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\UCI\Master_Thesis\TFM\2_Jordi_Code\nga_west2_db\"/>
    </mc:Choice>
  </mc:AlternateContent>
  <bookViews>
    <workbookView xWindow="240" yWindow="810" windowWidth="15600" windowHeight="7275"/>
  </bookViews>
  <sheets>
    <sheet name="V032" sheetId="18" r:id="rId1"/>
    <sheet name="SMM_Vol1" sheetId="20" state="hidden" r:id="rId2"/>
    <sheet name="Sheet3" sheetId="22" state="hidden" r:id="rId3"/>
    <sheet name="UCLA - Removed stations" sheetId="10" state="hidden" r:id="rId4"/>
    <sheet name="V023 stations not in flatfile" sheetId="4" state="hidden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1" hidden="1">SMM_Vol1!$B$270:$R$306</definedName>
    <definedName name="_xlnm._FilterDatabase" localSheetId="0" hidden="1">'V032'!$A$3:$BR$4152</definedName>
    <definedName name="_xlnm.Print_Area" localSheetId="4">'V023 stations not in flatfile'!$G$1:$ER$4</definedName>
    <definedName name="_xlnm.Print_Area" localSheetId="0">'V032'!$W$2:$AT$3</definedName>
    <definedName name="_xlnm.Print_Titles" localSheetId="4">'V023 stations not in flatfile'!$HG:$HH,'V023 stations not in flatfile'!$1:$4</definedName>
    <definedName name="_xlnm.Print_Titles" localSheetId="0">'V032'!#REF!,'V032'!$2:$3</definedName>
    <definedName name="Z_2F847089_559A_4B35_98AB_4FCBAAD28EA7_.wvu.Cols" localSheetId="0" hidden="1">'V032'!$N:$BL</definedName>
    <definedName name="Z_2F847089_559A_4B35_98AB_4FCBAAD28EA7_.wvu.FilterData" localSheetId="0" hidden="1">'V032'!$3:$1768</definedName>
    <definedName name="Z_2F847089_559A_4B35_98AB_4FCBAAD28EA7_.wvu.PrintArea" localSheetId="4" hidden="1">'V023 stations not in flatfile'!$G$1:$ER$4</definedName>
    <definedName name="Z_2F847089_559A_4B35_98AB_4FCBAAD28EA7_.wvu.PrintArea" localSheetId="0" hidden="1">'V032'!$W$2:$AT$3</definedName>
    <definedName name="Z_2F847089_559A_4B35_98AB_4FCBAAD28EA7_.wvu.PrintTitles" localSheetId="4" hidden="1">'V023 stations not in flatfile'!$HG:$HH,'V023 stations not in flatfile'!$1:$4</definedName>
  </definedNames>
  <calcPr calcId="152511"/>
</workbook>
</file>

<file path=xl/calcChain.xml><?xml version="1.0" encoding="utf-8"?>
<calcChain xmlns="http://schemas.openxmlformats.org/spreadsheetml/2006/main">
  <c r="AF1384" i="18" l="1"/>
  <c r="AF1424" i="18"/>
  <c r="AF1422" i="18"/>
  <c r="AF1421" i="18"/>
  <c r="AF1420" i="18"/>
  <c r="AF1419" i="18"/>
  <c r="AF1417" i="18"/>
  <c r="AF1416" i="18"/>
  <c r="AF1413" i="18"/>
  <c r="AF1411" i="18"/>
  <c r="AF1407" i="18"/>
  <c r="AF1392" i="18"/>
  <c r="AF1391" i="18"/>
  <c r="AF1385" i="18"/>
  <c r="AF1380" i="18"/>
  <c r="AF1130" i="18"/>
  <c r="AF1129" i="18"/>
  <c r="AF1128" i="18"/>
  <c r="AF1127" i="18"/>
  <c r="AF1124" i="18"/>
  <c r="AF1120" i="18"/>
  <c r="AF1115" i="18"/>
  <c r="AF1114" i="18"/>
  <c r="AF1112" i="18"/>
  <c r="AF1110" i="18"/>
  <c r="AF1109" i="18"/>
  <c r="AF1108" i="18"/>
  <c r="AF1104" i="18"/>
  <c r="AF1103" i="18"/>
  <c r="AF1102" i="18"/>
  <c r="AF1101" i="18"/>
  <c r="AF1100" i="18"/>
  <c r="AF1099" i="18"/>
  <c r="AF1098" i="18"/>
  <c r="AF1097" i="18"/>
  <c r="AF1096" i="18"/>
  <c r="AF1092" i="18"/>
  <c r="AF1075" i="18"/>
  <c r="AF1063" i="18"/>
  <c r="AF1062" i="18"/>
  <c r="AF1056" i="18"/>
  <c r="AF1055" i="18"/>
  <c r="AF1054" i="18"/>
  <c r="AF1050" i="18"/>
  <c r="AF1049" i="18"/>
  <c r="AF1048" i="18"/>
  <c r="AF1046" i="18"/>
  <c r="AF1029" i="18"/>
  <c r="AF1028" i="18"/>
  <c r="AF1027" i="18"/>
  <c r="AF1026" i="18"/>
  <c r="AF1024" i="18"/>
  <c r="AF1020" i="18"/>
  <c r="AF1010" i="18"/>
  <c r="AF1003" i="18"/>
  <c r="AF1002" i="18"/>
  <c r="AF998" i="18"/>
  <c r="AF997" i="18"/>
  <c r="AF995" i="18"/>
  <c r="AF994" i="18"/>
  <c r="AF990" i="18"/>
  <c r="AF987" i="18"/>
  <c r="AF982" i="18"/>
  <c r="AF979" i="18"/>
  <c r="AF978" i="18"/>
  <c r="AF977" i="18"/>
  <c r="AF976" i="18"/>
  <c r="AF973" i="18"/>
  <c r="AF972" i="18"/>
  <c r="AF968" i="18"/>
  <c r="AF966" i="18"/>
  <c r="AF963" i="18"/>
  <c r="AF962" i="18"/>
  <c r="AF959" i="18"/>
  <c r="AF957" i="18"/>
  <c r="AF955" i="18"/>
  <c r="AF953" i="18"/>
  <c r="AF932" i="18"/>
  <c r="AF930" i="18"/>
  <c r="AF927" i="18"/>
  <c r="AF920" i="18"/>
  <c r="AF912" i="18"/>
  <c r="AF911" i="18"/>
  <c r="AF909" i="18"/>
  <c r="AF884" i="18"/>
  <c r="AF883" i="18"/>
  <c r="AF881" i="18"/>
  <c r="AF871" i="18"/>
  <c r="AF869" i="18"/>
  <c r="AF867" i="18"/>
  <c r="AF866" i="18"/>
  <c r="AF865" i="18"/>
  <c r="AF862" i="18"/>
  <c r="AF860" i="18"/>
  <c r="AF850" i="18"/>
  <c r="AF848" i="18"/>
  <c r="AF844" i="18"/>
  <c r="AF841" i="18"/>
  <c r="AF826" i="18"/>
  <c r="AF824" i="18"/>
  <c r="AF822" i="18"/>
  <c r="AF816" i="18"/>
  <c r="AF809" i="18"/>
  <c r="AF798" i="18"/>
  <c r="AF797" i="18"/>
  <c r="AF791" i="18"/>
  <c r="AF789" i="18"/>
  <c r="AF781" i="18"/>
  <c r="AF780" i="18"/>
  <c r="AF777" i="18"/>
  <c r="AF775" i="18"/>
  <c r="AF774" i="18"/>
  <c r="AF771" i="18"/>
  <c r="AF763" i="18"/>
  <c r="AF756" i="18"/>
  <c r="AF748" i="18"/>
  <c r="AF747" i="18"/>
  <c r="AF746" i="18"/>
  <c r="AF740" i="18"/>
  <c r="AF736" i="18"/>
  <c r="AF735" i="18"/>
  <c r="AF733" i="18"/>
  <c r="AF730" i="18"/>
  <c r="AF729" i="18"/>
  <c r="AF711" i="18"/>
  <c r="AF709" i="18"/>
  <c r="AF695" i="18"/>
  <c r="AF694" i="18"/>
  <c r="AF687" i="18"/>
  <c r="AF682" i="18"/>
  <c r="AF680" i="18"/>
  <c r="AF678" i="18"/>
  <c r="AF676" i="18"/>
  <c r="AF671" i="18"/>
  <c r="AF664" i="18"/>
  <c r="AF657" i="18"/>
  <c r="AF656" i="18"/>
  <c r="AF652" i="18"/>
  <c r="AF648" i="18"/>
  <c r="AF636" i="18"/>
  <c r="AF630" i="18"/>
  <c r="AF624" i="18"/>
  <c r="AF37" i="18"/>
  <c r="J1297" i="18"/>
  <c r="J1285" i="18"/>
  <c r="J1269" i="18"/>
  <c r="Y1620" i="18" l="1"/>
  <c r="Y1621" i="18"/>
  <c r="Y1622" i="18"/>
  <c r="Y1623" i="18"/>
  <c r="Y1624" i="18"/>
  <c r="Y1625" i="18"/>
  <c r="Y1626" i="18"/>
  <c r="Y1627" i="18"/>
  <c r="Y1628" i="18"/>
  <c r="Y1629" i="18"/>
  <c r="Y1630" i="18"/>
  <c r="Y1631" i="18"/>
  <c r="Y1632" i="18"/>
  <c r="Y1633" i="18"/>
  <c r="Y1634" i="18"/>
  <c r="Y1635" i="18"/>
  <c r="Y1636" i="18"/>
  <c r="Y1637" i="18"/>
  <c r="Y1638" i="18"/>
  <c r="Y1639" i="18"/>
  <c r="Y1640" i="18"/>
  <c r="Y1641" i="18"/>
  <c r="Y1642" i="18"/>
  <c r="Y1643" i="18"/>
  <c r="Y1644" i="18"/>
  <c r="Y1645" i="18"/>
  <c r="Y1646" i="18"/>
  <c r="Y1647" i="18"/>
  <c r="Y1648" i="18"/>
  <c r="Y1649" i="18"/>
  <c r="Y1650" i="18"/>
  <c r="Y1651" i="18"/>
  <c r="Y1652" i="18"/>
  <c r="Y1653" i="18"/>
  <c r="Y1654" i="18"/>
  <c r="Y1655" i="18"/>
  <c r="Y1656" i="18"/>
  <c r="Y1657" i="18"/>
  <c r="Y1658" i="18"/>
  <c r="Y1659" i="18"/>
  <c r="Y1660" i="18"/>
  <c r="Y1661" i="18"/>
  <c r="Y1662" i="18"/>
  <c r="Y1663" i="18"/>
  <c r="Y1664" i="18"/>
  <c r="Y1665" i="18"/>
  <c r="Y1666" i="18"/>
  <c r="Y1667" i="18"/>
  <c r="Y1668" i="18"/>
  <c r="Y1669" i="18"/>
  <c r="Y1670" i="18"/>
  <c r="Y1671" i="18"/>
  <c r="Y1672" i="18"/>
  <c r="Y1673" i="18"/>
  <c r="Y1674" i="18"/>
  <c r="Y1675" i="18"/>
  <c r="Y1676" i="18"/>
  <c r="Y1677" i="18"/>
  <c r="Y1678" i="18"/>
  <c r="Y1679" i="18"/>
  <c r="Y1680" i="18"/>
  <c r="Y1681" i="18"/>
  <c r="Y1682" i="18"/>
  <c r="Y1683" i="18"/>
  <c r="Y1684" i="18"/>
  <c r="Y1685" i="18"/>
  <c r="Y1686" i="18"/>
  <c r="Y1687" i="18"/>
  <c r="Y1688" i="18"/>
  <c r="Y1689" i="18"/>
  <c r="Y1690" i="18"/>
  <c r="Y1691" i="18"/>
  <c r="Y1692" i="18"/>
  <c r="Y1693" i="18"/>
  <c r="Y1694" i="18"/>
  <c r="Y1695" i="18"/>
  <c r="Y1696" i="18"/>
  <c r="Y1697" i="18"/>
  <c r="Y1698" i="18"/>
  <c r="Y1699" i="18"/>
  <c r="Y1700" i="18"/>
  <c r="Y1701" i="18"/>
  <c r="Y1702" i="18"/>
  <c r="Y1703" i="18"/>
  <c r="Y1704" i="18"/>
  <c r="Y1705" i="18"/>
  <c r="Y1706" i="18"/>
  <c r="Y1707" i="18"/>
  <c r="Y1708" i="18"/>
  <c r="Y1709" i="18"/>
  <c r="Y1710" i="18"/>
  <c r="Y1711" i="18"/>
  <c r="Y1712" i="18"/>
  <c r="Y1713" i="18"/>
  <c r="Y1714" i="18"/>
  <c r="Y1715" i="18"/>
  <c r="Y1716" i="18"/>
  <c r="Y1717" i="18"/>
  <c r="Y1718" i="18"/>
  <c r="Y1719" i="18"/>
  <c r="Y1720" i="18"/>
  <c r="Y1721" i="18"/>
  <c r="Y1722" i="18"/>
  <c r="Y1723" i="18"/>
  <c r="Y1724" i="18"/>
  <c r="Y1725" i="18"/>
  <c r="Y1726" i="18"/>
  <c r="Y1727" i="18"/>
  <c r="Y1728" i="18"/>
  <c r="Y1729" i="18"/>
  <c r="Y1730" i="18"/>
  <c r="Y1731" i="18"/>
  <c r="Y1732" i="18"/>
  <c r="Y1733" i="18"/>
  <c r="Y1734" i="18"/>
  <c r="Y1735" i="18"/>
  <c r="Y1736" i="18"/>
  <c r="Y1737" i="18"/>
  <c r="Y1738" i="18"/>
  <c r="Y1739" i="18"/>
  <c r="Y1740" i="18"/>
  <c r="Y1741" i="18"/>
  <c r="Y1742" i="18"/>
  <c r="Y1743" i="18"/>
  <c r="Y1744" i="18"/>
  <c r="Y1745" i="18"/>
  <c r="Y1746" i="18"/>
  <c r="Y1747" i="18"/>
  <c r="Y1748" i="18"/>
  <c r="Y1749" i="18"/>
  <c r="Y1750" i="18"/>
  <c r="Y1751" i="18"/>
  <c r="Y1752" i="18"/>
  <c r="Y1753" i="18"/>
  <c r="Y1754" i="18"/>
  <c r="Y1755" i="18"/>
  <c r="Y1756" i="18"/>
  <c r="Y1757" i="18"/>
  <c r="Y1758" i="18"/>
  <c r="Y1759" i="18"/>
  <c r="Y1760" i="18"/>
  <c r="Y1761" i="18"/>
  <c r="Y1762" i="18"/>
  <c r="Y1763" i="18"/>
  <c r="Y1764" i="18"/>
  <c r="Y1765" i="18"/>
  <c r="Y1766" i="18"/>
  <c r="Y1767" i="18"/>
  <c r="Y1768" i="18"/>
  <c r="Y1769" i="18"/>
  <c r="Y1770" i="18"/>
  <c r="Y1771" i="18"/>
  <c r="Y1772" i="18"/>
  <c r="Y1773" i="18"/>
  <c r="Y1774" i="18"/>
  <c r="Y1775" i="18"/>
  <c r="Y1776" i="18"/>
  <c r="Y1777" i="18"/>
  <c r="Y1778" i="18"/>
  <c r="Y1779" i="18"/>
  <c r="Y1780" i="18"/>
  <c r="Y1781" i="18"/>
  <c r="Y1782" i="18"/>
  <c r="Y1783" i="18"/>
  <c r="Y1784" i="18"/>
  <c r="Y1785" i="18"/>
  <c r="Y1786" i="18"/>
  <c r="Y1787" i="18"/>
  <c r="Y1788" i="18"/>
  <c r="Y1789" i="18"/>
  <c r="Y1790" i="18"/>
  <c r="Y1791" i="18"/>
  <c r="Y1792" i="18"/>
  <c r="Y1793" i="18"/>
  <c r="Y1794" i="18"/>
  <c r="Y1795" i="18"/>
  <c r="Y1796" i="18"/>
  <c r="Y1797" i="18"/>
  <c r="Y1798" i="18"/>
  <c r="Y1799" i="18"/>
  <c r="Y1800" i="18"/>
  <c r="Y1801" i="18"/>
  <c r="Y1802" i="18"/>
  <c r="Y1803" i="18"/>
  <c r="Y1804" i="18"/>
  <c r="Y1805" i="18"/>
  <c r="Y1806" i="18"/>
  <c r="Y1807" i="18"/>
  <c r="Y1808" i="18"/>
  <c r="Y1809" i="18"/>
  <c r="Y1810" i="18"/>
  <c r="Y1811" i="18"/>
  <c r="Y1812" i="18"/>
  <c r="Y1813" i="18"/>
  <c r="Y1814" i="18"/>
  <c r="Y1815" i="18"/>
  <c r="Y1816" i="18"/>
  <c r="Y1817" i="18"/>
  <c r="Y1818" i="18"/>
  <c r="Y1819" i="18"/>
  <c r="Y1820" i="18"/>
  <c r="Y1821" i="18"/>
  <c r="Y1822" i="18"/>
  <c r="Y1823" i="18"/>
  <c r="Y1824" i="18"/>
  <c r="Y1825" i="18"/>
  <c r="Y1826" i="18"/>
  <c r="Y1827" i="18"/>
  <c r="Y1828" i="18"/>
  <c r="Y1829" i="18"/>
  <c r="Y1830" i="18"/>
  <c r="Y1831" i="18"/>
  <c r="Y1832" i="18"/>
  <c r="Y1833" i="18"/>
  <c r="Y1834" i="18"/>
  <c r="Y1835" i="18"/>
  <c r="Y1836" i="18"/>
  <c r="Y1837" i="18"/>
  <c r="Y1838" i="18"/>
  <c r="Y1839" i="18"/>
  <c r="Y1840" i="18"/>
  <c r="Y1841" i="18"/>
  <c r="Y1842" i="18"/>
  <c r="Y1843" i="18"/>
  <c r="Y1844" i="18"/>
  <c r="Y1845" i="18"/>
  <c r="Y1846" i="18"/>
  <c r="Y1847" i="18"/>
  <c r="Y1848" i="18"/>
  <c r="Y1849" i="18"/>
  <c r="Y1850" i="18"/>
  <c r="Y1851" i="18"/>
  <c r="Y1852" i="18"/>
  <c r="Y1853" i="18"/>
  <c r="Y1854" i="18"/>
  <c r="Y1855" i="18"/>
  <c r="Y1856" i="18"/>
  <c r="Y1857" i="18"/>
  <c r="Y1858" i="18"/>
  <c r="Y1859" i="18"/>
  <c r="Y1860" i="18"/>
  <c r="Y1861" i="18"/>
  <c r="Y1862" i="18"/>
  <c r="Y1863" i="18"/>
  <c r="Y1864" i="18"/>
  <c r="Y1865" i="18"/>
  <c r="Y1866" i="18"/>
  <c r="Y1867" i="18"/>
  <c r="Y1868" i="18"/>
  <c r="Y1869" i="18"/>
  <c r="Y1870" i="18"/>
  <c r="Y1871" i="18"/>
  <c r="Y1872" i="18"/>
  <c r="Y1873" i="18"/>
  <c r="Y1874" i="18"/>
  <c r="Y1875" i="18"/>
  <c r="Y1876" i="18"/>
  <c r="Y1877" i="18"/>
  <c r="Y1878" i="18"/>
  <c r="Y1879" i="18"/>
  <c r="Y1880" i="18"/>
  <c r="Y1881" i="18"/>
  <c r="Y1882" i="18"/>
  <c r="Y1883" i="18"/>
  <c r="Y1884" i="18"/>
  <c r="Y1885" i="18"/>
  <c r="Y1886" i="18"/>
  <c r="Y1887" i="18"/>
  <c r="Y1888" i="18"/>
  <c r="Y1889" i="18"/>
  <c r="Y1890" i="18"/>
  <c r="Y1891" i="18"/>
  <c r="Y1892" i="18"/>
  <c r="Y1893" i="18"/>
  <c r="Y1894" i="18"/>
  <c r="Y1895" i="18"/>
  <c r="Y1896" i="18"/>
  <c r="Y1897" i="18"/>
  <c r="Y1898" i="18"/>
  <c r="Y1899" i="18"/>
  <c r="Y1900" i="18"/>
  <c r="Y1901" i="18"/>
  <c r="Y1902" i="18"/>
  <c r="Y1903" i="18"/>
  <c r="Y1904" i="18"/>
  <c r="Y1905" i="18"/>
  <c r="Y1906" i="18"/>
  <c r="Y1907" i="18"/>
  <c r="Y1908" i="18"/>
  <c r="Y1909" i="18"/>
  <c r="Y1910" i="18"/>
  <c r="Y1911" i="18"/>
  <c r="Y1912" i="18"/>
  <c r="Y1913" i="18"/>
  <c r="Y1914" i="18"/>
  <c r="Y1915" i="18"/>
  <c r="Y1916" i="18"/>
  <c r="Y1917" i="18"/>
  <c r="Y1918" i="18"/>
  <c r="Y1919" i="18"/>
  <c r="Y1920" i="18"/>
  <c r="Y1921" i="18"/>
  <c r="Y1922" i="18"/>
  <c r="Y1923" i="18"/>
  <c r="Y1924" i="18"/>
  <c r="Y1925" i="18"/>
  <c r="Y1926" i="18"/>
  <c r="Y1927" i="18"/>
  <c r="Y1928" i="18"/>
  <c r="Y1929" i="18"/>
  <c r="Y1930" i="18"/>
  <c r="Y1931" i="18"/>
  <c r="Y1932" i="18"/>
  <c r="Y1933" i="18"/>
  <c r="Y1934" i="18"/>
  <c r="Y1935" i="18"/>
  <c r="Y1936" i="18"/>
  <c r="Y1937" i="18"/>
  <c r="Y1938" i="18"/>
  <c r="Y1939" i="18"/>
  <c r="Y1940" i="18"/>
  <c r="Y1941" i="18"/>
  <c r="Y1942" i="18"/>
  <c r="Y1943" i="18"/>
  <c r="Y1944" i="18"/>
  <c r="Y1945" i="18"/>
  <c r="Y1946" i="18"/>
  <c r="Y1947" i="18"/>
  <c r="Y1948" i="18"/>
  <c r="Y1949" i="18"/>
  <c r="Y1950" i="18"/>
  <c r="Y1951" i="18"/>
  <c r="Y1952" i="18"/>
  <c r="Y1953" i="18"/>
  <c r="Y1954" i="18"/>
  <c r="Y1955" i="18"/>
  <c r="Y1956" i="18"/>
  <c r="Y1957" i="18"/>
  <c r="Y1958" i="18"/>
  <c r="Y1959" i="18"/>
  <c r="Y1960" i="18"/>
  <c r="Y1961" i="18"/>
  <c r="Y1962" i="18"/>
  <c r="Y1963" i="18"/>
  <c r="Y1964" i="18"/>
  <c r="Y1965" i="18"/>
  <c r="Y1966" i="18"/>
  <c r="Y1967" i="18"/>
  <c r="Y1968" i="18"/>
  <c r="Y1969" i="18"/>
  <c r="Y1970" i="18"/>
  <c r="Y1971" i="18"/>
  <c r="Y1972" i="18"/>
  <c r="Y1973" i="18"/>
  <c r="Y1974" i="18"/>
  <c r="Y1975" i="18"/>
  <c r="Y1976" i="18"/>
  <c r="Y1977" i="18"/>
  <c r="Y1978" i="18"/>
  <c r="Y1979" i="18"/>
  <c r="Y1980" i="18"/>
  <c r="Y1981" i="18"/>
  <c r="Y1982" i="18"/>
  <c r="Y1983" i="18"/>
  <c r="Y1984" i="18"/>
  <c r="Y1985" i="18"/>
  <c r="Y1986" i="18"/>
  <c r="Y1987" i="18"/>
  <c r="Y1988" i="18"/>
  <c r="Y1989" i="18"/>
  <c r="Y1990" i="18"/>
  <c r="Y1991" i="18"/>
  <c r="Y1992" i="18"/>
  <c r="Y1993" i="18"/>
  <c r="Y1994" i="18"/>
  <c r="Y1995" i="18"/>
  <c r="Y1996" i="18"/>
  <c r="Y1997" i="18"/>
  <c r="Y1998" i="18"/>
  <c r="Y1999" i="18"/>
  <c r="Y2000" i="18"/>
  <c r="Y2001" i="18"/>
  <c r="Y2002" i="18"/>
  <c r="Y2003" i="18"/>
  <c r="Y2004" i="18"/>
  <c r="Y2005" i="18"/>
  <c r="Y2006" i="18"/>
  <c r="Y2007" i="18"/>
  <c r="Y2008" i="18"/>
  <c r="Y2009" i="18"/>
  <c r="Y2010" i="18"/>
  <c r="Y2011" i="18"/>
  <c r="Y2012" i="18"/>
  <c r="Y2013" i="18"/>
  <c r="Y2014" i="18"/>
  <c r="Y2015" i="18"/>
  <c r="Y2016" i="18"/>
  <c r="Y2017" i="18"/>
  <c r="Y2018" i="18"/>
  <c r="Y2019" i="18"/>
  <c r="Y2020" i="18"/>
  <c r="Y2021" i="18"/>
  <c r="Y2022" i="18"/>
  <c r="Y2023" i="18"/>
  <c r="Y2024" i="18"/>
  <c r="Y2025" i="18"/>
  <c r="Y2026" i="18"/>
  <c r="Y2027" i="18"/>
  <c r="Y2028" i="18"/>
  <c r="Y2029" i="18"/>
  <c r="Y2030" i="18"/>
  <c r="Y2031" i="18"/>
  <c r="Y2032" i="18"/>
  <c r="Y2033" i="18"/>
  <c r="Y2034" i="18"/>
  <c r="Y2035" i="18"/>
  <c r="Y2036" i="18"/>
  <c r="Y2037" i="18"/>
  <c r="Y2038" i="18"/>
  <c r="Y2039" i="18"/>
  <c r="Y2040" i="18"/>
  <c r="Y2041" i="18"/>
  <c r="Y2042" i="18"/>
  <c r="Y2043" i="18"/>
  <c r="Y2044" i="18"/>
  <c r="Y2045" i="18"/>
  <c r="Y2046" i="18"/>
  <c r="Y2047" i="18"/>
  <c r="Y2048" i="18"/>
  <c r="Y2049" i="18"/>
  <c r="Y2050" i="18"/>
  <c r="Y2051" i="18"/>
  <c r="Y2052" i="18"/>
  <c r="Y2053" i="18"/>
  <c r="Y2054" i="18"/>
  <c r="Y2055" i="18"/>
  <c r="Y2056" i="18"/>
  <c r="Y2057" i="18"/>
  <c r="Y2058" i="18"/>
  <c r="Y2059" i="18"/>
  <c r="Y2060" i="18"/>
  <c r="Y2061" i="18"/>
  <c r="Y2062" i="18"/>
  <c r="Y2063" i="18"/>
  <c r="Y2064" i="18"/>
  <c r="Y2065" i="18"/>
  <c r="Y2066" i="18"/>
  <c r="Y2067" i="18"/>
  <c r="Y2068" i="18"/>
  <c r="Y2069" i="18"/>
  <c r="Y2070" i="18"/>
  <c r="Y2071" i="18"/>
  <c r="Y2072" i="18"/>
  <c r="Y2073" i="18"/>
  <c r="Y2074" i="18"/>
  <c r="Y2075" i="18"/>
  <c r="Y2076" i="18"/>
  <c r="Y2077" i="18"/>
  <c r="Y2078" i="18"/>
  <c r="Y2079" i="18"/>
  <c r="Y2080" i="18"/>
  <c r="Y2081" i="18"/>
  <c r="Y2082" i="18"/>
  <c r="Y2083" i="18"/>
  <c r="Y2084" i="18"/>
  <c r="Y2085" i="18"/>
  <c r="Y2086" i="18"/>
  <c r="Y2087" i="18"/>
  <c r="Y2088" i="18"/>
  <c r="Y2089" i="18"/>
  <c r="Y2090" i="18"/>
  <c r="Y2091" i="18"/>
  <c r="Y2092" i="18"/>
  <c r="Y2093" i="18"/>
  <c r="Y2094" i="18"/>
  <c r="Y2095" i="18"/>
  <c r="Y2096" i="18"/>
  <c r="Y2097" i="18"/>
  <c r="Y2098" i="18"/>
  <c r="Y2099" i="18"/>
  <c r="Y2100" i="18"/>
  <c r="Y2101" i="18"/>
  <c r="Y2102" i="18"/>
  <c r="Y2103" i="18"/>
  <c r="Y2104" i="18"/>
  <c r="Y2105" i="18"/>
  <c r="Y2106" i="18"/>
  <c r="Y2107" i="18"/>
  <c r="Y2108" i="18"/>
  <c r="Y2109" i="18"/>
  <c r="Y2110" i="18"/>
  <c r="Y2111" i="18"/>
  <c r="Y2112" i="18"/>
  <c r="Y2113" i="18"/>
  <c r="Y2114" i="18"/>
  <c r="Y2115" i="18"/>
  <c r="Y2116" i="18"/>
  <c r="Y2117" i="18"/>
  <c r="Y2118" i="18"/>
  <c r="Y2119" i="18"/>
  <c r="Y2120" i="18"/>
  <c r="Y2121" i="18"/>
  <c r="Y2122" i="18"/>
  <c r="Y2123" i="18"/>
  <c r="Y2124" i="18"/>
  <c r="Y2125" i="18"/>
  <c r="Y2126" i="18"/>
  <c r="Y2127" i="18"/>
  <c r="Y2128" i="18"/>
  <c r="Y2129" i="18"/>
  <c r="Y2130" i="18"/>
  <c r="Y2131" i="18"/>
  <c r="Y2132" i="18"/>
  <c r="Y2133" i="18"/>
  <c r="Y2134" i="18"/>
  <c r="Y2135" i="18"/>
  <c r="Y2136" i="18"/>
  <c r="Y2137" i="18"/>
  <c r="Y2138" i="18"/>
  <c r="Y2139" i="18"/>
  <c r="Y2140" i="18"/>
  <c r="Y2141" i="18"/>
  <c r="Y2142" i="18"/>
  <c r="Y2143" i="18"/>
  <c r="Y2144" i="18"/>
  <c r="Y2145" i="18"/>
  <c r="Y2146" i="18"/>
  <c r="Y2147" i="18"/>
  <c r="Y2148" i="18"/>
  <c r="Y2149" i="18"/>
  <c r="Y2150" i="18"/>
  <c r="Y2151" i="18"/>
  <c r="Y2152" i="18"/>
  <c r="Y2153" i="18"/>
  <c r="Y2154" i="18"/>
  <c r="Y2155" i="18"/>
  <c r="Y2156" i="18"/>
  <c r="Y2157" i="18"/>
  <c r="Y2158" i="18"/>
  <c r="Y2159" i="18"/>
  <c r="Y2160" i="18"/>
  <c r="Y2161" i="18"/>
  <c r="Y2162" i="18"/>
  <c r="Y2163" i="18"/>
  <c r="Y2164" i="18"/>
  <c r="Y2165" i="18"/>
  <c r="Y2166" i="18"/>
  <c r="Y2167" i="18"/>
  <c r="Y2168" i="18"/>
  <c r="Y2169" i="18"/>
  <c r="Y2170" i="18"/>
  <c r="Y2171" i="18"/>
  <c r="Y2172" i="18"/>
  <c r="Y2173" i="18"/>
  <c r="Y2174" i="18"/>
  <c r="Y2175" i="18"/>
  <c r="Y2176" i="18"/>
  <c r="Y2177" i="18"/>
  <c r="Y2178" i="18"/>
  <c r="Y2179" i="18"/>
  <c r="Y2180" i="18"/>
  <c r="Y2181" i="18"/>
  <c r="Y2182" i="18"/>
  <c r="Y2183" i="18"/>
  <c r="Y2184" i="18"/>
  <c r="Y2185" i="18"/>
  <c r="Y2186" i="18"/>
  <c r="Y2187" i="18"/>
  <c r="Y2188" i="18"/>
  <c r="Y2189" i="18"/>
  <c r="Y2190" i="18"/>
  <c r="Y2191" i="18"/>
  <c r="Y2192" i="18"/>
  <c r="Y2193" i="18"/>
  <c r="Y2194" i="18"/>
  <c r="Y2195" i="18"/>
  <c r="Y2196" i="18"/>
  <c r="Y2197" i="18"/>
  <c r="Y2198" i="18"/>
  <c r="Y2199" i="18"/>
  <c r="Y2200" i="18"/>
  <c r="Y2201" i="18"/>
  <c r="Y2202" i="18"/>
  <c r="Y2203" i="18"/>
  <c r="Y2204" i="18"/>
  <c r="Y2205" i="18"/>
  <c r="Y2206" i="18"/>
  <c r="Y2207" i="18"/>
  <c r="Y2208" i="18"/>
  <c r="Y2209" i="18"/>
  <c r="Y2210" i="18"/>
  <c r="Y2211" i="18"/>
  <c r="Y2212" i="18"/>
  <c r="Y2213" i="18"/>
  <c r="Y2214" i="18"/>
  <c r="Y2215" i="18"/>
  <c r="Y2216" i="18"/>
  <c r="Y2217" i="18"/>
  <c r="Y2218" i="18"/>
  <c r="Y2219" i="18"/>
  <c r="Y2220" i="18"/>
  <c r="Y2221" i="18"/>
  <c r="Y2222" i="18"/>
  <c r="Y2223" i="18"/>
  <c r="Y2224" i="18"/>
  <c r="Y2225" i="18"/>
  <c r="Y2226" i="18"/>
  <c r="Y2227" i="18"/>
  <c r="Y2228" i="18"/>
  <c r="Y2229" i="18"/>
  <c r="Y2230" i="18"/>
  <c r="Y2231" i="18"/>
  <c r="Y2232" i="18"/>
  <c r="Y2233" i="18"/>
  <c r="Y2234" i="18"/>
  <c r="Y2235" i="18"/>
  <c r="Y2236" i="18"/>
  <c r="Y2237" i="18"/>
  <c r="Y2238" i="18"/>
  <c r="Y2239" i="18"/>
  <c r="Y2240" i="18"/>
  <c r="Y2241" i="18"/>
  <c r="Y2242" i="18"/>
  <c r="Y2243" i="18"/>
  <c r="Y2244" i="18"/>
  <c r="Y2245" i="18"/>
  <c r="Y2246" i="18"/>
  <c r="Y2247" i="18"/>
  <c r="Y2248" i="18"/>
  <c r="Y2249" i="18"/>
  <c r="Y2250" i="18"/>
  <c r="Y2251" i="18"/>
  <c r="Y2252" i="18"/>
  <c r="Y2253" i="18"/>
  <c r="Y2254" i="18"/>
  <c r="Y2255" i="18"/>
  <c r="Y2256" i="18"/>
  <c r="Y2257" i="18"/>
  <c r="Y2258" i="18"/>
  <c r="Y2259" i="18"/>
  <c r="Y2260" i="18"/>
  <c r="Y2261" i="18"/>
  <c r="Y2262" i="18"/>
  <c r="Y2263" i="18"/>
  <c r="Y2264" i="18"/>
  <c r="Y2265" i="18"/>
  <c r="Y2266" i="18"/>
  <c r="Y2267" i="18"/>
  <c r="Y2268" i="18"/>
  <c r="Y2269" i="18"/>
  <c r="Y2270" i="18"/>
  <c r="Y2271" i="18"/>
  <c r="Y2272" i="18"/>
  <c r="Y2273" i="18"/>
  <c r="Y2274" i="18"/>
  <c r="Y2275" i="18"/>
  <c r="Y2276" i="18"/>
  <c r="Y2277" i="18"/>
  <c r="Y2278" i="18"/>
  <c r="Y2279" i="18"/>
  <c r="Y2280" i="18"/>
  <c r="Y2281" i="18"/>
  <c r="Y2282" i="18"/>
  <c r="Y2283" i="18"/>
  <c r="Y2284" i="18"/>
  <c r="Y2285" i="18"/>
  <c r="Y2286" i="18"/>
  <c r="Y2287" i="18"/>
  <c r="Y2288" i="18"/>
  <c r="Y2289" i="18"/>
  <c r="Y2290" i="18"/>
  <c r="Y2291" i="18"/>
  <c r="Y2292" i="18"/>
  <c r="Y2293" i="18"/>
  <c r="Y2294" i="18"/>
  <c r="Y2295" i="18"/>
  <c r="Y2296" i="18"/>
  <c r="Y2297" i="18"/>
  <c r="Y2298" i="18"/>
  <c r="Y2299" i="18"/>
  <c r="Y2300" i="18"/>
  <c r="Y2301" i="18"/>
  <c r="Y2302" i="18"/>
  <c r="Y2303" i="18"/>
  <c r="Y2304" i="18"/>
  <c r="Y2305" i="18"/>
  <c r="Y2306" i="18"/>
  <c r="Y2307" i="18"/>
  <c r="Y2308" i="18"/>
  <c r="Y2309" i="18"/>
  <c r="Y2310" i="18"/>
  <c r="Y2311" i="18"/>
  <c r="Y2312" i="18"/>
  <c r="Y2313" i="18"/>
  <c r="Y2314" i="18"/>
  <c r="Y2315" i="18"/>
  <c r="Y2316" i="18"/>
  <c r="Y2317" i="18"/>
  <c r="Y2318" i="18"/>
  <c r="Y2319" i="18"/>
  <c r="Y2320" i="18"/>
  <c r="Y2321" i="18"/>
  <c r="Y2322" i="18"/>
  <c r="Y2323" i="18"/>
  <c r="Y2324" i="18"/>
  <c r="Y2325" i="18"/>
  <c r="Y2326" i="18"/>
  <c r="Y2327" i="18"/>
  <c r="Y2328" i="18"/>
  <c r="Y2329" i="18"/>
  <c r="Y2330" i="18"/>
  <c r="Y2331" i="18"/>
  <c r="Y2332" i="18"/>
  <c r="Y2333" i="18"/>
  <c r="Y2334" i="18"/>
  <c r="Y2335" i="18"/>
  <c r="Y2336" i="18"/>
  <c r="Y2337" i="18"/>
  <c r="Y2338" i="18"/>
  <c r="Y2339" i="18"/>
  <c r="Y2340" i="18"/>
  <c r="Y2341" i="18"/>
  <c r="Y2342" i="18"/>
  <c r="Y2343" i="18"/>
  <c r="Y2344" i="18"/>
  <c r="Y2345" i="18"/>
  <c r="Y2346" i="18"/>
  <c r="Y2347" i="18"/>
  <c r="Y2348" i="18"/>
  <c r="Y2349" i="18"/>
  <c r="Y2350" i="18"/>
  <c r="Y2351" i="18"/>
  <c r="Y2352" i="18"/>
  <c r="Y2353" i="18"/>
  <c r="Y2354" i="18"/>
  <c r="Y2355" i="18"/>
  <c r="Y2356" i="18"/>
  <c r="Y2357" i="18"/>
  <c r="Y2358" i="18"/>
  <c r="Y2359" i="18"/>
  <c r="Y2360" i="18"/>
  <c r="Y2361" i="18"/>
  <c r="Y2362" i="18"/>
  <c r="Y2363" i="18"/>
  <c r="Y2364" i="18"/>
  <c r="Y2365" i="18"/>
  <c r="Y2366" i="18"/>
  <c r="Y2367" i="18"/>
  <c r="Y2368" i="18"/>
  <c r="Y2369" i="18"/>
  <c r="Y2370" i="18"/>
  <c r="Y2371" i="18"/>
  <c r="Y2372" i="18"/>
  <c r="Y2373" i="18"/>
  <c r="Y2374" i="18"/>
  <c r="Y2375" i="18"/>
  <c r="Y2376" i="18"/>
  <c r="Y2377" i="18"/>
  <c r="Y2378" i="18"/>
  <c r="Y2379" i="18"/>
  <c r="Y2380" i="18"/>
  <c r="Y2381" i="18"/>
  <c r="Y2382" i="18"/>
  <c r="Y2383" i="18"/>
  <c r="Y2384" i="18"/>
  <c r="Y2385" i="18"/>
  <c r="Y2386" i="18"/>
  <c r="Y2387" i="18"/>
  <c r="Y2388" i="18"/>
  <c r="Y2389" i="18"/>
  <c r="Y2390" i="18"/>
  <c r="Y2391" i="18"/>
  <c r="Y2392" i="18"/>
  <c r="Y2393" i="18"/>
  <c r="Y2394" i="18"/>
  <c r="Y2395" i="18"/>
  <c r="Y2396" i="18"/>
  <c r="Y2397" i="18"/>
  <c r="Y2398" i="18"/>
  <c r="Y2399" i="18"/>
  <c r="Y2400" i="18"/>
  <c r="Y2401" i="18"/>
  <c r="Y2402" i="18"/>
  <c r="Y2403" i="18"/>
  <c r="Y2404" i="18"/>
  <c r="Y2405" i="18"/>
  <c r="Y2406" i="18"/>
  <c r="Y2407" i="18"/>
  <c r="Y2408" i="18"/>
  <c r="Y2409" i="18"/>
  <c r="Y2410" i="18"/>
  <c r="Y2411" i="18"/>
  <c r="Y2412" i="18"/>
  <c r="Y2413" i="18"/>
  <c r="Y2414" i="18"/>
  <c r="Y2415" i="18"/>
  <c r="Y2416" i="18"/>
  <c r="Y2417" i="18"/>
  <c r="Y2418" i="18"/>
  <c r="Y2419" i="18"/>
  <c r="Y2420" i="18"/>
  <c r="Y2421" i="18"/>
  <c r="Y2422" i="18"/>
  <c r="Y2423" i="18"/>
  <c r="Y2424" i="18"/>
  <c r="Y2425" i="18"/>
  <c r="Y2426" i="18"/>
  <c r="Y2427" i="18"/>
  <c r="Y2428" i="18"/>
  <c r="Y2429" i="18"/>
  <c r="Y2430" i="18"/>
  <c r="Y2431" i="18"/>
  <c r="Y2432" i="18"/>
  <c r="Y2433" i="18"/>
  <c r="Y2434" i="18"/>
  <c r="Y2435" i="18"/>
  <c r="Y2436" i="18"/>
  <c r="Y2437" i="18"/>
  <c r="Y2438" i="18"/>
  <c r="Y2439" i="18"/>
  <c r="Y2440" i="18"/>
  <c r="Y2441" i="18"/>
  <c r="Y2442" i="18"/>
  <c r="Y2443" i="18"/>
  <c r="Y2444" i="18"/>
  <c r="Y2445" i="18"/>
  <c r="Y2446" i="18"/>
  <c r="Y2447" i="18"/>
  <c r="Y2448" i="18"/>
  <c r="Y2449" i="18"/>
  <c r="Y2450" i="18"/>
  <c r="Y2451" i="18"/>
  <c r="Y2452" i="18"/>
  <c r="Y2453" i="18"/>
  <c r="Y2454" i="18"/>
  <c r="Y2455" i="18"/>
  <c r="Y2456" i="18"/>
  <c r="Y2457" i="18"/>
  <c r="Y2458" i="18"/>
  <c r="Y2459" i="18"/>
  <c r="Y2460" i="18"/>
  <c r="Y2461" i="18"/>
  <c r="Y2462" i="18"/>
  <c r="Y2463" i="18"/>
  <c r="Y2464" i="18"/>
  <c r="Y2465" i="18"/>
  <c r="Y2466" i="18"/>
  <c r="Y2467" i="18"/>
  <c r="Y2468" i="18"/>
  <c r="Y2469" i="18"/>
  <c r="Y2470" i="18"/>
  <c r="Y2471" i="18"/>
  <c r="Y2472" i="18"/>
  <c r="Y2473" i="18"/>
  <c r="Y2474" i="18"/>
  <c r="Y2475" i="18"/>
  <c r="Y2476" i="18"/>
  <c r="Y2477" i="18"/>
  <c r="Y2478" i="18"/>
  <c r="Y2479" i="18"/>
  <c r="Y2480" i="18"/>
  <c r="Y2481" i="18"/>
  <c r="Y2482" i="18"/>
  <c r="Y2483" i="18"/>
  <c r="Y2484" i="18"/>
  <c r="Y2485" i="18"/>
  <c r="Y2486" i="18"/>
  <c r="Y2487" i="18"/>
  <c r="Y2488" i="18"/>
  <c r="Y2489" i="18"/>
  <c r="Y2490" i="18"/>
  <c r="Y2491" i="18"/>
  <c r="Y2492" i="18"/>
  <c r="Y2493" i="18"/>
  <c r="Y2494" i="18"/>
  <c r="Y2495" i="18"/>
  <c r="Y2496" i="18"/>
  <c r="Y2497" i="18"/>
  <c r="Y2498" i="18"/>
  <c r="Y2499" i="18"/>
  <c r="Y2500" i="18"/>
  <c r="Y2501" i="18"/>
  <c r="Y2502" i="18"/>
  <c r="Y2503" i="18"/>
  <c r="Y2504" i="18"/>
  <c r="Y2505" i="18"/>
  <c r="Y2506" i="18"/>
  <c r="Y2507" i="18"/>
  <c r="Y2508" i="18"/>
  <c r="Y2509" i="18"/>
  <c r="Y2510" i="18"/>
  <c r="Y2511" i="18"/>
  <c r="Y2512" i="18"/>
  <c r="Y2513" i="18"/>
  <c r="Y2514" i="18"/>
  <c r="Y2515" i="18"/>
  <c r="Y2516" i="18"/>
  <c r="Y2517" i="18"/>
  <c r="Y2518" i="18"/>
  <c r="Y2519" i="18"/>
  <c r="Y2520" i="18"/>
  <c r="Y2521" i="18"/>
  <c r="Y2522" i="18"/>
  <c r="Y2523" i="18"/>
  <c r="Y2524" i="18"/>
  <c r="Y2525" i="18"/>
  <c r="Y2526" i="18"/>
  <c r="Y2527" i="18"/>
  <c r="Y2528" i="18"/>
  <c r="Y2529" i="18"/>
  <c r="Y2530" i="18"/>
  <c r="Y2531" i="18"/>
  <c r="Y2532" i="18"/>
  <c r="Y2533" i="18"/>
  <c r="Y2534" i="18"/>
  <c r="Y2535" i="18"/>
  <c r="Y2536" i="18"/>
  <c r="Y2537" i="18"/>
  <c r="Y2538" i="18"/>
  <c r="Y2539" i="18"/>
  <c r="Y2540" i="18"/>
  <c r="Y2541" i="18"/>
  <c r="Y2542" i="18"/>
  <c r="Y2543" i="18"/>
  <c r="Y2544" i="18"/>
  <c r="Y2545" i="18"/>
  <c r="Y2546" i="18"/>
  <c r="Y2547" i="18"/>
  <c r="Y2548" i="18"/>
  <c r="Y2549" i="18"/>
  <c r="Y2550" i="18"/>
  <c r="Y2551" i="18"/>
  <c r="Y2552" i="18"/>
  <c r="Y2553" i="18"/>
  <c r="Y2554" i="18"/>
  <c r="Y2555" i="18"/>
  <c r="Y2556" i="18"/>
  <c r="Y2557" i="18"/>
  <c r="Y2558" i="18"/>
  <c r="Y2559" i="18"/>
  <c r="Y2560" i="18"/>
  <c r="Y2561" i="18"/>
  <c r="Y2562" i="18"/>
  <c r="Y2563" i="18"/>
  <c r="Y2564" i="18"/>
  <c r="Y2565" i="18"/>
  <c r="Y2566" i="18"/>
  <c r="Y2567" i="18"/>
  <c r="Y2568" i="18"/>
  <c r="Y2569" i="18"/>
  <c r="Y2570" i="18"/>
  <c r="Y2571" i="18"/>
  <c r="Y2572" i="18"/>
  <c r="Y2573" i="18"/>
  <c r="Y2574" i="18"/>
  <c r="Y2575" i="18"/>
  <c r="Y2576" i="18"/>
  <c r="Y2577" i="18"/>
  <c r="Y2578" i="18"/>
  <c r="Y2579" i="18"/>
  <c r="Y2580" i="18"/>
  <c r="Y2581" i="18"/>
  <c r="Y2582" i="18"/>
  <c r="Y2583" i="18"/>
  <c r="Y2584" i="18"/>
  <c r="Y2585" i="18"/>
  <c r="Y2586" i="18"/>
  <c r="Y2587" i="18"/>
  <c r="Y2588" i="18"/>
  <c r="Y2589" i="18"/>
  <c r="Y2590" i="18"/>
  <c r="Y2591" i="18"/>
  <c r="Y2592" i="18"/>
  <c r="Y2593" i="18"/>
  <c r="Y2594" i="18"/>
  <c r="Y2595" i="18"/>
  <c r="Y2596" i="18"/>
  <c r="Y2597" i="18"/>
  <c r="Y2598" i="18"/>
  <c r="Y2599" i="18"/>
  <c r="Y2600" i="18"/>
  <c r="Y2601" i="18"/>
  <c r="Y2602" i="18"/>
  <c r="Y2603" i="18"/>
  <c r="Y2604" i="18"/>
  <c r="Y2605" i="18"/>
  <c r="Y2606" i="18"/>
  <c r="Y2607" i="18"/>
  <c r="Y2608" i="18"/>
  <c r="Y2609" i="18"/>
  <c r="Y2610" i="18"/>
  <c r="Y2611" i="18"/>
  <c r="Y2612" i="18"/>
  <c r="Y2613" i="18"/>
  <c r="Y2614" i="18"/>
  <c r="Y2615" i="18"/>
  <c r="Y2616" i="18"/>
  <c r="Y2617" i="18"/>
  <c r="Y2618" i="18"/>
  <c r="Y2619" i="18"/>
  <c r="Y2620" i="18"/>
  <c r="Y2621" i="18"/>
  <c r="Y2622" i="18"/>
  <c r="Y2623" i="18"/>
  <c r="Y2624" i="18"/>
  <c r="Y2625" i="18"/>
  <c r="Y2626" i="18"/>
  <c r="Y2627" i="18"/>
  <c r="Y2628" i="18"/>
  <c r="Y2629" i="18"/>
  <c r="Y2630" i="18"/>
  <c r="Y2631" i="18"/>
  <c r="Y2632" i="18"/>
  <c r="Y2633" i="18"/>
  <c r="Y2634" i="18"/>
  <c r="Y2635" i="18"/>
  <c r="Y2636" i="18"/>
  <c r="Y2637" i="18"/>
  <c r="Y2638" i="18"/>
  <c r="Y2639" i="18"/>
  <c r="Y2640" i="18"/>
  <c r="Y2641" i="18"/>
  <c r="Y2642" i="18"/>
  <c r="Y2643" i="18"/>
  <c r="Y2644" i="18"/>
  <c r="Y2645" i="18"/>
  <c r="Y2646" i="18"/>
  <c r="Y2647" i="18"/>
  <c r="Y2648" i="18"/>
  <c r="Y2649" i="18"/>
  <c r="Y2650" i="18"/>
  <c r="Y2651" i="18"/>
  <c r="Y2652" i="18"/>
  <c r="Y2653" i="18"/>
  <c r="Y2654" i="18"/>
  <c r="Y2655" i="18"/>
  <c r="Y2656" i="18"/>
  <c r="Y2657" i="18"/>
  <c r="Y2658" i="18"/>
  <c r="Y2659" i="18"/>
  <c r="Y2660" i="18"/>
  <c r="Y2661" i="18"/>
  <c r="Y2662" i="18"/>
  <c r="Y2663" i="18"/>
  <c r="Y2664" i="18"/>
  <c r="Y2665" i="18"/>
  <c r="Y2666" i="18"/>
  <c r="Y2667" i="18"/>
  <c r="Y2668" i="18"/>
  <c r="Y2669" i="18"/>
  <c r="Y2670" i="18"/>
  <c r="Y2671" i="18"/>
  <c r="Y2672" i="18"/>
  <c r="Y2673" i="18"/>
  <c r="Y2674" i="18"/>
  <c r="Y2675" i="18"/>
  <c r="Y2676" i="18"/>
  <c r="Y2677" i="18"/>
  <c r="Y2678" i="18"/>
  <c r="Y2679" i="18"/>
  <c r="Y2680" i="18"/>
  <c r="Y2681" i="18"/>
  <c r="Y2682" i="18"/>
  <c r="Y2683" i="18"/>
  <c r="Y2684" i="18"/>
  <c r="Y2685" i="18"/>
  <c r="Y2686" i="18"/>
  <c r="Y2687" i="18"/>
  <c r="Y2688" i="18"/>
  <c r="Y2689" i="18"/>
  <c r="Y2690" i="18"/>
  <c r="Y2691" i="18"/>
  <c r="Y2692" i="18"/>
  <c r="Y2693" i="18"/>
  <c r="Y2694" i="18"/>
  <c r="Y2695" i="18"/>
  <c r="Y2696" i="18"/>
  <c r="Y2697" i="18"/>
  <c r="Y2698" i="18"/>
  <c r="Y2699" i="18"/>
  <c r="Y2700" i="18"/>
  <c r="Y2701" i="18"/>
  <c r="Y2702" i="18"/>
  <c r="Y2703" i="18"/>
  <c r="Y2704" i="18"/>
  <c r="Y2705" i="18"/>
  <c r="Y2706" i="18"/>
  <c r="Y2707" i="18"/>
  <c r="Y2708" i="18"/>
  <c r="Y2709" i="18"/>
  <c r="Y2710" i="18"/>
  <c r="Y2711" i="18"/>
  <c r="Y2712" i="18"/>
  <c r="Y2713" i="18"/>
  <c r="Y2714" i="18"/>
  <c r="Y2715" i="18"/>
  <c r="Y2716" i="18"/>
  <c r="Y2717" i="18"/>
  <c r="Y2718" i="18"/>
  <c r="Y2719" i="18"/>
  <c r="Y2720" i="18"/>
  <c r="Y2721" i="18"/>
  <c r="Y2722" i="18"/>
  <c r="Y2723" i="18"/>
  <c r="Y2724" i="18"/>
  <c r="Y2725" i="18"/>
  <c r="Y2726" i="18"/>
  <c r="Y2727" i="18"/>
  <c r="Y2728" i="18"/>
  <c r="Y2729" i="18"/>
  <c r="Y2730" i="18"/>
  <c r="Y2731" i="18"/>
  <c r="Y2732" i="18"/>
  <c r="Y2733" i="18"/>
  <c r="Y2734" i="18"/>
  <c r="Y2735" i="18"/>
  <c r="Y2736" i="18"/>
  <c r="Y2737" i="18"/>
  <c r="Y2738" i="18"/>
  <c r="Y2739" i="18"/>
  <c r="Y2740" i="18"/>
  <c r="Y2741" i="18"/>
  <c r="Y2742" i="18"/>
  <c r="Y2743" i="18"/>
  <c r="Y2744" i="18"/>
  <c r="Y2745" i="18"/>
  <c r="Y2746" i="18"/>
  <c r="Y2747" i="18"/>
  <c r="Y2748" i="18"/>
  <c r="Y2749" i="18"/>
  <c r="Y2750" i="18"/>
  <c r="Y2751" i="18"/>
  <c r="Y2752" i="18"/>
  <c r="Y2753" i="18"/>
  <c r="Y2754" i="18"/>
  <c r="Y2755" i="18"/>
  <c r="Y2756" i="18"/>
  <c r="Y2757" i="18"/>
  <c r="Y2758" i="18"/>
  <c r="Y2759" i="18"/>
  <c r="Y2760" i="18"/>
  <c r="Y2761" i="18"/>
  <c r="Y2762" i="18"/>
  <c r="Y2763" i="18"/>
  <c r="Y2764" i="18"/>
  <c r="Y2765" i="18"/>
  <c r="Y2766" i="18"/>
  <c r="Y2767" i="18"/>
  <c r="Y2768" i="18"/>
  <c r="Y2769" i="18"/>
  <c r="Y2770" i="18"/>
  <c r="Y2771" i="18"/>
  <c r="Y2772" i="18"/>
  <c r="Y2773" i="18"/>
  <c r="Y2774" i="18"/>
  <c r="Y2775" i="18"/>
  <c r="Y2776" i="18"/>
  <c r="Y2777" i="18"/>
  <c r="Y2778" i="18"/>
  <c r="Y2779" i="18"/>
  <c r="Y2780" i="18"/>
  <c r="Y2781" i="18"/>
  <c r="Y2782" i="18"/>
  <c r="Y2783" i="18"/>
  <c r="Y2784" i="18"/>
  <c r="Y2785" i="18"/>
  <c r="Y2786" i="18"/>
  <c r="Y2787" i="18"/>
  <c r="Y2788" i="18"/>
  <c r="Y2789" i="18"/>
  <c r="Y2790" i="18"/>
  <c r="Y2791" i="18"/>
  <c r="Y2792" i="18"/>
  <c r="Y2793" i="18"/>
  <c r="Y2794" i="18"/>
  <c r="Y2795" i="18"/>
  <c r="Y2796" i="18"/>
  <c r="Y2797" i="18"/>
  <c r="Y2798" i="18"/>
  <c r="Y2799" i="18"/>
  <c r="Y2800" i="18"/>
  <c r="Y2801" i="18"/>
  <c r="Y2802" i="18"/>
  <c r="Y2803" i="18"/>
  <c r="Y2804" i="18"/>
  <c r="Y2805" i="18"/>
  <c r="Y2806" i="18"/>
  <c r="Y2807" i="18"/>
  <c r="Y2808" i="18"/>
  <c r="Y2809" i="18"/>
  <c r="Y2810" i="18"/>
  <c r="Y2811" i="18"/>
  <c r="Y2812" i="18"/>
  <c r="Y2813" i="18"/>
  <c r="Y2814" i="18"/>
  <c r="Y2815" i="18"/>
  <c r="Y2816" i="18"/>
  <c r="Y2817" i="18"/>
  <c r="Y2818" i="18"/>
  <c r="Y2819" i="18"/>
  <c r="Y2820" i="18"/>
  <c r="Y2821" i="18"/>
  <c r="Y2822" i="18"/>
  <c r="Y2823" i="18"/>
  <c r="Y2824" i="18"/>
  <c r="Y2825" i="18"/>
  <c r="Y2826" i="18"/>
  <c r="Y2827" i="18"/>
  <c r="Y2828" i="18"/>
  <c r="Y2829" i="18"/>
  <c r="Y2830" i="18"/>
  <c r="Y2831" i="18"/>
  <c r="Y2832" i="18"/>
  <c r="Y2833" i="18"/>
  <c r="Y2834" i="18"/>
  <c r="Y2835" i="18"/>
  <c r="Y2836" i="18"/>
  <c r="Y2837" i="18"/>
  <c r="Y2838" i="18"/>
  <c r="Y2839" i="18"/>
  <c r="Y2840" i="18"/>
  <c r="Y2841" i="18"/>
  <c r="Y2842" i="18"/>
  <c r="Y2843" i="18"/>
  <c r="Y2844" i="18"/>
  <c r="Y2845" i="18"/>
  <c r="Y2846" i="18"/>
  <c r="Y2847" i="18"/>
  <c r="Y2848" i="18"/>
  <c r="Y2849" i="18"/>
  <c r="Y2850" i="18"/>
  <c r="Y2851" i="18"/>
  <c r="Y2852" i="18"/>
  <c r="Y2853" i="18"/>
  <c r="Y2854" i="18"/>
  <c r="Y2855" i="18"/>
  <c r="Y2856" i="18"/>
  <c r="Y2857" i="18"/>
  <c r="Y2858" i="18"/>
  <c r="Y2859" i="18"/>
  <c r="Y2860" i="18"/>
  <c r="Y2861" i="18"/>
  <c r="Y2862" i="18"/>
  <c r="Y2863" i="18"/>
  <c r="Y2864" i="18"/>
  <c r="Y2865" i="18"/>
  <c r="Y2866" i="18"/>
  <c r="Y2867" i="18"/>
  <c r="Y2868" i="18"/>
  <c r="Y2869" i="18"/>
  <c r="Y2870" i="18"/>
  <c r="Y2871" i="18"/>
  <c r="Y2872" i="18"/>
  <c r="Y2873" i="18"/>
  <c r="Y2874" i="18"/>
  <c r="Y2875" i="18"/>
  <c r="Y2876" i="18"/>
  <c r="Y2877" i="18"/>
  <c r="Y2878" i="18"/>
  <c r="Y2879" i="18"/>
  <c r="Y2880" i="18"/>
  <c r="Y2881" i="18"/>
  <c r="Y2882" i="18"/>
  <c r="Y2883" i="18"/>
  <c r="Y2884" i="18"/>
  <c r="Y2885" i="18"/>
  <c r="Y2886" i="18"/>
  <c r="Y2887" i="18"/>
  <c r="Y2888" i="18"/>
  <c r="Y2889" i="18"/>
  <c r="Y2890" i="18"/>
  <c r="Y2891" i="18"/>
  <c r="Y2892" i="18"/>
  <c r="Y2893" i="18"/>
  <c r="Y2894" i="18"/>
  <c r="Y2895" i="18"/>
  <c r="Y2896" i="18"/>
  <c r="Y2897" i="18"/>
  <c r="Y2898" i="18"/>
  <c r="Y2899" i="18"/>
  <c r="Y2900" i="18"/>
  <c r="Y2901" i="18"/>
  <c r="Y2902" i="18"/>
  <c r="Y2903" i="18"/>
  <c r="Y2904" i="18"/>
  <c r="Y2905" i="18"/>
  <c r="Y2906" i="18"/>
  <c r="Y2907" i="18"/>
  <c r="Y2908" i="18"/>
  <c r="Y2909" i="18"/>
  <c r="Y2910" i="18"/>
  <c r="Y2911" i="18"/>
  <c r="Y2912" i="18"/>
  <c r="Y2913" i="18"/>
  <c r="Y2914" i="18"/>
  <c r="Y2915" i="18"/>
  <c r="Y2916" i="18"/>
  <c r="Y2917" i="18"/>
  <c r="Y2918" i="18"/>
  <c r="Y2919" i="18"/>
  <c r="Y2920" i="18"/>
  <c r="Y2921" i="18"/>
  <c r="Y2922" i="18"/>
  <c r="Y2923" i="18"/>
  <c r="Y2924" i="18"/>
  <c r="Y2925" i="18"/>
  <c r="Y2926" i="18"/>
  <c r="Y2927" i="18"/>
  <c r="Y2928" i="18"/>
  <c r="Y2929" i="18"/>
  <c r="Y2930" i="18"/>
  <c r="Y2931" i="18"/>
  <c r="Y2932" i="18"/>
  <c r="Y2933" i="18"/>
  <c r="Y2934" i="18"/>
  <c r="Y2935" i="18"/>
  <c r="Y2936" i="18"/>
  <c r="Y2937" i="18"/>
  <c r="Y2938" i="18"/>
  <c r="Y2939" i="18"/>
  <c r="Y2940" i="18"/>
  <c r="Y2941" i="18"/>
  <c r="Y2942" i="18"/>
  <c r="Y2943" i="18"/>
  <c r="Y2944" i="18"/>
  <c r="Y2945" i="18"/>
  <c r="Y2946" i="18"/>
  <c r="Y2947" i="18"/>
  <c r="Y2948" i="18"/>
  <c r="Y2949" i="18"/>
  <c r="Y2950" i="18"/>
  <c r="Y2951" i="18"/>
  <c r="Y2952" i="18"/>
  <c r="Y2953" i="18"/>
  <c r="Y2954" i="18"/>
  <c r="Y2955" i="18"/>
  <c r="Y2956" i="18"/>
  <c r="Y2957" i="18"/>
  <c r="Y2958" i="18"/>
  <c r="Y2959" i="18"/>
  <c r="Y2960" i="18"/>
  <c r="Y2961" i="18"/>
  <c r="Y2962" i="18"/>
  <c r="Y2963" i="18"/>
  <c r="Y2964" i="18"/>
  <c r="Y2965" i="18"/>
  <c r="Y2966" i="18"/>
  <c r="Y2967" i="18"/>
  <c r="Y2968" i="18"/>
  <c r="Y2969" i="18"/>
  <c r="Y2970" i="18"/>
  <c r="Y2971" i="18"/>
  <c r="Y2972" i="18"/>
  <c r="Y2973" i="18"/>
  <c r="Y2974" i="18"/>
  <c r="Y2975" i="18"/>
  <c r="Y2976" i="18"/>
  <c r="Y2977" i="18"/>
  <c r="Y2978" i="18"/>
  <c r="Y2979" i="18"/>
  <c r="Y2980" i="18"/>
  <c r="Y2981" i="18"/>
  <c r="Y2982" i="18"/>
  <c r="Y2983" i="18"/>
  <c r="Y2984" i="18"/>
  <c r="Y2985" i="18"/>
  <c r="Y2986" i="18"/>
  <c r="Y2987" i="18"/>
  <c r="Y2988" i="18"/>
  <c r="Y2989" i="18"/>
  <c r="Y2990" i="18"/>
  <c r="Y2991" i="18"/>
  <c r="Y2992" i="18"/>
  <c r="Y2993" i="18"/>
  <c r="Y2994" i="18"/>
  <c r="Y2995" i="18"/>
  <c r="Y2996" i="18"/>
  <c r="Y2997" i="18"/>
  <c r="Y2998" i="18"/>
  <c r="Y2999" i="18"/>
  <c r="Y3000" i="18"/>
  <c r="Y3001" i="18"/>
  <c r="Y3002" i="18"/>
  <c r="Y3003" i="18"/>
  <c r="Y3004" i="18"/>
  <c r="Y3005" i="18"/>
  <c r="Y3006" i="18"/>
  <c r="Y3007" i="18"/>
  <c r="Y3008" i="18"/>
  <c r="Y3009" i="18"/>
  <c r="Y3010" i="18"/>
  <c r="Y3011" i="18"/>
  <c r="Y3012" i="18"/>
  <c r="Y3013" i="18"/>
  <c r="Y3014" i="18"/>
  <c r="Y3015" i="18"/>
  <c r="Y3016" i="18"/>
  <c r="Y3017" i="18"/>
  <c r="Y3018" i="18"/>
  <c r="Y3019" i="18"/>
  <c r="Y3020" i="18"/>
  <c r="Y3021" i="18"/>
  <c r="Y3022" i="18"/>
  <c r="Y3023" i="18"/>
  <c r="Y3024" i="18"/>
  <c r="Y3025" i="18"/>
  <c r="Y3026" i="18"/>
  <c r="Y3027" i="18"/>
  <c r="Y3028" i="18"/>
  <c r="Y3029" i="18"/>
  <c r="Y3030" i="18"/>
  <c r="Y3031" i="18"/>
  <c r="Y3032" i="18"/>
  <c r="Y3033" i="18"/>
  <c r="Y3034" i="18"/>
  <c r="Y3035" i="18"/>
  <c r="Y3036" i="18"/>
  <c r="Y3037" i="18"/>
  <c r="Y3038" i="18"/>
  <c r="Y3039" i="18"/>
  <c r="Y3040" i="18"/>
  <c r="Y3041" i="18"/>
  <c r="Y3042" i="18"/>
  <c r="Y3043" i="18"/>
  <c r="Y3044" i="18"/>
  <c r="Y3045" i="18"/>
  <c r="Y3046" i="18"/>
  <c r="Y3047" i="18"/>
  <c r="Y3048" i="18"/>
  <c r="Y3049" i="18"/>
  <c r="Y3050" i="18"/>
  <c r="Y3051" i="18"/>
  <c r="Y3052" i="18"/>
  <c r="Y3053" i="18"/>
  <c r="Y3054" i="18"/>
  <c r="Y3055" i="18"/>
  <c r="Y3056" i="18"/>
  <c r="Y3057" i="18"/>
  <c r="Y3058" i="18"/>
  <c r="Y3059" i="18"/>
  <c r="Y3060" i="18"/>
  <c r="Y3061" i="18"/>
  <c r="Y3062" i="18"/>
  <c r="Y3063" i="18"/>
  <c r="Y3064" i="18"/>
  <c r="Y3065" i="18"/>
  <c r="Y3066" i="18"/>
  <c r="Y3067" i="18"/>
  <c r="Y3068" i="18"/>
  <c r="Y3069" i="18"/>
  <c r="Y3070" i="18"/>
  <c r="Y3071" i="18"/>
  <c r="Y3072" i="18"/>
  <c r="Y3073" i="18"/>
  <c r="Y3074" i="18"/>
  <c r="Y3075" i="18"/>
  <c r="Y3076" i="18"/>
  <c r="Y3077" i="18"/>
  <c r="Y3078" i="18"/>
  <c r="Y3079" i="18"/>
  <c r="Y3080" i="18"/>
  <c r="Y3081" i="18"/>
  <c r="Y3082" i="18"/>
  <c r="Y3083" i="18"/>
  <c r="Y3084" i="18"/>
  <c r="Y3085" i="18"/>
  <c r="Y3086" i="18"/>
  <c r="Y3087" i="18"/>
  <c r="Y3088" i="18"/>
  <c r="Y3089" i="18"/>
  <c r="Y3090" i="18"/>
  <c r="Y3091" i="18"/>
  <c r="Y3092" i="18"/>
  <c r="Y3093" i="18"/>
  <c r="Y3094" i="18"/>
  <c r="Y3095" i="18"/>
  <c r="Y3096" i="18"/>
  <c r="Y3097" i="18"/>
  <c r="Y3098" i="18"/>
  <c r="Y3099" i="18"/>
  <c r="Y3100" i="18"/>
  <c r="Y3101" i="18"/>
  <c r="Y3102" i="18"/>
  <c r="Y3103" i="18"/>
  <c r="Y3104" i="18"/>
  <c r="Y3105" i="18"/>
  <c r="Y3106" i="18"/>
  <c r="Y3107" i="18"/>
  <c r="Y3108" i="18"/>
  <c r="Y3109" i="18"/>
  <c r="Y3110" i="18"/>
  <c r="Y3111" i="18"/>
  <c r="Y3112" i="18"/>
  <c r="Y3113" i="18"/>
  <c r="Y3114" i="18"/>
  <c r="Y3115" i="18"/>
  <c r="Y3116" i="18"/>
  <c r="Y3117" i="18"/>
  <c r="Y3118" i="18"/>
  <c r="Y3119" i="18"/>
  <c r="Y3120" i="18"/>
  <c r="Y3121" i="18"/>
  <c r="Y3122" i="18"/>
  <c r="Y3123" i="18"/>
  <c r="Y3124" i="18"/>
  <c r="Y3125" i="18"/>
  <c r="Y3126" i="18"/>
  <c r="Y3127" i="18"/>
  <c r="Y3128" i="18"/>
  <c r="Y3129" i="18"/>
  <c r="Y3130" i="18"/>
  <c r="Y3131" i="18"/>
  <c r="Y3132" i="18"/>
  <c r="Y3133" i="18"/>
  <c r="Y3134" i="18"/>
  <c r="Y3135" i="18"/>
  <c r="Y3136" i="18"/>
  <c r="Y3137" i="18"/>
  <c r="Y3138" i="18"/>
  <c r="Y3139" i="18"/>
  <c r="Y3140" i="18"/>
  <c r="Y3141" i="18"/>
  <c r="Y3142" i="18"/>
  <c r="Y3143" i="18"/>
  <c r="Y3144" i="18"/>
  <c r="Y3145" i="18"/>
  <c r="Y3146" i="18"/>
  <c r="Y3147" i="18"/>
  <c r="Y3148" i="18"/>
  <c r="Y3149" i="18"/>
  <c r="Y3150" i="18"/>
  <c r="Y3151" i="18"/>
  <c r="Y3152" i="18"/>
  <c r="Y3153" i="18"/>
  <c r="Y3154" i="18"/>
  <c r="Y3155" i="18"/>
  <c r="Y3156" i="18"/>
  <c r="Y3157" i="18"/>
  <c r="Y3158" i="18"/>
  <c r="Y3159" i="18"/>
  <c r="Y3160" i="18"/>
  <c r="Y3161" i="18"/>
  <c r="Y3162" i="18"/>
  <c r="Y3163" i="18"/>
  <c r="Y3164" i="18"/>
  <c r="Y3165" i="18"/>
  <c r="Y3166" i="18"/>
  <c r="Y3167" i="18"/>
  <c r="Y3168" i="18"/>
  <c r="Y3169" i="18"/>
  <c r="Y3170" i="18"/>
  <c r="Y3171" i="18"/>
  <c r="Y3172" i="18"/>
  <c r="Y3173" i="18"/>
  <c r="Y3174" i="18"/>
  <c r="Y3175" i="18"/>
  <c r="Y3176" i="18"/>
  <c r="Y3177" i="18"/>
  <c r="Y3178" i="18"/>
  <c r="Y3179" i="18"/>
  <c r="Y3180" i="18"/>
  <c r="Y3181" i="18"/>
  <c r="Y3182" i="18"/>
  <c r="Y3183" i="18"/>
  <c r="Y3184" i="18"/>
  <c r="Y3185" i="18"/>
  <c r="Y3186" i="18"/>
  <c r="Y3187" i="18"/>
  <c r="Y3188" i="18"/>
  <c r="Y3189" i="18"/>
  <c r="Y3190" i="18"/>
  <c r="Y3191" i="18"/>
  <c r="Y3192" i="18"/>
  <c r="Y3193" i="18"/>
  <c r="Y3194" i="18"/>
  <c r="Y3195" i="18"/>
  <c r="Y3196" i="18"/>
  <c r="Y3197" i="18"/>
  <c r="Y3198" i="18"/>
  <c r="Y3199" i="18"/>
  <c r="Y3200" i="18"/>
  <c r="Y3201" i="18"/>
  <c r="Y3202" i="18"/>
  <c r="Y3203" i="18"/>
  <c r="Y3204" i="18"/>
  <c r="Y3205" i="18"/>
  <c r="Y3206" i="18"/>
  <c r="Y3207" i="18"/>
  <c r="Y3208" i="18"/>
  <c r="Y3209" i="18"/>
  <c r="Y3210" i="18"/>
  <c r="Y3211" i="18"/>
  <c r="Y3212" i="18"/>
  <c r="Y3213" i="18"/>
  <c r="Y3214" i="18"/>
  <c r="Y3215" i="18"/>
  <c r="Y3216" i="18"/>
  <c r="Y3217" i="18"/>
  <c r="Y3218" i="18"/>
  <c r="Y3219" i="18"/>
  <c r="Y3220" i="18"/>
  <c r="Y3221" i="18"/>
  <c r="Y3222" i="18"/>
  <c r="Y3223" i="18"/>
  <c r="Y3224" i="18"/>
  <c r="Y3225" i="18"/>
  <c r="Y3226" i="18"/>
  <c r="Y3227" i="18"/>
  <c r="Y3228" i="18"/>
  <c r="Y3229" i="18"/>
  <c r="Y3230" i="18"/>
  <c r="Y3231" i="18"/>
  <c r="Y3232" i="18"/>
  <c r="Y3233" i="18"/>
  <c r="Y3234" i="18"/>
  <c r="Y3235" i="18"/>
  <c r="Y3236" i="18"/>
  <c r="Y3237" i="18"/>
  <c r="Y3238" i="18"/>
  <c r="Y3239" i="18"/>
  <c r="Y3240" i="18"/>
  <c r="Y3241" i="18"/>
  <c r="Y3242" i="18"/>
  <c r="Y3243" i="18"/>
  <c r="Y3244" i="18"/>
  <c r="Y3245" i="18"/>
  <c r="Y3246" i="18"/>
  <c r="Y3247" i="18"/>
  <c r="Y3248" i="18"/>
  <c r="Y3249" i="18"/>
  <c r="Y3250" i="18"/>
  <c r="Y3251" i="18"/>
  <c r="Y3252" i="18"/>
  <c r="Y3253" i="18"/>
  <c r="Y3254" i="18"/>
  <c r="Y3255" i="18"/>
  <c r="Y3256" i="18"/>
  <c r="Y3257" i="18"/>
  <c r="Y3258" i="18"/>
  <c r="Y3259" i="18"/>
  <c r="Y3260" i="18"/>
  <c r="Y3261" i="18"/>
  <c r="Y3262" i="18"/>
  <c r="Y3263" i="18"/>
  <c r="Y3264" i="18"/>
  <c r="Y3265" i="18"/>
  <c r="Y3266" i="18"/>
  <c r="Y3267" i="18"/>
  <c r="Y3268" i="18"/>
  <c r="Y3269" i="18"/>
  <c r="Y3270" i="18"/>
  <c r="Y3271" i="18"/>
  <c r="Y3272" i="18"/>
  <c r="Y3273" i="18"/>
  <c r="Y3274" i="18"/>
  <c r="Y3275" i="18"/>
  <c r="Y3276" i="18"/>
  <c r="Y3277" i="18"/>
  <c r="Y3278" i="18"/>
  <c r="Y3279" i="18"/>
  <c r="Y3280" i="18"/>
  <c r="Y3281" i="18"/>
  <c r="Y3282" i="18"/>
  <c r="Y3283" i="18"/>
  <c r="Y3284" i="18"/>
  <c r="Y3285" i="18"/>
  <c r="Y3286" i="18"/>
  <c r="Y3287" i="18"/>
  <c r="Y3288" i="18"/>
  <c r="Y3289" i="18"/>
  <c r="Y3290" i="18"/>
  <c r="Y3291" i="18"/>
  <c r="Y3292" i="18"/>
  <c r="Y3293" i="18"/>
  <c r="Y3294" i="18"/>
  <c r="Y3295" i="18"/>
  <c r="Y3296" i="18"/>
  <c r="Y3297" i="18"/>
  <c r="Y3298" i="18"/>
  <c r="Y3299" i="18"/>
  <c r="Y3300" i="18"/>
  <c r="Y3301" i="18"/>
  <c r="Y3302" i="18"/>
  <c r="Y3303" i="18"/>
  <c r="Y3304" i="18"/>
  <c r="Y3305" i="18"/>
  <c r="Y3306" i="18"/>
  <c r="Y3307" i="18"/>
  <c r="Y3308" i="18"/>
  <c r="Y3309" i="18"/>
  <c r="Y3310" i="18"/>
  <c r="Y3311" i="18"/>
  <c r="Y3312" i="18"/>
  <c r="Y3313" i="18"/>
  <c r="Y3314" i="18"/>
  <c r="Y3315" i="18"/>
  <c r="Y3316" i="18"/>
  <c r="Y3317" i="18"/>
  <c r="Y3318" i="18"/>
  <c r="Y3319" i="18"/>
  <c r="Y3320" i="18"/>
  <c r="Y3321" i="18"/>
  <c r="Y3322" i="18"/>
  <c r="Y3323" i="18"/>
  <c r="Y3324" i="18"/>
  <c r="Y3325" i="18"/>
  <c r="Y3326" i="18"/>
  <c r="Y3327" i="18"/>
  <c r="Y3328" i="18"/>
  <c r="Y3329" i="18"/>
  <c r="Y3330" i="18"/>
  <c r="Y3331" i="18"/>
  <c r="Y3332" i="18"/>
  <c r="Y3333" i="18"/>
  <c r="Y3334" i="18"/>
  <c r="Y3335" i="18"/>
  <c r="Y3336" i="18"/>
  <c r="Y3337" i="18"/>
  <c r="Y3338" i="18"/>
  <c r="Y3339" i="18"/>
  <c r="Y3340" i="18"/>
  <c r="Y3341" i="18"/>
  <c r="Y3342" i="18"/>
  <c r="Y3343" i="18"/>
  <c r="Y3344" i="18"/>
  <c r="Y3345" i="18"/>
  <c r="Y3346" i="18"/>
  <c r="Y3347" i="18"/>
  <c r="Y3348" i="18"/>
  <c r="Y3349" i="18"/>
  <c r="Y3350" i="18"/>
  <c r="Y3351" i="18"/>
  <c r="Y3352" i="18"/>
  <c r="Y3353" i="18"/>
  <c r="Y3354" i="18"/>
  <c r="Y3355" i="18"/>
  <c r="Y3356" i="18"/>
  <c r="Y3357" i="18"/>
  <c r="Y3358" i="18"/>
  <c r="Y3359" i="18"/>
  <c r="Y3360" i="18"/>
  <c r="Y3361" i="18"/>
  <c r="Y3362" i="18"/>
  <c r="Y3363" i="18"/>
  <c r="Y3364" i="18"/>
  <c r="Y3365" i="18"/>
  <c r="Y3366" i="18"/>
  <c r="Y3367" i="18"/>
  <c r="Y3368" i="18"/>
  <c r="Y3369" i="18"/>
  <c r="Y3370" i="18"/>
  <c r="Y3371" i="18"/>
  <c r="Y3372" i="18"/>
  <c r="Y3373" i="18"/>
  <c r="Y3374" i="18"/>
  <c r="Y3375" i="18"/>
  <c r="Y3376" i="18"/>
  <c r="Y3377" i="18"/>
  <c r="Y3378" i="18"/>
  <c r="Y3379" i="18"/>
  <c r="Y3380" i="18"/>
  <c r="Y3381" i="18"/>
  <c r="Y3382" i="18"/>
  <c r="Y3383" i="18"/>
  <c r="Y3384" i="18"/>
  <c r="Y3385" i="18"/>
  <c r="Y3386" i="18"/>
  <c r="Y3387" i="18"/>
  <c r="Y3388" i="18"/>
  <c r="Y3389" i="18"/>
  <c r="Y3390" i="18"/>
  <c r="Y3391" i="18"/>
  <c r="Y3392" i="18"/>
  <c r="Y3393" i="18"/>
  <c r="Y3394" i="18"/>
  <c r="Y3395" i="18"/>
  <c r="Y3396" i="18"/>
  <c r="Y3397" i="18"/>
  <c r="Y3398" i="18"/>
  <c r="Y3399" i="18"/>
  <c r="Y3400" i="18"/>
  <c r="Y3401" i="18"/>
  <c r="Y3402" i="18"/>
  <c r="Y3403" i="18"/>
  <c r="Y3404" i="18"/>
  <c r="Y3405" i="18"/>
  <c r="Y3406" i="18"/>
  <c r="Y3407" i="18"/>
  <c r="Y3408" i="18"/>
  <c r="Y3409" i="18"/>
  <c r="Y3410" i="18"/>
  <c r="Y3411" i="18"/>
  <c r="Y3412" i="18"/>
  <c r="Y3413" i="18"/>
  <c r="Y3414" i="18"/>
  <c r="Y3415" i="18"/>
  <c r="Y3416" i="18"/>
  <c r="Y3417" i="18"/>
  <c r="Y3418" i="18"/>
  <c r="Y3419" i="18"/>
  <c r="Y3420" i="18"/>
  <c r="Y3421" i="18"/>
  <c r="Y3422" i="18"/>
  <c r="Y3423" i="18"/>
  <c r="Y3424" i="18"/>
  <c r="Y3425" i="18"/>
  <c r="Y3426" i="18"/>
  <c r="Y3427" i="18"/>
  <c r="Y3428" i="18"/>
  <c r="Y3429" i="18"/>
  <c r="Y3430" i="18"/>
  <c r="Y3431" i="18"/>
  <c r="Y3432" i="18"/>
  <c r="Y3433" i="18"/>
  <c r="Y3434" i="18"/>
  <c r="Y3435" i="18"/>
  <c r="Y3436" i="18"/>
  <c r="Y3437" i="18"/>
  <c r="Y3438" i="18"/>
  <c r="Y3439" i="18"/>
  <c r="Y3440" i="18"/>
  <c r="Y3441" i="18"/>
  <c r="Y3442" i="18"/>
  <c r="Y3443" i="18"/>
  <c r="Y3444" i="18"/>
  <c r="Y3445" i="18"/>
  <c r="Y3446" i="18"/>
  <c r="Y3447" i="18"/>
  <c r="Y3448" i="18"/>
  <c r="Y3449" i="18"/>
  <c r="Y3450" i="18"/>
  <c r="Y3451" i="18"/>
  <c r="Y3452" i="18"/>
  <c r="Y3453" i="18"/>
  <c r="Y3454" i="18"/>
  <c r="Y3455" i="18"/>
  <c r="Y3456" i="18"/>
  <c r="Y3457" i="18"/>
  <c r="Y3458" i="18"/>
  <c r="Y3459" i="18"/>
  <c r="Y3460" i="18"/>
  <c r="Y3461" i="18"/>
  <c r="Y3462" i="18"/>
  <c r="Y3463" i="18"/>
  <c r="Y3464" i="18"/>
  <c r="Y3465" i="18"/>
  <c r="Y3466" i="18"/>
  <c r="Y3467" i="18"/>
  <c r="Y3468" i="18"/>
  <c r="Y3469" i="18"/>
  <c r="Y3470" i="18"/>
  <c r="Y3471" i="18"/>
  <c r="Y3472" i="18"/>
  <c r="Y3473" i="18"/>
  <c r="Y3474" i="18"/>
  <c r="Y3475" i="18"/>
  <c r="Y3476" i="18"/>
  <c r="Y3477" i="18"/>
  <c r="Y3478" i="18"/>
  <c r="Y3479" i="18"/>
  <c r="Y3480" i="18"/>
  <c r="Y3481" i="18"/>
  <c r="Y3482" i="18"/>
  <c r="Y3483" i="18"/>
  <c r="Y3484" i="18"/>
  <c r="Y3485" i="18"/>
  <c r="Y3486" i="18"/>
  <c r="Y3487" i="18"/>
  <c r="Y3488" i="18"/>
  <c r="Y3489" i="18"/>
  <c r="Y3490" i="18"/>
  <c r="Y3491" i="18"/>
  <c r="Y3492" i="18"/>
  <c r="Y3493" i="18"/>
  <c r="Y3494" i="18"/>
  <c r="Y3495" i="18"/>
  <c r="Y3496" i="18"/>
  <c r="Y3497" i="18"/>
  <c r="Y3498" i="18"/>
  <c r="Y3499" i="18"/>
  <c r="Y3500" i="18"/>
  <c r="Y3501" i="18"/>
  <c r="Y3502" i="18"/>
  <c r="Y3503" i="18"/>
  <c r="Y3504" i="18"/>
  <c r="Y3505" i="18"/>
  <c r="Y3506" i="18"/>
  <c r="Y3507" i="18"/>
  <c r="Y3508" i="18"/>
  <c r="Y3509" i="18"/>
  <c r="Y3510" i="18"/>
  <c r="Y3511" i="18"/>
  <c r="Y3512" i="18"/>
  <c r="Y3513" i="18"/>
  <c r="Y3514" i="18"/>
  <c r="Y3515" i="18"/>
  <c r="Y3516" i="18"/>
  <c r="Y3517" i="18"/>
  <c r="Y3518" i="18"/>
  <c r="Y3519" i="18"/>
  <c r="Y3520" i="18"/>
  <c r="Y3521" i="18"/>
  <c r="Y3522" i="18"/>
  <c r="Y3523" i="18"/>
  <c r="Y3524" i="18"/>
  <c r="Y3525" i="18"/>
  <c r="Y3526" i="18"/>
  <c r="Y3527" i="18"/>
  <c r="Y3528" i="18"/>
  <c r="Y3529" i="18"/>
  <c r="Y3530" i="18"/>
  <c r="Y3531" i="18"/>
  <c r="Y3532" i="18"/>
  <c r="Y3533" i="18"/>
  <c r="Y3534" i="18"/>
  <c r="Y3535" i="18"/>
  <c r="Y3536" i="18"/>
  <c r="Y3537" i="18"/>
  <c r="Y3538" i="18"/>
  <c r="Y3539" i="18"/>
  <c r="Y3540" i="18"/>
  <c r="Y3541" i="18"/>
  <c r="Y3542" i="18"/>
  <c r="Y3543" i="18"/>
  <c r="Y3544" i="18"/>
  <c r="Y3545" i="18"/>
  <c r="Y3546" i="18"/>
  <c r="Y3547" i="18"/>
  <c r="Y3548" i="18"/>
  <c r="Y3549" i="18"/>
  <c r="Y3550" i="18"/>
  <c r="Y3551" i="18"/>
  <c r="Y3552" i="18"/>
  <c r="Y3553" i="18"/>
  <c r="Y3554" i="18"/>
  <c r="Y3555" i="18"/>
  <c r="Y3556" i="18"/>
  <c r="Y3557" i="18"/>
  <c r="Y3558" i="18"/>
  <c r="Y3559" i="18"/>
  <c r="Y3560" i="18"/>
  <c r="Y3561" i="18"/>
  <c r="Y3562" i="18"/>
  <c r="Y3563" i="18"/>
  <c r="Y3564" i="18"/>
  <c r="Y3565" i="18"/>
  <c r="Y3566" i="18"/>
  <c r="Y3567" i="18"/>
  <c r="Y3568" i="18"/>
  <c r="Y3569" i="18"/>
  <c r="Y3570" i="18"/>
  <c r="Y3571" i="18"/>
  <c r="Y3572" i="18"/>
  <c r="Y3573" i="18"/>
  <c r="Y3574" i="18"/>
  <c r="Y3575" i="18"/>
  <c r="Y3576" i="18"/>
  <c r="Y3577" i="18"/>
  <c r="Y3578" i="18"/>
  <c r="Y3579" i="18"/>
  <c r="Y3580" i="18"/>
  <c r="Y3581" i="18"/>
  <c r="Y3582" i="18"/>
  <c r="Y3583" i="18"/>
  <c r="Y3584" i="18"/>
  <c r="Y3585" i="18"/>
  <c r="Y3586" i="18"/>
  <c r="Y3587" i="18"/>
  <c r="Y3588" i="18"/>
  <c r="Y3589" i="18"/>
  <c r="Y3590" i="18"/>
  <c r="Y3591" i="18"/>
  <c r="Y3592" i="18"/>
  <c r="Y3593" i="18"/>
  <c r="Y3594" i="18"/>
  <c r="Y3595" i="18"/>
  <c r="Y3596" i="18"/>
  <c r="Y3597" i="18"/>
  <c r="Y3598" i="18"/>
  <c r="Y3599" i="18"/>
  <c r="Y3600" i="18"/>
  <c r="Y3601" i="18"/>
  <c r="Y3602" i="18"/>
  <c r="Y3603" i="18"/>
  <c r="Y3604" i="18"/>
  <c r="Y3605" i="18"/>
  <c r="Y3606" i="18"/>
  <c r="Y3607" i="18"/>
  <c r="Y3608" i="18"/>
  <c r="Y3609" i="18"/>
  <c r="Y3610" i="18"/>
  <c r="Y3611" i="18"/>
  <c r="Y3612" i="18"/>
  <c r="Y3613" i="18"/>
  <c r="Y3614" i="18"/>
  <c r="Y3615" i="18"/>
  <c r="Y3616" i="18"/>
  <c r="Y3617" i="18"/>
  <c r="Y3618" i="18"/>
  <c r="Y3619" i="18"/>
  <c r="Y3620" i="18"/>
  <c r="Y3621" i="18"/>
  <c r="Y3622" i="18"/>
  <c r="Y3623" i="18"/>
  <c r="Y3624" i="18"/>
  <c r="Y3625" i="18"/>
  <c r="Y3626" i="18"/>
  <c r="Y3627" i="18"/>
  <c r="Y3628" i="18"/>
  <c r="Y3629" i="18"/>
  <c r="Y3630" i="18"/>
  <c r="Y3631" i="18"/>
  <c r="Y3632" i="18"/>
  <c r="Y3633" i="18"/>
  <c r="Y3634" i="18"/>
  <c r="Y3635" i="18"/>
  <c r="Y3636" i="18"/>
  <c r="Y3637" i="18"/>
  <c r="Y3638" i="18"/>
  <c r="Y3639" i="18"/>
  <c r="Y3640" i="18"/>
  <c r="Y3641" i="18"/>
  <c r="Y3642" i="18"/>
  <c r="Y3643" i="18"/>
  <c r="Y3644" i="18"/>
  <c r="Y3645" i="18"/>
  <c r="Y3646" i="18"/>
  <c r="Y3647" i="18"/>
  <c r="Y3648" i="18"/>
  <c r="Y3649" i="18"/>
  <c r="Y3650" i="18"/>
  <c r="Y3651" i="18"/>
  <c r="Y3652" i="18"/>
  <c r="Y3653" i="18"/>
  <c r="Y3654" i="18"/>
  <c r="Y3655" i="18"/>
  <c r="Y3656" i="18"/>
  <c r="Y3657" i="18"/>
  <c r="Y3658" i="18"/>
  <c r="Y3659" i="18"/>
  <c r="Y3660" i="18"/>
  <c r="Y3661" i="18"/>
  <c r="Y3662" i="18"/>
  <c r="Y3663" i="18"/>
  <c r="Y3664" i="18"/>
  <c r="Y3665" i="18"/>
  <c r="Y3666" i="18"/>
  <c r="Y3667" i="18"/>
  <c r="Y3668" i="18"/>
  <c r="Y3669" i="18"/>
  <c r="Y3670" i="18"/>
  <c r="Y3671" i="18"/>
  <c r="Y3672" i="18"/>
  <c r="Y3673" i="18"/>
  <c r="Y3674" i="18"/>
  <c r="Y3675" i="18"/>
  <c r="Y3676" i="18"/>
  <c r="Y3677" i="18"/>
  <c r="Y3678" i="18"/>
  <c r="Y3679" i="18"/>
  <c r="Y3680" i="18"/>
  <c r="Y3681" i="18"/>
  <c r="Y3682" i="18"/>
  <c r="Y3683" i="18"/>
  <c r="Y3684" i="18"/>
  <c r="Y3685" i="18"/>
  <c r="Y3686" i="18"/>
  <c r="Y3687" i="18"/>
  <c r="Y3688" i="18"/>
  <c r="Y3689" i="18"/>
  <c r="Y3690" i="18"/>
  <c r="Y3691" i="18"/>
  <c r="Y3692" i="18"/>
  <c r="Y3693" i="18"/>
  <c r="Y3694" i="18"/>
  <c r="Y3695" i="18"/>
  <c r="Y3696" i="18"/>
  <c r="Y3697" i="18"/>
  <c r="Y3698" i="18"/>
  <c r="Y3699" i="18"/>
  <c r="Y3700" i="18"/>
  <c r="Y3701" i="18"/>
  <c r="Y3702" i="18"/>
  <c r="Y3703" i="18"/>
  <c r="Y3704" i="18"/>
  <c r="Y3705" i="18"/>
  <c r="Y3706" i="18"/>
  <c r="Y3707" i="18"/>
  <c r="Y3708" i="18"/>
  <c r="Y3709" i="18"/>
  <c r="Y3710" i="18"/>
  <c r="Y3711" i="18"/>
  <c r="Y3712" i="18"/>
  <c r="Y3713" i="18"/>
  <c r="Y3714" i="18"/>
  <c r="Y3715" i="18"/>
  <c r="Y3716" i="18"/>
  <c r="Y3717" i="18"/>
  <c r="Y3718" i="18"/>
  <c r="Y3719" i="18"/>
  <c r="Y3720" i="18"/>
  <c r="Y3721" i="18"/>
  <c r="Y3722" i="18"/>
  <c r="Y3723" i="18"/>
  <c r="Y3724" i="18"/>
  <c r="Y3725" i="18"/>
  <c r="Y3726" i="18"/>
  <c r="Y3727" i="18"/>
  <c r="Y3728" i="18"/>
  <c r="Y3729" i="18"/>
  <c r="Y3730" i="18"/>
  <c r="Y3731" i="18"/>
  <c r="Y3732" i="18"/>
  <c r="Y3733" i="18"/>
  <c r="Y3734" i="18"/>
  <c r="Y3735" i="18"/>
  <c r="Y3736" i="18"/>
  <c r="Y3737" i="18"/>
  <c r="Y3738" i="18"/>
  <c r="Y3739" i="18"/>
  <c r="Y3740" i="18"/>
  <c r="Y3741" i="18"/>
  <c r="Y3742" i="18"/>
  <c r="Y3743" i="18"/>
  <c r="Y3744" i="18"/>
  <c r="Y3745" i="18"/>
  <c r="Y3746" i="18"/>
  <c r="Y3747" i="18"/>
  <c r="Y3748" i="18"/>
  <c r="Y3749" i="18"/>
  <c r="Y3750" i="18"/>
  <c r="Y3751" i="18"/>
  <c r="Y3752" i="18"/>
  <c r="Y3753" i="18"/>
  <c r="Y3754" i="18"/>
  <c r="Y3755" i="18"/>
  <c r="Y3756" i="18"/>
  <c r="Y3757" i="18"/>
  <c r="Y3758" i="18"/>
  <c r="Y3759" i="18"/>
  <c r="Y3760" i="18"/>
  <c r="Y3761" i="18"/>
  <c r="Y3762" i="18"/>
  <c r="Y3763" i="18"/>
  <c r="Y3764" i="18"/>
  <c r="Y3765" i="18"/>
  <c r="Y3766" i="18"/>
  <c r="Y3767" i="18"/>
  <c r="Y3768" i="18"/>
  <c r="Y3769" i="18"/>
  <c r="Y3770" i="18"/>
  <c r="Y3771" i="18"/>
  <c r="Y3772" i="18"/>
  <c r="Y3773" i="18"/>
  <c r="Y3774" i="18"/>
  <c r="Y3775" i="18"/>
  <c r="Y3776" i="18"/>
  <c r="Y3777" i="18"/>
  <c r="Y3778" i="18"/>
  <c r="Y3779" i="18"/>
  <c r="Y3780" i="18"/>
  <c r="Y3781" i="18"/>
  <c r="Y3782" i="18"/>
  <c r="Y3783" i="18"/>
  <c r="Y3784" i="18"/>
  <c r="Y3785" i="18"/>
  <c r="Y3786" i="18"/>
  <c r="Y3787" i="18"/>
  <c r="Y3788" i="18"/>
  <c r="Y3789" i="18"/>
  <c r="Y3790" i="18"/>
  <c r="Y3791" i="18"/>
  <c r="Y3792" i="18"/>
  <c r="Y3793" i="18"/>
  <c r="Y3794" i="18"/>
  <c r="Y3795" i="18"/>
  <c r="Y3796" i="18"/>
  <c r="Y3797" i="18"/>
  <c r="Y3798" i="18"/>
  <c r="Y3799" i="18"/>
  <c r="Y3800" i="18"/>
  <c r="Y3801" i="18"/>
  <c r="Y3802" i="18"/>
  <c r="Y3803" i="18"/>
  <c r="Y3804" i="18"/>
  <c r="Y3805" i="18"/>
  <c r="Y3806" i="18"/>
  <c r="Y3807" i="18"/>
  <c r="Y3808" i="18"/>
  <c r="Y3809" i="18"/>
  <c r="Y3810" i="18"/>
  <c r="Y3811" i="18"/>
  <c r="Y3812" i="18"/>
  <c r="Y3813" i="18"/>
  <c r="Y3814" i="18"/>
  <c r="Y3815" i="18"/>
  <c r="Y3816" i="18"/>
  <c r="Y3817" i="18"/>
  <c r="Y3818" i="18"/>
  <c r="Y3819" i="18"/>
  <c r="Y3820" i="18"/>
  <c r="Y3821" i="18"/>
  <c r="Y3822" i="18"/>
  <c r="Y3823" i="18"/>
  <c r="Y3824" i="18"/>
  <c r="Y3825" i="18"/>
  <c r="Y3826" i="18"/>
  <c r="Y3827" i="18"/>
  <c r="Y3828" i="18"/>
  <c r="Y3829" i="18"/>
  <c r="Y3830" i="18"/>
  <c r="Y3831" i="18"/>
  <c r="Y3832" i="18"/>
  <c r="Y3833" i="18"/>
  <c r="Y3834" i="18"/>
  <c r="Y3835" i="18"/>
  <c r="Y3836" i="18"/>
  <c r="Y3837" i="18"/>
  <c r="Y3838" i="18"/>
  <c r="Y3839" i="18"/>
  <c r="Y3840" i="18"/>
  <c r="Y3841" i="18"/>
  <c r="Y3842" i="18"/>
  <c r="Y3843" i="18"/>
  <c r="Y3844" i="18"/>
  <c r="Y3845" i="18"/>
  <c r="Y3846" i="18"/>
  <c r="Y3847" i="18"/>
  <c r="Y3848" i="18"/>
  <c r="Y3849" i="18"/>
  <c r="Y3850" i="18"/>
  <c r="Y3851" i="18"/>
  <c r="Y3852" i="18"/>
  <c r="Y3853" i="18"/>
  <c r="Y3854" i="18"/>
  <c r="Y3855" i="18"/>
  <c r="Y3856" i="18"/>
  <c r="Y3857" i="18"/>
  <c r="Y3858" i="18"/>
  <c r="Y3859" i="18"/>
  <c r="Y3860" i="18"/>
  <c r="Y3861" i="18"/>
  <c r="Y3862" i="18"/>
  <c r="Y3863" i="18"/>
  <c r="Y3864" i="18"/>
  <c r="Y3865" i="18"/>
  <c r="Y3866" i="18"/>
  <c r="Y3867" i="18"/>
  <c r="Y3868" i="18"/>
  <c r="Y3869" i="18"/>
  <c r="Y3870" i="18"/>
  <c r="Y3871" i="18"/>
  <c r="Y3872" i="18"/>
  <c r="Y3873" i="18"/>
  <c r="Y3874" i="18"/>
  <c r="Y3875" i="18"/>
  <c r="Y3876" i="18"/>
  <c r="Y3877" i="18"/>
  <c r="Y3878" i="18"/>
  <c r="Y3879" i="18"/>
  <c r="Y3880" i="18"/>
  <c r="Y3881" i="18"/>
  <c r="Y3882" i="18"/>
  <c r="Y3883" i="18"/>
  <c r="Y3884" i="18"/>
  <c r="Y3885" i="18"/>
  <c r="Y3886" i="18"/>
  <c r="Y3887" i="18"/>
  <c r="Y3888" i="18"/>
  <c r="Y3889" i="18"/>
  <c r="Y3890" i="18"/>
  <c r="Y3891" i="18"/>
  <c r="Y3892" i="18"/>
  <c r="Y3893" i="18"/>
  <c r="Y3894" i="18"/>
  <c r="Y3895" i="18"/>
  <c r="Y3896" i="18"/>
  <c r="Y3897" i="18"/>
  <c r="Y3898" i="18"/>
  <c r="Y3899" i="18"/>
  <c r="Y3900" i="18"/>
  <c r="Y3901" i="18"/>
  <c r="Y3902" i="18"/>
  <c r="Y3903" i="18"/>
  <c r="Y3904" i="18"/>
  <c r="Y3905" i="18"/>
  <c r="Y3906" i="18"/>
  <c r="Y3907" i="18"/>
  <c r="Y3908" i="18"/>
  <c r="Y3909" i="18"/>
  <c r="Y3910" i="18"/>
  <c r="Y3911" i="18"/>
  <c r="Y3912" i="18"/>
  <c r="Y3913" i="18"/>
  <c r="Y3914" i="18"/>
  <c r="Y3915" i="18"/>
  <c r="Y3916" i="18"/>
  <c r="Y3917" i="18"/>
  <c r="Y3918" i="18"/>
  <c r="Y3919" i="18"/>
  <c r="Y3920" i="18"/>
  <c r="Y3921" i="18"/>
  <c r="Y3922" i="18"/>
  <c r="Y3923" i="18"/>
  <c r="Y3924" i="18"/>
  <c r="Y3925" i="18"/>
  <c r="Y3926" i="18"/>
  <c r="Y3927" i="18"/>
  <c r="Y3928" i="18"/>
  <c r="Y3929" i="18"/>
  <c r="Y3930" i="18"/>
  <c r="Y3931" i="18"/>
  <c r="Y3932" i="18"/>
  <c r="Y3933" i="18"/>
  <c r="Y3934" i="18"/>
  <c r="Y3935" i="18"/>
  <c r="Y3936" i="18"/>
  <c r="Y3937" i="18"/>
  <c r="Y3938" i="18"/>
  <c r="Y3939" i="18"/>
  <c r="Y3940" i="18"/>
  <c r="Y3941" i="18"/>
  <c r="Y3942" i="18"/>
  <c r="Y3943" i="18"/>
  <c r="Y3944" i="18"/>
  <c r="Y3945" i="18"/>
  <c r="Y3946" i="18"/>
  <c r="Y3947" i="18"/>
  <c r="Y3948" i="18"/>
  <c r="Y3949" i="18"/>
  <c r="Y3950" i="18"/>
  <c r="Y3951" i="18"/>
  <c r="Y3952" i="18"/>
  <c r="Y3953" i="18"/>
  <c r="Y3954" i="18"/>
  <c r="Y3955" i="18"/>
  <c r="Y3956" i="18"/>
  <c r="Y3957" i="18"/>
  <c r="Y3958" i="18"/>
  <c r="Y3959" i="18"/>
  <c r="Y3960" i="18"/>
  <c r="Y3961" i="18"/>
  <c r="Y3962" i="18"/>
  <c r="Y3963" i="18"/>
  <c r="Y3964" i="18"/>
  <c r="Y3965" i="18"/>
  <c r="Y3966" i="18"/>
  <c r="Y3967" i="18"/>
  <c r="Y3968" i="18"/>
  <c r="Y3969" i="18"/>
  <c r="Y3970" i="18"/>
  <c r="Y3971" i="18"/>
  <c r="Y3972" i="18"/>
  <c r="Y3973" i="18"/>
  <c r="Y3974" i="18"/>
  <c r="Y3975" i="18"/>
  <c r="Y3976" i="18"/>
  <c r="Y3977" i="18"/>
  <c r="Y3978" i="18"/>
  <c r="Y3979" i="18"/>
  <c r="Y3980" i="18"/>
  <c r="Y3981" i="18"/>
  <c r="Y3982" i="18"/>
  <c r="Y3983" i="18"/>
  <c r="Y3984" i="18"/>
  <c r="Y3985" i="18"/>
  <c r="Y3986" i="18"/>
  <c r="Y3987" i="18"/>
  <c r="Y3988" i="18"/>
  <c r="Y3989" i="18"/>
  <c r="Y3990" i="18"/>
  <c r="Y3991" i="18"/>
  <c r="Y3992" i="18"/>
  <c r="Y3993" i="18"/>
  <c r="Y3994" i="18"/>
  <c r="Y3995" i="18"/>
  <c r="Y3996" i="18"/>
  <c r="Y3997" i="18"/>
  <c r="Y3998" i="18"/>
  <c r="Y3999" i="18"/>
  <c r="Y4000" i="18"/>
  <c r="Y4001" i="18"/>
  <c r="Y4002" i="18"/>
  <c r="Y4003" i="18"/>
  <c r="Y4004" i="18"/>
  <c r="Y4005" i="18"/>
  <c r="Y4006" i="18"/>
  <c r="Y4007" i="18"/>
  <c r="Y4008" i="18"/>
  <c r="Y4009" i="18"/>
  <c r="Y4010" i="18"/>
  <c r="Y4011" i="18"/>
  <c r="Y4012" i="18"/>
  <c r="Y4013" i="18"/>
  <c r="Y4014" i="18"/>
  <c r="Y4015" i="18"/>
  <c r="Y4016" i="18"/>
  <c r="Y4017" i="18"/>
  <c r="Y4018" i="18"/>
  <c r="Y4019" i="18"/>
  <c r="Y4020" i="18"/>
  <c r="Y4021" i="18"/>
  <c r="Y4022" i="18"/>
  <c r="Y4023" i="18"/>
  <c r="Y4024" i="18"/>
  <c r="Y4025" i="18"/>
  <c r="Y4026" i="18"/>
  <c r="Y4027" i="18"/>
  <c r="Y4028" i="18"/>
  <c r="Y4029" i="18"/>
  <c r="Y4030" i="18"/>
  <c r="Y4031" i="18"/>
  <c r="Y4032" i="18"/>
  <c r="Y4033" i="18"/>
  <c r="Y4034" i="18"/>
  <c r="Y4035" i="18"/>
  <c r="Y4036" i="18"/>
  <c r="Y4037" i="18"/>
  <c r="Y4038" i="18"/>
  <c r="Y4039" i="18"/>
  <c r="Y4040" i="18"/>
  <c r="Y4041" i="18"/>
  <c r="Y4042" i="18"/>
  <c r="Y4043" i="18"/>
  <c r="Y4044" i="18"/>
  <c r="Y4045" i="18"/>
  <c r="Y4046" i="18"/>
  <c r="Y4047" i="18"/>
  <c r="Y4048" i="18"/>
  <c r="Y4049" i="18"/>
  <c r="Y4050" i="18"/>
  <c r="Y4051" i="18"/>
  <c r="Y4052" i="18"/>
  <c r="Y4053" i="18"/>
  <c r="Y4054" i="18"/>
  <c r="Y4055" i="18"/>
  <c r="Y4056" i="18"/>
  <c r="Y4057" i="18"/>
  <c r="Y4058" i="18"/>
  <c r="Y4059" i="18"/>
  <c r="Y4060" i="18"/>
  <c r="Y4061" i="18"/>
  <c r="Y4062" i="18"/>
  <c r="Y4063" i="18"/>
  <c r="Y4064" i="18"/>
  <c r="Y4065" i="18"/>
  <c r="Y4066" i="18"/>
  <c r="Y4067" i="18"/>
  <c r="Y4068" i="18"/>
  <c r="Y4069" i="18"/>
  <c r="Y4070" i="18"/>
  <c r="Y4071" i="18"/>
  <c r="Y4072" i="18"/>
  <c r="Y4073" i="18"/>
  <c r="Y4074" i="18"/>
  <c r="Y4075" i="18"/>
  <c r="Y4076" i="18"/>
  <c r="Y4077" i="18"/>
  <c r="Y4078" i="18"/>
  <c r="Y4079" i="18"/>
  <c r="Y4080" i="18"/>
  <c r="Y4081" i="18"/>
  <c r="Y4082" i="18"/>
  <c r="Y4083" i="18"/>
  <c r="Y4084" i="18"/>
  <c r="Y4085" i="18"/>
  <c r="Y4086" i="18"/>
  <c r="Y4087" i="18"/>
  <c r="Y4088" i="18"/>
  <c r="Y4089" i="18"/>
  <c r="Y4090" i="18"/>
  <c r="Y4091" i="18"/>
  <c r="Y4092" i="18"/>
  <c r="Y4093" i="18"/>
  <c r="Y4094" i="18"/>
  <c r="Y4095" i="18"/>
  <c r="Y4096" i="18"/>
  <c r="Y4097" i="18"/>
  <c r="Y4098" i="18"/>
  <c r="Y4099" i="18"/>
  <c r="Y4100" i="18"/>
  <c r="Y4101" i="18"/>
  <c r="Y4102" i="18"/>
  <c r="Y4103" i="18"/>
  <c r="Y4104" i="18"/>
  <c r="Y4105" i="18"/>
  <c r="Y4106" i="18"/>
  <c r="Y4107" i="18"/>
  <c r="Y4108" i="18"/>
  <c r="Y4109" i="18"/>
  <c r="Y4110" i="18"/>
  <c r="Y4111" i="18"/>
  <c r="Y4112" i="18"/>
  <c r="Y4113" i="18"/>
  <c r="Y4114" i="18"/>
  <c r="Y4115" i="18"/>
  <c r="Y4116" i="18"/>
  <c r="Y4117" i="18"/>
  <c r="Y4118" i="18"/>
  <c r="Y4119" i="18"/>
  <c r="Y4120" i="18"/>
  <c r="Y4121" i="18"/>
  <c r="Y4122" i="18"/>
  <c r="Y4123" i="18"/>
  <c r="Y4124" i="18"/>
  <c r="Y4125" i="18"/>
  <c r="Y4126" i="18"/>
  <c r="Y4127" i="18"/>
  <c r="Y4128" i="18"/>
  <c r="Y4129" i="18"/>
  <c r="Y4130" i="18"/>
  <c r="Y4131" i="18"/>
  <c r="Y4132" i="18"/>
  <c r="Y4133" i="18"/>
  <c r="Y4134" i="18"/>
  <c r="Y4135" i="18"/>
  <c r="Y4136" i="18"/>
  <c r="Y4137" i="18"/>
  <c r="Y4138" i="18"/>
  <c r="Y4139" i="18"/>
  <c r="Y4140" i="18"/>
  <c r="Y4141" i="18"/>
  <c r="Y4142" i="18"/>
  <c r="Y4143" i="18"/>
  <c r="Y4144" i="18"/>
  <c r="Y4145" i="18"/>
  <c r="Y4146" i="18"/>
  <c r="Y4147" i="18"/>
  <c r="Y4148" i="18"/>
  <c r="Y4149" i="18"/>
  <c r="Y4150" i="18"/>
  <c r="Y4151" i="18"/>
  <c r="Y4152" i="18"/>
  <c r="Y5" i="18"/>
  <c r="Y6" i="18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Y48" i="18"/>
  <c r="Y49" i="18"/>
  <c r="Y50" i="18"/>
  <c r="Y51" i="18"/>
  <c r="Y52" i="18"/>
  <c r="Y53" i="18"/>
  <c r="Y54" i="18"/>
  <c r="Y55" i="18"/>
  <c r="Y56" i="18"/>
  <c r="Y57" i="18"/>
  <c r="Y58" i="18"/>
  <c r="Y59" i="18"/>
  <c r="Y60" i="18"/>
  <c r="Y61" i="18"/>
  <c r="Y62" i="18"/>
  <c r="Y63" i="18"/>
  <c r="Y64" i="18"/>
  <c r="Y65" i="18"/>
  <c r="Y66" i="18"/>
  <c r="Y67" i="18"/>
  <c r="Y68" i="18"/>
  <c r="Y69" i="18"/>
  <c r="Y70" i="18"/>
  <c r="Y71" i="18"/>
  <c r="Y72" i="18"/>
  <c r="Y73" i="18"/>
  <c r="Y74" i="18"/>
  <c r="Y75" i="18"/>
  <c r="Y76" i="18"/>
  <c r="Y77" i="18"/>
  <c r="Y78" i="18"/>
  <c r="Y79" i="18"/>
  <c r="Y80" i="18"/>
  <c r="Y81" i="18"/>
  <c r="Y82" i="18"/>
  <c r="Y83" i="18"/>
  <c r="Y84" i="18"/>
  <c r="Y85" i="18"/>
  <c r="Y86" i="18"/>
  <c r="Y87" i="18"/>
  <c r="Y88" i="18"/>
  <c r="Y89" i="18"/>
  <c r="Y90" i="18"/>
  <c r="Y91" i="18"/>
  <c r="Y92" i="18"/>
  <c r="Y93" i="18"/>
  <c r="Y94" i="18"/>
  <c r="Y95" i="18"/>
  <c r="Y96" i="18"/>
  <c r="Y97" i="18"/>
  <c r="Y98" i="18"/>
  <c r="Y99" i="18"/>
  <c r="Y100" i="18"/>
  <c r="Y101" i="18"/>
  <c r="Y102" i="18"/>
  <c r="Y103" i="18"/>
  <c r="Y104" i="18"/>
  <c r="Y105" i="18"/>
  <c r="Y106" i="18"/>
  <c r="Y107" i="18"/>
  <c r="Y108" i="18"/>
  <c r="Y109" i="18"/>
  <c r="Y110" i="18"/>
  <c r="Y111" i="18"/>
  <c r="Y112" i="18"/>
  <c r="Y113" i="18"/>
  <c r="Y114" i="18"/>
  <c r="Y115" i="18"/>
  <c r="Y116" i="18"/>
  <c r="Y117" i="18"/>
  <c r="Y118" i="18"/>
  <c r="Y119" i="18"/>
  <c r="Y120" i="18"/>
  <c r="Y121" i="18"/>
  <c r="Y122" i="18"/>
  <c r="Y123" i="18"/>
  <c r="Y124" i="18"/>
  <c r="Y125" i="18"/>
  <c r="Y126" i="18"/>
  <c r="Y127" i="18"/>
  <c r="Y128" i="18"/>
  <c r="Y129" i="18"/>
  <c r="Y130" i="18"/>
  <c r="Y131" i="18"/>
  <c r="Y132" i="18"/>
  <c r="Y133" i="18"/>
  <c r="Y134" i="18"/>
  <c r="Y135" i="18"/>
  <c r="Y136" i="18"/>
  <c r="Y137" i="18"/>
  <c r="Y138" i="18"/>
  <c r="Y139" i="18"/>
  <c r="Y140" i="18"/>
  <c r="Y141" i="18"/>
  <c r="Y142" i="18"/>
  <c r="Y143" i="18"/>
  <c r="Y144" i="18"/>
  <c r="Y145" i="18"/>
  <c r="Y146" i="18"/>
  <c r="Y147" i="18"/>
  <c r="Y148" i="18"/>
  <c r="Y149" i="18"/>
  <c r="Y150" i="18"/>
  <c r="Y151" i="18"/>
  <c r="Y152" i="18"/>
  <c r="Y153" i="18"/>
  <c r="Y154" i="18"/>
  <c r="Y155" i="18"/>
  <c r="Y156" i="18"/>
  <c r="Y157" i="18"/>
  <c r="Y158" i="18"/>
  <c r="Y159" i="18"/>
  <c r="Y160" i="18"/>
  <c r="Y161" i="18"/>
  <c r="Y162" i="18"/>
  <c r="Y163" i="18"/>
  <c r="Y164" i="18"/>
  <c r="Y165" i="18"/>
  <c r="Y166" i="18"/>
  <c r="Y167" i="18"/>
  <c r="Y168" i="18"/>
  <c r="Y169" i="18"/>
  <c r="Y170" i="18"/>
  <c r="Y171" i="18"/>
  <c r="Y172" i="18"/>
  <c r="Y173" i="18"/>
  <c r="Y174" i="18"/>
  <c r="Y175" i="18"/>
  <c r="Y176" i="18"/>
  <c r="Y177" i="18"/>
  <c r="Y178" i="18"/>
  <c r="Y179" i="18"/>
  <c r="Y180" i="18"/>
  <c r="Y181" i="18"/>
  <c r="Y182" i="18"/>
  <c r="Y183" i="18"/>
  <c r="Y184" i="18"/>
  <c r="Y185" i="18"/>
  <c r="Y186" i="18"/>
  <c r="Y187" i="18"/>
  <c r="Y188" i="18"/>
  <c r="Y189" i="18"/>
  <c r="Y190" i="18"/>
  <c r="Y191" i="18"/>
  <c r="Y192" i="18"/>
  <c r="Y193" i="18"/>
  <c r="Y194" i="18"/>
  <c r="Y195" i="18"/>
  <c r="Y196" i="18"/>
  <c r="Y197" i="18"/>
  <c r="Y198" i="18"/>
  <c r="Y199" i="18"/>
  <c r="Y200" i="18"/>
  <c r="Y201" i="18"/>
  <c r="Y202" i="18"/>
  <c r="Y203" i="18"/>
  <c r="Y204" i="18"/>
  <c r="Y205" i="18"/>
  <c r="Y206" i="18"/>
  <c r="Y207" i="18"/>
  <c r="Y208" i="18"/>
  <c r="Y209" i="18"/>
  <c r="Y210" i="18"/>
  <c r="Y211" i="18"/>
  <c r="Y212" i="18"/>
  <c r="Y213" i="18"/>
  <c r="Y214" i="18"/>
  <c r="Y215" i="18"/>
  <c r="Y216" i="18"/>
  <c r="Y217" i="18"/>
  <c r="Y218" i="18"/>
  <c r="Y219" i="18"/>
  <c r="Y220" i="18"/>
  <c r="Y221" i="18"/>
  <c r="Y222" i="18"/>
  <c r="Y223" i="18"/>
  <c r="Y224" i="18"/>
  <c r="Y225" i="18"/>
  <c r="Y226" i="18"/>
  <c r="Y227" i="18"/>
  <c r="Y228" i="18"/>
  <c r="Y229" i="18"/>
  <c r="Y230" i="18"/>
  <c r="Y231" i="18"/>
  <c r="Y232" i="18"/>
  <c r="Y233" i="18"/>
  <c r="Y234" i="18"/>
  <c r="Y235" i="18"/>
  <c r="Y236" i="18"/>
  <c r="Y237" i="18"/>
  <c r="Y238" i="18"/>
  <c r="Y239" i="18"/>
  <c r="Y240" i="18"/>
  <c r="Y241" i="18"/>
  <c r="Y242" i="18"/>
  <c r="Y243" i="18"/>
  <c r="Y244" i="18"/>
  <c r="Y245" i="18"/>
  <c r="Y246" i="18"/>
  <c r="Y247" i="18"/>
  <c r="Y248" i="18"/>
  <c r="Y249" i="18"/>
  <c r="Y250" i="18"/>
  <c r="Y251" i="18"/>
  <c r="Y252" i="18"/>
  <c r="Y253" i="18"/>
  <c r="Y254" i="18"/>
  <c r="Y255" i="18"/>
  <c r="Y256" i="18"/>
  <c r="Y257" i="18"/>
  <c r="Y258" i="18"/>
  <c r="Y259" i="18"/>
  <c r="Y260" i="18"/>
  <c r="Y261" i="18"/>
  <c r="Y262" i="18"/>
  <c r="Y263" i="18"/>
  <c r="Y264" i="18"/>
  <c r="Y265" i="18"/>
  <c r="Y266" i="18"/>
  <c r="Y267" i="18"/>
  <c r="Y268" i="18"/>
  <c r="Y269" i="18"/>
  <c r="Y270" i="18"/>
  <c r="Y271" i="18"/>
  <c r="Y272" i="18"/>
  <c r="Y273" i="18"/>
  <c r="Y274" i="18"/>
  <c r="Y275" i="18"/>
  <c r="Y276" i="18"/>
  <c r="Y277" i="18"/>
  <c r="Y278" i="18"/>
  <c r="Y279" i="18"/>
  <c r="Y280" i="18"/>
  <c r="Y281" i="18"/>
  <c r="Y282" i="18"/>
  <c r="Y283" i="18"/>
  <c r="Y284" i="18"/>
  <c r="Y285" i="18"/>
  <c r="Y286" i="18"/>
  <c r="Y287" i="18"/>
  <c r="Y288" i="18"/>
  <c r="Y289" i="18"/>
  <c r="Y290" i="18"/>
  <c r="Y291" i="18"/>
  <c r="Y292" i="18"/>
  <c r="Y293" i="18"/>
  <c r="Y294" i="18"/>
  <c r="Y295" i="18"/>
  <c r="Y296" i="18"/>
  <c r="Y297" i="18"/>
  <c r="Y298" i="18"/>
  <c r="Y299" i="18"/>
  <c r="Y300" i="18"/>
  <c r="Y301" i="18"/>
  <c r="Y302" i="18"/>
  <c r="Y303" i="18"/>
  <c r="Y304" i="18"/>
  <c r="Y305" i="18"/>
  <c r="Y306" i="18"/>
  <c r="Y307" i="18"/>
  <c r="Y308" i="18"/>
  <c r="Y309" i="18"/>
  <c r="Y310" i="18"/>
  <c r="Y311" i="18"/>
  <c r="Y312" i="18"/>
  <c r="Y313" i="18"/>
  <c r="Y314" i="18"/>
  <c r="Y315" i="18"/>
  <c r="Y316" i="18"/>
  <c r="Y317" i="18"/>
  <c r="Y318" i="18"/>
  <c r="Y319" i="18"/>
  <c r="Y320" i="18"/>
  <c r="Y321" i="18"/>
  <c r="Y322" i="18"/>
  <c r="Y323" i="18"/>
  <c r="Y324" i="18"/>
  <c r="Y325" i="18"/>
  <c r="Y326" i="18"/>
  <c r="Y327" i="18"/>
  <c r="Y328" i="18"/>
  <c r="Y329" i="18"/>
  <c r="Y330" i="18"/>
  <c r="Y331" i="18"/>
  <c r="Y332" i="18"/>
  <c r="Y333" i="18"/>
  <c r="Y334" i="18"/>
  <c r="Y335" i="18"/>
  <c r="Y336" i="18"/>
  <c r="Y337" i="18"/>
  <c r="Y338" i="18"/>
  <c r="Y339" i="18"/>
  <c r="Y340" i="18"/>
  <c r="Y341" i="18"/>
  <c r="Y342" i="18"/>
  <c r="Y343" i="18"/>
  <c r="Y344" i="18"/>
  <c r="Y345" i="18"/>
  <c r="Y346" i="18"/>
  <c r="Y347" i="18"/>
  <c r="Y348" i="18"/>
  <c r="Y349" i="18"/>
  <c r="Y350" i="18"/>
  <c r="Y351" i="18"/>
  <c r="Y352" i="18"/>
  <c r="Y353" i="18"/>
  <c r="Y354" i="18"/>
  <c r="Y355" i="18"/>
  <c r="Y356" i="18"/>
  <c r="Y357" i="18"/>
  <c r="Y358" i="18"/>
  <c r="Y359" i="18"/>
  <c r="Y360" i="18"/>
  <c r="Y361" i="18"/>
  <c r="Y362" i="18"/>
  <c r="Y363" i="18"/>
  <c r="Y364" i="18"/>
  <c r="Y365" i="18"/>
  <c r="Y366" i="18"/>
  <c r="Y367" i="18"/>
  <c r="Y368" i="18"/>
  <c r="Y369" i="18"/>
  <c r="Y370" i="18"/>
  <c r="Y371" i="18"/>
  <c r="Y372" i="18"/>
  <c r="Y373" i="18"/>
  <c r="Y374" i="18"/>
  <c r="Y375" i="18"/>
  <c r="Y376" i="18"/>
  <c r="Y377" i="18"/>
  <c r="Y378" i="18"/>
  <c r="Y379" i="18"/>
  <c r="Y380" i="18"/>
  <c r="Y381" i="18"/>
  <c r="Y382" i="18"/>
  <c r="Y383" i="18"/>
  <c r="Y384" i="18"/>
  <c r="Y385" i="18"/>
  <c r="Y386" i="18"/>
  <c r="Y387" i="18"/>
  <c r="Y388" i="18"/>
  <c r="Y389" i="18"/>
  <c r="Y390" i="18"/>
  <c r="Y391" i="18"/>
  <c r="Y392" i="18"/>
  <c r="Y393" i="18"/>
  <c r="Y394" i="18"/>
  <c r="Y395" i="18"/>
  <c r="Y396" i="18"/>
  <c r="Y397" i="18"/>
  <c r="Y398" i="18"/>
  <c r="Y399" i="18"/>
  <c r="Y400" i="18"/>
  <c r="Y401" i="18"/>
  <c r="Y402" i="18"/>
  <c r="Y403" i="18"/>
  <c r="Y404" i="18"/>
  <c r="Y405" i="18"/>
  <c r="Y406" i="18"/>
  <c r="Y407" i="18"/>
  <c r="Y408" i="18"/>
  <c r="Y409" i="18"/>
  <c r="Y410" i="18"/>
  <c r="Y411" i="18"/>
  <c r="Y412" i="18"/>
  <c r="Y413" i="18"/>
  <c r="Y414" i="18"/>
  <c r="Y415" i="18"/>
  <c r="Y416" i="18"/>
  <c r="Y417" i="18"/>
  <c r="Y418" i="18"/>
  <c r="Y419" i="18"/>
  <c r="Y420" i="18"/>
  <c r="Y421" i="18"/>
  <c r="Y422" i="18"/>
  <c r="Y423" i="18"/>
  <c r="Y424" i="18"/>
  <c r="Y425" i="18"/>
  <c r="Y426" i="18"/>
  <c r="Y427" i="18"/>
  <c r="Y428" i="18"/>
  <c r="Y429" i="18"/>
  <c r="Y430" i="18"/>
  <c r="Y431" i="18"/>
  <c r="Y432" i="18"/>
  <c r="Y433" i="18"/>
  <c r="Y434" i="18"/>
  <c r="Y435" i="18"/>
  <c r="Y436" i="18"/>
  <c r="Y437" i="18"/>
  <c r="Y438" i="18"/>
  <c r="Y439" i="18"/>
  <c r="Y440" i="18"/>
  <c r="Y441" i="18"/>
  <c r="Y442" i="18"/>
  <c r="Y443" i="18"/>
  <c r="Y444" i="18"/>
  <c r="Y445" i="18"/>
  <c r="Y446" i="18"/>
  <c r="Y447" i="18"/>
  <c r="Y448" i="18"/>
  <c r="Y449" i="18"/>
  <c r="Y450" i="18"/>
  <c r="Y451" i="18"/>
  <c r="Y452" i="18"/>
  <c r="Y453" i="18"/>
  <c r="Y454" i="18"/>
  <c r="Y455" i="18"/>
  <c r="Y456" i="18"/>
  <c r="Y457" i="18"/>
  <c r="Y458" i="18"/>
  <c r="Y459" i="18"/>
  <c r="Y460" i="18"/>
  <c r="Y461" i="18"/>
  <c r="Y462" i="18"/>
  <c r="Y463" i="18"/>
  <c r="Y464" i="18"/>
  <c r="Y465" i="18"/>
  <c r="Y466" i="18"/>
  <c r="Y467" i="18"/>
  <c r="Y468" i="18"/>
  <c r="Y469" i="18"/>
  <c r="Y470" i="18"/>
  <c r="Y471" i="18"/>
  <c r="Y472" i="18"/>
  <c r="Y473" i="18"/>
  <c r="Y474" i="18"/>
  <c r="Y475" i="18"/>
  <c r="Y476" i="18"/>
  <c r="Y477" i="18"/>
  <c r="Y478" i="18"/>
  <c r="Y479" i="18"/>
  <c r="Y480" i="18"/>
  <c r="Y481" i="18"/>
  <c r="Y482" i="18"/>
  <c r="Y483" i="18"/>
  <c r="Y484" i="18"/>
  <c r="Y485" i="18"/>
  <c r="Y486" i="18"/>
  <c r="Y487" i="18"/>
  <c r="Y488" i="18"/>
  <c r="Y489" i="18"/>
  <c r="Y490" i="18"/>
  <c r="Y491" i="18"/>
  <c r="Y492" i="18"/>
  <c r="Y493" i="18"/>
  <c r="Y494" i="18"/>
  <c r="Y495" i="18"/>
  <c r="Y496" i="18"/>
  <c r="Y497" i="18"/>
  <c r="Y498" i="18"/>
  <c r="Y499" i="18"/>
  <c r="Y500" i="18"/>
  <c r="Y501" i="18"/>
  <c r="Y502" i="18"/>
  <c r="Y503" i="18"/>
  <c r="Y504" i="18"/>
  <c r="Y505" i="18"/>
  <c r="Y506" i="18"/>
  <c r="Y507" i="18"/>
  <c r="Y508" i="18"/>
  <c r="Y509" i="18"/>
  <c r="Y510" i="18"/>
  <c r="Y511" i="18"/>
  <c r="Y512" i="18"/>
  <c r="Y513" i="18"/>
  <c r="Y514" i="18"/>
  <c r="Y515" i="18"/>
  <c r="Y516" i="18"/>
  <c r="Y517" i="18"/>
  <c r="Y518" i="18"/>
  <c r="Y519" i="18"/>
  <c r="Y520" i="18"/>
  <c r="Y521" i="18"/>
  <c r="Y522" i="18"/>
  <c r="Y523" i="18"/>
  <c r="Y524" i="18"/>
  <c r="Y525" i="18"/>
  <c r="Y526" i="18"/>
  <c r="Y527" i="18"/>
  <c r="Y528" i="18"/>
  <c r="Y529" i="18"/>
  <c r="Y530" i="18"/>
  <c r="Y531" i="18"/>
  <c r="Y532" i="18"/>
  <c r="Y533" i="18"/>
  <c r="Y534" i="18"/>
  <c r="Y535" i="18"/>
  <c r="Y536" i="18"/>
  <c r="Y537" i="18"/>
  <c r="Y538" i="18"/>
  <c r="Y539" i="18"/>
  <c r="Y540" i="18"/>
  <c r="Y541" i="18"/>
  <c r="Y542" i="18"/>
  <c r="Y543" i="18"/>
  <c r="Y544" i="18"/>
  <c r="Y545" i="18"/>
  <c r="Y546" i="18"/>
  <c r="Y547" i="18"/>
  <c r="Y548" i="18"/>
  <c r="Y549" i="18"/>
  <c r="Y550" i="18"/>
  <c r="Y551" i="18"/>
  <c r="Y552" i="18"/>
  <c r="Y553" i="18"/>
  <c r="Y554" i="18"/>
  <c r="Y555" i="18"/>
  <c r="Y556" i="18"/>
  <c r="Y557" i="18"/>
  <c r="Y558" i="18"/>
  <c r="Y559" i="18"/>
  <c r="Y560" i="18"/>
  <c r="Y561" i="18"/>
  <c r="Y562" i="18"/>
  <c r="Y563" i="18"/>
  <c r="Y564" i="18"/>
  <c r="Y565" i="18"/>
  <c r="Y566" i="18"/>
  <c r="Y567" i="18"/>
  <c r="Y568" i="18"/>
  <c r="Y569" i="18"/>
  <c r="Y570" i="18"/>
  <c r="Y571" i="18"/>
  <c r="Y572" i="18"/>
  <c r="Y573" i="18"/>
  <c r="Y574" i="18"/>
  <c r="Y575" i="18"/>
  <c r="Y576" i="18"/>
  <c r="Y577" i="18"/>
  <c r="Y578" i="18"/>
  <c r="Y579" i="18"/>
  <c r="Y580" i="18"/>
  <c r="Y581" i="18"/>
  <c r="Y582" i="18"/>
  <c r="Y583" i="18"/>
  <c r="Y584" i="18"/>
  <c r="Y585" i="18"/>
  <c r="Y586" i="18"/>
  <c r="Y587" i="18"/>
  <c r="Y588" i="18"/>
  <c r="Y589" i="18"/>
  <c r="Y590" i="18"/>
  <c r="Y591" i="18"/>
  <c r="Y592" i="18"/>
  <c r="Y593" i="18"/>
  <c r="Y594" i="18"/>
  <c r="Y595" i="18"/>
  <c r="Y596" i="18"/>
  <c r="Y597" i="18"/>
  <c r="Y598" i="18"/>
  <c r="Y599" i="18"/>
  <c r="Y600" i="18"/>
  <c r="Y601" i="18"/>
  <c r="Y602" i="18"/>
  <c r="Y603" i="18"/>
  <c r="Y604" i="18"/>
  <c r="Y605" i="18"/>
  <c r="Y606" i="18"/>
  <c r="Y607" i="18"/>
  <c r="Y608" i="18"/>
  <c r="Y609" i="18"/>
  <c r="Y610" i="18"/>
  <c r="Y611" i="18"/>
  <c r="Y612" i="18"/>
  <c r="Y613" i="18"/>
  <c r="Y614" i="18"/>
  <c r="Y615" i="18"/>
  <c r="Y616" i="18"/>
  <c r="Y617" i="18"/>
  <c r="Y618" i="18"/>
  <c r="Y619" i="18"/>
  <c r="Y620" i="18"/>
  <c r="Y621" i="18"/>
  <c r="Y622" i="18"/>
  <c r="Y623" i="18"/>
  <c r="Y624" i="18"/>
  <c r="Y625" i="18"/>
  <c r="Y626" i="18"/>
  <c r="Y627" i="18"/>
  <c r="Y628" i="18"/>
  <c r="Y629" i="18"/>
  <c r="Y630" i="18"/>
  <c r="Y631" i="18"/>
  <c r="Y632" i="18"/>
  <c r="Y633" i="18"/>
  <c r="Y634" i="18"/>
  <c r="Y635" i="18"/>
  <c r="Y636" i="18"/>
  <c r="Y637" i="18"/>
  <c r="Y638" i="18"/>
  <c r="Y639" i="18"/>
  <c r="Y640" i="18"/>
  <c r="Y641" i="18"/>
  <c r="Y642" i="18"/>
  <c r="Y643" i="18"/>
  <c r="Y644" i="18"/>
  <c r="Y645" i="18"/>
  <c r="Y646" i="18"/>
  <c r="Y647" i="18"/>
  <c r="Y648" i="18"/>
  <c r="Y649" i="18"/>
  <c r="Y650" i="18"/>
  <c r="Y651" i="18"/>
  <c r="Y652" i="18"/>
  <c r="Y653" i="18"/>
  <c r="Y654" i="18"/>
  <c r="Y655" i="18"/>
  <c r="Y656" i="18"/>
  <c r="Y657" i="18"/>
  <c r="Y658" i="18"/>
  <c r="Y659" i="18"/>
  <c r="Y660" i="18"/>
  <c r="Y661" i="18"/>
  <c r="Y662" i="18"/>
  <c r="Y663" i="18"/>
  <c r="Y664" i="18"/>
  <c r="Y665" i="18"/>
  <c r="Y666" i="18"/>
  <c r="Y667" i="18"/>
  <c r="Y668" i="18"/>
  <c r="Y669" i="18"/>
  <c r="Y670" i="18"/>
  <c r="Y671" i="18"/>
  <c r="Y672" i="18"/>
  <c r="Y673" i="18"/>
  <c r="Y674" i="18"/>
  <c r="Y675" i="18"/>
  <c r="Y676" i="18"/>
  <c r="Y677" i="18"/>
  <c r="Y678" i="18"/>
  <c r="Y679" i="18"/>
  <c r="Y680" i="18"/>
  <c r="Y681" i="18"/>
  <c r="Y682" i="18"/>
  <c r="Y683" i="18"/>
  <c r="Y684" i="18"/>
  <c r="Y685" i="18"/>
  <c r="Y686" i="18"/>
  <c r="Y687" i="18"/>
  <c r="Y688" i="18"/>
  <c r="Y689" i="18"/>
  <c r="Y690" i="18"/>
  <c r="Y691" i="18"/>
  <c r="Y692" i="18"/>
  <c r="Y693" i="18"/>
  <c r="Y694" i="18"/>
  <c r="Y695" i="18"/>
  <c r="Y696" i="18"/>
  <c r="Y697" i="18"/>
  <c r="Y698" i="18"/>
  <c r="Y699" i="18"/>
  <c r="Y700" i="18"/>
  <c r="Y701" i="18"/>
  <c r="Y702" i="18"/>
  <c r="Y703" i="18"/>
  <c r="Y704" i="18"/>
  <c r="Y705" i="18"/>
  <c r="Y706" i="18"/>
  <c r="Y707" i="18"/>
  <c r="Y708" i="18"/>
  <c r="Y709" i="18"/>
  <c r="Y710" i="18"/>
  <c r="Y711" i="18"/>
  <c r="Y712" i="18"/>
  <c r="Y713" i="18"/>
  <c r="Y714" i="18"/>
  <c r="Y715" i="18"/>
  <c r="Y716" i="18"/>
  <c r="Y717" i="18"/>
  <c r="Y718" i="18"/>
  <c r="Y719" i="18"/>
  <c r="Y720" i="18"/>
  <c r="Y721" i="18"/>
  <c r="Y722" i="18"/>
  <c r="Y723" i="18"/>
  <c r="Y724" i="18"/>
  <c r="Y725" i="18"/>
  <c r="Y726" i="18"/>
  <c r="Y727" i="18"/>
  <c r="Y728" i="18"/>
  <c r="Y729" i="18"/>
  <c r="Y730" i="18"/>
  <c r="Y731" i="18"/>
  <c r="Y732" i="18"/>
  <c r="Y733" i="18"/>
  <c r="Y734" i="18"/>
  <c r="Y735" i="18"/>
  <c r="Y736" i="18"/>
  <c r="Y737" i="18"/>
  <c r="Y738" i="18"/>
  <c r="Y739" i="18"/>
  <c r="Y740" i="18"/>
  <c r="Y741" i="18"/>
  <c r="Y742" i="18"/>
  <c r="Y743" i="18"/>
  <c r="Y744" i="18"/>
  <c r="Y745" i="18"/>
  <c r="Y746" i="18"/>
  <c r="Y747" i="18"/>
  <c r="Y748" i="18"/>
  <c r="Y749" i="18"/>
  <c r="Y750" i="18"/>
  <c r="Y751" i="18"/>
  <c r="Y752" i="18"/>
  <c r="Y753" i="18"/>
  <c r="Y754" i="18"/>
  <c r="Y755" i="18"/>
  <c r="Y756" i="18"/>
  <c r="Y757" i="18"/>
  <c r="Y758" i="18"/>
  <c r="Y759" i="18"/>
  <c r="Y760" i="18"/>
  <c r="Y761" i="18"/>
  <c r="Y762" i="18"/>
  <c r="Y763" i="18"/>
  <c r="Y764" i="18"/>
  <c r="Y765" i="18"/>
  <c r="Y766" i="18"/>
  <c r="Y767" i="18"/>
  <c r="Y768" i="18"/>
  <c r="Y769" i="18"/>
  <c r="Y770" i="18"/>
  <c r="Y771" i="18"/>
  <c r="Y772" i="18"/>
  <c r="Y773" i="18"/>
  <c r="Y774" i="18"/>
  <c r="Y775" i="18"/>
  <c r="Y776" i="18"/>
  <c r="Y777" i="18"/>
  <c r="Y778" i="18"/>
  <c r="Y779" i="18"/>
  <c r="Y780" i="18"/>
  <c r="Y781" i="18"/>
  <c r="Y782" i="18"/>
  <c r="Y783" i="18"/>
  <c r="Y784" i="18"/>
  <c r="Y785" i="18"/>
  <c r="Y786" i="18"/>
  <c r="Y787" i="18"/>
  <c r="Y788" i="18"/>
  <c r="Y789" i="18"/>
  <c r="Y790" i="18"/>
  <c r="Y791" i="18"/>
  <c r="Y792" i="18"/>
  <c r="Y793" i="18"/>
  <c r="Y794" i="18"/>
  <c r="Y795" i="18"/>
  <c r="Y796" i="18"/>
  <c r="Y797" i="18"/>
  <c r="Y798" i="18"/>
  <c r="Y799" i="18"/>
  <c r="Y800" i="18"/>
  <c r="Y801" i="18"/>
  <c r="Y802" i="18"/>
  <c r="Y803" i="18"/>
  <c r="Y804" i="18"/>
  <c r="Y805" i="18"/>
  <c r="Y806" i="18"/>
  <c r="Y807" i="18"/>
  <c r="Y808" i="18"/>
  <c r="Y809" i="18"/>
  <c r="Y810" i="18"/>
  <c r="Y811" i="18"/>
  <c r="Y812" i="18"/>
  <c r="Y813" i="18"/>
  <c r="Y814" i="18"/>
  <c r="Y815" i="18"/>
  <c r="Y816" i="18"/>
  <c r="Y817" i="18"/>
  <c r="Y818" i="18"/>
  <c r="Y819" i="18"/>
  <c r="Y820" i="18"/>
  <c r="Y821" i="18"/>
  <c r="Y822" i="18"/>
  <c r="Y823" i="18"/>
  <c r="Y824" i="18"/>
  <c r="Y825" i="18"/>
  <c r="Y826" i="18"/>
  <c r="Y827" i="18"/>
  <c r="Y828" i="18"/>
  <c r="Y829" i="18"/>
  <c r="Y830" i="18"/>
  <c r="Y831" i="18"/>
  <c r="Y832" i="18"/>
  <c r="Y833" i="18"/>
  <c r="Y834" i="18"/>
  <c r="Y835" i="18"/>
  <c r="Y836" i="18"/>
  <c r="Y837" i="18"/>
  <c r="Y838" i="18"/>
  <c r="Y839" i="18"/>
  <c r="Y840" i="18"/>
  <c r="Y841" i="18"/>
  <c r="Y842" i="18"/>
  <c r="Y843" i="18"/>
  <c r="Y844" i="18"/>
  <c r="Y845" i="18"/>
  <c r="Y846" i="18"/>
  <c r="Y847" i="18"/>
  <c r="Y848" i="18"/>
  <c r="Y849" i="18"/>
  <c r="Y850" i="18"/>
  <c r="Y851" i="18"/>
  <c r="Y852" i="18"/>
  <c r="Y853" i="18"/>
  <c r="Y854" i="18"/>
  <c r="Y855" i="18"/>
  <c r="Y856" i="18"/>
  <c r="Y857" i="18"/>
  <c r="Y858" i="18"/>
  <c r="Y859" i="18"/>
  <c r="Y860" i="18"/>
  <c r="Y861" i="18"/>
  <c r="Y862" i="18"/>
  <c r="Y863" i="18"/>
  <c r="Y864" i="18"/>
  <c r="Y865" i="18"/>
  <c r="Y866" i="18"/>
  <c r="Y867" i="18"/>
  <c r="Y868" i="18"/>
  <c r="Y869" i="18"/>
  <c r="Y870" i="18"/>
  <c r="Y871" i="18"/>
  <c r="Y872" i="18"/>
  <c r="Y873" i="18"/>
  <c r="Y874" i="18"/>
  <c r="Y875" i="18"/>
  <c r="Y876" i="18"/>
  <c r="Y877" i="18"/>
  <c r="Y878" i="18"/>
  <c r="Y879" i="18"/>
  <c r="Y880" i="18"/>
  <c r="Y881" i="18"/>
  <c r="Y882" i="18"/>
  <c r="Y883" i="18"/>
  <c r="Y884" i="18"/>
  <c r="Y885" i="18"/>
  <c r="Y886" i="18"/>
  <c r="Y887" i="18"/>
  <c r="Y888" i="18"/>
  <c r="Y889" i="18"/>
  <c r="Y890" i="18"/>
  <c r="Y891" i="18"/>
  <c r="Y892" i="18"/>
  <c r="Y893" i="18"/>
  <c r="Y894" i="18"/>
  <c r="Y895" i="18"/>
  <c r="Y896" i="18"/>
  <c r="Y897" i="18"/>
  <c r="Y898" i="18"/>
  <c r="Y899" i="18"/>
  <c r="Y900" i="18"/>
  <c r="Y901" i="18"/>
  <c r="Y902" i="18"/>
  <c r="Y903" i="18"/>
  <c r="Y904" i="18"/>
  <c r="Y905" i="18"/>
  <c r="Y906" i="18"/>
  <c r="Y907" i="18"/>
  <c r="Y908" i="18"/>
  <c r="Y909" i="18"/>
  <c r="Y910" i="18"/>
  <c r="Y911" i="18"/>
  <c r="Y912" i="18"/>
  <c r="Y913" i="18"/>
  <c r="Y914" i="18"/>
  <c r="Y915" i="18"/>
  <c r="Y916" i="18"/>
  <c r="Y917" i="18"/>
  <c r="Y918" i="18"/>
  <c r="Y919" i="18"/>
  <c r="Y920" i="18"/>
  <c r="Y921" i="18"/>
  <c r="Y922" i="18"/>
  <c r="Y923" i="18"/>
  <c r="Y924" i="18"/>
  <c r="Y925" i="18"/>
  <c r="Y926" i="18"/>
  <c r="Y927" i="18"/>
  <c r="Y928" i="18"/>
  <c r="Y929" i="18"/>
  <c r="Y930" i="18"/>
  <c r="Y931" i="18"/>
  <c r="Y932" i="18"/>
  <c r="Y933" i="18"/>
  <c r="Y934" i="18"/>
  <c r="Y935" i="18"/>
  <c r="Y936" i="18"/>
  <c r="Y937" i="18"/>
  <c r="Y938" i="18"/>
  <c r="Y939" i="18"/>
  <c r="Y940" i="18"/>
  <c r="Y941" i="18"/>
  <c r="Y942" i="18"/>
  <c r="Y943" i="18"/>
  <c r="Y944" i="18"/>
  <c r="Y945" i="18"/>
  <c r="Y946" i="18"/>
  <c r="Y947" i="18"/>
  <c r="Y948" i="18"/>
  <c r="Y949" i="18"/>
  <c r="Y950" i="18"/>
  <c r="Y951" i="18"/>
  <c r="Y952" i="18"/>
  <c r="Y953" i="18"/>
  <c r="Y954" i="18"/>
  <c r="Y955" i="18"/>
  <c r="Y956" i="18"/>
  <c r="Y957" i="18"/>
  <c r="Y958" i="18"/>
  <c r="Y959" i="18"/>
  <c r="Y960" i="18"/>
  <c r="Y961" i="18"/>
  <c r="Y962" i="18"/>
  <c r="Y963" i="18"/>
  <c r="Y964" i="18"/>
  <c r="Y965" i="18"/>
  <c r="Y966" i="18"/>
  <c r="Y967" i="18"/>
  <c r="Y968" i="18"/>
  <c r="Y969" i="18"/>
  <c r="Y970" i="18"/>
  <c r="Y971" i="18"/>
  <c r="Y972" i="18"/>
  <c r="Y973" i="18"/>
  <c r="Y974" i="18"/>
  <c r="Y975" i="18"/>
  <c r="Y976" i="18"/>
  <c r="Y977" i="18"/>
  <c r="Y978" i="18"/>
  <c r="Y979" i="18"/>
  <c r="Y980" i="18"/>
  <c r="Y981" i="18"/>
  <c r="Y982" i="18"/>
  <c r="Y983" i="18"/>
  <c r="Y984" i="18"/>
  <c r="Y985" i="18"/>
  <c r="Y986" i="18"/>
  <c r="Y987" i="18"/>
  <c r="Y988" i="18"/>
  <c r="Y989" i="18"/>
  <c r="Y990" i="18"/>
  <c r="Y991" i="18"/>
  <c r="Y992" i="18"/>
  <c r="Y993" i="18"/>
  <c r="Y994" i="18"/>
  <c r="Y995" i="18"/>
  <c r="Y996" i="18"/>
  <c r="Y997" i="18"/>
  <c r="Y998" i="18"/>
  <c r="Y999" i="18"/>
  <c r="Y1000" i="18"/>
  <c r="Y1001" i="18"/>
  <c r="Y1002" i="18"/>
  <c r="Y1003" i="18"/>
  <c r="Y1004" i="18"/>
  <c r="Y1005" i="18"/>
  <c r="Y1006" i="18"/>
  <c r="Y1007" i="18"/>
  <c r="Y1008" i="18"/>
  <c r="Y1009" i="18"/>
  <c r="Y1010" i="18"/>
  <c r="Y1011" i="18"/>
  <c r="Y1012" i="18"/>
  <c r="Y1013" i="18"/>
  <c r="Y1014" i="18"/>
  <c r="Y1015" i="18"/>
  <c r="Y1016" i="18"/>
  <c r="Y1017" i="18"/>
  <c r="Y1018" i="18"/>
  <c r="Y1019" i="18"/>
  <c r="Y1020" i="18"/>
  <c r="Y1021" i="18"/>
  <c r="Y1022" i="18"/>
  <c r="Y1023" i="18"/>
  <c r="Y1024" i="18"/>
  <c r="Y1025" i="18"/>
  <c r="Y1026" i="18"/>
  <c r="Y1027" i="18"/>
  <c r="Y1028" i="18"/>
  <c r="Y1029" i="18"/>
  <c r="Y1030" i="18"/>
  <c r="Y1031" i="18"/>
  <c r="Y1032" i="18"/>
  <c r="Y1033" i="18"/>
  <c r="Y1034" i="18"/>
  <c r="Y1035" i="18"/>
  <c r="Y1036" i="18"/>
  <c r="Y1037" i="18"/>
  <c r="Y1038" i="18"/>
  <c r="Y1039" i="18"/>
  <c r="Y1040" i="18"/>
  <c r="Y1041" i="18"/>
  <c r="Y1042" i="18"/>
  <c r="Y1043" i="18"/>
  <c r="Y1044" i="18"/>
  <c r="Y1045" i="18"/>
  <c r="Y1046" i="18"/>
  <c r="Y1047" i="18"/>
  <c r="Y1048" i="18"/>
  <c r="Y1049" i="18"/>
  <c r="Y1050" i="18"/>
  <c r="Y1051" i="18"/>
  <c r="Y1052" i="18"/>
  <c r="Y1053" i="18"/>
  <c r="Y1054" i="18"/>
  <c r="Y1055" i="18"/>
  <c r="Y1056" i="18"/>
  <c r="Y1057" i="18"/>
  <c r="Y1058" i="18"/>
  <c r="Y1059" i="18"/>
  <c r="Y1060" i="18"/>
  <c r="Y1061" i="18"/>
  <c r="Y1062" i="18"/>
  <c r="Y1063" i="18"/>
  <c r="Y1064" i="18"/>
  <c r="Y1065" i="18"/>
  <c r="Y1066" i="18"/>
  <c r="Y1067" i="18"/>
  <c r="Y1068" i="18"/>
  <c r="Y1069" i="18"/>
  <c r="Y1070" i="18"/>
  <c r="Y1071" i="18"/>
  <c r="Y1072" i="18"/>
  <c r="Y1073" i="18"/>
  <c r="Y1074" i="18"/>
  <c r="Y1075" i="18"/>
  <c r="Y1076" i="18"/>
  <c r="Y1077" i="18"/>
  <c r="Y1078" i="18"/>
  <c r="Y1079" i="18"/>
  <c r="Y1080" i="18"/>
  <c r="Y1081" i="18"/>
  <c r="Y1082" i="18"/>
  <c r="Y1083" i="18"/>
  <c r="Y1084" i="18"/>
  <c r="Y1085" i="18"/>
  <c r="Y1086" i="18"/>
  <c r="Y1087" i="18"/>
  <c r="Y1088" i="18"/>
  <c r="Y1089" i="18"/>
  <c r="Y1090" i="18"/>
  <c r="Y1091" i="18"/>
  <c r="Y1092" i="18"/>
  <c r="Y1093" i="18"/>
  <c r="Y1094" i="18"/>
  <c r="Y1095" i="18"/>
  <c r="Y1096" i="18"/>
  <c r="Y1097" i="18"/>
  <c r="Y1098" i="18"/>
  <c r="Y1099" i="18"/>
  <c r="Y1100" i="18"/>
  <c r="Y1101" i="18"/>
  <c r="Y1102" i="18"/>
  <c r="Y1103" i="18"/>
  <c r="Y1104" i="18"/>
  <c r="Y1105" i="18"/>
  <c r="Y1106" i="18"/>
  <c r="Y1107" i="18"/>
  <c r="Y1108" i="18"/>
  <c r="Y1109" i="18"/>
  <c r="Y1110" i="18"/>
  <c r="Y1111" i="18"/>
  <c r="Y1112" i="18"/>
  <c r="Y1113" i="18"/>
  <c r="Y1114" i="18"/>
  <c r="Y1115" i="18"/>
  <c r="Y1116" i="18"/>
  <c r="Y1117" i="18"/>
  <c r="Y1118" i="18"/>
  <c r="Y1119" i="18"/>
  <c r="Y1120" i="18"/>
  <c r="Y1121" i="18"/>
  <c r="Y1122" i="18"/>
  <c r="Y1123" i="18"/>
  <c r="Y1124" i="18"/>
  <c r="Y1125" i="18"/>
  <c r="Y1126" i="18"/>
  <c r="Y1127" i="18"/>
  <c r="Y1128" i="18"/>
  <c r="Y1129" i="18"/>
  <c r="Y1130" i="18"/>
  <c r="Y1131" i="18"/>
  <c r="Y1132" i="18"/>
  <c r="Y1133" i="18"/>
  <c r="Y1134" i="18"/>
  <c r="Y1135" i="18"/>
  <c r="Y1136" i="18"/>
  <c r="Y1137" i="18"/>
  <c r="Y1138" i="18"/>
  <c r="Y1139" i="18"/>
  <c r="Y1140" i="18"/>
  <c r="Y1141" i="18"/>
  <c r="Y1142" i="18"/>
  <c r="Y1143" i="18"/>
  <c r="Y1144" i="18"/>
  <c r="Y1145" i="18"/>
  <c r="Y1146" i="18"/>
  <c r="Y1147" i="18"/>
  <c r="Y1148" i="18"/>
  <c r="Y1149" i="18"/>
  <c r="Y1150" i="18"/>
  <c r="Y1151" i="18"/>
  <c r="Y1152" i="18"/>
  <c r="Y1153" i="18"/>
  <c r="Y1154" i="18"/>
  <c r="Y1155" i="18"/>
  <c r="Y1156" i="18"/>
  <c r="Y1157" i="18"/>
  <c r="Y1158" i="18"/>
  <c r="Y1159" i="18"/>
  <c r="Y1160" i="18"/>
  <c r="Y1161" i="18"/>
  <c r="Y1162" i="18"/>
  <c r="Y1163" i="18"/>
  <c r="Y1164" i="18"/>
  <c r="Y1165" i="18"/>
  <c r="Y1166" i="18"/>
  <c r="Y1167" i="18"/>
  <c r="Y1168" i="18"/>
  <c r="Y1169" i="18"/>
  <c r="Y1170" i="18"/>
  <c r="Y1171" i="18"/>
  <c r="Y1172" i="18"/>
  <c r="Y1173" i="18"/>
  <c r="Y1174" i="18"/>
  <c r="Y1175" i="18"/>
  <c r="Y1176" i="18"/>
  <c r="Y1177" i="18"/>
  <c r="Y1178" i="18"/>
  <c r="Y1179" i="18"/>
  <c r="Y1180" i="18"/>
  <c r="Y1181" i="18"/>
  <c r="Y1182" i="18"/>
  <c r="Y1183" i="18"/>
  <c r="Y1184" i="18"/>
  <c r="Y1185" i="18"/>
  <c r="Y1186" i="18"/>
  <c r="Y1187" i="18"/>
  <c r="Y1188" i="18"/>
  <c r="Y1189" i="18"/>
  <c r="Y1190" i="18"/>
  <c r="Y1191" i="18"/>
  <c r="Y1192" i="18"/>
  <c r="Y1193" i="18"/>
  <c r="Y1194" i="18"/>
  <c r="Y1195" i="18"/>
  <c r="Y1196" i="18"/>
  <c r="Y1197" i="18"/>
  <c r="Y1198" i="18"/>
  <c r="Y1199" i="18"/>
  <c r="Y1200" i="18"/>
  <c r="Y1201" i="18"/>
  <c r="Y1202" i="18"/>
  <c r="Y1203" i="18"/>
  <c r="Y1204" i="18"/>
  <c r="Y1205" i="18"/>
  <c r="Y1206" i="18"/>
  <c r="Y1207" i="18"/>
  <c r="Y1208" i="18"/>
  <c r="Y1209" i="18"/>
  <c r="Y1210" i="18"/>
  <c r="Y1211" i="18"/>
  <c r="Y1212" i="18"/>
  <c r="Y1213" i="18"/>
  <c r="Y1214" i="18"/>
  <c r="Y1215" i="18"/>
  <c r="Y1216" i="18"/>
  <c r="Y1217" i="18"/>
  <c r="Y1218" i="18"/>
  <c r="Y1219" i="18"/>
  <c r="Y1220" i="18"/>
  <c r="Y1221" i="18"/>
  <c r="Y1222" i="18"/>
  <c r="Y1223" i="18"/>
  <c r="Y1224" i="18"/>
  <c r="Y1225" i="18"/>
  <c r="Y1226" i="18"/>
  <c r="Y1227" i="18"/>
  <c r="Y1228" i="18"/>
  <c r="Y1229" i="18"/>
  <c r="Y1230" i="18"/>
  <c r="Y1231" i="18"/>
  <c r="Y1232" i="18"/>
  <c r="Y1233" i="18"/>
  <c r="Y1234" i="18"/>
  <c r="Y1235" i="18"/>
  <c r="Y1236" i="18"/>
  <c r="Y1237" i="18"/>
  <c r="Y1238" i="18"/>
  <c r="Y1239" i="18"/>
  <c r="Y1240" i="18"/>
  <c r="Y1241" i="18"/>
  <c r="Y1242" i="18"/>
  <c r="Y1243" i="18"/>
  <c r="Y1244" i="18"/>
  <c r="Y1245" i="18"/>
  <c r="Y1246" i="18"/>
  <c r="Y1247" i="18"/>
  <c r="Y1248" i="18"/>
  <c r="Y1249" i="18"/>
  <c r="Y1250" i="18"/>
  <c r="Y1251" i="18"/>
  <c r="Y1252" i="18"/>
  <c r="Y1253" i="18"/>
  <c r="Y1254" i="18"/>
  <c r="Y1255" i="18"/>
  <c r="Y1256" i="18"/>
  <c r="Y1257" i="18"/>
  <c r="Y1258" i="18"/>
  <c r="Y1259" i="18"/>
  <c r="Y1260" i="18"/>
  <c r="Y1261" i="18"/>
  <c r="Y1262" i="18"/>
  <c r="Y1263" i="18"/>
  <c r="Y1264" i="18"/>
  <c r="Y1265" i="18"/>
  <c r="Y1266" i="18"/>
  <c r="Y1267" i="18"/>
  <c r="Y1268" i="18"/>
  <c r="Y1269" i="18"/>
  <c r="Y1270" i="18"/>
  <c r="Y1271" i="18"/>
  <c r="Y1272" i="18"/>
  <c r="Y1273" i="18"/>
  <c r="Y1274" i="18"/>
  <c r="Y1275" i="18"/>
  <c r="Y1276" i="18"/>
  <c r="Y1277" i="18"/>
  <c r="Y1278" i="18"/>
  <c r="Y1279" i="18"/>
  <c r="Y1280" i="18"/>
  <c r="Y1281" i="18"/>
  <c r="Y1282" i="18"/>
  <c r="Y1283" i="18"/>
  <c r="Y1284" i="18"/>
  <c r="Y1285" i="18"/>
  <c r="Y1286" i="18"/>
  <c r="Y1287" i="18"/>
  <c r="Y1288" i="18"/>
  <c r="Y1289" i="18"/>
  <c r="Y1290" i="18"/>
  <c r="Y1291" i="18"/>
  <c r="Y1292" i="18"/>
  <c r="Y1293" i="18"/>
  <c r="Y1294" i="18"/>
  <c r="Y1295" i="18"/>
  <c r="Y1296" i="18"/>
  <c r="Y1297" i="18"/>
  <c r="Y1298" i="18"/>
  <c r="Y1299" i="18"/>
  <c r="Y1300" i="18"/>
  <c r="Y1301" i="18"/>
  <c r="Y1302" i="18"/>
  <c r="Y1303" i="18"/>
  <c r="Y1304" i="18"/>
  <c r="Y1305" i="18"/>
  <c r="Y1306" i="18"/>
  <c r="Y1307" i="18"/>
  <c r="Y1308" i="18"/>
  <c r="Y1309" i="18"/>
  <c r="Y1310" i="18"/>
  <c r="Y1311" i="18"/>
  <c r="Y1312" i="18"/>
  <c r="Y1313" i="18"/>
  <c r="Y1314" i="18"/>
  <c r="Y1315" i="18"/>
  <c r="Y1316" i="18"/>
  <c r="Y1317" i="18"/>
  <c r="Y1318" i="18"/>
  <c r="Y1319" i="18"/>
  <c r="Y1320" i="18"/>
  <c r="Y1321" i="18"/>
  <c r="Y1322" i="18"/>
  <c r="Y1323" i="18"/>
  <c r="Y1324" i="18"/>
  <c r="Y1325" i="18"/>
  <c r="Y1326" i="18"/>
  <c r="Y1327" i="18"/>
  <c r="Y1328" i="18"/>
  <c r="Y1329" i="18"/>
  <c r="Y1330" i="18"/>
  <c r="Y1331" i="18"/>
  <c r="Y1332" i="18"/>
  <c r="Y1333" i="18"/>
  <c r="Y1334" i="18"/>
  <c r="Y1335" i="18"/>
  <c r="Y1336" i="18"/>
  <c r="Y1337" i="18"/>
  <c r="Y1338" i="18"/>
  <c r="Y1339" i="18"/>
  <c r="Y1340" i="18"/>
  <c r="Y1341" i="18"/>
  <c r="Y1342" i="18"/>
  <c r="Y1343" i="18"/>
  <c r="Y1344" i="18"/>
  <c r="Y1345" i="18"/>
  <c r="Y1346" i="18"/>
  <c r="Y1347" i="18"/>
  <c r="Y1348" i="18"/>
  <c r="Y1349" i="18"/>
  <c r="Y1350" i="18"/>
  <c r="Y1351" i="18"/>
  <c r="Y1352" i="18"/>
  <c r="Y1353" i="18"/>
  <c r="Y1354" i="18"/>
  <c r="Y1355" i="18"/>
  <c r="Y1356" i="18"/>
  <c r="Y1357" i="18"/>
  <c r="Y1358" i="18"/>
  <c r="Y1359" i="18"/>
  <c r="Y1360" i="18"/>
  <c r="Y1361" i="18"/>
  <c r="Y1362" i="18"/>
  <c r="Y1363" i="18"/>
  <c r="Y1364" i="18"/>
  <c r="Y1365" i="18"/>
  <c r="Y1366" i="18"/>
  <c r="Y1367" i="18"/>
  <c r="Y1368" i="18"/>
  <c r="Y1369" i="18"/>
  <c r="Y1370" i="18"/>
  <c r="Y1371" i="18"/>
  <c r="Y1372" i="18"/>
  <c r="Y1373" i="18"/>
  <c r="Y1374" i="18"/>
  <c r="Y1375" i="18"/>
  <c r="Y1376" i="18"/>
  <c r="Y1377" i="18"/>
  <c r="Y1378" i="18"/>
  <c r="Y1379" i="18"/>
  <c r="Y1380" i="18"/>
  <c r="Y1381" i="18"/>
  <c r="Y1382" i="18"/>
  <c r="Y1383" i="18"/>
  <c r="Y1384" i="18"/>
  <c r="Y1385" i="18"/>
  <c r="Y1386" i="18"/>
  <c r="Y1387" i="18"/>
  <c r="Y1388" i="18"/>
  <c r="Y1389" i="18"/>
  <c r="Y1390" i="18"/>
  <c r="Y1391" i="18"/>
  <c r="Y1392" i="18"/>
  <c r="Y1393" i="18"/>
  <c r="Y1394" i="18"/>
  <c r="Y1395" i="18"/>
  <c r="Y1396" i="18"/>
  <c r="Y1397" i="18"/>
  <c r="Y1398" i="18"/>
  <c r="Y1399" i="18"/>
  <c r="Y1400" i="18"/>
  <c r="Y1401" i="18"/>
  <c r="Y1402" i="18"/>
  <c r="Y1403" i="18"/>
  <c r="Y1404" i="18"/>
  <c r="Y1405" i="18"/>
  <c r="Y1406" i="18"/>
  <c r="Y1407" i="18"/>
  <c r="Y1408" i="18"/>
  <c r="Y1409" i="18"/>
  <c r="Y1410" i="18"/>
  <c r="Y1411" i="18"/>
  <c r="Y1412" i="18"/>
  <c r="Y1413" i="18"/>
  <c r="Y1414" i="18"/>
  <c r="Y1415" i="18"/>
  <c r="Y1416" i="18"/>
  <c r="Y1417" i="18"/>
  <c r="Y1418" i="18"/>
  <c r="Y1419" i="18"/>
  <c r="Y1420" i="18"/>
  <c r="Y1421" i="18"/>
  <c r="Y1422" i="18"/>
  <c r="Y1423" i="18"/>
  <c r="Y1424" i="18"/>
  <c r="Y1425" i="18"/>
  <c r="Y1426" i="18"/>
  <c r="Y1427" i="18"/>
  <c r="Y1428" i="18"/>
  <c r="Y1429" i="18"/>
  <c r="Y1430" i="18"/>
  <c r="Y1431" i="18"/>
  <c r="Y1432" i="18"/>
  <c r="Y1433" i="18"/>
  <c r="Y1434" i="18"/>
  <c r="Y1435" i="18"/>
  <c r="Y1436" i="18"/>
  <c r="Y1437" i="18"/>
  <c r="Y1438" i="18"/>
  <c r="Y1439" i="18"/>
  <c r="Y1440" i="18"/>
  <c r="Y1441" i="18"/>
  <c r="Y1442" i="18"/>
  <c r="Y1443" i="18"/>
  <c r="Y1444" i="18"/>
  <c r="Y1445" i="18"/>
  <c r="Y1446" i="18"/>
  <c r="Y1447" i="18"/>
  <c r="Y1448" i="18"/>
  <c r="Y1449" i="18"/>
  <c r="Y1450" i="18"/>
  <c r="Y1451" i="18"/>
  <c r="Y1452" i="18"/>
  <c r="Y1453" i="18"/>
  <c r="Y1454" i="18"/>
  <c r="Y1455" i="18"/>
  <c r="Y1456" i="18"/>
  <c r="Y1457" i="18"/>
  <c r="Y1458" i="18"/>
  <c r="Y1459" i="18"/>
  <c r="Y1460" i="18"/>
  <c r="Y1461" i="18"/>
  <c r="Y1462" i="18"/>
  <c r="Y1463" i="18"/>
  <c r="Y1464" i="18"/>
  <c r="Y1465" i="18"/>
  <c r="Y1466" i="18"/>
  <c r="Y1467" i="18"/>
  <c r="Y1468" i="18"/>
  <c r="Y1469" i="18"/>
  <c r="Y1470" i="18"/>
  <c r="Y1471" i="18"/>
  <c r="Y1472" i="18"/>
  <c r="Y1473" i="18"/>
  <c r="Y1474" i="18"/>
  <c r="Y1475" i="18"/>
  <c r="Y1476" i="18"/>
  <c r="Y1477" i="18"/>
  <c r="Y1478" i="18"/>
  <c r="Y1479" i="18"/>
  <c r="Y1480" i="18"/>
  <c r="Y1481" i="18"/>
  <c r="Y1482" i="18"/>
  <c r="Y1483" i="18"/>
  <c r="Y1484" i="18"/>
  <c r="Y1485" i="18"/>
  <c r="Y1486" i="18"/>
  <c r="Y1487" i="18"/>
  <c r="Y1488" i="18"/>
  <c r="Y1489" i="18"/>
  <c r="Y1490" i="18"/>
  <c r="Y1491" i="18"/>
  <c r="Y1492" i="18"/>
  <c r="Y1493" i="18"/>
  <c r="Y1494" i="18"/>
  <c r="Y1495" i="18"/>
  <c r="Y1496" i="18"/>
  <c r="Y1497" i="18"/>
  <c r="Y1498" i="18"/>
  <c r="Y1499" i="18"/>
  <c r="Y1500" i="18"/>
  <c r="Y1501" i="18"/>
  <c r="Y1502" i="18"/>
  <c r="Y1503" i="18"/>
  <c r="Y1504" i="18"/>
  <c r="Y1505" i="18"/>
  <c r="Y1506" i="18"/>
  <c r="Y1507" i="18"/>
  <c r="Y1508" i="18"/>
  <c r="Y1509" i="18"/>
  <c r="Y1510" i="18"/>
  <c r="Y1511" i="18"/>
  <c r="Y1512" i="18"/>
  <c r="Y1513" i="18"/>
  <c r="Y1514" i="18"/>
  <c r="Y1515" i="18"/>
  <c r="Y1516" i="18"/>
  <c r="Y1517" i="18"/>
  <c r="Y1518" i="18"/>
  <c r="Y1519" i="18"/>
  <c r="Y1520" i="18"/>
  <c r="Y1521" i="18"/>
  <c r="Y1522" i="18"/>
  <c r="Y1523" i="18"/>
  <c r="Y1524" i="18"/>
  <c r="Y1525" i="18"/>
  <c r="Y1526" i="18"/>
  <c r="Y1527" i="18"/>
  <c r="Y1528" i="18"/>
  <c r="Y1529" i="18"/>
  <c r="Y1530" i="18"/>
  <c r="Y1531" i="18"/>
  <c r="Y1532" i="18"/>
  <c r="Y1533" i="18"/>
  <c r="Y1534" i="18"/>
  <c r="Y1535" i="18"/>
  <c r="Y1536" i="18"/>
  <c r="Y1537" i="18"/>
  <c r="Y1538" i="18"/>
  <c r="Y1539" i="18"/>
  <c r="Y1540" i="18"/>
  <c r="Y1541" i="18"/>
  <c r="Y1542" i="18"/>
  <c r="Y1543" i="18"/>
  <c r="Y1544" i="18"/>
  <c r="Y1545" i="18"/>
  <c r="Y1546" i="18"/>
  <c r="Y1547" i="18"/>
  <c r="Y1548" i="18"/>
  <c r="Y1549" i="18"/>
  <c r="Y1550" i="18"/>
  <c r="Y1551" i="18"/>
  <c r="Y1552" i="18"/>
  <c r="Y1553" i="18"/>
  <c r="Y1554" i="18"/>
  <c r="Y1555" i="18"/>
  <c r="Y1556" i="18"/>
  <c r="Y1557" i="18"/>
  <c r="Y1558" i="18"/>
  <c r="Y1559" i="18"/>
  <c r="Y1560" i="18"/>
  <c r="Y1561" i="18"/>
  <c r="Y1562" i="18"/>
  <c r="Y1563" i="18"/>
  <c r="Y1564" i="18"/>
  <c r="Y1565" i="18"/>
  <c r="Y1566" i="18"/>
  <c r="Y1567" i="18"/>
  <c r="Y1568" i="18"/>
  <c r="Y1569" i="18"/>
  <c r="Y1570" i="18"/>
  <c r="Y1571" i="18"/>
  <c r="Y1572" i="18"/>
  <c r="Y1573" i="18"/>
  <c r="Y1574" i="18"/>
  <c r="Y1575" i="18"/>
  <c r="Y1576" i="18"/>
  <c r="Y1577" i="18"/>
  <c r="Y1578" i="18"/>
  <c r="Y1579" i="18"/>
  <c r="Y1580" i="18"/>
  <c r="Y1581" i="18"/>
  <c r="Y1582" i="18"/>
  <c r="Y1583" i="18"/>
  <c r="Y1584" i="18"/>
  <c r="Y1585" i="18"/>
  <c r="Y1586" i="18"/>
  <c r="Y1587" i="18"/>
  <c r="Y1588" i="18"/>
  <c r="Y1589" i="18"/>
  <c r="Y1590" i="18"/>
  <c r="Y1591" i="18"/>
  <c r="Y1592" i="18"/>
  <c r="Y1593" i="18"/>
  <c r="Y1594" i="18"/>
  <c r="Y1595" i="18"/>
  <c r="Y1596" i="18"/>
  <c r="Y1597" i="18"/>
  <c r="Y1598" i="18"/>
  <c r="Y1599" i="18"/>
  <c r="Y1600" i="18"/>
  <c r="Y1601" i="18"/>
  <c r="Y1602" i="18"/>
  <c r="Y1603" i="18"/>
  <c r="Y1604" i="18"/>
  <c r="Y1605" i="18"/>
  <c r="Y1606" i="18"/>
  <c r="Y1607" i="18"/>
  <c r="Y1608" i="18"/>
  <c r="Y1609" i="18"/>
  <c r="Y1610" i="18"/>
  <c r="Y1611" i="18"/>
  <c r="Y1612" i="18"/>
  <c r="Y1613" i="18"/>
  <c r="Y1614" i="18"/>
  <c r="Y1615" i="18"/>
  <c r="Y1616" i="18"/>
  <c r="Y1617" i="18"/>
  <c r="Y1618" i="18"/>
  <c r="Y1619" i="18"/>
  <c r="Y4" i="18"/>
  <c r="K2593" i="18"/>
  <c r="K2589" i="18"/>
  <c r="K2590" i="18"/>
  <c r="K2591" i="18"/>
  <c r="K2588" i="18"/>
  <c r="J2593" i="18"/>
  <c r="J2589" i="18"/>
  <c r="J2590" i="18"/>
  <c r="J2591" i="18"/>
  <c r="J2588" i="18"/>
  <c r="K2270" i="18"/>
  <c r="J2270" i="18"/>
  <c r="K2264" i="18"/>
  <c r="J2264" i="18"/>
  <c r="K2262" i="18"/>
  <c r="J2262" i="18"/>
  <c r="J2585" i="18"/>
  <c r="K4151" i="18"/>
  <c r="K4144" i="18"/>
  <c r="K4142" i="18"/>
  <c r="K4079" i="18"/>
  <c r="K3749" i="18"/>
  <c r="K3538" i="18"/>
  <c r="K3537" i="18"/>
  <c r="K1320" i="18"/>
  <c r="K1319" i="18"/>
  <c r="K4152" i="18"/>
  <c r="K4150" i="18"/>
  <c r="K4149" i="18"/>
  <c r="K4148" i="18"/>
  <c r="K4147" i="18"/>
  <c r="K4146" i="18"/>
  <c r="K4145" i="18"/>
  <c r="K4143" i="18"/>
  <c r="K4141" i="18"/>
  <c r="K4140" i="18"/>
  <c r="K4139" i="18"/>
  <c r="K4138" i="18"/>
  <c r="K4137" i="18"/>
  <c r="K4136" i="18"/>
  <c r="K4134" i="18"/>
  <c r="K4133" i="18"/>
  <c r="K4132" i="18"/>
  <c r="K4131" i="18"/>
  <c r="K4130" i="18"/>
  <c r="K4129" i="18"/>
  <c r="K4128" i="18"/>
  <c r="K4127" i="18"/>
  <c r="K4126" i="18"/>
  <c r="K4125" i="18"/>
  <c r="K4124" i="18"/>
  <c r="K4122" i="18"/>
  <c r="K4121" i="18"/>
  <c r="K4120" i="18"/>
  <c r="K4119" i="18"/>
  <c r="K4118" i="18"/>
  <c r="K4117" i="18"/>
  <c r="K4116" i="18"/>
  <c r="K4115" i="18"/>
  <c r="K4114" i="18"/>
  <c r="K4113" i="18"/>
  <c r="K4112" i="18"/>
  <c r="K4111" i="18"/>
  <c r="K4110" i="18"/>
  <c r="K4109" i="18"/>
  <c r="K4108" i="18"/>
  <c r="K4107" i="18"/>
  <c r="K4106" i="18"/>
  <c r="K4105" i="18"/>
  <c r="K4104" i="18"/>
  <c r="K4103" i="18"/>
  <c r="K4102" i="18"/>
  <c r="K4101" i="18"/>
  <c r="K4100" i="18"/>
  <c r="K4099" i="18"/>
  <c r="K4098" i="18"/>
  <c r="K4097" i="18"/>
  <c r="K4096" i="18"/>
  <c r="K4095" i="18"/>
  <c r="K4093" i="18"/>
  <c r="K4092" i="18"/>
  <c r="K4091" i="18"/>
  <c r="K4090" i="18"/>
  <c r="K4089" i="18"/>
  <c r="K4088" i="18"/>
  <c r="K4087" i="18"/>
  <c r="K4086" i="18"/>
  <c r="K4085" i="18"/>
  <c r="K4080" i="18"/>
  <c r="K4077" i="18"/>
  <c r="K4071" i="18"/>
  <c r="K4069" i="18"/>
  <c r="K4068" i="18"/>
  <c r="K4067" i="18"/>
  <c r="K4065" i="18"/>
  <c r="K4064" i="18"/>
  <c r="K4063" i="18"/>
  <c r="K4062" i="18"/>
  <c r="K4061" i="18"/>
  <c r="K4060" i="18"/>
  <c r="K4059" i="18"/>
  <c r="K4058" i="18"/>
  <c r="K4057" i="18"/>
  <c r="K4055" i="18"/>
  <c r="K4054" i="18"/>
  <c r="K4052" i="18"/>
  <c r="K4050" i="18"/>
  <c r="K4049" i="18"/>
  <c r="K4048" i="18"/>
  <c r="K4047" i="18"/>
  <c r="K4046" i="18"/>
  <c r="K4045" i="18"/>
  <c r="K4044" i="18"/>
  <c r="K4043" i="18"/>
  <c r="K4040" i="18"/>
  <c r="K4039" i="18"/>
  <c r="K4038" i="18"/>
  <c r="K4037" i="18"/>
  <c r="K4036" i="18"/>
  <c r="K4035" i="18"/>
  <c r="K4034" i="18"/>
  <c r="K4033" i="18"/>
  <c r="K4032" i="18"/>
  <c r="K4031" i="18"/>
  <c r="K4030" i="18"/>
  <c r="K4029" i="18"/>
  <c r="K4028" i="18"/>
  <c r="K4027" i="18"/>
  <c r="K4026" i="18"/>
  <c r="K4025" i="18"/>
  <c r="K4024" i="18"/>
  <c r="K4023" i="18"/>
  <c r="K4022" i="18"/>
  <c r="K4021" i="18"/>
  <c r="K4020" i="18"/>
  <c r="K4019" i="18"/>
  <c r="K4018" i="18"/>
  <c r="K4016" i="18"/>
  <c r="K4015" i="18"/>
  <c r="K4014" i="18"/>
  <c r="K4013" i="18"/>
  <c r="K4012" i="18"/>
  <c r="K4011" i="18"/>
  <c r="K4010" i="18"/>
  <c r="K4008" i="18"/>
  <c r="K4006" i="18"/>
  <c r="K4005" i="18"/>
  <c r="K4004" i="18"/>
  <c r="K4003" i="18"/>
  <c r="K4001" i="18"/>
  <c r="K3999" i="18"/>
  <c r="K3998" i="18"/>
  <c r="K3997" i="18"/>
  <c r="K3994" i="18"/>
  <c r="K3992" i="18"/>
  <c r="K3990" i="18"/>
  <c r="K3989" i="18"/>
  <c r="K3986" i="18"/>
  <c r="K3985" i="18"/>
  <c r="K3982" i="18"/>
  <c r="K3980" i="18"/>
  <c r="K3979" i="18"/>
  <c r="K3978" i="18"/>
  <c r="K3975" i="18"/>
  <c r="K3972" i="18"/>
  <c r="K3967" i="18"/>
  <c r="K3963" i="18"/>
  <c r="K3960" i="18"/>
  <c r="K3959" i="18"/>
  <c r="K3956" i="18"/>
  <c r="K3955" i="18"/>
  <c r="K3954" i="18"/>
  <c r="K3952" i="18"/>
  <c r="K3951" i="18"/>
  <c r="K3949" i="18"/>
  <c r="K3947" i="18"/>
  <c r="K3946" i="18"/>
  <c r="K3944" i="18"/>
  <c r="K3943" i="18"/>
  <c r="K3942" i="18"/>
  <c r="K3941" i="18"/>
  <c r="K3940" i="18"/>
  <c r="K3939" i="18"/>
  <c r="K3937" i="18"/>
  <c r="K3936" i="18"/>
  <c r="K3934" i="18"/>
  <c r="K3932" i="18"/>
  <c r="K3931" i="18"/>
  <c r="K3929" i="18"/>
  <c r="K3927" i="18"/>
  <c r="K3924" i="18"/>
  <c r="K3923" i="18"/>
  <c r="K3922" i="18"/>
  <c r="K3919" i="18"/>
  <c r="K3915" i="18"/>
  <c r="K3910" i="18"/>
  <c r="K3909" i="18"/>
  <c r="K3907" i="18"/>
  <c r="K3906" i="18"/>
  <c r="K3905" i="18"/>
  <c r="K3904" i="18"/>
  <c r="K3903" i="18"/>
  <c r="K3902" i="18"/>
  <c r="K3900" i="18"/>
  <c r="K3899" i="18"/>
  <c r="K3898" i="18"/>
  <c r="K3896" i="18"/>
  <c r="K3895" i="18"/>
  <c r="K3894" i="18"/>
  <c r="K3893" i="18"/>
  <c r="K3891" i="18"/>
  <c r="K3890" i="18"/>
  <c r="K3889" i="18"/>
  <c r="K3888" i="18"/>
  <c r="K3887" i="18"/>
  <c r="K3886" i="18"/>
  <c r="K3884" i="18"/>
  <c r="K3883" i="18"/>
  <c r="K3882" i="18"/>
  <c r="K3880" i="18"/>
  <c r="K3878" i="18"/>
  <c r="K3875" i="18"/>
  <c r="K3874" i="18"/>
  <c r="K3873" i="18"/>
  <c r="K3871" i="18"/>
  <c r="K3869" i="18"/>
  <c r="K3867" i="18"/>
  <c r="K3862" i="18"/>
  <c r="K3861" i="18"/>
  <c r="K3859" i="18"/>
  <c r="K3858" i="18"/>
  <c r="K3856" i="18"/>
  <c r="K3854" i="18"/>
  <c r="K3853" i="18"/>
  <c r="K3852" i="18"/>
  <c r="K3851" i="18"/>
  <c r="K3848" i="18"/>
  <c r="K3847" i="18"/>
  <c r="K3844" i="18"/>
  <c r="K3843" i="18"/>
  <c r="K3842" i="18"/>
  <c r="K3841" i="18"/>
  <c r="K3840" i="18"/>
  <c r="K3839" i="18"/>
  <c r="K3838" i="18"/>
  <c r="K3837" i="18"/>
  <c r="K3836" i="18"/>
  <c r="K3835" i="18"/>
  <c r="K3833" i="18"/>
  <c r="K3832" i="18"/>
  <c r="K3831" i="18"/>
  <c r="K3830" i="18"/>
  <c r="K3829" i="18"/>
  <c r="K3828" i="18"/>
  <c r="K3827" i="18"/>
  <c r="K3823" i="18"/>
  <c r="K3822" i="18"/>
  <c r="K3819" i="18"/>
  <c r="K3815" i="18"/>
  <c r="K3814" i="18"/>
  <c r="K3813" i="18"/>
  <c r="K3811" i="18"/>
  <c r="K3809" i="18"/>
  <c r="K3808" i="18"/>
  <c r="K3803" i="18"/>
  <c r="K3802" i="18"/>
  <c r="K3799" i="18"/>
  <c r="K3798" i="18"/>
  <c r="K3797" i="18"/>
  <c r="K3796" i="18"/>
  <c r="K3795" i="18"/>
  <c r="K3794" i="18"/>
  <c r="K3793" i="18"/>
  <c r="K3792" i="18"/>
  <c r="K3791" i="18"/>
  <c r="K3790" i="18"/>
  <c r="K3789" i="18"/>
  <c r="K3788" i="18"/>
  <c r="K3787" i="18"/>
  <c r="K3786" i="18"/>
  <c r="K3785" i="18"/>
  <c r="K3784" i="18"/>
  <c r="K3783" i="18"/>
  <c r="K3782" i="18"/>
  <c r="K3781" i="18"/>
  <c r="K3780" i="18"/>
  <c r="K3779" i="18"/>
  <c r="K3778" i="18"/>
  <c r="K3777" i="18"/>
  <c r="K3776" i="18"/>
  <c r="K3775" i="18"/>
  <c r="K3774" i="18"/>
  <c r="K3773" i="18"/>
  <c r="K3772" i="18"/>
  <c r="K3771" i="18"/>
  <c r="K3770" i="18"/>
  <c r="K3769" i="18"/>
  <c r="K3768" i="18"/>
  <c r="K3767" i="18"/>
  <c r="K3766" i="18"/>
  <c r="K3765" i="18"/>
  <c r="K3764" i="18"/>
  <c r="K3763" i="18"/>
  <c r="K3762" i="18"/>
  <c r="K3761" i="18"/>
  <c r="K3760" i="18"/>
  <c r="K3759" i="18"/>
  <c r="K3758" i="18"/>
  <c r="K3756" i="18"/>
  <c r="K3754" i="18"/>
  <c r="K3753" i="18"/>
  <c r="K3750" i="18"/>
  <c r="K3748" i="18"/>
  <c r="K3746" i="18"/>
  <c r="K3745" i="18"/>
  <c r="K3742" i="18"/>
  <c r="K3741" i="18"/>
  <c r="K3740" i="18"/>
  <c r="K3728" i="18"/>
  <c r="K3727" i="18"/>
  <c r="K3726" i="18"/>
  <c r="K3725" i="18"/>
  <c r="K3724" i="18"/>
  <c r="K3723" i="18"/>
  <c r="K3720" i="18"/>
  <c r="K3697" i="18"/>
  <c r="K3696" i="18"/>
  <c r="K3695" i="18"/>
  <c r="K3693" i="18"/>
  <c r="K3692" i="18"/>
  <c r="K3691" i="18"/>
  <c r="K3690" i="18"/>
  <c r="K3689" i="18"/>
  <c r="K3688" i="18"/>
  <c r="K3687" i="18"/>
  <c r="K3686" i="18"/>
  <c r="K3685" i="18"/>
  <c r="K3684" i="18"/>
  <c r="K3683" i="18"/>
  <c r="K3682" i="18"/>
  <c r="K3681" i="18"/>
  <c r="K3680" i="18"/>
  <c r="K3679" i="18"/>
  <c r="K3678" i="18"/>
  <c r="K3677" i="18"/>
  <c r="K3676" i="18"/>
  <c r="K3675" i="18"/>
  <c r="K3668" i="18"/>
  <c r="K3666" i="18"/>
  <c r="K3664" i="18"/>
  <c r="K3663" i="18"/>
  <c r="K3660" i="18"/>
  <c r="K3624" i="18"/>
  <c r="K3621" i="18"/>
  <c r="K3620" i="18"/>
  <c r="K3619" i="18"/>
  <c r="K3617" i="18"/>
  <c r="K3616" i="18"/>
  <c r="K3615" i="18"/>
  <c r="K3614" i="18"/>
  <c r="K3612" i="18"/>
  <c r="K3610" i="18"/>
  <c r="K3609" i="18"/>
  <c r="K3607" i="18"/>
  <c r="K3594" i="18"/>
  <c r="K3592" i="18"/>
  <c r="K3591" i="18"/>
  <c r="K3587" i="18"/>
  <c r="K3584" i="18"/>
  <c r="K3582" i="18"/>
  <c r="K3581" i="18"/>
  <c r="K3580" i="18"/>
  <c r="K3579" i="18"/>
  <c r="K3578" i="18"/>
  <c r="K3577" i="18"/>
  <c r="K3575" i="18"/>
  <c r="K3574" i="18"/>
  <c r="K3573" i="18"/>
  <c r="K3572" i="18"/>
  <c r="K3571" i="18"/>
  <c r="K3570" i="18"/>
  <c r="K3569" i="18"/>
  <c r="K3568" i="18"/>
  <c r="K3567" i="18"/>
  <c r="K3566" i="18"/>
  <c r="K3565" i="18"/>
  <c r="K3564" i="18"/>
  <c r="K3563" i="18"/>
  <c r="K3562" i="18"/>
  <c r="K3561" i="18"/>
  <c r="K3560" i="18"/>
  <c r="K3554" i="18"/>
  <c r="K3553" i="18"/>
  <c r="K3552" i="18"/>
  <c r="K3550" i="18"/>
  <c r="K3549" i="18"/>
  <c r="K3546" i="18"/>
  <c r="K3545" i="18"/>
  <c r="K3544" i="18"/>
  <c r="K3543" i="18"/>
  <c r="K3542" i="18"/>
  <c r="K3541" i="18"/>
  <c r="K3540" i="18"/>
  <c r="K3539" i="18"/>
  <c r="K2936" i="18"/>
  <c r="K3495" i="18"/>
  <c r="K3493" i="18"/>
  <c r="K3492" i="18"/>
  <c r="K3490" i="18"/>
  <c r="K3485" i="18"/>
  <c r="K3484" i="18"/>
  <c r="K3483" i="18"/>
  <c r="K3479" i="18"/>
  <c r="K3478" i="18"/>
  <c r="K3465" i="18"/>
  <c r="K3458" i="18"/>
  <c r="K3454" i="18"/>
  <c r="K3453" i="18"/>
  <c r="K3450" i="18"/>
  <c r="K3449" i="18"/>
  <c r="K3441" i="18"/>
  <c r="K3519" i="18"/>
  <c r="K3494" i="18"/>
  <c r="K3491" i="18"/>
  <c r="K3489" i="18"/>
  <c r="K3488" i="18"/>
  <c r="K3481" i="18"/>
  <c r="K3480" i="18"/>
  <c r="K3477" i="18"/>
  <c r="K3476" i="18"/>
  <c r="K3475" i="18"/>
  <c r="K3474" i="18"/>
  <c r="K3466" i="18"/>
  <c r="K3464" i="18"/>
  <c r="K3463" i="18"/>
  <c r="K3462" i="18"/>
  <c r="K3459" i="18"/>
  <c r="K3455" i="18"/>
  <c r="K3451" i="18"/>
  <c r="K3446" i="18"/>
  <c r="K3440" i="18"/>
  <c r="K3439" i="18"/>
  <c r="K3438" i="18"/>
  <c r="K3437" i="18"/>
  <c r="K3436" i="18"/>
  <c r="K3435" i="18"/>
  <c r="K3426" i="18"/>
  <c r="K3406" i="18"/>
  <c r="K3403" i="18"/>
  <c r="K3402" i="18"/>
  <c r="K3392" i="18"/>
  <c r="K3390" i="18"/>
  <c r="K3383" i="18"/>
  <c r="K3374" i="18"/>
  <c r="K3356" i="18"/>
  <c r="K3323" i="18"/>
  <c r="K2962" i="18"/>
  <c r="K2961" i="18"/>
  <c r="K2960" i="18"/>
  <c r="K2959" i="18"/>
  <c r="K2142" i="18"/>
  <c r="K2137" i="18"/>
  <c r="K2135" i="18"/>
  <c r="K2073" i="18"/>
  <c r="K2071" i="18"/>
  <c r="K2041" i="18"/>
  <c r="K2023" i="18"/>
  <c r="K2007" i="18"/>
  <c r="K2006" i="18"/>
  <c r="K2004" i="18"/>
  <c r="K1997" i="18"/>
  <c r="K1995" i="18"/>
  <c r="K1943" i="18"/>
  <c r="K1942" i="18"/>
  <c r="K1859" i="18"/>
  <c r="K716" i="18"/>
  <c r="K3496" i="18"/>
  <c r="K3306" i="18"/>
  <c r="K3300" i="18"/>
  <c r="K2826" i="18"/>
  <c r="K2825" i="18"/>
  <c r="K2824" i="18"/>
  <c r="K2823" i="18"/>
  <c r="K2822" i="18"/>
  <c r="K2821" i="18"/>
  <c r="K2820" i="18"/>
  <c r="K2819" i="18"/>
  <c r="K2818" i="18"/>
  <c r="K2817" i="18"/>
  <c r="K2816" i="18"/>
  <c r="K2815" i="18"/>
  <c r="K2814" i="18"/>
  <c r="K2813" i="18"/>
  <c r="K2812" i="18"/>
  <c r="K2811" i="18"/>
  <c r="K2810" i="18"/>
  <c r="K2809" i="18"/>
  <c r="K2808" i="18"/>
  <c r="K2807" i="18"/>
  <c r="K2806" i="18"/>
  <c r="K2805" i="18"/>
  <c r="K2804" i="18"/>
  <c r="K2803" i="18"/>
  <c r="K2802" i="18"/>
  <c r="K2801" i="18"/>
  <c r="K2800" i="18"/>
  <c r="K2799" i="18"/>
  <c r="K2798" i="18"/>
  <c r="K2797" i="18"/>
  <c r="K2796" i="18"/>
  <c r="K2795" i="18"/>
  <c r="K2794" i="18"/>
  <c r="K2793" i="18"/>
  <c r="K2792" i="18"/>
  <c r="K2791" i="18"/>
  <c r="K2790" i="18"/>
  <c r="K2789" i="18"/>
  <c r="K2788" i="18"/>
  <c r="K2787" i="18"/>
  <c r="K2786" i="18"/>
  <c r="K2785" i="18"/>
  <c r="K2784" i="18"/>
  <c r="K2783" i="18"/>
  <c r="K2782" i="18"/>
  <c r="K2781" i="18"/>
  <c r="K2780" i="18"/>
  <c r="K2779" i="18"/>
  <c r="K2778" i="18"/>
  <c r="K2654" i="18"/>
  <c r="K2638" i="18"/>
  <c r="K2600" i="18"/>
  <c r="K2599" i="18"/>
  <c r="K2598" i="18"/>
  <c r="K2597" i="18"/>
  <c r="K2596" i="18"/>
  <c r="K2595" i="18"/>
  <c r="K2594" i="18"/>
  <c r="K2592" i="18"/>
  <c r="K2587" i="18"/>
  <c r="K2586" i="18"/>
  <c r="K2585" i="18"/>
  <c r="K2552" i="18"/>
  <c r="K2439" i="18"/>
  <c r="K2381" i="18"/>
  <c r="K2263" i="18"/>
  <c r="K2261" i="18"/>
  <c r="K2226" i="18"/>
  <c r="K2212" i="18"/>
  <c r="K2203" i="18"/>
  <c r="K2202" i="18"/>
  <c r="K2201" i="18"/>
  <c r="K2200" i="18"/>
  <c r="K2199" i="18"/>
  <c r="K2198" i="18"/>
  <c r="K2197" i="18"/>
  <c r="K2196" i="18"/>
  <c r="K2195" i="18"/>
  <c r="K2194" i="18"/>
  <c r="K2193" i="18"/>
  <c r="K2192" i="18"/>
  <c r="K2191" i="18"/>
  <c r="K2190" i="18"/>
  <c r="K2189" i="18"/>
  <c r="K2188" i="18"/>
  <c r="K2187" i="18"/>
  <c r="K2186" i="18"/>
  <c r="K2185" i="18"/>
  <c r="K2184" i="18"/>
  <c r="K2183" i="18"/>
  <c r="K2182" i="18"/>
  <c r="K2181" i="18"/>
  <c r="K2180" i="18"/>
  <c r="K2179" i="18"/>
  <c r="K2178" i="18"/>
  <c r="K2177" i="18"/>
  <c r="K2176" i="18"/>
  <c r="K2175" i="18"/>
  <c r="K2174" i="18"/>
  <c r="K2173" i="18"/>
  <c r="K2172" i="18"/>
  <c r="K2171" i="18"/>
  <c r="K2170" i="18"/>
  <c r="K2169" i="18"/>
  <c r="K2168" i="18"/>
  <c r="K2167" i="18"/>
  <c r="K2166" i="18"/>
  <c r="K2165" i="18"/>
  <c r="K2164" i="18"/>
  <c r="K2163" i="18"/>
  <c r="K2162" i="18"/>
  <c r="K2161" i="18"/>
  <c r="K2160" i="18"/>
  <c r="K2159" i="18"/>
  <c r="K2158" i="18"/>
  <c r="K2157" i="18"/>
  <c r="K2156" i="18"/>
  <c r="K2155" i="18"/>
  <c r="K2154" i="18"/>
  <c r="K2153" i="18"/>
  <c r="K2152" i="18"/>
  <c r="K2151" i="18"/>
  <c r="K2150" i="18"/>
  <c r="K3536" i="18"/>
  <c r="K1458" i="18"/>
  <c r="K710" i="18"/>
  <c r="K707" i="18"/>
  <c r="K247" i="18"/>
  <c r="K242" i="18"/>
  <c r="K3535" i="18"/>
  <c r="K3534" i="18"/>
  <c r="K3533" i="18"/>
  <c r="K3532" i="18"/>
  <c r="K3531" i="18"/>
  <c r="K3530" i="18"/>
  <c r="K3529" i="18"/>
  <c r="K3528" i="18"/>
  <c r="K3527" i="18"/>
  <c r="K3526" i="18"/>
  <c r="K3525" i="18"/>
  <c r="K3524" i="18"/>
  <c r="K3523" i="18"/>
  <c r="K3522" i="18"/>
  <c r="K3521" i="18"/>
  <c r="K3520" i="18"/>
  <c r="K3518" i="18"/>
  <c r="K3517" i="18"/>
  <c r="K3516" i="18"/>
  <c r="K3515" i="18"/>
  <c r="K3514" i="18"/>
  <c r="K3513" i="18"/>
  <c r="K3512" i="18"/>
  <c r="K3511" i="18"/>
  <c r="K3510" i="18"/>
  <c r="K3509" i="18"/>
  <c r="K3508" i="18"/>
  <c r="K3507" i="18"/>
  <c r="K3506" i="18"/>
  <c r="K3505" i="18"/>
  <c r="K3504" i="18"/>
  <c r="K3503" i="18"/>
  <c r="K3502" i="18"/>
  <c r="K3501" i="18"/>
  <c r="K3500" i="18"/>
  <c r="K3499" i="18"/>
  <c r="K3498" i="18"/>
  <c r="K3497" i="18"/>
  <c r="K3432" i="18"/>
  <c r="K3431" i="18"/>
  <c r="K3430" i="18"/>
  <c r="K3429" i="18"/>
  <c r="K3428" i="18"/>
  <c r="K3427" i="18"/>
  <c r="K3425" i="18"/>
  <c r="K3424" i="18"/>
  <c r="K3423" i="18"/>
  <c r="K3422" i="18"/>
  <c r="K3421" i="18"/>
  <c r="K3420" i="18"/>
  <c r="K3419" i="18"/>
  <c r="K3418" i="18"/>
  <c r="K3417" i="18"/>
  <c r="K3416" i="18"/>
  <c r="K3415" i="18"/>
  <c r="K3414" i="18"/>
  <c r="K3413" i="18"/>
  <c r="K3412" i="18"/>
  <c r="K3411" i="18"/>
  <c r="K3410" i="18"/>
  <c r="K3409" i="18"/>
  <c r="K3408" i="18"/>
  <c r="K3407" i="18"/>
  <c r="K3405" i="18"/>
  <c r="K3404" i="18"/>
  <c r="K3401" i="18"/>
  <c r="K3399" i="18"/>
  <c r="K3398" i="18"/>
  <c r="K3397" i="18"/>
  <c r="K3396" i="18"/>
  <c r="K3395" i="18"/>
  <c r="K3391" i="18"/>
  <c r="K3389" i="18"/>
  <c r="K3387" i="18"/>
  <c r="K3386" i="18"/>
  <c r="K3385" i="18"/>
  <c r="K3384" i="18"/>
  <c r="K3382" i="18"/>
  <c r="K3381" i="18"/>
  <c r="K3379" i="18"/>
  <c r="K3378" i="18"/>
  <c r="K3377" i="18"/>
  <c r="K3376" i="18"/>
  <c r="K3375" i="18"/>
  <c r="K3373" i="18"/>
  <c r="K3372" i="18"/>
  <c r="K3371" i="18"/>
  <c r="K3370" i="18"/>
  <c r="K3369" i="18"/>
  <c r="K3368" i="18"/>
  <c r="K3367" i="18"/>
  <c r="K3366" i="18"/>
  <c r="K3364" i="18"/>
  <c r="K3363" i="18"/>
  <c r="K3362" i="18"/>
  <c r="K3361" i="18"/>
  <c r="K3360" i="18"/>
  <c r="K3359" i="18"/>
  <c r="K3357" i="18"/>
  <c r="K3354" i="18"/>
  <c r="K3353" i="18"/>
  <c r="K3352" i="18"/>
  <c r="K3351" i="18"/>
  <c r="K3350" i="18"/>
  <c r="K3349" i="18"/>
  <c r="K3348" i="18"/>
  <c r="K3347" i="18"/>
  <c r="K3346" i="18"/>
  <c r="K3345" i="18"/>
  <c r="K3344" i="18"/>
  <c r="K3343" i="18"/>
  <c r="K3342" i="18"/>
  <c r="K3341" i="18"/>
  <c r="K3340" i="18"/>
  <c r="K3339" i="18"/>
  <c r="K3338" i="18"/>
  <c r="K3337" i="18"/>
  <c r="K3332" i="18"/>
  <c r="K3331" i="18"/>
  <c r="K3330" i="18"/>
  <c r="K3329" i="18"/>
  <c r="K3328" i="18"/>
  <c r="K3327" i="18"/>
  <c r="K3326" i="18"/>
  <c r="K3325" i="18"/>
  <c r="K3324" i="18"/>
  <c r="K2958" i="18"/>
  <c r="K2843" i="18"/>
  <c r="K2842" i="18"/>
  <c r="K2841" i="18"/>
  <c r="K2839" i="18"/>
  <c r="K2838" i="18"/>
  <c r="K2837" i="18"/>
  <c r="K2836" i="18"/>
  <c r="K2835" i="18"/>
  <c r="K2834" i="18"/>
  <c r="K2833" i="18"/>
  <c r="K2832" i="18"/>
  <c r="K2831" i="18"/>
  <c r="K2830" i="18"/>
  <c r="K2829" i="18"/>
  <c r="K2828" i="18"/>
  <c r="K2827" i="18"/>
  <c r="K2149" i="18"/>
  <c r="K2148" i="18"/>
  <c r="K2147" i="18"/>
  <c r="K2146" i="18"/>
  <c r="K2145" i="18"/>
  <c r="K2144" i="18"/>
  <c r="K2143" i="18"/>
  <c r="K2141" i="18"/>
  <c r="K2140" i="18"/>
  <c r="K2139" i="18"/>
  <c r="K2138" i="18"/>
  <c r="K2136" i="18"/>
  <c r="K2131" i="18"/>
  <c r="K2127" i="18"/>
  <c r="K2113" i="18"/>
  <c r="K2096" i="18"/>
  <c r="K2091" i="18"/>
  <c r="K2076" i="18"/>
  <c r="K2070" i="18"/>
  <c r="K2067" i="18"/>
  <c r="K2065" i="18"/>
  <c r="K2063" i="18"/>
  <c r="K2062" i="18"/>
  <c r="K2051" i="18"/>
  <c r="K2039" i="18"/>
  <c r="K2035" i="18"/>
  <c r="K2028" i="18"/>
  <c r="K2025" i="18"/>
  <c r="K2022" i="18"/>
  <c r="K2021" i="18"/>
  <c r="K2020" i="18"/>
  <c r="K2019" i="18"/>
  <c r="K2018" i="18"/>
  <c r="K2017" i="18"/>
  <c r="K2016" i="18"/>
  <c r="K2015" i="18"/>
  <c r="K2014" i="18"/>
  <c r="K2013" i="18"/>
  <c r="K2012" i="18"/>
  <c r="K2011" i="18"/>
  <c r="K2010" i="18"/>
  <c r="K2009" i="18"/>
  <c r="K2008" i="18"/>
  <c r="K2005" i="18"/>
  <c r="K2003" i="18"/>
  <c r="K2002" i="18"/>
  <c r="K2001" i="18"/>
  <c r="K2000" i="18"/>
  <c r="K1999" i="18"/>
  <c r="K1998" i="18"/>
  <c r="K1996" i="18"/>
  <c r="K1994" i="18"/>
  <c r="K1993" i="18"/>
  <c r="K1992" i="18"/>
  <c r="K1991" i="18"/>
  <c r="K1971" i="18"/>
  <c r="K1970" i="18"/>
  <c r="K1969" i="18"/>
  <c r="K1968" i="18"/>
  <c r="K1967" i="18"/>
  <c r="K1966" i="18"/>
  <c r="K1965" i="18"/>
  <c r="K1964" i="18"/>
  <c r="K1963" i="18"/>
  <c r="K1962" i="18"/>
  <c r="K1961" i="18"/>
  <c r="K1960" i="18"/>
  <c r="K1959" i="18"/>
  <c r="K1958" i="18"/>
  <c r="K1957" i="18"/>
  <c r="K1956" i="18"/>
  <c r="K1955" i="18"/>
  <c r="K1954" i="18"/>
  <c r="K1953" i="18"/>
  <c r="K1952" i="18"/>
  <c r="K1951" i="18"/>
  <c r="K1950" i="18"/>
  <c r="K1949" i="18"/>
  <c r="K1948" i="18"/>
  <c r="K1947" i="18"/>
  <c r="K1946" i="18"/>
  <c r="K1945" i="18"/>
  <c r="K1944" i="18"/>
  <c r="K1941" i="18"/>
  <c r="K1940" i="18"/>
  <c r="K1939" i="18"/>
  <c r="K1937" i="18"/>
  <c r="K1936" i="18"/>
  <c r="K1935" i="18"/>
  <c r="K1934" i="18"/>
  <c r="K1933" i="18"/>
  <c r="K1932" i="18"/>
  <c r="K1931" i="18"/>
  <c r="K1930" i="18"/>
  <c r="K1929" i="18"/>
  <c r="K1928" i="18"/>
  <c r="K1927" i="18"/>
  <c r="K1926" i="18"/>
  <c r="K1924" i="18"/>
  <c r="K1923" i="18"/>
  <c r="K1922" i="18"/>
  <c r="K1921" i="18"/>
  <c r="K1920" i="18"/>
  <c r="K1919" i="18"/>
  <c r="K1918" i="18"/>
  <c r="K1917" i="18"/>
  <c r="K1916" i="18"/>
  <c r="K1915" i="18"/>
  <c r="K1914" i="18"/>
  <c r="K1913" i="18"/>
  <c r="K1912" i="18"/>
  <c r="K1911" i="18"/>
  <c r="K1910" i="18"/>
  <c r="K1909" i="18"/>
  <c r="K1908" i="18"/>
  <c r="K1907" i="18"/>
  <c r="K1906" i="18"/>
  <c r="K1905" i="18"/>
  <c r="K1904" i="18"/>
  <c r="K1903" i="18"/>
  <c r="K1902" i="18"/>
  <c r="K1901" i="18"/>
  <c r="K1900" i="18"/>
  <c r="K1899" i="18"/>
  <c r="K1898" i="18"/>
  <c r="K1897" i="18"/>
  <c r="K1896" i="18"/>
  <c r="K1895" i="18"/>
  <c r="K1894" i="18"/>
  <c r="K1893" i="18"/>
  <c r="K1892" i="18"/>
  <c r="K1891" i="18"/>
  <c r="K1890" i="18"/>
  <c r="K1889" i="18"/>
  <c r="K1888" i="18"/>
  <c r="K1887" i="18"/>
  <c r="K1886" i="18"/>
  <c r="K1885" i="18"/>
  <c r="K1884" i="18"/>
  <c r="K1883" i="18"/>
  <c r="K1882" i="18"/>
  <c r="K1881" i="18"/>
  <c r="K1880" i="18"/>
  <c r="K1879" i="18"/>
  <c r="K1878" i="18"/>
  <c r="K1876" i="18"/>
  <c r="K1875" i="18"/>
  <c r="K1874" i="18"/>
  <c r="K1871" i="18"/>
  <c r="K1869" i="18"/>
  <c r="K1868" i="18"/>
  <c r="K1866" i="18"/>
  <c r="K1865" i="18"/>
  <c r="K1864" i="18"/>
  <c r="K1863" i="18"/>
  <c r="K1861" i="18"/>
  <c r="K1860" i="18"/>
  <c r="K1851" i="18"/>
  <c r="K1849" i="18"/>
  <c r="K1846" i="18"/>
  <c r="K1845" i="18"/>
  <c r="K1843" i="18"/>
  <c r="K1839" i="18"/>
  <c r="K1837" i="18"/>
  <c r="K1836" i="18"/>
  <c r="K1835" i="18"/>
  <c r="K1834" i="18"/>
  <c r="K1833" i="18"/>
  <c r="K1832" i="18"/>
  <c r="K1831" i="18"/>
  <c r="K1830" i="18"/>
  <c r="K1829" i="18"/>
  <c r="K1828" i="18"/>
  <c r="K1827" i="18"/>
  <c r="K1692" i="18"/>
  <c r="K1691" i="18"/>
  <c r="K1690" i="18"/>
  <c r="K1689" i="18"/>
  <c r="K1688" i="18"/>
  <c r="K1687" i="18"/>
  <c r="K1686" i="18"/>
  <c r="K1685" i="18"/>
  <c r="K1684" i="18"/>
  <c r="K1683" i="18"/>
  <c r="K1682" i="18"/>
  <c r="K1681" i="18"/>
  <c r="K1680" i="18"/>
  <c r="K1679" i="18"/>
  <c r="K1678" i="18"/>
  <c r="K1677" i="18"/>
  <c r="K1676" i="18"/>
  <c r="K1675" i="18"/>
  <c r="K1674" i="18"/>
  <c r="K1673" i="18"/>
  <c r="K1671" i="18"/>
  <c r="K1670" i="18"/>
  <c r="K1669" i="18"/>
  <c r="K1507" i="18"/>
  <c r="K1506" i="18"/>
  <c r="K1505" i="18"/>
  <c r="K1484" i="18"/>
  <c r="K1483" i="18"/>
  <c r="K1482" i="18"/>
  <c r="K1481" i="18"/>
  <c r="K1480" i="18"/>
  <c r="K1479" i="18"/>
  <c r="K1454" i="18"/>
  <c r="K1453" i="18"/>
  <c r="K1449" i="18"/>
  <c r="K1448" i="18"/>
  <c r="K1447" i="18"/>
  <c r="K1446" i="18"/>
  <c r="K1431" i="18"/>
  <c r="K1428" i="18"/>
  <c r="K1427" i="18"/>
  <c r="K1426" i="18"/>
  <c r="K1403" i="18"/>
  <c r="K1402" i="18"/>
  <c r="K1401" i="18"/>
  <c r="K1400" i="18"/>
  <c r="K1399" i="18"/>
  <c r="K1398" i="18"/>
  <c r="K1397" i="18"/>
  <c r="K1396" i="18"/>
  <c r="K1395" i="18"/>
  <c r="K1376" i="18"/>
  <c r="K1374" i="18"/>
  <c r="K1373" i="18"/>
  <c r="K1264" i="18"/>
  <c r="K1263" i="18"/>
  <c r="K1262" i="18"/>
  <c r="K1257" i="18"/>
  <c r="K1256" i="18"/>
  <c r="K1255" i="18"/>
  <c r="K1200" i="18"/>
  <c r="K1199" i="18"/>
  <c r="K1198" i="18"/>
  <c r="K1197" i="18"/>
  <c r="K1196" i="18"/>
  <c r="K1195" i="18"/>
  <c r="K1193" i="18"/>
  <c r="K1192" i="18"/>
  <c r="K1191" i="18"/>
  <c r="K1141" i="18"/>
  <c r="K1140" i="18"/>
  <c r="K1134" i="18"/>
  <c r="K1133" i="18"/>
  <c r="K1132" i="18"/>
  <c r="K1131" i="18"/>
  <c r="K1091" i="18"/>
  <c r="K1090" i="18"/>
  <c r="K1089" i="18"/>
  <c r="K1086" i="18"/>
  <c r="K1084" i="18"/>
  <c r="K937" i="18"/>
  <c r="K929" i="18"/>
  <c r="K924" i="18"/>
  <c r="K923" i="18"/>
  <c r="K921" i="18"/>
  <c r="K919" i="18"/>
  <c r="K918" i="18"/>
  <c r="K915" i="18"/>
  <c r="K908" i="18"/>
  <c r="K906" i="18"/>
  <c r="K903" i="18"/>
  <c r="K902" i="18"/>
  <c r="K901" i="18"/>
  <c r="K900" i="18"/>
  <c r="K899" i="18"/>
  <c r="K898" i="18"/>
  <c r="K897" i="18"/>
  <c r="K896" i="18"/>
  <c r="K895" i="18"/>
  <c r="K894" i="18"/>
  <c r="K891" i="18"/>
  <c r="K890" i="18"/>
  <c r="K840" i="18"/>
  <c r="K839" i="18"/>
  <c r="K838" i="18"/>
  <c r="K837" i="18"/>
  <c r="K836" i="18"/>
  <c r="K835" i="18"/>
  <c r="K833" i="18"/>
  <c r="K831" i="18"/>
  <c r="K830" i="18"/>
  <c r="K829" i="18"/>
  <c r="K827" i="18"/>
  <c r="K782" i="18"/>
  <c r="K726" i="18"/>
  <c r="K725" i="18"/>
  <c r="K723" i="18"/>
  <c r="K722" i="18"/>
  <c r="K721" i="18"/>
  <c r="K719" i="18"/>
  <c r="K717" i="18"/>
  <c r="K713" i="18"/>
  <c r="K712" i="18"/>
  <c r="K706" i="18"/>
  <c r="K704" i="18"/>
  <c r="K701" i="18"/>
  <c r="K700" i="18"/>
  <c r="K699" i="18"/>
  <c r="K698" i="18"/>
  <c r="K697" i="18"/>
  <c r="K625" i="18"/>
  <c r="K622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6" i="18"/>
  <c r="K605" i="18"/>
  <c r="K604" i="18"/>
  <c r="K603" i="18"/>
  <c r="K601" i="18"/>
  <c r="K600" i="18"/>
  <c r="K599" i="18"/>
  <c r="K598" i="18"/>
  <c r="K597" i="18"/>
  <c r="K595" i="18"/>
  <c r="K594" i="18"/>
  <c r="K590" i="18"/>
  <c r="K259" i="18"/>
  <c r="K258" i="18"/>
  <c r="K256" i="18"/>
  <c r="K255" i="18"/>
  <c r="K253" i="18"/>
  <c r="K252" i="18"/>
  <c r="K251" i="18"/>
  <c r="K250" i="18"/>
  <c r="K249" i="18"/>
  <c r="K248" i="18"/>
  <c r="K246" i="18"/>
  <c r="K245" i="18"/>
  <c r="K244" i="18"/>
  <c r="K243" i="18"/>
  <c r="K241" i="18"/>
  <c r="K240" i="18"/>
  <c r="K239" i="18"/>
  <c r="K238" i="18"/>
  <c r="K237" i="18"/>
  <c r="K236" i="18"/>
  <c r="K197" i="18"/>
  <c r="K196" i="18"/>
  <c r="K145" i="18"/>
  <c r="K144" i="18"/>
  <c r="K107" i="18"/>
  <c r="K104" i="18"/>
  <c r="K67" i="18"/>
  <c r="K62" i="18"/>
  <c r="K61" i="18"/>
  <c r="K60" i="18"/>
  <c r="K59" i="18"/>
  <c r="K58" i="18"/>
  <c r="K1508" i="18"/>
  <c r="K1504" i="18"/>
  <c r="K1503" i="18"/>
  <c r="K1502" i="18"/>
  <c r="K1501" i="18"/>
  <c r="K1500" i="18"/>
  <c r="K1499" i="18"/>
  <c r="K1498" i="18"/>
  <c r="K1497" i="18"/>
  <c r="K1496" i="18"/>
  <c r="K1495" i="18"/>
  <c r="K1494" i="18"/>
  <c r="K1493" i="18"/>
  <c r="K1492" i="18"/>
  <c r="K1491" i="18"/>
  <c r="K1490" i="18"/>
  <c r="K1489" i="18"/>
  <c r="K1488" i="18"/>
  <c r="K1487" i="18"/>
  <c r="K1486" i="18"/>
  <c r="K1485" i="18"/>
  <c r="K57" i="18"/>
  <c r="K56" i="18"/>
  <c r="K55" i="18"/>
  <c r="K54" i="18"/>
  <c r="K53" i="18"/>
  <c r="K52" i="18"/>
  <c r="K51" i="18"/>
  <c r="K50" i="18"/>
  <c r="K49" i="18"/>
  <c r="K36" i="18"/>
  <c r="K35" i="18"/>
  <c r="K34" i="18"/>
  <c r="K33" i="18"/>
  <c r="K32" i="18"/>
  <c r="K31" i="18"/>
  <c r="K30" i="18"/>
  <c r="K29" i="18"/>
  <c r="K3106" i="18"/>
  <c r="K2491" i="18"/>
  <c r="K1820" i="18"/>
  <c r="K1799" i="18"/>
  <c r="K1795" i="18"/>
  <c r="K1794" i="18"/>
  <c r="K1768" i="18"/>
  <c r="K1767" i="18"/>
  <c r="K1765" i="18"/>
  <c r="K1599" i="18"/>
  <c r="K1938" i="18"/>
  <c r="K1925" i="18"/>
  <c r="K1384" i="18"/>
  <c r="K1424" i="18"/>
  <c r="K1422" i="18"/>
  <c r="K1421" i="18"/>
  <c r="K1420" i="18"/>
  <c r="K1419" i="18"/>
  <c r="K1417" i="18"/>
  <c r="K1416" i="18"/>
  <c r="K1413" i="18"/>
  <c r="K1411" i="18"/>
  <c r="K1407" i="18"/>
  <c r="K1392" i="18"/>
  <c r="K1391" i="18"/>
  <c r="K1385" i="18"/>
  <c r="K1380" i="18"/>
  <c r="K1137" i="18"/>
  <c r="K1130" i="18"/>
  <c r="K1129" i="18"/>
  <c r="K1128" i="18"/>
  <c r="K1127" i="18"/>
  <c r="K1124" i="18"/>
  <c r="K1120" i="18"/>
  <c r="K1115" i="18"/>
  <c r="K1114" i="18"/>
  <c r="K1112" i="18"/>
  <c r="K1110" i="18"/>
  <c r="K1109" i="18"/>
  <c r="K1108" i="18"/>
  <c r="K1104" i="18"/>
  <c r="K1103" i="18"/>
  <c r="K1102" i="18"/>
  <c r="K1101" i="18"/>
  <c r="K1100" i="18"/>
  <c r="K1099" i="18"/>
  <c r="K1098" i="18"/>
  <c r="K1097" i="18"/>
  <c r="K1096" i="18"/>
  <c r="K1092" i="18"/>
  <c r="K1082" i="18"/>
  <c r="K1075" i="18"/>
  <c r="K1072" i="18"/>
  <c r="K1063" i="18"/>
  <c r="K1062" i="18"/>
  <c r="K1056" i="18"/>
  <c r="K1055" i="18"/>
  <c r="K1054" i="18"/>
  <c r="K1050" i="18"/>
  <c r="K1049" i="18"/>
  <c r="K1048" i="18"/>
  <c r="K1046" i="18"/>
  <c r="K1029" i="18"/>
  <c r="K1028" i="18"/>
  <c r="K1027" i="18"/>
  <c r="K1026" i="18"/>
  <c r="K1024" i="18"/>
  <c r="K1020" i="18"/>
  <c r="K1010" i="18"/>
  <c r="K1003" i="18"/>
  <c r="K1002" i="18"/>
  <c r="K998" i="18"/>
  <c r="K997" i="18"/>
  <c r="K995" i="18"/>
  <c r="K994" i="18"/>
  <c r="K990" i="18"/>
  <c r="K988" i="18"/>
  <c r="K987" i="18"/>
  <c r="K986" i="18"/>
  <c r="K982" i="18"/>
  <c r="K979" i="18"/>
  <c r="K978" i="18"/>
  <c r="K977" i="18"/>
  <c r="K976" i="18"/>
  <c r="K973" i="18"/>
  <c r="K972" i="18"/>
  <c r="K968" i="18"/>
  <c r="K966" i="18"/>
  <c r="K963" i="18"/>
  <c r="K962" i="18"/>
  <c r="K959" i="18"/>
  <c r="K957" i="18"/>
  <c r="K955" i="18"/>
  <c r="K953" i="18"/>
  <c r="K938" i="18"/>
  <c r="K932" i="18"/>
  <c r="K930" i="18"/>
  <c r="K927" i="18"/>
  <c r="K920" i="18"/>
  <c r="K912" i="18"/>
  <c r="K911" i="18"/>
  <c r="K909" i="18"/>
  <c r="K887" i="18"/>
  <c r="K885" i="18"/>
  <c r="K884" i="18"/>
  <c r="K883" i="18"/>
  <c r="K881" i="18"/>
  <c r="K878" i="18"/>
  <c r="K876" i="18"/>
  <c r="K874" i="18"/>
  <c r="K873" i="18"/>
  <c r="K872" i="18"/>
  <c r="K871" i="18"/>
  <c r="K869" i="18"/>
  <c r="K867" i="18"/>
  <c r="K866" i="18"/>
  <c r="K865" i="18"/>
  <c r="K862" i="18"/>
  <c r="K860" i="18"/>
  <c r="K852" i="18"/>
  <c r="K850" i="18"/>
  <c r="K848" i="18"/>
  <c r="K846" i="18"/>
  <c r="K844" i="18"/>
  <c r="K841" i="18"/>
  <c r="K826" i="18"/>
  <c r="K824" i="18"/>
  <c r="K822" i="18"/>
  <c r="K816" i="18"/>
  <c r="K809" i="18"/>
  <c r="K798" i="18"/>
  <c r="K797" i="18"/>
  <c r="K791" i="18"/>
  <c r="K789" i="18"/>
  <c r="K781" i="18"/>
  <c r="K780" i="18"/>
  <c r="K777" i="18"/>
  <c r="K775" i="18"/>
  <c r="K774" i="18"/>
  <c r="K771" i="18"/>
  <c r="K763" i="18"/>
  <c r="K756" i="18"/>
  <c r="K748" i="18"/>
  <c r="K747" i="18"/>
  <c r="K746" i="18"/>
  <c r="K740" i="18"/>
  <c r="K736" i="18"/>
  <c r="K735" i="18"/>
  <c r="K733" i="18"/>
  <c r="K730" i="18"/>
  <c r="K729" i="18"/>
  <c r="K711" i="18"/>
  <c r="K709" i="18"/>
  <c r="K695" i="18"/>
  <c r="K694" i="18"/>
  <c r="K687" i="18"/>
  <c r="K682" i="18"/>
  <c r="K680" i="18"/>
  <c r="K678" i="18"/>
  <c r="K676" i="18"/>
  <c r="K671" i="18"/>
  <c r="K664" i="18"/>
  <c r="K657" i="18"/>
  <c r="K656" i="18"/>
  <c r="K652" i="18"/>
  <c r="K648" i="18"/>
  <c r="K636" i="18"/>
  <c r="K630" i="18"/>
  <c r="K624" i="18"/>
  <c r="K37" i="18"/>
  <c r="K1877" i="18"/>
  <c r="K1872" i="18"/>
  <c r="K1870" i="18"/>
  <c r="K1867" i="18"/>
  <c r="K1862" i="18"/>
  <c r="K1854" i="18"/>
  <c r="K1850" i="18"/>
  <c r="K1848" i="18"/>
  <c r="K1842" i="18"/>
  <c r="K1841" i="18"/>
  <c r="K1394" i="18"/>
  <c r="K904" i="18" l="1"/>
  <c r="K703" i="18"/>
  <c r="AM904" i="18"/>
  <c r="AM703" i="18"/>
  <c r="K2956" i="18"/>
  <c r="K2955" i="18"/>
  <c r="K2941" i="18"/>
  <c r="K2939" i="18"/>
  <c r="K2933" i="18"/>
  <c r="K2926" i="18"/>
  <c r="K1517" i="18"/>
  <c r="K1516" i="18"/>
  <c r="K1515" i="18"/>
  <c r="K1513" i="18"/>
  <c r="K1512" i="18"/>
  <c r="K1511" i="18"/>
  <c r="K1510" i="18"/>
  <c r="K1478" i="18"/>
  <c r="K2989" i="18"/>
  <c r="K2988" i="18"/>
  <c r="K2987" i="18"/>
  <c r="K2986" i="18"/>
  <c r="K2985" i="18"/>
  <c r="K2984" i="18"/>
  <c r="K2983" i="18"/>
  <c r="K2982" i="18"/>
  <c r="K2981" i="18"/>
  <c r="K2980" i="18"/>
  <c r="K2979" i="18"/>
  <c r="K2978" i="18"/>
  <c r="K2977" i="18"/>
  <c r="K2976" i="18"/>
  <c r="K2975" i="18"/>
  <c r="K2974" i="18"/>
  <c r="K2973" i="18"/>
  <c r="K2972" i="18"/>
  <c r="K2971" i="18"/>
  <c r="K2970" i="18"/>
  <c r="K2969" i="18"/>
  <c r="K2968" i="18"/>
  <c r="K2967" i="18"/>
  <c r="K2966" i="18"/>
  <c r="K2965" i="18"/>
  <c r="K2964" i="18"/>
  <c r="K2963" i="18"/>
  <c r="K2953" i="18"/>
  <c r="K2952" i="18"/>
  <c r="K2951" i="18"/>
  <c r="K2946" i="18"/>
  <c r="K2944" i="18"/>
  <c r="K2937" i="18"/>
  <c r="K2934" i="18"/>
  <c r="K2929" i="18"/>
  <c r="K2928" i="18"/>
  <c r="K2927" i="18"/>
  <c r="K2924" i="18"/>
  <c r="K2922" i="18"/>
  <c r="K2921" i="18"/>
  <c r="K2915" i="18"/>
  <c r="K2913" i="18"/>
  <c r="K2912" i="18"/>
  <c r="K2910" i="18"/>
  <c r="K2909" i="18"/>
  <c r="K2905" i="18"/>
  <c r="K2900" i="18"/>
  <c r="K2897" i="18"/>
  <c r="K2896" i="18"/>
  <c r="K2895" i="18"/>
  <c r="K2894" i="18"/>
  <c r="K2893" i="18"/>
  <c r="K2892" i="18"/>
  <c r="K2891" i="18"/>
  <c r="K2890" i="18"/>
  <c r="K2889" i="18"/>
  <c r="K2888" i="18"/>
  <c r="K2887" i="18"/>
  <c r="K2886" i="18"/>
  <c r="K2885" i="18"/>
  <c r="K2884" i="18"/>
  <c r="K2883" i="18"/>
  <c r="K2882" i="18"/>
  <c r="K2881" i="18"/>
  <c r="K2880" i="18"/>
  <c r="K2879" i="18"/>
  <c r="K2878" i="18"/>
  <c r="K2877" i="18"/>
  <c r="K2876" i="18"/>
  <c r="K2875" i="18"/>
  <c r="K2874" i="18"/>
  <c r="K2873" i="18"/>
  <c r="K2872" i="18"/>
  <c r="K2871" i="18"/>
  <c r="K2870" i="18"/>
  <c r="K2869" i="18"/>
  <c r="K2868" i="18"/>
  <c r="K2867" i="18"/>
  <c r="K2866" i="18"/>
  <c r="K2865" i="18"/>
  <c r="K2864" i="18"/>
  <c r="K2863" i="18"/>
  <c r="K2862" i="18"/>
  <c r="K2861" i="18"/>
  <c r="K2860" i="18"/>
  <c r="K2858" i="18"/>
  <c r="K2857" i="18"/>
  <c r="K2856" i="18"/>
  <c r="K2855" i="18"/>
  <c r="K2854" i="18"/>
  <c r="K2853" i="18"/>
  <c r="K2852" i="18"/>
  <c r="K2851" i="18"/>
  <c r="K2850" i="18"/>
  <c r="K2849" i="18"/>
  <c r="K2848" i="18"/>
  <c r="K2847" i="18"/>
  <c r="K2846" i="18"/>
  <c r="K2845" i="18"/>
  <c r="K2844" i="18"/>
  <c r="K1726" i="18"/>
  <c r="K1725" i="18"/>
  <c r="K1724" i="18"/>
  <c r="K1723" i="18"/>
  <c r="K1721" i="18"/>
  <c r="K1720" i="18"/>
  <c r="K1719" i="18"/>
  <c r="K1718" i="18"/>
  <c r="K1717" i="18"/>
  <c r="K1716" i="18"/>
  <c r="K1713" i="18"/>
  <c r="K1712" i="18"/>
  <c r="K1711" i="18"/>
  <c r="K1710" i="18"/>
  <c r="K1709" i="18"/>
  <c r="K1708" i="18"/>
  <c r="K1704" i="18"/>
  <c r="K1698" i="18"/>
  <c r="K1693" i="18"/>
  <c r="K1668" i="18"/>
  <c r="K1667" i="18"/>
  <c r="K1666" i="18"/>
  <c r="K1665" i="18"/>
  <c r="K1664" i="18"/>
  <c r="K1662" i="18"/>
  <c r="K1661" i="18"/>
  <c r="K1660" i="18"/>
  <c r="K1659" i="18"/>
  <c r="K1658" i="18"/>
  <c r="K1657" i="18"/>
  <c r="K1656" i="18"/>
  <c r="K1655" i="18"/>
  <c r="K1654" i="18"/>
  <c r="K1653" i="18"/>
  <c r="K1652" i="18"/>
  <c r="K1650" i="18"/>
  <c r="K1649" i="18"/>
  <c r="K1648" i="18"/>
  <c r="K1647" i="18"/>
  <c r="K1646" i="18"/>
  <c r="K1645" i="18"/>
  <c r="K1644" i="18"/>
  <c r="K1643" i="18"/>
  <c r="K1642" i="18"/>
  <c r="K1641" i="18"/>
  <c r="K1640" i="18"/>
  <c r="K1639" i="18"/>
  <c r="K1638" i="18"/>
  <c r="K1535" i="18"/>
  <c r="K1533" i="18"/>
  <c r="K1532" i="18"/>
  <c r="K1531" i="18"/>
  <c r="K1530" i="18"/>
  <c r="K1529" i="18"/>
  <c r="K1528" i="18"/>
  <c r="K1527" i="18"/>
  <c r="K1526" i="18"/>
  <c r="K1525" i="18"/>
  <c r="K1524" i="18"/>
  <c r="K1523" i="18"/>
  <c r="K1522" i="18"/>
  <c r="K1520" i="18"/>
  <c r="K1519" i="18"/>
  <c r="K1518" i="18"/>
  <c r="K1514" i="18"/>
  <c r="K1509" i="18"/>
  <c r="K1477" i="18"/>
  <c r="K1476" i="18"/>
  <c r="K1475" i="18"/>
  <c r="K1472" i="18"/>
  <c r="K1470" i="18"/>
  <c r="K1469" i="18"/>
  <c r="K1468" i="18"/>
  <c r="K1466" i="18"/>
  <c r="K1463" i="18"/>
  <c r="K1461" i="18"/>
  <c r="K1429" i="18"/>
  <c r="K1404" i="18"/>
  <c r="K1372" i="18"/>
  <c r="K1371" i="18"/>
  <c r="K1369" i="18"/>
  <c r="K1368" i="18"/>
  <c r="K1367" i="18"/>
  <c r="K1366" i="18"/>
  <c r="K1363" i="18"/>
  <c r="K1362" i="18"/>
  <c r="K1361" i="18"/>
  <c r="K1360" i="18"/>
  <c r="K1359" i="18"/>
  <c r="K1358" i="18"/>
  <c r="K1357" i="18"/>
  <c r="K1355" i="18"/>
  <c r="K1354" i="18"/>
  <c r="K1353" i="18"/>
  <c r="K1352" i="18"/>
  <c r="K1351" i="18"/>
  <c r="K1350" i="18"/>
  <c r="K1349" i="18"/>
  <c r="K1348" i="18"/>
  <c r="K1347" i="18"/>
  <c r="K1345" i="18"/>
  <c r="K1344" i="18"/>
  <c r="K1342" i="18"/>
  <c r="K1341" i="18"/>
  <c r="K1340" i="18"/>
  <c r="K1339" i="18"/>
  <c r="K1338" i="18"/>
  <c r="K1337" i="18"/>
  <c r="K1336" i="18"/>
  <c r="K1335" i="18"/>
  <c r="K1334" i="18"/>
  <c r="K1333" i="18"/>
  <c r="K1332" i="18"/>
  <c r="K1331" i="18"/>
  <c r="K1330" i="18"/>
  <c r="K1329" i="18"/>
  <c r="K1327" i="18"/>
  <c r="K1326" i="18"/>
  <c r="K1325" i="18"/>
  <c r="K1324" i="18"/>
  <c r="K1323" i="18"/>
  <c r="K1322" i="18"/>
  <c r="K1321" i="18"/>
  <c r="K1318" i="18"/>
  <c r="K1317" i="18"/>
  <c r="K1316" i="18"/>
  <c r="K1315" i="18"/>
  <c r="K1314" i="18"/>
  <c r="K1311" i="18"/>
  <c r="K1310" i="18"/>
  <c r="K1309" i="18"/>
  <c r="K1307" i="18"/>
  <c r="K1306" i="18"/>
  <c r="K1305" i="18"/>
  <c r="K1304" i="18"/>
  <c r="K1303" i="18"/>
  <c r="K1302" i="18"/>
  <c r="K1301" i="18"/>
  <c r="K1300" i="18"/>
  <c r="K1299" i="18"/>
  <c r="K1298" i="18"/>
  <c r="K1295" i="18"/>
  <c r="K1293" i="18"/>
  <c r="K1292" i="18"/>
  <c r="K1291" i="18"/>
  <c r="K1290" i="18"/>
  <c r="K1289" i="18"/>
  <c r="K1288" i="18"/>
  <c r="K1287" i="18"/>
  <c r="K1286" i="18"/>
  <c r="K1284" i="18"/>
  <c r="K1283" i="18"/>
  <c r="K1282" i="18"/>
  <c r="K1281" i="18"/>
  <c r="K1280" i="18"/>
  <c r="K1279" i="18"/>
  <c r="K1278" i="18"/>
  <c r="K1277" i="18"/>
  <c r="K1276" i="18"/>
  <c r="K1275" i="18"/>
  <c r="K1274" i="18"/>
  <c r="K1273" i="18"/>
  <c r="K1272" i="18"/>
  <c r="K1271" i="18"/>
  <c r="K1265" i="18"/>
  <c r="K1254" i="18"/>
  <c r="K1253" i="18"/>
  <c r="K1252" i="18"/>
  <c r="K1251" i="18"/>
  <c r="K1250" i="18"/>
  <c r="K1249" i="18"/>
  <c r="K1248" i="18"/>
  <c r="K1247" i="18"/>
  <c r="K1246" i="18"/>
  <c r="K1245" i="18"/>
  <c r="K1244" i="18"/>
  <c r="K1243" i="18"/>
  <c r="K1242" i="18"/>
  <c r="K1241" i="18"/>
  <c r="K1240" i="18"/>
  <c r="K1239" i="18"/>
  <c r="K1238" i="18"/>
  <c r="K1237" i="18"/>
  <c r="K1236" i="18"/>
  <c r="K1235" i="18"/>
  <c r="K1234" i="18"/>
  <c r="K1233" i="18"/>
  <c r="K1232" i="18"/>
  <c r="K1231" i="18"/>
  <c r="K1230" i="18"/>
  <c r="K1229" i="18"/>
  <c r="K1227" i="18"/>
  <c r="K1226" i="18"/>
  <c r="K1225" i="18"/>
  <c r="K1224" i="18"/>
  <c r="K1223" i="18"/>
  <c r="K1221" i="18"/>
  <c r="K1219" i="18"/>
  <c r="K1218" i="18"/>
  <c r="K1217" i="18"/>
  <c r="K1216" i="18"/>
  <c r="K1214" i="18"/>
  <c r="K1213" i="18"/>
  <c r="K1212" i="18"/>
  <c r="K1211" i="18"/>
  <c r="K1210" i="18"/>
  <c r="K1209" i="18"/>
  <c r="K1208" i="18"/>
  <c r="K1206" i="18"/>
  <c r="K1204" i="18"/>
  <c r="K1202" i="18"/>
  <c r="K1201" i="18"/>
  <c r="K1194" i="18"/>
  <c r="K1190" i="18"/>
  <c r="K1189" i="18"/>
  <c r="K1188" i="18"/>
  <c r="K1187" i="18"/>
  <c r="K1186" i="18"/>
  <c r="K1185" i="18"/>
  <c r="K1184" i="18"/>
  <c r="K1183" i="18"/>
  <c r="K1182" i="18"/>
  <c r="K1181" i="18"/>
  <c r="K1180" i="18"/>
  <c r="K1179" i="18"/>
  <c r="K1178" i="18"/>
  <c r="K1177" i="18"/>
  <c r="K1176" i="18"/>
  <c r="K1175" i="18"/>
  <c r="K1174" i="18"/>
  <c r="K1173" i="18"/>
  <c r="K1172" i="18"/>
  <c r="K1171" i="18"/>
  <c r="K1170" i="18"/>
  <c r="K1169" i="18"/>
  <c r="K1168" i="18"/>
  <c r="K1167" i="18"/>
  <c r="K1166" i="18"/>
  <c r="K1165" i="18"/>
  <c r="K1164" i="18"/>
  <c r="K1163" i="18"/>
  <c r="K1162" i="18"/>
  <c r="K1161" i="18"/>
  <c r="K1160" i="18"/>
  <c r="K1159" i="18"/>
  <c r="K1158" i="18"/>
  <c r="K1157" i="18"/>
  <c r="K1155" i="18"/>
  <c r="K1153" i="18"/>
  <c r="K1152" i="18"/>
  <c r="K1151" i="18"/>
  <c r="K1150" i="18"/>
  <c r="K1149" i="18"/>
  <c r="K1145" i="18"/>
  <c r="K1144" i="18"/>
  <c r="K1142" i="18"/>
  <c r="K917" i="18"/>
  <c r="K586" i="18"/>
  <c r="K585" i="18"/>
  <c r="K584" i="18"/>
  <c r="K583" i="18"/>
  <c r="K582" i="18"/>
  <c r="K579" i="18"/>
  <c r="K578" i="18"/>
  <c r="K577" i="18"/>
  <c r="K576" i="18"/>
  <c r="K575" i="18"/>
  <c r="K574" i="18"/>
  <c r="K573" i="18"/>
  <c r="K572" i="18"/>
  <c r="K571" i="18"/>
  <c r="K569" i="18"/>
  <c r="K567" i="18"/>
  <c r="K565" i="18"/>
  <c r="K564" i="18"/>
  <c r="K562" i="18"/>
  <c r="K561" i="18"/>
  <c r="K560" i="18"/>
  <c r="K558" i="18"/>
  <c r="K557" i="18"/>
  <c r="K556" i="18"/>
  <c r="K555" i="18"/>
  <c r="K554" i="18"/>
  <c r="K553" i="18"/>
  <c r="K552" i="18"/>
  <c r="K551" i="18"/>
  <c r="K550" i="18"/>
  <c r="K549" i="18"/>
  <c r="K548" i="18"/>
  <c r="K545" i="18"/>
  <c r="K543" i="18"/>
  <c r="K542" i="18"/>
  <c r="K541" i="18"/>
  <c r="K539" i="18"/>
  <c r="K538" i="18"/>
  <c r="K537" i="18"/>
  <c r="K536" i="18"/>
  <c r="K534" i="18"/>
  <c r="K533" i="18"/>
  <c r="K532" i="18"/>
  <c r="K531" i="18"/>
  <c r="K530" i="18"/>
  <c r="K529" i="18"/>
  <c r="K528" i="18"/>
  <c r="K527" i="18"/>
  <c r="K525" i="18"/>
  <c r="K523" i="18"/>
  <c r="K517" i="18"/>
  <c r="K516" i="18"/>
  <c r="K515" i="18"/>
  <c r="K514" i="18"/>
  <c r="K513" i="18"/>
  <c r="K512" i="18"/>
  <c r="K511" i="18"/>
  <c r="K510" i="18"/>
  <c r="K509" i="18"/>
  <c r="K507" i="18"/>
  <c r="K506" i="18"/>
  <c r="K504" i="18"/>
  <c r="K503" i="18"/>
  <c r="K498" i="18"/>
  <c r="K497" i="18"/>
  <c r="K494" i="18"/>
  <c r="K493" i="18"/>
  <c r="K492" i="18"/>
  <c r="K491" i="18"/>
  <c r="K490" i="18"/>
  <c r="K489" i="18"/>
  <c r="K488" i="18"/>
  <c r="K487" i="18"/>
  <c r="K486" i="18"/>
  <c r="K483" i="18"/>
  <c r="K482" i="18"/>
  <c r="K473" i="18"/>
  <c r="K472" i="18"/>
  <c r="K471" i="18"/>
  <c r="K470" i="18"/>
  <c r="K462" i="18"/>
  <c r="K461" i="18"/>
  <c r="K456" i="18"/>
  <c r="K454" i="18"/>
  <c r="K453" i="18"/>
  <c r="K451" i="18"/>
  <c r="K447" i="18"/>
  <c r="K445" i="18"/>
  <c r="K444" i="18"/>
  <c r="K441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5" i="18"/>
  <c r="K420" i="18"/>
  <c r="K419" i="18"/>
  <c r="K417" i="18"/>
  <c r="K416" i="18"/>
  <c r="K413" i="18"/>
  <c r="K412" i="18"/>
  <c r="K411" i="18"/>
  <c r="K410" i="18"/>
  <c r="K409" i="18"/>
  <c r="K408" i="18"/>
  <c r="K402" i="18"/>
  <c r="K394" i="18"/>
  <c r="K392" i="18"/>
  <c r="K389" i="18"/>
  <c r="K387" i="18"/>
  <c r="K386" i="18"/>
  <c r="K377" i="18"/>
  <c r="K367" i="18"/>
  <c r="K366" i="18"/>
  <c r="K365" i="18"/>
  <c r="K364" i="18"/>
  <c r="K363" i="18"/>
  <c r="K362" i="18"/>
  <c r="K360" i="18"/>
  <c r="K359" i="18"/>
  <c r="K356" i="18"/>
  <c r="K355" i="18"/>
  <c r="K353" i="18"/>
  <c r="K351" i="18"/>
  <c r="K350" i="18"/>
  <c r="K349" i="18"/>
  <c r="K348" i="18"/>
  <c r="K346" i="18"/>
  <c r="K345" i="18"/>
  <c r="K342" i="18"/>
  <c r="K338" i="18"/>
  <c r="K335" i="18"/>
  <c r="K331" i="18"/>
  <c r="K329" i="18"/>
  <c r="K328" i="18"/>
  <c r="K327" i="18"/>
  <c r="K326" i="18"/>
  <c r="K324" i="18"/>
  <c r="K321" i="18"/>
  <c r="K320" i="18"/>
  <c r="K316" i="18"/>
  <c r="K313" i="18"/>
  <c r="K311" i="18"/>
  <c r="K310" i="18"/>
  <c r="K309" i="18"/>
  <c r="K308" i="18"/>
  <c r="K307" i="18"/>
  <c r="K306" i="18"/>
  <c r="K304" i="18"/>
  <c r="K303" i="18"/>
  <c r="K302" i="18"/>
  <c r="K301" i="18"/>
  <c r="K299" i="18"/>
  <c r="K298" i="18"/>
  <c r="K296" i="18"/>
  <c r="K294" i="18"/>
  <c r="K293" i="18"/>
  <c r="K291" i="18"/>
  <c r="K290" i="18"/>
  <c r="K286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5" i="18"/>
  <c r="K264" i="18"/>
  <c r="K261" i="18"/>
  <c r="K260" i="18"/>
  <c r="K235" i="18"/>
  <c r="K234" i="18"/>
  <c r="K233" i="18"/>
  <c r="K230" i="18"/>
  <c r="K228" i="18"/>
  <c r="K225" i="18"/>
  <c r="K224" i="18"/>
  <c r="K223" i="18"/>
  <c r="K222" i="18"/>
  <c r="K221" i="18"/>
  <c r="K220" i="18"/>
  <c r="K219" i="18"/>
  <c r="K218" i="18"/>
  <c r="K207" i="18"/>
  <c r="K205" i="18"/>
  <c r="K203" i="18"/>
  <c r="K201" i="18"/>
  <c r="K200" i="18"/>
  <c r="K193" i="18"/>
  <c r="K189" i="18"/>
  <c r="K188" i="18"/>
  <c r="K185" i="18"/>
  <c r="K184" i="18"/>
  <c r="K183" i="18"/>
  <c r="K182" i="18"/>
  <c r="K181" i="18"/>
  <c r="K180" i="18"/>
  <c r="K179" i="18"/>
  <c r="K177" i="18"/>
  <c r="K176" i="18"/>
  <c r="K174" i="18"/>
  <c r="K173" i="18"/>
  <c r="K172" i="18"/>
  <c r="K171" i="18"/>
  <c r="K170" i="18"/>
  <c r="K169" i="18"/>
  <c r="K168" i="18"/>
  <c r="K167" i="18"/>
  <c r="K166" i="18"/>
  <c r="K165" i="18"/>
  <c r="K163" i="18"/>
  <c r="K161" i="18"/>
  <c r="K160" i="18"/>
  <c r="K159" i="18"/>
  <c r="K149" i="18"/>
  <c r="K143" i="18"/>
  <c r="K142" i="18"/>
  <c r="K141" i="18"/>
  <c r="K140" i="18"/>
  <c r="K139" i="18"/>
  <c r="K138" i="18"/>
  <c r="K126" i="18"/>
  <c r="K119" i="18"/>
  <c r="K118" i="18"/>
  <c r="K114" i="18"/>
  <c r="K113" i="18"/>
  <c r="K109" i="18"/>
  <c r="K108" i="18"/>
  <c r="K106" i="18"/>
  <c r="K102" i="18"/>
  <c r="K97" i="18"/>
  <c r="K93" i="18"/>
  <c r="K89" i="18"/>
  <c r="K88" i="18"/>
  <c r="K87" i="18"/>
  <c r="K80" i="18"/>
  <c r="K79" i="18"/>
  <c r="K78" i="18"/>
  <c r="K72" i="18"/>
  <c r="K71" i="18"/>
  <c r="K70" i="18"/>
  <c r="K69" i="18"/>
  <c r="K68" i="18"/>
  <c r="K66" i="18"/>
  <c r="K48" i="18"/>
  <c r="K47" i="18"/>
  <c r="K46" i="18"/>
  <c r="K45" i="18"/>
  <c r="K44" i="18"/>
  <c r="K43" i="18"/>
  <c r="K42" i="18"/>
  <c r="K41" i="18"/>
  <c r="K40" i="18"/>
  <c r="K39" i="18"/>
  <c r="K38" i="18"/>
  <c r="K27" i="18"/>
  <c r="K21" i="18"/>
  <c r="K20" i="18"/>
  <c r="K18" i="18"/>
  <c r="K17" i="18"/>
  <c r="K15" i="18"/>
  <c r="K14" i="18"/>
  <c r="K11" i="18"/>
  <c r="K10" i="18"/>
  <c r="K9" i="18"/>
  <c r="K8" i="18"/>
  <c r="K7" i="18"/>
  <c r="K5" i="18"/>
  <c r="K4094" i="18"/>
  <c r="K4084" i="18"/>
  <c r="K4073" i="18"/>
  <c r="K4072" i="18"/>
  <c r="K4051" i="18"/>
  <c r="K4042" i="18"/>
  <c r="K4041" i="18"/>
  <c r="K4017" i="18"/>
  <c r="K4002" i="18"/>
  <c r="K4000" i="18"/>
  <c r="K3995" i="18"/>
  <c r="K3991" i="18"/>
  <c r="K3984" i="18"/>
  <c r="K3981" i="18"/>
  <c r="K3976" i="18"/>
  <c r="K3969" i="18"/>
  <c r="K3968" i="18"/>
  <c r="K3965" i="18"/>
  <c r="K3961" i="18"/>
  <c r="K3958" i="18"/>
  <c r="K3957" i="18"/>
  <c r="K3953" i="18"/>
  <c r="K3948" i="18"/>
  <c r="K3933" i="18"/>
  <c r="K3926" i="18"/>
  <c r="K3917" i="18"/>
  <c r="K3914" i="18"/>
  <c r="K3913" i="18"/>
  <c r="K3912" i="18"/>
  <c r="K3901" i="18"/>
  <c r="K3885" i="18"/>
  <c r="K3876" i="18"/>
  <c r="K3872" i="18"/>
  <c r="K3868" i="18"/>
  <c r="K3857" i="18"/>
  <c r="K3855" i="18"/>
  <c r="K3850" i="18"/>
  <c r="K3849" i="18"/>
  <c r="K3845" i="18"/>
  <c r="K3818" i="18"/>
  <c r="K3817" i="18"/>
  <c r="K3812" i="18"/>
  <c r="K3804" i="18"/>
  <c r="K3752" i="18"/>
  <c r="K3751" i="18"/>
  <c r="K3747" i="18"/>
  <c r="K3744" i="18"/>
  <c r="K3743" i="18"/>
  <c r="K3739" i="18"/>
  <c r="K3737" i="18"/>
  <c r="K3735" i="18"/>
  <c r="K3734" i="18"/>
  <c r="K3730" i="18"/>
  <c r="K3729" i="18"/>
  <c r="K3719" i="18"/>
  <c r="K3717" i="18"/>
  <c r="K3716" i="18"/>
  <c r="K3714" i="18"/>
  <c r="K3713" i="18"/>
  <c r="K3711" i="18"/>
  <c r="K3709" i="18"/>
  <c r="K3707" i="18"/>
  <c r="K3700" i="18"/>
  <c r="K3699" i="18"/>
  <c r="K3698" i="18"/>
  <c r="K3694" i="18"/>
  <c r="K3674" i="18"/>
  <c r="K3670" i="18"/>
  <c r="K3669" i="18"/>
  <c r="K3667" i="18"/>
  <c r="K3665" i="18"/>
  <c r="K3662" i="18"/>
  <c r="K3661" i="18"/>
  <c r="K3659" i="18"/>
  <c r="K3658" i="18"/>
  <c r="K3654" i="18"/>
  <c r="K3651" i="18"/>
  <c r="K3648" i="18"/>
  <c r="K3646" i="18"/>
  <c r="K3645" i="18"/>
  <c r="K3643" i="18"/>
  <c r="K3640" i="18"/>
  <c r="K3639" i="18"/>
  <c r="K3638" i="18"/>
  <c r="K3637" i="18"/>
  <c r="K3631" i="18"/>
  <c r="K3625" i="18"/>
  <c r="K3622" i="18"/>
  <c r="K3618" i="18"/>
  <c r="K3613" i="18"/>
  <c r="K3606" i="18"/>
  <c r="K3605" i="18"/>
  <c r="K3604" i="18"/>
  <c r="K3603" i="18"/>
  <c r="K3601" i="18"/>
  <c r="K3600" i="18"/>
  <c r="K3597" i="18"/>
  <c r="K3595" i="18"/>
  <c r="K3590" i="18"/>
  <c r="K3588" i="18"/>
  <c r="K3576" i="18"/>
  <c r="K3559" i="18"/>
  <c r="K3558" i="18"/>
  <c r="K3557" i="18"/>
  <c r="K3556" i="18"/>
  <c r="K3555" i="18"/>
  <c r="K3551" i="18"/>
  <c r="K3548" i="18"/>
  <c r="K3547" i="18"/>
  <c r="K1521" i="18"/>
  <c r="K361" i="18"/>
  <c r="J2899" i="18" l="1"/>
  <c r="J2898" i="18"/>
  <c r="J1473" i="18"/>
  <c r="J1136" i="18"/>
  <c r="J1074" i="18"/>
  <c r="J1021" i="18"/>
  <c r="J689" i="18"/>
  <c r="J681" i="18"/>
  <c r="J1414" i="18"/>
  <c r="J1123" i="18"/>
  <c r="J1121" i="18"/>
  <c r="J1113" i="18"/>
  <c r="J1111" i="18"/>
  <c r="J1070" i="18"/>
  <c r="J1060" i="18"/>
  <c r="J1047" i="18"/>
  <c r="J1030" i="18"/>
  <c r="J1017" i="18"/>
  <c r="J1008" i="18"/>
  <c r="J1006" i="18"/>
  <c r="J1000" i="18"/>
  <c r="J941" i="18"/>
  <c r="J888" i="18"/>
  <c r="J882" i="18"/>
  <c r="J863" i="18"/>
  <c r="J823" i="18"/>
  <c r="J768" i="18"/>
  <c r="J762" i="18"/>
  <c r="J753" i="18"/>
  <c r="J732" i="18"/>
  <c r="J665" i="18"/>
  <c r="J654" i="18"/>
  <c r="AL2030" i="18" l="1"/>
  <c r="BI3738" i="18" l="1"/>
  <c r="BH3738" i="18" s="1"/>
  <c r="BI3298" i="18"/>
  <c r="BH3298" i="18" s="1"/>
  <c r="BI3276" i="18"/>
  <c r="BH3276" i="18" s="1"/>
  <c r="BI3242" i="18"/>
  <c r="BH3242" i="18" s="1"/>
  <c r="BI3229" i="18"/>
  <c r="BH3229" i="18" s="1"/>
  <c r="BI3218" i="18"/>
  <c r="BH3218" i="18" s="1"/>
  <c r="BI3122" i="18"/>
  <c r="BH3122" i="18" s="1"/>
  <c r="BI3111" i="18"/>
  <c r="BH3111" i="18" s="1"/>
  <c r="BI3106" i="18"/>
  <c r="BH3106" i="18" s="1"/>
  <c r="BI3103" i="18"/>
  <c r="BH3103" i="18" s="1"/>
  <c r="BI2777" i="18"/>
  <c r="BH2777" i="18" s="1"/>
  <c r="BI2684" i="18"/>
  <c r="BH2684" i="18" s="1"/>
  <c r="BI2619" i="18"/>
  <c r="BH2619" i="18" s="1"/>
  <c r="BI2569" i="18"/>
  <c r="BH2569" i="18" s="1"/>
  <c r="BI2523" i="18"/>
  <c r="BH2523" i="18" s="1"/>
  <c r="BI2209" i="18"/>
  <c r="BH2209" i="18" s="1"/>
  <c r="BI1755" i="18"/>
  <c r="BH1755" i="18" s="1"/>
  <c r="BI1736" i="18"/>
  <c r="BH1736" i="18" s="1"/>
  <c r="BI1635" i="18"/>
  <c r="BH1635" i="18" s="1"/>
  <c r="BI1620" i="18"/>
  <c r="BH1620" i="18" s="1"/>
  <c r="BI1619" i="18"/>
  <c r="BH1619" i="18" s="1"/>
  <c r="BI1615" i="18"/>
  <c r="BH1615" i="18" s="1"/>
  <c r="BI1598" i="18"/>
  <c r="BH1598" i="18" s="1"/>
  <c r="BI1597" i="18"/>
  <c r="BH1597" i="18" s="1"/>
  <c r="BI1596" i="18"/>
  <c r="BH1596" i="18" s="1"/>
  <c r="BI1595" i="18"/>
  <c r="BH1595" i="18" s="1"/>
  <c r="BI1594" i="18"/>
  <c r="BH1594" i="18" s="1"/>
  <c r="BI1593" i="18"/>
  <c r="BH1593" i="18" s="1"/>
  <c r="BI1592" i="18"/>
  <c r="BH1592" i="18" s="1"/>
  <c r="BI1591" i="18"/>
  <c r="BH1591" i="18" s="1"/>
  <c r="BI1590" i="18"/>
  <c r="BH1590" i="18" s="1"/>
  <c r="BI1589" i="18"/>
  <c r="BH1589" i="18" s="1"/>
  <c r="BI1588" i="18"/>
  <c r="BH1588" i="18" s="1"/>
  <c r="BI1587" i="18"/>
  <c r="BH1587" i="18" s="1"/>
  <c r="BI1572" i="18"/>
  <c r="BH1572" i="18" s="1"/>
  <c r="BI1571" i="18"/>
  <c r="BH1571" i="18" s="1"/>
  <c r="BI1570" i="18"/>
  <c r="BH1570" i="18" s="1"/>
  <c r="BI1569" i="18"/>
  <c r="BH1569" i="18" s="1"/>
  <c r="BI1568" i="18"/>
  <c r="BH1568" i="18" s="1"/>
  <c r="BI1567" i="18"/>
  <c r="BH1567" i="18" s="1"/>
  <c r="BI1559" i="18"/>
  <c r="BH1559" i="18" s="1"/>
  <c r="BI1558" i="18"/>
  <c r="BH1558" i="18" s="1"/>
  <c r="BI1557" i="18"/>
  <c r="BH1557" i="18" s="1"/>
  <c r="BI1556" i="18"/>
  <c r="BH1556" i="18" s="1"/>
  <c r="BI1555" i="18"/>
  <c r="BH1555" i="18" s="1"/>
  <c r="BI1554" i="18"/>
  <c r="BH1554" i="18" s="1"/>
  <c r="BI1553" i="18"/>
  <c r="BH1553" i="18" s="1"/>
  <c r="J4151" i="18"/>
  <c r="J4144" i="18"/>
  <c r="J4142" i="18"/>
  <c r="J854" i="18"/>
  <c r="J853" i="18"/>
  <c r="J849" i="18"/>
  <c r="J825" i="18"/>
  <c r="AM1398" i="18"/>
  <c r="AM1399" i="18"/>
  <c r="AM1400" i="18"/>
  <c r="AM1401" i="18"/>
  <c r="AM1402" i="18"/>
  <c r="AM1403" i="18"/>
  <c r="AM1405" i="18"/>
  <c r="AM1406" i="18"/>
  <c r="AM1407" i="18"/>
  <c r="AM1408" i="18"/>
  <c r="AM1409" i="18"/>
  <c r="AM1410" i="18"/>
  <c r="AM1411" i="18"/>
  <c r="AM1412" i="18"/>
  <c r="AM1413" i="18"/>
  <c r="AM1414" i="18"/>
  <c r="AM1415" i="18"/>
  <c r="AM1416" i="18"/>
  <c r="AM1417" i="18"/>
  <c r="AM1418" i="18"/>
  <c r="AM1419" i="18"/>
  <c r="AM1420" i="18"/>
  <c r="AM1421" i="18"/>
  <c r="AM1422" i="18"/>
  <c r="AM1423" i="18"/>
  <c r="AM1424" i="18"/>
  <c r="AM1425" i="18"/>
  <c r="AM1426" i="18"/>
  <c r="AM1427" i="18"/>
  <c r="AM1428" i="18"/>
  <c r="AM1430" i="18"/>
  <c r="AM1431" i="18"/>
  <c r="AM1432" i="18"/>
  <c r="AM1433" i="18"/>
  <c r="AM1434" i="18"/>
  <c r="AM1435" i="18"/>
  <c r="AM1436" i="18"/>
  <c r="AM1437" i="18"/>
  <c r="AM1438" i="18"/>
  <c r="AM1439" i="18"/>
  <c r="AM1440" i="18"/>
  <c r="AM1441" i="18"/>
  <c r="AM1442" i="18"/>
  <c r="AM1443" i="18"/>
  <c r="AM1444" i="18"/>
  <c r="AM1445" i="18"/>
  <c r="AM1446" i="18"/>
  <c r="AM1447" i="18"/>
  <c r="AM1448" i="18"/>
  <c r="AM1449" i="18"/>
  <c r="AM1450" i="18"/>
  <c r="AM1451" i="18"/>
  <c r="AM1452" i="18"/>
  <c r="AM1453" i="18"/>
  <c r="AM1454" i="18"/>
  <c r="AM1455" i="18"/>
  <c r="AM1456" i="18"/>
  <c r="AM1457" i="18"/>
  <c r="AM1458" i="18"/>
  <c r="AM1459" i="18"/>
  <c r="AM1479" i="18"/>
  <c r="AM1480" i="18"/>
  <c r="AM1481" i="18"/>
  <c r="AM1482" i="18"/>
  <c r="AM1483" i="18"/>
  <c r="AM1484" i="18"/>
  <c r="AM1485" i="18"/>
  <c r="AM1486" i="18"/>
  <c r="AM1487" i="18"/>
  <c r="AM1488" i="18"/>
  <c r="AM1489" i="18"/>
  <c r="AM1490" i="18"/>
  <c r="AM1491" i="18"/>
  <c r="AM1492" i="18"/>
  <c r="AM1493" i="18"/>
  <c r="AM1494" i="18"/>
  <c r="AM1495" i="18"/>
  <c r="AM1496" i="18"/>
  <c r="AM1497" i="18"/>
  <c r="AM1498" i="18"/>
  <c r="AM1499" i="18"/>
  <c r="AM1500" i="18"/>
  <c r="AM1501" i="18"/>
  <c r="AM1502" i="18"/>
  <c r="AM1503" i="18"/>
  <c r="AM1504" i="18"/>
  <c r="AM1505" i="18"/>
  <c r="AM1506" i="18"/>
  <c r="AM1507" i="18"/>
  <c r="AM1508" i="18"/>
  <c r="AM1521" i="18"/>
  <c r="AM1534" i="18"/>
  <c r="AM1536" i="18"/>
  <c r="AM1537" i="18"/>
  <c r="AM1538" i="18"/>
  <c r="AM1539" i="18"/>
  <c r="AM1540" i="18"/>
  <c r="AM1541" i="18"/>
  <c r="AM1542" i="18"/>
  <c r="AM1543" i="18"/>
  <c r="AM1544" i="18"/>
  <c r="AM1545" i="18"/>
  <c r="AM1546" i="18"/>
  <c r="AM1547" i="18"/>
  <c r="AM1548" i="18"/>
  <c r="AM1549" i="18"/>
  <c r="AM1550" i="18"/>
  <c r="AM1551" i="18"/>
  <c r="AM1552" i="18"/>
  <c r="AM1553" i="18"/>
  <c r="AM1554" i="18"/>
  <c r="AM1555" i="18"/>
  <c r="AM1556" i="18"/>
  <c r="AM1557" i="18"/>
  <c r="AM1558" i="18"/>
  <c r="AM1559" i="18"/>
  <c r="AM1560" i="18"/>
  <c r="AM1561" i="18"/>
  <c r="AM1562" i="18"/>
  <c r="AM1563" i="18"/>
  <c r="AM1564" i="18"/>
  <c r="AM1565" i="18"/>
  <c r="AM1566" i="18"/>
  <c r="AM1567" i="18"/>
  <c r="AM1568" i="18"/>
  <c r="AM1569" i="18"/>
  <c r="AM1570" i="18"/>
  <c r="AM1571" i="18"/>
  <c r="AM1572" i="18"/>
  <c r="AM1573" i="18"/>
  <c r="AM1574" i="18"/>
  <c r="AM1575" i="18"/>
  <c r="AM1576" i="18"/>
  <c r="AM1577" i="18"/>
  <c r="AM1578" i="18"/>
  <c r="AM1579" i="18"/>
  <c r="AM1580" i="18"/>
  <c r="AM1581" i="18"/>
  <c r="AM1582" i="18"/>
  <c r="AM1583" i="18"/>
  <c r="AM1584" i="18"/>
  <c r="AM1585" i="18"/>
  <c r="AM1586" i="18"/>
  <c r="AM1587" i="18"/>
  <c r="AM1588" i="18"/>
  <c r="AM1589" i="18"/>
  <c r="AM1590" i="18"/>
  <c r="AM1591" i="18"/>
  <c r="AM1592" i="18"/>
  <c r="AM1593" i="18"/>
  <c r="AM1594" i="18"/>
  <c r="AM1595" i="18"/>
  <c r="AM1596" i="18"/>
  <c r="AM1597" i="18"/>
  <c r="AM1598" i="18"/>
  <c r="AM1599" i="18"/>
  <c r="AM1600" i="18"/>
  <c r="AM1601" i="18"/>
  <c r="AM1602" i="18"/>
  <c r="AM1603" i="18"/>
  <c r="AM1604" i="18"/>
  <c r="AM1605" i="18"/>
  <c r="AM1606" i="18"/>
  <c r="AM1607" i="18"/>
  <c r="AM1608" i="18"/>
  <c r="AM1609" i="18"/>
  <c r="AM1610" i="18"/>
  <c r="AM1611" i="18"/>
  <c r="AM1612" i="18"/>
  <c r="AM1613" i="18"/>
  <c r="AM1614" i="18"/>
  <c r="AM1615" i="18"/>
  <c r="AM1616" i="18"/>
  <c r="AM1617" i="18"/>
  <c r="AM1618" i="18"/>
  <c r="AM1619" i="18"/>
  <c r="AM1620" i="18"/>
  <c r="AM1621" i="18"/>
  <c r="AM1622" i="18"/>
  <c r="AM1623" i="18"/>
  <c r="AM1624" i="18"/>
  <c r="AM1625" i="18"/>
  <c r="AM1626" i="18"/>
  <c r="AM1627" i="18"/>
  <c r="AM1628" i="18"/>
  <c r="AM1629" i="18"/>
  <c r="AM1630" i="18"/>
  <c r="AM1631" i="18"/>
  <c r="AM1632" i="18"/>
  <c r="AM1633" i="18"/>
  <c r="AM1634" i="18"/>
  <c r="AM1635" i="18"/>
  <c r="AM1636" i="18"/>
  <c r="AM1637" i="18"/>
  <c r="AM1669" i="18"/>
  <c r="AM1670" i="18"/>
  <c r="AM1671" i="18"/>
  <c r="AM1672" i="18"/>
  <c r="AM1673" i="18"/>
  <c r="AM1674" i="18"/>
  <c r="AM1675" i="18"/>
  <c r="AM1676" i="18"/>
  <c r="AM1677" i="18"/>
  <c r="AM1678" i="18"/>
  <c r="AM1679" i="18"/>
  <c r="AM1680" i="18"/>
  <c r="AM1681" i="18"/>
  <c r="AM1682" i="18"/>
  <c r="AM1683" i="18"/>
  <c r="AM1684" i="18"/>
  <c r="AM1685" i="18"/>
  <c r="AM1686" i="18"/>
  <c r="AM1687" i="18"/>
  <c r="AM1688" i="18"/>
  <c r="AM1689" i="18"/>
  <c r="AM1690" i="18"/>
  <c r="AM1691" i="18"/>
  <c r="AM1692" i="18"/>
  <c r="AM1727" i="18"/>
  <c r="AM1728" i="18"/>
  <c r="AM1729" i="18"/>
  <c r="AM1730" i="18"/>
  <c r="AM1731" i="18"/>
  <c r="AM1732" i="18"/>
  <c r="AM1733" i="18"/>
  <c r="AM1734" i="18"/>
  <c r="AM1735" i="18"/>
  <c r="AM1736" i="18"/>
  <c r="AM1737" i="18"/>
  <c r="AM1738" i="18"/>
  <c r="AM1739" i="18"/>
  <c r="AM1740" i="18"/>
  <c r="AM1741" i="18"/>
  <c r="AM1742" i="18"/>
  <c r="AM1743" i="18"/>
  <c r="AM1744" i="18"/>
  <c r="AM1745" i="18"/>
  <c r="AM1746" i="18"/>
  <c r="AM1747" i="18"/>
  <c r="AM1748" i="18"/>
  <c r="AM1749" i="18"/>
  <c r="AM1750" i="18"/>
  <c r="AM1751" i="18"/>
  <c r="AM1752" i="18"/>
  <c r="AM1753" i="18"/>
  <c r="AM1754" i="18"/>
  <c r="AM1755" i="18"/>
  <c r="AM1756" i="18"/>
  <c r="AM1757" i="18"/>
  <c r="AM1758" i="18"/>
  <c r="AM1759" i="18"/>
  <c r="AM1760" i="18"/>
  <c r="AM1761" i="18"/>
  <c r="AM1762" i="18"/>
  <c r="AM1763" i="18"/>
  <c r="AM1764" i="18"/>
  <c r="AM1765" i="18"/>
  <c r="AM1766" i="18"/>
  <c r="AM1767" i="18"/>
  <c r="AM1768" i="18"/>
  <c r="AM1769" i="18"/>
  <c r="AM1770" i="18"/>
  <c r="AM1771" i="18"/>
  <c r="AM1772" i="18"/>
  <c r="AM1773" i="18"/>
  <c r="AM1774" i="18"/>
  <c r="AM1775" i="18"/>
  <c r="AM1776" i="18"/>
  <c r="AM1777" i="18"/>
  <c r="AM1778" i="18"/>
  <c r="AM1779" i="18"/>
  <c r="AM1780" i="18"/>
  <c r="AM1781" i="18"/>
  <c r="AM1782" i="18"/>
  <c r="AM1783" i="18"/>
  <c r="AM1784" i="18"/>
  <c r="AM1785" i="18"/>
  <c r="AM1786" i="18"/>
  <c r="AM1787" i="18"/>
  <c r="AM1788" i="18"/>
  <c r="AM1789" i="18"/>
  <c r="AM1790" i="18"/>
  <c r="AM1791" i="18"/>
  <c r="AM1792" i="18"/>
  <c r="AM1793" i="18"/>
  <c r="AM1794" i="18"/>
  <c r="AM1795" i="18"/>
  <c r="AM1796" i="18"/>
  <c r="AM1797" i="18"/>
  <c r="AM1798" i="18"/>
  <c r="AM1799" i="18"/>
  <c r="AM1800" i="18"/>
  <c r="AM1801" i="18"/>
  <c r="AM1802" i="18"/>
  <c r="AM1803" i="18"/>
  <c r="AM1804" i="18"/>
  <c r="AM1805" i="18"/>
  <c r="AM1806" i="18"/>
  <c r="AM1807" i="18"/>
  <c r="AM1808" i="18"/>
  <c r="AM1809" i="18"/>
  <c r="AM1810" i="18"/>
  <c r="AM1811" i="18"/>
  <c r="AM1812" i="18"/>
  <c r="AM1813" i="18"/>
  <c r="AM1814" i="18"/>
  <c r="AM1815" i="18"/>
  <c r="AM1816" i="18"/>
  <c r="AM1817" i="18"/>
  <c r="AM1818" i="18"/>
  <c r="AM1819" i="18"/>
  <c r="AM1820" i="18"/>
  <c r="AM1821" i="18"/>
  <c r="AM1822" i="18"/>
  <c r="AM1823" i="18"/>
  <c r="AM1824" i="18"/>
  <c r="AM1825" i="18"/>
  <c r="AM1826" i="18"/>
  <c r="AM1827" i="18"/>
  <c r="AM1828" i="18"/>
  <c r="AM1829" i="18"/>
  <c r="AM1830" i="18"/>
  <c r="AM1831" i="18"/>
  <c r="AM1832" i="18"/>
  <c r="AM1833" i="18"/>
  <c r="AM1834" i="18"/>
  <c r="AM1835" i="18"/>
  <c r="AM1836" i="18"/>
  <c r="AM1837" i="18"/>
  <c r="AM1838" i="18"/>
  <c r="AM1839" i="18"/>
  <c r="AM1840" i="18"/>
  <c r="AM1841" i="18"/>
  <c r="AM1842" i="18"/>
  <c r="AM1843" i="18"/>
  <c r="AM1844" i="18"/>
  <c r="AM1845" i="18"/>
  <c r="AM1846" i="18"/>
  <c r="AM1847" i="18"/>
  <c r="AM1848" i="18"/>
  <c r="AM1849" i="18"/>
  <c r="AM1850" i="18"/>
  <c r="AM1851" i="18"/>
  <c r="AM1852" i="18"/>
  <c r="AM1853" i="18"/>
  <c r="AM1854" i="18"/>
  <c r="AM1855" i="18"/>
  <c r="AM1856" i="18"/>
  <c r="AM1857" i="18"/>
  <c r="AM1858" i="18"/>
  <c r="AM1859" i="18"/>
  <c r="AM1860" i="18"/>
  <c r="AM1861" i="18"/>
  <c r="AM1862" i="18"/>
  <c r="AM1863" i="18"/>
  <c r="AM1864" i="18"/>
  <c r="AM1865" i="18"/>
  <c r="AM1866" i="18"/>
  <c r="AM1867" i="18"/>
  <c r="AM1868" i="18"/>
  <c r="AM1869" i="18"/>
  <c r="AM1870" i="18"/>
  <c r="AM1871" i="18"/>
  <c r="AM1872" i="18"/>
  <c r="AM1873" i="18"/>
  <c r="AM1874" i="18"/>
  <c r="AM1875" i="18"/>
  <c r="AM1876" i="18"/>
  <c r="AM1877" i="18"/>
  <c r="AM1878" i="18"/>
  <c r="AM1879" i="18"/>
  <c r="AM1880" i="18"/>
  <c r="AM1881" i="18"/>
  <c r="AM1882" i="18"/>
  <c r="AM1883" i="18"/>
  <c r="AM1884" i="18"/>
  <c r="AM1885" i="18"/>
  <c r="AM1886" i="18"/>
  <c r="AM1887" i="18"/>
  <c r="AM1888" i="18"/>
  <c r="AM1889" i="18"/>
  <c r="AM1890" i="18"/>
  <c r="AM1891" i="18"/>
  <c r="AM1892" i="18"/>
  <c r="AM1893" i="18"/>
  <c r="AM1894" i="18"/>
  <c r="AM1895" i="18"/>
  <c r="AM1896" i="18"/>
  <c r="AM1897" i="18"/>
  <c r="AM1898" i="18"/>
  <c r="AM1899" i="18"/>
  <c r="AM1900" i="18"/>
  <c r="AM1901" i="18"/>
  <c r="AM1902" i="18"/>
  <c r="AM1903" i="18"/>
  <c r="AM1904" i="18"/>
  <c r="AM1905" i="18"/>
  <c r="AM1906" i="18"/>
  <c r="AM1907" i="18"/>
  <c r="AM1908" i="18"/>
  <c r="AM1909" i="18"/>
  <c r="AM1910" i="18"/>
  <c r="AM1911" i="18"/>
  <c r="AM1912" i="18"/>
  <c r="AM1913" i="18"/>
  <c r="AM1914" i="18"/>
  <c r="AM1915" i="18"/>
  <c r="AM1916" i="18"/>
  <c r="AM1917" i="18"/>
  <c r="AM1918" i="18"/>
  <c r="AM1919" i="18"/>
  <c r="AM1920" i="18"/>
  <c r="AM1921" i="18"/>
  <c r="AM1922" i="18"/>
  <c r="AM1923" i="18"/>
  <c r="AM1924" i="18"/>
  <c r="AM1925" i="18"/>
  <c r="AM1926" i="18"/>
  <c r="AM1927" i="18"/>
  <c r="AM1928" i="18"/>
  <c r="AM1929" i="18"/>
  <c r="AM1930" i="18"/>
  <c r="AM1931" i="18"/>
  <c r="AM1932" i="18"/>
  <c r="AM1933" i="18"/>
  <c r="AM1934" i="18"/>
  <c r="AM1935" i="18"/>
  <c r="AM1936" i="18"/>
  <c r="AM1937" i="18"/>
  <c r="AM1938" i="18"/>
  <c r="AM1939" i="18"/>
  <c r="AM1940" i="18"/>
  <c r="AM1941" i="18"/>
  <c r="AM1942" i="18"/>
  <c r="AM1943" i="18"/>
  <c r="AM1944" i="18"/>
  <c r="AM1945" i="18"/>
  <c r="AM1946" i="18"/>
  <c r="AM1947" i="18"/>
  <c r="AM1948" i="18"/>
  <c r="AM1949" i="18"/>
  <c r="AM1950" i="18"/>
  <c r="AM1951" i="18"/>
  <c r="AM1952" i="18"/>
  <c r="AM1953" i="18"/>
  <c r="AM1954" i="18"/>
  <c r="AM1955" i="18"/>
  <c r="AM1956" i="18"/>
  <c r="AM1957" i="18"/>
  <c r="AM1958" i="18"/>
  <c r="AM1959" i="18"/>
  <c r="AM1960" i="18"/>
  <c r="AM1961" i="18"/>
  <c r="AM1962" i="18"/>
  <c r="AM1963" i="18"/>
  <c r="AM1964" i="18"/>
  <c r="AM1965" i="18"/>
  <c r="AM1966" i="18"/>
  <c r="AM1967" i="18"/>
  <c r="AM1968" i="18"/>
  <c r="AM1969" i="18"/>
  <c r="AM1970" i="18"/>
  <c r="AM1971" i="18"/>
  <c r="AM1972" i="18"/>
  <c r="AM1973" i="18"/>
  <c r="AM1974" i="18"/>
  <c r="AM1975" i="18"/>
  <c r="AM1976" i="18"/>
  <c r="AM1977" i="18"/>
  <c r="AM1978" i="18"/>
  <c r="AM1979" i="18"/>
  <c r="AM1980" i="18"/>
  <c r="AM1981" i="18"/>
  <c r="AM1982" i="18"/>
  <c r="AM1983" i="18"/>
  <c r="AM1984" i="18"/>
  <c r="AM1985" i="18"/>
  <c r="AM1986" i="18"/>
  <c r="AM1987" i="18"/>
  <c r="AM1988" i="18"/>
  <c r="AM1989" i="18"/>
  <c r="AM1990" i="18"/>
  <c r="AM1991" i="18"/>
  <c r="AM1992" i="18"/>
  <c r="AM1993" i="18"/>
  <c r="AM1994" i="18"/>
  <c r="AM1995" i="18"/>
  <c r="AM1996" i="18"/>
  <c r="AM1997" i="18"/>
  <c r="AM1998" i="18"/>
  <c r="AM1999" i="18"/>
  <c r="AM2000" i="18"/>
  <c r="AM2001" i="18"/>
  <c r="AM2002" i="18"/>
  <c r="AM2003" i="18"/>
  <c r="AM2004" i="18"/>
  <c r="AM2005" i="18"/>
  <c r="AM2006" i="18"/>
  <c r="AM2007" i="18"/>
  <c r="AM2008" i="18"/>
  <c r="AM2009" i="18"/>
  <c r="AM2010" i="18"/>
  <c r="AM2011" i="18"/>
  <c r="AM2012" i="18"/>
  <c r="AM2013" i="18"/>
  <c r="AM2014" i="18"/>
  <c r="AM2015" i="18"/>
  <c r="AM2016" i="18"/>
  <c r="AM2017" i="18"/>
  <c r="AM2018" i="18"/>
  <c r="AM2019" i="18"/>
  <c r="AM2020" i="18"/>
  <c r="AM2021" i="18"/>
  <c r="AM2022" i="18"/>
  <c r="AM2023" i="18"/>
  <c r="AM2024" i="18"/>
  <c r="AM2025" i="18"/>
  <c r="AM2026" i="18"/>
  <c r="AM2027" i="18"/>
  <c r="AM2028" i="18"/>
  <c r="AM2029" i="18"/>
  <c r="AM2030" i="18"/>
  <c r="AM2031" i="18"/>
  <c r="AM2032" i="18"/>
  <c r="AM2033" i="18"/>
  <c r="AM2034" i="18"/>
  <c r="AM2035" i="18"/>
  <c r="AM2036" i="18"/>
  <c r="AM2037" i="18"/>
  <c r="AM2038" i="18"/>
  <c r="AM2039" i="18"/>
  <c r="AM2040" i="18"/>
  <c r="AM2041" i="18"/>
  <c r="AM2042" i="18"/>
  <c r="AM2043" i="18"/>
  <c r="AM2044" i="18"/>
  <c r="AM2045" i="18"/>
  <c r="AM2046" i="18"/>
  <c r="AM2047" i="18"/>
  <c r="AM2048" i="18"/>
  <c r="AM2049" i="18"/>
  <c r="AM2050" i="18"/>
  <c r="AM2051" i="18"/>
  <c r="AM2052" i="18"/>
  <c r="AM2053" i="18"/>
  <c r="AM2054" i="18"/>
  <c r="AM2055" i="18"/>
  <c r="AM2056" i="18"/>
  <c r="AM2057" i="18"/>
  <c r="AM2058" i="18"/>
  <c r="AM2059" i="18"/>
  <c r="AM2060" i="18"/>
  <c r="AM2061" i="18"/>
  <c r="AM2062" i="18"/>
  <c r="AM2063" i="18"/>
  <c r="AM2064" i="18"/>
  <c r="AM2065" i="18"/>
  <c r="AM2066" i="18"/>
  <c r="AM2067" i="18"/>
  <c r="AM2068" i="18"/>
  <c r="AM2069" i="18"/>
  <c r="AM2070" i="18"/>
  <c r="AM2071" i="18"/>
  <c r="AM2072" i="18"/>
  <c r="AM2073" i="18"/>
  <c r="AM2074" i="18"/>
  <c r="AM2075" i="18"/>
  <c r="AM2076" i="18"/>
  <c r="AM2077" i="18"/>
  <c r="AM2078" i="18"/>
  <c r="AM2079" i="18"/>
  <c r="AM2080" i="18"/>
  <c r="AM2081" i="18"/>
  <c r="AM2082" i="18"/>
  <c r="AM2083" i="18"/>
  <c r="AM2084" i="18"/>
  <c r="AM2085" i="18"/>
  <c r="AM2086" i="18"/>
  <c r="AM2087" i="18"/>
  <c r="AM2088" i="18"/>
  <c r="AM2089" i="18"/>
  <c r="AM2090" i="18"/>
  <c r="AM2091" i="18"/>
  <c r="AM2092" i="18"/>
  <c r="AM2093" i="18"/>
  <c r="AM2094" i="18"/>
  <c r="AM2095" i="18"/>
  <c r="AM2096" i="18"/>
  <c r="AM2097" i="18"/>
  <c r="AM2098" i="18"/>
  <c r="AM2099" i="18"/>
  <c r="AM2100" i="18"/>
  <c r="AM2101" i="18"/>
  <c r="AM2102" i="18"/>
  <c r="AM2103" i="18"/>
  <c r="AM2104" i="18"/>
  <c r="AM2105" i="18"/>
  <c r="AM2106" i="18"/>
  <c r="AM2107" i="18"/>
  <c r="AM2108" i="18"/>
  <c r="AM2109" i="18"/>
  <c r="AM2110" i="18"/>
  <c r="AM2111" i="18"/>
  <c r="AM2112" i="18"/>
  <c r="AM2113" i="18"/>
  <c r="AM2114" i="18"/>
  <c r="AM2115" i="18"/>
  <c r="AM2116" i="18"/>
  <c r="AM2117" i="18"/>
  <c r="AM2118" i="18"/>
  <c r="AM2119" i="18"/>
  <c r="AM2120" i="18"/>
  <c r="AM2121" i="18"/>
  <c r="AM2122" i="18"/>
  <c r="AM2123" i="18"/>
  <c r="AM2124" i="18"/>
  <c r="AM2125" i="18"/>
  <c r="AM2126" i="18"/>
  <c r="AM2127" i="18"/>
  <c r="AM2128" i="18"/>
  <c r="AM2129" i="18"/>
  <c r="AM2130" i="18"/>
  <c r="AM2131" i="18"/>
  <c r="AM2132" i="18"/>
  <c r="AM2133" i="18"/>
  <c r="AM2134" i="18"/>
  <c r="AM2135" i="18"/>
  <c r="AM2136" i="18"/>
  <c r="AM2137" i="18"/>
  <c r="AM2138" i="18"/>
  <c r="AM2139" i="18"/>
  <c r="AM2140" i="18"/>
  <c r="AM2141" i="18"/>
  <c r="AM2142" i="18"/>
  <c r="AM2143" i="18"/>
  <c r="AM2144" i="18"/>
  <c r="AM2145" i="18"/>
  <c r="AM2146" i="18"/>
  <c r="AM2147" i="18"/>
  <c r="AM2148" i="18"/>
  <c r="AM2149" i="18"/>
  <c r="AM2150" i="18"/>
  <c r="AM2151" i="18"/>
  <c r="AM2152" i="18"/>
  <c r="AM2153" i="18"/>
  <c r="AM2154" i="18"/>
  <c r="AM2155" i="18"/>
  <c r="AM2156" i="18"/>
  <c r="AM2157" i="18"/>
  <c r="AM2158" i="18"/>
  <c r="AM2159" i="18"/>
  <c r="AM2160" i="18"/>
  <c r="AM2161" i="18"/>
  <c r="AM2162" i="18"/>
  <c r="AM2163" i="18"/>
  <c r="AM2164" i="18"/>
  <c r="AM2165" i="18"/>
  <c r="AM2166" i="18"/>
  <c r="AM2167" i="18"/>
  <c r="AM2168" i="18"/>
  <c r="AM2169" i="18"/>
  <c r="AM2170" i="18"/>
  <c r="AM2171" i="18"/>
  <c r="AM2172" i="18"/>
  <c r="AM2173" i="18"/>
  <c r="AM2174" i="18"/>
  <c r="AM2175" i="18"/>
  <c r="AM2176" i="18"/>
  <c r="AM2177" i="18"/>
  <c r="AM2178" i="18"/>
  <c r="AM2179" i="18"/>
  <c r="AM2180" i="18"/>
  <c r="AM2181" i="18"/>
  <c r="AM2182" i="18"/>
  <c r="AM2183" i="18"/>
  <c r="AM2184" i="18"/>
  <c r="AM2185" i="18"/>
  <c r="AM2186" i="18"/>
  <c r="AM2187" i="18"/>
  <c r="AM2188" i="18"/>
  <c r="AM2189" i="18"/>
  <c r="AM2190" i="18"/>
  <c r="AM2191" i="18"/>
  <c r="AM2192" i="18"/>
  <c r="AM2193" i="18"/>
  <c r="AM2194" i="18"/>
  <c r="AM2195" i="18"/>
  <c r="AM2196" i="18"/>
  <c r="AM2197" i="18"/>
  <c r="AM2198" i="18"/>
  <c r="AM2199" i="18"/>
  <c r="AM2200" i="18"/>
  <c r="AM2201" i="18"/>
  <c r="AM2202" i="18"/>
  <c r="AM2203" i="18"/>
  <c r="AM2204" i="18"/>
  <c r="AM2205" i="18"/>
  <c r="AM2206" i="18"/>
  <c r="AM2207" i="18"/>
  <c r="AM2208" i="18"/>
  <c r="AM2209" i="18"/>
  <c r="AM2210" i="18"/>
  <c r="AM2211" i="18"/>
  <c r="AM2212" i="18"/>
  <c r="AM2213" i="18"/>
  <c r="AM2214" i="18"/>
  <c r="AM2215" i="18"/>
  <c r="AM2216" i="18"/>
  <c r="AM2217" i="18"/>
  <c r="AM2218" i="18"/>
  <c r="AM2219" i="18"/>
  <c r="AM2220" i="18"/>
  <c r="AM2221" i="18"/>
  <c r="AM2222" i="18"/>
  <c r="AM2223" i="18"/>
  <c r="AM2224" i="18"/>
  <c r="AM2225" i="18"/>
  <c r="AM2226" i="18"/>
  <c r="AM2227" i="18"/>
  <c r="AM2228" i="18"/>
  <c r="AM2229" i="18"/>
  <c r="AM2230" i="18"/>
  <c r="AM2231" i="18"/>
  <c r="AM2232" i="18"/>
  <c r="AM2233" i="18"/>
  <c r="AM2234" i="18"/>
  <c r="AM2235" i="18"/>
  <c r="AM2236" i="18"/>
  <c r="AM2237" i="18"/>
  <c r="AM2238" i="18"/>
  <c r="AM2239" i="18"/>
  <c r="AM2240" i="18"/>
  <c r="AM2241" i="18"/>
  <c r="AM2242" i="18"/>
  <c r="AM2243" i="18"/>
  <c r="AM2244" i="18"/>
  <c r="AM2245" i="18"/>
  <c r="AM2246" i="18"/>
  <c r="AM2247" i="18"/>
  <c r="AM2248" i="18"/>
  <c r="AM2249" i="18"/>
  <c r="AM2250" i="18"/>
  <c r="AM2251" i="18"/>
  <c r="AM2252" i="18"/>
  <c r="AM2253" i="18"/>
  <c r="AM2254" i="18"/>
  <c r="AM2255" i="18"/>
  <c r="AM2256" i="18"/>
  <c r="AM2257" i="18"/>
  <c r="AM2258" i="18"/>
  <c r="AM2259" i="18"/>
  <c r="AM2260" i="18"/>
  <c r="AM2261" i="18"/>
  <c r="AM2262" i="18"/>
  <c r="AM2263" i="18"/>
  <c r="AM2264" i="18"/>
  <c r="AM2265" i="18"/>
  <c r="AM2266" i="18"/>
  <c r="AM2267" i="18"/>
  <c r="AM2268" i="18"/>
  <c r="AM2269" i="18"/>
  <c r="AM2270" i="18"/>
  <c r="AM2271" i="18"/>
  <c r="AM2272" i="18"/>
  <c r="AM2273" i="18"/>
  <c r="AM2274" i="18"/>
  <c r="AM2275" i="18"/>
  <c r="AM2276" i="18"/>
  <c r="AM2277" i="18"/>
  <c r="AM2278" i="18"/>
  <c r="AM2279" i="18"/>
  <c r="AM2280" i="18"/>
  <c r="AM2281" i="18"/>
  <c r="AM2282" i="18"/>
  <c r="AM2283" i="18"/>
  <c r="AM2284" i="18"/>
  <c r="AM2285" i="18"/>
  <c r="AM2286" i="18"/>
  <c r="AM2287" i="18"/>
  <c r="AM2288" i="18"/>
  <c r="AM2289" i="18"/>
  <c r="AM2290" i="18"/>
  <c r="AM2291" i="18"/>
  <c r="AM2292" i="18"/>
  <c r="AM2293" i="18"/>
  <c r="AM2294" i="18"/>
  <c r="AM2295" i="18"/>
  <c r="AM2296" i="18"/>
  <c r="AM2297" i="18"/>
  <c r="AM2298" i="18"/>
  <c r="AM2299" i="18"/>
  <c r="AM2300" i="18"/>
  <c r="AM2301" i="18"/>
  <c r="AM2302" i="18"/>
  <c r="AM2303" i="18"/>
  <c r="AM2304" i="18"/>
  <c r="AM2305" i="18"/>
  <c r="AM2306" i="18"/>
  <c r="AM2307" i="18"/>
  <c r="AM2308" i="18"/>
  <c r="AM2309" i="18"/>
  <c r="AM2310" i="18"/>
  <c r="AM2311" i="18"/>
  <c r="AM2312" i="18"/>
  <c r="AM2313" i="18"/>
  <c r="AM2314" i="18"/>
  <c r="AM2315" i="18"/>
  <c r="AM2316" i="18"/>
  <c r="AM2317" i="18"/>
  <c r="AM2318" i="18"/>
  <c r="AM2319" i="18"/>
  <c r="AM2320" i="18"/>
  <c r="AM2321" i="18"/>
  <c r="AM2322" i="18"/>
  <c r="AM2323" i="18"/>
  <c r="AM2324" i="18"/>
  <c r="AM2325" i="18"/>
  <c r="AM2326" i="18"/>
  <c r="AM2327" i="18"/>
  <c r="AM2328" i="18"/>
  <c r="AM2329" i="18"/>
  <c r="AM2330" i="18"/>
  <c r="AM2331" i="18"/>
  <c r="AM2332" i="18"/>
  <c r="AM2333" i="18"/>
  <c r="AM2334" i="18"/>
  <c r="AM2335" i="18"/>
  <c r="AM2336" i="18"/>
  <c r="AM2337" i="18"/>
  <c r="AM2338" i="18"/>
  <c r="AM2339" i="18"/>
  <c r="AM2340" i="18"/>
  <c r="AM2341" i="18"/>
  <c r="AM2342" i="18"/>
  <c r="AM2343" i="18"/>
  <c r="AM2344" i="18"/>
  <c r="AM2345" i="18"/>
  <c r="AM2346" i="18"/>
  <c r="AM2347" i="18"/>
  <c r="AM2348" i="18"/>
  <c r="AM2349" i="18"/>
  <c r="AM2350" i="18"/>
  <c r="AM2351" i="18"/>
  <c r="AM2352" i="18"/>
  <c r="AM2353" i="18"/>
  <c r="AM2354" i="18"/>
  <c r="AM2355" i="18"/>
  <c r="AM2356" i="18"/>
  <c r="AM2357" i="18"/>
  <c r="AM2358" i="18"/>
  <c r="AM2359" i="18"/>
  <c r="AM2360" i="18"/>
  <c r="AM2361" i="18"/>
  <c r="AM2362" i="18"/>
  <c r="AM2363" i="18"/>
  <c r="AM2364" i="18"/>
  <c r="AM2365" i="18"/>
  <c r="AM2366" i="18"/>
  <c r="AM2367" i="18"/>
  <c r="AM2368" i="18"/>
  <c r="AM2369" i="18"/>
  <c r="AM2370" i="18"/>
  <c r="AM2371" i="18"/>
  <c r="AM2372" i="18"/>
  <c r="AM2373" i="18"/>
  <c r="AM2374" i="18"/>
  <c r="AM2375" i="18"/>
  <c r="AM2376" i="18"/>
  <c r="AM2377" i="18"/>
  <c r="AM2378" i="18"/>
  <c r="AM2379" i="18"/>
  <c r="AM2380" i="18"/>
  <c r="AM2381" i="18"/>
  <c r="AM2382" i="18"/>
  <c r="AM2383" i="18"/>
  <c r="AM2384" i="18"/>
  <c r="AM2385" i="18"/>
  <c r="AM2386" i="18"/>
  <c r="AM2387" i="18"/>
  <c r="AM2388" i="18"/>
  <c r="AM2389" i="18"/>
  <c r="AM2390" i="18"/>
  <c r="AM2391" i="18"/>
  <c r="AM2392" i="18"/>
  <c r="AM2393" i="18"/>
  <c r="AM2394" i="18"/>
  <c r="AM2395" i="18"/>
  <c r="AM2396" i="18"/>
  <c r="AM2397" i="18"/>
  <c r="AM2398" i="18"/>
  <c r="AM2399" i="18"/>
  <c r="AM2400" i="18"/>
  <c r="AM2401" i="18"/>
  <c r="AM2402" i="18"/>
  <c r="AM2403" i="18"/>
  <c r="AM2404" i="18"/>
  <c r="AM2405" i="18"/>
  <c r="AM2406" i="18"/>
  <c r="AM2407" i="18"/>
  <c r="AM2408" i="18"/>
  <c r="AM2409" i="18"/>
  <c r="AM2410" i="18"/>
  <c r="AM2411" i="18"/>
  <c r="AM2412" i="18"/>
  <c r="AM2413" i="18"/>
  <c r="AM2414" i="18"/>
  <c r="AM2415" i="18"/>
  <c r="AM2416" i="18"/>
  <c r="AM2417" i="18"/>
  <c r="AM2418" i="18"/>
  <c r="AM2419" i="18"/>
  <c r="AM2420" i="18"/>
  <c r="AM2421" i="18"/>
  <c r="AM2422" i="18"/>
  <c r="AM2423" i="18"/>
  <c r="AM2424" i="18"/>
  <c r="AM2425" i="18"/>
  <c r="AM2426" i="18"/>
  <c r="AM2427" i="18"/>
  <c r="AM2428" i="18"/>
  <c r="AM2429" i="18"/>
  <c r="AM2430" i="18"/>
  <c r="AM2431" i="18"/>
  <c r="AM2432" i="18"/>
  <c r="AM2433" i="18"/>
  <c r="AM2434" i="18"/>
  <c r="AM2435" i="18"/>
  <c r="AM2436" i="18"/>
  <c r="AM2437" i="18"/>
  <c r="AM2438" i="18"/>
  <c r="AM2439" i="18"/>
  <c r="AM2440" i="18"/>
  <c r="AM2441" i="18"/>
  <c r="AM2442" i="18"/>
  <c r="AM2443" i="18"/>
  <c r="AM2444" i="18"/>
  <c r="AM2445" i="18"/>
  <c r="AM2446" i="18"/>
  <c r="AM2447" i="18"/>
  <c r="AM2448" i="18"/>
  <c r="AM2449" i="18"/>
  <c r="AM2450" i="18"/>
  <c r="AM2451" i="18"/>
  <c r="AM2452" i="18"/>
  <c r="AM2453" i="18"/>
  <c r="AM2454" i="18"/>
  <c r="AM2455" i="18"/>
  <c r="AM2456" i="18"/>
  <c r="AM2457" i="18"/>
  <c r="AM2458" i="18"/>
  <c r="AM2459" i="18"/>
  <c r="AM2460" i="18"/>
  <c r="AM2461" i="18"/>
  <c r="AM2462" i="18"/>
  <c r="AM2463" i="18"/>
  <c r="AM2464" i="18"/>
  <c r="AM2465" i="18"/>
  <c r="AM2466" i="18"/>
  <c r="AM2467" i="18"/>
  <c r="AM2468" i="18"/>
  <c r="AM2469" i="18"/>
  <c r="AM2470" i="18"/>
  <c r="AM2471" i="18"/>
  <c r="AM2472" i="18"/>
  <c r="AM2473" i="18"/>
  <c r="AM2474" i="18"/>
  <c r="AM2475" i="18"/>
  <c r="AM2476" i="18"/>
  <c r="AM2477" i="18"/>
  <c r="AM2478" i="18"/>
  <c r="AM2479" i="18"/>
  <c r="AM2480" i="18"/>
  <c r="AM2481" i="18"/>
  <c r="AM2482" i="18"/>
  <c r="AM2483" i="18"/>
  <c r="AM2484" i="18"/>
  <c r="AM2485" i="18"/>
  <c r="AM2486" i="18"/>
  <c r="AM2487" i="18"/>
  <c r="AM2488" i="18"/>
  <c r="AM2489" i="18"/>
  <c r="AM2490" i="18"/>
  <c r="AM2491" i="18"/>
  <c r="AM2492" i="18"/>
  <c r="AM2493" i="18"/>
  <c r="AM2494" i="18"/>
  <c r="AM2495" i="18"/>
  <c r="AM2496" i="18"/>
  <c r="AM2497" i="18"/>
  <c r="AM2498" i="18"/>
  <c r="AM2499" i="18"/>
  <c r="AM2500" i="18"/>
  <c r="AM2501" i="18"/>
  <c r="AM2502" i="18"/>
  <c r="AM2503" i="18"/>
  <c r="AM2504" i="18"/>
  <c r="AM2505" i="18"/>
  <c r="AM2506" i="18"/>
  <c r="AM2507" i="18"/>
  <c r="AM2508" i="18"/>
  <c r="AM2509" i="18"/>
  <c r="AM2510" i="18"/>
  <c r="AM2511" i="18"/>
  <c r="AM2512" i="18"/>
  <c r="AM2513" i="18"/>
  <c r="AM2514" i="18"/>
  <c r="AM2515" i="18"/>
  <c r="AM2516" i="18"/>
  <c r="AM2517" i="18"/>
  <c r="AM2518" i="18"/>
  <c r="AM2519" i="18"/>
  <c r="AM2520" i="18"/>
  <c r="AM2521" i="18"/>
  <c r="AM2522" i="18"/>
  <c r="AM2523" i="18"/>
  <c r="AM2524" i="18"/>
  <c r="AM2525" i="18"/>
  <c r="AM2526" i="18"/>
  <c r="AM2527" i="18"/>
  <c r="AM2528" i="18"/>
  <c r="AM2529" i="18"/>
  <c r="AM2530" i="18"/>
  <c r="AM2531" i="18"/>
  <c r="AM2532" i="18"/>
  <c r="AM2533" i="18"/>
  <c r="AM2534" i="18"/>
  <c r="AM2535" i="18"/>
  <c r="AM2536" i="18"/>
  <c r="AM2537" i="18"/>
  <c r="AM2538" i="18"/>
  <c r="AM2539" i="18"/>
  <c r="AM2540" i="18"/>
  <c r="AM2541" i="18"/>
  <c r="AM2542" i="18"/>
  <c r="AM2543" i="18"/>
  <c r="AM2544" i="18"/>
  <c r="AM2545" i="18"/>
  <c r="AM2546" i="18"/>
  <c r="AM2547" i="18"/>
  <c r="AM2548" i="18"/>
  <c r="AM2549" i="18"/>
  <c r="AM2550" i="18"/>
  <c r="AM2551" i="18"/>
  <c r="AM2552" i="18"/>
  <c r="AM2553" i="18"/>
  <c r="AM2554" i="18"/>
  <c r="AM2555" i="18"/>
  <c r="AM2556" i="18"/>
  <c r="AM2557" i="18"/>
  <c r="AM2558" i="18"/>
  <c r="AM2559" i="18"/>
  <c r="AM2560" i="18"/>
  <c r="AM2561" i="18"/>
  <c r="AM2562" i="18"/>
  <c r="AM2563" i="18"/>
  <c r="AM2564" i="18"/>
  <c r="AM2565" i="18"/>
  <c r="AM2566" i="18"/>
  <c r="AM2567" i="18"/>
  <c r="AM2568" i="18"/>
  <c r="AM2569" i="18"/>
  <c r="AM2570" i="18"/>
  <c r="AM2571" i="18"/>
  <c r="AM2572" i="18"/>
  <c r="AM2573" i="18"/>
  <c r="AM2574" i="18"/>
  <c r="AM2575" i="18"/>
  <c r="AM2576" i="18"/>
  <c r="AM2577" i="18"/>
  <c r="AM2578" i="18"/>
  <c r="AM2579" i="18"/>
  <c r="AM2580" i="18"/>
  <c r="AM2581" i="18"/>
  <c r="AM2582" i="18"/>
  <c r="AM2583" i="18"/>
  <c r="AM2584" i="18"/>
  <c r="AM2585" i="18"/>
  <c r="AM2586" i="18"/>
  <c r="AM2587" i="18"/>
  <c r="AM2588" i="18"/>
  <c r="AM2589" i="18"/>
  <c r="AM2590" i="18"/>
  <c r="AM2591" i="18"/>
  <c r="AM2592" i="18"/>
  <c r="AM2593" i="18"/>
  <c r="AM2594" i="18"/>
  <c r="AM2595" i="18"/>
  <c r="AM2596" i="18"/>
  <c r="AM2597" i="18"/>
  <c r="AM2598" i="18"/>
  <c r="AM2599" i="18"/>
  <c r="AM2600" i="18"/>
  <c r="AM2601" i="18"/>
  <c r="AM2602" i="18"/>
  <c r="AM2603" i="18"/>
  <c r="AM2604" i="18"/>
  <c r="AM2605" i="18"/>
  <c r="AM2606" i="18"/>
  <c r="AM2607" i="18"/>
  <c r="AM2608" i="18"/>
  <c r="AM2609" i="18"/>
  <c r="AM2610" i="18"/>
  <c r="AM2611" i="18"/>
  <c r="AM2612" i="18"/>
  <c r="AM2613" i="18"/>
  <c r="AM2614" i="18"/>
  <c r="AM2615" i="18"/>
  <c r="AM2616" i="18"/>
  <c r="AM2617" i="18"/>
  <c r="AM2618" i="18"/>
  <c r="AM2619" i="18"/>
  <c r="AM2620" i="18"/>
  <c r="AM2621" i="18"/>
  <c r="AM2622" i="18"/>
  <c r="AM2623" i="18"/>
  <c r="AM2624" i="18"/>
  <c r="AM2625" i="18"/>
  <c r="AM2626" i="18"/>
  <c r="AM2627" i="18"/>
  <c r="AM2628" i="18"/>
  <c r="AM2629" i="18"/>
  <c r="AM2630" i="18"/>
  <c r="AM2631" i="18"/>
  <c r="AM2632" i="18"/>
  <c r="AM2633" i="18"/>
  <c r="AM2634" i="18"/>
  <c r="AM2635" i="18"/>
  <c r="AM2636" i="18"/>
  <c r="AM2637" i="18"/>
  <c r="AM2638" i="18"/>
  <c r="AM2639" i="18"/>
  <c r="AM2640" i="18"/>
  <c r="AM2641" i="18"/>
  <c r="AM2642" i="18"/>
  <c r="AM2643" i="18"/>
  <c r="AM2644" i="18"/>
  <c r="AM2645" i="18"/>
  <c r="AM2646" i="18"/>
  <c r="AM2647" i="18"/>
  <c r="AM2648" i="18"/>
  <c r="AM2649" i="18"/>
  <c r="AM2650" i="18"/>
  <c r="AM2651" i="18"/>
  <c r="AM2652" i="18"/>
  <c r="AM2653" i="18"/>
  <c r="AM2654" i="18"/>
  <c r="AM2655" i="18"/>
  <c r="AM2656" i="18"/>
  <c r="AM2657" i="18"/>
  <c r="AM2658" i="18"/>
  <c r="AM2659" i="18"/>
  <c r="AM2660" i="18"/>
  <c r="AM2661" i="18"/>
  <c r="AM2662" i="18"/>
  <c r="AM2663" i="18"/>
  <c r="AM2664" i="18"/>
  <c r="AM2665" i="18"/>
  <c r="AM2666" i="18"/>
  <c r="AM2667" i="18"/>
  <c r="AM2668" i="18"/>
  <c r="AM2669" i="18"/>
  <c r="AM2670" i="18"/>
  <c r="AM2671" i="18"/>
  <c r="AM2672" i="18"/>
  <c r="AM2673" i="18"/>
  <c r="AM2674" i="18"/>
  <c r="AM2675" i="18"/>
  <c r="AM2676" i="18"/>
  <c r="AM2677" i="18"/>
  <c r="AM2678" i="18"/>
  <c r="AM2679" i="18"/>
  <c r="AM2680" i="18"/>
  <c r="AM2681" i="18"/>
  <c r="AM2682" i="18"/>
  <c r="AM2683" i="18"/>
  <c r="AM2684" i="18"/>
  <c r="AM2685" i="18"/>
  <c r="AM2686" i="18"/>
  <c r="AM2687" i="18"/>
  <c r="AM2688" i="18"/>
  <c r="AM2689" i="18"/>
  <c r="AM2690" i="18"/>
  <c r="AM2691" i="18"/>
  <c r="AM2692" i="18"/>
  <c r="AM2693" i="18"/>
  <c r="AM2694" i="18"/>
  <c r="AM2695" i="18"/>
  <c r="AM2696" i="18"/>
  <c r="AM2697" i="18"/>
  <c r="AM2698" i="18"/>
  <c r="AM2699" i="18"/>
  <c r="AM2700" i="18"/>
  <c r="AM2701" i="18"/>
  <c r="AM2702" i="18"/>
  <c r="AM2703" i="18"/>
  <c r="AM2704" i="18"/>
  <c r="AM2705" i="18"/>
  <c r="AM2706" i="18"/>
  <c r="AM2707" i="18"/>
  <c r="AM2708" i="18"/>
  <c r="AM2709" i="18"/>
  <c r="AM2710" i="18"/>
  <c r="AM2711" i="18"/>
  <c r="AM2712" i="18"/>
  <c r="AM2713" i="18"/>
  <c r="AM2714" i="18"/>
  <c r="AM2715" i="18"/>
  <c r="AM2716" i="18"/>
  <c r="AM2717" i="18"/>
  <c r="AM2718" i="18"/>
  <c r="AM2719" i="18"/>
  <c r="AM2720" i="18"/>
  <c r="AM2721" i="18"/>
  <c r="AM2722" i="18"/>
  <c r="AM2723" i="18"/>
  <c r="AM2724" i="18"/>
  <c r="AM2725" i="18"/>
  <c r="AM2726" i="18"/>
  <c r="AM2727" i="18"/>
  <c r="AM2728" i="18"/>
  <c r="AM2729" i="18"/>
  <c r="AM2730" i="18"/>
  <c r="AM2731" i="18"/>
  <c r="AM2732" i="18"/>
  <c r="AM2733" i="18"/>
  <c r="AM2734" i="18"/>
  <c r="AM2735" i="18"/>
  <c r="AM2736" i="18"/>
  <c r="AM2737" i="18"/>
  <c r="AM2738" i="18"/>
  <c r="AM2739" i="18"/>
  <c r="AM2740" i="18"/>
  <c r="AM2741" i="18"/>
  <c r="AM2742" i="18"/>
  <c r="AM2743" i="18"/>
  <c r="AM2744" i="18"/>
  <c r="AM2745" i="18"/>
  <c r="AM2746" i="18"/>
  <c r="AM2747" i="18"/>
  <c r="AM2748" i="18"/>
  <c r="AM2749" i="18"/>
  <c r="AM2750" i="18"/>
  <c r="AM2751" i="18"/>
  <c r="AM2752" i="18"/>
  <c r="AM2753" i="18"/>
  <c r="AM2754" i="18"/>
  <c r="AM2755" i="18"/>
  <c r="AM2756" i="18"/>
  <c r="AM2757" i="18"/>
  <c r="AM2758" i="18"/>
  <c r="AM2759" i="18"/>
  <c r="AM2760" i="18"/>
  <c r="AM2761" i="18"/>
  <c r="AM2762" i="18"/>
  <c r="AM2763" i="18"/>
  <c r="AM2764" i="18"/>
  <c r="AM2765" i="18"/>
  <c r="AM2766" i="18"/>
  <c r="AM2767" i="18"/>
  <c r="AM2768" i="18"/>
  <c r="AM2769" i="18"/>
  <c r="AM2770" i="18"/>
  <c r="AM2771" i="18"/>
  <c r="AM2772" i="18"/>
  <c r="AM2773" i="18"/>
  <c r="AM2774" i="18"/>
  <c r="AM2775" i="18"/>
  <c r="AM2776" i="18"/>
  <c r="AM2777" i="18"/>
  <c r="AM2778" i="18"/>
  <c r="AM2779" i="18"/>
  <c r="AM2780" i="18"/>
  <c r="AM2781" i="18"/>
  <c r="AM2782" i="18"/>
  <c r="AM2783" i="18"/>
  <c r="AM2784" i="18"/>
  <c r="AM2785" i="18"/>
  <c r="AM2786" i="18"/>
  <c r="AM2787" i="18"/>
  <c r="AM2788" i="18"/>
  <c r="AM2789" i="18"/>
  <c r="AM2790" i="18"/>
  <c r="AM2791" i="18"/>
  <c r="AM2792" i="18"/>
  <c r="AM2793" i="18"/>
  <c r="AM2794" i="18"/>
  <c r="AM2795" i="18"/>
  <c r="AM2796" i="18"/>
  <c r="AM2797" i="18"/>
  <c r="AM2798" i="18"/>
  <c r="AM2799" i="18"/>
  <c r="AM2800" i="18"/>
  <c r="AM2801" i="18"/>
  <c r="AM2802" i="18"/>
  <c r="AM2803" i="18"/>
  <c r="AM2804" i="18"/>
  <c r="AM2805" i="18"/>
  <c r="AM2806" i="18"/>
  <c r="AM2807" i="18"/>
  <c r="AM2808" i="18"/>
  <c r="AM2809" i="18"/>
  <c r="AM2810" i="18"/>
  <c r="AM2811" i="18"/>
  <c r="AM2812" i="18"/>
  <c r="AM2813" i="18"/>
  <c r="AM2814" i="18"/>
  <c r="AM2815" i="18"/>
  <c r="AM2816" i="18"/>
  <c r="AM2817" i="18"/>
  <c r="AM2818" i="18"/>
  <c r="AM2819" i="18"/>
  <c r="AM2820" i="18"/>
  <c r="AM2821" i="18"/>
  <c r="AM2822" i="18"/>
  <c r="AM2823" i="18"/>
  <c r="AM2824" i="18"/>
  <c r="AM2825" i="18"/>
  <c r="AM2826" i="18"/>
  <c r="AM2827" i="18"/>
  <c r="AM2828" i="18"/>
  <c r="AM2829" i="18"/>
  <c r="AM2830" i="18"/>
  <c r="AM2831" i="18"/>
  <c r="AM2832" i="18"/>
  <c r="AM2833" i="18"/>
  <c r="AM2834" i="18"/>
  <c r="AM2835" i="18"/>
  <c r="AM2836" i="18"/>
  <c r="AM2837" i="18"/>
  <c r="AM2838" i="18"/>
  <c r="AM2839" i="18"/>
  <c r="AM2840" i="18"/>
  <c r="AM2841" i="18"/>
  <c r="AM2842" i="18"/>
  <c r="AM2843" i="18"/>
  <c r="AM2958" i="18"/>
  <c r="AM2959" i="18"/>
  <c r="AM2960" i="18"/>
  <c r="AM2961" i="18"/>
  <c r="AM2962" i="18"/>
  <c r="AM2990" i="18"/>
  <c r="AM2991" i="18"/>
  <c r="AM2992" i="18"/>
  <c r="AM2993" i="18"/>
  <c r="AM2994" i="18"/>
  <c r="AM2995" i="18"/>
  <c r="AM2996" i="18"/>
  <c r="AM2997" i="18"/>
  <c r="AM2998" i="18"/>
  <c r="AM2999" i="18"/>
  <c r="AM3000" i="18"/>
  <c r="AM3001" i="18"/>
  <c r="AM3002" i="18"/>
  <c r="AM3003" i="18"/>
  <c r="AM3004" i="18"/>
  <c r="AM3005" i="18"/>
  <c r="AM3006" i="18"/>
  <c r="AM3007" i="18"/>
  <c r="AM3008" i="18"/>
  <c r="AM3009" i="18"/>
  <c r="AM3010" i="18"/>
  <c r="AM3011" i="18"/>
  <c r="AM3012" i="18"/>
  <c r="AM3013" i="18"/>
  <c r="AM3014" i="18"/>
  <c r="AM3015" i="18"/>
  <c r="AM3016" i="18"/>
  <c r="AM3017" i="18"/>
  <c r="AM3018" i="18"/>
  <c r="AM3019" i="18"/>
  <c r="AM3020" i="18"/>
  <c r="AM3021" i="18"/>
  <c r="AM3022" i="18"/>
  <c r="AM3023" i="18"/>
  <c r="AM3024" i="18"/>
  <c r="AM3025" i="18"/>
  <c r="AM3026" i="18"/>
  <c r="AM3027" i="18"/>
  <c r="AM3028" i="18"/>
  <c r="AM3029" i="18"/>
  <c r="AM3030" i="18"/>
  <c r="AM3031" i="18"/>
  <c r="AM3032" i="18"/>
  <c r="AM3033" i="18"/>
  <c r="AM3034" i="18"/>
  <c r="AM3035" i="18"/>
  <c r="AM3036" i="18"/>
  <c r="AM3037" i="18"/>
  <c r="AM3038" i="18"/>
  <c r="AM3039" i="18"/>
  <c r="AM3040" i="18"/>
  <c r="AM3041" i="18"/>
  <c r="AM3042" i="18"/>
  <c r="AM3043" i="18"/>
  <c r="AM3044" i="18"/>
  <c r="AM3045" i="18"/>
  <c r="AM3046" i="18"/>
  <c r="AM3047" i="18"/>
  <c r="AM3048" i="18"/>
  <c r="AM3049" i="18"/>
  <c r="AM3050" i="18"/>
  <c r="AM3051" i="18"/>
  <c r="AM3052" i="18"/>
  <c r="AM3053" i="18"/>
  <c r="AM3054" i="18"/>
  <c r="AM3055" i="18"/>
  <c r="AM3056" i="18"/>
  <c r="AM3057" i="18"/>
  <c r="AM3058" i="18"/>
  <c r="AM3059" i="18"/>
  <c r="AM3060" i="18"/>
  <c r="AM3061" i="18"/>
  <c r="AM3062" i="18"/>
  <c r="AM3063" i="18"/>
  <c r="AM3064" i="18"/>
  <c r="AM3065" i="18"/>
  <c r="AM3066" i="18"/>
  <c r="AM3067" i="18"/>
  <c r="AM3068" i="18"/>
  <c r="AM3069" i="18"/>
  <c r="AM3070" i="18"/>
  <c r="AM3071" i="18"/>
  <c r="AM3072" i="18"/>
  <c r="AM3073" i="18"/>
  <c r="AM3074" i="18"/>
  <c r="AM3075" i="18"/>
  <c r="AM3076" i="18"/>
  <c r="AM3077" i="18"/>
  <c r="AM3078" i="18"/>
  <c r="AM3079" i="18"/>
  <c r="AM3080" i="18"/>
  <c r="AM3081" i="18"/>
  <c r="AM3082" i="18"/>
  <c r="AM3083" i="18"/>
  <c r="AM3084" i="18"/>
  <c r="AM3085" i="18"/>
  <c r="AM3086" i="18"/>
  <c r="AM3087" i="18"/>
  <c r="AM3088" i="18"/>
  <c r="AM3089" i="18"/>
  <c r="AM3090" i="18"/>
  <c r="AM3091" i="18"/>
  <c r="AM3092" i="18"/>
  <c r="AM3093" i="18"/>
  <c r="AM3094" i="18"/>
  <c r="AM3095" i="18"/>
  <c r="AM3096" i="18"/>
  <c r="AM3097" i="18"/>
  <c r="AM3098" i="18"/>
  <c r="AM3099" i="18"/>
  <c r="AM3100" i="18"/>
  <c r="AM3101" i="18"/>
  <c r="AM3102" i="18"/>
  <c r="AM3103" i="18"/>
  <c r="AM3104" i="18"/>
  <c r="AM3105" i="18"/>
  <c r="AM3106" i="18"/>
  <c r="AM3107" i="18"/>
  <c r="AM3108" i="18"/>
  <c r="AM3109" i="18"/>
  <c r="AM3110" i="18"/>
  <c r="AM3111" i="18"/>
  <c r="AM3112" i="18"/>
  <c r="AM3113" i="18"/>
  <c r="AM3114" i="18"/>
  <c r="AM3115" i="18"/>
  <c r="AM3116" i="18"/>
  <c r="AM3117" i="18"/>
  <c r="AM3118" i="18"/>
  <c r="AM3119" i="18"/>
  <c r="AM3120" i="18"/>
  <c r="AM3121" i="18"/>
  <c r="AM3122" i="18"/>
  <c r="AM3123" i="18"/>
  <c r="AM3124" i="18"/>
  <c r="AM3125" i="18"/>
  <c r="AM3126" i="18"/>
  <c r="AM3127" i="18"/>
  <c r="AM3128" i="18"/>
  <c r="AM3129" i="18"/>
  <c r="AM3130" i="18"/>
  <c r="AM3131" i="18"/>
  <c r="AM3132" i="18"/>
  <c r="AM3133" i="18"/>
  <c r="AM3134" i="18"/>
  <c r="AM3135" i="18"/>
  <c r="AM3136" i="18"/>
  <c r="AM3137" i="18"/>
  <c r="AM3138" i="18"/>
  <c r="AM3139" i="18"/>
  <c r="AM3140" i="18"/>
  <c r="AM3141" i="18"/>
  <c r="AM3142" i="18"/>
  <c r="AM3143" i="18"/>
  <c r="AM3144" i="18"/>
  <c r="AM3145" i="18"/>
  <c r="AM3146" i="18"/>
  <c r="AM3147" i="18"/>
  <c r="AM3148" i="18"/>
  <c r="AM3149" i="18"/>
  <c r="AM3150" i="18"/>
  <c r="AM3151" i="18"/>
  <c r="AM3152" i="18"/>
  <c r="AM3153" i="18"/>
  <c r="AM3154" i="18"/>
  <c r="AM3155" i="18"/>
  <c r="AM3156" i="18"/>
  <c r="AM3157" i="18"/>
  <c r="AM3158" i="18"/>
  <c r="AM3159" i="18"/>
  <c r="AM3160" i="18"/>
  <c r="AM3161" i="18"/>
  <c r="AM3162" i="18"/>
  <c r="AM3163" i="18"/>
  <c r="AM3164" i="18"/>
  <c r="AM3165" i="18"/>
  <c r="AM3166" i="18"/>
  <c r="AM3167" i="18"/>
  <c r="AM3168" i="18"/>
  <c r="AM3169" i="18"/>
  <c r="AM3170" i="18"/>
  <c r="AM3171" i="18"/>
  <c r="AM3172" i="18"/>
  <c r="AM3173" i="18"/>
  <c r="AM3174" i="18"/>
  <c r="AM3175" i="18"/>
  <c r="AM3176" i="18"/>
  <c r="AM3177" i="18"/>
  <c r="AM3178" i="18"/>
  <c r="AM3179" i="18"/>
  <c r="AM3180" i="18"/>
  <c r="AM3181" i="18"/>
  <c r="AM3182" i="18"/>
  <c r="AM3183" i="18"/>
  <c r="AM3184" i="18"/>
  <c r="AM3185" i="18"/>
  <c r="AM3186" i="18"/>
  <c r="AM3187" i="18"/>
  <c r="AM3188" i="18"/>
  <c r="AM3189" i="18"/>
  <c r="AM3190" i="18"/>
  <c r="AM3191" i="18"/>
  <c r="AM3192" i="18"/>
  <c r="AM3193" i="18"/>
  <c r="AM3194" i="18"/>
  <c r="AM3195" i="18"/>
  <c r="AM3196" i="18"/>
  <c r="AM3197" i="18"/>
  <c r="AM3198" i="18"/>
  <c r="AM3199" i="18"/>
  <c r="AM3200" i="18"/>
  <c r="AM3201" i="18"/>
  <c r="AM3202" i="18"/>
  <c r="AM3203" i="18"/>
  <c r="AM3204" i="18"/>
  <c r="AM3205" i="18"/>
  <c r="AM3206" i="18"/>
  <c r="AM3207" i="18"/>
  <c r="AM3208" i="18"/>
  <c r="AM3209" i="18"/>
  <c r="AM3210" i="18"/>
  <c r="AM3211" i="18"/>
  <c r="AM3212" i="18"/>
  <c r="AM3213" i="18"/>
  <c r="AM3214" i="18"/>
  <c r="AM3215" i="18"/>
  <c r="AM3216" i="18"/>
  <c r="AM3217" i="18"/>
  <c r="AM3218" i="18"/>
  <c r="AM3219" i="18"/>
  <c r="AM3220" i="18"/>
  <c r="AM3221" i="18"/>
  <c r="AM3222" i="18"/>
  <c r="AM3223" i="18"/>
  <c r="AM3224" i="18"/>
  <c r="AM3225" i="18"/>
  <c r="AM3226" i="18"/>
  <c r="AM3227" i="18"/>
  <c r="AM3228" i="18"/>
  <c r="AM3229" i="18"/>
  <c r="AM3230" i="18"/>
  <c r="AM3231" i="18"/>
  <c r="AM3232" i="18"/>
  <c r="AM3233" i="18"/>
  <c r="AM3234" i="18"/>
  <c r="AM3235" i="18"/>
  <c r="AM3236" i="18"/>
  <c r="AM3237" i="18"/>
  <c r="AM3238" i="18"/>
  <c r="AM3239" i="18"/>
  <c r="AM3240" i="18"/>
  <c r="AM3241" i="18"/>
  <c r="AM3242" i="18"/>
  <c r="AM3243" i="18"/>
  <c r="AM3244" i="18"/>
  <c r="AM3245" i="18"/>
  <c r="AM3246" i="18"/>
  <c r="AM3247" i="18"/>
  <c r="AM3248" i="18"/>
  <c r="AM3249" i="18"/>
  <c r="AM3250" i="18"/>
  <c r="AM3251" i="18"/>
  <c r="AM3252" i="18"/>
  <c r="AM3253" i="18"/>
  <c r="AM3254" i="18"/>
  <c r="AM3255" i="18"/>
  <c r="AM3256" i="18"/>
  <c r="AM3257" i="18"/>
  <c r="AM3258" i="18"/>
  <c r="AM3259" i="18"/>
  <c r="AM3260" i="18"/>
  <c r="AM3261" i="18"/>
  <c r="AM3262" i="18"/>
  <c r="AM3263" i="18"/>
  <c r="AM3264" i="18"/>
  <c r="AM3265" i="18"/>
  <c r="AM3266" i="18"/>
  <c r="AM3267" i="18"/>
  <c r="AM3268" i="18"/>
  <c r="AM3269" i="18"/>
  <c r="AM3270" i="18"/>
  <c r="AM3271" i="18"/>
  <c r="AM3272" i="18"/>
  <c r="AM3273" i="18"/>
  <c r="AM3274" i="18"/>
  <c r="AM3275" i="18"/>
  <c r="AM3276" i="18"/>
  <c r="AM3277" i="18"/>
  <c r="AM3278" i="18"/>
  <c r="AM3279" i="18"/>
  <c r="AM3280" i="18"/>
  <c r="AM3281" i="18"/>
  <c r="AM3282" i="18"/>
  <c r="AM3283" i="18"/>
  <c r="AM3284" i="18"/>
  <c r="AM3285" i="18"/>
  <c r="AM3286" i="18"/>
  <c r="AM3287" i="18"/>
  <c r="AM3288" i="18"/>
  <c r="AM3289" i="18"/>
  <c r="AM3290" i="18"/>
  <c r="AM3291" i="18"/>
  <c r="AM3292" i="18"/>
  <c r="AM3293" i="18"/>
  <c r="AM3294" i="18"/>
  <c r="AM3295" i="18"/>
  <c r="AM3296" i="18"/>
  <c r="AM3297" i="18"/>
  <c r="AM3298" i="18"/>
  <c r="AM3299" i="18"/>
  <c r="AM3300" i="18"/>
  <c r="AM3301" i="18"/>
  <c r="AM3302" i="18"/>
  <c r="AM3303" i="18"/>
  <c r="AM3304" i="18"/>
  <c r="AM3305" i="18"/>
  <c r="AM3306" i="18"/>
  <c r="AM3307" i="18"/>
  <c r="AM3308" i="18"/>
  <c r="AM3309" i="18"/>
  <c r="AM3310" i="18"/>
  <c r="AM3311" i="18"/>
  <c r="AM3312" i="18"/>
  <c r="AM3313" i="18"/>
  <c r="AM3314" i="18"/>
  <c r="AM3315" i="18"/>
  <c r="AM3316" i="18"/>
  <c r="AM3317" i="18"/>
  <c r="AM3318" i="18"/>
  <c r="AM3319" i="18"/>
  <c r="AM3320" i="18"/>
  <c r="AM3321" i="18"/>
  <c r="AM3322" i="18"/>
  <c r="AM3323" i="18"/>
  <c r="AM3324" i="18"/>
  <c r="AM3325" i="18"/>
  <c r="AM3326" i="18"/>
  <c r="AM3327" i="18"/>
  <c r="AM3328" i="18"/>
  <c r="AM3329" i="18"/>
  <c r="AM3330" i="18"/>
  <c r="AM3331" i="18"/>
  <c r="AM3332" i="18"/>
  <c r="AM3333" i="18"/>
  <c r="AM3334" i="18"/>
  <c r="AM3335" i="18"/>
  <c r="AM3336" i="18"/>
  <c r="AM3337" i="18"/>
  <c r="AM3338" i="18"/>
  <c r="AM3339" i="18"/>
  <c r="AM3340" i="18"/>
  <c r="AM3341" i="18"/>
  <c r="AM3342" i="18"/>
  <c r="AM3343" i="18"/>
  <c r="AM3344" i="18"/>
  <c r="AM3345" i="18"/>
  <c r="AM3346" i="18"/>
  <c r="AM3347" i="18"/>
  <c r="AM3348" i="18"/>
  <c r="AM3349" i="18"/>
  <c r="AM3350" i="18"/>
  <c r="AM3351" i="18"/>
  <c r="AM3352" i="18"/>
  <c r="AM3353" i="18"/>
  <c r="AM3354" i="18"/>
  <c r="AM3355" i="18"/>
  <c r="AM3356" i="18"/>
  <c r="AM3357" i="18"/>
  <c r="AM3358" i="18"/>
  <c r="AM3359" i="18"/>
  <c r="AM3360" i="18"/>
  <c r="AM3361" i="18"/>
  <c r="AM3362" i="18"/>
  <c r="AM3363" i="18"/>
  <c r="AM3364" i="18"/>
  <c r="AM3365" i="18"/>
  <c r="AM3366" i="18"/>
  <c r="AM3367" i="18"/>
  <c r="AM3368" i="18"/>
  <c r="AM3369" i="18"/>
  <c r="AM3370" i="18"/>
  <c r="AM3371" i="18"/>
  <c r="AM3372" i="18"/>
  <c r="AM3373" i="18"/>
  <c r="AM3374" i="18"/>
  <c r="AM3375" i="18"/>
  <c r="AM3376" i="18"/>
  <c r="AM3377" i="18"/>
  <c r="AM3378" i="18"/>
  <c r="AM3379" i="18"/>
  <c r="AM3380" i="18"/>
  <c r="AM3381" i="18"/>
  <c r="AM3382" i="18"/>
  <c r="AM3383" i="18"/>
  <c r="AM3384" i="18"/>
  <c r="AM3385" i="18"/>
  <c r="AM3386" i="18"/>
  <c r="AM3387" i="18"/>
  <c r="AM3388" i="18"/>
  <c r="AM3389" i="18"/>
  <c r="AM3390" i="18"/>
  <c r="AM3391" i="18"/>
  <c r="AM3392" i="18"/>
  <c r="AM3393" i="18"/>
  <c r="AM3394" i="18"/>
  <c r="AM3395" i="18"/>
  <c r="AM3396" i="18"/>
  <c r="AM3397" i="18"/>
  <c r="AM3398" i="18"/>
  <c r="AM3399" i="18"/>
  <c r="AM3400" i="18"/>
  <c r="AM3401" i="18"/>
  <c r="AM3402" i="18"/>
  <c r="AM3403" i="18"/>
  <c r="AM3404" i="18"/>
  <c r="AM3405" i="18"/>
  <c r="AM3406" i="18"/>
  <c r="AM3407" i="18"/>
  <c r="AM3408" i="18"/>
  <c r="AM3409" i="18"/>
  <c r="AM3410" i="18"/>
  <c r="AM3411" i="18"/>
  <c r="AM3412" i="18"/>
  <c r="AM3413" i="18"/>
  <c r="AM3414" i="18"/>
  <c r="AM3415" i="18"/>
  <c r="AM3416" i="18"/>
  <c r="AM3417" i="18"/>
  <c r="AM3418" i="18"/>
  <c r="AM3419" i="18"/>
  <c r="AM3420" i="18"/>
  <c r="AM3421" i="18"/>
  <c r="AM3422" i="18"/>
  <c r="AM3423" i="18"/>
  <c r="AM3424" i="18"/>
  <c r="AM3425" i="18"/>
  <c r="AM3426" i="18"/>
  <c r="AM3427" i="18"/>
  <c r="AM3428" i="18"/>
  <c r="AM3429" i="18"/>
  <c r="AM3430" i="18"/>
  <c r="AM3431" i="18"/>
  <c r="AM3432" i="18"/>
  <c r="AM3433" i="18"/>
  <c r="AM3434" i="18"/>
  <c r="AM3435" i="18"/>
  <c r="AM3436" i="18"/>
  <c r="AM3437" i="18"/>
  <c r="AM3438" i="18"/>
  <c r="AM3439" i="18"/>
  <c r="AM3440" i="18"/>
  <c r="AM3441" i="18"/>
  <c r="AM3442" i="18"/>
  <c r="AM3443" i="18"/>
  <c r="AM3444" i="18"/>
  <c r="AM3445" i="18"/>
  <c r="AM3446" i="18"/>
  <c r="AM3447" i="18"/>
  <c r="AM3448" i="18"/>
  <c r="AM3449" i="18"/>
  <c r="AM3450" i="18"/>
  <c r="AM3451" i="18"/>
  <c r="AM3452" i="18"/>
  <c r="AM3453" i="18"/>
  <c r="AM3454" i="18"/>
  <c r="AM3455" i="18"/>
  <c r="AM3456" i="18"/>
  <c r="AM3457" i="18"/>
  <c r="AM3458" i="18"/>
  <c r="AM3459" i="18"/>
  <c r="AM3460" i="18"/>
  <c r="AM3461" i="18"/>
  <c r="AM3462" i="18"/>
  <c r="AM3463" i="18"/>
  <c r="AM3464" i="18"/>
  <c r="AM3465" i="18"/>
  <c r="AM3466" i="18"/>
  <c r="AM3467" i="18"/>
  <c r="AM3468" i="18"/>
  <c r="AM3469" i="18"/>
  <c r="AM3470" i="18"/>
  <c r="AM3471" i="18"/>
  <c r="AM3472" i="18"/>
  <c r="AM3473" i="18"/>
  <c r="AM3474" i="18"/>
  <c r="AM3475" i="18"/>
  <c r="AM3476" i="18"/>
  <c r="AM3477" i="18"/>
  <c r="AM3478" i="18"/>
  <c r="AM3479" i="18"/>
  <c r="AM3480" i="18"/>
  <c r="AM3481" i="18"/>
  <c r="AM3482" i="18"/>
  <c r="AM3483" i="18"/>
  <c r="AM3484" i="18"/>
  <c r="AM3485" i="18"/>
  <c r="AM3486" i="18"/>
  <c r="AM3487" i="18"/>
  <c r="AM3488" i="18"/>
  <c r="AM3489" i="18"/>
  <c r="AM3490" i="18"/>
  <c r="AM3491" i="18"/>
  <c r="AM3492" i="18"/>
  <c r="AM3493" i="18"/>
  <c r="AM3494" i="18"/>
  <c r="AM3495" i="18"/>
  <c r="AM3496" i="18"/>
  <c r="AM3497" i="18"/>
  <c r="AM3498" i="18"/>
  <c r="AM3499" i="18"/>
  <c r="AM3500" i="18"/>
  <c r="AM3501" i="18"/>
  <c r="AM3502" i="18"/>
  <c r="AM3503" i="18"/>
  <c r="AM3504" i="18"/>
  <c r="AM3505" i="18"/>
  <c r="AM3506" i="18"/>
  <c r="AM3507" i="18"/>
  <c r="AM3508" i="18"/>
  <c r="AM3509" i="18"/>
  <c r="AM3510" i="18"/>
  <c r="AM3511" i="18"/>
  <c r="AM3512" i="18"/>
  <c r="AM3513" i="18"/>
  <c r="AM3514" i="18"/>
  <c r="AM3515" i="18"/>
  <c r="AM3516" i="18"/>
  <c r="AM3517" i="18"/>
  <c r="AM3518" i="18"/>
  <c r="AM3519" i="18"/>
  <c r="AM3520" i="18"/>
  <c r="AM3521" i="18"/>
  <c r="AM3522" i="18"/>
  <c r="AM3523" i="18"/>
  <c r="AM3524" i="18"/>
  <c r="AM3525" i="18"/>
  <c r="AM3526" i="18"/>
  <c r="AM3527" i="18"/>
  <c r="AM3528" i="18"/>
  <c r="AM3529" i="18"/>
  <c r="AM3530" i="18"/>
  <c r="AM3531" i="18"/>
  <c r="AM3532" i="18"/>
  <c r="AM3533" i="18"/>
  <c r="AM3534" i="18"/>
  <c r="AM3535" i="18"/>
  <c r="AM3536" i="18"/>
  <c r="AM3537" i="18"/>
  <c r="AM3538" i="18"/>
  <c r="AM3539" i="18"/>
  <c r="AM3540" i="18"/>
  <c r="AM3543" i="18"/>
  <c r="AM3545" i="18"/>
  <c r="AM3549" i="18"/>
  <c r="AM3550" i="18"/>
  <c r="AM3551" i="18"/>
  <c r="AM3555" i="18"/>
  <c r="AM3556" i="18"/>
  <c r="AM3557" i="18"/>
  <c r="AM3558" i="18"/>
  <c r="AM3559" i="18"/>
  <c r="AM3560" i="18"/>
  <c r="AM3561" i="18"/>
  <c r="AM3562" i="18"/>
  <c r="AM3563" i="18"/>
  <c r="AM3564" i="18"/>
  <c r="AM3565" i="18"/>
  <c r="AM3567" i="18"/>
  <c r="AM3568" i="18"/>
  <c r="AM3570" i="18"/>
  <c r="AM3572" i="18"/>
  <c r="AM3579" i="18"/>
  <c r="AM3582" i="18"/>
  <c r="AM3583" i="18"/>
  <c r="AM3584" i="18"/>
  <c r="AM3585" i="18"/>
  <c r="AM3586" i="18"/>
  <c r="AM3587" i="18"/>
  <c r="AM3589" i="18"/>
  <c r="AM3590" i="18"/>
  <c r="AM3591" i="18"/>
  <c r="AM3592" i="18"/>
  <c r="AM3593" i="18"/>
  <c r="AM3594" i="18"/>
  <c r="AM3595" i="18"/>
  <c r="AM3596" i="18"/>
  <c r="AM3597" i="18"/>
  <c r="AM3598" i="18"/>
  <c r="AM3599" i="18"/>
  <c r="AM3600" i="18"/>
  <c r="AM3601" i="18"/>
  <c r="AM3602" i="18"/>
  <c r="AM3603" i="18"/>
  <c r="AM3604" i="18"/>
  <c r="AM3605" i="18"/>
  <c r="AM3606" i="18"/>
  <c r="AM3608" i="18"/>
  <c r="AM3610" i="18"/>
  <c r="AM3611" i="18"/>
  <c r="AM3612" i="18"/>
  <c r="AM3613" i="18"/>
  <c r="AM3614" i="18"/>
  <c r="AM3615" i="18"/>
  <c r="AM3616" i="18"/>
  <c r="AM3617" i="18"/>
  <c r="AM3618" i="18"/>
  <c r="AM3619" i="18"/>
  <c r="AM3620" i="18"/>
  <c r="AM3621" i="18"/>
  <c r="AM3623" i="18"/>
  <c r="AM3624" i="18"/>
  <c r="AM3626" i="18"/>
  <c r="AM3627" i="18"/>
  <c r="AM3628" i="18"/>
  <c r="AM3629" i="18"/>
  <c r="AM3630" i="18"/>
  <c r="AM3632" i="18"/>
  <c r="AM3633" i="18"/>
  <c r="AM3634" i="18"/>
  <c r="AM3635" i="18"/>
  <c r="AM3636" i="18"/>
  <c r="AM3637" i="18"/>
  <c r="AM3639" i="18"/>
  <c r="AM3641" i="18"/>
  <c r="AM3642" i="18"/>
  <c r="AM3643" i="18"/>
  <c r="AM3644" i="18"/>
  <c r="AM3645" i="18"/>
  <c r="AM3647" i="18"/>
  <c r="AM3648" i="18"/>
  <c r="AM3649" i="18"/>
  <c r="AM3650" i="18"/>
  <c r="AM3651" i="18"/>
  <c r="AM3652" i="18"/>
  <c r="AM3653" i="18"/>
  <c r="AM3655" i="18"/>
  <c r="AM3656" i="18"/>
  <c r="AM3657" i="18"/>
  <c r="AM3659" i="18"/>
  <c r="AM3660" i="18"/>
  <c r="AM3661" i="18"/>
  <c r="AM3662" i="18"/>
  <c r="AM3663" i="18"/>
  <c r="AM3664" i="18"/>
  <c r="AM3665" i="18"/>
  <c r="AM3667" i="18"/>
  <c r="AM3668" i="18"/>
  <c r="AM3669" i="18"/>
  <c r="AM3670" i="18"/>
  <c r="AM3671" i="18"/>
  <c r="AM3672" i="18"/>
  <c r="AM3673" i="18"/>
  <c r="AM3675" i="18"/>
  <c r="AM3677" i="18"/>
  <c r="AM3679" i="18"/>
  <c r="AM3681" i="18"/>
  <c r="AM3684" i="18"/>
  <c r="AM3686" i="18"/>
  <c r="AM3688" i="18"/>
  <c r="AM3689" i="18"/>
  <c r="AM3690" i="18"/>
  <c r="AM3691" i="18"/>
  <c r="AM3694" i="18"/>
  <c r="AM3695" i="18"/>
  <c r="AM3696" i="18"/>
  <c r="AM3699" i="18"/>
  <c r="AM3700" i="18"/>
  <c r="AM3701" i="18"/>
  <c r="AM3702" i="18"/>
  <c r="AM3703" i="18"/>
  <c r="AM3704" i="18"/>
  <c r="AM3705" i="18"/>
  <c r="AM3706" i="18"/>
  <c r="AM3707" i="18"/>
  <c r="AM3708" i="18"/>
  <c r="AM3709" i="18"/>
  <c r="AM3710" i="18"/>
  <c r="AM3711" i="18"/>
  <c r="AM3712" i="18"/>
  <c r="AM3714" i="18"/>
  <c r="AM3715" i="18"/>
  <c r="AM3717" i="18"/>
  <c r="AM3718" i="18"/>
  <c r="AM3719" i="18"/>
  <c r="AM3720" i="18"/>
  <c r="AM3721" i="18"/>
  <c r="AM3722" i="18"/>
  <c r="AM3729" i="18"/>
  <c r="AM3730" i="18"/>
  <c r="AM3731" i="18"/>
  <c r="AM3732" i="18"/>
  <c r="AM3733" i="18"/>
  <c r="AM3734" i="18"/>
  <c r="AM3736" i="18"/>
  <c r="AM3737" i="18"/>
  <c r="AM3738" i="18"/>
  <c r="AM3739" i="18"/>
  <c r="AM3740" i="18"/>
  <c r="AM3743" i="18"/>
  <c r="AM3744" i="18"/>
  <c r="AM3745" i="18"/>
  <c r="AM3746" i="18"/>
  <c r="AM3747" i="18"/>
  <c r="AM3748" i="18"/>
  <c r="AM3749" i="18"/>
  <c r="AM3753" i="18"/>
  <c r="AM3754" i="18"/>
  <c r="AM3755" i="18"/>
  <c r="AM3757" i="18"/>
  <c r="AM3759" i="18"/>
  <c r="AM3763" i="18"/>
  <c r="AM3766" i="18"/>
  <c r="AM3767" i="18"/>
  <c r="AM3769" i="18"/>
  <c r="AM3770" i="18"/>
  <c r="AM3771" i="18"/>
  <c r="AM3772" i="18"/>
  <c r="AM3774" i="18"/>
  <c r="AM3775" i="18"/>
  <c r="AM3779" i="18"/>
  <c r="AM3780" i="18"/>
  <c r="AM3782" i="18"/>
  <c r="AM3785" i="18"/>
  <c r="AM3791" i="18"/>
  <c r="AM3793" i="18"/>
  <c r="AM3798" i="18"/>
  <c r="AM3799" i="18"/>
  <c r="AM3800" i="18"/>
  <c r="AM3801" i="18"/>
  <c r="AM3802" i="18"/>
  <c r="AM3804" i="18"/>
  <c r="AM3805" i="18"/>
  <c r="AM3806" i="18"/>
  <c r="AM3807" i="18"/>
  <c r="AM3808" i="18"/>
  <c r="AM3809" i="18"/>
  <c r="AM3810" i="18"/>
  <c r="AM3813" i="18"/>
  <c r="AM3815" i="18"/>
  <c r="AM3816" i="18"/>
  <c r="AM3818" i="18"/>
  <c r="AM3820" i="18"/>
  <c r="AM3821" i="18"/>
  <c r="AM3823" i="18"/>
  <c r="AM3824" i="18"/>
  <c r="AM3825" i="18"/>
  <c r="AM3826" i="18"/>
  <c r="AM3827" i="18"/>
  <c r="AM3828" i="18"/>
  <c r="AM3829" i="18"/>
  <c r="AM3831" i="18"/>
  <c r="AM3833" i="18"/>
  <c r="AM3834" i="18"/>
  <c r="AM3841" i="18"/>
  <c r="AM3843" i="18"/>
  <c r="AM3846" i="18"/>
  <c r="AM3848" i="18"/>
  <c r="AM3849" i="18"/>
  <c r="AM3850" i="18"/>
  <c r="AM3851" i="18"/>
  <c r="AM3852" i="18"/>
  <c r="AM3853" i="18"/>
  <c r="AM3854" i="18"/>
  <c r="AM3855" i="18"/>
  <c r="AM3856" i="18"/>
  <c r="AM3857" i="18"/>
  <c r="AM3858" i="18"/>
  <c r="AM3859" i="18"/>
  <c r="AM3860" i="18"/>
  <c r="AM3861" i="18"/>
  <c r="AM3862" i="18"/>
  <c r="AM3863" i="18"/>
  <c r="AM3864" i="18"/>
  <c r="AM3865" i="18"/>
  <c r="AM3866" i="18"/>
  <c r="AM3867" i="18"/>
  <c r="AM3868" i="18"/>
  <c r="AM3870" i="18"/>
  <c r="AM3871" i="18"/>
  <c r="AM3872" i="18"/>
  <c r="AM3874" i="18"/>
  <c r="AM3875" i="18"/>
  <c r="AM3876" i="18"/>
  <c r="AM3877" i="18"/>
  <c r="AM3879" i="18"/>
  <c r="AM3880" i="18"/>
  <c r="AM3881" i="18"/>
  <c r="AM3882" i="18"/>
  <c r="AM3883" i="18"/>
  <c r="AM3884" i="18"/>
  <c r="AM3885" i="18"/>
  <c r="AM3886" i="18"/>
  <c r="AM3887" i="18"/>
  <c r="AM3888" i="18"/>
  <c r="AM3889" i="18"/>
  <c r="AM3890" i="18"/>
  <c r="AM3891" i="18"/>
  <c r="AM3892" i="18"/>
  <c r="AM3896" i="18"/>
  <c r="AM3897" i="18"/>
  <c r="AM3900" i="18"/>
  <c r="AM3901" i="18"/>
  <c r="AM3902" i="18"/>
  <c r="AM3904" i="18"/>
  <c r="AM3906" i="18"/>
  <c r="AM3908" i="18"/>
  <c r="AM3910" i="18"/>
  <c r="AM3911" i="18"/>
  <c r="AM3913" i="18"/>
  <c r="AM3914" i="18"/>
  <c r="AM3916" i="18"/>
  <c r="AM3917" i="18"/>
  <c r="AM3918" i="18"/>
  <c r="AM3919" i="18"/>
  <c r="AM3920" i="18"/>
  <c r="AM3921" i="18"/>
  <c r="AM3923" i="18"/>
  <c r="AM3924" i="18"/>
  <c r="AM3925" i="18"/>
  <c r="AM3927" i="18"/>
  <c r="AM3928" i="18"/>
  <c r="AM3929" i="18"/>
  <c r="AM3930" i="18"/>
  <c r="AM3932" i="18"/>
  <c r="AM3934" i="18"/>
  <c r="AM3935" i="18"/>
  <c r="AM3937" i="18"/>
  <c r="AM3938" i="18"/>
  <c r="AM3939" i="18"/>
  <c r="AM3940" i="18"/>
  <c r="AM3942" i="18"/>
  <c r="AM3943" i="18"/>
  <c r="AM3945" i="18"/>
  <c r="AM3948" i="18"/>
  <c r="AM3950" i="18"/>
  <c r="AM3951" i="18"/>
  <c r="AM3952" i="18"/>
  <c r="AM3957" i="18"/>
  <c r="AM3959" i="18"/>
  <c r="AM3960" i="18"/>
  <c r="AM3962" i="18"/>
  <c r="AM3963" i="18"/>
  <c r="AM3964" i="18"/>
  <c r="AM3966" i="18"/>
  <c r="AM3967" i="18"/>
  <c r="AM3968" i="18"/>
  <c r="AM3969" i="18"/>
  <c r="AM3970" i="18"/>
  <c r="AM3971" i="18"/>
  <c r="AM3972" i="18"/>
  <c r="AM3973" i="18"/>
  <c r="AM3974" i="18"/>
  <c r="AM3975" i="18"/>
  <c r="AM3976" i="18"/>
  <c r="AM3977" i="18"/>
  <c r="AM3978" i="18"/>
  <c r="AM3979" i="18"/>
  <c r="AM3980" i="18"/>
  <c r="AM3981" i="18"/>
  <c r="AM3982" i="18"/>
  <c r="AM3983" i="18"/>
  <c r="AM3984" i="18"/>
  <c r="AM3985" i="18"/>
  <c r="AM3986" i="18"/>
  <c r="AM3987" i="18"/>
  <c r="AM3988" i="18"/>
  <c r="AM3989" i="18"/>
  <c r="AM3990" i="18"/>
  <c r="AM3991" i="18"/>
  <c r="AM3993" i="18"/>
  <c r="AM3994" i="18"/>
  <c r="AM3995" i="18"/>
  <c r="AM3996" i="18"/>
  <c r="AM3997" i="18"/>
  <c r="AM4000" i="18"/>
  <c r="AM4002" i="18"/>
  <c r="AM4005" i="18"/>
  <c r="AM4006" i="18"/>
  <c r="AM4007" i="18"/>
  <c r="AM4008" i="18"/>
  <c r="AM4009" i="18"/>
  <c r="AM4011" i="18"/>
  <c r="AM4013" i="18"/>
  <c r="AM4015" i="18"/>
  <c r="AM4016" i="18"/>
  <c r="AM4020" i="18"/>
  <c r="AM4023" i="18"/>
  <c r="AM4024" i="18"/>
  <c r="AM4026" i="18"/>
  <c r="AM4027" i="18"/>
  <c r="AM4028" i="18"/>
  <c r="AM4030" i="18"/>
  <c r="AM4031" i="18"/>
  <c r="AM4032" i="18"/>
  <c r="AM4033" i="18"/>
  <c r="AM4034" i="18"/>
  <c r="AM4036" i="18"/>
  <c r="AM4038" i="18"/>
  <c r="AM4039" i="18"/>
  <c r="AM4042" i="18"/>
  <c r="AM4047" i="18"/>
  <c r="AM4048" i="18"/>
  <c r="AM4049" i="18"/>
  <c r="AM4050" i="18"/>
  <c r="AM4051" i="18"/>
  <c r="AM4052" i="18"/>
  <c r="AM4053" i="18"/>
  <c r="AM4054" i="18"/>
  <c r="AM4056" i="18"/>
  <c r="AM4057" i="18"/>
  <c r="AM4058" i="18"/>
  <c r="AM4059" i="18"/>
  <c r="AM4060" i="18"/>
  <c r="AM4063" i="18"/>
  <c r="AM4064" i="18"/>
  <c r="AM4065" i="18"/>
  <c r="AM4066" i="18"/>
  <c r="AM4070" i="18"/>
  <c r="AM4071" i="18"/>
  <c r="AM4072" i="18"/>
  <c r="AM4073" i="18"/>
  <c r="AM4074" i="18"/>
  <c r="AM4075" i="18"/>
  <c r="AM4076" i="18"/>
  <c r="AM4077" i="18"/>
  <c r="AM4078" i="18"/>
  <c r="AM4079" i="18"/>
  <c r="AM4080" i="18"/>
  <c r="AM4081" i="18"/>
  <c r="AM4082" i="18"/>
  <c r="AM4083" i="18"/>
  <c r="AM4084" i="18"/>
  <c r="AM4085" i="18"/>
  <c r="AM4086" i="18"/>
  <c r="AM4087" i="18"/>
  <c r="AM4088" i="18"/>
  <c r="AM4090" i="18"/>
  <c r="AM4092" i="18"/>
  <c r="AM4093" i="18"/>
  <c r="AM4094" i="18"/>
  <c r="AM4095" i="18"/>
  <c r="AM4097" i="18"/>
  <c r="AM4098" i="18"/>
  <c r="AM4099" i="18"/>
  <c r="AM4100" i="18"/>
  <c r="AM4102" i="18"/>
  <c r="AM4103" i="18"/>
  <c r="AM4104" i="18"/>
  <c r="AM4106" i="18"/>
  <c r="AM4109" i="18"/>
  <c r="AM4110" i="18"/>
  <c r="AM4113" i="18"/>
  <c r="AM4116" i="18"/>
  <c r="AM4118" i="18"/>
  <c r="AM4119" i="18"/>
  <c r="AM4121" i="18"/>
  <c r="AM4122" i="18"/>
  <c r="AM4123" i="18"/>
  <c r="AM4124" i="18"/>
  <c r="AM4125" i="18"/>
  <c r="AM4126" i="18"/>
  <c r="AM4127" i="18"/>
  <c r="AM4128" i="18"/>
  <c r="AM4129" i="18"/>
  <c r="AM4130" i="18"/>
  <c r="AM4131" i="18"/>
  <c r="AM4132" i="18"/>
  <c r="AM4133" i="18"/>
  <c r="AM4134" i="18"/>
  <c r="AM4135" i="18"/>
  <c r="AM4136" i="18"/>
  <c r="AM4137" i="18"/>
  <c r="AM4138" i="18"/>
  <c r="AM4139" i="18"/>
  <c r="J4139" i="18" s="1"/>
  <c r="AM4140" i="18"/>
  <c r="J4140" i="18" s="1"/>
  <c r="AM4141" i="18"/>
  <c r="J4141" i="18" s="1"/>
  <c r="AM4142" i="18"/>
  <c r="AM4143" i="18"/>
  <c r="J4143" i="18" s="1"/>
  <c r="AM4144" i="18"/>
  <c r="AM4145" i="18"/>
  <c r="J4145" i="18" s="1"/>
  <c r="AM4146" i="18"/>
  <c r="J4146" i="18" s="1"/>
  <c r="AM4147" i="18"/>
  <c r="J4147" i="18" s="1"/>
  <c r="AM4148" i="18"/>
  <c r="J4148" i="18" s="1"/>
  <c r="AM4149" i="18"/>
  <c r="J4149" i="18" s="1"/>
  <c r="AM4150" i="18"/>
  <c r="J4150" i="18" s="1"/>
  <c r="AM4151" i="18"/>
  <c r="AM4152" i="18"/>
  <c r="J4152" i="18" s="1"/>
  <c r="AM933" i="18"/>
  <c r="AM934" i="18"/>
  <c r="AM935" i="18"/>
  <c r="AM936" i="18"/>
  <c r="AM937" i="18"/>
  <c r="AM938" i="18"/>
  <c r="AM939" i="18"/>
  <c r="AM940" i="18"/>
  <c r="AM941" i="18"/>
  <c r="AM942" i="18"/>
  <c r="AM943" i="18"/>
  <c r="AM944" i="18"/>
  <c r="AM945" i="18"/>
  <c r="AM946" i="18"/>
  <c r="AM947" i="18"/>
  <c r="AM948" i="18"/>
  <c r="AM949" i="18"/>
  <c r="AM950" i="18"/>
  <c r="AM951" i="18"/>
  <c r="AM952" i="18"/>
  <c r="AM953" i="18"/>
  <c r="AM954" i="18"/>
  <c r="AM955" i="18"/>
  <c r="AM956" i="18"/>
  <c r="AM957" i="18"/>
  <c r="AM958" i="18"/>
  <c r="AM959" i="18"/>
  <c r="AM960" i="18"/>
  <c r="AM961" i="18"/>
  <c r="AM962" i="18"/>
  <c r="AM963" i="18"/>
  <c r="AM964" i="18"/>
  <c r="AM965" i="18"/>
  <c r="AM966" i="18"/>
  <c r="AM967" i="18"/>
  <c r="AM968" i="18"/>
  <c r="AM969" i="18"/>
  <c r="AM970" i="18"/>
  <c r="AM971" i="18"/>
  <c r="AM972" i="18"/>
  <c r="AM973" i="18"/>
  <c r="AM974" i="18"/>
  <c r="AM975" i="18"/>
  <c r="AM976" i="18"/>
  <c r="AM977" i="18"/>
  <c r="AM978" i="18"/>
  <c r="AM979" i="18"/>
  <c r="AM980" i="18"/>
  <c r="AM981" i="18"/>
  <c r="AM982" i="18"/>
  <c r="AM983" i="18"/>
  <c r="AM984" i="18"/>
  <c r="AM985" i="18"/>
  <c r="AM986" i="18"/>
  <c r="AM987" i="18"/>
  <c r="AM988" i="18"/>
  <c r="AM989" i="18"/>
  <c r="AM990" i="18"/>
  <c r="AM991" i="18"/>
  <c r="AM992" i="18"/>
  <c r="AM993" i="18"/>
  <c r="AM994" i="18"/>
  <c r="AM995" i="18"/>
  <c r="AM996" i="18"/>
  <c r="AM997" i="18"/>
  <c r="AM998" i="18"/>
  <c r="AM999" i="18"/>
  <c r="AM1000" i="18"/>
  <c r="AM1001" i="18"/>
  <c r="AM1002" i="18"/>
  <c r="AM1003" i="18"/>
  <c r="AM1004" i="18"/>
  <c r="AM1005" i="18"/>
  <c r="AM1006" i="18"/>
  <c r="AM1007" i="18"/>
  <c r="AM1008" i="18"/>
  <c r="AM1009" i="18"/>
  <c r="AM1010" i="18"/>
  <c r="AM1011" i="18"/>
  <c r="AM1012" i="18"/>
  <c r="AM1013" i="18"/>
  <c r="AM1014" i="18"/>
  <c r="AM1015" i="18"/>
  <c r="AM1016" i="18"/>
  <c r="AM1017" i="18"/>
  <c r="AM1018" i="18"/>
  <c r="AM1019" i="18"/>
  <c r="AM1020" i="18"/>
  <c r="AM1021" i="18"/>
  <c r="AM1022" i="18"/>
  <c r="AM1023" i="18"/>
  <c r="AM1024" i="18"/>
  <c r="AM1025" i="18"/>
  <c r="AM1026" i="18"/>
  <c r="AM1027" i="18"/>
  <c r="AM1028" i="18"/>
  <c r="AM1029" i="18"/>
  <c r="AM1030" i="18"/>
  <c r="AM1031" i="18"/>
  <c r="AM1032" i="18"/>
  <c r="AM1033" i="18"/>
  <c r="AM1034" i="18"/>
  <c r="AM1035" i="18"/>
  <c r="AM1036" i="18"/>
  <c r="AM1037" i="18"/>
  <c r="AM1038" i="18"/>
  <c r="AM1039" i="18"/>
  <c r="AM1040" i="18"/>
  <c r="AM1041" i="18"/>
  <c r="AM1042" i="18"/>
  <c r="AM1043" i="18"/>
  <c r="AM1044" i="18"/>
  <c r="AM1045" i="18"/>
  <c r="AM1046" i="18"/>
  <c r="AM1047" i="18"/>
  <c r="AM1048" i="18"/>
  <c r="AM1049" i="18"/>
  <c r="AM1050" i="18"/>
  <c r="AM1051" i="18"/>
  <c r="AM1052" i="18"/>
  <c r="AM1053" i="18"/>
  <c r="AM1054" i="18"/>
  <c r="AM1055" i="18"/>
  <c r="AM1056" i="18"/>
  <c r="AM1057" i="18"/>
  <c r="AM1058" i="18"/>
  <c r="AM1059" i="18"/>
  <c r="AM1060" i="18"/>
  <c r="AM1061" i="18"/>
  <c r="AM1062" i="18"/>
  <c r="AM1063" i="18"/>
  <c r="AM1064" i="18"/>
  <c r="AM1065" i="18"/>
  <c r="AM1066" i="18"/>
  <c r="AM1067" i="18"/>
  <c r="AM1068" i="18"/>
  <c r="AM1069" i="18"/>
  <c r="AM1070" i="18"/>
  <c r="AM1071" i="18"/>
  <c r="AM1072" i="18"/>
  <c r="AM1073" i="18"/>
  <c r="AM1074" i="18"/>
  <c r="AM1075" i="18"/>
  <c r="AM1076" i="18"/>
  <c r="AM1077" i="18"/>
  <c r="AM1078" i="18"/>
  <c r="AM1079" i="18"/>
  <c r="AM1080" i="18"/>
  <c r="AM1081" i="18"/>
  <c r="AM1082" i="18"/>
  <c r="AM1083" i="18"/>
  <c r="AM1084" i="18"/>
  <c r="AM1085" i="18"/>
  <c r="AM1086" i="18"/>
  <c r="AM1087" i="18"/>
  <c r="AM1088" i="18"/>
  <c r="AM1089" i="18"/>
  <c r="AM1090" i="18"/>
  <c r="AM1091" i="18"/>
  <c r="AM1092" i="18"/>
  <c r="AM1093" i="18"/>
  <c r="AM1094" i="18"/>
  <c r="AM1095" i="18"/>
  <c r="AM1096" i="18"/>
  <c r="AM1097" i="18"/>
  <c r="AM1098" i="18"/>
  <c r="AM1099" i="18"/>
  <c r="AM1100" i="18"/>
  <c r="AM1101" i="18"/>
  <c r="AM1102" i="18"/>
  <c r="AM1103" i="18"/>
  <c r="AM1104" i="18"/>
  <c r="AM1105" i="18"/>
  <c r="AM1106" i="18"/>
  <c r="AM1107" i="18"/>
  <c r="AM1108" i="18"/>
  <c r="AM1109" i="18"/>
  <c r="AM1110" i="18"/>
  <c r="AM1111" i="18"/>
  <c r="AM1112" i="18"/>
  <c r="AM1113" i="18"/>
  <c r="AM1114" i="18"/>
  <c r="AM1115" i="18"/>
  <c r="AM1116" i="18"/>
  <c r="AM1117" i="18"/>
  <c r="AM1118" i="18"/>
  <c r="AM1119" i="18"/>
  <c r="AM1120" i="18"/>
  <c r="AM1121" i="18"/>
  <c r="AM1122" i="18"/>
  <c r="AM1123" i="18"/>
  <c r="AM1124" i="18"/>
  <c r="AM1125" i="18"/>
  <c r="AM1126" i="18"/>
  <c r="AM1127" i="18"/>
  <c r="AM1128" i="18"/>
  <c r="AM1129" i="18"/>
  <c r="AM1130" i="18"/>
  <c r="AM1131" i="18"/>
  <c r="AM1132" i="18"/>
  <c r="AM1133" i="18"/>
  <c r="AM1134" i="18"/>
  <c r="AM1135" i="18"/>
  <c r="AM1136" i="18"/>
  <c r="AM1137" i="18"/>
  <c r="AM1138" i="18"/>
  <c r="AM1139" i="18"/>
  <c r="AM1140" i="18"/>
  <c r="AM1141" i="18"/>
  <c r="AM1191" i="18"/>
  <c r="AM1192" i="18"/>
  <c r="AM1193" i="18"/>
  <c r="AM1195" i="18"/>
  <c r="AM1196" i="18"/>
  <c r="AM1197" i="18"/>
  <c r="AM1198" i="18"/>
  <c r="AM1199" i="18"/>
  <c r="AM1200" i="18"/>
  <c r="AM1255" i="18"/>
  <c r="AM1256" i="18"/>
  <c r="AM1257" i="18"/>
  <c r="AM1258" i="18"/>
  <c r="AM1259" i="18"/>
  <c r="AM1260" i="18"/>
  <c r="AM1261" i="18"/>
  <c r="AM1262" i="18"/>
  <c r="AM1263" i="18"/>
  <c r="AM1264" i="18"/>
  <c r="AM1319" i="18"/>
  <c r="AM1320" i="18"/>
  <c r="AM1373" i="18"/>
  <c r="AM1374" i="18"/>
  <c r="AM1375" i="18"/>
  <c r="AM1376" i="18"/>
  <c r="AM1377" i="18"/>
  <c r="AM1378" i="18"/>
  <c r="AM1379" i="18"/>
  <c r="AM1380" i="18"/>
  <c r="AM1381" i="18"/>
  <c r="AM1382" i="18"/>
  <c r="AM1383" i="18"/>
  <c r="AM1384" i="18"/>
  <c r="AM1385" i="18"/>
  <c r="AM1386" i="18"/>
  <c r="AM1387" i="18"/>
  <c r="AM1388" i="18"/>
  <c r="AM1389" i="18"/>
  <c r="AM1390" i="18"/>
  <c r="AM1391" i="18"/>
  <c r="AM1392" i="18"/>
  <c r="AM1393" i="18"/>
  <c r="AM1395" i="18"/>
  <c r="AM1396" i="18"/>
  <c r="AM1397" i="18"/>
  <c r="AM587" i="18"/>
  <c r="AM588" i="18"/>
  <c r="AM590" i="18"/>
  <c r="AM591" i="18"/>
  <c r="AM592" i="18"/>
  <c r="AM593" i="18"/>
  <c r="AM594" i="18"/>
  <c r="AM595" i="18"/>
  <c r="AM596" i="18"/>
  <c r="AM597" i="18"/>
  <c r="AM598" i="18"/>
  <c r="AM599" i="18"/>
  <c r="AM600" i="18"/>
  <c r="AM601" i="18"/>
  <c r="AM602" i="18"/>
  <c r="AM603" i="18"/>
  <c r="AM604" i="18"/>
  <c r="AM605" i="18"/>
  <c r="AM606" i="18"/>
  <c r="AM607" i="18"/>
  <c r="AM608" i="18"/>
  <c r="AM609" i="18"/>
  <c r="AM610" i="18"/>
  <c r="AM611" i="18"/>
  <c r="AM612" i="18"/>
  <c r="AM613" i="18"/>
  <c r="AM614" i="18"/>
  <c r="AM615" i="18"/>
  <c r="AM616" i="18"/>
  <c r="AM617" i="18"/>
  <c r="AM618" i="18"/>
  <c r="AM619" i="18"/>
  <c r="AM620" i="18"/>
  <c r="AM621" i="18"/>
  <c r="AM622" i="18"/>
  <c r="AM623" i="18"/>
  <c r="AM624" i="18"/>
  <c r="AM625" i="18"/>
  <c r="AM626" i="18"/>
  <c r="AM627" i="18"/>
  <c r="AM628" i="18"/>
  <c r="AM629" i="18"/>
  <c r="AM630" i="18"/>
  <c r="AM631" i="18"/>
  <c r="AM632" i="18"/>
  <c r="AM633" i="18"/>
  <c r="AM634" i="18"/>
  <c r="AM635" i="18"/>
  <c r="AM636" i="18"/>
  <c r="AM637" i="18"/>
  <c r="AM638" i="18"/>
  <c r="AM639" i="18"/>
  <c r="AM640" i="18"/>
  <c r="AM641" i="18"/>
  <c r="AM642" i="18"/>
  <c r="AM643" i="18"/>
  <c r="AM644" i="18"/>
  <c r="AM645" i="18"/>
  <c r="AM646" i="18"/>
  <c r="AM647" i="18"/>
  <c r="AM648" i="18"/>
  <c r="AM649" i="18"/>
  <c r="AM650" i="18"/>
  <c r="AM651" i="18"/>
  <c r="AM652" i="18"/>
  <c r="AM653" i="18"/>
  <c r="AM654" i="18"/>
  <c r="AM655" i="18"/>
  <c r="AM656" i="18"/>
  <c r="AM657" i="18"/>
  <c r="AM658" i="18"/>
  <c r="AM659" i="18"/>
  <c r="AM660" i="18"/>
  <c r="AM661" i="18"/>
  <c r="AM662" i="18"/>
  <c r="AM663" i="18"/>
  <c r="AM664" i="18"/>
  <c r="AM665" i="18"/>
  <c r="AM666" i="18"/>
  <c r="AM667" i="18"/>
  <c r="AM668" i="18"/>
  <c r="AM669" i="18"/>
  <c r="AM670" i="18"/>
  <c r="AM671" i="18"/>
  <c r="AM672" i="18"/>
  <c r="AM673" i="18"/>
  <c r="AM674" i="18"/>
  <c r="AM675" i="18"/>
  <c r="AM676" i="18"/>
  <c r="AM677" i="18"/>
  <c r="AM678" i="18"/>
  <c r="AM679" i="18"/>
  <c r="AM680" i="18"/>
  <c r="AM681" i="18"/>
  <c r="AM682" i="18"/>
  <c r="AM683" i="18"/>
  <c r="AM684" i="18"/>
  <c r="AM685" i="18"/>
  <c r="AM686" i="18"/>
  <c r="AM687" i="18"/>
  <c r="AM688" i="18"/>
  <c r="AM689" i="18"/>
  <c r="AM690" i="18"/>
  <c r="AM691" i="18"/>
  <c r="AM692" i="18"/>
  <c r="AM693" i="18"/>
  <c r="AM694" i="18"/>
  <c r="AM695" i="18"/>
  <c r="AM696" i="18"/>
  <c r="AM697" i="18"/>
  <c r="AM698" i="18"/>
  <c r="AM699" i="18"/>
  <c r="AM700" i="18"/>
  <c r="AM701" i="18"/>
  <c r="AM702" i="18"/>
  <c r="AM704" i="18"/>
  <c r="AM705" i="18"/>
  <c r="AM706" i="18"/>
  <c r="AM707" i="18"/>
  <c r="AM708" i="18"/>
  <c r="AM709" i="18"/>
  <c r="AM710" i="18"/>
  <c r="AM711" i="18"/>
  <c r="AM712" i="18"/>
  <c r="AM713" i="18"/>
  <c r="AM714" i="18"/>
  <c r="AM715" i="18"/>
  <c r="AM716" i="18"/>
  <c r="AM717" i="18"/>
  <c r="AM718" i="18"/>
  <c r="AM719" i="18"/>
  <c r="AM720" i="18"/>
  <c r="AM721" i="18"/>
  <c r="AM722" i="18"/>
  <c r="AM723" i="18"/>
  <c r="AM724" i="18"/>
  <c r="AM725" i="18"/>
  <c r="AM726" i="18"/>
  <c r="AM727" i="18"/>
  <c r="AM728" i="18"/>
  <c r="AM729" i="18"/>
  <c r="AM730" i="18"/>
  <c r="AM731" i="18"/>
  <c r="AM732" i="18"/>
  <c r="AM733" i="18"/>
  <c r="AM734" i="18"/>
  <c r="AM735" i="18"/>
  <c r="AM736" i="18"/>
  <c r="AM737" i="18"/>
  <c r="AM738" i="18"/>
  <c r="AM739" i="18"/>
  <c r="AM740" i="18"/>
  <c r="AM741" i="18"/>
  <c r="AM742" i="18"/>
  <c r="AM743" i="18"/>
  <c r="AM744" i="18"/>
  <c r="AM745" i="18"/>
  <c r="AM746" i="18"/>
  <c r="AM747" i="18"/>
  <c r="AM748" i="18"/>
  <c r="AM749" i="18"/>
  <c r="AM750" i="18"/>
  <c r="AM751" i="18"/>
  <c r="AM752" i="18"/>
  <c r="AM753" i="18"/>
  <c r="AM754" i="18"/>
  <c r="AM755" i="18"/>
  <c r="AM756" i="18"/>
  <c r="AM757" i="18"/>
  <c r="AM758" i="18"/>
  <c r="AM759" i="18"/>
  <c r="AM760" i="18"/>
  <c r="AM761" i="18"/>
  <c r="AM762" i="18"/>
  <c r="AM763" i="18"/>
  <c r="AM764" i="18"/>
  <c r="AM765" i="18"/>
  <c r="AM766" i="18"/>
  <c r="AM767" i="18"/>
  <c r="AM768" i="18"/>
  <c r="AM769" i="18"/>
  <c r="AM770" i="18"/>
  <c r="AM771" i="18"/>
  <c r="AM772" i="18"/>
  <c r="AM773" i="18"/>
  <c r="AM774" i="18"/>
  <c r="AM775" i="18"/>
  <c r="AM776" i="18"/>
  <c r="AM777" i="18"/>
  <c r="AM778" i="18"/>
  <c r="AM779" i="18"/>
  <c r="AM780" i="18"/>
  <c r="AM781" i="18"/>
  <c r="AM782" i="18"/>
  <c r="AM783" i="18"/>
  <c r="AM784" i="18"/>
  <c r="AM785" i="18"/>
  <c r="AM786" i="18"/>
  <c r="AM787" i="18"/>
  <c r="AM788" i="18"/>
  <c r="AM789" i="18"/>
  <c r="AM790" i="18"/>
  <c r="AM791" i="18"/>
  <c r="AM792" i="18"/>
  <c r="AM793" i="18"/>
  <c r="AM794" i="18"/>
  <c r="AM795" i="18"/>
  <c r="AM796" i="18"/>
  <c r="AM797" i="18"/>
  <c r="AM798" i="18"/>
  <c r="AM799" i="18"/>
  <c r="AM800" i="18"/>
  <c r="AM801" i="18"/>
  <c r="AM802" i="18"/>
  <c r="AM803" i="18"/>
  <c r="AM804" i="18"/>
  <c r="AM805" i="18"/>
  <c r="AM806" i="18"/>
  <c r="AM807" i="18"/>
  <c r="AM808" i="18"/>
  <c r="AM809" i="18"/>
  <c r="AM810" i="18"/>
  <c r="AM811" i="18"/>
  <c r="AM812" i="18"/>
  <c r="AM813" i="18"/>
  <c r="AM814" i="18"/>
  <c r="AM815" i="18"/>
  <c r="AM816" i="18"/>
  <c r="AM817" i="18"/>
  <c r="AM818" i="18"/>
  <c r="AM819" i="18"/>
  <c r="AM820" i="18"/>
  <c r="AM821" i="18"/>
  <c r="AM822" i="18"/>
  <c r="AM823" i="18"/>
  <c r="AM824" i="18"/>
  <c r="AM825" i="18"/>
  <c r="AM826" i="18"/>
  <c r="AM827" i="18"/>
  <c r="AM828" i="18"/>
  <c r="AM829" i="18"/>
  <c r="AM830" i="18"/>
  <c r="AM831" i="18"/>
  <c r="AM832" i="18"/>
  <c r="AM833" i="18"/>
  <c r="AM834" i="18"/>
  <c r="AM835" i="18"/>
  <c r="AM836" i="18"/>
  <c r="AM837" i="18"/>
  <c r="AM838" i="18"/>
  <c r="AM839" i="18"/>
  <c r="AM840" i="18"/>
  <c r="AM841" i="18"/>
  <c r="AM842" i="18"/>
  <c r="AM843" i="18"/>
  <c r="AM844" i="18"/>
  <c r="AM845" i="18"/>
  <c r="AM846" i="18"/>
  <c r="AM847" i="18"/>
  <c r="AM848" i="18"/>
  <c r="AM849" i="18"/>
  <c r="AM850" i="18"/>
  <c r="AM851" i="18"/>
  <c r="AM852" i="18"/>
  <c r="AM853" i="18"/>
  <c r="AM854" i="18"/>
  <c r="AM855" i="18"/>
  <c r="AM856" i="18"/>
  <c r="AM857" i="18"/>
  <c r="AM858" i="18"/>
  <c r="AM859" i="18"/>
  <c r="AM860" i="18"/>
  <c r="AM861" i="18"/>
  <c r="AM862" i="18"/>
  <c r="AM863" i="18"/>
  <c r="AM864" i="18"/>
  <c r="AM865" i="18"/>
  <c r="AM866" i="18"/>
  <c r="AM867" i="18"/>
  <c r="AM868" i="18"/>
  <c r="AM869" i="18"/>
  <c r="AM870" i="18"/>
  <c r="AM871" i="18"/>
  <c r="AM872" i="18"/>
  <c r="AM873" i="18"/>
  <c r="AM874" i="18"/>
  <c r="AM875" i="18"/>
  <c r="AM876" i="18"/>
  <c r="AM877" i="18"/>
  <c r="AM878" i="18"/>
  <c r="AM879" i="18"/>
  <c r="AM880" i="18"/>
  <c r="AM881" i="18"/>
  <c r="AM882" i="18"/>
  <c r="AM883" i="18"/>
  <c r="AM884" i="18"/>
  <c r="AM885" i="18"/>
  <c r="AM886" i="18"/>
  <c r="AM887" i="18"/>
  <c r="AM888" i="18"/>
  <c r="AM889" i="18"/>
  <c r="AM890" i="18"/>
  <c r="AM891" i="18"/>
  <c r="AM892" i="18"/>
  <c r="AM893" i="18"/>
  <c r="AM894" i="18"/>
  <c r="AM895" i="18"/>
  <c r="AM896" i="18"/>
  <c r="AM897" i="18"/>
  <c r="AM898" i="18"/>
  <c r="AM899" i="18"/>
  <c r="AM900" i="18"/>
  <c r="AM901" i="18"/>
  <c r="AM902" i="18"/>
  <c r="AM903" i="18"/>
  <c r="AM905" i="18"/>
  <c r="AM906" i="18"/>
  <c r="AM907" i="18"/>
  <c r="AM908" i="18"/>
  <c r="AM909" i="18"/>
  <c r="AM910" i="18"/>
  <c r="AM911" i="18"/>
  <c r="AM912" i="18"/>
  <c r="AM913" i="18"/>
  <c r="AM914" i="18"/>
  <c r="AM915" i="18"/>
  <c r="AM916" i="18"/>
  <c r="AM918" i="18"/>
  <c r="AM919" i="18"/>
  <c r="AM920" i="18"/>
  <c r="AM921" i="18"/>
  <c r="AM922" i="18"/>
  <c r="AM923" i="18"/>
  <c r="AM924" i="18"/>
  <c r="AM925" i="18"/>
  <c r="AM926" i="18"/>
  <c r="AM927" i="18"/>
  <c r="AM928" i="18"/>
  <c r="AM929" i="18"/>
  <c r="AM930" i="18"/>
  <c r="AM931" i="18"/>
  <c r="AM932" i="18"/>
  <c r="AM49" i="18"/>
  <c r="AM50" i="18"/>
  <c r="AM51" i="18"/>
  <c r="AM52" i="18"/>
  <c r="AM53" i="18"/>
  <c r="AM54" i="18"/>
  <c r="AM55" i="18"/>
  <c r="AM56" i="18"/>
  <c r="AM57" i="18"/>
  <c r="AM58" i="18"/>
  <c r="AM59" i="18"/>
  <c r="AM60" i="18"/>
  <c r="AM61" i="18"/>
  <c r="AM62" i="18"/>
  <c r="AM67" i="18"/>
  <c r="AM103" i="18"/>
  <c r="AM104" i="18"/>
  <c r="AM107" i="18"/>
  <c r="AM144" i="18"/>
  <c r="AM145" i="18"/>
  <c r="AM146" i="18"/>
  <c r="AM147" i="18"/>
  <c r="AM148" i="18"/>
  <c r="AM196" i="18"/>
  <c r="AM197" i="18"/>
  <c r="AM198" i="18"/>
  <c r="AM236" i="18"/>
  <c r="AM237" i="18"/>
  <c r="AM238" i="18"/>
  <c r="AM239" i="18"/>
  <c r="AM240" i="18"/>
  <c r="AM241" i="18"/>
  <c r="AM242" i="18"/>
  <c r="AM243" i="18"/>
  <c r="AM244" i="18"/>
  <c r="AM245" i="18"/>
  <c r="AM246" i="18"/>
  <c r="AM247" i="18"/>
  <c r="AM248" i="18"/>
  <c r="AM249" i="18"/>
  <c r="AM250" i="18"/>
  <c r="AM251" i="18"/>
  <c r="AM252" i="18"/>
  <c r="AM253" i="18"/>
  <c r="AM254" i="18"/>
  <c r="AM255" i="18"/>
  <c r="AM256" i="18"/>
  <c r="AM257" i="18"/>
  <c r="AM258" i="18"/>
  <c r="AM259" i="18"/>
  <c r="AM29" i="18"/>
  <c r="AM30" i="18"/>
  <c r="AM31" i="18"/>
  <c r="AM32" i="18"/>
  <c r="AM33" i="18"/>
  <c r="AM34" i="18"/>
  <c r="AM35" i="18"/>
  <c r="AM36" i="18"/>
  <c r="AM37" i="18"/>
  <c r="AM22" i="18"/>
  <c r="AM23" i="18"/>
  <c r="AM24" i="18"/>
  <c r="AM25" i="18"/>
  <c r="AM26" i="18"/>
  <c r="AM16" i="18"/>
  <c r="L28" i="18" l="1"/>
  <c r="L73" i="18"/>
  <c r="L95" i="18"/>
  <c r="L204" i="18"/>
  <c r="L521" i="18"/>
  <c r="L563" i="18"/>
  <c r="L588" i="18"/>
  <c r="L602" i="18"/>
  <c r="L931" i="18"/>
  <c r="L1085" i="18"/>
  <c r="L1087" i="18"/>
  <c r="L1205" i="18"/>
  <c r="L1207" i="18"/>
  <c r="L1258" i="18"/>
  <c r="K1258" i="18" s="1"/>
  <c r="L1259" i="18"/>
  <c r="K1259" i="18" s="1"/>
  <c r="L1260" i="18"/>
  <c r="K1260" i="18" s="1"/>
  <c r="L1261" i="18"/>
  <c r="K1261" i="18" s="1"/>
  <c r="L1312" i="18"/>
  <c r="L1313" i="18"/>
  <c r="L1430" i="18"/>
  <c r="K1430" i="18" s="1"/>
  <c r="L1432" i="18"/>
  <c r="K1432" i="18" s="1"/>
  <c r="L1433" i="18"/>
  <c r="K1433" i="18" s="1"/>
  <c r="L1434" i="18"/>
  <c r="K1434" i="18" s="1"/>
  <c r="L1435" i="18"/>
  <c r="K1435" i="18" s="1"/>
  <c r="L1436" i="18"/>
  <c r="K1436" i="18" s="1"/>
  <c r="L1437" i="18"/>
  <c r="K1437" i="18" s="1"/>
  <c r="L1438" i="18"/>
  <c r="K1438" i="18" s="1"/>
  <c r="L1439" i="18"/>
  <c r="K1439" i="18" s="1"/>
  <c r="L1440" i="18"/>
  <c r="K1440" i="18" s="1"/>
  <c r="L1441" i="18"/>
  <c r="K1441" i="18" s="1"/>
  <c r="L1442" i="18"/>
  <c r="K1442" i="18" s="1"/>
  <c r="L1443" i="18"/>
  <c r="K1443" i="18" s="1"/>
  <c r="L1444" i="18"/>
  <c r="K1444" i="18" s="1"/>
  <c r="L1445" i="18"/>
  <c r="K1445" i="18" s="1"/>
  <c r="L1450" i="18"/>
  <c r="K1450" i="18" s="1"/>
  <c r="L1451" i="18"/>
  <c r="K1451" i="18" s="1"/>
  <c r="L1452" i="18"/>
  <c r="K1452" i="18" s="1"/>
  <c r="L1459" i="18"/>
  <c r="K1459" i="18" s="1"/>
  <c r="L1534" i="18"/>
  <c r="K1534" i="18" s="1"/>
  <c r="L1536" i="18"/>
  <c r="K1536" i="18" s="1"/>
  <c r="L1537" i="18"/>
  <c r="K1537" i="18" s="1"/>
  <c r="L1600" i="18"/>
  <c r="L1621" i="18"/>
  <c r="L1622" i="18"/>
  <c r="L1623" i="18"/>
  <c r="L1624" i="18"/>
  <c r="L1625" i="18"/>
  <c r="L1637" i="18"/>
  <c r="L1738" i="18"/>
  <c r="L1739" i="18"/>
  <c r="L1740" i="18"/>
  <c r="L1741" i="18"/>
  <c r="L1742" i="18"/>
  <c r="L1743" i="18"/>
  <c r="L1744" i="18"/>
  <c r="L1745" i="18"/>
  <c r="L1756" i="18"/>
  <c r="L1757" i="18"/>
  <c r="L1758" i="18"/>
  <c r="L1766" i="18"/>
  <c r="L1769" i="18"/>
  <c r="L1770" i="18"/>
  <c r="L1796" i="18"/>
  <c r="L1797" i="18"/>
  <c r="L1798" i="18"/>
  <c r="L1800" i="18"/>
  <c r="L1801" i="18"/>
  <c r="L1802" i="18"/>
  <c r="L1803" i="18"/>
  <c r="L1806" i="18"/>
  <c r="L1807" i="18"/>
  <c r="L1808" i="18"/>
  <c r="L1809" i="18"/>
  <c r="L1810" i="18"/>
  <c r="L1811" i="18"/>
  <c r="L1818" i="18"/>
  <c r="L1819" i="18"/>
  <c r="L1821" i="18"/>
  <c r="L1822" i="18"/>
  <c r="L1823" i="18"/>
  <c r="L1824" i="18"/>
  <c r="L1838" i="18"/>
  <c r="L1840" i="18"/>
  <c r="L1844" i="18"/>
  <c r="L1847" i="18"/>
  <c r="L1852" i="18"/>
  <c r="L1853" i="18"/>
  <c r="L1855" i="18"/>
  <c r="L1856" i="18"/>
  <c r="L1857" i="18"/>
  <c r="L1858" i="18"/>
  <c r="L1873" i="18"/>
  <c r="L1979" i="18"/>
  <c r="L1980" i="18"/>
  <c r="L1982" i="18"/>
  <c r="L1985" i="18"/>
  <c r="L2038" i="18"/>
  <c r="L2050" i="18"/>
  <c r="L2057" i="18"/>
  <c r="L2093" i="18"/>
  <c r="L2094" i="18"/>
  <c r="L2098" i="18"/>
  <c r="L2106" i="18"/>
  <c r="L2117" i="18"/>
  <c r="L2123" i="18"/>
  <c r="L2133" i="18"/>
  <c r="L2134" i="18"/>
  <c r="L2211" i="18"/>
  <c r="L2213" i="18"/>
  <c r="L2214" i="18"/>
  <c r="L2215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65" i="18"/>
  <c r="L2266" i="18"/>
  <c r="L2267" i="18"/>
  <c r="L2268" i="18"/>
  <c r="L2269" i="18"/>
  <c r="L2275" i="18"/>
  <c r="L227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54" i="18"/>
  <c r="L2356" i="18"/>
  <c r="L2357" i="18"/>
  <c r="L2358" i="18"/>
  <c r="L2359" i="18"/>
  <c r="L2360" i="18"/>
  <c r="L2379" i="18"/>
  <c r="L2382" i="18"/>
  <c r="L2383" i="18"/>
  <c r="L2384" i="18"/>
  <c r="L2385" i="18"/>
  <c r="L2386" i="18"/>
  <c r="L2387" i="18"/>
  <c r="L2388" i="18"/>
  <c r="L2389" i="18"/>
  <c r="L2390" i="18"/>
  <c r="L2391" i="18"/>
  <c r="L2406" i="18"/>
  <c r="L2407" i="18"/>
  <c r="L2408" i="18"/>
  <c r="L2409" i="18"/>
  <c r="L2410" i="18"/>
  <c r="L2411" i="18"/>
  <c r="L2412" i="18"/>
  <c r="L2413" i="18"/>
  <c r="L2419" i="18"/>
  <c r="L2420" i="18"/>
  <c r="L2421" i="18"/>
  <c r="L2422" i="18"/>
  <c r="L2423" i="18"/>
  <c r="L2424" i="18"/>
  <c r="L2425" i="18"/>
  <c r="L2440" i="18"/>
  <c r="L2441" i="18"/>
  <c r="L2442" i="18"/>
  <c r="L2443" i="18"/>
  <c r="L2444" i="18"/>
  <c r="L2445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88" i="18"/>
  <c r="L2489" i="18"/>
  <c r="L2490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6" i="18"/>
  <c r="L2517" i="18"/>
  <c r="L2532" i="18"/>
  <c r="L2533" i="18"/>
  <c r="L2534" i="18"/>
  <c r="L2535" i="18"/>
  <c r="L2536" i="18"/>
  <c r="L2537" i="18"/>
  <c r="L2538" i="18"/>
  <c r="L2539" i="18"/>
  <c r="L2540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73" i="18"/>
  <c r="L2574" i="18"/>
  <c r="L2575" i="18"/>
  <c r="L2576" i="18"/>
  <c r="L2577" i="18"/>
  <c r="L2601" i="18"/>
  <c r="L2602" i="18"/>
  <c r="L2614" i="18"/>
  <c r="L2615" i="18"/>
  <c r="L2616" i="18"/>
  <c r="L2617" i="18"/>
  <c r="L2618" i="18"/>
  <c r="L2630" i="18"/>
  <c r="L2631" i="18"/>
  <c r="L2632" i="18"/>
  <c r="L2633" i="18"/>
  <c r="L2634" i="18"/>
  <c r="L2635" i="18"/>
  <c r="L2636" i="18"/>
  <c r="L2637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77" i="18"/>
  <c r="L2678" i="18"/>
  <c r="L2679" i="18"/>
  <c r="L2680" i="18"/>
  <c r="L2681" i="18"/>
  <c r="L2682" i="18"/>
  <c r="L2712" i="18"/>
  <c r="L2713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840" i="18"/>
  <c r="L2995" i="18"/>
  <c r="L2996" i="18"/>
  <c r="L2997" i="18"/>
  <c r="L3014" i="18"/>
  <c r="L3015" i="18"/>
  <c r="L3016" i="18"/>
  <c r="L3017" i="18"/>
  <c r="L3018" i="18"/>
  <c r="L3019" i="18"/>
  <c r="L3027" i="18"/>
  <c r="L3028" i="18"/>
  <c r="L3029" i="18"/>
  <c r="L3030" i="18"/>
  <c r="L3031" i="18"/>
  <c r="L3041" i="18"/>
  <c r="L3042" i="18"/>
  <c r="L3043" i="18"/>
  <c r="L3044" i="18"/>
  <c r="L3045" i="18"/>
  <c r="L3046" i="18"/>
  <c r="L3047" i="18"/>
  <c r="L3052" i="18"/>
  <c r="L3053" i="18"/>
  <c r="L3054" i="18"/>
  <c r="L3061" i="18"/>
  <c r="L3062" i="18"/>
  <c r="L3082" i="18"/>
  <c r="L3083" i="18"/>
  <c r="L3084" i="18"/>
  <c r="L3085" i="18"/>
  <c r="L3086" i="18"/>
  <c r="L3095" i="18"/>
  <c r="L3096" i="18"/>
  <c r="L3113" i="18"/>
  <c r="L3114" i="18"/>
  <c r="L3115" i="18"/>
  <c r="L3116" i="18"/>
  <c r="L3117" i="18"/>
  <c r="L3132" i="18"/>
  <c r="L3133" i="18"/>
  <c r="L3134" i="18"/>
  <c r="L3135" i="18"/>
  <c r="L3148" i="18"/>
  <c r="L3149" i="18"/>
  <c r="L3150" i="18"/>
  <c r="L3151" i="18"/>
  <c r="L3152" i="18"/>
  <c r="L3153" i="18"/>
  <c r="L3154" i="18"/>
  <c r="L3155" i="18"/>
  <c r="L3156" i="18"/>
  <c r="L3163" i="18"/>
  <c r="L3164" i="18"/>
  <c r="L3165" i="18"/>
  <c r="L3166" i="18"/>
  <c r="L3167" i="18"/>
  <c r="L3181" i="18"/>
  <c r="L3182" i="18"/>
  <c r="L3183" i="18"/>
  <c r="L3184" i="18"/>
  <c r="L3185" i="18"/>
  <c r="L3186" i="18"/>
  <c r="L3187" i="18"/>
  <c r="L3198" i="18"/>
  <c r="L3199" i="18"/>
  <c r="L3200" i="18"/>
  <c r="L3201" i="18"/>
  <c r="L3214" i="18"/>
  <c r="L3215" i="18"/>
  <c r="L3216" i="18"/>
  <c r="L3217" i="18"/>
  <c r="L3223" i="18"/>
  <c r="L3224" i="18"/>
  <c r="L3225" i="18"/>
  <c r="L3237" i="18"/>
  <c r="L3238" i="18"/>
  <c r="L3250" i="18"/>
  <c r="L3251" i="18"/>
  <c r="L3252" i="18"/>
  <c r="L3253" i="18"/>
  <c r="L3254" i="18"/>
  <c r="L3255" i="18"/>
  <c r="L3256" i="18"/>
  <c r="L3257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2" i="18"/>
  <c r="L3293" i="18"/>
  <c r="L3294" i="18"/>
  <c r="L3295" i="18"/>
  <c r="L3296" i="18"/>
  <c r="L3297" i="18"/>
  <c r="L3301" i="18"/>
  <c r="L3302" i="18"/>
  <c r="L3303" i="18"/>
  <c r="L3304" i="18"/>
  <c r="L3307" i="18"/>
  <c r="L3309" i="18"/>
  <c r="L3310" i="18"/>
  <c r="L3316" i="18"/>
  <c r="L3317" i="18"/>
  <c r="L3318" i="18"/>
  <c r="L3319" i="18"/>
  <c r="L3320" i="18"/>
  <c r="L3322" i="18"/>
  <c r="L3388" i="18"/>
  <c r="L3393" i="18"/>
  <c r="L3394" i="18"/>
  <c r="L3400" i="18"/>
  <c r="L3433" i="18"/>
  <c r="L3434" i="18"/>
  <c r="L3442" i="18"/>
  <c r="L3443" i="18"/>
  <c r="L3445" i="18"/>
  <c r="L3447" i="18"/>
  <c r="L3448" i="18"/>
  <c r="L3452" i="18"/>
  <c r="L3456" i="18"/>
  <c r="L3457" i="18"/>
  <c r="L3460" i="18"/>
  <c r="L3461" i="18"/>
  <c r="L3467" i="18"/>
  <c r="L3468" i="18"/>
  <c r="L3469" i="18"/>
  <c r="L3470" i="18"/>
  <c r="L3471" i="18"/>
  <c r="L3472" i="18"/>
  <c r="L3473" i="18"/>
  <c r="L3482" i="18"/>
  <c r="L3486" i="18"/>
  <c r="L3487" i="18"/>
  <c r="L3708" i="18"/>
  <c r="L4123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J232" i="18" l="1"/>
  <c r="L232" i="18" s="1"/>
  <c r="AK191" i="18" l="1"/>
  <c r="AU191" i="18"/>
  <c r="AL191" i="18"/>
  <c r="AM191" i="18"/>
  <c r="J191" i="18"/>
  <c r="L191" i="18" s="1"/>
  <c r="AK4059" i="18" l="1"/>
  <c r="J4059" i="18" s="1"/>
  <c r="L4059" i="18" l="1"/>
  <c r="AK1663" i="18"/>
  <c r="AU1663" i="18"/>
  <c r="AM1663" i="18"/>
  <c r="AL1663" i="18"/>
  <c r="J1663" i="18"/>
  <c r="J4135" i="18"/>
  <c r="L4135" i="18" s="1"/>
  <c r="L1663" i="18" l="1"/>
  <c r="AK3538" i="18" l="1"/>
  <c r="AK3537" i="18"/>
  <c r="AK3536" i="18"/>
  <c r="AK4138" i="18"/>
  <c r="J4138" i="18" s="1"/>
  <c r="AK4137" i="18"/>
  <c r="J4137" i="18" s="1"/>
  <c r="AK4136" i="18"/>
  <c r="J4136" i="18" s="1"/>
  <c r="AK4135" i="18"/>
  <c r="AK4134" i="18"/>
  <c r="J4134" i="18" s="1"/>
  <c r="L4138" i="18" l="1"/>
  <c r="L4137" i="18"/>
  <c r="L4136" i="18"/>
  <c r="L4134" i="18"/>
  <c r="J3536" i="18"/>
  <c r="L3536" i="18" s="1"/>
  <c r="J3537" i="18"/>
  <c r="L3537" i="18" s="1"/>
  <c r="J3538" i="18"/>
  <c r="L3538" i="18" s="1"/>
  <c r="J2204" i="18"/>
  <c r="L2204" i="18" s="1"/>
  <c r="J2205" i="18"/>
  <c r="L2205" i="18" s="1"/>
  <c r="J2206" i="18"/>
  <c r="L2206" i="18" s="1"/>
  <c r="AK3885" i="18" l="1"/>
  <c r="AK1521" i="18"/>
  <c r="AK4133" i="18"/>
  <c r="J4133" i="18" s="1"/>
  <c r="L4133" i="18" l="1"/>
  <c r="J3551" i="18" l="1"/>
  <c r="J3555" i="18"/>
  <c r="J3556" i="18"/>
  <c r="J3557" i="18"/>
  <c r="J3558" i="18"/>
  <c r="J3559" i="18"/>
  <c r="J3590" i="18"/>
  <c r="J3595" i="18"/>
  <c r="J3597" i="18"/>
  <c r="J3600" i="18"/>
  <c r="J3601" i="18"/>
  <c r="J3603" i="18"/>
  <c r="J3604" i="18"/>
  <c r="J3605" i="18"/>
  <c r="J3606" i="18"/>
  <c r="J3613" i="18"/>
  <c r="J3618" i="18"/>
  <c r="J3637" i="18"/>
  <c r="J3639" i="18"/>
  <c r="J3643" i="18"/>
  <c r="J3645" i="18"/>
  <c r="J3648" i="18"/>
  <c r="J3651" i="18"/>
  <c r="J3659" i="18"/>
  <c r="J3661" i="18"/>
  <c r="J3662" i="18"/>
  <c r="J3665" i="18"/>
  <c r="J3667" i="18"/>
  <c r="J3669" i="18"/>
  <c r="J3670" i="18"/>
  <c r="J3694" i="18"/>
  <c r="J3699" i="18"/>
  <c r="J3700" i="18"/>
  <c r="J3707" i="18"/>
  <c r="J3709" i="18"/>
  <c r="J3711" i="18"/>
  <c r="J3714" i="18"/>
  <c r="J3717" i="18"/>
  <c r="J3719" i="18"/>
  <c r="J3729" i="18"/>
  <c r="J3730" i="18"/>
  <c r="J3734" i="18"/>
  <c r="J3737" i="18"/>
  <c r="J3739" i="18"/>
  <c r="J3743" i="18"/>
  <c r="J3744" i="18"/>
  <c r="J3747" i="18"/>
  <c r="J3804" i="18"/>
  <c r="J3818" i="18"/>
  <c r="J3849" i="18"/>
  <c r="J3850" i="18"/>
  <c r="J3855" i="18"/>
  <c r="J3857" i="18"/>
  <c r="J3868" i="18"/>
  <c r="J3872" i="18"/>
  <c r="J3876" i="18"/>
  <c r="J3901" i="18"/>
  <c r="J3913" i="18"/>
  <c r="J3914" i="18"/>
  <c r="J3917" i="18"/>
  <c r="J3948" i="18"/>
  <c r="J3957" i="18"/>
  <c r="J3968" i="18"/>
  <c r="J3969" i="18"/>
  <c r="J3976" i="18"/>
  <c r="J3981" i="18"/>
  <c r="J3984" i="18"/>
  <c r="J3991" i="18"/>
  <c r="J3995" i="18"/>
  <c r="J4000" i="18"/>
  <c r="J4002" i="18"/>
  <c r="J4042" i="18"/>
  <c r="J4051" i="18"/>
  <c r="J4072" i="18"/>
  <c r="J4073" i="18"/>
  <c r="J4084" i="18"/>
  <c r="J4094" i="18"/>
  <c r="J1228" i="18"/>
  <c r="L1228" i="18" s="1"/>
  <c r="J305" i="18"/>
  <c r="L305" i="18" s="1"/>
  <c r="J357" i="18"/>
  <c r="L357" i="18" s="1"/>
  <c r="J292" i="18"/>
  <c r="L292" i="18" s="1"/>
  <c r="J288" i="18"/>
  <c r="L288" i="18" s="1"/>
  <c r="J285" i="18"/>
  <c r="L285" i="18" s="1"/>
  <c r="J266" i="18"/>
  <c r="L266" i="18" s="1"/>
  <c r="J262" i="18"/>
  <c r="L262" i="18" s="1"/>
  <c r="J1521" i="18" l="1"/>
  <c r="L1521" i="18" s="1"/>
  <c r="J3885" i="18"/>
  <c r="L3885" i="18" s="1"/>
  <c r="J3380" i="18"/>
  <c r="L3380" i="18" s="1"/>
  <c r="J3365" i="18"/>
  <c r="L3365" i="18" s="1"/>
  <c r="J3358" i="18"/>
  <c r="L3358" i="18" s="1"/>
  <c r="J3355" i="18"/>
  <c r="L3355" i="18" s="1"/>
  <c r="J3335" i="18"/>
  <c r="L3335" i="18" s="1"/>
  <c r="J3336" i="18"/>
  <c r="L3336" i="18" s="1"/>
  <c r="J3334" i="18"/>
  <c r="L3334" i="18" s="1"/>
  <c r="J3333" i="18"/>
  <c r="L3333" i="18" s="1"/>
  <c r="K3321" i="18"/>
  <c r="K2714" i="18"/>
  <c r="L1074" i="18"/>
  <c r="L689" i="18"/>
  <c r="J666" i="18"/>
  <c r="L666" i="18" s="1"/>
  <c r="J660" i="18"/>
  <c r="L660" i="18" s="1"/>
  <c r="J4083" i="18"/>
  <c r="L4083" i="18" s="1"/>
  <c r="J4082" i="18"/>
  <c r="L4082" i="18" s="1"/>
  <c r="J4081" i="18"/>
  <c r="L4081" i="18" s="1"/>
  <c r="J4078" i="18"/>
  <c r="L4078" i="18" s="1"/>
  <c r="J4076" i="18"/>
  <c r="L4076" i="18" s="1"/>
  <c r="J4075" i="18"/>
  <c r="L4075" i="18" s="1"/>
  <c r="J4074" i="18"/>
  <c r="L4074" i="18" s="1"/>
  <c r="J4070" i="18"/>
  <c r="L4070" i="18" s="1"/>
  <c r="J4066" i="18"/>
  <c r="L4066" i="18" s="1"/>
  <c r="J4056" i="18"/>
  <c r="L4056" i="18" s="1"/>
  <c r="J4053" i="18"/>
  <c r="L4053" i="18" s="1"/>
  <c r="J4009" i="18"/>
  <c r="L4009" i="18" s="1"/>
  <c r="J4007" i="18"/>
  <c r="L4007" i="18" s="1"/>
  <c r="J3996" i="18"/>
  <c r="L3996" i="18" s="1"/>
  <c r="J3993" i="18"/>
  <c r="L3993" i="18" s="1"/>
  <c r="J3988" i="18"/>
  <c r="L3988" i="18" s="1"/>
  <c r="J3987" i="18"/>
  <c r="L3987" i="18" s="1"/>
  <c r="J3983" i="18"/>
  <c r="L3983" i="18" s="1"/>
  <c r="J3977" i="18"/>
  <c r="L3977" i="18" s="1"/>
  <c r="J3974" i="18"/>
  <c r="L3974" i="18" s="1"/>
  <c r="L3973" i="18"/>
  <c r="J3971" i="18"/>
  <c r="L3971" i="18" s="1"/>
  <c r="J3970" i="18"/>
  <c r="L3970" i="18" s="1"/>
  <c r="J3966" i="18"/>
  <c r="L3966" i="18" s="1"/>
  <c r="J3964" i="18"/>
  <c r="L3964" i="18" s="1"/>
  <c r="J3962" i="18"/>
  <c r="L3962" i="18" s="1"/>
  <c r="J3950" i="18"/>
  <c r="L3950" i="18" s="1"/>
  <c r="J3945" i="18"/>
  <c r="L3945" i="18" s="1"/>
  <c r="J3938" i="18"/>
  <c r="L3938" i="18" s="1"/>
  <c r="J3935" i="18"/>
  <c r="L3935" i="18" s="1"/>
  <c r="J3930" i="18"/>
  <c r="L3930" i="18" s="1"/>
  <c r="J3928" i="18"/>
  <c r="L3928" i="18" s="1"/>
  <c r="J3925" i="18"/>
  <c r="L3925" i="18" s="1"/>
  <c r="J3921" i="18"/>
  <c r="L3921" i="18" s="1"/>
  <c r="J3920" i="18"/>
  <c r="L3920" i="18" s="1"/>
  <c r="J3918" i="18"/>
  <c r="L3918" i="18" s="1"/>
  <c r="J3916" i="18"/>
  <c r="L3916" i="18" s="1"/>
  <c r="J3911" i="18"/>
  <c r="L3911" i="18" s="1"/>
  <c r="J3908" i="18"/>
  <c r="L3908" i="18" s="1"/>
  <c r="J3897" i="18"/>
  <c r="L3897" i="18" s="1"/>
  <c r="J3892" i="18"/>
  <c r="L3892" i="18" s="1"/>
  <c r="J3881" i="18"/>
  <c r="L3881" i="18" s="1"/>
  <c r="J3879" i="18"/>
  <c r="L3879" i="18" s="1"/>
  <c r="J3877" i="18"/>
  <c r="L3877" i="18" s="1"/>
  <c r="J3870" i="18"/>
  <c r="L3870" i="18" s="1"/>
  <c r="J3866" i="18"/>
  <c r="L3866" i="18" s="1"/>
  <c r="J3865" i="18"/>
  <c r="L3865" i="18" s="1"/>
  <c r="J3864" i="18"/>
  <c r="L3864" i="18" s="1"/>
  <c r="J3863" i="18"/>
  <c r="L3863" i="18" s="1"/>
  <c r="J3860" i="18"/>
  <c r="L3860" i="18" s="1"/>
  <c r="J3846" i="18"/>
  <c r="L3846" i="18" s="1"/>
  <c r="J3834" i="18"/>
  <c r="L3834" i="18" s="1"/>
  <c r="J3826" i="18"/>
  <c r="L3826" i="18" s="1"/>
  <c r="J3825" i="18"/>
  <c r="L3825" i="18" s="1"/>
  <c r="J3824" i="18"/>
  <c r="L3824" i="18" s="1"/>
  <c r="J3821" i="18"/>
  <c r="L3821" i="18" s="1"/>
  <c r="J3820" i="18"/>
  <c r="L3820" i="18" s="1"/>
  <c r="J3816" i="18"/>
  <c r="L3816" i="18" s="1"/>
  <c r="J3810" i="18"/>
  <c r="L3810" i="18" s="1"/>
  <c r="J3807" i="18"/>
  <c r="L3807" i="18" s="1"/>
  <c r="J3806" i="18"/>
  <c r="L3806" i="18" s="1"/>
  <c r="J3805" i="18"/>
  <c r="L3805" i="18" s="1"/>
  <c r="J3801" i="18"/>
  <c r="L3801" i="18" s="1"/>
  <c r="J3800" i="18"/>
  <c r="L3800" i="18" s="1"/>
  <c r="J3757" i="18"/>
  <c r="L3757" i="18" s="1"/>
  <c r="J3755" i="18"/>
  <c r="L3755" i="18" s="1"/>
  <c r="J3738" i="18"/>
  <c r="L3738" i="18" s="1"/>
  <c r="J3736" i="18"/>
  <c r="L3736" i="18" s="1"/>
  <c r="J3733" i="18"/>
  <c r="L3733" i="18" s="1"/>
  <c r="J3732" i="18"/>
  <c r="L3732" i="18" s="1"/>
  <c r="J3731" i="18"/>
  <c r="L3731" i="18" s="1"/>
  <c r="J3722" i="18"/>
  <c r="L3722" i="18" s="1"/>
  <c r="J3721" i="18"/>
  <c r="L3721" i="18" s="1"/>
  <c r="J3718" i="18"/>
  <c r="L3718" i="18" s="1"/>
  <c r="J3715" i="18"/>
  <c r="L3715" i="18" s="1"/>
  <c r="J3712" i="18"/>
  <c r="L3712" i="18" s="1"/>
  <c r="J3710" i="18"/>
  <c r="L3710" i="18" s="1"/>
  <c r="J3706" i="18"/>
  <c r="L3706" i="18" s="1"/>
  <c r="J3705" i="18"/>
  <c r="L3705" i="18" s="1"/>
  <c r="J3704" i="18"/>
  <c r="L3704" i="18" s="1"/>
  <c r="J3703" i="18"/>
  <c r="L3703" i="18" s="1"/>
  <c r="J3702" i="18"/>
  <c r="L3702" i="18" s="1"/>
  <c r="J3701" i="18"/>
  <c r="L3701" i="18" s="1"/>
  <c r="J3673" i="18"/>
  <c r="L3673" i="18" s="1"/>
  <c r="J3672" i="18"/>
  <c r="L3672" i="18" s="1"/>
  <c r="J3671" i="18"/>
  <c r="L3671" i="18" s="1"/>
  <c r="J3657" i="18"/>
  <c r="L3657" i="18" s="1"/>
  <c r="J3656" i="18"/>
  <c r="L3656" i="18" s="1"/>
  <c r="J3655" i="18"/>
  <c r="L3655" i="18" s="1"/>
  <c r="J3653" i="18"/>
  <c r="L3653" i="18" s="1"/>
  <c r="J3652" i="18"/>
  <c r="L3652" i="18" s="1"/>
  <c r="J3650" i="18"/>
  <c r="L3650" i="18" s="1"/>
  <c r="J3649" i="18"/>
  <c r="L3649" i="18" s="1"/>
  <c r="J3647" i="18"/>
  <c r="L3647" i="18" s="1"/>
  <c r="J3644" i="18"/>
  <c r="L3644" i="18" s="1"/>
  <c r="J3642" i="18"/>
  <c r="L3642" i="18" s="1"/>
  <c r="J3641" i="18"/>
  <c r="L3641" i="18" s="1"/>
  <c r="J3636" i="18"/>
  <c r="L3636" i="18" s="1"/>
  <c r="J3635" i="18"/>
  <c r="L3635" i="18" s="1"/>
  <c r="J3634" i="18"/>
  <c r="L3634" i="18" s="1"/>
  <c r="J3633" i="18"/>
  <c r="L3633" i="18" s="1"/>
  <c r="J3632" i="18"/>
  <c r="L3632" i="18" s="1"/>
  <c r="J3630" i="18"/>
  <c r="L3630" i="18" s="1"/>
  <c r="J3629" i="18"/>
  <c r="L3629" i="18" s="1"/>
  <c r="J3628" i="18"/>
  <c r="L3628" i="18" s="1"/>
  <c r="J3627" i="18"/>
  <c r="L3627" i="18" s="1"/>
  <c r="J3626" i="18"/>
  <c r="L3626" i="18" s="1"/>
  <c r="J3623" i="18"/>
  <c r="L3623" i="18" s="1"/>
  <c r="J3611" i="18"/>
  <c r="L3611" i="18" s="1"/>
  <c r="J3608" i="18"/>
  <c r="L3608" i="18" s="1"/>
  <c r="J3602" i="18"/>
  <c r="L3602" i="18" s="1"/>
  <c r="J3599" i="18"/>
  <c r="L3599" i="18" s="1"/>
  <c r="J3598" i="18"/>
  <c r="L3598" i="18" s="1"/>
  <c r="J3596" i="18"/>
  <c r="L3596" i="18" s="1"/>
  <c r="J3593" i="18"/>
  <c r="L3593" i="18" s="1"/>
  <c r="J3589" i="18"/>
  <c r="L3589" i="18" s="1"/>
  <c r="J3586" i="18"/>
  <c r="L3586" i="18" s="1"/>
  <c r="J3585" i="18"/>
  <c r="L3585" i="18" s="1"/>
  <c r="J3583" i="18"/>
  <c r="L3583" i="18" s="1"/>
  <c r="L2593" i="18"/>
  <c r="L2591" i="18"/>
  <c r="L2590" i="18"/>
  <c r="L2589" i="18"/>
  <c r="L2588" i="18"/>
  <c r="L2585" i="18"/>
  <c r="L2270" i="18"/>
  <c r="L2264" i="18"/>
  <c r="L2262" i="18"/>
  <c r="AM4120" i="18"/>
  <c r="AM4117" i="18"/>
  <c r="AM4115" i="18"/>
  <c r="AM4114" i="18"/>
  <c r="AM4112" i="18"/>
  <c r="AM4111" i="18"/>
  <c r="AM4108" i="18"/>
  <c r="AM4107" i="18"/>
  <c r="AM4105" i="18"/>
  <c r="AM4101" i="18"/>
  <c r="AM4096" i="18"/>
  <c r="AM4091" i="18"/>
  <c r="AM4089" i="18"/>
  <c r="AM4069" i="18"/>
  <c r="AM4068" i="18"/>
  <c r="AM4067" i="18"/>
  <c r="AM4062" i="18"/>
  <c r="AM4061" i="18"/>
  <c r="AM4055" i="18"/>
  <c r="AM4046" i="18"/>
  <c r="AM4045" i="18"/>
  <c r="AM4044" i="18"/>
  <c r="AM4043" i="18"/>
  <c r="AM4041" i="18"/>
  <c r="J4041" i="18" s="1"/>
  <c r="AM4040" i="18"/>
  <c r="AM4037" i="18"/>
  <c r="AM4035" i="18"/>
  <c r="AM4029" i="18"/>
  <c r="AM4025" i="18"/>
  <c r="AM4022" i="18"/>
  <c r="AM4021" i="18"/>
  <c r="AM4019" i="18"/>
  <c r="AM4018" i="18"/>
  <c r="AM4017" i="18"/>
  <c r="J4017" i="18" s="1"/>
  <c r="AM4014" i="18"/>
  <c r="AM4012" i="18"/>
  <c r="AM4010" i="18"/>
  <c r="AM4004" i="18"/>
  <c r="AM4003" i="18"/>
  <c r="AM4001" i="18"/>
  <c r="AM3999" i="18"/>
  <c r="AM3998" i="18"/>
  <c r="AM3992" i="18"/>
  <c r="AM3965" i="18"/>
  <c r="J3965" i="18" s="1"/>
  <c r="AM3961" i="18"/>
  <c r="J3961" i="18" s="1"/>
  <c r="AM3958" i="18"/>
  <c r="J3958" i="18" s="1"/>
  <c r="AM3956" i="18"/>
  <c r="AM3955" i="18"/>
  <c r="AM3954" i="18"/>
  <c r="AM3953" i="18"/>
  <c r="J3953" i="18" s="1"/>
  <c r="AM3949" i="18"/>
  <c r="AM3947" i="18"/>
  <c r="AM3946" i="18"/>
  <c r="AM3944" i="18"/>
  <c r="AM3941" i="18"/>
  <c r="AM3936" i="18"/>
  <c r="AM3933" i="18"/>
  <c r="J3933" i="18" s="1"/>
  <c r="AM3931" i="18"/>
  <c r="AM3926" i="18"/>
  <c r="J3926" i="18" s="1"/>
  <c r="AM3922" i="18"/>
  <c r="AM3915" i="18"/>
  <c r="AM3912" i="18"/>
  <c r="J3912" i="18" s="1"/>
  <c r="AM3909" i="18"/>
  <c r="AM3907" i="18"/>
  <c r="AM3905" i="18"/>
  <c r="AM3903" i="18"/>
  <c r="AM3899" i="18"/>
  <c r="AM3898" i="18"/>
  <c r="AM3895" i="18"/>
  <c r="AM3894" i="18"/>
  <c r="AM3893" i="18"/>
  <c r="AM3878" i="18"/>
  <c r="AM3873" i="18"/>
  <c r="AM3869" i="18"/>
  <c r="AM3847" i="18"/>
  <c r="AM3845" i="18"/>
  <c r="J3845" i="18" s="1"/>
  <c r="AM3844" i="18"/>
  <c r="AM3842" i="18"/>
  <c r="AM3840" i="18"/>
  <c r="AM3839" i="18"/>
  <c r="AM3838" i="18"/>
  <c r="AM3837" i="18"/>
  <c r="AM3836" i="18"/>
  <c r="AM3835" i="18"/>
  <c r="AM3832" i="18"/>
  <c r="AM3830" i="18"/>
  <c r="AM3822" i="18"/>
  <c r="AM3819" i="18"/>
  <c r="AM3817" i="18"/>
  <c r="J3817" i="18" s="1"/>
  <c r="AM3814" i="18"/>
  <c r="AM3812" i="18"/>
  <c r="J3812" i="18" s="1"/>
  <c r="AM3811" i="18"/>
  <c r="AM3803" i="18"/>
  <c r="AM3797" i="18"/>
  <c r="AM3796" i="18"/>
  <c r="AM3795" i="18"/>
  <c r="AM3794" i="18"/>
  <c r="AM3792" i="18"/>
  <c r="AM3790" i="18"/>
  <c r="AM3789" i="18"/>
  <c r="AM3788" i="18"/>
  <c r="AM3787" i="18"/>
  <c r="AM3786" i="18"/>
  <c r="AM3784" i="18"/>
  <c r="AM3783" i="18"/>
  <c r="AM3781" i="18"/>
  <c r="AM3778" i="18"/>
  <c r="AM3777" i="18"/>
  <c r="AM3776" i="18"/>
  <c r="AM3773" i="18"/>
  <c r="AM3768" i="18"/>
  <c r="AM3765" i="18"/>
  <c r="AM3764" i="18"/>
  <c r="AM3762" i="18"/>
  <c r="AM3761" i="18"/>
  <c r="AM3760" i="18"/>
  <c r="AM3758" i="18"/>
  <c r="AM3756" i="18"/>
  <c r="AM3752" i="18"/>
  <c r="J3752" i="18" s="1"/>
  <c r="AM3751" i="18"/>
  <c r="J3751" i="18" s="1"/>
  <c r="AM3750" i="18"/>
  <c r="AM3742" i="18"/>
  <c r="AM3741" i="18"/>
  <c r="AM3735" i="18"/>
  <c r="J3735" i="18" s="1"/>
  <c r="AM3728" i="18"/>
  <c r="AM3727" i="18"/>
  <c r="AM3726" i="18"/>
  <c r="AM3725" i="18"/>
  <c r="AM3724" i="18"/>
  <c r="AM3723" i="18"/>
  <c r="AM3716" i="18"/>
  <c r="J3716" i="18" s="1"/>
  <c r="AM3713" i="18"/>
  <c r="J3713" i="18" s="1"/>
  <c r="AM3698" i="18"/>
  <c r="J3698" i="18" s="1"/>
  <c r="AM3697" i="18"/>
  <c r="AM3693" i="18"/>
  <c r="AM3692" i="18"/>
  <c r="AM3687" i="18"/>
  <c r="AM3685" i="18"/>
  <c r="AM3683" i="18"/>
  <c r="AM3682" i="18"/>
  <c r="AM3680" i="18"/>
  <c r="AM3678" i="18"/>
  <c r="AM3676" i="18"/>
  <c r="AM3674" i="18"/>
  <c r="J3674" i="18" s="1"/>
  <c r="AM3666" i="18"/>
  <c r="AM3658" i="18"/>
  <c r="J3658" i="18" s="1"/>
  <c r="AM3654" i="18"/>
  <c r="J3654" i="18" s="1"/>
  <c r="AM3646" i="18"/>
  <c r="J3646" i="18" s="1"/>
  <c r="AM3640" i="18"/>
  <c r="J3640" i="18" s="1"/>
  <c r="AM3638" i="18"/>
  <c r="J3638" i="18" s="1"/>
  <c r="AM3631" i="18"/>
  <c r="J3631" i="18" s="1"/>
  <c r="AM3625" i="18"/>
  <c r="J3625" i="18" s="1"/>
  <c r="AM3622" i="18"/>
  <c r="J3622" i="18" s="1"/>
  <c r="AM3609" i="18"/>
  <c r="AM3607" i="18"/>
  <c r="AM3588" i="18"/>
  <c r="J3588" i="18" s="1"/>
  <c r="AM3581" i="18"/>
  <c r="AM3580" i="18"/>
  <c r="AM3578" i="18"/>
  <c r="AM3577" i="18"/>
  <c r="AM3576" i="18"/>
  <c r="J3576" i="18" s="1"/>
  <c r="AM3575" i="18"/>
  <c r="AM3574" i="18"/>
  <c r="AM3573" i="18"/>
  <c r="AM3571" i="18"/>
  <c r="AM3569" i="18"/>
  <c r="AM3566" i="18"/>
  <c r="AM3554" i="18"/>
  <c r="AM3553" i="18"/>
  <c r="AM3552" i="18"/>
  <c r="AM3548" i="18"/>
  <c r="J3548" i="18" s="1"/>
  <c r="AM3547" i="18"/>
  <c r="J3547" i="18" s="1"/>
  <c r="AM3546" i="18"/>
  <c r="AM3544" i="18"/>
  <c r="AM3542" i="18"/>
  <c r="AM3541" i="18"/>
  <c r="R2957" i="18"/>
  <c r="P2957" i="18"/>
  <c r="J2957" i="18" s="1"/>
  <c r="L2957" i="18" s="1"/>
  <c r="O2957" i="18"/>
  <c r="R2954" i="18"/>
  <c r="P2954" i="18"/>
  <c r="J2954" i="18" s="1"/>
  <c r="L2954" i="18" s="1"/>
  <c r="O2954" i="18"/>
  <c r="R2950" i="18"/>
  <c r="P2950" i="18"/>
  <c r="J2950" i="18" s="1"/>
  <c r="L2950" i="18" s="1"/>
  <c r="O2950" i="18"/>
  <c r="R2949" i="18"/>
  <c r="P2949" i="18"/>
  <c r="J2949" i="18" s="1"/>
  <c r="L2949" i="18" s="1"/>
  <c r="O2949" i="18"/>
  <c r="R2947" i="18"/>
  <c r="P2947" i="18"/>
  <c r="J2947" i="18" s="1"/>
  <c r="L2947" i="18" s="1"/>
  <c r="O2947" i="18"/>
  <c r="R2945" i="18"/>
  <c r="P2945" i="18"/>
  <c r="J2945" i="18" s="1"/>
  <c r="L2945" i="18" s="1"/>
  <c r="O2945" i="18"/>
  <c r="R2943" i="18"/>
  <c r="P2943" i="18"/>
  <c r="J2943" i="18" s="1"/>
  <c r="L2943" i="18" s="1"/>
  <c r="O2943" i="18"/>
  <c r="R2942" i="18"/>
  <c r="P2942" i="18"/>
  <c r="J2942" i="18" s="1"/>
  <c r="L2942" i="18" s="1"/>
  <c r="O2942" i="18"/>
  <c r="R2940" i="18"/>
  <c r="P2940" i="18"/>
  <c r="J2940" i="18" s="1"/>
  <c r="L2940" i="18" s="1"/>
  <c r="O2940" i="18"/>
  <c r="R2938" i="18"/>
  <c r="P2938" i="18"/>
  <c r="J2938" i="18" s="1"/>
  <c r="L2938" i="18" s="1"/>
  <c r="O2938" i="18"/>
  <c r="R2935" i="18"/>
  <c r="P2935" i="18"/>
  <c r="J2935" i="18" s="1"/>
  <c r="L2935" i="18" s="1"/>
  <c r="O2935" i="18"/>
  <c r="R2932" i="18"/>
  <c r="P2932" i="18"/>
  <c r="J2932" i="18" s="1"/>
  <c r="L2932" i="18" s="1"/>
  <c r="O2932" i="18"/>
  <c r="R2931" i="18"/>
  <c r="P2931" i="18"/>
  <c r="J2931" i="18" s="1"/>
  <c r="L2931" i="18" s="1"/>
  <c r="O2931" i="18"/>
  <c r="R2925" i="18"/>
  <c r="P2925" i="18"/>
  <c r="J2925" i="18" s="1"/>
  <c r="L2925" i="18" s="1"/>
  <c r="O2925" i="18"/>
  <c r="R2923" i="18"/>
  <c r="P2923" i="18"/>
  <c r="J2923" i="18" s="1"/>
  <c r="L2923" i="18" s="1"/>
  <c r="O2923" i="18"/>
  <c r="R2920" i="18"/>
  <c r="P2920" i="18"/>
  <c r="J2920" i="18" s="1"/>
  <c r="L2920" i="18" s="1"/>
  <c r="O2920" i="18"/>
  <c r="R2919" i="18"/>
  <c r="P2919" i="18"/>
  <c r="J2919" i="18" s="1"/>
  <c r="L2919" i="18" s="1"/>
  <c r="O2919" i="18"/>
  <c r="R2918" i="18"/>
  <c r="P2918" i="18"/>
  <c r="J2918" i="18" s="1"/>
  <c r="L2918" i="18" s="1"/>
  <c r="O2918" i="18"/>
  <c r="R2917" i="18"/>
  <c r="P2917" i="18"/>
  <c r="J2917" i="18" s="1"/>
  <c r="L2917" i="18" s="1"/>
  <c r="O2917" i="18"/>
  <c r="R2916" i="18"/>
  <c r="P2916" i="18"/>
  <c r="J2916" i="18" s="1"/>
  <c r="L2916" i="18" s="1"/>
  <c r="O2916" i="18"/>
  <c r="R2914" i="18"/>
  <c r="P2914" i="18"/>
  <c r="J2914" i="18" s="1"/>
  <c r="L2914" i="18" s="1"/>
  <c r="O2914" i="18"/>
  <c r="R2911" i="18"/>
  <c r="P2911" i="18"/>
  <c r="J2911" i="18" s="1"/>
  <c r="L2911" i="18" s="1"/>
  <c r="O2911" i="18"/>
  <c r="R2908" i="18"/>
  <c r="P2908" i="18"/>
  <c r="J2908" i="18" s="1"/>
  <c r="L2908" i="18" s="1"/>
  <c r="O2908" i="18"/>
  <c r="R2906" i="18"/>
  <c r="P2906" i="18"/>
  <c r="J2906" i="18" s="1"/>
  <c r="L2906" i="18" s="1"/>
  <c r="O2906" i="18"/>
  <c r="R2904" i="18"/>
  <c r="P2904" i="18"/>
  <c r="J2904" i="18" s="1"/>
  <c r="L2904" i="18" s="1"/>
  <c r="O2904" i="18"/>
  <c r="R2903" i="18"/>
  <c r="P2903" i="18"/>
  <c r="J2903" i="18" s="1"/>
  <c r="L2903" i="18" s="1"/>
  <c r="O2903" i="18"/>
  <c r="R2902" i="18"/>
  <c r="P2902" i="18"/>
  <c r="J2902" i="18" s="1"/>
  <c r="L2902" i="18" s="1"/>
  <c r="O2902" i="18"/>
  <c r="R2901" i="18"/>
  <c r="P2901" i="18"/>
  <c r="J2901" i="18" s="1"/>
  <c r="L2901" i="18" s="1"/>
  <c r="O2901" i="18"/>
  <c r="R2859" i="18"/>
  <c r="P2859" i="18"/>
  <c r="J2859" i="18" s="1"/>
  <c r="L2859" i="18" s="1"/>
  <c r="O2859" i="18"/>
  <c r="R1460" i="18"/>
  <c r="P1460" i="18"/>
  <c r="J1460" i="18" s="1"/>
  <c r="L1460" i="18" s="1"/>
  <c r="O1460" i="18"/>
  <c r="R1343" i="18"/>
  <c r="P1343" i="18"/>
  <c r="J1343" i="18" s="1"/>
  <c r="L1343" i="18" s="1"/>
  <c r="O1343" i="18"/>
  <c r="R1313" i="18"/>
  <c r="P1313" i="18"/>
  <c r="O1313" i="18"/>
  <c r="R1308" i="18"/>
  <c r="P1308" i="18"/>
  <c r="J1308" i="18" s="1"/>
  <c r="L1308" i="18" s="1"/>
  <c r="O1308" i="18"/>
  <c r="R1294" i="18"/>
  <c r="P1294" i="18"/>
  <c r="J1294" i="18" s="1"/>
  <c r="L1294" i="18" s="1"/>
  <c r="O1294" i="18"/>
  <c r="R1296" i="18"/>
  <c r="P1296" i="18"/>
  <c r="J1296" i="18" s="1"/>
  <c r="L1296" i="18" s="1"/>
  <c r="O1296" i="18"/>
  <c r="AK5" i="18"/>
  <c r="AK6" i="18"/>
  <c r="AK7" i="18"/>
  <c r="AK8" i="18"/>
  <c r="AK9" i="18"/>
  <c r="AK10" i="18"/>
  <c r="AK11" i="18"/>
  <c r="AK12" i="18"/>
  <c r="AK13" i="18"/>
  <c r="AK14" i="18"/>
  <c r="AK15" i="18"/>
  <c r="AK16" i="18"/>
  <c r="AK17" i="18"/>
  <c r="AK18" i="18"/>
  <c r="AK19" i="18"/>
  <c r="AK20" i="18"/>
  <c r="AK21" i="18"/>
  <c r="AK22" i="18"/>
  <c r="AK23" i="18"/>
  <c r="AK24" i="18"/>
  <c r="AK25" i="18"/>
  <c r="AK26" i="18"/>
  <c r="AK27" i="18"/>
  <c r="AK28" i="18"/>
  <c r="AK29" i="18"/>
  <c r="AK30" i="18"/>
  <c r="AK31" i="18"/>
  <c r="AK32" i="18"/>
  <c r="AK33" i="18"/>
  <c r="AK34" i="18"/>
  <c r="AK35" i="18"/>
  <c r="AK36" i="18"/>
  <c r="AK37" i="18"/>
  <c r="AK38" i="18"/>
  <c r="AK39" i="18"/>
  <c r="AK40" i="18"/>
  <c r="AK41" i="18"/>
  <c r="AK42" i="18"/>
  <c r="AK43" i="18"/>
  <c r="AK44" i="18"/>
  <c r="AK45" i="18"/>
  <c r="AK46" i="18"/>
  <c r="AK47" i="18"/>
  <c r="AK48" i="18"/>
  <c r="AK49" i="18"/>
  <c r="AK50" i="18"/>
  <c r="AK51" i="18"/>
  <c r="AK52" i="18"/>
  <c r="AK53" i="18"/>
  <c r="AK54" i="18"/>
  <c r="AK55" i="18"/>
  <c r="AK56" i="18"/>
  <c r="AK57" i="18"/>
  <c r="AK58" i="18"/>
  <c r="AK59" i="18"/>
  <c r="AK60" i="18"/>
  <c r="AK61" i="18"/>
  <c r="AK62" i="18"/>
  <c r="AK63" i="18"/>
  <c r="AK64" i="18"/>
  <c r="AK65" i="18"/>
  <c r="AK66" i="18"/>
  <c r="AK67" i="18"/>
  <c r="AK68" i="18"/>
  <c r="AK69" i="18"/>
  <c r="AK70" i="18"/>
  <c r="AK71" i="18"/>
  <c r="AK72" i="18"/>
  <c r="AK73" i="18"/>
  <c r="AK74" i="18"/>
  <c r="AK75" i="18"/>
  <c r="AK76" i="18"/>
  <c r="AK77" i="18"/>
  <c r="AK78" i="18"/>
  <c r="AK79" i="18"/>
  <c r="AK80" i="18"/>
  <c r="AK81" i="18"/>
  <c r="AK82" i="18"/>
  <c r="AK83" i="18"/>
  <c r="AK84" i="18"/>
  <c r="AK85" i="18"/>
  <c r="AK86" i="18"/>
  <c r="AK87" i="18"/>
  <c r="AK88" i="18"/>
  <c r="AK89" i="18"/>
  <c r="AK90" i="18"/>
  <c r="AK91" i="18"/>
  <c r="AK92" i="18"/>
  <c r="AK93" i="18"/>
  <c r="AK94" i="18"/>
  <c r="AK95" i="18"/>
  <c r="AK96" i="18"/>
  <c r="AK97" i="18"/>
  <c r="AK98" i="18"/>
  <c r="AK99" i="18"/>
  <c r="AK100" i="18"/>
  <c r="AK101" i="18"/>
  <c r="AK102" i="18"/>
  <c r="AK103" i="18"/>
  <c r="AK104" i="18"/>
  <c r="AK105" i="18"/>
  <c r="AK106" i="18"/>
  <c r="AK107" i="18"/>
  <c r="AK108" i="18"/>
  <c r="AK109" i="18"/>
  <c r="AK110" i="18"/>
  <c r="AK111" i="18"/>
  <c r="AK112" i="18"/>
  <c r="AK113" i="18"/>
  <c r="AK115" i="18"/>
  <c r="AK116" i="18"/>
  <c r="AK117" i="18"/>
  <c r="AK118" i="18"/>
  <c r="AK119" i="18"/>
  <c r="AK120" i="18"/>
  <c r="AK121" i="18"/>
  <c r="AK122" i="18"/>
  <c r="AK123" i="18"/>
  <c r="AK124" i="18"/>
  <c r="AK125" i="18"/>
  <c r="AK126" i="18"/>
  <c r="AK127" i="18"/>
  <c r="AK128" i="18"/>
  <c r="AK129" i="18"/>
  <c r="AK130" i="18"/>
  <c r="AK131" i="18"/>
  <c r="AK132" i="18"/>
  <c r="AK133" i="18"/>
  <c r="AK134" i="18"/>
  <c r="AK135" i="18"/>
  <c r="AK136" i="18"/>
  <c r="AK137" i="18"/>
  <c r="AK138" i="18"/>
  <c r="AK140" i="18"/>
  <c r="AK141" i="18"/>
  <c r="AK142" i="18"/>
  <c r="AK143" i="18"/>
  <c r="AK144" i="18"/>
  <c r="AK145" i="18"/>
  <c r="AK146" i="18"/>
  <c r="AK147" i="18"/>
  <c r="AK148" i="18"/>
  <c r="AK150" i="18"/>
  <c r="AK151" i="18"/>
  <c r="AK152" i="18"/>
  <c r="AK153" i="18"/>
  <c r="AK154" i="18"/>
  <c r="AK155" i="18"/>
  <c r="AK156" i="18"/>
  <c r="AK157" i="18"/>
  <c r="AK158" i="18"/>
  <c r="AK159" i="18"/>
  <c r="AK160" i="18"/>
  <c r="AK161" i="18"/>
  <c r="AK162" i="18"/>
  <c r="AK163" i="18"/>
  <c r="AK164" i="18"/>
  <c r="AK165" i="18"/>
  <c r="AK166" i="18"/>
  <c r="AK167" i="18"/>
  <c r="AK168" i="18"/>
  <c r="AK169" i="18"/>
  <c r="AK170" i="18"/>
  <c r="AK171" i="18"/>
  <c r="AK172" i="18"/>
  <c r="AK173" i="18"/>
  <c r="AK174" i="18"/>
  <c r="AK175" i="18"/>
  <c r="AK176" i="18"/>
  <c r="AK177" i="18"/>
  <c r="AK178" i="18"/>
  <c r="AK179" i="18"/>
  <c r="AK180" i="18"/>
  <c r="AK181" i="18"/>
  <c r="AK182" i="18"/>
  <c r="AK183" i="18"/>
  <c r="AK184" i="18"/>
  <c r="AK185" i="18"/>
  <c r="AK186" i="18"/>
  <c r="AK187" i="18"/>
  <c r="AK188" i="18"/>
  <c r="AK189" i="18"/>
  <c r="AK190" i="18"/>
  <c r="AK192" i="18"/>
  <c r="AK194" i="18"/>
  <c r="AK195" i="18"/>
  <c r="AK196" i="18"/>
  <c r="AK197" i="18"/>
  <c r="AK198" i="18"/>
  <c r="AK199" i="18"/>
  <c r="AK200" i="18"/>
  <c r="AK201" i="18"/>
  <c r="AK202" i="18"/>
  <c r="AK203" i="18"/>
  <c r="AK204" i="18"/>
  <c r="AK205" i="18"/>
  <c r="AK206" i="18"/>
  <c r="AK207" i="18"/>
  <c r="AK208" i="18"/>
  <c r="AK209" i="18"/>
  <c r="AK210" i="18"/>
  <c r="AK211" i="18"/>
  <c r="AK212" i="18"/>
  <c r="AK213" i="18"/>
  <c r="AK214" i="18"/>
  <c r="AK215" i="18"/>
  <c r="AK216" i="18"/>
  <c r="AK217" i="18"/>
  <c r="AK218" i="18"/>
  <c r="AK219" i="18"/>
  <c r="AK220" i="18"/>
  <c r="AK221" i="18"/>
  <c r="AK226" i="18"/>
  <c r="AK227" i="18"/>
  <c r="AK228" i="18"/>
  <c r="AK229" i="18"/>
  <c r="AK230" i="18"/>
  <c r="AK231" i="18"/>
  <c r="AK232" i="18"/>
  <c r="AK233" i="18"/>
  <c r="AK234" i="18"/>
  <c r="AK235" i="18"/>
  <c r="AK236" i="18"/>
  <c r="AK237" i="18"/>
  <c r="AK238" i="18"/>
  <c r="AK239" i="18"/>
  <c r="AK240" i="18"/>
  <c r="AK241" i="18"/>
  <c r="AK242" i="18"/>
  <c r="AK243" i="18"/>
  <c r="AK244" i="18"/>
  <c r="AK245" i="18"/>
  <c r="AK246" i="18"/>
  <c r="AK247" i="18"/>
  <c r="AK248" i="18"/>
  <c r="AK249" i="18"/>
  <c r="AK250" i="18"/>
  <c r="AK251" i="18"/>
  <c r="AK252" i="18"/>
  <c r="AK253" i="18"/>
  <c r="AK254" i="18"/>
  <c r="AK255" i="18"/>
  <c r="AK256" i="18"/>
  <c r="AK257" i="18"/>
  <c r="AK258" i="18"/>
  <c r="AK259" i="18"/>
  <c r="AK260" i="18"/>
  <c r="AK261" i="18"/>
  <c r="AK262" i="18"/>
  <c r="AK263" i="18"/>
  <c r="AK264" i="18"/>
  <c r="AK265" i="18"/>
  <c r="AK266" i="18"/>
  <c r="AK267" i="18"/>
  <c r="AK269" i="18"/>
  <c r="AK270" i="18"/>
  <c r="AK272" i="18"/>
  <c r="AK273" i="18"/>
  <c r="AK278" i="18"/>
  <c r="AK279" i="18"/>
  <c r="AK280" i="18"/>
  <c r="AK281" i="18"/>
  <c r="AK282" i="18"/>
  <c r="AK284" i="18"/>
  <c r="AK285" i="18"/>
  <c r="AK287" i="18"/>
  <c r="AK288" i="18"/>
  <c r="AK289" i="18"/>
  <c r="AK292" i="18"/>
  <c r="AK293" i="18"/>
  <c r="AK294" i="18"/>
  <c r="AK295" i="18"/>
  <c r="AK296" i="18"/>
  <c r="AK297" i="18"/>
  <c r="AK298" i="18"/>
  <c r="AK299" i="18"/>
  <c r="AK300" i="18"/>
  <c r="AK303" i="18"/>
  <c r="AK304" i="18"/>
  <c r="AK305" i="18"/>
  <c r="AK306" i="18"/>
  <c r="AK307" i="18"/>
  <c r="AK308" i="18"/>
  <c r="AK309" i="18"/>
  <c r="AK310" i="18"/>
  <c r="AK311" i="18"/>
  <c r="AK312" i="18"/>
  <c r="AK313" i="18"/>
  <c r="AK314" i="18"/>
  <c r="AK315" i="18"/>
  <c r="AK316" i="18"/>
  <c r="AK317" i="18"/>
  <c r="AK318" i="18"/>
  <c r="AK319" i="18"/>
  <c r="AK320" i="18"/>
  <c r="AK322" i="18"/>
  <c r="AK323" i="18"/>
  <c r="AK324" i="18"/>
  <c r="AK325" i="18"/>
  <c r="AK326" i="18"/>
  <c r="AK327" i="18"/>
  <c r="AK328" i="18"/>
  <c r="AK329" i="18"/>
  <c r="AK330" i="18"/>
  <c r="AK331" i="18"/>
  <c r="AK332" i="18"/>
  <c r="AK333" i="18"/>
  <c r="AK334" i="18"/>
  <c r="AK335" i="18"/>
  <c r="AK336" i="18"/>
  <c r="AK337" i="18"/>
  <c r="AK338" i="18"/>
  <c r="AK339" i="18"/>
  <c r="AK340" i="18"/>
  <c r="AK341" i="18"/>
  <c r="AK342" i="18"/>
  <c r="AK343" i="18"/>
  <c r="AK344" i="18"/>
  <c r="AK345" i="18"/>
  <c r="AK346" i="18"/>
  <c r="AK347" i="18"/>
  <c r="AK348" i="18"/>
  <c r="AK349" i="18"/>
  <c r="AK350" i="18"/>
  <c r="AK351" i="18"/>
  <c r="AK352" i="18"/>
  <c r="AK353" i="18"/>
  <c r="AK354" i="18"/>
  <c r="AK357" i="18"/>
  <c r="AK358" i="18"/>
  <c r="AK359" i="18"/>
  <c r="AK360" i="18"/>
  <c r="AK361" i="18"/>
  <c r="AK363" i="18"/>
  <c r="AK364" i="18"/>
  <c r="AK365" i="18"/>
  <c r="AK366" i="18"/>
  <c r="AK367" i="18"/>
  <c r="AK368" i="18"/>
  <c r="AK369" i="18"/>
  <c r="AK370" i="18"/>
  <c r="AK371" i="18"/>
  <c r="AK372" i="18"/>
  <c r="AK373" i="18"/>
  <c r="AK374" i="18"/>
  <c r="AK375" i="18"/>
  <c r="AK376" i="18"/>
  <c r="AK377" i="18"/>
  <c r="AK378" i="18"/>
  <c r="AK379" i="18"/>
  <c r="AK380" i="18"/>
  <c r="AK381" i="18"/>
  <c r="AK382" i="18"/>
  <c r="AK383" i="18"/>
  <c r="AK384" i="18"/>
  <c r="AK385" i="18"/>
  <c r="AK386" i="18"/>
  <c r="AK387" i="18"/>
  <c r="AK388" i="18"/>
  <c r="AK389" i="18"/>
  <c r="AK390" i="18"/>
  <c r="AK391" i="18"/>
  <c r="AK392" i="18"/>
  <c r="AK393" i="18"/>
  <c r="AK394" i="18"/>
  <c r="AK395" i="18"/>
  <c r="AK396" i="18"/>
  <c r="AK397" i="18"/>
  <c r="AK398" i="18"/>
  <c r="AK399" i="18"/>
  <c r="AK400" i="18"/>
  <c r="AK401" i="18"/>
  <c r="AK402" i="18"/>
  <c r="AK403" i="18"/>
  <c r="AK404" i="18"/>
  <c r="AK405" i="18"/>
  <c r="AK406" i="18"/>
  <c r="AK407" i="18"/>
  <c r="AK408" i="18"/>
  <c r="AK409" i="18"/>
  <c r="AK410" i="18"/>
  <c r="AK411" i="18"/>
  <c r="AK412" i="18"/>
  <c r="AK413" i="18"/>
  <c r="AK414" i="18"/>
  <c r="AK415" i="18"/>
  <c r="AK418" i="18"/>
  <c r="AK419" i="18"/>
  <c r="AK421" i="18"/>
  <c r="AK422" i="18"/>
  <c r="AK423" i="18"/>
  <c r="AK424" i="18"/>
  <c r="AK426" i="18"/>
  <c r="AK428" i="18"/>
  <c r="AK429" i="18"/>
  <c r="AK430" i="18"/>
  <c r="AK431" i="18"/>
  <c r="AK432" i="18"/>
  <c r="AK433" i="18"/>
  <c r="AK434" i="18"/>
  <c r="AK435" i="18"/>
  <c r="AK437" i="18"/>
  <c r="AK438" i="18"/>
  <c r="AK439" i="18"/>
  <c r="AK440" i="18"/>
  <c r="AK441" i="18"/>
  <c r="AK442" i="18"/>
  <c r="AK443" i="18"/>
  <c r="AK444" i="18"/>
  <c r="AK445" i="18"/>
  <c r="AK446" i="18"/>
  <c r="AK448" i="18"/>
  <c r="AK449" i="18"/>
  <c r="AK450" i="18"/>
  <c r="AK451" i="18"/>
  <c r="AK452" i="18"/>
  <c r="AK453" i="18"/>
  <c r="AK454" i="18"/>
  <c r="AK455" i="18"/>
  <c r="AK456" i="18"/>
  <c r="AK457" i="18"/>
  <c r="AK458" i="18"/>
  <c r="AK459" i="18"/>
  <c r="AK460" i="18"/>
  <c r="AK461" i="18"/>
  <c r="AK462" i="18"/>
  <c r="AK463" i="18"/>
  <c r="AK464" i="18"/>
  <c r="AK465" i="18"/>
  <c r="AK466" i="18"/>
  <c r="AK467" i="18"/>
  <c r="AK468" i="18"/>
  <c r="AK469" i="18"/>
  <c r="AK470" i="18"/>
  <c r="AK471" i="18"/>
  <c r="AK472" i="18"/>
  <c r="AK473" i="18"/>
  <c r="AK474" i="18"/>
  <c r="AK475" i="18"/>
  <c r="AK476" i="18"/>
  <c r="AK477" i="18"/>
  <c r="AK478" i="18"/>
  <c r="AK479" i="18"/>
  <c r="AK480" i="18"/>
  <c r="AK481" i="18"/>
  <c r="AK483" i="18"/>
  <c r="AK484" i="18"/>
  <c r="AK485" i="18"/>
  <c r="AK486" i="18"/>
  <c r="AK487" i="18"/>
  <c r="AK488" i="18"/>
  <c r="AK489" i="18"/>
  <c r="AK490" i="18"/>
  <c r="AK491" i="18"/>
  <c r="AK492" i="18"/>
  <c r="AK493" i="18"/>
  <c r="AK494" i="18"/>
  <c r="AK495" i="18"/>
  <c r="AK496" i="18"/>
  <c r="AK497" i="18"/>
  <c r="AK498" i="18"/>
  <c r="AK499" i="18"/>
  <c r="AK500" i="18"/>
  <c r="AK501" i="18"/>
  <c r="AK502" i="18"/>
  <c r="AK503" i="18"/>
  <c r="AK504" i="18"/>
  <c r="AK505" i="18"/>
  <c r="AK506" i="18"/>
  <c r="AK507" i="18"/>
  <c r="AK508" i="18"/>
  <c r="AK509" i="18"/>
  <c r="AK510" i="18"/>
  <c r="AK511" i="18"/>
  <c r="AK512" i="18"/>
  <c r="AK513" i="18"/>
  <c r="AK514" i="18"/>
  <c r="AK515" i="18"/>
  <c r="AK516" i="18"/>
  <c r="AK517" i="18"/>
  <c r="AK518" i="18"/>
  <c r="AK519" i="18"/>
  <c r="AK520" i="18"/>
  <c r="AK521" i="18"/>
  <c r="AK522" i="18"/>
  <c r="AK523" i="18"/>
  <c r="AK524" i="18"/>
  <c r="AK525" i="18"/>
  <c r="AK526" i="18"/>
  <c r="AK527" i="18"/>
  <c r="AK528" i="18"/>
  <c r="AK529" i="18"/>
  <c r="AK530" i="18"/>
  <c r="AK531" i="18"/>
  <c r="AK532" i="18"/>
  <c r="AK533" i="18"/>
  <c r="AK534" i="18"/>
  <c r="AK535" i="18"/>
  <c r="AK536" i="18"/>
  <c r="AK537" i="18"/>
  <c r="AK538" i="18"/>
  <c r="AK539" i="18"/>
  <c r="AK540" i="18"/>
  <c r="AK541" i="18"/>
  <c r="AK542" i="18"/>
  <c r="AK543" i="18"/>
  <c r="AK544" i="18"/>
  <c r="AK545" i="18"/>
  <c r="AK546" i="18"/>
  <c r="AK547" i="18"/>
  <c r="AK548" i="18"/>
  <c r="AK549" i="18"/>
  <c r="AK550" i="18"/>
  <c r="AK551" i="18"/>
  <c r="AK552" i="18"/>
  <c r="AK553" i="18"/>
  <c r="AK554" i="18"/>
  <c r="AK555" i="18"/>
  <c r="AK556" i="18"/>
  <c r="AK557" i="18"/>
  <c r="AK558" i="18"/>
  <c r="AK559" i="18"/>
  <c r="AK560" i="18"/>
  <c r="AK561" i="18"/>
  <c r="AK562" i="18"/>
  <c r="AK563" i="18"/>
  <c r="AK564" i="18"/>
  <c r="AK565" i="18"/>
  <c r="AK566" i="18"/>
  <c r="AK567" i="18"/>
  <c r="AK568" i="18"/>
  <c r="AK570" i="18"/>
  <c r="AK571" i="18"/>
  <c r="AK572" i="18"/>
  <c r="AK573" i="18"/>
  <c r="AK574" i="18"/>
  <c r="AK575" i="18"/>
  <c r="AK576" i="18"/>
  <c r="AK577" i="18"/>
  <c r="AK578" i="18"/>
  <c r="AK579" i="18"/>
  <c r="AK580" i="18"/>
  <c r="AK581" i="18"/>
  <c r="AK582" i="18"/>
  <c r="AK583" i="18"/>
  <c r="AK584" i="18"/>
  <c r="AK585" i="18"/>
  <c r="AK586" i="18"/>
  <c r="AK587" i="18"/>
  <c r="AK588" i="18"/>
  <c r="AK589" i="18"/>
  <c r="AK590" i="18"/>
  <c r="AK591" i="18"/>
  <c r="AK592" i="18"/>
  <c r="AK593" i="18"/>
  <c r="AK594" i="18"/>
  <c r="AK595" i="18"/>
  <c r="AK596" i="18"/>
  <c r="AK597" i="18"/>
  <c r="AK598" i="18"/>
  <c r="AK599" i="18"/>
  <c r="AK600" i="18"/>
  <c r="AK601" i="18"/>
  <c r="AK602" i="18"/>
  <c r="AK603" i="18"/>
  <c r="AK604" i="18"/>
  <c r="AK605" i="18"/>
  <c r="AK606" i="18"/>
  <c r="AK607" i="18"/>
  <c r="AK608" i="18"/>
  <c r="AK609" i="18"/>
  <c r="AK610" i="18"/>
  <c r="AK611" i="18"/>
  <c r="AK612" i="18"/>
  <c r="AK613" i="18"/>
  <c r="AK614" i="18"/>
  <c r="AK615" i="18"/>
  <c r="AK616" i="18"/>
  <c r="AK617" i="18"/>
  <c r="AK618" i="18"/>
  <c r="AK619" i="18"/>
  <c r="AK620" i="18"/>
  <c r="AK621" i="18"/>
  <c r="AK622" i="18"/>
  <c r="AK623" i="18"/>
  <c r="AK624" i="18"/>
  <c r="AK625" i="18"/>
  <c r="AK626" i="18"/>
  <c r="AK627" i="18"/>
  <c r="AK628" i="18"/>
  <c r="AK629" i="18"/>
  <c r="AK630" i="18"/>
  <c r="AK631" i="18"/>
  <c r="AK632" i="18"/>
  <c r="AK633" i="18"/>
  <c r="AK634" i="18"/>
  <c r="AK635" i="18"/>
  <c r="AK636" i="18"/>
  <c r="AK637" i="18"/>
  <c r="AK638" i="18"/>
  <c r="AK639" i="18"/>
  <c r="AK640" i="18"/>
  <c r="AK641" i="18"/>
  <c r="AK642" i="18"/>
  <c r="AK643" i="18"/>
  <c r="AK644" i="18"/>
  <c r="AK645" i="18"/>
  <c r="AK646" i="18"/>
  <c r="AK647" i="18"/>
  <c r="AK648" i="18"/>
  <c r="AK649" i="18"/>
  <c r="AK650" i="18"/>
  <c r="AK651" i="18"/>
  <c r="AK652" i="18"/>
  <c r="AK653" i="18"/>
  <c r="AK654" i="18"/>
  <c r="AK655" i="18"/>
  <c r="AK656" i="18"/>
  <c r="AK657" i="18"/>
  <c r="AK658" i="18"/>
  <c r="AK659" i="18"/>
  <c r="AK660" i="18"/>
  <c r="AK661" i="18"/>
  <c r="AK662" i="18"/>
  <c r="AK663" i="18"/>
  <c r="AK664" i="18"/>
  <c r="AK665" i="18"/>
  <c r="AK666" i="18"/>
  <c r="AK667" i="18"/>
  <c r="AK668" i="18"/>
  <c r="AK669" i="18"/>
  <c r="AK670" i="18"/>
  <c r="AK671" i="18"/>
  <c r="AK672" i="18"/>
  <c r="AK673" i="18"/>
  <c r="AK674" i="18"/>
  <c r="AK675" i="18"/>
  <c r="AK676" i="18"/>
  <c r="AK677" i="18"/>
  <c r="AK678" i="18"/>
  <c r="AK679" i="18"/>
  <c r="AK680" i="18"/>
  <c r="AK681" i="18"/>
  <c r="AK682" i="18"/>
  <c r="AK683" i="18"/>
  <c r="AK684" i="18"/>
  <c r="AK685" i="18"/>
  <c r="AK686" i="18"/>
  <c r="AK687" i="18"/>
  <c r="AK688" i="18"/>
  <c r="AK689" i="18"/>
  <c r="AK690" i="18"/>
  <c r="AK691" i="18"/>
  <c r="AK692" i="18"/>
  <c r="AK693" i="18"/>
  <c r="AK694" i="18"/>
  <c r="AK695" i="18"/>
  <c r="AK696" i="18"/>
  <c r="AK697" i="18"/>
  <c r="AK698" i="18"/>
  <c r="AK699" i="18"/>
  <c r="AK700" i="18"/>
  <c r="AK701" i="18"/>
  <c r="AK702" i="18"/>
  <c r="AK703" i="18"/>
  <c r="AK704" i="18"/>
  <c r="AK705" i="18"/>
  <c r="AK706" i="18"/>
  <c r="AK707" i="18"/>
  <c r="AK708" i="18"/>
  <c r="AK709" i="18"/>
  <c r="AK710" i="18"/>
  <c r="AK711" i="18"/>
  <c r="AK712" i="18"/>
  <c r="AK713" i="18"/>
  <c r="AK714" i="18"/>
  <c r="AK715" i="18"/>
  <c r="AK716" i="18"/>
  <c r="AK717" i="18"/>
  <c r="AK718" i="18"/>
  <c r="AK719" i="18"/>
  <c r="AK720" i="18"/>
  <c r="AK721" i="18"/>
  <c r="AK722" i="18"/>
  <c r="AK723" i="18"/>
  <c r="AK724" i="18"/>
  <c r="AK725" i="18"/>
  <c r="AK726" i="18"/>
  <c r="AK727" i="18"/>
  <c r="AK728" i="18"/>
  <c r="AK729" i="18"/>
  <c r="AK730" i="18"/>
  <c r="AK731" i="18"/>
  <c r="AK732" i="18"/>
  <c r="AK733" i="18"/>
  <c r="AK734" i="18"/>
  <c r="AK735" i="18"/>
  <c r="AK736" i="18"/>
  <c r="AK737" i="18"/>
  <c r="AK738" i="18"/>
  <c r="AK739" i="18"/>
  <c r="AK740" i="18"/>
  <c r="AK741" i="18"/>
  <c r="AK742" i="18"/>
  <c r="AK743" i="18"/>
  <c r="AK744" i="18"/>
  <c r="AK745" i="18"/>
  <c r="AK746" i="18"/>
  <c r="AK747" i="18"/>
  <c r="AK748" i="18"/>
  <c r="AK749" i="18"/>
  <c r="AK750" i="18"/>
  <c r="AK751" i="18"/>
  <c r="AK752" i="18"/>
  <c r="AK753" i="18"/>
  <c r="AK754" i="18"/>
  <c r="AK755" i="18"/>
  <c r="AK756" i="18"/>
  <c r="AK757" i="18"/>
  <c r="AK758" i="18"/>
  <c r="AK759" i="18"/>
  <c r="AK760" i="18"/>
  <c r="AK761" i="18"/>
  <c r="AK762" i="18"/>
  <c r="AK763" i="18"/>
  <c r="AK764" i="18"/>
  <c r="AK765" i="18"/>
  <c r="AK766" i="18"/>
  <c r="AK767" i="18"/>
  <c r="AK768" i="18"/>
  <c r="AK769" i="18"/>
  <c r="AK770" i="18"/>
  <c r="AK771" i="18"/>
  <c r="AK772" i="18"/>
  <c r="AK773" i="18"/>
  <c r="AK774" i="18"/>
  <c r="AK775" i="18"/>
  <c r="AK776" i="18"/>
  <c r="AK777" i="18"/>
  <c r="AK778" i="18"/>
  <c r="AK779" i="18"/>
  <c r="AK780" i="18"/>
  <c r="AK781" i="18"/>
  <c r="AK782" i="18"/>
  <c r="AK783" i="18"/>
  <c r="AK784" i="18"/>
  <c r="AK785" i="18"/>
  <c r="AK786" i="18"/>
  <c r="AK787" i="18"/>
  <c r="AK788" i="18"/>
  <c r="AK789" i="18"/>
  <c r="AK790" i="18"/>
  <c r="AK791" i="18"/>
  <c r="AK792" i="18"/>
  <c r="AK793" i="18"/>
  <c r="AK794" i="18"/>
  <c r="AK795" i="18"/>
  <c r="AK796" i="18"/>
  <c r="AK797" i="18"/>
  <c r="AK798" i="18"/>
  <c r="AK799" i="18"/>
  <c r="AK800" i="18"/>
  <c r="AK801" i="18"/>
  <c r="AK802" i="18"/>
  <c r="AK803" i="18"/>
  <c r="AK804" i="18"/>
  <c r="AK805" i="18"/>
  <c r="AK806" i="18"/>
  <c r="AK807" i="18"/>
  <c r="AK808" i="18"/>
  <c r="AK809" i="18"/>
  <c r="AK810" i="18"/>
  <c r="AK811" i="18"/>
  <c r="AK812" i="18"/>
  <c r="AK813" i="18"/>
  <c r="AK814" i="18"/>
  <c r="AK815" i="18"/>
  <c r="AK816" i="18"/>
  <c r="AK817" i="18"/>
  <c r="AK818" i="18"/>
  <c r="AK819" i="18"/>
  <c r="AK820" i="18"/>
  <c r="AK821" i="18"/>
  <c r="AK822" i="18"/>
  <c r="AK823" i="18"/>
  <c r="AK824" i="18"/>
  <c r="AK825" i="18"/>
  <c r="AK826" i="18"/>
  <c r="AK827" i="18"/>
  <c r="AK828" i="18"/>
  <c r="AK829" i="18"/>
  <c r="AK830" i="18"/>
  <c r="AK831" i="18"/>
  <c r="AK832" i="18"/>
  <c r="AK833" i="18"/>
  <c r="AK834" i="18"/>
  <c r="AK835" i="18"/>
  <c r="AK836" i="18"/>
  <c r="AK837" i="18"/>
  <c r="AK838" i="18"/>
  <c r="AK839" i="18"/>
  <c r="AK840" i="18"/>
  <c r="AK841" i="18"/>
  <c r="AK842" i="18"/>
  <c r="AK843" i="18"/>
  <c r="AK844" i="18"/>
  <c r="AK845" i="18"/>
  <c r="AK846" i="18"/>
  <c r="AK847" i="18"/>
  <c r="AK848" i="18"/>
  <c r="AK849" i="18"/>
  <c r="AK850" i="18"/>
  <c r="AK851" i="18"/>
  <c r="AK852" i="18"/>
  <c r="AK853" i="18"/>
  <c r="AK854" i="18"/>
  <c r="AK855" i="18"/>
  <c r="AK856" i="18"/>
  <c r="AK857" i="18"/>
  <c r="AK858" i="18"/>
  <c r="AK859" i="18"/>
  <c r="AK860" i="18"/>
  <c r="AK861" i="18"/>
  <c r="AK862" i="18"/>
  <c r="AK863" i="18"/>
  <c r="AK864" i="18"/>
  <c r="AK865" i="18"/>
  <c r="AK866" i="18"/>
  <c r="AK867" i="18"/>
  <c r="AK868" i="18"/>
  <c r="AK869" i="18"/>
  <c r="AK870" i="18"/>
  <c r="AK871" i="18"/>
  <c r="AK872" i="18"/>
  <c r="AK873" i="18"/>
  <c r="AK874" i="18"/>
  <c r="AK875" i="18"/>
  <c r="AK876" i="18"/>
  <c r="AK877" i="18"/>
  <c r="AK878" i="18"/>
  <c r="AK879" i="18"/>
  <c r="AK880" i="18"/>
  <c r="AK881" i="18"/>
  <c r="AK882" i="18"/>
  <c r="AK883" i="18"/>
  <c r="AK884" i="18"/>
  <c r="AK885" i="18"/>
  <c r="AK886" i="18"/>
  <c r="AK887" i="18"/>
  <c r="AK888" i="18"/>
  <c r="AK889" i="18"/>
  <c r="AK890" i="18"/>
  <c r="AK891" i="18"/>
  <c r="AK892" i="18"/>
  <c r="AK893" i="18"/>
  <c r="AK894" i="18"/>
  <c r="AK895" i="18"/>
  <c r="AK896" i="18"/>
  <c r="AK897" i="18"/>
  <c r="AK898" i="18"/>
  <c r="AK899" i="18"/>
  <c r="AK900" i="18"/>
  <c r="AK901" i="18"/>
  <c r="AK902" i="18"/>
  <c r="AK903" i="18"/>
  <c r="AK904" i="18"/>
  <c r="AK905" i="18"/>
  <c r="AK906" i="18"/>
  <c r="AK907" i="18"/>
  <c r="AK908" i="18"/>
  <c r="AK909" i="18"/>
  <c r="AK910" i="18"/>
  <c r="AK911" i="18"/>
  <c r="AK912" i="18"/>
  <c r="AK913" i="18"/>
  <c r="AK914" i="18"/>
  <c r="AK915" i="18"/>
  <c r="AK916" i="18"/>
  <c r="AK917" i="18"/>
  <c r="AK918" i="18"/>
  <c r="AK919" i="18"/>
  <c r="AK920" i="18"/>
  <c r="AK921" i="18"/>
  <c r="AK922" i="18"/>
  <c r="AK923" i="18"/>
  <c r="AK924" i="18"/>
  <c r="AK925" i="18"/>
  <c r="AK926" i="18"/>
  <c r="AK927" i="18"/>
  <c r="AK928" i="18"/>
  <c r="AK929" i="18"/>
  <c r="AK930" i="18"/>
  <c r="AK931" i="18"/>
  <c r="AK932" i="18"/>
  <c r="AK933" i="18"/>
  <c r="AK934" i="18"/>
  <c r="AK935" i="18"/>
  <c r="AK936" i="18"/>
  <c r="AK937" i="18"/>
  <c r="AK938" i="18"/>
  <c r="AK939" i="18"/>
  <c r="AK940" i="18"/>
  <c r="AK941" i="18"/>
  <c r="AK942" i="18"/>
  <c r="AK943" i="18"/>
  <c r="AK944" i="18"/>
  <c r="AK945" i="18"/>
  <c r="AK946" i="18"/>
  <c r="AK947" i="18"/>
  <c r="AK948" i="18"/>
  <c r="AK949" i="18"/>
  <c r="AK950" i="18"/>
  <c r="AK951" i="18"/>
  <c r="AK952" i="18"/>
  <c r="AK953" i="18"/>
  <c r="AK954" i="18"/>
  <c r="AK955" i="18"/>
  <c r="AK956" i="18"/>
  <c r="AK957" i="18"/>
  <c r="AK958" i="18"/>
  <c r="AK959" i="18"/>
  <c r="AK960" i="18"/>
  <c r="AK961" i="18"/>
  <c r="AK962" i="18"/>
  <c r="AK963" i="18"/>
  <c r="AK964" i="18"/>
  <c r="AK965" i="18"/>
  <c r="AK966" i="18"/>
  <c r="AK967" i="18"/>
  <c r="AK968" i="18"/>
  <c r="AK969" i="18"/>
  <c r="AK970" i="18"/>
  <c r="AK971" i="18"/>
  <c r="AK972" i="18"/>
  <c r="AK973" i="18"/>
  <c r="AK974" i="18"/>
  <c r="AK975" i="18"/>
  <c r="AK976" i="18"/>
  <c r="AK977" i="18"/>
  <c r="AK978" i="18"/>
  <c r="AK979" i="18"/>
  <c r="AK980" i="18"/>
  <c r="AK981" i="18"/>
  <c r="AK982" i="18"/>
  <c r="AK983" i="18"/>
  <c r="AK984" i="18"/>
  <c r="AK985" i="18"/>
  <c r="AK986" i="18"/>
  <c r="AK987" i="18"/>
  <c r="AK988" i="18"/>
  <c r="AK989" i="18"/>
  <c r="AK990" i="18"/>
  <c r="AK991" i="18"/>
  <c r="AK992" i="18"/>
  <c r="AK993" i="18"/>
  <c r="AK994" i="18"/>
  <c r="AK995" i="18"/>
  <c r="AK996" i="18"/>
  <c r="AK997" i="18"/>
  <c r="AK998" i="18"/>
  <c r="AK999" i="18"/>
  <c r="AK1000" i="18"/>
  <c r="AK1001" i="18"/>
  <c r="AK1002" i="18"/>
  <c r="AK1003" i="18"/>
  <c r="AK1004" i="18"/>
  <c r="AK1005" i="18"/>
  <c r="AK1006" i="18"/>
  <c r="AK1007" i="18"/>
  <c r="AK1008" i="18"/>
  <c r="AK1009" i="18"/>
  <c r="AK1010" i="18"/>
  <c r="AK1011" i="18"/>
  <c r="AK1012" i="18"/>
  <c r="AK1013" i="18"/>
  <c r="AK1014" i="18"/>
  <c r="AK1015" i="18"/>
  <c r="AK1016" i="18"/>
  <c r="AK1017" i="18"/>
  <c r="AK1018" i="18"/>
  <c r="AK1019" i="18"/>
  <c r="AK1020" i="18"/>
  <c r="AK1021" i="18"/>
  <c r="AK1022" i="18"/>
  <c r="AK1023" i="18"/>
  <c r="AK1024" i="18"/>
  <c r="AK1025" i="18"/>
  <c r="AK1026" i="18"/>
  <c r="AK1027" i="18"/>
  <c r="AK1028" i="18"/>
  <c r="AK1029" i="18"/>
  <c r="AK1030" i="18"/>
  <c r="AK1031" i="18"/>
  <c r="AK1032" i="18"/>
  <c r="AK1033" i="18"/>
  <c r="AK1034" i="18"/>
  <c r="AK1035" i="18"/>
  <c r="AK1036" i="18"/>
  <c r="AK1037" i="18"/>
  <c r="AK1038" i="18"/>
  <c r="AK1039" i="18"/>
  <c r="AK1040" i="18"/>
  <c r="AK1041" i="18"/>
  <c r="AK1042" i="18"/>
  <c r="AK1043" i="18"/>
  <c r="AK1044" i="18"/>
  <c r="AK1045" i="18"/>
  <c r="AK1046" i="18"/>
  <c r="AK1047" i="18"/>
  <c r="AK1048" i="18"/>
  <c r="AK1049" i="18"/>
  <c r="AK1050" i="18"/>
  <c r="AK1051" i="18"/>
  <c r="AK1052" i="18"/>
  <c r="AK1053" i="18"/>
  <c r="AK1054" i="18"/>
  <c r="AK1055" i="18"/>
  <c r="AK1056" i="18"/>
  <c r="AK1057" i="18"/>
  <c r="AK1058" i="18"/>
  <c r="AK1059" i="18"/>
  <c r="AK1060" i="18"/>
  <c r="AK1061" i="18"/>
  <c r="AK1062" i="18"/>
  <c r="AK1063" i="18"/>
  <c r="AK1064" i="18"/>
  <c r="AK1065" i="18"/>
  <c r="AK1066" i="18"/>
  <c r="AK1067" i="18"/>
  <c r="AK1068" i="18"/>
  <c r="AK1069" i="18"/>
  <c r="AK1070" i="18"/>
  <c r="AK1071" i="18"/>
  <c r="AK1072" i="18"/>
  <c r="AK1073" i="18"/>
  <c r="AK1074" i="18"/>
  <c r="AK1075" i="18"/>
  <c r="AK1076" i="18"/>
  <c r="AK1077" i="18"/>
  <c r="AK1078" i="18"/>
  <c r="AK1079" i="18"/>
  <c r="AK1080" i="18"/>
  <c r="AK1081" i="18"/>
  <c r="AK1082" i="18"/>
  <c r="AK1083" i="18"/>
  <c r="AK1084" i="18"/>
  <c r="AK1085" i="18"/>
  <c r="AK1086" i="18"/>
  <c r="AK1087" i="18"/>
  <c r="AK1088" i="18"/>
  <c r="AK1089" i="18"/>
  <c r="AK1090" i="18"/>
  <c r="AK1091" i="18"/>
  <c r="AK1092" i="18"/>
  <c r="AK1093" i="18"/>
  <c r="AK1094" i="18"/>
  <c r="AK1095" i="18"/>
  <c r="AK1096" i="18"/>
  <c r="AK1097" i="18"/>
  <c r="AK1098" i="18"/>
  <c r="AK1099" i="18"/>
  <c r="AK1100" i="18"/>
  <c r="AK1101" i="18"/>
  <c r="AK1102" i="18"/>
  <c r="AK1103" i="18"/>
  <c r="AK1104" i="18"/>
  <c r="AK1105" i="18"/>
  <c r="AK1106" i="18"/>
  <c r="AK1107" i="18"/>
  <c r="AK1108" i="18"/>
  <c r="AK1109" i="18"/>
  <c r="AK1110" i="18"/>
  <c r="AK1111" i="18"/>
  <c r="AK1112" i="18"/>
  <c r="AK1113" i="18"/>
  <c r="AK1114" i="18"/>
  <c r="AK1115" i="18"/>
  <c r="AK1116" i="18"/>
  <c r="AK1117" i="18"/>
  <c r="AK1118" i="18"/>
  <c r="AK1119" i="18"/>
  <c r="AK1120" i="18"/>
  <c r="AK1121" i="18"/>
  <c r="AK1122" i="18"/>
  <c r="AK1123" i="18"/>
  <c r="AK1124" i="18"/>
  <c r="AK1125" i="18"/>
  <c r="AK1126" i="18"/>
  <c r="AK1127" i="18"/>
  <c r="AK1128" i="18"/>
  <c r="AK1129" i="18"/>
  <c r="AK1130" i="18"/>
  <c r="AK1131" i="18"/>
  <c r="AK1132" i="18"/>
  <c r="AK1133" i="18"/>
  <c r="AK1134" i="18"/>
  <c r="AK1135" i="18"/>
  <c r="AK1136" i="18"/>
  <c r="AK1137" i="18"/>
  <c r="AK1138" i="18"/>
  <c r="AK1139" i="18"/>
  <c r="AK1140" i="18"/>
  <c r="AK1141" i="18"/>
  <c r="AK1142" i="18"/>
  <c r="AK1143" i="18"/>
  <c r="AK1144" i="18"/>
  <c r="AK1145" i="18"/>
  <c r="AK1146" i="18"/>
  <c r="AK1147" i="18"/>
  <c r="AK1148" i="18"/>
  <c r="AK1149" i="18"/>
  <c r="AK1150" i="18"/>
  <c r="AK1151" i="18"/>
  <c r="AK1152" i="18"/>
  <c r="AK1153" i="18"/>
  <c r="AK1154" i="18"/>
  <c r="AK1155" i="18"/>
  <c r="AK1156" i="18"/>
  <c r="AK1157" i="18"/>
  <c r="AK1158" i="18"/>
  <c r="AK1159" i="18"/>
  <c r="AK1160" i="18"/>
  <c r="AK1161" i="18"/>
  <c r="AK1162" i="18"/>
  <c r="AK1163" i="18"/>
  <c r="AK1164" i="18"/>
  <c r="AK1165" i="18"/>
  <c r="AK1166" i="18"/>
  <c r="AK1167" i="18"/>
  <c r="AK1168" i="18"/>
  <c r="AK1169" i="18"/>
  <c r="AK1170" i="18"/>
  <c r="AK1171" i="18"/>
  <c r="AK1172" i="18"/>
  <c r="AK1173" i="18"/>
  <c r="AK1174" i="18"/>
  <c r="AK1175" i="18"/>
  <c r="AK1176" i="18"/>
  <c r="AK1177" i="18"/>
  <c r="AK1178" i="18"/>
  <c r="AK1179" i="18"/>
  <c r="AK1180" i="18"/>
  <c r="AK1181" i="18"/>
  <c r="AK1182" i="18"/>
  <c r="AK1183" i="18"/>
  <c r="AK1184" i="18"/>
  <c r="AK1185" i="18"/>
  <c r="AK1186" i="18"/>
  <c r="AK1187" i="18"/>
  <c r="AK1188" i="18"/>
  <c r="AK1189" i="18"/>
  <c r="AK1190" i="18"/>
  <c r="AK1191" i="18"/>
  <c r="AK1192" i="18"/>
  <c r="AK1193" i="18"/>
  <c r="AK1194" i="18"/>
  <c r="AK1195" i="18"/>
  <c r="AK1196" i="18"/>
  <c r="AK1197" i="18"/>
  <c r="AK1198" i="18"/>
  <c r="AK1199" i="18"/>
  <c r="AK1200" i="18"/>
  <c r="AK1201" i="18"/>
  <c r="AK1202" i="18"/>
  <c r="AK1203" i="18"/>
  <c r="AK1204" i="18"/>
  <c r="AK1205" i="18"/>
  <c r="AK1206" i="18"/>
  <c r="AK1207" i="18"/>
  <c r="AK1208" i="18"/>
  <c r="AK1209" i="18"/>
  <c r="AK1210" i="18"/>
  <c r="AK1211" i="18"/>
  <c r="AK1212" i="18"/>
  <c r="AK1213" i="18"/>
  <c r="AK1214" i="18"/>
  <c r="AK1215" i="18"/>
  <c r="AK1216" i="18"/>
  <c r="AK1217" i="18"/>
  <c r="AK1218" i="18"/>
  <c r="AK1219" i="18"/>
  <c r="AK1220" i="18"/>
  <c r="AK1221" i="18"/>
  <c r="AK1222" i="18"/>
  <c r="AK1223" i="18"/>
  <c r="AK1224" i="18"/>
  <c r="AK1225" i="18"/>
  <c r="AK1226" i="18"/>
  <c r="AK1227" i="18"/>
  <c r="AK1228" i="18"/>
  <c r="AK1229" i="18"/>
  <c r="AK1230" i="18"/>
  <c r="AK1231" i="18"/>
  <c r="AK1232" i="18"/>
  <c r="AK1233" i="18"/>
  <c r="AK1234" i="18"/>
  <c r="AK1235" i="18"/>
  <c r="AK1236" i="18"/>
  <c r="AK1237" i="18"/>
  <c r="AK1238" i="18"/>
  <c r="AK1239" i="18"/>
  <c r="AK1240" i="18"/>
  <c r="AK1241" i="18"/>
  <c r="AK1242" i="18"/>
  <c r="AK1243" i="18"/>
  <c r="AK1244" i="18"/>
  <c r="AK1245" i="18"/>
  <c r="AK1246" i="18"/>
  <c r="AK1247" i="18"/>
  <c r="AK1248" i="18"/>
  <c r="AK1249" i="18"/>
  <c r="AK1250" i="18"/>
  <c r="AK1251" i="18"/>
  <c r="AK1252" i="18"/>
  <c r="AK1253" i="18"/>
  <c r="AK1254" i="18"/>
  <c r="AK1255" i="18"/>
  <c r="AK1256" i="18"/>
  <c r="AK1257" i="18"/>
  <c r="AK1258" i="18"/>
  <c r="AK1259" i="18"/>
  <c r="AK1260" i="18"/>
  <c r="AK1261" i="18"/>
  <c r="AK1262" i="18"/>
  <c r="AK1263" i="18"/>
  <c r="AK1264" i="18"/>
  <c r="AK1265" i="18"/>
  <c r="AK1266" i="18"/>
  <c r="AK1268" i="18"/>
  <c r="AK1269" i="18"/>
  <c r="AK1271" i="18"/>
  <c r="AK1272" i="18"/>
  <c r="AK1273" i="18"/>
  <c r="AK1274" i="18"/>
  <c r="AK1275" i="18"/>
  <c r="AK1276" i="18"/>
  <c r="AK1277" i="18"/>
  <c r="AK1278" i="18"/>
  <c r="AK1279" i="18"/>
  <c r="AK1280" i="18"/>
  <c r="AK1281" i="18"/>
  <c r="AK1282" i="18"/>
  <c r="AK1283" i="18"/>
  <c r="AK1284" i="18"/>
  <c r="AK1285" i="18"/>
  <c r="AK1286" i="18"/>
  <c r="AK1287" i="18"/>
  <c r="AK1288" i="18"/>
  <c r="AK1289" i="18"/>
  <c r="AK1290" i="18"/>
  <c r="AK1291" i="18"/>
  <c r="AK1292" i="18"/>
  <c r="AK1293" i="18"/>
  <c r="AK1294" i="18"/>
  <c r="AK1295" i="18"/>
  <c r="AK1296" i="18"/>
  <c r="AK1297" i="18"/>
  <c r="AK1298" i="18"/>
  <c r="AK1299" i="18"/>
  <c r="AK1300" i="18"/>
  <c r="AK1301" i="18"/>
  <c r="AK1302" i="18"/>
  <c r="AK1303" i="18"/>
  <c r="AK1304" i="18"/>
  <c r="AK1305" i="18"/>
  <c r="AK1306" i="18"/>
  <c r="AK1307" i="18"/>
  <c r="AK1308" i="18"/>
  <c r="AK1309" i="18"/>
  <c r="AK1310" i="18"/>
  <c r="AK1311" i="18"/>
  <c r="AK1312" i="18"/>
  <c r="AK1313" i="18"/>
  <c r="AK1314" i="18"/>
  <c r="AK1315" i="18"/>
  <c r="AK1316" i="18"/>
  <c r="AK1317" i="18"/>
  <c r="AK1318" i="18"/>
  <c r="AK1319" i="18"/>
  <c r="J1319" i="18" s="1"/>
  <c r="AK1320" i="18"/>
  <c r="J1320" i="18" s="1"/>
  <c r="AK1321" i="18"/>
  <c r="AK1322" i="18"/>
  <c r="AK1323" i="18"/>
  <c r="AK1324" i="18"/>
  <c r="AK1325" i="18"/>
  <c r="AK1326" i="18"/>
  <c r="AK1327" i="18"/>
  <c r="AK1328" i="18"/>
  <c r="AK1329" i="18"/>
  <c r="AK1330" i="18"/>
  <c r="AK1331" i="18"/>
  <c r="AK1332" i="18"/>
  <c r="AK1333" i="18"/>
  <c r="AK1334" i="18"/>
  <c r="AK1335" i="18"/>
  <c r="AK1336" i="18"/>
  <c r="AK1337" i="18"/>
  <c r="AK1338" i="18"/>
  <c r="AK1339" i="18"/>
  <c r="AK1340" i="18"/>
  <c r="AK1341" i="18"/>
  <c r="AK1342" i="18"/>
  <c r="AK1343" i="18"/>
  <c r="AK1344" i="18"/>
  <c r="AK1345" i="18"/>
  <c r="AK1346" i="18"/>
  <c r="AK1347" i="18"/>
  <c r="AK1348" i="18"/>
  <c r="AK1349" i="18"/>
  <c r="AK1350" i="18"/>
  <c r="AK1351" i="18"/>
  <c r="AK1352" i="18"/>
  <c r="AK1353" i="18"/>
  <c r="AK1354" i="18"/>
  <c r="AK1355" i="18"/>
  <c r="AK1356" i="18"/>
  <c r="AK1357" i="18"/>
  <c r="AK1358" i="18"/>
  <c r="AK1359" i="18"/>
  <c r="AK1360" i="18"/>
  <c r="AK1361" i="18"/>
  <c r="AK1362" i="18"/>
  <c r="AK1363" i="18"/>
  <c r="AK1364" i="18"/>
  <c r="AK1365" i="18"/>
  <c r="AK1366" i="18"/>
  <c r="AK1367" i="18"/>
  <c r="AK1368" i="18"/>
  <c r="AK1369" i="18"/>
  <c r="AK1370" i="18"/>
  <c r="AK1371" i="18"/>
  <c r="AK1372" i="18"/>
  <c r="AK1373" i="18"/>
  <c r="AK1374" i="18"/>
  <c r="AK1375" i="18"/>
  <c r="AK1376" i="18"/>
  <c r="AK1377" i="18"/>
  <c r="AK1378" i="18"/>
  <c r="AK1379" i="18"/>
  <c r="AK1380" i="18"/>
  <c r="AK1381" i="18"/>
  <c r="AK1382" i="18"/>
  <c r="AK1383" i="18"/>
  <c r="AK1384" i="18"/>
  <c r="AK1385" i="18"/>
  <c r="AK1386" i="18"/>
  <c r="AK1387" i="18"/>
  <c r="AK1388" i="18"/>
  <c r="AK1389" i="18"/>
  <c r="AK1390" i="18"/>
  <c r="AK1391" i="18"/>
  <c r="AK1392" i="18"/>
  <c r="AK1393" i="18"/>
  <c r="AK1394" i="18"/>
  <c r="AK1395" i="18"/>
  <c r="AK1396" i="18"/>
  <c r="AK1397" i="18"/>
  <c r="AK1398" i="18"/>
  <c r="AK1399" i="18"/>
  <c r="AK1400" i="18"/>
  <c r="AK1401" i="18"/>
  <c r="AK1402" i="18"/>
  <c r="AK1403" i="18"/>
  <c r="AK1404" i="18"/>
  <c r="AK1405" i="18"/>
  <c r="AK1406" i="18"/>
  <c r="AK1407" i="18"/>
  <c r="AK1408" i="18"/>
  <c r="AK1409" i="18"/>
  <c r="AK1410" i="18"/>
  <c r="AK1411" i="18"/>
  <c r="AK1412" i="18"/>
  <c r="AK1413" i="18"/>
  <c r="AK1414" i="18"/>
  <c r="AK1415" i="18"/>
  <c r="AK1416" i="18"/>
  <c r="AK1417" i="18"/>
  <c r="AK1418" i="18"/>
  <c r="AK1419" i="18"/>
  <c r="AK1420" i="18"/>
  <c r="AK1421" i="18"/>
  <c r="AK1422" i="18"/>
  <c r="AK1423" i="18"/>
  <c r="AK1424" i="18"/>
  <c r="AK1425" i="18"/>
  <c r="AK1426" i="18"/>
  <c r="AK1427" i="18"/>
  <c r="AK1428" i="18"/>
  <c r="AK1429" i="18"/>
  <c r="AK1430" i="18"/>
  <c r="AK1431" i="18"/>
  <c r="AK1432" i="18"/>
  <c r="AK1433" i="18"/>
  <c r="AK1434" i="18"/>
  <c r="AK1435" i="18"/>
  <c r="AK1436" i="18"/>
  <c r="AK1437" i="18"/>
  <c r="AK1438" i="18"/>
  <c r="AK1439" i="18"/>
  <c r="AK1440" i="18"/>
  <c r="AK1441" i="18"/>
  <c r="AK1442" i="18"/>
  <c r="AK1443" i="18"/>
  <c r="AK1444" i="18"/>
  <c r="AK1445" i="18"/>
  <c r="AK1446" i="18"/>
  <c r="AK1447" i="18"/>
  <c r="AK1448" i="18"/>
  <c r="AK1449" i="18"/>
  <c r="AK1450" i="18"/>
  <c r="AK1451" i="18"/>
  <c r="AK1452" i="18"/>
  <c r="AK1453" i="18"/>
  <c r="AK1454" i="18"/>
  <c r="AK1455" i="18"/>
  <c r="AK1456" i="18"/>
  <c r="AK1457" i="18"/>
  <c r="AK1458" i="18"/>
  <c r="AK1459" i="18"/>
  <c r="AK1460" i="18"/>
  <c r="AK1461" i="18"/>
  <c r="AK1462" i="18"/>
  <c r="AK1463" i="18"/>
  <c r="AK1464" i="18"/>
  <c r="AK1465" i="18"/>
  <c r="AK1466" i="18"/>
  <c r="AK1467" i="18"/>
  <c r="AK1468" i="18"/>
  <c r="AK1469" i="18"/>
  <c r="AK1470" i="18"/>
  <c r="AK1471" i="18"/>
  <c r="AK1472" i="18"/>
  <c r="AK1473" i="18"/>
  <c r="AK1474" i="18"/>
  <c r="AK1475" i="18"/>
  <c r="AK1476" i="18"/>
  <c r="AK1477" i="18"/>
  <c r="AK1478" i="18"/>
  <c r="AK1479" i="18"/>
  <c r="AK1480" i="18"/>
  <c r="AK1481" i="18"/>
  <c r="AK1482" i="18"/>
  <c r="AK1483" i="18"/>
  <c r="AK1484" i="18"/>
  <c r="AK1485" i="18"/>
  <c r="AK1486" i="18"/>
  <c r="AK1487" i="18"/>
  <c r="AK1488" i="18"/>
  <c r="AK1489" i="18"/>
  <c r="AK1490" i="18"/>
  <c r="AK1491" i="18"/>
  <c r="AK1492" i="18"/>
  <c r="AK1493" i="18"/>
  <c r="AK1494" i="18"/>
  <c r="AK1495" i="18"/>
  <c r="AK1496" i="18"/>
  <c r="AK1497" i="18"/>
  <c r="AK1498" i="18"/>
  <c r="AK1499" i="18"/>
  <c r="AK1500" i="18"/>
  <c r="AK1501" i="18"/>
  <c r="AK1502" i="18"/>
  <c r="AK1503" i="18"/>
  <c r="AK1504" i="18"/>
  <c r="AK1505" i="18"/>
  <c r="AK1506" i="18"/>
  <c r="AK1507" i="18"/>
  <c r="AK1508" i="18"/>
  <c r="AK1509" i="18"/>
  <c r="AK1510" i="18"/>
  <c r="AK1511" i="18"/>
  <c r="AK1512" i="18"/>
  <c r="AK1513" i="18"/>
  <c r="AK1514" i="18"/>
  <c r="AK1515" i="18"/>
  <c r="AK1516" i="18"/>
  <c r="AK1517" i="18"/>
  <c r="AK1518" i="18"/>
  <c r="AK1519" i="18"/>
  <c r="AK1520" i="18"/>
  <c r="AK1522" i="18"/>
  <c r="AK1523" i="18"/>
  <c r="AK1524" i="18"/>
  <c r="AK1525" i="18"/>
  <c r="AK1526" i="18"/>
  <c r="AK1527" i="18"/>
  <c r="AK1528" i="18"/>
  <c r="AK1529" i="18"/>
  <c r="AK1530" i="18"/>
  <c r="AK1531" i="18"/>
  <c r="AK1532" i="18"/>
  <c r="AK1533" i="18"/>
  <c r="AK1534" i="18"/>
  <c r="AK1535" i="18"/>
  <c r="AK1536" i="18"/>
  <c r="AK1537" i="18"/>
  <c r="AK1538" i="18"/>
  <c r="AK1539" i="18"/>
  <c r="AK1540" i="18"/>
  <c r="AK1541" i="18"/>
  <c r="AK1542" i="18"/>
  <c r="AK1543" i="18"/>
  <c r="AK1544" i="18"/>
  <c r="AK1545" i="18"/>
  <c r="AK1546" i="18"/>
  <c r="AK1547" i="18"/>
  <c r="AK1548" i="18"/>
  <c r="AK1549" i="18"/>
  <c r="AK1550" i="18"/>
  <c r="AK1551" i="18"/>
  <c r="AK1552" i="18"/>
  <c r="AK1553" i="18"/>
  <c r="AK1554" i="18"/>
  <c r="AK1555" i="18"/>
  <c r="AK1556" i="18"/>
  <c r="AK1557" i="18"/>
  <c r="AK1558" i="18"/>
  <c r="AK1559" i="18"/>
  <c r="AK1560" i="18"/>
  <c r="AK1561" i="18"/>
  <c r="AK1562" i="18"/>
  <c r="AK1563" i="18"/>
  <c r="AK1564" i="18"/>
  <c r="AK1565" i="18"/>
  <c r="AK1566" i="18"/>
  <c r="AK1567" i="18"/>
  <c r="AK1568" i="18"/>
  <c r="AK1569" i="18"/>
  <c r="AK1570" i="18"/>
  <c r="AK1571" i="18"/>
  <c r="AK1572" i="18"/>
  <c r="AK1573" i="18"/>
  <c r="AK1574" i="18"/>
  <c r="AK1575" i="18"/>
  <c r="AK1576" i="18"/>
  <c r="AK1577" i="18"/>
  <c r="AK1578" i="18"/>
  <c r="AK1579" i="18"/>
  <c r="AK1580" i="18"/>
  <c r="AK1581" i="18"/>
  <c r="AK1582" i="18"/>
  <c r="AK1583" i="18"/>
  <c r="AK1584" i="18"/>
  <c r="AK1585" i="18"/>
  <c r="AK1586" i="18"/>
  <c r="AK1587" i="18"/>
  <c r="AK1588" i="18"/>
  <c r="AK1589" i="18"/>
  <c r="AK1590" i="18"/>
  <c r="AK1591" i="18"/>
  <c r="AK1592" i="18"/>
  <c r="AK1593" i="18"/>
  <c r="AK1594" i="18"/>
  <c r="AK1595" i="18"/>
  <c r="AK1596" i="18"/>
  <c r="AK1597" i="18"/>
  <c r="AK1598" i="18"/>
  <c r="AK1599" i="18"/>
  <c r="AK1600" i="18"/>
  <c r="AK1601" i="18"/>
  <c r="AK1602" i="18"/>
  <c r="AK1603" i="18"/>
  <c r="AK1604" i="18"/>
  <c r="AK1605" i="18"/>
  <c r="AK1606" i="18"/>
  <c r="AK1607" i="18"/>
  <c r="AK1608" i="18"/>
  <c r="AK1609" i="18"/>
  <c r="AK1610" i="18"/>
  <c r="AK1611" i="18"/>
  <c r="AK1612" i="18"/>
  <c r="AK1613" i="18"/>
  <c r="AK1614" i="18"/>
  <c r="AK1615" i="18"/>
  <c r="AK1616" i="18"/>
  <c r="AK1617" i="18"/>
  <c r="AK1618" i="18"/>
  <c r="AK1619" i="18"/>
  <c r="AK1620" i="18"/>
  <c r="AK1621" i="18"/>
  <c r="AK1622" i="18"/>
  <c r="AK1623" i="18"/>
  <c r="AK1624" i="18"/>
  <c r="AK1625" i="18"/>
  <c r="AK1626" i="18"/>
  <c r="AK1627" i="18"/>
  <c r="AK1628" i="18"/>
  <c r="AK1629" i="18"/>
  <c r="AK1630" i="18"/>
  <c r="AK1631" i="18"/>
  <c r="AK1632" i="18"/>
  <c r="AK1633" i="18"/>
  <c r="AK1634" i="18"/>
  <c r="AK1635" i="18"/>
  <c r="AK1636" i="18"/>
  <c r="AK1637" i="18"/>
  <c r="AK1638" i="18"/>
  <c r="AK1639" i="18"/>
  <c r="AK1640" i="18"/>
  <c r="AK1641" i="18"/>
  <c r="AK1642" i="18"/>
  <c r="AK1643" i="18"/>
  <c r="AK1644" i="18"/>
  <c r="AK1645" i="18"/>
  <c r="AK1646" i="18"/>
  <c r="AK1647" i="18"/>
  <c r="AK1648" i="18"/>
  <c r="AK1649" i="18"/>
  <c r="AK1650" i="18"/>
  <c r="AK1651" i="18"/>
  <c r="AK1652" i="18"/>
  <c r="AK1653" i="18"/>
  <c r="AK1654" i="18"/>
  <c r="AK1655" i="18"/>
  <c r="AK1656" i="18"/>
  <c r="AK1657" i="18"/>
  <c r="AK1658" i="18"/>
  <c r="AK1659" i="18"/>
  <c r="AK1660" i="18"/>
  <c r="AK1661" i="18"/>
  <c r="AK1662" i="18"/>
  <c r="AK1664" i="18"/>
  <c r="AK1665" i="18"/>
  <c r="AK1666" i="18"/>
  <c r="AK1667" i="18"/>
  <c r="AK1668" i="18"/>
  <c r="AK1669" i="18"/>
  <c r="AK1670" i="18"/>
  <c r="AK1671" i="18"/>
  <c r="AK1672" i="18"/>
  <c r="AK1673" i="18"/>
  <c r="AK1674" i="18"/>
  <c r="AK1675" i="18"/>
  <c r="AK1676" i="18"/>
  <c r="AK1677" i="18"/>
  <c r="AK1678" i="18"/>
  <c r="AK1679" i="18"/>
  <c r="AK1680" i="18"/>
  <c r="AK1681" i="18"/>
  <c r="AK1682" i="18"/>
  <c r="AK1683" i="18"/>
  <c r="AK1684" i="18"/>
  <c r="AK1685" i="18"/>
  <c r="AK1686" i="18"/>
  <c r="AK1687" i="18"/>
  <c r="AK1688" i="18"/>
  <c r="AK1689" i="18"/>
  <c r="AK1690" i="18"/>
  <c r="AK1691" i="18"/>
  <c r="AK1692" i="18"/>
  <c r="AK1693" i="18"/>
  <c r="AK1694" i="18"/>
  <c r="AK1695" i="18"/>
  <c r="AK1696" i="18"/>
  <c r="AK1697" i="18"/>
  <c r="AK1698" i="18"/>
  <c r="AK1699" i="18"/>
  <c r="AK1700" i="18"/>
  <c r="AK1701" i="18"/>
  <c r="AK1702" i="18"/>
  <c r="AK1703" i="18"/>
  <c r="AK1704" i="18"/>
  <c r="AK1705" i="18"/>
  <c r="AK1706" i="18"/>
  <c r="AK1707" i="18"/>
  <c r="AK1708" i="18"/>
  <c r="AK1709" i="18"/>
  <c r="AK1710" i="18"/>
  <c r="AK1711" i="18"/>
  <c r="AK1712" i="18"/>
  <c r="AK1713" i="18"/>
  <c r="AK1714" i="18"/>
  <c r="AK1715" i="18"/>
  <c r="AK1716" i="18"/>
  <c r="AK1717" i="18"/>
  <c r="AK1718" i="18"/>
  <c r="AK1719" i="18"/>
  <c r="AK1720" i="18"/>
  <c r="AK1721" i="18"/>
  <c r="AK1722" i="18"/>
  <c r="AK1723" i="18"/>
  <c r="AK1724" i="18"/>
  <c r="AK1725" i="18"/>
  <c r="AK1726" i="18"/>
  <c r="AK1727" i="18"/>
  <c r="AK1728" i="18"/>
  <c r="AK1729" i="18"/>
  <c r="AK1730" i="18"/>
  <c r="AK1731" i="18"/>
  <c r="AK1732" i="18"/>
  <c r="AK1733" i="18"/>
  <c r="AK1734" i="18"/>
  <c r="AK1735" i="18"/>
  <c r="AK1736" i="18"/>
  <c r="AK1737" i="18"/>
  <c r="AK1738" i="18"/>
  <c r="AK1739" i="18"/>
  <c r="AK1740" i="18"/>
  <c r="AK1741" i="18"/>
  <c r="AK1742" i="18"/>
  <c r="AK1743" i="18"/>
  <c r="AK1744" i="18"/>
  <c r="AK1745" i="18"/>
  <c r="AK1746" i="18"/>
  <c r="AK1747" i="18"/>
  <c r="AK1748" i="18"/>
  <c r="AK1749" i="18"/>
  <c r="AK1750" i="18"/>
  <c r="AK1751" i="18"/>
  <c r="AK1752" i="18"/>
  <c r="AK1753" i="18"/>
  <c r="AK1754" i="18"/>
  <c r="AK1755" i="18"/>
  <c r="AK1756" i="18"/>
  <c r="AK1757" i="18"/>
  <c r="AK1758" i="18"/>
  <c r="AK1759" i="18"/>
  <c r="AK1760" i="18"/>
  <c r="AK1761" i="18"/>
  <c r="AK1762" i="18"/>
  <c r="AK1763" i="18"/>
  <c r="AK1764" i="18"/>
  <c r="AK1765" i="18"/>
  <c r="AK1766" i="18"/>
  <c r="AK1767" i="18"/>
  <c r="AK1768" i="18"/>
  <c r="AK1769" i="18"/>
  <c r="AK1770" i="18"/>
  <c r="AK1771" i="18"/>
  <c r="AK1772" i="18"/>
  <c r="AK1773" i="18"/>
  <c r="AK1774" i="18"/>
  <c r="AK1775" i="18"/>
  <c r="AK1776" i="18"/>
  <c r="AK1777" i="18"/>
  <c r="AK1778" i="18"/>
  <c r="AK1779" i="18"/>
  <c r="AK1780" i="18"/>
  <c r="AK1781" i="18"/>
  <c r="AK1782" i="18"/>
  <c r="AK1783" i="18"/>
  <c r="AK1784" i="18"/>
  <c r="AK1785" i="18"/>
  <c r="AK1786" i="18"/>
  <c r="AK1787" i="18"/>
  <c r="AK1788" i="18"/>
  <c r="AK1789" i="18"/>
  <c r="AK1790" i="18"/>
  <c r="AK1791" i="18"/>
  <c r="AK1792" i="18"/>
  <c r="AK1793" i="18"/>
  <c r="AK1794" i="18"/>
  <c r="AK1795" i="18"/>
  <c r="AK1796" i="18"/>
  <c r="AK1797" i="18"/>
  <c r="AK1798" i="18"/>
  <c r="AK1799" i="18"/>
  <c r="AK1800" i="18"/>
  <c r="AK1801" i="18"/>
  <c r="AK1802" i="18"/>
  <c r="AK1803" i="18"/>
  <c r="AK1804" i="18"/>
  <c r="AK1805" i="18"/>
  <c r="AK1806" i="18"/>
  <c r="AK1807" i="18"/>
  <c r="AK1808" i="18"/>
  <c r="AK1809" i="18"/>
  <c r="AK1810" i="18"/>
  <c r="AK1811" i="18"/>
  <c r="AK1812" i="18"/>
  <c r="AK1813" i="18"/>
  <c r="AK1814" i="18"/>
  <c r="AK1815" i="18"/>
  <c r="AK1816" i="18"/>
  <c r="AK1817" i="18"/>
  <c r="AK1818" i="18"/>
  <c r="AK1819" i="18"/>
  <c r="AK1820" i="18"/>
  <c r="AK1821" i="18"/>
  <c r="AK1822" i="18"/>
  <c r="AK1823" i="18"/>
  <c r="AK1824" i="18"/>
  <c r="AK1825" i="18"/>
  <c r="AK1826" i="18"/>
  <c r="AK1827" i="18"/>
  <c r="AK1828" i="18"/>
  <c r="AK1829" i="18"/>
  <c r="AK1830" i="18"/>
  <c r="AK1831" i="18"/>
  <c r="AK1832" i="18"/>
  <c r="AK1833" i="18"/>
  <c r="AK1834" i="18"/>
  <c r="AK1835" i="18"/>
  <c r="AK1836" i="18"/>
  <c r="AK1837" i="18"/>
  <c r="AK1838" i="18"/>
  <c r="AK1839" i="18"/>
  <c r="AK1840" i="18"/>
  <c r="AK1841" i="18"/>
  <c r="AK1842" i="18"/>
  <c r="AK1843" i="18"/>
  <c r="AK1844" i="18"/>
  <c r="AK1845" i="18"/>
  <c r="AK1846" i="18"/>
  <c r="AK1847" i="18"/>
  <c r="AK1848" i="18"/>
  <c r="AK1849" i="18"/>
  <c r="AK1850" i="18"/>
  <c r="AK1851" i="18"/>
  <c r="AK1852" i="18"/>
  <c r="AK1853" i="18"/>
  <c r="AK1854" i="18"/>
  <c r="AK1855" i="18"/>
  <c r="AK1856" i="18"/>
  <c r="AK1857" i="18"/>
  <c r="AK1858" i="18"/>
  <c r="AK1859" i="18"/>
  <c r="AK1860" i="18"/>
  <c r="AK1861" i="18"/>
  <c r="AK1862" i="18"/>
  <c r="AK1863" i="18"/>
  <c r="AK1864" i="18"/>
  <c r="AK1865" i="18"/>
  <c r="AK1866" i="18"/>
  <c r="AK1867" i="18"/>
  <c r="AK1868" i="18"/>
  <c r="AK1869" i="18"/>
  <c r="AK1870" i="18"/>
  <c r="AK1871" i="18"/>
  <c r="AK1872" i="18"/>
  <c r="AK1873" i="18"/>
  <c r="AK1874" i="18"/>
  <c r="AK1875" i="18"/>
  <c r="AK1876" i="18"/>
  <c r="AK1877" i="18"/>
  <c r="AK1878" i="18"/>
  <c r="AK1879" i="18"/>
  <c r="AK1880" i="18"/>
  <c r="AK1881" i="18"/>
  <c r="AK1882" i="18"/>
  <c r="AK1883" i="18"/>
  <c r="AK1884" i="18"/>
  <c r="AK1885" i="18"/>
  <c r="AK1886" i="18"/>
  <c r="AK1887" i="18"/>
  <c r="AK1888" i="18"/>
  <c r="AK1889" i="18"/>
  <c r="AK1890" i="18"/>
  <c r="AK1891" i="18"/>
  <c r="AK1892" i="18"/>
  <c r="AK1893" i="18"/>
  <c r="AK1894" i="18"/>
  <c r="AK1895" i="18"/>
  <c r="AK1896" i="18"/>
  <c r="AK1897" i="18"/>
  <c r="AK1898" i="18"/>
  <c r="AK1899" i="18"/>
  <c r="AK1900" i="18"/>
  <c r="AK1901" i="18"/>
  <c r="AK1902" i="18"/>
  <c r="AK1903" i="18"/>
  <c r="AK1904" i="18"/>
  <c r="AK1905" i="18"/>
  <c r="AK1906" i="18"/>
  <c r="AK1907" i="18"/>
  <c r="AK1908" i="18"/>
  <c r="AK1909" i="18"/>
  <c r="AK1910" i="18"/>
  <c r="AK1911" i="18"/>
  <c r="AK1912" i="18"/>
  <c r="AK1913" i="18"/>
  <c r="AK1914" i="18"/>
  <c r="AK1915" i="18"/>
  <c r="AK1916" i="18"/>
  <c r="AK1917" i="18"/>
  <c r="AK1918" i="18"/>
  <c r="AK1919" i="18"/>
  <c r="AK1920" i="18"/>
  <c r="AK1921" i="18"/>
  <c r="AK1922" i="18"/>
  <c r="AK1923" i="18"/>
  <c r="AK1924" i="18"/>
  <c r="AK1925" i="18"/>
  <c r="J1925" i="18" s="1"/>
  <c r="AK1926" i="18"/>
  <c r="AK1927" i="18"/>
  <c r="AK1928" i="18"/>
  <c r="AK1929" i="18"/>
  <c r="AK1930" i="18"/>
  <c r="AK1931" i="18"/>
  <c r="AK1932" i="18"/>
  <c r="AK1933" i="18"/>
  <c r="AK1934" i="18"/>
  <c r="AK1935" i="18"/>
  <c r="AK1936" i="18"/>
  <c r="AK1937" i="18"/>
  <c r="AK1938" i="18"/>
  <c r="AK1939" i="18"/>
  <c r="AK1940" i="18"/>
  <c r="AK1941" i="18"/>
  <c r="AK1942" i="18"/>
  <c r="AK1943" i="18"/>
  <c r="AK1944" i="18"/>
  <c r="AK1945" i="18"/>
  <c r="AK1946" i="18"/>
  <c r="AK1947" i="18"/>
  <c r="AK1948" i="18"/>
  <c r="AK1949" i="18"/>
  <c r="AK1950" i="18"/>
  <c r="AK1951" i="18"/>
  <c r="AK1952" i="18"/>
  <c r="AK1953" i="18"/>
  <c r="AK1954" i="18"/>
  <c r="AK1955" i="18"/>
  <c r="AK1956" i="18"/>
  <c r="AK1957" i="18"/>
  <c r="AK1958" i="18"/>
  <c r="AK1959" i="18"/>
  <c r="AK1960" i="18"/>
  <c r="AK1961" i="18"/>
  <c r="AK1962" i="18"/>
  <c r="AK1963" i="18"/>
  <c r="AK1964" i="18"/>
  <c r="AK1965" i="18"/>
  <c r="AK1966" i="18"/>
  <c r="AK1967" i="18"/>
  <c r="AK1968" i="18"/>
  <c r="AK1969" i="18"/>
  <c r="AK1970" i="18"/>
  <c r="AK1971" i="18"/>
  <c r="AK1972" i="18"/>
  <c r="AK1973" i="18"/>
  <c r="AK1974" i="18"/>
  <c r="AK1975" i="18"/>
  <c r="AK1976" i="18"/>
  <c r="AK1977" i="18"/>
  <c r="AK1978" i="18"/>
  <c r="AK1979" i="18"/>
  <c r="AK1980" i="18"/>
  <c r="AK1981" i="18"/>
  <c r="AK1982" i="18"/>
  <c r="AK1983" i="18"/>
  <c r="AK1984" i="18"/>
  <c r="AK1985" i="18"/>
  <c r="AK1986" i="18"/>
  <c r="AK1987" i="18"/>
  <c r="AK1988" i="18"/>
  <c r="AK1989" i="18"/>
  <c r="AK1990" i="18"/>
  <c r="AK1991" i="18"/>
  <c r="AK1992" i="18"/>
  <c r="AK1993" i="18"/>
  <c r="AK1994" i="18"/>
  <c r="AK1995" i="18"/>
  <c r="AK1996" i="18"/>
  <c r="AK1997" i="18"/>
  <c r="AK1998" i="18"/>
  <c r="AK1999" i="18"/>
  <c r="AK2000" i="18"/>
  <c r="AK2001" i="18"/>
  <c r="AK2002" i="18"/>
  <c r="AK2003" i="18"/>
  <c r="AK2004" i="18"/>
  <c r="AK2005" i="18"/>
  <c r="AK2006" i="18"/>
  <c r="AK2007" i="18"/>
  <c r="AK2008" i="18"/>
  <c r="AK2009" i="18"/>
  <c r="AK2010" i="18"/>
  <c r="AK2011" i="18"/>
  <c r="AK2012" i="18"/>
  <c r="AK2013" i="18"/>
  <c r="AK2014" i="18"/>
  <c r="AK2015" i="18"/>
  <c r="AK2016" i="18"/>
  <c r="AK2017" i="18"/>
  <c r="AK2018" i="18"/>
  <c r="AK2019" i="18"/>
  <c r="AK2020" i="18"/>
  <c r="AK2021" i="18"/>
  <c r="AK2022" i="18"/>
  <c r="AK2023" i="18"/>
  <c r="AK2024" i="18"/>
  <c r="AK2025" i="18"/>
  <c r="AK2026" i="18"/>
  <c r="AK2027" i="18"/>
  <c r="AK2028" i="18"/>
  <c r="AK2029" i="18"/>
  <c r="AK2030" i="18"/>
  <c r="AK2031" i="18"/>
  <c r="AK2032" i="18"/>
  <c r="AK2033" i="18"/>
  <c r="AK2034" i="18"/>
  <c r="AK2035" i="18"/>
  <c r="AK2036" i="18"/>
  <c r="AK2037" i="18"/>
  <c r="AK2038" i="18"/>
  <c r="AK2039" i="18"/>
  <c r="AK2040" i="18"/>
  <c r="AK2041" i="18"/>
  <c r="AK2042" i="18"/>
  <c r="AK2043" i="18"/>
  <c r="AK2044" i="18"/>
  <c r="AK2045" i="18"/>
  <c r="AK2046" i="18"/>
  <c r="AK2047" i="18"/>
  <c r="AK2048" i="18"/>
  <c r="AK2049" i="18"/>
  <c r="AK2050" i="18"/>
  <c r="AK2051" i="18"/>
  <c r="AK2052" i="18"/>
  <c r="AK2053" i="18"/>
  <c r="AK2054" i="18"/>
  <c r="AK2055" i="18"/>
  <c r="AK2056" i="18"/>
  <c r="AK2057" i="18"/>
  <c r="AK2058" i="18"/>
  <c r="AK2059" i="18"/>
  <c r="AK2060" i="18"/>
  <c r="AK2061" i="18"/>
  <c r="AK2062" i="18"/>
  <c r="AK2063" i="18"/>
  <c r="AK2064" i="18"/>
  <c r="AK2065" i="18"/>
  <c r="AK2066" i="18"/>
  <c r="AK2067" i="18"/>
  <c r="AK2068" i="18"/>
  <c r="AK2069" i="18"/>
  <c r="AK2070" i="18"/>
  <c r="AK2071" i="18"/>
  <c r="AK2072" i="18"/>
  <c r="AK2073" i="18"/>
  <c r="AK2074" i="18"/>
  <c r="AK2075" i="18"/>
  <c r="AK2076" i="18"/>
  <c r="AK2077" i="18"/>
  <c r="AK2078" i="18"/>
  <c r="AK2079" i="18"/>
  <c r="AK2080" i="18"/>
  <c r="AK2081" i="18"/>
  <c r="AK2082" i="18"/>
  <c r="AK2083" i="18"/>
  <c r="AK2084" i="18"/>
  <c r="AK2085" i="18"/>
  <c r="AK2086" i="18"/>
  <c r="AK2087" i="18"/>
  <c r="AK2088" i="18"/>
  <c r="AK2089" i="18"/>
  <c r="AK2090" i="18"/>
  <c r="AK2091" i="18"/>
  <c r="AK2092" i="18"/>
  <c r="AK2093" i="18"/>
  <c r="AK2094" i="18"/>
  <c r="AK2095" i="18"/>
  <c r="AK2096" i="18"/>
  <c r="AK2097" i="18"/>
  <c r="AK2098" i="18"/>
  <c r="AK2099" i="18"/>
  <c r="AK2100" i="18"/>
  <c r="AK2101" i="18"/>
  <c r="AK2102" i="18"/>
  <c r="AK2103" i="18"/>
  <c r="AK2104" i="18"/>
  <c r="AK2105" i="18"/>
  <c r="AK2106" i="18"/>
  <c r="AK2107" i="18"/>
  <c r="AK2108" i="18"/>
  <c r="AK2109" i="18"/>
  <c r="AK2110" i="18"/>
  <c r="AK2111" i="18"/>
  <c r="AK2112" i="18"/>
  <c r="AK2113" i="18"/>
  <c r="AK2114" i="18"/>
  <c r="AK2115" i="18"/>
  <c r="AK2116" i="18"/>
  <c r="AK2117" i="18"/>
  <c r="AK2118" i="18"/>
  <c r="AK2119" i="18"/>
  <c r="AK2120" i="18"/>
  <c r="AK2121" i="18"/>
  <c r="AK2122" i="18"/>
  <c r="AK2123" i="18"/>
  <c r="AK2124" i="18"/>
  <c r="AK2125" i="18"/>
  <c r="AK2126" i="18"/>
  <c r="AK2127" i="18"/>
  <c r="AK2128" i="18"/>
  <c r="AK2129" i="18"/>
  <c r="AK2130" i="18"/>
  <c r="AK2131" i="18"/>
  <c r="AK2132" i="18"/>
  <c r="AK2133" i="18"/>
  <c r="AK2134" i="18"/>
  <c r="AK2135" i="18"/>
  <c r="AK2136" i="18"/>
  <c r="AK2137" i="18"/>
  <c r="AK2138" i="18"/>
  <c r="AK2139" i="18"/>
  <c r="AK2140" i="18"/>
  <c r="AK2141" i="18"/>
  <c r="AK2142" i="18"/>
  <c r="AK2143" i="18"/>
  <c r="AK2144" i="18"/>
  <c r="AK2145" i="18"/>
  <c r="AK2146" i="18"/>
  <c r="AK2147" i="18"/>
  <c r="AK2148" i="18"/>
  <c r="AK2149" i="18"/>
  <c r="AK2150" i="18"/>
  <c r="AK2151" i="18"/>
  <c r="AK2152" i="18"/>
  <c r="AK2153" i="18"/>
  <c r="AK2154" i="18"/>
  <c r="AK2155" i="18"/>
  <c r="AK2156" i="18"/>
  <c r="AK2157" i="18"/>
  <c r="AK2158" i="18"/>
  <c r="AK2159" i="18"/>
  <c r="AK2160" i="18"/>
  <c r="AK2161" i="18"/>
  <c r="AK2162" i="18"/>
  <c r="AK2163" i="18"/>
  <c r="AK2164" i="18"/>
  <c r="AK2165" i="18"/>
  <c r="AK2166" i="18"/>
  <c r="AK2167" i="18"/>
  <c r="AK2168" i="18"/>
  <c r="AK2169" i="18"/>
  <c r="AK2170" i="18"/>
  <c r="AK2171" i="18"/>
  <c r="AK2172" i="18"/>
  <c r="AK2173" i="18"/>
  <c r="AK2174" i="18"/>
  <c r="AK2175" i="18"/>
  <c r="AK2176" i="18"/>
  <c r="AK2177" i="18"/>
  <c r="AK2178" i="18"/>
  <c r="AK2179" i="18"/>
  <c r="AK2180" i="18"/>
  <c r="AK2181" i="18"/>
  <c r="AK2182" i="18"/>
  <c r="AK2183" i="18"/>
  <c r="AK2184" i="18"/>
  <c r="AK2185" i="18"/>
  <c r="AK2186" i="18"/>
  <c r="AK2187" i="18"/>
  <c r="AK2188" i="18"/>
  <c r="AK2189" i="18"/>
  <c r="AK2190" i="18"/>
  <c r="AK2191" i="18"/>
  <c r="AK2192" i="18"/>
  <c r="AK2193" i="18"/>
  <c r="AK2194" i="18"/>
  <c r="AK2195" i="18"/>
  <c r="AK2196" i="18"/>
  <c r="AK2197" i="18"/>
  <c r="AK2198" i="18"/>
  <c r="AK2199" i="18"/>
  <c r="AK2200" i="18"/>
  <c r="AK2201" i="18"/>
  <c r="AK2202" i="18"/>
  <c r="AK2203" i="18"/>
  <c r="AK2204" i="18"/>
  <c r="AK2205" i="18"/>
  <c r="AK2206" i="18"/>
  <c r="AK2207" i="18"/>
  <c r="AK2208" i="18"/>
  <c r="AK2209" i="18"/>
  <c r="AK2210" i="18"/>
  <c r="AK2211" i="18"/>
  <c r="AK2212" i="18"/>
  <c r="AK2213" i="18"/>
  <c r="AK2214" i="18"/>
  <c r="AK2215" i="18"/>
  <c r="AK2216" i="18"/>
  <c r="AK2217" i="18"/>
  <c r="AK2218" i="18"/>
  <c r="AK2219" i="18"/>
  <c r="AK2220" i="18"/>
  <c r="AK2221" i="18"/>
  <c r="AK2222" i="18"/>
  <c r="AK2223" i="18"/>
  <c r="AK2224" i="18"/>
  <c r="AK2225" i="18"/>
  <c r="AK2226" i="18"/>
  <c r="AK2227" i="18"/>
  <c r="AK2228" i="18"/>
  <c r="AK2229" i="18"/>
  <c r="AK2230" i="18"/>
  <c r="AK2231" i="18"/>
  <c r="AK2232" i="18"/>
  <c r="AK2233" i="18"/>
  <c r="AK2234" i="18"/>
  <c r="AK2235" i="18"/>
  <c r="AK2236" i="18"/>
  <c r="AK2237" i="18"/>
  <c r="AK2238" i="18"/>
  <c r="AK2239" i="18"/>
  <c r="AK2240" i="18"/>
  <c r="AK2241" i="18"/>
  <c r="AK2242" i="18"/>
  <c r="AK2243" i="18"/>
  <c r="AK2244" i="18"/>
  <c r="AK2245" i="18"/>
  <c r="AK2246" i="18"/>
  <c r="AK2247" i="18"/>
  <c r="AK2248" i="18"/>
  <c r="AK2249" i="18"/>
  <c r="AK2250" i="18"/>
  <c r="AK2251" i="18"/>
  <c r="AK2252" i="18"/>
  <c r="AK2253" i="18"/>
  <c r="AK2254" i="18"/>
  <c r="AK2255" i="18"/>
  <c r="AK2256" i="18"/>
  <c r="AK2257" i="18"/>
  <c r="AK2258" i="18"/>
  <c r="AK2259" i="18"/>
  <c r="AK2260" i="18"/>
  <c r="AK2261" i="18"/>
  <c r="AK2262" i="18"/>
  <c r="AK2263" i="18"/>
  <c r="AK2264" i="18"/>
  <c r="AK2265" i="18"/>
  <c r="AK2266" i="18"/>
  <c r="AK2267" i="18"/>
  <c r="AK2268" i="18"/>
  <c r="AK2269" i="18"/>
  <c r="AK2270" i="18"/>
  <c r="AK2271" i="18"/>
  <c r="AK2272" i="18"/>
  <c r="AK2273" i="18"/>
  <c r="AK2274" i="18"/>
  <c r="AK2275" i="18"/>
  <c r="AK2276" i="18"/>
  <c r="AK2277" i="18"/>
  <c r="AK2278" i="18"/>
  <c r="AK2279" i="18"/>
  <c r="AK2280" i="18"/>
  <c r="AK2281" i="18"/>
  <c r="AK2282" i="18"/>
  <c r="AK2283" i="18"/>
  <c r="AK2284" i="18"/>
  <c r="AK2285" i="18"/>
  <c r="AK2286" i="18"/>
  <c r="AK2287" i="18"/>
  <c r="AK2288" i="18"/>
  <c r="AK2289" i="18"/>
  <c r="AK2290" i="18"/>
  <c r="AK2291" i="18"/>
  <c r="AK2292" i="18"/>
  <c r="AK2293" i="18"/>
  <c r="AK2294" i="18"/>
  <c r="AK2295" i="18"/>
  <c r="AK2296" i="18"/>
  <c r="AK2297" i="18"/>
  <c r="AK2298" i="18"/>
  <c r="AK2299" i="18"/>
  <c r="AK2300" i="18"/>
  <c r="AK2301" i="18"/>
  <c r="AK2302" i="18"/>
  <c r="AK2303" i="18"/>
  <c r="AK2304" i="18"/>
  <c r="AK2305" i="18"/>
  <c r="AK2306" i="18"/>
  <c r="AK2307" i="18"/>
  <c r="AK2308" i="18"/>
  <c r="AK2309" i="18"/>
  <c r="AK2310" i="18"/>
  <c r="AK2311" i="18"/>
  <c r="AK2312" i="18"/>
  <c r="AK2313" i="18"/>
  <c r="AK2314" i="18"/>
  <c r="AK2315" i="18"/>
  <c r="AK2316" i="18"/>
  <c r="AK2317" i="18"/>
  <c r="AK2318" i="18"/>
  <c r="AK2319" i="18"/>
  <c r="AK2320" i="18"/>
  <c r="AK2321" i="18"/>
  <c r="AK2322" i="18"/>
  <c r="AK2323" i="18"/>
  <c r="AK2324" i="18"/>
  <c r="AK2325" i="18"/>
  <c r="AK2326" i="18"/>
  <c r="AK2327" i="18"/>
  <c r="AK2328" i="18"/>
  <c r="AK2329" i="18"/>
  <c r="AK2330" i="18"/>
  <c r="AK2331" i="18"/>
  <c r="AK2332" i="18"/>
  <c r="AK2333" i="18"/>
  <c r="AK2334" i="18"/>
  <c r="AK2335" i="18"/>
  <c r="AK2336" i="18"/>
  <c r="AK2337" i="18"/>
  <c r="AK2338" i="18"/>
  <c r="AK2339" i="18"/>
  <c r="AK2340" i="18"/>
  <c r="AK2341" i="18"/>
  <c r="AK2342" i="18"/>
  <c r="AK2343" i="18"/>
  <c r="AK2344" i="18"/>
  <c r="AK2345" i="18"/>
  <c r="AK2346" i="18"/>
  <c r="AK2347" i="18"/>
  <c r="AK2348" i="18"/>
  <c r="AK2349" i="18"/>
  <c r="AK2350" i="18"/>
  <c r="AK2351" i="18"/>
  <c r="AK2352" i="18"/>
  <c r="AK2353" i="18"/>
  <c r="AK2354" i="18"/>
  <c r="AK2355" i="18"/>
  <c r="AK2356" i="18"/>
  <c r="AK2357" i="18"/>
  <c r="AK2358" i="18"/>
  <c r="AK2359" i="18"/>
  <c r="AK2360" i="18"/>
  <c r="AK2361" i="18"/>
  <c r="AK2362" i="18"/>
  <c r="AK2363" i="18"/>
  <c r="AK2364" i="18"/>
  <c r="AK2365" i="18"/>
  <c r="AK2366" i="18"/>
  <c r="AK2367" i="18"/>
  <c r="AK2368" i="18"/>
  <c r="AK2369" i="18"/>
  <c r="AK2370" i="18"/>
  <c r="AK2371" i="18"/>
  <c r="AK2372" i="18"/>
  <c r="AK2373" i="18"/>
  <c r="AK2374" i="18"/>
  <c r="AK2375" i="18"/>
  <c r="AK2376" i="18"/>
  <c r="AK2377" i="18"/>
  <c r="AK2378" i="18"/>
  <c r="AK2379" i="18"/>
  <c r="AK2380" i="18"/>
  <c r="AK2381" i="18"/>
  <c r="AK2382" i="18"/>
  <c r="AK2383" i="18"/>
  <c r="AK2384" i="18"/>
  <c r="AK2385" i="18"/>
  <c r="AK2386" i="18"/>
  <c r="AK2387" i="18"/>
  <c r="AK2388" i="18"/>
  <c r="AK2389" i="18"/>
  <c r="AK2390" i="18"/>
  <c r="AK2391" i="18"/>
  <c r="AK2392" i="18"/>
  <c r="AK2393" i="18"/>
  <c r="AK2394" i="18"/>
  <c r="AK2395" i="18"/>
  <c r="AK2396" i="18"/>
  <c r="AK2397" i="18"/>
  <c r="AK2398" i="18"/>
  <c r="AK2399" i="18"/>
  <c r="AK2400" i="18"/>
  <c r="AK2401" i="18"/>
  <c r="AK2402" i="18"/>
  <c r="AK2403" i="18"/>
  <c r="AK2404" i="18"/>
  <c r="AK2405" i="18"/>
  <c r="AK2406" i="18"/>
  <c r="AK2407" i="18"/>
  <c r="AK2408" i="18"/>
  <c r="AK2409" i="18"/>
  <c r="AK2410" i="18"/>
  <c r="AK2411" i="18"/>
  <c r="AK2412" i="18"/>
  <c r="AK2413" i="18"/>
  <c r="AK2414" i="18"/>
  <c r="AK2415" i="18"/>
  <c r="AK2416" i="18"/>
  <c r="AK2417" i="18"/>
  <c r="AK2418" i="18"/>
  <c r="AK2419" i="18"/>
  <c r="AK2420" i="18"/>
  <c r="AK2421" i="18"/>
  <c r="AK2422" i="18"/>
  <c r="AK2423" i="18"/>
  <c r="AK2424" i="18"/>
  <c r="AK2425" i="18"/>
  <c r="AK2426" i="18"/>
  <c r="AK2427" i="18"/>
  <c r="AK2428" i="18"/>
  <c r="AK2429" i="18"/>
  <c r="AK2430" i="18"/>
  <c r="AK2431" i="18"/>
  <c r="AK2432" i="18"/>
  <c r="AK2433" i="18"/>
  <c r="AK2434" i="18"/>
  <c r="AK2435" i="18"/>
  <c r="AK2436" i="18"/>
  <c r="AK2437" i="18"/>
  <c r="AK2438" i="18"/>
  <c r="AK2439" i="18"/>
  <c r="AK2440" i="18"/>
  <c r="AK2441" i="18"/>
  <c r="AK2442" i="18"/>
  <c r="AK2443" i="18"/>
  <c r="AK2444" i="18"/>
  <c r="AK2445" i="18"/>
  <c r="AK2446" i="18"/>
  <c r="AK2447" i="18"/>
  <c r="AK2448" i="18"/>
  <c r="AK2449" i="18"/>
  <c r="AK2450" i="18"/>
  <c r="AK2451" i="18"/>
  <c r="AK2452" i="18"/>
  <c r="AK2453" i="18"/>
  <c r="AK2454" i="18"/>
  <c r="AK2455" i="18"/>
  <c r="AK2456" i="18"/>
  <c r="AK2457" i="18"/>
  <c r="AK2458" i="18"/>
  <c r="AK2459" i="18"/>
  <c r="AK2460" i="18"/>
  <c r="AK2461" i="18"/>
  <c r="AK2462" i="18"/>
  <c r="AK2463" i="18"/>
  <c r="AK2464" i="18"/>
  <c r="AK2465" i="18"/>
  <c r="AK2466" i="18"/>
  <c r="AK2467" i="18"/>
  <c r="AK2468" i="18"/>
  <c r="AK2469" i="18"/>
  <c r="AK2470" i="18"/>
  <c r="AK2471" i="18"/>
  <c r="AK2472" i="18"/>
  <c r="AK2473" i="18"/>
  <c r="AK2474" i="18"/>
  <c r="AK2475" i="18"/>
  <c r="AK2476" i="18"/>
  <c r="AK2477" i="18"/>
  <c r="AK2478" i="18"/>
  <c r="AK2479" i="18"/>
  <c r="AK2480" i="18"/>
  <c r="AK2481" i="18"/>
  <c r="AK2482" i="18"/>
  <c r="AK2483" i="18"/>
  <c r="AK2484" i="18"/>
  <c r="AK2485" i="18"/>
  <c r="AK2486" i="18"/>
  <c r="AK2487" i="18"/>
  <c r="AK2488" i="18"/>
  <c r="AK2489" i="18"/>
  <c r="AK2490" i="18"/>
  <c r="AK2491" i="18"/>
  <c r="AK2492" i="18"/>
  <c r="AK2493" i="18"/>
  <c r="AK2494" i="18"/>
  <c r="AK2495" i="18"/>
  <c r="AK2496" i="18"/>
  <c r="AK2497" i="18"/>
  <c r="AK2498" i="18"/>
  <c r="AK2499" i="18"/>
  <c r="AK2500" i="18"/>
  <c r="AK2501" i="18"/>
  <c r="AK2502" i="18"/>
  <c r="AK2503" i="18"/>
  <c r="AK2504" i="18"/>
  <c r="AK2505" i="18"/>
  <c r="AK2506" i="18"/>
  <c r="AK2507" i="18"/>
  <c r="AK2508" i="18"/>
  <c r="AK2509" i="18"/>
  <c r="AK2510" i="18"/>
  <c r="AK2511" i="18"/>
  <c r="AK2512" i="18"/>
  <c r="AK2513" i="18"/>
  <c r="AK2514" i="18"/>
  <c r="AK2515" i="18"/>
  <c r="AK2516" i="18"/>
  <c r="AK2517" i="18"/>
  <c r="AK2518" i="18"/>
  <c r="AK2519" i="18"/>
  <c r="AK2520" i="18"/>
  <c r="AK2521" i="18"/>
  <c r="AK2522" i="18"/>
  <c r="AK2523" i="18"/>
  <c r="AK2524" i="18"/>
  <c r="AK2525" i="18"/>
  <c r="AK2526" i="18"/>
  <c r="AK2527" i="18"/>
  <c r="AK2528" i="18"/>
  <c r="AK2529" i="18"/>
  <c r="AK2530" i="18"/>
  <c r="AK2531" i="18"/>
  <c r="AK2532" i="18"/>
  <c r="AK2533" i="18"/>
  <c r="AK2534" i="18"/>
  <c r="AK2535" i="18"/>
  <c r="AK2536" i="18"/>
  <c r="AK2537" i="18"/>
  <c r="AK2538" i="18"/>
  <c r="AK2539" i="18"/>
  <c r="AK2540" i="18"/>
  <c r="AK2541" i="18"/>
  <c r="AK2542" i="18"/>
  <c r="AK2543" i="18"/>
  <c r="AK2544" i="18"/>
  <c r="AK2545" i="18"/>
  <c r="AK2546" i="18"/>
  <c r="AK2547" i="18"/>
  <c r="AK2548" i="18"/>
  <c r="AK2549" i="18"/>
  <c r="AK2550" i="18"/>
  <c r="AK2551" i="18"/>
  <c r="AK2552" i="18"/>
  <c r="AK2553" i="18"/>
  <c r="AK2554" i="18"/>
  <c r="AK2555" i="18"/>
  <c r="AK2556" i="18"/>
  <c r="AK2557" i="18"/>
  <c r="AK2558" i="18"/>
  <c r="AK2559" i="18"/>
  <c r="AK2560" i="18"/>
  <c r="AK2561" i="18"/>
  <c r="AK2562" i="18"/>
  <c r="AK2563" i="18"/>
  <c r="AK2564" i="18"/>
  <c r="AK2565" i="18"/>
  <c r="AK2566" i="18"/>
  <c r="AK2567" i="18"/>
  <c r="AK2568" i="18"/>
  <c r="AK2569" i="18"/>
  <c r="AK2570" i="18"/>
  <c r="AK2571" i="18"/>
  <c r="AK2572" i="18"/>
  <c r="AK2573" i="18"/>
  <c r="AK2574" i="18"/>
  <c r="AK2575" i="18"/>
  <c r="AK2576" i="18"/>
  <c r="AK2577" i="18"/>
  <c r="AK2578" i="18"/>
  <c r="AK2579" i="18"/>
  <c r="AK2580" i="18"/>
  <c r="AK2581" i="18"/>
  <c r="AK2582" i="18"/>
  <c r="AK2583" i="18"/>
  <c r="AK2584" i="18"/>
  <c r="AK2585" i="18"/>
  <c r="AK2586" i="18"/>
  <c r="AK2587" i="18"/>
  <c r="AK2588" i="18"/>
  <c r="AK2589" i="18"/>
  <c r="AK2590" i="18"/>
  <c r="AK2591" i="18"/>
  <c r="AK2592" i="18"/>
  <c r="AK2593" i="18"/>
  <c r="AK2594" i="18"/>
  <c r="AK2595" i="18"/>
  <c r="AK2596" i="18"/>
  <c r="AK2597" i="18"/>
  <c r="AK2598" i="18"/>
  <c r="AK2599" i="18"/>
  <c r="AK2600" i="18"/>
  <c r="AK2601" i="18"/>
  <c r="AK2602" i="18"/>
  <c r="AK2603" i="18"/>
  <c r="AK2604" i="18"/>
  <c r="AK2605" i="18"/>
  <c r="AK2606" i="18"/>
  <c r="AK2607" i="18"/>
  <c r="AK2608" i="18"/>
  <c r="AK2609" i="18"/>
  <c r="AK2610" i="18"/>
  <c r="AK2611" i="18"/>
  <c r="AK2612" i="18"/>
  <c r="AK2613" i="18"/>
  <c r="AK2614" i="18"/>
  <c r="AK2615" i="18"/>
  <c r="AK2616" i="18"/>
  <c r="AK2617" i="18"/>
  <c r="AK2618" i="18"/>
  <c r="AK2619" i="18"/>
  <c r="AK2620" i="18"/>
  <c r="AK2621" i="18"/>
  <c r="AK2622" i="18"/>
  <c r="AK2623" i="18"/>
  <c r="AK2624" i="18"/>
  <c r="AK2625" i="18"/>
  <c r="AK2626" i="18"/>
  <c r="AK2627" i="18"/>
  <c r="AK2628" i="18"/>
  <c r="AK2629" i="18"/>
  <c r="AK2630" i="18"/>
  <c r="AK2631" i="18"/>
  <c r="AK2632" i="18"/>
  <c r="AK2633" i="18"/>
  <c r="AK2634" i="18"/>
  <c r="AK2635" i="18"/>
  <c r="AK2636" i="18"/>
  <c r="AK2637" i="18"/>
  <c r="AK2638" i="18"/>
  <c r="AK2639" i="18"/>
  <c r="AK2640" i="18"/>
  <c r="AK2641" i="18"/>
  <c r="AK2642" i="18"/>
  <c r="AK2643" i="18"/>
  <c r="AK2644" i="18"/>
  <c r="AK2645" i="18"/>
  <c r="AK2646" i="18"/>
  <c r="AK2647" i="18"/>
  <c r="AK2648" i="18"/>
  <c r="AK2649" i="18"/>
  <c r="AK2650" i="18"/>
  <c r="AK2651" i="18"/>
  <c r="AK2652" i="18"/>
  <c r="AK2653" i="18"/>
  <c r="AK2654" i="18"/>
  <c r="AK2655" i="18"/>
  <c r="AK2656" i="18"/>
  <c r="AK2657" i="18"/>
  <c r="AK2658" i="18"/>
  <c r="AK2659" i="18"/>
  <c r="AK2660" i="18"/>
  <c r="AK2661" i="18"/>
  <c r="AK2662" i="18"/>
  <c r="AK2663" i="18"/>
  <c r="AK2664" i="18"/>
  <c r="AK2665" i="18"/>
  <c r="AK2666" i="18"/>
  <c r="AK2667" i="18"/>
  <c r="AK2668" i="18"/>
  <c r="AK2669" i="18"/>
  <c r="AK2670" i="18"/>
  <c r="AK2671" i="18"/>
  <c r="AK2672" i="18"/>
  <c r="AK2673" i="18"/>
  <c r="AK2674" i="18"/>
  <c r="AK2675" i="18"/>
  <c r="AK2676" i="18"/>
  <c r="AK2677" i="18"/>
  <c r="AK2678" i="18"/>
  <c r="AK2679" i="18"/>
  <c r="AK2680" i="18"/>
  <c r="AK2681" i="18"/>
  <c r="AK2682" i="18"/>
  <c r="AK2683" i="18"/>
  <c r="AK2684" i="18"/>
  <c r="AK2685" i="18"/>
  <c r="AK2686" i="18"/>
  <c r="AK2687" i="18"/>
  <c r="AK2688" i="18"/>
  <c r="AK2689" i="18"/>
  <c r="AK2690" i="18"/>
  <c r="AK2691" i="18"/>
  <c r="AK2692" i="18"/>
  <c r="AK2693" i="18"/>
  <c r="AK2694" i="18"/>
  <c r="AK2695" i="18"/>
  <c r="AK2696" i="18"/>
  <c r="AK2697" i="18"/>
  <c r="AK2698" i="18"/>
  <c r="AK2699" i="18"/>
  <c r="AK2700" i="18"/>
  <c r="AK2701" i="18"/>
  <c r="AK2702" i="18"/>
  <c r="AK2703" i="18"/>
  <c r="AK2704" i="18"/>
  <c r="AK2705" i="18"/>
  <c r="AK2706" i="18"/>
  <c r="AK2707" i="18"/>
  <c r="AK2708" i="18"/>
  <c r="AK2709" i="18"/>
  <c r="AK2710" i="18"/>
  <c r="AK2711" i="18"/>
  <c r="AK2712" i="18"/>
  <c r="AK2713" i="18"/>
  <c r="AK2714" i="18"/>
  <c r="AK2715" i="18"/>
  <c r="AK2716" i="18"/>
  <c r="AK2717" i="18"/>
  <c r="AK2718" i="18"/>
  <c r="AK2719" i="18"/>
  <c r="AK2720" i="18"/>
  <c r="AK2721" i="18"/>
  <c r="AK2722" i="18"/>
  <c r="AK2723" i="18"/>
  <c r="AK2724" i="18"/>
  <c r="AK2725" i="18"/>
  <c r="AK2726" i="18"/>
  <c r="AK2727" i="18"/>
  <c r="AK2728" i="18"/>
  <c r="AK2729" i="18"/>
  <c r="AK2730" i="18"/>
  <c r="AK2731" i="18"/>
  <c r="AK2732" i="18"/>
  <c r="AK2733" i="18"/>
  <c r="AK2734" i="18"/>
  <c r="AK2735" i="18"/>
  <c r="AK2736" i="18"/>
  <c r="AK2737" i="18"/>
  <c r="AK2738" i="18"/>
  <c r="AK2739" i="18"/>
  <c r="AK2740" i="18"/>
  <c r="AK2741" i="18"/>
  <c r="AK2742" i="18"/>
  <c r="AK2743" i="18"/>
  <c r="AK2744" i="18"/>
  <c r="AK2745" i="18"/>
  <c r="AK2746" i="18"/>
  <c r="AK2747" i="18"/>
  <c r="AK2748" i="18"/>
  <c r="AK2749" i="18"/>
  <c r="AK2750" i="18"/>
  <c r="AK2751" i="18"/>
  <c r="AK2752" i="18"/>
  <c r="AK2753" i="18"/>
  <c r="AK2754" i="18"/>
  <c r="AK2755" i="18"/>
  <c r="AK2756" i="18"/>
  <c r="AK2757" i="18"/>
  <c r="AK2758" i="18"/>
  <c r="AK2759" i="18"/>
  <c r="AK2760" i="18"/>
  <c r="AK2761" i="18"/>
  <c r="AK2762" i="18"/>
  <c r="AK2763" i="18"/>
  <c r="AK2764" i="18"/>
  <c r="AK2765" i="18"/>
  <c r="AK2766" i="18"/>
  <c r="AK2767" i="18"/>
  <c r="AK2768" i="18"/>
  <c r="AK2769" i="18"/>
  <c r="AK2770" i="18"/>
  <c r="AK2771" i="18"/>
  <c r="AK2772" i="18"/>
  <c r="AK2773" i="18"/>
  <c r="AK2774" i="18"/>
  <c r="AK2775" i="18"/>
  <c r="AK2776" i="18"/>
  <c r="AK2777" i="18"/>
  <c r="AK2778" i="18"/>
  <c r="AK2779" i="18"/>
  <c r="AK2780" i="18"/>
  <c r="AK2781" i="18"/>
  <c r="AK2782" i="18"/>
  <c r="AK2783" i="18"/>
  <c r="AK2784" i="18"/>
  <c r="AK2785" i="18"/>
  <c r="AK2786" i="18"/>
  <c r="AK2787" i="18"/>
  <c r="AK2788" i="18"/>
  <c r="AK2789" i="18"/>
  <c r="AK2790" i="18"/>
  <c r="AK2791" i="18"/>
  <c r="AK2792" i="18"/>
  <c r="AK2793" i="18"/>
  <c r="AK2794" i="18"/>
  <c r="AK2795" i="18"/>
  <c r="AK2796" i="18"/>
  <c r="AK2797" i="18"/>
  <c r="AK2798" i="18"/>
  <c r="AK2799" i="18"/>
  <c r="AK2800" i="18"/>
  <c r="AK2801" i="18"/>
  <c r="AK2802" i="18"/>
  <c r="AK2803" i="18"/>
  <c r="AK2804" i="18"/>
  <c r="AK2805" i="18"/>
  <c r="AK2806" i="18"/>
  <c r="AK2807" i="18"/>
  <c r="AK2808" i="18"/>
  <c r="AK2809" i="18"/>
  <c r="AK2810" i="18"/>
  <c r="AK2811" i="18"/>
  <c r="AK2812" i="18"/>
  <c r="AK2813" i="18"/>
  <c r="AK2814" i="18"/>
  <c r="AK2815" i="18"/>
  <c r="AK2816" i="18"/>
  <c r="AK2817" i="18"/>
  <c r="AK2818" i="18"/>
  <c r="AK2819" i="18"/>
  <c r="AK2820" i="18"/>
  <c r="AK2821" i="18"/>
  <c r="AK2822" i="18"/>
  <c r="AK2823" i="18"/>
  <c r="AK2824" i="18"/>
  <c r="AK2825" i="18"/>
  <c r="AK2826" i="18"/>
  <c r="AK2827" i="18"/>
  <c r="AK2828" i="18"/>
  <c r="AK2829" i="18"/>
  <c r="AK2830" i="18"/>
  <c r="AK2831" i="18"/>
  <c r="AK2832" i="18"/>
  <c r="AK2833" i="18"/>
  <c r="AK2834" i="18"/>
  <c r="AK2835" i="18"/>
  <c r="AK2836" i="18"/>
  <c r="AK2837" i="18"/>
  <c r="AK2838" i="18"/>
  <c r="AK2839" i="18"/>
  <c r="AK2840" i="18"/>
  <c r="AK2841" i="18"/>
  <c r="AK2842" i="18"/>
  <c r="AK2843" i="18"/>
  <c r="AK2844" i="18"/>
  <c r="AK2845" i="18"/>
  <c r="AK2846" i="18"/>
  <c r="AK2847" i="18"/>
  <c r="AK2848" i="18"/>
  <c r="AK2849" i="18"/>
  <c r="AK2850" i="18"/>
  <c r="AK2851" i="18"/>
  <c r="AK2852" i="18"/>
  <c r="AK2853" i="18"/>
  <c r="AK2854" i="18"/>
  <c r="AK2855" i="18"/>
  <c r="AK2856" i="18"/>
  <c r="AK2857" i="18"/>
  <c r="AK2858" i="18"/>
  <c r="AK2859" i="18"/>
  <c r="AK2860" i="18"/>
  <c r="AK2861" i="18"/>
  <c r="AK2862" i="18"/>
  <c r="AK2863" i="18"/>
  <c r="AK2864" i="18"/>
  <c r="AK2865" i="18"/>
  <c r="AK2866" i="18"/>
  <c r="AK2867" i="18"/>
  <c r="AK2868" i="18"/>
  <c r="AK2869" i="18"/>
  <c r="AK2870" i="18"/>
  <c r="AK2871" i="18"/>
  <c r="AK2872" i="18"/>
  <c r="AK2873" i="18"/>
  <c r="AK2874" i="18"/>
  <c r="AK2875" i="18"/>
  <c r="AK2876" i="18"/>
  <c r="AK2877" i="18"/>
  <c r="AK2878" i="18"/>
  <c r="AK2879" i="18"/>
  <c r="AK2880" i="18"/>
  <c r="AK2881" i="18"/>
  <c r="AK2882" i="18"/>
  <c r="AK2883" i="18"/>
  <c r="AK2884" i="18"/>
  <c r="AK2885" i="18"/>
  <c r="AK2886" i="18"/>
  <c r="AK2887" i="18"/>
  <c r="AK2888" i="18"/>
  <c r="AK2889" i="18"/>
  <c r="AK2890" i="18"/>
  <c r="AK2891" i="18"/>
  <c r="AK2892" i="18"/>
  <c r="AK2893" i="18"/>
  <c r="AK2894" i="18"/>
  <c r="AK2895" i="18"/>
  <c r="AK2896" i="18"/>
  <c r="AK2897" i="18"/>
  <c r="AK2898" i="18"/>
  <c r="AK2899" i="18"/>
  <c r="AK2900" i="18"/>
  <c r="AK2901" i="18"/>
  <c r="AK2902" i="18"/>
  <c r="AK2903" i="18"/>
  <c r="AK2904" i="18"/>
  <c r="AK2905" i="18"/>
  <c r="AK2906" i="18"/>
  <c r="AK2907" i="18"/>
  <c r="AK2908" i="18"/>
  <c r="AK2909" i="18"/>
  <c r="AK2910" i="18"/>
  <c r="AK2911" i="18"/>
  <c r="AK2912" i="18"/>
  <c r="AK2913" i="18"/>
  <c r="AK2914" i="18"/>
  <c r="AK2915" i="18"/>
  <c r="AK2916" i="18"/>
  <c r="AK2917" i="18"/>
  <c r="AK2918" i="18"/>
  <c r="AK2919" i="18"/>
  <c r="AK2920" i="18"/>
  <c r="AK2921" i="18"/>
  <c r="AK2922" i="18"/>
  <c r="AK2923" i="18"/>
  <c r="AK2924" i="18"/>
  <c r="AK2925" i="18"/>
  <c r="AK2926" i="18"/>
  <c r="AK2927" i="18"/>
  <c r="AK2928" i="18"/>
  <c r="AK2929" i="18"/>
  <c r="AK2930" i="18"/>
  <c r="AK2931" i="18"/>
  <c r="AK2932" i="18"/>
  <c r="AK2933" i="18"/>
  <c r="AK2934" i="18"/>
  <c r="AK2935" i="18"/>
  <c r="AK2936" i="18"/>
  <c r="AK2937" i="18"/>
  <c r="AK2938" i="18"/>
  <c r="AK2939" i="18"/>
  <c r="AK2940" i="18"/>
  <c r="AK2941" i="18"/>
  <c r="AK2942" i="18"/>
  <c r="AK2943" i="18"/>
  <c r="AK2944" i="18"/>
  <c r="AK2945" i="18"/>
  <c r="AK2946" i="18"/>
  <c r="AK2947" i="18"/>
  <c r="AK2948" i="18"/>
  <c r="AK2949" i="18"/>
  <c r="AK2950" i="18"/>
  <c r="AK2951" i="18"/>
  <c r="AK2952" i="18"/>
  <c r="AK2953" i="18"/>
  <c r="AK2954" i="18"/>
  <c r="AK2955" i="18"/>
  <c r="AK2956" i="18"/>
  <c r="AK2957" i="18"/>
  <c r="AK2958" i="18"/>
  <c r="AK2959" i="18"/>
  <c r="AK2960" i="18"/>
  <c r="AK2961" i="18"/>
  <c r="AK2962" i="18"/>
  <c r="AK2963" i="18"/>
  <c r="AK2964" i="18"/>
  <c r="AK2965" i="18"/>
  <c r="AK2966" i="18"/>
  <c r="AK2967" i="18"/>
  <c r="AK2968" i="18"/>
  <c r="AK2969" i="18"/>
  <c r="AK2970" i="18"/>
  <c r="AK2971" i="18"/>
  <c r="AK2972" i="18"/>
  <c r="AK2973" i="18"/>
  <c r="AK2974" i="18"/>
  <c r="AK2975" i="18"/>
  <c r="AK2976" i="18"/>
  <c r="AK2977" i="18"/>
  <c r="AK2978" i="18"/>
  <c r="AK2979" i="18"/>
  <c r="AK2980" i="18"/>
  <c r="AK2981" i="18"/>
  <c r="AK2982" i="18"/>
  <c r="AK2983" i="18"/>
  <c r="AK2984" i="18"/>
  <c r="AK2985" i="18"/>
  <c r="AK2986" i="18"/>
  <c r="AK2987" i="18"/>
  <c r="AK2988" i="18"/>
  <c r="AK2989" i="18"/>
  <c r="AK2990" i="18"/>
  <c r="AK2991" i="18"/>
  <c r="AK2992" i="18"/>
  <c r="AK2993" i="18"/>
  <c r="AK2994" i="18"/>
  <c r="AK2995" i="18"/>
  <c r="AK2996" i="18"/>
  <c r="AK2997" i="18"/>
  <c r="AK2998" i="18"/>
  <c r="AK2999" i="18"/>
  <c r="AK3000" i="18"/>
  <c r="AK3001" i="18"/>
  <c r="AK3002" i="18"/>
  <c r="AK3003" i="18"/>
  <c r="AK3004" i="18"/>
  <c r="AK3005" i="18"/>
  <c r="AK3006" i="18"/>
  <c r="AK3007" i="18"/>
  <c r="AK3008" i="18"/>
  <c r="AK3009" i="18"/>
  <c r="AK3010" i="18"/>
  <c r="AK3011" i="18"/>
  <c r="AK3012" i="18"/>
  <c r="AK3013" i="18"/>
  <c r="AK3014" i="18"/>
  <c r="AK3015" i="18"/>
  <c r="AK3016" i="18"/>
  <c r="AK3017" i="18"/>
  <c r="AK3018" i="18"/>
  <c r="AK3019" i="18"/>
  <c r="AK3020" i="18"/>
  <c r="AK3021" i="18"/>
  <c r="AK3022" i="18"/>
  <c r="AK3023" i="18"/>
  <c r="AK3024" i="18"/>
  <c r="AK3025" i="18"/>
  <c r="AK3026" i="18"/>
  <c r="AK3027" i="18"/>
  <c r="AK3028" i="18"/>
  <c r="AK3029" i="18"/>
  <c r="AK3030" i="18"/>
  <c r="AK3031" i="18"/>
  <c r="AK3032" i="18"/>
  <c r="AK3033" i="18"/>
  <c r="AK3034" i="18"/>
  <c r="AK3035" i="18"/>
  <c r="AK3036" i="18"/>
  <c r="AK3037" i="18"/>
  <c r="AK3038" i="18"/>
  <c r="AK3039" i="18"/>
  <c r="AK3040" i="18"/>
  <c r="AK3041" i="18"/>
  <c r="AK3042" i="18"/>
  <c r="AK3043" i="18"/>
  <c r="AK3044" i="18"/>
  <c r="AK3045" i="18"/>
  <c r="AK3046" i="18"/>
  <c r="AK3047" i="18"/>
  <c r="AK3048" i="18"/>
  <c r="AK3049" i="18"/>
  <c r="AK3050" i="18"/>
  <c r="AK3051" i="18"/>
  <c r="AK3052" i="18"/>
  <c r="AK3053" i="18"/>
  <c r="AK3054" i="18"/>
  <c r="AK3055" i="18"/>
  <c r="AK3056" i="18"/>
  <c r="AK3057" i="18"/>
  <c r="AK3058" i="18"/>
  <c r="AK3059" i="18"/>
  <c r="AK3060" i="18"/>
  <c r="AK3061" i="18"/>
  <c r="AK3062" i="18"/>
  <c r="AK3063" i="18"/>
  <c r="AK3064" i="18"/>
  <c r="AK3065" i="18"/>
  <c r="AK3066" i="18"/>
  <c r="AK3067" i="18"/>
  <c r="AK3068" i="18"/>
  <c r="AK3069" i="18"/>
  <c r="AK3070" i="18"/>
  <c r="AK3071" i="18"/>
  <c r="AK3072" i="18"/>
  <c r="AK3073" i="18"/>
  <c r="AK3074" i="18"/>
  <c r="AK3075" i="18"/>
  <c r="AK3076" i="18"/>
  <c r="AK3077" i="18"/>
  <c r="AK3078" i="18"/>
  <c r="AK3079" i="18"/>
  <c r="AK3080" i="18"/>
  <c r="AK3081" i="18"/>
  <c r="AK3082" i="18"/>
  <c r="AK3083" i="18"/>
  <c r="AK3084" i="18"/>
  <c r="AK3085" i="18"/>
  <c r="AK3086" i="18"/>
  <c r="AK3087" i="18"/>
  <c r="AK3088" i="18"/>
  <c r="AK3089" i="18"/>
  <c r="AK3090" i="18"/>
  <c r="AK3091" i="18"/>
  <c r="AK3092" i="18"/>
  <c r="AK3093" i="18"/>
  <c r="AK3094" i="18"/>
  <c r="AK3095" i="18"/>
  <c r="AK3096" i="18"/>
  <c r="AK3097" i="18"/>
  <c r="AK3098" i="18"/>
  <c r="AK3099" i="18"/>
  <c r="AK3100" i="18"/>
  <c r="AK3101" i="18"/>
  <c r="AK3102" i="18"/>
  <c r="AK3103" i="18"/>
  <c r="AK3104" i="18"/>
  <c r="AK3105" i="18"/>
  <c r="AK3106" i="18"/>
  <c r="AK3107" i="18"/>
  <c r="AK3108" i="18"/>
  <c r="AK3109" i="18"/>
  <c r="AK3110" i="18"/>
  <c r="AK3111" i="18"/>
  <c r="AK3112" i="18"/>
  <c r="AK3113" i="18"/>
  <c r="AK3114" i="18"/>
  <c r="AK3115" i="18"/>
  <c r="AK3116" i="18"/>
  <c r="AK3117" i="18"/>
  <c r="AK3118" i="18"/>
  <c r="AK3119" i="18"/>
  <c r="AK3120" i="18"/>
  <c r="AK3121" i="18"/>
  <c r="AK3122" i="18"/>
  <c r="AK3123" i="18"/>
  <c r="AK3124" i="18"/>
  <c r="AK3125" i="18"/>
  <c r="AK3126" i="18"/>
  <c r="AK3127" i="18"/>
  <c r="AK3128" i="18"/>
  <c r="AK3129" i="18"/>
  <c r="AK3130" i="18"/>
  <c r="AK3131" i="18"/>
  <c r="AK3132" i="18"/>
  <c r="AK3133" i="18"/>
  <c r="AK3134" i="18"/>
  <c r="AK3135" i="18"/>
  <c r="AK3136" i="18"/>
  <c r="AK3137" i="18"/>
  <c r="AK3138" i="18"/>
  <c r="AK3139" i="18"/>
  <c r="AK3140" i="18"/>
  <c r="AK3141" i="18"/>
  <c r="AK3142" i="18"/>
  <c r="AK3143" i="18"/>
  <c r="AK3144" i="18"/>
  <c r="AK3145" i="18"/>
  <c r="AK3146" i="18"/>
  <c r="AK3147" i="18"/>
  <c r="AK3148" i="18"/>
  <c r="AK3149" i="18"/>
  <c r="AK3150" i="18"/>
  <c r="AK3151" i="18"/>
  <c r="AK3152" i="18"/>
  <c r="AK3153" i="18"/>
  <c r="AK3154" i="18"/>
  <c r="AK3155" i="18"/>
  <c r="AK3156" i="18"/>
  <c r="AK3157" i="18"/>
  <c r="AK3158" i="18"/>
  <c r="AK3159" i="18"/>
  <c r="AK3160" i="18"/>
  <c r="AK3161" i="18"/>
  <c r="AK3162" i="18"/>
  <c r="AK3163" i="18"/>
  <c r="AK3164" i="18"/>
  <c r="AK3165" i="18"/>
  <c r="AK3166" i="18"/>
  <c r="AK3167" i="18"/>
  <c r="AK3168" i="18"/>
  <c r="AK3169" i="18"/>
  <c r="AK3170" i="18"/>
  <c r="AK3171" i="18"/>
  <c r="AK3172" i="18"/>
  <c r="AK3173" i="18"/>
  <c r="AK3174" i="18"/>
  <c r="AK3175" i="18"/>
  <c r="AK3176" i="18"/>
  <c r="AK3177" i="18"/>
  <c r="AK3178" i="18"/>
  <c r="AK3179" i="18"/>
  <c r="AK3180" i="18"/>
  <c r="AK3181" i="18"/>
  <c r="AK3182" i="18"/>
  <c r="AK3183" i="18"/>
  <c r="AK3184" i="18"/>
  <c r="AK3185" i="18"/>
  <c r="AK3186" i="18"/>
  <c r="AK3187" i="18"/>
  <c r="AK3188" i="18"/>
  <c r="AK3189" i="18"/>
  <c r="AK3190" i="18"/>
  <c r="AK3191" i="18"/>
  <c r="AK3192" i="18"/>
  <c r="AK3193" i="18"/>
  <c r="AK3194" i="18"/>
  <c r="AK3195" i="18"/>
  <c r="AK3196" i="18"/>
  <c r="AK3197" i="18"/>
  <c r="AK3198" i="18"/>
  <c r="AK3199" i="18"/>
  <c r="AK3200" i="18"/>
  <c r="AK3201" i="18"/>
  <c r="AK3202" i="18"/>
  <c r="AK3203" i="18"/>
  <c r="AK3204" i="18"/>
  <c r="AK3205" i="18"/>
  <c r="AK3206" i="18"/>
  <c r="AK3207" i="18"/>
  <c r="AK3208" i="18"/>
  <c r="AK3209" i="18"/>
  <c r="AK3210" i="18"/>
  <c r="AK3211" i="18"/>
  <c r="AK3212" i="18"/>
  <c r="AK3213" i="18"/>
  <c r="AK3214" i="18"/>
  <c r="AK3215" i="18"/>
  <c r="AK3216" i="18"/>
  <c r="AK3217" i="18"/>
  <c r="AK3218" i="18"/>
  <c r="AK3219" i="18"/>
  <c r="AK3220" i="18"/>
  <c r="AK3221" i="18"/>
  <c r="AK3222" i="18"/>
  <c r="AK3223" i="18"/>
  <c r="AK3224" i="18"/>
  <c r="AK3225" i="18"/>
  <c r="AK3226" i="18"/>
  <c r="AK3227" i="18"/>
  <c r="AK3228" i="18"/>
  <c r="AK3229" i="18"/>
  <c r="AK3230" i="18"/>
  <c r="AK3231" i="18"/>
  <c r="AK3232" i="18"/>
  <c r="AK3233" i="18"/>
  <c r="AK3234" i="18"/>
  <c r="AK3235" i="18"/>
  <c r="AK3236" i="18"/>
  <c r="AK3237" i="18"/>
  <c r="AK3238" i="18"/>
  <c r="AK3239" i="18"/>
  <c r="AK3240" i="18"/>
  <c r="AK3241" i="18"/>
  <c r="AK3242" i="18"/>
  <c r="AK3243" i="18"/>
  <c r="AK3244" i="18"/>
  <c r="AK3245" i="18"/>
  <c r="AK3246" i="18"/>
  <c r="AK3247" i="18"/>
  <c r="AK3248" i="18"/>
  <c r="AK3249" i="18"/>
  <c r="AK3250" i="18"/>
  <c r="AK3251" i="18"/>
  <c r="AK3252" i="18"/>
  <c r="AK3253" i="18"/>
  <c r="AK3254" i="18"/>
  <c r="AK3255" i="18"/>
  <c r="AK3256" i="18"/>
  <c r="AK3257" i="18"/>
  <c r="AK3258" i="18"/>
  <c r="AK3259" i="18"/>
  <c r="AK3260" i="18"/>
  <c r="AK3261" i="18"/>
  <c r="AK3262" i="18"/>
  <c r="AK3263" i="18"/>
  <c r="AK3264" i="18"/>
  <c r="AK3265" i="18"/>
  <c r="AK3266" i="18"/>
  <c r="AK3267" i="18"/>
  <c r="AK3268" i="18"/>
  <c r="AK3269" i="18"/>
  <c r="AK3270" i="18"/>
  <c r="AK3271" i="18"/>
  <c r="AK3272" i="18"/>
  <c r="AK3273" i="18"/>
  <c r="AK3274" i="18"/>
  <c r="AK3275" i="18"/>
  <c r="AK3276" i="18"/>
  <c r="AK3277" i="18"/>
  <c r="AK3278" i="18"/>
  <c r="AK3279" i="18"/>
  <c r="AK3280" i="18"/>
  <c r="AK3281" i="18"/>
  <c r="AK3282" i="18"/>
  <c r="AK3283" i="18"/>
  <c r="AK3284" i="18"/>
  <c r="AK3285" i="18"/>
  <c r="AK3286" i="18"/>
  <c r="AK3287" i="18"/>
  <c r="AK3288" i="18"/>
  <c r="AK3289" i="18"/>
  <c r="AK3290" i="18"/>
  <c r="AK3291" i="18"/>
  <c r="AK3292" i="18"/>
  <c r="AK3293" i="18"/>
  <c r="AK3294" i="18"/>
  <c r="AK3295" i="18"/>
  <c r="AK3296" i="18"/>
  <c r="AK3297" i="18"/>
  <c r="AK3298" i="18"/>
  <c r="AK3299" i="18"/>
  <c r="AK3300" i="18"/>
  <c r="AK3301" i="18"/>
  <c r="AK3302" i="18"/>
  <c r="AK3303" i="18"/>
  <c r="AK3304" i="18"/>
  <c r="AK3305" i="18"/>
  <c r="AK3306" i="18"/>
  <c r="AK3307" i="18"/>
  <c r="AK3308" i="18"/>
  <c r="AK3309" i="18"/>
  <c r="AK3310" i="18"/>
  <c r="AK3311" i="18"/>
  <c r="AK3312" i="18"/>
  <c r="AK3313" i="18"/>
  <c r="AK3314" i="18"/>
  <c r="AK3315" i="18"/>
  <c r="AK3316" i="18"/>
  <c r="AK3317" i="18"/>
  <c r="AK3318" i="18"/>
  <c r="AK3319" i="18"/>
  <c r="AK3320" i="18"/>
  <c r="AK3321" i="18"/>
  <c r="AK3322" i="18"/>
  <c r="AK3323" i="18"/>
  <c r="AK3324" i="18"/>
  <c r="AK3325" i="18"/>
  <c r="AK3326" i="18"/>
  <c r="AK3327" i="18"/>
  <c r="AK3328" i="18"/>
  <c r="AK3329" i="18"/>
  <c r="AK3330" i="18"/>
  <c r="AK3331" i="18"/>
  <c r="AK3332" i="18"/>
  <c r="AK3333" i="18"/>
  <c r="AK3334" i="18"/>
  <c r="AK3335" i="18"/>
  <c r="AK3336" i="18"/>
  <c r="AK3337" i="18"/>
  <c r="AK3338" i="18"/>
  <c r="AK3339" i="18"/>
  <c r="AK3340" i="18"/>
  <c r="AK3341" i="18"/>
  <c r="AK3342" i="18"/>
  <c r="AK3343" i="18"/>
  <c r="AK3344" i="18"/>
  <c r="AK3345" i="18"/>
  <c r="AK3346" i="18"/>
  <c r="AK3347" i="18"/>
  <c r="AK3348" i="18"/>
  <c r="AK3349" i="18"/>
  <c r="AK3350" i="18"/>
  <c r="AK3351" i="18"/>
  <c r="AK3352" i="18"/>
  <c r="AK3353" i="18"/>
  <c r="AK3354" i="18"/>
  <c r="AK3355" i="18"/>
  <c r="AK3356" i="18"/>
  <c r="AK3357" i="18"/>
  <c r="AK3358" i="18"/>
  <c r="AK3359" i="18"/>
  <c r="AK3360" i="18"/>
  <c r="AK3361" i="18"/>
  <c r="AK3362" i="18"/>
  <c r="AK3363" i="18"/>
  <c r="AK3364" i="18"/>
  <c r="AK3365" i="18"/>
  <c r="AK3366" i="18"/>
  <c r="AK3367" i="18"/>
  <c r="AK3368" i="18"/>
  <c r="AK3369" i="18"/>
  <c r="AK3370" i="18"/>
  <c r="AK3371" i="18"/>
  <c r="AK3372" i="18"/>
  <c r="AK3373" i="18"/>
  <c r="AK3374" i="18"/>
  <c r="AK3375" i="18"/>
  <c r="AK3376" i="18"/>
  <c r="AK3377" i="18"/>
  <c r="AK3378" i="18"/>
  <c r="AK3379" i="18"/>
  <c r="AK3380" i="18"/>
  <c r="AK3381" i="18"/>
  <c r="AK3382" i="18"/>
  <c r="AK3383" i="18"/>
  <c r="AK3384" i="18"/>
  <c r="AK3385" i="18"/>
  <c r="AK3386" i="18"/>
  <c r="AK3387" i="18"/>
  <c r="AK3388" i="18"/>
  <c r="AK3389" i="18"/>
  <c r="AK3390" i="18"/>
  <c r="AK3391" i="18"/>
  <c r="AK3392" i="18"/>
  <c r="AK3393" i="18"/>
  <c r="AK3394" i="18"/>
  <c r="AK3395" i="18"/>
  <c r="AK3396" i="18"/>
  <c r="AK3397" i="18"/>
  <c r="AK3398" i="18"/>
  <c r="AK3399" i="18"/>
  <c r="AK3400" i="18"/>
  <c r="AK3401" i="18"/>
  <c r="AK3402" i="18"/>
  <c r="AK3403" i="18"/>
  <c r="AK3404" i="18"/>
  <c r="AK3405" i="18"/>
  <c r="AK3406" i="18"/>
  <c r="AK3407" i="18"/>
  <c r="AK3408" i="18"/>
  <c r="AK3409" i="18"/>
  <c r="AK3410" i="18"/>
  <c r="AK3411" i="18"/>
  <c r="AK3412" i="18"/>
  <c r="AK3413" i="18"/>
  <c r="AK3414" i="18"/>
  <c r="AK3415" i="18"/>
  <c r="AK3416" i="18"/>
  <c r="AK3417" i="18"/>
  <c r="AK3418" i="18"/>
  <c r="AK3419" i="18"/>
  <c r="AK3420" i="18"/>
  <c r="AK3421" i="18"/>
  <c r="AK3422" i="18"/>
  <c r="AK3423" i="18"/>
  <c r="AK3424" i="18"/>
  <c r="AK3425" i="18"/>
  <c r="AK3426" i="18"/>
  <c r="AK3427" i="18"/>
  <c r="AK3428" i="18"/>
  <c r="AK3429" i="18"/>
  <c r="AK3430" i="18"/>
  <c r="AK3431" i="18"/>
  <c r="AK3432" i="18"/>
  <c r="AK3433" i="18"/>
  <c r="AK3434" i="18"/>
  <c r="AK3435" i="18"/>
  <c r="AK3436" i="18"/>
  <c r="AK3437" i="18"/>
  <c r="AK3438" i="18"/>
  <c r="AK3439" i="18"/>
  <c r="AK3440" i="18"/>
  <c r="AK3441" i="18"/>
  <c r="AK3442" i="18"/>
  <c r="AK3443" i="18"/>
  <c r="AK3444" i="18"/>
  <c r="AK3445" i="18"/>
  <c r="AK3446" i="18"/>
  <c r="AK3447" i="18"/>
  <c r="AK3448" i="18"/>
  <c r="AK3449" i="18"/>
  <c r="AK3450" i="18"/>
  <c r="AK3451" i="18"/>
  <c r="AK3452" i="18"/>
  <c r="AK3453" i="18"/>
  <c r="AK3454" i="18"/>
  <c r="AK3455" i="18"/>
  <c r="AK3456" i="18"/>
  <c r="AK3457" i="18"/>
  <c r="AK3458" i="18"/>
  <c r="AK3459" i="18"/>
  <c r="AK3460" i="18"/>
  <c r="AK3461" i="18"/>
  <c r="AK3462" i="18"/>
  <c r="AK3463" i="18"/>
  <c r="AK3464" i="18"/>
  <c r="AK3465" i="18"/>
  <c r="AK3466" i="18"/>
  <c r="AK3467" i="18"/>
  <c r="AK3468" i="18"/>
  <c r="AK3469" i="18"/>
  <c r="AK3470" i="18"/>
  <c r="AK3471" i="18"/>
  <c r="AK3472" i="18"/>
  <c r="AK3473" i="18"/>
  <c r="AK3474" i="18"/>
  <c r="AK3475" i="18"/>
  <c r="AK3476" i="18"/>
  <c r="AK3477" i="18"/>
  <c r="AK3478" i="18"/>
  <c r="AK3479" i="18"/>
  <c r="AK3480" i="18"/>
  <c r="AK3481" i="18"/>
  <c r="AK3482" i="18"/>
  <c r="AK3483" i="18"/>
  <c r="AK3484" i="18"/>
  <c r="AK3485" i="18"/>
  <c r="AK3486" i="18"/>
  <c r="AK3487" i="18"/>
  <c r="AK3488" i="18"/>
  <c r="AK3489" i="18"/>
  <c r="AK3490" i="18"/>
  <c r="AK3491" i="18"/>
  <c r="AK3492" i="18"/>
  <c r="AK3493" i="18"/>
  <c r="AK3494" i="18"/>
  <c r="AK3495" i="18"/>
  <c r="AK3496" i="18"/>
  <c r="AK3497" i="18"/>
  <c r="AK3498" i="18"/>
  <c r="AK3499" i="18"/>
  <c r="AK3500" i="18"/>
  <c r="AK3501" i="18"/>
  <c r="AK3502" i="18"/>
  <c r="AK3503" i="18"/>
  <c r="AK3504" i="18"/>
  <c r="AK3505" i="18"/>
  <c r="AK3506" i="18"/>
  <c r="AK3507" i="18"/>
  <c r="AK3508" i="18"/>
  <c r="AK3509" i="18"/>
  <c r="AK3510" i="18"/>
  <c r="AK3511" i="18"/>
  <c r="AK3512" i="18"/>
  <c r="AK3513" i="18"/>
  <c r="AK3514" i="18"/>
  <c r="AK3515" i="18"/>
  <c r="AK3516" i="18"/>
  <c r="AK3517" i="18"/>
  <c r="AK3518" i="18"/>
  <c r="AK3519" i="18"/>
  <c r="AK3520" i="18"/>
  <c r="AK3521" i="18"/>
  <c r="AK3522" i="18"/>
  <c r="AK3523" i="18"/>
  <c r="AK3524" i="18"/>
  <c r="AK3525" i="18"/>
  <c r="AK3526" i="18"/>
  <c r="AK3527" i="18"/>
  <c r="AK3528" i="18"/>
  <c r="AK3529" i="18"/>
  <c r="AK3530" i="18"/>
  <c r="AK3531" i="18"/>
  <c r="AK3532" i="18"/>
  <c r="AK3533" i="18"/>
  <c r="AK3534" i="18"/>
  <c r="AK3535" i="18"/>
  <c r="AK3539" i="18"/>
  <c r="J3539" i="18" s="1"/>
  <c r="AK3540" i="18"/>
  <c r="J3540" i="18" s="1"/>
  <c r="AK3541" i="18"/>
  <c r="AK3542" i="18"/>
  <c r="AK3543" i="18"/>
  <c r="J3543" i="18" s="1"/>
  <c r="AK3544" i="18"/>
  <c r="AK3545" i="18"/>
  <c r="J3545" i="18" s="1"/>
  <c r="AK3546" i="18"/>
  <c r="AK3547" i="18"/>
  <c r="AK3548" i="18"/>
  <c r="AK3549" i="18"/>
  <c r="J3549" i="18" s="1"/>
  <c r="AK3550" i="18"/>
  <c r="J3550" i="18" s="1"/>
  <c r="AK3551" i="18"/>
  <c r="AK3552" i="18"/>
  <c r="AK3553" i="18"/>
  <c r="AK3554" i="18"/>
  <c r="AK3555" i="18"/>
  <c r="AK3556" i="18"/>
  <c r="AK3557" i="18"/>
  <c r="AK3558" i="18"/>
  <c r="AK3559" i="18"/>
  <c r="AK3560" i="18"/>
  <c r="J3560" i="18" s="1"/>
  <c r="AK3561" i="18"/>
  <c r="J3561" i="18" s="1"/>
  <c r="AK3562" i="18"/>
  <c r="J3562" i="18" s="1"/>
  <c r="AK3563" i="18"/>
  <c r="J3563" i="18" s="1"/>
  <c r="AK3564" i="18"/>
  <c r="J3564" i="18" s="1"/>
  <c r="AK3565" i="18"/>
  <c r="J3565" i="18" s="1"/>
  <c r="AK3566" i="18"/>
  <c r="AK3567" i="18"/>
  <c r="J3567" i="18" s="1"/>
  <c r="AK3568" i="18"/>
  <c r="J3568" i="18" s="1"/>
  <c r="AK3569" i="18"/>
  <c r="AK3570" i="18"/>
  <c r="J3570" i="18" s="1"/>
  <c r="AK3571" i="18"/>
  <c r="AK3572" i="18"/>
  <c r="J3572" i="18" s="1"/>
  <c r="AK3573" i="18"/>
  <c r="AK3574" i="18"/>
  <c r="AK3575" i="18"/>
  <c r="AK3576" i="18"/>
  <c r="AK3577" i="18"/>
  <c r="AK3578" i="18"/>
  <c r="AK3579" i="18"/>
  <c r="J3579" i="18" s="1"/>
  <c r="AK3580" i="18"/>
  <c r="AK3581" i="18"/>
  <c r="AK3582" i="18"/>
  <c r="J3582" i="18" s="1"/>
  <c r="AK3583" i="18"/>
  <c r="AK3584" i="18"/>
  <c r="J3584" i="18" s="1"/>
  <c r="AK3585" i="18"/>
  <c r="AK3586" i="18"/>
  <c r="AK3587" i="18"/>
  <c r="J3587" i="18" s="1"/>
  <c r="AK3588" i="18"/>
  <c r="AK3589" i="18"/>
  <c r="AK3590" i="18"/>
  <c r="AK3591" i="18"/>
  <c r="J3591" i="18" s="1"/>
  <c r="AK3592" i="18"/>
  <c r="J3592" i="18" s="1"/>
  <c r="AK3593" i="18"/>
  <c r="AK3594" i="18"/>
  <c r="J3594" i="18" s="1"/>
  <c r="AK3595" i="18"/>
  <c r="AK3596" i="18"/>
  <c r="AK3597" i="18"/>
  <c r="AK3598" i="18"/>
  <c r="AK3599" i="18"/>
  <c r="AK3600" i="18"/>
  <c r="AK3601" i="18"/>
  <c r="AK3602" i="18"/>
  <c r="AK3603" i="18"/>
  <c r="AK3604" i="18"/>
  <c r="AK3605" i="18"/>
  <c r="AK3606" i="18"/>
  <c r="AK3607" i="18"/>
  <c r="AK3608" i="18"/>
  <c r="AK3609" i="18"/>
  <c r="AK3610" i="18"/>
  <c r="J3610" i="18" s="1"/>
  <c r="AK3611" i="18"/>
  <c r="AK3612" i="18"/>
  <c r="J3612" i="18" s="1"/>
  <c r="AK3613" i="18"/>
  <c r="AK3614" i="18"/>
  <c r="J3614" i="18" s="1"/>
  <c r="AK3615" i="18"/>
  <c r="J3615" i="18" s="1"/>
  <c r="AK3616" i="18"/>
  <c r="J3616" i="18" s="1"/>
  <c r="AK3617" i="18"/>
  <c r="J3617" i="18" s="1"/>
  <c r="AK3618" i="18"/>
  <c r="AK3619" i="18"/>
  <c r="J3619" i="18" s="1"/>
  <c r="AK3620" i="18"/>
  <c r="J3620" i="18" s="1"/>
  <c r="AK3621" i="18"/>
  <c r="J3621" i="18" s="1"/>
  <c r="AK3622" i="18"/>
  <c r="AK3623" i="18"/>
  <c r="AK3624" i="18"/>
  <c r="J3624" i="18" s="1"/>
  <c r="AK3625" i="18"/>
  <c r="AK3626" i="18"/>
  <c r="AK3627" i="18"/>
  <c r="AK3628" i="18"/>
  <c r="AK3629" i="18"/>
  <c r="AK3630" i="18"/>
  <c r="AK3631" i="18"/>
  <c r="AK3632" i="18"/>
  <c r="AK3633" i="18"/>
  <c r="AK3634" i="18"/>
  <c r="AK3635" i="18"/>
  <c r="AK3636" i="18"/>
  <c r="AK3637" i="18"/>
  <c r="AK3638" i="18"/>
  <c r="AK3639" i="18"/>
  <c r="AK3640" i="18"/>
  <c r="AK3641" i="18"/>
  <c r="AK3642" i="18"/>
  <c r="AK3643" i="18"/>
  <c r="AK3644" i="18"/>
  <c r="AK3645" i="18"/>
  <c r="AK3646" i="18"/>
  <c r="AK3647" i="18"/>
  <c r="AK3648" i="18"/>
  <c r="AK3649" i="18"/>
  <c r="AK3650" i="18"/>
  <c r="AK3651" i="18"/>
  <c r="AK3652" i="18"/>
  <c r="AK3653" i="18"/>
  <c r="AK3654" i="18"/>
  <c r="AK3655" i="18"/>
  <c r="AK3656" i="18"/>
  <c r="AK3657" i="18"/>
  <c r="AK3658" i="18"/>
  <c r="AK3659" i="18"/>
  <c r="AK3660" i="18"/>
  <c r="J3660" i="18" s="1"/>
  <c r="AK3661" i="18"/>
  <c r="AK3662" i="18"/>
  <c r="AK3663" i="18"/>
  <c r="J3663" i="18" s="1"/>
  <c r="AK3664" i="18"/>
  <c r="J3664" i="18" s="1"/>
  <c r="AK3665" i="18"/>
  <c r="AK3666" i="18"/>
  <c r="AK3667" i="18"/>
  <c r="AK3668" i="18"/>
  <c r="J3668" i="18" s="1"/>
  <c r="AK3669" i="18"/>
  <c r="AK3670" i="18"/>
  <c r="AK3671" i="18"/>
  <c r="AK3672" i="18"/>
  <c r="AK3673" i="18"/>
  <c r="AK3674" i="18"/>
  <c r="AK3675" i="18"/>
  <c r="J3675" i="18" s="1"/>
  <c r="AK3676" i="18"/>
  <c r="AK3677" i="18"/>
  <c r="J3677" i="18" s="1"/>
  <c r="AK3678" i="18"/>
  <c r="AK3679" i="18"/>
  <c r="J3679" i="18" s="1"/>
  <c r="AK3680" i="18"/>
  <c r="AK3681" i="18"/>
  <c r="J3681" i="18" s="1"/>
  <c r="AK3682" i="18"/>
  <c r="AK3683" i="18"/>
  <c r="AK3684" i="18"/>
  <c r="J3684" i="18" s="1"/>
  <c r="AK3685" i="18"/>
  <c r="AK3686" i="18"/>
  <c r="J3686" i="18" s="1"/>
  <c r="AK3687" i="18"/>
  <c r="AK3688" i="18"/>
  <c r="J3688" i="18" s="1"/>
  <c r="AK3689" i="18"/>
  <c r="J3689" i="18" s="1"/>
  <c r="AK3690" i="18"/>
  <c r="J3690" i="18" s="1"/>
  <c r="AK3691" i="18"/>
  <c r="J3691" i="18" s="1"/>
  <c r="AK3692" i="18"/>
  <c r="AK3693" i="18"/>
  <c r="AK3694" i="18"/>
  <c r="AK3695" i="18"/>
  <c r="J3695" i="18" s="1"/>
  <c r="AK3696" i="18"/>
  <c r="J3696" i="18" s="1"/>
  <c r="AK3697" i="18"/>
  <c r="AK3698" i="18"/>
  <c r="AK3699" i="18"/>
  <c r="AK3700" i="18"/>
  <c r="AK3701" i="18"/>
  <c r="AK3702" i="18"/>
  <c r="AK3703" i="18"/>
  <c r="AK3704" i="18"/>
  <c r="AK3705" i="18"/>
  <c r="AK3706" i="18"/>
  <c r="AK3707" i="18"/>
  <c r="AK3709" i="18"/>
  <c r="AK3710" i="18"/>
  <c r="AK3711" i="18"/>
  <c r="AK3712" i="18"/>
  <c r="AK3713" i="18"/>
  <c r="AK3714" i="18"/>
  <c r="AK3715" i="18"/>
  <c r="AK3716" i="18"/>
  <c r="AK3717" i="18"/>
  <c r="AK3718" i="18"/>
  <c r="AK3719" i="18"/>
  <c r="AK3720" i="18"/>
  <c r="J3720" i="18" s="1"/>
  <c r="AK3721" i="18"/>
  <c r="AK3722" i="18"/>
  <c r="AK3723" i="18"/>
  <c r="AK3724" i="18"/>
  <c r="AK3725" i="18"/>
  <c r="AK3726" i="18"/>
  <c r="AK3727" i="18"/>
  <c r="AK3728" i="18"/>
  <c r="AK3729" i="18"/>
  <c r="AK3730" i="18"/>
  <c r="AK3731" i="18"/>
  <c r="AK3732" i="18"/>
  <c r="AK3733" i="18"/>
  <c r="AK3734" i="18"/>
  <c r="AK3735" i="18"/>
  <c r="AK3736" i="18"/>
  <c r="AK3737" i="18"/>
  <c r="AK3738" i="18"/>
  <c r="AK3739" i="18"/>
  <c r="AK3740" i="18"/>
  <c r="J3740" i="18" s="1"/>
  <c r="AK3741" i="18"/>
  <c r="AK3742" i="18"/>
  <c r="AK3743" i="18"/>
  <c r="AK3744" i="18"/>
  <c r="AK3745" i="18"/>
  <c r="J3745" i="18" s="1"/>
  <c r="AK3746" i="18"/>
  <c r="J3746" i="18" s="1"/>
  <c r="AK3747" i="18"/>
  <c r="AK3748" i="18"/>
  <c r="J3748" i="18" s="1"/>
  <c r="AK3749" i="18"/>
  <c r="AK3750" i="18"/>
  <c r="AK3751" i="18"/>
  <c r="AK3752" i="18"/>
  <c r="AK3753" i="18"/>
  <c r="J3753" i="18" s="1"/>
  <c r="AK3754" i="18"/>
  <c r="J3754" i="18" s="1"/>
  <c r="AK3755" i="18"/>
  <c r="AK3756" i="18"/>
  <c r="AK3757" i="18"/>
  <c r="AK3758" i="18"/>
  <c r="AK3759" i="18"/>
  <c r="J3759" i="18" s="1"/>
  <c r="AK3760" i="18"/>
  <c r="AK3761" i="18"/>
  <c r="AK3762" i="18"/>
  <c r="AK3763" i="18"/>
  <c r="J3763" i="18" s="1"/>
  <c r="AK3764" i="18"/>
  <c r="AK3765" i="18"/>
  <c r="AK3766" i="18"/>
  <c r="J3766" i="18" s="1"/>
  <c r="AK3767" i="18"/>
  <c r="J3767" i="18" s="1"/>
  <c r="AK3768" i="18"/>
  <c r="AK3769" i="18"/>
  <c r="J3769" i="18" s="1"/>
  <c r="AK3770" i="18"/>
  <c r="J3770" i="18" s="1"/>
  <c r="AK3771" i="18"/>
  <c r="J3771" i="18" s="1"/>
  <c r="AK3772" i="18"/>
  <c r="J3772" i="18" s="1"/>
  <c r="AK3773" i="18"/>
  <c r="AK3774" i="18"/>
  <c r="J3774" i="18" s="1"/>
  <c r="AK3775" i="18"/>
  <c r="J3775" i="18" s="1"/>
  <c r="AK3776" i="18"/>
  <c r="AK3777" i="18"/>
  <c r="AK3778" i="18"/>
  <c r="AK3779" i="18"/>
  <c r="J3779" i="18" s="1"/>
  <c r="AK3780" i="18"/>
  <c r="J3780" i="18" s="1"/>
  <c r="AK3781" i="18"/>
  <c r="AK3782" i="18"/>
  <c r="J3782" i="18" s="1"/>
  <c r="AK3783" i="18"/>
  <c r="AK3784" i="18"/>
  <c r="AK3785" i="18"/>
  <c r="J3785" i="18" s="1"/>
  <c r="AK3786" i="18"/>
  <c r="AK3787" i="18"/>
  <c r="AK3788" i="18"/>
  <c r="AK3789" i="18"/>
  <c r="AK3790" i="18"/>
  <c r="AK3791" i="18"/>
  <c r="J3791" i="18" s="1"/>
  <c r="AK3792" i="18"/>
  <c r="AK3793" i="18"/>
  <c r="J3793" i="18" s="1"/>
  <c r="AK3794" i="18"/>
  <c r="AK3795" i="18"/>
  <c r="AK3796" i="18"/>
  <c r="AK3797" i="18"/>
  <c r="AK3798" i="18"/>
  <c r="J3798" i="18" s="1"/>
  <c r="AK3799" i="18"/>
  <c r="J3799" i="18" s="1"/>
  <c r="AK3800" i="18"/>
  <c r="AK3801" i="18"/>
  <c r="AK3802" i="18"/>
  <c r="J3802" i="18" s="1"/>
  <c r="AK3803" i="18"/>
  <c r="AK3804" i="18"/>
  <c r="AK3805" i="18"/>
  <c r="AK3806" i="18"/>
  <c r="AK3807" i="18"/>
  <c r="AK3808" i="18"/>
  <c r="J3808" i="18" s="1"/>
  <c r="AK3809" i="18"/>
  <c r="J3809" i="18" s="1"/>
  <c r="AK3810" i="18"/>
  <c r="AK3811" i="18"/>
  <c r="AK3812" i="18"/>
  <c r="AK3813" i="18"/>
  <c r="J3813" i="18" s="1"/>
  <c r="AK3814" i="18"/>
  <c r="AK3815" i="18"/>
  <c r="J3815" i="18" s="1"/>
  <c r="AK3816" i="18"/>
  <c r="AK3817" i="18"/>
  <c r="AK3818" i="18"/>
  <c r="AK3819" i="18"/>
  <c r="AK3820" i="18"/>
  <c r="AK3821" i="18"/>
  <c r="AK3822" i="18"/>
  <c r="AK3823" i="18"/>
  <c r="J3823" i="18" s="1"/>
  <c r="AK3824" i="18"/>
  <c r="AK3825" i="18"/>
  <c r="AK3826" i="18"/>
  <c r="AK3827" i="18"/>
  <c r="J3827" i="18" s="1"/>
  <c r="AK3828" i="18"/>
  <c r="J3828" i="18" s="1"/>
  <c r="AK3829" i="18"/>
  <c r="J3829" i="18" s="1"/>
  <c r="AK3830" i="18"/>
  <c r="AK3831" i="18"/>
  <c r="J3831" i="18" s="1"/>
  <c r="AK3832" i="18"/>
  <c r="AK3833" i="18"/>
  <c r="J3833" i="18" s="1"/>
  <c r="AK3834" i="18"/>
  <c r="AK3835" i="18"/>
  <c r="AK3836" i="18"/>
  <c r="AK3837" i="18"/>
  <c r="AK3838" i="18"/>
  <c r="AK3839" i="18"/>
  <c r="AK3840" i="18"/>
  <c r="AK3841" i="18"/>
  <c r="J3841" i="18" s="1"/>
  <c r="AK3842" i="18"/>
  <c r="AK3843" i="18"/>
  <c r="J3843" i="18" s="1"/>
  <c r="AK3844" i="18"/>
  <c r="AK3845" i="18"/>
  <c r="AK3846" i="18"/>
  <c r="AK3847" i="18"/>
  <c r="AK3848" i="18"/>
  <c r="J3848" i="18" s="1"/>
  <c r="AK3849" i="18"/>
  <c r="AK3850" i="18"/>
  <c r="AK3851" i="18"/>
  <c r="J3851" i="18" s="1"/>
  <c r="AK3852" i="18"/>
  <c r="J3852" i="18" s="1"/>
  <c r="AK3853" i="18"/>
  <c r="J3853" i="18" s="1"/>
  <c r="AK3854" i="18"/>
  <c r="J3854" i="18" s="1"/>
  <c r="AK3855" i="18"/>
  <c r="AK3856" i="18"/>
  <c r="J3856" i="18" s="1"/>
  <c r="AK3857" i="18"/>
  <c r="AK3858" i="18"/>
  <c r="J3858" i="18" s="1"/>
  <c r="AK3859" i="18"/>
  <c r="J3859" i="18" s="1"/>
  <c r="AK3860" i="18"/>
  <c r="AK3861" i="18"/>
  <c r="J3861" i="18" s="1"/>
  <c r="AK3862" i="18"/>
  <c r="J3862" i="18" s="1"/>
  <c r="AK3863" i="18"/>
  <c r="AK3864" i="18"/>
  <c r="AK3865" i="18"/>
  <c r="AK3866" i="18"/>
  <c r="AK3867" i="18"/>
  <c r="J3867" i="18" s="1"/>
  <c r="AK3868" i="18"/>
  <c r="AK3869" i="18"/>
  <c r="AK3870" i="18"/>
  <c r="AK3871" i="18"/>
  <c r="J3871" i="18" s="1"/>
  <c r="AK3872" i="18"/>
  <c r="AK3873" i="18"/>
  <c r="AK3874" i="18"/>
  <c r="J3874" i="18" s="1"/>
  <c r="AK3875" i="18"/>
  <c r="J3875" i="18" s="1"/>
  <c r="AK3876" i="18"/>
  <c r="AK3877" i="18"/>
  <c r="AK3878" i="18"/>
  <c r="AK3879" i="18"/>
  <c r="AK3880" i="18"/>
  <c r="J3880" i="18" s="1"/>
  <c r="AK3881" i="18"/>
  <c r="AK3882" i="18"/>
  <c r="J3882" i="18" s="1"/>
  <c r="AK3883" i="18"/>
  <c r="J3883" i="18" s="1"/>
  <c r="AK3884" i="18"/>
  <c r="J3884" i="18" s="1"/>
  <c r="AK3886" i="18"/>
  <c r="J3886" i="18" s="1"/>
  <c r="AK3887" i="18"/>
  <c r="J3887" i="18" s="1"/>
  <c r="AK3888" i="18"/>
  <c r="J3888" i="18" s="1"/>
  <c r="AK3889" i="18"/>
  <c r="J3889" i="18" s="1"/>
  <c r="AK3890" i="18"/>
  <c r="J3890" i="18" s="1"/>
  <c r="AK3891" i="18"/>
  <c r="J3891" i="18" s="1"/>
  <c r="AK3892" i="18"/>
  <c r="AK3893" i="18"/>
  <c r="AK3894" i="18"/>
  <c r="AK3895" i="18"/>
  <c r="AK3896" i="18"/>
  <c r="J3896" i="18" s="1"/>
  <c r="AK3897" i="18"/>
  <c r="AK3898" i="18"/>
  <c r="AK3899" i="18"/>
  <c r="AK3900" i="18"/>
  <c r="J3900" i="18" s="1"/>
  <c r="AK3901" i="18"/>
  <c r="AK3902" i="18"/>
  <c r="J3902" i="18" s="1"/>
  <c r="AK3903" i="18"/>
  <c r="AK3904" i="18"/>
  <c r="J3904" i="18" s="1"/>
  <c r="AK3905" i="18"/>
  <c r="AK3906" i="18"/>
  <c r="J3906" i="18" s="1"/>
  <c r="AK3907" i="18"/>
  <c r="AK3908" i="18"/>
  <c r="AK3909" i="18"/>
  <c r="AK3910" i="18"/>
  <c r="J3910" i="18" s="1"/>
  <c r="AK3911" i="18"/>
  <c r="AK3912" i="18"/>
  <c r="AK3913" i="18"/>
  <c r="AK3914" i="18"/>
  <c r="AK3915" i="18"/>
  <c r="AK3916" i="18"/>
  <c r="AK3917" i="18"/>
  <c r="AK3918" i="18"/>
  <c r="AK3919" i="18"/>
  <c r="J3919" i="18" s="1"/>
  <c r="AK3920" i="18"/>
  <c r="AK3921" i="18"/>
  <c r="AK3922" i="18"/>
  <c r="AK3923" i="18"/>
  <c r="J3923" i="18" s="1"/>
  <c r="AK3924" i="18"/>
  <c r="J3924" i="18" s="1"/>
  <c r="AK3925" i="18"/>
  <c r="AK3926" i="18"/>
  <c r="AK3927" i="18"/>
  <c r="J3927" i="18" s="1"/>
  <c r="AK3928" i="18"/>
  <c r="AK3929" i="18"/>
  <c r="J3929" i="18" s="1"/>
  <c r="AK3930" i="18"/>
  <c r="AK3931" i="18"/>
  <c r="AK3932" i="18"/>
  <c r="J3932" i="18" s="1"/>
  <c r="AK3933" i="18"/>
  <c r="AK3934" i="18"/>
  <c r="J3934" i="18" s="1"/>
  <c r="AK3935" i="18"/>
  <c r="AK3936" i="18"/>
  <c r="AK3937" i="18"/>
  <c r="J3937" i="18" s="1"/>
  <c r="AK3938" i="18"/>
  <c r="AK3939" i="18"/>
  <c r="J3939" i="18" s="1"/>
  <c r="AK3940" i="18"/>
  <c r="J3940" i="18" s="1"/>
  <c r="AK3941" i="18"/>
  <c r="AK3942" i="18"/>
  <c r="J3942" i="18" s="1"/>
  <c r="AK3943" i="18"/>
  <c r="J3943" i="18" s="1"/>
  <c r="AK3944" i="18"/>
  <c r="AK3945" i="18"/>
  <c r="AK3946" i="18"/>
  <c r="AK3947" i="18"/>
  <c r="AK3948" i="18"/>
  <c r="AK3949" i="18"/>
  <c r="AK3950" i="18"/>
  <c r="AK3951" i="18"/>
  <c r="J3951" i="18" s="1"/>
  <c r="AK3952" i="18"/>
  <c r="J3952" i="18" s="1"/>
  <c r="AK3953" i="18"/>
  <c r="AK3954" i="18"/>
  <c r="AK3955" i="18"/>
  <c r="AK3956" i="18"/>
  <c r="AK3957" i="18"/>
  <c r="AK3958" i="18"/>
  <c r="AK3959" i="18"/>
  <c r="J3959" i="18" s="1"/>
  <c r="AK3960" i="18"/>
  <c r="J3960" i="18" s="1"/>
  <c r="AK3961" i="18"/>
  <c r="AK3962" i="18"/>
  <c r="AK3963" i="18"/>
  <c r="J3963" i="18" s="1"/>
  <c r="AK3964" i="18"/>
  <c r="AK3965" i="18"/>
  <c r="AK3966" i="18"/>
  <c r="AK3967" i="18"/>
  <c r="J3967" i="18" s="1"/>
  <c r="AK3968" i="18"/>
  <c r="AK3969" i="18"/>
  <c r="AK3970" i="18"/>
  <c r="AK3971" i="18"/>
  <c r="AK3972" i="18"/>
  <c r="J3972" i="18" s="1"/>
  <c r="AK3973" i="18"/>
  <c r="AK3974" i="18"/>
  <c r="AK3975" i="18"/>
  <c r="J3975" i="18" s="1"/>
  <c r="AK3976" i="18"/>
  <c r="AK3977" i="18"/>
  <c r="AK3978" i="18"/>
  <c r="J3978" i="18" s="1"/>
  <c r="AK3979" i="18"/>
  <c r="J3979" i="18" s="1"/>
  <c r="AK3980" i="18"/>
  <c r="J3980" i="18" s="1"/>
  <c r="AK3981" i="18"/>
  <c r="AK3982" i="18"/>
  <c r="J3982" i="18" s="1"/>
  <c r="AK3983" i="18"/>
  <c r="AK3984" i="18"/>
  <c r="AK3985" i="18"/>
  <c r="J3985" i="18" s="1"/>
  <c r="AK3986" i="18"/>
  <c r="J3986" i="18" s="1"/>
  <c r="AK3987" i="18"/>
  <c r="AK3988" i="18"/>
  <c r="AK3989" i="18"/>
  <c r="J3989" i="18" s="1"/>
  <c r="AK3990" i="18"/>
  <c r="J3990" i="18" s="1"/>
  <c r="AK3991" i="18"/>
  <c r="AK3992" i="18"/>
  <c r="AK3993" i="18"/>
  <c r="AK3994" i="18"/>
  <c r="J3994" i="18" s="1"/>
  <c r="AK3995" i="18"/>
  <c r="AK3996" i="18"/>
  <c r="AK3997" i="18"/>
  <c r="J3997" i="18" s="1"/>
  <c r="AK3998" i="18"/>
  <c r="AK3999" i="18"/>
  <c r="AK4000" i="18"/>
  <c r="AK4001" i="18"/>
  <c r="AK4002" i="18"/>
  <c r="AK4003" i="18"/>
  <c r="AK4004" i="18"/>
  <c r="AK4005" i="18"/>
  <c r="J4005" i="18" s="1"/>
  <c r="AK4006" i="18"/>
  <c r="J4006" i="18" s="1"/>
  <c r="AK4007" i="18"/>
  <c r="AK4008" i="18"/>
  <c r="J4008" i="18" s="1"/>
  <c r="AK4009" i="18"/>
  <c r="AK4010" i="18"/>
  <c r="AK4011" i="18"/>
  <c r="J4011" i="18" s="1"/>
  <c r="AK4012" i="18"/>
  <c r="AK4013" i="18"/>
  <c r="J4013" i="18" s="1"/>
  <c r="AK4014" i="18"/>
  <c r="AK4015" i="18"/>
  <c r="J4015" i="18" s="1"/>
  <c r="AK4016" i="18"/>
  <c r="J4016" i="18" s="1"/>
  <c r="AK4017" i="18"/>
  <c r="AK4018" i="18"/>
  <c r="AK4019" i="18"/>
  <c r="AK4020" i="18"/>
  <c r="J4020" i="18" s="1"/>
  <c r="AK4021" i="18"/>
  <c r="AK4022" i="18"/>
  <c r="AK4023" i="18"/>
  <c r="J4023" i="18" s="1"/>
  <c r="AK4024" i="18"/>
  <c r="J4024" i="18" s="1"/>
  <c r="AK4025" i="18"/>
  <c r="AK4026" i="18"/>
  <c r="J4026" i="18" s="1"/>
  <c r="AK4027" i="18"/>
  <c r="J4027" i="18" s="1"/>
  <c r="AK4028" i="18"/>
  <c r="J4028" i="18" s="1"/>
  <c r="AK4029" i="18"/>
  <c r="AK4030" i="18"/>
  <c r="J4030" i="18" s="1"/>
  <c r="AK4031" i="18"/>
  <c r="J4031" i="18" s="1"/>
  <c r="AK4032" i="18"/>
  <c r="J4032" i="18" s="1"/>
  <c r="AK4033" i="18"/>
  <c r="J4033" i="18" s="1"/>
  <c r="AK4034" i="18"/>
  <c r="J4034" i="18" s="1"/>
  <c r="AK4035" i="18"/>
  <c r="AK4036" i="18"/>
  <c r="J4036" i="18" s="1"/>
  <c r="AK4037" i="18"/>
  <c r="AK4038" i="18"/>
  <c r="J4038" i="18" s="1"/>
  <c r="AK4039" i="18"/>
  <c r="J4039" i="18" s="1"/>
  <c r="AK4040" i="18"/>
  <c r="AK4041" i="18"/>
  <c r="AK4042" i="18"/>
  <c r="AK4043" i="18"/>
  <c r="AK4044" i="18"/>
  <c r="AK4045" i="18"/>
  <c r="AK4046" i="18"/>
  <c r="AK4047" i="18"/>
  <c r="J4047" i="18" s="1"/>
  <c r="AK4048" i="18"/>
  <c r="J4048" i="18" s="1"/>
  <c r="AK4049" i="18"/>
  <c r="J4049" i="18" s="1"/>
  <c r="AK4050" i="18"/>
  <c r="J4050" i="18" s="1"/>
  <c r="AK4051" i="18"/>
  <c r="AK4052" i="18"/>
  <c r="J4052" i="18" s="1"/>
  <c r="AK4053" i="18"/>
  <c r="AK4054" i="18"/>
  <c r="J4054" i="18" s="1"/>
  <c r="AK4055" i="18"/>
  <c r="AK4056" i="18"/>
  <c r="AK4057" i="18"/>
  <c r="J4057" i="18" s="1"/>
  <c r="AK4058" i="18"/>
  <c r="J4058" i="18" s="1"/>
  <c r="AK4060" i="18"/>
  <c r="J4060" i="18" s="1"/>
  <c r="AK4061" i="18"/>
  <c r="AK4062" i="18"/>
  <c r="AK4063" i="18"/>
  <c r="J4063" i="18" s="1"/>
  <c r="AK4064" i="18"/>
  <c r="J4064" i="18" s="1"/>
  <c r="AK4065" i="18"/>
  <c r="J4065" i="18" s="1"/>
  <c r="AK4066" i="18"/>
  <c r="AK4067" i="18"/>
  <c r="AK4068" i="18"/>
  <c r="AK4069" i="18"/>
  <c r="AK4070" i="18"/>
  <c r="AK4071" i="18"/>
  <c r="J4071" i="18" s="1"/>
  <c r="AK4072" i="18"/>
  <c r="AK4073" i="18"/>
  <c r="AK4074" i="18"/>
  <c r="AK4075" i="18"/>
  <c r="AK4076" i="18"/>
  <c r="AK4077" i="18"/>
  <c r="J4077" i="18" s="1"/>
  <c r="AK4078" i="18"/>
  <c r="AK4079" i="18"/>
  <c r="AK4080" i="18"/>
  <c r="J4080" i="18" s="1"/>
  <c r="AK4081" i="18"/>
  <c r="AK4082" i="18"/>
  <c r="AK4083" i="18"/>
  <c r="AK4084" i="18"/>
  <c r="AK4085" i="18"/>
  <c r="J4085" i="18" s="1"/>
  <c r="AK4086" i="18"/>
  <c r="J4086" i="18" s="1"/>
  <c r="AK4087" i="18"/>
  <c r="J4087" i="18" s="1"/>
  <c r="AK4088" i="18"/>
  <c r="J4088" i="18" s="1"/>
  <c r="AK4089" i="18"/>
  <c r="AK4090" i="18"/>
  <c r="J4090" i="18" s="1"/>
  <c r="AK4091" i="18"/>
  <c r="AK4092" i="18"/>
  <c r="J4092" i="18" s="1"/>
  <c r="AK4093" i="18"/>
  <c r="J4093" i="18" s="1"/>
  <c r="AK4094" i="18"/>
  <c r="AK4095" i="18"/>
  <c r="J4095" i="18" s="1"/>
  <c r="AK4096" i="18"/>
  <c r="AK4097" i="18"/>
  <c r="J4097" i="18" s="1"/>
  <c r="AK4098" i="18"/>
  <c r="J4098" i="18" s="1"/>
  <c r="AK4099" i="18"/>
  <c r="J4099" i="18" s="1"/>
  <c r="AK4100" i="18"/>
  <c r="J4100" i="18" s="1"/>
  <c r="AK4101" i="18"/>
  <c r="AK4102" i="18"/>
  <c r="J4102" i="18" s="1"/>
  <c r="AK4103" i="18"/>
  <c r="J4103" i="18" s="1"/>
  <c r="AK4104" i="18"/>
  <c r="J4104" i="18" s="1"/>
  <c r="AK4105" i="18"/>
  <c r="AK4106" i="18"/>
  <c r="J4106" i="18" s="1"/>
  <c r="AK4107" i="18"/>
  <c r="AK4108" i="18"/>
  <c r="AK4109" i="18"/>
  <c r="J4109" i="18" s="1"/>
  <c r="AK4110" i="18"/>
  <c r="J4110" i="18" s="1"/>
  <c r="AK4111" i="18"/>
  <c r="AK4112" i="18"/>
  <c r="AK4113" i="18"/>
  <c r="J4113" i="18" s="1"/>
  <c r="AK4114" i="18"/>
  <c r="AK4115" i="18"/>
  <c r="AK4116" i="18"/>
  <c r="J4116" i="18" s="1"/>
  <c r="AK4117" i="18"/>
  <c r="AK4118" i="18"/>
  <c r="J4118" i="18" s="1"/>
  <c r="AK4119" i="18"/>
  <c r="J4119" i="18" s="1"/>
  <c r="AK4120" i="18"/>
  <c r="AK4121" i="18"/>
  <c r="J4121" i="18" s="1"/>
  <c r="AK4122" i="18"/>
  <c r="J4122" i="18" s="1"/>
  <c r="AK4123" i="18"/>
  <c r="AK4124" i="18"/>
  <c r="J4124" i="18" s="1"/>
  <c r="AK4125" i="18"/>
  <c r="J4125" i="18" s="1"/>
  <c r="AK4126" i="18"/>
  <c r="J4126" i="18" s="1"/>
  <c r="AK4127" i="18"/>
  <c r="J4127" i="18" s="1"/>
  <c r="AK4128" i="18"/>
  <c r="J4128" i="18" s="1"/>
  <c r="AK4129" i="18"/>
  <c r="J4129" i="18" s="1"/>
  <c r="AK4130" i="18"/>
  <c r="J4130" i="18" s="1"/>
  <c r="AK4131" i="18"/>
  <c r="J4131" i="18" s="1"/>
  <c r="AK4132" i="18"/>
  <c r="J4132" i="18" s="1"/>
  <c r="AK4" i="18"/>
  <c r="U3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U160" i="20"/>
  <c r="U161" i="20"/>
  <c r="U162" i="20"/>
  <c r="U163" i="20"/>
  <c r="U164" i="20"/>
  <c r="U165" i="20"/>
  <c r="U166" i="20"/>
  <c r="U167" i="20"/>
  <c r="U168" i="20"/>
  <c r="U169" i="20"/>
  <c r="U170" i="20"/>
  <c r="U171" i="20"/>
  <c r="U172" i="20"/>
  <c r="U173" i="20"/>
  <c r="U174" i="20"/>
  <c r="U175" i="20"/>
  <c r="U176" i="20"/>
  <c r="U177" i="20"/>
  <c r="U178" i="20"/>
  <c r="U179" i="20"/>
  <c r="U180" i="20"/>
  <c r="U181" i="20"/>
  <c r="U182" i="20"/>
  <c r="U183" i="20"/>
  <c r="U184" i="20"/>
  <c r="U185" i="20"/>
  <c r="U186" i="20"/>
  <c r="U187" i="20"/>
  <c r="U188" i="20"/>
  <c r="U189" i="20"/>
  <c r="U190" i="20"/>
  <c r="U191" i="20"/>
  <c r="U192" i="20"/>
  <c r="U193" i="20"/>
  <c r="U194" i="20"/>
  <c r="U195" i="20"/>
  <c r="U196" i="20"/>
  <c r="U197" i="20"/>
  <c r="U198" i="20"/>
  <c r="U199" i="20"/>
  <c r="U200" i="20"/>
  <c r="U201" i="20"/>
  <c r="U202" i="20"/>
  <c r="U203" i="20"/>
  <c r="U204" i="20"/>
  <c r="U205" i="20"/>
  <c r="U206" i="20"/>
  <c r="U207" i="20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U224" i="20"/>
  <c r="U225" i="20"/>
  <c r="U226" i="20"/>
  <c r="U227" i="20"/>
  <c r="U228" i="20"/>
  <c r="U229" i="20"/>
  <c r="U230" i="20"/>
  <c r="U231" i="20"/>
  <c r="U232" i="20"/>
  <c r="U233" i="20"/>
  <c r="U2" i="20"/>
  <c r="T3" i="20"/>
  <c r="T4" i="20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T25" i="20"/>
  <c r="T26" i="20"/>
  <c r="T27" i="20"/>
  <c r="T28" i="20"/>
  <c r="T29" i="20"/>
  <c r="T30" i="20"/>
  <c r="T31" i="20"/>
  <c r="T32" i="20"/>
  <c r="T33" i="20"/>
  <c r="T34" i="20"/>
  <c r="T35" i="20"/>
  <c r="T36" i="20"/>
  <c r="T37" i="20"/>
  <c r="T38" i="20"/>
  <c r="T39" i="20"/>
  <c r="T40" i="20"/>
  <c r="T41" i="20"/>
  <c r="T42" i="20"/>
  <c r="T43" i="20"/>
  <c r="T44" i="20"/>
  <c r="T45" i="20"/>
  <c r="T46" i="20"/>
  <c r="T47" i="20"/>
  <c r="T48" i="20"/>
  <c r="T49" i="20"/>
  <c r="T50" i="20"/>
  <c r="T51" i="20"/>
  <c r="T52" i="20"/>
  <c r="T53" i="20"/>
  <c r="T54" i="20"/>
  <c r="T55" i="20"/>
  <c r="T56" i="20"/>
  <c r="T57" i="20"/>
  <c r="T58" i="20"/>
  <c r="T59" i="20"/>
  <c r="T60" i="20"/>
  <c r="T61" i="20"/>
  <c r="T62" i="20"/>
  <c r="T63" i="20"/>
  <c r="T64" i="20"/>
  <c r="T65" i="20"/>
  <c r="T66" i="20"/>
  <c r="T67" i="20"/>
  <c r="T68" i="20"/>
  <c r="T69" i="20"/>
  <c r="T70" i="20"/>
  <c r="T71" i="20"/>
  <c r="T72" i="20"/>
  <c r="T73" i="20"/>
  <c r="T74" i="20"/>
  <c r="T75" i="20"/>
  <c r="T76" i="20"/>
  <c r="T77" i="20"/>
  <c r="T78" i="20"/>
  <c r="T79" i="20"/>
  <c r="T80" i="20"/>
  <c r="T81" i="20"/>
  <c r="T82" i="20"/>
  <c r="T83" i="20"/>
  <c r="T84" i="20"/>
  <c r="T85" i="20"/>
  <c r="T86" i="20"/>
  <c r="T87" i="20"/>
  <c r="T88" i="20"/>
  <c r="T89" i="20"/>
  <c r="T90" i="20"/>
  <c r="T91" i="20"/>
  <c r="T92" i="20"/>
  <c r="T93" i="20"/>
  <c r="T94" i="20"/>
  <c r="T95" i="20"/>
  <c r="T96" i="20"/>
  <c r="T97" i="20"/>
  <c r="T98" i="20"/>
  <c r="T99" i="20"/>
  <c r="T100" i="20"/>
  <c r="T101" i="20"/>
  <c r="T102" i="20"/>
  <c r="T103" i="20"/>
  <c r="T104" i="20"/>
  <c r="T105" i="20"/>
  <c r="T106" i="20"/>
  <c r="T107" i="20"/>
  <c r="T108" i="20"/>
  <c r="T109" i="20"/>
  <c r="T110" i="20"/>
  <c r="T111" i="20"/>
  <c r="T112" i="20"/>
  <c r="T113" i="20"/>
  <c r="T114" i="20"/>
  <c r="T115" i="20"/>
  <c r="T116" i="20"/>
  <c r="T117" i="20"/>
  <c r="T118" i="20"/>
  <c r="T119" i="20"/>
  <c r="T120" i="20"/>
  <c r="T121" i="20"/>
  <c r="T122" i="20"/>
  <c r="T123" i="20"/>
  <c r="T124" i="20"/>
  <c r="T125" i="20"/>
  <c r="T126" i="20"/>
  <c r="T127" i="20"/>
  <c r="T128" i="20"/>
  <c r="T129" i="20"/>
  <c r="T130" i="20"/>
  <c r="T131" i="20"/>
  <c r="T132" i="20"/>
  <c r="T133" i="20"/>
  <c r="T134" i="20"/>
  <c r="T135" i="20"/>
  <c r="T136" i="20"/>
  <c r="T137" i="20"/>
  <c r="T138" i="20"/>
  <c r="T139" i="20"/>
  <c r="T140" i="20"/>
  <c r="T141" i="20"/>
  <c r="T142" i="20"/>
  <c r="T143" i="20"/>
  <c r="T144" i="20"/>
  <c r="T145" i="20"/>
  <c r="T146" i="20"/>
  <c r="T147" i="20"/>
  <c r="T148" i="20"/>
  <c r="T149" i="20"/>
  <c r="T150" i="20"/>
  <c r="T151" i="20"/>
  <c r="T152" i="20"/>
  <c r="T153" i="20"/>
  <c r="T154" i="20"/>
  <c r="T155" i="20"/>
  <c r="T156" i="20"/>
  <c r="T157" i="20"/>
  <c r="T158" i="20"/>
  <c r="T159" i="20"/>
  <c r="T160" i="20"/>
  <c r="T161" i="20"/>
  <c r="T162" i="20"/>
  <c r="T163" i="20"/>
  <c r="T164" i="20"/>
  <c r="T165" i="20"/>
  <c r="T166" i="20"/>
  <c r="T167" i="20"/>
  <c r="T168" i="20"/>
  <c r="T169" i="20"/>
  <c r="T170" i="20"/>
  <c r="T171" i="20"/>
  <c r="T172" i="20"/>
  <c r="T173" i="20"/>
  <c r="T174" i="20"/>
  <c r="T175" i="20"/>
  <c r="T176" i="20"/>
  <c r="T177" i="20"/>
  <c r="T178" i="20"/>
  <c r="T179" i="20"/>
  <c r="T180" i="20"/>
  <c r="T181" i="20"/>
  <c r="T182" i="20"/>
  <c r="T183" i="20"/>
  <c r="T184" i="20"/>
  <c r="T185" i="20"/>
  <c r="T186" i="20"/>
  <c r="T187" i="20"/>
  <c r="T188" i="20"/>
  <c r="T189" i="20"/>
  <c r="T190" i="20"/>
  <c r="T191" i="20"/>
  <c r="T192" i="20"/>
  <c r="T193" i="20"/>
  <c r="T194" i="20"/>
  <c r="T195" i="20"/>
  <c r="T196" i="20"/>
  <c r="T197" i="20"/>
  <c r="T198" i="20"/>
  <c r="T199" i="20"/>
  <c r="T200" i="20"/>
  <c r="T201" i="20"/>
  <c r="T202" i="20"/>
  <c r="T203" i="20"/>
  <c r="T204" i="20"/>
  <c r="T205" i="20"/>
  <c r="T206" i="20"/>
  <c r="T207" i="20"/>
  <c r="T208" i="20"/>
  <c r="T209" i="20"/>
  <c r="T210" i="20"/>
  <c r="T211" i="20"/>
  <c r="T212" i="20"/>
  <c r="T213" i="20"/>
  <c r="T214" i="20"/>
  <c r="T215" i="20"/>
  <c r="T216" i="20"/>
  <c r="T217" i="20"/>
  <c r="T218" i="20"/>
  <c r="T219" i="20"/>
  <c r="T220" i="20"/>
  <c r="T221" i="20"/>
  <c r="T222" i="20"/>
  <c r="T223" i="20"/>
  <c r="T224" i="20"/>
  <c r="T225" i="20"/>
  <c r="T226" i="20"/>
  <c r="T227" i="20"/>
  <c r="T228" i="20"/>
  <c r="T229" i="20"/>
  <c r="T230" i="20"/>
  <c r="T231" i="20"/>
  <c r="T232" i="20"/>
  <c r="T233" i="20"/>
  <c r="T2" i="20"/>
  <c r="S3" i="20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S65" i="20"/>
  <c r="S66" i="20"/>
  <c r="S67" i="20"/>
  <c r="S68" i="20"/>
  <c r="S69" i="20"/>
  <c r="S70" i="20"/>
  <c r="S71" i="20"/>
  <c r="S72" i="20"/>
  <c r="S73" i="20"/>
  <c r="S74" i="20"/>
  <c r="S75" i="20"/>
  <c r="S76" i="20"/>
  <c r="S77" i="20"/>
  <c r="S78" i="20"/>
  <c r="S79" i="20"/>
  <c r="S80" i="20"/>
  <c r="S81" i="20"/>
  <c r="S82" i="20"/>
  <c r="S83" i="20"/>
  <c r="S84" i="20"/>
  <c r="S85" i="20"/>
  <c r="S86" i="20"/>
  <c r="S87" i="20"/>
  <c r="S88" i="20"/>
  <c r="S89" i="20"/>
  <c r="S90" i="20"/>
  <c r="S91" i="20"/>
  <c r="S92" i="20"/>
  <c r="S93" i="20"/>
  <c r="S94" i="20"/>
  <c r="S95" i="20"/>
  <c r="S96" i="20"/>
  <c r="S97" i="20"/>
  <c r="S98" i="20"/>
  <c r="S99" i="20"/>
  <c r="S100" i="20"/>
  <c r="S101" i="20"/>
  <c r="S102" i="20"/>
  <c r="S103" i="20"/>
  <c r="S104" i="20"/>
  <c r="S105" i="20"/>
  <c r="S106" i="20"/>
  <c r="S107" i="20"/>
  <c r="S108" i="20"/>
  <c r="S109" i="20"/>
  <c r="S110" i="20"/>
  <c r="S111" i="20"/>
  <c r="S112" i="20"/>
  <c r="S113" i="20"/>
  <c r="S114" i="20"/>
  <c r="S115" i="20"/>
  <c r="S116" i="20"/>
  <c r="S117" i="20"/>
  <c r="S118" i="20"/>
  <c r="S119" i="20"/>
  <c r="S120" i="20"/>
  <c r="S121" i="20"/>
  <c r="S122" i="20"/>
  <c r="S123" i="20"/>
  <c r="S124" i="20"/>
  <c r="S125" i="20"/>
  <c r="S126" i="20"/>
  <c r="S127" i="20"/>
  <c r="S128" i="20"/>
  <c r="S129" i="20"/>
  <c r="S130" i="20"/>
  <c r="S131" i="20"/>
  <c r="S132" i="20"/>
  <c r="S133" i="20"/>
  <c r="S134" i="20"/>
  <c r="S135" i="20"/>
  <c r="S136" i="20"/>
  <c r="S137" i="20"/>
  <c r="S138" i="20"/>
  <c r="S139" i="20"/>
  <c r="S140" i="20"/>
  <c r="S141" i="20"/>
  <c r="S142" i="20"/>
  <c r="S143" i="20"/>
  <c r="S144" i="20"/>
  <c r="S145" i="20"/>
  <c r="S146" i="20"/>
  <c r="S147" i="20"/>
  <c r="S148" i="20"/>
  <c r="S149" i="20"/>
  <c r="S150" i="20"/>
  <c r="S151" i="20"/>
  <c r="S152" i="20"/>
  <c r="S153" i="20"/>
  <c r="S154" i="20"/>
  <c r="S155" i="20"/>
  <c r="S156" i="20"/>
  <c r="S157" i="20"/>
  <c r="S158" i="20"/>
  <c r="S159" i="20"/>
  <c r="S160" i="20"/>
  <c r="S161" i="20"/>
  <c r="S162" i="20"/>
  <c r="S163" i="20"/>
  <c r="S164" i="20"/>
  <c r="S165" i="20"/>
  <c r="S166" i="20"/>
  <c r="S167" i="20"/>
  <c r="S168" i="20"/>
  <c r="S169" i="20"/>
  <c r="S170" i="20"/>
  <c r="S171" i="20"/>
  <c r="S172" i="20"/>
  <c r="S173" i="20"/>
  <c r="S174" i="20"/>
  <c r="S175" i="20"/>
  <c r="S176" i="20"/>
  <c r="S177" i="20"/>
  <c r="S178" i="20"/>
  <c r="S179" i="20"/>
  <c r="S180" i="20"/>
  <c r="S181" i="20"/>
  <c r="S182" i="20"/>
  <c r="S183" i="20"/>
  <c r="S184" i="20"/>
  <c r="S185" i="20"/>
  <c r="S186" i="20"/>
  <c r="S187" i="20"/>
  <c r="S188" i="20"/>
  <c r="S189" i="20"/>
  <c r="S190" i="20"/>
  <c r="S191" i="20"/>
  <c r="S192" i="20"/>
  <c r="S193" i="20"/>
  <c r="S194" i="20"/>
  <c r="S195" i="20"/>
  <c r="S196" i="20"/>
  <c r="S197" i="20"/>
  <c r="S198" i="20"/>
  <c r="S199" i="20"/>
  <c r="S200" i="20"/>
  <c r="S201" i="20"/>
  <c r="S202" i="20"/>
  <c r="S203" i="20"/>
  <c r="S204" i="20"/>
  <c r="S205" i="20"/>
  <c r="S206" i="20"/>
  <c r="S207" i="20"/>
  <c r="S208" i="20"/>
  <c r="S209" i="20"/>
  <c r="S210" i="20"/>
  <c r="S211" i="20"/>
  <c r="S212" i="20"/>
  <c r="S213" i="20"/>
  <c r="S214" i="20"/>
  <c r="S215" i="20"/>
  <c r="S216" i="20"/>
  <c r="S217" i="20"/>
  <c r="S218" i="20"/>
  <c r="S219" i="20"/>
  <c r="S220" i="20"/>
  <c r="S221" i="20"/>
  <c r="S222" i="20"/>
  <c r="S223" i="20"/>
  <c r="S224" i="20"/>
  <c r="S225" i="20"/>
  <c r="S226" i="20"/>
  <c r="S227" i="20"/>
  <c r="S228" i="20"/>
  <c r="S229" i="20"/>
  <c r="S230" i="20"/>
  <c r="S231" i="20"/>
  <c r="S232" i="20"/>
  <c r="S233" i="20"/>
  <c r="S2" i="20"/>
  <c r="AL1222" i="18"/>
  <c r="AL570" i="18"/>
  <c r="AL231" i="18"/>
  <c r="AL214" i="18"/>
  <c r="AL213" i="18"/>
  <c r="AL209" i="18"/>
  <c r="AL208" i="18"/>
  <c r="AL153" i="18"/>
  <c r="AL122" i="18"/>
  <c r="AL120" i="18"/>
  <c r="AL117" i="18"/>
  <c r="AL568" i="18"/>
  <c r="AL443" i="18"/>
  <c r="AL401" i="18"/>
  <c r="AL295" i="18"/>
  <c r="AL263" i="18"/>
  <c r="AL229" i="18"/>
  <c r="AL227" i="18"/>
  <c r="AL217" i="18"/>
  <c r="AL216" i="18"/>
  <c r="AL215" i="18"/>
  <c r="AL212" i="18"/>
  <c r="AL162" i="18"/>
  <c r="AL121" i="18"/>
  <c r="AL105" i="18"/>
  <c r="AL77" i="18"/>
  <c r="AL1651" i="18"/>
  <c r="AL566" i="18"/>
  <c r="AL448" i="18"/>
  <c r="AL423" i="18"/>
  <c r="AL211" i="18"/>
  <c r="AL2943" i="18"/>
  <c r="AL2932" i="18"/>
  <c r="AL2918" i="18"/>
  <c r="AL2859" i="18"/>
  <c r="AL1471" i="18"/>
  <c r="AL544" i="18"/>
  <c r="AL424" i="18"/>
  <c r="AL415" i="18"/>
  <c r="AL372" i="18"/>
  <c r="AL287" i="18"/>
  <c r="AL210" i="18"/>
  <c r="AL199" i="18"/>
  <c r="AL195" i="18"/>
  <c r="AL190" i="18"/>
  <c r="AL178" i="18"/>
  <c r="AL100" i="18"/>
  <c r="AL99" i="18"/>
  <c r="AL98" i="18"/>
  <c r="AL83" i="18"/>
  <c r="AL2954" i="18"/>
  <c r="AL2948" i="18"/>
  <c r="AL2947" i="18"/>
  <c r="AL2935" i="18"/>
  <c r="AL2916" i="18"/>
  <c r="AL2911" i="18"/>
  <c r="AL2907" i="18"/>
  <c r="AL2903" i="18"/>
  <c r="AL2899" i="18"/>
  <c r="AL2898" i="18"/>
  <c r="AL1707" i="18"/>
  <c r="AL1465" i="18"/>
  <c r="AL1464" i="18"/>
  <c r="AL1343" i="18"/>
  <c r="AL1328" i="18"/>
  <c r="AL1313" i="18"/>
  <c r="AL1312" i="18"/>
  <c r="AL1308" i="18"/>
  <c r="AL1268" i="18"/>
  <c r="AL1266" i="18"/>
  <c r="AL1220" i="18"/>
  <c r="AL1203" i="18"/>
  <c r="AL1156" i="18"/>
  <c r="AL581" i="18"/>
  <c r="AL580" i="18"/>
  <c r="AL546" i="18"/>
  <c r="AL508" i="18"/>
  <c r="AL501" i="18"/>
  <c r="AL500" i="18"/>
  <c r="AL499" i="18"/>
  <c r="AL484" i="18"/>
  <c r="AL450" i="18"/>
  <c r="AL446" i="18"/>
  <c r="AL406" i="18"/>
  <c r="AL405" i="18"/>
  <c r="AL397" i="18"/>
  <c r="AL382" i="18"/>
  <c r="AL379" i="18"/>
  <c r="AL378" i="18"/>
  <c r="AL376" i="18"/>
  <c r="AL374" i="18"/>
  <c r="AL368" i="18"/>
  <c r="AL344" i="18"/>
  <c r="AL343" i="18"/>
  <c r="AL336" i="18"/>
  <c r="AL330" i="18"/>
  <c r="AL325" i="18"/>
  <c r="AL323" i="18"/>
  <c r="AL314" i="18"/>
  <c r="AL300" i="18"/>
  <c r="AL206" i="18"/>
  <c r="AL204" i="18"/>
  <c r="AL158" i="18"/>
  <c r="AL157" i="18"/>
  <c r="AL156" i="18"/>
  <c r="AL151" i="18"/>
  <c r="AL150" i="18"/>
  <c r="AL135" i="18"/>
  <c r="AL132" i="18"/>
  <c r="AL131" i="18"/>
  <c r="AL130" i="18"/>
  <c r="AL129" i="18"/>
  <c r="AL128" i="18"/>
  <c r="AL127" i="18"/>
  <c r="AL116" i="18"/>
  <c r="AL112" i="18"/>
  <c r="AL110" i="18"/>
  <c r="AL95" i="18"/>
  <c r="AL84" i="18"/>
  <c r="AL76" i="18"/>
  <c r="AL65" i="18"/>
  <c r="AL64" i="18"/>
  <c r="AL63" i="18"/>
  <c r="AL13" i="18"/>
  <c r="AL12" i="18"/>
  <c r="AL4" i="18"/>
  <c r="AL6" i="18"/>
  <c r="AL475" i="18"/>
  <c r="AL3452" i="18"/>
  <c r="AL3445" i="18"/>
  <c r="AL3443" i="18"/>
  <c r="AL3442" i="18"/>
  <c r="AL3434" i="18"/>
  <c r="AL3433" i="18"/>
  <c r="AL3400" i="18"/>
  <c r="AL3394" i="18"/>
  <c r="AL3393" i="18"/>
  <c r="AL3388" i="18"/>
  <c r="AL3380" i="18"/>
  <c r="AL3365" i="18"/>
  <c r="AL3358" i="18"/>
  <c r="AL3355" i="18"/>
  <c r="AL3336" i="18"/>
  <c r="AL3334" i="18"/>
  <c r="AL3333" i="18"/>
  <c r="AL3322" i="18"/>
  <c r="AL3320" i="18"/>
  <c r="AL3319" i="18"/>
  <c r="AL3318" i="18"/>
  <c r="AL3317" i="18"/>
  <c r="AL3316" i="18"/>
  <c r="AL3315" i="18"/>
  <c r="AL3314" i="18"/>
  <c r="AL3313" i="18"/>
  <c r="AL3312" i="18"/>
  <c r="AL3311" i="18"/>
  <c r="AL3310" i="18"/>
  <c r="AL3309" i="18"/>
  <c r="AL3308" i="18"/>
  <c r="AL3307" i="18"/>
  <c r="AL3305" i="18"/>
  <c r="AL3304" i="18"/>
  <c r="AL3303" i="18"/>
  <c r="AL3302" i="18"/>
  <c r="AL3301" i="18"/>
  <c r="AL3299" i="18"/>
  <c r="AL3298" i="18"/>
  <c r="AL3297" i="18"/>
  <c r="AL3296" i="18"/>
  <c r="AL3295" i="18"/>
  <c r="AL3294" i="18"/>
  <c r="AL3293" i="18"/>
  <c r="AL3292" i="18"/>
  <c r="AL3291" i="18"/>
  <c r="AL3290" i="18"/>
  <c r="AL3289" i="18"/>
  <c r="AL3288" i="18"/>
  <c r="AL3287" i="18"/>
  <c r="AL3286" i="18"/>
  <c r="AL3285" i="18"/>
  <c r="AL3284" i="18"/>
  <c r="AL3283" i="18"/>
  <c r="AL3282" i="18"/>
  <c r="AL3281" i="18"/>
  <c r="AL3280" i="18"/>
  <c r="AL3279" i="18"/>
  <c r="AL3278" i="18"/>
  <c r="AL3277" i="18"/>
  <c r="AL3276" i="18"/>
  <c r="AL3275" i="18"/>
  <c r="AL3274" i="18"/>
  <c r="AL3273" i="18"/>
  <c r="AL3272" i="18"/>
  <c r="AL3271" i="18"/>
  <c r="AL3270" i="18"/>
  <c r="AL3269" i="18"/>
  <c r="AL3268" i="18"/>
  <c r="AL3267" i="18"/>
  <c r="AL3266" i="18"/>
  <c r="AL3265" i="18"/>
  <c r="AL3264" i="18"/>
  <c r="AL3263" i="18"/>
  <c r="AL3262" i="18"/>
  <c r="AL3261" i="18"/>
  <c r="AL3260" i="18"/>
  <c r="AL3259" i="18"/>
  <c r="AL3258" i="18"/>
  <c r="AL3257" i="18"/>
  <c r="AL3256" i="18"/>
  <c r="AL3255" i="18"/>
  <c r="AL3254" i="18"/>
  <c r="AL3253" i="18"/>
  <c r="AL3252" i="18"/>
  <c r="AL3251" i="18"/>
  <c r="AL3250" i="18"/>
  <c r="AL3249" i="18"/>
  <c r="AL3248" i="18"/>
  <c r="AL3247" i="18"/>
  <c r="AL3246" i="18"/>
  <c r="AL3245" i="18"/>
  <c r="AL3244" i="18"/>
  <c r="AL3243" i="18"/>
  <c r="AL3242" i="18"/>
  <c r="AL3241" i="18"/>
  <c r="AL3240" i="18"/>
  <c r="AL3239" i="18"/>
  <c r="AL3238" i="18"/>
  <c r="AL3237" i="18"/>
  <c r="AL3236" i="18"/>
  <c r="AL3235" i="18"/>
  <c r="AL3234" i="18"/>
  <c r="AL3233" i="18"/>
  <c r="AL3232" i="18"/>
  <c r="AL3231" i="18"/>
  <c r="AL3230" i="18"/>
  <c r="AL3229" i="18"/>
  <c r="AL3228" i="18"/>
  <c r="AL3227" i="18"/>
  <c r="AL3226" i="18"/>
  <c r="AL3225" i="18"/>
  <c r="AL3224" i="18"/>
  <c r="AL3223" i="18"/>
  <c r="AL3222" i="18"/>
  <c r="AL3221" i="18"/>
  <c r="AL3220" i="18"/>
  <c r="AL3219" i="18"/>
  <c r="AL3218" i="18"/>
  <c r="AL3217" i="18"/>
  <c r="AL3216" i="18"/>
  <c r="AL3215" i="18"/>
  <c r="AL3214" i="18"/>
  <c r="AL3213" i="18"/>
  <c r="AL3212" i="18"/>
  <c r="AL3211" i="18"/>
  <c r="AL3210" i="18"/>
  <c r="AL3209" i="18"/>
  <c r="AL3208" i="18"/>
  <c r="AL3207" i="18"/>
  <c r="AL3206" i="18"/>
  <c r="AL3205" i="18"/>
  <c r="AL3204" i="18"/>
  <c r="AL3203" i="18"/>
  <c r="AL3202" i="18"/>
  <c r="AL3201" i="18"/>
  <c r="AL3200" i="18"/>
  <c r="AL3199" i="18"/>
  <c r="AL3198" i="18"/>
  <c r="AL3197" i="18"/>
  <c r="AL3196" i="18"/>
  <c r="AL3195" i="18"/>
  <c r="AL3194" i="18"/>
  <c r="AL3193" i="18"/>
  <c r="AL3192" i="18"/>
  <c r="AL3191" i="18"/>
  <c r="AL3190" i="18"/>
  <c r="AL3189" i="18"/>
  <c r="AL3188" i="18"/>
  <c r="AL3187" i="18"/>
  <c r="AL3186" i="18"/>
  <c r="AL3185" i="18"/>
  <c r="AL3184" i="18"/>
  <c r="AL3183" i="18"/>
  <c r="AL3182" i="18"/>
  <c r="AL3181" i="18"/>
  <c r="AL3180" i="18"/>
  <c r="AL3179" i="18"/>
  <c r="AL3178" i="18"/>
  <c r="AL3177" i="18"/>
  <c r="AL3176" i="18"/>
  <c r="AL3175" i="18"/>
  <c r="AL3174" i="18"/>
  <c r="AL3173" i="18"/>
  <c r="AL3172" i="18"/>
  <c r="AL3171" i="18"/>
  <c r="AL3170" i="18"/>
  <c r="AL3169" i="18"/>
  <c r="AL3168" i="18"/>
  <c r="AL3167" i="18"/>
  <c r="AL3166" i="18"/>
  <c r="AL3165" i="18"/>
  <c r="AL3164" i="18"/>
  <c r="AL3163" i="18"/>
  <c r="AL3162" i="18"/>
  <c r="AL3161" i="18"/>
  <c r="AL3160" i="18"/>
  <c r="AL3159" i="18"/>
  <c r="AL3158" i="18"/>
  <c r="AL3157" i="18"/>
  <c r="AL3156" i="18"/>
  <c r="AL3155" i="18"/>
  <c r="AL3154" i="18"/>
  <c r="AL3153" i="18"/>
  <c r="AL3152" i="18"/>
  <c r="AL3151" i="18"/>
  <c r="AL3150" i="18"/>
  <c r="AL3149" i="18"/>
  <c r="AL3148" i="18"/>
  <c r="AL3147" i="18"/>
  <c r="AL3146" i="18"/>
  <c r="AL3145" i="18"/>
  <c r="AL3144" i="18"/>
  <c r="AL3143" i="18"/>
  <c r="AL3142" i="18"/>
  <c r="AL3141" i="18"/>
  <c r="AL3140" i="18"/>
  <c r="AL3139" i="18"/>
  <c r="AL3138" i="18"/>
  <c r="AL3137" i="18"/>
  <c r="AL3136" i="18"/>
  <c r="AL3135" i="18"/>
  <c r="AL3134" i="18"/>
  <c r="AL3133" i="18"/>
  <c r="AL3132" i="18"/>
  <c r="AL3131" i="18"/>
  <c r="AL3130" i="18"/>
  <c r="AL3129" i="18"/>
  <c r="AL3128" i="18"/>
  <c r="AL3127" i="18"/>
  <c r="AL3126" i="18"/>
  <c r="AL3125" i="18"/>
  <c r="AL3124" i="18"/>
  <c r="AL3123" i="18"/>
  <c r="AL3122" i="18"/>
  <c r="AL3121" i="18"/>
  <c r="AL3120" i="18"/>
  <c r="AL3119" i="18"/>
  <c r="AL3118" i="18"/>
  <c r="AL3117" i="18"/>
  <c r="AL3116" i="18"/>
  <c r="AL3115" i="18"/>
  <c r="AL3114" i="18"/>
  <c r="AL3113" i="18"/>
  <c r="AL3112" i="18"/>
  <c r="AL3111" i="18"/>
  <c r="AL3110" i="18"/>
  <c r="AL3109" i="18"/>
  <c r="AL3108" i="18"/>
  <c r="AL3107" i="18"/>
  <c r="AL3105" i="18"/>
  <c r="AL3104" i="18"/>
  <c r="AL3103" i="18"/>
  <c r="AL3102" i="18"/>
  <c r="AL3101" i="18"/>
  <c r="AL3100" i="18"/>
  <c r="AL3099" i="18"/>
  <c r="AL3098" i="18"/>
  <c r="AL3097" i="18"/>
  <c r="AL3096" i="18"/>
  <c r="AL3095" i="18"/>
  <c r="AL3094" i="18"/>
  <c r="AL3093" i="18"/>
  <c r="AL3092" i="18"/>
  <c r="AL3091" i="18"/>
  <c r="AL3090" i="18"/>
  <c r="AL3089" i="18"/>
  <c r="AL3088" i="18"/>
  <c r="AL3087" i="18"/>
  <c r="AL3086" i="18"/>
  <c r="AL3085" i="18"/>
  <c r="AL3084" i="18"/>
  <c r="AL3083" i="18"/>
  <c r="AL3082" i="18"/>
  <c r="AL3081" i="18"/>
  <c r="AL3080" i="18"/>
  <c r="AL3079" i="18"/>
  <c r="AL3078" i="18"/>
  <c r="AL3077" i="18"/>
  <c r="AL3076" i="18"/>
  <c r="AL3075" i="18"/>
  <c r="AL3074" i="18"/>
  <c r="AL3073" i="18"/>
  <c r="AL3072" i="18"/>
  <c r="AL3071" i="18"/>
  <c r="AL3070" i="18"/>
  <c r="AL3069" i="18"/>
  <c r="AL3068" i="18"/>
  <c r="AL3067" i="18"/>
  <c r="AL3066" i="18"/>
  <c r="AL3065" i="18"/>
  <c r="AL3064" i="18"/>
  <c r="AL3063" i="18"/>
  <c r="AL3062" i="18"/>
  <c r="AL3061" i="18"/>
  <c r="AL3060" i="18"/>
  <c r="AL3059" i="18"/>
  <c r="AL3058" i="18"/>
  <c r="AL3057" i="18"/>
  <c r="AL3056" i="18"/>
  <c r="AL3055" i="18"/>
  <c r="AL3054" i="18"/>
  <c r="AL3053" i="18"/>
  <c r="AL3052" i="18"/>
  <c r="AL3051" i="18"/>
  <c r="AL3050" i="18"/>
  <c r="AL3049" i="18"/>
  <c r="AL3048" i="18"/>
  <c r="AL3047" i="18"/>
  <c r="AL3046" i="18"/>
  <c r="AL3045" i="18"/>
  <c r="AL3044" i="18"/>
  <c r="AL3043" i="18"/>
  <c r="AL3042" i="18"/>
  <c r="AL3041" i="18"/>
  <c r="AL3040" i="18"/>
  <c r="AL3039" i="18"/>
  <c r="AL3038" i="18"/>
  <c r="AL3037" i="18"/>
  <c r="AL3036" i="18"/>
  <c r="AL3035" i="18"/>
  <c r="AL3034" i="18"/>
  <c r="AL3033" i="18"/>
  <c r="AL3032" i="18"/>
  <c r="AL3031" i="18"/>
  <c r="AL3030" i="18"/>
  <c r="AL3029" i="18"/>
  <c r="AL3028" i="18"/>
  <c r="AL3027" i="18"/>
  <c r="AL3026" i="18"/>
  <c r="AL3025" i="18"/>
  <c r="AL3024" i="18"/>
  <c r="AL3023" i="18"/>
  <c r="AL3022" i="18"/>
  <c r="AL3021" i="18"/>
  <c r="AL3020" i="18"/>
  <c r="AL3019" i="18"/>
  <c r="AL3018" i="18"/>
  <c r="AL3017" i="18"/>
  <c r="AL3016" i="18"/>
  <c r="AL3015" i="18"/>
  <c r="AL3014" i="18"/>
  <c r="AL3013" i="18"/>
  <c r="AL3012" i="18"/>
  <c r="AL3011" i="18"/>
  <c r="AL3010" i="18"/>
  <c r="AL3009" i="18"/>
  <c r="AL3008" i="18"/>
  <c r="AL3007" i="18"/>
  <c r="AL3006" i="18"/>
  <c r="AL3005" i="18"/>
  <c r="AL3004" i="18"/>
  <c r="AL3003" i="18"/>
  <c r="AL3002" i="18"/>
  <c r="AL3001" i="18"/>
  <c r="AL3000" i="18"/>
  <c r="AL2999" i="18"/>
  <c r="AL2998" i="18"/>
  <c r="AL2997" i="18"/>
  <c r="AL2996" i="18"/>
  <c r="AL2995" i="18"/>
  <c r="AL2994" i="18"/>
  <c r="AL2993" i="18"/>
  <c r="AL2992" i="18"/>
  <c r="AL2991" i="18"/>
  <c r="AL2957" i="18"/>
  <c r="AL2950" i="18"/>
  <c r="AL2949" i="18"/>
  <c r="AL2945" i="18"/>
  <c r="AL2942" i="18"/>
  <c r="AL2940" i="18"/>
  <c r="AL2938" i="18"/>
  <c r="AL2931" i="18"/>
  <c r="AL2925" i="18"/>
  <c r="AL2923" i="18"/>
  <c r="AL2920" i="18"/>
  <c r="AL2919" i="18"/>
  <c r="AL2917" i="18"/>
  <c r="AL2914" i="18"/>
  <c r="AL2908" i="18"/>
  <c r="AL2906" i="18"/>
  <c r="AL2904" i="18"/>
  <c r="AL2902" i="18"/>
  <c r="AL2901" i="18"/>
  <c r="AL2840" i="18"/>
  <c r="AL2777" i="18"/>
  <c r="AL2776" i="18"/>
  <c r="AL2775" i="18"/>
  <c r="AL2774" i="18"/>
  <c r="AL2773" i="18"/>
  <c r="AL2772" i="18"/>
  <c r="AL2771" i="18"/>
  <c r="AL2770" i="18"/>
  <c r="AL2769" i="18"/>
  <c r="AL2768" i="18"/>
  <c r="AL2767" i="18"/>
  <c r="AL2766" i="18"/>
  <c r="AL2765" i="18"/>
  <c r="AL2764" i="18"/>
  <c r="AL2763" i="18"/>
  <c r="AL2762" i="18"/>
  <c r="AL2761" i="18"/>
  <c r="AL2760" i="18"/>
  <c r="AL2759" i="18"/>
  <c r="AL2758" i="18"/>
  <c r="AL2757" i="18"/>
  <c r="AL2756" i="18"/>
  <c r="AL2755" i="18"/>
  <c r="AL2754" i="18"/>
  <c r="AL2753" i="18"/>
  <c r="AL2752" i="18"/>
  <c r="AL2751" i="18"/>
  <c r="AL2750" i="18"/>
  <c r="AL2749" i="18"/>
  <c r="AL2748" i="18"/>
  <c r="AL2747" i="18"/>
  <c r="AL2746" i="18"/>
  <c r="AL2745" i="18"/>
  <c r="AL2744" i="18"/>
  <c r="AL2743" i="18"/>
  <c r="AL2742" i="18"/>
  <c r="AL2741" i="18"/>
  <c r="AL2740" i="18"/>
  <c r="AL2739" i="18"/>
  <c r="AL2738" i="18"/>
  <c r="AL2737" i="18"/>
  <c r="AL2736" i="18"/>
  <c r="AL2735" i="18"/>
  <c r="AL2734" i="18"/>
  <c r="AL2733" i="18"/>
  <c r="AL2732" i="18"/>
  <c r="AL2731" i="18"/>
  <c r="AL2730" i="18"/>
  <c r="AL2729" i="18"/>
  <c r="AL2728" i="18"/>
  <c r="AL2727" i="18"/>
  <c r="AL2726" i="18"/>
  <c r="AL2725" i="18"/>
  <c r="AL2724" i="18"/>
  <c r="AL2723" i="18"/>
  <c r="AL2722" i="18"/>
  <c r="AL2721" i="18"/>
  <c r="AL2720" i="18"/>
  <c r="AL2719" i="18"/>
  <c r="AL2718" i="18"/>
  <c r="AL2717" i="18"/>
  <c r="AL2716" i="18"/>
  <c r="AL2715" i="18"/>
  <c r="AL2713" i="18"/>
  <c r="AL2712" i="18"/>
  <c r="AL2711" i="18"/>
  <c r="AL2710" i="18"/>
  <c r="AL2709" i="18"/>
  <c r="AL2708" i="18"/>
  <c r="AL2707" i="18"/>
  <c r="AL2706" i="18"/>
  <c r="AL2705" i="18"/>
  <c r="AL2704" i="18"/>
  <c r="AL2703" i="18"/>
  <c r="AL2702" i="18"/>
  <c r="AL2701" i="18"/>
  <c r="AL2700" i="18"/>
  <c r="AL2699" i="18"/>
  <c r="AL2698" i="18"/>
  <c r="AL2697" i="18"/>
  <c r="AL2696" i="18"/>
  <c r="AL2695" i="18"/>
  <c r="AL2694" i="18"/>
  <c r="AL2693" i="18"/>
  <c r="AL2692" i="18"/>
  <c r="AL2691" i="18"/>
  <c r="AL2690" i="18"/>
  <c r="AL2689" i="18"/>
  <c r="AL2688" i="18"/>
  <c r="AL2687" i="18"/>
  <c r="AL2686" i="18"/>
  <c r="AL2685" i="18"/>
  <c r="AL2684" i="18"/>
  <c r="AL2683" i="18"/>
  <c r="AL2682" i="18"/>
  <c r="AL2681" i="18"/>
  <c r="AL2680" i="18"/>
  <c r="AL2679" i="18"/>
  <c r="AL2678" i="18"/>
  <c r="AL2677" i="18"/>
  <c r="AL2676" i="18"/>
  <c r="AL2675" i="18"/>
  <c r="AL2674" i="18"/>
  <c r="AL2673" i="18"/>
  <c r="AL2672" i="18"/>
  <c r="AL2671" i="18"/>
  <c r="AL2670" i="18"/>
  <c r="AL2669" i="18"/>
  <c r="AL2668" i="18"/>
  <c r="AL2667" i="18"/>
  <c r="AL2666" i="18"/>
  <c r="AL2665" i="18"/>
  <c r="AL2664" i="18"/>
  <c r="AL2663" i="18"/>
  <c r="AL2662" i="18"/>
  <c r="AL2661" i="18"/>
  <c r="AL2660" i="18"/>
  <c r="AL2659" i="18"/>
  <c r="AL2658" i="18"/>
  <c r="AL2657" i="18"/>
  <c r="AL2656" i="18"/>
  <c r="AL2655" i="18"/>
  <c r="AL2653" i="18"/>
  <c r="AL2652" i="18"/>
  <c r="AL2651" i="18"/>
  <c r="AL2650" i="18"/>
  <c r="AL2649" i="18"/>
  <c r="AL2648" i="18"/>
  <c r="AL2647" i="18"/>
  <c r="AL2646" i="18"/>
  <c r="AL2645" i="18"/>
  <c r="AL2644" i="18"/>
  <c r="AL2643" i="18"/>
  <c r="AL2642" i="18"/>
  <c r="AL2641" i="18"/>
  <c r="AL2640" i="18"/>
  <c r="AL2639" i="18"/>
  <c r="AL2637" i="18"/>
  <c r="AL2636" i="18"/>
  <c r="AL2635" i="18"/>
  <c r="AL2634" i="18"/>
  <c r="AL2633" i="18"/>
  <c r="AL2632" i="18"/>
  <c r="AL2631" i="18"/>
  <c r="AL2630" i="18"/>
  <c r="AL2629" i="18"/>
  <c r="AL2628" i="18"/>
  <c r="AL2627" i="18"/>
  <c r="AL2626" i="18"/>
  <c r="AL2625" i="18"/>
  <c r="AL2624" i="18"/>
  <c r="AL2623" i="18"/>
  <c r="AL2622" i="18"/>
  <c r="AL2621" i="18"/>
  <c r="AL2620" i="18"/>
  <c r="AL2619" i="18"/>
  <c r="AL2618" i="18"/>
  <c r="AL2617" i="18"/>
  <c r="AL2616" i="18"/>
  <c r="AL2615" i="18"/>
  <c r="AL2614" i="18"/>
  <c r="AL2613" i="18"/>
  <c r="AL2612" i="18"/>
  <c r="AL2611" i="18"/>
  <c r="AL2610" i="18"/>
  <c r="AL2609" i="18"/>
  <c r="AL2608" i="18"/>
  <c r="AL2607" i="18"/>
  <c r="AL2606" i="18"/>
  <c r="AL2605" i="18"/>
  <c r="AL2604" i="18"/>
  <c r="AL2603" i="18"/>
  <c r="AL2602" i="18"/>
  <c r="AL2601" i="18"/>
  <c r="AL2584" i="18"/>
  <c r="AL2583" i="18"/>
  <c r="AL2582" i="18"/>
  <c r="AL2581" i="18"/>
  <c r="AL2580" i="18"/>
  <c r="AL2579" i="18"/>
  <c r="AL2578" i="18"/>
  <c r="AL2577" i="18"/>
  <c r="AL2576" i="18"/>
  <c r="AL2575" i="18"/>
  <c r="AL2574" i="18"/>
  <c r="AL2573" i="18"/>
  <c r="AL2572" i="18"/>
  <c r="AL2571" i="18"/>
  <c r="AL2570" i="18"/>
  <c r="AL2569" i="18"/>
  <c r="AL2568" i="18"/>
  <c r="AL2567" i="18"/>
  <c r="AL2566" i="18"/>
  <c r="AL2565" i="18"/>
  <c r="AL2564" i="18"/>
  <c r="AL2563" i="18"/>
  <c r="AL2562" i="18"/>
  <c r="AL2561" i="18"/>
  <c r="AL2560" i="18"/>
  <c r="AL2559" i="18"/>
  <c r="AL2558" i="18"/>
  <c r="AL2557" i="18"/>
  <c r="AL2556" i="18"/>
  <c r="AL2555" i="18"/>
  <c r="AL2554" i="18"/>
  <c r="AL2553" i="18"/>
  <c r="AL2551" i="18"/>
  <c r="AL2550" i="18"/>
  <c r="AL2549" i="18"/>
  <c r="AL2548" i="18"/>
  <c r="AL2547" i="18"/>
  <c r="AL2546" i="18"/>
  <c r="AL2545" i="18"/>
  <c r="AL2544" i="18"/>
  <c r="AL2543" i="18"/>
  <c r="AL2542" i="18"/>
  <c r="AL2541" i="18"/>
  <c r="AL2540" i="18"/>
  <c r="AL2539" i="18"/>
  <c r="AL2538" i="18"/>
  <c r="AL2537" i="18"/>
  <c r="AL2536" i="18"/>
  <c r="AL2535" i="18"/>
  <c r="AL2534" i="18"/>
  <c r="AL2533" i="18"/>
  <c r="AL2532" i="18"/>
  <c r="AL2531" i="18"/>
  <c r="AL2530" i="18"/>
  <c r="AL2529" i="18"/>
  <c r="AL2528" i="18"/>
  <c r="AL2526" i="18"/>
  <c r="AL2525" i="18"/>
  <c r="AL2524" i="18"/>
  <c r="AL2523" i="18"/>
  <c r="AL2522" i="18"/>
  <c r="AL2521" i="18"/>
  <c r="AL2519" i="18"/>
  <c r="AL2518" i="18"/>
  <c r="AL2517" i="18"/>
  <c r="AL2516" i="18"/>
  <c r="AL2515" i="18"/>
  <c r="AL2514" i="18"/>
  <c r="AL2513" i="18"/>
  <c r="AL2512" i="18"/>
  <c r="AL2511" i="18"/>
  <c r="AL2510" i="18"/>
  <c r="AL2509" i="18"/>
  <c r="AL2508" i="18"/>
  <c r="AL2507" i="18"/>
  <c r="AL2506" i="18"/>
  <c r="AL2505" i="18"/>
  <c r="AL2504" i="18"/>
  <c r="AL2503" i="18"/>
  <c r="AL2502" i="18"/>
  <c r="AL2501" i="18"/>
  <c r="AL2500" i="18"/>
  <c r="AL2499" i="18"/>
  <c r="AL2498" i="18"/>
  <c r="AL2497" i="18"/>
  <c r="AL2496" i="18"/>
  <c r="AL2495" i="18"/>
  <c r="AL2494" i="18"/>
  <c r="AL2493" i="18"/>
  <c r="AL2492" i="18"/>
  <c r="AL2490" i="18"/>
  <c r="AL2489" i="18"/>
  <c r="AL2488" i="18"/>
  <c r="AL2487" i="18"/>
  <c r="AL2486" i="18"/>
  <c r="AL2485" i="18"/>
  <c r="AL2484" i="18"/>
  <c r="AL2483" i="18"/>
  <c r="AL2482" i="18"/>
  <c r="AL2481" i="18"/>
  <c r="AL2480" i="18"/>
  <c r="AL2479" i="18"/>
  <c r="AL2478" i="18"/>
  <c r="AL2477" i="18"/>
  <c r="AL2476" i="18"/>
  <c r="AL2475" i="18"/>
  <c r="AL2474" i="18"/>
  <c r="AL2473" i="18"/>
  <c r="AL2472" i="18"/>
  <c r="AL2471" i="18"/>
  <c r="AL2470" i="18"/>
  <c r="AL2469" i="18"/>
  <c r="AL2468" i="18"/>
  <c r="AL2467" i="18"/>
  <c r="AL2466" i="18"/>
  <c r="AL2465" i="18"/>
  <c r="AL2464" i="18"/>
  <c r="AL2463" i="18"/>
  <c r="AL2462" i="18"/>
  <c r="AL2461" i="18"/>
  <c r="AL2460" i="18"/>
  <c r="AL2459" i="18"/>
  <c r="AL2458" i="18"/>
  <c r="AL2457" i="18"/>
  <c r="AL2456" i="18"/>
  <c r="AL2455" i="18"/>
  <c r="AL2454" i="18"/>
  <c r="AL2453" i="18"/>
  <c r="AL2452" i="18"/>
  <c r="AL2451" i="18"/>
  <c r="AL2450" i="18"/>
  <c r="AL2449" i="18"/>
  <c r="AL2448" i="18"/>
  <c r="AL2447" i="18"/>
  <c r="AL2446" i="18"/>
  <c r="AL2445" i="18"/>
  <c r="AL2444" i="18"/>
  <c r="AL2443" i="18"/>
  <c r="AL2442" i="18"/>
  <c r="AL2441" i="18"/>
  <c r="AL2440" i="18"/>
  <c r="AL2438" i="18"/>
  <c r="AL2437" i="18"/>
  <c r="AL2436" i="18"/>
  <c r="AL2435" i="18"/>
  <c r="AL2434" i="18"/>
  <c r="AL2433" i="18"/>
  <c r="AL2432" i="18"/>
  <c r="AL2431" i="18"/>
  <c r="AL2430" i="18"/>
  <c r="AL2429" i="18"/>
  <c r="AL2428" i="18"/>
  <c r="AL2427" i="18"/>
  <c r="AL2426" i="18"/>
  <c r="AL2425" i="18"/>
  <c r="AL2424" i="18"/>
  <c r="AL2423" i="18"/>
  <c r="AL2422" i="18"/>
  <c r="AL2421" i="18"/>
  <c r="AL2420" i="18"/>
  <c r="AL2419" i="18"/>
  <c r="AL2418" i="18"/>
  <c r="AL2417" i="18"/>
  <c r="AL2416" i="18"/>
  <c r="AL2415" i="18"/>
  <c r="AL2414" i="18"/>
  <c r="AL2413" i="18"/>
  <c r="AL2412" i="18"/>
  <c r="AL2411" i="18"/>
  <c r="AL2410" i="18"/>
  <c r="AL2409" i="18"/>
  <c r="AL2408" i="18"/>
  <c r="AL2407" i="18"/>
  <c r="AL2406" i="18"/>
  <c r="AL2405" i="18"/>
  <c r="AL2404" i="18"/>
  <c r="AL2403" i="18"/>
  <c r="AL2402" i="18"/>
  <c r="AL2401" i="18"/>
  <c r="AL2400" i="18"/>
  <c r="AL2399" i="18"/>
  <c r="AL2398" i="18"/>
  <c r="AL2397" i="18"/>
  <c r="AL2396" i="18"/>
  <c r="AL2395" i="18"/>
  <c r="AL2394" i="18"/>
  <c r="AL2393" i="18"/>
  <c r="AL2392" i="18"/>
  <c r="AL2391" i="18"/>
  <c r="AL2390" i="18"/>
  <c r="AL2389" i="18"/>
  <c r="AL2388" i="18"/>
  <c r="AL2387" i="18"/>
  <c r="AL2386" i="18"/>
  <c r="AL2385" i="18"/>
  <c r="AL2384" i="18"/>
  <c r="AL2383" i="18"/>
  <c r="AL2382" i="18"/>
  <c r="AL2379" i="18"/>
  <c r="AL2378" i="18"/>
  <c r="AL2377" i="18"/>
  <c r="AL2376" i="18"/>
  <c r="AL2375" i="18"/>
  <c r="AL2374" i="18"/>
  <c r="AL2373" i="18"/>
  <c r="AL2372" i="18"/>
  <c r="AL2371" i="18"/>
  <c r="AL2370" i="18"/>
  <c r="AL2369" i="18"/>
  <c r="AL2368" i="18"/>
  <c r="AL2367" i="18"/>
  <c r="AL2366" i="18"/>
  <c r="AL2365" i="18"/>
  <c r="AL2364" i="18"/>
  <c r="AL2363" i="18"/>
  <c r="AL2362" i="18"/>
  <c r="AL2361" i="18"/>
  <c r="AL2360" i="18"/>
  <c r="AL2359" i="18"/>
  <c r="AL2358" i="18"/>
  <c r="AL2357" i="18"/>
  <c r="AL2356" i="18"/>
  <c r="AL2354" i="18"/>
  <c r="AL2353" i="18"/>
  <c r="AL2352" i="18"/>
  <c r="AL2351" i="18"/>
  <c r="AL2350" i="18"/>
  <c r="AL2349" i="18"/>
  <c r="AL2348" i="18"/>
  <c r="AL2347" i="18"/>
  <c r="AL2346" i="18"/>
  <c r="AL2345" i="18"/>
  <c r="AL2344" i="18"/>
  <c r="AL2343" i="18"/>
  <c r="AL2342" i="18"/>
  <c r="AL2341" i="18"/>
  <c r="AL2340" i="18"/>
  <c r="AL2339" i="18"/>
  <c r="AL2338" i="18"/>
  <c r="AL2337" i="18"/>
  <c r="AL2336" i="18"/>
  <c r="AL2335" i="18"/>
  <c r="AL2334" i="18"/>
  <c r="AL2333" i="18"/>
  <c r="AL2332" i="18"/>
  <c r="AL2331" i="18"/>
  <c r="AL2330" i="18"/>
  <c r="AL2329" i="18"/>
  <c r="AL2328" i="18"/>
  <c r="AL2327" i="18"/>
  <c r="AL2326" i="18"/>
  <c r="AL2325" i="18"/>
  <c r="AL2324" i="18"/>
  <c r="AL2323" i="18"/>
  <c r="AL2322" i="18"/>
  <c r="AL2321" i="18"/>
  <c r="AL2320" i="18"/>
  <c r="AL2319" i="18"/>
  <c r="AL2318" i="18"/>
  <c r="AL2317" i="18"/>
  <c r="AL2316" i="18"/>
  <c r="AL2315" i="18"/>
  <c r="AL2314" i="18"/>
  <c r="AL2313" i="18"/>
  <c r="AL2312" i="18"/>
  <c r="AL2311" i="18"/>
  <c r="AL2310" i="18"/>
  <c r="AL2309" i="18"/>
  <c r="AL2308" i="18"/>
  <c r="AL2307" i="18"/>
  <c r="AL2306" i="18"/>
  <c r="AL2305" i="18"/>
  <c r="AL2304" i="18"/>
  <c r="AL2303" i="18"/>
  <c r="AL2302" i="18"/>
  <c r="AL2301" i="18"/>
  <c r="AL2300" i="18"/>
  <c r="AL2299" i="18"/>
  <c r="AL2298" i="18"/>
  <c r="AL2297" i="18"/>
  <c r="AL2296" i="18"/>
  <c r="AL2295" i="18"/>
  <c r="AL2294" i="18"/>
  <c r="AL2293" i="18"/>
  <c r="AL2292" i="18"/>
  <c r="AL2291" i="18"/>
  <c r="AL2290" i="18"/>
  <c r="AL2289" i="18"/>
  <c r="AL2288" i="18"/>
  <c r="AL2287" i="18"/>
  <c r="AL2286" i="18"/>
  <c r="AL2285" i="18"/>
  <c r="AL2284" i="18"/>
  <c r="AL2283" i="18"/>
  <c r="AL2282" i="18"/>
  <c r="AL2281" i="18"/>
  <c r="AL2280" i="18"/>
  <c r="AL2279" i="18"/>
  <c r="AL2278" i="18"/>
  <c r="AL2277" i="18"/>
  <c r="AL2276" i="18"/>
  <c r="AL2275" i="18"/>
  <c r="AL2274" i="18"/>
  <c r="AL2273" i="18"/>
  <c r="AL2272" i="18"/>
  <c r="AL2271" i="18"/>
  <c r="AL2269" i="18"/>
  <c r="AL2268" i="18"/>
  <c r="AL2267" i="18"/>
  <c r="AL2266" i="18"/>
  <c r="AL2265" i="18"/>
  <c r="AL2260" i="18"/>
  <c r="AL2259" i="18"/>
  <c r="AL2258" i="18"/>
  <c r="AL2257" i="18"/>
  <c r="AL2256" i="18"/>
  <c r="AL2255" i="18"/>
  <c r="AL2254" i="18"/>
  <c r="AL2253" i="18"/>
  <c r="AL2252" i="18"/>
  <c r="AL2251" i="18"/>
  <c r="AL2250" i="18"/>
  <c r="AL2249" i="18"/>
  <c r="AL2248" i="18"/>
  <c r="AL2247" i="18"/>
  <c r="AL2246" i="18"/>
  <c r="AL2245" i="18"/>
  <c r="AL2244" i="18"/>
  <c r="AL2243" i="18"/>
  <c r="AL2242" i="18"/>
  <c r="AL2241" i="18"/>
  <c r="AL2240" i="18"/>
  <c r="AL2239" i="18"/>
  <c r="AL2238" i="18"/>
  <c r="AL2237" i="18"/>
  <c r="AL2236" i="18"/>
  <c r="AL2235" i="18"/>
  <c r="AL2234" i="18"/>
  <c r="AL2233" i="18"/>
  <c r="AL2232" i="18"/>
  <c r="AL2231" i="18"/>
  <c r="AL2230" i="18"/>
  <c r="AL2229" i="18"/>
  <c r="AL2228" i="18"/>
  <c r="AL2227" i="18"/>
  <c r="AL2225" i="18"/>
  <c r="AL2224" i="18"/>
  <c r="AL2223" i="18"/>
  <c r="AL2222" i="18"/>
  <c r="AL2221" i="18"/>
  <c r="AL2220" i="18"/>
  <c r="AL2219" i="18"/>
  <c r="AL2218" i="18"/>
  <c r="AL2217" i="18"/>
  <c r="AL2216" i="18"/>
  <c r="AL2215" i="18"/>
  <c r="AL2214" i="18"/>
  <c r="AL2213" i="18"/>
  <c r="AL2211" i="18"/>
  <c r="AL2210" i="18"/>
  <c r="AL2209" i="18"/>
  <c r="AL2208" i="18"/>
  <c r="AL2207" i="18"/>
  <c r="AL2206" i="18"/>
  <c r="AL2205" i="18"/>
  <c r="AL2204" i="18"/>
  <c r="AL2134" i="18"/>
  <c r="AL2133" i="18"/>
  <c r="AL2132" i="18"/>
  <c r="AL2130" i="18"/>
  <c r="AL2129" i="18"/>
  <c r="AL2128" i="18"/>
  <c r="AL2126" i="18"/>
  <c r="AL2125" i="18"/>
  <c r="AL2124" i="18"/>
  <c r="AL2123" i="18"/>
  <c r="AL2122" i="18"/>
  <c r="AL2121" i="18"/>
  <c r="AL2120" i="18"/>
  <c r="AL2119" i="18"/>
  <c r="AL2118" i="18"/>
  <c r="AL2117" i="18"/>
  <c r="AL2116" i="18"/>
  <c r="AL2115" i="18"/>
  <c r="AL2114" i="18"/>
  <c r="AL2112" i="18"/>
  <c r="AL2111" i="18"/>
  <c r="AL2110" i="18"/>
  <c r="AL2109" i="18"/>
  <c r="AL2108" i="18"/>
  <c r="AL2107" i="18"/>
  <c r="AL2106" i="18"/>
  <c r="AL2105" i="18"/>
  <c r="AL2104" i="18"/>
  <c r="AL2103" i="18"/>
  <c r="AL2102" i="18"/>
  <c r="AL2101" i="18"/>
  <c r="AL2100" i="18"/>
  <c r="AL2099" i="18"/>
  <c r="AL2098" i="18"/>
  <c r="AL2097" i="18"/>
  <c r="AL2095" i="18"/>
  <c r="AL2094" i="18"/>
  <c r="AL2093" i="18"/>
  <c r="AL2092" i="18"/>
  <c r="AL2090" i="18"/>
  <c r="AL2089" i="18"/>
  <c r="AL2088" i="18"/>
  <c r="AL2087" i="18"/>
  <c r="AL2086" i="18"/>
  <c r="AL2085" i="18"/>
  <c r="AL2084" i="18"/>
  <c r="AL2083" i="18"/>
  <c r="AL2082" i="18"/>
  <c r="AL2081" i="18"/>
  <c r="AL2080" i="18"/>
  <c r="AL2079" i="18"/>
  <c r="AL2078" i="18"/>
  <c r="AL2077" i="18"/>
  <c r="AL2075" i="18"/>
  <c r="AL2074" i="18"/>
  <c r="AL2072" i="18"/>
  <c r="AL2069" i="18"/>
  <c r="AL2068" i="18"/>
  <c r="AL2066" i="18"/>
  <c r="AL2064" i="18"/>
  <c r="AL2061" i="18"/>
  <c r="AL2060" i="18"/>
  <c r="AL2059" i="18"/>
  <c r="AL2058" i="18"/>
  <c r="AL2057" i="18"/>
  <c r="AL2056" i="18"/>
  <c r="AL2055" i="18"/>
  <c r="AL2054" i="18"/>
  <c r="AL2053" i="18"/>
  <c r="AL2052" i="18"/>
  <c r="AL2050" i="18"/>
  <c r="AL2049" i="18"/>
  <c r="AL2048" i="18"/>
  <c r="AL2047" i="18"/>
  <c r="AL2046" i="18"/>
  <c r="AL2045" i="18"/>
  <c r="AL2044" i="18"/>
  <c r="AL2043" i="18"/>
  <c r="AL2042" i="18"/>
  <c r="AL2040" i="18"/>
  <c r="AL2038" i="18"/>
  <c r="AL2037" i="18"/>
  <c r="AL2036" i="18"/>
  <c r="AL2034" i="18"/>
  <c r="AL2033" i="18"/>
  <c r="AL2032" i="18"/>
  <c r="AL2031" i="18"/>
  <c r="AL2029" i="18"/>
  <c r="AL2027" i="18"/>
  <c r="AL2026" i="18"/>
  <c r="AL2024" i="18"/>
  <c r="AL1990" i="18"/>
  <c r="AL1989" i="18"/>
  <c r="AL1988" i="18"/>
  <c r="AL1987" i="18"/>
  <c r="AL1986" i="18"/>
  <c r="AL1985" i="18"/>
  <c r="AL1984" i="18"/>
  <c r="AL1983" i="18"/>
  <c r="AL1982" i="18"/>
  <c r="AL1981" i="18"/>
  <c r="AL1980" i="18"/>
  <c r="AL1979" i="18"/>
  <c r="AL1978" i="18"/>
  <c r="AL1977" i="18"/>
  <c r="AL1976" i="18"/>
  <c r="AL1975" i="18"/>
  <c r="AL1974" i="18"/>
  <c r="AL1973" i="18"/>
  <c r="AL1972" i="18"/>
  <c r="AL1873" i="18"/>
  <c r="AL1858" i="18"/>
  <c r="AL1857" i="18"/>
  <c r="AL1856" i="18"/>
  <c r="AL1855" i="18"/>
  <c r="AL1853" i="18"/>
  <c r="AL1852" i="18"/>
  <c r="AL1847" i="18"/>
  <c r="AL1844" i="18"/>
  <c r="AL1840" i="18"/>
  <c r="AL1838" i="18"/>
  <c r="AL1826" i="18"/>
  <c r="AL1825" i="18"/>
  <c r="AL1824" i="18"/>
  <c r="AL1823" i="18"/>
  <c r="AL1822" i="18"/>
  <c r="AL1821" i="18"/>
  <c r="AL1819" i="18"/>
  <c r="AL1818" i="18"/>
  <c r="AL1817" i="18"/>
  <c r="AL1816" i="18"/>
  <c r="AL1815" i="18"/>
  <c r="AL1814" i="18"/>
  <c r="AL1813" i="18"/>
  <c r="AL1812" i="18"/>
  <c r="AL1811" i="18"/>
  <c r="AL1810" i="18"/>
  <c r="AL1809" i="18"/>
  <c r="AL1808" i="18"/>
  <c r="AL1807" i="18"/>
  <c r="AL1806" i="18"/>
  <c r="AL1805" i="18"/>
  <c r="AL1804" i="18"/>
  <c r="AL1803" i="18"/>
  <c r="AL1802" i="18"/>
  <c r="AL1801" i="18"/>
  <c r="AL1800" i="18"/>
  <c r="AL1798" i="18"/>
  <c r="AL1797" i="18"/>
  <c r="AL1796" i="18"/>
  <c r="AL1793" i="18"/>
  <c r="AL1792" i="18"/>
  <c r="AL1791" i="18"/>
  <c r="AL1790" i="18"/>
  <c r="AL1789" i="18"/>
  <c r="AL1788" i="18"/>
  <c r="AL1787" i="18"/>
  <c r="AL1786" i="18"/>
  <c r="AL1785" i="18"/>
  <c r="AL1784" i="18"/>
  <c r="AL1783" i="18"/>
  <c r="AL1782" i="18"/>
  <c r="AL1781" i="18"/>
  <c r="AL1780" i="18"/>
  <c r="AL1779" i="18"/>
  <c r="AL1778" i="18"/>
  <c r="AL1777" i="18"/>
  <c r="AL1776" i="18"/>
  <c r="AL1775" i="18"/>
  <c r="AL1774" i="18"/>
  <c r="AL1773" i="18"/>
  <c r="AL1772" i="18"/>
  <c r="AL1771" i="18"/>
  <c r="AL1770" i="18"/>
  <c r="AL1769" i="18"/>
  <c r="AL1766" i="18"/>
  <c r="AL1764" i="18"/>
  <c r="AL1763" i="18"/>
  <c r="AL1762" i="18"/>
  <c r="AL1761" i="18"/>
  <c r="AL1760" i="18"/>
  <c r="AL1759" i="18"/>
  <c r="AL1758" i="18"/>
  <c r="AL1757" i="18"/>
  <c r="AL1756" i="18"/>
  <c r="AL1755" i="18"/>
  <c r="AL1754" i="18"/>
  <c r="AL1753" i="18"/>
  <c r="AL1752" i="18"/>
  <c r="AL1751" i="18"/>
  <c r="AL1750" i="18"/>
  <c r="AL1749" i="18"/>
  <c r="AL1748" i="18"/>
  <c r="AL1747" i="18"/>
  <c r="AL1746" i="18"/>
  <c r="AL1745" i="18"/>
  <c r="AL1744" i="18"/>
  <c r="AL1743" i="18"/>
  <c r="AL1742" i="18"/>
  <c r="AL1741" i="18"/>
  <c r="AL1740" i="18"/>
  <c r="AL1739" i="18"/>
  <c r="AL1738" i="18"/>
  <c r="AL1737" i="18"/>
  <c r="AL1736" i="18"/>
  <c r="AL1735" i="18"/>
  <c r="AL1734" i="18"/>
  <c r="AL1733" i="18"/>
  <c r="AL1732" i="18"/>
  <c r="AL1731" i="18"/>
  <c r="AL1730" i="18"/>
  <c r="AL1729" i="18"/>
  <c r="AL1728" i="18"/>
  <c r="AL1727" i="18"/>
  <c r="AL1722" i="18"/>
  <c r="AL1715" i="18"/>
  <c r="AL1714" i="18"/>
  <c r="AL1706" i="18"/>
  <c r="AL1705" i="18"/>
  <c r="AL1703" i="18"/>
  <c r="AL1702" i="18"/>
  <c r="AL1701" i="18"/>
  <c r="AL1700" i="18"/>
  <c r="AL1699" i="18"/>
  <c r="AL1697" i="18"/>
  <c r="AL1696" i="18"/>
  <c r="AL1695" i="18"/>
  <c r="AL1694" i="18"/>
  <c r="AL1672" i="18"/>
  <c r="AL1637" i="18"/>
  <c r="AL1636" i="18"/>
  <c r="AL1635" i="18"/>
  <c r="AL1634" i="18"/>
  <c r="AL1633" i="18"/>
  <c r="AL1632" i="18"/>
  <c r="AL1631" i="18"/>
  <c r="AL1630" i="18"/>
  <c r="AL1629" i="18"/>
  <c r="AL1628" i="18"/>
  <c r="AL1627" i="18"/>
  <c r="AL1626" i="18"/>
  <c r="AL1625" i="18"/>
  <c r="AL1624" i="18"/>
  <c r="AL1623" i="18"/>
  <c r="AL1622" i="18"/>
  <c r="AL1621" i="18"/>
  <c r="AL1620" i="18"/>
  <c r="AL1619" i="18"/>
  <c r="AL1618" i="18"/>
  <c r="AL1617" i="18"/>
  <c r="AL1616" i="18"/>
  <c r="AL1615" i="18"/>
  <c r="AL1614" i="18"/>
  <c r="AL1613" i="18"/>
  <c r="AL1612" i="18"/>
  <c r="AL1611" i="18"/>
  <c r="AL1610" i="18"/>
  <c r="AL1609" i="18"/>
  <c r="AL1608" i="18"/>
  <c r="AL1607" i="18"/>
  <c r="AL1606" i="18"/>
  <c r="AL1605" i="18"/>
  <c r="AL1604" i="18"/>
  <c r="AL1603" i="18"/>
  <c r="AL1602" i="18"/>
  <c r="AL1601" i="18"/>
  <c r="AL1600" i="18"/>
  <c r="AL1598" i="18"/>
  <c r="AL1597" i="18"/>
  <c r="AL1596" i="18"/>
  <c r="AL1595" i="18"/>
  <c r="AL1594" i="18"/>
  <c r="AL1593" i="18"/>
  <c r="AL1592" i="18"/>
  <c r="AL1591" i="18"/>
  <c r="AL1590" i="18"/>
  <c r="AL1589" i="18"/>
  <c r="AL1588" i="18"/>
  <c r="AL1587" i="18"/>
  <c r="AL1586" i="18"/>
  <c r="AL1585" i="18"/>
  <c r="AL1584" i="18"/>
  <c r="AL1583" i="18"/>
  <c r="AL1582" i="18"/>
  <c r="AL1581" i="18"/>
  <c r="AL1580" i="18"/>
  <c r="AL1579" i="18"/>
  <c r="AL1578" i="18"/>
  <c r="AL1577" i="18"/>
  <c r="AL1576" i="18"/>
  <c r="AL1575" i="18"/>
  <c r="AL1574" i="18"/>
  <c r="AL1573" i="18"/>
  <c r="AL1572" i="18"/>
  <c r="AL1571" i="18"/>
  <c r="AL1570" i="18"/>
  <c r="AL1569" i="18"/>
  <c r="AL1568" i="18"/>
  <c r="AL1567" i="18"/>
  <c r="AL1566" i="18"/>
  <c r="AL1565" i="18"/>
  <c r="AL1564" i="18"/>
  <c r="AL1563" i="18"/>
  <c r="AL1562" i="18"/>
  <c r="AL1561" i="18"/>
  <c r="AL1560" i="18"/>
  <c r="AL1559" i="18"/>
  <c r="AL1558" i="18"/>
  <c r="AL1557" i="18"/>
  <c r="AL1556" i="18"/>
  <c r="AL1555" i="18"/>
  <c r="AL1554" i="18"/>
  <c r="AL1553" i="18"/>
  <c r="AL1552" i="18"/>
  <c r="AL1551" i="18"/>
  <c r="AL1550" i="18"/>
  <c r="AL1549" i="18"/>
  <c r="AL1548" i="18"/>
  <c r="AL1547" i="18"/>
  <c r="AL1546" i="18"/>
  <c r="AL1545" i="18"/>
  <c r="AL1544" i="18"/>
  <c r="AL1543" i="18"/>
  <c r="AL1542" i="18"/>
  <c r="AL1541" i="18"/>
  <c r="AL1540" i="18"/>
  <c r="AL1539" i="18"/>
  <c r="AL1538" i="18"/>
  <c r="AL1474" i="18"/>
  <c r="AL1473" i="18"/>
  <c r="AL1467" i="18"/>
  <c r="AL1462" i="18"/>
  <c r="AL1460" i="18"/>
  <c r="AL1457" i="18"/>
  <c r="AL1456" i="18"/>
  <c r="AL1455" i="18"/>
  <c r="AL1425" i="18"/>
  <c r="AL1423" i="18"/>
  <c r="AL1418" i="18"/>
  <c r="AL1415" i="18"/>
  <c r="AL1414" i="18"/>
  <c r="AL1412" i="18"/>
  <c r="AL1410" i="18"/>
  <c r="AL1409" i="18"/>
  <c r="AL1408" i="18"/>
  <c r="AL1406" i="18"/>
  <c r="AL1405" i="18"/>
  <c r="AL1393" i="18"/>
  <c r="AL1389" i="18"/>
  <c r="AL1388" i="18"/>
  <c r="AL1387" i="18"/>
  <c r="AL1386" i="18"/>
  <c r="AL1383" i="18"/>
  <c r="AL1382" i="18"/>
  <c r="AL1381" i="18"/>
  <c r="AL1379" i="18"/>
  <c r="AL1378" i="18"/>
  <c r="AL1377" i="18"/>
  <c r="AL1375" i="18"/>
  <c r="AL1370" i="18"/>
  <c r="AL1365" i="18"/>
  <c r="AL1364" i="18"/>
  <c r="AL1356" i="18"/>
  <c r="AL1346" i="18"/>
  <c r="AL1296" i="18"/>
  <c r="AL1294" i="18"/>
  <c r="AL1215" i="18"/>
  <c r="AL1207" i="18"/>
  <c r="AL1205" i="18"/>
  <c r="AL1154" i="18"/>
  <c r="AL1148" i="18"/>
  <c r="AL1147" i="18"/>
  <c r="AL1146" i="18"/>
  <c r="AL1143" i="18"/>
  <c r="AL1139" i="18"/>
  <c r="AL1138" i="18"/>
  <c r="AL1136" i="18"/>
  <c r="AL1135" i="18"/>
  <c r="AL1126" i="18"/>
  <c r="AL1125" i="18"/>
  <c r="AL1123" i="18"/>
  <c r="AL1122" i="18"/>
  <c r="AL1121" i="18"/>
  <c r="AL1119" i="18"/>
  <c r="AL1118" i="18"/>
  <c r="AL1117" i="18"/>
  <c r="AL1116" i="18"/>
  <c r="AL1113" i="18"/>
  <c r="AL1111" i="18"/>
  <c r="AL1107" i="18"/>
  <c r="AL1106" i="18"/>
  <c r="AL1105" i="18"/>
  <c r="AL1095" i="18"/>
  <c r="AL1094" i="18"/>
  <c r="AL1093" i="18"/>
  <c r="AL1088" i="18"/>
  <c r="AL1087" i="18"/>
  <c r="AL1085" i="18"/>
  <c r="AL1083" i="18"/>
  <c r="AL1081" i="18"/>
  <c r="AL1080" i="18"/>
  <c r="AL1079" i="18"/>
  <c r="AL1078" i="18"/>
  <c r="AL1077" i="18"/>
  <c r="AL1076" i="18"/>
  <c r="AL1074" i="18"/>
  <c r="AL1073" i="18"/>
  <c r="AL1071" i="18"/>
  <c r="AL1070" i="18"/>
  <c r="AL1069" i="18"/>
  <c r="AL1068" i="18"/>
  <c r="AL1067" i="18"/>
  <c r="AL1066" i="18"/>
  <c r="AL1065" i="18"/>
  <c r="AL1064" i="18"/>
  <c r="AL1061" i="18"/>
  <c r="AL1060" i="18"/>
  <c r="AL1059" i="18"/>
  <c r="AL1058" i="18"/>
  <c r="AL1057" i="18"/>
  <c r="AL1053" i="18"/>
  <c r="AL1052" i="18"/>
  <c r="AL1051" i="18"/>
  <c r="AL1047" i="18"/>
  <c r="AL1045" i="18"/>
  <c r="AL1044" i="18"/>
  <c r="AL1043" i="18"/>
  <c r="AL1042" i="18"/>
  <c r="AL1041" i="18"/>
  <c r="AL1040" i="18"/>
  <c r="AL1039" i="18"/>
  <c r="AL1038" i="18"/>
  <c r="AL1037" i="18"/>
  <c r="AL1036" i="18"/>
  <c r="AL1035" i="18"/>
  <c r="AL1034" i="18"/>
  <c r="AL1033" i="18"/>
  <c r="AL1032" i="18"/>
  <c r="AL1031" i="18"/>
  <c r="AL1030" i="18"/>
  <c r="AL1025" i="18"/>
  <c r="AL1023" i="18"/>
  <c r="AL1022" i="18"/>
  <c r="AL1021" i="18"/>
  <c r="AL1019" i="18"/>
  <c r="AL1018" i="18"/>
  <c r="AL1017" i="18"/>
  <c r="AL1016" i="18"/>
  <c r="AL1015" i="18"/>
  <c r="AL1014" i="18"/>
  <c r="AL1013" i="18"/>
  <c r="AL1012" i="18"/>
  <c r="AL1011" i="18"/>
  <c r="AL1009" i="18"/>
  <c r="AL1008" i="18"/>
  <c r="AL1007" i="18"/>
  <c r="AL1006" i="18"/>
  <c r="AL1005" i="18"/>
  <c r="AL1004" i="18"/>
  <c r="AL1001" i="18"/>
  <c r="AL1000" i="18"/>
  <c r="AL999" i="18"/>
  <c r="AL996" i="18"/>
  <c r="AL993" i="18"/>
  <c r="AL992" i="18"/>
  <c r="AL991" i="18"/>
  <c r="AL989" i="18"/>
  <c r="AL985" i="18"/>
  <c r="AL984" i="18"/>
  <c r="AL983" i="18"/>
  <c r="AL981" i="18"/>
  <c r="AL980" i="18"/>
  <c r="AL975" i="18"/>
  <c r="AL974" i="18"/>
  <c r="AL971" i="18"/>
  <c r="AL970" i="18"/>
  <c r="AL969" i="18"/>
  <c r="AL967" i="18"/>
  <c r="AL965" i="18"/>
  <c r="AL964" i="18"/>
  <c r="AL961" i="18"/>
  <c r="AL960" i="18"/>
  <c r="AL958" i="18"/>
  <c r="AL956" i="18"/>
  <c r="AL954" i="18"/>
  <c r="AL952" i="18"/>
  <c r="AL951" i="18"/>
  <c r="AL950" i="18"/>
  <c r="AL949" i="18"/>
  <c r="AL948" i="18"/>
  <c r="AL947" i="18"/>
  <c r="AL946" i="18"/>
  <c r="AL945" i="18"/>
  <c r="AL944" i="18"/>
  <c r="AL943" i="18"/>
  <c r="AL942" i="18"/>
  <c r="AL941" i="18"/>
  <c r="AL940" i="18"/>
  <c r="AL939" i="18"/>
  <c r="AL936" i="18"/>
  <c r="AL935" i="18"/>
  <c r="AL934" i="18"/>
  <c r="AL933" i="18"/>
  <c r="AL931" i="18"/>
  <c r="AL928" i="18"/>
  <c r="AL926" i="18"/>
  <c r="AL925" i="18"/>
  <c r="AL922" i="18"/>
  <c r="AL916" i="18"/>
  <c r="AL914" i="18"/>
  <c r="AL913" i="18"/>
  <c r="AL910" i="18"/>
  <c r="AL907" i="18"/>
  <c r="AL905" i="18"/>
  <c r="AL893" i="18"/>
  <c r="AL892" i="18"/>
  <c r="AL889" i="18"/>
  <c r="AL888" i="18"/>
  <c r="AL886" i="18"/>
  <c r="AL882" i="18"/>
  <c r="AL880" i="18"/>
  <c r="AL879" i="18"/>
  <c r="AL877" i="18"/>
  <c r="AL875" i="18"/>
  <c r="AL870" i="18"/>
  <c r="AL868" i="18"/>
  <c r="AL864" i="18"/>
  <c r="AL863" i="18"/>
  <c r="AL861" i="18"/>
  <c r="AL859" i="18"/>
  <c r="AL858" i="18"/>
  <c r="AL857" i="18"/>
  <c r="AL856" i="18"/>
  <c r="AL855" i="18"/>
  <c r="AL854" i="18"/>
  <c r="AL853" i="18"/>
  <c r="AL851" i="18"/>
  <c r="AL849" i="18"/>
  <c r="AL847" i="18"/>
  <c r="AL845" i="18"/>
  <c r="AL843" i="18"/>
  <c r="AL842" i="18"/>
  <c r="AL834" i="18"/>
  <c r="AL832" i="18"/>
  <c r="AL828" i="18"/>
  <c r="AL825" i="18"/>
  <c r="AL823" i="18"/>
  <c r="AL821" i="18"/>
  <c r="AL820" i="18"/>
  <c r="AL819" i="18"/>
  <c r="AL818" i="18"/>
  <c r="AL817" i="18"/>
  <c r="AL815" i="18"/>
  <c r="AL814" i="18"/>
  <c r="AL813" i="18"/>
  <c r="AL812" i="18"/>
  <c r="AL811" i="18"/>
  <c r="AL810" i="18"/>
  <c r="AL808" i="18"/>
  <c r="AL807" i="18"/>
  <c r="AL806" i="18"/>
  <c r="AL805" i="18"/>
  <c r="AL804" i="18"/>
  <c r="AL803" i="18"/>
  <c r="AL802" i="18"/>
  <c r="AL801" i="18"/>
  <c r="AL800" i="18"/>
  <c r="AL799" i="18"/>
  <c r="AL796" i="18"/>
  <c r="AL795" i="18"/>
  <c r="AL794" i="18"/>
  <c r="AL793" i="18"/>
  <c r="AL792" i="18"/>
  <c r="AL790" i="18"/>
  <c r="AL788" i="18"/>
  <c r="AL787" i="18"/>
  <c r="AL786" i="18"/>
  <c r="AL785" i="18"/>
  <c r="AL784" i="18"/>
  <c r="AL783" i="18"/>
  <c r="AL779" i="18"/>
  <c r="AL778" i="18"/>
  <c r="AL776" i="18"/>
  <c r="AL773" i="18"/>
  <c r="AL772" i="18"/>
  <c r="AL770" i="18"/>
  <c r="AL769" i="18"/>
  <c r="AL768" i="18"/>
  <c r="AL767" i="18"/>
  <c r="AL766" i="18"/>
  <c r="AL765" i="18"/>
  <c r="AL764" i="18"/>
  <c r="AL762" i="18"/>
  <c r="AL761" i="18"/>
  <c r="AL760" i="18"/>
  <c r="AL759" i="18"/>
  <c r="AL758" i="18"/>
  <c r="AL757" i="18"/>
  <c r="AL755" i="18"/>
  <c r="AL754" i="18"/>
  <c r="AL753" i="18"/>
  <c r="AL752" i="18"/>
  <c r="AL751" i="18"/>
  <c r="AL750" i="18"/>
  <c r="AL749" i="18"/>
  <c r="AL745" i="18"/>
  <c r="AL744" i="18"/>
  <c r="AL743" i="18"/>
  <c r="AL742" i="18"/>
  <c r="AL741" i="18"/>
  <c r="AL739" i="18"/>
  <c r="AL738" i="18"/>
  <c r="AL737" i="18"/>
  <c r="AL734" i="18"/>
  <c r="AL732" i="18"/>
  <c r="AL731" i="18"/>
  <c r="AL728" i="18"/>
  <c r="AL727" i="18"/>
  <c r="AL724" i="18"/>
  <c r="AL720" i="18"/>
  <c r="AL718" i="18"/>
  <c r="AL715" i="18"/>
  <c r="AL714" i="18"/>
  <c r="AL708" i="18"/>
  <c r="AL705" i="18"/>
  <c r="AL702" i="18"/>
  <c r="AL696" i="18"/>
  <c r="AL693" i="18"/>
  <c r="AL692" i="18"/>
  <c r="AL691" i="18"/>
  <c r="AL690" i="18"/>
  <c r="AL689" i="18"/>
  <c r="AL688" i="18"/>
  <c r="AL686" i="18"/>
  <c r="AL685" i="18"/>
  <c r="AL684" i="18"/>
  <c r="AL683" i="18"/>
  <c r="AL681" i="18"/>
  <c r="AL679" i="18"/>
  <c r="AL677" i="18"/>
  <c r="AL675" i="18"/>
  <c r="AL674" i="18"/>
  <c r="AL673" i="18"/>
  <c r="AL672" i="18"/>
  <c r="AL670" i="18"/>
  <c r="AL669" i="18"/>
  <c r="AL668" i="18"/>
  <c r="AL667" i="18"/>
  <c r="AL666" i="18"/>
  <c r="AL665" i="18"/>
  <c r="AL663" i="18"/>
  <c r="AL661" i="18"/>
  <c r="AL660" i="18"/>
  <c r="AL659" i="18"/>
  <c r="AL658" i="18"/>
  <c r="AL655" i="18"/>
  <c r="AL654" i="18"/>
  <c r="AL653" i="18"/>
  <c r="AL651" i="18"/>
  <c r="AL650" i="18"/>
  <c r="AL649" i="18"/>
  <c r="AL647" i="18"/>
  <c r="AL645" i="18"/>
  <c r="AL644" i="18"/>
  <c r="AL643" i="18"/>
  <c r="AL642" i="18"/>
  <c r="AL641" i="18"/>
  <c r="AL640" i="18"/>
  <c r="AL639" i="18"/>
  <c r="AL638" i="18"/>
  <c r="AL637" i="18"/>
  <c r="AL635" i="18"/>
  <c r="AL634" i="18"/>
  <c r="AL633" i="18"/>
  <c r="AL632" i="18"/>
  <c r="AL631" i="18"/>
  <c r="AL629" i="18"/>
  <c r="AL628" i="18"/>
  <c r="AL627" i="18"/>
  <c r="AL626" i="18"/>
  <c r="AL623" i="18"/>
  <c r="AL621" i="18"/>
  <c r="AL607" i="18"/>
  <c r="AL602" i="18"/>
  <c r="AL596" i="18"/>
  <c r="AL593" i="18"/>
  <c r="AL592" i="18"/>
  <c r="AL591" i="18"/>
  <c r="AL589" i="18"/>
  <c r="AL588" i="18"/>
  <c r="AL587" i="18"/>
  <c r="AL563" i="18"/>
  <c r="AL559" i="18"/>
  <c r="AL547" i="18"/>
  <c r="AL540" i="18"/>
  <c r="AL535" i="18"/>
  <c r="AL526" i="18"/>
  <c r="AL524" i="18"/>
  <c r="AL522" i="18"/>
  <c r="AL521" i="18"/>
  <c r="AL520" i="18"/>
  <c r="AL519" i="18"/>
  <c r="AL518" i="18"/>
  <c r="AL505" i="18"/>
  <c r="AL502" i="18"/>
  <c r="AL496" i="18"/>
  <c r="AL495" i="18"/>
  <c r="AL485" i="18"/>
  <c r="AL481" i="18"/>
  <c r="AL480" i="18"/>
  <c r="AL479" i="18"/>
  <c r="AL478" i="18"/>
  <c r="AL477" i="18"/>
  <c r="AL476" i="18"/>
  <c r="AL474" i="18"/>
  <c r="AL469" i="18"/>
  <c r="AL468" i="18"/>
  <c r="AL467" i="18"/>
  <c r="AL466" i="18"/>
  <c r="AL465" i="18"/>
  <c r="AL464" i="18"/>
  <c r="AL463" i="18"/>
  <c r="AL460" i="18"/>
  <c r="AL459" i="18"/>
  <c r="AL458" i="18"/>
  <c r="AL457" i="18"/>
  <c r="AL455" i="18"/>
  <c r="AL452" i="18"/>
  <c r="AL449" i="18"/>
  <c r="AL442" i="18"/>
  <c r="AL440" i="18"/>
  <c r="AL426" i="18"/>
  <c r="AL422" i="18"/>
  <c r="AL421" i="18"/>
  <c r="AL418" i="18"/>
  <c r="AL414" i="18"/>
  <c r="AL407" i="18"/>
  <c r="AL404" i="18"/>
  <c r="AL403" i="18"/>
  <c r="AL400" i="18"/>
  <c r="AL399" i="18"/>
  <c r="AL398" i="18"/>
  <c r="AL396" i="18"/>
  <c r="AL395" i="18"/>
  <c r="AL393" i="18"/>
  <c r="AL391" i="18"/>
  <c r="AL390" i="18"/>
  <c r="AL388" i="18"/>
  <c r="AL385" i="18"/>
  <c r="AL384" i="18"/>
  <c r="AL383" i="18"/>
  <c r="AL381" i="18"/>
  <c r="AL380" i="18"/>
  <c r="AL375" i="18"/>
  <c r="AL373" i="18"/>
  <c r="AL371" i="18"/>
  <c r="AL370" i="18"/>
  <c r="AL369" i="18"/>
  <c r="AL358" i="18"/>
  <c r="AL354" i="18"/>
  <c r="AL352" i="18"/>
  <c r="AL347" i="18"/>
  <c r="AL341" i="18"/>
  <c r="AL340" i="18"/>
  <c r="AL339" i="18"/>
  <c r="AL337" i="18"/>
  <c r="AL334" i="18"/>
  <c r="AL333" i="18"/>
  <c r="AL332" i="18"/>
  <c r="AL322" i="18"/>
  <c r="AL319" i="18"/>
  <c r="AL318" i="18"/>
  <c r="AL317" i="18"/>
  <c r="AL315" i="18"/>
  <c r="AL312" i="18"/>
  <c r="AL297" i="18"/>
  <c r="AL289" i="18"/>
  <c r="AL284" i="18"/>
  <c r="AL257" i="18"/>
  <c r="AL254" i="18"/>
  <c r="AL226" i="18"/>
  <c r="AL202" i="18"/>
  <c r="AL198" i="18"/>
  <c r="AL194" i="18"/>
  <c r="AL192" i="18"/>
  <c r="AL187" i="18"/>
  <c r="AL186" i="18"/>
  <c r="AL175" i="18"/>
  <c r="AL164" i="18"/>
  <c r="AL155" i="18"/>
  <c r="AL152" i="18"/>
  <c r="AL148" i="18"/>
  <c r="AL147" i="18"/>
  <c r="AL146" i="18"/>
  <c r="AL137" i="18"/>
  <c r="AL136" i="18"/>
  <c r="AL134" i="18"/>
  <c r="AL133" i="18"/>
  <c r="AL125" i="18"/>
  <c r="AL124" i="18"/>
  <c r="AL123" i="18"/>
  <c r="AL115" i="18"/>
  <c r="AL111" i="18"/>
  <c r="AL103" i="18"/>
  <c r="AL101" i="18"/>
  <c r="AL96" i="18"/>
  <c r="AL94" i="18"/>
  <c r="AL92" i="18"/>
  <c r="AL91" i="18"/>
  <c r="AL90" i="18"/>
  <c r="AL86" i="18"/>
  <c r="AL85" i="18"/>
  <c r="AL82" i="18"/>
  <c r="AL81" i="18"/>
  <c r="AL75" i="18"/>
  <c r="AL74" i="18"/>
  <c r="AL73" i="18"/>
  <c r="AL28" i="18"/>
  <c r="AL26" i="18"/>
  <c r="K26" i="18" s="1"/>
  <c r="AL25" i="18"/>
  <c r="K25" i="18" s="1"/>
  <c r="AL24" i="18"/>
  <c r="K24" i="18" s="1"/>
  <c r="AL23" i="18"/>
  <c r="K23" i="18" s="1"/>
  <c r="AL22" i="18"/>
  <c r="K22" i="18" s="1"/>
  <c r="AL19" i="18"/>
  <c r="AL16" i="18"/>
  <c r="K16" i="18" s="1"/>
  <c r="AM2989" i="18"/>
  <c r="AM2988" i="18"/>
  <c r="AM2986" i="18"/>
  <c r="AM2985" i="18"/>
  <c r="AM2984" i="18"/>
  <c r="AM2983" i="18"/>
  <c r="AM2982" i="18"/>
  <c r="AM2981" i="18"/>
  <c r="AM2980" i="18"/>
  <c r="AM2979" i="18"/>
  <c r="AM2978" i="18"/>
  <c r="AM2976" i="18"/>
  <c r="AM2974" i="18"/>
  <c r="AM2973" i="18"/>
  <c r="AM2972" i="18"/>
  <c r="AM2971" i="18"/>
  <c r="AM2970" i="18"/>
  <c r="AM2969" i="18"/>
  <c r="AM2968" i="18"/>
  <c r="AM2966" i="18"/>
  <c r="AM2965" i="18"/>
  <c r="AM2956" i="18"/>
  <c r="AM2955" i="18"/>
  <c r="AM2954" i="18"/>
  <c r="AM2952" i="18"/>
  <c r="AM2948" i="18"/>
  <c r="AM2947" i="18"/>
  <c r="AM2943" i="18"/>
  <c r="AM2941" i="18"/>
  <c r="AM2939" i="18"/>
  <c r="AM2937" i="18"/>
  <c r="AM2935" i="18"/>
  <c r="AM2932" i="18"/>
  <c r="AM2930" i="18"/>
  <c r="AM2929" i="18"/>
  <c r="AM2928" i="18"/>
  <c r="AM2927" i="18"/>
  <c r="AM2924" i="18"/>
  <c r="AM2922" i="18"/>
  <c r="AM2921" i="18"/>
  <c r="AM2918" i="18"/>
  <c r="AM2916" i="18"/>
  <c r="AM2912" i="18"/>
  <c r="AM2911" i="18"/>
  <c r="AM2907" i="18"/>
  <c r="AM2905" i="18"/>
  <c r="AM2903" i="18"/>
  <c r="AM2899" i="18"/>
  <c r="AM2898" i="18"/>
  <c r="AM2897" i="18"/>
  <c r="AM2896" i="18"/>
  <c r="AM2895" i="18"/>
  <c r="AM2891" i="18"/>
  <c r="AM2889" i="18"/>
  <c r="AM2888" i="18"/>
  <c r="AM2886" i="18"/>
  <c r="AM2884" i="18"/>
  <c r="AM2883" i="18"/>
  <c r="AM2882" i="18"/>
  <c r="AM2881" i="18"/>
  <c r="AM2880" i="18"/>
  <c r="AM2879" i="18"/>
  <c r="AM2878" i="18"/>
  <c r="AM2877" i="18"/>
  <c r="AM2873" i="18"/>
  <c r="AM2872" i="18"/>
  <c r="AM2871" i="18"/>
  <c r="AM2870" i="18"/>
  <c r="AM2867" i="18"/>
  <c r="AM2866" i="18"/>
  <c r="AM2864" i="18"/>
  <c r="AM2863" i="18"/>
  <c r="AM2862" i="18"/>
  <c r="AM2861" i="18"/>
  <c r="AM2859" i="18"/>
  <c r="AM2857" i="18"/>
  <c r="AM2856" i="18"/>
  <c r="AM2855" i="18"/>
  <c r="AM2849" i="18"/>
  <c r="AM1726" i="18"/>
  <c r="AM1711" i="18"/>
  <c r="AM1708" i="18"/>
  <c r="AM1707" i="18"/>
  <c r="AM1698" i="18"/>
  <c r="AM1693" i="18"/>
  <c r="AM1668" i="18"/>
  <c r="AM1666" i="18"/>
  <c r="AM1664" i="18"/>
  <c r="AM1662" i="18"/>
  <c r="AM1661" i="18"/>
  <c r="AM1660" i="18"/>
  <c r="AM1656" i="18"/>
  <c r="AM1655" i="18"/>
  <c r="AM1653" i="18"/>
  <c r="AM1652" i="18"/>
  <c r="AM1651" i="18"/>
  <c r="AM1650" i="18"/>
  <c r="AM1649" i="18"/>
  <c r="AM1648" i="18"/>
  <c r="AM1646" i="18"/>
  <c r="AM1645" i="18"/>
  <c r="AM1643" i="18"/>
  <c r="AM1641" i="18"/>
  <c r="AM1640" i="18"/>
  <c r="AM1638" i="18"/>
  <c r="AM1535" i="18"/>
  <c r="AM1532" i="18"/>
  <c r="AM1531" i="18"/>
  <c r="AM1529" i="18"/>
  <c r="AM1525" i="18"/>
  <c r="AM1524" i="18"/>
  <c r="AM1523" i="18"/>
  <c r="AM1522" i="18"/>
  <c r="AM1520" i="18"/>
  <c r="AM1519" i="18"/>
  <c r="AM1514" i="18"/>
  <c r="AM1478" i="18"/>
  <c r="AM1477" i="18"/>
  <c r="AM1476" i="18"/>
  <c r="AM1472" i="18"/>
  <c r="AM1471" i="18"/>
  <c r="AM1465" i="18"/>
  <c r="AM1464" i="18"/>
  <c r="AM1463" i="18"/>
  <c r="AM1461" i="18"/>
  <c r="AM1372" i="18"/>
  <c r="AM1367" i="18"/>
  <c r="AM1366" i="18"/>
  <c r="AM1363" i="18"/>
  <c r="AM1362" i="18"/>
  <c r="AM1359" i="18"/>
  <c r="AM1358" i="18"/>
  <c r="AM1355" i="18"/>
  <c r="AM1353" i="18"/>
  <c r="AM1352" i="18"/>
  <c r="AM1351" i="18"/>
  <c r="AM1350" i="18"/>
  <c r="AM1348" i="18"/>
  <c r="AM1347" i="18"/>
  <c r="AM1345" i="18"/>
  <c r="AM1344" i="18"/>
  <c r="AM1343" i="18"/>
  <c r="AM1342" i="18"/>
  <c r="AM1340" i="18"/>
  <c r="AM1339" i="18"/>
  <c r="AM1337" i="18"/>
  <c r="AM1336" i="18"/>
  <c r="AM1335" i="18"/>
  <c r="AM1334" i="18"/>
  <c r="AM1333" i="18"/>
  <c r="AM1332" i="18"/>
  <c r="AM1328" i="18"/>
  <c r="AM1326" i="18"/>
  <c r="AM1322" i="18"/>
  <c r="AM1321" i="18"/>
  <c r="AM1318" i="18"/>
  <c r="AM1317" i="18"/>
  <c r="AM1316" i="18"/>
  <c r="AM1315" i="18"/>
  <c r="AM1314" i="18"/>
  <c r="AM1313" i="18"/>
  <c r="AM1312" i="18"/>
  <c r="AM1311" i="18"/>
  <c r="AM1310" i="18"/>
  <c r="AM1309" i="18"/>
  <c r="AM1308" i="18"/>
  <c r="AM1301" i="18"/>
  <c r="AM1300" i="18"/>
  <c r="AM1299" i="18"/>
  <c r="AM1298" i="18"/>
  <c r="AM1292" i="18"/>
  <c r="AM1291" i="18"/>
  <c r="AM1288" i="18"/>
  <c r="AM1287" i="18"/>
  <c r="AM1286" i="18"/>
  <c r="AM1285" i="18"/>
  <c r="AM1284" i="18"/>
  <c r="AM1283" i="18"/>
  <c r="AM1281" i="18"/>
  <c r="AM1277" i="18"/>
  <c r="AM1276" i="18"/>
  <c r="AM1275" i="18"/>
  <c r="AM1274" i="18"/>
  <c r="AM1272" i="18"/>
  <c r="AM1271" i="18"/>
  <c r="AM1269" i="18"/>
  <c r="AM1268" i="18"/>
  <c r="AM1266" i="18"/>
  <c r="AM1265" i="18"/>
  <c r="AM1254" i="18"/>
  <c r="AM1253" i="18"/>
  <c r="AM1252" i="18"/>
  <c r="AM1249" i="18"/>
  <c r="AM1248" i="18"/>
  <c r="AM1246" i="18"/>
  <c r="AM1243" i="18"/>
  <c r="AM1242" i="18"/>
  <c r="AM1240" i="18"/>
  <c r="AM1239" i="18"/>
  <c r="AM1238" i="18"/>
  <c r="AM1237" i="18"/>
  <c r="AM1235" i="18"/>
  <c r="AM1234" i="18"/>
  <c r="AM1233" i="18"/>
  <c r="AM1232" i="18"/>
  <c r="AM1227" i="18"/>
  <c r="AM1226" i="18"/>
  <c r="AM1225" i="18"/>
  <c r="AM1224" i="18"/>
  <c r="AM1222" i="18"/>
  <c r="AM1221" i="18"/>
  <c r="AM1220" i="18"/>
  <c r="AM1219" i="18"/>
  <c r="AM1217" i="18"/>
  <c r="AM1216" i="18"/>
  <c r="AM1214" i="18"/>
  <c r="AM1213" i="18"/>
  <c r="AM1212" i="18"/>
  <c r="AM1211" i="18"/>
  <c r="AM1210" i="18"/>
  <c r="AM1208" i="18"/>
  <c r="AM1204" i="18"/>
  <c r="AM1203" i="18"/>
  <c r="AM1202" i="18"/>
  <c r="AM1201" i="18"/>
  <c r="AM1190" i="18"/>
  <c r="AM1188" i="18"/>
  <c r="AM1185" i="18"/>
  <c r="AM1168" i="18"/>
  <c r="AM1167" i="18"/>
  <c r="AM1159" i="18"/>
  <c r="AM1158" i="18"/>
  <c r="AM1157" i="18"/>
  <c r="AM1156" i="18"/>
  <c r="AM1150" i="18"/>
  <c r="AM1144" i="18"/>
  <c r="AM1142" i="18"/>
  <c r="AM917" i="18"/>
  <c r="AM586" i="18"/>
  <c r="AM585" i="18"/>
  <c r="AM584" i="18"/>
  <c r="AM583" i="18"/>
  <c r="AM582" i="18"/>
  <c r="AM581" i="18"/>
  <c r="AM580" i="18"/>
  <c r="AM578" i="18"/>
  <c r="AM577" i="18"/>
  <c r="AM575" i="18"/>
  <c r="AM574" i="18"/>
  <c r="AM573" i="18"/>
  <c r="AM572" i="18"/>
  <c r="AM571" i="18"/>
  <c r="AM570" i="18"/>
  <c r="AM568" i="18"/>
  <c r="AM567" i="18"/>
  <c r="AM566" i="18"/>
  <c r="AM561" i="18"/>
  <c r="AM560" i="18"/>
  <c r="AM558" i="18"/>
  <c r="AM556" i="18"/>
  <c r="AM555" i="18"/>
  <c r="AM554" i="18"/>
  <c r="AM551" i="18"/>
  <c r="AM549" i="18"/>
  <c r="AM548" i="18"/>
  <c r="AM546" i="18"/>
  <c r="AM545" i="18"/>
  <c r="AM544" i="18"/>
  <c r="AM543" i="18"/>
  <c r="AM532" i="18"/>
  <c r="AM531" i="18"/>
  <c r="AM529" i="18"/>
  <c r="AM528" i="18"/>
  <c r="AM527" i="18"/>
  <c r="AM523" i="18"/>
  <c r="AM517" i="18"/>
  <c r="AM515" i="18"/>
  <c r="AM514" i="18"/>
  <c r="AM513" i="18"/>
  <c r="AM512" i="18"/>
  <c r="AM511" i="18"/>
  <c r="AM510" i="18"/>
  <c r="AM508" i="18"/>
  <c r="AM507" i="18"/>
  <c r="AM506" i="18"/>
  <c r="AM503" i="18"/>
  <c r="AM501" i="18"/>
  <c r="AM500" i="18"/>
  <c r="AM499" i="18"/>
  <c r="AM498" i="18"/>
  <c r="AM487" i="18"/>
  <c r="AM486" i="18"/>
  <c r="AM484" i="18"/>
  <c r="AM453" i="18"/>
  <c r="AM450" i="18"/>
  <c r="AM448" i="18"/>
  <c r="AM446" i="18"/>
  <c r="AM445" i="18"/>
  <c r="AM444" i="18"/>
  <c r="AM443" i="18"/>
  <c r="AM439" i="18"/>
  <c r="AM437" i="18"/>
  <c r="AM430" i="18"/>
  <c r="AM429" i="18"/>
  <c r="AM428" i="18"/>
  <c r="AM424" i="18"/>
  <c r="AM423" i="18"/>
  <c r="AM415" i="18"/>
  <c r="AM413" i="18"/>
  <c r="AM410" i="18"/>
  <c r="AM409" i="18"/>
  <c r="AM406" i="18"/>
  <c r="AM405" i="18"/>
  <c r="AM402" i="18"/>
  <c r="AM401" i="18"/>
  <c r="AM397" i="18"/>
  <c r="AM382" i="18"/>
  <c r="AM379" i="18"/>
  <c r="AM378" i="18"/>
  <c r="AM377" i="18"/>
  <c r="AM376" i="18"/>
  <c r="AM374" i="18"/>
  <c r="AM372" i="18"/>
  <c r="AM368" i="18"/>
  <c r="AM367" i="18"/>
  <c r="AM366" i="18"/>
  <c r="AM365" i="18"/>
  <c r="AM364" i="18"/>
  <c r="AM363" i="18"/>
  <c r="AM359" i="18"/>
  <c r="AM351" i="18"/>
  <c r="AM350" i="18"/>
  <c r="AM349" i="18"/>
  <c r="AM348" i="18"/>
  <c r="AM346" i="18"/>
  <c r="AM344" i="18"/>
  <c r="AM343" i="18"/>
  <c r="AM342" i="18"/>
  <c r="AM338" i="18"/>
  <c r="AM336" i="18"/>
  <c r="AM330" i="18"/>
  <c r="AM329" i="18"/>
  <c r="AM325" i="18"/>
  <c r="AM324" i="18"/>
  <c r="AM323" i="18"/>
  <c r="AM320" i="18"/>
  <c r="AM316" i="18"/>
  <c r="AM314" i="18"/>
  <c r="AM313" i="18"/>
  <c r="AM311" i="18"/>
  <c r="AM310" i="18"/>
  <c r="AM309" i="18"/>
  <c r="AM308" i="18"/>
  <c r="AM305" i="18"/>
  <c r="AM304" i="18"/>
  <c r="AM300" i="18"/>
  <c r="AM298" i="18"/>
  <c r="AM295" i="18"/>
  <c r="AM294" i="18"/>
  <c r="AM288" i="18"/>
  <c r="AM287" i="18"/>
  <c r="AM282" i="18"/>
  <c r="AM280" i="18"/>
  <c r="AM273" i="18"/>
  <c r="AM272" i="18"/>
  <c r="AM266" i="18"/>
  <c r="AM265" i="18"/>
  <c r="AM264" i="18"/>
  <c r="AM263" i="18"/>
  <c r="AM262" i="18"/>
  <c r="AM261" i="18"/>
  <c r="AM260" i="18"/>
  <c r="AM232" i="18"/>
  <c r="AM231" i="18"/>
  <c r="AM230" i="18"/>
  <c r="AM229" i="18"/>
  <c r="AM227" i="18"/>
  <c r="AM221" i="18"/>
  <c r="AM220" i="18"/>
  <c r="AM219" i="18"/>
  <c r="AM218" i="18"/>
  <c r="AM217" i="18"/>
  <c r="AM216" i="18"/>
  <c r="AM215" i="18"/>
  <c r="AM214" i="18"/>
  <c r="AM213" i="18"/>
  <c r="AM212" i="18"/>
  <c r="AM211" i="18"/>
  <c r="AM210" i="18"/>
  <c r="AM209" i="18"/>
  <c r="AM208" i="18"/>
  <c r="AM207" i="18"/>
  <c r="AM206" i="18"/>
  <c r="AM204" i="18"/>
  <c r="AM201" i="18"/>
  <c r="AM200" i="18"/>
  <c r="AM199" i="18"/>
  <c r="AM195" i="18"/>
  <c r="AM190" i="18"/>
  <c r="AM178" i="18"/>
  <c r="AM172" i="18"/>
  <c r="AM163" i="18"/>
  <c r="AM162" i="18"/>
  <c r="AM159" i="18"/>
  <c r="AM158" i="18"/>
  <c r="AM157" i="18"/>
  <c r="AM156" i="18"/>
  <c r="AM154" i="18"/>
  <c r="AM153" i="18"/>
  <c r="AM151" i="18"/>
  <c r="AM150" i="18"/>
  <c r="AM140" i="18"/>
  <c r="AM135" i="18"/>
  <c r="AM132" i="18"/>
  <c r="AM131" i="18"/>
  <c r="AM130" i="18"/>
  <c r="AM129" i="18"/>
  <c r="AM128" i="18"/>
  <c r="AM127" i="18"/>
  <c r="AM126" i="18"/>
  <c r="AM122" i="18"/>
  <c r="AM121" i="18"/>
  <c r="AM120" i="18"/>
  <c r="AM117" i="18"/>
  <c r="AM116" i="18"/>
  <c r="AM112" i="18"/>
  <c r="AM110" i="18"/>
  <c r="AM109" i="18"/>
  <c r="AM106" i="18"/>
  <c r="AM105" i="18"/>
  <c r="AM100" i="18"/>
  <c r="AM99" i="18"/>
  <c r="AM98" i="18"/>
  <c r="AM97" i="18"/>
  <c r="AM95" i="18"/>
  <c r="AM88" i="18"/>
  <c r="AM87" i="18"/>
  <c r="AM84" i="18"/>
  <c r="AM83" i="18"/>
  <c r="AM77" i="18"/>
  <c r="AM76" i="18"/>
  <c r="AM71" i="18"/>
  <c r="AM69" i="18"/>
  <c r="AM68" i="18"/>
  <c r="AM65" i="18"/>
  <c r="AM64" i="18"/>
  <c r="AM63" i="18"/>
  <c r="AM47" i="18"/>
  <c r="AM46" i="18"/>
  <c r="AM45" i="18"/>
  <c r="AM43" i="18"/>
  <c r="AM41" i="18"/>
  <c r="AM40" i="18"/>
  <c r="AM39" i="18"/>
  <c r="AM38" i="18"/>
  <c r="AM27" i="18"/>
  <c r="AM17" i="18"/>
  <c r="AM15" i="18"/>
  <c r="AM13" i="18"/>
  <c r="AM12" i="18"/>
  <c r="AM7" i="18"/>
  <c r="AM4" i="18"/>
  <c r="AL154" i="18"/>
  <c r="J3546" i="18" l="1"/>
  <c r="L3546" i="18" s="1"/>
  <c r="J3571" i="18"/>
  <c r="L3571" i="18" s="1"/>
  <c r="J3666" i="18"/>
  <c r="L3666" i="18" s="1"/>
  <c r="J3680" i="18"/>
  <c r="L3680" i="18" s="1"/>
  <c r="J3687" i="18"/>
  <c r="L3687" i="18" s="1"/>
  <c r="J3724" i="18"/>
  <c r="L3724" i="18" s="1"/>
  <c r="J3728" i="18"/>
  <c r="L3728" i="18" s="1"/>
  <c r="J3764" i="18"/>
  <c r="L3764" i="18" s="1"/>
  <c r="J3776" i="18"/>
  <c r="L3776" i="18" s="1"/>
  <c r="J3783" i="18"/>
  <c r="L3783" i="18" s="1"/>
  <c r="J3788" i="18"/>
  <c r="L3788" i="18" s="1"/>
  <c r="J3803" i="18"/>
  <c r="L3803" i="18" s="1"/>
  <c r="J3832" i="18"/>
  <c r="L3832" i="18" s="1"/>
  <c r="J3844" i="18"/>
  <c r="L3844" i="18" s="1"/>
  <c r="J3905" i="18"/>
  <c r="L3905" i="18" s="1"/>
  <c r="J4025" i="18"/>
  <c r="L4025" i="18" s="1"/>
  <c r="J4040" i="18"/>
  <c r="L4040" i="18" s="1"/>
  <c r="J4045" i="18"/>
  <c r="L4045" i="18" s="1"/>
  <c r="J4062" i="18"/>
  <c r="L4062" i="18" s="1"/>
  <c r="J4089" i="18"/>
  <c r="L4089" i="18" s="1"/>
  <c r="J4105" i="18"/>
  <c r="L4105" i="18" s="1"/>
  <c r="J3541" i="18"/>
  <c r="L3541" i="18" s="1"/>
  <c r="J3554" i="18"/>
  <c r="L3554" i="18" s="1"/>
  <c r="J3573" i="18"/>
  <c r="L3573" i="18" s="1"/>
  <c r="J3577" i="18"/>
  <c r="L3577" i="18" s="1"/>
  <c r="J3682" i="18"/>
  <c r="L3682" i="18" s="1"/>
  <c r="J3692" i="18"/>
  <c r="L3692" i="18" s="1"/>
  <c r="J3725" i="18"/>
  <c r="L3725" i="18" s="1"/>
  <c r="J3760" i="18"/>
  <c r="L3760" i="18" s="1"/>
  <c r="J3765" i="18"/>
  <c r="L3765" i="18" s="1"/>
  <c r="J3777" i="18"/>
  <c r="L3777" i="18" s="1"/>
  <c r="J3784" i="18"/>
  <c r="L3784" i="18" s="1"/>
  <c r="J3789" i="18"/>
  <c r="L3789" i="18" s="1"/>
  <c r="J3795" i="18"/>
  <c r="L3795" i="18" s="1"/>
  <c r="J3811" i="18"/>
  <c r="L3811" i="18" s="1"/>
  <c r="J3819" i="18"/>
  <c r="L3819" i="18" s="1"/>
  <c r="J3835" i="18"/>
  <c r="L3835" i="18" s="1"/>
  <c r="J3839" i="18"/>
  <c r="L3839" i="18" s="1"/>
  <c r="J3878" i="18"/>
  <c r="L3878" i="18" s="1"/>
  <c r="J3898" i="18"/>
  <c r="L3898" i="18" s="1"/>
  <c r="J3907" i="18"/>
  <c r="L3907" i="18" s="1"/>
  <c r="J3922" i="18"/>
  <c r="L3922" i="18" s="1"/>
  <c r="J3936" i="18"/>
  <c r="L3936" i="18" s="1"/>
  <c r="J3947" i="18"/>
  <c r="L3947" i="18" s="1"/>
  <c r="J3955" i="18"/>
  <c r="L3955" i="18" s="1"/>
  <c r="J4001" i="18"/>
  <c r="L4001" i="18" s="1"/>
  <c r="J4012" i="18"/>
  <c r="L4012" i="18" s="1"/>
  <c r="J4019" i="18"/>
  <c r="L4019" i="18" s="1"/>
  <c r="J4029" i="18"/>
  <c r="L4029" i="18" s="1"/>
  <c r="J4046" i="18"/>
  <c r="L4046" i="18" s="1"/>
  <c r="J4067" i="18"/>
  <c r="L4067" i="18" s="1"/>
  <c r="J4091" i="18"/>
  <c r="L4091" i="18" s="1"/>
  <c r="J4107" i="18"/>
  <c r="L4107" i="18" s="1"/>
  <c r="J4114" i="18"/>
  <c r="L4114" i="18" s="1"/>
  <c r="J3553" i="18"/>
  <c r="L3553" i="18" s="1"/>
  <c r="J3758" i="18"/>
  <c r="L3758" i="18" s="1"/>
  <c r="J3838" i="18"/>
  <c r="L3838" i="18" s="1"/>
  <c r="J3873" i="18"/>
  <c r="L3873" i="18" s="1"/>
  <c r="J3915" i="18"/>
  <c r="L3915" i="18" s="1"/>
  <c r="J3954" i="18"/>
  <c r="L3954" i="18" s="1"/>
  <c r="J4018" i="18"/>
  <c r="L4018" i="18" s="1"/>
  <c r="J4112" i="18"/>
  <c r="L4112" i="18" s="1"/>
  <c r="J3544" i="18"/>
  <c r="L3544" i="18" s="1"/>
  <c r="J3552" i="18"/>
  <c r="L3552" i="18" s="1"/>
  <c r="J3569" i="18"/>
  <c r="L3569" i="18" s="1"/>
  <c r="J3575" i="18"/>
  <c r="L3575" i="18" s="1"/>
  <c r="J3580" i="18"/>
  <c r="L3580" i="18" s="1"/>
  <c r="J3609" i="18"/>
  <c r="L3609" i="18" s="1"/>
  <c r="J3678" i="18"/>
  <c r="L3678" i="18" s="1"/>
  <c r="J3685" i="18"/>
  <c r="L3685" i="18" s="1"/>
  <c r="J3697" i="18"/>
  <c r="L3697" i="18" s="1"/>
  <c r="J3723" i="18"/>
  <c r="L3723" i="18" s="1"/>
  <c r="J3727" i="18"/>
  <c r="L3727" i="18" s="1"/>
  <c r="J3742" i="18"/>
  <c r="L3742" i="18" s="1"/>
  <c r="J3756" i="18"/>
  <c r="L3756" i="18" s="1"/>
  <c r="J3762" i="18"/>
  <c r="L3762" i="18" s="1"/>
  <c r="J3773" i="18"/>
  <c r="L3773" i="18" s="1"/>
  <c r="J3781" i="18"/>
  <c r="L3781" i="18" s="1"/>
  <c r="J3787" i="18"/>
  <c r="L3787" i="18" s="1"/>
  <c r="J3792" i="18"/>
  <c r="L3792" i="18" s="1"/>
  <c r="J3797" i="18"/>
  <c r="L3797" i="18" s="1"/>
  <c r="J3814" i="18"/>
  <c r="L3814" i="18" s="1"/>
  <c r="J3830" i="18"/>
  <c r="L3830" i="18" s="1"/>
  <c r="J3837" i="18"/>
  <c r="L3837" i="18" s="1"/>
  <c r="J3842" i="18"/>
  <c r="L3842" i="18" s="1"/>
  <c r="J3869" i="18"/>
  <c r="L3869" i="18" s="1"/>
  <c r="J3894" i="18"/>
  <c r="L3894" i="18" s="1"/>
  <c r="J3903" i="18"/>
  <c r="L3903" i="18" s="1"/>
  <c r="J3931" i="18"/>
  <c r="L3931" i="18" s="1"/>
  <c r="J3944" i="18"/>
  <c r="L3944" i="18" s="1"/>
  <c r="J3998" i="18"/>
  <c r="L3998" i="18" s="1"/>
  <c r="J4004" i="18"/>
  <c r="L4004" i="18" s="1"/>
  <c r="J4022" i="18"/>
  <c r="L4022" i="18" s="1"/>
  <c r="J4037" i="18"/>
  <c r="L4037" i="18" s="1"/>
  <c r="J4044" i="18"/>
  <c r="L4044" i="18" s="1"/>
  <c r="J4061" i="18"/>
  <c r="L4061" i="18" s="1"/>
  <c r="J4069" i="18"/>
  <c r="L4069" i="18" s="1"/>
  <c r="J4101" i="18"/>
  <c r="L4101" i="18" s="1"/>
  <c r="J4111" i="18"/>
  <c r="L4111" i="18" s="1"/>
  <c r="J4117" i="18"/>
  <c r="L4117" i="18" s="1"/>
  <c r="J3581" i="18"/>
  <c r="L3581" i="18" s="1"/>
  <c r="J3750" i="18"/>
  <c r="L3750" i="18" s="1"/>
  <c r="J3794" i="18"/>
  <c r="L3794" i="18" s="1"/>
  <c r="J3895" i="18"/>
  <c r="L3895" i="18" s="1"/>
  <c r="J3946" i="18"/>
  <c r="L3946" i="18" s="1"/>
  <c r="J3999" i="18"/>
  <c r="L3999" i="18" s="1"/>
  <c r="J4010" i="18"/>
  <c r="L4010" i="18" s="1"/>
  <c r="J4120" i="18"/>
  <c r="L4120" i="18" s="1"/>
  <c r="J3542" i="18"/>
  <c r="L3542" i="18" s="1"/>
  <c r="J3566" i="18"/>
  <c r="L3566" i="18" s="1"/>
  <c r="J3574" i="18"/>
  <c r="L3574" i="18" s="1"/>
  <c r="J3578" i="18"/>
  <c r="L3578" i="18" s="1"/>
  <c r="J3607" i="18"/>
  <c r="L3607" i="18" s="1"/>
  <c r="J3676" i="18"/>
  <c r="L3676" i="18" s="1"/>
  <c r="J3683" i="18"/>
  <c r="L3683" i="18" s="1"/>
  <c r="J3693" i="18"/>
  <c r="L3693" i="18" s="1"/>
  <c r="J3726" i="18"/>
  <c r="L3726" i="18" s="1"/>
  <c r="J3741" i="18"/>
  <c r="L3741" i="18" s="1"/>
  <c r="J3761" i="18"/>
  <c r="L3761" i="18" s="1"/>
  <c r="J3768" i="18"/>
  <c r="L3768" i="18" s="1"/>
  <c r="J3778" i="18"/>
  <c r="L3778" i="18" s="1"/>
  <c r="J3786" i="18"/>
  <c r="L3786" i="18" s="1"/>
  <c r="J3790" i="18"/>
  <c r="L3790" i="18" s="1"/>
  <c r="J3796" i="18"/>
  <c r="L3796" i="18" s="1"/>
  <c r="J3822" i="18"/>
  <c r="L3822" i="18" s="1"/>
  <c r="J3836" i="18"/>
  <c r="L3836" i="18" s="1"/>
  <c r="J3840" i="18"/>
  <c r="L3840" i="18" s="1"/>
  <c r="J3847" i="18"/>
  <c r="L3847" i="18" s="1"/>
  <c r="J3893" i="18"/>
  <c r="L3893" i="18" s="1"/>
  <c r="J3899" i="18"/>
  <c r="L3899" i="18" s="1"/>
  <c r="J3909" i="18"/>
  <c r="L3909" i="18" s="1"/>
  <c r="J3941" i="18"/>
  <c r="L3941" i="18" s="1"/>
  <c r="J3949" i="18"/>
  <c r="L3949" i="18" s="1"/>
  <c r="J3956" i="18"/>
  <c r="L3956" i="18" s="1"/>
  <c r="J3992" i="18"/>
  <c r="L3992" i="18" s="1"/>
  <c r="J4003" i="18"/>
  <c r="L4003" i="18" s="1"/>
  <c r="J4014" i="18"/>
  <c r="L4014" i="18" s="1"/>
  <c r="J4021" i="18"/>
  <c r="L4021" i="18" s="1"/>
  <c r="J4035" i="18"/>
  <c r="L4035" i="18" s="1"/>
  <c r="J4043" i="18"/>
  <c r="L4043" i="18" s="1"/>
  <c r="J4055" i="18"/>
  <c r="L4055" i="18" s="1"/>
  <c r="J4068" i="18"/>
  <c r="L4068" i="18" s="1"/>
  <c r="J4096" i="18"/>
  <c r="L4096" i="18" s="1"/>
  <c r="J4108" i="18"/>
  <c r="L4108" i="18" s="1"/>
  <c r="J4115" i="18"/>
  <c r="L4115" i="18" s="1"/>
  <c r="L4125" i="18"/>
  <c r="L4097" i="18"/>
  <c r="L4073" i="18"/>
  <c r="L4065" i="18"/>
  <c r="L4052" i="18"/>
  <c r="L4048" i="18"/>
  <c r="L4036" i="18"/>
  <c r="L4028" i="18"/>
  <c r="L4020" i="18"/>
  <c r="L4000" i="18"/>
  <c r="L3980" i="18"/>
  <c r="L3968" i="18"/>
  <c r="L3948" i="18"/>
  <c r="L3932" i="18"/>
  <c r="L3924" i="18"/>
  <c r="L3904" i="18"/>
  <c r="L3888" i="18"/>
  <c r="L3875" i="18"/>
  <c r="L3859" i="18"/>
  <c r="L3843" i="18"/>
  <c r="L3827" i="18"/>
  <c r="L3823" i="18"/>
  <c r="L3815" i="18"/>
  <c r="L3791" i="18"/>
  <c r="L3779" i="18"/>
  <c r="L3775" i="18"/>
  <c r="L3763" i="18"/>
  <c r="L3747" i="18"/>
  <c r="L3743" i="18"/>
  <c r="L3711" i="18"/>
  <c r="L3694" i="18"/>
  <c r="L3686" i="18"/>
  <c r="L3610" i="18"/>
  <c r="L3582" i="18"/>
  <c r="L3570" i="18"/>
  <c r="L4131" i="18"/>
  <c r="L4127" i="18"/>
  <c r="L4119" i="18"/>
  <c r="L4103" i="18"/>
  <c r="L4099" i="18"/>
  <c r="L4095" i="18"/>
  <c r="L4087" i="18"/>
  <c r="J4079" i="18"/>
  <c r="L4079" i="18" s="1"/>
  <c r="L4071" i="18"/>
  <c r="L4063" i="18"/>
  <c r="L4058" i="18"/>
  <c r="L4054" i="18"/>
  <c r="L4050" i="18"/>
  <c r="L4042" i="18"/>
  <c r="L4038" i="18"/>
  <c r="L4034" i="18"/>
  <c r="L4030" i="18"/>
  <c r="L4026" i="18"/>
  <c r="L4006" i="18"/>
  <c r="L4002" i="18"/>
  <c r="L3994" i="18"/>
  <c r="L3990" i="18"/>
  <c r="L3986" i="18"/>
  <c r="L3982" i="18"/>
  <c r="L3978" i="18"/>
  <c r="L3942" i="18"/>
  <c r="L3934" i="18"/>
  <c r="L3914" i="18"/>
  <c r="L3910" i="18"/>
  <c r="L3906" i="18"/>
  <c r="L3902" i="18"/>
  <c r="L3890" i="18"/>
  <c r="L3886" i="18"/>
  <c r="L3861" i="18"/>
  <c r="L3857" i="18"/>
  <c r="L3853" i="18"/>
  <c r="L3849" i="18"/>
  <c r="L3841" i="18"/>
  <c r="L3833" i="18"/>
  <c r="L3829" i="18"/>
  <c r="L3813" i="18"/>
  <c r="L3809" i="18"/>
  <c r="L3793" i="18"/>
  <c r="L3785" i="18"/>
  <c r="L3769" i="18"/>
  <c r="L3753" i="18"/>
  <c r="J3749" i="18"/>
  <c r="L3749" i="18" s="1"/>
  <c r="L3745" i="18"/>
  <c r="L3737" i="18"/>
  <c r="L3729" i="18"/>
  <c r="L3717" i="18"/>
  <c r="L3709" i="18"/>
  <c r="L3700" i="18"/>
  <c r="L3696" i="18"/>
  <c r="L3688" i="18"/>
  <c r="L3684" i="18"/>
  <c r="L3668" i="18"/>
  <c r="L3664" i="18"/>
  <c r="L3660" i="18"/>
  <c r="L3648" i="18"/>
  <c r="L3624" i="18"/>
  <c r="L3620" i="18"/>
  <c r="L3616" i="18"/>
  <c r="L3612" i="18"/>
  <c r="L3604" i="18"/>
  <c r="L3600" i="18"/>
  <c r="L3592" i="18"/>
  <c r="L3584" i="18"/>
  <c r="L3572" i="18"/>
  <c r="L3568" i="18"/>
  <c r="L3564" i="18"/>
  <c r="L3560" i="18"/>
  <c r="L3556" i="18"/>
  <c r="L3540" i="18"/>
  <c r="L4132" i="18"/>
  <c r="L4128" i="18"/>
  <c r="L4124" i="18"/>
  <c r="L4116" i="18"/>
  <c r="L4104" i="18"/>
  <c r="L4100" i="18"/>
  <c r="L4092" i="18"/>
  <c r="L4088" i="18"/>
  <c r="L4084" i="18"/>
  <c r="L4080" i="18"/>
  <c r="L4072" i="18"/>
  <c r="L4064" i="18"/>
  <c r="L4060" i="18"/>
  <c r="L4051" i="18"/>
  <c r="L4047" i="18"/>
  <c r="L4039" i="18"/>
  <c r="L4031" i="18"/>
  <c r="L4027" i="18"/>
  <c r="L4023" i="18"/>
  <c r="L4015" i="18"/>
  <c r="L4011" i="18"/>
  <c r="L3995" i="18"/>
  <c r="L3991" i="18"/>
  <c r="L3979" i="18"/>
  <c r="L3975" i="18"/>
  <c r="L3967" i="18"/>
  <c r="L3963" i="18"/>
  <c r="L3959" i="18"/>
  <c r="L3951" i="18"/>
  <c r="L3943" i="18"/>
  <c r="L3939" i="18"/>
  <c r="L3927" i="18"/>
  <c r="L3923" i="18"/>
  <c r="L3919" i="18"/>
  <c r="L3891" i="18"/>
  <c r="L3887" i="18"/>
  <c r="L3882" i="18"/>
  <c r="L3874" i="18"/>
  <c r="L3862" i="18"/>
  <c r="L3858" i="18"/>
  <c r="L3854" i="18"/>
  <c r="L3850" i="18"/>
  <c r="L3818" i="18"/>
  <c r="L3802" i="18"/>
  <c r="L3798" i="18"/>
  <c r="L3782" i="18"/>
  <c r="L3774" i="18"/>
  <c r="L3770" i="18"/>
  <c r="L3766" i="18"/>
  <c r="L3754" i="18"/>
  <c r="L3746" i="18"/>
  <c r="L3734" i="18"/>
  <c r="L3730" i="18"/>
  <c r="L3714" i="18"/>
  <c r="L3689" i="18"/>
  <c r="L3681" i="18"/>
  <c r="L3677" i="18"/>
  <c r="L3669" i="18"/>
  <c r="L3665" i="18"/>
  <c r="L3661" i="18"/>
  <c r="L3645" i="18"/>
  <c r="L3637" i="18"/>
  <c r="L3621" i="18"/>
  <c r="L3617" i="18"/>
  <c r="L3613" i="18"/>
  <c r="L3605" i="18"/>
  <c r="L3601" i="18"/>
  <c r="L3597" i="18"/>
  <c r="L3565" i="18"/>
  <c r="L3561" i="18"/>
  <c r="L3557" i="18"/>
  <c r="L3549" i="18"/>
  <c r="L3545" i="18"/>
  <c r="J1938" i="18"/>
  <c r="L4129" i="18"/>
  <c r="L4113" i="18"/>
  <c r="L4085" i="18"/>
  <c r="L4032" i="18"/>
  <c r="L4016" i="18"/>
  <c r="L4008" i="18"/>
  <c r="L3984" i="18"/>
  <c r="L3972" i="18"/>
  <c r="L3896" i="18"/>
  <c r="L3867" i="18"/>
  <c r="L3831" i="18"/>
  <c r="L3767" i="18"/>
  <c r="L3719" i="18"/>
  <c r="L3690" i="18"/>
  <c r="L3662" i="18"/>
  <c r="L3614" i="18"/>
  <c r="L3594" i="18"/>
  <c r="L3558" i="18"/>
  <c r="L4121" i="18"/>
  <c r="L4109" i="18"/>
  <c r="L4093" i="18"/>
  <c r="L4077" i="18"/>
  <c r="L4024" i="18"/>
  <c r="L3976" i="18"/>
  <c r="L3960" i="18"/>
  <c r="L3952" i="18"/>
  <c r="L3940" i="18"/>
  <c r="L3900" i="18"/>
  <c r="L3883" i="18"/>
  <c r="L3871" i="18"/>
  <c r="L3855" i="18"/>
  <c r="L3851" i="18"/>
  <c r="L3799" i="18"/>
  <c r="L3771" i="18"/>
  <c r="L3759" i="18"/>
  <c r="L3739" i="18"/>
  <c r="L3670" i="18"/>
  <c r="L3618" i="18"/>
  <c r="L3606" i="18"/>
  <c r="L3590" i="18"/>
  <c r="L3562" i="18"/>
  <c r="L3550" i="18"/>
  <c r="L4130" i="18"/>
  <c r="L4126" i="18"/>
  <c r="L4122" i="18"/>
  <c r="L4118" i="18"/>
  <c r="L4110" i="18"/>
  <c r="L4106" i="18"/>
  <c r="L4102" i="18"/>
  <c r="L4098" i="18"/>
  <c r="L4094" i="18"/>
  <c r="L4090" i="18"/>
  <c r="L4086" i="18"/>
  <c r="L4057" i="18"/>
  <c r="L4049" i="18"/>
  <c r="L4033" i="18"/>
  <c r="L4013" i="18"/>
  <c r="L4005" i="18"/>
  <c r="L3997" i="18"/>
  <c r="L3989" i="18"/>
  <c r="L3985" i="18"/>
  <c r="L3981" i="18"/>
  <c r="L3969" i="18"/>
  <c r="L3957" i="18"/>
  <c r="L3937" i="18"/>
  <c r="L3929" i="18"/>
  <c r="L3917" i="18"/>
  <c r="L3913" i="18"/>
  <c r="L3901" i="18"/>
  <c r="L3889" i="18"/>
  <c r="L3884" i="18"/>
  <c r="L3880" i="18"/>
  <c r="L3876" i="18"/>
  <c r="L3872" i="18"/>
  <c r="L3868" i="18"/>
  <c r="L3856" i="18"/>
  <c r="L3852" i="18"/>
  <c r="L3848" i="18"/>
  <c r="L3828" i="18"/>
  <c r="L3808" i="18"/>
  <c r="L3804" i="18"/>
  <c r="L3780" i="18"/>
  <c r="L3772" i="18"/>
  <c r="L3748" i="18"/>
  <c r="L3744" i="18"/>
  <c r="L3740" i="18"/>
  <c r="L3720" i="18"/>
  <c r="L3707" i="18"/>
  <c r="L3699" i="18"/>
  <c r="L3695" i="18"/>
  <c r="L3691" i="18"/>
  <c r="L3679" i="18"/>
  <c r="L3675" i="18"/>
  <c r="L3667" i="18"/>
  <c r="L3663" i="18"/>
  <c r="L3659" i="18"/>
  <c r="L3651" i="18"/>
  <c r="L3643" i="18"/>
  <c r="L3639" i="18"/>
  <c r="L3619" i="18"/>
  <c r="L3615" i="18"/>
  <c r="L3603" i="18"/>
  <c r="L3595" i="18"/>
  <c r="L3591" i="18"/>
  <c r="L3587" i="18"/>
  <c r="L3579" i="18"/>
  <c r="L3567" i="18"/>
  <c r="L3563" i="18"/>
  <c r="L3559" i="18"/>
  <c r="L3555" i="18"/>
  <c r="L3551" i="18"/>
  <c r="L3543" i="18"/>
  <c r="L3539" i="18"/>
  <c r="L3576" i="18"/>
  <c r="L3631" i="18"/>
  <c r="L3640" i="18"/>
  <c r="L3812" i="18"/>
  <c r="L3817" i="18"/>
  <c r="L3926" i="18"/>
  <c r="L3933" i="18"/>
  <c r="L3961" i="18"/>
  <c r="L3547" i="18"/>
  <c r="L3548" i="18"/>
  <c r="L3588" i="18"/>
  <c r="L3622" i="18"/>
  <c r="L3625" i="18"/>
  <c r="L3638" i="18"/>
  <c r="L3646" i="18"/>
  <c r="L3654" i="18"/>
  <c r="L3658" i="18"/>
  <c r="L3674" i="18"/>
  <c r="L3698" i="18"/>
  <c r="L3713" i="18"/>
  <c r="L3716" i="18"/>
  <c r="L3735" i="18"/>
  <c r="L3751" i="18"/>
  <c r="L3752" i="18"/>
  <c r="L3845" i="18"/>
  <c r="L3912" i="18"/>
  <c r="L3953" i="18"/>
  <c r="L3958" i="18"/>
  <c r="L3965" i="18"/>
  <c r="L4017" i="18"/>
  <c r="L4041" i="18"/>
  <c r="AH114" i="18"/>
  <c r="AH1270" i="18"/>
  <c r="AH1267" i="18"/>
  <c r="AH569" i="18"/>
  <c r="AH482" i="18"/>
  <c r="AH447" i="18"/>
  <c r="AH436" i="18"/>
  <c r="AH427" i="18"/>
  <c r="AH425" i="18"/>
  <c r="AH420" i="18"/>
  <c r="AH417" i="18"/>
  <c r="AH416" i="18"/>
  <c r="AH362" i="18"/>
  <c r="AH356" i="18"/>
  <c r="AH355" i="18"/>
  <c r="AH321" i="18"/>
  <c r="AH302" i="18"/>
  <c r="AH301" i="18"/>
  <c r="AH291" i="18"/>
  <c r="AH290" i="18"/>
  <c r="AH286" i="18"/>
  <c r="AH283" i="18"/>
  <c r="AH277" i="18"/>
  <c r="AH276" i="18"/>
  <c r="AH275" i="18"/>
  <c r="AH274" i="18"/>
  <c r="AH271" i="18"/>
  <c r="AH268" i="18"/>
  <c r="AH225" i="18"/>
  <c r="AH224" i="18"/>
  <c r="AH223" i="18"/>
  <c r="AH222" i="18"/>
  <c r="AH193" i="18"/>
  <c r="AH149" i="18"/>
  <c r="AH139" i="18"/>
  <c r="AJ1270" i="18"/>
  <c r="AK1270" i="18" s="1"/>
  <c r="AJ1267" i="18"/>
  <c r="AK1267" i="18" s="1"/>
  <c r="AJ569" i="18"/>
  <c r="AK569" i="18" s="1"/>
  <c r="AJ482" i="18"/>
  <c r="AK482" i="18" s="1"/>
  <c r="AJ447" i="18"/>
  <c r="AK447" i="18" s="1"/>
  <c r="AJ436" i="18"/>
  <c r="AK436" i="18" s="1"/>
  <c r="AJ427" i="18"/>
  <c r="AK427" i="18" s="1"/>
  <c r="AJ425" i="18"/>
  <c r="AK425" i="18" s="1"/>
  <c r="AJ420" i="18"/>
  <c r="AK420" i="18" s="1"/>
  <c r="AJ417" i="18"/>
  <c r="AK417" i="18" s="1"/>
  <c r="AJ416" i="18"/>
  <c r="AK416" i="18" s="1"/>
  <c r="AJ362" i="18"/>
  <c r="AK362" i="18" s="1"/>
  <c r="AJ356" i="18"/>
  <c r="AK356" i="18" s="1"/>
  <c r="AJ355" i="18"/>
  <c r="AK355" i="18" s="1"/>
  <c r="AJ321" i="18"/>
  <c r="AK321" i="18" s="1"/>
  <c r="AJ302" i="18"/>
  <c r="AK302" i="18" s="1"/>
  <c r="AJ301" i="18"/>
  <c r="AK301" i="18" s="1"/>
  <c r="AJ291" i="18"/>
  <c r="AK291" i="18" s="1"/>
  <c r="AJ290" i="18"/>
  <c r="AK290" i="18" s="1"/>
  <c r="AJ286" i="18"/>
  <c r="AK286" i="18" s="1"/>
  <c r="AJ283" i="18"/>
  <c r="AK283" i="18" s="1"/>
  <c r="AJ277" i="18"/>
  <c r="AK277" i="18" s="1"/>
  <c r="AJ276" i="18"/>
  <c r="AK276" i="18" s="1"/>
  <c r="AJ275" i="18"/>
  <c r="AK275" i="18" s="1"/>
  <c r="AJ274" i="18"/>
  <c r="AK274" i="18" s="1"/>
  <c r="AJ271" i="18"/>
  <c r="AK271" i="18" s="1"/>
  <c r="AJ268" i="18"/>
  <c r="AK268" i="18" s="1"/>
  <c r="AJ225" i="18"/>
  <c r="AK225" i="18" s="1"/>
  <c r="AJ224" i="18"/>
  <c r="AK224" i="18" s="1"/>
  <c r="AJ223" i="18"/>
  <c r="AK223" i="18" s="1"/>
  <c r="AJ222" i="18"/>
  <c r="AK222" i="18" s="1"/>
  <c r="AJ193" i="18"/>
  <c r="AK193" i="18" s="1"/>
  <c r="AJ149" i="18"/>
  <c r="AK149" i="18" s="1"/>
  <c r="AJ139" i="18"/>
  <c r="AK139" i="18" s="1"/>
  <c r="AJ114" i="18"/>
  <c r="AK114" i="18" s="1"/>
  <c r="J1270" i="18"/>
  <c r="L1270" i="18" s="1"/>
  <c r="J1267" i="18"/>
  <c r="L1267" i="18" s="1"/>
  <c r="AM1270" i="18"/>
  <c r="AM1267" i="18"/>
  <c r="AM569" i="18"/>
  <c r="AM436" i="18"/>
  <c r="AM427" i="18"/>
  <c r="AM425" i="18"/>
  <c r="AM417" i="18"/>
  <c r="AM362" i="18"/>
  <c r="AM356" i="18"/>
  <c r="AM321" i="18"/>
  <c r="AM302" i="18"/>
  <c r="AM286" i="18"/>
  <c r="AM271" i="18"/>
  <c r="AM268" i="18"/>
  <c r="AM224" i="18"/>
  <c r="AM223" i="18"/>
  <c r="AM222" i="18"/>
  <c r="AM139" i="18"/>
  <c r="AM149" i="18"/>
  <c r="AM193" i="18"/>
  <c r="AM225" i="18"/>
  <c r="AM274" i="18"/>
  <c r="AM275" i="18"/>
  <c r="AM276" i="18"/>
  <c r="AM277" i="18"/>
  <c r="AM283" i="18"/>
  <c r="AM290" i="18"/>
  <c r="AM291" i="18"/>
  <c r="AM301" i="18"/>
  <c r="AM355" i="18"/>
  <c r="AM416" i="18"/>
  <c r="AM420" i="18"/>
  <c r="AM447" i="18"/>
  <c r="AM482" i="18"/>
  <c r="AM114" i="18"/>
  <c r="AL1270" i="18" l="1"/>
  <c r="AL1267" i="18"/>
  <c r="J587" i="18" l="1"/>
  <c r="L587" i="18" s="1"/>
  <c r="U3106" i="18"/>
  <c r="U2226" i="18"/>
  <c r="U1603" i="18"/>
  <c r="J1603" i="18" s="1"/>
  <c r="L1603" i="18" s="1"/>
  <c r="U1817" i="18"/>
  <c r="J1817" i="18" s="1"/>
  <c r="L1817" i="18" s="1"/>
  <c r="U1816" i="18"/>
  <c r="J1816" i="18" s="1"/>
  <c r="L1816" i="18" s="1"/>
  <c r="U1815" i="18"/>
  <c r="J1815" i="18" s="1"/>
  <c r="L1815" i="18" s="1"/>
  <c r="U1814" i="18"/>
  <c r="J1814" i="18" s="1"/>
  <c r="L1814" i="18" s="1"/>
  <c r="U1813" i="18"/>
  <c r="J1813" i="18" s="1"/>
  <c r="L1813" i="18" s="1"/>
  <c r="U1791" i="18"/>
  <c r="J1791" i="18" s="1"/>
  <c r="L1791" i="18" s="1"/>
  <c r="U1788" i="18"/>
  <c r="J1788" i="18" s="1"/>
  <c r="L1788" i="18" s="1"/>
  <c r="U1786" i="18"/>
  <c r="J1786" i="18" s="1"/>
  <c r="L1786" i="18" s="1"/>
  <c r="U1785" i="18"/>
  <c r="J1785" i="18" s="1"/>
  <c r="L1785" i="18" s="1"/>
  <c r="U1784" i="18"/>
  <c r="J1784" i="18" s="1"/>
  <c r="L1784" i="18" s="1"/>
  <c r="U1783" i="18"/>
  <c r="J1783" i="18" s="1"/>
  <c r="L1783" i="18" s="1"/>
  <c r="U1781" i="18"/>
  <c r="J1781" i="18" s="1"/>
  <c r="L1781" i="18" s="1"/>
  <c r="U1780" i="18"/>
  <c r="J1780" i="18" s="1"/>
  <c r="L1780" i="18" s="1"/>
  <c r="U1779" i="18"/>
  <c r="J1779" i="18" s="1"/>
  <c r="L1779" i="18" s="1"/>
  <c r="U1777" i="18"/>
  <c r="J1777" i="18" s="1"/>
  <c r="L1777" i="18" s="1"/>
  <c r="U1776" i="18"/>
  <c r="J1776" i="18" s="1"/>
  <c r="L1776" i="18" s="1"/>
  <c r="U1775" i="18"/>
  <c r="J1775" i="18" s="1"/>
  <c r="L1775" i="18" s="1"/>
  <c r="U1774" i="18"/>
  <c r="J1774" i="18" s="1"/>
  <c r="L1774" i="18" s="1"/>
  <c r="U1773" i="18"/>
  <c r="J1773" i="18" s="1"/>
  <c r="L1773" i="18" s="1"/>
  <c r="U1772" i="18"/>
  <c r="J1772" i="18" s="1"/>
  <c r="L1772" i="18" s="1"/>
  <c r="U1771" i="18"/>
  <c r="J1771" i="18" s="1"/>
  <c r="L1771" i="18" s="1"/>
  <c r="U1764" i="18"/>
  <c r="J1764" i="18" s="1"/>
  <c r="L1764" i="18" s="1"/>
  <c r="U1763" i="18"/>
  <c r="J1763" i="18" s="1"/>
  <c r="L1763" i="18" s="1"/>
  <c r="U1762" i="18"/>
  <c r="J1762" i="18" s="1"/>
  <c r="L1762" i="18" s="1"/>
  <c r="U1759" i="18"/>
  <c r="J1759" i="18" s="1"/>
  <c r="L1759" i="18" s="1"/>
  <c r="U1754" i="18"/>
  <c r="J1754" i="18" s="1"/>
  <c r="L1754" i="18" s="1"/>
  <c r="U1753" i="18"/>
  <c r="J1753" i="18" s="1"/>
  <c r="L1753" i="18" s="1"/>
  <c r="U1752" i="18"/>
  <c r="J1752" i="18" s="1"/>
  <c r="L1752" i="18" s="1"/>
  <c r="U1751" i="18"/>
  <c r="J1751" i="18" s="1"/>
  <c r="L1751" i="18" s="1"/>
  <c r="U1749" i="18"/>
  <c r="J1749" i="18" s="1"/>
  <c r="L1749" i="18" s="1"/>
  <c r="U1747" i="18"/>
  <c r="J1747" i="18" s="1"/>
  <c r="L1747" i="18" s="1"/>
  <c r="U1746" i="18"/>
  <c r="J1746" i="18" s="1"/>
  <c r="L1746" i="18" s="1"/>
  <c r="U1736" i="18"/>
  <c r="J1736" i="18" s="1"/>
  <c r="L1736" i="18" s="1"/>
  <c r="U1735" i="18"/>
  <c r="J1735" i="18" s="1"/>
  <c r="L1735" i="18" s="1"/>
  <c r="U1733" i="18"/>
  <c r="J1733" i="18" s="1"/>
  <c r="L1733" i="18" s="1"/>
  <c r="U1731" i="18"/>
  <c r="J1731" i="18" s="1"/>
  <c r="L1731" i="18" s="1"/>
  <c r="U1730" i="18"/>
  <c r="J1730" i="18" s="1"/>
  <c r="L1730" i="18" s="1"/>
  <c r="U1729" i="18"/>
  <c r="J1729" i="18" s="1"/>
  <c r="L1729" i="18" s="1"/>
  <c r="U1728" i="18"/>
  <c r="J1728" i="18" s="1"/>
  <c r="L1728" i="18" s="1"/>
  <c r="U1727" i="18"/>
  <c r="J1727" i="18" s="1"/>
  <c r="L1727" i="18" s="1"/>
  <c r="U1634" i="18"/>
  <c r="J1634" i="18" s="1"/>
  <c r="L1634" i="18" s="1"/>
  <c r="U1633" i="18"/>
  <c r="J1633" i="18" s="1"/>
  <c r="L1633" i="18" s="1"/>
  <c r="U1631" i="18"/>
  <c r="J1631" i="18" s="1"/>
  <c r="L1631" i="18" s="1"/>
  <c r="U1629" i="18"/>
  <c r="J1629" i="18" s="1"/>
  <c r="L1629" i="18" s="1"/>
  <c r="U1627" i="18"/>
  <c r="J1627" i="18" s="1"/>
  <c r="L1627" i="18" s="1"/>
  <c r="U1602" i="18"/>
  <c r="J1602" i="18" s="1"/>
  <c r="L1602" i="18" s="1"/>
  <c r="U1583" i="18"/>
  <c r="J1583" i="18" s="1"/>
  <c r="L1583" i="18" s="1"/>
  <c r="U1582" i="18"/>
  <c r="J1582" i="18" s="1"/>
  <c r="L1582" i="18" s="1"/>
  <c r="U1566" i="18"/>
  <c r="J1566" i="18" s="1"/>
  <c r="L1566" i="18" s="1"/>
  <c r="U1549" i="18"/>
  <c r="J1549" i="18" s="1"/>
  <c r="L1549" i="18" s="1"/>
  <c r="U1546" i="18"/>
  <c r="J1546" i="18" s="1"/>
  <c r="L1546" i="18" s="1"/>
  <c r="J1393" i="18"/>
  <c r="L1393" i="18" s="1"/>
  <c r="J1390" i="18"/>
  <c r="L1390" i="18" s="1"/>
  <c r="J1382" i="18"/>
  <c r="L1382" i="18" s="1"/>
  <c r="J1378" i="18"/>
  <c r="L1378" i="18" s="1"/>
  <c r="J1377" i="18"/>
  <c r="L1377" i="18" s="1"/>
  <c r="J2132" i="18"/>
  <c r="L2132" i="18" s="1"/>
  <c r="J2130" i="18"/>
  <c r="L2130" i="18" s="1"/>
  <c r="J2129" i="18"/>
  <c r="L2129" i="18" s="1"/>
  <c r="J2128" i="18"/>
  <c r="L2128" i="18" s="1"/>
  <c r="J2125" i="18"/>
  <c r="L2125" i="18" s="1"/>
  <c r="J2120" i="18"/>
  <c r="L2120" i="18" s="1"/>
  <c r="J2121" i="18"/>
  <c r="L2121" i="18" s="1"/>
  <c r="J2116" i="18"/>
  <c r="L2116" i="18" s="1"/>
  <c r="J2115" i="18"/>
  <c r="L2115" i="18" s="1"/>
  <c r="J2114" i="18"/>
  <c r="L2114" i="18" s="1"/>
  <c r="J2112" i="18"/>
  <c r="L2112" i="18" s="1"/>
  <c r="J2108" i="18"/>
  <c r="L2108" i="18" s="1"/>
  <c r="J2107" i="18"/>
  <c r="L2107" i="18" s="1"/>
  <c r="J2100" i="18"/>
  <c r="L2100" i="18" s="1"/>
  <c r="J2101" i="18"/>
  <c r="L2101" i="18" s="1"/>
  <c r="J2102" i="18"/>
  <c r="L2102" i="18" s="1"/>
  <c r="J2104" i="18"/>
  <c r="L2104" i="18" s="1"/>
  <c r="J2105" i="18"/>
  <c r="L2105" i="18" s="1"/>
  <c r="J2095" i="18"/>
  <c r="L2095" i="18" s="1"/>
  <c r="J2092" i="18"/>
  <c r="L2092" i="18" s="1"/>
  <c r="J2086" i="18"/>
  <c r="L2086" i="18" s="1"/>
  <c r="J2083" i="18"/>
  <c r="L2083" i="18" s="1"/>
  <c r="J2082" i="18"/>
  <c r="L2082" i="18" s="1"/>
  <c r="J2080" i="18"/>
  <c r="L2080" i="18" s="1"/>
  <c r="J2079" i="18"/>
  <c r="L2079" i="18" s="1"/>
  <c r="J2078" i="18"/>
  <c r="L2078" i="18" s="1"/>
  <c r="J2075" i="18"/>
  <c r="L2075" i="18" s="1"/>
  <c r="J2074" i="18"/>
  <c r="L2074" i="18" s="1"/>
  <c r="J2069" i="18"/>
  <c r="L2069" i="18" s="1"/>
  <c r="J2068" i="18"/>
  <c r="L2068" i="18" s="1"/>
  <c r="J2066" i="18"/>
  <c r="L2066" i="18" s="1"/>
  <c r="J2064" i="18"/>
  <c r="L2064" i="18" s="1"/>
  <c r="J2061" i="18"/>
  <c r="L2061" i="18" s="1"/>
  <c r="J2060" i="18"/>
  <c r="L2060" i="18" s="1"/>
  <c r="J2059" i="18"/>
  <c r="L2059" i="18" s="1"/>
  <c r="J2058" i="18"/>
  <c r="L2058" i="18" s="1"/>
  <c r="J2053" i="18"/>
  <c r="L2053" i="18" s="1"/>
  <c r="J2054" i="18"/>
  <c r="L2054" i="18" s="1"/>
  <c r="J2055" i="18"/>
  <c r="L2055" i="18" s="1"/>
  <c r="J2056" i="18"/>
  <c r="L2056" i="18" s="1"/>
  <c r="J2052" i="18"/>
  <c r="L2052" i="18" s="1"/>
  <c r="J2049" i="18"/>
  <c r="L2049" i="18" s="1"/>
  <c r="J2048" i="18"/>
  <c r="L2048" i="18" s="1"/>
  <c r="J2046" i="18"/>
  <c r="L2046" i="18" s="1"/>
  <c r="J2044" i="18"/>
  <c r="L2044" i="18" s="1"/>
  <c r="J2043" i="18"/>
  <c r="L2043" i="18" s="1"/>
  <c r="J2042" i="18"/>
  <c r="L2042" i="18" s="1"/>
  <c r="J2040" i="18"/>
  <c r="L2040" i="18" s="1"/>
  <c r="J2037" i="18"/>
  <c r="L2037" i="18" s="1"/>
  <c r="J2036" i="18"/>
  <c r="L2036" i="18" s="1"/>
  <c r="J2034" i="18"/>
  <c r="L2034" i="18" s="1"/>
  <c r="J2032" i="18"/>
  <c r="L2032" i="18" s="1"/>
  <c r="J2031" i="18"/>
  <c r="L2031" i="18" s="1"/>
  <c r="J2030" i="18"/>
  <c r="L2030" i="18" s="1"/>
  <c r="J2029" i="18"/>
  <c r="L2029" i="18" s="1"/>
  <c r="J2026" i="18"/>
  <c r="L2026" i="18" s="1"/>
  <c r="J2024" i="18"/>
  <c r="L2024" i="18" s="1"/>
  <c r="J1990" i="18"/>
  <c r="L1990" i="18" s="1"/>
  <c r="J1989" i="18"/>
  <c r="L1989" i="18" s="1"/>
  <c r="J1988" i="18"/>
  <c r="L1988" i="18" s="1"/>
  <c r="J1987" i="18"/>
  <c r="L1987" i="18" s="1"/>
  <c r="J1986" i="18"/>
  <c r="L1986" i="18" s="1"/>
  <c r="J1984" i="18"/>
  <c r="L1984" i="18" s="1"/>
  <c r="J1983" i="18"/>
  <c r="L1983" i="18" s="1"/>
  <c r="J1981" i="18"/>
  <c r="L1981" i="18" s="1"/>
  <c r="J1973" i="18"/>
  <c r="L1973" i="18" s="1"/>
  <c r="J1974" i="18"/>
  <c r="L1974" i="18" s="1"/>
  <c r="J1975" i="18"/>
  <c r="L1975" i="18" s="1"/>
  <c r="J1977" i="18"/>
  <c r="L1977" i="18" s="1"/>
  <c r="J1978" i="18"/>
  <c r="L1978" i="18" s="1"/>
  <c r="J1972" i="18"/>
  <c r="L1972" i="18" s="1"/>
  <c r="U3275" i="18"/>
  <c r="U3267" i="18"/>
  <c r="U3263" i="18"/>
  <c r="U3261" i="18"/>
  <c r="U3247" i="18"/>
  <c r="U3243" i="18"/>
  <c r="U3235" i="18"/>
  <c r="U3229" i="18"/>
  <c r="U3222" i="18"/>
  <c r="U3218" i="18"/>
  <c r="U3179" i="18"/>
  <c r="U3177" i="18"/>
  <c r="U3162" i="18"/>
  <c r="U3147" i="18"/>
  <c r="U3139" i="18"/>
  <c r="U3125" i="18"/>
  <c r="U3112" i="18"/>
  <c r="U3103" i="18"/>
  <c r="U3089" i="18"/>
  <c r="U3080" i="18"/>
  <c r="U3064" i="18"/>
  <c r="U3051" i="18"/>
  <c r="U3048" i="18"/>
  <c r="U3009" i="18"/>
  <c r="U2775" i="18"/>
  <c r="U2774" i="18"/>
  <c r="U2750" i="18"/>
  <c r="U2746" i="18"/>
  <c r="U2742" i="18"/>
  <c r="U2739" i="18"/>
  <c r="U2738" i="18"/>
  <c r="U2734" i="18"/>
  <c r="U2699" i="18"/>
  <c r="U2695" i="18"/>
  <c r="U2683" i="18"/>
  <c r="U2669" i="18"/>
  <c r="U2651" i="18"/>
  <c r="U2647" i="18"/>
  <c r="U2644" i="18"/>
  <c r="U2643" i="18"/>
  <c r="U2626" i="18"/>
  <c r="U2622" i="18"/>
  <c r="U2619" i="18"/>
  <c r="U2613" i="18"/>
  <c r="U2609" i="18"/>
  <c r="U2605" i="18"/>
  <c r="U2579" i="18"/>
  <c r="U2567" i="18"/>
  <c r="U2549" i="18"/>
  <c r="U2524" i="18"/>
  <c r="U2486" i="18"/>
  <c r="U2429" i="18"/>
  <c r="U2428" i="18"/>
  <c r="U2417" i="18"/>
  <c r="U2414" i="18"/>
  <c r="U2361" i="18"/>
  <c r="U2349" i="18"/>
  <c r="U2319" i="18"/>
  <c r="U2308" i="18"/>
  <c r="U2296" i="18"/>
  <c r="U2291" i="18"/>
  <c r="U2287" i="18"/>
  <c r="U2284" i="18"/>
  <c r="U2283" i="18"/>
  <c r="U2281" i="18"/>
  <c r="U2280" i="18"/>
  <c r="U2278" i="18"/>
  <c r="U2271" i="18"/>
  <c r="U2229" i="18"/>
  <c r="U2225" i="18"/>
  <c r="U2224" i="18"/>
  <c r="U2220" i="18"/>
  <c r="U2217" i="18"/>
  <c r="U2216" i="18"/>
  <c r="U2209" i="18"/>
  <c r="U1826" i="18"/>
  <c r="J1826" i="18" s="1"/>
  <c r="L1826" i="18" s="1"/>
  <c r="U1825" i="18"/>
  <c r="J1825" i="18" s="1"/>
  <c r="L1825" i="18" s="1"/>
  <c r="U1790" i="18"/>
  <c r="J1790" i="18" s="1"/>
  <c r="L1790" i="18" s="1"/>
  <c r="U1787" i="18"/>
  <c r="J1787" i="18" s="1"/>
  <c r="L1787" i="18" s="1"/>
  <c r="U1782" i="18"/>
  <c r="J1782" i="18" s="1"/>
  <c r="L1782" i="18" s="1"/>
  <c r="U1761" i="18"/>
  <c r="J1761" i="18" s="1"/>
  <c r="L1761" i="18" s="1"/>
  <c r="U1760" i="18"/>
  <c r="J1760" i="18" s="1"/>
  <c r="L1760" i="18" s="1"/>
  <c r="U1750" i="18"/>
  <c r="J1750" i="18" s="1"/>
  <c r="L1750" i="18" s="1"/>
  <c r="U1748" i="18"/>
  <c r="J1748" i="18" s="1"/>
  <c r="L1748" i="18" s="1"/>
  <c r="U1737" i="18"/>
  <c r="J1737" i="18" s="1"/>
  <c r="L1737" i="18" s="1"/>
  <c r="U1734" i="18"/>
  <c r="J1734" i="18" s="1"/>
  <c r="L1734" i="18" s="1"/>
  <c r="U1732" i="18"/>
  <c r="J1732" i="18" s="1"/>
  <c r="L1732" i="18" s="1"/>
  <c r="U1632" i="18"/>
  <c r="J1632" i="18" s="1"/>
  <c r="L1632" i="18" s="1"/>
  <c r="U1628" i="18"/>
  <c r="J1628" i="18" s="1"/>
  <c r="L1628" i="18" s="1"/>
  <c r="U1626" i="18"/>
  <c r="J1626" i="18" s="1"/>
  <c r="L1626" i="18" s="1"/>
  <c r="U1613" i="18"/>
  <c r="J1613" i="18" s="1"/>
  <c r="L1613" i="18" s="1"/>
  <c r="U1612" i="18"/>
  <c r="J1612" i="18" s="1"/>
  <c r="L1612" i="18" s="1"/>
  <c r="U1610" i="18"/>
  <c r="J1610" i="18" s="1"/>
  <c r="L1610" i="18" s="1"/>
  <c r="U1608" i="18"/>
  <c r="J1608" i="18" s="1"/>
  <c r="L1608" i="18" s="1"/>
  <c r="U1606" i="18"/>
  <c r="J1606" i="18" s="1"/>
  <c r="L1606" i="18" s="1"/>
  <c r="U1601" i="18"/>
  <c r="J1601" i="18" s="1"/>
  <c r="L1601" i="18" s="1"/>
  <c r="U1585" i="18"/>
  <c r="J1585" i="18" s="1"/>
  <c r="L1585" i="18" s="1"/>
  <c r="U1584" i="18"/>
  <c r="J1584" i="18" s="1"/>
  <c r="L1584" i="18" s="1"/>
  <c r="U1581" i="18"/>
  <c r="J1581" i="18" s="1"/>
  <c r="L1581" i="18" s="1"/>
  <c r="U1580" i="18"/>
  <c r="J1580" i="18" s="1"/>
  <c r="L1580" i="18" s="1"/>
  <c r="U1577" i="18"/>
  <c r="J1577" i="18" s="1"/>
  <c r="L1577" i="18" s="1"/>
  <c r="U1576" i="18"/>
  <c r="J1576" i="18" s="1"/>
  <c r="L1576" i="18" s="1"/>
  <c r="U1575" i="18"/>
  <c r="J1575" i="18" s="1"/>
  <c r="L1575" i="18" s="1"/>
  <c r="U1574" i="18"/>
  <c r="J1574" i="18" s="1"/>
  <c r="L1574" i="18" s="1"/>
  <c r="U1573" i="18"/>
  <c r="J1573" i="18" s="1"/>
  <c r="L1573" i="18" s="1"/>
  <c r="U1565" i="18"/>
  <c r="J1565" i="18" s="1"/>
  <c r="L1565" i="18" s="1"/>
  <c r="U1564" i="18"/>
  <c r="J1564" i="18" s="1"/>
  <c r="L1564" i="18" s="1"/>
  <c r="U1563" i="18"/>
  <c r="J1563" i="18" s="1"/>
  <c r="L1563" i="18" s="1"/>
  <c r="U1562" i="18"/>
  <c r="J1562" i="18" s="1"/>
  <c r="L1562" i="18" s="1"/>
  <c r="U1561" i="18"/>
  <c r="J1561" i="18" s="1"/>
  <c r="L1561" i="18" s="1"/>
  <c r="U1560" i="18"/>
  <c r="J1560" i="18" s="1"/>
  <c r="L1560" i="18" s="1"/>
  <c r="U1552" i="18"/>
  <c r="J1552" i="18" s="1"/>
  <c r="L1552" i="18" s="1"/>
  <c r="U1551" i="18"/>
  <c r="J1551" i="18" s="1"/>
  <c r="L1551" i="18" s="1"/>
  <c r="U1550" i="18"/>
  <c r="J1550" i="18" s="1"/>
  <c r="L1550" i="18" s="1"/>
  <c r="U1544" i="18"/>
  <c r="J1544" i="18" s="1"/>
  <c r="L1544" i="18" s="1"/>
  <c r="U1541" i="18"/>
  <c r="J1541" i="18" s="1"/>
  <c r="L1541" i="18" s="1"/>
  <c r="U1540" i="18"/>
  <c r="J1540" i="18" s="1"/>
  <c r="L1540" i="18" s="1"/>
  <c r="U1539" i="18"/>
  <c r="J1539" i="18" s="1"/>
  <c r="L1539" i="18" s="1"/>
  <c r="U1538" i="18"/>
  <c r="J1538" i="18" s="1"/>
  <c r="L1538" i="18" s="1"/>
  <c r="U3315" i="18"/>
  <c r="U3313" i="18"/>
  <c r="U3312" i="18"/>
  <c r="U3311" i="18"/>
  <c r="U3308" i="18"/>
  <c r="U3305" i="18"/>
  <c r="U3299" i="18"/>
  <c r="U3298" i="18"/>
  <c r="U3291" i="18"/>
  <c r="U3290" i="18"/>
  <c r="U3276" i="18"/>
  <c r="U3273" i="18"/>
  <c r="U3271" i="18"/>
  <c r="U3259" i="18"/>
  <c r="U3258" i="18"/>
  <c r="U3249" i="18"/>
  <c r="U3245" i="18"/>
  <c r="U3244" i="18"/>
  <c r="U3241" i="18"/>
  <c r="U3240" i="18"/>
  <c r="U3239" i="18"/>
  <c r="U3231" i="18"/>
  <c r="U3230" i="18"/>
  <c r="U3227" i="18"/>
  <c r="U3226" i="18"/>
  <c r="U3212" i="18"/>
  <c r="U3211" i="18"/>
  <c r="U3210" i="18"/>
  <c r="U3209" i="18"/>
  <c r="U3208" i="18"/>
  <c r="U3207" i="18"/>
  <c r="U3206" i="18"/>
  <c r="U3204" i="18"/>
  <c r="U3203" i="18"/>
  <c r="U3202" i="18"/>
  <c r="U3197" i="18"/>
  <c r="U3195" i="18"/>
  <c r="U3194" i="18"/>
  <c r="U3193" i="18"/>
  <c r="U3192" i="18"/>
  <c r="U3191" i="18"/>
  <c r="U3190" i="18"/>
  <c r="U3189" i="18"/>
  <c r="U3188" i="18"/>
  <c r="U3180" i="18"/>
  <c r="U3175" i="18"/>
  <c r="U3174" i="18"/>
  <c r="U3173" i="18"/>
  <c r="U3146" i="18"/>
  <c r="U3145" i="18"/>
  <c r="U3144" i="18"/>
  <c r="U3142" i="18"/>
  <c r="U3141" i="18"/>
  <c r="U3138" i="18"/>
  <c r="U3136" i="18"/>
  <c r="U3130" i="18"/>
  <c r="U3128" i="18"/>
  <c r="U3123" i="18"/>
  <c r="U3121" i="18"/>
  <c r="U3119" i="18"/>
  <c r="U3110" i="18"/>
  <c r="U3109" i="18"/>
  <c r="U3108" i="18"/>
  <c r="U3102" i="18"/>
  <c r="U3100" i="18"/>
  <c r="U3099" i="18"/>
  <c r="U3098" i="18"/>
  <c r="U3093" i="18"/>
  <c r="U3091" i="18"/>
  <c r="U3087" i="18"/>
  <c r="U3078" i="18"/>
  <c r="U3077" i="18"/>
  <c r="U3076" i="18"/>
  <c r="U3072" i="18"/>
  <c r="U3067" i="18"/>
  <c r="U3063" i="18"/>
  <c r="U3059" i="18"/>
  <c r="U3058" i="18"/>
  <c r="U3057" i="18"/>
  <c r="U3056" i="18"/>
  <c r="U3049" i="18"/>
  <c r="U3040" i="18"/>
  <c r="U3036" i="18"/>
  <c r="U3035" i="18"/>
  <c r="U3034" i="18"/>
  <c r="U3026" i="18"/>
  <c r="U3025" i="18"/>
  <c r="U3024" i="18"/>
  <c r="U3023" i="18"/>
  <c r="U3013" i="18"/>
  <c r="U3012" i="18"/>
  <c r="U3008" i="18"/>
  <c r="U3004" i="18"/>
  <c r="U3001" i="18"/>
  <c r="U2998" i="18"/>
  <c r="U2994" i="18"/>
  <c r="U2993" i="18"/>
  <c r="U2992" i="18"/>
  <c r="U2991" i="18"/>
  <c r="U2990" i="18"/>
  <c r="U2777" i="18"/>
  <c r="U2749" i="18"/>
  <c r="U2748" i="18"/>
  <c r="U2747" i="18"/>
  <c r="U2741" i="18"/>
  <c r="U2737" i="18"/>
  <c r="U2711" i="18"/>
  <c r="U2709" i="18"/>
  <c r="U2707" i="18"/>
  <c r="U2706" i="18"/>
  <c r="U2705" i="18"/>
  <c r="U2703" i="18"/>
  <c r="U2702" i="18"/>
  <c r="U2701" i="18"/>
  <c r="U2698" i="18"/>
  <c r="U2696" i="18"/>
  <c r="U2694" i="18"/>
  <c r="U2693" i="18"/>
  <c r="U2692" i="18"/>
  <c r="U2691" i="18"/>
  <c r="U2690" i="18"/>
  <c r="U2688" i="18"/>
  <c r="U2687" i="18"/>
  <c r="U2686" i="18"/>
  <c r="U2685" i="18"/>
  <c r="U2684" i="18"/>
  <c r="U2674" i="18"/>
  <c r="U2673" i="18"/>
  <c r="U2672" i="18"/>
  <c r="U2653" i="18"/>
  <c r="U2641" i="18"/>
  <c r="U2639" i="18"/>
  <c r="U2629" i="18"/>
  <c r="U2625" i="18"/>
  <c r="U2623" i="18"/>
  <c r="U2621" i="18"/>
  <c r="U2620" i="18"/>
  <c r="U2606" i="18"/>
  <c r="U2603" i="18"/>
  <c r="U2584" i="18"/>
  <c r="U2583" i="18"/>
  <c r="U2582" i="18"/>
  <c r="U2581" i="18"/>
  <c r="U2580" i="18"/>
  <c r="U2571" i="18"/>
  <c r="U2570" i="18"/>
  <c r="U2568" i="18"/>
  <c r="U2566" i="18"/>
  <c r="U2550" i="18"/>
  <c r="U2547" i="18"/>
  <c r="U2546" i="18"/>
  <c r="U2545" i="18"/>
  <c r="U2544" i="18"/>
  <c r="U2543" i="18"/>
  <c r="U2541" i="18"/>
  <c r="U2530" i="18"/>
  <c r="U2529" i="18"/>
  <c r="U2528" i="18"/>
  <c r="U2527" i="18"/>
  <c r="U2526" i="18"/>
  <c r="U2525" i="18"/>
  <c r="U2520" i="18"/>
  <c r="U2519" i="18"/>
  <c r="U2518" i="18"/>
  <c r="U2515" i="18"/>
  <c r="U2514" i="18"/>
  <c r="U2483" i="18"/>
  <c r="U2482" i="18"/>
  <c r="U2480" i="18"/>
  <c r="U2478" i="18"/>
  <c r="U2477" i="18"/>
  <c r="U2476" i="18"/>
  <c r="U2474" i="18"/>
  <c r="U2473" i="18"/>
  <c r="U2472" i="18"/>
  <c r="U2471" i="18"/>
  <c r="U2469" i="18"/>
  <c r="U2457" i="18"/>
  <c r="U2456" i="18"/>
  <c r="U2455" i="18"/>
  <c r="U2452" i="18"/>
  <c r="U2451" i="18"/>
  <c r="U2449" i="18"/>
  <c r="U2448" i="18"/>
  <c r="U2447" i="18"/>
  <c r="U2438" i="18"/>
  <c r="U2437" i="18"/>
  <c r="U2436" i="18"/>
  <c r="U2434" i="18"/>
  <c r="U2433" i="18"/>
  <c r="U2432" i="18"/>
  <c r="U2430" i="18"/>
  <c r="U2427" i="18"/>
  <c r="U2426" i="18"/>
  <c r="U2415" i="18"/>
  <c r="U2405" i="18"/>
  <c r="U2404" i="18"/>
  <c r="U2402" i="18"/>
  <c r="U2400" i="18"/>
  <c r="U2399" i="18"/>
  <c r="U2398" i="18"/>
  <c r="U2394" i="18"/>
  <c r="U2393" i="18"/>
  <c r="U2378" i="18"/>
  <c r="U2377" i="18"/>
  <c r="U2376" i="18"/>
  <c r="U2375" i="18"/>
  <c r="U2374" i="18"/>
  <c r="U2373" i="18"/>
  <c r="U2372" i="18"/>
  <c r="U2371" i="18"/>
  <c r="U2370" i="18"/>
  <c r="U2369" i="18"/>
  <c r="U2368" i="18"/>
  <c r="U2367" i="18"/>
  <c r="U2366" i="18"/>
  <c r="U2364" i="18"/>
  <c r="U2351" i="18"/>
  <c r="U2350" i="18"/>
  <c r="U2323" i="18"/>
  <c r="U2322" i="18"/>
  <c r="U2316" i="18"/>
  <c r="U2314" i="18"/>
  <c r="U2313" i="18"/>
  <c r="U2294" i="18"/>
  <c r="U2293" i="18"/>
  <c r="U2292" i="18"/>
  <c r="U2289" i="18"/>
  <c r="U2288" i="18"/>
  <c r="U2279" i="18"/>
  <c r="U2273" i="18"/>
  <c r="U2272" i="18"/>
  <c r="U2260" i="18"/>
  <c r="U2259" i="18"/>
  <c r="U2258" i="18"/>
  <c r="U2257" i="18"/>
  <c r="U2256" i="18"/>
  <c r="U2255" i="18"/>
  <c r="U2254" i="18"/>
  <c r="U2253" i="18"/>
  <c r="U2252" i="18"/>
  <c r="U2251" i="18"/>
  <c r="U2250" i="18"/>
  <c r="U2249" i="18"/>
  <c r="U2248" i="18"/>
  <c r="U2247" i="18"/>
  <c r="U2246" i="18"/>
  <c r="U2245" i="18"/>
  <c r="U2244" i="18"/>
  <c r="U2243" i="18"/>
  <c r="U2242" i="18"/>
  <c r="U2241" i="18"/>
  <c r="U2227" i="18"/>
  <c r="U2223" i="18"/>
  <c r="U2222" i="18"/>
  <c r="U2207" i="18"/>
  <c r="U1605" i="18"/>
  <c r="J1605" i="18" s="1"/>
  <c r="L1605" i="18" s="1"/>
  <c r="J1375" i="18"/>
  <c r="L1375" i="18" s="1"/>
  <c r="J1138" i="18"/>
  <c r="L1138" i="18" s="1"/>
  <c r="J1088" i="18"/>
  <c r="L1088" i="18" s="1"/>
  <c r="J811" i="18"/>
  <c r="L811" i="18" s="1"/>
  <c r="J1425" i="18"/>
  <c r="L1425" i="18" s="1"/>
  <c r="J1418" i="18"/>
  <c r="L1418" i="18" s="1"/>
  <c r="J1409" i="18"/>
  <c r="L1409" i="18" s="1"/>
  <c r="J1388" i="18"/>
  <c r="L1388" i="18" s="1"/>
  <c r="J1387" i="18"/>
  <c r="L1387" i="18" s="1"/>
  <c r="J1386" i="18"/>
  <c r="L1386" i="18" s="1"/>
  <c r="J1381" i="18"/>
  <c r="L1381" i="18" s="1"/>
  <c r="J1379" i="18"/>
  <c r="L1379" i="18" s="1"/>
  <c r="J1135" i="18"/>
  <c r="L1135" i="18" s="1"/>
  <c r="J1122" i="18"/>
  <c r="L1122" i="18" s="1"/>
  <c r="J1083" i="18"/>
  <c r="L1083" i="18" s="1"/>
  <c r="J1079" i="18"/>
  <c r="L1079" i="18" s="1"/>
  <c r="J1077" i="18"/>
  <c r="L1077" i="18" s="1"/>
  <c r="J1076" i="18"/>
  <c r="L1076" i="18" s="1"/>
  <c r="J1073" i="18"/>
  <c r="L1073" i="18" s="1"/>
  <c r="J1069" i="18"/>
  <c r="L1069" i="18" s="1"/>
  <c r="J1068" i="18"/>
  <c r="L1068" i="18" s="1"/>
  <c r="J1067" i="18"/>
  <c r="L1067" i="18" s="1"/>
  <c r="J1065" i="18"/>
  <c r="L1065" i="18" s="1"/>
  <c r="J1064" i="18"/>
  <c r="L1064" i="18" s="1"/>
  <c r="J1058" i="18"/>
  <c r="L1058" i="18" s="1"/>
  <c r="J1057" i="18"/>
  <c r="L1057" i="18" s="1"/>
  <c r="J1052" i="18"/>
  <c r="L1052" i="18" s="1"/>
  <c r="J1051" i="18"/>
  <c r="L1051" i="18" s="1"/>
  <c r="J1044" i="18"/>
  <c r="L1044" i="18" s="1"/>
  <c r="J1042" i="18"/>
  <c r="L1042" i="18" s="1"/>
  <c r="J1041" i="18"/>
  <c r="L1041" i="18" s="1"/>
  <c r="J1040" i="18"/>
  <c r="L1040" i="18" s="1"/>
  <c r="J1039" i="18"/>
  <c r="L1039" i="18" s="1"/>
  <c r="J1038" i="18"/>
  <c r="L1038" i="18" s="1"/>
  <c r="J1037" i="18"/>
  <c r="L1037" i="18" s="1"/>
  <c r="J1036" i="18"/>
  <c r="L1036" i="18" s="1"/>
  <c r="J1035" i="18"/>
  <c r="L1035" i="18" s="1"/>
  <c r="J1034" i="18"/>
  <c r="L1034" i="18" s="1"/>
  <c r="J1033" i="18"/>
  <c r="L1033" i="18" s="1"/>
  <c r="J1032" i="18"/>
  <c r="L1032" i="18" s="1"/>
  <c r="J1023" i="18"/>
  <c r="L1023" i="18" s="1"/>
  <c r="J1022" i="18"/>
  <c r="L1022" i="18" s="1"/>
  <c r="J1018" i="18"/>
  <c r="L1018" i="18" s="1"/>
  <c r="J1016" i="18"/>
  <c r="L1016" i="18" s="1"/>
  <c r="J1015" i="18"/>
  <c r="L1015" i="18" s="1"/>
  <c r="J1014" i="18"/>
  <c r="L1014" i="18" s="1"/>
  <c r="J1012" i="18"/>
  <c r="L1012" i="18" s="1"/>
  <c r="J1011" i="18"/>
  <c r="L1011" i="18" s="1"/>
  <c r="J1007" i="18"/>
  <c r="L1007" i="18" s="1"/>
  <c r="J1001" i="18"/>
  <c r="L1001" i="18" s="1"/>
  <c r="J996" i="18"/>
  <c r="L996" i="18" s="1"/>
  <c r="J992" i="18"/>
  <c r="L992" i="18" s="1"/>
  <c r="J991" i="18"/>
  <c r="L991" i="18" s="1"/>
  <c r="J989" i="18"/>
  <c r="L989" i="18" s="1"/>
  <c r="J983" i="18"/>
  <c r="L983" i="18" s="1"/>
  <c r="J980" i="18"/>
  <c r="L980" i="18" s="1"/>
  <c r="J975" i="18"/>
  <c r="L975" i="18" s="1"/>
  <c r="J970" i="18"/>
  <c r="L970" i="18" s="1"/>
  <c r="J969" i="18"/>
  <c r="L969" i="18" s="1"/>
  <c r="J964" i="18"/>
  <c r="L964" i="18" s="1"/>
  <c r="J956" i="18"/>
  <c r="L956" i="18" s="1"/>
  <c r="J951" i="18"/>
  <c r="L951" i="18" s="1"/>
  <c r="J944" i="18"/>
  <c r="L944" i="18" s="1"/>
  <c r="J939" i="18"/>
  <c r="L939" i="18" s="1"/>
  <c r="J913" i="18"/>
  <c r="L913" i="18" s="1"/>
  <c r="J886" i="18"/>
  <c r="L886" i="18" s="1"/>
  <c r="J864" i="18"/>
  <c r="L864" i="18" s="1"/>
  <c r="J859" i="18"/>
  <c r="L859" i="18" s="1"/>
  <c r="J857" i="18"/>
  <c r="L857" i="18" s="1"/>
  <c r="J851" i="18"/>
  <c r="L851" i="18" s="1"/>
  <c r="J845" i="18"/>
  <c r="L845" i="18" s="1"/>
  <c r="J843" i="18"/>
  <c r="L843" i="18" s="1"/>
  <c r="J842" i="18"/>
  <c r="L842" i="18" s="1"/>
  <c r="J758" i="18"/>
  <c r="L758" i="18" s="1"/>
  <c r="J759" i="18"/>
  <c r="L759" i="18" s="1"/>
  <c r="J760" i="18"/>
  <c r="L760" i="18" s="1"/>
  <c r="J761" i="18"/>
  <c r="L761" i="18" s="1"/>
  <c r="J764" i="18"/>
  <c r="L764" i="18" s="1"/>
  <c r="J765" i="18"/>
  <c r="L765" i="18" s="1"/>
  <c r="J766" i="18"/>
  <c r="L766" i="18" s="1"/>
  <c r="J767" i="18"/>
  <c r="L767" i="18" s="1"/>
  <c r="J769" i="18"/>
  <c r="L769" i="18" s="1"/>
  <c r="J770" i="18"/>
  <c r="L770" i="18" s="1"/>
  <c r="J772" i="18"/>
  <c r="L772" i="18" s="1"/>
  <c r="J773" i="18"/>
  <c r="L773" i="18" s="1"/>
  <c r="J776" i="18"/>
  <c r="L776" i="18" s="1"/>
  <c r="J778" i="18"/>
  <c r="L778" i="18" s="1"/>
  <c r="J783" i="18"/>
  <c r="L783" i="18" s="1"/>
  <c r="J784" i="18"/>
  <c r="L784" i="18" s="1"/>
  <c r="J785" i="18"/>
  <c r="L785" i="18" s="1"/>
  <c r="J786" i="18"/>
  <c r="L786" i="18" s="1"/>
  <c r="J787" i="18"/>
  <c r="L787" i="18" s="1"/>
  <c r="J788" i="18"/>
  <c r="L788" i="18" s="1"/>
  <c r="J790" i="18"/>
  <c r="L790" i="18" s="1"/>
  <c r="J792" i="18"/>
  <c r="L792" i="18" s="1"/>
  <c r="J795" i="18"/>
  <c r="L795" i="18" s="1"/>
  <c r="J796" i="18"/>
  <c r="L796" i="18" s="1"/>
  <c r="J800" i="18"/>
  <c r="L800" i="18" s="1"/>
  <c r="J801" i="18"/>
  <c r="L801" i="18" s="1"/>
  <c r="J802" i="18"/>
  <c r="L802" i="18" s="1"/>
  <c r="J803" i="18"/>
  <c r="L803" i="18" s="1"/>
  <c r="J804" i="18"/>
  <c r="L804" i="18" s="1"/>
  <c r="J805" i="18"/>
  <c r="L805" i="18" s="1"/>
  <c r="J806" i="18"/>
  <c r="L806" i="18" s="1"/>
  <c r="J807" i="18"/>
  <c r="L807" i="18" s="1"/>
  <c r="J808" i="18"/>
  <c r="L808" i="18" s="1"/>
  <c r="J812" i="18"/>
  <c r="L812" i="18" s="1"/>
  <c r="J814" i="18"/>
  <c r="L814" i="18" s="1"/>
  <c r="J815" i="18"/>
  <c r="L815" i="18" s="1"/>
  <c r="J818" i="18"/>
  <c r="L818" i="18" s="1"/>
  <c r="J819" i="18"/>
  <c r="L819" i="18" s="1"/>
  <c r="J820" i="18"/>
  <c r="L820" i="18" s="1"/>
  <c r="J821" i="18"/>
  <c r="L821" i="18" s="1"/>
  <c r="L825" i="18"/>
  <c r="L849" i="18"/>
  <c r="L853" i="18"/>
  <c r="L854" i="18"/>
  <c r="J855" i="18"/>
  <c r="L855" i="18" s="1"/>
  <c r="J757" i="18"/>
  <c r="L757" i="18" s="1"/>
  <c r="J755" i="18"/>
  <c r="L755" i="18" s="1"/>
  <c r="J754" i="18"/>
  <c r="L754" i="18" s="1"/>
  <c r="J752" i="18"/>
  <c r="L752" i="18" s="1"/>
  <c r="J751" i="18"/>
  <c r="L751" i="18" s="1"/>
  <c r="J750" i="18"/>
  <c r="L750" i="18" s="1"/>
  <c r="J749" i="18"/>
  <c r="L749" i="18" s="1"/>
  <c r="J745" i="18"/>
  <c r="L745" i="18" s="1"/>
  <c r="J744" i="18"/>
  <c r="L744" i="18" s="1"/>
  <c r="J743" i="18"/>
  <c r="L743" i="18" s="1"/>
  <c r="J742" i="18"/>
  <c r="L742" i="18" s="1"/>
  <c r="J741" i="18"/>
  <c r="L741" i="18" s="1"/>
  <c r="J739" i="18"/>
  <c r="L739" i="18" s="1"/>
  <c r="J738" i="18"/>
  <c r="L738" i="18" s="1"/>
  <c r="J737" i="18"/>
  <c r="L737" i="18" s="1"/>
  <c r="J734" i="18"/>
  <c r="L734" i="18" s="1"/>
  <c r="J731" i="18"/>
  <c r="L731" i="18" s="1"/>
  <c r="J727" i="18"/>
  <c r="L727" i="18" s="1"/>
  <c r="J696" i="18"/>
  <c r="L696" i="18" s="1"/>
  <c r="J692" i="18"/>
  <c r="L692" i="18" s="1"/>
  <c r="J690" i="18"/>
  <c r="L690" i="18" s="1"/>
  <c r="J686" i="18"/>
  <c r="L686" i="18" s="1"/>
  <c r="J685" i="18"/>
  <c r="L685" i="18" s="1"/>
  <c r="J684" i="18"/>
  <c r="L684" i="18" s="1"/>
  <c r="J679" i="18"/>
  <c r="L679" i="18" s="1"/>
  <c r="J673" i="18"/>
  <c r="L673" i="18" s="1"/>
  <c r="J592" i="18"/>
  <c r="L592" i="18" s="1"/>
  <c r="J621" i="18"/>
  <c r="L621" i="18" s="1"/>
  <c r="J623" i="18"/>
  <c r="L623" i="18" s="1"/>
  <c r="J702" i="18"/>
  <c r="L702" i="18" s="1"/>
  <c r="J714" i="18"/>
  <c r="L714" i="18" s="1"/>
  <c r="J715" i="18"/>
  <c r="L715" i="18" s="1"/>
  <c r="J718" i="18"/>
  <c r="L718" i="18" s="1"/>
  <c r="J724" i="18"/>
  <c r="L724" i="18" s="1"/>
  <c r="J728" i="18"/>
  <c r="L728" i="18" s="1"/>
  <c r="J832" i="18"/>
  <c r="L832" i="18" s="1"/>
  <c r="J834" i="18"/>
  <c r="L834" i="18" s="1"/>
  <c r="J892" i="18"/>
  <c r="L892" i="18" s="1"/>
  <c r="J893" i="18"/>
  <c r="L893" i="18" s="1"/>
  <c r="J905" i="18"/>
  <c r="L905" i="18" s="1"/>
  <c r="J907" i="18"/>
  <c r="L907" i="18" s="1"/>
  <c r="J910" i="18"/>
  <c r="L910" i="18" s="1"/>
  <c r="J914" i="18"/>
  <c r="L914" i="18" s="1"/>
  <c r="J916" i="18"/>
  <c r="L916" i="18" s="1"/>
  <c r="J925" i="18"/>
  <c r="L925" i="18" s="1"/>
  <c r="J928" i="18"/>
  <c r="L928" i="18" s="1"/>
  <c r="J933" i="18"/>
  <c r="L933" i="18" s="1"/>
  <c r="J935" i="18"/>
  <c r="L935" i="18" s="1"/>
  <c r="J936" i="18"/>
  <c r="L936" i="18" s="1"/>
  <c r="J1203" i="18"/>
  <c r="L1203" i="18" s="1"/>
  <c r="J1364" i="18"/>
  <c r="L1364" i="18" s="1"/>
  <c r="J566" i="18"/>
  <c r="L566" i="18" s="1"/>
  <c r="J559" i="18"/>
  <c r="L559" i="18" s="1"/>
  <c r="J540" i="18"/>
  <c r="L540" i="18" s="1"/>
  <c r="J496" i="18"/>
  <c r="L496" i="18" s="1"/>
  <c r="J495" i="18"/>
  <c r="L495" i="18" s="1"/>
  <c r="J485" i="18"/>
  <c r="L485" i="18" s="1"/>
  <c r="J479" i="18"/>
  <c r="L479" i="18" s="1"/>
  <c r="J476" i="18"/>
  <c r="L476" i="18" s="1"/>
  <c r="J465" i="18"/>
  <c r="L465" i="18" s="1"/>
  <c r="J464" i="18"/>
  <c r="L464" i="18" s="1"/>
  <c r="J463" i="18"/>
  <c r="L463" i="18" s="1"/>
  <c r="J449" i="18"/>
  <c r="L449" i="18" s="1"/>
  <c r="J422" i="18"/>
  <c r="L422" i="18" s="1"/>
  <c r="J421" i="18"/>
  <c r="L421" i="18" s="1"/>
  <c r="J418" i="18"/>
  <c r="L418" i="18" s="1"/>
  <c r="J341" i="18"/>
  <c r="L341" i="18" s="1"/>
  <c r="J333" i="18"/>
  <c r="L333" i="18" s="1"/>
  <c r="J332" i="18"/>
  <c r="L332" i="18" s="1"/>
  <c r="J330" i="18"/>
  <c r="L330" i="18" s="1"/>
  <c r="J322" i="18"/>
  <c r="L322" i="18" s="1"/>
  <c r="J319" i="18"/>
  <c r="L319" i="18" s="1"/>
  <c r="J318" i="18"/>
  <c r="L318" i="18" s="1"/>
  <c r="J312" i="18"/>
  <c r="L312" i="18" s="1"/>
  <c r="J287" i="18"/>
  <c r="L287" i="18" s="1"/>
  <c r="J257" i="18"/>
  <c r="L257" i="18" s="1"/>
  <c r="J216" i="18"/>
  <c r="L216" i="18" s="1"/>
  <c r="J164" i="18"/>
  <c r="L164" i="18" s="1"/>
  <c r="J152" i="18"/>
  <c r="L152" i="18" s="1"/>
  <c r="J146" i="18"/>
  <c r="L146" i="18" s="1"/>
  <c r="J133" i="18"/>
  <c r="L133" i="18" s="1"/>
  <c r="J132" i="18"/>
  <c r="L132" i="18" s="1"/>
  <c r="J131" i="18"/>
  <c r="L131" i="18" s="1"/>
  <c r="J123" i="18"/>
  <c r="L123" i="18" s="1"/>
  <c r="J103" i="18"/>
  <c r="L103" i="18" s="1"/>
  <c r="J100" i="18"/>
  <c r="L100" i="18" s="1"/>
  <c r="J99" i="18"/>
  <c r="L99" i="18" s="1"/>
  <c r="J98" i="18"/>
  <c r="L98" i="18" s="1"/>
  <c r="J94" i="18"/>
  <c r="L94" i="18" s="1"/>
  <c r="J91" i="18"/>
  <c r="L91" i="18" s="1"/>
  <c r="J90" i="18"/>
  <c r="L90" i="18" s="1"/>
  <c r="J86" i="18"/>
  <c r="L86" i="18" s="1"/>
  <c r="J85" i="18"/>
  <c r="L85" i="18" s="1"/>
  <c r="J83" i="18"/>
  <c r="L83" i="18" s="1"/>
  <c r="J74" i="18"/>
  <c r="L74" i="18" s="1"/>
  <c r="J19" i="18"/>
  <c r="L19" i="18" s="1"/>
  <c r="J6" i="18"/>
  <c r="L6" i="18" s="1"/>
  <c r="L2899" i="18"/>
  <c r="L2898" i="18"/>
  <c r="J669" i="18"/>
  <c r="L669" i="18" s="1"/>
  <c r="J668" i="18"/>
  <c r="L668" i="18" s="1"/>
  <c r="J1805" i="18"/>
  <c r="L1805" i="18" s="1"/>
  <c r="J1804" i="18"/>
  <c r="L1804" i="18" s="1"/>
  <c r="J1722" i="18"/>
  <c r="L1722" i="18" s="1"/>
  <c r="J1715" i="18"/>
  <c r="L1715" i="18" s="1"/>
  <c r="J1714" i="18"/>
  <c r="L1714" i="18" s="1"/>
  <c r="J1707" i="18"/>
  <c r="L1707" i="18" s="1"/>
  <c r="J1706" i="18"/>
  <c r="L1706" i="18" s="1"/>
  <c r="J1705" i="18"/>
  <c r="L1705" i="18" s="1"/>
  <c r="J1703" i="18"/>
  <c r="L1703" i="18" s="1"/>
  <c r="J1702" i="18"/>
  <c r="L1702" i="18" s="1"/>
  <c r="J1701" i="18"/>
  <c r="L1701" i="18" s="1"/>
  <c r="J1700" i="18"/>
  <c r="L1700" i="18" s="1"/>
  <c r="J1699" i="18"/>
  <c r="L1699" i="18" s="1"/>
  <c r="J1697" i="18"/>
  <c r="L1697" i="18" s="1"/>
  <c r="J1696" i="18"/>
  <c r="L1696" i="18" s="1"/>
  <c r="J1695" i="18"/>
  <c r="L1695" i="18" s="1"/>
  <c r="J1694" i="18"/>
  <c r="L1694" i="18" s="1"/>
  <c r="J1672" i="18"/>
  <c r="L1672" i="18" s="1"/>
  <c r="J1651" i="18"/>
  <c r="L1651" i="18" s="1"/>
  <c r="J1636" i="18"/>
  <c r="L1636" i="18" s="1"/>
  <c r="J1635" i="18"/>
  <c r="L1635" i="18" s="1"/>
  <c r="J1620" i="18"/>
  <c r="L1620" i="18" s="1"/>
  <c r="J1619" i="18"/>
  <c r="L1619" i="18" s="1"/>
  <c r="J1618" i="18"/>
  <c r="L1618" i="18" s="1"/>
  <c r="J1617" i="18"/>
  <c r="L1617" i="18" s="1"/>
  <c r="J1616" i="18"/>
  <c r="L1616" i="18" s="1"/>
  <c r="J1615" i="18"/>
  <c r="L1615" i="18" s="1"/>
  <c r="J1598" i="18"/>
  <c r="L1598" i="18" s="1"/>
  <c r="J1597" i="18"/>
  <c r="L1597" i="18" s="1"/>
  <c r="J1596" i="18"/>
  <c r="L1596" i="18" s="1"/>
  <c r="J1595" i="18"/>
  <c r="L1595" i="18" s="1"/>
  <c r="J1594" i="18"/>
  <c r="L1594" i="18" s="1"/>
  <c r="J1593" i="18"/>
  <c r="L1593" i="18" s="1"/>
  <c r="J1592" i="18"/>
  <c r="L1592" i="18" s="1"/>
  <c r="J1591" i="18"/>
  <c r="L1591" i="18" s="1"/>
  <c r="J1590" i="18"/>
  <c r="L1590" i="18" s="1"/>
  <c r="J1589" i="18"/>
  <c r="L1589" i="18" s="1"/>
  <c r="J1588" i="18"/>
  <c r="L1588" i="18" s="1"/>
  <c r="J1587" i="18"/>
  <c r="L1587" i="18" s="1"/>
  <c r="J1572" i="18"/>
  <c r="L1572" i="18" s="1"/>
  <c r="J1571" i="18"/>
  <c r="L1571" i="18" s="1"/>
  <c r="J1570" i="18"/>
  <c r="L1570" i="18" s="1"/>
  <c r="J1569" i="18"/>
  <c r="L1569" i="18" s="1"/>
  <c r="J1568" i="18"/>
  <c r="L1568" i="18" s="1"/>
  <c r="J1567" i="18"/>
  <c r="L1567" i="18" s="1"/>
  <c r="J1559" i="18"/>
  <c r="L1559" i="18" s="1"/>
  <c r="J1558" i="18"/>
  <c r="L1558" i="18" s="1"/>
  <c r="J1557" i="18"/>
  <c r="L1557" i="18" s="1"/>
  <c r="J1556" i="18"/>
  <c r="L1556" i="18" s="1"/>
  <c r="J1555" i="18"/>
  <c r="L1555" i="18" s="1"/>
  <c r="J1554" i="18"/>
  <c r="L1554" i="18" s="1"/>
  <c r="J1553" i="18"/>
  <c r="L1553" i="18" s="1"/>
  <c r="L1473" i="18"/>
  <c r="J1474" i="18"/>
  <c r="L1474" i="18" s="1"/>
  <c r="J1471" i="18"/>
  <c r="L1471" i="18" s="1"/>
  <c r="J1467" i="18"/>
  <c r="L1467" i="18" s="1"/>
  <c r="J1465" i="18"/>
  <c r="L1465" i="18" s="1"/>
  <c r="J1464" i="18"/>
  <c r="L1464" i="18" s="1"/>
  <c r="J1462" i="18"/>
  <c r="L1462" i="18" s="1"/>
  <c r="J1457" i="18"/>
  <c r="L1457" i="18" s="1"/>
  <c r="J1456" i="18"/>
  <c r="L1456" i="18" s="1"/>
  <c r="J1455" i="18"/>
  <c r="L1455" i="18" s="1"/>
  <c r="J1370" i="18"/>
  <c r="L1370" i="18" s="1"/>
  <c r="J1365" i="18"/>
  <c r="L1365" i="18" s="1"/>
  <c r="J1356" i="18"/>
  <c r="L1356" i="18" s="1"/>
  <c r="J1346" i="18"/>
  <c r="L1346" i="18" s="1"/>
  <c r="J1328" i="18"/>
  <c r="L1328" i="18" s="1"/>
  <c r="J1268" i="18"/>
  <c r="L1268" i="18" s="1"/>
  <c r="J1266" i="18"/>
  <c r="L1266" i="18" s="1"/>
  <c r="J828" i="18"/>
  <c r="L828" i="18" s="1"/>
  <c r="J922" i="18"/>
  <c r="L922" i="18" s="1"/>
  <c r="J926" i="18"/>
  <c r="L926" i="18" s="1"/>
  <c r="J1139" i="18"/>
  <c r="L1139" i="18" s="1"/>
  <c r="J1143" i="18"/>
  <c r="L1143" i="18" s="1"/>
  <c r="J1146" i="18"/>
  <c r="L1146" i="18" s="1"/>
  <c r="J1147" i="18"/>
  <c r="L1147" i="18" s="1"/>
  <c r="J1148" i="18"/>
  <c r="L1148" i="18" s="1"/>
  <c r="J1154" i="18"/>
  <c r="L1154" i="18" s="1"/>
  <c r="J1156" i="18"/>
  <c r="L1156" i="18" s="1"/>
  <c r="J1215" i="18"/>
  <c r="L1215" i="18" s="1"/>
  <c r="J1220" i="18"/>
  <c r="L1220" i="18" s="1"/>
  <c r="J1222" i="18"/>
  <c r="L1222" i="18" s="1"/>
  <c r="J720" i="18"/>
  <c r="L720" i="18" s="1"/>
  <c r="J708" i="18"/>
  <c r="L708" i="18" s="1"/>
  <c r="J705" i="18"/>
  <c r="L705" i="18" s="1"/>
  <c r="J670" i="18"/>
  <c r="L670" i="18" s="1"/>
  <c r="J672" i="18"/>
  <c r="L672" i="18" s="1"/>
  <c r="J674" i="18"/>
  <c r="L674" i="18" s="1"/>
  <c r="J675" i="18"/>
  <c r="L675" i="18" s="1"/>
  <c r="J677" i="18"/>
  <c r="L677" i="18" s="1"/>
  <c r="L681" i="18"/>
  <c r="J667" i="18"/>
  <c r="L667" i="18" s="1"/>
  <c r="J662" i="18"/>
  <c r="L662" i="18" s="1"/>
  <c r="J663" i="18"/>
  <c r="L663" i="18" s="1"/>
  <c r="J661" i="18"/>
  <c r="L661" i="18" s="1"/>
  <c r="J659" i="18"/>
  <c r="L659" i="18" s="1"/>
  <c r="J658" i="18"/>
  <c r="L658" i="18" s="1"/>
  <c r="J655" i="18"/>
  <c r="L655" i="18" s="1"/>
  <c r="J653" i="18"/>
  <c r="L653" i="18" s="1"/>
  <c r="J651" i="18"/>
  <c r="L651" i="18" s="1"/>
  <c r="J650" i="18"/>
  <c r="L650" i="18" s="1"/>
  <c r="J649" i="18"/>
  <c r="L649" i="18" s="1"/>
  <c r="J647" i="18"/>
  <c r="L647" i="18" s="1"/>
  <c r="J646" i="18"/>
  <c r="L646" i="18" s="1"/>
  <c r="J645" i="18"/>
  <c r="L645" i="18" s="1"/>
  <c r="J644" i="18"/>
  <c r="L644" i="18" s="1"/>
  <c r="J643" i="18"/>
  <c r="L643" i="18" s="1"/>
  <c r="J642" i="18"/>
  <c r="L642" i="18" s="1"/>
  <c r="J641" i="18"/>
  <c r="L641" i="18" s="1"/>
  <c r="J640" i="18"/>
  <c r="L640" i="18" s="1"/>
  <c r="J639" i="18"/>
  <c r="L639" i="18" s="1"/>
  <c r="J637" i="18"/>
  <c r="L637" i="18" s="1"/>
  <c r="J635" i="18"/>
  <c r="L635" i="18" s="1"/>
  <c r="J634" i="18"/>
  <c r="L634" i="18" s="1"/>
  <c r="J633" i="18"/>
  <c r="L633" i="18" s="1"/>
  <c r="J632" i="18"/>
  <c r="L632" i="18" s="1"/>
  <c r="J631" i="18"/>
  <c r="L631" i="18" s="1"/>
  <c r="J629" i="18"/>
  <c r="L629" i="18" s="1"/>
  <c r="J628" i="18"/>
  <c r="L628" i="18" s="1"/>
  <c r="J627" i="18"/>
  <c r="L627" i="18" s="1"/>
  <c r="J626" i="18"/>
  <c r="L626" i="18" s="1"/>
  <c r="J607" i="18"/>
  <c r="L607" i="18" s="1"/>
  <c r="J596" i="18"/>
  <c r="L596" i="18" s="1"/>
  <c r="J593" i="18"/>
  <c r="L593" i="18" s="1"/>
  <c r="J591" i="18"/>
  <c r="L591" i="18" s="1"/>
  <c r="J589" i="18"/>
  <c r="L589" i="18" s="1"/>
  <c r="J581" i="18"/>
  <c r="L581" i="18" s="1"/>
  <c r="J580" i="18"/>
  <c r="L580" i="18" s="1"/>
  <c r="J570" i="18"/>
  <c r="L570" i="18" s="1"/>
  <c r="J568" i="18"/>
  <c r="L568" i="18" s="1"/>
  <c r="J547" i="18"/>
  <c r="L547" i="18" s="1"/>
  <c r="J546" i="18"/>
  <c r="L546" i="18" s="1"/>
  <c r="J544" i="18"/>
  <c r="L544" i="18" s="1"/>
  <c r="J535" i="18"/>
  <c r="L535" i="18" s="1"/>
  <c r="J526" i="18"/>
  <c r="L526" i="18" s="1"/>
  <c r="J524" i="18"/>
  <c r="L524" i="18" s="1"/>
  <c r="J522" i="18"/>
  <c r="L522" i="18" s="1"/>
  <c r="J520" i="18"/>
  <c r="L520" i="18" s="1"/>
  <c r="J519" i="18"/>
  <c r="L519" i="18" s="1"/>
  <c r="J518" i="18"/>
  <c r="L518" i="18" s="1"/>
  <c r="J508" i="18"/>
  <c r="L508" i="18" s="1"/>
  <c r="J505" i="18"/>
  <c r="L505" i="18" s="1"/>
  <c r="J502" i="18"/>
  <c r="L502" i="18" s="1"/>
  <c r="J501" i="18"/>
  <c r="L501" i="18" s="1"/>
  <c r="J500" i="18"/>
  <c r="L500" i="18" s="1"/>
  <c r="J499" i="18"/>
  <c r="L499" i="18" s="1"/>
  <c r="J683" i="18"/>
  <c r="L683" i="18" s="1"/>
  <c r="J688" i="18"/>
  <c r="L688" i="18" s="1"/>
  <c r="J691" i="18"/>
  <c r="L691" i="18" s="1"/>
  <c r="J693" i="18"/>
  <c r="L693" i="18" s="1"/>
  <c r="J779" i="18"/>
  <c r="L779" i="18" s="1"/>
  <c r="J793" i="18"/>
  <c r="L793" i="18" s="1"/>
  <c r="J794" i="18"/>
  <c r="L794" i="18" s="1"/>
  <c r="J799" i="18"/>
  <c r="L799" i="18" s="1"/>
  <c r="J810" i="18"/>
  <c r="L810" i="18" s="1"/>
  <c r="J813" i="18"/>
  <c r="L813" i="18" s="1"/>
  <c r="J817" i="18"/>
  <c r="L817" i="18" s="1"/>
  <c r="J847" i="18"/>
  <c r="L847" i="18" s="1"/>
  <c r="J856" i="18"/>
  <c r="L856" i="18" s="1"/>
  <c r="J858" i="18"/>
  <c r="L858" i="18" s="1"/>
  <c r="J861" i="18"/>
  <c r="L861" i="18" s="1"/>
  <c r="J868" i="18"/>
  <c r="L868" i="18" s="1"/>
  <c r="J870" i="18"/>
  <c r="L870" i="18" s="1"/>
  <c r="J875" i="18"/>
  <c r="L875" i="18" s="1"/>
  <c r="J877" i="18"/>
  <c r="L877" i="18" s="1"/>
  <c r="J879" i="18"/>
  <c r="L879" i="18" s="1"/>
  <c r="J880" i="18"/>
  <c r="L880" i="18" s="1"/>
  <c r="J889" i="18"/>
  <c r="L889" i="18" s="1"/>
  <c r="J934" i="18"/>
  <c r="L934" i="18" s="1"/>
  <c r="J940" i="18"/>
  <c r="L940" i="18" s="1"/>
  <c r="J942" i="18"/>
  <c r="L942" i="18" s="1"/>
  <c r="J943" i="18"/>
  <c r="L943" i="18" s="1"/>
  <c r="J945" i="18"/>
  <c r="L945" i="18" s="1"/>
  <c r="J946" i="18"/>
  <c r="L946" i="18" s="1"/>
  <c r="J947" i="18"/>
  <c r="L947" i="18" s="1"/>
  <c r="J948" i="18"/>
  <c r="L948" i="18" s="1"/>
  <c r="J949" i="18"/>
  <c r="L949" i="18" s="1"/>
  <c r="J950" i="18"/>
  <c r="L950" i="18" s="1"/>
  <c r="J952" i="18"/>
  <c r="L952" i="18" s="1"/>
  <c r="J954" i="18"/>
  <c r="L954" i="18" s="1"/>
  <c r="J958" i="18"/>
  <c r="L958" i="18" s="1"/>
  <c r="J960" i="18"/>
  <c r="L960" i="18" s="1"/>
  <c r="J961" i="18"/>
  <c r="L961" i="18" s="1"/>
  <c r="J965" i="18"/>
  <c r="L965" i="18" s="1"/>
  <c r="J967" i="18"/>
  <c r="L967" i="18" s="1"/>
  <c r="J971" i="18"/>
  <c r="L971" i="18" s="1"/>
  <c r="J974" i="18"/>
  <c r="L974" i="18" s="1"/>
  <c r="J981" i="18"/>
  <c r="L981" i="18" s="1"/>
  <c r="J984" i="18"/>
  <c r="L984" i="18" s="1"/>
  <c r="J985" i="18"/>
  <c r="L985" i="18" s="1"/>
  <c r="J993" i="18"/>
  <c r="L993" i="18" s="1"/>
  <c r="J999" i="18"/>
  <c r="L999" i="18" s="1"/>
  <c r="J484" i="18"/>
  <c r="L484" i="18" s="1"/>
  <c r="J481" i="18"/>
  <c r="L481" i="18" s="1"/>
  <c r="J480" i="18"/>
  <c r="L480" i="18" s="1"/>
  <c r="J478" i="18"/>
  <c r="L478" i="18" s="1"/>
  <c r="J477" i="18"/>
  <c r="L477" i="18" s="1"/>
  <c r="J475" i="18"/>
  <c r="L475" i="18" s="1"/>
  <c r="J474" i="18"/>
  <c r="L474" i="18" s="1"/>
  <c r="J469" i="18"/>
  <c r="L469" i="18" s="1"/>
  <c r="J468" i="18"/>
  <c r="L468" i="18" s="1"/>
  <c r="J467" i="18"/>
  <c r="L467" i="18" s="1"/>
  <c r="J466" i="18"/>
  <c r="L466" i="18" s="1"/>
  <c r="J460" i="18"/>
  <c r="L460" i="18" s="1"/>
  <c r="J459" i="18"/>
  <c r="L459" i="18" s="1"/>
  <c r="J458" i="18"/>
  <c r="L458" i="18" s="1"/>
  <c r="J457" i="18"/>
  <c r="L457" i="18" s="1"/>
  <c r="J455" i="18"/>
  <c r="L455" i="18" s="1"/>
  <c r="J452" i="18"/>
  <c r="L452" i="18" s="1"/>
  <c r="J450" i="18"/>
  <c r="L450" i="18" s="1"/>
  <c r="J448" i="18"/>
  <c r="L448" i="18" s="1"/>
  <c r="J446" i="18"/>
  <c r="L446" i="18" s="1"/>
  <c r="J443" i="18"/>
  <c r="L443" i="18" s="1"/>
  <c r="J442" i="18"/>
  <c r="L442" i="18" s="1"/>
  <c r="J440" i="18"/>
  <c r="L440" i="18" s="1"/>
  <c r="J426" i="18"/>
  <c r="L426" i="18" s="1"/>
  <c r="J424" i="18"/>
  <c r="L424" i="18" s="1"/>
  <c r="J423" i="18"/>
  <c r="L423" i="18" s="1"/>
  <c r="J415" i="18"/>
  <c r="L415" i="18" s="1"/>
  <c r="J414" i="18"/>
  <c r="L414" i="18" s="1"/>
  <c r="J407" i="18"/>
  <c r="L407" i="18" s="1"/>
  <c r="J406" i="18"/>
  <c r="L406" i="18" s="1"/>
  <c r="J405" i="18"/>
  <c r="L405" i="18" s="1"/>
  <c r="J404" i="18"/>
  <c r="L404" i="18" s="1"/>
  <c r="J403" i="18"/>
  <c r="L403" i="18" s="1"/>
  <c r="J401" i="18"/>
  <c r="L401" i="18" s="1"/>
  <c r="J400" i="18"/>
  <c r="L400" i="18" s="1"/>
  <c r="J399" i="18"/>
  <c r="L399" i="18" s="1"/>
  <c r="J398" i="18"/>
  <c r="L398" i="18" s="1"/>
  <c r="J397" i="18"/>
  <c r="L397" i="18" s="1"/>
  <c r="J396" i="18"/>
  <c r="L396" i="18" s="1"/>
  <c r="J395" i="18"/>
  <c r="L395" i="18" s="1"/>
  <c r="J393" i="18"/>
  <c r="L393" i="18" s="1"/>
  <c r="J391" i="18"/>
  <c r="L391" i="18" s="1"/>
  <c r="J390" i="18"/>
  <c r="L390" i="18" s="1"/>
  <c r="J388" i="18"/>
  <c r="L388" i="18" s="1"/>
  <c r="J385" i="18"/>
  <c r="L385" i="18" s="1"/>
  <c r="J384" i="18"/>
  <c r="L384" i="18" s="1"/>
  <c r="J383" i="18"/>
  <c r="L383" i="18" s="1"/>
  <c r="J382" i="18"/>
  <c r="L382" i="18" s="1"/>
  <c r="J381" i="18"/>
  <c r="L381" i="18" s="1"/>
  <c r="J380" i="18"/>
  <c r="L380" i="18" s="1"/>
  <c r="J379" i="18"/>
  <c r="L379" i="18" s="1"/>
  <c r="J378" i="18"/>
  <c r="L378" i="18" s="1"/>
  <c r="J376" i="18"/>
  <c r="L376" i="18" s="1"/>
  <c r="J375" i="18"/>
  <c r="L375" i="18" s="1"/>
  <c r="J374" i="18"/>
  <c r="L374" i="18" s="1"/>
  <c r="J373" i="18"/>
  <c r="L373" i="18" s="1"/>
  <c r="J372" i="18"/>
  <c r="L372" i="18" s="1"/>
  <c r="J371" i="18"/>
  <c r="L371" i="18" s="1"/>
  <c r="J370" i="18"/>
  <c r="L370" i="18" s="1"/>
  <c r="J369" i="18"/>
  <c r="L369" i="18" s="1"/>
  <c r="J368" i="18"/>
  <c r="L368" i="18" s="1"/>
  <c r="J358" i="18"/>
  <c r="L358" i="18" s="1"/>
  <c r="J354" i="18"/>
  <c r="L354" i="18" s="1"/>
  <c r="J352" i="18"/>
  <c r="L352" i="18" s="1"/>
  <c r="J347" i="18"/>
  <c r="L347" i="18" s="1"/>
  <c r="J344" i="18"/>
  <c r="L344" i="18" s="1"/>
  <c r="J343" i="18"/>
  <c r="L343" i="18" s="1"/>
  <c r="J340" i="18"/>
  <c r="L340" i="18" s="1"/>
  <c r="J339" i="18"/>
  <c r="L339" i="18" s="1"/>
  <c r="J337" i="18"/>
  <c r="L337" i="18" s="1"/>
  <c r="J336" i="18"/>
  <c r="L336" i="18" s="1"/>
  <c r="J334" i="18"/>
  <c r="L334" i="18" s="1"/>
  <c r="J325" i="18"/>
  <c r="L325" i="18" s="1"/>
  <c r="J323" i="18"/>
  <c r="L323" i="18" s="1"/>
  <c r="J317" i="18"/>
  <c r="L317" i="18" s="1"/>
  <c r="J315" i="18"/>
  <c r="L315" i="18" s="1"/>
  <c r="J314" i="18"/>
  <c r="L314" i="18" s="1"/>
  <c r="J300" i="18"/>
  <c r="L300" i="18" s="1"/>
  <c r="J297" i="18"/>
  <c r="L297" i="18" s="1"/>
  <c r="J295" i="18"/>
  <c r="L295" i="18" s="1"/>
  <c r="J289" i="18"/>
  <c r="L289" i="18" s="1"/>
  <c r="J284" i="18"/>
  <c r="L284" i="18" s="1"/>
  <c r="J263" i="18"/>
  <c r="L263" i="18" s="1"/>
  <c r="J254" i="18"/>
  <c r="L254" i="18" s="1"/>
  <c r="J231" i="18"/>
  <c r="L231" i="18" s="1"/>
  <c r="J229" i="18"/>
  <c r="L229" i="18" s="1"/>
  <c r="J227" i="18"/>
  <c r="L227" i="18" s="1"/>
  <c r="J226" i="18"/>
  <c r="L226" i="18" s="1"/>
  <c r="J217" i="18"/>
  <c r="L217" i="18" s="1"/>
  <c r="J215" i="18"/>
  <c r="L215" i="18" s="1"/>
  <c r="J214" i="18"/>
  <c r="L214" i="18" s="1"/>
  <c r="J213" i="18"/>
  <c r="L213" i="18" s="1"/>
  <c r="J212" i="18"/>
  <c r="L212" i="18" s="1"/>
  <c r="J211" i="18"/>
  <c r="L211" i="18" s="1"/>
  <c r="J210" i="18"/>
  <c r="L210" i="18" s="1"/>
  <c r="J209" i="18"/>
  <c r="L209" i="18" s="1"/>
  <c r="J208" i="18"/>
  <c r="L208" i="18" s="1"/>
  <c r="J206" i="18"/>
  <c r="L206" i="18" s="1"/>
  <c r="J202" i="18"/>
  <c r="L202" i="18" s="1"/>
  <c r="J199" i="18"/>
  <c r="L199" i="18" s="1"/>
  <c r="J198" i="18"/>
  <c r="L198" i="18" s="1"/>
  <c r="J195" i="18"/>
  <c r="L195" i="18" s="1"/>
  <c r="J194" i="18"/>
  <c r="L194" i="18" s="1"/>
  <c r="J192" i="18"/>
  <c r="L192" i="18" s="1"/>
  <c r="J190" i="18"/>
  <c r="L190" i="18" s="1"/>
  <c r="J187" i="18"/>
  <c r="L187" i="18" s="1"/>
  <c r="J186" i="18"/>
  <c r="L186" i="18" s="1"/>
  <c r="J178" i="18"/>
  <c r="L178" i="18" s="1"/>
  <c r="J175" i="18"/>
  <c r="L175" i="18" s="1"/>
  <c r="J162" i="18"/>
  <c r="L162" i="18" s="1"/>
  <c r="J158" i="18"/>
  <c r="L158" i="18" s="1"/>
  <c r="J157" i="18"/>
  <c r="L157" i="18" s="1"/>
  <c r="J156" i="18"/>
  <c r="L156" i="18" s="1"/>
  <c r="J155" i="18"/>
  <c r="L155" i="18" s="1"/>
  <c r="J154" i="18"/>
  <c r="L154" i="18" s="1"/>
  <c r="J153" i="18"/>
  <c r="L153" i="18" s="1"/>
  <c r="J151" i="18"/>
  <c r="L151" i="18" s="1"/>
  <c r="J150" i="18"/>
  <c r="L150" i="18" s="1"/>
  <c r="J148" i="18"/>
  <c r="L148" i="18" s="1"/>
  <c r="J147" i="18"/>
  <c r="L147" i="18" s="1"/>
  <c r="J137" i="18"/>
  <c r="L137" i="18" s="1"/>
  <c r="J136" i="18"/>
  <c r="L136" i="18" s="1"/>
  <c r="J135" i="18"/>
  <c r="L135" i="18" s="1"/>
  <c r="J134" i="18"/>
  <c r="L134" i="18" s="1"/>
  <c r="J130" i="18"/>
  <c r="L130" i="18" s="1"/>
  <c r="J129" i="18"/>
  <c r="L129" i="18" s="1"/>
  <c r="J128" i="18"/>
  <c r="L128" i="18" s="1"/>
  <c r="J127" i="18"/>
  <c r="L127" i="18" s="1"/>
  <c r="J125" i="18"/>
  <c r="L125" i="18" s="1"/>
  <c r="J124" i="18"/>
  <c r="L124" i="18" s="1"/>
  <c r="J122" i="18"/>
  <c r="L122" i="18" s="1"/>
  <c r="J121" i="18"/>
  <c r="L121" i="18" s="1"/>
  <c r="J120" i="18"/>
  <c r="L120" i="18" s="1"/>
  <c r="J117" i="18"/>
  <c r="L117" i="18" s="1"/>
  <c r="J116" i="18"/>
  <c r="L116" i="18" s="1"/>
  <c r="J115" i="18"/>
  <c r="L115" i="18" s="1"/>
  <c r="J112" i="18"/>
  <c r="L112" i="18" s="1"/>
  <c r="J111" i="18"/>
  <c r="L111" i="18" s="1"/>
  <c r="J110" i="18"/>
  <c r="L110" i="18" s="1"/>
  <c r="J105" i="18"/>
  <c r="L105" i="18" s="1"/>
  <c r="J101" i="18"/>
  <c r="L101" i="18" s="1"/>
  <c r="J96" i="18"/>
  <c r="L96" i="18" s="1"/>
  <c r="J92" i="18"/>
  <c r="L92" i="18" s="1"/>
  <c r="J84" i="18"/>
  <c r="L84" i="18" s="1"/>
  <c r="J82" i="18"/>
  <c r="L82" i="18" s="1"/>
  <c r="J81" i="18"/>
  <c r="L81" i="18" s="1"/>
  <c r="J77" i="18"/>
  <c r="L77" i="18" s="1"/>
  <c r="J76" i="18"/>
  <c r="L76" i="18" s="1"/>
  <c r="J75" i="18"/>
  <c r="L75" i="18" s="1"/>
  <c r="J65" i="18"/>
  <c r="L65" i="18" s="1"/>
  <c r="J64" i="18"/>
  <c r="L64" i="18" s="1"/>
  <c r="J63" i="18"/>
  <c r="L63" i="18" s="1"/>
  <c r="J13" i="18"/>
  <c r="L13" i="18" s="1"/>
  <c r="J12" i="18"/>
  <c r="L12" i="18" s="1"/>
  <c r="J4" i="18"/>
  <c r="J1412" i="18"/>
  <c r="L1412" i="18" s="1"/>
  <c r="J1105" i="18"/>
  <c r="L1105" i="18" s="1"/>
  <c r="J1013" i="18"/>
  <c r="L1013" i="18" s="1"/>
  <c r="J1009" i="18"/>
  <c r="L1009" i="18" s="1"/>
  <c r="J1005" i="18"/>
  <c r="L1005" i="18" s="1"/>
  <c r="L1414" i="18"/>
  <c r="L1136" i="18"/>
  <c r="L1123" i="18"/>
  <c r="L1121" i="18"/>
  <c r="L1113" i="18"/>
  <c r="L1111" i="18"/>
  <c r="L1070" i="18"/>
  <c r="L1060" i="18"/>
  <c r="L1047" i="18"/>
  <c r="L1030" i="18"/>
  <c r="L1021" i="18"/>
  <c r="L1017" i="18"/>
  <c r="L1008" i="18"/>
  <c r="L1006" i="18"/>
  <c r="L1000" i="18"/>
  <c r="L941" i="18"/>
  <c r="L888" i="18"/>
  <c r="L882" i="18"/>
  <c r="L863" i="18"/>
  <c r="L823" i="18"/>
  <c r="L768" i="18"/>
  <c r="L762" i="18"/>
  <c r="L753" i="18"/>
  <c r="L732" i="18"/>
  <c r="L665" i="18"/>
  <c r="L654" i="18"/>
  <c r="J638" i="18"/>
  <c r="L638" i="18" s="1"/>
  <c r="AU5" i="18"/>
  <c r="AU6" i="18"/>
  <c r="AU7" i="18"/>
  <c r="J7" i="18" s="1"/>
  <c r="AU8" i="18"/>
  <c r="AU9" i="18"/>
  <c r="AU10" i="18"/>
  <c r="AU11" i="18"/>
  <c r="AU12" i="18"/>
  <c r="AU13" i="18"/>
  <c r="AU14" i="18"/>
  <c r="AU15" i="18"/>
  <c r="J15" i="18" s="1"/>
  <c r="AU16" i="18"/>
  <c r="J16" i="18" s="1"/>
  <c r="AU17" i="18"/>
  <c r="J17" i="18" s="1"/>
  <c r="AU18" i="18"/>
  <c r="AU19" i="18"/>
  <c r="AU20" i="18"/>
  <c r="AU21" i="18"/>
  <c r="AU22" i="18"/>
  <c r="AU23" i="18"/>
  <c r="AU24" i="18"/>
  <c r="AU25" i="18"/>
  <c r="AU26" i="18"/>
  <c r="AU27" i="18"/>
  <c r="J27" i="18" s="1"/>
  <c r="AU28" i="18"/>
  <c r="AU29" i="18"/>
  <c r="J29" i="18" s="1"/>
  <c r="AU30" i="18"/>
  <c r="J30" i="18" s="1"/>
  <c r="AU31" i="18"/>
  <c r="J31" i="18" s="1"/>
  <c r="AU32" i="18"/>
  <c r="J32" i="18" s="1"/>
  <c r="AU33" i="18"/>
  <c r="J33" i="18" s="1"/>
  <c r="AU34" i="18"/>
  <c r="J34" i="18" s="1"/>
  <c r="AU35" i="18"/>
  <c r="J35" i="18" s="1"/>
  <c r="AU36" i="18"/>
  <c r="J36" i="18" s="1"/>
  <c r="AU37" i="18"/>
  <c r="AU38" i="18"/>
  <c r="J38" i="18" s="1"/>
  <c r="AU39" i="18"/>
  <c r="J39" i="18" s="1"/>
  <c r="AU40" i="18"/>
  <c r="J40" i="18" s="1"/>
  <c r="AU41" i="18"/>
  <c r="J41" i="18" s="1"/>
  <c r="AU42" i="18"/>
  <c r="AU43" i="18"/>
  <c r="J43" i="18" s="1"/>
  <c r="AU44" i="18"/>
  <c r="AU45" i="18"/>
  <c r="J45" i="18" s="1"/>
  <c r="AU46" i="18"/>
  <c r="J46" i="18" s="1"/>
  <c r="AU47" i="18"/>
  <c r="J47" i="18" s="1"/>
  <c r="AU48" i="18"/>
  <c r="AU49" i="18"/>
  <c r="J49" i="18" s="1"/>
  <c r="AU50" i="18"/>
  <c r="J50" i="18" s="1"/>
  <c r="AU51" i="18"/>
  <c r="J51" i="18" s="1"/>
  <c r="AU52" i="18"/>
  <c r="J52" i="18" s="1"/>
  <c r="AU53" i="18"/>
  <c r="J53" i="18" s="1"/>
  <c r="AU54" i="18"/>
  <c r="J54" i="18" s="1"/>
  <c r="AU55" i="18"/>
  <c r="J55" i="18" s="1"/>
  <c r="AU56" i="18"/>
  <c r="J56" i="18" s="1"/>
  <c r="AU57" i="18"/>
  <c r="J57" i="18" s="1"/>
  <c r="AU58" i="18"/>
  <c r="AU59" i="18"/>
  <c r="AU60" i="18"/>
  <c r="AU61" i="18"/>
  <c r="AU62" i="18"/>
  <c r="AU63" i="18"/>
  <c r="AU64" i="18"/>
  <c r="AU65" i="18"/>
  <c r="AU66" i="18"/>
  <c r="AU67" i="18"/>
  <c r="AU68" i="18"/>
  <c r="J68" i="18" s="1"/>
  <c r="AU69" i="18"/>
  <c r="J69" i="18" s="1"/>
  <c r="AU70" i="18"/>
  <c r="AU71" i="18"/>
  <c r="J71" i="18" s="1"/>
  <c r="AU72" i="18"/>
  <c r="AU73" i="18"/>
  <c r="AU74" i="18"/>
  <c r="AU75" i="18"/>
  <c r="AU76" i="18"/>
  <c r="AU77" i="18"/>
  <c r="AU78" i="18"/>
  <c r="AU79" i="18"/>
  <c r="AU80" i="18"/>
  <c r="AU81" i="18"/>
  <c r="AU82" i="18"/>
  <c r="AU83" i="18"/>
  <c r="AU84" i="18"/>
  <c r="AU85" i="18"/>
  <c r="AU86" i="18"/>
  <c r="AU87" i="18"/>
  <c r="J87" i="18" s="1"/>
  <c r="AU88" i="18"/>
  <c r="J88" i="18" s="1"/>
  <c r="AU89" i="18"/>
  <c r="AU90" i="18"/>
  <c r="AU91" i="18"/>
  <c r="AU92" i="18"/>
  <c r="AU93" i="18"/>
  <c r="AU94" i="18"/>
  <c r="AU95" i="18"/>
  <c r="AU96" i="18"/>
  <c r="AU97" i="18"/>
  <c r="J97" i="18" s="1"/>
  <c r="AU98" i="18"/>
  <c r="AU99" i="18"/>
  <c r="AU100" i="18"/>
  <c r="AU101" i="18"/>
  <c r="AU102" i="18"/>
  <c r="AU103" i="18"/>
  <c r="AU104" i="18"/>
  <c r="AU105" i="18"/>
  <c r="AU106" i="18"/>
  <c r="J106" i="18" s="1"/>
  <c r="AU107" i="18"/>
  <c r="AU108" i="18"/>
  <c r="AU109" i="18"/>
  <c r="J109" i="18" s="1"/>
  <c r="AU110" i="18"/>
  <c r="AU111" i="18"/>
  <c r="AU112" i="18"/>
  <c r="AU113" i="18"/>
  <c r="AU114" i="18"/>
  <c r="J114" i="18" s="1"/>
  <c r="AU115" i="18"/>
  <c r="AU116" i="18"/>
  <c r="AU117" i="18"/>
  <c r="AU118" i="18"/>
  <c r="AU119" i="18"/>
  <c r="AU120" i="18"/>
  <c r="AU121" i="18"/>
  <c r="AU122" i="18"/>
  <c r="AU123" i="18"/>
  <c r="AU124" i="18"/>
  <c r="AU125" i="18"/>
  <c r="AU126" i="18"/>
  <c r="J126" i="18" s="1"/>
  <c r="AU127" i="18"/>
  <c r="AU128" i="18"/>
  <c r="AU129" i="18"/>
  <c r="AU130" i="18"/>
  <c r="AU131" i="18"/>
  <c r="AU132" i="18"/>
  <c r="AU133" i="18"/>
  <c r="AU134" i="18"/>
  <c r="AU135" i="18"/>
  <c r="AU136" i="18"/>
  <c r="AU137" i="18"/>
  <c r="AU138" i="18"/>
  <c r="AU139" i="18"/>
  <c r="J139" i="18" s="1"/>
  <c r="AU140" i="18"/>
  <c r="J140" i="18" s="1"/>
  <c r="AU141" i="18"/>
  <c r="AU142" i="18"/>
  <c r="AU143" i="18"/>
  <c r="AU144" i="18"/>
  <c r="AU145" i="18"/>
  <c r="AU146" i="18"/>
  <c r="AU147" i="18"/>
  <c r="AU148" i="18"/>
  <c r="AU149" i="18"/>
  <c r="J149" i="18" s="1"/>
  <c r="AU150" i="18"/>
  <c r="AU151" i="18"/>
  <c r="AU152" i="18"/>
  <c r="AU153" i="18"/>
  <c r="AU154" i="18"/>
  <c r="AU155" i="18"/>
  <c r="AU156" i="18"/>
  <c r="AU157" i="18"/>
  <c r="AU158" i="18"/>
  <c r="AU159" i="18"/>
  <c r="J159" i="18" s="1"/>
  <c r="AU160" i="18"/>
  <c r="AU161" i="18"/>
  <c r="AU162" i="18"/>
  <c r="AU163" i="18"/>
  <c r="J163" i="18" s="1"/>
  <c r="AU164" i="18"/>
  <c r="AU165" i="18"/>
  <c r="AU166" i="18"/>
  <c r="AU167" i="18"/>
  <c r="AU168" i="18"/>
  <c r="AU169" i="18"/>
  <c r="AU170" i="18"/>
  <c r="AU171" i="18"/>
  <c r="AU172" i="18"/>
  <c r="J172" i="18" s="1"/>
  <c r="AU173" i="18"/>
  <c r="AU174" i="18"/>
  <c r="AU175" i="18"/>
  <c r="AU176" i="18"/>
  <c r="AU177" i="18"/>
  <c r="AU178" i="18"/>
  <c r="AU179" i="18"/>
  <c r="AU180" i="18"/>
  <c r="AU181" i="18"/>
  <c r="AU182" i="18"/>
  <c r="AU183" i="18"/>
  <c r="AU184" i="18"/>
  <c r="AU185" i="18"/>
  <c r="AU186" i="18"/>
  <c r="AU187" i="18"/>
  <c r="AU188" i="18"/>
  <c r="AU189" i="18"/>
  <c r="AU190" i="18"/>
  <c r="AU192" i="18"/>
  <c r="AU193" i="18"/>
  <c r="J193" i="18" s="1"/>
  <c r="AU194" i="18"/>
  <c r="AU195" i="18"/>
  <c r="AU196" i="18"/>
  <c r="AU197" i="18"/>
  <c r="AU198" i="18"/>
  <c r="AU199" i="18"/>
  <c r="AU200" i="18"/>
  <c r="J200" i="18" s="1"/>
  <c r="AU201" i="18"/>
  <c r="J201" i="18" s="1"/>
  <c r="AU202" i="18"/>
  <c r="AU203" i="18"/>
  <c r="AU204" i="18"/>
  <c r="AU205" i="18"/>
  <c r="AU206" i="18"/>
  <c r="AU207" i="18"/>
  <c r="J207" i="18" s="1"/>
  <c r="AU208" i="18"/>
  <c r="AU209" i="18"/>
  <c r="AU210" i="18"/>
  <c r="AU211" i="18"/>
  <c r="AU212" i="18"/>
  <c r="AU213" i="18"/>
  <c r="AU214" i="18"/>
  <c r="AU215" i="18"/>
  <c r="AU216" i="18"/>
  <c r="AU217" i="18"/>
  <c r="AU218" i="18"/>
  <c r="J218" i="18" s="1"/>
  <c r="AU219" i="18"/>
  <c r="J219" i="18" s="1"/>
  <c r="AU220" i="18"/>
  <c r="J220" i="18" s="1"/>
  <c r="AU221" i="18"/>
  <c r="J221" i="18" s="1"/>
  <c r="AU222" i="18"/>
  <c r="J222" i="18" s="1"/>
  <c r="AU223" i="18"/>
  <c r="J223" i="18" s="1"/>
  <c r="AU224" i="18"/>
  <c r="J224" i="18" s="1"/>
  <c r="AU225" i="18"/>
  <c r="J225" i="18" s="1"/>
  <c r="AU226" i="18"/>
  <c r="AU227" i="18"/>
  <c r="AU228" i="18"/>
  <c r="AU229" i="18"/>
  <c r="AU230" i="18"/>
  <c r="J230" i="18" s="1"/>
  <c r="AU231" i="18"/>
  <c r="AU232" i="18"/>
  <c r="AU233" i="18"/>
  <c r="AU234" i="18"/>
  <c r="AU235" i="18"/>
  <c r="AU236" i="18"/>
  <c r="AU237" i="18"/>
  <c r="AU238" i="18"/>
  <c r="AU239" i="18"/>
  <c r="AU240" i="18"/>
  <c r="AU241" i="18"/>
  <c r="AU242" i="18"/>
  <c r="AU243" i="18"/>
  <c r="AU244" i="18"/>
  <c r="AU245" i="18"/>
  <c r="AU246" i="18"/>
  <c r="AU247" i="18"/>
  <c r="AU248" i="18"/>
  <c r="AU249" i="18"/>
  <c r="AU250" i="18"/>
  <c r="AU251" i="18"/>
  <c r="AU252" i="18"/>
  <c r="AU253" i="18"/>
  <c r="AU254" i="18"/>
  <c r="AU255" i="18"/>
  <c r="AU256" i="18"/>
  <c r="AU257" i="18"/>
  <c r="AU258" i="18"/>
  <c r="AU259" i="18"/>
  <c r="AU260" i="18"/>
  <c r="J260" i="18" s="1"/>
  <c r="AU261" i="18"/>
  <c r="J261" i="18" s="1"/>
  <c r="AU262" i="18"/>
  <c r="AU263" i="18"/>
  <c r="AU264" i="18"/>
  <c r="J264" i="18" s="1"/>
  <c r="AU265" i="18"/>
  <c r="J265" i="18" s="1"/>
  <c r="AU266" i="18"/>
  <c r="AU267" i="18"/>
  <c r="AU268" i="18"/>
  <c r="J268" i="18" s="1"/>
  <c r="AU269" i="18"/>
  <c r="AU270" i="18"/>
  <c r="AU271" i="18"/>
  <c r="J271" i="18" s="1"/>
  <c r="AU272" i="18"/>
  <c r="J272" i="18" s="1"/>
  <c r="AU273" i="18"/>
  <c r="J273" i="18" s="1"/>
  <c r="AU274" i="18"/>
  <c r="J274" i="18" s="1"/>
  <c r="AU275" i="18"/>
  <c r="J275" i="18" s="1"/>
  <c r="AU276" i="18"/>
  <c r="J276" i="18" s="1"/>
  <c r="AU277" i="18"/>
  <c r="J277" i="18" s="1"/>
  <c r="AU278" i="18"/>
  <c r="AU279" i="18"/>
  <c r="AU280" i="18"/>
  <c r="J280" i="18" s="1"/>
  <c r="AU281" i="18"/>
  <c r="AU282" i="18"/>
  <c r="J282" i="18" s="1"/>
  <c r="AU283" i="18"/>
  <c r="J283" i="18" s="1"/>
  <c r="AU284" i="18"/>
  <c r="AU285" i="18"/>
  <c r="AU286" i="18"/>
  <c r="J286" i="18" s="1"/>
  <c r="AU287" i="18"/>
  <c r="AU288" i="18"/>
  <c r="AU289" i="18"/>
  <c r="AU290" i="18"/>
  <c r="J290" i="18" s="1"/>
  <c r="AU291" i="18"/>
  <c r="J291" i="18" s="1"/>
  <c r="AU292" i="18"/>
  <c r="AU293" i="18"/>
  <c r="AU294" i="18"/>
  <c r="J294" i="18" s="1"/>
  <c r="AU295" i="18"/>
  <c r="AU296" i="18"/>
  <c r="AU297" i="18"/>
  <c r="AU298" i="18"/>
  <c r="J298" i="18" s="1"/>
  <c r="AU299" i="18"/>
  <c r="AU300" i="18"/>
  <c r="AU301" i="18"/>
  <c r="J301" i="18" s="1"/>
  <c r="AU302" i="18"/>
  <c r="J302" i="18" s="1"/>
  <c r="AU303" i="18"/>
  <c r="AU304" i="18"/>
  <c r="J304" i="18" s="1"/>
  <c r="AU305" i="18"/>
  <c r="AU306" i="18"/>
  <c r="AU307" i="18"/>
  <c r="AU308" i="18"/>
  <c r="J308" i="18" s="1"/>
  <c r="AU309" i="18"/>
  <c r="J309" i="18" s="1"/>
  <c r="AU310" i="18"/>
  <c r="J310" i="18" s="1"/>
  <c r="AU311" i="18"/>
  <c r="J311" i="18" s="1"/>
  <c r="AU312" i="18"/>
  <c r="AU313" i="18"/>
  <c r="J313" i="18" s="1"/>
  <c r="AU314" i="18"/>
  <c r="AU315" i="18"/>
  <c r="AU316" i="18"/>
  <c r="J316" i="18" s="1"/>
  <c r="AU317" i="18"/>
  <c r="AU318" i="18"/>
  <c r="AU319" i="18"/>
  <c r="AU320" i="18"/>
  <c r="J320" i="18" s="1"/>
  <c r="AU321" i="18"/>
  <c r="J321" i="18" s="1"/>
  <c r="AU322" i="18"/>
  <c r="AU323" i="18"/>
  <c r="AU324" i="18"/>
  <c r="J324" i="18" s="1"/>
  <c r="AU325" i="18"/>
  <c r="AU326" i="18"/>
  <c r="AU327" i="18"/>
  <c r="AU328" i="18"/>
  <c r="AU329" i="18"/>
  <c r="J329" i="18" s="1"/>
  <c r="AU330" i="18"/>
  <c r="AU331" i="18"/>
  <c r="AU332" i="18"/>
  <c r="AU333" i="18"/>
  <c r="AU334" i="18"/>
  <c r="AU335" i="18"/>
  <c r="AU336" i="18"/>
  <c r="AU337" i="18"/>
  <c r="AU338" i="18"/>
  <c r="J338" i="18" s="1"/>
  <c r="AU339" i="18"/>
  <c r="AU340" i="18"/>
  <c r="AU341" i="18"/>
  <c r="AU342" i="18"/>
  <c r="J342" i="18" s="1"/>
  <c r="AU343" i="18"/>
  <c r="AU344" i="18"/>
  <c r="AU345" i="18"/>
  <c r="AU346" i="18"/>
  <c r="J346" i="18" s="1"/>
  <c r="AU347" i="18"/>
  <c r="AU348" i="18"/>
  <c r="J348" i="18" s="1"/>
  <c r="AU349" i="18"/>
  <c r="J349" i="18" s="1"/>
  <c r="AU350" i="18"/>
  <c r="J350" i="18" s="1"/>
  <c r="AU351" i="18"/>
  <c r="J351" i="18" s="1"/>
  <c r="AU352" i="18"/>
  <c r="AU353" i="18"/>
  <c r="AU354" i="18"/>
  <c r="AU355" i="18"/>
  <c r="J355" i="18" s="1"/>
  <c r="AU356" i="18"/>
  <c r="J356" i="18" s="1"/>
  <c r="AU357" i="18"/>
  <c r="AU358" i="18"/>
  <c r="AU359" i="18"/>
  <c r="J359" i="18" s="1"/>
  <c r="AU360" i="18"/>
  <c r="AU361" i="18"/>
  <c r="AU362" i="18"/>
  <c r="J362" i="18" s="1"/>
  <c r="AU363" i="18"/>
  <c r="J363" i="18" s="1"/>
  <c r="AU364" i="18"/>
  <c r="J364" i="18" s="1"/>
  <c r="AU365" i="18"/>
  <c r="J365" i="18" s="1"/>
  <c r="AU366" i="18"/>
  <c r="J366" i="18" s="1"/>
  <c r="AU367" i="18"/>
  <c r="J367" i="18" s="1"/>
  <c r="AU368" i="18"/>
  <c r="AU369" i="18"/>
  <c r="AU370" i="18"/>
  <c r="AU371" i="18"/>
  <c r="AU372" i="18"/>
  <c r="AU373" i="18"/>
  <c r="AU374" i="18"/>
  <c r="AU375" i="18"/>
  <c r="AU376" i="18"/>
  <c r="AU377" i="18"/>
  <c r="J377" i="18" s="1"/>
  <c r="AU378" i="18"/>
  <c r="AU379" i="18"/>
  <c r="AU380" i="18"/>
  <c r="AU381" i="18"/>
  <c r="AU382" i="18"/>
  <c r="AU383" i="18"/>
  <c r="AU384" i="18"/>
  <c r="AU385" i="18"/>
  <c r="AU386" i="18"/>
  <c r="AU387" i="18"/>
  <c r="AU388" i="18"/>
  <c r="AU389" i="18"/>
  <c r="AU390" i="18"/>
  <c r="AU391" i="18"/>
  <c r="AU392" i="18"/>
  <c r="AU393" i="18"/>
  <c r="AU394" i="18"/>
  <c r="AU395" i="18"/>
  <c r="AU396" i="18"/>
  <c r="AU397" i="18"/>
  <c r="AU398" i="18"/>
  <c r="AU399" i="18"/>
  <c r="AU400" i="18"/>
  <c r="AU401" i="18"/>
  <c r="AU402" i="18"/>
  <c r="J402" i="18" s="1"/>
  <c r="AU403" i="18"/>
  <c r="AU404" i="18"/>
  <c r="AU405" i="18"/>
  <c r="AU406" i="18"/>
  <c r="AU407" i="18"/>
  <c r="AU408" i="18"/>
  <c r="AU409" i="18"/>
  <c r="J409" i="18" s="1"/>
  <c r="AU410" i="18"/>
  <c r="J410" i="18" s="1"/>
  <c r="AU411" i="18"/>
  <c r="AU412" i="18"/>
  <c r="AU413" i="18"/>
  <c r="J413" i="18" s="1"/>
  <c r="AU414" i="18"/>
  <c r="AU415" i="18"/>
  <c r="AU416" i="18"/>
  <c r="J416" i="18" s="1"/>
  <c r="AU417" i="18"/>
  <c r="J417" i="18" s="1"/>
  <c r="AU418" i="18"/>
  <c r="AU419" i="18"/>
  <c r="AU420" i="18"/>
  <c r="J420" i="18" s="1"/>
  <c r="AU421" i="18"/>
  <c r="AU422" i="18"/>
  <c r="AU423" i="18"/>
  <c r="AU424" i="18"/>
  <c r="AU425" i="18"/>
  <c r="J425" i="18" s="1"/>
  <c r="AU426" i="18"/>
  <c r="AU427" i="18"/>
  <c r="J427" i="18" s="1"/>
  <c r="AU428" i="18"/>
  <c r="J428" i="18" s="1"/>
  <c r="AU429" i="18"/>
  <c r="J429" i="18" s="1"/>
  <c r="AU430" i="18"/>
  <c r="J430" i="18" s="1"/>
  <c r="AU431" i="18"/>
  <c r="AU432" i="18"/>
  <c r="AU433" i="18"/>
  <c r="AU434" i="18"/>
  <c r="AU435" i="18"/>
  <c r="AU436" i="18"/>
  <c r="J436" i="18" s="1"/>
  <c r="AU437" i="18"/>
  <c r="J437" i="18" s="1"/>
  <c r="AU438" i="18"/>
  <c r="AU439" i="18"/>
  <c r="J439" i="18" s="1"/>
  <c r="AU440" i="18"/>
  <c r="AU441" i="18"/>
  <c r="AU442" i="18"/>
  <c r="AU443" i="18"/>
  <c r="AU444" i="18"/>
  <c r="J444" i="18" s="1"/>
  <c r="AU445" i="18"/>
  <c r="J445" i="18" s="1"/>
  <c r="AU446" i="18"/>
  <c r="AU447" i="18"/>
  <c r="J447" i="18" s="1"/>
  <c r="AU448" i="18"/>
  <c r="AU449" i="18"/>
  <c r="AU450" i="18"/>
  <c r="AU451" i="18"/>
  <c r="AU452" i="18"/>
  <c r="AU453" i="18"/>
  <c r="J453" i="18" s="1"/>
  <c r="AU454" i="18"/>
  <c r="AU455" i="18"/>
  <c r="AU456" i="18"/>
  <c r="AU457" i="18"/>
  <c r="AU458" i="18"/>
  <c r="AU459" i="18"/>
  <c r="AU460" i="18"/>
  <c r="AU461" i="18"/>
  <c r="AU462" i="18"/>
  <c r="AU463" i="18"/>
  <c r="AU464" i="18"/>
  <c r="AU465" i="18"/>
  <c r="AU466" i="18"/>
  <c r="AU467" i="18"/>
  <c r="AU468" i="18"/>
  <c r="AU469" i="18"/>
  <c r="AU470" i="18"/>
  <c r="AU471" i="18"/>
  <c r="AU472" i="18"/>
  <c r="AU473" i="18"/>
  <c r="AU474" i="18"/>
  <c r="AU475" i="18"/>
  <c r="AU476" i="18"/>
  <c r="AU477" i="18"/>
  <c r="AU478" i="18"/>
  <c r="AU479" i="18"/>
  <c r="AU480" i="18"/>
  <c r="AU481" i="18"/>
  <c r="AU482" i="18"/>
  <c r="J482" i="18" s="1"/>
  <c r="AU483" i="18"/>
  <c r="AU484" i="18"/>
  <c r="AU485" i="18"/>
  <c r="AU486" i="18"/>
  <c r="J486" i="18" s="1"/>
  <c r="AU487" i="18"/>
  <c r="J487" i="18" s="1"/>
  <c r="AU488" i="18"/>
  <c r="AU489" i="18"/>
  <c r="AU490" i="18"/>
  <c r="AU491" i="18"/>
  <c r="AU492" i="18"/>
  <c r="AU493" i="18"/>
  <c r="AU494" i="18"/>
  <c r="AU495" i="18"/>
  <c r="AU496" i="18"/>
  <c r="AU497" i="18"/>
  <c r="AU498" i="18"/>
  <c r="J498" i="18" s="1"/>
  <c r="AU499" i="18"/>
  <c r="AU500" i="18"/>
  <c r="AU501" i="18"/>
  <c r="AU502" i="18"/>
  <c r="AU503" i="18"/>
  <c r="J503" i="18" s="1"/>
  <c r="AU504" i="18"/>
  <c r="AU505" i="18"/>
  <c r="AU506" i="18"/>
  <c r="J506" i="18" s="1"/>
  <c r="AU507" i="18"/>
  <c r="J507" i="18" s="1"/>
  <c r="AU508" i="18"/>
  <c r="AU509" i="18"/>
  <c r="AU510" i="18"/>
  <c r="J510" i="18" s="1"/>
  <c r="AU511" i="18"/>
  <c r="J511" i="18" s="1"/>
  <c r="AU512" i="18"/>
  <c r="J512" i="18" s="1"/>
  <c r="AU513" i="18"/>
  <c r="J513" i="18" s="1"/>
  <c r="AU514" i="18"/>
  <c r="J514" i="18" s="1"/>
  <c r="AU515" i="18"/>
  <c r="J515" i="18" s="1"/>
  <c r="AU516" i="18"/>
  <c r="AU517" i="18"/>
  <c r="J517" i="18" s="1"/>
  <c r="AU518" i="18"/>
  <c r="AU519" i="18"/>
  <c r="AU520" i="18"/>
  <c r="AU521" i="18"/>
  <c r="AU522" i="18"/>
  <c r="AU523" i="18"/>
  <c r="J523" i="18" s="1"/>
  <c r="AU524" i="18"/>
  <c r="AU525" i="18"/>
  <c r="AU526" i="18"/>
  <c r="AU527" i="18"/>
  <c r="J527" i="18" s="1"/>
  <c r="AU528" i="18"/>
  <c r="J528" i="18" s="1"/>
  <c r="AU529" i="18"/>
  <c r="J529" i="18" s="1"/>
  <c r="AU530" i="18"/>
  <c r="AU531" i="18"/>
  <c r="J531" i="18" s="1"/>
  <c r="AU532" i="18"/>
  <c r="J532" i="18" s="1"/>
  <c r="AU533" i="18"/>
  <c r="AU534" i="18"/>
  <c r="AU535" i="18"/>
  <c r="AU536" i="18"/>
  <c r="AU537" i="18"/>
  <c r="AU538" i="18"/>
  <c r="AU539" i="18"/>
  <c r="AU540" i="18"/>
  <c r="AU541" i="18"/>
  <c r="AU542" i="18"/>
  <c r="AU543" i="18"/>
  <c r="J543" i="18" s="1"/>
  <c r="AU544" i="18"/>
  <c r="AU545" i="18"/>
  <c r="J545" i="18" s="1"/>
  <c r="AU546" i="18"/>
  <c r="AU547" i="18"/>
  <c r="AU548" i="18"/>
  <c r="J548" i="18" s="1"/>
  <c r="AU549" i="18"/>
  <c r="J549" i="18" s="1"/>
  <c r="AU550" i="18"/>
  <c r="AU551" i="18"/>
  <c r="J551" i="18" s="1"/>
  <c r="AU552" i="18"/>
  <c r="AU553" i="18"/>
  <c r="AU554" i="18"/>
  <c r="J554" i="18" s="1"/>
  <c r="AU555" i="18"/>
  <c r="J555" i="18" s="1"/>
  <c r="AU556" i="18"/>
  <c r="J556" i="18" s="1"/>
  <c r="AU557" i="18"/>
  <c r="AU558" i="18"/>
  <c r="J558" i="18" s="1"/>
  <c r="AU559" i="18"/>
  <c r="AU560" i="18"/>
  <c r="J560" i="18" s="1"/>
  <c r="AU561" i="18"/>
  <c r="J561" i="18" s="1"/>
  <c r="AU562" i="18"/>
  <c r="AU563" i="18"/>
  <c r="AU564" i="18"/>
  <c r="AU565" i="18"/>
  <c r="AU566" i="18"/>
  <c r="AU567" i="18"/>
  <c r="J567" i="18" s="1"/>
  <c r="AU568" i="18"/>
  <c r="AU569" i="18"/>
  <c r="J569" i="18" s="1"/>
  <c r="AU570" i="18"/>
  <c r="AU571" i="18"/>
  <c r="J571" i="18" s="1"/>
  <c r="AU572" i="18"/>
  <c r="J572" i="18" s="1"/>
  <c r="AU573" i="18"/>
  <c r="J573" i="18" s="1"/>
  <c r="AU574" i="18"/>
  <c r="J574" i="18" s="1"/>
  <c r="AU575" i="18"/>
  <c r="J575" i="18" s="1"/>
  <c r="AU576" i="18"/>
  <c r="AU577" i="18"/>
  <c r="J577" i="18" s="1"/>
  <c r="AU578" i="18"/>
  <c r="J578" i="18" s="1"/>
  <c r="AU579" i="18"/>
  <c r="AU580" i="18"/>
  <c r="AU581" i="18"/>
  <c r="AU582" i="18"/>
  <c r="J582" i="18" s="1"/>
  <c r="AU583" i="18"/>
  <c r="J583" i="18" s="1"/>
  <c r="AU584" i="18"/>
  <c r="J584" i="18" s="1"/>
  <c r="AU585" i="18"/>
  <c r="J585" i="18" s="1"/>
  <c r="AU586" i="18"/>
  <c r="J586" i="18" s="1"/>
  <c r="AU587" i="18"/>
  <c r="AU588" i="18"/>
  <c r="AU589" i="18"/>
  <c r="AU590" i="18"/>
  <c r="AU591" i="18"/>
  <c r="AU592" i="18"/>
  <c r="AU593" i="18"/>
  <c r="AU594" i="18"/>
  <c r="AU595" i="18"/>
  <c r="AU596" i="18"/>
  <c r="AU597" i="18"/>
  <c r="AU598" i="18"/>
  <c r="AU599" i="18"/>
  <c r="AU600" i="18"/>
  <c r="AU601" i="18"/>
  <c r="AU602" i="18"/>
  <c r="AU603" i="18"/>
  <c r="AU604" i="18"/>
  <c r="AU605" i="18"/>
  <c r="AU606" i="18"/>
  <c r="AU607" i="18"/>
  <c r="AU608" i="18"/>
  <c r="AU609" i="18"/>
  <c r="AU610" i="18"/>
  <c r="AU611" i="18"/>
  <c r="AU612" i="18"/>
  <c r="AU613" i="18"/>
  <c r="AU614" i="18"/>
  <c r="AU615" i="18"/>
  <c r="AU616" i="18"/>
  <c r="AU617" i="18"/>
  <c r="AU618" i="18"/>
  <c r="AU619" i="18"/>
  <c r="AU620" i="18"/>
  <c r="AU621" i="18"/>
  <c r="AU622" i="18"/>
  <c r="AU623" i="18"/>
  <c r="AU624" i="18"/>
  <c r="AU625" i="18"/>
  <c r="AU626" i="18"/>
  <c r="AU627" i="18"/>
  <c r="AU628" i="18"/>
  <c r="AU629" i="18"/>
  <c r="AU630" i="18"/>
  <c r="AU631" i="18"/>
  <c r="AU632" i="18"/>
  <c r="AU633" i="18"/>
  <c r="AU634" i="18"/>
  <c r="AU635" i="18"/>
  <c r="AU636" i="18"/>
  <c r="AU637" i="18"/>
  <c r="AU638" i="18"/>
  <c r="AU639" i="18"/>
  <c r="AU640" i="18"/>
  <c r="AU641" i="18"/>
  <c r="AU642" i="18"/>
  <c r="AU643" i="18"/>
  <c r="AU644" i="18"/>
  <c r="AU645" i="18"/>
  <c r="AU646" i="18"/>
  <c r="AU647" i="18"/>
  <c r="AU648" i="18"/>
  <c r="AU649" i="18"/>
  <c r="AU650" i="18"/>
  <c r="AU651" i="18"/>
  <c r="AU652" i="18"/>
  <c r="AU653" i="18"/>
  <c r="AU654" i="18"/>
  <c r="AU655" i="18"/>
  <c r="AU656" i="18"/>
  <c r="AU657" i="18"/>
  <c r="AU658" i="18"/>
  <c r="AU659" i="18"/>
  <c r="AU660" i="18"/>
  <c r="AU661" i="18"/>
  <c r="AU662" i="18"/>
  <c r="AU663" i="18"/>
  <c r="AU664" i="18"/>
  <c r="AU665" i="18"/>
  <c r="AU666" i="18"/>
  <c r="AU667" i="18"/>
  <c r="AU668" i="18"/>
  <c r="AU669" i="18"/>
  <c r="AU670" i="18"/>
  <c r="AU671" i="18"/>
  <c r="AU672" i="18"/>
  <c r="AU673" i="18"/>
  <c r="AU674" i="18"/>
  <c r="AU675" i="18"/>
  <c r="AU676" i="18"/>
  <c r="AU677" i="18"/>
  <c r="AU678" i="18"/>
  <c r="AU679" i="18"/>
  <c r="AU680" i="18"/>
  <c r="AU681" i="18"/>
  <c r="AU682" i="18"/>
  <c r="AU683" i="18"/>
  <c r="AU684" i="18"/>
  <c r="AU685" i="18"/>
  <c r="AU686" i="18"/>
  <c r="AU687" i="18"/>
  <c r="AU688" i="18"/>
  <c r="AU689" i="18"/>
  <c r="AU690" i="18"/>
  <c r="AU691" i="18"/>
  <c r="AU692" i="18"/>
  <c r="AU693" i="18"/>
  <c r="AU694" i="18"/>
  <c r="AU695" i="18"/>
  <c r="AU696" i="18"/>
  <c r="AU697" i="18"/>
  <c r="AU698" i="18"/>
  <c r="AU699" i="18"/>
  <c r="AU700" i="18"/>
  <c r="AU701" i="18"/>
  <c r="AU702" i="18"/>
  <c r="AU703" i="18"/>
  <c r="AU704" i="18"/>
  <c r="AU705" i="18"/>
  <c r="AU706" i="18"/>
  <c r="AU707" i="18"/>
  <c r="AU708" i="18"/>
  <c r="AU709" i="18"/>
  <c r="AU710" i="18"/>
  <c r="AU711" i="18"/>
  <c r="AU712" i="18"/>
  <c r="AU713" i="18"/>
  <c r="AU714" i="18"/>
  <c r="AU715" i="18"/>
  <c r="AU716" i="18"/>
  <c r="J716" i="18" s="1"/>
  <c r="L716" i="18" s="1"/>
  <c r="AU717" i="18"/>
  <c r="AU718" i="18"/>
  <c r="AU719" i="18"/>
  <c r="AU720" i="18"/>
  <c r="AU721" i="18"/>
  <c r="AU722" i="18"/>
  <c r="AU723" i="18"/>
  <c r="AU724" i="18"/>
  <c r="AU725" i="18"/>
  <c r="AU726" i="18"/>
  <c r="AU727" i="18"/>
  <c r="AU728" i="18"/>
  <c r="AU729" i="18"/>
  <c r="AU730" i="18"/>
  <c r="AU731" i="18"/>
  <c r="AU732" i="18"/>
  <c r="AU733" i="18"/>
  <c r="AU734" i="18"/>
  <c r="AU735" i="18"/>
  <c r="AU736" i="18"/>
  <c r="AU737" i="18"/>
  <c r="AU738" i="18"/>
  <c r="AU739" i="18"/>
  <c r="AU740" i="18"/>
  <c r="AU741" i="18"/>
  <c r="AU742" i="18"/>
  <c r="AU743" i="18"/>
  <c r="AU744" i="18"/>
  <c r="AU745" i="18"/>
  <c r="AU746" i="18"/>
  <c r="AU747" i="18"/>
  <c r="AU748" i="18"/>
  <c r="AU749" i="18"/>
  <c r="AU750" i="18"/>
  <c r="AU751" i="18"/>
  <c r="AU752" i="18"/>
  <c r="AU753" i="18"/>
  <c r="AU754" i="18"/>
  <c r="AU755" i="18"/>
  <c r="AU756" i="18"/>
  <c r="AU757" i="18"/>
  <c r="AU758" i="18"/>
  <c r="AU759" i="18"/>
  <c r="AU760" i="18"/>
  <c r="AU761" i="18"/>
  <c r="AU762" i="18"/>
  <c r="AU763" i="18"/>
  <c r="AU764" i="18"/>
  <c r="AU765" i="18"/>
  <c r="AU766" i="18"/>
  <c r="AU767" i="18"/>
  <c r="AU768" i="18"/>
  <c r="AU769" i="18"/>
  <c r="AU770" i="18"/>
  <c r="AU771" i="18"/>
  <c r="AU772" i="18"/>
  <c r="AU773" i="18"/>
  <c r="AU774" i="18"/>
  <c r="AU775" i="18"/>
  <c r="AU776" i="18"/>
  <c r="AU777" i="18"/>
  <c r="AU778" i="18"/>
  <c r="AU779" i="18"/>
  <c r="AU780" i="18"/>
  <c r="AU781" i="18"/>
  <c r="AU782" i="18"/>
  <c r="AU783" i="18"/>
  <c r="AU784" i="18"/>
  <c r="AU785" i="18"/>
  <c r="AU786" i="18"/>
  <c r="AU787" i="18"/>
  <c r="AU788" i="18"/>
  <c r="AU789" i="18"/>
  <c r="AU790" i="18"/>
  <c r="AU791" i="18"/>
  <c r="AU792" i="18"/>
  <c r="AU793" i="18"/>
  <c r="AU794" i="18"/>
  <c r="AU795" i="18"/>
  <c r="AU796" i="18"/>
  <c r="AU797" i="18"/>
  <c r="AU798" i="18"/>
  <c r="AU799" i="18"/>
  <c r="AU800" i="18"/>
  <c r="AU801" i="18"/>
  <c r="AU802" i="18"/>
  <c r="AU803" i="18"/>
  <c r="AU804" i="18"/>
  <c r="AU805" i="18"/>
  <c r="AU806" i="18"/>
  <c r="AU807" i="18"/>
  <c r="AU808" i="18"/>
  <c r="AU809" i="18"/>
  <c r="AU810" i="18"/>
  <c r="AU811" i="18"/>
  <c r="AU812" i="18"/>
  <c r="AU813" i="18"/>
  <c r="AU814" i="18"/>
  <c r="AU815" i="18"/>
  <c r="AU816" i="18"/>
  <c r="AU817" i="18"/>
  <c r="AU818" i="18"/>
  <c r="AU819" i="18"/>
  <c r="AU820" i="18"/>
  <c r="AU821" i="18"/>
  <c r="AU822" i="18"/>
  <c r="AU823" i="18"/>
  <c r="AU824" i="18"/>
  <c r="AU825" i="18"/>
  <c r="AU826" i="18"/>
  <c r="AU827" i="18"/>
  <c r="AU828" i="18"/>
  <c r="AU829" i="18"/>
  <c r="AU830" i="18"/>
  <c r="AU831" i="18"/>
  <c r="AU832" i="18"/>
  <c r="AU833" i="18"/>
  <c r="AU834" i="18"/>
  <c r="AU835" i="18"/>
  <c r="AU836" i="18"/>
  <c r="AU837" i="18"/>
  <c r="AU838" i="18"/>
  <c r="AU839" i="18"/>
  <c r="AU840" i="18"/>
  <c r="AU841" i="18"/>
  <c r="AU842" i="18"/>
  <c r="AU843" i="18"/>
  <c r="AU844" i="18"/>
  <c r="AU845" i="18"/>
  <c r="AU846" i="18"/>
  <c r="AU847" i="18"/>
  <c r="AU848" i="18"/>
  <c r="AU849" i="18"/>
  <c r="AU850" i="18"/>
  <c r="AU851" i="18"/>
  <c r="AU852" i="18"/>
  <c r="AU853" i="18"/>
  <c r="AU854" i="18"/>
  <c r="AU855" i="18"/>
  <c r="AU856" i="18"/>
  <c r="AU857" i="18"/>
  <c r="AU858" i="18"/>
  <c r="AU859" i="18"/>
  <c r="AU860" i="18"/>
  <c r="AU861" i="18"/>
  <c r="AU862" i="18"/>
  <c r="AU863" i="18"/>
  <c r="AU864" i="18"/>
  <c r="AU865" i="18"/>
  <c r="AU866" i="18"/>
  <c r="AU867" i="18"/>
  <c r="AU868" i="18"/>
  <c r="AU869" i="18"/>
  <c r="AU870" i="18"/>
  <c r="AU871" i="18"/>
  <c r="AU872" i="18"/>
  <c r="AU873" i="18"/>
  <c r="AU874" i="18"/>
  <c r="AU875" i="18"/>
  <c r="AU876" i="18"/>
  <c r="AU877" i="18"/>
  <c r="AU878" i="18"/>
  <c r="AU879" i="18"/>
  <c r="AU880" i="18"/>
  <c r="AU881" i="18"/>
  <c r="AU882" i="18"/>
  <c r="AU883" i="18"/>
  <c r="AU884" i="18"/>
  <c r="AU885" i="18"/>
  <c r="AU886" i="18"/>
  <c r="AU887" i="18"/>
  <c r="AU888" i="18"/>
  <c r="AU889" i="18"/>
  <c r="AU890" i="18"/>
  <c r="AU891" i="18"/>
  <c r="AU892" i="18"/>
  <c r="AU893" i="18"/>
  <c r="AU894" i="18"/>
  <c r="AU895" i="18"/>
  <c r="AU896" i="18"/>
  <c r="AU897" i="18"/>
  <c r="AU898" i="18"/>
  <c r="AU899" i="18"/>
  <c r="AU900" i="18"/>
  <c r="AU901" i="18"/>
  <c r="AU902" i="18"/>
  <c r="AU903" i="18"/>
  <c r="AU904" i="18"/>
  <c r="J904" i="18" s="1"/>
  <c r="L904" i="18" s="1"/>
  <c r="AU905" i="18"/>
  <c r="AU906" i="18"/>
  <c r="AU907" i="18"/>
  <c r="AU908" i="18"/>
  <c r="AU909" i="18"/>
  <c r="AU910" i="18"/>
  <c r="AU911" i="18"/>
  <c r="AU912" i="18"/>
  <c r="AU913" i="18"/>
  <c r="AU914" i="18"/>
  <c r="AU915" i="18"/>
  <c r="AU916" i="18"/>
  <c r="AU917" i="18"/>
  <c r="J917" i="18" s="1"/>
  <c r="AU918" i="18"/>
  <c r="AU919" i="18"/>
  <c r="AU920" i="18"/>
  <c r="AU921" i="18"/>
  <c r="AU922" i="18"/>
  <c r="AU923" i="18"/>
  <c r="AU924" i="18"/>
  <c r="AU925" i="18"/>
  <c r="AU926" i="18"/>
  <c r="AU927" i="18"/>
  <c r="AU928" i="18"/>
  <c r="AU929" i="18"/>
  <c r="AU930" i="18"/>
  <c r="AU931" i="18"/>
  <c r="AU932" i="18"/>
  <c r="AU933" i="18"/>
  <c r="AU934" i="18"/>
  <c r="AU935" i="18"/>
  <c r="AU936" i="18"/>
  <c r="AU937" i="18"/>
  <c r="AU938" i="18"/>
  <c r="AU939" i="18"/>
  <c r="AU940" i="18"/>
  <c r="AU941" i="18"/>
  <c r="AU942" i="18"/>
  <c r="AU943" i="18"/>
  <c r="AU944" i="18"/>
  <c r="AU945" i="18"/>
  <c r="AU946" i="18"/>
  <c r="AU947" i="18"/>
  <c r="AU948" i="18"/>
  <c r="AU949" i="18"/>
  <c r="AU950" i="18"/>
  <c r="AU951" i="18"/>
  <c r="AU952" i="18"/>
  <c r="AU953" i="18"/>
  <c r="AU954" i="18"/>
  <c r="AU955" i="18"/>
  <c r="AU956" i="18"/>
  <c r="AU957" i="18"/>
  <c r="AU958" i="18"/>
  <c r="AU959" i="18"/>
  <c r="AU960" i="18"/>
  <c r="AU961" i="18"/>
  <c r="AU962" i="18"/>
  <c r="AU963" i="18"/>
  <c r="AU964" i="18"/>
  <c r="AU965" i="18"/>
  <c r="AU966" i="18"/>
  <c r="AU967" i="18"/>
  <c r="AU968" i="18"/>
  <c r="AU969" i="18"/>
  <c r="AU970" i="18"/>
  <c r="AU971" i="18"/>
  <c r="AU972" i="18"/>
  <c r="AU973" i="18"/>
  <c r="AU974" i="18"/>
  <c r="AU975" i="18"/>
  <c r="AU976" i="18"/>
  <c r="AU977" i="18"/>
  <c r="AU978" i="18"/>
  <c r="AU979" i="18"/>
  <c r="AU980" i="18"/>
  <c r="AU981" i="18"/>
  <c r="AU982" i="18"/>
  <c r="AU983" i="18"/>
  <c r="AU984" i="18"/>
  <c r="AU985" i="18"/>
  <c r="AU986" i="18"/>
  <c r="AU987" i="18"/>
  <c r="AU988" i="18"/>
  <c r="AU989" i="18"/>
  <c r="AU990" i="18"/>
  <c r="AU991" i="18"/>
  <c r="AU992" i="18"/>
  <c r="AU993" i="18"/>
  <c r="AU994" i="18"/>
  <c r="AU995" i="18"/>
  <c r="AU996" i="18"/>
  <c r="AU997" i="18"/>
  <c r="AU998" i="18"/>
  <c r="AU999" i="18"/>
  <c r="AU1000" i="18"/>
  <c r="AU1001" i="18"/>
  <c r="AU1002" i="18"/>
  <c r="AU1003" i="18"/>
  <c r="AU1004" i="18"/>
  <c r="AU1005" i="18"/>
  <c r="AU1006" i="18"/>
  <c r="AU1007" i="18"/>
  <c r="AU1008" i="18"/>
  <c r="AU1009" i="18"/>
  <c r="AU1010" i="18"/>
  <c r="AU1011" i="18"/>
  <c r="AU1012" i="18"/>
  <c r="AU1013" i="18"/>
  <c r="AU1014" i="18"/>
  <c r="AU1015" i="18"/>
  <c r="AU1016" i="18"/>
  <c r="AU1017" i="18"/>
  <c r="AU1018" i="18"/>
  <c r="AU1019" i="18"/>
  <c r="AU1020" i="18"/>
  <c r="AU1021" i="18"/>
  <c r="AU1022" i="18"/>
  <c r="AU1023" i="18"/>
  <c r="AU1024" i="18"/>
  <c r="AU1025" i="18"/>
  <c r="AU1026" i="18"/>
  <c r="AU1027" i="18"/>
  <c r="AU1028" i="18"/>
  <c r="AU1029" i="18"/>
  <c r="AU1030" i="18"/>
  <c r="AU1031" i="18"/>
  <c r="AU1032" i="18"/>
  <c r="AU1033" i="18"/>
  <c r="AU1034" i="18"/>
  <c r="AU1035" i="18"/>
  <c r="AU1036" i="18"/>
  <c r="AU1037" i="18"/>
  <c r="AU1038" i="18"/>
  <c r="AU1039" i="18"/>
  <c r="AU1040" i="18"/>
  <c r="AU1041" i="18"/>
  <c r="AU1042" i="18"/>
  <c r="AU1043" i="18"/>
  <c r="AU1044" i="18"/>
  <c r="AU1045" i="18"/>
  <c r="AU1046" i="18"/>
  <c r="AU1047" i="18"/>
  <c r="AU1048" i="18"/>
  <c r="AU1049" i="18"/>
  <c r="AU1050" i="18"/>
  <c r="AU1051" i="18"/>
  <c r="AU1052" i="18"/>
  <c r="AU1053" i="18"/>
  <c r="AU1054" i="18"/>
  <c r="AU1055" i="18"/>
  <c r="AU1056" i="18"/>
  <c r="AU1057" i="18"/>
  <c r="AU1058" i="18"/>
  <c r="AU1059" i="18"/>
  <c r="AU1060" i="18"/>
  <c r="AU1061" i="18"/>
  <c r="AU1062" i="18"/>
  <c r="AU1063" i="18"/>
  <c r="AU1064" i="18"/>
  <c r="AU1065" i="18"/>
  <c r="AU1066" i="18"/>
  <c r="AU1067" i="18"/>
  <c r="AU1068" i="18"/>
  <c r="AU1069" i="18"/>
  <c r="AU1070" i="18"/>
  <c r="AU1071" i="18"/>
  <c r="AU1072" i="18"/>
  <c r="AU1073" i="18"/>
  <c r="AU1074" i="18"/>
  <c r="AU1075" i="18"/>
  <c r="AU1076" i="18"/>
  <c r="AU1077" i="18"/>
  <c r="AU1078" i="18"/>
  <c r="AU1079" i="18"/>
  <c r="AU1080" i="18"/>
  <c r="AU1081" i="18"/>
  <c r="AU1082" i="18"/>
  <c r="AU1083" i="18"/>
  <c r="AU1084" i="18"/>
  <c r="AU1085" i="18"/>
  <c r="AU1086" i="18"/>
  <c r="AU1087" i="18"/>
  <c r="AU1088" i="18"/>
  <c r="AU1089" i="18"/>
  <c r="AU1090" i="18"/>
  <c r="AU1091" i="18"/>
  <c r="AU1092" i="18"/>
  <c r="AU1093" i="18"/>
  <c r="AU1094" i="18"/>
  <c r="AU1095" i="18"/>
  <c r="AU1096" i="18"/>
  <c r="AU1097" i="18"/>
  <c r="AU1098" i="18"/>
  <c r="AU1099" i="18"/>
  <c r="AU1100" i="18"/>
  <c r="AU1101" i="18"/>
  <c r="AU1102" i="18"/>
  <c r="AU1103" i="18"/>
  <c r="AU1104" i="18"/>
  <c r="AU1105" i="18"/>
  <c r="AU1106" i="18"/>
  <c r="AU1107" i="18"/>
  <c r="AU1108" i="18"/>
  <c r="AU1109" i="18"/>
  <c r="AU1110" i="18"/>
  <c r="AU1111" i="18"/>
  <c r="AU1112" i="18"/>
  <c r="AU1113" i="18"/>
  <c r="AU1114" i="18"/>
  <c r="AU1115" i="18"/>
  <c r="AU1116" i="18"/>
  <c r="AU1117" i="18"/>
  <c r="AU1118" i="18"/>
  <c r="AU1119" i="18"/>
  <c r="AU1120" i="18"/>
  <c r="AU1121" i="18"/>
  <c r="AU1122" i="18"/>
  <c r="AU1123" i="18"/>
  <c r="AU1124" i="18"/>
  <c r="AU1125" i="18"/>
  <c r="AU1126" i="18"/>
  <c r="AU1127" i="18"/>
  <c r="AU1128" i="18"/>
  <c r="AU1129" i="18"/>
  <c r="AU1130" i="18"/>
  <c r="AU1131" i="18"/>
  <c r="AU1132" i="18"/>
  <c r="AU1133" i="18"/>
  <c r="AU1134" i="18"/>
  <c r="AU1135" i="18"/>
  <c r="AU1136" i="18"/>
  <c r="AU1137" i="18"/>
  <c r="AU1138" i="18"/>
  <c r="AU1139" i="18"/>
  <c r="AU1140" i="18"/>
  <c r="AU1141" i="18"/>
  <c r="AU1142" i="18"/>
  <c r="J1142" i="18" s="1"/>
  <c r="AU1143" i="18"/>
  <c r="AU1144" i="18"/>
  <c r="J1144" i="18" s="1"/>
  <c r="AU1145" i="18"/>
  <c r="AU1146" i="18"/>
  <c r="AU1147" i="18"/>
  <c r="AU1148" i="18"/>
  <c r="AU1149" i="18"/>
  <c r="AU1150" i="18"/>
  <c r="J1150" i="18" s="1"/>
  <c r="AU1151" i="18"/>
  <c r="AU1152" i="18"/>
  <c r="AU1153" i="18"/>
  <c r="AU1154" i="18"/>
  <c r="AU1155" i="18"/>
  <c r="AU1156" i="18"/>
  <c r="AU1157" i="18"/>
  <c r="J1157" i="18" s="1"/>
  <c r="AU1158" i="18"/>
  <c r="J1158" i="18" s="1"/>
  <c r="AU1159" i="18"/>
  <c r="J1159" i="18" s="1"/>
  <c r="AU1160" i="18"/>
  <c r="AU1161" i="18"/>
  <c r="AU1162" i="18"/>
  <c r="AU1163" i="18"/>
  <c r="AU1164" i="18"/>
  <c r="AU1165" i="18"/>
  <c r="AU1166" i="18"/>
  <c r="AU1167" i="18"/>
  <c r="J1167" i="18" s="1"/>
  <c r="AU1168" i="18"/>
  <c r="J1168" i="18" s="1"/>
  <c r="AU1169" i="18"/>
  <c r="AU1170" i="18"/>
  <c r="AU1171" i="18"/>
  <c r="AU1172" i="18"/>
  <c r="AU1173" i="18"/>
  <c r="AU1174" i="18"/>
  <c r="AU1175" i="18"/>
  <c r="AU1176" i="18"/>
  <c r="AU1177" i="18"/>
  <c r="AU1178" i="18"/>
  <c r="AU1179" i="18"/>
  <c r="AU1180" i="18"/>
  <c r="AU1181" i="18"/>
  <c r="AU1182" i="18"/>
  <c r="AU1183" i="18"/>
  <c r="AU1184" i="18"/>
  <c r="AU1185" i="18"/>
  <c r="J1185" i="18" s="1"/>
  <c r="AU1186" i="18"/>
  <c r="AU1187" i="18"/>
  <c r="AU1188" i="18"/>
  <c r="J1188" i="18" s="1"/>
  <c r="AU1189" i="18"/>
  <c r="AU1190" i="18"/>
  <c r="J1190" i="18" s="1"/>
  <c r="AU1191" i="18"/>
  <c r="AU1192" i="18"/>
  <c r="AU1193" i="18"/>
  <c r="AU1194" i="18"/>
  <c r="AU1195" i="18"/>
  <c r="AU1196" i="18"/>
  <c r="AU1197" i="18"/>
  <c r="AU1198" i="18"/>
  <c r="AU1199" i="18"/>
  <c r="AU1200" i="18"/>
  <c r="AU1201" i="18"/>
  <c r="J1201" i="18" s="1"/>
  <c r="AU1202" i="18"/>
  <c r="J1202" i="18" s="1"/>
  <c r="AU1203" i="18"/>
  <c r="AU1204" i="18"/>
  <c r="J1204" i="18" s="1"/>
  <c r="AU1205" i="18"/>
  <c r="AU1206" i="18"/>
  <c r="AU1207" i="18"/>
  <c r="AU1208" i="18"/>
  <c r="J1208" i="18" s="1"/>
  <c r="AU1209" i="18"/>
  <c r="AU1210" i="18"/>
  <c r="J1210" i="18" s="1"/>
  <c r="AU1211" i="18"/>
  <c r="J1211" i="18" s="1"/>
  <c r="AU1212" i="18"/>
  <c r="J1212" i="18" s="1"/>
  <c r="AU1213" i="18"/>
  <c r="J1213" i="18" s="1"/>
  <c r="AU1214" i="18"/>
  <c r="J1214" i="18" s="1"/>
  <c r="AU1215" i="18"/>
  <c r="AU1216" i="18"/>
  <c r="J1216" i="18" s="1"/>
  <c r="AU1217" i="18"/>
  <c r="J1217" i="18" s="1"/>
  <c r="AU1218" i="18"/>
  <c r="AU1219" i="18"/>
  <c r="J1219" i="18" s="1"/>
  <c r="AU1220" i="18"/>
  <c r="AU1221" i="18"/>
  <c r="J1221" i="18" s="1"/>
  <c r="AU1222" i="18"/>
  <c r="AU1223" i="18"/>
  <c r="AU1224" i="18"/>
  <c r="J1224" i="18" s="1"/>
  <c r="AU1225" i="18"/>
  <c r="J1225" i="18" s="1"/>
  <c r="AU1226" i="18"/>
  <c r="J1226" i="18" s="1"/>
  <c r="AU1227" i="18"/>
  <c r="J1227" i="18" s="1"/>
  <c r="AU1228" i="18"/>
  <c r="AU1229" i="18"/>
  <c r="AU1230" i="18"/>
  <c r="AU1231" i="18"/>
  <c r="AU1232" i="18"/>
  <c r="J1232" i="18" s="1"/>
  <c r="AU1233" i="18"/>
  <c r="J1233" i="18" s="1"/>
  <c r="AU1234" i="18"/>
  <c r="J1234" i="18" s="1"/>
  <c r="AU1235" i="18"/>
  <c r="J1235" i="18" s="1"/>
  <c r="AU1236" i="18"/>
  <c r="AU1237" i="18"/>
  <c r="J1237" i="18" s="1"/>
  <c r="AU1238" i="18"/>
  <c r="J1238" i="18" s="1"/>
  <c r="AU1239" i="18"/>
  <c r="J1239" i="18" s="1"/>
  <c r="AU1240" i="18"/>
  <c r="J1240" i="18" s="1"/>
  <c r="AU1241" i="18"/>
  <c r="AU1242" i="18"/>
  <c r="J1242" i="18" s="1"/>
  <c r="AU1243" i="18"/>
  <c r="J1243" i="18" s="1"/>
  <c r="AU1244" i="18"/>
  <c r="AU1245" i="18"/>
  <c r="AU1246" i="18"/>
  <c r="J1246" i="18" s="1"/>
  <c r="AU1247" i="18"/>
  <c r="AU1248" i="18"/>
  <c r="J1248" i="18" s="1"/>
  <c r="AU1249" i="18"/>
  <c r="J1249" i="18" s="1"/>
  <c r="AU1250" i="18"/>
  <c r="AU1251" i="18"/>
  <c r="AU1252" i="18"/>
  <c r="J1252" i="18" s="1"/>
  <c r="AU1253" i="18"/>
  <c r="J1253" i="18" s="1"/>
  <c r="AU1254" i="18"/>
  <c r="J1254" i="18" s="1"/>
  <c r="AU1255" i="18"/>
  <c r="AU1256" i="18"/>
  <c r="AU1257" i="18"/>
  <c r="AU1258" i="18"/>
  <c r="AU1259" i="18"/>
  <c r="AU1260" i="18"/>
  <c r="AU1261" i="18"/>
  <c r="AU1262" i="18"/>
  <c r="AU1263" i="18"/>
  <c r="AU1264" i="18"/>
  <c r="AU1265" i="18"/>
  <c r="J1265" i="18" s="1"/>
  <c r="AU1266" i="18"/>
  <c r="AU1267" i="18"/>
  <c r="AU1268" i="18"/>
  <c r="AU1269" i="18"/>
  <c r="AU1270" i="18"/>
  <c r="AU1271" i="18"/>
  <c r="J1271" i="18" s="1"/>
  <c r="AU1272" i="18"/>
  <c r="J1272" i="18" s="1"/>
  <c r="AU1273" i="18"/>
  <c r="AU1274" i="18"/>
  <c r="J1274" i="18" s="1"/>
  <c r="AU1275" i="18"/>
  <c r="J1275" i="18" s="1"/>
  <c r="AU1276" i="18"/>
  <c r="J1276" i="18" s="1"/>
  <c r="AU1277" i="18"/>
  <c r="J1277" i="18" s="1"/>
  <c r="AU1278" i="18"/>
  <c r="AU1279" i="18"/>
  <c r="AU1280" i="18"/>
  <c r="AU1281" i="18"/>
  <c r="J1281" i="18" s="1"/>
  <c r="AU1282" i="18"/>
  <c r="AU1283" i="18"/>
  <c r="J1283" i="18" s="1"/>
  <c r="AU1284" i="18"/>
  <c r="J1284" i="18" s="1"/>
  <c r="AU1285" i="18"/>
  <c r="AU1286" i="18"/>
  <c r="J1286" i="18" s="1"/>
  <c r="AU1287" i="18"/>
  <c r="J1287" i="18" s="1"/>
  <c r="AU1288" i="18"/>
  <c r="J1288" i="18" s="1"/>
  <c r="AU1289" i="18"/>
  <c r="AU1290" i="18"/>
  <c r="AU1291" i="18"/>
  <c r="J1291" i="18" s="1"/>
  <c r="AU1292" i="18"/>
  <c r="J1292" i="18" s="1"/>
  <c r="AU1293" i="18"/>
  <c r="AU1294" i="18"/>
  <c r="AU1295" i="18"/>
  <c r="AU1296" i="18"/>
  <c r="AU1297" i="18"/>
  <c r="AU1298" i="18"/>
  <c r="J1298" i="18" s="1"/>
  <c r="AU1299" i="18"/>
  <c r="J1299" i="18" s="1"/>
  <c r="AU1300" i="18"/>
  <c r="J1300" i="18" s="1"/>
  <c r="AU1301" i="18"/>
  <c r="J1301" i="18" s="1"/>
  <c r="AU1302" i="18"/>
  <c r="AU1303" i="18"/>
  <c r="AU1304" i="18"/>
  <c r="AU1305" i="18"/>
  <c r="AU1306" i="18"/>
  <c r="AU1307" i="18"/>
  <c r="AU1308" i="18"/>
  <c r="AU1309" i="18"/>
  <c r="J1309" i="18" s="1"/>
  <c r="AU1310" i="18"/>
  <c r="J1310" i="18" s="1"/>
  <c r="AU1311" i="18"/>
  <c r="J1311" i="18" s="1"/>
  <c r="AU1312" i="18"/>
  <c r="AU1313" i="18"/>
  <c r="AU1314" i="18"/>
  <c r="J1314" i="18" s="1"/>
  <c r="AU1315" i="18"/>
  <c r="J1315" i="18" s="1"/>
  <c r="AU1316" i="18"/>
  <c r="J1316" i="18" s="1"/>
  <c r="AU1317" i="18"/>
  <c r="J1317" i="18" s="1"/>
  <c r="AU1318" i="18"/>
  <c r="J1318" i="18" s="1"/>
  <c r="AU1321" i="18"/>
  <c r="J1321" i="18" s="1"/>
  <c r="AU1322" i="18"/>
  <c r="J1322" i="18" s="1"/>
  <c r="AU1323" i="18"/>
  <c r="AU1324" i="18"/>
  <c r="AU1325" i="18"/>
  <c r="AU1326" i="18"/>
  <c r="J1326" i="18" s="1"/>
  <c r="AU1327" i="18"/>
  <c r="AU1328" i="18"/>
  <c r="AU1329" i="18"/>
  <c r="AU1330" i="18"/>
  <c r="AU1331" i="18"/>
  <c r="AU1332" i="18"/>
  <c r="J1332" i="18" s="1"/>
  <c r="AU1333" i="18"/>
  <c r="J1333" i="18" s="1"/>
  <c r="AU1334" i="18"/>
  <c r="J1334" i="18" s="1"/>
  <c r="AU1335" i="18"/>
  <c r="J1335" i="18" s="1"/>
  <c r="AU1336" i="18"/>
  <c r="J1336" i="18" s="1"/>
  <c r="AU1337" i="18"/>
  <c r="J1337" i="18" s="1"/>
  <c r="AU1338" i="18"/>
  <c r="AU1339" i="18"/>
  <c r="J1339" i="18" s="1"/>
  <c r="AU1340" i="18"/>
  <c r="J1340" i="18" s="1"/>
  <c r="AU1341" i="18"/>
  <c r="AU1342" i="18"/>
  <c r="J1342" i="18" s="1"/>
  <c r="AU1343" i="18"/>
  <c r="AU1344" i="18"/>
  <c r="J1344" i="18" s="1"/>
  <c r="AU1345" i="18"/>
  <c r="J1345" i="18" s="1"/>
  <c r="AU1346" i="18"/>
  <c r="AU1347" i="18"/>
  <c r="J1347" i="18" s="1"/>
  <c r="AU1348" i="18"/>
  <c r="J1348" i="18" s="1"/>
  <c r="AU1349" i="18"/>
  <c r="AU1350" i="18"/>
  <c r="J1350" i="18" s="1"/>
  <c r="AU1351" i="18"/>
  <c r="J1351" i="18" s="1"/>
  <c r="AU1352" i="18"/>
  <c r="J1352" i="18" s="1"/>
  <c r="AU1353" i="18"/>
  <c r="J1353" i="18" s="1"/>
  <c r="AU1354" i="18"/>
  <c r="AU1355" i="18"/>
  <c r="J1355" i="18" s="1"/>
  <c r="AU1356" i="18"/>
  <c r="AU1357" i="18"/>
  <c r="AU1358" i="18"/>
  <c r="J1358" i="18" s="1"/>
  <c r="AU1359" i="18"/>
  <c r="J1359" i="18" s="1"/>
  <c r="AU1360" i="18"/>
  <c r="AU1361" i="18"/>
  <c r="AU1362" i="18"/>
  <c r="J1362" i="18" s="1"/>
  <c r="AU1363" i="18"/>
  <c r="J1363" i="18" s="1"/>
  <c r="AU1364" i="18"/>
  <c r="AU1365" i="18"/>
  <c r="AU1366" i="18"/>
  <c r="J1366" i="18" s="1"/>
  <c r="AU1367" i="18"/>
  <c r="J1367" i="18" s="1"/>
  <c r="AU1368" i="18"/>
  <c r="AU1369" i="18"/>
  <c r="AU1370" i="18"/>
  <c r="AU1371" i="18"/>
  <c r="AU1372" i="18"/>
  <c r="J1372" i="18" s="1"/>
  <c r="AU1373" i="18"/>
  <c r="AU1374" i="18"/>
  <c r="AU1375" i="18"/>
  <c r="AU1376" i="18"/>
  <c r="AU1377" i="18"/>
  <c r="AU1378" i="18"/>
  <c r="AU1379" i="18"/>
  <c r="AU1380" i="18"/>
  <c r="AU1381" i="18"/>
  <c r="AU1382" i="18"/>
  <c r="AU1383" i="18"/>
  <c r="AU1384" i="18"/>
  <c r="AU1385" i="18"/>
  <c r="AU1386" i="18"/>
  <c r="AU1387" i="18"/>
  <c r="AU1388" i="18"/>
  <c r="AU1389" i="18"/>
  <c r="AU1390" i="18"/>
  <c r="AU1391" i="18"/>
  <c r="AU1392" i="18"/>
  <c r="AU1393" i="18"/>
  <c r="AU1394" i="18"/>
  <c r="AU1395" i="18"/>
  <c r="AU1396" i="18"/>
  <c r="AU1397" i="18"/>
  <c r="AU1398" i="18"/>
  <c r="AU1399" i="18"/>
  <c r="AU1400" i="18"/>
  <c r="AU1401" i="18"/>
  <c r="AU1402" i="18"/>
  <c r="AU1403" i="18"/>
  <c r="AU1404" i="18"/>
  <c r="AU1405" i="18"/>
  <c r="AU1406" i="18"/>
  <c r="AU1407" i="18"/>
  <c r="AU1408" i="18"/>
  <c r="AU1409" i="18"/>
  <c r="AU1410" i="18"/>
  <c r="AU1411" i="18"/>
  <c r="AU1412" i="18"/>
  <c r="AU1413" i="18"/>
  <c r="AU1414" i="18"/>
  <c r="AU1415" i="18"/>
  <c r="AU1416" i="18"/>
  <c r="AU1417" i="18"/>
  <c r="AU1418" i="18"/>
  <c r="AU1419" i="18"/>
  <c r="AU1420" i="18"/>
  <c r="AU1421" i="18"/>
  <c r="AU1422" i="18"/>
  <c r="AU1423" i="18"/>
  <c r="AU1424" i="18"/>
  <c r="AU1425" i="18"/>
  <c r="AU1426" i="18"/>
  <c r="AU1427" i="18"/>
  <c r="AU1428" i="18"/>
  <c r="AU1429" i="18"/>
  <c r="AU1430" i="18"/>
  <c r="AU1431" i="18"/>
  <c r="AU1432" i="18"/>
  <c r="AU1433" i="18"/>
  <c r="AU1434" i="18"/>
  <c r="AU1435" i="18"/>
  <c r="AU1436" i="18"/>
  <c r="AU1437" i="18"/>
  <c r="AU1438" i="18"/>
  <c r="AU1439" i="18"/>
  <c r="AU1440" i="18"/>
  <c r="AU1441" i="18"/>
  <c r="AU1442" i="18"/>
  <c r="AU1443" i="18"/>
  <c r="AU1444" i="18"/>
  <c r="AU1445" i="18"/>
  <c r="AU1446" i="18"/>
  <c r="AU1447" i="18"/>
  <c r="AU1448" i="18"/>
  <c r="AU1449" i="18"/>
  <c r="AU1450" i="18"/>
  <c r="AU1451" i="18"/>
  <c r="AU1452" i="18"/>
  <c r="AU1453" i="18"/>
  <c r="AU1454" i="18"/>
  <c r="AU1455" i="18"/>
  <c r="AU1456" i="18"/>
  <c r="AU1457" i="18"/>
  <c r="AU1458" i="18"/>
  <c r="AU1459" i="18"/>
  <c r="AU1460" i="18"/>
  <c r="AU1461" i="18"/>
  <c r="J1461" i="18" s="1"/>
  <c r="AU1462" i="18"/>
  <c r="AU1463" i="18"/>
  <c r="J1463" i="18" s="1"/>
  <c r="AU1464" i="18"/>
  <c r="AU1465" i="18"/>
  <c r="AU1466" i="18"/>
  <c r="AU1467" i="18"/>
  <c r="AU1468" i="18"/>
  <c r="AU1469" i="18"/>
  <c r="AU1470" i="18"/>
  <c r="AU1471" i="18"/>
  <c r="AU1472" i="18"/>
  <c r="J1472" i="18" s="1"/>
  <c r="AU1473" i="18"/>
  <c r="AU1474" i="18"/>
  <c r="AU1475" i="18"/>
  <c r="AU1476" i="18"/>
  <c r="J1476" i="18" s="1"/>
  <c r="AU1477" i="18"/>
  <c r="J1477" i="18" s="1"/>
  <c r="AU1478" i="18"/>
  <c r="AU1479" i="18"/>
  <c r="AU1480" i="18"/>
  <c r="AU1481" i="18"/>
  <c r="AU1482" i="18"/>
  <c r="AU1483" i="18"/>
  <c r="AU1484" i="18"/>
  <c r="AU1485" i="18"/>
  <c r="AU1486" i="18"/>
  <c r="AU1487" i="18"/>
  <c r="AU1488" i="18"/>
  <c r="AU1489" i="18"/>
  <c r="AU1490" i="18"/>
  <c r="AU1491" i="18"/>
  <c r="AU1492" i="18"/>
  <c r="AU1493" i="18"/>
  <c r="AU1494" i="18"/>
  <c r="AU1495" i="18"/>
  <c r="AU1496" i="18"/>
  <c r="AU1497" i="18"/>
  <c r="AU1498" i="18"/>
  <c r="AU1499" i="18"/>
  <c r="AU1500" i="18"/>
  <c r="AU1501" i="18"/>
  <c r="AU1502" i="18"/>
  <c r="AU1503" i="18"/>
  <c r="AU1504" i="18"/>
  <c r="AU1505" i="18"/>
  <c r="AU1506" i="18"/>
  <c r="AU1507" i="18"/>
  <c r="AU1508" i="18"/>
  <c r="AU1509" i="18"/>
  <c r="AU1510" i="18"/>
  <c r="AU1511" i="18"/>
  <c r="AU1512" i="18"/>
  <c r="AU1513" i="18"/>
  <c r="AU1514" i="18"/>
  <c r="AU1515" i="18"/>
  <c r="AU1516" i="18"/>
  <c r="AU1517" i="18"/>
  <c r="AU1518" i="18"/>
  <c r="AU1519" i="18"/>
  <c r="AU1520" i="18"/>
  <c r="J1520" i="18" s="1"/>
  <c r="AU1522" i="18"/>
  <c r="J1522" i="18" s="1"/>
  <c r="AU1523" i="18"/>
  <c r="J1523" i="18" s="1"/>
  <c r="AU1524" i="18"/>
  <c r="J1524" i="18" s="1"/>
  <c r="AU1525" i="18"/>
  <c r="J1525" i="18" s="1"/>
  <c r="AU1526" i="18"/>
  <c r="AU1527" i="18"/>
  <c r="AU1528" i="18"/>
  <c r="AU1529" i="18"/>
  <c r="J1529" i="18" s="1"/>
  <c r="AU1530" i="18"/>
  <c r="AU1531" i="18"/>
  <c r="J1531" i="18" s="1"/>
  <c r="AU1532" i="18"/>
  <c r="J1532" i="18" s="1"/>
  <c r="AU1533" i="18"/>
  <c r="AU1534" i="18"/>
  <c r="AU1535" i="18"/>
  <c r="J1535" i="18" s="1"/>
  <c r="AU1536" i="18"/>
  <c r="AU1537" i="18"/>
  <c r="AU1538" i="18"/>
  <c r="AU1539" i="18"/>
  <c r="AU1540" i="18"/>
  <c r="AU1541" i="18"/>
  <c r="AU1542" i="18"/>
  <c r="AU1543" i="18"/>
  <c r="AU1544" i="18"/>
  <c r="AU1545" i="18"/>
  <c r="AU1546" i="18"/>
  <c r="AU1547" i="18"/>
  <c r="AU1548" i="18"/>
  <c r="AU1549" i="18"/>
  <c r="AU1550" i="18"/>
  <c r="AU1551" i="18"/>
  <c r="AU1552" i="18"/>
  <c r="AU1553" i="18"/>
  <c r="AU1554" i="18"/>
  <c r="AU1555" i="18"/>
  <c r="AU1556" i="18"/>
  <c r="AU1557" i="18"/>
  <c r="AU1558" i="18"/>
  <c r="AU1559" i="18"/>
  <c r="AU1560" i="18"/>
  <c r="AU1561" i="18"/>
  <c r="AU1562" i="18"/>
  <c r="AU1563" i="18"/>
  <c r="AU1564" i="18"/>
  <c r="AU1565" i="18"/>
  <c r="AU1566" i="18"/>
  <c r="AU1567" i="18"/>
  <c r="AU1568" i="18"/>
  <c r="AU1569" i="18"/>
  <c r="AU1570" i="18"/>
  <c r="AU1571" i="18"/>
  <c r="AU1572" i="18"/>
  <c r="AU1573" i="18"/>
  <c r="AU1574" i="18"/>
  <c r="AU1575" i="18"/>
  <c r="AU1576" i="18"/>
  <c r="AU1577" i="18"/>
  <c r="AU1578" i="18"/>
  <c r="AU1579" i="18"/>
  <c r="AU1580" i="18"/>
  <c r="AU1581" i="18"/>
  <c r="AU1582" i="18"/>
  <c r="AU1583" i="18"/>
  <c r="AU1584" i="18"/>
  <c r="AU1585" i="18"/>
  <c r="AU1586" i="18"/>
  <c r="AU1587" i="18"/>
  <c r="AU1588" i="18"/>
  <c r="AU1589" i="18"/>
  <c r="AU1590" i="18"/>
  <c r="AU1591" i="18"/>
  <c r="AU1592" i="18"/>
  <c r="AU1593" i="18"/>
  <c r="AU1594" i="18"/>
  <c r="AU1595" i="18"/>
  <c r="AU1596" i="18"/>
  <c r="AU1597" i="18"/>
  <c r="AU1598" i="18"/>
  <c r="AU1599" i="18"/>
  <c r="AU1600" i="18"/>
  <c r="AU1601" i="18"/>
  <c r="AU1602" i="18"/>
  <c r="AU1603" i="18"/>
  <c r="AU1604" i="18"/>
  <c r="AU1605" i="18"/>
  <c r="AU1606" i="18"/>
  <c r="AU1607" i="18"/>
  <c r="AU1608" i="18"/>
  <c r="AU1609" i="18"/>
  <c r="AU1610" i="18"/>
  <c r="AU1611" i="18"/>
  <c r="AU1612" i="18"/>
  <c r="AU1613" i="18"/>
  <c r="AU1614" i="18"/>
  <c r="AU1615" i="18"/>
  <c r="AU1616" i="18"/>
  <c r="AU1617" i="18"/>
  <c r="AU1618" i="18"/>
  <c r="AU1619" i="18"/>
  <c r="AU1620" i="18"/>
  <c r="AU1621" i="18"/>
  <c r="AU1622" i="18"/>
  <c r="AU1623" i="18"/>
  <c r="AU1624" i="18"/>
  <c r="AU1625" i="18"/>
  <c r="AU1626" i="18"/>
  <c r="AU1627" i="18"/>
  <c r="AU1628" i="18"/>
  <c r="AU1629" i="18"/>
  <c r="AU1630" i="18"/>
  <c r="AU1631" i="18"/>
  <c r="AU1632" i="18"/>
  <c r="AU1633" i="18"/>
  <c r="AU1634" i="18"/>
  <c r="AU1635" i="18"/>
  <c r="AU1636" i="18"/>
  <c r="AU1637" i="18"/>
  <c r="AU1638" i="18"/>
  <c r="AU1639" i="18"/>
  <c r="AU1640" i="18"/>
  <c r="AU1641" i="18"/>
  <c r="AU1642" i="18"/>
  <c r="AU1643" i="18"/>
  <c r="AU1644" i="18"/>
  <c r="AU1645" i="18"/>
  <c r="AU1646" i="18"/>
  <c r="AU1647" i="18"/>
  <c r="AU1648" i="18"/>
  <c r="AU1649" i="18"/>
  <c r="AU1650" i="18"/>
  <c r="AU1651" i="18"/>
  <c r="AU1652" i="18"/>
  <c r="AU1653" i="18"/>
  <c r="AU1654" i="18"/>
  <c r="AU1655" i="18"/>
  <c r="AU1656" i="18"/>
  <c r="AU1657" i="18"/>
  <c r="AU1658" i="18"/>
  <c r="AU1659" i="18"/>
  <c r="AU1660" i="18"/>
  <c r="AU1661" i="18"/>
  <c r="AU1662" i="18"/>
  <c r="AU1664" i="18"/>
  <c r="AU1665" i="18"/>
  <c r="AU1666" i="18"/>
  <c r="AU1667" i="18"/>
  <c r="AU1668" i="18"/>
  <c r="AU1669" i="18"/>
  <c r="AU1670" i="18"/>
  <c r="AU1671" i="18"/>
  <c r="AU1672" i="18"/>
  <c r="AU1673" i="18"/>
  <c r="AU1674" i="18"/>
  <c r="AU1675" i="18"/>
  <c r="AU1676" i="18"/>
  <c r="AU1677" i="18"/>
  <c r="AU1678" i="18"/>
  <c r="AU1679" i="18"/>
  <c r="AU1680" i="18"/>
  <c r="AU1681" i="18"/>
  <c r="AU1682" i="18"/>
  <c r="AU1683" i="18"/>
  <c r="AU1684" i="18"/>
  <c r="AU1685" i="18"/>
  <c r="AU1686" i="18"/>
  <c r="AU1687" i="18"/>
  <c r="AU1688" i="18"/>
  <c r="AU1689" i="18"/>
  <c r="AU1690" i="18"/>
  <c r="AU1691" i="18"/>
  <c r="AU1692" i="18"/>
  <c r="AU1693" i="18"/>
  <c r="AU1694" i="18"/>
  <c r="AU1695" i="18"/>
  <c r="AU1696" i="18"/>
  <c r="AU1697" i="18"/>
  <c r="AU1698" i="18"/>
  <c r="AU1699" i="18"/>
  <c r="AU1700" i="18"/>
  <c r="AU1701" i="18"/>
  <c r="AU1702" i="18"/>
  <c r="AU1703" i="18"/>
  <c r="AU1704" i="18"/>
  <c r="AU1705" i="18"/>
  <c r="AU1706" i="18"/>
  <c r="AU1707" i="18"/>
  <c r="AU1708" i="18"/>
  <c r="AU1709" i="18"/>
  <c r="AU1710" i="18"/>
  <c r="AU1711" i="18"/>
  <c r="AU1712" i="18"/>
  <c r="AU1713" i="18"/>
  <c r="AU1714" i="18"/>
  <c r="AU1715" i="18"/>
  <c r="AU1716" i="18"/>
  <c r="AU1717" i="18"/>
  <c r="AU1718" i="18"/>
  <c r="AU1719" i="18"/>
  <c r="AU1720" i="18"/>
  <c r="AU1721" i="18"/>
  <c r="AU1722" i="18"/>
  <c r="AU1723" i="18"/>
  <c r="AU1724" i="18"/>
  <c r="AU1725" i="18"/>
  <c r="AU1726" i="18"/>
  <c r="AU1727" i="18"/>
  <c r="AU1728" i="18"/>
  <c r="AU1729" i="18"/>
  <c r="AU1730" i="18"/>
  <c r="AU1731" i="18"/>
  <c r="AU1732" i="18"/>
  <c r="AU1733" i="18"/>
  <c r="AU1734" i="18"/>
  <c r="AU1735" i="18"/>
  <c r="AU1736" i="18"/>
  <c r="AU1737" i="18"/>
  <c r="AU1738" i="18"/>
  <c r="AU1739" i="18"/>
  <c r="AU1740" i="18"/>
  <c r="AU1741" i="18"/>
  <c r="AU1742" i="18"/>
  <c r="AU1743" i="18"/>
  <c r="AU1744" i="18"/>
  <c r="AU1745" i="18"/>
  <c r="AU1746" i="18"/>
  <c r="AU1747" i="18"/>
  <c r="AU1748" i="18"/>
  <c r="AU1749" i="18"/>
  <c r="AU1750" i="18"/>
  <c r="AU1751" i="18"/>
  <c r="AU1752" i="18"/>
  <c r="AU1753" i="18"/>
  <c r="AU1754" i="18"/>
  <c r="AU1755" i="18"/>
  <c r="AU1756" i="18"/>
  <c r="AU1757" i="18"/>
  <c r="AU1758" i="18"/>
  <c r="AU1759" i="18"/>
  <c r="AU1760" i="18"/>
  <c r="AU1761" i="18"/>
  <c r="AU1762" i="18"/>
  <c r="AU1763" i="18"/>
  <c r="AU1764" i="18"/>
  <c r="AU1765" i="18"/>
  <c r="AU1766" i="18"/>
  <c r="AU1767" i="18"/>
  <c r="AU1768" i="18"/>
  <c r="AU1769" i="18"/>
  <c r="AU1770" i="18"/>
  <c r="AU1771" i="18"/>
  <c r="AU1772" i="18"/>
  <c r="AU1773" i="18"/>
  <c r="AU1774" i="18"/>
  <c r="AU1775" i="18"/>
  <c r="AU1776" i="18"/>
  <c r="AU1777" i="18"/>
  <c r="AU1778" i="18"/>
  <c r="AU1779" i="18"/>
  <c r="AU1780" i="18"/>
  <c r="AU1781" i="18"/>
  <c r="AU1782" i="18"/>
  <c r="AU1783" i="18"/>
  <c r="AU1784" i="18"/>
  <c r="AU1785" i="18"/>
  <c r="AU1786" i="18"/>
  <c r="AU1787" i="18"/>
  <c r="AU1788" i="18"/>
  <c r="AU1789" i="18"/>
  <c r="AU1790" i="18"/>
  <c r="AU1791" i="18"/>
  <c r="AU1792" i="18"/>
  <c r="AU1793" i="18"/>
  <c r="AU1794" i="18"/>
  <c r="AU1795" i="18"/>
  <c r="AU1796" i="18"/>
  <c r="AU1797" i="18"/>
  <c r="AU1798" i="18"/>
  <c r="AU1799" i="18"/>
  <c r="AU1800" i="18"/>
  <c r="AU1801" i="18"/>
  <c r="AU1802" i="18"/>
  <c r="AU1803" i="18"/>
  <c r="AU1804" i="18"/>
  <c r="AU1805" i="18"/>
  <c r="AU1806" i="18"/>
  <c r="AU1807" i="18"/>
  <c r="AU1808" i="18"/>
  <c r="AU1809" i="18"/>
  <c r="AU1810" i="18"/>
  <c r="AU1811" i="18"/>
  <c r="AU1812" i="18"/>
  <c r="AU1813" i="18"/>
  <c r="AU1814" i="18"/>
  <c r="AU1815" i="18"/>
  <c r="AU1816" i="18"/>
  <c r="AU1817" i="18"/>
  <c r="AU1818" i="18"/>
  <c r="AU1819" i="18"/>
  <c r="AU1820" i="18"/>
  <c r="AU1821" i="18"/>
  <c r="AU1822" i="18"/>
  <c r="AU1823" i="18"/>
  <c r="AU1824" i="18"/>
  <c r="AU1825" i="18"/>
  <c r="AU1826" i="18"/>
  <c r="AU1827" i="18"/>
  <c r="AU1828" i="18"/>
  <c r="AU1829" i="18"/>
  <c r="AU1830" i="18"/>
  <c r="AU1831" i="18"/>
  <c r="AU1832" i="18"/>
  <c r="AU1833" i="18"/>
  <c r="AU1834" i="18"/>
  <c r="AU1835" i="18"/>
  <c r="AU1836" i="18"/>
  <c r="AU1837" i="18"/>
  <c r="AU1838" i="18"/>
  <c r="AU1839" i="18"/>
  <c r="AU1840" i="18"/>
  <c r="AU1841" i="18"/>
  <c r="AU1842" i="18"/>
  <c r="AU1843" i="18"/>
  <c r="AU1844" i="18"/>
  <c r="AU1845" i="18"/>
  <c r="AU1846" i="18"/>
  <c r="AU1847" i="18"/>
  <c r="AU1848" i="18"/>
  <c r="AU1849" i="18"/>
  <c r="AU1850" i="18"/>
  <c r="AU1851" i="18"/>
  <c r="AU1852" i="18"/>
  <c r="AU1853" i="18"/>
  <c r="AU1854" i="18"/>
  <c r="AU1855" i="18"/>
  <c r="AU1856" i="18"/>
  <c r="AU1857" i="18"/>
  <c r="AU1858" i="18"/>
  <c r="AU1859" i="18"/>
  <c r="AU1860" i="18"/>
  <c r="AU1861" i="18"/>
  <c r="AU1862" i="18"/>
  <c r="AU1863" i="18"/>
  <c r="AU1864" i="18"/>
  <c r="AU1865" i="18"/>
  <c r="AU1866" i="18"/>
  <c r="AU1867" i="18"/>
  <c r="AU1868" i="18"/>
  <c r="AU1869" i="18"/>
  <c r="AU1870" i="18"/>
  <c r="AU1871" i="18"/>
  <c r="AU1872" i="18"/>
  <c r="AU1873" i="18"/>
  <c r="AU1874" i="18"/>
  <c r="AU1875" i="18"/>
  <c r="AU1876" i="18"/>
  <c r="AU1877" i="18"/>
  <c r="AU1878" i="18"/>
  <c r="AU1879" i="18"/>
  <c r="AU1880" i="18"/>
  <c r="AU1881" i="18"/>
  <c r="AU1882" i="18"/>
  <c r="AU1883" i="18"/>
  <c r="AU1884" i="18"/>
  <c r="AU1885" i="18"/>
  <c r="AU1886" i="18"/>
  <c r="AU1887" i="18"/>
  <c r="AU1888" i="18"/>
  <c r="AU1889" i="18"/>
  <c r="AU1890" i="18"/>
  <c r="AU1891" i="18"/>
  <c r="AU1892" i="18"/>
  <c r="AU1893" i="18"/>
  <c r="AU1894" i="18"/>
  <c r="AU1895" i="18"/>
  <c r="AU1896" i="18"/>
  <c r="AU1897" i="18"/>
  <c r="AU1898" i="18"/>
  <c r="AU1899" i="18"/>
  <c r="AU1900" i="18"/>
  <c r="AU1901" i="18"/>
  <c r="AU1902" i="18"/>
  <c r="AU1903" i="18"/>
  <c r="AU1904" i="18"/>
  <c r="AU1905" i="18"/>
  <c r="AU1906" i="18"/>
  <c r="AU1907" i="18"/>
  <c r="AU1908" i="18"/>
  <c r="AU1909" i="18"/>
  <c r="AU1910" i="18"/>
  <c r="AU1911" i="18"/>
  <c r="AU1912" i="18"/>
  <c r="AU1913" i="18"/>
  <c r="AU1914" i="18"/>
  <c r="AU1915" i="18"/>
  <c r="AU1916" i="18"/>
  <c r="AU1917" i="18"/>
  <c r="AU1918" i="18"/>
  <c r="AU1919" i="18"/>
  <c r="AU1920" i="18"/>
  <c r="AU1921" i="18"/>
  <c r="AU1922" i="18"/>
  <c r="AU1923" i="18"/>
  <c r="AU1924" i="18"/>
  <c r="AU1926" i="18"/>
  <c r="AU1927" i="18"/>
  <c r="AU1928" i="18"/>
  <c r="AU1929" i="18"/>
  <c r="AU1930" i="18"/>
  <c r="AU1931" i="18"/>
  <c r="AU1932" i="18"/>
  <c r="AU1933" i="18"/>
  <c r="AU1934" i="18"/>
  <c r="AU1935" i="18"/>
  <c r="AU1936" i="18"/>
  <c r="AU1937" i="18"/>
  <c r="AU1939" i="18"/>
  <c r="AU1940" i="18"/>
  <c r="AU1941" i="18"/>
  <c r="AU1942" i="18"/>
  <c r="AU1943" i="18"/>
  <c r="AU1944" i="18"/>
  <c r="AU1945" i="18"/>
  <c r="AU1946" i="18"/>
  <c r="AU1947" i="18"/>
  <c r="AU1948" i="18"/>
  <c r="AU1949" i="18"/>
  <c r="AU1950" i="18"/>
  <c r="AU1951" i="18"/>
  <c r="AU1952" i="18"/>
  <c r="AU1953" i="18"/>
  <c r="AU1954" i="18"/>
  <c r="AU1955" i="18"/>
  <c r="AU1956" i="18"/>
  <c r="AU1957" i="18"/>
  <c r="AU1958" i="18"/>
  <c r="AU1959" i="18"/>
  <c r="AU1960" i="18"/>
  <c r="AU1961" i="18"/>
  <c r="AU1962" i="18"/>
  <c r="AU1963" i="18"/>
  <c r="AU1964" i="18"/>
  <c r="AU1965" i="18"/>
  <c r="AU1966" i="18"/>
  <c r="AU1967" i="18"/>
  <c r="AU1968" i="18"/>
  <c r="AU1969" i="18"/>
  <c r="AU1970" i="18"/>
  <c r="AU1971" i="18"/>
  <c r="AU1972" i="18"/>
  <c r="AU1973" i="18"/>
  <c r="AU1974" i="18"/>
  <c r="AU1975" i="18"/>
  <c r="AU1976" i="18"/>
  <c r="AU1977" i="18"/>
  <c r="AU1978" i="18"/>
  <c r="AU1979" i="18"/>
  <c r="AU1980" i="18"/>
  <c r="AU1981" i="18"/>
  <c r="AU1982" i="18"/>
  <c r="AU1983" i="18"/>
  <c r="AU1984" i="18"/>
  <c r="AU1985" i="18"/>
  <c r="AU1986" i="18"/>
  <c r="AU1987" i="18"/>
  <c r="AU1988" i="18"/>
  <c r="AU1989" i="18"/>
  <c r="AU1990" i="18"/>
  <c r="AU1991" i="18"/>
  <c r="AU1992" i="18"/>
  <c r="AU1993" i="18"/>
  <c r="AU1994" i="18"/>
  <c r="AU1995" i="18"/>
  <c r="AU1996" i="18"/>
  <c r="AU1997" i="18"/>
  <c r="AU1998" i="18"/>
  <c r="AU1999" i="18"/>
  <c r="AU2000" i="18"/>
  <c r="AU2001" i="18"/>
  <c r="AU2002" i="18"/>
  <c r="AU2003" i="18"/>
  <c r="AU2004" i="18"/>
  <c r="AU2005" i="18"/>
  <c r="AU2006" i="18"/>
  <c r="AU2007" i="18"/>
  <c r="AU2008" i="18"/>
  <c r="AU2009" i="18"/>
  <c r="AU2010" i="18"/>
  <c r="AU2011" i="18"/>
  <c r="AU2012" i="18"/>
  <c r="AU2013" i="18"/>
  <c r="AU2014" i="18"/>
  <c r="AU2015" i="18"/>
  <c r="AU2016" i="18"/>
  <c r="AU2017" i="18"/>
  <c r="AU2018" i="18"/>
  <c r="AU2019" i="18"/>
  <c r="AU2020" i="18"/>
  <c r="AU2021" i="18"/>
  <c r="AU2022" i="18"/>
  <c r="AU2023" i="18"/>
  <c r="AU2024" i="18"/>
  <c r="AU2025" i="18"/>
  <c r="AU2026" i="18"/>
  <c r="AU2027" i="18"/>
  <c r="AU2028" i="18"/>
  <c r="AU2029" i="18"/>
  <c r="AU2031" i="18"/>
  <c r="AU2032" i="18"/>
  <c r="AU2033" i="18"/>
  <c r="AU2034" i="18"/>
  <c r="AU2035" i="18"/>
  <c r="AU2036" i="18"/>
  <c r="AU2037" i="18"/>
  <c r="AU2038" i="18"/>
  <c r="AU2039" i="18"/>
  <c r="AU2040" i="18"/>
  <c r="AU2041" i="18"/>
  <c r="AU2042" i="18"/>
  <c r="AU2043" i="18"/>
  <c r="AU2044" i="18"/>
  <c r="AU2045" i="18"/>
  <c r="AU2046" i="18"/>
  <c r="AU2047" i="18"/>
  <c r="AU2048" i="18"/>
  <c r="AU2049" i="18"/>
  <c r="AU2050" i="18"/>
  <c r="AU2051" i="18"/>
  <c r="AU2052" i="18"/>
  <c r="AU2053" i="18"/>
  <c r="AU2054" i="18"/>
  <c r="AU2055" i="18"/>
  <c r="AU2056" i="18"/>
  <c r="AU2057" i="18"/>
  <c r="AU2058" i="18"/>
  <c r="AU2059" i="18"/>
  <c r="AU2060" i="18"/>
  <c r="AU2061" i="18"/>
  <c r="AU2062" i="18"/>
  <c r="AU2063" i="18"/>
  <c r="AU2064" i="18"/>
  <c r="AU2065" i="18"/>
  <c r="AU2066" i="18"/>
  <c r="AU2067" i="18"/>
  <c r="AU2068" i="18"/>
  <c r="AU2069" i="18"/>
  <c r="AU2070" i="18"/>
  <c r="AU2071" i="18"/>
  <c r="AU2072" i="18"/>
  <c r="AU2073" i="18"/>
  <c r="AU2074" i="18"/>
  <c r="AU2075" i="18"/>
  <c r="AU2076" i="18"/>
  <c r="AU2077" i="18"/>
  <c r="AU2078" i="18"/>
  <c r="AU2079" i="18"/>
  <c r="AU2080" i="18"/>
  <c r="AU2081" i="18"/>
  <c r="AU2082" i="18"/>
  <c r="AU2083" i="18"/>
  <c r="AU2084" i="18"/>
  <c r="AU2085" i="18"/>
  <c r="AU2086" i="18"/>
  <c r="AU2087" i="18"/>
  <c r="AU2088" i="18"/>
  <c r="AU2089" i="18"/>
  <c r="AU2090" i="18"/>
  <c r="AU2091" i="18"/>
  <c r="AU2092" i="18"/>
  <c r="AU2093" i="18"/>
  <c r="AU2094" i="18"/>
  <c r="AU2095" i="18"/>
  <c r="AU2096" i="18"/>
  <c r="AU2097" i="18"/>
  <c r="AU2098" i="18"/>
  <c r="AU2099" i="18"/>
  <c r="AU2100" i="18"/>
  <c r="AU2101" i="18"/>
  <c r="AU2102" i="18"/>
  <c r="AU2103" i="18"/>
  <c r="AU2104" i="18"/>
  <c r="AU2105" i="18"/>
  <c r="AU2106" i="18"/>
  <c r="AU2107" i="18"/>
  <c r="AU2108" i="18"/>
  <c r="AU2109" i="18"/>
  <c r="AU2110" i="18"/>
  <c r="AU2111" i="18"/>
  <c r="AU2112" i="18"/>
  <c r="AU2113" i="18"/>
  <c r="AU2114" i="18"/>
  <c r="AU2115" i="18"/>
  <c r="AU2116" i="18"/>
  <c r="AU2117" i="18"/>
  <c r="AU2118" i="18"/>
  <c r="AU2119" i="18"/>
  <c r="AU2120" i="18"/>
  <c r="AU2121" i="18"/>
  <c r="AU2122" i="18"/>
  <c r="AU2123" i="18"/>
  <c r="AU2124" i="18"/>
  <c r="AU2125" i="18"/>
  <c r="AU2126" i="18"/>
  <c r="AU2127" i="18"/>
  <c r="AU2128" i="18"/>
  <c r="AU2129" i="18"/>
  <c r="AU2130" i="18"/>
  <c r="AU2131" i="18"/>
  <c r="AU2132" i="18"/>
  <c r="AU2133" i="18"/>
  <c r="AU2134" i="18"/>
  <c r="AU2135" i="18"/>
  <c r="AU2136" i="18"/>
  <c r="AU2137" i="18"/>
  <c r="AU2138" i="18"/>
  <c r="AU2139" i="18"/>
  <c r="AU2140" i="18"/>
  <c r="AU2141" i="18"/>
  <c r="AU2142" i="18"/>
  <c r="AU2143" i="18"/>
  <c r="AU2144" i="18"/>
  <c r="AU2145" i="18"/>
  <c r="AU2146" i="18"/>
  <c r="AU2147" i="18"/>
  <c r="AU2148" i="18"/>
  <c r="AU2149" i="18"/>
  <c r="AU2150" i="18"/>
  <c r="AU2151" i="18"/>
  <c r="AU2152" i="18"/>
  <c r="AU2153" i="18"/>
  <c r="AU2154" i="18"/>
  <c r="AU2155" i="18"/>
  <c r="AU2156" i="18"/>
  <c r="AU2157" i="18"/>
  <c r="AU2158" i="18"/>
  <c r="AU2159" i="18"/>
  <c r="AU2160" i="18"/>
  <c r="AU2161" i="18"/>
  <c r="AU2162" i="18"/>
  <c r="AU2163" i="18"/>
  <c r="AU2164" i="18"/>
  <c r="AU2165" i="18"/>
  <c r="AU2166" i="18"/>
  <c r="AU2167" i="18"/>
  <c r="AU2168" i="18"/>
  <c r="AU2169" i="18"/>
  <c r="AU2170" i="18"/>
  <c r="AU2171" i="18"/>
  <c r="AU2172" i="18"/>
  <c r="AU2173" i="18"/>
  <c r="AU2174" i="18"/>
  <c r="AU2175" i="18"/>
  <c r="AU2176" i="18"/>
  <c r="AU2177" i="18"/>
  <c r="AU2178" i="18"/>
  <c r="AU2179" i="18"/>
  <c r="AU2180" i="18"/>
  <c r="AU2181" i="18"/>
  <c r="AU2182" i="18"/>
  <c r="AU2183" i="18"/>
  <c r="AU2184" i="18"/>
  <c r="AU2185" i="18"/>
  <c r="AU2186" i="18"/>
  <c r="AU2187" i="18"/>
  <c r="AU2188" i="18"/>
  <c r="AU2189" i="18"/>
  <c r="AU2190" i="18"/>
  <c r="AU2191" i="18"/>
  <c r="AU2192" i="18"/>
  <c r="AU2193" i="18"/>
  <c r="AU2194" i="18"/>
  <c r="AU2195" i="18"/>
  <c r="AU2196" i="18"/>
  <c r="AU2197" i="18"/>
  <c r="AU2198" i="18"/>
  <c r="AU2199" i="18"/>
  <c r="AU2200" i="18"/>
  <c r="AU2201" i="18"/>
  <c r="AU2202" i="18"/>
  <c r="AU2203" i="18"/>
  <c r="AU2204" i="18"/>
  <c r="AU2205" i="18"/>
  <c r="AU2206" i="18"/>
  <c r="AU2207" i="18"/>
  <c r="AU2208" i="18"/>
  <c r="AU2209" i="18"/>
  <c r="AU2210" i="18"/>
  <c r="AU2211" i="18"/>
  <c r="AU2212" i="18"/>
  <c r="AU2213" i="18"/>
  <c r="AU2214" i="18"/>
  <c r="AU2215" i="18"/>
  <c r="AU2216" i="18"/>
  <c r="AU2217" i="18"/>
  <c r="AU2218" i="18"/>
  <c r="AU2219" i="18"/>
  <c r="AU2220" i="18"/>
  <c r="AU2221" i="18"/>
  <c r="AU2222" i="18"/>
  <c r="AU2223" i="18"/>
  <c r="AU2224" i="18"/>
  <c r="AU2225" i="18"/>
  <c r="AU2226" i="18"/>
  <c r="AU2227" i="18"/>
  <c r="AU2228" i="18"/>
  <c r="AU2229" i="18"/>
  <c r="AU2230" i="18"/>
  <c r="AU2231" i="18"/>
  <c r="AU2232" i="18"/>
  <c r="AU2233" i="18"/>
  <c r="AU2234" i="18"/>
  <c r="AU2235" i="18"/>
  <c r="AU2236" i="18"/>
  <c r="AU2237" i="18"/>
  <c r="AU2238" i="18"/>
  <c r="AU2239" i="18"/>
  <c r="AU2240" i="18"/>
  <c r="AU2241" i="18"/>
  <c r="AU2242" i="18"/>
  <c r="AU2243" i="18"/>
  <c r="AU2244" i="18"/>
  <c r="AU2245" i="18"/>
  <c r="AU2246" i="18"/>
  <c r="AU2247" i="18"/>
  <c r="AU2248" i="18"/>
  <c r="AU2249" i="18"/>
  <c r="AU2250" i="18"/>
  <c r="AU2251" i="18"/>
  <c r="AU2252" i="18"/>
  <c r="AU2253" i="18"/>
  <c r="AU2254" i="18"/>
  <c r="AU2255" i="18"/>
  <c r="AU2256" i="18"/>
  <c r="AU2257" i="18"/>
  <c r="AU2258" i="18"/>
  <c r="AU2259" i="18"/>
  <c r="AU2260" i="18"/>
  <c r="AU2261" i="18"/>
  <c r="AU2262" i="18"/>
  <c r="AU2263" i="18"/>
  <c r="AU2264" i="18"/>
  <c r="AU2265" i="18"/>
  <c r="AU2266" i="18"/>
  <c r="AU2267" i="18"/>
  <c r="AU2268" i="18"/>
  <c r="AU2269" i="18"/>
  <c r="AU2270" i="18"/>
  <c r="AU2271" i="18"/>
  <c r="AU2272" i="18"/>
  <c r="AU2273" i="18"/>
  <c r="AU2274" i="18"/>
  <c r="AU2275" i="18"/>
  <c r="AU2276" i="18"/>
  <c r="AU2277" i="18"/>
  <c r="AU2278" i="18"/>
  <c r="AU2279" i="18"/>
  <c r="AU2280" i="18"/>
  <c r="AU2281" i="18"/>
  <c r="AU2282" i="18"/>
  <c r="AU2283" i="18"/>
  <c r="AU2284" i="18"/>
  <c r="AU2285" i="18"/>
  <c r="AU2286" i="18"/>
  <c r="AU2287" i="18"/>
  <c r="AU2288" i="18"/>
  <c r="AU2289" i="18"/>
  <c r="AU2290" i="18"/>
  <c r="AU2291" i="18"/>
  <c r="AU2292" i="18"/>
  <c r="AU2293" i="18"/>
  <c r="AU2294" i="18"/>
  <c r="AU2295" i="18"/>
  <c r="AU2296" i="18"/>
  <c r="AU2297" i="18"/>
  <c r="AU2298" i="18"/>
  <c r="AU2299" i="18"/>
  <c r="AU2300" i="18"/>
  <c r="AU2301" i="18"/>
  <c r="AU2302" i="18"/>
  <c r="AU2303" i="18"/>
  <c r="AU2304" i="18"/>
  <c r="AU2305" i="18"/>
  <c r="AU2306" i="18"/>
  <c r="AU2307" i="18"/>
  <c r="AU2308" i="18"/>
  <c r="AU2309" i="18"/>
  <c r="AU2310" i="18"/>
  <c r="AU2311" i="18"/>
  <c r="AU2312" i="18"/>
  <c r="AU2313" i="18"/>
  <c r="AU2314" i="18"/>
  <c r="AU2315" i="18"/>
  <c r="AU2316" i="18"/>
  <c r="AU2317" i="18"/>
  <c r="AU2318" i="18"/>
  <c r="AU2319" i="18"/>
  <c r="AU2320" i="18"/>
  <c r="AU2321" i="18"/>
  <c r="AU2322" i="18"/>
  <c r="AU2323" i="18"/>
  <c r="AU2324" i="18"/>
  <c r="AU2325" i="18"/>
  <c r="AU2326" i="18"/>
  <c r="AU2327" i="18"/>
  <c r="AU2328" i="18"/>
  <c r="AU2329" i="18"/>
  <c r="AU2330" i="18"/>
  <c r="AU2331" i="18"/>
  <c r="AU2332" i="18"/>
  <c r="AU2333" i="18"/>
  <c r="AU2334" i="18"/>
  <c r="AU2335" i="18"/>
  <c r="AU2336" i="18"/>
  <c r="AU2337" i="18"/>
  <c r="AU2338" i="18"/>
  <c r="AU2339" i="18"/>
  <c r="AU2340" i="18"/>
  <c r="AU2341" i="18"/>
  <c r="AU2342" i="18"/>
  <c r="AU2343" i="18"/>
  <c r="AU2344" i="18"/>
  <c r="AU2345" i="18"/>
  <c r="AU2346" i="18"/>
  <c r="AU2347" i="18"/>
  <c r="AU2348" i="18"/>
  <c r="AU2349" i="18"/>
  <c r="AU2350" i="18"/>
  <c r="AU2351" i="18"/>
  <c r="AU2352" i="18"/>
  <c r="AU2353" i="18"/>
  <c r="AU2354" i="18"/>
  <c r="AU2355" i="18"/>
  <c r="AU2356" i="18"/>
  <c r="AU2357" i="18"/>
  <c r="AU2358" i="18"/>
  <c r="AU2359" i="18"/>
  <c r="AU2360" i="18"/>
  <c r="AU2361" i="18"/>
  <c r="AU2362" i="18"/>
  <c r="AU2363" i="18"/>
  <c r="AU2364" i="18"/>
  <c r="AU2365" i="18"/>
  <c r="AU2366" i="18"/>
  <c r="AU2367" i="18"/>
  <c r="AU2368" i="18"/>
  <c r="AU2369" i="18"/>
  <c r="AU2370" i="18"/>
  <c r="AU2371" i="18"/>
  <c r="AU2372" i="18"/>
  <c r="AU2373" i="18"/>
  <c r="AU2374" i="18"/>
  <c r="AU2375" i="18"/>
  <c r="AU2376" i="18"/>
  <c r="AU2377" i="18"/>
  <c r="AU2378" i="18"/>
  <c r="AU2379" i="18"/>
  <c r="AU2380" i="18"/>
  <c r="AU2381" i="18"/>
  <c r="AU2382" i="18"/>
  <c r="AU2383" i="18"/>
  <c r="AU2384" i="18"/>
  <c r="AU2385" i="18"/>
  <c r="AU2386" i="18"/>
  <c r="AU2387" i="18"/>
  <c r="AU2388" i="18"/>
  <c r="AU2389" i="18"/>
  <c r="AU2390" i="18"/>
  <c r="AU2391" i="18"/>
  <c r="AU2392" i="18"/>
  <c r="AU2393" i="18"/>
  <c r="AU2394" i="18"/>
  <c r="AU2395" i="18"/>
  <c r="AU2396" i="18"/>
  <c r="AU2397" i="18"/>
  <c r="AU2398" i="18"/>
  <c r="AU2399" i="18"/>
  <c r="AU2400" i="18"/>
  <c r="AU2401" i="18"/>
  <c r="AU2402" i="18"/>
  <c r="AU2403" i="18"/>
  <c r="AU2404" i="18"/>
  <c r="AU2405" i="18"/>
  <c r="AU2406" i="18"/>
  <c r="AU2407" i="18"/>
  <c r="AU2408" i="18"/>
  <c r="AU2409" i="18"/>
  <c r="AU2410" i="18"/>
  <c r="AU2411" i="18"/>
  <c r="AU2412" i="18"/>
  <c r="AU2413" i="18"/>
  <c r="AU2414" i="18"/>
  <c r="AU2415" i="18"/>
  <c r="AU2416" i="18"/>
  <c r="AU2417" i="18"/>
  <c r="AU2418" i="18"/>
  <c r="AU2419" i="18"/>
  <c r="AU2420" i="18"/>
  <c r="AU2421" i="18"/>
  <c r="AU2422" i="18"/>
  <c r="AU2423" i="18"/>
  <c r="AU2424" i="18"/>
  <c r="AU2425" i="18"/>
  <c r="AU2426" i="18"/>
  <c r="AU2427" i="18"/>
  <c r="AU2428" i="18"/>
  <c r="AU2429" i="18"/>
  <c r="AU2430" i="18"/>
  <c r="AU2431" i="18"/>
  <c r="AU2432" i="18"/>
  <c r="AU2433" i="18"/>
  <c r="AU2434" i="18"/>
  <c r="AU2435" i="18"/>
  <c r="AU2436" i="18"/>
  <c r="AU2437" i="18"/>
  <c r="AU2438" i="18"/>
  <c r="AU2439" i="18"/>
  <c r="AU2440" i="18"/>
  <c r="AU2441" i="18"/>
  <c r="AU2442" i="18"/>
  <c r="AU2443" i="18"/>
  <c r="AU2444" i="18"/>
  <c r="AU2445" i="18"/>
  <c r="AU2446" i="18"/>
  <c r="AU2447" i="18"/>
  <c r="AU2448" i="18"/>
  <c r="AU2449" i="18"/>
  <c r="AU2450" i="18"/>
  <c r="AU2451" i="18"/>
  <c r="AU2452" i="18"/>
  <c r="AU2453" i="18"/>
  <c r="AU2454" i="18"/>
  <c r="AU2455" i="18"/>
  <c r="AU2456" i="18"/>
  <c r="AU2457" i="18"/>
  <c r="AU2458" i="18"/>
  <c r="AU2459" i="18"/>
  <c r="AU2460" i="18"/>
  <c r="AU2461" i="18"/>
  <c r="AU2462" i="18"/>
  <c r="AU2463" i="18"/>
  <c r="AU2464" i="18"/>
  <c r="AU2465" i="18"/>
  <c r="AU2466" i="18"/>
  <c r="AU2467" i="18"/>
  <c r="AU2468" i="18"/>
  <c r="AU2469" i="18"/>
  <c r="AU2470" i="18"/>
  <c r="AU2471" i="18"/>
  <c r="AU2472" i="18"/>
  <c r="AU2473" i="18"/>
  <c r="AU2474" i="18"/>
  <c r="AU2475" i="18"/>
  <c r="AU2476" i="18"/>
  <c r="AU2477" i="18"/>
  <c r="AU2478" i="18"/>
  <c r="AU2479" i="18"/>
  <c r="AU2480" i="18"/>
  <c r="AU2481" i="18"/>
  <c r="AU2482" i="18"/>
  <c r="AU2483" i="18"/>
  <c r="AU2484" i="18"/>
  <c r="AU2485" i="18"/>
  <c r="AU2486" i="18"/>
  <c r="AU2487" i="18"/>
  <c r="AU2488" i="18"/>
  <c r="AU2489" i="18"/>
  <c r="AU2490" i="18"/>
  <c r="AU2491" i="18"/>
  <c r="AU2492" i="18"/>
  <c r="AU2493" i="18"/>
  <c r="AU2494" i="18"/>
  <c r="AU2495" i="18"/>
  <c r="AU2496" i="18"/>
  <c r="AU2497" i="18"/>
  <c r="AU2498" i="18"/>
  <c r="AU2499" i="18"/>
  <c r="AU2500" i="18"/>
  <c r="AU2501" i="18"/>
  <c r="AU2502" i="18"/>
  <c r="AU2503" i="18"/>
  <c r="AU2504" i="18"/>
  <c r="AU2505" i="18"/>
  <c r="AU2506" i="18"/>
  <c r="AU2507" i="18"/>
  <c r="AU2508" i="18"/>
  <c r="AU2509" i="18"/>
  <c r="AU2510" i="18"/>
  <c r="AU2511" i="18"/>
  <c r="AU2512" i="18"/>
  <c r="AU2513" i="18"/>
  <c r="AU2514" i="18"/>
  <c r="AU2515" i="18"/>
  <c r="AU2516" i="18"/>
  <c r="AU2517" i="18"/>
  <c r="AU2518" i="18"/>
  <c r="AU2519" i="18"/>
  <c r="AU2520" i="18"/>
  <c r="AU2521" i="18"/>
  <c r="AU2522" i="18"/>
  <c r="AU2523" i="18"/>
  <c r="AU2524" i="18"/>
  <c r="AU2525" i="18"/>
  <c r="AU2526" i="18"/>
  <c r="AU2527" i="18"/>
  <c r="AU2528" i="18"/>
  <c r="AU2529" i="18"/>
  <c r="AU2530" i="18"/>
  <c r="AU2531" i="18"/>
  <c r="AU2532" i="18"/>
  <c r="AU2533" i="18"/>
  <c r="AU2534" i="18"/>
  <c r="AU2535" i="18"/>
  <c r="AU2536" i="18"/>
  <c r="AU2537" i="18"/>
  <c r="AU2538" i="18"/>
  <c r="AU2539" i="18"/>
  <c r="AU2540" i="18"/>
  <c r="AU2541" i="18"/>
  <c r="AU2542" i="18"/>
  <c r="AU2543" i="18"/>
  <c r="AU2544" i="18"/>
  <c r="AU2545" i="18"/>
  <c r="AU2546" i="18"/>
  <c r="AU2547" i="18"/>
  <c r="AU2548" i="18"/>
  <c r="AU2549" i="18"/>
  <c r="AU2550" i="18"/>
  <c r="AU2551" i="18"/>
  <c r="AU2552" i="18"/>
  <c r="AU2553" i="18"/>
  <c r="AU2554" i="18"/>
  <c r="AU2555" i="18"/>
  <c r="AU2556" i="18"/>
  <c r="AU2557" i="18"/>
  <c r="AU2558" i="18"/>
  <c r="AU2559" i="18"/>
  <c r="AU2560" i="18"/>
  <c r="AU2561" i="18"/>
  <c r="AU2562" i="18"/>
  <c r="AU2563" i="18"/>
  <c r="AU2564" i="18"/>
  <c r="AU2565" i="18"/>
  <c r="AU2566" i="18"/>
  <c r="AU2567" i="18"/>
  <c r="AU2568" i="18"/>
  <c r="AU2569" i="18"/>
  <c r="AU2570" i="18"/>
  <c r="AU2571" i="18"/>
  <c r="AU2572" i="18"/>
  <c r="AU2573" i="18"/>
  <c r="AU2574" i="18"/>
  <c r="AU2575" i="18"/>
  <c r="AU2576" i="18"/>
  <c r="AU2577" i="18"/>
  <c r="AU2578" i="18"/>
  <c r="AU2579" i="18"/>
  <c r="AU2580" i="18"/>
  <c r="AU2581" i="18"/>
  <c r="AU2582" i="18"/>
  <c r="AU2583" i="18"/>
  <c r="AU2584" i="18"/>
  <c r="AU2585" i="18"/>
  <c r="AU2586" i="18"/>
  <c r="AU2587" i="18"/>
  <c r="AU2588" i="18"/>
  <c r="AU2589" i="18"/>
  <c r="AU2590" i="18"/>
  <c r="AU2591" i="18"/>
  <c r="AU2592" i="18"/>
  <c r="AU2593" i="18"/>
  <c r="AU2594" i="18"/>
  <c r="AU2595" i="18"/>
  <c r="AU2596" i="18"/>
  <c r="AU2597" i="18"/>
  <c r="AU2598" i="18"/>
  <c r="AU2599" i="18"/>
  <c r="AU2600" i="18"/>
  <c r="AU2601" i="18"/>
  <c r="AU2602" i="18"/>
  <c r="AU2603" i="18"/>
  <c r="AU2604" i="18"/>
  <c r="AU2605" i="18"/>
  <c r="AU2606" i="18"/>
  <c r="AU2607" i="18"/>
  <c r="AU2608" i="18"/>
  <c r="AU2609" i="18"/>
  <c r="AU2610" i="18"/>
  <c r="AU2611" i="18"/>
  <c r="AU2612" i="18"/>
  <c r="AU2613" i="18"/>
  <c r="AU2614" i="18"/>
  <c r="AU2615" i="18"/>
  <c r="AU2616" i="18"/>
  <c r="AU2617" i="18"/>
  <c r="AU2618" i="18"/>
  <c r="AU2619" i="18"/>
  <c r="AU2620" i="18"/>
  <c r="AU2621" i="18"/>
  <c r="AU2622" i="18"/>
  <c r="AU2623" i="18"/>
  <c r="AU2624" i="18"/>
  <c r="AU2625" i="18"/>
  <c r="AU2626" i="18"/>
  <c r="AU2627" i="18"/>
  <c r="AU2628" i="18"/>
  <c r="AU2629" i="18"/>
  <c r="AU2630" i="18"/>
  <c r="AU2631" i="18"/>
  <c r="AU2632" i="18"/>
  <c r="AU2633" i="18"/>
  <c r="AU2634" i="18"/>
  <c r="AU2635" i="18"/>
  <c r="AU2636" i="18"/>
  <c r="AU2637" i="18"/>
  <c r="AU2638" i="18"/>
  <c r="AU2639" i="18"/>
  <c r="AU2640" i="18"/>
  <c r="AU2641" i="18"/>
  <c r="AU2642" i="18"/>
  <c r="AU2643" i="18"/>
  <c r="AU2644" i="18"/>
  <c r="AU2645" i="18"/>
  <c r="AU2646" i="18"/>
  <c r="AU2647" i="18"/>
  <c r="AU2648" i="18"/>
  <c r="AU2649" i="18"/>
  <c r="AU2650" i="18"/>
  <c r="AU2651" i="18"/>
  <c r="AU2652" i="18"/>
  <c r="AU2653" i="18"/>
  <c r="AU2654" i="18"/>
  <c r="AU2655" i="18"/>
  <c r="AU2656" i="18"/>
  <c r="AU2657" i="18"/>
  <c r="AU2658" i="18"/>
  <c r="AU2659" i="18"/>
  <c r="AU2660" i="18"/>
  <c r="AU2661" i="18"/>
  <c r="AU2662" i="18"/>
  <c r="AU2663" i="18"/>
  <c r="AU2664" i="18"/>
  <c r="AU2665" i="18"/>
  <c r="AU2666" i="18"/>
  <c r="AU2667" i="18"/>
  <c r="AU2668" i="18"/>
  <c r="AU2669" i="18"/>
  <c r="AU2670" i="18"/>
  <c r="AU2671" i="18"/>
  <c r="AU2672" i="18"/>
  <c r="AU2673" i="18"/>
  <c r="AU2674" i="18"/>
  <c r="AU2675" i="18"/>
  <c r="AU2676" i="18"/>
  <c r="AU2677" i="18"/>
  <c r="AU2678" i="18"/>
  <c r="AU2679" i="18"/>
  <c r="AU2680" i="18"/>
  <c r="AU2681" i="18"/>
  <c r="AU2682" i="18"/>
  <c r="AU2683" i="18"/>
  <c r="AU2684" i="18"/>
  <c r="AU2685" i="18"/>
  <c r="AU2686" i="18"/>
  <c r="AU2687" i="18"/>
  <c r="AU2688" i="18"/>
  <c r="AU2689" i="18"/>
  <c r="AU2690" i="18"/>
  <c r="AU2691" i="18"/>
  <c r="AU2692" i="18"/>
  <c r="AU2693" i="18"/>
  <c r="AU2694" i="18"/>
  <c r="AU2695" i="18"/>
  <c r="AU2696" i="18"/>
  <c r="AU2697" i="18"/>
  <c r="AU2698" i="18"/>
  <c r="AU2699" i="18"/>
  <c r="AU2700" i="18"/>
  <c r="AU2701" i="18"/>
  <c r="AU2702" i="18"/>
  <c r="AU2703" i="18"/>
  <c r="AU2704" i="18"/>
  <c r="AU2705" i="18"/>
  <c r="AU2706" i="18"/>
  <c r="AU2707" i="18"/>
  <c r="AU2708" i="18"/>
  <c r="AU2709" i="18"/>
  <c r="AU2710" i="18"/>
  <c r="AU2711" i="18"/>
  <c r="AU2712" i="18"/>
  <c r="AU2713" i="18"/>
  <c r="AU2714" i="18"/>
  <c r="AU2715" i="18"/>
  <c r="AU2716" i="18"/>
  <c r="AU2717" i="18"/>
  <c r="AU2718" i="18"/>
  <c r="AU2719" i="18"/>
  <c r="AU2720" i="18"/>
  <c r="AU2721" i="18"/>
  <c r="AU2722" i="18"/>
  <c r="AU2723" i="18"/>
  <c r="AU2724" i="18"/>
  <c r="AU2725" i="18"/>
  <c r="AU2726" i="18"/>
  <c r="AU2727" i="18"/>
  <c r="AU2728" i="18"/>
  <c r="AU2729" i="18"/>
  <c r="AU2730" i="18"/>
  <c r="AU2731" i="18"/>
  <c r="AU2732" i="18"/>
  <c r="AU2733" i="18"/>
  <c r="AU2734" i="18"/>
  <c r="AU2735" i="18"/>
  <c r="AU2736" i="18"/>
  <c r="AU2737" i="18"/>
  <c r="AU2738" i="18"/>
  <c r="AU2739" i="18"/>
  <c r="AU2740" i="18"/>
  <c r="AU2741" i="18"/>
  <c r="AU2742" i="18"/>
  <c r="AU2743" i="18"/>
  <c r="AU2744" i="18"/>
  <c r="AU2745" i="18"/>
  <c r="AU2746" i="18"/>
  <c r="AU2747" i="18"/>
  <c r="AU2748" i="18"/>
  <c r="AU2749" i="18"/>
  <c r="AU2750" i="18"/>
  <c r="AU2751" i="18"/>
  <c r="AU2752" i="18"/>
  <c r="AU2753" i="18"/>
  <c r="AU2754" i="18"/>
  <c r="AU2755" i="18"/>
  <c r="AU2756" i="18"/>
  <c r="AU2757" i="18"/>
  <c r="AU2758" i="18"/>
  <c r="AU2759" i="18"/>
  <c r="AU2760" i="18"/>
  <c r="AU2761" i="18"/>
  <c r="AU2762" i="18"/>
  <c r="AU2763" i="18"/>
  <c r="AU2764" i="18"/>
  <c r="AU2765" i="18"/>
  <c r="AU2766" i="18"/>
  <c r="AU2767" i="18"/>
  <c r="AU2768" i="18"/>
  <c r="AU2769" i="18"/>
  <c r="AU2770" i="18"/>
  <c r="AU2771" i="18"/>
  <c r="AU2772" i="18"/>
  <c r="AU2773" i="18"/>
  <c r="AU2774" i="18"/>
  <c r="AU2775" i="18"/>
  <c r="AU2776" i="18"/>
  <c r="AU2777" i="18"/>
  <c r="AU2778" i="18"/>
  <c r="AU2779" i="18"/>
  <c r="AU2780" i="18"/>
  <c r="AU2781" i="18"/>
  <c r="AU2782" i="18"/>
  <c r="AU2783" i="18"/>
  <c r="AU2784" i="18"/>
  <c r="AU2785" i="18"/>
  <c r="AU2786" i="18"/>
  <c r="AU2787" i="18"/>
  <c r="AU2788" i="18"/>
  <c r="AU2789" i="18"/>
  <c r="AU2790" i="18"/>
  <c r="AU2791" i="18"/>
  <c r="AU2792" i="18"/>
  <c r="AU2793" i="18"/>
  <c r="AU2794" i="18"/>
  <c r="AU2795" i="18"/>
  <c r="AU2796" i="18"/>
  <c r="AU2797" i="18"/>
  <c r="AU2798" i="18"/>
  <c r="AU2799" i="18"/>
  <c r="AU2800" i="18"/>
  <c r="AU2801" i="18"/>
  <c r="AU2802" i="18"/>
  <c r="AU2803" i="18"/>
  <c r="AU2804" i="18"/>
  <c r="AU2805" i="18"/>
  <c r="AU2806" i="18"/>
  <c r="AU2807" i="18"/>
  <c r="AU2808" i="18"/>
  <c r="AU2809" i="18"/>
  <c r="AU2810" i="18"/>
  <c r="AU2811" i="18"/>
  <c r="AU2812" i="18"/>
  <c r="AU2813" i="18"/>
  <c r="AU2814" i="18"/>
  <c r="AU2815" i="18"/>
  <c r="AU2816" i="18"/>
  <c r="AU2817" i="18"/>
  <c r="AU2818" i="18"/>
  <c r="AU2819" i="18"/>
  <c r="AU2820" i="18"/>
  <c r="AU2821" i="18"/>
  <c r="AU2822" i="18"/>
  <c r="AU2823" i="18"/>
  <c r="AU2824" i="18"/>
  <c r="AU2825" i="18"/>
  <c r="AU2826" i="18"/>
  <c r="AU2827" i="18"/>
  <c r="AU2828" i="18"/>
  <c r="AU2829" i="18"/>
  <c r="AU2830" i="18"/>
  <c r="AU2831" i="18"/>
  <c r="AU2832" i="18"/>
  <c r="AU2833" i="18"/>
  <c r="AU2834" i="18"/>
  <c r="AU2835" i="18"/>
  <c r="AU2836" i="18"/>
  <c r="AU2837" i="18"/>
  <c r="AU2838" i="18"/>
  <c r="AU2839" i="18"/>
  <c r="AU2840" i="18"/>
  <c r="AU2841" i="18"/>
  <c r="AU2842" i="18"/>
  <c r="AU2843" i="18"/>
  <c r="AU2844" i="18"/>
  <c r="AU2845" i="18"/>
  <c r="AU2846" i="18"/>
  <c r="AU2847" i="18"/>
  <c r="AU2848" i="18"/>
  <c r="AU2849" i="18"/>
  <c r="AU2850" i="18"/>
  <c r="AU2851" i="18"/>
  <c r="AU2852" i="18"/>
  <c r="AU2853" i="18"/>
  <c r="AU2854" i="18"/>
  <c r="AU2855" i="18"/>
  <c r="AU2856" i="18"/>
  <c r="AU2857" i="18"/>
  <c r="AU2858" i="18"/>
  <c r="AU2859" i="18"/>
  <c r="AU2860" i="18"/>
  <c r="AU2861" i="18"/>
  <c r="AU2862" i="18"/>
  <c r="AU2863" i="18"/>
  <c r="AU2864" i="18"/>
  <c r="AU2865" i="18"/>
  <c r="AU2866" i="18"/>
  <c r="AU2867" i="18"/>
  <c r="AU2868" i="18"/>
  <c r="AU2869" i="18"/>
  <c r="AU2870" i="18"/>
  <c r="AU2871" i="18"/>
  <c r="AU2872" i="18"/>
  <c r="AU2873" i="18"/>
  <c r="AU2874" i="18"/>
  <c r="AU2875" i="18"/>
  <c r="AU2876" i="18"/>
  <c r="AU2877" i="18"/>
  <c r="J2877" i="18" s="1"/>
  <c r="AU2878" i="18"/>
  <c r="J2878" i="18" s="1"/>
  <c r="AU2879" i="18"/>
  <c r="J2879" i="18" s="1"/>
  <c r="AU2880" i="18"/>
  <c r="J2880" i="18" s="1"/>
  <c r="AU2881" i="18"/>
  <c r="J2881" i="18" s="1"/>
  <c r="AU2882" i="18"/>
  <c r="J2882" i="18" s="1"/>
  <c r="AU2883" i="18"/>
  <c r="J2883" i="18" s="1"/>
  <c r="AU2884" i="18"/>
  <c r="J2884" i="18" s="1"/>
  <c r="AU2885" i="18"/>
  <c r="AU2886" i="18"/>
  <c r="J2886" i="18" s="1"/>
  <c r="AU2887" i="18"/>
  <c r="AU2888" i="18"/>
  <c r="J2888" i="18" s="1"/>
  <c r="AU2889" i="18"/>
  <c r="J2889" i="18" s="1"/>
  <c r="AU2890" i="18"/>
  <c r="AU2891" i="18"/>
  <c r="AU2892" i="18"/>
  <c r="AU2893" i="18"/>
  <c r="AU2894" i="18"/>
  <c r="AU2895" i="18"/>
  <c r="AU2896" i="18"/>
  <c r="AU2897" i="18"/>
  <c r="AU2898" i="18"/>
  <c r="AU2899" i="18"/>
  <c r="AU2900" i="18"/>
  <c r="AU2901" i="18"/>
  <c r="AU2902" i="18"/>
  <c r="AU2903" i="18"/>
  <c r="AU2904" i="18"/>
  <c r="AU2905" i="18"/>
  <c r="J2905" i="18" s="1"/>
  <c r="AU2906" i="18"/>
  <c r="AU2907" i="18"/>
  <c r="J2907" i="18" s="1"/>
  <c r="L2907" i="18" s="1"/>
  <c r="AU2908" i="18"/>
  <c r="AU2909" i="18"/>
  <c r="AU2910" i="18"/>
  <c r="AU2911" i="18"/>
  <c r="AU2912" i="18"/>
  <c r="AU2913" i="18"/>
  <c r="AU2914" i="18"/>
  <c r="AU2915" i="18"/>
  <c r="AU2916" i="18"/>
  <c r="AU2917" i="18"/>
  <c r="AU2918" i="18"/>
  <c r="AU2919" i="18"/>
  <c r="AU2920" i="18"/>
  <c r="AU2921" i="18"/>
  <c r="AU2922" i="18"/>
  <c r="AU2923" i="18"/>
  <c r="AU2924" i="18"/>
  <c r="AU2925" i="18"/>
  <c r="AU2926" i="18"/>
  <c r="AU2927" i="18"/>
  <c r="AU2928" i="18"/>
  <c r="AU2929" i="18"/>
  <c r="AU2930" i="18"/>
  <c r="AU2931" i="18"/>
  <c r="AU2932" i="18"/>
  <c r="AU2933" i="18"/>
  <c r="AU2934" i="18"/>
  <c r="AU2935" i="18"/>
  <c r="AU2936" i="18"/>
  <c r="AU2937" i="18"/>
  <c r="AU2938" i="18"/>
  <c r="AU2939" i="18"/>
  <c r="AU2940" i="18"/>
  <c r="AU2941" i="18"/>
  <c r="AU2942" i="18"/>
  <c r="AU2943" i="18"/>
  <c r="AU2944" i="18"/>
  <c r="AU2945" i="18"/>
  <c r="AU2946" i="18"/>
  <c r="AU2947" i="18"/>
  <c r="AU2948" i="18"/>
  <c r="J2948" i="18" s="1"/>
  <c r="L2948" i="18" s="1"/>
  <c r="AU2949" i="18"/>
  <c r="AU2950" i="18"/>
  <c r="AU2951" i="18"/>
  <c r="AU2952" i="18"/>
  <c r="AU2953" i="18"/>
  <c r="AU2954" i="18"/>
  <c r="AU2955" i="18"/>
  <c r="AU2956" i="18"/>
  <c r="AU2957" i="18"/>
  <c r="AU2958" i="18"/>
  <c r="AU2959" i="18"/>
  <c r="AU2960" i="18"/>
  <c r="AU2961" i="18"/>
  <c r="AU2962" i="18"/>
  <c r="AU2963" i="18"/>
  <c r="AU2964" i="18"/>
  <c r="AU2965" i="18"/>
  <c r="J2965" i="18" s="1"/>
  <c r="AU2966" i="18"/>
  <c r="J2966" i="18" s="1"/>
  <c r="AU2967" i="18"/>
  <c r="AU2968" i="18"/>
  <c r="J2968" i="18" s="1"/>
  <c r="AU2969" i="18"/>
  <c r="J2969" i="18" s="1"/>
  <c r="AU2970" i="18"/>
  <c r="J2970" i="18" s="1"/>
  <c r="AU2971" i="18"/>
  <c r="J2971" i="18" s="1"/>
  <c r="AU2972" i="18"/>
  <c r="J2972" i="18" s="1"/>
  <c r="AU2973" i="18"/>
  <c r="J2973" i="18" s="1"/>
  <c r="AU2974" i="18"/>
  <c r="J2974" i="18" s="1"/>
  <c r="AU2975" i="18"/>
  <c r="AU2976" i="18"/>
  <c r="J2976" i="18" s="1"/>
  <c r="AU2977" i="18"/>
  <c r="AU2978" i="18"/>
  <c r="J2978" i="18" s="1"/>
  <c r="AU2979" i="18"/>
  <c r="J2979" i="18" s="1"/>
  <c r="AU2980" i="18"/>
  <c r="J2980" i="18" s="1"/>
  <c r="AU2981" i="18"/>
  <c r="J2981" i="18" s="1"/>
  <c r="AU2982" i="18"/>
  <c r="J2982" i="18" s="1"/>
  <c r="AU2983" i="18"/>
  <c r="J2983" i="18" s="1"/>
  <c r="AU2984" i="18"/>
  <c r="J2984" i="18" s="1"/>
  <c r="AU2985" i="18"/>
  <c r="J2985" i="18" s="1"/>
  <c r="AU2986" i="18"/>
  <c r="J2986" i="18" s="1"/>
  <c r="AU2987" i="18"/>
  <c r="AU2988" i="18"/>
  <c r="J2988" i="18" s="1"/>
  <c r="AU2989" i="18"/>
  <c r="J2989" i="18" s="1"/>
  <c r="AU2990" i="18"/>
  <c r="AU2991" i="18"/>
  <c r="AU2992" i="18"/>
  <c r="AU2993" i="18"/>
  <c r="AU2994" i="18"/>
  <c r="AU2995" i="18"/>
  <c r="AU2996" i="18"/>
  <c r="AU2997" i="18"/>
  <c r="AU2998" i="18"/>
  <c r="AU2999" i="18"/>
  <c r="AU3000" i="18"/>
  <c r="AU3001" i="18"/>
  <c r="AU3002" i="18"/>
  <c r="AU3003" i="18"/>
  <c r="AU3004" i="18"/>
  <c r="AU3005" i="18"/>
  <c r="AU3006" i="18"/>
  <c r="AU3007" i="18"/>
  <c r="AU3008" i="18"/>
  <c r="AU3009" i="18"/>
  <c r="AU3010" i="18"/>
  <c r="AU3011" i="18"/>
  <c r="AU3012" i="18"/>
  <c r="AU3013" i="18"/>
  <c r="AU3014" i="18"/>
  <c r="AU3015" i="18"/>
  <c r="AU3016" i="18"/>
  <c r="AU3017" i="18"/>
  <c r="AU3018" i="18"/>
  <c r="AU3019" i="18"/>
  <c r="AU3020" i="18"/>
  <c r="AU3021" i="18"/>
  <c r="AU3022" i="18"/>
  <c r="AU3023" i="18"/>
  <c r="AU3024" i="18"/>
  <c r="AU3025" i="18"/>
  <c r="AU3026" i="18"/>
  <c r="AU3027" i="18"/>
  <c r="AU3028" i="18"/>
  <c r="AU3029" i="18"/>
  <c r="AU3030" i="18"/>
  <c r="AU3031" i="18"/>
  <c r="AU3032" i="18"/>
  <c r="AU3033" i="18"/>
  <c r="AU3034" i="18"/>
  <c r="AU3035" i="18"/>
  <c r="AU3036" i="18"/>
  <c r="AU3037" i="18"/>
  <c r="AU3038" i="18"/>
  <c r="AU3039" i="18"/>
  <c r="AU3040" i="18"/>
  <c r="AU3041" i="18"/>
  <c r="AU3042" i="18"/>
  <c r="AU3043" i="18"/>
  <c r="AU3044" i="18"/>
  <c r="AU3045" i="18"/>
  <c r="AU3046" i="18"/>
  <c r="AU3047" i="18"/>
  <c r="AU3048" i="18"/>
  <c r="AU3049" i="18"/>
  <c r="AU3050" i="18"/>
  <c r="AU3051" i="18"/>
  <c r="AU3052" i="18"/>
  <c r="AU3053" i="18"/>
  <c r="AU3054" i="18"/>
  <c r="AU3055" i="18"/>
  <c r="AU3056" i="18"/>
  <c r="AU3057" i="18"/>
  <c r="AU3058" i="18"/>
  <c r="AU3059" i="18"/>
  <c r="AU3060" i="18"/>
  <c r="AU3061" i="18"/>
  <c r="AU3062" i="18"/>
  <c r="AU3063" i="18"/>
  <c r="AU3064" i="18"/>
  <c r="AU3065" i="18"/>
  <c r="AU3066" i="18"/>
  <c r="AU3067" i="18"/>
  <c r="AU3068" i="18"/>
  <c r="AU3069" i="18"/>
  <c r="AU3070" i="18"/>
  <c r="AU3071" i="18"/>
  <c r="AU3072" i="18"/>
  <c r="AU3073" i="18"/>
  <c r="AU3074" i="18"/>
  <c r="AU3075" i="18"/>
  <c r="AU3076" i="18"/>
  <c r="AU3077" i="18"/>
  <c r="AU3078" i="18"/>
  <c r="AU3079" i="18"/>
  <c r="AU3080" i="18"/>
  <c r="AU3081" i="18"/>
  <c r="AU3082" i="18"/>
  <c r="AU3083" i="18"/>
  <c r="AU3084" i="18"/>
  <c r="AU3085" i="18"/>
  <c r="AU3086" i="18"/>
  <c r="AU3087" i="18"/>
  <c r="AU3088" i="18"/>
  <c r="AU3089" i="18"/>
  <c r="AU3090" i="18"/>
  <c r="AU3091" i="18"/>
  <c r="AU3092" i="18"/>
  <c r="AU3093" i="18"/>
  <c r="AU3094" i="18"/>
  <c r="AU3095" i="18"/>
  <c r="AU3096" i="18"/>
  <c r="AU3097" i="18"/>
  <c r="AU3098" i="18"/>
  <c r="AU3099" i="18"/>
  <c r="AU3100" i="18"/>
  <c r="AU3101" i="18"/>
  <c r="AU3102" i="18"/>
  <c r="AU3103" i="18"/>
  <c r="AU3104" i="18"/>
  <c r="AU3105" i="18"/>
  <c r="AU3106" i="18"/>
  <c r="AU3107" i="18"/>
  <c r="AU3108" i="18"/>
  <c r="AU3109" i="18"/>
  <c r="AU3110" i="18"/>
  <c r="AU3111" i="18"/>
  <c r="AU3112" i="18"/>
  <c r="AU3113" i="18"/>
  <c r="AU3114" i="18"/>
  <c r="AU3115" i="18"/>
  <c r="AU3116" i="18"/>
  <c r="AU3117" i="18"/>
  <c r="AU3118" i="18"/>
  <c r="AU3119" i="18"/>
  <c r="AU3120" i="18"/>
  <c r="AU3121" i="18"/>
  <c r="AU3122" i="18"/>
  <c r="AU3123" i="18"/>
  <c r="AU3124" i="18"/>
  <c r="AU3125" i="18"/>
  <c r="AU3126" i="18"/>
  <c r="AU3127" i="18"/>
  <c r="AU3128" i="18"/>
  <c r="AU3129" i="18"/>
  <c r="AU3130" i="18"/>
  <c r="AU3131" i="18"/>
  <c r="AU3132" i="18"/>
  <c r="AU3133" i="18"/>
  <c r="AU3134" i="18"/>
  <c r="AU3135" i="18"/>
  <c r="AU3136" i="18"/>
  <c r="AU3137" i="18"/>
  <c r="AU3138" i="18"/>
  <c r="AU3139" i="18"/>
  <c r="AU3140" i="18"/>
  <c r="AU3141" i="18"/>
  <c r="AU3142" i="18"/>
  <c r="AU3143" i="18"/>
  <c r="AU3144" i="18"/>
  <c r="AU3145" i="18"/>
  <c r="AU3146" i="18"/>
  <c r="AU3147" i="18"/>
  <c r="AU3148" i="18"/>
  <c r="AU3149" i="18"/>
  <c r="AU3150" i="18"/>
  <c r="AU3151" i="18"/>
  <c r="AU3152" i="18"/>
  <c r="AU3153" i="18"/>
  <c r="AU3154" i="18"/>
  <c r="AU3155" i="18"/>
  <c r="AU3156" i="18"/>
  <c r="AU3157" i="18"/>
  <c r="AU3158" i="18"/>
  <c r="AU3159" i="18"/>
  <c r="AU3160" i="18"/>
  <c r="AU3161" i="18"/>
  <c r="AU3162" i="18"/>
  <c r="AU3163" i="18"/>
  <c r="AU3164" i="18"/>
  <c r="AU3165" i="18"/>
  <c r="AU3166" i="18"/>
  <c r="AU3167" i="18"/>
  <c r="AU3168" i="18"/>
  <c r="AU3169" i="18"/>
  <c r="AU3170" i="18"/>
  <c r="AU3171" i="18"/>
  <c r="AU3172" i="18"/>
  <c r="AU3173" i="18"/>
  <c r="AU3174" i="18"/>
  <c r="AU3175" i="18"/>
  <c r="AU3176" i="18"/>
  <c r="AU3177" i="18"/>
  <c r="AU3178" i="18"/>
  <c r="AU3179" i="18"/>
  <c r="AU3180" i="18"/>
  <c r="AU3181" i="18"/>
  <c r="AU3182" i="18"/>
  <c r="AU3183" i="18"/>
  <c r="AU3184" i="18"/>
  <c r="AU3185" i="18"/>
  <c r="AU3186" i="18"/>
  <c r="AU3187" i="18"/>
  <c r="AU3188" i="18"/>
  <c r="AU3189" i="18"/>
  <c r="AU3190" i="18"/>
  <c r="AU3191" i="18"/>
  <c r="AU3192" i="18"/>
  <c r="AU3193" i="18"/>
  <c r="AU3194" i="18"/>
  <c r="AU3195" i="18"/>
  <c r="AU3196" i="18"/>
  <c r="AU3197" i="18"/>
  <c r="AU3198" i="18"/>
  <c r="AU3199" i="18"/>
  <c r="AU3200" i="18"/>
  <c r="AU3201" i="18"/>
  <c r="AU3202" i="18"/>
  <c r="AU3203" i="18"/>
  <c r="AU3204" i="18"/>
  <c r="AU3205" i="18"/>
  <c r="AU3206" i="18"/>
  <c r="AU3207" i="18"/>
  <c r="AU3208" i="18"/>
  <c r="AU3209" i="18"/>
  <c r="AU3210" i="18"/>
  <c r="AU3211" i="18"/>
  <c r="AU3212" i="18"/>
  <c r="AU3213" i="18"/>
  <c r="AU3214" i="18"/>
  <c r="AU3215" i="18"/>
  <c r="AU3216" i="18"/>
  <c r="AU3217" i="18"/>
  <c r="AU3218" i="18"/>
  <c r="AU3219" i="18"/>
  <c r="AU3220" i="18"/>
  <c r="AU3221" i="18"/>
  <c r="AU3222" i="18"/>
  <c r="AU3223" i="18"/>
  <c r="AU3224" i="18"/>
  <c r="AU3225" i="18"/>
  <c r="AU3226" i="18"/>
  <c r="AU3227" i="18"/>
  <c r="AU3228" i="18"/>
  <c r="AU3229" i="18"/>
  <c r="AU3230" i="18"/>
  <c r="AU3231" i="18"/>
  <c r="AU3232" i="18"/>
  <c r="AU3233" i="18"/>
  <c r="AU3234" i="18"/>
  <c r="AU3235" i="18"/>
  <c r="AU3236" i="18"/>
  <c r="AU3237" i="18"/>
  <c r="AU3238" i="18"/>
  <c r="AU3239" i="18"/>
  <c r="AU3240" i="18"/>
  <c r="AU3241" i="18"/>
  <c r="AU3242" i="18"/>
  <c r="AU3243" i="18"/>
  <c r="AU3244" i="18"/>
  <c r="AU3245" i="18"/>
  <c r="AU3246" i="18"/>
  <c r="AU3247" i="18"/>
  <c r="AU3248" i="18"/>
  <c r="AU3249" i="18"/>
  <c r="AU3250" i="18"/>
  <c r="AU3251" i="18"/>
  <c r="AU3252" i="18"/>
  <c r="AU3253" i="18"/>
  <c r="AU3254" i="18"/>
  <c r="AU3255" i="18"/>
  <c r="AU3256" i="18"/>
  <c r="AU3257" i="18"/>
  <c r="AU3258" i="18"/>
  <c r="AU3259" i="18"/>
  <c r="AU3260" i="18"/>
  <c r="AU3261" i="18"/>
  <c r="AU3262" i="18"/>
  <c r="AU3263" i="18"/>
  <c r="AU3264" i="18"/>
  <c r="AU3265" i="18"/>
  <c r="AU3266" i="18"/>
  <c r="AU3267" i="18"/>
  <c r="AU3268" i="18"/>
  <c r="AU3269" i="18"/>
  <c r="AU3270" i="18"/>
  <c r="AU3271" i="18"/>
  <c r="AU3272" i="18"/>
  <c r="AU3273" i="18"/>
  <c r="AU3274" i="18"/>
  <c r="AU3275" i="18"/>
  <c r="AU3276" i="18"/>
  <c r="AU3277" i="18"/>
  <c r="AU3278" i="18"/>
  <c r="AU3279" i="18"/>
  <c r="AU3280" i="18"/>
  <c r="AU3281" i="18"/>
  <c r="AU3282" i="18"/>
  <c r="AU3283" i="18"/>
  <c r="AU3284" i="18"/>
  <c r="AU3285" i="18"/>
  <c r="AU3286" i="18"/>
  <c r="AU3287" i="18"/>
  <c r="AU3288" i="18"/>
  <c r="AU3289" i="18"/>
  <c r="AU3290" i="18"/>
  <c r="AU3291" i="18"/>
  <c r="AU3292" i="18"/>
  <c r="AU3293" i="18"/>
  <c r="AU3294" i="18"/>
  <c r="AU3295" i="18"/>
  <c r="AU3296" i="18"/>
  <c r="AU3297" i="18"/>
  <c r="AU3298" i="18"/>
  <c r="AU3299" i="18"/>
  <c r="AU3300" i="18"/>
  <c r="AU3301" i="18"/>
  <c r="AU3302" i="18"/>
  <c r="AU3303" i="18"/>
  <c r="AU3304" i="18"/>
  <c r="AU3305" i="18"/>
  <c r="AU3306" i="18"/>
  <c r="AU3307" i="18"/>
  <c r="AU3308" i="18"/>
  <c r="AU3309" i="18"/>
  <c r="AU3310" i="18"/>
  <c r="AU3311" i="18"/>
  <c r="AU3312" i="18"/>
  <c r="AU3313" i="18"/>
  <c r="AU3314" i="18"/>
  <c r="AU3315" i="18"/>
  <c r="AU3316" i="18"/>
  <c r="AU3317" i="18"/>
  <c r="AU3318" i="18"/>
  <c r="AU3319" i="18"/>
  <c r="AU3320" i="18"/>
  <c r="AU3321" i="18"/>
  <c r="AU3322" i="18"/>
  <c r="AU3323" i="18"/>
  <c r="AU3324" i="18"/>
  <c r="AU3325" i="18"/>
  <c r="AU3326" i="18"/>
  <c r="AU3327" i="18"/>
  <c r="AU3328" i="18"/>
  <c r="AU3329" i="18"/>
  <c r="AU3330" i="18"/>
  <c r="AU3331" i="18"/>
  <c r="AU3332" i="18"/>
  <c r="AU3333" i="18"/>
  <c r="AU3334" i="18"/>
  <c r="AU3335" i="18"/>
  <c r="AU3336" i="18"/>
  <c r="AU3337" i="18"/>
  <c r="AU3338" i="18"/>
  <c r="AU3339" i="18"/>
  <c r="AU3340" i="18"/>
  <c r="AU3341" i="18"/>
  <c r="AU3342" i="18"/>
  <c r="AU3343" i="18"/>
  <c r="AU3344" i="18"/>
  <c r="AU3345" i="18"/>
  <c r="AU3346" i="18"/>
  <c r="AU3347" i="18"/>
  <c r="AU3348" i="18"/>
  <c r="AU3349" i="18"/>
  <c r="AU3350" i="18"/>
  <c r="AU3351" i="18"/>
  <c r="AU3352" i="18"/>
  <c r="AU3353" i="18"/>
  <c r="AU3354" i="18"/>
  <c r="AU3355" i="18"/>
  <c r="AU3356" i="18"/>
  <c r="AU3357" i="18"/>
  <c r="AU3358" i="18"/>
  <c r="AU3359" i="18"/>
  <c r="AU3360" i="18"/>
  <c r="AU3361" i="18"/>
  <c r="AU3362" i="18"/>
  <c r="AU3363" i="18"/>
  <c r="AU3364" i="18"/>
  <c r="AU3365" i="18"/>
  <c r="AU3366" i="18"/>
  <c r="AU3367" i="18"/>
  <c r="AU3368" i="18"/>
  <c r="AU3369" i="18"/>
  <c r="AU3370" i="18"/>
  <c r="AU3371" i="18"/>
  <c r="AU3372" i="18"/>
  <c r="AU3373" i="18"/>
  <c r="AU3374" i="18"/>
  <c r="AU3375" i="18"/>
  <c r="AU3376" i="18"/>
  <c r="AU3377" i="18"/>
  <c r="AU3378" i="18"/>
  <c r="AU3379" i="18"/>
  <c r="AU3380" i="18"/>
  <c r="AU3381" i="18"/>
  <c r="AU3382" i="18"/>
  <c r="AU3383" i="18"/>
  <c r="AU3384" i="18"/>
  <c r="AU3385" i="18"/>
  <c r="AU3386" i="18"/>
  <c r="AU3387" i="18"/>
  <c r="AU3388" i="18"/>
  <c r="AU3389" i="18"/>
  <c r="AU3390" i="18"/>
  <c r="AU3391" i="18"/>
  <c r="AU3392" i="18"/>
  <c r="AU3393" i="18"/>
  <c r="AU3394" i="18"/>
  <c r="AU3395" i="18"/>
  <c r="AU3396" i="18"/>
  <c r="AU3397" i="18"/>
  <c r="AU3398" i="18"/>
  <c r="AU3399" i="18"/>
  <c r="AU3400" i="18"/>
  <c r="AU3401" i="18"/>
  <c r="AU3402" i="18"/>
  <c r="AU3403" i="18"/>
  <c r="AU3404" i="18"/>
  <c r="AU3405" i="18"/>
  <c r="AU3406" i="18"/>
  <c r="AU3407" i="18"/>
  <c r="AU3408" i="18"/>
  <c r="AU3409" i="18"/>
  <c r="AU3410" i="18"/>
  <c r="AU3411" i="18"/>
  <c r="AU3412" i="18"/>
  <c r="AU3413" i="18"/>
  <c r="AU3414" i="18"/>
  <c r="AU3415" i="18"/>
  <c r="AU3416" i="18"/>
  <c r="AU3417" i="18"/>
  <c r="AU3418" i="18"/>
  <c r="AU3419" i="18"/>
  <c r="AU3420" i="18"/>
  <c r="AU3421" i="18"/>
  <c r="AU3422" i="18"/>
  <c r="AU3423" i="18"/>
  <c r="AU3424" i="18"/>
  <c r="AU3425" i="18"/>
  <c r="AU3426" i="18"/>
  <c r="AU3427" i="18"/>
  <c r="AU3428" i="18"/>
  <c r="AU3429" i="18"/>
  <c r="AU3430" i="18"/>
  <c r="AU3431" i="18"/>
  <c r="AU3432" i="18"/>
  <c r="AU3433" i="18"/>
  <c r="AU3434" i="18"/>
  <c r="AU3435" i="18"/>
  <c r="AU3436" i="18"/>
  <c r="AU3437" i="18"/>
  <c r="AU3438" i="18"/>
  <c r="AU3439" i="18"/>
  <c r="AU3440" i="18"/>
  <c r="AU3441" i="18"/>
  <c r="AU3442" i="18"/>
  <c r="AU3443" i="18"/>
  <c r="AU3444" i="18"/>
  <c r="AU3445" i="18"/>
  <c r="AU3446" i="18"/>
  <c r="AU3447" i="18"/>
  <c r="AU3448" i="18"/>
  <c r="AU3449" i="18"/>
  <c r="AU3450" i="18"/>
  <c r="AU3451" i="18"/>
  <c r="AU3452" i="18"/>
  <c r="AU3453" i="18"/>
  <c r="AU3454" i="18"/>
  <c r="AU3455" i="18"/>
  <c r="AU3456" i="18"/>
  <c r="AU3457" i="18"/>
  <c r="AU3458" i="18"/>
  <c r="AU3459" i="18"/>
  <c r="AU3460" i="18"/>
  <c r="AU3461" i="18"/>
  <c r="AU3462" i="18"/>
  <c r="AU3463" i="18"/>
  <c r="AU3464" i="18"/>
  <c r="AU3465" i="18"/>
  <c r="AU3466" i="18"/>
  <c r="AU3467" i="18"/>
  <c r="AU3468" i="18"/>
  <c r="AU3469" i="18"/>
  <c r="AU3470" i="18"/>
  <c r="AU3471" i="18"/>
  <c r="AU3472" i="18"/>
  <c r="AU3473" i="18"/>
  <c r="AU3474" i="18"/>
  <c r="AU3475" i="18"/>
  <c r="AU3476" i="18"/>
  <c r="AU3477" i="18"/>
  <c r="AU3478" i="18"/>
  <c r="AU3479" i="18"/>
  <c r="AU3480" i="18"/>
  <c r="AU3481" i="18"/>
  <c r="AU3482" i="18"/>
  <c r="AU3483" i="18"/>
  <c r="AU3484" i="18"/>
  <c r="AU3485" i="18"/>
  <c r="AU3486" i="18"/>
  <c r="AU3487" i="18"/>
  <c r="AU3488" i="18"/>
  <c r="AU3489" i="18"/>
  <c r="AU3490" i="18"/>
  <c r="AU3491" i="18"/>
  <c r="AU3492" i="18"/>
  <c r="AU3493" i="18"/>
  <c r="AU3494" i="18"/>
  <c r="AU3495" i="18"/>
  <c r="AU3496" i="18"/>
  <c r="AU3497" i="18"/>
  <c r="AU3498" i="18"/>
  <c r="AU3499" i="18"/>
  <c r="AU3500" i="18"/>
  <c r="AU3501" i="18"/>
  <c r="AU3502" i="18"/>
  <c r="AU3503" i="18"/>
  <c r="AU3504" i="18"/>
  <c r="AU3505" i="18"/>
  <c r="AU3506" i="18"/>
  <c r="AU3507" i="18"/>
  <c r="AU3508" i="18"/>
  <c r="AU3509" i="18"/>
  <c r="AU3510" i="18"/>
  <c r="AU3511" i="18"/>
  <c r="AU3512" i="18"/>
  <c r="AU3513" i="18"/>
  <c r="AU3514" i="18"/>
  <c r="AU3515" i="18"/>
  <c r="AU3516" i="18"/>
  <c r="AU3517" i="18"/>
  <c r="AU3518" i="18"/>
  <c r="AU3519" i="18"/>
  <c r="AU3520" i="18"/>
  <c r="AU3521" i="18"/>
  <c r="AU3522" i="18"/>
  <c r="AU3523" i="18"/>
  <c r="AU3524" i="18"/>
  <c r="AU3525" i="18"/>
  <c r="AU3526" i="18"/>
  <c r="AU3527" i="18"/>
  <c r="AU3528" i="18"/>
  <c r="AU3529" i="18"/>
  <c r="AU3530" i="18"/>
  <c r="AU3531" i="18"/>
  <c r="AU3532" i="18"/>
  <c r="AU3533" i="18"/>
  <c r="AU3534" i="18"/>
  <c r="AU3535" i="18"/>
  <c r="AU4" i="18"/>
  <c r="J703" i="18" l="1"/>
  <c r="L703" i="18" s="1"/>
  <c r="J3475" i="18"/>
  <c r="L3475" i="18" s="1"/>
  <c r="J3463" i="18"/>
  <c r="L3463" i="18" s="1"/>
  <c r="J3451" i="18"/>
  <c r="L3451" i="18" s="1"/>
  <c r="J3403" i="18"/>
  <c r="L3403" i="18" s="1"/>
  <c r="J2891" i="18"/>
  <c r="J2867" i="18"/>
  <c r="J2819" i="18"/>
  <c r="J2811" i="18"/>
  <c r="J2803" i="18"/>
  <c r="J2795" i="18"/>
  <c r="J2787" i="18"/>
  <c r="J2779" i="18"/>
  <c r="J2599" i="18"/>
  <c r="J2595" i="18"/>
  <c r="J2587" i="18"/>
  <c r="J2491" i="18"/>
  <c r="J2439" i="18"/>
  <c r="J2263" i="18"/>
  <c r="J2203" i="18"/>
  <c r="J2199" i="18"/>
  <c r="J2195" i="18"/>
  <c r="J2191" i="18"/>
  <c r="J2187" i="18"/>
  <c r="J2183" i="18"/>
  <c r="J2179" i="18"/>
  <c r="J2175" i="18"/>
  <c r="J2171" i="18"/>
  <c r="J2167" i="18"/>
  <c r="J2163" i="18"/>
  <c r="J2159" i="18"/>
  <c r="J2155" i="18"/>
  <c r="J2151" i="18"/>
  <c r="J2135" i="18"/>
  <c r="L2135" i="18" s="1"/>
  <c r="J2071" i="18"/>
  <c r="L2071" i="18" s="1"/>
  <c r="J2006" i="18"/>
  <c r="L2006" i="18" s="1"/>
  <c r="J1942" i="18"/>
  <c r="L1942" i="18" s="1"/>
  <c r="J1820" i="18"/>
  <c r="J1768" i="18"/>
  <c r="J1708" i="18"/>
  <c r="J1668" i="18"/>
  <c r="J1664" i="18"/>
  <c r="J1655" i="18"/>
  <c r="J1643" i="18"/>
  <c r="J1599" i="18"/>
  <c r="J1514" i="18"/>
  <c r="J1502" i="18"/>
  <c r="J1498" i="18"/>
  <c r="J1494" i="18"/>
  <c r="J1490" i="18"/>
  <c r="J1486" i="18"/>
  <c r="J3491" i="18"/>
  <c r="L3491" i="18" s="1"/>
  <c r="J3479" i="18"/>
  <c r="L3479" i="18" s="1"/>
  <c r="J3455" i="18"/>
  <c r="L3455" i="18" s="1"/>
  <c r="J3383" i="18"/>
  <c r="L3383" i="18" s="1"/>
  <c r="J2959" i="18"/>
  <c r="L2959" i="18" s="1"/>
  <c r="J2927" i="18"/>
  <c r="J2895" i="18"/>
  <c r="J2871" i="18"/>
  <c r="J2863" i="18"/>
  <c r="J2855" i="18"/>
  <c r="J2823" i="18"/>
  <c r="J2815" i="18"/>
  <c r="J2807" i="18"/>
  <c r="J2799" i="18"/>
  <c r="J2791" i="18"/>
  <c r="J2783" i="18"/>
  <c r="J3496" i="18"/>
  <c r="J3492" i="18"/>
  <c r="L3492" i="18" s="1"/>
  <c r="J3488" i="18"/>
  <c r="L3488" i="18" s="1"/>
  <c r="J3484" i="18"/>
  <c r="L3484" i="18" s="1"/>
  <c r="J3480" i="18"/>
  <c r="L3480" i="18" s="1"/>
  <c r="J3476" i="18"/>
  <c r="L3476" i="18" s="1"/>
  <c r="J3464" i="18"/>
  <c r="L3464" i="18" s="1"/>
  <c r="J3444" i="18"/>
  <c r="L3444" i="18" s="1"/>
  <c r="J3440" i="18"/>
  <c r="L3440" i="18" s="1"/>
  <c r="J3436" i="18"/>
  <c r="L3436" i="18" s="1"/>
  <c r="J3392" i="18"/>
  <c r="L3392" i="18" s="1"/>
  <c r="J3356" i="18"/>
  <c r="L3356" i="18" s="1"/>
  <c r="J3300" i="18"/>
  <c r="J2960" i="18"/>
  <c r="L2960" i="18" s="1"/>
  <c r="J2952" i="18"/>
  <c r="J2928" i="18"/>
  <c r="J2924" i="18"/>
  <c r="J2912" i="18"/>
  <c r="J2896" i="18"/>
  <c r="J2872" i="18"/>
  <c r="J2864" i="18"/>
  <c r="J2856" i="18"/>
  <c r="J2824" i="18"/>
  <c r="J2820" i="18"/>
  <c r="J2816" i="18"/>
  <c r="J2812" i="18"/>
  <c r="J2808" i="18"/>
  <c r="J2804" i="18"/>
  <c r="J2800" i="18"/>
  <c r="J2796" i="18"/>
  <c r="J2792" i="18"/>
  <c r="J2788" i="18"/>
  <c r="J2784" i="18"/>
  <c r="J2780" i="18"/>
  <c r="J2600" i="18"/>
  <c r="J2596" i="18"/>
  <c r="J2592" i="18"/>
  <c r="J2552" i="18"/>
  <c r="J2212" i="18"/>
  <c r="J2200" i="18"/>
  <c r="J2196" i="18"/>
  <c r="J2192" i="18"/>
  <c r="J2188" i="18"/>
  <c r="J2184" i="18"/>
  <c r="J2180" i="18"/>
  <c r="J2176" i="18"/>
  <c r="J2172" i="18"/>
  <c r="J2168" i="18"/>
  <c r="J2164" i="18"/>
  <c r="J2160" i="18"/>
  <c r="J2156" i="18"/>
  <c r="J2152" i="18"/>
  <c r="J2023" i="18"/>
  <c r="L2023" i="18" s="1"/>
  <c r="J2007" i="18"/>
  <c r="L2007" i="18" s="1"/>
  <c r="J1995" i="18"/>
  <c r="L1995" i="18" s="1"/>
  <c r="J1943" i="18"/>
  <c r="L1943" i="18" s="1"/>
  <c r="J1841" i="18"/>
  <c r="J1765" i="18"/>
  <c r="J1693" i="18"/>
  <c r="J1660" i="18"/>
  <c r="J1656" i="18"/>
  <c r="J1652" i="18"/>
  <c r="J1648" i="18"/>
  <c r="J1640" i="18"/>
  <c r="J1519" i="18"/>
  <c r="J1503" i="18"/>
  <c r="J1499" i="18"/>
  <c r="J1495" i="18"/>
  <c r="J1491" i="18"/>
  <c r="J1487" i="18"/>
  <c r="J3519" i="18"/>
  <c r="L3519" i="18" s="1"/>
  <c r="J3495" i="18"/>
  <c r="L3495" i="18" s="1"/>
  <c r="J3483" i="18"/>
  <c r="L3483" i="18" s="1"/>
  <c r="J3459" i="18"/>
  <c r="L3459" i="18" s="1"/>
  <c r="J3439" i="18"/>
  <c r="L3439" i="18" s="1"/>
  <c r="J3435" i="18"/>
  <c r="L3435" i="18" s="1"/>
  <c r="J3323" i="18"/>
  <c r="L3323" i="18" s="1"/>
  <c r="J3493" i="18"/>
  <c r="L3493" i="18" s="1"/>
  <c r="J3489" i="18"/>
  <c r="L3489" i="18" s="1"/>
  <c r="J3485" i="18"/>
  <c r="L3485" i="18" s="1"/>
  <c r="J3481" i="18"/>
  <c r="L3481" i="18" s="1"/>
  <c r="J3477" i="18"/>
  <c r="L3477" i="18" s="1"/>
  <c r="J3465" i="18"/>
  <c r="L3465" i="18" s="1"/>
  <c r="J3453" i="18"/>
  <c r="L3453" i="18" s="1"/>
  <c r="J3449" i="18"/>
  <c r="L3449" i="18" s="1"/>
  <c r="J3441" i="18"/>
  <c r="L3441" i="18" s="1"/>
  <c r="J3437" i="18"/>
  <c r="L3437" i="18" s="1"/>
  <c r="J2961" i="18"/>
  <c r="L2961" i="18" s="1"/>
  <c r="J2937" i="18"/>
  <c r="J2929" i="18"/>
  <c r="J2921" i="18"/>
  <c r="J2897" i="18"/>
  <c r="J2873" i="18"/>
  <c r="J2861" i="18"/>
  <c r="J2857" i="18"/>
  <c r="J2849" i="18"/>
  <c r="J2825" i="18"/>
  <c r="J2821" i="18"/>
  <c r="J2817" i="18"/>
  <c r="J2813" i="18"/>
  <c r="J2809" i="18"/>
  <c r="J2805" i="18"/>
  <c r="J2801" i="18"/>
  <c r="J2797" i="18"/>
  <c r="J2793" i="18"/>
  <c r="J2789" i="18"/>
  <c r="J2785" i="18"/>
  <c r="J2781" i="18"/>
  <c r="J2597" i="18"/>
  <c r="J2381" i="18"/>
  <c r="J2261" i="18"/>
  <c r="J2201" i="18"/>
  <c r="J2197" i="18"/>
  <c r="J2193" i="18"/>
  <c r="J2189" i="18"/>
  <c r="J2185" i="18"/>
  <c r="J2181" i="18"/>
  <c r="J2177" i="18"/>
  <c r="J2173" i="18"/>
  <c r="J2169" i="18"/>
  <c r="J2165" i="18"/>
  <c r="J2161" i="18"/>
  <c r="J2157" i="18"/>
  <c r="J2153" i="18"/>
  <c r="J2137" i="18"/>
  <c r="L2137" i="18" s="1"/>
  <c r="J2073" i="18"/>
  <c r="L2073" i="18" s="1"/>
  <c r="J2041" i="18"/>
  <c r="L2041" i="18" s="1"/>
  <c r="J2004" i="18"/>
  <c r="L2004" i="18" s="1"/>
  <c r="J1794" i="18"/>
  <c r="J1726" i="18"/>
  <c r="J1698" i="18"/>
  <c r="J1666" i="18"/>
  <c r="J1661" i="18"/>
  <c r="J1653" i="18"/>
  <c r="J1649" i="18"/>
  <c r="J1645" i="18"/>
  <c r="J1641" i="18"/>
  <c r="J1508" i="18"/>
  <c r="J1504" i="18"/>
  <c r="J1500" i="18"/>
  <c r="J1496" i="18"/>
  <c r="J1492" i="18"/>
  <c r="J1488" i="18"/>
  <c r="J3494" i="18"/>
  <c r="L3494" i="18" s="1"/>
  <c r="J3490" i="18"/>
  <c r="L3490" i="18" s="1"/>
  <c r="J3478" i="18"/>
  <c r="L3478" i="18" s="1"/>
  <c r="J3474" i="18"/>
  <c r="L3474" i="18" s="1"/>
  <c r="J3466" i="18"/>
  <c r="L3466" i="18" s="1"/>
  <c r="J3462" i="18"/>
  <c r="L3462" i="18" s="1"/>
  <c r="J3458" i="18"/>
  <c r="L3458" i="18" s="1"/>
  <c r="J3454" i="18"/>
  <c r="L3454" i="18" s="1"/>
  <c r="J3450" i="18"/>
  <c r="L3450" i="18" s="1"/>
  <c r="J3446" i="18"/>
  <c r="L3446" i="18" s="1"/>
  <c r="J3438" i="18"/>
  <c r="L3438" i="18" s="1"/>
  <c r="J3426" i="18"/>
  <c r="L3426" i="18" s="1"/>
  <c r="J3390" i="18"/>
  <c r="L3390" i="18" s="1"/>
  <c r="J3374" i="18"/>
  <c r="L3374" i="18" s="1"/>
  <c r="J3306" i="18"/>
  <c r="J3106" i="18"/>
  <c r="J2962" i="18"/>
  <c r="L2962" i="18" s="1"/>
  <c r="J2922" i="18"/>
  <c r="J2870" i="18"/>
  <c r="J2866" i="18"/>
  <c r="J2862" i="18"/>
  <c r="J2826" i="18"/>
  <c r="J2822" i="18"/>
  <c r="J2818" i="18"/>
  <c r="J2814" i="18"/>
  <c r="J2810" i="18"/>
  <c r="J2806" i="18"/>
  <c r="J2802" i="18"/>
  <c r="J2798" i="18"/>
  <c r="J2794" i="18"/>
  <c r="J2790" i="18"/>
  <c r="J2786" i="18"/>
  <c r="J2782" i="18"/>
  <c r="J2778" i="18"/>
  <c r="J2654" i="18"/>
  <c r="J2638" i="18"/>
  <c r="J2598" i="18"/>
  <c r="J2594" i="18"/>
  <c r="J2586" i="18"/>
  <c r="J2226" i="18"/>
  <c r="J2202" i="18"/>
  <c r="J2198" i="18"/>
  <c r="J2194" i="18"/>
  <c r="J2190" i="18"/>
  <c r="J2186" i="18"/>
  <c r="J2182" i="18"/>
  <c r="J2178" i="18"/>
  <c r="J2174" i="18"/>
  <c r="J2170" i="18"/>
  <c r="J2166" i="18"/>
  <c r="J2162" i="18"/>
  <c r="J2158" i="18"/>
  <c r="J2154" i="18"/>
  <c r="J2142" i="18"/>
  <c r="L2142" i="18" s="1"/>
  <c r="J1997" i="18"/>
  <c r="L1997" i="18" s="1"/>
  <c r="J1859" i="18"/>
  <c r="L1859" i="18" s="1"/>
  <c r="J1799" i="18"/>
  <c r="J1795" i="18"/>
  <c r="J1767" i="18"/>
  <c r="J1711" i="18"/>
  <c r="J1662" i="18"/>
  <c r="J1650" i="18"/>
  <c r="J1646" i="18"/>
  <c r="J1638" i="18"/>
  <c r="J1501" i="18"/>
  <c r="J1497" i="18"/>
  <c r="J1493" i="18"/>
  <c r="J1489" i="18"/>
  <c r="J1485" i="18"/>
  <c r="U2274" i="18"/>
  <c r="J2274" i="18" s="1"/>
  <c r="L2274" i="18" s="1"/>
  <c r="U2311" i="18"/>
  <c r="J2311" i="18" s="1"/>
  <c r="L2311" i="18" s="1"/>
  <c r="U2315" i="18"/>
  <c r="J2315" i="18" s="1"/>
  <c r="L2315" i="18" s="1"/>
  <c r="U2353" i="18"/>
  <c r="J2353" i="18" s="1"/>
  <c r="L2353" i="18" s="1"/>
  <c r="U2397" i="18"/>
  <c r="J2397" i="18" s="1"/>
  <c r="L2397" i="18" s="1"/>
  <c r="U2401" i="18"/>
  <c r="J2401" i="18" s="1"/>
  <c r="L2401" i="18" s="1"/>
  <c r="U2470" i="18"/>
  <c r="J2470" i="18" s="1"/>
  <c r="L2470" i="18" s="1"/>
  <c r="U3005" i="18"/>
  <c r="J3005" i="18" s="1"/>
  <c r="L3005" i="18" s="1"/>
  <c r="U3032" i="18"/>
  <c r="J3032" i="18" s="1"/>
  <c r="L3032" i="18" s="1"/>
  <c r="U3068" i="18"/>
  <c r="J3068" i="18" s="1"/>
  <c r="L3068" i="18" s="1"/>
  <c r="U3129" i="18"/>
  <c r="J3129" i="18" s="1"/>
  <c r="L3129" i="18" s="1"/>
  <c r="U3137" i="18"/>
  <c r="J3137" i="18" s="1"/>
  <c r="L3137" i="18" s="1"/>
  <c r="U3158" i="18"/>
  <c r="J3158" i="18" s="1"/>
  <c r="L3158" i="18" s="1"/>
  <c r="U3171" i="18"/>
  <c r="J3171" i="18" s="1"/>
  <c r="L3171" i="18" s="1"/>
  <c r="U3233" i="18"/>
  <c r="J3233" i="18" s="1"/>
  <c r="L3233" i="18" s="1"/>
  <c r="U2228" i="18"/>
  <c r="J2228" i="18" s="1"/>
  <c r="L2228" i="18" s="1"/>
  <c r="U2295" i="18"/>
  <c r="J2295" i="18" s="1"/>
  <c r="L2295" i="18" s="1"/>
  <c r="U2352" i="18"/>
  <c r="J2352" i="18" s="1"/>
  <c r="L2352" i="18" s="1"/>
  <c r="U2363" i="18"/>
  <c r="J2363" i="18" s="1"/>
  <c r="L2363" i="18" s="1"/>
  <c r="U2392" i="18"/>
  <c r="J2392" i="18" s="1"/>
  <c r="L2392" i="18" s="1"/>
  <c r="U2396" i="18"/>
  <c r="J2396" i="18" s="1"/>
  <c r="L2396" i="18" s="1"/>
  <c r="U2431" i="18"/>
  <c r="J2431" i="18" s="1"/>
  <c r="L2431" i="18" s="1"/>
  <c r="U2481" i="18"/>
  <c r="J2481" i="18" s="1"/>
  <c r="L2481" i="18" s="1"/>
  <c r="U2485" i="18"/>
  <c r="J2485" i="18" s="1"/>
  <c r="L2485" i="18" s="1"/>
  <c r="U2513" i="18"/>
  <c r="J2513" i="18" s="1"/>
  <c r="L2513" i="18" s="1"/>
  <c r="U2565" i="18"/>
  <c r="J2565" i="18" s="1"/>
  <c r="L2565" i="18" s="1"/>
  <c r="U2569" i="18"/>
  <c r="J2569" i="18" s="1"/>
  <c r="L2569" i="18" s="1"/>
  <c r="U2578" i="18"/>
  <c r="J2578" i="18" s="1"/>
  <c r="L2578" i="18" s="1"/>
  <c r="U2642" i="18"/>
  <c r="J2642" i="18" s="1"/>
  <c r="L2642" i="18" s="1"/>
  <c r="U2668" i="18"/>
  <c r="J2668" i="18" s="1"/>
  <c r="L2668" i="18" s="1"/>
  <c r="U2745" i="18"/>
  <c r="J2745" i="18" s="1"/>
  <c r="L2745" i="18" s="1"/>
  <c r="U3000" i="18"/>
  <c r="J3000" i="18" s="1"/>
  <c r="L3000" i="18" s="1"/>
  <c r="U3079" i="18"/>
  <c r="J3079" i="18" s="1"/>
  <c r="L3079" i="18" s="1"/>
  <c r="U3111" i="18"/>
  <c r="J3111" i="18" s="1"/>
  <c r="L3111" i="18" s="1"/>
  <c r="U3140" i="18"/>
  <c r="J3140" i="18" s="1"/>
  <c r="L3140" i="18" s="1"/>
  <c r="U3161" i="18"/>
  <c r="J3161" i="18" s="1"/>
  <c r="L3161" i="18" s="1"/>
  <c r="U3170" i="18"/>
  <c r="J3170" i="18" s="1"/>
  <c r="L3170" i="18" s="1"/>
  <c r="U3178" i="18"/>
  <c r="J3178" i="18" s="1"/>
  <c r="L3178" i="18" s="1"/>
  <c r="U3205" i="18"/>
  <c r="J3205" i="18" s="1"/>
  <c r="L3205" i="18" s="1"/>
  <c r="U3221" i="18"/>
  <c r="J3221" i="18" s="1"/>
  <c r="L3221" i="18" s="1"/>
  <c r="U3228" i="18"/>
  <c r="J3228" i="18" s="1"/>
  <c r="L3228" i="18" s="1"/>
  <c r="U3270" i="18"/>
  <c r="J3270" i="18" s="1"/>
  <c r="L3270" i="18" s="1"/>
  <c r="U3274" i="18"/>
  <c r="J3274" i="18" s="1"/>
  <c r="L3274" i="18" s="1"/>
  <c r="J2222" i="18"/>
  <c r="L2222" i="18" s="1"/>
  <c r="J2242" i="18"/>
  <c r="L2242" i="18" s="1"/>
  <c r="J2258" i="18"/>
  <c r="L2258" i="18" s="1"/>
  <c r="J2272" i="18"/>
  <c r="L2272" i="18" s="1"/>
  <c r="J2294" i="18"/>
  <c r="L2294" i="18" s="1"/>
  <c r="J2313" i="18"/>
  <c r="L2313" i="18" s="1"/>
  <c r="J2351" i="18"/>
  <c r="L2351" i="18" s="1"/>
  <c r="J2366" i="18"/>
  <c r="L2366" i="18" s="1"/>
  <c r="J2370" i="18"/>
  <c r="L2370" i="18" s="1"/>
  <c r="J2374" i="18"/>
  <c r="L2374" i="18" s="1"/>
  <c r="J2378" i="18"/>
  <c r="L2378" i="18" s="1"/>
  <c r="J2399" i="18"/>
  <c r="L2399" i="18" s="1"/>
  <c r="J2415" i="18"/>
  <c r="L2415" i="18" s="1"/>
  <c r="J2426" i="18"/>
  <c r="L2426" i="18" s="1"/>
  <c r="J2430" i="18"/>
  <c r="L2430" i="18" s="1"/>
  <c r="J2434" i="18"/>
  <c r="L2434" i="18" s="1"/>
  <c r="J2438" i="18"/>
  <c r="L2438" i="18" s="1"/>
  <c r="J2449" i="18"/>
  <c r="L2449" i="18" s="1"/>
  <c r="J2457" i="18"/>
  <c r="L2457" i="18" s="1"/>
  <c r="J2472" i="18"/>
  <c r="L2472" i="18" s="1"/>
  <c r="J2476" i="18"/>
  <c r="L2476" i="18" s="1"/>
  <c r="J2480" i="18"/>
  <c r="L2480" i="18" s="1"/>
  <c r="J2518" i="18"/>
  <c r="L2518" i="18" s="1"/>
  <c r="J2526" i="18"/>
  <c r="L2526" i="18" s="1"/>
  <c r="J2530" i="18"/>
  <c r="L2530" i="18" s="1"/>
  <c r="J2543" i="18"/>
  <c r="L2543" i="18" s="1"/>
  <c r="J2547" i="18"/>
  <c r="L2547" i="18" s="1"/>
  <c r="J2568" i="18"/>
  <c r="L2568" i="18" s="1"/>
  <c r="J2581" i="18"/>
  <c r="L2581" i="18" s="1"/>
  <c r="J2603" i="18"/>
  <c r="L2603" i="18" s="1"/>
  <c r="J2620" i="18"/>
  <c r="L2620" i="18" s="1"/>
  <c r="J2641" i="18"/>
  <c r="L2641" i="18" s="1"/>
  <c r="J2653" i="18"/>
  <c r="L2653" i="18" s="1"/>
  <c r="J2685" i="18"/>
  <c r="L2685" i="18" s="1"/>
  <c r="J2693" i="18"/>
  <c r="L2693" i="18" s="1"/>
  <c r="J2701" i="18"/>
  <c r="L2701" i="18" s="1"/>
  <c r="J2705" i="18"/>
  <c r="L2705" i="18" s="1"/>
  <c r="J2709" i="18"/>
  <c r="L2709" i="18" s="1"/>
  <c r="J2748" i="18"/>
  <c r="L2748" i="18" s="1"/>
  <c r="J2992" i="18"/>
  <c r="L2992" i="18" s="1"/>
  <c r="J3025" i="18"/>
  <c r="L3025" i="18" s="1"/>
  <c r="J3034" i="18"/>
  <c r="L3034" i="18" s="1"/>
  <c r="J3049" i="18"/>
  <c r="L3049" i="18" s="1"/>
  <c r="J3056" i="18"/>
  <c r="L3056" i="18" s="1"/>
  <c r="J3078" i="18"/>
  <c r="L3078" i="18" s="1"/>
  <c r="J3087" i="18"/>
  <c r="L3087" i="18" s="1"/>
  <c r="J3091" i="18"/>
  <c r="L3091" i="18" s="1"/>
  <c r="U2208" i="18"/>
  <c r="J2208" i="18" s="1"/>
  <c r="L2208" i="18" s="1"/>
  <c r="U2221" i="18"/>
  <c r="J2221" i="18" s="1"/>
  <c r="L2221" i="18" s="1"/>
  <c r="U2277" i="18"/>
  <c r="J2277" i="18" s="1"/>
  <c r="L2277" i="18" s="1"/>
  <c r="U2312" i="18"/>
  <c r="J2312" i="18" s="1"/>
  <c r="L2312" i="18" s="1"/>
  <c r="U2320" i="18"/>
  <c r="J2320" i="18" s="1"/>
  <c r="L2320" i="18" s="1"/>
  <c r="U2324" i="18"/>
  <c r="J2324" i="18" s="1"/>
  <c r="L2324" i="18" s="1"/>
  <c r="U2365" i="18"/>
  <c r="J2365" i="18" s="1"/>
  <c r="L2365" i="18" s="1"/>
  <c r="U2479" i="18"/>
  <c r="J2479" i="18" s="1"/>
  <c r="L2479" i="18" s="1"/>
  <c r="U2487" i="18"/>
  <c r="J2487" i="18" s="1"/>
  <c r="L2487" i="18" s="1"/>
  <c r="U2521" i="18"/>
  <c r="J2521" i="18" s="1"/>
  <c r="L2521" i="18" s="1"/>
  <c r="U2627" i="18"/>
  <c r="J2627" i="18" s="1"/>
  <c r="L2627" i="18" s="1"/>
  <c r="U2648" i="18"/>
  <c r="J2648" i="18" s="1"/>
  <c r="L2648" i="18" s="1"/>
  <c r="U2652" i="18"/>
  <c r="J2652" i="18" s="1"/>
  <c r="L2652" i="18" s="1"/>
  <c r="U2670" i="18"/>
  <c r="J2670" i="18" s="1"/>
  <c r="L2670" i="18" s="1"/>
  <c r="U2700" i="18"/>
  <c r="J2700" i="18" s="1"/>
  <c r="L2700" i="18" s="1"/>
  <c r="U2704" i="18"/>
  <c r="J2704" i="18" s="1"/>
  <c r="L2704" i="18" s="1"/>
  <c r="U2708" i="18"/>
  <c r="J2708" i="18" s="1"/>
  <c r="L2708" i="18" s="1"/>
  <c r="U2731" i="18"/>
  <c r="J2731" i="18" s="1"/>
  <c r="L2731" i="18" s="1"/>
  <c r="U3002" i="18"/>
  <c r="J3002" i="18" s="1"/>
  <c r="L3002" i="18" s="1"/>
  <c r="U3006" i="18"/>
  <c r="J3006" i="18" s="1"/>
  <c r="L3006" i="18" s="1"/>
  <c r="U3020" i="18"/>
  <c r="J3020" i="18" s="1"/>
  <c r="L3020" i="18" s="1"/>
  <c r="U3033" i="18"/>
  <c r="J3033" i="18" s="1"/>
  <c r="L3033" i="18" s="1"/>
  <c r="U3055" i="18"/>
  <c r="J3055" i="18" s="1"/>
  <c r="L3055" i="18" s="1"/>
  <c r="U3065" i="18"/>
  <c r="J3065" i="18" s="1"/>
  <c r="L3065" i="18" s="1"/>
  <c r="U3069" i="18"/>
  <c r="J3069" i="18" s="1"/>
  <c r="L3069" i="18" s="1"/>
  <c r="U3090" i="18"/>
  <c r="J3090" i="18" s="1"/>
  <c r="L3090" i="18" s="1"/>
  <c r="U3094" i="18"/>
  <c r="J3094" i="18" s="1"/>
  <c r="L3094" i="18" s="1"/>
  <c r="U3176" i="18"/>
  <c r="J3176" i="18" s="1"/>
  <c r="L3176" i="18" s="1"/>
  <c r="U3234" i="18"/>
  <c r="J3234" i="18" s="1"/>
  <c r="L3234" i="18" s="1"/>
  <c r="U3127" i="18"/>
  <c r="J3127" i="18" s="1"/>
  <c r="L3127" i="18" s="1"/>
  <c r="U3143" i="18"/>
  <c r="J3143" i="18" s="1"/>
  <c r="L3143" i="18" s="1"/>
  <c r="U3160" i="18"/>
  <c r="J3160" i="18" s="1"/>
  <c r="L3160" i="18" s="1"/>
  <c r="U3169" i="18"/>
  <c r="J3169" i="18" s="1"/>
  <c r="L3169" i="18" s="1"/>
  <c r="U3196" i="18"/>
  <c r="J3196" i="18" s="1"/>
  <c r="L3196" i="18" s="1"/>
  <c r="U3269" i="18"/>
  <c r="J3269" i="18" s="1"/>
  <c r="L3269" i="18" s="1"/>
  <c r="U3107" i="18"/>
  <c r="J3107" i="18" s="1"/>
  <c r="L3107" i="18" s="1"/>
  <c r="U3120" i="18"/>
  <c r="J3120" i="18" s="1"/>
  <c r="L3120" i="18" s="1"/>
  <c r="U3124" i="18"/>
  <c r="J3124" i="18" s="1"/>
  <c r="L3124" i="18" s="1"/>
  <c r="U3157" i="18"/>
  <c r="J3157" i="18" s="1"/>
  <c r="L3157" i="18" s="1"/>
  <c r="U3213" i="18"/>
  <c r="J3213" i="18" s="1"/>
  <c r="L3213" i="18" s="1"/>
  <c r="U3232" i="18"/>
  <c r="J3232" i="18" s="1"/>
  <c r="L3232" i="18" s="1"/>
  <c r="U3236" i="18"/>
  <c r="J3236" i="18" s="1"/>
  <c r="L3236" i="18" s="1"/>
  <c r="U3242" i="18"/>
  <c r="J3242" i="18" s="1"/>
  <c r="L3242" i="18" s="1"/>
  <c r="U3246" i="18"/>
  <c r="J3246" i="18" s="1"/>
  <c r="L3246" i="18" s="1"/>
  <c r="U3262" i="18"/>
  <c r="J3262" i="18" s="1"/>
  <c r="L3262" i="18" s="1"/>
  <c r="U3266" i="18"/>
  <c r="J3266" i="18" s="1"/>
  <c r="L3266" i="18" s="1"/>
  <c r="U3314" i="18"/>
  <c r="J3314" i="18" s="1"/>
  <c r="L3314" i="18" s="1"/>
  <c r="J2243" i="18"/>
  <c r="L2243" i="18" s="1"/>
  <c r="J2247" i="18"/>
  <c r="L2247" i="18" s="1"/>
  <c r="J2251" i="18"/>
  <c r="L2251" i="18" s="1"/>
  <c r="J2273" i="18"/>
  <c r="L2273" i="18" s="1"/>
  <c r="J2314" i="18"/>
  <c r="L2314" i="18" s="1"/>
  <c r="J2322" i="18"/>
  <c r="L2322" i="18" s="1"/>
  <c r="J2367" i="18"/>
  <c r="L2367" i="18" s="1"/>
  <c r="J2371" i="18"/>
  <c r="L2371" i="18" s="1"/>
  <c r="J2375" i="18"/>
  <c r="L2375" i="18" s="1"/>
  <c r="J2400" i="18"/>
  <c r="L2400" i="18" s="1"/>
  <c r="J2404" i="18"/>
  <c r="L2404" i="18" s="1"/>
  <c r="J2427" i="18"/>
  <c r="L2427" i="18" s="1"/>
  <c r="J2469" i="18"/>
  <c r="L2469" i="18" s="1"/>
  <c r="J2473" i="18"/>
  <c r="L2473" i="18" s="1"/>
  <c r="J2477" i="18"/>
  <c r="L2477" i="18" s="1"/>
  <c r="J2519" i="18"/>
  <c r="L2519" i="18" s="1"/>
  <c r="J2527" i="18"/>
  <c r="L2527" i="18" s="1"/>
  <c r="J2544" i="18"/>
  <c r="L2544" i="18" s="1"/>
  <c r="J2582" i="18"/>
  <c r="L2582" i="18" s="1"/>
  <c r="J2621" i="18"/>
  <c r="L2621" i="18" s="1"/>
  <c r="J2625" i="18"/>
  <c r="L2625" i="18" s="1"/>
  <c r="J2629" i="18"/>
  <c r="L2629" i="18" s="1"/>
  <c r="J2672" i="18"/>
  <c r="L2672" i="18" s="1"/>
  <c r="J2686" i="18"/>
  <c r="L2686" i="18" s="1"/>
  <c r="J2690" i="18"/>
  <c r="L2690" i="18" s="1"/>
  <c r="J2694" i="18"/>
  <c r="L2694" i="18" s="1"/>
  <c r="J2698" i="18"/>
  <c r="L2698" i="18" s="1"/>
  <c r="J2702" i="18"/>
  <c r="L2702" i="18" s="1"/>
  <c r="J2706" i="18"/>
  <c r="L2706" i="18" s="1"/>
  <c r="J2737" i="18"/>
  <c r="L2737" i="18" s="1"/>
  <c r="J2741" i="18"/>
  <c r="L2741" i="18" s="1"/>
  <c r="J2749" i="18"/>
  <c r="L2749" i="18" s="1"/>
  <c r="J2777" i="18"/>
  <c r="L2777" i="18" s="1"/>
  <c r="J2993" i="18"/>
  <c r="L2993" i="18" s="1"/>
  <c r="J3004" i="18"/>
  <c r="L3004" i="18" s="1"/>
  <c r="J3008" i="18"/>
  <c r="L3008" i="18" s="1"/>
  <c r="J3012" i="18"/>
  <c r="L3012" i="18" s="1"/>
  <c r="J3026" i="18"/>
  <c r="L3026" i="18" s="1"/>
  <c r="J3035" i="18"/>
  <c r="L3035" i="18" s="1"/>
  <c r="J3057" i="18"/>
  <c r="L3057" i="18" s="1"/>
  <c r="J3063" i="18"/>
  <c r="L3063" i="18" s="1"/>
  <c r="J3067" i="18"/>
  <c r="L3067" i="18" s="1"/>
  <c r="J3098" i="18"/>
  <c r="L3098" i="18" s="1"/>
  <c r="J3102" i="18"/>
  <c r="L3102" i="18" s="1"/>
  <c r="J3128" i="18"/>
  <c r="L3128" i="18" s="1"/>
  <c r="J3136" i="18"/>
  <c r="L3136" i="18" s="1"/>
  <c r="J3144" i="18"/>
  <c r="L3144" i="18" s="1"/>
  <c r="J3174" i="18"/>
  <c r="L3174" i="18" s="1"/>
  <c r="J3189" i="18"/>
  <c r="L3189" i="18" s="1"/>
  <c r="J3193" i="18"/>
  <c r="L3193" i="18" s="1"/>
  <c r="J3197" i="18"/>
  <c r="L3197" i="18" s="1"/>
  <c r="J3209" i="18"/>
  <c r="L3209" i="18" s="1"/>
  <c r="J3258" i="18"/>
  <c r="L3258" i="18" s="1"/>
  <c r="J3291" i="18"/>
  <c r="L3291" i="18" s="1"/>
  <c r="J3308" i="18"/>
  <c r="L3308" i="18" s="1"/>
  <c r="U2309" i="18"/>
  <c r="J2309" i="18" s="1"/>
  <c r="L2309" i="18" s="1"/>
  <c r="U2403" i="18"/>
  <c r="J2403" i="18" s="1"/>
  <c r="L2403" i="18" s="1"/>
  <c r="U2484" i="18"/>
  <c r="J2484" i="18" s="1"/>
  <c r="L2484" i="18" s="1"/>
  <c r="U2512" i="18"/>
  <c r="J2512" i="18" s="1"/>
  <c r="L2512" i="18" s="1"/>
  <c r="U2624" i="18"/>
  <c r="J2624" i="18" s="1"/>
  <c r="L2624" i="18" s="1"/>
  <c r="U2671" i="18"/>
  <c r="J2671" i="18" s="1"/>
  <c r="L2671" i="18" s="1"/>
  <c r="U2675" i="18"/>
  <c r="J2675" i="18" s="1"/>
  <c r="L2675" i="18" s="1"/>
  <c r="U2752" i="18"/>
  <c r="J2752" i="18" s="1"/>
  <c r="L2752" i="18" s="1"/>
  <c r="U2999" i="18"/>
  <c r="J2999" i="18" s="1"/>
  <c r="L2999" i="18" s="1"/>
  <c r="U3105" i="18"/>
  <c r="J3105" i="18" s="1"/>
  <c r="L3105" i="18" s="1"/>
  <c r="J3123" i="18"/>
  <c r="L3123" i="18" s="1"/>
  <c r="U2210" i="18"/>
  <c r="J2210" i="18" s="1"/>
  <c r="L2210" i="18" s="1"/>
  <c r="U2435" i="18"/>
  <c r="J2435" i="18" s="1"/>
  <c r="L2435" i="18" s="1"/>
  <c r="U2450" i="18"/>
  <c r="J2450" i="18" s="1"/>
  <c r="L2450" i="18" s="1"/>
  <c r="U2604" i="18"/>
  <c r="J2604" i="18" s="1"/>
  <c r="L2604" i="18" s="1"/>
  <c r="U2612" i="18"/>
  <c r="J2612" i="18" s="1"/>
  <c r="L2612" i="18" s="1"/>
  <c r="U2650" i="18"/>
  <c r="J2650" i="18" s="1"/>
  <c r="L2650" i="18" s="1"/>
  <c r="U2710" i="18"/>
  <c r="J2710" i="18" s="1"/>
  <c r="L2710" i="18" s="1"/>
  <c r="U2773" i="18"/>
  <c r="J2773" i="18" s="1"/>
  <c r="L2773" i="18" s="1"/>
  <c r="U3039" i="18"/>
  <c r="J3039" i="18" s="1"/>
  <c r="L3039" i="18" s="1"/>
  <c r="U3075" i="18"/>
  <c r="J3075" i="18" s="1"/>
  <c r="L3075" i="18" s="1"/>
  <c r="U3088" i="18"/>
  <c r="J3088" i="18" s="1"/>
  <c r="L3088" i="18" s="1"/>
  <c r="U2218" i="18"/>
  <c r="J2218" i="18" s="1"/>
  <c r="L2218" i="18" s="1"/>
  <c r="U2282" i="18"/>
  <c r="J2282" i="18" s="1"/>
  <c r="L2282" i="18" s="1"/>
  <c r="U2286" i="18"/>
  <c r="J2286" i="18" s="1"/>
  <c r="L2286" i="18" s="1"/>
  <c r="U2290" i="18"/>
  <c r="J2290" i="18" s="1"/>
  <c r="L2290" i="18" s="1"/>
  <c r="U2317" i="18"/>
  <c r="J2317" i="18" s="1"/>
  <c r="L2317" i="18" s="1"/>
  <c r="U2362" i="18"/>
  <c r="J2362" i="18" s="1"/>
  <c r="L2362" i="18" s="1"/>
  <c r="U2522" i="18"/>
  <c r="J2522" i="18" s="1"/>
  <c r="L2522" i="18" s="1"/>
  <c r="U2607" i="18"/>
  <c r="J2607" i="18" s="1"/>
  <c r="L2607" i="18" s="1"/>
  <c r="U2611" i="18"/>
  <c r="J2611" i="18" s="1"/>
  <c r="L2611" i="18" s="1"/>
  <c r="U2645" i="18"/>
  <c r="J2645" i="18" s="1"/>
  <c r="L2645" i="18" s="1"/>
  <c r="U2689" i="18"/>
  <c r="J2689" i="18" s="1"/>
  <c r="L2689" i="18" s="1"/>
  <c r="U2697" i="18"/>
  <c r="J2697" i="18" s="1"/>
  <c r="L2697" i="18" s="1"/>
  <c r="U2736" i="18"/>
  <c r="J2736" i="18" s="1"/>
  <c r="L2736" i="18" s="1"/>
  <c r="U2744" i="18"/>
  <c r="J2744" i="18" s="1"/>
  <c r="L2744" i="18" s="1"/>
  <c r="U3003" i="18"/>
  <c r="J3003" i="18" s="1"/>
  <c r="L3003" i="18" s="1"/>
  <c r="U3038" i="18"/>
  <c r="J3038" i="18" s="1"/>
  <c r="L3038" i="18" s="1"/>
  <c r="U3060" i="18"/>
  <c r="J3060" i="18" s="1"/>
  <c r="L3060" i="18" s="1"/>
  <c r="U3066" i="18"/>
  <c r="J3066" i="18" s="1"/>
  <c r="L3066" i="18" s="1"/>
  <c r="U3070" i="18"/>
  <c r="J3070" i="18" s="1"/>
  <c r="L3070" i="18" s="1"/>
  <c r="U3074" i="18"/>
  <c r="J3074" i="18" s="1"/>
  <c r="L3074" i="18" s="1"/>
  <c r="U3101" i="18"/>
  <c r="J3101" i="18" s="1"/>
  <c r="L3101" i="18" s="1"/>
  <c r="U3118" i="18"/>
  <c r="J3118" i="18" s="1"/>
  <c r="L3118" i="18" s="1"/>
  <c r="U3122" i="18"/>
  <c r="J3122" i="18" s="1"/>
  <c r="L3122" i="18" s="1"/>
  <c r="U3126" i="18"/>
  <c r="J3126" i="18" s="1"/>
  <c r="L3126" i="18" s="1"/>
  <c r="U3159" i="18"/>
  <c r="J3159" i="18" s="1"/>
  <c r="L3159" i="18" s="1"/>
  <c r="U3168" i="18"/>
  <c r="J3168" i="18" s="1"/>
  <c r="L3168" i="18" s="1"/>
  <c r="U3172" i="18"/>
  <c r="J3172" i="18" s="1"/>
  <c r="L3172" i="18" s="1"/>
  <c r="U3219" i="18"/>
  <c r="J3219" i="18" s="1"/>
  <c r="L3219" i="18" s="1"/>
  <c r="U3248" i="18"/>
  <c r="J3248" i="18" s="1"/>
  <c r="L3248" i="18" s="1"/>
  <c r="U3260" i="18"/>
  <c r="J3260" i="18" s="1"/>
  <c r="L3260" i="18" s="1"/>
  <c r="U3264" i="18"/>
  <c r="J3264" i="18" s="1"/>
  <c r="L3264" i="18" s="1"/>
  <c r="U3268" i="18"/>
  <c r="J3268" i="18" s="1"/>
  <c r="L3268" i="18" s="1"/>
  <c r="U3272" i="18"/>
  <c r="J3272" i="18" s="1"/>
  <c r="L3272" i="18" s="1"/>
  <c r="J3110" i="18"/>
  <c r="L3110" i="18" s="1"/>
  <c r="J3119" i="18"/>
  <c r="L3119" i="18" s="1"/>
  <c r="J3139" i="18"/>
  <c r="L3139" i="18" s="1"/>
  <c r="J3147" i="18"/>
  <c r="L3147" i="18" s="1"/>
  <c r="J3173" i="18"/>
  <c r="L3173" i="18" s="1"/>
  <c r="J3177" i="18"/>
  <c r="L3177" i="18" s="1"/>
  <c r="J3188" i="18"/>
  <c r="L3188" i="18" s="1"/>
  <c r="J3192" i="18"/>
  <c r="L3192" i="18" s="1"/>
  <c r="J3204" i="18"/>
  <c r="L3204" i="18" s="1"/>
  <c r="J3208" i="18"/>
  <c r="L3208" i="18" s="1"/>
  <c r="J3212" i="18"/>
  <c r="L3212" i="18" s="1"/>
  <c r="J3227" i="18"/>
  <c r="L3227" i="18" s="1"/>
  <c r="J3231" i="18"/>
  <c r="L3231" i="18" s="1"/>
  <c r="J3235" i="18"/>
  <c r="L3235" i="18" s="1"/>
  <c r="J3241" i="18"/>
  <c r="L3241" i="18" s="1"/>
  <c r="J3245" i="18"/>
  <c r="L3245" i="18" s="1"/>
  <c r="J3249" i="18"/>
  <c r="L3249" i="18" s="1"/>
  <c r="J3261" i="18"/>
  <c r="L3261" i="18" s="1"/>
  <c r="J3273" i="18"/>
  <c r="L3273" i="18" s="1"/>
  <c r="J3290" i="18"/>
  <c r="L3290" i="18" s="1"/>
  <c r="J3305" i="18"/>
  <c r="L3305" i="18" s="1"/>
  <c r="J3313" i="18"/>
  <c r="L3313" i="18" s="1"/>
  <c r="U2321" i="18"/>
  <c r="J2321" i="18" s="1"/>
  <c r="L2321" i="18" s="1"/>
  <c r="U2325" i="18"/>
  <c r="J2325" i="18" s="1"/>
  <c r="L2325" i="18" s="1"/>
  <c r="U2395" i="18"/>
  <c r="J2395" i="18" s="1"/>
  <c r="L2395" i="18" s="1"/>
  <c r="U2453" i="18"/>
  <c r="J2453" i="18" s="1"/>
  <c r="L2453" i="18" s="1"/>
  <c r="U2551" i="18"/>
  <c r="J2551" i="18" s="1"/>
  <c r="L2551" i="18" s="1"/>
  <c r="U2572" i="18"/>
  <c r="J2572" i="18" s="1"/>
  <c r="L2572" i="18" s="1"/>
  <c r="U2628" i="18"/>
  <c r="J2628" i="18" s="1"/>
  <c r="L2628" i="18" s="1"/>
  <c r="U2649" i="18"/>
  <c r="J2649" i="18" s="1"/>
  <c r="L2649" i="18" s="1"/>
  <c r="U2732" i="18"/>
  <c r="J2732" i="18" s="1"/>
  <c r="L2732" i="18" s="1"/>
  <c r="U2740" i="18"/>
  <c r="J2740" i="18" s="1"/>
  <c r="L2740" i="18" s="1"/>
  <c r="U2776" i="18"/>
  <c r="J2776" i="18" s="1"/>
  <c r="L2776" i="18" s="1"/>
  <c r="U3007" i="18"/>
  <c r="J3007" i="18" s="1"/>
  <c r="L3007" i="18" s="1"/>
  <c r="U3011" i="18"/>
  <c r="J3011" i="18" s="1"/>
  <c r="L3011" i="18" s="1"/>
  <c r="U3021" i="18"/>
  <c r="J3021" i="18" s="1"/>
  <c r="L3021" i="18" s="1"/>
  <c r="U3097" i="18"/>
  <c r="J3097" i="18" s="1"/>
  <c r="L3097" i="18" s="1"/>
  <c r="J2271" i="18"/>
  <c r="L2271" i="18" s="1"/>
  <c r="J2281" i="18"/>
  <c r="L2281" i="18" s="1"/>
  <c r="J2289" i="18"/>
  <c r="L2289" i="18" s="1"/>
  <c r="J2293" i="18"/>
  <c r="L2293" i="18" s="1"/>
  <c r="J2308" i="18"/>
  <c r="L2308" i="18" s="1"/>
  <c r="J2316" i="18"/>
  <c r="L2316" i="18" s="1"/>
  <c r="J2350" i="18"/>
  <c r="L2350" i="18" s="1"/>
  <c r="J2361" i="18"/>
  <c r="L2361" i="18" s="1"/>
  <c r="J2369" i="18"/>
  <c r="L2369" i="18" s="1"/>
  <c r="J2373" i="18"/>
  <c r="L2373" i="18" s="1"/>
  <c r="J2377" i="18"/>
  <c r="L2377" i="18" s="1"/>
  <c r="J2394" i="18"/>
  <c r="L2394" i="18" s="1"/>
  <c r="J2398" i="18"/>
  <c r="L2398" i="18" s="1"/>
  <c r="J2402" i="18"/>
  <c r="L2402" i="18" s="1"/>
  <c r="J2414" i="18"/>
  <c r="L2414" i="18" s="1"/>
  <c r="J2429" i="18"/>
  <c r="L2429" i="18" s="1"/>
  <c r="J2433" i="18"/>
  <c r="L2433" i="18" s="1"/>
  <c r="J2437" i="18"/>
  <c r="L2437" i="18" s="1"/>
  <c r="J2448" i="18"/>
  <c r="L2448" i="18" s="1"/>
  <c r="J2452" i="18"/>
  <c r="L2452" i="18" s="1"/>
  <c r="J2456" i="18"/>
  <c r="L2456" i="18" s="1"/>
  <c r="J2471" i="18"/>
  <c r="L2471" i="18" s="1"/>
  <c r="J2483" i="18"/>
  <c r="L2483" i="18" s="1"/>
  <c r="J2515" i="18"/>
  <c r="L2515" i="18" s="1"/>
  <c r="J2525" i="18"/>
  <c r="L2525" i="18" s="1"/>
  <c r="J2529" i="18"/>
  <c r="L2529" i="18" s="1"/>
  <c r="J2546" i="18"/>
  <c r="L2546" i="18" s="1"/>
  <c r="J2550" i="18"/>
  <c r="L2550" i="18" s="1"/>
  <c r="J2567" i="18"/>
  <c r="L2567" i="18" s="1"/>
  <c r="J2571" i="18"/>
  <c r="L2571" i="18" s="1"/>
  <c r="J2580" i="18"/>
  <c r="L2580" i="18" s="1"/>
  <c r="J2584" i="18"/>
  <c r="L2584" i="18" s="1"/>
  <c r="J2606" i="18"/>
  <c r="L2606" i="18" s="1"/>
  <c r="J2619" i="18"/>
  <c r="L2619" i="18" s="1"/>
  <c r="J2623" i="18"/>
  <c r="L2623" i="18" s="1"/>
  <c r="J2644" i="18"/>
  <c r="L2644" i="18" s="1"/>
  <c r="J2674" i="18"/>
  <c r="L2674" i="18" s="1"/>
  <c r="J2684" i="18"/>
  <c r="L2684" i="18" s="1"/>
  <c r="J2688" i="18"/>
  <c r="L2688" i="18" s="1"/>
  <c r="J2692" i="18"/>
  <c r="L2692" i="18" s="1"/>
  <c r="J2696" i="18"/>
  <c r="L2696" i="18" s="1"/>
  <c r="J2739" i="18"/>
  <c r="L2739" i="18" s="1"/>
  <c r="J2747" i="18"/>
  <c r="L2747" i="18" s="1"/>
  <c r="J2775" i="18"/>
  <c r="L2775" i="18" s="1"/>
  <c r="J2991" i="18"/>
  <c r="L2991" i="18" s="1"/>
  <c r="J2998" i="18"/>
  <c r="L2998" i="18" s="1"/>
  <c r="J3024" i="18"/>
  <c r="L3024" i="18" s="1"/>
  <c r="J3048" i="18"/>
  <c r="L3048" i="18" s="1"/>
  <c r="J3059" i="18"/>
  <c r="L3059" i="18" s="1"/>
  <c r="J3077" i="18"/>
  <c r="L3077" i="18" s="1"/>
  <c r="J3100" i="18"/>
  <c r="L3100" i="18" s="1"/>
  <c r="J3109" i="18"/>
  <c r="L3109" i="18" s="1"/>
  <c r="J3130" i="18"/>
  <c r="L3130" i="18" s="1"/>
  <c r="J3138" i="18"/>
  <c r="L3138" i="18" s="1"/>
  <c r="J3142" i="18"/>
  <c r="L3142" i="18" s="1"/>
  <c r="J3146" i="18"/>
  <c r="L3146" i="18" s="1"/>
  <c r="J3180" i="18"/>
  <c r="L3180" i="18" s="1"/>
  <c r="J3191" i="18"/>
  <c r="L3191" i="18" s="1"/>
  <c r="J3195" i="18"/>
  <c r="L3195" i="18" s="1"/>
  <c r="J3203" i="18"/>
  <c r="L3203" i="18" s="1"/>
  <c r="J3207" i="18"/>
  <c r="L3207" i="18" s="1"/>
  <c r="J3211" i="18"/>
  <c r="L3211" i="18" s="1"/>
  <c r="J3226" i="18"/>
  <c r="L3226" i="18" s="1"/>
  <c r="J3230" i="18"/>
  <c r="L3230" i="18" s="1"/>
  <c r="J3240" i="18"/>
  <c r="L3240" i="18" s="1"/>
  <c r="J3244" i="18"/>
  <c r="L3244" i="18" s="1"/>
  <c r="J3276" i="18"/>
  <c r="L3276" i="18" s="1"/>
  <c r="J3299" i="18"/>
  <c r="L3299" i="18" s="1"/>
  <c r="J3312" i="18"/>
  <c r="L3312" i="18" s="1"/>
  <c r="U2285" i="18"/>
  <c r="J2285" i="18" s="1"/>
  <c r="L2285" i="18" s="1"/>
  <c r="U2418" i="18"/>
  <c r="J2418" i="18" s="1"/>
  <c r="L2418" i="18" s="1"/>
  <c r="U2475" i="18"/>
  <c r="J2475" i="18" s="1"/>
  <c r="L2475" i="18" s="1"/>
  <c r="U2542" i="18"/>
  <c r="J2542" i="18" s="1"/>
  <c r="L2542" i="18" s="1"/>
  <c r="U2610" i="18"/>
  <c r="J2610" i="18" s="1"/>
  <c r="L2610" i="18" s="1"/>
  <c r="U2640" i="18"/>
  <c r="J2640" i="18" s="1"/>
  <c r="L2640" i="18" s="1"/>
  <c r="U2735" i="18"/>
  <c r="J2735" i="18" s="1"/>
  <c r="L2735" i="18" s="1"/>
  <c r="U2743" i="18"/>
  <c r="J2743" i="18" s="1"/>
  <c r="L2743" i="18" s="1"/>
  <c r="U2751" i="18"/>
  <c r="J2751" i="18" s="1"/>
  <c r="L2751" i="18" s="1"/>
  <c r="U3010" i="18"/>
  <c r="J3010" i="18" s="1"/>
  <c r="L3010" i="18" s="1"/>
  <c r="U3037" i="18"/>
  <c r="J3037" i="18" s="1"/>
  <c r="L3037" i="18" s="1"/>
  <c r="U3073" i="18"/>
  <c r="J3073" i="18" s="1"/>
  <c r="L3073" i="18" s="1"/>
  <c r="U3081" i="18"/>
  <c r="J3081" i="18" s="1"/>
  <c r="L3081" i="18" s="1"/>
  <c r="U3104" i="18"/>
  <c r="J3104" i="18" s="1"/>
  <c r="L3104" i="18" s="1"/>
  <c r="U2219" i="18"/>
  <c r="J2219" i="18" s="1"/>
  <c r="L2219" i="18" s="1"/>
  <c r="U2310" i="18"/>
  <c r="J2310" i="18" s="1"/>
  <c r="L2310" i="18" s="1"/>
  <c r="U2318" i="18"/>
  <c r="J2318" i="18" s="1"/>
  <c r="L2318" i="18" s="1"/>
  <c r="U2326" i="18"/>
  <c r="J2326" i="18" s="1"/>
  <c r="L2326" i="18" s="1"/>
  <c r="U2416" i="18"/>
  <c r="J2416" i="18" s="1"/>
  <c r="L2416" i="18" s="1"/>
  <c r="U2446" i="18"/>
  <c r="J2446" i="18" s="1"/>
  <c r="L2446" i="18" s="1"/>
  <c r="U2454" i="18"/>
  <c r="J2454" i="18" s="1"/>
  <c r="L2454" i="18" s="1"/>
  <c r="U2523" i="18"/>
  <c r="J2523" i="18" s="1"/>
  <c r="L2523" i="18" s="1"/>
  <c r="U2531" i="18"/>
  <c r="J2531" i="18" s="1"/>
  <c r="L2531" i="18" s="1"/>
  <c r="U2548" i="18"/>
  <c r="J2548" i="18" s="1"/>
  <c r="L2548" i="18" s="1"/>
  <c r="U2608" i="18"/>
  <c r="J2608" i="18" s="1"/>
  <c r="L2608" i="18" s="1"/>
  <c r="U2646" i="18"/>
  <c r="J2646" i="18" s="1"/>
  <c r="L2646" i="18" s="1"/>
  <c r="U2676" i="18"/>
  <c r="J2676" i="18" s="1"/>
  <c r="L2676" i="18" s="1"/>
  <c r="U2733" i="18"/>
  <c r="J2733" i="18" s="1"/>
  <c r="L2733" i="18" s="1"/>
  <c r="U3022" i="18"/>
  <c r="J3022" i="18" s="1"/>
  <c r="L3022" i="18" s="1"/>
  <c r="U3050" i="18"/>
  <c r="J3050" i="18" s="1"/>
  <c r="L3050" i="18" s="1"/>
  <c r="U3071" i="18"/>
  <c r="J3071" i="18" s="1"/>
  <c r="L3071" i="18" s="1"/>
  <c r="U3092" i="18"/>
  <c r="J3092" i="18" s="1"/>
  <c r="L3092" i="18" s="1"/>
  <c r="U3131" i="18"/>
  <c r="J3131" i="18" s="1"/>
  <c r="L3131" i="18" s="1"/>
  <c r="U3220" i="18"/>
  <c r="J3220" i="18" s="1"/>
  <c r="L3220" i="18" s="1"/>
  <c r="U3265" i="18"/>
  <c r="J3265" i="18" s="1"/>
  <c r="L3265" i="18" s="1"/>
  <c r="J2244" i="18"/>
  <c r="L2244" i="18" s="1"/>
  <c r="J2260" i="18"/>
  <c r="L2260" i="18" s="1"/>
  <c r="J2280" i="18"/>
  <c r="L2280" i="18" s="1"/>
  <c r="J2284" i="18"/>
  <c r="L2284" i="18" s="1"/>
  <c r="J2288" i="18"/>
  <c r="L2288" i="18" s="1"/>
  <c r="J2292" i="18"/>
  <c r="L2292" i="18" s="1"/>
  <c r="J2296" i="18"/>
  <c r="L2296" i="18" s="1"/>
  <c r="J2319" i="18"/>
  <c r="L2319" i="18" s="1"/>
  <c r="J2323" i="18"/>
  <c r="L2323" i="18" s="1"/>
  <c r="J2349" i="18"/>
  <c r="L2349" i="18" s="1"/>
  <c r="J2364" i="18"/>
  <c r="L2364" i="18" s="1"/>
  <c r="J2368" i="18"/>
  <c r="L2368" i="18" s="1"/>
  <c r="J2372" i="18"/>
  <c r="L2372" i="18" s="1"/>
  <c r="J2376" i="18"/>
  <c r="L2376" i="18" s="1"/>
  <c r="J2393" i="18"/>
  <c r="L2393" i="18" s="1"/>
  <c r="J2405" i="18"/>
  <c r="L2405" i="18" s="1"/>
  <c r="J2417" i="18"/>
  <c r="L2417" i="18" s="1"/>
  <c r="J2428" i="18"/>
  <c r="L2428" i="18" s="1"/>
  <c r="J2432" i="18"/>
  <c r="L2432" i="18" s="1"/>
  <c r="J2436" i="18"/>
  <c r="L2436" i="18" s="1"/>
  <c r="J2447" i="18"/>
  <c r="L2447" i="18" s="1"/>
  <c r="J2451" i="18"/>
  <c r="L2451" i="18" s="1"/>
  <c r="J2455" i="18"/>
  <c r="L2455" i="18" s="1"/>
  <c r="J2474" i="18"/>
  <c r="L2474" i="18" s="1"/>
  <c r="J2478" i="18"/>
  <c r="L2478" i="18" s="1"/>
  <c r="J2482" i="18"/>
  <c r="L2482" i="18" s="1"/>
  <c r="J2486" i="18"/>
  <c r="L2486" i="18" s="1"/>
  <c r="J2514" i="18"/>
  <c r="L2514" i="18" s="1"/>
  <c r="J2520" i="18"/>
  <c r="L2520" i="18" s="1"/>
  <c r="J2524" i="18"/>
  <c r="L2524" i="18" s="1"/>
  <c r="J2528" i="18"/>
  <c r="L2528" i="18" s="1"/>
  <c r="J2541" i="18"/>
  <c r="L2541" i="18" s="1"/>
  <c r="J2545" i="18"/>
  <c r="L2545" i="18" s="1"/>
  <c r="J2549" i="18"/>
  <c r="L2549" i="18" s="1"/>
  <c r="J2566" i="18"/>
  <c r="L2566" i="18" s="1"/>
  <c r="J2570" i="18"/>
  <c r="L2570" i="18" s="1"/>
  <c r="J2579" i="18"/>
  <c r="L2579" i="18" s="1"/>
  <c r="J2583" i="18"/>
  <c r="L2583" i="18" s="1"/>
  <c r="J2605" i="18"/>
  <c r="L2605" i="18" s="1"/>
  <c r="J2609" i="18"/>
  <c r="L2609" i="18" s="1"/>
  <c r="J2613" i="18"/>
  <c r="L2613" i="18" s="1"/>
  <c r="J2622" i="18"/>
  <c r="L2622" i="18" s="1"/>
  <c r="J2626" i="18"/>
  <c r="L2626" i="18" s="1"/>
  <c r="J2639" i="18"/>
  <c r="L2639" i="18" s="1"/>
  <c r="J2643" i="18"/>
  <c r="L2643" i="18" s="1"/>
  <c r="J2647" i="18"/>
  <c r="L2647" i="18" s="1"/>
  <c r="J2651" i="18"/>
  <c r="L2651" i="18" s="1"/>
  <c r="J2669" i="18"/>
  <c r="L2669" i="18" s="1"/>
  <c r="J2673" i="18"/>
  <c r="L2673" i="18" s="1"/>
  <c r="J2683" i="18"/>
  <c r="L2683" i="18" s="1"/>
  <c r="J2687" i="18"/>
  <c r="L2687" i="18" s="1"/>
  <c r="J2691" i="18"/>
  <c r="L2691" i="18" s="1"/>
  <c r="J2695" i="18"/>
  <c r="L2695" i="18" s="1"/>
  <c r="J2699" i="18"/>
  <c r="L2699" i="18" s="1"/>
  <c r="J2703" i="18"/>
  <c r="L2703" i="18" s="1"/>
  <c r="J2707" i="18"/>
  <c r="L2707" i="18" s="1"/>
  <c r="J2711" i="18"/>
  <c r="L2711" i="18" s="1"/>
  <c r="J2734" i="18"/>
  <c r="L2734" i="18" s="1"/>
  <c r="J2738" i="18"/>
  <c r="L2738" i="18" s="1"/>
  <c r="J2742" i="18"/>
  <c r="L2742" i="18" s="1"/>
  <c r="J2746" i="18"/>
  <c r="L2746" i="18" s="1"/>
  <c r="J2750" i="18"/>
  <c r="L2750" i="18" s="1"/>
  <c r="J2774" i="18"/>
  <c r="L2774" i="18" s="1"/>
  <c r="J2990" i="18"/>
  <c r="L2990" i="18" s="1"/>
  <c r="J2994" i="18"/>
  <c r="L2994" i="18" s="1"/>
  <c r="J3001" i="18"/>
  <c r="L3001" i="18" s="1"/>
  <c r="J3009" i="18"/>
  <c r="L3009" i="18" s="1"/>
  <c r="J3013" i="18"/>
  <c r="L3013" i="18" s="1"/>
  <c r="J3023" i="18"/>
  <c r="L3023" i="18" s="1"/>
  <c r="J3036" i="18"/>
  <c r="L3036" i="18" s="1"/>
  <c r="J3040" i="18"/>
  <c r="L3040" i="18" s="1"/>
  <c r="J3051" i="18"/>
  <c r="L3051" i="18" s="1"/>
  <c r="J3058" i="18"/>
  <c r="L3058" i="18" s="1"/>
  <c r="J3064" i="18"/>
  <c r="L3064" i="18" s="1"/>
  <c r="J3072" i="18"/>
  <c r="L3072" i="18" s="1"/>
  <c r="J3076" i="18"/>
  <c r="L3076" i="18" s="1"/>
  <c r="J3080" i="18"/>
  <c r="L3080" i="18" s="1"/>
  <c r="J3089" i="18"/>
  <c r="L3089" i="18" s="1"/>
  <c r="J3093" i="18"/>
  <c r="L3093" i="18" s="1"/>
  <c r="J3099" i="18"/>
  <c r="L3099" i="18" s="1"/>
  <c r="J3103" i="18"/>
  <c r="L3103" i="18" s="1"/>
  <c r="J3108" i="18"/>
  <c r="L3108" i="18" s="1"/>
  <c r="J3112" i="18"/>
  <c r="L3112" i="18" s="1"/>
  <c r="J3121" i="18"/>
  <c r="L3121" i="18" s="1"/>
  <c r="J3125" i="18"/>
  <c r="L3125" i="18" s="1"/>
  <c r="J3141" i="18"/>
  <c r="L3141" i="18" s="1"/>
  <c r="J3145" i="18"/>
  <c r="L3145" i="18" s="1"/>
  <c r="J3162" i="18"/>
  <c r="L3162" i="18" s="1"/>
  <c r="J3175" i="18"/>
  <c r="L3175" i="18" s="1"/>
  <c r="J3179" i="18"/>
  <c r="L3179" i="18" s="1"/>
  <c r="J3190" i="18"/>
  <c r="L3190" i="18" s="1"/>
  <c r="J3194" i="18"/>
  <c r="L3194" i="18" s="1"/>
  <c r="J3202" i="18"/>
  <c r="L3202" i="18" s="1"/>
  <c r="J3206" i="18"/>
  <c r="L3206" i="18" s="1"/>
  <c r="J3210" i="18"/>
  <c r="L3210" i="18" s="1"/>
  <c r="J3218" i="18"/>
  <c r="L3218" i="18" s="1"/>
  <c r="J3222" i="18"/>
  <c r="L3222" i="18" s="1"/>
  <c r="J3229" i="18"/>
  <c r="L3229" i="18" s="1"/>
  <c r="J3239" i="18"/>
  <c r="L3239" i="18" s="1"/>
  <c r="J3243" i="18"/>
  <c r="L3243" i="18" s="1"/>
  <c r="J3247" i="18"/>
  <c r="L3247" i="18" s="1"/>
  <c r="J3259" i="18"/>
  <c r="L3259" i="18" s="1"/>
  <c r="J3263" i="18"/>
  <c r="L3263" i="18" s="1"/>
  <c r="J3267" i="18"/>
  <c r="L3267" i="18" s="1"/>
  <c r="J3271" i="18"/>
  <c r="L3271" i="18" s="1"/>
  <c r="J3275" i="18"/>
  <c r="L3275" i="18" s="1"/>
  <c r="J3298" i="18"/>
  <c r="L3298" i="18" s="1"/>
  <c r="J3311" i="18"/>
  <c r="L3311" i="18" s="1"/>
  <c r="J3315" i="18"/>
  <c r="L3315" i="18" s="1"/>
  <c r="J2279" i="18"/>
  <c r="L2279" i="18" s="1"/>
  <c r="J2283" i="18"/>
  <c r="L2283" i="18" s="1"/>
  <c r="J2287" i="18"/>
  <c r="L2287" i="18" s="1"/>
  <c r="J2291" i="18"/>
  <c r="L2291" i="18" s="1"/>
  <c r="J2278" i="18"/>
  <c r="L2278" i="18" s="1"/>
  <c r="J2259" i="18"/>
  <c r="L2259" i="18" s="1"/>
  <c r="J2257" i="18"/>
  <c r="L2257" i="18" s="1"/>
  <c r="J2256" i="18"/>
  <c r="L2256" i="18" s="1"/>
  <c r="J2255" i="18"/>
  <c r="L2255" i="18" s="1"/>
  <c r="J2254" i="18"/>
  <c r="L2254" i="18" s="1"/>
  <c r="J2253" i="18"/>
  <c r="L2253" i="18" s="1"/>
  <c r="J2252" i="18"/>
  <c r="L2252" i="18" s="1"/>
  <c r="J2250" i="18"/>
  <c r="L2250" i="18" s="1"/>
  <c r="J2249" i="18"/>
  <c r="L2249" i="18" s="1"/>
  <c r="J2248" i="18"/>
  <c r="L2248" i="18" s="1"/>
  <c r="J2246" i="18"/>
  <c r="L2246" i="18" s="1"/>
  <c r="J2245" i="18"/>
  <c r="L2245" i="18" s="1"/>
  <c r="J2241" i="18"/>
  <c r="L2241" i="18" s="1"/>
  <c r="J2229" i="18"/>
  <c r="L2229" i="18" s="1"/>
  <c r="J2227" i="18"/>
  <c r="L2227" i="18" s="1"/>
  <c r="J2225" i="18"/>
  <c r="L2225" i="18" s="1"/>
  <c r="J2224" i="18"/>
  <c r="L2224" i="18" s="1"/>
  <c r="J2223" i="18"/>
  <c r="L2223" i="18" s="1"/>
  <c r="J2220" i="18"/>
  <c r="L2220" i="18" s="1"/>
  <c r="J2217" i="18"/>
  <c r="L2217" i="18" s="1"/>
  <c r="J2216" i="18"/>
  <c r="L2216" i="18" s="1"/>
  <c r="J2209" i="18"/>
  <c r="L2209" i="18" s="1"/>
  <c r="J2207" i="18"/>
  <c r="L2207" i="18" s="1"/>
  <c r="U1755" i="18"/>
  <c r="J1755" i="18" s="1"/>
  <c r="L1755" i="18" s="1"/>
  <c r="U1542" i="18"/>
  <c r="J1542" i="18" s="1"/>
  <c r="L1542" i="18" s="1"/>
  <c r="U1545" i="18"/>
  <c r="J1545" i="18" s="1"/>
  <c r="L1545" i="18" s="1"/>
  <c r="U1607" i="18"/>
  <c r="J1607" i="18" s="1"/>
  <c r="L1607" i="18" s="1"/>
  <c r="U1611" i="18"/>
  <c r="J1611" i="18" s="1"/>
  <c r="L1611" i="18" s="1"/>
  <c r="U1792" i="18"/>
  <c r="J1792" i="18" s="1"/>
  <c r="L1792" i="18" s="1"/>
  <c r="U1614" i="18"/>
  <c r="J1614" i="18" s="1"/>
  <c r="L1614" i="18" s="1"/>
  <c r="U1586" i="18"/>
  <c r="J1586" i="18" s="1"/>
  <c r="L1586" i="18" s="1"/>
  <c r="U1778" i="18"/>
  <c r="J1778" i="18" s="1"/>
  <c r="L1778" i="18" s="1"/>
  <c r="U1543" i="18"/>
  <c r="J1543" i="18" s="1"/>
  <c r="L1543" i="18" s="1"/>
  <c r="U1548" i="18"/>
  <c r="J1548" i="18" s="1"/>
  <c r="L1548" i="18" s="1"/>
  <c r="U1579" i="18"/>
  <c r="J1579" i="18" s="1"/>
  <c r="L1579" i="18" s="1"/>
  <c r="U1609" i="18"/>
  <c r="J1609" i="18" s="1"/>
  <c r="L1609" i="18" s="1"/>
  <c r="U1630" i="18"/>
  <c r="J1630" i="18" s="1"/>
  <c r="L1630" i="18" s="1"/>
  <c r="U1789" i="18"/>
  <c r="J1789" i="18" s="1"/>
  <c r="L1789" i="18" s="1"/>
  <c r="U1812" i="18"/>
  <c r="J1812" i="18" s="1"/>
  <c r="L1812" i="18" s="1"/>
  <c r="U1547" i="18"/>
  <c r="J1547" i="18" s="1"/>
  <c r="L1547" i="18" s="1"/>
  <c r="U1578" i="18"/>
  <c r="J1578" i="18" s="1"/>
  <c r="L1578" i="18" s="1"/>
  <c r="U1604" i="18"/>
  <c r="J1604" i="18" s="1"/>
  <c r="L1604" i="18" s="1"/>
  <c r="U1793" i="18"/>
  <c r="J1793" i="18" s="1"/>
  <c r="L1793" i="18" s="1"/>
  <c r="L2162" i="18" l="1"/>
  <c r="L2194" i="18"/>
  <c r="L2786" i="18"/>
  <c r="L2161" i="18"/>
  <c r="L2381" i="18"/>
  <c r="L2821" i="18"/>
  <c r="L2160" i="18"/>
  <c r="L2799" i="18"/>
  <c r="L2187" i="18"/>
  <c r="J2150" i="18"/>
  <c r="L2150" i="18" s="1"/>
  <c r="L2166" i="18"/>
  <c r="L2182" i="18"/>
  <c r="L2198" i="18"/>
  <c r="L2594" i="18"/>
  <c r="L2790" i="18"/>
  <c r="L2806" i="18"/>
  <c r="L2822" i="18"/>
  <c r="L3306" i="18"/>
  <c r="L2165" i="18"/>
  <c r="L2181" i="18"/>
  <c r="L2197" i="18"/>
  <c r="L2597" i="18"/>
  <c r="L2793" i="18"/>
  <c r="L2809" i="18"/>
  <c r="L2825" i="18"/>
  <c r="L2164" i="18"/>
  <c r="L2180" i="18"/>
  <c r="L2196" i="18"/>
  <c r="L2552" i="18"/>
  <c r="L2780" i="18"/>
  <c r="L2796" i="18"/>
  <c r="L2812" i="18"/>
  <c r="L3300" i="18"/>
  <c r="L2807" i="18"/>
  <c r="L2159" i="18"/>
  <c r="L2175" i="18"/>
  <c r="L2191" i="18"/>
  <c r="L2263" i="18"/>
  <c r="L2587" i="18"/>
  <c r="L2787" i="18"/>
  <c r="L2819" i="18"/>
  <c r="L2586" i="18"/>
  <c r="L2802" i="18"/>
  <c r="L2193" i="18"/>
  <c r="L2805" i="18"/>
  <c r="L2192" i="18"/>
  <c r="L2792" i="18"/>
  <c r="L2824" i="18"/>
  <c r="L3496" i="18"/>
  <c r="L2171" i="18"/>
  <c r="L2203" i="18"/>
  <c r="L2779" i="18"/>
  <c r="L2158" i="18"/>
  <c r="L2174" i="18"/>
  <c r="L2190" i="18"/>
  <c r="L2226" i="18"/>
  <c r="L2638" i="18"/>
  <c r="L2782" i="18"/>
  <c r="L2798" i="18"/>
  <c r="L2814" i="18"/>
  <c r="L2157" i="18"/>
  <c r="L2173" i="18"/>
  <c r="L2189" i="18"/>
  <c r="L2261" i="18"/>
  <c r="L2785" i="18"/>
  <c r="L2801" i="18"/>
  <c r="L2817" i="18"/>
  <c r="L2156" i="18"/>
  <c r="L2172" i="18"/>
  <c r="L2188" i="18"/>
  <c r="L2212" i="18"/>
  <c r="L2596" i="18"/>
  <c r="L2788" i="18"/>
  <c r="L2804" i="18"/>
  <c r="L2820" i="18"/>
  <c r="L2791" i="18"/>
  <c r="L2823" i="18"/>
  <c r="L2151" i="18"/>
  <c r="L2167" i="18"/>
  <c r="L2183" i="18"/>
  <c r="L2199" i="18"/>
  <c r="L2439" i="18"/>
  <c r="L2599" i="18"/>
  <c r="L2803" i="18"/>
  <c r="L2178" i="18"/>
  <c r="L2654" i="18"/>
  <c r="L2818" i="18"/>
  <c r="L2177" i="18"/>
  <c r="L2789" i="18"/>
  <c r="L2176" i="18"/>
  <c r="L2600" i="18"/>
  <c r="L2808" i="18"/>
  <c r="L2155" i="18"/>
  <c r="L2811" i="18"/>
  <c r="L2154" i="18"/>
  <c r="L2170" i="18"/>
  <c r="L2186" i="18"/>
  <c r="L2202" i="18"/>
  <c r="L2598" i="18"/>
  <c r="L2778" i="18"/>
  <c r="L2794" i="18"/>
  <c r="L2810" i="18"/>
  <c r="L2826" i="18"/>
  <c r="L2153" i="18"/>
  <c r="L2169" i="18"/>
  <c r="L2185" i="18"/>
  <c r="L2201" i="18"/>
  <c r="L2781" i="18"/>
  <c r="L2797" i="18"/>
  <c r="L2813" i="18"/>
  <c r="L2152" i="18"/>
  <c r="L2168" i="18"/>
  <c r="L2184" i="18"/>
  <c r="L2200" i="18"/>
  <c r="L2592" i="18"/>
  <c r="L2784" i="18"/>
  <c r="L2800" i="18"/>
  <c r="L2816" i="18"/>
  <c r="L2783" i="18"/>
  <c r="L2815" i="18"/>
  <c r="L2163" i="18"/>
  <c r="L2179" i="18"/>
  <c r="L2195" i="18"/>
  <c r="L2595" i="18"/>
  <c r="L2795" i="18"/>
  <c r="J2714" i="18"/>
  <c r="L2714" i="18" s="1"/>
  <c r="J2380" i="18"/>
  <c r="L2380" i="18" s="1"/>
  <c r="J3321" i="18"/>
  <c r="L3321" i="18" s="1"/>
  <c r="J2355" i="18"/>
  <c r="L2355" i="18" s="1"/>
  <c r="J2941" i="18"/>
  <c r="L2941" i="18" s="1"/>
  <c r="J2956" i="18"/>
  <c r="L2956" i="18" s="1"/>
  <c r="J1478" i="18"/>
  <c r="L1478" i="18" s="1"/>
  <c r="J2955" i="18"/>
  <c r="L2955" i="18" s="1"/>
  <c r="J2939" i="18"/>
  <c r="L2939" i="18" s="1"/>
  <c r="L2929" i="18"/>
  <c r="L2928" i="18"/>
  <c r="L2927" i="18"/>
  <c r="L2921" i="18"/>
  <c r="L2856" i="18"/>
  <c r="L2872" i="18"/>
  <c r="L2924" i="18"/>
  <c r="L2855" i="18"/>
  <c r="L2937" i="18"/>
  <c r="L2912" i="18"/>
  <c r="L2952" i="18"/>
  <c r="L2867" i="18"/>
  <c r="L2870" i="18"/>
  <c r="AF691" i="18"/>
  <c r="AF795" i="18"/>
  <c r="AF823" i="18"/>
  <c r="AF856" i="18"/>
  <c r="AF971" i="18"/>
  <c r="AF974" i="18"/>
  <c r="AF975" i="18"/>
  <c r="AF1047" i="18"/>
  <c r="J37" i="18"/>
  <c r="AF643" i="18"/>
  <c r="AF647" i="18"/>
  <c r="AF651" i="18"/>
  <c r="J652" i="18"/>
  <c r="AF677" i="18"/>
  <c r="J680" i="18"/>
  <c r="J709" i="18"/>
  <c r="J747" i="18"/>
  <c r="J748" i="18"/>
  <c r="AF768" i="18"/>
  <c r="J777" i="18"/>
  <c r="AF778" i="18"/>
  <c r="J798" i="18"/>
  <c r="AF801" i="18"/>
  <c r="J816" i="18"/>
  <c r="J826" i="18"/>
  <c r="AF859" i="18"/>
  <c r="J867" i="18"/>
  <c r="J881" i="18"/>
  <c r="J911" i="18"/>
  <c r="J920" i="18"/>
  <c r="J932" i="18"/>
  <c r="J957" i="18"/>
  <c r="AF964" i="18"/>
  <c r="AF967" i="18"/>
  <c r="J968" i="18"/>
  <c r="J972" i="18"/>
  <c r="J973" i="18"/>
  <c r="J976" i="18"/>
  <c r="J977" i="18"/>
  <c r="J978" i="18"/>
  <c r="J1003" i="18"/>
  <c r="AF1016" i="18"/>
  <c r="AF1021" i="18"/>
  <c r="AF1034" i="18"/>
  <c r="AF1036" i="18"/>
  <c r="J1046" i="18"/>
  <c r="J1049" i="18"/>
  <c r="AF1057" i="18"/>
  <c r="J1112" i="18"/>
  <c r="J1130" i="18"/>
  <c r="J1380" i="18"/>
  <c r="J1385" i="18"/>
  <c r="J1411" i="18"/>
  <c r="AF1415" i="18"/>
  <c r="J1419" i="18"/>
  <c r="J1424" i="18"/>
  <c r="AF1408" i="18"/>
  <c r="AF732" i="18"/>
  <c r="AF731" i="18"/>
  <c r="AF773" i="18"/>
  <c r="AF783" i="18"/>
  <c r="AF861" i="18"/>
  <c r="AF868" i="18"/>
  <c r="AF961" i="18"/>
  <c r="AF969" i="18"/>
  <c r="AF981" i="18"/>
  <c r="AF1107" i="18"/>
  <c r="AF1123" i="18"/>
  <c r="AF591" i="18"/>
  <c r="AF628" i="18"/>
  <c r="J630" i="18"/>
  <c r="J636" i="18"/>
  <c r="AF637" i="18"/>
  <c r="AF639" i="18"/>
  <c r="J648" i="18"/>
  <c r="AF654" i="18"/>
  <c r="J656" i="18"/>
  <c r="J657" i="18"/>
  <c r="AF660" i="18"/>
  <c r="J664" i="18"/>
  <c r="AF673" i="18"/>
  <c r="J676" i="18"/>
  <c r="J678" i="18"/>
  <c r="AF681" i="18"/>
  <c r="J694" i="18"/>
  <c r="J695" i="18"/>
  <c r="J746" i="18"/>
  <c r="AF749" i="18"/>
  <c r="AF755" i="18"/>
  <c r="J756" i="18"/>
  <c r="AF759" i="18"/>
  <c r="AF762" i="18"/>
  <c r="AF766" i="18"/>
  <c r="AF776" i="18"/>
  <c r="J780" i="18"/>
  <c r="J789" i="18"/>
  <c r="J791" i="18"/>
  <c r="J797" i="18"/>
  <c r="J809" i="18"/>
  <c r="AF814" i="18"/>
  <c r="AF815" i="18"/>
  <c r="AF817" i="18"/>
  <c r="J841" i="18"/>
  <c r="J848" i="18"/>
  <c r="J850" i="18"/>
  <c r="AF858" i="18"/>
  <c r="J860" i="18"/>
  <c r="J862" i="18"/>
  <c r="J865" i="18"/>
  <c r="J869" i="18"/>
  <c r="AF870" i="18"/>
  <c r="J871" i="18"/>
  <c r="AF877" i="18"/>
  <c r="AF882" i="18"/>
  <c r="J884" i="18"/>
  <c r="J909" i="18"/>
  <c r="AF913" i="18"/>
  <c r="J930" i="18"/>
  <c r="J955" i="18"/>
  <c r="AF956" i="18"/>
  <c r="J963" i="18"/>
  <c r="AF965" i="18"/>
  <c r="J966" i="18"/>
  <c r="AF970" i="18"/>
  <c r="J982" i="18"/>
  <c r="J987" i="18"/>
  <c r="AF989" i="18"/>
  <c r="J990" i="18"/>
  <c r="AF992" i="18"/>
  <c r="AF993" i="18"/>
  <c r="J994" i="18"/>
  <c r="J995" i="18"/>
  <c r="AF996" i="18"/>
  <c r="J997" i="18"/>
  <c r="AF1000" i="18"/>
  <c r="J1002" i="18"/>
  <c r="AF1004" i="18"/>
  <c r="AF1005" i="18"/>
  <c r="AF1006" i="18"/>
  <c r="AF1007" i="18"/>
  <c r="AF1008" i="18"/>
  <c r="AF1012" i="18"/>
  <c r="AF1014" i="18"/>
  <c r="AF1015" i="18"/>
  <c r="AF1017" i="18"/>
  <c r="J1026" i="18"/>
  <c r="AF1033" i="18"/>
  <c r="AF1037" i="18"/>
  <c r="J1048" i="18"/>
  <c r="J1050" i="18"/>
  <c r="AF1051" i="18"/>
  <c r="AF1052" i="18"/>
  <c r="AF1053" i="18"/>
  <c r="J1055" i="18"/>
  <c r="AF1059" i="18"/>
  <c r="AF1060" i="18"/>
  <c r="AF1061" i="18"/>
  <c r="J1062" i="18"/>
  <c r="J1063" i="18"/>
  <c r="AF1076" i="18"/>
  <c r="AF1078" i="18"/>
  <c r="AF1083" i="18"/>
  <c r="AF1094" i="18"/>
  <c r="J1097" i="18"/>
  <c r="J1108" i="18"/>
  <c r="AF1113" i="18"/>
  <c r="J1114" i="18"/>
  <c r="AF1116" i="18"/>
  <c r="AF1118" i="18"/>
  <c r="J1120" i="18"/>
  <c r="AF1121" i="18"/>
  <c r="J1124" i="18"/>
  <c r="AF1126" i="18"/>
  <c r="J1127" i="18"/>
  <c r="J1129" i="18"/>
  <c r="J1407" i="18"/>
  <c r="AF1409" i="18"/>
  <c r="J1420" i="18"/>
  <c r="AF632" i="18"/>
  <c r="AF666" i="18"/>
  <c r="AF779" i="18"/>
  <c r="AF796" i="18"/>
  <c r="AF954" i="18"/>
  <c r="AF1045" i="18"/>
  <c r="AF821" i="18"/>
  <c r="AF984" i="18"/>
  <c r="AF767" i="18"/>
  <c r="AF825" i="18"/>
  <c r="AF758" i="18"/>
  <c r="AF745" i="18"/>
  <c r="AF1041" i="18"/>
  <c r="J1417" i="18"/>
  <c r="AF1042" i="18"/>
  <c r="AF1410" i="18"/>
  <c r="J1054" i="18"/>
  <c r="AF983" i="18"/>
  <c r="J998" i="18"/>
  <c r="J1115" i="18"/>
  <c r="J822" i="18"/>
  <c r="J824" i="18"/>
  <c r="J763" i="18"/>
  <c r="J912" i="18"/>
  <c r="J711" i="18"/>
  <c r="AF842" i="18"/>
  <c r="AF765" i="18"/>
  <c r="AF1119" i="18"/>
  <c r="J1392" i="18"/>
  <c r="AF1412" i="18"/>
  <c r="AF958" i="18"/>
  <c r="AF1106" i="18"/>
  <c r="AF1414" i="18"/>
  <c r="AF752" i="18"/>
  <c r="J1421" i="18"/>
  <c r="AF738" i="18"/>
  <c r="J1391" i="18"/>
  <c r="AF744" i="18"/>
  <c r="AF1405" i="18"/>
  <c r="AF960" i="18"/>
  <c r="AF751" i="18"/>
  <c r="AF1095" i="18"/>
  <c r="AF753" i="18"/>
  <c r="AF1117" i="18"/>
  <c r="AF1043" i="18"/>
  <c r="AF1079" i="18"/>
  <c r="AF1105" i="18"/>
  <c r="AF742" i="18"/>
  <c r="AF750" i="18"/>
  <c r="AF741" i="18"/>
  <c r="AF1031" i="18"/>
  <c r="AF1030" i="18"/>
  <c r="AF665" i="18"/>
  <c r="AF772" i="18"/>
  <c r="AF1423" i="18"/>
  <c r="AF1406" i="18"/>
  <c r="AF1069" i="18"/>
  <c r="AF770" i="18"/>
  <c r="AF811" i="18"/>
  <c r="AF1025" i="18"/>
  <c r="AF1093" i="18"/>
  <c r="AF1009" i="18"/>
  <c r="AF743" i="18"/>
  <c r="AF1074" i="18"/>
  <c r="AF991" i="18"/>
  <c r="AF1044" i="18"/>
  <c r="J1422" i="18"/>
  <c r="AF1019" i="18"/>
  <c r="AF761" i="18"/>
  <c r="AF1039" i="18"/>
  <c r="AF1023" i="18"/>
  <c r="AF999" i="18"/>
  <c r="AF1001" i="18"/>
  <c r="AF1040" i="18"/>
  <c r="AF644" i="18"/>
  <c r="AF760" i="18"/>
  <c r="AF754" i="18"/>
  <c r="AF757" i="18"/>
  <c r="AF1077" i="18"/>
  <c r="AF1136" i="18"/>
  <c r="AF734" i="18"/>
  <c r="AF1018" i="18"/>
  <c r="AF1022" i="18"/>
  <c r="AF1011" i="18"/>
  <c r="AF1013" i="18"/>
  <c r="AF764" i="18"/>
  <c r="AF1111" i="18"/>
  <c r="AF1125" i="18"/>
  <c r="J1416" i="18"/>
  <c r="AF1058" i="18"/>
  <c r="AF1073" i="18"/>
  <c r="AF1122" i="18"/>
  <c r="AF1038" i="18"/>
  <c r="AF812" i="18"/>
  <c r="AF1382" i="18"/>
  <c r="AF653" i="18"/>
  <c r="AF662" i="18"/>
  <c r="AF785" i="18"/>
  <c r="AF787" i="18"/>
  <c r="AF818" i="18"/>
  <c r="AF819" i="18"/>
  <c r="AF939" i="18"/>
  <c r="AF1393" i="18"/>
  <c r="AF685" i="18"/>
  <c r="AF1381" i="18"/>
  <c r="AF668" i="18"/>
  <c r="AF800" i="18"/>
  <c r="AF804" i="18"/>
  <c r="AF808" i="18"/>
  <c r="AF1383" i="18"/>
  <c r="AF1387" i="18"/>
  <c r="AF1418" i="18"/>
  <c r="AF627" i="18"/>
  <c r="AF790" i="18"/>
  <c r="AF802" i="18"/>
  <c r="AF843" i="18"/>
  <c r="J1010" i="18"/>
  <c r="J1101" i="18"/>
  <c r="AF635" i="18"/>
  <c r="AF663" i="18"/>
  <c r="J1027" i="18"/>
  <c r="AF1065" i="18"/>
  <c r="AF629" i="18"/>
  <c r="AF788" i="18"/>
  <c r="AF820" i="18"/>
  <c r="AF944" i="18"/>
  <c r="AF646" i="18"/>
  <c r="AF686" i="18"/>
  <c r="AF739" i="18"/>
  <c r="J1092" i="18"/>
  <c r="J1100" i="18"/>
  <c r="AF645" i="18"/>
  <c r="AF784" i="18"/>
  <c r="AF1389" i="18"/>
  <c r="AF805" i="18"/>
  <c r="AF679" i="18"/>
  <c r="AF792" i="18"/>
  <c r="AF688" i="18"/>
  <c r="AF806" i="18"/>
  <c r="AF1067" i="18"/>
  <c r="J1099" i="18"/>
  <c r="AF669" i="18"/>
  <c r="AF737" i="18"/>
  <c r="J1103" i="18"/>
  <c r="AF650" i="18"/>
  <c r="AF857" i="18"/>
  <c r="AF1068" i="18"/>
  <c r="J1075" i="18"/>
  <c r="AF661" i="18"/>
  <c r="J1102" i="18"/>
  <c r="J1104" i="18"/>
  <c r="AF638" i="18"/>
  <c r="AF794" i="18"/>
  <c r="AF849" i="18"/>
  <c r="AF951" i="18"/>
  <c r="J1098" i="18"/>
  <c r="AF642" i="18"/>
  <c r="AF727" i="18"/>
  <c r="AF845" i="18"/>
  <c r="AF864" i="18"/>
  <c r="AF1378" i="18"/>
  <c r="AF626" i="18"/>
  <c r="AF803" i="18"/>
  <c r="AF689" i="18"/>
  <c r="AF1388" i="18"/>
  <c r="AF769" i="18"/>
  <c r="AF1425" i="18"/>
  <c r="J1029" i="18"/>
  <c r="AF692" i="18"/>
  <c r="AF886" i="18"/>
  <c r="AF667" i="18"/>
  <c r="AF684" i="18"/>
  <c r="AF649" i="18"/>
  <c r="AF1377" i="18"/>
  <c r="AF640" i="18"/>
  <c r="AF1032" i="18"/>
  <c r="J1128" i="18"/>
  <c r="J1020" i="18"/>
  <c r="AF690" i="18"/>
  <c r="AF1135" i="18"/>
  <c r="J1413" i="18"/>
  <c r="J1024" i="18"/>
  <c r="J1096" i="18"/>
  <c r="J1028" i="18"/>
  <c r="J1056" i="18"/>
  <c r="J1110" i="18"/>
  <c r="J1109" i="18"/>
  <c r="AF1390" i="18"/>
  <c r="AF674" i="18"/>
  <c r="AF675" i="18"/>
  <c r="AF693" i="18"/>
  <c r="AF934" i="18"/>
  <c r="AF658" i="18"/>
  <c r="AF847" i="18"/>
  <c r="AF655" i="18"/>
  <c r="J740" i="18"/>
  <c r="J959" i="18"/>
  <c r="J953" i="18"/>
  <c r="J1384" i="18"/>
  <c r="J730" i="18"/>
  <c r="J771" i="18"/>
  <c r="J781" i="18"/>
  <c r="J883" i="18"/>
  <c r="J671" i="18"/>
  <c r="J735" i="18"/>
  <c r="J844" i="18"/>
  <c r="J866" i="18"/>
  <c r="J927" i="18"/>
  <c r="J624" i="18"/>
  <c r="J729" i="18"/>
  <c r="J736" i="18"/>
  <c r="J687" i="18"/>
  <c r="J962" i="18"/>
  <c r="J682" i="18"/>
  <c r="J979" i="18"/>
  <c r="J774" i="18"/>
  <c r="J733" i="18"/>
  <c r="J775" i="18"/>
  <c r="AF851" i="18"/>
  <c r="AF1035" i="18"/>
  <c r="AF631" i="18"/>
  <c r="AF633" i="18"/>
  <c r="AF634" i="18"/>
  <c r="AF641" i="18"/>
  <c r="AF659" i="18"/>
  <c r="AF670" i="18"/>
  <c r="AF672" i="18"/>
  <c r="AF683" i="18"/>
  <c r="AF696" i="18"/>
  <c r="AF793" i="18"/>
  <c r="AF799" i="18"/>
  <c r="AF807" i="18"/>
  <c r="AF813" i="18"/>
  <c r="AF846" i="18"/>
  <c r="J846" i="18" s="1"/>
  <c r="AF852" i="18"/>
  <c r="J852" i="18" s="1"/>
  <c r="AF853" i="18"/>
  <c r="AF854" i="18"/>
  <c r="AF855" i="18"/>
  <c r="AF863" i="18"/>
  <c r="AF872" i="18"/>
  <c r="J872" i="18" s="1"/>
  <c r="AF873" i="18"/>
  <c r="J873" i="18" s="1"/>
  <c r="AF874" i="18"/>
  <c r="J874" i="18" s="1"/>
  <c r="AF875" i="18"/>
  <c r="AF876" i="18"/>
  <c r="J876" i="18" s="1"/>
  <c r="AF878" i="18"/>
  <c r="J878" i="18" s="1"/>
  <c r="AF879" i="18"/>
  <c r="AF880" i="18"/>
  <c r="AF885" i="18"/>
  <c r="J885" i="18" s="1"/>
  <c r="AF887" i="18"/>
  <c r="J887" i="18" s="1"/>
  <c r="AF888" i="18"/>
  <c r="AF889" i="18"/>
  <c r="AF938" i="18"/>
  <c r="J938" i="18" s="1"/>
  <c r="AF941" i="18"/>
  <c r="AF942" i="18"/>
  <c r="AF943" i="18"/>
  <c r="AF945" i="18"/>
  <c r="AF946" i="18"/>
  <c r="AF947" i="18"/>
  <c r="AF948" i="18"/>
  <c r="AF949" i="18"/>
  <c r="AF952" i="18"/>
  <c r="AF980" i="18"/>
  <c r="AF985" i="18"/>
  <c r="AF986" i="18"/>
  <c r="J986" i="18" s="1"/>
  <c r="AF988" i="18"/>
  <c r="J988" i="18" s="1"/>
  <c r="AF1064" i="18"/>
  <c r="AF1066" i="18"/>
  <c r="AF1070" i="18"/>
  <c r="AF1071" i="18"/>
  <c r="AF1072" i="18"/>
  <c r="J1072" i="18" s="1"/>
  <c r="AF1080" i="18"/>
  <c r="AF1081" i="18"/>
  <c r="AF1082" i="18"/>
  <c r="J1082" i="18" s="1"/>
  <c r="AF1137" i="18"/>
  <c r="J1137" i="18" s="1"/>
  <c r="AF1379" i="18"/>
  <c r="AF1386" i="18"/>
  <c r="AF786" i="18"/>
  <c r="AF810" i="18"/>
  <c r="AF940" i="18"/>
  <c r="AF950" i="18"/>
  <c r="JW63" i="10" l="1"/>
  <c r="JV63" i="10"/>
  <c r="JU63" i="10"/>
  <c r="HB63" i="10"/>
  <c r="HC63" i="10" s="1"/>
  <c r="GY63" i="10"/>
  <c r="GW63" i="10" s="1"/>
  <c r="EI63" i="10"/>
  <c r="AP63" i="10" s="1"/>
  <c r="CX63" i="10"/>
  <c r="O63" i="10" s="1"/>
  <c r="CW63" i="10"/>
  <c r="CD63" i="10"/>
  <c r="BJ63" i="10"/>
  <c r="BI63" i="10"/>
  <c r="BH63" i="10"/>
  <c r="BG63" i="10"/>
  <c r="BF63" i="10"/>
  <c r="BE63" i="10"/>
  <c r="BD63" i="10"/>
  <c r="AS63" i="10"/>
  <c r="AR63" i="10"/>
  <c r="AQ63" i="10"/>
  <c r="AO63" i="10"/>
  <c r="U63" i="10"/>
  <c r="T63" i="10"/>
  <c r="Q63" i="10"/>
  <c r="N63" i="10"/>
  <c r="CG63" i="10" s="1"/>
  <c r="JW61" i="10"/>
  <c r="JV61" i="10"/>
  <c r="JU61" i="10"/>
  <c r="HB61" i="10"/>
  <c r="HC61" i="10" s="1"/>
  <c r="GY61" i="10"/>
  <c r="GW61" i="10" s="1"/>
  <c r="EI61" i="10"/>
  <c r="AP61" i="10" s="1"/>
  <c r="CX61" i="10"/>
  <c r="O61" i="10" s="1"/>
  <c r="CW61" i="10"/>
  <c r="CD61" i="10"/>
  <c r="BJ61" i="10"/>
  <c r="BI61" i="10"/>
  <c r="BH61" i="10"/>
  <c r="BG61" i="10"/>
  <c r="BF61" i="10"/>
  <c r="BE61" i="10"/>
  <c r="BD61" i="10"/>
  <c r="AS61" i="10"/>
  <c r="AR61" i="10"/>
  <c r="AQ61" i="10"/>
  <c r="AO61" i="10"/>
  <c r="U61" i="10"/>
  <c r="T61" i="10"/>
  <c r="Q61" i="10"/>
  <c r="N61" i="10"/>
  <c r="CG61" i="10" s="1"/>
  <c r="JW60" i="10"/>
  <c r="JV60" i="10"/>
  <c r="JU60" i="10"/>
  <c r="HB60" i="10"/>
  <c r="HC60" i="10" s="1"/>
  <c r="GY60" i="10"/>
  <c r="GZ60" i="10" s="1"/>
  <c r="EI60" i="10"/>
  <c r="AP60" i="10" s="1"/>
  <c r="CX60" i="10"/>
  <c r="O60" i="10" s="1"/>
  <c r="CW60" i="10"/>
  <c r="CD60" i="10"/>
  <c r="BJ60" i="10"/>
  <c r="BI60" i="10"/>
  <c r="BH60" i="10"/>
  <c r="BG60" i="10"/>
  <c r="BF60" i="10"/>
  <c r="BE60" i="10"/>
  <c r="BD60" i="10"/>
  <c r="AS60" i="10"/>
  <c r="AR60" i="10"/>
  <c r="AQ60" i="10"/>
  <c r="AO60" i="10"/>
  <c r="U60" i="10"/>
  <c r="T60" i="10"/>
  <c r="Q60" i="10"/>
  <c r="N60" i="10"/>
  <c r="CG60" i="10" s="1"/>
  <c r="JW59" i="10"/>
  <c r="JV59" i="10"/>
  <c r="JU59" i="10"/>
  <c r="HB59" i="10"/>
  <c r="HC59" i="10" s="1"/>
  <c r="GY59" i="10"/>
  <c r="GZ59" i="10" s="1"/>
  <c r="EI59" i="10"/>
  <c r="AP59" i="10" s="1"/>
  <c r="CX59" i="10"/>
  <c r="O59" i="10" s="1"/>
  <c r="CW59" i="10"/>
  <c r="CD59" i="10"/>
  <c r="BJ59" i="10"/>
  <c r="BI59" i="10"/>
  <c r="BH59" i="10"/>
  <c r="BG59" i="10"/>
  <c r="BF59" i="10"/>
  <c r="BE59" i="10"/>
  <c r="BD59" i="10"/>
  <c r="AS59" i="10"/>
  <c r="AR59" i="10"/>
  <c r="AQ59" i="10"/>
  <c r="AO59" i="10"/>
  <c r="U59" i="10"/>
  <c r="T59" i="10"/>
  <c r="S59" i="10" s="1"/>
  <c r="Q59" i="10"/>
  <c r="N59" i="10"/>
  <c r="CG59" i="10" s="1"/>
  <c r="JW57" i="10"/>
  <c r="JV57" i="10"/>
  <c r="JU57" i="10"/>
  <c r="U57" i="10"/>
  <c r="S57" i="10"/>
  <c r="JS57" i="10" s="1"/>
  <c r="JW56" i="10"/>
  <c r="JV56" i="10"/>
  <c r="JU56" i="10"/>
  <c r="U56" i="10"/>
  <c r="S56" i="10"/>
  <c r="JX56" i="10" s="1"/>
  <c r="JW55" i="10"/>
  <c r="JV55" i="10"/>
  <c r="JU55" i="10"/>
  <c r="U55" i="10"/>
  <c r="S55" i="10"/>
  <c r="JS55" i="10" s="1"/>
  <c r="JS56" i="10" l="1"/>
  <c r="GW60" i="10"/>
  <c r="GZ61" i="10"/>
  <c r="GZ63" i="10"/>
  <c r="JS59" i="10"/>
  <c r="JR59" i="10"/>
  <c r="S63" i="10"/>
  <c r="JT59" i="10"/>
  <c r="S61" i="10"/>
  <c r="JT61" i="10" s="1"/>
  <c r="JR56" i="10"/>
  <c r="GW59" i="10"/>
  <c r="JR57" i="10"/>
  <c r="ES59" i="10"/>
  <c r="JX59" i="10"/>
  <c r="S60" i="10"/>
  <c r="JS60" i="10" s="1"/>
  <c r="CF59" i="10"/>
  <c r="JR55" i="10"/>
  <c r="JT57" i="10"/>
  <c r="JX57" i="10"/>
  <c r="JT56" i="10"/>
  <c r="JT55" i="10"/>
  <c r="JX55" i="10"/>
  <c r="JS61" i="10" l="1"/>
  <c r="JR63" i="10"/>
  <c r="CF63" i="10"/>
  <c r="JX63" i="10"/>
  <c r="ES63" i="10"/>
  <c r="JS63" i="10"/>
  <c r="JT63" i="10"/>
  <c r="JR60" i="10"/>
  <c r="CF60" i="10"/>
  <c r="JX60" i="10"/>
  <c r="ES60" i="10"/>
  <c r="JT60" i="10"/>
  <c r="JR61" i="10"/>
  <c r="JX61" i="10"/>
  <c r="ES61" i="10"/>
  <c r="CF61" i="10"/>
  <c r="L7" i="18" l="1"/>
  <c r="L15" i="18"/>
  <c r="L16" i="18"/>
  <c r="L17" i="18"/>
  <c r="J22" i="18"/>
  <c r="L22" i="18" s="1"/>
  <c r="J23" i="18"/>
  <c r="L23" i="18" s="1"/>
  <c r="J24" i="18"/>
  <c r="L24" i="18" s="1"/>
  <c r="J25" i="18"/>
  <c r="L25" i="18" s="1"/>
  <c r="J26" i="18"/>
  <c r="L26" i="18" s="1"/>
  <c r="L27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3" i="18"/>
  <c r="L45" i="18"/>
  <c r="L46" i="18"/>
  <c r="L47" i="18"/>
  <c r="L49" i="18"/>
  <c r="L50" i="18"/>
  <c r="L51" i="18"/>
  <c r="L52" i="18"/>
  <c r="L53" i="18"/>
  <c r="L54" i="18"/>
  <c r="L55" i="18"/>
  <c r="L56" i="18"/>
  <c r="L57" i="18"/>
  <c r="J58" i="18"/>
  <c r="L58" i="18" s="1"/>
  <c r="J59" i="18"/>
  <c r="L59" i="18" s="1"/>
  <c r="J60" i="18"/>
  <c r="L60" i="18" s="1"/>
  <c r="J61" i="18"/>
  <c r="L61" i="18" s="1"/>
  <c r="J62" i="18"/>
  <c r="L62" i="18" s="1"/>
  <c r="J67" i="18"/>
  <c r="L67" i="18" s="1"/>
  <c r="L68" i="18"/>
  <c r="L69" i="18"/>
  <c r="L71" i="18"/>
  <c r="L87" i="18"/>
  <c r="L88" i="18"/>
  <c r="L97" i="18"/>
  <c r="J104" i="18"/>
  <c r="L104" i="18" s="1"/>
  <c r="L106" i="18"/>
  <c r="J107" i="18"/>
  <c r="L107" i="18" s="1"/>
  <c r="L109" i="18"/>
  <c r="L114" i="18"/>
  <c r="L126" i="18"/>
  <c r="L139" i="18"/>
  <c r="L140" i="18"/>
  <c r="J144" i="18"/>
  <c r="L144" i="18" s="1"/>
  <c r="J145" i="18"/>
  <c r="L145" i="18" s="1"/>
  <c r="L149" i="18"/>
  <c r="L159" i="18"/>
  <c r="L163" i="18"/>
  <c r="L172" i="18"/>
  <c r="L193" i="18"/>
  <c r="J196" i="18"/>
  <c r="L196" i="18" s="1"/>
  <c r="J197" i="18"/>
  <c r="L197" i="18" s="1"/>
  <c r="L200" i="18"/>
  <c r="L201" i="18"/>
  <c r="L207" i="18"/>
  <c r="L218" i="18"/>
  <c r="L219" i="18"/>
  <c r="L220" i="18"/>
  <c r="L221" i="18"/>
  <c r="L222" i="18"/>
  <c r="L223" i="18"/>
  <c r="L224" i="18"/>
  <c r="L225" i="18"/>
  <c r="L230" i="18"/>
  <c r="J236" i="18"/>
  <c r="L236" i="18" s="1"/>
  <c r="J237" i="18"/>
  <c r="L237" i="18" s="1"/>
  <c r="J238" i="18"/>
  <c r="L238" i="18" s="1"/>
  <c r="J239" i="18"/>
  <c r="L239" i="18" s="1"/>
  <c r="J240" i="18"/>
  <c r="L240" i="18" s="1"/>
  <c r="J241" i="18"/>
  <c r="L241" i="18" s="1"/>
  <c r="J242" i="18"/>
  <c r="L242" i="18" s="1"/>
  <c r="J243" i="18"/>
  <c r="L243" i="18" s="1"/>
  <c r="J244" i="18"/>
  <c r="L244" i="18" s="1"/>
  <c r="J245" i="18"/>
  <c r="L245" i="18" s="1"/>
  <c r="J246" i="18"/>
  <c r="L246" i="18" s="1"/>
  <c r="J247" i="18"/>
  <c r="L247" i="18" s="1"/>
  <c r="J248" i="18"/>
  <c r="L248" i="18" s="1"/>
  <c r="J249" i="18"/>
  <c r="L249" i="18" s="1"/>
  <c r="J250" i="18"/>
  <c r="L250" i="18" s="1"/>
  <c r="J251" i="18"/>
  <c r="L251" i="18" s="1"/>
  <c r="J252" i="18"/>
  <c r="L252" i="18" s="1"/>
  <c r="J253" i="18"/>
  <c r="L253" i="18" s="1"/>
  <c r="J255" i="18"/>
  <c r="L255" i="18" s="1"/>
  <c r="J256" i="18"/>
  <c r="L256" i="18" s="1"/>
  <c r="J258" i="18"/>
  <c r="L258" i="18" s="1"/>
  <c r="J259" i="18"/>
  <c r="L259" i="18" s="1"/>
  <c r="L260" i="18"/>
  <c r="L261" i="18"/>
  <c r="L264" i="18"/>
  <c r="L265" i="18"/>
  <c r="L268" i="18"/>
  <c r="L271" i="18"/>
  <c r="L272" i="18"/>
  <c r="L273" i="18"/>
  <c r="L274" i="18"/>
  <c r="L275" i="18"/>
  <c r="L276" i="18"/>
  <c r="L277" i="18"/>
  <c r="L280" i="18"/>
  <c r="L282" i="18"/>
  <c r="L283" i="18"/>
  <c r="L286" i="18"/>
  <c r="L290" i="18"/>
  <c r="L291" i="18"/>
  <c r="L294" i="18"/>
  <c r="L298" i="18"/>
  <c r="L301" i="18"/>
  <c r="L302" i="18"/>
  <c r="L304" i="18"/>
  <c r="L308" i="18"/>
  <c r="L309" i="18"/>
  <c r="L310" i="18"/>
  <c r="L311" i="18"/>
  <c r="L313" i="18"/>
  <c r="L316" i="18"/>
  <c r="L320" i="18"/>
  <c r="L321" i="18"/>
  <c r="L324" i="18"/>
  <c r="L329" i="18"/>
  <c r="L338" i="18"/>
  <c r="L342" i="18"/>
  <c r="L346" i="18"/>
  <c r="L348" i="18"/>
  <c r="L349" i="18"/>
  <c r="L350" i="18"/>
  <c r="L351" i="18"/>
  <c r="L355" i="18"/>
  <c r="L356" i="18"/>
  <c r="L359" i="18"/>
  <c r="L362" i="18"/>
  <c r="L363" i="18"/>
  <c r="L364" i="18"/>
  <c r="L365" i="18"/>
  <c r="L366" i="18"/>
  <c r="L367" i="18"/>
  <c r="L377" i="18"/>
  <c r="L402" i="18"/>
  <c r="L409" i="18"/>
  <c r="L410" i="18"/>
  <c r="L413" i="18"/>
  <c r="L416" i="18"/>
  <c r="L417" i="18"/>
  <c r="L420" i="18"/>
  <c r="L425" i="18"/>
  <c r="L427" i="18"/>
  <c r="L428" i="18"/>
  <c r="L429" i="18"/>
  <c r="L430" i="18"/>
  <c r="L436" i="18"/>
  <c r="L437" i="18"/>
  <c r="L439" i="18"/>
  <c r="L444" i="18"/>
  <c r="L445" i="18"/>
  <c r="L447" i="18"/>
  <c r="L453" i="18"/>
  <c r="L482" i="18"/>
  <c r="L486" i="18"/>
  <c r="L487" i="18"/>
  <c r="L498" i="18"/>
  <c r="L503" i="18"/>
  <c r="L506" i="18"/>
  <c r="L507" i="18"/>
  <c r="L510" i="18"/>
  <c r="L511" i="18"/>
  <c r="L512" i="18"/>
  <c r="L513" i="18"/>
  <c r="L514" i="18"/>
  <c r="L515" i="18"/>
  <c r="L517" i="18"/>
  <c r="L523" i="18"/>
  <c r="L527" i="18"/>
  <c r="L528" i="18"/>
  <c r="L529" i="18"/>
  <c r="L531" i="18"/>
  <c r="L532" i="18"/>
  <c r="L543" i="18"/>
  <c r="L545" i="18"/>
  <c r="L548" i="18"/>
  <c r="L549" i="18"/>
  <c r="L551" i="18"/>
  <c r="L554" i="18"/>
  <c r="L555" i="18"/>
  <c r="L556" i="18"/>
  <c r="L558" i="18"/>
  <c r="L560" i="18"/>
  <c r="L561" i="18"/>
  <c r="L567" i="18"/>
  <c r="L569" i="18"/>
  <c r="L571" i="18"/>
  <c r="L572" i="18"/>
  <c r="L573" i="18"/>
  <c r="L574" i="18"/>
  <c r="L575" i="18"/>
  <c r="L577" i="18"/>
  <c r="L578" i="18"/>
  <c r="L582" i="18"/>
  <c r="L583" i="18"/>
  <c r="L584" i="18"/>
  <c r="L585" i="18"/>
  <c r="L586" i="18"/>
  <c r="J590" i="18"/>
  <c r="L590" i="18" s="1"/>
  <c r="J594" i="18"/>
  <c r="L594" i="18" s="1"/>
  <c r="J595" i="18"/>
  <c r="L595" i="18" s="1"/>
  <c r="J597" i="18"/>
  <c r="L597" i="18" s="1"/>
  <c r="J598" i="18"/>
  <c r="L598" i="18" s="1"/>
  <c r="J599" i="18"/>
  <c r="L599" i="18" s="1"/>
  <c r="J600" i="18"/>
  <c r="L600" i="18" s="1"/>
  <c r="J601" i="18"/>
  <c r="L601" i="18" s="1"/>
  <c r="J603" i="18"/>
  <c r="L603" i="18" s="1"/>
  <c r="J604" i="18"/>
  <c r="L604" i="18" s="1"/>
  <c r="J605" i="18"/>
  <c r="L605" i="18" s="1"/>
  <c r="J606" i="18"/>
  <c r="L606" i="18" s="1"/>
  <c r="J608" i="18"/>
  <c r="L608" i="18" s="1"/>
  <c r="J609" i="18"/>
  <c r="L609" i="18" s="1"/>
  <c r="J610" i="18"/>
  <c r="L610" i="18" s="1"/>
  <c r="J611" i="18"/>
  <c r="L611" i="18" s="1"/>
  <c r="J612" i="18"/>
  <c r="L612" i="18" s="1"/>
  <c r="J613" i="18"/>
  <c r="L613" i="18" s="1"/>
  <c r="J614" i="18"/>
  <c r="L614" i="18" s="1"/>
  <c r="J615" i="18"/>
  <c r="L615" i="18" s="1"/>
  <c r="J616" i="18"/>
  <c r="L616" i="18" s="1"/>
  <c r="J617" i="18"/>
  <c r="L617" i="18" s="1"/>
  <c r="J618" i="18"/>
  <c r="L618" i="18" s="1"/>
  <c r="J619" i="18"/>
  <c r="L619" i="18" s="1"/>
  <c r="J620" i="18"/>
  <c r="L620" i="18" s="1"/>
  <c r="J622" i="18"/>
  <c r="L622" i="18" s="1"/>
  <c r="L624" i="18"/>
  <c r="J625" i="18"/>
  <c r="L625" i="18" s="1"/>
  <c r="L630" i="18"/>
  <c r="L636" i="18"/>
  <c r="L648" i="18"/>
  <c r="L652" i="18"/>
  <c r="L656" i="18"/>
  <c r="L657" i="18"/>
  <c r="L664" i="18"/>
  <c r="L671" i="18"/>
  <c r="L676" i="18"/>
  <c r="L678" i="18"/>
  <c r="L680" i="18"/>
  <c r="L682" i="18"/>
  <c r="L687" i="18"/>
  <c r="L694" i="18"/>
  <c r="L695" i="18"/>
  <c r="J697" i="18"/>
  <c r="L697" i="18" s="1"/>
  <c r="J698" i="18"/>
  <c r="L698" i="18" s="1"/>
  <c r="J699" i="18"/>
  <c r="L699" i="18" s="1"/>
  <c r="J700" i="18"/>
  <c r="L700" i="18" s="1"/>
  <c r="J701" i="18"/>
  <c r="L701" i="18" s="1"/>
  <c r="J704" i="18"/>
  <c r="L704" i="18" s="1"/>
  <c r="J706" i="18"/>
  <c r="L706" i="18" s="1"/>
  <c r="L709" i="18"/>
  <c r="J710" i="18"/>
  <c r="L710" i="18" s="1"/>
  <c r="L711" i="18"/>
  <c r="J712" i="18"/>
  <c r="L712" i="18" s="1"/>
  <c r="J713" i="18"/>
  <c r="L713" i="18" s="1"/>
  <c r="J717" i="18"/>
  <c r="L717" i="18" s="1"/>
  <c r="J721" i="18"/>
  <c r="L721" i="18" s="1"/>
  <c r="J722" i="18"/>
  <c r="L722" i="18" s="1"/>
  <c r="J723" i="18"/>
  <c r="L723" i="18" s="1"/>
  <c r="J725" i="18"/>
  <c r="L725" i="18" s="1"/>
  <c r="J726" i="18"/>
  <c r="L726" i="18" s="1"/>
  <c r="L729" i="18"/>
  <c r="L730" i="18"/>
  <c r="L733" i="18"/>
  <c r="L735" i="18"/>
  <c r="L736" i="18"/>
  <c r="L740" i="18"/>
  <c r="L746" i="18"/>
  <c r="L747" i="18"/>
  <c r="L748" i="18"/>
  <c r="L756" i="18"/>
  <c r="L763" i="18"/>
  <c r="L771" i="18"/>
  <c r="L774" i="18"/>
  <c r="L775" i="18"/>
  <c r="L777" i="18"/>
  <c r="L780" i="18"/>
  <c r="L781" i="18"/>
  <c r="J782" i="18"/>
  <c r="L782" i="18" s="1"/>
  <c r="L789" i="18"/>
  <c r="L791" i="18"/>
  <c r="L797" i="18"/>
  <c r="L798" i="18"/>
  <c r="L809" i="18"/>
  <c r="L816" i="18"/>
  <c r="L822" i="18"/>
  <c r="L824" i="18"/>
  <c r="L826" i="18"/>
  <c r="J827" i="18"/>
  <c r="L827" i="18" s="1"/>
  <c r="J829" i="18"/>
  <c r="L829" i="18" s="1"/>
  <c r="J830" i="18"/>
  <c r="L830" i="18" s="1"/>
  <c r="J831" i="18"/>
  <c r="L831" i="18" s="1"/>
  <c r="J833" i="18"/>
  <c r="L833" i="18" s="1"/>
  <c r="J835" i="18"/>
  <c r="L835" i="18" s="1"/>
  <c r="J836" i="18"/>
  <c r="L836" i="18" s="1"/>
  <c r="J837" i="18"/>
  <c r="L837" i="18" s="1"/>
  <c r="J838" i="18"/>
  <c r="L838" i="18" s="1"/>
  <c r="J839" i="18"/>
  <c r="L839" i="18" s="1"/>
  <c r="J840" i="18"/>
  <c r="L840" i="18" s="1"/>
  <c r="L841" i="18"/>
  <c r="L844" i="18"/>
  <c r="L846" i="18"/>
  <c r="L848" i="18"/>
  <c r="L850" i="18"/>
  <c r="L852" i="18"/>
  <c r="L860" i="18"/>
  <c r="L862" i="18"/>
  <c r="L865" i="18"/>
  <c r="L866" i="18"/>
  <c r="L867" i="18"/>
  <c r="L869" i="18"/>
  <c r="L871" i="18"/>
  <c r="L872" i="18"/>
  <c r="L873" i="18"/>
  <c r="L874" i="18"/>
  <c r="L876" i="18"/>
  <c r="L878" i="18"/>
  <c r="L881" i="18"/>
  <c r="L883" i="18"/>
  <c r="L884" i="18"/>
  <c r="L885" i="18"/>
  <c r="L887" i="18"/>
  <c r="J890" i="18"/>
  <c r="L890" i="18" s="1"/>
  <c r="J891" i="18"/>
  <c r="L891" i="18" s="1"/>
  <c r="J894" i="18"/>
  <c r="L894" i="18" s="1"/>
  <c r="J895" i="18"/>
  <c r="L895" i="18" s="1"/>
  <c r="J896" i="18"/>
  <c r="L896" i="18" s="1"/>
  <c r="J897" i="18"/>
  <c r="L897" i="18" s="1"/>
  <c r="J898" i="18"/>
  <c r="L898" i="18" s="1"/>
  <c r="J899" i="18"/>
  <c r="L899" i="18" s="1"/>
  <c r="J900" i="18"/>
  <c r="L900" i="18" s="1"/>
  <c r="J901" i="18"/>
  <c r="L901" i="18" s="1"/>
  <c r="J902" i="18"/>
  <c r="L902" i="18" s="1"/>
  <c r="J903" i="18"/>
  <c r="L903" i="18" s="1"/>
  <c r="J906" i="18"/>
  <c r="L906" i="18" s="1"/>
  <c r="J908" i="18"/>
  <c r="L908" i="18" s="1"/>
  <c r="L909" i="18"/>
  <c r="L911" i="18"/>
  <c r="L912" i="18"/>
  <c r="J915" i="18"/>
  <c r="L915" i="18" s="1"/>
  <c r="L917" i="18"/>
  <c r="J918" i="18"/>
  <c r="L918" i="18" s="1"/>
  <c r="J919" i="18"/>
  <c r="L919" i="18" s="1"/>
  <c r="L920" i="18"/>
  <c r="J921" i="18"/>
  <c r="L921" i="18" s="1"/>
  <c r="J923" i="18"/>
  <c r="L923" i="18" s="1"/>
  <c r="J924" i="18"/>
  <c r="L924" i="18" s="1"/>
  <c r="L927" i="18"/>
  <c r="J929" i="18"/>
  <c r="L929" i="18" s="1"/>
  <c r="L930" i="18"/>
  <c r="L932" i="18"/>
  <c r="J937" i="18"/>
  <c r="L937" i="18" s="1"/>
  <c r="L938" i="18"/>
  <c r="L953" i="18"/>
  <c r="L955" i="18"/>
  <c r="L957" i="18"/>
  <c r="L959" i="18"/>
  <c r="L962" i="18"/>
  <c r="L963" i="18"/>
  <c r="L966" i="18"/>
  <c r="L968" i="18"/>
  <c r="L972" i="18"/>
  <c r="L973" i="18"/>
  <c r="L976" i="18"/>
  <c r="L977" i="18"/>
  <c r="L978" i="18"/>
  <c r="L979" i="18"/>
  <c r="L982" i="18"/>
  <c r="L986" i="18"/>
  <c r="L987" i="18"/>
  <c r="L988" i="18"/>
  <c r="L990" i="18"/>
  <c r="L994" i="18"/>
  <c r="L995" i="18"/>
  <c r="L997" i="18"/>
  <c r="L998" i="18"/>
  <c r="L1002" i="18"/>
  <c r="L1003" i="18"/>
  <c r="L1010" i="18"/>
  <c r="L1020" i="18"/>
  <c r="L1024" i="18"/>
  <c r="L1026" i="18"/>
  <c r="L1027" i="18"/>
  <c r="L1028" i="18"/>
  <c r="L1029" i="18"/>
  <c r="L1046" i="18"/>
  <c r="L1048" i="18"/>
  <c r="L1049" i="18"/>
  <c r="L1050" i="18"/>
  <c r="L1054" i="18"/>
  <c r="L1055" i="18"/>
  <c r="L1056" i="18"/>
  <c r="L1062" i="18"/>
  <c r="L1063" i="18"/>
  <c r="L1072" i="18"/>
  <c r="L1075" i="18"/>
  <c r="L1082" i="18"/>
  <c r="J1084" i="18"/>
  <c r="L1084" i="18" s="1"/>
  <c r="J1086" i="18"/>
  <c r="L1086" i="18" s="1"/>
  <c r="J1089" i="18"/>
  <c r="L1089" i="18" s="1"/>
  <c r="J1090" i="18"/>
  <c r="L1090" i="18" s="1"/>
  <c r="J1091" i="18"/>
  <c r="L1091" i="18" s="1"/>
  <c r="L1092" i="18"/>
  <c r="L1096" i="18"/>
  <c r="L1097" i="18"/>
  <c r="L1098" i="18"/>
  <c r="L1099" i="18"/>
  <c r="L1100" i="18"/>
  <c r="L1101" i="18"/>
  <c r="L1102" i="18"/>
  <c r="L1103" i="18"/>
  <c r="L1104" i="18"/>
  <c r="L1108" i="18"/>
  <c r="L1109" i="18"/>
  <c r="L1110" i="18"/>
  <c r="L1112" i="18"/>
  <c r="L1114" i="18"/>
  <c r="L1115" i="18"/>
  <c r="L1120" i="18"/>
  <c r="L1124" i="18"/>
  <c r="L1127" i="18"/>
  <c r="L1128" i="18"/>
  <c r="L1129" i="18"/>
  <c r="L1130" i="18"/>
  <c r="J1131" i="18"/>
  <c r="L1131" i="18" s="1"/>
  <c r="J1132" i="18"/>
  <c r="L1132" i="18" s="1"/>
  <c r="J1133" i="18"/>
  <c r="L1133" i="18" s="1"/>
  <c r="J1134" i="18"/>
  <c r="L1134" i="18" s="1"/>
  <c r="L1137" i="18"/>
  <c r="J1140" i="18"/>
  <c r="L1140" i="18" s="1"/>
  <c r="J1141" i="18"/>
  <c r="L1141" i="18" s="1"/>
  <c r="L1142" i="18"/>
  <c r="L1144" i="18"/>
  <c r="L1150" i="18"/>
  <c r="L1157" i="18"/>
  <c r="L1158" i="18"/>
  <c r="L1159" i="18"/>
  <c r="L1167" i="18"/>
  <c r="L1168" i="18"/>
  <c r="L1185" i="18"/>
  <c r="L1188" i="18"/>
  <c r="L1190" i="18"/>
  <c r="J1191" i="18"/>
  <c r="L1191" i="18" s="1"/>
  <c r="J1192" i="18"/>
  <c r="L1192" i="18" s="1"/>
  <c r="J1193" i="18"/>
  <c r="L1193" i="18" s="1"/>
  <c r="J1195" i="18"/>
  <c r="L1195" i="18" s="1"/>
  <c r="J1196" i="18"/>
  <c r="L1196" i="18" s="1"/>
  <c r="J1197" i="18"/>
  <c r="L1197" i="18" s="1"/>
  <c r="J1198" i="18"/>
  <c r="L1198" i="18" s="1"/>
  <c r="J1199" i="18"/>
  <c r="L1199" i="18" s="1"/>
  <c r="J1200" i="18"/>
  <c r="L1200" i="18" s="1"/>
  <c r="L1201" i="18"/>
  <c r="L1202" i="18"/>
  <c r="L1204" i="18"/>
  <c r="L1208" i="18"/>
  <c r="L1210" i="18"/>
  <c r="L1211" i="18"/>
  <c r="L1212" i="18"/>
  <c r="L1213" i="18"/>
  <c r="L1214" i="18"/>
  <c r="L1216" i="18"/>
  <c r="L1217" i="18"/>
  <c r="L1219" i="18"/>
  <c r="L1221" i="18"/>
  <c r="L1224" i="18"/>
  <c r="L1225" i="18"/>
  <c r="L1226" i="18"/>
  <c r="L1227" i="18"/>
  <c r="L1232" i="18"/>
  <c r="L1233" i="18"/>
  <c r="L1234" i="18"/>
  <c r="L1235" i="18"/>
  <c r="L1237" i="18"/>
  <c r="L1238" i="18"/>
  <c r="L1239" i="18"/>
  <c r="L1240" i="18"/>
  <c r="L1242" i="18"/>
  <c r="L1243" i="18"/>
  <c r="L1246" i="18"/>
  <c r="L1248" i="18"/>
  <c r="L1249" i="18"/>
  <c r="L1252" i="18"/>
  <c r="L1253" i="18"/>
  <c r="L1254" i="18"/>
  <c r="J1255" i="18"/>
  <c r="L1255" i="18" s="1"/>
  <c r="J1256" i="18"/>
  <c r="L1256" i="18" s="1"/>
  <c r="J1257" i="18"/>
  <c r="L1257" i="18" s="1"/>
  <c r="J1262" i="18"/>
  <c r="L1262" i="18" s="1"/>
  <c r="J1263" i="18"/>
  <c r="L1263" i="18" s="1"/>
  <c r="J1264" i="18"/>
  <c r="L1264" i="18" s="1"/>
  <c r="L1265" i="18"/>
  <c r="L1269" i="18"/>
  <c r="L1271" i="18"/>
  <c r="L1272" i="18"/>
  <c r="L1274" i="18"/>
  <c r="L1275" i="18"/>
  <c r="L1276" i="18"/>
  <c r="L1277" i="18"/>
  <c r="L1281" i="18"/>
  <c r="L1283" i="18"/>
  <c r="L1284" i="18"/>
  <c r="L1285" i="18"/>
  <c r="L1286" i="18"/>
  <c r="L1287" i="18"/>
  <c r="L1288" i="18"/>
  <c r="L1291" i="18"/>
  <c r="L1292" i="18"/>
  <c r="L1298" i="18"/>
  <c r="L1299" i="18"/>
  <c r="L1300" i="18"/>
  <c r="L1301" i="18"/>
  <c r="L1309" i="18"/>
  <c r="L1310" i="18"/>
  <c r="L1311" i="18"/>
  <c r="L1314" i="18"/>
  <c r="L1315" i="18"/>
  <c r="L1316" i="18"/>
  <c r="L1317" i="18"/>
  <c r="L1318" i="18"/>
  <c r="L1319" i="18"/>
  <c r="L1320" i="18"/>
  <c r="L1321" i="18"/>
  <c r="L1322" i="18"/>
  <c r="L1326" i="18"/>
  <c r="L1332" i="18"/>
  <c r="L1333" i="18"/>
  <c r="L1334" i="18"/>
  <c r="L1335" i="18"/>
  <c r="L1336" i="18"/>
  <c r="L1337" i="18"/>
  <c r="L1339" i="18"/>
  <c r="L1340" i="18"/>
  <c r="L1342" i="18"/>
  <c r="L1344" i="18"/>
  <c r="L1345" i="18"/>
  <c r="L1347" i="18"/>
  <c r="L1348" i="18"/>
  <c r="L1350" i="18"/>
  <c r="L1351" i="18"/>
  <c r="L1352" i="18"/>
  <c r="L1353" i="18"/>
  <c r="L1355" i="18"/>
  <c r="L1358" i="18"/>
  <c r="L1359" i="18"/>
  <c r="L1362" i="18"/>
  <c r="L1363" i="18"/>
  <c r="L1366" i="18"/>
  <c r="L1367" i="18"/>
  <c r="L1372" i="18"/>
  <c r="J1373" i="18"/>
  <c r="L1373" i="18" s="1"/>
  <c r="J1374" i="18"/>
  <c r="L1374" i="18" s="1"/>
  <c r="J1376" i="18"/>
  <c r="L1376" i="18" s="1"/>
  <c r="L1380" i="18"/>
  <c r="L1384" i="18"/>
  <c r="L1385" i="18"/>
  <c r="L1391" i="18"/>
  <c r="L1392" i="18"/>
  <c r="J1394" i="18"/>
  <c r="L1394" i="18" s="1"/>
  <c r="J1395" i="18"/>
  <c r="L1395" i="18" s="1"/>
  <c r="J1396" i="18"/>
  <c r="L1396" i="18" s="1"/>
  <c r="J1397" i="18"/>
  <c r="L1397" i="18" s="1"/>
  <c r="J1398" i="18"/>
  <c r="L1398" i="18" s="1"/>
  <c r="J1399" i="18"/>
  <c r="L1399" i="18" s="1"/>
  <c r="J1400" i="18"/>
  <c r="L1400" i="18" s="1"/>
  <c r="J1401" i="18"/>
  <c r="L1401" i="18" s="1"/>
  <c r="J1402" i="18"/>
  <c r="L1402" i="18" s="1"/>
  <c r="J1403" i="18"/>
  <c r="L1403" i="18" s="1"/>
  <c r="L1407" i="18"/>
  <c r="L1411" i="18"/>
  <c r="L1413" i="18"/>
  <c r="L1416" i="18"/>
  <c r="L1417" i="18"/>
  <c r="L1419" i="18"/>
  <c r="L1420" i="18"/>
  <c r="L1421" i="18"/>
  <c r="L1422" i="18"/>
  <c r="L1424" i="18"/>
  <c r="J1426" i="18"/>
  <c r="L1426" i="18" s="1"/>
  <c r="J1427" i="18"/>
  <c r="L1427" i="18" s="1"/>
  <c r="J1428" i="18"/>
  <c r="L1428" i="18" s="1"/>
  <c r="J1431" i="18"/>
  <c r="L1431" i="18" s="1"/>
  <c r="J1446" i="18"/>
  <c r="L1446" i="18" s="1"/>
  <c r="J1447" i="18"/>
  <c r="L1447" i="18" s="1"/>
  <c r="J1448" i="18"/>
  <c r="L1448" i="18" s="1"/>
  <c r="J1449" i="18"/>
  <c r="L1449" i="18" s="1"/>
  <c r="J1453" i="18"/>
  <c r="L1453" i="18" s="1"/>
  <c r="J1454" i="18"/>
  <c r="L1454" i="18" s="1"/>
  <c r="J1458" i="18"/>
  <c r="L1458" i="18" s="1"/>
  <c r="L1461" i="18"/>
  <c r="L1463" i="18"/>
  <c r="L1472" i="18"/>
  <c r="L1476" i="18"/>
  <c r="L1477" i="18"/>
  <c r="J1479" i="18"/>
  <c r="L1479" i="18" s="1"/>
  <c r="J1480" i="18"/>
  <c r="L1480" i="18" s="1"/>
  <c r="J1481" i="18"/>
  <c r="L1481" i="18" s="1"/>
  <c r="J1482" i="18"/>
  <c r="L1482" i="18" s="1"/>
  <c r="J1483" i="18"/>
  <c r="L1483" i="18" s="1"/>
  <c r="J1484" i="18"/>
  <c r="L1484" i="18" s="1"/>
  <c r="L1485" i="18"/>
  <c r="L1486" i="18"/>
  <c r="L1487" i="18"/>
  <c r="L1488" i="18"/>
  <c r="L1489" i="18"/>
  <c r="L1490" i="18"/>
  <c r="L1491" i="18"/>
  <c r="L1492" i="18"/>
  <c r="L1493" i="18"/>
  <c r="L1494" i="18"/>
  <c r="L1496" i="18"/>
  <c r="L1497" i="18"/>
  <c r="L1498" i="18"/>
  <c r="L1500" i="18"/>
  <c r="L1501" i="18"/>
  <c r="L1502" i="18"/>
  <c r="L1503" i="18"/>
  <c r="L1504" i="18"/>
  <c r="J1505" i="18"/>
  <c r="L1505" i="18" s="1"/>
  <c r="J1506" i="18"/>
  <c r="L1506" i="18" s="1"/>
  <c r="J1507" i="18"/>
  <c r="L1507" i="18" s="1"/>
  <c r="L1519" i="18"/>
  <c r="L1520" i="18"/>
  <c r="L1522" i="18"/>
  <c r="L1523" i="18"/>
  <c r="L1524" i="18"/>
  <c r="L1525" i="18"/>
  <c r="L1529" i="18"/>
  <c r="L1531" i="18"/>
  <c r="L1532" i="18"/>
  <c r="L1535" i="18"/>
  <c r="L1599" i="18"/>
  <c r="L1638" i="18"/>
  <c r="L1640" i="18"/>
  <c r="L1641" i="18"/>
  <c r="L1643" i="18"/>
  <c r="L1645" i="18"/>
  <c r="L1646" i="18"/>
  <c r="L1648" i="18"/>
  <c r="L1649" i="18"/>
  <c r="L1650" i="18"/>
  <c r="L1652" i="18"/>
  <c r="L1653" i="18"/>
  <c r="L1655" i="18"/>
  <c r="L1656" i="18"/>
  <c r="L1660" i="18"/>
  <c r="L1661" i="18"/>
  <c r="L1662" i="18"/>
  <c r="L1664" i="18"/>
  <c r="L1666" i="18"/>
  <c r="L1668" i="18"/>
  <c r="J1669" i="18"/>
  <c r="L1669" i="18" s="1"/>
  <c r="J1670" i="18"/>
  <c r="L1670" i="18" s="1"/>
  <c r="J1671" i="18"/>
  <c r="L1671" i="18" s="1"/>
  <c r="J1673" i="18"/>
  <c r="L1673" i="18" s="1"/>
  <c r="J1674" i="18"/>
  <c r="L1674" i="18" s="1"/>
  <c r="J1675" i="18"/>
  <c r="L1675" i="18" s="1"/>
  <c r="J1676" i="18"/>
  <c r="L1676" i="18" s="1"/>
  <c r="J1677" i="18"/>
  <c r="L1677" i="18" s="1"/>
  <c r="J1678" i="18"/>
  <c r="L1678" i="18" s="1"/>
  <c r="J1679" i="18"/>
  <c r="L1679" i="18" s="1"/>
  <c r="J1680" i="18"/>
  <c r="L1680" i="18" s="1"/>
  <c r="J1681" i="18"/>
  <c r="L1681" i="18" s="1"/>
  <c r="J1682" i="18"/>
  <c r="L1682" i="18" s="1"/>
  <c r="J1683" i="18"/>
  <c r="L1683" i="18" s="1"/>
  <c r="J1684" i="18"/>
  <c r="L1684" i="18" s="1"/>
  <c r="J1685" i="18"/>
  <c r="L1685" i="18" s="1"/>
  <c r="J1686" i="18"/>
  <c r="L1686" i="18" s="1"/>
  <c r="J1687" i="18"/>
  <c r="L1687" i="18" s="1"/>
  <c r="J1688" i="18"/>
  <c r="L1688" i="18" s="1"/>
  <c r="J1689" i="18"/>
  <c r="L1689" i="18" s="1"/>
  <c r="J1690" i="18"/>
  <c r="L1690" i="18" s="1"/>
  <c r="J1691" i="18"/>
  <c r="L1691" i="18" s="1"/>
  <c r="J1692" i="18"/>
  <c r="L1692" i="18" s="1"/>
  <c r="L1693" i="18"/>
  <c r="L1698" i="18"/>
  <c r="L1708" i="18"/>
  <c r="L1711" i="18"/>
  <c r="L1726" i="18"/>
  <c r="L1765" i="18"/>
  <c r="L1767" i="18"/>
  <c r="L1820" i="18"/>
  <c r="J1827" i="18"/>
  <c r="L1827" i="18" s="1"/>
  <c r="J1828" i="18"/>
  <c r="L1828" i="18" s="1"/>
  <c r="J1829" i="18"/>
  <c r="L1829" i="18" s="1"/>
  <c r="J1830" i="18"/>
  <c r="L1830" i="18" s="1"/>
  <c r="J1831" i="18"/>
  <c r="L1831" i="18" s="1"/>
  <c r="J1832" i="18"/>
  <c r="L1832" i="18" s="1"/>
  <c r="J1833" i="18"/>
  <c r="L1833" i="18" s="1"/>
  <c r="J1834" i="18"/>
  <c r="L1834" i="18" s="1"/>
  <c r="J1835" i="18"/>
  <c r="L1835" i="18" s="1"/>
  <c r="J1836" i="18"/>
  <c r="L1836" i="18" s="1"/>
  <c r="J1837" i="18"/>
  <c r="L1837" i="18" s="1"/>
  <c r="J1839" i="18"/>
  <c r="L1839" i="18" s="1"/>
  <c r="L1841" i="18"/>
  <c r="J1842" i="18"/>
  <c r="L1842" i="18" s="1"/>
  <c r="J1843" i="18"/>
  <c r="L1843" i="18" s="1"/>
  <c r="J1845" i="18"/>
  <c r="L1845" i="18" s="1"/>
  <c r="J1846" i="18"/>
  <c r="L1846" i="18" s="1"/>
  <c r="J1848" i="18"/>
  <c r="L1848" i="18" s="1"/>
  <c r="J1849" i="18"/>
  <c r="L1849" i="18" s="1"/>
  <c r="J1850" i="18"/>
  <c r="L1850" i="18" s="1"/>
  <c r="J1851" i="18"/>
  <c r="L1851" i="18" s="1"/>
  <c r="J1854" i="18"/>
  <c r="L1854" i="18" s="1"/>
  <c r="J1860" i="18"/>
  <c r="L1860" i="18" s="1"/>
  <c r="J1861" i="18"/>
  <c r="L1861" i="18" s="1"/>
  <c r="J1862" i="18"/>
  <c r="L1862" i="18" s="1"/>
  <c r="J1863" i="18"/>
  <c r="L1863" i="18" s="1"/>
  <c r="J1864" i="18"/>
  <c r="L1864" i="18" s="1"/>
  <c r="J1865" i="18"/>
  <c r="L1865" i="18" s="1"/>
  <c r="J1866" i="18"/>
  <c r="L1866" i="18" s="1"/>
  <c r="J1867" i="18"/>
  <c r="L1867" i="18" s="1"/>
  <c r="J1868" i="18"/>
  <c r="L1868" i="18" s="1"/>
  <c r="J1869" i="18"/>
  <c r="L1869" i="18" s="1"/>
  <c r="J1870" i="18"/>
  <c r="L1870" i="18" s="1"/>
  <c r="J1871" i="18"/>
  <c r="L1871" i="18" s="1"/>
  <c r="J1872" i="18"/>
  <c r="L1872" i="18" s="1"/>
  <c r="J1874" i="18"/>
  <c r="L1874" i="18" s="1"/>
  <c r="J1875" i="18"/>
  <c r="L1875" i="18" s="1"/>
  <c r="J1876" i="18"/>
  <c r="L1876" i="18" s="1"/>
  <c r="J1877" i="18"/>
  <c r="L1877" i="18" s="1"/>
  <c r="J1878" i="18"/>
  <c r="L1878" i="18" s="1"/>
  <c r="J1879" i="18"/>
  <c r="L1879" i="18" s="1"/>
  <c r="J1880" i="18"/>
  <c r="L1880" i="18" s="1"/>
  <c r="J1881" i="18"/>
  <c r="L1881" i="18" s="1"/>
  <c r="J1882" i="18"/>
  <c r="L1882" i="18" s="1"/>
  <c r="J1883" i="18"/>
  <c r="L1883" i="18" s="1"/>
  <c r="J1884" i="18"/>
  <c r="L1884" i="18" s="1"/>
  <c r="J1885" i="18"/>
  <c r="L1885" i="18" s="1"/>
  <c r="J1886" i="18"/>
  <c r="L1886" i="18" s="1"/>
  <c r="J1887" i="18"/>
  <c r="L1887" i="18" s="1"/>
  <c r="J1888" i="18"/>
  <c r="L1888" i="18" s="1"/>
  <c r="J1889" i="18"/>
  <c r="L1889" i="18" s="1"/>
  <c r="J1890" i="18"/>
  <c r="L1890" i="18" s="1"/>
  <c r="J1891" i="18"/>
  <c r="L1891" i="18" s="1"/>
  <c r="J1892" i="18"/>
  <c r="L1892" i="18" s="1"/>
  <c r="J1893" i="18"/>
  <c r="L1893" i="18" s="1"/>
  <c r="J1894" i="18"/>
  <c r="L1894" i="18" s="1"/>
  <c r="J1895" i="18"/>
  <c r="L1895" i="18" s="1"/>
  <c r="J1896" i="18"/>
  <c r="L1896" i="18" s="1"/>
  <c r="J1897" i="18"/>
  <c r="L1897" i="18" s="1"/>
  <c r="J1898" i="18"/>
  <c r="L1898" i="18" s="1"/>
  <c r="J1899" i="18"/>
  <c r="L1899" i="18" s="1"/>
  <c r="J1900" i="18"/>
  <c r="L1900" i="18" s="1"/>
  <c r="J1901" i="18"/>
  <c r="L1901" i="18" s="1"/>
  <c r="J1902" i="18"/>
  <c r="L1902" i="18" s="1"/>
  <c r="J1903" i="18"/>
  <c r="L1903" i="18" s="1"/>
  <c r="J1904" i="18"/>
  <c r="L1904" i="18" s="1"/>
  <c r="J1905" i="18"/>
  <c r="L1905" i="18" s="1"/>
  <c r="J1906" i="18"/>
  <c r="L1906" i="18" s="1"/>
  <c r="J1907" i="18"/>
  <c r="L1907" i="18" s="1"/>
  <c r="J1908" i="18"/>
  <c r="L1908" i="18" s="1"/>
  <c r="J1909" i="18"/>
  <c r="L1909" i="18" s="1"/>
  <c r="J1910" i="18"/>
  <c r="L1910" i="18" s="1"/>
  <c r="J1911" i="18"/>
  <c r="L1911" i="18" s="1"/>
  <c r="J1912" i="18"/>
  <c r="L1912" i="18" s="1"/>
  <c r="J1913" i="18"/>
  <c r="L1913" i="18" s="1"/>
  <c r="J1914" i="18"/>
  <c r="L1914" i="18" s="1"/>
  <c r="J1915" i="18"/>
  <c r="L1915" i="18" s="1"/>
  <c r="J1916" i="18"/>
  <c r="L1916" i="18" s="1"/>
  <c r="J1917" i="18"/>
  <c r="L1917" i="18" s="1"/>
  <c r="J1918" i="18"/>
  <c r="L1918" i="18" s="1"/>
  <c r="J1919" i="18"/>
  <c r="L1919" i="18" s="1"/>
  <c r="J1920" i="18"/>
  <c r="L1920" i="18" s="1"/>
  <c r="J1921" i="18"/>
  <c r="L1921" i="18" s="1"/>
  <c r="J1922" i="18"/>
  <c r="L1922" i="18" s="1"/>
  <c r="J1923" i="18"/>
  <c r="L1923" i="18" s="1"/>
  <c r="J1924" i="18"/>
  <c r="L1924" i="18" s="1"/>
  <c r="L1925" i="18"/>
  <c r="J1926" i="18"/>
  <c r="L1926" i="18" s="1"/>
  <c r="J1927" i="18"/>
  <c r="L1927" i="18" s="1"/>
  <c r="J1928" i="18"/>
  <c r="L1928" i="18" s="1"/>
  <c r="J1929" i="18"/>
  <c r="L1929" i="18" s="1"/>
  <c r="J1930" i="18"/>
  <c r="L1930" i="18" s="1"/>
  <c r="J1931" i="18"/>
  <c r="L1931" i="18" s="1"/>
  <c r="J1932" i="18"/>
  <c r="L1932" i="18" s="1"/>
  <c r="J1933" i="18"/>
  <c r="L1933" i="18" s="1"/>
  <c r="J1934" i="18"/>
  <c r="L1934" i="18" s="1"/>
  <c r="J1935" i="18"/>
  <c r="L1935" i="18" s="1"/>
  <c r="J1936" i="18"/>
  <c r="L1936" i="18" s="1"/>
  <c r="J1937" i="18"/>
  <c r="L1937" i="18" s="1"/>
  <c r="L1938" i="18"/>
  <c r="J1939" i="18"/>
  <c r="L1939" i="18" s="1"/>
  <c r="J1940" i="18"/>
  <c r="L1940" i="18" s="1"/>
  <c r="J1941" i="18"/>
  <c r="L1941" i="18" s="1"/>
  <c r="J1944" i="18"/>
  <c r="L1944" i="18" s="1"/>
  <c r="J1945" i="18"/>
  <c r="L1945" i="18" s="1"/>
  <c r="J1946" i="18"/>
  <c r="L1946" i="18" s="1"/>
  <c r="J1947" i="18"/>
  <c r="L1947" i="18" s="1"/>
  <c r="J1948" i="18"/>
  <c r="L1948" i="18" s="1"/>
  <c r="J1949" i="18"/>
  <c r="L1949" i="18" s="1"/>
  <c r="J1950" i="18"/>
  <c r="L1950" i="18" s="1"/>
  <c r="J1951" i="18"/>
  <c r="L1951" i="18" s="1"/>
  <c r="J1952" i="18"/>
  <c r="L1952" i="18" s="1"/>
  <c r="J1953" i="18"/>
  <c r="L1953" i="18" s="1"/>
  <c r="J1954" i="18"/>
  <c r="L1954" i="18" s="1"/>
  <c r="J1955" i="18"/>
  <c r="L1955" i="18" s="1"/>
  <c r="J1956" i="18"/>
  <c r="L1956" i="18" s="1"/>
  <c r="J1957" i="18"/>
  <c r="L1957" i="18" s="1"/>
  <c r="J1958" i="18"/>
  <c r="L1958" i="18" s="1"/>
  <c r="J1959" i="18"/>
  <c r="L1959" i="18" s="1"/>
  <c r="J1960" i="18"/>
  <c r="L1960" i="18" s="1"/>
  <c r="J1961" i="18"/>
  <c r="L1961" i="18" s="1"/>
  <c r="J1962" i="18"/>
  <c r="L1962" i="18" s="1"/>
  <c r="J1963" i="18"/>
  <c r="L1963" i="18" s="1"/>
  <c r="J1964" i="18"/>
  <c r="L1964" i="18" s="1"/>
  <c r="J1965" i="18"/>
  <c r="L1965" i="18" s="1"/>
  <c r="J1966" i="18"/>
  <c r="L1966" i="18" s="1"/>
  <c r="J1967" i="18"/>
  <c r="L1967" i="18" s="1"/>
  <c r="J1968" i="18"/>
  <c r="L1968" i="18" s="1"/>
  <c r="J1969" i="18"/>
  <c r="L1969" i="18" s="1"/>
  <c r="J1970" i="18"/>
  <c r="L1970" i="18" s="1"/>
  <c r="J1971" i="18"/>
  <c r="L1971" i="18" s="1"/>
  <c r="J1991" i="18"/>
  <c r="L1991" i="18" s="1"/>
  <c r="J1992" i="18"/>
  <c r="L1992" i="18" s="1"/>
  <c r="J1993" i="18"/>
  <c r="L1993" i="18" s="1"/>
  <c r="J1994" i="18"/>
  <c r="L1994" i="18" s="1"/>
  <c r="J1996" i="18"/>
  <c r="L1996" i="18" s="1"/>
  <c r="J1998" i="18"/>
  <c r="L1998" i="18" s="1"/>
  <c r="J1999" i="18"/>
  <c r="L1999" i="18" s="1"/>
  <c r="J2000" i="18"/>
  <c r="L2000" i="18" s="1"/>
  <c r="J2001" i="18"/>
  <c r="L2001" i="18" s="1"/>
  <c r="J2002" i="18"/>
  <c r="L2002" i="18" s="1"/>
  <c r="J2003" i="18"/>
  <c r="L2003" i="18" s="1"/>
  <c r="J2005" i="18"/>
  <c r="L2005" i="18" s="1"/>
  <c r="J2008" i="18"/>
  <c r="L2008" i="18" s="1"/>
  <c r="J2009" i="18"/>
  <c r="L2009" i="18" s="1"/>
  <c r="J2010" i="18"/>
  <c r="L2010" i="18" s="1"/>
  <c r="J2011" i="18"/>
  <c r="L2011" i="18" s="1"/>
  <c r="J2012" i="18"/>
  <c r="L2012" i="18" s="1"/>
  <c r="J2013" i="18"/>
  <c r="L2013" i="18" s="1"/>
  <c r="J2014" i="18"/>
  <c r="L2014" i="18" s="1"/>
  <c r="J2015" i="18"/>
  <c r="L2015" i="18" s="1"/>
  <c r="J2016" i="18"/>
  <c r="L2016" i="18" s="1"/>
  <c r="J2017" i="18"/>
  <c r="L2017" i="18" s="1"/>
  <c r="J2018" i="18"/>
  <c r="L2018" i="18" s="1"/>
  <c r="J2019" i="18"/>
  <c r="L2019" i="18" s="1"/>
  <c r="J2020" i="18"/>
  <c r="L2020" i="18" s="1"/>
  <c r="J2021" i="18"/>
  <c r="L2021" i="18" s="1"/>
  <c r="J2022" i="18"/>
  <c r="L2022" i="18" s="1"/>
  <c r="J2025" i="18"/>
  <c r="L2025" i="18" s="1"/>
  <c r="J2028" i="18"/>
  <c r="L2028" i="18" s="1"/>
  <c r="J2035" i="18"/>
  <c r="L2035" i="18" s="1"/>
  <c r="J2039" i="18"/>
  <c r="L2039" i="18" s="1"/>
  <c r="J2051" i="18"/>
  <c r="L2051" i="18" s="1"/>
  <c r="J2062" i="18"/>
  <c r="L2062" i="18" s="1"/>
  <c r="J2063" i="18"/>
  <c r="L2063" i="18" s="1"/>
  <c r="J2065" i="18"/>
  <c r="L2065" i="18" s="1"/>
  <c r="J2067" i="18"/>
  <c r="L2067" i="18" s="1"/>
  <c r="J2070" i="18"/>
  <c r="L2070" i="18" s="1"/>
  <c r="J2076" i="18"/>
  <c r="L2076" i="18" s="1"/>
  <c r="J2091" i="18"/>
  <c r="L2091" i="18" s="1"/>
  <c r="J2096" i="18"/>
  <c r="L2096" i="18" s="1"/>
  <c r="J2113" i="18"/>
  <c r="L2113" i="18" s="1"/>
  <c r="J2127" i="18"/>
  <c r="L2127" i="18" s="1"/>
  <c r="J2131" i="18"/>
  <c r="L2131" i="18" s="1"/>
  <c r="J2136" i="18"/>
  <c r="L2136" i="18" s="1"/>
  <c r="J2138" i="18"/>
  <c r="L2138" i="18" s="1"/>
  <c r="J2139" i="18"/>
  <c r="L2139" i="18" s="1"/>
  <c r="J2140" i="18"/>
  <c r="L2140" i="18" s="1"/>
  <c r="J2141" i="18"/>
  <c r="L2141" i="18" s="1"/>
  <c r="J2143" i="18"/>
  <c r="L2143" i="18" s="1"/>
  <c r="J2144" i="18"/>
  <c r="L2144" i="18" s="1"/>
  <c r="J2145" i="18"/>
  <c r="L2145" i="18" s="1"/>
  <c r="J2146" i="18"/>
  <c r="L2146" i="18" s="1"/>
  <c r="J2147" i="18"/>
  <c r="L2147" i="18" s="1"/>
  <c r="J2148" i="18"/>
  <c r="L2148" i="18" s="1"/>
  <c r="J2149" i="18"/>
  <c r="L2149" i="18" s="1"/>
  <c r="L2491" i="18"/>
  <c r="J2827" i="18"/>
  <c r="L2827" i="18" s="1"/>
  <c r="J2828" i="18"/>
  <c r="L2828" i="18" s="1"/>
  <c r="J2829" i="18"/>
  <c r="L2829" i="18" s="1"/>
  <c r="J2830" i="18"/>
  <c r="L2830" i="18" s="1"/>
  <c r="J2831" i="18"/>
  <c r="L2831" i="18" s="1"/>
  <c r="J2832" i="18"/>
  <c r="L2832" i="18" s="1"/>
  <c r="J2833" i="18"/>
  <c r="L2833" i="18" s="1"/>
  <c r="J2834" i="18"/>
  <c r="L2834" i="18" s="1"/>
  <c r="J2835" i="18"/>
  <c r="L2835" i="18" s="1"/>
  <c r="J2836" i="18"/>
  <c r="L2836" i="18" s="1"/>
  <c r="J2837" i="18"/>
  <c r="L2837" i="18" s="1"/>
  <c r="J2838" i="18"/>
  <c r="L2838" i="18" s="1"/>
  <c r="J2839" i="18"/>
  <c r="L2839" i="18" s="1"/>
  <c r="J2841" i="18"/>
  <c r="L2841" i="18" s="1"/>
  <c r="J2842" i="18"/>
  <c r="L2842" i="18" s="1"/>
  <c r="J2843" i="18"/>
  <c r="L2843" i="18" s="1"/>
  <c r="L2849" i="18"/>
  <c r="L2857" i="18"/>
  <c r="L2861" i="18"/>
  <c r="L2862" i="18"/>
  <c r="L2863" i="18"/>
  <c r="L2864" i="18"/>
  <c r="L2871" i="18"/>
  <c r="L2873" i="18"/>
  <c r="L2877" i="18"/>
  <c r="L2878" i="18"/>
  <c r="L2879" i="18"/>
  <c r="L2880" i="18"/>
  <c r="L2881" i="18"/>
  <c r="L2882" i="18"/>
  <c r="L2883" i="18"/>
  <c r="L2884" i="18"/>
  <c r="L2886" i="18"/>
  <c r="L2888" i="18"/>
  <c r="L2889" i="18"/>
  <c r="L2891" i="18"/>
  <c r="L2895" i="18"/>
  <c r="L2896" i="18"/>
  <c r="L2897" i="18"/>
  <c r="L2905" i="18"/>
  <c r="L2922" i="18"/>
  <c r="J2930" i="18"/>
  <c r="L2930" i="18" s="1"/>
  <c r="J2958" i="18"/>
  <c r="L2958" i="18" s="1"/>
  <c r="L2965" i="18"/>
  <c r="L2966" i="18"/>
  <c r="L2968" i="18"/>
  <c r="L2969" i="18"/>
  <c r="L2970" i="18"/>
  <c r="L2971" i="18"/>
  <c r="L2972" i="18"/>
  <c r="L2973" i="18"/>
  <c r="L2974" i="18"/>
  <c r="L2976" i="18"/>
  <c r="L2978" i="18"/>
  <c r="L2979" i="18"/>
  <c r="L2980" i="18"/>
  <c r="L2981" i="18"/>
  <c r="L2982" i="18"/>
  <c r="L2983" i="18"/>
  <c r="L2984" i="18"/>
  <c r="L2985" i="18"/>
  <c r="L2986" i="18"/>
  <c r="L2988" i="18"/>
  <c r="L2989" i="18"/>
  <c r="J3324" i="18"/>
  <c r="L3324" i="18" s="1"/>
  <c r="J3325" i="18"/>
  <c r="L3325" i="18" s="1"/>
  <c r="J3326" i="18"/>
  <c r="L3326" i="18" s="1"/>
  <c r="J3327" i="18"/>
  <c r="L3327" i="18" s="1"/>
  <c r="J3328" i="18"/>
  <c r="L3328" i="18" s="1"/>
  <c r="J3329" i="18"/>
  <c r="L3329" i="18" s="1"/>
  <c r="J3330" i="18"/>
  <c r="L3330" i="18" s="1"/>
  <c r="J3331" i="18"/>
  <c r="L3331" i="18" s="1"/>
  <c r="J3332" i="18"/>
  <c r="L3332" i="18" s="1"/>
  <c r="J3337" i="18"/>
  <c r="L3337" i="18" s="1"/>
  <c r="J3338" i="18"/>
  <c r="L3338" i="18" s="1"/>
  <c r="J3339" i="18"/>
  <c r="L3339" i="18" s="1"/>
  <c r="J3340" i="18"/>
  <c r="L3340" i="18" s="1"/>
  <c r="J3341" i="18"/>
  <c r="L3341" i="18" s="1"/>
  <c r="J3342" i="18"/>
  <c r="L3342" i="18" s="1"/>
  <c r="J3343" i="18"/>
  <c r="L3343" i="18" s="1"/>
  <c r="J3344" i="18"/>
  <c r="L3344" i="18" s="1"/>
  <c r="J3345" i="18"/>
  <c r="L3345" i="18" s="1"/>
  <c r="J3346" i="18"/>
  <c r="L3346" i="18" s="1"/>
  <c r="J3347" i="18"/>
  <c r="L3347" i="18" s="1"/>
  <c r="J3348" i="18"/>
  <c r="L3348" i="18" s="1"/>
  <c r="J3349" i="18"/>
  <c r="L3349" i="18" s="1"/>
  <c r="J3350" i="18"/>
  <c r="L3350" i="18" s="1"/>
  <c r="J3351" i="18"/>
  <c r="L3351" i="18" s="1"/>
  <c r="J3352" i="18"/>
  <c r="L3352" i="18" s="1"/>
  <c r="J3353" i="18"/>
  <c r="L3353" i="18" s="1"/>
  <c r="J3354" i="18"/>
  <c r="L3354" i="18" s="1"/>
  <c r="J3357" i="18"/>
  <c r="L3357" i="18" s="1"/>
  <c r="J3359" i="18"/>
  <c r="L3359" i="18" s="1"/>
  <c r="J3360" i="18"/>
  <c r="L3360" i="18" s="1"/>
  <c r="J3361" i="18"/>
  <c r="L3361" i="18" s="1"/>
  <c r="J3362" i="18"/>
  <c r="L3362" i="18" s="1"/>
  <c r="J3363" i="18"/>
  <c r="L3363" i="18" s="1"/>
  <c r="J3364" i="18"/>
  <c r="L3364" i="18" s="1"/>
  <c r="J3366" i="18"/>
  <c r="L3366" i="18" s="1"/>
  <c r="J3367" i="18"/>
  <c r="L3367" i="18" s="1"/>
  <c r="J3368" i="18"/>
  <c r="L3368" i="18" s="1"/>
  <c r="J3369" i="18"/>
  <c r="L3369" i="18" s="1"/>
  <c r="J3370" i="18"/>
  <c r="L3370" i="18" s="1"/>
  <c r="J3371" i="18"/>
  <c r="L3371" i="18" s="1"/>
  <c r="J3372" i="18"/>
  <c r="L3372" i="18" s="1"/>
  <c r="J3373" i="18"/>
  <c r="L3373" i="18" s="1"/>
  <c r="J3375" i="18"/>
  <c r="L3375" i="18" s="1"/>
  <c r="J3376" i="18"/>
  <c r="L3376" i="18" s="1"/>
  <c r="J3377" i="18"/>
  <c r="L3377" i="18" s="1"/>
  <c r="J3378" i="18"/>
  <c r="L3378" i="18" s="1"/>
  <c r="J3379" i="18"/>
  <c r="L3379" i="18" s="1"/>
  <c r="J3381" i="18"/>
  <c r="L3381" i="18" s="1"/>
  <c r="J3382" i="18"/>
  <c r="L3382" i="18" s="1"/>
  <c r="J3384" i="18"/>
  <c r="L3384" i="18" s="1"/>
  <c r="J3385" i="18"/>
  <c r="L3385" i="18" s="1"/>
  <c r="J3386" i="18"/>
  <c r="L3386" i="18" s="1"/>
  <c r="J3387" i="18"/>
  <c r="L3387" i="18" s="1"/>
  <c r="J3389" i="18"/>
  <c r="L3389" i="18" s="1"/>
  <c r="J3391" i="18"/>
  <c r="L3391" i="18" s="1"/>
  <c r="J3395" i="18"/>
  <c r="L3395" i="18" s="1"/>
  <c r="J3396" i="18"/>
  <c r="L3396" i="18" s="1"/>
  <c r="J3397" i="18"/>
  <c r="L3397" i="18" s="1"/>
  <c r="J3398" i="18"/>
  <c r="L3398" i="18" s="1"/>
  <c r="J3399" i="18"/>
  <c r="L3399" i="18" s="1"/>
  <c r="J3401" i="18"/>
  <c r="L3401" i="18" s="1"/>
  <c r="J3402" i="18"/>
  <c r="L3402" i="18" s="1"/>
  <c r="J3404" i="18"/>
  <c r="L3404" i="18" s="1"/>
  <c r="J3405" i="18"/>
  <c r="L3405" i="18" s="1"/>
  <c r="J3406" i="18"/>
  <c r="L3406" i="18" s="1"/>
  <c r="J3407" i="18"/>
  <c r="L3407" i="18" s="1"/>
  <c r="J3408" i="18"/>
  <c r="L3408" i="18" s="1"/>
  <c r="J3409" i="18"/>
  <c r="L3409" i="18" s="1"/>
  <c r="J3410" i="18"/>
  <c r="L3410" i="18" s="1"/>
  <c r="J3411" i="18"/>
  <c r="L3411" i="18" s="1"/>
  <c r="J3412" i="18"/>
  <c r="L3412" i="18" s="1"/>
  <c r="J3413" i="18"/>
  <c r="L3413" i="18" s="1"/>
  <c r="J3414" i="18"/>
  <c r="L3414" i="18" s="1"/>
  <c r="J3415" i="18"/>
  <c r="L3415" i="18" s="1"/>
  <c r="J3416" i="18"/>
  <c r="L3416" i="18" s="1"/>
  <c r="J3417" i="18"/>
  <c r="L3417" i="18" s="1"/>
  <c r="J3418" i="18"/>
  <c r="L3418" i="18" s="1"/>
  <c r="J3419" i="18"/>
  <c r="L3419" i="18" s="1"/>
  <c r="J3420" i="18"/>
  <c r="L3420" i="18" s="1"/>
  <c r="J3421" i="18"/>
  <c r="L3421" i="18" s="1"/>
  <c r="J3422" i="18"/>
  <c r="L3422" i="18" s="1"/>
  <c r="J3423" i="18"/>
  <c r="L3423" i="18" s="1"/>
  <c r="J3424" i="18"/>
  <c r="L3424" i="18" s="1"/>
  <c r="J3425" i="18"/>
  <c r="L3425" i="18" s="1"/>
  <c r="J3427" i="18"/>
  <c r="L3427" i="18" s="1"/>
  <c r="J3428" i="18"/>
  <c r="L3428" i="18" s="1"/>
  <c r="J3429" i="18"/>
  <c r="L3429" i="18" s="1"/>
  <c r="J3430" i="18"/>
  <c r="L3430" i="18" s="1"/>
  <c r="J3431" i="18"/>
  <c r="L3431" i="18" s="1"/>
  <c r="J3432" i="18"/>
  <c r="L3432" i="18" s="1"/>
  <c r="J3497" i="18"/>
  <c r="L3497" i="18" s="1"/>
  <c r="J3498" i="18"/>
  <c r="L3498" i="18" s="1"/>
  <c r="J3499" i="18"/>
  <c r="L3499" i="18" s="1"/>
  <c r="J3500" i="18"/>
  <c r="L3500" i="18" s="1"/>
  <c r="J3501" i="18"/>
  <c r="L3501" i="18" s="1"/>
  <c r="J3502" i="18"/>
  <c r="L3502" i="18" s="1"/>
  <c r="J3503" i="18"/>
  <c r="L3503" i="18" s="1"/>
  <c r="J3504" i="18"/>
  <c r="L3504" i="18" s="1"/>
  <c r="J3505" i="18"/>
  <c r="L3505" i="18" s="1"/>
  <c r="J3506" i="18"/>
  <c r="L3506" i="18" s="1"/>
  <c r="J3507" i="18"/>
  <c r="L3507" i="18" s="1"/>
  <c r="J3508" i="18"/>
  <c r="L3508" i="18" s="1"/>
  <c r="J3509" i="18"/>
  <c r="L3509" i="18" s="1"/>
  <c r="J3510" i="18"/>
  <c r="L3510" i="18" s="1"/>
  <c r="J3511" i="18"/>
  <c r="L3511" i="18" s="1"/>
  <c r="J3512" i="18"/>
  <c r="L3512" i="18" s="1"/>
  <c r="J3513" i="18"/>
  <c r="L3513" i="18" s="1"/>
  <c r="J3514" i="18"/>
  <c r="L3514" i="18" s="1"/>
  <c r="J3515" i="18"/>
  <c r="L3515" i="18" s="1"/>
  <c r="J3516" i="18"/>
  <c r="L3516" i="18" s="1"/>
  <c r="J3517" i="18"/>
  <c r="L3517" i="18" s="1"/>
  <c r="J3518" i="18"/>
  <c r="L3518" i="18" s="1"/>
  <c r="J3520" i="18"/>
  <c r="L3520" i="18" s="1"/>
  <c r="J3521" i="18"/>
  <c r="L3521" i="18" s="1"/>
  <c r="J3522" i="18"/>
  <c r="L3522" i="18" s="1"/>
  <c r="J3523" i="18"/>
  <c r="L3523" i="18" s="1"/>
  <c r="J3524" i="18"/>
  <c r="L3524" i="18" s="1"/>
  <c r="J3525" i="18"/>
  <c r="L3525" i="18" s="1"/>
  <c r="J3526" i="18"/>
  <c r="L3526" i="18" s="1"/>
  <c r="J3527" i="18"/>
  <c r="L3527" i="18" s="1"/>
  <c r="J3528" i="18"/>
  <c r="L3528" i="18" s="1"/>
  <c r="J3529" i="18"/>
  <c r="L3529" i="18" s="1"/>
  <c r="J3530" i="18"/>
  <c r="L3530" i="18" s="1"/>
  <c r="J3531" i="18"/>
  <c r="L3531" i="18" s="1"/>
  <c r="J3532" i="18"/>
  <c r="L3532" i="18" s="1"/>
  <c r="J3533" i="18"/>
  <c r="L3533" i="18" s="1"/>
  <c r="J3534" i="18"/>
  <c r="L3534" i="18" s="1"/>
  <c r="J3535" i="18"/>
  <c r="L3535" i="18" s="1"/>
  <c r="L3106" i="18" l="1"/>
  <c r="L1794" i="18"/>
  <c r="L1799" i="18"/>
  <c r="L1795" i="18"/>
  <c r="L1768" i="18"/>
  <c r="L1508" i="18"/>
  <c r="L1499" i="18"/>
  <c r="L1495" i="18"/>
  <c r="L2866" i="18"/>
  <c r="L1514" i="18"/>
  <c r="J719" i="18"/>
  <c r="L719" i="18" s="1"/>
  <c r="J707" i="18"/>
  <c r="L707" i="18" s="1"/>
  <c r="L4" i="18" l="1"/>
  <c r="J1423" i="18"/>
  <c r="L1423" i="18" s="1"/>
  <c r="J1415" i="18"/>
  <c r="L1415" i="18" s="1"/>
  <c r="J1410" i="18"/>
  <c r="L1410" i="18" s="1"/>
  <c r="J1408" i="18"/>
  <c r="L1408" i="18" s="1"/>
  <c r="J1406" i="18"/>
  <c r="L1406" i="18" s="1"/>
  <c r="J1405" i="18"/>
  <c r="L1405" i="18" s="1"/>
  <c r="J1389" i="18"/>
  <c r="L1389" i="18" s="1"/>
  <c r="J1383" i="18"/>
  <c r="L1383" i="18" s="1"/>
  <c r="J1126" i="18"/>
  <c r="L1126" i="18" s="1"/>
  <c r="J1125" i="18"/>
  <c r="L1125" i="18" s="1"/>
  <c r="J1119" i="18"/>
  <c r="L1119" i="18" s="1"/>
  <c r="J1118" i="18"/>
  <c r="L1118" i="18" s="1"/>
  <c r="J1117" i="18"/>
  <c r="L1117" i="18" s="1"/>
  <c r="J1116" i="18"/>
  <c r="L1116" i="18" s="1"/>
  <c r="J1107" i="18"/>
  <c r="L1107" i="18" s="1"/>
  <c r="J1106" i="18"/>
  <c r="L1106" i="18" s="1"/>
  <c r="J1095" i="18"/>
  <c r="L1095" i="18" s="1"/>
  <c r="J1094" i="18"/>
  <c r="L1094" i="18" s="1"/>
  <c r="J1093" i="18"/>
  <c r="L1093" i="18" s="1"/>
  <c r="J1081" i="18"/>
  <c r="L1081" i="18" s="1"/>
  <c r="J1080" i="18"/>
  <c r="L1080" i="18" s="1"/>
  <c r="J1078" i="18"/>
  <c r="L1078" i="18" s="1"/>
  <c r="J1071" i="18"/>
  <c r="L1071" i="18" s="1"/>
  <c r="J1066" i="18"/>
  <c r="L1066" i="18" s="1"/>
  <c r="J1061" i="18"/>
  <c r="L1061" i="18" s="1"/>
  <c r="J1059" i="18"/>
  <c r="L1059" i="18" s="1"/>
  <c r="J1053" i="18"/>
  <c r="L1053" i="18" s="1"/>
  <c r="J1045" i="18"/>
  <c r="L1045" i="18" s="1"/>
  <c r="J1043" i="18"/>
  <c r="L1043" i="18" s="1"/>
  <c r="J1031" i="18"/>
  <c r="L1031" i="18" s="1"/>
  <c r="J1025" i="18"/>
  <c r="L1025" i="18" s="1"/>
  <c r="J1019" i="18"/>
  <c r="L1019" i="18" s="1"/>
  <c r="J1004" i="18"/>
  <c r="L1004" i="18" s="1"/>
  <c r="AL292" i="18" l="1"/>
  <c r="AM6" i="18"/>
  <c r="AM14" i="18"/>
  <c r="J14" i="18" s="1"/>
  <c r="AM18" i="18"/>
  <c r="J18" i="18" s="1"/>
  <c r="AM19" i="18"/>
  <c r="AM20" i="18"/>
  <c r="J20" i="18" s="1"/>
  <c r="AM21" i="18"/>
  <c r="J21" i="18" s="1"/>
  <c r="AM28" i="18"/>
  <c r="AM42" i="18"/>
  <c r="J42" i="18" s="1"/>
  <c r="AM44" i="18"/>
  <c r="J44" i="18" s="1"/>
  <c r="AM48" i="18"/>
  <c r="J48" i="18" s="1"/>
  <c r="AM66" i="18"/>
  <c r="J66" i="18" s="1"/>
  <c r="AM70" i="18"/>
  <c r="J70" i="18" s="1"/>
  <c r="AM72" i="18"/>
  <c r="J72" i="18" s="1"/>
  <c r="AM73" i="18"/>
  <c r="AM74" i="18"/>
  <c r="AM75" i="18"/>
  <c r="AM78" i="18"/>
  <c r="J78" i="18" s="1"/>
  <c r="AM79" i="18"/>
  <c r="J79" i="18" s="1"/>
  <c r="AM80" i="18"/>
  <c r="J80" i="18" s="1"/>
  <c r="AM81" i="18"/>
  <c r="AM82" i="18"/>
  <c r="AM85" i="18"/>
  <c r="AM86" i="18"/>
  <c r="AM89" i="18"/>
  <c r="J89" i="18" s="1"/>
  <c r="AM90" i="18"/>
  <c r="AM91" i="18"/>
  <c r="AM92" i="18"/>
  <c r="AM93" i="18"/>
  <c r="J93" i="18" s="1"/>
  <c r="AM94" i="18"/>
  <c r="AM96" i="18"/>
  <c r="AM101" i="18"/>
  <c r="AM102" i="18"/>
  <c r="J102" i="18" s="1"/>
  <c r="AM108" i="18"/>
  <c r="J108" i="18" s="1"/>
  <c r="AM111" i="18"/>
  <c r="AM113" i="18"/>
  <c r="J113" i="18" s="1"/>
  <c r="AM115" i="18"/>
  <c r="AM118" i="18"/>
  <c r="J118" i="18" s="1"/>
  <c r="AM119" i="18"/>
  <c r="J119" i="18" s="1"/>
  <c r="AM123" i="18"/>
  <c r="AM124" i="18"/>
  <c r="AM125" i="18"/>
  <c r="AM133" i="18"/>
  <c r="AM134" i="18"/>
  <c r="AM136" i="18"/>
  <c r="AM137" i="18"/>
  <c r="AM138" i="18"/>
  <c r="J138" i="18" s="1"/>
  <c r="AM141" i="18"/>
  <c r="J141" i="18" s="1"/>
  <c r="AM142" i="18"/>
  <c r="J142" i="18" s="1"/>
  <c r="AM143" i="18"/>
  <c r="J143" i="18" s="1"/>
  <c r="AM152" i="18"/>
  <c r="AM155" i="18"/>
  <c r="AM160" i="18"/>
  <c r="J160" i="18" s="1"/>
  <c r="AM161" i="18"/>
  <c r="J161" i="18" s="1"/>
  <c r="AM164" i="18"/>
  <c r="AM165" i="18"/>
  <c r="J165" i="18" s="1"/>
  <c r="AM166" i="18"/>
  <c r="J166" i="18" s="1"/>
  <c r="AM167" i="18"/>
  <c r="J167" i="18" s="1"/>
  <c r="AM168" i="18"/>
  <c r="J168" i="18" s="1"/>
  <c r="AM169" i="18"/>
  <c r="J169" i="18" s="1"/>
  <c r="AM170" i="18"/>
  <c r="J170" i="18" s="1"/>
  <c r="AM171" i="18"/>
  <c r="J171" i="18" s="1"/>
  <c r="AM173" i="18"/>
  <c r="J173" i="18" s="1"/>
  <c r="AM174" i="18"/>
  <c r="J174" i="18" s="1"/>
  <c r="AM175" i="18"/>
  <c r="AM176" i="18"/>
  <c r="J176" i="18" s="1"/>
  <c r="AM177" i="18"/>
  <c r="J177" i="18" s="1"/>
  <c r="AM179" i="18"/>
  <c r="J179" i="18" s="1"/>
  <c r="AM180" i="18"/>
  <c r="J180" i="18" s="1"/>
  <c r="AM181" i="18"/>
  <c r="J181" i="18" s="1"/>
  <c r="AM182" i="18"/>
  <c r="J182" i="18" s="1"/>
  <c r="AM183" i="18"/>
  <c r="J183" i="18" s="1"/>
  <c r="AM184" i="18"/>
  <c r="J184" i="18" s="1"/>
  <c r="AM185" i="18"/>
  <c r="J185" i="18" s="1"/>
  <c r="AM186" i="18"/>
  <c r="AM187" i="18"/>
  <c r="AM188" i="18"/>
  <c r="J188" i="18" s="1"/>
  <c r="AM189" i="18"/>
  <c r="J189" i="18" s="1"/>
  <c r="AM192" i="18"/>
  <c r="AM194" i="18"/>
  <c r="AM202" i="18"/>
  <c r="AM203" i="18"/>
  <c r="J203" i="18" s="1"/>
  <c r="AM205" i="18"/>
  <c r="J205" i="18" s="1"/>
  <c r="AM226" i="18"/>
  <c r="AM228" i="18"/>
  <c r="J228" i="18" s="1"/>
  <c r="AM233" i="18"/>
  <c r="J233" i="18" s="1"/>
  <c r="AM234" i="18"/>
  <c r="J234" i="18" s="1"/>
  <c r="AM235" i="18"/>
  <c r="J235" i="18" s="1"/>
  <c r="AM267" i="18"/>
  <c r="J267" i="18" s="1"/>
  <c r="AM269" i="18"/>
  <c r="J269" i="18" s="1"/>
  <c r="AM270" i="18"/>
  <c r="J270" i="18" s="1"/>
  <c r="AM278" i="18"/>
  <c r="J278" i="18" s="1"/>
  <c r="AM279" i="18"/>
  <c r="J279" i="18" s="1"/>
  <c r="AM281" i="18"/>
  <c r="J281" i="18" s="1"/>
  <c r="AM284" i="18"/>
  <c r="AM285" i="18"/>
  <c r="AM289" i="18"/>
  <c r="AM292" i="18"/>
  <c r="AM293" i="18"/>
  <c r="J293" i="18" s="1"/>
  <c r="AM296" i="18"/>
  <c r="J296" i="18" s="1"/>
  <c r="AM297" i="18"/>
  <c r="AM299" i="18"/>
  <c r="J299" i="18" s="1"/>
  <c r="AM303" i="18"/>
  <c r="J303" i="18" s="1"/>
  <c r="AM306" i="18"/>
  <c r="J306" i="18" s="1"/>
  <c r="AM307" i="18"/>
  <c r="J307" i="18" s="1"/>
  <c r="AM312" i="18"/>
  <c r="AM315" i="18"/>
  <c r="AM317" i="18"/>
  <c r="AM318" i="18"/>
  <c r="AM319" i="18"/>
  <c r="AM322" i="18"/>
  <c r="AM326" i="18"/>
  <c r="J326" i="18" s="1"/>
  <c r="AM327" i="18"/>
  <c r="J327" i="18" s="1"/>
  <c r="AM328" i="18"/>
  <c r="J328" i="18" s="1"/>
  <c r="AM331" i="18"/>
  <c r="J331" i="18" s="1"/>
  <c r="AM332" i="18"/>
  <c r="AM333" i="18"/>
  <c r="AM334" i="18"/>
  <c r="AM335" i="18"/>
  <c r="J335" i="18" s="1"/>
  <c r="AM337" i="18"/>
  <c r="AM339" i="18"/>
  <c r="AM340" i="18"/>
  <c r="AM341" i="18"/>
  <c r="AM345" i="18"/>
  <c r="J345" i="18" s="1"/>
  <c r="AM347" i="18"/>
  <c r="AM352" i="18"/>
  <c r="AM353" i="18"/>
  <c r="J353" i="18" s="1"/>
  <c r="AM354" i="18"/>
  <c r="AM357" i="18"/>
  <c r="AM358" i="18"/>
  <c r="AM360" i="18"/>
  <c r="J360" i="18" s="1"/>
  <c r="AM361" i="18"/>
  <c r="AM369" i="18"/>
  <c r="AM370" i="18"/>
  <c r="AM371" i="18"/>
  <c r="AM373" i="18"/>
  <c r="AM375" i="18"/>
  <c r="AM380" i="18"/>
  <c r="AM381" i="18"/>
  <c r="AM383" i="18"/>
  <c r="AM384" i="18"/>
  <c r="AM385" i="18"/>
  <c r="AM386" i="18"/>
  <c r="J386" i="18" s="1"/>
  <c r="AM387" i="18"/>
  <c r="J387" i="18" s="1"/>
  <c r="AM388" i="18"/>
  <c r="AM389" i="18"/>
  <c r="J389" i="18" s="1"/>
  <c r="AM390" i="18"/>
  <c r="AM391" i="18"/>
  <c r="AM392" i="18"/>
  <c r="J392" i="18" s="1"/>
  <c r="AM393" i="18"/>
  <c r="AM394" i="18"/>
  <c r="J394" i="18" s="1"/>
  <c r="AM395" i="18"/>
  <c r="AM396" i="18"/>
  <c r="AM398" i="18"/>
  <c r="AM399" i="18"/>
  <c r="AM400" i="18"/>
  <c r="AM403" i="18"/>
  <c r="AM404" i="18"/>
  <c r="AM407" i="18"/>
  <c r="AM408" i="18"/>
  <c r="J408" i="18" s="1"/>
  <c r="AM411" i="18"/>
  <c r="J411" i="18" s="1"/>
  <c r="AM412" i="18"/>
  <c r="J412" i="18" s="1"/>
  <c r="AM414" i="18"/>
  <c r="AM418" i="18"/>
  <c r="AM419" i="18"/>
  <c r="J419" i="18" s="1"/>
  <c r="AM421" i="18"/>
  <c r="AM422" i="18"/>
  <c r="AM426" i="18"/>
  <c r="AM431" i="18"/>
  <c r="J431" i="18" s="1"/>
  <c r="AM432" i="18"/>
  <c r="J432" i="18" s="1"/>
  <c r="AM433" i="18"/>
  <c r="J433" i="18" s="1"/>
  <c r="AM434" i="18"/>
  <c r="J434" i="18" s="1"/>
  <c r="AM435" i="18"/>
  <c r="J435" i="18" s="1"/>
  <c r="AM438" i="18"/>
  <c r="J438" i="18" s="1"/>
  <c r="AM440" i="18"/>
  <c r="AM441" i="18"/>
  <c r="J441" i="18" s="1"/>
  <c r="AM442" i="18"/>
  <c r="AM449" i="18"/>
  <c r="AM451" i="18"/>
  <c r="J451" i="18" s="1"/>
  <c r="AM452" i="18"/>
  <c r="AM454" i="18"/>
  <c r="J454" i="18" s="1"/>
  <c r="AM455" i="18"/>
  <c r="AM456" i="18"/>
  <c r="J456" i="18" s="1"/>
  <c r="AM457" i="18"/>
  <c r="AM458" i="18"/>
  <c r="AM459" i="18"/>
  <c r="AM460" i="18"/>
  <c r="AM461" i="18"/>
  <c r="J461" i="18" s="1"/>
  <c r="AM462" i="18"/>
  <c r="J462" i="18" s="1"/>
  <c r="AM463" i="18"/>
  <c r="AM464" i="18"/>
  <c r="AM465" i="18"/>
  <c r="AM466" i="18"/>
  <c r="AM467" i="18"/>
  <c r="AM468" i="18"/>
  <c r="AM469" i="18"/>
  <c r="AM470" i="18"/>
  <c r="J470" i="18" s="1"/>
  <c r="AM471" i="18"/>
  <c r="J471" i="18" s="1"/>
  <c r="AM472" i="18"/>
  <c r="J472" i="18" s="1"/>
  <c r="AM473" i="18"/>
  <c r="J473" i="18" s="1"/>
  <c r="AM474" i="18"/>
  <c r="AM475" i="18"/>
  <c r="AM476" i="18"/>
  <c r="AM477" i="18"/>
  <c r="AM478" i="18"/>
  <c r="AM479" i="18"/>
  <c r="AM480" i="18"/>
  <c r="AM481" i="18"/>
  <c r="AM483" i="18"/>
  <c r="J483" i="18" s="1"/>
  <c r="AM485" i="18"/>
  <c r="AM488" i="18"/>
  <c r="J488" i="18" s="1"/>
  <c r="AM489" i="18"/>
  <c r="J489" i="18" s="1"/>
  <c r="AM490" i="18"/>
  <c r="J490" i="18" s="1"/>
  <c r="AM491" i="18"/>
  <c r="J491" i="18" s="1"/>
  <c r="AM492" i="18"/>
  <c r="J492" i="18" s="1"/>
  <c r="AM493" i="18"/>
  <c r="J493" i="18" s="1"/>
  <c r="AM494" i="18"/>
  <c r="J494" i="18" s="1"/>
  <c r="AM495" i="18"/>
  <c r="AM496" i="18"/>
  <c r="AM497" i="18"/>
  <c r="J497" i="18" s="1"/>
  <c r="AM502" i="18"/>
  <c r="AM504" i="18"/>
  <c r="J504" i="18" s="1"/>
  <c r="AM505" i="18"/>
  <c r="AM509" i="18"/>
  <c r="J509" i="18" s="1"/>
  <c r="AM516" i="18"/>
  <c r="J516" i="18" s="1"/>
  <c r="AM518" i="18"/>
  <c r="AM519" i="18"/>
  <c r="AM520" i="18"/>
  <c r="AM521" i="18"/>
  <c r="AM522" i="18"/>
  <c r="AM524" i="18"/>
  <c r="AM525" i="18"/>
  <c r="J525" i="18" s="1"/>
  <c r="AM526" i="18"/>
  <c r="AM530" i="18"/>
  <c r="J530" i="18" s="1"/>
  <c r="AM533" i="18"/>
  <c r="J533" i="18" s="1"/>
  <c r="AM534" i="18"/>
  <c r="J534" i="18" s="1"/>
  <c r="AM535" i="18"/>
  <c r="AM536" i="18"/>
  <c r="J536" i="18" s="1"/>
  <c r="AM537" i="18"/>
  <c r="J537" i="18" s="1"/>
  <c r="AM538" i="18"/>
  <c r="J538" i="18" s="1"/>
  <c r="AM539" i="18"/>
  <c r="J539" i="18" s="1"/>
  <c r="AM540" i="18"/>
  <c r="AM541" i="18"/>
  <c r="J541" i="18" s="1"/>
  <c r="AM542" i="18"/>
  <c r="J542" i="18" s="1"/>
  <c r="AM547" i="18"/>
  <c r="AM550" i="18"/>
  <c r="J550" i="18" s="1"/>
  <c r="AM552" i="18"/>
  <c r="J552" i="18" s="1"/>
  <c r="AM553" i="18"/>
  <c r="J553" i="18" s="1"/>
  <c r="AM557" i="18"/>
  <c r="J557" i="18" s="1"/>
  <c r="AM559" i="18"/>
  <c r="AM562" i="18"/>
  <c r="J562" i="18" s="1"/>
  <c r="AM563" i="18"/>
  <c r="AM564" i="18"/>
  <c r="J564" i="18" s="1"/>
  <c r="AM565" i="18"/>
  <c r="J565" i="18" s="1"/>
  <c r="AM576" i="18"/>
  <c r="J576" i="18" s="1"/>
  <c r="AM579" i="18"/>
  <c r="J579" i="18" s="1"/>
  <c r="AM589" i="18"/>
  <c r="AM1143" i="18"/>
  <c r="AM1145" i="18"/>
  <c r="J1145" i="18" s="1"/>
  <c r="AM1146" i="18"/>
  <c r="AM1147" i="18"/>
  <c r="AM1148" i="18"/>
  <c r="AM1149" i="18"/>
  <c r="J1149" i="18" s="1"/>
  <c r="AM1151" i="18"/>
  <c r="J1151" i="18" s="1"/>
  <c r="AM1152" i="18"/>
  <c r="J1152" i="18" s="1"/>
  <c r="AM1153" i="18"/>
  <c r="AM1154" i="18"/>
  <c r="AM1155" i="18"/>
  <c r="J1155" i="18" s="1"/>
  <c r="AM1160" i="18"/>
  <c r="J1160" i="18" s="1"/>
  <c r="AM1161" i="18"/>
  <c r="J1161" i="18" s="1"/>
  <c r="AM1162" i="18"/>
  <c r="J1162" i="18" s="1"/>
  <c r="AM1163" i="18"/>
  <c r="J1163" i="18" s="1"/>
  <c r="AM1164" i="18"/>
  <c r="J1164" i="18" s="1"/>
  <c r="AM1165" i="18"/>
  <c r="J1165" i="18" s="1"/>
  <c r="AM1166" i="18"/>
  <c r="J1166" i="18" s="1"/>
  <c r="AM1169" i="18"/>
  <c r="J1169" i="18" s="1"/>
  <c r="AM1170" i="18"/>
  <c r="J1170" i="18" s="1"/>
  <c r="AM1171" i="18"/>
  <c r="J1171" i="18" s="1"/>
  <c r="AM1172" i="18"/>
  <c r="J1172" i="18" s="1"/>
  <c r="AM1173" i="18"/>
  <c r="J1173" i="18" s="1"/>
  <c r="AM1174" i="18"/>
  <c r="J1174" i="18" s="1"/>
  <c r="AM1175" i="18"/>
  <c r="J1175" i="18" s="1"/>
  <c r="AM1176" i="18"/>
  <c r="J1176" i="18" s="1"/>
  <c r="AM1177" i="18"/>
  <c r="J1177" i="18" s="1"/>
  <c r="AM1178" i="18"/>
  <c r="J1178" i="18" s="1"/>
  <c r="AM1179" i="18"/>
  <c r="J1179" i="18" s="1"/>
  <c r="AM1180" i="18"/>
  <c r="J1180" i="18" s="1"/>
  <c r="AM1181" i="18"/>
  <c r="J1181" i="18" s="1"/>
  <c r="AM1182" i="18"/>
  <c r="J1182" i="18" s="1"/>
  <c r="AM1183" i="18"/>
  <c r="J1183" i="18" s="1"/>
  <c r="AM1184" i="18"/>
  <c r="J1184" i="18" s="1"/>
  <c r="AM1186" i="18"/>
  <c r="J1186" i="18" s="1"/>
  <c r="AM1187" i="18"/>
  <c r="J1187" i="18" s="1"/>
  <c r="AM1189" i="18"/>
  <c r="J1189" i="18" s="1"/>
  <c r="AM1194" i="18"/>
  <c r="AM1205" i="18"/>
  <c r="AM1206" i="18"/>
  <c r="J1206" i="18" s="1"/>
  <c r="AM1207" i="18"/>
  <c r="AM1209" i="18"/>
  <c r="J1209" i="18" s="1"/>
  <c r="AM1215" i="18"/>
  <c r="AM1218" i="18"/>
  <c r="J1218" i="18" s="1"/>
  <c r="AM1223" i="18"/>
  <c r="AM1228" i="18"/>
  <c r="AM1229" i="18"/>
  <c r="AM1230" i="18"/>
  <c r="AM1231" i="18"/>
  <c r="J1231" i="18" s="1"/>
  <c r="AM1236" i="18"/>
  <c r="J1236" i="18" s="1"/>
  <c r="AM1241" i="18"/>
  <c r="J1241" i="18" s="1"/>
  <c r="AM1244" i="18"/>
  <c r="J1244" i="18" s="1"/>
  <c r="AM1245" i="18"/>
  <c r="J1245" i="18" s="1"/>
  <c r="AM1247" i="18"/>
  <c r="J1247" i="18" s="1"/>
  <c r="AM1250" i="18"/>
  <c r="J1250" i="18" s="1"/>
  <c r="AM1251" i="18"/>
  <c r="J1251" i="18" s="1"/>
  <c r="AM1273" i="18"/>
  <c r="J1273" i="18" s="1"/>
  <c r="AM1278" i="18"/>
  <c r="J1278" i="18" s="1"/>
  <c r="AM1279" i="18"/>
  <c r="J1279" i="18" s="1"/>
  <c r="AM1280" i="18"/>
  <c r="J1280" i="18" s="1"/>
  <c r="AM1282" i="18"/>
  <c r="J1282" i="18" s="1"/>
  <c r="AM1289" i="18"/>
  <c r="J1289" i="18" s="1"/>
  <c r="AM1290" i="18"/>
  <c r="J1290" i="18" s="1"/>
  <c r="AM1293" i="18"/>
  <c r="J1293" i="18" s="1"/>
  <c r="AM1294" i="18"/>
  <c r="AM1295" i="18"/>
  <c r="J1295" i="18" s="1"/>
  <c r="AM1296" i="18"/>
  <c r="AM1297" i="18"/>
  <c r="L1297" i="18" s="1"/>
  <c r="AM1302" i="18"/>
  <c r="J1302" i="18" s="1"/>
  <c r="AM1303" i="18"/>
  <c r="J1303" i="18" s="1"/>
  <c r="AM1304" i="18"/>
  <c r="J1304" i="18" s="1"/>
  <c r="AM1305" i="18"/>
  <c r="J1305" i="18" s="1"/>
  <c r="AM1306" i="18"/>
  <c r="J1306" i="18" s="1"/>
  <c r="AM1307" i="18"/>
  <c r="J1307" i="18" s="1"/>
  <c r="AM1323" i="18"/>
  <c r="AM1324" i="18"/>
  <c r="J1324" i="18" s="1"/>
  <c r="AM1325" i="18"/>
  <c r="J1325" i="18" s="1"/>
  <c r="AM1327" i="18"/>
  <c r="J1327" i="18" s="1"/>
  <c r="AM1329" i="18"/>
  <c r="J1329" i="18" s="1"/>
  <c r="AM1330" i="18"/>
  <c r="J1330" i="18" s="1"/>
  <c r="AM1331" i="18"/>
  <c r="J1331" i="18" s="1"/>
  <c r="AM1338" i="18"/>
  <c r="J1338" i="18" s="1"/>
  <c r="AM1341" i="18"/>
  <c r="J1341" i="18" s="1"/>
  <c r="AM1346" i="18"/>
  <c r="AM1349" i="18"/>
  <c r="J1349" i="18" s="1"/>
  <c r="AM1354" i="18"/>
  <c r="J1354" i="18" s="1"/>
  <c r="AM1356" i="18"/>
  <c r="AM1357" i="18"/>
  <c r="J1357" i="18" s="1"/>
  <c r="AM1360" i="18"/>
  <c r="J1360" i="18" s="1"/>
  <c r="AM1361" i="18"/>
  <c r="J1361" i="18" s="1"/>
  <c r="AM1364" i="18"/>
  <c r="AM1365" i="18"/>
  <c r="AM1368" i="18"/>
  <c r="J1368" i="18" s="1"/>
  <c r="AM1369" i="18"/>
  <c r="J1369" i="18" s="1"/>
  <c r="AM1370" i="18"/>
  <c r="AM1371" i="18"/>
  <c r="AM1394" i="18"/>
  <c r="AM1404" i="18"/>
  <c r="AM1429" i="18"/>
  <c r="J1429" i="18" s="1"/>
  <c r="AM1460" i="18"/>
  <c r="AM1462" i="18"/>
  <c r="AM1466" i="18"/>
  <c r="J1466" i="18" s="1"/>
  <c r="AM1467" i="18"/>
  <c r="AM1468" i="18"/>
  <c r="J1468" i="18" s="1"/>
  <c r="AM1469" i="18"/>
  <c r="J1469" i="18" s="1"/>
  <c r="AM1470" i="18"/>
  <c r="J1470" i="18" s="1"/>
  <c r="AM1473" i="18"/>
  <c r="AM1474" i="18"/>
  <c r="AM1475" i="18"/>
  <c r="AM1509" i="18"/>
  <c r="AM1510" i="18"/>
  <c r="AM1511" i="18"/>
  <c r="AM1512" i="18"/>
  <c r="AM1513" i="18"/>
  <c r="AM1515" i="18"/>
  <c r="AM1516" i="18"/>
  <c r="AM1517" i="18"/>
  <c r="AM1518" i="18"/>
  <c r="J1518" i="18" s="1"/>
  <c r="AM1526" i="18"/>
  <c r="J1526" i="18" s="1"/>
  <c r="AM1527" i="18"/>
  <c r="J1527" i="18" s="1"/>
  <c r="AM1528" i="18"/>
  <c r="J1528" i="18" s="1"/>
  <c r="AM1530" i="18"/>
  <c r="J1530" i="18" s="1"/>
  <c r="AM1533" i="18"/>
  <c r="AM1639" i="18"/>
  <c r="AM1642" i="18"/>
  <c r="AM1644" i="18"/>
  <c r="J1644" i="18" s="1"/>
  <c r="AM1647" i="18"/>
  <c r="AM1654" i="18"/>
  <c r="AM1657" i="18"/>
  <c r="AM1658" i="18"/>
  <c r="AM1659" i="18"/>
  <c r="AM1665" i="18"/>
  <c r="J1665" i="18" s="1"/>
  <c r="AM1667" i="18"/>
  <c r="J1667" i="18" s="1"/>
  <c r="AM1694" i="18"/>
  <c r="AM1695" i="18"/>
  <c r="AM1696" i="18"/>
  <c r="AM1697" i="18"/>
  <c r="AM1699" i="18"/>
  <c r="AM1700" i="18"/>
  <c r="AM1701" i="18"/>
  <c r="AM1702" i="18"/>
  <c r="AM1703" i="18"/>
  <c r="AM1704" i="18"/>
  <c r="AM1705" i="18"/>
  <c r="AM1706" i="18"/>
  <c r="AM1709" i="18"/>
  <c r="J1709" i="18" s="1"/>
  <c r="AM1710" i="18"/>
  <c r="J1710" i="18" s="1"/>
  <c r="AM1712" i="18"/>
  <c r="J1712" i="18" s="1"/>
  <c r="AM1713" i="18"/>
  <c r="AM1714" i="18"/>
  <c r="AM1715" i="18"/>
  <c r="AM1716" i="18"/>
  <c r="AM1717" i="18"/>
  <c r="AM1718" i="18"/>
  <c r="AM1719" i="18"/>
  <c r="AM1720" i="18"/>
  <c r="AM1721" i="18"/>
  <c r="AM1722" i="18"/>
  <c r="AM1723" i="18"/>
  <c r="AM1724" i="18"/>
  <c r="AM1725" i="18"/>
  <c r="AM2844" i="18"/>
  <c r="AM2845" i="18"/>
  <c r="AM2846" i="18"/>
  <c r="AM2847" i="18"/>
  <c r="AM2848" i="18"/>
  <c r="AM2850" i="18"/>
  <c r="AM2851" i="18"/>
  <c r="AM2852" i="18"/>
  <c r="AM2853" i="18"/>
  <c r="AM2854" i="18"/>
  <c r="AM2858" i="18"/>
  <c r="AM2860" i="18"/>
  <c r="J2860" i="18" s="1"/>
  <c r="AM2865" i="18"/>
  <c r="J2865" i="18" s="1"/>
  <c r="AM2868" i="18"/>
  <c r="AM2869" i="18"/>
  <c r="AM2874" i="18"/>
  <c r="AM2875" i="18"/>
  <c r="J2875" i="18" s="1"/>
  <c r="AM2876" i="18"/>
  <c r="J2876" i="18" s="1"/>
  <c r="AM2885" i="18"/>
  <c r="AM2887" i="18"/>
  <c r="AM2890" i="18"/>
  <c r="AM2892" i="18"/>
  <c r="AM2893" i="18"/>
  <c r="J2893" i="18" s="1"/>
  <c r="AM2894" i="18"/>
  <c r="J2894" i="18" s="1"/>
  <c r="AM2900" i="18"/>
  <c r="J2900" i="18" s="1"/>
  <c r="AM2901" i="18"/>
  <c r="AM2902" i="18"/>
  <c r="AM2904" i="18"/>
  <c r="AM2906" i="18"/>
  <c r="AM2908" i="18"/>
  <c r="AM2909" i="18"/>
  <c r="AM2910" i="18"/>
  <c r="AM2913" i="18"/>
  <c r="J2913" i="18" s="1"/>
  <c r="AM2914" i="18"/>
  <c r="AM2915" i="18"/>
  <c r="J2915" i="18" s="1"/>
  <c r="AM2917" i="18"/>
  <c r="AM2919" i="18"/>
  <c r="AM2920" i="18"/>
  <c r="AM2923" i="18"/>
  <c r="AM2925" i="18"/>
  <c r="AM2926" i="18"/>
  <c r="J2926" i="18" s="1"/>
  <c r="L2926" i="18" s="1"/>
  <c r="AM2931" i="18"/>
  <c r="AM2933" i="18"/>
  <c r="AM2934" i="18"/>
  <c r="AM2936" i="18"/>
  <c r="AM2938" i="18"/>
  <c r="AM2940" i="18"/>
  <c r="AM2942" i="18"/>
  <c r="AM2944" i="18"/>
  <c r="AM2945" i="18"/>
  <c r="AM2946" i="18"/>
  <c r="J2946" i="18" s="1"/>
  <c r="AM2949" i="18"/>
  <c r="AM2950" i="18"/>
  <c r="AM2951" i="18"/>
  <c r="J2951" i="18" s="1"/>
  <c r="AM2953" i="18"/>
  <c r="J2953" i="18" s="1"/>
  <c r="AM2957" i="18"/>
  <c r="AM2963" i="18"/>
  <c r="J2963" i="18" s="1"/>
  <c r="AM2964" i="18"/>
  <c r="J2964" i="18" s="1"/>
  <c r="AM2967" i="18"/>
  <c r="J2967" i="18" s="1"/>
  <c r="AM2975" i="18"/>
  <c r="J2975" i="18" s="1"/>
  <c r="AM2977" i="18"/>
  <c r="J2977" i="18" s="1"/>
  <c r="AM2987" i="18"/>
  <c r="J2987" i="18" s="1"/>
  <c r="J2944" i="18" l="1"/>
  <c r="L2944" i="18" s="1"/>
  <c r="J2909" i="18"/>
  <c r="L2909" i="18" s="1"/>
  <c r="J2885" i="18"/>
  <c r="L2885" i="18" s="1"/>
  <c r="J2869" i="18"/>
  <c r="L2869" i="18" s="1"/>
  <c r="J2858" i="18"/>
  <c r="L2858" i="18" s="1"/>
  <c r="J2851" i="18"/>
  <c r="L2851" i="18" s="1"/>
  <c r="J2846" i="18"/>
  <c r="L2846" i="18" s="1"/>
  <c r="J1724" i="18"/>
  <c r="L1724" i="18" s="1"/>
  <c r="J1720" i="18"/>
  <c r="L1720" i="18" s="1"/>
  <c r="J1716" i="18"/>
  <c r="L1716" i="18" s="1"/>
  <c r="J1654" i="18"/>
  <c r="L1654" i="18" s="1"/>
  <c r="J1639" i="18"/>
  <c r="L1639" i="18" s="1"/>
  <c r="J1371" i="18"/>
  <c r="L1371" i="18" s="1"/>
  <c r="J1230" i="18"/>
  <c r="L1230" i="18" s="1"/>
  <c r="J2934" i="18"/>
  <c r="L2934" i="18" s="1"/>
  <c r="J2910" i="18"/>
  <c r="L2910" i="18" s="1"/>
  <c r="J2887" i="18"/>
  <c r="L2887" i="18" s="1"/>
  <c r="J2874" i="18"/>
  <c r="L2874" i="18" s="1"/>
  <c r="J2852" i="18"/>
  <c r="L2852" i="18" s="1"/>
  <c r="J2847" i="18"/>
  <c r="L2847" i="18" s="1"/>
  <c r="J1725" i="18"/>
  <c r="L1725" i="18" s="1"/>
  <c r="J1721" i="18"/>
  <c r="L1721" i="18" s="1"/>
  <c r="J1717" i="18"/>
  <c r="L1717" i="18" s="1"/>
  <c r="J1713" i="18"/>
  <c r="L1713" i="18" s="1"/>
  <c r="J1657" i="18"/>
  <c r="L1657" i="18" s="1"/>
  <c r="J1642" i="18"/>
  <c r="L1642" i="18" s="1"/>
  <c r="J1475" i="18"/>
  <c r="L1475" i="18" s="1"/>
  <c r="J1223" i="18"/>
  <c r="L1223" i="18" s="1"/>
  <c r="J1153" i="18"/>
  <c r="L1153" i="18" s="1"/>
  <c r="J2890" i="18"/>
  <c r="L2890" i="18" s="1"/>
  <c r="J2853" i="18"/>
  <c r="L2853" i="18" s="1"/>
  <c r="J2848" i="18"/>
  <c r="L2848" i="18" s="1"/>
  <c r="J2844" i="18"/>
  <c r="L2844" i="18" s="1"/>
  <c r="J1718" i="18"/>
  <c r="L1718" i="18" s="1"/>
  <c r="J1658" i="18"/>
  <c r="L1658" i="18" s="1"/>
  <c r="J1509" i="18"/>
  <c r="L1509" i="18" s="1"/>
  <c r="J1404" i="18"/>
  <c r="L1404" i="18" s="1"/>
  <c r="J1194" i="18"/>
  <c r="L1194" i="18" s="1"/>
  <c r="J2892" i="18"/>
  <c r="L2892" i="18" s="1"/>
  <c r="J2868" i="18"/>
  <c r="L2868" i="18" s="1"/>
  <c r="J2854" i="18"/>
  <c r="L2854" i="18" s="1"/>
  <c r="J2850" i="18"/>
  <c r="L2850" i="18" s="1"/>
  <c r="J2845" i="18"/>
  <c r="L2845" i="18" s="1"/>
  <c r="J1723" i="18"/>
  <c r="L1723" i="18" s="1"/>
  <c r="J1719" i="18"/>
  <c r="L1719" i="18" s="1"/>
  <c r="J1704" i="18"/>
  <c r="L1704" i="18" s="1"/>
  <c r="J1659" i="18"/>
  <c r="L1659" i="18" s="1"/>
  <c r="J1647" i="18"/>
  <c r="L1647" i="18" s="1"/>
  <c r="J1533" i="18"/>
  <c r="L1533" i="18" s="1"/>
  <c r="J1323" i="18"/>
  <c r="L1323" i="18" s="1"/>
  <c r="J1229" i="18"/>
  <c r="L1229" i="18" s="1"/>
  <c r="J2936" i="18"/>
  <c r="L2936" i="18" s="1"/>
  <c r="J2933" i="18"/>
  <c r="L2933" i="18" s="1"/>
  <c r="J1516" i="18"/>
  <c r="L1516" i="18" s="1"/>
  <c r="J1511" i="18"/>
  <c r="L1511" i="18" s="1"/>
  <c r="J1517" i="18"/>
  <c r="L1517" i="18" s="1"/>
  <c r="J1512" i="18"/>
  <c r="L1512" i="18" s="1"/>
  <c r="J1513" i="18"/>
  <c r="L1513" i="18" s="1"/>
  <c r="J1515" i="18"/>
  <c r="L1515" i="18" s="1"/>
  <c r="J1510" i="18"/>
  <c r="L1510" i="18" s="1"/>
  <c r="J361" i="18"/>
  <c r="L361" i="18" s="1"/>
  <c r="L2953" i="18"/>
  <c r="L2915" i="18"/>
  <c r="L2893" i="18"/>
  <c r="L1712" i="18"/>
  <c r="L1665" i="18"/>
  <c r="L1527" i="18"/>
  <c r="L1468" i="18"/>
  <c r="L1357" i="18"/>
  <c r="L1330" i="18"/>
  <c r="L1324" i="18"/>
  <c r="L1305" i="18"/>
  <c r="L1293" i="18"/>
  <c r="L1280" i="18"/>
  <c r="L1251" i="18"/>
  <c r="L1244" i="18"/>
  <c r="L1218" i="18"/>
  <c r="L1206" i="18"/>
  <c r="L1187" i="18"/>
  <c r="L1182" i="18"/>
  <c r="L1178" i="18"/>
  <c r="L1174" i="18"/>
  <c r="L1170" i="18"/>
  <c r="L1164" i="18"/>
  <c r="L1160" i="18"/>
  <c r="L1152" i="18"/>
  <c r="L564" i="18"/>
  <c r="L557" i="18"/>
  <c r="L539" i="18"/>
  <c r="L516" i="18"/>
  <c r="L494" i="18"/>
  <c r="L490" i="18"/>
  <c r="L483" i="18"/>
  <c r="L470" i="18"/>
  <c r="L462" i="18"/>
  <c r="L454" i="18"/>
  <c r="L435" i="18"/>
  <c r="L431" i="18"/>
  <c r="L419" i="18"/>
  <c r="L411" i="18"/>
  <c r="L392" i="18"/>
  <c r="L327" i="18"/>
  <c r="L307" i="18"/>
  <c r="L279" i="18"/>
  <c r="L267" i="18"/>
  <c r="L228" i="18"/>
  <c r="L188" i="18"/>
  <c r="L184" i="18"/>
  <c r="L180" i="18"/>
  <c r="L170" i="18"/>
  <c r="L166" i="18"/>
  <c r="L160" i="18"/>
  <c r="L142" i="18"/>
  <c r="L102" i="18"/>
  <c r="L93" i="18"/>
  <c r="L89" i="18"/>
  <c r="L70" i="18"/>
  <c r="L42" i="18"/>
  <c r="L2946" i="18"/>
  <c r="L2894" i="18"/>
  <c r="L2860" i="18"/>
  <c r="L1667" i="18"/>
  <c r="L1528" i="18"/>
  <c r="L1469" i="18"/>
  <c r="L1368" i="18"/>
  <c r="L1360" i="18"/>
  <c r="L1349" i="18"/>
  <c r="L1331" i="18"/>
  <c r="L1325" i="18"/>
  <c r="L1306" i="18"/>
  <c r="L1302" i="18"/>
  <c r="L1282" i="18"/>
  <c r="L1273" i="18"/>
  <c r="L1245" i="18"/>
  <c r="L1231" i="18"/>
  <c r="L1189" i="18"/>
  <c r="L1183" i="18"/>
  <c r="L1179" i="18"/>
  <c r="L1175" i="18"/>
  <c r="L1171" i="18"/>
  <c r="L1165" i="18"/>
  <c r="L1161" i="18"/>
  <c r="L565" i="18"/>
  <c r="L550" i="18"/>
  <c r="L536" i="18"/>
  <c r="L530" i="18"/>
  <c r="L504" i="18"/>
  <c r="L491" i="18"/>
  <c r="L471" i="18"/>
  <c r="L438" i="18"/>
  <c r="L432" i="18"/>
  <c r="L412" i="18"/>
  <c r="L389" i="18"/>
  <c r="L328" i="18"/>
  <c r="L299" i="18"/>
  <c r="L281" i="18"/>
  <c r="L269" i="18"/>
  <c r="L233" i="18"/>
  <c r="L203" i="18"/>
  <c r="L189" i="18"/>
  <c r="L185" i="18"/>
  <c r="L181" i="18"/>
  <c r="L176" i="18"/>
  <c r="L171" i="18"/>
  <c r="L167" i="18"/>
  <c r="L161" i="18"/>
  <c r="L143" i="18"/>
  <c r="L118" i="18"/>
  <c r="L108" i="18"/>
  <c r="L78" i="18"/>
  <c r="L72" i="18"/>
  <c r="L44" i="18"/>
  <c r="L20" i="18"/>
  <c r="L2967" i="18"/>
  <c r="L2975" i="18"/>
  <c r="L2977" i="18"/>
  <c r="L2963" i="18"/>
  <c r="L2913" i="18"/>
  <c r="L2900" i="18"/>
  <c r="L2875" i="18"/>
  <c r="L2865" i="18"/>
  <c r="L1709" i="18"/>
  <c r="L1644" i="18"/>
  <c r="L1530" i="18"/>
  <c r="L1518" i="18"/>
  <c r="L1470" i="18"/>
  <c r="L1466" i="18"/>
  <c r="L1369" i="18"/>
  <c r="L1361" i="18"/>
  <c r="L1354" i="18"/>
  <c r="L1338" i="18"/>
  <c r="L1327" i="18"/>
  <c r="L1307" i="18"/>
  <c r="L1303" i="18"/>
  <c r="L1295" i="18"/>
  <c r="L1289" i="18"/>
  <c r="L1278" i="18"/>
  <c r="L1247" i="18"/>
  <c r="L1236" i="18"/>
  <c r="L1209" i="18"/>
  <c r="L1184" i="18"/>
  <c r="L1180" i="18"/>
  <c r="L1176" i="18"/>
  <c r="L1172" i="18"/>
  <c r="L1166" i="18"/>
  <c r="L1162" i="18"/>
  <c r="L1149" i="18"/>
  <c r="L1145" i="18"/>
  <c r="L576" i="18"/>
  <c r="L562" i="18"/>
  <c r="L552" i="18"/>
  <c r="L541" i="18"/>
  <c r="L537" i="18"/>
  <c r="L533" i="18"/>
  <c r="L492" i="18"/>
  <c r="L488" i="18"/>
  <c r="L472" i="18"/>
  <c r="L456" i="18"/>
  <c r="L451" i="18"/>
  <c r="L433" i="18"/>
  <c r="L394" i="18"/>
  <c r="L386" i="18"/>
  <c r="L360" i="18"/>
  <c r="L353" i="18"/>
  <c r="L335" i="18"/>
  <c r="L331" i="18"/>
  <c r="L303" i="18"/>
  <c r="L293" i="18"/>
  <c r="L270" i="18"/>
  <c r="L234" i="18"/>
  <c r="L205" i="18"/>
  <c r="L182" i="18"/>
  <c r="L177" i="18"/>
  <c r="L173" i="18"/>
  <c r="L168" i="18"/>
  <c r="L138" i="18"/>
  <c r="L119" i="18"/>
  <c r="L79" i="18"/>
  <c r="L48" i="18"/>
  <c r="L21" i="18"/>
  <c r="L14" i="18"/>
  <c r="L2987" i="18"/>
  <c r="L2964" i="18"/>
  <c r="L2951" i="18"/>
  <c r="L2876" i="18"/>
  <c r="L1710" i="18"/>
  <c r="L1526" i="18"/>
  <c r="L1429" i="18"/>
  <c r="L1341" i="18"/>
  <c r="L1329" i="18"/>
  <c r="L1304" i="18"/>
  <c r="L1290" i="18"/>
  <c r="L1279" i="18"/>
  <c r="L1250" i="18"/>
  <c r="L1241" i="18"/>
  <c r="L1186" i="18"/>
  <c r="L1181" i="18"/>
  <c r="L1177" i="18"/>
  <c r="L1173" i="18"/>
  <c r="L1169" i="18"/>
  <c r="L1163" i="18"/>
  <c r="L1155" i="18"/>
  <c r="L1151" i="18"/>
  <c r="L579" i="18"/>
  <c r="L553" i="18"/>
  <c r="L542" i="18"/>
  <c r="L538" i="18"/>
  <c r="L534" i="18"/>
  <c r="L525" i="18"/>
  <c r="L509" i="18"/>
  <c r="L497" i="18"/>
  <c r="L493" i="18"/>
  <c r="L489" i="18"/>
  <c r="L473" i="18"/>
  <c r="L461" i="18"/>
  <c r="L441" i="18"/>
  <c r="L434" i="18"/>
  <c r="L408" i="18"/>
  <c r="L387" i="18"/>
  <c r="L345" i="18"/>
  <c r="L326" i="18"/>
  <c r="L306" i="18"/>
  <c r="L296" i="18"/>
  <c r="L278" i="18"/>
  <c r="L235" i="18"/>
  <c r="L183" i="18"/>
  <c r="L179" i="18"/>
  <c r="L174" i="18"/>
  <c r="L169" i="18"/>
  <c r="L165" i="18"/>
  <c r="L141" i="18"/>
  <c r="L113" i="18"/>
  <c r="L80" i="18"/>
  <c r="L66" i="18"/>
  <c r="L18" i="18"/>
  <c r="AM8" i="18"/>
  <c r="J8" i="18" s="1"/>
  <c r="AM9" i="18"/>
  <c r="J9" i="18" s="1"/>
  <c r="AM5" i="18"/>
  <c r="J5" i="18" s="1"/>
  <c r="AM10" i="18"/>
  <c r="J10" i="18" s="1"/>
  <c r="AM11" i="18"/>
  <c r="J11" i="18" s="1"/>
  <c r="IE53" i="10"/>
  <c r="IA53" i="10"/>
  <c r="Q53" i="10"/>
  <c r="IE52" i="10"/>
  <c r="IA52" i="10"/>
  <c r="Q52" i="10"/>
  <c r="IE51" i="10"/>
  <c r="IA51" i="10"/>
  <c r="Q51" i="10"/>
  <c r="K5" i="4"/>
  <c r="BN5" i="4" s="1"/>
  <c r="N5" i="4"/>
  <c r="Q5" i="4"/>
  <c r="R5" i="4"/>
  <c r="BK5" i="4"/>
  <c r="CD5" i="4"/>
  <c r="CE5" i="4" s="1"/>
  <c r="L5" i="4" s="1"/>
  <c r="DP5" i="4"/>
  <c r="N6" i="4"/>
  <c r="Q6" i="4"/>
  <c r="R6" i="4"/>
  <c r="BK6" i="4"/>
  <c r="K6" i="4" s="1"/>
  <c r="BN6" i="4" s="1"/>
  <c r="CD6" i="4"/>
  <c r="CE6" i="4" s="1"/>
  <c r="L6" i="4" s="1"/>
  <c r="DP6" i="4"/>
  <c r="K7" i="4"/>
  <c r="BN7" i="4" s="1"/>
  <c r="N7" i="4"/>
  <c r="Q7" i="4"/>
  <c r="R7" i="4"/>
  <c r="BK7" i="4"/>
  <c r="CD7" i="4"/>
  <c r="CE7" i="4" s="1"/>
  <c r="L7" i="4" s="1"/>
  <c r="DP7" i="4"/>
  <c r="K8" i="4"/>
  <c r="BN8" i="4" s="1"/>
  <c r="N8" i="4"/>
  <c r="Q8" i="4"/>
  <c r="R8" i="4"/>
  <c r="BK8" i="4"/>
  <c r="CD8" i="4"/>
  <c r="CE8" i="4" s="1"/>
  <c r="L8" i="4" s="1"/>
  <c r="DP8" i="4"/>
  <c r="K9" i="4"/>
  <c r="BN9" i="4" s="1"/>
  <c r="N9" i="4"/>
  <c r="Q9" i="4"/>
  <c r="R9" i="4"/>
  <c r="BK9" i="4"/>
  <c r="CD9" i="4"/>
  <c r="CE9" i="4" s="1"/>
  <c r="L9" i="4" s="1"/>
  <c r="DP9" i="4"/>
  <c r="K10" i="4"/>
  <c r="BN10" i="4" s="1"/>
  <c r="N10" i="4"/>
  <c r="Q10" i="4"/>
  <c r="R10" i="4"/>
  <c r="BK10" i="4"/>
  <c r="CD10" i="4"/>
  <c r="CE10" i="4" s="1"/>
  <c r="L10" i="4" s="1"/>
  <c r="DP10" i="4"/>
  <c r="N11" i="4"/>
  <c r="Q11" i="4"/>
  <c r="R11" i="4"/>
  <c r="BK11" i="4"/>
  <c r="K11" i="4" s="1"/>
  <c r="BN11" i="4" s="1"/>
  <c r="CD11" i="4"/>
  <c r="CE11" i="4" s="1"/>
  <c r="L11" i="4" s="1"/>
  <c r="DP11" i="4"/>
  <c r="N12" i="4"/>
  <c r="Q12" i="4"/>
  <c r="R12" i="4"/>
  <c r="BK12" i="4"/>
  <c r="K12" i="4" s="1"/>
  <c r="BN12" i="4" s="1"/>
  <c r="CD12" i="4"/>
  <c r="CE12" i="4" s="1"/>
  <c r="L12" i="4" s="1"/>
  <c r="DP12" i="4"/>
  <c r="K13" i="4"/>
  <c r="BN13" i="4" s="1"/>
  <c r="N13" i="4"/>
  <c r="Q13" i="4"/>
  <c r="R13" i="4"/>
  <c r="BK13" i="4"/>
  <c r="CD13" i="4"/>
  <c r="CE13" i="4" s="1"/>
  <c r="L13" i="4" s="1"/>
  <c r="DP13" i="4"/>
  <c r="N14" i="4"/>
  <c r="Q14" i="4"/>
  <c r="R14" i="4"/>
  <c r="BK14" i="4"/>
  <c r="K14" i="4" s="1"/>
  <c r="BN14" i="4" s="1"/>
  <c r="CD14" i="4"/>
  <c r="CE14" i="4" s="1"/>
  <c r="L14" i="4" s="1"/>
  <c r="DP14" i="4"/>
  <c r="N15" i="4"/>
  <c r="Q15" i="4"/>
  <c r="R15" i="4"/>
  <c r="BK15" i="4"/>
  <c r="K15" i="4" s="1"/>
  <c r="BN15" i="4" s="1"/>
  <c r="CD15" i="4"/>
  <c r="CE15" i="4" s="1"/>
  <c r="L15" i="4" s="1"/>
  <c r="DP15" i="4"/>
  <c r="N16" i="4"/>
  <c r="Q16" i="4"/>
  <c r="R16" i="4"/>
  <c r="BK16" i="4"/>
  <c r="K16" i="4" s="1"/>
  <c r="BN16" i="4" s="1"/>
  <c r="CD16" i="4"/>
  <c r="CE16" i="4" s="1"/>
  <c r="L16" i="4" s="1"/>
  <c r="DP16" i="4"/>
  <c r="N17" i="4"/>
  <c r="Q17" i="4"/>
  <c r="R17" i="4"/>
  <c r="BK17" i="4"/>
  <c r="K17" i="4" s="1"/>
  <c r="BN17" i="4" s="1"/>
  <c r="CD17" i="4"/>
  <c r="CE17" i="4" s="1"/>
  <c r="L17" i="4" s="1"/>
  <c r="DP17" i="4"/>
  <c r="N18" i="4"/>
  <c r="Q18" i="4"/>
  <c r="R18" i="4"/>
  <c r="BK18" i="4"/>
  <c r="K18" i="4" s="1"/>
  <c r="BN18" i="4" s="1"/>
  <c r="CD18" i="4"/>
  <c r="CE18" i="4" s="1"/>
  <c r="L18" i="4" s="1"/>
  <c r="DP18" i="4"/>
  <c r="N19" i="4"/>
  <c r="Q19" i="4"/>
  <c r="R19" i="4"/>
  <c r="BK19" i="4"/>
  <c r="K19" i="4" s="1"/>
  <c r="BN19" i="4" s="1"/>
  <c r="CD19" i="4"/>
  <c r="CE19" i="4" s="1"/>
  <c r="L19" i="4" s="1"/>
  <c r="DP19" i="4"/>
  <c r="N20" i="4"/>
  <c r="Q20" i="4"/>
  <c r="R20" i="4"/>
  <c r="BK20" i="4"/>
  <c r="K20" i="4" s="1"/>
  <c r="BN20" i="4" s="1"/>
  <c r="CD20" i="4"/>
  <c r="CE20" i="4" s="1"/>
  <c r="L20" i="4" s="1"/>
  <c r="DP20" i="4"/>
  <c r="N21" i="4"/>
  <c r="Q21" i="4"/>
  <c r="R21" i="4"/>
  <c r="BK21" i="4"/>
  <c r="K21" i="4" s="1"/>
  <c r="BN21" i="4" s="1"/>
  <c r="CD21" i="4"/>
  <c r="CE21" i="4" s="1"/>
  <c r="L21" i="4" s="1"/>
  <c r="DP21" i="4"/>
  <c r="N22" i="4"/>
  <c r="Q22" i="4"/>
  <c r="R22" i="4"/>
  <c r="BK22" i="4"/>
  <c r="K22" i="4" s="1"/>
  <c r="BN22" i="4" s="1"/>
  <c r="CD22" i="4"/>
  <c r="CE22" i="4" s="1"/>
  <c r="L22" i="4" s="1"/>
  <c r="DP22" i="4"/>
  <c r="N23" i="4"/>
  <c r="Q23" i="4"/>
  <c r="R23" i="4"/>
  <c r="BK23" i="4"/>
  <c r="K23" i="4" s="1"/>
  <c r="BN23" i="4" s="1"/>
  <c r="CD23" i="4"/>
  <c r="CE23" i="4" s="1"/>
  <c r="L23" i="4" s="1"/>
  <c r="DP23" i="4"/>
  <c r="N24" i="4"/>
  <c r="Q24" i="4"/>
  <c r="R24" i="4"/>
  <c r="BK24" i="4"/>
  <c r="K24" i="4" s="1"/>
  <c r="BN24" i="4" s="1"/>
  <c r="CD24" i="4"/>
  <c r="CE24" i="4" s="1"/>
  <c r="L24" i="4" s="1"/>
  <c r="DP24" i="4"/>
  <c r="N25" i="4"/>
  <c r="Q25" i="4"/>
  <c r="R25" i="4"/>
  <c r="BK25" i="4"/>
  <c r="K25" i="4" s="1"/>
  <c r="BN25" i="4" s="1"/>
  <c r="CD25" i="4"/>
  <c r="CE25" i="4" s="1"/>
  <c r="L25" i="4" s="1"/>
  <c r="DP25" i="4"/>
  <c r="N26" i="4"/>
  <c r="Q26" i="4"/>
  <c r="R26" i="4"/>
  <c r="BK26" i="4"/>
  <c r="K26" i="4" s="1"/>
  <c r="BN26" i="4" s="1"/>
  <c r="CD26" i="4"/>
  <c r="CE26" i="4" s="1"/>
  <c r="L26" i="4" s="1"/>
  <c r="DP26" i="4"/>
  <c r="N27" i="4"/>
  <c r="Q27" i="4"/>
  <c r="R27" i="4"/>
  <c r="BK27" i="4"/>
  <c r="K27" i="4" s="1"/>
  <c r="BN27" i="4" s="1"/>
  <c r="CD27" i="4"/>
  <c r="CE27" i="4" s="1"/>
  <c r="L27" i="4" s="1"/>
  <c r="DP27" i="4"/>
  <c r="N28" i="4"/>
  <c r="Q28" i="4"/>
  <c r="R28" i="4"/>
  <c r="BK28" i="4"/>
  <c r="K28" i="4" s="1"/>
  <c r="BN28" i="4" s="1"/>
  <c r="CD28" i="4"/>
  <c r="CE28" i="4" s="1"/>
  <c r="L28" i="4" s="1"/>
  <c r="DP28" i="4"/>
  <c r="N29" i="4"/>
  <c r="Q29" i="4"/>
  <c r="R29" i="4"/>
  <c r="CD29" i="4"/>
  <c r="CE29" i="4" s="1"/>
  <c r="L29" i="4" s="1"/>
  <c r="DP29" i="4"/>
  <c r="N30" i="4"/>
  <c r="Q30" i="4"/>
  <c r="R30" i="4"/>
  <c r="BK30" i="4"/>
  <c r="K30" i="4" s="1"/>
  <c r="BN30" i="4" s="1"/>
  <c r="CD30" i="4"/>
  <c r="CE30" i="4" s="1"/>
  <c r="L30" i="4" s="1"/>
  <c r="DP30" i="4"/>
  <c r="N31" i="4"/>
  <c r="Q31" i="4"/>
  <c r="R31" i="4"/>
  <c r="BK31" i="4"/>
  <c r="K31" i="4" s="1"/>
  <c r="BN31" i="4" s="1"/>
  <c r="CD31" i="4"/>
  <c r="CE31" i="4" s="1"/>
  <c r="L31" i="4" s="1"/>
  <c r="DP31" i="4"/>
  <c r="N32" i="4"/>
  <c r="Q32" i="4"/>
  <c r="R32" i="4"/>
  <c r="BK32" i="4"/>
  <c r="K32" i="4" s="1"/>
  <c r="BN32" i="4" s="1"/>
  <c r="CD32" i="4"/>
  <c r="CE32" i="4" s="1"/>
  <c r="L32" i="4" s="1"/>
  <c r="DP32" i="4"/>
  <c r="N33" i="4"/>
  <c r="Q33" i="4"/>
  <c r="R33" i="4"/>
  <c r="BK33" i="4"/>
  <c r="K33" i="4" s="1"/>
  <c r="BN33" i="4" s="1"/>
  <c r="CD33" i="4"/>
  <c r="CE33" i="4" s="1"/>
  <c r="L33" i="4" s="1"/>
  <c r="DP33" i="4"/>
  <c r="N34" i="4"/>
  <c r="Q34" i="4"/>
  <c r="R34" i="4"/>
  <c r="BK34" i="4"/>
  <c r="K34" i="4" s="1"/>
  <c r="BN34" i="4" s="1"/>
  <c r="CD34" i="4"/>
  <c r="CE34" i="4" s="1"/>
  <c r="L34" i="4" s="1"/>
  <c r="DP34" i="4"/>
  <c r="N35" i="4"/>
  <c r="Q35" i="4"/>
  <c r="R35" i="4"/>
  <c r="BK35" i="4"/>
  <c r="K35" i="4" s="1"/>
  <c r="BN35" i="4" s="1"/>
  <c r="CD35" i="4"/>
  <c r="CE35" i="4" s="1"/>
  <c r="L35" i="4" s="1"/>
  <c r="DP35" i="4"/>
  <c r="N36" i="4"/>
  <c r="Q36" i="4"/>
  <c r="R36" i="4"/>
  <c r="BK36" i="4"/>
  <c r="K36" i="4" s="1"/>
  <c r="BN36" i="4" s="1"/>
  <c r="CD36" i="4"/>
  <c r="CE36" i="4" s="1"/>
  <c r="L36" i="4" s="1"/>
  <c r="DP36" i="4"/>
  <c r="N37" i="4"/>
  <c r="Q37" i="4"/>
  <c r="R37" i="4"/>
  <c r="BK37" i="4"/>
  <c r="K37" i="4" s="1"/>
  <c r="BN37" i="4" s="1"/>
  <c r="CD37" i="4"/>
  <c r="CE37" i="4" s="1"/>
  <c r="L37" i="4" s="1"/>
  <c r="DP37" i="4"/>
  <c r="N38" i="4"/>
  <c r="Q38" i="4"/>
  <c r="R38" i="4"/>
  <c r="BK38" i="4"/>
  <c r="K38" i="4" s="1"/>
  <c r="BN38" i="4" s="1"/>
  <c r="CD38" i="4"/>
  <c r="CE38" i="4" s="1"/>
  <c r="L38" i="4" s="1"/>
  <c r="DP38" i="4"/>
  <c r="N39" i="4"/>
  <c r="Q39" i="4"/>
  <c r="R39" i="4"/>
  <c r="BK39" i="4"/>
  <c r="K39" i="4" s="1"/>
  <c r="BN39" i="4" s="1"/>
  <c r="CD39" i="4"/>
  <c r="CE39" i="4" s="1"/>
  <c r="L39" i="4" s="1"/>
  <c r="DP39" i="4"/>
  <c r="N40" i="4"/>
  <c r="Q40" i="4"/>
  <c r="R40" i="4"/>
  <c r="BK40" i="4"/>
  <c r="K40" i="4" s="1"/>
  <c r="BN40" i="4" s="1"/>
  <c r="CD40" i="4"/>
  <c r="CE40" i="4" s="1"/>
  <c r="L40" i="4" s="1"/>
  <c r="DP40" i="4"/>
  <c r="N41" i="4"/>
  <c r="Q41" i="4"/>
  <c r="R41" i="4"/>
  <c r="BK41" i="4"/>
  <c r="K41" i="4" s="1"/>
  <c r="BN41" i="4" s="1"/>
  <c r="CD41" i="4"/>
  <c r="CE41" i="4" s="1"/>
  <c r="L41" i="4" s="1"/>
  <c r="DP41" i="4"/>
  <c r="N42" i="4"/>
  <c r="Q42" i="4"/>
  <c r="R42" i="4"/>
  <c r="BK42" i="4"/>
  <c r="K42" i="4" s="1"/>
  <c r="BN42" i="4" s="1"/>
  <c r="CD42" i="4"/>
  <c r="CE42" i="4" s="1"/>
  <c r="L42" i="4" s="1"/>
  <c r="DP42" i="4"/>
  <c r="N43" i="4"/>
  <c r="Q43" i="4"/>
  <c r="R43" i="4"/>
  <c r="BK43" i="4"/>
  <c r="K43" i="4" s="1"/>
  <c r="BN43" i="4" s="1"/>
  <c r="CD43" i="4"/>
  <c r="CE43" i="4" s="1"/>
  <c r="L43" i="4" s="1"/>
  <c r="DP43" i="4"/>
  <c r="N44" i="4"/>
  <c r="Q44" i="4"/>
  <c r="R44" i="4"/>
  <c r="BK44" i="4"/>
  <c r="K44" i="4" s="1"/>
  <c r="BN44" i="4" s="1"/>
  <c r="CD44" i="4"/>
  <c r="CE44" i="4" s="1"/>
  <c r="L44" i="4" s="1"/>
  <c r="DP44" i="4"/>
  <c r="N45" i="4"/>
  <c r="Q45" i="4"/>
  <c r="R45" i="4"/>
  <c r="BK45" i="4"/>
  <c r="K45" i="4" s="1"/>
  <c r="BN45" i="4" s="1"/>
  <c r="CD45" i="4"/>
  <c r="CE45" i="4" s="1"/>
  <c r="L45" i="4" s="1"/>
  <c r="DP45" i="4"/>
  <c r="N46" i="4"/>
  <c r="Q46" i="4"/>
  <c r="R46" i="4"/>
  <c r="BK46" i="4"/>
  <c r="K46" i="4" s="1"/>
  <c r="BN46" i="4" s="1"/>
  <c r="CD46" i="4"/>
  <c r="CE46" i="4" s="1"/>
  <c r="L46" i="4" s="1"/>
  <c r="DP46" i="4"/>
  <c r="N47" i="4"/>
  <c r="Q47" i="4"/>
  <c r="R47" i="4"/>
  <c r="BK47" i="4"/>
  <c r="K47" i="4" s="1"/>
  <c r="BN47" i="4" s="1"/>
  <c r="CD47" i="4"/>
  <c r="CE47" i="4" s="1"/>
  <c r="L47" i="4" s="1"/>
  <c r="DP47" i="4"/>
  <c r="N48" i="4"/>
  <c r="Q48" i="4"/>
  <c r="R48" i="4"/>
  <c r="BK48" i="4"/>
  <c r="K48" i="4" s="1"/>
  <c r="BN48" i="4" s="1"/>
  <c r="CD48" i="4"/>
  <c r="CE48" i="4" s="1"/>
  <c r="L48" i="4" s="1"/>
  <c r="DP48" i="4"/>
  <c r="N49" i="4"/>
  <c r="Q49" i="4"/>
  <c r="R49" i="4"/>
  <c r="BK49" i="4"/>
  <c r="K49" i="4" s="1"/>
  <c r="BN49" i="4" s="1"/>
  <c r="CD49" i="4"/>
  <c r="CE49" i="4" s="1"/>
  <c r="L49" i="4" s="1"/>
  <c r="DP49" i="4"/>
  <c r="N50" i="4"/>
  <c r="Q50" i="4"/>
  <c r="R50" i="4"/>
  <c r="BK50" i="4"/>
  <c r="K50" i="4" s="1"/>
  <c r="BN50" i="4" s="1"/>
  <c r="CD50" i="4"/>
  <c r="CE50" i="4" s="1"/>
  <c r="L50" i="4" s="1"/>
  <c r="DP50" i="4"/>
  <c r="N51" i="4"/>
  <c r="Q51" i="4"/>
  <c r="R51" i="4"/>
  <c r="BK51" i="4"/>
  <c r="K51" i="4" s="1"/>
  <c r="BN51" i="4" s="1"/>
  <c r="CD51" i="4"/>
  <c r="CE51" i="4" s="1"/>
  <c r="L51" i="4" s="1"/>
  <c r="DP51" i="4"/>
  <c r="N52" i="4"/>
  <c r="Q52" i="4"/>
  <c r="R52" i="4"/>
  <c r="BK52" i="4"/>
  <c r="K52" i="4" s="1"/>
  <c r="BN52" i="4" s="1"/>
  <c r="CD52" i="4"/>
  <c r="CE52" i="4" s="1"/>
  <c r="L52" i="4" s="1"/>
  <c r="DP52" i="4"/>
  <c r="N53" i="4"/>
  <c r="Q53" i="4"/>
  <c r="R53" i="4"/>
  <c r="BK53" i="4"/>
  <c r="K53" i="4" s="1"/>
  <c r="BN53" i="4" s="1"/>
  <c r="CD53" i="4"/>
  <c r="CE53" i="4" s="1"/>
  <c r="L53" i="4" s="1"/>
  <c r="DP53" i="4"/>
  <c r="N54" i="4"/>
  <c r="Q54" i="4"/>
  <c r="R54" i="4"/>
  <c r="BK54" i="4"/>
  <c r="K54" i="4" s="1"/>
  <c r="BN54" i="4" s="1"/>
  <c r="CD54" i="4"/>
  <c r="CE54" i="4" s="1"/>
  <c r="L54" i="4" s="1"/>
  <c r="DP54" i="4"/>
  <c r="GF54" i="4"/>
  <c r="GD54" i="4" s="1"/>
  <c r="GI54" i="4"/>
  <c r="GJ54" i="4" s="1"/>
  <c r="N55" i="4"/>
  <c r="Q55" i="4"/>
  <c r="R55" i="4"/>
  <c r="CD55" i="4"/>
  <c r="CE55" i="4" s="1"/>
  <c r="L55" i="4" s="1"/>
  <c r="DP55" i="4"/>
  <c r="GF55" i="4"/>
  <c r="GG55" i="4" s="1"/>
  <c r="GI55" i="4"/>
  <c r="GJ55" i="4" s="1"/>
  <c r="N56" i="4"/>
  <c r="Q56" i="4"/>
  <c r="R56" i="4"/>
  <c r="CD56" i="4"/>
  <c r="CE56" i="4" s="1"/>
  <c r="L56" i="4" s="1"/>
  <c r="DP56" i="4"/>
  <c r="GF56" i="4"/>
  <c r="GG56" i="4" s="1"/>
  <c r="GI56" i="4"/>
  <c r="GJ56" i="4" s="1"/>
  <c r="N57" i="4"/>
  <c r="R57" i="4"/>
  <c r="AE57" i="4"/>
  <c r="CD57" i="4"/>
  <c r="CE57" i="4" s="1"/>
  <c r="L57" i="4" s="1"/>
  <c r="DP57" i="4"/>
  <c r="N58" i="4"/>
  <c r="R58" i="4"/>
  <c r="AE58" i="4"/>
  <c r="CD58" i="4"/>
  <c r="CE58" i="4" s="1"/>
  <c r="L58" i="4" s="1"/>
  <c r="DP58" i="4"/>
  <c r="N59" i="4"/>
  <c r="R59" i="4"/>
  <c r="AE59" i="4"/>
  <c r="CD59" i="4"/>
  <c r="CE59" i="4" s="1"/>
  <c r="L59" i="4" s="1"/>
  <c r="DP59" i="4"/>
  <c r="N60" i="4"/>
  <c r="R60" i="4"/>
  <c r="AE60" i="4"/>
  <c r="CD60" i="4"/>
  <c r="CE60" i="4" s="1"/>
  <c r="L60" i="4" s="1"/>
  <c r="DP60" i="4"/>
  <c r="N61" i="4"/>
  <c r="R61" i="4"/>
  <c r="AE61" i="4"/>
  <c r="CD61" i="4"/>
  <c r="CE61" i="4" s="1"/>
  <c r="L61" i="4" s="1"/>
  <c r="DP61" i="4"/>
  <c r="N62" i="4"/>
  <c r="R62" i="4"/>
  <c r="AE62" i="4"/>
  <c r="CD62" i="4"/>
  <c r="CE62" i="4" s="1"/>
  <c r="L62" i="4" s="1"/>
  <c r="DP62" i="4"/>
  <c r="N63" i="4"/>
  <c r="R63" i="4"/>
  <c r="AE63" i="4"/>
  <c r="CD63" i="4"/>
  <c r="CE63" i="4" s="1"/>
  <c r="L63" i="4" s="1"/>
  <c r="DP63" i="4"/>
  <c r="N64" i="4"/>
  <c r="R64" i="4"/>
  <c r="AE64" i="4"/>
  <c r="CD64" i="4"/>
  <c r="CE64" i="4" s="1"/>
  <c r="L64" i="4" s="1"/>
  <c r="DP64" i="4"/>
  <c r="N65" i="4"/>
  <c r="R65" i="4"/>
  <c r="AE65" i="4"/>
  <c r="CD65" i="4"/>
  <c r="CE65" i="4" s="1"/>
  <c r="L65" i="4" s="1"/>
  <c r="DP65" i="4"/>
  <c r="N66" i="4"/>
  <c r="R66" i="4"/>
  <c r="AE66" i="4"/>
  <c r="CD66" i="4"/>
  <c r="CE66" i="4" s="1"/>
  <c r="L66" i="4" s="1"/>
  <c r="DP66" i="4"/>
  <c r="N67" i="4"/>
  <c r="R67" i="4"/>
  <c r="AE67" i="4"/>
  <c r="CD67" i="4"/>
  <c r="CE67" i="4" s="1"/>
  <c r="L67" i="4" s="1"/>
  <c r="DP67" i="4"/>
  <c r="N68" i="4"/>
  <c r="R68" i="4"/>
  <c r="AE68" i="4"/>
  <c r="CD68" i="4"/>
  <c r="CE68" i="4" s="1"/>
  <c r="L68" i="4" s="1"/>
  <c r="DP68" i="4"/>
  <c r="H6" i="10"/>
  <c r="I6" i="10"/>
  <c r="K6" i="10"/>
  <c r="M6" i="10"/>
  <c r="O6" i="10"/>
  <c r="AA6" i="10"/>
  <c r="AB6" i="10"/>
  <c r="AC6" i="10"/>
  <c r="AD6" i="10"/>
  <c r="AE6" i="10"/>
  <c r="BH6" i="10"/>
  <c r="BJ6" i="10"/>
  <c r="BK6" i="10"/>
  <c r="CA6" i="10"/>
  <c r="CB6" i="10"/>
  <c r="DW6" i="10"/>
  <c r="H7" i="10"/>
  <c r="I7" i="10"/>
  <c r="K7" i="10"/>
  <c r="M7" i="10"/>
  <c r="N7" i="10"/>
  <c r="O7" i="10"/>
  <c r="Q7" i="10"/>
  <c r="BH7" i="10"/>
  <c r="BJ7" i="10"/>
  <c r="BK7" i="10"/>
  <c r="CA7" i="10"/>
  <c r="CB7" i="10"/>
  <c r="DM7" i="10"/>
  <c r="DW7" i="10"/>
  <c r="H8" i="10"/>
  <c r="I8" i="10"/>
  <c r="K8" i="10"/>
  <c r="M8" i="10"/>
  <c r="N8" i="10"/>
  <c r="O8" i="10"/>
  <c r="Q8" i="10"/>
  <c r="BH8" i="10"/>
  <c r="BJ8" i="10"/>
  <c r="BK8" i="10"/>
  <c r="CA8" i="10"/>
  <c r="CB8" i="10"/>
  <c r="DM8" i="10"/>
  <c r="DW8" i="10"/>
  <c r="H9" i="10"/>
  <c r="I9" i="10"/>
  <c r="K9" i="10"/>
  <c r="M9" i="10"/>
  <c r="N9" i="10"/>
  <c r="O9" i="10"/>
  <c r="Q9" i="10"/>
  <c r="AD9" i="10"/>
  <c r="AE9" i="10"/>
  <c r="BH9" i="10"/>
  <c r="BJ9" i="10"/>
  <c r="BK9" i="10"/>
  <c r="CA9" i="10"/>
  <c r="CB9" i="10"/>
  <c r="CD9" i="10"/>
  <c r="DM9" i="10"/>
  <c r="DW9" i="10"/>
  <c r="K10" i="10"/>
  <c r="N10" i="10"/>
  <c r="O10" i="10"/>
  <c r="BH10" i="10"/>
  <c r="H10" i="10" s="1"/>
  <c r="BK10" i="10" s="1"/>
  <c r="CA10" i="10"/>
  <c r="CB10" i="10" s="1"/>
  <c r="I10" i="10" s="1"/>
  <c r="DM10" i="10"/>
  <c r="H11" i="10"/>
  <c r="BK11" i="10" s="1"/>
  <c r="K11" i="10"/>
  <c r="O11" i="10"/>
  <c r="AA11" i="10"/>
  <c r="AC11" i="10"/>
  <c r="AD11" i="10"/>
  <c r="AE11" i="10"/>
  <c r="BH11" i="10"/>
  <c r="CA11" i="10"/>
  <c r="CB11" i="10"/>
  <c r="I11" i="10" s="1"/>
  <c r="DM11" i="10"/>
  <c r="AB11" i="10" s="1"/>
  <c r="N11" i="10" s="1"/>
  <c r="K12" i="10"/>
  <c r="N12" i="10"/>
  <c r="O12" i="10"/>
  <c r="BH12" i="10"/>
  <c r="H12" i="10" s="1"/>
  <c r="BK12" i="10" s="1"/>
  <c r="CA12" i="10"/>
  <c r="CB12" i="10" s="1"/>
  <c r="I12" i="10" s="1"/>
  <c r="DM12" i="10"/>
  <c r="GF12" i="10"/>
  <c r="GG12" i="10" s="1"/>
  <c r="GA12" i="10" s="1"/>
  <c r="H13" i="10"/>
  <c r="BK13" i="10" s="1"/>
  <c r="K13" i="10"/>
  <c r="N13" i="10"/>
  <c r="O13" i="10"/>
  <c r="AD13" i="10"/>
  <c r="AE13" i="10"/>
  <c r="BH13" i="10"/>
  <c r="CA13" i="10"/>
  <c r="CB13" i="10"/>
  <c r="I13" i="10" s="1"/>
  <c r="DM13" i="10"/>
  <c r="K14" i="10"/>
  <c r="N14" i="10"/>
  <c r="O14" i="10"/>
  <c r="AA14" i="10"/>
  <c r="AC14" i="10"/>
  <c r="AD14" i="10"/>
  <c r="AE14" i="10"/>
  <c r="BH14" i="10"/>
  <c r="H14" i="10" s="1"/>
  <c r="BK14" i="10" s="1"/>
  <c r="CA14" i="10"/>
  <c r="CB14" i="10"/>
  <c r="I14" i="10" s="1"/>
  <c r="CD14" i="10"/>
  <c r="DM14" i="10"/>
  <c r="AB14" i="10" s="1"/>
  <c r="H15" i="10"/>
  <c r="BK15" i="10" s="1"/>
  <c r="K15" i="10"/>
  <c r="N15" i="10"/>
  <c r="O15" i="10"/>
  <c r="AD15" i="10"/>
  <c r="AE15" i="10"/>
  <c r="BH15" i="10"/>
  <c r="CA15" i="10"/>
  <c r="CB15" i="10"/>
  <c r="I15" i="10" s="1"/>
  <c r="DM15" i="10"/>
  <c r="GF15" i="10"/>
  <c r="GG15" i="10" s="1"/>
  <c r="GA15" i="10" s="1"/>
  <c r="L11" i="18" l="1"/>
  <c r="L8" i="18"/>
  <c r="L9" i="18"/>
  <c r="L5" i="18"/>
  <c r="L10" i="18"/>
  <c r="J2109" i="18"/>
  <c r="L2109" i="18" s="1"/>
  <c r="J2085" i="18"/>
  <c r="L2085" i="18" s="1"/>
  <c r="J2027" i="18"/>
  <c r="L2027" i="18" s="1"/>
  <c r="J2090" i="18"/>
  <c r="L2090" i="18" s="1"/>
  <c r="J2110" i="18"/>
  <c r="L2110" i="18" s="1"/>
  <c r="J2088" i="18"/>
  <c r="L2088" i="18" s="1"/>
  <c r="J2089" i="18"/>
  <c r="L2089" i="18" s="1"/>
  <c r="J2099" i="18"/>
  <c r="L2099" i="18" s="1"/>
  <c r="J2126" i="18"/>
  <c r="L2126" i="18" s="1"/>
  <c r="J2111" i="18"/>
  <c r="L2111" i="18" s="1"/>
  <c r="J2122" i="18"/>
  <c r="L2122" i="18" s="1"/>
  <c r="J2103" i="18"/>
  <c r="L2103" i="18" s="1"/>
  <c r="J2119" i="18"/>
  <c r="L2119" i="18" s="1"/>
  <c r="J2118" i="18"/>
  <c r="L2118" i="18" s="1"/>
  <c r="P51" i="4"/>
  <c r="BM51" i="4" s="1"/>
  <c r="P5" i="4"/>
  <c r="DZ5" i="4" s="1"/>
  <c r="P21" i="4"/>
  <c r="DZ21" i="4" s="1"/>
  <c r="P19" i="4"/>
  <c r="T19" i="4" s="1"/>
  <c r="P43" i="4"/>
  <c r="DZ43" i="4" s="1"/>
  <c r="P35" i="4"/>
  <c r="DZ35" i="4" s="1"/>
  <c r="P29" i="4"/>
  <c r="BM29" i="4" s="1"/>
  <c r="BK29" i="4" s="1"/>
  <c r="K29" i="4" s="1"/>
  <c r="BN29" i="4" s="1"/>
  <c r="P53" i="4"/>
  <c r="DZ53" i="4" s="1"/>
  <c r="P45" i="4"/>
  <c r="DZ45" i="4" s="1"/>
  <c r="P37" i="4"/>
  <c r="DZ37" i="4" s="1"/>
  <c r="P18" i="4"/>
  <c r="T18" i="4" s="1"/>
  <c r="P47" i="4"/>
  <c r="DZ47" i="4" s="1"/>
  <c r="P39" i="4"/>
  <c r="BM39" i="4" s="1"/>
  <c r="P31" i="4"/>
  <c r="T31" i="4" s="1"/>
  <c r="P15" i="4"/>
  <c r="DZ15" i="4" s="1"/>
  <c r="P25" i="4"/>
  <c r="DZ25" i="4" s="1"/>
  <c r="P33" i="4"/>
  <c r="T33" i="4" s="1"/>
  <c r="M11" i="10"/>
  <c r="DW11" i="10" s="1"/>
  <c r="P49" i="4"/>
  <c r="T49" i="4" s="1"/>
  <c r="P41" i="4"/>
  <c r="DZ41" i="4" s="1"/>
  <c r="P27" i="4"/>
  <c r="T27" i="4" s="1"/>
  <c r="P17" i="4"/>
  <c r="T17" i="4" s="1"/>
  <c r="P56" i="4"/>
  <c r="T56" i="4" s="1"/>
  <c r="P11" i="4"/>
  <c r="DZ11" i="4" s="1"/>
  <c r="Q68" i="4"/>
  <c r="P68" i="4" s="1"/>
  <c r="T68" i="4" s="1"/>
  <c r="Q65" i="4"/>
  <c r="P65" i="4" s="1"/>
  <c r="DZ65" i="4" s="1"/>
  <c r="GD56" i="4"/>
  <c r="P55" i="4"/>
  <c r="GG54" i="4"/>
  <c r="P13" i="4"/>
  <c r="DZ13" i="4" s="1"/>
  <c r="P7" i="4"/>
  <c r="BM7" i="4" s="1"/>
  <c r="Q61" i="4"/>
  <c r="P61" i="4" s="1"/>
  <c r="DZ61" i="4" s="1"/>
  <c r="Q60" i="4"/>
  <c r="P60" i="4" s="1"/>
  <c r="BM60" i="4" s="1"/>
  <c r="BK60" i="4" s="1"/>
  <c r="K60" i="4" s="1"/>
  <c r="BN60" i="4" s="1"/>
  <c r="Q57" i="4"/>
  <c r="P57" i="4" s="1"/>
  <c r="DZ57" i="4" s="1"/>
  <c r="GD55" i="4"/>
  <c r="P23" i="4"/>
  <c r="DZ23" i="4" s="1"/>
  <c r="P9" i="4"/>
  <c r="BM9" i="4" s="1"/>
  <c r="Q66" i="4"/>
  <c r="P66" i="4" s="1"/>
  <c r="T66" i="4" s="1"/>
  <c r="Q58" i="4"/>
  <c r="P58" i="4" s="1"/>
  <c r="T58" i="4" s="1"/>
  <c r="M14" i="10"/>
  <c r="BJ14" i="10" s="1"/>
  <c r="P10" i="4"/>
  <c r="BM10" i="4" s="1"/>
  <c r="J2047" i="18"/>
  <c r="L2047" i="18" s="1"/>
  <c r="P14" i="4"/>
  <c r="BM14" i="4" s="1"/>
  <c r="P12" i="4"/>
  <c r="BM12" i="4" s="1"/>
  <c r="P8" i="4"/>
  <c r="BM8" i="4" s="1"/>
  <c r="M12" i="10"/>
  <c r="DW12" i="10" s="1"/>
  <c r="M10" i="10"/>
  <c r="DW10" i="10" s="1"/>
  <c r="Q64" i="4"/>
  <c r="P64" i="4" s="1"/>
  <c r="T64" i="4" s="1"/>
  <c r="Q62" i="4"/>
  <c r="P62" i="4" s="1"/>
  <c r="DZ62" i="4" s="1"/>
  <c r="P16" i="4"/>
  <c r="T16" i="4" s="1"/>
  <c r="P6" i="4"/>
  <c r="BM6" i="4" s="1"/>
  <c r="Q67" i="4"/>
  <c r="P67" i="4" s="1"/>
  <c r="Q63" i="4"/>
  <c r="P63" i="4" s="1"/>
  <c r="Q59" i="4"/>
  <c r="P59" i="4" s="1"/>
  <c r="J2087" i="18"/>
  <c r="L2087" i="18" s="1"/>
  <c r="P54" i="4"/>
  <c r="P52" i="4"/>
  <c r="P50" i="4"/>
  <c r="P48" i="4"/>
  <c r="P46" i="4"/>
  <c r="P44" i="4"/>
  <c r="P42" i="4"/>
  <c r="P40" i="4"/>
  <c r="P38" i="4"/>
  <c r="P36" i="4"/>
  <c r="P34" i="4"/>
  <c r="P32" i="4"/>
  <c r="P30" i="4"/>
  <c r="P28" i="4"/>
  <c r="P26" i="4"/>
  <c r="P24" i="4"/>
  <c r="P22" i="4"/>
  <c r="P20" i="4"/>
  <c r="J2033" i="18"/>
  <c r="L2033" i="18" s="1"/>
  <c r="M15" i="10"/>
  <c r="Q15" i="10" s="1"/>
  <c r="J1976" i="18"/>
  <c r="L1976" i="18" s="1"/>
  <c r="GC15" i="10"/>
  <c r="GD15" i="10" s="1"/>
  <c r="M13" i="10"/>
  <c r="DW13" i="10" s="1"/>
  <c r="GC12" i="10"/>
  <c r="GD12" i="10" s="1"/>
  <c r="BM35" i="4" l="1"/>
  <c r="T39" i="4"/>
  <c r="DZ39" i="4"/>
  <c r="BM56" i="4"/>
  <c r="BK56" i="4" s="1"/>
  <c r="K56" i="4" s="1"/>
  <c r="BN56" i="4" s="1"/>
  <c r="BM21" i="4"/>
  <c r="T21" i="4"/>
  <c r="T35" i="4"/>
  <c r="DZ49" i="4"/>
  <c r="T5" i="4"/>
  <c r="BM11" i="4"/>
  <c r="T25" i="4"/>
  <c r="DZ29" i="4"/>
  <c r="T29" i="4"/>
  <c r="T51" i="4"/>
  <c r="DZ51" i="4"/>
  <c r="BM5" i="4"/>
  <c r="DZ68" i="4"/>
  <c r="T37" i="4"/>
  <c r="BM49" i="4"/>
  <c r="BM47" i="4"/>
  <c r="BM31" i="4"/>
  <c r="BM68" i="4"/>
  <c r="BK68" i="4" s="1"/>
  <c r="K68" i="4" s="1"/>
  <c r="BN68" i="4" s="1"/>
  <c r="BJ10" i="10"/>
  <c r="DZ31" i="4"/>
  <c r="T12" i="4"/>
  <c r="DZ8" i="4"/>
  <c r="BM19" i="4"/>
  <c r="DZ19" i="4"/>
  <c r="BM25" i="4"/>
  <c r="DZ17" i="4"/>
  <c r="BM53" i="4"/>
  <c r="T11" i="4"/>
  <c r="T45" i="4"/>
  <c r="BM45" i="4"/>
  <c r="T23" i="4"/>
  <c r="T53" i="4"/>
  <c r="BM23" i="4"/>
  <c r="DZ9" i="4"/>
  <c r="BM17" i="4"/>
  <c r="T43" i="4"/>
  <c r="T47" i="4"/>
  <c r="DZ56" i="4"/>
  <c r="BM43" i="4"/>
  <c r="DZ16" i="4"/>
  <c r="T9" i="4"/>
  <c r="DZ18" i="4"/>
  <c r="BM66" i="4"/>
  <c r="BK66" i="4" s="1"/>
  <c r="K66" i="4" s="1"/>
  <c r="BN66" i="4" s="1"/>
  <c r="BM18" i="4"/>
  <c r="DZ66" i="4"/>
  <c r="Q11" i="10"/>
  <c r="BJ11" i="10"/>
  <c r="DW15" i="10"/>
  <c r="T61" i="4"/>
  <c r="T7" i="4"/>
  <c r="BM27" i="4"/>
  <c r="T41" i="4"/>
  <c r="DZ27" i="4"/>
  <c r="BM41" i="4"/>
  <c r="BM57" i="4"/>
  <c r="BK57" i="4" s="1"/>
  <c r="K57" i="4" s="1"/>
  <c r="BN57" i="4" s="1"/>
  <c r="T62" i="4"/>
  <c r="DZ64" i="4"/>
  <c r="BM64" i="4"/>
  <c r="BK64" i="4" s="1"/>
  <c r="K64" i="4" s="1"/>
  <c r="BN64" i="4" s="1"/>
  <c r="Q10" i="10"/>
  <c r="BM58" i="4"/>
  <c r="BK58" i="4" s="1"/>
  <c r="K58" i="4" s="1"/>
  <c r="BN58" i="4" s="1"/>
  <c r="T65" i="4"/>
  <c r="BJ13" i="10"/>
  <c r="BM33" i="4"/>
  <c r="DZ60" i="4"/>
  <c r="Q12" i="10"/>
  <c r="BM15" i="4"/>
  <c r="DZ33" i="4"/>
  <c r="T60" i="4"/>
  <c r="BJ12" i="10"/>
  <c r="BM37" i="4"/>
  <c r="BM61" i="4"/>
  <c r="BK61" i="4" s="1"/>
  <c r="K61" i="4" s="1"/>
  <c r="BN61" i="4" s="1"/>
  <c r="T15" i="4"/>
  <c r="DW14" i="10"/>
  <c r="T8" i="4"/>
  <c r="DZ7" i="4"/>
  <c r="Q13" i="10"/>
  <c r="Q14" i="10"/>
  <c r="BM13" i="4"/>
  <c r="BM16" i="4"/>
  <c r="DZ6" i="4"/>
  <c r="T57" i="4"/>
  <c r="BM65" i="4"/>
  <c r="BK65" i="4" s="1"/>
  <c r="K65" i="4" s="1"/>
  <c r="BN65" i="4" s="1"/>
  <c r="T13" i="4"/>
  <c r="DZ12" i="4"/>
  <c r="T6" i="4"/>
  <c r="BM55" i="4"/>
  <c r="BK55" i="4" s="1"/>
  <c r="K55" i="4" s="1"/>
  <c r="BN55" i="4" s="1"/>
  <c r="T55" i="4"/>
  <c r="DZ55" i="4"/>
  <c r="DZ10" i="4"/>
  <c r="DZ14" i="4"/>
  <c r="DZ58" i="4"/>
  <c r="T10" i="4"/>
  <c r="T14" i="4"/>
  <c r="BM62" i="4"/>
  <c r="BK62" i="4" s="1"/>
  <c r="K62" i="4" s="1"/>
  <c r="BN62" i="4" s="1"/>
  <c r="T22" i="4"/>
  <c r="BM22" i="4"/>
  <c r="DZ22" i="4"/>
  <c r="T26" i="4"/>
  <c r="BM26" i="4"/>
  <c r="DZ26" i="4"/>
  <c r="T30" i="4"/>
  <c r="BM30" i="4"/>
  <c r="DZ30" i="4"/>
  <c r="T34" i="4"/>
  <c r="BM34" i="4"/>
  <c r="DZ34" i="4"/>
  <c r="T38" i="4"/>
  <c r="BM38" i="4"/>
  <c r="DZ38" i="4"/>
  <c r="T42" i="4"/>
  <c r="BM42" i="4"/>
  <c r="DZ42" i="4"/>
  <c r="T46" i="4"/>
  <c r="BM46" i="4"/>
  <c r="DZ46" i="4"/>
  <c r="T50" i="4"/>
  <c r="BM50" i="4"/>
  <c r="DZ50" i="4"/>
  <c r="T54" i="4"/>
  <c r="BM54" i="4"/>
  <c r="DZ54" i="4"/>
  <c r="BM67" i="4"/>
  <c r="BK67" i="4" s="1"/>
  <c r="K67" i="4" s="1"/>
  <c r="BN67" i="4" s="1"/>
  <c r="DZ67" i="4"/>
  <c r="T67" i="4"/>
  <c r="BJ15" i="10"/>
  <c r="T20" i="4"/>
  <c r="BM20" i="4"/>
  <c r="DZ20" i="4"/>
  <c r="T24" i="4"/>
  <c r="BM24" i="4"/>
  <c r="DZ24" i="4"/>
  <c r="T28" i="4"/>
  <c r="BM28" i="4"/>
  <c r="DZ28" i="4"/>
  <c r="T32" i="4"/>
  <c r="BM32" i="4"/>
  <c r="DZ32" i="4"/>
  <c r="T36" i="4"/>
  <c r="BM36" i="4"/>
  <c r="DZ36" i="4"/>
  <c r="T40" i="4"/>
  <c r="BM40" i="4"/>
  <c r="DZ40" i="4"/>
  <c r="T44" i="4"/>
  <c r="BM44" i="4"/>
  <c r="DZ44" i="4"/>
  <c r="T48" i="4"/>
  <c r="BM48" i="4"/>
  <c r="DZ48" i="4"/>
  <c r="T52" i="4"/>
  <c r="BM52" i="4"/>
  <c r="DZ52" i="4"/>
  <c r="J2077" i="18"/>
  <c r="L2077" i="18" s="1"/>
  <c r="BM63" i="4"/>
  <c r="BK63" i="4" s="1"/>
  <c r="K63" i="4" s="1"/>
  <c r="BN63" i="4" s="1"/>
  <c r="DZ63" i="4"/>
  <c r="T63" i="4"/>
  <c r="BM59" i="4"/>
  <c r="BK59" i="4" s="1"/>
  <c r="K59" i="4" s="1"/>
  <c r="BN59" i="4" s="1"/>
  <c r="DZ59" i="4"/>
  <c r="T59" i="4"/>
  <c r="J2124" i="18" l="1"/>
  <c r="L2124" i="18" s="1"/>
  <c r="J2084" i="18"/>
  <c r="L2084" i="18" s="1"/>
  <c r="J2072" i="18"/>
  <c r="L2072" i="18" s="1"/>
  <c r="J2045" i="18"/>
  <c r="L2045" i="18" s="1"/>
  <c r="J2081" i="18"/>
  <c r="L2081" i="18" s="1"/>
  <c r="J2097" i="18"/>
  <c r="L2097" i="18" s="1"/>
</calcChain>
</file>

<file path=xl/comments1.xml><?xml version="1.0" encoding="utf-8"?>
<comments xmlns="http://schemas.openxmlformats.org/spreadsheetml/2006/main">
  <authors>
    <author>emelseyhan</author>
    <author>Gayathri Nair</author>
  </authors>
  <commentList>
    <comment ref="D28" authorId="0" shapeId="0">
      <text>
        <r>
          <rPr>
            <b/>
            <sz val="9"/>
            <color indexed="81"/>
            <rFont val="Tahoma"/>
            <family val="2"/>
          </rPr>
          <t>emelseyhan:</t>
        </r>
        <r>
          <rPr>
            <sz val="9"/>
            <color indexed="81"/>
            <rFont val="Tahoma"/>
            <family val="2"/>
          </rPr>
          <t xml:space="preserve">
Exception to code 1</t>
        </r>
      </text>
    </comment>
    <comment ref="L3333" authorId="1" shapeId="0">
      <text>
        <r>
          <rPr>
            <sz val="9"/>
            <color rgb="FF000000"/>
            <rFont val="Tahoma"/>
            <family val="2"/>
          </rPr>
          <t xml:space="preserve">Original Site class D changed to E based on paper from Wood etal.
(Table 3: paper by Wood et al.)
</t>
        </r>
      </text>
    </comment>
    <comment ref="L3334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E based on paper from Wood etal.
(Table 3: paper by Wood et al.)</t>
        </r>
      </text>
    </comment>
    <comment ref="L3335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E based on paper from Wood etal.
(Table 3: paper by Wood et al.)</t>
        </r>
      </text>
    </comment>
    <comment ref="L3336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E based on paper from Wood etal.
(Table 3: paper by Wood et al.)</t>
        </r>
      </text>
    </comment>
    <comment ref="L3355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D/E based on paper from Wood etal.
(Table 3: paper by Wood et al.)</t>
        </r>
      </text>
    </comment>
    <comment ref="L3365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D/E based on paper from Wood etal.
(Table 3: paper by Wood et al.)</t>
        </r>
      </text>
    </comment>
    <comment ref="L3380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E based on paper from Wood etal.
(Table 3: paper by Wood et al.)</t>
        </r>
      </text>
    </comment>
    <comment ref="L3388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D changed to E based on paper from Wood etal.
(Table 3: paper by Wood et al.)</t>
        </r>
      </text>
    </comment>
    <comment ref="L3394" authorId="1" shapeId="0">
      <text>
        <r>
          <rPr>
            <b/>
            <sz val="9"/>
            <color rgb="FF000000"/>
            <rFont val="Tahoma"/>
            <family val="2"/>
          </rPr>
          <t>Gayathri Nair:</t>
        </r>
        <r>
          <rPr>
            <sz val="9"/>
            <color rgb="FF000000"/>
            <rFont val="Tahoma"/>
            <family val="2"/>
          </rPr>
          <t xml:space="preserve">
Original Site class C changed to C/D based on paper from Wood etal.
(Table 3: paper by Wood et al.)</t>
        </r>
      </text>
    </comment>
  </commentList>
</comments>
</file>

<file path=xl/comments2.xml><?xml version="1.0" encoding="utf-8"?>
<comments xmlns="http://schemas.openxmlformats.org/spreadsheetml/2006/main">
  <authors>
    <author>ky silva</author>
    <author>Ky Silva</author>
  </authors>
  <commentList>
    <comment ref="S4" authorId="0" shapeId="0">
      <text>
        <r>
          <rPr>
            <sz val="8"/>
            <color indexed="81"/>
            <rFont val="Tahoma"/>
            <family val="2"/>
          </rPr>
          <t xml:space="preserve">There may be more than one entry for each station.  This may occur when, for example, multiple ground response stations have  a single station number.
</t>
        </r>
      </text>
    </comment>
    <comment ref="A5" authorId="0" shapeId="0">
      <text>
        <r>
          <rPr>
            <sz val="8"/>
            <color indexed="81"/>
            <rFont val="Tahoma"/>
            <family val="2"/>
          </rPr>
          <t xml:space="preserve">Each station has a unique station sequence number.  For example, when the station has changed names there will be only one station sequence number.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 xml:space="preserve">There may be more than one entry for each station.  This may occur when, for example, multiple ground response stations have  a single station number.
</t>
        </r>
      </text>
    </comment>
    <comment ref="E5" authorId="0" shapeId="0">
      <text>
        <r>
          <rPr>
            <b/>
            <sz val="8"/>
            <color indexed="81"/>
            <rFont val="Tahoma"/>
            <family val="2"/>
          </rPr>
          <t xml:space="preserve">Geomatrix 3rd Letter used for Logic equations to infer Vs30m from Geomatrix Site Classifications. 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SGS Site class from Bray or inferred from Geomatrix site class.</t>
        </r>
      </text>
    </comment>
    <comment ref="J5" authorId="0" shapeId="0">
      <text>
        <r>
          <rPr>
            <sz val="8"/>
            <color indexed="81"/>
            <rFont val="Tahoma"/>
            <family val="2"/>
          </rPr>
          <t xml:space="preserve">S = alluvium is shallower than 60 m
D = alluvium is greater than 60 m
(from Kevin Clahan (CGS))
</t>
        </r>
      </text>
    </comment>
    <comment ref="M5" authorId="1" shapeId="0">
      <text>
        <r>
          <rPr>
            <b/>
            <sz val="8"/>
            <color indexed="81"/>
            <rFont val="Tahoma"/>
            <family val="2"/>
          </rPr>
          <t>Mapping of NEHRP site class based on the Preferred Vs 30 value:
NEHRP A Vs&gt;1500 m/sec
NEHRP B 760&lt;Vs&lt;1500 m/sec
NEHRP C 360&lt;Vs&lt;760 m/sec
NEHRP D 180&lt;Vs&lt;360 m/sec
NEHRP E Vs&lt;180 m/sec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See notes for modification based on only Geomatrix Site Classes.</t>
        </r>
      </text>
    </comment>
    <comment ref="N5" authorId="1" shapeId="0">
      <text>
        <r>
          <rPr>
            <b/>
            <sz val="8"/>
            <color indexed="81"/>
            <rFont val="Tahoma"/>
            <family val="2"/>
          </rPr>
          <t>Order of Preferrence for Vs 30 values:</t>
        </r>
        <r>
          <rPr>
            <b/>
            <sz val="8"/>
            <color indexed="81"/>
            <rFont val="Tahoma"/>
            <family val="2"/>
          </rPr>
          <t xml:space="preserve">
1. Measured Vs 30 profile with depths greater than 20 m.
2. Northridge sites from Borcherdt
3. Wills surface Geology
4. Inferred Vs 30 from Geomatrix Site class</t>
        </r>
      </text>
    </comment>
    <comment ref="O5" authorId="0" shapeId="0">
      <text>
        <r>
          <rPr>
            <b/>
            <sz val="8"/>
            <color indexed="81"/>
            <rFont val="Tahoma"/>
            <family val="2"/>
          </rPr>
          <t>Inferred Vs 30 (m/sec) from Geomatrix Site Code:
Geomatrix A = 630.9 m/sec
Geomatrix B = 437.8 m/sec
Geomatrix C = 342.3 m/sec
Geomatrix D = 271.8 m/sec
Geomatrix E = 185.9 m/sec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5" authorId="0" shapeId="0">
      <text>
        <r>
          <rPr>
            <b/>
            <sz val="8"/>
            <color indexed="81"/>
            <rFont val="Tahoma"/>
            <family val="2"/>
          </rPr>
          <t>Measured vs. Inferred Vs 30 value.
Measured = 0 
Inferred = 1 (from e.g. VIC for Anchorage, ALaska sites or site geology, etc
)
Inferred from Geomatrix Site Class=2
Inferred from Vs profile &lt; 20 m in depth (ref 38) = 3
Inferred from Spudich documentation (ref 11) = 4
Anchorage Map with VIC Vs30 (ref 46) = 5
Inferred Anchorage Vs30 from VIC values = 6
Inferred from 9 m borehole at Lucerne (N
igbor and others) = 7</t>
        </r>
      </text>
    </comment>
    <comment ref="Q5" authorId="0" shapeId="0">
      <text>
        <r>
          <rPr>
            <b/>
            <sz val="8"/>
            <color indexed="81"/>
            <rFont val="Tahoma"/>
            <family val="2"/>
          </rPr>
          <t xml:space="preserve">Sigma for Measured/Inferreed Class Type 6 are set equal to Inferred Sigma (type 1).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5" authorId="0" shapeId="0">
      <text>
        <r>
          <rPr>
            <b/>
            <sz val="8"/>
            <color indexed="81"/>
            <rFont val="Tahoma"/>
            <family val="2"/>
          </rPr>
          <t>See Note #29 for mapping.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5" authorId="1" shapeId="0">
      <text>
        <r>
          <rPr>
            <b/>
            <sz val="8"/>
            <color indexed="81"/>
            <rFont val="Tahoma"/>
            <family val="2"/>
          </rPr>
          <t>Inferred Campbell GEOCODE from Preferred NEHRP Class:
NEHRP A = Campbell D
NEHRP B = Campbell D
NEHRP C = Campbell C
NEHRP D = Campbell A
NEHRP E = Campbell F
(See Note #29)</t>
        </r>
      </text>
    </comment>
    <comment ref="CA5" authorId="0" shapeId="0">
      <text>
        <r>
          <rPr>
            <b/>
            <sz val="8"/>
            <color indexed="81"/>
            <rFont val="Tahoma"/>
            <family val="2"/>
          </rPr>
          <t>Mapping base on Note 4:
Geomatrx A --&gt; SGS "B"
Geomatrx B --&gt; SGS "C"
Geomatrx C --&gt; SGS "D"
Geomatrx D --&gt; SGS "D"
Geomatrx E --&gt; SGS "E"</t>
        </r>
      </text>
    </comment>
    <comment ref="CB5" authorId="0" shapeId="0">
      <text>
        <r>
          <rPr>
            <b/>
            <sz val="8"/>
            <color indexed="81"/>
            <rFont val="Tahoma"/>
            <family val="2"/>
          </rPr>
          <t>Preferred SGS taken as 1. From Bray or 2. Inferreed from Geomatrix Site Class.
Note: Unknown site were mapped based on inferred SGS site class.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W5" authorId="1" shapeId="0">
      <text>
        <r>
          <rPr>
            <b/>
            <sz val="8"/>
            <color indexed="81"/>
            <rFont val="Tahoma"/>
            <family val="2"/>
          </rPr>
          <t>Inferred Spudich G Class from Preferred NEHRP Class:
NEHRP A = No Spudich Class
NEHRP B = No Spudich Class
NEHRP C = Spudich 2
NEHRP D = Spudich 1, 5, or 6
NEHRP E = No Spudich Class
NEHRP Unknown = Spudich Unknown</t>
        </r>
      </text>
    </comment>
  </commentList>
</comments>
</file>

<file path=xl/comments3.xml><?xml version="1.0" encoding="utf-8"?>
<comments xmlns="http://schemas.openxmlformats.org/spreadsheetml/2006/main">
  <authors>
    <author>ky silva</author>
    <author>Ky Silva</author>
  </authors>
  <commentList>
    <comment ref="V3" authorId="0" shapeId="0">
      <text>
        <r>
          <rPr>
            <sz val="9"/>
            <color indexed="81"/>
            <rFont val="Tahoma"/>
            <family val="2"/>
          </rPr>
          <t xml:space="preserve">There may be more than one entry for each station.  This may occur when, for example, multiple ground response stations have  a single station number.
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 xml:space="preserve">Geomatrix 3rd Letter used for Logic equations to infer Vs30m from Geomatrix Site Classifications. 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SGS Site class from Bray or inferred from Geomatrix site class.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S = alluvium is shallower than 60 m
D = alluvium is greater than 60 m
(from Kevin Clahan (CGS))
</t>
        </r>
      </text>
    </comment>
    <comment ref="P4" authorId="1" shapeId="0">
      <text>
        <r>
          <rPr>
            <b/>
            <sz val="9"/>
            <color indexed="81"/>
            <rFont val="Tahoma"/>
            <family val="2"/>
          </rPr>
          <t>Mapping of NEHRP site class based on the Preferred Vs 30 value:
NEHRP A Vs&gt;1500 m/sec
NEHRP B 760&lt;Vs&lt;1500 m/sec
NEHRP C 360&lt;Vs&lt;760 m/sec
NEHRP D 180&lt;Vs&lt;360 m/sec
NEHRP E Vs&lt;180 m/sec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See notes for modification based on only Geomatrix Site Classes.</t>
        </r>
      </text>
    </comment>
    <comment ref="Q4" authorId="1" shapeId="0">
      <text>
        <r>
          <rPr>
            <b/>
            <sz val="9"/>
            <color indexed="81"/>
            <rFont val="Tahoma"/>
            <family val="2"/>
          </rPr>
          <t>Order of Preferrence for Vs 30 values:</t>
        </r>
        <r>
          <rPr>
            <b/>
            <sz val="9"/>
            <color indexed="81"/>
            <rFont val="Tahoma"/>
            <family val="2"/>
          </rPr>
          <t xml:space="preserve">
1. Measured Vs 30 profile with depths greater than 20 m.
2. Northridge sites from Borcherdt
3. Wills surface Geology
4. Inferred Vs 30 from Geomatrix Site class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</rPr>
          <t>Inferred Vs 30 (m/sec) from Geomatrix Site Code:
Geomatrix A = 630.9 m/sec
Geomatrix B = 437.8 m/sec
Geomatrix C = 342.3 m/sec
Geomatrix D = 271.8 m/sec
Geomatrix E = 185.9 m/sec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</rPr>
          <t>Measured vs. Inferred Vs 30 value.
Measured = 0 
Inferred = 1 (from e.g. VIC for Anchorage, ALaska sites or site geology, etc
)
Inferred from Geomatrix Site Class=2
Inferred from Vs profile &lt; 20 m in depth (ref 38) = 3
Inferred from Spudich documentation (ref 11) = 4
Anchorage Map with VIC Vs30 (ref 46) = 5
Inferred Anchorage Vs30 from VIC values = 6
Inferred from 9 m borehole at Lucerne (N
igbor and others) = 7</t>
        </r>
      </text>
    </comment>
    <comment ref="T4" authorId="0" shapeId="0">
      <text>
        <r>
          <rPr>
            <b/>
            <sz val="9"/>
            <color indexed="81"/>
            <rFont val="Tahoma"/>
            <family val="2"/>
          </rPr>
          <t xml:space="preserve">Sigma for Measured/Inferreed Class Type 6 are set equal to Inferred Sigma (type 1).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4" authorId="0" shapeId="0">
      <text>
        <r>
          <rPr>
            <b/>
            <sz val="9"/>
            <color indexed="81"/>
            <rFont val="Tahoma"/>
            <family val="2"/>
          </rPr>
          <t>See Note #29 for mapping.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4" authorId="1" shapeId="0">
      <text>
        <r>
          <rPr>
            <b/>
            <sz val="9"/>
            <color indexed="81"/>
            <rFont val="Tahoma"/>
            <family val="2"/>
          </rPr>
          <t>Inferred Campbell GEOCODE from Preferred NEHRP Class:
NEHRP A = Campbell D
NEHRP B = Campbell D
NEHRP C = Campbell C
NEHRP D = Campbell A
NEHRP E = Campbell F
(See Note #29)</t>
        </r>
      </text>
    </comment>
    <comment ref="CD4" authorId="0" shapeId="0">
      <text>
        <r>
          <rPr>
            <b/>
            <sz val="9"/>
            <color indexed="81"/>
            <rFont val="Tahoma"/>
            <family val="2"/>
          </rPr>
          <t>Mapping base on Note 4:
Geomatrx A --&gt; SGS "B"
Geomatrx B --&gt; SGS "C"
Geomatrx C --&gt; SGS "D"
Geomatrx D --&gt; SGS "D"
Geomatrx E --&gt; SGS "E"</t>
        </r>
      </text>
    </comment>
    <comment ref="CE4" authorId="0" shapeId="0">
      <text>
        <r>
          <rPr>
            <b/>
            <sz val="9"/>
            <color indexed="81"/>
            <rFont val="Tahoma"/>
            <family val="2"/>
          </rPr>
          <t>Preferred SGS taken as 1. From Bray or 2. Inferreed from Geomatrix Site Class.
Note: Unknown site were mapped based on inferred SGS site class.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Z4" authorId="1" shapeId="0">
      <text>
        <r>
          <rPr>
            <b/>
            <sz val="9"/>
            <color indexed="81"/>
            <rFont val="Tahoma"/>
            <family val="2"/>
          </rPr>
          <t>Inferred Spudich G Class from Preferred NEHRP Class:
NEHRP A = No Spudich Class
NEHRP B = No Spudich Class
NEHRP C = Spudich 2
NEHRP D = Spudich 1, 5, or 6
NEHRP E = No Spudich Class
NEHRP Unknown = Spudich Unknown</t>
        </r>
      </text>
    </comment>
    <comment ref="HF4" authorId="0" shapeId="0">
      <text>
        <r>
          <rPr>
            <sz val="9"/>
            <color indexed="81"/>
            <rFont val="Tahoma"/>
            <family val="2"/>
          </rPr>
          <t xml:space="preserve">Each station has a unique station sequence number.  For example, when the station has changed names there will be only one station sequence number.
</t>
        </r>
      </text>
    </comment>
    <comment ref="HH4" authorId="0" shapeId="0">
      <text>
        <r>
          <rPr>
            <sz val="9"/>
            <color indexed="81"/>
            <rFont val="Tahoma"/>
            <family val="2"/>
          </rPr>
          <t xml:space="preserve">There may be more than one entry for each station.  This may occur when, for example, multiple ground response stations have  a single station number.
</t>
        </r>
      </text>
    </comment>
  </commentList>
</comments>
</file>

<file path=xl/sharedStrings.xml><?xml version="1.0" encoding="utf-8"?>
<sst xmlns="http://schemas.openxmlformats.org/spreadsheetml/2006/main" count="48863" uniqueCount="6179">
  <si>
    <t>Qualitative Categories</t>
  </si>
  <si>
    <r>
      <t xml:space="preserve">PEER-NGA SITE
 CLASSIFICATION SPREADSHEET: 
STATIONS IN THE PEER DATA SET
</t>
    </r>
    <r>
      <rPr>
        <sz val="10"/>
        <rFont val="Arial"/>
        <family val="2"/>
      </rPr>
      <t>Last Revision Date: July 17, 2006</t>
    </r>
  </si>
  <si>
    <t xml:space="preserve">                                          </t>
  </si>
  <si>
    <r>
      <t>PEER</t>
    </r>
    <r>
      <rPr>
        <b/>
        <vertAlign val="superscript"/>
        <sz val="10"/>
        <rFont val="Arial"/>
        <family val="2"/>
      </rPr>
      <t>1</t>
    </r>
  </si>
  <si>
    <r>
      <t>Wills</t>
    </r>
    <r>
      <rPr>
        <b/>
        <vertAlign val="superscript"/>
        <sz val="10"/>
        <rFont val="Arial"/>
        <family val="2"/>
      </rPr>
      <t>1A,22</t>
    </r>
    <r>
      <rPr>
        <b/>
        <sz val="10"/>
        <rFont val="Arial"/>
        <family val="2"/>
      </rPr>
      <t xml:space="preserve">
 Update</t>
    </r>
  </si>
  <si>
    <r>
      <t>Campbell-
Bozorgnia</t>
    </r>
    <r>
      <rPr>
        <b/>
        <vertAlign val="superscript"/>
        <sz val="10"/>
        <rFont val="Arial"/>
        <family val="2"/>
      </rPr>
      <t>3</t>
    </r>
  </si>
  <si>
    <r>
      <t>Bray</t>
    </r>
    <r>
      <rPr>
        <b/>
        <vertAlign val="superscript"/>
        <sz val="10"/>
        <rFont val="Arial"/>
        <family val="2"/>
      </rPr>
      <t>4</t>
    </r>
  </si>
  <si>
    <r>
      <t>Spudich</t>
    </r>
    <r>
      <rPr>
        <b/>
        <vertAlign val="superscript"/>
        <sz val="10"/>
        <rFont val="Arial"/>
        <family val="2"/>
      </rPr>
      <t>11</t>
    </r>
  </si>
  <si>
    <r>
      <t>Preferred NEHRP</t>
    </r>
    <r>
      <rPr>
        <b/>
        <vertAlign val="superscript"/>
        <sz val="10"/>
        <rFont val="Arial"/>
        <family val="2"/>
      </rPr>
      <t>1</t>
    </r>
  </si>
  <si>
    <t xml:space="preserve">Preferred NEHRP and Vs30 Values </t>
  </si>
  <si>
    <r>
      <t>Boore</t>
    </r>
    <r>
      <rPr>
        <b/>
        <vertAlign val="superscript"/>
        <sz val="10"/>
        <rFont val="Arial"/>
        <family val="2"/>
      </rPr>
      <t>6,7,8,9</t>
    </r>
  </si>
  <si>
    <r>
      <t>Borcherdt</t>
    </r>
    <r>
      <rPr>
        <b/>
        <vertAlign val="superscript"/>
        <sz val="10"/>
        <rFont val="Arial"/>
        <family val="2"/>
      </rPr>
      <t>10,23</t>
    </r>
    <r>
      <rPr>
        <b/>
        <sz val="10"/>
        <rFont val="Arial"/>
        <family val="2"/>
      </rPr>
      <t xml:space="preserve">
</t>
    </r>
  </si>
  <si>
    <r>
      <t xml:space="preserve">
Wills</t>
    </r>
    <r>
      <rPr>
        <b/>
        <vertAlign val="superscript"/>
        <sz val="10"/>
        <rFont val="Arial"/>
        <family val="2"/>
      </rPr>
      <t>1A, 2, 22</t>
    </r>
  </si>
  <si>
    <r>
      <t>Stewart</t>
    </r>
    <r>
      <rPr>
        <b/>
        <vertAlign val="superscript"/>
        <sz val="10"/>
        <rFont val="Arial"/>
        <family val="2"/>
      </rPr>
      <t>12</t>
    </r>
  </si>
  <si>
    <r>
      <t>Surficial Geology</t>
    </r>
    <r>
      <rPr>
        <b/>
        <vertAlign val="superscript"/>
        <sz val="10"/>
        <rFont val="Arial"/>
        <family val="2"/>
      </rPr>
      <t>9, 14, 39</t>
    </r>
  </si>
  <si>
    <r>
      <t>Wills</t>
    </r>
    <r>
      <rPr>
        <b/>
        <vertAlign val="superscript"/>
        <sz val="10"/>
        <rFont val="Arial"/>
        <family val="2"/>
      </rPr>
      <t>2</t>
    </r>
  </si>
  <si>
    <r>
      <t>Campbell-Bozorgnia</t>
    </r>
    <r>
      <rPr>
        <b/>
        <vertAlign val="superscript"/>
        <sz val="10"/>
        <rFont val="Arial"/>
        <family val="2"/>
      </rPr>
      <t>3, 29</t>
    </r>
  </si>
  <si>
    <r>
      <t>Nigbor</t>
    </r>
    <r>
      <rPr>
        <b/>
        <vertAlign val="superscript"/>
        <sz val="10"/>
        <rFont val="Arial"/>
        <family val="2"/>
      </rPr>
      <t>5</t>
    </r>
  </si>
  <si>
    <r>
      <t>Boore</t>
    </r>
    <r>
      <rPr>
        <b/>
        <vertAlign val="superscript"/>
        <sz val="10"/>
        <rFont val="Arial"/>
        <family val="2"/>
      </rPr>
      <t>6</t>
    </r>
  </si>
  <si>
    <r>
      <t>Boore</t>
    </r>
    <r>
      <rPr>
        <b/>
        <vertAlign val="superscript"/>
        <sz val="10"/>
        <rFont val="Arial"/>
        <family val="2"/>
      </rPr>
      <t xml:space="preserve">7 </t>
    </r>
    <r>
      <rPr>
        <b/>
        <sz val="10"/>
        <rFont val="Arial"/>
        <family val="2"/>
      </rPr>
      <t>OFR 93-509</t>
    </r>
  </si>
  <si>
    <r>
      <t>Boore</t>
    </r>
    <r>
      <rPr>
        <b/>
        <vertAlign val="superscript"/>
        <sz val="10"/>
        <rFont val="Arial"/>
        <family val="2"/>
      </rPr>
      <t>8</t>
    </r>
    <r>
      <rPr>
        <b/>
        <sz val="10"/>
        <rFont val="Arial"/>
        <family val="2"/>
      </rPr>
      <t xml:space="preserve"> OFR 94-127</t>
    </r>
  </si>
  <si>
    <r>
      <t>Boore</t>
    </r>
    <r>
      <rPr>
        <b/>
        <vertAlign val="superscript"/>
        <sz val="10"/>
        <rFont val="Arial"/>
        <family val="2"/>
      </rPr>
      <t>9</t>
    </r>
  </si>
  <si>
    <r>
      <t>Borcherdt</t>
    </r>
    <r>
      <rPr>
        <b/>
        <vertAlign val="superscript"/>
        <sz val="10"/>
        <rFont val="Arial"/>
        <family val="2"/>
      </rPr>
      <t>10,23</t>
    </r>
  </si>
  <si>
    <r>
      <t>Spudich</t>
    </r>
    <r>
      <rPr>
        <b/>
        <vertAlign val="superscript"/>
        <sz val="10"/>
        <rFont val="Arial"/>
        <family val="2"/>
      </rPr>
      <t>11</t>
    </r>
    <r>
      <rPr>
        <b/>
        <sz val="10"/>
        <rFont val="Arial"/>
        <family val="2"/>
      </rPr>
      <t>**</t>
    </r>
  </si>
  <si>
    <r>
      <t>Stokoe</t>
    </r>
    <r>
      <rPr>
        <b/>
        <vertAlign val="superscript"/>
        <sz val="10"/>
        <rFont val="Arial"/>
        <family val="2"/>
      </rPr>
      <t>13</t>
    </r>
  </si>
  <si>
    <r>
      <t>CSMIP</t>
    </r>
    <r>
      <rPr>
        <b/>
        <vertAlign val="superscript"/>
        <sz val="10"/>
        <rFont val="Arial"/>
        <family val="2"/>
      </rPr>
      <t xml:space="preserve">14
</t>
    </r>
  </si>
  <si>
    <r>
      <t>Preferred Basin Parameters</t>
    </r>
    <r>
      <rPr>
        <b/>
        <vertAlign val="superscript"/>
        <sz val="10"/>
        <rFont val="Arial"/>
        <family val="2"/>
      </rPr>
      <t>47</t>
    </r>
  </si>
  <si>
    <r>
      <t>Stewart's Basin Parameters</t>
    </r>
    <r>
      <rPr>
        <b/>
        <vertAlign val="superscript"/>
        <sz val="10"/>
        <rFont val="Arial"/>
        <family val="2"/>
      </rPr>
      <t>15</t>
    </r>
  </si>
  <si>
    <r>
      <t xml:space="preserve"> URS Basin Parameters</t>
    </r>
    <r>
      <rPr>
        <b/>
        <vertAlign val="superscript"/>
        <sz val="10"/>
        <rFont val="Arial"/>
        <family val="2"/>
      </rPr>
      <t>40</t>
    </r>
  </si>
  <si>
    <r>
      <t>Wang et al. (2003)</t>
    </r>
    <r>
      <rPr>
        <b/>
        <vertAlign val="superscript"/>
        <sz val="10"/>
        <rFont val="Arial"/>
        <family val="2"/>
      </rPr>
      <t>17</t>
    </r>
  </si>
  <si>
    <r>
      <t>Lee et al. (2001)</t>
    </r>
    <r>
      <rPr>
        <b/>
        <vertAlign val="superscript"/>
        <sz val="10"/>
        <rFont val="Arial"/>
        <family val="2"/>
      </rPr>
      <t>18</t>
    </r>
  </si>
  <si>
    <r>
      <t>VIC data (2002)</t>
    </r>
    <r>
      <rPr>
        <b/>
        <vertAlign val="superscript"/>
        <sz val="10"/>
        <rFont val="Arial"/>
        <family val="2"/>
      </rPr>
      <t>19,46</t>
    </r>
  </si>
  <si>
    <r>
      <t>Beavan &amp; Jacob</t>
    </r>
    <r>
      <rPr>
        <b/>
        <vertAlign val="superscript"/>
        <sz val="10"/>
        <rFont val="Arial"/>
        <family val="2"/>
      </rPr>
      <t>20</t>
    </r>
  </si>
  <si>
    <r>
      <t>USGS</t>
    </r>
    <r>
      <rPr>
        <b/>
        <vertAlign val="superscript"/>
        <sz val="10"/>
        <rFont val="Arial"/>
        <family val="2"/>
      </rPr>
      <t>27,28</t>
    </r>
  </si>
  <si>
    <r>
      <t xml:space="preserve">                                                                                                            Boatwright</t>
    </r>
    <r>
      <rPr>
        <b/>
        <vertAlign val="superscript"/>
        <sz val="10"/>
        <rFont val="Arial"/>
        <family val="2"/>
      </rPr>
      <t xml:space="preserve">42,42a
</t>
    </r>
  </si>
  <si>
    <r>
      <t>NCREE</t>
    </r>
    <r>
      <rPr>
        <b/>
        <vertAlign val="superscript"/>
        <sz val="10"/>
        <rFont val="Arial"/>
        <family val="2"/>
      </rPr>
      <t>43</t>
    </r>
  </si>
  <si>
    <r>
      <t xml:space="preserve">Don Wells (Geomatrix </t>
    </r>
    <r>
      <rPr>
        <vertAlign val="superscript"/>
        <sz val="10"/>
        <rFont val="Arial"/>
        <family val="2"/>
      </rPr>
      <t>44</t>
    </r>
    <r>
      <rPr>
        <sz val="10"/>
        <rFont val="Arial"/>
        <family val="2"/>
      </rPr>
      <t>)</t>
    </r>
  </si>
  <si>
    <t>Station ID</t>
  </si>
  <si>
    <r>
      <t>Geomatrix
Site Code</t>
    </r>
    <r>
      <rPr>
        <vertAlign val="superscript"/>
        <sz val="10"/>
        <rFont val="Arial"/>
        <family val="2"/>
      </rPr>
      <t>1,22,24,30,11,44, 45</t>
    </r>
  </si>
  <si>
    <r>
      <t>Geomatrix Site Code: 3rd Letter</t>
    </r>
    <r>
      <rPr>
        <vertAlign val="superscript"/>
        <sz val="10"/>
        <rFont val="Arial"/>
        <family val="2"/>
      </rPr>
      <t>22,24,30,44,45</t>
    </r>
  </si>
  <si>
    <t>σ</t>
  </si>
  <si>
    <t>Geomatrix
2nd and 3rd letter</t>
  </si>
  <si>
    <t>GEOCODE</t>
  </si>
  <si>
    <t>SGS</t>
  </si>
  <si>
    <t>Depth</t>
  </si>
  <si>
    <t>G</t>
  </si>
  <si>
    <r>
      <t>Preferred NEHRP Based on Vs</t>
    </r>
    <r>
      <rPr>
        <vertAlign val="superscript"/>
        <sz val="10"/>
        <rFont val="Arial"/>
        <family val="2"/>
      </rPr>
      <t>26,38
(Not all sites use logic-see Note 38,41)</t>
    </r>
  </si>
  <si>
    <r>
      <t>Preferred Vs, 30 (m/s)</t>
    </r>
    <r>
      <rPr>
        <vertAlign val="superscript"/>
        <sz val="10"/>
        <rFont val="Arial"/>
        <family val="2"/>
      </rPr>
      <t>25,37,38,11,19, 46
(Not all sites use logic-see Note 38,41)</t>
    </r>
  </si>
  <si>
    <r>
      <t>Inferred Vs 30 from Geomatrix Site Code</t>
    </r>
    <r>
      <rPr>
        <vertAlign val="superscript"/>
        <sz val="10"/>
        <rFont val="Arial"/>
        <family val="2"/>
      </rPr>
      <t>34</t>
    </r>
  </si>
  <si>
    <r>
      <t>Measured/Inferred Vs, 30 value</t>
    </r>
    <r>
      <rPr>
        <vertAlign val="superscript"/>
        <sz val="10"/>
        <rFont val="Arial"/>
        <family val="2"/>
      </rPr>
      <t>33,38
(must be updated manually)</t>
    </r>
  </si>
  <si>
    <r>
      <t>Sigma Vs, 30 (Ln Units)</t>
    </r>
    <r>
      <rPr>
        <vertAlign val="superscript"/>
        <sz val="10"/>
        <rFont val="Arial"/>
        <family val="2"/>
      </rPr>
      <t>35,38
(must be updated manually for type 5 and 6 values)</t>
    </r>
  </si>
  <si>
    <r>
      <t>PE&amp;A Profile No.</t>
    </r>
    <r>
      <rPr>
        <vertAlign val="superscript"/>
        <sz val="10"/>
        <rFont val="Arial"/>
        <family val="2"/>
      </rPr>
      <t>32</t>
    </r>
  </si>
  <si>
    <t>Measured Values of Vs30
(m/s) from PE&amp;A Profile Data Base</t>
  </si>
  <si>
    <r>
      <t>Total depth (m) of profile from PE&amp;A Profile Data Base</t>
    </r>
    <r>
      <rPr>
        <vertAlign val="superscript"/>
        <sz val="10"/>
        <rFont val="Arial"/>
        <family val="2"/>
      </rPr>
      <t>31</t>
    </r>
  </si>
  <si>
    <r>
      <t>σ</t>
    </r>
    <r>
      <rPr>
        <vertAlign val="subscript"/>
        <sz val="10"/>
        <rFont val="Arial"/>
        <family val="2"/>
      </rPr>
      <t xml:space="preserve">sample </t>
    </r>
    <r>
      <rPr>
        <sz val="10"/>
        <rFont val="Arial"/>
        <family val="2"/>
      </rPr>
      <t xml:space="preserve">
(m/s)</t>
    </r>
  </si>
  <si>
    <r>
      <t>σ</t>
    </r>
    <r>
      <rPr>
        <vertAlign val="subscript"/>
        <sz val="10"/>
        <rFont val="Arial"/>
        <family val="2"/>
      </rPr>
      <t>popluation</t>
    </r>
    <r>
      <rPr>
        <sz val="10"/>
        <rFont val="Arial"/>
        <family val="2"/>
      </rPr>
      <t xml:space="preserve"> 
(m/s)</t>
    </r>
  </si>
  <si>
    <t>NEHRP</t>
  </si>
  <si>
    <t>Vs, 30
(m/s)</t>
  </si>
  <si>
    <t>σ 
(m/s)</t>
  </si>
  <si>
    <t xml:space="preserve">NGA Type </t>
  </si>
  <si>
    <t>Mean Vs, 30
(m/s)</t>
  </si>
  <si>
    <r>
      <t>Geol unit median Vs,30</t>
    </r>
    <r>
      <rPr>
        <vertAlign val="superscript"/>
        <sz val="10"/>
        <rFont val="Arial"/>
        <family val="2"/>
      </rPr>
      <t>23</t>
    </r>
    <r>
      <rPr>
        <sz val="10"/>
        <rFont val="Arial"/>
        <family val="2"/>
      </rPr>
      <t xml:space="preserve">
(m/s)</t>
    </r>
  </si>
  <si>
    <r>
      <t>Geol unit Ln(Vs30) σ</t>
    </r>
    <r>
      <rPr>
        <vertAlign val="superscript"/>
        <sz val="10"/>
        <rFont val="Arial"/>
        <family val="2"/>
      </rPr>
      <t>22</t>
    </r>
  </si>
  <si>
    <r>
      <t>NEHRP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(extended)</t>
    </r>
  </si>
  <si>
    <r>
      <t>Previous Vs, 30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
(m/s)</t>
    </r>
  </si>
  <si>
    <r>
      <t>Geol-300m</t>
    </r>
    <r>
      <rPr>
        <vertAlign val="superscript"/>
        <sz val="10"/>
        <rFont val="Arial"/>
        <family val="2"/>
      </rPr>
      <t>22</t>
    </r>
  </si>
  <si>
    <r>
      <t>Vs30-300m</t>
    </r>
    <r>
      <rPr>
        <vertAlign val="superscript"/>
        <sz val="10"/>
        <rFont val="Arial"/>
        <family val="2"/>
      </rPr>
      <t>22</t>
    </r>
  </si>
  <si>
    <r>
      <t>Geol unit</t>
    </r>
    <r>
      <rPr>
        <vertAlign val="superscript"/>
        <sz val="10"/>
        <rFont val="Arial"/>
        <family val="2"/>
      </rPr>
      <t>22</t>
    </r>
  </si>
  <si>
    <t>No. of samples</t>
  </si>
  <si>
    <r>
      <t>Geol unit mean Vs,30</t>
    </r>
    <r>
      <rPr>
        <vertAlign val="superscript"/>
        <sz val="10"/>
        <rFont val="Arial"/>
        <family val="2"/>
      </rPr>
      <t>22</t>
    </r>
    <r>
      <rPr>
        <sz val="10"/>
        <rFont val="Arial"/>
        <family val="2"/>
      </rPr>
      <t xml:space="preserve">
(m/s)</t>
    </r>
  </si>
  <si>
    <r>
      <t>Geol unit Vs30 σ</t>
    </r>
    <r>
      <rPr>
        <vertAlign val="superscript"/>
        <sz val="10"/>
        <rFont val="Arial"/>
        <family val="2"/>
      </rPr>
      <t>22</t>
    </r>
    <r>
      <rPr>
        <sz val="10"/>
        <rFont val="Arial"/>
        <family val="2"/>
      </rPr>
      <t xml:space="preserve">
(m/s)</t>
    </r>
  </si>
  <si>
    <r>
      <t>Geol unit median Vs,30</t>
    </r>
    <r>
      <rPr>
        <vertAlign val="superscript"/>
        <sz val="10"/>
        <rFont val="Arial"/>
        <family val="2"/>
      </rPr>
      <t>22</t>
    </r>
    <r>
      <rPr>
        <sz val="10"/>
        <rFont val="Arial"/>
        <family val="2"/>
      </rPr>
      <t xml:space="preserve">
(m/s)</t>
    </r>
  </si>
  <si>
    <t xml:space="preserve">NEHRP </t>
  </si>
  <si>
    <t>Geology</t>
  </si>
  <si>
    <t>Owner</t>
  </si>
  <si>
    <t>Latitude from
 Data Provider</t>
  </si>
  <si>
    <t>Longitude
 from Data Provider</t>
  </si>
  <si>
    <t>Site 
Code</t>
  </si>
  <si>
    <t>USGS</t>
  </si>
  <si>
    <t>Dir/Filename</t>
  </si>
  <si>
    <t>Site Code
(NEHRP)</t>
  </si>
  <si>
    <t>STRUCT</t>
  </si>
  <si>
    <t>STORIES</t>
  </si>
  <si>
    <t>INSTLOC</t>
  </si>
  <si>
    <t>GEOLOGY</t>
  </si>
  <si>
    <r>
      <t>Inferred Campbell 
GEOCODE</t>
    </r>
    <r>
      <rPr>
        <vertAlign val="superscript"/>
        <sz val="10"/>
        <rFont val="Arial"/>
        <family val="2"/>
      </rPr>
      <t>29</t>
    </r>
  </si>
  <si>
    <r>
      <t>Inferred Campbell 
GEOCODE from Wills Site Geology</t>
    </r>
    <r>
      <rPr>
        <vertAlign val="superscript"/>
        <sz val="10"/>
        <rFont val="Arial"/>
        <family val="2"/>
      </rPr>
      <t>29</t>
    </r>
  </si>
  <si>
    <r>
      <t>Inferred Campbell 
GEOCODE from Preferred NEHRP Class</t>
    </r>
    <r>
      <rPr>
        <vertAlign val="superscript"/>
        <sz val="10"/>
        <rFont val="Arial"/>
        <family val="2"/>
      </rPr>
      <t>29</t>
    </r>
  </si>
  <si>
    <r>
      <t xml:space="preserve">Inferred NEHRP from Campbell GEOCODE
</t>
    </r>
    <r>
      <rPr>
        <sz val="8"/>
        <rFont val="Arial"/>
        <family val="2"/>
      </rPr>
      <t>(Not all sites use logic-see Note 41)</t>
    </r>
    <r>
      <rPr>
        <sz val="10"/>
        <rFont val="Arial"/>
        <family val="2"/>
      </rPr>
      <t xml:space="preserve"> </t>
    </r>
  </si>
  <si>
    <t>GEO-SCEC
QTM</t>
  </si>
  <si>
    <t>GEO-SCEC 
Tin</t>
  </si>
  <si>
    <t>CLASS-
SCEC</t>
  </si>
  <si>
    <t>CLASS-
BOORE</t>
  </si>
  <si>
    <t>GEO-
EPRI</t>
  </si>
  <si>
    <t>V30-
SCEC</t>
  </si>
  <si>
    <t>V30-
BOORE</t>
  </si>
  <si>
    <t>V30-
EPRI</t>
  </si>
  <si>
    <t>V30-
ROSRINE</t>
  </si>
  <si>
    <t>V30-
USGS Est</t>
  </si>
  <si>
    <t>QDEPTH</t>
  </si>
  <si>
    <t>SEDEPTH</t>
  </si>
  <si>
    <t>FREEFIELD</t>
  </si>
  <si>
    <t>Filename</t>
  </si>
  <si>
    <t>Inferred SGS
from
Geomatrrix</t>
  </si>
  <si>
    <t>Preferred
SGS</t>
  </si>
  <si>
    <r>
      <t>V</t>
    </r>
    <r>
      <rPr>
        <vertAlign val="subscript"/>
        <sz val="11"/>
        <rFont val="Arial"/>
        <family val="2"/>
      </rPr>
      <t>s,30</t>
    </r>
    <r>
      <rPr>
        <sz val="11"/>
        <rFont val="Arial"/>
        <family val="2"/>
      </rPr>
      <t xml:space="preserve">
(m/s)</t>
    </r>
  </si>
  <si>
    <t>V30, ft/sec</t>
  </si>
  <si>
    <t>SECE/CGS, V30, ft/sec</t>
  </si>
  <si>
    <t>SECE/CGS
V30 (m/s)</t>
  </si>
  <si>
    <t>SECE/CGS Category</t>
  </si>
  <si>
    <t>Hole #</t>
  </si>
  <si>
    <t>Site Code
(USGS)</t>
  </si>
  <si>
    <t>Avg. Vel.
(m/s)</t>
  </si>
  <si>
    <t>Comments</t>
  </si>
  <si>
    <t>Reference</t>
  </si>
  <si>
    <t>Hole 
Code</t>
  </si>
  <si>
    <t>Hole
Number</t>
  </si>
  <si>
    <t>Geologic
Symbol</t>
  </si>
  <si>
    <t>Geologic
Map Unit</t>
  </si>
  <si>
    <t>Geologic
Vs Depth</t>
  </si>
  <si>
    <t>TT30m</t>
  </si>
  <si>
    <t>Average
Velocity</t>
  </si>
  <si>
    <t>RS?</t>
  </si>
  <si>
    <t>Qsymbl
QtrMill</t>
  </si>
  <si>
    <t>Comments QtrMill</t>
  </si>
  <si>
    <t>Depth to
Bottom</t>
  </si>
  <si>
    <t>HoffsetS</t>
  </si>
  <si>
    <t>SvelFile</t>
  </si>
  <si>
    <t>Geologic Description</t>
  </si>
  <si>
    <t>Site Visited</t>
  </si>
  <si>
    <t>NGA Type</t>
  </si>
  <si>
    <t xml:space="preserve">Old Type </t>
  </si>
  <si>
    <r>
      <t>V</t>
    </r>
    <r>
      <rPr>
        <vertAlign val="subscript"/>
        <sz val="10"/>
        <rFont val="Arial"/>
        <family val="2"/>
      </rPr>
      <t>s, bh</t>
    </r>
    <r>
      <rPr>
        <sz val="10"/>
        <rFont val="Arial"/>
        <family val="2"/>
      </rPr>
      <t xml:space="preserve">
(m/s)</t>
    </r>
  </si>
  <si>
    <r>
      <t>V</t>
    </r>
    <r>
      <rPr>
        <vertAlign val="subscript"/>
        <sz val="10"/>
        <rFont val="Arial"/>
        <family val="2"/>
      </rPr>
      <t>s, bh</t>
    </r>
    <r>
      <rPr>
        <sz val="10"/>
        <rFont val="Arial"/>
        <family val="2"/>
      </rPr>
      <t xml:space="preserve">
SD</t>
    </r>
  </si>
  <si>
    <t>Geol unit Ln(Vs,30) mean
(m/s)</t>
  </si>
  <si>
    <t>Geol unit Ln(Vs30) σ</t>
  </si>
  <si>
    <r>
      <t>V</t>
    </r>
    <r>
      <rPr>
        <vertAlign val="subscript"/>
        <sz val="10"/>
        <rFont val="Arial"/>
        <family val="2"/>
      </rPr>
      <t>s, sw</t>
    </r>
    <r>
      <rPr>
        <sz val="10"/>
        <rFont val="Arial"/>
        <family val="2"/>
      </rPr>
      <t xml:space="preserve">
(m/s)</t>
    </r>
  </si>
  <si>
    <t>Code
Site
Class</t>
  </si>
  <si>
    <t>Notes</t>
  </si>
  <si>
    <t>Inferred Spudich
G Class from Preferred NEHRP Class</t>
  </si>
  <si>
    <t>D2B</t>
  </si>
  <si>
    <r>
      <t>V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
(m/s)</t>
    </r>
  </si>
  <si>
    <t>Subsurface Geology</t>
  </si>
  <si>
    <t>Age</t>
  </si>
  <si>
    <t>Grain Size</t>
  </si>
  <si>
    <t>Depositional 
History</t>
  </si>
  <si>
    <t xml:space="preserve">Boring </t>
  </si>
  <si>
    <r>
      <t>V</t>
    </r>
    <r>
      <rPr>
        <vertAlign val="subscript"/>
        <sz val="10"/>
        <rFont val="Arial"/>
        <family val="2"/>
      </rPr>
      <t xml:space="preserve">s 
</t>
    </r>
    <r>
      <rPr>
        <sz val="10"/>
        <rFont val="Arial"/>
        <family val="2"/>
      </rPr>
      <t>(m/s)</t>
    </r>
  </si>
  <si>
    <t>Geomatrix</t>
  </si>
  <si>
    <t>BRM</t>
  </si>
  <si>
    <t>UBC</t>
  </si>
  <si>
    <r>
      <t>V</t>
    </r>
    <r>
      <rPr>
        <vertAlign val="subscript"/>
        <sz val="10"/>
        <rFont val="Arial"/>
        <family val="2"/>
      </rPr>
      <t xml:space="preserve">s, 30 
</t>
    </r>
    <r>
      <rPr>
        <sz val="10"/>
        <rFont val="Arial"/>
        <family val="2"/>
      </rPr>
      <t>(m/s)</t>
    </r>
  </si>
  <si>
    <r>
      <t>Z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(m)</t>
    </r>
  </si>
  <si>
    <r>
      <t>Z</t>
    </r>
    <r>
      <rPr>
        <vertAlign val="subscript"/>
        <sz val="10"/>
        <rFont val="Arial"/>
        <family val="2"/>
      </rPr>
      <t>1.5</t>
    </r>
    <r>
      <rPr>
        <sz val="10"/>
        <rFont val="Arial"/>
        <family val="2"/>
      </rPr>
      <t>(m)</t>
    </r>
  </si>
  <si>
    <r>
      <t>Z</t>
    </r>
    <r>
      <rPr>
        <vertAlign val="subscript"/>
        <sz val="10"/>
        <rFont val="Arial"/>
        <family val="2"/>
      </rPr>
      <t>2.5</t>
    </r>
    <r>
      <rPr>
        <sz val="10"/>
        <rFont val="Arial"/>
        <family val="2"/>
      </rPr>
      <t>(m)</t>
    </r>
  </si>
  <si>
    <t>Agency</t>
  </si>
  <si>
    <t>S. Cal (S) or
N. Cal (N)</t>
  </si>
  <si>
    <r>
      <t>Z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(ft)</t>
    </r>
  </si>
  <si>
    <r>
      <t>Z</t>
    </r>
    <r>
      <rPr>
        <vertAlign val="subscript"/>
        <sz val="10"/>
        <rFont val="Arial"/>
        <family val="2"/>
      </rPr>
      <t>2.5</t>
    </r>
    <r>
      <rPr>
        <sz val="10"/>
        <rFont val="Arial"/>
        <family val="2"/>
      </rPr>
      <t>(ft)</t>
    </r>
  </si>
  <si>
    <t>Station</t>
  </si>
  <si>
    <t>Site Condition (NEHRP)</t>
  </si>
  <si>
    <r>
      <t>Lat 
(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N)</t>
    </r>
  </si>
  <si>
    <r>
      <t>Long (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E)</t>
    </r>
  </si>
  <si>
    <t>Elevation (m)</t>
  </si>
  <si>
    <t>Longitude</t>
  </si>
  <si>
    <t>Latitude</t>
  </si>
  <si>
    <t>El(m)</t>
  </si>
  <si>
    <t>Relief(m)</t>
  </si>
  <si>
    <t>GEO</t>
  </si>
  <si>
    <t>Scale</t>
  </si>
  <si>
    <t>RSS</t>
  </si>
  <si>
    <t>HVSR</t>
  </si>
  <si>
    <t>Kuo</t>
  </si>
  <si>
    <t>PSC</t>
  </si>
  <si>
    <t>Site Geology</t>
  </si>
  <si>
    <t>Site Description</t>
  </si>
  <si>
    <t>Vs 30(m/sec)</t>
  </si>
  <si>
    <t>Depth to 
Vs=1.0 km/s
(km)</t>
  </si>
  <si>
    <t>Depth to 
Vs=1.5 km/s
(km) (Old value)</t>
  </si>
  <si>
    <t xml:space="preserve">Depth to 
Vs=1.5 km/s
(km) </t>
  </si>
  <si>
    <t>Sigma of depth  to 
Vs=1.5 km/s
(km)</t>
  </si>
  <si>
    <t>Depth to 
Vs=2.5 km/s
(km) (Old value)</t>
  </si>
  <si>
    <t>Depth to 
Vs=2.5 km/s
(km)</t>
  </si>
  <si>
    <t>Sigma of depth  to 
Vs=2.5 km/s
(km)</t>
  </si>
  <si>
    <t>Refraction Z(3.2)</t>
  </si>
  <si>
    <t>Refraction  Z(4.4)</t>
  </si>
  <si>
    <t>Distance from Line</t>
  </si>
  <si>
    <t>Franciscan Depth (km)</t>
  </si>
  <si>
    <t>Wells GMX Update</t>
  </si>
  <si>
    <t>Wells GMX Update Letter1</t>
  </si>
  <si>
    <t>Wells GMX Update Letter2</t>
  </si>
  <si>
    <t>Wells GMX Update Letter3</t>
  </si>
  <si>
    <t>QA Geologic Data_Check</t>
  </si>
  <si>
    <t xml:space="preserve">QA Location </t>
  </si>
  <si>
    <t>QA Instrument Setting</t>
  </si>
  <si>
    <t>Geologic Unit</t>
  </si>
  <si>
    <t>Updated LeePSC</t>
  </si>
  <si>
    <t>Station Geology and notes re geologic classification</t>
  </si>
  <si>
    <t>Recommended_Updates</t>
  </si>
  <si>
    <t>Other Station Setting Information &amp; ROSRINE URL</t>
  </si>
  <si>
    <t>Station Setting &amp; CISN Engineering Database URL</t>
  </si>
  <si>
    <t>Station Sequence
Number</t>
  </si>
  <si>
    <t>Station No.</t>
  </si>
  <si>
    <t>KAU043</t>
  </si>
  <si>
    <t>IQB</t>
  </si>
  <si>
    <t>B</t>
  </si>
  <si>
    <t>C</t>
  </si>
  <si>
    <t xml:space="preserve"> </t>
  </si>
  <si>
    <t/>
  </si>
  <si>
    <t>CWB</t>
  </si>
  <si>
    <t xml:space="preserve"> D  </t>
  </si>
  <si>
    <t xml:space="preserve"> C</t>
  </si>
  <si>
    <t>-</t>
  </si>
  <si>
    <t>D</t>
  </si>
  <si>
    <t>I</t>
  </si>
  <si>
    <t>Q</t>
  </si>
  <si>
    <t>yes</t>
  </si>
  <si>
    <t>Y</t>
  </si>
  <si>
    <t>KAU082</t>
  </si>
  <si>
    <t xml:space="preserve"> C  </t>
  </si>
  <si>
    <t xml:space="preserve"> B</t>
  </si>
  <si>
    <t>KAU052</t>
  </si>
  <si>
    <t>FQB</t>
  </si>
  <si>
    <t>F</t>
  </si>
  <si>
    <t>HEN</t>
  </si>
  <si>
    <t>IHD</t>
  </si>
  <si>
    <t>H</t>
  </si>
  <si>
    <t>KAU046</t>
  </si>
  <si>
    <t>KAU081</t>
  </si>
  <si>
    <t>KAU042</t>
  </si>
  <si>
    <t>KAU039</t>
  </si>
  <si>
    <t>IPA</t>
  </si>
  <si>
    <t>A</t>
  </si>
  <si>
    <t>P</t>
  </si>
  <si>
    <t>KAU040</t>
  </si>
  <si>
    <t>IHB</t>
  </si>
  <si>
    <t>KAU038</t>
  </si>
  <si>
    <t xml:space="preserve"> B  </t>
  </si>
  <si>
    <t xml:space="preserve"> A</t>
  </si>
  <si>
    <t>KAU037</t>
  </si>
  <si>
    <t>E</t>
  </si>
  <si>
    <t>TAW</t>
  </si>
  <si>
    <t>KQB</t>
  </si>
  <si>
    <t>TTN016</t>
  </si>
  <si>
    <t>K</t>
  </si>
  <si>
    <t>KAU051</t>
  </si>
  <si>
    <t>AQB</t>
  </si>
  <si>
    <t>KAU044</t>
  </si>
  <si>
    <t>IHE</t>
  </si>
  <si>
    <t xml:space="preserve"> D</t>
  </si>
  <si>
    <t>KAU033</t>
  </si>
  <si>
    <t>KAU036</t>
  </si>
  <si>
    <t>KAU089</t>
  </si>
  <si>
    <t>LHD</t>
  </si>
  <si>
    <t>L</t>
  </si>
  <si>
    <t>N</t>
  </si>
  <si>
    <t>KAU075</t>
  </si>
  <si>
    <t>KAU017</t>
  </si>
  <si>
    <t>KAU034</t>
  </si>
  <si>
    <t>IMA</t>
  </si>
  <si>
    <t>M</t>
  </si>
  <si>
    <t>KAU073</t>
  </si>
  <si>
    <t>KAU032</t>
  </si>
  <si>
    <t>KAU035</t>
  </si>
  <si>
    <t>KAU056</t>
  </si>
  <si>
    <t>KAU083</t>
  </si>
  <si>
    <t>KAU045</t>
  </si>
  <si>
    <t>KAU074</t>
  </si>
  <si>
    <t>KAU055</t>
  </si>
  <si>
    <t>KAU006</t>
  </si>
  <si>
    <t>KAU030</t>
  </si>
  <si>
    <t>KAU087</t>
  </si>
  <si>
    <t>TTN003</t>
  </si>
  <si>
    <t>IQD</t>
  </si>
  <si>
    <t>KAU062</t>
  </si>
  <si>
    <t>KAU003</t>
  </si>
  <si>
    <t>KAU008</t>
  </si>
  <si>
    <t>KAU057</t>
  </si>
  <si>
    <t>KAU088</t>
  </si>
  <si>
    <t>KAU007</t>
  </si>
  <si>
    <t>KAU058</t>
  </si>
  <si>
    <t>KAU015</t>
  </si>
  <si>
    <t>KAU022</t>
  </si>
  <si>
    <t>TTN050</t>
  </si>
  <si>
    <t>KAU078</t>
  </si>
  <si>
    <t>KAU048</t>
  </si>
  <si>
    <t>AHD</t>
  </si>
  <si>
    <t>SGL</t>
  </si>
  <si>
    <t>KAU066</t>
  </si>
  <si>
    <t>TTN010</t>
  </si>
  <si>
    <t>SSD</t>
  </si>
  <si>
    <t>KAU077</t>
  </si>
  <si>
    <t>TTN009</t>
  </si>
  <si>
    <t>TTN</t>
  </si>
  <si>
    <t>LQD</t>
  </si>
  <si>
    <t>TTN015</t>
  </si>
  <si>
    <t>TTN005</t>
  </si>
  <si>
    <t>TTN008</t>
  </si>
  <si>
    <t>KAU011</t>
  </si>
  <si>
    <t>TTN007</t>
  </si>
  <si>
    <t>TTN012</t>
  </si>
  <si>
    <t>TTN013</t>
  </si>
  <si>
    <t>TTN006</t>
  </si>
  <si>
    <t>TTN048</t>
  </si>
  <si>
    <t>TTN028</t>
  </si>
  <si>
    <t>KAU064</t>
  </si>
  <si>
    <t>KAU010</t>
  </si>
  <si>
    <t>KAU086</t>
  </si>
  <si>
    <t>LHE</t>
  </si>
  <si>
    <t>TTN036</t>
  </si>
  <si>
    <t>TTN027</t>
  </si>
  <si>
    <t>IHC</t>
  </si>
  <si>
    <t>TTN018</t>
  </si>
  <si>
    <t>TTN047</t>
  </si>
  <si>
    <t>TTN026</t>
  </si>
  <si>
    <t>KAU012</t>
  </si>
  <si>
    <t>KAU085</t>
  </si>
  <si>
    <t>KAU069</t>
  </si>
  <si>
    <t>KAU018</t>
  </si>
  <si>
    <t>KAU020</t>
  </si>
  <si>
    <t>IQE</t>
  </si>
  <si>
    <t>TTN025</t>
  </si>
  <si>
    <t>KAU063</t>
  </si>
  <si>
    <t>CHY065</t>
  </si>
  <si>
    <t>TTN004</t>
  </si>
  <si>
    <t>CHY066</t>
  </si>
  <si>
    <t>KHD</t>
  </si>
  <si>
    <t>CHY023</t>
  </si>
  <si>
    <t>TTN046</t>
  </si>
  <si>
    <t>CHY070</t>
  </si>
  <si>
    <t>TTN024</t>
  </si>
  <si>
    <t>IEA</t>
  </si>
  <si>
    <t>CHY069</t>
  </si>
  <si>
    <t>TTN002</t>
  </si>
  <si>
    <t>TTN045</t>
  </si>
  <si>
    <t>CHY096</t>
  </si>
  <si>
    <t>CHY067</t>
  </si>
  <si>
    <t>TTN042</t>
  </si>
  <si>
    <t>TTN044</t>
  </si>
  <si>
    <t>CHY063</t>
  </si>
  <si>
    <t>UT</t>
  </si>
  <si>
    <t>CHY114</t>
  </si>
  <si>
    <t>CHY078</t>
  </si>
  <si>
    <t>TAI1</t>
  </si>
  <si>
    <t>CHY022</t>
  </si>
  <si>
    <t>TTN023</t>
  </si>
  <si>
    <t>CHY071</t>
  </si>
  <si>
    <t>CHY061</t>
  </si>
  <si>
    <t>CHY116</t>
  </si>
  <si>
    <t>KAU047</t>
  </si>
  <si>
    <t>TTN022</t>
  </si>
  <si>
    <t>CHK</t>
  </si>
  <si>
    <t>TTN014</t>
  </si>
  <si>
    <t>CHY062</t>
  </si>
  <si>
    <t>CHY060</t>
  </si>
  <si>
    <t>TTN020</t>
  </si>
  <si>
    <t>TTN041</t>
  </si>
  <si>
    <t>CHY099</t>
  </si>
  <si>
    <t>CHY115</t>
  </si>
  <si>
    <t>CHY057</t>
  </si>
  <si>
    <t>TTN040</t>
  </si>
  <si>
    <t>KAU001</t>
  </si>
  <si>
    <t>KAU050</t>
  </si>
  <si>
    <t>STY</t>
  </si>
  <si>
    <t>CHY058</t>
  </si>
  <si>
    <t>CHY019</t>
  </si>
  <si>
    <t>CHY059</t>
  </si>
  <si>
    <t>CHY079</t>
  </si>
  <si>
    <t>TTN051</t>
  </si>
  <si>
    <t>TTN033</t>
  </si>
  <si>
    <t>CHY017</t>
  </si>
  <si>
    <t>CHY016</t>
  </si>
  <si>
    <t>KHE</t>
  </si>
  <si>
    <t>CHY100</t>
  </si>
  <si>
    <t>CHY102</t>
  </si>
  <si>
    <t>TTN032</t>
  </si>
  <si>
    <t>CHY109</t>
  </si>
  <si>
    <t>CHY110</t>
  </si>
  <si>
    <t>CHY056</t>
  </si>
  <si>
    <t>CHY081</t>
  </si>
  <si>
    <t>CHY090</t>
  </si>
  <si>
    <t>HWA041</t>
  </si>
  <si>
    <t>CHY055</t>
  </si>
  <si>
    <t>KAU054</t>
  </si>
  <si>
    <t>CHY050</t>
  </si>
  <si>
    <t>CHY052</t>
  </si>
  <si>
    <t>CHY014</t>
  </si>
  <si>
    <t>CHY107</t>
  </si>
  <si>
    <t>CHY054</t>
  </si>
  <si>
    <t>TTN001</t>
  </si>
  <si>
    <t>HWA055</t>
  </si>
  <si>
    <t>CHY012</t>
  </si>
  <si>
    <t>CHY088</t>
  </si>
  <si>
    <t>CHY086</t>
  </si>
  <si>
    <t>HWA024</t>
  </si>
  <si>
    <t>CHY015</t>
  </si>
  <si>
    <t>TTN031</t>
  </si>
  <si>
    <t>CHY042</t>
  </si>
  <si>
    <t>CHY044</t>
  </si>
  <si>
    <t>CHY087</t>
  </si>
  <si>
    <t>HWA039</t>
  </si>
  <si>
    <t>IQC</t>
  </si>
  <si>
    <t>HWA053</t>
  </si>
  <si>
    <t>HWA054</t>
  </si>
  <si>
    <t>CHY041</t>
  </si>
  <si>
    <t>HWA037</t>
  </si>
  <si>
    <t>HWA038</t>
  </si>
  <si>
    <t>CHY010</t>
  </si>
  <si>
    <t>CHY046</t>
  </si>
  <si>
    <t>HWA003</t>
  </si>
  <si>
    <t>CHY008</t>
  </si>
  <si>
    <t>CHY047</t>
  </si>
  <si>
    <t>HWA036</t>
  </si>
  <si>
    <t>ALS</t>
  </si>
  <si>
    <t>BHB</t>
  </si>
  <si>
    <t>CHY074</t>
  </si>
  <si>
    <t>CHY035</t>
  </si>
  <si>
    <t>CHY039</t>
  </si>
  <si>
    <t>CHY034</t>
  </si>
  <si>
    <t>KPA</t>
  </si>
  <si>
    <t>CHY033</t>
  </si>
  <si>
    <t>CHY037</t>
  </si>
  <si>
    <t>OHD</t>
  </si>
  <si>
    <t>O</t>
  </si>
  <si>
    <t>PNG</t>
  </si>
  <si>
    <t>IVA</t>
  </si>
  <si>
    <t>V</t>
  </si>
  <si>
    <t>CHY075</t>
  </si>
  <si>
    <t>CHY032</t>
  </si>
  <si>
    <t>CHY006</t>
  </si>
  <si>
    <t>HWA034</t>
  </si>
  <si>
    <t>KQC</t>
  </si>
  <si>
    <t>CHY080</t>
  </si>
  <si>
    <t>HWA002</t>
  </si>
  <si>
    <t>HWA2</t>
  </si>
  <si>
    <t>CHY004</t>
  </si>
  <si>
    <t>CHY036</t>
  </si>
  <si>
    <t>CHY029</t>
  </si>
  <si>
    <t>CHY028</t>
  </si>
  <si>
    <t>CHY076</t>
  </si>
  <si>
    <t>AHE</t>
  </si>
  <si>
    <t>CHY030</t>
  </si>
  <si>
    <t>CHY093</t>
  </si>
  <si>
    <t>HWA044</t>
  </si>
  <si>
    <t>HWA005</t>
  </si>
  <si>
    <t>CHY104</t>
  </si>
  <si>
    <t>HWA006</t>
  </si>
  <si>
    <t>CHY101</t>
  </si>
  <si>
    <t>WGK</t>
  </si>
  <si>
    <t>HWA033</t>
  </si>
  <si>
    <t>KQD</t>
  </si>
  <si>
    <t>CHY112</t>
  </si>
  <si>
    <t>HWA043</t>
  </si>
  <si>
    <t>HWA032</t>
  </si>
  <si>
    <t>CHY002</t>
  </si>
  <si>
    <t>CHY082</t>
  </si>
  <si>
    <t>HWA035</t>
  </si>
  <si>
    <t>CHY027</t>
  </si>
  <si>
    <t>CHY024</t>
  </si>
  <si>
    <t>HWA031</t>
  </si>
  <si>
    <t>CHY025</t>
  </si>
  <si>
    <t>HWA030</t>
  </si>
  <si>
    <t>CHY111</t>
  </si>
  <si>
    <t>CHY092</t>
  </si>
  <si>
    <t>BHD</t>
  </si>
  <si>
    <t>CHY094</t>
  </si>
  <si>
    <t>CHY026</t>
  </si>
  <si>
    <t>TCU078</t>
  </si>
  <si>
    <t>TCU122</t>
  </si>
  <si>
    <t>ESL</t>
  </si>
  <si>
    <t>HWA020</t>
  </si>
  <si>
    <t>TCU141</t>
  </si>
  <si>
    <t>TCU079</t>
  </si>
  <si>
    <t>TCU116</t>
  </si>
  <si>
    <t>TCU086</t>
  </si>
  <si>
    <t>WTC</t>
  </si>
  <si>
    <t>HWA051</t>
  </si>
  <si>
    <t>HWA060</t>
  </si>
  <si>
    <t>HWA059</t>
  </si>
  <si>
    <t>LHB</t>
  </si>
  <si>
    <t>TCU129</t>
  </si>
  <si>
    <t>WNT</t>
  </si>
  <si>
    <t>TCU084</t>
  </si>
  <si>
    <t>AEA</t>
  </si>
  <si>
    <t>TCU113</t>
  </si>
  <si>
    <t>TCU080</t>
  </si>
  <si>
    <t>TCU089</t>
  </si>
  <si>
    <t>AOA</t>
  </si>
  <si>
    <t>TCU076</t>
  </si>
  <si>
    <t>TCU139</t>
  </si>
  <si>
    <t>TCU138</t>
  </si>
  <si>
    <t>TCU119</t>
  </si>
  <si>
    <t>HWA029</t>
  </si>
  <si>
    <t>HWA017</t>
  </si>
  <si>
    <t>TCU125</t>
  </si>
  <si>
    <t>TCU140</t>
  </si>
  <si>
    <t>TCU115</t>
  </si>
  <si>
    <t>TCU110</t>
  </si>
  <si>
    <t>TCU074</t>
  </si>
  <si>
    <t>HWA016</t>
  </si>
  <si>
    <t>HWA058</t>
  </si>
  <si>
    <t>IYA</t>
  </si>
  <si>
    <t>HWA014</t>
  </si>
  <si>
    <t>HWA015</t>
  </si>
  <si>
    <t>HWA</t>
  </si>
  <si>
    <t>AQD</t>
  </si>
  <si>
    <t>HWA019</t>
  </si>
  <si>
    <t>HWA013</t>
  </si>
  <si>
    <t>TCU145</t>
  </si>
  <si>
    <t>TCU120</t>
  </si>
  <si>
    <t>TCU075</t>
  </si>
  <si>
    <t>TCU071</t>
  </si>
  <si>
    <t>HWA007</t>
  </si>
  <si>
    <t>HWA050</t>
  </si>
  <si>
    <t>HWA009</t>
  </si>
  <si>
    <t>HWA012</t>
  </si>
  <si>
    <t>HWA049</t>
  </si>
  <si>
    <t>HWA011</t>
  </si>
  <si>
    <t>TCU118</t>
  </si>
  <si>
    <t>HWA048</t>
  </si>
  <si>
    <t>TCU073</t>
  </si>
  <si>
    <t>HWA028</t>
  </si>
  <si>
    <t>TCU123</t>
  </si>
  <si>
    <t>TCU072</t>
  </si>
  <si>
    <t>HWA027</t>
  </si>
  <si>
    <t>TCU112</t>
  </si>
  <si>
    <t>TCU065</t>
  </si>
  <si>
    <t>TCU107</t>
  </si>
  <si>
    <t>HWA023</t>
  </si>
  <si>
    <t>TCU106</t>
  </si>
  <si>
    <t>LQB</t>
  </si>
  <si>
    <t>TCU109</t>
  </si>
  <si>
    <t>TCU108</t>
  </si>
  <si>
    <t>TCU067</t>
  </si>
  <si>
    <t>MHB</t>
  </si>
  <si>
    <t>TCU063</t>
  </si>
  <si>
    <t>TCU111</t>
  </si>
  <si>
    <t>HWA026</t>
  </si>
  <si>
    <t>TCU117</t>
  </si>
  <si>
    <t>TCU061</t>
  </si>
  <si>
    <t>TCU055</t>
  </si>
  <si>
    <t>TCU</t>
  </si>
  <si>
    <t>TCU082</t>
  </si>
  <si>
    <t>HWA046</t>
  </si>
  <si>
    <t>TCU056</t>
  </si>
  <si>
    <t>HWA057</t>
  </si>
  <si>
    <t>TCU051</t>
  </si>
  <si>
    <t>TCU054</t>
  </si>
  <si>
    <t>HWA025</t>
  </si>
  <si>
    <t>TCU057</t>
  </si>
  <si>
    <t>TCU049</t>
  </si>
  <si>
    <t>HWA056</t>
  </si>
  <si>
    <t>TCU048</t>
  </si>
  <si>
    <t>TCU050</t>
  </si>
  <si>
    <t>TCU137</t>
  </si>
  <si>
    <t>TCU100</t>
  </si>
  <si>
    <t>TCU053</t>
  </si>
  <si>
    <t>TCU070</t>
  </si>
  <si>
    <t>KQE</t>
  </si>
  <si>
    <t>TCU052</t>
  </si>
  <si>
    <t>LPA</t>
  </si>
  <si>
    <t>TCU060</t>
  </si>
  <si>
    <t>TCU105</t>
  </si>
  <si>
    <t>TCU101</t>
  </si>
  <si>
    <t>TCU104</t>
  </si>
  <si>
    <t>TCU102</t>
  </si>
  <si>
    <t>TCU088</t>
  </si>
  <si>
    <t>IOA</t>
  </si>
  <si>
    <t>TCU136</t>
  </si>
  <si>
    <t>HWA022</t>
  </si>
  <si>
    <t>TCU059</t>
  </si>
  <si>
    <t>TCU068</t>
  </si>
  <si>
    <t>MPA</t>
  </si>
  <si>
    <t>HWA045</t>
  </si>
  <si>
    <t>TCU103</t>
  </si>
  <si>
    <t>TCU064</t>
  </si>
  <si>
    <t>TCU087</t>
  </si>
  <si>
    <t>TCU044</t>
  </si>
  <si>
    <t>NSY</t>
  </si>
  <si>
    <t>TCU128</t>
  </si>
  <si>
    <t>ENA</t>
  </si>
  <si>
    <t>AHA</t>
  </si>
  <si>
    <t>ILA050</t>
  </si>
  <si>
    <t>AHB</t>
  </si>
  <si>
    <t>ILA067</t>
  </si>
  <si>
    <t>ILA066</t>
  </si>
  <si>
    <t>TCU036</t>
  </si>
  <si>
    <t>TCU040</t>
  </si>
  <si>
    <t>ILA062</t>
  </si>
  <si>
    <t>TCU046</t>
  </si>
  <si>
    <t>ILA064</t>
  </si>
  <si>
    <t>TCU038</t>
  </si>
  <si>
    <t>TCU039</t>
  </si>
  <si>
    <t>TCU032</t>
  </si>
  <si>
    <t>ILA061</t>
  </si>
  <si>
    <t>TCU045</t>
  </si>
  <si>
    <t>TCU042</t>
  </si>
  <si>
    <t>TCU029</t>
  </si>
  <si>
    <t>TCU031</t>
  </si>
  <si>
    <t>TCU131</t>
  </si>
  <si>
    <t>ILA007</t>
  </si>
  <si>
    <t>ILA031</t>
  </si>
  <si>
    <t>LMA</t>
  </si>
  <si>
    <t>ILA052</t>
  </si>
  <si>
    <t>ILA063</t>
  </si>
  <si>
    <t>TCU035</t>
  </si>
  <si>
    <t>TCU047</t>
  </si>
  <si>
    <t>ILA010</t>
  </si>
  <si>
    <t>ILA032</t>
  </si>
  <si>
    <t>ILA043</t>
  </si>
  <si>
    <t>SMART1 E02</t>
  </si>
  <si>
    <t>Slate*</t>
  </si>
  <si>
    <t>NST</t>
  </si>
  <si>
    <t>TCU034</t>
  </si>
  <si>
    <t>ILA006</t>
  </si>
  <si>
    <t>ILA019</t>
  </si>
  <si>
    <t>ILA024</t>
  </si>
  <si>
    <t>SMART1 E01</t>
  </si>
  <si>
    <t>Recent Alluvium*</t>
  </si>
  <si>
    <t>ILA044</t>
  </si>
  <si>
    <t>SMART1 O07</t>
  </si>
  <si>
    <t>SMART1 O06</t>
  </si>
  <si>
    <t>SMART1 O08</t>
  </si>
  <si>
    <t>SMART1 O05</t>
  </si>
  <si>
    <t>---</t>
  </si>
  <si>
    <t>SMART1 M07</t>
  </si>
  <si>
    <t>SMART1 M06</t>
  </si>
  <si>
    <t>ILA046</t>
  </si>
  <si>
    <t>ILA059</t>
  </si>
  <si>
    <t>SMART1 M08</t>
  </si>
  <si>
    <t>SMART1 O09</t>
  </si>
  <si>
    <t>SMART1 M05</t>
  </si>
  <si>
    <t>SMART1 O04</t>
  </si>
  <si>
    <t>SMART1 M09</t>
  </si>
  <si>
    <t>SMART1 M04</t>
  </si>
  <si>
    <t>SMART1 I07</t>
  </si>
  <si>
    <t>SMART1 I06</t>
  </si>
  <si>
    <t>SMART1 I08</t>
  </si>
  <si>
    <t>SMART1 I05</t>
  </si>
  <si>
    <t>SMART1 I09</t>
  </si>
  <si>
    <t>SMART1 I04</t>
  </si>
  <si>
    <t>SMART1 C00</t>
  </si>
  <si>
    <t>SMART1 I10</t>
  </si>
  <si>
    <t>SMART1 I03</t>
  </si>
  <si>
    <t>SMART1 I11</t>
  </si>
  <si>
    <t>SMART1 M10</t>
  </si>
  <si>
    <t>SMART1 I02</t>
  </si>
  <si>
    <t>SMART1 I01</t>
  </si>
  <si>
    <t>SMART1 I12</t>
  </si>
  <si>
    <t>NSK</t>
  </si>
  <si>
    <t>TCU085</t>
  </si>
  <si>
    <t>SMART1 M03</t>
  </si>
  <si>
    <t>SMART1 O10</t>
  </si>
  <si>
    <t>SMART1 O03</t>
  </si>
  <si>
    <t>SMART1 M11</t>
  </si>
  <si>
    <t>SMART1 M02</t>
  </si>
  <si>
    <t>SMART1 M01</t>
  </si>
  <si>
    <t>SMART1 M12</t>
  </si>
  <si>
    <t>TCU033</t>
  </si>
  <si>
    <t>SMART1 O11</t>
  </si>
  <si>
    <t>SMART1 O02</t>
  </si>
  <si>
    <t>Pleistocene</t>
  </si>
  <si>
    <t>DOC</t>
  </si>
  <si>
    <t>ILA027</t>
  </si>
  <si>
    <t>ILA042</t>
  </si>
  <si>
    <t>SMART1 O12</t>
  </si>
  <si>
    <t>TCU095</t>
  </si>
  <si>
    <t>SMART1 O01</t>
  </si>
  <si>
    <t>ILA014</t>
  </si>
  <si>
    <t>ILA005</t>
  </si>
  <si>
    <t>TCU025</t>
  </si>
  <si>
    <t>ILA008</t>
  </si>
  <si>
    <t>ILA021</t>
  </si>
  <si>
    <t>ILA051</t>
  </si>
  <si>
    <t>ILA041</t>
  </si>
  <si>
    <t>ILA030</t>
  </si>
  <si>
    <t>ILA013</t>
  </si>
  <si>
    <t>ILA055</t>
  </si>
  <si>
    <t>TCU098</t>
  </si>
  <si>
    <t>ILA004</t>
  </si>
  <si>
    <t>ILA037</t>
  </si>
  <si>
    <t>MHD</t>
  </si>
  <si>
    <t>ILA016</t>
  </si>
  <si>
    <t>ILA028</t>
  </si>
  <si>
    <t>MHE</t>
  </si>
  <si>
    <t>TCU015</t>
  </si>
  <si>
    <t>ILA056</t>
  </si>
  <si>
    <t>ILA039</t>
  </si>
  <si>
    <t>ILA049</t>
  </si>
  <si>
    <t>ILA048</t>
  </si>
  <si>
    <t>TCU094</t>
  </si>
  <si>
    <t>TCU026</t>
  </si>
  <si>
    <t>ILA012</t>
  </si>
  <si>
    <t>ILA015</t>
  </si>
  <si>
    <t>TCU017</t>
  </si>
  <si>
    <t>ILA036</t>
  </si>
  <si>
    <t>TCU096</t>
  </si>
  <si>
    <t>ILA003</t>
  </si>
  <si>
    <t>HSN</t>
  </si>
  <si>
    <t>CHD</t>
  </si>
  <si>
    <t>TCU081</t>
  </si>
  <si>
    <t>ILA035</t>
  </si>
  <si>
    <t>ILA002</t>
  </si>
  <si>
    <t>TCU147</t>
  </si>
  <si>
    <t>TCU018</t>
  </si>
  <si>
    <t>ILA001</t>
  </si>
  <si>
    <t>TCU011</t>
  </si>
  <si>
    <t>TAP036</t>
  </si>
  <si>
    <t>TCU006</t>
  </si>
  <si>
    <t>TAP035</t>
  </si>
  <si>
    <t>TAP086</t>
  </si>
  <si>
    <t>TAP047</t>
  </si>
  <si>
    <t>TAP034</t>
  </si>
  <si>
    <t>TAP053</t>
  </si>
  <si>
    <t>TCU009</t>
  </si>
  <si>
    <t>NCU</t>
  </si>
  <si>
    <t>TCU083</t>
  </si>
  <si>
    <t>ILA054</t>
  </si>
  <si>
    <t>TAP067</t>
  </si>
  <si>
    <t>TAP033</t>
  </si>
  <si>
    <t>TCU091</t>
  </si>
  <si>
    <t>TAP043</t>
  </si>
  <si>
    <t>TAP072</t>
  </si>
  <si>
    <t>TCU010</t>
  </si>
  <si>
    <t>TAP032</t>
  </si>
  <si>
    <t>TCU007</t>
  </si>
  <si>
    <t>TAP028</t>
  </si>
  <si>
    <t>TAP069</t>
  </si>
  <si>
    <t>TCU008</t>
  </si>
  <si>
    <t>TCU092</t>
  </si>
  <si>
    <t>TAP026</t>
  </si>
  <si>
    <t>TAP081</t>
  </si>
  <si>
    <t>TAP024</t>
  </si>
  <si>
    <t>TAP097</t>
  </si>
  <si>
    <t>TAP079</t>
  </si>
  <si>
    <t>TAP089</t>
  </si>
  <si>
    <t>TAP075</t>
  </si>
  <si>
    <t>TAP100</t>
  </si>
  <si>
    <t>TAP021</t>
  </si>
  <si>
    <t>TAP088</t>
  </si>
  <si>
    <t>TAP020</t>
  </si>
  <si>
    <t>TAP</t>
  </si>
  <si>
    <t>TCU014</t>
  </si>
  <si>
    <t>TCU003</t>
  </si>
  <si>
    <t>TAP017</t>
  </si>
  <si>
    <t>TAP078</t>
  </si>
  <si>
    <t>TAP012</t>
  </si>
  <si>
    <t>TAP013</t>
  </si>
  <si>
    <t>TAP090</t>
  </si>
  <si>
    <t>MHC</t>
  </si>
  <si>
    <t>TAP014</t>
  </si>
  <si>
    <t>TAP091</t>
  </si>
  <si>
    <t>TAP010</t>
  </si>
  <si>
    <t>TAP077</t>
  </si>
  <si>
    <t>KMA</t>
  </si>
  <si>
    <t>TAP103</t>
  </si>
  <si>
    <t>FHB</t>
  </si>
  <si>
    <t>TAP007</t>
  </si>
  <si>
    <t>TAP008</t>
  </si>
  <si>
    <t>TAP052</t>
  </si>
  <si>
    <t>TAP003</t>
  </si>
  <si>
    <t>TAP006</t>
  </si>
  <si>
    <t>TAP051</t>
  </si>
  <si>
    <t>TAP087</t>
  </si>
  <si>
    <t>TAP098</t>
  </si>
  <si>
    <t>TAP046</t>
  </si>
  <si>
    <t>TCU005</t>
  </si>
  <si>
    <t>TAP005</t>
  </si>
  <si>
    <t>TAP042</t>
  </si>
  <si>
    <t>TAP095</t>
  </si>
  <si>
    <t>TAP094</t>
  </si>
  <si>
    <t>TAP049</t>
  </si>
  <si>
    <t>TAP065</t>
  </si>
  <si>
    <t>TAP050</t>
  </si>
  <si>
    <t>TAP059</t>
  </si>
  <si>
    <t>TAP060</t>
  </si>
  <si>
    <t>TAP104</t>
  </si>
  <si>
    <t>TAP040</t>
  </si>
  <si>
    <t>TAP041</t>
  </si>
  <si>
    <t>TAP066</t>
  </si>
  <si>
    <t>TAP084</t>
  </si>
  <si>
    <t>TAP083</t>
  </si>
  <si>
    <t>Jinjiabao</t>
  </si>
  <si>
    <t>011JJB</t>
  </si>
  <si>
    <t>Yanqingtai</t>
  </si>
  <si>
    <t>011YQT</t>
  </si>
  <si>
    <t>Wuchengguan</t>
  </si>
  <si>
    <t>012WCG</t>
  </si>
  <si>
    <t>Fenyang</t>
  </si>
  <si>
    <t>014FYG</t>
  </si>
  <si>
    <t>Hejin</t>
  </si>
  <si>
    <t>014HJN</t>
  </si>
  <si>
    <t>Hongdong</t>
  </si>
  <si>
    <t>014HTG</t>
  </si>
  <si>
    <t>Jiangxian</t>
  </si>
  <si>
    <t>014JXN</t>
  </si>
  <si>
    <t>Jiexiu</t>
  </si>
  <si>
    <t>014JXU</t>
  </si>
  <si>
    <t>Linyi</t>
  </si>
  <si>
    <t>014LYI</t>
  </si>
  <si>
    <t>Pinglu</t>
  </si>
  <si>
    <t>014PLU</t>
  </si>
  <si>
    <t>Pingyao</t>
  </si>
  <si>
    <t>014PYO</t>
  </si>
  <si>
    <t>Qingxu</t>
  </si>
  <si>
    <t>014QXU</t>
  </si>
  <si>
    <t>Ruicheng</t>
  </si>
  <si>
    <t>014RCG</t>
  </si>
  <si>
    <t>Taigu</t>
  </si>
  <si>
    <t>014TGU</t>
  </si>
  <si>
    <t>Taiyuan</t>
  </si>
  <si>
    <t>014TYN</t>
  </si>
  <si>
    <t>Wanrong</t>
  </si>
  <si>
    <t>014WRG</t>
  </si>
  <si>
    <t>Wenshui</t>
  </si>
  <si>
    <t>014WSI</t>
  </si>
  <si>
    <t>Wenxi</t>
  </si>
  <si>
    <t>014WXI</t>
  </si>
  <si>
    <t>Xiaodian</t>
  </si>
  <si>
    <t>014XDN</t>
  </si>
  <si>
    <t>Xinjiangtai</t>
  </si>
  <si>
    <t>014XJG</t>
  </si>
  <si>
    <t>Xiaxian</t>
  </si>
  <si>
    <t>014XXN</t>
  </si>
  <si>
    <t>Xizhou</t>
  </si>
  <si>
    <t>014XZU</t>
  </si>
  <si>
    <t>Yongji</t>
  </si>
  <si>
    <t>014YJI</t>
  </si>
  <si>
    <t>Yuanping</t>
  </si>
  <si>
    <t>014YPG</t>
  </si>
  <si>
    <t>Yangqu</t>
  </si>
  <si>
    <t>014YQU</t>
  </si>
  <si>
    <t>Dengkou</t>
  </si>
  <si>
    <t>015DKT</t>
  </si>
  <si>
    <t>Jilantai</t>
  </si>
  <si>
    <t>015JLT</t>
  </si>
  <si>
    <t>Shahai</t>
  </si>
  <si>
    <t>015SHT</t>
  </si>
  <si>
    <t>Nanxiang</t>
  </si>
  <si>
    <t>031NAX</t>
  </si>
  <si>
    <t>Zhangjiang</t>
  </si>
  <si>
    <t>031ZHJ</t>
  </si>
  <si>
    <t>Changzhou</t>
  </si>
  <si>
    <t>032CCZ</t>
  </si>
  <si>
    <t>Liyang</t>
  </si>
  <si>
    <t>032CLY</t>
  </si>
  <si>
    <t>Lianshui</t>
  </si>
  <si>
    <t>032HLS</t>
  </si>
  <si>
    <t>Baoying</t>
  </si>
  <si>
    <t>032YBY</t>
  </si>
  <si>
    <t>Dongtai</t>
  </si>
  <si>
    <t>032YDT</t>
  </si>
  <si>
    <t>Qionggang</t>
  </si>
  <si>
    <t>032YQG</t>
  </si>
  <si>
    <t>Xiangshui</t>
  </si>
  <si>
    <t>032YXS</t>
  </si>
  <si>
    <t>Changting</t>
  </si>
  <si>
    <t>035CTT</t>
  </si>
  <si>
    <t>Binzhou</t>
  </si>
  <si>
    <t>037BZH</t>
  </si>
  <si>
    <t>Dongming</t>
  </si>
  <si>
    <t>037DMT</t>
  </si>
  <si>
    <t>Daotian</t>
  </si>
  <si>
    <t>037DTT</t>
  </si>
  <si>
    <t>Zhencheng</t>
  </si>
  <si>
    <t>037JCH</t>
  </si>
  <si>
    <t>Linqingtai</t>
  </si>
  <si>
    <t>037LQT</t>
  </si>
  <si>
    <t>Liutongtai</t>
  </si>
  <si>
    <t>037LTT</t>
  </si>
  <si>
    <t>Shanglin</t>
  </si>
  <si>
    <t>037SHL</t>
  </si>
  <si>
    <t>Shenxian</t>
  </si>
  <si>
    <t>037SHX</t>
  </si>
  <si>
    <t>Anyang</t>
  </si>
  <si>
    <t>041AYT</t>
  </si>
  <si>
    <t>Xinxiang - A</t>
  </si>
  <si>
    <t>041XXT</t>
  </si>
  <si>
    <t>Xinxiang - B</t>
  </si>
  <si>
    <t>091XXT</t>
  </si>
  <si>
    <t>Yanjin</t>
  </si>
  <si>
    <t>041YJT</t>
  </si>
  <si>
    <t>Zhengzhou</t>
  </si>
  <si>
    <t>041ZZT</t>
  </si>
  <si>
    <t>Xinxu</t>
  </si>
  <si>
    <t>044XIX</t>
  </si>
  <si>
    <t>Anxiandiban</t>
  </si>
  <si>
    <t>051AXB</t>
  </si>
  <si>
    <t>Anxiantashui</t>
  </si>
  <si>
    <t>051AXT</t>
  </si>
  <si>
    <t>--B</t>
  </si>
  <si>
    <t>Anxianyongan</t>
  </si>
  <si>
    <t>051AXY</t>
  </si>
  <si>
    <t>Butuodizhen</t>
  </si>
  <si>
    <t>051BTD</t>
  </si>
  <si>
    <t>--C</t>
  </si>
  <si>
    <t>Butuotuojue</t>
  </si>
  <si>
    <t>051BTT</t>
  </si>
  <si>
    <t>Baoxingdizhenju</t>
  </si>
  <si>
    <t>051BXD</t>
  </si>
  <si>
    <t>--A</t>
  </si>
  <si>
    <t>Baoxingyanjing</t>
  </si>
  <si>
    <t>051BXY</t>
  </si>
  <si>
    <t>Baoxingminzhi</t>
  </si>
  <si>
    <t>051BXZ</t>
  </si>
  <si>
    <t>Chengduzhonghe</t>
  </si>
  <si>
    <t>051CDZ</t>
  </si>
  <si>
    <t>Changningtai</t>
  </si>
  <si>
    <t>051CNT</t>
  </si>
  <si>
    <t>Cangxiqixiangju</t>
  </si>
  <si>
    <t>051CXQ</t>
  </si>
  <si>
    <t>Dechangnongke</t>
  </si>
  <si>
    <t>051DCN</t>
  </si>
  <si>
    <t>Dujiangyananhong</t>
  </si>
  <si>
    <t>051DJA</t>
  </si>
  <si>
    <t>Dayiyinping</t>
  </si>
  <si>
    <t>051DXY</t>
  </si>
  <si>
    <t>Deyangbaima</t>
  </si>
  <si>
    <t>051DYB</t>
  </si>
  <si>
    <t>Fushunbanqiao</t>
  </si>
  <si>
    <t>051FSB</t>
  </si>
  <si>
    <t>Guangyuanzhongqu</t>
  </si>
  <si>
    <t>051GYQ</t>
  </si>
  <si>
    <t>Guangyuanshijing</t>
  </si>
  <si>
    <t>051GYS</t>
  </si>
  <si>
    <t>Guangyuanzengjia</t>
  </si>
  <si>
    <t>051GYZ</t>
  </si>
  <si>
    <t>Ganzitai</t>
  </si>
  <si>
    <t>051GZT</t>
  </si>
  <si>
    <t>Ganzixian</t>
  </si>
  <si>
    <t>051GZX</t>
  </si>
  <si>
    <t>Heishuidiban</t>
  </si>
  <si>
    <t>051HSD</t>
  </si>
  <si>
    <t>Heishuishuangliusuo</t>
  </si>
  <si>
    <t>051HSL</t>
  </si>
  <si>
    <t>Hanyuanjiuxiang</t>
  </si>
  <si>
    <t>051HYJ</t>
  </si>
  <si>
    <t>Hanyuanqingxi</t>
  </si>
  <si>
    <t>051HYQ</t>
  </si>
  <si>
    <t>Hongyatai</t>
  </si>
  <si>
    <t>051HYT</t>
  </si>
  <si>
    <t>Hanyuanwusi</t>
  </si>
  <si>
    <t>051HYW</t>
  </si>
  <si>
    <t>Hanyuanyidong</t>
  </si>
  <si>
    <t>051HYY</t>
  </si>
  <si>
    <t>Jinkouhe</t>
  </si>
  <si>
    <t>051JKH</t>
  </si>
  <si>
    <t>Jiulongnaiqu</t>
  </si>
  <si>
    <t>051JLN</t>
  </si>
  <si>
    <t>Junliantai</t>
  </si>
  <si>
    <t>051JLT</t>
  </si>
  <si>
    <t>Jiulongtai</t>
  </si>
  <si>
    <t>Jiangyouchonghua</t>
  </si>
  <si>
    <t>051JYC</t>
  </si>
  <si>
    <t>Jiangyoudizhentai</t>
  </si>
  <si>
    <t>051JYD</t>
  </si>
  <si>
    <t>Jiangyouhanzeng</t>
  </si>
  <si>
    <t>051JYH</t>
  </si>
  <si>
    <t>Jiuzhaibaihe</t>
  </si>
  <si>
    <t>051JZB</t>
  </si>
  <si>
    <t>Jiuzhaiguoyuan</t>
  </si>
  <si>
    <t>051JZG</t>
  </si>
  <si>
    <t>Jiuzhaiwujiao</t>
  </si>
  <si>
    <t>051JZW</t>
  </si>
  <si>
    <t>Jiuzhaigouyongfeng</t>
  </si>
  <si>
    <t>051JZY</t>
  </si>
  <si>
    <t>Jiuzhaizhangzha</t>
  </si>
  <si>
    <t>051JZZ</t>
  </si>
  <si>
    <t>Kangdinggaba</t>
  </si>
  <si>
    <t>051KDG</t>
  </si>
  <si>
    <t>Kangdingtai</t>
  </si>
  <si>
    <t>051KDT</t>
  </si>
  <si>
    <t>Leibodi</t>
  </si>
  <si>
    <t>051LBD</t>
  </si>
  <si>
    <t>Leibohuanglang</t>
  </si>
  <si>
    <t>051LBH</t>
  </si>
  <si>
    <t>Ludingdetuo</t>
  </si>
  <si>
    <t>051LDD</t>
  </si>
  <si>
    <t>Ludingjiajun</t>
  </si>
  <si>
    <t>051LDJ</t>
  </si>
  <si>
    <t>Ludinglengzha</t>
  </si>
  <si>
    <t>051LDL</t>
  </si>
  <si>
    <t>Ludingshuichang</t>
  </si>
  <si>
    <t>051LDS</t>
  </si>
  <si>
    <t>Luhuotai</t>
  </si>
  <si>
    <t>051LHT</t>
  </si>
  <si>
    <t>Lushanfeixianguan</t>
  </si>
  <si>
    <t>051LSF</t>
  </si>
  <si>
    <t>Lushanfenghe</t>
  </si>
  <si>
    <t>051LSH</t>
  </si>
  <si>
    <t>Lushan</t>
  </si>
  <si>
    <t>051LSJ</t>
  </si>
  <si>
    <t>Lixianmuka</t>
  </si>
  <si>
    <t>051LXM</t>
  </si>
  <si>
    <t>Lixianshaba</t>
  </si>
  <si>
    <t>051LXS</t>
  </si>
  <si>
    <t>Lixiantaoping</t>
  </si>
  <si>
    <t>051LXT</t>
  </si>
  <si>
    <t>Lixianmiyaluo</t>
  </si>
  <si>
    <t>051LXY</t>
  </si>
  <si>
    <t>Mabiandiban</t>
  </si>
  <si>
    <t>051MBD</t>
  </si>
  <si>
    <t>Muchuanlidian</t>
  </si>
  <si>
    <t>051MCL</t>
  </si>
  <si>
    <t>Maerkangdiban</t>
  </si>
  <si>
    <t>051MED</t>
  </si>
  <si>
    <t>Maerkangdizhenju</t>
  </si>
  <si>
    <t>051MEZ</t>
  </si>
  <si>
    <t>Mianninghuian</t>
  </si>
  <si>
    <t>051MNA</t>
  </si>
  <si>
    <t>Mianningcaogu</t>
  </si>
  <si>
    <t>051MNC</t>
  </si>
  <si>
    <t>Mianninghuilong</t>
  </si>
  <si>
    <t>051MNH</t>
  </si>
  <si>
    <t>Mianningju</t>
  </si>
  <si>
    <t>051MNJ</t>
  </si>
  <si>
    <t>Mianninglugu</t>
  </si>
  <si>
    <t>051MNL</t>
  </si>
  <si>
    <t>Mianningmanshuiwan</t>
  </si>
  <si>
    <t>051MNM</t>
  </si>
  <si>
    <t>Mianningzeyuan</t>
  </si>
  <si>
    <t>051MNZ</t>
  </si>
  <si>
    <t>Maoxiandiexi</t>
  </si>
  <si>
    <t>051MXD</t>
  </si>
  <si>
    <t>Maoxiannanxin</t>
  </si>
  <si>
    <t>051MXN</t>
  </si>
  <si>
    <t>Maoxiandiban</t>
  </si>
  <si>
    <t>051MXT</t>
  </si>
  <si>
    <t>Miyisalian</t>
  </si>
  <si>
    <t>051MYS</t>
  </si>
  <si>
    <t>Mianzuqingping</t>
  </si>
  <si>
    <t>051MZQ</t>
  </si>
  <si>
    <t>Ningnanlaomuhe</t>
  </si>
  <si>
    <t>051NNL</t>
  </si>
  <si>
    <t>Ningnansongxin</t>
  </si>
  <si>
    <t>051NNS</t>
  </si>
  <si>
    <t>Ningnantai</t>
  </si>
  <si>
    <t>051NNT</t>
  </si>
  <si>
    <t>Pugeluozishan</t>
  </si>
  <si>
    <t>051PGL</t>
  </si>
  <si>
    <t>Pugeqiaowo</t>
  </si>
  <si>
    <t>051PGQ</t>
  </si>
  <si>
    <t>Pujiangdaxing</t>
  </si>
  <si>
    <t>051PJD</t>
  </si>
  <si>
    <t>Pujiangwuxing</t>
  </si>
  <si>
    <t>051PJW</t>
  </si>
  <si>
    <t>Pingwumuzuo</t>
  </si>
  <si>
    <t>051PWM</t>
  </si>
  <si>
    <t>Bixianzoushishan</t>
  </si>
  <si>
    <t>051PXZ</t>
  </si>
  <si>
    <t>Qingchuandizhenban</t>
  </si>
  <si>
    <t>051QCD</t>
  </si>
  <si>
    <t>Qingchuanqiaolou</t>
  </si>
  <si>
    <t>051QCQ</t>
  </si>
  <si>
    <t>Qionglaiyouzha</t>
  </si>
  <si>
    <t>051QLY</t>
  </si>
  <si>
    <t>Shifangbajiao</t>
  </si>
  <si>
    <t>051SFB</t>
  </si>
  <si>
    <t>Shimianchaluo</t>
  </si>
  <si>
    <t>051SMC</t>
  </si>
  <si>
    <t>Shimiancaoke</t>
  </si>
  <si>
    <t>051SMK</t>
  </si>
  <si>
    <t>Shimianliziping</t>
  </si>
  <si>
    <t>051SML</t>
  </si>
  <si>
    <t>Shimianmeiluo</t>
  </si>
  <si>
    <t>051SMM</t>
  </si>
  <si>
    <t>Shimianwajiao</t>
  </si>
  <si>
    <t>051SMW</t>
  </si>
  <si>
    <t>Shimianxianfeng</t>
  </si>
  <si>
    <t>051SMX</t>
  </si>
  <si>
    <t>Songpan'anhong</t>
  </si>
  <si>
    <t>051SPA</t>
  </si>
  <si>
    <t>Songpanchuanzhusi</t>
  </si>
  <si>
    <t>051SPC</t>
  </si>
  <si>
    <t>Songpantai</t>
  </si>
  <si>
    <t>051SPT</t>
  </si>
  <si>
    <t>Tianquanxian</t>
  </si>
  <si>
    <t>051TQL</t>
  </si>
  <si>
    <t>Wolong</t>
  </si>
  <si>
    <t>051WCW</t>
  </si>
  <si>
    <t>Wenchuanwolong</t>
  </si>
  <si>
    <t>Xichangchuanxing</t>
  </si>
  <si>
    <t>051XCC</t>
  </si>
  <si>
    <t>Xichanghuangshui</t>
  </si>
  <si>
    <t>051XCH</t>
  </si>
  <si>
    <t>Xichanglizhou</t>
  </si>
  <si>
    <t>051XCL</t>
  </si>
  <si>
    <t>Xichangyoujun</t>
  </si>
  <si>
    <t>051XCY</t>
  </si>
  <si>
    <t>Xichangzhouju</t>
  </si>
  <si>
    <t>051XCZ</t>
  </si>
  <si>
    <t>Xideguangming</t>
  </si>
  <si>
    <t>051XDG</t>
  </si>
  <si>
    <t>Xidemianshan</t>
  </si>
  <si>
    <t>051XDM</t>
  </si>
  <si>
    <t>Xiaojindawei</t>
  </si>
  <si>
    <t>051XJD</t>
  </si>
  <si>
    <t>Xiaojindiban</t>
  </si>
  <si>
    <t>Xinjinlihua</t>
  </si>
  <si>
    <t>051XJL</t>
  </si>
  <si>
    <t>Xichangxincun</t>
  </si>
  <si>
    <t>051XXC</t>
  </si>
  <si>
    <t>Yaandizhentai</t>
  </si>
  <si>
    <t>051YAD</t>
  </si>
  <si>
    <t>Rongjingshilong</t>
  </si>
  <si>
    <t>051YAL</t>
  </si>
  <si>
    <t>Mingshan</t>
  </si>
  <si>
    <t>051YAM</t>
  </si>
  <si>
    <t>Yaanshaping</t>
  </si>
  <si>
    <t>051YAS</t>
  </si>
  <si>
    <t>Yibinyongxing</t>
  </si>
  <si>
    <t>051YBY</t>
  </si>
  <si>
    <t>Yuexixinming</t>
  </si>
  <si>
    <t>051YXX</t>
  </si>
  <si>
    <t>Yuexizhonghe</t>
  </si>
  <si>
    <t>051YXZ</t>
  </si>
  <si>
    <t>Yanyuanmeiyu</t>
  </si>
  <si>
    <t>051YYM</t>
  </si>
  <si>
    <t>Yanyuanwei</t>
  </si>
  <si>
    <t>051YYW</t>
  </si>
  <si>
    <t>Zhaojuejiefang</t>
  </si>
  <si>
    <t>051ZJJ</t>
  </si>
  <si>
    <t>Zhaojueqixiangju</t>
  </si>
  <si>
    <t>051ZJQ</t>
  </si>
  <si>
    <t>Ludian</t>
  </si>
  <si>
    <t>053LDX</t>
  </si>
  <si>
    <t>Suijiang</t>
  </si>
  <si>
    <t>053SJX</t>
  </si>
  <si>
    <t>Puer</t>
  </si>
  <si>
    <t>053YPE</t>
  </si>
  <si>
    <t>Yongshan</t>
  </si>
  <si>
    <t>053YSX</t>
  </si>
  <si>
    <t>Shuizhu</t>
  </si>
  <si>
    <t>053YSZ</t>
  </si>
  <si>
    <t>Caotan</t>
  </si>
  <si>
    <t>061CAT</t>
  </si>
  <si>
    <t>Chang'an</t>
  </si>
  <si>
    <t>061CHA</t>
  </si>
  <si>
    <t>Chencang</t>
  </si>
  <si>
    <t>061CHC</t>
  </si>
  <si>
    <t>Dali</t>
  </si>
  <si>
    <t>061DAL</t>
  </si>
  <si>
    <t>Gaoling</t>
  </si>
  <si>
    <t>061GAL</t>
  </si>
  <si>
    <t>Hancheng</t>
  </si>
  <si>
    <t>061HAC</t>
  </si>
  <si>
    <t>Heyang</t>
  </si>
  <si>
    <t>061HEY</t>
  </si>
  <si>
    <t>Huaxian</t>
  </si>
  <si>
    <t>061HUX</t>
  </si>
  <si>
    <t>Huayin</t>
  </si>
  <si>
    <t>061HUY</t>
  </si>
  <si>
    <t>Huxian</t>
  </si>
  <si>
    <t>061HXI</t>
  </si>
  <si>
    <t>Jingyang</t>
  </si>
  <si>
    <t>061JIY</t>
  </si>
  <si>
    <t>Lantian</t>
  </si>
  <si>
    <t>061LAT</t>
  </si>
  <si>
    <t>Lindian</t>
  </si>
  <si>
    <t>061LID</t>
  </si>
  <si>
    <t>Lintong</t>
  </si>
  <si>
    <t>061LIT</t>
  </si>
  <si>
    <t>Longxian</t>
  </si>
  <si>
    <t>061LOX</t>
  </si>
  <si>
    <t>Pucheng</t>
  </si>
  <si>
    <t>061PUC</t>
  </si>
  <si>
    <t>Qianling</t>
  </si>
  <si>
    <t>061QIL</t>
  </si>
  <si>
    <t>Qishan</t>
  </si>
  <si>
    <t>061QIS</t>
  </si>
  <si>
    <t>Qianyang</t>
  </si>
  <si>
    <t>061QIY</t>
  </si>
  <si>
    <t>Tangyu</t>
  </si>
  <si>
    <t>061TAY</t>
  </si>
  <si>
    <t>Weinan</t>
  </si>
  <si>
    <t>061WEN</t>
  </si>
  <si>
    <t>Xi'an</t>
  </si>
  <si>
    <t>061XIA</t>
  </si>
  <si>
    <t>Xianyang</t>
  </si>
  <si>
    <t>061XIY</t>
  </si>
  <si>
    <t>Yangling</t>
  </si>
  <si>
    <t>061YAL</t>
  </si>
  <si>
    <t>Yanliang</t>
  </si>
  <si>
    <t>Zhouzhi</t>
  </si>
  <si>
    <t>061ZHZ</t>
  </si>
  <si>
    <t>Basong</t>
  </si>
  <si>
    <t>062BAS</t>
  </si>
  <si>
    <t>Chenjing</t>
  </si>
  <si>
    <t>062CHJ</t>
  </si>
  <si>
    <t>Cuijia'ai</t>
  </si>
  <si>
    <t>062CJA</t>
  </si>
  <si>
    <t>Datong</t>
  </si>
  <si>
    <t>062DAT</t>
  </si>
  <si>
    <t>062DIB</t>
  </si>
  <si>
    <t>Dingyuan</t>
  </si>
  <si>
    <t>062DYU</t>
  </si>
  <si>
    <t>Dizhenju</t>
  </si>
  <si>
    <t>062DZJ</t>
  </si>
  <si>
    <t>Ertongyiyuan</t>
  </si>
  <si>
    <t>062ERT</t>
  </si>
  <si>
    <t>Gaolan</t>
  </si>
  <si>
    <t>062GLA</t>
  </si>
  <si>
    <t>Guanxiangtai</t>
  </si>
  <si>
    <t>062GXT</t>
  </si>
  <si>
    <t>Heping</t>
  </si>
  <si>
    <t>062HEP</t>
  </si>
  <si>
    <t>Heqiao</t>
  </si>
  <si>
    <t>062HEQ</t>
  </si>
  <si>
    <t>Hongcheng</t>
  </si>
  <si>
    <t>062HOH</t>
  </si>
  <si>
    <t>Jin'ai</t>
  </si>
  <si>
    <t>062JAI</t>
  </si>
  <si>
    <t>Kangle</t>
  </si>
  <si>
    <t>062KLE</t>
  </si>
  <si>
    <t>Liujiabao</t>
  </si>
  <si>
    <t>062LJB</t>
  </si>
  <si>
    <t>Lintan</t>
  </si>
  <si>
    <t>062LTA</t>
  </si>
  <si>
    <t>Minxian</t>
  </si>
  <si>
    <t>062MXT</t>
  </si>
  <si>
    <t>Ping'an</t>
  </si>
  <si>
    <t>062PAN</t>
  </si>
  <si>
    <t>Qinchuan</t>
  </si>
  <si>
    <t>062QCH</t>
  </si>
  <si>
    <t>Qingshuiyi</t>
  </si>
  <si>
    <t>062QSY</t>
  </si>
  <si>
    <t>Shuping</t>
  </si>
  <si>
    <t>062SHP</t>
  </si>
  <si>
    <t>Shawan</t>
  </si>
  <si>
    <t>062SHW</t>
  </si>
  <si>
    <t>Diechang</t>
  </si>
  <si>
    <t>062TCH</t>
  </si>
  <si>
    <t>Tianshui</t>
  </si>
  <si>
    <t>062TSH</t>
  </si>
  <si>
    <t>Tuanzhuang</t>
  </si>
  <si>
    <t>062TZT</t>
  </si>
  <si>
    <t>Wenxian</t>
  </si>
  <si>
    <t>062WIX</t>
  </si>
  <si>
    <t>Wudu</t>
  </si>
  <si>
    <t>062WUD</t>
  </si>
  <si>
    <t>Xigu</t>
  </si>
  <si>
    <t>062XGU</t>
  </si>
  <si>
    <t>Xicao</t>
  </si>
  <si>
    <t>062XIC</t>
  </si>
  <si>
    <t>Xiaokangying</t>
  </si>
  <si>
    <t>062XKY</t>
  </si>
  <si>
    <t>Yongjing</t>
  </si>
  <si>
    <t>062YJN</t>
  </si>
  <si>
    <t>Yinshan</t>
  </si>
  <si>
    <t>062YSH</t>
  </si>
  <si>
    <t>Zhouqu</t>
  </si>
  <si>
    <t>062ZHQ</t>
  </si>
  <si>
    <t>Zhuoni</t>
  </si>
  <si>
    <t>062ZNI</t>
  </si>
  <si>
    <t>Zhongpu</t>
  </si>
  <si>
    <t>062ZPU</t>
  </si>
  <si>
    <t>Zhongxinxiang</t>
  </si>
  <si>
    <t>062ZXX</t>
  </si>
  <si>
    <t>Guide</t>
  </si>
  <si>
    <t>063GUD</t>
  </si>
  <si>
    <t>Guinan</t>
  </si>
  <si>
    <t>063GUN</t>
  </si>
  <si>
    <t>Ledu</t>
  </si>
  <si>
    <t>063LED</t>
  </si>
  <si>
    <t>Minhe</t>
  </si>
  <si>
    <t>063MIH</t>
  </si>
  <si>
    <t>Tongren</t>
  </si>
  <si>
    <t>063TOR</t>
  </si>
  <si>
    <t>Baofeng</t>
  </si>
  <si>
    <t>064BFN</t>
  </si>
  <si>
    <t>Changxin</t>
  </si>
  <si>
    <t>064CHX</t>
  </si>
  <si>
    <t>Changshantou</t>
  </si>
  <si>
    <t>064CST</t>
  </si>
  <si>
    <t>Dawukou</t>
  </si>
  <si>
    <t>064DWK</t>
  </si>
  <si>
    <t>Fengdeng</t>
  </si>
  <si>
    <t>064FDG</t>
  </si>
  <si>
    <t>Gaojiazha</t>
  </si>
  <si>
    <t>064GJZ</t>
  </si>
  <si>
    <t>Guangwu</t>
  </si>
  <si>
    <t>064GWU</t>
  </si>
  <si>
    <t>Ganyanchi</t>
  </si>
  <si>
    <t>064GYC</t>
  </si>
  <si>
    <t>Guyuan</t>
  </si>
  <si>
    <t>064GYN</t>
  </si>
  <si>
    <t>Helan</t>
  </si>
  <si>
    <t>064HEL</t>
  </si>
  <si>
    <t>Hongsibao</t>
  </si>
  <si>
    <t>064HSB</t>
  </si>
  <si>
    <t>Hengshan</t>
  </si>
  <si>
    <t>064HSN</t>
  </si>
  <si>
    <t>Haiyuan</t>
  </si>
  <si>
    <t>064HYN</t>
  </si>
  <si>
    <t>Jinsha</t>
  </si>
  <si>
    <t>064JSA</t>
  </si>
  <si>
    <t>Lijun</t>
  </si>
  <si>
    <t>064LIJ</t>
  </si>
  <si>
    <t>Liangtian</t>
  </si>
  <si>
    <t>064LTN</t>
  </si>
  <si>
    <t>Lingwu</t>
  </si>
  <si>
    <t>064LWU</t>
  </si>
  <si>
    <t>Nanliang</t>
  </si>
  <si>
    <t>064NLG</t>
  </si>
  <si>
    <t>Pingluo</t>
  </si>
  <si>
    <t>064PLO</t>
  </si>
  <si>
    <t>Qiying</t>
  </si>
  <si>
    <t>064QIY</t>
  </si>
  <si>
    <t>Qianjinnongchang</t>
  </si>
  <si>
    <t>064QJC</t>
  </si>
  <si>
    <t>Qingtongxia</t>
  </si>
  <si>
    <t>064QTX</t>
  </si>
  <si>
    <t>Qukou</t>
  </si>
  <si>
    <t>064QUK</t>
  </si>
  <si>
    <t>Shizuishan</t>
  </si>
  <si>
    <t>064SZS</t>
  </si>
  <si>
    <t>Taole</t>
  </si>
  <si>
    <t>064TLE</t>
  </si>
  <si>
    <t>Tongqiao</t>
  </si>
  <si>
    <t>064TQO</t>
  </si>
  <si>
    <t>Xiji</t>
  </si>
  <si>
    <t>064XIJ</t>
  </si>
  <si>
    <t>Yongning</t>
  </si>
  <si>
    <t>064YNG</t>
  </si>
  <si>
    <t>Yueyahu</t>
  </si>
  <si>
    <t>064YYH</t>
  </si>
  <si>
    <t>Zhongwei</t>
  </si>
  <si>
    <t>064ZHW</t>
  </si>
  <si>
    <t>Stolac - PPD</t>
  </si>
  <si>
    <t>Berane - OPST</t>
  </si>
  <si>
    <t>MCNS</t>
  </si>
  <si>
    <t>OPZ</t>
  </si>
  <si>
    <t>OXZ</t>
  </si>
  <si>
    <t>PYZ</t>
  </si>
  <si>
    <t>Ancona-Palombina</t>
  </si>
  <si>
    <t>Ancona-Rocca</t>
  </si>
  <si>
    <t>Aquilpark-Citta</t>
  </si>
  <si>
    <t>Aquilpark-Galleria</t>
  </si>
  <si>
    <t>Aquilpark-Parcheggio</t>
  </si>
  <si>
    <t>Assisi-Stallone</t>
  </si>
  <si>
    <t>Atina-Pretura Piano Terra</t>
  </si>
  <si>
    <t>Atina-Pretura Terrazza</t>
  </si>
  <si>
    <t>Barga</t>
  </si>
  <si>
    <t>Borgo-Cerreto Torre</t>
  </si>
  <si>
    <t>Cascia-Cabina Petrucci</t>
  </si>
  <si>
    <t>Castelnuovo-Assisi</t>
  </si>
  <si>
    <t>Catania-Piana</t>
  </si>
  <si>
    <t>Citta Di Castello-Regnano</t>
  </si>
  <si>
    <t>Colfiorito</t>
  </si>
  <si>
    <t>Colfiorito-Casermette</t>
  </si>
  <si>
    <t>Contrada Fiumicella-Teora</t>
  </si>
  <si>
    <t>Cosenza</t>
  </si>
  <si>
    <t>Ferruzzano</t>
  </si>
  <si>
    <t>Gemona-Li Furmie</t>
  </si>
  <si>
    <t>Gemona-Scugelars</t>
  </si>
  <si>
    <t>Genio-Civile</t>
  </si>
  <si>
    <t>Gubbio</t>
  </si>
  <si>
    <t>Gubbio-Piana</t>
  </si>
  <si>
    <t>Lab.Gran Sasso</t>
  </si>
  <si>
    <t>Lauria-Galdo</t>
  </si>
  <si>
    <t>Matelica</t>
  </si>
  <si>
    <t>Mazara del Vallo</t>
  </si>
  <si>
    <t>Messina 1</t>
  </si>
  <si>
    <t>Milazzo</t>
  </si>
  <si>
    <t>Moggio</t>
  </si>
  <si>
    <t>Naso</t>
  </si>
  <si>
    <t>Nocera Umbra</t>
  </si>
  <si>
    <t>Nocera Umbra 2</t>
  </si>
  <si>
    <t>Nocera Umbra-Biscontini</t>
  </si>
  <si>
    <t>Nocera Umbra-Salmata</t>
  </si>
  <si>
    <t>Norcia</t>
  </si>
  <si>
    <t>Norcia-Altavilla</t>
  </si>
  <si>
    <t>Norcia-Zona Industriale</t>
  </si>
  <si>
    <t>Patti-Cabina Prima</t>
  </si>
  <si>
    <t>Peglio</t>
  </si>
  <si>
    <t>Pellaro</t>
  </si>
  <si>
    <t>Pietralunga</t>
  </si>
  <si>
    <t>Poggio-Picenze</t>
  </si>
  <si>
    <t>Pradis</t>
  </si>
  <si>
    <t>Procisa Nuova</t>
  </si>
  <si>
    <t>Rieti</t>
  </si>
  <si>
    <t>Robic (Station 140)</t>
  </si>
  <si>
    <t>Roggiano-Gravina</t>
  </si>
  <si>
    <t>San Francesco</t>
  </si>
  <si>
    <t>Sannicandro</t>
  </si>
  <si>
    <t>Sellano Ovest</t>
  </si>
  <si>
    <t>Sirolo</t>
  </si>
  <si>
    <t>Sortino</t>
  </si>
  <si>
    <t>Sturno (STR)</t>
  </si>
  <si>
    <t>Tregnago</t>
  </si>
  <si>
    <t>Umbertide</t>
  </si>
  <si>
    <t>Valle</t>
  </si>
  <si>
    <t>Vasto</t>
  </si>
  <si>
    <t>Villa San Giovanni</t>
  </si>
  <si>
    <t>BDCS</t>
  </si>
  <si>
    <t>A-A</t>
  </si>
  <si>
    <t>GORS</t>
  </si>
  <si>
    <t>TMBS</t>
  </si>
  <si>
    <t>A-B</t>
  </si>
  <si>
    <t>DUNS</t>
  </si>
  <si>
    <t>DKHS</t>
  </si>
  <si>
    <t>A-E</t>
  </si>
  <si>
    <t>SKFS</t>
  </si>
  <si>
    <t>DCDS</t>
  </si>
  <si>
    <t>DGNS</t>
  </si>
  <si>
    <t>B-B</t>
  </si>
  <si>
    <t>TAFS</t>
  </si>
  <si>
    <t>OAMS</t>
  </si>
  <si>
    <t>--D</t>
  </si>
  <si>
    <t>QTPS</t>
  </si>
  <si>
    <t>WNPS</t>
  </si>
  <si>
    <t>B-D</t>
  </si>
  <si>
    <t>TRCS</t>
  </si>
  <si>
    <t>TWAS</t>
  </si>
  <si>
    <t>A-D</t>
  </si>
  <si>
    <t>FDCS</t>
  </si>
  <si>
    <t>PEEC</t>
  </si>
  <si>
    <t>ADCS</t>
  </si>
  <si>
    <t>DORC</t>
  </si>
  <si>
    <t>HDWS</t>
  </si>
  <si>
    <t>WSFC</t>
  </si>
  <si>
    <t>WTMC</t>
  </si>
  <si>
    <t>MAYC</t>
  </si>
  <si>
    <t>SBRC</t>
  </si>
  <si>
    <t>RKAC</t>
  </si>
  <si>
    <t>LPLS</t>
  </si>
  <si>
    <t>SLRC</t>
  </si>
  <si>
    <t>DSLC</t>
  </si>
  <si>
    <t>LINC</t>
  </si>
  <si>
    <t>LPCC</t>
  </si>
  <si>
    <t>B-A</t>
  </si>
  <si>
    <t>ROLC</t>
  </si>
  <si>
    <t>HVSC</t>
  </si>
  <si>
    <t>CMHS</t>
  </si>
  <si>
    <t>C-D</t>
  </si>
  <si>
    <t>TPLC</t>
  </si>
  <si>
    <t>HORC</t>
  </si>
  <si>
    <t>CCCC</t>
  </si>
  <si>
    <t>RHSC</t>
  </si>
  <si>
    <t>CHHC</t>
  </si>
  <si>
    <t>CBGS</t>
  </si>
  <si>
    <t>PRPC</t>
  </si>
  <si>
    <t>REHS</t>
  </si>
  <si>
    <t>SHLC</t>
  </si>
  <si>
    <t>HPSC</t>
  </si>
  <si>
    <t>PPHS</t>
  </si>
  <si>
    <t>DFHS</t>
  </si>
  <si>
    <t>CACS</t>
  </si>
  <si>
    <t>SMTC</t>
  </si>
  <si>
    <t>FGPS</t>
  </si>
  <si>
    <t>SHFC</t>
  </si>
  <si>
    <t>FJDS</t>
  </si>
  <si>
    <t>KPOC</t>
  </si>
  <si>
    <t>SWNC</t>
  </si>
  <si>
    <t>SPFS</t>
  </si>
  <si>
    <t>KOWC</t>
  </si>
  <si>
    <t>CSTC</t>
  </si>
  <si>
    <t>ASHS</t>
  </si>
  <si>
    <t>CSHS</t>
  </si>
  <si>
    <t>AMBC</t>
  </si>
  <si>
    <t>HAFS</t>
  </si>
  <si>
    <t>WVAS</t>
  </si>
  <si>
    <t>A-C</t>
  </si>
  <si>
    <t>WAKC</t>
  </si>
  <si>
    <t>APPS</t>
  </si>
  <si>
    <t>SCAC</t>
  </si>
  <si>
    <t>KOKS</t>
  </si>
  <si>
    <t>LSRC</t>
  </si>
  <si>
    <t>CECS</t>
  </si>
  <si>
    <t>IFPS</t>
  </si>
  <si>
    <t>HMCS</t>
  </si>
  <si>
    <t>WIGC</t>
  </si>
  <si>
    <t>GLWS</t>
  </si>
  <si>
    <t>HSES</t>
  </si>
  <si>
    <t>GMTS</t>
  </si>
  <si>
    <t>KIKS</t>
  </si>
  <si>
    <t>SJFS</t>
  </si>
  <si>
    <t>RDCS</t>
  </si>
  <si>
    <t>MOLS</t>
  </si>
  <si>
    <t>INGS</t>
  </si>
  <si>
    <t>MCAS</t>
  </si>
  <si>
    <t>WBCS</t>
  </si>
  <si>
    <t>MISS</t>
  </si>
  <si>
    <t>TEPS</t>
  </si>
  <si>
    <t>TFSS</t>
  </si>
  <si>
    <t>WEMS</t>
  </si>
  <si>
    <t>KARS</t>
  </si>
  <si>
    <t>ARKS</t>
  </si>
  <si>
    <t>C-A</t>
  </si>
  <si>
    <t>PGMS</t>
  </si>
  <si>
    <t>LHES</t>
  </si>
  <si>
    <t>SOCS</t>
  </si>
  <si>
    <t>TSFS</t>
  </si>
  <si>
    <t>Turangi Telephone Exchange</t>
  </si>
  <si>
    <t>081A</t>
  </si>
  <si>
    <t>Matahina Dam</t>
  </si>
  <si>
    <t>HHB</t>
  </si>
  <si>
    <t>Edgecumbe Substation Electric</t>
  </si>
  <si>
    <t>930A</t>
  </si>
  <si>
    <t>Maraenui Primary School</t>
  </si>
  <si>
    <t>113A</t>
  </si>
  <si>
    <t>Managua, ESSO</t>
  </si>
  <si>
    <t>BUILDING</t>
  </si>
  <si>
    <t>GROUND LEVEL</t>
  </si>
  <si>
    <t>Geotech Investig Center</t>
  </si>
  <si>
    <t>BQB</t>
  </si>
  <si>
    <t>CDMG</t>
  </si>
  <si>
    <t>National Geografical Inst</t>
  </si>
  <si>
    <t>Ghale Ganj</t>
  </si>
  <si>
    <t>Alluvial fan</t>
  </si>
  <si>
    <t>Kahnooj</t>
  </si>
  <si>
    <t>Fine grained alluvium and silt</t>
  </si>
  <si>
    <t>Jiroft</t>
  </si>
  <si>
    <t>Terrace deposits</t>
  </si>
  <si>
    <t>Mohammad Abad-e-Madkoon</t>
  </si>
  <si>
    <t>Young alluvial fan</t>
  </si>
  <si>
    <t>Bam</t>
  </si>
  <si>
    <t>BQD</t>
  </si>
  <si>
    <t>Towhata</t>
  </si>
  <si>
    <t>Clay alluvial fan</t>
  </si>
  <si>
    <t>Baft</t>
  </si>
  <si>
    <t>Abaragh</t>
  </si>
  <si>
    <t>Evaporite and alluvial terrace deposits</t>
  </si>
  <si>
    <t>Bolvard</t>
  </si>
  <si>
    <t>Dacite and quartzite</t>
  </si>
  <si>
    <t>Cheshmeh sabz</t>
  </si>
  <si>
    <t>Young alluvium</t>
  </si>
  <si>
    <t>Laleh Zar</t>
  </si>
  <si>
    <t>Eilat</t>
  </si>
  <si>
    <t>C-C</t>
  </si>
  <si>
    <t>Rayen</t>
  </si>
  <si>
    <t>Conglomerate and sandstone</t>
  </si>
  <si>
    <t>Nosrat Abad</t>
  </si>
  <si>
    <t>Clay and silt</t>
  </si>
  <si>
    <t>Golbaf</t>
  </si>
  <si>
    <t>Compacted soil</t>
  </si>
  <si>
    <t>Bardsir</t>
  </si>
  <si>
    <t>Mahan</t>
  </si>
  <si>
    <t>Alluvium</t>
  </si>
  <si>
    <t>Joshan</t>
  </si>
  <si>
    <t>Sirch</t>
  </si>
  <si>
    <t>Quaternary alluvium</t>
  </si>
  <si>
    <t>Andoohjerd</t>
  </si>
  <si>
    <t>Kerman 2</t>
  </si>
  <si>
    <t>Clay</t>
  </si>
  <si>
    <t>Kerman 1</t>
  </si>
  <si>
    <t>Shahdad</t>
  </si>
  <si>
    <t>Horjand</t>
  </si>
  <si>
    <t>Alluvium over conglomerate</t>
  </si>
  <si>
    <t>Zarand, Iran</t>
  </si>
  <si>
    <t>Ravar, Iran</t>
  </si>
  <si>
    <t>Valle de la Trinidad</t>
  </si>
  <si>
    <t>HEROES OF THE REVOLUTION</t>
  </si>
  <si>
    <t>TRES HERMANOS</t>
  </si>
  <si>
    <t>CICESE</t>
  </si>
  <si>
    <t>SANTA ISABEL VIEJO</t>
  </si>
  <si>
    <t>RANCHO AGUA CALIENTE</t>
  </si>
  <si>
    <t>RANCHO SAN LUIS</t>
  </si>
  <si>
    <t>RIITO</t>
  </si>
  <si>
    <t>Victoria</t>
  </si>
  <si>
    <t>Holocene</t>
  </si>
  <si>
    <t>Aggregate</t>
  </si>
  <si>
    <t>Victoria Hospital Sotano</t>
  </si>
  <si>
    <t>Delta</t>
  </si>
  <si>
    <t>CERRO PRIETO GEOTHERMAL</t>
  </si>
  <si>
    <t>Cerro Prieto</t>
  </si>
  <si>
    <t>AVA</t>
  </si>
  <si>
    <t>Tertiary</t>
  </si>
  <si>
    <t>EJIDO SALTILLO</t>
  </si>
  <si>
    <t>MICHOACAN DE OCAMPO</t>
  </si>
  <si>
    <t>Hadera</t>
  </si>
  <si>
    <t>B-C</t>
  </si>
  <si>
    <t>Chihuahua</t>
  </si>
  <si>
    <t>Cucapah</t>
  </si>
  <si>
    <t>TAMAULIPAS</t>
  </si>
  <si>
    <t>Compuertas</t>
  </si>
  <si>
    <t>Otay Lakes Park</t>
  </si>
  <si>
    <t>olp</t>
  </si>
  <si>
    <t>SAHOP Casa Flores</t>
  </si>
  <si>
    <t>AQC</t>
  </si>
  <si>
    <t>Agrarias</t>
  </si>
  <si>
    <t>Aeropuerto Mexicali</t>
  </si>
  <si>
    <t>I-D</t>
  </si>
  <si>
    <t>Calexico Fire Station</t>
  </si>
  <si>
    <t>Qal, deep, Imperial V.</t>
  </si>
  <si>
    <t>Q LAKE DEP</t>
  </si>
  <si>
    <t>Fine</t>
  </si>
  <si>
    <t>Lacustrine</t>
  </si>
  <si>
    <t>DOC, Geomatrix</t>
  </si>
  <si>
    <t>Bonds Corner</t>
  </si>
  <si>
    <t>BC</t>
  </si>
  <si>
    <t>San Diego - Hwy 15 &amp; Ocean</t>
  </si>
  <si>
    <t>Imperial Valley - Midway Well</t>
  </si>
  <si>
    <t>-HD</t>
  </si>
  <si>
    <t>El Centro Array #13</t>
  </si>
  <si>
    <t>San Diego - 8th &amp; J St</t>
  </si>
  <si>
    <t>Spring Valley - Jamacha</t>
  </si>
  <si>
    <t>El Centro Array #12</t>
  </si>
  <si>
    <t>San Diego Gas &amp; Electric</t>
  </si>
  <si>
    <t>S</t>
  </si>
  <si>
    <t>Qoa</t>
  </si>
  <si>
    <t>San Diego - I5 &amp; Laurel</t>
  </si>
  <si>
    <t>San Diego - 54th &amp; College</t>
  </si>
  <si>
    <t>San Diego Road Dept</t>
  </si>
  <si>
    <t>sdr</t>
  </si>
  <si>
    <t>Winterhaven -Sheriff Substation</t>
  </si>
  <si>
    <t>San Diego - Ocean Beach Fire St</t>
  </si>
  <si>
    <t>El Centro Array #11</t>
  </si>
  <si>
    <t>San Diego - UCSD Hospital Grnds</t>
  </si>
  <si>
    <t>I-A</t>
  </si>
  <si>
    <t>San Diego - 45th &amp; Orange</t>
  </si>
  <si>
    <t>KOC016</t>
  </si>
  <si>
    <t>KNET</t>
  </si>
  <si>
    <t>El Centro - Meloland Geotechnic</t>
  </si>
  <si>
    <t>El Centro - Meloland Geot. Array</t>
  </si>
  <si>
    <t>E\F - E</t>
  </si>
  <si>
    <t>Deep alluvium</t>
  </si>
  <si>
    <t>Interbedded clay, silt and sand (ROSRINE)</t>
  </si>
  <si>
    <t>http://docinet3.consrv.ca.gov/csmip/cisn-edc/SpecialPages/SP01794.HTM</t>
  </si>
  <si>
    <t>01794</t>
  </si>
  <si>
    <t>El Centro - Imperial &amp; Ross</t>
  </si>
  <si>
    <t>El Centro Array #10</t>
  </si>
  <si>
    <t>Plaster City</t>
  </si>
  <si>
    <t>Qal, coarse</t>
  </si>
  <si>
    <t>EC County Center FF</t>
  </si>
  <si>
    <t>INSTRUMENT SHELTER H</t>
  </si>
  <si>
    <t>El Centro Imp. Co. Cent</t>
  </si>
  <si>
    <t>El Centro Array #9</t>
  </si>
  <si>
    <t>EQD</t>
  </si>
  <si>
    <t>BASEMENT</t>
  </si>
  <si>
    <t>Seeley School</t>
  </si>
  <si>
    <t>Pacific Beach - Mission</t>
  </si>
  <si>
    <t>El Centro Differential Array</t>
  </si>
  <si>
    <t>INSTRUMENT SHELTER D</t>
  </si>
  <si>
    <t>El Centro - Meadows Union School</t>
  </si>
  <si>
    <t>Meloland, E Holton Rd.</t>
  </si>
  <si>
    <t>dre</t>
  </si>
  <si>
    <t>El Centro Array #8</t>
  </si>
  <si>
    <t>Holtville Post Office</t>
  </si>
  <si>
    <t>El Cajon - Marshall</t>
  </si>
  <si>
    <t>San Diego - Balboa</t>
  </si>
  <si>
    <t>El Centro Array #7</t>
  </si>
  <si>
    <t>KOCH04</t>
  </si>
  <si>
    <t>Alpine Fire Station</t>
  </si>
  <si>
    <t>AGA</t>
  </si>
  <si>
    <t>El Centro Array #6</t>
  </si>
  <si>
    <t>El Centro Array #5</t>
  </si>
  <si>
    <t>El Centro Array #4</t>
  </si>
  <si>
    <t>La Jolla - UCSD Hospital Grnds</t>
  </si>
  <si>
    <t>El Monte County Park</t>
  </si>
  <si>
    <t>eml</t>
  </si>
  <si>
    <t>El Centro Array #3</t>
  </si>
  <si>
    <t>San Diego - Mira Mesa</t>
  </si>
  <si>
    <t>El Centro Array #2</t>
  </si>
  <si>
    <t>OITH10</t>
  </si>
  <si>
    <t>Parachute Test Site</t>
  </si>
  <si>
    <t>KOC015</t>
  </si>
  <si>
    <t>--E</t>
  </si>
  <si>
    <t>Anza Borrego S.P. - Tierra Blan</t>
  </si>
  <si>
    <t>EHM014</t>
  </si>
  <si>
    <t>Poway - Community Rd</t>
  </si>
  <si>
    <t>B-CD</t>
  </si>
  <si>
    <t>CD</t>
  </si>
  <si>
    <t>Poway - City Hall Grounds</t>
  </si>
  <si>
    <t>no</t>
  </si>
  <si>
    <t>Superstition Mtn Camera</t>
  </si>
  <si>
    <t>AGB</t>
  </si>
  <si>
    <t>Kgr</t>
  </si>
  <si>
    <t>El Centro Array #1</t>
  </si>
  <si>
    <t>OITH06</t>
  </si>
  <si>
    <t>OIT015</t>
  </si>
  <si>
    <t>OIT016</t>
  </si>
  <si>
    <t>OITH07</t>
  </si>
  <si>
    <t>KOC014</t>
  </si>
  <si>
    <t>--CD</t>
  </si>
  <si>
    <t>Brawley Airport</t>
  </si>
  <si>
    <t>Dos Picos County Park</t>
  </si>
  <si>
    <t>dpp</t>
  </si>
  <si>
    <t>Westmorland Fire Sta</t>
  </si>
  <si>
    <t>Glamis, Black Mountain Rd</t>
  </si>
  <si>
    <t>gla</t>
  </si>
  <si>
    <t>Encinitas - Village Park</t>
  </si>
  <si>
    <t>OIT014</t>
  </si>
  <si>
    <t>OIT012</t>
  </si>
  <si>
    <t>KOCH06</t>
  </si>
  <si>
    <t>KOC013</t>
  </si>
  <si>
    <t>Julian Eagle Mine</t>
  </si>
  <si>
    <t>jem</t>
  </si>
  <si>
    <t>Poe Road (temp)</t>
  </si>
  <si>
    <t>-QD</t>
  </si>
  <si>
    <t>KMMH02</t>
  </si>
  <si>
    <t>Kornbloom Road (temp)</t>
  </si>
  <si>
    <t>Calipatria Fire Station</t>
  </si>
  <si>
    <t>CFS</t>
  </si>
  <si>
    <t>OITH04</t>
  </si>
  <si>
    <t>San Marcos - Mission</t>
  </si>
  <si>
    <t>OITH05</t>
  </si>
  <si>
    <t>Ocotillo Wells - Veh. Rec. Area</t>
  </si>
  <si>
    <t>Salton Sea Wildlife Refuge</t>
  </si>
  <si>
    <t>Rock Hill</t>
  </si>
  <si>
    <t>rxh</t>
  </si>
  <si>
    <t>Borrego Air Ranch</t>
  </si>
  <si>
    <t>AQA</t>
  </si>
  <si>
    <t>Borrego Springs - Scripps Clinic</t>
  </si>
  <si>
    <t>Qal, deep (incl LA)</t>
  </si>
  <si>
    <t>ALLUVIUM</t>
  </si>
  <si>
    <t>KOC012</t>
  </si>
  <si>
    <t>Oceanside - Fire Station No. 1</t>
  </si>
  <si>
    <t>B--</t>
  </si>
  <si>
    <t>Oceanside B - Fire Station</t>
  </si>
  <si>
    <t>Tss</t>
  </si>
  <si>
    <t>U</t>
  </si>
  <si>
    <t>EHM012</t>
  </si>
  <si>
    <t>Niland Fire Station</t>
  </si>
  <si>
    <t>OIT011</t>
  </si>
  <si>
    <t>OIT010</t>
  </si>
  <si>
    <t>OIT009</t>
  </si>
  <si>
    <t>Borrego Springs Fire Sta</t>
  </si>
  <si>
    <t>AHC</t>
  </si>
  <si>
    <t>Borrego Springs</t>
  </si>
  <si>
    <t>bor</t>
  </si>
  <si>
    <t>Salton City</t>
  </si>
  <si>
    <t>-QC</t>
  </si>
  <si>
    <t>ALLUVIUM (DEEP)</t>
  </si>
  <si>
    <t>Alluvial Fan</t>
  </si>
  <si>
    <t>KOC002</t>
  </si>
  <si>
    <t>Dayhook</t>
  </si>
  <si>
    <t>AKA</t>
  </si>
  <si>
    <t>Puerta La Cruz</t>
  </si>
  <si>
    <t>Thin alluvium (8m?) over granite</t>
  </si>
  <si>
    <t>Yes</t>
  </si>
  <si>
    <t>Sedeh</t>
  </si>
  <si>
    <t>Coarse</t>
  </si>
  <si>
    <t>EHMH06</t>
  </si>
  <si>
    <t>FKO012</t>
  </si>
  <si>
    <t>Rancho De Anza</t>
  </si>
  <si>
    <t>Bombay Beach Fire Station</t>
  </si>
  <si>
    <t>Qal, fine</t>
  </si>
  <si>
    <t>Palomar</t>
  </si>
  <si>
    <t>plm</t>
  </si>
  <si>
    <t>Coachella Canal #4</t>
  </si>
  <si>
    <t>Bombay Beach</t>
  </si>
  <si>
    <t>bom</t>
  </si>
  <si>
    <t>San Onofre - So Cal Edison</t>
  </si>
  <si>
    <t>SCE</t>
  </si>
  <si>
    <t>Chihuahua Valley - Private Res</t>
  </si>
  <si>
    <t>EHM013</t>
  </si>
  <si>
    <t>KOC010</t>
  </si>
  <si>
    <t>Bombay Beach - Bertram</t>
  </si>
  <si>
    <t>Frink</t>
  </si>
  <si>
    <t>KOC011</t>
  </si>
  <si>
    <t>OITH01</t>
  </si>
  <si>
    <t>OIT007</t>
  </si>
  <si>
    <t>North Shore - Durmid</t>
  </si>
  <si>
    <t>-HB</t>
  </si>
  <si>
    <t>Qal, thin</t>
  </si>
  <si>
    <t>FKO010</t>
  </si>
  <si>
    <t>Desert Shores</t>
  </si>
  <si>
    <t>EHM011</t>
  </si>
  <si>
    <t>EHM010</t>
  </si>
  <si>
    <t>OITH02</t>
  </si>
  <si>
    <t>OIT005</t>
  </si>
  <si>
    <t>Anza - Tule Canyon</t>
  </si>
  <si>
    <t>IGA</t>
  </si>
  <si>
    <t>FKOH08</t>
  </si>
  <si>
    <t>Capistrano Beach - I5/Via Calif</t>
  </si>
  <si>
    <t>WKY012</t>
  </si>
  <si>
    <t>Anza - Terwilliger Valley</t>
  </si>
  <si>
    <t>Radec - Sage &amp; Cottonwood School</t>
  </si>
  <si>
    <t>San Juan Capistrano - I5</t>
  </si>
  <si>
    <t>Salton Beach</t>
  </si>
  <si>
    <t>slb</t>
  </si>
  <si>
    <t>San Juan Capistrano</t>
  </si>
  <si>
    <t>KOC006</t>
  </si>
  <si>
    <t>FKO009</t>
  </si>
  <si>
    <t>Temecula - 6th &amp; Mercedes</t>
  </si>
  <si>
    <t>Holocene/Pleistocene ?</t>
  </si>
  <si>
    <t>EHMH07</t>
  </si>
  <si>
    <t>KOC003</t>
  </si>
  <si>
    <t>North Shore - Salton Sea Pk HQ</t>
  </si>
  <si>
    <t>North Shore - Hwy 111</t>
  </si>
  <si>
    <t>Cahuilla Valley - Fire Station</t>
  </si>
  <si>
    <t>FKOH05</t>
  </si>
  <si>
    <t>EHMH08</t>
  </si>
  <si>
    <t>KOCH01</t>
  </si>
  <si>
    <t>WKY010</t>
  </si>
  <si>
    <t>WKYH04</t>
  </si>
  <si>
    <t>Saddleback</t>
  </si>
  <si>
    <t>sdd</t>
  </si>
  <si>
    <t>Anza Post Office</t>
  </si>
  <si>
    <t>Anza Fire Station</t>
  </si>
  <si>
    <t>North Shore Salton Sea 2</t>
  </si>
  <si>
    <t>nss2</t>
  </si>
  <si>
    <t>FKOH03</t>
  </si>
  <si>
    <t>OIT003</t>
  </si>
  <si>
    <t>KOC007</t>
  </si>
  <si>
    <t>Mecca - CVWD Yard</t>
  </si>
  <si>
    <t>Murrieta - Clinton Keith</t>
  </si>
  <si>
    <t>OIT004</t>
  </si>
  <si>
    <t>Anza, Mitchell Rd.</t>
  </si>
  <si>
    <t>dnr</t>
  </si>
  <si>
    <t>Santa Rosa Mountain</t>
  </si>
  <si>
    <t>OIT002</t>
  </si>
  <si>
    <t>Ocean Floor SEMS III</t>
  </si>
  <si>
    <t>FKO008</t>
  </si>
  <si>
    <t>Mecca Fire Station</t>
  </si>
  <si>
    <t>KOC009</t>
  </si>
  <si>
    <t>Toro Canyon</t>
  </si>
  <si>
    <t>tor</t>
  </si>
  <si>
    <t>Mountain Center - Pine Mtn Rnch</t>
  </si>
  <si>
    <t>Tabas</t>
  </si>
  <si>
    <t>Sage - Fire Station</t>
  </si>
  <si>
    <t>AJA</t>
  </si>
  <si>
    <t>-JA</t>
  </si>
  <si>
    <t>J metamorphic</t>
  </si>
  <si>
    <t>Murietta Hot Springs - Skinner</t>
  </si>
  <si>
    <t>H-A</t>
  </si>
  <si>
    <t>FKOH06</t>
  </si>
  <si>
    <t>KOC005</t>
  </si>
  <si>
    <t>WKY011</t>
  </si>
  <si>
    <t>FKO006</t>
  </si>
  <si>
    <t>Kerckhoff Marine Laboratory</t>
  </si>
  <si>
    <t>kml</t>
  </si>
  <si>
    <t>Murrieta Hot Springs</t>
  </si>
  <si>
    <t>Thin alluvium over weathered granite</t>
  </si>
  <si>
    <t>INSTRUMENT SHELTER A</t>
  </si>
  <si>
    <t>Jodan Farms Nursery, Murrieta</t>
  </si>
  <si>
    <t>mur</t>
  </si>
  <si>
    <t>Anza - Tripp Flats Training</t>
  </si>
  <si>
    <t>-GA</t>
  </si>
  <si>
    <t>BEARCTY</t>
  </si>
  <si>
    <t>Wildomar - Palomar</t>
  </si>
  <si>
    <t>A-CD</t>
  </si>
  <si>
    <t>Newport Beach - Balboa &amp; Medina</t>
  </si>
  <si>
    <t>Alluvium thick (GMX, Wills) or thin (CSMIP)?</t>
  </si>
  <si>
    <t>NEWPORT BCH - BALBOA ISLAND</t>
  </si>
  <si>
    <t>Sage - Fire Station A</t>
  </si>
  <si>
    <t>Newport Beach - Balboa Island</t>
  </si>
  <si>
    <t>Anza - Pinyon Flat</t>
  </si>
  <si>
    <t>EHM015</t>
  </si>
  <si>
    <t>Blythe - Fire Station</t>
  </si>
  <si>
    <t>Idyllwild - Kenworthy Fire Sta.</t>
  </si>
  <si>
    <t>Newport Bch - Newp &amp; Coast</t>
  </si>
  <si>
    <t>Sedimentary rock</t>
  </si>
  <si>
    <t>Lake Cachulla</t>
  </si>
  <si>
    <t>EHM009</t>
  </si>
  <si>
    <t>Newport Bch - Irvine Ave. F.S</t>
  </si>
  <si>
    <t>Holocene Alluvium</t>
  </si>
  <si>
    <t>CSMIP</t>
  </si>
  <si>
    <t>Winchester Bergman Ran</t>
  </si>
  <si>
    <t>Weathered granitic rock</t>
  </si>
  <si>
    <t>Anza - Red Mountain</t>
  </si>
  <si>
    <t>EHM006</t>
  </si>
  <si>
    <t>KOCH05</t>
  </si>
  <si>
    <t>Menifee Valley - Murrieta&amp;Scott</t>
  </si>
  <si>
    <t>Domenigoni Reservoir</t>
  </si>
  <si>
    <t>dgr</t>
  </si>
  <si>
    <t>FKO005</t>
  </si>
  <si>
    <t>Big Chuckawalla Mtns</t>
  </si>
  <si>
    <t>bc3</t>
  </si>
  <si>
    <t>Cactus City, Airway beacon</t>
  </si>
  <si>
    <t>ctc</t>
  </si>
  <si>
    <t>Huntington Beach - Lake St</t>
  </si>
  <si>
    <t>Santiago</t>
  </si>
  <si>
    <t>stg</t>
  </si>
  <si>
    <t>Lake Elsinore - Graham &amp; Poe</t>
  </si>
  <si>
    <t>IJA</t>
  </si>
  <si>
    <t>TKS006</t>
  </si>
  <si>
    <t>La Quinta - Bermudas &amp; Durango</t>
  </si>
  <si>
    <t>Hurkey Creek Park</t>
  </si>
  <si>
    <t>Huntington Beach - Adams &amp; Bushard</t>
  </si>
  <si>
    <t>Qal, deep, LA basin</t>
  </si>
  <si>
    <t>Irvine - 2-story Caltrans TMC</t>
  </si>
  <si>
    <t>Irvine - I5 &amp; Hwy 133</t>
  </si>
  <si>
    <t>Coachella - 6th &amp; Palm</t>
  </si>
  <si>
    <t>OIT001</t>
  </si>
  <si>
    <t>Winchester Hidden Valley Farms</t>
  </si>
  <si>
    <t>Fountain Valley, I-5</t>
  </si>
  <si>
    <t>lls</t>
  </si>
  <si>
    <t>WKYH07</t>
  </si>
  <si>
    <t>WKYH06</t>
  </si>
  <si>
    <t>FKOH02</t>
  </si>
  <si>
    <t>KOC004</t>
  </si>
  <si>
    <t>Canyon Lake Vacation Dr&amp;San Joaq</t>
  </si>
  <si>
    <t>Hard rock (metamorphic)</t>
  </si>
  <si>
    <t>Santa Ana - MacArthrur &amp; Bristol</t>
  </si>
  <si>
    <t>KOCH02</t>
  </si>
  <si>
    <t>WKY014</t>
  </si>
  <si>
    <t>Indio - Monroe &amp; Carreon</t>
  </si>
  <si>
    <t>Idyllwild - Keenwild Fire Sta.</t>
  </si>
  <si>
    <t>EHMH05</t>
  </si>
  <si>
    <t>Hinds Plumbing Plant</t>
  </si>
  <si>
    <t>GGA</t>
  </si>
  <si>
    <t>Sun City - I215 &amp; McCall Blvd</t>
  </si>
  <si>
    <t>Indio - Riverside Co Fair Grnds</t>
  </si>
  <si>
    <t>Santa Ana - Warner &amp; Greenville</t>
  </si>
  <si>
    <t>YLINDA</t>
  </si>
  <si>
    <t>Indio - Coachella Canal</t>
  </si>
  <si>
    <t>Winchester Page Bros R</t>
  </si>
  <si>
    <t>Fountain Valley - Euclid</t>
  </si>
  <si>
    <t>USC</t>
  </si>
  <si>
    <t>San Pedro - Palos Verdes</t>
  </si>
  <si>
    <t>AMA</t>
  </si>
  <si>
    <t>Tsh</t>
  </si>
  <si>
    <t>Sandstone</t>
  </si>
  <si>
    <t>T</t>
  </si>
  <si>
    <t>TSS</t>
  </si>
  <si>
    <t>Indian Wells - Hwy111 &amp; El Dorad</t>
  </si>
  <si>
    <t>Huntington Bch - Waikiki</t>
  </si>
  <si>
    <t>Tustin - E Sycamore</t>
  </si>
  <si>
    <t>WKY008</t>
  </si>
  <si>
    <t>Hemet Fire Station</t>
  </si>
  <si>
    <t>Hemet - Ryan Airfield</t>
  </si>
  <si>
    <t>Wills 3rd letter (D) discrepancy with Wills geol unit (Qal thin)</t>
  </si>
  <si>
    <t>Terminal Island - S Seaside</t>
  </si>
  <si>
    <t>Fill</t>
  </si>
  <si>
    <t>Cranston Forest Station</t>
  </si>
  <si>
    <t>FKO004</t>
  </si>
  <si>
    <t>Rancho Palos Verdes - Luconia</t>
  </si>
  <si>
    <t>-MD</t>
  </si>
  <si>
    <t>Santa Ana - 1st &amp; Franklin</t>
  </si>
  <si>
    <t>Hemet - Acacia &amp; Stanford</t>
  </si>
  <si>
    <t>Rancho Palos Verdes - Hawth</t>
  </si>
  <si>
    <t>Shale and basalt</t>
  </si>
  <si>
    <t>Indio - Jackson Road</t>
  </si>
  <si>
    <t>Idyllwild - Hwy 243 &amp; Pine Crest</t>
  </si>
  <si>
    <t>Indio</t>
  </si>
  <si>
    <t>Hemet - 1-story Library</t>
  </si>
  <si>
    <t>Santa Ana - I5 &amp; 4th St</t>
  </si>
  <si>
    <t>Homeland - Hwy 74 &amp; Sultanas</t>
  </si>
  <si>
    <t>Blythe</t>
  </si>
  <si>
    <t>bly</t>
  </si>
  <si>
    <t>Hemet - Cawston &amp; Devonshire</t>
  </si>
  <si>
    <t>LB - Harbor Admin FF</t>
  </si>
  <si>
    <t>Thin fill over deep alluvium</t>
  </si>
  <si>
    <t>Seal Beach - Office Bldg</t>
  </si>
  <si>
    <t>Garden Grove - Brookhurst &amp; Westminster</t>
  </si>
  <si>
    <t>Palm Desert - Country Club &amp; Por</t>
  </si>
  <si>
    <t>San Jacinto - Valley Cemetary</t>
  </si>
  <si>
    <t>MIEH09</t>
  </si>
  <si>
    <t>EHM016</t>
  </si>
  <si>
    <t>Garden Grove - Hwy 22 &amp; Harbor</t>
  </si>
  <si>
    <t>Santa Ana - Grand &amp; Santa Clara</t>
  </si>
  <si>
    <t>LB - City Hall</t>
  </si>
  <si>
    <t>Alluvial Valley</t>
  </si>
  <si>
    <t>KOC017</t>
  </si>
  <si>
    <t>LB - Terminal Island</t>
  </si>
  <si>
    <t>CQD</t>
  </si>
  <si>
    <t>QYF</t>
  </si>
  <si>
    <t>TKS009</t>
  </si>
  <si>
    <t>TKS004</t>
  </si>
  <si>
    <t>KOC008</t>
  </si>
  <si>
    <t>Orange - Hwy 22/Hwy 55 Grounds</t>
  </si>
  <si>
    <t>LB - Recreation Park</t>
  </si>
  <si>
    <t>Orange - I5 &amp; Chapman</t>
  </si>
  <si>
    <t>Orange - Chapman &amp; Esplanada</t>
  </si>
  <si>
    <t>Rolling Hills Est-Rancho Vista</t>
  </si>
  <si>
    <t>APA</t>
  </si>
  <si>
    <t>Rock (shale)</t>
  </si>
  <si>
    <t>Perris - San Jacinto &amp; C Street</t>
  </si>
  <si>
    <t>Rock (granitic)</t>
  </si>
  <si>
    <t>San Jacinto CDF Fire Station 25</t>
  </si>
  <si>
    <t>Corona - California Ave</t>
  </si>
  <si>
    <t>San Jacinto - CDF Fire Station</t>
  </si>
  <si>
    <t>Rancho Mirage - G Ford &amp; B Hope</t>
  </si>
  <si>
    <t>Orange (Chapman)</t>
  </si>
  <si>
    <t>ogc</t>
  </si>
  <si>
    <t>Garden Grove - Chapman &amp; West</t>
  </si>
  <si>
    <t>Garden Grove - Santa Rita</t>
  </si>
  <si>
    <t>San Jacinto - Soboba</t>
  </si>
  <si>
    <t>AGC</t>
  </si>
  <si>
    <t>EHM005</t>
  </si>
  <si>
    <t>Long Beach - Los Coyotes &amp; Stearns</t>
  </si>
  <si>
    <t>2516 Via Tejon PV</t>
  </si>
  <si>
    <t>BQC</t>
  </si>
  <si>
    <t>CQC</t>
  </si>
  <si>
    <t>CAC</t>
  </si>
  <si>
    <t>Mt. San Jacinto Campus</t>
  </si>
  <si>
    <t>msj</t>
  </si>
  <si>
    <t>Carson - Catskill Ave</t>
  </si>
  <si>
    <t>Cathedral City - Ramon</t>
  </si>
  <si>
    <t>Thousand Palms Post Office</t>
  </si>
  <si>
    <t>Anaheim - W Ball Rd</t>
  </si>
  <si>
    <t>Nuevo - 11th &amp; Lakeview</t>
  </si>
  <si>
    <t>Mirage</t>
  </si>
  <si>
    <t>mge</t>
  </si>
  <si>
    <t>Long Beach - Los Coyotes &amp; Palo Verde</t>
  </si>
  <si>
    <t>Nuevo - 11th &amp; McKinley</t>
  </si>
  <si>
    <t>Orange - Shaffer &amp; Taft</t>
  </si>
  <si>
    <t>EHM008</t>
  </si>
  <si>
    <t>Villa Park - Serrano Ave</t>
  </si>
  <si>
    <t>-QB</t>
  </si>
  <si>
    <t>WKYH10</t>
  </si>
  <si>
    <t>San Jacinto - MWD West Portal</t>
  </si>
  <si>
    <t>Torrance - W 226th St</t>
  </si>
  <si>
    <t>AQE</t>
  </si>
  <si>
    <t>Palm Springs Desert Museum</t>
  </si>
  <si>
    <t>psd</t>
  </si>
  <si>
    <t>FKO002</t>
  </si>
  <si>
    <t>Serrano</t>
  </si>
  <si>
    <t>srn</t>
  </si>
  <si>
    <t>Palm Springs Airport</t>
  </si>
  <si>
    <t>FKO003</t>
  </si>
  <si>
    <t>Banning, Hwy 243, San Jacinto</t>
  </si>
  <si>
    <t>slr</t>
  </si>
  <si>
    <t>Carson - Water St</t>
  </si>
  <si>
    <t>Hawaiian Gardens - 212th &amp; Norwalk Blvd</t>
  </si>
  <si>
    <t>LB - Rancho Los Cerritos</t>
  </si>
  <si>
    <t>Anaheim - Brookhurst &amp; Crescent</t>
  </si>
  <si>
    <t>Thousand Palms - Vly Preserve</t>
  </si>
  <si>
    <t>YMG019</t>
  </si>
  <si>
    <t>Lakewood - Del Amo &amp; Palo Verde</t>
  </si>
  <si>
    <t>Lakewood - Del Amo Blvd</t>
  </si>
  <si>
    <t>FKOH09</t>
  </si>
  <si>
    <t>Buena Park - La Palma</t>
  </si>
  <si>
    <t>Silent Valley - Poppet Flat</t>
  </si>
  <si>
    <t>Weathered granite</t>
  </si>
  <si>
    <t>Lake Mathews Dike Toe</t>
  </si>
  <si>
    <t>HGA</t>
  </si>
  <si>
    <t>Anaheim - Kraemer &amp; La Palma</t>
  </si>
  <si>
    <t>Anaheim - Lakeview &amp; Riverdale</t>
  </si>
  <si>
    <t>Corona - 2-story Office Bldg</t>
  </si>
  <si>
    <t>Lake Perris, Lake Perris Drive</t>
  </si>
  <si>
    <t>per</t>
  </si>
  <si>
    <t>Anaheim - Hwy 91 &amp; Weir Cyn Rd</t>
  </si>
  <si>
    <t>Fullerton - Valencia&amp;Brookhurst</t>
  </si>
  <si>
    <t>Featherly Park - Maint</t>
  </si>
  <si>
    <t>Banning - Twin Pines Road</t>
  </si>
  <si>
    <t>TKSH03</t>
  </si>
  <si>
    <t>TKS011</t>
  </si>
  <si>
    <t>Corona - Green River &amp; Cyn Crest</t>
  </si>
  <si>
    <t>Corona, E. 5th St. and Joy St.</t>
  </si>
  <si>
    <t>crn</t>
  </si>
  <si>
    <t>Corona - 6th &amp; Smith</t>
  </si>
  <si>
    <t>MIE016</t>
  </si>
  <si>
    <t>MIE015</t>
  </si>
  <si>
    <t>TKS005</t>
  </si>
  <si>
    <t>Boshrooyeh</t>
  </si>
  <si>
    <t>LB - Orange Ave</t>
  </si>
  <si>
    <t>FKOH01</t>
  </si>
  <si>
    <t>Corona - Hwy 91 &amp; McKinley</t>
  </si>
  <si>
    <t>Manhattan Beach - Manhattan</t>
  </si>
  <si>
    <t>Snow Creek</t>
  </si>
  <si>
    <t>Santa Fe Springs - Carmenita</t>
  </si>
  <si>
    <t>Fullerton - CSU Fullerton Grnds</t>
  </si>
  <si>
    <t>Brea Dam (Downstream)</t>
  </si>
  <si>
    <t>Brea Dam (L Abut)</t>
  </si>
  <si>
    <t>HPA</t>
  </si>
  <si>
    <t>IPB</t>
  </si>
  <si>
    <t>WKY006</t>
  </si>
  <si>
    <t>WKY005</t>
  </si>
  <si>
    <t>Riverside - Van Buren&amp;Trautwein</t>
  </si>
  <si>
    <t>Thin alluvium over rock (granitic)</t>
  </si>
  <si>
    <t>Lawndale - Osage Ave</t>
  </si>
  <si>
    <t>Compton - Long Beach &amp; Palmer</t>
  </si>
  <si>
    <t>EHMH04</t>
  </si>
  <si>
    <t>Compton - Castlegate St</t>
  </si>
  <si>
    <t>Moreno Valley - Indian &amp; Kennedy</t>
  </si>
  <si>
    <t>Norco - 1st &amp; Hamner</t>
  </si>
  <si>
    <t>Inglewood - Union Oil</t>
  </si>
  <si>
    <t>Mission Creek Fault</t>
  </si>
  <si>
    <t>YMG018</t>
  </si>
  <si>
    <t>Fullerton - Hermosa &amp; Harbor</t>
  </si>
  <si>
    <t>EHMH03</t>
  </si>
  <si>
    <t>Carbon Canyon Dam</t>
  </si>
  <si>
    <t>Moreno Valley - 3-story County</t>
  </si>
  <si>
    <t>Norwalk - Imp Hwy, S Grnd</t>
  </si>
  <si>
    <t>12440 Imperial Hwy, North Grn</t>
  </si>
  <si>
    <t>Brea - S Flower Av</t>
  </si>
  <si>
    <t>Sky Valley - Fire Station #56</t>
  </si>
  <si>
    <t>Riverside - Hwy 91 &amp; Van Buren</t>
  </si>
  <si>
    <t>Cabazon</t>
  </si>
  <si>
    <t>Riverside - Hole &amp; La Sierra</t>
  </si>
  <si>
    <t>Downey - Birchdale</t>
  </si>
  <si>
    <t>LA - MLK Hospital Grounds</t>
  </si>
  <si>
    <t>Beaumont, I-10 at 79</t>
  </si>
  <si>
    <t>bbs</t>
  </si>
  <si>
    <t>La Habra - Briarcliff</t>
  </si>
  <si>
    <t>Moreno Valley - Alessandro&amp;More</t>
  </si>
  <si>
    <t>EHM002</t>
  </si>
  <si>
    <t>Downey - Co Maint Bldg</t>
  </si>
  <si>
    <t>North Palm Springs</t>
  </si>
  <si>
    <t>North Palm Springs Fire Sta #36</t>
  </si>
  <si>
    <t>Fun Valley</t>
  </si>
  <si>
    <t>Joshua Tree N.M. - Keys View</t>
  </si>
  <si>
    <t>EHM003</t>
  </si>
  <si>
    <t>Olinda - Carbon Canyon Rd</t>
  </si>
  <si>
    <t>LA - 116th St School</t>
  </si>
  <si>
    <t>Beaumont - 6th &amp; Maple</t>
  </si>
  <si>
    <t>La Habra - La Habra&amp;Monte Vista</t>
  </si>
  <si>
    <t>Brea - Central Ave Caltrans Yard</t>
  </si>
  <si>
    <t>TKS008</t>
  </si>
  <si>
    <t>Orange Co. Reservoir</t>
  </si>
  <si>
    <t>HQB</t>
  </si>
  <si>
    <t>NAR009</t>
  </si>
  <si>
    <t>Downey - Florence &amp; I605</t>
  </si>
  <si>
    <t>West Wide Canyon</t>
  </si>
  <si>
    <t>wwc</t>
  </si>
  <si>
    <t>Santa Fe Springs - E.Joslin</t>
  </si>
  <si>
    <t>Los Angeles - 103rd &amp; Compton</t>
  </si>
  <si>
    <t>Whittier - Scott &amp; Whittier</t>
  </si>
  <si>
    <t>Sunnymead</t>
  </si>
  <si>
    <t>Riverside - Hwy 91 &amp; Central</t>
  </si>
  <si>
    <t>Riverside Airport</t>
  </si>
  <si>
    <t>Playa Del Rey - Saran</t>
  </si>
  <si>
    <t>Santa Fe Springs - Dice &amp; Slauson</t>
  </si>
  <si>
    <t>Desert Hot Springs</t>
  </si>
  <si>
    <t>EHM007</t>
  </si>
  <si>
    <t>NARH01</t>
  </si>
  <si>
    <t>YMG017</t>
  </si>
  <si>
    <t>Bell Gardens - Jaboneria</t>
  </si>
  <si>
    <t>Moreno Valley - Sunny Mead &amp; Vil</t>
  </si>
  <si>
    <t>Bell Gardens - Garfield &amp; Florence</t>
  </si>
  <si>
    <t>Riverside, UCR campus</t>
  </si>
  <si>
    <t>rsb</t>
  </si>
  <si>
    <t>Riverside - Limonite &amp; Downey</t>
  </si>
  <si>
    <t>LA - W 70th St</t>
  </si>
  <si>
    <t>Qal, thin, west LA</t>
  </si>
  <si>
    <t>WKYH01</t>
  </si>
  <si>
    <t>Riverside - I215 &amp; 3rd</t>
  </si>
  <si>
    <t>EHM001</t>
  </si>
  <si>
    <t>YMGH06</t>
  </si>
  <si>
    <t>Chino Hills - Hwy 71</t>
  </si>
  <si>
    <t>Montebello - Bluff Rd.</t>
  </si>
  <si>
    <t>Hacienda Heights - Colima</t>
  </si>
  <si>
    <t>BHC</t>
  </si>
  <si>
    <t>Whitewater Trout Farm</t>
  </si>
  <si>
    <t>Montebello - Date &amp; Greenwood</t>
  </si>
  <si>
    <t>YMG012</t>
  </si>
  <si>
    <t>Chino</t>
  </si>
  <si>
    <t>chn</t>
  </si>
  <si>
    <t>Vernon - I710 &amp; Bandini</t>
  </si>
  <si>
    <t>Vernon - 38th &amp; Santa Fe</t>
  </si>
  <si>
    <t>LA - Centinela St</t>
  </si>
  <si>
    <t>Pico Rivera - Durfee &amp; Whittier</t>
  </si>
  <si>
    <t>LA - E Vernon Ave</t>
  </si>
  <si>
    <t>Yucaipa Valley - Calimesa &amp; Cnty</t>
  </si>
  <si>
    <t>Reche Canyon - Olive Dell Ranch</t>
  </si>
  <si>
    <t>QT</t>
  </si>
  <si>
    <t>Mira Loma, I-15 and Riverside</t>
  </si>
  <si>
    <t>mls</t>
  </si>
  <si>
    <t>Santa Monica - Second St</t>
  </si>
  <si>
    <t>late Pleist., medium grained</t>
  </si>
  <si>
    <t>LA - S Grand Ave</t>
  </si>
  <si>
    <t>TKSH02</t>
  </si>
  <si>
    <t>LA - Baldwin Hills</t>
  </si>
  <si>
    <t>Thin fill and alluvium over rock (shale)</t>
  </si>
  <si>
    <t>Ferdows</t>
  </si>
  <si>
    <t>Santa Monica City Hall</t>
  </si>
  <si>
    <t>YMG008</t>
  </si>
  <si>
    <t>Malibu - Point Dume Sch</t>
  </si>
  <si>
    <t>AMB</t>
  </si>
  <si>
    <t>Thin alluvium over rock (sedimentary)</t>
  </si>
  <si>
    <t>Mira Loma - Mission&amp;San Sevaine</t>
  </si>
  <si>
    <t>Whittier - S. Alta Dr</t>
  </si>
  <si>
    <r>
      <t>avg Kagel</t>
    </r>
    <r>
      <rPr>
        <vertAlign val="superscript"/>
        <sz val="10"/>
        <color indexed="8"/>
        <rFont val="Arial"/>
        <family val="2"/>
      </rPr>
      <t>10</t>
    </r>
    <r>
      <rPr>
        <sz val="10"/>
        <color indexed="8"/>
        <rFont val="Arial"/>
        <family val="2"/>
      </rPr>
      <t>, Castaic</t>
    </r>
    <r>
      <rPr>
        <vertAlign val="superscript"/>
        <sz val="10"/>
        <color indexed="8"/>
        <rFont val="Arial"/>
        <family val="2"/>
      </rPr>
      <t>6</t>
    </r>
  </si>
  <si>
    <t>Anacapa Island</t>
  </si>
  <si>
    <t>Tv</t>
  </si>
  <si>
    <t>City of Commerce - Whittier &amp;</t>
  </si>
  <si>
    <t>Whittier Narrows Dam</t>
  </si>
  <si>
    <t>Whittier Narrows Dam upstream</t>
  </si>
  <si>
    <t>Whittier Narrows Dam downstream</t>
  </si>
  <si>
    <t>LA - S. Vermont Ave</t>
  </si>
  <si>
    <t>Twentynine Palms</t>
  </si>
  <si>
    <t>Weatherd layer(~1m) ovr granitic bedrock</t>
  </si>
  <si>
    <t>YMGH04</t>
  </si>
  <si>
    <t>Malibu - W Pacific Cst Hwy</t>
  </si>
  <si>
    <t>Redlands - Garden &amp; Mariposa</t>
  </si>
  <si>
    <t>La Puente - Rimgrove Av</t>
  </si>
  <si>
    <t>YMG013</t>
  </si>
  <si>
    <t>Los Angeles - Whittier &amp; Euclid</t>
  </si>
  <si>
    <t>TKS012</t>
  </si>
  <si>
    <t>Grand Terrace - Mt Vernon</t>
  </si>
  <si>
    <t>Snow Peak</t>
  </si>
  <si>
    <t>sno</t>
  </si>
  <si>
    <t>La Puente - Amar &amp; Hacienda</t>
  </si>
  <si>
    <t>LA - Obregon Park</t>
  </si>
  <si>
    <t>HOLOCENE ALLUVIUM</t>
  </si>
  <si>
    <t>Los Angeles - Olive &amp; Pico</t>
  </si>
  <si>
    <t>TKS010</t>
  </si>
  <si>
    <t>Mission Creek</t>
  </si>
  <si>
    <t>msc</t>
  </si>
  <si>
    <t>LA - 1955 1/2 Purdue Ave. Bsmt</t>
  </si>
  <si>
    <t>CHB</t>
  </si>
  <si>
    <t>Los Angeles - Washington &amp; La Brea</t>
  </si>
  <si>
    <t>Los Angeles - 7th &amp; San Julian</t>
  </si>
  <si>
    <t>Pacific Palisades - Sunset</t>
  </si>
  <si>
    <t>LA - Pico &amp; Sentous</t>
  </si>
  <si>
    <t>TKS002</t>
  </si>
  <si>
    <t>Malibu - Las Flores Canyon</t>
  </si>
  <si>
    <t>LA - W 15th St</t>
  </si>
  <si>
    <t>Yucaipa - Bryant &amp; Oak Glen</t>
  </si>
  <si>
    <t>LA - Saturn St</t>
  </si>
  <si>
    <t>YMGH01</t>
  </si>
  <si>
    <t>San Bernardino - Mont. Mem Pk</t>
  </si>
  <si>
    <t>Loma Linda; VA Hospital, South Freefield</t>
  </si>
  <si>
    <t>Garvey Res. - Control Bldg</t>
  </si>
  <si>
    <t>Los Angeles - Vermont &amp; Pico</t>
  </si>
  <si>
    <t>Los Angeles - So Cal Edison</t>
  </si>
  <si>
    <t>Loma Linda Univ Medical Center</t>
  </si>
  <si>
    <t>DHD</t>
  </si>
  <si>
    <t>San Bernardino - Montecito Mem</t>
  </si>
  <si>
    <t>Loma Linda; VA Hospital, North Freefield</t>
  </si>
  <si>
    <t>LA - Wadsworth VA Hospital South</t>
  </si>
  <si>
    <t>NORTHR</t>
  </si>
  <si>
    <t>LA - Wadsworth VA Hospital North</t>
  </si>
  <si>
    <t>LA - City Terrace</t>
  </si>
  <si>
    <t>Rock (sedimentary)</t>
  </si>
  <si>
    <t>SILTSTONE</t>
  </si>
  <si>
    <t>YMG014</t>
  </si>
  <si>
    <t>Pomona - 4th &amp; Locust FF</t>
  </si>
  <si>
    <t>Los Angeles - 1st &amp; Figueroa</t>
  </si>
  <si>
    <t>Wills 3rd letter (D) and CSMIP geology (alluvium) discrepancy with Wills geol unit (Tertiary rock)</t>
  </si>
  <si>
    <t>Colton - Kaiser Medical Clinic</t>
  </si>
  <si>
    <t>Colton - So Cal Edison</t>
  </si>
  <si>
    <t>Los Angeles - Sunset &amp; Kenter</t>
  </si>
  <si>
    <t>LA - Temple &amp; Hope</t>
  </si>
  <si>
    <t>Tpsl</t>
  </si>
  <si>
    <t>Colton Interchange - Vault</t>
  </si>
  <si>
    <t>alluvium</t>
  </si>
  <si>
    <t>Los Angeles - Veteran &amp; Wilshire</t>
  </si>
  <si>
    <t>MIEH05</t>
  </si>
  <si>
    <t>LA - Century City CC South</t>
  </si>
  <si>
    <t>Los Angeles - 7-story Univ Hospital (FF)</t>
  </si>
  <si>
    <t>http://docinet3.consrv.ca.gov/csmip/cisn-edc/buildingpages/BLD24605.HTM</t>
  </si>
  <si>
    <t>EHM004</t>
  </si>
  <si>
    <t>LA - Century City CC North</t>
  </si>
  <si>
    <t>1b</t>
  </si>
  <si>
    <t>LA - Brentwood VA Hospital</t>
  </si>
  <si>
    <t>Pomona - Orange Grove &amp; Fairplex</t>
  </si>
  <si>
    <t>San Bernardino - I10/215 Int</t>
  </si>
  <si>
    <t>San Bernardino - I10/215 W Geot</t>
  </si>
  <si>
    <t>West Covina - S Orange Ave</t>
  </si>
  <si>
    <t>YMG011</t>
  </si>
  <si>
    <t>San Bernardino - 3-story Office</t>
  </si>
  <si>
    <t>West Covina - Cortez &amp; Citrus</t>
  </si>
  <si>
    <t>San Bernardino - E &amp; Hospitality</t>
  </si>
  <si>
    <t>Redlands - 1-story Warehouse</t>
  </si>
  <si>
    <t>Mentone Fire Station #9</t>
  </si>
  <si>
    <t>LA - UCLA Grounds</t>
  </si>
  <si>
    <t>Black Rock Canyon Campground 2</t>
  </si>
  <si>
    <t>bla2</t>
  </si>
  <si>
    <t>Rialto - I10 &amp; Cedar</t>
  </si>
  <si>
    <t>San Bernardino - Fire Sta. #11</t>
  </si>
  <si>
    <t>Alhambra - Fremont School</t>
  </si>
  <si>
    <t>Los Angeles - 3rd &amp; La Brea LADOT</t>
  </si>
  <si>
    <t>Los Angeles - Acosta Residence</t>
  </si>
  <si>
    <t>West Covina - I10 &amp; Pacific Ave</t>
  </si>
  <si>
    <t>Redlands - Orange</t>
  </si>
  <si>
    <t>Colton - Hospital Complex FF</t>
  </si>
  <si>
    <t>Beverly Hills Pac Bell Bsmt</t>
  </si>
  <si>
    <t>Ontario - 4th &amp; Mountain</t>
  </si>
  <si>
    <t>Los Angeles - Beverly Blvd &amp; Virgil</t>
  </si>
  <si>
    <t>Thin alluvium over rock (siltstone)</t>
  </si>
  <si>
    <t>Ontario - I10 &amp; 4th</t>
  </si>
  <si>
    <t>Monte Nido Fire Station</t>
  </si>
  <si>
    <t>Covina - S Grand Ave</t>
  </si>
  <si>
    <t>Mill Creek Ranger Station</t>
  </si>
  <si>
    <t>LA - N Westmoreland</t>
  </si>
  <si>
    <t>Topanga - Fire Sta</t>
  </si>
  <si>
    <t>WKY004</t>
  </si>
  <si>
    <t>Alhambra - LA Co PW HQ FF</t>
  </si>
  <si>
    <t>LA - Chalon Rd</t>
  </si>
  <si>
    <t>Covina - W Badillo</t>
  </si>
  <si>
    <t>Hollywood - Willoughby Ave</t>
  </si>
  <si>
    <t>LA - Cypress Ave</t>
  </si>
  <si>
    <t>Forest Falls Post Office</t>
  </si>
  <si>
    <t>LA - N Faring Rd</t>
  </si>
  <si>
    <t>LA - Hollywood Stor FF</t>
  </si>
  <si>
    <t>TKS007</t>
  </si>
  <si>
    <t>San Gabriel - E Grand Ave</t>
  </si>
  <si>
    <t>Puddingstone Dam (Abutment)</t>
  </si>
  <si>
    <t>San Bernardino - Fire Sta. #10</t>
  </si>
  <si>
    <t>Colton, Grape St. and W. Mill</t>
  </si>
  <si>
    <t>clt</t>
  </si>
  <si>
    <t>El Monte - Fairview Av</t>
  </si>
  <si>
    <t>Forest Home - SOSAF Station</t>
  </si>
  <si>
    <t>fho</t>
  </si>
  <si>
    <t>Pomona - Garey &amp; Bonita</t>
  </si>
  <si>
    <t>San Bernardino - Mtn Vw &amp; Clstr</t>
  </si>
  <si>
    <t>YMG015</t>
  </si>
  <si>
    <t>Hollywood - Sunset &amp; Fairfax</t>
  </si>
  <si>
    <t>WKY003</t>
  </si>
  <si>
    <t>Fontana, Arrow Hwy and Bennett</t>
  </si>
  <si>
    <t>fon</t>
  </si>
  <si>
    <t>Baldwin Park - N Holly</t>
  </si>
  <si>
    <t>Fontana - Arrow &amp; Sierra</t>
  </si>
  <si>
    <t>San Bernardino - 2nd &amp; Arrowhead</t>
  </si>
  <si>
    <t>Hollywood - Franklin &amp; Bronson</t>
  </si>
  <si>
    <t>San Bernardino - Fire Sta. #9</t>
  </si>
  <si>
    <t>San Bernardino - FS No. 01</t>
  </si>
  <si>
    <t>Mentone, Greenspot Rd.</t>
  </si>
  <si>
    <t>svd</t>
  </si>
  <si>
    <t>LA 00</t>
  </si>
  <si>
    <t>HJA</t>
  </si>
  <si>
    <t>San Bernardino - Co Service Bldg - Freefield</t>
  </si>
  <si>
    <t>Stone Canyon</t>
  </si>
  <si>
    <t>YMGH02</t>
  </si>
  <si>
    <t>Point Mugu - Laguna Peak</t>
  </si>
  <si>
    <t>Seven Oaks Dam Project Office</t>
  </si>
  <si>
    <t>Seven Oaks Dam Right Abt.</t>
  </si>
  <si>
    <t>Seven Oaks Dam Downstream Surf.</t>
  </si>
  <si>
    <t>LA - N Figueroa St</t>
  </si>
  <si>
    <t>YMGH07</t>
  </si>
  <si>
    <t>Upland - 13th &amp; Benson</t>
  </si>
  <si>
    <t>KGW005</t>
  </si>
  <si>
    <t>LA - Wonderland Ave</t>
  </si>
  <si>
    <t>BGA</t>
  </si>
  <si>
    <t>San Marino - SW Academy</t>
  </si>
  <si>
    <t>LA - Fletcher Dr</t>
  </si>
  <si>
    <t>LA - Griffith Park Observatory</t>
  </si>
  <si>
    <t xml:space="preserve">Fumal et al. (1984)              </t>
  </si>
  <si>
    <t>Highland, Baseline</t>
  </si>
  <si>
    <t>hln</t>
  </si>
  <si>
    <t>f</t>
  </si>
  <si>
    <t>Claremont - Hwy 30 &amp; Towne</t>
  </si>
  <si>
    <t>Yucca Valley - Hwys 62</t>
  </si>
  <si>
    <t>San Bernardino - Lincoln School</t>
  </si>
  <si>
    <t>La Verne - Wheeler &amp; Ruggles</t>
  </si>
  <si>
    <t>Fontana - Citrus &amp; Baseline</t>
  </si>
  <si>
    <t>Beverly Hills - 12520 Mulhol</t>
  </si>
  <si>
    <t>Arcadia - Arcadia Av</t>
  </si>
  <si>
    <t>Arcadia - Campus Dr</t>
  </si>
  <si>
    <t>Joshua Tree</t>
  </si>
  <si>
    <t>Shallow alluvium over granite bedrock</t>
  </si>
  <si>
    <t>YMGH08</t>
  </si>
  <si>
    <t>Beverly Hills - 14145 Mulhol</t>
  </si>
  <si>
    <t>BMA</t>
  </si>
  <si>
    <t>Big River - Rio Mesa</t>
  </si>
  <si>
    <t>San Bernardino - Highland &amp; Rosa</t>
  </si>
  <si>
    <t>WKYH02</t>
  </si>
  <si>
    <t>San Bernardino - Medical Center</t>
  </si>
  <si>
    <t>Highland Fire Station</t>
  </si>
  <si>
    <t>Pasadena - USGS/NSMP Office</t>
  </si>
  <si>
    <t>Glendora - N Oakbank</t>
  </si>
  <si>
    <t>Pasadena - CIT Athenaeum</t>
  </si>
  <si>
    <t>Universal City - Hwy 101 &amp; Lankershim</t>
  </si>
  <si>
    <t>Los Angeles - Colorado &amp; Eagle Rock</t>
  </si>
  <si>
    <t>Pasadena - Brown Gym</t>
  </si>
  <si>
    <t>Pasadena - CIT Calif Blvd</t>
  </si>
  <si>
    <t>Pasadena - CIT Lura St</t>
  </si>
  <si>
    <t>Pasadena - CIT Keck Lab</t>
  </si>
  <si>
    <t>Pasadena - CIT Mudd Lab</t>
  </si>
  <si>
    <t>Pasadena - CIT Indust. Rel</t>
  </si>
  <si>
    <t>Pasadena - CIT Bridge Lab</t>
  </si>
  <si>
    <t>San Bernardino - Fire Sta. #4</t>
  </si>
  <si>
    <t>San Bernardino - Serrano School</t>
  </si>
  <si>
    <t>Port Hueneme</t>
  </si>
  <si>
    <t>Qs</t>
  </si>
  <si>
    <t>Port Hueneme - Naval Lab.</t>
  </si>
  <si>
    <t>Studio City - Ventura &amp; Coldwater Cyn Av</t>
  </si>
  <si>
    <t>Pasadena - Old Seismo Lab</t>
  </si>
  <si>
    <t>CGA</t>
  </si>
  <si>
    <t>YMG006</t>
  </si>
  <si>
    <t>Pasadena - CIT Kresge Lab</t>
  </si>
  <si>
    <t>FGA</t>
  </si>
  <si>
    <t>Pasadena - Fair Oaks &amp; Walnut</t>
  </si>
  <si>
    <t>Twentynine Palms - Two Miles&amp;Alp</t>
  </si>
  <si>
    <t>Calabasas - N Las Virg</t>
  </si>
  <si>
    <t>Duarte - Mel Canyon Rd.</t>
  </si>
  <si>
    <t>Pioneertown - Bronco</t>
  </si>
  <si>
    <t>Calabasas Pac Bell</t>
  </si>
  <si>
    <t>Upland - San Antonio Dam</t>
  </si>
  <si>
    <t>IHA</t>
  </si>
  <si>
    <t>Tarzana - Cedar Hill</t>
  </si>
  <si>
    <t>Modelo Fm</t>
  </si>
  <si>
    <t>Tarzana - Cedar Hill A</t>
  </si>
  <si>
    <t>Tarzana - Cedar Hill B</t>
  </si>
  <si>
    <t>Tarzana - Club House</t>
  </si>
  <si>
    <t>Heart Bar State Park</t>
  </si>
  <si>
    <t>22T04</t>
  </si>
  <si>
    <t>San Bernardino - 3-story Motel</t>
  </si>
  <si>
    <t>BJA</t>
  </si>
  <si>
    <t>KGW008</t>
  </si>
  <si>
    <t>San Bernardino - Fire Sta. #7</t>
  </si>
  <si>
    <t>YMG007</t>
  </si>
  <si>
    <t>San Bernardino - Del Rosa Wk Sta</t>
  </si>
  <si>
    <t>Burbank - N Buena Vista</t>
  </si>
  <si>
    <t>Pasadena - N Sierra Madre</t>
  </si>
  <si>
    <t>Pasadena - Old House Rd</t>
  </si>
  <si>
    <t>Rancho Cucamonga - Deer Can</t>
  </si>
  <si>
    <t>Granitic rock</t>
  </si>
  <si>
    <t>YMG016</t>
  </si>
  <si>
    <t>Tarzana - Fire Station No. 93</t>
  </si>
  <si>
    <t>Oxnard - Victoria &amp; Channel Islands Blvd</t>
  </si>
  <si>
    <t>Altadena - Eaton Canyon</t>
  </si>
  <si>
    <t>San Bernardino - CSUSB Gr</t>
  </si>
  <si>
    <t>Van Nuys - Civic Center Grounds</t>
  </si>
  <si>
    <t>Woodland Hills - Victory &amp; Fallbrook</t>
  </si>
  <si>
    <t>Santa Anita Dam</t>
  </si>
  <si>
    <t>Van Nuys - Fire Station No. 39</t>
  </si>
  <si>
    <t>YMGH03</t>
  </si>
  <si>
    <t>Oxnard - Saviers &amp; Hill</t>
  </si>
  <si>
    <t>Reseda - Fire Station 100</t>
  </si>
  <si>
    <t>San Bernardino - Sycamore FS</t>
  </si>
  <si>
    <t>N Hollywood - Coldwater Can</t>
  </si>
  <si>
    <t>YMGH05</t>
  </si>
  <si>
    <t>Burbank Airport</t>
  </si>
  <si>
    <t>JPL BLDG #179 W ARR,GND CLEAN</t>
  </si>
  <si>
    <t>North Hollywood - Laurel Canyon &amp; Sherman</t>
  </si>
  <si>
    <t>Glendale - Las Palmas</t>
  </si>
  <si>
    <t>TKS001</t>
  </si>
  <si>
    <t>Burbank - Howard Rd.</t>
  </si>
  <si>
    <t>San Bernardino - N Verdemont Sch</t>
  </si>
  <si>
    <t>YMGH11</t>
  </si>
  <si>
    <t>Camarillo</t>
  </si>
  <si>
    <t>Northridge - 17645 Saticoy St</t>
  </si>
  <si>
    <t>La Canada - Wald Residence</t>
  </si>
  <si>
    <t>Devil's Canyon</t>
  </si>
  <si>
    <t>Canoga Park - Topanga Can</t>
  </si>
  <si>
    <t>YMGH12</t>
  </si>
  <si>
    <t>KGWH01</t>
  </si>
  <si>
    <t>Oxnard - Rose &amp; Gonzales</t>
  </si>
  <si>
    <t>Sun Valley - Roscoe Blvd</t>
  </si>
  <si>
    <t>Camarillo - Arneill &amp; Pickwick</t>
  </si>
  <si>
    <t>Panorama City - Roscoe</t>
  </si>
  <si>
    <t>Camarillo - Woodcreek &amp; Santa Rosa</t>
  </si>
  <si>
    <t>Mt Wilson - CIT Seis Sta</t>
  </si>
  <si>
    <t>KGW007</t>
  </si>
  <si>
    <t>WKY001</t>
  </si>
  <si>
    <t>Northridge - Parthenia &amp; Lindley</t>
  </si>
  <si>
    <t>YMG010</t>
  </si>
  <si>
    <t>YMG009</t>
  </si>
  <si>
    <t>Strawberry Peak</t>
  </si>
  <si>
    <t>sbpx</t>
  </si>
  <si>
    <t>Santa Susana Ground</t>
  </si>
  <si>
    <t>IKA</t>
  </si>
  <si>
    <t>-KA</t>
  </si>
  <si>
    <t>Kss</t>
  </si>
  <si>
    <t>Mt Baldy - Elementary Sch</t>
  </si>
  <si>
    <t>Shallow alluvium over granitic bedrock</t>
  </si>
  <si>
    <t>Sun Valley - Sunland</t>
  </si>
  <si>
    <t>Devore - Devore Water Company</t>
  </si>
  <si>
    <t>Arleta - Nordhoff Fire Sta</t>
  </si>
  <si>
    <t>La Crescenta - New York</t>
  </si>
  <si>
    <t>Big Bear Lake - Civic Center</t>
  </si>
  <si>
    <t>Oxnard - Hwy 101 &amp; Oxnard Blvd</t>
  </si>
  <si>
    <t>Big Bear Lake - Fire Station</t>
  </si>
  <si>
    <t>HRS019</t>
  </si>
  <si>
    <t>LA - Sepulveda VA Hospital</t>
  </si>
  <si>
    <t>KGW006</t>
  </si>
  <si>
    <t>HYG027</t>
  </si>
  <si>
    <t>Pacoima Kagel Canyon USC</t>
  </si>
  <si>
    <t>MIEH07</t>
  </si>
  <si>
    <t>Simi Valley - Katherine Rd</t>
  </si>
  <si>
    <t>KGW003</t>
  </si>
  <si>
    <t>Sunland - Mt Gleason Ave</t>
  </si>
  <si>
    <t>Simi Valley - Fire Station No. 45</t>
  </si>
  <si>
    <t>Ventura - Telephone &amp; Montgomery</t>
  </si>
  <si>
    <t>Mission Hills - Sepulveda &amp; San Fernando</t>
  </si>
  <si>
    <t>Landers Fire Station</t>
  </si>
  <si>
    <t>22T13</t>
  </si>
  <si>
    <t>WKY002</t>
  </si>
  <si>
    <t>Ventura - Harbor &amp; California</t>
  </si>
  <si>
    <t>Granada Hills - Porter Ranch Fire Station 8</t>
  </si>
  <si>
    <t>MIE013</t>
  </si>
  <si>
    <t>Cedar Springs, Allen Ranch</t>
  </si>
  <si>
    <t>granodiorite</t>
  </si>
  <si>
    <t>Rinaldi Receiving Sta</t>
  </si>
  <si>
    <t>Landers - Hwy 247 &amp; Jesse</t>
  </si>
  <si>
    <t>WKYH09</t>
  </si>
  <si>
    <t>HRSH07</t>
  </si>
  <si>
    <t>Big Tujunga, Angeles Nat F</t>
  </si>
  <si>
    <t>HRS014</t>
  </si>
  <si>
    <t>Moorpark - Fire Sta</t>
  </si>
  <si>
    <t>Simi Valley - Sycamore &amp; Avenida</t>
  </si>
  <si>
    <t>NARH03</t>
  </si>
  <si>
    <t>HYGH01</t>
  </si>
  <si>
    <t>YMG005</t>
  </si>
  <si>
    <t>LA Dam</t>
  </si>
  <si>
    <t>Pacoima Kagel Canyon</t>
  </si>
  <si>
    <t>HRS020</t>
  </si>
  <si>
    <t>NARH04</t>
  </si>
  <si>
    <t>Sylmar - Sayre St</t>
  </si>
  <si>
    <t>Sylmar - Fire Station #91</t>
  </si>
  <si>
    <t>Holocene alluvium</t>
  </si>
  <si>
    <t>Cedar Springs Pumphouse</t>
  </si>
  <si>
    <t>Sylmar - Converter Sta</t>
  </si>
  <si>
    <t>CQB</t>
  </si>
  <si>
    <t>-PD</t>
  </si>
  <si>
    <t>Sylmar - Converter Sta East</t>
  </si>
  <si>
    <t>Wrightwood - Nielson Ranch</t>
  </si>
  <si>
    <t>WKYH08</t>
  </si>
  <si>
    <t>Sylmar - Olive View Med FF</t>
  </si>
  <si>
    <t>Sylmar - County Hospital Grounds</t>
  </si>
  <si>
    <t>Pacoima Dam (upper left abut)</t>
  </si>
  <si>
    <t>Pacoima Dam (upper left)</t>
  </si>
  <si>
    <t>Pacoima Dam (downstr)</t>
  </si>
  <si>
    <t>YMGH13</t>
  </si>
  <si>
    <t>NAR006</t>
  </si>
  <si>
    <t>HYG025</t>
  </si>
  <si>
    <t>NAR005</t>
  </si>
  <si>
    <t>HRS018</t>
  </si>
  <si>
    <t>KGW004</t>
  </si>
  <si>
    <t>MIEH04</t>
  </si>
  <si>
    <t>SMN012</t>
  </si>
  <si>
    <t>Santa Paula - 10th &amp; Main</t>
  </si>
  <si>
    <t>MIEH06</t>
  </si>
  <si>
    <t>Chatsworth - Devonshire</t>
  </si>
  <si>
    <t>Wrightwood - 6074 Park Dr</t>
  </si>
  <si>
    <t>Wrightwood Post Office</t>
  </si>
  <si>
    <t>Wrightwood - Swarthout</t>
  </si>
  <si>
    <t>HRSH01</t>
  </si>
  <si>
    <t>KIKNET</t>
  </si>
  <si>
    <t>3.5 m soil over granite</t>
  </si>
  <si>
    <t>YMG004</t>
  </si>
  <si>
    <t>HRSH04</t>
  </si>
  <si>
    <t>0.5 m soil over 3.5 m weathered slate over slate</t>
  </si>
  <si>
    <t>OSK010</t>
  </si>
  <si>
    <t>HRS013</t>
  </si>
  <si>
    <t>Wrightwood - Jackson Flat</t>
  </si>
  <si>
    <t>schist</t>
  </si>
  <si>
    <t>YMG003</t>
  </si>
  <si>
    <t>Newhall - Fire Sta</t>
  </si>
  <si>
    <t>SMNH14</t>
  </si>
  <si>
    <t>Mill Creek, Angeles Nat For</t>
  </si>
  <si>
    <t>HRSH08</t>
  </si>
  <si>
    <t>Newhall - W Pico Canyon Rd.</t>
  </si>
  <si>
    <t>Paradise Springs - Camp Office</t>
  </si>
  <si>
    <t>AZA</t>
  </si>
  <si>
    <t>Z</t>
  </si>
  <si>
    <t>OSKH01</t>
  </si>
  <si>
    <t>Ventura - Oakview PacBell Facility</t>
  </si>
  <si>
    <t>Fillmore Pac Bell</t>
  </si>
  <si>
    <t>HRS017</t>
  </si>
  <si>
    <t>5 m of soil over rock</t>
  </si>
  <si>
    <t>Hesperia - 4th &amp; Palm</t>
  </si>
  <si>
    <t>YMG002</t>
  </si>
  <si>
    <t>UCSB - Fluid Mech Lab</t>
  </si>
  <si>
    <t>Piru - Church St &amp; Camulos</t>
  </si>
  <si>
    <t>HYG026</t>
  </si>
  <si>
    <t>HRS016</t>
  </si>
  <si>
    <t>0.8 m soil over rock</t>
  </si>
  <si>
    <t>Canyon Country - W Lost Cany</t>
  </si>
  <si>
    <t>NARH05</t>
  </si>
  <si>
    <t>Santa Barbara - UCSB Goleta</t>
  </si>
  <si>
    <t>Shallow alluvium over rock (shale)</t>
  </si>
  <si>
    <t>Phelan - Sheep Creek &amp; Phelan Rd</t>
  </si>
  <si>
    <t>Santa Barbara Courthouse</t>
  </si>
  <si>
    <t>fanglomerate</t>
  </si>
  <si>
    <t>HRS012</t>
  </si>
  <si>
    <t>9.5 m of clay and sandy soil over rock</t>
  </si>
  <si>
    <t>Cogswell Dam - Right Abutment</t>
  </si>
  <si>
    <t>Santa Barbara - Junipero &amp; Castillo</t>
  </si>
  <si>
    <t>Alluvium (silty sand)</t>
  </si>
  <si>
    <t>Pardee - SCE</t>
  </si>
  <si>
    <t>OSK009</t>
  </si>
  <si>
    <t>Santa Barbara - Hwy 101 &amp; State</t>
  </si>
  <si>
    <t>Chihaya</t>
  </si>
  <si>
    <t>Kobe-Regional</t>
  </si>
  <si>
    <t>Pinon Hills - Hwy 138 &amp; Mtn Road</t>
  </si>
  <si>
    <t>OSK008</t>
  </si>
  <si>
    <t>OKY014</t>
  </si>
  <si>
    <t>7.8 m of soil over rock</t>
  </si>
  <si>
    <t>Valyermo Forest Fire Station</t>
  </si>
  <si>
    <t>Ojai - Ojai Av &amp; Fairway Ln</t>
  </si>
  <si>
    <t>Hesperia</t>
  </si>
  <si>
    <t>Santa Barbara - San Roque Canyon Bridge</t>
  </si>
  <si>
    <t>Alluvium over soft rock (shale)</t>
  </si>
  <si>
    <t>Pear Blossom - Pallet Creek</t>
  </si>
  <si>
    <t>Castaic - Hasley Canyon</t>
  </si>
  <si>
    <t>Santa Felita Dam (Outlet)</t>
  </si>
  <si>
    <t>HMA</t>
  </si>
  <si>
    <t>SMN014</t>
  </si>
  <si>
    <t>Phelan - Wilson Ranch</t>
  </si>
  <si>
    <t>KGW002</t>
  </si>
  <si>
    <t>Tadoka</t>
  </si>
  <si>
    <t>YMGH10</t>
  </si>
  <si>
    <t>HRS015</t>
  </si>
  <si>
    <t>&gt; 20 m of sands, clays and gravels</t>
  </si>
  <si>
    <t>Littlerock - Brainard Can</t>
  </si>
  <si>
    <t>Vasquez Rocks Park</t>
  </si>
  <si>
    <t>Alluvium over hard sandstone</t>
  </si>
  <si>
    <t>HRS009</t>
  </si>
  <si>
    <t>OKYH01</t>
  </si>
  <si>
    <t>47.5 m of alluvium over slate with granite dike</t>
  </si>
  <si>
    <t>OKY013</t>
  </si>
  <si>
    <t>5.8 m of clay and sandy soil over rock</t>
  </si>
  <si>
    <t>Pearblossom Pump</t>
  </si>
  <si>
    <t>late Pleistocene alluvium</t>
  </si>
  <si>
    <t>Bajestan</t>
  </si>
  <si>
    <t>HRSH03</t>
  </si>
  <si>
    <t>6 m soil over 14m weathered granite over granite</t>
  </si>
  <si>
    <t>NAR003</t>
  </si>
  <si>
    <t>Lompoc - Hwy 1 &amp; El Jaro Creek</t>
  </si>
  <si>
    <t>Little Rock Post Office</t>
  </si>
  <si>
    <t>early Holocene alluvium</t>
  </si>
  <si>
    <t>OSKH03</t>
  </si>
  <si>
    <t>HYG024</t>
  </si>
  <si>
    <t>MIEH08</t>
  </si>
  <si>
    <t>HRSH02</t>
  </si>
  <si>
    <t>15m weathered granite over granite</t>
  </si>
  <si>
    <t>KGW001</t>
  </si>
  <si>
    <t>HRSH05</t>
  </si>
  <si>
    <t>32.5 m alluvium over slate and diabase</t>
  </si>
  <si>
    <t>OSK007</t>
  </si>
  <si>
    <t>Amboy</t>
  </si>
  <si>
    <t>Alluvium (~3m) over basalt</t>
  </si>
  <si>
    <t>Sakai</t>
  </si>
  <si>
    <t>Castaic - Old Ridge Route</t>
  </si>
  <si>
    <t>IMB</t>
  </si>
  <si>
    <t>Castaic fm</t>
  </si>
  <si>
    <t>HRS011</t>
  </si>
  <si>
    <t>9.1 m of gravels over rock</t>
  </si>
  <si>
    <t>Lucerne</t>
  </si>
  <si>
    <t>LANDERS\LCNWI-UP</t>
  </si>
  <si>
    <t>LANDERS\LCN260</t>
  </si>
  <si>
    <t>SMNH09</t>
  </si>
  <si>
    <t>Lake Hughes #12</t>
  </si>
  <si>
    <t>San Francisquito Fm</t>
  </si>
  <si>
    <t>Lake Hughes #12A</t>
  </si>
  <si>
    <t>SMN011</t>
  </si>
  <si>
    <t>MIE009</t>
  </si>
  <si>
    <t>Palmdale Fire Station</t>
  </si>
  <si>
    <t>Cachuma Dam Toe</t>
  </si>
  <si>
    <t>Anaverde Valley - City R</t>
  </si>
  <si>
    <t>Palmdale - Hwy 14 &amp; Palmdale</t>
  </si>
  <si>
    <t>HRS010</t>
  </si>
  <si>
    <t>4.7 m of caly and gravelly soil over rock</t>
  </si>
  <si>
    <t>OKY012</t>
  </si>
  <si>
    <t>&gt; 20 m of gravel, sand and silt over rock</t>
  </si>
  <si>
    <t>OSK006</t>
  </si>
  <si>
    <t>Leona Valley #1</t>
  </si>
  <si>
    <t>Rock (metamorphic)</t>
  </si>
  <si>
    <t>Leona Valley #2</t>
  </si>
  <si>
    <t>Leona Valley #3</t>
  </si>
  <si>
    <t>Metamorphic rock (gneiss)</t>
  </si>
  <si>
    <t>Leona Valley #4</t>
  </si>
  <si>
    <t>Leona Valley #5 - Ritter</t>
  </si>
  <si>
    <t>Leona Valley #6</t>
  </si>
  <si>
    <t>HRS008</t>
  </si>
  <si>
    <t>9.6 m of fill and gravelly soil over rock</t>
  </si>
  <si>
    <t>Lake Hughes #9</t>
  </si>
  <si>
    <t>gneiss</t>
  </si>
  <si>
    <t>pCg</t>
  </si>
  <si>
    <t>FILL(3M)/GNEISS</t>
  </si>
  <si>
    <t>SFERN\L09291</t>
  </si>
  <si>
    <t xml:space="preserve">tt extrapolated 9m                                     </t>
  </si>
  <si>
    <t>Sawtooth gneiss</t>
  </si>
  <si>
    <t>sgn</t>
  </si>
  <si>
    <t>USGS/CIT</t>
  </si>
  <si>
    <t>Sand, silt, gravel (30 feet) over granite/gneiss (ROSRINE) (possibly decomposed rock in upper 30 feet?)</t>
  </si>
  <si>
    <t>CGS Station No. 24272</t>
  </si>
  <si>
    <r>
      <t xml:space="preserve">CGS Station No. 24272     </t>
    </r>
    <r>
      <rPr>
        <u/>
        <sz val="10"/>
        <color indexed="12"/>
        <rFont val="Arial"/>
        <family val="2"/>
      </rPr>
      <t>http://geoinfo.usc.edu/rosrine/project_IMS/Links/rosrine.asp?SID=23</t>
    </r>
  </si>
  <si>
    <t>http://www.quake.ca.gov/cisn-edc/grndresponsepages/GR24272.HTM</t>
  </si>
  <si>
    <t>Leona Valley - Fire Station #1</t>
  </si>
  <si>
    <t>YMG001</t>
  </si>
  <si>
    <t>YMGH09</t>
  </si>
  <si>
    <t>MIE008</t>
  </si>
  <si>
    <t>Abeno</t>
  </si>
  <si>
    <t>NARH06</t>
  </si>
  <si>
    <t>OKYH04</t>
  </si>
  <si>
    <t>2m clay over 11.1 m weathered granite over granite</t>
  </si>
  <si>
    <t>MIE007</t>
  </si>
  <si>
    <t>HYG023</t>
  </si>
  <si>
    <t>Takatori</t>
  </si>
  <si>
    <t>Lake Hughes #4</t>
  </si>
  <si>
    <t>Lake Hughes #4 - Camp Mend</t>
  </si>
  <si>
    <t>Lake Hughes #4B - Camp Mend</t>
  </si>
  <si>
    <t>OKY011</t>
  </si>
  <si>
    <t>&gt; 20 m of sand and gravel over rock</t>
  </si>
  <si>
    <t>OSKH02</t>
  </si>
  <si>
    <t>OKA</t>
  </si>
  <si>
    <t>Elizabeth Lake</t>
  </si>
  <si>
    <t>HRS006</t>
  </si>
  <si>
    <t>7 m of sandy soil and gravel over rock</t>
  </si>
  <si>
    <t>Nishi-Akashi</t>
  </si>
  <si>
    <t>NAR002</t>
  </si>
  <si>
    <t>SMN013</t>
  </si>
  <si>
    <t>Port Island (0 m)</t>
  </si>
  <si>
    <t>I-E</t>
  </si>
  <si>
    <t>SZOH41</t>
  </si>
  <si>
    <t>OKYH06</t>
  </si>
  <si>
    <t>5m Weathered schalstein over schalstein</t>
  </si>
  <si>
    <t>Lake Hughes #1</t>
  </si>
  <si>
    <t>OSAJ</t>
  </si>
  <si>
    <t>Morigawachi</t>
  </si>
  <si>
    <t>Yae</t>
  </si>
  <si>
    <t>KJMA</t>
  </si>
  <si>
    <t>JMA</t>
  </si>
  <si>
    <t>Fukushima</t>
  </si>
  <si>
    <t>Lancaster - Med Off FF</t>
  </si>
  <si>
    <t>HYG021</t>
  </si>
  <si>
    <t>Shin-Osaka</t>
  </si>
  <si>
    <t>SMNH07</t>
  </si>
  <si>
    <t>HRSH09</t>
  </si>
  <si>
    <t>6 m sand, gravel and boulders over andesite</t>
  </si>
  <si>
    <t>HRS007</t>
  </si>
  <si>
    <t>1.3 m sandy soil over rock</t>
  </si>
  <si>
    <t>Fairmont Dam</t>
  </si>
  <si>
    <t>NAR001</t>
  </si>
  <si>
    <t>MIE006</t>
  </si>
  <si>
    <t>Amagasaki</t>
  </si>
  <si>
    <t>HRS004</t>
  </si>
  <si>
    <t>5.2 m of fill, clay and sandy soil over rock</t>
  </si>
  <si>
    <t>Kobe University</t>
  </si>
  <si>
    <t>OKYH13</t>
  </si>
  <si>
    <t>OSK005</t>
  </si>
  <si>
    <t>Lancaster - Fox Airfield Grnd</t>
  </si>
  <si>
    <t>SZO018</t>
  </si>
  <si>
    <t>OSK004</t>
  </si>
  <si>
    <t>OKY010</t>
  </si>
  <si>
    <t>3.4 m of silt over rock</t>
  </si>
  <si>
    <t>Sandberg - Bald Mtn</t>
  </si>
  <si>
    <t>Thin alluv over weathered rock(granitic)</t>
  </si>
  <si>
    <t>Helendale - Helendale &amp; Vista</t>
  </si>
  <si>
    <t>HYG022</t>
  </si>
  <si>
    <t>OKYH02</t>
  </si>
  <si>
    <t>5 m of soil over granite</t>
  </si>
  <si>
    <t>HYG016</t>
  </si>
  <si>
    <t>&gt; 20 m of sand, gravel and silts</t>
  </si>
  <si>
    <t>SZO005</t>
  </si>
  <si>
    <t>Antelope Buttes</t>
  </si>
  <si>
    <t>OSKH04</t>
  </si>
  <si>
    <t>MIEH02</t>
  </si>
  <si>
    <t>Kakogawa</t>
  </si>
  <si>
    <t>OSK003</t>
  </si>
  <si>
    <t>MIE005</t>
  </si>
  <si>
    <t>SZO019</t>
  </si>
  <si>
    <t>KYT014</t>
  </si>
  <si>
    <t>HRS005</t>
  </si>
  <si>
    <t>7m of clay over rock</t>
  </si>
  <si>
    <t>OKYH03</t>
  </si>
  <si>
    <t>29 m weathered diorite over diorite</t>
  </si>
  <si>
    <t>OKY007</t>
  </si>
  <si>
    <t>11.4 m of soil and gravel over rock</t>
  </si>
  <si>
    <t>AIC016</t>
  </si>
  <si>
    <t>SZOH40</t>
  </si>
  <si>
    <t>HYGH06</t>
  </si>
  <si>
    <t>12m soil with gravel over 7 m weathered andesitic tuff over andesite tuff</t>
  </si>
  <si>
    <t>SZOH26</t>
  </si>
  <si>
    <t>SZOH39</t>
  </si>
  <si>
    <t>HYG020</t>
  </si>
  <si>
    <t>Gormon - Oso Pump Plant</t>
  </si>
  <si>
    <t>Takarazuka</t>
  </si>
  <si>
    <t>HRS003</t>
  </si>
  <si>
    <t>8.5 m of clay and gravel over rock</t>
  </si>
  <si>
    <t>HYGH10</t>
  </si>
  <si>
    <t>HYG018</t>
  </si>
  <si>
    <t>MIEH10</t>
  </si>
  <si>
    <t>Rosamond - Goode Ranch</t>
  </si>
  <si>
    <t>Hector</t>
  </si>
  <si>
    <t>I-B</t>
  </si>
  <si>
    <t>SZOH24</t>
  </si>
  <si>
    <t>HYG019</t>
  </si>
  <si>
    <t>Neenach - Sacatara Ck</t>
  </si>
  <si>
    <t>SMN008</t>
  </si>
  <si>
    <t>7 m of clay and sandy soil over rock</t>
  </si>
  <si>
    <t>SIGH03</t>
  </si>
  <si>
    <t>Coolwater</t>
  </si>
  <si>
    <t>SZO016</t>
  </si>
  <si>
    <t>MIE004</t>
  </si>
  <si>
    <t>OSK002</t>
  </si>
  <si>
    <t>OKYH05</t>
  </si>
  <si>
    <t>Dacite</t>
  </si>
  <si>
    <t>SMNH05</t>
  </si>
  <si>
    <t>8 m of soil with cobbles and gravel over tuff breccia and tuffs</t>
  </si>
  <si>
    <t>OKY008</t>
  </si>
  <si>
    <t>11.9 m of clay and gravel over rock</t>
  </si>
  <si>
    <t>Fort Tejon</t>
  </si>
  <si>
    <t>alluvium / quartz diorite</t>
  </si>
  <si>
    <t>Rosamond - Airport</t>
  </si>
  <si>
    <t>SZO023</t>
  </si>
  <si>
    <t>SMNH08</t>
  </si>
  <si>
    <t>5.8 m sandy silt with gravel over 5.2 m weathered granite over granite</t>
  </si>
  <si>
    <t>SIG011</t>
  </si>
  <si>
    <t>KYT013</t>
  </si>
  <si>
    <t>SMNH06</t>
  </si>
  <si>
    <t>16 m of sitly clay over 25 m weathered greenschist over greenschist</t>
  </si>
  <si>
    <t>SMN010</t>
  </si>
  <si>
    <t>1 m of soil over rock</t>
  </si>
  <si>
    <t>AICH05</t>
  </si>
  <si>
    <t>Barstow</t>
  </si>
  <si>
    <t>HRS002</t>
  </si>
  <si>
    <t>4.8 m of clay and gravel over rock</t>
  </si>
  <si>
    <t>AICH20</t>
  </si>
  <si>
    <t>HYGH05</t>
  </si>
  <si>
    <t>1.3 m soil over 12.6 m sand, gravel, cobbles, over 2.3 m weathered rhyolitic tuff over rhyolitic tuff</t>
  </si>
  <si>
    <t>Yermo Fire Station</t>
  </si>
  <si>
    <t>SIG012</t>
  </si>
  <si>
    <t>HYGH09</t>
  </si>
  <si>
    <t>OKYH08</t>
  </si>
  <si>
    <t>4.2 m clay and gravel over granite</t>
  </si>
  <si>
    <t>HRSH06</t>
  </si>
  <si>
    <t>6m weathered mudstone over 48 m mudstone over 25.2 m conglomerate over granite</t>
  </si>
  <si>
    <t>SZOH36</t>
  </si>
  <si>
    <t>AIC012</t>
  </si>
  <si>
    <t>OKY009</t>
  </si>
  <si>
    <t>8.8 m of clay and gravel over rock</t>
  </si>
  <si>
    <t>AICH08</t>
  </si>
  <si>
    <t>HYGH12</t>
  </si>
  <si>
    <t>1.5 m soil over 18.5 m weathered tuff over rhyolitic welded tuff</t>
  </si>
  <si>
    <t>AICH04</t>
  </si>
  <si>
    <t>OKYH14</t>
  </si>
  <si>
    <t>SZOH31</t>
  </si>
  <si>
    <t>Tehachapi Pump</t>
  </si>
  <si>
    <t>SZOH35</t>
  </si>
  <si>
    <t>AICH19</t>
  </si>
  <si>
    <t>HRS021</t>
  </si>
  <si>
    <t>4m of soil over rock</t>
  </si>
  <si>
    <t>HYG015</t>
  </si>
  <si>
    <t>SZO028</t>
  </si>
  <si>
    <t>OKY004</t>
  </si>
  <si>
    <t>4.9 m of clay and gravel over rock</t>
  </si>
  <si>
    <t>AICH18</t>
  </si>
  <si>
    <t>SIGH04</t>
  </si>
  <si>
    <t>SZO014</t>
  </si>
  <si>
    <t>MIE003</t>
  </si>
  <si>
    <t>SZOH43</t>
  </si>
  <si>
    <t>OSK001</t>
  </si>
  <si>
    <t>CHB025</t>
  </si>
  <si>
    <t>SIG010</t>
  </si>
  <si>
    <t>SZOH42</t>
  </si>
  <si>
    <t>AIC010</t>
  </si>
  <si>
    <t>HYG011</t>
  </si>
  <si>
    <t>4.6 m of clay and gravelly soil over rock</t>
  </si>
  <si>
    <t>SZO026</t>
  </si>
  <si>
    <t>MIEH01</t>
  </si>
  <si>
    <t>HYG013</t>
  </si>
  <si>
    <t>HYG012</t>
  </si>
  <si>
    <t>&gt; 10 m of soil</t>
  </si>
  <si>
    <t>KYT012</t>
  </si>
  <si>
    <t>AIC011</t>
  </si>
  <si>
    <t>AICH10</t>
  </si>
  <si>
    <t>Boron Fire Station</t>
  </si>
  <si>
    <t>HYG014</t>
  </si>
  <si>
    <t>SIG009</t>
  </si>
  <si>
    <t>SZOH32</t>
  </si>
  <si>
    <t>SMNH13</t>
  </si>
  <si>
    <t>OKY005</t>
  </si>
  <si>
    <t>4.6 m of soil over rock</t>
  </si>
  <si>
    <t>SMN009</t>
  </si>
  <si>
    <t>10.8 m of sand and gravelly soil over rock</t>
  </si>
  <si>
    <t>SZOH33</t>
  </si>
  <si>
    <t>KYT011</t>
  </si>
  <si>
    <t>Wheeler Ridge - Ground</t>
  </si>
  <si>
    <t>younger alluvium</t>
  </si>
  <si>
    <t>HYGH07</t>
  </si>
  <si>
    <t>4 m soil over 24 m sand.clay over hornfels</t>
  </si>
  <si>
    <t>MIE002</t>
  </si>
  <si>
    <t>HRS001</t>
  </si>
  <si>
    <t>8m of clay, sand and gravel over rock</t>
  </si>
  <si>
    <t>Maricopa Array #2</t>
  </si>
  <si>
    <t>SZO013</t>
  </si>
  <si>
    <t>Mojave - Oak Creek Canyon</t>
  </si>
  <si>
    <t>Morongo Valley Hall (GEOS #58)</t>
  </si>
  <si>
    <t>OKYH07</t>
  </si>
  <si>
    <t>5.8 m sand, gravel cobbles over granite</t>
  </si>
  <si>
    <t>HYG010</t>
  </si>
  <si>
    <t>AIC004</t>
  </si>
  <si>
    <t>HYGH02</t>
  </si>
  <si>
    <t>6m weatheed gabbro over gabbro</t>
  </si>
  <si>
    <t>OKY006</t>
  </si>
  <si>
    <t>2.6 m of soil and gravel over rock</t>
  </si>
  <si>
    <t>HYGH04</t>
  </si>
  <si>
    <t>OKYH11</t>
  </si>
  <si>
    <t>3.5 m soil over slate and serpentine</t>
  </si>
  <si>
    <t>Mojave - Hwys 14 &amp; 58</t>
  </si>
  <si>
    <t>SIG008</t>
  </si>
  <si>
    <t>SMN007</t>
  </si>
  <si>
    <t>15.7 m of sand over rock</t>
  </si>
  <si>
    <t>Maricopa Array #3</t>
  </si>
  <si>
    <t>AIC009</t>
  </si>
  <si>
    <t>SZOH38</t>
  </si>
  <si>
    <t>SMNH04</t>
  </si>
  <si>
    <t>11.5 m sand with gravel over 4.5 m tuff over andesite</t>
  </si>
  <si>
    <t>SZO022</t>
  </si>
  <si>
    <t>SZO008</t>
  </si>
  <si>
    <t>KNG206</t>
  </si>
  <si>
    <t>OKYH12</t>
  </si>
  <si>
    <t>6.15 m weathered rhyolite over rhyolite</t>
  </si>
  <si>
    <t>SZO021</t>
  </si>
  <si>
    <t>AIC008</t>
  </si>
  <si>
    <t>CHB019</t>
  </si>
  <si>
    <t>CHB020</t>
  </si>
  <si>
    <t>SZOH34</t>
  </si>
  <si>
    <t>SZO012</t>
  </si>
  <si>
    <t>SIG007</t>
  </si>
  <si>
    <t>CHBH16</t>
  </si>
  <si>
    <t>AICH15</t>
  </si>
  <si>
    <t>KNG004</t>
  </si>
  <si>
    <t>HYG008</t>
  </si>
  <si>
    <t>Taft Lincoln School</t>
  </si>
  <si>
    <t>FQD</t>
  </si>
  <si>
    <t>Holocene alluvial fan deposits</t>
  </si>
  <si>
    <t>AICH16</t>
  </si>
  <si>
    <t>CHB018</t>
  </si>
  <si>
    <t>Buena Vista - Taft</t>
  </si>
  <si>
    <t>SMNH12</t>
  </si>
  <si>
    <t>HYG007</t>
  </si>
  <si>
    <t>&gt; 10 m of gravels</t>
  </si>
  <si>
    <t>KYT009</t>
  </si>
  <si>
    <t>TTR009</t>
  </si>
  <si>
    <t>6 m of soil over rock</t>
  </si>
  <si>
    <t>CHBH17</t>
  </si>
  <si>
    <t>HYG009</t>
  </si>
  <si>
    <t>OKY003</t>
  </si>
  <si>
    <t>5.5 m of soil over rock</t>
  </si>
  <si>
    <t>MIE001</t>
  </si>
  <si>
    <t>AIC003</t>
  </si>
  <si>
    <t>OKY002</t>
  </si>
  <si>
    <t>4.8 m of soil and gravel over rock</t>
  </si>
  <si>
    <t>SMN003</t>
  </si>
  <si>
    <t>4.5 m of gravelly soil over rock</t>
  </si>
  <si>
    <t>OKYH09</t>
  </si>
  <si>
    <t>4.5 m of clay, gravel, cobbles over granite</t>
  </si>
  <si>
    <t>AICH17</t>
  </si>
  <si>
    <t>AICH14</t>
  </si>
  <si>
    <t>SMN006</t>
  </si>
  <si>
    <t>2.8 m of sandy soil over rock</t>
  </si>
  <si>
    <t>SMN016</t>
  </si>
  <si>
    <t>7.9 m of soil over rock</t>
  </si>
  <si>
    <t>SZO009</t>
  </si>
  <si>
    <t>AIC005</t>
  </si>
  <si>
    <t>SZOH37</t>
  </si>
  <si>
    <t>SIG006</t>
  </si>
  <si>
    <t>San Luis Obispo - Lopez Lake Grounds</t>
  </si>
  <si>
    <t>Alluvium, sandstone</t>
  </si>
  <si>
    <t>KYT010</t>
  </si>
  <si>
    <t>SZO011</t>
  </si>
  <si>
    <t>AICH13</t>
  </si>
  <si>
    <t>AICH07</t>
  </si>
  <si>
    <t>HYGH03</t>
  </si>
  <si>
    <t>2m soil over 8 m cobble stone over granite</t>
  </si>
  <si>
    <t>SZOH30</t>
  </si>
  <si>
    <t>SMNH02</t>
  </si>
  <si>
    <t>granite</t>
  </si>
  <si>
    <t>SMNH03</t>
  </si>
  <si>
    <t>1.1 m fill over 0.7 m concrete over 11 m sand, gravel, cobbles over mudstone and sandstone</t>
  </si>
  <si>
    <t>TTRH02</t>
  </si>
  <si>
    <t>10.4 m of sand and gravel over granite and andesite</t>
  </si>
  <si>
    <t>Kashmar</t>
  </si>
  <si>
    <t>SIGH01</t>
  </si>
  <si>
    <t>SZO015</t>
  </si>
  <si>
    <t>SIGH02</t>
  </si>
  <si>
    <t>SIG005</t>
  </si>
  <si>
    <t>TTRH01</t>
  </si>
  <si>
    <t>3 m soil over 4 m weathered granite over granite</t>
  </si>
  <si>
    <t>KYT008</t>
  </si>
  <si>
    <t>KNG013</t>
  </si>
  <si>
    <t>KYTH04</t>
  </si>
  <si>
    <t>Fort Irwin</t>
  </si>
  <si>
    <t>Wrong Sta No. - See Dwells notes from September 29; Station No. 32577 (was abandoned)</t>
  </si>
  <si>
    <t>http://docinet3.consrv.ca.gov/csmip/cisn-edc/grndresponsepages/GR32577.HTM</t>
  </si>
  <si>
    <t>Baker Fire Station</t>
  </si>
  <si>
    <t>KNG003</t>
  </si>
  <si>
    <t>HIK</t>
  </si>
  <si>
    <t>GIFH09</t>
  </si>
  <si>
    <t>POINT BUCHON - LOS OSOS</t>
  </si>
  <si>
    <t>Thin alluvium, sandstone</t>
  </si>
  <si>
    <t>KYT006</t>
  </si>
  <si>
    <t>OKY015</t>
  </si>
  <si>
    <t>12.3 m of soil and gravel over rock</t>
  </si>
  <si>
    <t>YMN007</t>
  </si>
  <si>
    <t>TTR007</t>
  </si>
  <si>
    <t>0.5 m of soil over rock</t>
  </si>
  <si>
    <t>OKYH10</t>
  </si>
  <si>
    <t>40 m weathered granite over granodiorite</t>
  </si>
  <si>
    <t>NGN025</t>
  </si>
  <si>
    <t>CHBH11</t>
  </si>
  <si>
    <t>GIF022</t>
  </si>
  <si>
    <t>SMN004</t>
  </si>
  <si>
    <t>11 m of sandy soil and clay over rock</t>
  </si>
  <si>
    <t>San Luis Obispo</t>
  </si>
  <si>
    <t>KJf</t>
  </si>
  <si>
    <t>HYGH11</t>
  </si>
  <si>
    <t>GIFH29</t>
  </si>
  <si>
    <t>SMNH01</t>
  </si>
  <si>
    <t>13.5 m of sand, gravel, silt and cobbles over basalt</t>
  </si>
  <si>
    <t>NGNH25</t>
  </si>
  <si>
    <t>AIC001</t>
  </si>
  <si>
    <t>AIC002</t>
  </si>
  <si>
    <t>CHB017</t>
  </si>
  <si>
    <t>CHB016</t>
  </si>
  <si>
    <t>GIF024</t>
  </si>
  <si>
    <t>AICH11</t>
  </si>
  <si>
    <t>SZOH29</t>
  </si>
  <si>
    <t>KYT007</t>
  </si>
  <si>
    <t>NGNH14</t>
  </si>
  <si>
    <t>CHB022</t>
  </si>
  <si>
    <t>SZO010</t>
  </si>
  <si>
    <t>KYTH03</t>
  </si>
  <si>
    <t>KNG005</t>
  </si>
  <si>
    <t>HYG006</t>
  </si>
  <si>
    <t>3.8 m of soil and gravel over rock</t>
  </si>
  <si>
    <t>KNG010</t>
  </si>
  <si>
    <t>TTR001</t>
  </si>
  <si>
    <t>1.6 m of soul over rock</t>
  </si>
  <si>
    <t>KNG007</t>
  </si>
  <si>
    <t>TTR003</t>
  </si>
  <si>
    <t>1.9 m of fill over rock</t>
  </si>
  <si>
    <t>HYG005</t>
  </si>
  <si>
    <t>CHBH12</t>
  </si>
  <si>
    <t>YMNH13</t>
  </si>
  <si>
    <t>SIG004</t>
  </si>
  <si>
    <t>Bakersfield - Stockdata &amp; California</t>
  </si>
  <si>
    <t>KNGH22</t>
  </si>
  <si>
    <t>SMN005</t>
  </si>
  <si>
    <t>&gt; 20 m of sandy soil and clay</t>
  </si>
  <si>
    <t>KNG014</t>
  </si>
  <si>
    <t>SMN015</t>
  </si>
  <si>
    <t>12.9 m of gravelly soil and clay over rock</t>
  </si>
  <si>
    <t>KNGH20</t>
  </si>
  <si>
    <t>Bakersfield - Harvey Aud</t>
  </si>
  <si>
    <t>CHB015</t>
  </si>
  <si>
    <t>SIG003</t>
  </si>
  <si>
    <t>KNG012</t>
  </si>
  <si>
    <t>CHB026</t>
  </si>
  <si>
    <t>GIF023</t>
  </si>
  <si>
    <t>KNGH11</t>
  </si>
  <si>
    <t>Buttonwillow - Hwy 58 &amp; Wasco</t>
  </si>
  <si>
    <t>GIFH26</t>
  </si>
  <si>
    <t>KNGH19</t>
  </si>
  <si>
    <t>GIFH07</t>
  </si>
  <si>
    <t>SIG002</t>
  </si>
  <si>
    <t>TTR008</t>
  </si>
  <si>
    <t>&gt; 20 m of clay and sandy soil</t>
  </si>
  <si>
    <t>SMNH11</t>
  </si>
  <si>
    <t>GIF020</t>
  </si>
  <si>
    <t>TTR005</t>
  </si>
  <si>
    <t>1.6 m of soil over rock</t>
  </si>
  <si>
    <t>YMNH09</t>
  </si>
  <si>
    <t>YMN008</t>
  </si>
  <si>
    <t>CHB013</t>
  </si>
  <si>
    <t>KNG002</t>
  </si>
  <si>
    <t>KNG009</t>
  </si>
  <si>
    <t>GIF021</t>
  </si>
  <si>
    <t>MZH</t>
  </si>
  <si>
    <t>GIFH27</t>
  </si>
  <si>
    <t>GIF019</t>
  </si>
  <si>
    <t>GIFH28</t>
  </si>
  <si>
    <t>FKIH07</t>
  </si>
  <si>
    <t>KNG006</t>
  </si>
  <si>
    <t>HYG004</t>
  </si>
  <si>
    <t>0.2 m of soil over rock</t>
  </si>
  <si>
    <t>KNGH21</t>
  </si>
  <si>
    <t>TTR004</t>
  </si>
  <si>
    <t>&gt; 20 m of gravelly and sandy soils</t>
  </si>
  <si>
    <t>HYG003</t>
  </si>
  <si>
    <t>TTRH04</t>
  </si>
  <si>
    <t>YMN003</t>
  </si>
  <si>
    <t>SMN002</t>
  </si>
  <si>
    <t>17.8 m of clay, silt and sand over rock</t>
  </si>
  <si>
    <t>YMN006</t>
  </si>
  <si>
    <t>KYT005</t>
  </si>
  <si>
    <t>CHB014</t>
  </si>
  <si>
    <t>TTR002</t>
  </si>
  <si>
    <t>&gt; 20 m of sand and gravelly soil</t>
  </si>
  <si>
    <t>GIF017</t>
  </si>
  <si>
    <t>GIFH11</t>
  </si>
  <si>
    <t>TOT</t>
  </si>
  <si>
    <t>FKIH06</t>
  </si>
  <si>
    <t>GIF018</t>
  </si>
  <si>
    <t>FKI010</t>
  </si>
  <si>
    <t>KNGH10</t>
  </si>
  <si>
    <t>YMN009</t>
  </si>
  <si>
    <t>FKI009</t>
  </si>
  <si>
    <t>GIFH06</t>
  </si>
  <si>
    <t>TTR006</t>
  </si>
  <si>
    <t>&gt; 20 m of volcanic ash clay, sandy and gravelly soils</t>
  </si>
  <si>
    <t>YMNH14</t>
  </si>
  <si>
    <t>NGNH13</t>
  </si>
  <si>
    <t>GIFH25</t>
  </si>
  <si>
    <t>KYTH01</t>
  </si>
  <si>
    <t>NGN024</t>
  </si>
  <si>
    <t>YMNH15</t>
  </si>
  <si>
    <t>KNG001</t>
  </si>
  <si>
    <t>YMNH10</t>
  </si>
  <si>
    <t>SMN001</t>
  </si>
  <si>
    <t>4.8 m of sandy soil over rock</t>
  </si>
  <si>
    <t>KYT004</t>
  </si>
  <si>
    <t>SIG001</t>
  </si>
  <si>
    <t>CHBH10</t>
  </si>
  <si>
    <t>FKI008</t>
  </si>
  <si>
    <t>SMNH10</t>
  </si>
  <si>
    <t>FKIH04</t>
  </si>
  <si>
    <t>Templeton - 1-story Hospital</t>
  </si>
  <si>
    <t>TEMPLETON - HOSPITAL GROUNDS</t>
  </si>
  <si>
    <t>Alluvium over soft rock (siltstone)</t>
  </si>
  <si>
    <t>YMNH12</t>
  </si>
  <si>
    <t>CHB012</t>
  </si>
  <si>
    <t>KNG008</t>
  </si>
  <si>
    <t>TKY005</t>
  </si>
  <si>
    <t>NGN023</t>
  </si>
  <si>
    <t>CHBH19</t>
  </si>
  <si>
    <t>GIF026</t>
  </si>
  <si>
    <t>Cambria - Hwy 1 Caltrans Bridge</t>
  </si>
  <si>
    <t>GIFH12</t>
  </si>
  <si>
    <t>CHB011</t>
  </si>
  <si>
    <t>NGNH23</t>
  </si>
  <si>
    <t>KYT002</t>
  </si>
  <si>
    <t>NGN022</t>
  </si>
  <si>
    <t>TKYH11</t>
  </si>
  <si>
    <t>CHB009</t>
  </si>
  <si>
    <t>NGNH24</t>
  </si>
  <si>
    <t>YMN002</t>
  </si>
  <si>
    <t>KNG011</t>
  </si>
  <si>
    <t>HYG001</t>
  </si>
  <si>
    <t>2.1 m of soil over rock</t>
  </si>
  <si>
    <t>YMNH11</t>
  </si>
  <si>
    <t>PARKFIELD - RED HILLS</t>
  </si>
  <si>
    <t>TKY004</t>
  </si>
  <si>
    <t>GIFH03</t>
  </si>
  <si>
    <t>CHB024</t>
  </si>
  <si>
    <t>FKIH05</t>
  </si>
  <si>
    <t>GIF012</t>
  </si>
  <si>
    <t>GIFH24</t>
  </si>
  <si>
    <t>YMN011</t>
  </si>
  <si>
    <t>Cholame - Shandon Array #12</t>
  </si>
  <si>
    <t>Parkfield - Cholame 12W</t>
  </si>
  <si>
    <t>KNGH18</t>
  </si>
  <si>
    <t>HYG002</t>
  </si>
  <si>
    <t>Isabella Dam (Aux Abut)</t>
  </si>
  <si>
    <t>FKI007</t>
  </si>
  <si>
    <t>TKY017</t>
  </si>
  <si>
    <t>TKY016</t>
  </si>
  <si>
    <t>CHB008</t>
  </si>
  <si>
    <t>YMN005</t>
  </si>
  <si>
    <t>Shandon-1-story High School Bldg</t>
  </si>
  <si>
    <t>Alluvium over soft rock (sandstone)</t>
  </si>
  <si>
    <t>TKY018</t>
  </si>
  <si>
    <t>GIF014</t>
  </si>
  <si>
    <t>TKY013</t>
  </si>
  <si>
    <t>GIFH21</t>
  </si>
  <si>
    <t>GIF013</t>
  </si>
  <si>
    <t>GIFH22</t>
  </si>
  <si>
    <t>TKY020</t>
  </si>
  <si>
    <t>TKYH12</t>
  </si>
  <si>
    <t>TKY028</t>
  </si>
  <si>
    <t>TKY026</t>
  </si>
  <si>
    <t>Cholame - Shandon Array #8</t>
  </si>
  <si>
    <t>Parkfield - Cholame 8W</t>
  </si>
  <si>
    <t>KYT003</t>
  </si>
  <si>
    <t>Parkfield - Cholame 6W</t>
  </si>
  <si>
    <t>YMNH08</t>
  </si>
  <si>
    <t>TKY022</t>
  </si>
  <si>
    <t>TKY021</t>
  </si>
  <si>
    <t>TKY014</t>
  </si>
  <si>
    <t>TKY027</t>
  </si>
  <si>
    <t>CHB029</t>
  </si>
  <si>
    <t>Cholame - Shandon Array #5</t>
  </si>
  <si>
    <t>Parkfield - Cholame 5W</t>
  </si>
  <si>
    <t>TKYH13</t>
  </si>
  <si>
    <t>TKY006</t>
  </si>
  <si>
    <t>Tehran - Sarif University</t>
  </si>
  <si>
    <t>YMN004</t>
  </si>
  <si>
    <t>PARKFIELD - TEMBLOR</t>
  </si>
  <si>
    <t>Thin alluvium over hard rock (serpentine)</t>
  </si>
  <si>
    <t>serpentine</t>
  </si>
  <si>
    <t>KYTH02</t>
  </si>
  <si>
    <t>Parkfield - Cholame 4AW</t>
  </si>
  <si>
    <t>CHB010</t>
  </si>
  <si>
    <t>Temblor pre-1969</t>
  </si>
  <si>
    <t>TKY007</t>
  </si>
  <si>
    <t>PARKFIELD - JACK CANYON</t>
  </si>
  <si>
    <t>TKY025</t>
  </si>
  <si>
    <t>Parkfield - Cholame 4W</t>
  </si>
  <si>
    <t>GIFH23</t>
  </si>
  <si>
    <t>CHB007</t>
  </si>
  <si>
    <t>Parkfield - Cholame 3W</t>
  </si>
  <si>
    <t>TKY023</t>
  </si>
  <si>
    <t>Tehran - Building &amp; Housing</t>
  </si>
  <si>
    <t>NGN021</t>
  </si>
  <si>
    <t>TKY002</t>
  </si>
  <si>
    <t>CHBH14</t>
  </si>
  <si>
    <t>TKY015</t>
  </si>
  <si>
    <t>Cholame - Shandon Array #2</t>
  </si>
  <si>
    <t>Alluvium, sandstone(?)</t>
  </si>
  <si>
    <t>Parkfield - Cholame 2WA</t>
  </si>
  <si>
    <t>CHB005</t>
  </si>
  <si>
    <t>Parkfield - Gold Hill 6W</t>
  </si>
  <si>
    <t>YMNH16</t>
  </si>
  <si>
    <t>TKY024</t>
  </si>
  <si>
    <t>KYT001</t>
  </si>
  <si>
    <t>Parkfield - Cholame 1E</t>
  </si>
  <si>
    <t>Parkfield - Cholame 2E</t>
  </si>
  <si>
    <t>Soil, sandstone</t>
  </si>
  <si>
    <t>Parkfield - Fault Zone 1</t>
  </si>
  <si>
    <t>Alluvium &gt;100m</t>
  </si>
  <si>
    <t>GIF011</t>
  </si>
  <si>
    <t>CHB028</t>
  </si>
  <si>
    <t>Parkfield - Gold Hill 5W</t>
  </si>
  <si>
    <t>Parkfield - Cholame 3E</t>
  </si>
  <si>
    <t>FKI006</t>
  </si>
  <si>
    <t>CHB006</t>
  </si>
  <si>
    <t>NGNH20</t>
  </si>
  <si>
    <t>Parkfield - Gold Hill 4W</t>
  </si>
  <si>
    <t>CHB002</t>
  </si>
  <si>
    <t>Parkfield - Fault Zone 2</t>
  </si>
  <si>
    <t>Parkfield - Stone Corral 1E</t>
  </si>
  <si>
    <t>YMN001</t>
  </si>
  <si>
    <t>NGNH22</t>
  </si>
  <si>
    <t>YMN010</t>
  </si>
  <si>
    <t>CHBH04</t>
  </si>
  <si>
    <t>CHB003</t>
  </si>
  <si>
    <t>GIFH20</t>
  </si>
  <si>
    <t>Parkfield - Gold Hill 3W</t>
  </si>
  <si>
    <t>SIT013</t>
  </si>
  <si>
    <t>TKY003</t>
  </si>
  <si>
    <t>San Antonio Dam - Toe</t>
  </si>
  <si>
    <t>SITH04</t>
  </si>
  <si>
    <t>GIF010</t>
  </si>
  <si>
    <t>TKY001</t>
  </si>
  <si>
    <t>Parkfield - Fault Zone 3</t>
  </si>
  <si>
    <t>SIT011</t>
  </si>
  <si>
    <t>Parkfield - Stone Corral 2E</t>
  </si>
  <si>
    <t>Parkfield - Gold Hill 2W</t>
  </si>
  <si>
    <t>NGN018</t>
  </si>
  <si>
    <t>PARKFIELD - HOG CANYON</t>
  </si>
  <si>
    <t>PARKFIELD - WORK RANCH</t>
  </si>
  <si>
    <t>Parkfield - Gold Hill 1W</t>
  </si>
  <si>
    <t>PARKFIELD - UPSAR 01</t>
  </si>
  <si>
    <t>Non-marine alluvial fan</t>
  </si>
  <si>
    <t>PARKFIELD - UPSAR 03</t>
  </si>
  <si>
    <t>PARKFIELD - UPSAR 02</t>
  </si>
  <si>
    <t>PARKFIELD - UPSAR 05</t>
  </si>
  <si>
    <t>PARKFIELD - UPSAR 06</t>
  </si>
  <si>
    <t>PARKFIELD - UPSAR 07</t>
  </si>
  <si>
    <t>PARKFIELD - UPSAR 08</t>
  </si>
  <si>
    <t>IBRH20</t>
  </si>
  <si>
    <t>PARKFIELD - UPSAR 09</t>
  </si>
  <si>
    <t>PARKFIELD - UPSAR 11</t>
  </si>
  <si>
    <t>PARKFIELD - UPSAR 12</t>
  </si>
  <si>
    <t>PARKFIELD - UPSAR 13</t>
  </si>
  <si>
    <t>CHBH13</t>
  </si>
  <si>
    <t>PARKFIELD - UPSAR 10</t>
  </si>
  <si>
    <t>NGN020</t>
  </si>
  <si>
    <t>NGNH21</t>
  </si>
  <si>
    <t>GIFH08</t>
  </si>
  <si>
    <t>PARKFIELD - GOLD HILL</t>
  </si>
  <si>
    <t>Parkfield - Stone Corral 3E</t>
  </si>
  <si>
    <t>Parkfield - Fault Zone 4</t>
  </si>
  <si>
    <t>SIT012</t>
  </si>
  <si>
    <t>Parkfield - Gold Hill 2E</t>
  </si>
  <si>
    <t>Parkfield - Stone Corral 4E</t>
  </si>
  <si>
    <t>NGN019</t>
  </si>
  <si>
    <t>Parkfield - Fault Zone 6</t>
  </si>
  <si>
    <t>SITH11</t>
  </si>
  <si>
    <t>Parkfield - Vineyard Cany 6W</t>
  </si>
  <si>
    <t>Parkfield - Gold Hill 3E</t>
  </si>
  <si>
    <t>Parkfield - Fault Zone 7</t>
  </si>
  <si>
    <t>Parkfield - Fault Zone 10</t>
  </si>
  <si>
    <t>PARKFIELD - TURKEY FLAT #1 (0M)</t>
  </si>
  <si>
    <t>Rock (sandstone)</t>
  </si>
  <si>
    <t>Parkfield - Fault Zone 8</t>
  </si>
  <si>
    <t>Parkfield - Fault Zone 9</t>
  </si>
  <si>
    <t>Parkfield - Vineyard Cany 5W</t>
  </si>
  <si>
    <t>PARKFIELD - EADES</t>
  </si>
  <si>
    <t>SITH03</t>
  </si>
  <si>
    <t>GIFH18</t>
  </si>
  <si>
    <t>Parkfield - Fault Zone 11</t>
  </si>
  <si>
    <t>PARKFIELD - 1-STORY SCHOOL BLDG</t>
  </si>
  <si>
    <t>Shallow alluvium over soft rock (sandstone)</t>
  </si>
  <si>
    <t>Parkfield - Fault Zone 12</t>
  </si>
  <si>
    <t>CHB004</t>
  </si>
  <si>
    <t>SIT009</t>
  </si>
  <si>
    <t>Parkfield - Vineyard Cany 4W</t>
  </si>
  <si>
    <t>FKI011</t>
  </si>
  <si>
    <t>SIT010</t>
  </si>
  <si>
    <t>FKI005</t>
  </si>
  <si>
    <t>Parkfield - Fault Zone 14</t>
  </si>
  <si>
    <t>SITH07</t>
  </si>
  <si>
    <t>PARKFIELD - FROELICH</t>
  </si>
  <si>
    <t>Rhyolite</t>
  </si>
  <si>
    <t>IBR016</t>
  </si>
  <si>
    <t>NGNH11</t>
  </si>
  <si>
    <t>NGN016</t>
  </si>
  <si>
    <t>Parkfield - Fault Zone 15</t>
  </si>
  <si>
    <t>GIF009</t>
  </si>
  <si>
    <t>Parkfield - Vineyard Cany 3W</t>
  </si>
  <si>
    <t>PARKFIELD - VINEYARD CANYON</t>
  </si>
  <si>
    <t>Parkfield - Vineyard Cany 2W</t>
  </si>
  <si>
    <t>Parkfield - Fault Zone 16</t>
  </si>
  <si>
    <t>NGNH18</t>
  </si>
  <si>
    <t>Parkfield - Vineyard Cany 1W</t>
  </si>
  <si>
    <t>FKIH03</t>
  </si>
  <si>
    <t>PARKFIELD - DONNA LEE</t>
  </si>
  <si>
    <t>PARKFIELD - JOAQUIN CANYON</t>
  </si>
  <si>
    <t>NGNH16</t>
  </si>
  <si>
    <t>Miocene non-marine</t>
  </si>
  <si>
    <t>FKIH02</t>
  </si>
  <si>
    <t>GIFH17</t>
  </si>
  <si>
    <t>IBRH07</t>
  </si>
  <si>
    <t>GIF008</t>
  </si>
  <si>
    <t>IBR017</t>
  </si>
  <si>
    <t>Parkfield - Vineyard Cany 1E</t>
  </si>
  <si>
    <t>PARKFIELD - MIDDLE MOUNTAIN</t>
  </si>
  <si>
    <t>CHB001</t>
  </si>
  <si>
    <t>NGNH10</t>
  </si>
  <si>
    <t>NGNH12</t>
  </si>
  <si>
    <t>NGNH19</t>
  </si>
  <si>
    <t>PARKFIELD - STOCKDALE MTN</t>
  </si>
  <si>
    <t>Parkfield - Vineyard Cany 2E</t>
  </si>
  <si>
    <t>IFA</t>
  </si>
  <si>
    <t>Soil, Serpentine (Franciscian-Qls)</t>
  </si>
  <si>
    <t>SIT008</t>
  </si>
  <si>
    <t>NGN017</t>
  </si>
  <si>
    <t>IBR018</t>
  </si>
  <si>
    <t>FKI004</t>
  </si>
  <si>
    <t>SITH10</t>
  </si>
  <si>
    <t>SIT006</t>
  </si>
  <si>
    <t>SIT014</t>
  </si>
  <si>
    <t>Maricopa Array #1</t>
  </si>
  <si>
    <t>NGNH15</t>
  </si>
  <si>
    <t>ALP (temp)</t>
  </si>
  <si>
    <t>GIFH19</t>
  </si>
  <si>
    <t>SITH08</t>
  </si>
  <si>
    <t>GIF006</t>
  </si>
  <si>
    <t>Slack Canyon</t>
  </si>
  <si>
    <t>Soil, Marble (Franciscan)</t>
  </si>
  <si>
    <t>GIF007</t>
  </si>
  <si>
    <t>FKI002</t>
  </si>
  <si>
    <t>FKI003</t>
  </si>
  <si>
    <t>NGN015</t>
  </si>
  <si>
    <t>FUK</t>
  </si>
  <si>
    <t>SIT007</t>
  </si>
  <si>
    <t>SIT005</t>
  </si>
  <si>
    <t>NGNH30</t>
  </si>
  <si>
    <t>GIFH05</t>
  </si>
  <si>
    <t>SITH09</t>
  </si>
  <si>
    <t>IBR015</t>
  </si>
  <si>
    <t>SIT003</t>
  </si>
  <si>
    <t>IBR014</t>
  </si>
  <si>
    <t>IBRH17</t>
  </si>
  <si>
    <t>SMN017</t>
  </si>
  <si>
    <t>4.9 m of clay over rock</t>
  </si>
  <si>
    <t>GIFH16</t>
  </si>
  <si>
    <t>FKIH01</t>
  </si>
  <si>
    <t>NGN014</t>
  </si>
  <si>
    <t>IBRH10</t>
  </si>
  <si>
    <t>SITH06</t>
  </si>
  <si>
    <t>Gachesar</t>
  </si>
  <si>
    <t>NGNH31</t>
  </si>
  <si>
    <t>IBRH08</t>
  </si>
  <si>
    <t>GNM016</t>
  </si>
  <si>
    <t>SIT004</t>
  </si>
  <si>
    <t>Sulphur Baths (temp)</t>
  </si>
  <si>
    <t>47T03</t>
  </si>
  <si>
    <t>IBR011</t>
  </si>
  <si>
    <t>GIFH15</t>
  </si>
  <si>
    <t>Rock</t>
  </si>
  <si>
    <t>Burnett Construction</t>
  </si>
  <si>
    <t>NGNH17</t>
  </si>
  <si>
    <t>GNMH12</t>
  </si>
  <si>
    <t>YUB (temp)</t>
  </si>
  <si>
    <t>SIT002</t>
  </si>
  <si>
    <t>SITH05</t>
  </si>
  <si>
    <t>Station #6-Las Vegas Calico Basin</t>
  </si>
  <si>
    <t>ITA</t>
  </si>
  <si>
    <t>ATA</t>
  </si>
  <si>
    <t>SKULLMT</t>
  </si>
  <si>
    <t>Abhar</t>
  </si>
  <si>
    <t>Coalinga-14th &amp; Elm (Old CHP)</t>
  </si>
  <si>
    <t>GIF005</t>
  </si>
  <si>
    <t>IBR013</t>
  </si>
  <si>
    <t>TRA (temp)</t>
  </si>
  <si>
    <t>ISK013</t>
  </si>
  <si>
    <t>NGN013</t>
  </si>
  <si>
    <t>IBR010</t>
  </si>
  <si>
    <t>IBR009</t>
  </si>
  <si>
    <t>SMN018</t>
  </si>
  <si>
    <t>11 m of clay and gravelly soil over rock</t>
  </si>
  <si>
    <t>IBR012</t>
  </si>
  <si>
    <t>COALINGA - PRIEST VALLEY</t>
  </si>
  <si>
    <t>KING CITY - CANAL &amp; REICH</t>
  </si>
  <si>
    <t>Shallow alluvium over rock (sedimanetary)</t>
  </si>
  <si>
    <t>Palmer Ave</t>
  </si>
  <si>
    <t>Anticline Ridge - Palmer Ave</t>
  </si>
  <si>
    <t>46T05</t>
  </si>
  <si>
    <t>Station #5-Pahrump 1</t>
  </si>
  <si>
    <t>Deep alluvium (7.5' Topo map &amp; W. Jungblut, USGS, pers. comm., 2004)</t>
  </si>
  <si>
    <t>VEW (temp)</t>
  </si>
  <si>
    <t>LLN (temp)</t>
  </si>
  <si>
    <t>FKI001</t>
  </si>
  <si>
    <t>GNM015</t>
  </si>
  <si>
    <t>Oil City</t>
  </si>
  <si>
    <t>Station #4-Pahrump 2</t>
  </si>
  <si>
    <t>GNMH10</t>
  </si>
  <si>
    <t>Anticline Ridge Free-Field</t>
  </si>
  <si>
    <t>Anticline Ridge Pad</t>
  </si>
  <si>
    <t>GNM010</t>
  </si>
  <si>
    <t>SGT (temp)</t>
  </si>
  <si>
    <t>BIG SUR - PFEIFFER STATE PARK</t>
  </si>
  <si>
    <t>Franciscan rock</t>
  </si>
  <si>
    <t>Big Sur - Hwy 1 &amp; Pfeiffer Cyn</t>
  </si>
  <si>
    <t>GILROY2</t>
  </si>
  <si>
    <t>GNMH06</t>
  </si>
  <si>
    <t>GIFH04</t>
  </si>
  <si>
    <t>SIT001</t>
  </si>
  <si>
    <t>GIFH14</t>
  </si>
  <si>
    <t>MIT (temp)</t>
  </si>
  <si>
    <t>Oil Fields Fire Station</t>
  </si>
  <si>
    <t>Oil Fields Fire Station - FF</t>
  </si>
  <si>
    <t>Oil Fields Fire Station - Pad</t>
  </si>
  <si>
    <t>Transmitter Hill</t>
  </si>
  <si>
    <t>GIF004</t>
  </si>
  <si>
    <t>NGNH08</t>
  </si>
  <si>
    <t>NGNH32</t>
  </si>
  <si>
    <t>NGN011</t>
  </si>
  <si>
    <t>NGN012</t>
  </si>
  <si>
    <t>Station #7-Las Vegas Ann Road</t>
  </si>
  <si>
    <t>Qal (Su et al, 1998); Deep alluvium (7.5' topo map)</t>
  </si>
  <si>
    <t xml:space="preserve">Las Vegas - </t>
  </si>
  <si>
    <t>Blume station; small building/ground (J. O'Donnell, pers. comm.)</t>
  </si>
  <si>
    <t>Qazvin</t>
  </si>
  <si>
    <t>ISKH09</t>
  </si>
  <si>
    <t>GIFH13</t>
  </si>
  <si>
    <t>GIF002</t>
  </si>
  <si>
    <t>GIF001</t>
  </si>
  <si>
    <t>Skunk Hollow</t>
  </si>
  <si>
    <t>Oil Fields - Skunk Hollow</t>
  </si>
  <si>
    <t>46T06</t>
  </si>
  <si>
    <t>NGNH09</t>
  </si>
  <si>
    <t>GNMH11</t>
  </si>
  <si>
    <t>TCG012</t>
  </si>
  <si>
    <t>GNM011</t>
  </si>
  <si>
    <t>SMN019</t>
  </si>
  <si>
    <t>ISK014</t>
  </si>
  <si>
    <t>IBR008</t>
  </si>
  <si>
    <t>SUB (temp)</t>
  </si>
  <si>
    <t>Pleasant Valley P.P. - bldg</t>
  </si>
  <si>
    <t>EHD</t>
  </si>
  <si>
    <t>Pleasant Valley P.P. - FF</t>
  </si>
  <si>
    <t>Pleasant Valley P.P. - yard</t>
  </si>
  <si>
    <t>GNMH05</t>
  </si>
  <si>
    <t>GNM012</t>
  </si>
  <si>
    <t>GNM013</t>
  </si>
  <si>
    <t>&gt; 20 m of clay with some silt</t>
  </si>
  <si>
    <t>Greenfield - Police Station</t>
  </si>
  <si>
    <t>NGNH37</t>
  </si>
  <si>
    <t>NGN010</t>
  </si>
  <si>
    <t>GIF003</t>
  </si>
  <si>
    <t>NGN009</t>
  </si>
  <si>
    <t>Harris Ranch - Hdqtrs (temp)</t>
  </si>
  <si>
    <t>46T07</t>
  </si>
  <si>
    <t>GNM008</t>
  </si>
  <si>
    <t>&gt; 20 m of gravel and sands</t>
  </si>
  <si>
    <t>GNM014</t>
  </si>
  <si>
    <t>14.2 m of soil and gravels over rock</t>
  </si>
  <si>
    <t>IBR007</t>
  </si>
  <si>
    <t>ISK012</t>
  </si>
  <si>
    <t>IBRH18</t>
  </si>
  <si>
    <t>IBRH11</t>
  </si>
  <si>
    <t>IBR006</t>
  </si>
  <si>
    <t>GIFH10</t>
  </si>
  <si>
    <t>NGNH35</t>
  </si>
  <si>
    <t>IBR005</t>
  </si>
  <si>
    <t>TCG011</t>
  </si>
  <si>
    <t>ISK011</t>
  </si>
  <si>
    <t>NGN008</t>
  </si>
  <si>
    <t>GNM009</t>
  </si>
  <si>
    <t>&gt; 20 m of clay and gravels</t>
  </si>
  <si>
    <t>IBRH09</t>
  </si>
  <si>
    <t>TCG013</t>
  </si>
  <si>
    <t>TYMH07</t>
  </si>
  <si>
    <t>TYM012</t>
  </si>
  <si>
    <t>TCGH06</t>
  </si>
  <si>
    <t>NGNH33</t>
  </si>
  <si>
    <t>GNM007</t>
  </si>
  <si>
    <t>&gt; 20 m of gravel, clay and sands</t>
  </si>
  <si>
    <t>NGNH26</t>
  </si>
  <si>
    <t>Bear Valley #7, Pinnacles</t>
  </si>
  <si>
    <t>AVB</t>
  </si>
  <si>
    <t>GNMH08</t>
  </si>
  <si>
    <t>GNMH14</t>
  </si>
  <si>
    <t>Cantua Creek School</t>
  </si>
  <si>
    <t>Alluvium &gt;500m</t>
  </si>
  <si>
    <t>NGN006</t>
  </si>
  <si>
    <t>GNM006</t>
  </si>
  <si>
    <t>5.5 m of clay, sand and peat over rock</t>
  </si>
  <si>
    <t>ISKH07</t>
  </si>
  <si>
    <t>GNM005</t>
  </si>
  <si>
    <t>&gt; 20 m of sands and gravels and clays</t>
  </si>
  <si>
    <t>NGNH34</t>
  </si>
  <si>
    <t>Bear Valley #10, Webb Residence</t>
  </si>
  <si>
    <t>NGN007</t>
  </si>
  <si>
    <t>&gt; 20 m of clau, sand and gravels</t>
  </si>
  <si>
    <t>ISK010</t>
  </si>
  <si>
    <t>TCGH16</t>
  </si>
  <si>
    <t>TCG014</t>
  </si>
  <si>
    <t>TCGH14</t>
  </si>
  <si>
    <t>IBR004</t>
  </si>
  <si>
    <t>IBRH15</t>
  </si>
  <si>
    <t>TCGH15</t>
  </si>
  <si>
    <t>TCG008</t>
  </si>
  <si>
    <t>TYM010</t>
  </si>
  <si>
    <t>TYMH06</t>
  </si>
  <si>
    <t>Bear Valley #14, Upper Butts Rn</t>
  </si>
  <si>
    <t>TCG007</t>
  </si>
  <si>
    <t>TYMH05</t>
  </si>
  <si>
    <t>Bear Valley #1, Fire Station</t>
  </si>
  <si>
    <t>NGNH27</t>
  </si>
  <si>
    <t>TYM011</t>
  </si>
  <si>
    <t>TYM009</t>
  </si>
  <si>
    <t>Melendy Ranch</t>
  </si>
  <si>
    <t>IBR003</t>
  </si>
  <si>
    <t>Monterey City Hall</t>
  </si>
  <si>
    <t>TYM008</t>
  </si>
  <si>
    <t>GNM004</t>
  </si>
  <si>
    <t>8.5 m of volcanic ash and clay over rock</t>
  </si>
  <si>
    <t>GNMH09</t>
  </si>
  <si>
    <t>TCG010</t>
  </si>
  <si>
    <t>&gt; 20 m of fill and gravel</t>
  </si>
  <si>
    <t>Stone Canyon Geophys Obs</t>
  </si>
  <si>
    <t>IBRH16</t>
  </si>
  <si>
    <t>Station #1-Lathrop Wells</t>
  </si>
  <si>
    <t>Y?</t>
  </si>
  <si>
    <t>NGN004</t>
  </si>
  <si>
    <t>&gt; 20 m of clay and gravelly soil</t>
  </si>
  <si>
    <t>GNM003</t>
  </si>
  <si>
    <t>&gt; 20 m of soil, volcanic ash and gravels</t>
  </si>
  <si>
    <t>Bear Valley #12, Williams Ranch</t>
  </si>
  <si>
    <t>TYM007</t>
  </si>
  <si>
    <t>Salinas - John &amp; Work</t>
  </si>
  <si>
    <t>HOLOCENE ALLUVIUM (FINE-GRAINED)</t>
  </si>
  <si>
    <t>TYM006</t>
  </si>
  <si>
    <t>Bear Valley #5, Callens Ranch</t>
  </si>
  <si>
    <t>IBRH14</t>
  </si>
  <si>
    <t>TCGH12</t>
  </si>
  <si>
    <t>NGNH36</t>
  </si>
  <si>
    <t>GNMH07</t>
  </si>
  <si>
    <t>Salinas - County Hospital Gnds</t>
  </si>
  <si>
    <t>NGN005</t>
  </si>
  <si>
    <t>&gt; 20 m of soil and gravels</t>
  </si>
  <si>
    <t>Nagano Togakushi</t>
  </si>
  <si>
    <t>TCGH11</t>
  </si>
  <si>
    <t>NGNH28</t>
  </si>
  <si>
    <t>IBR002</t>
  </si>
  <si>
    <t>TCG009</t>
  </si>
  <si>
    <t>&gt; 20 m of volcanic ash clay,  sand, peat and gravel</t>
  </si>
  <si>
    <t>TYMH03</t>
  </si>
  <si>
    <t>TCGH13</t>
  </si>
  <si>
    <t>ISK009</t>
  </si>
  <si>
    <t>ISKH08</t>
  </si>
  <si>
    <t>NGN003</t>
  </si>
  <si>
    <t>5.8 m of soil over rock</t>
  </si>
  <si>
    <t>NGNH07</t>
  </si>
  <si>
    <t>Iizuna Mure</t>
  </si>
  <si>
    <t>SAGO South - Surface</t>
  </si>
  <si>
    <t>Mendota - Fire Station</t>
  </si>
  <si>
    <t>TCG006</t>
  </si>
  <si>
    <t>Iizuna Imokawa</t>
  </si>
  <si>
    <t>Hollister - SAGO Vault</t>
  </si>
  <si>
    <t>Toyotsu Nakano</t>
  </si>
  <si>
    <t>GNM001</t>
  </si>
  <si>
    <t>Fresno - NSMP USGS Office</t>
  </si>
  <si>
    <t>FRESNO - VA MEDICAL CENTER</t>
  </si>
  <si>
    <t>IBR001</t>
  </si>
  <si>
    <t>GNM002</t>
  </si>
  <si>
    <t>19 m of soil and gravel over rock</t>
  </si>
  <si>
    <t>TYM005</t>
  </si>
  <si>
    <t>TYMH04</t>
  </si>
  <si>
    <t>IBRH13</t>
  </si>
  <si>
    <t>TCG004</t>
  </si>
  <si>
    <t>&gt; 20 m of sand, gravel and clay</t>
  </si>
  <si>
    <t>TCG005</t>
  </si>
  <si>
    <t>&gt; 20 m of volcanic ash clay, peat and gravel</t>
  </si>
  <si>
    <t>NGN002</t>
  </si>
  <si>
    <t>7 m of clay and sand over rock</t>
  </si>
  <si>
    <t>Moss Landing - HWY 1 &amp; Dolan RD</t>
  </si>
  <si>
    <t>NIGH19</t>
  </si>
  <si>
    <t>Tonekabun</t>
  </si>
  <si>
    <t>TCG003</t>
  </si>
  <si>
    <t>&gt; 20 m of gravel</t>
  </si>
  <si>
    <t>TYM003</t>
  </si>
  <si>
    <t>San Justo Dam (L Abut)</t>
  </si>
  <si>
    <t>San Justo Dam (R Abut)</t>
  </si>
  <si>
    <t>IBRH12</t>
  </si>
  <si>
    <t>Hollister - South &amp; Pine</t>
  </si>
  <si>
    <t>Hollister City Hall</t>
  </si>
  <si>
    <t>Hollister - City Hall Annex</t>
  </si>
  <si>
    <t>NGN001</t>
  </si>
  <si>
    <t>&gt; 20 m of clay,  gravels and sands</t>
  </si>
  <si>
    <t>NIGH17</t>
  </si>
  <si>
    <t>TCGH10</t>
  </si>
  <si>
    <t>GNMH13</t>
  </si>
  <si>
    <t>TCGH09</t>
  </si>
  <si>
    <t>San Juan Bautista, 24 Polk St</t>
  </si>
  <si>
    <t>SJB Overpass, Bent 3 g.l.</t>
  </si>
  <si>
    <t>TYM004</t>
  </si>
  <si>
    <t>TYM002</t>
  </si>
  <si>
    <t>FKS014</t>
  </si>
  <si>
    <t>TCGH07</t>
  </si>
  <si>
    <t>TCGH08</t>
  </si>
  <si>
    <t>IBR019</t>
  </si>
  <si>
    <t>TYMH01</t>
  </si>
  <si>
    <t>HOLLISTR\D-HD1-UP</t>
  </si>
  <si>
    <t>HOLLISTR\D-HD1345</t>
  </si>
  <si>
    <t>Hollister Diff Array #3</t>
  </si>
  <si>
    <t>GMX, Wills 2nd letter "Q" discrepancy (C-B, Stewart=Holocene)</t>
  </si>
  <si>
    <t>Hollister Diff Array #4</t>
  </si>
  <si>
    <t>Hollister Diff Array #5</t>
  </si>
  <si>
    <t>Hollister Diff. Array</t>
  </si>
  <si>
    <t xml:space="preserve"> D </t>
  </si>
  <si>
    <t>Which station/sensor is this in the array?</t>
  </si>
  <si>
    <t>Hollister - Airport Bldg #3</t>
  </si>
  <si>
    <t>Holocene fine-grained alluvium</t>
  </si>
  <si>
    <t>ISK008</t>
  </si>
  <si>
    <t>FKS012</t>
  </si>
  <si>
    <t>NGNH29</t>
  </si>
  <si>
    <t>Station #3-Beaty</t>
  </si>
  <si>
    <t>Abbar</t>
  </si>
  <si>
    <t>Station #2-NTS Control Pt. 1</t>
  </si>
  <si>
    <t>IZA</t>
  </si>
  <si>
    <t>NIGH16</t>
  </si>
  <si>
    <t>NIGH18</t>
  </si>
  <si>
    <t>TCG001</t>
  </si>
  <si>
    <t>WAHO</t>
  </si>
  <si>
    <t>APD</t>
  </si>
  <si>
    <t>UCSC</t>
  </si>
  <si>
    <t>Gilroy Array #1</t>
  </si>
  <si>
    <t>Franciscan sandstone</t>
  </si>
  <si>
    <t>Gilroy - Gavilan Coll.</t>
  </si>
  <si>
    <t>Terrace deposit over sandstone</t>
  </si>
  <si>
    <t>Capitola</t>
  </si>
  <si>
    <t>TYM001</t>
  </si>
  <si>
    <t>3.5 m of silt and gravel over rock</t>
  </si>
  <si>
    <t>Santa Cruz - Co Office Bldg Gnds</t>
  </si>
  <si>
    <t>Gilroy Array #2</t>
  </si>
  <si>
    <t>TCGH17</t>
  </si>
  <si>
    <t>Gilroy Array #3</t>
  </si>
  <si>
    <t>interfluvial basin deposits</t>
  </si>
  <si>
    <t>TCG002</t>
  </si>
  <si>
    <t>8.3 m of gravelly soil over rock</t>
  </si>
  <si>
    <t>FKSH13</t>
  </si>
  <si>
    <t>UCSC Lick Observatory</t>
  </si>
  <si>
    <t>metasedimentary rocks</t>
  </si>
  <si>
    <t>Gilroy Array #4</t>
  </si>
  <si>
    <t>young alluvial fan deposits</t>
  </si>
  <si>
    <t>FKSH07</t>
  </si>
  <si>
    <t>Gilroy - Historic Bldg.</t>
  </si>
  <si>
    <t>NIG023</t>
  </si>
  <si>
    <t>10.6 m of gravely soil over rock</t>
  </si>
  <si>
    <t>FKS029</t>
  </si>
  <si>
    <t>7 m of soil and gravelly soil over rock</t>
  </si>
  <si>
    <t>FKS015</t>
  </si>
  <si>
    <t>NIG026</t>
  </si>
  <si>
    <t>13.6 m of sands, silts and gravels over rock</t>
  </si>
  <si>
    <t>FKSH14</t>
  </si>
  <si>
    <t>NIG027</t>
  </si>
  <si>
    <t>9.6 m of peat and volcanic ash clay over rock</t>
  </si>
  <si>
    <t>Gilroy Array #6</t>
  </si>
  <si>
    <t>IKB</t>
  </si>
  <si>
    <t>hard shale and sandstone</t>
  </si>
  <si>
    <t>NIGH14</t>
  </si>
  <si>
    <t>Station #8-Death Valley Scotties Castle</t>
  </si>
  <si>
    <t>Kalamata (bsmt)</t>
  </si>
  <si>
    <t>EHC</t>
  </si>
  <si>
    <t>Kalamata (bsmt) (1st trigger)</t>
  </si>
  <si>
    <t>Kalamata (bsmt) (2nd trigger)</t>
  </si>
  <si>
    <t>Gilroy Array #7</t>
  </si>
  <si>
    <t>Late Pleistocene alluvium</t>
  </si>
  <si>
    <t>NIG022</t>
  </si>
  <si>
    <t>&gt; 20 m of gravely soil, clay, peat and silt</t>
  </si>
  <si>
    <t>Shiozawa Building, Minamiunuma</t>
  </si>
  <si>
    <t>ISK007</t>
  </si>
  <si>
    <t>BRAN</t>
  </si>
  <si>
    <t>Joetsu Itakuraku needle</t>
  </si>
  <si>
    <t>Corralitos</t>
  </si>
  <si>
    <t>landslide</t>
  </si>
  <si>
    <t>Pelekanada</t>
  </si>
  <si>
    <t>Messinia - Old Townhall</t>
  </si>
  <si>
    <t>MES1</t>
  </si>
  <si>
    <t>AM-</t>
  </si>
  <si>
    <t>ISKH06</t>
  </si>
  <si>
    <t>NIGH15</t>
  </si>
  <si>
    <t>NIGH13</t>
  </si>
  <si>
    <t>Tinemaha Res. Free Field</t>
  </si>
  <si>
    <t>Basalt</t>
  </si>
  <si>
    <t>Muikamanchi Minamiuonuma City</t>
  </si>
  <si>
    <t>690F1</t>
  </si>
  <si>
    <t>FKS027</t>
  </si>
  <si>
    <t>5m gravelly soil over rock</t>
  </si>
  <si>
    <t>Joetsu Yanagishima paddocks</t>
  </si>
  <si>
    <t>Joetsu, Aramaki District</t>
  </si>
  <si>
    <t>Tokamachi Matsunoyama</t>
  </si>
  <si>
    <t>FKS013</t>
  </si>
  <si>
    <t>FKS011</t>
  </si>
  <si>
    <t>Joetsu Nakanomata</t>
  </si>
  <si>
    <t>6CB61</t>
  </si>
  <si>
    <t>Joetsu Otemachi</t>
  </si>
  <si>
    <t>6E1C1</t>
  </si>
  <si>
    <t>Los Banos</t>
  </si>
  <si>
    <t>HFA</t>
  </si>
  <si>
    <t>Fill over carbonate rock</t>
  </si>
  <si>
    <t>Joetsu City</t>
  </si>
  <si>
    <t>FKS016</t>
  </si>
  <si>
    <t>Coyote Lake Dam (Downst)</t>
  </si>
  <si>
    <t>Joetsu Yasuzukaku Yasuzuka</t>
  </si>
  <si>
    <t>Tokamachi Chitosecho</t>
  </si>
  <si>
    <t>NIG024</t>
  </si>
  <si>
    <t>9 m of gravelly soil and clay over rock</t>
  </si>
  <si>
    <t>NIG021</t>
  </si>
  <si>
    <t>8 m of gravelly soil over rock</t>
  </si>
  <si>
    <t>Matsushiro Tokamachi</t>
  </si>
  <si>
    <t>Rudsar</t>
  </si>
  <si>
    <t>Morgan Hill - El Toro Fire Sta</t>
  </si>
  <si>
    <t>Joetsu Kita</t>
  </si>
  <si>
    <t>Joetsu Oshimaku Oka</t>
  </si>
  <si>
    <t>Nadachiku Joetsu City</t>
  </si>
  <si>
    <t>Joetsu Uragawaraku Kamabucchi</t>
  </si>
  <si>
    <t>FKSH10</t>
  </si>
  <si>
    <t>ISK006</t>
  </si>
  <si>
    <t>NIG025</t>
  </si>
  <si>
    <t>19.6 m of clay and silt over rock</t>
  </si>
  <si>
    <t>Anderson Dam (Downstream)</t>
  </si>
  <si>
    <t>AFD</t>
  </si>
  <si>
    <t>Anderson Dam (L Abut)</t>
  </si>
  <si>
    <t>FKSH06</t>
  </si>
  <si>
    <t>NIGH11</t>
  </si>
  <si>
    <t>&gt; 200 m of gravel, silt and mudstone</t>
  </si>
  <si>
    <t>Sawa Mizuguti Tokamachi</t>
  </si>
  <si>
    <t>LGPC</t>
  </si>
  <si>
    <t>-OA</t>
  </si>
  <si>
    <t>Kubikiku Hyakken Joetsu City</t>
  </si>
  <si>
    <t>ISKH04</t>
  </si>
  <si>
    <t>FKSH11</t>
  </si>
  <si>
    <t>Los Gatos - Lexington Dam</t>
  </si>
  <si>
    <t>San Jose - Santa Teresa Hills</t>
  </si>
  <si>
    <t>FKSH12</t>
  </si>
  <si>
    <t>ISKH05</t>
  </si>
  <si>
    <t>Yoshikawaku Joetsu City</t>
  </si>
  <si>
    <t>NIGH12</t>
  </si>
  <si>
    <t>54 m of gravel, sand, cobbles over granite and tuff</t>
  </si>
  <si>
    <t>Kashiwazaki City Takayanagicho</t>
  </si>
  <si>
    <t>Joetsu Ogataku</t>
  </si>
  <si>
    <t>ISK005</t>
  </si>
  <si>
    <t>NIG020</t>
  </si>
  <si>
    <t>&gt; 20 m of peat, sand and gravels</t>
  </si>
  <si>
    <t>FKS010</t>
  </si>
  <si>
    <t>Los Gatos - Los Altos Rod &amp; Gun</t>
  </si>
  <si>
    <t>-MA</t>
  </si>
  <si>
    <t>Horinouchi Uonuma City</t>
  </si>
  <si>
    <t>FKSH05</t>
  </si>
  <si>
    <t>Saratoga - Aloha Ave</t>
  </si>
  <si>
    <t>Saratoga - W Valley Coll.</t>
  </si>
  <si>
    <t>LOMAP\WVCXXX</t>
  </si>
  <si>
    <t>GYMNASIUM</t>
  </si>
  <si>
    <t>PLEISTOCENE ALLUVIUM (COARSE-GRAINED)</t>
  </si>
  <si>
    <t>LOMAP\WVC270</t>
  </si>
  <si>
    <t>http://docinet3.consrv.ca.gov/csmip/cisn-edc/buildingpages/BLD58235.HTM</t>
  </si>
  <si>
    <t>Saratoga - WVC E Wall</t>
  </si>
  <si>
    <t>Saratoga - WVC NE Corner</t>
  </si>
  <si>
    <t>Saratoga - WVC SE Corner</t>
  </si>
  <si>
    <t>FKS026</t>
  </si>
  <si>
    <t>&gt; 20 m of gravelly soil and some sand</t>
  </si>
  <si>
    <t>Kawaguchi</t>
  </si>
  <si>
    <t>Joetsu Kakizakiku Kakizaki</t>
  </si>
  <si>
    <t>FKS009</t>
  </si>
  <si>
    <t>FKSH08</t>
  </si>
  <si>
    <t>FKS017</t>
  </si>
  <si>
    <t>Cupertino - Sunnyvale Rod &amp; Gun</t>
  </si>
  <si>
    <t>Oguni Nagaoka</t>
  </si>
  <si>
    <t>Noto Ushitsu</t>
  </si>
  <si>
    <t>NIG019</t>
  </si>
  <si>
    <t>&gt; 20 m of sands and silt</t>
  </si>
  <si>
    <t>FKS025</t>
  </si>
  <si>
    <t>5m of soil over rock</t>
  </si>
  <si>
    <t>ISK004</t>
  </si>
  <si>
    <t>Ojiya City</t>
  </si>
  <si>
    <t>Yamakoshi Takezawa Nagaoka</t>
  </si>
  <si>
    <t>San Jose - Emory &amp; Bellrose</t>
  </si>
  <si>
    <t>FKS031</t>
  </si>
  <si>
    <t>Halls Valley</t>
  </si>
  <si>
    <t>IFC</t>
  </si>
  <si>
    <t>FKSH21</t>
  </si>
  <si>
    <t>ISKH03</t>
  </si>
  <si>
    <t>FKS028</t>
  </si>
  <si>
    <t>&gt; 20 m of gravelly soil and sands</t>
  </si>
  <si>
    <t>FKSH09</t>
  </si>
  <si>
    <t>San Jose - Weather Station</t>
  </si>
  <si>
    <t>San Jose - S Clara Co Bldg Grnd</t>
  </si>
  <si>
    <t>Half Moon Bay - Hwy 101/Tunitas GeoArray</t>
  </si>
  <si>
    <t>YOUNTVL</t>
  </si>
  <si>
    <t>Bishop - LADWP South St</t>
  </si>
  <si>
    <t>ISKH02</t>
  </si>
  <si>
    <t>Kashiwazaki City Center</t>
  </si>
  <si>
    <t>NIG018</t>
  </si>
  <si>
    <t>&gt; 20 m of sands and clay</t>
  </si>
  <si>
    <t>Wajima City Hugeshi</t>
  </si>
  <si>
    <t>Shiura Nagaoka</t>
  </si>
  <si>
    <t>ISK003</t>
  </si>
  <si>
    <t>FKS024</t>
  </si>
  <si>
    <t>&gt; 20 m of gravelly and snady soils, clays and peat</t>
  </si>
  <si>
    <t>FKS018</t>
  </si>
  <si>
    <t>Agnews State Hospital</t>
  </si>
  <si>
    <t>Sunnyvale - Colton Ave.</t>
  </si>
  <si>
    <t>FKS007</t>
  </si>
  <si>
    <t>SERVICE HALL:50.8 M DEPTH</t>
  </si>
  <si>
    <t>SG02</t>
  </si>
  <si>
    <t>SERVICE HALL:99.4 M DEPTH</t>
  </si>
  <si>
    <t>SG03</t>
  </si>
  <si>
    <t>SERVICE HALL:250 M DEPTH</t>
  </si>
  <si>
    <t>SG04</t>
  </si>
  <si>
    <t>Palo Alto - Fire Station #7 SLAC</t>
  </si>
  <si>
    <t>Kariwa</t>
  </si>
  <si>
    <t>Palo Alto - SLAC Lab</t>
  </si>
  <si>
    <t>Santa Clara - Hwy 237/Alviso OVP</t>
  </si>
  <si>
    <t>-HE</t>
  </si>
  <si>
    <t>Qi</t>
  </si>
  <si>
    <t>1-G1</t>
  </si>
  <si>
    <t>5-G1</t>
  </si>
  <si>
    <t>NIGH01</t>
  </si>
  <si>
    <t>NIG028</t>
  </si>
  <si>
    <t>SG01</t>
  </si>
  <si>
    <t>Woodside</t>
  </si>
  <si>
    <t>Butano (?) Sandstone</t>
  </si>
  <si>
    <t>Stanford Park. Garage</t>
  </si>
  <si>
    <t>Nagaoka Kouiti Town</t>
  </si>
  <si>
    <t>FKS008</t>
  </si>
  <si>
    <t>NIG017</t>
  </si>
  <si>
    <t>&gt; 20 m of clay, gravel and sand</t>
  </si>
  <si>
    <t>ISK002</t>
  </si>
  <si>
    <t>FKSH04</t>
  </si>
  <si>
    <t>Calaveras Reservoir</t>
  </si>
  <si>
    <t>FKS030</t>
  </si>
  <si>
    <t>6m of sandy and gravelly soil over rock</t>
  </si>
  <si>
    <t>Palo Alto - 1900 Embarc.</t>
  </si>
  <si>
    <t>af/qi</t>
  </si>
  <si>
    <t>artificial fill</t>
  </si>
  <si>
    <t>Kashiwazaki Nishiyamacho Ikeura</t>
  </si>
  <si>
    <t>Menlo Park - USGS Bldg #11 Shop</t>
  </si>
  <si>
    <t>Menlo Park - USGS Bldg #15 FF</t>
  </si>
  <si>
    <t>Tracy - Sewage Treatm Plant</t>
  </si>
  <si>
    <t>Purisima Fm</t>
  </si>
  <si>
    <t>APEEL 10 - Skyline</t>
  </si>
  <si>
    <t>Butano sandstone</t>
  </si>
  <si>
    <t>FKSH19</t>
  </si>
  <si>
    <t>Woodside - Filoli Visitor Center</t>
  </si>
  <si>
    <t>AFA</t>
  </si>
  <si>
    <t>APEEL 9 - Crystal Springs Res</t>
  </si>
  <si>
    <t>slope wash/Santa Clara Fm</t>
  </si>
  <si>
    <t>FKS023</t>
  </si>
  <si>
    <t>Bishop - Paradise Lodge</t>
  </si>
  <si>
    <t>Thin alluvium over tuff</t>
  </si>
  <si>
    <t>APEEL 7 - Pulgas</t>
  </si>
  <si>
    <t>FKSH18</t>
  </si>
  <si>
    <t>FKSH20</t>
  </si>
  <si>
    <t>Nagaoka</t>
  </si>
  <si>
    <t>Dumbarton Bridge West End FF</t>
  </si>
  <si>
    <t>ISK001</t>
  </si>
  <si>
    <t>FKS006</t>
  </si>
  <si>
    <t>Belmont - Envirotech</t>
  </si>
  <si>
    <t>CFA</t>
  </si>
  <si>
    <t>BFA</t>
  </si>
  <si>
    <t>Sunol - Ohlone Wilderness Reg Pk</t>
  </si>
  <si>
    <t>ISKH01</t>
  </si>
  <si>
    <t>Kawanishi Izumozaki</t>
  </si>
  <si>
    <t>APEEL 2 - Redwood City</t>
  </si>
  <si>
    <t>Lower Crystal Springs Dam dwnst</t>
  </si>
  <si>
    <t>Fremont - Mission San Jose</t>
  </si>
  <si>
    <t>Late Pleist. fine-grained alluv.</t>
  </si>
  <si>
    <t>Tamati Yone Izumozaki</t>
  </si>
  <si>
    <t>6CB51</t>
  </si>
  <si>
    <t>Fremont - Emerson Court</t>
  </si>
  <si>
    <t>NIGH09</t>
  </si>
  <si>
    <t>Yoitamachi Yoita Nagaoka</t>
  </si>
  <si>
    <t>NIGH10</t>
  </si>
  <si>
    <t>Mitsuke Kazuiti Arita Town</t>
  </si>
  <si>
    <t>Nakanoshima Nagaoka</t>
  </si>
  <si>
    <t>Foster City - APEEL 1</t>
  </si>
  <si>
    <t>bay mud</t>
  </si>
  <si>
    <t>FKS020</t>
  </si>
  <si>
    <t xml:space="preserve"> &gt; 20 m silt, sand and peat</t>
  </si>
  <si>
    <t>McGee Creek - Surface</t>
  </si>
  <si>
    <t>Fremont - Coyote Hills Park</t>
  </si>
  <si>
    <t>USC McGee Creek</t>
  </si>
  <si>
    <t>Foster City - Menhaden Court</t>
  </si>
  <si>
    <t>BHE</t>
  </si>
  <si>
    <t>Foster City - Bowditch School</t>
  </si>
  <si>
    <t>McGee Creek (MGE)</t>
  </si>
  <si>
    <t>Lake Crowley - Shehorn Res.</t>
  </si>
  <si>
    <t>54T03</t>
  </si>
  <si>
    <t>Long Valley Fire Sta</t>
  </si>
  <si>
    <t>Tani Kozima Nagaoka</t>
  </si>
  <si>
    <t>Sanjo Shinbori</t>
  </si>
  <si>
    <t>USC McGee Creek Inn</t>
  </si>
  <si>
    <t>Long Valley Dam (Downst)</t>
  </si>
  <si>
    <t>Long Valley Dam (L Abut)</t>
  </si>
  <si>
    <t>HVA</t>
  </si>
  <si>
    <t>Long Valley Dam (Upr L Abut)</t>
  </si>
  <si>
    <t>Convict Lakes (CON)</t>
  </si>
  <si>
    <t>Qoa, Qg</t>
  </si>
  <si>
    <t>USC Convict Lakes</t>
  </si>
  <si>
    <t>Sunol - Forest Fire Station</t>
  </si>
  <si>
    <t>Union City - Masonic Home</t>
  </si>
  <si>
    <t>FKS022</t>
  </si>
  <si>
    <t>&gt; 20 m of sands and gravels</t>
  </si>
  <si>
    <t>FKS019</t>
  </si>
  <si>
    <t>FKSH03</t>
  </si>
  <si>
    <t>Convict Creek</t>
  </si>
  <si>
    <t>Alluvium over glacial deposits</t>
  </si>
  <si>
    <t>Fish &amp; Game (FIS)</t>
  </si>
  <si>
    <t>Del Valle Dam (Toe)</t>
  </si>
  <si>
    <t>Green Church</t>
  </si>
  <si>
    <t>SF Intern. Airport</t>
  </si>
  <si>
    <t>*</t>
  </si>
  <si>
    <t>APEEL 1E - Hayward</t>
  </si>
  <si>
    <t>Clay, more than 100m</t>
  </si>
  <si>
    <t>Yan Sakuramachi City watershed</t>
  </si>
  <si>
    <t>Mammoth Lakes Sheriff Subst.</t>
  </si>
  <si>
    <t>54T04</t>
  </si>
  <si>
    <t>Sanjo</t>
  </si>
  <si>
    <t>FKS005</t>
  </si>
  <si>
    <t>Mammoth Elem School</t>
  </si>
  <si>
    <t>NIG014</t>
  </si>
  <si>
    <t>&gt; 20 m of clay, peat, sand and silts</t>
  </si>
  <si>
    <t>Mammoth Lakes H. S.</t>
  </si>
  <si>
    <t>Glacial deposits</t>
  </si>
  <si>
    <t>Teradomari Uedamachi Nagaoka</t>
  </si>
  <si>
    <t>Hot Creek (HCF)</t>
  </si>
  <si>
    <t>NIG016</t>
  </si>
  <si>
    <t>2.8 m of clay over rock</t>
  </si>
  <si>
    <t>FKSH15</t>
  </si>
  <si>
    <t>NIGH06</t>
  </si>
  <si>
    <t>FKS021</t>
  </si>
  <si>
    <t>&gt; 20m of gravelly soil</t>
  </si>
  <si>
    <t>APEEL 2E Hayward Muir Sch</t>
  </si>
  <si>
    <t>APEEL 3E Hayward CSUH</t>
  </si>
  <si>
    <t>Franciscan greenstone</t>
  </si>
  <si>
    <t>Pleasanton Fire Station #1</t>
  </si>
  <si>
    <t>FKSH17</t>
  </si>
  <si>
    <t>Zack Brothers Ranch</t>
  </si>
  <si>
    <t>NIGH07</t>
  </si>
  <si>
    <t>Kamo Kouiti Town</t>
  </si>
  <si>
    <t>NIGH08</t>
  </si>
  <si>
    <t>Hayward - BART Sta</t>
  </si>
  <si>
    <t>Hayward Fire - Station #1</t>
  </si>
  <si>
    <t>So. San Francisco, Sierra Pt.</t>
  </si>
  <si>
    <t>Hayward City Hall - North</t>
  </si>
  <si>
    <t>EQB</t>
  </si>
  <si>
    <t>Cashbaugh (CBR)</t>
  </si>
  <si>
    <t>USC Cash Baugh Ranch</t>
  </si>
  <si>
    <t>FKS004</t>
  </si>
  <si>
    <t>Hinodecho Yoshida Tsubame City</t>
  </si>
  <si>
    <t>NIG012</t>
  </si>
  <si>
    <t>13.1 m of clays and gravels over rock</t>
  </si>
  <si>
    <t>Yahiko Village Yahagi</t>
  </si>
  <si>
    <t>NIG015</t>
  </si>
  <si>
    <t>&gt; 20 m of gravels</t>
  </si>
  <si>
    <t>Dublin - Fire Station</t>
  </si>
  <si>
    <t>Burdur</t>
  </si>
  <si>
    <t>SF - 1295 Shafter</t>
  </si>
  <si>
    <t>FKSH02</t>
  </si>
  <si>
    <t>San Ramon - Eastman Kodak</t>
  </si>
  <si>
    <t>Alameda - Oakland Airport FS #4</t>
  </si>
  <si>
    <t>SF - Diamond Heights</t>
  </si>
  <si>
    <t>Franciscan sandstone and shale</t>
  </si>
  <si>
    <t>Gosen Ohta</t>
  </si>
  <si>
    <t>Livermore - Fagundas Ranch</t>
  </si>
  <si>
    <t>57T01</t>
  </si>
  <si>
    <t>FKSH01</t>
  </si>
  <si>
    <t>Niigata Nishi Kaba District</t>
  </si>
  <si>
    <t>FKSH16</t>
  </si>
  <si>
    <t>FKS003</t>
  </si>
  <si>
    <t>San Francisco - Fire Station #2</t>
  </si>
  <si>
    <t>Alameda Fire Station #1</t>
  </si>
  <si>
    <t>NIG013</t>
  </si>
  <si>
    <t>&gt; 20 m of sand and clay</t>
  </si>
  <si>
    <t>Golden Gate Park</t>
  </si>
  <si>
    <t>SF - Cliff House</t>
  </si>
  <si>
    <t>Franciscan sandstone,shale</t>
  </si>
  <si>
    <t>San Francisco - 9th Circuit Crt</t>
  </si>
  <si>
    <t>San Ramon Fire Station</t>
  </si>
  <si>
    <t>Alameda Naval Air Stn Hanger</t>
  </si>
  <si>
    <t>SF - Rincon Hill</t>
  </si>
  <si>
    <t>SF - Pacific Heights</t>
  </si>
  <si>
    <t>SF - Presidio</t>
  </si>
  <si>
    <t>serpentinite</t>
  </si>
  <si>
    <t>FKS001</t>
  </si>
  <si>
    <t>NIG011</t>
  </si>
  <si>
    <t>&gt; 20 m of sand, silt and clays</t>
  </si>
  <si>
    <t>SF - Telegraph Hill</t>
  </si>
  <si>
    <t>San Francisco - Marina School</t>
  </si>
  <si>
    <t>CHE</t>
  </si>
  <si>
    <t>Oakland - Title &amp; Trust</t>
  </si>
  <si>
    <t>Merritt Sand</t>
  </si>
  <si>
    <t>Yerba Buena Island</t>
  </si>
  <si>
    <t>Golden Gate Bridge</t>
  </si>
  <si>
    <t>Danville Fire Station</t>
  </si>
  <si>
    <t>Oakland - Outer Harbor Wharf</t>
  </si>
  <si>
    <t>Denizli</t>
  </si>
  <si>
    <t>E-C</t>
  </si>
  <si>
    <t>Benton</t>
  </si>
  <si>
    <t>Livermore - Morgan Terr Park</t>
  </si>
  <si>
    <t>57T02</t>
  </si>
  <si>
    <t>Kjf</t>
  </si>
  <si>
    <t>NIG004</t>
  </si>
  <si>
    <t>Point Bonita</t>
  </si>
  <si>
    <t>Treasure Island</t>
  </si>
  <si>
    <t>Cardak</t>
  </si>
  <si>
    <t>Aydin</t>
  </si>
  <si>
    <t>FKS002</t>
  </si>
  <si>
    <t>Berkeley - Strawberry Canyon</t>
  </si>
  <si>
    <t>Berkeley LBL</t>
  </si>
  <si>
    <t>Thin alluvium on shale, siltstone</t>
  </si>
  <si>
    <t>Shinchicho Yacigoya</t>
  </si>
  <si>
    <t>YMTH07</t>
  </si>
  <si>
    <t>YMT015</t>
  </si>
  <si>
    <t>NIG010</t>
  </si>
  <si>
    <t>&gt; 20 m of sands</t>
  </si>
  <si>
    <t>NIG005</t>
  </si>
  <si>
    <t>YMT014</t>
  </si>
  <si>
    <t>5.3 m of soil over rock</t>
  </si>
  <si>
    <t>Pleasant Hill Fire Station #2</t>
  </si>
  <si>
    <t>El Cerrito - Mira Vista Country</t>
  </si>
  <si>
    <t>Richmond City Hall</t>
  </si>
  <si>
    <t>Plio-Pleistocene alluvium</t>
  </si>
  <si>
    <t>MYGH10</t>
  </si>
  <si>
    <t>Corinth</t>
  </si>
  <si>
    <t>Larkspur Ferry Terminal (FF)</t>
  </si>
  <si>
    <t>Richmond - Point Molate</t>
  </si>
  <si>
    <t>NIG009</t>
  </si>
  <si>
    <t>&gt; 20 m of clay, sand and gravels</t>
  </si>
  <si>
    <t>YMTH06</t>
  </si>
  <si>
    <t>NIGH05</t>
  </si>
  <si>
    <t>MYG017</t>
  </si>
  <si>
    <t>Richmond Rod &amp; Gun Club</t>
  </si>
  <si>
    <t>YMTH05</t>
  </si>
  <si>
    <t>NIG003</t>
  </si>
  <si>
    <t>&gt; 20 m of sands, silt and clay</t>
  </si>
  <si>
    <t>MYGH09</t>
  </si>
  <si>
    <t>MYG016</t>
  </si>
  <si>
    <t>Antioch - 510 G St</t>
  </si>
  <si>
    <t>Olema - Point Reyes Station</t>
  </si>
  <si>
    <t>Shinminami Okawara Town</t>
  </si>
  <si>
    <t>NIG008</t>
  </si>
  <si>
    <t>&gt; 20 m of gravels and silts</t>
  </si>
  <si>
    <t>Benicia Fire Station #1</t>
  </si>
  <si>
    <t>Dinar</t>
  </si>
  <si>
    <t>YMT013</t>
  </si>
  <si>
    <t>Novato Fire Station #4</t>
  </si>
  <si>
    <t>NIG002</t>
  </si>
  <si>
    <t>YMTH04</t>
  </si>
  <si>
    <t>Enda Zao Town</t>
  </si>
  <si>
    <t>Novato Fire Station #1</t>
  </si>
  <si>
    <t>YMTH03</t>
  </si>
  <si>
    <t>MYG015</t>
  </si>
  <si>
    <t>YMT012</t>
  </si>
  <si>
    <t>Vallejo Fire Station #1</t>
  </si>
  <si>
    <t>MYGH08</t>
  </si>
  <si>
    <t>NIGH04</t>
  </si>
  <si>
    <t>NIGH03</t>
  </si>
  <si>
    <t>Sendai Airport</t>
  </si>
  <si>
    <t>4DF11</t>
  </si>
  <si>
    <t>YMT011</t>
  </si>
  <si>
    <t>Masuda Natori</t>
  </si>
  <si>
    <t>Maekawa Miyagi Kawasaki City</t>
  </si>
  <si>
    <t>NIG007</t>
  </si>
  <si>
    <t>Petaluma Fire Station #1</t>
  </si>
  <si>
    <t>MYGH01</t>
  </si>
  <si>
    <t>Wakabayashi-ku Sendai Tomizuka</t>
  </si>
  <si>
    <t>Miyagino-ku, Sendai Olympics</t>
  </si>
  <si>
    <t>NIG001</t>
  </si>
  <si>
    <t>YMT010</t>
  </si>
  <si>
    <t>MYG013</t>
  </si>
  <si>
    <t>YMTH02</t>
  </si>
  <si>
    <t>Petaluma Fire Station</t>
  </si>
  <si>
    <t>Napa - Napa College</t>
  </si>
  <si>
    <t>Amamiya, Aobaku, Sendai</t>
  </si>
  <si>
    <t>NIGH02</t>
  </si>
  <si>
    <t>Sonoma Fire Station #1</t>
  </si>
  <si>
    <t>MYG011</t>
  </si>
  <si>
    <t>MYG012</t>
  </si>
  <si>
    <t>MYG014</t>
  </si>
  <si>
    <t>Rifu Town</t>
  </si>
  <si>
    <t>Napa Fire Station #3</t>
  </si>
  <si>
    <t>Izumi-ku Sendai Shogen</t>
  </si>
  <si>
    <t>Rohnert Park - Hwy 101 Geo Array</t>
  </si>
  <si>
    <t>Okura, Aobaku, Sendai</t>
  </si>
  <si>
    <t>4CAB1</t>
  </si>
  <si>
    <t>YMTH01</t>
  </si>
  <si>
    <t>YMTH14</t>
  </si>
  <si>
    <t>YMT008</t>
  </si>
  <si>
    <t>YMT009</t>
  </si>
  <si>
    <t>Izmir</t>
  </si>
  <si>
    <t>BVA</t>
  </si>
  <si>
    <t>Izmir Trigger #1</t>
  </si>
  <si>
    <t>Izmir Trigger #2</t>
  </si>
  <si>
    <t>YMTH15</t>
  </si>
  <si>
    <t>MYG010</t>
  </si>
  <si>
    <t>YMT007</t>
  </si>
  <si>
    <t>Santa Rosa Fire Station #1</t>
  </si>
  <si>
    <t>MYG009</t>
  </si>
  <si>
    <t>NIG006</t>
  </si>
  <si>
    <t>Bornova</t>
  </si>
  <si>
    <t>Miyagi Great Village</t>
  </si>
  <si>
    <t>YMTH13</t>
  </si>
  <si>
    <t>Misato, Miyagi Kitaura - B</t>
  </si>
  <si>
    <t>Ishinomaki</t>
  </si>
  <si>
    <t>Matsuyama City</t>
  </si>
  <si>
    <t>MYGH11</t>
  </si>
  <si>
    <t>Sanbongi Osaki City</t>
  </si>
  <si>
    <t>Shinmachi Wakayu</t>
  </si>
  <si>
    <t>48A41</t>
  </si>
  <si>
    <t>Misato, Miyagi Kitaura - A</t>
  </si>
  <si>
    <t>Shikama Town</t>
  </si>
  <si>
    <t>Nakashinden Town</t>
  </si>
  <si>
    <t>Furukawa Osaki City</t>
  </si>
  <si>
    <t>44B91</t>
  </si>
  <si>
    <t>Tamati Ono</t>
  </si>
  <si>
    <t>MYGH05</t>
  </si>
  <si>
    <t>MYG008</t>
  </si>
  <si>
    <t>Manisa</t>
  </si>
  <si>
    <t>MYG006</t>
  </si>
  <si>
    <t>MYG007</t>
  </si>
  <si>
    <t>MYGH06</t>
  </si>
  <si>
    <t>YMT006</t>
  </si>
  <si>
    <t>YMT005</t>
  </si>
  <si>
    <t>Kami, Miyagi Miyazaki City</t>
  </si>
  <si>
    <t>Yoneyamacho Tome City</t>
  </si>
  <si>
    <t>YMT004</t>
  </si>
  <si>
    <t>YMTH12</t>
  </si>
  <si>
    <t>MYGH12</t>
  </si>
  <si>
    <t>Iwadeyama</t>
  </si>
  <si>
    <t>Semine Kurihara City</t>
  </si>
  <si>
    <t>Minamikatamachi Tore City</t>
  </si>
  <si>
    <t>Usak</t>
  </si>
  <si>
    <t>Sake City</t>
  </si>
  <si>
    <t>Tome City, Nakadacho</t>
  </si>
  <si>
    <t>48A51</t>
  </si>
  <si>
    <t>YMTH11</t>
  </si>
  <si>
    <t>MYG002</t>
  </si>
  <si>
    <t>YMT003</t>
  </si>
  <si>
    <t>MYG004</t>
  </si>
  <si>
    <t>MYG003</t>
  </si>
  <si>
    <t>YMTH09</t>
  </si>
  <si>
    <t>Machimukai Town</t>
  </si>
  <si>
    <t>YMT002</t>
  </si>
  <si>
    <t>Woodfords</t>
  </si>
  <si>
    <t>MYGH04</t>
  </si>
  <si>
    <t>YMT016</t>
  </si>
  <si>
    <t>YMT017</t>
  </si>
  <si>
    <t>Afyon Bay</t>
  </si>
  <si>
    <t>MYG005</t>
  </si>
  <si>
    <t>Kurihara City</t>
  </si>
  <si>
    <t>48A61</t>
  </si>
  <si>
    <t>MYGH02</t>
  </si>
  <si>
    <t>IWTH05</t>
  </si>
  <si>
    <t>MYG001</t>
  </si>
  <si>
    <t>YMT001</t>
  </si>
  <si>
    <t>MYGH03</t>
  </si>
  <si>
    <t>IWT010</t>
  </si>
  <si>
    <t>Ichinoseki Maikawa</t>
  </si>
  <si>
    <t>4CA71</t>
  </si>
  <si>
    <t>IWTH26</t>
  </si>
  <si>
    <t>YMTH08</t>
  </si>
  <si>
    <t>AKTH06</t>
  </si>
  <si>
    <t>IWTH25</t>
  </si>
  <si>
    <t>IWT009</t>
  </si>
  <si>
    <t>IWTH27</t>
  </si>
  <si>
    <t>AKT019</t>
  </si>
  <si>
    <t>Yuzama Yokobori</t>
  </si>
  <si>
    <t>AKTH05</t>
  </si>
  <si>
    <t>Minase Yuzawa</t>
  </si>
  <si>
    <t>Mizusawaku Interior O ganecho</t>
  </si>
  <si>
    <t>44B71</t>
  </si>
  <si>
    <t>IWT011</t>
  </si>
  <si>
    <t>AKT023</t>
  </si>
  <si>
    <t>Yuzawa Town</t>
  </si>
  <si>
    <t>Yuzawa</t>
  </si>
  <si>
    <t>44BC1</t>
  </si>
  <si>
    <t xml:space="preserve">Carson City - Fire Station #1 </t>
  </si>
  <si>
    <t xml:space="preserve">  CF01 </t>
  </si>
  <si>
    <t>AKTH04</t>
  </si>
  <si>
    <t>IWTH04</t>
  </si>
  <si>
    <t>Almiros</t>
  </si>
  <si>
    <t>CHC</t>
  </si>
  <si>
    <t>36m of clay, sand &amp; gravel</t>
  </si>
  <si>
    <t>Carson City - Nevada Com College</t>
  </si>
  <si>
    <t>AKTH19</t>
  </si>
  <si>
    <t>AKT018</t>
  </si>
  <si>
    <t>IWTH24</t>
  </si>
  <si>
    <t>Ugo Town - Nishimonai</t>
  </si>
  <si>
    <t>Yokote Masuda Tamati Masu</t>
  </si>
  <si>
    <t>AKT020</t>
  </si>
  <si>
    <t>AKTH03</t>
  </si>
  <si>
    <t>Yokote Ju Monjimachi</t>
  </si>
  <si>
    <t>Hirakamachi Asamai Yokote</t>
  </si>
  <si>
    <t>HUKS</t>
  </si>
  <si>
    <t>IWT007</t>
  </si>
  <si>
    <t>IWTH23</t>
  </si>
  <si>
    <t>Yamauchi Tsuchibuchi Yokote</t>
  </si>
  <si>
    <t>Kitakami Yanagiharach</t>
  </si>
  <si>
    <t>44B61</t>
  </si>
  <si>
    <t>AKT017</t>
  </si>
  <si>
    <t>Maku</t>
  </si>
  <si>
    <t>Yokote Central City</t>
  </si>
  <si>
    <t>IWT015</t>
  </si>
  <si>
    <t>IWT012</t>
  </si>
  <si>
    <t>Martis Creek Dam (Left Abtmnt)</t>
  </si>
  <si>
    <t>HQC</t>
  </si>
  <si>
    <t>Martis Creek Dam (Dwn Stream)</t>
  </si>
  <si>
    <t>Martis Creek Dam (Right Abtmnt)</t>
  </si>
  <si>
    <t>Yokote City - Nobita</t>
  </si>
  <si>
    <t>IWTH22</t>
  </si>
  <si>
    <t>IWT013</t>
  </si>
  <si>
    <t>Yokote O Morimachi</t>
  </si>
  <si>
    <t>IWTH20</t>
  </si>
  <si>
    <t>AKTH18</t>
  </si>
  <si>
    <t>Kardista</t>
  </si>
  <si>
    <t>AKT015</t>
  </si>
  <si>
    <t>Silver Springs Fire Station</t>
  </si>
  <si>
    <t>Kutahya</t>
  </si>
  <si>
    <t>Johnson Ranch</t>
  </si>
  <si>
    <t>Qtv (tuff)</t>
  </si>
  <si>
    <t>Up &amp; Down Cafe (OR1)</t>
  </si>
  <si>
    <t>Duffy Residence (OR5)</t>
  </si>
  <si>
    <t>Broadbeck Residence</t>
  </si>
  <si>
    <t>Summit Ave (OR6)</t>
  </si>
  <si>
    <t>Oomagari Hanazono-cho, Daisen</t>
  </si>
  <si>
    <t>IWTH19</t>
  </si>
  <si>
    <t>AKT016</t>
  </si>
  <si>
    <t>Pacific Heights Rd (OR4)</t>
  </si>
  <si>
    <t>Misato, Akita City - Tsuchizaki</t>
  </si>
  <si>
    <t>Takanashi Daisen</t>
  </si>
  <si>
    <t>IWTH18</t>
  </si>
  <si>
    <t>Reno - Sierra Pacific Power Co</t>
  </si>
  <si>
    <t>IWTH21</t>
  </si>
  <si>
    <t>IWT006</t>
  </si>
  <si>
    <t>Reno - Fire Station #7</t>
  </si>
  <si>
    <t xml:space="preserve">  RF07 </t>
  </si>
  <si>
    <t>Nelson Ranch (OR7)</t>
  </si>
  <si>
    <t>IWT014</t>
  </si>
  <si>
    <t>Oroville Airport</t>
  </si>
  <si>
    <t>Jiashi</t>
  </si>
  <si>
    <t>Medical Center</t>
  </si>
  <si>
    <t>DWR Garage</t>
  </si>
  <si>
    <t>IWT025</t>
  </si>
  <si>
    <t>Reno - Fire Station #11</t>
  </si>
  <si>
    <t xml:space="preserve">  RF11 </t>
  </si>
  <si>
    <t>AKTH16</t>
  </si>
  <si>
    <t>Oroville Seismograph Station</t>
  </si>
  <si>
    <t>AKTH17</t>
  </si>
  <si>
    <t>Sparks - Fire Station #2</t>
  </si>
  <si>
    <t xml:space="preserve">  SF02 </t>
  </si>
  <si>
    <t>Reno - Fire Station #10</t>
  </si>
  <si>
    <t xml:space="preserve">  RF10 </t>
  </si>
  <si>
    <t>HWHS</t>
  </si>
  <si>
    <t>AKT014</t>
  </si>
  <si>
    <t>IWT016</t>
  </si>
  <si>
    <t>AKT013</t>
  </si>
  <si>
    <t>Dursunbey</t>
  </si>
  <si>
    <t>IWTH15</t>
  </si>
  <si>
    <t>IWT017</t>
  </si>
  <si>
    <t>Larisa</t>
  </si>
  <si>
    <t>Recent deposits</t>
  </si>
  <si>
    <t>IWTH16</t>
  </si>
  <si>
    <t>IWTH17</t>
  </si>
  <si>
    <t>IWT005</t>
  </si>
  <si>
    <t>Balikesir</t>
  </si>
  <si>
    <t>AKTH02</t>
  </si>
  <si>
    <t>AKTH15</t>
  </si>
  <si>
    <t>IWT018</t>
  </si>
  <si>
    <t>AKT012</t>
  </si>
  <si>
    <t>AKT010</t>
  </si>
  <si>
    <t>IWT004</t>
  </si>
  <si>
    <t>IWTH14</t>
  </si>
  <si>
    <t>Erzincan</t>
  </si>
  <si>
    <t>AKT022</t>
  </si>
  <si>
    <t>IWT020</t>
  </si>
  <si>
    <t>IWTH03</t>
  </si>
  <si>
    <t>AKTH01</t>
  </si>
  <si>
    <t>AKT011</t>
  </si>
  <si>
    <t>Xiker</t>
  </si>
  <si>
    <t>IWTH02</t>
  </si>
  <si>
    <t>IWT019</t>
  </si>
  <si>
    <t>AKT008</t>
  </si>
  <si>
    <t>AKT009</t>
  </si>
  <si>
    <t>AKTH12</t>
  </si>
  <si>
    <t>IWT021</t>
  </si>
  <si>
    <t>IWTH13</t>
  </si>
  <si>
    <t>Karpero</t>
  </si>
  <si>
    <t>AKT021</t>
  </si>
  <si>
    <t>IWT003</t>
  </si>
  <si>
    <t>Shelter Cove Airport</t>
  </si>
  <si>
    <t>Shelter Cove, Sta B</t>
  </si>
  <si>
    <t>PXZ</t>
  </si>
  <si>
    <t>IWT023</t>
  </si>
  <si>
    <t>Shelter Cove, Sta A</t>
  </si>
  <si>
    <t>AKT007</t>
  </si>
  <si>
    <t>AKTH14</t>
  </si>
  <si>
    <t>IWTH11</t>
  </si>
  <si>
    <t>IWTH09</t>
  </si>
  <si>
    <t>Grevena Posokemio</t>
  </si>
  <si>
    <t>IWT022</t>
  </si>
  <si>
    <t>Chromio Anapsiktirio</t>
  </si>
  <si>
    <t>IWTH10</t>
  </si>
  <si>
    <t>Canakkale</t>
  </si>
  <si>
    <t>IWTH12</t>
  </si>
  <si>
    <t>Bursa</t>
  </si>
  <si>
    <t>IWT002</t>
  </si>
  <si>
    <t>Bursa Sivil</t>
  </si>
  <si>
    <t>AKT005</t>
  </si>
  <si>
    <t>AKT006</t>
  </si>
  <si>
    <t>IWTH01</t>
  </si>
  <si>
    <t>IWTH06</t>
  </si>
  <si>
    <t>Bursa Tofas</t>
  </si>
  <si>
    <t>IWTH08</t>
  </si>
  <si>
    <t>AKT002</t>
  </si>
  <si>
    <t>IWTH07</t>
  </si>
  <si>
    <t>AKTH09</t>
  </si>
  <si>
    <t>AKT003</t>
  </si>
  <si>
    <t>AOMH18</t>
  </si>
  <si>
    <t>AKTH10</t>
  </si>
  <si>
    <t>Kozani</t>
  </si>
  <si>
    <t>AKTH08</t>
  </si>
  <si>
    <t>Petrolia, General Store</t>
  </si>
  <si>
    <t>Petrolia</t>
  </si>
  <si>
    <t>AKT001</t>
  </si>
  <si>
    <t>Tokat</t>
  </si>
  <si>
    <t>Cape Mendocino</t>
  </si>
  <si>
    <t>Karakyr</t>
  </si>
  <si>
    <t>AKT004</t>
  </si>
  <si>
    <t>Goynuk</t>
  </si>
  <si>
    <t>Ierissos</t>
  </si>
  <si>
    <t>IWT001</t>
  </si>
  <si>
    <t>AOM013</t>
  </si>
  <si>
    <t>AOM014</t>
  </si>
  <si>
    <t>Iznik</t>
  </si>
  <si>
    <t>AOMH17</t>
  </si>
  <si>
    <t>AKTH07</t>
  </si>
  <si>
    <t>Brienza</t>
  </si>
  <si>
    <t>AOMH16</t>
  </si>
  <si>
    <t>Mudurnu</t>
  </si>
  <si>
    <t>AOM015</t>
  </si>
  <si>
    <t>AOMH15</t>
  </si>
  <si>
    <t>Bunker Hill FAA</t>
  </si>
  <si>
    <t>Rio Dell Overpass - FF</t>
  </si>
  <si>
    <t>Rio Dell Overpass, E Ground</t>
  </si>
  <si>
    <t>Rio Dell Overpass, W Ground</t>
  </si>
  <si>
    <t>AOM012</t>
  </si>
  <si>
    <t>Kastoria</t>
  </si>
  <si>
    <t>Veroia (bsmt)</t>
  </si>
  <si>
    <t>Pleistocene deposits</t>
  </si>
  <si>
    <t>AOMH14</t>
  </si>
  <si>
    <t>Auletta</t>
  </si>
  <si>
    <t>Centerville Beach, Naval Fac</t>
  </si>
  <si>
    <t>AOM029</t>
  </si>
  <si>
    <t>Ferndale City Hall</t>
  </si>
  <si>
    <t>Ferndale Fire Station</t>
  </si>
  <si>
    <t>AOMH13</t>
  </si>
  <si>
    <t>AOMH11</t>
  </si>
  <si>
    <t>AOMH12</t>
  </si>
  <si>
    <t>Fortuna - Fortuna Blvd</t>
  </si>
  <si>
    <t>Fortuna Fire Station</t>
  </si>
  <si>
    <t>AOM016</t>
  </si>
  <si>
    <t>AOMH10</t>
  </si>
  <si>
    <t>AOM021</t>
  </si>
  <si>
    <t>AOMH09</t>
  </si>
  <si>
    <t>Tricarico</t>
  </si>
  <si>
    <t>AOM017</t>
  </si>
  <si>
    <t>Loleta Fire Station</t>
  </si>
  <si>
    <t>Lamont 362</t>
  </si>
  <si>
    <t>AOM011</t>
  </si>
  <si>
    <t>BFZ</t>
  </si>
  <si>
    <t>College of the Redwoods</t>
  </si>
  <si>
    <t>AOM028</t>
  </si>
  <si>
    <t>Lamont 531</t>
  </si>
  <si>
    <t>Lamont 1061</t>
  </si>
  <si>
    <t>Lamont 1062</t>
  </si>
  <si>
    <t>South Bay Union School</t>
  </si>
  <si>
    <t>Sakarya</t>
  </si>
  <si>
    <t>AOMH07</t>
  </si>
  <si>
    <t>Lamont 375</t>
  </si>
  <si>
    <t>Bolu</t>
  </si>
  <si>
    <t>Lamont 1059</t>
  </si>
  <si>
    <t>Lamont 1058</t>
  </si>
  <si>
    <t>Aslan R.</t>
  </si>
  <si>
    <t>AOMH08</t>
  </si>
  <si>
    <t>Yarimca</t>
  </si>
  <si>
    <t>Lamont 1060</t>
  </si>
  <si>
    <t>AOM018</t>
  </si>
  <si>
    <t>Butler Valley Station 2</t>
  </si>
  <si>
    <t>Florina</t>
  </si>
  <si>
    <t>Izmit</t>
  </si>
  <si>
    <t>Mercato San Severino</t>
  </si>
  <si>
    <t>Napoli Ovest</t>
  </si>
  <si>
    <t>Grevena</t>
  </si>
  <si>
    <t>Recent alluvial deposits</t>
  </si>
  <si>
    <t>Torre Del Greco</t>
  </si>
  <si>
    <t>Eureka - Myrtle &amp; West</t>
  </si>
  <si>
    <t>Edessa (bsmt)</t>
  </si>
  <si>
    <t>EHB</t>
  </si>
  <si>
    <t>15m of silt, sand and clay
 over travertine</t>
  </si>
  <si>
    <t>AOM019</t>
  </si>
  <si>
    <t>AOM020</t>
  </si>
  <si>
    <t>Gebze</t>
  </si>
  <si>
    <t>Bagnoli Irpinio</t>
  </si>
  <si>
    <t>Arcelik</t>
  </si>
  <si>
    <t>QRZ</t>
  </si>
  <si>
    <t>Duzce</t>
  </si>
  <si>
    <t>AOMH04</t>
  </si>
  <si>
    <t>AOMH05</t>
  </si>
  <si>
    <t>AOM010</t>
  </si>
  <si>
    <t>Conza-Base</t>
  </si>
  <si>
    <t>Conza - Vetta</t>
  </si>
  <si>
    <t>Cairano 4</t>
  </si>
  <si>
    <t>Cairano 2</t>
  </si>
  <si>
    <t>Cairano 3</t>
  </si>
  <si>
    <t>Cairano 1</t>
  </si>
  <si>
    <t>Calitri</t>
  </si>
  <si>
    <t>Rionero In Vulture</t>
  </si>
  <si>
    <t>Kavala</t>
  </si>
  <si>
    <t>AOMH06</t>
  </si>
  <si>
    <t>AOM009</t>
  </si>
  <si>
    <t>AOM023</t>
  </si>
  <si>
    <t>Tekirdag</t>
  </si>
  <si>
    <t>Eregli</t>
  </si>
  <si>
    <t>Ambarli</t>
  </si>
  <si>
    <t>B-E</t>
  </si>
  <si>
    <t>Hava Alani</t>
  </si>
  <si>
    <t>Zeytinburnu</t>
  </si>
  <si>
    <t>Atakoy</t>
  </si>
  <si>
    <t>Kilkis</t>
  </si>
  <si>
    <t>AOM022</t>
  </si>
  <si>
    <t>Botas</t>
  </si>
  <si>
    <t>Kocamustafapaba Tomb</t>
  </si>
  <si>
    <t>Bisaccia</t>
  </si>
  <si>
    <t>Tosya</t>
  </si>
  <si>
    <t>Galata Kop.</t>
  </si>
  <si>
    <t>Cekmece</t>
  </si>
  <si>
    <t>Arienzo</t>
  </si>
  <si>
    <t>Gukasian</t>
  </si>
  <si>
    <t>AOM024</t>
  </si>
  <si>
    <t>Fatih</t>
  </si>
  <si>
    <t>Istanbul</t>
  </si>
  <si>
    <t>Mecidiyekoy</t>
  </si>
  <si>
    <t>AOM008</t>
  </si>
  <si>
    <t>Maslak</t>
  </si>
  <si>
    <t>MOTS</t>
  </si>
  <si>
    <t>AOM026</t>
  </si>
  <si>
    <t>POLS</t>
  </si>
  <si>
    <t>Drama</t>
  </si>
  <si>
    <t>DRA1</t>
  </si>
  <si>
    <t>CH-</t>
  </si>
  <si>
    <t>AOM027</t>
  </si>
  <si>
    <t>AOM025</t>
  </si>
  <si>
    <t>AOM006</t>
  </si>
  <si>
    <t>MAVS</t>
  </si>
  <si>
    <t>NNZ</t>
  </si>
  <si>
    <t>Telese Terme</t>
  </si>
  <si>
    <t>AOM007</t>
  </si>
  <si>
    <t>AOMH03</t>
  </si>
  <si>
    <t>LHUS</t>
  </si>
  <si>
    <t>INSS</t>
  </si>
  <si>
    <t>Bovino</t>
  </si>
  <si>
    <t>Garigliano-Centrale Nucleare 2</t>
  </si>
  <si>
    <t>Garigliano-Centrale Nucleare</t>
  </si>
  <si>
    <t>Cerignola</t>
  </si>
  <si>
    <t>QCCS</t>
  </si>
  <si>
    <t>WEL</t>
  </si>
  <si>
    <t>Roccamonfina</t>
  </si>
  <si>
    <t>FKPS</t>
  </si>
  <si>
    <t>EBPS</t>
  </si>
  <si>
    <t>AOM005</t>
  </si>
  <si>
    <t>RQGS</t>
  </si>
  <si>
    <t>WNHS</t>
  </si>
  <si>
    <t>AOM002</t>
  </si>
  <si>
    <t>WNAS</t>
  </si>
  <si>
    <t>Vairano Patenora</t>
  </si>
  <si>
    <t>AOM003</t>
  </si>
  <si>
    <t>AOM004</t>
  </si>
  <si>
    <t>HKD163</t>
  </si>
  <si>
    <t>Riccia</t>
  </si>
  <si>
    <t>Bojano</t>
  </si>
  <si>
    <t>Cassino</t>
  </si>
  <si>
    <t>HKD162</t>
  </si>
  <si>
    <t>Pontecorvo</t>
  </si>
  <si>
    <t>Debar - Skupstina Opstine</t>
  </si>
  <si>
    <t>Cassino-Sant' Elia</t>
  </si>
  <si>
    <t>AOMH01</t>
  </si>
  <si>
    <t>AOM001</t>
  </si>
  <si>
    <t>Isernia-Sant'Agapito</t>
  </si>
  <si>
    <t>Campobasso</t>
  </si>
  <si>
    <t>San Agapito</t>
  </si>
  <si>
    <t>Isernia</t>
  </si>
  <si>
    <t>Casalnuovo Monterotaro</t>
  </si>
  <si>
    <t>WVFS</t>
  </si>
  <si>
    <t>Atina</t>
  </si>
  <si>
    <t>S. Elia a Pianisi</t>
  </si>
  <si>
    <t>Manfredonia</t>
  </si>
  <si>
    <t>HKD161</t>
  </si>
  <si>
    <t>S. Severo</t>
  </si>
  <si>
    <t>Petrella Tifernina</t>
  </si>
  <si>
    <t>Monte S. Angelo</t>
  </si>
  <si>
    <t>S. Giovanni Rotondo</t>
  </si>
  <si>
    <t>S. Croce di Magliano</t>
  </si>
  <si>
    <t>HKD159</t>
  </si>
  <si>
    <t>DSZ</t>
  </si>
  <si>
    <t>Castel di Sangro</t>
  </si>
  <si>
    <t>Serracapriola</t>
  </si>
  <si>
    <t>Pescasseroli</t>
  </si>
  <si>
    <t>WDFS</t>
  </si>
  <si>
    <t>Castelmauro</t>
  </si>
  <si>
    <t>Vieste</t>
  </si>
  <si>
    <t>Ulcinj - Hotel Olimpic</t>
  </si>
  <si>
    <t>Subiaco</t>
  </si>
  <si>
    <t>Scanno</t>
  </si>
  <si>
    <t>Ulcinj - Hotel Albatros</t>
  </si>
  <si>
    <t>Ortucchio</t>
  </si>
  <si>
    <t>Bazzano</t>
  </si>
  <si>
    <t>Termoli</t>
  </si>
  <si>
    <t>Avezzano</t>
  </si>
  <si>
    <t>Celano</t>
  </si>
  <si>
    <t>Sulmona</t>
  </si>
  <si>
    <t>Bar-Skupstina Opstine</t>
  </si>
  <si>
    <t>Carsoli 1</t>
  </si>
  <si>
    <t>Petrovac - Hotel Olivia</t>
  </si>
  <si>
    <t>Mompeo 1</t>
  </si>
  <si>
    <t>Fiamignano</t>
  </si>
  <si>
    <t>Barisciano</t>
  </si>
  <si>
    <t>L'Aquila - Parking</t>
  </si>
  <si>
    <t>Chieti</t>
  </si>
  <si>
    <t>L'Aquila - V. Aterno -Colle Grilli</t>
  </si>
  <si>
    <t>L'Aquila - V. Aterno -F. Aterno</t>
  </si>
  <si>
    <t>L'Aquila - V. Aterno - Centro Valle</t>
  </si>
  <si>
    <t>L'Aquila - V. Aterno - Il Moro</t>
  </si>
  <si>
    <t>L'Aquila - V. Aterno - Ferriera</t>
  </si>
  <si>
    <t>L'Aquila - V. Aterno - M. Pettino</t>
  </si>
  <si>
    <t>Antrodoco</t>
  </si>
  <si>
    <t>KHZ</t>
  </si>
  <si>
    <t>GRAN SASSO (Assergi)</t>
  </si>
  <si>
    <t>Herceg Novi - O.S.D. Paviviv</t>
  </si>
  <si>
    <t>Iri</t>
  </si>
  <si>
    <t>Ambralauri</t>
  </si>
  <si>
    <t>Zem</t>
  </si>
  <si>
    <t>Montereale</t>
  </si>
  <si>
    <t>ARPS</t>
  </si>
  <si>
    <t>Leonessa</t>
  </si>
  <si>
    <t>Baz</t>
  </si>
  <si>
    <t>Oni</t>
  </si>
  <si>
    <t>Dubrovnik - Pomorska Skola</t>
  </si>
  <si>
    <t>Cascia</t>
  </si>
  <si>
    <t>Spoleto</t>
  </si>
  <si>
    <t>Spoleto - Cantina</t>
  </si>
  <si>
    <t>LTZ</t>
  </si>
  <si>
    <t>Veliki Ston-F-Ka Soli</t>
  </si>
  <si>
    <t>Bevagna</t>
  </si>
  <si>
    <t>Assisi</t>
  </si>
  <si>
    <t>WVZ</t>
  </si>
  <si>
    <t>Gacko - Zemlj. Zadruga</t>
  </si>
  <si>
    <t>NNBS</t>
  </si>
  <si>
    <t>PBF (second bsmt)</t>
  </si>
  <si>
    <t>CVA</t>
  </si>
  <si>
    <t>FOZ</t>
  </si>
  <si>
    <t>CPP-610</t>
  </si>
  <si>
    <t>San Sepolcro</t>
  </si>
  <si>
    <t>CPP-601</t>
  </si>
  <si>
    <t>TRA-670 ATR Reactor Bldg(Bsmt)</t>
  </si>
  <si>
    <t>GDLC</t>
  </si>
  <si>
    <t>TRA-642 ETR Reactor Bldg(Bsmt)</t>
  </si>
  <si>
    <t>GVA</t>
  </si>
  <si>
    <t>ANL-767 Reactor Plant (Bsmt)</t>
  </si>
  <si>
    <t>EVA</t>
  </si>
  <si>
    <t>ANL-768 Power Plant (Bsmt)</t>
  </si>
  <si>
    <t>Badia Tedalda</t>
  </si>
  <si>
    <t>RPZ</t>
  </si>
  <si>
    <t>LRSC</t>
  </si>
  <si>
    <t>TAN-719</t>
  </si>
  <si>
    <t>HAU</t>
  </si>
  <si>
    <t>Cattolica</t>
  </si>
  <si>
    <t>NSBS</t>
  </si>
  <si>
    <t>CEM</t>
  </si>
  <si>
    <t>BOR</t>
  </si>
  <si>
    <t>Forli</t>
  </si>
  <si>
    <t>MECS</t>
  </si>
  <si>
    <t>LBZ</t>
  </si>
  <si>
    <t>MSZ</t>
  </si>
  <si>
    <t>WKZ</t>
  </si>
  <si>
    <t>ODZ</t>
  </si>
  <si>
    <t>EAZ</t>
  </si>
  <si>
    <t>DCZ</t>
  </si>
  <si>
    <t>MOSS</t>
  </si>
  <si>
    <t>Conegliano</t>
  </si>
  <si>
    <t>TUZ</t>
  </si>
  <si>
    <t>Codroipo</t>
  </si>
  <si>
    <t>Feltre</t>
  </si>
  <si>
    <t>Barcis</t>
  </si>
  <si>
    <t>Forgaria Cornino</t>
  </si>
  <si>
    <t>Buia</t>
  </si>
  <si>
    <t>Tarcento</t>
  </si>
  <si>
    <t>San Rocco</t>
  </si>
  <si>
    <t>Tolmezzo</t>
  </si>
  <si>
    <t>ICCS</t>
  </si>
  <si>
    <t>SYZ</t>
  </si>
  <si>
    <t>Carroll College</t>
  </si>
  <si>
    <t>EZA</t>
  </si>
  <si>
    <t>Helena Fed Bldg</t>
  </si>
  <si>
    <t>CZA</t>
  </si>
  <si>
    <t>OLF</t>
  </si>
  <si>
    <t>GSH</t>
  </si>
  <si>
    <t>WBS</t>
  </si>
  <si>
    <t>Sitka Observatory</t>
  </si>
  <si>
    <t>Juneau Fisheries Lab</t>
  </si>
  <si>
    <t>CKA</t>
  </si>
  <si>
    <t>Slate</t>
  </si>
  <si>
    <t>Yakutat</t>
  </si>
  <si>
    <t>Icy Bay</t>
  </si>
  <si>
    <t>Anchorage - K2-15</t>
  </si>
  <si>
    <t>K215</t>
  </si>
  <si>
    <t>Anchorage - K2-22</t>
  </si>
  <si>
    <t>K222</t>
  </si>
  <si>
    <t>Anchorage - K2-16</t>
  </si>
  <si>
    <t>K216</t>
  </si>
  <si>
    <t>Anchorage - K2-13</t>
  </si>
  <si>
    <t>K213</t>
  </si>
  <si>
    <t>Anchorage - K2-14</t>
  </si>
  <si>
    <t>K214</t>
  </si>
  <si>
    <t>Valdez - Civic Center</t>
  </si>
  <si>
    <t>Valdez - Valdez Dock Company</t>
  </si>
  <si>
    <t>ACA</t>
  </si>
  <si>
    <t>A--</t>
  </si>
  <si>
    <t>Anchorage - K2-10</t>
  </si>
  <si>
    <t>K210</t>
  </si>
  <si>
    <t>Valdez - Valdez City Hall</t>
  </si>
  <si>
    <t>Anchorage - New Fire Station #7</t>
  </si>
  <si>
    <t>Anchorage - K2-11</t>
  </si>
  <si>
    <t>K211</t>
  </si>
  <si>
    <t>Anchorage - K2-21</t>
  </si>
  <si>
    <t>K221</t>
  </si>
  <si>
    <t>Anchorage - K2-20</t>
  </si>
  <si>
    <t>K220</t>
  </si>
  <si>
    <t>Anchorage - K2-12</t>
  </si>
  <si>
    <t>K212</t>
  </si>
  <si>
    <t>Anchorage - NOAA Weather Fac.</t>
  </si>
  <si>
    <t>Anchorage - K2-07</t>
  </si>
  <si>
    <t>K207</t>
  </si>
  <si>
    <t>Anchorage - State Fish &amp; Game</t>
  </si>
  <si>
    <t>Anchorage - K2-04</t>
  </si>
  <si>
    <t>K204</t>
  </si>
  <si>
    <t>Anchorage - K2-08</t>
  </si>
  <si>
    <t>K208</t>
  </si>
  <si>
    <t>Anchorage - DOI Off. of Aircraft</t>
  </si>
  <si>
    <t>Anchorage - Police Headquarters</t>
  </si>
  <si>
    <t>Anchorage International Airport</t>
  </si>
  <si>
    <t>Anchorage - Dowl Eng Warehouse</t>
  </si>
  <si>
    <t>Anchorage - K2-09</t>
  </si>
  <si>
    <t>K209</t>
  </si>
  <si>
    <t>Anchorage - K2-19</t>
  </si>
  <si>
    <t>K219</t>
  </si>
  <si>
    <t>Anchorage - K2-06</t>
  </si>
  <si>
    <t>K206</t>
  </si>
  <si>
    <t>Anchorage - Aho Res (Basement)</t>
  </si>
  <si>
    <t>Anchorage - K2-05</t>
  </si>
  <si>
    <t>K205</t>
  </si>
  <si>
    <t>Anchorage - New Fire Station #1</t>
  </si>
  <si>
    <t>Anchorage - K2-03</t>
  </si>
  <si>
    <t>K203</t>
  </si>
  <si>
    <t>Anchorage - K2-02</t>
  </si>
  <si>
    <t>K202</t>
  </si>
  <si>
    <t>Anchorage - K2-01</t>
  </si>
  <si>
    <t>Eagle River - AK Geologic Mat</t>
  </si>
  <si>
    <t>Anchorage - K2-17</t>
  </si>
  <si>
    <t>K217</t>
  </si>
  <si>
    <t>TAPS Pump Station #12</t>
  </si>
  <si>
    <t>ps12</t>
  </si>
  <si>
    <t>Anchorage - K2-18</t>
  </si>
  <si>
    <t>K218</t>
  </si>
  <si>
    <t>TAPS Pump Station #11</t>
  </si>
  <si>
    <t>ps11</t>
  </si>
  <si>
    <t>I--</t>
  </si>
  <si>
    <t>Site 3</t>
  </si>
  <si>
    <t>Site 1</t>
  </si>
  <si>
    <t>Site 2</t>
  </si>
  <si>
    <t>R109 (temp)</t>
  </si>
  <si>
    <t>R109</t>
  </si>
  <si>
    <t>TAPS Pump Station #10</t>
  </si>
  <si>
    <t>ps10</t>
  </si>
  <si>
    <t>Carlo (temp)</t>
  </si>
  <si>
    <t>Carl</t>
  </si>
  <si>
    <t>TAPS Pump Station #09</t>
  </si>
  <si>
    <t>ps09</t>
  </si>
  <si>
    <t>TAPS Pump Station #08</t>
  </si>
  <si>
    <t>ps08</t>
  </si>
  <si>
    <t>Fairbanks - Ester Fire Station</t>
  </si>
  <si>
    <t>FA02</t>
  </si>
  <si>
    <t>Fairbanks - Univ of Alaska</t>
  </si>
  <si>
    <t>Fairbanks - Geophysic. Obs, CIGO</t>
  </si>
  <si>
    <t>TAPS Pump Station #07</t>
  </si>
  <si>
    <t>ps07</t>
  </si>
  <si>
    <t>Site ? Flat?</t>
  </si>
  <si>
    <t>Wald estimate of Vs30 (m/s)</t>
  </si>
  <si>
    <t>Site - Flat</t>
  </si>
  <si>
    <r>
      <t xml:space="preserve">PEER-NGA SITE
 CLASSIFICATION SPREADSHEET: 
STATIONS IN THE PEER DATA SET
</t>
    </r>
    <r>
      <rPr>
        <sz val="10"/>
        <rFont val="Arial"/>
        <family val="2"/>
      </rPr>
      <t>Last Revision Date: March 07, 2011</t>
    </r>
  </si>
  <si>
    <t>Lucerne Iwan Processing</t>
  </si>
  <si>
    <t>El Centro - Meloland Geot. Array - FF</t>
  </si>
  <si>
    <t>NORTHR\L09DWN</t>
  </si>
  <si>
    <t>Indio - 1-story Hospital</t>
  </si>
  <si>
    <t>Second story at location of sensors</t>
  </si>
  <si>
    <t>http://docinet3.consrv.ca.gov/csmip/cisn-edc/buildingpages/BLD12759.HTM</t>
  </si>
  <si>
    <t>Studio City - Coldwater Can</t>
  </si>
  <si>
    <t>WHITTIER\A-CO2-UP</t>
  </si>
  <si>
    <t>WHITTIER\A-CO2182</t>
  </si>
  <si>
    <t>Treasure Island Array (Surface)</t>
  </si>
  <si>
    <t>Fill over Alluvium</t>
  </si>
  <si>
    <t>LA - Univ. Hospital</t>
  </si>
  <si>
    <t>Af,T. Pu</t>
  </si>
  <si>
    <t>NORTHR\UNI-UP</t>
  </si>
  <si>
    <t>NORTHR\UNI095</t>
  </si>
  <si>
    <t>Up-Miocene siltstone(Puente)</t>
  </si>
  <si>
    <t>EC Meloland Overpass FF</t>
  </si>
  <si>
    <t>IMPVALL\H-EMO-UP</t>
  </si>
  <si>
    <t>IMPVALL\H-EMO270</t>
  </si>
  <si>
    <t>Deep alluvium (ROSRINE)</t>
  </si>
  <si>
    <t>http://geoinfo.usc.edu/rosrine/project_IMS/Links/rosrine.asp?SID=27</t>
  </si>
  <si>
    <t>http://docinet3.consrv.ca.gov/csmip/cisn-edc/LifelineStaPages/LL01336.HTM</t>
  </si>
  <si>
    <t>Saratoga - WVC Wall</t>
  </si>
  <si>
    <r>
      <t>Station Sequence
Number</t>
    </r>
    <r>
      <rPr>
        <b/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</t>
    </r>
  </si>
  <si>
    <r>
      <t>Station Name</t>
    </r>
    <r>
      <rPr>
        <b/>
        <vertAlign val="superscript"/>
        <sz val="10"/>
        <rFont val="Arial"/>
        <family val="2"/>
      </rPr>
      <t>2</t>
    </r>
  </si>
  <si>
    <r>
      <t>LAT</t>
    </r>
    <r>
      <rPr>
        <b/>
        <vertAlign val="superscript"/>
        <sz val="10"/>
        <rFont val="Arial"/>
        <family val="2"/>
      </rPr>
      <t>3</t>
    </r>
  </si>
  <si>
    <r>
      <t>LONG</t>
    </r>
    <r>
      <rPr>
        <b/>
        <vertAlign val="superscript"/>
        <sz val="10"/>
        <rFont val="Arial"/>
        <family val="2"/>
      </rPr>
      <t>3</t>
    </r>
  </si>
  <si>
    <t>Site</t>
  </si>
  <si>
    <t>YL - Diemer Filt. Plant (Bsmnt)</t>
  </si>
  <si>
    <t>EMA</t>
  </si>
  <si>
    <t>PLIOCENE MARINE</t>
  </si>
  <si>
    <t>Up-Miocene Puente fm</t>
  </si>
  <si>
    <t>Tpsc</t>
  </si>
  <si>
    <t>Tpsc; Upper Miocene Puente Formation (BF02)</t>
  </si>
  <si>
    <t>El Centro - 1-story Hospital</t>
  </si>
  <si>
    <t>http://docinet3.consrv.ca.gov/csmip/cisn-edc/buildingpages/BLD01699.HTM</t>
  </si>
  <si>
    <t>LA - 1100 Wilshire (Basement NE)</t>
  </si>
  <si>
    <t>PLIOCENE SILTSTONE</t>
  </si>
  <si>
    <t>Age discrepancy (GMX, Wills, Stewart=Pleistocene, C-B=Pliocene)</t>
  </si>
  <si>
    <t>LA - 1100 Wilshire (Basement NW)</t>
  </si>
  <si>
    <t>LA - 1100 Wilshire (Basement SE)</t>
  </si>
  <si>
    <t>San Bernardino - Co Service Bldg</t>
  </si>
  <si>
    <t>Which sensor is this?</t>
  </si>
  <si>
    <t>Garden Grove - Chapman &amp; Gilbert</t>
  </si>
  <si>
    <t>http://docinet3.consrv.ca.gov/csmip/cisn-edc/grndresponsepages/GR13886.HTM</t>
  </si>
  <si>
    <t>Moreno Valley - Hwy 60 &amp; Heacock</t>
  </si>
  <si>
    <t>http://docinet3.consrv.ca.gov/csmip/cisn-edc/grndresponsepages/GR13926.HTM</t>
  </si>
  <si>
    <t>Inglewood - Hollywood Park</t>
  </si>
  <si>
    <t>http://docinet3.consrv.ca.gov/csmip/cisn-edc/grndresponsepages/GR14537.HTM</t>
  </si>
  <si>
    <t>El Segundo - Sepulveda &amp; Imperial</t>
  </si>
  <si>
    <t>http://docinet3.consrv.ca.gov/csmip/cisn-edc/grndresponsepages/GR14739.HTM</t>
  </si>
  <si>
    <t>Los Angeles - 54th &amp; Crenshaw</t>
  </si>
  <si>
    <t>http://docinet3.consrv.ca.gov/csmip/cisn-edc/grndresponsepages/GR14820.HTM</t>
  </si>
  <si>
    <t>Los Angeles - Vermont &amp; 78th</t>
  </si>
  <si>
    <t>Alluvium thin (GMX, Wills) or thick (CSMIP)?</t>
  </si>
  <si>
    <t>http://docinet3.consrv.ca.gov/csmip/cisn-edc/grndresponsepages/GR14821.HTM</t>
  </si>
  <si>
    <t>Los Angeles - Century &amp; Aviation</t>
  </si>
  <si>
    <t>http://docinet3.consrv.ca.gov/csmip/cisn-edc/grndresponsepages/GR14822.HTM</t>
  </si>
  <si>
    <t>Los Angeles - Vermont &amp; 182nd</t>
  </si>
  <si>
    <t>http://docinet3.consrv.ca.gov/csmip/cisn-edc/grndresponsepages/GR14824.HTM</t>
  </si>
  <si>
    <t>Huntington Park - Saturn &amp; Hood</t>
  </si>
  <si>
    <t>http://docinet3.consrv.ca.gov/csmip/cisn-edc/grndresponsepages/GR14825.HTM</t>
  </si>
  <si>
    <t>Los Angeles - 52nd &amp; Central</t>
  </si>
  <si>
    <t>http://docinet3.consrv.ca.gov/csmip/cisn-edc/grndresponsepages/GR14826.HTM</t>
  </si>
  <si>
    <t>Downey - Imperial &amp; Bellflower</t>
  </si>
  <si>
    <t>http://docinet3.consrv.ca.gov/csmip/cisn-edc/grndresponsepages/GR14827.HTM</t>
  </si>
  <si>
    <t>Bellflower- Flora Vista &amp; Woodruff</t>
  </si>
  <si>
    <t>http://docinet3.consrv.ca.gov/csmip/cisn-edc/grndresponsepages/GR14829.HTM</t>
  </si>
  <si>
    <t>Lomita - Narbonne &amp; Pacific Coast Highway</t>
  </si>
  <si>
    <t>http://docinet3.consrv.ca.gov/csmip/cisn-edc/grndresponsepages/GR14831.HTM; no info</t>
  </si>
  <si>
    <t>Hawthorne - Crenshaw &amp; El Segundo</t>
  </si>
  <si>
    <t>http://docinet3.consrv.ca.gov/csmip/cisn-edc/grndresponsepages/GR14834.HTM</t>
  </si>
  <si>
    <t>Harbor City - Normandie &amp; Pacific Coast Hwy</t>
  </si>
  <si>
    <t>http://docinet3.consrv.ca.gov/csmip/cisn-edc/grndresponsepages/GR14845.HTM</t>
  </si>
  <si>
    <t>Carson -  Main &amp; Sepulveda</t>
  </si>
  <si>
    <t>http://docinet3.consrv.ca.gov/csmip/cisn-edc/grndresponsepages/GR14846.HTM</t>
  </si>
  <si>
    <t>Long Beach - Santa Fe Ave &amp; I405</t>
  </si>
  <si>
    <t>http://docinet3.consrv.ca.gov/csmip/cisn-edc/grndresponsepages/GR14847.HTM</t>
  </si>
  <si>
    <t>Long Beach - Willow &amp; Cherry</t>
  </si>
  <si>
    <t>http://docinet3.consrv.ca.gov/csmip/cisn-edc/grndresponsepages/GR14868.HTM</t>
  </si>
  <si>
    <t>Long Beach - Ocean Blvd &amp; Cherry</t>
  </si>
  <si>
    <t>Thin fill (sand) over deep alluvium</t>
  </si>
  <si>
    <t>http://docinet3.consrv.ca.gov/csmip/cisn-edc/grndresponsepages/GR14871.HTM</t>
  </si>
  <si>
    <t>Long Beach - Artesia &amp; Orange</t>
  </si>
  <si>
    <t>http://docinet3.consrv.ca.gov/csmip/cisn-edc/grndresponsepages/GR14872.HTM</t>
  </si>
  <si>
    <t>Westminster - I405/Hwy 22 Grounds</t>
  </si>
  <si>
    <t>http://docinet3.consrv.ca.gov/csmip/cisn-edc/grndresponsepages/GR14874.HTM</t>
  </si>
  <si>
    <t>San Bernardino - Devil Canyon Penstock</t>
  </si>
  <si>
    <t>Which sensor is this (Penstock [C] or Headworks (A)?</t>
  </si>
  <si>
    <t>Penstock, 2nd level slab in large bldg; Headworks - small building; V. Grazier, CGS, pers. comm. 2004</t>
  </si>
  <si>
    <t>Baldwin Park - I10 &amp; Baldwin Park Blvd</t>
  </si>
  <si>
    <t>http://docinet3.consrv.ca.gov/csmip/cisn-edc/grndresponsepages/GR23773.HTM; no info</t>
  </si>
  <si>
    <t>Glendora - Gladstone &amp; Sunflower</t>
  </si>
  <si>
    <t>http://docinet3.consrv.ca.gov/csmip/cisn-edc/grndresponsepages/GR23836.HTM</t>
  </si>
  <si>
    <t>Walnut - La Puente &amp; Lemon</t>
  </si>
  <si>
    <t>http://docinet3.consrv.ca.gov/csmip/cisn-edc/grndresponsepages/GR23938.HTM</t>
  </si>
  <si>
    <t>Los Angeles - I10/La Cienega Bridge (GA)</t>
  </si>
  <si>
    <t>40 feet clay and silt over gravel bed (40 feet thick; Holocene?): interbedded silt, sand and clay below 80 feet (Pleistocene sediments?) (ROSRINE)</t>
  </si>
  <si>
    <t>http://geoinfo.usc.edu/rosrine/project_IMS/Links/rosrine.asp?SID=5</t>
  </si>
  <si>
    <t>http://docinet3.consrv.ca.gov/csmip/cisn-edc/LifelineStaPages/LL24704.HTM</t>
  </si>
  <si>
    <t>Los Angeles - Griffith Park/Toyon (Rock)</t>
  </si>
  <si>
    <t>Hard rock (sandstone/conglomerate)</t>
  </si>
  <si>
    <t>Wills 3rd letter (D) discrepancy with Wills geol unit (Tss); Shale (Wills) or Sandstone/conglomerate (CSMIP)?</t>
  </si>
  <si>
    <t>http://docinet3.consrv.ca.gov/csmip/cisn-edc/grndresponsepages/GR24752.HTM</t>
  </si>
  <si>
    <t>Panorama City - Roscos &amp; Woodman</t>
  </si>
  <si>
    <t>http://docinet3.consrv.ca.gov/csmip/cisn-edc/grndresponsepages/GR24765.HTM</t>
  </si>
  <si>
    <t>Encino - Balboa &amp; Ventura</t>
  </si>
  <si>
    <t>http://docinet3.consrv.ca.gov/csmip/cisn-edc/grndresponsepages/GR24802.HTM; no info</t>
  </si>
  <si>
    <t>Canoga Park -  Winnetka &amp; Roscoe</t>
  </si>
  <si>
    <t>http://docinet3.consrv.ca.gov/csmip/cisn-edc/grndresponsepages/GR24806.HTM</t>
  </si>
  <si>
    <t>Woodland Hills - Canoga &amp; Ventura</t>
  </si>
  <si>
    <t>http://docinet3.consrv.ca.gov/csmip/cisn-edc/grndresponsepages/GR24807.HTM</t>
  </si>
  <si>
    <t>Van Nuys - Burbank &amp; Fulton</t>
  </si>
  <si>
    <t>http://docinet3.consrv.ca.gov/csmip/cisn-edc/grndresponsepages/GR24808.HTM</t>
  </si>
  <si>
    <t>Los Angeles - Melrose &amp; Western</t>
  </si>
  <si>
    <t>http://docinet3.consrv.ca.gov/csmip/cisn-edc/grndresponsepages/GR24811.HTM</t>
  </si>
  <si>
    <t>Los Angeles - Rowena &amp; Glendale</t>
  </si>
  <si>
    <t>http://docinet3.consrv.ca.gov/csmip/cisn-edc/grndresponsepages/GR24812.HTM</t>
  </si>
  <si>
    <t>Los Angeles - Wilshire &amp; Westen LADOT</t>
  </si>
  <si>
    <t>http://docinet3.consrv.ca.gov/csmip/cisn-edc/grndresponsepages/GR24833.HTM</t>
  </si>
  <si>
    <t>Whittier - Workman Mill Rd &amp; Pomona Fwy</t>
  </si>
  <si>
    <t>http://docinet3.consrv.ca.gov/csmip/cisn-edc/grndresponsepages/GR24850.HTM</t>
  </si>
  <si>
    <t>Los Angeles - Jefferson &amp; Howard</t>
  </si>
  <si>
    <t>http://docinet3.consrv.ca.gov/csmip/cisn-edc/grndresponsepages/GR24852.HTM</t>
  </si>
  <si>
    <t>Simi Valley - Church St &amp; Los Angeles Av</t>
  </si>
  <si>
    <t>http://docinet3.consrv.ca.gov/csmip/cisn-edc/grndresponsepages/GR24860.HTM</t>
  </si>
  <si>
    <t>Simi Valley - Katherine Rd &amp; Sylvan</t>
  </si>
  <si>
    <t>http://docinet3.consrv.ca.gov/csmip/cisn-edc/grndresponsepages/GR24861.HTM</t>
  </si>
  <si>
    <t>Reseda - Vanowen &amp; Wilbur</t>
  </si>
  <si>
    <t>http://docinet3.consrv.ca.gov/csmip/cisn-edc/grndresponsepages/GR24866.HTM</t>
  </si>
  <si>
    <t>Los Angeles - I10/405 Interchange Grounds</t>
  </si>
  <si>
    <t>http://docinet3.consrv.ca.gov/csmip/cisn-edc/grndresponsepages/GR24909.HTM; no info</t>
  </si>
  <si>
    <t>Glendale - Glenoaks &amp; Western</t>
  </si>
  <si>
    <t>http://docinet3.consrv.ca.gov/csmip/cisn-edc/grndresponsepages/GR24943.HTM</t>
  </si>
  <si>
    <t>Lone Pine A</t>
  </si>
  <si>
    <t>http://docinet3.consrv.ca.gov/csmip/cisn-edc/grndresponsepages/GR44015.HTM</t>
  </si>
  <si>
    <t>Aptos - Sea Cliff Buff Array</t>
  </si>
  <si>
    <t>Marine terrace deposits (thickness?) on Tertiary rock (GMX04)</t>
  </si>
  <si>
    <t>Fremont - 2 Story City Library</t>
  </si>
  <si>
    <t>http://docinet3.consrv.ca.gov/csmip/cisn-edc/buildingpages/BLD57784.HTM</t>
  </si>
  <si>
    <t>Fremont - 2 Story Indust Bldg</t>
  </si>
  <si>
    <t>http://docinet3.consrv.ca.gov/csmip/cisn-edc/buildingpages/BLD57948.HTM</t>
  </si>
  <si>
    <t>Station #10</t>
  </si>
  <si>
    <t>Ql (Su et al, 1998); Deep alluvium (7.5' topo map)</t>
  </si>
  <si>
    <t>Las Vegas -</t>
  </si>
  <si>
    <t xml:space="preserve">North Las Vegas - Highland </t>
  </si>
  <si>
    <t>Blume station; assumed to be ground response station</t>
  </si>
  <si>
    <t>Station #11</t>
  </si>
  <si>
    <t>North Las Vegas</t>
  </si>
  <si>
    <t>Station #12</t>
  </si>
  <si>
    <t>Young alluvium near bedrock ridge (Indian Springs)</t>
  </si>
  <si>
    <t xml:space="preserve">Indian Springs </t>
  </si>
  <si>
    <t>Station #13</t>
  </si>
  <si>
    <t>Station #14</t>
  </si>
  <si>
    <t>Deep alluvium in narrow valley (7.5' Topo map &amp; W. Jungblut, USGS, pers. comm., 2004)</t>
  </si>
  <si>
    <t>Alamo</t>
  </si>
  <si>
    <t>Alamo - Pahranagat National Wildlife Refuge</t>
  </si>
  <si>
    <t>Blume station; instrument shelter near ranger station (W. Jungblut, USGS, pers. comm., 2004)</t>
  </si>
  <si>
    <t>Station #15</t>
  </si>
  <si>
    <t>Las Vegas - UNLV - Artemus W. Ham Concert Hall?</t>
  </si>
  <si>
    <t>Blume station; large tall building…may have basement.</t>
  </si>
  <si>
    <t>Station #16</t>
  </si>
  <si>
    <t>Nellis AFB</t>
  </si>
  <si>
    <t>Station #17</t>
  </si>
  <si>
    <t>Rock (Su et al, 1998);  Cambrian metasedimentary (Geol. Map. Nevada, 500k, 1978); some alluvium?</t>
  </si>
  <si>
    <t>Frenchman Mtns</t>
  </si>
  <si>
    <t>Station #18</t>
  </si>
  <si>
    <t>Ql (Su et al, 1998); Deep alluvium? (7.5' topo map)</t>
  </si>
  <si>
    <t>Las Vegas - Whitney Mesa area</t>
  </si>
  <si>
    <t>Station #19</t>
  </si>
  <si>
    <t>Goldfield</t>
  </si>
  <si>
    <t>Goldfield - Esmeralda County Courthouse</t>
  </si>
  <si>
    <t>Blume station; courthouse building (L. Foote, USGS, Fresno, pers. comm., 2004)</t>
  </si>
  <si>
    <t>Station #20</t>
  </si>
  <si>
    <t>Deep alluvium (7.5' topo map.)</t>
  </si>
  <si>
    <t>Laughlin</t>
  </si>
  <si>
    <t>Laughlin - Water treatment plant/Mohave Generating Station</t>
  </si>
  <si>
    <t>Blume station; ground site near Fire station (L. Foote, USGS, Fresno, pers. comm., 2004)</t>
  </si>
  <si>
    <t>Station #9</t>
  </si>
  <si>
    <t xml:space="preserve">North Las Vegas - </t>
  </si>
  <si>
    <t>Flat</t>
  </si>
  <si>
    <t>Station Name</t>
  </si>
  <si>
    <t>Station Sequence Number</t>
  </si>
  <si>
    <t>Station ID  No.</t>
  </si>
  <si>
    <t>Station Latitude</t>
  </si>
  <si>
    <t>Station Longitude</t>
  </si>
  <si>
    <t>Port Island (16 m)</t>
  </si>
  <si>
    <t>Port Island (32 m)</t>
  </si>
  <si>
    <t>Port Island (83 m)</t>
  </si>
  <si>
    <t>Correct or more descriptive</t>
  </si>
  <si>
    <t>Cangxiqixiang</t>
  </si>
  <si>
    <t>Yongfeng</t>
  </si>
  <si>
    <t>Ludinglengji</t>
  </si>
  <si>
    <t>Pixianzoushishan</t>
  </si>
  <si>
    <t>Shimiancaluo</t>
  </si>
  <si>
    <t>Songpanchuanzhuci</t>
  </si>
  <si>
    <t>Jinya</t>
  </si>
  <si>
    <t xml:space="preserve">Pingan	</t>
  </si>
  <si>
    <t>Tuocang</t>
  </si>
  <si>
    <t>Jiangyoudizhen</t>
  </si>
  <si>
    <t>Jiangyouzengjia</t>
  </si>
  <si>
    <t>Kangding</t>
  </si>
  <si>
    <t>Maerkangzhuokeji</t>
  </si>
  <si>
    <t>Yuexixinmin</t>
  </si>
  <si>
    <t>Yuexi</t>
  </si>
  <si>
    <t>Mianzhuqingping</t>
  </si>
  <si>
    <t>Guanyuanshijing</t>
  </si>
  <si>
    <t>baret</t>
  </si>
  <si>
    <t>xtaline</t>
  </si>
  <si>
    <t>Exluded from V023 Site DB</t>
  </si>
  <si>
    <t>Excluded from Flatfile 04112011</t>
  </si>
  <si>
    <t>Below stations from flatfile 04112011. Almost same station names; correct or most descriptive names with recent sequence numbers used in V025_BB_mod10 site database.</t>
  </si>
  <si>
    <t>from flatfile 04112011</t>
  </si>
  <si>
    <t>column C or I</t>
  </si>
  <si>
    <t>deleted SSN</t>
  </si>
  <si>
    <t>Used SSN</t>
  </si>
  <si>
    <t>flatfile</t>
  </si>
  <si>
    <t>EKA</t>
  </si>
  <si>
    <t>CEA</t>
  </si>
  <si>
    <t>SBA</t>
  </si>
  <si>
    <t>LMC</t>
  </si>
  <si>
    <t>-PC</t>
  </si>
  <si>
    <t>I-CD</t>
  </si>
  <si>
    <t>F-A</t>
  </si>
  <si>
    <t>-999</t>
  </si>
  <si>
    <t>TEPCO</t>
  </si>
  <si>
    <t>MQZ</t>
  </si>
  <si>
    <t>4E061</t>
  </si>
  <si>
    <t>690E1</t>
  </si>
  <si>
    <t>6E101</t>
  </si>
  <si>
    <t>california</t>
  </si>
  <si>
    <t>japan</t>
  </si>
  <si>
    <t>mexico.add</t>
  </si>
  <si>
    <t>SITE(A).xls</t>
  </si>
  <si>
    <t>Coalinga - Fire Station 39</t>
  </si>
  <si>
    <t>Frazier Park - Post Office</t>
  </si>
  <si>
    <t>Scasserra et al. 2009</t>
  </si>
  <si>
    <t>V023</t>
  </si>
  <si>
    <t>--AB</t>
  </si>
  <si>
    <t>Region</t>
  </si>
  <si>
    <t>Castiglione Messer Marino</t>
  </si>
  <si>
    <t>Foligno Santa Maria Infraportas-Base</t>
  </si>
  <si>
    <t>San Marco dei Cavoti</t>
  </si>
  <si>
    <t>Villetta Barrea</t>
  </si>
  <si>
    <t>ITACA</t>
  </si>
  <si>
    <t>Majano-Prato</t>
  </si>
  <si>
    <t>SISMA</t>
  </si>
  <si>
    <t>Sturno (STN)</t>
  </si>
  <si>
    <t>3a</t>
  </si>
  <si>
    <t>Geol Description (update Nov 2011)</t>
  </si>
  <si>
    <t>Vs Unit (update Nov 2011)</t>
  </si>
  <si>
    <t>Percent Slope (update Nov 2011)</t>
  </si>
  <si>
    <t>Slope Category Mean Vs30 (m/s) (update Nov 2011)</t>
  </si>
  <si>
    <t>Slope Category Mean Vs30 SD (update Nov 2011)</t>
  </si>
  <si>
    <t>NIED-VS Minimum depth (m) to Vs=1000m/s</t>
  </si>
  <si>
    <t>NIED-VS Maximum depth (m) to Vs=1000m/s</t>
  </si>
  <si>
    <t>NIED-VS Minimum depth (m) to Vs=2500m/s</t>
  </si>
  <si>
    <t>NIED-VS Maximum depth (m) to Vs=2500m/s</t>
  </si>
  <si>
    <t>4b</t>
  </si>
  <si>
    <t>Sandikkaya et al.</t>
  </si>
  <si>
    <t>Geology Vs30 used for Preferred Vs30 (m/s)</t>
  </si>
  <si>
    <t>Description</t>
  </si>
  <si>
    <t>Sigma 2a</t>
  </si>
  <si>
    <t>Sigma  2b</t>
  </si>
  <si>
    <t>Sigma  3a</t>
  </si>
  <si>
    <t>Sigma  3b</t>
  </si>
  <si>
    <t>Sigma  4a</t>
  </si>
  <si>
    <t>Sigma  4b</t>
  </si>
  <si>
    <t>Sigma  4c</t>
  </si>
  <si>
    <t>NA</t>
  </si>
  <si>
    <t>NIED-VS Minimum depth (m) to Vs=1500m/s</t>
  </si>
  <si>
    <t>NIED-VS Maximum depth (m) to Vs=1500m/s</t>
  </si>
  <si>
    <t>Morongo Valley Fire Station</t>
  </si>
  <si>
    <t>Coyote Lake Dam - Southwest Abutment</t>
  </si>
  <si>
    <t>Los Angeles; LAX Fire Station</t>
  </si>
  <si>
    <t>Lytle Creek Fire Station</t>
  </si>
  <si>
    <t>West Hills -Roscoe &amp; Fallbrook</t>
  </si>
  <si>
    <t>Cypress Park - San Fernando &amp; Division</t>
  </si>
  <si>
    <t>Santee - Mission Gorge &amp; Cottonwood</t>
  </si>
  <si>
    <t>Profile Source</t>
  </si>
  <si>
    <t>SSN</t>
  </si>
  <si>
    <t>Wald slope</t>
  </si>
  <si>
    <t>wald vs30</t>
  </si>
  <si>
    <t>VS Unit</t>
  </si>
  <si>
    <t xml:space="preserve">Geology </t>
  </si>
  <si>
    <r>
      <t>SD V</t>
    </r>
    <r>
      <rPr>
        <b/>
        <i/>
        <vertAlign val="subscript"/>
        <sz val="12"/>
        <color theme="1"/>
        <rFont val="Calibri"/>
        <family val="2"/>
        <scheme val="minor"/>
      </rPr>
      <t xml:space="preserve">S30 </t>
    </r>
    <r>
      <rPr>
        <b/>
        <i/>
        <sz val="12"/>
        <color theme="1"/>
        <rFont val="Calibri"/>
        <family val="2"/>
        <scheme val="minor"/>
      </rPr>
      <t>(m/s)</t>
    </r>
  </si>
  <si>
    <r>
      <t>V</t>
    </r>
    <r>
      <rPr>
        <b/>
        <i/>
        <vertAlign val="subscript"/>
        <sz val="12"/>
        <color theme="1"/>
        <rFont val="Calibri"/>
        <family val="2"/>
        <scheme val="minor"/>
      </rPr>
      <t>S30</t>
    </r>
    <r>
      <rPr>
        <b/>
        <i/>
        <sz val="12"/>
        <color theme="1"/>
        <rFont val="Calibri"/>
        <family val="2"/>
        <scheme val="minor"/>
      </rPr>
      <t xml:space="preserve"> Cat (m/s)</t>
    </r>
  </si>
  <si>
    <r>
      <t>Slope Category Mean V</t>
    </r>
    <r>
      <rPr>
        <b/>
        <i/>
        <vertAlign val="subscript"/>
        <sz val="12"/>
        <color theme="1"/>
        <rFont val="Calibri"/>
        <family val="2"/>
        <scheme val="minor"/>
      </rPr>
      <t>s30</t>
    </r>
    <r>
      <rPr>
        <b/>
        <i/>
        <sz val="12"/>
        <color theme="1"/>
        <rFont val="Calibri"/>
        <family val="2"/>
        <scheme val="minor"/>
      </rPr>
      <t xml:space="preserve"> (m/s)</t>
    </r>
  </si>
  <si>
    <r>
      <t>Slope Category Mean V</t>
    </r>
    <r>
      <rPr>
        <b/>
        <i/>
        <vertAlign val="subscript"/>
        <sz val="12"/>
        <color theme="1"/>
        <rFont val="Calibri"/>
        <family val="2"/>
        <scheme val="minor"/>
      </rPr>
      <t>s30</t>
    </r>
    <r>
      <rPr>
        <b/>
        <i/>
        <sz val="12"/>
        <color theme="1"/>
        <rFont val="Calibri"/>
        <family val="2"/>
        <scheme val="minor"/>
      </rPr>
      <t xml:space="preserve"> SD (m/s) </t>
    </r>
  </si>
  <si>
    <r>
      <t>V</t>
    </r>
    <r>
      <rPr>
        <b/>
        <i/>
        <vertAlign val="subscript"/>
        <sz val="12"/>
        <rFont val="Calibri"/>
        <family val="2"/>
        <scheme val="minor"/>
      </rPr>
      <t xml:space="preserve">sz                          </t>
    </r>
    <r>
      <rPr>
        <b/>
        <i/>
        <sz val="12"/>
        <rFont val="Calibri"/>
        <family val="2"/>
        <scheme val="minor"/>
      </rPr>
      <t xml:space="preserve"> (m/s)</t>
    </r>
  </si>
  <si>
    <r>
      <t xml:space="preserve">Total depth of profile  </t>
    </r>
    <r>
      <rPr>
        <b/>
        <i/>
        <vertAlign val="subscript"/>
        <sz val="12"/>
        <rFont val="Calibri"/>
        <family val="2"/>
        <scheme val="minor"/>
      </rPr>
      <t xml:space="preserve">                             </t>
    </r>
    <r>
      <rPr>
        <b/>
        <i/>
        <sz val="12"/>
        <rFont val="Calibri"/>
        <family val="2"/>
        <scheme val="minor"/>
      </rPr>
      <t>(m)</t>
    </r>
  </si>
  <si>
    <r>
      <t>V</t>
    </r>
    <r>
      <rPr>
        <b/>
        <i/>
        <vertAlign val="subscript"/>
        <sz val="12"/>
        <rFont val="Calibri"/>
        <family val="2"/>
        <scheme val="minor"/>
      </rPr>
      <t xml:space="preserve">s30                 </t>
    </r>
    <r>
      <rPr>
        <b/>
        <i/>
        <sz val="12"/>
        <rFont val="Calibri"/>
        <family val="2"/>
        <scheme val="minor"/>
      </rPr>
      <t>(m/s)</t>
    </r>
  </si>
  <si>
    <t>Qal- deep</t>
  </si>
  <si>
    <t>Qal- deep (incl LA)</t>
  </si>
  <si>
    <t>Qal- coarse</t>
  </si>
  <si>
    <t>Qal- thin</t>
  </si>
  <si>
    <t>af/Qi</t>
  </si>
  <si>
    <t>Qi- thin</t>
  </si>
  <si>
    <t>pK metamorphic</t>
  </si>
  <si>
    <t>Qal- deep- Imperial V.</t>
  </si>
  <si>
    <t>Qal- deep LA basin</t>
  </si>
  <si>
    <t>Qal- thin- west LA</t>
  </si>
  <si>
    <t>Qal- fine</t>
  </si>
  <si>
    <t>cosmos</t>
  </si>
  <si>
    <t>gmx1</t>
  </si>
  <si>
    <t>A,B</t>
  </si>
  <si>
    <t>A,B--</t>
  </si>
  <si>
    <t>&gt; 30</t>
  </si>
  <si>
    <t>Yong et al. (2012)</t>
  </si>
  <si>
    <t>Tv- clastic</t>
  </si>
  <si>
    <t>Qv</t>
  </si>
  <si>
    <t>Pzs</t>
  </si>
  <si>
    <t>4c</t>
  </si>
  <si>
    <t>Geol unit22</t>
  </si>
  <si>
    <t>Geol unit mean Vs,3022
(m/s)</t>
  </si>
  <si>
    <t>Geol unit Vs30 σ22
(m/s)</t>
  </si>
  <si>
    <t>Geol unit median Vs,3022
(m/s)</t>
  </si>
  <si>
    <t>Geol unit Ln(Vs30) σ22</t>
  </si>
  <si>
    <t>Geology unit Vs30  (m/s)  (update Nov 2011)</t>
  </si>
  <si>
    <t>SD _Vs30  (update Nov 2011)</t>
  </si>
  <si>
    <t>Qoa- Qg</t>
  </si>
  <si>
    <t>TKss</t>
  </si>
  <si>
    <t>QTv (tuff)</t>
  </si>
  <si>
    <t>KJfm</t>
  </si>
  <si>
    <t>Ksh</t>
  </si>
  <si>
    <t>ssn</t>
  </si>
  <si>
    <t>Slope (m/m)</t>
  </si>
  <si>
    <t>San Francisco; Fire Station 18 Sunset; 32nd Ave; 2-story; ground level</t>
  </si>
  <si>
    <t>San Francisco; Fire Station 22 Golden Gate Park; 16th Ave; 2-story; ground level</t>
  </si>
  <si>
    <t>Mountain View; Fire Station 3 North Rengstorff Ave; 1-story; ground level</t>
  </si>
  <si>
    <t>San Jose; Fire Station 13 South; Pearl Ave; 2-story;ground level</t>
  </si>
  <si>
    <t>San Jose; Fire Station 09 Southwest; Ross Ave; 1-story; ground level</t>
  </si>
  <si>
    <t>San Jose; Fire Station 06 Central; Cherry Ave; 1-story; ground level</t>
  </si>
  <si>
    <t>San Jose; Fire Station 10 Northwest; South Monroe St; 2-story; ground level</t>
  </si>
  <si>
    <t>San Jose; Fire Station 26 East; Tully Rd; 1-story; ground level</t>
  </si>
  <si>
    <t>Livermore; Fire Station 6</t>
  </si>
  <si>
    <t>Milpitas Fire Station 4</t>
  </si>
  <si>
    <t>Burlingame; Fire Station 36 Rollins Rd; 1-story; ground level</t>
  </si>
  <si>
    <t>San Francisco; Fire Station 40 18th Ave; 2-story; ground level</t>
  </si>
  <si>
    <t>Mt. Pleasant High School</t>
  </si>
  <si>
    <t>Casa de Amigos</t>
  </si>
  <si>
    <t>San Francisco; Fire Station 25 Bayview; Third St; 2-story; ground level</t>
  </si>
  <si>
    <t>Mountain View; Fire Station 4 N. Whisman; 1-story; ground level</t>
  </si>
  <si>
    <t>Campbell; Westmont High Sch</t>
  </si>
  <si>
    <t>Half Moon Bay;Fire Sta 40</t>
  </si>
  <si>
    <t>Daly City;Fire Station 3</t>
  </si>
  <si>
    <t>Mill Valley MUNI Golf Course</t>
  </si>
  <si>
    <t>Rodeo; FS 75</t>
  </si>
  <si>
    <t>San Francisco; Fire Station 14 26th Ave; 2-story; ground level</t>
  </si>
  <si>
    <t>San Francisco; Fire Station 43 Moscow St; 2-story; ground level</t>
  </si>
  <si>
    <t>Oakland; Fire Station 03 14th St; 2-story; ground level</t>
  </si>
  <si>
    <t>Oakland; Fire Station 12 Alice St; 2-story; ground level</t>
  </si>
  <si>
    <t>San Francisco; City College Phelan St; 1-story; ground level</t>
  </si>
  <si>
    <t>San Jose; Laneview School Warmwood Ln; 1-story; ground level</t>
  </si>
  <si>
    <t>Pleasanton; Lydiksen School Highland Oaks Dr; 1-story; ground level</t>
  </si>
  <si>
    <t>Berkeley; Fire Station 01 8th St; 2-story; ground level</t>
  </si>
  <si>
    <t>Berkeley; Fire Station 03 Russell Street; 1-story; ground level</t>
  </si>
  <si>
    <t>Mtn View; Fire Station 02 Cuesta Dr; 1-story; ground level</t>
  </si>
  <si>
    <t>Sunnyvale; Braly School Gail Ave; 1-story; ground level</t>
  </si>
  <si>
    <t>Mt View Fire Sta 5</t>
  </si>
  <si>
    <t>San Jose; Fire Station 27 Bernal Rdt; 1-story; ground level</t>
  </si>
  <si>
    <t>San Jose; CHP Field Office Junction Ave; 1-story; ground level</t>
  </si>
  <si>
    <t>Campbell; Fire Station 11 Union Av; 2-story; ground level</t>
  </si>
  <si>
    <t>Santa Clara; Fire Station 05 Bowers Ave; 1-story; ground level</t>
  </si>
  <si>
    <t>Livermore FS 7</t>
  </si>
  <si>
    <t>San Leandro; Fire Station 09 Estudillo Ave; 1-story; ground level</t>
  </si>
  <si>
    <t>Walnut Creek; Contra Costa Fire Station 04 Hawthorne Dr; 1-story; ground level</t>
  </si>
  <si>
    <t>Clayton; Contra Costa Fire Station 11 Center Ave; 1.5-story; ground level</t>
  </si>
  <si>
    <t>Martinez; Contra Costa Fire Station 14 Jones St; 1-story; ground level</t>
  </si>
  <si>
    <t>Hollister; BLM Office 20 Hamilton Ct; small shelter; ground level</t>
  </si>
  <si>
    <t>Black Diamond Mines Park, Antioch, CA, USA</t>
  </si>
  <si>
    <t>BDM</t>
  </si>
  <si>
    <t>Mount Johnson</t>
  </si>
  <si>
    <t>BJOB</t>
  </si>
  <si>
    <t>Byerly Seismographic Vault, Berkeley, CA, USA</t>
  </si>
  <si>
    <t>BKS</t>
  </si>
  <si>
    <t>Anderson Dam</t>
  </si>
  <si>
    <t>CADB</t>
  </si>
  <si>
    <t>CAL</t>
  </si>
  <si>
    <t>Brushy Peak</t>
  </si>
  <si>
    <t>CBP</t>
  </si>
  <si>
    <t>Doolan Road</t>
  </si>
  <si>
    <t>CDOB</t>
  </si>
  <si>
    <t>Mt. Hamilton Road</t>
  </si>
  <si>
    <t>CHR</t>
  </si>
  <si>
    <t>Lake Chabot</t>
  </si>
  <si>
    <t>CLCB</t>
  </si>
  <si>
    <t>Pinole Ridge</t>
  </si>
  <si>
    <t>CPI</t>
  </si>
  <si>
    <t>Point Molate</t>
  </si>
  <si>
    <t>CPM</t>
  </si>
  <si>
    <t>Vestal</t>
  </si>
  <si>
    <t>VES</t>
  </si>
  <si>
    <t>Farallon Islands, CA, USA</t>
  </si>
  <si>
    <t>FARB</t>
  </si>
  <si>
    <t>Bear Gulch Road</t>
  </si>
  <si>
    <t>JBG</t>
  </si>
  <si>
    <t>Black Mountain Los Altos</t>
  </si>
  <si>
    <t>JBMB</t>
  </si>
  <si>
    <t>Bear Creek Road</t>
  </si>
  <si>
    <t>JBR</t>
  </si>
  <si>
    <t>Ellicott</t>
  </si>
  <si>
    <t>JELB</t>
  </si>
  <si>
    <t>Foothills Park</t>
  </si>
  <si>
    <t>JFP</t>
  </si>
  <si>
    <t>El Granada</t>
  </si>
  <si>
    <t>JGR</t>
  </si>
  <si>
    <t>Huhtala Ln</t>
  </si>
  <si>
    <t>JHU</t>
  </si>
  <si>
    <t>Laurel Hill</t>
  </si>
  <si>
    <t>JLAB</t>
  </si>
  <si>
    <t>Milagra Ridge</t>
  </si>
  <si>
    <t>JMGB</t>
  </si>
  <si>
    <t>Peters Ck</t>
  </si>
  <si>
    <t>JPC</t>
  </si>
  <si>
    <t>Pescadero</t>
  </si>
  <si>
    <t>JPSB</t>
  </si>
  <si>
    <t>Saint Joseph's Hill</t>
  </si>
  <si>
    <t>JJO</t>
  </si>
  <si>
    <t>Santa Barbara Island</t>
  </si>
  <si>
    <t>SBI</t>
  </si>
  <si>
    <t>San Jose - Hwy 101 &amp; Metcalf Rd</t>
  </si>
  <si>
    <t>Mount Umunhum</t>
  </si>
  <si>
    <t>JUM</t>
  </si>
  <si>
    <t>Kaiser Creek, CA, USA</t>
  </si>
  <si>
    <t>KCC</t>
  </si>
  <si>
    <t>Marconi Conference Center, Marshall, CA, USA</t>
  </si>
  <si>
    <t>MCCM</t>
  </si>
  <si>
    <t>Lick Observatory, Mt. Hamiliton, CA, USA</t>
  </si>
  <si>
    <t>Bolinas</t>
  </si>
  <si>
    <t>NBO</t>
  </si>
  <si>
    <t>China Camp</t>
  </si>
  <si>
    <t>NCC</t>
  </si>
  <si>
    <t>English Hill</t>
  </si>
  <si>
    <t>NEH</t>
  </si>
  <si>
    <t>Forestville</t>
  </si>
  <si>
    <t>NFV</t>
  </si>
  <si>
    <t>Hicks Valley</t>
  </si>
  <si>
    <t>NHV</t>
  </si>
  <si>
    <t>Lake Herman</t>
  </si>
  <si>
    <t>NLH</t>
  </si>
  <si>
    <t>Mare Island</t>
  </si>
  <si>
    <t>NMI</t>
  </si>
  <si>
    <t>Oakland - Hwys 13 &amp; 24</t>
  </si>
  <si>
    <t>Thermal Airport</t>
  </si>
  <si>
    <t>THX</t>
  </si>
  <si>
    <t>PHSB</t>
  </si>
  <si>
    <t>Rhoda Ave., Oakland, CA</t>
  </si>
  <si>
    <t>C020</t>
  </si>
  <si>
    <t>Port Hueneme - 2nd &amp; Clara</t>
  </si>
  <si>
    <t>Adelanto Receiving Station</t>
  </si>
  <si>
    <t>ADO</t>
  </si>
  <si>
    <t>Arvin</t>
  </si>
  <si>
    <t>ARV</t>
  </si>
  <si>
    <t>Calstate Bakersfield</t>
  </si>
  <si>
    <t>BAK</t>
  </si>
  <si>
    <t>Belle Mountain Joshua Tree</t>
  </si>
  <si>
    <t>BEL</t>
  </si>
  <si>
    <t>Mt. Baldy Ranger Station</t>
  </si>
  <si>
    <t>BFS</t>
  </si>
  <si>
    <t>Barre Substation</t>
  </si>
  <si>
    <t>BRE</t>
  </si>
  <si>
    <t>Burnt Peak</t>
  </si>
  <si>
    <t>BTP</t>
  </si>
  <si>
    <t>Caltech Athenaeum Cellar</t>
  </si>
  <si>
    <t>Chilao Flat Rngr Sta</t>
  </si>
  <si>
    <t>CHF</t>
  </si>
  <si>
    <t>Catalina Island Airport</t>
  </si>
  <si>
    <t>CIA</t>
  </si>
  <si>
    <t>Catalina Thompson Dam</t>
  </si>
  <si>
    <t>CTD</t>
  </si>
  <si>
    <t>Green Verdugo Microwave Site</t>
  </si>
  <si>
    <t>DEC</t>
  </si>
  <si>
    <t>Devers</t>
  </si>
  <si>
    <t>DEV</t>
  </si>
  <si>
    <t>Donna Jones Jenkins</t>
  </si>
  <si>
    <t>DJJ</t>
  </si>
  <si>
    <t>Del Amo</t>
  </si>
  <si>
    <t>DLA</t>
  </si>
  <si>
    <t>Desert Studies Center</t>
  </si>
  <si>
    <t>DSC</t>
  </si>
  <si>
    <t>Desert View Tower</t>
  </si>
  <si>
    <t>DVT</t>
  </si>
  <si>
    <t>Edwards Air Force Base</t>
  </si>
  <si>
    <t>EDW</t>
  </si>
  <si>
    <t>Edwards Air Force Base 2</t>
  </si>
  <si>
    <t>EDW2</t>
  </si>
  <si>
    <t>Fort Macarthur Park</t>
  </si>
  <si>
    <t>FMP</t>
  </si>
  <si>
    <t>Fullerton</t>
  </si>
  <si>
    <t>FUL</t>
  </si>
  <si>
    <t>Green Oak Ranch</t>
  </si>
  <si>
    <t>GOR</t>
  </si>
  <si>
    <t>Geol. Surv. Anal.</t>
  </si>
  <si>
    <t>GSA</t>
  </si>
  <si>
    <t>Goldstone</t>
  </si>
  <si>
    <t>GSC</t>
  </si>
  <si>
    <t>Johnson Valley</t>
  </si>
  <si>
    <t>JVA</t>
  </si>
  <si>
    <t>Kinemetrics</t>
  </si>
  <si>
    <t>KIK</t>
  </si>
  <si>
    <t>Leduc Ranch</t>
  </si>
  <si>
    <t>LDR</t>
  </si>
  <si>
    <t>Leona Valley</t>
  </si>
  <si>
    <t>LEV</t>
  </si>
  <si>
    <t>Los Angeles Filtration Plant</t>
  </si>
  <si>
    <t>LFP</t>
  </si>
  <si>
    <t>Laurel Mtn Radio Fac</t>
  </si>
  <si>
    <t>LRL</t>
  </si>
  <si>
    <t>Lugo</t>
  </si>
  <si>
    <t>LUG</t>
  </si>
  <si>
    <t>Marine Combat Center 29palms</t>
  </si>
  <si>
    <t>MCT</t>
  </si>
  <si>
    <t>Moorpark</t>
  </si>
  <si>
    <t>MOP</t>
  </si>
  <si>
    <t>Mount Wilson Obsv</t>
  </si>
  <si>
    <t>MWC</t>
  </si>
  <si>
    <t>Orinda - Valley View &amp; Moraga</t>
  </si>
  <si>
    <t>Oroville Dam, Oroville, CA, USA</t>
  </si>
  <si>
    <t>ORV</t>
  </si>
  <si>
    <t>Pardee</t>
  </si>
  <si>
    <t>PDE</t>
  </si>
  <si>
    <t>Pacheco Peak, CA, USA</t>
  </si>
  <si>
    <t>PACP</t>
  </si>
  <si>
    <t>Presidio S.F.</t>
  </si>
  <si>
    <t>JPR</t>
  </si>
  <si>
    <t>Red Mountain, Riverside Co., Ca, Usa</t>
  </si>
  <si>
    <t>RDM</t>
  </si>
  <si>
    <t>Rancho Cucamonga - Hwy 30 &amp; Amethyst</t>
  </si>
  <si>
    <t>Riverside</t>
  </si>
  <si>
    <t>RVR</t>
  </si>
  <si>
    <t>San Jose - San Felipe &amp; Villages Pkwy</t>
  </si>
  <si>
    <t>Round Hill</t>
  </si>
  <si>
    <t>CRH</t>
  </si>
  <si>
    <t>Santa Clara</t>
  </si>
  <si>
    <t>STC</t>
  </si>
  <si>
    <t>Cattani Ranch</t>
  </si>
  <si>
    <t>TEH</t>
  </si>
  <si>
    <t>Bird Spring</t>
  </si>
  <si>
    <t>Westside Elementary School</t>
  </si>
  <si>
    <t>WES</t>
  </si>
  <si>
    <t>Olema</t>
  </si>
  <si>
    <t>NOLB</t>
  </si>
  <si>
    <t>Compton - Hwy 91 &amp; Wilmington</t>
  </si>
  <si>
    <t>Gardena - 135th &amp; Van Ness</t>
  </si>
  <si>
    <t>Azusa - Foothill &amp; San Gabriel</t>
  </si>
  <si>
    <t>Covina - Cypress &amp; Azusa</t>
  </si>
  <si>
    <t>Los Angeles - Griffith Park/Toyon(Rock)</t>
  </si>
  <si>
    <t>Los Angeles - Wilshire &amp; Western LADOT</t>
  </si>
  <si>
    <t>Los Angeles - I10/405 Interchange Grnds</t>
  </si>
  <si>
    <t>Los Angeles - Hollywood Blvd &amp; Hillhurst</t>
  </si>
  <si>
    <t>Los Angeles - Robertson &amp; Pickford</t>
  </si>
  <si>
    <t>Torrance; Fire Station 1 Crenshaw Blvd; 2-story; ground level</t>
  </si>
  <si>
    <t>La Verne;WeymouthFFPrsvr roof</t>
  </si>
  <si>
    <t>Hawthorne; FAA Bldg</t>
  </si>
  <si>
    <t>Riverside; Mills Filter Plant Alessandro Blvd; 1-story; Ground level</t>
  </si>
  <si>
    <t>Costa Mesa; Fire Station 4 Placentia Ave; 1-story; ground level</t>
  </si>
  <si>
    <t>Los Angeles; Mullholland Fire Station 109 Mullholland Dr (at Fwy 405); 1-story; ground level</t>
  </si>
  <si>
    <t>Granada Hills; Knollwood FS 18</t>
  </si>
  <si>
    <t>Chatsworth; Fire Station 96 Marilla St; 1-story; ground level</t>
  </si>
  <si>
    <t>Yorba Linda; Diemer Filtration Plant</t>
  </si>
  <si>
    <t>Compton; Cressey Park Fire Station 3 Rosecrans Ave ;2-story;ground level</t>
  </si>
  <si>
    <t>Los Angeles; Sepulveda Canyon</t>
  </si>
  <si>
    <t>Thousand Oaks; Fire Station 34 E. Avenida de los Arboles; 1-story; ground level</t>
  </si>
  <si>
    <t>Agoura</t>
  </si>
  <si>
    <t>AGO</t>
  </si>
  <si>
    <t>Bear Creek Country Club</t>
  </si>
  <si>
    <t>BCC</t>
  </si>
  <si>
    <t>Capra Ranch</t>
  </si>
  <si>
    <t>CAP</t>
  </si>
  <si>
    <t>Christmas Canyon China Lake</t>
  </si>
  <si>
    <t>CCC</t>
  </si>
  <si>
    <t>Cerro Gordo</t>
  </si>
  <si>
    <t>CGO</t>
  </si>
  <si>
    <t>China Lake</t>
  </si>
  <si>
    <t>CLC</t>
  </si>
  <si>
    <t>Danby</t>
  </si>
  <si>
    <t>DAN</t>
  </si>
  <si>
    <t>Elmore'S Ranch</t>
  </si>
  <si>
    <t>ERR</t>
  </si>
  <si>
    <t>Iron Mountain Pumping Station</t>
  </si>
  <si>
    <t>IRM</t>
  </si>
  <si>
    <t>Julian Camp Stevens</t>
  </si>
  <si>
    <t>JCS</t>
  </si>
  <si>
    <t>Joshua Ridge</t>
  </si>
  <si>
    <t>JRC</t>
  </si>
  <si>
    <t>Joshua Ridge: China Lake</t>
  </si>
  <si>
    <t>JRC2</t>
  </si>
  <si>
    <t>Keenwild Fire Station, Mountain Center, Ca, Usa</t>
  </si>
  <si>
    <t>KNW</t>
  </si>
  <si>
    <t>La Fresa</t>
  </si>
  <si>
    <t>LAF</t>
  </si>
  <si>
    <t>Long Beach Water Reclm Plant 1</t>
  </si>
  <si>
    <t>LBW1</t>
  </si>
  <si>
    <t>La Cienega</t>
  </si>
  <si>
    <t>LCG</t>
  </si>
  <si>
    <t>Lanfair</t>
  </si>
  <si>
    <t>LDF</t>
  </si>
  <si>
    <t>Laguna Bell</t>
  </si>
  <si>
    <t>LGB</t>
  </si>
  <si>
    <t>Laguna Peak</t>
  </si>
  <si>
    <t>LGU</t>
  </si>
  <si>
    <t>Lone Juniper Ranch</t>
  </si>
  <si>
    <t>LJR</t>
  </si>
  <si>
    <t>Lost Valley Boy Scout Camp, San Diego Co., Ca, Usa</t>
  </si>
  <si>
    <t>LVA2</t>
  </si>
  <si>
    <t>Manuel Prospect Mine</t>
  </si>
  <si>
    <t>MPM</t>
  </si>
  <si>
    <t>Mcpherson Peak</t>
  </si>
  <si>
    <t>MPP</t>
  </si>
  <si>
    <t>Edison Barstow Service Cntr 30553 Rimrock Rd</t>
  </si>
  <si>
    <t>RRX</t>
  </si>
  <si>
    <t>Daggett - A &amp; Afton Sts</t>
  </si>
  <si>
    <t>Apple Valley - Hwy 18 &amp; Standing Rock Av</t>
  </si>
  <si>
    <t>Hinkley - Acacia &amp; Flower</t>
  </si>
  <si>
    <t>Death Valley - Shoshone</t>
  </si>
  <si>
    <t>Fort Irwin - North Loop &amp; Barstow Rd</t>
  </si>
  <si>
    <t>Los Angeles; MWD Headquarters Roof</t>
  </si>
  <si>
    <t>Agave Hill</t>
  </si>
  <si>
    <t>Carmenet Vineyards, Sonoma, CA, USA</t>
  </si>
  <si>
    <t>CVS</t>
  </si>
  <si>
    <t>Cottonwood Creek</t>
  </si>
  <si>
    <t>CWC</t>
  </si>
  <si>
    <t>Furnace Creek</t>
  </si>
  <si>
    <t>FUR</t>
  </si>
  <si>
    <t>Grapevine Ranger Station</t>
  </si>
  <si>
    <t>GRA</t>
  </si>
  <si>
    <t>Hopland Field Station, Hopland, CA, USA</t>
  </si>
  <si>
    <t>HOPS</t>
  </si>
  <si>
    <t>Lake Los Angeles</t>
  </si>
  <si>
    <t>LKL</t>
  </si>
  <si>
    <t>Mountain Pass</t>
  </si>
  <si>
    <t>MTP</t>
  </si>
  <si>
    <t>Needles</t>
  </si>
  <si>
    <t>NEE</t>
  </si>
  <si>
    <t>Pinon Flats Observatory, Ca, Usa</t>
  </si>
  <si>
    <t>PFO</t>
  </si>
  <si>
    <t>Rancho Palos Verdes</t>
  </si>
  <si>
    <t>RPV</t>
  </si>
  <si>
    <t>Richmond - Hilltop Mall Grounds</t>
  </si>
  <si>
    <t>SJU</t>
  </si>
  <si>
    <t>Victorville</t>
  </si>
  <si>
    <t>VTV</t>
  </si>
  <si>
    <t>Mpl Laboratory, Mt. Soledad, La Jolla, Ca, Usa</t>
  </si>
  <si>
    <t>SOL</t>
  </si>
  <si>
    <t>Haviland Hall, Berkeley, CA, USA</t>
  </si>
  <si>
    <t>BRK</t>
  </si>
  <si>
    <t>Hayfork Bally</t>
  </si>
  <si>
    <t>KHBB</t>
  </si>
  <si>
    <t>Casa Benchmark</t>
  </si>
  <si>
    <t>MCB</t>
  </si>
  <si>
    <t>McLaughlin Mine, CA, USA</t>
  </si>
  <si>
    <t>MNRC</t>
  </si>
  <si>
    <t>NV: Reno; VA Hospital</t>
  </si>
  <si>
    <t>Baker</t>
  </si>
  <si>
    <t>BKR</t>
  </si>
  <si>
    <t>Brunts Corner</t>
  </si>
  <si>
    <t>BTC</t>
  </si>
  <si>
    <t>Federal Prison Camp</t>
  </si>
  <si>
    <t>FPC</t>
  </si>
  <si>
    <t>Hans Werver Braun'S Place, San Diego, Ca, Usa</t>
  </si>
  <si>
    <t>HWB</t>
  </si>
  <si>
    <t>San Leandro Hills</t>
  </si>
  <si>
    <t>CSL</t>
  </si>
  <si>
    <t>San Luis Hill Digital</t>
  </si>
  <si>
    <t>SHD</t>
  </si>
  <si>
    <t>Long Beach - Santa Fe &amp; Willow</t>
  </si>
  <si>
    <t>Long Beach - 15th &amp; Gundry</t>
  </si>
  <si>
    <t>Los Angeles - Terminal Island</t>
  </si>
  <si>
    <t>Long Beach - 2nd &amp; Claremont</t>
  </si>
  <si>
    <t>Huntington Beach - Edinger &amp; Gothard</t>
  </si>
  <si>
    <t>Huntington Beach - Springdale &amp; Heil</t>
  </si>
  <si>
    <t>Los Angeles - Slauson &amp; Western</t>
  </si>
  <si>
    <t>Culver City - Sepulveda &amp; Sawtelle</t>
  </si>
  <si>
    <t>Inglewood - Centinela &amp; La Brea</t>
  </si>
  <si>
    <t>Long Beach - Municipal Airport</t>
  </si>
  <si>
    <t>Lynwood - Imperial Hwy &amp; Long Beach Blvd</t>
  </si>
  <si>
    <t>Manhattan Beach - Civic Center</t>
  </si>
  <si>
    <t>Los Angeles - Manchester &amp; Osage</t>
  </si>
  <si>
    <t>Bellflower - Flora Vista &amp; Woodruff</t>
  </si>
  <si>
    <t>Harbor City - Normandie &amp; Pac. Coast Hwy</t>
  </si>
  <si>
    <t>Carson - Main &amp; Sepulveda</t>
  </si>
  <si>
    <t>Lakewood - Carson &amp; Paramount</t>
  </si>
  <si>
    <t>Los Angeles - Venice Blvd &amp; Shell</t>
  </si>
  <si>
    <t>North Hollywood - Hwy 101 &amp; Vineland</t>
  </si>
  <si>
    <t>Canoga Park - De Soto &amp; Van Owen</t>
  </si>
  <si>
    <t>Los Angeles - Santa Fe &amp; Olympic</t>
  </si>
  <si>
    <t>Los Angeles - Vernon &amp; Hoover</t>
  </si>
  <si>
    <t>Los Angeles - 2nd &amp; Flower</t>
  </si>
  <si>
    <t>Canoga Park - Winnetka &amp; Roscoe</t>
  </si>
  <si>
    <t>Los Angeles - Jefferson &amp; Hoover</t>
  </si>
  <si>
    <t>Los Angeles - I405 &amp; Missouri</t>
  </si>
  <si>
    <t>Los Angeles - Exposition &amp; 7th Ave</t>
  </si>
  <si>
    <t>Los Angeles - Central &amp; Jefferson</t>
  </si>
  <si>
    <t>San Bruno Mountain</t>
  </si>
  <si>
    <t>JSB</t>
  </si>
  <si>
    <t>Jacoby Creek, Bayside, CA, USA</t>
  </si>
  <si>
    <t>JCC</t>
  </si>
  <si>
    <t>Caltech Millikan Library</t>
  </si>
  <si>
    <t>MIK</t>
  </si>
  <si>
    <t>Nojoqui County Park</t>
  </si>
  <si>
    <t>NJQ</t>
  </si>
  <si>
    <t>Orval Ave, Moss Beach, CA</t>
  </si>
  <si>
    <t>J009</t>
  </si>
  <si>
    <t>Richmond Field Station, Richmond, CA, USA</t>
  </si>
  <si>
    <t>RFSB</t>
  </si>
  <si>
    <t>San Clemente Island</t>
  </si>
  <si>
    <t>SCI</t>
  </si>
  <si>
    <t>San Clemente Island 2, Ca, Usa</t>
  </si>
  <si>
    <t>SCI2</t>
  </si>
  <si>
    <t>Shoshone</t>
  </si>
  <si>
    <t>SHO</t>
  </si>
  <si>
    <t>Slate Mountain</t>
  </si>
  <si>
    <t>SLA</t>
  </si>
  <si>
    <t>Santa Clara Co. Comm. Cntr., Santa Clara, CA, US</t>
  </si>
  <si>
    <t>SCCB</t>
  </si>
  <si>
    <t>Thousand Oaks - Hillcrest &amp; McCloud</t>
  </si>
  <si>
    <t>Isabella</t>
  </si>
  <si>
    <t>ISA</t>
  </si>
  <si>
    <t>Thousand Oaks - Lake Sherwood &amp; Potrero</t>
  </si>
  <si>
    <t>North Hollywood</t>
  </si>
  <si>
    <t>HLL</t>
  </si>
  <si>
    <t>Osito Audit: Castaic Lake Dam</t>
  </si>
  <si>
    <t>OSI</t>
  </si>
  <si>
    <t>Rowland Heights - Colima &amp; Nogales</t>
  </si>
  <si>
    <t>Running Springs - Hwy 18 &amp; Cedarwood</t>
  </si>
  <si>
    <t>San Nicolas Island</t>
  </si>
  <si>
    <t>SNCC</t>
  </si>
  <si>
    <t>Rush</t>
  </si>
  <si>
    <t>RUS</t>
  </si>
  <si>
    <t>Thousand Oaks Ventura</t>
  </si>
  <si>
    <t>TOV</t>
  </si>
  <si>
    <t>Frazier Park - Lockwood Valley</t>
  </si>
  <si>
    <t>Pasadena Art Center, College Of Design</t>
  </si>
  <si>
    <t>PASC</t>
  </si>
  <si>
    <t>Vincent Substation</t>
  </si>
  <si>
    <t>VCS</t>
  </si>
  <si>
    <t>Santa Clarita - Seco &amp; Bouguet Cyn Roads</t>
  </si>
  <si>
    <t>Santa Cruz Ave., Menlo Park, CA</t>
  </si>
  <si>
    <t>J019</t>
  </si>
  <si>
    <t>Santa Cruz Island 2</t>
  </si>
  <si>
    <t>SCZ2</t>
  </si>
  <si>
    <t>Granite Mountains Research Center</t>
  </si>
  <si>
    <t>GMR</t>
  </si>
  <si>
    <t>Needles Airport</t>
  </si>
  <si>
    <t>NEE2</t>
  </si>
  <si>
    <t>Rademacher Property, Miramonte, CA, USA</t>
  </si>
  <si>
    <t>HELL</t>
  </si>
  <si>
    <t>Murrieta - Hwy 79 &amp; Airport Rd</t>
  </si>
  <si>
    <t>Lake Arrowhead - Hwy 173 &amp; Oak</t>
  </si>
  <si>
    <t>Montclair - Mission &amp; Monte Vista</t>
  </si>
  <si>
    <t>Crestline - Hwy 138 &amp; Waters</t>
  </si>
  <si>
    <t>Apple Valley - Bear Valley &amp; Kiowa Rds</t>
  </si>
  <si>
    <t>Diamond Bar - Grand &amp; Diamond Bar Blvd</t>
  </si>
  <si>
    <t>San Diego Mission Control</t>
  </si>
  <si>
    <t>SDG</t>
  </si>
  <si>
    <t>City of Industry - Gale &amp; Azusa</t>
  </si>
  <si>
    <t>Glendale - Rosemont &amp; Honolulu</t>
  </si>
  <si>
    <t>Glendale - Brand Blvd &amp; Stocker</t>
  </si>
  <si>
    <t>Glendale - Canada &amp; Verdugo</t>
  </si>
  <si>
    <t>Burbank - Thornton &amp; Catalina</t>
  </si>
  <si>
    <t>Northridge - Lassen &amp; Reseda</t>
  </si>
  <si>
    <t>Oak Park - Kanan &amp; Deerhill</t>
  </si>
  <si>
    <t>Burbank - Burbank Blvd &amp; Buena Vista</t>
  </si>
  <si>
    <t>Los Angeles - Centinela &amp; Venice Blvd</t>
  </si>
  <si>
    <t>North Hollywood - Tujunga &amp; Chandler</t>
  </si>
  <si>
    <t>Thermal; Buchanan Steet</t>
  </si>
  <si>
    <t>Newberry Springs</t>
  </si>
  <si>
    <t>NBS</t>
  </si>
  <si>
    <t>Sudden Peak</t>
  </si>
  <si>
    <t>SDP</t>
  </si>
  <si>
    <t>San Jose; Painter School</t>
  </si>
  <si>
    <t>Angel Island</t>
  </si>
  <si>
    <t>CAG</t>
  </si>
  <si>
    <t>Gilroy - Hwy 101 &amp; Cohansey</t>
  </si>
  <si>
    <t>Sonoma; New Fire Station 01 2nd St West; 1-story; ground level</t>
  </si>
  <si>
    <t>Santa Rosa; Fire Station 07 Stonebridge Dr; 1-story; ground level</t>
  </si>
  <si>
    <t>Glen Ellen; Fire Station Arnold Drt; 1-story; ground level</t>
  </si>
  <si>
    <t>Cloverdale</t>
  </si>
  <si>
    <t>GCVB</t>
  </si>
  <si>
    <t>Atlas Peak</t>
  </si>
  <si>
    <t>NAPC</t>
  </si>
  <si>
    <t>Beebe Ranch</t>
  </si>
  <si>
    <t>NBRB</t>
  </si>
  <si>
    <t>Green Valley Road</t>
  </si>
  <si>
    <t>NGVB</t>
  </si>
  <si>
    <t>Mt. St. Helena South</t>
  </si>
  <si>
    <t>NHS</t>
  </si>
  <si>
    <t>Tinemaha</t>
  </si>
  <si>
    <t>TIN</t>
  </si>
  <si>
    <t>Daly City - BART Station Grounds</t>
  </si>
  <si>
    <t>Santa Fe Springs - Lakeland &amp; Greenstone</t>
  </si>
  <si>
    <t>Santa Margarita Ranch</t>
  </si>
  <si>
    <t>SMR</t>
  </si>
  <si>
    <t>Bitter Creek Wildlife</t>
  </si>
  <si>
    <t>BCW</t>
  </si>
  <si>
    <t>Carrizo Plain</t>
  </si>
  <si>
    <t>CAR</t>
  </si>
  <si>
    <t>Ground To Air Transmit And Receive Compound</t>
  </si>
  <si>
    <t>GATR</t>
  </si>
  <si>
    <t>Puddingstone Reservoir</t>
  </si>
  <si>
    <t>PSR</t>
  </si>
  <si>
    <t>San Pedro Valley</t>
  </si>
  <si>
    <t>JSP</t>
  </si>
  <si>
    <t>Santa Maria Base</t>
  </si>
  <si>
    <t>SMB</t>
  </si>
  <si>
    <t>Santa Maria Wineman</t>
  </si>
  <si>
    <t>SMW</t>
  </si>
  <si>
    <t>Santa Monica - 19th &amp; Wilshire</t>
  </si>
  <si>
    <t>Santa Monica Fire St</t>
  </si>
  <si>
    <t>SMS</t>
  </si>
  <si>
    <t>Newbury Park - Hillcrest &amp; Lawrence</t>
  </si>
  <si>
    <t>Morro Bay - Hwy 1 &amp; Bonita</t>
  </si>
  <si>
    <t>Catalina Island</t>
  </si>
  <si>
    <t>CIU</t>
  </si>
  <si>
    <t>GR2</t>
  </si>
  <si>
    <t>Summit Elementary School</t>
  </si>
  <si>
    <t>SES</t>
  </si>
  <si>
    <t>SAL</t>
  </si>
  <si>
    <t>NP.5471 Burbank Airport</t>
  </si>
  <si>
    <t>Mount Pinos</t>
  </si>
  <si>
    <t>MPI</t>
  </si>
  <si>
    <t>Paso Robles - Santa Fe &amp; Creston</t>
  </si>
  <si>
    <t>Monarch Peak</t>
  </si>
  <si>
    <t>PMPB</t>
  </si>
  <si>
    <t>Morgan Territory</t>
  </si>
  <si>
    <t>CMOB</t>
  </si>
  <si>
    <t>Hamilton Field</t>
  </si>
  <si>
    <t>NHF</t>
  </si>
  <si>
    <t>Oakland; FD Fire Training Center</t>
  </si>
  <si>
    <t>CPP</t>
  </si>
  <si>
    <t>Hollywood - Hwy 101 &amp; Barham</t>
  </si>
  <si>
    <t>Glendale - Chevy Chase &amp; Linda Vista</t>
  </si>
  <si>
    <t>Los Angeles - I10 &amp; Motor Ave</t>
  </si>
  <si>
    <t>Los Angeles - 7th &amp; Burlington</t>
  </si>
  <si>
    <t>Griffith Park Observatory</t>
  </si>
  <si>
    <t>GRF</t>
  </si>
  <si>
    <t>Tolay Creek</t>
  </si>
  <si>
    <t>NTO</t>
  </si>
  <si>
    <t>Park Hill</t>
  </si>
  <si>
    <t>PHL</t>
  </si>
  <si>
    <t>Santa Rosa - Hendley &amp; Tupper</t>
  </si>
  <si>
    <t>Santa Rosa - Hwy 101 &amp; Bicentennial</t>
  </si>
  <si>
    <t>Santa Rosa - Hwy 101 at Fulton</t>
  </si>
  <si>
    <t>Tonita Way, Cupertino, CA</t>
  </si>
  <si>
    <t>J004</t>
  </si>
  <si>
    <t>Antelope Grade</t>
  </si>
  <si>
    <t>PAGB</t>
  </si>
  <si>
    <t>San Mateo; Fire Station 23 Hillsdale; West 27th Ave; 1-story; ground level</t>
  </si>
  <si>
    <t>Livermore; Fire Station 8 Scenic Ave; 1-story; ground level</t>
  </si>
  <si>
    <t>Cahto Peak</t>
  </si>
  <si>
    <t>KCPB</t>
  </si>
  <si>
    <t>Hamilton Ranch</t>
  </si>
  <si>
    <t>NHM</t>
  </si>
  <si>
    <t>Point Mugu - Naval Air Station</t>
  </si>
  <si>
    <t>San Francisco; Fire Station 41 Leavenworth St (Russian Hill); 2-story w basement; basement level</t>
  </si>
  <si>
    <t>Casto Valley - Chester &amp; Castro Valley</t>
  </si>
  <si>
    <t>Concord - Clayton &amp; Ellis</t>
  </si>
  <si>
    <t>Oakland - Bay Bridge Grounds</t>
  </si>
  <si>
    <t>Sunflower Ct., Concord, CA</t>
  </si>
  <si>
    <t>C010</t>
  </si>
  <si>
    <t>Santa Ynez Peak</t>
  </si>
  <si>
    <t>SYP</t>
  </si>
  <si>
    <t>Lake Isabella - Kern River Valley</t>
  </si>
  <si>
    <t>Sutter Buttes, CA, USA</t>
  </si>
  <si>
    <t>SUTB</t>
  </si>
  <si>
    <t>Smith Mountain</t>
  </si>
  <si>
    <t>PSM</t>
  </si>
  <si>
    <t>Walnut</t>
  </si>
  <si>
    <t>WLT</t>
  </si>
  <si>
    <t>Russellman Park</t>
  </si>
  <si>
    <t>CRPB</t>
  </si>
  <si>
    <t>Point Reyes</t>
  </si>
  <si>
    <t>NPRB</t>
  </si>
  <si>
    <t>Union City; Fire Station 2 Alvarado Blvd; 1-story; ground level</t>
  </si>
  <si>
    <t>Coe Ranch</t>
  </si>
  <si>
    <t>CCOB</t>
  </si>
  <si>
    <t>Topanga Canyon</t>
  </si>
  <si>
    <t>TCF</t>
  </si>
  <si>
    <t>Ben Lomond Mountain</t>
  </si>
  <si>
    <t>JBNB</t>
  </si>
  <si>
    <t>Swainland Rd., Oakland, CA</t>
  </si>
  <si>
    <t>C004</t>
  </si>
  <si>
    <t>Palm Desert</t>
  </si>
  <si>
    <t>PMD</t>
  </si>
  <si>
    <t>Palm Spgs City Hall</t>
  </si>
  <si>
    <t>PLC</t>
  </si>
  <si>
    <t>Healdsburg; Fire Station</t>
  </si>
  <si>
    <t>San Francisco; Fire Station 08 China Basin; Bluxome St; 2-story; ground level</t>
  </si>
  <si>
    <t>Oakland; Fire Station 05 34th St; 1-story; ground level</t>
  </si>
  <si>
    <t>Santa Ana</t>
  </si>
  <si>
    <t>SAN</t>
  </si>
  <si>
    <t>Solamint</t>
  </si>
  <si>
    <t>SOT</t>
  </si>
  <si>
    <t>S. Grimmer Blvd., Fremont, CA</t>
  </si>
  <si>
    <t>C017</t>
  </si>
  <si>
    <t>Saddle Butte State Park</t>
  </si>
  <si>
    <t>SBB2</t>
  </si>
  <si>
    <t>Table Mountain B</t>
  </si>
  <si>
    <t>TAB</t>
  </si>
  <si>
    <t>Table Mountain 2</t>
  </si>
  <si>
    <t>TA2</t>
  </si>
  <si>
    <t>Glendale - Colorado &amp; Columbus</t>
  </si>
  <si>
    <t>Watts</t>
  </si>
  <si>
    <t>WTT</t>
  </si>
  <si>
    <t>Alexander Valley</t>
  </si>
  <si>
    <t>GAXB</t>
  </si>
  <si>
    <t>Sam W. Stewart</t>
  </si>
  <si>
    <t>SWS</t>
  </si>
  <si>
    <t>Somis - Somis Rd</t>
  </si>
  <si>
    <t>Torrance - Carson &amp; Hawthorne</t>
  </si>
  <si>
    <t>Big Mountain</t>
  </si>
  <si>
    <t>BBGB</t>
  </si>
  <si>
    <t>Torrance - Pac. Coast Hwy &amp; Calle Mayor</t>
  </si>
  <si>
    <t>Torrance - Pac. Coast Hwy &amp; Robinson</t>
  </si>
  <si>
    <t>Crowley Lake; Long Valley Fire Station Crowley Lake Dr; 1-story; ground level</t>
  </si>
  <si>
    <t>Mammoth Lakes - Main &amp; Sierra Park Rd</t>
  </si>
  <si>
    <t>Lake Crowley - Long Valley Dam Downstrm</t>
  </si>
  <si>
    <t>Tujunga - Foothill &amp; Mt Gleason Ave</t>
  </si>
  <si>
    <t>Turquoise Mountain</t>
  </si>
  <si>
    <t>TUQ</t>
  </si>
  <si>
    <t>Sondgroth Way, Mountain View, CA</t>
  </si>
  <si>
    <t>J012</t>
  </si>
  <si>
    <t>Wente Vineyards, Livermore, CA, USA</t>
  </si>
  <si>
    <t>WENL</t>
  </si>
  <si>
    <t>Sonoma Mountain</t>
  </si>
  <si>
    <t>NSM</t>
  </si>
  <si>
    <t>San Leandro; Alameda Co Fire Station 11 Catalina St; 1-story; ground level</t>
  </si>
  <si>
    <t>Mammoth Lakes</t>
  </si>
  <si>
    <t>MMLB</t>
  </si>
  <si>
    <t>Atascadero - Hwy 101 &amp; Santa Rosa Rd</t>
  </si>
  <si>
    <t>Playa Del Rey</t>
  </si>
  <si>
    <t>PDR</t>
  </si>
  <si>
    <t>Northridge</t>
  </si>
  <si>
    <t>NOT</t>
  </si>
  <si>
    <t>South 9th St., San Jose, CA</t>
  </si>
  <si>
    <t>J015</t>
  </si>
  <si>
    <t>Southgate - Atlantic &amp; Southern</t>
  </si>
  <si>
    <t>Spokane Av, Albany, CA</t>
  </si>
  <si>
    <t>C008</t>
  </si>
  <si>
    <t>Saddle Peak Fire Camp 8</t>
  </si>
  <si>
    <t>SPF</t>
  </si>
  <si>
    <t>Springville</t>
  </si>
  <si>
    <t>SPG</t>
  </si>
  <si>
    <t>Pacific Palisades - Sunset &amp; Carey</t>
  </si>
  <si>
    <t>Alder Springs, CA, USA</t>
  </si>
  <si>
    <t>GASB</t>
  </si>
  <si>
    <t>Padua</t>
  </si>
  <si>
    <t>PDU</t>
  </si>
  <si>
    <t>Saratoga Golf Course</t>
  </si>
  <si>
    <t>JSGB</t>
  </si>
  <si>
    <t>Geysers DX</t>
  </si>
  <si>
    <t>GDXB</t>
  </si>
  <si>
    <t>Ramage Ranch, Paso Robles, CA, USA</t>
  </si>
  <si>
    <t>RAMR</t>
  </si>
  <si>
    <t>Rio Hondo</t>
  </si>
  <si>
    <t>RIO</t>
  </si>
  <si>
    <t>Pleasants Peak</t>
  </si>
  <si>
    <t>PLS</t>
  </si>
  <si>
    <t>Garvey Reservoir</t>
  </si>
  <si>
    <t>GVR</t>
  </si>
  <si>
    <t>San Andreas Cal.</t>
  </si>
  <si>
    <t>JSA</t>
  </si>
  <si>
    <t>West Side Station</t>
  </si>
  <si>
    <t>WSS</t>
  </si>
  <si>
    <t>Saticoy</t>
  </si>
  <si>
    <t>SIO</t>
  </si>
  <si>
    <t>Diablo Creek Digital</t>
  </si>
  <si>
    <t>DCD</t>
  </si>
  <si>
    <t>Davis Peak Digital</t>
  </si>
  <si>
    <t>DPD</t>
  </si>
  <si>
    <t>Springville 2</t>
  </si>
  <si>
    <t>SPG2</t>
  </si>
  <si>
    <t>Santa Barbara</t>
  </si>
  <si>
    <t>SBC</t>
  </si>
  <si>
    <t>Tustin Road</t>
  </si>
  <si>
    <t>HTU</t>
  </si>
  <si>
    <t>Sce Magundon Plant</t>
  </si>
  <si>
    <t>MAG</t>
  </si>
  <si>
    <t>Taft Base</t>
  </si>
  <si>
    <t>TFT</t>
  </si>
  <si>
    <t>Sears Point</t>
  </si>
  <si>
    <t>NSP</t>
  </si>
  <si>
    <t>Tamalpais Peak B</t>
  </si>
  <si>
    <t>NTAB</t>
  </si>
  <si>
    <t>Tamalpais Peak C</t>
  </si>
  <si>
    <t>NTAC</t>
  </si>
  <si>
    <t>San Andreas Geophysical Obs., Hollister, CA, USA</t>
  </si>
  <si>
    <t>SAO</t>
  </si>
  <si>
    <t>Two Rock</t>
  </si>
  <si>
    <t>NTR</t>
  </si>
  <si>
    <t>Stanford Telescope</t>
  </si>
  <si>
    <t>JSFB</t>
  </si>
  <si>
    <t>Taylor</t>
  </si>
  <si>
    <t>CTA</t>
  </si>
  <si>
    <t>UC Hastings Preserve, Carmel Valley, CA, USA</t>
  </si>
  <si>
    <t>HAST</t>
  </si>
  <si>
    <t>Whale Rock Digital</t>
  </si>
  <si>
    <t>WRD</t>
  </si>
  <si>
    <t>Rector</t>
  </si>
  <si>
    <t>RCT</t>
  </si>
  <si>
    <t>Wheeler Gorge Ranger Station</t>
  </si>
  <si>
    <t>WGR</t>
  </si>
  <si>
    <t>San Francisco; Fire Station 07 Mission; Folsom Ave; 2-story; ground level</t>
  </si>
  <si>
    <t>San Francisco; Fire Station 09 Jerrold Ave; 2-story;ground level</t>
  </si>
  <si>
    <t>Quigley Station</t>
  </si>
  <si>
    <t>QUG</t>
  </si>
  <si>
    <t>Northridge - Balboa &amp; Devonshire</t>
  </si>
  <si>
    <t>Devil's Postpile</t>
  </si>
  <si>
    <t>MDPB</t>
  </si>
  <si>
    <t>Monument Peak Ta Vault, Anza, Ca, Usa</t>
  </si>
  <si>
    <t>MONP2</t>
  </si>
  <si>
    <t>Olinda</t>
  </si>
  <si>
    <t>OLI</t>
  </si>
  <si>
    <t>Parker Dam</t>
  </si>
  <si>
    <t>PDM</t>
  </si>
  <si>
    <t>Redondo Beach - Grant &amp; Mackay</t>
  </si>
  <si>
    <t>Sherman Oaks - Ventura &amp; Columbus</t>
  </si>
  <si>
    <t>Independence; Eastern Calif. Museum Highway 395; 1-story; ground level</t>
  </si>
  <si>
    <t>Taylor Mountain</t>
  </si>
  <si>
    <t>NTYB</t>
  </si>
  <si>
    <t>Wheeler Ridge</t>
  </si>
  <si>
    <t>WER</t>
  </si>
  <si>
    <t>Whiskeytown Dam, Whiskeytown, CA, USA</t>
  </si>
  <si>
    <t>WDC</t>
  </si>
  <si>
    <t>Owens Valley - Olancha</t>
  </si>
  <si>
    <t>WLA</t>
  </si>
  <si>
    <t>Wilmington - Avalon &amp; Anaheim</t>
  </si>
  <si>
    <t>Windsor Ct, Los Altos Hills, CA</t>
  </si>
  <si>
    <t>J002</t>
  </si>
  <si>
    <t>Wonderland Avenue School</t>
  </si>
  <si>
    <t>WNS</t>
  </si>
  <si>
    <t>San Jose; Fire Station 14 West; San Tomas Aquino Rd; 1-story; ground level</t>
  </si>
  <si>
    <t>Uc Santa Barbara</t>
  </si>
  <si>
    <t>USB</t>
  </si>
  <si>
    <t>Pleasanton; Fire Station 1Nevada St; 1-story;ground level</t>
  </si>
  <si>
    <t>Forest Hills Divide</t>
  </si>
  <si>
    <t>Farnham Dr, Newark, CA</t>
  </si>
  <si>
    <t>C002</t>
  </si>
  <si>
    <t>Mandana Blvd., Oakland, CA</t>
  </si>
  <si>
    <t>C005</t>
  </si>
  <si>
    <t>Lake Pillsbury Dr., Fremont, CA</t>
  </si>
  <si>
    <t>C006</t>
  </si>
  <si>
    <t>Forest Lane, Berkeley, CA</t>
  </si>
  <si>
    <t>C007</t>
  </si>
  <si>
    <t>Glenmawr Ave., El Cerrito, CA</t>
  </si>
  <si>
    <t>C012</t>
  </si>
  <si>
    <t>Univ Southern Ca</t>
  </si>
  <si>
    <t>Bright Common, Fremont, CA</t>
  </si>
  <si>
    <t>C015</t>
  </si>
  <si>
    <t>Longford Dr., San Jose, CA</t>
  </si>
  <si>
    <t>C016</t>
  </si>
  <si>
    <t>Meadowview Dr., Castro Valley, CA</t>
  </si>
  <si>
    <t>C021</t>
  </si>
  <si>
    <t>Davis St., Fremont, CA</t>
  </si>
  <si>
    <t>C022</t>
  </si>
  <si>
    <t>Golden Eagle Way, Pleasanton, CA</t>
  </si>
  <si>
    <t>C025</t>
  </si>
  <si>
    <t>Kell Court, Alamo, CA</t>
  </si>
  <si>
    <t>C026</t>
  </si>
  <si>
    <t>Eucalyptus Rd., Berkeley, CA</t>
  </si>
  <si>
    <t>C028</t>
  </si>
  <si>
    <t>Evergreen Ct., Danville, CA</t>
  </si>
  <si>
    <t>C029</t>
  </si>
  <si>
    <t>Blue Jay Dr., Morgan Hill, CA</t>
  </si>
  <si>
    <t>C030</t>
  </si>
  <si>
    <t>McCall Drive, Benicia, CA</t>
  </si>
  <si>
    <t>C032</t>
  </si>
  <si>
    <t>Bollinger Canyon</t>
  </si>
  <si>
    <t>CBR</t>
  </si>
  <si>
    <t>Finger Ave., Redwood City, CA</t>
  </si>
  <si>
    <t>J007</t>
  </si>
  <si>
    <t>Filbert St., Half Moon Bay, CA</t>
  </si>
  <si>
    <t>J010</t>
  </si>
  <si>
    <t>Lebanon Dr., Cupertino, CA</t>
  </si>
  <si>
    <t>J018</t>
  </si>
  <si>
    <t>Buena Vista Ave E, San Francisco, CA</t>
  </si>
  <si>
    <t>J020</t>
  </si>
  <si>
    <t>Alpine Way, Portola Valley, CA</t>
  </si>
  <si>
    <t>J021</t>
  </si>
  <si>
    <t>Jason Way, Mountain View, CA</t>
  </si>
  <si>
    <t>J025</t>
  </si>
  <si>
    <t>Montclaire Ct, Los Altos, CA</t>
  </si>
  <si>
    <t>J027</t>
  </si>
  <si>
    <t>Madeira Drive, Pacifica, CA</t>
  </si>
  <si>
    <t>J031</t>
  </si>
  <si>
    <t>Emilie Ave., Atherton, CA</t>
  </si>
  <si>
    <t>J033</t>
  </si>
  <si>
    <t>Cahill Ridge</t>
  </si>
  <si>
    <t>JCH</t>
  </si>
  <si>
    <t>Jasper Ridge Biol. Preserve, Stanford, CA, USA</t>
  </si>
  <si>
    <t>JRSC</t>
  </si>
  <si>
    <t>State Street</t>
  </si>
  <si>
    <t>STS</t>
  </si>
  <si>
    <t>Estero Americano</t>
  </si>
  <si>
    <t>NEA</t>
  </si>
  <si>
    <t>Technology Dr., Fremont, CA</t>
  </si>
  <si>
    <t>C023</t>
  </si>
  <si>
    <t>Tehachapi - Keene Fire Station</t>
  </si>
  <si>
    <t>Merrimac Dr., Campbell, CA</t>
  </si>
  <si>
    <t>J005</t>
  </si>
  <si>
    <t>Canna Court, Mountain View, CA</t>
  </si>
  <si>
    <t>J024</t>
  </si>
  <si>
    <t>Barnsley Way, Sunnyvale, CA</t>
  </si>
  <si>
    <t>J026</t>
  </si>
  <si>
    <t>Orange Ave., Los Altos, CA</t>
  </si>
  <si>
    <t>J034</t>
  </si>
  <si>
    <t>Phelan - Centola &amp; Phelan Rds</t>
  </si>
  <si>
    <t>Firth Ct., Fremont, CA</t>
  </si>
  <si>
    <t>C001</t>
  </si>
  <si>
    <t>Eureka Canyon</t>
  </si>
  <si>
    <t>JECB</t>
  </si>
  <si>
    <t>Alexander Ranch Digital</t>
  </si>
  <si>
    <t>ARD</t>
  </si>
  <si>
    <t>Hog Canyon</t>
  </si>
  <si>
    <t>PHOB</t>
  </si>
  <si>
    <t>Sierraville</t>
  </si>
  <si>
    <t>Simi Valley</t>
  </si>
  <si>
    <t>SMV</t>
  </si>
  <si>
    <t>CYB</t>
  </si>
  <si>
    <t>Upland Way, Hayward, CA</t>
  </si>
  <si>
    <t>C014</t>
  </si>
  <si>
    <t>Vallecito</t>
  </si>
  <si>
    <t>CVL</t>
  </si>
  <si>
    <t>Rancho Cucamonga - Baseline &amp; Rochester</t>
  </si>
  <si>
    <t>Monterey</t>
  </si>
  <si>
    <t>HMOB</t>
  </si>
  <si>
    <t>Stony Hill Rd., Redwood City, CA</t>
  </si>
  <si>
    <t>J016</t>
  </si>
  <si>
    <t>Orinda - BART Station Grounds</t>
  </si>
  <si>
    <t>Figueroa Mountain</t>
  </si>
  <si>
    <t>FIG</t>
  </si>
  <si>
    <t>Panorama City - Roscoe &amp; Woodman</t>
  </si>
  <si>
    <t>Albany; Fire Station No. 1</t>
  </si>
  <si>
    <t>Canada Road</t>
  </si>
  <si>
    <t>HCAB</t>
  </si>
  <si>
    <t>Briones Reserve, Orinda, CA, USA</t>
  </si>
  <si>
    <t>BRIB</t>
  </si>
  <si>
    <t>Columbia College, Columbia, CA, USA</t>
  </si>
  <si>
    <t>CMB</t>
  </si>
  <si>
    <t>Yucaipa; Oak Glen Christian Conf</t>
  </si>
  <si>
    <t>Antelope</t>
  </si>
  <si>
    <t>ALP</t>
  </si>
  <si>
    <t>Barrett</t>
  </si>
  <si>
    <t>BAR</t>
  </si>
  <si>
    <t>Big Bear Solar Observatory</t>
  </si>
  <si>
    <t>BBR</t>
  </si>
  <si>
    <t>Buzz Northern'S Place, Terwilliger, Ca, Usa</t>
  </si>
  <si>
    <t>BZN</t>
  </si>
  <si>
    <t>Riverside Surface</t>
  </si>
  <si>
    <t>Hills Creek Dam Center Crest</t>
  </si>
  <si>
    <t>Leuhmann Ridge Extension</t>
  </si>
  <si>
    <t>LMR2</t>
  </si>
  <si>
    <t>Simmler</t>
  </si>
  <si>
    <t>SMM</t>
  </si>
  <si>
    <t>Los Alamos County Park</t>
  </si>
  <si>
    <t>LCP</t>
  </si>
  <si>
    <t>Mammoth</t>
  </si>
  <si>
    <t>MLAC</t>
  </si>
  <si>
    <t>Potrero Hills, Fairfield, CA</t>
  </si>
  <si>
    <t>POTR</t>
  </si>
  <si>
    <t>RRS</t>
  </si>
  <si>
    <t>El Portal; NPS Old Research Building Murchison House, Highway 140; 2-story; ground level</t>
  </si>
  <si>
    <t>Lee Vining - Grant Lake Grounds</t>
  </si>
  <si>
    <t>June Lake - Fire Station</t>
  </si>
  <si>
    <t>Superstition Hills Fault, port (SHF2)</t>
  </si>
  <si>
    <t>SHF2</t>
  </si>
  <si>
    <t>Superstition Hills Fault, port (SHF7)</t>
  </si>
  <si>
    <t>SHF7</t>
  </si>
  <si>
    <t>Compton</t>
  </si>
  <si>
    <t>COO</t>
  </si>
  <si>
    <t>Cherry Flat Reservoir Left Abutment; T-hut; ground level</t>
  </si>
  <si>
    <t>Arcadia; Chantry Flat Forest Station Foothill Blvd; landslide array; 6-ch w/3-ch freefield in T-hut</t>
  </si>
  <si>
    <t>Pasadena (PASA)</t>
  </si>
  <si>
    <t>PASA</t>
  </si>
  <si>
    <t>Richmond; Point Isabel Isabel St; WWT Facility; 1-story; ground level</t>
  </si>
  <si>
    <t>Oakland; Fire Station 29 66th St; 1-story; ground level</t>
  </si>
  <si>
    <t>Oakland; Fire Station 16 13th St; 1-story; ground level</t>
  </si>
  <si>
    <t>Martinez; VA Medical Clinic Muir Rd; 4-story; ground level</t>
  </si>
  <si>
    <t>Oakland; Fire Station 23 Foothill Blvd; 1-story; ground level</t>
  </si>
  <si>
    <t>Oakland; Fire Station 27 Pardee Dr; 1-story; ground level</t>
  </si>
  <si>
    <t>Oakland; Fire Station 20 98th Ave; 2-story; ground level</t>
  </si>
  <si>
    <t>Alameda;Alameda Point FS 5</t>
  </si>
  <si>
    <t>Oakland; Fire Station 17 (P11)</t>
  </si>
  <si>
    <t>Antioch - Contra Loma Park</t>
  </si>
  <si>
    <t>Livermore - Fagundes Ranch</t>
  </si>
  <si>
    <t>San Francisco - Parnassus &amp; Medical Cntr</t>
  </si>
  <si>
    <t>San Lorenzo - Hesperian &amp; Paseo Grande</t>
  </si>
  <si>
    <t>Hayward - Grove &amp; Meekland</t>
  </si>
  <si>
    <t>San Leandro - 164th &amp; E. 14th</t>
  </si>
  <si>
    <t>Orinda - Via Las Cruces &amp; Honey Hill</t>
  </si>
  <si>
    <t>Pinole - Adobe &amp; Pinole Valley Rd</t>
  </si>
  <si>
    <t>Walnut Creek - Walnut &amp; Cheyenne</t>
  </si>
  <si>
    <t>Mt. St. Helena</t>
  </si>
  <si>
    <t>NMH</t>
  </si>
  <si>
    <t>Lake Crowley - Hwy 395 Bridge</t>
  </si>
  <si>
    <t>Owens Lake</t>
  </si>
  <si>
    <t>OWL1</t>
  </si>
  <si>
    <t>California Valley - Painted Rock</t>
  </si>
  <si>
    <t>Wheeler Ridge, SCGC</t>
  </si>
  <si>
    <t>San Diego - Briarwood &amp; Paradise Vly</t>
  </si>
  <si>
    <t>Truckee - I80/Truckee River Bridge</t>
  </si>
  <si>
    <t>Granada Hills; Jensen Filter Plant; Reservoir Structure; Balboa Blvd; roof level</t>
  </si>
  <si>
    <t>Sylmar - Pacoima Dam Upper Left Abutment</t>
  </si>
  <si>
    <t>Novato - Hwy37/Petaluma River Bridge</t>
  </si>
  <si>
    <t>Rimforest (Lake Arrowhead)</t>
  </si>
  <si>
    <t>SBP</t>
  </si>
  <si>
    <t>Alameda - Posey &amp; Webster Geotech Array</t>
  </si>
  <si>
    <t>Vallejo - Hwy 37/Napa River E Geo. Array</t>
  </si>
  <si>
    <t>Castro Valley - Villareal &amp; Clement</t>
  </si>
  <si>
    <t>Geyserville; Warm Springs Dam; Downstream</t>
  </si>
  <si>
    <t>Geyserville; Warm Springs Dam; Right Abutment</t>
  </si>
  <si>
    <t>Geyserville; Warm Springs Dam; Left Abutment</t>
  </si>
  <si>
    <t>Geyserville; Warm Springs Dam; Right Abutment, Downstream</t>
  </si>
  <si>
    <t>Black Mountain Templeton</t>
  </si>
  <si>
    <t>BLD</t>
  </si>
  <si>
    <t>Camp Elliot, Miramar, Ca, Usa</t>
  </si>
  <si>
    <t>CPE</t>
  </si>
  <si>
    <t>Tsh- Merced</t>
  </si>
  <si>
    <t>Qoa- montezuma</t>
  </si>
  <si>
    <t>KJfv</t>
  </si>
  <si>
    <t>NO DATA</t>
  </si>
  <si>
    <t>Mzv</t>
  </si>
  <si>
    <t>I,F</t>
  </si>
  <si>
    <t>B,C,D,E--</t>
  </si>
  <si>
    <t>I,F--</t>
  </si>
  <si>
    <t>SMM FF 07</t>
  </si>
  <si>
    <t>MISSING LOC FILE</t>
  </si>
  <si>
    <t>Emeryville; Pacific Park #2, Free Field</t>
  </si>
  <si>
    <t>Bear Valley Ranch, Parkfield, CA, USA</t>
  </si>
  <si>
    <t>San Diego VA, Bldg. 16</t>
  </si>
  <si>
    <t>SBVC, Observatory</t>
  </si>
  <si>
    <t>San Juan Bautista - Hwy 101/156 Overpass</t>
  </si>
  <si>
    <t>Canterbury Aero Club</t>
  </si>
  <si>
    <t>Christchurch Botanical Gardens</t>
  </si>
  <si>
    <t>Christchurch Cathedral College</t>
  </si>
  <si>
    <t>Christchurch Hospital</t>
  </si>
  <si>
    <t>Christchurch Cashmere High School</t>
  </si>
  <si>
    <t>Hulverstone Drive Pumping Station</t>
  </si>
  <si>
    <t xml:space="preserve">Heathcote Valley Primary School </t>
  </si>
  <si>
    <t xml:space="preserve">Kaiapoi North School </t>
  </si>
  <si>
    <t xml:space="preserve">NNBS North New Brighton School </t>
  </si>
  <si>
    <t xml:space="preserve">Papanui High School </t>
  </si>
  <si>
    <t>Pages Road Pumping Station</t>
  </si>
  <si>
    <t xml:space="preserve">Christchurch Resthaven </t>
  </si>
  <si>
    <t xml:space="preserve">Riccarton High School </t>
  </si>
  <si>
    <t>Shirley Library</t>
  </si>
  <si>
    <t xml:space="preserve">Styx Mill Transfer Station </t>
  </si>
  <si>
    <t>Wood et al.(2011)</t>
  </si>
  <si>
    <t>Gravel</t>
  </si>
  <si>
    <t>Alluvial sand and silt with gravels &gt; 3 m</t>
  </si>
  <si>
    <t>Alluvial sand and silt</t>
  </si>
  <si>
    <t>Alluvial sand and silt with gravels &gt; 3m</t>
  </si>
  <si>
    <t>Dune and beach sand</t>
  </si>
  <si>
    <t>Loess-volcanic derived colluvium</t>
  </si>
  <si>
    <t>Peat swamp &amp; unconsolidated sand with gravels &gt; 3 m</t>
  </si>
  <si>
    <t>GHB</t>
  </si>
  <si>
    <t>CHA</t>
  </si>
  <si>
    <t>A,B-A</t>
  </si>
  <si>
    <t>BHA</t>
  </si>
  <si>
    <t>HQD</t>
  </si>
  <si>
    <t>T--</t>
  </si>
  <si>
    <t>Alternate Station ID</t>
  </si>
  <si>
    <t>PEA</t>
  </si>
  <si>
    <t>SSW</t>
  </si>
  <si>
    <t>LTR/LT2</t>
  </si>
  <si>
    <t>BBB</t>
  </si>
  <si>
    <t>BBA</t>
  </si>
  <si>
    <t>LAX</t>
  </si>
  <si>
    <t>FLL</t>
  </si>
  <si>
    <t>CAB</t>
  </si>
  <si>
    <t>OKV</t>
  </si>
  <si>
    <t>PKD</t>
  </si>
  <si>
    <t>BLA</t>
  </si>
  <si>
    <t>DRC</t>
  </si>
  <si>
    <t>NSS</t>
  </si>
  <si>
    <t>SCZ</t>
  </si>
  <si>
    <t>LMR</t>
  </si>
  <si>
    <t>PAS</t>
  </si>
  <si>
    <r>
      <t>Slope Category Mean V</t>
    </r>
    <r>
      <rPr>
        <b/>
        <vertAlign val="subscript"/>
        <sz val="11"/>
        <color theme="1"/>
        <rFont val="Calibri"/>
        <family val="2"/>
        <scheme val="minor"/>
      </rPr>
      <t>s30</t>
    </r>
    <r>
      <rPr>
        <b/>
        <sz val="11"/>
        <color theme="1"/>
        <rFont val="Calibri"/>
        <family val="2"/>
        <scheme val="minor"/>
      </rPr>
      <t xml:space="preserve"> (m/s) </t>
    </r>
  </si>
  <si>
    <t>CALIFORNIA</t>
  </si>
  <si>
    <t>ARMENIA</t>
  </si>
  <si>
    <t>GEORGIA</t>
  </si>
  <si>
    <t>TAIWAN</t>
  </si>
  <si>
    <t>IRAN</t>
  </si>
  <si>
    <t>TURKEY</t>
  </si>
  <si>
    <t>IDAHO</t>
  </si>
  <si>
    <t>NICARAGUA</t>
  </si>
  <si>
    <t>CANADA</t>
  </si>
  <si>
    <t>MEXICO</t>
  </si>
  <si>
    <t>ITALY</t>
  </si>
  <si>
    <t>UZBEKISTAN</t>
  </si>
  <si>
    <t>JAPAN</t>
  </si>
  <si>
    <t>GREECE</t>
  </si>
  <si>
    <t>NEW ZEALAND</t>
  </si>
  <si>
    <t>ISRAEL</t>
  </si>
  <si>
    <t>EL SALVADOR</t>
  </si>
  <si>
    <t>GERMANY</t>
  </si>
  <si>
    <t>NEVADA</t>
  </si>
  <si>
    <t>ALASKA</t>
  </si>
  <si>
    <t>CHINA</t>
  </si>
  <si>
    <t>MONTENEGRO</t>
  </si>
  <si>
    <t>MACEDONIA</t>
  </si>
  <si>
    <t>CROATIA</t>
  </si>
  <si>
    <t>BOSNIA</t>
  </si>
  <si>
    <t>Cal Poly Pomona</t>
  </si>
  <si>
    <t>BVH</t>
  </si>
  <si>
    <t>Kishida - 10/11/12</t>
  </si>
  <si>
    <t>Corona Del Mar - Oasis Senior Center</t>
  </si>
  <si>
    <t>Qal-thin</t>
  </si>
  <si>
    <t>Kishida - 10/21/12</t>
  </si>
  <si>
    <t>Baldwin Hills Oil</t>
  </si>
  <si>
    <t>BHP</t>
  </si>
  <si>
    <t>Diablo Canyon Power Plant</t>
  </si>
  <si>
    <t>DCPP</t>
  </si>
  <si>
    <t>Perris Dam</t>
  </si>
  <si>
    <t>PEC</t>
  </si>
  <si>
    <t>IK-</t>
  </si>
  <si>
    <t>Yreka Blue Horn Mine</t>
  </si>
  <si>
    <t>YBH</t>
  </si>
  <si>
    <t>Wrightwood, Lone Pine Canyon</t>
  </si>
  <si>
    <t>LPC</t>
  </si>
  <si>
    <t>Kashiwazaki NPP, Unit 5: ground surface</t>
  </si>
  <si>
    <t>Kashiwazaki NPP, Unit 1: ground surface</t>
  </si>
  <si>
    <t>Kashiwazaki NPP, Service Hall Array 2.4 m depth</t>
  </si>
  <si>
    <t>IRIGM 487</t>
  </si>
  <si>
    <t>Turkey</t>
  </si>
  <si>
    <t>IRIGM 496</t>
  </si>
  <si>
    <t>IRIGM 498</t>
  </si>
  <si>
    <t>Yee et al. (2012)</t>
  </si>
  <si>
    <t>Calaveras Reservoir #2</t>
  </si>
  <si>
    <t>Hesperia NC, near Lk San Antonio</t>
  </si>
  <si>
    <t>San Juan Capistrano #2</t>
  </si>
  <si>
    <t>Yerba Buena Island #2</t>
  </si>
  <si>
    <t>Salton City #2</t>
  </si>
  <si>
    <t>Maiano-Piano Prato</t>
  </si>
  <si>
    <t>U-D</t>
  </si>
  <si>
    <t>TK-</t>
  </si>
  <si>
    <t>Katie Wooddell</t>
  </si>
  <si>
    <t>INA</t>
  </si>
  <si>
    <t>JABF</t>
  </si>
  <si>
    <t>JGBF</t>
  </si>
  <si>
    <t>Jensen Filter Plant Generator Building</t>
  </si>
  <si>
    <t>Jensen Filter Plant Administrative Building</t>
  </si>
  <si>
    <t>Jensen Filter Plant Administrative Building Free Field (K2)</t>
  </si>
  <si>
    <t>W--</t>
  </si>
  <si>
    <t>Jensen Filtration Plant Generator Building Free-Field (K2)</t>
  </si>
  <si>
    <t>IQA</t>
  </si>
  <si>
    <t>F--</t>
  </si>
  <si>
    <t>V--</t>
  </si>
  <si>
    <t>I,F-B</t>
  </si>
  <si>
    <t>Rancho Cucamonga - Law and Justince Center FF, Foothill and Haven</t>
  </si>
  <si>
    <t>Piedmont Jr High School Grounds</t>
  </si>
  <si>
    <t>Piedmont Jr. High School Grounds (Small structure)</t>
  </si>
  <si>
    <t>RIN, RINB</t>
  </si>
  <si>
    <t>Hollister Differential Array</t>
  </si>
  <si>
    <t>Hollister Differential Array #3</t>
  </si>
  <si>
    <t>Imperial Valley Wildlife Liquefaction Array</t>
  </si>
  <si>
    <t>http://nees.ucsb.edu/</t>
  </si>
  <si>
    <t>Redwood City, Fire Station 10</t>
  </si>
  <si>
    <t>Newberry Springs, near Needles Fwy 40</t>
  </si>
  <si>
    <t>Stanford Dish</t>
  </si>
  <si>
    <t>Samuel H Boardman State Park, Brookings</t>
  </si>
  <si>
    <t>Capetown, Ferndale</t>
  </si>
  <si>
    <t>Oregon Islands National Wildlife Refuge</t>
  </si>
  <si>
    <t>Titlow Hill, Blue lake</t>
  </si>
  <si>
    <t>Dyerville Loop, Myers Flat</t>
  </si>
  <si>
    <t>Red Mountain, Klamath</t>
  </si>
  <si>
    <t>Harry A Merlo State Rec. Area</t>
  </si>
  <si>
    <t>French Hill, Gasquet</t>
  </si>
  <si>
    <t>Manzanita Lake, Shingletown</t>
  </si>
  <si>
    <t>Virginia Peak, Nevada</t>
  </si>
  <si>
    <t>Point Sal Beach State Park</t>
  </si>
  <si>
    <t>Northern CA/Southern CA - H11 Z1 (m)</t>
  </si>
  <si>
    <t>Northern CA/Southern CA - H11 Z1.5 (m)</t>
  </si>
  <si>
    <t>Northern CA/Southern CA - H11 Z2.5 (m)</t>
  </si>
  <si>
    <t>Northern CA/Southern CA - S4 Z1 (m)</t>
  </si>
  <si>
    <t>Northern CA/Southern CA - S4 Z1.5 (m)</t>
  </si>
  <si>
    <t>Northern CA/Southern CA - S4 Z2.5 (m)</t>
  </si>
  <si>
    <t>HEC</t>
  </si>
  <si>
    <t>JSF</t>
  </si>
  <si>
    <t>KBO</t>
  </si>
  <si>
    <t>KCT</t>
  </si>
  <si>
    <t>KEB</t>
  </si>
  <si>
    <t>KHMB</t>
  </si>
  <si>
    <t>KMR</t>
  </si>
  <si>
    <t>KRMB</t>
  </si>
  <si>
    <t>KRP</t>
  </si>
  <si>
    <t>KSXB</t>
  </si>
  <si>
    <t>LDH</t>
  </si>
  <si>
    <t>PAH</t>
  </si>
  <si>
    <t>PSD</t>
  </si>
  <si>
    <t>HQA</t>
  </si>
  <si>
    <t>HHA</t>
  </si>
  <si>
    <t>AMC</t>
  </si>
  <si>
    <t>P-A</t>
  </si>
  <si>
    <t>I-C</t>
  </si>
  <si>
    <t>Q-A</t>
  </si>
  <si>
    <t>T-C</t>
  </si>
  <si>
    <t>T-A</t>
  </si>
  <si>
    <t>I,F-A</t>
  </si>
  <si>
    <t>Z-A</t>
  </si>
  <si>
    <t>H--</t>
  </si>
  <si>
    <t>2a_4b</t>
  </si>
  <si>
    <t>3b_4b_4c</t>
  </si>
  <si>
    <t>3b_4b</t>
  </si>
  <si>
    <t>SMM LM FF 13</t>
  </si>
  <si>
    <t>2a_3a_4b_4c</t>
  </si>
  <si>
    <t>3b_4a_4b_4c</t>
  </si>
  <si>
    <t>3b_4c</t>
  </si>
  <si>
    <t>2a_3a_4b</t>
  </si>
  <si>
    <t>2b_4b_4c</t>
  </si>
  <si>
    <t>4b_4c</t>
  </si>
  <si>
    <t>3a_4b_4c</t>
  </si>
  <si>
    <t>3b_4a_4c</t>
  </si>
  <si>
    <t>2a_4b_4c</t>
  </si>
  <si>
    <t>Source of Data</t>
  </si>
  <si>
    <t>KIKNET SITE(A).xls</t>
  </si>
  <si>
    <t>KIKNET japansit - T2</t>
  </si>
  <si>
    <t>Scasserra et al. 2009 aquila.add</t>
  </si>
  <si>
    <t>Station Housing</t>
  </si>
  <si>
    <t>PART I: Basic station information</t>
  </si>
  <si>
    <r>
      <t>PART II: Recommended V</t>
    </r>
    <r>
      <rPr>
        <b/>
        <vertAlign val="subscript"/>
        <sz val="13"/>
        <rFont val="Arial"/>
        <family val="2"/>
      </rPr>
      <t>s30</t>
    </r>
    <r>
      <rPr>
        <b/>
        <sz val="13"/>
        <rFont val="Arial"/>
        <family val="2"/>
      </rPr>
      <t xml:space="preserve"> values</t>
    </r>
  </si>
  <si>
    <r>
      <t>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Code</t>
    </r>
  </si>
  <si>
    <r>
      <t>PART III: Measured V</t>
    </r>
    <r>
      <rPr>
        <b/>
        <vertAlign val="subscript"/>
        <sz val="13"/>
        <rFont val="Arial"/>
        <family val="2"/>
      </rPr>
      <t>s</t>
    </r>
    <r>
      <rPr>
        <b/>
        <sz val="13"/>
        <rFont val="Arial"/>
        <family val="2"/>
      </rPr>
      <t xml:space="preserve"> (m/s)</t>
    </r>
  </si>
  <si>
    <t>Geomatrix
Site Code</t>
  </si>
  <si>
    <t>PART IV: Geotechnical proxy</t>
  </si>
  <si>
    <t>pK metamorphic, xtaline</t>
  </si>
  <si>
    <t>Qal- deep, Qal- deep (incl LA)</t>
  </si>
  <si>
    <t>Kgr, xtaline</t>
  </si>
  <si>
    <t>Qoa- Qg, Qoa</t>
  </si>
  <si>
    <t>schist, xtaline</t>
  </si>
  <si>
    <t>pCg, xtaline</t>
  </si>
  <si>
    <t>Tv- clastic, Tss</t>
  </si>
  <si>
    <t>Qal- deep LA basin, Qal- deep (incl LA)</t>
  </si>
  <si>
    <t>TKss, Tss</t>
  </si>
  <si>
    <t>Qal- thin- west LA, Qal- deep (incl LA)</t>
  </si>
  <si>
    <t>Qv, Tv</t>
  </si>
  <si>
    <t>KJfm, KJf</t>
  </si>
  <si>
    <t>Ksh, Tss</t>
  </si>
  <si>
    <t>Tv, xtaline</t>
  </si>
  <si>
    <t>Qi- thin, Qi</t>
  </si>
  <si>
    <t>Pzs, xtaline</t>
  </si>
  <si>
    <t>xtaline, Qal- thin</t>
  </si>
  <si>
    <t>Tsh- Merced, Tsh</t>
  </si>
  <si>
    <t>Qoa- montezuma, Qoa</t>
  </si>
  <si>
    <t>Mzv, xtaline</t>
  </si>
  <si>
    <t>Alternate geologic description</t>
  </si>
  <si>
    <t>Geologic description</t>
  </si>
  <si>
    <t>3 arc sec slope (m/m)</t>
  </si>
  <si>
    <t>30 arc sec slope (m/m)</t>
  </si>
  <si>
    <t>PART V: Ground slopes and related proxies</t>
  </si>
  <si>
    <t>PART VI: Surface geology proxy</t>
  </si>
  <si>
    <t xml:space="preserve">Terrain category per IP07, from ArcGIS </t>
  </si>
  <si>
    <t>PART VII: Terrain proxy</t>
  </si>
  <si>
    <t xml:space="preserve">PART VIII: California/Japan 3D velocity and basin models </t>
  </si>
  <si>
    <t>PART IX:  Basin depth codes for SFBA, SoCal and Japan</t>
  </si>
  <si>
    <t>W</t>
  </si>
  <si>
    <t>PEA Profile No (Update Jan2012)</t>
  </si>
  <si>
    <r>
      <t>Preferred NEHRP Based on V</t>
    </r>
    <r>
      <rPr>
        <b/>
        <vertAlign val="subscript"/>
        <sz val="10"/>
        <color theme="1"/>
        <rFont val="Arial"/>
        <family val="2"/>
      </rPr>
      <t>s30</t>
    </r>
  </si>
  <si>
    <r>
      <t>V</t>
    </r>
    <r>
      <rPr>
        <b/>
        <vertAlign val="subscript"/>
        <sz val="10"/>
        <color theme="1"/>
        <rFont val="Arial"/>
        <family val="2"/>
      </rPr>
      <t>sz</t>
    </r>
    <r>
      <rPr>
        <b/>
        <sz val="10"/>
        <color theme="1"/>
        <rFont val="Arial"/>
        <family val="2"/>
      </rPr>
      <t xml:space="preserve"> (m/s)</t>
    </r>
  </si>
  <si>
    <r>
      <t>Profile depth, z</t>
    </r>
    <r>
      <rPr>
        <b/>
        <vertAlign val="subscript"/>
        <sz val="10"/>
        <color theme="1"/>
        <rFont val="Arial"/>
        <family val="2"/>
      </rPr>
      <t>p</t>
    </r>
    <r>
      <rPr>
        <b/>
        <sz val="10"/>
        <color theme="1"/>
        <rFont val="Arial"/>
        <family val="2"/>
      </rPr>
      <t xml:space="preserve"> (m)</t>
    </r>
  </si>
  <si>
    <r>
      <t>Measured  V</t>
    </r>
    <r>
      <rPr>
        <b/>
        <vertAlign val="subscript"/>
        <sz val="10"/>
        <color theme="1"/>
        <rFont val="Arial"/>
        <family val="2"/>
      </rPr>
      <t xml:space="preserve">s30 </t>
    </r>
    <r>
      <rPr>
        <b/>
        <sz val="10"/>
        <color theme="1"/>
        <rFont val="Arial"/>
        <family val="2"/>
      </rPr>
      <t>(m/s) when z</t>
    </r>
    <r>
      <rPr>
        <b/>
        <vertAlign val="subscript"/>
        <sz val="10"/>
        <color theme="1"/>
        <rFont val="Arial"/>
        <family val="2"/>
      </rPr>
      <t>p</t>
    </r>
    <r>
      <rPr>
        <b/>
        <sz val="10"/>
        <color theme="1"/>
        <rFont val="Arial"/>
        <family val="2"/>
      </rPr>
      <t xml:space="preserve"> &gt; 30 m; inferred from V</t>
    </r>
    <r>
      <rPr>
        <b/>
        <vertAlign val="subscript"/>
        <sz val="10"/>
        <color theme="1"/>
        <rFont val="Arial"/>
        <family val="2"/>
      </rPr>
      <t>sz</t>
    </r>
    <r>
      <rPr>
        <b/>
        <sz val="10"/>
        <color theme="1"/>
        <rFont val="Arial"/>
        <family val="2"/>
      </rPr>
      <t xml:space="preserve"> otherwise </t>
    </r>
  </si>
  <si>
    <r>
      <t>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by Boore et al. 2011 (m/s)</t>
    </r>
  </si>
  <si>
    <r>
      <t>Extrapolated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(m/s) </t>
    </r>
  </si>
  <si>
    <r>
      <t>V</t>
    </r>
    <r>
      <rPr>
        <b/>
        <vertAlign val="subscript"/>
        <sz val="10"/>
        <color theme="1"/>
        <rFont val="Arial"/>
        <family val="2"/>
      </rPr>
      <t xml:space="preserve">s30 </t>
    </r>
    <r>
      <rPr>
        <b/>
        <sz val="10"/>
        <color theme="1"/>
        <rFont val="Arial"/>
        <family val="2"/>
      </rPr>
      <t>by Yu&amp;Silva 2011 (m/s)</t>
    </r>
  </si>
  <si>
    <r>
      <t>Geomatrix Site Code: 3</t>
    </r>
    <r>
      <rPr>
        <b/>
        <vertAlign val="superscript"/>
        <sz val="10"/>
        <color theme="1"/>
        <rFont val="Arial"/>
        <family val="2"/>
      </rPr>
      <t>rd</t>
    </r>
    <r>
      <rPr>
        <b/>
        <sz val="10"/>
        <color theme="1"/>
        <rFont val="Arial"/>
        <family val="2"/>
      </rPr>
      <t xml:space="preserve"> Letter</t>
    </r>
  </si>
  <si>
    <r>
      <t>Wald's estimate of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(m/s)</t>
    </r>
  </si>
  <si>
    <r>
      <t>Preferred Geology proxy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 (m/s)</t>
    </r>
  </si>
  <si>
    <r>
      <t>Geology unit mean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(m/s)  </t>
    </r>
  </si>
  <si>
    <r>
      <t>Geology median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
(m/s)</t>
    </r>
  </si>
  <si>
    <r>
      <t xml:space="preserve">Basin depth code for Z1.0 </t>
    </r>
    <r>
      <rPr>
        <b/>
        <i/>
        <sz val="10"/>
        <color theme="1"/>
        <rFont val="Arial"/>
        <family val="2"/>
      </rPr>
      <t>(0: Profile, 1: Aagard, 2: NIED, 3: SCEC Graves et al., 4: SCEC Harvard)</t>
    </r>
  </si>
  <si>
    <r>
      <t xml:space="preserve">Basin depth code for Z1.5 </t>
    </r>
    <r>
      <rPr>
        <b/>
        <i/>
        <sz val="10"/>
        <color theme="1"/>
        <rFont val="Arial"/>
        <family val="2"/>
      </rPr>
      <t>(0: Profile, 1: Aagard, 2: NIED, 3: SCEC Graves et al., 4: SCEC Harvard)</t>
    </r>
  </si>
  <si>
    <r>
      <t xml:space="preserve">Basin depth code for Z2.5 </t>
    </r>
    <r>
      <rPr>
        <b/>
        <i/>
        <sz val="10"/>
        <color theme="1"/>
        <rFont val="Arial"/>
        <family val="2"/>
      </rPr>
      <t>(0: Profile, 1: Aagard, 2: NIED, 3: SCEC Graves et al., 4: SCEC Harvard)</t>
    </r>
  </si>
  <si>
    <t>japansit - T2.txt</t>
  </si>
  <si>
    <t>Sandikkaya, pers. comm. 2011</t>
  </si>
  <si>
    <r>
      <t>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for Analysis (m/s)</t>
    </r>
  </si>
  <si>
    <r>
      <rPr>
        <b/>
        <sz val="10"/>
        <color theme="1"/>
        <rFont val="Symbol"/>
        <family val="1"/>
        <charset val="2"/>
      </rPr>
      <t>s</t>
    </r>
    <r>
      <rPr>
        <b/>
        <vertAlign val="subscript"/>
        <sz val="10"/>
        <color theme="1"/>
        <rFont val="Arial"/>
        <family val="2"/>
      </rPr>
      <t xml:space="preserve">lnV             </t>
    </r>
  </si>
  <si>
    <r>
      <t>Source of V</t>
    </r>
    <r>
      <rPr>
        <b/>
        <vertAlign val="subscript"/>
        <sz val="10"/>
        <color theme="1"/>
        <rFont val="Arial"/>
        <family val="2"/>
      </rPr>
      <t>s</t>
    </r>
    <r>
      <rPr>
        <b/>
        <sz val="10"/>
        <color theme="1"/>
        <rFont val="Arial"/>
        <family val="2"/>
      </rPr>
      <t xml:space="preserve"> profile</t>
    </r>
  </si>
  <si>
    <r>
      <t>Inferred V</t>
    </r>
    <r>
      <rPr>
        <b/>
        <vertAlign val="subscript"/>
        <sz val="10"/>
        <color theme="1"/>
        <rFont val="Arial"/>
        <family val="2"/>
      </rPr>
      <t xml:space="preserve">s30 </t>
    </r>
    <r>
      <rPr>
        <b/>
        <sz val="10"/>
        <color theme="1"/>
        <rFont val="Arial"/>
        <family val="2"/>
      </rPr>
      <t>from Geomatrix Site Code</t>
    </r>
  </si>
  <si>
    <r>
      <t>C</t>
    </r>
    <r>
      <rPr>
        <b/>
        <vertAlign val="subscript"/>
        <sz val="10"/>
        <color theme="1"/>
        <rFont val="Arial"/>
        <family val="2"/>
      </rPr>
      <t>3</t>
    </r>
  </si>
  <si>
    <r>
      <t>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Inferred (m/s)</t>
    </r>
  </si>
  <si>
    <r>
      <t>V</t>
    </r>
    <r>
      <rPr>
        <b/>
        <vertAlign val="subscript"/>
        <sz val="10"/>
        <color theme="1"/>
        <rFont val="Arial"/>
        <family val="2"/>
      </rPr>
      <t xml:space="preserve">s30 </t>
    </r>
    <r>
      <rPr>
        <b/>
        <sz val="10"/>
        <color theme="1"/>
        <rFont val="Arial"/>
        <family val="2"/>
      </rPr>
      <t>measured (m/s)</t>
    </r>
  </si>
  <si>
    <r>
      <t xml:space="preserve">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Model for elevation, Taiwan (m/s) </t>
    </r>
  </si>
  <si>
    <r>
      <t>Inferred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from slope proxy (m/s)</t>
    </r>
  </si>
  <si>
    <r>
      <t>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by Boore 2004 (m/s)</t>
    </r>
  </si>
  <si>
    <r>
      <t>Model V</t>
    </r>
    <r>
      <rPr>
        <b/>
        <vertAlign val="subscript"/>
        <sz val="10"/>
        <color theme="1"/>
        <rFont val="Arial"/>
        <family val="2"/>
      </rPr>
      <t>s30</t>
    </r>
    <r>
      <rPr>
        <b/>
        <sz val="10"/>
        <color theme="1"/>
        <rFont val="Arial"/>
        <family val="2"/>
      </rPr>
      <t xml:space="preserve"> for terrain categories (m/s)</t>
    </r>
  </si>
  <si>
    <t>Sandikkaya pers.comm. 2011</t>
  </si>
  <si>
    <t>wenchuan &amp; Yu.txt</t>
  </si>
  <si>
    <t>Wenchuan.txt</t>
  </si>
  <si>
    <t>japansit - T1.txt</t>
  </si>
  <si>
    <t>japansit - T3.txt</t>
  </si>
  <si>
    <t>japansit - T4.txt</t>
  </si>
  <si>
    <t>PEER NGA-West2 SITE CLASSIFICATION SPREADSHEET: STATIONS IN THE PEER DATA SET Last updated: May 14,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</si>
</sst>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00"/>
    <numFmt numFmtId="166" formatCode="0.0"/>
    <numFmt numFmtId="167" formatCode="0.000"/>
    <numFmt numFmtId="168" formatCode="0.0000"/>
    <numFmt numFmtId="169" formatCode="00000"/>
    <numFmt numFmtId="170" formatCode="0.00000"/>
  </numFmts>
  <fonts count="7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vertAlign val="superscript"/>
      <sz val="10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vertAlign val="subscript"/>
      <sz val="11"/>
      <name val="Arial"/>
      <family val="2"/>
    </font>
    <font>
      <sz val="10"/>
      <name val="MS Sans Serif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0"/>
      <color indexed="10"/>
      <name val="Arial"/>
      <family val="2"/>
    </font>
    <font>
      <vertAlign val="superscript"/>
      <sz val="10"/>
      <color indexed="8"/>
      <name val="Arial"/>
      <family val="2"/>
    </font>
    <font>
      <sz val="10"/>
      <color indexed="6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vertAlign val="subscript"/>
      <sz val="12"/>
      <color theme="1"/>
      <name val="Calibri"/>
      <family val="2"/>
      <scheme val="minor"/>
    </font>
    <font>
      <b/>
      <i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b/>
      <i/>
      <vertAlign val="subscript"/>
      <sz val="12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b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vertAlign val="subscript"/>
      <sz val="11"/>
      <color theme="1"/>
      <name val="Calibri"/>
      <family val="2"/>
      <scheme val="minor"/>
    </font>
    <font>
      <b/>
      <i/>
      <sz val="13"/>
      <name val="Arial"/>
      <family val="2"/>
    </font>
    <font>
      <b/>
      <sz val="13"/>
      <name val="Arial"/>
      <family val="2"/>
    </font>
    <font>
      <b/>
      <vertAlign val="subscript"/>
      <sz val="13"/>
      <name val="Arial"/>
      <family val="2"/>
    </font>
    <font>
      <b/>
      <sz val="10"/>
      <color theme="1"/>
      <name val="Symbol"/>
      <family val="1"/>
      <charset val="2"/>
    </font>
    <font>
      <b/>
      <i/>
      <sz val="10"/>
      <color theme="1"/>
      <name val="Arial"/>
      <family val="2"/>
    </font>
    <font>
      <b/>
      <sz val="15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0">
    <xf numFmtId="0" fontId="0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31" fillId="0" borderId="0"/>
    <xf numFmtId="0" fontId="6" fillId="0" borderId="0"/>
    <xf numFmtId="0" fontId="6" fillId="0" borderId="0"/>
    <xf numFmtId="0" fontId="19" fillId="0" borderId="0"/>
    <xf numFmtId="0" fontId="6" fillId="0" borderId="0"/>
    <xf numFmtId="0" fontId="18" fillId="0" borderId="0"/>
    <xf numFmtId="0" fontId="6" fillId="0" borderId="0"/>
    <xf numFmtId="0" fontId="6" fillId="0" borderId="0"/>
    <xf numFmtId="0" fontId="36" fillId="0" borderId="0" applyNumberFormat="0" applyFill="0" applyBorder="0" applyAlignment="0" applyProtection="0"/>
    <xf numFmtId="0" fontId="37" fillId="0" borderId="33" applyNumberFormat="0" applyFill="0" applyAlignment="0" applyProtection="0"/>
    <xf numFmtId="0" fontId="38" fillId="0" borderId="34" applyNumberFormat="0" applyFill="0" applyAlignment="0" applyProtection="0"/>
    <xf numFmtId="0" fontId="39" fillId="0" borderId="35" applyNumberFormat="0" applyFill="0" applyAlignment="0" applyProtection="0"/>
    <xf numFmtId="0" fontId="39" fillId="0" borderId="0" applyNumberFormat="0" applyFill="0" applyBorder="0" applyAlignment="0" applyProtection="0"/>
    <xf numFmtId="0" fontId="40" fillId="9" borderId="0" applyNumberFormat="0" applyBorder="0" applyAlignment="0" applyProtection="0"/>
    <xf numFmtId="0" fontId="41" fillId="10" borderId="0" applyNumberFormat="0" applyBorder="0" applyAlignment="0" applyProtection="0"/>
    <xf numFmtId="0" fontId="42" fillId="11" borderId="0" applyNumberFormat="0" applyBorder="0" applyAlignment="0" applyProtection="0"/>
    <xf numFmtId="0" fontId="43" fillId="12" borderId="36" applyNumberFormat="0" applyAlignment="0" applyProtection="0"/>
    <xf numFmtId="0" fontId="44" fillId="13" borderId="37" applyNumberFormat="0" applyAlignment="0" applyProtection="0"/>
    <xf numFmtId="0" fontId="45" fillId="13" borderId="36" applyNumberFormat="0" applyAlignment="0" applyProtection="0"/>
    <xf numFmtId="0" fontId="46" fillId="0" borderId="38" applyNumberFormat="0" applyFill="0" applyAlignment="0" applyProtection="0"/>
    <xf numFmtId="0" fontId="47" fillId="14" borderId="39" applyNumberFormat="0" applyAlignment="0" applyProtection="0"/>
    <xf numFmtId="0" fontId="32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41" applyNumberFormat="0" applyFill="0" applyAlignment="0" applyProtection="0"/>
    <xf numFmtId="0" fontId="50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0" fillId="19" borderId="0" applyNumberFormat="0" applyBorder="0" applyAlignment="0" applyProtection="0"/>
    <xf numFmtId="0" fontId="50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0" fillId="23" borderId="0" applyNumberFormat="0" applyBorder="0" applyAlignment="0" applyProtection="0"/>
    <xf numFmtId="0" fontId="50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0" fillId="27" borderId="0" applyNumberFormat="0" applyBorder="0" applyAlignment="0" applyProtection="0"/>
    <xf numFmtId="0" fontId="50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0" fillId="31" borderId="0" applyNumberFormat="0" applyBorder="0" applyAlignment="0" applyProtection="0"/>
    <xf numFmtId="0" fontId="50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0" fillId="35" borderId="0" applyNumberFormat="0" applyBorder="0" applyAlignment="0" applyProtection="0"/>
    <xf numFmtId="0" fontId="50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0" fillId="39" borderId="0" applyNumberFormat="0" applyBorder="0" applyAlignment="0" applyProtection="0"/>
    <xf numFmtId="0" fontId="5" fillId="0" borderId="0"/>
    <xf numFmtId="0" fontId="5" fillId="15" borderId="40" applyNumberFormat="0" applyFont="0" applyAlignment="0" applyProtection="0"/>
    <xf numFmtId="164" fontId="6" fillId="0" borderId="0" applyFont="0" applyFill="0" applyBorder="0" applyAlignment="0" applyProtection="0"/>
    <xf numFmtId="0" fontId="6" fillId="0" borderId="0"/>
    <xf numFmtId="0" fontId="4" fillId="0" borderId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0" borderId="0"/>
    <xf numFmtId="0" fontId="4" fillId="15" borderId="40" applyNumberFormat="0" applyFont="0" applyAlignment="0" applyProtection="0"/>
    <xf numFmtId="0" fontId="3" fillId="0" borderId="0"/>
    <xf numFmtId="0" fontId="2" fillId="0" borderId="0"/>
    <xf numFmtId="0" fontId="2" fillId="15" borderId="40" applyNumberFormat="0" applyFont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1" fillId="0" borderId="0"/>
    <xf numFmtId="0" fontId="1" fillId="15" borderId="40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6" fillId="0" borderId="0"/>
  </cellStyleXfs>
  <cellXfs count="497">
    <xf numFmtId="0" fontId="0" fillId="0" borderId="0" xfId="0"/>
    <xf numFmtId="0" fontId="7" fillId="0" borderId="0" xfId="0" applyFont="1" applyFill="1" applyBorder="1"/>
    <xf numFmtId="165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 wrapText="1"/>
    </xf>
    <xf numFmtId="1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/>
    <xf numFmtId="49" fontId="9" fillId="0" borderId="1" xfId="0" applyNumberFormat="1" applyFont="1" applyFill="1" applyBorder="1" applyAlignment="1">
      <alignment horizontal="left"/>
    </xf>
    <xf numFmtId="49" fontId="9" fillId="0" borderId="1" xfId="0" applyNumberFormat="1" applyFont="1" applyFill="1" applyBorder="1" applyAlignment="1">
      <alignment horizontal="center"/>
    </xf>
    <xf numFmtId="49" fontId="9" fillId="0" borderId="2" xfId="0" applyNumberFormat="1" applyFont="1" applyFill="1" applyBorder="1" applyAlignment="1">
      <alignment horizontal="center"/>
    </xf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left"/>
    </xf>
    <xf numFmtId="0" fontId="10" fillId="0" borderId="8" xfId="0" applyFont="1" applyFill="1" applyBorder="1" applyAlignment="1">
      <alignment horizontal="center" vertical="center" wrapText="1"/>
    </xf>
    <xf numFmtId="165" fontId="10" fillId="0" borderId="9" xfId="0" applyNumberFormat="1" applyFont="1" applyFill="1" applyBorder="1" applyAlignment="1">
      <alignment horizontal="center" vertical="center" wrapText="1"/>
    </xf>
    <xf numFmtId="0" fontId="10" fillId="0" borderId="10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165" fontId="10" fillId="0" borderId="10" xfId="0" applyNumberFormat="1" applyFont="1" applyFill="1" applyBorder="1" applyAlignment="1">
      <alignment horizontal="center" wrapText="1"/>
    </xf>
    <xf numFmtId="0" fontId="10" fillId="0" borderId="6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left" vertical="center"/>
    </xf>
    <xf numFmtId="0" fontId="7" fillId="0" borderId="6" xfId="0" applyFont="1" applyFill="1" applyBorder="1"/>
    <xf numFmtId="0" fontId="7" fillId="0" borderId="7" xfId="0" applyFont="1" applyFill="1" applyBorder="1"/>
    <xf numFmtId="0" fontId="0" fillId="0" borderId="7" xfId="0" applyBorder="1" applyAlignment="1">
      <alignment horizontal="center"/>
    </xf>
    <xf numFmtId="49" fontId="7" fillId="0" borderId="7" xfId="0" applyNumberFormat="1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66" fontId="7" fillId="0" borderId="7" xfId="0" applyNumberFormat="1" applyFont="1" applyFill="1" applyBorder="1" applyAlignment="1">
      <alignment horizontal="center"/>
    </xf>
    <xf numFmtId="1" fontId="7" fillId="0" borderId="7" xfId="0" applyNumberFormat="1" applyFont="1" applyFill="1" applyBorder="1" applyAlignment="1">
      <alignment horizontal="center"/>
    </xf>
    <xf numFmtId="2" fontId="19" fillId="0" borderId="7" xfId="6" applyNumberFormat="1" applyFont="1" applyFill="1" applyBorder="1" applyAlignment="1">
      <alignment horizontal="center" wrapText="1"/>
    </xf>
    <xf numFmtId="167" fontId="19" fillId="0" borderId="7" xfId="6" applyNumberFormat="1" applyFont="1" applyFill="1" applyBorder="1" applyAlignment="1">
      <alignment horizontal="center" wrapText="1"/>
    </xf>
    <xf numFmtId="0" fontId="19" fillId="0" borderId="7" xfId="6" applyFont="1" applyFill="1" applyBorder="1" applyAlignment="1">
      <alignment horizontal="center" wrapText="1"/>
    </xf>
    <xf numFmtId="165" fontId="7" fillId="0" borderId="7" xfId="0" applyNumberFormat="1" applyFont="1" applyFill="1" applyBorder="1" applyAlignment="1">
      <alignment horizontal="center"/>
    </xf>
    <xf numFmtId="0" fontId="19" fillId="0" borderId="7" xfId="9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 wrapText="1"/>
    </xf>
    <xf numFmtId="2" fontId="7" fillId="0" borderId="7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 wrapText="1"/>
    </xf>
    <xf numFmtId="0" fontId="6" fillId="0" borderId="7" xfId="0" applyFont="1" applyBorder="1" applyAlignment="1">
      <alignment horizontal="center"/>
    </xf>
    <xf numFmtId="0" fontId="0" fillId="0" borderId="7" xfId="0" applyBorder="1" applyAlignment="1">
      <alignment wrapText="1"/>
    </xf>
    <xf numFmtId="0" fontId="19" fillId="0" borderId="7" xfId="8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7" xfId="0" applyBorder="1"/>
    <xf numFmtId="165" fontId="0" fillId="0" borderId="7" xfId="0" applyNumberFormat="1" applyFill="1" applyBorder="1" applyAlignment="1">
      <alignment horizontal="center"/>
    </xf>
    <xf numFmtId="0" fontId="0" fillId="0" borderId="7" xfId="0" applyFill="1" applyBorder="1" applyAlignment="1">
      <alignment horizontal="left"/>
    </xf>
    <xf numFmtId="0" fontId="0" fillId="0" borderId="0" xfId="0" applyBorder="1"/>
    <xf numFmtId="0" fontId="19" fillId="0" borderId="7" xfId="9" applyNumberFormat="1" applyFont="1" applyFill="1" applyBorder="1" applyAlignment="1">
      <alignment horizontal="center"/>
    </xf>
    <xf numFmtId="0" fontId="0" fillId="0" borderId="7" xfId="0" quotePrefix="1" applyBorder="1" applyAlignment="1">
      <alignment wrapText="1"/>
    </xf>
    <xf numFmtId="2" fontId="0" fillId="0" borderId="0" xfId="0" applyNumberFormat="1" applyBorder="1" applyAlignment="1">
      <alignment horizontal="center"/>
    </xf>
    <xf numFmtId="0" fontId="15" fillId="0" borderId="7" xfId="0" applyFont="1" applyFill="1" applyBorder="1" applyAlignment="1">
      <alignment vertical="center"/>
    </xf>
    <xf numFmtId="168" fontId="15" fillId="0" borderId="7" xfId="0" applyNumberFormat="1" applyFont="1" applyFill="1" applyBorder="1" applyAlignment="1"/>
    <xf numFmtId="167" fontId="7" fillId="0" borderId="7" xfId="0" applyNumberFormat="1" applyFont="1" applyFill="1" applyBorder="1" applyAlignment="1">
      <alignment horizontal="center"/>
    </xf>
    <xf numFmtId="0" fontId="15" fillId="0" borderId="7" xfId="0" applyFont="1" applyFill="1" applyBorder="1" applyAlignment="1">
      <alignment horizontal="center"/>
    </xf>
    <xf numFmtId="0" fontId="21" fillId="0" borderId="7" xfId="1" applyBorder="1" applyAlignment="1" applyProtection="1">
      <alignment wrapText="1"/>
    </xf>
    <xf numFmtId="168" fontId="15" fillId="0" borderId="7" xfId="2" applyNumberFormat="1" applyFont="1" applyFill="1" applyBorder="1" applyAlignment="1">
      <alignment horizontal="right"/>
    </xf>
    <xf numFmtId="0" fontId="7" fillId="0" borderId="7" xfId="0" applyFont="1" applyBorder="1" applyAlignment="1">
      <alignment horizontal="center"/>
    </xf>
    <xf numFmtId="167" fontId="15" fillId="0" borderId="7" xfId="0" applyNumberFormat="1" applyFont="1" applyFill="1" applyBorder="1" applyAlignment="1">
      <alignment horizontal="right"/>
    </xf>
    <xf numFmtId="0" fontId="7" fillId="0" borderId="7" xfId="0" applyFont="1" applyFill="1" applyBorder="1" applyAlignment="1">
      <alignment horizontal="left" wrapText="1"/>
    </xf>
    <xf numFmtId="49" fontId="7" fillId="0" borderId="7" xfId="0" quotePrefix="1" applyNumberFormat="1" applyFont="1" applyFill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0" fontId="0" fillId="0" borderId="7" xfId="0" quotePrefix="1" applyBorder="1" applyAlignment="1">
      <alignment horizontal="center" wrapText="1"/>
    </xf>
    <xf numFmtId="2" fontId="0" fillId="0" borderId="7" xfId="0" applyNumberFormat="1" applyFill="1" applyBorder="1" applyAlignment="1">
      <alignment horizontal="center"/>
    </xf>
    <xf numFmtId="0" fontId="15" fillId="0" borderId="7" xfId="0" applyNumberFormat="1" applyFont="1" applyFill="1" applyBorder="1" applyAlignment="1">
      <alignment horizontal="right" vertical="center"/>
    </xf>
    <xf numFmtId="0" fontId="0" fillId="0" borderId="11" xfId="0" applyBorder="1"/>
    <xf numFmtId="0" fontId="0" fillId="0" borderId="0" xfId="0" applyFill="1" applyBorder="1" applyAlignment="1">
      <alignment horizontal="left"/>
    </xf>
    <xf numFmtId="49" fontId="7" fillId="0" borderId="7" xfId="0" applyNumberFormat="1" applyFont="1" applyFill="1" applyBorder="1" applyAlignment="1">
      <alignment horizontal="center" wrapText="1"/>
    </xf>
    <xf numFmtId="0" fontId="21" fillId="0" borderId="7" xfId="1" applyFill="1" applyBorder="1" applyAlignment="1" applyProtection="1">
      <alignment horizontal="left" wrapText="1"/>
    </xf>
    <xf numFmtId="0" fontId="7" fillId="0" borderId="7" xfId="10" applyFont="1" applyFill="1" applyBorder="1" applyAlignment="1">
      <alignment horizontal="center"/>
    </xf>
    <xf numFmtId="1" fontId="7" fillId="0" borderId="7" xfId="10" applyNumberFormat="1" applyFont="1" applyFill="1" applyBorder="1" applyAlignment="1">
      <alignment horizontal="center"/>
    </xf>
    <xf numFmtId="2" fontId="7" fillId="0" borderId="7" xfId="10" applyNumberFormat="1" applyFont="1" applyFill="1" applyBorder="1" applyAlignment="1">
      <alignment horizontal="center"/>
    </xf>
    <xf numFmtId="167" fontId="7" fillId="0" borderId="7" xfId="10" applyNumberFormat="1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22" fillId="0" borderId="7" xfId="1" applyFont="1" applyFill="1" applyBorder="1" applyAlignment="1" applyProtection="1">
      <alignment horizontal="left" wrapText="1"/>
    </xf>
    <xf numFmtId="0" fontId="19" fillId="0" borderId="7" xfId="9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left" wrapText="1"/>
    </xf>
    <xf numFmtId="0" fontId="7" fillId="2" borderId="7" xfId="0" applyFont="1" applyFill="1" applyBorder="1" applyAlignment="1">
      <alignment horizontal="center"/>
    </xf>
    <xf numFmtId="49" fontId="7" fillId="0" borderId="7" xfId="0" applyNumberFormat="1" applyFont="1" applyBorder="1" applyAlignment="1">
      <alignment horizontal="center"/>
    </xf>
    <xf numFmtId="0" fontId="15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49" fontId="7" fillId="0" borderId="0" xfId="0" applyNumberFormat="1" applyFont="1" applyFill="1" applyBorder="1" applyAlignment="1">
      <alignment horizontal="center" wrapText="1"/>
    </xf>
    <xf numFmtId="167" fontId="7" fillId="0" borderId="0" xfId="0" applyNumberFormat="1" applyFont="1" applyFill="1" applyBorder="1" applyAlignment="1">
      <alignment horizontal="center"/>
    </xf>
    <xf numFmtId="0" fontId="19" fillId="0" borderId="0" xfId="9" applyFont="1" applyFill="1" applyBorder="1" applyAlignment="1">
      <alignment horizontal="center"/>
    </xf>
    <xf numFmtId="167" fontId="6" fillId="0" borderId="0" xfId="10" applyNumberFormat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 wrapText="1"/>
    </xf>
    <xf numFmtId="166" fontId="7" fillId="0" borderId="0" xfId="0" applyNumberFormat="1" applyFont="1" applyFill="1" applyBorder="1" applyAlignment="1">
      <alignment horizontal="center"/>
    </xf>
    <xf numFmtId="0" fontId="19" fillId="0" borderId="0" xfId="8" applyFont="1" applyFill="1" applyBorder="1" applyAlignment="1">
      <alignment horizontal="center"/>
    </xf>
    <xf numFmtId="0" fontId="19" fillId="0" borderId="0" xfId="9" applyFont="1" applyFill="1" applyBorder="1" applyAlignment="1" applyProtection="1">
      <alignment horizontal="center"/>
    </xf>
    <xf numFmtId="0" fontId="15" fillId="0" borderId="0" xfId="0" applyFont="1" applyFill="1" applyBorder="1" applyAlignment="1">
      <alignment horizontal="center"/>
    </xf>
    <xf numFmtId="1" fontId="7" fillId="0" borderId="0" xfId="0" applyNumberFormat="1" applyFont="1" applyFill="1" applyBorder="1" applyAlignment="1" applyProtection="1">
      <alignment horizontal="center"/>
      <protection hidden="1"/>
    </xf>
    <xf numFmtId="0" fontId="21" fillId="0" borderId="0" xfId="1" applyFill="1" applyBorder="1" applyAlignment="1" applyProtection="1">
      <alignment horizontal="left" wrapText="1"/>
    </xf>
    <xf numFmtId="0" fontId="24" fillId="0" borderId="7" xfId="0" applyFont="1" applyBorder="1" applyAlignment="1">
      <alignment wrapText="1"/>
    </xf>
    <xf numFmtId="0" fontId="24" fillId="0" borderId="7" xfId="0" applyFont="1" applyBorder="1"/>
    <xf numFmtId="0" fontId="0" fillId="0" borderId="7" xfId="0" applyFill="1" applyBorder="1" applyAlignment="1">
      <alignment wrapText="1"/>
    </xf>
    <xf numFmtId="165" fontId="7" fillId="0" borderId="7" xfId="0" applyNumberFormat="1" applyFont="1" applyFill="1" applyBorder="1" applyAlignment="1">
      <alignment horizontal="center" wrapText="1"/>
    </xf>
    <xf numFmtId="0" fontId="0" fillId="3" borderId="7" xfId="0" applyFill="1" applyBorder="1" applyAlignment="1">
      <alignment horizontal="left"/>
    </xf>
    <xf numFmtId="0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Border="1" applyAlignment="1"/>
    <xf numFmtId="0" fontId="10" fillId="0" borderId="7" xfId="0" applyFont="1" applyFill="1" applyBorder="1" applyAlignment="1">
      <alignment horizontal="left" wrapText="1"/>
    </xf>
    <xf numFmtId="0" fontId="10" fillId="0" borderId="7" xfId="0" applyFont="1" applyFill="1" applyBorder="1" applyAlignment="1">
      <alignment wrapText="1"/>
    </xf>
    <xf numFmtId="49" fontId="13" fillId="0" borderId="7" xfId="0" applyNumberFormat="1" applyFont="1" applyFill="1" applyBorder="1" applyAlignment="1">
      <alignment horizontal="center" wrapText="1"/>
    </xf>
    <xf numFmtId="0" fontId="13" fillId="0" borderId="7" xfId="0" applyFont="1" applyFill="1" applyBorder="1" applyAlignment="1">
      <alignment horizontal="center"/>
    </xf>
    <xf numFmtId="0" fontId="7" fillId="0" borderId="7" xfId="0" applyNumberFormat="1" applyFont="1" applyFill="1" applyBorder="1" applyAlignment="1">
      <alignment horizontal="center" wrapText="1"/>
    </xf>
    <xf numFmtId="0" fontId="16" fillId="0" borderId="7" xfId="0" applyFont="1" applyFill="1" applyBorder="1" applyAlignment="1">
      <alignment horizontal="center" wrapText="1"/>
    </xf>
    <xf numFmtId="0" fontId="0" fillId="0" borderId="7" xfId="0" applyBorder="1" applyAlignment="1" applyProtection="1">
      <alignment horizontal="center" wrapText="1"/>
    </xf>
    <xf numFmtId="0" fontId="0" fillId="0" borderId="7" xfId="0" applyBorder="1" applyAlignment="1" applyProtection="1">
      <alignment horizontal="center"/>
    </xf>
    <xf numFmtId="0" fontId="7" fillId="0" borderId="7" xfId="0" quotePrefix="1" applyFont="1" applyBorder="1" applyAlignment="1">
      <alignment horizontal="center" wrapText="1"/>
    </xf>
    <xf numFmtId="0" fontId="7" fillId="0" borderId="7" xfId="0" applyFont="1" applyBorder="1" applyAlignment="1">
      <alignment horizontal="center" wrapText="1"/>
    </xf>
    <xf numFmtId="0" fontId="18" fillId="0" borderId="7" xfId="0" applyNumberFormat="1" applyFont="1" applyFill="1" applyBorder="1" applyAlignment="1">
      <alignment horizontal="center" wrapText="1"/>
    </xf>
    <xf numFmtId="0" fontId="7" fillId="0" borderId="0" xfId="7" applyFont="1" applyFill="1" applyBorder="1"/>
    <xf numFmtId="165" fontId="7" fillId="0" borderId="0" xfId="7" applyNumberFormat="1" applyFont="1" applyFill="1" applyBorder="1" applyAlignment="1">
      <alignment horizontal="center"/>
    </xf>
    <xf numFmtId="0" fontId="7" fillId="0" borderId="0" xfId="7" applyFont="1" applyFill="1" applyBorder="1" applyAlignment="1">
      <alignment horizontal="center"/>
    </xf>
    <xf numFmtId="49" fontId="7" fillId="0" borderId="0" xfId="7" applyNumberFormat="1" applyFont="1" applyFill="1" applyBorder="1" applyAlignment="1">
      <alignment horizontal="center"/>
    </xf>
    <xf numFmtId="0" fontId="7" fillId="0" borderId="0" xfId="7" applyFont="1" applyFill="1" applyBorder="1" applyAlignment="1">
      <alignment horizontal="left"/>
    </xf>
    <xf numFmtId="0" fontId="7" fillId="0" borderId="0" xfId="7" applyFont="1" applyFill="1" applyBorder="1" applyAlignment="1">
      <alignment horizontal="center" wrapText="1"/>
    </xf>
    <xf numFmtId="1" fontId="7" fillId="0" borderId="0" xfId="7" applyNumberFormat="1" applyFont="1" applyFill="1" applyBorder="1" applyAlignment="1">
      <alignment horizontal="center"/>
    </xf>
    <xf numFmtId="0" fontId="7" fillId="0" borderId="0" xfId="7" applyFont="1" applyFill="1" applyBorder="1" applyAlignment="1"/>
    <xf numFmtId="49" fontId="9" fillId="0" borderId="1" xfId="7" applyNumberFormat="1" applyFont="1" applyFill="1" applyBorder="1" applyAlignment="1">
      <alignment horizontal="left"/>
    </xf>
    <xf numFmtId="49" fontId="9" fillId="0" borderId="1" xfId="7" applyNumberFormat="1" applyFont="1" applyFill="1" applyBorder="1" applyAlignment="1">
      <alignment horizontal="center"/>
    </xf>
    <xf numFmtId="49" fontId="9" fillId="0" borderId="2" xfId="7" applyNumberFormat="1" applyFont="1" applyFill="1" applyBorder="1" applyAlignment="1">
      <alignment horizontal="center"/>
    </xf>
    <xf numFmtId="0" fontId="9" fillId="0" borderId="1" xfId="7" applyNumberFormat="1" applyFont="1" applyFill="1" applyBorder="1" applyAlignment="1">
      <alignment horizontal="center"/>
    </xf>
    <xf numFmtId="0" fontId="9" fillId="0" borderId="1" xfId="7" applyFont="1" applyFill="1" applyBorder="1" applyAlignment="1">
      <alignment horizontal="center"/>
    </xf>
    <xf numFmtId="0" fontId="9" fillId="0" borderId="2" xfId="7" applyFont="1" applyFill="1" applyBorder="1" applyAlignment="1">
      <alignment horizontal="center"/>
    </xf>
    <xf numFmtId="0" fontId="10" fillId="0" borderId="3" xfId="7" applyFont="1" applyFill="1" applyBorder="1" applyAlignment="1">
      <alignment horizontal="center" vertical="center" wrapText="1"/>
    </xf>
    <xf numFmtId="0" fontId="10" fillId="0" borderId="4" xfId="7" applyFont="1" applyFill="1" applyBorder="1" applyAlignment="1">
      <alignment horizontal="center" vertical="center" wrapText="1"/>
    </xf>
    <xf numFmtId="0" fontId="10" fillId="0" borderId="3" xfId="7" applyFont="1" applyFill="1" applyBorder="1" applyAlignment="1">
      <alignment horizontal="center" vertical="center"/>
    </xf>
    <xf numFmtId="0" fontId="10" fillId="0" borderId="5" xfId="7" applyFont="1" applyFill="1" applyBorder="1" applyAlignment="1">
      <alignment horizontal="center" vertical="center"/>
    </xf>
    <xf numFmtId="0" fontId="10" fillId="0" borderId="6" xfId="7" applyFont="1" applyFill="1" applyBorder="1" applyAlignment="1">
      <alignment horizontal="center" vertical="center" wrapText="1"/>
    </xf>
    <xf numFmtId="0" fontId="7" fillId="0" borderId="7" xfId="7" applyFont="1" applyFill="1" applyBorder="1" applyAlignment="1">
      <alignment horizontal="left"/>
    </xf>
    <xf numFmtId="0" fontId="10" fillId="0" borderId="8" xfId="7" applyFont="1" applyFill="1" applyBorder="1" applyAlignment="1">
      <alignment horizontal="center" vertical="center" wrapText="1"/>
    </xf>
    <xf numFmtId="165" fontId="10" fillId="0" borderId="9" xfId="7" applyNumberFormat="1" applyFont="1" applyFill="1" applyBorder="1" applyAlignment="1">
      <alignment horizontal="center" vertical="center" wrapText="1"/>
    </xf>
    <xf numFmtId="0" fontId="10" fillId="0" borderId="10" xfId="7" applyFont="1" applyFill="1" applyBorder="1" applyAlignment="1">
      <alignment horizontal="center" vertical="center"/>
    </xf>
    <xf numFmtId="0" fontId="10" fillId="0" borderId="9" xfId="7" applyFont="1" applyFill="1" applyBorder="1" applyAlignment="1">
      <alignment horizontal="center" vertical="center"/>
    </xf>
    <xf numFmtId="165" fontId="10" fillId="0" borderId="10" xfId="7" applyNumberFormat="1" applyFont="1" applyFill="1" applyBorder="1" applyAlignment="1">
      <alignment horizontal="center" wrapText="1"/>
    </xf>
    <xf numFmtId="0" fontId="10" fillId="0" borderId="6" xfId="7" applyFont="1" applyFill="1" applyBorder="1" applyAlignment="1">
      <alignment horizontal="center"/>
    </xf>
    <xf numFmtId="0" fontId="7" fillId="0" borderId="12" xfId="7" applyFont="1" applyFill="1" applyBorder="1"/>
    <xf numFmtId="0" fontId="7" fillId="0" borderId="7" xfId="7" applyFont="1" applyFill="1" applyBorder="1" applyAlignment="1">
      <alignment wrapText="1"/>
    </xf>
    <xf numFmtId="49" fontId="7" fillId="0" borderId="13" xfId="7" applyNumberFormat="1" applyFont="1" applyFill="1" applyBorder="1" applyAlignment="1">
      <alignment horizontal="center" wrapText="1"/>
    </xf>
    <xf numFmtId="49" fontId="7" fillId="0" borderId="11" xfId="7" applyNumberFormat="1" applyFont="1" applyFill="1" applyBorder="1" applyAlignment="1">
      <alignment horizontal="center" wrapText="1"/>
    </xf>
    <xf numFmtId="49" fontId="13" fillId="0" borderId="7" xfId="7" applyNumberFormat="1" applyFont="1" applyFill="1" applyBorder="1" applyAlignment="1">
      <alignment horizontal="center" wrapText="1"/>
    </xf>
    <xf numFmtId="0" fontId="7" fillId="0" borderId="7" xfId="7" applyFont="1" applyFill="1" applyBorder="1" applyAlignment="1">
      <alignment horizontal="center" wrapText="1"/>
    </xf>
    <xf numFmtId="0" fontId="7" fillId="0" borderId="7" xfId="7" applyFont="1" applyFill="1" applyBorder="1" applyAlignment="1">
      <alignment horizontal="center"/>
    </xf>
    <xf numFmtId="0" fontId="13" fillId="0" borderId="7" xfId="7" applyFont="1" applyFill="1" applyBorder="1" applyAlignment="1">
      <alignment horizontal="center"/>
    </xf>
    <xf numFmtId="49" fontId="13" fillId="0" borderId="11" xfId="7" applyNumberFormat="1" applyFont="1" applyFill="1" applyBorder="1" applyAlignment="1">
      <alignment horizontal="center" wrapText="1"/>
    </xf>
    <xf numFmtId="0" fontId="7" fillId="0" borderId="7" xfId="7" applyNumberFormat="1" applyFont="1" applyFill="1" applyBorder="1" applyAlignment="1">
      <alignment horizontal="center" wrapText="1"/>
    </xf>
    <xf numFmtId="49" fontId="7" fillId="0" borderId="7" xfId="7" applyNumberFormat="1" applyFont="1" applyFill="1" applyBorder="1" applyAlignment="1">
      <alignment horizontal="center" wrapText="1"/>
    </xf>
    <xf numFmtId="0" fontId="7" fillId="0" borderId="13" xfId="7" applyFont="1" applyFill="1" applyBorder="1" applyAlignment="1">
      <alignment horizontal="center" wrapText="1"/>
    </xf>
    <xf numFmtId="0" fontId="7" fillId="0" borderId="9" xfId="7" applyFont="1" applyFill="1" applyBorder="1" applyAlignment="1">
      <alignment horizontal="center" wrapText="1"/>
    </xf>
    <xf numFmtId="49" fontId="7" fillId="0" borderId="9" xfId="7" applyNumberFormat="1" applyFont="1" applyFill="1" applyBorder="1" applyAlignment="1">
      <alignment horizontal="center" wrapText="1"/>
    </xf>
    <xf numFmtId="0" fontId="7" fillId="0" borderId="14" xfId="7" applyFont="1" applyFill="1" applyBorder="1" applyAlignment="1">
      <alignment horizontal="center" wrapText="1"/>
    </xf>
    <xf numFmtId="0" fontId="7" fillId="0" borderId="10" xfId="7" applyFont="1" applyFill="1" applyBorder="1" applyAlignment="1">
      <alignment horizontal="center" wrapText="1"/>
    </xf>
    <xf numFmtId="165" fontId="7" fillId="0" borderId="7" xfId="7" applyNumberFormat="1" applyFont="1" applyFill="1" applyBorder="1" applyAlignment="1">
      <alignment horizontal="center"/>
    </xf>
    <xf numFmtId="0" fontId="7" fillId="0" borderId="6" xfId="7" applyFont="1" applyFill="1" applyBorder="1" applyAlignment="1">
      <alignment horizontal="center"/>
    </xf>
    <xf numFmtId="49" fontId="7" fillId="0" borderId="6" xfId="7" applyNumberFormat="1" applyFont="1" applyFill="1" applyBorder="1" applyAlignment="1">
      <alignment horizontal="center" wrapText="1"/>
    </xf>
    <xf numFmtId="0" fontId="7" fillId="0" borderId="6" xfId="7" applyFont="1" applyFill="1" applyBorder="1" applyAlignment="1">
      <alignment horizontal="center" wrapText="1"/>
    </xf>
    <xf numFmtId="49" fontId="7" fillId="0" borderId="6" xfId="7" applyNumberFormat="1" applyFont="1" applyFill="1" applyBorder="1" applyAlignment="1">
      <alignment horizontal="center"/>
    </xf>
    <xf numFmtId="0" fontId="16" fillId="0" borderId="6" xfId="7" applyFont="1" applyFill="1" applyBorder="1" applyAlignment="1">
      <alignment horizontal="center" wrapText="1"/>
    </xf>
    <xf numFmtId="0" fontId="6" fillId="0" borderId="6" xfId="7" applyBorder="1" applyAlignment="1" applyProtection="1">
      <alignment horizontal="center" wrapText="1"/>
    </xf>
    <xf numFmtId="0" fontId="6" fillId="0" borderId="6" xfId="7" applyBorder="1" applyAlignment="1" applyProtection="1">
      <alignment horizontal="center"/>
    </xf>
    <xf numFmtId="165" fontId="7" fillId="0" borderId="6" xfId="7" applyNumberFormat="1" applyFont="1" applyFill="1" applyBorder="1" applyAlignment="1">
      <alignment horizontal="center"/>
    </xf>
    <xf numFmtId="0" fontId="7" fillId="0" borderId="8" xfId="7" applyFont="1" applyFill="1" applyBorder="1" applyAlignment="1">
      <alignment horizontal="center" wrapText="1"/>
    </xf>
    <xf numFmtId="0" fontId="6" fillId="0" borderId="0" xfId="7" applyAlignment="1">
      <alignment horizontal="center"/>
    </xf>
    <xf numFmtId="165" fontId="7" fillId="0" borderId="6" xfId="7" applyNumberFormat="1" applyFont="1" applyFill="1" applyBorder="1" applyAlignment="1">
      <alignment horizontal="center" wrapText="1"/>
    </xf>
    <xf numFmtId="165" fontId="7" fillId="0" borderId="8" xfId="7" applyNumberFormat="1" applyFont="1" applyFill="1" applyBorder="1" applyAlignment="1">
      <alignment horizontal="center" wrapText="1"/>
    </xf>
    <xf numFmtId="0" fontId="7" fillId="0" borderId="6" xfId="7" applyFont="1" applyFill="1" applyBorder="1"/>
    <xf numFmtId="0" fontId="7" fillId="0" borderId="8" xfId="7" applyFont="1" applyFill="1" applyBorder="1"/>
    <xf numFmtId="49" fontId="7" fillId="0" borderId="1" xfId="7" applyNumberFormat="1" applyFont="1" applyFill="1" applyBorder="1" applyAlignment="1">
      <alignment horizontal="center" wrapText="1"/>
    </xf>
    <xf numFmtId="0" fontId="7" fillId="0" borderId="1" xfId="7" quotePrefix="1" applyFont="1" applyBorder="1" applyAlignment="1">
      <alignment horizontal="center" wrapText="1"/>
    </xf>
    <xf numFmtId="0" fontId="7" fillId="0" borderId="1" xfId="7" applyFont="1" applyBorder="1" applyAlignment="1">
      <alignment horizontal="center" wrapText="1"/>
    </xf>
    <xf numFmtId="0" fontId="7" fillId="0" borderId="1" xfId="7" applyFont="1" applyFill="1" applyBorder="1" applyAlignment="1">
      <alignment horizontal="center" wrapText="1"/>
    </xf>
    <xf numFmtId="0" fontId="18" fillId="0" borderId="1" xfId="7" applyNumberFormat="1" applyFont="1" applyFill="1" applyBorder="1" applyAlignment="1">
      <alignment horizontal="center" wrapText="1"/>
    </xf>
    <xf numFmtId="0" fontId="7" fillId="0" borderId="1" xfId="7" applyFont="1" applyFill="1" applyBorder="1" applyAlignment="1">
      <alignment horizontal="left" wrapText="1"/>
    </xf>
    <xf numFmtId="0" fontId="6" fillId="0" borderId="1" xfId="7" quotePrefix="1" applyFont="1" applyBorder="1" applyAlignment="1">
      <alignment horizontal="center" wrapText="1"/>
    </xf>
    <xf numFmtId="49" fontId="7" fillId="0" borderId="13" xfId="7" applyNumberFormat="1" applyFont="1" applyFill="1" applyBorder="1" applyAlignment="1">
      <alignment horizontal="center"/>
    </xf>
    <xf numFmtId="0" fontId="7" fillId="0" borderId="11" xfId="7" applyFont="1" applyFill="1" applyBorder="1" applyAlignment="1">
      <alignment horizontal="left"/>
    </xf>
    <xf numFmtId="0" fontId="6" fillId="0" borderId="7" xfId="7" applyFont="1" applyBorder="1" applyAlignment="1">
      <alignment horizontal="center"/>
    </xf>
    <xf numFmtId="0" fontId="6" fillId="0" borderId="7" xfId="7" applyBorder="1" applyAlignment="1">
      <alignment horizontal="center"/>
    </xf>
    <xf numFmtId="49" fontId="7" fillId="0" borderId="7" xfId="7" applyNumberFormat="1" applyFont="1" applyFill="1" applyBorder="1" applyAlignment="1">
      <alignment horizontal="center"/>
    </xf>
    <xf numFmtId="0" fontId="7" fillId="0" borderId="7" xfId="7" applyFont="1" applyFill="1" applyBorder="1"/>
    <xf numFmtId="2" fontId="6" fillId="0" borderId="7" xfId="7" applyNumberFormat="1" applyBorder="1" applyAlignment="1">
      <alignment horizontal="center"/>
    </xf>
    <xf numFmtId="1" fontId="6" fillId="0" borderId="7" xfId="7" applyNumberFormat="1" applyBorder="1" applyAlignment="1">
      <alignment horizontal="center"/>
    </xf>
    <xf numFmtId="166" fontId="7" fillId="0" borderId="7" xfId="7" applyNumberFormat="1" applyFont="1" applyFill="1" applyBorder="1" applyAlignment="1">
      <alignment horizontal="center"/>
    </xf>
    <xf numFmtId="1" fontId="7" fillId="0" borderId="7" xfId="7" applyNumberFormat="1" applyFont="1" applyFill="1" applyBorder="1" applyAlignment="1">
      <alignment horizontal="center"/>
    </xf>
    <xf numFmtId="0" fontId="7" fillId="0" borderId="7" xfId="7" applyFont="1" applyBorder="1" applyAlignment="1">
      <alignment horizontal="center"/>
    </xf>
    <xf numFmtId="166" fontId="7" fillId="0" borderId="0" xfId="7" applyNumberFormat="1" applyFont="1" applyFill="1" applyBorder="1" applyAlignment="1">
      <alignment horizontal="center"/>
    </xf>
    <xf numFmtId="0" fontId="6" fillId="0" borderId="0" xfId="10" applyBorder="1" applyAlignment="1">
      <alignment horizontal="center"/>
    </xf>
    <xf numFmtId="2" fontId="7" fillId="0" borderId="0" xfId="7" applyNumberFormat="1" applyFont="1" applyFill="1" applyBorder="1" applyAlignment="1">
      <alignment horizontal="center"/>
    </xf>
    <xf numFmtId="0" fontId="6" fillId="0" borderId="0" xfId="7" applyFont="1" applyAlignment="1">
      <alignment horizontal="center"/>
    </xf>
    <xf numFmtId="0" fontId="6" fillId="0" borderId="0" xfId="7" quotePrefix="1" applyAlignment="1">
      <alignment horizontal="center" wrapText="1"/>
    </xf>
    <xf numFmtId="0" fontId="6" fillId="0" borderId="0" xfId="7" applyAlignment="1">
      <alignment wrapText="1"/>
    </xf>
    <xf numFmtId="0" fontId="7" fillId="0" borderId="0" xfId="7" applyFont="1" applyFill="1" applyBorder="1" applyAlignment="1">
      <alignment horizontal="left" wrapText="1"/>
    </xf>
    <xf numFmtId="0" fontId="6" fillId="0" borderId="13" xfId="7" quotePrefix="1" applyFill="1" applyBorder="1" applyAlignment="1">
      <alignment horizontal="center"/>
    </xf>
    <xf numFmtId="0" fontId="6" fillId="3" borderId="11" xfId="7" applyFill="1" applyBorder="1" applyAlignment="1">
      <alignment horizontal="left"/>
    </xf>
    <xf numFmtId="0" fontId="6" fillId="0" borderId="7" xfId="7" applyBorder="1"/>
    <xf numFmtId="0" fontId="6" fillId="0" borderId="0" xfId="7" applyFill="1" applyBorder="1" applyAlignment="1">
      <alignment horizontal="center"/>
    </xf>
    <xf numFmtId="165" fontId="6" fillId="0" borderId="0" xfId="7" applyNumberFormat="1" applyFill="1" applyBorder="1" applyAlignment="1">
      <alignment horizontal="center"/>
    </xf>
    <xf numFmtId="0" fontId="6" fillId="0" borderId="0" xfId="7" applyBorder="1" applyAlignment="1">
      <alignment horizontal="center"/>
    </xf>
    <xf numFmtId="165" fontId="7" fillId="0" borderId="0" xfId="7" applyNumberFormat="1" applyFont="1" applyFill="1" applyBorder="1" applyAlignment="1">
      <alignment horizontal="left"/>
    </xf>
    <xf numFmtId="0" fontId="6" fillId="0" borderId="0" xfId="7" applyBorder="1" applyAlignment="1">
      <alignment horizontal="center" wrapText="1"/>
    </xf>
    <xf numFmtId="0" fontId="15" fillId="0" borderId="0" xfId="7" applyFont="1" applyFill="1" applyBorder="1" applyAlignment="1">
      <alignment horizontal="center"/>
    </xf>
    <xf numFmtId="49" fontId="7" fillId="0" borderId="0" xfId="7" applyNumberFormat="1" applyFont="1" applyFill="1" applyBorder="1" applyAlignment="1">
      <alignment horizontal="center" wrapText="1"/>
    </xf>
    <xf numFmtId="0" fontId="6" fillId="0" borderId="0" xfId="7" applyBorder="1"/>
    <xf numFmtId="2" fontId="6" fillId="0" borderId="0" xfId="7" applyNumberFormat="1" applyBorder="1" applyAlignment="1">
      <alignment horizontal="center"/>
    </xf>
    <xf numFmtId="2" fontId="6" fillId="0" borderId="0" xfId="7" applyNumberFormat="1" applyFill="1" applyBorder="1" applyAlignment="1">
      <alignment horizontal="center"/>
    </xf>
    <xf numFmtId="0" fontId="21" fillId="3" borderId="0" xfId="1" applyFill="1" applyBorder="1" applyAlignment="1" applyProtection="1">
      <alignment horizontal="left" wrapText="1"/>
    </xf>
    <xf numFmtId="0" fontId="6" fillId="0" borderId="13" xfId="7" applyFill="1" applyBorder="1" applyAlignment="1">
      <alignment horizontal="center"/>
    </xf>
    <xf numFmtId="0" fontId="6" fillId="0" borderId="0" xfId="7" applyFill="1" applyBorder="1" applyAlignment="1">
      <alignment horizontal="left"/>
    </xf>
    <xf numFmtId="0" fontId="19" fillId="0" borderId="0" xfId="9" applyFont="1" applyFill="1" applyAlignment="1">
      <alignment horizontal="center"/>
    </xf>
    <xf numFmtId="0" fontId="6" fillId="0" borderId="0" xfId="7" applyAlignment="1">
      <alignment horizontal="center" wrapText="1"/>
    </xf>
    <xf numFmtId="167" fontId="7" fillId="0" borderId="0" xfId="7" applyNumberFormat="1" applyFont="1" applyFill="1" applyBorder="1" applyAlignment="1">
      <alignment horizontal="center"/>
    </xf>
    <xf numFmtId="0" fontId="6" fillId="0" borderId="0" xfId="7"/>
    <xf numFmtId="2" fontId="6" fillId="0" borderId="0" xfId="7" applyNumberFormat="1" applyAlignment="1">
      <alignment horizontal="center"/>
    </xf>
    <xf numFmtId="1" fontId="7" fillId="0" borderId="13" xfId="7" applyNumberFormat="1" applyFont="1" applyFill="1" applyBorder="1" applyAlignment="1">
      <alignment horizontal="center"/>
    </xf>
    <xf numFmtId="0" fontId="7" fillId="3" borderId="11" xfId="7" applyFont="1" applyFill="1" applyBorder="1" applyAlignment="1">
      <alignment horizontal="left"/>
    </xf>
    <xf numFmtId="166" fontId="6" fillId="0" borderId="7" xfId="7" applyNumberFormat="1" applyBorder="1" applyAlignment="1">
      <alignment horizontal="center"/>
    </xf>
    <xf numFmtId="166" fontId="7" fillId="0" borderId="0" xfId="7" applyNumberFormat="1" applyFont="1" applyFill="1" applyBorder="1" applyAlignment="1" applyProtection="1">
      <alignment horizontal="center"/>
      <protection hidden="1"/>
    </xf>
    <xf numFmtId="1" fontId="7" fillId="0" borderId="0" xfId="7" applyNumberFormat="1" applyFont="1" applyFill="1" applyBorder="1" applyAlignment="1" applyProtection="1">
      <alignment horizontal="center"/>
      <protection hidden="1"/>
    </xf>
    <xf numFmtId="0" fontId="20" fillId="0" borderId="0" xfId="1" applyFont="1" applyAlignment="1" applyProtection="1">
      <alignment wrapText="1"/>
    </xf>
    <xf numFmtId="0" fontId="0" fillId="0" borderId="13" xfId="0" applyFill="1" applyBorder="1" applyAlignment="1">
      <alignment horizontal="center"/>
    </xf>
    <xf numFmtId="0" fontId="0" fillId="3" borderId="11" xfId="0" applyFill="1" applyBorder="1" applyAlignment="1">
      <alignment horizontal="left"/>
    </xf>
    <xf numFmtId="165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quotePrefix="1" applyAlignment="1">
      <alignment horizontal="center" wrapText="1"/>
    </xf>
    <xf numFmtId="0" fontId="0" fillId="0" borderId="0" xfId="0" applyAlignment="1">
      <alignment wrapText="1"/>
    </xf>
    <xf numFmtId="49" fontId="7" fillId="0" borderId="13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quotePrefix="1" applyAlignment="1">
      <alignment wrapText="1"/>
    </xf>
    <xf numFmtId="2" fontId="0" fillId="0" borderId="11" xfId="0" applyNumberFormat="1" applyFill="1" applyBorder="1" applyAlignment="1">
      <alignment horizontal="center"/>
    </xf>
    <xf numFmtId="169" fontId="7" fillId="0" borderId="13" xfId="0" applyNumberFormat="1" applyFont="1" applyFill="1" applyBorder="1" applyAlignment="1">
      <alignment horizontal="center"/>
    </xf>
    <xf numFmtId="0" fontId="7" fillId="0" borderId="11" xfId="0" applyFont="1" applyFill="1" applyBorder="1" applyAlignment="1">
      <alignment horizontal="left"/>
    </xf>
    <xf numFmtId="0" fontId="21" fillId="0" borderId="0" xfId="1" applyAlignment="1" applyProtection="1">
      <alignment wrapText="1"/>
    </xf>
    <xf numFmtId="0" fontId="21" fillId="0" borderId="0" xfId="1" applyBorder="1" applyAlignment="1" applyProtection="1">
      <alignment wrapText="1"/>
    </xf>
    <xf numFmtId="0" fontId="6" fillId="0" borderId="0" xfId="7" applyNumberFormat="1" applyBorder="1" applyAlignment="1">
      <alignment horizontal="center"/>
    </xf>
    <xf numFmtId="0" fontId="7" fillId="0" borderId="0" xfId="7" applyFont="1" applyAlignment="1">
      <alignment horizontal="center"/>
    </xf>
    <xf numFmtId="0" fontId="6" fillId="0" borderId="0" xfId="7" applyAlignment="1">
      <alignment horizontal="left"/>
    </xf>
    <xf numFmtId="0" fontId="6" fillId="0" borderId="0" xfId="7" applyBorder="1" applyAlignment="1"/>
    <xf numFmtId="0" fontId="6" fillId="0" borderId="0" xfId="7" applyBorder="1" applyAlignment="1">
      <alignment horizontal="left"/>
    </xf>
    <xf numFmtId="0" fontId="6" fillId="0" borderId="7" xfId="0" quotePrefix="1" applyFont="1" applyBorder="1" applyAlignment="1">
      <alignment horizontal="center" wrapText="1"/>
    </xf>
    <xf numFmtId="0" fontId="7" fillId="0" borderId="7" xfId="0" applyFont="1" applyFill="1" applyBorder="1" applyAlignment="1">
      <alignment wrapText="1"/>
    </xf>
    <xf numFmtId="0" fontId="7" fillId="3" borderId="7" xfId="0" applyFont="1" applyFill="1" applyBorder="1" applyAlignment="1">
      <alignment horizontal="left"/>
    </xf>
    <xf numFmtId="0" fontId="0" fillId="0" borderId="0" xfId="0" applyFill="1"/>
    <xf numFmtId="0" fontId="10" fillId="4" borderId="15" xfId="0" applyFont="1" applyFill="1" applyBorder="1" applyAlignment="1">
      <alignment horizontal="center" vertical="center" wrapText="1"/>
    </xf>
    <xf numFmtId="0" fontId="15" fillId="4" borderId="7" xfId="0" applyFont="1" applyFill="1" applyBorder="1"/>
    <xf numFmtId="49" fontId="15" fillId="0" borderId="7" xfId="0" applyNumberFormat="1" applyFont="1" applyFill="1" applyBorder="1" applyAlignment="1">
      <alignment horizontal="right"/>
    </xf>
    <xf numFmtId="0" fontId="0" fillId="4" borderId="7" xfId="0" applyFill="1" applyBorder="1"/>
    <xf numFmtId="0" fontId="32" fillId="0" borderId="0" xfId="0" applyFont="1" applyAlignment="1">
      <alignment horizontal="center" vertical="center"/>
    </xf>
    <xf numFmtId="49" fontId="15" fillId="0" borderId="16" xfId="0" applyNumberFormat="1" applyFont="1" applyFill="1" applyBorder="1" applyAlignment="1">
      <alignment horizontal="right"/>
    </xf>
    <xf numFmtId="167" fontId="15" fillId="0" borderId="16" xfId="0" applyNumberFormat="1" applyFont="1" applyFill="1" applyBorder="1" applyAlignment="1">
      <alignment horizontal="right"/>
    </xf>
    <xf numFmtId="0" fontId="0" fillId="0" borderId="17" xfId="0" applyFill="1" applyBorder="1"/>
    <xf numFmtId="0" fontId="0" fillId="4" borderId="16" xfId="0" applyFill="1" applyBorder="1"/>
    <xf numFmtId="0" fontId="0" fillId="0" borderId="16" xfId="0" applyBorder="1"/>
    <xf numFmtId="0" fontId="15" fillId="0" borderId="7" xfId="2" applyNumberFormat="1" applyFont="1" applyFill="1" applyBorder="1" applyAlignment="1" applyProtection="1">
      <alignment horizontal="center" wrapText="1"/>
      <protection locked="0"/>
    </xf>
    <xf numFmtId="49" fontId="15" fillId="0" borderId="7" xfId="2" applyNumberFormat="1" applyFont="1" applyFill="1" applyBorder="1" applyAlignment="1" applyProtection="1">
      <alignment horizontal="center" wrapText="1"/>
      <protection locked="0"/>
    </xf>
    <xf numFmtId="168" fontId="15" fillId="0" borderId="7" xfId="2" applyNumberFormat="1" applyFont="1" applyFill="1" applyBorder="1" applyAlignment="1" applyProtection="1">
      <alignment horizontal="center" wrapText="1"/>
      <protection locked="0"/>
    </xf>
    <xf numFmtId="0" fontId="15" fillId="0" borderId="7" xfId="2" applyFont="1" applyBorder="1"/>
    <xf numFmtId="0" fontId="15" fillId="0" borderId="7" xfId="2" applyNumberFormat="1" applyFont="1" applyFill="1" applyBorder="1" applyAlignment="1" applyProtection="1">
      <alignment horizontal="right"/>
      <protection locked="0"/>
    </xf>
    <xf numFmtId="0" fontId="15" fillId="0" borderId="7" xfId="2" applyFont="1" applyBorder="1" applyAlignment="1">
      <alignment vertical="center"/>
    </xf>
    <xf numFmtId="0" fontId="0" fillId="4" borderId="22" xfId="0" applyFill="1" applyBorder="1" applyAlignment="1">
      <alignment horizontal="center" vertical="center" wrapText="1"/>
    </xf>
    <xf numFmtId="0" fontId="28" fillId="0" borderId="23" xfId="2" applyNumberFormat="1" applyFont="1" applyFill="1" applyBorder="1" applyAlignment="1" applyProtection="1">
      <alignment horizontal="center" wrapText="1"/>
      <protection locked="0"/>
    </xf>
    <xf numFmtId="49" fontId="28" fillId="0" borderId="21" xfId="2" applyNumberFormat="1" applyFont="1" applyFill="1" applyBorder="1" applyAlignment="1" applyProtection="1">
      <alignment horizontal="center" wrapText="1"/>
      <protection locked="0"/>
    </xf>
    <xf numFmtId="0" fontId="28" fillId="0" borderId="21" xfId="2" applyNumberFormat="1" applyFont="1" applyFill="1" applyBorder="1" applyAlignment="1" applyProtection="1">
      <alignment horizontal="center" wrapText="1"/>
      <protection locked="0"/>
    </xf>
    <xf numFmtId="168" fontId="28" fillId="0" borderId="21" xfId="2" applyNumberFormat="1" applyFont="1" applyFill="1" applyBorder="1" applyAlignment="1" applyProtection="1">
      <alignment horizontal="center" wrapText="1"/>
      <protection locked="0"/>
    </xf>
    <xf numFmtId="0" fontId="10" fillId="0" borderId="0" xfId="0" applyFont="1" applyBorder="1"/>
    <xf numFmtId="168" fontId="28" fillId="0" borderId="12" xfId="2" applyNumberFormat="1" applyFont="1" applyFill="1" applyBorder="1" applyAlignment="1" applyProtection="1">
      <alignment horizontal="center" wrapText="1"/>
      <protection locked="0"/>
    </xf>
    <xf numFmtId="0" fontId="15" fillId="5" borderId="19" xfId="0" applyFont="1" applyFill="1" applyBorder="1"/>
    <xf numFmtId="0" fontId="0" fillId="6" borderId="7" xfId="0" applyFill="1" applyBorder="1"/>
    <xf numFmtId="0" fontId="0" fillId="0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2" fillId="0" borderId="15" xfId="0" applyFont="1" applyBorder="1" applyAlignment="1">
      <alignment horizontal="center" vertical="center"/>
    </xf>
    <xf numFmtId="0" fontId="15" fillId="5" borderId="24" xfId="0" applyFont="1" applyFill="1" applyBorder="1"/>
    <xf numFmtId="0" fontId="15" fillId="4" borderId="16" xfId="0" applyFont="1" applyFill="1" applyBorder="1"/>
    <xf numFmtId="0" fontId="0" fillId="6" borderId="16" xfId="0" applyFill="1" applyBorder="1"/>
    <xf numFmtId="0" fontId="0" fillId="0" borderId="25" xfId="0" applyBorder="1"/>
    <xf numFmtId="0" fontId="0" fillId="0" borderId="26" xfId="0" applyBorder="1" applyAlignment="1">
      <alignment horizontal="center" vertical="center"/>
    </xf>
    <xf numFmtId="0" fontId="7" fillId="5" borderId="0" xfId="0" applyFont="1" applyFill="1"/>
    <xf numFmtId="0" fontId="7" fillId="6" borderId="0" xfId="0" applyFont="1" applyFill="1"/>
    <xf numFmtId="0" fontId="15" fillId="5" borderId="27" xfId="0" applyFont="1" applyFill="1" applyBorder="1"/>
    <xf numFmtId="0" fontId="15" fillId="0" borderId="28" xfId="0" applyNumberFormat="1" applyFont="1" applyFill="1" applyBorder="1" applyAlignment="1">
      <alignment horizontal="right"/>
    </xf>
    <xf numFmtId="0" fontId="15" fillId="0" borderId="28" xfId="0" applyFont="1" applyFill="1" applyBorder="1"/>
    <xf numFmtId="167" fontId="15" fillId="0" borderId="28" xfId="0" applyNumberFormat="1" applyFont="1" applyFill="1" applyBorder="1" applyAlignment="1">
      <alignment horizontal="right"/>
    </xf>
    <xf numFmtId="0" fontId="0" fillId="6" borderId="28" xfId="0" applyFill="1" applyBorder="1"/>
    <xf numFmtId="0" fontId="15" fillId="0" borderId="28" xfId="0" applyFont="1" applyFill="1" applyBorder="1" applyAlignment="1">
      <alignment horizontal="right" vertical="center"/>
    </xf>
    <xf numFmtId="0" fontId="15" fillId="0" borderId="28" xfId="0" applyFont="1" applyFill="1" applyBorder="1" applyAlignment="1">
      <alignment vertical="center"/>
    </xf>
    <xf numFmtId="168" fontId="15" fillId="0" borderId="28" xfId="0" applyNumberFormat="1" applyFont="1" applyFill="1" applyBorder="1" applyAlignment="1"/>
    <xf numFmtId="0" fontId="0" fillId="0" borderId="29" xfId="7" applyFont="1" applyBorder="1" applyAlignment="1">
      <alignment horizontal="center"/>
    </xf>
    <xf numFmtId="14" fontId="6" fillId="0" borderId="0" xfId="7" applyNumberFormat="1" applyBorder="1" applyAlignment="1">
      <alignment horizontal="center"/>
    </xf>
    <xf numFmtId="0" fontId="15" fillId="5" borderId="0" xfId="0" applyFont="1" applyFill="1" applyBorder="1"/>
    <xf numFmtId="0" fontId="15" fillId="0" borderId="0" xfId="0" applyNumberFormat="1" applyFont="1" applyFill="1" applyBorder="1" applyAlignment="1">
      <alignment horizontal="right"/>
    </xf>
    <xf numFmtId="167" fontId="15" fillId="0" borderId="0" xfId="0" applyNumberFormat="1" applyFont="1" applyFill="1" applyBorder="1" applyAlignment="1">
      <alignment horizontal="right"/>
    </xf>
    <xf numFmtId="0" fontId="35" fillId="0" borderId="0" xfId="7" applyFont="1" applyBorder="1" applyAlignment="1">
      <alignment horizontal="center"/>
    </xf>
    <xf numFmtId="0" fontId="6" fillId="0" borderId="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 wrapText="1"/>
    </xf>
    <xf numFmtId="0" fontId="6" fillId="0" borderId="0" xfId="0" applyFont="1"/>
    <xf numFmtId="0" fontId="6" fillId="0" borderId="0" xfId="0" applyFont="1" applyFill="1" applyBorder="1" applyAlignment="1">
      <alignment horizontal="center" vertical="center"/>
    </xf>
    <xf numFmtId="0" fontId="6" fillId="0" borderId="7" xfId="0" quotePrefix="1" applyFont="1" applyFill="1" applyBorder="1" applyAlignment="1">
      <alignment horizontal="center" vertical="center"/>
    </xf>
    <xf numFmtId="0" fontId="6" fillId="0" borderId="7" xfId="0" applyNumberFormat="1" applyFont="1" applyFill="1" applyBorder="1" applyAlignment="1">
      <alignment horizontal="center" vertical="center"/>
    </xf>
    <xf numFmtId="49" fontId="6" fillId="0" borderId="7" xfId="0" applyNumberFormat="1" applyFont="1" applyFill="1" applyBorder="1" applyAlignment="1">
      <alignment horizontal="center" vertical="center"/>
    </xf>
    <xf numFmtId="0" fontId="19" fillId="0" borderId="7" xfId="6" applyFont="1" applyFill="1" applyBorder="1" applyAlignment="1">
      <alignment horizontal="center" vertical="center" wrapText="1"/>
    </xf>
    <xf numFmtId="2" fontId="19" fillId="0" borderId="7" xfId="6" applyNumberFormat="1" applyFont="1" applyFill="1" applyBorder="1" applyAlignment="1">
      <alignment horizontal="center" vertical="center" wrapText="1"/>
    </xf>
    <xf numFmtId="167" fontId="19" fillId="0" borderId="7" xfId="6" applyNumberFormat="1" applyFont="1" applyFill="1" applyBorder="1" applyAlignment="1">
      <alignment horizontal="center" vertical="center" wrapText="1"/>
    </xf>
    <xf numFmtId="0" fontId="19" fillId="0" borderId="7" xfId="9" applyFont="1" applyFill="1" applyBorder="1" applyAlignment="1">
      <alignment horizontal="center" vertical="center"/>
    </xf>
    <xf numFmtId="0" fontId="18" fillId="0" borderId="7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18" fillId="0" borderId="7" xfId="0" applyNumberFormat="1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1" fontId="19" fillId="0" borderId="7" xfId="0" quotePrefix="1" applyNumberFormat="1" applyFont="1" applyFill="1" applyBorder="1" applyAlignment="1">
      <alignment horizontal="center" vertical="center"/>
    </xf>
    <xf numFmtId="1" fontId="19" fillId="0" borderId="7" xfId="0" applyNumberFormat="1" applyFont="1" applyFill="1" applyBorder="1" applyAlignment="1">
      <alignment horizontal="center" vertical="center"/>
    </xf>
    <xf numFmtId="0" fontId="6" fillId="0" borderId="7" xfId="0" quotePrefix="1" applyFont="1" applyBorder="1" applyAlignment="1">
      <alignment horizontal="center" vertical="center" wrapText="1"/>
    </xf>
    <xf numFmtId="0" fontId="6" fillId="0" borderId="18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170" fontId="6" fillId="0" borderId="7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166" fontId="6" fillId="0" borderId="7" xfId="0" applyNumberFormat="1" applyFont="1" applyFill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7" xfId="0" applyNumberFormat="1" applyFont="1" applyFill="1" applyBorder="1" applyAlignment="1">
      <alignment horizontal="center" vertical="center"/>
    </xf>
    <xf numFmtId="165" fontId="6" fillId="0" borderId="7" xfId="0" applyNumberFormat="1" applyFont="1" applyFill="1" applyBorder="1" applyAlignment="1">
      <alignment horizontal="center" vertical="center"/>
    </xf>
    <xf numFmtId="2" fontId="6" fillId="0" borderId="7" xfId="0" applyNumberFormat="1" applyFont="1" applyFill="1" applyBorder="1" applyAlignment="1">
      <alignment horizontal="center" vertical="center"/>
    </xf>
    <xf numFmtId="1" fontId="6" fillId="0" borderId="7" xfId="0" applyNumberFormat="1" applyFont="1" applyFill="1" applyBorder="1" applyAlignment="1">
      <alignment horizontal="center" vertical="center" wrapText="1"/>
    </xf>
    <xf numFmtId="0" fontId="6" fillId="0" borderId="7" xfId="0" applyNumberFormat="1" applyFont="1" applyFill="1" applyBorder="1" applyAlignment="1" applyProtection="1">
      <alignment horizontal="center" vertical="center"/>
      <protection locked="0"/>
    </xf>
    <xf numFmtId="49" fontId="6" fillId="0" borderId="7" xfId="5" applyNumberFormat="1" applyFont="1" applyFill="1" applyBorder="1" applyAlignment="1">
      <alignment horizontal="center" vertical="center"/>
    </xf>
    <xf numFmtId="49" fontId="6" fillId="0" borderId="7" xfId="0" applyNumberFormat="1" applyFont="1" applyFill="1" applyBorder="1" applyAlignment="1">
      <alignment horizontal="center" vertical="center" wrapText="1"/>
    </xf>
    <xf numFmtId="1" fontId="6" fillId="0" borderId="7" xfId="2" applyNumberFormat="1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167" fontId="6" fillId="0" borderId="7" xfId="10" applyNumberFormat="1" applyFont="1" applyBorder="1" applyAlignment="1">
      <alignment horizontal="center" vertical="center"/>
    </xf>
    <xf numFmtId="1" fontId="6" fillId="0" borderId="7" xfId="0" applyNumberFormat="1" applyFont="1" applyFill="1" applyBorder="1" applyAlignment="1" applyProtection="1">
      <alignment horizontal="center" vertical="center"/>
      <protection hidden="1"/>
    </xf>
    <xf numFmtId="166" fontId="6" fillId="0" borderId="7" xfId="0" applyNumberFormat="1" applyFont="1" applyBorder="1" applyAlignment="1">
      <alignment horizontal="center" vertical="center"/>
    </xf>
    <xf numFmtId="2" fontId="6" fillId="0" borderId="7" xfId="10" applyNumberFormat="1" applyFont="1" applyFill="1" applyBorder="1" applyAlignment="1">
      <alignment horizontal="center" vertical="center"/>
    </xf>
    <xf numFmtId="49" fontId="6" fillId="0" borderId="7" xfId="0" quotePrefix="1" applyNumberFormat="1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170" fontId="6" fillId="8" borderId="7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170" fontId="6" fillId="0" borderId="7" xfId="0" applyNumberFormat="1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left" vertical="center"/>
    </xf>
    <xf numFmtId="0" fontId="6" fillId="0" borderId="7" xfId="2" applyFont="1" applyFill="1" applyBorder="1" applyAlignment="1">
      <alignment horizontal="left" vertical="center"/>
    </xf>
    <xf numFmtId="49" fontId="6" fillId="0" borderId="7" xfId="0" applyNumberFormat="1" applyFont="1" applyFill="1" applyBorder="1" applyAlignment="1">
      <alignment horizontal="left" vertical="center"/>
    </xf>
    <xf numFmtId="1" fontId="6" fillId="0" borderId="13" xfId="0" applyNumberFormat="1" applyFont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 wrapText="1"/>
    </xf>
    <xf numFmtId="2" fontId="19" fillId="0" borderId="21" xfId="6" applyNumberFormat="1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/>
    </xf>
    <xf numFmtId="166" fontId="6" fillId="0" borderId="7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0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2" fontId="6" fillId="0" borderId="0" xfId="0" applyNumberFormat="1" applyFont="1" applyFill="1" applyBorder="1" applyAlignment="1">
      <alignment horizontal="center" vertical="center"/>
    </xf>
    <xf numFmtId="0" fontId="33" fillId="0" borderId="7" xfId="0" applyFont="1" applyFill="1" applyBorder="1" applyAlignment="1">
      <alignment horizontal="center" vertical="center"/>
    </xf>
    <xf numFmtId="0" fontId="33" fillId="0" borderId="7" xfId="0" applyNumberFormat="1" applyFont="1" applyFill="1" applyBorder="1" applyAlignment="1">
      <alignment horizontal="center" vertical="center"/>
    </xf>
    <xf numFmtId="2" fontId="33" fillId="0" borderId="7" xfId="0" applyNumberFormat="1" applyFont="1" applyFill="1" applyBorder="1" applyAlignment="1">
      <alignment horizontal="center" vertical="center"/>
    </xf>
    <xf numFmtId="170" fontId="52" fillId="40" borderId="7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/>
    </xf>
    <xf numFmtId="170" fontId="6" fillId="0" borderId="0" xfId="0" applyNumberFormat="1" applyFont="1" applyFill="1" applyBorder="1" applyAlignment="1">
      <alignment horizontal="center" vertical="center"/>
    </xf>
    <xf numFmtId="0" fontId="33" fillId="0" borderId="0" xfId="0" applyNumberFormat="1" applyFont="1" applyFill="1" applyBorder="1" applyAlignment="1">
      <alignment horizontal="center" vertical="center"/>
    </xf>
    <xf numFmtId="2" fontId="33" fillId="0" borderId="0" xfId="0" applyNumberFormat="1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0" borderId="7" xfId="2" applyFont="1" applyFill="1" applyBorder="1" applyAlignment="1">
      <alignment horizontal="center" vertical="center"/>
    </xf>
    <xf numFmtId="1" fontId="53" fillId="40" borderId="7" xfId="0" applyNumberFormat="1" applyFont="1" applyFill="1" applyBorder="1" applyAlignment="1">
      <alignment horizontal="center" vertical="center"/>
    </xf>
    <xf numFmtId="0" fontId="53" fillId="40" borderId="7" xfId="0" applyNumberFormat="1" applyFont="1" applyFill="1" applyBorder="1" applyAlignment="1">
      <alignment horizontal="center" vertical="center"/>
    </xf>
    <xf numFmtId="0" fontId="53" fillId="40" borderId="7" xfId="0" applyNumberFormat="1" applyFont="1" applyFill="1" applyBorder="1" applyAlignment="1">
      <alignment horizontal="center" vertical="center" wrapText="1"/>
    </xf>
    <xf numFmtId="1" fontId="53" fillId="40" borderId="7" xfId="0" applyNumberFormat="1" applyFont="1" applyFill="1" applyBorder="1" applyAlignment="1">
      <alignment horizontal="center" vertical="center" wrapText="1"/>
    </xf>
    <xf numFmtId="0" fontId="51" fillId="40" borderId="0" xfId="0" applyFont="1" applyFill="1" applyAlignment="1">
      <alignment horizontal="center" vertical="center"/>
    </xf>
    <xf numFmtId="0" fontId="6" fillId="0" borderId="7" xfId="0" quotePrefix="1" applyNumberFormat="1" applyFont="1" applyFill="1" applyBorder="1" applyAlignment="1">
      <alignment horizontal="center" vertical="center"/>
    </xf>
    <xf numFmtId="0" fontId="6" fillId="0" borderId="13" xfId="54" applyFont="1" applyFill="1" applyBorder="1" applyAlignment="1">
      <alignment horizontal="center" vertical="center"/>
    </xf>
    <xf numFmtId="170" fontId="19" fillId="0" borderId="7" xfId="6" applyNumberFormat="1" applyFont="1" applyFill="1" applyBorder="1" applyAlignment="1">
      <alignment horizontal="center" vertical="center" wrapText="1"/>
    </xf>
    <xf numFmtId="170" fontId="52" fillId="0" borderId="0" xfId="0" applyNumberFormat="1" applyFont="1" applyFill="1" applyBorder="1" applyAlignment="1">
      <alignment horizontal="center" vertical="center" wrapText="1"/>
    </xf>
    <xf numFmtId="0" fontId="56" fillId="0" borderId="7" xfId="0" applyFont="1" applyFill="1" applyBorder="1" applyAlignment="1">
      <alignment horizontal="center" vertical="center"/>
    </xf>
    <xf numFmtId="1" fontId="33" fillId="0" borderId="7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/>
    </xf>
    <xf numFmtId="0" fontId="6" fillId="0" borderId="7" xfId="0" quotePrefix="1" applyFont="1" applyFill="1" applyBorder="1" applyAlignment="1">
      <alignment horizontal="center"/>
    </xf>
    <xf numFmtId="166" fontId="33" fillId="0" borderId="7" xfId="0" applyNumberFormat="1" applyFont="1" applyFill="1" applyBorder="1" applyAlignment="1">
      <alignment horizontal="center" vertical="center"/>
    </xf>
    <xf numFmtId="49" fontId="53" fillId="0" borderId="0" xfId="0" applyNumberFormat="1" applyFont="1" applyFill="1" applyBorder="1" applyAlignment="1">
      <alignment horizontal="center" vertical="center" wrapText="1"/>
    </xf>
    <xf numFmtId="49" fontId="55" fillId="0" borderId="0" xfId="0" applyNumberFormat="1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/>
    </xf>
    <xf numFmtId="2" fontId="34" fillId="0" borderId="7" xfId="0" applyNumberFormat="1" applyFont="1" applyFill="1" applyBorder="1" applyAlignment="1">
      <alignment horizontal="center" vertical="center"/>
    </xf>
    <xf numFmtId="1" fontId="34" fillId="0" borderId="7" xfId="0" applyNumberFormat="1" applyFont="1" applyFill="1" applyBorder="1" applyAlignment="1">
      <alignment horizontal="center" vertical="center"/>
    </xf>
    <xf numFmtId="0" fontId="60" fillId="41" borderId="7" xfId="0" applyFont="1" applyFill="1" applyBorder="1" applyAlignment="1">
      <alignment horizontal="center" vertical="top"/>
    </xf>
    <xf numFmtId="0" fontId="60" fillId="41" borderId="7" xfId="0" applyFont="1" applyFill="1" applyBorder="1" applyAlignment="1">
      <alignment horizontal="center" vertical="top" wrapText="1"/>
    </xf>
    <xf numFmtId="170" fontId="60" fillId="41" borderId="7" xfId="0" applyNumberFormat="1" applyFont="1" applyFill="1" applyBorder="1" applyAlignment="1">
      <alignment horizontal="center" vertical="top" wrapText="1"/>
    </xf>
    <xf numFmtId="2" fontId="60" fillId="41" borderId="7" xfId="0" applyNumberFormat="1" applyFont="1" applyFill="1" applyBorder="1" applyAlignment="1">
      <alignment horizontal="center" vertical="top" wrapText="1"/>
    </xf>
    <xf numFmtId="0" fontId="60" fillId="41" borderId="7" xfId="0" applyNumberFormat="1" applyFont="1" applyFill="1" applyBorder="1" applyAlignment="1">
      <alignment horizontal="center" vertical="top" wrapText="1"/>
    </xf>
    <xf numFmtId="49" fontId="60" fillId="41" borderId="7" xfId="0" applyNumberFormat="1" applyFont="1" applyFill="1" applyBorder="1" applyAlignment="1">
      <alignment horizontal="center" vertical="top" wrapText="1"/>
    </xf>
    <xf numFmtId="0" fontId="49" fillId="41" borderId="7" xfId="0" applyNumberFormat="1" applyFont="1" applyFill="1" applyBorder="1" applyAlignment="1">
      <alignment horizontal="center" vertical="top" wrapText="1"/>
    </xf>
    <xf numFmtId="1" fontId="49" fillId="41" borderId="7" xfId="0" applyNumberFormat="1" applyFont="1" applyFill="1" applyBorder="1" applyAlignment="1">
      <alignment horizontal="center" vertical="top" wrapText="1"/>
    </xf>
    <xf numFmtId="0" fontId="60" fillId="41" borderId="7" xfId="0" applyFont="1" applyFill="1" applyBorder="1" applyAlignment="1">
      <alignment horizontal="center" vertical="top" textRotation="90" wrapText="1"/>
    </xf>
    <xf numFmtId="0" fontId="6" fillId="0" borderId="0" xfId="0" applyFont="1" applyFill="1" applyBorder="1" applyAlignment="1">
      <alignment horizontal="left" vertical="center"/>
    </xf>
    <xf numFmtId="0" fontId="2" fillId="0" borderId="7" xfId="71" applyNumberFormat="1" applyFill="1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49" fontId="65" fillId="0" borderId="7" xfId="0" applyNumberFormat="1" applyFont="1" applyFill="1" applyBorder="1" applyAlignment="1">
      <alignment horizontal="center" vertical="center" wrapText="1"/>
    </xf>
    <xf numFmtId="0" fontId="69" fillId="0" borderId="1" xfId="0" applyFont="1" applyFill="1" applyBorder="1" applyAlignment="1">
      <alignment horizontal="left" vertical="center" wrapText="1"/>
    </xf>
    <xf numFmtId="49" fontId="65" fillId="0" borderId="11" xfId="0" applyNumberFormat="1" applyFont="1" applyFill="1" applyBorder="1" applyAlignment="1">
      <alignment horizontal="center" vertical="center" wrapText="1"/>
    </xf>
    <xf numFmtId="49" fontId="65" fillId="0" borderId="14" xfId="0" applyNumberFormat="1" applyFont="1" applyFill="1" applyBorder="1" applyAlignment="1">
      <alignment horizontal="center" vertical="center" wrapText="1"/>
    </xf>
    <xf numFmtId="49" fontId="65" fillId="0" borderId="13" xfId="0" applyNumberFormat="1" applyFont="1" applyFill="1" applyBorder="1" applyAlignment="1">
      <alignment horizontal="center" vertical="center" wrapText="1"/>
    </xf>
    <xf numFmtId="0" fontId="64" fillId="0" borderId="7" xfId="0" applyFont="1" applyFill="1" applyBorder="1" applyAlignment="1">
      <alignment horizontal="center" vertical="center" wrapText="1"/>
    </xf>
    <xf numFmtId="0" fontId="27" fillId="0" borderId="30" xfId="0" applyFont="1" applyBorder="1" applyAlignment="1">
      <alignment horizontal="center"/>
    </xf>
    <xf numFmtId="0" fontId="27" fillId="0" borderId="31" xfId="0" applyFont="1" applyBorder="1" applyAlignment="1">
      <alignment horizontal="center"/>
    </xf>
    <xf numFmtId="0" fontId="27" fillId="0" borderId="32" xfId="0" applyFont="1" applyBorder="1" applyAlignment="1">
      <alignment horizontal="center"/>
    </xf>
    <xf numFmtId="165" fontId="10" fillId="0" borderId="10" xfId="7" applyNumberFormat="1" applyFont="1" applyFill="1" applyBorder="1" applyAlignment="1">
      <alignment horizontal="center"/>
    </xf>
    <xf numFmtId="165" fontId="10" fillId="0" borderId="6" xfId="7" applyNumberFormat="1" applyFont="1" applyFill="1" applyBorder="1" applyAlignment="1">
      <alignment horizontal="center"/>
    </xf>
    <xf numFmtId="165" fontId="10" fillId="0" borderId="8" xfId="7" applyNumberFormat="1" applyFont="1" applyFill="1" applyBorder="1" applyAlignment="1">
      <alignment horizontal="center"/>
    </xf>
    <xf numFmtId="165" fontId="10" fillId="0" borderId="11" xfId="7" applyNumberFormat="1" applyFont="1" applyFill="1" applyBorder="1" applyAlignment="1">
      <alignment horizontal="left" wrapText="1"/>
    </xf>
    <xf numFmtId="0" fontId="6" fillId="0" borderId="14" xfId="7" applyBorder="1" applyAlignment="1">
      <alignment horizontal="left" wrapText="1"/>
    </xf>
    <xf numFmtId="0" fontId="6" fillId="0" borderId="13" xfId="7" applyBorder="1" applyAlignment="1">
      <alignment horizontal="left" wrapText="1"/>
    </xf>
    <xf numFmtId="0" fontId="10" fillId="0" borderId="11" xfId="7" applyFont="1" applyFill="1" applyBorder="1" applyAlignment="1">
      <alignment horizontal="left" vertical="center"/>
    </xf>
    <xf numFmtId="0" fontId="10" fillId="0" borderId="14" xfId="7" applyFont="1" applyFill="1" applyBorder="1" applyAlignment="1">
      <alignment horizontal="left" vertical="center"/>
    </xf>
    <xf numFmtId="0" fontId="10" fillId="0" borderId="13" xfId="7" applyFont="1" applyFill="1" applyBorder="1" applyAlignment="1">
      <alignment horizontal="left" vertical="center"/>
    </xf>
    <xf numFmtId="0" fontId="13" fillId="4" borderId="0" xfId="7" applyFont="1" applyFill="1" applyAlignment="1">
      <alignment horizontal="center"/>
    </xf>
    <xf numFmtId="0" fontId="7" fillId="0" borderId="17" xfId="0" applyFont="1" applyBorder="1" applyAlignment="1">
      <alignment horizontal="left"/>
    </xf>
    <xf numFmtId="165" fontId="10" fillId="0" borderId="11" xfId="7" applyNumberFormat="1" applyFont="1" applyFill="1" applyBorder="1" applyAlignment="1">
      <alignment horizontal="center" wrapText="1"/>
    </xf>
    <xf numFmtId="165" fontId="10" fillId="0" borderId="14" xfId="7" applyNumberFormat="1" applyFont="1" applyFill="1" applyBorder="1" applyAlignment="1">
      <alignment horizontal="center" wrapText="1"/>
    </xf>
    <xf numFmtId="165" fontId="10" fillId="0" borderId="13" xfId="7" applyNumberFormat="1" applyFont="1" applyFill="1" applyBorder="1" applyAlignment="1">
      <alignment horizontal="center" wrapText="1"/>
    </xf>
    <xf numFmtId="0" fontId="10" fillId="0" borderId="11" xfId="7" applyFont="1" applyFill="1" applyBorder="1" applyAlignment="1">
      <alignment horizontal="center"/>
    </xf>
    <xf numFmtId="0" fontId="10" fillId="0" borderId="14" xfId="7" applyFont="1" applyFill="1" applyBorder="1" applyAlignment="1">
      <alignment horizontal="center"/>
    </xf>
    <xf numFmtId="0" fontId="10" fillId="0" borderId="13" xfId="7" applyFont="1" applyFill="1" applyBorder="1" applyAlignment="1">
      <alignment horizontal="center"/>
    </xf>
    <xf numFmtId="165" fontId="10" fillId="0" borderId="11" xfId="7" applyNumberFormat="1" applyFont="1" applyFill="1" applyBorder="1" applyAlignment="1">
      <alignment horizontal="center"/>
    </xf>
    <xf numFmtId="165" fontId="10" fillId="0" borderId="14" xfId="7" applyNumberFormat="1" applyFont="1" applyFill="1" applyBorder="1" applyAlignment="1">
      <alignment horizontal="center"/>
    </xf>
    <xf numFmtId="165" fontId="10" fillId="0" borderId="13" xfId="7" applyNumberFormat="1" applyFont="1" applyFill="1" applyBorder="1" applyAlignment="1">
      <alignment horizontal="center"/>
    </xf>
    <xf numFmtId="0" fontId="10" fillId="0" borderId="10" xfId="7" applyFont="1" applyFill="1" applyBorder="1" applyAlignment="1">
      <alignment horizontal="center" vertical="center"/>
    </xf>
    <xf numFmtId="0" fontId="10" fillId="0" borderId="6" xfId="7" applyFont="1" applyFill="1" applyBorder="1" applyAlignment="1">
      <alignment horizontal="center" vertical="center"/>
    </xf>
    <xf numFmtId="0" fontId="10" fillId="0" borderId="8" xfId="7" applyFont="1" applyFill="1" applyBorder="1" applyAlignment="1">
      <alignment horizontal="center" vertical="center"/>
    </xf>
    <xf numFmtId="0" fontId="13" fillId="4" borderId="0" xfId="7" applyFont="1" applyFill="1" applyBorder="1" applyAlignment="1">
      <alignment horizontal="center"/>
    </xf>
    <xf numFmtId="49" fontId="8" fillId="0" borderId="0" xfId="7" applyNumberFormat="1" applyFont="1" applyFill="1" applyBorder="1" applyAlignment="1">
      <alignment horizontal="center" wrapText="1"/>
    </xf>
    <xf numFmtId="49" fontId="8" fillId="0" borderId="1" xfId="7" applyNumberFormat="1" applyFont="1" applyFill="1" applyBorder="1" applyAlignment="1">
      <alignment horizontal="center" wrapText="1"/>
    </xf>
    <xf numFmtId="49" fontId="9" fillId="0" borderId="10" xfId="7" applyNumberFormat="1" applyFont="1" applyFill="1" applyBorder="1" applyAlignment="1">
      <alignment horizontal="center"/>
    </xf>
    <xf numFmtId="49" fontId="9" fillId="0" borderId="6" xfId="7" applyNumberFormat="1" applyFont="1" applyFill="1" applyBorder="1" applyAlignment="1">
      <alignment horizontal="center"/>
    </xf>
    <xf numFmtId="49" fontId="9" fillId="0" borderId="8" xfId="7" applyNumberFormat="1" applyFont="1" applyFill="1" applyBorder="1" applyAlignment="1">
      <alignment horizontal="center"/>
    </xf>
    <xf numFmtId="0" fontId="9" fillId="0" borderId="0" xfId="7" applyFont="1" applyFill="1" applyBorder="1" applyAlignment="1">
      <alignment horizontal="center"/>
    </xf>
    <xf numFmtId="0" fontId="9" fillId="0" borderId="5" xfId="7" applyFont="1" applyFill="1" applyBorder="1" applyAlignment="1">
      <alignment horizontal="center"/>
    </xf>
    <xf numFmtId="49" fontId="10" fillId="0" borderId="3" xfId="7" applyNumberFormat="1" applyFont="1" applyFill="1" applyBorder="1" applyAlignment="1">
      <alignment horizontal="center" vertical="center"/>
    </xf>
    <xf numFmtId="49" fontId="10" fillId="0" borderId="0" xfId="7" applyNumberFormat="1" applyFont="1" applyFill="1" applyBorder="1" applyAlignment="1">
      <alignment horizontal="center" vertical="center"/>
    </xf>
    <xf numFmtId="49" fontId="10" fillId="0" borderId="5" xfId="7" applyNumberFormat="1" applyFont="1" applyFill="1" applyBorder="1" applyAlignment="1">
      <alignment horizontal="center" vertical="center"/>
    </xf>
    <xf numFmtId="0" fontId="10" fillId="0" borderId="3" xfId="7" applyFont="1" applyFill="1" applyBorder="1" applyAlignment="1">
      <alignment horizontal="center" vertical="center"/>
    </xf>
    <xf numFmtId="0" fontId="10" fillId="0" borderId="0" xfId="7" applyFont="1" applyFill="1" applyBorder="1" applyAlignment="1">
      <alignment horizontal="center" vertical="center"/>
    </xf>
    <xf numFmtId="0" fontId="10" fillId="0" borderId="3" xfId="7" applyFont="1" applyFill="1" applyBorder="1" applyAlignment="1">
      <alignment horizontal="center" vertical="center" wrapText="1"/>
    </xf>
    <xf numFmtId="0" fontId="10" fillId="0" borderId="6" xfId="7" applyFont="1" applyFill="1" applyBorder="1" applyAlignment="1">
      <alignment horizontal="center" vertical="center" wrapText="1"/>
    </xf>
    <xf numFmtId="0" fontId="6" fillId="0" borderId="6" xfId="7" applyBorder="1" applyAlignment="1">
      <alignment horizontal="center" vertical="center"/>
    </xf>
    <xf numFmtId="0" fontId="6" fillId="0" borderId="8" xfId="7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165" fontId="10" fillId="0" borderId="10" xfId="0" applyNumberFormat="1" applyFont="1" applyFill="1" applyBorder="1" applyAlignment="1">
      <alignment horizontal="center"/>
    </xf>
    <xf numFmtId="165" fontId="10" fillId="0" borderId="6" xfId="0" applyNumberFormat="1" applyFont="1" applyFill="1" applyBorder="1" applyAlignment="1">
      <alignment horizontal="center"/>
    </xf>
    <xf numFmtId="165" fontId="10" fillId="0" borderId="8" xfId="0" applyNumberFormat="1" applyFont="1" applyFill="1" applyBorder="1" applyAlignment="1">
      <alignment horizontal="center"/>
    </xf>
    <xf numFmtId="165" fontId="10" fillId="0" borderId="11" xfId="0" applyNumberFormat="1" applyFont="1" applyFill="1" applyBorder="1" applyAlignment="1">
      <alignment horizontal="left" wrapText="1"/>
    </xf>
    <xf numFmtId="0" fontId="0" fillId="0" borderId="14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10" fillId="0" borderId="11" xfId="0" applyFont="1" applyFill="1" applyBorder="1" applyAlignment="1">
      <alignment horizontal="left" vertical="center"/>
    </xf>
    <xf numFmtId="0" fontId="10" fillId="0" borderId="14" xfId="0" applyFont="1" applyFill="1" applyBorder="1" applyAlignment="1">
      <alignment horizontal="left" vertical="center"/>
    </xf>
    <xf numFmtId="0" fontId="10" fillId="0" borderId="13" xfId="0" applyFont="1" applyFill="1" applyBorder="1" applyAlignment="1">
      <alignment horizontal="left" vertical="center"/>
    </xf>
    <xf numFmtId="165" fontId="10" fillId="0" borderId="11" xfId="0" applyNumberFormat="1" applyFont="1" applyFill="1" applyBorder="1" applyAlignment="1">
      <alignment horizontal="center" wrapText="1"/>
    </xf>
    <xf numFmtId="165" fontId="10" fillId="0" borderId="14" xfId="0" applyNumberFormat="1" applyFont="1" applyFill="1" applyBorder="1" applyAlignment="1">
      <alignment horizontal="center" wrapText="1"/>
    </xf>
    <xf numFmtId="165" fontId="10" fillId="0" borderId="13" xfId="0" applyNumberFormat="1" applyFont="1" applyFill="1" applyBorder="1" applyAlignment="1">
      <alignment horizontal="center" wrapText="1"/>
    </xf>
    <xf numFmtId="0" fontId="10" fillId="0" borderId="11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165" fontId="10" fillId="0" borderId="11" xfId="0" applyNumberFormat="1" applyFont="1" applyFill="1" applyBorder="1" applyAlignment="1">
      <alignment horizontal="center"/>
    </xf>
    <xf numFmtId="165" fontId="10" fillId="0" borderId="14" xfId="0" applyNumberFormat="1" applyFont="1" applyFill="1" applyBorder="1" applyAlignment="1">
      <alignment horizontal="center"/>
    </xf>
    <xf numFmtId="165" fontId="10" fillId="0" borderId="13" xfId="0" applyNumberFormat="1" applyFont="1" applyFill="1" applyBorder="1" applyAlignment="1">
      <alignment horizontal="center"/>
    </xf>
    <xf numFmtId="0" fontId="10" fillId="0" borderId="8" xfId="0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wrapText="1"/>
    </xf>
    <xf numFmtId="49" fontId="8" fillId="0" borderId="1" xfId="0" applyNumberFormat="1" applyFont="1" applyFill="1" applyBorder="1" applyAlignment="1">
      <alignment horizontal="center" wrapText="1"/>
    </xf>
    <xf numFmtId="49" fontId="9" fillId="0" borderId="10" xfId="0" applyNumberFormat="1" applyFont="1" applyFill="1" applyBorder="1" applyAlignment="1">
      <alignment horizontal="center"/>
    </xf>
    <xf numFmtId="49" fontId="9" fillId="0" borderId="6" xfId="0" applyNumberFormat="1" applyFont="1" applyFill="1" applyBorder="1" applyAlignment="1">
      <alignment horizontal="center"/>
    </xf>
    <xf numFmtId="49" fontId="9" fillId="0" borderId="8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49" fontId="10" fillId="0" borderId="3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00">
    <cellStyle name="20% - Accent1 2" xfId="56"/>
    <cellStyle name="20% - Accent1 3" xfId="73"/>
    <cellStyle name="20% - Accent1 4" xfId="87"/>
    <cellStyle name="20% - Accent2 2" xfId="58"/>
    <cellStyle name="20% - Accent2 3" xfId="75"/>
    <cellStyle name="20% - Accent2 4" xfId="89"/>
    <cellStyle name="20% - Accent3 2" xfId="60"/>
    <cellStyle name="20% - Accent3 3" xfId="77"/>
    <cellStyle name="20% - Accent3 4" xfId="91"/>
    <cellStyle name="20% - Accent4 2" xfId="62"/>
    <cellStyle name="20% - Accent4 3" xfId="79"/>
    <cellStyle name="20% - Accent4 4" xfId="93"/>
    <cellStyle name="20% - Accent5 2" xfId="64"/>
    <cellStyle name="20% - Accent5 3" xfId="81"/>
    <cellStyle name="20% - Accent5 4" xfId="95"/>
    <cellStyle name="20% - Accent6 2" xfId="66"/>
    <cellStyle name="20% - Accent6 3" xfId="83"/>
    <cellStyle name="20% - Accent6 4" xfId="97"/>
    <cellStyle name="20% - Énfasis1" xfId="28" builtinId="30" customBuiltin="1"/>
    <cellStyle name="20% - Énfasis2" xfId="32" builtinId="34" customBuiltin="1"/>
    <cellStyle name="20% - Énfasis3" xfId="36" builtinId="38" customBuiltin="1"/>
    <cellStyle name="20% - Énfasis4" xfId="40" builtinId="42" customBuiltin="1"/>
    <cellStyle name="20% - Énfasis5" xfId="44" builtinId="46" customBuiltin="1"/>
    <cellStyle name="20% - Énfasis6" xfId="48" builtinId="50" customBuiltin="1"/>
    <cellStyle name="40% - Accent1 2" xfId="57"/>
    <cellStyle name="40% - Accent1 3" xfId="74"/>
    <cellStyle name="40% - Accent1 4" xfId="88"/>
    <cellStyle name="40% - Accent2 2" xfId="59"/>
    <cellStyle name="40% - Accent2 3" xfId="76"/>
    <cellStyle name="40% - Accent2 4" xfId="90"/>
    <cellStyle name="40% - Accent3 2" xfId="61"/>
    <cellStyle name="40% - Accent3 3" xfId="78"/>
    <cellStyle name="40% - Accent3 4" xfId="92"/>
    <cellStyle name="40% - Accent4 2" xfId="63"/>
    <cellStyle name="40% - Accent4 3" xfId="80"/>
    <cellStyle name="40% - Accent4 4" xfId="94"/>
    <cellStyle name="40% - Accent5 2" xfId="65"/>
    <cellStyle name="40% - Accent5 3" xfId="82"/>
    <cellStyle name="40% - Accent5 4" xfId="96"/>
    <cellStyle name="40% - Accent6 2" xfId="67"/>
    <cellStyle name="40% - Accent6 3" xfId="84"/>
    <cellStyle name="40% - Accent6 4" xfId="98"/>
    <cellStyle name="40% - Énfasis1" xfId="29" builtinId="31" customBuiltin="1"/>
    <cellStyle name="40% - Énfasis2" xfId="33" builtinId="35" customBuiltin="1"/>
    <cellStyle name="40% - Énfasis3" xfId="37" builtinId="39" customBuiltin="1"/>
    <cellStyle name="40% - Énfasis4" xfId="41" builtinId="43" customBuiltin="1"/>
    <cellStyle name="40% - Énfasis5" xfId="45" builtinId="47" customBuiltin="1"/>
    <cellStyle name="40% - Énfasis6" xfId="49" builtinId="51" customBuiltin="1"/>
    <cellStyle name="60% - Énfasis1" xfId="30" builtinId="32" customBuiltin="1"/>
    <cellStyle name="60% - Énfasis2" xfId="34" builtinId="36" customBuiltin="1"/>
    <cellStyle name="60% - Énfasis3" xfId="38" builtinId="40" customBuiltin="1"/>
    <cellStyle name="60% - Énfasis4" xfId="42" builtinId="44" customBuiltin="1"/>
    <cellStyle name="60% - Énfasis5" xfId="46" builtinId="48" customBuiltin="1"/>
    <cellStyle name="60% - Énfasis6" xfId="50" builtinId="52" customBuiltin="1"/>
    <cellStyle name="Buena" xfId="16" builtinId="26" customBuiltin="1"/>
    <cellStyle name="Cálculo" xfId="21" builtinId="22" customBuiltin="1"/>
    <cellStyle name="Celda de comprobación" xfId="23" builtinId="23" customBuiltin="1"/>
    <cellStyle name="Celda vinculada" xfId="22" builtinId="24" customBuiltin="1"/>
    <cellStyle name="Comma 2" xfId="53"/>
    <cellStyle name="Encabezado 1" xfId="12" builtinId="16" customBuiltin="1"/>
    <cellStyle name="Encabezado 4" xfId="15" builtinId="19" customBuiltin="1"/>
    <cellStyle name="Énfasis1" xfId="27" builtinId="29" customBuiltin="1"/>
    <cellStyle name="Énfasis2" xfId="31" builtinId="33" customBuiltin="1"/>
    <cellStyle name="Énfasis3" xfId="35" builtinId="37" customBuiltin="1"/>
    <cellStyle name="Énfasis4" xfId="39" builtinId="41" customBuiltin="1"/>
    <cellStyle name="Énfasis5" xfId="43" builtinId="45" customBuiltin="1"/>
    <cellStyle name="Énfasis6" xfId="47" builtinId="49" customBuiltin="1"/>
    <cellStyle name="Entrada" xfId="19" builtinId="20" customBuiltin="1"/>
    <cellStyle name="Hipervínculo" xfId="1" builtinId="8"/>
    <cellStyle name="Incorrecto" xfId="17" builtinId="27" customBuiltin="1"/>
    <cellStyle name="Neutral" xfId="18" builtinId="28" customBuiltin="1"/>
    <cellStyle name="Normal" xfId="0" builtinId="0"/>
    <cellStyle name="Normal 10" xfId="2"/>
    <cellStyle name="Normal 10 2" xfId="54"/>
    <cellStyle name="Normal 14" xfId="99"/>
    <cellStyle name="Normal 2" xfId="51"/>
    <cellStyle name="Normal 2 2" xfId="68"/>
    <cellStyle name="Normal 3" xfId="3"/>
    <cellStyle name="Normal 3 2" xfId="55"/>
    <cellStyle name="Normal 4" xfId="4"/>
    <cellStyle name="Normal 5" xfId="70"/>
    <cellStyle name="Normal 6" xfId="71"/>
    <cellStyle name="Normal 7" xfId="85"/>
    <cellStyle name="Normal_JAPANSIT" xfId="5"/>
    <cellStyle name="Normal_Nga_site_primary_503" xfId="6"/>
    <cellStyle name="Normal_NGA_Site_V023_recent" xfId="7"/>
    <cellStyle name="Normal_Sheet1" xfId="8"/>
    <cellStyle name="Normal_TABLE1&amp;2 w S vel5.2" xfId="9"/>
    <cellStyle name="Normal_wills" xfId="10"/>
    <cellStyle name="Note 2" xfId="52"/>
    <cellStyle name="Note 2 2" xfId="69"/>
    <cellStyle name="Note 3" xfId="72"/>
    <cellStyle name="Note 4" xfId="86"/>
    <cellStyle name="Salida" xfId="20" builtinId="21" customBuiltin="1"/>
    <cellStyle name="Texto de advertencia" xfId="24" builtinId="11" customBuiltin="1"/>
    <cellStyle name="Texto explicativo" xfId="25" builtinId="53" customBuiltin="1"/>
    <cellStyle name="Título" xfId="11" builtinId="15" customBuiltin="1"/>
    <cellStyle name="Título 2" xfId="13" builtinId="17" customBuiltin="1"/>
    <cellStyle name="Título 3" xfId="14" builtinId="18" customBuiltin="1"/>
    <cellStyle name="Total" xfId="26" builtinId="25" customBuiltin="1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elseyhan/AppData/Local/Temp/Temp1_database.zip/GMX%201ST%20LETTER/Terrain%20Plots/Terrain%20Plots/Kamil-GM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cla/AppData/Local/Microsoft/Windows/Temporary%20Internet%20Files/Content.Outlook/EDMOS934/PEER_NGAW2_Report_Aug10/NGA_Site_V029_080712_G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cuments/MATLAB/1st%20work%20on%20MATLAB/After%20Updated%20Data,%20011310/NGA%20West-2%20Project/Start_011011/Stephanie_db_102011/SlopeData_w_SG_10201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gunawan/LOCALS~1/Temp/TZXEF6.tmp/CA_sites_for_Wills_g83_VsV2_Slop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aska"/>
      <sheetName val="Arm.-Geo.-Uzb-Israel"/>
      <sheetName val="Iran"/>
      <sheetName val="Europe"/>
      <sheetName val="Turkey"/>
      <sheetName val="Greece"/>
      <sheetName val="Italy"/>
      <sheetName val="South America"/>
      <sheetName val="Canada"/>
      <sheetName val="Idaho"/>
      <sheetName val="Nevada"/>
      <sheetName val="Taiwan"/>
      <sheetName val="China"/>
      <sheetName val="New Zealand"/>
      <sheetName val="Japan"/>
      <sheetName val="California"/>
      <sheetName val="SG"/>
      <sheetName val="wor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>
        <row r="2">
          <cell r="A2">
            <v>1206</v>
          </cell>
          <cell r="B2">
            <v>17</v>
          </cell>
        </row>
        <row r="3">
          <cell r="A3">
            <v>1208</v>
          </cell>
          <cell r="B3">
            <v>7</v>
          </cell>
        </row>
        <row r="4">
          <cell r="A4">
            <v>1209</v>
          </cell>
          <cell r="B4">
            <v>17</v>
          </cell>
        </row>
        <row r="5">
          <cell r="A5">
            <v>1210</v>
          </cell>
          <cell r="B5">
            <v>17</v>
          </cell>
        </row>
        <row r="6">
          <cell r="A6">
            <v>1270</v>
          </cell>
          <cell r="B6">
            <v>17</v>
          </cell>
        </row>
        <row r="7">
          <cell r="A7">
            <v>1271</v>
          </cell>
          <cell r="B7">
            <v>17</v>
          </cell>
        </row>
        <row r="8">
          <cell r="A8">
            <v>1272</v>
          </cell>
          <cell r="B8">
            <v>17</v>
          </cell>
        </row>
        <row r="9">
          <cell r="A9">
            <v>1273</v>
          </cell>
          <cell r="B9">
            <v>17</v>
          </cell>
        </row>
        <row r="10">
          <cell r="A10">
            <v>1274</v>
          </cell>
          <cell r="B10">
            <v>17</v>
          </cell>
        </row>
        <row r="11">
          <cell r="A11">
            <v>1275</v>
          </cell>
          <cell r="B11">
            <v>17</v>
          </cell>
        </row>
        <row r="12">
          <cell r="A12">
            <v>1276</v>
          </cell>
          <cell r="B12">
            <v>17</v>
          </cell>
        </row>
        <row r="13">
          <cell r="A13">
            <v>1277</v>
          </cell>
          <cell r="B13">
            <v>17</v>
          </cell>
        </row>
        <row r="14">
          <cell r="A14">
            <v>1278</v>
          </cell>
          <cell r="B14">
            <v>17</v>
          </cell>
        </row>
        <row r="15">
          <cell r="A15">
            <v>1279</v>
          </cell>
          <cell r="B15">
            <v>17</v>
          </cell>
        </row>
        <row r="16">
          <cell r="A16">
            <v>1562</v>
          </cell>
          <cell r="B16">
            <v>17</v>
          </cell>
        </row>
        <row r="17">
          <cell r="A17">
            <v>1563</v>
          </cell>
          <cell r="B17">
            <v>17</v>
          </cell>
        </row>
        <row r="18">
          <cell r="A18">
            <v>1564</v>
          </cell>
          <cell r="B18">
            <v>17</v>
          </cell>
        </row>
        <row r="19">
          <cell r="A19">
            <v>1565</v>
          </cell>
          <cell r="B19">
            <v>17</v>
          </cell>
        </row>
        <row r="20">
          <cell r="A20">
            <v>1566</v>
          </cell>
          <cell r="B20">
            <v>17</v>
          </cell>
        </row>
        <row r="21">
          <cell r="A21">
            <v>1567</v>
          </cell>
          <cell r="B21">
            <v>17</v>
          </cell>
        </row>
        <row r="22">
          <cell r="A22">
            <v>1568</v>
          </cell>
          <cell r="B22">
            <v>17</v>
          </cell>
        </row>
        <row r="23">
          <cell r="A23">
            <v>1569</v>
          </cell>
          <cell r="B23">
            <v>17</v>
          </cell>
        </row>
        <row r="24">
          <cell r="A24">
            <v>1570</v>
          </cell>
          <cell r="B24">
            <v>17</v>
          </cell>
        </row>
        <row r="25">
          <cell r="A25">
            <v>1571</v>
          </cell>
          <cell r="B25">
            <v>17</v>
          </cell>
        </row>
        <row r="26">
          <cell r="A26">
            <v>1572</v>
          </cell>
          <cell r="B26">
            <v>17</v>
          </cell>
        </row>
        <row r="27">
          <cell r="A27">
            <v>1573</v>
          </cell>
          <cell r="B27">
            <v>17</v>
          </cell>
        </row>
        <row r="28">
          <cell r="A28">
            <v>1574</v>
          </cell>
          <cell r="B28">
            <v>17</v>
          </cell>
        </row>
        <row r="29">
          <cell r="A29">
            <v>1575</v>
          </cell>
          <cell r="B29">
            <v>17</v>
          </cell>
        </row>
        <row r="30">
          <cell r="A30">
            <v>1576</v>
          </cell>
          <cell r="B30">
            <v>17</v>
          </cell>
        </row>
        <row r="31">
          <cell r="A31">
            <v>1577</v>
          </cell>
          <cell r="B31">
            <v>17</v>
          </cell>
        </row>
        <row r="32">
          <cell r="A32">
            <v>1578</v>
          </cell>
          <cell r="B32">
            <v>17</v>
          </cell>
        </row>
        <row r="33">
          <cell r="A33">
            <v>1579</v>
          </cell>
          <cell r="B33">
            <v>17</v>
          </cell>
        </row>
        <row r="34">
          <cell r="A34">
            <v>1580</v>
          </cell>
          <cell r="B34">
            <v>17</v>
          </cell>
        </row>
        <row r="35">
          <cell r="A35">
            <v>1581</v>
          </cell>
          <cell r="B35">
            <v>17</v>
          </cell>
        </row>
        <row r="36">
          <cell r="A36">
            <v>1582</v>
          </cell>
          <cell r="B36">
            <v>17</v>
          </cell>
        </row>
        <row r="37">
          <cell r="A37">
            <v>1583</v>
          </cell>
          <cell r="B37">
            <v>17</v>
          </cell>
        </row>
        <row r="38">
          <cell r="A38">
            <v>1584</v>
          </cell>
          <cell r="B38">
            <v>17</v>
          </cell>
        </row>
        <row r="39">
          <cell r="A39">
            <v>1585</v>
          </cell>
          <cell r="B39">
            <v>17</v>
          </cell>
        </row>
        <row r="40">
          <cell r="A40">
            <v>1586</v>
          </cell>
          <cell r="B40">
            <v>17</v>
          </cell>
        </row>
        <row r="41">
          <cell r="A41">
            <v>1587</v>
          </cell>
          <cell r="B41">
            <v>17</v>
          </cell>
        </row>
        <row r="42">
          <cell r="A42">
            <v>1588</v>
          </cell>
          <cell r="B42">
            <v>17</v>
          </cell>
        </row>
        <row r="43">
          <cell r="A43">
            <v>1589</v>
          </cell>
          <cell r="B43">
            <v>17</v>
          </cell>
        </row>
        <row r="44">
          <cell r="A44">
            <v>1590</v>
          </cell>
          <cell r="B44">
            <v>17</v>
          </cell>
        </row>
        <row r="45">
          <cell r="A45">
            <v>1591</v>
          </cell>
          <cell r="B45">
            <v>17</v>
          </cell>
        </row>
        <row r="46">
          <cell r="A46">
            <v>1666</v>
          </cell>
          <cell r="B46">
            <v>17</v>
          </cell>
        </row>
        <row r="47">
          <cell r="A47">
            <v>1668</v>
          </cell>
          <cell r="B47">
            <v>17</v>
          </cell>
        </row>
        <row r="48">
          <cell r="A48">
            <v>1669</v>
          </cell>
          <cell r="B48">
            <v>17</v>
          </cell>
        </row>
        <row r="49">
          <cell r="A49">
            <v>13</v>
          </cell>
          <cell r="B49">
            <v>3</v>
          </cell>
        </row>
        <row r="50">
          <cell r="A50">
            <v>19</v>
          </cell>
          <cell r="B50">
            <v>3</v>
          </cell>
        </row>
        <row r="51">
          <cell r="A51">
            <v>20</v>
          </cell>
          <cell r="B51">
            <v>5</v>
          </cell>
        </row>
        <row r="52">
          <cell r="A52">
            <v>21</v>
          </cell>
          <cell r="B52">
            <v>1</v>
          </cell>
        </row>
        <row r="53">
          <cell r="A53">
            <v>22</v>
          </cell>
          <cell r="B53">
            <v>1</v>
          </cell>
        </row>
        <row r="54">
          <cell r="A54">
            <v>23</v>
          </cell>
          <cell r="B54">
            <v>7</v>
          </cell>
        </row>
        <row r="55">
          <cell r="A55">
            <v>260</v>
          </cell>
          <cell r="B55">
            <v>16</v>
          </cell>
        </row>
        <row r="56">
          <cell r="A56">
            <v>712</v>
          </cell>
          <cell r="B56">
            <v>11</v>
          </cell>
        </row>
        <row r="57">
          <cell r="A57">
            <v>728</v>
          </cell>
          <cell r="B57">
            <v>3</v>
          </cell>
        </row>
        <row r="58">
          <cell r="A58">
            <v>56</v>
          </cell>
          <cell r="B58">
            <v>8</v>
          </cell>
        </row>
        <row r="59">
          <cell r="A59">
            <v>57</v>
          </cell>
          <cell r="B59">
            <v>8</v>
          </cell>
        </row>
        <row r="60">
          <cell r="A60">
            <v>58</v>
          </cell>
          <cell r="B60">
            <v>8</v>
          </cell>
        </row>
        <row r="61">
          <cell r="A61">
            <v>59</v>
          </cell>
          <cell r="B61">
            <v>12</v>
          </cell>
        </row>
        <row r="62">
          <cell r="A62">
            <v>60</v>
          </cell>
          <cell r="B62">
            <v>7</v>
          </cell>
        </row>
        <row r="63">
          <cell r="A63">
            <v>258</v>
          </cell>
          <cell r="B63">
            <v>8</v>
          </cell>
        </row>
        <row r="64">
          <cell r="A64">
            <v>259</v>
          </cell>
          <cell r="B64">
            <v>8</v>
          </cell>
        </row>
        <row r="65">
          <cell r="A65">
            <v>1146</v>
          </cell>
          <cell r="B65">
            <v>7</v>
          </cell>
        </row>
        <row r="66">
          <cell r="A66">
            <v>1493</v>
          </cell>
          <cell r="B66">
            <v>1</v>
          </cell>
        </row>
        <row r="67">
          <cell r="A67">
            <v>1495</v>
          </cell>
          <cell r="B67">
            <v>4</v>
          </cell>
        </row>
        <row r="68">
          <cell r="A68">
            <v>1496</v>
          </cell>
          <cell r="B68">
            <v>8</v>
          </cell>
        </row>
        <row r="69">
          <cell r="A69">
            <v>1515</v>
          </cell>
          <cell r="B69">
            <v>8</v>
          </cell>
        </row>
        <row r="70">
          <cell r="A70">
            <v>1516</v>
          </cell>
          <cell r="B70">
            <v>16</v>
          </cell>
        </row>
        <row r="71">
          <cell r="A71">
            <v>1558</v>
          </cell>
          <cell r="B71">
            <v>4</v>
          </cell>
        </row>
        <row r="72">
          <cell r="A72">
            <v>1559</v>
          </cell>
          <cell r="B72">
            <v>8</v>
          </cell>
        </row>
        <row r="73">
          <cell r="A73">
            <v>1560</v>
          </cell>
          <cell r="B73">
            <v>11</v>
          </cell>
        </row>
        <row r="74">
          <cell r="A74">
            <v>1801</v>
          </cell>
          <cell r="B74">
            <v>7</v>
          </cell>
        </row>
        <row r="75">
          <cell r="A75">
            <v>1802</v>
          </cell>
          <cell r="B75">
            <v>4</v>
          </cell>
        </row>
        <row r="76">
          <cell r="A76">
            <v>1803</v>
          </cell>
          <cell r="B76">
            <v>4</v>
          </cell>
        </row>
        <row r="77">
          <cell r="A77">
            <v>1804</v>
          </cell>
          <cell r="B77">
            <v>6</v>
          </cell>
        </row>
        <row r="78">
          <cell r="A78">
            <v>1805</v>
          </cell>
          <cell r="B78">
            <v>8</v>
          </cell>
        </row>
        <row r="79">
          <cell r="A79">
            <v>1806</v>
          </cell>
          <cell r="B79">
            <v>8</v>
          </cell>
        </row>
        <row r="80">
          <cell r="A80">
            <v>1807</v>
          </cell>
          <cell r="B80">
            <v>7</v>
          </cell>
        </row>
        <row r="81">
          <cell r="A81">
            <v>1808</v>
          </cell>
          <cell r="B81">
            <v>12</v>
          </cell>
        </row>
        <row r="82">
          <cell r="A82">
            <v>1809</v>
          </cell>
          <cell r="B82">
            <v>4</v>
          </cell>
        </row>
        <row r="83">
          <cell r="A83">
            <v>1810</v>
          </cell>
          <cell r="B83">
            <v>3</v>
          </cell>
        </row>
        <row r="84">
          <cell r="A84">
            <v>1811</v>
          </cell>
          <cell r="B84">
            <v>8</v>
          </cell>
        </row>
        <row r="85">
          <cell r="A85">
            <v>1812</v>
          </cell>
          <cell r="B85">
            <v>7</v>
          </cell>
        </row>
        <row r="86">
          <cell r="A86">
            <v>1813</v>
          </cell>
          <cell r="B86">
            <v>12</v>
          </cell>
        </row>
        <row r="87">
          <cell r="A87">
            <v>1814</v>
          </cell>
          <cell r="B87">
            <v>16</v>
          </cell>
        </row>
        <row r="88">
          <cell r="A88">
            <v>1815</v>
          </cell>
          <cell r="B88">
            <v>16</v>
          </cell>
        </row>
        <row r="89">
          <cell r="A89">
            <v>1816</v>
          </cell>
          <cell r="B89">
            <v>7</v>
          </cell>
        </row>
        <row r="90">
          <cell r="A90">
            <v>1817</v>
          </cell>
          <cell r="B90">
            <v>8</v>
          </cell>
        </row>
        <row r="91">
          <cell r="A91">
            <v>1818</v>
          </cell>
          <cell r="B91">
            <v>1</v>
          </cell>
        </row>
        <row r="92">
          <cell r="A92">
            <v>1819</v>
          </cell>
          <cell r="B92">
            <v>8</v>
          </cell>
        </row>
        <row r="93">
          <cell r="A93">
            <v>1820</v>
          </cell>
          <cell r="B93">
            <v>12</v>
          </cell>
        </row>
        <row r="94">
          <cell r="A94">
            <v>1821</v>
          </cell>
          <cell r="B94">
            <v>4</v>
          </cell>
        </row>
        <row r="95">
          <cell r="A95">
            <v>1822</v>
          </cell>
          <cell r="B95">
            <v>6</v>
          </cell>
        </row>
        <row r="96">
          <cell r="A96">
            <v>1823</v>
          </cell>
          <cell r="B96">
            <v>1</v>
          </cell>
        </row>
        <row r="97">
          <cell r="A97">
            <v>1824</v>
          </cell>
          <cell r="B97">
            <v>8</v>
          </cell>
        </row>
        <row r="98">
          <cell r="A98">
            <v>727</v>
          </cell>
          <cell r="B98">
            <v>9</v>
          </cell>
        </row>
        <row r="99">
          <cell r="A99">
            <v>919</v>
          </cell>
          <cell r="B99">
            <v>5</v>
          </cell>
        </row>
        <row r="100">
          <cell r="A100">
            <v>1138</v>
          </cell>
          <cell r="B100">
            <v>1</v>
          </cell>
        </row>
        <row r="101">
          <cell r="A101">
            <v>1959</v>
          </cell>
          <cell r="B101">
            <v>3</v>
          </cell>
        </row>
        <row r="102">
          <cell r="A102">
            <v>1960</v>
          </cell>
          <cell r="B102">
            <v>3</v>
          </cell>
        </row>
        <row r="103">
          <cell r="A103">
            <v>1961</v>
          </cell>
          <cell r="B103">
            <v>3</v>
          </cell>
        </row>
        <row r="104">
          <cell r="A104">
            <v>1962</v>
          </cell>
          <cell r="B104">
            <v>1</v>
          </cell>
        </row>
        <row r="105">
          <cell r="A105">
            <v>1963</v>
          </cell>
          <cell r="B105">
            <v>3</v>
          </cell>
        </row>
        <row r="106">
          <cell r="A106">
            <v>1964</v>
          </cell>
          <cell r="B106">
            <v>3</v>
          </cell>
        </row>
        <row r="107">
          <cell r="A107">
            <v>1965</v>
          </cell>
          <cell r="B107">
            <v>7</v>
          </cell>
        </row>
        <row r="108">
          <cell r="A108">
            <v>1966</v>
          </cell>
          <cell r="B108">
            <v>15</v>
          </cell>
        </row>
        <row r="109">
          <cell r="A109">
            <v>1967</v>
          </cell>
          <cell r="B109">
            <v>7</v>
          </cell>
        </row>
        <row r="110">
          <cell r="A110">
            <v>3462</v>
          </cell>
          <cell r="B110">
            <v>1</v>
          </cell>
        </row>
        <row r="111">
          <cell r="A111">
            <v>3463</v>
          </cell>
          <cell r="B111">
            <v>5</v>
          </cell>
        </row>
        <row r="112">
          <cell r="A112">
            <v>65</v>
          </cell>
          <cell r="B112">
            <v>8</v>
          </cell>
        </row>
        <row r="113">
          <cell r="A113">
            <v>101</v>
          </cell>
          <cell r="B113">
            <v>4</v>
          </cell>
        </row>
        <row r="114">
          <cell r="A114">
            <v>102</v>
          </cell>
          <cell r="B114">
            <v>1</v>
          </cell>
        </row>
        <row r="115">
          <cell r="A115">
            <v>105</v>
          </cell>
          <cell r="B115">
            <v>1</v>
          </cell>
        </row>
        <row r="116">
          <cell r="A116">
            <v>142</v>
          </cell>
          <cell r="B116">
            <v>4</v>
          </cell>
        </row>
        <row r="117">
          <cell r="A117">
            <v>143</v>
          </cell>
          <cell r="B117">
            <v>1</v>
          </cell>
        </row>
        <row r="118">
          <cell r="A118">
            <v>144</v>
          </cell>
          <cell r="B118">
            <v>4</v>
          </cell>
        </row>
        <row r="119">
          <cell r="A119">
            <v>145</v>
          </cell>
          <cell r="B119">
            <v>1</v>
          </cell>
        </row>
        <row r="120">
          <cell r="A120">
            <v>146</v>
          </cell>
          <cell r="B120">
            <v>1</v>
          </cell>
        </row>
        <row r="121">
          <cell r="A121">
            <v>592</v>
          </cell>
          <cell r="B121">
            <v>12</v>
          </cell>
        </row>
        <row r="122">
          <cell r="A122">
            <v>597</v>
          </cell>
          <cell r="B122">
            <v>3</v>
          </cell>
        </row>
        <row r="123">
          <cell r="A123">
            <v>600</v>
          </cell>
          <cell r="B123">
            <v>5</v>
          </cell>
        </row>
        <row r="124">
          <cell r="A124">
            <v>602</v>
          </cell>
          <cell r="B124">
            <v>11</v>
          </cell>
        </row>
        <row r="125">
          <cell r="A125">
            <v>603</v>
          </cell>
          <cell r="B125">
            <v>5</v>
          </cell>
        </row>
        <row r="126">
          <cell r="A126">
            <v>606</v>
          </cell>
          <cell r="B126">
            <v>8</v>
          </cell>
        </row>
        <row r="127">
          <cell r="A127">
            <v>608</v>
          </cell>
          <cell r="B127">
            <v>3</v>
          </cell>
        </row>
        <row r="128">
          <cell r="A128">
            <v>611</v>
          </cell>
          <cell r="B128">
            <v>8</v>
          </cell>
        </row>
        <row r="129">
          <cell r="A129">
            <v>613</v>
          </cell>
          <cell r="B129">
            <v>7</v>
          </cell>
        </row>
        <row r="130">
          <cell r="A130">
            <v>614</v>
          </cell>
          <cell r="B130">
            <v>13</v>
          </cell>
        </row>
        <row r="131">
          <cell r="A131">
            <v>617</v>
          </cell>
          <cell r="B131">
            <v>3</v>
          </cell>
        </row>
        <row r="132">
          <cell r="A132">
            <v>618</v>
          </cell>
          <cell r="B132">
            <v>4</v>
          </cell>
        </row>
        <row r="133">
          <cell r="A133">
            <v>619</v>
          </cell>
          <cell r="B133">
            <v>4</v>
          </cell>
        </row>
        <row r="134">
          <cell r="A134">
            <v>620</v>
          </cell>
          <cell r="B134">
            <v>11</v>
          </cell>
        </row>
        <row r="135">
          <cell r="A135">
            <v>622</v>
          </cell>
          <cell r="B135">
            <v>11</v>
          </cell>
        </row>
        <row r="136">
          <cell r="A136">
            <v>623</v>
          </cell>
          <cell r="B136">
            <v>3</v>
          </cell>
        </row>
        <row r="137">
          <cell r="A137">
            <v>625</v>
          </cell>
          <cell r="B137">
            <v>5</v>
          </cell>
        </row>
        <row r="138">
          <cell r="A138">
            <v>705</v>
          </cell>
          <cell r="B138">
            <v>8</v>
          </cell>
        </row>
        <row r="139">
          <cell r="A139">
            <v>706</v>
          </cell>
          <cell r="B139">
            <v>11</v>
          </cell>
        </row>
        <row r="140">
          <cell r="A140">
            <v>708</v>
          </cell>
          <cell r="B140">
            <v>3</v>
          </cell>
        </row>
        <row r="141">
          <cell r="A141">
            <v>709</v>
          </cell>
          <cell r="B141">
            <v>12</v>
          </cell>
        </row>
        <row r="142">
          <cell r="A142">
            <v>714</v>
          </cell>
          <cell r="B142">
            <v>1</v>
          </cell>
        </row>
        <row r="143">
          <cell r="A143">
            <v>716</v>
          </cell>
          <cell r="B143">
            <v>5</v>
          </cell>
        </row>
        <row r="144">
          <cell r="A144">
            <v>720</v>
          </cell>
          <cell r="B144">
            <v>5</v>
          </cell>
        </row>
        <row r="145">
          <cell r="A145">
            <v>722</v>
          </cell>
          <cell r="B145">
            <v>5</v>
          </cell>
        </row>
        <row r="146">
          <cell r="A146">
            <v>724</v>
          </cell>
          <cell r="B146">
            <v>1</v>
          </cell>
        </row>
        <row r="147">
          <cell r="A147">
            <v>730</v>
          </cell>
          <cell r="B147">
            <v>7</v>
          </cell>
        </row>
        <row r="148">
          <cell r="A148">
            <v>832</v>
          </cell>
          <cell r="B148">
            <v>9</v>
          </cell>
        </row>
        <row r="149">
          <cell r="A149">
            <v>833</v>
          </cell>
          <cell r="B149">
            <v>3</v>
          </cell>
        </row>
        <row r="150">
          <cell r="A150">
            <v>834</v>
          </cell>
          <cell r="B150">
            <v>3</v>
          </cell>
        </row>
        <row r="151">
          <cell r="A151">
            <v>835</v>
          </cell>
          <cell r="B151">
            <v>3</v>
          </cell>
        </row>
        <row r="152">
          <cell r="A152">
            <v>836</v>
          </cell>
          <cell r="B152">
            <v>3</v>
          </cell>
        </row>
        <row r="153">
          <cell r="A153">
            <v>837</v>
          </cell>
          <cell r="B153">
            <v>1</v>
          </cell>
        </row>
        <row r="154">
          <cell r="A154">
            <v>894</v>
          </cell>
          <cell r="B154">
            <v>3</v>
          </cell>
        </row>
        <row r="155">
          <cell r="A155">
            <v>895</v>
          </cell>
          <cell r="B155">
            <v>5</v>
          </cell>
        </row>
        <row r="156">
          <cell r="A156">
            <v>898</v>
          </cell>
          <cell r="B156">
            <v>5</v>
          </cell>
        </row>
        <row r="157">
          <cell r="A157">
            <v>900</v>
          </cell>
          <cell r="B157">
            <v>3</v>
          </cell>
        </row>
        <row r="158">
          <cell r="A158">
            <v>902</v>
          </cell>
          <cell r="B158">
            <v>4</v>
          </cell>
        </row>
        <row r="159">
          <cell r="A159">
            <v>904</v>
          </cell>
          <cell r="B159">
            <v>9</v>
          </cell>
        </row>
        <row r="160">
          <cell r="A160">
            <v>906</v>
          </cell>
          <cell r="B160">
            <v>9</v>
          </cell>
        </row>
        <row r="161">
          <cell r="A161">
            <v>910</v>
          </cell>
          <cell r="B161">
            <v>3</v>
          </cell>
        </row>
        <row r="162">
          <cell r="A162">
            <v>930</v>
          </cell>
          <cell r="B162">
            <v>8</v>
          </cell>
        </row>
        <row r="163">
          <cell r="A163">
            <v>1088</v>
          </cell>
          <cell r="B163">
            <v>7</v>
          </cell>
        </row>
        <row r="164">
          <cell r="A164">
            <v>1089</v>
          </cell>
          <cell r="B164">
            <v>1</v>
          </cell>
        </row>
        <row r="165">
          <cell r="A165">
            <v>1091</v>
          </cell>
          <cell r="B165">
            <v>3</v>
          </cell>
        </row>
        <row r="166">
          <cell r="A166">
            <v>1136</v>
          </cell>
          <cell r="B166">
            <v>7</v>
          </cell>
        </row>
        <row r="167">
          <cell r="A167">
            <v>1144</v>
          </cell>
          <cell r="B167">
            <v>3</v>
          </cell>
        </row>
        <row r="168">
          <cell r="A168">
            <v>1145</v>
          </cell>
          <cell r="B168">
            <v>13</v>
          </cell>
        </row>
        <row r="169">
          <cell r="A169">
            <v>594</v>
          </cell>
          <cell r="B169">
            <v>8</v>
          </cell>
        </row>
        <row r="170">
          <cell r="A170">
            <v>629</v>
          </cell>
          <cell r="B170">
            <v>3</v>
          </cell>
        </row>
        <row r="171">
          <cell r="A171">
            <v>702</v>
          </cell>
          <cell r="B171">
            <v>11</v>
          </cell>
        </row>
        <row r="172">
          <cell r="A172">
            <v>707</v>
          </cell>
          <cell r="B172">
            <v>8</v>
          </cell>
        </row>
        <row r="173">
          <cell r="A173">
            <v>710</v>
          </cell>
          <cell r="B173">
            <v>1</v>
          </cell>
        </row>
        <row r="174">
          <cell r="A174">
            <v>717</v>
          </cell>
          <cell r="B174">
            <v>3</v>
          </cell>
        </row>
        <row r="175">
          <cell r="A175">
            <v>725</v>
          </cell>
          <cell r="B175">
            <v>3</v>
          </cell>
        </row>
        <row r="176">
          <cell r="A176">
            <v>726</v>
          </cell>
          <cell r="B176">
            <v>9</v>
          </cell>
        </row>
        <row r="177">
          <cell r="A177">
            <v>786</v>
          </cell>
          <cell r="B177">
            <v>7</v>
          </cell>
        </row>
        <row r="178">
          <cell r="A178">
            <v>839</v>
          </cell>
          <cell r="B178">
            <v>7</v>
          </cell>
        </row>
        <row r="179">
          <cell r="A179">
            <v>840</v>
          </cell>
          <cell r="B179">
            <v>7</v>
          </cell>
        </row>
        <row r="180">
          <cell r="A180">
            <v>841</v>
          </cell>
          <cell r="B180">
            <v>7</v>
          </cell>
        </row>
        <row r="181">
          <cell r="A181">
            <v>842</v>
          </cell>
          <cell r="B181">
            <v>12</v>
          </cell>
        </row>
        <row r="182">
          <cell r="A182">
            <v>843</v>
          </cell>
          <cell r="B182">
            <v>1</v>
          </cell>
        </row>
        <row r="183">
          <cell r="A183">
            <v>844</v>
          </cell>
          <cell r="B183">
            <v>7</v>
          </cell>
        </row>
        <row r="184">
          <cell r="A184">
            <v>899</v>
          </cell>
          <cell r="B184">
            <v>3</v>
          </cell>
        </row>
        <row r="185">
          <cell r="A185">
            <v>901</v>
          </cell>
          <cell r="B185">
            <v>16</v>
          </cell>
        </row>
        <row r="186">
          <cell r="A186">
            <v>908</v>
          </cell>
          <cell r="B186">
            <v>7</v>
          </cell>
        </row>
        <row r="187">
          <cell r="A187">
            <v>923</v>
          </cell>
          <cell r="B187">
            <v>5</v>
          </cell>
        </row>
        <row r="188">
          <cell r="A188">
            <v>1137</v>
          </cell>
          <cell r="B188">
            <v>4</v>
          </cell>
        </row>
        <row r="189">
          <cell r="A189">
            <v>250</v>
          </cell>
          <cell r="B189">
            <v>1</v>
          </cell>
        </row>
        <row r="190">
          <cell r="A190">
            <v>251</v>
          </cell>
          <cell r="B190">
            <v>14</v>
          </cell>
        </row>
        <row r="191">
          <cell r="A191">
            <v>252</v>
          </cell>
          <cell r="B191">
            <v>8</v>
          </cell>
        </row>
        <row r="192">
          <cell r="A192">
            <v>253</v>
          </cell>
          <cell r="B192">
            <v>7</v>
          </cell>
        </row>
        <row r="193">
          <cell r="A193">
            <v>254</v>
          </cell>
          <cell r="B193">
            <v>3</v>
          </cell>
        </row>
        <row r="194">
          <cell r="A194">
            <v>255</v>
          </cell>
          <cell r="B194">
            <v>3</v>
          </cell>
        </row>
        <row r="195">
          <cell r="A195">
            <v>256</v>
          </cell>
          <cell r="B195">
            <v>3</v>
          </cell>
        </row>
        <row r="196">
          <cell r="A196">
            <v>257</v>
          </cell>
          <cell r="B196">
            <v>11</v>
          </cell>
        </row>
        <row r="197">
          <cell r="A197">
            <v>601</v>
          </cell>
          <cell r="B197">
            <v>4</v>
          </cell>
        </row>
        <row r="198">
          <cell r="A198">
            <v>604</v>
          </cell>
          <cell r="B198">
            <v>3</v>
          </cell>
        </row>
        <row r="199">
          <cell r="A199">
            <v>605</v>
          </cell>
          <cell r="B199">
            <v>1</v>
          </cell>
        </row>
        <row r="200">
          <cell r="A200">
            <v>607</v>
          </cell>
          <cell r="B200">
            <v>3</v>
          </cell>
        </row>
        <row r="201">
          <cell r="A201">
            <v>609</v>
          </cell>
          <cell r="B201">
            <v>15</v>
          </cell>
        </row>
        <row r="202">
          <cell r="A202">
            <v>610</v>
          </cell>
          <cell r="B202">
            <v>1</v>
          </cell>
        </row>
        <row r="203">
          <cell r="A203">
            <v>615</v>
          </cell>
          <cell r="B203">
            <v>7</v>
          </cell>
        </row>
        <row r="204">
          <cell r="A204">
            <v>616</v>
          </cell>
          <cell r="B204">
            <v>3</v>
          </cell>
        </row>
        <row r="205">
          <cell r="A205">
            <v>621</v>
          </cell>
          <cell r="B205">
            <v>5</v>
          </cell>
        </row>
        <row r="206">
          <cell r="A206">
            <v>624</v>
          </cell>
          <cell r="B206">
            <v>3</v>
          </cell>
        </row>
        <row r="207">
          <cell r="A207">
            <v>701</v>
          </cell>
          <cell r="B207">
            <v>7</v>
          </cell>
        </row>
        <row r="208">
          <cell r="A208">
            <v>721</v>
          </cell>
          <cell r="B208">
            <v>11</v>
          </cell>
        </row>
        <row r="209">
          <cell r="A209">
            <v>831</v>
          </cell>
          <cell r="B209">
            <v>1</v>
          </cell>
        </row>
        <row r="210">
          <cell r="A210">
            <v>907</v>
          </cell>
          <cell r="B210">
            <v>3</v>
          </cell>
        </row>
        <row r="211">
          <cell r="A211">
            <v>925</v>
          </cell>
          <cell r="B211">
            <v>15</v>
          </cell>
        </row>
        <row r="212">
          <cell r="A212">
            <v>927</v>
          </cell>
          <cell r="B212">
            <v>1</v>
          </cell>
        </row>
        <row r="213">
          <cell r="A213">
            <v>928</v>
          </cell>
          <cell r="B213">
            <v>4</v>
          </cell>
        </row>
        <row r="214">
          <cell r="A214">
            <v>933</v>
          </cell>
          <cell r="B214">
            <v>3</v>
          </cell>
        </row>
        <row r="215">
          <cell r="A215">
            <v>935</v>
          </cell>
          <cell r="B215">
            <v>3</v>
          </cell>
        </row>
        <row r="216">
          <cell r="A216">
            <v>1090</v>
          </cell>
          <cell r="B216">
            <v>4</v>
          </cell>
        </row>
        <row r="217">
          <cell r="A217">
            <v>1095</v>
          </cell>
          <cell r="B217">
            <v>1</v>
          </cell>
        </row>
        <row r="218">
          <cell r="A218">
            <v>1611</v>
          </cell>
          <cell r="B218">
            <v>3</v>
          </cell>
        </row>
        <row r="219">
          <cell r="A219">
            <v>1612</v>
          </cell>
          <cell r="B219">
            <v>1</v>
          </cell>
        </row>
        <row r="220">
          <cell r="A220">
            <v>1613</v>
          </cell>
          <cell r="B220">
            <v>7</v>
          </cell>
        </row>
        <row r="221">
          <cell r="A221">
            <v>1614</v>
          </cell>
          <cell r="B221">
            <v>15</v>
          </cell>
        </row>
        <row r="222">
          <cell r="A222">
            <v>1615</v>
          </cell>
          <cell r="B222">
            <v>3</v>
          </cell>
        </row>
        <row r="223">
          <cell r="A223">
            <v>1616</v>
          </cell>
          <cell r="B223">
            <v>7</v>
          </cell>
        </row>
        <row r="224">
          <cell r="A224">
            <v>1637</v>
          </cell>
          <cell r="B224">
            <v>3</v>
          </cell>
        </row>
        <row r="225">
          <cell r="A225">
            <v>1638</v>
          </cell>
          <cell r="B225">
            <v>11</v>
          </cell>
        </row>
        <row r="226">
          <cell r="A226">
            <v>1639</v>
          </cell>
          <cell r="B226">
            <v>7</v>
          </cell>
        </row>
        <row r="227">
          <cell r="A227">
            <v>1968</v>
          </cell>
          <cell r="B227">
            <v>1</v>
          </cell>
        </row>
        <row r="228">
          <cell r="A228">
            <v>1969</v>
          </cell>
          <cell r="B228">
            <v>4</v>
          </cell>
        </row>
        <row r="229">
          <cell r="A229">
            <v>1970</v>
          </cell>
          <cell r="B229">
            <v>8</v>
          </cell>
        </row>
        <row r="230">
          <cell r="A230">
            <v>1971</v>
          </cell>
          <cell r="B230">
            <v>1</v>
          </cell>
        </row>
        <row r="231">
          <cell r="A231">
            <v>1972</v>
          </cell>
          <cell r="B231">
            <v>3</v>
          </cell>
        </row>
        <row r="232">
          <cell r="A232">
            <v>1973</v>
          </cell>
          <cell r="B232">
            <v>1</v>
          </cell>
        </row>
        <row r="233">
          <cell r="A233">
            <v>1974</v>
          </cell>
          <cell r="B233">
            <v>5</v>
          </cell>
        </row>
        <row r="234">
          <cell r="A234">
            <v>1975</v>
          </cell>
          <cell r="B234">
            <v>1</v>
          </cell>
        </row>
        <row r="235">
          <cell r="A235">
            <v>1976</v>
          </cell>
          <cell r="B235">
            <v>4</v>
          </cell>
        </row>
        <row r="236">
          <cell r="A236">
            <v>1977</v>
          </cell>
          <cell r="B236">
            <v>3</v>
          </cell>
        </row>
        <row r="237">
          <cell r="A237">
            <v>1978</v>
          </cell>
          <cell r="B237">
            <v>1</v>
          </cell>
        </row>
        <row r="238">
          <cell r="A238">
            <v>1979</v>
          </cell>
          <cell r="B238">
            <v>11</v>
          </cell>
        </row>
        <row r="239">
          <cell r="A239">
            <v>1980</v>
          </cell>
          <cell r="B239">
            <v>4</v>
          </cell>
        </row>
        <row r="240">
          <cell r="A240">
            <v>1981</v>
          </cell>
          <cell r="B240">
            <v>6</v>
          </cell>
        </row>
        <row r="241">
          <cell r="A241">
            <v>1982</v>
          </cell>
          <cell r="B241">
            <v>7</v>
          </cell>
        </row>
        <row r="242">
          <cell r="A242">
            <v>1983</v>
          </cell>
          <cell r="B242">
            <v>1</v>
          </cell>
        </row>
        <row r="243">
          <cell r="A243">
            <v>1984</v>
          </cell>
          <cell r="B243">
            <v>12</v>
          </cell>
        </row>
        <row r="244">
          <cell r="A244">
            <v>1985</v>
          </cell>
          <cell r="B244">
            <v>3</v>
          </cell>
        </row>
        <row r="245">
          <cell r="A245">
            <v>1986</v>
          </cell>
          <cell r="B245">
            <v>3</v>
          </cell>
        </row>
        <row r="246">
          <cell r="A246">
            <v>1987</v>
          </cell>
          <cell r="B246">
            <v>3</v>
          </cell>
        </row>
        <row r="247">
          <cell r="A247">
            <v>1988</v>
          </cell>
          <cell r="B247">
            <v>3</v>
          </cell>
        </row>
        <row r="248">
          <cell r="A248">
            <v>1989</v>
          </cell>
          <cell r="B248">
            <v>9</v>
          </cell>
        </row>
        <row r="249">
          <cell r="A249">
            <v>1990</v>
          </cell>
          <cell r="B249">
            <v>9</v>
          </cell>
        </row>
        <row r="250">
          <cell r="A250">
            <v>1991</v>
          </cell>
          <cell r="B250">
            <v>7</v>
          </cell>
        </row>
        <row r="251">
          <cell r="A251">
            <v>1992</v>
          </cell>
          <cell r="B251">
            <v>3</v>
          </cell>
        </row>
        <row r="252">
          <cell r="A252">
            <v>1993</v>
          </cell>
          <cell r="B252">
            <v>3</v>
          </cell>
        </row>
        <row r="253">
          <cell r="A253">
            <v>1994</v>
          </cell>
          <cell r="B253">
            <v>6</v>
          </cell>
        </row>
        <row r="254">
          <cell r="A254">
            <v>1995</v>
          </cell>
          <cell r="B254">
            <v>1</v>
          </cell>
        </row>
        <row r="255">
          <cell r="A255">
            <v>1996</v>
          </cell>
          <cell r="B255">
            <v>5</v>
          </cell>
        </row>
        <row r="256">
          <cell r="A256">
            <v>1997</v>
          </cell>
          <cell r="B256">
            <v>1</v>
          </cell>
        </row>
        <row r="257">
          <cell r="A257">
            <v>1998</v>
          </cell>
          <cell r="B257">
            <v>9</v>
          </cell>
        </row>
        <row r="258">
          <cell r="A258">
            <v>1999</v>
          </cell>
          <cell r="B258">
            <v>11</v>
          </cell>
        </row>
        <row r="259">
          <cell r="A259">
            <v>2000</v>
          </cell>
          <cell r="B259">
            <v>1</v>
          </cell>
        </row>
        <row r="260">
          <cell r="A260">
            <v>2001</v>
          </cell>
          <cell r="B260">
            <v>1</v>
          </cell>
        </row>
        <row r="261">
          <cell r="A261">
            <v>2002</v>
          </cell>
          <cell r="B261">
            <v>1</v>
          </cell>
        </row>
        <row r="262">
          <cell r="A262">
            <v>2003</v>
          </cell>
          <cell r="B262">
            <v>1</v>
          </cell>
        </row>
        <row r="263">
          <cell r="A263">
            <v>2004</v>
          </cell>
          <cell r="B263">
            <v>2</v>
          </cell>
        </row>
        <row r="264">
          <cell r="A264">
            <v>2005</v>
          </cell>
          <cell r="B264">
            <v>15</v>
          </cell>
        </row>
        <row r="265">
          <cell r="A265">
            <v>2006</v>
          </cell>
          <cell r="B265">
            <v>3</v>
          </cell>
        </row>
        <row r="266">
          <cell r="A266">
            <v>2007</v>
          </cell>
          <cell r="B266">
            <v>7</v>
          </cell>
        </row>
        <row r="267">
          <cell r="A267">
            <v>2008</v>
          </cell>
          <cell r="B267">
            <v>3</v>
          </cell>
        </row>
        <row r="268">
          <cell r="A268">
            <v>2009</v>
          </cell>
          <cell r="B268">
            <v>1</v>
          </cell>
        </row>
        <row r="269">
          <cell r="A269">
            <v>2010</v>
          </cell>
          <cell r="B269">
            <v>4</v>
          </cell>
        </row>
        <row r="270">
          <cell r="A270">
            <v>2011</v>
          </cell>
          <cell r="B270">
            <v>3</v>
          </cell>
        </row>
        <row r="271">
          <cell r="A271">
            <v>2012</v>
          </cell>
          <cell r="B271">
            <v>7</v>
          </cell>
        </row>
        <row r="272">
          <cell r="A272">
            <v>2013</v>
          </cell>
          <cell r="B272">
            <v>4</v>
          </cell>
        </row>
        <row r="273">
          <cell r="A273">
            <v>2014</v>
          </cell>
          <cell r="B273">
            <v>11</v>
          </cell>
        </row>
        <row r="274">
          <cell r="A274">
            <v>2015</v>
          </cell>
          <cell r="B274">
            <v>3</v>
          </cell>
        </row>
        <row r="275">
          <cell r="A275">
            <v>2016</v>
          </cell>
          <cell r="B275">
            <v>3</v>
          </cell>
        </row>
        <row r="276">
          <cell r="A276">
            <v>2017</v>
          </cell>
          <cell r="B276">
            <v>5</v>
          </cell>
        </row>
        <row r="277">
          <cell r="A277">
            <v>2018</v>
          </cell>
          <cell r="B277">
            <v>1</v>
          </cell>
        </row>
        <row r="278">
          <cell r="A278">
            <v>2019</v>
          </cell>
          <cell r="B278">
            <v>1</v>
          </cell>
        </row>
        <row r="279">
          <cell r="A279">
            <v>2020</v>
          </cell>
          <cell r="B279">
            <v>2</v>
          </cell>
        </row>
        <row r="280">
          <cell r="A280">
            <v>3606</v>
          </cell>
          <cell r="B280">
            <v>3</v>
          </cell>
        </row>
        <row r="281">
          <cell r="A281">
            <v>3607</v>
          </cell>
          <cell r="B281">
            <v>11</v>
          </cell>
        </row>
        <row r="282">
          <cell r="A282">
            <v>3608</v>
          </cell>
          <cell r="B282">
            <v>7</v>
          </cell>
        </row>
        <row r="283">
          <cell r="A283">
            <v>3609</v>
          </cell>
          <cell r="B283">
            <v>7</v>
          </cell>
        </row>
        <row r="284">
          <cell r="A284">
            <v>3610</v>
          </cell>
          <cell r="B284">
            <v>7</v>
          </cell>
        </row>
        <row r="285">
          <cell r="A285">
            <v>3611</v>
          </cell>
          <cell r="B285">
            <v>3</v>
          </cell>
        </row>
        <row r="286">
          <cell r="A286">
            <v>3612</v>
          </cell>
          <cell r="B286">
            <v>4</v>
          </cell>
        </row>
        <row r="287">
          <cell r="A287">
            <v>3613</v>
          </cell>
          <cell r="B287">
            <v>3</v>
          </cell>
        </row>
        <row r="288">
          <cell r="A288">
            <v>3615</v>
          </cell>
          <cell r="B288">
            <v>1</v>
          </cell>
        </row>
        <row r="289">
          <cell r="A289">
            <v>3616</v>
          </cell>
          <cell r="B289">
            <v>1</v>
          </cell>
        </row>
        <row r="290">
          <cell r="A290">
            <v>3617</v>
          </cell>
          <cell r="B290">
            <v>1</v>
          </cell>
        </row>
        <row r="291">
          <cell r="A291">
            <v>3618</v>
          </cell>
          <cell r="B291">
            <v>15</v>
          </cell>
        </row>
        <row r="292">
          <cell r="A292">
            <v>3619</v>
          </cell>
          <cell r="B292">
            <v>1</v>
          </cell>
        </row>
        <row r="293">
          <cell r="A293">
            <v>3620</v>
          </cell>
          <cell r="B293">
            <v>12</v>
          </cell>
        </row>
        <row r="294">
          <cell r="A294">
            <v>3621</v>
          </cell>
          <cell r="B294">
            <v>7</v>
          </cell>
        </row>
        <row r="295">
          <cell r="A295">
            <v>3622</v>
          </cell>
          <cell r="B295">
            <v>1</v>
          </cell>
        </row>
        <row r="296">
          <cell r="A296">
            <v>3623</v>
          </cell>
          <cell r="B296">
            <v>9</v>
          </cell>
        </row>
        <row r="297">
          <cell r="A297">
            <v>3624</v>
          </cell>
          <cell r="B297">
            <v>5</v>
          </cell>
        </row>
        <row r="298">
          <cell r="A298">
            <v>3625</v>
          </cell>
          <cell r="B298">
            <v>3</v>
          </cell>
        </row>
        <row r="299">
          <cell r="A299">
            <v>3626</v>
          </cell>
          <cell r="B299">
            <v>7</v>
          </cell>
        </row>
        <row r="300">
          <cell r="A300">
            <v>3627</v>
          </cell>
          <cell r="B300">
            <v>7</v>
          </cell>
        </row>
        <row r="301">
          <cell r="A301">
            <v>3628</v>
          </cell>
          <cell r="B301">
            <v>7</v>
          </cell>
        </row>
        <row r="302">
          <cell r="A302">
            <v>3629</v>
          </cell>
          <cell r="B302">
            <v>3</v>
          </cell>
        </row>
        <row r="303">
          <cell r="A303">
            <v>3630</v>
          </cell>
          <cell r="B303">
            <v>11</v>
          </cell>
        </row>
        <row r="304">
          <cell r="A304">
            <v>3631</v>
          </cell>
          <cell r="B304">
            <v>3</v>
          </cell>
        </row>
        <row r="305">
          <cell r="A305">
            <v>3632</v>
          </cell>
          <cell r="B305">
            <v>7</v>
          </cell>
        </row>
        <row r="306">
          <cell r="A306">
            <v>3633</v>
          </cell>
          <cell r="B306">
            <v>3</v>
          </cell>
        </row>
        <row r="307">
          <cell r="A307">
            <v>3634</v>
          </cell>
          <cell r="B307">
            <v>1</v>
          </cell>
        </row>
        <row r="308">
          <cell r="A308">
            <v>3635</v>
          </cell>
          <cell r="B308">
            <v>11</v>
          </cell>
        </row>
        <row r="309">
          <cell r="A309">
            <v>3637</v>
          </cell>
          <cell r="B309">
            <v>3</v>
          </cell>
        </row>
        <row r="310">
          <cell r="A310">
            <v>3638</v>
          </cell>
          <cell r="B310">
            <v>7</v>
          </cell>
        </row>
        <row r="311">
          <cell r="A311">
            <v>3639</v>
          </cell>
          <cell r="B311">
            <v>3</v>
          </cell>
        </row>
        <row r="312">
          <cell r="A312">
            <v>3640</v>
          </cell>
          <cell r="B312">
            <v>15</v>
          </cell>
        </row>
        <row r="313">
          <cell r="A313">
            <v>3641</v>
          </cell>
          <cell r="B313">
            <v>3</v>
          </cell>
        </row>
        <row r="314">
          <cell r="A314">
            <v>3642</v>
          </cell>
          <cell r="B314">
            <v>1</v>
          </cell>
        </row>
        <row r="315">
          <cell r="A315">
            <v>3643</v>
          </cell>
          <cell r="B315">
            <v>3</v>
          </cell>
        </row>
        <row r="316">
          <cell r="A316">
            <v>3644</v>
          </cell>
          <cell r="B316">
            <v>3</v>
          </cell>
        </row>
        <row r="317">
          <cell r="A317">
            <v>3645</v>
          </cell>
          <cell r="B317">
            <v>3</v>
          </cell>
        </row>
        <row r="318">
          <cell r="A318">
            <v>3646</v>
          </cell>
          <cell r="B318">
            <v>3</v>
          </cell>
        </row>
        <row r="319">
          <cell r="A319">
            <v>3647</v>
          </cell>
          <cell r="B319">
            <v>3</v>
          </cell>
        </row>
        <row r="320">
          <cell r="A320">
            <v>3648</v>
          </cell>
          <cell r="B320">
            <v>1</v>
          </cell>
        </row>
        <row r="321">
          <cell r="A321">
            <v>3649</v>
          </cell>
          <cell r="B321">
            <v>3</v>
          </cell>
        </row>
        <row r="322">
          <cell r="A322">
            <v>3650</v>
          </cell>
          <cell r="B322">
            <v>3</v>
          </cell>
        </row>
        <row r="323">
          <cell r="A323">
            <v>3651</v>
          </cell>
          <cell r="B323">
            <v>1</v>
          </cell>
        </row>
        <row r="324">
          <cell r="A324">
            <v>3652</v>
          </cell>
          <cell r="B324">
            <v>3</v>
          </cell>
        </row>
        <row r="325">
          <cell r="A325">
            <v>3653</v>
          </cell>
          <cell r="B325">
            <v>9</v>
          </cell>
        </row>
        <row r="326">
          <cell r="A326">
            <v>3654</v>
          </cell>
          <cell r="B326">
            <v>4</v>
          </cell>
        </row>
        <row r="327">
          <cell r="A327">
            <v>3655</v>
          </cell>
          <cell r="B327">
            <v>5</v>
          </cell>
        </row>
        <row r="328">
          <cell r="A328">
            <v>3656</v>
          </cell>
          <cell r="B328">
            <v>1</v>
          </cell>
        </row>
        <row r="329">
          <cell r="A329">
            <v>3657</v>
          </cell>
          <cell r="B329">
            <v>15</v>
          </cell>
        </row>
        <row r="330">
          <cell r="A330">
            <v>3658</v>
          </cell>
          <cell r="B330">
            <v>18</v>
          </cell>
        </row>
        <row r="331">
          <cell r="A331">
            <v>3659</v>
          </cell>
          <cell r="B331">
            <v>3</v>
          </cell>
        </row>
        <row r="332">
          <cell r="A332">
            <v>3660</v>
          </cell>
          <cell r="B332">
            <v>1</v>
          </cell>
        </row>
        <row r="333">
          <cell r="A333">
            <v>3661</v>
          </cell>
          <cell r="B333">
            <v>1</v>
          </cell>
        </row>
        <row r="334">
          <cell r="A334">
            <v>3662</v>
          </cell>
          <cell r="B334">
            <v>8</v>
          </cell>
        </row>
        <row r="335">
          <cell r="A335">
            <v>3663</v>
          </cell>
          <cell r="B335">
            <v>5</v>
          </cell>
        </row>
        <row r="336">
          <cell r="A336">
            <v>3664</v>
          </cell>
          <cell r="B336">
            <v>6</v>
          </cell>
        </row>
        <row r="337">
          <cell r="A337">
            <v>3665</v>
          </cell>
          <cell r="B337">
            <v>1</v>
          </cell>
        </row>
        <row r="338">
          <cell r="A338">
            <v>3666</v>
          </cell>
          <cell r="B338">
            <v>3</v>
          </cell>
        </row>
        <row r="339">
          <cell r="A339">
            <v>3667</v>
          </cell>
          <cell r="B339">
            <v>3</v>
          </cell>
        </row>
        <row r="340">
          <cell r="A340">
            <v>3668</v>
          </cell>
          <cell r="B340">
            <v>1</v>
          </cell>
        </row>
        <row r="341">
          <cell r="A341">
            <v>3669</v>
          </cell>
          <cell r="B341">
            <v>3</v>
          </cell>
        </row>
        <row r="342">
          <cell r="A342">
            <v>3670</v>
          </cell>
          <cell r="B342">
            <v>3</v>
          </cell>
        </row>
        <row r="343">
          <cell r="A343">
            <v>3671</v>
          </cell>
          <cell r="B343">
            <v>7</v>
          </cell>
        </row>
        <row r="344">
          <cell r="A344">
            <v>3672</v>
          </cell>
          <cell r="B344">
            <v>3</v>
          </cell>
        </row>
        <row r="345">
          <cell r="A345">
            <v>3673</v>
          </cell>
          <cell r="B345">
            <v>1</v>
          </cell>
        </row>
        <row r="346">
          <cell r="A346">
            <v>199</v>
          </cell>
          <cell r="B346">
            <v>8</v>
          </cell>
        </row>
        <row r="347">
          <cell r="A347">
            <v>240</v>
          </cell>
          <cell r="B347">
            <v>8</v>
          </cell>
        </row>
        <row r="348">
          <cell r="A348">
            <v>241</v>
          </cell>
          <cell r="B348">
            <v>16</v>
          </cell>
        </row>
        <row r="349">
          <cell r="A349">
            <v>242</v>
          </cell>
          <cell r="B349">
            <v>16</v>
          </cell>
        </row>
        <row r="350">
          <cell r="A350">
            <v>243</v>
          </cell>
          <cell r="B350">
            <v>16</v>
          </cell>
        </row>
        <row r="351">
          <cell r="A351">
            <v>244</v>
          </cell>
          <cell r="B351">
            <v>16</v>
          </cell>
        </row>
        <row r="352">
          <cell r="A352">
            <v>245</v>
          </cell>
          <cell r="B352">
            <v>16</v>
          </cell>
        </row>
        <row r="353">
          <cell r="A353">
            <v>246</v>
          </cell>
          <cell r="B353">
            <v>16</v>
          </cell>
        </row>
        <row r="354">
          <cell r="A354">
            <v>247</v>
          </cell>
          <cell r="B354">
            <v>16</v>
          </cell>
        </row>
        <row r="355">
          <cell r="A355">
            <v>248</v>
          </cell>
          <cell r="B355">
            <v>16</v>
          </cell>
        </row>
        <row r="356">
          <cell r="A356">
            <v>249</v>
          </cell>
          <cell r="B356">
            <v>16</v>
          </cell>
        </row>
        <row r="357">
          <cell r="A357">
            <v>723</v>
          </cell>
          <cell r="B357">
            <v>9</v>
          </cell>
        </row>
        <row r="358">
          <cell r="A358">
            <v>912</v>
          </cell>
          <cell r="B358">
            <v>5</v>
          </cell>
        </row>
        <row r="359">
          <cell r="A359">
            <v>2963</v>
          </cell>
          <cell r="B359">
            <v>3</v>
          </cell>
        </row>
        <row r="360">
          <cell r="A360">
            <v>2964</v>
          </cell>
          <cell r="B360">
            <v>16</v>
          </cell>
        </row>
        <row r="361">
          <cell r="A361">
            <v>2965</v>
          </cell>
          <cell r="B361">
            <v>5</v>
          </cell>
        </row>
        <row r="362">
          <cell r="A362">
            <v>2966</v>
          </cell>
          <cell r="B362">
            <v>16</v>
          </cell>
        </row>
        <row r="363">
          <cell r="A363">
            <v>2967</v>
          </cell>
          <cell r="B363">
            <v>3</v>
          </cell>
        </row>
        <row r="364">
          <cell r="A364">
            <v>2968</v>
          </cell>
          <cell r="B364">
            <v>16</v>
          </cell>
        </row>
        <row r="365">
          <cell r="A365">
            <v>2969</v>
          </cell>
          <cell r="B365">
            <v>2</v>
          </cell>
        </row>
        <row r="366">
          <cell r="A366">
            <v>2970</v>
          </cell>
          <cell r="B366">
            <v>16</v>
          </cell>
        </row>
        <row r="367">
          <cell r="A367">
            <v>2971</v>
          </cell>
          <cell r="B367">
            <v>16</v>
          </cell>
        </row>
        <row r="368">
          <cell r="A368">
            <v>2972</v>
          </cell>
          <cell r="B368">
            <v>7</v>
          </cell>
        </row>
        <row r="369">
          <cell r="A369">
            <v>2973</v>
          </cell>
          <cell r="B369">
            <v>3</v>
          </cell>
        </row>
        <row r="370">
          <cell r="A370">
            <v>2974</v>
          </cell>
          <cell r="B370">
            <v>16</v>
          </cell>
        </row>
        <row r="371">
          <cell r="A371">
            <v>2975</v>
          </cell>
          <cell r="B371">
            <v>14</v>
          </cell>
        </row>
        <row r="372">
          <cell r="A372">
            <v>2976</v>
          </cell>
          <cell r="B372">
            <v>14</v>
          </cell>
        </row>
        <row r="373">
          <cell r="A373">
            <v>2977</v>
          </cell>
          <cell r="B373">
            <v>11</v>
          </cell>
        </row>
        <row r="374">
          <cell r="A374">
            <v>2978</v>
          </cell>
          <cell r="B374">
            <v>7</v>
          </cell>
        </row>
        <row r="375">
          <cell r="A375">
            <v>2979</v>
          </cell>
          <cell r="B375">
            <v>3</v>
          </cell>
        </row>
        <row r="376">
          <cell r="A376">
            <v>3675</v>
          </cell>
          <cell r="B376">
            <v>5</v>
          </cell>
        </row>
        <row r="377">
          <cell r="A377">
            <v>237</v>
          </cell>
          <cell r="B377">
            <v>17</v>
          </cell>
        </row>
        <row r="378">
          <cell r="A378">
            <v>238</v>
          </cell>
          <cell r="B378">
            <v>17</v>
          </cell>
        </row>
        <row r="379">
          <cell r="A379">
            <v>239</v>
          </cell>
          <cell r="B379">
            <v>17</v>
          </cell>
        </row>
        <row r="380">
          <cell r="A380">
            <v>1205</v>
          </cell>
          <cell r="B380">
            <v>3</v>
          </cell>
        </row>
        <row r="381">
          <cell r="A381">
            <v>1207</v>
          </cell>
          <cell r="B381">
            <v>11</v>
          </cell>
        </row>
        <row r="382">
          <cell r="A382">
            <v>1494</v>
          </cell>
          <cell r="B382">
            <v>7</v>
          </cell>
        </row>
        <row r="383">
          <cell r="A383">
            <v>197</v>
          </cell>
          <cell r="B383">
            <v>4</v>
          </cell>
        </row>
        <row r="384">
          <cell r="A384">
            <v>198</v>
          </cell>
          <cell r="B384">
            <v>4</v>
          </cell>
        </row>
        <row r="385">
          <cell r="A385">
            <v>598</v>
          </cell>
          <cell r="B385">
            <v>9</v>
          </cell>
        </row>
        <row r="386">
          <cell r="A386">
            <v>599</v>
          </cell>
          <cell r="B386">
            <v>9</v>
          </cell>
        </row>
        <row r="387">
          <cell r="A387">
            <v>612</v>
          </cell>
          <cell r="B387">
            <v>3</v>
          </cell>
        </row>
        <row r="388">
          <cell r="A388">
            <v>626</v>
          </cell>
          <cell r="B388">
            <v>8</v>
          </cell>
        </row>
        <row r="389">
          <cell r="A389">
            <v>703</v>
          </cell>
          <cell r="B389">
            <v>16</v>
          </cell>
        </row>
        <row r="390">
          <cell r="A390">
            <v>704</v>
          </cell>
          <cell r="B390">
            <v>16</v>
          </cell>
        </row>
        <row r="391">
          <cell r="A391">
            <v>729</v>
          </cell>
          <cell r="B391">
            <v>4</v>
          </cell>
        </row>
        <row r="392">
          <cell r="A392">
            <v>922</v>
          </cell>
          <cell r="B392">
            <v>12</v>
          </cell>
        </row>
        <row r="393">
          <cell r="A393">
            <v>941</v>
          </cell>
          <cell r="B393">
            <v>16</v>
          </cell>
        </row>
        <row r="394">
          <cell r="A394">
            <v>1093</v>
          </cell>
          <cell r="B394">
            <v>16</v>
          </cell>
        </row>
        <row r="395">
          <cell r="A395">
            <v>1094</v>
          </cell>
          <cell r="B395">
            <v>16</v>
          </cell>
        </row>
        <row r="396">
          <cell r="A396">
            <v>1201</v>
          </cell>
          <cell r="B396">
            <v>7</v>
          </cell>
        </row>
        <row r="397">
          <cell r="A397">
            <v>1202</v>
          </cell>
          <cell r="B397">
            <v>3</v>
          </cell>
        </row>
        <row r="398">
          <cell r="A398">
            <v>1203</v>
          </cell>
          <cell r="B398">
            <v>12</v>
          </cell>
        </row>
        <row r="399">
          <cell r="A399">
            <v>1517</v>
          </cell>
          <cell r="B399">
            <v>8</v>
          </cell>
        </row>
        <row r="400">
          <cell r="A400">
            <v>1528</v>
          </cell>
          <cell r="B400">
            <v>4</v>
          </cell>
        </row>
        <row r="401">
          <cell r="A401">
            <v>1530</v>
          </cell>
          <cell r="B401">
            <v>4</v>
          </cell>
        </row>
        <row r="402">
          <cell r="A402">
            <v>1531</v>
          </cell>
          <cell r="B402">
            <v>8</v>
          </cell>
        </row>
        <row r="403">
          <cell r="A403">
            <v>1532</v>
          </cell>
          <cell r="B403">
            <v>8</v>
          </cell>
        </row>
        <row r="404">
          <cell r="A404">
            <v>1533</v>
          </cell>
          <cell r="B404">
            <v>8</v>
          </cell>
        </row>
        <row r="405">
          <cell r="A405">
            <v>1534</v>
          </cell>
          <cell r="B405">
            <v>8</v>
          </cell>
        </row>
        <row r="406">
          <cell r="A406">
            <v>3097</v>
          </cell>
          <cell r="B406">
            <v>7</v>
          </cell>
        </row>
        <row r="407">
          <cell r="A407">
            <v>3098</v>
          </cell>
          <cell r="B407">
            <v>8</v>
          </cell>
        </row>
        <row r="408">
          <cell r="A408">
            <v>3099</v>
          </cell>
          <cell r="B408">
            <v>4</v>
          </cell>
        </row>
        <row r="409">
          <cell r="A409">
            <v>3100</v>
          </cell>
          <cell r="B409">
            <v>4</v>
          </cell>
        </row>
        <row r="410">
          <cell r="A410">
            <v>3101</v>
          </cell>
          <cell r="B410">
            <v>4</v>
          </cell>
        </row>
        <row r="411">
          <cell r="A411">
            <v>27</v>
          </cell>
          <cell r="B411">
            <v>15</v>
          </cell>
        </row>
        <row r="412">
          <cell r="A412">
            <v>28</v>
          </cell>
          <cell r="B412">
            <v>15</v>
          </cell>
        </row>
        <row r="413">
          <cell r="A413">
            <v>29</v>
          </cell>
          <cell r="B413">
            <v>15</v>
          </cell>
        </row>
        <row r="414">
          <cell r="A414">
            <v>30</v>
          </cell>
          <cell r="B414">
            <v>11</v>
          </cell>
        </row>
        <row r="415">
          <cell r="A415">
            <v>31</v>
          </cell>
          <cell r="B415">
            <v>11</v>
          </cell>
        </row>
        <row r="416">
          <cell r="A416">
            <v>32</v>
          </cell>
          <cell r="B416">
            <v>15</v>
          </cell>
        </row>
        <row r="417">
          <cell r="A417">
            <v>33</v>
          </cell>
          <cell r="B417">
            <v>11</v>
          </cell>
        </row>
        <row r="418">
          <cell r="A418">
            <v>34</v>
          </cell>
          <cell r="B418">
            <v>11</v>
          </cell>
        </row>
        <row r="419">
          <cell r="A419">
            <v>35</v>
          </cell>
          <cell r="B419">
            <v>3</v>
          </cell>
        </row>
        <row r="420">
          <cell r="A420">
            <v>47</v>
          </cell>
          <cell r="B420">
            <v>11</v>
          </cell>
        </row>
        <row r="421">
          <cell r="A421">
            <v>48</v>
          </cell>
          <cell r="B421">
            <v>15</v>
          </cell>
        </row>
        <row r="422">
          <cell r="A422">
            <v>49</v>
          </cell>
          <cell r="B422">
            <v>15</v>
          </cell>
        </row>
        <row r="423">
          <cell r="A423">
            <v>50</v>
          </cell>
          <cell r="B423">
            <v>15</v>
          </cell>
        </row>
        <row r="424">
          <cell r="A424">
            <v>51</v>
          </cell>
          <cell r="B424">
            <v>11</v>
          </cell>
        </row>
        <row r="425">
          <cell r="A425">
            <v>52</v>
          </cell>
          <cell r="B425">
            <v>11</v>
          </cell>
        </row>
        <row r="426">
          <cell r="A426">
            <v>53</v>
          </cell>
          <cell r="B426">
            <v>7</v>
          </cell>
        </row>
        <row r="427">
          <cell r="A427">
            <v>54</v>
          </cell>
          <cell r="B427">
            <v>11</v>
          </cell>
        </row>
        <row r="428">
          <cell r="A428">
            <v>55</v>
          </cell>
          <cell r="B428">
            <v>15</v>
          </cell>
        </row>
        <row r="429">
          <cell r="A429">
            <v>595</v>
          </cell>
          <cell r="B429">
            <v>1</v>
          </cell>
        </row>
        <row r="430">
          <cell r="A430">
            <v>628</v>
          </cell>
          <cell r="B430">
            <v>3</v>
          </cell>
        </row>
        <row r="431">
          <cell r="A431">
            <v>630</v>
          </cell>
          <cell r="B431">
            <v>16</v>
          </cell>
        </row>
        <row r="432">
          <cell r="A432">
            <v>631</v>
          </cell>
          <cell r="B432">
            <v>16</v>
          </cell>
        </row>
        <row r="433">
          <cell r="A433">
            <v>632</v>
          </cell>
          <cell r="B433">
            <v>4</v>
          </cell>
        </row>
        <row r="434">
          <cell r="A434">
            <v>633</v>
          </cell>
          <cell r="B434">
            <v>16</v>
          </cell>
        </row>
        <row r="435">
          <cell r="A435">
            <v>634</v>
          </cell>
          <cell r="B435">
            <v>7</v>
          </cell>
        </row>
        <row r="436">
          <cell r="A436">
            <v>635</v>
          </cell>
          <cell r="B436">
            <v>16</v>
          </cell>
        </row>
        <row r="437">
          <cell r="A437">
            <v>636</v>
          </cell>
          <cell r="B437">
            <v>1</v>
          </cell>
        </row>
        <row r="438">
          <cell r="A438">
            <v>637</v>
          </cell>
          <cell r="B438">
            <v>15</v>
          </cell>
        </row>
        <row r="439">
          <cell r="A439">
            <v>638</v>
          </cell>
          <cell r="B439">
            <v>16</v>
          </cell>
        </row>
        <row r="440">
          <cell r="A440">
            <v>639</v>
          </cell>
          <cell r="B440">
            <v>16</v>
          </cell>
        </row>
        <row r="441">
          <cell r="A441">
            <v>640</v>
          </cell>
          <cell r="B441">
            <v>9</v>
          </cell>
        </row>
        <row r="442">
          <cell r="A442">
            <v>641</v>
          </cell>
          <cell r="B442">
            <v>7</v>
          </cell>
        </row>
        <row r="443">
          <cell r="A443">
            <v>642</v>
          </cell>
          <cell r="B443">
            <v>9</v>
          </cell>
        </row>
        <row r="444">
          <cell r="A444">
            <v>643</v>
          </cell>
          <cell r="B444">
            <v>8</v>
          </cell>
        </row>
        <row r="445">
          <cell r="A445">
            <v>644</v>
          </cell>
          <cell r="B445">
            <v>12</v>
          </cell>
        </row>
        <row r="446">
          <cell r="A446">
            <v>645</v>
          </cell>
          <cell r="B446">
            <v>14</v>
          </cell>
        </row>
        <row r="447">
          <cell r="A447">
            <v>646</v>
          </cell>
          <cell r="B447">
            <v>16</v>
          </cell>
        </row>
        <row r="448">
          <cell r="A448">
            <v>647</v>
          </cell>
          <cell r="B448">
            <v>4</v>
          </cell>
        </row>
        <row r="449">
          <cell r="A449">
            <v>648</v>
          </cell>
          <cell r="B449">
            <v>4</v>
          </cell>
        </row>
        <row r="450">
          <cell r="A450">
            <v>649</v>
          </cell>
          <cell r="B450">
            <v>16</v>
          </cell>
        </row>
        <row r="451">
          <cell r="A451">
            <v>650</v>
          </cell>
          <cell r="B451">
            <v>16</v>
          </cell>
        </row>
        <row r="452">
          <cell r="A452">
            <v>651</v>
          </cell>
          <cell r="B452">
            <v>3</v>
          </cell>
        </row>
        <row r="453">
          <cell r="A453">
            <v>652</v>
          </cell>
          <cell r="B453">
            <v>3</v>
          </cell>
        </row>
        <row r="454">
          <cell r="A454">
            <v>653</v>
          </cell>
          <cell r="B454">
            <v>12</v>
          </cell>
        </row>
        <row r="455">
          <cell r="A455">
            <v>654</v>
          </cell>
          <cell r="B455">
            <v>16</v>
          </cell>
        </row>
        <row r="456">
          <cell r="A456">
            <v>655</v>
          </cell>
          <cell r="B456">
            <v>1</v>
          </cell>
        </row>
        <row r="457">
          <cell r="A457">
            <v>656</v>
          </cell>
          <cell r="B457">
            <v>1</v>
          </cell>
        </row>
        <row r="458">
          <cell r="A458">
            <v>657</v>
          </cell>
          <cell r="B458">
            <v>16</v>
          </cell>
        </row>
        <row r="459">
          <cell r="A459">
            <v>658</v>
          </cell>
          <cell r="B459">
            <v>11</v>
          </cell>
        </row>
        <row r="460">
          <cell r="A460">
            <v>659</v>
          </cell>
          <cell r="B460">
            <v>11</v>
          </cell>
        </row>
        <row r="461">
          <cell r="A461">
            <v>660</v>
          </cell>
          <cell r="B461">
            <v>2</v>
          </cell>
        </row>
        <row r="462">
          <cell r="A462">
            <v>661</v>
          </cell>
          <cell r="B462">
            <v>3</v>
          </cell>
        </row>
        <row r="463">
          <cell r="A463">
            <v>662</v>
          </cell>
          <cell r="B463">
            <v>16</v>
          </cell>
        </row>
        <row r="464">
          <cell r="A464">
            <v>663</v>
          </cell>
          <cell r="B464">
            <v>14</v>
          </cell>
        </row>
        <row r="465">
          <cell r="A465">
            <v>664</v>
          </cell>
          <cell r="B465">
            <v>5</v>
          </cell>
        </row>
        <row r="466">
          <cell r="A466">
            <v>665</v>
          </cell>
          <cell r="B466">
            <v>10</v>
          </cell>
        </row>
        <row r="467">
          <cell r="A467">
            <v>666</v>
          </cell>
          <cell r="B467">
            <v>16</v>
          </cell>
        </row>
        <row r="468">
          <cell r="A468">
            <v>667</v>
          </cell>
          <cell r="B468">
            <v>16</v>
          </cell>
        </row>
        <row r="469">
          <cell r="A469">
            <v>668</v>
          </cell>
          <cell r="B469">
            <v>7</v>
          </cell>
        </row>
        <row r="470">
          <cell r="A470">
            <v>669</v>
          </cell>
          <cell r="B470">
            <v>11</v>
          </cell>
        </row>
        <row r="471">
          <cell r="A471">
            <v>670</v>
          </cell>
          <cell r="B471">
            <v>8</v>
          </cell>
        </row>
        <row r="472">
          <cell r="A472">
            <v>671</v>
          </cell>
          <cell r="B472">
            <v>11</v>
          </cell>
        </row>
        <row r="473">
          <cell r="A473">
            <v>672</v>
          </cell>
          <cell r="B473">
            <v>15</v>
          </cell>
        </row>
        <row r="474">
          <cell r="A474">
            <v>673</v>
          </cell>
          <cell r="B474">
            <v>12</v>
          </cell>
        </row>
        <row r="475">
          <cell r="A475">
            <v>674</v>
          </cell>
          <cell r="B475">
            <v>11</v>
          </cell>
        </row>
        <row r="476">
          <cell r="A476">
            <v>675</v>
          </cell>
          <cell r="B476">
            <v>11</v>
          </cell>
        </row>
        <row r="477">
          <cell r="A477">
            <v>676</v>
          </cell>
          <cell r="B477">
            <v>16</v>
          </cell>
        </row>
        <row r="478">
          <cell r="A478">
            <v>677</v>
          </cell>
          <cell r="B478">
            <v>1</v>
          </cell>
        </row>
        <row r="479">
          <cell r="A479">
            <v>678</v>
          </cell>
          <cell r="B479">
            <v>16</v>
          </cell>
        </row>
        <row r="480">
          <cell r="A480">
            <v>679</v>
          </cell>
          <cell r="B480">
            <v>12</v>
          </cell>
        </row>
        <row r="481">
          <cell r="A481">
            <v>680</v>
          </cell>
          <cell r="B481">
            <v>3</v>
          </cell>
        </row>
        <row r="482">
          <cell r="A482">
            <v>681</v>
          </cell>
          <cell r="B482">
            <v>1</v>
          </cell>
        </row>
        <row r="483">
          <cell r="A483">
            <v>682</v>
          </cell>
          <cell r="B483">
            <v>3</v>
          </cell>
        </row>
        <row r="484">
          <cell r="A484">
            <v>683</v>
          </cell>
          <cell r="B484">
            <v>16</v>
          </cell>
        </row>
        <row r="485">
          <cell r="A485">
            <v>684</v>
          </cell>
          <cell r="B485">
            <v>1</v>
          </cell>
        </row>
        <row r="486">
          <cell r="A486">
            <v>685</v>
          </cell>
          <cell r="B486">
            <v>1</v>
          </cell>
        </row>
        <row r="487">
          <cell r="A487">
            <v>686</v>
          </cell>
          <cell r="B487">
            <v>15</v>
          </cell>
        </row>
        <row r="488">
          <cell r="A488">
            <v>687</v>
          </cell>
          <cell r="B488">
            <v>16</v>
          </cell>
        </row>
        <row r="489">
          <cell r="A489">
            <v>688</v>
          </cell>
          <cell r="B489">
            <v>14</v>
          </cell>
        </row>
        <row r="490">
          <cell r="A490">
            <v>689</v>
          </cell>
          <cell r="B490">
            <v>16</v>
          </cell>
        </row>
        <row r="491">
          <cell r="A491">
            <v>690</v>
          </cell>
          <cell r="B491">
            <v>16</v>
          </cell>
        </row>
        <row r="492">
          <cell r="A492">
            <v>691</v>
          </cell>
          <cell r="B492">
            <v>15</v>
          </cell>
        </row>
        <row r="493">
          <cell r="A493">
            <v>692</v>
          </cell>
          <cell r="B493">
            <v>16</v>
          </cell>
        </row>
        <row r="494">
          <cell r="A494">
            <v>693</v>
          </cell>
          <cell r="B494">
            <v>9</v>
          </cell>
        </row>
        <row r="495">
          <cell r="A495">
            <v>694</v>
          </cell>
          <cell r="B495">
            <v>8</v>
          </cell>
        </row>
        <row r="496">
          <cell r="A496">
            <v>695</v>
          </cell>
          <cell r="B496">
            <v>1</v>
          </cell>
        </row>
        <row r="497">
          <cell r="A497">
            <v>696</v>
          </cell>
          <cell r="B497">
            <v>16</v>
          </cell>
        </row>
        <row r="498">
          <cell r="A498">
            <v>697</v>
          </cell>
          <cell r="B498">
            <v>16</v>
          </cell>
        </row>
        <row r="499">
          <cell r="A499">
            <v>698</v>
          </cell>
          <cell r="B499">
            <v>3</v>
          </cell>
        </row>
        <row r="500">
          <cell r="A500">
            <v>699</v>
          </cell>
          <cell r="B500">
            <v>3</v>
          </cell>
        </row>
        <row r="501">
          <cell r="A501">
            <v>700</v>
          </cell>
          <cell r="B501">
            <v>16</v>
          </cell>
        </row>
        <row r="502">
          <cell r="A502">
            <v>713</v>
          </cell>
          <cell r="B502">
            <v>1</v>
          </cell>
        </row>
        <row r="503">
          <cell r="A503">
            <v>715</v>
          </cell>
          <cell r="B503">
            <v>3</v>
          </cell>
        </row>
        <row r="504">
          <cell r="A504">
            <v>731</v>
          </cell>
          <cell r="B504">
            <v>11</v>
          </cell>
        </row>
        <row r="505">
          <cell r="A505">
            <v>733</v>
          </cell>
          <cell r="B505">
            <v>7</v>
          </cell>
        </row>
        <row r="506">
          <cell r="A506">
            <v>734</v>
          </cell>
          <cell r="B506">
            <v>11</v>
          </cell>
        </row>
        <row r="507">
          <cell r="A507">
            <v>735</v>
          </cell>
          <cell r="B507">
            <v>7</v>
          </cell>
        </row>
        <row r="508">
          <cell r="A508">
            <v>736</v>
          </cell>
          <cell r="B508">
            <v>7</v>
          </cell>
        </row>
        <row r="509">
          <cell r="A509">
            <v>737</v>
          </cell>
          <cell r="B509">
            <v>3</v>
          </cell>
        </row>
        <row r="510">
          <cell r="A510">
            <v>738</v>
          </cell>
          <cell r="B510">
            <v>3</v>
          </cell>
        </row>
        <row r="511">
          <cell r="A511">
            <v>739</v>
          </cell>
          <cell r="B511">
            <v>11</v>
          </cell>
        </row>
        <row r="512">
          <cell r="A512">
            <v>740</v>
          </cell>
          <cell r="B512">
            <v>11</v>
          </cell>
        </row>
        <row r="513">
          <cell r="A513">
            <v>741</v>
          </cell>
          <cell r="B513">
            <v>7</v>
          </cell>
        </row>
        <row r="514">
          <cell r="A514">
            <v>742</v>
          </cell>
          <cell r="B514">
            <v>11</v>
          </cell>
        </row>
        <row r="515">
          <cell r="A515">
            <v>743</v>
          </cell>
          <cell r="B515">
            <v>11</v>
          </cell>
        </row>
        <row r="516">
          <cell r="A516">
            <v>744</v>
          </cell>
          <cell r="B516">
            <v>16</v>
          </cell>
        </row>
        <row r="517">
          <cell r="A517">
            <v>745</v>
          </cell>
          <cell r="B517">
            <v>3</v>
          </cell>
        </row>
        <row r="518">
          <cell r="A518">
            <v>746</v>
          </cell>
          <cell r="B518">
            <v>3</v>
          </cell>
        </row>
        <row r="519">
          <cell r="A519">
            <v>747</v>
          </cell>
          <cell r="B519">
            <v>3</v>
          </cell>
        </row>
        <row r="520">
          <cell r="A520">
            <v>748</v>
          </cell>
          <cell r="B520">
            <v>11</v>
          </cell>
        </row>
        <row r="521">
          <cell r="A521">
            <v>749</v>
          </cell>
          <cell r="B521">
            <v>3</v>
          </cell>
        </row>
        <row r="522">
          <cell r="A522">
            <v>750</v>
          </cell>
          <cell r="B522">
            <v>1</v>
          </cell>
        </row>
        <row r="523">
          <cell r="A523">
            <v>751</v>
          </cell>
          <cell r="B523">
            <v>3</v>
          </cell>
        </row>
        <row r="524">
          <cell r="A524">
            <v>752</v>
          </cell>
          <cell r="B524">
            <v>3</v>
          </cell>
        </row>
        <row r="525">
          <cell r="A525">
            <v>753</v>
          </cell>
          <cell r="B525">
            <v>11</v>
          </cell>
        </row>
        <row r="526">
          <cell r="A526">
            <v>754</v>
          </cell>
          <cell r="B526">
            <v>3</v>
          </cell>
        </row>
        <row r="527">
          <cell r="A527">
            <v>755</v>
          </cell>
          <cell r="B527">
            <v>3</v>
          </cell>
        </row>
        <row r="528">
          <cell r="A528">
            <v>756</v>
          </cell>
          <cell r="B528">
            <v>15</v>
          </cell>
        </row>
        <row r="529">
          <cell r="A529">
            <v>757</v>
          </cell>
          <cell r="B529">
            <v>7</v>
          </cell>
        </row>
        <row r="530">
          <cell r="A530">
            <v>758</v>
          </cell>
          <cell r="B530">
            <v>3</v>
          </cell>
        </row>
        <row r="531">
          <cell r="A531">
            <v>759</v>
          </cell>
          <cell r="B531">
            <v>3</v>
          </cell>
        </row>
        <row r="532">
          <cell r="A532">
            <v>760</v>
          </cell>
          <cell r="B532">
            <v>3</v>
          </cell>
        </row>
        <row r="533">
          <cell r="A533">
            <v>761</v>
          </cell>
          <cell r="B533">
            <v>7</v>
          </cell>
        </row>
        <row r="534">
          <cell r="A534">
            <v>762</v>
          </cell>
          <cell r="B534">
            <v>3</v>
          </cell>
        </row>
        <row r="535">
          <cell r="A535">
            <v>763</v>
          </cell>
          <cell r="B535">
            <v>3</v>
          </cell>
        </row>
        <row r="536">
          <cell r="A536">
            <v>764</v>
          </cell>
          <cell r="B536">
            <v>3</v>
          </cell>
        </row>
        <row r="537">
          <cell r="A537">
            <v>765</v>
          </cell>
          <cell r="B537">
            <v>11</v>
          </cell>
        </row>
        <row r="538">
          <cell r="A538">
            <v>766</v>
          </cell>
          <cell r="B538">
            <v>3</v>
          </cell>
        </row>
        <row r="539">
          <cell r="A539">
            <v>767</v>
          </cell>
          <cell r="B539">
            <v>7</v>
          </cell>
        </row>
        <row r="540">
          <cell r="A540">
            <v>768</v>
          </cell>
          <cell r="B540">
            <v>7</v>
          </cell>
        </row>
        <row r="541">
          <cell r="A541">
            <v>769</v>
          </cell>
          <cell r="B541">
            <v>7</v>
          </cell>
        </row>
        <row r="542">
          <cell r="A542">
            <v>770</v>
          </cell>
          <cell r="B542">
            <v>4</v>
          </cell>
        </row>
        <row r="543">
          <cell r="A543">
            <v>771</v>
          </cell>
          <cell r="B543">
            <v>1</v>
          </cell>
        </row>
        <row r="544">
          <cell r="A544">
            <v>772</v>
          </cell>
          <cell r="B544">
            <v>3</v>
          </cell>
        </row>
        <row r="545">
          <cell r="A545">
            <v>773</v>
          </cell>
          <cell r="B545">
            <v>3</v>
          </cell>
        </row>
        <row r="546">
          <cell r="A546">
            <v>774</v>
          </cell>
          <cell r="B546">
            <v>3</v>
          </cell>
        </row>
        <row r="547">
          <cell r="A547">
            <v>775</v>
          </cell>
          <cell r="B547">
            <v>7</v>
          </cell>
        </row>
        <row r="548">
          <cell r="A548">
            <v>776</v>
          </cell>
          <cell r="B548">
            <v>3</v>
          </cell>
        </row>
        <row r="549">
          <cell r="A549">
            <v>777</v>
          </cell>
          <cell r="B549">
            <v>3</v>
          </cell>
        </row>
        <row r="550">
          <cell r="A550">
            <v>778</v>
          </cell>
          <cell r="B550">
            <v>3</v>
          </cell>
        </row>
        <row r="551">
          <cell r="A551">
            <v>779</v>
          </cell>
          <cell r="B551">
            <v>7</v>
          </cell>
        </row>
        <row r="552">
          <cell r="A552">
            <v>780</v>
          </cell>
          <cell r="B552">
            <v>1</v>
          </cell>
        </row>
        <row r="553">
          <cell r="A553">
            <v>781</v>
          </cell>
          <cell r="B553">
            <v>3</v>
          </cell>
        </row>
        <row r="554">
          <cell r="A554">
            <v>782</v>
          </cell>
          <cell r="B554">
            <v>1</v>
          </cell>
        </row>
        <row r="555">
          <cell r="A555">
            <v>783</v>
          </cell>
          <cell r="B555">
            <v>3</v>
          </cell>
        </row>
        <row r="556">
          <cell r="A556">
            <v>784</v>
          </cell>
          <cell r="B556">
            <v>3</v>
          </cell>
        </row>
        <row r="557">
          <cell r="A557">
            <v>785</v>
          </cell>
          <cell r="B557">
            <v>11</v>
          </cell>
        </row>
        <row r="558">
          <cell r="A558">
            <v>787</v>
          </cell>
          <cell r="B558">
            <v>3</v>
          </cell>
        </row>
        <row r="559">
          <cell r="A559">
            <v>788</v>
          </cell>
          <cell r="B559">
            <v>3</v>
          </cell>
        </row>
        <row r="560">
          <cell r="A560">
            <v>789</v>
          </cell>
          <cell r="B560">
            <v>15</v>
          </cell>
        </row>
        <row r="561">
          <cell r="A561">
            <v>790</v>
          </cell>
          <cell r="B561">
            <v>15</v>
          </cell>
        </row>
        <row r="562">
          <cell r="A562">
            <v>791</v>
          </cell>
          <cell r="B562">
            <v>16</v>
          </cell>
        </row>
        <row r="563">
          <cell r="A563">
            <v>792</v>
          </cell>
          <cell r="B563">
            <v>15</v>
          </cell>
        </row>
        <row r="564">
          <cell r="A564">
            <v>793</v>
          </cell>
          <cell r="B564">
            <v>16</v>
          </cell>
        </row>
        <row r="565">
          <cell r="A565">
            <v>794</v>
          </cell>
          <cell r="B565">
            <v>15</v>
          </cell>
        </row>
        <row r="566">
          <cell r="A566">
            <v>795</v>
          </cell>
          <cell r="B566">
            <v>3</v>
          </cell>
        </row>
        <row r="567">
          <cell r="A567">
            <v>796</v>
          </cell>
          <cell r="B567">
            <v>4</v>
          </cell>
        </row>
        <row r="568">
          <cell r="A568">
            <v>797</v>
          </cell>
          <cell r="B568">
            <v>15</v>
          </cell>
        </row>
        <row r="569">
          <cell r="A569">
            <v>798</v>
          </cell>
          <cell r="B569">
            <v>11</v>
          </cell>
        </row>
        <row r="570">
          <cell r="A570">
            <v>799</v>
          </cell>
          <cell r="B570">
            <v>1</v>
          </cell>
        </row>
        <row r="571">
          <cell r="A571">
            <v>800</v>
          </cell>
          <cell r="B571">
            <v>3</v>
          </cell>
        </row>
        <row r="572">
          <cell r="A572">
            <v>801</v>
          </cell>
          <cell r="B572">
            <v>3</v>
          </cell>
        </row>
        <row r="573">
          <cell r="A573">
            <v>802</v>
          </cell>
          <cell r="B573">
            <v>3</v>
          </cell>
        </row>
        <row r="574">
          <cell r="A574">
            <v>803</v>
          </cell>
          <cell r="B574">
            <v>15</v>
          </cell>
        </row>
        <row r="575">
          <cell r="A575">
            <v>804</v>
          </cell>
          <cell r="B575">
            <v>15</v>
          </cell>
        </row>
        <row r="576">
          <cell r="A576">
            <v>805</v>
          </cell>
          <cell r="B576">
            <v>3</v>
          </cell>
        </row>
        <row r="577">
          <cell r="A577">
            <v>806</v>
          </cell>
          <cell r="B577">
            <v>8</v>
          </cell>
        </row>
        <row r="578">
          <cell r="A578">
            <v>807</v>
          </cell>
          <cell r="B578">
            <v>1</v>
          </cell>
        </row>
        <row r="579">
          <cell r="A579">
            <v>808</v>
          </cell>
          <cell r="B579">
            <v>7</v>
          </cell>
        </row>
        <row r="580">
          <cell r="A580">
            <v>809</v>
          </cell>
          <cell r="B580">
            <v>7</v>
          </cell>
        </row>
        <row r="581">
          <cell r="A581">
            <v>810</v>
          </cell>
          <cell r="B581">
            <v>7</v>
          </cell>
        </row>
        <row r="582">
          <cell r="A582">
            <v>811</v>
          </cell>
          <cell r="B582">
            <v>16</v>
          </cell>
        </row>
        <row r="583">
          <cell r="A583">
            <v>812</v>
          </cell>
          <cell r="B583">
            <v>16</v>
          </cell>
        </row>
        <row r="584">
          <cell r="A584">
            <v>813</v>
          </cell>
          <cell r="B584">
            <v>3</v>
          </cell>
        </row>
        <row r="585">
          <cell r="A585">
            <v>814</v>
          </cell>
          <cell r="B585">
            <v>7</v>
          </cell>
        </row>
        <row r="586">
          <cell r="A586">
            <v>815</v>
          </cell>
          <cell r="B586">
            <v>11</v>
          </cell>
        </row>
        <row r="587">
          <cell r="A587">
            <v>816</v>
          </cell>
          <cell r="B587">
            <v>15</v>
          </cell>
        </row>
        <row r="588">
          <cell r="A588">
            <v>817</v>
          </cell>
          <cell r="B588">
            <v>15</v>
          </cell>
        </row>
        <row r="589">
          <cell r="A589">
            <v>818</v>
          </cell>
          <cell r="B589">
            <v>1</v>
          </cell>
        </row>
        <row r="590">
          <cell r="A590">
            <v>819</v>
          </cell>
          <cell r="B590">
            <v>3</v>
          </cell>
        </row>
        <row r="591">
          <cell r="A591">
            <v>820</v>
          </cell>
          <cell r="B591">
            <v>11</v>
          </cell>
        </row>
        <row r="592">
          <cell r="A592">
            <v>821</v>
          </cell>
          <cell r="B592">
            <v>3</v>
          </cell>
        </row>
        <row r="593">
          <cell r="A593">
            <v>822</v>
          </cell>
          <cell r="B593">
            <v>16</v>
          </cell>
        </row>
        <row r="594">
          <cell r="A594">
            <v>823</v>
          </cell>
          <cell r="B594">
            <v>3</v>
          </cell>
        </row>
        <row r="595">
          <cell r="A595">
            <v>824</v>
          </cell>
          <cell r="B595">
            <v>15</v>
          </cell>
        </row>
        <row r="596">
          <cell r="A596">
            <v>825</v>
          </cell>
          <cell r="B596">
            <v>3</v>
          </cell>
        </row>
        <row r="597">
          <cell r="A597">
            <v>826</v>
          </cell>
          <cell r="B597">
            <v>3</v>
          </cell>
        </row>
        <row r="598">
          <cell r="A598">
            <v>827</v>
          </cell>
          <cell r="B598">
            <v>3</v>
          </cell>
        </row>
        <row r="599">
          <cell r="A599">
            <v>828</v>
          </cell>
          <cell r="B599">
            <v>3</v>
          </cell>
        </row>
        <row r="600">
          <cell r="A600">
            <v>829</v>
          </cell>
          <cell r="B600">
            <v>3</v>
          </cell>
        </row>
        <row r="601">
          <cell r="A601">
            <v>830</v>
          </cell>
          <cell r="B601">
            <v>1</v>
          </cell>
        </row>
        <row r="602">
          <cell r="A602">
            <v>845</v>
          </cell>
          <cell r="B602">
            <v>3</v>
          </cell>
        </row>
        <row r="603">
          <cell r="A603">
            <v>846</v>
          </cell>
          <cell r="B603">
            <v>8</v>
          </cell>
        </row>
        <row r="604">
          <cell r="A604">
            <v>847</v>
          </cell>
          <cell r="B604">
            <v>15</v>
          </cell>
        </row>
        <row r="605">
          <cell r="A605">
            <v>848</v>
          </cell>
          <cell r="B605">
            <v>15</v>
          </cell>
        </row>
        <row r="606">
          <cell r="A606">
            <v>849</v>
          </cell>
          <cell r="B606">
            <v>15</v>
          </cell>
        </row>
        <row r="607">
          <cell r="A607">
            <v>850</v>
          </cell>
          <cell r="B607">
            <v>16</v>
          </cell>
        </row>
        <row r="608">
          <cell r="A608">
            <v>851</v>
          </cell>
          <cell r="B608">
            <v>12</v>
          </cell>
        </row>
        <row r="609">
          <cell r="A609">
            <v>852</v>
          </cell>
          <cell r="B609">
            <v>11</v>
          </cell>
        </row>
        <row r="610">
          <cell r="A610">
            <v>853</v>
          </cell>
          <cell r="B610">
            <v>15</v>
          </cell>
        </row>
        <row r="611">
          <cell r="A611">
            <v>854</v>
          </cell>
          <cell r="B611">
            <v>7</v>
          </cell>
        </row>
        <row r="612">
          <cell r="A612">
            <v>855</v>
          </cell>
          <cell r="B612">
            <v>11</v>
          </cell>
        </row>
        <row r="613">
          <cell r="A613">
            <v>856</v>
          </cell>
          <cell r="B613">
            <v>16</v>
          </cell>
        </row>
        <row r="614">
          <cell r="A614">
            <v>857</v>
          </cell>
          <cell r="B614">
            <v>12</v>
          </cell>
        </row>
        <row r="615">
          <cell r="A615">
            <v>858</v>
          </cell>
          <cell r="B615">
            <v>16</v>
          </cell>
        </row>
        <row r="616">
          <cell r="A616">
            <v>859</v>
          </cell>
          <cell r="B616">
            <v>16</v>
          </cell>
        </row>
        <row r="617">
          <cell r="A617">
            <v>860</v>
          </cell>
          <cell r="B617">
            <v>7</v>
          </cell>
        </row>
        <row r="618">
          <cell r="A618">
            <v>861</v>
          </cell>
          <cell r="B618">
            <v>3</v>
          </cell>
        </row>
        <row r="619">
          <cell r="A619">
            <v>862</v>
          </cell>
          <cell r="B619">
            <v>7</v>
          </cell>
        </row>
        <row r="620">
          <cell r="A620">
            <v>863</v>
          </cell>
          <cell r="B620">
            <v>3</v>
          </cell>
        </row>
        <row r="621">
          <cell r="A621">
            <v>864</v>
          </cell>
          <cell r="B621">
            <v>1</v>
          </cell>
        </row>
        <row r="622">
          <cell r="A622">
            <v>865</v>
          </cell>
          <cell r="B622">
            <v>3</v>
          </cell>
        </row>
        <row r="623">
          <cell r="A623">
            <v>866</v>
          </cell>
          <cell r="B623">
            <v>7</v>
          </cell>
        </row>
        <row r="624">
          <cell r="A624">
            <v>867</v>
          </cell>
          <cell r="B624">
            <v>16</v>
          </cell>
        </row>
        <row r="625">
          <cell r="A625">
            <v>868</v>
          </cell>
          <cell r="B625">
            <v>11</v>
          </cell>
        </row>
        <row r="626">
          <cell r="A626">
            <v>869</v>
          </cell>
          <cell r="B626">
            <v>3</v>
          </cell>
        </row>
        <row r="627">
          <cell r="A627">
            <v>870</v>
          </cell>
          <cell r="B627">
            <v>15</v>
          </cell>
        </row>
        <row r="628">
          <cell r="A628">
            <v>871</v>
          </cell>
          <cell r="B628">
            <v>1</v>
          </cell>
        </row>
        <row r="629">
          <cell r="A629">
            <v>872</v>
          </cell>
          <cell r="B629">
            <v>3</v>
          </cell>
        </row>
        <row r="630">
          <cell r="A630">
            <v>873</v>
          </cell>
          <cell r="B630">
            <v>3</v>
          </cell>
        </row>
        <row r="631">
          <cell r="A631">
            <v>874</v>
          </cell>
          <cell r="B631">
            <v>1</v>
          </cell>
        </row>
        <row r="632">
          <cell r="A632">
            <v>875</v>
          </cell>
          <cell r="B632">
            <v>8</v>
          </cell>
        </row>
        <row r="633">
          <cell r="A633">
            <v>876</v>
          </cell>
          <cell r="B633">
            <v>15</v>
          </cell>
        </row>
        <row r="634">
          <cell r="A634">
            <v>877</v>
          </cell>
          <cell r="B634">
            <v>7</v>
          </cell>
        </row>
        <row r="635">
          <cell r="A635">
            <v>878</v>
          </cell>
          <cell r="B635">
            <v>15</v>
          </cell>
        </row>
        <row r="636">
          <cell r="A636">
            <v>879</v>
          </cell>
          <cell r="B636">
            <v>16</v>
          </cell>
        </row>
        <row r="637">
          <cell r="A637">
            <v>880</v>
          </cell>
          <cell r="B637">
            <v>11</v>
          </cell>
        </row>
        <row r="638">
          <cell r="A638">
            <v>881</v>
          </cell>
          <cell r="B638">
            <v>1</v>
          </cell>
        </row>
        <row r="639">
          <cell r="A639">
            <v>882</v>
          </cell>
          <cell r="B639">
            <v>16</v>
          </cell>
        </row>
        <row r="640">
          <cell r="A640">
            <v>883</v>
          </cell>
          <cell r="B640">
            <v>12</v>
          </cell>
        </row>
        <row r="641">
          <cell r="A641">
            <v>884</v>
          </cell>
          <cell r="B641">
            <v>16</v>
          </cell>
        </row>
        <row r="642">
          <cell r="A642">
            <v>885</v>
          </cell>
          <cell r="B642">
            <v>1</v>
          </cell>
        </row>
        <row r="643">
          <cell r="A643">
            <v>886</v>
          </cell>
          <cell r="B643">
            <v>7</v>
          </cell>
        </row>
        <row r="644">
          <cell r="A644">
            <v>887</v>
          </cell>
          <cell r="B644">
            <v>11</v>
          </cell>
        </row>
        <row r="645">
          <cell r="A645">
            <v>888</v>
          </cell>
          <cell r="B645">
            <v>3</v>
          </cell>
        </row>
        <row r="646">
          <cell r="A646">
            <v>889</v>
          </cell>
          <cell r="B646">
            <v>16</v>
          </cell>
        </row>
        <row r="647">
          <cell r="A647">
            <v>890</v>
          </cell>
          <cell r="B647">
            <v>11</v>
          </cell>
        </row>
        <row r="648">
          <cell r="A648">
            <v>891</v>
          </cell>
          <cell r="B648">
            <v>15</v>
          </cell>
        </row>
        <row r="649">
          <cell r="A649">
            <v>892</v>
          </cell>
          <cell r="B649">
            <v>15</v>
          </cell>
        </row>
        <row r="650">
          <cell r="A650">
            <v>893</v>
          </cell>
          <cell r="B650">
            <v>15</v>
          </cell>
        </row>
        <row r="651">
          <cell r="A651">
            <v>913</v>
          </cell>
          <cell r="B651">
            <v>6</v>
          </cell>
        </row>
        <row r="652">
          <cell r="A652">
            <v>915</v>
          </cell>
          <cell r="B652">
            <v>1</v>
          </cell>
        </row>
        <row r="653">
          <cell r="A653">
            <v>916</v>
          </cell>
          <cell r="B653">
            <v>3</v>
          </cell>
        </row>
        <row r="654">
          <cell r="A654">
            <v>917</v>
          </cell>
          <cell r="B654">
            <v>3</v>
          </cell>
        </row>
        <row r="655">
          <cell r="A655">
            <v>924</v>
          </cell>
          <cell r="B655">
            <v>15</v>
          </cell>
        </row>
        <row r="656">
          <cell r="A656">
            <v>931</v>
          </cell>
          <cell r="B656">
            <v>15</v>
          </cell>
        </row>
        <row r="657">
          <cell r="A657">
            <v>934</v>
          </cell>
          <cell r="B657">
            <v>8</v>
          </cell>
        </row>
        <row r="658">
          <cell r="A658">
            <v>936</v>
          </cell>
          <cell r="B658">
            <v>1</v>
          </cell>
        </row>
        <row r="659">
          <cell r="A659">
            <v>938</v>
          </cell>
          <cell r="B659">
            <v>12</v>
          </cell>
        </row>
        <row r="660">
          <cell r="A660">
            <v>942</v>
          </cell>
          <cell r="B660">
            <v>15</v>
          </cell>
        </row>
        <row r="661">
          <cell r="A661">
            <v>943</v>
          </cell>
          <cell r="B661">
            <v>11</v>
          </cell>
        </row>
        <row r="662">
          <cell r="A662">
            <v>944</v>
          </cell>
          <cell r="B662">
            <v>11</v>
          </cell>
        </row>
        <row r="663">
          <cell r="A663">
            <v>945</v>
          </cell>
          <cell r="B663">
            <v>7</v>
          </cell>
        </row>
        <row r="664">
          <cell r="A664">
            <v>946</v>
          </cell>
          <cell r="B664">
            <v>15</v>
          </cell>
        </row>
        <row r="665">
          <cell r="A665">
            <v>947</v>
          </cell>
          <cell r="B665">
            <v>7</v>
          </cell>
        </row>
        <row r="666">
          <cell r="A666">
            <v>948</v>
          </cell>
          <cell r="B666">
            <v>15</v>
          </cell>
        </row>
        <row r="667">
          <cell r="A667">
            <v>949</v>
          </cell>
          <cell r="B667">
            <v>15</v>
          </cell>
        </row>
        <row r="668">
          <cell r="A668">
            <v>950</v>
          </cell>
          <cell r="B668">
            <v>15</v>
          </cell>
        </row>
        <row r="669">
          <cell r="A669">
            <v>951</v>
          </cell>
          <cell r="B669">
            <v>11</v>
          </cell>
        </row>
        <row r="670">
          <cell r="A670">
            <v>952</v>
          </cell>
          <cell r="B670">
            <v>9</v>
          </cell>
        </row>
        <row r="671">
          <cell r="A671">
            <v>953</v>
          </cell>
          <cell r="B671">
            <v>15</v>
          </cell>
        </row>
        <row r="672">
          <cell r="A672">
            <v>954</v>
          </cell>
          <cell r="B672">
            <v>7</v>
          </cell>
        </row>
        <row r="673">
          <cell r="A673">
            <v>955</v>
          </cell>
          <cell r="B673">
            <v>15</v>
          </cell>
        </row>
        <row r="674">
          <cell r="A674">
            <v>956</v>
          </cell>
          <cell r="B674">
            <v>15</v>
          </cell>
        </row>
        <row r="675">
          <cell r="A675">
            <v>957</v>
          </cell>
          <cell r="B675">
            <v>11</v>
          </cell>
        </row>
        <row r="676">
          <cell r="A676">
            <v>958</v>
          </cell>
          <cell r="B676">
            <v>15</v>
          </cell>
        </row>
        <row r="677">
          <cell r="A677">
            <v>959</v>
          </cell>
          <cell r="B677">
            <v>7</v>
          </cell>
        </row>
        <row r="678">
          <cell r="A678">
            <v>960</v>
          </cell>
          <cell r="B678">
            <v>3</v>
          </cell>
        </row>
        <row r="679">
          <cell r="A679">
            <v>961</v>
          </cell>
          <cell r="B679">
            <v>3</v>
          </cell>
        </row>
        <row r="680">
          <cell r="A680">
            <v>962</v>
          </cell>
          <cell r="B680">
            <v>11</v>
          </cell>
        </row>
        <row r="681">
          <cell r="A681">
            <v>963</v>
          </cell>
          <cell r="B681">
            <v>3</v>
          </cell>
        </row>
        <row r="682">
          <cell r="A682">
            <v>964</v>
          </cell>
          <cell r="B682">
            <v>3</v>
          </cell>
        </row>
        <row r="683">
          <cell r="A683">
            <v>965</v>
          </cell>
          <cell r="B683">
            <v>3</v>
          </cell>
        </row>
        <row r="684">
          <cell r="A684">
            <v>966</v>
          </cell>
          <cell r="B684">
            <v>7</v>
          </cell>
        </row>
        <row r="685">
          <cell r="A685">
            <v>967</v>
          </cell>
          <cell r="B685">
            <v>3</v>
          </cell>
        </row>
        <row r="686">
          <cell r="A686">
            <v>968</v>
          </cell>
          <cell r="B686">
            <v>7</v>
          </cell>
        </row>
        <row r="687">
          <cell r="A687">
            <v>969</v>
          </cell>
          <cell r="B687">
            <v>5</v>
          </cell>
        </row>
        <row r="688">
          <cell r="A688">
            <v>970</v>
          </cell>
          <cell r="B688">
            <v>7</v>
          </cell>
        </row>
        <row r="689">
          <cell r="A689">
            <v>971</v>
          </cell>
          <cell r="B689">
            <v>3</v>
          </cell>
        </row>
        <row r="690">
          <cell r="A690">
            <v>972</v>
          </cell>
          <cell r="B690">
            <v>7</v>
          </cell>
        </row>
        <row r="691">
          <cell r="A691">
            <v>973</v>
          </cell>
          <cell r="B691">
            <v>7</v>
          </cell>
        </row>
        <row r="692">
          <cell r="A692">
            <v>974</v>
          </cell>
          <cell r="B692">
            <v>3</v>
          </cell>
        </row>
        <row r="693">
          <cell r="A693">
            <v>975</v>
          </cell>
          <cell r="B693">
            <v>3</v>
          </cell>
        </row>
        <row r="694">
          <cell r="A694">
            <v>976</v>
          </cell>
          <cell r="B694">
            <v>3</v>
          </cell>
        </row>
        <row r="695">
          <cell r="A695">
            <v>977</v>
          </cell>
          <cell r="B695">
            <v>3</v>
          </cell>
        </row>
        <row r="696">
          <cell r="A696">
            <v>978</v>
          </cell>
          <cell r="B696">
            <v>3</v>
          </cell>
        </row>
        <row r="697">
          <cell r="A697">
            <v>979</v>
          </cell>
          <cell r="B697">
            <v>3</v>
          </cell>
        </row>
        <row r="698">
          <cell r="A698">
            <v>980</v>
          </cell>
          <cell r="B698">
            <v>3</v>
          </cell>
        </row>
        <row r="699">
          <cell r="A699">
            <v>981</v>
          </cell>
          <cell r="B699">
            <v>7</v>
          </cell>
        </row>
        <row r="700">
          <cell r="A700">
            <v>982</v>
          </cell>
          <cell r="B700">
            <v>3</v>
          </cell>
        </row>
        <row r="701">
          <cell r="A701">
            <v>983</v>
          </cell>
          <cell r="B701">
            <v>3</v>
          </cell>
        </row>
        <row r="702">
          <cell r="A702">
            <v>984</v>
          </cell>
          <cell r="B702">
            <v>5</v>
          </cell>
        </row>
        <row r="703">
          <cell r="A703">
            <v>985</v>
          </cell>
          <cell r="B703">
            <v>3</v>
          </cell>
        </row>
        <row r="704">
          <cell r="A704">
            <v>986</v>
          </cell>
          <cell r="B704">
            <v>3</v>
          </cell>
        </row>
        <row r="705">
          <cell r="A705">
            <v>987</v>
          </cell>
          <cell r="B705">
            <v>11</v>
          </cell>
        </row>
        <row r="706">
          <cell r="A706">
            <v>988</v>
          </cell>
          <cell r="B706">
            <v>3</v>
          </cell>
        </row>
        <row r="707">
          <cell r="A707">
            <v>989</v>
          </cell>
          <cell r="B707">
            <v>3</v>
          </cell>
        </row>
        <row r="708">
          <cell r="A708">
            <v>990</v>
          </cell>
          <cell r="B708">
            <v>11</v>
          </cell>
        </row>
        <row r="709">
          <cell r="A709">
            <v>991</v>
          </cell>
          <cell r="B709">
            <v>7</v>
          </cell>
        </row>
        <row r="710">
          <cell r="A710">
            <v>992</v>
          </cell>
          <cell r="B710">
            <v>15</v>
          </cell>
        </row>
        <row r="711">
          <cell r="A711">
            <v>993</v>
          </cell>
          <cell r="B711">
            <v>3</v>
          </cell>
        </row>
        <row r="712">
          <cell r="A712">
            <v>994</v>
          </cell>
          <cell r="B712">
            <v>14</v>
          </cell>
        </row>
        <row r="713">
          <cell r="A713">
            <v>995</v>
          </cell>
          <cell r="B713">
            <v>8</v>
          </cell>
        </row>
        <row r="714">
          <cell r="A714">
            <v>996</v>
          </cell>
          <cell r="B714">
            <v>6</v>
          </cell>
        </row>
        <row r="715">
          <cell r="A715">
            <v>997</v>
          </cell>
          <cell r="B715">
            <v>6</v>
          </cell>
        </row>
        <row r="716">
          <cell r="A716">
            <v>998</v>
          </cell>
          <cell r="B716">
            <v>9</v>
          </cell>
        </row>
        <row r="717">
          <cell r="A717">
            <v>999</v>
          </cell>
          <cell r="B717">
            <v>6</v>
          </cell>
        </row>
        <row r="718">
          <cell r="A718">
            <v>1000</v>
          </cell>
          <cell r="B718">
            <v>6</v>
          </cell>
        </row>
        <row r="719">
          <cell r="A719">
            <v>1001</v>
          </cell>
          <cell r="B719">
            <v>10</v>
          </cell>
        </row>
        <row r="720">
          <cell r="A720">
            <v>1002</v>
          </cell>
          <cell r="B720">
            <v>3</v>
          </cell>
        </row>
        <row r="721">
          <cell r="A721">
            <v>1003</v>
          </cell>
          <cell r="B721">
            <v>2</v>
          </cell>
        </row>
        <row r="722">
          <cell r="A722">
            <v>1004</v>
          </cell>
          <cell r="B722">
            <v>7</v>
          </cell>
        </row>
        <row r="723">
          <cell r="A723">
            <v>1005</v>
          </cell>
          <cell r="B723">
            <v>7</v>
          </cell>
        </row>
        <row r="724">
          <cell r="A724">
            <v>1006</v>
          </cell>
          <cell r="B724">
            <v>3</v>
          </cell>
        </row>
        <row r="725">
          <cell r="A725">
            <v>1007</v>
          </cell>
          <cell r="B725">
            <v>1</v>
          </cell>
        </row>
        <row r="726">
          <cell r="A726">
            <v>1008</v>
          </cell>
          <cell r="B726">
            <v>7</v>
          </cell>
        </row>
        <row r="727">
          <cell r="A727">
            <v>1009</v>
          </cell>
          <cell r="B727">
            <v>11</v>
          </cell>
        </row>
        <row r="728">
          <cell r="A728">
            <v>1010</v>
          </cell>
          <cell r="B728">
            <v>7</v>
          </cell>
        </row>
        <row r="729">
          <cell r="A729">
            <v>1011</v>
          </cell>
          <cell r="B729">
            <v>15</v>
          </cell>
        </row>
        <row r="730">
          <cell r="A730">
            <v>1012</v>
          </cell>
          <cell r="B730">
            <v>11</v>
          </cell>
        </row>
        <row r="731">
          <cell r="A731">
            <v>1013</v>
          </cell>
          <cell r="B731">
            <v>7</v>
          </cell>
        </row>
        <row r="732">
          <cell r="A732">
            <v>1014</v>
          </cell>
          <cell r="B732">
            <v>3</v>
          </cell>
        </row>
        <row r="733">
          <cell r="A733">
            <v>1015</v>
          </cell>
          <cell r="B733">
            <v>7</v>
          </cell>
        </row>
        <row r="734">
          <cell r="A734">
            <v>1016</v>
          </cell>
          <cell r="B734">
            <v>8</v>
          </cell>
        </row>
        <row r="735">
          <cell r="A735">
            <v>1017</v>
          </cell>
          <cell r="B735">
            <v>3</v>
          </cell>
        </row>
        <row r="736">
          <cell r="A736">
            <v>1018</v>
          </cell>
          <cell r="B736">
            <v>3</v>
          </cell>
        </row>
        <row r="737">
          <cell r="A737">
            <v>1019</v>
          </cell>
          <cell r="B737">
            <v>7</v>
          </cell>
        </row>
        <row r="738">
          <cell r="A738">
            <v>1020</v>
          </cell>
          <cell r="B738">
            <v>7</v>
          </cell>
        </row>
        <row r="739">
          <cell r="A739">
            <v>1021</v>
          </cell>
          <cell r="B739">
            <v>4</v>
          </cell>
        </row>
        <row r="740">
          <cell r="A740">
            <v>1022</v>
          </cell>
          <cell r="B740">
            <v>11</v>
          </cell>
        </row>
        <row r="741">
          <cell r="A741">
            <v>1023</v>
          </cell>
          <cell r="B741">
            <v>8</v>
          </cell>
        </row>
        <row r="742">
          <cell r="A742">
            <v>1024</v>
          </cell>
          <cell r="B742">
            <v>8</v>
          </cell>
        </row>
        <row r="743">
          <cell r="A743">
            <v>1025</v>
          </cell>
          <cell r="B743">
            <v>3</v>
          </cell>
        </row>
        <row r="744">
          <cell r="A744">
            <v>1026</v>
          </cell>
          <cell r="B744">
            <v>12</v>
          </cell>
        </row>
        <row r="745">
          <cell r="A745">
            <v>1027</v>
          </cell>
          <cell r="B745">
            <v>8</v>
          </cell>
        </row>
        <row r="746">
          <cell r="A746">
            <v>1028</v>
          </cell>
          <cell r="B746">
            <v>8</v>
          </cell>
        </row>
        <row r="747">
          <cell r="A747">
            <v>1029</v>
          </cell>
          <cell r="B747">
            <v>12</v>
          </cell>
        </row>
        <row r="748">
          <cell r="A748">
            <v>1030</v>
          </cell>
          <cell r="B748">
            <v>4</v>
          </cell>
        </row>
        <row r="749">
          <cell r="A749">
            <v>1031</v>
          </cell>
          <cell r="B749">
            <v>8</v>
          </cell>
        </row>
        <row r="750">
          <cell r="A750">
            <v>1032</v>
          </cell>
          <cell r="B750">
            <v>8</v>
          </cell>
        </row>
        <row r="751">
          <cell r="A751">
            <v>1033</v>
          </cell>
          <cell r="B751">
            <v>4</v>
          </cell>
        </row>
        <row r="752">
          <cell r="A752">
            <v>1034</v>
          </cell>
          <cell r="B752">
            <v>12</v>
          </cell>
        </row>
        <row r="753">
          <cell r="A753">
            <v>1035</v>
          </cell>
          <cell r="B753">
            <v>4</v>
          </cell>
        </row>
        <row r="754">
          <cell r="A754">
            <v>1036</v>
          </cell>
          <cell r="B754">
            <v>11</v>
          </cell>
        </row>
        <row r="755">
          <cell r="A755">
            <v>1037</v>
          </cell>
          <cell r="B755">
            <v>8</v>
          </cell>
        </row>
        <row r="756">
          <cell r="A756">
            <v>1038</v>
          </cell>
          <cell r="B756">
            <v>1</v>
          </cell>
        </row>
        <row r="757">
          <cell r="A757">
            <v>1039</v>
          </cell>
          <cell r="B757">
            <v>8</v>
          </cell>
        </row>
        <row r="758">
          <cell r="A758">
            <v>1040</v>
          </cell>
          <cell r="B758">
            <v>3</v>
          </cell>
        </row>
        <row r="759">
          <cell r="A759">
            <v>1041</v>
          </cell>
          <cell r="B759">
            <v>3</v>
          </cell>
        </row>
        <row r="760">
          <cell r="A760">
            <v>1042</v>
          </cell>
          <cell r="B760">
            <v>7</v>
          </cell>
        </row>
        <row r="761">
          <cell r="A761">
            <v>1043</v>
          </cell>
          <cell r="B761">
            <v>7</v>
          </cell>
        </row>
        <row r="762">
          <cell r="A762">
            <v>1044</v>
          </cell>
          <cell r="B762">
            <v>3</v>
          </cell>
        </row>
        <row r="763">
          <cell r="A763">
            <v>1045</v>
          </cell>
          <cell r="B763">
            <v>3</v>
          </cell>
        </row>
        <row r="764">
          <cell r="A764">
            <v>1046</v>
          </cell>
          <cell r="B764">
            <v>3</v>
          </cell>
        </row>
        <row r="765">
          <cell r="A765">
            <v>1047</v>
          </cell>
          <cell r="B765">
            <v>7</v>
          </cell>
        </row>
        <row r="766">
          <cell r="A766">
            <v>1048</v>
          </cell>
          <cell r="B766">
            <v>8</v>
          </cell>
        </row>
        <row r="767">
          <cell r="A767">
            <v>1049</v>
          </cell>
          <cell r="B767">
            <v>6</v>
          </cell>
        </row>
        <row r="768">
          <cell r="A768">
            <v>1050</v>
          </cell>
          <cell r="B768">
            <v>1</v>
          </cell>
        </row>
        <row r="769">
          <cell r="A769">
            <v>1051</v>
          </cell>
          <cell r="B769">
            <v>1</v>
          </cell>
        </row>
        <row r="770">
          <cell r="A770">
            <v>1052</v>
          </cell>
          <cell r="B770">
            <v>7</v>
          </cell>
        </row>
        <row r="771">
          <cell r="A771">
            <v>1053</v>
          </cell>
          <cell r="B771">
            <v>3</v>
          </cell>
        </row>
        <row r="772">
          <cell r="A772">
            <v>1054</v>
          </cell>
          <cell r="B772">
            <v>10</v>
          </cell>
        </row>
        <row r="773">
          <cell r="A773">
            <v>1055</v>
          </cell>
          <cell r="B773">
            <v>7</v>
          </cell>
        </row>
        <row r="774">
          <cell r="A774">
            <v>1056</v>
          </cell>
          <cell r="B774">
            <v>7</v>
          </cell>
        </row>
        <row r="775">
          <cell r="A775">
            <v>1057</v>
          </cell>
          <cell r="B775">
            <v>7</v>
          </cell>
        </row>
        <row r="776">
          <cell r="A776">
            <v>1058</v>
          </cell>
          <cell r="B776">
            <v>7</v>
          </cell>
        </row>
        <row r="777">
          <cell r="A777">
            <v>1059</v>
          </cell>
          <cell r="B777">
            <v>8</v>
          </cell>
        </row>
        <row r="778">
          <cell r="A778">
            <v>1060</v>
          </cell>
          <cell r="B778">
            <v>5</v>
          </cell>
        </row>
        <row r="779">
          <cell r="A779">
            <v>1061</v>
          </cell>
          <cell r="B779">
            <v>5</v>
          </cell>
        </row>
        <row r="780">
          <cell r="A780">
            <v>1062</v>
          </cell>
          <cell r="B780">
            <v>7</v>
          </cell>
        </row>
        <row r="781">
          <cell r="A781">
            <v>1063</v>
          </cell>
          <cell r="B781">
            <v>8</v>
          </cell>
        </row>
        <row r="782">
          <cell r="A782">
            <v>1064</v>
          </cell>
          <cell r="B782">
            <v>8</v>
          </cell>
        </row>
        <row r="783">
          <cell r="A783">
            <v>1065</v>
          </cell>
          <cell r="B783">
            <v>8</v>
          </cell>
        </row>
        <row r="784">
          <cell r="A784">
            <v>1066</v>
          </cell>
          <cell r="B784">
            <v>8</v>
          </cell>
        </row>
        <row r="785">
          <cell r="A785">
            <v>1067</v>
          </cell>
          <cell r="B785">
            <v>8</v>
          </cell>
        </row>
        <row r="786">
          <cell r="A786">
            <v>1068</v>
          </cell>
          <cell r="B786">
            <v>12</v>
          </cell>
        </row>
        <row r="787">
          <cell r="A787">
            <v>1069</v>
          </cell>
          <cell r="B787">
            <v>16</v>
          </cell>
        </row>
        <row r="788">
          <cell r="A788">
            <v>1070</v>
          </cell>
          <cell r="B788">
            <v>16</v>
          </cell>
        </row>
        <row r="789">
          <cell r="A789">
            <v>1071</v>
          </cell>
          <cell r="B789">
            <v>16</v>
          </cell>
        </row>
        <row r="790">
          <cell r="A790">
            <v>1072</v>
          </cell>
          <cell r="B790">
            <v>16</v>
          </cell>
        </row>
        <row r="791">
          <cell r="A791">
            <v>1073</v>
          </cell>
          <cell r="B791">
            <v>9</v>
          </cell>
        </row>
        <row r="792">
          <cell r="A792">
            <v>1074</v>
          </cell>
          <cell r="B792">
            <v>16</v>
          </cell>
        </row>
        <row r="793">
          <cell r="A793">
            <v>1075</v>
          </cell>
          <cell r="B793">
            <v>16</v>
          </cell>
        </row>
        <row r="794">
          <cell r="A794">
            <v>1076</v>
          </cell>
          <cell r="B794">
            <v>16</v>
          </cell>
        </row>
        <row r="795">
          <cell r="A795">
            <v>1077</v>
          </cell>
          <cell r="B795">
            <v>8</v>
          </cell>
        </row>
        <row r="796">
          <cell r="A796">
            <v>1078</v>
          </cell>
          <cell r="B796">
            <v>4</v>
          </cell>
        </row>
        <row r="797">
          <cell r="A797">
            <v>1079</v>
          </cell>
          <cell r="B797">
            <v>12</v>
          </cell>
        </row>
        <row r="798">
          <cell r="A798">
            <v>1080</v>
          </cell>
          <cell r="B798">
            <v>3</v>
          </cell>
        </row>
        <row r="799">
          <cell r="A799">
            <v>1081</v>
          </cell>
          <cell r="B799">
            <v>7</v>
          </cell>
        </row>
        <row r="800">
          <cell r="A800">
            <v>1082</v>
          </cell>
          <cell r="B800">
            <v>8</v>
          </cell>
        </row>
        <row r="801">
          <cell r="A801">
            <v>1083</v>
          </cell>
          <cell r="B801">
            <v>8</v>
          </cell>
        </row>
        <row r="802">
          <cell r="A802">
            <v>1084</v>
          </cell>
          <cell r="B802">
            <v>16</v>
          </cell>
        </row>
        <row r="803">
          <cell r="A803">
            <v>1085</v>
          </cell>
          <cell r="B803">
            <v>14</v>
          </cell>
        </row>
        <row r="804">
          <cell r="A804">
            <v>1086</v>
          </cell>
          <cell r="B804">
            <v>3</v>
          </cell>
        </row>
        <row r="805">
          <cell r="A805">
            <v>1087</v>
          </cell>
          <cell r="B805">
            <v>1</v>
          </cell>
        </row>
        <row r="806">
          <cell r="A806">
            <v>1096</v>
          </cell>
          <cell r="B806">
            <v>15</v>
          </cell>
        </row>
        <row r="807">
          <cell r="A807">
            <v>1097</v>
          </cell>
          <cell r="B807">
            <v>3</v>
          </cell>
        </row>
        <row r="808">
          <cell r="A808">
            <v>1098</v>
          </cell>
          <cell r="B808">
            <v>3</v>
          </cell>
        </row>
        <row r="809">
          <cell r="A809">
            <v>1099</v>
          </cell>
          <cell r="B809">
            <v>1</v>
          </cell>
        </row>
        <row r="810">
          <cell r="A810">
            <v>1100</v>
          </cell>
          <cell r="B810">
            <v>3</v>
          </cell>
        </row>
        <row r="811">
          <cell r="A811">
            <v>1101</v>
          </cell>
          <cell r="B811">
            <v>15</v>
          </cell>
        </row>
        <row r="812">
          <cell r="A812">
            <v>1102</v>
          </cell>
          <cell r="B812">
            <v>11</v>
          </cell>
        </row>
        <row r="813">
          <cell r="A813">
            <v>1103</v>
          </cell>
          <cell r="B813">
            <v>11</v>
          </cell>
        </row>
        <row r="814">
          <cell r="A814">
            <v>1104</v>
          </cell>
          <cell r="B814">
            <v>11</v>
          </cell>
        </row>
        <row r="815">
          <cell r="A815">
            <v>1105</v>
          </cell>
          <cell r="B815">
            <v>15</v>
          </cell>
        </row>
        <row r="816">
          <cell r="A816">
            <v>1106</v>
          </cell>
          <cell r="B816">
            <v>11</v>
          </cell>
        </row>
        <row r="817">
          <cell r="A817">
            <v>1107</v>
          </cell>
          <cell r="B817">
            <v>11</v>
          </cell>
        </row>
        <row r="818">
          <cell r="A818">
            <v>1108</v>
          </cell>
          <cell r="B818">
            <v>11</v>
          </cell>
        </row>
        <row r="819">
          <cell r="A819">
            <v>1109</v>
          </cell>
          <cell r="B819">
            <v>3</v>
          </cell>
        </row>
        <row r="820">
          <cell r="A820">
            <v>1110</v>
          </cell>
          <cell r="B820">
            <v>15</v>
          </cell>
        </row>
        <row r="821">
          <cell r="A821">
            <v>1111</v>
          </cell>
          <cell r="B821">
            <v>14</v>
          </cell>
        </row>
        <row r="822">
          <cell r="A822">
            <v>1112</v>
          </cell>
          <cell r="B822">
            <v>3</v>
          </cell>
        </row>
        <row r="823">
          <cell r="A823">
            <v>1113</v>
          </cell>
          <cell r="B823">
            <v>3</v>
          </cell>
        </row>
        <row r="824">
          <cell r="A824">
            <v>1114</v>
          </cell>
          <cell r="B824">
            <v>7</v>
          </cell>
        </row>
        <row r="825">
          <cell r="A825">
            <v>1115</v>
          </cell>
          <cell r="B825">
            <v>3</v>
          </cell>
        </row>
        <row r="826">
          <cell r="A826">
            <v>1116</v>
          </cell>
          <cell r="B826">
            <v>3</v>
          </cell>
        </row>
        <row r="827">
          <cell r="A827">
            <v>1117</v>
          </cell>
          <cell r="B827">
            <v>3</v>
          </cell>
        </row>
        <row r="828">
          <cell r="A828">
            <v>1118</v>
          </cell>
          <cell r="B828">
            <v>3</v>
          </cell>
        </row>
        <row r="829">
          <cell r="A829">
            <v>1119</v>
          </cell>
          <cell r="B829">
            <v>3</v>
          </cell>
        </row>
        <row r="830">
          <cell r="A830">
            <v>1120</v>
          </cell>
          <cell r="B830">
            <v>3</v>
          </cell>
        </row>
        <row r="831">
          <cell r="A831">
            <v>1121</v>
          </cell>
          <cell r="B831">
            <v>3</v>
          </cell>
        </row>
        <row r="832">
          <cell r="A832">
            <v>1122</v>
          </cell>
          <cell r="B832">
            <v>7</v>
          </cell>
        </row>
        <row r="833">
          <cell r="A833">
            <v>1123</v>
          </cell>
          <cell r="B833">
            <v>3</v>
          </cell>
        </row>
        <row r="834">
          <cell r="A834">
            <v>1124</v>
          </cell>
          <cell r="B834">
            <v>7</v>
          </cell>
        </row>
        <row r="835">
          <cell r="A835">
            <v>1125</v>
          </cell>
          <cell r="B835">
            <v>3</v>
          </cell>
        </row>
        <row r="836">
          <cell r="A836">
            <v>1126</v>
          </cell>
          <cell r="B836">
            <v>3</v>
          </cell>
        </row>
        <row r="837">
          <cell r="A837">
            <v>1127</v>
          </cell>
          <cell r="B837">
            <v>3</v>
          </cell>
        </row>
        <row r="838">
          <cell r="A838">
            <v>1128</v>
          </cell>
          <cell r="B838">
            <v>11</v>
          </cell>
        </row>
        <row r="839">
          <cell r="A839">
            <v>1129</v>
          </cell>
          <cell r="B839">
            <v>3</v>
          </cell>
        </row>
        <row r="840">
          <cell r="A840">
            <v>1130</v>
          </cell>
          <cell r="B840">
            <v>3</v>
          </cell>
        </row>
        <row r="841">
          <cell r="A841">
            <v>1131</v>
          </cell>
          <cell r="B841">
            <v>3</v>
          </cell>
        </row>
        <row r="842">
          <cell r="A842">
            <v>1132</v>
          </cell>
          <cell r="B842">
            <v>7</v>
          </cell>
        </row>
        <row r="843">
          <cell r="A843">
            <v>1133</v>
          </cell>
          <cell r="B843">
            <v>3</v>
          </cell>
        </row>
        <row r="844">
          <cell r="A844">
            <v>1134</v>
          </cell>
          <cell r="B844">
            <v>1</v>
          </cell>
        </row>
        <row r="845">
          <cell r="A845">
            <v>1139</v>
          </cell>
          <cell r="B845">
            <v>8</v>
          </cell>
        </row>
        <row r="846">
          <cell r="A846">
            <v>1140</v>
          </cell>
          <cell r="B846">
            <v>7</v>
          </cell>
        </row>
        <row r="847">
          <cell r="A847">
            <v>1141</v>
          </cell>
          <cell r="B847">
            <v>16</v>
          </cell>
        </row>
        <row r="848">
          <cell r="A848">
            <v>1142</v>
          </cell>
          <cell r="B848">
            <v>16</v>
          </cell>
        </row>
        <row r="849">
          <cell r="A849">
            <v>1497</v>
          </cell>
          <cell r="B849">
            <v>12</v>
          </cell>
        </row>
        <row r="850">
          <cell r="A850">
            <v>1498</v>
          </cell>
          <cell r="B850">
            <v>12</v>
          </cell>
        </row>
        <row r="851">
          <cell r="A851">
            <v>1499</v>
          </cell>
          <cell r="B851">
            <v>16</v>
          </cell>
        </row>
        <row r="852">
          <cell r="A852">
            <v>1500</v>
          </cell>
          <cell r="B852">
            <v>15</v>
          </cell>
        </row>
        <row r="853">
          <cell r="A853">
            <v>1501</v>
          </cell>
          <cell r="B853">
            <v>16</v>
          </cell>
        </row>
        <row r="854">
          <cell r="A854">
            <v>1502</v>
          </cell>
          <cell r="B854">
            <v>16</v>
          </cell>
        </row>
        <row r="855">
          <cell r="A855">
            <v>1503</v>
          </cell>
          <cell r="B855">
            <v>16</v>
          </cell>
        </row>
        <row r="856">
          <cell r="A856">
            <v>1504</v>
          </cell>
          <cell r="B856">
            <v>16</v>
          </cell>
        </row>
        <row r="857">
          <cell r="A857">
            <v>1505</v>
          </cell>
          <cell r="B857">
            <v>3</v>
          </cell>
        </row>
        <row r="858">
          <cell r="A858">
            <v>1506</v>
          </cell>
          <cell r="B858">
            <v>15</v>
          </cell>
        </row>
        <row r="859">
          <cell r="A859">
            <v>1507</v>
          </cell>
          <cell r="B859">
            <v>11</v>
          </cell>
        </row>
        <row r="860">
          <cell r="A860">
            <v>1508</v>
          </cell>
          <cell r="B860">
            <v>12</v>
          </cell>
        </row>
        <row r="861">
          <cell r="A861">
            <v>1509</v>
          </cell>
          <cell r="B861">
            <v>12</v>
          </cell>
        </row>
        <row r="862">
          <cell r="A862">
            <v>1510</v>
          </cell>
          <cell r="B862">
            <v>15</v>
          </cell>
        </row>
        <row r="863">
          <cell r="A863">
            <v>1511</v>
          </cell>
          <cell r="B863">
            <v>15</v>
          </cell>
        </row>
        <row r="864">
          <cell r="A864">
            <v>1512</v>
          </cell>
          <cell r="B864">
            <v>15</v>
          </cell>
        </row>
        <row r="865">
          <cell r="A865">
            <v>1513</v>
          </cell>
          <cell r="B865">
            <v>16</v>
          </cell>
        </row>
        <row r="866">
          <cell r="A866">
            <v>1537</v>
          </cell>
          <cell r="B866">
            <v>11</v>
          </cell>
        </row>
        <row r="867">
          <cell r="A867">
            <v>1538</v>
          </cell>
          <cell r="B867">
            <v>7</v>
          </cell>
        </row>
        <row r="868">
          <cell r="A868">
            <v>1539</v>
          </cell>
          <cell r="B868">
            <v>3</v>
          </cell>
        </row>
        <row r="869">
          <cell r="A869">
            <v>1540</v>
          </cell>
          <cell r="B869">
            <v>3</v>
          </cell>
        </row>
        <row r="870">
          <cell r="A870">
            <v>1541</v>
          </cell>
          <cell r="B870">
            <v>7</v>
          </cell>
        </row>
        <row r="871">
          <cell r="A871">
            <v>1542</v>
          </cell>
          <cell r="B871">
            <v>11</v>
          </cell>
        </row>
        <row r="872">
          <cell r="A872">
            <v>1543</v>
          </cell>
          <cell r="B872">
            <v>7</v>
          </cell>
        </row>
        <row r="873">
          <cell r="A873">
            <v>1544</v>
          </cell>
          <cell r="B873">
            <v>16</v>
          </cell>
        </row>
        <row r="874">
          <cell r="A874">
            <v>1545</v>
          </cell>
          <cell r="B874">
            <v>7</v>
          </cell>
        </row>
        <row r="875">
          <cell r="A875">
            <v>1546</v>
          </cell>
          <cell r="B875">
            <v>11</v>
          </cell>
        </row>
        <row r="876">
          <cell r="A876">
            <v>1547</v>
          </cell>
          <cell r="B876">
            <v>3</v>
          </cell>
        </row>
        <row r="877">
          <cell r="A877">
            <v>1548</v>
          </cell>
          <cell r="B877">
            <v>3</v>
          </cell>
        </row>
        <row r="878">
          <cell r="A878">
            <v>1549</v>
          </cell>
          <cell r="B878">
            <v>3</v>
          </cell>
        </row>
        <row r="879">
          <cell r="A879">
            <v>1550</v>
          </cell>
          <cell r="B879">
            <v>16</v>
          </cell>
        </row>
        <row r="880">
          <cell r="A880">
            <v>1551</v>
          </cell>
          <cell r="B880">
            <v>1</v>
          </cell>
        </row>
        <row r="881">
          <cell r="A881">
            <v>1552</v>
          </cell>
          <cell r="B881">
            <v>6</v>
          </cell>
        </row>
        <row r="882">
          <cell r="A882">
            <v>1553</v>
          </cell>
          <cell r="B882">
            <v>12</v>
          </cell>
        </row>
        <row r="883">
          <cell r="A883">
            <v>1554</v>
          </cell>
          <cell r="B883">
            <v>3</v>
          </cell>
        </row>
        <row r="884">
          <cell r="A884">
            <v>1555</v>
          </cell>
          <cell r="B884">
            <v>7</v>
          </cell>
        </row>
        <row r="885">
          <cell r="A885">
            <v>1556</v>
          </cell>
          <cell r="B885">
            <v>5</v>
          </cell>
        </row>
        <row r="886">
          <cell r="A886">
            <v>1557</v>
          </cell>
          <cell r="B886">
            <v>16</v>
          </cell>
        </row>
        <row r="887">
          <cell r="A887">
            <v>1617</v>
          </cell>
          <cell r="B887">
            <v>15</v>
          </cell>
        </row>
        <row r="888">
          <cell r="A888">
            <v>1618</v>
          </cell>
          <cell r="B888">
            <v>15</v>
          </cell>
        </row>
        <row r="889">
          <cell r="A889">
            <v>1619</v>
          </cell>
          <cell r="B889">
            <v>11</v>
          </cell>
        </row>
        <row r="890">
          <cell r="A890">
            <v>1620</v>
          </cell>
          <cell r="B890">
            <v>11</v>
          </cell>
        </row>
        <row r="891">
          <cell r="A891">
            <v>1621</v>
          </cell>
          <cell r="B891">
            <v>11</v>
          </cell>
        </row>
        <row r="892">
          <cell r="A892">
            <v>1622</v>
          </cell>
          <cell r="B892">
            <v>11</v>
          </cell>
        </row>
        <row r="893">
          <cell r="A893">
            <v>1623</v>
          </cell>
          <cell r="B893">
            <v>11</v>
          </cell>
        </row>
        <row r="894">
          <cell r="A894">
            <v>1624</v>
          </cell>
          <cell r="B894">
            <v>11</v>
          </cell>
        </row>
        <row r="895">
          <cell r="A895">
            <v>1625</v>
          </cell>
          <cell r="B895">
            <v>11</v>
          </cell>
        </row>
        <row r="896">
          <cell r="A896">
            <v>1626</v>
          </cell>
          <cell r="B896">
            <v>11</v>
          </cell>
        </row>
        <row r="897">
          <cell r="A897">
            <v>1627</v>
          </cell>
          <cell r="B897">
            <v>15</v>
          </cell>
        </row>
        <row r="898">
          <cell r="A898">
            <v>1628</v>
          </cell>
          <cell r="B898">
            <v>11</v>
          </cell>
        </row>
        <row r="899">
          <cell r="A899">
            <v>1629</v>
          </cell>
          <cell r="B899">
            <v>11</v>
          </cell>
        </row>
        <row r="900">
          <cell r="A900">
            <v>1630</v>
          </cell>
          <cell r="B900">
            <v>11</v>
          </cell>
        </row>
        <row r="901">
          <cell r="A901">
            <v>1631</v>
          </cell>
          <cell r="B901">
            <v>15</v>
          </cell>
        </row>
        <row r="902">
          <cell r="A902">
            <v>1632</v>
          </cell>
          <cell r="B902">
            <v>15</v>
          </cell>
        </row>
        <row r="903">
          <cell r="A903">
            <v>1633</v>
          </cell>
          <cell r="B903">
            <v>15</v>
          </cell>
        </row>
        <row r="904">
          <cell r="A904">
            <v>1634</v>
          </cell>
          <cell r="B904">
            <v>15</v>
          </cell>
        </row>
        <row r="905">
          <cell r="A905">
            <v>1635</v>
          </cell>
          <cell r="B905">
            <v>15</v>
          </cell>
        </row>
        <row r="906">
          <cell r="A906">
            <v>1636</v>
          </cell>
          <cell r="B906">
            <v>11</v>
          </cell>
        </row>
        <row r="907">
          <cell r="A907">
            <v>1640</v>
          </cell>
          <cell r="B907">
            <v>15</v>
          </cell>
        </row>
        <row r="908">
          <cell r="A908">
            <v>1386</v>
          </cell>
        </row>
        <row r="909">
          <cell r="A909">
            <v>1387</v>
          </cell>
        </row>
        <row r="910">
          <cell r="A910">
            <v>2021</v>
          </cell>
          <cell r="B910">
            <v>15</v>
          </cell>
        </row>
        <row r="911">
          <cell r="A911">
            <v>2022</v>
          </cell>
          <cell r="B911">
            <v>14</v>
          </cell>
        </row>
        <row r="912">
          <cell r="A912">
            <v>2023</v>
          </cell>
          <cell r="B912">
            <v>16</v>
          </cell>
        </row>
        <row r="913">
          <cell r="A913">
            <v>2024</v>
          </cell>
          <cell r="B913">
            <v>12</v>
          </cell>
        </row>
        <row r="914">
          <cell r="A914">
            <v>2025</v>
          </cell>
          <cell r="B914">
            <v>8</v>
          </cell>
        </row>
        <row r="915">
          <cell r="A915">
            <v>2026</v>
          </cell>
          <cell r="B915">
            <v>8</v>
          </cell>
        </row>
        <row r="916">
          <cell r="A916">
            <v>2027</v>
          </cell>
          <cell r="B916">
            <v>4</v>
          </cell>
        </row>
        <row r="917">
          <cell r="A917">
            <v>2028</v>
          </cell>
          <cell r="B917">
            <v>16</v>
          </cell>
        </row>
        <row r="918">
          <cell r="A918">
            <v>2029</v>
          </cell>
          <cell r="B918">
            <v>12</v>
          </cell>
        </row>
        <row r="919">
          <cell r="A919">
            <v>2030</v>
          </cell>
          <cell r="B919">
            <v>5</v>
          </cell>
        </row>
        <row r="920">
          <cell r="A920">
            <v>2031</v>
          </cell>
          <cell r="B920">
            <v>12</v>
          </cell>
        </row>
        <row r="921">
          <cell r="A921">
            <v>2032</v>
          </cell>
          <cell r="B921">
            <v>4</v>
          </cell>
        </row>
        <row r="922">
          <cell r="A922">
            <v>2033</v>
          </cell>
          <cell r="B922">
            <v>5</v>
          </cell>
        </row>
        <row r="923">
          <cell r="A923">
            <v>2034</v>
          </cell>
          <cell r="B923">
            <v>4</v>
          </cell>
        </row>
        <row r="924">
          <cell r="A924">
            <v>2035</v>
          </cell>
          <cell r="B924">
            <v>8</v>
          </cell>
        </row>
        <row r="925">
          <cell r="A925">
            <v>2036</v>
          </cell>
          <cell r="B925">
            <v>11</v>
          </cell>
        </row>
        <row r="926">
          <cell r="A926">
            <v>2037</v>
          </cell>
          <cell r="B926">
            <v>16</v>
          </cell>
        </row>
        <row r="927">
          <cell r="A927">
            <v>2038</v>
          </cell>
          <cell r="B927">
            <v>15</v>
          </cell>
        </row>
        <row r="928">
          <cell r="A928">
            <v>2039</v>
          </cell>
          <cell r="B928">
            <v>8</v>
          </cell>
        </row>
        <row r="929">
          <cell r="A929">
            <v>2040</v>
          </cell>
          <cell r="B929">
            <v>8</v>
          </cell>
        </row>
        <row r="930">
          <cell r="A930">
            <v>2041</v>
          </cell>
          <cell r="B930">
            <v>8</v>
          </cell>
        </row>
        <row r="931">
          <cell r="A931">
            <v>2042</v>
          </cell>
          <cell r="B931">
            <v>8</v>
          </cell>
        </row>
        <row r="932">
          <cell r="A932">
            <v>2043</v>
          </cell>
          <cell r="B932">
            <v>16</v>
          </cell>
        </row>
        <row r="933">
          <cell r="A933">
            <v>2044</v>
          </cell>
          <cell r="B933">
            <v>11</v>
          </cell>
        </row>
        <row r="934">
          <cell r="A934">
            <v>2045</v>
          </cell>
          <cell r="B934">
            <v>11</v>
          </cell>
        </row>
        <row r="935">
          <cell r="A935">
            <v>2046</v>
          </cell>
          <cell r="B935">
            <v>16</v>
          </cell>
        </row>
        <row r="936">
          <cell r="A936">
            <v>2047</v>
          </cell>
          <cell r="B936">
            <v>16</v>
          </cell>
        </row>
        <row r="937">
          <cell r="A937">
            <v>2048</v>
          </cell>
          <cell r="B937">
            <v>16</v>
          </cell>
        </row>
        <row r="938">
          <cell r="A938">
            <v>2049</v>
          </cell>
          <cell r="B938">
            <v>16</v>
          </cell>
        </row>
        <row r="939">
          <cell r="A939">
            <v>2050</v>
          </cell>
          <cell r="B939">
            <v>16</v>
          </cell>
        </row>
        <row r="940">
          <cell r="A940">
            <v>2051</v>
          </cell>
          <cell r="B940">
            <v>16</v>
          </cell>
        </row>
        <row r="941">
          <cell r="A941">
            <v>2052</v>
          </cell>
          <cell r="B941">
            <v>16</v>
          </cell>
        </row>
        <row r="942">
          <cell r="A942">
            <v>2053</v>
          </cell>
          <cell r="B942">
            <v>16</v>
          </cell>
        </row>
        <row r="943">
          <cell r="A943">
            <v>2054</v>
          </cell>
          <cell r="B943">
            <v>16</v>
          </cell>
        </row>
        <row r="944">
          <cell r="A944">
            <v>2055</v>
          </cell>
          <cell r="B944">
            <v>16</v>
          </cell>
        </row>
        <row r="945">
          <cell r="A945">
            <v>2056</v>
          </cell>
          <cell r="B945">
            <v>16</v>
          </cell>
        </row>
        <row r="946">
          <cell r="A946">
            <v>2057</v>
          </cell>
          <cell r="B946">
            <v>16</v>
          </cell>
        </row>
        <row r="947">
          <cell r="A947">
            <v>2058</v>
          </cell>
        </row>
        <row r="948">
          <cell r="A948">
            <v>2059</v>
          </cell>
          <cell r="B948">
            <v>16</v>
          </cell>
        </row>
        <row r="949">
          <cell r="A949">
            <v>2060</v>
          </cell>
          <cell r="B949">
            <v>16</v>
          </cell>
        </row>
        <row r="950">
          <cell r="A950">
            <v>2061</v>
          </cell>
          <cell r="B950">
            <v>16</v>
          </cell>
        </row>
        <row r="951">
          <cell r="A951">
            <v>2062</v>
          </cell>
          <cell r="B951">
            <v>16</v>
          </cell>
        </row>
        <row r="952">
          <cell r="A952">
            <v>2063</v>
          </cell>
          <cell r="B952">
            <v>1</v>
          </cell>
        </row>
        <row r="953">
          <cell r="A953">
            <v>2064</v>
          </cell>
          <cell r="B953">
            <v>16</v>
          </cell>
        </row>
        <row r="954">
          <cell r="A954">
            <v>2065</v>
          </cell>
          <cell r="B954">
            <v>16</v>
          </cell>
        </row>
        <row r="955">
          <cell r="A955">
            <v>2066</v>
          </cell>
          <cell r="B955">
            <v>16</v>
          </cell>
        </row>
        <row r="956">
          <cell r="A956">
            <v>2067</v>
          </cell>
          <cell r="B956">
            <v>16</v>
          </cell>
        </row>
        <row r="957">
          <cell r="A957">
            <v>2068</v>
          </cell>
          <cell r="B957">
            <v>16</v>
          </cell>
        </row>
        <row r="958">
          <cell r="A958">
            <v>2069</v>
          </cell>
          <cell r="B958">
            <v>16</v>
          </cell>
        </row>
        <row r="959">
          <cell r="A959">
            <v>2070</v>
          </cell>
          <cell r="B959">
            <v>10</v>
          </cell>
        </row>
        <row r="960">
          <cell r="A960">
            <v>2071</v>
          </cell>
        </row>
        <row r="961">
          <cell r="A961">
            <v>2072</v>
          </cell>
          <cell r="B961">
            <v>5</v>
          </cell>
        </row>
        <row r="962">
          <cell r="A962">
            <v>2073</v>
          </cell>
          <cell r="B962">
            <v>1</v>
          </cell>
        </row>
        <row r="963">
          <cell r="A963">
            <v>2074</v>
          </cell>
          <cell r="B963">
            <v>1</v>
          </cell>
        </row>
        <row r="964">
          <cell r="A964">
            <v>2075</v>
          </cell>
          <cell r="B964">
            <v>1</v>
          </cell>
        </row>
        <row r="965">
          <cell r="A965">
            <v>2076</v>
          </cell>
          <cell r="B965">
            <v>1</v>
          </cell>
        </row>
        <row r="966">
          <cell r="A966">
            <v>2077</v>
          </cell>
          <cell r="B966">
            <v>12</v>
          </cell>
        </row>
        <row r="967">
          <cell r="A967">
            <v>2078</v>
          </cell>
          <cell r="B967">
            <v>4</v>
          </cell>
        </row>
        <row r="968">
          <cell r="A968">
            <v>2079</v>
          </cell>
          <cell r="B968">
            <v>9</v>
          </cell>
        </row>
        <row r="969">
          <cell r="A969">
            <v>2080</v>
          </cell>
          <cell r="B969">
            <v>1</v>
          </cell>
        </row>
        <row r="970">
          <cell r="A970">
            <v>2081</v>
          </cell>
          <cell r="B970">
            <v>9</v>
          </cell>
        </row>
        <row r="971">
          <cell r="A971">
            <v>2082</v>
          </cell>
          <cell r="B971">
            <v>6</v>
          </cell>
        </row>
        <row r="972">
          <cell r="A972">
            <v>2083</v>
          </cell>
          <cell r="B972">
            <v>4</v>
          </cell>
        </row>
        <row r="973">
          <cell r="A973">
            <v>2084</v>
          </cell>
          <cell r="B973">
            <v>8</v>
          </cell>
        </row>
        <row r="974">
          <cell r="A974">
            <v>2085</v>
          </cell>
          <cell r="B974">
            <v>12</v>
          </cell>
        </row>
        <row r="975">
          <cell r="A975">
            <v>2086</v>
          </cell>
          <cell r="B975">
            <v>10</v>
          </cell>
        </row>
        <row r="976">
          <cell r="A976">
            <v>2087</v>
          </cell>
          <cell r="B976">
            <v>1</v>
          </cell>
        </row>
        <row r="977">
          <cell r="A977">
            <v>2088</v>
          </cell>
          <cell r="B977">
            <v>1</v>
          </cell>
        </row>
        <row r="978">
          <cell r="A978">
            <v>2089</v>
          </cell>
          <cell r="B978">
            <v>8</v>
          </cell>
        </row>
        <row r="979">
          <cell r="A979">
            <v>2090</v>
          </cell>
          <cell r="B979">
            <v>10</v>
          </cell>
        </row>
        <row r="980">
          <cell r="A980">
            <v>2091</v>
          </cell>
          <cell r="B980">
            <v>16</v>
          </cell>
        </row>
        <row r="981">
          <cell r="A981">
            <v>2092</v>
          </cell>
          <cell r="B981">
            <v>14</v>
          </cell>
        </row>
        <row r="982">
          <cell r="A982">
            <v>2093</v>
          </cell>
          <cell r="B982">
            <v>16</v>
          </cell>
        </row>
        <row r="983">
          <cell r="A983">
            <v>2094</v>
          </cell>
          <cell r="B983">
            <v>10</v>
          </cell>
        </row>
        <row r="984">
          <cell r="A984">
            <v>2095</v>
          </cell>
          <cell r="B984">
            <v>6</v>
          </cell>
        </row>
        <row r="985">
          <cell r="A985">
            <v>2096</v>
          </cell>
          <cell r="B985">
            <v>8</v>
          </cell>
        </row>
        <row r="986">
          <cell r="A986">
            <v>2097</v>
          </cell>
          <cell r="B986">
            <v>6</v>
          </cell>
        </row>
        <row r="987">
          <cell r="A987">
            <v>2098</v>
          </cell>
          <cell r="B987">
            <v>6</v>
          </cell>
        </row>
        <row r="988">
          <cell r="A988">
            <v>2099</v>
          </cell>
          <cell r="B988">
            <v>6</v>
          </cell>
        </row>
        <row r="989">
          <cell r="A989">
            <v>2100</v>
          </cell>
          <cell r="B989">
            <v>12</v>
          </cell>
        </row>
        <row r="990">
          <cell r="A990">
            <v>2101</v>
          </cell>
          <cell r="B990">
            <v>14</v>
          </cell>
        </row>
        <row r="991">
          <cell r="A991">
            <v>2102</v>
          </cell>
          <cell r="B991">
            <v>8</v>
          </cell>
        </row>
        <row r="992">
          <cell r="A992">
            <v>2103</v>
          </cell>
          <cell r="B992">
            <v>1</v>
          </cell>
        </row>
        <row r="993">
          <cell r="A993">
            <v>2104</v>
          </cell>
          <cell r="B993">
            <v>1</v>
          </cell>
        </row>
        <row r="994">
          <cell r="A994">
            <v>2105</v>
          </cell>
          <cell r="B994">
            <v>1</v>
          </cell>
        </row>
        <row r="995">
          <cell r="A995">
            <v>2106</v>
          </cell>
          <cell r="B995">
            <v>1</v>
          </cell>
        </row>
        <row r="996">
          <cell r="A996">
            <v>2107</v>
          </cell>
          <cell r="B996">
            <v>3</v>
          </cell>
        </row>
        <row r="997">
          <cell r="A997">
            <v>2108</v>
          </cell>
          <cell r="B997">
            <v>5</v>
          </cell>
        </row>
        <row r="998">
          <cell r="A998">
            <v>2109</v>
          </cell>
          <cell r="B998">
            <v>7</v>
          </cell>
        </row>
        <row r="999">
          <cell r="A999">
            <v>2110</v>
          </cell>
          <cell r="B999">
            <v>1</v>
          </cell>
        </row>
        <row r="1000">
          <cell r="A1000">
            <v>2111</v>
          </cell>
          <cell r="B1000">
            <v>5</v>
          </cell>
        </row>
        <row r="1001">
          <cell r="A1001">
            <v>2112</v>
          </cell>
          <cell r="B1001">
            <v>1</v>
          </cell>
        </row>
        <row r="1002">
          <cell r="A1002">
            <v>2113</v>
          </cell>
          <cell r="B1002">
            <v>7</v>
          </cell>
        </row>
        <row r="1003">
          <cell r="A1003">
            <v>2114</v>
          </cell>
          <cell r="B1003">
            <v>13</v>
          </cell>
        </row>
        <row r="1004">
          <cell r="A1004">
            <v>2115</v>
          </cell>
          <cell r="B1004">
            <v>3</v>
          </cell>
        </row>
        <row r="1005">
          <cell r="A1005">
            <v>2116</v>
          </cell>
          <cell r="B1005">
            <v>6</v>
          </cell>
        </row>
        <row r="1006">
          <cell r="A1006">
            <v>2117</v>
          </cell>
          <cell r="B1006">
            <v>5</v>
          </cell>
        </row>
        <row r="1007">
          <cell r="A1007">
            <v>2118</v>
          </cell>
          <cell r="B1007">
            <v>5</v>
          </cell>
        </row>
        <row r="1008">
          <cell r="A1008">
            <v>2119</v>
          </cell>
          <cell r="B1008">
            <v>3</v>
          </cell>
        </row>
        <row r="1009">
          <cell r="A1009">
            <v>2120</v>
          </cell>
          <cell r="B1009">
            <v>5</v>
          </cell>
        </row>
        <row r="1010">
          <cell r="A1010">
            <v>2121</v>
          </cell>
          <cell r="B1010">
            <v>1</v>
          </cell>
        </row>
        <row r="1011">
          <cell r="A1011">
            <v>2122</v>
          </cell>
          <cell r="B1011">
            <v>5</v>
          </cell>
        </row>
        <row r="1012">
          <cell r="A1012">
            <v>2123</v>
          </cell>
          <cell r="B1012">
            <v>1</v>
          </cell>
        </row>
        <row r="1013">
          <cell r="A1013">
            <v>2124</v>
          </cell>
          <cell r="B1013">
            <v>3</v>
          </cell>
        </row>
        <row r="1014">
          <cell r="A1014">
            <v>2125</v>
          </cell>
          <cell r="B1014">
            <v>7</v>
          </cell>
        </row>
        <row r="1015">
          <cell r="A1015">
            <v>2126</v>
          </cell>
          <cell r="B1015">
            <v>1</v>
          </cell>
        </row>
        <row r="1016">
          <cell r="A1016">
            <v>2127</v>
          </cell>
          <cell r="B1016">
            <v>1</v>
          </cell>
        </row>
        <row r="1017">
          <cell r="A1017">
            <v>2128</v>
          </cell>
          <cell r="B1017">
            <v>3</v>
          </cell>
        </row>
        <row r="1018">
          <cell r="A1018">
            <v>2129</v>
          </cell>
          <cell r="B1018">
            <v>16</v>
          </cell>
        </row>
        <row r="1019">
          <cell r="A1019">
            <v>2130</v>
          </cell>
          <cell r="B1019">
            <v>5</v>
          </cell>
        </row>
        <row r="1020">
          <cell r="A1020">
            <v>2131</v>
          </cell>
          <cell r="B1020">
            <v>16</v>
          </cell>
        </row>
        <row r="1021">
          <cell r="A1021">
            <v>2132</v>
          </cell>
          <cell r="B1021">
            <v>14</v>
          </cell>
        </row>
        <row r="1022">
          <cell r="A1022">
            <v>2133</v>
          </cell>
          <cell r="B1022">
            <v>16</v>
          </cell>
        </row>
        <row r="1023">
          <cell r="A1023">
            <v>2134</v>
          </cell>
          <cell r="B1023">
            <v>16</v>
          </cell>
        </row>
        <row r="1024">
          <cell r="A1024">
            <v>2135</v>
          </cell>
          <cell r="B1024">
            <v>6</v>
          </cell>
        </row>
        <row r="1025">
          <cell r="A1025">
            <v>2136</v>
          </cell>
          <cell r="B1025">
            <v>14</v>
          </cell>
        </row>
        <row r="1026">
          <cell r="A1026">
            <v>2137</v>
          </cell>
          <cell r="B1026">
            <v>2</v>
          </cell>
        </row>
        <row r="1027">
          <cell r="A1027">
            <v>2138</v>
          </cell>
          <cell r="B1027">
            <v>7</v>
          </cell>
        </row>
        <row r="1028">
          <cell r="A1028">
            <v>2139</v>
          </cell>
          <cell r="B1028">
            <v>5</v>
          </cell>
        </row>
        <row r="1029">
          <cell r="A1029">
            <v>2140</v>
          </cell>
          <cell r="B1029">
            <v>3</v>
          </cell>
        </row>
        <row r="1030">
          <cell r="A1030">
            <v>2141</v>
          </cell>
          <cell r="B1030">
            <v>16</v>
          </cell>
        </row>
        <row r="1031">
          <cell r="A1031">
            <v>2142</v>
          </cell>
          <cell r="B1031">
            <v>16</v>
          </cell>
        </row>
        <row r="1032">
          <cell r="A1032">
            <v>2143</v>
          </cell>
          <cell r="B1032">
            <v>8</v>
          </cell>
        </row>
        <row r="1033">
          <cell r="A1033">
            <v>2144</v>
          </cell>
          <cell r="B1033">
            <v>14</v>
          </cell>
        </row>
        <row r="1034">
          <cell r="A1034">
            <v>2145</v>
          </cell>
          <cell r="B1034">
            <v>5</v>
          </cell>
        </row>
        <row r="1035">
          <cell r="A1035">
            <v>2146</v>
          </cell>
          <cell r="B1035">
            <v>16</v>
          </cell>
        </row>
        <row r="1036">
          <cell r="A1036">
            <v>2147</v>
          </cell>
          <cell r="B1036">
            <v>14</v>
          </cell>
        </row>
        <row r="1037">
          <cell r="A1037">
            <v>2148</v>
          </cell>
          <cell r="B1037">
            <v>16</v>
          </cell>
        </row>
        <row r="1038">
          <cell r="A1038">
            <v>2149</v>
          </cell>
          <cell r="B1038">
            <v>14</v>
          </cell>
        </row>
        <row r="1039">
          <cell r="A1039">
            <v>2150</v>
          </cell>
          <cell r="B1039">
            <v>16</v>
          </cell>
        </row>
        <row r="1040">
          <cell r="A1040">
            <v>2151</v>
          </cell>
          <cell r="B1040">
            <v>14</v>
          </cell>
        </row>
        <row r="1041">
          <cell r="A1041">
            <v>2152</v>
          </cell>
          <cell r="B1041">
            <v>14</v>
          </cell>
        </row>
        <row r="1042">
          <cell r="A1042">
            <v>2153</v>
          </cell>
          <cell r="B1042">
            <v>5</v>
          </cell>
        </row>
        <row r="1043">
          <cell r="A1043">
            <v>2154</v>
          </cell>
          <cell r="B1043">
            <v>14</v>
          </cell>
        </row>
        <row r="1044">
          <cell r="A1044">
            <v>2155</v>
          </cell>
          <cell r="B1044">
            <v>1</v>
          </cell>
        </row>
        <row r="1045">
          <cell r="A1045">
            <v>2156</v>
          </cell>
          <cell r="B1045">
            <v>3</v>
          </cell>
        </row>
        <row r="1046">
          <cell r="A1046">
            <v>2157</v>
          </cell>
          <cell r="B1046">
            <v>1</v>
          </cell>
        </row>
        <row r="1047">
          <cell r="A1047">
            <v>2158</v>
          </cell>
          <cell r="B1047">
            <v>3</v>
          </cell>
        </row>
        <row r="1048">
          <cell r="A1048">
            <v>2159</v>
          </cell>
          <cell r="B1048">
            <v>1</v>
          </cell>
        </row>
        <row r="1049">
          <cell r="A1049">
            <v>2160</v>
          </cell>
          <cell r="B1049">
            <v>7</v>
          </cell>
        </row>
        <row r="1050">
          <cell r="A1050">
            <v>2161</v>
          </cell>
          <cell r="B1050">
            <v>7</v>
          </cell>
        </row>
        <row r="1051">
          <cell r="A1051">
            <v>2162</v>
          </cell>
          <cell r="B1051">
            <v>7</v>
          </cell>
        </row>
        <row r="1052">
          <cell r="A1052">
            <v>2163</v>
          </cell>
        </row>
        <row r="1053">
          <cell r="A1053">
            <v>2164</v>
          </cell>
          <cell r="B1053">
            <v>1</v>
          </cell>
        </row>
        <row r="1054">
          <cell r="A1054">
            <v>2165</v>
          </cell>
          <cell r="B1054">
            <v>1</v>
          </cell>
        </row>
        <row r="1055">
          <cell r="A1055">
            <v>2166</v>
          </cell>
          <cell r="B1055">
            <v>1</v>
          </cell>
        </row>
        <row r="1056">
          <cell r="A1056">
            <v>2167</v>
          </cell>
          <cell r="B1056">
            <v>1</v>
          </cell>
        </row>
        <row r="1057">
          <cell r="A1057">
            <v>2168</v>
          </cell>
          <cell r="B1057">
            <v>1</v>
          </cell>
        </row>
        <row r="1058">
          <cell r="A1058">
            <v>2169</v>
          </cell>
          <cell r="B1058">
            <v>1</v>
          </cell>
        </row>
        <row r="1059">
          <cell r="A1059">
            <v>2170</v>
          </cell>
          <cell r="B1059">
            <v>1</v>
          </cell>
        </row>
        <row r="1060">
          <cell r="A1060">
            <v>2171</v>
          </cell>
          <cell r="B1060">
            <v>1</v>
          </cell>
        </row>
        <row r="1061">
          <cell r="A1061">
            <v>2172</v>
          </cell>
          <cell r="B1061">
            <v>1</v>
          </cell>
        </row>
        <row r="1062">
          <cell r="A1062">
            <v>2173</v>
          </cell>
          <cell r="B1062">
            <v>1</v>
          </cell>
        </row>
        <row r="1063">
          <cell r="A1063">
            <v>2174</v>
          </cell>
          <cell r="B1063">
            <v>1</v>
          </cell>
        </row>
        <row r="1064">
          <cell r="A1064">
            <v>2175</v>
          </cell>
          <cell r="B1064">
            <v>1</v>
          </cell>
        </row>
        <row r="1065">
          <cell r="A1065">
            <v>2176</v>
          </cell>
          <cell r="B1065">
            <v>1</v>
          </cell>
        </row>
        <row r="1066">
          <cell r="A1066">
            <v>2177</v>
          </cell>
          <cell r="B1066">
            <v>1</v>
          </cell>
        </row>
        <row r="1067">
          <cell r="A1067">
            <v>2178</v>
          </cell>
          <cell r="B1067">
            <v>1</v>
          </cell>
        </row>
        <row r="1068">
          <cell r="A1068">
            <v>2179</v>
          </cell>
          <cell r="B1068">
            <v>1</v>
          </cell>
        </row>
        <row r="1069">
          <cell r="A1069">
            <v>2180</v>
          </cell>
          <cell r="B1069">
            <v>1</v>
          </cell>
        </row>
        <row r="1070">
          <cell r="A1070">
            <v>2181</v>
          </cell>
          <cell r="B1070">
            <v>1</v>
          </cell>
        </row>
        <row r="1071">
          <cell r="A1071">
            <v>2182</v>
          </cell>
          <cell r="B1071">
            <v>1</v>
          </cell>
        </row>
        <row r="1072">
          <cell r="A1072">
            <v>2183</v>
          </cell>
          <cell r="B1072">
            <v>1</v>
          </cell>
        </row>
        <row r="1073">
          <cell r="A1073">
            <v>2184</v>
          </cell>
          <cell r="B1073">
            <v>1</v>
          </cell>
        </row>
        <row r="1074">
          <cell r="A1074">
            <v>2185</v>
          </cell>
          <cell r="B1074">
            <v>1</v>
          </cell>
        </row>
        <row r="1075">
          <cell r="A1075">
            <v>2186</v>
          </cell>
          <cell r="B1075">
            <v>1</v>
          </cell>
        </row>
        <row r="1076">
          <cell r="A1076">
            <v>2187</v>
          </cell>
          <cell r="B1076">
            <v>3</v>
          </cell>
        </row>
        <row r="1077">
          <cell r="A1077">
            <v>2188</v>
          </cell>
          <cell r="B1077">
            <v>1</v>
          </cell>
        </row>
        <row r="1078">
          <cell r="A1078">
            <v>2189</v>
          </cell>
          <cell r="B1078">
            <v>1</v>
          </cell>
        </row>
        <row r="1079">
          <cell r="A1079">
            <v>2190</v>
          </cell>
          <cell r="B1079">
            <v>1</v>
          </cell>
        </row>
        <row r="1080">
          <cell r="A1080">
            <v>2191</v>
          </cell>
          <cell r="B1080">
            <v>1</v>
          </cell>
        </row>
        <row r="1081">
          <cell r="A1081">
            <v>2192</v>
          </cell>
          <cell r="B1081">
            <v>1</v>
          </cell>
        </row>
        <row r="1082">
          <cell r="A1082">
            <v>2193</v>
          </cell>
          <cell r="B1082">
            <v>1</v>
          </cell>
        </row>
        <row r="1083">
          <cell r="A1083">
            <v>2194</v>
          </cell>
          <cell r="B1083">
            <v>1</v>
          </cell>
        </row>
        <row r="1084">
          <cell r="A1084">
            <v>2195</v>
          </cell>
          <cell r="B1084">
            <v>1</v>
          </cell>
        </row>
        <row r="1085">
          <cell r="A1085">
            <v>2196</v>
          </cell>
          <cell r="B1085">
            <v>1</v>
          </cell>
        </row>
        <row r="1086">
          <cell r="A1086">
            <v>2197</v>
          </cell>
          <cell r="B1086">
            <v>3</v>
          </cell>
        </row>
        <row r="1087">
          <cell r="A1087">
            <v>2198</v>
          </cell>
          <cell r="B1087">
            <v>11</v>
          </cell>
        </row>
        <row r="1088">
          <cell r="A1088">
            <v>2199</v>
          </cell>
          <cell r="B1088">
            <v>1</v>
          </cell>
        </row>
        <row r="1089">
          <cell r="A1089">
            <v>2200</v>
          </cell>
          <cell r="B1089">
            <v>5</v>
          </cell>
        </row>
        <row r="1090">
          <cell r="A1090">
            <v>2201</v>
          </cell>
          <cell r="B1090">
            <v>8</v>
          </cell>
        </row>
        <row r="1091">
          <cell r="A1091">
            <v>2202</v>
          </cell>
          <cell r="B1091">
            <v>3</v>
          </cell>
        </row>
        <row r="1092">
          <cell r="A1092">
            <v>2203</v>
          </cell>
          <cell r="B1092">
            <v>4</v>
          </cell>
        </row>
        <row r="1093">
          <cell r="A1093">
            <v>2204</v>
          </cell>
          <cell r="B1093">
            <v>1</v>
          </cell>
        </row>
        <row r="1094">
          <cell r="A1094">
            <v>2205</v>
          </cell>
          <cell r="B1094">
            <v>1</v>
          </cell>
        </row>
        <row r="1095">
          <cell r="A1095">
            <v>2206</v>
          </cell>
          <cell r="B1095">
            <v>3</v>
          </cell>
        </row>
        <row r="1096">
          <cell r="A1096">
            <v>2207</v>
          </cell>
          <cell r="B1096">
            <v>3</v>
          </cell>
        </row>
        <row r="1097">
          <cell r="A1097">
            <v>2208</v>
          </cell>
          <cell r="B1097">
            <v>7</v>
          </cell>
        </row>
        <row r="1098">
          <cell r="A1098">
            <v>2209</v>
          </cell>
          <cell r="B1098">
            <v>1</v>
          </cell>
        </row>
        <row r="1099">
          <cell r="A1099">
            <v>2210</v>
          </cell>
          <cell r="B1099">
            <v>3</v>
          </cell>
        </row>
        <row r="1100">
          <cell r="A1100">
            <v>2211</v>
          </cell>
          <cell r="B1100">
            <v>3</v>
          </cell>
        </row>
        <row r="1101">
          <cell r="A1101">
            <v>2212</v>
          </cell>
          <cell r="B1101">
            <v>1</v>
          </cell>
        </row>
        <row r="1102">
          <cell r="A1102">
            <v>2213</v>
          </cell>
          <cell r="B1102">
            <v>3</v>
          </cell>
        </row>
        <row r="1103">
          <cell r="A1103">
            <v>2214</v>
          </cell>
          <cell r="B1103">
            <v>1</v>
          </cell>
        </row>
        <row r="1104">
          <cell r="A1104">
            <v>2215</v>
          </cell>
          <cell r="B1104">
            <v>1</v>
          </cell>
        </row>
        <row r="1105">
          <cell r="A1105">
            <v>2216</v>
          </cell>
          <cell r="B1105">
            <v>11</v>
          </cell>
        </row>
        <row r="1106">
          <cell r="A1106">
            <v>2217</v>
          </cell>
          <cell r="B1106">
            <v>1</v>
          </cell>
        </row>
        <row r="1107">
          <cell r="A1107">
            <v>2218</v>
          </cell>
          <cell r="B1107">
            <v>3</v>
          </cell>
        </row>
        <row r="1108">
          <cell r="A1108">
            <v>2219</v>
          </cell>
          <cell r="B1108">
            <v>1</v>
          </cell>
        </row>
        <row r="1109">
          <cell r="A1109">
            <v>2220</v>
          </cell>
          <cell r="B1109">
            <v>3</v>
          </cell>
        </row>
        <row r="1110">
          <cell r="A1110">
            <v>2221</v>
          </cell>
          <cell r="B1110">
            <v>1</v>
          </cell>
        </row>
        <row r="1111">
          <cell r="A1111">
            <v>2222</v>
          </cell>
          <cell r="B1111">
            <v>1</v>
          </cell>
        </row>
        <row r="1112">
          <cell r="A1112">
            <v>2223</v>
          </cell>
          <cell r="B1112">
            <v>1</v>
          </cell>
        </row>
        <row r="1113">
          <cell r="A1113">
            <v>2224</v>
          </cell>
          <cell r="B1113">
            <v>16</v>
          </cell>
        </row>
        <row r="1114">
          <cell r="A1114">
            <v>2225</v>
          </cell>
          <cell r="B1114">
            <v>15</v>
          </cell>
        </row>
        <row r="1115">
          <cell r="A1115">
            <v>2226</v>
          </cell>
          <cell r="B1115">
            <v>9</v>
          </cell>
        </row>
        <row r="1116">
          <cell r="A1116">
            <v>2227</v>
          </cell>
          <cell r="B1116">
            <v>3</v>
          </cell>
        </row>
        <row r="1117">
          <cell r="A1117">
            <v>2228</v>
          </cell>
          <cell r="B1117">
            <v>3</v>
          </cell>
        </row>
        <row r="1118">
          <cell r="A1118">
            <v>2229</v>
          </cell>
          <cell r="B1118">
            <v>7</v>
          </cell>
        </row>
        <row r="1119">
          <cell r="A1119">
            <v>2230</v>
          </cell>
          <cell r="B1119">
            <v>1</v>
          </cell>
        </row>
        <row r="1120">
          <cell r="A1120">
            <v>2231</v>
          </cell>
          <cell r="B1120">
            <v>11</v>
          </cell>
        </row>
        <row r="1121">
          <cell r="A1121">
            <v>2232</v>
          </cell>
          <cell r="B1121">
            <v>1</v>
          </cell>
        </row>
        <row r="1122">
          <cell r="A1122">
            <v>2233</v>
          </cell>
          <cell r="B1122">
            <v>3</v>
          </cell>
        </row>
        <row r="1123">
          <cell r="A1123">
            <v>2234</v>
          </cell>
          <cell r="B1123">
            <v>1</v>
          </cell>
        </row>
        <row r="1124">
          <cell r="A1124">
            <v>2235</v>
          </cell>
          <cell r="B1124">
            <v>1</v>
          </cell>
        </row>
        <row r="1125">
          <cell r="A1125">
            <v>2236</v>
          </cell>
          <cell r="B1125">
            <v>3</v>
          </cell>
        </row>
        <row r="1126">
          <cell r="A1126">
            <v>2237</v>
          </cell>
          <cell r="B1126">
            <v>3</v>
          </cell>
        </row>
        <row r="1127">
          <cell r="A1127">
            <v>2238</v>
          </cell>
          <cell r="B1127">
            <v>1</v>
          </cell>
        </row>
        <row r="1128">
          <cell r="A1128">
            <v>2239</v>
          </cell>
          <cell r="B1128">
            <v>5</v>
          </cell>
        </row>
        <row r="1129">
          <cell r="A1129">
            <v>2240</v>
          </cell>
          <cell r="B1129">
            <v>5</v>
          </cell>
        </row>
        <row r="1130">
          <cell r="A1130">
            <v>2241</v>
          </cell>
          <cell r="B1130">
            <v>3</v>
          </cell>
        </row>
        <row r="1131">
          <cell r="A1131">
            <v>2242</v>
          </cell>
          <cell r="B1131">
            <v>7</v>
          </cell>
        </row>
        <row r="1132">
          <cell r="A1132">
            <v>2243</v>
          </cell>
          <cell r="B1132">
            <v>1</v>
          </cell>
        </row>
        <row r="1133">
          <cell r="A1133">
            <v>2244</v>
          </cell>
          <cell r="B1133">
            <v>13</v>
          </cell>
        </row>
        <row r="1134">
          <cell r="A1134">
            <v>2245</v>
          </cell>
          <cell r="B1134">
            <v>1</v>
          </cell>
        </row>
        <row r="1135">
          <cell r="A1135">
            <v>2246</v>
          </cell>
          <cell r="B1135">
            <v>1</v>
          </cell>
        </row>
        <row r="1136">
          <cell r="A1136">
            <v>2247</v>
          </cell>
          <cell r="B1136">
            <v>9</v>
          </cell>
        </row>
        <row r="1137">
          <cell r="A1137">
            <v>2248</v>
          </cell>
          <cell r="B1137">
            <v>15</v>
          </cell>
        </row>
        <row r="1138">
          <cell r="A1138">
            <v>2249</v>
          </cell>
          <cell r="B1138">
            <v>1</v>
          </cell>
        </row>
        <row r="1139">
          <cell r="A1139">
            <v>2250</v>
          </cell>
          <cell r="B1139">
            <v>10</v>
          </cell>
        </row>
        <row r="1140">
          <cell r="A1140">
            <v>2251</v>
          </cell>
          <cell r="B1140">
            <v>3</v>
          </cell>
        </row>
        <row r="1141">
          <cell r="A1141">
            <v>2252</v>
          </cell>
          <cell r="B1141">
            <v>3</v>
          </cell>
        </row>
        <row r="1142">
          <cell r="A1142">
            <v>2253</v>
          </cell>
          <cell r="B1142">
            <v>1</v>
          </cell>
        </row>
        <row r="1143">
          <cell r="A1143">
            <v>2254</v>
          </cell>
          <cell r="B1143">
            <v>3</v>
          </cell>
        </row>
        <row r="1144">
          <cell r="A1144">
            <v>2255</v>
          </cell>
          <cell r="B1144">
            <v>1</v>
          </cell>
        </row>
        <row r="1145">
          <cell r="A1145">
            <v>2256</v>
          </cell>
          <cell r="B1145">
            <v>1</v>
          </cell>
        </row>
        <row r="1146">
          <cell r="A1146">
            <v>2257</v>
          </cell>
          <cell r="B1146">
            <v>1</v>
          </cell>
        </row>
        <row r="1147">
          <cell r="A1147">
            <v>2258</v>
          </cell>
          <cell r="B1147">
            <v>1</v>
          </cell>
        </row>
        <row r="1148">
          <cell r="A1148">
            <v>2259</v>
          </cell>
          <cell r="B1148">
            <v>1</v>
          </cell>
        </row>
        <row r="1149">
          <cell r="A1149">
            <v>2260</v>
          </cell>
          <cell r="B1149">
            <v>1</v>
          </cell>
        </row>
        <row r="1150">
          <cell r="A1150">
            <v>2261</v>
          </cell>
          <cell r="B1150">
            <v>1</v>
          </cell>
        </row>
        <row r="1151">
          <cell r="A1151">
            <v>2262</v>
          </cell>
          <cell r="B1151">
            <v>5</v>
          </cell>
        </row>
        <row r="1152">
          <cell r="A1152">
            <v>2263</v>
          </cell>
          <cell r="B1152">
            <v>1</v>
          </cell>
        </row>
        <row r="1153">
          <cell r="A1153">
            <v>2264</v>
          </cell>
          <cell r="B1153">
            <v>1</v>
          </cell>
        </row>
        <row r="1154">
          <cell r="A1154">
            <v>2265</v>
          </cell>
          <cell r="B1154">
            <v>5</v>
          </cell>
        </row>
        <row r="1155">
          <cell r="A1155">
            <v>2266</v>
          </cell>
          <cell r="B1155">
            <v>1</v>
          </cell>
        </row>
        <row r="1156">
          <cell r="A1156">
            <v>2267</v>
          </cell>
          <cell r="B1156">
            <v>5</v>
          </cell>
        </row>
        <row r="1157">
          <cell r="A1157">
            <v>2268</v>
          </cell>
          <cell r="B1157">
            <v>1</v>
          </cell>
        </row>
        <row r="1158">
          <cell r="A1158">
            <v>2269</v>
          </cell>
          <cell r="B1158">
            <v>16</v>
          </cell>
        </row>
        <row r="1159">
          <cell r="A1159">
            <v>2270</v>
          </cell>
          <cell r="B1159">
            <v>3</v>
          </cell>
        </row>
        <row r="1160">
          <cell r="A1160">
            <v>2271</v>
          </cell>
          <cell r="B1160">
            <v>1</v>
          </cell>
        </row>
        <row r="1161">
          <cell r="A1161">
            <v>2272</v>
          </cell>
          <cell r="B1161">
            <v>5</v>
          </cell>
        </row>
        <row r="1162">
          <cell r="A1162">
            <v>2273</v>
          </cell>
          <cell r="B1162">
            <v>13</v>
          </cell>
        </row>
        <row r="1163">
          <cell r="A1163">
            <v>2274</v>
          </cell>
          <cell r="B1163">
            <v>5</v>
          </cell>
        </row>
        <row r="1164">
          <cell r="A1164">
            <v>2275</v>
          </cell>
          <cell r="B1164">
            <v>5</v>
          </cell>
        </row>
        <row r="1165">
          <cell r="A1165">
            <v>2276</v>
          </cell>
          <cell r="B1165">
            <v>3</v>
          </cell>
        </row>
        <row r="1166">
          <cell r="A1166">
            <v>2277</v>
          </cell>
          <cell r="B1166">
            <v>5</v>
          </cell>
        </row>
        <row r="1167">
          <cell r="A1167">
            <v>2278</v>
          </cell>
          <cell r="B1167">
            <v>5</v>
          </cell>
        </row>
        <row r="1168">
          <cell r="A1168">
            <v>2279</v>
          </cell>
          <cell r="B1168">
            <v>3</v>
          </cell>
        </row>
        <row r="1169">
          <cell r="A1169">
            <v>2280</v>
          </cell>
          <cell r="B1169">
            <v>1</v>
          </cell>
        </row>
        <row r="1170">
          <cell r="A1170">
            <v>2281</v>
          </cell>
          <cell r="B1170">
            <v>1</v>
          </cell>
        </row>
        <row r="1171">
          <cell r="A1171">
            <v>2282</v>
          </cell>
          <cell r="B1171">
            <v>5</v>
          </cell>
        </row>
        <row r="1172">
          <cell r="A1172">
            <v>3579</v>
          </cell>
          <cell r="B1172">
            <v>12</v>
          </cell>
        </row>
        <row r="1173">
          <cell r="A1173">
            <v>3580</v>
          </cell>
          <cell r="B1173">
            <v>3</v>
          </cell>
        </row>
        <row r="1174">
          <cell r="A1174">
            <v>3583</v>
          </cell>
          <cell r="B1174">
            <v>1</v>
          </cell>
        </row>
        <row r="1175">
          <cell r="A1175">
            <v>3587</v>
          </cell>
          <cell r="B1175">
            <v>1</v>
          </cell>
        </row>
        <row r="1176">
          <cell r="A1176">
            <v>3591</v>
          </cell>
          <cell r="B1176">
            <v>1</v>
          </cell>
        </row>
        <row r="1177">
          <cell r="A1177">
            <v>3592</v>
          </cell>
          <cell r="B1177">
            <v>1</v>
          </cell>
        </row>
        <row r="1178">
          <cell r="A1178">
            <v>3597</v>
          </cell>
          <cell r="B1178">
            <v>1</v>
          </cell>
        </row>
        <row r="1179">
          <cell r="A1179">
            <v>3599</v>
          </cell>
          <cell r="B1179">
            <v>7</v>
          </cell>
        </row>
        <row r="1180">
          <cell r="A1180">
            <v>3604</v>
          </cell>
          <cell r="B1180">
            <v>1</v>
          </cell>
        </row>
        <row r="1181">
          <cell r="A1181">
            <v>3605</v>
          </cell>
          <cell r="B1181">
            <v>1</v>
          </cell>
        </row>
        <row r="1182">
          <cell r="A1182">
            <v>3713</v>
          </cell>
          <cell r="B1182">
            <v>16</v>
          </cell>
        </row>
        <row r="1183">
          <cell r="A1183">
            <v>711</v>
          </cell>
          <cell r="B1183">
            <v>16</v>
          </cell>
        </row>
        <row r="1184">
          <cell r="A1184">
            <v>903</v>
          </cell>
          <cell r="B1184">
            <v>5</v>
          </cell>
        </row>
        <row r="1185">
          <cell r="A1185">
            <v>905</v>
          </cell>
          <cell r="B1185">
            <v>1</v>
          </cell>
        </row>
        <row r="1186">
          <cell r="A1186">
            <v>1135</v>
          </cell>
          <cell r="B1186">
            <v>7</v>
          </cell>
        </row>
        <row r="1187">
          <cell r="A1187">
            <v>3464</v>
          </cell>
          <cell r="B1187">
            <v>14</v>
          </cell>
        </row>
        <row r="1188">
          <cell r="A1188">
            <v>3465</v>
          </cell>
          <cell r="B1188">
            <v>1</v>
          </cell>
        </row>
        <row r="1189">
          <cell r="A1189">
            <v>3466</v>
          </cell>
          <cell r="B1189">
            <v>3</v>
          </cell>
        </row>
        <row r="1190">
          <cell r="A1190">
            <v>3467</v>
          </cell>
          <cell r="B1190">
            <v>5</v>
          </cell>
        </row>
        <row r="1191">
          <cell r="A1191">
            <v>3468</v>
          </cell>
          <cell r="B1191">
            <v>10</v>
          </cell>
        </row>
        <row r="1192">
          <cell r="A1192">
            <v>3469</v>
          </cell>
          <cell r="B1192">
            <v>7</v>
          </cell>
        </row>
        <row r="1193">
          <cell r="A1193">
            <v>3470</v>
          </cell>
          <cell r="B1193">
            <v>3</v>
          </cell>
        </row>
        <row r="1194">
          <cell r="A1194">
            <v>3471</v>
          </cell>
          <cell r="B1194">
            <v>12</v>
          </cell>
        </row>
        <row r="1195">
          <cell r="A1195">
            <v>3472</v>
          </cell>
          <cell r="B1195">
            <v>16</v>
          </cell>
        </row>
        <row r="1196">
          <cell r="A1196">
            <v>3473</v>
          </cell>
          <cell r="B1196">
            <v>16</v>
          </cell>
        </row>
        <row r="1197">
          <cell r="A1197">
            <v>3474</v>
          </cell>
          <cell r="B1197">
            <v>16</v>
          </cell>
        </row>
        <row r="1198">
          <cell r="A1198">
            <v>3475</v>
          </cell>
          <cell r="B1198">
            <v>12</v>
          </cell>
        </row>
        <row r="1199">
          <cell r="A1199">
            <v>3476</v>
          </cell>
          <cell r="B1199">
            <v>1</v>
          </cell>
        </row>
        <row r="1200">
          <cell r="A1200">
            <v>3477</v>
          </cell>
          <cell r="B1200">
            <v>1</v>
          </cell>
        </row>
        <row r="1201">
          <cell r="A1201">
            <v>3478</v>
          </cell>
          <cell r="B1201">
            <v>10</v>
          </cell>
        </row>
        <row r="1202">
          <cell r="A1202">
            <v>3479</v>
          </cell>
          <cell r="B1202">
            <v>7</v>
          </cell>
        </row>
        <row r="1203">
          <cell r="A1203">
            <v>3480</v>
          </cell>
          <cell r="B1203">
            <v>3</v>
          </cell>
        </row>
        <row r="1204">
          <cell r="A1204">
            <v>3481</v>
          </cell>
          <cell r="B1204">
            <v>12</v>
          </cell>
        </row>
        <row r="1205">
          <cell r="A1205">
            <v>3482</v>
          </cell>
          <cell r="B1205">
            <v>10</v>
          </cell>
        </row>
        <row r="1206">
          <cell r="A1206">
            <v>3483</v>
          </cell>
          <cell r="B1206">
            <v>1</v>
          </cell>
        </row>
        <row r="1207">
          <cell r="A1207">
            <v>3484</v>
          </cell>
          <cell r="B1207">
            <v>1</v>
          </cell>
        </row>
        <row r="1208">
          <cell r="A1208">
            <v>3485</v>
          </cell>
          <cell r="B1208">
            <v>3</v>
          </cell>
        </row>
        <row r="1209">
          <cell r="A1209">
            <v>3486</v>
          </cell>
          <cell r="B1209">
            <v>7</v>
          </cell>
        </row>
        <row r="1210">
          <cell r="A1210">
            <v>3487</v>
          </cell>
          <cell r="B1210">
            <v>1</v>
          </cell>
        </row>
        <row r="1211">
          <cell r="A1211">
            <v>3488</v>
          </cell>
          <cell r="B1211">
            <v>1</v>
          </cell>
        </row>
        <row r="1212">
          <cell r="A1212">
            <v>3489</v>
          </cell>
          <cell r="B1212">
            <v>3</v>
          </cell>
        </row>
        <row r="1213">
          <cell r="A1213">
            <v>3490</v>
          </cell>
          <cell r="B1213">
            <v>7</v>
          </cell>
        </row>
        <row r="1214">
          <cell r="A1214">
            <v>3491</v>
          </cell>
          <cell r="B1214">
            <v>10</v>
          </cell>
        </row>
        <row r="1215">
          <cell r="A1215">
            <v>3492</v>
          </cell>
          <cell r="B1215">
            <v>3</v>
          </cell>
        </row>
        <row r="1216">
          <cell r="A1216">
            <v>3493</v>
          </cell>
          <cell r="B1216">
            <v>1</v>
          </cell>
        </row>
        <row r="1217">
          <cell r="A1217">
            <v>3494</v>
          </cell>
          <cell r="B1217">
            <v>15</v>
          </cell>
        </row>
        <row r="1218">
          <cell r="A1218">
            <v>3495</v>
          </cell>
          <cell r="B1218">
            <v>11</v>
          </cell>
        </row>
        <row r="1219">
          <cell r="A1219">
            <v>3496</v>
          </cell>
          <cell r="B1219">
            <v>12</v>
          </cell>
        </row>
        <row r="1220">
          <cell r="A1220">
            <v>3497</v>
          </cell>
          <cell r="B1220">
            <v>15</v>
          </cell>
        </row>
        <row r="1221">
          <cell r="A1221">
            <v>3498</v>
          </cell>
          <cell r="B1221">
            <v>3</v>
          </cell>
        </row>
        <row r="1222">
          <cell r="A1222">
            <v>3499</v>
          </cell>
          <cell r="B1222">
            <v>9</v>
          </cell>
        </row>
        <row r="1223">
          <cell r="A1223">
            <v>3500</v>
          </cell>
          <cell r="B1223">
            <v>3</v>
          </cell>
        </row>
        <row r="1224">
          <cell r="A1224">
            <v>3501</v>
          </cell>
          <cell r="B1224">
            <v>5</v>
          </cell>
        </row>
        <row r="1225">
          <cell r="A1225">
            <v>3502</v>
          </cell>
          <cell r="B1225">
            <v>13</v>
          </cell>
        </row>
        <row r="1226">
          <cell r="A1226">
            <v>3503</v>
          </cell>
          <cell r="B1226">
            <v>3</v>
          </cell>
        </row>
        <row r="1227">
          <cell r="A1227">
            <v>3504</v>
          </cell>
          <cell r="B1227">
            <v>3</v>
          </cell>
        </row>
        <row r="1228">
          <cell r="A1228">
            <v>3505</v>
          </cell>
          <cell r="B1228">
            <v>3</v>
          </cell>
        </row>
        <row r="1229">
          <cell r="A1229">
            <v>3506</v>
          </cell>
          <cell r="B1229">
            <v>15</v>
          </cell>
        </row>
        <row r="1230">
          <cell r="A1230">
            <v>3507</v>
          </cell>
          <cell r="B1230">
            <v>1</v>
          </cell>
        </row>
        <row r="1231">
          <cell r="A1231">
            <v>3508</v>
          </cell>
          <cell r="B1231">
            <v>16</v>
          </cell>
        </row>
        <row r="1232">
          <cell r="A1232">
            <v>3509</v>
          </cell>
          <cell r="B1232">
            <v>1</v>
          </cell>
        </row>
        <row r="1233">
          <cell r="A1233">
            <v>3510</v>
          </cell>
          <cell r="B1233">
            <v>7</v>
          </cell>
        </row>
        <row r="1234">
          <cell r="A1234">
            <v>3511</v>
          </cell>
          <cell r="B1234">
            <v>15</v>
          </cell>
        </row>
        <row r="1235">
          <cell r="A1235">
            <v>3512</v>
          </cell>
          <cell r="B1235">
            <v>16</v>
          </cell>
        </row>
        <row r="1236">
          <cell r="A1236">
            <v>3513</v>
          </cell>
          <cell r="B1236">
            <v>3</v>
          </cell>
        </row>
        <row r="1237">
          <cell r="A1237">
            <v>3514</v>
          </cell>
          <cell r="B1237">
            <v>3</v>
          </cell>
        </row>
        <row r="1238">
          <cell r="A1238">
            <v>3515</v>
          </cell>
          <cell r="B1238">
            <v>10</v>
          </cell>
        </row>
        <row r="1239">
          <cell r="A1239">
            <v>3516</v>
          </cell>
          <cell r="B1239">
            <v>1</v>
          </cell>
        </row>
        <row r="1240">
          <cell r="A1240">
            <v>3517</v>
          </cell>
          <cell r="B1240">
            <v>7</v>
          </cell>
        </row>
        <row r="1241">
          <cell r="A1241">
            <v>3518</v>
          </cell>
          <cell r="B1241">
            <v>6</v>
          </cell>
        </row>
        <row r="1242">
          <cell r="A1242">
            <v>3519</v>
          </cell>
          <cell r="B1242">
            <v>3</v>
          </cell>
        </row>
        <row r="1243">
          <cell r="A1243">
            <v>3520</v>
          </cell>
          <cell r="B1243">
            <v>1</v>
          </cell>
        </row>
        <row r="1244">
          <cell r="A1244">
            <v>3521</v>
          </cell>
          <cell r="B1244">
            <v>7</v>
          </cell>
        </row>
        <row r="1245">
          <cell r="A1245">
            <v>3522</v>
          </cell>
          <cell r="B1245">
            <v>3</v>
          </cell>
        </row>
        <row r="1246">
          <cell r="A1246">
            <v>3523</v>
          </cell>
          <cell r="B1246">
            <v>11</v>
          </cell>
        </row>
        <row r="1247">
          <cell r="A1247">
            <v>3524</v>
          </cell>
          <cell r="B1247">
            <v>15</v>
          </cell>
        </row>
        <row r="1248">
          <cell r="A1248">
            <v>3525</v>
          </cell>
          <cell r="B1248">
            <v>3</v>
          </cell>
        </row>
        <row r="1249">
          <cell r="A1249">
            <v>3526</v>
          </cell>
          <cell r="B1249">
            <v>7</v>
          </cell>
        </row>
        <row r="1250">
          <cell r="A1250">
            <v>3527</v>
          </cell>
          <cell r="B1250">
            <v>15</v>
          </cell>
        </row>
        <row r="1251">
          <cell r="A1251">
            <v>3528</v>
          </cell>
          <cell r="B1251">
            <v>3</v>
          </cell>
        </row>
        <row r="1252">
          <cell r="A1252">
            <v>3529</v>
          </cell>
          <cell r="B1252">
            <v>3</v>
          </cell>
        </row>
        <row r="1253">
          <cell r="A1253">
            <v>3530</v>
          </cell>
          <cell r="B1253">
            <v>5</v>
          </cell>
        </row>
        <row r="1254">
          <cell r="A1254">
            <v>3531</v>
          </cell>
          <cell r="B1254">
            <v>1</v>
          </cell>
        </row>
        <row r="1255">
          <cell r="A1255">
            <v>3532</v>
          </cell>
          <cell r="B1255">
            <v>7</v>
          </cell>
        </row>
        <row r="1256">
          <cell r="A1256">
            <v>3533</v>
          </cell>
          <cell r="B1256">
            <v>5</v>
          </cell>
        </row>
        <row r="1257">
          <cell r="A1257">
            <v>3534</v>
          </cell>
          <cell r="B1257">
            <v>1</v>
          </cell>
        </row>
        <row r="1258">
          <cell r="A1258">
            <v>3535</v>
          </cell>
          <cell r="B1258">
            <v>7</v>
          </cell>
        </row>
        <row r="1259">
          <cell r="A1259">
            <v>3536</v>
          </cell>
          <cell r="B1259">
            <v>3</v>
          </cell>
        </row>
        <row r="1260">
          <cell r="A1260">
            <v>3537</v>
          </cell>
          <cell r="B1260">
            <v>16</v>
          </cell>
        </row>
        <row r="1261">
          <cell r="A1261">
            <v>3538</v>
          </cell>
          <cell r="B1261">
            <v>15</v>
          </cell>
        </row>
        <row r="1262">
          <cell r="A1262">
            <v>3539</v>
          </cell>
          <cell r="B1262">
            <v>7</v>
          </cell>
        </row>
        <row r="1263">
          <cell r="A1263">
            <v>3540</v>
          </cell>
          <cell r="B1263">
            <v>5</v>
          </cell>
        </row>
        <row r="1264">
          <cell r="A1264">
            <v>3541</v>
          </cell>
          <cell r="B1264">
            <v>3</v>
          </cell>
        </row>
        <row r="1265">
          <cell r="A1265">
            <v>3542</v>
          </cell>
          <cell r="B1265">
            <v>1</v>
          </cell>
        </row>
        <row r="1266">
          <cell r="A1266">
            <v>3543</v>
          </cell>
          <cell r="B1266">
            <v>1</v>
          </cell>
        </row>
        <row r="1267">
          <cell r="A1267">
            <v>3544</v>
          </cell>
          <cell r="B1267">
            <v>16</v>
          </cell>
        </row>
        <row r="1268">
          <cell r="A1268">
            <v>3545</v>
          </cell>
          <cell r="B1268">
            <v>16</v>
          </cell>
        </row>
        <row r="1269">
          <cell r="A1269">
            <v>3546</v>
          </cell>
          <cell r="B1269">
            <v>10</v>
          </cell>
        </row>
        <row r="1270">
          <cell r="A1270">
            <v>3547</v>
          </cell>
          <cell r="B1270">
            <v>10</v>
          </cell>
        </row>
        <row r="1271">
          <cell r="A1271">
            <v>3548</v>
          </cell>
          <cell r="B1271">
            <v>1</v>
          </cell>
        </row>
        <row r="1272">
          <cell r="A1272">
            <v>3549</v>
          </cell>
          <cell r="B1272">
            <v>11</v>
          </cell>
        </row>
        <row r="1273">
          <cell r="A1273">
            <v>3550</v>
          </cell>
          <cell r="B1273">
            <v>16</v>
          </cell>
        </row>
        <row r="1274">
          <cell r="A1274">
            <v>3551</v>
          </cell>
          <cell r="B1274">
            <v>16</v>
          </cell>
        </row>
        <row r="1275">
          <cell r="A1275">
            <v>3552</v>
          </cell>
          <cell r="B1275">
            <v>5</v>
          </cell>
        </row>
        <row r="1276">
          <cell r="A1276">
            <v>3553</v>
          </cell>
          <cell r="B1276">
            <v>7</v>
          </cell>
        </row>
        <row r="1277">
          <cell r="A1277">
            <v>3554</v>
          </cell>
          <cell r="B1277">
            <v>16</v>
          </cell>
        </row>
        <row r="1278">
          <cell r="A1278">
            <v>3555</v>
          </cell>
          <cell r="B1278">
            <v>7</v>
          </cell>
        </row>
        <row r="1279">
          <cell r="A1279">
            <v>3556</v>
          </cell>
          <cell r="B1279">
            <v>7</v>
          </cell>
        </row>
        <row r="1280">
          <cell r="A1280">
            <v>3557</v>
          </cell>
          <cell r="B1280">
            <v>3</v>
          </cell>
        </row>
        <row r="1281">
          <cell r="A1281">
            <v>3558</v>
          </cell>
          <cell r="B1281">
            <v>3</v>
          </cell>
        </row>
        <row r="1282">
          <cell r="A1282">
            <v>3559</v>
          </cell>
          <cell r="B1282">
            <v>5</v>
          </cell>
        </row>
        <row r="1283">
          <cell r="A1283">
            <v>3560</v>
          </cell>
          <cell r="B1283">
            <v>14</v>
          </cell>
        </row>
        <row r="1284">
          <cell r="A1284">
            <v>3561</v>
          </cell>
          <cell r="B1284">
            <v>13</v>
          </cell>
        </row>
        <row r="1285">
          <cell r="A1285">
            <v>3562</v>
          </cell>
          <cell r="B1285">
            <v>11</v>
          </cell>
        </row>
        <row r="1286">
          <cell r="A1286">
            <v>3563</v>
          </cell>
          <cell r="B1286">
            <v>1</v>
          </cell>
        </row>
        <row r="1287">
          <cell r="A1287">
            <v>3564</v>
          </cell>
          <cell r="B1287">
            <v>11</v>
          </cell>
        </row>
        <row r="1288">
          <cell r="A1288">
            <v>3565</v>
          </cell>
          <cell r="B1288">
            <v>7</v>
          </cell>
        </row>
        <row r="1289">
          <cell r="A1289">
            <v>3566</v>
          </cell>
          <cell r="B1289">
            <v>15</v>
          </cell>
        </row>
        <row r="1290">
          <cell r="A1290">
            <v>3567</v>
          </cell>
          <cell r="B1290">
            <v>7</v>
          </cell>
        </row>
        <row r="1291">
          <cell r="A1291">
            <v>3568</v>
          </cell>
          <cell r="B1291">
            <v>3</v>
          </cell>
        </row>
        <row r="1292">
          <cell r="A1292">
            <v>3569</v>
          </cell>
          <cell r="B1292">
            <v>1</v>
          </cell>
        </row>
        <row r="1293">
          <cell r="A1293">
            <v>3570</v>
          </cell>
          <cell r="B1293">
            <v>7</v>
          </cell>
        </row>
        <row r="1294">
          <cell r="A1294">
            <v>3571</v>
          </cell>
          <cell r="B1294">
            <v>3</v>
          </cell>
        </row>
        <row r="1295">
          <cell r="A1295">
            <v>3572</v>
          </cell>
          <cell r="B1295">
            <v>7</v>
          </cell>
        </row>
        <row r="1296">
          <cell r="A1296">
            <v>3573</v>
          </cell>
          <cell r="B1296">
            <v>10</v>
          </cell>
        </row>
        <row r="1297">
          <cell r="A1297">
            <v>3574</v>
          </cell>
          <cell r="B1297">
            <v>5</v>
          </cell>
        </row>
        <row r="1298">
          <cell r="A1298">
            <v>3575</v>
          </cell>
          <cell r="B1298">
            <v>9</v>
          </cell>
        </row>
        <row r="1299">
          <cell r="A1299">
            <v>3576</v>
          </cell>
          <cell r="B1299">
            <v>5</v>
          </cell>
        </row>
        <row r="1300">
          <cell r="A1300">
            <v>3577</v>
          </cell>
          <cell r="B1300">
            <v>3</v>
          </cell>
        </row>
        <row r="1301">
          <cell r="A1301">
            <v>3676</v>
          </cell>
          <cell r="B1301">
            <v>11</v>
          </cell>
        </row>
        <row r="1302">
          <cell r="A1302">
            <v>3677</v>
          </cell>
          <cell r="B1302">
            <v>7</v>
          </cell>
        </row>
        <row r="1303">
          <cell r="A1303">
            <v>3678</v>
          </cell>
          <cell r="B1303">
            <v>9</v>
          </cell>
        </row>
        <row r="1304">
          <cell r="A1304">
            <v>3679</v>
          </cell>
          <cell r="B1304">
            <v>7</v>
          </cell>
        </row>
        <row r="1305">
          <cell r="A1305">
            <v>3680</v>
          </cell>
          <cell r="B1305">
            <v>1</v>
          </cell>
        </row>
        <row r="1306">
          <cell r="A1306">
            <v>3681</v>
          </cell>
          <cell r="B1306">
            <v>3</v>
          </cell>
        </row>
        <row r="1307">
          <cell r="A1307">
            <v>3682</v>
          </cell>
          <cell r="B1307">
            <v>1</v>
          </cell>
        </row>
        <row r="1308">
          <cell r="A1308">
            <v>3683</v>
          </cell>
          <cell r="B1308">
            <v>7</v>
          </cell>
        </row>
        <row r="1309">
          <cell r="A1309">
            <v>3684</v>
          </cell>
          <cell r="B1309">
            <v>1</v>
          </cell>
        </row>
        <row r="1310">
          <cell r="A1310">
            <v>3685</v>
          </cell>
          <cell r="B1310">
            <v>11</v>
          </cell>
        </row>
        <row r="1311">
          <cell r="A1311">
            <v>3686</v>
          </cell>
          <cell r="B1311">
            <v>3</v>
          </cell>
        </row>
        <row r="1312">
          <cell r="A1312">
            <v>3687</v>
          </cell>
          <cell r="B1312">
            <v>7</v>
          </cell>
        </row>
        <row r="1313">
          <cell r="A1313">
            <v>3688</v>
          </cell>
          <cell r="B1313">
            <v>15</v>
          </cell>
        </row>
        <row r="1314">
          <cell r="A1314">
            <v>3689</v>
          </cell>
          <cell r="B1314">
            <v>3</v>
          </cell>
        </row>
        <row r="1315">
          <cell r="A1315">
            <v>3690</v>
          </cell>
          <cell r="B1315">
            <v>1</v>
          </cell>
        </row>
        <row r="1316">
          <cell r="A1316">
            <v>3691</v>
          </cell>
          <cell r="B1316">
            <v>1</v>
          </cell>
        </row>
        <row r="1317">
          <cell r="A1317">
            <v>3692</v>
          </cell>
          <cell r="B1317">
            <v>7</v>
          </cell>
        </row>
        <row r="1318">
          <cell r="A1318">
            <v>3693</v>
          </cell>
          <cell r="B1318">
            <v>3</v>
          </cell>
        </row>
        <row r="1319">
          <cell r="A1319">
            <v>3694</v>
          </cell>
          <cell r="B1319">
            <v>3</v>
          </cell>
        </row>
        <row r="1320">
          <cell r="A1320">
            <v>3695</v>
          </cell>
          <cell r="B1320">
            <v>3</v>
          </cell>
        </row>
        <row r="1321">
          <cell r="A1321">
            <v>3696</v>
          </cell>
          <cell r="B1321">
            <v>1</v>
          </cell>
        </row>
        <row r="1322">
          <cell r="A1322">
            <v>3697</v>
          </cell>
          <cell r="B1322">
            <v>5</v>
          </cell>
        </row>
        <row r="1323">
          <cell r="A1323">
            <v>3698</v>
          </cell>
          <cell r="B1323">
            <v>1</v>
          </cell>
        </row>
        <row r="1324">
          <cell r="A1324">
            <v>3699</v>
          </cell>
          <cell r="B1324">
            <v>1</v>
          </cell>
        </row>
        <row r="1325">
          <cell r="A1325">
            <v>3700</v>
          </cell>
          <cell r="B1325">
            <v>7</v>
          </cell>
        </row>
        <row r="1326">
          <cell r="A1326">
            <v>3701</v>
          </cell>
          <cell r="B1326">
            <v>5</v>
          </cell>
        </row>
        <row r="1327">
          <cell r="A1327">
            <v>3702</v>
          </cell>
          <cell r="B1327">
            <v>14</v>
          </cell>
        </row>
        <row r="1328">
          <cell r="A1328">
            <v>3703</v>
          </cell>
          <cell r="B1328">
            <v>10</v>
          </cell>
        </row>
        <row r="1329">
          <cell r="A1329">
            <v>3704</v>
          </cell>
          <cell r="B1329">
            <v>3</v>
          </cell>
        </row>
        <row r="1330">
          <cell r="A1330">
            <v>3705</v>
          </cell>
          <cell r="B1330">
            <v>9</v>
          </cell>
        </row>
        <row r="1331">
          <cell r="A1331">
            <v>3706</v>
          </cell>
          <cell r="B1331">
            <v>3</v>
          </cell>
        </row>
        <row r="1332">
          <cell r="A1332">
            <v>3707</v>
          </cell>
          <cell r="B1332">
            <v>1</v>
          </cell>
        </row>
        <row r="1333">
          <cell r="A1333">
            <v>3708</v>
          </cell>
          <cell r="B1333">
            <v>3</v>
          </cell>
        </row>
        <row r="1334">
          <cell r="A1334">
            <v>3709</v>
          </cell>
          <cell r="B1334">
            <v>7</v>
          </cell>
        </row>
        <row r="1335">
          <cell r="A1335">
            <v>3710</v>
          </cell>
          <cell r="B1335">
            <v>5</v>
          </cell>
        </row>
        <row r="1336">
          <cell r="A1336">
            <v>3711</v>
          </cell>
          <cell r="B1336">
            <v>1</v>
          </cell>
        </row>
        <row r="1337">
          <cell r="A1337">
            <v>3712</v>
          </cell>
          <cell r="B1337">
            <v>10</v>
          </cell>
        </row>
        <row r="1338">
          <cell r="A1338">
            <v>591</v>
          </cell>
          <cell r="B1338">
            <v>12</v>
          </cell>
        </row>
        <row r="1339">
          <cell r="A1339">
            <v>596</v>
          </cell>
          <cell r="B1339">
            <v>16</v>
          </cell>
        </row>
        <row r="1340">
          <cell r="A1340">
            <v>627</v>
          </cell>
          <cell r="B1340">
            <v>3</v>
          </cell>
        </row>
        <row r="1341">
          <cell r="A1341">
            <v>718</v>
          </cell>
          <cell r="B1341">
            <v>7</v>
          </cell>
        </row>
        <row r="1342">
          <cell r="A1342">
            <v>719</v>
          </cell>
          <cell r="B1342">
            <v>16</v>
          </cell>
        </row>
        <row r="1343">
          <cell r="A1343">
            <v>732</v>
          </cell>
          <cell r="B1343">
            <v>13</v>
          </cell>
        </row>
        <row r="1344">
          <cell r="A1344">
            <v>838</v>
          </cell>
          <cell r="B1344">
            <v>15</v>
          </cell>
        </row>
        <row r="1345">
          <cell r="A1345">
            <v>896</v>
          </cell>
          <cell r="B1345">
            <v>3</v>
          </cell>
        </row>
        <row r="1346">
          <cell r="A1346">
            <v>897</v>
          </cell>
          <cell r="B1346">
            <v>4</v>
          </cell>
        </row>
        <row r="1347">
          <cell r="A1347">
            <v>909</v>
          </cell>
          <cell r="B1347">
            <v>16</v>
          </cell>
        </row>
        <row r="1348">
          <cell r="A1348">
            <v>911</v>
          </cell>
          <cell r="B1348">
            <v>7</v>
          </cell>
        </row>
        <row r="1349">
          <cell r="A1349">
            <v>914</v>
          </cell>
          <cell r="B1349">
            <v>9</v>
          </cell>
        </row>
        <row r="1350">
          <cell r="A1350">
            <v>918</v>
          </cell>
          <cell r="B1350">
            <v>15</v>
          </cell>
        </row>
        <row r="1351">
          <cell r="A1351">
            <v>920</v>
          </cell>
          <cell r="B1351">
            <v>12</v>
          </cell>
        </row>
        <row r="1352">
          <cell r="A1352">
            <v>926</v>
          </cell>
          <cell r="B1352">
            <v>9</v>
          </cell>
        </row>
        <row r="1353">
          <cell r="A1353">
            <v>929</v>
          </cell>
          <cell r="B1353">
            <v>15</v>
          </cell>
        </row>
        <row r="1354">
          <cell r="A1354">
            <v>932</v>
          </cell>
          <cell r="B1354">
            <v>12</v>
          </cell>
        </row>
        <row r="1355">
          <cell r="A1355">
            <v>937</v>
          </cell>
          <cell r="B1355">
            <v>11</v>
          </cell>
        </row>
        <row r="1356">
          <cell r="A1356">
            <v>939</v>
          </cell>
          <cell r="B1356">
            <v>4</v>
          </cell>
        </row>
        <row r="1357">
          <cell r="A1357">
            <v>940</v>
          </cell>
          <cell r="B1357">
            <v>1</v>
          </cell>
        </row>
        <row r="1358">
          <cell r="A1358">
            <v>1092</v>
          </cell>
          <cell r="B1358">
            <v>7</v>
          </cell>
        </row>
        <row r="1359">
          <cell r="A1359">
            <v>1143</v>
          </cell>
          <cell r="B1359">
            <v>15</v>
          </cell>
        </row>
        <row r="1360">
          <cell r="A1360">
            <v>1670</v>
          </cell>
          <cell r="B1360">
            <v>7</v>
          </cell>
        </row>
        <row r="1361">
          <cell r="A1361">
            <v>1671</v>
          </cell>
          <cell r="B1361">
            <v>1</v>
          </cell>
        </row>
        <row r="1362">
          <cell r="A1362">
            <v>1672</v>
          </cell>
          <cell r="B1362">
            <v>5</v>
          </cell>
        </row>
        <row r="1363">
          <cell r="A1363">
            <v>1673</v>
          </cell>
          <cell r="B1363">
            <v>7</v>
          </cell>
        </row>
        <row r="1364">
          <cell r="A1364">
            <v>1674</v>
          </cell>
          <cell r="B1364">
            <v>1</v>
          </cell>
        </row>
        <row r="1365">
          <cell r="A1365">
            <v>1675</v>
          </cell>
          <cell r="B1365">
            <v>1</v>
          </cell>
        </row>
        <row r="1366">
          <cell r="A1366">
            <v>1676</v>
          </cell>
          <cell r="B1366">
            <v>5</v>
          </cell>
        </row>
        <row r="1367">
          <cell r="A1367">
            <v>1677</v>
          </cell>
          <cell r="B1367">
            <v>1</v>
          </cell>
        </row>
        <row r="1368">
          <cell r="A1368">
            <v>1678</v>
          </cell>
          <cell r="B1368">
            <v>1</v>
          </cell>
        </row>
        <row r="1369">
          <cell r="A1369">
            <v>1679</v>
          </cell>
          <cell r="B1369">
            <v>1</v>
          </cell>
        </row>
        <row r="1370">
          <cell r="A1370">
            <v>1680</v>
          </cell>
          <cell r="B1370">
            <v>11</v>
          </cell>
        </row>
        <row r="1371">
          <cell r="A1371">
            <v>1681</v>
          </cell>
          <cell r="B1371">
            <v>15</v>
          </cell>
        </row>
        <row r="1372">
          <cell r="A1372">
            <v>1682</v>
          </cell>
          <cell r="B1372">
            <v>7</v>
          </cell>
        </row>
        <row r="1373">
          <cell r="A1373">
            <v>1683</v>
          </cell>
          <cell r="B1373">
            <v>7</v>
          </cell>
        </row>
        <row r="1374">
          <cell r="A1374">
            <v>1684</v>
          </cell>
          <cell r="B1374">
            <v>7</v>
          </cell>
        </row>
        <row r="1375">
          <cell r="A1375">
            <v>1685</v>
          </cell>
          <cell r="B1375">
            <v>3</v>
          </cell>
        </row>
        <row r="1376">
          <cell r="A1376">
            <v>1686</v>
          </cell>
          <cell r="B1376">
            <v>5</v>
          </cell>
        </row>
        <row r="1377">
          <cell r="A1377">
            <v>1687</v>
          </cell>
          <cell r="B1377">
            <v>7</v>
          </cell>
        </row>
        <row r="1378">
          <cell r="A1378">
            <v>1688</v>
          </cell>
          <cell r="B1378">
            <v>3</v>
          </cell>
        </row>
        <row r="1379">
          <cell r="A1379">
            <v>1689</v>
          </cell>
          <cell r="B1379">
            <v>7</v>
          </cell>
        </row>
        <row r="1380">
          <cell r="A1380">
            <v>1690</v>
          </cell>
          <cell r="B1380">
            <v>1</v>
          </cell>
        </row>
        <row r="1381">
          <cell r="A1381">
            <v>1691</v>
          </cell>
          <cell r="B1381">
            <v>1</v>
          </cell>
        </row>
        <row r="1382">
          <cell r="A1382">
            <v>1692</v>
          </cell>
          <cell r="B1382">
            <v>3</v>
          </cell>
        </row>
        <row r="1383">
          <cell r="A1383">
            <v>1693</v>
          </cell>
          <cell r="B1383">
            <v>1</v>
          </cell>
        </row>
        <row r="1384">
          <cell r="A1384">
            <v>1694</v>
          </cell>
          <cell r="B1384">
            <v>1</v>
          </cell>
        </row>
        <row r="1385">
          <cell r="A1385">
            <v>1695</v>
          </cell>
          <cell r="B1385">
            <v>1</v>
          </cell>
        </row>
        <row r="1386">
          <cell r="A1386">
            <v>1696</v>
          </cell>
          <cell r="B1386">
            <v>1</v>
          </cell>
        </row>
        <row r="1387">
          <cell r="A1387">
            <v>1697</v>
          </cell>
          <cell r="B1387">
            <v>1</v>
          </cell>
        </row>
        <row r="1388">
          <cell r="A1388">
            <v>1698</v>
          </cell>
          <cell r="B1388">
            <v>15</v>
          </cell>
        </row>
        <row r="1389">
          <cell r="A1389">
            <v>1699</v>
          </cell>
          <cell r="B1389">
            <v>1</v>
          </cell>
        </row>
        <row r="1390">
          <cell r="A1390">
            <v>1700</v>
          </cell>
          <cell r="B1390">
            <v>1</v>
          </cell>
        </row>
        <row r="1391">
          <cell r="A1391">
            <v>1701</v>
          </cell>
          <cell r="B1391">
            <v>1</v>
          </cell>
        </row>
        <row r="1392">
          <cell r="A1392">
            <v>1702</v>
          </cell>
          <cell r="B1392">
            <v>3</v>
          </cell>
        </row>
        <row r="1393">
          <cell r="A1393">
            <v>1703</v>
          </cell>
          <cell r="B1393">
            <v>7</v>
          </cell>
        </row>
        <row r="1394">
          <cell r="A1394">
            <v>1704</v>
          </cell>
          <cell r="B1394">
            <v>3</v>
          </cell>
        </row>
        <row r="1395">
          <cell r="A1395">
            <v>1705</v>
          </cell>
          <cell r="B1395">
            <v>3</v>
          </cell>
        </row>
        <row r="1396">
          <cell r="A1396">
            <v>1706</v>
          </cell>
          <cell r="B1396">
            <v>1</v>
          </cell>
        </row>
        <row r="1397">
          <cell r="A1397">
            <v>1707</v>
          </cell>
          <cell r="B1397">
            <v>1</v>
          </cell>
        </row>
        <row r="1398">
          <cell r="A1398">
            <v>1708</v>
          </cell>
          <cell r="B1398">
            <v>1</v>
          </cell>
        </row>
        <row r="1399">
          <cell r="A1399">
            <v>1709</v>
          </cell>
          <cell r="B1399">
            <v>11</v>
          </cell>
        </row>
        <row r="1400">
          <cell r="A1400">
            <v>1710</v>
          </cell>
          <cell r="B1400">
            <v>1</v>
          </cell>
        </row>
        <row r="1401">
          <cell r="A1401">
            <v>1711</v>
          </cell>
          <cell r="B1401">
            <v>5</v>
          </cell>
        </row>
        <row r="1402">
          <cell r="A1402">
            <v>1712</v>
          </cell>
          <cell r="B1402">
            <v>1</v>
          </cell>
        </row>
        <row r="1403">
          <cell r="A1403">
            <v>1713</v>
          </cell>
          <cell r="B1403">
            <v>7</v>
          </cell>
        </row>
        <row r="1404">
          <cell r="A1404">
            <v>1714</v>
          </cell>
          <cell r="B1404">
            <v>15</v>
          </cell>
        </row>
        <row r="1405">
          <cell r="A1405">
            <v>1715</v>
          </cell>
          <cell r="B1405">
            <v>15</v>
          </cell>
        </row>
        <row r="1406">
          <cell r="A1406">
            <v>1716</v>
          </cell>
          <cell r="B1406">
            <v>7</v>
          </cell>
        </row>
        <row r="1407">
          <cell r="A1407">
            <v>1717</v>
          </cell>
          <cell r="B1407">
            <v>7</v>
          </cell>
        </row>
        <row r="1408">
          <cell r="A1408">
            <v>1718</v>
          </cell>
          <cell r="B1408">
            <v>1</v>
          </cell>
        </row>
        <row r="1409">
          <cell r="A1409">
            <v>1719</v>
          </cell>
          <cell r="B1409">
            <v>3</v>
          </cell>
        </row>
        <row r="1410">
          <cell r="A1410">
            <v>1720</v>
          </cell>
          <cell r="B1410">
            <v>7</v>
          </cell>
        </row>
        <row r="1411">
          <cell r="A1411">
            <v>1721</v>
          </cell>
          <cell r="B1411">
            <v>1</v>
          </cell>
        </row>
        <row r="1412">
          <cell r="A1412">
            <v>1722</v>
          </cell>
          <cell r="B1412">
            <v>3</v>
          </cell>
        </row>
        <row r="1413">
          <cell r="A1413">
            <v>1723</v>
          </cell>
          <cell r="B1413">
            <v>1</v>
          </cell>
        </row>
        <row r="1414">
          <cell r="A1414">
            <v>1724</v>
          </cell>
          <cell r="B1414">
            <v>5</v>
          </cell>
        </row>
        <row r="1415">
          <cell r="A1415">
            <v>1725</v>
          </cell>
          <cell r="B1415">
            <v>1</v>
          </cell>
        </row>
        <row r="1416">
          <cell r="A1416">
            <v>1726</v>
          </cell>
          <cell r="B1416">
            <v>1</v>
          </cell>
        </row>
        <row r="1417">
          <cell r="A1417">
            <v>1727</v>
          </cell>
          <cell r="B1417">
            <v>5</v>
          </cell>
        </row>
        <row r="1418">
          <cell r="A1418">
            <v>1728</v>
          </cell>
          <cell r="B1418">
            <v>1</v>
          </cell>
        </row>
        <row r="1419">
          <cell r="A1419">
            <v>1729</v>
          </cell>
          <cell r="B1419">
            <v>11</v>
          </cell>
        </row>
        <row r="1420">
          <cell r="A1420">
            <v>1730</v>
          </cell>
          <cell r="B1420">
            <v>5</v>
          </cell>
        </row>
        <row r="1421">
          <cell r="A1421">
            <v>1731</v>
          </cell>
          <cell r="B1421">
            <v>7</v>
          </cell>
        </row>
        <row r="1422">
          <cell r="A1422">
            <v>1732</v>
          </cell>
          <cell r="B1422">
            <v>1</v>
          </cell>
        </row>
        <row r="1423">
          <cell r="A1423">
            <v>1733</v>
          </cell>
          <cell r="B1423">
            <v>3</v>
          </cell>
        </row>
        <row r="1424">
          <cell r="A1424">
            <v>1734</v>
          </cell>
          <cell r="B1424">
            <v>15</v>
          </cell>
        </row>
        <row r="1425">
          <cell r="A1425">
            <v>1735</v>
          </cell>
          <cell r="B1425">
            <v>5</v>
          </cell>
        </row>
        <row r="1426">
          <cell r="A1426">
            <v>1736</v>
          </cell>
          <cell r="B1426">
            <v>7</v>
          </cell>
        </row>
        <row r="1427">
          <cell r="A1427">
            <v>1737</v>
          </cell>
          <cell r="B1427">
            <v>7</v>
          </cell>
        </row>
        <row r="1428">
          <cell r="A1428">
            <v>1738</v>
          </cell>
          <cell r="B1428">
            <v>7</v>
          </cell>
        </row>
        <row r="1429">
          <cell r="A1429">
            <v>1739</v>
          </cell>
          <cell r="B1429">
            <v>5</v>
          </cell>
        </row>
        <row r="1430">
          <cell r="A1430">
            <v>1740</v>
          </cell>
          <cell r="B1430">
            <v>5</v>
          </cell>
        </row>
        <row r="1431">
          <cell r="A1431">
            <v>1741</v>
          </cell>
          <cell r="B1431">
            <v>7</v>
          </cell>
        </row>
        <row r="1432">
          <cell r="A1432">
            <v>1742</v>
          </cell>
          <cell r="B1432">
            <v>3</v>
          </cell>
        </row>
        <row r="1433">
          <cell r="A1433">
            <v>1743</v>
          </cell>
          <cell r="B1433">
            <v>3</v>
          </cell>
        </row>
        <row r="1434">
          <cell r="A1434">
            <v>1744</v>
          </cell>
          <cell r="B1434">
            <v>1</v>
          </cell>
        </row>
        <row r="1435">
          <cell r="A1435">
            <v>1745</v>
          </cell>
          <cell r="B1435">
            <v>7</v>
          </cell>
        </row>
        <row r="1436">
          <cell r="A1436">
            <v>1746</v>
          </cell>
          <cell r="B1436">
            <v>7</v>
          </cell>
        </row>
        <row r="1437">
          <cell r="A1437">
            <v>1747</v>
          </cell>
          <cell r="B1437">
            <v>3</v>
          </cell>
        </row>
        <row r="1438">
          <cell r="A1438">
            <v>1748</v>
          </cell>
          <cell r="B1438">
            <v>1</v>
          </cell>
        </row>
        <row r="1439">
          <cell r="A1439">
            <v>1749</v>
          </cell>
          <cell r="B1439">
            <v>1</v>
          </cell>
        </row>
        <row r="1440">
          <cell r="A1440">
            <v>1750</v>
          </cell>
          <cell r="B1440">
            <v>5</v>
          </cell>
        </row>
        <row r="1441">
          <cell r="A1441">
            <v>1751</v>
          </cell>
          <cell r="B1441">
            <v>1</v>
          </cell>
        </row>
        <row r="1442">
          <cell r="A1442">
            <v>1752</v>
          </cell>
          <cell r="B1442">
            <v>9</v>
          </cell>
        </row>
        <row r="1443">
          <cell r="A1443">
            <v>1753</v>
          </cell>
          <cell r="B1443">
            <v>3</v>
          </cell>
        </row>
        <row r="1444">
          <cell r="A1444">
            <v>1754</v>
          </cell>
          <cell r="B1444">
            <v>7</v>
          </cell>
        </row>
        <row r="1445">
          <cell r="A1445">
            <v>1755</v>
          </cell>
          <cell r="B1445">
            <v>4</v>
          </cell>
        </row>
        <row r="1446">
          <cell r="A1446">
            <v>1756</v>
          </cell>
          <cell r="B1446">
            <v>9</v>
          </cell>
        </row>
        <row r="1447">
          <cell r="A1447">
            <v>1757</v>
          </cell>
          <cell r="B1447">
            <v>3</v>
          </cell>
        </row>
        <row r="1448">
          <cell r="A1448">
            <v>1758</v>
          </cell>
          <cell r="B1448">
            <v>1</v>
          </cell>
        </row>
        <row r="1449">
          <cell r="A1449">
            <v>1759</v>
          </cell>
          <cell r="B1449">
            <v>15</v>
          </cell>
        </row>
        <row r="1450">
          <cell r="A1450">
            <v>1760</v>
          </cell>
          <cell r="B1450">
            <v>3</v>
          </cell>
        </row>
        <row r="1451">
          <cell r="A1451">
            <v>1761</v>
          </cell>
          <cell r="B1451">
            <v>1</v>
          </cell>
        </row>
        <row r="1452">
          <cell r="A1452">
            <v>1762</v>
          </cell>
          <cell r="B1452">
            <v>7</v>
          </cell>
        </row>
        <row r="1453">
          <cell r="A1453">
            <v>1763</v>
          </cell>
          <cell r="B1453">
            <v>9</v>
          </cell>
        </row>
        <row r="1454">
          <cell r="A1454">
            <v>1764</v>
          </cell>
          <cell r="B1454">
            <v>5</v>
          </cell>
        </row>
        <row r="1455">
          <cell r="A1455">
            <v>1765</v>
          </cell>
          <cell r="B1455">
            <v>7</v>
          </cell>
        </row>
        <row r="1456">
          <cell r="A1456">
            <v>1766</v>
          </cell>
          <cell r="B1456">
            <v>3</v>
          </cell>
        </row>
        <row r="1457">
          <cell r="A1457">
            <v>1767</v>
          </cell>
          <cell r="B1457">
            <v>1</v>
          </cell>
        </row>
        <row r="1458">
          <cell r="A1458">
            <v>1768</v>
          </cell>
          <cell r="B1458">
            <v>1</v>
          </cell>
        </row>
        <row r="1459">
          <cell r="A1459">
            <v>1769</v>
          </cell>
          <cell r="B1459">
            <v>1</v>
          </cell>
        </row>
        <row r="1460">
          <cell r="A1460">
            <v>1859</v>
          </cell>
          <cell r="B1460">
            <v>7</v>
          </cell>
        </row>
        <row r="1461">
          <cell r="A1461">
            <v>1860</v>
          </cell>
          <cell r="B1461">
            <v>7</v>
          </cell>
        </row>
        <row r="1462">
          <cell r="A1462">
            <v>1861</v>
          </cell>
          <cell r="B1462">
            <v>9</v>
          </cell>
        </row>
        <row r="1463">
          <cell r="A1463">
            <v>1862</v>
          </cell>
          <cell r="B1463">
            <v>4</v>
          </cell>
        </row>
        <row r="1464">
          <cell r="A1464">
            <v>1863</v>
          </cell>
          <cell r="B1464">
            <v>9</v>
          </cell>
        </row>
        <row r="1465">
          <cell r="A1465">
            <v>1864</v>
          </cell>
          <cell r="B1465">
            <v>1</v>
          </cell>
        </row>
        <row r="1466">
          <cell r="A1466">
            <v>1865</v>
          </cell>
          <cell r="B1466">
            <v>1</v>
          </cell>
        </row>
        <row r="1467">
          <cell r="A1467">
            <v>1866</v>
          </cell>
          <cell r="B1467">
            <v>1</v>
          </cell>
        </row>
        <row r="1468">
          <cell r="A1468">
            <v>1867</v>
          </cell>
          <cell r="B1468">
            <v>1</v>
          </cell>
        </row>
        <row r="1469">
          <cell r="A1469">
            <v>1868</v>
          </cell>
          <cell r="B1469">
            <v>1</v>
          </cell>
        </row>
        <row r="1470">
          <cell r="A1470">
            <v>1869</v>
          </cell>
          <cell r="B1470">
            <v>1</v>
          </cell>
        </row>
        <row r="1471">
          <cell r="A1471">
            <v>1870</v>
          </cell>
          <cell r="B1471">
            <v>1</v>
          </cell>
        </row>
        <row r="1472">
          <cell r="A1472">
            <v>1871</v>
          </cell>
          <cell r="B1472">
            <v>1</v>
          </cell>
        </row>
        <row r="1473">
          <cell r="A1473">
            <v>1872</v>
          </cell>
          <cell r="B1473">
            <v>3</v>
          </cell>
        </row>
        <row r="1474">
          <cell r="A1474">
            <v>1873</v>
          </cell>
          <cell r="B1474">
            <v>5</v>
          </cell>
        </row>
        <row r="1475">
          <cell r="A1475">
            <v>1874</v>
          </cell>
          <cell r="B1475">
            <v>3</v>
          </cell>
        </row>
        <row r="1476">
          <cell r="A1476">
            <v>1875</v>
          </cell>
          <cell r="B1476">
            <v>1</v>
          </cell>
        </row>
        <row r="1477">
          <cell r="A1477">
            <v>1876</v>
          </cell>
          <cell r="B1477">
            <v>1</v>
          </cell>
        </row>
        <row r="1478">
          <cell r="A1478">
            <v>1877</v>
          </cell>
          <cell r="B1478">
            <v>5</v>
          </cell>
        </row>
        <row r="1479">
          <cell r="A1479">
            <v>1878</v>
          </cell>
          <cell r="B1479">
            <v>1</v>
          </cell>
        </row>
        <row r="1480">
          <cell r="A1480">
            <v>1879</v>
          </cell>
          <cell r="B1480">
            <v>5</v>
          </cell>
        </row>
        <row r="1481">
          <cell r="A1481">
            <v>1880</v>
          </cell>
          <cell r="B1481">
            <v>1</v>
          </cell>
        </row>
        <row r="1482">
          <cell r="A1482">
            <v>1881</v>
          </cell>
          <cell r="B1482">
            <v>5</v>
          </cell>
        </row>
        <row r="1483">
          <cell r="A1483">
            <v>1882</v>
          </cell>
          <cell r="B1483">
            <v>1</v>
          </cell>
        </row>
        <row r="1484">
          <cell r="A1484">
            <v>1883</v>
          </cell>
          <cell r="B1484">
            <v>2</v>
          </cell>
        </row>
        <row r="1485">
          <cell r="A1485">
            <v>1884</v>
          </cell>
          <cell r="B1485">
            <v>12</v>
          </cell>
        </row>
        <row r="1486">
          <cell r="A1486">
            <v>1885</v>
          </cell>
          <cell r="B1486">
            <v>3</v>
          </cell>
        </row>
        <row r="1487">
          <cell r="A1487">
            <v>1886</v>
          </cell>
          <cell r="B1487">
            <v>12</v>
          </cell>
        </row>
        <row r="1488">
          <cell r="A1488">
            <v>1887</v>
          </cell>
          <cell r="B1488">
            <v>1</v>
          </cell>
        </row>
        <row r="1489">
          <cell r="A1489">
            <v>1888</v>
          </cell>
          <cell r="B1489">
            <v>5</v>
          </cell>
        </row>
        <row r="1490">
          <cell r="A1490">
            <v>1889</v>
          </cell>
          <cell r="B1490">
            <v>1</v>
          </cell>
        </row>
        <row r="1491">
          <cell r="A1491">
            <v>1890</v>
          </cell>
          <cell r="B1491">
            <v>3</v>
          </cell>
        </row>
        <row r="1492">
          <cell r="A1492">
            <v>1891</v>
          </cell>
          <cell r="B1492">
            <v>7</v>
          </cell>
        </row>
        <row r="1493">
          <cell r="A1493">
            <v>1892</v>
          </cell>
          <cell r="B1493">
            <v>5</v>
          </cell>
        </row>
        <row r="1494">
          <cell r="A1494">
            <v>1893</v>
          </cell>
          <cell r="B1494">
            <v>3</v>
          </cell>
        </row>
        <row r="1495">
          <cell r="A1495">
            <v>1894</v>
          </cell>
          <cell r="B1495">
            <v>7</v>
          </cell>
        </row>
        <row r="1496">
          <cell r="A1496">
            <v>1895</v>
          </cell>
          <cell r="B1496">
            <v>1</v>
          </cell>
        </row>
        <row r="1497">
          <cell r="A1497">
            <v>1896</v>
          </cell>
          <cell r="B1497">
            <v>7</v>
          </cell>
        </row>
        <row r="1498">
          <cell r="A1498">
            <v>1897</v>
          </cell>
          <cell r="B1498">
            <v>3</v>
          </cell>
        </row>
        <row r="1499">
          <cell r="A1499">
            <v>1898</v>
          </cell>
          <cell r="B1499">
            <v>3</v>
          </cell>
        </row>
        <row r="1500">
          <cell r="A1500">
            <v>1899</v>
          </cell>
          <cell r="B1500">
            <v>3</v>
          </cell>
        </row>
        <row r="1501">
          <cell r="A1501">
            <v>1900</v>
          </cell>
          <cell r="B1501">
            <v>3</v>
          </cell>
        </row>
        <row r="1502">
          <cell r="A1502">
            <v>1901</v>
          </cell>
          <cell r="B1502">
            <v>3</v>
          </cell>
        </row>
        <row r="1503">
          <cell r="A1503">
            <v>1902</v>
          </cell>
          <cell r="B1503">
            <v>1</v>
          </cell>
        </row>
        <row r="1504">
          <cell r="A1504">
            <v>1903</v>
          </cell>
          <cell r="B1504">
            <v>7</v>
          </cell>
        </row>
        <row r="1505">
          <cell r="A1505">
            <v>1904</v>
          </cell>
          <cell r="B1505">
            <v>15</v>
          </cell>
        </row>
        <row r="1506">
          <cell r="A1506">
            <v>1905</v>
          </cell>
          <cell r="B1506">
            <v>3</v>
          </cell>
        </row>
        <row r="1507">
          <cell r="A1507">
            <v>1906</v>
          </cell>
          <cell r="B1507">
            <v>7</v>
          </cell>
        </row>
        <row r="1508">
          <cell r="A1508">
            <v>1907</v>
          </cell>
          <cell r="B1508">
            <v>11</v>
          </cell>
        </row>
        <row r="1509">
          <cell r="A1509">
            <v>1908</v>
          </cell>
          <cell r="B1509">
            <v>16</v>
          </cell>
        </row>
        <row r="1510">
          <cell r="A1510">
            <v>1909</v>
          </cell>
          <cell r="B1510">
            <v>12</v>
          </cell>
        </row>
        <row r="1511">
          <cell r="A1511">
            <v>1910</v>
          </cell>
          <cell r="B1511">
            <v>7</v>
          </cell>
        </row>
        <row r="1512">
          <cell r="A1512">
            <v>1911</v>
          </cell>
          <cell r="B1512">
            <v>16</v>
          </cell>
        </row>
        <row r="1513">
          <cell r="A1513">
            <v>1912</v>
          </cell>
          <cell r="B1513">
            <v>16</v>
          </cell>
        </row>
        <row r="1514">
          <cell r="A1514">
            <v>1913</v>
          </cell>
          <cell r="B1514">
            <v>7</v>
          </cell>
        </row>
        <row r="1515">
          <cell r="A1515">
            <v>1914</v>
          </cell>
          <cell r="B1515">
            <v>7</v>
          </cell>
        </row>
        <row r="1516">
          <cell r="A1516">
            <v>1915</v>
          </cell>
          <cell r="B1516">
            <v>15</v>
          </cell>
        </row>
        <row r="1517">
          <cell r="A1517">
            <v>1916</v>
          </cell>
          <cell r="B1517">
            <v>15</v>
          </cell>
        </row>
        <row r="1518">
          <cell r="A1518">
            <v>1917</v>
          </cell>
          <cell r="B1518">
            <v>3</v>
          </cell>
        </row>
        <row r="1519">
          <cell r="A1519">
            <v>1918</v>
          </cell>
          <cell r="B1519">
            <v>7</v>
          </cell>
        </row>
        <row r="1520">
          <cell r="A1520">
            <v>1919</v>
          </cell>
          <cell r="B1520">
            <v>1</v>
          </cell>
        </row>
        <row r="1521">
          <cell r="A1521">
            <v>1920</v>
          </cell>
          <cell r="B1521">
            <v>3</v>
          </cell>
        </row>
        <row r="1522">
          <cell r="A1522">
            <v>1921</v>
          </cell>
          <cell r="B1522">
            <v>5</v>
          </cell>
        </row>
        <row r="1523">
          <cell r="A1523">
            <v>1922</v>
          </cell>
          <cell r="B1523">
            <v>3</v>
          </cell>
        </row>
        <row r="1524">
          <cell r="A1524">
            <v>1923</v>
          </cell>
          <cell r="B1524">
            <v>7</v>
          </cell>
        </row>
        <row r="1525">
          <cell r="A1525">
            <v>1924</v>
          </cell>
          <cell r="B1525">
            <v>7</v>
          </cell>
        </row>
        <row r="1526">
          <cell r="A1526">
            <v>1925</v>
          </cell>
          <cell r="B1526">
            <v>3</v>
          </cell>
        </row>
        <row r="1527">
          <cell r="A1527">
            <v>1926</v>
          </cell>
          <cell r="B1527">
            <v>7</v>
          </cell>
        </row>
        <row r="1528">
          <cell r="A1528">
            <v>1927</v>
          </cell>
          <cell r="B1528">
            <v>3</v>
          </cell>
        </row>
        <row r="1529">
          <cell r="A1529">
            <v>1928</v>
          </cell>
          <cell r="B1529">
            <v>15</v>
          </cell>
        </row>
        <row r="1530">
          <cell r="A1530">
            <v>1929</v>
          </cell>
          <cell r="B1530">
            <v>3</v>
          </cell>
        </row>
        <row r="1531">
          <cell r="A1531">
            <v>1930</v>
          </cell>
          <cell r="B1531">
            <v>15</v>
          </cell>
        </row>
        <row r="1532">
          <cell r="A1532">
            <v>1931</v>
          </cell>
          <cell r="B1532">
            <v>4</v>
          </cell>
        </row>
        <row r="1533">
          <cell r="A1533">
            <v>1932</v>
          </cell>
          <cell r="B1533">
            <v>3</v>
          </cell>
        </row>
        <row r="1534">
          <cell r="A1534">
            <v>1933</v>
          </cell>
          <cell r="B1534">
            <v>5</v>
          </cell>
        </row>
        <row r="1535">
          <cell r="A1535">
            <v>1934</v>
          </cell>
          <cell r="B1535">
            <v>3</v>
          </cell>
        </row>
        <row r="1536">
          <cell r="A1536">
            <v>1935</v>
          </cell>
          <cell r="B1536">
            <v>1</v>
          </cell>
        </row>
        <row r="1537">
          <cell r="A1537">
            <v>1936</v>
          </cell>
          <cell r="B1537">
            <v>1</v>
          </cell>
        </row>
        <row r="1538">
          <cell r="A1538">
            <v>1937</v>
          </cell>
          <cell r="B1538">
            <v>3</v>
          </cell>
        </row>
        <row r="1539">
          <cell r="A1539">
            <v>1938</v>
          </cell>
          <cell r="B1539">
            <v>4</v>
          </cell>
        </row>
        <row r="1540">
          <cell r="A1540">
            <v>1939</v>
          </cell>
          <cell r="B1540">
            <v>3</v>
          </cell>
        </row>
        <row r="1541">
          <cell r="A1541">
            <v>1940</v>
          </cell>
          <cell r="B1541">
            <v>1</v>
          </cell>
        </row>
        <row r="1542">
          <cell r="A1542">
            <v>1941</v>
          </cell>
          <cell r="B1542">
            <v>1</v>
          </cell>
        </row>
        <row r="1543">
          <cell r="A1543">
            <v>1942</v>
          </cell>
          <cell r="B1543">
            <v>3</v>
          </cell>
        </row>
        <row r="1544">
          <cell r="A1544">
            <v>1943</v>
          </cell>
          <cell r="B1544">
            <v>1</v>
          </cell>
        </row>
        <row r="1545">
          <cell r="A1545">
            <v>1944</v>
          </cell>
          <cell r="B1545">
            <v>1</v>
          </cell>
        </row>
        <row r="1546">
          <cell r="A1546">
            <v>1945</v>
          </cell>
          <cell r="B1546">
            <v>7</v>
          </cell>
        </row>
        <row r="1547">
          <cell r="A1547">
            <v>1946</v>
          </cell>
          <cell r="B1547">
            <v>1</v>
          </cell>
        </row>
        <row r="1548">
          <cell r="A1548">
            <v>1947</v>
          </cell>
          <cell r="B1548">
            <v>8</v>
          </cell>
        </row>
        <row r="1549">
          <cell r="A1549">
            <v>1948</v>
          </cell>
          <cell r="B1549">
            <v>7</v>
          </cell>
        </row>
        <row r="1550">
          <cell r="A1550">
            <v>1949</v>
          </cell>
          <cell r="B1550">
            <v>5</v>
          </cell>
        </row>
        <row r="1551">
          <cell r="A1551">
            <v>1950</v>
          </cell>
          <cell r="B1551">
            <v>1</v>
          </cell>
        </row>
        <row r="1552">
          <cell r="A1552">
            <v>1951</v>
          </cell>
          <cell r="B1552">
            <v>1</v>
          </cell>
        </row>
        <row r="1553">
          <cell r="A1553">
            <v>1952</v>
          </cell>
          <cell r="B1553">
            <v>1</v>
          </cell>
        </row>
        <row r="1554">
          <cell r="A1554">
            <v>1953</v>
          </cell>
          <cell r="B1554">
            <v>8</v>
          </cell>
        </row>
        <row r="1555">
          <cell r="A1555">
            <v>1954</v>
          </cell>
          <cell r="B1555">
            <v>11</v>
          </cell>
        </row>
        <row r="1556">
          <cell r="A1556">
            <v>1955</v>
          </cell>
          <cell r="B1556">
            <v>1</v>
          </cell>
        </row>
        <row r="1557">
          <cell r="A1557">
            <v>1956</v>
          </cell>
          <cell r="B1557">
            <v>5</v>
          </cell>
        </row>
        <row r="1558">
          <cell r="A1558">
            <v>1957</v>
          </cell>
          <cell r="B1558">
            <v>3</v>
          </cell>
        </row>
        <row r="1559">
          <cell r="A1559">
            <v>1958</v>
          </cell>
          <cell r="B1559">
            <v>1</v>
          </cell>
        </row>
        <row r="1560">
          <cell r="A1560">
            <v>2283</v>
          </cell>
          <cell r="B1560">
            <v>11</v>
          </cell>
        </row>
        <row r="1561">
          <cell r="A1561">
            <v>2284</v>
          </cell>
          <cell r="B1561">
            <v>3</v>
          </cell>
        </row>
        <row r="1562">
          <cell r="A1562">
            <v>2285</v>
          </cell>
          <cell r="B1562">
            <v>3</v>
          </cell>
        </row>
        <row r="1563">
          <cell r="A1563">
            <v>2286</v>
          </cell>
          <cell r="B1563">
            <v>1</v>
          </cell>
        </row>
        <row r="1564">
          <cell r="A1564">
            <v>2287</v>
          </cell>
          <cell r="B1564">
            <v>1</v>
          </cell>
        </row>
        <row r="1565">
          <cell r="A1565">
            <v>2288</v>
          </cell>
          <cell r="B1565">
            <v>3</v>
          </cell>
        </row>
        <row r="1566">
          <cell r="A1566">
            <v>2289</v>
          </cell>
          <cell r="B1566">
            <v>4</v>
          </cell>
        </row>
        <row r="1567">
          <cell r="A1567">
            <v>2290</v>
          </cell>
          <cell r="B1567">
            <v>15</v>
          </cell>
        </row>
        <row r="1568">
          <cell r="A1568">
            <v>2291</v>
          </cell>
          <cell r="B1568">
            <v>7</v>
          </cell>
        </row>
        <row r="1569">
          <cell r="A1569">
            <v>2292</v>
          </cell>
          <cell r="B1569">
            <v>15</v>
          </cell>
        </row>
        <row r="1570">
          <cell r="A1570">
            <v>2293</v>
          </cell>
          <cell r="B1570">
            <v>7</v>
          </cell>
        </row>
        <row r="1571">
          <cell r="A1571">
            <v>2294</v>
          </cell>
          <cell r="B1571">
            <v>3</v>
          </cell>
        </row>
        <row r="1572">
          <cell r="A1572">
            <v>2295</v>
          </cell>
          <cell r="B1572">
            <v>4</v>
          </cell>
        </row>
        <row r="1573">
          <cell r="A1573">
            <v>2296</v>
          </cell>
          <cell r="B1573">
            <v>11</v>
          </cell>
        </row>
        <row r="1574">
          <cell r="A1574">
            <v>2297</v>
          </cell>
          <cell r="B1574">
            <v>5</v>
          </cell>
        </row>
        <row r="1575">
          <cell r="A1575">
            <v>2298</v>
          </cell>
          <cell r="B1575">
            <v>16</v>
          </cell>
        </row>
        <row r="1576">
          <cell r="A1576">
            <v>2299</v>
          </cell>
          <cell r="B1576">
            <v>15</v>
          </cell>
        </row>
        <row r="1577">
          <cell r="A1577">
            <v>2300</v>
          </cell>
          <cell r="B1577">
            <v>8</v>
          </cell>
        </row>
        <row r="1578">
          <cell r="A1578">
            <v>2301</v>
          </cell>
          <cell r="B1578">
            <v>1</v>
          </cell>
        </row>
        <row r="1579">
          <cell r="A1579">
            <v>2302</v>
          </cell>
          <cell r="B1579">
            <v>15</v>
          </cell>
        </row>
        <row r="1580">
          <cell r="A1580">
            <v>2303</v>
          </cell>
          <cell r="B1580">
            <v>11</v>
          </cell>
        </row>
        <row r="1581">
          <cell r="A1581">
            <v>2304</v>
          </cell>
          <cell r="B1581">
            <v>15</v>
          </cell>
        </row>
        <row r="1582">
          <cell r="A1582">
            <v>2305</v>
          </cell>
          <cell r="B1582">
            <v>15</v>
          </cell>
        </row>
        <row r="1583">
          <cell r="A1583">
            <v>2306</v>
          </cell>
          <cell r="B1583">
            <v>3</v>
          </cell>
        </row>
        <row r="1584">
          <cell r="A1584">
            <v>2307</v>
          </cell>
          <cell r="B1584">
            <v>3</v>
          </cell>
        </row>
        <row r="1585">
          <cell r="A1585">
            <v>2308</v>
          </cell>
          <cell r="B1585">
            <v>7</v>
          </cell>
        </row>
        <row r="1586">
          <cell r="A1586">
            <v>2309</v>
          </cell>
          <cell r="B1586">
            <v>11</v>
          </cell>
        </row>
        <row r="1587">
          <cell r="A1587">
            <v>2310</v>
          </cell>
          <cell r="B1587">
            <v>7</v>
          </cell>
        </row>
        <row r="1588">
          <cell r="A1588">
            <v>2311</v>
          </cell>
          <cell r="B1588">
            <v>3</v>
          </cell>
        </row>
        <row r="1589">
          <cell r="A1589">
            <v>2312</v>
          </cell>
          <cell r="B1589">
            <v>1</v>
          </cell>
        </row>
        <row r="1590">
          <cell r="A1590">
            <v>2313</v>
          </cell>
          <cell r="B1590">
            <v>7</v>
          </cell>
        </row>
        <row r="1591">
          <cell r="A1591">
            <v>2314</v>
          </cell>
          <cell r="B1591">
            <v>7</v>
          </cell>
        </row>
        <row r="1592">
          <cell r="A1592">
            <v>2315</v>
          </cell>
          <cell r="B1592">
            <v>1</v>
          </cell>
        </row>
        <row r="1593">
          <cell r="A1593">
            <v>2316</v>
          </cell>
          <cell r="B1593">
            <v>7</v>
          </cell>
        </row>
        <row r="1594">
          <cell r="A1594">
            <v>2317</v>
          </cell>
          <cell r="B1594">
            <v>7</v>
          </cell>
        </row>
        <row r="1595">
          <cell r="A1595">
            <v>2318</v>
          </cell>
          <cell r="B1595">
            <v>7</v>
          </cell>
        </row>
        <row r="1596">
          <cell r="A1596">
            <v>2319</v>
          </cell>
          <cell r="B1596">
            <v>3</v>
          </cell>
        </row>
        <row r="1597">
          <cell r="A1597">
            <v>2320</v>
          </cell>
          <cell r="B1597">
            <v>16</v>
          </cell>
        </row>
        <row r="1598">
          <cell r="A1598">
            <v>2321</v>
          </cell>
          <cell r="B1598">
            <v>16</v>
          </cell>
        </row>
        <row r="1599">
          <cell r="A1599">
            <v>2322</v>
          </cell>
          <cell r="B1599">
            <v>15</v>
          </cell>
        </row>
        <row r="1600">
          <cell r="A1600">
            <v>2323</v>
          </cell>
          <cell r="B1600">
            <v>16</v>
          </cell>
        </row>
        <row r="1601">
          <cell r="A1601">
            <v>2324</v>
          </cell>
          <cell r="B1601">
            <v>15</v>
          </cell>
        </row>
        <row r="1602">
          <cell r="A1602">
            <v>2325</v>
          </cell>
          <cell r="B1602">
            <v>11</v>
          </cell>
        </row>
        <row r="1603">
          <cell r="A1603">
            <v>2326</v>
          </cell>
          <cell r="B1603">
            <v>16</v>
          </cell>
        </row>
        <row r="1604">
          <cell r="A1604">
            <v>2327</v>
          </cell>
          <cell r="B1604">
            <v>7</v>
          </cell>
        </row>
        <row r="1605">
          <cell r="A1605">
            <v>2328</v>
          </cell>
          <cell r="B1605">
            <v>5</v>
          </cell>
        </row>
        <row r="1606">
          <cell r="A1606">
            <v>2329</v>
          </cell>
          <cell r="B1606">
            <v>11</v>
          </cell>
        </row>
        <row r="1607">
          <cell r="A1607">
            <v>2330</v>
          </cell>
          <cell r="B1607">
            <v>7</v>
          </cell>
        </row>
        <row r="1608">
          <cell r="A1608">
            <v>2331</v>
          </cell>
          <cell r="B1608">
            <v>5</v>
          </cell>
        </row>
        <row r="1609">
          <cell r="A1609">
            <v>2332</v>
          </cell>
          <cell r="B1609">
            <v>11</v>
          </cell>
        </row>
        <row r="1610">
          <cell r="A1610">
            <v>2333</v>
          </cell>
          <cell r="B1610">
            <v>7</v>
          </cell>
        </row>
        <row r="1611">
          <cell r="A1611">
            <v>2334</v>
          </cell>
          <cell r="B1611">
            <v>3</v>
          </cell>
        </row>
        <row r="1612">
          <cell r="A1612">
            <v>2335</v>
          </cell>
          <cell r="B1612">
            <v>3</v>
          </cell>
        </row>
        <row r="1613">
          <cell r="A1613">
            <v>2336</v>
          </cell>
          <cell r="B1613">
            <v>7</v>
          </cell>
        </row>
        <row r="1614">
          <cell r="A1614">
            <v>2337</v>
          </cell>
          <cell r="B1614">
            <v>7</v>
          </cell>
        </row>
        <row r="1615">
          <cell r="A1615">
            <v>2338</v>
          </cell>
          <cell r="B1615">
            <v>7</v>
          </cell>
        </row>
        <row r="1616">
          <cell r="A1616">
            <v>2339</v>
          </cell>
          <cell r="B1616">
            <v>7</v>
          </cell>
        </row>
        <row r="1617">
          <cell r="A1617">
            <v>2343</v>
          </cell>
          <cell r="B1617">
            <v>14</v>
          </cell>
        </row>
        <row r="1618">
          <cell r="A1618">
            <v>2344</v>
          </cell>
          <cell r="B1618">
            <v>14</v>
          </cell>
        </row>
        <row r="1619">
          <cell r="A1619">
            <v>2345</v>
          </cell>
          <cell r="B1619">
            <v>1</v>
          </cell>
        </row>
        <row r="1620">
          <cell r="A1620">
            <v>2346</v>
          </cell>
          <cell r="B1620">
            <v>9</v>
          </cell>
        </row>
        <row r="1621">
          <cell r="A1621">
            <v>2347</v>
          </cell>
          <cell r="B1621">
            <v>1</v>
          </cell>
        </row>
        <row r="1622">
          <cell r="A1622">
            <v>2348</v>
          </cell>
          <cell r="B1622">
            <v>16</v>
          </cell>
        </row>
        <row r="1623">
          <cell r="A1623">
            <v>2349</v>
          </cell>
          <cell r="B1623">
            <v>1</v>
          </cell>
        </row>
        <row r="1624">
          <cell r="A1624">
            <v>2350</v>
          </cell>
          <cell r="B1624">
            <v>1</v>
          </cell>
        </row>
        <row r="1625">
          <cell r="A1625">
            <v>2351</v>
          </cell>
          <cell r="B1625">
            <v>1</v>
          </cell>
        </row>
        <row r="1626">
          <cell r="A1626">
            <v>2352</v>
          </cell>
          <cell r="B1626">
            <v>7</v>
          </cell>
        </row>
        <row r="1627">
          <cell r="A1627">
            <v>2353</v>
          </cell>
          <cell r="B1627">
            <v>7</v>
          </cell>
        </row>
        <row r="1628">
          <cell r="A1628">
            <v>2354</v>
          </cell>
          <cell r="B1628">
            <v>1</v>
          </cell>
        </row>
        <row r="1629">
          <cell r="A1629">
            <v>2355</v>
          </cell>
          <cell r="B1629">
            <v>1</v>
          </cell>
        </row>
        <row r="1630">
          <cell r="A1630">
            <v>2356</v>
          </cell>
          <cell r="B1630">
            <v>7</v>
          </cell>
        </row>
        <row r="1631">
          <cell r="A1631">
            <v>2357</v>
          </cell>
          <cell r="B1631">
            <v>3</v>
          </cell>
        </row>
        <row r="1632">
          <cell r="A1632">
            <v>2358</v>
          </cell>
          <cell r="B1632">
            <v>15</v>
          </cell>
        </row>
        <row r="1633">
          <cell r="A1633">
            <v>2359</v>
          </cell>
          <cell r="B1633">
            <v>15</v>
          </cell>
        </row>
        <row r="1634">
          <cell r="A1634">
            <v>2360</v>
          </cell>
          <cell r="B1634">
            <v>4</v>
          </cell>
        </row>
        <row r="1635">
          <cell r="A1635">
            <v>2361</v>
          </cell>
          <cell r="B1635">
            <v>5</v>
          </cell>
        </row>
        <row r="1636">
          <cell r="A1636">
            <v>2362</v>
          </cell>
          <cell r="B1636">
            <v>1</v>
          </cell>
        </row>
        <row r="1637">
          <cell r="A1637">
            <v>2363</v>
          </cell>
          <cell r="B1637">
            <v>4</v>
          </cell>
        </row>
        <row r="1638">
          <cell r="A1638">
            <v>2364</v>
          </cell>
          <cell r="B1638">
            <v>1</v>
          </cell>
        </row>
        <row r="1639">
          <cell r="A1639">
            <v>2365</v>
          </cell>
          <cell r="B1639">
            <v>3</v>
          </cell>
        </row>
        <row r="1640">
          <cell r="A1640">
            <v>2366</v>
          </cell>
          <cell r="B1640">
            <v>1</v>
          </cell>
        </row>
        <row r="1641">
          <cell r="A1641">
            <v>2367</v>
          </cell>
          <cell r="B1641">
            <v>7</v>
          </cell>
        </row>
        <row r="1642">
          <cell r="A1642">
            <v>2368</v>
          </cell>
          <cell r="B1642">
            <v>1</v>
          </cell>
        </row>
        <row r="1643">
          <cell r="A1643">
            <v>2369</v>
          </cell>
          <cell r="B1643">
            <v>3</v>
          </cell>
        </row>
        <row r="1644">
          <cell r="A1644">
            <v>2370</v>
          </cell>
          <cell r="B1644">
            <v>1</v>
          </cell>
        </row>
        <row r="1645">
          <cell r="A1645">
            <v>2371</v>
          </cell>
          <cell r="B1645">
            <v>3</v>
          </cell>
        </row>
        <row r="1646">
          <cell r="A1646">
            <v>2372</v>
          </cell>
          <cell r="B1646">
            <v>1</v>
          </cell>
        </row>
        <row r="1647">
          <cell r="A1647">
            <v>2373</v>
          </cell>
          <cell r="B1647">
            <v>5</v>
          </cell>
        </row>
        <row r="1648">
          <cell r="A1648">
            <v>2374</v>
          </cell>
          <cell r="B1648">
            <v>3</v>
          </cell>
        </row>
        <row r="1649">
          <cell r="A1649">
            <v>2375</v>
          </cell>
          <cell r="B1649">
            <v>7</v>
          </cell>
        </row>
        <row r="1650">
          <cell r="A1650">
            <v>2376</v>
          </cell>
          <cell r="B1650">
            <v>11</v>
          </cell>
        </row>
        <row r="1651">
          <cell r="A1651">
            <v>2377</v>
          </cell>
          <cell r="B1651">
            <v>13</v>
          </cell>
        </row>
        <row r="1652">
          <cell r="A1652">
            <v>2378</v>
          </cell>
          <cell r="B1652">
            <v>14</v>
          </cell>
        </row>
        <row r="1653">
          <cell r="A1653">
            <v>2379</v>
          </cell>
          <cell r="B1653">
            <v>13</v>
          </cell>
        </row>
        <row r="1654">
          <cell r="A1654">
            <v>2380</v>
          </cell>
          <cell r="B1654">
            <v>11</v>
          </cell>
        </row>
        <row r="1655">
          <cell r="A1655">
            <v>2381</v>
          </cell>
          <cell r="B1655">
            <v>9</v>
          </cell>
        </row>
        <row r="1656">
          <cell r="A1656">
            <v>2382</v>
          </cell>
          <cell r="B1656">
            <v>9</v>
          </cell>
        </row>
        <row r="1657">
          <cell r="A1657">
            <v>2383</v>
          </cell>
          <cell r="B1657">
            <v>9</v>
          </cell>
        </row>
        <row r="1658">
          <cell r="A1658">
            <v>2384</v>
          </cell>
          <cell r="B1658">
            <v>16</v>
          </cell>
        </row>
        <row r="1659">
          <cell r="A1659">
            <v>2385</v>
          </cell>
          <cell r="B1659">
            <v>15</v>
          </cell>
        </row>
        <row r="1660">
          <cell r="A1660">
            <v>2386</v>
          </cell>
          <cell r="B1660">
            <v>6</v>
          </cell>
        </row>
        <row r="1661">
          <cell r="A1661">
            <v>2387</v>
          </cell>
          <cell r="B1661">
            <v>15</v>
          </cell>
        </row>
        <row r="1662">
          <cell r="A1662">
            <v>2388</v>
          </cell>
          <cell r="B1662">
            <v>7</v>
          </cell>
        </row>
        <row r="1663">
          <cell r="A1663">
            <v>2389</v>
          </cell>
          <cell r="B1663">
            <v>11</v>
          </cell>
        </row>
        <row r="1664">
          <cell r="A1664">
            <v>2390</v>
          </cell>
          <cell r="B1664">
            <v>7</v>
          </cell>
        </row>
        <row r="1665">
          <cell r="A1665">
            <v>2391</v>
          </cell>
          <cell r="B1665">
            <v>15</v>
          </cell>
        </row>
        <row r="1666">
          <cell r="A1666">
            <v>2392</v>
          </cell>
          <cell r="B1666">
            <v>15</v>
          </cell>
        </row>
        <row r="1667">
          <cell r="A1667">
            <v>2393</v>
          </cell>
          <cell r="B1667">
            <v>7</v>
          </cell>
        </row>
        <row r="1668">
          <cell r="A1668">
            <v>2394</v>
          </cell>
          <cell r="B1668">
            <v>5</v>
          </cell>
        </row>
        <row r="1669">
          <cell r="A1669">
            <v>2395</v>
          </cell>
          <cell r="B1669">
            <v>11</v>
          </cell>
        </row>
        <row r="1670">
          <cell r="A1670">
            <v>2396</v>
          </cell>
          <cell r="B1670">
            <v>15</v>
          </cell>
        </row>
        <row r="1671">
          <cell r="A1671">
            <v>2397</v>
          </cell>
          <cell r="B1671">
            <v>11</v>
          </cell>
        </row>
        <row r="1672">
          <cell r="A1672">
            <v>2398</v>
          </cell>
          <cell r="B1672">
            <v>13</v>
          </cell>
        </row>
        <row r="1673">
          <cell r="A1673">
            <v>2399</v>
          </cell>
          <cell r="B1673">
            <v>15</v>
          </cell>
        </row>
        <row r="1674">
          <cell r="A1674">
            <v>2400</v>
          </cell>
          <cell r="B1674">
            <v>13</v>
          </cell>
        </row>
        <row r="1675">
          <cell r="A1675">
            <v>2401</v>
          </cell>
          <cell r="B1675">
            <v>9</v>
          </cell>
        </row>
        <row r="1676">
          <cell r="A1676">
            <v>2402</v>
          </cell>
          <cell r="B1676">
            <v>1</v>
          </cell>
        </row>
        <row r="1677">
          <cell r="A1677">
            <v>2403</v>
          </cell>
          <cell r="B1677">
            <v>5</v>
          </cell>
        </row>
        <row r="1678">
          <cell r="A1678">
            <v>2404</v>
          </cell>
          <cell r="B1678">
            <v>9</v>
          </cell>
        </row>
        <row r="1679">
          <cell r="A1679">
            <v>2405</v>
          </cell>
          <cell r="B1679">
            <v>1</v>
          </cell>
        </row>
        <row r="1680">
          <cell r="A1680">
            <v>2406</v>
          </cell>
          <cell r="B1680">
            <v>13</v>
          </cell>
        </row>
        <row r="1681">
          <cell r="A1681">
            <v>2407</v>
          </cell>
          <cell r="B1681">
            <v>8</v>
          </cell>
        </row>
        <row r="1682">
          <cell r="A1682">
            <v>2408</v>
          </cell>
          <cell r="B1682">
            <v>11</v>
          </cell>
        </row>
        <row r="1683">
          <cell r="A1683">
            <v>2409</v>
          </cell>
          <cell r="B1683">
            <v>3</v>
          </cell>
        </row>
        <row r="1684">
          <cell r="A1684">
            <v>2410</v>
          </cell>
          <cell r="B1684">
            <v>1</v>
          </cell>
        </row>
        <row r="1685">
          <cell r="A1685">
            <v>2411</v>
          </cell>
          <cell r="B1685">
            <v>7</v>
          </cell>
        </row>
        <row r="1686">
          <cell r="A1686">
            <v>2412</v>
          </cell>
          <cell r="B1686">
            <v>1</v>
          </cell>
        </row>
        <row r="1687">
          <cell r="A1687">
            <v>2413</v>
          </cell>
          <cell r="B1687">
            <v>7</v>
          </cell>
        </row>
        <row r="1688">
          <cell r="A1688">
            <v>2414</v>
          </cell>
          <cell r="B1688">
            <v>7</v>
          </cell>
        </row>
        <row r="1689">
          <cell r="A1689">
            <v>2415</v>
          </cell>
          <cell r="B1689">
            <v>7</v>
          </cell>
        </row>
        <row r="1690">
          <cell r="A1690">
            <v>2416</v>
          </cell>
          <cell r="B1690">
            <v>1</v>
          </cell>
        </row>
        <row r="1691">
          <cell r="A1691">
            <v>2417</v>
          </cell>
          <cell r="B1691">
            <v>11</v>
          </cell>
        </row>
        <row r="1692">
          <cell r="A1692">
            <v>2418</v>
          </cell>
          <cell r="B1692">
            <v>1</v>
          </cell>
        </row>
        <row r="1693">
          <cell r="A1693">
            <v>2419</v>
          </cell>
          <cell r="B1693">
            <v>5</v>
          </cell>
        </row>
        <row r="1694">
          <cell r="A1694">
            <v>2420</v>
          </cell>
          <cell r="B1694">
            <v>1</v>
          </cell>
        </row>
        <row r="1695">
          <cell r="A1695">
            <v>2421</v>
          </cell>
          <cell r="B1695">
            <v>11</v>
          </cell>
        </row>
        <row r="1696">
          <cell r="A1696">
            <v>2422</v>
          </cell>
          <cell r="B1696">
            <v>7</v>
          </cell>
        </row>
        <row r="1697">
          <cell r="A1697">
            <v>2423</v>
          </cell>
          <cell r="B1697">
            <v>7</v>
          </cell>
        </row>
        <row r="1698">
          <cell r="A1698">
            <v>2424</v>
          </cell>
          <cell r="B1698">
            <v>15</v>
          </cell>
        </row>
        <row r="1699">
          <cell r="A1699">
            <v>2425</v>
          </cell>
          <cell r="B1699">
            <v>5</v>
          </cell>
        </row>
        <row r="1700">
          <cell r="A1700">
            <v>2426</v>
          </cell>
          <cell r="B1700">
            <v>1</v>
          </cell>
        </row>
        <row r="1701">
          <cell r="A1701">
            <v>2427</v>
          </cell>
          <cell r="B1701">
            <v>3</v>
          </cell>
        </row>
        <row r="1702">
          <cell r="A1702">
            <v>2428</v>
          </cell>
          <cell r="B1702">
            <v>11</v>
          </cell>
        </row>
        <row r="1703">
          <cell r="A1703">
            <v>2429</v>
          </cell>
          <cell r="B1703">
            <v>7</v>
          </cell>
        </row>
        <row r="1704">
          <cell r="A1704">
            <v>2430</v>
          </cell>
          <cell r="B1704">
            <v>11</v>
          </cell>
        </row>
        <row r="1705">
          <cell r="A1705">
            <v>2431</v>
          </cell>
          <cell r="B1705">
            <v>1</v>
          </cell>
        </row>
        <row r="1706">
          <cell r="A1706">
            <v>2432</v>
          </cell>
          <cell r="B1706">
            <v>5</v>
          </cell>
        </row>
        <row r="1707">
          <cell r="A1707">
            <v>2433</v>
          </cell>
          <cell r="B1707">
            <v>3</v>
          </cell>
        </row>
        <row r="1708">
          <cell r="A1708">
            <v>2434</v>
          </cell>
          <cell r="B1708">
            <v>5</v>
          </cell>
        </row>
        <row r="1709">
          <cell r="A1709">
            <v>2435</v>
          </cell>
          <cell r="B1709">
            <v>7</v>
          </cell>
        </row>
        <row r="1710">
          <cell r="A1710">
            <v>2436</v>
          </cell>
          <cell r="B1710">
            <v>7</v>
          </cell>
        </row>
        <row r="1711">
          <cell r="A1711">
            <v>2437</v>
          </cell>
          <cell r="B1711">
            <v>5</v>
          </cell>
        </row>
        <row r="1712">
          <cell r="A1712">
            <v>2438</v>
          </cell>
          <cell r="B1712">
            <v>11</v>
          </cell>
        </row>
        <row r="1713">
          <cell r="A1713">
            <v>2439</v>
          </cell>
          <cell r="B1713">
            <v>5</v>
          </cell>
        </row>
        <row r="1714">
          <cell r="A1714">
            <v>2440</v>
          </cell>
          <cell r="B1714">
            <v>5</v>
          </cell>
        </row>
        <row r="1715">
          <cell r="A1715">
            <v>2441</v>
          </cell>
          <cell r="B1715">
            <v>1</v>
          </cell>
        </row>
        <row r="1716">
          <cell r="A1716">
            <v>2442</v>
          </cell>
          <cell r="B1716">
            <v>3</v>
          </cell>
        </row>
        <row r="1717">
          <cell r="A1717">
            <v>2443</v>
          </cell>
          <cell r="B1717">
            <v>11</v>
          </cell>
        </row>
        <row r="1718">
          <cell r="A1718">
            <v>2444</v>
          </cell>
          <cell r="B1718">
            <v>1</v>
          </cell>
        </row>
        <row r="1719">
          <cell r="A1719">
            <v>2445</v>
          </cell>
          <cell r="B1719">
            <v>1</v>
          </cell>
        </row>
        <row r="1720">
          <cell r="A1720">
            <v>2446</v>
          </cell>
          <cell r="B1720">
            <v>1</v>
          </cell>
        </row>
        <row r="1721">
          <cell r="A1721">
            <v>2447</v>
          </cell>
          <cell r="B1721">
            <v>1</v>
          </cell>
        </row>
        <row r="1722">
          <cell r="A1722">
            <v>2448</v>
          </cell>
          <cell r="B1722">
            <v>7</v>
          </cell>
        </row>
        <row r="1723">
          <cell r="A1723">
            <v>2449</v>
          </cell>
          <cell r="B1723">
            <v>5</v>
          </cell>
        </row>
        <row r="1724">
          <cell r="A1724">
            <v>2450</v>
          </cell>
          <cell r="B1724">
            <v>1</v>
          </cell>
        </row>
        <row r="1725">
          <cell r="A1725">
            <v>2451</v>
          </cell>
          <cell r="B1725">
            <v>1</v>
          </cell>
        </row>
        <row r="1726">
          <cell r="A1726">
            <v>2452</v>
          </cell>
          <cell r="B1726">
            <v>1</v>
          </cell>
        </row>
        <row r="1727">
          <cell r="A1727">
            <v>2453</v>
          </cell>
          <cell r="B1727">
            <v>1</v>
          </cell>
        </row>
        <row r="1728">
          <cell r="A1728">
            <v>2454</v>
          </cell>
          <cell r="B1728">
            <v>1</v>
          </cell>
        </row>
        <row r="1729">
          <cell r="A1729">
            <v>2455</v>
          </cell>
          <cell r="B1729">
            <v>1</v>
          </cell>
        </row>
        <row r="1730">
          <cell r="A1730">
            <v>2456</v>
          </cell>
          <cell r="B1730">
            <v>1</v>
          </cell>
        </row>
        <row r="1731">
          <cell r="A1731">
            <v>2457</v>
          </cell>
          <cell r="B1731">
            <v>3</v>
          </cell>
        </row>
        <row r="1732">
          <cell r="A1732">
            <v>2458</v>
          </cell>
          <cell r="B1732">
            <v>7</v>
          </cell>
        </row>
        <row r="1733">
          <cell r="A1733">
            <v>2459</v>
          </cell>
          <cell r="B1733">
            <v>8</v>
          </cell>
        </row>
        <row r="1734">
          <cell r="A1734">
            <v>2460</v>
          </cell>
          <cell r="B1734">
            <v>7</v>
          </cell>
        </row>
        <row r="1735">
          <cell r="A1735">
            <v>2461</v>
          </cell>
          <cell r="B1735">
            <v>1</v>
          </cell>
        </row>
        <row r="1736">
          <cell r="A1736">
            <v>2462</v>
          </cell>
          <cell r="B1736">
            <v>1</v>
          </cell>
        </row>
        <row r="1737">
          <cell r="A1737">
            <v>2463</v>
          </cell>
          <cell r="B1737">
            <v>1</v>
          </cell>
        </row>
        <row r="1738">
          <cell r="A1738">
            <v>2464</v>
          </cell>
          <cell r="B1738">
            <v>3</v>
          </cell>
        </row>
        <row r="1739">
          <cell r="A1739">
            <v>2465</v>
          </cell>
          <cell r="B1739">
            <v>1</v>
          </cell>
        </row>
        <row r="1740">
          <cell r="A1740">
            <v>2466</v>
          </cell>
          <cell r="B1740">
            <v>16</v>
          </cell>
        </row>
        <row r="1741">
          <cell r="A1741">
            <v>2467</v>
          </cell>
          <cell r="B1741">
            <v>1</v>
          </cell>
        </row>
        <row r="1742">
          <cell r="A1742">
            <v>2468</v>
          </cell>
          <cell r="B1742">
            <v>1</v>
          </cell>
        </row>
        <row r="1743">
          <cell r="A1743">
            <v>2469</v>
          </cell>
          <cell r="B1743">
            <v>1</v>
          </cell>
        </row>
        <row r="1744">
          <cell r="A1744">
            <v>2470</v>
          </cell>
          <cell r="B1744">
            <v>1</v>
          </cell>
        </row>
        <row r="1745">
          <cell r="A1745">
            <v>2471</v>
          </cell>
          <cell r="B1745">
            <v>1</v>
          </cell>
        </row>
        <row r="1746">
          <cell r="A1746">
            <v>2472</v>
          </cell>
          <cell r="B1746">
            <v>1</v>
          </cell>
        </row>
        <row r="1747">
          <cell r="A1747">
            <v>2473</v>
          </cell>
          <cell r="B1747">
            <v>3</v>
          </cell>
        </row>
        <row r="1748">
          <cell r="A1748">
            <v>2474</v>
          </cell>
          <cell r="B1748">
            <v>1</v>
          </cell>
        </row>
        <row r="1749">
          <cell r="A1749">
            <v>2475</v>
          </cell>
          <cell r="B1749">
            <v>1</v>
          </cell>
        </row>
        <row r="1750">
          <cell r="A1750">
            <v>2476</v>
          </cell>
          <cell r="B1750">
            <v>1</v>
          </cell>
        </row>
        <row r="1751">
          <cell r="A1751">
            <v>2477</v>
          </cell>
          <cell r="B1751">
            <v>1</v>
          </cell>
        </row>
        <row r="1752">
          <cell r="A1752">
            <v>2478</v>
          </cell>
          <cell r="B1752">
            <v>1</v>
          </cell>
        </row>
        <row r="1753">
          <cell r="A1753">
            <v>2479</v>
          </cell>
          <cell r="B1753">
            <v>1</v>
          </cell>
        </row>
        <row r="1754">
          <cell r="A1754">
            <v>2480</v>
          </cell>
          <cell r="B1754">
            <v>1</v>
          </cell>
        </row>
        <row r="1755">
          <cell r="A1755">
            <v>2481</v>
          </cell>
          <cell r="B1755">
            <v>7</v>
          </cell>
        </row>
        <row r="1756">
          <cell r="A1756">
            <v>2482</v>
          </cell>
          <cell r="B1756">
            <v>7</v>
          </cell>
        </row>
        <row r="1757">
          <cell r="A1757">
            <v>2483</v>
          </cell>
          <cell r="B1757">
            <v>7</v>
          </cell>
        </row>
        <row r="1758">
          <cell r="A1758">
            <v>2484</v>
          </cell>
          <cell r="B1758">
            <v>3</v>
          </cell>
        </row>
        <row r="1759">
          <cell r="A1759">
            <v>2485</v>
          </cell>
          <cell r="B1759">
            <v>1</v>
          </cell>
        </row>
        <row r="1760">
          <cell r="A1760">
            <v>2486</v>
          </cell>
          <cell r="B1760">
            <v>16</v>
          </cell>
        </row>
        <row r="1761">
          <cell r="A1761">
            <v>2487</v>
          </cell>
          <cell r="B1761">
            <v>16</v>
          </cell>
        </row>
        <row r="1762">
          <cell r="A1762">
            <v>2488</v>
          </cell>
          <cell r="B1762">
            <v>1</v>
          </cell>
        </row>
        <row r="1763">
          <cell r="A1763">
            <v>2489</v>
          </cell>
          <cell r="B1763">
            <v>1</v>
          </cell>
        </row>
        <row r="1764">
          <cell r="A1764">
            <v>2490</v>
          </cell>
          <cell r="B1764">
            <v>16</v>
          </cell>
        </row>
        <row r="1765">
          <cell r="A1765">
            <v>2491</v>
          </cell>
          <cell r="B1765">
            <v>16</v>
          </cell>
        </row>
        <row r="1766">
          <cell r="A1766">
            <v>2492</v>
          </cell>
          <cell r="B1766">
            <v>1</v>
          </cell>
        </row>
        <row r="1767">
          <cell r="A1767">
            <v>2493</v>
          </cell>
          <cell r="B1767">
            <v>7</v>
          </cell>
        </row>
        <row r="1768">
          <cell r="A1768">
            <v>2494</v>
          </cell>
          <cell r="B1768">
            <v>1</v>
          </cell>
        </row>
        <row r="1769">
          <cell r="A1769">
            <v>2495</v>
          </cell>
          <cell r="B1769">
            <v>5</v>
          </cell>
        </row>
        <row r="1770">
          <cell r="A1770">
            <v>2496</v>
          </cell>
          <cell r="B1770">
            <v>1</v>
          </cell>
        </row>
        <row r="1771">
          <cell r="A1771">
            <v>2497</v>
          </cell>
          <cell r="B1771">
            <v>5</v>
          </cell>
        </row>
        <row r="1772">
          <cell r="A1772">
            <v>2498</v>
          </cell>
          <cell r="B1772">
            <v>11</v>
          </cell>
        </row>
        <row r="1773">
          <cell r="A1773">
            <v>2499</v>
          </cell>
          <cell r="B1773">
            <v>3</v>
          </cell>
        </row>
        <row r="1774">
          <cell r="A1774">
            <v>2500</v>
          </cell>
          <cell r="B1774">
            <v>7</v>
          </cell>
        </row>
        <row r="1775">
          <cell r="A1775">
            <v>2501</v>
          </cell>
          <cell r="B1775">
            <v>7</v>
          </cell>
        </row>
        <row r="1776">
          <cell r="A1776">
            <v>2502</v>
          </cell>
          <cell r="B1776">
            <v>13</v>
          </cell>
        </row>
        <row r="1777">
          <cell r="A1777">
            <v>2503</v>
          </cell>
          <cell r="B1777">
            <v>9</v>
          </cell>
        </row>
        <row r="1778">
          <cell r="A1778">
            <v>2504</v>
          </cell>
          <cell r="B1778">
            <v>15</v>
          </cell>
        </row>
        <row r="1779">
          <cell r="A1779">
            <v>2505</v>
          </cell>
          <cell r="B1779">
            <v>15</v>
          </cell>
        </row>
        <row r="1780">
          <cell r="A1780">
            <v>2506</v>
          </cell>
          <cell r="B1780">
            <v>13</v>
          </cell>
        </row>
        <row r="1781">
          <cell r="A1781">
            <v>2507</v>
          </cell>
          <cell r="B1781">
            <v>13</v>
          </cell>
        </row>
        <row r="1782">
          <cell r="A1782">
            <v>2508</v>
          </cell>
          <cell r="B1782">
            <v>13</v>
          </cell>
        </row>
        <row r="1783">
          <cell r="A1783">
            <v>2509</v>
          </cell>
          <cell r="B1783">
            <v>5</v>
          </cell>
        </row>
        <row r="1784">
          <cell r="A1784">
            <v>2510</v>
          </cell>
          <cell r="B1784">
            <v>5</v>
          </cell>
        </row>
        <row r="1785">
          <cell r="A1785">
            <v>2511</v>
          </cell>
          <cell r="B1785">
            <v>13</v>
          </cell>
        </row>
        <row r="1786">
          <cell r="A1786">
            <v>2512</v>
          </cell>
          <cell r="B1786">
            <v>15</v>
          </cell>
        </row>
        <row r="1787">
          <cell r="A1787">
            <v>2513</v>
          </cell>
          <cell r="B1787">
            <v>9</v>
          </cell>
        </row>
        <row r="1788">
          <cell r="A1788">
            <v>2514</v>
          </cell>
          <cell r="B1788">
            <v>9</v>
          </cell>
        </row>
        <row r="1789">
          <cell r="A1789">
            <v>2515</v>
          </cell>
          <cell r="B1789">
            <v>7</v>
          </cell>
        </row>
        <row r="1790">
          <cell r="A1790">
            <v>2516</v>
          </cell>
          <cell r="B1790">
            <v>9</v>
          </cell>
        </row>
        <row r="1791">
          <cell r="A1791">
            <v>2517</v>
          </cell>
          <cell r="B1791">
            <v>7</v>
          </cell>
        </row>
        <row r="1792">
          <cell r="A1792">
            <v>2518</v>
          </cell>
          <cell r="B1792">
            <v>15</v>
          </cell>
        </row>
        <row r="1793">
          <cell r="A1793">
            <v>2519</v>
          </cell>
          <cell r="B1793">
            <v>11</v>
          </cell>
        </row>
        <row r="1794">
          <cell r="A1794">
            <v>2520</v>
          </cell>
          <cell r="B1794">
            <v>5</v>
          </cell>
        </row>
        <row r="1795">
          <cell r="A1795">
            <v>2521</v>
          </cell>
          <cell r="B1795">
            <v>1</v>
          </cell>
        </row>
        <row r="1796">
          <cell r="A1796">
            <v>2522</v>
          </cell>
          <cell r="B1796">
            <v>5</v>
          </cell>
        </row>
        <row r="1797">
          <cell r="A1797">
            <v>2523</v>
          </cell>
          <cell r="B1797">
            <v>1</v>
          </cell>
        </row>
        <row r="1798">
          <cell r="A1798">
            <v>2524</v>
          </cell>
          <cell r="B1798">
            <v>1</v>
          </cell>
        </row>
        <row r="1799">
          <cell r="A1799">
            <v>2525</v>
          </cell>
          <cell r="B1799">
            <v>15</v>
          </cell>
        </row>
        <row r="1800">
          <cell r="A1800">
            <v>2526</v>
          </cell>
          <cell r="B1800">
            <v>13</v>
          </cell>
        </row>
        <row r="1801">
          <cell r="A1801">
            <v>2527</v>
          </cell>
          <cell r="B1801">
            <v>15</v>
          </cell>
        </row>
        <row r="1802">
          <cell r="A1802">
            <v>2528</v>
          </cell>
          <cell r="B1802">
            <v>1</v>
          </cell>
        </row>
        <row r="1803">
          <cell r="A1803">
            <v>2529</v>
          </cell>
          <cell r="B1803">
            <v>7</v>
          </cell>
        </row>
        <row r="1804">
          <cell r="A1804">
            <v>2530</v>
          </cell>
          <cell r="B1804">
            <v>1</v>
          </cell>
        </row>
        <row r="1805">
          <cell r="A1805">
            <v>2531</v>
          </cell>
          <cell r="B1805">
            <v>1</v>
          </cell>
        </row>
        <row r="1806">
          <cell r="A1806">
            <v>2532</v>
          </cell>
          <cell r="B1806">
            <v>5</v>
          </cell>
        </row>
        <row r="1807">
          <cell r="A1807">
            <v>2533</v>
          </cell>
          <cell r="B1807">
            <v>5</v>
          </cell>
        </row>
        <row r="1808">
          <cell r="A1808">
            <v>2534</v>
          </cell>
          <cell r="B1808">
            <v>15</v>
          </cell>
        </row>
        <row r="1809">
          <cell r="A1809">
            <v>2535</v>
          </cell>
          <cell r="B1809">
            <v>15</v>
          </cell>
        </row>
        <row r="1810">
          <cell r="A1810">
            <v>2536</v>
          </cell>
          <cell r="B1810">
            <v>7</v>
          </cell>
        </row>
        <row r="1811">
          <cell r="A1811">
            <v>2537</v>
          </cell>
          <cell r="B1811">
            <v>8</v>
          </cell>
        </row>
        <row r="1812">
          <cell r="A1812">
            <v>2538</v>
          </cell>
          <cell r="B1812">
            <v>15</v>
          </cell>
        </row>
        <row r="1813">
          <cell r="A1813">
            <v>2539</v>
          </cell>
          <cell r="B1813">
            <v>5</v>
          </cell>
        </row>
        <row r="1814">
          <cell r="A1814">
            <v>2540</v>
          </cell>
          <cell r="B1814">
            <v>5</v>
          </cell>
        </row>
        <row r="1815">
          <cell r="A1815">
            <v>2541</v>
          </cell>
          <cell r="B1815">
            <v>7</v>
          </cell>
        </row>
        <row r="1816">
          <cell r="A1816">
            <v>2542</v>
          </cell>
          <cell r="B1816">
            <v>7</v>
          </cell>
        </row>
        <row r="1817">
          <cell r="A1817">
            <v>2543</v>
          </cell>
          <cell r="B1817">
            <v>5</v>
          </cell>
        </row>
        <row r="1818">
          <cell r="A1818">
            <v>2544</v>
          </cell>
          <cell r="B1818">
            <v>9</v>
          </cell>
        </row>
        <row r="1819">
          <cell r="A1819">
            <v>2545</v>
          </cell>
          <cell r="B1819">
            <v>5</v>
          </cell>
        </row>
        <row r="1820">
          <cell r="A1820">
            <v>2546</v>
          </cell>
          <cell r="B1820">
            <v>3</v>
          </cell>
        </row>
        <row r="1821">
          <cell r="A1821">
            <v>2547</v>
          </cell>
          <cell r="B1821">
            <v>4</v>
          </cell>
        </row>
        <row r="1822">
          <cell r="A1822">
            <v>2548</v>
          </cell>
          <cell r="B1822">
            <v>7</v>
          </cell>
        </row>
        <row r="1823">
          <cell r="A1823">
            <v>2549</v>
          </cell>
          <cell r="B1823">
            <v>1</v>
          </cell>
        </row>
        <row r="1824">
          <cell r="A1824">
            <v>2550</v>
          </cell>
          <cell r="B1824">
            <v>1</v>
          </cell>
        </row>
        <row r="1825">
          <cell r="A1825">
            <v>2551</v>
          </cell>
          <cell r="B1825">
            <v>11</v>
          </cell>
        </row>
        <row r="1826">
          <cell r="A1826">
            <v>2552</v>
          </cell>
          <cell r="B1826">
            <v>11</v>
          </cell>
        </row>
        <row r="1827">
          <cell r="A1827">
            <v>2553</v>
          </cell>
          <cell r="B1827">
            <v>1</v>
          </cell>
        </row>
        <row r="1828">
          <cell r="A1828">
            <v>2554</v>
          </cell>
          <cell r="B1828">
            <v>5</v>
          </cell>
        </row>
        <row r="1829">
          <cell r="A1829">
            <v>2555</v>
          </cell>
          <cell r="B1829">
            <v>1</v>
          </cell>
        </row>
        <row r="1830">
          <cell r="A1830">
            <v>2556</v>
          </cell>
          <cell r="B1830">
            <v>1</v>
          </cell>
        </row>
        <row r="1831">
          <cell r="A1831">
            <v>2557</v>
          </cell>
          <cell r="B1831">
            <v>3</v>
          </cell>
        </row>
        <row r="1832">
          <cell r="A1832">
            <v>2558</v>
          </cell>
          <cell r="B1832">
            <v>5</v>
          </cell>
        </row>
        <row r="1833">
          <cell r="A1833">
            <v>2559</v>
          </cell>
          <cell r="B1833">
            <v>1</v>
          </cell>
        </row>
        <row r="1834">
          <cell r="A1834">
            <v>2560</v>
          </cell>
          <cell r="B1834">
            <v>7</v>
          </cell>
        </row>
        <row r="1835">
          <cell r="A1835">
            <v>2561</v>
          </cell>
          <cell r="B1835">
            <v>3</v>
          </cell>
        </row>
        <row r="1836">
          <cell r="A1836">
            <v>2562</v>
          </cell>
          <cell r="B1836">
            <v>15</v>
          </cell>
        </row>
        <row r="1837">
          <cell r="A1837">
            <v>2563</v>
          </cell>
          <cell r="B1837">
            <v>11</v>
          </cell>
        </row>
        <row r="1838">
          <cell r="A1838">
            <v>2564</v>
          </cell>
          <cell r="B1838">
            <v>7</v>
          </cell>
        </row>
        <row r="1839">
          <cell r="A1839">
            <v>2565</v>
          </cell>
          <cell r="B1839">
            <v>15</v>
          </cell>
        </row>
        <row r="1840">
          <cell r="A1840">
            <v>2566</v>
          </cell>
          <cell r="B1840">
            <v>7</v>
          </cell>
        </row>
        <row r="1841">
          <cell r="A1841">
            <v>2567</v>
          </cell>
          <cell r="B1841">
            <v>13</v>
          </cell>
        </row>
        <row r="1842">
          <cell r="A1842">
            <v>2568</v>
          </cell>
          <cell r="B1842">
            <v>15</v>
          </cell>
        </row>
        <row r="1843">
          <cell r="A1843">
            <v>2569</v>
          </cell>
          <cell r="B1843">
            <v>7</v>
          </cell>
        </row>
        <row r="1844">
          <cell r="A1844">
            <v>2570</v>
          </cell>
          <cell r="B1844">
            <v>15</v>
          </cell>
        </row>
        <row r="1845">
          <cell r="A1845">
            <v>2571</v>
          </cell>
          <cell r="B1845">
            <v>5</v>
          </cell>
        </row>
        <row r="1846">
          <cell r="A1846">
            <v>2572</v>
          </cell>
          <cell r="B1846">
            <v>7</v>
          </cell>
        </row>
        <row r="1847">
          <cell r="A1847">
            <v>2573</v>
          </cell>
          <cell r="B1847">
            <v>7</v>
          </cell>
        </row>
        <row r="1848">
          <cell r="A1848">
            <v>2574</v>
          </cell>
          <cell r="B1848">
            <v>3</v>
          </cell>
        </row>
        <row r="1849">
          <cell r="A1849">
            <v>2575</v>
          </cell>
          <cell r="B1849">
            <v>3</v>
          </cell>
        </row>
        <row r="1850">
          <cell r="A1850">
            <v>2576</v>
          </cell>
          <cell r="B1850">
            <v>9</v>
          </cell>
        </row>
        <row r="1851">
          <cell r="A1851">
            <v>2577</v>
          </cell>
          <cell r="B1851">
            <v>15</v>
          </cell>
        </row>
        <row r="1852">
          <cell r="A1852">
            <v>2578</v>
          </cell>
          <cell r="B1852">
            <v>1</v>
          </cell>
        </row>
        <row r="1853">
          <cell r="A1853">
            <v>2579</v>
          </cell>
          <cell r="B1853">
            <v>3</v>
          </cell>
        </row>
        <row r="1854">
          <cell r="A1854">
            <v>2580</v>
          </cell>
          <cell r="B1854">
            <v>1</v>
          </cell>
        </row>
        <row r="1855">
          <cell r="A1855">
            <v>2581</v>
          </cell>
          <cell r="B1855">
            <v>3</v>
          </cell>
        </row>
        <row r="1856">
          <cell r="A1856">
            <v>2582</v>
          </cell>
          <cell r="B1856">
            <v>11</v>
          </cell>
        </row>
        <row r="1857">
          <cell r="A1857">
            <v>2583</v>
          </cell>
          <cell r="B1857">
            <v>5</v>
          </cell>
        </row>
        <row r="1858">
          <cell r="A1858">
            <v>2584</v>
          </cell>
          <cell r="B1858">
            <v>16</v>
          </cell>
        </row>
        <row r="1859">
          <cell r="A1859">
            <v>2585</v>
          </cell>
          <cell r="B1859">
            <v>3</v>
          </cell>
        </row>
        <row r="1860">
          <cell r="A1860">
            <v>2586</v>
          </cell>
          <cell r="B1860">
            <v>11</v>
          </cell>
        </row>
        <row r="1861">
          <cell r="A1861">
            <v>2587</v>
          </cell>
          <cell r="B1861">
            <v>15</v>
          </cell>
        </row>
        <row r="1862">
          <cell r="A1862">
            <v>2588</v>
          </cell>
          <cell r="B1862">
            <v>7</v>
          </cell>
        </row>
        <row r="1863">
          <cell r="A1863">
            <v>2589</v>
          </cell>
          <cell r="B1863">
            <v>8</v>
          </cell>
        </row>
        <row r="1864">
          <cell r="A1864">
            <v>2590</v>
          </cell>
          <cell r="B1864">
            <v>1</v>
          </cell>
        </row>
        <row r="1865">
          <cell r="A1865">
            <v>2591</v>
          </cell>
          <cell r="B1865">
            <v>15</v>
          </cell>
        </row>
        <row r="1866">
          <cell r="A1866">
            <v>2592</v>
          </cell>
          <cell r="B1866">
            <v>7</v>
          </cell>
        </row>
        <row r="1867">
          <cell r="A1867">
            <v>2593</v>
          </cell>
          <cell r="B1867">
            <v>15</v>
          </cell>
        </row>
        <row r="1868">
          <cell r="A1868">
            <v>2594</v>
          </cell>
          <cell r="B1868">
            <v>16</v>
          </cell>
        </row>
        <row r="1869">
          <cell r="A1869">
            <v>2595</v>
          </cell>
          <cell r="B1869">
            <v>1</v>
          </cell>
        </row>
        <row r="1870">
          <cell r="A1870">
            <v>2596</v>
          </cell>
          <cell r="B1870">
            <v>7</v>
          </cell>
        </row>
        <row r="1871">
          <cell r="A1871">
            <v>2597</v>
          </cell>
          <cell r="B1871">
            <v>5</v>
          </cell>
        </row>
        <row r="1872">
          <cell r="A1872">
            <v>2598</v>
          </cell>
          <cell r="B1872">
            <v>7</v>
          </cell>
        </row>
        <row r="1873">
          <cell r="A1873">
            <v>2599</v>
          </cell>
          <cell r="B1873">
            <v>7</v>
          </cell>
        </row>
        <row r="1874">
          <cell r="A1874">
            <v>2600</v>
          </cell>
          <cell r="B1874">
            <v>3</v>
          </cell>
        </row>
        <row r="1875">
          <cell r="A1875">
            <v>2601</v>
          </cell>
          <cell r="B1875">
            <v>1</v>
          </cell>
        </row>
        <row r="1876">
          <cell r="A1876">
            <v>2602</v>
          </cell>
          <cell r="B1876">
            <v>7</v>
          </cell>
        </row>
        <row r="1877">
          <cell r="A1877">
            <v>2603</v>
          </cell>
          <cell r="B1877">
            <v>3</v>
          </cell>
        </row>
        <row r="1878">
          <cell r="A1878">
            <v>2604</v>
          </cell>
          <cell r="B1878">
            <v>7</v>
          </cell>
        </row>
        <row r="1879">
          <cell r="A1879">
            <v>2605</v>
          </cell>
          <cell r="B1879">
            <v>7</v>
          </cell>
        </row>
        <row r="1880">
          <cell r="A1880">
            <v>2606</v>
          </cell>
          <cell r="B1880">
            <v>3</v>
          </cell>
        </row>
        <row r="1881">
          <cell r="A1881">
            <v>2607</v>
          </cell>
          <cell r="B1881">
            <v>7</v>
          </cell>
        </row>
        <row r="1882">
          <cell r="A1882">
            <v>2608</v>
          </cell>
          <cell r="B1882">
            <v>3</v>
          </cell>
        </row>
        <row r="1883">
          <cell r="A1883">
            <v>2609</v>
          </cell>
          <cell r="B1883">
            <v>1</v>
          </cell>
        </row>
        <row r="1884">
          <cell r="A1884">
            <v>2610</v>
          </cell>
          <cell r="B1884">
            <v>3</v>
          </cell>
        </row>
        <row r="1885">
          <cell r="A1885">
            <v>2611</v>
          </cell>
          <cell r="B1885">
            <v>1</v>
          </cell>
        </row>
        <row r="1886">
          <cell r="A1886">
            <v>2612</v>
          </cell>
          <cell r="B1886">
            <v>7</v>
          </cell>
        </row>
        <row r="1887">
          <cell r="A1887">
            <v>2613</v>
          </cell>
          <cell r="B1887">
            <v>1</v>
          </cell>
        </row>
        <row r="1888">
          <cell r="A1888">
            <v>2614</v>
          </cell>
          <cell r="B1888">
            <v>5</v>
          </cell>
        </row>
        <row r="1889">
          <cell r="A1889">
            <v>2615</v>
          </cell>
          <cell r="B1889">
            <v>1</v>
          </cell>
        </row>
        <row r="1890">
          <cell r="A1890">
            <v>2616</v>
          </cell>
          <cell r="B1890">
            <v>1</v>
          </cell>
        </row>
        <row r="1891">
          <cell r="A1891">
            <v>2617</v>
          </cell>
          <cell r="B1891">
            <v>3</v>
          </cell>
        </row>
        <row r="1892">
          <cell r="A1892">
            <v>2618</v>
          </cell>
          <cell r="B1892">
            <v>3</v>
          </cell>
        </row>
        <row r="1893">
          <cell r="A1893">
            <v>2619</v>
          </cell>
          <cell r="B1893">
            <v>3</v>
          </cell>
        </row>
        <row r="1894">
          <cell r="A1894">
            <v>2620</v>
          </cell>
          <cell r="B1894">
            <v>1</v>
          </cell>
        </row>
        <row r="1895">
          <cell r="A1895">
            <v>2621</v>
          </cell>
          <cell r="B1895">
            <v>1</v>
          </cell>
        </row>
        <row r="1896">
          <cell r="A1896">
            <v>2622</v>
          </cell>
          <cell r="B1896">
            <v>3</v>
          </cell>
        </row>
        <row r="1897">
          <cell r="A1897">
            <v>2623</v>
          </cell>
          <cell r="B1897">
            <v>1</v>
          </cell>
        </row>
        <row r="1898">
          <cell r="A1898">
            <v>2624</v>
          </cell>
          <cell r="B1898">
            <v>3</v>
          </cell>
        </row>
        <row r="1899">
          <cell r="A1899">
            <v>2625</v>
          </cell>
          <cell r="B1899">
            <v>1</v>
          </cell>
        </row>
        <row r="1900">
          <cell r="A1900">
            <v>2626</v>
          </cell>
          <cell r="B1900">
            <v>2</v>
          </cell>
        </row>
        <row r="1901">
          <cell r="A1901">
            <v>2627</v>
          </cell>
          <cell r="B1901">
            <v>7</v>
          </cell>
        </row>
        <row r="1902">
          <cell r="A1902">
            <v>2628</v>
          </cell>
          <cell r="B1902">
            <v>3</v>
          </cell>
        </row>
        <row r="1903">
          <cell r="A1903">
            <v>2629</v>
          </cell>
          <cell r="B1903">
            <v>5</v>
          </cell>
        </row>
        <row r="1904">
          <cell r="A1904">
            <v>2630</v>
          </cell>
          <cell r="B1904">
            <v>1</v>
          </cell>
        </row>
        <row r="1905">
          <cell r="A1905">
            <v>2631</v>
          </cell>
          <cell r="B1905">
            <v>1</v>
          </cell>
        </row>
        <row r="1906">
          <cell r="A1906">
            <v>2632</v>
          </cell>
          <cell r="B1906">
            <v>1</v>
          </cell>
        </row>
        <row r="1907">
          <cell r="A1907">
            <v>2633</v>
          </cell>
          <cell r="B1907">
            <v>5</v>
          </cell>
        </row>
        <row r="1908">
          <cell r="A1908">
            <v>2634</v>
          </cell>
          <cell r="B1908">
            <v>1</v>
          </cell>
        </row>
        <row r="1909">
          <cell r="A1909">
            <v>2635</v>
          </cell>
          <cell r="B1909">
            <v>1</v>
          </cell>
        </row>
        <row r="1910">
          <cell r="A1910">
            <v>2636</v>
          </cell>
          <cell r="B1910">
            <v>3</v>
          </cell>
        </row>
        <row r="1911">
          <cell r="A1911">
            <v>2637</v>
          </cell>
          <cell r="B1911">
            <v>1</v>
          </cell>
        </row>
        <row r="1912">
          <cell r="A1912">
            <v>2638</v>
          </cell>
          <cell r="B1912">
            <v>1</v>
          </cell>
        </row>
        <row r="1913">
          <cell r="A1913">
            <v>2639</v>
          </cell>
          <cell r="B1913">
            <v>1</v>
          </cell>
        </row>
        <row r="1914">
          <cell r="A1914">
            <v>2640</v>
          </cell>
          <cell r="B1914">
            <v>1</v>
          </cell>
        </row>
        <row r="1915">
          <cell r="A1915">
            <v>2641</v>
          </cell>
          <cell r="B1915">
            <v>1</v>
          </cell>
        </row>
        <row r="1916">
          <cell r="A1916">
            <v>2642</v>
          </cell>
          <cell r="B1916">
            <v>7</v>
          </cell>
        </row>
        <row r="1917">
          <cell r="A1917">
            <v>2643</v>
          </cell>
          <cell r="B1917">
            <v>3</v>
          </cell>
        </row>
        <row r="1918">
          <cell r="A1918">
            <v>2644</v>
          </cell>
          <cell r="B1918">
            <v>3</v>
          </cell>
        </row>
        <row r="1919">
          <cell r="A1919">
            <v>2645</v>
          </cell>
          <cell r="B1919">
            <v>7</v>
          </cell>
        </row>
        <row r="1920">
          <cell r="A1920">
            <v>2646</v>
          </cell>
          <cell r="B1920">
            <v>3</v>
          </cell>
        </row>
        <row r="1921">
          <cell r="A1921">
            <v>2647</v>
          </cell>
          <cell r="B1921">
            <v>3</v>
          </cell>
        </row>
        <row r="1922">
          <cell r="A1922">
            <v>2648</v>
          </cell>
          <cell r="B1922">
            <v>1</v>
          </cell>
        </row>
        <row r="1923">
          <cell r="A1923">
            <v>2649</v>
          </cell>
          <cell r="B1923">
            <v>3</v>
          </cell>
        </row>
        <row r="1924">
          <cell r="A1924">
            <v>2650</v>
          </cell>
          <cell r="B1924">
            <v>15</v>
          </cell>
        </row>
        <row r="1925">
          <cell r="A1925">
            <v>2651</v>
          </cell>
          <cell r="B1925">
            <v>11</v>
          </cell>
        </row>
        <row r="1926">
          <cell r="A1926">
            <v>2652</v>
          </cell>
          <cell r="B1926">
            <v>7</v>
          </cell>
        </row>
        <row r="1927">
          <cell r="A1927">
            <v>2653</v>
          </cell>
          <cell r="B1927">
            <v>7</v>
          </cell>
        </row>
        <row r="1928">
          <cell r="A1928">
            <v>2654</v>
          </cell>
          <cell r="B1928">
            <v>12</v>
          </cell>
        </row>
        <row r="1929">
          <cell r="A1929">
            <v>2655</v>
          </cell>
          <cell r="B1929">
            <v>10</v>
          </cell>
        </row>
        <row r="1930">
          <cell r="A1930">
            <v>2656</v>
          </cell>
          <cell r="B1930">
            <v>16</v>
          </cell>
        </row>
        <row r="1931">
          <cell r="A1931">
            <v>2657</v>
          </cell>
          <cell r="B1931">
            <v>1</v>
          </cell>
        </row>
        <row r="1932">
          <cell r="A1932">
            <v>2658</v>
          </cell>
          <cell r="B1932">
            <v>5</v>
          </cell>
        </row>
        <row r="1933">
          <cell r="A1933">
            <v>2659</v>
          </cell>
          <cell r="B1933">
            <v>7</v>
          </cell>
        </row>
        <row r="1934">
          <cell r="A1934">
            <v>2660</v>
          </cell>
          <cell r="B1934">
            <v>7</v>
          </cell>
        </row>
        <row r="1935">
          <cell r="A1935">
            <v>2661</v>
          </cell>
          <cell r="B1935">
            <v>14</v>
          </cell>
        </row>
        <row r="1936">
          <cell r="A1936">
            <v>2662</v>
          </cell>
          <cell r="B1936">
            <v>11</v>
          </cell>
        </row>
        <row r="1937">
          <cell r="A1937">
            <v>2663</v>
          </cell>
          <cell r="B1937">
            <v>16</v>
          </cell>
        </row>
        <row r="1938">
          <cell r="A1938">
            <v>2664</v>
          </cell>
          <cell r="B1938">
            <v>14</v>
          </cell>
        </row>
        <row r="1939">
          <cell r="A1939">
            <v>2665</v>
          </cell>
          <cell r="B1939">
            <v>5</v>
          </cell>
        </row>
        <row r="1940">
          <cell r="A1940">
            <v>2666</v>
          </cell>
          <cell r="B1940">
            <v>9</v>
          </cell>
        </row>
        <row r="1941">
          <cell r="A1941">
            <v>2667</v>
          </cell>
          <cell r="B1941">
            <v>1</v>
          </cell>
        </row>
        <row r="1942">
          <cell r="A1942">
            <v>2668</v>
          </cell>
          <cell r="B1942">
            <v>9</v>
          </cell>
        </row>
        <row r="1943">
          <cell r="A1943">
            <v>2669</v>
          </cell>
          <cell r="B1943">
            <v>9</v>
          </cell>
        </row>
        <row r="1944">
          <cell r="A1944">
            <v>2670</v>
          </cell>
          <cell r="B1944">
            <v>1</v>
          </cell>
        </row>
        <row r="1945">
          <cell r="A1945">
            <v>2671</v>
          </cell>
          <cell r="B1945">
            <v>9</v>
          </cell>
        </row>
        <row r="1946">
          <cell r="A1946">
            <v>2672</v>
          </cell>
          <cell r="B1946">
            <v>1</v>
          </cell>
        </row>
        <row r="1947">
          <cell r="A1947">
            <v>2673</v>
          </cell>
          <cell r="B1947">
            <v>1</v>
          </cell>
        </row>
        <row r="1948">
          <cell r="A1948">
            <v>2674</v>
          </cell>
          <cell r="B1948">
            <v>1</v>
          </cell>
        </row>
        <row r="1949">
          <cell r="A1949">
            <v>2675</v>
          </cell>
          <cell r="B1949">
            <v>1</v>
          </cell>
        </row>
        <row r="1950">
          <cell r="A1950">
            <v>2676</v>
          </cell>
          <cell r="B1950">
            <v>5</v>
          </cell>
        </row>
        <row r="1951">
          <cell r="A1951">
            <v>2677</v>
          </cell>
          <cell r="B1951">
            <v>11</v>
          </cell>
        </row>
        <row r="1952">
          <cell r="A1952">
            <v>2678</v>
          </cell>
          <cell r="B1952">
            <v>7</v>
          </cell>
        </row>
        <row r="1953">
          <cell r="A1953">
            <v>2679</v>
          </cell>
          <cell r="B1953">
            <v>7</v>
          </cell>
        </row>
        <row r="1954">
          <cell r="A1954">
            <v>2680</v>
          </cell>
          <cell r="B1954">
            <v>7</v>
          </cell>
        </row>
        <row r="1955">
          <cell r="A1955">
            <v>2681</v>
          </cell>
          <cell r="B1955">
            <v>7</v>
          </cell>
        </row>
        <row r="1956">
          <cell r="A1956">
            <v>2682</v>
          </cell>
          <cell r="B1956">
            <v>7</v>
          </cell>
        </row>
        <row r="1957">
          <cell r="A1957">
            <v>2683</v>
          </cell>
          <cell r="B1957">
            <v>11</v>
          </cell>
        </row>
        <row r="1958">
          <cell r="A1958">
            <v>2684</v>
          </cell>
          <cell r="B1958">
            <v>1</v>
          </cell>
        </row>
        <row r="1959">
          <cell r="A1959">
            <v>2685</v>
          </cell>
          <cell r="B1959">
            <v>7</v>
          </cell>
        </row>
        <row r="1960">
          <cell r="A1960">
            <v>2686</v>
          </cell>
          <cell r="B1960">
            <v>1</v>
          </cell>
        </row>
        <row r="1961">
          <cell r="A1961">
            <v>2687</v>
          </cell>
          <cell r="B1961">
            <v>1</v>
          </cell>
        </row>
        <row r="1962">
          <cell r="A1962">
            <v>2688</v>
          </cell>
          <cell r="B1962">
            <v>3</v>
          </cell>
        </row>
        <row r="1963">
          <cell r="A1963">
            <v>2689</v>
          </cell>
          <cell r="B1963">
            <v>1</v>
          </cell>
        </row>
        <row r="1964">
          <cell r="A1964">
            <v>2690</v>
          </cell>
          <cell r="B1964">
            <v>1</v>
          </cell>
        </row>
        <row r="1965">
          <cell r="A1965">
            <v>2691</v>
          </cell>
          <cell r="B1965">
            <v>5</v>
          </cell>
        </row>
        <row r="1966">
          <cell r="A1966">
            <v>2692</v>
          </cell>
          <cell r="B1966">
            <v>1</v>
          </cell>
        </row>
        <row r="1967">
          <cell r="A1967">
            <v>2693</v>
          </cell>
          <cell r="B1967">
            <v>7</v>
          </cell>
        </row>
        <row r="1968">
          <cell r="A1968">
            <v>2694</v>
          </cell>
          <cell r="B1968">
            <v>1</v>
          </cell>
        </row>
        <row r="1969">
          <cell r="A1969">
            <v>2695</v>
          </cell>
          <cell r="B1969">
            <v>3</v>
          </cell>
        </row>
        <row r="1970">
          <cell r="A1970">
            <v>2696</v>
          </cell>
          <cell r="B1970">
            <v>7</v>
          </cell>
        </row>
        <row r="1971">
          <cell r="A1971">
            <v>2697</v>
          </cell>
          <cell r="B1971">
            <v>3</v>
          </cell>
        </row>
        <row r="1972">
          <cell r="A1972">
            <v>2698</v>
          </cell>
          <cell r="B1972">
            <v>3</v>
          </cell>
        </row>
        <row r="1973">
          <cell r="A1973">
            <v>2699</v>
          </cell>
          <cell r="B1973">
            <v>1</v>
          </cell>
        </row>
        <row r="1974">
          <cell r="A1974">
            <v>2700</v>
          </cell>
          <cell r="B1974">
            <v>7</v>
          </cell>
        </row>
        <row r="1975">
          <cell r="A1975">
            <v>2701</v>
          </cell>
          <cell r="B1975">
            <v>6</v>
          </cell>
        </row>
        <row r="1976">
          <cell r="A1976">
            <v>2702</v>
          </cell>
          <cell r="B1976">
            <v>5</v>
          </cell>
        </row>
        <row r="1977">
          <cell r="A1977">
            <v>2703</v>
          </cell>
          <cell r="B1977">
            <v>6</v>
          </cell>
        </row>
        <row r="1978">
          <cell r="A1978">
            <v>2704</v>
          </cell>
          <cell r="B1978">
            <v>7</v>
          </cell>
        </row>
        <row r="1979">
          <cell r="A1979">
            <v>2705</v>
          </cell>
          <cell r="B1979">
            <v>3</v>
          </cell>
        </row>
        <row r="1980">
          <cell r="A1980">
            <v>2706</v>
          </cell>
          <cell r="B1980">
            <v>15</v>
          </cell>
        </row>
        <row r="1981">
          <cell r="A1981">
            <v>2707</v>
          </cell>
          <cell r="B1981">
            <v>15</v>
          </cell>
        </row>
        <row r="1982">
          <cell r="A1982">
            <v>2708</v>
          </cell>
          <cell r="B1982">
            <v>11</v>
          </cell>
        </row>
        <row r="1983">
          <cell r="A1983">
            <v>2709</v>
          </cell>
          <cell r="B1983">
            <v>13</v>
          </cell>
        </row>
        <row r="1984">
          <cell r="A1984">
            <v>2710</v>
          </cell>
          <cell r="B1984">
            <v>11</v>
          </cell>
        </row>
        <row r="1985">
          <cell r="A1985">
            <v>2711</v>
          </cell>
          <cell r="B1985">
            <v>1</v>
          </cell>
        </row>
        <row r="1986">
          <cell r="A1986">
            <v>2712</v>
          </cell>
          <cell r="B1986">
            <v>9</v>
          </cell>
        </row>
        <row r="1987">
          <cell r="A1987">
            <v>2713</v>
          </cell>
          <cell r="B1987">
            <v>9</v>
          </cell>
        </row>
        <row r="1988">
          <cell r="A1988">
            <v>2714</v>
          </cell>
          <cell r="B1988">
            <v>1</v>
          </cell>
        </row>
        <row r="1989">
          <cell r="A1989">
            <v>2715</v>
          </cell>
          <cell r="B1989">
            <v>1</v>
          </cell>
        </row>
        <row r="1990">
          <cell r="A1990">
            <v>2716</v>
          </cell>
          <cell r="B1990">
            <v>5</v>
          </cell>
        </row>
        <row r="1991">
          <cell r="A1991">
            <v>2717</v>
          </cell>
          <cell r="B1991">
            <v>13</v>
          </cell>
        </row>
        <row r="1992">
          <cell r="A1992">
            <v>2718</v>
          </cell>
          <cell r="B1992">
            <v>5</v>
          </cell>
        </row>
        <row r="1993">
          <cell r="A1993">
            <v>2719</v>
          </cell>
          <cell r="B1993">
            <v>8</v>
          </cell>
        </row>
        <row r="1994">
          <cell r="A1994">
            <v>2720</v>
          </cell>
          <cell r="B1994">
            <v>9</v>
          </cell>
        </row>
        <row r="1995">
          <cell r="A1995">
            <v>2721</v>
          </cell>
          <cell r="B1995">
            <v>13</v>
          </cell>
        </row>
        <row r="1996">
          <cell r="A1996">
            <v>2722</v>
          </cell>
          <cell r="B1996">
            <v>14</v>
          </cell>
        </row>
        <row r="1997">
          <cell r="A1997">
            <v>2723</v>
          </cell>
          <cell r="B1997">
            <v>14</v>
          </cell>
        </row>
        <row r="1998">
          <cell r="A1998">
            <v>2724</v>
          </cell>
          <cell r="B1998">
            <v>13</v>
          </cell>
        </row>
        <row r="1999">
          <cell r="A1999">
            <v>2725</v>
          </cell>
          <cell r="B1999">
            <v>13</v>
          </cell>
        </row>
        <row r="2000">
          <cell r="A2000">
            <v>2726</v>
          </cell>
          <cell r="B2000">
            <v>13</v>
          </cell>
        </row>
        <row r="2001">
          <cell r="A2001">
            <v>2727</v>
          </cell>
          <cell r="B2001">
            <v>13</v>
          </cell>
        </row>
        <row r="2002">
          <cell r="A2002">
            <v>2728</v>
          </cell>
          <cell r="B2002">
            <v>14</v>
          </cell>
        </row>
        <row r="2003">
          <cell r="A2003">
            <v>2729</v>
          </cell>
          <cell r="B2003">
            <v>13</v>
          </cell>
        </row>
        <row r="2004">
          <cell r="A2004">
            <v>2730</v>
          </cell>
          <cell r="B2004">
            <v>14</v>
          </cell>
        </row>
        <row r="2005">
          <cell r="A2005">
            <v>2731</v>
          </cell>
          <cell r="B2005">
            <v>16</v>
          </cell>
        </row>
        <row r="2006">
          <cell r="A2006">
            <v>2732</v>
          </cell>
          <cell r="B2006">
            <v>16</v>
          </cell>
        </row>
        <row r="2007">
          <cell r="A2007">
            <v>2733</v>
          </cell>
          <cell r="B2007">
            <v>14</v>
          </cell>
        </row>
        <row r="2008">
          <cell r="A2008">
            <v>2734</v>
          </cell>
          <cell r="B2008">
            <v>16</v>
          </cell>
        </row>
        <row r="2009">
          <cell r="A2009">
            <v>2735</v>
          </cell>
          <cell r="B2009">
            <v>9</v>
          </cell>
        </row>
        <row r="2010">
          <cell r="A2010">
            <v>2736</v>
          </cell>
          <cell r="B2010">
            <v>15</v>
          </cell>
        </row>
        <row r="2011">
          <cell r="A2011">
            <v>2737</v>
          </cell>
          <cell r="B2011">
            <v>7</v>
          </cell>
        </row>
        <row r="2012">
          <cell r="A2012">
            <v>2738</v>
          </cell>
          <cell r="B2012">
            <v>1</v>
          </cell>
        </row>
        <row r="2013">
          <cell r="A2013">
            <v>2739</v>
          </cell>
          <cell r="B2013">
            <v>7</v>
          </cell>
        </row>
        <row r="2014">
          <cell r="A2014">
            <v>2740</v>
          </cell>
          <cell r="B2014">
            <v>3</v>
          </cell>
        </row>
        <row r="2015">
          <cell r="A2015">
            <v>2741</v>
          </cell>
          <cell r="B2015">
            <v>7</v>
          </cell>
        </row>
        <row r="2016">
          <cell r="A2016">
            <v>2742</v>
          </cell>
          <cell r="B2016">
            <v>15</v>
          </cell>
        </row>
        <row r="2017">
          <cell r="A2017">
            <v>2743</v>
          </cell>
          <cell r="B2017">
            <v>12</v>
          </cell>
        </row>
        <row r="2018">
          <cell r="A2018">
            <v>2744</v>
          </cell>
          <cell r="B2018">
            <v>12</v>
          </cell>
        </row>
        <row r="2019">
          <cell r="A2019">
            <v>2745</v>
          </cell>
          <cell r="B2019">
            <v>4</v>
          </cell>
        </row>
        <row r="2020">
          <cell r="A2020">
            <v>2746</v>
          </cell>
          <cell r="B2020">
            <v>7</v>
          </cell>
        </row>
        <row r="2021">
          <cell r="A2021">
            <v>2747</v>
          </cell>
          <cell r="B2021">
            <v>7</v>
          </cell>
        </row>
        <row r="2022">
          <cell r="A2022">
            <v>2748</v>
          </cell>
          <cell r="B2022">
            <v>5</v>
          </cell>
        </row>
        <row r="2023">
          <cell r="A2023">
            <v>2749</v>
          </cell>
          <cell r="B2023">
            <v>1</v>
          </cell>
        </row>
        <row r="2024">
          <cell r="A2024">
            <v>2750</v>
          </cell>
          <cell r="B2024">
            <v>7</v>
          </cell>
        </row>
        <row r="2025">
          <cell r="A2025">
            <v>2751</v>
          </cell>
          <cell r="B2025">
            <v>3</v>
          </cell>
        </row>
        <row r="2026">
          <cell r="A2026">
            <v>2752</v>
          </cell>
          <cell r="B2026">
            <v>8</v>
          </cell>
        </row>
        <row r="2027">
          <cell r="A2027">
            <v>2753</v>
          </cell>
          <cell r="B2027">
            <v>7</v>
          </cell>
        </row>
        <row r="2028">
          <cell r="A2028">
            <v>2754</v>
          </cell>
          <cell r="B2028">
            <v>1</v>
          </cell>
        </row>
        <row r="2029">
          <cell r="A2029">
            <v>2755</v>
          </cell>
          <cell r="B2029">
            <v>1</v>
          </cell>
        </row>
        <row r="2030">
          <cell r="A2030">
            <v>2756</v>
          </cell>
          <cell r="B2030">
            <v>5</v>
          </cell>
        </row>
        <row r="2031">
          <cell r="A2031">
            <v>2757</v>
          </cell>
          <cell r="B2031">
            <v>1</v>
          </cell>
        </row>
        <row r="2032">
          <cell r="A2032">
            <v>2758</v>
          </cell>
          <cell r="B2032">
            <v>7</v>
          </cell>
        </row>
        <row r="2033">
          <cell r="A2033">
            <v>2759</v>
          </cell>
          <cell r="B2033">
            <v>8</v>
          </cell>
        </row>
        <row r="2034">
          <cell r="A2034">
            <v>2760</v>
          </cell>
          <cell r="B2034">
            <v>1</v>
          </cell>
        </row>
        <row r="2035">
          <cell r="A2035">
            <v>2761</v>
          </cell>
          <cell r="B2035">
            <v>3</v>
          </cell>
        </row>
        <row r="2036">
          <cell r="A2036">
            <v>2762</v>
          </cell>
          <cell r="B2036">
            <v>1</v>
          </cell>
        </row>
        <row r="2037">
          <cell r="A2037">
            <v>2763</v>
          </cell>
          <cell r="B2037">
            <v>11</v>
          </cell>
        </row>
        <row r="2038">
          <cell r="A2038">
            <v>2764</v>
          </cell>
          <cell r="B2038">
            <v>3</v>
          </cell>
        </row>
        <row r="2039">
          <cell r="A2039">
            <v>2765</v>
          </cell>
          <cell r="B2039">
            <v>1</v>
          </cell>
        </row>
        <row r="2040">
          <cell r="A2040">
            <v>2766</v>
          </cell>
          <cell r="B2040">
            <v>3</v>
          </cell>
        </row>
        <row r="2041">
          <cell r="A2041">
            <v>2767</v>
          </cell>
          <cell r="B2041">
            <v>1</v>
          </cell>
        </row>
        <row r="2042">
          <cell r="A2042">
            <v>2768</v>
          </cell>
          <cell r="B2042">
            <v>1</v>
          </cell>
        </row>
        <row r="2043">
          <cell r="A2043">
            <v>2769</v>
          </cell>
          <cell r="B2043">
            <v>1</v>
          </cell>
        </row>
        <row r="2044">
          <cell r="A2044">
            <v>2770</v>
          </cell>
          <cell r="B2044">
            <v>3</v>
          </cell>
        </row>
        <row r="2045">
          <cell r="A2045">
            <v>2771</v>
          </cell>
          <cell r="B2045">
            <v>1</v>
          </cell>
        </row>
        <row r="2046">
          <cell r="A2046">
            <v>2772</v>
          </cell>
          <cell r="B2046">
            <v>1</v>
          </cell>
        </row>
        <row r="2047">
          <cell r="A2047">
            <v>2773</v>
          </cell>
          <cell r="B2047">
            <v>4</v>
          </cell>
        </row>
        <row r="2048">
          <cell r="A2048">
            <v>2774</v>
          </cell>
          <cell r="B2048">
            <v>3</v>
          </cell>
        </row>
        <row r="2049">
          <cell r="A2049">
            <v>2775</v>
          </cell>
          <cell r="B2049">
            <v>12</v>
          </cell>
        </row>
        <row r="2050">
          <cell r="A2050">
            <v>2776</v>
          </cell>
          <cell r="B2050">
            <v>11</v>
          </cell>
        </row>
        <row r="2051">
          <cell r="A2051">
            <v>2777</v>
          </cell>
          <cell r="B2051">
            <v>16</v>
          </cell>
        </row>
        <row r="2052">
          <cell r="A2052">
            <v>2778</v>
          </cell>
          <cell r="B2052">
            <v>7</v>
          </cell>
        </row>
        <row r="2053">
          <cell r="A2053">
            <v>2779</v>
          </cell>
          <cell r="B2053">
            <v>1</v>
          </cell>
        </row>
        <row r="2054">
          <cell r="A2054">
            <v>2780</v>
          </cell>
          <cell r="B2054">
            <v>7</v>
          </cell>
        </row>
        <row r="2055">
          <cell r="A2055">
            <v>2781</v>
          </cell>
          <cell r="B2055">
            <v>7</v>
          </cell>
        </row>
        <row r="2056">
          <cell r="A2056">
            <v>2782</v>
          </cell>
          <cell r="B2056">
            <v>1</v>
          </cell>
        </row>
        <row r="2057">
          <cell r="A2057">
            <v>2783</v>
          </cell>
          <cell r="B2057">
            <v>7</v>
          </cell>
        </row>
        <row r="2058">
          <cell r="A2058">
            <v>2784</v>
          </cell>
          <cell r="B2058">
            <v>4</v>
          </cell>
        </row>
        <row r="2059">
          <cell r="A2059">
            <v>2785</v>
          </cell>
          <cell r="B2059">
            <v>3</v>
          </cell>
        </row>
        <row r="2060">
          <cell r="A2060">
            <v>2786</v>
          </cell>
          <cell r="B2060">
            <v>11</v>
          </cell>
        </row>
        <row r="2061">
          <cell r="A2061">
            <v>2787</v>
          </cell>
          <cell r="B2061">
            <v>3</v>
          </cell>
        </row>
        <row r="2062">
          <cell r="A2062">
            <v>2788</v>
          </cell>
          <cell r="B2062">
            <v>11</v>
          </cell>
        </row>
        <row r="2063">
          <cell r="A2063">
            <v>2789</v>
          </cell>
          <cell r="B2063">
            <v>1</v>
          </cell>
        </row>
        <row r="2064">
          <cell r="A2064">
            <v>2790</v>
          </cell>
          <cell r="B2064">
            <v>7</v>
          </cell>
        </row>
        <row r="2065">
          <cell r="A2065">
            <v>2791</v>
          </cell>
          <cell r="B2065">
            <v>3</v>
          </cell>
        </row>
        <row r="2066">
          <cell r="A2066">
            <v>2792</v>
          </cell>
          <cell r="B2066">
            <v>11</v>
          </cell>
        </row>
        <row r="2067">
          <cell r="A2067">
            <v>2793</v>
          </cell>
          <cell r="B2067">
            <v>3</v>
          </cell>
        </row>
        <row r="2068">
          <cell r="A2068">
            <v>2794</v>
          </cell>
          <cell r="B2068">
            <v>1</v>
          </cell>
        </row>
        <row r="2069">
          <cell r="A2069">
            <v>2795</v>
          </cell>
          <cell r="B2069">
            <v>8</v>
          </cell>
        </row>
        <row r="2070">
          <cell r="A2070">
            <v>2796</v>
          </cell>
          <cell r="B2070">
            <v>7</v>
          </cell>
        </row>
        <row r="2071">
          <cell r="A2071">
            <v>2797</v>
          </cell>
          <cell r="B2071">
            <v>1</v>
          </cell>
        </row>
        <row r="2072">
          <cell r="A2072">
            <v>2798</v>
          </cell>
          <cell r="B2072">
            <v>3</v>
          </cell>
        </row>
        <row r="2073">
          <cell r="A2073">
            <v>2799</v>
          </cell>
          <cell r="B2073">
            <v>3</v>
          </cell>
        </row>
        <row r="2074">
          <cell r="A2074">
            <v>2800</v>
          </cell>
          <cell r="B2074">
            <v>1</v>
          </cell>
        </row>
        <row r="2075">
          <cell r="A2075">
            <v>2801</v>
          </cell>
          <cell r="B2075">
            <v>1</v>
          </cell>
        </row>
        <row r="2076">
          <cell r="A2076">
            <v>2802</v>
          </cell>
          <cell r="B2076">
            <v>1</v>
          </cell>
        </row>
        <row r="2077">
          <cell r="A2077">
            <v>2803</v>
          </cell>
          <cell r="B2077">
            <v>3</v>
          </cell>
        </row>
        <row r="2078">
          <cell r="A2078">
            <v>2804</v>
          </cell>
          <cell r="B2078">
            <v>9</v>
          </cell>
        </row>
        <row r="2079">
          <cell r="A2079">
            <v>2805</v>
          </cell>
          <cell r="B2079">
            <v>7</v>
          </cell>
        </row>
        <row r="2080">
          <cell r="A2080">
            <v>2806</v>
          </cell>
          <cell r="B2080">
            <v>7</v>
          </cell>
        </row>
        <row r="2081">
          <cell r="A2081">
            <v>2807</v>
          </cell>
          <cell r="B2081">
            <v>3</v>
          </cell>
        </row>
        <row r="2082">
          <cell r="A2082">
            <v>2808</v>
          </cell>
          <cell r="B2082">
            <v>11</v>
          </cell>
        </row>
        <row r="2083">
          <cell r="A2083">
            <v>2809</v>
          </cell>
          <cell r="B2083">
            <v>11</v>
          </cell>
        </row>
        <row r="2084">
          <cell r="A2084">
            <v>2810</v>
          </cell>
          <cell r="B2084">
            <v>7</v>
          </cell>
        </row>
        <row r="2085">
          <cell r="A2085">
            <v>2811</v>
          </cell>
          <cell r="B2085">
            <v>11</v>
          </cell>
        </row>
        <row r="2086">
          <cell r="A2086">
            <v>2812</v>
          </cell>
          <cell r="B2086">
            <v>3</v>
          </cell>
        </row>
        <row r="2087">
          <cell r="A2087">
            <v>2813</v>
          </cell>
          <cell r="B2087">
            <v>1</v>
          </cell>
        </row>
        <row r="2088">
          <cell r="A2088">
            <v>2814</v>
          </cell>
          <cell r="B2088">
            <v>1</v>
          </cell>
        </row>
        <row r="2089">
          <cell r="A2089">
            <v>2815</v>
          </cell>
          <cell r="B2089">
            <v>1</v>
          </cell>
        </row>
        <row r="2090">
          <cell r="A2090">
            <v>2816</v>
          </cell>
          <cell r="B2090">
            <v>7</v>
          </cell>
        </row>
        <row r="2091">
          <cell r="A2091">
            <v>2817</v>
          </cell>
          <cell r="B2091">
            <v>7</v>
          </cell>
        </row>
        <row r="2092">
          <cell r="A2092">
            <v>2818</v>
          </cell>
          <cell r="B2092">
            <v>1</v>
          </cell>
        </row>
        <row r="2093">
          <cell r="A2093">
            <v>2819</v>
          </cell>
          <cell r="B2093">
            <v>7</v>
          </cell>
        </row>
        <row r="2094">
          <cell r="A2094">
            <v>2820</v>
          </cell>
          <cell r="B2094">
            <v>3</v>
          </cell>
        </row>
        <row r="2095">
          <cell r="A2095">
            <v>2821</v>
          </cell>
          <cell r="B2095">
            <v>11</v>
          </cell>
        </row>
        <row r="2096">
          <cell r="A2096">
            <v>2822</v>
          </cell>
          <cell r="B2096">
            <v>7</v>
          </cell>
        </row>
        <row r="2097">
          <cell r="A2097">
            <v>2823</v>
          </cell>
          <cell r="B2097">
            <v>7</v>
          </cell>
        </row>
        <row r="2098">
          <cell r="A2098">
            <v>2824</v>
          </cell>
          <cell r="B2098">
            <v>3</v>
          </cell>
        </row>
        <row r="2099">
          <cell r="A2099">
            <v>2825</v>
          </cell>
          <cell r="B2099">
            <v>3</v>
          </cell>
        </row>
        <row r="2100">
          <cell r="A2100">
            <v>2826</v>
          </cell>
          <cell r="B2100">
            <v>7</v>
          </cell>
        </row>
        <row r="2101">
          <cell r="A2101">
            <v>2827</v>
          </cell>
          <cell r="B2101">
            <v>11</v>
          </cell>
        </row>
        <row r="2102">
          <cell r="A2102">
            <v>2828</v>
          </cell>
          <cell r="B2102">
            <v>5</v>
          </cell>
        </row>
        <row r="2103">
          <cell r="A2103">
            <v>2829</v>
          </cell>
          <cell r="B2103">
            <v>13</v>
          </cell>
        </row>
        <row r="2104">
          <cell r="A2104">
            <v>2830</v>
          </cell>
          <cell r="B2104">
            <v>5</v>
          </cell>
        </row>
        <row r="2105">
          <cell r="A2105">
            <v>2831</v>
          </cell>
          <cell r="B2105">
            <v>5</v>
          </cell>
        </row>
        <row r="2106">
          <cell r="A2106">
            <v>2832</v>
          </cell>
          <cell r="B2106">
            <v>1</v>
          </cell>
        </row>
        <row r="2107">
          <cell r="A2107">
            <v>2833</v>
          </cell>
          <cell r="B2107">
            <v>7</v>
          </cell>
        </row>
        <row r="2108">
          <cell r="A2108">
            <v>2834</v>
          </cell>
          <cell r="B2108">
            <v>11</v>
          </cell>
        </row>
        <row r="2109">
          <cell r="A2109">
            <v>2835</v>
          </cell>
          <cell r="B2109">
            <v>1</v>
          </cell>
        </row>
        <row r="2110">
          <cell r="A2110">
            <v>2836</v>
          </cell>
          <cell r="B2110">
            <v>7</v>
          </cell>
        </row>
        <row r="2111">
          <cell r="A2111">
            <v>2837</v>
          </cell>
          <cell r="B2111">
            <v>16</v>
          </cell>
        </row>
        <row r="2112">
          <cell r="A2112">
            <v>2838</v>
          </cell>
          <cell r="B2112">
            <v>15</v>
          </cell>
        </row>
        <row r="2113">
          <cell r="A2113">
            <v>2839</v>
          </cell>
          <cell r="B2113">
            <v>13</v>
          </cell>
        </row>
        <row r="2114">
          <cell r="A2114">
            <v>2840</v>
          </cell>
          <cell r="B2114">
            <v>3</v>
          </cell>
        </row>
        <row r="2115">
          <cell r="A2115">
            <v>2841</v>
          </cell>
          <cell r="B2115">
            <v>8</v>
          </cell>
        </row>
        <row r="2116">
          <cell r="A2116">
            <v>2842</v>
          </cell>
          <cell r="B2116">
            <v>7</v>
          </cell>
        </row>
        <row r="2117">
          <cell r="A2117">
            <v>2843</v>
          </cell>
          <cell r="B2117">
            <v>5</v>
          </cell>
        </row>
        <row r="2118">
          <cell r="A2118">
            <v>2844</v>
          </cell>
          <cell r="B2118">
            <v>5</v>
          </cell>
        </row>
        <row r="2119">
          <cell r="A2119">
            <v>2845</v>
          </cell>
          <cell r="B2119">
            <v>7</v>
          </cell>
        </row>
        <row r="2120">
          <cell r="A2120">
            <v>2846</v>
          </cell>
          <cell r="B2120">
            <v>1</v>
          </cell>
        </row>
        <row r="2121">
          <cell r="A2121">
            <v>2847</v>
          </cell>
          <cell r="B2121">
            <v>5</v>
          </cell>
        </row>
        <row r="2122">
          <cell r="A2122">
            <v>2848</v>
          </cell>
          <cell r="B2122">
            <v>7</v>
          </cell>
        </row>
        <row r="2123">
          <cell r="A2123">
            <v>2849</v>
          </cell>
          <cell r="B2123">
            <v>7</v>
          </cell>
        </row>
        <row r="2124">
          <cell r="A2124">
            <v>2850</v>
          </cell>
          <cell r="B2124">
            <v>7</v>
          </cell>
        </row>
        <row r="2125">
          <cell r="A2125">
            <v>2851</v>
          </cell>
          <cell r="B2125">
            <v>5</v>
          </cell>
        </row>
        <row r="2126">
          <cell r="A2126">
            <v>2852</v>
          </cell>
          <cell r="B2126">
            <v>11</v>
          </cell>
        </row>
        <row r="2127">
          <cell r="A2127">
            <v>2853</v>
          </cell>
          <cell r="B2127">
            <v>3</v>
          </cell>
        </row>
        <row r="2128">
          <cell r="A2128">
            <v>2854</v>
          </cell>
          <cell r="B2128">
            <v>8</v>
          </cell>
        </row>
        <row r="2129">
          <cell r="A2129">
            <v>2855</v>
          </cell>
          <cell r="B2129">
            <v>1</v>
          </cell>
        </row>
        <row r="2130">
          <cell r="A2130">
            <v>2856</v>
          </cell>
          <cell r="B2130">
            <v>3</v>
          </cell>
        </row>
        <row r="2131">
          <cell r="A2131">
            <v>2857</v>
          </cell>
          <cell r="B2131">
            <v>1</v>
          </cell>
        </row>
        <row r="2132">
          <cell r="A2132">
            <v>2858</v>
          </cell>
          <cell r="B2132">
            <v>5</v>
          </cell>
        </row>
        <row r="2133">
          <cell r="A2133">
            <v>2859</v>
          </cell>
          <cell r="B2133">
            <v>11</v>
          </cell>
        </row>
        <row r="2134">
          <cell r="A2134">
            <v>2860</v>
          </cell>
          <cell r="B2134">
            <v>1</v>
          </cell>
        </row>
        <row r="2135">
          <cell r="A2135">
            <v>2861</v>
          </cell>
          <cell r="B2135">
            <v>3</v>
          </cell>
        </row>
        <row r="2136">
          <cell r="A2136">
            <v>2862</v>
          </cell>
          <cell r="B2136">
            <v>1</v>
          </cell>
        </row>
        <row r="2137">
          <cell r="A2137">
            <v>2863</v>
          </cell>
          <cell r="B2137">
            <v>1</v>
          </cell>
        </row>
        <row r="2138">
          <cell r="A2138">
            <v>2864</v>
          </cell>
          <cell r="B2138">
            <v>1</v>
          </cell>
        </row>
        <row r="2139">
          <cell r="A2139">
            <v>2865</v>
          </cell>
          <cell r="B2139">
            <v>13</v>
          </cell>
        </row>
        <row r="2140">
          <cell r="A2140">
            <v>2866</v>
          </cell>
          <cell r="B2140">
            <v>3</v>
          </cell>
        </row>
        <row r="2141">
          <cell r="A2141">
            <v>2867</v>
          </cell>
          <cell r="B2141">
            <v>1</v>
          </cell>
        </row>
        <row r="2142">
          <cell r="A2142">
            <v>2868</v>
          </cell>
          <cell r="B2142">
            <v>7</v>
          </cell>
        </row>
        <row r="2143">
          <cell r="A2143">
            <v>2869</v>
          </cell>
          <cell r="B2143">
            <v>7</v>
          </cell>
        </row>
        <row r="2144">
          <cell r="A2144">
            <v>2870</v>
          </cell>
          <cell r="B2144">
            <v>3</v>
          </cell>
        </row>
        <row r="2145">
          <cell r="A2145">
            <v>2871</v>
          </cell>
          <cell r="B2145">
            <v>5</v>
          </cell>
        </row>
        <row r="2146">
          <cell r="A2146">
            <v>2872</v>
          </cell>
          <cell r="B2146">
            <v>5</v>
          </cell>
        </row>
        <row r="2147">
          <cell r="A2147">
            <v>2873</v>
          </cell>
          <cell r="B2147">
            <v>1</v>
          </cell>
        </row>
        <row r="2148">
          <cell r="A2148">
            <v>2874</v>
          </cell>
          <cell r="B2148">
            <v>3</v>
          </cell>
        </row>
        <row r="2149">
          <cell r="A2149">
            <v>2875</v>
          </cell>
          <cell r="B2149">
            <v>7</v>
          </cell>
        </row>
        <row r="2150">
          <cell r="A2150">
            <v>2876</v>
          </cell>
          <cell r="B2150">
            <v>3</v>
          </cell>
        </row>
        <row r="2151">
          <cell r="A2151">
            <v>2877</v>
          </cell>
          <cell r="B2151">
            <v>3</v>
          </cell>
        </row>
        <row r="2152">
          <cell r="A2152">
            <v>2878</v>
          </cell>
          <cell r="B2152">
            <v>3</v>
          </cell>
        </row>
        <row r="2153">
          <cell r="A2153">
            <v>2879</v>
          </cell>
          <cell r="B2153">
            <v>7</v>
          </cell>
        </row>
        <row r="2154">
          <cell r="A2154">
            <v>2880</v>
          </cell>
          <cell r="B2154">
            <v>7</v>
          </cell>
        </row>
        <row r="2155">
          <cell r="A2155">
            <v>2881</v>
          </cell>
          <cell r="B2155">
            <v>1</v>
          </cell>
        </row>
        <row r="2156">
          <cell r="A2156">
            <v>2882</v>
          </cell>
          <cell r="B2156">
            <v>1</v>
          </cell>
        </row>
        <row r="2157">
          <cell r="A2157">
            <v>2883</v>
          </cell>
          <cell r="B2157">
            <v>11</v>
          </cell>
        </row>
        <row r="2158">
          <cell r="A2158">
            <v>2884</v>
          </cell>
          <cell r="B2158">
            <v>5</v>
          </cell>
        </row>
        <row r="2159">
          <cell r="A2159">
            <v>2885</v>
          </cell>
          <cell r="B2159">
            <v>1</v>
          </cell>
        </row>
        <row r="2160">
          <cell r="A2160">
            <v>2886</v>
          </cell>
          <cell r="B2160">
            <v>7</v>
          </cell>
        </row>
        <row r="2161">
          <cell r="A2161">
            <v>2887</v>
          </cell>
          <cell r="B2161">
            <v>5</v>
          </cell>
        </row>
        <row r="2162">
          <cell r="A2162">
            <v>2888</v>
          </cell>
          <cell r="B2162">
            <v>1</v>
          </cell>
        </row>
        <row r="2163">
          <cell r="A2163">
            <v>2889</v>
          </cell>
          <cell r="B2163">
            <v>3</v>
          </cell>
        </row>
        <row r="2164">
          <cell r="A2164">
            <v>2890</v>
          </cell>
          <cell r="B2164">
            <v>1</v>
          </cell>
        </row>
        <row r="2165">
          <cell r="A2165">
            <v>2891</v>
          </cell>
          <cell r="B2165">
            <v>1</v>
          </cell>
        </row>
        <row r="2166">
          <cell r="A2166">
            <v>2892</v>
          </cell>
          <cell r="B2166">
            <v>1</v>
          </cell>
        </row>
        <row r="2167">
          <cell r="A2167">
            <v>2893</v>
          </cell>
          <cell r="B2167">
            <v>5</v>
          </cell>
        </row>
        <row r="2168">
          <cell r="A2168">
            <v>2894</v>
          </cell>
          <cell r="B2168">
            <v>5</v>
          </cell>
        </row>
        <row r="2169">
          <cell r="A2169">
            <v>2895</v>
          </cell>
          <cell r="B2169">
            <v>1</v>
          </cell>
        </row>
        <row r="2170">
          <cell r="A2170">
            <v>2896</v>
          </cell>
          <cell r="B2170">
            <v>5</v>
          </cell>
        </row>
        <row r="2171">
          <cell r="A2171">
            <v>2897</v>
          </cell>
          <cell r="B2171">
            <v>2</v>
          </cell>
        </row>
        <row r="2172">
          <cell r="A2172">
            <v>2898</v>
          </cell>
          <cell r="B2172">
            <v>5</v>
          </cell>
        </row>
        <row r="2173">
          <cell r="A2173">
            <v>2899</v>
          </cell>
          <cell r="B2173">
            <v>1</v>
          </cell>
        </row>
        <row r="2174">
          <cell r="A2174">
            <v>2900</v>
          </cell>
          <cell r="B2174">
            <v>3</v>
          </cell>
        </row>
        <row r="2175">
          <cell r="A2175">
            <v>2901</v>
          </cell>
          <cell r="B2175">
            <v>3</v>
          </cell>
        </row>
        <row r="2176">
          <cell r="A2176">
            <v>2902</v>
          </cell>
          <cell r="B2176">
            <v>11</v>
          </cell>
        </row>
        <row r="2177">
          <cell r="A2177">
            <v>2903</v>
          </cell>
          <cell r="B2177">
            <v>5</v>
          </cell>
        </row>
        <row r="2178">
          <cell r="A2178">
            <v>2904</v>
          </cell>
          <cell r="B2178">
            <v>1</v>
          </cell>
        </row>
        <row r="2179">
          <cell r="A2179">
            <v>2905</v>
          </cell>
          <cell r="B2179">
            <v>11</v>
          </cell>
        </row>
        <row r="2180">
          <cell r="A2180">
            <v>2906</v>
          </cell>
          <cell r="B2180">
            <v>7</v>
          </cell>
        </row>
        <row r="2181">
          <cell r="A2181">
            <v>2907</v>
          </cell>
          <cell r="B2181">
            <v>5</v>
          </cell>
        </row>
        <row r="2182">
          <cell r="A2182">
            <v>2908</v>
          </cell>
          <cell r="B2182">
            <v>3</v>
          </cell>
        </row>
        <row r="2183">
          <cell r="A2183">
            <v>2909</v>
          </cell>
          <cell r="B2183">
            <v>7</v>
          </cell>
        </row>
        <row r="2184">
          <cell r="A2184">
            <v>2910</v>
          </cell>
          <cell r="B2184">
            <v>5</v>
          </cell>
        </row>
        <row r="2185">
          <cell r="A2185">
            <v>2911</v>
          </cell>
          <cell r="B2185">
            <v>15</v>
          </cell>
        </row>
        <row r="2186">
          <cell r="A2186">
            <v>2912</v>
          </cell>
          <cell r="B2186">
            <v>15</v>
          </cell>
        </row>
        <row r="2187">
          <cell r="A2187">
            <v>2913</v>
          </cell>
          <cell r="B2187">
            <v>3</v>
          </cell>
        </row>
        <row r="2188">
          <cell r="A2188">
            <v>2914</v>
          </cell>
          <cell r="B2188">
            <v>7</v>
          </cell>
        </row>
        <row r="2189">
          <cell r="A2189">
            <v>2915</v>
          </cell>
          <cell r="B2189">
            <v>15</v>
          </cell>
        </row>
        <row r="2190">
          <cell r="A2190">
            <v>2916</v>
          </cell>
          <cell r="B2190">
            <v>7</v>
          </cell>
        </row>
        <row r="2191">
          <cell r="A2191">
            <v>2917</v>
          </cell>
          <cell r="B2191">
            <v>7</v>
          </cell>
        </row>
        <row r="2192">
          <cell r="A2192">
            <v>2918</v>
          </cell>
          <cell r="B2192">
            <v>11</v>
          </cell>
        </row>
        <row r="2193">
          <cell r="A2193">
            <v>2919</v>
          </cell>
          <cell r="B2193">
            <v>8</v>
          </cell>
        </row>
        <row r="2194">
          <cell r="A2194">
            <v>2920</v>
          </cell>
          <cell r="B2194">
            <v>8</v>
          </cell>
        </row>
        <row r="2195">
          <cell r="A2195">
            <v>2921</v>
          </cell>
          <cell r="B2195">
            <v>6</v>
          </cell>
        </row>
        <row r="2196">
          <cell r="A2196">
            <v>2922</v>
          </cell>
          <cell r="B2196">
            <v>15</v>
          </cell>
        </row>
        <row r="2197">
          <cell r="A2197">
            <v>2923</v>
          </cell>
          <cell r="B2197">
            <v>7</v>
          </cell>
        </row>
        <row r="2198">
          <cell r="A2198">
            <v>2924</v>
          </cell>
          <cell r="B2198">
            <v>11</v>
          </cell>
        </row>
        <row r="2199">
          <cell r="A2199">
            <v>2925</v>
          </cell>
          <cell r="B2199">
            <v>15</v>
          </cell>
        </row>
        <row r="2200">
          <cell r="A2200">
            <v>2926</v>
          </cell>
          <cell r="B2200">
            <v>15</v>
          </cell>
        </row>
        <row r="2201">
          <cell r="A2201">
            <v>2927</v>
          </cell>
          <cell r="B2201">
            <v>7</v>
          </cell>
        </row>
        <row r="2202">
          <cell r="A2202">
            <v>2928</v>
          </cell>
          <cell r="B2202">
            <v>11</v>
          </cell>
        </row>
        <row r="2203">
          <cell r="A2203">
            <v>2929</v>
          </cell>
          <cell r="B2203">
            <v>7</v>
          </cell>
        </row>
        <row r="2204">
          <cell r="A2204">
            <v>2930</v>
          </cell>
          <cell r="B2204">
            <v>7</v>
          </cell>
        </row>
        <row r="2205">
          <cell r="A2205">
            <v>2931</v>
          </cell>
          <cell r="B2205">
            <v>1</v>
          </cell>
        </row>
        <row r="2206">
          <cell r="A2206">
            <v>2932</v>
          </cell>
          <cell r="B2206">
            <v>11</v>
          </cell>
        </row>
        <row r="2207">
          <cell r="A2207">
            <v>2933</v>
          </cell>
          <cell r="B2207">
            <v>8</v>
          </cell>
        </row>
        <row r="2208">
          <cell r="A2208">
            <v>2934</v>
          </cell>
          <cell r="B2208">
            <v>12</v>
          </cell>
        </row>
        <row r="2209">
          <cell r="A2209">
            <v>2935</v>
          </cell>
          <cell r="B2209">
            <v>7</v>
          </cell>
        </row>
        <row r="2210">
          <cell r="A2210">
            <v>2936</v>
          </cell>
          <cell r="B2210">
            <v>8</v>
          </cell>
        </row>
        <row r="2211">
          <cell r="A2211">
            <v>2937</v>
          </cell>
          <cell r="B2211">
            <v>15</v>
          </cell>
        </row>
        <row r="2212">
          <cell r="A2212">
            <v>2938</v>
          </cell>
          <cell r="B2212">
            <v>16</v>
          </cell>
        </row>
        <row r="2213">
          <cell r="A2213">
            <v>2939</v>
          </cell>
          <cell r="B2213">
            <v>8</v>
          </cell>
        </row>
        <row r="2214">
          <cell r="A2214">
            <v>2940</v>
          </cell>
          <cell r="B2214">
            <v>7</v>
          </cell>
        </row>
        <row r="2215">
          <cell r="A2215">
            <v>2941</v>
          </cell>
          <cell r="B2215">
            <v>11</v>
          </cell>
        </row>
        <row r="2216">
          <cell r="A2216">
            <v>2942</v>
          </cell>
          <cell r="B2216">
            <v>11</v>
          </cell>
        </row>
        <row r="2217">
          <cell r="A2217">
            <v>2943</v>
          </cell>
          <cell r="B2217">
            <v>11</v>
          </cell>
        </row>
        <row r="2218">
          <cell r="A2218">
            <v>2944</v>
          </cell>
          <cell r="B2218">
            <v>7</v>
          </cell>
        </row>
        <row r="2219">
          <cell r="A2219">
            <v>2945</v>
          </cell>
          <cell r="B2219">
            <v>16</v>
          </cell>
        </row>
        <row r="2220">
          <cell r="A2220">
            <v>2946</v>
          </cell>
          <cell r="B2220">
            <v>3</v>
          </cell>
        </row>
        <row r="2221">
          <cell r="A2221">
            <v>2947</v>
          </cell>
          <cell r="B2221">
            <v>5</v>
          </cell>
        </row>
        <row r="2222">
          <cell r="A2222">
            <v>2948</v>
          </cell>
          <cell r="B2222">
            <v>11</v>
          </cell>
        </row>
        <row r="2223">
          <cell r="A2223">
            <v>2949</v>
          </cell>
          <cell r="B2223">
            <v>3</v>
          </cell>
        </row>
        <row r="2224">
          <cell r="A2224">
            <v>2950</v>
          </cell>
          <cell r="B2224">
            <v>3</v>
          </cell>
        </row>
        <row r="2225">
          <cell r="A2225">
            <v>2951</v>
          </cell>
          <cell r="B2225">
            <v>11</v>
          </cell>
        </row>
        <row r="2226">
          <cell r="A2226">
            <v>2952</v>
          </cell>
          <cell r="B2226">
            <v>7</v>
          </cell>
        </row>
        <row r="2227">
          <cell r="A2227">
            <v>2953</v>
          </cell>
          <cell r="B2227">
            <v>8</v>
          </cell>
        </row>
        <row r="2228">
          <cell r="A2228">
            <v>2954</v>
          </cell>
          <cell r="B2228">
            <v>16</v>
          </cell>
        </row>
        <row r="2229">
          <cell r="A2229">
            <v>2955</v>
          </cell>
          <cell r="B2229">
            <v>3</v>
          </cell>
        </row>
        <row r="2230">
          <cell r="A2230">
            <v>2956</v>
          </cell>
          <cell r="B2230">
            <v>15</v>
          </cell>
        </row>
        <row r="2231">
          <cell r="A2231">
            <v>2957</v>
          </cell>
          <cell r="B2231">
            <v>15</v>
          </cell>
        </row>
        <row r="2232">
          <cell r="A2232">
            <v>2958</v>
          </cell>
          <cell r="B2232">
            <v>7</v>
          </cell>
        </row>
        <row r="2233">
          <cell r="A2233">
            <v>2959</v>
          </cell>
          <cell r="B2233">
            <v>1</v>
          </cell>
        </row>
        <row r="2234">
          <cell r="A2234">
            <v>2960</v>
          </cell>
          <cell r="B2234">
            <v>1</v>
          </cell>
        </row>
        <row r="2235">
          <cell r="A2235">
            <v>2961</v>
          </cell>
          <cell r="B2235">
            <v>15</v>
          </cell>
        </row>
        <row r="2236">
          <cell r="A2236">
            <v>2962</v>
          </cell>
          <cell r="B2236">
            <v>8</v>
          </cell>
        </row>
        <row r="2237">
          <cell r="A2237">
            <v>3129</v>
          </cell>
          <cell r="B2237">
            <v>16</v>
          </cell>
        </row>
        <row r="2238">
          <cell r="A2238">
            <v>3130</v>
          </cell>
          <cell r="B2238">
            <v>7</v>
          </cell>
        </row>
        <row r="2239">
          <cell r="A2239">
            <v>3131</v>
          </cell>
          <cell r="B2239">
            <v>11</v>
          </cell>
        </row>
        <row r="2240">
          <cell r="A2240">
            <v>3132</v>
          </cell>
          <cell r="B2240">
            <v>15</v>
          </cell>
        </row>
        <row r="2241">
          <cell r="A2241">
            <v>3133</v>
          </cell>
          <cell r="B2241">
            <v>7</v>
          </cell>
        </row>
        <row r="2242">
          <cell r="A2242">
            <v>3134</v>
          </cell>
          <cell r="B2242">
            <v>15</v>
          </cell>
        </row>
        <row r="2243">
          <cell r="A2243">
            <v>3135</v>
          </cell>
          <cell r="B2243">
            <v>11</v>
          </cell>
        </row>
        <row r="2244">
          <cell r="A2244">
            <v>3136</v>
          </cell>
          <cell r="B2244">
            <v>1</v>
          </cell>
        </row>
        <row r="2245">
          <cell r="A2245">
            <v>3137</v>
          </cell>
          <cell r="B2245">
            <v>3</v>
          </cell>
        </row>
        <row r="2246">
          <cell r="A2246">
            <v>3138</v>
          </cell>
          <cell r="B2246">
            <v>3</v>
          </cell>
        </row>
        <row r="2247">
          <cell r="A2247">
            <v>3139</v>
          </cell>
          <cell r="B2247">
            <v>15</v>
          </cell>
        </row>
        <row r="2248">
          <cell r="A2248">
            <v>3140</v>
          </cell>
          <cell r="B2248">
            <v>15</v>
          </cell>
        </row>
        <row r="2249">
          <cell r="A2249">
            <v>3141</v>
          </cell>
          <cell r="B2249">
            <v>1</v>
          </cell>
        </row>
        <row r="2250">
          <cell r="A2250">
            <v>3142</v>
          </cell>
          <cell r="B2250">
            <v>1</v>
          </cell>
        </row>
        <row r="2251">
          <cell r="A2251">
            <v>3143</v>
          </cell>
          <cell r="B2251">
            <v>7</v>
          </cell>
        </row>
        <row r="2252">
          <cell r="A2252">
            <v>3144</v>
          </cell>
          <cell r="B2252">
            <v>15</v>
          </cell>
        </row>
        <row r="2253">
          <cell r="A2253">
            <v>3145</v>
          </cell>
          <cell r="B2253">
            <v>1</v>
          </cell>
        </row>
        <row r="2254">
          <cell r="A2254">
            <v>3146</v>
          </cell>
          <cell r="B2254">
            <v>5</v>
          </cell>
        </row>
        <row r="2255">
          <cell r="A2255">
            <v>3147</v>
          </cell>
          <cell r="B2255">
            <v>1</v>
          </cell>
        </row>
        <row r="2256">
          <cell r="A2256">
            <v>3148</v>
          </cell>
          <cell r="B2256">
            <v>3</v>
          </cell>
        </row>
        <row r="2257">
          <cell r="A2257">
            <v>3149</v>
          </cell>
          <cell r="B2257">
            <v>7</v>
          </cell>
        </row>
        <row r="2258">
          <cell r="A2258">
            <v>3150</v>
          </cell>
          <cell r="B2258">
            <v>7</v>
          </cell>
        </row>
        <row r="2259">
          <cell r="A2259">
            <v>3151</v>
          </cell>
          <cell r="B2259">
            <v>3</v>
          </cell>
        </row>
        <row r="2260">
          <cell r="A2260">
            <v>3152</v>
          </cell>
          <cell r="B2260">
            <v>7</v>
          </cell>
        </row>
        <row r="2261">
          <cell r="A2261">
            <v>3153</v>
          </cell>
          <cell r="B2261">
            <v>3</v>
          </cell>
        </row>
        <row r="2262">
          <cell r="A2262">
            <v>3154</v>
          </cell>
          <cell r="B2262">
            <v>11</v>
          </cell>
        </row>
        <row r="2263">
          <cell r="A2263">
            <v>3155</v>
          </cell>
          <cell r="B2263">
            <v>3</v>
          </cell>
        </row>
        <row r="2264">
          <cell r="A2264">
            <v>3156</v>
          </cell>
          <cell r="B2264">
            <v>1</v>
          </cell>
        </row>
        <row r="2265">
          <cell r="A2265">
            <v>3157</v>
          </cell>
          <cell r="B2265">
            <v>3</v>
          </cell>
        </row>
        <row r="2266">
          <cell r="A2266">
            <v>3158</v>
          </cell>
          <cell r="B2266">
            <v>1</v>
          </cell>
        </row>
        <row r="2267">
          <cell r="A2267">
            <v>3159</v>
          </cell>
          <cell r="B2267">
            <v>3</v>
          </cell>
        </row>
        <row r="2268">
          <cell r="A2268">
            <v>3160</v>
          </cell>
          <cell r="B2268">
            <v>7</v>
          </cell>
        </row>
        <row r="2269">
          <cell r="A2269">
            <v>3161</v>
          </cell>
          <cell r="B2269">
            <v>1</v>
          </cell>
        </row>
        <row r="2270">
          <cell r="A2270">
            <v>3162</v>
          </cell>
          <cell r="B2270">
            <v>7</v>
          </cell>
        </row>
        <row r="2271">
          <cell r="A2271">
            <v>3163</v>
          </cell>
          <cell r="B2271">
            <v>3</v>
          </cell>
        </row>
        <row r="2272">
          <cell r="A2272">
            <v>3164</v>
          </cell>
          <cell r="B2272">
            <v>7</v>
          </cell>
        </row>
        <row r="2273">
          <cell r="A2273">
            <v>3165</v>
          </cell>
          <cell r="B2273">
            <v>7</v>
          </cell>
        </row>
        <row r="2274">
          <cell r="A2274">
            <v>3166</v>
          </cell>
          <cell r="B2274">
            <v>7</v>
          </cell>
        </row>
        <row r="2275">
          <cell r="A2275">
            <v>3167</v>
          </cell>
          <cell r="B2275">
            <v>3</v>
          </cell>
        </row>
        <row r="2276">
          <cell r="A2276">
            <v>3168</v>
          </cell>
          <cell r="B2276">
            <v>7</v>
          </cell>
        </row>
        <row r="2277">
          <cell r="A2277">
            <v>3169</v>
          </cell>
          <cell r="B2277">
            <v>3</v>
          </cell>
        </row>
        <row r="2278">
          <cell r="A2278">
            <v>3170</v>
          </cell>
          <cell r="B2278">
            <v>3</v>
          </cell>
        </row>
        <row r="2279">
          <cell r="A2279">
            <v>3171</v>
          </cell>
          <cell r="B2279">
            <v>15</v>
          </cell>
        </row>
        <row r="2280">
          <cell r="A2280">
            <v>3172</v>
          </cell>
          <cell r="B2280">
            <v>7</v>
          </cell>
        </row>
        <row r="2281">
          <cell r="A2281">
            <v>3173</v>
          </cell>
          <cell r="B2281">
            <v>11</v>
          </cell>
        </row>
        <row r="2282">
          <cell r="A2282">
            <v>3174</v>
          </cell>
          <cell r="B2282">
            <v>7</v>
          </cell>
        </row>
        <row r="2283">
          <cell r="A2283">
            <v>3175</v>
          </cell>
          <cell r="B2283">
            <v>15</v>
          </cell>
        </row>
        <row r="2284">
          <cell r="A2284">
            <v>3176</v>
          </cell>
          <cell r="B2284">
            <v>1</v>
          </cell>
        </row>
        <row r="2285">
          <cell r="A2285">
            <v>3177</v>
          </cell>
          <cell r="B2285">
            <v>11</v>
          </cell>
        </row>
        <row r="2286">
          <cell r="A2286">
            <v>3178</v>
          </cell>
          <cell r="B2286">
            <v>3</v>
          </cell>
        </row>
        <row r="2287">
          <cell r="A2287">
            <v>3179</v>
          </cell>
          <cell r="B2287">
            <v>7</v>
          </cell>
        </row>
        <row r="2288">
          <cell r="A2288">
            <v>3180</v>
          </cell>
          <cell r="B2288">
            <v>3</v>
          </cell>
        </row>
        <row r="2289">
          <cell r="A2289">
            <v>3181</v>
          </cell>
          <cell r="B2289">
            <v>3</v>
          </cell>
        </row>
        <row r="2290">
          <cell r="A2290">
            <v>3182</v>
          </cell>
          <cell r="B2290">
            <v>3</v>
          </cell>
        </row>
        <row r="2291">
          <cell r="A2291">
            <v>3183</v>
          </cell>
          <cell r="B2291">
            <v>1</v>
          </cell>
        </row>
        <row r="2292">
          <cell r="A2292">
            <v>3184</v>
          </cell>
          <cell r="B2292">
            <v>7</v>
          </cell>
        </row>
        <row r="2293">
          <cell r="A2293">
            <v>3185</v>
          </cell>
          <cell r="B2293">
            <v>5</v>
          </cell>
        </row>
        <row r="2294">
          <cell r="A2294">
            <v>3186</v>
          </cell>
          <cell r="B2294">
            <v>3</v>
          </cell>
        </row>
        <row r="2295">
          <cell r="A2295">
            <v>3187</v>
          </cell>
          <cell r="B2295">
            <v>1</v>
          </cell>
        </row>
        <row r="2296">
          <cell r="A2296">
            <v>3188</v>
          </cell>
          <cell r="B2296">
            <v>11</v>
          </cell>
        </row>
        <row r="2297">
          <cell r="A2297">
            <v>3189</v>
          </cell>
          <cell r="B2297">
            <v>7</v>
          </cell>
        </row>
        <row r="2298">
          <cell r="A2298">
            <v>3190</v>
          </cell>
          <cell r="B2298">
            <v>1</v>
          </cell>
        </row>
        <row r="2299">
          <cell r="A2299">
            <v>3191</v>
          </cell>
          <cell r="B2299">
            <v>3</v>
          </cell>
        </row>
        <row r="2300">
          <cell r="A2300">
            <v>3192</v>
          </cell>
          <cell r="B2300">
            <v>1</v>
          </cell>
        </row>
        <row r="2301">
          <cell r="A2301">
            <v>3193</v>
          </cell>
          <cell r="B2301">
            <v>7</v>
          </cell>
        </row>
        <row r="2302">
          <cell r="A2302">
            <v>3194</v>
          </cell>
          <cell r="B2302">
            <v>1</v>
          </cell>
        </row>
        <row r="2303">
          <cell r="A2303">
            <v>3195</v>
          </cell>
          <cell r="B2303">
            <v>15</v>
          </cell>
        </row>
        <row r="2304">
          <cell r="A2304">
            <v>3196</v>
          </cell>
          <cell r="B2304">
            <v>3</v>
          </cell>
        </row>
        <row r="2305">
          <cell r="A2305">
            <v>3197</v>
          </cell>
          <cell r="B2305">
            <v>3</v>
          </cell>
        </row>
        <row r="2306">
          <cell r="A2306">
            <v>3198</v>
          </cell>
          <cell r="B2306">
            <v>3</v>
          </cell>
        </row>
        <row r="2307">
          <cell r="A2307">
            <v>3199</v>
          </cell>
          <cell r="B2307">
            <v>3</v>
          </cell>
        </row>
        <row r="2308">
          <cell r="A2308">
            <v>3200</v>
          </cell>
          <cell r="B2308">
            <v>7</v>
          </cell>
        </row>
        <row r="2309">
          <cell r="A2309">
            <v>3201</v>
          </cell>
          <cell r="B2309">
            <v>1</v>
          </cell>
        </row>
        <row r="2310">
          <cell r="A2310">
            <v>3202</v>
          </cell>
          <cell r="B2310">
            <v>3</v>
          </cell>
        </row>
        <row r="2311">
          <cell r="A2311">
            <v>3203</v>
          </cell>
          <cell r="B2311">
            <v>3</v>
          </cell>
        </row>
        <row r="2312">
          <cell r="A2312">
            <v>3204</v>
          </cell>
          <cell r="B2312">
            <v>1</v>
          </cell>
        </row>
        <row r="2313">
          <cell r="A2313">
            <v>3205</v>
          </cell>
          <cell r="B2313">
            <v>1</v>
          </cell>
        </row>
        <row r="2314">
          <cell r="A2314">
            <v>3206</v>
          </cell>
          <cell r="B2314">
            <v>9</v>
          </cell>
        </row>
        <row r="2315">
          <cell r="A2315">
            <v>3207</v>
          </cell>
          <cell r="B2315">
            <v>5</v>
          </cell>
        </row>
        <row r="2316">
          <cell r="A2316">
            <v>3208</v>
          </cell>
          <cell r="B2316">
            <v>7</v>
          </cell>
        </row>
        <row r="2317">
          <cell r="A2317">
            <v>3209</v>
          </cell>
          <cell r="B2317">
            <v>7</v>
          </cell>
        </row>
        <row r="2318">
          <cell r="A2318">
            <v>3210</v>
          </cell>
          <cell r="B2318">
            <v>5</v>
          </cell>
        </row>
        <row r="2319">
          <cell r="A2319">
            <v>3211</v>
          </cell>
          <cell r="B2319">
            <v>15</v>
          </cell>
        </row>
        <row r="2320">
          <cell r="A2320">
            <v>3212</v>
          </cell>
          <cell r="B2320">
            <v>3</v>
          </cell>
        </row>
        <row r="2321">
          <cell r="A2321">
            <v>3213</v>
          </cell>
          <cell r="B2321">
            <v>1</v>
          </cell>
        </row>
        <row r="2322">
          <cell r="A2322">
            <v>3214</v>
          </cell>
          <cell r="B2322">
            <v>3</v>
          </cell>
        </row>
        <row r="2323">
          <cell r="A2323">
            <v>3215</v>
          </cell>
          <cell r="B2323">
            <v>12</v>
          </cell>
        </row>
        <row r="2324">
          <cell r="A2324">
            <v>3216</v>
          </cell>
          <cell r="B2324">
            <v>9</v>
          </cell>
        </row>
        <row r="2325">
          <cell r="A2325">
            <v>3217</v>
          </cell>
          <cell r="B2325">
            <v>3</v>
          </cell>
        </row>
        <row r="2326">
          <cell r="A2326">
            <v>3218</v>
          </cell>
          <cell r="B2326">
            <v>7</v>
          </cell>
        </row>
        <row r="2327">
          <cell r="A2327">
            <v>3219</v>
          </cell>
          <cell r="B2327">
            <v>3</v>
          </cell>
        </row>
        <row r="2328">
          <cell r="A2328">
            <v>3220</v>
          </cell>
          <cell r="B2328">
            <v>7</v>
          </cell>
        </row>
        <row r="2329">
          <cell r="A2329">
            <v>3221</v>
          </cell>
          <cell r="B2329">
            <v>3</v>
          </cell>
        </row>
        <row r="2330">
          <cell r="A2330">
            <v>3222</v>
          </cell>
          <cell r="B2330">
            <v>1</v>
          </cell>
        </row>
        <row r="2331">
          <cell r="A2331">
            <v>3223</v>
          </cell>
          <cell r="B2331">
            <v>5</v>
          </cell>
        </row>
        <row r="2332">
          <cell r="A2332">
            <v>3224</v>
          </cell>
          <cell r="B2332">
            <v>7</v>
          </cell>
        </row>
        <row r="2333">
          <cell r="A2333">
            <v>3225</v>
          </cell>
          <cell r="B2333">
            <v>1</v>
          </cell>
        </row>
        <row r="2334">
          <cell r="A2334">
            <v>3226</v>
          </cell>
          <cell r="B2334">
            <v>3</v>
          </cell>
        </row>
        <row r="2335">
          <cell r="A2335">
            <v>3227</v>
          </cell>
          <cell r="B2335">
            <v>3</v>
          </cell>
        </row>
        <row r="2336">
          <cell r="A2336">
            <v>3228</v>
          </cell>
          <cell r="B2336">
            <v>11</v>
          </cell>
        </row>
        <row r="2337">
          <cell r="A2337">
            <v>3229</v>
          </cell>
          <cell r="B2337">
            <v>15</v>
          </cell>
        </row>
        <row r="2338">
          <cell r="A2338">
            <v>3230</v>
          </cell>
          <cell r="B2338">
            <v>11</v>
          </cell>
        </row>
        <row r="2339">
          <cell r="A2339">
            <v>3231</v>
          </cell>
          <cell r="B2339">
            <v>7</v>
          </cell>
        </row>
        <row r="2340">
          <cell r="A2340">
            <v>3232</v>
          </cell>
          <cell r="B2340">
            <v>7</v>
          </cell>
        </row>
        <row r="2341">
          <cell r="A2341">
            <v>3233</v>
          </cell>
          <cell r="B2341">
            <v>3</v>
          </cell>
        </row>
        <row r="2342">
          <cell r="A2342">
            <v>3234</v>
          </cell>
          <cell r="B2342">
            <v>3</v>
          </cell>
        </row>
        <row r="2343">
          <cell r="A2343">
            <v>3235</v>
          </cell>
          <cell r="B2343">
            <v>7</v>
          </cell>
        </row>
        <row r="2344">
          <cell r="A2344">
            <v>3236</v>
          </cell>
          <cell r="B2344">
            <v>3</v>
          </cell>
        </row>
        <row r="2345">
          <cell r="A2345">
            <v>3237</v>
          </cell>
          <cell r="B2345">
            <v>1</v>
          </cell>
        </row>
        <row r="2346">
          <cell r="A2346">
            <v>3238</v>
          </cell>
          <cell r="B2346">
            <v>1</v>
          </cell>
        </row>
        <row r="2347">
          <cell r="A2347">
            <v>3239</v>
          </cell>
          <cell r="B2347">
            <v>7</v>
          </cell>
        </row>
        <row r="2348">
          <cell r="A2348">
            <v>3240</v>
          </cell>
          <cell r="B2348">
            <v>11</v>
          </cell>
        </row>
        <row r="2349">
          <cell r="A2349">
            <v>3241</v>
          </cell>
          <cell r="B2349">
            <v>15</v>
          </cell>
        </row>
        <row r="2350">
          <cell r="A2350">
            <v>3242</v>
          </cell>
          <cell r="B2350">
            <v>1</v>
          </cell>
        </row>
        <row r="2351">
          <cell r="A2351">
            <v>3243</v>
          </cell>
          <cell r="B2351">
            <v>1</v>
          </cell>
        </row>
        <row r="2352">
          <cell r="A2352">
            <v>3244</v>
          </cell>
          <cell r="B2352">
            <v>7</v>
          </cell>
        </row>
        <row r="2353">
          <cell r="A2353">
            <v>3245</v>
          </cell>
          <cell r="B2353">
            <v>1</v>
          </cell>
        </row>
        <row r="2354">
          <cell r="A2354">
            <v>3246</v>
          </cell>
          <cell r="B2354">
            <v>1</v>
          </cell>
        </row>
        <row r="2355">
          <cell r="A2355">
            <v>3247</v>
          </cell>
          <cell r="B2355">
            <v>3</v>
          </cell>
        </row>
        <row r="2356">
          <cell r="A2356">
            <v>3248</v>
          </cell>
          <cell r="B2356">
            <v>7</v>
          </cell>
        </row>
        <row r="2357">
          <cell r="A2357">
            <v>3249</v>
          </cell>
          <cell r="B2357">
            <v>7</v>
          </cell>
        </row>
        <row r="2358">
          <cell r="A2358">
            <v>3250</v>
          </cell>
          <cell r="B2358">
            <v>3</v>
          </cell>
        </row>
        <row r="2359">
          <cell r="A2359">
            <v>3251</v>
          </cell>
          <cell r="B2359">
            <v>1</v>
          </cell>
        </row>
        <row r="2360">
          <cell r="A2360">
            <v>3252</v>
          </cell>
          <cell r="B2360">
            <v>1</v>
          </cell>
        </row>
        <row r="2361">
          <cell r="A2361">
            <v>3253</v>
          </cell>
          <cell r="B2361">
            <v>1</v>
          </cell>
        </row>
        <row r="2362">
          <cell r="A2362">
            <v>3254</v>
          </cell>
          <cell r="B2362">
            <v>3</v>
          </cell>
        </row>
        <row r="2363">
          <cell r="A2363">
            <v>3255</v>
          </cell>
          <cell r="B2363">
            <v>1</v>
          </cell>
        </row>
        <row r="2364">
          <cell r="A2364">
            <v>3256</v>
          </cell>
          <cell r="B2364">
            <v>3</v>
          </cell>
        </row>
        <row r="2365">
          <cell r="A2365">
            <v>3257</v>
          </cell>
          <cell r="B2365">
            <v>3</v>
          </cell>
        </row>
        <row r="2366">
          <cell r="A2366">
            <v>3258</v>
          </cell>
          <cell r="B2366">
            <v>7</v>
          </cell>
        </row>
        <row r="2367">
          <cell r="A2367">
            <v>3259</v>
          </cell>
          <cell r="B2367">
            <v>3</v>
          </cell>
        </row>
        <row r="2368">
          <cell r="A2368">
            <v>3260</v>
          </cell>
          <cell r="B2368">
            <v>3</v>
          </cell>
        </row>
        <row r="2369">
          <cell r="A2369">
            <v>3261</v>
          </cell>
          <cell r="B2369">
            <v>7</v>
          </cell>
        </row>
        <row r="2370">
          <cell r="A2370">
            <v>3262</v>
          </cell>
          <cell r="B2370">
            <v>7</v>
          </cell>
        </row>
        <row r="2371">
          <cell r="A2371">
            <v>3263</v>
          </cell>
          <cell r="B2371">
            <v>1</v>
          </cell>
        </row>
        <row r="2372">
          <cell r="A2372">
            <v>3264</v>
          </cell>
          <cell r="B2372">
            <v>1</v>
          </cell>
        </row>
        <row r="2373">
          <cell r="A2373">
            <v>3265</v>
          </cell>
          <cell r="B2373">
            <v>5</v>
          </cell>
        </row>
        <row r="2374">
          <cell r="A2374">
            <v>3266</v>
          </cell>
          <cell r="B2374">
            <v>5</v>
          </cell>
        </row>
        <row r="2375">
          <cell r="A2375">
            <v>3267</v>
          </cell>
          <cell r="B2375">
            <v>7</v>
          </cell>
        </row>
        <row r="2376">
          <cell r="A2376">
            <v>3268</v>
          </cell>
          <cell r="B2376">
            <v>3</v>
          </cell>
        </row>
        <row r="2377">
          <cell r="A2377">
            <v>3269</v>
          </cell>
          <cell r="B2377">
            <v>3</v>
          </cell>
        </row>
        <row r="2378">
          <cell r="A2378">
            <v>3270</v>
          </cell>
          <cell r="B2378">
            <v>1</v>
          </cell>
        </row>
        <row r="2379">
          <cell r="A2379">
            <v>3271</v>
          </cell>
          <cell r="B2379">
            <v>3</v>
          </cell>
        </row>
        <row r="2380">
          <cell r="A2380">
            <v>3272</v>
          </cell>
          <cell r="B2380">
            <v>7</v>
          </cell>
        </row>
        <row r="2381">
          <cell r="A2381">
            <v>3273</v>
          </cell>
          <cell r="B2381">
            <v>3</v>
          </cell>
        </row>
        <row r="2382">
          <cell r="A2382">
            <v>3274</v>
          </cell>
          <cell r="B2382">
            <v>5</v>
          </cell>
        </row>
        <row r="2383">
          <cell r="A2383">
            <v>3275</v>
          </cell>
          <cell r="B2383">
            <v>5</v>
          </cell>
        </row>
        <row r="2384">
          <cell r="A2384">
            <v>3276</v>
          </cell>
          <cell r="B2384">
            <v>7</v>
          </cell>
        </row>
        <row r="2385">
          <cell r="A2385">
            <v>3277</v>
          </cell>
          <cell r="B2385">
            <v>7</v>
          </cell>
        </row>
        <row r="2386">
          <cell r="A2386">
            <v>3278</v>
          </cell>
          <cell r="B2386">
            <v>7</v>
          </cell>
        </row>
        <row r="2387">
          <cell r="A2387">
            <v>3279</v>
          </cell>
          <cell r="B2387">
            <v>15</v>
          </cell>
        </row>
        <row r="2388">
          <cell r="A2388">
            <v>3280</v>
          </cell>
          <cell r="B2388">
            <v>15</v>
          </cell>
        </row>
        <row r="2389">
          <cell r="A2389">
            <v>3281</v>
          </cell>
          <cell r="B2389">
            <v>7</v>
          </cell>
        </row>
        <row r="2390">
          <cell r="A2390">
            <v>3282</v>
          </cell>
          <cell r="B2390">
            <v>13</v>
          </cell>
        </row>
        <row r="2391">
          <cell r="A2391">
            <v>3283</v>
          </cell>
          <cell r="B2391">
            <v>11</v>
          </cell>
        </row>
        <row r="2392">
          <cell r="A2392">
            <v>3284</v>
          </cell>
          <cell r="B2392">
            <v>3</v>
          </cell>
        </row>
        <row r="2393">
          <cell r="A2393">
            <v>3285</v>
          </cell>
          <cell r="B2393">
            <v>3</v>
          </cell>
        </row>
        <row r="2394">
          <cell r="A2394">
            <v>3286</v>
          </cell>
          <cell r="B2394">
            <v>1</v>
          </cell>
        </row>
        <row r="2395">
          <cell r="A2395">
            <v>3287</v>
          </cell>
          <cell r="B2395">
            <v>3</v>
          </cell>
        </row>
        <row r="2396">
          <cell r="A2396">
            <v>3288</v>
          </cell>
          <cell r="B2396">
            <v>1</v>
          </cell>
        </row>
        <row r="2397">
          <cell r="A2397">
            <v>3289</v>
          </cell>
          <cell r="B2397">
            <v>7</v>
          </cell>
        </row>
        <row r="2398">
          <cell r="A2398">
            <v>3290</v>
          </cell>
          <cell r="B2398">
            <v>3</v>
          </cell>
        </row>
        <row r="2399">
          <cell r="A2399">
            <v>3291</v>
          </cell>
          <cell r="B2399">
            <v>3</v>
          </cell>
        </row>
        <row r="2400">
          <cell r="A2400">
            <v>3292</v>
          </cell>
          <cell r="B2400">
            <v>15</v>
          </cell>
        </row>
        <row r="2401">
          <cell r="A2401">
            <v>3293</v>
          </cell>
          <cell r="B2401">
            <v>7</v>
          </cell>
        </row>
        <row r="2402">
          <cell r="A2402">
            <v>3294</v>
          </cell>
          <cell r="B2402">
            <v>7</v>
          </cell>
        </row>
        <row r="2403">
          <cell r="A2403">
            <v>3295</v>
          </cell>
          <cell r="B2403">
            <v>7</v>
          </cell>
        </row>
        <row r="2404">
          <cell r="A2404">
            <v>3296</v>
          </cell>
          <cell r="B2404">
            <v>7</v>
          </cell>
        </row>
        <row r="2405">
          <cell r="A2405">
            <v>3297</v>
          </cell>
          <cell r="B2405">
            <v>3</v>
          </cell>
        </row>
        <row r="2406">
          <cell r="A2406">
            <v>3298</v>
          </cell>
          <cell r="B2406">
            <v>8</v>
          </cell>
        </row>
        <row r="2407">
          <cell r="A2407">
            <v>3299</v>
          </cell>
          <cell r="B2407">
            <v>7</v>
          </cell>
        </row>
        <row r="2408">
          <cell r="A2408">
            <v>3300</v>
          </cell>
          <cell r="B2408">
            <v>1</v>
          </cell>
        </row>
        <row r="2409">
          <cell r="A2409">
            <v>3301</v>
          </cell>
          <cell r="B2409">
            <v>1</v>
          </cell>
        </row>
        <row r="2410">
          <cell r="A2410">
            <v>3302</v>
          </cell>
          <cell r="B2410">
            <v>1</v>
          </cell>
        </row>
        <row r="2411">
          <cell r="A2411">
            <v>3303</v>
          </cell>
          <cell r="B2411">
            <v>5</v>
          </cell>
        </row>
        <row r="2412">
          <cell r="A2412">
            <v>3304</v>
          </cell>
          <cell r="B2412">
            <v>1</v>
          </cell>
        </row>
        <row r="2413">
          <cell r="A2413">
            <v>3305</v>
          </cell>
          <cell r="B2413">
            <v>1</v>
          </cell>
        </row>
        <row r="2414">
          <cell r="A2414">
            <v>3306</v>
          </cell>
          <cell r="B2414">
            <v>5</v>
          </cell>
        </row>
        <row r="2415">
          <cell r="A2415">
            <v>3307</v>
          </cell>
          <cell r="B2415">
            <v>7</v>
          </cell>
        </row>
        <row r="2416">
          <cell r="A2416">
            <v>3308</v>
          </cell>
          <cell r="B2416">
            <v>15</v>
          </cell>
        </row>
        <row r="2417">
          <cell r="A2417">
            <v>3309</v>
          </cell>
          <cell r="B2417">
            <v>7</v>
          </cell>
        </row>
        <row r="2418">
          <cell r="A2418">
            <v>3310</v>
          </cell>
          <cell r="B2418">
            <v>5</v>
          </cell>
        </row>
        <row r="2419">
          <cell r="A2419">
            <v>3311</v>
          </cell>
          <cell r="B2419">
            <v>1</v>
          </cell>
        </row>
        <row r="2420">
          <cell r="A2420">
            <v>3312</v>
          </cell>
          <cell r="B2420">
            <v>7</v>
          </cell>
        </row>
        <row r="2421">
          <cell r="A2421">
            <v>3313</v>
          </cell>
          <cell r="B2421">
            <v>3</v>
          </cell>
        </row>
        <row r="2422">
          <cell r="A2422">
            <v>3314</v>
          </cell>
          <cell r="B2422">
            <v>11</v>
          </cell>
        </row>
        <row r="2423">
          <cell r="A2423">
            <v>3315</v>
          </cell>
          <cell r="B2423">
            <v>11</v>
          </cell>
        </row>
        <row r="2424">
          <cell r="A2424">
            <v>3316</v>
          </cell>
          <cell r="B2424">
            <v>7</v>
          </cell>
        </row>
        <row r="2425">
          <cell r="A2425">
            <v>3317</v>
          </cell>
          <cell r="B2425">
            <v>3</v>
          </cell>
        </row>
        <row r="2426">
          <cell r="A2426">
            <v>3318</v>
          </cell>
          <cell r="B2426">
            <v>9</v>
          </cell>
        </row>
        <row r="2427">
          <cell r="A2427">
            <v>3319</v>
          </cell>
          <cell r="B2427">
            <v>3</v>
          </cell>
        </row>
        <row r="2428">
          <cell r="A2428">
            <v>3320</v>
          </cell>
          <cell r="B2428">
            <v>1</v>
          </cell>
        </row>
        <row r="2429">
          <cell r="A2429">
            <v>3321</v>
          </cell>
          <cell r="B2429">
            <v>9</v>
          </cell>
        </row>
        <row r="2430">
          <cell r="A2430">
            <v>3322</v>
          </cell>
          <cell r="B2430">
            <v>1</v>
          </cell>
        </row>
        <row r="2431">
          <cell r="A2431">
            <v>3323</v>
          </cell>
          <cell r="B2431">
            <v>3</v>
          </cell>
        </row>
        <row r="2432">
          <cell r="A2432">
            <v>3324</v>
          </cell>
          <cell r="B2432">
            <v>9</v>
          </cell>
        </row>
        <row r="2433">
          <cell r="A2433">
            <v>3325</v>
          </cell>
          <cell r="B2433">
            <v>11</v>
          </cell>
        </row>
        <row r="2434">
          <cell r="A2434">
            <v>3326</v>
          </cell>
          <cell r="B2434">
            <v>5</v>
          </cell>
        </row>
        <row r="2435">
          <cell r="A2435">
            <v>3327</v>
          </cell>
          <cell r="B2435">
            <v>1</v>
          </cell>
        </row>
        <row r="2436">
          <cell r="A2436">
            <v>3328</v>
          </cell>
          <cell r="B2436">
            <v>8</v>
          </cell>
        </row>
        <row r="2437">
          <cell r="A2437">
            <v>3329</v>
          </cell>
          <cell r="B2437">
            <v>8</v>
          </cell>
        </row>
        <row r="2438">
          <cell r="A2438">
            <v>3330</v>
          </cell>
          <cell r="B2438">
            <v>4</v>
          </cell>
        </row>
        <row r="2439">
          <cell r="A2439">
            <v>3331</v>
          </cell>
          <cell r="B2439">
            <v>16</v>
          </cell>
        </row>
        <row r="2440">
          <cell r="A2440">
            <v>3332</v>
          </cell>
          <cell r="B2440">
            <v>15</v>
          </cell>
        </row>
        <row r="2441">
          <cell r="A2441">
            <v>3333</v>
          </cell>
          <cell r="B2441">
            <v>11</v>
          </cell>
        </row>
        <row r="2442">
          <cell r="A2442">
            <v>3334</v>
          </cell>
          <cell r="B2442">
            <v>7</v>
          </cell>
        </row>
        <row r="2443">
          <cell r="A2443">
            <v>3335</v>
          </cell>
          <cell r="B2443">
            <v>3</v>
          </cell>
        </row>
        <row r="2444">
          <cell r="A2444">
            <v>3336</v>
          </cell>
          <cell r="B2444">
            <v>11</v>
          </cell>
        </row>
        <row r="2445">
          <cell r="A2445">
            <v>3337</v>
          </cell>
          <cell r="B2445">
            <v>11</v>
          </cell>
        </row>
        <row r="2446">
          <cell r="A2446">
            <v>3338</v>
          </cell>
          <cell r="B2446">
            <v>15</v>
          </cell>
        </row>
        <row r="2447">
          <cell r="A2447">
            <v>3339</v>
          </cell>
          <cell r="B2447">
            <v>4</v>
          </cell>
        </row>
        <row r="2448">
          <cell r="A2448">
            <v>3340</v>
          </cell>
          <cell r="B2448">
            <v>3</v>
          </cell>
        </row>
        <row r="2449">
          <cell r="A2449">
            <v>3341</v>
          </cell>
          <cell r="B2449">
            <v>7</v>
          </cell>
        </row>
        <row r="2450">
          <cell r="A2450">
            <v>3342</v>
          </cell>
          <cell r="B2450">
            <v>7</v>
          </cell>
        </row>
        <row r="2451">
          <cell r="A2451">
            <v>3343</v>
          </cell>
          <cell r="B2451">
            <v>11</v>
          </cell>
        </row>
        <row r="2452">
          <cell r="A2452">
            <v>3344</v>
          </cell>
          <cell r="B2452">
            <v>1</v>
          </cell>
        </row>
        <row r="2453">
          <cell r="A2453">
            <v>3345</v>
          </cell>
          <cell r="B2453">
            <v>11</v>
          </cell>
        </row>
        <row r="2454">
          <cell r="A2454">
            <v>3346</v>
          </cell>
          <cell r="B2454">
            <v>1</v>
          </cell>
        </row>
        <row r="2455">
          <cell r="A2455">
            <v>3347</v>
          </cell>
          <cell r="B2455">
            <v>8</v>
          </cell>
        </row>
        <row r="2456">
          <cell r="A2456">
            <v>3348</v>
          </cell>
          <cell r="B2456">
            <v>7</v>
          </cell>
        </row>
        <row r="2457">
          <cell r="A2457">
            <v>3349</v>
          </cell>
          <cell r="B2457">
            <v>11</v>
          </cell>
        </row>
        <row r="2458">
          <cell r="A2458">
            <v>3350</v>
          </cell>
          <cell r="B2458">
            <v>7</v>
          </cell>
        </row>
        <row r="2459">
          <cell r="A2459">
            <v>3351</v>
          </cell>
          <cell r="B2459">
            <v>5</v>
          </cell>
        </row>
        <row r="2460">
          <cell r="A2460">
            <v>3352</v>
          </cell>
          <cell r="B2460">
            <v>7</v>
          </cell>
        </row>
        <row r="2461">
          <cell r="A2461">
            <v>3353</v>
          </cell>
          <cell r="B2461">
            <v>1</v>
          </cell>
        </row>
        <row r="2462">
          <cell r="A2462">
            <v>3354</v>
          </cell>
          <cell r="B2462">
            <v>1</v>
          </cell>
        </row>
        <row r="2463">
          <cell r="A2463">
            <v>3355</v>
          </cell>
          <cell r="B2463">
            <v>1</v>
          </cell>
        </row>
        <row r="2464">
          <cell r="A2464">
            <v>3356</v>
          </cell>
          <cell r="B2464">
            <v>7</v>
          </cell>
        </row>
        <row r="2465">
          <cell r="A2465">
            <v>3357</v>
          </cell>
          <cell r="B2465">
            <v>5</v>
          </cell>
        </row>
        <row r="2466">
          <cell r="A2466">
            <v>3358</v>
          </cell>
          <cell r="B2466">
            <v>1</v>
          </cell>
        </row>
        <row r="2467">
          <cell r="A2467">
            <v>3359</v>
          </cell>
          <cell r="B2467">
            <v>7</v>
          </cell>
        </row>
        <row r="2468">
          <cell r="A2468">
            <v>3360</v>
          </cell>
          <cell r="B2468">
            <v>1</v>
          </cell>
        </row>
        <row r="2469">
          <cell r="A2469">
            <v>3361</v>
          </cell>
          <cell r="B2469">
            <v>7</v>
          </cell>
        </row>
        <row r="2470">
          <cell r="A2470">
            <v>3362</v>
          </cell>
          <cell r="B2470">
            <v>1</v>
          </cell>
        </row>
        <row r="2471">
          <cell r="A2471">
            <v>3363</v>
          </cell>
          <cell r="B2471">
            <v>5</v>
          </cell>
        </row>
        <row r="2472">
          <cell r="A2472">
            <v>3364</v>
          </cell>
          <cell r="B2472">
            <v>1</v>
          </cell>
        </row>
        <row r="2473">
          <cell r="A2473">
            <v>3365</v>
          </cell>
          <cell r="B2473">
            <v>7</v>
          </cell>
        </row>
        <row r="2474">
          <cell r="A2474">
            <v>3366</v>
          </cell>
          <cell r="B2474">
            <v>16</v>
          </cell>
        </row>
        <row r="2475">
          <cell r="A2475">
            <v>3367</v>
          </cell>
          <cell r="B2475">
            <v>3</v>
          </cell>
        </row>
        <row r="2476">
          <cell r="A2476">
            <v>3368</v>
          </cell>
          <cell r="B2476">
            <v>1</v>
          </cell>
        </row>
        <row r="2477">
          <cell r="A2477">
            <v>3369</v>
          </cell>
          <cell r="B2477">
            <v>3</v>
          </cell>
        </row>
        <row r="2478">
          <cell r="A2478">
            <v>3370</v>
          </cell>
          <cell r="B2478">
            <v>7</v>
          </cell>
        </row>
        <row r="2479">
          <cell r="A2479">
            <v>3371</v>
          </cell>
          <cell r="B2479">
            <v>1</v>
          </cell>
        </row>
        <row r="2480">
          <cell r="A2480">
            <v>3372</v>
          </cell>
          <cell r="B2480">
            <v>1</v>
          </cell>
        </row>
        <row r="2481">
          <cell r="A2481">
            <v>3373</v>
          </cell>
          <cell r="B2481">
            <v>3</v>
          </cell>
        </row>
        <row r="2482">
          <cell r="A2482">
            <v>3374</v>
          </cell>
          <cell r="B2482">
            <v>1</v>
          </cell>
        </row>
        <row r="2483">
          <cell r="A2483">
            <v>3375</v>
          </cell>
          <cell r="B2483">
            <v>3</v>
          </cell>
        </row>
        <row r="2484">
          <cell r="A2484">
            <v>3376</v>
          </cell>
          <cell r="B2484">
            <v>3</v>
          </cell>
        </row>
        <row r="2485">
          <cell r="A2485">
            <v>3377</v>
          </cell>
          <cell r="B2485">
            <v>1</v>
          </cell>
        </row>
        <row r="2486">
          <cell r="A2486">
            <v>3378</v>
          </cell>
          <cell r="B2486">
            <v>15</v>
          </cell>
        </row>
        <row r="2487">
          <cell r="A2487">
            <v>3379</v>
          </cell>
          <cell r="B2487">
            <v>7</v>
          </cell>
        </row>
        <row r="2488">
          <cell r="A2488">
            <v>3380</v>
          </cell>
          <cell r="B2488">
            <v>3</v>
          </cell>
        </row>
        <row r="2489">
          <cell r="A2489">
            <v>3381</v>
          </cell>
          <cell r="B2489">
            <v>1</v>
          </cell>
        </row>
        <row r="2490">
          <cell r="A2490">
            <v>3382</v>
          </cell>
          <cell r="B2490">
            <v>1</v>
          </cell>
        </row>
        <row r="2491">
          <cell r="A2491">
            <v>3383</v>
          </cell>
          <cell r="B2491">
            <v>15</v>
          </cell>
        </row>
        <row r="2492">
          <cell r="A2492">
            <v>3384</v>
          </cell>
          <cell r="B2492">
            <v>11</v>
          </cell>
        </row>
        <row r="2493">
          <cell r="A2493">
            <v>3385</v>
          </cell>
          <cell r="B2493">
            <v>5</v>
          </cell>
        </row>
        <row r="2494">
          <cell r="A2494">
            <v>3386</v>
          </cell>
          <cell r="B2494">
            <v>7</v>
          </cell>
        </row>
        <row r="2495">
          <cell r="A2495">
            <v>3387</v>
          </cell>
          <cell r="B2495">
            <v>11</v>
          </cell>
        </row>
        <row r="2496">
          <cell r="A2496">
            <v>3388</v>
          </cell>
          <cell r="B2496">
            <v>1</v>
          </cell>
        </row>
        <row r="2497">
          <cell r="A2497">
            <v>3389</v>
          </cell>
          <cell r="B2497">
            <v>3</v>
          </cell>
        </row>
        <row r="2498">
          <cell r="A2498">
            <v>3390</v>
          </cell>
          <cell r="B2498">
            <v>1</v>
          </cell>
        </row>
        <row r="2499">
          <cell r="A2499">
            <v>3391</v>
          </cell>
          <cell r="B2499">
            <v>1</v>
          </cell>
        </row>
        <row r="2500">
          <cell r="A2500">
            <v>3392</v>
          </cell>
          <cell r="B2500">
            <v>1</v>
          </cell>
        </row>
        <row r="2501">
          <cell r="A2501">
            <v>3393</v>
          </cell>
          <cell r="B2501">
            <v>3</v>
          </cell>
        </row>
        <row r="2502">
          <cell r="A2502">
            <v>3394</v>
          </cell>
          <cell r="B2502">
            <v>3</v>
          </cell>
        </row>
        <row r="2503">
          <cell r="A2503">
            <v>3395</v>
          </cell>
          <cell r="B2503">
            <v>7</v>
          </cell>
        </row>
        <row r="2504">
          <cell r="A2504">
            <v>3396</v>
          </cell>
          <cell r="B2504">
            <v>7</v>
          </cell>
        </row>
        <row r="2505">
          <cell r="A2505">
            <v>3397</v>
          </cell>
          <cell r="B2505">
            <v>7</v>
          </cell>
        </row>
        <row r="2506">
          <cell r="A2506">
            <v>3398</v>
          </cell>
          <cell r="B2506">
            <v>15</v>
          </cell>
        </row>
        <row r="2507">
          <cell r="A2507">
            <v>3399</v>
          </cell>
          <cell r="B2507">
            <v>5</v>
          </cell>
        </row>
        <row r="2508">
          <cell r="A2508">
            <v>3400</v>
          </cell>
          <cell r="B2508">
            <v>7</v>
          </cell>
        </row>
        <row r="2509">
          <cell r="A2509">
            <v>3401</v>
          </cell>
          <cell r="B2509">
            <v>7</v>
          </cell>
        </row>
        <row r="2510">
          <cell r="A2510">
            <v>3402</v>
          </cell>
          <cell r="B2510">
            <v>11</v>
          </cell>
        </row>
        <row r="2511">
          <cell r="A2511">
            <v>3403</v>
          </cell>
          <cell r="B2511">
            <v>7</v>
          </cell>
        </row>
        <row r="2512">
          <cell r="A2512">
            <v>3404</v>
          </cell>
          <cell r="B2512">
            <v>15</v>
          </cell>
        </row>
        <row r="2513">
          <cell r="A2513">
            <v>3405</v>
          </cell>
          <cell r="B2513">
            <v>5</v>
          </cell>
        </row>
        <row r="2514">
          <cell r="A2514">
            <v>3406</v>
          </cell>
          <cell r="B2514">
            <v>1</v>
          </cell>
        </row>
        <row r="2515">
          <cell r="A2515">
            <v>3407</v>
          </cell>
          <cell r="B2515">
            <v>7</v>
          </cell>
        </row>
        <row r="2516">
          <cell r="A2516">
            <v>3408</v>
          </cell>
          <cell r="B2516">
            <v>7</v>
          </cell>
        </row>
        <row r="2517">
          <cell r="A2517">
            <v>3409</v>
          </cell>
          <cell r="B2517">
            <v>7</v>
          </cell>
        </row>
        <row r="2518">
          <cell r="A2518">
            <v>3410</v>
          </cell>
          <cell r="B2518">
            <v>11</v>
          </cell>
        </row>
        <row r="2519">
          <cell r="A2519">
            <v>3411</v>
          </cell>
          <cell r="B2519">
            <v>3</v>
          </cell>
        </row>
        <row r="2520">
          <cell r="A2520">
            <v>3412</v>
          </cell>
          <cell r="B2520">
            <v>7</v>
          </cell>
        </row>
        <row r="2521">
          <cell r="A2521">
            <v>3413</v>
          </cell>
          <cell r="B2521">
            <v>7</v>
          </cell>
        </row>
        <row r="2522">
          <cell r="A2522">
            <v>3414</v>
          </cell>
          <cell r="B2522">
            <v>7</v>
          </cell>
        </row>
        <row r="2523">
          <cell r="A2523">
            <v>3415</v>
          </cell>
          <cell r="B2523">
            <v>3</v>
          </cell>
        </row>
        <row r="2524">
          <cell r="A2524">
            <v>3416</v>
          </cell>
          <cell r="B2524">
            <v>11</v>
          </cell>
        </row>
        <row r="2525">
          <cell r="A2525">
            <v>3417</v>
          </cell>
          <cell r="B2525">
            <v>7</v>
          </cell>
        </row>
        <row r="2526">
          <cell r="A2526">
            <v>3418</v>
          </cell>
          <cell r="B2526">
            <v>3</v>
          </cell>
        </row>
        <row r="2527">
          <cell r="A2527">
            <v>3419</v>
          </cell>
          <cell r="B2527">
            <v>7</v>
          </cell>
        </row>
        <row r="2528">
          <cell r="A2528">
            <v>3420</v>
          </cell>
          <cell r="B2528">
            <v>5</v>
          </cell>
        </row>
        <row r="2529">
          <cell r="A2529">
            <v>3421</v>
          </cell>
          <cell r="B2529">
            <v>5</v>
          </cell>
        </row>
        <row r="2530">
          <cell r="A2530">
            <v>3422</v>
          </cell>
          <cell r="B2530">
            <v>7</v>
          </cell>
        </row>
        <row r="2531">
          <cell r="A2531">
            <v>3423</v>
          </cell>
          <cell r="B2531">
            <v>3</v>
          </cell>
        </row>
        <row r="2532">
          <cell r="A2532">
            <v>3424</v>
          </cell>
          <cell r="B2532">
            <v>7</v>
          </cell>
        </row>
        <row r="2533">
          <cell r="A2533">
            <v>3425</v>
          </cell>
          <cell r="B2533">
            <v>1</v>
          </cell>
        </row>
        <row r="2534">
          <cell r="A2534">
            <v>3426</v>
          </cell>
          <cell r="B2534">
            <v>1</v>
          </cell>
        </row>
        <row r="2535">
          <cell r="A2535">
            <v>3427</v>
          </cell>
          <cell r="B2535">
            <v>3</v>
          </cell>
        </row>
        <row r="2536">
          <cell r="A2536">
            <v>3428</v>
          </cell>
          <cell r="B2536">
            <v>3</v>
          </cell>
        </row>
        <row r="2537">
          <cell r="A2537">
            <v>3429</v>
          </cell>
          <cell r="B2537">
            <v>9</v>
          </cell>
        </row>
        <row r="2538">
          <cell r="A2538">
            <v>3430</v>
          </cell>
          <cell r="B2538">
            <v>5</v>
          </cell>
        </row>
        <row r="2539">
          <cell r="A2539">
            <v>3431</v>
          </cell>
          <cell r="B2539">
            <v>3</v>
          </cell>
        </row>
        <row r="2540">
          <cell r="A2540">
            <v>3432</v>
          </cell>
          <cell r="B2540">
            <v>3</v>
          </cell>
        </row>
        <row r="2541">
          <cell r="A2541">
            <v>3433</v>
          </cell>
          <cell r="B2541">
            <v>5</v>
          </cell>
        </row>
        <row r="2542">
          <cell r="A2542">
            <v>3434</v>
          </cell>
          <cell r="B2542">
            <v>1</v>
          </cell>
        </row>
        <row r="2543">
          <cell r="A2543">
            <v>3435</v>
          </cell>
          <cell r="B2543">
            <v>9</v>
          </cell>
        </row>
        <row r="2544">
          <cell r="A2544">
            <v>3436</v>
          </cell>
          <cell r="B2544">
            <v>7</v>
          </cell>
        </row>
        <row r="2545">
          <cell r="A2545">
            <v>3437</v>
          </cell>
          <cell r="B2545">
            <v>7</v>
          </cell>
        </row>
        <row r="2546">
          <cell r="A2546">
            <v>3438</v>
          </cell>
          <cell r="B2546">
            <v>11</v>
          </cell>
        </row>
        <row r="2547">
          <cell r="A2547">
            <v>3439</v>
          </cell>
          <cell r="B2547">
            <v>7</v>
          </cell>
        </row>
        <row r="2548">
          <cell r="A2548">
            <v>3440</v>
          </cell>
          <cell r="B2548">
            <v>11</v>
          </cell>
        </row>
        <row r="2549">
          <cell r="A2549">
            <v>3441</v>
          </cell>
          <cell r="B2549">
            <v>1</v>
          </cell>
        </row>
        <row r="2550">
          <cell r="A2550">
            <v>3442</v>
          </cell>
          <cell r="B2550">
            <v>1</v>
          </cell>
        </row>
        <row r="2551">
          <cell r="A2551">
            <v>3443</v>
          </cell>
          <cell r="B2551">
            <v>7</v>
          </cell>
        </row>
        <row r="2552">
          <cell r="A2552">
            <v>3444</v>
          </cell>
          <cell r="B2552">
            <v>12</v>
          </cell>
        </row>
        <row r="2553">
          <cell r="A2553">
            <v>3445</v>
          </cell>
          <cell r="B2553">
            <v>1</v>
          </cell>
        </row>
        <row r="2554">
          <cell r="A2554">
            <v>3446</v>
          </cell>
          <cell r="B2554">
            <v>5</v>
          </cell>
        </row>
        <row r="2555">
          <cell r="A2555">
            <v>3447</v>
          </cell>
          <cell r="B2555">
            <v>5</v>
          </cell>
        </row>
        <row r="2556">
          <cell r="A2556">
            <v>3448</v>
          </cell>
          <cell r="B2556">
            <v>1</v>
          </cell>
        </row>
        <row r="2557">
          <cell r="A2557">
            <v>3449</v>
          </cell>
          <cell r="B2557">
            <v>1</v>
          </cell>
        </row>
        <row r="2558">
          <cell r="A2558">
            <v>3450</v>
          </cell>
          <cell r="B2558">
            <v>3</v>
          </cell>
        </row>
        <row r="2559">
          <cell r="A2559">
            <v>3451</v>
          </cell>
          <cell r="B2559">
            <v>15</v>
          </cell>
        </row>
        <row r="2560">
          <cell r="A2560">
            <v>3452</v>
          </cell>
          <cell r="B2560">
            <v>5</v>
          </cell>
        </row>
        <row r="2561">
          <cell r="A2561">
            <v>3453</v>
          </cell>
          <cell r="B2561">
            <v>7</v>
          </cell>
        </row>
        <row r="2562">
          <cell r="A2562">
            <v>3454</v>
          </cell>
          <cell r="B2562">
            <v>11</v>
          </cell>
        </row>
        <row r="2563">
          <cell r="A2563">
            <v>3455</v>
          </cell>
          <cell r="B2563">
            <v>1</v>
          </cell>
        </row>
        <row r="2564">
          <cell r="A2564">
            <v>3456</v>
          </cell>
          <cell r="B2564">
            <v>11</v>
          </cell>
        </row>
        <row r="2565">
          <cell r="A2565">
            <v>3457</v>
          </cell>
          <cell r="B2565">
            <v>7</v>
          </cell>
        </row>
        <row r="2566">
          <cell r="A2566">
            <v>3458</v>
          </cell>
          <cell r="B2566">
            <v>1</v>
          </cell>
        </row>
        <row r="2567">
          <cell r="A2567">
            <v>3459</v>
          </cell>
          <cell r="B2567">
            <v>3</v>
          </cell>
        </row>
        <row r="2568">
          <cell r="A2568">
            <v>3460</v>
          </cell>
          <cell r="B2568">
            <v>16</v>
          </cell>
        </row>
        <row r="2569">
          <cell r="A2569">
            <v>3461</v>
          </cell>
          <cell r="B2569">
            <v>7</v>
          </cell>
        </row>
        <row r="2570">
          <cell r="A2570">
            <v>3674</v>
          </cell>
          <cell r="B2570">
            <v>15</v>
          </cell>
        </row>
        <row r="2571">
          <cell r="A2571">
            <v>1</v>
          </cell>
          <cell r="B2571">
            <v>8</v>
          </cell>
        </row>
        <row r="2572">
          <cell r="A2572">
            <v>2</v>
          </cell>
          <cell r="B2572">
            <v>4</v>
          </cell>
        </row>
        <row r="2573">
          <cell r="A2573">
            <v>3</v>
          </cell>
          <cell r="B2573">
            <v>1</v>
          </cell>
        </row>
        <row r="2574">
          <cell r="A2574">
            <v>4</v>
          </cell>
          <cell r="B2574">
            <v>3</v>
          </cell>
        </row>
        <row r="2575">
          <cell r="A2575">
            <v>5</v>
          </cell>
          <cell r="B2575">
            <v>7</v>
          </cell>
        </row>
        <row r="2576">
          <cell r="A2576">
            <v>6</v>
          </cell>
          <cell r="B2576">
            <v>8</v>
          </cell>
        </row>
        <row r="2577">
          <cell r="A2577">
            <v>7</v>
          </cell>
          <cell r="B2577">
            <v>8</v>
          </cell>
        </row>
        <row r="2578">
          <cell r="A2578">
            <v>8</v>
          </cell>
          <cell r="B2578">
            <v>4</v>
          </cell>
        </row>
        <row r="2579">
          <cell r="A2579">
            <v>9</v>
          </cell>
          <cell r="B2579">
            <v>8</v>
          </cell>
        </row>
        <row r="2580">
          <cell r="A2580">
            <v>10</v>
          </cell>
          <cell r="B2580">
            <v>12</v>
          </cell>
        </row>
        <row r="2581">
          <cell r="A2581">
            <v>11</v>
          </cell>
          <cell r="B2581">
            <v>8</v>
          </cell>
        </row>
        <row r="2582">
          <cell r="A2582">
            <v>12</v>
          </cell>
          <cell r="B2582">
            <v>12</v>
          </cell>
        </row>
        <row r="2583">
          <cell r="A2583">
            <v>14</v>
          </cell>
          <cell r="B2583">
            <v>9</v>
          </cell>
        </row>
        <row r="2584">
          <cell r="A2584">
            <v>15</v>
          </cell>
          <cell r="B2584">
            <v>9</v>
          </cell>
        </row>
        <row r="2585">
          <cell r="A2585">
            <v>16</v>
          </cell>
          <cell r="B2585">
            <v>3</v>
          </cell>
        </row>
        <row r="2586">
          <cell r="A2586">
            <v>17</v>
          </cell>
          <cell r="B2586">
            <v>1</v>
          </cell>
        </row>
        <row r="2587">
          <cell r="A2587">
            <v>18</v>
          </cell>
          <cell r="B2587">
            <v>8</v>
          </cell>
        </row>
        <row r="2588">
          <cell r="A2588">
            <v>24</v>
          </cell>
          <cell r="B2588">
            <v>4</v>
          </cell>
        </row>
        <row r="2589">
          <cell r="A2589">
            <v>25</v>
          </cell>
          <cell r="B2589">
            <v>8</v>
          </cell>
        </row>
        <row r="2590">
          <cell r="A2590">
            <v>36</v>
          </cell>
          <cell r="B2590">
            <v>7</v>
          </cell>
        </row>
        <row r="2591">
          <cell r="A2591">
            <v>37</v>
          </cell>
          <cell r="B2591">
            <v>3</v>
          </cell>
        </row>
        <row r="2592">
          <cell r="A2592">
            <v>38</v>
          </cell>
          <cell r="B2592">
            <v>11</v>
          </cell>
        </row>
        <row r="2593">
          <cell r="A2593">
            <v>39</v>
          </cell>
          <cell r="B2593">
            <v>3</v>
          </cell>
        </row>
        <row r="2594">
          <cell r="A2594">
            <v>40</v>
          </cell>
          <cell r="B2594">
            <v>3</v>
          </cell>
        </row>
        <row r="2595">
          <cell r="A2595">
            <v>41</v>
          </cell>
          <cell r="B2595">
            <v>7</v>
          </cell>
        </row>
        <row r="2596">
          <cell r="A2596">
            <v>42</v>
          </cell>
          <cell r="B2596">
            <v>3</v>
          </cell>
        </row>
        <row r="2597">
          <cell r="A2597">
            <v>43</v>
          </cell>
          <cell r="B2597">
            <v>11</v>
          </cell>
        </row>
        <row r="2598">
          <cell r="A2598">
            <v>44</v>
          </cell>
          <cell r="B2598">
            <v>11</v>
          </cell>
        </row>
        <row r="2599">
          <cell r="A2599">
            <v>45</v>
          </cell>
          <cell r="B2599">
            <v>3</v>
          </cell>
        </row>
        <row r="2600">
          <cell r="A2600">
            <v>46</v>
          </cell>
          <cell r="B2600">
            <v>3</v>
          </cell>
        </row>
        <row r="2601">
          <cell r="A2601">
            <v>61</v>
          </cell>
          <cell r="B2601">
            <v>8</v>
          </cell>
        </row>
        <row r="2602">
          <cell r="A2602">
            <v>62</v>
          </cell>
          <cell r="B2602">
            <v>4</v>
          </cell>
        </row>
        <row r="2603">
          <cell r="A2603">
            <v>63</v>
          </cell>
          <cell r="B2603">
            <v>8</v>
          </cell>
        </row>
        <row r="2604">
          <cell r="A2604">
            <v>64</v>
          </cell>
          <cell r="B2604">
            <v>4</v>
          </cell>
        </row>
        <row r="2605">
          <cell r="A2605">
            <v>66</v>
          </cell>
          <cell r="B2605">
            <v>4</v>
          </cell>
        </row>
        <row r="2606">
          <cell r="A2606">
            <v>67</v>
          </cell>
          <cell r="B2606">
            <v>7</v>
          </cell>
        </row>
        <row r="2607">
          <cell r="A2607">
            <v>68</v>
          </cell>
          <cell r="B2607">
            <v>4</v>
          </cell>
        </row>
        <row r="2608">
          <cell r="A2608">
            <v>69</v>
          </cell>
          <cell r="B2608">
            <v>8</v>
          </cell>
        </row>
        <row r="2609">
          <cell r="A2609">
            <v>70</v>
          </cell>
          <cell r="B2609">
            <v>3</v>
          </cell>
        </row>
        <row r="2610">
          <cell r="A2610">
            <v>71</v>
          </cell>
          <cell r="B2610">
            <v>4</v>
          </cell>
        </row>
        <row r="2611">
          <cell r="A2611">
            <v>72</v>
          </cell>
          <cell r="B2611">
            <v>1</v>
          </cell>
        </row>
        <row r="2612">
          <cell r="A2612">
            <v>73</v>
          </cell>
          <cell r="B2612">
            <v>1</v>
          </cell>
        </row>
        <row r="2613">
          <cell r="A2613">
            <v>74</v>
          </cell>
          <cell r="B2613">
            <v>12</v>
          </cell>
        </row>
        <row r="2614">
          <cell r="A2614">
            <v>75</v>
          </cell>
          <cell r="B2614">
            <v>16</v>
          </cell>
        </row>
        <row r="2615">
          <cell r="A2615">
            <v>76</v>
          </cell>
          <cell r="B2615">
            <v>3</v>
          </cell>
        </row>
        <row r="2616">
          <cell r="A2616">
            <v>77</v>
          </cell>
          <cell r="B2616">
            <v>1</v>
          </cell>
        </row>
        <row r="2617">
          <cell r="A2617">
            <v>78</v>
          </cell>
          <cell r="B2617">
            <v>1</v>
          </cell>
        </row>
        <row r="2618">
          <cell r="A2618">
            <v>79</v>
          </cell>
          <cell r="B2618">
            <v>1</v>
          </cell>
        </row>
        <row r="2619">
          <cell r="A2619">
            <v>80</v>
          </cell>
          <cell r="B2619">
            <v>1</v>
          </cell>
        </row>
        <row r="2620">
          <cell r="A2620">
            <v>81</v>
          </cell>
          <cell r="B2620">
            <v>15</v>
          </cell>
        </row>
        <row r="2621">
          <cell r="A2621">
            <v>82</v>
          </cell>
          <cell r="B2621">
            <v>8</v>
          </cell>
        </row>
        <row r="2622">
          <cell r="A2622">
            <v>83</v>
          </cell>
          <cell r="B2622">
            <v>8</v>
          </cell>
        </row>
        <row r="2623">
          <cell r="A2623">
            <v>84</v>
          </cell>
          <cell r="B2623">
            <v>8</v>
          </cell>
        </row>
        <row r="2624">
          <cell r="A2624">
            <v>85</v>
          </cell>
          <cell r="B2624">
            <v>16</v>
          </cell>
        </row>
        <row r="2625">
          <cell r="A2625">
            <v>86</v>
          </cell>
          <cell r="B2625">
            <v>16</v>
          </cell>
        </row>
        <row r="2626">
          <cell r="A2626">
            <v>87</v>
          </cell>
          <cell r="B2626">
            <v>8</v>
          </cell>
        </row>
        <row r="2627">
          <cell r="A2627">
            <v>88</v>
          </cell>
          <cell r="B2627">
            <v>3</v>
          </cell>
        </row>
        <row r="2628">
          <cell r="A2628">
            <v>89</v>
          </cell>
          <cell r="B2628">
            <v>3</v>
          </cell>
        </row>
        <row r="2629">
          <cell r="A2629">
            <v>90</v>
          </cell>
          <cell r="B2629">
            <v>3</v>
          </cell>
        </row>
        <row r="2630">
          <cell r="A2630">
            <v>91</v>
          </cell>
          <cell r="B2630">
            <v>11</v>
          </cell>
        </row>
        <row r="2631">
          <cell r="A2631">
            <v>92</v>
          </cell>
          <cell r="B2631">
            <v>7</v>
          </cell>
        </row>
        <row r="2632">
          <cell r="A2632">
            <v>93</v>
          </cell>
          <cell r="B2632">
            <v>11</v>
          </cell>
        </row>
        <row r="2633">
          <cell r="A2633">
            <v>94</v>
          </cell>
          <cell r="B2633">
            <v>4</v>
          </cell>
        </row>
        <row r="2634">
          <cell r="A2634">
            <v>95</v>
          </cell>
          <cell r="B2634">
            <v>4</v>
          </cell>
        </row>
        <row r="2635">
          <cell r="A2635">
            <v>96</v>
          </cell>
          <cell r="B2635">
            <v>12</v>
          </cell>
        </row>
        <row r="2636">
          <cell r="A2636">
            <v>97</v>
          </cell>
          <cell r="B2636">
            <v>12</v>
          </cell>
        </row>
        <row r="2637">
          <cell r="A2637">
            <v>98</v>
          </cell>
          <cell r="B2637">
            <v>12</v>
          </cell>
        </row>
        <row r="2638">
          <cell r="A2638">
            <v>99</v>
          </cell>
          <cell r="B2638">
            <v>2</v>
          </cell>
        </row>
        <row r="2639">
          <cell r="A2639">
            <v>100</v>
          </cell>
          <cell r="B2639">
            <v>7</v>
          </cell>
        </row>
        <row r="2640">
          <cell r="A2640">
            <v>103</v>
          </cell>
          <cell r="B2640">
            <v>14</v>
          </cell>
        </row>
        <row r="2641">
          <cell r="A2641">
            <v>104</v>
          </cell>
          <cell r="B2641">
            <v>3</v>
          </cell>
        </row>
        <row r="2642">
          <cell r="A2642">
            <v>106</v>
          </cell>
          <cell r="B2642">
            <v>4</v>
          </cell>
        </row>
        <row r="2643">
          <cell r="A2643">
            <v>107</v>
          </cell>
          <cell r="B2643">
            <v>12</v>
          </cell>
        </row>
        <row r="2644">
          <cell r="A2644">
            <v>108</v>
          </cell>
          <cell r="B2644">
            <v>12</v>
          </cell>
        </row>
        <row r="2645">
          <cell r="A2645">
            <v>109</v>
          </cell>
          <cell r="B2645">
            <v>7</v>
          </cell>
        </row>
        <row r="2646">
          <cell r="A2646">
            <v>110</v>
          </cell>
          <cell r="B2646">
            <v>4</v>
          </cell>
        </row>
        <row r="2647">
          <cell r="A2647">
            <v>111</v>
          </cell>
          <cell r="B2647">
            <v>7</v>
          </cell>
        </row>
        <row r="2648">
          <cell r="A2648">
            <v>112</v>
          </cell>
          <cell r="B2648">
            <v>7</v>
          </cell>
        </row>
        <row r="2649">
          <cell r="A2649">
            <v>113</v>
          </cell>
          <cell r="B2649">
            <v>8</v>
          </cell>
        </row>
        <row r="2650">
          <cell r="A2650">
            <v>114</v>
          </cell>
          <cell r="B2650">
            <v>8</v>
          </cell>
        </row>
        <row r="2651">
          <cell r="A2651">
            <v>115</v>
          </cell>
          <cell r="B2651">
            <v>16</v>
          </cell>
        </row>
        <row r="2652">
          <cell r="A2652">
            <v>116</v>
          </cell>
          <cell r="B2652">
            <v>8</v>
          </cell>
        </row>
        <row r="2653">
          <cell r="A2653">
            <v>117</v>
          </cell>
          <cell r="B2653">
            <v>8</v>
          </cell>
        </row>
        <row r="2654">
          <cell r="A2654">
            <v>118</v>
          </cell>
          <cell r="B2654">
            <v>16</v>
          </cell>
        </row>
        <row r="2655">
          <cell r="A2655">
            <v>119</v>
          </cell>
          <cell r="B2655">
            <v>16</v>
          </cell>
        </row>
        <row r="2656">
          <cell r="A2656">
            <v>120</v>
          </cell>
          <cell r="B2656">
            <v>16</v>
          </cell>
        </row>
        <row r="2657">
          <cell r="A2657">
            <v>121</v>
          </cell>
          <cell r="B2657">
            <v>7</v>
          </cell>
        </row>
        <row r="2658">
          <cell r="A2658">
            <v>122</v>
          </cell>
          <cell r="B2658">
            <v>3</v>
          </cell>
        </row>
        <row r="2659">
          <cell r="A2659">
            <v>123</v>
          </cell>
          <cell r="B2659">
            <v>8</v>
          </cell>
        </row>
        <row r="2660">
          <cell r="A2660">
            <v>124</v>
          </cell>
          <cell r="B2660">
            <v>16</v>
          </cell>
        </row>
        <row r="2661">
          <cell r="A2661">
            <v>125</v>
          </cell>
          <cell r="B2661">
            <v>5</v>
          </cell>
        </row>
        <row r="2662">
          <cell r="A2662">
            <v>126</v>
          </cell>
          <cell r="B2662">
            <v>5</v>
          </cell>
        </row>
        <row r="2663">
          <cell r="A2663">
            <v>127</v>
          </cell>
          <cell r="B2663">
            <v>7</v>
          </cell>
        </row>
        <row r="2664">
          <cell r="A2664">
            <v>128</v>
          </cell>
          <cell r="B2664">
            <v>7</v>
          </cell>
        </row>
        <row r="2665">
          <cell r="A2665">
            <v>129</v>
          </cell>
          <cell r="B2665">
            <v>5</v>
          </cell>
        </row>
        <row r="2666">
          <cell r="A2666">
            <v>130</v>
          </cell>
          <cell r="B2666">
            <v>5</v>
          </cell>
        </row>
        <row r="2667">
          <cell r="A2667">
            <v>131</v>
          </cell>
          <cell r="B2667">
            <v>9</v>
          </cell>
        </row>
        <row r="2668">
          <cell r="A2668">
            <v>132</v>
          </cell>
          <cell r="B2668">
            <v>9</v>
          </cell>
        </row>
        <row r="2669">
          <cell r="A2669">
            <v>133</v>
          </cell>
          <cell r="B2669">
            <v>4</v>
          </cell>
        </row>
        <row r="2670">
          <cell r="A2670">
            <v>134</v>
          </cell>
          <cell r="B2670">
            <v>4</v>
          </cell>
        </row>
        <row r="2671">
          <cell r="A2671">
            <v>135</v>
          </cell>
          <cell r="B2671">
            <v>11</v>
          </cell>
        </row>
        <row r="2672">
          <cell r="A2672">
            <v>136</v>
          </cell>
          <cell r="B2672">
            <v>1</v>
          </cell>
        </row>
        <row r="2673">
          <cell r="A2673">
            <v>137</v>
          </cell>
          <cell r="B2673">
            <v>7</v>
          </cell>
        </row>
        <row r="2674">
          <cell r="A2674">
            <v>138</v>
          </cell>
          <cell r="B2674">
            <v>16</v>
          </cell>
        </row>
        <row r="2675">
          <cell r="A2675">
            <v>139</v>
          </cell>
          <cell r="B2675">
            <v>4</v>
          </cell>
        </row>
        <row r="2676">
          <cell r="A2676">
            <v>140</v>
          </cell>
          <cell r="B2676">
            <v>4</v>
          </cell>
        </row>
        <row r="2677">
          <cell r="A2677">
            <v>141</v>
          </cell>
          <cell r="B2677">
            <v>1</v>
          </cell>
        </row>
        <row r="2678">
          <cell r="A2678">
            <v>147</v>
          </cell>
          <cell r="B2678">
            <v>7</v>
          </cell>
        </row>
        <row r="2679">
          <cell r="A2679">
            <v>148</v>
          </cell>
          <cell r="B2679">
            <v>4</v>
          </cell>
        </row>
        <row r="2680">
          <cell r="A2680">
            <v>149</v>
          </cell>
          <cell r="B2680">
            <v>8</v>
          </cell>
        </row>
        <row r="2681">
          <cell r="A2681">
            <v>150</v>
          </cell>
          <cell r="B2681">
            <v>15</v>
          </cell>
        </row>
        <row r="2682">
          <cell r="A2682">
            <v>151</v>
          </cell>
          <cell r="B2682">
            <v>16</v>
          </cell>
        </row>
        <row r="2683">
          <cell r="A2683">
            <v>152</v>
          </cell>
          <cell r="B2683">
            <v>16</v>
          </cell>
        </row>
        <row r="2684">
          <cell r="A2684">
            <v>153</v>
          </cell>
          <cell r="B2684">
            <v>3</v>
          </cell>
        </row>
        <row r="2685">
          <cell r="A2685">
            <v>154</v>
          </cell>
          <cell r="B2685">
            <v>8</v>
          </cell>
        </row>
        <row r="2686">
          <cell r="A2686">
            <v>155</v>
          </cell>
          <cell r="B2686">
            <v>8</v>
          </cell>
        </row>
        <row r="2687">
          <cell r="A2687">
            <v>156</v>
          </cell>
          <cell r="B2687">
            <v>8</v>
          </cell>
        </row>
        <row r="2688">
          <cell r="A2688">
            <v>157</v>
          </cell>
          <cell r="B2688">
            <v>7</v>
          </cell>
        </row>
        <row r="2689">
          <cell r="A2689">
            <v>158</v>
          </cell>
          <cell r="B2689">
            <v>1</v>
          </cell>
        </row>
        <row r="2690">
          <cell r="A2690">
            <v>159</v>
          </cell>
          <cell r="B2690">
            <v>1</v>
          </cell>
        </row>
        <row r="2691">
          <cell r="A2691">
            <v>160</v>
          </cell>
          <cell r="B2691">
            <v>14</v>
          </cell>
        </row>
        <row r="2692">
          <cell r="A2692">
            <v>161</v>
          </cell>
          <cell r="B2692">
            <v>1</v>
          </cell>
        </row>
        <row r="2693">
          <cell r="A2693">
            <v>162</v>
          </cell>
          <cell r="B2693">
            <v>3</v>
          </cell>
        </row>
        <row r="2694">
          <cell r="A2694">
            <v>163</v>
          </cell>
          <cell r="B2694">
            <v>8</v>
          </cell>
        </row>
        <row r="2695">
          <cell r="A2695">
            <v>164</v>
          </cell>
          <cell r="B2695">
            <v>7</v>
          </cell>
        </row>
        <row r="2696">
          <cell r="A2696">
            <v>165</v>
          </cell>
          <cell r="B2696">
            <v>11</v>
          </cell>
        </row>
        <row r="2697">
          <cell r="A2697">
            <v>166</v>
          </cell>
          <cell r="B2697">
            <v>7</v>
          </cell>
        </row>
        <row r="2698">
          <cell r="A2698">
            <v>167</v>
          </cell>
          <cell r="B2698">
            <v>5</v>
          </cell>
        </row>
        <row r="2699">
          <cell r="A2699">
            <v>168</v>
          </cell>
          <cell r="B2699">
            <v>11</v>
          </cell>
        </row>
        <row r="2700">
          <cell r="A2700">
            <v>169</v>
          </cell>
          <cell r="B2700">
            <v>12</v>
          </cell>
        </row>
        <row r="2701">
          <cell r="A2701">
            <v>170</v>
          </cell>
          <cell r="B2701">
            <v>8</v>
          </cell>
        </row>
        <row r="2702">
          <cell r="A2702">
            <v>171</v>
          </cell>
          <cell r="B2702">
            <v>7</v>
          </cell>
        </row>
        <row r="2703">
          <cell r="A2703">
            <v>172</v>
          </cell>
          <cell r="B2703">
            <v>7</v>
          </cell>
        </row>
        <row r="2704">
          <cell r="A2704">
            <v>173</v>
          </cell>
          <cell r="B2704">
            <v>8</v>
          </cell>
        </row>
        <row r="2705">
          <cell r="A2705">
            <v>174</v>
          </cell>
          <cell r="B2705">
            <v>8</v>
          </cell>
        </row>
        <row r="2706">
          <cell r="A2706">
            <v>175</v>
          </cell>
          <cell r="B2706">
            <v>4</v>
          </cell>
        </row>
        <row r="2707">
          <cell r="A2707">
            <v>176</v>
          </cell>
          <cell r="B2707">
            <v>12</v>
          </cell>
        </row>
        <row r="2708">
          <cell r="A2708">
            <v>177</v>
          </cell>
          <cell r="B2708">
            <v>4</v>
          </cell>
        </row>
        <row r="2709">
          <cell r="A2709">
            <v>178</v>
          </cell>
          <cell r="B2709">
            <v>4</v>
          </cell>
        </row>
        <row r="2710">
          <cell r="A2710">
            <v>179</v>
          </cell>
          <cell r="B2710">
            <v>4</v>
          </cell>
        </row>
        <row r="2711">
          <cell r="A2711">
            <v>180</v>
          </cell>
          <cell r="B2711">
            <v>4</v>
          </cell>
        </row>
        <row r="2712">
          <cell r="A2712">
            <v>181</v>
          </cell>
          <cell r="B2712">
            <v>4</v>
          </cell>
        </row>
        <row r="2713">
          <cell r="A2713">
            <v>182</v>
          </cell>
          <cell r="B2713">
            <v>8</v>
          </cell>
        </row>
        <row r="2714">
          <cell r="A2714">
            <v>183</v>
          </cell>
          <cell r="B2714">
            <v>2</v>
          </cell>
        </row>
        <row r="2715">
          <cell r="A2715">
            <v>184</v>
          </cell>
          <cell r="B2715">
            <v>3</v>
          </cell>
        </row>
        <row r="2716">
          <cell r="A2716">
            <v>185</v>
          </cell>
          <cell r="B2716">
            <v>3</v>
          </cell>
        </row>
        <row r="2717">
          <cell r="A2717">
            <v>186</v>
          </cell>
          <cell r="B2717">
            <v>3</v>
          </cell>
        </row>
        <row r="2718">
          <cell r="A2718">
            <v>187</v>
          </cell>
          <cell r="B2718">
            <v>3</v>
          </cell>
        </row>
        <row r="2719">
          <cell r="A2719">
            <v>188</v>
          </cell>
          <cell r="B2719">
            <v>16</v>
          </cell>
        </row>
        <row r="2720">
          <cell r="A2720">
            <v>193</v>
          </cell>
          <cell r="B2720">
            <v>3</v>
          </cell>
        </row>
        <row r="2721">
          <cell r="A2721">
            <v>194</v>
          </cell>
          <cell r="B2721">
            <v>3</v>
          </cell>
        </row>
        <row r="2722">
          <cell r="A2722">
            <v>195</v>
          </cell>
          <cell r="B2722">
            <v>4</v>
          </cell>
        </row>
        <row r="2723">
          <cell r="A2723">
            <v>196</v>
          </cell>
          <cell r="B2723">
            <v>12</v>
          </cell>
        </row>
        <row r="2724">
          <cell r="A2724">
            <v>200</v>
          </cell>
          <cell r="B2724">
            <v>16</v>
          </cell>
        </row>
        <row r="2725">
          <cell r="A2725">
            <v>201</v>
          </cell>
          <cell r="B2725">
            <v>7</v>
          </cell>
        </row>
        <row r="2726">
          <cell r="A2726">
            <v>202</v>
          </cell>
          <cell r="B2726">
            <v>7</v>
          </cell>
        </row>
        <row r="2727">
          <cell r="A2727">
            <v>203</v>
          </cell>
          <cell r="B2727">
            <v>5</v>
          </cell>
        </row>
        <row r="2728">
          <cell r="A2728">
            <v>204</v>
          </cell>
          <cell r="B2728">
            <v>3</v>
          </cell>
        </row>
        <row r="2729">
          <cell r="A2729">
            <v>205</v>
          </cell>
          <cell r="B2729">
            <v>3</v>
          </cell>
        </row>
        <row r="2730">
          <cell r="A2730">
            <v>206</v>
          </cell>
          <cell r="B2730">
            <v>8</v>
          </cell>
        </row>
        <row r="2731">
          <cell r="A2731">
            <v>207</v>
          </cell>
          <cell r="B2731">
            <v>10</v>
          </cell>
        </row>
        <row r="2732">
          <cell r="A2732">
            <v>208</v>
          </cell>
          <cell r="B2732">
            <v>8</v>
          </cell>
        </row>
        <row r="2733">
          <cell r="A2733">
            <v>209</v>
          </cell>
          <cell r="B2733">
            <v>16</v>
          </cell>
        </row>
        <row r="2734">
          <cell r="A2734">
            <v>210</v>
          </cell>
          <cell r="B2734">
            <v>16</v>
          </cell>
        </row>
        <row r="2735">
          <cell r="A2735">
            <v>211</v>
          </cell>
          <cell r="B2735">
            <v>16</v>
          </cell>
        </row>
        <row r="2736">
          <cell r="A2736">
            <v>212</v>
          </cell>
          <cell r="B2736">
            <v>16</v>
          </cell>
        </row>
        <row r="2737">
          <cell r="A2737">
            <v>213</v>
          </cell>
          <cell r="B2737">
            <v>16</v>
          </cell>
        </row>
        <row r="2738">
          <cell r="A2738">
            <v>214</v>
          </cell>
          <cell r="B2738">
            <v>16</v>
          </cell>
        </row>
        <row r="2739">
          <cell r="A2739">
            <v>215</v>
          </cell>
          <cell r="B2739">
            <v>16</v>
          </cell>
        </row>
        <row r="2740">
          <cell r="A2740">
            <v>216</v>
          </cell>
          <cell r="B2740">
            <v>14</v>
          </cell>
        </row>
        <row r="2741">
          <cell r="A2741">
            <v>217</v>
          </cell>
          <cell r="B2741">
            <v>16</v>
          </cell>
        </row>
        <row r="2742">
          <cell r="A2742">
            <v>218</v>
          </cell>
          <cell r="B2742">
            <v>16</v>
          </cell>
        </row>
        <row r="2743">
          <cell r="A2743">
            <v>219</v>
          </cell>
          <cell r="B2743">
            <v>8</v>
          </cell>
        </row>
        <row r="2744">
          <cell r="A2744">
            <v>220</v>
          </cell>
          <cell r="B2744">
            <v>12</v>
          </cell>
        </row>
        <row r="2745">
          <cell r="A2745">
            <v>221</v>
          </cell>
          <cell r="B2745">
            <v>3</v>
          </cell>
        </row>
        <row r="2746">
          <cell r="A2746">
            <v>222</v>
          </cell>
          <cell r="B2746">
            <v>4</v>
          </cell>
        </row>
        <row r="2747">
          <cell r="A2747">
            <v>223</v>
          </cell>
          <cell r="B2747">
            <v>9</v>
          </cell>
        </row>
        <row r="2748">
          <cell r="A2748">
            <v>224</v>
          </cell>
          <cell r="B2748">
            <v>3</v>
          </cell>
        </row>
        <row r="2749">
          <cell r="A2749">
            <v>225</v>
          </cell>
          <cell r="B2749">
            <v>3</v>
          </cell>
        </row>
        <row r="2750">
          <cell r="A2750">
            <v>226</v>
          </cell>
          <cell r="B2750">
            <v>1</v>
          </cell>
        </row>
        <row r="2751">
          <cell r="A2751">
            <v>227</v>
          </cell>
          <cell r="B2751">
            <v>11</v>
          </cell>
        </row>
        <row r="2752">
          <cell r="A2752">
            <v>228</v>
          </cell>
          <cell r="B2752">
            <v>12</v>
          </cell>
        </row>
        <row r="2753">
          <cell r="A2753">
            <v>229</v>
          </cell>
          <cell r="B2753">
            <v>3</v>
          </cell>
        </row>
        <row r="2754">
          <cell r="A2754">
            <v>230</v>
          </cell>
          <cell r="B2754">
            <v>12</v>
          </cell>
        </row>
        <row r="2755">
          <cell r="A2755">
            <v>231</v>
          </cell>
          <cell r="B2755">
            <v>7</v>
          </cell>
        </row>
        <row r="2756">
          <cell r="A2756">
            <v>232</v>
          </cell>
          <cell r="B2756">
            <v>16</v>
          </cell>
        </row>
        <row r="2757">
          <cell r="A2757">
            <v>233</v>
          </cell>
          <cell r="B2757">
            <v>16</v>
          </cell>
        </row>
        <row r="2758">
          <cell r="A2758">
            <v>234</v>
          </cell>
          <cell r="B2758">
            <v>1</v>
          </cell>
        </row>
        <row r="2759">
          <cell r="A2759">
            <v>235</v>
          </cell>
          <cell r="B2759">
            <v>1</v>
          </cell>
        </row>
        <row r="2760">
          <cell r="A2760">
            <v>236</v>
          </cell>
          <cell r="B2760">
            <v>1</v>
          </cell>
        </row>
        <row r="2761">
          <cell r="A2761">
            <v>261</v>
          </cell>
          <cell r="B2761">
            <v>8</v>
          </cell>
        </row>
        <row r="2762">
          <cell r="A2762">
            <v>262</v>
          </cell>
          <cell r="B2762">
            <v>16</v>
          </cell>
        </row>
        <row r="2763">
          <cell r="A2763">
            <v>263</v>
          </cell>
          <cell r="B2763">
            <v>8</v>
          </cell>
        </row>
        <row r="2764">
          <cell r="A2764">
            <v>264</v>
          </cell>
          <cell r="B2764">
            <v>16</v>
          </cell>
        </row>
        <row r="2765">
          <cell r="A2765">
            <v>265</v>
          </cell>
          <cell r="B2765">
            <v>11</v>
          </cell>
        </row>
        <row r="2766">
          <cell r="A2766">
            <v>266</v>
          </cell>
          <cell r="B2766">
            <v>8</v>
          </cell>
        </row>
        <row r="2767">
          <cell r="A2767">
            <v>267</v>
          </cell>
          <cell r="B2767">
            <v>4</v>
          </cell>
        </row>
        <row r="2768">
          <cell r="A2768">
            <v>268</v>
          </cell>
          <cell r="B2768">
            <v>3</v>
          </cell>
        </row>
        <row r="2769">
          <cell r="A2769">
            <v>269</v>
          </cell>
          <cell r="B2769">
            <v>7</v>
          </cell>
        </row>
        <row r="2770">
          <cell r="A2770">
            <v>270</v>
          </cell>
          <cell r="B2770">
            <v>3</v>
          </cell>
        </row>
        <row r="2771">
          <cell r="A2771">
            <v>271</v>
          </cell>
          <cell r="B2771">
            <v>3</v>
          </cell>
        </row>
        <row r="2772">
          <cell r="A2772">
            <v>272</v>
          </cell>
          <cell r="B2772">
            <v>7</v>
          </cell>
        </row>
        <row r="2773">
          <cell r="A2773">
            <v>273</v>
          </cell>
          <cell r="B2773">
            <v>11</v>
          </cell>
        </row>
        <row r="2774">
          <cell r="A2774">
            <v>274</v>
          </cell>
          <cell r="B2774">
            <v>9</v>
          </cell>
        </row>
        <row r="2775">
          <cell r="A2775">
            <v>275</v>
          </cell>
          <cell r="B2775">
            <v>7</v>
          </cell>
        </row>
        <row r="2776">
          <cell r="A2776">
            <v>276</v>
          </cell>
          <cell r="B2776">
            <v>11</v>
          </cell>
        </row>
        <row r="2777">
          <cell r="A2777">
            <v>277</v>
          </cell>
          <cell r="B2777">
            <v>3</v>
          </cell>
        </row>
        <row r="2778">
          <cell r="A2778">
            <v>278</v>
          </cell>
          <cell r="B2778">
            <v>11</v>
          </cell>
        </row>
        <row r="2779">
          <cell r="A2779">
            <v>279</v>
          </cell>
          <cell r="B2779">
            <v>11</v>
          </cell>
        </row>
        <row r="2780">
          <cell r="A2780">
            <v>280</v>
          </cell>
          <cell r="B2780">
            <v>7</v>
          </cell>
        </row>
        <row r="2781">
          <cell r="A2781">
            <v>281</v>
          </cell>
          <cell r="B2781">
            <v>11</v>
          </cell>
        </row>
        <row r="2782">
          <cell r="A2782">
            <v>282</v>
          </cell>
          <cell r="B2782">
            <v>7</v>
          </cell>
        </row>
        <row r="2783">
          <cell r="A2783">
            <v>283</v>
          </cell>
          <cell r="B2783">
            <v>15</v>
          </cell>
        </row>
        <row r="2784">
          <cell r="A2784">
            <v>284</v>
          </cell>
          <cell r="B2784">
            <v>7</v>
          </cell>
        </row>
        <row r="2785">
          <cell r="A2785">
            <v>285</v>
          </cell>
          <cell r="B2785">
            <v>8</v>
          </cell>
        </row>
        <row r="2786">
          <cell r="A2786">
            <v>286</v>
          </cell>
          <cell r="B2786">
            <v>16</v>
          </cell>
        </row>
        <row r="2787">
          <cell r="A2787">
            <v>287</v>
          </cell>
          <cell r="B2787">
            <v>8</v>
          </cell>
        </row>
        <row r="2788">
          <cell r="A2788">
            <v>288</v>
          </cell>
          <cell r="B2788">
            <v>12</v>
          </cell>
        </row>
        <row r="2789">
          <cell r="A2789">
            <v>289</v>
          </cell>
          <cell r="B2789">
            <v>15</v>
          </cell>
        </row>
        <row r="2790">
          <cell r="A2790">
            <v>290</v>
          </cell>
          <cell r="B2790">
            <v>12</v>
          </cell>
        </row>
        <row r="2791">
          <cell r="A2791">
            <v>291</v>
          </cell>
          <cell r="B2791">
            <v>3</v>
          </cell>
        </row>
        <row r="2792">
          <cell r="A2792">
            <v>292</v>
          </cell>
          <cell r="B2792">
            <v>2</v>
          </cell>
        </row>
        <row r="2793">
          <cell r="A2793">
            <v>293</v>
          </cell>
          <cell r="B2793">
            <v>15</v>
          </cell>
        </row>
        <row r="2794">
          <cell r="A2794">
            <v>294</v>
          </cell>
          <cell r="B2794">
            <v>16</v>
          </cell>
        </row>
        <row r="2795">
          <cell r="A2795">
            <v>295</v>
          </cell>
          <cell r="B2795">
            <v>8</v>
          </cell>
        </row>
        <row r="2796">
          <cell r="A2796">
            <v>296</v>
          </cell>
          <cell r="B2796">
            <v>8</v>
          </cell>
        </row>
        <row r="2797">
          <cell r="A2797">
            <v>297</v>
          </cell>
          <cell r="B2797">
            <v>3</v>
          </cell>
        </row>
        <row r="2798">
          <cell r="A2798">
            <v>298</v>
          </cell>
          <cell r="B2798">
            <v>4</v>
          </cell>
        </row>
        <row r="2799">
          <cell r="A2799">
            <v>299</v>
          </cell>
          <cell r="B2799">
            <v>7</v>
          </cell>
        </row>
        <row r="2800">
          <cell r="A2800">
            <v>300</v>
          </cell>
          <cell r="B2800">
            <v>6</v>
          </cell>
        </row>
        <row r="2801">
          <cell r="A2801">
            <v>301</v>
          </cell>
          <cell r="B2801">
            <v>8</v>
          </cell>
        </row>
        <row r="2802">
          <cell r="A2802">
            <v>302</v>
          </cell>
          <cell r="B2802">
            <v>8</v>
          </cell>
        </row>
        <row r="2803">
          <cell r="A2803">
            <v>303</v>
          </cell>
          <cell r="B2803">
            <v>8</v>
          </cell>
        </row>
        <row r="2804">
          <cell r="A2804">
            <v>304</v>
          </cell>
          <cell r="B2804">
            <v>4</v>
          </cell>
        </row>
        <row r="2805">
          <cell r="A2805">
            <v>305</v>
          </cell>
          <cell r="B2805">
            <v>1</v>
          </cell>
        </row>
        <row r="2806">
          <cell r="A2806">
            <v>306</v>
          </cell>
          <cell r="B2806">
            <v>3</v>
          </cell>
        </row>
        <row r="2807">
          <cell r="A2807">
            <v>307</v>
          </cell>
          <cell r="B2807">
            <v>2</v>
          </cell>
        </row>
        <row r="2808">
          <cell r="A2808">
            <v>308</v>
          </cell>
          <cell r="B2808">
            <v>1</v>
          </cell>
        </row>
        <row r="2809">
          <cell r="A2809">
            <v>309</v>
          </cell>
          <cell r="B2809">
            <v>4</v>
          </cell>
        </row>
        <row r="2810">
          <cell r="A2810">
            <v>310</v>
          </cell>
          <cell r="B2810">
            <v>8</v>
          </cell>
        </row>
        <row r="2811">
          <cell r="A2811">
            <v>311</v>
          </cell>
          <cell r="B2811">
            <v>4</v>
          </cell>
        </row>
        <row r="2812">
          <cell r="A2812">
            <v>312</v>
          </cell>
          <cell r="B2812">
            <v>8</v>
          </cell>
        </row>
        <row r="2813">
          <cell r="A2813">
            <v>313</v>
          </cell>
          <cell r="B2813">
            <v>3</v>
          </cell>
        </row>
        <row r="2814">
          <cell r="A2814">
            <v>314</v>
          </cell>
          <cell r="B2814">
            <v>4</v>
          </cell>
        </row>
        <row r="2815">
          <cell r="A2815">
            <v>315</v>
          </cell>
          <cell r="B2815">
            <v>8</v>
          </cell>
        </row>
        <row r="2816">
          <cell r="A2816">
            <v>316</v>
          </cell>
          <cell r="B2816">
            <v>4</v>
          </cell>
        </row>
        <row r="2817">
          <cell r="A2817">
            <v>317</v>
          </cell>
          <cell r="B2817">
            <v>8</v>
          </cell>
        </row>
        <row r="2818">
          <cell r="A2818">
            <v>318</v>
          </cell>
          <cell r="B2818">
            <v>4</v>
          </cell>
        </row>
        <row r="2819">
          <cell r="A2819">
            <v>319</v>
          </cell>
          <cell r="B2819">
            <v>3</v>
          </cell>
        </row>
        <row r="2820">
          <cell r="A2820">
            <v>320</v>
          </cell>
          <cell r="B2820">
            <v>5</v>
          </cell>
        </row>
        <row r="2821">
          <cell r="A2821">
            <v>321</v>
          </cell>
          <cell r="B2821">
            <v>16</v>
          </cell>
        </row>
        <row r="2822">
          <cell r="A2822">
            <v>322</v>
          </cell>
          <cell r="B2822">
            <v>1</v>
          </cell>
        </row>
        <row r="2823">
          <cell r="A2823">
            <v>323</v>
          </cell>
          <cell r="B2823">
            <v>1</v>
          </cell>
        </row>
        <row r="2824">
          <cell r="A2824">
            <v>324</v>
          </cell>
          <cell r="B2824">
            <v>11</v>
          </cell>
        </row>
        <row r="2825">
          <cell r="A2825">
            <v>325</v>
          </cell>
          <cell r="B2825">
            <v>7</v>
          </cell>
        </row>
        <row r="2826">
          <cell r="A2826">
            <v>326</v>
          </cell>
          <cell r="B2826">
            <v>7</v>
          </cell>
        </row>
        <row r="2827">
          <cell r="A2827">
            <v>327</v>
          </cell>
          <cell r="B2827">
            <v>4</v>
          </cell>
        </row>
        <row r="2828">
          <cell r="A2828">
            <v>328</v>
          </cell>
          <cell r="B2828">
            <v>4</v>
          </cell>
        </row>
        <row r="2829">
          <cell r="A2829">
            <v>329</v>
          </cell>
          <cell r="B2829">
            <v>4</v>
          </cell>
        </row>
        <row r="2830">
          <cell r="A2830">
            <v>330</v>
          </cell>
          <cell r="B2830">
            <v>4</v>
          </cell>
        </row>
        <row r="2831">
          <cell r="A2831">
            <v>331</v>
          </cell>
          <cell r="B2831">
            <v>4</v>
          </cell>
        </row>
        <row r="2832">
          <cell r="A2832">
            <v>332</v>
          </cell>
          <cell r="B2832">
            <v>8</v>
          </cell>
        </row>
        <row r="2833">
          <cell r="A2833">
            <v>333</v>
          </cell>
          <cell r="B2833">
            <v>7</v>
          </cell>
        </row>
        <row r="2834">
          <cell r="A2834">
            <v>334</v>
          </cell>
          <cell r="B2834">
            <v>7</v>
          </cell>
        </row>
        <row r="2835">
          <cell r="A2835">
            <v>335</v>
          </cell>
          <cell r="B2835">
            <v>7</v>
          </cell>
        </row>
        <row r="2836">
          <cell r="A2836">
            <v>336</v>
          </cell>
          <cell r="B2836">
            <v>1</v>
          </cell>
        </row>
        <row r="2837">
          <cell r="A2837">
            <v>337</v>
          </cell>
          <cell r="B2837">
            <v>8</v>
          </cell>
        </row>
        <row r="2838">
          <cell r="A2838">
            <v>338</v>
          </cell>
          <cell r="B2838">
            <v>8</v>
          </cell>
        </row>
        <row r="2839">
          <cell r="A2839">
            <v>339</v>
          </cell>
          <cell r="B2839">
            <v>4</v>
          </cell>
        </row>
        <row r="2840">
          <cell r="A2840">
            <v>340</v>
          </cell>
          <cell r="B2840">
            <v>4</v>
          </cell>
        </row>
        <row r="2841">
          <cell r="A2841">
            <v>341</v>
          </cell>
          <cell r="B2841">
            <v>4</v>
          </cell>
        </row>
        <row r="2842">
          <cell r="A2842">
            <v>342</v>
          </cell>
          <cell r="B2842">
            <v>8</v>
          </cell>
        </row>
        <row r="2843">
          <cell r="A2843">
            <v>343</v>
          </cell>
          <cell r="B2843">
            <v>16</v>
          </cell>
        </row>
        <row r="2844">
          <cell r="A2844">
            <v>344</v>
          </cell>
          <cell r="B2844">
            <v>4</v>
          </cell>
        </row>
        <row r="2845">
          <cell r="A2845">
            <v>345</v>
          </cell>
          <cell r="B2845">
            <v>8</v>
          </cell>
        </row>
        <row r="2846">
          <cell r="A2846">
            <v>346</v>
          </cell>
          <cell r="B2846">
            <v>1</v>
          </cell>
        </row>
        <row r="2847">
          <cell r="A2847">
            <v>347</v>
          </cell>
          <cell r="B2847">
            <v>8</v>
          </cell>
        </row>
        <row r="2848">
          <cell r="A2848">
            <v>348</v>
          </cell>
          <cell r="B2848">
            <v>11</v>
          </cell>
        </row>
        <row r="2849">
          <cell r="A2849">
            <v>349</v>
          </cell>
          <cell r="B2849">
            <v>7</v>
          </cell>
        </row>
        <row r="2850">
          <cell r="A2850">
            <v>350</v>
          </cell>
          <cell r="B2850">
            <v>4</v>
          </cell>
        </row>
        <row r="2851">
          <cell r="A2851">
            <v>351</v>
          </cell>
          <cell r="B2851">
            <v>7</v>
          </cell>
        </row>
        <row r="2852">
          <cell r="A2852">
            <v>352</v>
          </cell>
          <cell r="B2852">
            <v>8</v>
          </cell>
        </row>
        <row r="2853">
          <cell r="A2853">
            <v>353</v>
          </cell>
          <cell r="B2853">
            <v>8</v>
          </cell>
        </row>
        <row r="2854">
          <cell r="A2854">
            <v>354</v>
          </cell>
          <cell r="B2854">
            <v>8</v>
          </cell>
        </row>
        <row r="2855">
          <cell r="A2855">
            <v>356</v>
          </cell>
          <cell r="B2855">
            <v>1</v>
          </cell>
        </row>
        <row r="2856">
          <cell r="A2856">
            <v>357</v>
          </cell>
          <cell r="B2856">
            <v>8</v>
          </cell>
        </row>
        <row r="2857">
          <cell r="A2857">
            <v>358</v>
          </cell>
          <cell r="B2857">
            <v>8</v>
          </cell>
        </row>
        <row r="2858">
          <cell r="A2858">
            <v>359</v>
          </cell>
          <cell r="B2858">
            <v>3</v>
          </cell>
        </row>
        <row r="2859">
          <cell r="A2859">
            <v>360</v>
          </cell>
          <cell r="B2859">
            <v>7</v>
          </cell>
        </row>
        <row r="2860">
          <cell r="A2860">
            <v>361</v>
          </cell>
          <cell r="B2860">
            <v>15</v>
          </cell>
        </row>
        <row r="2861">
          <cell r="A2861">
            <v>362</v>
          </cell>
          <cell r="B2861">
            <v>4</v>
          </cell>
        </row>
        <row r="2862">
          <cell r="A2862">
            <v>363</v>
          </cell>
          <cell r="B2862">
            <v>18</v>
          </cell>
        </row>
        <row r="2863">
          <cell r="A2863">
            <v>364</v>
          </cell>
          <cell r="B2863">
            <v>12</v>
          </cell>
        </row>
        <row r="2864">
          <cell r="A2864">
            <v>365</v>
          </cell>
          <cell r="B2864">
            <v>3</v>
          </cell>
        </row>
        <row r="2865">
          <cell r="A2865">
            <v>366</v>
          </cell>
          <cell r="B2865">
            <v>8</v>
          </cell>
        </row>
        <row r="2866">
          <cell r="A2866">
            <v>367</v>
          </cell>
          <cell r="B2866">
            <v>16</v>
          </cell>
        </row>
        <row r="2867">
          <cell r="A2867">
            <v>368</v>
          </cell>
          <cell r="B2867">
            <v>8</v>
          </cell>
        </row>
        <row r="2868">
          <cell r="A2868">
            <v>369</v>
          </cell>
          <cell r="B2868">
            <v>4</v>
          </cell>
        </row>
        <row r="2869">
          <cell r="A2869">
            <v>370</v>
          </cell>
          <cell r="B2869">
            <v>7</v>
          </cell>
        </row>
        <row r="2870">
          <cell r="A2870">
            <v>371</v>
          </cell>
          <cell r="B2870">
            <v>1</v>
          </cell>
        </row>
        <row r="2871">
          <cell r="A2871">
            <v>372</v>
          </cell>
          <cell r="B2871">
            <v>1</v>
          </cell>
        </row>
        <row r="2872">
          <cell r="A2872">
            <v>373</v>
          </cell>
          <cell r="B2872">
            <v>1</v>
          </cell>
        </row>
        <row r="2873">
          <cell r="A2873">
            <v>374</v>
          </cell>
          <cell r="B2873">
            <v>11</v>
          </cell>
        </row>
        <row r="2874">
          <cell r="A2874">
            <v>375</v>
          </cell>
          <cell r="B2874">
            <v>7</v>
          </cell>
        </row>
        <row r="2875">
          <cell r="A2875">
            <v>376</v>
          </cell>
          <cell r="B2875">
            <v>1</v>
          </cell>
        </row>
        <row r="2876">
          <cell r="A2876">
            <v>377</v>
          </cell>
          <cell r="B2876">
            <v>5</v>
          </cell>
        </row>
        <row r="2877">
          <cell r="A2877">
            <v>378</v>
          </cell>
          <cell r="B2877">
            <v>3</v>
          </cell>
        </row>
        <row r="2878">
          <cell r="A2878">
            <v>379</v>
          </cell>
          <cell r="B2878">
            <v>7</v>
          </cell>
        </row>
        <row r="2879">
          <cell r="A2879">
            <v>380</v>
          </cell>
          <cell r="B2879">
            <v>3</v>
          </cell>
        </row>
        <row r="2880">
          <cell r="A2880">
            <v>381</v>
          </cell>
          <cell r="B2880">
            <v>7</v>
          </cell>
        </row>
        <row r="2881">
          <cell r="A2881">
            <v>382</v>
          </cell>
          <cell r="B2881">
            <v>3</v>
          </cell>
        </row>
        <row r="2882">
          <cell r="A2882">
            <v>383</v>
          </cell>
          <cell r="B2882">
            <v>5</v>
          </cell>
        </row>
        <row r="2883">
          <cell r="A2883">
            <v>384</v>
          </cell>
          <cell r="B2883">
            <v>7</v>
          </cell>
        </row>
        <row r="2884">
          <cell r="A2884">
            <v>385</v>
          </cell>
          <cell r="B2884">
            <v>7</v>
          </cell>
        </row>
        <row r="2885">
          <cell r="A2885">
            <v>386</v>
          </cell>
          <cell r="B2885">
            <v>7</v>
          </cell>
        </row>
        <row r="2886">
          <cell r="A2886">
            <v>387</v>
          </cell>
          <cell r="B2886">
            <v>1</v>
          </cell>
        </row>
        <row r="2887">
          <cell r="A2887">
            <v>388</v>
          </cell>
          <cell r="B2887">
            <v>5</v>
          </cell>
        </row>
        <row r="2888">
          <cell r="A2888">
            <v>389</v>
          </cell>
          <cell r="B2888">
            <v>1</v>
          </cell>
        </row>
        <row r="2889">
          <cell r="A2889">
            <v>390</v>
          </cell>
          <cell r="B2889">
            <v>3</v>
          </cell>
        </row>
        <row r="2890">
          <cell r="A2890">
            <v>391</v>
          </cell>
          <cell r="B2890">
            <v>3</v>
          </cell>
        </row>
        <row r="2891">
          <cell r="A2891">
            <v>392</v>
          </cell>
          <cell r="B2891">
            <v>7</v>
          </cell>
        </row>
        <row r="2892">
          <cell r="A2892">
            <v>393</v>
          </cell>
          <cell r="B2892">
            <v>1</v>
          </cell>
        </row>
        <row r="2893">
          <cell r="A2893">
            <v>394</v>
          </cell>
          <cell r="B2893">
            <v>5</v>
          </cell>
        </row>
        <row r="2894">
          <cell r="A2894">
            <v>395</v>
          </cell>
          <cell r="B2894">
            <v>7</v>
          </cell>
        </row>
        <row r="2895">
          <cell r="A2895">
            <v>396</v>
          </cell>
          <cell r="B2895">
            <v>7</v>
          </cell>
        </row>
        <row r="2896">
          <cell r="A2896">
            <v>397</v>
          </cell>
          <cell r="B2896">
            <v>1</v>
          </cell>
        </row>
        <row r="2897">
          <cell r="A2897">
            <v>398</v>
          </cell>
          <cell r="B2897">
            <v>1</v>
          </cell>
        </row>
        <row r="2898">
          <cell r="A2898">
            <v>399</v>
          </cell>
          <cell r="B2898">
            <v>5</v>
          </cell>
        </row>
        <row r="2899">
          <cell r="A2899">
            <v>400</v>
          </cell>
          <cell r="B2899">
            <v>1</v>
          </cell>
        </row>
        <row r="2900">
          <cell r="A2900">
            <v>401</v>
          </cell>
          <cell r="B2900">
            <v>7</v>
          </cell>
        </row>
        <row r="2901">
          <cell r="A2901">
            <v>402</v>
          </cell>
          <cell r="B2901">
            <v>5</v>
          </cell>
        </row>
        <row r="2902">
          <cell r="A2902">
            <v>403</v>
          </cell>
          <cell r="B2902">
            <v>7</v>
          </cell>
        </row>
        <row r="2903">
          <cell r="A2903">
            <v>404</v>
          </cell>
          <cell r="B2903">
            <v>5</v>
          </cell>
        </row>
        <row r="2904">
          <cell r="A2904">
            <v>405</v>
          </cell>
          <cell r="B2904">
            <v>3</v>
          </cell>
        </row>
        <row r="2905">
          <cell r="A2905">
            <v>406</v>
          </cell>
          <cell r="B2905">
            <v>3</v>
          </cell>
        </row>
        <row r="2906">
          <cell r="A2906">
            <v>407</v>
          </cell>
          <cell r="B2906">
            <v>1</v>
          </cell>
        </row>
        <row r="2907">
          <cell r="A2907">
            <v>408</v>
          </cell>
          <cell r="B2907">
            <v>3</v>
          </cell>
        </row>
        <row r="2908">
          <cell r="A2908">
            <v>409</v>
          </cell>
          <cell r="B2908">
            <v>7</v>
          </cell>
        </row>
        <row r="2909">
          <cell r="A2909">
            <v>410</v>
          </cell>
          <cell r="B2909">
            <v>1</v>
          </cell>
        </row>
        <row r="2910">
          <cell r="A2910">
            <v>411</v>
          </cell>
          <cell r="B2910">
            <v>16</v>
          </cell>
        </row>
        <row r="2911">
          <cell r="A2911">
            <v>412</v>
          </cell>
          <cell r="B2911">
            <v>12</v>
          </cell>
        </row>
        <row r="2912">
          <cell r="A2912">
            <v>413</v>
          </cell>
          <cell r="B2912">
            <v>8</v>
          </cell>
        </row>
        <row r="2913">
          <cell r="A2913">
            <v>414</v>
          </cell>
          <cell r="B2913">
            <v>4</v>
          </cell>
        </row>
        <row r="2914">
          <cell r="A2914">
            <v>415</v>
          </cell>
          <cell r="B2914">
            <v>16</v>
          </cell>
        </row>
        <row r="2915">
          <cell r="A2915">
            <v>416</v>
          </cell>
          <cell r="B2915">
            <v>4</v>
          </cell>
        </row>
        <row r="2916">
          <cell r="A2916">
            <v>417</v>
          </cell>
          <cell r="B2916">
            <v>9</v>
          </cell>
        </row>
        <row r="2917">
          <cell r="A2917">
            <v>418</v>
          </cell>
          <cell r="B2917">
            <v>11</v>
          </cell>
        </row>
        <row r="2918">
          <cell r="A2918">
            <v>419</v>
          </cell>
          <cell r="B2918">
            <v>15</v>
          </cell>
        </row>
        <row r="2919">
          <cell r="A2919">
            <v>420</v>
          </cell>
          <cell r="B2919">
            <v>5</v>
          </cell>
        </row>
        <row r="2920">
          <cell r="A2920">
            <v>421</v>
          </cell>
          <cell r="B2920">
            <v>3</v>
          </cell>
        </row>
        <row r="2921">
          <cell r="A2921">
            <v>422</v>
          </cell>
          <cell r="B2921">
            <v>3</v>
          </cell>
        </row>
        <row r="2922">
          <cell r="A2922">
            <v>423</v>
          </cell>
          <cell r="B2922">
            <v>3</v>
          </cell>
        </row>
        <row r="2923">
          <cell r="A2923">
            <v>424</v>
          </cell>
          <cell r="B2923">
            <v>4</v>
          </cell>
        </row>
        <row r="2924">
          <cell r="A2924">
            <v>425</v>
          </cell>
          <cell r="B2924">
            <v>12</v>
          </cell>
        </row>
        <row r="2925">
          <cell r="A2925">
            <v>426</v>
          </cell>
          <cell r="B2925">
            <v>12</v>
          </cell>
        </row>
        <row r="2926">
          <cell r="A2926">
            <v>427</v>
          </cell>
          <cell r="B2926">
            <v>11</v>
          </cell>
        </row>
        <row r="2927">
          <cell r="A2927">
            <v>428</v>
          </cell>
          <cell r="B2927">
            <v>4</v>
          </cell>
        </row>
        <row r="2928">
          <cell r="A2928">
            <v>429</v>
          </cell>
          <cell r="B2928">
            <v>11</v>
          </cell>
        </row>
        <row r="2929">
          <cell r="A2929">
            <v>430</v>
          </cell>
          <cell r="B2929">
            <v>3</v>
          </cell>
        </row>
        <row r="2930">
          <cell r="A2930">
            <v>431</v>
          </cell>
          <cell r="B2930">
            <v>4</v>
          </cell>
        </row>
        <row r="2931">
          <cell r="A2931">
            <v>432</v>
          </cell>
          <cell r="B2931">
            <v>12</v>
          </cell>
        </row>
        <row r="2932">
          <cell r="A2932">
            <v>433</v>
          </cell>
          <cell r="B2932">
            <v>5</v>
          </cell>
        </row>
        <row r="2933">
          <cell r="A2933">
            <v>434</v>
          </cell>
          <cell r="B2933">
            <v>5</v>
          </cell>
        </row>
        <row r="2934">
          <cell r="A2934">
            <v>435</v>
          </cell>
          <cell r="B2934">
            <v>5</v>
          </cell>
        </row>
        <row r="2935">
          <cell r="A2935">
            <v>436</v>
          </cell>
          <cell r="B2935">
            <v>7</v>
          </cell>
        </row>
        <row r="2936">
          <cell r="A2936">
            <v>437</v>
          </cell>
          <cell r="B2936">
            <v>4</v>
          </cell>
        </row>
        <row r="2937">
          <cell r="A2937">
            <v>438</v>
          </cell>
          <cell r="B2937">
            <v>4</v>
          </cell>
        </row>
        <row r="2938">
          <cell r="A2938">
            <v>439</v>
          </cell>
          <cell r="B2938">
            <v>3</v>
          </cell>
        </row>
        <row r="2939">
          <cell r="A2939">
            <v>440</v>
          </cell>
          <cell r="B2939">
            <v>3</v>
          </cell>
        </row>
        <row r="2940">
          <cell r="A2940">
            <v>441</v>
          </cell>
          <cell r="B2940">
            <v>16</v>
          </cell>
        </row>
        <row r="2941">
          <cell r="A2941">
            <v>442</v>
          </cell>
          <cell r="B2941">
            <v>1</v>
          </cell>
        </row>
        <row r="2942">
          <cell r="A2942">
            <v>443</v>
          </cell>
          <cell r="B2942">
            <v>1</v>
          </cell>
        </row>
        <row r="2943">
          <cell r="A2943">
            <v>444</v>
          </cell>
          <cell r="B2943">
            <v>4</v>
          </cell>
        </row>
        <row r="2944">
          <cell r="A2944">
            <v>445</v>
          </cell>
          <cell r="B2944">
            <v>16</v>
          </cell>
        </row>
        <row r="2945">
          <cell r="A2945">
            <v>446</v>
          </cell>
          <cell r="B2945">
            <v>11</v>
          </cell>
        </row>
        <row r="2946">
          <cell r="A2946">
            <v>447</v>
          </cell>
          <cell r="B2946">
            <v>7</v>
          </cell>
        </row>
        <row r="2947">
          <cell r="A2947">
            <v>448</v>
          </cell>
          <cell r="B2947">
            <v>7</v>
          </cell>
        </row>
        <row r="2948">
          <cell r="A2948">
            <v>449</v>
          </cell>
          <cell r="B2948">
            <v>3</v>
          </cell>
        </row>
        <row r="2949">
          <cell r="A2949">
            <v>450</v>
          </cell>
          <cell r="B2949">
            <v>12</v>
          </cell>
        </row>
        <row r="2950">
          <cell r="A2950">
            <v>451</v>
          </cell>
          <cell r="B2950">
            <v>4</v>
          </cell>
        </row>
        <row r="2951">
          <cell r="A2951">
            <v>452</v>
          </cell>
          <cell r="B2951">
            <v>1</v>
          </cell>
        </row>
        <row r="2952">
          <cell r="A2952">
            <v>453</v>
          </cell>
          <cell r="B2952">
            <v>12</v>
          </cell>
        </row>
        <row r="2953">
          <cell r="A2953">
            <v>454</v>
          </cell>
          <cell r="B2953">
            <v>3</v>
          </cell>
        </row>
        <row r="2954">
          <cell r="A2954">
            <v>455</v>
          </cell>
          <cell r="B2954">
            <v>7</v>
          </cell>
        </row>
        <row r="2955">
          <cell r="A2955">
            <v>456</v>
          </cell>
          <cell r="B2955">
            <v>9</v>
          </cell>
        </row>
        <row r="2956">
          <cell r="A2956">
            <v>457</v>
          </cell>
          <cell r="B2956">
            <v>3</v>
          </cell>
        </row>
        <row r="2957">
          <cell r="A2957">
            <v>458</v>
          </cell>
          <cell r="B2957">
            <v>3</v>
          </cell>
        </row>
        <row r="2958">
          <cell r="A2958">
            <v>459</v>
          </cell>
          <cell r="B2958">
            <v>18</v>
          </cell>
        </row>
        <row r="2959">
          <cell r="A2959">
            <v>461</v>
          </cell>
          <cell r="B2959">
            <v>7</v>
          </cell>
        </row>
        <row r="2960">
          <cell r="A2960">
            <v>462</v>
          </cell>
          <cell r="B2960">
            <v>7</v>
          </cell>
        </row>
        <row r="2961">
          <cell r="A2961">
            <v>463</v>
          </cell>
          <cell r="B2961">
            <v>11</v>
          </cell>
        </row>
        <row r="2962">
          <cell r="A2962">
            <v>464</v>
          </cell>
          <cell r="B2962">
            <v>7</v>
          </cell>
        </row>
        <row r="2963">
          <cell r="A2963">
            <v>465</v>
          </cell>
          <cell r="B2963">
            <v>7</v>
          </cell>
        </row>
        <row r="2964">
          <cell r="A2964">
            <v>466</v>
          </cell>
          <cell r="B2964">
            <v>3</v>
          </cell>
        </row>
        <row r="2965">
          <cell r="A2965">
            <v>467</v>
          </cell>
          <cell r="B2965">
            <v>11</v>
          </cell>
        </row>
        <row r="2966">
          <cell r="A2966">
            <v>468</v>
          </cell>
          <cell r="B2966">
            <v>18</v>
          </cell>
        </row>
        <row r="2967">
          <cell r="A2967">
            <v>469</v>
          </cell>
          <cell r="B2967">
            <v>3</v>
          </cell>
        </row>
        <row r="2968">
          <cell r="A2968">
            <v>470</v>
          </cell>
          <cell r="B2968">
            <v>11</v>
          </cell>
        </row>
        <row r="2969">
          <cell r="A2969">
            <v>471</v>
          </cell>
          <cell r="B2969">
            <v>15</v>
          </cell>
        </row>
        <row r="2970">
          <cell r="A2970">
            <v>472</v>
          </cell>
          <cell r="B2970">
            <v>7</v>
          </cell>
        </row>
        <row r="2971">
          <cell r="A2971">
            <v>473</v>
          </cell>
          <cell r="B2971">
            <v>7</v>
          </cell>
        </row>
        <row r="2972">
          <cell r="A2972">
            <v>474</v>
          </cell>
          <cell r="B2972">
            <v>7</v>
          </cell>
        </row>
        <row r="2973">
          <cell r="A2973">
            <v>475</v>
          </cell>
          <cell r="B2973">
            <v>7</v>
          </cell>
        </row>
        <row r="2974">
          <cell r="A2974">
            <v>476</v>
          </cell>
          <cell r="B2974">
            <v>7</v>
          </cell>
        </row>
        <row r="2975">
          <cell r="A2975">
            <v>478</v>
          </cell>
          <cell r="B2975">
            <v>3</v>
          </cell>
        </row>
        <row r="2976">
          <cell r="A2976">
            <v>479</v>
          </cell>
          <cell r="B2976">
            <v>16</v>
          </cell>
        </row>
        <row r="2977">
          <cell r="A2977">
            <v>480</v>
          </cell>
          <cell r="B2977">
            <v>3</v>
          </cell>
        </row>
        <row r="2978">
          <cell r="A2978">
            <v>481</v>
          </cell>
          <cell r="B2978">
            <v>1</v>
          </cell>
        </row>
        <row r="2979">
          <cell r="A2979">
            <v>482</v>
          </cell>
          <cell r="B2979">
            <v>16</v>
          </cell>
        </row>
        <row r="2980">
          <cell r="A2980">
            <v>483</v>
          </cell>
          <cell r="B2980">
            <v>16</v>
          </cell>
        </row>
        <row r="2981">
          <cell r="A2981">
            <v>484</v>
          </cell>
          <cell r="B2981">
            <v>3</v>
          </cell>
        </row>
        <row r="2982">
          <cell r="A2982">
            <v>485</v>
          </cell>
          <cell r="B2982">
            <v>7</v>
          </cell>
        </row>
        <row r="2983">
          <cell r="A2983">
            <v>486</v>
          </cell>
          <cell r="B2983">
            <v>1</v>
          </cell>
        </row>
        <row r="2984">
          <cell r="A2984">
            <v>487</v>
          </cell>
          <cell r="B2984">
            <v>7</v>
          </cell>
        </row>
        <row r="2985">
          <cell r="A2985">
            <v>488</v>
          </cell>
          <cell r="B2985">
            <v>11</v>
          </cell>
        </row>
        <row r="2986">
          <cell r="A2986">
            <v>489</v>
          </cell>
          <cell r="B2986">
            <v>7</v>
          </cell>
        </row>
        <row r="2987">
          <cell r="A2987">
            <v>490</v>
          </cell>
          <cell r="B2987">
            <v>1</v>
          </cell>
        </row>
        <row r="2988">
          <cell r="A2988">
            <v>491</v>
          </cell>
          <cell r="B2988">
            <v>12</v>
          </cell>
        </row>
        <row r="2989">
          <cell r="A2989">
            <v>492</v>
          </cell>
          <cell r="B2989">
            <v>8</v>
          </cell>
        </row>
        <row r="2990">
          <cell r="A2990">
            <v>493</v>
          </cell>
          <cell r="B2990">
            <v>8</v>
          </cell>
        </row>
        <row r="2991">
          <cell r="A2991">
            <v>494</v>
          </cell>
          <cell r="B2991">
            <v>8</v>
          </cell>
        </row>
        <row r="2992">
          <cell r="A2992">
            <v>495</v>
          </cell>
          <cell r="B2992">
            <v>8</v>
          </cell>
        </row>
        <row r="2993">
          <cell r="A2993">
            <v>496</v>
          </cell>
          <cell r="B2993">
            <v>8</v>
          </cell>
        </row>
        <row r="2994">
          <cell r="A2994">
            <v>497</v>
          </cell>
          <cell r="B2994">
            <v>8</v>
          </cell>
        </row>
        <row r="2995">
          <cell r="A2995">
            <v>498</v>
          </cell>
          <cell r="B2995">
            <v>8</v>
          </cell>
        </row>
        <row r="2996">
          <cell r="A2996">
            <v>499</v>
          </cell>
          <cell r="B2996">
            <v>8</v>
          </cell>
        </row>
        <row r="2997">
          <cell r="A2997">
            <v>500</v>
          </cell>
          <cell r="B2997">
            <v>8</v>
          </cell>
        </row>
        <row r="2998">
          <cell r="A2998">
            <v>501</v>
          </cell>
          <cell r="B2998">
            <v>7</v>
          </cell>
        </row>
        <row r="2999">
          <cell r="A2999">
            <v>502</v>
          </cell>
          <cell r="B2999">
            <v>1</v>
          </cell>
        </row>
        <row r="3000">
          <cell r="A3000">
            <v>503</v>
          </cell>
          <cell r="B3000">
            <v>3</v>
          </cell>
        </row>
        <row r="3001">
          <cell r="A3001">
            <v>504</v>
          </cell>
          <cell r="B3001">
            <v>3</v>
          </cell>
        </row>
        <row r="3002">
          <cell r="A3002">
            <v>505</v>
          </cell>
          <cell r="B3002">
            <v>3</v>
          </cell>
        </row>
        <row r="3003">
          <cell r="A3003">
            <v>506</v>
          </cell>
          <cell r="B3003">
            <v>7</v>
          </cell>
        </row>
        <row r="3004">
          <cell r="A3004">
            <v>507</v>
          </cell>
          <cell r="B3004">
            <v>7</v>
          </cell>
        </row>
        <row r="3005">
          <cell r="A3005">
            <v>508</v>
          </cell>
          <cell r="B3005">
            <v>1</v>
          </cell>
        </row>
        <row r="3006">
          <cell r="A3006">
            <v>509</v>
          </cell>
          <cell r="B3006">
            <v>4</v>
          </cell>
        </row>
        <row r="3007">
          <cell r="A3007">
            <v>510</v>
          </cell>
          <cell r="B3007">
            <v>4</v>
          </cell>
        </row>
        <row r="3008">
          <cell r="A3008">
            <v>511</v>
          </cell>
          <cell r="B3008">
            <v>16</v>
          </cell>
        </row>
        <row r="3009">
          <cell r="A3009">
            <v>512</v>
          </cell>
          <cell r="B3009">
            <v>12</v>
          </cell>
        </row>
        <row r="3010">
          <cell r="A3010">
            <v>513</v>
          </cell>
          <cell r="B3010">
            <v>3</v>
          </cell>
        </row>
        <row r="3011">
          <cell r="A3011">
            <v>514</v>
          </cell>
          <cell r="B3011">
            <v>8</v>
          </cell>
        </row>
        <row r="3012">
          <cell r="A3012">
            <v>515</v>
          </cell>
          <cell r="B3012">
            <v>8</v>
          </cell>
        </row>
        <row r="3013">
          <cell r="A3013">
            <v>516</v>
          </cell>
          <cell r="B3013">
            <v>8</v>
          </cell>
        </row>
        <row r="3014">
          <cell r="A3014">
            <v>517</v>
          </cell>
          <cell r="B3014">
            <v>8</v>
          </cell>
        </row>
        <row r="3015">
          <cell r="A3015">
            <v>518</v>
          </cell>
          <cell r="B3015">
            <v>12</v>
          </cell>
        </row>
        <row r="3016">
          <cell r="A3016">
            <v>519</v>
          </cell>
          <cell r="B3016">
            <v>4</v>
          </cell>
        </row>
        <row r="3017">
          <cell r="A3017">
            <v>520</v>
          </cell>
          <cell r="B3017">
            <v>12</v>
          </cell>
        </row>
        <row r="3018">
          <cell r="A3018">
            <v>521</v>
          </cell>
          <cell r="B3018">
            <v>8</v>
          </cell>
        </row>
        <row r="3019">
          <cell r="A3019">
            <v>522</v>
          </cell>
          <cell r="B3019">
            <v>8</v>
          </cell>
        </row>
        <row r="3020">
          <cell r="A3020">
            <v>523</v>
          </cell>
          <cell r="B3020">
            <v>4</v>
          </cell>
        </row>
        <row r="3021">
          <cell r="A3021">
            <v>524</v>
          </cell>
          <cell r="B3021">
            <v>3</v>
          </cell>
        </row>
        <row r="3022">
          <cell r="A3022">
            <v>525</v>
          </cell>
          <cell r="B3022">
            <v>4</v>
          </cell>
        </row>
        <row r="3023">
          <cell r="A3023">
            <v>526</v>
          </cell>
          <cell r="B3023">
            <v>4</v>
          </cell>
        </row>
        <row r="3024">
          <cell r="A3024">
            <v>527</v>
          </cell>
          <cell r="B3024">
            <v>4</v>
          </cell>
        </row>
        <row r="3025">
          <cell r="A3025">
            <v>528</v>
          </cell>
          <cell r="B3025">
            <v>8</v>
          </cell>
        </row>
        <row r="3026">
          <cell r="A3026">
            <v>529</v>
          </cell>
          <cell r="B3026">
            <v>12</v>
          </cell>
        </row>
        <row r="3027">
          <cell r="A3027">
            <v>530</v>
          </cell>
          <cell r="B3027">
            <v>7</v>
          </cell>
        </row>
        <row r="3028">
          <cell r="A3028">
            <v>531</v>
          </cell>
          <cell r="B3028">
            <v>12</v>
          </cell>
        </row>
        <row r="3029">
          <cell r="A3029">
            <v>532</v>
          </cell>
          <cell r="B3029">
            <v>16</v>
          </cell>
        </row>
        <row r="3030">
          <cell r="A3030">
            <v>533</v>
          </cell>
          <cell r="B3030">
            <v>12</v>
          </cell>
        </row>
        <row r="3031">
          <cell r="A3031">
            <v>534</v>
          </cell>
          <cell r="B3031">
            <v>8</v>
          </cell>
        </row>
        <row r="3032">
          <cell r="A3032">
            <v>535</v>
          </cell>
          <cell r="B3032">
            <v>7</v>
          </cell>
        </row>
        <row r="3033">
          <cell r="A3033">
            <v>536</v>
          </cell>
          <cell r="B3033">
            <v>7</v>
          </cell>
        </row>
        <row r="3034">
          <cell r="A3034">
            <v>537</v>
          </cell>
          <cell r="B3034">
            <v>9</v>
          </cell>
        </row>
        <row r="3035">
          <cell r="A3035">
            <v>538</v>
          </cell>
          <cell r="B3035">
            <v>15</v>
          </cell>
        </row>
        <row r="3036">
          <cell r="A3036">
            <v>539</v>
          </cell>
          <cell r="B3036">
            <v>4</v>
          </cell>
        </row>
        <row r="3037">
          <cell r="A3037">
            <v>540</v>
          </cell>
          <cell r="B3037">
            <v>15</v>
          </cell>
        </row>
        <row r="3038">
          <cell r="A3038">
            <v>541</v>
          </cell>
          <cell r="B3038">
            <v>11</v>
          </cell>
        </row>
        <row r="3039">
          <cell r="A3039">
            <v>542</v>
          </cell>
          <cell r="B3039">
            <v>7</v>
          </cell>
        </row>
        <row r="3040">
          <cell r="A3040">
            <v>543</v>
          </cell>
          <cell r="B3040">
            <v>11</v>
          </cell>
        </row>
        <row r="3041">
          <cell r="A3041">
            <v>544</v>
          </cell>
          <cell r="B3041">
            <v>1</v>
          </cell>
        </row>
        <row r="3042">
          <cell r="A3042">
            <v>545</v>
          </cell>
          <cell r="B3042">
            <v>3</v>
          </cell>
        </row>
        <row r="3043">
          <cell r="A3043">
            <v>546</v>
          </cell>
          <cell r="B3043">
            <v>3</v>
          </cell>
        </row>
        <row r="3044">
          <cell r="A3044">
            <v>547</v>
          </cell>
          <cell r="B3044">
            <v>1</v>
          </cell>
        </row>
        <row r="3045">
          <cell r="A3045">
            <v>548</v>
          </cell>
          <cell r="B3045">
            <v>12</v>
          </cell>
        </row>
        <row r="3046">
          <cell r="A3046">
            <v>549</v>
          </cell>
          <cell r="B3046">
            <v>7</v>
          </cell>
        </row>
        <row r="3047">
          <cell r="A3047">
            <v>550</v>
          </cell>
          <cell r="B3047">
            <v>4</v>
          </cell>
        </row>
        <row r="3048">
          <cell r="A3048">
            <v>551</v>
          </cell>
          <cell r="B3048">
            <v>1</v>
          </cell>
        </row>
        <row r="3049">
          <cell r="A3049">
            <v>552</v>
          </cell>
          <cell r="B3049">
            <v>11</v>
          </cell>
        </row>
        <row r="3050">
          <cell r="A3050">
            <v>553</v>
          </cell>
          <cell r="B3050">
            <v>3</v>
          </cell>
        </row>
        <row r="3051">
          <cell r="A3051">
            <v>554</v>
          </cell>
          <cell r="B3051">
            <v>4</v>
          </cell>
        </row>
        <row r="3052">
          <cell r="A3052">
            <v>555</v>
          </cell>
          <cell r="B3052">
            <v>3</v>
          </cell>
        </row>
        <row r="3053">
          <cell r="A3053">
            <v>556</v>
          </cell>
          <cell r="B3053">
            <v>3</v>
          </cell>
        </row>
        <row r="3054">
          <cell r="A3054">
            <v>557</v>
          </cell>
          <cell r="B3054">
            <v>5</v>
          </cell>
        </row>
        <row r="3055">
          <cell r="A3055">
            <v>558</v>
          </cell>
          <cell r="B3055">
            <v>3</v>
          </cell>
        </row>
        <row r="3056">
          <cell r="A3056">
            <v>559</v>
          </cell>
          <cell r="B3056">
            <v>3</v>
          </cell>
        </row>
        <row r="3057">
          <cell r="A3057">
            <v>560</v>
          </cell>
          <cell r="B3057">
            <v>16</v>
          </cell>
        </row>
        <row r="3058">
          <cell r="A3058">
            <v>561</v>
          </cell>
          <cell r="B3058">
            <v>4</v>
          </cell>
        </row>
        <row r="3059">
          <cell r="A3059">
            <v>562</v>
          </cell>
          <cell r="B3059">
            <v>7</v>
          </cell>
        </row>
        <row r="3060">
          <cell r="A3060">
            <v>563</v>
          </cell>
          <cell r="B3060">
            <v>8</v>
          </cell>
        </row>
        <row r="3061">
          <cell r="A3061">
            <v>564</v>
          </cell>
          <cell r="B3061">
            <v>7</v>
          </cell>
        </row>
        <row r="3062">
          <cell r="A3062">
            <v>565</v>
          </cell>
          <cell r="B3062">
            <v>11</v>
          </cell>
        </row>
        <row r="3063">
          <cell r="A3063">
            <v>566</v>
          </cell>
          <cell r="B3063">
            <v>7</v>
          </cell>
        </row>
        <row r="3064">
          <cell r="A3064">
            <v>567</v>
          </cell>
          <cell r="B3064">
            <v>4</v>
          </cell>
        </row>
        <row r="3065">
          <cell r="A3065">
            <v>568</v>
          </cell>
          <cell r="B3065">
            <v>12</v>
          </cell>
        </row>
        <row r="3066">
          <cell r="A3066">
            <v>569</v>
          </cell>
          <cell r="B3066">
            <v>4</v>
          </cell>
        </row>
        <row r="3067">
          <cell r="A3067">
            <v>570</v>
          </cell>
          <cell r="B3067">
            <v>12</v>
          </cell>
        </row>
        <row r="3068">
          <cell r="A3068">
            <v>571</v>
          </cell>
          <cell r="B3068">
            <v>16</v>
          </cell>
        </row>
        <row r="3069">
          <cell r="A3069">
            <v>572</v>
          </cell>
          <cell r="B3069">
            <v>16</v>
          </cell>
        </row>
        <row r="3070">
          <cell r="A3070">
            <v>573</v>
          </cell>
          <cell r="B3070">
            <v>16</v>
          </cell>
        </row>
        <row r="3071">
          <cell r="A3071">
            <v>574</v>
          </cell>
          <cell r="B3071">
            <v>16</v>
          </cell>
        </row>
        <row r="3072">
          <cell r="A3072">
            <v>575</v>
          </cell>
          <cell r="B3072">
            <v>15</v>
          </cell>
        </row>
        <row r="3073">
          <cell r="A3073">
            <v>576</v>
          </cell>
          <cell r="B3073">
            <v>16</v>
          </cell>
        </row>
        <row r="3074">
          <cell r="A3074">
            <v>577</v>
          </cell>
          <cell r="B3074">
            <v>16</v>
          </cell>
        </row>
        <row r="3075">
          <cell r="A3075">
            <v>578</v>
          </cell>
          <cell r="B3075">
            <v>12</v>
          </cell>
        </row>
        <row r="3076">
          <cell r="A3076">
            <v>579</v>
          </cell>
          <cell r="B3076">
            <v>16</v>
          </cell>
        </row>
        <row r="3077">
          <cell r="A3077">
            <v>580</v>
          </cell>
          <cell r="B3077">
            <v>8</v>
          </cell>
        </row>
        <row r="3078">
          <cell r="A3078">
            <v>581</v>
          </cell>
          <cell r="B3078">
            <v>16</v>
          </cell>
        </row>
        <row r="3079">
          <cell r="A3079">
            <v>582</v>
          </cell>
          <cell r="B3079">
            <v>12</v>
          </cell>
        </row>
        <row r="3080">
          <cell r="A3080">
            <v>583</v>
          </cell>
          <cell r="B3080">
            <v>4</v>
          </cell>
        </row>
        <row r="3081">
          <cell r="A3081">
            <v>584</v>
          </cell>
          <cell r="B3081">
            <v>8</v>
          </cell>
        </row>
        <row r="3082">
          <cell r="A3082">
            <v>585</v>
          </cell>
          <cell r="B3082">
            <v>8</v>
          </cell>
        </row>
        <row r="3083">
          <cell r="A3083">
            <v>586</v>
          </cell>
          <cell r="B3083">
            <v>16</v>
          </cell>
        </row>
        <row r="3084">
          <cell r="A3084">
            <v>587</v>
          </cell>
          <cell r="B3084">
            <v>4</v>
          </cell>
        </row>
        <row r="3085">
          <cell r="A3085">
            <v>588</v>
          </cell>
          <cell r="B3085">
            <v>4</v>
          </cell>
        </row>
        <row r="3086">
          <cell r="A3086">
            <v>589</v>
          </cell>
          <cell r="B3086">
            <v>12</v>
          </cell>
        </row>
        <row r="3087">
          <cell r="A3087">
            <v>590</v>
          </cell>
          <cell r="B3087">
            <v>8</v>
          </cell>
        </row>
        <row r="3088">
          <cell r="A3088">
            <v>593</v>
          </cell>
          <cell r="B3088">
            <v>16</v>
          </cell>
        </row>
        <row r="3089">
          <cell r="A3089">
            <v>921</v>
          </cell>
          <cell r="B3089">
            <v>7</v>
          </cell>
        </row>
        <row r="3090">
          <cell r="A3090">
            <v>1147</v>
          </cell>
          <cell r="B3090">
            <v>4</v>
          </cell>
        </row>
        <row r="3091">
          <cell r="A3091">
            <v>1148</v>
          </cell>
          <cell r="B3091">
            <v>3</v>
          </cell>
        </row>
        <row r="3092">
          <cell r="A3092">
            <v>1149</v>
          </cell>
          <cell r="B3092">
            <v>16</v>
          </cell>
        </row>
        <row r="3093">
          <cell r="A3093">
            <v>1150</v>
          </cell>
          <cell r="B3093">
            <v>8</v>
          </cell>
        </row>
        <row r="3094">
          <cell r="A3094">
            <v>1151</v>
          </cell>
          <cell r="B3094">
            <v>7</v>
          </cell>
        </row>
        <row r="3095">
          <cell r="A3095">
            <v>1152</v>
          </cell>
          <cell r="B3095">
            <v>7</v>
          </cell>
        </row>
        <row r="3096">
          <cell r="A3096">
            <v>1153</v>
          </cell>
          <cell r="B3096">
            <v>4</v>
          </cell>
        </row>
        <row r="3097">
          <cell r="A3097">
            <v>1155</v>
          </cell>
          <cell r="B3097">
            <v>4</v>
          </cell>
        </row>
        <row r="3098">
          <cell r="A3098">
            <v>1156</v>
          </cell>
          <cell r="B3098">
            <v>1</v>
          </cell>
        </row>
        <row r="3099">
          <cell r="A3099">
            <v>1157</v>
          </cell>
          <cell r="B3099">
            <v>5</v>
          </cell>
        </row>
        <row r="3100">
          <cell r="A3100">
            <v>1158</v>
          </cell>
          <cell r="B3100">
            <v>1</v>
          </cell>
        </row>
        <row r="3101">
          <cell r="A3101">
            <v>1159</v>
          </cell>
          <cell r="B3101">
            <v>11</v>
          </cell>
        </row>
        <row r="3102">
          <cell r="A3102">
            <v>1160</v>
          </cell>
          <cell r="B3102">
            <v>7</v>
          </cell>
        </row>
        <row r="3103">
          <cell r="A3103">
            <v>1161</v>
          </cell>
          <cell r="B3103">
            <v>11</v>
          </cell>
        </row>
        <row r="3104">
          <cell r="A3104">
            <v>1162</v>
          </cell>
          <cell r="B3104">
            <v>7</v>
          </cell>
        </row>
        <row r="3105">
          <cell r="A3105">
            <v>1163</v>
          </cell>
          <cell r="B3105">
            <v>3</v>
          </cell>
        </row>
        <row r="3106">
          <cell r="A3106">
            <v>1164</v>
          </cell>
          <cell r="B3106">
            <v>7</v>
          </cell>
        </row>
        <row r="3107">
          <cell r="A3107">
            <v>1165</v>
          </cell>
          <cell r="B3107">
            <v>3</v>
          </cell>
        </row>
        <row r="3108">
          <cell r="A3108">
            <v>1166</v>
          </cell>
          <cell r="B3108">
            <v>7</v>
          </cell>
        </row>
        <row r="3109">
          <cell r="A3109">
            <v>1167</v>
          </cell>
          <cell r="B3109">
            <v>3</v>
          </cell>
        </row>
        <row r="3110">
          <cell r="A3110">
            <v>1169</v>
          </cell>
          <cell r="B3110">
            <v>3</v>
          </cell>
        </row>
        <row r="3111">
          <cell r="A3111">
            <v>1170</v>
          </cell>
          <cell r="B3111">
            <v>7</v>
          </cell>
        </row>
        <row r="3112">
          <cell r="A3112">
            <v>1171</v>
          </cell>
          <cell r="B3112">
            <v>7</v>
          </cell>
        </row>
        <row r="3113">
          <cell r="A3113">
            <v>1172</v>
          </cell>
          <cell r="B3113">
            <v>3</v>
          </cell>
        </row>
        <row r="3114">
          <cell r="A3114">
            <v>1173</v>
          </cell>
          <cell r="B3114">
            <v>4</v>
          </cell>
        </row>
        <row r="3115">
          <cell r="A3115">
            <v>1174</v>
          </cell>
          <cell r="B3115">
            <v>11</v>
          </cell>
        </row>
        <row r="3116">
          <cell r="A3116">
            <v>1175</v>
          </cell>
          <cell r="B3116">
            <v>12</v>
          </cell>
        </row>
        <row r="3117">
          <cell r="A3117">
            <v>1176</v>
          </cell>
          <cell r="B3117">
            <v>15</v>
          </cell>
        </row>
        <row r="3118">
          <cell r="A3118">
            <v>1177</v>
          </cell>
          <cell r="B3118">
            <v>12</v>
          </cell>
        </row>
        <row r="3119">
          <cell r="A3119">
            <v>1178</v>
          </cell>
          <cell r="B3119">
            <v>7</v>
          </cell>
        </row>
        <row r="3120">
          <cell r="A3120">
            <v>1179</v>
          </cell>
          <cell r="B3120">
            <v>12</v>
          </cell>
        </row>
        <row r="3121">
          <cell r="A3121">
            <v>1180</v>
          </cell>
          <cell r="B3121">
            <v>7</v>
          </cell>
        </row>
        <row r="3122">
          <cell r="A3122">
            <v>1181</v>
          </cell>
          <cell r="B3122">
            <v>3</v>
          </cell>
        </row>
        <row r="3123">
          <cell r="A3123">
            <v>1182</v>
          </cell>
          <cell r="B3123">
            <v>16</v>
          </cell>
        </row>
        <row r="3124">
          <cell r="A3124">
            <v>1183</v>
          </cell>
          <cell r="B3124">
            <v>7</v>
          </cell>
        </row>
        <row r="3125">
          <cell r="A3125">
            <v>1184</v>
          </cell>
          <cell r="B3125">
            <v>15</v>
          </cell>
        </row>
        <row r="3126">
          <cell r="A3126">
            <v>1185</v>
          </cell>
          <cell r="B3126">
            <v>15</v>
          </cell>
        </row>
        <row r="3127">
          <cell r="A3127">
            <v>1186</v>
          </cell>
          <cell r="B3127">
            <v>7</v>
          </cell>
        </row>
        <row r="3128">
          <cell r="A3128">
            <v>1187</v>
          </cell>
          <cell r="B3128">
            <v>7</v>
          </cell>
        </row>
        <row r="3129">
          <cell r="A3129">
            <v>1188</v>
          </cell>
          <cell r="B3129">
            <v>7</v>
          </cell>
        </row>
        <row r="3130">
          <cell r="A3130">
            <v>1189</v>
          </cell>
          <cell r="B3130">
            <v>11</v>
          </cell>
        </row>
        <row r="3131">
          <cell r="A3131">
            <v>1190</v>
          </cell>
          <cell r="B3131">
            <v>7</v>
          </cell>
        </row>
        <row r="3132">
          <cell r="A3132">
            <v>1191</v>
          </cell>
          <cell r="B3132">
            <v>11</v>
          </cell>
        </row>
        <row r="3133">
          <cell r="A3133">
            <v>1192</v>
          </cell>
          <cell r="B3133">
            <v>7</v>
          </cell>
        </row>
        <row r="3134">
          <cell r="A3134">
            <v>1193</v>
          </cell>
          <cell r="B3134">
            <v>7</v>
          </cell>
        </row>
        <row r="3135">
          <cell r="A3135">
            <v>1194</v>
          </cell>
          <cell r="B3135">
            <v>7</v>
          </cell>
        </row>
        <row r="3136">
          <cell r="A3136">
            <v>1195</v>
          </cell>
          <cell r="B3136">
            <v>12</v>
          </cell>
        </row>
        <row r="3137">
          <cell r="A3137">
            <v>1196</v>
          </cell>
          <cell r="B3137">
            <v>3</v>
          </cell>
        </row>
        <row r="3138">
          <cell r="A3138">
            <v>1197</v>
          </cell>
          <cell r="B3138">
            <v>8</v>
          </cell>
        </row>
        <row r="3139">
          <cell r="A3139">
            <v>1200</v>
          </cell>
          <cell r="B3139">
            <v>11</v>
          </cell>
        </row>
        <row r="3140">
          <cell r="A3140">
            <v>1204</v>
          </cell>
          <cell r="B3140">
            <v>1</v>
          </cell>
        </row>
        <row r="3141">
          <cell r="A3141">
            <v>1211</v>
          </cell>
          <cell r="B3141">
            <v>5</v>
          </cell>
        </row>
        <row r="3142">
          <cell r="A3142">
            <v>1212</v>
          </cell>
          <cell r="B3142">
            <v>4</v>
          </cell>
        </row>
        <row r="3143">
          <cell r="A3143">
            <v>1213</v>
          </cell>
          <cell r="B3143">
            <v>4</v>
          </cell>
        </row>
        <row r="3144">
          <cell r="A3144">
            <v>1214</v>
          </cell>
          <cell r="B3144">
            <v>4</v>
          </cell>
        </row>
        <row r="3145">
          <cell r="A3145">
            <v>1215</v>
          </cell>
          <cell r="B3145">
            <v>1</v>
          </cell>
        </row>
        <row r="3146">
          <cell r="A3146">
            <v>1216</v>
          </cell>
          <cell r="B3146">
            <v>4</v>
          </cell>
        </row>
        <row r="3147">
          <cell r="A3147">
            <v>1217</v>
          </cell>
          <cell r="B3147">
            <v>4</v>
          </cell>
        </row>
        <row r="3148">
          <cell r="A3148">
            <v>1218</v>
          </cell>
          <cell r="B3148">
            <v>1</v>
          </cell>
        </row>
        <row r="3149">
          <cell r="A3149">
            <v>1219</v>
          </cell>
          <cell r="B3149">
            <v>11</v>
          </cell>
        </row>
        <row r="3150">
          <cell r="A3150">
            <v>1220</v>
          </cell>
          <cell r="B3150">
            <v>4</v>
          </cell>
        </row>
        <row r="3151">
          <cell r="A3151">
            <v>1221</v>
          </cell>
          <cell r="B3151">
            <v>4</v>
          </cell>
        </row>
        <row r="3152">
          <cell r="A3152">
            <v>1222</v>
          </cell>
          <cell r="B3152">
            <v>4</v>
          </cell>
        </row>
        <row r="3153">
          <cell r="A3153">
            <v>1223</v>
          </cell>
          <cell r="B3153">
            <v>3</v>
          </cell>
        </row>
        <row r="3154">
          <cell r="A3154">
            <v>1224</v>
          </cell>
          <cell r="B3154">
            <v>7</v>
          </cell>
        </row>
        <row r="3155">
          <cell r="A3155">
            <v>1225</v>
          </cell>
          <cell r="B3155">
            <v>1</v>
          </cell>
        </row>
        <row r="3156">
          <cell r="A3156">
            <v>1229</v>
          </cell>
          <cell r="B3156">
            <v>12</v>
          </cell>
        </row>
        <row r="3157">
          <cell r="A3157">
            <v>1230</v>
          </cell>
          <cell r="B3157">
            <v>8</v>
          </cell>
        </row>
        <row r="3158">
          <cell r="A3158">
            <v>1232</v>
          </cell>
          <cell r="B3158">
            <v>4</v>
          </cell>
        </row>
        <row r="3159">
          <cell r="A3159">
            <v>1233</v>
          </cell>
          <cell r="B3159">
            <v>12</v>
          </cell>
        </row>
        <row r="3160">
          <cell r="A3160">
            <v>1234</v>
          </cell>
          <cell r="B3160">
            <v>12</v>
          </cell>
        </row>
        <row r="3161">
          <cell r="A3161">
            <v>1235</v>
          </cell>
          <cell r="B3161">
            <v>16</v>
          </cell>
        </row>
        <row r="3162">
          <cell r="A3162">
            <v>1236</v>
          </cell>
          <cell r="B3162">
            <v>16</v>
          </cell>
        </row>
        <row r="3163">
          <cell r="A3163">
            <v>1237</v>
          </cell>
          <cell r="B3163">
            <v>2</v>
          </cell>
        </row>
        <row r="3164">
          <cell r="A3164">
            <v>1238</v>
          </cell>
          <cell r="B3164">
            <v>7</v>
          </cell>
        </row>
        <row r="3165">
          <cell r="A3165">
            <v>1239</v>
          </cell>
          <cell r="B3165">
            <v>3</v>
          </cell>
        </row>
        <row r="3166">
          <cell r="A3166">
            <v>1240</v>
          </cell>
          <cell r="B3166">
            <v>12</v>
          </cell>
        </row>
        <row r="3167">
          <cell r="A3167">
            <v>1241</v>
          </cell>
          <cell r="B3167">
            <v>4</v>
          </cell>
        </row>
        <row r="3168">
          <cell r="A3168">
            <v>1242</v>
          </cell>
          <cell r="B3168">
            <v>8</v>
          </cell>
        </row>
        <row r="3169">
          <cell r="A3169">
            <v>1243</v>
          </cell>
          <cell r="B3169">
            <v>3</v>
          </cell>
        </row>
        <row r="3170">
          <cell r="A3170">
            <v>1244</v>
          </cell>
          <cell r="B3170">
            <v>3</v>
          </cell>
        </row>
        <row r="3171">
          <cell r="A3171">
            <v>1245</v>
          </cell>
          <cell r="B3171">
            <v>3</v>
          </cell>
        </row>
        <row r="3172">
          <cell r="A3172">
            <v>1246</v>
          </cell>
          <cell r="B3172">
            <v>4</v>
          </cell>
        </row>
        <row r="3173">
          <cell r="A3173">
            <v>1247</v>
          </cell>
          <cell r="B3173">
            <v>4</v>
          </cell>
        </row>
        <row r="3174">
          <cell r="A3174">
            <v>1248</v>
          </cell>
          <cell r="B3174">
            <v>8</v>
          </cell>
        </row>
        <row r="3175">
          <cell r="A3175">
            <v>1249</v>
          </cell>
          <cell r="B3175">
            <v>8</v>
          </cell>
        </row>
        <row r="3176">
          <cell r="A3176">
            <v>1250</v>
          </cell>
          <cell r="B3176">
            <v>4</v>
          </cell>
        </row>
        <row r="3177">
          <cell r="A3177">
            <v>1251</v>
          </cell>
          <cell r="B3177">
            <v>4</v>
          </cell>
        </row>
        <row r="3178">
          <cell r="A3178">
            <v>1252</v>
          </cell>
          <cell r="B3178">
            <v>8</v>
          </cell>
        </row>
        <row r="3179">
          <cell r="A3179">
            <v>1253</v>
          </cell>
          <cell r="B3179">
            <v>12</v>
          </cell>
        </row>
        <row r="3180">
          <cell r="A3180">
            <v>1254</v>
          </cell>
          <cell r="B3180">
            <v>8</v>
          </cell>
        </row>
        <row r="3181">
          <cell r="A3181">
            <v>1255</v>
          </cell>
          <cell r="B3181">
            <v>4</v>
          </cell>
        </row>
        <row r="3182">
          <cell r="A3182">
            <v>1256</v>
          </cell>
          <cell r="B3182">
            <v>15</v>
          </cell>
        </row>
        <row r="3183">
          <cell r="A3183">
            <v>1257</v>
          </cell>
          <cell r="B3183">
            <v>8</v>
          </cell>
        </row>
        <row r="3184">
          <cell r="A3184">
            <v>1258</v>
          </cell>
          <cell r="B3184">
            <v>4</v>
          </cell>
        </row>
        <row r="3185">
          <cell r="A3185">
            <v>1259</v>
          </cell>
          <cell r="B3185">
            <v>8</v>
          </cell>
        </row>
        <row r="3186">
          <cell r="A3186">
            <v>1260</v>
          </cell>
          <cell r="B3186">
            <v>8</v>
          </cell>
        </row>
        <row r="3187">
          <cell r="A3187">
            <v>1261</v>
          </cell>
          <cell r="B3187">
            <v>15</v>
          </cell>
        </row>
        <row r="3188">
          <cell r="A3188">
            <v>1262</v>
          </cell>
          <cell r="B3188">
            <v>7</v>
          </cell>
        </row>
        <row r="3189">
          <cell r="A3189">
            <v>1263</v>
          </cell>
          <cell r="B3189">
            <v>4</v>
          </cell>
        </row>
        <row r="3190">
          <cell r="A3190">
            <v>1264</v>
          </cell>
          <cell r="B3190">
            <v>3</v>
          </cell>
        </row>
        <row r="3191">
          <cell r="A3191">
            <v>1265</v>
          </cell>
          <cell r="B3191">
            <v>3</v>
          </cell>
        </row>
        <row r="3192">
          <cell r="A3192">
            <v>1266</v>
          </cell>
          <cell r="B3192">
            <v>4</v>
          </cell>
        </row>
        <row r="3193">
          <cell r="A3193">
            <v>1268</v>
          </cell>
          <cell r="B3193">
            <v>4</v>
          </cell>
        </row>
        <row r="3194">
          <cell r="A3194">
            <v>1269</v>
          </cell>
          <cell r="B3194">
            <v>3</v>
          </cell>
        </row>
        <row r="3195">
          <cell r="A3195">
            <v>1280</v>
          </cell>
          <cell r="B3195">
            <v>7</v>
          </cell>
        </row>
        <row r="3196">
          <cell r="A3196">
            <v>1281</v>
          </cell>
          <cell r="B3196">
            <v>8</v>
          </cell>
        </row>
        <row r="3197">
          <cell r="A3197">
            <v>1282</v>
          </cell>
          <cell r="B3197">
            <v>8</v>
          </cell>
        </row>
        <row r="3198">
          <cell r="A3198">
            <v>1283</v>
          </cell>
          <cell r="B3198">
            <v>8</v>
          </cell>
        </row>
        <row r="3199">
          <cell r="A3199">
            <v>1284</v>
          </cell>
          <cell r="B3199">
            <v>4</v>
          </cell>
        </row>
        <row r="3200">
          <cell r="A3200">
            <v>1285</v>
          </cell>
          <cell r="B3200">
            <v>12</v>
          </cell>
        </row>
        <row r="3201">
          <cell r="A3201">
            <v>1286</v>
          </cell>
          <cell r="B3201">
            <v>3</v>
          </cell>
        </row>
        <row r="3202">
          <cell r="A3202">
            <v>1287</v>
          </cell>
          <cell r="B3202">
            <v>11</v>
          </cell>
        </row>
        <row r="3203">
          <cell r="A3203">
            <v>1288</v>
          </cell>
          <cell r="B3203">
            <v>1</v>
          </cell>
        </row>
        <row r="3204">
          <cell r="A3204">
            <v>1289</v>
          </cell>
          <cell r="B3204">
            <v>12</v>
          </cell>
        </row>
        <row r="3205">
          <cell r="A3205">
            <v>1290</v>
          </cell>
          <cell r="B3205">
            <v>4</v>
          </cell>
        </row>
        <row r="3206">
          <cell r="A3206">
            <v>1291</v>
          </cell>
          <cell r="B3206">
            <v>4</v>
          </cell>
        </row>
        <row r="3207">
          <cell r="A3207">
            <v>1292</v>
          </cell>
          <cell r="B3207">
            <v>3</v>
          </cell>
        </row>
        <row r="3208">
          <cell r="A3208">
            <v>1293</v>
          </cell>
          <cell r="B3208">
            <v>5</v>
          </cell>
        </row>
        <row r="3209">
          <cell r="A3209">
            <v>1294</v>
          </cell>
          <cell r="B3209">
            <v>3</v>
          </cell>
        </row>
        <row r="3210">
          <cell r="A3210">
            <v>1295</v>
          </cell>
          <cell r="B3210">
            <v>3</v>
          </cell>
        </row>
        <row r="3211">
          <cell r="A3211">
            <v>1297</v>
          </cell>
          <cell r="B3211">
            <v>12</v>
          </cell>
        </row>
        <row r="3212">
          <cell r="A3212">
            <v>1298</v>
          </cell>
          <cell r="B3212">
            <v>11</v>
          </cell>
        </row>
        <row r="3213">
          <cell r="A3213">
            <v>1299</v>
          </cell>
          <cell r="B3213">
            <v>11</v>
          </cell>
        </row>
        <row r="3214">
          <cell r="A3214">
            <v>1300</v>
          </cell>
          <cell r="B3214">
            <v>8</v>
          </cell>
        </row>
        <row r="3215">
          <cell r="A3215">
            <v>1301</v>
          </cell>
          <cell r="B3215">
            <v>7</v>
          </cell>
        </row>
        <row r="3216">
          <cell r="A3216">
            <v>1302</v>
          </cell>
          <cell r="B3216">
            <v>11</v>
          </cell>
        </row>
        <row r="3217">
          <cell r="A3217">
            <v>1303</v>
          </cell>
          <cell r="B3217">
            <v>11</v>
          </cell>
        </row>
        <row r="3218">
          <cell r="A3218">
            <v>1304</v>
          </cell>
          <cell r="B3218">
            <v>16</v>
          </cell>
        </row>
        <row r="3219">
          <cell r="A3219">
            <v>1305</v>
          </cell>
          <cell r="B3219">
            <v>5</v>
          </cell>
        </row>
        <row r="3220">
          <cell r="A3220">
            <v>1306</v>
          </cell>
          <cell r="B3220">
            <v>7</v>
          </cell>
        </row>
        <row r="3221">
          <cell r="A3221">
            <v>1307</v>
          </cell>
          <cell r="B3221">
            <v>3</v>
          </cell>
        </row>
        <row r="3222">
          <cell r="A3222">
            <v>1308</v>
          </cell>
          <cell r="B3222">
            <v>7</v>
          </cell>
        </row>
        <row r="3223">
          <cell r="A3223">
            <v>1309</v>
          </cell>
          <cell r="B3223">
            <v>3</v>
          </cell>
        </row>
        <row r="3224">
          <cell r="A3224">
            <v>1310</v>
          </cell>
          <cell r="B3224">
            <v>7</v>
          </cell>
        </row>
        <row r="3225">
          <cell r="A3225">
            <v>1311</v>
          </cell>
          <cell r="B3225">
            <v>4</v>
          </cell>
        </row>
        <row r="3226">
          <cell r="A3226">
            <v>1312</v>
          </cell>
          <cell r="B3226">
            <v>8</v>
          </cell>
        </row>
        <row r="3227">
          <cell r="A3227">
            <v>1313</v>
          </cell>
          <cell r="B3227">
            <v>4</v>
          </cell>
        </row>
        <row r="3228">
          <cell r="A3228">
            <v>1318</v>
          </cell>
          <cell r="B3228">
            <v>4</v>
          </cell>
        </row>
        <row r="3229">
          <cell r="A3229">
            <v>1319</v>
          </cell>
          <cell r="B3229">
            <v>4</v>
          </cell>
        </row>
        <row r="3230">
          <cell r="A3230">
            <v>1323</v>
          </cell>
          <cell r="B3230">
            <v>8</v>
          </cell>
        </row>
        <row r="3231">
          <cell r="A3231">
            <v>1324</v>
          </cell>
          <cell r="B3231">
            <v>12</v>
          </cell>
        </row>
        <row r="3232">
          <cell r="A3232">
            <v>1325</v>
          </cell>
          <cell r="B3232">
            <v>8</v>
          </cell>
        </row>
        <row r="3233">
          <cell r="A3233">
            <v>1326</v>
          </cell>
          <cell r="B3233">
            <v>8</v>
          </cell>
        </row>
        <row r="3234">
          <cell r="A3234">
            <v>1340</v>
          </cell>
          <cell r="B3234">
            <v>7</v>
          </cell>
        </row>
        <row r="3235">
          <cell r="A3235">
            <v>1341</v>
          </cell>
          <cell r="B3235">
            <v>7</v>
          </cell>
        </row>
        <row r="3236">
          <cell r="A3236">
            <v>1342</v>
          </cell>
          <cell r="B3236">
            <v>7</v>
          </cell>
        </row>
        <row r="3237">
          <cell r="A3237">
            <v>1344</v>
          </cell>
          <cell r="B3237">
            <v>8</v>
          </cell>
        </row>
        <row r="3238">
          <cell r="A3238">
            <v>1345</v>
          </cell>
          <cell r="B3238">
            <v>7</v>
          </cell>
        </row>
        <row r="3239">
          <cell r="A3239">
            <v>1346</v>
          </cell>
          <cell r="B3239">
            <v>7</v>
          </cell>
        </row>
        <row r="3240">
          <cell r="A3240">
            <v>1347</v>
          </cell>
          <cell r="B3240">
            <v>11</v>
          </cell>
        </row>
        <row r="3241">
          <cell r="A3241">
            <v>1349</v>
          </cell>
          <cell r="B3241">
            <v>7</v>
          </cell>
        </row>
        <row r="3242">
          <cell r="A3242">
            <v>1350</v>
          </cell>
          <cell r="B3242">
            <v>7</v>
          </cell>
        </row>
        <row r="3243">
          <cell r="A3243">
            <v>1351</v>
          </cell>
          <cell r="B3243">
            <v>7</v>
          </cell>
        </row>
        <row r="3244">
          <cell r="A3244">
            <v>1352</v>
          </cell>
          <cell r="B3244">
            <v>15</v>
          </cell>
        </row>
        <row r="3245">
          <cell r="A3245">
            <v>1361</v>
          </cell>
          <cell r="B3245">
            <v>16</v>
          </cell>
        </row>
        <row r="3246">
          <cell r="A3246">
            <v>1375</v>
          </cell>
          <cell r="B3246">
            <v>4</v>
          </cell>
        </row>
        <row r="3247">
          <cell r="A3247">
            <v>1379</v>
          </cell>
          <cell r="B3247">
            <v>8</v>
          </cell>
        </row>
        <row r="3248">
          <cell r="A3248">
            <v>1380</v>
          </cell>
          <cell r="B3248">
            <v>8</v>
          </cell>
        </row>
        <row r="3249">
          <cell r="A3249">
            <v>1388</v>
          </cell>
          <cell r="B3249">
            <v>3</v>
          </cell>
        </row>
        <row r="3250">
          <cell r="A3250">
            <v>1389</v>
          </cell>
          <cell r="B3250">
            <v>7</v>
          </cell>
        </row>
        <row r="3251">
          <cell r="A3251">
            <v>1390</v>
          </cell>
          <cell r="B3251">
            <v>8</v>
          </cell>
        </row>
        <row r="3252">
          <cell r="A3252">
            <v>1391</v>
          </cell>
          <cell r="B3252">
            <v>2</v>
          </cell>
        </row>
        <row r="3253">
          <cell r="A3253">
            <v>1395</v>
          </cell>
          <cell r="B3253">
            <v>4</v>
          </cell>
        </row>
        <row r="3254">
          <cell r="A3254">
            <v>1396</v>
          </cell>
          <cell r="B3254">
            <v>8</v>
          </cell>
        </row>
        <row r="3255">
          <cell r="A3255">
            <v>1398</v>
          </cell>
          <cell r="B3255">
            <v>1</v>
          </cell>
        </row>
        <row r="3256">
          <cell r="A3256">
            <v>1399</v>
          </cell>
          <cell r="B3256">
            <v>8</v>
          </cell>
        </row>
        <row r="3257">
          <cell r="A3257">
            <v>1400</v>
          </cell>
          <cell r="B3257">
            <v>6</v>
          </cell>
        </row>
        <row r="3258">
          <cell r="A3258">
            <v>1401</v>
          </cell>
          <cell r="B3258">
            <v>4</v>
          </cell>
        </row>
        <row r="3259">
          <cell r="A3259">
            <v>1402</v>
          </cell>
          <cell r="B3259">
            <v>4</v>
          </cell>
        </row>
        <row r="3260">
          <cell r="A3260">
            <v>1406</v>
          </cell>
          <cell r="B3260">
            <v>8</v>
          </cell>
        </row>
        <row r="3261">
          <cell r="A3261">
            <v>1407</v>
          </cell>
          <cell r="B3261">
            <v>8</v>
          </cell>
        </row>
        <row r="3262">
          <cell r="A3262">
            <v>1408</v>
          </cell>
          <cell r="B3262">
            <v>8</v>
          </cell>
        </row>
        <row r="3263">
          <cell r="A3263">
            <v>1409</v>
          </cell>
          <cell r="B3263">
            <v>8</v>
          </cell>
        </row>
        <row r="3264">
          <cell r="A3264">
            <v>1413</v>
          </cell>
          <cell r="B3264">
            <v>4</v>
          </cell>
        </row>
        <row r="3265">
          <cell r="A3265">
            <v>1414</v>
          </cell>
          <cell r="B3265">
            <v>8</v>
          </cell>
        </row>
        <row r="3266">
          <cell r="A3266">
            <v>1417</v>
          </cell>
          <cell r="B3266">
            <v>7</v>
          </cell>
        </row>
        <row r="3267">
          <cell r="A3267">
            <v>1418</v>
          </cell>
          <cell r="B3267">
            <v>3</v>
          </cell>
        </row>
        <row r="3268">
          <cell r="A3268">
            <v>1419</v>
          </cell>
          <cell r="B3268">
            <v>8</v>
          </cell>
        </row>
        <row r="3269">
          <cell r="A3269">
            <v>1420</v>
          </cell>
          <cell r="B3269">
            <v>12</v>
          </cell>
        </row>
        <row r="3270">
          <cell r="A3270">
            <v>1421</v>
          </cell>
          <cell r="B3270">
            <v>9</v>
          </cell>
        </row>
        <row r="3271">
          <cell r="A3271">
            <v>1422</v>
          </cell>
          <cell r="B3271">
            <v>4</v>
          </cell>
        </row>
        <row r="3272">
          <cell r="A3272">
            <v>1423</v>
          </cell>
          <cell r="B3272">
            <v>7</v>
          </cell>
        </row>
        <row r="3273">
          <cell r="A3273">
            <v>1425</v>
          </cell>
          <cell r="B3273">
            <v>8</v>
          </cell>
        </row>
        <row r="3274">
          <cell r="A3274">
            <v>1426</v>
          </cell>
          <cell r="B3274">
            <v>8</v>
          </cell>
        </row>
        <row r="3275">
          <cell r="A3275">
            <v>1427</v>
          </cell>
          <cell r="B3275">
            <v>8</v>
          </cell>
        </row>
        <row r="3276">
          <cell r="A3276">
            <v>1429</v>
          </cell>
          <cell r="B3276">
            <v>4</v>
          </cell>
        </row>
        <row r="3277">
          <cell r="A3277">
            <v>1431</v>
          </cell>
          <cell r="B3277">
            <v>7</v>
          </cell>
        </row>
        <row r="3278">
          <cell r="A3278">
            <v>1432</v>
          </cell>
          <cell r="B3278">
            <v>3</v>
          </cell>
        </row>
        <row r="3279">
          <cell r="A3279">
            <v>1435</v>
          </cell>
          <cell r="B3279">
            <v>7</v>
          </cell>
        </row>
        <row r="3280">
          <cell r="A3280">
            <v>1436</v>
          </cell>
          <cell r="B3280">
            <v>4</v>
          </cell>
        </row>
        <row r="3281">
          <cell r="A3281">
            <v>1438</v>
          </cell>
          <cell r="B3281">
            <v>12</v>
          </cell>
        </row>
        <row r="3282">
          <cell r="A3282">
            <v>1443</v>
          </cell>
          <cell r="B3282">
            <v>7</v>
          </cell>
        </row>
        <row r="3283">
          <cell r="A3283">
            <v>1444</v>
          </cell>
          <cell r="B3283">
            <v>16</v>
          </cell>
        </row>
        <row r="3284">
          <cell r="A3284">
            <v>1445</v>
          </cell>
          <cell r="B3284">
            <v>3</v>
          </cell>
        </row>
        <row r="3285">
          <cell r="A3285">
            <v>1462</v>
          </cell>
          <cell r="B3285">
            <v>5</v>
          </cell>
        </row>
        <row r="3286">
          <cell r="A3286">
            <v>1464</v>
          </cell>
          <cell r="B3286">
            <v>7</v>
          </cell>
        </row>
        <row r="3287">
          <cell r="A3287">
            <v>1465</v>
          </cell>
          <cell r="B3287">
            <v>15</v>
          </cell>
        </row>
        <row r="3288">
          <cell r="A3288">
            <v>1468</v>
          </cell>
          <cell r="B3288">
            <v>8</v>
          </cell>
        </row>
        <row r="3289">
          <cell r="A3289">
            <v>1475</v>
          </cell>
          <cell r="B3289">
            <v>1</v>
          </cell>
        </row>
        <row r="3290">
          <cell r="A3290">
            <v>1477</v>
          </cell>
          <cell r="B3290">
            <v>11</v>
          </cell>
        </row>
        <row r="3291">
          <cell r="A3291">
            <v>1478</v>
          </cell>
          <cell r="B3291">
            <v>7</v>
          </cell>
        </row>
        <row r="3292">
          <cell r="A3292">
            <v>1479</v>
          </cell>
          <cell r="B3292">
            <v>3</v>
          </cell>
        </row>
        <row r="3293">
          <cell r="A3293">
            <v>1480</v>
          </cell>
          <cell r="B3293">
            <v>3</v>
          </cell>
        </row>
        <row r="3294">
          <cell r="A3294">
            <v>1481</v>
          </cell>
          <cell r="B3294">
            <v>12</v>
          </cell>
        </row>
        <row r="3295">
          <cell r="A3295">
            <v>1482</v>
          </cell>
          <cell r="B3295">
            <v>16</v>
          </cell>
        </row>
        <row r="3296">
          <cell r="A3296">
            <v>1483</v>
          </cell>
          <cell r="B3296">
            <v>16</v>
          </cell>
        </row>
        <row r="3297">
          <cell r="A3297">
            <v>1486</v>
          </cell>
          <cell r="B3297">
            <v>11</v>
          </cell>
        </row>
        <row r="3298">
          <cell r="A3298">
            <v>1487</v>
          </cell>
          <cell r="B3298">
            <v>16</v>
          </cell>
        </row>
        <row r="3299">
          <cell r="A3299">
            <v>1488</v>
          </cell>
          <cell r="B3299">
            <v>16</v>
          </cell>
        </row>
        <row r="3300">
          <cell r="A3300">
            <v>1490</v>
          </cell>
          <cell r="B3300">
            <v>1</v>
          </cell>
        </row>
        <row r="3301">
          <cell r="A3301">
            <v>1514</v>
          </cell>
          <cell r="B3301">
            <v>18</v>
          </cell>
        </row>
        <row r="3302">
          <cell r="A3302">
            <v>1535</v>
          </cell>
          <cell r="B3302">
            <v>4</v>
          </cell>
        </row>
        <row r="3303">
          <cell r="A3303">
            <v>1561</v>
          </cell>
          <cell r="B3303">
            <v>1</v>
          </cell>
        </row>
        <row r="3304">
          <cell r="A3304">
            <v>1592</v>
          </cell>
          <cell r="B3304">
            <v>4</v>
          </cell>
        </row>
        <row r="3305">
          <cell r="A3305">
            <v>1593</v>
          </cell>
          <cell r="B3305">
            <v>3</v>
          </cell>
        </row>
        <row r="3306">
          <cell r="A3306">
            <v>1594</v>
          </cell>
          <cell r="B3306">
            <v>7</v>
          </cell>
        </row>
        <row r="3307">
          <cell r="A3307">
            <v>1595</v>
          </cell>
          <cell r="B3307">
            <v>7</v>
          </cell>
        </row>
        <row r="3308">
          <cell r="A3308">
            <v>1596</v>
          </cell>
          <cell r="B3308">
            <v>1</v>
          </cell>
        </row>
        <row r="3309">
          <cell r="A3309">
            <v>1597</v>
          </cell>
          <cell r="B3309">
            <v>7</v>
          </cell>
        </row>
        <row r="3310">
          <cell r="A3310">
            <v>1598</v>
          </cell>
          <cell r="B3310">
            <v>1</v>
          </cell>
        </row>
        <row r="3311">
          <cell r="A3311">
            <v>1599</v>
          </cell>
          <cell r="B3311">
            <v>3</v>
          </cell>
        </row>
        <row r="3312">
          <cell r="A3312">
            <v>1600</v>
          </cell>
          <cell r="B3312">
            <v>3</v>
          </cell>
        </row>
        <row r="3313">
          <cell r="A3313">
            <v>1601</v>
          </cell>
          <cell r="B3313">
            <v>1</v>
          </cell>
        </row>
        <row r="3314">
          <cell r="A3314">
            <v>1602</v>
          </cell>
          <cell r="B3314">
            <v>3</v>
          </cell>
        </row>
        <row r="3315">
          <cell r="A3315">
            <v>1603</v>
          </cell>
          <cell r="B3315">
            <v>11</v>
          </cell>
        </row>
        <row r="3316">
          <cell r="A3316">
            <v>1604</v>
          </cell>
          <cell r="B3316">
            <v>11</v>
          </cell>
        </row>
        <row r="3317">
          <cell r="A3317">
            <v>1605</v>
          </cell>
          <cell r="B3317">
            <v>16</v>
          </cell>
        </row>
        <row r="3318">
          <cell r="A3318">
            <v>1606</v>
          </cell>
          <cell r="B3318">
            <v>7</v>
          </cell>
        </row>
        <row r="3319">
          <cell r="A3319">
            <v>1607</v>
          </cell>
          <cell r="B3319">
            <v>1</v>
          </cell>
        </row>
        <row r="3320">
          <cell r="A3320">
            <v>1608</v>
          </cell>
          <cell r="B3320">
            <v>4</v>
          </cell>
        </row>
        <row r="3321">
          <cell r="A3321">
            <v>1609</v>
          </cell>
          <cell r="B3321">
            <v>4</v>
          </cell>
        </row>
        <row r="3322">
          <cell r="A3322">
            <v>1610</v>
          </cell>
          <cell r="B3322">
            <v>8</v>
          </cell>
        </row>
        <row r="3323">
          <cell r="A3323">
            <v>1641</v>
          </cell>
          <cell r="B3323">
            <v>7</v>
          </cell>
        </row>
        <row r="3324">
          <cell r="A3324">
            <v>1642</v>
          </cell>
          <cell r="B3324">
            <v>1</v>
          </cell>
        </row>
        <row r="3325">
          <cell r="A3325">
            <v>1643</v>
          </cell>
          <cell r="B3325">
            <v>1</v>
          </cell>
        </row>
        <row r="3326">
          <cell r="A3326">
            <v>1644</v>
          </cell>
          <cell r="B3326">
            <v>5</v>
          </cell>
        </row>
        <row r="3327">
          <cell r="A3327">
            <v>1645</v>
          </cell>
          <cell r="B3327">
            <v>3</v>
          </cell>
        </row>
        <row r="3328">
          <cell r="A3328">
            <v>1646</v>
          </cell>
          <cell r="B3328">
            <v>4</v>
          </cell>
        </row>
        <row r="3329">
          <cell r="A3329">
            <v>1647</v>
          </cell>
          <cell r="B3329">
            <v>7</v>
          </cell>
        </row>
        <row r="3330">
          <cell r="A3330">
            <v>1648</v>
          </cell>
          <cell r="B3330">
            <v>4</v>
          </cell>
        </row>
        <row r="3331">
          <cell r="A3331">
            <v>1649</v>
          </cell>
          <cell r="B3331">
            <v>5</v>
          </cell>
        </row>
        <row r="3332">
          <cell r="A3332">
            <v>1650</v>
          </cell>
          <cell r="B3332">
            <v>8</v>
          </cell>
        </row>
        <row r="3333">
          <cell r="A3333">
            <v>1651</v>
          </cell>
          <cell r="B3333">
            <v>8</v>
          </cell>
        </row>
        <row r="3334">
          <cell r="A3334">
            <v>1652</v>
          </cell>
          <cell r="B3334">
            <v>12</v>
          </cell>
        </row>
        <row r="3335">
          <cell r="A3335">
            <v>1653</v>
          </cell>
          <cell r="B3335">
            <v>11</v>
          </cell>
        </row>
        <row r="3336">
          <cell r="A3336">
            <v>1654</v>
          </cell>
          <cell r="B3336">
            <v>3</v>
          </cell>
        </row>
        <row r="3337">
          <cell r="A3337">
            <v>1655</v>
          </cell>
          <cell r="B3337">
            <v>16</v>
          </cell>
        </row>
        <row r="3338">
          <cell r="A3338">
            <v>1656</v>
          </cell>
          <cell r="B3338">
            <v>12</v>
          </cell>
        </row>
        <row r="3339">
          <cell r="A3339">
            <v>1657</v>
          </cell>
          <cell r="B3339">
            <v>4</v>
          </cell>
        </row>
        <row r="3340">
          <cell r="A3340">
            <v>1658</v>
          </cell>
          <cell r="B3340">
            <v>4</v>
          </cell>
        </row>
        <row r="3341">
          <cell r="A3341">
            <v>1659</v>
          </cell>
          <cell r="B3341">
            <v>8</v>
          </cell>
        </row>
        <row r="3342">
          <cell r="A3342">
            <v>1660</v>
          </cell>
          <cell r="B3342">
            <v>11</v>
          </cell>
        </row>
        <row r="3343">
          <cell r="A3343">
            <v>1661</v>
          </cell>
          <cell r="B3343">
            <v>7</v>
          </cell>
        </row>
        <row r="3344">
          <cell r="A3344">
            <v>1662</v>
          </cell>
          <cell r="B3344">
            <v>8</v>
          </cell>
        </row>
        <row r="3345">
          <cell r="A3345">
            <v>1663</v>
          </cell>
          <cell r="B3345">
            <v>8</v>
          </cell>
        </row>
        <row r="3346">
          <cell r="A3346">
            <v>1664</v>
          </cell>
          <cell r="B3346">
            <v>7</v>
          </cell>
        </row>
        <row r="3347">
          <cell r="A3347">
            <v>1665</v>
          </cell>
          <cell r="B3347">
            <v>5</v>
          </cell>
        </row>
        <row r="3348">
          <cell r="A3348">
            <v>1667</v>
          </cell>
          <cell r="B3348">
            <v>11</v>
          </cell>
        </row>
        <row r="3349">
          <cell r="A3349">
            <v>1770</v>
          </cell>
          <cell r="B3349">
            <v>16</v>
          </cell>
        </row>
        <row r="3350">
          <cell r="A3350">
            <v>1771</v>
          </cell>
          <cell r="B3350">
            <v>7</v>
          </cell>
        </row>
        <row r="3351">
          <cell r="A3351">
            <v>1772</v>
          </cell>
          <cell r="B3351">
            <v>7</v>
          </cell>
        </row>
        <row r="3352">
          <cell r="A3352">
            <v>1773</v>
          </cell>
          <cell r="B3352">
            <v>12</v>
          </cell>
        </row>
        <row r="3353">
          <cell r="A3353">
            <v>1774</v>
          </cell>
          <cell r="B3353">
            <v>1</v>
          </cell>
        </row>
        <row r="3354">
          <cell r="A3354">
            <v>1775</v>
          </cell>
          <cell r="B3354">
            <v>16</v>
          </cell>
        </row>
        <row r="3355">
          <cell r="A3355">
            <v>1776</v>
          </cell>
          <cell r="B3355">
            <v>4</v>
          </cell>
        </row>
        <row r="3356">
          <cell r="A3356">
            <v>1777</v>
          </cell>
          <cell r="B3356">
            <v>11</v>
          </cell>
        </row>
        <row r="3357">
          <cell r="A3357">
            <v>1778</v>
          </cell>
          <cell r="B3357">
            <v>1</v>
          </cell>
        </row>
        <row r="3358">
          <cell r="A3358">
            <v>1779</v>
          </cell>
          <cell r="B3358">
            <v>5</v>
          </cell>
        </row>
        <row r="3359">
          <cell r="A3359">
            <v>1780</v>
          </cell>
          <cell r="B3359">
            <v>16</v>
          </cell>
        </row>
        <row r="3360">
          <cell r="A3360">
            <v>1781</v>
          </cell>
          <cell r="B3360">
            <v>15</v>
          </cell>
        </row>
        <row r="3361">
          <cell r="A3361">
            <v>1782</v>
          </cell>
          <cell r="B3361">
            <v>16</v>
          </cell>
        </row>
        <row r="3362">
          <cell r="A3362">
            <v>1783</v>
          </cell>
          <cell r="B3362">
            <v>12</v>
          </cell>
        </row>
        <row r="3363">
          <cell r="A3363">
            <v>1784</v>
          </cell>
          <cell r="B3363">
            <v>16</v>
          </cell>
        </row>
        <row r="3364">
          <cell r="A3364">
            <v>1785</v>
          </cell>
          <cell r="B3364">
            <v>16</v>
          </cell>
        </row>
        <row r="3365">
          <cell r="A3365">
            <v>1786</v>
          </cell>
          <cell r="B3365">
            <v>3</v>
          </cell>
        </row>
        <row r="3366">
          <cell r="A3366">
            <v>1787</v>
          </cell>
          <cell r="B3366">
            <v>12</v>
          </cell>
        </row>
        <row r="3367">
          <cell r="A3367">
            <v>1788</v>
          </cell>
          <cell r="B3367">
            <v>5</v>
          </cell>
        </row>
        <row r="3368">
          <cell r="A3368">
            <v>1789</v>
          </cell>
          <cell r="B3368">
            <v>16</v>
          </cell>
        </row>
        <row r="3369">
          <cell r="A3369">
            <v>1790</v>
          </cell>
          <cell r="B3369">
            <v>4</v>
          </cell>
        </row>
        <row r="3370">
          <cell r="A3370">
            <v>1791</v>
          </cell>
          <cell r="B3370">
            <v>4</v>
          </cell>
        </row>
        <row r="3371">
          <cell r="A3371">
            <v>1792</v>
          </cell>
          <cell r="B3371">
            <v>8</v>
          </cell>
        </row>
        <row r="3372">
          <cell r="A3372">
            <v>1793</v>
          </cell>
          <cell r="B3372">
            <v>7</v>
          </cell>
        </row>
        <row r="3373">
          <cell r="A3373">
            <v>1794</v>
          </cell>
          <cell r="B3373">
            <v>3</v>
          </cell>
        </row>
        <row r="3374">
          <cell r="A3374">
            <v>1795</v>
          </cell>
          <cell r="B3374">
            <v>4</v>
          </cell>
        </row>
        <row r="3375">
          <cell r="A3375">
            <v>1796</v>
          </cell>
          <cell r="B3375">
            <v>8</v>
          </cell>
        </row>
        <row r="3376">
          <cell r="A3376">
            <v>1797</v>
          </cell>
          <cell r="B3376">
            <v>5</v>
          </cell>
        </row>
        <row r="3377">
          <cell r="A3377">
            <v>1798</v>
          </cell>
          <cell r="B3377">
            <v>12</v>
          </cell>
        </row>
        <row r="3378">
          <cell r="A3378">
            <v>1799</v>
          </cell>
          <cell r="B3378">
            <v>7</v>
          </cell>
        </row>
        <row r="3379">
          <cell r="A3379">
            <v>1800</v>
          </cell>
          <cell r="B3379">
            <v>8</v>
          </cell>
        </row>
        <row r="3380">
          <cell r="A3380">
            <v>1825</v>
          </cell>
          <cell r="B3380">
            <v>16</v>
          </cell>
        </row>
        <row r="3381">
          <cell r="A3381">
            <v>1826</v>
          </cell>
          <cell r="B3381">
            <v>1</v>
          </cell>
        </row>
        <row r="3382">
          <cell r="A3382">
            <v>1827</v>
          </cell>
          <cell r="B3382">
            <v>7</v>
          </cell>
        </row>
        <row r="3383">
          <cell r="A3383">
            <v>1828</v>
          </cell>
          <cell r="B3383">
            <v>5</v>
          </cell>
        </row>
        <row r="3384">
          <cell r="A3384">
            <v>1829</v>
          </cell>
          <cell r="B3384">
            <v>7</v>
          </cell>
        </row>
        <row r="3385">
          <cell r="A3385">
            <v>1830</v>
          </cell>
          <cell r="B3385">
            <v>7</v>
          </cell>
        </row>
        <row r="3386">
          <cell r="A3386">
            <v>1831</v>
          </cell>
          <cell r="B3386">
            <v>3</v>
          </cell>
        </row>
        <row r="3387">
          <cell r="A3387">
            <v>1832</v>
          </cell>
          <cell r="B3387">
            <v>3</v>
          </cell>
        </row>
        <row r="3388">
          <cell r="A3388">
            <v>1833</v>
          </cell>
          <cell r="B3388">
            <v>1</v>
          </cell>
        </row>
        <row r="3389">
          <cell r="A3389">
            <v>1834</v>
          </cell>
          <cell r="B3389">
            <v>1</v>
          </cell>
        </row>
        <row r="3390">
          <cell r="A3390">
            <v>1835</v>
          </cell>
          <cell r="B3390">
            <v>9</v>
          </cell>
        </row>
        <row r="3391">
          <cell r="A3391">
            <v>1836</v>
          </cell>
          <cell r="B3391">
            <v>1</v>
          </cell>
        </row>
        <row r="3392">
          <cell r="A3392">
            <v>1837</v>
          </cell>
          <cell r="B3392">
            <v>1</v>
          </cell>
        </row>
        <row r="3393">
          <cell r="A3393">
            <v>1838</v>
          </cell>
          <cell r="B3393">
            <v>3</v>
          </cell>
        </row>
        <row r="3394">
          <cell r="A3394">
            <v>1839</v>
          </cell>
          <cell r="B3394">
            <v>7</v>
          </cell>
        </row>
        <row r="3395">
          <cell r="A3395">
            <v>1840</v>
          </cell>
          <cell r="B3395">
            <v>1</v>
          </cell>
        </row>
        <row r="3396">
          <cell r="A3396">
            <v>1841</v>
          </cell>
          <cell r="B3396">
            <v>5</v>
          </cell>
        </row>
        <row r="3397">
          <cell r="A3397">
            <v>1842</v>
          </cell>
          <cell r="B3397">
            <v>1</v>
          </cell>
        </row>
        <row r="3398">
          <cell r="A3398">
            <v>1843</v>
          </cell>
          <cell r="B3398">
            <v>11</v>
          </cell>
        </row>
        <row r="3399">
          <cell r="A3399">
            <v>1844</v>
          </cell>
          <cell r="B3399">
            <v>5</v>
          </cell>
        </row>
        <row r="3400">
          <cell r="A3400">
            <v>1845</v>
          </cell>
          <cell r="B3400">
            <v>3</v>
          </cell>
        </row>
        <row r="3401">
          <cell r="A3401">
            <v>1846</v>
          </cell>
          <cell r="B3401">
            <v>1</v>
          </cell>
        </row>
        <row r="3402">
          <cell r="A3402">
            <v>1847</v>
          </cell>
          <cell r="B3402">
            <v>1</v>
          </cell>
        </row>
        <row r="3403">
          <cell r="A3403">
            <v>1848</v>
          </cell>
          <cell r="B3403">
            <v>1</v>
          </cell>
        </row>
        <row r="3404">
          <cell r="A3404">
            <v>1849</v>
          </cell>
          <cell r="B3404">
            <v>1</v>
          </cell>
        </row>
        <row r="3405">
          <cell r="A3405">
            <v>1850</v>
          </cell>
          <cell r="B3405">
            <v>1</v>
          </cell>
        </row>
        <row r="3406">
          <cell r="A3406">
            <v>1851</v>
          </cell>
          <cell r="B3406">
            <v>1</v>
          </cell>
        </row>
        <row r="3407">
          <cell r="A3407">
            <v>1852</v>
          </cell>
          <cell r="B3407">
            <v>1</v>
          </cell>
        </row>
        <row r="3408">
          <cell r="A3408">
            <v>1853</v>
          </cell>
          <cell r="B3408">
            <v>1</v>
          </cell>
        </row>
        <row r="3409">
          <cell r="A3409">
            <v>1854</v>
          </cell>
          <cell r="B3409">
            <v>1</v>
          </cell>
        </row>
        <row r="3410">
          <cell r="A3410">
            <v>1855</v>
          </cell>
          <cell r="B3410">
            <v>1</v>
          </cell>
        </row>
        <row r="3411">
          <cell r="A3411">
            <v>1856</v>
          </cell>
          <cell r="B3411">
            <v>1</v>
          </cell>
        </row>
        <row r="3412">
          <cell r="A3412">
            <v>1857</v>
          </cell>
          <cell r="B3412">
            <v>1</v>
          </cell>
        </row>
        <row r="3413">
          <cell r="A3413">
            <v>1858</v>
          </cell>
          <cell r="B3413">
            <v>11</v>
          </cell>
        </row>
        <row r="3414">
          <cell r="A3414">
            <v>2980</v>
          </cell>
          <cell r="B3414">
            <v>7</v>
          </cell>
        </row>
        <row r="3415">
          <cell r="A3415">
            <v>2981</v>
          </cell>
          <cell r="B3415">
            <v>7</v>
          </cell>
        </row>
        <row r="3416">
          <cell r="A3416">
            <v>2982</v>
          </cell>
          <cell r="B3416">
            <v>7</v>
          </cell>
        </row>
        <row r="3417">
          <cell r="A3417">
            <v>2983</v>
          </cell>
          <cell r="B3417">
            <v>7</v>
          </cell>
        </row>
        <row r="3418">
          <cell r="A3418">
            <v>2984</v>
          </cell>
          <cell r="B3418">
            <v>5</v>
          </cell>
        </row>
        <row r="3419">
          <cell r="A3419">
            <v>2985</v>
          </cell>
          <cell r="B3419">
            <v>5</v>
          </cell>
        </row>
        <row r="3420">
          <cell r="A3420">
            <v>2986</v>
          </cell>
          <cell r="B3420">
            <v>5</v>
          </cell>
        </row>
        <row r="3421">
          <cell r="A3421">
            <v>2987</v>
          </cell>
          <cell r="B3421">
            <v>1</v>
          </cell>
        </row>
        <row r="3422">
          <cell r="A3422">
            <v>2988</v>
          </cell>
          <cell r="B3422">
            <v>9</v>
          </cell>
        </row>
        <row r="3423">
          <cell r="A3423">
            <v>2989</v>
          </cell>
          <cell r="B3423">
            <v>9</v>
          </cell>
        </row>
        <row r="3424">
          <cell r="A3424">
            <v>2990</v>
          </cell>
          <cell r="B3424">
            <v>5</v>
          </cell>
        </row>
        <row r="3425">
          <cell r="A3425">
            <v>2991</v>
          </cell>
          <cell r="B3425">
            <v>5</v>
          </cell>
        </row>
        <row r="3426">
          <cell r="A3426">
            <v>2992</v>
          </cell>
          <cell r="B3426">
            <v>16</v>
          </cell>
        </row>
        <row r="3427">
          <cell r="A3427">
            <v>2993</v>
          </cell>
          <cell r="B3427">
            <v>8</v>
          </cell>
        </row>
        <row r="3428">
          <cell r="A3428">
            <v>2994</v>
          </cell>
          <cell r="B3428">
            <v>8</v>
          </cell>
        </row>
        <row r="3429">
          <cell r="A3429">
            <v>2995</v>
          </cell>
          <cell r="B3429">
            <v>11</v>
          </cell>
        </row>
        <row r="3430">
          <cell r="A3430">
            <v>2996</v>
          </cell>
          <cell r="B3430">
            <v>5</v>
          </cell>
        </row>
        <row r="3431">
          <cell r="A3431">
            <v>2997</v>
          </cell>
          <cell r="B3431">
            <v>7</v>
          </cell>
        </row>
        <row r="3432">
          <cell r="A3432">
            <v>2998</v>
          </cell>
          <cell r="B3432">
            <v>5</v>
          </cell>
        </row>
        <row r="3433">
          <cell r="A3433">
            <v>2999</v>
          </cell>
          <cell r="B3433">
            <v>8</v>
          </cell>
        </row>
        <row r="3434">
          <cell r="A3434">
            <v>3000</v>
          </cell>
          <cell r="B3434">
            <v>12</v>
          </cell>
        </row>
        <row r="3435">
          <cell r="A3435">
            <v>3001</v>
          </cell>
          <cell r="B3435">
            <v>3</v>
          </cell>
        </row>
        <row r="3436">
          <cell r="A3436">
            <v>3002</v>
          </cell>
          <cell r="B3436">
            <v>3</v>
          </cell>
        </row>
        <row r="3437">
          <cell r="A3437">
            <v>3003</v>
          </cell>
          <cell r="B3437">
            <v>7</v>
          </cell>
        </row>
        <row r="3438">
          <cell r="A3438">
            <v>3004</v>
          </cell>
          <cell r="B3438">
            <v>7</v>
          </cell>
        </row>
        <row r="3439">
          <cell r="A3439">
            <v>3005</v>
          </cell>
          <cell r="B3439">
            <v>5</v>
          </cell>
        </row>
        <row r="3440">
          <cell r="A3440">
            <v>3006</v>
          </cell>
          <cell r="B3440">
            <v>7</v>
          </cell>
        </row>
        <row r="3441">
          <cell r="A3441">
            <v>3007</v>
          </cell>
          <cell r="B3441">
            <v>8</v>
          </cell>
        </row>
        <row r="3442">
          <cell r="A3442">
            <v>3008</v>
          </cell>
          <cell r="B3442">
            <v>8</v>
          </cell>
        </row>
        <row r="3443">
          <cell r="A3443">
            <v>3009</v>
          </cell>
          <cell r="B3443">
            <v>7</v>
          </cell>
        </row>
        <row r="3444">
          <cell r="A3444">
            <v>3010</v>
          </cell>
          <cell r="B3444">
            <v>8</v>
          </cell>
        </row>
        <row r="3445">
          <cell r="A3445">
            <v>3011</v>
          </cell>
          <cell r="B3445">
            <v>3</v>
          </cell>
        </row>
        <row r="3446">
          <cell r="A3446">
            <v>3012</v>
          </cell>
          <cell r="B3446">
            <v>9</v>
          </cell>
        </row>
        <row r="3447">
          <cell r="A3447">
            <v>3013</v>
          </cell>
          <cell r="B3447">
            <v>4</v>
          </cell>
        </row>
        <row r="3448">
          <cell r="A3448">
            <v>3014</v>
          </cell>
          <cell r="B3448">
            <v>8</v>
          </cell>
        </row>
        <row r="3449">
          <cell r="A3449">
            <v>3015</v>
          </cell>
          <cell r="B3449">
            <v>11</v>
          </cell>
        </row>
        <row r="3450">
          <cell r="A3450">
            <v>3017</v>
          </cell>
          <cell r="B3450">
            <v>16</v>
          </cell>
        </row>
        <row r="3451">
          <cell r="A3451">
            <v>3018</v>
          </cell>
          <cell r="B3451">
            <v>15</v>
          </cell>
        </row>
        <row r="3452">
          <cell r="A3452">
            <v>3019</v>
          </cell>
          <cell r="B3452">
            <v>8</v>
          </cell>
        </row>
        <row r="3453">
          <cell r="A3453">
            <v>3020</v>
          </cell>
          <cell r="B3453">
            <v>12</v>
          </cell>
        </row>
        <row r="3454">
          <cell r="A3454">
            <v>3021</v>
          </cell>
          <cell r="B3454">
            <v>12</v>
          </cell>
        </row>
        <row r="3455">
          <cell r="A3455">
            <v>3022</v>
          </cell>
          <cell r="B3455">
            <v>16</v>
          </cell>
        </row>
        <row r="3456">
          <cell r="A3456">
            <v>3023</v>
          </cell>
          <cell r="B3456">
            <v>7</v>
          </cell>
        </row>
        <row r="3457">
          <cell r="A3457">
            <v>3024</v>
          </cell>
          <cell r="B3457">
            <v>16</v>
          </cell>
        </row>
        <row r="3458">
          <cell r="A3458">
            <v>3025</v>
          </cell>
          <cell r="B3458">
            <v>8</v>
          </cell>
        </row>
        <row r="3459">
          <cell r="A3459">
            <v>3026</v>
          </cell>
          <cell r="B3459">
            <v>16</v>
          </cell>
        </row>
        <row r="3460">
          <cell r="A3460">
            <v>3027</v>
          </cell>
          <cell r="B3460">
            <v>16</v>
          </cell>
        </row>
        <row r="3461">
          <cell r="A3461">
            <v>3028</v>
          </cell>
          <cell r="B3461">
            <v>7</v>
          </cell>
        </row>
        <row r="3462">
          <cell r="A3462">
            <v>3029</v>
          </cell>
          <cell r="B3462">
            <v>7</v>
          </cell>
        </row>
        <row r="3463">
          <cell r="A3463">
            <v>3030</v>
          </cell>
          <cell r="B3463">
            <v>3</v>
          </cell>
        </row>
        <row r="3464">
          <cell r="A3464">
            <v>3031</v>
          </cell>
          <cell r="B3464">
            <v>4</v>
          </cell>
        </row>
        <row r="3465">
          <cell r="A3465">
            <v>3032</v>
          </cell>
          <cell r="B3465">
            <v>4</v>
          </cell>
        </row>
        <row r="3466">
          <cell r="A3466">
            <v>3033</v>
          </cell>
          <cell r="B3466">
            <v>8</v>
          </cell>
        </row>
        <row r="3467">
          <cell r="A3467">
            <v>3034</v>
          </cell>
          <cell r="B3467">
            <v>8</v>
          </cell>
        </row>
        <row r="3468">
          <cell r="A3468">
            <v>3035</v>
          </cell>
          <cell r="B3468">
            <v>8</v>
          </cell>
        </row>
        <row r="3469">
          <cell r="A3469">
            <v>3036</v>
          </cell>
          <cell r="B3469">
            <v>8</v>
          </cell>
        </row>
        <row r="3470">
          <cell r="A3470">
            <v>3037</v>
          </cell>
          <cell r="B3470">
            <v>8</v>
          </cell>
        </row>
        <row r="3471">
          <cell r="A3471">
            <v>3038</v>
          </cell>
          <cell r="B3471">
            <v>8</v>
          </cell>
        </row>
        <row r="3472">
          <cell r="A3472">
            <v>3039</v>
          </cell>
          <cell r="B3472">
            <v>7</v>
          </cell>
        </row>
        <row r="3473">
          <cell r="A3473">
            <v>3040</v>
          </cell>
          <cell r="B3473">
            <v>4</v>
          </cell>
        </row>
        <row r="3474">
          <cell r="A3474">
            <v>3041</v>
          </cell>
          <cell r="B3474">
            <v>8</v>
          </cell>
        </row>
        <row r="3475">
          <cell r="A3475">
            <v>3042</v>
          </cell>
          <cell r="B3475">
            <v>3</v>
          </cell>
        </row>
        <row r="3476">
          <cell r="A3476">
            <v>3043</v>
          </cell>
          <cell r="B3476">
            <v>8</v>
          </cell>
        </row>
        <row r="3477">
          <cell r="A3477">
            <v>3044</v>
          </cell>
          <cell r="B3477">
            <v>4</v>
          </cell>
        </row>
        <row r="3478">
          <cell r="A3478">
            <v>3045</v>
          </cell>
          <cell r="B3478">
            <v>8</v>
          </cell>
        </row>
        <row r="3479">
          <cell r="A3479">
            <v>3046</v>
          </cell>
          <cell r="B3479">
            <v>4</v>
          </cell>
        </row>
        <row r="3480">
          <cell r="A3480">
            <v>3047</v>
          </cell>
          <cell r="B3480">
            <v>5</v>
          </cell>
        </row>
        <row r="3481">
          <cell r="A3481">
            <v>3048</v>
          </cell>
          <cell r="B3481">
            <v>7</v>
          </cell>
        </row>
        <row r="3482">
          <cell r="A3482">
            <v>3049</v>
          </cell>
          <cell r="B3482">
            <v>8</v>
          </cell>
        </row>
        <row r="3483">
          <cell r="A3483">
            <v>3050</v>
          </cell>
          <cell r="B3483">
            <v>8</v>
          </cell>
        </row>
        <row r="3484">
          <cell r="A3484">
            <v>3051</v>
          </cell>
          <cell r="B3484">
            <v>8</v>
          </cell>
        </row>
        <row r="3485">
          <cell r="A3485">
            <v>3052</v>
          </cell>
          <cell r="B3485">
            <v>4</v>
          </cell>
        </row>
        <row r="3486">
          <cell r="A3486">
            <v>3053</v>
          </cell>
          <cell r="B3486">
            <v>11</v>
          </cell>
        </row>
        <row r="3487">
          <cell r="A3487">
            <v>3054</v>
          </cell>
          <cell r="B3487">
            <v>3</v>
          </cell>
        </row>
        <row r="3488">
          <cell r="A3488">
            <v>3055</v>
          </cell>
          <cell r="B3488">
            <v>1</v>
          </cell>
        </row>
        <row r="3489">
          <cell r="A3489">
            <v>3056</v>
          </cell>
          <cell r="B3489">
            <v>16</v>
          </cell>
        </row>
        <row r="3490">
          <cell r="A3490">
            <v>3057</v>
          </cell>
          <cell r="B3490">
            <v>1</v>
          </cell>
        </row>
        <row r="3491">
          <cell r="A3491">
            <v>3058</v>
          </cell>
          <cell r="B3491">
            <v>1</v>
          </cell>
        </row>
        <row r="3492">
          <cell r="A3492">
            <v>3059</v>
          </cell>
          <cell r="B3492">
            <v>8</v>
          </cell>
        </row>
        <row r="3493">
          <cell r="A3493">
            <v>3060</v>
          </cell>
          <cell r="B3493">
            <v>8</v>
          </cell>
        </row>
        <row r="3494">
          <cell r="A3494">
            <v>3061</v>
          </cell>
          <cell r="B3494">
            <v>8</v>
          </cell>
        </row>
        <row r="3495">
          <cell r="A3495">
            <v>3062</v>
          </cell>
          <cell r="B3495">
            <v>8</v>
          </cell>
        </row>
        <row r="3496">
          <cell r="A3496">
            <v>3063</v>
          </cell>
          <cell r="B3496">
            <v>5</v>
          </cell>
        </row>
        <row r="3497">
          <cell r="A3497">
            <v>3064</v>
          </cell>
          <cell r="B3497">
            <v>5</v>
          </cell>
        </row>
        <row r="3498">
          <cell r="A3498">
            <v>3065</v>
          </cell>
          <cell r="B3498">
            <v>11</v>
          </cell>
        </row>
        <row r="3499">
          <cell r="A3499">
            <v>3066</v>
          </cell>
          <cell r="B3499">
            <v>7</v>
          </cell>
        </row>
        <row r="3500">
          <cell r="A3500">
            <v>3067</v>
          </cell>
          <cell r="B3500">
            <v>8</v>
          </cell>
        </row>
        <row r="3501">
          <cell r="A3501">
            <v>3068</v>
          </cell>
          <cell r="B3501">
            <v>4</v>
          </cell>
        </row>
        <row r="3502">
          <cell r="A3502">
            <v>3069</v>
          </cell>
          <cell r="B3502">
            <v>1</v>
          </cell>
        </row>
        <row r="3503">
          <cell r="A3503">
            <v>3070</v>
          </cell>
          <cell r="B3503">
            <v>3</v>
          </cell>
        </row>
        <row r="3504">
          <cell r="A3504">
            <v>3071</v>
          </cell>
          <cell r="B3504">
            <v>4</v>
          </cell>
        </row>
        <row r="3505">
          <cell r="A3505">
            <v>3072</v>
          </cell>
          <cell r="B3505">
            <v>7</v>
          </cell>
        </row>
        <row r="3506">
          <cell r="A3506">
            <v>3073</v>
          </cell>
          <cell r="B3506">
            <v>4</v>
          </cell>
        </row>
        <row r="3507">
          <cell r="A3507">
            <v>3074</v>
          </cell>
          <cell r="B3507">
            <v>13</v>
          </cell>
        </row>
        <row r="3508">
          <cell r="A3508">
            <v>3075</v>
          </cell>
          <cell r="B3508">
            <v>12</v>
          </cell>
        </row>
        <row r="3509">
          <cell r="A3509">
            <v>3076</v>
          </cell>
          <cell r="B3509">
            <v>1</v>
          </cell>
        </row>
        <row r="3510">
          <cell r="A3510">
            <v>3077</v>
          </cell>
          <cell r="B3510">
            <v>4</v>
          </cell>
        </row>
        <row r="3511">
          <cell r="A3511">
            <v>3079</v>
          </cell>
          <cell r="B3511">
            <v>5</v>
          </cell>
        </row>
        <row r="3512">
          <cell r="A3512">
            <v>3080</v>
          </cell>
          <cell r="B3512">
            <v>3</v>
          </cell>
        </row>
        <row r="3513">
          <cell r="A3513">
            <v>3081</v>
          </cell>
          <cell r="B3513">
            <v>3</v>
          </cell>
        </row>
        <row r="3514">
          <cell r="A3514">
            <v>3082</v>
          </cell>
          <cell r="B3514">
            <v>16</v>
          </cell>
        </row>
        <row r="3515">
          <cell r="A3515">
            <v>3083</v>
          </cell>
          <cell r="B3515">
            <v>5</v>
          </cell>
        </row>
        <row r="3516">
          <cell r="A3516">
            <v>3084</v>
          </cell>
          <cell r="B3516">
            <v>1</v>
          </cell>
        </row>
        <row r="3517">
          <cell r="A3517">
            <v>3085</v>
          </cell>
          <cell r="B3517">
            <v>9</v>
          </cell>
        </row>
        <row r="3518">
          <cell r="A3518">
            <v>3086</v>
          </cell>
          <cell r="B3518">
            <v>15</v>
          </cell>
        </row>
        <row r="3519">
          <cell r="A3519">
            <v>3087</v>
          </cell>
          <cell r="B3519">
            <v>8</v>
          </cell>
        </row>
        <row r="3520">
          <cell r="A3520">
            <v>3088</v>
          </cell>
          <cell r="B3520">
            <v>1</v>
          </cell>
        </row>
        <row r="3521">
          <cell r="A3521">
            <v>3089</v>
          </cell>
          <cell r="B3521">
            <v>3</v>
          </cell>
        </row>
        <row r="3522">
          <cell r="A3522">
            <v>3090</v>
          </cell>
          <cell r="B3522">
            <v>4</v>
          </cell>
        </row>
        <row r="3523">
          <cell r="A3523">
            <v>3091</v>
          </cell>
          <cell r="B3523">
            <v>11</v>
          </cell>
        </row>
        <row r="3524">
          <cell r="A3524">
            <v>3092</v>
          </cell>
          <cell r="B3524">
            <v>3</v>
          </cell>
        </row>
        <row r="3525">
          <cell r="A3525">
            <v>3093</v>
          </cell>
          <cell r="B3525">
            <v>4</v>
          </cell>
        </row>
        <row r="3526">
          <cell r="A3526">
            <v>3094</v>
          </cell>
          <cell r="B3526">
            <v>8</v>
          </cell>
        </row>
        <row r="3527">
          <cell r="A3527">
            <v>3095</v>
          </cell>
          <cell r="B3527">
            <v>3</v>
          </cell>
        </row>
        <row r="3528">
          <cell r="A3528">
            <v>3096</v>
          </cell>
          <cell r="B3528">
            <v>3</v>
          </cell>
        </row>
        <row r="3529">
          <cell r="A3529">
            <v>3102</v>
          </cell>
          <cell r="B3529">
            <v>3</v>
          </cell>
        </row>
        <row r="3530">
          <cell r="A3530">
            <v>3103</v>
          </cell>
          <cell r="B3530">
            <v>8</v>
          </cell>
        </row>
        <row r="3531">
          <cell r="A3531">
            <v>3104</v>
          </cell>
          <cell r="B3531">
            <v>16</v>
          </cell>
        </row>
        <row r="3532">
          <cell r="A3532">
            <v>3105</v>
          </cell>
          <cell r="B3532">
            <v>16</v>
          </cell>
        </row>
        <row r="3533">
          <cell r="A3533">
            <v>3106</v>
          </cell>
          <cell r="B3533">
            <v>12</v>
          </cell>
        </row>
        <row r="3534">
          <cell r="A3534">
            <v>3107</v>
          </cell>
          <cell r="B3534">
            <v>16</v>
          </cell>
        </row>
        <row r="3535">
          <cell r="A3535">
            <v>3108</v>
          </cell>
          <cell r="B3535">
            <v>16</v>
          </cell>
        </row>
        <row r="3536">
          <cell r="A3536">
            <v>3109</v>
          </cell>
          <cell r="B3536">
            <v>16</v>
          </cell>
        </row>
        <row r="3537">
          <cell r="A3537">
            <v>3110</v>
          </cell>
          <cell r="B3537">
            <v>16</v>
          </cell>
        </row>
        <row r="3538">
          <cell r="A3538">
            <v>3111</v>
          </cell>
          <cell r="B3538">
            <v>16</v>
          </cell>
        </row>
        <row r="3539">
          <cell r="A3539">
            <v>3112</v>
          </cell>
          <cell r="B3539">
            <v>12</v>
          </cell>
        </row>
        <row r="3540">
          <cell r="A3540">
            <v>3113</v>
          </cell>
          <cell r="B3540">
            <v>16</v>
          </cell>
        </row>
        <row r="3541">
          <cell r="A3541">
            <v>3114</v>
          </cell>
          <cell r="B3541">
            <v>12</v>
          </cell>
        </row>
        <row r="3542">
          <cell r="A3542">
            <v>3115</v>
          </cell>
          <cell r="B3542">
            <v>8</v>
          </cell>
        </row>
        <row r="3543">
          <cell r="A3543">
            <v>3116</v>
          </cell>
          <cell r="B3543">
            <v>7</v>
          </cell>
        </row>
        <row r="3544">
          <cell r="A3544">
            <v>3117</v>
          </cell>
          <cell r="B3544">
            <v>4</v>
          </cell>
        </row>
        <row r="3545">
          <cell r="A3545">
            <v>3118</v>
          </cell>
          <cell r="B3545">
            <v>4</v>
          </cell>
        </row>
        <row r="3546">
          <cell r="A3546">
            <v>3119</v>
          </cell>
          <cell r="B3546">
            <v>8</v>
          </cell>
        </row>
        <row r="3547">
          <cell r="A3547">
            <v>3120</v>
          </cell>
          <cell r="B3547">
            <v>11</v>
          </cell>
        </row>
        <row r="3548">
          <cell r="A3548">
            <v>3121</v>
          </cell>
          <cell r="B3548">
            <v>8</v>
          </cell>
        </row>
        <row r="3549">
          <cell r="A3549">
            <v>3122</v>
          </cell>
          <cell r="B3549">
            <v>8</v>
          </cell>
        </row>
        <row r="3550">
          <cell r="A3550">
            <v>3123</v>
          </cell>
          <cell r="B3550">
            <v>8</v>
          </cell>
        </row>
        <row r="3551">
          <cell r="A3551">
            <v>3124</v>
          </cell>
          <cell r="B3551">
            <v>4</v>
          </cell>
        </row>
        <row r="3552">
          <cell r="A3552">
            <v>3125</v>
          </cell>
          <cell r="B3552">
            <v>8</v>
          </cell>
        </row>
        <row r="3553">
          <cell r="A3553">
            <v>3126</v>
          </cell>
          <cell r="B3553">
            <v>8</v>
          </cell>
        </row>
        <row r="3554">
          <cell r="A3554">
            <v>3127</v>
          </cell>
          <cell r="B3554">
            <v>12</v>
          </cell>
        </row>
        <row r="3555">
          <cell r="A3555">
            <v>3128</v>
          </cell>
          <cell r="B3555">
            <v>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029"/>
      <sheetName val="Notes"/>
      <sheetName val="Sigma plot"/>
      <sheetName val="UCLA - Removed stations"/>
      <sheetName val="V023 stations not in flatfile"/>
      <sheetName val="NEHRP CATEGORY ASSIGNMENT"/>
    </sheetNames>
    <sheetDataSet>
      <sheetData sheetId="0">
        <row r="3">
          <cell r="E3">
            <v>1</v>
          </cell>
          <cell r="F3" t="str">
            <v>LA Dam</v>
          </cell>
          <cell r="G3">
            <v>0</v>
          </cell>
          <cell r="H3">
            <v>34.293999999999997</v>
          </cell>
          <cell r="I3">
            <v>-118.483</v>
          </cell>
          <cell r="J3" t="str">
            <v>HPA</v>
          </cell>
          <cell r="K3" t="str">
            <v>A</v>
          </cell>
          <cell r="L3">
            <v>0</v>
          </cell>
          <cell r="M3" t="str">
            <v>-HA</v>
          </cell>
          <cell r="N3" t="str">
            <v>A</v>
          </cell>
          <cell r="O3" t="str">
            <v>C</v>
          </cell>
          <cell r="P3" t="str">
            <v>S</v>
          </cell>
          <cell r="Q3" t="str">
            <v>-</v>
          </cell>
          <cell r="R3">
            <v>0</v>
          </cell>
          <cell r="S3" t="str">
            <v>C</v>
          </cell>
        </row>
        <row r="4">
          <cell r="E4">
            <v>2</v>
          </cell>
          <cell r="F4" t="str">
            <v>Buena Vista - Taft</v>
          </cell>
          <cell r="G4">
            <v>1</v>
          </cell>
          <cell r="H4">
            <v>35.159999999999997</v>
          </cell>
          <cell r="I4">
            <v>-119.35</v>
          </cell>
          <cell r="J4" t="str">
            <v>AQD</v>
          </cell>
          <cell r="K4" t="str">
            <v>D</v>
          </cell>
          <cell r="L4">
            <v>0</v>
          </cell>
          <cell r="M4" t="str">
            <v>AQD</v>
          </cell>
          <cell r="N4" t="str">
            <v>C</v>
          </cell>
          <cell r="O4" t="str">
            <v>D</v>
          </cell>
          <cell r="P4" t="str">
            <v>S</v>
          </cell>
          <cell r="Q4" t="str">
            <v>-</v>
          </cell>
          <cell r="R4">
            <v>0</v>
          </cell>
          <cell r="S4" t="str">
            <v>C</v>
          </cell>
        </row>
        <row r="5">
          <cell r="E5">
            <v>3</v>
          </cell>
          <cell r="F5" t="str">
            <v>2516 Via Tejon PV</v>
          </cell>
          <cell r="G5">
            <v>411</v>
          </cell>
          <cell r="H5">
            <v>33.801000000000002</v>
          </cell>
          <cell r="I5">
            <v>-118.387</v>
          </cell>
          <cell r="J5" t="str">
            <v>BQC</v>
          </cell>
          <cell r="K5" t="str">
            <v>C</v>
          </cell>
          <cell r="L5">
            <v>0</v>
          </cell>
          <cell r="M5" t="str">
            <v>CMC</v>
          </cell>
          <cell r="N5" t="str">
            <v>C</v>
          </cell>
          <cell r="O5" t="str">
            <v>D</v>
          </cell>
          <cell r="P5" t="str">
            <v>S</v>
          </cell>
          <cell r="Q5" t="str">
            <v>-</v>
          </cell>
          <cell r="R5">
            <v>0</v>
          </cell>
          <cell r="S5" t="str">
            <v>D</v>
          </cell>
        </row>
        <row r="6">
          <cell r="E6">
            <v>4</v>
          </cell>
          <cell r="F6" t="str">
            <v>Green Church</v>
          </cell>
          <cell r="G6">
            <v>3</v>
          </cell>
          <cell r="H6">
            <v>37.619999999999997</v>
          </cell>
          <cell r="I6">
            <v>-118.82</v>
          </cell>
          <cell r="J6" t="str">
            <v>IQD</v>
          </cell>
          <cell r="K6" t="str">
            <v>D</v>
          </cell>
          <cell r="L6">
            <v>0</v>
          </cell>
          <cell r="M6" t="str">
            <v>IQD</v>
          </cell>
          <cell r="N6" t="str">
            <v>A</v>
          </cell>
          <cell r="O6" t="str">
            <v>D</v>
          </cell>
          <cell r="P6" t="str">
            <v>S</v>
          </cell>
          <cell r="Q6" t="str">
            <v>-</v>
          </cell>
          <cell r="R6">
            <v>0</v>
          </cell>
          <cell r="S6" t="str">
            <v>C</v>
          </cell>
        </row>
        <row r="7">
          <cell r="E7">
            <v>5</v>
          </cell>
          <cell r="F7" t="str">
            <v>ALP (temp)</v>
          </cell>
          <cell r="G7">
            <v>4</v>
          </cell>
          <cell r="H7">
            <v>36.010899999999999</v>
          </cell>
          <cell r="I7">
            <v>-120.253</v>
          </cell>
          <cell r="J7" t="str">
            <v>IPA</v>
          </cell>
          <cell r="K7" t="str">
            <v>A</v>
          </cell>
          <cell r="L7">
            <v>0</v>
          </cell>
          <cell r="M7" t="str">
            <v>IPD</v>
          </cell>
          <cell r="N7" t="str">
            <v>C</v>
          </cell>
          <cell r="O7" t="str">
            <v>D</v>
          </cell>
          <cell r="P7" t="str">
            <v>S</v>
          </cell>
          <cell r="Q7" t="str">
            <v>-</v>
          </cell>
          <cell r="R7">
            <v>0</v>
          </cell>
          <cell r="S7" t="str">
            <v>C</v>
          </cell>
        </row>
        <row r="8">
          <cell r="E8">
            <v>6</v>
          </cell>
          <cell r="F8" t="str">
            <v>LLN (temp)</v>
          </cell>
          <cell r="G8">
            <v>5</v>
          </cell>
          <cell r="H8">
            <v>36.210799999999999</v>
          </cell>
          <cell r="I8">
            <v>-120.26300000000001</v>
          </cell>
          <cell r="J8" t="str">
            <v>IPA</v>
          </cell>
          <cell r="K8" t="str">
            <v>A</v>
          </cell>
          <cell r="L8">
            <v>0</v>
          </cell>
          <cell r="M8" t="str">
            <v>IPA</v>
          </cell>
          <cell r="N8" t="str">
            <v>C</v>
          </cell>
          <cell r="O8" t="str">
            <v>B</v>
          </cell>
          <cell r="P8" t="str">
            <v>S</v>
          </cell>
          <cell r="Q8" t="str">
            <v>-</v>
          </cell>
          <cell r="R8">
            <v>0</v>
          </cell>
          <cell r="S8" t="str">
            <v>C</v>
          </cell>
        </row>
        <row r="9">
          <cell r="E9">
            <v>7</v>
          </cell>
          <cell r="F9" t="str">
            <v>MIT (temp)</v>
          </cell>
          <cell r="G9">
            <v>6</v>
          </cell>
          <cell r="H9">
            <v>36.246699999999997</v>
          </cell>
          <cell r="I9">
            <v>-120.26300000000001</v>
          </cell>
          <cell r="J9" t="str">
            <v>IQD</v>
          </cell>
          <cell r="K9" t="str">
            <v>D</v>
          </cell>
          <cell r="L9">
            <v>0</v>
          </cell>
          <cell r="M9" t="str">
            <v>IQD</v>
          </cell>
          <cell r="N9" t="str">
            <v>B</v>
          </cell>
          <cell r="O9" t="str">
            <v>D</v>
          </cell>
          <cell r="P9" t="str">
            <v>S</v>
          </cell>
          <cell r="Q9" t="str">
            <v>-</v>
          </cell>
          <cell r="R9">
            <v>0</v>
          </cell>
          <cell r="S9" t="str">
            <v>C</v>
          </cell>
        </row>
        <row r="10">
          <cell r="E10">
            <v>8</v>
          </cell>
          <cell r="F10" t="str">
            <v>SGT (temp)</v>
          </cell>
          <cell r="G10">
            <v>7</v>
          </cell>
          <cell r="H10">
            <v>36.236699999999999</v>
          </cell>
          <cell r="I10">
            <v>-120.381</v>
          </cell>
          <cell r="J10" t="str">
            <v>IPA</v>
          </cell>
          <cell r="K10" t="str">
            <v>A</v>
          </cell>
          <cell r="L10">
            <v>0</v>
          </cell>
          <cell r="M10" t="str">
            <v>IPA</v>
          </cell>
          <cell r="N10" t="str">
            <v>C</v>
          </cell>
          <cell r="O10" t="str">
            <v>B</v>
          </cell>
          <cell r="P10" t="str">
            <v>S</v>
          </cell>
          <cell r="Q10" t="str">
            <v>-</v>
          </cell>
          <cell r="R10">
            <v>0</v>
          </cell>
          <cell r="S10" t="str">
            <v>C</v>
          </cell>
        </row>
        <row r="11">
          <cell r="E11">
            <v>9</v>
          </cell>
          <cell r="F11" t="str">
            <v>SUB (temp)</v>
          </cell>
          <cell r="G11">
            <v>8</v>
          </cell>
          <cell r="H11">
            <v>36.307499999999997</v>
          </cell>
          <cell r="I11">
            <v>-120.251</v>
          </cell>
          <cell r="J11" t="str">
            <v>IQD</v>
          </cell>
          <cell r="K11" t="str">
            <v>D</v>
          </cell>
          <cell r="L11">
            <v>0</v>
          </cell>
          <cell r="M11" t="str">
            <v>IQD</v>
          </cell>
          <cell r="N11" t="str">
            <v>A</v>
          </cell>
          <cell r="O11" t="str">
            <v>D</v>
          </cell>
          <cell r="P11" t="str">
            <v>S</v>
          </cell>
          <cell r="Q11" t="str">
            <v>-</v>
          </cell>
          <cell r="R11">
            <v>0</v>
          </cell>
          <cell r="S11" t="str">
            <v>D</v>
          </cell>
        </row>
        <row r="12">
          <cell r="E12">
            <v>10</v>
          </cell>
          <cell r="F12" t="str">
            <v>TRA (temp)</v>
          </cell>
          <cell r="G12">
            <v>9</v>
          </cell>
          <cell r="H12">
            <v>36.165700000000001</v>
          </cell>
          <cell r="I12">
            <v>-120.309</v>
          </cell>
          <cell r="J12" t="str">
            <v>IQD</v>
          </cell>
          <cell r="K12" t="str">
            <v>D</v>
          </cell>
          <cell r="L12">
            <v>0</v>
          </cell>
          <cell r="M12" t="str">
            <v>IQD</v>
          </cell>
          <cell r="N12" t="str">
            <v>A</v>
          </cell>
          <cell r="O12" t="str">
            <v>D</v>
          </cell>
          <cell r="P12" t="str">
            <v>S</v>
          </cell>
          <cell r="Q12" t="str">
            <v>-</v>
          </cell>
          <cell r="R12">
            <v>0</v>
          </cell>
          <cell r="S12" t="str">
            <v>D</v>
          </cell>
        </row>
        <row r="13">
          <cell r="E13">
            <v>11</v>
          </cell>
          <cell r="F13" t="str">
            <v>VEW (temp)</v>
          </cell>
          <cell r="G13">
            <v>10</v>
          </cell>
          <cell r="H13">
            <v>36.210799999999999</v>
          </cell>
          <cell r="I13">
            <v>-120.313</v>
          </cell>
          <cell r="J13" t="str">
            <v>IPA</v>
          </cell>
          <cell r="K13" t="str">
            <v>A</v>
          </cell>
          <cell r="L13">
            <v>0</v>
          </cell>
          <cell r="M13" t="str">
            <v>IPA</v>
          </cell>
          <cell r="N13" t="str">
            <v>C</v>
          </cell>
          <cell r="O13" t="str">
            <v>B</v>
          </cell>
          <cell r="P13" t="str">
            <v>S</v>
          </cell>
          <cell r="Q13" t="str">
            <v>-</v>
          </cell>
          <cell r="R13">
            <v>0</v>
          </cell>
          <cell r="S13" t="str">
            <v>C</v>
          </cell>
        </row>
        <row r="14">
          <cell r="E14">
            <v>12</v>
          </cell>
          <cell r="F14" t="str">
            <v>YUB (temp)</v>
          </cell>
          <cell r="G14">
            <v>11</v>
          </cell>
          <cell r="H14">
            <v>36.1447</v>
          </cell>
          <cell r="I14">
            <v>-120.17100000000001</v>
          </cell>
          <cell r="J14" t="str">
            <v>IQD</v>
          </cell>
          <cell r="K14" t="str">
            <v>D</v>
          </cell>
          <cell r="L14">
            <v>0</v>
          </cell>
          <cell r="M14" t="str">
            <v>IQD</v>
          </cell>
          <cell r="N14" t="str">
            <v>A</v>
          </cell>
          <cell r="O14" t="str">
            <v>D</v>
          </cell>
          <cell r="P14" t="str">
            <v>S</v>
          </cell>
          <cell r="Q14" t="str">
            <v>-</v>
          </cell>
          <cell r="R14">
            <v>0</v>
          </cell>
          <cell r="S14" t="str">
            <v>D</v>
          </cell>
        </row>
        <row r="15">
          <cell r="E15">
            <v>13</v>
          </cell>
          <cell r="F15" t="str">
            <v>Gukasian</v>
          </cell>
          <cell r="G15">
            <v>12</v>
          </cell>
          <cell r="H15">
            <v>41.037999999999997</v>
          </cell>
          <cell r="I15">
            <v>43.853999999999999</v>
          </cell>
          <cell r="J15" t="str">
            <v>AHD</v>
          </cell>
          <cell r="K15" t="str">
            <v>D</v>
          </cell>
          <cell r="L15">
            <v>0</v>
          </cell>
          <cell r="M15" t="str">
            <v>A-A</v>
          </cell>
          <cell r="N15" t="str">
            <v>C</v>
          </cell>
          <cell r="O15" t="str">
            <v>B</v>
          </cell>
          <cell r="P15">
            <v>0</v>
          </cell>
          <cell r="Q15" t="str">
            <v>-</v>
          </cell>
          <cell r="R15">
            <v>0</v>
          </cell>
          <cell r="S15" t="str">
            <v>C</v>
          </cell>
        </row>
        <row r="16">
          <cell r="E16">
            <v>14</v>
          </cell>
          <cell r="F16" t="str">
            <v>BRAN</v>
          </cell>
          <cell r="G16">
            <v>13</v>
          </cell>
          <cell r="H16">
            <v>37.046999999999997</v>
          </cell>
          <cell r="I16">
            <v>-121.98399999999999</v>
          </cell>
          <cell r="J16" t="str">
            <v>-PA</v>
          </cell>
          <cell r="K16" t="str">
            <v>A</v>
          </cell>
          <cell r="L16">
            <v>0</v>
          </cell>
          <cell r="M16" t="str">
            <v>-PA</v>
          </cell>
          <cell r="N16" t="str">
            <v>C</v>
          </cell>
          <cell r="O16" t="str">
            <v>B</v>
          </cell>
          <cell r="P16" t="str">
            <v>S</v>
          </cell>
          <cell r="Q16" t="str">
            <v>-</v>
          </cell>
          <cell r="R16">
            <v>0</v>
          </cell>
          <cell r="S16" t="str">
            <v>C</v>
          </cell>
        </row>
        <row r="17">
          <cell r="E17">
            <v>15</v>
          </cell>
          <cell r="F17" t="str">
            <v>WAHO</v>
          </cell>
          <cell r="G17">
            <v>14</v>
          </cell>
          <cell r="H17">
            <v>36.972000000000001</v>
          </cell>
          <cell r="I17">
            <v>-121.995</v>
          </cell>
          <cell r="J17" t="str">
            <v>AQB</v>
          </cell>
          <cell r="K17" t="str">
            <v>B</v>
          </cell>
          <cell r="L17">
            <v>0</v>
          </cell>
          <cell r="M17" t="str">
            <v>APD</v>
          </cell>
          <cell r="N17" t="str">
            <v>C</v>
          </cell>
          <cell r="O17" t="str">
            <v>D</v>
          </cell>
          <cell r="P17" t="str">
            <v>S</v>
          </cell>
          <cell r="Q17" t="str">
            <v>-</v>
          </cell>
          <cell r="R17">
            <v>0</v>
          </cell>
          <cell r="S17" t="str">
            <v>C</v>
          </cell>
        </row>
        <row r="18">
          <cell r="E18">
            <v>16</v>
          </cell>
          <cell r="F18" t="str">
            <v>UCSC</v>
          </cell>
          <cell r="G18">
            <v>15</v>
          </cell>
          <cell r="H18">
            <v>37.000999999999998</v>
          </cell>
          <cell r="I18">
            <v>-122.062</v>
          </cell>
          <cell r="J18" t="str">
            <v>AHB</v>
          </cell>
          <cell r="K18" t="str">
            <v>B</v>
          </cell>
          <cell r="L18">
            <v>0</v>
          </cell>
          <cell r="M18" t="str">
            <v>-JB</v>
          </cell>
          <cell r="N18" t="str">
            <v>D</v>
          </cell>
          <cell r="O18" t="str">
            <v>C</v>
          </cell>
          <cell r="P18" t="str">
            <v>S</v>
          </cell>
          <cell r="Q18" t="str">
            <v>-</v>
          </cell>
          <cell r="R18">
            <v>0</v>
          </cell>
          <cell r="S18" t="str">
            <v>C</v>
          </cell>
        </row>
        <row r="19">
          <cell r="E19">
            <v>17</v>
          </cell>
          <cell r="F19" t="str">
            <v>LGPC</v>
          </cell>
          <cell r="G19">
            <v>16</v>
          </cell>
          <cell r="H19">
            <v>37.171999999999997</v>
          </cell>
          <cell r="I19">
            <v>-122.01</v>
          </cell>
          <cell r="J19" t="str">
            <v>-OA</v>
          </cell>
          <cell r="K19" t="str">
            <v>A</v>
          </cell>
          <cell r="L19">
            <v>0</v>
          </cell>
          <cell r="M19" t="str">
            <v>-OA</v>
          </cell>
          <cell r="N19" t="str">
            <v>C</v>
          </cell>
          <cell r="O19" t="str">
            <v>C</v>
          </cell>
          <cell r="P19" t="str">
            <v>S</v>
          </cell>
          <cell r="Q19" t="str">
            <v>-</v>
          </cell>
          <cell r="R19">
            <v>0</v>
          </cell>
          <cell r="S19" t="str">
            <v>C</v>
          </cell>
        </row>
        <row r="20">
          <cell r="E20">
            <v>18</v>
          </cell>
          <cell r="F20" t="str">
            <v>Stanford Park. Garage</v>
          </cell>
          <cell r="G20">
            <v>17</v>
          </cell>
          <cell r="H20">
            <v>37.432000000000002</v>
          </cell>
          <cell r="I20">
            <v>-122.172</v>
          </cell>
          <cell r="J20" t="str">
            <v>CQD</v>
          </cell>
          <cell r="K20" t="str">
            <v>D</v>
          </cell>
          <cell r="L20">
            <v>0</v>
          </cell>
          <cell r="M20" t="str">
            <v>-QD</v>
          </cell>
          <cell r="N20" t="str">
            <v>B</v>
          </cell>
          <cell r="O20" t="str">
            <v>D</v>
          </cell>
          <cell r="P20" t="str">
            <v>S</v>
          </cell>
          <cell r="Q20" t="str">
            <v>-</v>
          </cell>
          <cell r="R20">
            <v>0</v>
          </cell>
          <cell r="S20" t="str">
            <v>D</v>
          </cell>
        </row>
        <row r="21">
          <cell r="E21">
            <v>19</v>
          </cell>
          <cell r="F21" t="str">
            <v>Ambralauri</v>
          </cell>
          <cell r="G21">
            <v>18</v>
          </cell>
          <cell r="H21">
            <v>42.521500000000003</v>
          </cell>
          <cell r="I21">
            <v>43.154899999999998</v>
          </cell>
          <cell r="J21" t="str">
            <v>AHD</v>
          </cell>
          <cell r="K21" t="str">
            <v>D</v>
          </cell>
          <cell r="L21">
            <v>0</v>
          </cell>
          <cell r="M21" t="str">
            <v>A-A</v>
          </cell>
          <cell r="N21" t="str">
            <v>C</v>
          </cell>
          <cell r="O21" t="str">
            <v>D</v>
          </cell>
          <cell r="P21">
            <v>0</v>
          </cell>
          <cell r="Q21" t="str">
            <v>-</v>
          </cell>
          <cell r="R21">
            <v>0</v>
          </cell>
          <cell r="S21" t="str">
            <v>C</v>
          </cell>
        </row>
        <row r="22">
          <cell r="E22">
            <v>20</v>
          </cell>
          <cell r="F22" t="str">
            <v>Iri</v>
          </cell>
          <cell r="G22">
            <v>19</v>
          </cell>
          <cell r="H22">
            <v>42.517000000000003</v>
          </cell>
          <cell r="I22">
            <v>43.551000000000002</v>
          </cell>
          <cell r="J22" t="str">
            <v>AQD</v>
          </cell>
          <cell r="K22" t="str">
            <v>D</v>
          </cell>
          <cell r="L22">
            <v>0</v>
          </cell>
          <cell r="M22" t="str">
            <v>A-D</v>
          </cell>
          <cell r="N22" t="str">
            <v>C</v>
          </cell>
          <cell r="O22" t="str">
            <v>D</v>
          </cell>
          <cell r="P22">
            <v>0</v>
          </cell>
          <cell r="Q22" t="str">
            <v>-</v>
          </cell>
          <cell r="R22">
            <v>0</v>
          </cell>
          <cell r="S22" t="str">
            <v>C</v>
          </cell>
        </row>
        <row r="23">
          <cell r="E23">
            <v>21</v>
          </cell>
          <cell r="F23" t="str">
            <v>Oni</v>
          </cell>
          <cell r="G23">
            <v>20</v>
          </cell>
          <cell r="H23">
            <v>42.582999999999998</v>
          </cell>
          <cell r="I23">
            <v>43.44</v>
          </cell>
          <cell r="J23" t="str">
            <v>AQD</v>
          </cell>
          <cell r="K23" t="str">
            <v>D</v>
          </cell>
          <cell r="L23">
            <v>0</v>
          </cell>
          <cell r="M23" t="str">
            <v>A-D</v>
          </cell>
          <cell r="N23" t="str">
            <v>C</v>
          </cell>
          <cell r="O23" t="str">
            <v>D</v>
          </cell>
          <cell r="P23">
            <v>0</v>
          </cell>
          <cell r="Q23" t="str">
            <v>-</v>
          </cell>
          <cell r="R23">
            <v>0</v>
          </cell>
          <cell r="S23" t="str">
            <v>C</v>
          </cell>
        </row>
        <row r="24">
          <cell r="E24">
            <v>22</v>
          </cell>
          <cell r="F24" t="str">
            <v>Baz</v>
          </cell>
          <cell r="G24">
            <v>21</v>
          </cell>
          <cell r="H24">
            <v>42.572899999999997</v>
          </cell>
          <cell r="I24">
            <v>43.436300000000003</v>
          </cell>
          <cell r="J24" t="str">
            <v>A-D</v>
          </cell>
          <cell r="K24" t="str">
            <v>D</v>
          </cell>
          <cell r="L24">
            <v>0</v>
          </cell>
          <cell r="M24" t="str">
            <v>A-D</v>
          </cell>
          <cell r="N24" t="str">
            <v>C</v>
          </cell>
          <cell r="O24" t="str">
            <v>D</v>
          </cell>
          <cell r="P24">
            <v>0</v>
          </cell>
          <cell r="Q24" t="str">
            <v>-</v>
          </cell>
          <cell r="R24">
            <v>0</v>
          </cell>
          <cell r="S24" t="str">
            <v>C</v>
          </cell>
        </row>
        <row r="25">
          <cell r="E25">
            <v>23</v>
          </cell>
          <cell r="F25" t="str">
            <v>Zem</v>
          </cell>
          <cell r="G25">
            <v>22</v>
          </cell>
          <cell r="H25">
            <v>42.521999999999998</v>
          </cell>
          <cell r="I25">
            <v>43.305</v>
          </cell>
          <cell r="J25" t="str">
            <v>AQD</v>
          </cell>
          <cell r="K25" t="str">
            <v>D</v>
          </cell>
          <cell r="L25">
            <v>0</v>
          </cell>
          <cell r="M25" t="str">
            <v>A-D</v>
          </cell>
          <cell r="N25" t="str">
            <v>C</v>
          </cell>
          <cell r="O25" t="str">
            <v>D</v>
          </cell>
          <cell r="P25">
            <v>0</v>
          </cell>
          <cell r="Q25" t="str">
            <v>-</v>
          </cell>
          <cell r="R25">
            <v>0</v>
          </cell>
          <cell r="S25" t="str">
            <v>C</v>
          </cell>
        </row>
        <row r="26">
          <cell r="E26">
            <v>24</v>
          </cell>
          <cell r="F26" t="str">
            <v>Coolwater</v>
          </cell>
          <cell r="G26">
            <v>23</v>
          </cell>
          <cell r="H26">
            <v>34.850999999999999</v>
          </cell>
          <cell r="I26">
            <v>-116.858</v>
          </cell>
          <cell r="J26" t="str">
            <v>IQD</v>
          </cell>
          <cell r="K26" t="str">
            <v>D</v>
          </cell>
          <cell r="L26">
            <v>0</v>
          </cell>
          <cell r="M26" t="str">
            <v>-QD</v>
          </cell>
          <cell r="N26" t="str">
            <v>A</v>
          </cell>
          <cell r="O26" t="str">
            <v>D</v>
          </cell>
          <cell r="P26" t="str">
            <v>D</v>
          </cell>
          <cell r="Q26" t="str">
            <v>-</v>
          </cell>
          <cell r="R26">
            <v>0</v>
          </cell>
          <cell r="S26" t="str">
            <v>C</v>
          </cell>
        </row>
        <row r="27">
          <cell r="E27">
            <v>25</v>
          </cell>
          <cell r="F27" t="str">
            <v>Lucerne</v>
          </cell>
          <cell r="G27">
            <v>24</v>
          </cell>
          <cell r="H27">
            <v>34.567999999999998</v>
          </cell>
          <cell r="I27">
            <v>-116.61199999999999</v>
          </cell>
          <cell r="J27" t="str">
            <v>AGA</v>
          </cell>
          <cell r="K27" t="str">
            <v>A</v>
          </cell>
          <cell r="L27">
            <v>0</v>
          </cell>
          <cell r="M27" t="str">
            <v>AGA</v>
          </cell>
          <cell r="N27" t="str">
            <v>D</v>
          </cell>
          <cell r="O27" t="str">
            <v>B</v>
          </cell>
          <cell r="P27" t="str">
            <v>S</v>
          </cell>
          <cell r="Q27" t="str">
            <v>-</v>
          </cell>
          <cell r="R27">
            <v>0</v>
          </cell>
          <cell r="S27" t="str">
            <v>B</v>
          </cell>
        </row>
        <row r="28">
          <cell r="E28">
            <v>27</v>
          </cell>
          <cell r="F28" t="str">
            <v>SMART1 C00</v>
          </cell>
          <cell r="G28">
            <v>25</v>
          </cell>
          <cell r="H28">
            <v>24.673755555555555</v>
          </cell>
          <cell r="I28">
            <v>121.764608333333</v>
          </cell>
          <cell r="J28" t="str">
            <v>IHD</v>
          </cell>
          <cell r="K28" t="str">
            <v>D</v>
          </cell>
          <cell r="L28">
            <v>0</v>
          </cell>
          <cell r="M28" t="str">
            <v>IZD</v>
          </cell>
          <cell r="N28" t="str">
            <v>A</v>
          </cell>
          <cell r="O28" t="str">
            <v>D</v>
          </cell>
          <cell r="P28">
            <v>0</v>
          </cell>
          <cell r="Q28" t="str">
            <v>-</v>
          </cell>
          <cell r="R28">
            <v>0</v>
          </cell>
          <cell r="S28" t="str">
            <v>D</v>
          </cell>
        </row>
        <row r="29">
          <cell r="E29">
            <v>28</v>
          </cell>
          <cell r="F29" t="str">
            <v>SMART1 I06</v>
          </cell>
          <cell r="G29">
            <v>26</v>
          </cell>
          <cell r="H29">
            <v>24.6721</v>
          </cell>
          <cell r="I29">
            <v>121.76519999999999</v>
          </cell>
          <cell r="J29" t="str">
            <v>IHD</v>
          </cell>
          <cell r="K29" t="str">
            <v>D</v>
          </cell>
          <cell r="L29">
            <v>0</v>
          </cell>
          <cell r="M29" t="str">
            <v>IZD</v>
          </cell>
          <cell r="N29" t="str">
            <v>A</v>
          </cell>
          <cell r="O29" t="str">
            <v>D</v>
          </cell>
          <cell r="P29">
            <v>0</v>
          </cell>
          <cell r="Q29" t="str">
            <v>-</v>
          </cell>
          <cell r="R29">
            <v>0</v>
          </cell>
          <cell r="S29" t="str">
            <v>D</v>
          </cell>
        </row>
        <row r="30">
          <cell r="E30">
            <v>29</v>
          </cell>
          <cell r="F30" t="str">
            <v>SMART1 I12</v>
          </cell>
          <cell r="G30">
            <v>27</v>
          </cell>
          <cell r="H30">
            <v>24.6755</v>
          </cell>
          <cell r="I30">
            <v>121.7641</v>
          </cell>
          <cell r="J30" t="str">
            <v>IHD</v>
          </cell>
          <cell r="K30" t="str">
            <v>D</v>
          </cell>
          <cell r="L30">
            <v>0</v>
          </cell>
          <cell r="M30" t="str">
            <v>IZD</v>
          </cell>
          <cell r="N30" t="str">
            <v>A</v>
          </cell>
          <cell r="O30" t="str">
            <v>D</v>
          </cell>
          <cell r="P30">
            <v>0</v>
          </cell>
          <cell r="Q30" t="str">
            <v>-</v>
          </cell>
          <cell r="R30">
            <v>0</v>
          </cell>
          <cell r="S30" t="str">
            <v>D</v>
          </cell>
        </row>
        <row r="31">
          <cell r="E31">
            <v>30</v>
          </cell>
          <cell r="F31" t="str">
            <v>SMART1 M01</v>
          </cell>
          <cell r="G31">
            <v>28</v>
          </cell>
          <cell r="H31">
            <v>24.682200000000002</v>
          </cell>
          <cell r="I31">
            <v>121.7666</v>
          </cell>
          <cell r="J31" t="str">
            <v>IHD</v>
          </cell>
          <cell r="K31" t="str">
            <v>D</v>
          </cell>
          <cell r="L31">
            <v>0</v>
          </cell>
          <cell r="M31" t="str">
            <v>IZD</v>
          </cell>
          <cell r="N31" t="str">
            <v>A</v>
          </cell>
          <cell r="O31" t="str">
            <v>D</v>
          </cell>
          <cell r="P31">
            <v>0</v>
          </cell>
          <cell r="Q31" t="str">
            <v>-</v>
          </cell>
          <cell r="R31">
            <v>0</v>
          </cell>
          <cell r="S31" t="str">
            <v>D</v>
          </cell>
        </row>
        <row r="32">
          <cell r="E32">
            <v>31</v>
          </cell>
          <cell r="F32" t="str">
            <v>SMART1 M07</v>
          </cell>
          <cell r="G32">
            <v>29</v>
          </cell>
          <cell r="H32">
            <v>24.664850000000001</v>
          </cell>
          <cell r="I32">
            <v>121.762</v>
          </cell>
          <cell r="J32" t="str">
            <v>IHD</v>
          </cell>
          <cell r="K32" t="str">
            <v>D</v>
          </cell>
          <cell r="L32">
            <v>0</v>
          </cell>
          <cell r="M32" t="str">
            <v>IZD</v>
          </cell>
          <cell r="N32" t="str">
            <v>A</v>
          </cell>
          <cell r="O32" t="str">
            <v>D</v>
          </cell>
          <cell r="P32">
            <v>0</v>
          </cell>
          <cell r="Q32" t="str">
            <v>-</v>
          </cell>
          <cell r="R32">
            <v>0</v>
          </cell>
          <cell r="S32" t="str">
            <v>D</v>
          </cell>
        </row>
        <row r="33">
          <cell r="E33">
            <v>32</v>
          </cell>
          <cell r="F33" t="str">
            <v>SMART1 O01</v>
          </cell>
          <cell r="G33">
            <v>30</v>
          </cell>
          <cell r="H33">
            <v>24.6922</v>
          </cell>
          <cell r="I33">
            <v>121.76860000000001</v>
          </cell>
          <cell r="J33" t="str">
            <v>IHD</v>
          </cell>
          <cell r="K33" t="str">
            <v>D</v>
          </cell>
          <cell r="L33">
            <v>0</v>
          </cell>
          <cell r="M33" t="str">
            <v>IZD</v>
          </cell>
          <cell r="N33" t="str">
            <v>A</v>
          </cell>
          <cell r="O33" t="str">
            <v>D</v>
          </cell>
          <cell r="P33">
            <v>0</v>
          </cell>
          <cell r="Q33" t="str">
            <v>-</v>
          </cell>
          <cell r="R33">
            <v>0</v>
          </cell>
          <cell r="S33" t="str">
            <v>D</v>
          </cell>
        </row>
        <row r="34">
          <cell r="E34">
            <v>33</v>
          </cell>
          <cell r="F34" t="str">
            <v>SMART1 O07</v>
          </cell>
          <cell r="G34">
            <v>31</v>
          </cell>
          <cell r="H34">
            <v>24.656099999999999</v>
          </cell>
          <cell r="I34">
            <v>121.7621</v>
          </cell>
          <cell r="J34" t="str">
            <v>IHD</v>
          </cell>
          <cell r="K34" t="str">
            <v>D</v>
          </cell>
          <cell r="L34">
            <v>0</v>
          </cell>
          <cell r="M34" t="str">
            <v>IZD</v>
          </cell>
          <cell r="N34" t="str">
            <v>A</v>
          </cell>
          <cell r="O34" t="str">
            <v>D</v>
          </cell>
          <cell r="P34">
            <v>0</v>
          </cell>
          <cell r="Q34" t="str">
            <v>-</v>
          </cell>
          <cell r="R34">
            <v>0</v>
          </cell>
          <cell r="S34" t="str">
            <v>D</v>
          </cell>
        </row>
        <row r="35">
          <cell r="E35">
            <v>34</v>
          </cell>
          <cell r="F35" t="str">
            <v>SMART1 E01</v>
          </cell>
          <cell r="G35">
            <v>32</v>
          </cell>
          <cell r="H35">
            <v>24.648727777777779</v>
          </cell>
          <cell r="I35">
            <v>121.764444444444</v>
          </cell>
          <cell r="J35" t="str">
            <v>IHD</v>
          </cell>
          <cell r="K35" t="str">
            <v>D</v>
          </cell>
          <cell r="L35">
            <v>0</v>
          </cell>
          <cell r="M35" t="str">
            <v>IZD</v>
          </cell>
          <cell r="N35" t="str">
            <v>A</v>
          </cell>
          <cell r="O35" t="str">
            <v>D</v>
          </cell>
          <cell r="P35">
            <v>0</v>
          </cell>
          <cell r="Q35" t="str">
            <v>-</v>
          </cell>
          <cell r="R35">
            <v>0</v>
          </cell>
          <cell r="S35" t="str">
            <v>D</v>
          </cell>
        </row>
        <row r="36">
          <cell r="E36">
            <v>35</v>
          </cell>
          <cell r="F36" t="str">
            <v>SMART1 E02</v>
          </cell>
          <cell r="G36">
            <v>33</v>
          </cell>
          <cell r="H36">
            <v>24.629636111111111</v>
          </cell>
          <cell r="I36">
            <v>121.761002777778</v>
          </cell>
          <cell r="J36" t="str">
            <v>IMA</v>
          </cell>
          <cell r="K36" t="str">
            <v>A</v>
          </cell>
          <cell r="L36">
            <v>0</v>
          </cell>
          <cell r="M36" t="str">
            <v>IZD</v>
          </cell>
          <cell r="N36" t="str">
            <v>C</v>
          </cell>
          <cell r="O36" t="str">
            <v>B</v>
          </cell>
          <cell r="P36">
            <v>0</v>
          </cell>
          <cell r="Q36" t="str">
            <v>-</v>
          </cell>
          <cell r="R36">
            <v>0</v>
          </cell>
          <cell r="S36" t="str">
            <v>C</v>
          </cell>
        </row>
        <row r="37">
          <cell r="E37">
            <v>36</v>
          </cell>
          <cell r="F37" t="str">
            <v>USC Cash Baugh Ranch</v>
          </cell>
          <cell r="G37">
            <v>34</v>
          </cell>
          <cell r="H37">
            <v>37.679000000000002</v>
          </cell>
          <cell r="I37">
            <v>-118.813</v>
          </cell>
          <cell r="J37" t="str">
            <v>AQD</v>
          </cell>
          <cell r="K37" t="str">
            <v>D</v>
          </cell>
          <cell r="L37">
            <v>0</v>
          </cell>
          <cell r="M37" t="str">
            <v>AQD</v>
          </cell>
          <cell r="N37" t="str">
            <v>A</v>
          </cell>
          <cell r="O37" t="str">
            <v>D</v>
          </cell>
          <cell r="P37" t="str">
            <v>S</v>
          </cell>
          <cell r="Q37" t="str">
            <v>-</v>
          </cell>
          <cell r="R37">
            <v>0</v>
          </cell>
          <cell r="S37" t="str">
            <v>D</v>
          </cell>
        </row>
        <row r="38">
          <cell r="E38">
            <v>37</v>
          </cell>
          <cell r="F38" t="str">
            <v>Long Valley Fire Sta</v>
          </cell>
          <cell r="G38">
            <v>35</v>
          </cell>
          <cell r="H38">
            <v>37.567999999999998</v>
          </cell>
          <cell r="I38">
            <v>-118.752</v>
          </cell>
          <cell r="J38" t="str">
            <v>AHD</v>
          </cell>
          <cell r="K38" t="str">
            <v>D</v>
          </cell>
          <cell r="L38">
            <v>0</v>
          </cell>
          <cell r="M38" t="str">
            <v>AHC</v>
          </cell>
          <cell r="N38" t="str">
            <v>A</v>
          </cell>
          <cell r="O38" t="str">
            <v>D</v>
          </cell>
          <cell r="P38" t="str">
            <v>S</v>
          </cell>
          <cell r="Q38" t="str">
            <v>-</v>
          </cell>
          <cell r="R38">
            <v>0</v>
          </cell>
          <cell r="S38" t="str">
            <v>C</v>
          </cell>
        </row>
        <row r="39">
          <cell r="E39">
            <v>38</v>
          </cell>
          <cell r="F39" t="str">
            <v>Mammoth Elem School</v>
          </cell>
          <cell r="G39">
            <v>36</v>
          </cell>
          <cell r="H39">
            <v>37.639000000000003</v>
          </cell>
          <cell r="I39">
            <v>-118.863</v>
          </cell>
          <cell r="J39" t="str">
            <v>AHB</v>
          </cell>
          <cell r="K39" t="str">
            <v>B</v>
          </cell>
          <cell r="L39">
            <v>0</v>
          </cell>
          <cell r="M39" t="str">
            <v>AHB</v>
          </cell>
          <cell r="N39" t="str">
            <v>A</v>
          </cell>
          <cell r="O39" t="str">
            <v>C</v>
          </cell>
          <cell r="P39" t="str">
            <v>S</v>
          </cell>
          <cell r="Q39" t="str">
            <v>-</v>
          </cell>
          <cell r="R39">
            <v>0</v>
          </cell>
          <cell r="S39" t="str">
            <v>C</v>
          </cell>
        </row>
        <row r="40">
          <cell r="E40">
            <v>39</v>
          </cell>
          <cell r="F40" t="str">
            <v>USC McGee Creek Inn</v>
          </cell>
          <cell r="G40">
            <v>37</v>
          </cell>
          <cell r="H40">
            <v>37.585999999999999</v>
          </cell>
          <cell r="I40">
            <v>-118.78100000000001</v>
          </cell>
          <cell r="J40" t="str">
            <v>AHD</v>
          </cell>
          <cell r="K40" t="str">
            <v>D</v>
          </cell>
          <cell r="L40">
            <v>0</v>
          </cell>
          <cell r="M40" t="str">
            <v>AHD</v>
          </cell>
          <cell r="N40" t="str">
            <v>A</v>
          </cell>
          <cell r="O40" t="str">
            <v>D</v>
          </cell>
          <cell r="P40" t="str">
            <v>S</v>
          </cell>
          <cell r="Q40" t="str">
            <v>-</v>
          </cell>
          <cell r="R40">
            <v>0</v>
          </cell>
          <cell r="S40" t="str">
            <v>C</v>
          </cell>
        </row>
        <row r="41">
          <cell r="E41">
            <v>40</v>
          </cell>
          <cell r="F41" t="str">
            <v>USC Convict Lakes</v>
          </cell>
          <cell r="G41">
            <v>40</v>
          </cell>
          <cell r="H41">
            <v>37.594999999999999</v>
          </cell>
          <cell r="I41">
            <v>-118.85</v>
          </cell>
          <cell r="J41" t="str">
            <v>AQB</v>
          </cell>
          <cell r="K41" t="str">
            <v>B</v>
          </cell>
          <cell r="L41">
            <v>0</v>
          </cell>
          <cell r="M41" t="str">
            <v>AQB</v>
          </cell>
          <cell r="N41" t="str">
            <v>B</v>
          </cell>
          <cell r="O41" t="str">
            <v>C</v>
          </cell>
          <cell r="P41" t="str">
            <v>S</v>
          </cell>
          <cell r="Q41" t="str">
            <v>-</v>
          </cell>
          <cell r="R41">
            <v>0</v>
          </cell>
          <cell r="S41" t="str">
            <v>C</v>
          </cell>
        </row>
        <row r="42">
          <cell r="E42">
            <v>41</v>
          </cell>
          <cell r="F42" t="str">
            <v>Cashbaugh (CBR)</v>
          </cell>
          <cell r="G42">
            <v>41</v>
          </cell>
          <cell r="H42">
            <v>37.679000000000002</v>
          </cell>
          <cell r="I42">
            <v>-118.825</v>
          </cell>
          <cell r="J42" t="str">
            <v>IQD</v>
          </cell>
          <cell r="K42" t="str">
            <v>D</v>
          </cell>
          <cell r="L42">
            <v>0</v>
          </cell>
          <cell r="M42" t="str">
            <v>IQD</v>
          </cell>
          <cell r="N42" t="str">
            <v>A</v>
          </cell>
          <cell r="O42" t="str">
            <v>D</v>
          </cell>
          <cell r="P42" t="str">
            <v>S</v>
          </cell>
          <cell r="Q42" t="str">
            <v>-</v>
          </cell>
          <cell r="R42">
            <v>0</v>
          </cell>
          <cell r="S42" t="str">
            <v>D</v>
          </cell>
        </row>
        <row r="43">
          <cell r="E43">
            <v>42</v>
          </cell>
          <cell r="F43" t="str">
            <v>Convict Lakes (CON)</v>
          </cell>
          <cell r="G43">
            <v>42</v>
          </cell>
          <cell r="H43">
            <v>37.590000000000003</v>
          </cell>
          <cell r="I43">
            <v>-118.85299999999999</v>
          </cell>
          <cell r="J43" t="str">
            <v>IQB</v>
          </cell>
          <cell r="K43" t="str">
            <v>B</v>
          </cell>
          <cell r="L43">
            <v>0</v>
          </cell>
          <cell r="M43" t="str">
            <v>IQB</v>
          </cell>
          <cell r="N43" t="str">
            <v>B</v>
          </cell>
          <cell r="O43" t="str">
            <v>C</v>
          </cell>
          <cell r="P43" t="str">
            <v>S</v>
          </cell>
          <cell r="Q43" t="str">
            <v>-</v>
          </cell>
          <cell r="R43">
            <v>0</v>
          </cell>
          <cell r="S43" t="str">
            <v>C</v>
          </cell>
        </row>
        <row r="44">
          <cell r="E44">
            <v>43</v>
          </cell>
          <cell r="F44" t="str">
            <v>Fish &amp; Game (FIS)</v>
          </cell>
          <cell r="G44">
            <v>43</v>
          </cell>
          <cell r="H44">
            <v>37.613999999999997</v>
          </cell>
          <cell r="I44">
            <v>-118.83</v>
          </cell>
          <cell r="J44" t="str">
            <v>IHC</v>
          </cell>
          <cell r="K44" t="str">
            <v>C</v>
          </cell>
          <cell r="L44">
            <v>0</v>
          </cell>
          <cell r="M44" t="str">
            <v>IQD</v>
          </cell>
          <cell r="N44" t="str">
            <v>A</v>
          </cell>
          <cell r="O44" t="str">
            <v>D</v>
          </cell>
          <cell r="P44" t="str">
            <v>S</v>
          </cell>
          <cell r="Q44">
            <v>5</v>
          </cell>
          <cell r="R44">
            <v>0</v>
          </cell>
          <cell r="S44" t="str">
            <v>C</v>
          </cell>
        </row>
        <row r="45">
          <cell r="E45">
            <v>44</v>
          </cell>
          <cell r="F45" t="str">
            <v>Hot Creek (HCF)</v>
          </cell>
          <cell r="G45">
            <v>44</v>
          </cell>
          <cell r="H45">
            <v>37.642000000000003</v>
          </cell>
          <cell r="I45">
            <v>-118.85</v>
          </cell>
          <cell r="J45" t="str">
            <v>IQD</v>
          </cell>
          <cell r="K45" t="str">
            <v>D</v>
          </cell>
          <cell r="L45">
            <v>0</v>
          </cell>
          <cell r="M45" t="str">
            <v>IQD</v>
          </cell>
          <cell r="N45" t="str">
            <v>A</v>
          </cell>
          <cell r="O45" t="str">
            <v>D</v>
          </cell>
          <cell r="P45" t="str">
            <v>S</v>
          </cell>
          <cell r="Q45" t="str">
            <v>-</v>
          </cell>
          <cell r="R45">
            <v>0</v>
          </cell>
          <cell r="S45" t="str">
            <v>D</v>
          </cell>
        </row>
        <row r="46">
          <cell r="E46">
            <v>45</v>
          </cell>
          <cell r="F46" t="str">
            <v>McGee Creek (MGE)</v>
          </cell>
          <cell r="G46">
            <v>45</v>
          </cell>
          <cell r="H46">
            <v>37.561</v>
          </cell>
          <cell r="I46">
            <v>-118.78700000000001</v>
          </cell>
          <cell r="J46" t="str">
            <v>IQC</v>
          </cell>
          <cell r="K46" t="str">
            <v>C</v>
          </cell>
          <cell r="L46">
            <v>0</v>
          </cell>
          <cell r="M46" t="str">
            <v>IQC</v>
          </cell>
          <cell r="N46" t="str">
            <v>A</v>
          </cell>
          <cell r="O46" t="str">
            <v>D</v>
          </cell>
          <cell r="P46" t="str">
            <v>S</v>
          </cell>
          <cell r="Q46">
            <v>6</v>
          </cell>
          <cell r="R46">
            <v>0</v>
          </cell>
          <cell r="S46" t="str">
            <v>C</v>
          </cell>
        </row>
        <row r="47">
          <cell r="E47">
            <v>46</v>
          </cell>
          <cell r="F47" t="str">
            <v>USC McGee Creek</v>
          </cell>
          <cell r="G47">
            <v>52</v>
          </cell>
          <cell r="H47">
            <v>37.554000000000002</v>
          </cell>
          <cell r="I47">
            <v>-118.798</v>
          </cell>
          <cell r="J47" t="str">
            <v>AGA</v>
          </cell>
          <cell r="K47" t="str">
            <v>A</v>
          </cell>
          <cell r="L47">
            <v>0</v>
          </cell>
          <cell r="M47" t="str">
            <v>AGA</v>
          </cell>
          <cell r="N47" t="str">
            <v>D</v>
          </cell>
          <cell r="O47" t="str">
            <v>B</v>
          </cell>
          <cell r="P47" t="str">
            <v>S</v>
          </cell>
          <cell r="Q47" t="str">
            <v>-</v>
          </cell>
          <cell r="R47">
            <v>0</v>
          </cell>
          <cell r="S47" t="str">
            <v>C</v>
          </cell>
        </row>
        <row r="48">
          <cell r="E48">
            <v>47</v>
          </cell>
          <cell r="F48" t="str">
            <v>SMART1 M06</v>
          </cell>
          <cell r="G48">
            <v>60</v>
          </cell>
          <cell r="H48">
            <v>24.665125</v>
          </cell>
          <cell r="I48">
            <v>121.7677</v>
          </cell>
          <cell r="J48" t="str">
            <v>IHD</v>
          </cell>
          <cell r="K48" t="str">
            <v>D</v>
          </cell>
          <cell r="L48">
            <v>0</v>
          </cell>
          <cell r="M48" t="str">
            <v>IZD</v>
          </cell>
          <cell r="N48" t="str">
            <v>A</v>
          </cell>
          <cell r="O48" t="str">
            <v>D</v>
          </cell>
          <cell r="P48">
            <v>0</v>
          </cell>
          <cell r="Q48" t="str">
            <v>-</v>
          </cell>
          <cell r="R48">
            <v>0</v>
          </cell>
          <cell r="S48" t="str">
            <v>D</v>
          </cell>
        </row>
        <row r="49">
          <cell r="E49">
            <v>48</v>
          </cell>
          <cell r="F49" t="str">
            <v>SMART1 I07</v>
          </cell>
          <cell r="G49">
            <v>61</v>
          </cell>
          <cell r="H49">
            <v>24.672008333333334</v>
          </cell>
          <cell r="I49">
            <v>121.764194444444</v>
          </cell>
          <cell r="J49" t="str">
            <v>IHD</v>
          </cell>
          <cell r="K49" t="str">
            <v>D</v>
          </cell>
          <cell r="L49">
            <v>0</v>
          </cell>
          <cell r="M49" t="str">
            <v>IZD</v>
          </cell>
          <cell r="N49" t="str">
            <v>A</v>
          </cell>
          <cell r="O49" t="str">
            <v>D</v>
          </cell>
          <cell r="P49">
            <v>0</v>
          </cell>
          <cell r="Q49" t="str">
            <v>-</v>
          </cell>
          <cell r="R49">
            <v>0</v>
          </cell>
          <cell r="S49" t="str">
            <v>D</v>
          </cell>
        </row>
        <row r="50">
          <cell r="E50">
            <v>49</v>
          </cell>
          <cell r="F50" t="str">
            <v>SMART1 I01</v>
          </cell>
          <cell r="G50">
            <v>62</v>
          </cell>
          <cell r="H50">
            <v>24.675477777777779</v>
          </cell>
          <cell r="I50">
            <v>121.765027777778</v>
          </cell>
          <cell r="J50" t="str">
            <v>IHD</v>
          </cell>
          <cell r="K50" t="str">
            <v>D</v>
          </cell>
          <cell r="L50">
            <v>0</v>
          </cell>
          <cell r="M50" t="str">
            <v>IZD</v>
          </cell>
          <cell r="N50" t="str">
            <v>A</v>
          </cell>
          <cell r="O50" t="str">
            <v>D</v>
          </cell>
          <cell r="P50">
            <v>0</v>
          </cell>
          <cell r="Q50" t="str">
            <v>-</v>
          </cell>
          <cell r="R50">
            <v>0</v>
          </cell>
          <cell r="S50" t="str">
            <v>D</v>
          </cell>
        </row>
        <row r="51">
          <cell r="E51">
            <v>50</v>
          </cell>
          <cell r="F51" t="str">
            <v>SMART1 O02</v>
          </cell>
          <cell r="G51">
            <v>63</v>
          </cell>
          <cell r="H51">
            <v>24.687119444444445</v>
          </cell>
          <cell r="I51">
            <v>121.778125</v>
          </cell>
          <cell r="J51" t="str">
            <v>IHD</v>
          </cell>
          <cell r="K51" t="str">
            <v>D</v>
          </cell>
          <cell r="L51">
            <v>0</v>
          </cell>
          <cell r="M51" t="str">
            <v>IZD</v>
          </cell>
          <cell r="N51" t="str">
            <v>A</v>
          </cell>
          <cell r="O51" t="str">
            <v>D</v>
          </cell>
          <cell r="P51">
            <v>0</v>
          </cell>
          <cell r="Q51" t="str">
            <v>-</v>
          </cell>
          <cell r="R51">
            <v>0</v>
          </cell>
          <cell r="S51" t="str">
            <v>D</v>
          </cell>
        </row>
        <row r="52">
          <cell r="E52">
            <v>51</v>
          </cell>
          <cell r="F52" t="str">
            <v>SMART1 O04</v>
          </cell>
          <cell r="G52">
            <v>64</v>
          </cell>
          <cell r="H52">
            <v>24.670311111111111</v>
          </cell>
          <cell r="I52">
            <v>121.78395555555601</v>
          </cell>
          <cell r="J52" t="str">
            <v>IHD</v>
          </cell>
          <cell r="K52" t="str">
            <v>D</v>
          </cell>
          <cell r="L52">
            <v>0</v>
          </cell>
          <cell r="M52" t="str">
            <v>IZD</v>
          </cell>
          <cell r="N52" t="str">
            <v>A</v>
          </cell>
          <cell r="O52" t="str">
            <v>D</v>
          </cell>
          <cell r="P52">
            <v>0</v>
          </cell>
          <cell r="Q52" t="str">
            <v>-</v>
          </cell>
          <cell r="R52">
            <v>0</v>
          </cell>
          <cell r="S52" t="str">
            <v>D</v>
          </cell>
        </row>
        <row r="53">
          <cell r="E53">
            <v>52</v>
          </cell>
          <cell r="F53" t="str">
            <v>SMART1 O06</v>
          </cell>
          <cell r="G53">
            <v>65</v>
          </cell>
          <cell r="H53">
            <v>24.656483333333334</v>
          </cell>
          <cell r="I53">
            <v>121.77080833333299</v>
          </cell>
          <cell r="J53" t="str">
            <v>IHD</v>
          </cell>
          <cell r="K53" t="str">
            <v>D</v>
          </cell>
          <cell r="L53">
            <v>0</v>
          </cell>
          <cell r="M53" t="str">
            <v>IZD</v>
          </cell>
          <cell r="N53" t="str">
            <v>A</v>
          </cell>
          <cell r="O53" t="str">
            <v>D</v>
          </cell>
          <cell r="P53">
            <v>0</v>
          </cell>
          <cell r="Q53" t="str">
            <v>-</v>
          </cell>
          <cell r="R53">
            <v>0</v>
          </cell>
          <cell r="S53" t="str">
            <v>D</v>
          </cell>
        </row>
        <row r="54">
          <cell r="E54">
            <v>53</v>
          </cell>
          <cell r="F54" t="str">
            <v>SMART1 O08</v>
          </cell>
          <cell r="G54">
            <v>66</v>
          </cell>
          <cell r="H54">
            <v>24.659427777777779</v>
          </cell>
          <cell r="I54">
            <v>121.751797222222</v>
          </cell>
          <cell r="J54" t="str">
            <v>IHD</v>
          </cell>
          <cell r="K54" t="str">
            <v>D</v>
          </cell>
          <cell r="L54">
            <v>0</v>
          </cell>
          <cell r="M54" t="str">
            <v>IZD</v>
          </cell>
          <cell r="N54" t="str">
            <v>A</v>
          </cell>
          <cell r="O54" t="str">
            <v>D</v>
          </cell>
          <cell r="P54">
            <v>0</v>
          </cell>
          <cell r="Q54" t="str">
            <v>-</v>
          </cell>
          <cell r="R54">
            <v>0</v>
          </cell>
          <cell r="S54" t="str">
            <v>D</v>
          </cell>
        </row>
        <row r="55">
          <cell r="E55">
            <v>54</v>
          </cell>
          <cell r="F55" t="str">
            <v>SMART1 O10</v>
          </cell>
          <cell r="G55">
            <v>67</v>
          </cell>
          <cell r="H55">
            <v>24.677847222222223</v>
          </cell>
          <cell r="I55">
            <v>121.745438888889</v>
          </cell>
          <cell r="J55" t="str">
            <v>IHD</v>
          </cell>
          <cell r="K55" t="str">
            <v>D</v>
          </cell>
          <cell r="L55">
            <v>0</v>
          </cell>
          <cell r="M55" t="str">
            <v>IZD</v>
          </cell>
          <cell r="N55" t="str">
            <v>A</v>
          </cell>
          <cell r="O55" t="str">
            <v>D</v>
          </cell>
          <cell r="P55">
            <v>0</v>
          </cell>
          <cell r="Q55" t="str">
            <v>-</v>
          </cell>
          <cell r="R55">
            <v>0</v>
          </cell>
          <cell r="S55" t="str">
            <v>D</v>
          </cell>
        </row>
        <row r="56">
          <cell r="E56">
            <v>55</v>
          </cell>
          <cell r="F56" t="str">
            <v>SMART1 O12</v>
          </cell>
          <cell r="G56">
            <v>68</v>
          </cell>
          <cell r="H56">
            <v>24.690977777777778</v>
          </cell>
          <cell r="I56">
            <v>121.758897222222</v>
          </cell>
          <cell r="J56" t="str">
            <v>IHD</v>
          </cell>
          <cell r="K56" t="str">
            <v>D</v>
          </cell>
          <cell r="L56">
            <v>0</v>
          </cell>
          <cell r="M56" t="str">
            <v>IZD</v>
          </cell>
          <cell r="N56" t="str">
            <v>A</v>
          </cell>
          <cell r="O56" t="str">
            <v>D</v>
          </cell>
          <cell r="P56">
            <v>0</v>
          </cell>
          <cell r="Q56" t="str">
            <v>-</v>
          </cell>
          <cell r="R56">
            <v>0</v>
          </cell>
          <cell r="S56" t="str">
            <v>D</v>
          </cell>
        </row>
        <row r="57">
          <cell r="E57">
            <v>56</v>
          </cell>
          <cell r="F57" t="str">
            <v>Bajestan</v>
          </cell>
          <cell r="G57">
            <v>69</v>
          </cell>
          <cell r="H57">
            <v>34.51</v>
          </cell>
          <cell r="I57">
            <v>58.18</v>
          </cell>
          <cell r="J57" t="str">
            <v>AHC</v>
          </cell>
          <cell r="K57" t="str">
            <v>C</v>
          </cell>
          <cell r="L57">
            <v>0</v>
          </cell>
          <cell r="M57" t="str">
            <v>--C</v>
          </cell>
          <cell r="N57" t="str">
            <v>E</v>
          </cell>
          <cell r="O57" t="str">
            <v>D</v>
          </cell>
          <cell r="P57">
            <v>0</v>
          </cell>
          <cell r="Q57" t="str">
            <v>-</v>
          </cell>
          <cell r="R57">
            <v>0</v>
          </cell>
          <cell r="S57" t="str">
            <v>C</v>
          </cell>
        </row>
        <row r="58">
          <cell r="E58">
            <v>57</v>
          </cell>
          <cell r="F58" t="str">
            <v>Boshrooyeh</v>
          </cell>
          <cell r="G58">
            <v>70</v>
          </cell>
          <cell r="H58">
            <v>33.880000000000003</v>
          </cell>
          <cell r="I58">
            <v>57.43</v>
          </cell>
          <cell r="J58" t="str">
            <v>AQC</v>
          </cell>
          <cell r="K58" t="str">
            <v>C</v>
          </cell>
          <cell r="L58">
            <v>0</v>
          </cell>
          <cell r="M58" t="str">
            <v>--C</v>
          </cell>
          <cell r="N58" t="str">
            <v>A</v>
          </cell>
          <cell r="O58" t="str">
            <v>D</v>
          </cell>
          <cell r="P58">
            <v>0</v>
          </cell>
          <cell r="Q58" t="str">
            <v>-</v>
          </cell>
          <cell r="R58">
            <v>0</v>
          </cell>
          <cell r="S58" t="str">
            <v>D</v>
          </cell>
        </row>
        <row r="59">
          <cell r="E59">
            <v>58</v>
          </cell>
          <cell r="F59" t="str">
            <v>Ferdows</v>
          </cell>
          <cell r="G59">
            <v>71</v>
          </cell>
          <cell r="H59">
            <v>34.01</v>
          </cell>
          <cell r="I59">
            <v>58.16</v>
          </cell>
          <cell r="J59" t="str">
            <v>AHD</v>
          </cell>
          <cell r="K59" t="str">
            <v>D</v>
          </cell>
          <cell r="L59">
            <v>0</v>
          </cell>
          <cell r="M59" t="str">
            <v>--A</v>
          </cell>
          <cell r="N59" t="str">
            <v>A</v>
          </cell>
          <cell r="O59" t="str">
            <v>B</v>
          </cell>
          <cell r="P59">
            <v>0</v>
          </cell>
          <cell r="Q59" t="str">
            <v>-</v>
          </cell>
          <cell r="R59">
            <v>0</v>
          </cell>
          <cell r="S59" t="str">
            <v>D</v>
          </cell>
        </row>
        <row r="60">
          <cell r="E60">
            <v>59</v>
          </cell>
          <cell r="F60" t="str">
            <v>Kashmar</v>
          </cell>
          <cell r="G60">
            <v>72</v>
          </cell>
          <cell r="H60">
            <v>35.229999999999997</v>
          </cell>
          <cell r="I60">
            <v>58.45</v>
          </cell>
          <cell r="J60" t="str">
            <v>AHD</v>
          </cell>
          <cell r="K60" t="str">
            <v>D</v>
          </cell>
          <cell r="L60">
            <v>0</v>
          </cell>
          <cell r="M60" t="str">
            <v>--B</v>
          </cell>
          <cell r="N60" t="str">
            <v>A</v>
          </cell>
          <cell r="O60" t="str">
            <v>D</v>
          </cell>
          <cell r="P60">
            <v>0</v>
          </cell>
          <cell r="Q60" t="str">
            <v>-</v>
          </cell>
          <cell r="R60">
            <v>0</v>
          </cell>
          <cell r="S60" t="str">
            <v>D</v>
          </cell>
        </row>
        <row r="61">
          <cell r="E61">
            <v>60</v>
          </cell>
          <cell r="F61" t="str">
            <v>Sedeh</v>
          </cell>
          <cell r="G61">
            <v>73</v>
          </cell>
          <cell r="H61">
            <v>33.33</v>
          </cell>
          <cell r="I61">
            <v>59.23</v>
          </cell>
          <cell r="J61" t="str">
            <v>AQB</v>
          </cell>
          <cell r="K61" t="str">
            <v>B</v>
          </cell>
          <cell r="L61">
            <v>0</v>
          </cell>
          <cell r="M61" t="str">
            <v>--D</v>
          </cell>
          <cell r="N61" t="str">
            <v>E</v>
          </cell>
          <cell r="O61" t="str">
            <v>C</v>
          </cell>
          <cell r="P61">
            <v>0</v>
          </cell>
          <cell r="Q61" t="str">
            <v>-</v>
          </cell>
          <cell r="R61">
            <v>0</v>
          </cell>
          <cell r="S61" t="str">
            <v>C</v>
          </cell>
        </row>
        <row r="62">
          <cell r="E62">
            <v>61</v>
          </cell>
          <cell r="F62" t="str">
            <v>Sylmar - Converter Sta</v>
          </cell>
          <cell r="G62">
            <v>74</v>
          </cell>
          <cell r="H62">
            <v>34.311</v>
          </cell>
          <cell r="I62">
            <v>-118.49</v>
          </cell>
          <cell r="J62" t="str">
            <v>IHD</v>
          </cell>
          <cell r="K62" t="str">
            <v>D</v>
          </cell>
          <cell r="L62">
            <v>0</v>
          </cell>
          <cell r="M62" t="str">
            <v>-HB</v>
          </cell>
          <cell r="N62" t="str">
            <v>A</v>
          </cell>
          <cell r="O62" t="str">
            <v>D</v>
          </cell>
          <cell r="P62" t="str">
            <v>S</v>
          </cell>
          <cell r="Q62" t="str">
            <v>-</v>
          </cell>
          <cell r="R62">
            <v>0</v>
          </cell>
          <cell r="S62" t="str">
            <v>D</v>
          </cell>
        </row>
        <row r="63">
          <cell r="E63">
            <v>62</v>
          </cell>
          <cell r="F63" t="str">
            <v>Sylmar - Converter Sta East</v>
          </cell>
          <cell r="G63">
            <v>75</v>
          </cell>
          <cell r="H63">
            <v>34.311999999999998</v>
          </cell>
          <cell r="I63">
            <v>-118.48099999999999</v>
          </cell>
          <cell r="J63" t="str">
            <v>IQB</v>
          </cell>
          <cell r="K63" t="str">
            <v>B</v>
          </cell>
          <cell r="L63">
            <v>0</v>
          </cell>
          <cell r="M63" t="str">
            <v>-QD</v>
          </cell>
          <cell r="N63" t="str">
            <v>B</v>
          </cell>
          <cell r="O63" t="str">
            <v>D</v>
          </cell>
          <cell r="P63" t="str">
            <v>S</v>
          </cell>
          <cell r="Q63" t="str">
            <v>-</v>
          </cell>
          <cell r="R63">
            <v>0</v>
          </cell>
          <cell r="S63" t="str">
            <v>C</v>
          </cell>
        </row>
        <row r="64">
          <cell r="E64">
            <v>63</v>
          </cell>
          <cell r="F64" t="str">
            <v>Rinaldi Receiving Sta</v>
          </cell>
          <cell r="G64">
            <v>77</v>
          </cell>
          <cell r="H64">
            <v>34.280999999999999</v>
          </cell>
          <cell r="I64">
            <v>-118.47799999999999</v>
          </cell>
          <cell r="J64" t="str">
            <v>IHB</v>
          </cell>
          <cell r="K64" t="str">
            <v>B</v>
          </cell>
          <cell r="L64">
            <v>0</v>
          </cell>
          <cell r="M64" t="str">
            <v>-HC</v>
          </cell>
          <cell r="N64" t="str">
            <v>A</v>
          </cell>
          <cell r="O64" t="str">
            <v>C</v>
          </cell>
          <cell r="P64" t="str">
            <v>S</v>
          </cell>
          <cell r="Q64" t="str">
            <v>-</v>
          </cell>
          <cell r="R64">
            <v>0</v>
          </cell>
          <cell r="S64" t="str">
            <v>D</v>
          </cell>
        </row>
        <row r="65">
          <cell r="E65">
            <v>64</v>
          </cell>
          <cell r="F65" t="str">
            <v>Stone Canyon</v>
          </cell>
          <cell r="G65">
            <v>78</v>
          </cell>
          <cell r="H65">
            <v>34.106200000000001</v>
          </cell>
          <cell r="I65">
            <v>-118.4542</v>
          </cell>
          <cell r="J65" t="str">
            <v>HJA</v>
          </cell>
          <cell r="K65" t="str">
            <v>A</v>
          </cell>
          <cell r="L65">
            <v>0</v>
          </cell>
          <cell r="M65" t="str">
            <v>-MD</v>
          </cell>
          <cell r="N65" t="str">
            <v>A</v>
          </cell>
          <cell r="O65" t="str">
            <v>B</v>
          </cell>
          <cell r="P65" t="str">
            <v>S</v>
          </cell>
          <cell r="Q65" t="str">
            <v>-</v>
          </cell>
          <cell r="R65">
            <v>0</v>
          </cell>
          <cell r="S65" t="str">
            <v>C</v>
          </cell>
        </row>
        <row r="66">
          <cell r="E66">
            <v>65</v>
          </cell>
          <cell r="F66" t="str">
            <v>Erzincan</v>
          </cell>
          <cell r="G66">
            <v>95</v>
          </cell>
          <cell r="H66">
            <v>39.75</v>
          </cell>
          <cell r="I66">
            <v>39.5</v>
          </cell>
          <cell r="J66" t="str">
            <v>BQD</v>
          </cell>
          <cell r="K66" t="str">
            <v>D</v>
          </cell>
          <cell r="L66">
            <v>0</v>
          </cell>
          <cell r="M66" t="str">
            <v>--D</v>
          </cell>
          <cell r="N66" t="str">
            <v>A</v>
          </cell>
          <cell r="O66" t="str">
            <v>D</v>
          </cell>
          <cell r="P66">
            <v>0</v>
          </cell>
          <cell r="Q66">
            <v>6</v>
          </cell>
          <cell r="R66">
            <v>0</v>
          </cell>
          <cell r="S66" t="str">
            <v>D</v>
          </cell>
        </row>
        <row r="67">
          <cell r="E67">
            <v>66</v>
          </cell>
          <cell r="F67" t="str">
            <v>Mission Creek Fault</v>
          </cell>
          <cell r="G67">
            <v>100</v>
          </cell>
          <cell r="H67">
            <v>33.905000000000001</v>
          </cell>
          <cell r="I67">
            <v>-116.419</v>
          </cell>
          <cell r="J67" t="str">
            <v>IHD</v>
          </cell>
          <cell r="K67" t="str">
            <v>D</v>
          </cell>
          <cell r="L67">
            <v>0</v>
          </cell>
          <cell r="M67" t="str">
            <v>-HD</v>
          </cell>
          <cell r="N67" t="str">
            <v>A</v>
          </cell>
          <cell r="O67" t="str">
            <v>D</v>
          </cell>
          <cell r="P67" t="str">
            <v>S</v>
          </cell>
          <cell r="Q67" t="str">
            <v>-</v>
          </cell>
          <cell r="R67">
            <v>0</v>
          </cell>
          <cell r="S67" t="str">
            <v>C</v>
          </cell>
        </row>
        <row r="68">
          <cell r="E68">
            <v>67</v>
          </cell>
          <cell r="F68" t="str">
            <v>Anza Post Office</v>
          </cell>
          <cell r="G68">
            <v>103</v>
          </cell>
          <cell r="H68">
            <v>33.555599999999998</v>
          </cell>
          <cell r="I68">
            <v>-116.67400000000001</v>
          </cell>
          <cell r="J68" t="str">
            <v>AHC</v>
          </cell>
          <cell r="K68" t="str">
            <v>C</v>
          </cell>
          <cell r="L68">
            <v>0</v>
          </cell>
          <cell r="M68" t="str">
            <v>AHC</v>
          </cell>
          <cell r="N68" t="str">
            <v>A</v>
          </cell>
          <cell r="O68" t="str">
            <v>D</v>
          </cell>
          <cell r="P68" t="str">
            <v>S</v>
          </cell>
          <cell r="Q68" t="str">
            <v>-</v>
          </cell>
          <cell r="R68">
            <v>0</v>
          </cell>
          <cell r="S68" t="str">
            <v>C</v>
          </cell>
        </row>
        <row r="69">
          <cell r="E69">
            <v>68</v>
          </cell>
          <cell r="F69" t="str">
            <v>Santa Anita Dam</v>
          </cell>
          <cell r="G69">
            <v>104</v>
          </cell>
          <cell r="H69">
            <v>34.185000000000002</v>
          </cell>
          <cell r="I69">
            <v>-118.018</v>
          </cell>
          <cell r="J69" t="str">
            <v>HGA</v>
          </cell>
          <cell r="K69" t="str">
            <v>A</v>
          </cell>
          <cell r="L69">
            <v>0</v>
          </cell>
          <cell r="M69" t="str">
            <v>IGA</v>
          </cell>
          <cell r="N69" t="str">
            <v>D</v>
          </cell>
          <cell r="O69" t="str">
            <v>B</v>
          </cell>
          <cell r="P69" t="str">
            <v>S</v>
          </cell>
          <cell r="Q69" t="str">
            <v>-</v>
          </cell>
          <cell r="R69">
            <v>0</v>
          </cell>
          <cell r="S69" t="str">
            <v>C</v>
          </cell>
        </row>
        <row r="70">
          <cell r="E70">
            <v>69</v>
          </cell>
          <cell r="F70" t="str">
            <v>Borrego Springs Fire Sta</v>
          </cell>
          <cell r="G70">
            <v>105</v>
          </cell>
          <cell r="H70">
            <v>33.26</v>
          </cell>
          <cell r="I70">
            <v>-116.37</v>
          </cell>
          <cell r="J70" t="str">
            <v>AHC</v>
          </cell>
          <cell r="K70" t="str">
            <v>C</v>
          </cell>
          <cell r="L70">
            <v>0</v>
          </cell>
          <cell r="M70" t="str">
            <v>AHC</v>
          </cell>
          <cell r="N70" t="str">
            <v>A</v>
          </cell>
          <cell r="O70" t="str">
            <v>D</v>
          </cell>
          <cell r="P70" t="str">
            <v>D</v>
          </cell>
          <cell r="Q70" t="str">
            <v>-</v>
          </cell>
          <cell r="R70">
            <v>0</v>
          </cell>
          <cell r="S70" t="str">
            <v>D</v>
          </cell>
        </row>
        <row r="71">
          <cell r="E71">
            <v>70</v>
          </cell>
          <cell r="F71" t="str">
            <v>Cachuma Dam Toe</v>
          </cell>
          <cell r="G71">
            <v>106</v>
          </cell>
          <cell r="H71">
            <v>34.58</v>
          </cell>
          <cell r="I71">
            <v>-119.98</v>
          </cell>
          <cell r="J71" t="str">
            <v>HQB</v>
          </cell>
          <cell r="K71" t="str">
            <v>B</v>
          </cell>
          <cell r="L71">
            <v>0</v>
          </cell>
          <cell r="M71" t="str">
            <v>AED</v>
          </cell>
          <cell r="N71" t="str">
            <v>C</v>
          </cell>
          <cell r="O71" t="str">
            <v>B</v>
          </cell>
          <cell r="P71" t="str">
            <v>S</v>
          </cell>
          <cell r="Q71" t="str">
            <v>-</v>
          </cell>
          <cell r="R71">
            <v>0</v>
          </cell>
          <cell r="S71" t="str">
            <v>C</v>
          </cell>
        </row>
        <row r="72">
          <cell r="E72">
            <v>71</v>
          </cell>
          <cell r="F72" t="str">
            <v>Carbon Canyon Dam</v>
          </cell>
          <cell r="G72">
            <v>108</v>
          </cell>
          <cell r="H72">
            <v>33.912100000000002</v>
          </cell>
          <cell r="I72">
            <v>-117.83799999999999</v>
          </cell>
          <cell r="J72" t="str">
            <v>HPA</v>
          </cell>
          <cell r="K72" t="str">
            <v>A</v>
          </cell>
          <cell r="L72">
            <v>0</v>
          </cell>
          <cell r="M72" t="str">
            <v>APA</v>
          </cell>
          <cell r="N72" t="str">
            <v>C</v>
          </cell>
          <cell r="O72" t="str">
            <v>C</v>
          </cell>
          <cell r="P72" t="str">
            <v>S</v>
          </cell>
          <cell r="Q72" t="str">
            <v>-</v>
          </cell>
          <cell r="R72">
            <v>0</v>
          </cell>
          <cell r="S72" t="str">
            <v>D</v>
          </cell>
        </row>
        <row r="73">
          <cell r="E73">
            <v>72</v>
          </cell>
          <cell r="F73" t="str">
            <v>Cedar Springs, Allen Ranch</v>
          </cell>
          <cell r="G73">
            <v>111</v>
          </cell>
          <cell r="H73">
            <v>34.277799999999999</v>
          </cell>
          <cell r="I73">
            <v>-117.33499999999999</v>
          </cell>
          <cell r="J73" t="str">
            <v>BGA</v>
          </cell>
          <cell r="K73" t="str">
            <v>A</v>
          </cell>
          <cell r="L73">
            <v>0</v>
          </cell>
          <cell r="M73" t="str">
            <v>AGA</v>
          </cell>
          <cell r="N73" t="str">
            <v>D</v>
          </cell>
          <cell r="O73" t="str">
            <v>B</v>
          </cell>
          <cell r="P73" t="str">
            <v>S</v>
          </cell>
          <cell r="Q73" t="str">
            <v>-</v>
          </cell>
          <cell r="R73">
            <v>0</v>
          </cell>
          <cell r="S73" t="str">
            <v>B</v>
          </cell>
        </row>
        <row r="74">
          <cell r="E74">
            <v>73</v>
          </cell>
          <cell r="F74" t="str">
            <v>Cedar Springs Pumphouse</v>
          </cell>
          <cell r="G74">
            <v>112</v>
          </cell>
          <cell r="H74">
            <v>34.31</v>
          </cell>
          <cell r="I74">
            <v>-117.3</v>
          </cell>
          <cell r="J74" t="str">
            <v>AHC</v>
          </cell>
          <cell r="K74" t="str">
            <v>C</v>
          </cell>
          <cell r="L74">
            <v>0</v>
          </cell>
          <cell r="M74" t="str">
            <v>AGB</v>
          </cell>
          <cell r="N74" t="str">
            <v>A</v>
          </cell>
          <cell r="O74" t="str">
            <v>C</v>
          </cell>
          <cell r="P74" t="str">
            <v>S</v>
          </cell>
          <cell r="Q74" t="str">
            <v>-</v>
          </cell>
          <cell r="R74">
            <v>0</v>
          </cell>
          <cell r="S74" t="str">
            <v>C</v>
          </cell>
        </row>
        <row r="75">
          <cell r="E75">
            <v>74</v>
          </cell>
          <cell r="F75" t="str">
            <v>Colton - So Cal Edison</v>
          </cell>
          <cell r="G75">
            <v>113</v>
          </cell>
          <cell r="H75">
            <v>34.058999999999997</v>
          </cell>
          <cell r="I75">
            <v>-117.312</v>
          </cell>
          <cell r="J75" t="str">
            <v>AHD</v>
          </cell>
          <cell r="K75" t="str">
            <v>D</v>
          </cell>
          <cell r="L75">
            <v>0</v>
          </cell>
          <cell r="M75" t="str">
            <v>AHD</v>
          </cell>
          <cell r="N75" t="str">
            <v>A</v>
          </cell>
          <cell r="O75" t="str">
            <v>D</v>
          </cell>
          <cell r="P75" t="str">
            <v>D</v>
          </cell>
          <cell r="Q75" t="str">
            <v>-</v>
          </cell>
          <cell r="R75">
            <v>0</v>
          </cell>
          <cell r="S75" t="str">
            <v>D</v>
          </cell>
        </row>
        <row r="76">
          <cell r="E76">
            <v>75</v>
          </cell>
          <cell r="F76" t="str">
            <v>El Centro Array #9</v>
          </cell>
          <cell r="G76">
            <v>117</v>
          </cell>
          <cell r="H76">
            <v>32.793999999999997</v>
          </cell>
          <cell r="I76">
            <v>-115.54900000000001</v>
          </cell>
          <cell r="J76" t="str">
            <v>EQD</v>
          </cell>
          <cell r="K76" t="str">
            <v>D</v>
          </cell>
          <cell r="L76">
            <v>0</v>
          </cell>
          <cell r="M76" t="str">
            <v>EQD</v>
          </cell>
          <cell r="N76" t="str">
            <v>A</v>
          </cell>
          <cell r="O76" t="str">
            <v>D</v>
          </cell>
          <cell r="P76" t="str">
            <v>D</v>
          </cell>
          <cell r="Q76">
            <v>6</v>
          </cell>
          <cell r="R76">
            <v>0</v>
          </cell>
          <cell r="S76" t="str">
            <v>D</v>
          </cell>
        </row>
        <row r="77">
          <cell r="E77">
            <v>76</v>
          </cell>
          <cell r="F77" t="str">
            <v>Fairmont Dam</v>
          </cell>
          <cell r="G77">
            <v>121</v>
          </cell>
          <cell r="H77">
            <v>34.704000000000001</v>
          </cell>
          <cell r="I77">
            <v>-118.426</v>
          </cell>
          <cell r="J77" t="str">
            <v>HGA</v>
          </cell>
          <cell r="K77" t="str">
            <v>A</v>
          </cell>
          <cell r="L77">
            <v>0</v>
          </cell>
          <cell r="M77" t="str">
            <v>AGA</v>
          </cell>
          <cell r="N77" t="str">
            <v>E</v>
          </cell>
          <cell r="O77" t="str">
            <v>B</v>
          </cell>
          <cell r="P77" t="str">
            <v>S</v>
          </cell>
          <cell r="Q77" t="str">
            <v>-</v>
          </cell>
          <cell r="R77">
            <v>0</v>
          </cell>
          <cell r="S77" t="str">
            <v>C</v>
          </cell>
        </row>
        <row r="78">
          <cell r="E78">
            <v>77</v>
          </cell>
          <cell r="F78" t="str">
            <v>Lake Hughes #4</v>
          </cell>
          <cell r="G78">
            <v>126</v>
          </cell>
          <cell r="H78">
            <v>34.65</v>
          </cell>
          <cell r="I78">
            <v>-118.47799999999999</v>
          </cell>
          <cell r="J78" t="str">
            <v>IGA</v>
          </cell>
          <cell r="K78" t="str">
            <v>A</v>
          </cell>
          <cell r="L78">
            <v>0</v>
          </cell>
          <cell r="M78">
            <v>0</v>
          </cell>
          <cell r="N78" t="str">
            <v>D</v>
          </cell>
          <cell r="O78" t="str">
            <v>B</v>
          </cell>
          <cell r="P78" t="str">
            <v>S</v>
          </cell>
          <cell r="Q78" t="str">
            <v>-</v>
          </cell>
          <cell r="R78">
            <v>0</v>
          </cell>
          <cell r="S78" t="str">
            <v>C</v>
          </cell>
        </row>
        <row r="79">
          <cell r="E79">
            <v>78</v>
          </cell>
          <cell r="F79" t="str">
            <v>Lake Hughes #4 - Camp Mend</v>
          </cell>
          <cell r="G79">
            <v>24469</v>
          </cell>
          <cell r="H79">
            <v>34.65</v>
          </cell>
          <cell r="I79">
            <v>-118.47799999999999</v>
          </cell>
          <cell r="J79" t="str">
            <v>IGA</v>
          </cell>
          <cell r="K79" t="str">
            <v>A</v>
          </cell>
          <cell r="L79">
            <v>0</v>
          </cell>
          <cell r="M79" t="str">
            <v>IGB</v>
          </cell>
          <cell r="N79" t="str">
            <v>D</v>
          </cell>
          <cell r="O79" t="str">
            <v>B</v>
          </cell>
          <cell r="P79" t="str">
            <v>S</v>
          </cell>
          <cell r="Q79" t="str">
            <v>-</v>
          </cell>
          <cell r="R79">
            <v>0</v>
          </cell>
          <cell r="S79" t="str">
            <v>C</v>
          </cell>
        </row>
        <row r="80">
          <cell r="E80">
            <v>79</v>
          </cell>
          <cell r="F80" t="str">
            <v>Lake Hughes #9</v>
          </cell>
          <cell r="G80">
            <v>127</v>
          </cell>
          <cell r="H80">
            <v>34.607999999999997</v>
          </cell>
          <cell r="I80">
            <v>-118.55800000000001</v>
          </cell>
          <cell r="J80" t="str">
            <v>IQB</v>
          </cell>
          <cell r="K80" t="str">
            <v>B</v>
          </cell>
          <cell r="L80">
            <v>0</v>
          </cell>
          <cell r="M80" t="str">
            <v>AGA</v>
          </cell>
          <cell r="N80" t="str">
            <v>E</v>
          </cell>
          <cell r="O80" t="str">
            <v>B</v>
          </cell>
          <cell r="P80" t="str">
            <v>S</v>
          </cell>
          <cell r="Q80" t="str">
            <v>-</v>
          </cell>
          <cell r="R80">
            <v>0</v>
          </cell>
          <cell r="S80" t="str">
            <v>C</v>
          </cell>
        </row>
        <row r="81">
          <cell r="E81">
            <v>80</v>
          </cell>
          <cell r="F81" t="str">
            <v>Lake Hughes #12</v>
          </cell>
          <cell r="G81">
            <v>128</v>
          </cell>
          <cell r="H81">
            <v>34.570999999999998</v>
          </cell>
          <cell r="I81">
            <v>-118.56</v>
          </cell>
          <cell r="J81" t="str">
            <v>AQB</v>
          </cell>
          <cell r="K81" t="str">
            <v>B</v>
          </cell>
          <cell r="L81">
            <v>0</v>
          </cell>
          <cell r="M81" t="str">
            <v>AEB</v>
          </cell>
          <cell r="N81" t="str">
            <v>E</v>
          </cell>
          <cell r="O81" t="str">
            <v>C</v>
          </cell>
          <cell r="P81" t="str">
            <v>S</v>
          </cell>
          <cell r="Q81" t="str">
            <v>-</v>
          </cell>
          <cell r="R81">
            <v>0</v>
          </cell>
          <cell r="S81" t="str">
            <v>C</v>
          </cell>
        </row>
        <row r="82">
          <cell r="E82">
            <v>81</v>
          </cell>
          <cell r="F82" t="str">
            <v>LB - Terminal Island</v>
          </cell>
          <cell r="G82">
            <v>130</v>
          </cell>
          <cell r="H82">
            <v>33.770000000000003</v>
          </cell>
          <cell r="I82">
            <v>-118.23</v>
          </cell>
          <cell r="J82" t="str">
            <v>CQD</v>
          </cell>
          <cell r="K82" t="str">
            <v>D</v>
          </cell>
          <cell r="L82">
            <v>0</v>
          </cell>
          <cell r="M82" t="str">
            <v>CQD</v>
          </cell>
          <cell r="N82" t="str">
            <v>A</v>
          </cell>
          <cell r="O82" t="str">
            <v>D</v>
          </cell>
          <cell r="P82" t="str">
            <v>D</v>
          </cell>
          <cell r="Q82" t="str">
            <v>-</v>
          </cell>
          <cell r="R82">
            <v>0</v>
          </cell>
          <cell r="S82" t="str">
            <v>D</v>
          </cell>
        </row>
        <row r="83">
          <cell r="E83">
            <v>82</v>
          </cell>
          <cell r="F83" t="str">
            <v>Palmdale Fire Station</v>
          </cell>
          <cell r="G83">
            <v>262</v>
          </cell>
          <cell r="H83">
            <v>34.58</v>
          </cell>
          <cell r="I83">
            <v>-118.11</v>
          </cell>
          <cell r="J83" t="str">
            <v>AQD</v>
          </cell>
          <cell r="K83" t="str">
            <v>D</v>
          </cell>
          <cell r="L83">
            <v>0</v>
          </cell>
          <cell r="M83" t="str">
            <v>AQD</v>
          </cell>
          <cell r="N83" t="str">
            <v>A</v>
          </cell>
          <cell r="O83" t="str">
            <v>D</v>
          </cell>
          <cell r="P83" t="str">
            <v>D</v>
          </cell>
          <cell r="Q83" t="str">
            <v>-</v>
          </cell>
          <cell r="R83">
            <v>0</v>
          </cell>
          <cell r="S83" t="str">
            <v>C</v>
          </cell>
        </row>
        <row r="84">
          <cell r="E84">
            <v>83</v>
          </cell>
          <cell r="F84" t="str">
            <v>Pasadena - Old Seismo Lab</v>
          </cell>
          <cell r="G84">
            <v>266</v>
          </cell>
          <cell r="H84">
            <v>34.148600000000002</v>
          </cell>
          <cell r="I84">
            <v>-118.17100000000001</v>
          </cell>
          <cell r="J84" t="str">
            <v>CGA</v>
          </cell>
          <cell r="K84" t="str">
            <v>A</v>
          </cell>
          <cell r="L84">
            <v>0</v>
          </cell>
          <cell r="M84" t="str">
            <v>CGA</v>
          </cell>
          <cell r="N84" t="str">
            <v>D</v>
          </cell>
          <cell r="O84" t="str">
            <v>B</v>
          </cell>
          <cell r="P84" t="str">
            <v>S</v>
          </cell>
          <cell r="Q84" t="str">
            <v>-</v>
          </cell>
          <cell r="R84">
            <v>0</v>
          </cell>
          <cell r="S84" t="str">
            <v>B</v>
          </cell>
        </row>
        <row r="85">
          <cell r="E85">
            <v>84</v>
          </cell>
          <cell r="F85" t="str">
            <v>Pearblossom Pump</v>
          </cell>
          <cell r="G85">
            <v>269</v>
          </cell>
          <cell r="H85">
            <v>34.508299999999998</v>
          </cell>
          <cell r="I85">
            <v>-117.922</v>
          </cell>
          <cell r="J85" t="str">
            <v>AHB</v>
          </cell>
          <cell r="K85" t="str">
            <v>B</v>
          </cell>
          <cell r="L85">
            <v>0</v>
          </cell>
          <cell r="M85" t="str">
            <v>AQB</v>
          </cell>
          <cell r="N85" t="str">
            <v>E</v>
          </cell>
          <cell r="O85" t="str">
            <v>C</v>
          </cell>
          <cell r="P85" t="str">
            <v>S</v>
          </cell>
          <cell r="Q85" t="str">
            <v>-</v>
          </cell>
          <cell r="R85">
            <v>0</v>
          </cell>
          <cell r="S85" t="str">
            <v>C</v>
          </cell>
        </row>
        <row r="86">
          <cell r="E86">
            <v>85</v>
          </cell>
          <cell r="F86" t="str">
            <v>Port Hueneme</v>
          </cell>
          <cell r="G86">
            <v>272</v>
          </cell>
          <cell r="H86">
            <v>34.145000000000003</v>
          </cell>
          <cell r="I86">
            <v>-119.206</v>
          </cell>
          <cell r="J86" t="str">
            <v>AHD</v>
          </cell>
          <cell r="K86" t="str">
            <v>D</v>
          </cell>
          <cell r="L86">
            <v>0</v>
          </cell>
          <cell r="M86">
            <v>0</v>
          </cell>
          <cell r="N86" t="str">
            <v>A</v>
          </cell>
          <cell r="O86" t="str">
            <v>D</v>
          </cell>
          <cell r="P86" t="str">
            <v>D</v>
          </cell>
          <cell r="Q86" t="str">
            <v>-</v>
          </cell>
          <cell r="R86">
            <v>0</v>
          </cell>
          <cell r="S86" t="str">
            <v>D</v>
          </cell>
        </row>
        <row r="87">
          <cell r="E87">
            <v>86</v>
          </cell>
          <cell r="F87" t="str">
            <v>Port Hueneme - Naval Lab.</v>
          </cell>
          <cell r="G87">
            <v>25281</v>
          </cell>
          <cell r="H87">
            <v>34.145000000000003</v>
          </cell>
          <cell r="I87">
            <v>-119.206</v>
          </cell>
          <cell r="J87" t="str">
            <v>AHD</v>
          </cell>
          <cell r="K87" t="str">
            <v>D</v>
          </cell>
          <cell r="L87">
            <v>0</v>
          </cell>
          <cell r="M87" t="str">
            <v>AHD</v>
          </cell>
          <cell r="N87" t="str">
            <v>A</v>
          </cell>
          <cell r="O87" t="str">
            <v>D</v>
          </cell>
          <cell r="P87" t="str">
            <v>D</v>
          </cell>
          <cell r="Q87" t="str">
            <v>-</v>
          </cell>
          <cell r="R87">
            <v>0</v>
          </cell>
          <cell r="S87" t="str">
            <v>D</v>
          </cell>
        </row>
        <row r="88">
          <cell r="E88">
            <v>87</v>
          </cell>
          <cell r="F88" t="str">
            <v>Puddingstone Dam (Abutment)</v>
          </cell>
          <cell r="G88">
            <v>278</v>
          </cell>
          <cell r="H88">
            <v>34.091000000000001</v>
          </cell>
          <cell r="I88">
            <v>-117.80800000000001</v>
          </cell>
          <cell r="J88" t="str">
            <v>HQB</v>
          </cell>
          <cell r="K88" t="str">
            <v>B</v>
          </cell>
          <cell r="L88">
            <v>0</v>
          </cell>
          <cell r="M88" t="str">
            <v>IVB</v>
          </cell>
          <cell r="N88" t="str">
            <v>C</v>
          </cell>
          <cell r="O88" t="str">
            <v>B</v>
          </cell>
          <cell r="P88" t="str">
            <v>S</v>
          </cell>
          <cell r="Q88" t="str">
            <v>-</v>
          </cell>
          <cell r="R88">
            <v>0</v>
          </cell>
          <cell r="S88" t="str">
            <v>C</v>
          </cell>
        </row>
        <row r="89">
          <cell r="E89">
            <v>88</v>
          </cell>
          <cell r="F89" t="str">
            <v>Pacoima Dam (upper left abut)</v>
          </cell>
          <cell r="G89">
            <v>279</v>
          </cell>
          <cell r="H89">
            <v>34.334000000000003</v>
          </cell>
          <cell r="I89">
            <v>-118.396</v>
          </cell>
          <cell r="J89" t="str">
            <v>HGA</v>
          </cell>
          <cell r="K89" t="str">
            <v>A</v>
          </cell>
          <cell r="L89">
            <v>0</v>
          </cell>
          <cell r="M89" t="str">
            <v>IGA</v>
          </cell>
          <cell r="N89" t="str">
            <v>E</v>
          </cell>
          <cell r="O89" t="str">
            <v>B</v>
          </cell>
          <cell r="P89" t="str">
            <v>S</v>
          </cell>
          <cell r="Q89" t="str">
            <v>-</v>
          </cell>
          <cell r="R89">
            <v>0</v>
          </cell>
          <cell r="S89" t="str">
            <v>A</v>
          </cell>
        </row>
        <row r="90">
          <cell r="E90">
            <v>89</v>
          </cell>
          <cell r="F90" t="str">
            <v>Pacoima Dam (upper left)</v>
          </cell>
          <cell r="G90">
            <v>24207</v>
          </cell>
          <cell r="H90">
            <v>34.334000000000003</v>
          </cell>
          <cell r="I90">
            <v>-118.396</v>
          </cell>
          <cell r="J90" t="str">
            <v>HGA</v>
          </cell>
          <cell r="K90" t="str">
            <v>A</v>
          </cell>
          <cell r="L90">
            <v>0</v>
          </cell>
          <cell r="M90" t="str">
            <v>IGA</v>
          </cell>
          <cell r="N90" t="str">
            <v>E</v>
          </cell>
          <cell r="O90" t="str">
            <v>B</v>
          </cell>
          <cell r="P90" t="str">
            <v>S</v>
          </cell>
          <cell r="Q90" t="str">
            <v>-</v>
          </cell>
          <cell r="R90">
            <v>0</v>
          </cell>
          <cell r="S90" t="str">
            <v>A</v>
          </cell>
        </row>
        <row r="91">
          <cell r="E91">
            <v>90</v>
          </cell>
          <cell r="F91" t="str">
            <v>San Onofre - So Cal Edison</v>
          </cell>
          <cell r="G91">
            <v>280</v>
          </cell>
          <cell r="H91">
            <v>33.369999999999997</v>
          </cell>
          <cell r="I91">
            <v>-117.56</v>
          </cell>
          <cell r="J91" t="str">
            <v>AQB</v>
          </cell>
          <cell r="K91" t="str">
            <v>B</v>
          </cell>
          <cell r="L91">
            <v>0</v>
          </cell>
          <cell r="M91" t="str">
            <v>AQB</v>
          </cell>
          <cell r="N91" t="str">
            <v>C</v>
          </cell>
          <cell r="O91" t="str">
            <v>C</v>
          </cell>
          <cell r="P91" t="str">
            <v>S</v>
          </cell>
          <cell r="Q91" t="str">
            <v>-</v>
          </cell>
          <cell r="R91">
            <v>0</v>
          </cell>
          <cell r="S91" t="str">
            <v>C</v>
          </cell>
        </row>
        <row r="92">
          <cell r="E92">
            <v>91</v>
          </cell>
          <cell r="F92" t="str">
            <v>UCSB - Fluid Mech Lab</v>
          </cell>
          <cell r="G92">
            <v>282</v>
          </cell>
          <cell r="H92">
            <v>34.409999999999997</v>
          </cell>
          <cell r="I92">
            <v>-119.85</v>
          </cell>
          <cell r="J92" t="str">
            <v>CQD</v>
          </cell>
          <cell r="K92" t="str">
            <v>D</v>
          </cell>
          <cell r="L92">
            <v>0</v>
          </cell>
          <cell r="M92" t="str">
            <v>CPD</v>
          </cell>
          <cell r="N92" t="str">
            <v>C</v>
          </cell>
          <cell r="O92" t="str">
            <v>D</v>
          </cell>
          <cell r="P92" t="str">
            <v>S</v>
          </cell>
          <cell r="Q92" t="str">
            <v>-</v>
          </cell>
          <cell r="R92">
            <v>0</v>
          </cell>
          <cell r="S92" t="str">
            <v>D</v>
          </cell>
        </row>
        <row r="93">
          <cell r="E93">
            <v>92</v>
          </cell>
          <cell r="F93" t="str">
            <v>Santa Barbara Courthouse</v>
          </cell>
          <cell r="G93">
            <v>283</v>
          </cell>
          <cell r="H93">
            <v>34.423000000000002</v>
          </cell>
          <cell r="I93">
            <v>-119.7</v>
          </cell>
          <cell r="J93" t="str">
            <v>CQD</v>
          </cell>
          <cell r="K93" t="str">
            <v>D</v>
          </cell>
          <cell r="L93">
            <v>0</v>
          </cell>
          <cell r="M93" t="str">
            <v>CQD</v>
          </cell>
          <cell r="N93" t="str">
            <v>B</v>
          </cell>
          <cell r="O93" t="str">
            <v>D</v>
          </cell>
          <cell r="P93" t="str">
            <v>S</v>
          </cell>
          <cell r="Q93" t="str">
            <v>-</v>
          </cell>
          <cell r="R93">
            <v>0</v>
          </cell>
          <cell r="S93" t="str">
            <v>C</v>
          </cell>
        </row>
        <row r="94">
          <cell r="E94">
            <v>93</v>
          </cell>
          <cell r="F94" t="str">
            <v>Santa Felita Dam (Outlet)</v>
          </cell>
          <cell r="G94">
            <v>285</v>
          </cell>
          <cell r="H94">
            <v>34.46</v>
          </cell>
          <cell r="I94">
            <v>-118.753</v>
          </cell>
          <cell r="J94" t="str">
            <v>HMA</v>
          </cell>
          <cell r="K94" t="str">
            <v>A</v>
          </cell>
          <cell r="L94">
            <v>0</v>
          </cell>
          <cell r="M94" t="str">
            <v>AMA</v>
          </cell>
          <cell r="N94" t="str">
            <v>C</v>
          </cell>
          <cell r="O94" t="str">
            <v>B</v>
          </cell>
          <cell r="P94" t="str">
            <v>S</v>
          </cell>
          <cell r="Q94" t="str">
            <v>-</v>
          </cell>
          <cell r="R94">
            <v>0</v>
          </cell>
          <cell r="S94" t="str">
            <v>C</v>
          </cell>
        </row>
        <row r="95">
          <cell r="E95">
            <v>94</v>
          </cell>
          <cell r="F95" t="str">
            <v>Superstition Mtn Camera</v>
          </cell>
          <cell r="G95">
            <v>286</v>
          </cell>
          <cell r="H95">
            <v>32.954999999999998</v>
          </cell>
          <cell r="I95">
            <v>-115.825</v>
          </cell>
          <cell r="J95" t="str">
            <v>AGB</v>
          </cell>
          <cell r="K95" t="str">
            <v>B</v>
          </cell>
          <cell r="L95">
            <v>0</v>
          </cell>
          <cell r="M95" t="str">
            <v>AGA</v>
          </cell>
          <cell r="N95" t="str">
            <v>D</v>
          </cell>
          <cell r="O95" t="str">
            <v>B</v>
          </cell>
          <cell r="P95" t="str">
            <v>S</v>
          </cell>
          <cell r="Q95">
            <v>2</v>
          </cell>
          <cell r="R95">
            <v>0</v>
          </cell>
          <cell r="S95" t="str">
            <v>C</v>
          </cell>
        </row>
        <row r="96">
          <cell r="E96">
            <v>95</v>
          </cell>
          <cell r="F96" t="str">
            <v>Upland - San Antonio Dam</v>
          </cell>
          <cell r="G96">
            <v>287</v>
          </cell>
          <cell r="H96">
            <v>34.155000000000001</v>
          </cell>
          <cell r="I96">
            <v>-117.675</v>
          </cell>
          <cell r="J96" t="str">
            <v>IHA</v>
          </cell>
          <cell r="K96" t="str">
            <v>A</v>
          </cell>
          <cell r="L96">
            <v>0</v>
          </cell>
          <cell r="M96" t="str">
            <v>AHA</v>
          </cell>
          <cell r="N96" t="str">
            <v>A</v>
          </cell>
          <cell r="O96" t="str">
            <v>B</v>
          </cell>
          <cell r="P96" t="str">
            <v>D</v>
          </cell>
          <cell r="Q96" t="str">
            <v>-</v>
          </cell>
          <cell r="R96">
            <v>0</v>
          </cell>
          <cell r="S96" t="str">
            <v>C</v>
          </cell>
        </row>
        <row r="97">
          <cell r="E97">
            <v>96</v>
          </cell>
          <cell r="F97" t="str">
            <v>Whittier Narrows Dam</v>
          </cell>
          <cell r="G97">
            <v>289</v>
          </cell>
          <cell r="H97">
            <v>34.020000000000003</v>
          </cell>
          <cell r="I97">
            <v>-118.053</v>
          </cell>
          <cell r="J97" t="str">
            <v>IHD</v>
          </cell>
          <cell r="K97" t="str">
            <v>D</v>
          </cell>
          <cell r="L97">
            <v>0</v>
          </cell>
          <cell r="M97" t="str">
            <v>IHD</v>
          </cell>
          <cell r="N97" t="str">
            <v>A</v>
          </cell>
          <cell r="O97" t="str">
            <v>D</v>
          </cell>
          <cell r="P97" t="str">
            <v>D</v>
          </cell>
          <cell r="Q97" t="str">
            <v>-</v>
          </cell>
          <cell r="R97">
            <v>0</v>
          </cell>
          <cell r="S97" t="str">
            <v>D</v>
          </cell>
        </row>
        <row r="98">
          <cell r="E98">
            <v>97</v>
          </cell>
          <cell r="F98" t="str">
            <v>Whittier Narrows Dam upstream</v>
          </cell>
          <cell r="G98">
            <v>289</v>
          </cell>
          <cell r="H98">
            <v>34.020000000000003</v>
          </cell>
          <cell r="I98">
            <v>-118.053</v>
          </cell>
          <cell r="J98" t="str">
            <v>IHD</v>
          </cell>
          <cell r="K98" t="str">
            <v>D</v>
          </cell>
          <cell r="L98">
            <v>0</v>
          </cell>
          <cell r="M98" t="str">
            <v>IHD</v>
          </cell>
          <cell r="N98" t="str">
            <v>A</v>
          </cell>
          <cell r="O98" t="str">
            <v>D</v>
          </cell>
          <cell r="P98" t="str">
            <v>D</v>
          </cell>
          <cell r="Q98" t="str">
            <v>-</v>
          </cell>
          <cell r="R98">
            <v>0</v>
          </cell>
          <cell r="S98" t="str">
            <v>D</v>
          </cell>
        </row>
        <row r="99">
          <cell r="E99">
            <v>98</v>
          </cell>
          <cell r="F99" t="str">
            <v>Whittier Narrows Dam downstream</v>
          </cell>
          <cell r="G99">
            <v>289</v>
          </cell>
          <cell r="H99">
            <v>34.020000000000003</v>
          </cell>
          <cell r="I99">
            <v>-118.053</v>
          </cell>
          <cell r="J99" t="str">
            <v>IHD</v>
          </cell>
          <cell r="K99" t="str">
            <v>D</v>
          </cell>
          <cell r="L99">
            <v>0</v>
          </cell>
          <cell r="M99" t="str">
            <v>IHD</v>
          </cell>
          <cell r="N99" t="str">
            <v>A</v>
          </cell>
          <cell r="O99" t="str">
            <v>D</v>
          </cell>
          <cell r="P99" t="str">
            <v>D</v>
          </cell>
          <cell r="Q99" t="str">
            <v>-</v>
          </cell>
          <cell r="R99">
            <v>0</v>
          </cell>
          <cell r="S99" t="str">
            <v>D</v>
          </cell>
        </row>
        <row r="100">
          <cell r="E100">
            <v>99</v>
          </cell>
          <cell r="F100" t="str">
            <v>Wrightwood - 6074 Park Dr</v>
          </cell>
          <cell r="G100">
            <v>290</v>
          </cell>
          <cell r="H100">
            <v>34.36</v>
          </cell>
          <cell r="I100">
            <v>-117.63</v>
          </cell>
          <cell r="J100" t="str">
            <v>BHD</v>
          </cell>
          <cell r="K100" t="str">
            <v>D</v>
          </cell>
          <cell r="L100">
            <v>0</v>
          </cell>
          <cell r="M100" t="str">
            <v>BHB</v>
          </cell>
          <cell r="N100" t="str">
            <v>B</v>
          </cell>
          <cell r="O100" t="str">
            <v>C</v>
          </cell>
          <cell r="P100" t="str">
            <v>S</v>
          </cell>
          <cell r="Q100" t="str">
            <v>-</v>
          </cell>
          <cell r="R100">
            <v>0</v>
          </cell>
          <cell r="S100" t="str">
            <v>C</v>
          </cell>
        </row>
        <row r="101">
          <cell r="E101">
            <v>100</v>
          </cell>
          <cell r="F101" t="str">
            <v>San Diego Gas &amp; Electric</v>
          </cell>
          <cell r="G101">
            <v>314</v>
          </cell>
          <cell r="H101">
            <v>32.719000000000001</v>
          </cell>
          <cell r="I101">
            <v>-117.163</v>
          </cell>
          <cell r="J101" t="str">
            <v>BQD</v>
          </cell>
          <cell r="K101" t="str">
            <v>D</v>
          </cell>
          <cell r="L101">
            <v>0</v>
          </cell>
          <cell r="M101" t="str">
            <v>AQD</v>
          </cell>
          <cell r="N101" t="str">
            <v>B</v>
          </cell>
          <cell r="O101" t="str">
            <v>D</v>
          </cell>
          <cell r="P101" t="str">
            <v>S</v>
          </cell>
          <cell r="Q101" t="str">
            <v>-</v>
          </cell>
          <cell r="R101">
            <v>0</v>
          </cell>
          <cell r="S101" t="str">
            <v>C</v>
          </cell>
        </row>
        <row r="102">
          <cell r="E102">
            <v>101</v>
          </cell>
          <cell r="F102" t="str">
            <v>Lamont 362</v>
          </cell>
          <cell r="G102">
            <v>362</v>
          </cell>
          <cell r="H102">
            <v>40.67</v>
          </cell>
          <cell r="I102">
            <v>30.666</v>
          </cell>
          <cell r="J102" t="str">
            <v>IQB</v>
          </cell>
          <cell r="K102" t="str">
            <v>B</v>
          </cell>
          <cell r="L102">
            <v>0</v>
          </cell>
          <cell r="M102" t="str">
            <v>F-B</v>
          </cell>
          <cell r="N102" t="str">
            <v>C</v>
          </cell>
          <cell r="O102" t="str">
            <v>B</v>
          </cell>
          <cell r="P102">
            <v>0</v>
          </cell>
          <cell r="Q102" t="str">
            <v>-</v>
          </cell>
          <cell r="R102">
            <v>0</v>
          </cell>
          <cell r="S102" t="str">
            <v>C</v>
          </cell>
        </row>
        <row r="103">
          <cell r="E103">
            <v>102</v>
          </cell>
          <cell r="F103" t="str">
            <v>Lamont 375</v>
          </cell>
          <cell r="G103">
            <v>375</v>
          </cell>
          <cell r="H103">
            <v>40.743000000000002</v>
          </cell>
          <cell r="I103">
            <v>30.876000000000001</v>
          </cell>
          <cell r="J103" t="str">
            <v>IQB</v>
          </cell>
          <cell r="K103" t="str">
            <v>B</v>
          </cell>
          <cell r="L103">
            <v>0</v>
          </cell>
          <cell r="M103" t="str">
            <v>--B</v>
          </cell>
          <cell r="N103" t="str">
            <v>C</v>
          </cell>
          <cell r="O103" t="str">
            <v>C</v>
          </cell>
          <cell r="P103">
            <v>0</v>
          </cell>
          <cell r="Q103" t="str">
            <v>-</v>
          </cell>
          <cell r="R103">
            <v>0</v>
          </cell>
          <cell r="S103" t="str">
            <v>C</v>
          </cell>
        </row>
        <row r="104">
          <cell r="E104">
            <v>103</v>
          </cell>
          <cell r="F104" t="str">
            <v>El Centro Array #10</v>
          </cell>
          <cell r="G104">
            <v>412</v>
          </cell>
          <cell r="H104">
            <v>32.780602000000002</v>
          </cell>
          <cell r="I104">
            <v>-115.5681</v>
          </cell>
          <cell r="J104" t="str">
            <v>AQD</v>
          </cell>
          <cell r="K104" t="str">
            <v>D</v>
          </cell>
          <cell r="L104">
            <v>0</v>
          </cell>
          <cell r="M104" t="str">
            <v>AQD</v>
          </cell>
          <cell r="N104" t="str">
            <v>A</v>
          </cell>
          <cell r="O104" t="str">
            <v>D</v>
          </cell>
          <cell r="P104" t="str">
            <v>D</v>
          </cell>
          <cell r="Q104">
            <v>6</v>
          </cell>
          <cell r="R104">
            <v>0</v>
          </cell>
          <cell r="S104" t="str">
            <v>D</v>
          </cell>
        </row>
        <row r="105">
          <cell r="E105">
            <v>104</v>
          </cell>
          <cell r="F105" t="str">
            <v>San Juan Capistrano</v>
          </cell>
          <cell r="G105">
            <v>465</v>
          </cell>
          <cell r="H105">
            <v>33.489400000000003</v>
          </cell>
          <cell r="I105">
            <v>-117.67100000000001</v>
          </cell>
          <cell r="J105" t="str">
            <v>AHC</v>
          </cell>
          <cell r="K105" t="str">
            <v>C</v>
          </cell>
          <cell r="L105">
            <v>0</v>
          </cell>
          <cell r="M105" t="str">
            <v>AHC</v>
          </cell>
          <cell r="N105" t="str">
            <v>A</v>
          </cell>
          <cell r="O105" t="str">
            <v>D</v>
          </cell>
          <cell r="P105" t="str">
            <v>S</v>
          </cell>
          <cell r="Q105" t="str">
            <v>-</v>
          </cell>
          <cell r="R105">
            <v>0</v>
          </cell>
          <cell r="S105" t="str">
            <v>C</v>
          </cell>
        </row>
        <row r="106">
          <cell r="E106">
            <v>105</v>
          </cell>
          <cell r="F106" t="str">
            <v>Lamont 531</v>
          </cell>
          <cell r="G106">
            <v>531</v>
          </cell>
          <cell r="H106">
            <v>40.703000000000003</v>
          </cell>
          <cell r="I106">
            <v>30.855</v>
          </cell>
          <cell r="J106" t="str">
            <v>I-A</v>
          </cell>
          <cell r="K106" t="str">
            <v>A</v>
          </cell>
          <cell r="L106">
            <v>0</v>
          </cell>
          <cell r="M106" t="str">
            <v>I-A</v>
          </cell>
          <cell r="N106" t="str">
            <v>C</v>
          </cell>
          <cell r="O106" t="str">
            <v>B</v>
          </cell>
          <cell r="P106">
            <v>0</v>
          </cell>
          <cell r="Q106" t="str">
            <v>-</v>
          </cell>
          <cell r="R106">
            <v>0</v>
          </cell>
          <cell r="S106" t="str">
            <v>C</v>
          </cell>
        </row>
        <row r="107">
          <cell r="E107">
            <v>106</v>
          </cell>
          <cell r="F107" t="str">
            <v>Devil's Canyon</v>
          </cell>
          <cell r="G107">
            <v>620</v>
          </cell>
          <cell r="H107">
            <v>34.21</v>
          </cell>
          <cell r="I107">
            <v>-117.33</v>
          </cell>
          <cell r="J107" t="str">
            <v>AGA</v>
          </cell>
          <cell r="K107" t="str">
            <v>A</v>
          </cell>
          <cell r="L107">
            <v>0</v>
          </cell>
          <cell r="M107" t="str">
            <v>CGA</v>
          </cell>
          <cell r="N107" t="str">
            <v>D</v>
          </cell>
          <cell r="O107" t="str">
            <v>B</v>
          </cell>
          <cell r="P107" t="str">
            <v>S</v>
          </cell>
          <cell r="Q107" t="str">
            <v>-</v>
          </cell>
          <cell r="R107">
            <v>0</v>
          </cell>
          <cell r="S107" t="str">
            <v>C</v>
          </cell>
        </row>
        <row r="108">
          <cell r="E108">
            <v>107</v>
          </cell>
          <cell r="F108" t="str">
            <v>Norwalk - Imp Hwy, S Grnd</v>
          </cell>
          <cell r="G108">
            <v>634</v>
          </cell>
          <cell r="H108">
            <v>33.914999999999999</v>
          </cell>
          <cell r="I108">
            <v>-118.07</v>
          </cell>
          <cell r="J108" t="str">
            <v>IHD</v>
          </cell>
          <cell r="K108" t="str">
            <v>D</v>
          </cell>
          <cell r="L108">
            <v>0</v>
          </cell>
          <cell r="M108" t="str">
            <v>IHD</v>
          </cell>
          <cell r="N108" t="str">
            <v>A</v>
          </cell>
          <cell r="O108" t="str">
            <v>D</v>
          </cell>
          <cell r="P108" t="str">
            <v>D</v>
          </cell>
          <cell r="Q108" t="str">
            <v>-</v>
          </cell>
          <cell r="R108">
            <v>0</v>
          </cell>
          <cell r="S108" t="str">
            <v>D</v>
          </cell>
        </row>
        <row r="109">
          <cell r="E109">
            <v>108</v>
          </cell>
          <cell r="F109" t="str">
            <v>LA - Sepulveda VA Hospital</v>
          </cell>
          <cell r="G109">
            <v>637</v>
          </cell>
          <cell r="H109">
            <v>34.249000000000002</v>
          </cell>
          <cell r="I109">
            <v>-118.47799999999999</v>
          </cell>
          <cell r="J109" t="str">
            <v>AQD</v>
          </cell>
          <cell r="K109" t="str">
            <v>D</v>
          </cell>
          <cell r="L109">
            <v>0</v>
          </cell>
          <cell r="M109" t="str">
            <v>-HD</v>
          </cell>
          <cell r="N109" t="str">
            <v>A</v>
          </cell>
          <cell r="O109" t="str">
            <v>D</v>
          </cell>
          <cell r="P109" t="str">
            <v>S</v>
          </cell>
          <cell r="Q109" t="str">
            <v>-</v>
          </cell>
          <cell r="R109">
            <v>0</v>
          </cell>
          <cell r="S109" t="str">
            <v>C</v>
          </cell>
        </row>
        <row r="110">
          <cell r="E110">
            <v>109</v>
          </cell>
          <cell r="F110" t="str">
            <v>LA - Brentwood VA Hospital</v>
          </cell>
          <cell r="G110">
            <v>638</v>
          </cell>
          <cell r="H110">
            <v>34.063000000000002</v>
          </cell>
          <cell r="I110">
            <v>-118.46299999999999</v>
          </cell>
          <cell r="J110" t="str">
            <v>AQD</v>
          </cell>
          <cell r="K110" t="str">
            <v>D</v>
          </cell>
          <cell r="L110">
            <v>0</v>
          </cell>
          <cell r="M110" t="str">
            <v>-QD</v>
          </cell>
          <cell r="N110" t="str">
            <v>B</v>
          </cell>
          <cell r="O110" t="str">
            <v>D</v>
          </cell>
          <cell r="P110" t="str">
            <v>S</v>
          </cell>
          <cell r="Q110" t="str">
            <v>-</v>
          </cell>
          <cell r="R110">
            <v>0</v>
          </cell>
          <cell r="S110" t="str">
            <v>C</v>
          </cell>
        </row>
        <row r="111">
          <cell r="E111">
            <v>110</v>
          </cell>
          <cell r="F111" t="str">
            <v>Jensen Filter Plant</v>
          </cell>
          <cell r="G111">
            <v>655</v>
          </cell>
          <cell r="H111">
            <v>34.311999999999998</v>
          </cell>
          <cell r="I111">
            <v>-118.496</v>
          </cell>
          <cell r="J111" t="str">
            <v>CQB</v>
          </cell>
          <cell r="K111" t="str">
            <v>B</v>
          </cell>
          <cell r="L111">
            <v>0</v>
          </cell>
          <cell r="M111" t="str">
            <v>-PD</v>
          </cell>
          <cell r="N111" t="str">
            <v>B</v>
          </cell>
          <cell r="O111" t="str">
            <v>F</v>
          </cell>
          <cell r="P111" t="str">
            <v>S</v>
          </cell>
          <cell r="Q111" t="str">
            <v>-</v>
          </cell>
          <cell r="R111">
            <v>0</v>
          </cell>
          <cell r="S111" t="str">
            <v>C</v>
          </cell>
        </row>
        <row r="112">
          <cell r="E112">
            <v>111</v>
          </cell>
          <cell r="F112" t="str">
            <v>Orange Co. Reservoir</v>
          </cell>
          <cell r="G112">
            <v>697</v>
          </cell>
          <cell r="H112">
            <v>33.935400000000001</v>
          </cell>
          <cell r="I112">
            <v>-117.884</v>
          </cell>
          <cell r="J112" t="str">
            <v>HQB</v>
          </cell>
          <cell r="K112" t="str">
            <v>B</v>
          </cell>
          <cell r="L112">
            <v>0</v>
          </cell>
          <cell r="M112" t="str">
            <v>APB</v>
          </cell>
          <cell r="N112" t="str">
            <v>C</v>
          </cell>
          <cell r="O112" t="str">
            <v>C</v>
          </cell>
          <cell r="P112" t="str">
            <v>S</v>
          </cell>
          <cell r="Q112" t="str">
            <v>-</v>
          </cell>
          <cell r="R112">
            <v>0</v>
          </cell>
          <cell r="S112" t="str">
            <v>C</v>
          </cell>
        </row>
        <row r="113">
          <cell r="E113">
            <v>112</v>
          </cell>
          <cell r="F113" t="str">
            <v>Lake Mathews Dike Toe</v>
          </cell>
          <cell r="G113">
            <v>707</v>
          </cell>
          <cell r="H113">
            <v>33.851999999999997</v>
          </cell>
          <cell r="I113">
            <v>-117.45099999999999</v>
          </cell>
          <cell r="J113" t="str">
            <v>HGA</v>
          </cell>
          <cell r="K113" t="str">
            <v>A</v>
          </cell>
          <cell r="L113">
            <v>0</v>
          </cell>
          <cell r="M113" t="str">
            <v>AGA</v>
          </cell>
          <cell r="N113" t="str">
            <v>A</v>
          </cell>
          <cell r="O113" t="str">
            <v>B</v>
          </cell>
          <cell r="P113" t="str">
            <v>S</v>
          </cell>
          <cell r="Q113" t="str">
            <v>-</v>
          </cell>
          <cell r="R113">
            <v>0</v>
          </cell>
          <cell r="S113" t="str">
            <v>C</v>
          </cell>
        </row>
        <row r="114">
          <cell r="E114">
            <v>113</v>
          </cell>
          <cell r="F114" t="str">
            <v>Garvey Res. - Control Bldg</v>
          </cell>
          <cell r="G114">
            <v>709</v>
          </cell>
          <cell r="H114">
            <v>34.048999999999999</v>
          </cell>
          <cell r="I114">
            <v>-118.11199999999999</v>
          </cell>
          <cell r="J114" t="str">
            <v>HQB</v>
          </cell>
          <cell r="K114" t="str">
            <v>B</v>
          </cell>
          <cell r="L114">
            <v>0</v>
          </cell>
          <cell r="M114" t="str">
            <v>APB</v>
          </cell>
          <cell r="N114" t="str">
            <v>C</v>
          </cell>
          <cell r="O114" t="str">
            <v>C</v>
          </cell>
          <cell r="P114" t="str">
            <v>S</v>
          </cell>
          <cell r="Q114" t="str">
            <v>-</v>
          </cell>
          <cell r="R114">
            <v>0</v>
          </cell>
          <cell r="S114" t="str">
            <v>C</v>
          </cell>
        </row>
        <row r="115">
          <cell r="E115">
            <v>114</v>
          </cell>
          <cell r="F115" t="str">
            <v>Colton Interchange - Vault</v>
          </cell>
          <cell r="G115">
            <v>754</v>
          </cell>
          <cell r="H115">
            <v>34.06</v>
          </cell>
          <cell r="I115">
            <v>-117.3</v>
          </cell>
          <cell r="J115" t="str">
            <v>BHD</v>
          </cell>
          <cell r="K115" t="str">
            <v>D</v>
          </cell>
          <cell r="L115">
            <v>0</v>
          </cell>
          <cell r="M115" t="str">
            <v>BHD</v>
          </cell>
          <cell r="N115" t="str">
            <v>A</v>
          </cell>
          <cell r="O115" t="str">
            <v>D</v>
          </cell>
          <cell r="P115" t="str">
            <v>D</v>
          </cell>
          <cell r="Q115" t="str">
            <v>-</v>
          </cell>
          <cell r="R115">
            <v>0</v>
          </cell>
          <cell r="S115" t="str">
            <v>D</v>
          </cell>
        </row>
        <row r="116">
          <cell r="E116">
            <v>115</v>
          </cell>
          <cell r="F116" t="str">
            <v>El Centro Array #12</v>
          </cell>
          <cell r="G116">
            <v>931</v>
          </cell>
          <cell r="H116">
            <v>32.718000000000004</v>
          </cell>
          <cell r="I116">
            <v>-115.637</v>
          </cell>
          <cell r="J116" t="str">
            <v>IQD</v>
          </cell>
          <cell r="K116" t="str">
            <v>D</v>
          </cell>
          <cell r="L116">
            <v>0</v>
          </cell>
          <cell r="M116" t="str">
            <v>IQD</v>
          </cell>
          <cell r="N116" t="str">
            <v>A</v>
          </cell>
          <cell r="O116" t="str">
            <v>D</v>
          </cell>
          <cell r="P116" t="str">
            <v>D</v>
          </cell>
          <cell r="Q116">
            <v>6</v>
          </cell>
          <cell r="R116">
            <v>0</v>
          </cell>
          <cell r="S116" t="str">
            <v>D</v>
          </cell>
        </row>
        <row r="117">
          <cell r="E117">
            <v>116</v>
          </cell>
          <cell r="F117" t="str">
            <v>Brea Dam (Downstream)</v>
          </cell>
          <cell r="G117">
            <v>951</v>
          </cell>
          <cell r="H117">
            <v>33.89</v>
          </cell>
          <cell r="I117">
            <v>-117.92700000000001</v>
          </cell>
          <cell r="J117" t="str">
            <v>IHD</v>
          </cell>
          <cell r="K117" t="str">
            <v>D</v>
          </cell>
          <cell r="L117">
            <v>0</v>
          </cell>
          <cell r="M117" t="str">
            <v>IPD</v>
          </cell>
          <cell r="N117" t="str">
            <v>A</v>
          </cell>
          <cell r="O117" t="str">
            <v>D</v>
          </cell>
          <cell r="P117" t="str">
            <v>D</v>
          </cell>
          <cell r="Q117" t="str">
            <v>-</v>
          </cell>
          <cell r="R117">
            <v>0</v>
          </cell>
          <cell r="S117" t="str">
            <v>D</v>
          </cell>
        </row>
        <row r="118">
          <cell r="E118">
            <v>117</v>
          </cell>
          <cell r="F118" t="str">
            <v>Brea Dam (L Abut)</v>
          </cell>
          <cell r="G118">
            <v>951</v>
          </cell>
          <cell r="H118">
            <v>33.8904</v>
          </cell>
          <cell r="I118">
            <v>-117.9258</v>
          </cell>
          <cell r="J118" t="str">
            <v>HPA</v>
          </cell>
          <cell r="K118" t="str">
            <v>A</v>
          </cell>
          <cell r="L118">
            <v>0</v>
          </cell>
          <cell r="M118" t="str">
            <v>IPB</v>
          </cell>
          <cell r="N118" t="str">
            <v>B</v>
          </cell>
          <cell r="O118" t="str">
            <v>C</v>
          </cell>
          <cell r="P118" t="str">
            <v>D</v>
          </cell>
          <cell r="Q118" t="str">
            <v>-</v>
          </cell>
          <cell r="R118">
            <v>0</v>
          </cell>
          <cell r="S118" t="str">
            <v>C</v>
          </cell>
        </row>
        <row r="119">
          <cell r="E119">
            <v>118</v>
          </cell>
          <cell r="F119" t="str">
            <v>El Centro Array #5</v>
          </cell>
          <cell r="G119">
            <v>952</v>
          </cell>
          <cell r="H119">
            <v>32.854999999999997</v>
          </cell>
          <cell r="I119">
            <v>-115.46599999999999</v>
          </cell>
          <cell r="J119" t="str">
            <v>IQD</v>
          </cell>
          <cell r="K119" t="str">
            <v>D</v>
          </cell>
          <cell r="L119">
            <v>0</v>
          </cell>
          <cell r="M119" t="str">
            <v>IQD</v>
          </cell>
          <cell r="N119" t="str">
            <v>A</v>
          </cell>
          <cell r="O119" t="str">
            <v>D</v>
          </cell>
          <cell r="P119" t="str">
            <v>D</v>
          </cell>
          <cell r="Q119">
            <v>6</v>
          </cell>
          <cell r="R119">
            <v>0</v>
          </cell>
          <cell r="S119" t="str">
            <v>D</v>
          </cell>
        </row>
        <row r="120">
          <cell r="E120">
            <v>119</v>
          </cell>
          <cell r="F120" t="str">
            <v>El Centro Array #4</v>
          </cell>
          <cell r="G120">
            <v>955</v>
          </cell>
          <cell r="H120">
            <v>32.863999999999997</v>
          </cell>
          <cell r="I120">
            <v>-115.432</v>
          </cell>
          <cell r="J120" t="str">
            <v>IQD</v>
          </cell>
          <cell r="K120" t="str">
            <v>D</v>
          </cell>
          <cell r="L120">
            <v>0</v>
          </cell>
          <cell r="M120" t="str">
            <v>IQD</v>
          </cell>
          <cell r="N120" t="str">
            <v>A</v>
          </cell>
          <cell r="O120" t="str">
            <v>D</v>
          </cell>
          <cell r="P120" t="str">
            <v>D</v>
          </cell>
          <cell r="Q120">
            <v>6</v>
          </cell>
          <cell r="R120">
            <v>0</v>
          </cell>
          <cell r="S120" t="str">
            <v>D</v>
          </cell>
        </row>
        <row r="121">
          <cell r="E121">
            <v>120</v>
          </cell>
          <cell r="F121" t="str">
            <v>El Centro Array #8</v>
          </cell>
          <cell r="G121">
            <v>958</v>
          </cell>
          <cell r="H121">
            <v>32.811</v>
          </cell>
          <cell r="I121">
            <v>-115.532</v>
          </cell>
          <cell r="J121" t="str">
            <v>IQD</v>
          </cell>
          <cell r="K121" t="str">
            <v>D</v>
          </cell>
          <cell r="L121">
            <v>0</v>
          </cell>
          <cell r="M121" t="str">
            <v>AQD</v>
          </cell>
          <cell r="N121" t="str">
            <v>A</v>
          </cell>
          <cell r="O121" t="str">
            <v>D</v>
          </cell>
          <cell r="P121" t="str">
            <v>D</v>
          </cell>
          <cell r="Q121">
            <v>6</v>
          </cell>
          <cell r="R121">
            <v>0</v>
          </cell>
          <cell r="S121" t="str">
            <v>D</v>
          </cell>
        </row>
        <row r="122">
          <cell r="E122">
            <v>121</v>
          </cell>
          <cell r="F122" t="str">
            <v>Gormon - Oso Pump Plant</v>
          </cell>
          <cell r="G122">
            <v>994</v>
          </cell>
          <cell r="H122">
            <v>34.808</v>
          </cell>
          <cell r="I122">
            <v>-118.72</v>
          </cell>
          <cell r="J122" t="str">
            <v>IHC</v>
          </cell>
          <cell r="K122" t="str">
            <v>C</v>
          </cell>
          <cell r="L122">
            <v>0</v>
          </cell>
          <cell r="M122" t="str">
            <v>EQC</v>
          </cell>
          <cell r="N122" t="str">
            <v>A</v>
          </cell>
          <cell r="O122" t="str">
            <v>D</v>
          </cell>
          <cell r="P122" t="str">
            <v>S</v>
          </cell>
          <cell r="Q122" t="str">
            <v>-</v>
          </cell>
          <cell r="R122">
            <v>0</v>
          </cell>
          <cell r="S122" t="str">
            <v>D</v>
          </cell>
        </row>
        <row r="123">
          <cell r="E123">
            <v>122</v>
          </cell>
          <cell r="F123" t="str">
            <v>Fort Tejon</v>
          </cell>
          <cell r="G123">
            <v>998</v>
          </cell>
          <cell r="H123">
            <v>34.869999999999997</v>
          </cell>
          <cell r="I123">
            <v>-118.9</v>
          </cell>
          <cell r="J123" t="str">
            <v>AQB</v>
          </cell>
          <cell r="K123" t="str">
            <v>B</v>
          </cell>
          <cell r="L123">
            <v>0</v>
          </cell>
          <cell r="M123" t="str">
            <v>AGB</v>
          </cell>
          <cell r="N123" t="str">
            <v>D</v>
          </cell>
          <cell r="O123" t="str">
            <v>C</v>
          </cell>
          <cell r="P123" t="str">
            <v>S</v>
          </cell>
          <cell r="Q123" t="str">
            <v>-</v>
          </cell>
          <cell r="R123">
            <v>0</v>
          </cell>
          <cell r="S123" t="str">
            <v>C</v>
          </cell>
        </row>
        <row r="124">
          <cell r="E124">
            <v>123</v>
          </cell>
          <cell r="F124" t="str">
            <v>APEEL 2 - Redwood City</v>
          </cell>
          <cell r="G124">
            <v>1002</v>
          </cell>
          <cell r="H124">
            <v>37.527999999999999</v>
          </cell>
          <cell r="I124">
            <v>-122.256</v>
          </cell>
          <cell r="J124" t="str">
            <v>IHE</v>
          </cell>
          <cell r="K124" t="str">
            <v>E</v>
          </cell>
          <cell r="L124">
            <v>0</v>
          </cell>
          <cell r="M124" t="str">
            <v>IHE</v>
          </cell>
          <cell r="N124" t="str">
            <v>F</v>
          </cell>
          <cell r="O124" t="str">
            <v>E</v>
          </cell>
          <cell r="P124" t="str">
            <v>D</v>
          </cell>
          <cell r="Q124" t="str">
            <v>-</v>
          </cell>
          <cell r="R124">
            <v>0</v>
          </cell>
          <cell r="S124" t="str">
            <v>E</v>
          </cell>
        </row>
        <row r="125">
          <cell r="E125">
            <v>124</v>
          </cell>
          <cell r="F125" t="str">
            <v>Bakersfield - Harvey Aud</v>
          </cell>
          <cell r="G125">
            <v>1004</v>
          </cell>
          <cell r="H125">
            <v>35.369999999999997</v>
          </cell>
          <cell r="I125">
            <v>-119.021</v>
          </cell>
          <cell r="J125" t="str">
            <v>CHD</v>
          </cell>
          <cell r="K125" t="str">
            <v>D</v>
          </cell>
          <cell r="L125">
            <v>0</v>
          </cell>
          <cell r="M125" t="str">
            <v>CHD</v>
          </cell>
          <cell r="N125" t="str">
            <v>A</v>
          </cell>
          <cell r="O125" t="str">
            <v>D</v>
          </cell>
          <cell r="P125" t="str">
            <v>D</v>
          </cell>
          <cell r="Q125" t="str">
            <v>-</v>
          </cell>
          <cell r="R125">
            <v>0</v>
          </cell>
          <cell r="S125" t="str">
            <v>D</v>
          </cell>
        </row>
        <row r="126">
          <cell r="E126">
            <v>125</v>
          </cell>
          <cell r="F126" t="str">
            <v>Cholame - Shandon Array #2</v>
          </cell>
          <cell r="G126">
            <v>1013</v>
          </cell>
          <cell r="H126">
            <v>35.732999999999997</v>
          </cell>
          <cell r="I126">
            <v>-120.29</v>
          </cell>
          <cell r="J126" t="str">
            <v>IHD</v>
          </cell>
          <cell r="K126" t="str">
            <v>D</v>
          </cell>
          <cell r="L126">
            <v>0</v>
          </cell>
          <cell r="M126">
            <v>0</v>
          </cell>
          <cell r="N126" t="str">
            <v>A</v>
          </cell>
          <cell r="O126" t="str">
            <v>D</v>
          </cell>
          <cell r="P126" t="str">
            <v>S</v>
          </cell>
          <cell r="Q126" t="str">
            <v>-</v>
          </cell>
          <cell r="R126">
            <v>0</v>
          </cell>
          <cell r="S126" t="str">
            <v>D</v>
          </cell>
        </row>
        <row r="127">
          <cell r="E127">
            <v>126</v>
          </cell>
          <cell r="F127" t="str">
            <v>Parkfield - Cholame 2WA</v>
          </cell>
          <cell r="G127">
            <v>36228</v>
          </cell>
          <cell r="H127">
            <v>35.732999999999997</v>
          </cell>
          <cell r="I127">
            <v>-120.29</v>
          </cell>
          <cell r="J127" t="str">
            <v>IHD</v>
          </cell>
          <cell r="K127" t="str">
            <v>D</v>
          </cell>
          <cell r="L127">
            <v>0</v>
          </cell>
          <cell r="M127" t="str">
            <v>IHD</v>
          </cell>
          <cell r="N127" t="str">
            <v>A</v>
          </cell>
          <cell r="O127" t="str">
            <v>D</v>
          </cell>
          <cell r="P127" t="str">
            <v>S</v>
          </cell>
          <cell r="Q127" t="str">
            <v>-</v>
          </cell>
          <cell r="R127">
            <v>0</v>
          </cell>
          <cell r="S127" t="str">
            <v>E</v>
          </cell>
        </row>
        <row r="128">
          <cell r="E128">
            <v>127</v>
          </cell>
          <cell r="F128" t="str">
            <v>Cholame - Shandon Array #5</v>
          </cell>
          <cell r="G128">
            <v>1014</v>
          </cell>
          <cell r="H128">
            <v>35.697000000000003</v>
          </cell>
          <cell r="I128">
            <v>-120.328</v>
          </cell>
          <cell r="J128" t="str">
            <v>IPB</v>
          </cell>
          <cell r="K128" t="str">
            <v>B</v>
          </cell>
          <cell r="L128">
            <v>0</v>
          </cell>
          <cell r="M128">
            <v>0</v>
          </cell>
          <cell r="N128" t="str">
            <v>A</v>
          </cell>
          <cell r="O128" t="str">
            <v>C</v>
          </cell>
          <cell r="P128" t="str">
            <v>S</v>
          </cell>
          <cell r="Q128" t="str">
            <v>-</v>
          </cell>
          <cell r="R128">
            <v>0</v>
          </cell>
          <cell r="S128" t="str">
            <v>D</v>
          </cell>
        </row>
        <row r="129">
          <cell r="E129">
            <v>128</v>
          </cell>
          <cell r="F129" t="str">
            <v>Parkfield - Cholame 5W</v>
          </cell>
          <cell r="G129">
            <v>36227</v>
          </cell>
          <cell r="H129">
            <v>35.697000000000003</v>
          </cell>
          <cell r="I129">
            <v>-120.328</v>
          </cell>
          <cell r="J129" t="str">
            <v>IPB</v>
          </cell>
          <cell r="K129" t="str">
            <v>B</v>
          </cell>
          <cell r="L129">
            <v>0</v>
          </cell>
          <cell r="M129" t="str">
            <v>IHC</v>
          </cell>
          <cell r="N129" t="str">
            <v>A</v>
          </cell>
          <cell r="O129" t="str">
            <v>C</v>
          </cell>
          <cell r="P129" t="str">
            <v>S</v>
          </cell>
          <cell r="Q129" t="str">
            <v>-</v>
          </cell>
          <cell r="R129">
            <v>0</v>
          </cell>
          <cell r="S129" t="str">
            <v>D</v>
          </cell>
        </row>
        <row r="130">
          <cell r="E130">
            <v>129</v>
          </cell>
          <cell r="F130" t="str">
            <v>Cholame - Shandon Array #8</v>
          </cell>
          <cell r="G130">
            <v>1015</v>
          </cell>
          <cell r="H130">
            <v>35.670999999999999</v>
          </cell>
          <cell r="I130">
            <v>-120.35899999999999</v>
          </cell>
          <cell r="J130" t="str">
            <v>AHD</v>
          </cell>
          <cell r="K130" t="str">
            <v>D</v>
          </cell>
          <cell r="L130">
            <v>0</v>
          </cell>
          <cell r="M130">
            <v>0</v>
          </cell>
          <cell r="N130" t="str">
            <v>A</v>
          </cell>
          <cell r="O130" t="str">
            <v>C</v>
          </cell>
          <cell r="P130" t="str">
            <v>S</v>
          </cell>
          <cell r="Q130" t="str">
            <v>-</v>
          </cell>
          <cell r="R130">
            <v>0</v>
          </cell>
          <cell r="S130" t="str">
            <v>D</v>
          </cell>
        </row>
        <row r="131">
          <cell r="E131">
            <v>130</v>
          </cell>
          <cell r="F131" t="str">
            <v>Parkfield - Cholame 8W</v>
          </cell>
          <cell r="G131">
            <v>36226</v>
          </cell>
          <cell r="H131">
            <v>35.670999999999999</v>
          </cell>
          <cell r="I131">
            <v>-120.35899999999999</v>
          </cell>
          <cell r="J131" t="str">
            <v>AHD</v>
          </cell>
          <cell r="K131" t="str">
            <v>D</v>
          </cell>
          <cell r="L131">
            <v>0</v>
          </cell>
          <cell r="M131" t="str">
            <v>IQD</v>
          </cell>
          <cell r="N131" t="str">
            <v>A</v>
          </cell>
          <cell r="O131" t="str">
            <v>C</v>
          </cell>
          <cell r="P131" t="str">
            <v>S</v>
          </cell>
          <cell r="Q131" t="str">
            <v>-</v>
          </cell>
          <cell r="R131">
            <v>0</v>
          </cell>
          <cell r="S131" t="str">
            <v>D</v>
          </cell>
        </row>
        <row r="132">
          <cell r="E132">
            <v>131</v>
          </cell>
          <cell r="F132" t="str">
            <v>Cholame - Shandon Array #12</v>
          </cell>
          <cell r="G132">
            <v>1016</v>
          </cell>
          <cell r="H132">
            <v>35.639000000000003</v>
          </cell>
          <cell r="I132">
            <v>-120.404</v>
          </cell>
          <cell r="J132" t="str">
            <v>IQD</v>
          </cell>
          <cell r="K132" t="str">
            <v>D</v>
          </cell>
          <cell r="L132">
            <v>0</v>
          </cell>
          <cell r="M132">
            <v>0</v>
          </cell>
          <cell r="N132" t="str">
            <v>B</v>
          </cell>
          <cell r="O132" t="str">
            <v>D</v>
          </cell>
          <cell r="P132" t="str">
            <v>S</v>
          </cell>
          <cell r="Q132" t="str">
            <v>-</v>
          </cell>
          <cell r="R132">
            <v>0</v>
          </cell>
          <cell r="S132" t="str">
            <v>C</v>
          </cell>
        </row>
        <row r="133">
          <cell r="E133">
            <v>132</v>
          </cell>
          <cell r="F133" t="str">
            <v>Parkfield - Cholame 12W</v>
          </cell>
          <cell r="G133">
            <v>36229</v>
          </cell>
          <cell r="H133">
            <v>35.639000000000003</v>
          </cell>
          <cell r="I133">
            <v>-120.404</v>
          </cell>
          <cell r="J133" t="str">
            <v>IQD</v>
          </cell>
          <cell r="K133" t="str">
            <v>D</v>
          </cell>
          <cell r="L133">
            <v>0</v>
          </cell>
          <cell r="M133" t="str">
            <v>IQD</v>
          </cell>
          <cell r="N133" t="str">
            <v>B</v>
          </cell>
          <cell r="O133" t="str">
            <v>D</v>
          </cell>
          <cell r="P133" t="str">
            <v>S</v>
          </cell>
          <cell r="Q133" t="str">
            <v>-</v>
          </cell>
          <cell r="R133">
            <v>0</v>
          </cell>
          <cell r="S133" t="str">
            <v>D</v>
          </cell>
        </row>
        <row r="134">
          <cell r="E134">
            <v>133</v>
          </cell>
          <cell r="F134" t="str">
            <v>Ferndale City Hall</v>
          </cell>
          <cell r="G134">
            <v>1023</v>
          </cell>
          <cell r="H134">
            <v>40.576000000000001</v>
          </cell>
          <cell r="I134">
            <v>-124.26300000000001</v>
          </cell>
          <cell r="J134" t="str">
            <v>BQD</v>
          </cell>
          <cell r="K134" t="str">
            <v>D</v>
          </cell>
          <cell r="L134">
            <v>0</v>
          </cell>
          <cell r="M134" t="str">
            <v>BQD</v>
          </cell>
          <cell r="N134" t="str">
            <v>A</v>
          </cell>
          <cell r="O134" t="str">
            <v>D</v>
          </cell>
          <cell r="P134" t="str">
            <v>S</v>
          </cell>
          <cell r="Q134" t="str">
            <v>-</v>
          </cell>
          <cell r="R134">
            <v>0</v>
          </cell>
          <cell r="S134" t="str">
            <v>D</v>
          </cell>
        </row>
        <row r="135">
          <cell r="E135">
            <v>134</v>
          </cell>
          <cell r="F135" t="str">
            <v>Tehachapi Pump</v>
          </cell>
          <cell r="G135">
            <v>1027</v>
          </cell>
          <cell r="H135">
            <v>34.941699999999997</v>
          </cell>
          <cell r="I135">
            <v>-118.827</v>
          </cell>
          <cell r="J135" t="str">
            <v>IGA</v>
          </cell>
          <cell r="K135" t="str">
            <v>A</v>
          </cell>
          <cell r="L135">
            <v>0</v>
          </cell>
          <cell r="M135" t="str">
            <v>AVA</v>
          </cell>
          <cell r="N135" t="str">
            <v>E</v>
          </cell>
          <cell r="O135" t="str">
            <v>B</v>
          </cell>
          <cell r="P135" t="str">
            <v>S</v>
          </cell>
          <cell r="Q135" t="str">
            <v>-</v>
          </cell>
          <cell r="R135">
            <v>0</v>
          </cell>
          <cell r="S135" t="str">
            <v>C</v>
          </cell>
        </row>
        <row r="136">
          <cell r="E136">
            <v>135</v>
          </cell>
          <cell r="F136" t="str">
            <v>Hollister City Hall</v>
          </cell>
          <cell r="G136">
            <v>1028</v>
          </cell>
          <cell r="H136">
            <v>36.85</v>
          </cell>
          <cell r="I136">
            <v>-121.4</v>
          </cell>
          <cell r="J136" t="str">
            <v>CHD</v>
          </cell>
          <cell r="K136" t="str">
            <v>D</v>
          </cell>
          <cell r="L136">
            <v>0</v>
          </cell>
          <cell r="M136" t="str">
            <v>CHD</v>
          </cell>
          <cell r="N136" t="str">
            <v>A</v>
          </cell>
          <cell r="O136" t="str">
            <v>D</v>
          </cell>
          <cell r="P136" t="str">
            <v>D</v>
          </cell>
          <cell r="Q136" t="str">
            <v>-</v>
          </cell>
          <cell r="R136">
            <v>0</v>
          </cell>
          <cell r="S136" t="str">
            <v>D</v>
          </cell>
        </row>
        <row r="137">
          <cell r="E137">
            <v>136</v>
          </cell>
          <cell r="F137" t="str">
            <v>Hollister - SAGO Vault</v>
          </cell>
          <cell r="G137">
            <v>1032</v>
          </cell>
          <cell r="H137">
            <v>36.765000000000001</v>
          </cell>
          <cell r="I137">
            <v>-121.446</v>
          </cell>
          <cell r="J137" t="str">
            <v>FGA</v>
          </cell>
          <cell r="K137" t="str">
            <v>A</v>
          </cell>
          <cell r="L137">
            <v>0</v>
          </cell>
          <cell r="M137" t="str">
            <v>FGA</v>
          </cell>
          <cell r="N137" t="str">
            <v>D</v>
          </cell>
          <cell r="O137" t="str">
            <v>B</v>
          </cell>
          <cell r="P137" t="str">
            <v>S</v>
          </cell>
          <cell r="Q137" t="str">
            <v>-</v>
          </cell>
          <cell r="R137">
            <v>0</v>
          </cell>
          <cell r="S137" t="str">
            <v>C</v>
          </cell>
        </row>
        <row r="138">
          <cell r="E138">
            <v>137</v>
          </cell>
          <cell r="F138" t="str">
            <v>Isabella Dam (Aux Abut)</v>
          </cell>
          <cell r="G138">
            <v>1035</v>
          </cell>
          <cell r="H138">
            <v>35.643999999999998</v>
          </cell>
          <cell r="I138">
            <v>-118.474</v>
          </cell>
          <cell r="J138" t="str">
            <v>HGA</v>
          </cell>
          <cell r="K138" t="str">
            <v>A</v>
          </cell>
          <cell r="L138">
            <v>0</v>
          </cell>
          <cell r="M138" t="str">
            <v>AGA</v>
          </cell>
          <cell r="N138" t="str">
            <v>D</v>
          </cell>
          <cell r="O138" t="str">
            <v>B</v>
          </cell>
          <cell r="P138" t="str">
            <v>S</v>
          </cell>
          <cell r="Q138" t="str">
            <v>-</v>
          </cell>
          <cell r="R138">
            <v>0</v>
          </cell>
          <cell r="S138" t="str">
            <v>C</v>
          </cell>
        </row>
        <row r="139">
          <cell r="E139">
            <v>138</v>
          </cell>
          <cell r="F139" t="str">
            <v>Maricopa Array #1</v>
          </cell>
          <cell r="G139">
            <v>1041</v>
          </cell>
          <cell r="H139">
            <v>35.997</v>
          </cell>
          <cell r="I139">
            <v>-119.486</v>
          </cell>
          <cell r="J139" t="str">
            <v>IHB</v>
          </cell>
          <cell r="K139" t="str">
            <v>B</v>
          </cell>
          <cell r="L139">
            <v>0</v>
          </cell>
          <cell r="M139" t="str">
            <v>IHB</v>
          </cell>
          <cell r="N139" t="str">
            <v>B</v>
          </cell>
          <cell r="O139" t="str">
            <v>C</v>
          </cell>
          <cell r="P139" t="str">
            <v>D</v>
          </cell>
          <cell r="Q139" t="str">
            <v>-</v>
          </cell>
          <cell r="R139">
            <v>0</v>
          </cell>
          <cell r="S139" t="str">
            <v>D</v>
          </cell>
        </row>
        <row r="140">
          <cell r="E140">
            <v>139</v>
          </cell>
          <cell r="F140" t="str">
            <v>Maricopa Array #2</v>
          </cell>
          <cell r="G140">
            <v>1042</v>
          </cell>
          <cell r="H140">
            <v>35.04</v>
          </cell>
          <cell r="I140">
            <v>-119.429</v>
          </cell>
          <cell r="J140" t="str">
            <v>IQB</v>
          </cell>
          <cell r="K140" t="str">
            <v>B</v>
          </cell>
          <cell r="L140">
            <v>0</v>
          </cell>
          <cell r="M140" t="str">
            <v>IQB</v>
          </cell>
          <cell r="N140" t="str">
            <v>B</v>
          </cell>
          <cell r="O140" t="str">
            <v>C</v>
          </cell>
          <cell r="P140" t="str">
            <v>S</v>
          </cell>
          <cell r="Q140" t="str">
            <v>-</v>
          </cell>
          <cell r="R140">
            <v>0</v>
          </cell>
          <cell r="S140" t="str">
            <v>C</v>
          </cell>
        </row>
        <row r="141">
          <cell r="E141">
            <v>140</v>
          </cell>
          <cell r="F141" t="str">
            <v>Maricopa Array #3</v>
          </cell>
          <cell r="G141">
            <v>1043</v>
          </cell>
          <cell r="H141">
            <v>35.078000000000003</v>
          </cell>
          <cell r="I141">
            <v>-119.401</v>
          </cell>
          <cell r="J141" t="str">
            <v>IQB</v>
          </cell>
          <cell r="K141" t="str">
            <v>B</v>
          </cell>
          <cell r="L141">
            <v>0</v>
          </cell>
          <cell r="M141" t="str">
            <v>IQB</v>
          </cell>
          <cell r="N141" t="str">
            <v>B</v>
          </cell>
          <cell r="O141" t="str">
            <v>C</v>
          </cell>
          <cell r="P141" t="str">
            <v>S</v>
          </cell>
          <cell r="Q141" t="str">
            <v>-</v>
          </cell>
          <cell r="R141">
            <v>0</v>
          </cell>
          <cell r="S141" t="str">
            <v>C</v>
          </cell>
        </row>
        <row r="142">
          <cell r="E142">
            <v>141</v>
          </cell>
          <cell r="F142" t="str">
            <v>Oroville Seismograph Station</v>
          </cell>
          <cell r="G142">
            <v>1051</v>
          </cell>
          <cell r="H142">
            <v>39.549999999999997</v>
          </cell>
          <cell r="I142">
            <v>-121.5</v>
          </cell>
          <cell r="J142" t="str">
            <v>AJA</v>
          </cell>
          <cell r="K142" t="str">
            <v>A</v>
          </cell>
          <cell r="L142">
            <v>0</v>
          </cell>
          <cell r="M142" t="str">
            <v>AJA</v>
          </cell>
          <cell r="N142" t="str">
            <v>D</v>
          </cell>
          <cell r="O142" t="str">
            <v>B</v>
          </cell>
          <cell r="P142" t="str">
            <v>S</v>
          </cell>
          <cell r="Q142" t="str">
            <v>-</v>
          </cell>
          <cell r="R142">
            <v>0</v>
          </cell>
          <cell r="S142" t="str">
            <v>C</v>
          </cell>
        </row>
        <row r="143">
          <cell r="E143">
            <v>142</v>
          </cell>
          <cell r="F143" t="str">
            <v>Lamont 1058</v>
          </cell>
          <cell r="G143">
            <v>1058</v>
          </cell>
          <cell r="H143">
            <v>40.755000000000003</v>
          </cell>
          <cell r="I143">
            <v>31.015000000000001</v>
          </cell>
          <cell r="J143" t="str">
            <v>IQB</v>
          </cell>
          <cell r="K143" t="str">
            <v>B</v>
          </cell>
          <cell r="L143">
            <v>0</v>
          </cell>
          <cell r="M143" t="str">
            <v>I-B</v>
          </cell>
          <cell r="N143" t="str">
            <v>C</v>
          </cell>
          <cell r="O143" t="str">
            <v>B</v>
          </cell>
          <cell r="P143">
            <v>0</v>
          </cell>
          <cell r="Q143" t="str">
            <v>-</v>
          </cell>
          <cell r="R143">
            <v>0</v>
          </cell>
          <cell r="S143" t="str">
            <v>C</v>
          </cell>
        </row>
        <row r="144">
          <cell r="E144">
            <v>143</v>
          </cell>
          <cell r="F144" t="str">
            <v>Lamont 1059</v>
          </cell>
          <cell r="G144">
            <v>1059</v>
          </cell>
          <cell r="H144">
            <v>40.744999999999997</v>
          </cell>
          <cell r="I144">
            <v>30.872</v>
          </cell>
          <cell r="J144" t="str">
            <v>IQB</v>
          </cell>
          <cell r="K144" t="str">
            <v>B</v>
          </cell>
          <cell r="L144">
            <v>0</v>
          </cell>
          <cell r="M144" t="str">
            <v>--B</v>
          </cell>
          <cell r="N144" t="str">
            <v>C</v>
          </cell>
          <cell r="O144" t="str">
            <v>C</v>
          </cell>
          <cell r="P144">
            <v>0</v>
          </cell>
          <cell r="Q144" t="str">
            <v>-</v>
          </cell>
          <cell r="R144">
            <v>0</v>
          </cell>
          <cell r="S144" t="str">
            <v>C</v>
          </cell>
        </row>
        <row r="145">
          <cell r="E145">
            <v>144</v>
          </cell>
          <cell r="F145" t="str">
            <v>Lamont 1060</v>
          </cell>
          <cell r="G145">
            <v>1060</v>
          </cell>
          <cell r="H145">
            <v>40.777000000000001</v>
          </cell>
          <cell r="I145">
            <v>30.613</v>
          </cell>
          <cell r="J145" t="str">
            <v>IQB</v>
          </cell>
          <cell r="K145" t="str">
            <v>B</v>
          </cell>
          <cell r="L145">
            <v>0</v>
          </cell>
          <cell r="M145" t="str">
            <v>I-A</v>
          </cell>
          <cell r="N145" t="str">
            <v>D</v>
          </cell>
          <cell r="O145" t="str">
            <v>B</v>
          </cell>
          <cell r="P145">
            <v>0</v>
          </cell>
          <cell r="Q145" t="str">
            <v>-</v>
          </cell>
          <cell r="R145">
            <v>0</v>
          </cell>
          <cell r="S145" t="str">
            <v>B</v>
          </cell>
        </row>
        <row r="146">
          <cell r="E146">
            <v>145</v>
          </cell>
          <cell r="F146" t="str">
            <v>Lamont 1061</v>
          </cell>
          <cell r="G146">
            <v>1061</v>
          </cell>
          <cell r="H146">
            <v>40.72</v>
          </cell>
          <cell r="I146">
            <v>30.792000000000002</v>
          </cell>
          <cell r="J146" t="str">
            <v>IQB</v>
          </cell>
          <cell r="K146" t="str">
            <v>B</v>
          </cell>
          <cell r="L146">
            <v>0</v>
          </cell>
          <cell r="M146" t="str">
            <v>I-B</v>
          </cell>
          <cell r="N146" t="str">
            <v>C</v>
          </cell>
          <cell r="O146" t="str">
            <v>C</v>
          </cell>
          <cell r="P146">
            <v>0</v>
          </cell>
          <cell r="Q146" t="str">
            <v>-</v>
          </cell>
          <cell r="R146">
            <v>0</v>
          </cell>
          <cell r="S146" t="str">
            <v>C</v>
          </cell>
        </row>
        <row r="147">
          <cell r="E147">
            <v>146</v>
          </cell>
          <cell r="F147" t="str">
            <v>Lamont 1062</v>
          </cell>
          <cell r="G147">
            <v>1062</v>
          </cell>
          <cell r="H147">
            <v>40.722999999999999</v>
          </cell>
          <cell r="I147">
            <v>30.82</v>
          </cell>
          <cell r="J147" t="str">
            <v>IQB</v>
          </cell>
          <cell r="K147" t="str">
            <v>B</v>
          </cell>
          <cell r="L147">
            <v>0</v>
          </cell>
          <cell r="M147" t="str">
            <v>I-B</v>
          </cell>
          <cell r="N147" t="str">
            <v>A</v>
          </cell>
          <cell r="O147" t="str">
            <v>C</v>
          </cell>
          <cell r="P147">
            <v>0</v>
          </cell>
          <cell r="Q147" t="str">
            <v>-</v>
          </cell>
          <cell r="R147">
            <v>0</v>
          </cell>
          <cell r="S147" t="str">
            <v>D</v>
          </cell>
        </row>
        <row r="148">
          <cell r="E148">
            <v>147</v>
          </cell>
          <cell r="F148" t="str">
            <v>San Luis Obispo</v>
          </cell>
          <cell r="G148">
            <v>1083</v>
          </cell>
          <cell r="H148">
            <v>35.284999999999997</v>
          </cell>
          <cell r="I148">
            <v>-120.661</v>
          </cell>
          <cell r="J148" t="str">
            <v>CQB</v>
          </cell>
          <cell r="K148" t="str">
            <v>B</v>
          </cell>
          <cell r="L148">
            <v>0</v>
          </cell>
          <cell r="M148" t="str">
            <v>CFB</v>
          </cell>
          <cell r="N148" t="str">
            <v>D</v>
          </cell>
          <cell r="O148" t="str">
            <v>C</v>
          </cell>
          <cell r="P148" t="str">
            <v>S</v>
          </cell>
          <cell r="Q148" t="str">
            <v>-</v>
          </cell>
          <cell r="R148">
            <v>0</v>
          </cell>
          <cell r="S148" t="str">
            <v>C</v>
          </cell>
        </row>
        <row r="149">
          <cell r="E149">
            <v>148</v>
          </cell>
          <cell r="F149" t="str">
            <v>Taft Lincoln School</v>
          </cell>
          <cell r="G149">
            <v>1095</v>
          </cell>
          <cell r="H149">
            <v>35.15</v>
          </cell>
          <cell r="I149">
            <v>-119.46</v>
          </cell>
          <cell r="J149" t="str">
            <v>FQD</v>
          </cell>
          <cell r="K149" t="str">
            <v>D</v>
          </cell>
          <cell r="L149">
            <v>0</v>
          </cell>
          <cell r="M149" t="str">
            <v>FQD</v>
          </cell>
          <cell r="N149" t="str">
            <v>A</v>
          </cell>
          <cell r="O149" t="str">
            <v>D</v>
          </cell>
          <cell r="P149" t="str">
            <v>S</v>
          </cell>
          <cell r="Q149" t="str">
            <v>-</v>
          </cell>
          <cell r="R149">
            <v>0</v>
          </cell>
          <cell r="S149" t="str">
            <v>C</v>
          </cell>
        </row>
        <row r="150">
          <cell r="E150">
            <v>149</v>
          </cell>
          <cell r="F150" t="str">
            <v>Wheeler Ridge - Ground</v>
          </cell>
          <cell r="G150">
            <v>1102</v>
          </cell>
          <cell r="H150">
            <v>35.027000000000001</v>
          </cell>
          <cell r="I150">
            <v>-118.791</v>
          </cell>
          <cell r="J150" t="str">
            <v>IHD</v>
          </cell>
          <cell r="K150" t="str">
            <v>D</v>
          </cell>
          <cell r="L150">
            <v>0</v>
          </cell>
          <cell r="M150" t="str">
            <v>IHD</v>
          </cell>
          <cell r="N150" t="str">
            <v>A</v>
          </cell>
          <cell r="O150" t="str">
            <v>D</v>
          </cell>
          <cell r="P150" t="str">
            <v>D</v>
          </cell>
          <cell r="Q150" t="str">
            <v>-</v>
          </cell>
          <cell r="R150">
            <v>0</v>
          </cell>
          <cell r="S150" t="str">
            <v>D</v>
          </cell>
        </row>
        <row r="151">
          <cell r="E151">
            <v>150</v>
          </cell>
          <cell r="F151" t="str">
            <v>Golden Gate Park</v>
          </cell>
          <cell r="G151">
            <v>1117</v>
          </cell>
          <cell r="H151">
            <v>37.770000000000003</v>
          </cell>
          <cell r="I151">
            <v>-122.48</v>
          </cell>
          <cell r="J151" t="str">
            <v>IHA</v>
          </cell>
          <cell r="K151" t="str">
            <v>A</v>
          </cell>
          <cell r="L151">
            <v>0</v>
          </cell>
          <cell r="M151" t="str">
            <v>IHA</v>
          </cell>
          <cell r="N151" t="str">
            <v>D</v>
          </cell>
          <cell r="O151" t="str">
            <v>B</v>
          </cell>
          <cell r="P151" t="str">
            <v>S</v>
          </cell>
          <cell r="Q151" t="str">
            <v>-</v>
          </cell>
          <cell r="R151">
            <v>0</v>
          </cell>
          <cell r="S151" t="str">
            <v>B</v>
          </cell>
        </row>
        <row r="152">
          <cell r="E152">
            <v>151</v>
          </cell>
          <cell r="F152" t="str">
            <v>EC County Center FF</v>
          </cell>
          <cell r="G152">
            <v>1136</v>
          </cell>
          <cell r="H152">
            <v>32.792999999999999</v>
          </cell>
          <cell r="I152">
            <v>-115.562</v>
          </cell>
          <cell r="J152" t="str">
            <v>IQD</v>
          </cell>
          <cell r="K152" t="str">
            <v>D</v>
          </cell>
          <cell r="L152">
            <v>0</v>
          </cell>
          <cell r="M152" t="str">
            <v>AQD</v>
          </cell>
          <cell r="N152" t="str">
            <v>A</v>
          </cell>
          <cell r="O152" t="str">
            <v>E</v>
          </cell>
          <cell r="P152" t="str">
            <v>D</v>
          </cell>
          <cell r="Q152">
            <v>6</v>
          </cell>
          <cell r="R152">
            <v>0</v>
          </cell>
          <cell r="S152" t="str">
            <v>D</v>
          </cell>
        </row>
        <row r="153">
          <cell r="E153">
            <v>152</v>
          </cell>
          <cell r="F153" t="str">
            <v>El Centro Imp. Co. Cent</v>
          </cell>
          <cell r="G153">
            <v>1335</v>
          </cell>
          <cell r="H153">
            <v>32.792999999999999</v>
          </cell>
          <cell r="I153">
            <v>-115.562</v>
          </cell>
          <cell r="J153" t="str">
            <v>IQD</v>
          </cell>
          <cell r="K153" t="str">
            <v>D</v>
          </cell>
          <cell r="L153">
            <v>0</v>
          </cell>
          <cell r="M153" t="str">
            <v>AQD</v>
          </cell>
          <cell r="N153" t="str">
            <v>A</v>
          </cell>
          <cell r="O153" t="str">
            <v>E</v>
          </cell>
          <cell r="P153" t="str">
            <v>D</v>
          </cell>
          <cell r="Q153">
            <v>6</v>
          </cell>
          <cell r="R153">
            <v>0</v>
          </cell>
          <cell r="S153" t="str">
            <v>D</v>
          </cell>
        </row>
        <row r="154">
          <cell r="E154">
            <v>153</v>
          </cell>
          <cell r="F154" t="str">
            <v>APEEL 9 - Crystal Springs Res</v>
          </cell>
          <cell r="G154">
            <v>1161</v>
          </cell>
          <cell r="H154">
            <v>37.47</v>
          </cell>
          <cell r="I154">
            <v>-122.32</v>
          </cell>
          <cell r="J154" t="str">
            <v>IQC</v>
          </cell>
          <cell r="K154" t="str">
            <v>C</v>
          </cell>
          <cell r="L154">
            <v>0</v>
          </cell>
          <cell r="M154" t="str">
            <v>IED</v>
          </cell>
          <cell r="N154" t="str">
            <v>B</v>
          </cell>
          <cell r="O154" t="str">
            <v>C</v>
          </cell>
          <cell r="P154" t="str">
            <v>S</v>
          </cell>
          <cell r="Q154" t="str">
            <v>-</v>
          </cell>
          <cell r="R154">
            <v>0</v>
          </cell>
          <cell r="S154" t="str">
            <v>C</v>
          </cell>
        </row>
        <row r="155">
          <cell r="E155">
            <v>154</v>
          </cell>
          <cell r="F155" t="str">
            <v>Pleasant Valley P.P. - bldg</v>
          </cell>
          <cell r="G155">
            <v>1162</v>
          </cell>
          <cell r="H155">
            <v>36.308</v>
          </cell>
          <cell r="I155">
            <v>-120.249</v>
          </cell>
          <cell r="J155" t="str">
            <v>EHD</v>
          </cell>
          <cell r="K155" t="str">
            <v>D</v>
          </cell>
          <cell r="L155">
            <v>0</v>
          </cell>
          <cell r="M155" t="str">
            <v>AHD</v>
          </cell>
          <cell r="N155" t="str">
            <v>A</v>
          </cell>
          <cell r="O155" t="str">
            <v>D</v>
          </cell>
          <cell r="P155" t="str">
            <v>S</v>
          </cell>
          <cell r="Q155" t="str">
            <v>-</v>
          </cell>
          <cell r="R155">
            <v>0</v>
          </cell>
          <cell r="S155" t="str">
            <v>D</v>
          </cell>
        </row>
        <row r="156">
          <cell r="E156">
            <v>155</v>
          </cell>
          <cell r="F156" t="str">
            <v>Pleasant Valley P.P. - FF</v>
          </cell>
          <cell r="G156">
            <v>1162</v>
          </cell>
          <cell r="H156">
            <v>36.308</v>
          </cell>
          <cell r="I156">
            <v>-120.249</v>
          </cell>
          <cell r="J156" t="str">
            <v>IHD</v>
          </cell>
          <cell r="K156" t="str">
            <v>D</v>
          </cell>
          <cell r="L156">
            <v>0</v>
          </cell>
          <cell r="M156" t="str">
            <v>AHD</v>
          </cell>
          <cell r="N156" t="str">
            <v>A</v>
          </cell>
          <cell r="O156" t="str">
            <v>D</v>
          </cell>
          <cell r="P156" t="str">
            <v>S</v>
          </cell>
          <cell r="Q156" t="str">
            <v>-</v>
          </cell>
          <cell r="R156">
            <v>0</v>
          </cell>
          <cell r="S156" t="str">
            <v>D</v>
          </cell>
        </row>
        <row r="157">
          <cell r="E157">
            <v>156</v>
          </cell>
          <cell r="F157" t="str">
            <v>Pleasant Valley P.P. - yard</v>
          </cell>
          <cell r="G157">
            <v>1162</v>
          </cell>
          <cell r="H157">
            <v>36.308</v>
          </cell>
          <cell r="I157">
            <v>-120.249</v>
          </cell>
          <cell r="J157" t="str">
            <v>IHD</v>
          </cell>
          <cell r="K157" t="str">
            <v>D</v>
          </cell>
          <cell r="L157">
            <v>0</v>
          </cell>
          <cell r="M157" t="str">
            <v>AHD</v>
          </cell>
          <cell r="N157" t="str">
            <v>A</v>
          </cell>
          <cell r="O157" t="str">
            <v>D</v>
          </cell>
          <cell r="P157" t="str">
            <v>S</v>
          </cell>
          <cell r="Q157" t="str">
            <v>-</v>
          </cell>
          <cell r="R157">
            <v>0</v>
          </cell>
          <cell r="S157" t="str">
            <v>D</v>
          </cell>
        </row>
        <row r="158">
          <cell r="E158">
            <v>157</v>
          </cell>
          <cell r="F158" t="str">
            <v>Del Valle Dam (Toe)</v>
          </cell>
          <cell r="G158">
            <v>1265</v>
          </cell>
          <cell r="H158">
            <v>37.619999999999997</v>
          </cell>
          <cell r="I158">
            <v>-121.75</v>
          </cell>
          <cell r="J158" t="str">
            <v>HQB</v>
          </cell>
          <cell r="K158" t="str">
            <v>B</v>
          </cell>
          <cell r="L158">
            <v>0</v>
          </cell>
          <cell r="M158" t="str">
            <v>A-B</v>
          </cell>
          <cell r="N158" t="str">
            <v>A</v>
          </cell>
          <cell r="O158" t="str">
            <v>C</v>
          </cell>
          <cell r="P158" t="str">
            <v>S</v>
          </cell>
          <cell r="Q158" t="str">
            <v>-</v>
          </cell>
          <cell r="R158">
            <v>0</v>
          </cell>
          <cell r="S158" t="str">
            <v>C</v>
          </cell>
        </row>
        <row r="159">
          <cell r="E159">
            <v>158</v>
          </cell>
          <cell r="F159" t="str">
            <v>Shelter Cove, Sta A</v>
          </cell>
          <cell r="G159">
            <v>1277</v>
          </cell>
          <cell r="H159">
            <v>40.039000000000001</v>
          </cell>
          <cell r="I159">
            <v>-124.06399999999999</v>
          </cell>
          <cell r="J159" t="str">
            <v>IFA</v>
          </cell>
          <cell r="K159" t="str">
            <v>A</v>
          </cell>
          <cell r="L159">
            <v>0</v>
          </cell>
          <cell r="M159" t="str">
            <v>IFA</v>
          </cell>
          <cell r="N159" t="str">
            <v>E</v>
          </cell>
          <cell r="O159" t="str">
            <v>B</v>
          </cell>
          <cell r="P159" t="str">
            <v>S</v>
          </cell>
          <cell r="Q159" t="str">
            <v>-</v>
          </cell>
          <cell r="R159">
            <v>0</v>
          </cell>
          <cell r="S159" t="str">
            <v>C</v>
          </cell>
        </row>
        <row r="160">
          <cell r="E160">
            <v>159</v>
          </cell>
          <cell r="F160" t="str">
            <v>Shelter Cove, Sta B</v>
          </cell>
          <cell r="G160">
            <v>1278</v>
          </cell>
          <cell r="H160">
            <v>40.03</v>
          </cell>
          <cell r="I160">
            <v>-124.07</v>
          </cell>
          <cell r="J160" t="str">
            <v>IHB</v>
          </cell>
          <cell r="K160" t="str">
            <v>B</v>
          </cell>
          <cell r="L160">
            <v>0</v>
          </cell>
          <cell r="M160" t="str">
            <v>IFB</v>
          </cell>
          <cell r="N160" t="str">
            <v>E</v>
          </cell>
          <cell r="O160" t="str">
            <v>C</v>
          </cell>
          <cell r="P160" t="str">
            <v>S</v>
          </cell>
          <cell r="Q160" t="str">
            <v>-</v>
          </cell>
          <cell r="R160">
            <v>0</v>
          </cell>
          <cell r="S160" t="str">
            <v>C</v>
          </cell>
        </row>
        <row r="161">
          <cell r="E161">
            <v>160</v>
          </cell>
          <cell r="F161" t="str">
            <v>El Centro - Meloland Geot. Array</v>
          </cell>
          <cell r="G161">
            <v>1336</v>
          </cell>
          <cell r="H161">
            <v>32.773000000000003</v>
          </cell>
          <cell r="I161">
            <v>-115.447</v>
          </cell>
          <cell r="J161" t="str">
            <v>IHD</v>
          </cell>
          <cell r="K161" t="str">
            <v>D</v>
          </cell>
          <cell r="L161">
            <v>0</v>
          </cell>
          <cell r="M161" t="str">
            <v>-HD</v>
          </cell>
          <cell r="N161" t="str">
            <v>A</v>
          </cell>
          <cell r="O161" t="str">
            <v>D</v>
          </cell>
          <cell r="P161" t="str">
            <v>D</v>
          </cell>
          <cell r="Q161" t="str">
            <v>-</v>
          </cell>
          <cell r="R161">
            <v>0</v>
          </cell>
          <cell r="S161" t="str">
            <v>D</v>
          </cell>
        </row>
        <row r="162">
          <cell r="E162">
            <v>161</v>
          </cell>
          <cell r="F162" t="str">
            <v>Petrolia, General Store</v>
          </cell>
          <cell r="G162">
            <v>1398</v>
          </cell>
          <cell r="H162">
            <v>40.323999999999998</v>
          </cell>
          <cell r="I162">
            <v>-124.286</v>
          </cell>
          <cell r="J162" t="str">
            <v>IQD</v>
          </cell>
          <cell r="K162" t="str">
            <v>D</v>
          </cell>
          <cell r="L162">
            <v>0</v>
          </cell>
          <cell r="M162" t="str">
            <v>IMD</v>
          </cell>
          <cell r="N162" t="str">
            <v>A</v>
          </cell>
          <cell r="O162" t="str">
            <v>D</v>
          </cell>
          <cell r="P162" t="str">
            <v>S</v>
          </cell>
          <cell r="Q162" t="str">
            <v>-</v>
          </cell>
          <cell r="R162">
            <v>0</v>
          </cell>
          <cell r="S162" t="str">
            <v>D</v>
          </cell>
        </row>
        <row r="163">
          <cell r="E163">
            <v>162</v>
          </cell>
          <cell r="F163" t="str">
            <v>Temblor pre-1969</v>
          </cell>
          <cell r="G163">
            <v>1438</v>
          </cell>
          <cell r="H163">
            <v>35.71</v>
          </cell>
          <cell r="I163">
            <v>-120.17</v>
          </cell>
          <cell r="J163" t="str">
            <v>IJA</v>
          </cell>
          <cell r="K163" t="str">
            <v>A</v>
          </cell>
          <cell r="L163">
            <v>0</v>
          </cell>
          <cell r="M163" t="str">
            <v>IJA</v>
          </cell>
          <cell r="N163" t="str">
            <v>E</v>
          </cell>
          <cell r="O163" t="str">
            <v>C</v>
          </cell>
          <cell r="P163" t="str">
            <v>S</v>
          </cell>
          <cell r="Q163" t="str">
            <v>-</v>
          </cell>
          <cell r="R163">
            <v>0</v>
          </cell>
          <cell r="S163" t="str">
            <v>C</v>
          </cell>
        </row>
        <row r="164">
          <cell r="E164">
            <v>163</v>
          </cell>
          <cell r="F164" t="str">
            <v>Johnson Ranch</v>
          </cell>
          <cell r="G164">
            <v>1493</v>
          </cell>
          <cell r="H164">
            <v>39.424999999999997</v>
          </cell>
          <cell r="I164">
            <v>-121.521</v>
          </cell>
          <cell r="J164" t="str">
            <v>IVA</v>
          </cell>
          <cell r="K164" t="str">
            <v>A</v>
          </cell>
          <cell r="L164">
            <v>0</v>
          </cell>
          <cell r="M164" t="str">
            <v>AVB</v>
          </cell>
          <cell r="N164" t="str">
            <v>C</v>
          </cell>
          <cell r="O164" t="str">
            <v>C</v>
          </cell>
          <cell r="P164" t="str">
            <v>S</v>
          </cell>
          <cell r="Q164" t="str">
            <v>-</v>
          </cell>
          <cell r="R164">
            <v>0</v>
          </cell>
          <cell r="S164" t="str">
            <v>C</v>
          </cell>
        </row>
        <row r="165">
          <cell r="E165">
            <v>164</v>
          </cell>
          <cell r="F165" t="str">
            <v>Nelson Ranch (OR7)</v>
          </cell>
          <cell r="G165">
            <v>1496</v>
          </cell>
          <cell r="H165">
            <v>39.484200000000001</v>
          </cell>
          <cell r="I165">
            <v>-121.51</v>
          </cell>
          <cell r="J165" t="str">
            <v>AQB</v>
          </cell>
          <cell r="K165" t="str">
            <v>B</v>
          </cell>
          <cell r="L165">
            <v>0</v>
          </cell>
          <cell r="M165" t="str">
            <v>AVB</v>
          </cell>
          <cell r="N165" t="str">
            <v>C</v>
          </cell>
          <cell r="O165" t="str">
            <v>C</v>
          </cell>
          <cell r="P165" t="str">
            <v>S</v>
          </cell>
          <cell r="Q165" t="str">
            <v>-</v>
          </cell>
          <cell r="R165">
            <v>0</v>
          </cell>
          <cell r="S165" t="str">
            <v>C</v>
          </cell>
        </row>
        <row r="166">
          <cell r="E166">
            <v>165</v>
          </cell>
          <cell r="F166" t="str">
            <v>Broadbeck Residence</v>
          </cell>
          <cell r="G166">
            <v>1542</v>
          </cell>
          <cell r="H166">
            <v>39.445999999999998</v>
          </cell>
          <cell r="I166">
            <v>-121.55</v>
          </cell>
          <cell r="J166" t="str">
            <v>AQC</v>
          </cell>
          <cell r="K166" t="str">
            <v>C</v>
          </cell>
          <cell r="L166">
            <v>0</v>
          </cell>
          <cell r="M166" t="str">
            <v>AVC</v>
          </cell>
          <cell r="N166" t="str">
            <v>A</v>
          </cell>
          <cell r="O166" t="str">
            <v>D</v>
          </cell>
          <cell r="P166" t="str">
            <v>S</v>
          </cell>
          <cell r="Q166" t="str">
            <v>-</v>
          </cell>
          <cell r="R166">
            <v>0</v>
          </cell>
          <cell r="S166" t="str">
            <v>C</v>
          </cell>
        </row>
        <row r="167">
          <cell r="E167">
            <v>166</v>
          </cell>
          <cell r="F167" t="str">
            <v>DWR Garage</v>
          </cell>
          <cell r="G167">
            <v>1543</v>
          </cell>
          <cell r="H167">
            <v>39.51</v>
          </cell>
          <cell r="I167">
            <v>-121.505</v>
          </cell>
          <cell r="J167" t="str">
            <v>AJA</v>
          </cell>
          <cell r="K167" t="str">
            <v>A</v>
          </cell>
          <cell r="L167">
            <v>0</v>
          </cell>
          <cell r="M167" t="str">
            <v>AJA</v>
          </cell>
          <cell r="N167" t="str">
            <v>D</v>
          </cell>
          <cell r="O167" t="str">
            <v>B</v>
          </cell>
          <cell r="P167" t="str">
            <v>S</v>
          </cell>
          <cell r="Q167" t="str">
            <v>-</v>
          </cell>
          <cell r="R167">
            <v>0</v>
          </cell>
          <cell r="S167" t="str">
            <v>C</v>
          </cell>
        </row>
        <row r="168">
          <cell r="E168">
            <v>167</v>
          </cell>
          <cell r="F168" t="str">
            <v>Medical Center</v>
          </cell>
          <cell r="G168">
            <v>1544</v>
          </cell>
          <cell r="H168">
            <v>39.506999999999998</v>
          </cell>
          <cell r="I168">
            <v>-121.54</v>
          </cell>
          <cell r="J168" t="str">
            <v>AQB</v>
          </cell>
          <cell r="K168" t="str">
            <v>B</v>
          </cell>
          <cell r="L168">
            <v>0</v>
          </cell>
          <cell r="M168" t="str">
            <v>AVB</v>
          </cell>
          <cell r="N168" t="str">
            <v>B</v>
          </cell>
          <cell r="O168" t="str">
            <v>C</v>
          </cell>
          <cell r="P168" t="str">
            <v>S</v>
          </cell>
          <cell r="Q168" t="str">
            <v>-</v>
          </cell>
          <cell r="R168">
            <v>0</v>
          </cell>
          <cell r="S168" t="str">
            <v>C</v>
          </cell>
        </row>
        <row r="169">
          <cell r="E169">
            <v>168</v>
          </cell>
          <cell r="F169" t="str">
            <v>Oroville Airport</v>
          </cell>
          <cell r="G169">
            <v>1545</v>
          </cell>
          <cell r="H169">
            <v>39.496000000000002</v>
          </cell>
          <cell r="I169">
            <v>-121.614</v>
          </cell>
          <cell r="J169" t="str">
            <v>AQD</v>
          </cell>
          <cell r="K169" t="str">
            <v>D</v>
          </cell>
          <cell r="L169">
            <v>0</v>
          </cell>
          <cell r="M169" t="str">
            <v>AVD</v>
          </cell>
          <cell r="N169" t="str">
            <v>B</v>
          </cell>
          <cell r="O169" t="str">
            <v>D</v>
          </cell>
          <cell r="P169" t="str">
            <v>S</v>
          </cell>
          <cell r="Q169" t="str">
            <v>-</v>
          </cell>
          <cell r="R169">
            <v>0</v>
          </cell>
          <cell r="S169" t="str">
            <v>C</v>
          </cell>
        </row>
        <row r="170">
          <cell r="E170">
            <v>169</v>
          </cell>
          <cell r="F170" t="str">
            <v>Up &amp; Down Cafe (OR1)</v>
          </cell>
          <cell r="G170">
            <v>1546</v>
          </cell>
          <cell r="H170">
            <v>39.432499999999997</v>
          </cell>
          <cell r="I170">
            <v>-121.604</v>
          </cell>
          <cell r="J170" t="str">
            <v>AQD</v>
          </cell>
          <cell r="K170" t="str">
            <v>D</v>
          </cell>
          <cell r="L170">
            <v>0</v>
          </cell>
          <cell r="M170" t="str">
            <v>AVD</v>
          </cell>
          <cell r="N170" t="str">
            <v>A</v>
          </cell>
          <cell r="O170" t="str">
            <v>D</v>
          </cell>
          <cell r="P170" t="str">
            <v>S</v>
          </cell>
          <cell r="Q170" t="str">
            <v>-</v>
          </cell>
          <cell r="R170">
            <v>0</v>
          </cell>
          <cell r="S170" t="str">
            <v>D</v>
          </cell>
        </row>
        <row r="171">
          <cell r="E171">
            <v>170</v>
          </cell>
          <cell r="F171" t="str">
            <v>Pacific Heights Rd (OR4)</v>
          </cell>
          <cell r="G171">
            <v>1549</v>
          </cell>
          <cell r="H171">
            <v>39.455800000000004</v>
          </cell>
          <cell r="I171">
            <v>-121.60299999999999</v>
          </cell>
          <cell r="J171" t="str">
            <v>AHD</v>
          </cell>
          <cell r="K171" t="str">
            <v>D</v>
          </cell>
          <cell r="L171">
            <v>0</v>
          </cell>
          <cell r="M171" t="str">
            <v>AHD</v>
          </cell>
          <cell r="N171" t="str">
            <v>B</v>
          </cell>
          <cell r="O171" t="str">
            <v>D</v>
          </cell>
          <cell r="P171" t="str">
            <v>D</v>
          </cell>
          <cell r="Q171" t="str">
            <v>-</v>
          </cell>
          <cell r="R171">
            <v>0</v>
          </cell>
          <cell r="S171" t="str">
            <v>D</v>
          </cell>
        </row>
        <row r="172">
          <cell r="E172">
            <v>171</v>
          </cell>
          <cell r="F172" t="str">
            <v>Duffy Residence (OR5)</v>
          </cell>
          <cell r="G172">
            <v>1550</v>
          </cell>
          <cell r="H172">
            <v>39.445</v>
          </cell>
          <cell r="I172">
            <v>-121.574</v>
          </cell>
          <cell r="J172" t="str">
            <v>AQD</v>
          </cell>
          <cell r="K172" t="str">
            <v>D</v>
          </cell>
          <cell r="L172">
            <v>0</v>
          </cell>
          <cell r="M172" t="str">
            <v>AVD</v>
          </cell>
          <cell r="N172" t="str">
            <v>B</v>
          </cell>
          <cell r="O172" t="str">
            <v>D</v>
          </cell>
          <cell r="P172" t="str">
            <v>S</v>
          </cell>
          <cell r="Q172" t="str">
            <v>-</v>
          </cell>
          <cell r="R172">
            <v>0</v>
          </cell>
          <cell r="S172" t="str">
            <v>C</v>
          </cell>
        </row>
        <row r="173">
          <cell r="E173">
            <v>172</v>
          </cell>
          <cell r="F173" t="str">
            <v>Summit Ave (OR6)</v>
          </cell>
          <cell r="G173">
            <v>1551</v>
          </cell>
          <cell r="H173">
            <v>39.448799999999999</v>
          </cell>
          <cell r="I173">
            <v>-121.49</v>
          </cell>
          <cell r="J173" t="str">
            <v>AEA</v>
          </cell>
          <cell r="K173" t="str">
            <v>A</v>
          </cell>
          <cell r="L173">
            <v>0</v>
          </cell>
          <cell r="M173" t="str">
            <v>AEA</v>
          </cell>
          <cell r="N173" t="str">
            <v>D</v>
          </cell>
          <cell r="O173" t="str">
            <v>B</v>
          </cell>
          <cell r="P173" t="str">
            <v>S</v>
          </cell>
          <cell r="Q173" t="str">
            <v>-</v>
          </cell>
          <cell r="R173">
            <v>0</v>
          </cell>
          <cell r="S173" t="str">
            <v>C</v>
          </cell>
        </row>
        <row r="174">
          <cell r="E174">
            <v>173</v>
          </cell>
          <cell r="F174" t="str">
            <v>Palo Alto - SLAC Lab</v>
          </cell>
          <cell r="G174">
            <v>1601</v>
          </cell>
          <cell r="H174">
            <v>37.42</v>
          </cell>
          <cell r="I174">
            <v>-122.21</v>
          </cell>
          <cell r="J174" t="str">
            <v>AMA</v>
          </cell>
          <cell r="K174" t="str">
            <v>A</v>
          </cell>
          <cell r="L174">
            <v>0</v>
          </cell>
          <cell r="M174" t="str">
            <v>AMA</v>
          </cell>
          <cell r="N174" t="str">
            <v>B</v>
          </cell>
          <cell r="O174" t="str">
            <v>C</v>
          </cell>
          <cell r="P174" t="str">
            <v>S</v>
          </cell>
          <cell r="Q174" t="str">
            <v>-</v>
          </cell>
          <cell r="R174">
            <v>0</v>
          </cell>
          <cell r="S174" t="str">
            <v>C</v>
          </cell>
        </row>
        <row r="175">
          <cell r="E175">
            <v>174</v>
          </cell>
          <cell r="F175" t="str">
            <v>Oil City</v>
          </cell>
          <cell r="G175">
            <v>1604</v>
          </cell>
          <cell r="H175">
            <v>36.228999999999999</v>
          </cell>
          <cell r="I175">
            <v>-120.36</v>
          </cell>
          <cell r="J175" t="str">
            <v>AQB</v>
          </cell>
          <cell r="K175" t="str">
            <v>B</v>
          </cell>
          <cell r="L175">
            <v>0</v>
          </cell>
          <cell r="M175" t="str">
            <v>APB</v>
          </cell>
          <cell r="N175" t="str">
            <v>C</v>
          </cell>
          <cell r="O175" t="str">
            <v>C</v>
          </cell>
          <cell r="P175" t="str">
            <v>S</v>
          </cell>
          <cell r="Q175" t="str">
            <v>-</v>
          </cell>
          <cell r="R175">
            <v>0</v>
          </cell>
          <cell r="S175" t="str">
            <v>C</v>
          </cell>
        </row>
        <row r="176">
          <cell r="E176">
            <v>175</v>
          </cell>
          <cell r="F176" t="str">
            <v>Skunk Hollow</v>
          </cell>
          <cell r="G176">
            <v>1605</v>
          </cell>
          <cell r="H176">
            <v>36.274999999999999</v>
          </cell>
          <cell r="I176">
            <v>-120.306</v>
          </cell>
          <cell r="J176" t="str">
            <v>APA</v>
          </cell>
          <cell r="K176" t="str">
            <v>A</v>
          </cell>
          <cell r="L176">
            <v>0</v>
          </cell>
          <cell r="M176" t="str">
            <v>APA</v>
          </cell>
          <cell r="N176" t="str">
            <v>C</v>
          </cell>
          <cell r="O176" t="str">
            <v>B</v>
          </cell>
          <cell r="P176" t="str">
            <v>S</v>
          </cell>
          <cell r="Q176" t="str">
            <v>-</v>
          </cell>
          <cell r="R176">
            <v>0</v>
          </cell>
          <cell r="S176" t="str">
            <v>C</v>
          </cell>
        </row>
        <row r="177">
          <cell r="E177">
            <v>176</v>
          </cell>
          <cell r="F177" t="str">
            <v>Burnett Construction</v>
          </cell>
          <cell r="G177">
            <v>1606</v>
          </cell>
          <cell r="H177">
            <v>36.137999999999998</v>
          </cell>
          <cell r="I177">
            <v>-120.357</v>
          </cell>
          <cell r="J177" t="str">
            <v>AHD</v>
          </cell>
          <cell r="K177" t="str">
            <v>D</v>
          </cell>
          <cell r="L177">
            <v>0</v>
          </cell>
          <cell r="M177" t="str">
            <v>AHD</v>
          </cell>
          <cell r="N177" t="str">
            <v>A</v>
          </cell>
          <cell r="O177" t="str">
            <v>D</v>
          </cell>
          <cell r="P177" t="str">
            <v>S</v>
          </cell>
          <cell r="Q177" t="str">
            <v>-</v>
          </cell>
          <cell r="R177">
            <v>0</v>
          </cell>
          <cell r="S177" t="str">
            <v>D</v>
          </cell>
        </row>
        <row r="178">
          <cell r="E178">
            <v>177</v>
          </cell>
          <cell r="F178" t="str">
            <v>Anticline Ridge Free-Field</v>
          </cell>
          <cell r="G178">
            <v>1607</v>
          </cell>
          <cell r="H178">
            <v>36.232999999999997</v>
          </cell>
          <cell r="I178">
            <v>-120.333</v>
          </cell>
          <cell r="J178" t="str">
            <v>IPA</v>
          </cell>
          <cell r="K178" t="str">
            <v>A</v>
          </cell>
          <cell r="L178">
            <v>0</v>
          </cell>
          <cell r="M178" t="str">
            <v>IPA</v>
          </cell>
          <cell r="N178" t="str">
            <v>C</v>
          </cell>
          <cell r="O178" t="str">
            <v>B</v>
          </cell>
          <cell r="P178" t="str">
            <v>S</v>
          </cell>
          <cell r="Q178" t="str">
            <v>-</v>
          </cell>
          <cell r="R178">
            <v>0</v>
          </cell>
          <cell r="S178" t="str">
            <v>C</v>
          </cell>
        </row>
        <row r="179">
          <cell r="E179">
            <v>178</v>
          </cell>
          <cell r="F179" t="str">
            <v>Anticline Ridge Pad</v>
          </cell>
          <cell r="G179">
            <v>1607</v>
          </cell>
          <cell r="H179">
            <v>36.232999999999997</v>
          </cell>
          <cell r="I179">
            <v>-120.333</v>
          </cell>
          <cell r="J179" t="str">
            <v>APA</v>
          </cell>
          <cell r="K179" t="str">
            <v>A</v>
          </cell>
          <cell r="L179">
            <v>0</v>
          </cell>
          <cell r="M179" t="str">
            <v>APA</v>
          </cell>
          <cell r="N179" t="str">
            <v>C</v>
          </cell>
          <cell r="O179" t="str">
            <v>B</v>
          </cell>
          <cell r="P179" t="str">
            <v>S</v>
          </cell>
          <cell r="Q179" t="str">
            <v>-</v>
          </cell>
          <cell r="R179">
            <v>0</v>
          </cell>
          <cell r="S179" t="str">
            <v>C</v>
          </cell>
        </row>
        <row r="180">
          <cell r="E180">
            <v>179</v>
          </cell>
          <cell r="F180" t="str">
            <v>Oil Fields Fire Station</v>
          </cell>
          <cell r="G180">
            <v>1608</v>
          </cell>
          <cell r="H180">
            <v>36.247</v>
          </cell>
          <cell r="I180">
            <v>-120.31399999999999</v>
          </cell>
          <cell r="J180" t="str">
            <v>APA</v>
          </cell>
          <cell r="K180" t="str">
            <v>A</v>
          </cell>
          <cell r="L180">
            <v>0</v>
          </cell>
          <cell r="M180" t="str">
            <v>IPA</v>
          </cell>
          <cell r="N180" t="str">
            <v>C</v>
          </cell>
          <cell r="O180" t="str">
            <v>B</v>
          </cell>
          <cell r="P180" t="str">
            <v>S</v>
          </cell>
          <cell r="Q180" t="str">
            <v>-</v>
          </cell>
          <cell r="R180">
            <v>0</v>
          </cell>
          <cell r="S180" t="str">
            <v>C</v>
          </cell>
        </row>
        <row r="181">
          <cell r="E181">
            <v>180</v>
          </cell>
          <cell r="F181" t="str">
            <v>Oil Fields Fire Station - FF</v>
          </cell>
          <cell r="G181">
            <v>1608</v>
          </cell>
          <cell r="H181">
            <v>36.247</v>
          </cell>
          <cell r="I181">
            <v>-120.31399999999999</v>
          </cell>
          <cell r="J181" t="str">
            <v>IPA</v>
          </cell>
          <cell r="K181" t="str">
            <v>A</v>
          </cell>
          <cell r="L181">
            <v>0</v>
          </cell>
          <cell r="M181" t="str">
            <v>IPA</v>
          </cell>
          <cell r="N181" t="str">
            <v>C</v>
          </cell>
          <cell r="O181" t="str">
            <v>B</v>
          </cell>
          <cell r="P181" t="str">
            <v>S</v>
          </cell>
          <cell r="Q181" t="str">
            <v>-</v>
          </cell>
          <cell r="R181">
            <v>0</v>
          </cell>
          <cell r="S181" t="str">
            <v>C</v>
          </cell>
        </row>
        <row r="182">
          <cell r="E182">
            <v>181</v>
          </cell>
          <cell r="F182" t="str">
            <v>Oil Fields Fire Station - Pad</v>
          </cell>
          <cell r="G182">
            <v>1608</v>
          </cell>
          <cell r="H182">
            <v>36.247</v>
          </cell>
          <cell r="I182">
            <v>-120.31399999999999</v>
          </cell>
          <cell r="J182" t="str">
            <v>IPA</v>
          </cell>
          <cell r="K182" t="str">
            <v>A</v>
          </cell>
          <cell r="L182">
            <v>0</v>
          </cell>
          <cell r="M182" t="str">
            <v>IPA</v>
          </cell>
          <cell r="N182" t="str">
            <v>C</v>
          </cell>
          <cell r="O182" t="str">
            <v>B</v>
          </cell>
          <cell r="P182" t="str">
            <v>S</v>
          </cell>
          <cell r="Q182" t="str">
            <v>-</v>
          </cell>
          <cell r="R182">
            <v>0</v>
          </cell>
          <cell r="S182" t="str">
            <v>C</v>
          </cell>
        </row>
        <row r="183">
          <cell r="E183">
            <v>182</v>
          </cell>
          <cell r="F183" t="str">
            <v>Palmer Ave</v>
          </cell>
          <cell r="G183">
            <v>1609</v>
          </cell>
          <cell r="H183">
            <v>36.209000000000003</v>
          </cell>
          <cell r="I183">
            <v>-120.292</v>
          </cell>
          <cell r="J183" t="str">
            <v>APA</v>
          </cell>
          <cell r="K183" t="str">
            <v>A</v>
          </cell>
          <cell r="L183">
            <v>0</v>
          </cell>
          <cell r="M183" t="str">
            <v>APB</v>
          </cell>
          <cell r="N183" t="str">
            <v>C</v>
          </cell>
          <cell r="O183" t="str">
            <v>C</v>
          </cell>
          <cell r="P183" t="str">
            <v>S</v>
          </cell>
          <cell r="Q183" t="str">
            <v>-</v>
          </cell>
          <cell r="R183">
            <v>0</v>
          </cell>
          <cell r="S183" t="str">
            <v>C</v>
          </cell>
        </row>
        <row r="184">
          <cell r="E184">
            <v>183</v>
          </cell>
          <cell r="F184" t="str">
            <v>Transmitter Hill</v>
          </cell>
          <cell r="G184">
            <v>1651</v>
          </cell>
          <cell r="H184">
            <v>36.249000000000002</v>
          </cell>
          <cell r="I184">
            <v>-120.343</v>
          </cell>
          <cell r="J184" t="str">
            <v>APA</v>
          </cell>
          <cell r="K184" t="str">
            <v>A</v>
          </cell>
          <cell r="L184">
            <v>0</v>
          </cell>
          <cell r="M184" t="str">
            <v>APA</v>
          </cell>
          <cell r="N184" t="str">
            <v>C</v>
          </cell>
          <cell r="O184" t="str">
            <v>B</v>
          </cell>
          <cell r="P184" t="str">
            <v>S</v>
          </cell>
          <cell r="Q184" t="str">
            <v>-</v>
          </cell>
          <cell r="R184">
            <v>0</v>
          </cell>
          <cell r="S184" t="str">
            <v>C</v>
          </cell>
        </row>
        <row r="185">
          <cell r="E185">
            <v>184</v>
          </cell>
          <cell r="F185" t="str">
            <v>Anderson Dam (Downstream)</v>
          </cell>
          <cell r="G185">
            <v>1652</v>
          </cell>
          <cell r="H185">
            <v>37.165999999999997</v>
          </cell>
          <cell r="I185">
            <v>-121.628</v>
          </cell>
          <cell r="J185" t="str">
            <v>IQD</v>
          </cell>
          <cell r="K185" t="str">
            <v>D</v>
          </cell>
          <cell r="L185">
            <v>0</v>
          </cell>
          <cell r="M185" t="str">
            <v>AFD</v>
          </cell>
          <cell r="N185" t="str">
            <v>B</v>
          </cell>
          <cell r="O185" t="str">
            <v>C</v>
          </cell>
          <cell r="P185" t="str">
            <v>S</v>
          </cell>
          <cell r="Q185" t="str">
            <v>-</v>
          </cell>
          <cell r="R185">
            <v>0</v>
          </cell>
          <cell r="S185" t="str">
            <v>C</v>
          </cell>
        </row>
        <row r="186">
          <cell r="E186">
            <v>185</v>
          </cell>
          <cell r="F186" t="str">
            <v>Anderson Dam (L Abut)</v>
          </cell>
          <cell r="G186">
            <v>1652</v>
          </cell>
          <cell r="H186">
            <v>37.165999999999997</v>
          </cell>
          <cell r="I186">
            <v>-121.628</v>
          </cell>
          <cell r="J186" t="str">
            <v>HFA</v>
          </cell>
          <cell r="K186" t="str">
            <v>A</v>
          </cell>
          <cell r="L186">
            <v>0</v>
          </cell>
          <cell r="M186" t="str">
            <v>ANA</v>
          </cell>
          <cell r="N186" t="str">
            <v>D</v>
          </cell>
          <cell r="O186" t="str">
            <v>B</v>
          </cell>
          <cell r="P186" t="str">
            <v>S</v>
          </cell>
          <cell r="Q186" t="str">
            <v>-</v>
          </cell>
          <cell r="R186">
            <v>0</v>
          </cell>
          <cell r="S186" t="str">
            <v>C</v>
          </cell>
        </row>
        <row r="187">
          <cell r="E187">
            <v>186</v>
          </cell>
          <cell r="F187" t="str">
            <v>San Justo Dam (L Abut)</v>
          </cell>
          <cell r="G187">
            <v>1655</v>
          </cell>
          <cell r="H187">
            <v>36.826999999999998</v>
          </cell>
          <cell r="I187">
            <v>-121.44499999999999</v>
          </cell>
          <cell r="J187" t="str">
            <v>HPA</v>
          </cell>
          <cell r="K187" t="str">
            <v>A</v>
          </cell>
          <cell r="L187">
            <v>0</v>
          </cell>
          <cell r="M187" t="str">
            <v>FPD</v>
          </cell>
          <cell r="N187" t="str">
            <v>C</v>
          </cell>
          <cell r="O187" t="str">
            <v>D</v>
          </cell>
          <cell r="P187" t="str">
            <v>S</v>
          </cell>
          <cell r="Q187" t="str">
            <v>-</v>
          </cell>
          <cell r="R187">
            <v>0</v>
          </cell>
          <cell r="S187" t="str">
            <v>C</v>
          </cell>
        </row>
        <row r="188">
          <cell r="E188">
            <v>187</v>
          </cell>
          <cell r="F188" t="str">
            <v>San Justo Dam (R Abut)</v>
          </cell>
          <cell r="G188">
            <v>1655</v>
          </cell>
          <cell r="H188">
            <v>36.826999999999998</v>
          </cell>
          <cell r="I188">
            <v>-121.44499999999999</v>
          </cell>
          <cell r="J188" t="str">
            <v>HPA</v>
          </cell>
          <cell r="K188" t="str">
            <v>A</v>
          </cell>
          <cell r="L188">
            <v>0</v>
          </cell>
          <cell r="M188">
            <v>0</v>
          </cell>
          <cell r="N188" t="str">
            <v>C</v>
          </cell>
          <cell r="O188" t="str">
            <v>D</v>
          </cell>
          <cell r="P188" t="str">
            <v>S</v>
          </cell>
          <cell r="Q188" t="str">
            <v>-</v>
          </cell>
          <cell r="R188">
            <v>0</v>
          </cell>
          <cell r="S188" t="str">
            <v>C</v>
          </cell>
        </row>
        <row r="189">
          <cell r="E189">
            <v>188</v>
          </cell>
          <cell r="F189" t="str">
            <v>Hollister Diff Array #1</v>
          </cell>
          <cell r="G189">
            <v>1656</v>
          </cell>
          <cell r="H189">
            <v>36.887999999999998</v>
          </cell>
          <cell r="I189">
            <v>-121.413</v>
          </cell>
          <cell r="J189" t="str">
            <v>IQD</v>
          </cell>
          <cell r="K189" t="str">
            <v>D</v>
          </cell>
          <cell r="L189">
            <v>0</v>
          </cell>
          <cell r="M189" t="str">
            <v>IQD</v>
          </cell>
          <cell r="N189" t="str">
            <v>A</v>
          </cell>
          <cell r="O189" t="str">
            <v>D</v>
          </cell>
          <cell r="P189" t="str">
            <v>D</v>
          </cell>
          <cell r="Q189" t="str">
            <v>-</v>
          </cell>
          <cell r="R189">
            <v>0</v>
          </cell>
          <cell r="S189" t="str">
            <v>D</v>
          </cell>
        </row>
        <row r="190">
          <cell r="E190">
            <v>193</v>
          </cell>
          <cell r="F190" t="str">
            <v>McGee Creek - Surface</v>
          </cell>
          <cell r="G190">
            <v>1661</v>
          </cell>
          <cell r="H190">
            <v>37.549999999999997</v>
          </cell>
          <cell r="I190">
            <v>-118.81100000000001</v>
          </cell>
          <cell r="J190" t="str">
            <v>IQC</v>
          </cell>
          <cell r="K190" t="str">
            <v>C</v>
          </cell>
          <cell r="L190">
            <v>0</v>
          </cell>
          <cell r="M190" t="str">
            <v>IQC</v>
          </cell>
          <cell r="N190" t="str">
            <v>A</v>
          </cell>
          <cell r="O190" t="str">
            <v>D</v>
          </cell>
          <cell r="P190" t="str">
            <v>S</v>
          </cell>
          <cell r="Q190" t="str">
            <v>-</v>
          </cell>
          <cell r="R190">
            <v>0</v>
          </cell>
          <cell r="S190" t="str">
            <v>D</v>
          </cell>
        </row>
        <row r="191">
          <cell r="E191">
            <v>194</v>
          </cell>
          <cell r="F191" t="str">
            <v>Golden Gate Bridge</v>
          </cell>
          <cell r="G191">
            <v>1678</v>
          </cell>
          <cell r="H191">
            <v>37.808</v>
          </cell>
          <cell r="I191">
            <v>-122.476</v>
          </cell>
          <cell r="J191" t="str">
            <v>BFA</v>
          </cell>
          <cell r="K191" t="str">
            <v>A</v>
          </cell>
          <cell r="L191">
            <v>0</v>
          </cell>
          <cell r="M191" t="str">
            <v>-FA</v>
          </cell>
          <cell r="N191" t="str">
            <v>C</v>
          </cell>
          <cell r="O191" t="str">
            <v>C</v>
          </cell>
          <cell r="P191" t="str">
            <v>S</v>
          </cell>
          <cell r="Q191" t="str">
            <v>-</v>
          </cell>
          <cell r="R191">
            <v>0</v>
          </cell>
          <cell r="S191" t="str">
            <v>C</v>
          </cell>
        </row>
        <row r="192">
          <cell r="E192">
            <v>195</v>
          </cell>
          <cell r="F192" t="str">
            <v>Fremont - Emerson Court</v>
          </cell>
          <cell r="G192">
            <v>1686</v>
          </cell>
          <cell r="H192">
            <v>37.534999999999997</v>
          </cell>
          <cell r="I192">
            <v>-121.929</v>
          </cell>
          <cell r="J192" t="str">
            <v>AQD</v>
          </cell>
          <cell r="K192" t="str">
            <v>D</v>
          </cell>
          <cell r="L192">
            <v>0</v>
          </cell>
          <cell r="M192" t="str">
            <v>-QD</v>
          </cell>
          <cell r="N192" t="str">
            <v>B</v>
          </cell>
          <cell r="O192" t="str">
            <v>D</v>
          </cell>
          <cell r="P192">
            <v>0</v>
          </cell>
          <cell r="Q192" t="str">
            <v>-</v>
          </cell>
          <cell r="R192">
            <v>0</v>
          </cell>
          <cell r="S192" t="str">
            <v>D</v>
          </cell>
        </row>
        <row r="193">
          <cell r="E193">
            <v>196</v>
          </cell>
          <cell r="F193" t="str">
            <v>Sunnyvale - Colton Ave.</v>
          </cell>
          <cell r="G193">
            <v>1695</v>
          </cell>
          <cell r="H193">
            <v>37.402000000000001</v>
          </cell>
          <cell r="I193">
            <v>-122.02500000000001</v>
          </cell>
          <cell r="J193" t="str">
            <v>AHD</v>
          </cell>
          <cell r="K193" t="str">
            <v>D</v>
          </cell>
          <cell r="L193">
            <v>0</v>
          </cell>
          <cell r="M193" t="str">
            <v>AHD</v>
          </cell>
          <cell r="N193" t="str">
            <v>A</v>
          </cell>
          <cell r="O193" t="str">
            <v>D</v>
          </cell>
          <cell r="P193" t="str">
            <v>D</v>
          </cell>
          <cell r="Q193" t="str">
            <v>-</v>
          </cell>
          <cell r="R193">
            <v>0</v>
          </cell>
          <cell r="S193" t="str">
            <v>D</v>
          </cell>
        </row>
        <row r="194">
          <cell r="E194">
            <v>197</v>
          </cell>
          <cell r="F194" t="str">
            <v>Carroll College</v>
          </cell>
          <cell r="G194">
            <v>2022</v>
          </cell>
          <cell r="H194">
            <v>46.58</v>
          </cell>
          <cell r="I194">
            <v>-112.03</v>
          </cell>
          <cell r="J194" t="str">
            <v>EZA</v>
          </cell>
          <cell r="K194" t="str">
            <v>A</v>
          </cell>
          <cell r="L194">
            <v>0</v>
          </cell>
          <cell r="M194" t="str">
            <v>EZA</v>
          </cell>
          <cell r="N194" t="str">
            <v>C</v>
          </cell>
          <cell r="O194" t="str">
            <v>B</v>
          </cell>
          <cell r="P194">
            <v>0</v>
          </cell>
          <cell r="Q194" t="str">
            <v>-</v>
          </cell>
          <cell r="R194">
            <v>0</v>
          </cell>
          <cell r="S194" t="str">
            <v>C</v>
          </cell>
        </row>
        <row r="195">
          <cell r="E195">
            <v>198</v>
          </cell>
          <cell r="F195" t="str">
            <v>Helena Fed Bldg</v>
          </cell>
          <cell r="G195">
            <v>2229</v>
          </cell>
          <cell r="H195">
            <v>46.59</v>
          </cell>
          <cell r="I195">
            <v>-112.04</v>
          </cell>
          <cell r="J195" t="str">
            <v>CZA</v>
          </cell>
          <cell r="K195" t="str">
            <v>A</v>
          </cell>
          <cell r="L195">
            <v>0</v>
          </cell>
          <cell r="M195" t="str">
            <v>EAA</v>
          </cell>
          <cell r="N195" t="str">
            <v>D</v>
          </cell>
          <cell r="O195" t="str">
            <v>B</v>
          </cell>
          <cell r="P195">
            <v>0</v>
          </cell>
          <cell r="Q195" t="str">
            <v>-</v>
          </cell>
          <cell r="R195">
            <v>0</v>
          </cell>
          <cell r="S195" t="str">
            <v>C</v>
          </cell>
        </row>
        <row r="196">
          <cell r="E196">
            <v>199</v>
          </cell>
          <cell r="F196" t="str">
            <v>Managua, ESSO</v>
          </cell>
          <cell r="G196">
            <v>3501</v>
          </cell>
          <cell r="H196">
            <v>12.145</v>
          </cell>
          <cell r="I196">
            <v>-86.322000000000003</v>
          </cell>
          <cell r="J196" t="str">
            <v>AQD</v>
          </cell>
          <cell r="K196" t="str">
            <v>D</v>
          </cell>
          <cell r="L196">
            <v>0</v>
          </cell>
          <cell r="M196" t="str">
            <v>---</v>
          </cell>
          <cell r="N196" t="str">
            <v>A</v>
          </cell>
          <cell r="O196" t="str">
            <v>D</v>
          </cell>
          <cell r="P196">
            <v>0</v>
          </cell>
          <cell r="Q196">
            <v>6</v>
          </cell>
          <cell r="R196">
            <v>0</v>
          </cell>
          <cell r="S196" t="str">
            <v>D</v>
          </cell>
        </row>
        <row r="197">
          <cell r="E197">
            <v>200</v>
          </cell>
          <cell r="F197" t="str">
            <v>El Centro Array #7</v>
          </cell>
          <cell r="G197">
            <v>5028</v>
          </cell>
          <cell r="H197">
            <v>32.829000000000001</v>
          </cell>
          <cell r="I197">
            <v>-115.504</v>
          </cell>
          <cell r="J197" t="str">
            <v>AQD</v>
          </cell>
          <cell r="K197" t="str">
            <v>D</v>
          </cell>
          <cell r="L197">
            <v>0</v>
          </cell>
          <cell r="M197" t="str">
            <v>AQD</v>
          </cell>
          <cell r="N197" t="str">
            <v>A</v>
          </cell>
          <cell r="O197" t="str">
            <v>D</v>
          </cell>
          <cell r="P197" t="str">
            <v>D</v>
          </cell>
          <cell r="Q197">
            <v>6</v>
          </cell>
          <cell r="R197">
            <v>0</v>
          </cell>
          <cell r="S197" t="str">
            <v>D</v>
          </cell>
        </row>
        <row r="198">
          <cell r="E198">
            <v>201</v>
          </cell>
          <cell r="F198" t="str">
            <v>Sunnymead</v>
          </cell>
          <cell r="G198">
            <v>5038</v>
          </cell>
          <cell r="H198">
            <v>33.945999999999998</v>
          </cell>
          <cell r="I198">
            <v>-117.151</v>
          </cell>
          <cell r="J198" t="str">
            <v>BHD</v>
          </cell>
          <cell r="K198" t="str">
            <v>D</v>
          </cell>
          <cell r="L198">
            <v>0</v>
          </cell>
          <cell r="M198" t="str">
            <v>BHD</v>
          </cell>
          <cell r="N198" t="str">
            <v>A</v>
          </cell>
          <cell r="O198" t="str">
            <v>D</v>
          </cell>
          <cell r="P198" t="str">
            <v>D</v>
          </cell>
          <cell r="Q198" t="str">
            <v>-</v>
          </cell>
          <cell r="R198">
            <v>0</v>
          </cell>
          <cell r="S198" t="str">
            <v>D</v>
          </cell>
        </row>
        <row r="199">
          <cell r="E199">
            <v>202</v>
          </cell>
          <cell r="F199" t="str">
            <v>Hurkey Creek Park</v>
          </cell>
          <cell r="G199">
            <v>5043</v>
          </cell>
          <cell r="H199">
            <v>33.675800000000002</v>
          </cell>
          <cell r="I199">
            <v>-116.68</v>
          </cell>
          <cell r="J199" t="str">
            <v>AQB</v>
          </cell>
          <cell r="K199" t="str">
            <v>B</v>
          </cell>
          <cell r="L199">
            <v>0</v>
          </cell>
          <cell r="M199" t="str">
            <v>AQB</v>
          </cell>
          <cell r="N199" t="str">
            <v>A</v>
          </cell>
          <cell r="O199" t="str">
            <v>C</v>
          </cell>
          <cell r="P199" t="str">
            <v>S</v>
          </cell>
          <cell r="Q199" t="str">
            <v>-</v>
          </cell>
          <cell r="R199">
            <v>0</v>
          </cell>
          <cell r="S199" t="str">
            <v>C</v>
          </cell>
        </row>
        <row r="200">
          <cell r="E200">
            <v>203</v>
          </cell>
          <cell r="F200" t="str">
            <v>Anza - Pinyon Flat</v>
          </cell>
          <cell r="G200">
            <v>5044</v>
          </cell>
          <cell r="H200">
            <v>33.606999999999999</v>
          </cell>
          <cell r="I200">
            <v>-116.453</v>
          </cell>
          <cell r="J200" t="str">
            <v>IGA</v>
          </cell>
          <cell r="K200" t="str">
            <v>A</v>
          </cell>
          <cell r="L200">
            <v>0</v>
          </cell>
          <cell r="M200" t="str">
            <v>IGA</v>
          </cell>
          <cell r="N200" t="str">
            <v>D</v>
          </cell>
          <cell r="O200" t="str">
            <v>B</v>
          </cell>
          <cell r="P200" t="str">
            <v>S</v>
          </cell>
          <cell r="Q200" t="str">
            <v>-</v>
          </cell>
          <cell r="R200">
            <v>0</v>
          </cell>
          <cell r="S200" t="str">
            <v>C</v>
          </cell>
        </row>
        <row r="201">
          <cell r="E201">
            <v>204</v>
          </cell>
          <cell r="F201" t="str">
            <v>Anza - Terwilliger Valley</v>
          </cell>
          <cell r="G201">
            <v>5045</v>
          </cell>
          <cell r="H201">
            <v>33.479999999999997</v>
          </cell>
          <cell r="I201">
            <v>-116.59</v>
          </cell>
          <cell r="J201" t="str">
            <v>IGA</v>
          </cell>
          <cell r="K201" t="str">
            <v>A</v>
          </cell>
          <cell r="L201">
            <v>0</v>
          </cell>
          <cell r="M201" t="str">
            <v>IGA</v>
          </cell>
          <cell r="N201" t="str">
            <v>D</v>
          </cell>
          <cell r="O201" t="str">
            <v>B</v>
          </cell>
          <cell r="P201" t="str">
            <v>S</v>
          </cell>
          <cell r="Q201" t="str">
            <v>-</v>
          </cell>
          <cell r="R201">
            <v>0</v>
          </cell>
          <cell r="S201" t="str">
            <v>C</v>
          </cell>
        </row>
        <row r="202">
          <cell r="E202">
            <v>205</v>
          </cell>
          <cell r="F202" t="str">
            <v>Rancho De Anza</v>
          </cell>
          <cell r="G202">
            <v>5047</v>
          </cell>
          <cell r="H202">
            <v>33.347999999999999</v>
          </cell>
          <cell r="I202">
            <v>-116.4</v>
          </cell>
          <cell r="J202" t="str">
            <v>IHC</v>
          </cell>
          <cell r="K202" t="str">
            <v>C</v>
          </cell>
          <cell r="L202">
            <v>0</v>
          </cell>
          <cell r="M202" t="str">
            <v>IHC</v>
          </cell>
          <cell r="N202" t="str">
            <v>A</v>
          </cell>
          <cell r="O202" t="str">
            <v>D</v>
          </cell>
          <cell r="P202" t="str">
            <v>S</v>
          </cell>
          <cell r="Q202" t="str">
            <v>-</v>
          </cell>
          <cell r="R202">
            <v>0</v>
          </cell>
          <cell r="S202" t="str">
            <v>D</v>
          </cell>
        </row>
        <row r="203">
          <cell r="E203">
            <v>206</v>
          </cell>
          <cell r="F203" t="str">
            <v>Borrego Air Ranch</v>
          </cell>
          <cell r="G203">
            <v>5049</v>
          </cell>
          <cell r="H203">
            <v>33.19</v>
          </cell>
          <cell r="I203">
            <v>-116.28</v>
          </cell>
          <cell r="J203" t="str">
            <v>AQD</v>
          </cell>
          <cell r="K203" t="str">
            <v>D</v>
          </cell>
          <cell r="L203">
            <v>0</v>
          </cell>
          <cell r="M203" t="str">
            <v>AQA</v>
          </cell>
          <cell r="N203" t="str">
            <v>B</v>
          </cell>
          <cell r="O203" t="str">
            <v>B</v>
          </cell>
          <cell r="P203" t="str">
            <v>D</v>
          </cell>
          <cell r="Q203" t="str">
            <v>-</v>
          </cell>
          <cell r="R203">
            <v>0</v>
          </cell>
          <cell r="S203" t="str">
            <v>D</v>
          </cell>
        </row>
        <row r="204">
          <cell r="E204">
            <v>207</v>
          </cell>
          <cell r="F204" t="str">
            <v>Parachute Test Site</v>
          </cell>
          <cell r="G204">
            <v>5051</v>
          </cell>
          <cell r="H204">
            <v>32.929000000000002</v>
          </cell>
          <cell r="I204">
            <v>-115.70099999999999</v>
          </cell>
          <cell r="J204" t="str">
            <v>AQD</v>
          </cell>
          <cell r="K204" t="str">
            <v>D</v>
          </cell>
          <cell r="L204">
            <v>0</v>
          </cell>
          <cell r="M204" t="str">
            <v>AQD</v>
          </cell>
          <cell r="N204" t="str">
            <v>A</v>
          </cell>
          <cell r="O204" t="str">
            <v>D</v>
          </cell>
          <cell r="P204" t="str">
            <v>D</v>
          </cell>
          <cell r="Q204">
            <v>6</v>
          </cell>
          <cell r="R204">
            <v>0</v>
          </cell>
          <cell r="S204" t="str">
            <v>D</v>
          </cell>
        </row>
        <row r="205">
          <cell r="E205">
            <v>208</v>
          </cell>
          <cell r="F205" t="str">
            <v>Plaster City</v>
          </cell>
          <cell r="G205">
            <v>5052</v>
          </cell>
          <cell r="H205">
            <v>32.79</v>
          </cell>
          <cell r="I205">
            <v>-115.86</v>
          </cell>
          <cell r="J205" t="str">
            <v>AQD</v>
          </cell>
          <cell r="K205" t="str">
            <v>D</v>
          </cell>
          <cell r="L205">
            <v>0</v>
          </cell>
          <cell r="M205" t="str">
            <v>AQD</v>
          </cell>
          <cell r="N205" t="str">
            <v>A</v>
          </cell>
          <cell r="O205" t="str">
            <v>D</v>
          </cell>
          <cell r="P205" t="str">
            <v>D</v>
          </cell>
          <cell r="Q205" t="str">
            <v>-</v>
          </cell>
          <cell r="R205">
            <v>0</v>
          </cell>
          <cell r="S205" t="str">
            <v>D</v>
          </cell>
        </row>
        <row r="206">
          <cell r="E206">
            <v>209</v>
          </cell>
          <cell r="F206" t="str">
            <v>Calexico Fire Station</v>
          </cell>
          <cell r="G206">
            <v>5053</v>
          </cell>
          <cell r="H206">
            <v>32.669499999999999</v>
          </cell>
          <cell r="I206">
            <v>-115.49299999999999</v>
          </cell>
          <cell r="J206" t="str">
            <v>AQD</v>
          </cell>
          <cell r="K206" t="str">
            <v>D</v>
          </cell>
          <cell r="L206">
            <v>0</v>
          </cell>
          <cell r="M206" t="str">
            <v>AQD</v>
          </cell>
          <cell r="N206" t="str">
            <v>A</v>
          </cell>
          <cell r="O206" t="str">
            <v>D</v>
          </cell>
          <cell r="P206" t="str">
            <v>D</v>
          </cell>
          <cell r="Q206">
            <v>6</v>
          </cell>
          <cell r="R206">
            <v>0</v>
          </cell>
          <cell r="S206" t="str">
            <v>D</v>
          </cell>
        </row>
        <row r="207">
          <cell r="E207">
            <v>210</v>
          </cell>
          <cell r="F207" t="str">
            <v>Bonds Corner</v>
          </cell>
          <cell r="G207">
            <v>5054</v>
          </cell>
          <cell r="H207">
            <v>32.693049999999999</v>
          </cell>
          <cell r="I207">
            <v>-115.33819</v>
          </cell>
          <cell r="J207" t="str">
            <v>AQD</v>
          </cell>
          <cell r="K207" t="str">
            <v>D</v>
          </cell>
          <cell r="L207">
            <v>0</v>
          </cell>
          <cell r="M207" t="str">
            <v>AQD</v>
          </cell>
          <cell r="N207" t="str">
            <v>A</v>
          </cell>
          <cell r="O207" t="str">
            <v>D</v>
          </cell>
          <cell r="P207" t="str">
            <v>D</v>
          </cell>
          <cell r="Q207">
            <v>6</v>
          </cell>
          <cell r="R207">
            <v>0</v>
          </cell>
          <cell r="S207" t="str">
            <v>D</v>
          </cell>
        </row>
        <row r="208">
          <cell r="E208">
            <v>211</v>
          </cell>
          <cell r="F208" t="str">
            <v>Holtville Post Office</v>
          </cell>
          <cell r="G208">
            <v>5055</v>
          </cell>
          <cell r="H208">
            <v>32.811408999999998</v>
          </cell>
          <cell r="I208">
            <v>-115.37860000000001</v>
          </cell>
          <cell r="J208" t="str">
            <v>AQD</v>
          </cell>
          <cell r="K208" t="str">
            <v>D</v>
          </cell>
          <cell r="L208">
            <v>0</v>
          </cell>
          <cell r="M208" t="str">
            <v>AQD</v>
          </cell>
          <cell r="N208" t="str">
            <v>A</v>
          </cell>
          <cell r="O208" t="str">
            <v>D</v>
          </cell>
          <cell r="P208" t="str">
            <v>D</v>
          </cell>
          <cell r="Q208">
            <v>6</v>
          </cell>
          <cell r="R208">
            <v>0</v>
          </cell>
          <cell r="S208" t="str">
            <v>D</v>
          </cell>
        </row>
        <row r="209">
          <cell r="E209">
            <v>212</v>
          </cell>
          <cell r="F209" t="str">
            <v>El Centro Array #1</v>
          </cell>
          <cell r="G209">
            <v>5056</v>
          </cell>
          <cell r="H209">
            <v>32.96</v>
          </cell>
          <cell r="I209">
            <v>-115.319</v>
          </cell>
          <cell r="J209" t="str">
            <v>AQD</v>
          </cell>
          <cell r="K209" t="str">
            <v>D</v>
          </cell>
          <cell r="L209">
            <v>0</v>
          </cell>
          <cell r="M209" t="str">
            <v>AQD</v>
          </cell>
          <cell r="N209" t="str">
            <v>A</v>
          </cell>
          <cell r="O209" t="str">
            <v>D</v>
          </cell>
          <cell r="P209" t="str">
            <v>D</v>
          </cell>
          <cell r="Q209">
            <v>6</v>
          </cell>
          <cell r="R209">
            <v>0</v>
          </cell>
          <cell r="S209" t="str">
            <v>D</v>
          </cell>
        </row>
        <row r="210">
          <cell r="E210">
            <v>213</v>
          </cell>
          <cell r="F210" t="str">
            <v>El Centro Array #3</v>
          </cell>
          <cell r="G210">
            <v>5057</v>
          </cell>
          <cell r="H210">
            <v>32.893999999999998</v>
          </cell>
          <cell r="I210">
            <v>-115.38</v>
          </cell>
          <cell r="J210" t="str">
            <v>AQD</v>
          </cell>
          <cell r="K210" t="str">
            <v>D</v>
          </cell>
          <cell r="L210">
            <v>0</v>
          </cell>
          <cell r="M210" t="str">
            <v>AQD</v>
          </cell>
          <cell r="N210" t="str">
            <v>A</v>
          </cell>
          <cell r="O210" t="str">
            <v>E</v>
          </cell>
          <cell r="P210" t="str">
            <v>D</v>
          </cell>
          <cell r="Q210">
            <v>6</v>
          </cell>
          <cell r="R210">
            <v>0</v>
          </cell>
          <cell r="S210" t="str">
            <v>E</v>
          </cell>
        </row>
        <row r="211">
          <cell r="E211">
            <v>214</v>
          </cell>
          <cell r="F211" t="str">
            <v>El Centro Array #11</v>
          </cell>
          <cell r="G211">
            <v>5058</v>
          </cell>
          <cell r="H211">
            <v>32.751719999999999</v>
          </cell>
          <cell r="I211">
            <v>-115.59516000000001</v>
          </cell>
          <cell r="J211" t="str">
            <v>AQD</v>
          </cell>
          <cell r="K211" t="str">
            <v>D</v>
          </cell>
          <cell r="L211">
            <v>0</v>
          </cell>
          <cell r="M211" t="str">
            <v>AQD</v>
          </cell>
          <cell r="N211" t="str">
            <v>A</v>
          </cell>
          <cell r="O211" t="str">
            <v>D</v>
          </cell>
          <cell r="P211" t="str">
            <v>D</v>
          </cell>
          <cell r="Q211">
            <v>6</v>
          </cell>
          <cell r="R211">
            <v>0</v>
          </cell>
          <cell r="S211" t="str">
            <v>D</v>
          </cell>
        </row>
        <row r="212">
          <cell r="E212">
            <v>215</v>
          </cell>
          <cell r="F212" t="str">
            <v>El Centro Array #13</v>
          </cell>
          <cell r="G212">
            <v>5059</v>
          </cell>
          <cell r="H212">
            <v>32.709000000000003</v>
          </cell>
          <cell r="I212">
            <v>-115.68300000000001</v>
          </cell>
          <cell r="J212" t="str">
            <v>IQD</v>
          </cell>
          <cell r="K212" t="str">
            <v>D</v>
          </cell>
          <cell r="L212">
            <v>0</v>
          </cell>
          <cell r="M212" t="str">
            <v>AQD</v>
          </cell>
          <cell r="N212" t="str">
            <v>A</v>
          </cell>
          <cell r="O212" t="str">
            <v>D</v>
          </cell>
          <cell r="P212" t="str">
            <v>D</v>
          </cell>
          <cell r="Q212">
            <v>6</v>
          </cell>
          <cell r="R212">
            <v>0</v>
          </cell>
          <cell r="S212" t="str">
            <v>D</v>
          </cell>
        </row>
        <row r="213">
          <cell r="E213">
            <v>216</v>
          </cell>
          <cell r="F213" t="str">
            <v>Brawley Airport</v>
          </cell>
          <cell r="G213">
            <v>5060</v>
          </cell>
          <cell r="H213">
            <v>32.991</v>
          </cell>
          <cell r="I213">
            <v>-115.51300000000001</v>
          </cell>
          <cell r="J213" t="str">
            <v>AQD</v>
          </cell>
          <cell r="K213" t="str">
            <v>D</v>
          </cell>
          <cell r="L213">
            <v>0</v>
          </cell>
          <cell r="M213" t="str">
            <v>AQD</v>
          </cell>
          <cell r="N213" t="str">
            <v>A</v>
          </cell>
          <cell r="O213" t="str">
            <v>D</v>
          </cell>
          <cell r="P213" t="str">
            <v>D</v>
          </cell>
          <cell r="Q213">
            <v>6</v>
          </cell>
          <cell r="R213">
            <v>0</v>
          </cell>
          <cell r="S213" t="str">
            <v>D</v>
          </cell>
        </row>
        <row r="214">
          <cell r="E214">
            <v>217</v>
          </cell>
          <cell r="F214" t="str">
            <v>Calipatria Fire Station</v>
          </cell>
          <cell r="G214">
            <v>5061</v>
          </cell>
          <cell r="H214">
            <v>33.126600000000003</v>
          </cell>
          <cell r="I214">
            <v>-115.51600000000001</v>
          </cell>
          <cell r="J214" t="str">
            <v>BQD</v>
          </cell>
          <cell r="K214" t="str">
            <v>D</v>
          </cell>
          <cell r="L214">
            <v>0</v>
          </cell>
          <cell r="M214" t="str">
            <v>BQD</v>
          </cell>
          <cell r="N214" t="str">
            <v>A</v>
          </cell>
          <cell r="O214" t="str">
            <v>D</v>
          </cell>
          <cell r="P214" t="str">
            <v>D</v>
          </cell>
          <cell r="Q214">
            <v>6</v>
          </cell>
          <cell r="R214">
            <v>0</v>
          </cell>
          <cell r="S214" t="str">
            <v>D</v>
          </cell>
        </row>
        <row r="215">
          <cell r="E215">
            <v>218</v>
          </cell>
          <cell r="F215" t="str">
            <v>Salton Sea Wildlife Refuge</v>
          </cell>
          <cell r="G215">
            <v>5062</v>
          </cell>
          <cell r="H215">
            <v>33.177399999999999</v>
          </cell>
          <cell r="I215">
            <v>-115.616</v>
          </cell>
          <cell r="J215" t="str">
            <v>AQD</v>
          </cell>
          <cell r="K215" t="str">
            <v>D</v>
          </cell>
          <cell r="L215">
            <v>0</v>
          </cell>
          <cell r="M215" t="str">
            <v>AQD</v>
          </cell>
          <cell r="N215" t="str">
            <v>A</v>
          </cell>
          <cell r="O215" t="str">
            <v>E</v>
          </cell>
          <cell r="P215" t="str">
            <v>D</v>
          </cell>
          <cell r="Q215">
            <v>6</v>
          </cell>
          <cell r="R215">
            <v>0</v>
          </cell>
          <cell r="S215" t="str">
            <v>D</v>
          </cell>
        </row>
        <row r="216">
          <cell r="E216">
            <v>219</v>
          </cell>
          <cell r="F216" t="str">
            <v>Coachella Canal #4</v>
          </cell>
          <cell r="G216">
            <v>5066</v>
          </cell>
          <cell r="H216">
            <v>33.36</v>
          </cell>
          <cell r="I216">
            <v>-115.59</v>
          </cell>
          <cell r="J216" t="str">
            <v>AQD</v>
          </cell>
          <cell r="K216" t="str">
            <v>D</v>
          </cell>
          <cell r="L216">
            <v>0</v>
          </cell>
          <cell r="M216" t="str">
            <v>AQD</v>
          </cell>
          <cell r="N216" t="str">
            <v>A</v>
          </cell>
          <cell r="O216" t="str">
            <v>D</v>
          </cell>
          <cell r="P216" t="str">
            <v>D</v>
          </cell>
          <cell r="Q216">
            <v>6</v>
          </cell>
          <cell r="R216">
            <v>0</v>
          </cell>
          <cell r="S216" t="str">
            <v>D</v>
          </cell>
        </row>
        <row r="217">
          <cell r="E217">
            <v>220</v>
          </cell>
          <cell r="F217" t="str">
            <v>Indio</v>
          </cell>
          <cell r="G217">
            <v>5067</v>
          </cell>
          <cell r="H217">
            <v>33.747</v>
          </cell>
          <cell r="I217">
            <v>-116.214</v>
          </cell>
          <cell r="J217" t="str">
            <v>AHD</v>
          </cell>
          <cell r="K217" t="str">
            <v>D</v>
          </cell>
          <cell r="L217">
            <v>0</v>
          </cell>
          <cell r="M217" t="str">
            <v>AHD</v>
          </cell>
          <cell r="N217" t="str">
            <v>A</v>
          </cell>
          <cell r="O217" t="str">
            <v>D</v>
          </cell>
          <cell r="P217" t="str">
            <v>D</v>
          </cell>
          <cell r="Q217" t="str">
            <v>-</v>
          </cell>
          <cell r="R217">
            <v>0</v>
          </cell>
          <cell r="S217" t="str">
            <v>D</v>
          </cell>
        </row>
        <row r="218">
          <cell r="E218">
            <v>221</v>
          </cell>
          <cell r="F218" t="str">
            <v>Fun Valley</v>
          </cell>
          <cell r="G218">
            <v>5069</v>
          </cell>
          <cell r="H218">
            <v>33.924999999999997</v>
          </cell>
          <cell r="I218">
            <v>-116.389</v>
          </cell>
          <cell r="J218" t="str">
            <v>AHC</v>
          </cell>
          <cell r="K218" t="str">
            <v>C</v>
          </cell>
          <cell r="L218">
            <v>0</v>
          </cell>
          <cell r="M218" t="str">
            <v>AHC</v>
          </cell>
          <cell r="N218" t="str">
            <v>A</v>
          </cell>
          <cell r="O218" t="str">
            <v>D</v>
          </cell>
          <cell r="P218" t="str">
            <v>S</v>
          </cell>
          <cell r="Q218" t="str">
            <v>-</v>
          </cell>
          <cell r="R218">
            <v>0</v>
          </cell>
          <cell r="S218" t="str">
            <v>C</v>
          </cell>
        </row>
        <row r="219">
          <cell r="E219">
            <v>222</v>
          </cell>
          <cell r="F219" t="str">
            <v>North Palm Springs</v>
          </cell>
          <cell r="G219">
            <v>5070</v>
          </cell>
          <cell r="H219">
            <v>33.923999999999999</v>
          </cell>
          <cell r="I219">
            <v>-116.54300000000001</v>
          </cell>
          <cell r="J219" t="str">
            <v>AHD</v>
          </cell>
          <cell r="K219" t="str">
            <v>D</v>
          </cell>
          <cell r="L219">
            <v>0</v>
          </cell>
          <cell r="M219" t="str">
            <v>AHD</v>
          </cell>
          <cell r="N219" t="str">
            <v>A</v>
          </cell>
          <cell r="O219" t="str">
            <v>D</v>
          </cell>
          <cell r="P219" t="str">
            <v>D</v>
          </cell>
          <cell r="Q219" t="str">
            <v>-</v>
          </cell>
          <cell r="R219">
            <v>0</v>
          </cell>
          <cell r="S219" t="str">
            <v>C</v>
          </cell>
        </row>
        <row r="220">
          <cell r="E220">
            <v>223</v>
          </cell>
          <cell r="F220" t="str">
            <v>Morongo Valley</v>
          </cell>
          <cell r="G220">
            <v>5071</v>
          </cell>
          <cell r="H220">
            <v>34.048560000000002</v>
          </cell>
          <cell r="I220">
            <v>-116.57816</v>
          </cell>
          <cell r="J220" t="str">
            <v>AHC</v>
          </cell>
          <cell r="K220" t="str">
            <v>C</v>
          </cell>
          <cell r="L220">
            <v>0</v>
          </cell>
          <cell r="M220" t="str">
            <v>AHC</v>
          </cell>
          <cell r="N220" t="str">
            <v>A</v>
          </cell>
          <cell r="O220" t="str">
            <v>D</v>
          </cell>
          <cell r="P220" t="str">
            <v>S</v>
          </cell>
          <cell r="Q220" t="str">
            <v>-</v>
          </cell>
          <cell r="R220">
            <v>0</v>
          </cell>
          <cell r="S220" t="str">
            <v>C</v>
          </cell>
        </row>
        <row r="221">
          <cell r="E221">
            <v>224</v>
          </cell>
          <cell r="F221" t="str">
            <v>Whitewater Trout Farm</v>
          </cell>
          <cell r="G221">
            <v>5072</v>
          </cell>
          <cell r="H221">
            <v>33.99</v>
          </cell>
          <cell r="I221">
            <v>-116.65600000000001</v>
          </cell>
          <cell r="J221" t="str">
            <v>AHC</v>
          </cell>
          <cell r="K221" t="str">
            <v>C</v>
          </cell>
          <cell r="L221">
            <v>0</v>
          </cell>
          <cell r="M221" t="str">
            <v>AHC</v>
          </cell>
          <cell r="N221" t="str">
            <v>A</v>
          </cell>
          <cell r="O221" t="str">
            <v>D</v>
          </cell>
          <cell r="P221" t="str">
            <v>S</v>
          </cell>
          <cell r="Q221" t="str">
            <v>-</v>
          </cell>
          <cell r="R221">
            <v>0</v>
          </cell>
          <cell r="S221" t="str">
            <v>C</v>
          </cell>
        </row>
        <row r="222">
          <cell r="E222">
            <v>225</v>
          </cell>
          <cell r="F222" t="str">
            <v>Cabazon</v>
          </cell>
          <cell r="G222">
            <v>5073</v>
          </cell>
          <cell r="H222">
            <v>33.917610000000003</v>
          </cell>
          <cell r="I222">
            <v>-116.78328999999999</v>
          </cell>
          <cell r="J222" t="str">
            <v>AHD</v>
          </cell>
          <cell r="K222" t="str">
            <v>D</v>
          </cell>
          <cell r="L222">
            <v>0</v>
          </cell>
          <cell r="M222" t="str">
            <v>AHD</v>
          </cell>
          <cell r="N222" t="str">
            <v>A</v>
          </cell>
          <cell r="O222" t="str">
            <v>D</v>
          </cell>
          <cell r="P222" t="str">
            <v>D</v>
          </cell>
          <cell r="Q222" t="str">
            <v>-</v>
          </cell>
          <cell r="R222">
            <v>0</v>
          </cell>
          <cell r="S222" t="str">
            <v>C</v>
          </cell>
        </row>
        <row r="223">
          <cell r="E223">
            <v>226</v>
          </cell>
          <cell r="F223" t="str">
            <v>Topanga - Fire Sta</v>
          </cell>
          <cell r="G223">
            <v>5081</v>
          </cell>
          <cell r="H223">
            <v>34.084000000000003</v>
          </cell>
          <cell r="I223">
            <v>-118.6</v>
          </cell>
          <cell r="J223" t="str">
            <v>AQB</v>
          </cell>
          <cell r="K223" t="str">
            <v>B</v>
          </cell>
          <cell r="L223">
            <v>0</v>
          </cell>
          <cell r="M223" t="str">
            <v>-MD</v>
          </cell>
          <cell r="N223" t="str">
            <v>E</v>
          </cell>
          <cell r="O223" t="str">
            <v>C</v>
          </cell>
          <cell r="P223" t="str">
            <v>S</v>
          </cell>
          <cell r="Q223" t="str">
            <v>-</v>
          </cell>
          <cell r="R223">
            <v>0</v>
          </cell>
          <cell r="S223" t="str">
            <v>C</v>
          </cell>
        </row>
        <row r="224">
          <cell r="E224">
            <v>227</v>
          </cell>
          <cell r="F224" t="str">
            <v>Santa Susana Ground</v>
          </cell>
          <cell r="G224">
            <v>5108</v>
          </cell>
          <cell r="H224">
            <v>34.231999999999999</v>
          </cell>
          <cell r="I224">
            <v>-118.71</v>
          </cell>
          <cell r="J224" t="str">
            <v>IKA</v>
          </cell>
          <cell r="K224" t="str">
            <v>A</v>
          </cell>
          <cell r="L224">
            <v>0</v>
          </cell>
          <cell r="M224" t="str">
            <v>-KA</v>
          </cell>
          <cell r="N224" t="str">
            <v>C</v>
          </cell>
          <cell r="O224" t="str">
            <v>C</v>
          </cell>
          <cell r="P224" t="str">
            <v>S</v>
          </cell>
          <cell r="Q224" t="str">
            <v>-</v>
          </cell>
          <cell r="R224">
            <v>0</v>
          </cell>
          <cell r="S224" t="str">
            <v>C</v>
          </cell>
        </row>
        <row r="225">
          <cell r="E225">
            <v>228</v>
          </cell>
          <cell r="F225" t="str">
            <v>El Centro Array #2</v>
          </cell>
          <cell r="G225">
            <v>5115</v>
          </cell>
          <cell r="H225">
            <v>32.915999999999997</v>
          </cell>
          <cell r="I225">
            <v>-115.366</v>
          </cell>
          <cell r="J225" t="str">
            <v>IQD</v>
          </cell>
          <cell r="K225" t="str">
            <v>D</v>
          </cell>
          <cell r="L225">
            <v>0</v>
          </cell>
          <cell r="M225" t="str">
            <v>IQD</v>
          </cell>
          <cell r="N225" t="str">
            <v>A</v>
          </cell>
          <cell r="O225" t="str">
            <v>D</v>
          </cell>
          <cell r="P225" t="str">
            <v>D</v>
          </cell>
          <cell r="Q225">
            <v>6</v>
          </cell>
          <cell r="R225">
            <v>0</v>
          </cell>
          <cell r="S225" t="str">
            <v>D</v>
          </cell>
        </row>
        <row r="226">
          <cell r="E226">
            <v>229</v>
          </cell>
          <cell r="F226" t="str">
            <v>Cranston Forest Station</v>
          </cell>
          <cell r="G226">
            <v>5157</v>
          </cell>
          <cell r="H226">
            <v>33.738</v>
          </cell>
          <cell r="I226">
            <v>-116.83799999999999</v>
          </cell>
          <cell r="J226" t="str">
            <v>AQB</v>
          </cell>
          <cell r="K226" t="str">
            <v>B</v>
          </cell>
          <cell r="L226">
            <v>0</v>
          </cell>
          <cell r="M226" t="str">
            <v>AQB</v>
          </cell>
          <cell r="N226" t="str">
            <v>A</v>
          </cell>
          <cell r="O226" t="str">
            <v>C</v>
          </cell>
          <cell r="P226" t="str">
            <v>S</v>
          </cell>
          <cell r="Q226" t="str">
            <v>-</v>
          </cell>
          <cell r="R226">
            <v>0</v>
          </cell>
          <cell r="S226" t="str">
            <v>C</v>
          </cell>
        </row>
        <row r="227">
          <cell r="E227">
            <v>230</v>
          </cell>
          <cell r="F227" t="str">
            <v>El Centro Array #6</v>
          </cell>
          <cell r="G227">
            <v>5158</v>
          </cell>
          <cell r="H227">
            <v>32.838999999999999</v>
          </cell>
          <cell r="I227">
            <v>-115.48699999999999</v>
          </cell>
          <cell r="J227" t="str">
            <v>IQD</v>
          </cell>
          <cell r="K227" t="str">
            <v>D</v>
          </cell>
          <cell r="L227">
            <v>0</v>
          </cell>
          <cell r="M227" t="str">
            <v>IQD</v>
          </cell>
          <cell r="N227" t="str">
            <v>A</v>
          </cell>
          <cell r="O227" t="str">
            <v>D</v>
          </cell>
          <cell r="P227" t="str">
            <v>D</v>
          </cell>
          <cell r="Q227">
            <v>6</v>
          </cell>
          <cell r="R227">
            <v>0</v>
          </cell>
          <cell r="S227" t="str">
            <v>D</v>
          </cell>
        </row>
        <row r="228">
          <cell r="E228">
            <v>231</v>
          </cell>
          <cell r="F228" t="str">
            <v>Anza Fire Station</v>
          </cell>
          <cell r="G228">
            <v>5160</v>
          </cell>
          <cell r="H228">
            <v>33.555799999999998</v>
          </cell>
          <cell r="I228">
            <v>-116.67400000000001</v>
          </cell>
          <cell r="J228" t="str">
            <v>AHC</v>
          </cell>
          <cell r="K228" t="str">
            <v>C</v>
          </cell>
          <cell r="L228">
            <v>0</v>
          </cell>
          <cell r="M228" t="str">
            <v>AHC</v>
          </cell>
          <cell r="N228" t="str">
            <v>A</v>
          </cell>
          <cell r="O228" t="str">
            <v>D</v>
          </cell>
          <cell r="P228" t="str">
            <v>S</v>
          </cell>
          <cell r="Q228" t="str">
            <v>-</v>
          </cell>
          <cell r="R228">
            <v>0</v>
          </cell>
          <cell r="S228" t="str">
            <v>C</v>
          </cell>
        </row>
        <row r="229">
          <cell r="E229">
            <v>232</v>
          </cell>
          <cell r="F229" t="str">
            <v>El Centro Differential Array</v>
          </cell>
          <cell r="G229">
            <v>5165</v>
          </cell>
          <cell r="H229">
            <v>32.795999999999999</v>
          </cell>
          <cell r="I229">
            <v>-115.535</v>
          </cell>
          <cell r="J229" t="str">
            <v>IQD</v>
          </cell>
          <cell r="K229" t="str">
            <v>D</v>
          </cell>
          <cell r="L229">
            <v>0</v>
          </cell>
          <cell r="M229" t="str">
            <v>IQD</v>
          </cell>
          <cell r="N229" t="str">
            <v>A</v>
          </cell>
          <cell r="O229" t="str">
            <v>D</v>
          </cell>
          <cell r="P229" t="str">
            <v>D</v>
          </cell>
          <cell r="Q229">
            <v>6</v>
          </cell>
          <cell r="R229">
            <v>0</v>
          </cell>
          <cell r="S229" t="str">
            <v>D</v>
          </cell>
        </row>
        <row r="230">
          <cell r="E230">
            <v>233</v>
          </cell>
          <cell r="F230" t="str">
            <v>Wildlife Liquef. Array</v>
          </cell>
          <cell r="G230">
            <v>5210</v>
          </cell>
          <cell r="H230">
            <v>33.1</v>
          </cell>
          <cell r="I230">
            <v>-115.53</v>
          </cell>
          <cell r="J230" t="str">
            <v>IQD</v>
          </cell>
          <cell r="K230" t="str">
            <v>D</v>
          </cell>
          <cell r="L230">
            <v>0</v>
          </cell>
          <cell r="M230" t="str">
            <v>IQD</v>
          </cell>
          <cell r="N230" t="str">
            <v>A</v>
          </cell>
          <cell r="O230" t="str">
            <v>F</v>
          </cell>
          <cell r="P230" t="str">
            <v>D</v>
          </cell>
          <cell r="Q230" t="str">
            <v>-</v>
          </cell>
          <cell r="R230">
            <v>0</v>
          </cell>
          <cell r="S230" t="str">
            <v>D</v>
          </cell>
        </row>
        <row r="231">
          <cell r="E231">
            <v>234</v>
          </cell>
          <cell r="F231" t="str">
            <v>Anza - Red Mountain</v>
          </cell>
          <cell r="G231">
            <v>5224</v>
          </cell>
          <cell r="H231">
            <v>33.64</v>
          </cell>
          <cell r="I231">
            <v>-116.86</v>
          </cell>
          <cell r="J231" t="str">
            <v>AGA</v>
          </cell>
          <cell r="K231" t="str">
            <v>A</v>
          </cell>
          <cell r="L231">
            <v>0</v>
          </cell>
          <cell r="M231" t="str">
            <v>AGA</v>
          </cell>
          <cell r="N231" t="str">
            <v>D</v>
          </cell>
          <cell r="O231" t="str">
            <v>B</v>
          </cell>
          <cell r="P231" t="str">
            <v>S</v>
          </cell>
          <cell r="Q231" t="str">
            <v>-</v>
          </cell>
          <cell r="R231">
            <v>0</v>
          </cell>
          <cell r="S231" t="str">
            <v>C</v>
          </cell>
        </row>
        <row r="232">
          <cell r="E232">
            <v>235</v>
          </cell>
          <cell r="F232" t="str">
            <v>Santa Rosa Mountain</v>
          </cell>
          <cell r="G232">
            <v>5230</v>
          </cell>
          <cell r="H232">
            <v>33.567999999999998</v>
          </cell>
          <cell r="I232">
            <v>-116.51</v>
          </cell>
          <cell r="J232" t="str">
            <v>IGA</v>
          </cell>
          <cell r="K232" t="str">
            <v>A</v>
          </cell>
          <cell r="L232">
            <v>0</v>
          </cell>
          <cell r="M232" t="str">
            <v>AGA</v>
          </cell>
          <cell r="N232" t="str">
            <v>D</v>
          </cell>
          <cell r="O232" t="str">
            <v>B</v>
          </cell>
          <cell r="P232" t="str">
            <v>S</v>
          </cell>
          <cell r="Q232" t="str">
            <v>-</v>
          </cell>
          <cell r="R232">
            <v>0</v>
          </cell>
          <cell r="S232" t="str">
            <v>C</v>
          </cell>
        </row>
        <row r="233">
          <cell r="E233">
            <v>236</v>
          </cell>
          <cell r="F233" t="str">
            <v>Anza - Tule Canyon</v>
          </cell>
          <cell r="G233">
            <v>5231</v>
          </cell>
          <cell r="H233">
            <v>33.459299999999999</v>
          </cell>
          <cell r="I233">
            <v>-116.64400000000001</v>
          </cell>
          <cell r="J233" t="str">
            <v>IGA</v>
          </cell>
          <cell r="K233" t="str">
            <v>A</v>
          </cell>
          <cell r="L233">
            <v>0</v>
          </cell>
          <cell r="M233" t="str">
            <v>AGA</v>
          </cell>
          <cell r="N233" t="str">
            <v>B</v>
          </cell>
          <cell r="O233" t="str">
            <v>B</v>
          </cell>
          <cell r="P233" t="str">
            <v>S</v>
          </cell>
          <cell r="Q233" t="str">
            <v>-</v>
          </cell>
          <cell r="R233">
            <v>0</v>
          </cell>
          <cell r="S233" t="str">
            <v>C</v>
          </cell>
        </row>
        <row r="234">
          <cell r="E234">
            <v>237</v>
          </cell>
          <cell r="F234" t="str">
            <v>Site 1</v>
          </cell>
          <cell r="G234">
            <v>6097</v>
          </cell>
          <cell r="H234">
            <v>62.201999999999998</v>
          </cell>
          <cell r="I234">
            <v>-124.37</v>
          </cell>
          <cell r="J234" t="str">
            <v>IZA</v>
          </cell>
          <cell r="K234" t="str">
            <v>A</v>
          </cell>
          <cell r="L234">
            <v>0</v>
          </cell>
          <cell r="M234" t="str">
            <v>IZA</v>
          </cell>
          <cell r="N234" t="str">
            <v>D</v>
          </cell>
          <cell r="O234" t="str">
            <v>B</v>
          </cell>
          <cell r="P234">
            <v>0</v>
          </cell>
          <cell r="Q234" t="str">
            <v>-</v>
          </cell>
          <cell r="R234">
            <v>0</v>
          </cell>
          <cell r="S234" t="str">
            <v>C</v>
          </cell>
        </row>
        <row r="235">
          <cell r="E235">
            <v>238</v>
          </cell>
          <cell r="F235" t="str">
            <v>Site 2</v>
          </cell>
          <cell r="G235">
            <v>6098</v>
          </cell>
          <cell r="H235">
            <v>62.234000000000002</v>
          </cell>
          <cell r="I235">
            <v>-124.16800000000001</v>
          </cell>
          <cell r="J235" t="str">
            <v>IZA</v>
          </cell>
          <cell r="K235" t="str">
            <v>A</v>
          </cell>
          <cell r="L235">
            <v>0</v>
          </cell>
          <cell r="M235" t="str">
            <v>IZA</v>
          </cell>
          <cell r="N235" t="str">
            <v>D</v>
          </cell>
          <cell r="O235" t="str">
            <v>B</v>
          </cell>
          <cell r="P235">
            <v>0</v>
          </cell>
          <cell r="Q235" t="str">
            <v>-</v>
          </cell>
          <cell r="R235">
            <v>0</v>
          </cell>
          <cell r="S235" t="str">
            <v>C</v>
          </cell>
        </row>
        <row r="236">
          <cell r="E236">
            <v>239</v>
          </cell>
          <cell r="F236" t="str">
            <v>Site 3</v>
          </cell>
          <cell r="G236">
            <v>6099</v>
          </cell>
          <cell r="H236">
            <v>62.125999999999998</v>
          </cell>
          <cell r="I236">
            <v>-123.833</v>
          </cell>
          <cell r="J236" t="str">
            <v>IZA</v>
          </cell>
          <cell r="K236" t="str">
            <v>A</v>
          </cell>
          <cell r="L236">
            <v>0</v>
          </cell>
          <cell r="M236" t="str">
            <v>IZA</v>
          </cell>
          <cell r="N236" t="str">
            <v>D</v>
          </cell>
          <cell r="O236" t="str">
            <v>B</v>
          </cell>
          <cell r="P236">
            <v>0</v>
          </cell>
          <cell r="Q236" t="str">
            <v>-</v>
          </cell>
          <cell r="R236">
            <v>0</v>
          </cell>
          <cell r="S236" t="str">
            <v>C</v>
          </cell>
        </row>
        <row r="237">
          <cell r="E237">
            <v>240</v>
          </cell>
          <cell r="F237" t="str">
            <v>Cerro Prieto</v>
          </cell>
          <cell r="G237">
            <v>6604</v>
          </cell>
          <cell r="H237">
            <v>32.420999999999999</v>
          </cell>
          <cell r="I237">
            <v>-115.301</v>
          </cell>
          <cell r="J237" t="str">
            <v>IVA</v>
          </cell>
          <cell r="K237" t="str">
            <v>A</v>
          </cell>
          <cell r="L237">
            <v>0</v>
          </cell>
          <cell r="M237" t="str">
            <v>AVA</v>
          </cell>
          <cell r="N237" t="str">
            <v>D</v>
          </cell>
          <cell r="O237" t="str">
            <v>B</v>
          </cell>
          <cell r="P237" t="str">
            <v xml:space="preserve"> </v>
          </cell>
          <cell r="Q237">
            <v>2</v>
          </cell>
          <cell r="R237">
            <v>0</v>
          </cell>
          <cell r="S237" t="str">
            <v>C</v>
          </cell>
        </row>
        <row r="238">
          <cell r="E238">
            <v>241</v>
          </cell>
          <cell r="F238" t="str">
            <v>Delta</v>
          </cell>
          <cell r="G238">
            <v>6605</v>
          </cell>
          <cell r="H238">
            <v>32.356000000000002</v>
          </cell>
          <cell r="I238">
            <v>-115.19499999999999</v>
          </cell>
          <cell r="J238" t="str">
            <v>IQD</v>
          </cell>
          <cell r="K238" t="str">
            <v>D</v>
          </cell>
          <cell r="L238">
            <v>0</v>
          </cell>
          <cell r="M238" t="str">
            <v>IQD</v>
          </cell>
          <cell r="N238" t="str">
            <v>A</v>
          </cell>
          <cell r="O238" t="str">
            <v>D</v>
          </cell>
          <cell r="P238">
            <v>0</v>
          </cell>
          <cell r="Q238">
            <v>6</v>
          </cell>
          <cell r="R238">
            <v>0</v>
          </cell>
          <cell r="S238" t="str">
            <v>D</v>
          </cell>
        </row>
        <row r="239">
          <cell r="E239">
            <v>242</v>
          </cell>
          <cell r="F239" t="str">
            <v>Victoria</v>
          </cell>
          <cell r="G239">
            <v>6610</v>
          </cell>
          <cell r="H239">
            <v>32.289000000000001</v>
          </cell>
          <cell r="I239">
            <v>-115.10299999999999</v>
          </cell>
          <cell r="J239" t="str">
            <v>IQD</v>
          </cell>
          <cell r="K239" t="str">
            <v>D</v>
          </cell>
          <cell r="L239">
            <v>0</v>
          </cell>
          <cell r="M239" t="str">
            <v>IQD</v>
          </cell>
          <cell r="N239" t="str">
            <v>A</v>
          </cell>
          <cell r="O239" t="str">
            <v>D</v>
          </cell>
          <cell r="P239">
            <v>0</v>
          </cell>
          <cell r="Q239">
            <v>6</v>
          </cell>
          <cell r="R239">
            <v>0</v>
          </cell>
          <cell r="S239" t="str">
            <v>D</v>
          </cell>
        </row>
        <row r="240">
          <cell r="E240">
            <v>243</v>
          </cell>
          <cell r="F240" t="str">
            <v>Aeropuerto Mexicali</v>
          </cell>
          <cell r="G240">
            <v>6616</v>
          </cell>
          <cell r="H240">
            <v>32.651000000000003</v>
          </cell>
          <cell r="I240">
            <v>-115.33199999999999</v>
          </cell>
          <cell r="J240" t="str">
            <v>IQD</v>
          </cell>
          <cell r="K240" t="str">
            <v>D</v>
          </cell>
          <cell r="L240">
            <v>0</v>
          </cell>
          <cell r="M240" t="str">
            <v>I-D</v>
          </cell>
          <cell r="N240" t="str">
            <v>A</v>
          </cell>
          <cell r="O240" t="str">
            <v>D</v>
          </cell>
          <cell r="P240">
            <v>0</v>
          </cell>
          <cell r="Q240">
            <v>6</v>
          </cell>
          <cell r="R240">
            <v>0</v>
          </cell>
          <cell r="S240" t="str">
            <v>D</v>
          </cell>
        </row>
        <row r="241">
          <cell r="E241">
            <v>244</v>
          </cell>
          <cell r="F241" t="str">
            <v>Cucapah</v>
          </cell>
          <cell r="G241">
            <v>6617</v>
          </cell>
          <cell r="H241">
            <v>32.545000000000002</v>
          </cell>
          <cell r="I241">
            <v>-115.235</v>
          </cell>
          <cell r="J241" t="str">
            <v>IQD</v>
          </cell>
          <cell r="K241" t="str">
            <v>D</v>
          </cell>
          <cell r="L241">
            <v>0</v>
          </cell>
          <cell r="M241" t="str">
            <v>IQD</v>
          </cell>
          <cell r="N241" t="str">
            <v>A</v>
          </cell>
          <cell r="O241" t="str">
            <v>D</v>
          </cell>
          <cell r="P241">
            <v>0</v>
          </cell>
          <cell r="Q241">
            <v>6</v>
          </cell>
          <cell r="R241">
            <v>0</v>
          </cell>
          <cell r="S241" t="str">
            <v>D</v>
          </cell>
        </row>
        <row r="242">
          <cell r="E242">
            <v>245</v>
          </cell>
          <cell r="F242" t="str">
            <v>Agrarias</v>
          </cell>
          <cell r="G242">
            <v>6618</v>
          </cell>
          <cell r="H242">
            <v>32.621000000000002</v>
          </cell>
          <cell r="I242">
            <v>-115.301</v>
          </cell>
          <cell r="J242" t="str">
            <v>IQD</v>
          </cell>
          <cell r="K242" t="str">
            <v>D</v>
          </cell>
          <cell r="L242">
            <v>0</v>
          </cell>
          <cell r="M242" t="str">
            <v>IQD</v>
          </cell>
          <cell r="N242" t="str">
            <v>A</v>
          </cell>
          <cell r="O242" t="str">
            <v>D</v>
          </cell>
          <cell r="P242">
            <v>0</v>
          </cell>
          <cell r="Q242">
            <v>6</v>
          </cell>
          <cell r="R242">
            <v>0</v>
          </cell>
          <cell r="S242" t="str">
            <v>D</v>
          </cell>
        </row>
        <row r="243">
          <cell r="E243">
            <v>246</v>
          </cell>
          <cell r="F243" t="str">
            <v>SAHOP Casa Flores</v>
          </cell>
          <cell r="G243">
            <v>6619</v>
          </cell>
          <cell r="H243">
            <v>32.618000000000002</v>
          </cell>
          <cell r="I243">
            <v>-115.43600000000001</v>
          </cell>
          <cell r="J243" t="str">
            <v>AQC</v>
          </cell>
          <cell r="K243" t="str">
            <v>C</v>
          </cell>
          <cell r="L243">
            <v>0</v>
          </cell>
          <cell r="M243" t="str">
            <v>I-C</v>
          </cell>
          <cell r="N243" t="str">
            <v>A</v>
          </cell>
          <cell r="O243" t="str">
            <v>D</v>
          </cell>
          <cell r="P243">
            <v>0</v>
          </cell>
          <cell r="Q243">
            <v>6</v>
          </cell>
          <cell r="R243">
            <v>0</v>
          </cell>
          <cell r="S243" t="str">
            <v>D</v>
          </cell>
        </row>
        <row r="244">
          <cell r="E244">
            <v>247</v>
          </cell>
          <cell r="F244" t="str">
            <v>Chihuahua</v>
          </cell>
          <cell r="G244">
            <v>6621</v>
          </cell>
          <cell r="H244">
            <v>32.484000000000002</v>
          </cell>
          <cell r="I244">
            <v>-115.24</v>
          </cell>
          <cell r="J244" t="str">
            <v>IQD</v>
          </cell>
          <cell r="K244" t="str">
            <v>D</v>
          </cell>
          <cell r="L244">
            <v>0</v>
          </cell>
          <cell r="M244" t="str">
            <v>IQD</v>
          </cell>
          <cell r="N244" t="str">
            <v>A</v>
          </cell>
          <cell r="O244" t="str">
            <v>D</v>
          </cell>
          <cell r="P244">
            <v>0</v>
          </cell>
          <cell r="Q244">
            <v>6</v>
          </cell>
          <cell r="R244">
            <v>0</v>
          </cell>
          <cell r="S244" t="str">
            <v>D</v>
          </cell>
        </row>
        <row r="245">
          <cell r="E245">
            <v>248</v>
          </cell>
          <cell r="F245" t="str">
            <v>Compuertas</v>
          </cell>
          <cell r="G245">
            <v>6622</v>
          </cell>
          <cell r="H245">
            <v>32.573</v>
          </cell>
          <cell r="I245">
            <v>-115.083</v>
          </cell>
          <cell r="J245" t="str">
            <v>IQD</v>
          </cell>
          <cell r="K245" t="str">
            <v>D</v>
          </cell>
          <cell r="L245">
            <v>0</v>
          </cell>
          <cell r="M245" t="str">
            <v>IQD</v>
          </cell>
          <cell r="N245" t="str">
            <v>A</v>
          </cell>
          <cell r="O245" t="str">
            <v>D</v>
          </cell>
          <cell r="P245">
            <v>0</v>
          </cell>
          <cell r="Q245">
            <v>6</v>
          </cell>
          <cell r="R245">
            <v>0</v>
          </cell>
          <cell r="S245" t="str">
            <v>D</v>
          </cell>
        </row>
        <row r="246">
          <cell r="E246">
            <v>249</v>
          </cell>
          <cell r="F246" t="str">
            <v>Victoria Hospital Sotano</v>
          </cell>
          <cell r="G246">
            <v>6624</v>
          </cell>
          <cell r="H246">
            <v>32.289000000000001</v>
          </cell>
          <cell r="I246">
            <v>-115.1</v>
          </cell>
          <cell r="J246" t="str">
            <v>BQD</v>
          </cell>
          <cell r="K246" t="str">
            <v>D</v>
          </cell>
          <cell r="L246">
            <v>0</v>
          </cell>
          <cell r="M246" t="str">
            <v>--D</v>
          </cell>
          <cell r="N246" t="str">
            <v>A</v>
          </cell>
          <cell r="O246" t="str">
            <v>D</v>
          </cell>
          <cell r="P246">
            <v>0</v>
          </cell>
          <cell r="Q246" t="str">
            <v>-</v>
          </cell>
          <cell r="R246">
            <v>0</v>
          </cell>
          <cell r="S246" t="str">
            <v>D</v>
          </cell>
        </row>
        <row r="247">
          <cell r="E247">
            <v>250</v>
          </cell>
          <cell r="F247" t="str">
            <v>Barcis</v>
          </cell>
          <cell r="G247">
            <v>8002</v>
          </cell>
          <cell r="H247">
            <v>46.186999999999998</v>
          </cell>
          <cell r="I247">
            <v>12.554</v>
          </cell>
          <cell r="J247" t="str">
            <v>A-B</v>
          </cell>
          <cell r="K247" t="str">
            <v>B</v>
          </cell>
          <cell r="L247">
            <v>0</v>
          </cell>
          <cell r="M247" t="str">
            <v>ABB</v>
          </cell>
          <cell r="N247" t="str">
            <v>C</v>
          </cell>
          <cell r="O247" t="str">
            <v>C</v>
          </cell>
          <cell r="P247">
            <v>0</v>
          </cell>
          <cell r="Q247" t="str">
            <v>-</v>
          </cell>
          <cell r="R247">
            <v>0</v>
          </cell>
          <cell r="S247" t="str">
            <v>C</v>
          </cell>
        </row>
        <row r="248">
          <cell r="E248">
            <v>251</v>
          </cell>
          <cell r="F248" t="str">
            <v>Codroipo</v>
          </cell>
          <cell r="G248">
            <v>8004</v>
          </cell>
          <cell r="H248">
            <v>45.959000000000003</v>
          </cell>
          <cell r="I248">
            <v>12.984</v>
          </cell>
          <cell r="J248" t="str">
            <v>A-D</v>
          </cell>
          <cell r="K248" t="str">
            <v>D</v>
          </cell>
          <cell r="L248">
            <v>0</v>
          </cell>
          <cell r="M248" t="str">
            <v>ADD</v>
          </cell>
          <cell r="N248" t="str">
            <v>A</v>
          </cell>
          <cell r="O248" t="str">
            <v>D</v>
          </cell>
          <cell r="P248">
            <v>0</v>
          </cell>
          <cell r="Q248" t="str">
            <v>-</v>
          </cell>
          <cell r="R248">
            <v>0</v>
          </cell>
          <cell r="S248" t="str">
            <v>D</v>
          </cell>
        </row>
        <row r="249">
          <cell r="E249">
            <v>252</v>
          </cell>
          <cell r="F249" t="str">
            <v>Conegliano</v>
          </cell>
          <cell r="G249">
            <v>8005</v>
          </cell>
          <cell r="H249">
            <v>45.883000000000003</v>
          </cell>
          <cell r="I249">
            <v>12.288</v>
          </cell>
          <cell r="J249" t="str">
            <v>A-D</v>
          </cell>
          <cell r="K249" t="str">
            <v>D</v>
          </cell>
          <cell r="L249">
            <v>0</v>
          </cell>
          <cell r="M249" t="str">
            <v>ADD</v>
          </cell>
          <cell r="N249" t="str">
            <v>A</v>
          </cell>
          <cell r="O249" t="str">
            <v>D</v>
          </cell>
          <cell r="P249">
            <v>0</v>
          </cell>
          <cell r="Q249" t="str">
            <v>-</v>
          </cell>
          <cell r="R249">
            <v>0</v>
          </cell>
          <cell r="S249" t="str">
            <v>D</v>
          </cell>
        </row>
        <row r="250">
          <cell r="E250">
            <v>253</v>
          </cell>
          <cell r="F250" t="str">
            <v>Feltre</v>
          </cell>
          <cell r="G250">
            <v>8007</v>
          </cell>
          <cell r="H250">
            <v>46.018999999999998</v>
          </cell>
          <cell r="I250">
            <v>11.912000000000001</v>
          </cell>
          <cell r="J250" t="str">
            <v>A-A</v>
          </cell>
          <cell r="K250" t="str">
            <v>A</v>
          </cell>
          <cell r="L250">
            <v>0</v>
          </cell>
          <cell r="M250" t="str">
            <v>ABA</v>
          </cell>
          <cell r="N250" t="str">
            <v>C</v>
          </cell>
          <cell r="O250" t="str">
            <v>B</v>
          </cell>
          <cell r="P250">
            <v>0</v>
          </cell>
          <cell r="Q250" t="str">
            <v>-</v>
          </cell>
          <cell r="R250">
            <v>0</v>
          </cell>
          <cell r="S250" t="str">
            <v>C</v>
          </cell>
        </row>
        <row r="251">
          <cell r="E251">
            <v>254</v>
          </cell>
          <cell r="F251" t="str">
            <v>Tolmezzo</v>
          </cell>
          <cell r="G251">
            <v>8012</v>
          </cell>
          <cell r="H251">
            <v>46.381999999999998</v>
          </cell>
          <cell r="I251">
            <v>12.981999999999999</v>
          </cell>
          <cell r="J251" t="str">
            <v>A-B</v>
          </cell>
          <cell r="K251" t="str">
            <v>B</v>
          </cell>
          <cell r="L251">
            <v>0</v>
          </cell>
          <cell r="M251" t="str">
            <v>ABB</v>
          </cell>
          <cell r="N251" t="str">
            <v>C</v>
          </cell>
          <cell r="O251" t="str">
            <v>C</v>
          </cell>
          <cell r="P251">
            <v>0</v>
          </cell>
          <cell r="Q251" t="str">
            <v>-</v>
          </cell>
          <cell r="R251">
            <v>0</v>
          </cell>
          <cell r="S251" t="str">
            <v>C</v>
          </cell>
        </row>
        <row r="252">
          <cell r="E252">
            <v>255</v>
          </cell>
          <cell r="F252" t="str">
            <v>Forgaria Cornino</v>
          </cell>
          <cell r="G252">
            <v>8014</v>
          </cell>
          <cell r="H252">
            <v>46.220999999999997</v>
          </cell>
          <cell r="I252">
            <v>12.997</v>
          </cell>
          <cell r="J252" t="str">
            <v>A-B</v>
          </cell>
          <cell r="K252" t="str">
            <v>B</v>
          </cell>
          <cell r="L252">
            <v>0</v>
          </cell>
          <cell r="M252" t="str">
            <v>ABB</v>
          </cell>
          <cell r="N252" t="str">
            <v>C</v>
          </cell>
          <cell r="O252" t="str">
            <v>D</v>
          </cell>
          <cell r="P252">
            <v>0</v>
          </cell>
          <cell r="Q252" t="str">
            <v>-</v>
          </cell>
          <cell r="R252">
            <v>0</v>
          </cell>
          <cell r="S252" t="str">
            <v>C</v>
          </cell>
        </row>
        <row r="253">
          <cell r="E253">
            <v>256</v>
          </cell>
          <cell r="F253" t="str">
            <v>San Rocco</v>
          </cell>
          <cell r="G253">
            <v>8022</v>
          </cell>
          <cell r="H253">
            <v>46.225999999999999</v>
          </cell>
          <cell r="I253">
            <v>12.993</v>
          </cell>
          <cell r="J253" t="str">
            <v>A-A</v>
          </cell>
          <cell r="K253" t="str">
            <v>A</v>
          </cell>
          <cell r="L253">
            <v>0</v>
          </cell>
          <cell r="M253" t="str">
            <v>ABA</v>
          </cell>
          <cell r="N253" t="str">
            <v>C</v>
          </cell>
          <cell r="O253" t="str">
            <v>B</v>
          </cell>
          <cell r="P253">
            <v>0</v>
          </cell>
          <cell r="Q253" t="str">
            <v>-</v>
          </cell>
          <cell r="R253">
            <v>0</v>
          </cell>
          <cell r="S253" t="str">
            <v>C</v>
          </cell>
        </row>
        <row r="254">
          <cell r="E254">
            <v>257</v>
          </cell>
          <cell r="F254" t="str">
            <v>Buia</v>
          </cell>
          <cell r="G254">
            <v>8023</v>
          </cell>
          <cell r="H254">
            <v>46.222000000000001</v>
          </cell>
          <cell r="I254">
            <v>13.09</v>
          </cell>
          <cell r="J254" t="str">
            <v>A-C</v>
          </cell>
          <cell r="K254" t="str">
            <v>C</v>
          </cell>
          <cell r="L254">
            <v>0</v>
          </cell>
          <cell r="M254" t="str">
            <v>ABC</v>
          </cell>
          <cell r="N254" t="str">
            <v>A</v>
          </cell>
          <cell r="O254" t="str">
            <v>D</v>
          </cell>
          <cell r="P254">
            <v>0</v>
          </cell>
          <cell r="Q254" t="str">
            <v>-</v>
          </cell>
          <cell r="R254">
            <v>0</v>
          </cell>
          <cell r="S254" t="str">
            <v>D</v>
          </cell>
        </row>
        <row r="255">
          <cell r="E255">
            <v>258</v>
          </cell>
          <cell r="F255" t="str">
            <v>Tabas</v>
          </cell>
          <cell r="G255">
            <v>9101</v>
          </cell>
          <cell r="H255">
            <v>33.58</v>
          </cell>
          <cell r="I255">
            <v>56.92</v>
          </cell>
          <cell r="J255" t="str">
            <v>A-A</v>
          </cell>
          <cell r="K255" t="str">
            <v>A</v>
          </cell>
          <cell r="L255">
            <v>0</v>
          </cell>
          <cell r="M255" t="str">
            <v>ABC</v>
          </cell>
          <cell r="N255" t="str">
            <v>A</v>
          </cell>
          <cell r="O255" t="str">
            <v>C</v>
          </cell>
          <cell r="P255">
            <v>0</v>
          </cell>
          <cell r="Q255" t="str">
            <v>-</v>
          </cell>
          <cell r="R255">
            <v>0</v>
          </cell>
          <cell r="S255" t="str">
            <v>B</v>
          </cell>
        </row>
        <row r="256">
          <cell r="E256">
            <v>259</v>
          </cell>
          <cell r="F256" t="str">
            <v>Dayhook</v>
          </cell>
          <cell r="G256">
            <v>9102</v>
          </cell>
          <cell r="H256">
            <v>33.299999999999997</v>
          </cell>
          <cell r="I256">
            <v>57.52</v>
          </cell>
          <cell r="J256" t="str">
            <v>AKA</v>
          </cell>
          <cell r="K256" t="str">
            <v>A</v>
          </cell>
          <cell r="L256">
            <v>0</v>
          </cell>
          <cell r="M256" t="str">
            <v>ABB</v>
          </cell>
          <cell r="N256" t="str">
            <v>D</v>
          </cell>
          <cell r="O256" t="str">
            <v>B</v>
          </cell>
          <cell r="P256">
            <v>0</v>
          </cell>
          <cell r="Q256" t="str">
            <v>-</v>
          </cell>
          <cell r="R256">
            <v>0</v>
          </cell>
          <cell r="S256" t="str">
            <v>C</v>
          </cell>
        </row>
        <row r="257">
          <cell r="E257">
            <v>260</v>
          </cell>
          <cell r="F257" t="str">
            <v>Karakyr</v>
          </cell>
          <cell r="G257">
            <v>9201</v>
          </cell>
          <cell r="H257">
            <v>40.35</v>
          </cell>
          <cell r="I257">
            <v>63.47</v>
          </cell>
          <cell r="J257" t="str">
            <v>A-D</v>
          </cell>
          <cell r="K257" t="str">
            <v>D</v>
          </cell>
          <cell r="L257">
            <v>0</v>
          </cell>
          <cell r="M257" t="str">
            <v>AAA</v>
          </cell>
          <cell r="N257" t="str">
            <v>A</v>
          </cell>
          <cell r="O257" t="str">
            <v>B</v>
          </cell>
          <cell r="P257">
            <v>0</v>
          </cell>
          <cell r="Q257" t="str">
            <v>-</v>
          </cell>
          <cell r="R257">
            <v>0</v>
          </cell>
          <cell r="S257" t="str">
            <v>D</v>
          </cell>
        </row>
        <row r="258">
          <cell r="E258">
            <v>261</v>
          </cell>
          <cell r="F258" t="str">
            <v>Poe Road (temp)</v>
          </cell>
          <cell r="G258">
            <v>9400</v>
          </cell>
          <cell r="H258">
            <v>33.097000000000001</v>
          </cell>
          <cell r="I258">
            <v>-115.751</v>
          </cell>
          <cell r="J258" t="str">
            <v>IQD</v>
          </cell>
          <cell r="K258" t="str">
            <v>D</v>
          </cell>
          <cell r="L258">
            <v>0</v>
          </cell>
          <cell r="M258" t="str">
            <v>-QD</v>
          </cell>
          <cell r="N258" t="str">
            <v>A</v>
          </cell>
          <cell r="O258" t="str">
            <v>D</v>
          </cell>
          <cell r="P258" t="str">
            <v>D</v>
          </cell>
          <cell r="Q258" t="str">
            <v>-</v>
          </cell>
          <cell r="R258">
            <v>0</v>
          </cell>
          <cell r="S258" t="str">
            <v>D</v>
          </cell>
        </row>
        <row r="259">
          <cell r="E259">
            <v>262</v>
          </cell>
          <cell r="F259" t="str">
            <v>Kornbloom Road (temp)</v>
          </cell>
          <cell r="G259">
            <v>9401</v>
          </cell>
          <cell r="H259">
            <v>33.125</v>
          </cell>
          <cell r="I259">
            <v>-115.66500000000001</v>
          </cell>
          <cell r="J259" t="str">
            <v>IQD</v>
          </cell>
          <cell r="K259" t="str">
            <v>D</v>
          </cell>
          <cell r="L259">
            <v>0</v>
          </cell>
          <cell r="M259" t="str">
            <v>-QD</v>
          </cell>
          <cell r="N259" t="str">
            <v>A</v>
          </cell>
          <cell r="O259" t="str">
            <v>D</v>
          </cell>
          <cell r="P259" t="str">
            <v>D</v>
          </cell>
          <cell r="Q259" t="str">
            <v>-</v>
          </cell>
          <cell r="R259">
            <v>0</v>
          </cell>
          <cell r="S259" t="str">
            <v>D</v>
          </cell>
        </row>
        <row r="260">
          <cell r="E260">
            <v>263</v>
          </cell>
          <cell r="F260" t="str">
            <v>Niland Fire Station</v>
          </cell>
          <cell r="G260">
            <v>11023</v>
          </cell>
          <cell r="H260">
            <v>33.238999999999997</v>
          </cell>
          <cell r="I260">
            <v>-115.512</v>
          </cell>
          <cell r="J260" t="str">
            <v>AQD</v>
          </cell>
          <cell r="K260" t="str">
            <v>D</v>
          </cell>
          <cell r="L260">
            <v>0</v>
          </cell>
          <cell r="M260" t="str">
            <v>AQD</v>
          </cell>
          <cell r="N260" t="str">
            <v>A</v>
          </cell>
          <cell r="O260" t="str">
            <v>D</v>
          </cell>
          <cell r="P260" t="str">
            <v>D</v>
          </cell>
          <cell r="Q260">
            <v>6</v>
          </cell>
          <cell r="R260">
            <v>0</v>
          </cell>
          <cell r="S260" t="str">
            <v>D</v>
          </cell>
        </row>
        <row r="261">
          <cell r="E261">
            <v>264</v>
          </cell>
          <cell r="F261" t="str">
            <v>Westmorland Fire Sta</v>
          </cell>
          <cell r="G261">
            <v>11369</v>
          </cell>
          <cell r="H261">
            <v>33.036999999999999</v>
          </cell>
          <cell r="I261">
            <v>-115.623</v>
          </cell>
          <cell r="J261" t="str">
            <v>AHD</v>
          </cell>
          <cell r="K261" t="str">
            <v>D</v>
          </cell>
          <cell r="L261">
            <v>0</v>
          </cell>
          <cell r="M261" t="str">
            <v>ADD</v>
          </cell>
          <cell r="N261" t="str">
            <v>A</v>
          </cell>
          <cell r="O261" t="str">
            <v>D</v>
          </cell>
          <cell r="P261" t="str">
            <v>D</v>
          </cell>
          <cell r="Q261">
            <v>6</v>
          </cell>
          <cell r="R261">
            <v>0</v>
          </cell>
          <cell r="S261" t="str">
            <v>D</v>
          </cell>
        </row>
        <row r="262">
          <cell r="E262">
            <v>265</v>
          </cell>
          <cell r="F262" t="str">
            <v>Palm Springs Airport</v>
          </cell>
          <cell r="G262">
            <v>12025</v>
          </cell>
          <cell r="H262">
            <v>33.829000000000001</v>
          </cell>
          <cell r="I262">
            <v>-116.512</v>
          </cell>
          <cell r="J262" t="str">
            <v>IQD</v>
          </cell>
          <cell r="K262" t="str">
            <v>D</v>
          </cell>
          <cell r="L262">
            <v>0</v>
          </cell>
          <cell r="M262" t="str">
            <v>IQD</v>
          </cell>
          <cell r="N262" t="str">
            <v>A</v>
          </cell>
          <cell r="O262" t="str">
            <v>D</v>
          </cell>
          <cell r="P262" t="str">
            <v>D</v>
          </cell>
          <cell r="Q262" t="str">
            <v>-</v>
          </cell>
          <cell r="R262">
            <v>0</v>
          </cell>
          <cell r="S262" t="str">
            <v>D</v>
          </cell>
        </row>
        <row r="263">
          <cell r="E263">
            <v>266</v>
          </cell>
          <cell r="F263" t="str">
            <v>Indio - Coachella Canal</v>
          </cell>
          <cell r="G263">
            <v>12026</v>
          </cell>
          <cell r="H263">
            <v>33.716999999999999</v>
          </cell>
          <cell r="I263">
            <v>-116.155</v>
          </cell>
          <cell r="J263" t="str">
            <v>IQD</v>
          </cell>
          <cell r="K263" t="str">
            <v>D</v>
          </cell>
          <cell r="L263">
            <v>0</v>
          </cell>
          <cell r="M263" t="str">
            <v>IQD</v>
          </cell>
          <cell r="N263" t="str">
            <v>A</v>
          </cell>
          <cell r="O263" t="str">
            <v>D</v>
          </cell>
          <cell r="P263" t="str">
            <v>D</v>
          </cell>
          <cell r="Q263" t="str">
            <v>-</v>
          </cell>
          <cell r="R263">
            <v>0</v>
          </cell>
          <cell r="S263" t="str">
            <v>D</v>
          </cell>
        </row>
        <row r="264">
          <cell r="E264">
            <v>267</v>
          </cell>
          <cell r="F264" t="str">
            <v>Desert Hot Springs</v>
          </cell>
          <cell r="G264">
            <v>12149</v>
          </cell>
          <cell r="H264">
            <v>33.962000000000003</v>
          </cell>
          <cell r="I264">
            <v>-116.509</v>
          </cell>
          <cell r="J264" t="str">
            <v>AQD</v>
          </cell>
          <cell r="K264" t="str">
            <v>D</v>
          </cell>
          <cell r="L264">
            <v>0</v>
          </cell>
          <cell r="M264" t="str">
            <v>AQD</v>
          </cell>
          <cell r="N264" t="str">
            <v>A</v>
          </cell>
          <cell r="O264" t="str">
            <v>D</v>
          </cell>
          <cell r="P264" t="str">
            <v>D</v>
          </cell>
          <cell r="Q264" t="str">
            <v>-</v>
          </cell>
          <cell r="R264">
            <v>0</v>
          </cell>
          <cell r="S264" t="str">
            <v>C</v>
          </cell>
        </row>
        <row r="265">
          <cell r="E265">
            <v>268</v>
          </cell>
          <cell r="F265" t="str">
            <v>Puerta La Cruz</v>
          </cell>
          <cell r="G265">
            <v>12168</v>
          </cell>
          <cell r="H265">
            <v>33.323999999999998</v>
          </cell>
          <cell r="I265">
            <v>-116.68300000000001</v>
          </cell>
          <cell r="J265" t="str">
            <v>AQB</v>
          </cell>
          <cell r="K265" t="str">
            <v>B</v>
          </cell>
          <cell r="L265">
            <v>0</v>
          </cell>
          <cell r="M265" t="str">
            <v>AQB</v>
          </cell>
          <cell r="N265" t="str">
            <v>E</v>
          </cell>
          <cell r="O265" t="str">
            <v>C</v>
          </cell>
          <cell r="P265" t="str">
            <v>S</v>
          </cell>
          <cell r="Q265" t="str">
            <v>-</v>
          </cell>
          <cell r="R265">
            <v>0</v>
          </cell>
          <cell r="S265" t="str">
            <v>C</v>
          </cell>
        </row>
        <row r="266">
          <cell r="E266">
            <v>269</v>
          </cell>
          <cell r="F266" t="str">
            <v>San Jacinto - Valley Cemetary</v>
          </cell>
          <cell r="G266">
            <v>12202</v>
          </cell>
          <cell r="H266">
            <v>33.76</v>
          </cell>
          <cell r="I266">
            <v>-116.96</v>
          </cell>
          <cell r="J266" t="str">
            <v>AQD</v>
          </cell>
          <cell r="K266" t="str">
            <v>D</v>
          </cell>
          <cell r="L266">
            <v>0</v>
          </cell>
          <cell r="M266" t="str">
            <v>AQD</v>
          </cell>
          <cell r="N266" t="str">
            <v>A</v>
          </cell>
          <cell r="O266" t="str">
            <v>D</v>
          </cell>
          <cell r="P266" t="str">
            <v>S</v>
          </cell>
          <cell r="Q266" t="str">
            <v>-</v>
          </cell>
          <cell r="R266">
            <v>0</v>
          </cell>
          <cell r="S266" t="str">
            <v>D</v>
          </cell>
        </row>
        <row r="267">
          <cell r="E267">
            <v>270</v>
          </cell>
          <cell r="F267" t="str">
            <v>San Jacinto - Soboba</v>
          </cell>
          <cell r="G267">
            <v>12204</v>
          </cell>
          <cell r="H267">
            <v>33.796999999999997</v>
          </cell>
          <cell r="I267">
            <v>-116.88</v>
          </cell>
          <cell r="J267" t="str">
            <v>AQB</v>
          </cell>
          <cell r="K267" t="str">
            <v>B</v>
          </cell>
          <cell r="L267">
            <v>0</v>
          </cell>
          <cell r="M267" t="str">
            <v>AGC</v>
          </cell>
          <cell r="N267" t="str">
            <v>B</v>
          </cell>
          <cell r="O267" t="str">
            <v>D</v>
          </cell>
          <cell r="P267" t="str">
            <v>S</v>
          </cell>
          <cell r="Q267" t="str">
            <v>-</v>
          </cell>
          <cell r="R267">
            <v>0</v>
          </cell>
          <cell r="S267" t="str">
            <v>C</v>
          </cell>
        </row>
        <row r="268">
          <cell r="E268">
            <v>271</v>
          </cell>
          <cell r="F268" t="str">
            <v>Silent Valley - Poppet Flat</v>
          </cell>
          <cell r="G268">
            <v>12206</v>
          </cell>
          <cell r="H268">
            <v>33.850999999999999</v>
          </cell>
          <cell r="I268">
            <v>-116.852</v>
          </cell>
          <cell r="J268" t="str">
            <v>IGA</v>
          </cell>
          <cell r="K268" t="str">
            <v>A</v>
          </cell>
          <cell r="L268">
            <v>0</v>
          </cell>
          <cell r="M268" t="str">
            <v>IGA</v>
          </cell>
          <cell r="N268" t="str">
            <v>D</v>
          </cell>
          <cell r="O268" t="str">
            <v>B</v>
          </cell>
          <cell r="P268" t="str">
            <v>S</v>
          </cell>
          <cell r="Q268" t="str">
            <v>-</v>
          </cell>
          <cell r="R268">
            <v>0</v>
          </cell>
          <cell r="S268" t="str">
            <v>C</v>
          </cell>
        </row>
        <row r="269">
          <cell r="E269">
            <v>272</v>
          </cell>
          <cell r="F269" t="str">
            <v>Hemet Fire Station</v>
          </cell>
          <cell r="G269">
            <v>12331</v>
          </cell>
          <cell r="H269">
            <v>33.728999999999999</v>
          </cell>
          <cell r="I269">
            <v>-116.979</v>
          </cell>
          <cell r="J269" t="str">
            <v>AQD</v>
          </cell>
          <cell r="K269" t="str">
            <v>D</v>
          </cell>
          <cell r="L269">
            <v>0</v>
          </cell>
          <cell r="M269" t="str">
            <v>AQD</v>
          </cell>
          <cell r="N269" t="str">
            <v>A</v>
          </cell>
          <cell r="O269" t="str">
            <v>D</v>
          </cell>
          <cell r="P269" t="str">
            <v>S</v>
          </cell>
          <cell r="Q269" t="str">
            <v>-</v>
          </cell>
          <cell r="R269">
            <v>0</v>
          </cell>
          <cell r="S269" t="str">
            <v>D</v>
          </cell>
        </row>
        <row r="270">
          <cell r="E270">
            <v>273</v>
          </cell>
          <cell r="F270" t="str">
            <v>San Jacinto - CDF Fire Station</v>
          </cell>
          <cell r="G270">
            <v>12673</v>
          </cell>
          <cell r="H270">
            <v>33.786999999999999</v>
          </cell>
          <cell r="I270">
            <v>-116.958</v>
          </cell>
          <cell r="J270" t="str">
            <v>IHD</v>
          </cell>
          <cell r="K270" t="str">
            <v>D</v>
          </cell>
          <cell r="L270">
            <v>0</v>
          </cell>
          <cell r="M270" t="str">
            <v>IHD</v>
          </cell>
          <cell r="N270" t="str">
            <v>A</v>
          </cell>
          <cell r="O270" t="str">
            <v>D</v>
          </cell>
          <cell r="P270" t="str">
            <v>D</v>
          </cell>
          <cell r="Q270" t="str">
            <v>-</v>
          </cell>
          <cell r="R270">
            <v>0</v>
          </cell>
          <cell r="S270" t="str">
            <v>D</v>
          </cell>
        </row>
        <row r="271">
          <cell r="E271">
            <v>274</v>
          </cell>
          <cell r="F271" t="str">
            <v>Featherly Park - Maint</v>
          </cell>
          <cell r="G271">
            <v>13122</v>
          </cell>
          <cell r="H271">
            <v>33.869</v>
          </cell>
          <cell r="I271">
            <v>-117.709</v>
          </cell>
          <cell r="J271" t="str">
            <v>AHC</v>
          </cell>
          <cell r="K271" t="str">
            <v>C</v>
          </cell>
          <cell r="L271">
            <v>0</v>
          </cell>
          <cell r="M271" t="str">
            <v>AHC</v>
          </cell>
          <cell r="N271" t="str">
            <v>A</v>
          </cell>
          <cell r="O271" t="str">
            <v>D</v>
          </cell>
          <cell r="P271" t="str">
            <v>S</v>
          </cell>
          <cell r="Q271" t="str">
            <v>-</v>
          </cell>
          <cell r="R271">
            <v>0</v>
          </cell>
          <cell r="S271" t="str">
            <v>C</v>
          </cell>
        </row>
        <row r="272">
          <cell r="E272">
            <v>275</v>
          </cell>
          <cell r="F272" t="str">
            <v>Riverside Airport</v>
          </cell>
          <cell r="G272">
            <v>13123</v>
          </cell>
          <cell r="H272">
            <v>33.951000000000001</v>
          </cell>
          <cell r="I272">
            <v>-117.446</v>
          </cell>
          <cell r="J272" t="str">
            <v>AQB</v>
          </cell>
          <cell r="K272" t="str">
            <v>B</v>
          </cell>
          <cell r="L272">
            <v>0</v>
          </cell>
          <cell r="M272" t="str">
            <v>AQB</v>
          </cell>
          <cell r="N272" t="str">
            <v>A</v>
          </cell>
          <cell r="O272" t="str">
            <v>C</v>
          </cell>
          <cell r="P272" t="str">
            <v>S</v>
          </cell>
          <cell r="Q272" t="str">
            <v>-</v>
          </cell>
          <cell r="R272">
            <v>0</v>
          </cell>
          <cell r="S272" t="str">
            <v>C</v>
          </cell>
        </row>
        <row r="273">
          <cell r="E273">
            <v>276</v>
          </cell>
          <cell r="F273" t="str">
            <v>Newport Bch - Irvine Ave. F.S</v>
          </cell>
          <cell r="G273">
            <v>13160</v>
          </cell>
          <cell r="H273">
            <v>33.634</v>
          </cell>
          <cell r="I273">
            <v>-117.902</v>
          </cell>
          <cell r="J273" t="str">
            <v>AQB</v>
          </cell>
          <cell r="K273" t="str">
            <v>B</v>
          </cell>
          <cell r="L273">
            <v>0</v>
          </cell>
          <cell r="M273" t="str">
            <v>AQB</v>
          </cell>
          <cell r="N273" t="str">
            <v>B</v>
          </cell>
          <cell r="O273" t="str">
            <v>D</v>
          </cell>
          <cell r="P273" t="str">
            <v>D</v>
          </cell>
          <cell r="Q273" t="str">
            <v>-</v>
          </cell>
          <cell r="R273">
            <v>0</v>
          </cell>
          <cell r="S273" t="str">
            <v>C</v>
          </cell>
        </row>
        <row r="274">
          <cell r="E274">
            <v>277</v>
          </cell>
          <cell r="F274" t="str">
            <v>Temecula - 6th &amp; Mercedes</v>
          </cell>
          <cell r="G274">
            <v>13172</v>
          </cell>
          <cell r="H274">
            <v>33.496000000000002</v>
          </cell>
          <cell r="I274">
            <v>-117.149</v>
          </cell>
          <cell r="J274" t="str">
            <v>IQB</v>
          </cell>
          <cell r="K274" t="str">
            <v>B</v>
          </cell>
          <cell r="L274">
            <v>0</v>
          </cell>
          <cell r="M274" t="str">
            <v>AQB</v>
          </cell>
          <cell r="N274" t="str">
            <v>A</v>
          </cell>
          <cell r="O274" t="str">
            <v>C</v>
          </cell>
          <cell r="P274" t="str">
            <v>D</v>
          </cell>
          <cell r="Q274" t="str">
            <v>-</v>
          </cell>
          <cell r="R274">
            <v>0</v>
          </cell>
          <cell r="S274" t="str">
            <v>C</v>
          </cell>
        </row>
        <row r="275">
          <cell r="E275">
            <v>278</v>
          </cell>
          <cell r="F275" t="str">
            <v>Huntington Beach - Lake St</v>
          </cell>
          <cell r="G275">
            <v>13197</v>
          </cell>
          <cell r="H275">
            <v>33.661999999999999</v>
          </cell>
          <cell r="I275">
            <v>-117.997</v>
          </cell>
          <cell r="J275" t="str">
            <v>AQD</v>
          </cell>
          <cell r="K275" t="str">
            <v>D</v>
          </cell>
          <cell r="L275">
            <v>0</v>
          </cell>
          <cell r="M275" t="str">
            <v>AQD</v>
          </cell>
          <cell r="N275" t="str">
            <v>A</v>
          </cell>
          <cell r="O275" t="str">
            <v>D</v>
          </cell>
          <cell r="P275" t="str">
            <v>S</v>
          </cell>
          <cell r="Q275" t="str">
            <v>-</v>
          </cell>
          <cell r="R275">
            <v>0</v>
          </cell>
          <cell r="S275" t="str">
            <v>D</v>
          </cell>
        </row>
        <row r="276">
          <cell r="E276">
            <v>279</v>
          </cell>
          <cell r="F276" t="str">
            <v>Murrieta Hot Springs</v>
          </cell>
          <cell r="G276">
            <v>13198</v>
          </cell>
          <cell r="H276">
            <v>33.598999999999997</v>
          </cell>
          <cell r="I276">
            <v>-117.13200000000001</v>
          </cell>
          <cell r="J276" t="str">
            <v>IGA</v>
          </cell>
          <cell r="K276" t="str">
            <v>A</v>
          </cell>
          <cell r="L276">
            <v>0</v>
          </cell>
          <cell r="M276" t="str">
            <v>IGA</v>
          </cell>
          <cell r="N276" t="str">
            <v>D</v>
          </cell>
          <cell r="O276" t="str">
            <v>B</v>
          </cell>
          <cell r="P276" t="str">
            <v>S</v>
          </cell>
          <cell r="Q276" t="str">
            <v>-</v>
          </cell>
          <cell r="R276">
            <v>0</v>
          </cell>
          <cell r="S276" t="str">
            <v>C</v>
          </cell>
        </row>
        <row r="277">
          <cell r="E277">
            <v>280</v>
          </cell>
          <cell r="F277" t="str">
            <v>Winchester Bergman Ran</v>
          </cell>
          <cell r="G277">
            <v>13199</v>
          </cell>
          <cell r="H277">
            <v>33.64</v>
          </cell>
          <cell r="I277">
            <v>-117.09399999999999</v>
          </cell>
          <cell r="J277" t="str">
            <v>IGA</v>
          </cell>
          <cell r="K277" t="str">
            <v>A</v>
          </cell>
          <cell r="L277">
            <v>0</v>
          </cell>
          <cell r="M277" t="str">
            <v>AGA</v>
          </cell>
          <cell r="N277" t="str">
            <v>D</v>
          </cell>
          <cell r="O277" t="str">
            <v>B</v>
          </cell>
          <cell r="P277" t="str">
            <v>S</v>
          </cell>
          <cell r="Q277" t="str">
            <v>-</v>
          </cell>
          <cell r="R277">
            <v>0</v>
          </cell>
          <cell r="S277" t="str">
            <v>C</v>
          </cell>
        </row>
        <row r="278">
          <cell r="E278">
            <v>281</v>
          </cell>
          <cell r="F278" t="str">
            <v>Winchester Page Bros R</v>
          </cell>
          <cell r="G278">
            <v>13201</v>
          </cell>
          <cell r="H278">
            <v>33.718000000000004</v>
          </cell>
          <cell r="I278">
            <v>-117.02200000000001</v>
          </cell>
          <cell r="J278" t="str">
            <v>IHD</v>
          </cell>
          <cell r="K278" t="str">
            <v>D</v>
          </cell>
          <cell r="L278">
            <v>0</v>
          </cell>
          <cell r="M278" t="str">
            <v>IQD</v>
          </cell>
          <cell r="N278" t="str">
            <v>A</v>
          </cell>
          <cell r="O278" t="str">
            <v>D</v>
          </cell>
          <cell r="P278" t="str">
            <v>S</v>
          </cell>
          <cell r="Q278" t="str">
            <v>-</v>
          </cell>
          <cell r="R278">
            <v>0</v>
          </cell>
          <cell r="S278" t="str">
            <v>D</v>
          </cell>
        </row>
        <row r="279">
          <cell r="E279">
            <v>282</v>
          </cell>
          <cell r="F279" t="str">
            <v>Newport Bch - Newp &amp; Coast</v>
          </cell>
          <cell r="G279">
            <v>13610</v>
          </cell>
          <cell r="H279">
            <v>33.622999999999998</v>
          </cell>
          <cell r="I279">
            <v>-117.931</v>
          </cell>
          <cell r="J279" t="str">
            <v>IQD</v>
          </cell>
          <cell r="K279" t="str">
            <v>D</v>
          </cell>
          <cell r="L279">
            <v>0</v>
          </cell>
          <cell r="M279" t="str">
            <v>IMD</v>
          </cell>
          <cell r="N279" t="str">
            <v>C</v>
          </cell>
          <cell r="O279" t="str">
            <v>C</v>
          </cell>
          <cell r="P279" t="str">
            <v>D</v>
          </cell>
          <cell r="Q279" t="str">
            <v>-</v>
          </cell>
          <cell r="R279">
            <v>0</v>
          </cell>
          <cell r="S279" t="str">
            <v>D</v>
          </cell>
        </row>
        <row r="280">
          <cell r="E280">
            <v>283</v>
          </cell>
          <cell r="F280" t="str">
            <v>Hemet - Ryan Airfield</v>
          </cell>
          <cell r="G280">
            <v>13660</v>
          </cell>
          <cell r="H280">
            <v>33.731000000000002</v>
          </cell>
          <cell r="I280">
            <v>-117.023</v>
          </cell>
          <cell r="J280" t="str">
            <v>IHD</v>
          </cell>
          <cell r="K280" t="str">
            <v>D</v>
          </cell>
          <cell r="L280">
            <v>0</v>
          </cell>
          <cell r="M280" t="str">
            <v>IHD</v>
          </cell>
          <cell r="N280" t="str">
            <v>A</v>
          </cell>
          <cell r="O280" t="str">
            <v>D</v>
          </cell>
          <cell r="P280" t="str">
            <v>S</v>
          </cell>
          <cell r="Q280" t="str">
            <v>-</v>
          </cell>
          <cell r="R280">
            <v>0</v>
          </cell>
          <cell r="S280" t="str">
            <v>D</v>
          </cell>
        </row>
        <row r="281">
          <cell r="E281">
            <v>284</v>
          </cell>
          <cell r="F281" t="str">
            <v>San Pedro - Palos Verdes</v>
          </cell>
          <cell r="G281">
            <v>14159</v>
          </cell>
          <cell r="H281">
            <v>33.722000000000001</v>
          </cell>
          <cell r="I281">
            <v>-118.309</v>
          </cell>
          <cell r="J281" t="str">
            <v>AMA</v>
          </cell>
          <cell r="K281" t="str">
            <v>A</v>
          </cell>
          <cell r="L281">
            <v>0</v>
          </cell>
          <cell r="M281" t="str">
            <v>AMA</v>
          </cell>
          <cell r="N281" t="str">
            <v>C</v>
          </cell>
          <cell r="O281" t="str">
            <v>C</v>
          </cell>
          <cell r="P281" t="str">
            <v>S</v>
          </cell>
          <cell r="Q281" t="str">
            <v>-</v>
          </cell>
          <cell r="R281">
            <v>0</v>
          </cell>
          <cell r="S281" t="str">
            <v>C</v>
          </cell>
        </row>
        <row r="282">
          <cell r="E282">
            <v>285</v>
          </cell>
          <cell r="F282" t="str">
            <v>Inglewood - Union Oil</v>
          </cell>
          <cell r="G282">
            <v>14196</v>
          </cell>
          <cell r="H282">
            <v>33.905000000000001</v>
          </cell>
          <cell r="I282">
            <v>-118.279</v>
          </cell>
          <cell r="J282" t="str">
            <v>IQD</v>
          </cell>
          <cell r="K282" t="str">
            <v>D</v>
          </cell>
          <cell r="L282">
            <v>0</v>
          </cell>
          <cell r="M282" t="str">
            <v>IQD</v>
          </cell>
          <cell r="N282" t="str">
            <v>B</v>
          </cell>
          <cell r="O282" t="str">
            <v>D</v>
          </cell>
          <cell r="P282" t="str">
            <v>D</v>
          </cell>
          <cell r="Q282" t="str">
            <v>-</v>
          </cell>
          <cell r="R282">
            <v>0</v>
          </cell>
          <cell r="S282" t="str">
            <v>D</v>
          </cell>
        </row>
        <row r="283">
          <cell r="E283">
            <v>286</v>
          </cell>
          <cell r="F283" t="str">
            <v>LB - Recreation Park</v>
          </cell>
          <cell r="G283">
            <v>14241</v>
          </cell>
          <cell r="H283">
            <v>33.777999999999999</v>
          </cell>
          <cell r="I283">
            <v>-118.133</v>
          </cell>
          <cell r="J283" t="str">
            <v>IQD</v>
          </cell>
          <cell r="K283" t="str">
            <v>D</v>
          </cell>
          <cell r="L283">
            <v>0</v>
          </cell>
          <cell r="M283" t="str">
            <v>IQD</v>
          </cell>
          <cell r="N283" t="str">
            <v>B</v>
          </cell>
          <cell r="O283" t="str">
            <v>D</v>
          </cell>
          <cell r="P283" t="str">
            <v>D</v>
          </cell>
          <cell r="Q283" t="str">
            <v>-</v>
          </cell>
          <cell r="R283">
            <v>0</v>
          </cell>
          <cell r="S283" t="str">
            <v>D</v>
          </cell>
        </row>
        <row r="284">
          <cell r="E284">
            <v>287</v>
          </cell>
          <cell r="F284" t="str">
            <v>LB - Rancho Los Cerritos</v>
          </cell>
          <cell r="G284">
            <v>14242</v>
          </cell>
          <cell r="H284">
            <v>33.840000000000003</v>
          </cell>
          <cell r="I284">
            <v>-118.194</v>
          </cell>
          <cell r="J284" t="str">
            <v>IQD</v>
          </cell>
          <cell r="K284" t="str">
            <v>D</v>
          </cell>
          <cell r="L284">
            <v>0</v>
          </cell>
          <cell r="M284" t="str">
            <v>IQD</v>
          </cell>
          <cell r="N284" t="str">
            <v>A</v>
          </cell>
          <cell r="O284" t="str">
            <v>D</v>
          </cell>
          <cell r="P284" t="str">
            <v>D</v>
          </cell>
          <cell r="Q284" t="str">
            <v>-</v>
          </cell>
          <cell r="R284">
            <v>0</v>
          </cell>
          <cell r="S284" t="str">
            <v>D</v>
          </cell>
        </row>
        <row r="285">
          <cell r="E285">
            <v>288</v>
          </cell>
          <cell r="F285" t="str">
            <v>Downey - Co Maint Bldg</v>
          </cell>
          <cell r="G285">
            <v>14368</v>
          </cell>
          <cell r="H285">
            <v>33.923999999999999</v>
          </cell>
          <cell r="I285">
            <v>-118.167</v>
          </cell>
          <cell r="J285" t="str">
            <v>AHD</v>
          </cell>
          <cell r="K285" t="str">
            <v>D</v>
          </cell>
          <cell r="L285">
            <v>0</v>
          </cell>
          <cell r="M285" t="str">
            <v>AQD</v>
          </cell>
          <cell r="N285" t="str">
            <v>A</v>
          </cell>
          <cell r="O285" t="str">
            <v>D</v>
          </cell>
          <cell r="P285" t="str">
            <v>D</v>
          </cell>
          <cell r="Q285" t="str">
            <v>-</v>
          </cell>
          <cell r="R285">
            <v>0</v>
          </cell>
          <cell r="S285" t="str">
            <v>D</v>
          </cell>
        </row>
        <row r="286">
          <cell r="E286">
            <v>289</v>
          </cell>
          <cell r="F286" t="str">
            <v>LB - Harbor Admin FF</v>
          </cell>
          <cell r="G286">
            <v>14395</v>
          </cell>
          <cell r="H286">
            <v>33.753999999999998</v>
          </cell>
          <cell r="I286">
            <v>-118.2</v>
          </cell>
          <cell r="J286" t="str">
            <v>IHD</v>
          </cell>
          <cell r="K286" t="str">
            <v>D</v>
          </cell>
          <cell r="L286">
            <v>0</v>
          </cell>
          <cell r="M286" t="str">
            <v>IQD</v>
          </cell>
          <cell r="N286" t="str">
            <v>A</v>
          </cell>
          <cell r="O286" t="str">
            <v>D</v>
          </cell>
          <cell r="P286" t="str">
            <v>D</v>
          </cell>
          <cell r="Q286" t="str">
            <v>-</v>
          </cell>
          <cell r="R286">
            <v>0</v>
          </cell>
          <cell r="S286" t="str">
            <v>D</v>
          </cell>
        </row>
        <row r="287">
          <cell r="E287">
            <v>290</v>
          </cell>
          <cell r="F287" t="str">
            <v>LA - 116th St School</v>
          </cell>
          <cell r="G287">
            <v>14403</v>
          </cell>
          <cell r="H287">
            <v>33.929000000000002</v>
          </cell>
          <cell r="I287">
            <v>-118.26</v>
          </cell>
          <cell r="J287" t="str">
            <v>AQD</v>
          </cell>
          <cell r="K287" t="str">
            <v>D</v>
          </cell>
          <cell r="L287">
            <v>0</v>
          </cell>
          <cell r="M287" t="str">
            <v>AQD</v>
          </cell>
          <cell r="N287" t="str">
            <v>B</v>
          </cell>
          <cell r="O287" t="str">
            <v>D</v>
          </cell>
          <cell r="P287" t="str">
            <v>D</v>
          </cell>
          <cell r="Q287" t="str">
            <v>-</v>
          </cell>
          <cell r="R287">
            <v>0</v>
          </cell>
          <cell r="S287" t="str">
            <v>D</v>
          </cell>
        </row>
        <row r="288">
          <cell r="E288">
            <v>291</v>
          </cell>
          <cell r="F288" t="str">
            <v>Rancho Palos Verdes - Hawth</v>
          </cell>
          <cell r="G288">
            <v>14404</v>
          </cell>
          <cell r="H288">
            <v>33.746000000000002</v>
          </cell>
          <cell r="I288">
            <v>-118.396</v>
          </cell>
          <cell r="J288" t="str">
            <v>AMA</v>
          </cell>
          <cell r="K288" t="str">
            <v>A</v>
          </cell>
          <cell r="L288">
            <v>0</v>
          </cell>
          <cell r="M288" t="str">
            <v>AMA</v>
          </cell>
          <cell r="N288" t="str">
            <v>C</v>
          </cell>
          <cell r="O288" t="str">
            <v>C</v>
          </cell>
          <cell r="P288" t="str">
            <v>S</v>
          </cell>
          <cell r="Q288" t="str">
            <v>-</v>
          </cell>
          <cell r="R288">
            <v>0</v>
          </cell>
          <cell r="S288" t="str">
            <v>C</v>
          </cell>
        </row>
        <row r="289">
          <cell r="E289">
            <v>292</v>
          </cell>
          <cell r="F289" t="str">
            <v>Rolling Hills Est-Rancho Vista</v>
          </cell>
          <cell r="G289">
            <v>14405</v>
          </cell>
          <cell r="H289">
            <v>33.786999999999999</v>
          </cell>
          <cell r="I289">
            <v>-118.35599999999999</v>
          </cell>
          <cell r="J289" t="str">
            <v>AMA</v>
          </cell>
          <cell r="K289" t="str">
            <v>A</v>
          </cell>
          <cell r="L289">
            <v>0</v>
          </cell>
          <cell r="M289" t="str">
            <v>APA</v>
          </cell>
          <cell r="N289" t="str">
            <v>C</v>
          </cell>
          <cell r="O289" t="str">
            <v>C</v>
          </cell>
          <cell r="P289" t="str">
            <v>S</v>
          </cell>
          <cell r="Q289" t="str">
            <v>-</v>
          </cell>
          <cell r="R289">
            <v>0</v>
          </cell>
          <cell r="S289" t="str">
            <v>C</v>
          </cell>
        </row>
        <row r="290">
          <cell r="E290">
            <v>293</v>
          </cell>
          <cell r="F290" t="str">
            <v>LB - City Hall</v>
          </cell>
          <cell r="G290">
            <v>14560</v>
          </cell>
          <cell r="H290">
            <v>33.768000000000001</v>
          </cell>
          <cell r="I290">
            <v>-118.196</v>
          </cell>
          <cell r="J290" t="str">
            <v>IQD</v>
          </cell>
          <cell r="K290" t="str">
            <v>D</v>
          </cell>
          <cell r="L290">
            <v>0</v>
          </cell>
          <cell r="M290" t="str">
            <v>IQD</v>
          </cell>
          <cell r="N290" t="str">
            <v>B</v>
          </cell>
          <cell r="O290" t="str">
            <v>D</v>
          </cell>
          <cell r="P290" t="str">
            <v>D</v>
          </cell>
          <cell r="Q290" t="str">
            <v>-</v>
          </cell>
          <cell r="R290">
            <v>0</v>
          </cell>
          <cell r="S290" t="str">
            <v>C</v>
          </cell>
        </row>
        <row r="291">
          <cell r="E291">
            <v>294</v>
          </cell>
          <cell r="F291" t="str">
            <v>Seal Beach - Office Bldg</v>
          </cell>
          <cell r="G291">
            <v>14578</v>
          </cell>
          <cell r="H291">
            <v>33.756999999999998</v>
          </cell>
          <cell r="I291">
            <v>-118.084</v>
          </cell>
          <cell r="J291" t="str">
            <v>IQD</v>
          </cell>
          <cell r="K291" t="str">
            <v>D</v>
          </cell>
          <cell r="L291">
            <v>0</v>
          </cell>
          <cell r="M291" t="str">
            <v>IQD</v>
          </cell>
          <cell r="N291" t="str">
            <v>A</v>
          </cell>
          <cell r="O291" t="str">
            <v>D</v>
          </cell>
          <cell r="P291" t="str">
            <v>D</v>
          </cell>
          <cell r="Q291" t="str">
            <v>-</v>
          </cell>
          <cell r="R291">
            <v>0</v>
          </cell>
          <cell r="S291" t="str">
            <v>D</v>
          </cell>
        </row>
        <row r="292">
          <cell r="E292">
            <v>295</v>
          </cell>
          <cell r="F292" t="str">
            <v>Amboy</v>
          </cell>
          <cell r="G292">
            <v>21081</v>
          </cell>
          <cell r="H292">
            <v>34.56</v>
          </cell>
          <cell r="I292">
            <v>-115.74299999999999</v>
          </cell>
          <cell r="J292" t="str">
            <v>AQB</v>
          </cell>
          <cell r="K292" t="str">
            <v>B</v>
          </cell>
          <cell r="L292">
            <v>0</v>
          </cell>
          <cell r="M292" t="str">
            <v>AQB</v>
          </cell>
          <cell r="N292" t="str">
            <v>E</v>
          </cell>
          <cell r="O292" t="str">
            <v>C</v>
          </cell>
          <cell r="P292" t="str">
            <v>D</v>
          </cell>
          <cell r="Q292" t="str">
            <v>-</v>
          </cell>
          <cell r="R292">
            <v>0</v>
          </cell>
          <cell r="S292" t="str">
            <v>C</v>
          </cell>
        </row>
        <row r="293">
          <cell r="E293">
            <v>296</v>
          </cell>
          <cell r="F293" t="str">
            <v>Yermo Fire Station</v>
          </cell>
          <cell r="G293">
            <v>22074</v>
          </cell>
          <cell r="H293">
            <v>34.904000000000003</v>
          </cell>
          <cell r="I293">
            <v>-116.82299999999999</v>
          </cell>
          <cell r="J293" t="str">
            <v>AQD</v>
          </cell>
          <cell r="K293" t="str">
            <v>D</v>
          </cell>
          <cell r="L293">
            <v>0</v>
          </cell>
          <cell r="M293" t="str">
            <v>AQD</v>
          </cell>
          <cell r="N293" t="str">
            <v>A</v>
          </cell>
          <cell r="O293" t="str">
            <v>D</v>
          </cell>
          <cell r="P293" t="str">
            <v>D</v>
          </cell>
          <cell r="Q293" t="str">
            <v>-</v>
          </cell>
          <cell r="R293">
            <v>0</v>
          </cell>
          <cell r="S293" t="str">
            <v>D</v>
          </cell>
        </row>
        <row r="294">
          <cell r="E294">
            <v>297</v>
          </cell>
          <cell r="F294" t="str">
            <v>Twentynine Palms</v>
          </cell>
          <cell r="G294">
            <v>22161</v>
          </cell>
          <cell r="H294">
            <v>34.021000000000001</v>
          </cell>
          <cell r="I294">
            <v>-116.009</v>
          </cell>
          <cell r="J294" t="str">
            <v>AGA</v>
          </cell>
          <cell r="K294" t="str">
            <v>A</v>
          </cell>
          <cell r="L294">
            <v>0</v>
          </cell>
          <cell r="M294" t="str">
            <v>AGA</v>
          </cell>
          <cell r="N294" t="str">
            <v>D</v>
          </cell>
          <cell r="O294" t="str">
            <v>B</v>
          </cell>
          <cell r="P294" t="str">
            <v>S</v>
          </cell>
          <cell r="Q294" t="str">
            <v>-</v>
          </cell>
          <cell r="R294">
            <v>0</v>
          </cell>
          <cell r="S294" t="str">
            <v>C</v>
          </cell>
        </row>
        <row r="295">
          <cell r="E295">
            <v>298</v>
          </cell>
          <cell r="F295" t="str">
            <v>Joshua Tree</v>
          </cell>
          <cell r="G295">
            <v>22170</v>
          </cell>
          <cell r="H295">
            <v>34.130000000000003</v>
          </cell>
          <cell r="I295">
            <v>-116.31399999999999</v>
          </cell>
          <cell r="J295" t="str">
            <v>AQC</v>
          </cell>
          <cell r="K295" t="str">
            <v>C</v>
          </cell>
          <cell r="L295">
            <v>0</v>
          </cell>
          <cell r="M295" t="str">
            <v>AGC</v>
          </cell>
          <cell r="N295" t="str">
            <v>A</v>
          </cell>
          <cell r="O295" t="str">
            <v>D</v>
          </cell>
          <cell r="P295" t="str">
            <v>S</v>
          </cell>
          <cell r="Q295" t="str">
            <v>-</v>
          </cell>
          <cell r="R295">
            <v>0</v>
          </cell>
          <cell r="S295" t="str">
            <v>C</v>
          </cell>
        </row>
        <row r="296">
          <cell r="E296">
            <v>299</v>
          </cell>
          <cell r="F296" t="str">
            <v>Landers Fire Station</v>
          </cell>
          <cell r="G296" t="str">
            <v>22T13</v>
          </cell>
          <cell r="H296">
            <v>34.274000000000001</v>
          </cell>
          <cell r="I296">
            <v>-116.392</v>
          </cell>
          <cell r="J296" t="str">
            <v>AQD</v>
          </cell>
          <cell r="K296" t="str">
            <v>D</v>
          </cell>
          <cell r="L296">
            <v>0</v>
          </cell>
          <cell r="M296" t="str">
            <v>AQD</v>
          </cell>
          <cell r="N296" t="str">
            <v>A</v>
          </cell>
          <cell r="O296" t="str">
            <v>D</v>
          </cell>
          <cell r="P296" t="str">
            <v>D</v>
          </cell>
          <cell r="Q296" t="str">
            <v>-</v>
          </cell>
          <cell r="R296">
            <v>0</v>
          </cell>
          <cell r="S296" t="str">
            <v>D</v>
          </cell>
        </row>
        <row r="297">
          <cell r="E297">
            <v>300</v>
          </cell>
          <cell r="F297" t="str">
            <v>Hesperia</v>
          </cell>
          <cell r="G297">
            <v>23321</v>
          </cell>
          <cell r="H297">
            <v>34.448</v>
          </cell>
          <cell r="I297">
            <v>-117.327</v>
          </cell>
          <cell r="J297" t="str">
            <v>AQD</v>
          </cell>
          <cell r="K297" t="str">
            <v>D</v>
          </cell>
          <cell r="L297">
            <v>0</v>
          </cell>
          <cell r="M297" t="str">
            <v>AQD</v>
          </cell>
          <cell r="N297" t="str">
            <v>B</v>
          </cell>
          <cell r="O297" t="str">
            <v>D</v>
          </cell>
          <cell r="P297" t="str">
            <v>D</v>
          </cell>
          <cell r="Q297" t="str">
            <v>-</v>
          </cell>
          <cell r="R297">
            <v>0</v>
          </cell>
          <cell r="S297" t="str">
            <v>D</v>
          </cell>
        </row>
        <row r="298">
          <cell r="E298">
            <v>301</v>
          </cell>
          <cell r="F298" t="str">
            <v>Rancho Cucamonga - FF</v>
          </cell>
          <cell r="G298">
            <v>23497</v>
          </cell>
          <cell r="H298">
            <v>34.103999999999999</v>
          </cell>
          <cell r="I298">
            <v>-117.574</v>
          </cell>
          <cell r="J298" t="str">
            <v>IHD</v>
          </cell>
          <cell r="K298" t="str">
            <v>D</v>
          </cell>
          <cell r="L298">
            <v>0</v>
          </cell>
          <cell r="M298" t="str">
            <v>IHD</v>
          </cell>
          <cell r="N298" t="str">
            <v>A</v>
          </cell>
          <cell r="O298" t="str">
            <v>D</v>
          </cell>
          <cell r="P298" t="str">
            <v>D</v>
          </cell>
          <cell r="Q298" t="str">
            <v>-</v>
          </cell>
          <cell r="R298">
            <v>0</v>
          </cell>
          <cell r="S298" t="str">
            <v>C</v>
          </cell>
        </row>
        <row r="299">
          <cell r="E299">
            <v>302</v>
          </cell>
          <cell r="F299" t="str">
            <v>Pomona - 4th &amp; Locust FF</v>
          </cell>
          <cell r="G299">
            <v>23525</v>
          </cell>
          <cell r="H299">
            <v>34.055999999999997</v>
          </cell>
          <cell r="I299">
            <v>-117.748</v>
          </cell>
          <cell r="J299" t="str">
            <v>IQD</v>
          </cell>
          <cell r="K299" t="str">
            <v>D</v>
          </cell>
          <cell r="L299">
            <v>0</v>
          </cell>
          <cell r="M299" t="str">
            <v>IQD</v>
          </cell>
          <cell r="N299" t="str">
            <v>A</v>
          </cell>
          <cell r="O299" t="str">
            <v>D</v>
          </cell>
          <cell r="P299" t="str">
            <v>D</v>
          </cell>
          <cell r="Q299" t="str">
            <v>-</v>
          </cell>
          <cell r="R299">
            <v>0</v>
          </cell>
          <cell r="S299" t="str">
            <v>D</v>
          </cell>
        </row>
        <row r="300">
          <cell r="E300">
            <v>303</v>
          </cell>
          <cell r="F300" t="str">
            <v>San Bernardino - E &amp; Hospitality</v>
          </cell>
          <cell r="G300">
            <v>23542</v>
          </cell>
          <cell r="H300">
            <v>34.064999999999998</v>
          </cell>
          <cell r="I300">
            <v>-117.292</v>
          </cell>
          <cell r="J300" t="str">
            <v>IHD</v>
          </cell>
          <cell r="K300" t="str">
            <v>D</v>
          </cell>
          <cell r="L300">
            <v>0</v>
          </cell>
          <cell r="M300" t="str">
            <v>-HD</v>
          </cell>
          <cell r="N300" t="str">
            <v>A</v>
          </cell>
          <cell r="O300" t="str">
            <v>D</v>
          </cell>
          <cell r="P300" t="str">
            <v>D</v>
          </cell>
          <cell r="Q300" t="str">
            <v>-</v>
          </cell>
          <cell r="R300">
            <v>0</v>
          </cell>
          <cell r="S300" t="str">
            <v>D</v>
          </cell>
        </row>
        <row r="301">
          <cell r="E301">
            <v>304</v>
          </cell>
          <cell r="F301" t="str">
            <v>Barstow</v>
          </cell>
          <cell r="G301">
            <v>23559</v>
          </cell>
          <cell r="H301">
            <v>34.887</v>
          </cell>
          <cell r="I301">
            <v>-117.047</v>
          </cell>
          <cell r="J301" t="str">
            <v>IQD</v>
          </cell>
          <cell r="K301" t="str">
            <v>D</v>
          </cell>
          <cell r="L301">
            <v>0</v>
          </cell>
          <cell r="M301" t="str">
            <v>IQD</v>
          </cell>
          <cell r="N301" t="str">
            <v>A</v>
          </cell>
          <cell r="O301" t="str">
            <v>D</v>
          </cell>
          <cell r="P301" t="str">
            <v>D</v>
          </cell>
          <cell r="Q301" t="str">
            <v>-</v>
          </cell>
          <cell r="R301">
            <v>0</v>
          </cell>
          <cell r="S301" t="str">
            <v>C</v>
          </cell>
        </row>
        <row r="302">
          <cell r="E302">
            <v>305</v>
          </cell>
          <cell r="F302" t="str">
            <v>Mt Baldy - Elementary Sch</v>
          </cell>
          <cell r="G302">
            <v>23572</v>
          </cell>
          <cell r="H302">
            <v>34.232999999999997</v>
          </cell>
          <cell r="I302">
            <v>-117.661</v>
          </cell>
          <cell r="J302" t="str">
            <v>IHB</v>
          </cell>
          <cell r="K302" t="str">
            <v>B</v>
          </cell>
          <cell r="L302">
            <v>0</v>
          </cell>
          <cell r="M302" t="str">
            <v>IQB</v>
          </cell>
          <cell r="N302" t="str">
            <v>A</v>
          </cell>
          <cell r="O302" t="str">
            <v>C</v>
          </cell>
          <cell r="P302" t="str">
            <v>S</v>
          </cell>
          <cell r="Q302" t="str">
            <v>-</v>
          </cell>
          <cell r="R302">
            <v>0</v>
          </cell>
          <cell r="S302" t="str">
            <v>C</v>
          </cell>
        </row>
        <row r="303">
          <cell r="E303">
            <v>306</v>
          </cell>
          <cell r="F303" t="str">
            <v>Wrightwood - Nielson Ranch</v>
          </cell>
          <cell r="G303">
            <v>23573</v>
          </cell>
          <cell r="H303">
            <v>34.314</v>
          </cell>
          <cell r="I303">
            <v>-117.545</v>
          </cell>
          <cell r="J303" t="str">
            <v>IHC</v>
          </cell>
          <cell r="K303" t="str">
            <v>C</v>
          </cell>
          <cell r="L303">
            <v>0</v>
          </cell>
          <cell r="M303" t="str">
            <v>IHC</v>
          </cell>
          <cell r="N303" t="str">
            <v>A</v>
          </cell>
          <cell r="O303" t="str">
            <v>C</v>
          </cell>
          <cell r="P303" t="str">
            <v>S</v>
          </cell>
          <cell r="Q303" t="str">
            <v>-</v>
          </cell>
          <cell r="R303">
            <v>0</v>
          </cell>
          <cell r="S303" t="str">
            <v>C</v>
          </cell>
        </row>
        <row r="304">
          <cell r="E304">
            <v>307</v>
          </cell>
          <cell r="F304" t="str">
            <v>Wrightwood - Swarthout</v>
          </cell>
          <cell r="G304">
            <v>23574</v>
          </cell>
          <cell r="H304">
            <v>34.369</v>
          </cell>
          <cell r="I304">
            <v>-117.658</v>
          </cell>
          <cell r="J304" t="str">
            <v>IHD</v>
          </cell>
          <cell r="K304" t="str">
            <v>D</v>
          </cell>
          <cell r="L304">
            <v>0</v>
          </cell>
          <cell r="M304" t="str">
            <v>IHB</v>
          </cell>
          <cell r="N304" t="str">
            <v>A</v>
          </cell>
          <cell r="O304" t="str">
            <v>C</v>
          </cell>
          <cell r="P304" t="str">
            <v>S</v>
          </cell>
          <cell r="Q304" t="str">
            <v>-</v>
          </cell>
          <cell r="R304">
            <v>0</v>
          </cell>
          <cell r="S304" t="str">
            <v>C</v>
          </cell>
        </row>
        <row r="305">
          <cell r="E305">
            <v>308</v>
          </cell>
          <cell r="F305" t="str">
            <v>Wrightwood - Jackson Flat</v>
          </cell>
          <cell r="G305">
            <v>23590</v>
          </cell>
          <cell r="H305">
            <v>34.381</v>
          </cell>
          <cell r="I305">
            <v>-117.73699999999999</v>
          </cell>
          <cell r="J305" t="str">
            <v>IJA</v>
          </cell>
          <cell r="K305" t="str">
            <v>A</v>
          </cell>
          <cell r="L305">
            <v>0</v>
          </cell>
          <cell r="M305" t="str">
            <v>IJA</v>
          </cell>
          <cell r="N305" t="str">
            <v>D</v>
          </cell>
          <cell r="O305" t="str">
            <v>B</v>
          </cell>
          <cell r="P305" t="str">
            <v>S</v>
          </cell>
          <cell r="Q305" t="str">
            <v>-</v>
          </cell>
          <cell r="R305">
            <v>0</v>
          </cell>
          <cell r="S305" t="str">
            <v>C</v>
          </cell>
        </row>
        <row r="306">
          <cell r="E306">
            <v>309</v>
          </cell>
          <cell r="F306" t="str">
            <v>Littlerock - Brainard Can</v>
          </cell>
          <cell r="G306">
            <v>23595</v>
          </cell>
          <cell r="H306">
            <v>34.485999999999997</v>
          </cell>
          <cell r="I306">
            <v>-117.98</v>
          </cell>
          <cell r="J306" t="str">
            <v>IGA</v>
          </cell>
          <cell r="K306" t="str">
            <v>A</v>
          </cell>
          <cell r="L306">
            <v>0</v>
          </cell>
          <cell r="M306" t="str">
            <v>IGA</v>
          </cell>
          <cell r="N306" t="str">
            <v>D</v>
          </cell>
          <cell r="O306" t="str">
            <v>B</v>
          </cell>
          <cell r="P306" t="str">
            <v>S</v>
          </cell>
          <cell r="Q306" t="str">
            <v>-</v>
          </cell>
          <cell r="R306">
            <v>0</v>
          </cell>
          <cell r="S306" t="str">
            <v>C</v>
          </cell>
        </row>
        <row r="307">
          <cell r="E307">
            <v>310</v>
          </cell>
          <cell r="F307" t="str">
            <v>Phelan - Wilson Ranch</v>
          </cell>
          <cell r="G307">
            <v>23597</v>
          </cell>
          <cell r="H307">
            <v>34.466999999999999</v>
          </cell>
          <cell r="I307">
            <v>-117.52</v>
          </cell>
          <cell r="J307" t="str">
            <v>IHD</v>
          </cell>
          <cell r="K307" t="str">
            <v>D</v>
          </cell>
          <cell r="L307">
            <v>0</v>
          </cell>
          <cell r="M307" t="str">
            <v>IHD</v>
          </cell>
          <cell r="N307" t="str">
            <v>A</v>
          </cell>
          <cell r="O307" t="str">
            <v>D</v>
          </cell>
          <cell r="P307" t="str">
            <v>D</v>
          </cell>
          <cell r="Q307" t="str">
            <v>-</v>
          </cell>
          <cell r="R307">
            <v>0</v>
          </cell>
          <cell r="S307" t="str">
            <v>D</v>
          </cell>
        </row>
        <row r="308">
          <cell r="E308">
            <v>311</v>
          </cell>
          <cell r="F308" t="str">
            <v>Rancho Cucamonga - Deer Can</v>
          </cell>
          <cell r="G308">
            <v>23598</v>
          </cell>
          <cell r="H308">
            <v>34.168999999999997</v>
          </cell>
          <cell r="I308">
            <v>-117.57899999999999</v>
          </cell>
          <cell r="J308" t="str">
            <v>IGA</v>
          </cell>
          <cell r="K308" t="str">
            <v>A</v>
          </cell>
          <cell r="L308">
            <v>0</v>
          </cell>
          <cell r="M308" t="str">
            <v>IGA</v>
          </cell>
          <cell r="N308" t="str">
            <v>D</v>
          </cell>
          <cell r="O308" t="str">
            <v>B</v>
          </cell>
          <cell r="P308" t="str">
            <v>S</v>
          </cell>
          <cell r="Q308" t="str">
            <v>-</v>
          </cell>
          <cell r="R308">
            <v>0</v>
          </cell>
          <cell r="S308" t="str">
            <v>C</v>
          </cell>
        </row>
        <row r="309">
          <cell r="E309">
            <v>312</v>
          </cell>
          <cell r="F309" t="str">
            <v>San Bernardino - CSUSB Gr</v>
          </cell>
          <cell r="G309">
            <v>23672</v>
          </cell>
          <cell r="H309">
            <v>34.183</v>
          </cell>
          <cell r="I309">
            <v>-117.321</v>
          </cell>
          <cell r="J309" t="str">
            <v>IHD</v>
          </cell>
          <cell r="K309" t="str">
            <v>D</v>
          </cell>
          <cell r="L309">
            <v>0</v>
          </cell>
          <cell r="M309" t="str">
            <v>IHD</v>
          </cell>
          <cell r="N309" t="str">
            <v>A</v>
          </cell>
          <cell r="O309" t="str">
            <v>D</v>
          </cell>
          <cell r="P309" t="str">
            <v>D</v>
          </cell>
          <cell r="Q309" t="str">
            <v>-</v>
          </cell>
          <cell r="R309">
            <v>0</v>
          </cell>
          <cell r="S309" t="str">
            <v>D</v>
          </cell>
        </row>
        <row r="310">
          <cell r="E310">
            <v>313</v>
          </cell>
          <cell r="F310" t="str">
            <v>Vasquez Rocks Park</v>
          </cell>
          <cell r="G310">
            <v>24047</v>
          </cell>
          <cell r="H310">
            <v>34.491999999999997</v>
          </cell>
          <cell r="I310">
            <v>-118.327</v>
          </cell>
          <cell r="J310" t="str">
            <v>IOA</v>
          </cell>
          <cell r="K310" t="str">
            <v>A</v>
          </cell>
          <cell r="L310">
            <v>0</v>
          </cell>
          <cell r="M310" t="str">
            <v>IQC</v>
          </cell>
          <cell r="N310" t="str">
            <v>E</v>
          </cell>
          <cell r="O310" t="str">
            <v>B</v>
          </cell>
          <cell r="P310" t="str">
            <v>S</v>
          </cell>
          <cell r="Q310" t="str">
            <v>-</v>
          </cell>
          <cell r="R310">
            <v>0</v>
          </cell>
          <cell r="S310" t="str">
            <v>B</v>
          </cell>
        </row>
        <row r="311">
          <cell r="E311">
            <v>314</v>
          </cell>
          <cell r="F311" t="str">
            <v>Leona Valley #5 - Ritter</v>
          </cell>
          <cell r="G311">
            <v>24055</v>
          </cell>
          <cell r="H311">
            <v>34.6</v>
          </cell>
          <cell r="I311">
            <v>-118.241</v>
          </cell>
          <cell r="J311" t="str">
            <v>IQC</v>
          </cell>
          <cell r="K311" t="str">
            <v>C</v>
          </cell>
          <cell r="L311">
            <v>0</v>
          </cell>
          <cell r="M311" t="str">
            <v>IQC</v>
          </cell>
          <cell r="N311" t="str">
            <v>A</v>
          </cell>
          <cell r="O311" t="str">
            <v>C</v>
          </cell>
          <cell r="P311" t="str">
            <v>S</v>
          </cell>
          <cell r="Q311" t="str">
            <v>-</v>
          </cell>
          <cell r="R311">
            <v>0</v>
          </cell>
          <cell r="S311" t="str">
            <v>C</v>
          </cell>
        </row>
        <row r="312">
          <cell r="E312">
            <v>315</v>
          </cell>
          <cell r="F312" t="str">
            <v>Arleta - Nordhoff Fire Sta</v>
          </cell>
          <cell r="G312">
            <v>24087</v>
          </cell>
          <cell r="H312">
            <v>34.235999999999997</v>
          </cell>
          <cell r="I312">
            <v>-118.43899999999999</v>
          </cell>
          <cell r="J312" t="str">
            <v>AHD</v>
          </cell>
          <cell r="K312" t="str">
            <v>D</v>
          </cell>
          <cell r="L312">
            <v>0</v>
          </cell>
          <cell r="M312" t="str">
            <v>AQD</v>
          </cell>
          <cell r="N312" t="str">
            <v>A</v>
          </cell>
          <cell r="O312" t="str">
            <v>D</v>
          </cell>
          <cell r="P312" t="str">
            <v>D</v>
          </cell>
          <cell r="Q312" t="str">
            <v>-</v>
          </cell>
          <cell r="R312">
            <v>0</v>
          </cell>
          <cell r="S312" t="str">
            <v>D</v>
          </cell>
        </row>
        <row r="313">
          <cell r="E313">
            <v>316</v>
          </cell>
          <cell r="F313" t="str">
            <v>Pacoima Kagel Canyon</v>
          </cell>
          <cell r="G313">
            <v>24088</v>
          </cell>
          <cell r="H313">
            <v>34.295999999999999</v>
          </cell>
          <cell r="I313">
            <v>-118.375</v>
          </cell>
          <cell r="J313" t="str">
            <v>AHB</v>
          </cell>
          <cell r="K313" t="str">
            <v>B</v>
          </cell>
          <cell r="L313">
            <v>0</v>
          </cell>
          <cell r="M313" t="str">
            <v>AMB</v>
          </cell>
          <cell r="N313" t="str">
            <v>C</v>
          </cell>
          <cell r="O313" t="str">
            <v>C</v>
          </cell>
          <cell r="P313" t="str">
            <v>S</v>
          </cell>
          <cell r="Q313" t="str">
            <v>-</v>
          </cell>
          <cell r="R313">
            <v>0</v>
          </cell>
          <cell r="S313" t="str">
            <v>C</v>
          </cell>
        </row>
        <row r="314">
          <cell r="E314">
            <v>317</v>
          </cell>
          <cell r="F314" t="str">
            <v>Rosamond - Airport</v>
          </cell>
          <cell r="G314">
            <v>24092</v>
          </cell>
          <cell r="H314">
            <v>34.869999999999997</v>
          </cell>
          <cell r="I314">
            <v>-118.206</v>
          </cell>
          <cell r="J314" t="str">
            <v>AHD</v>
          </cell>
          <cell r="K314" t="str">
            <v>D</v>
          </cell>
          <cell r="L314">
            <v>0</v>
          </cell>
          <cell r="M314" t="str">
            <v>AHD</v>
          </cell>
          <cell r="N314" t="str">
            <v>A</v>
          </cell>
          <cell r="O314" t="str">
            <v>D</v>
          </cell>
          <cell r="P314" t="str">
            <v>D</v>
          </cell>
          <cell r="Q314" t="str">
            <v>-</v>
          </cell>
          <cell r="R314">
            <v>0</v>
          </cell>
          <cell r="S314" t="str">
            <v>D</v>
          </cell>
        </row>
        <row r="315">
          <cell r="E315">
            <v>318</v>
          </cell>
          <cell r="F315" t="str">
            <v>LA - Baldwin Hills</v>
          </cell>
          <cell r="G315">
            <v>24157</v>
          </cell>
          <cell r="H315">
            <v>34.009</v>
          </cell>
          <cell r="I315">
            <v>-118.361</v>
          </cell>
          <cell r="J315" t="str">
            <v>IHB</v>
          </cell>
          <cell r="K315" t="str">
            <v>B</v>
          </cell>
          <cell r="L315">
            <v>0</v>
          </cell>
          <cell r="M315" t="str">
            <v>IPB</v>
          </cell>
          <cell r="N315" t="str">
            <v>C</v>
          </cell>
          <cell r="O315" t="str">
            <v>D</v>
          </cell>
          <cell r="P315" t="str">
            <v>S</v>
          </cell>
          <cell r="Q315" t="str">
            <v>-</v>
          </cell>
          <cell r="R315">
            <v>0</v>
          </cell>
          <cell r="S315" t="str">
            <v>D</v>
          </cell>
        </row>
        <row r="316">
          <cell r="E316">
            <v>319</v>
          </cell>
          <cell r="F316" t="str">
            <v>Pacoima Dam (downstr)</v>
          </cell>
          <cell r="G316">
            <v>24207</v>
          </cell>
          <cell r="H316">
            <v>34.334000000000003</v>
          </cell>
          <cell r="I316">
            <v>-118.396</v>
          </cell>
          <cell r="J316" t="str">
            <v>IGA</v>
          </cell>
          <cell r="K316" t="str">
            <v>A</v>
          </cell>
          <cell r="L316">
            <v>0</v>
          </cell>
          <cell r="M316" t="str">
            <v>AGA</v>
          </cell>
          <cell r="N316" t="str">
            <v>D</v>
          </cell>
          <cell r="O316" t="str">
            <v>B</v>
          </cell>
          <cell r="P316" t="str">
            <v>S</v>
          </cell>
          <cell r="Q316" t="str">
            <v>-</v>
          </cell>
          <cell r="R316">
            <v>0</v>
          </cell>
          <cell r="S316" t="str">
            <v>A</v>
          </cell>
        </row>
        <row r="317">
          <cell r="E317">
            <v>320</v>
          </cell>
          <cell r="F317" t="str">
            <v>Lake Hughes #1</v>
          </cell>
          <cell r="G317">
            <v>24271</v>
          </cell>
          <cell r="H317">
            <v>34.673999999999999</v>
          </cell>
          <cell r="I317">
            <v>-118.43</v>
          </cell>
          <cell r="J317" t="str">
            <v>AHB</v>
          </cell>
          <cell r="K317" t="str">
            <v>B</v>
          </cell>
          <cell r="L317">
            <v>0</v>
          </cell>
          <cell r="M317" t="str">
            <v>AQB</v>
          </cell>
          <cell r="N317" t="str">
            <v>A</v>
          </cell>
          <cell r="O317" t="str">
            <v>D</v>
          </cell>
          <cell r="P317" t="str">
            <v>S</v>
          </cell>
          <cell r="Q317" t="str">
            <v>-</v>
          </cell>
          <cell r="R317">
            <v>0</v>
          </cell>
          <cell r="S317" t="str">
            <v>C</v>
          </cell>
        </row>
        <row r="318">
          <cell r="E318">
            <v>321</v>
          </cell>
          <cell r="F318" t="str">
            <v>Rosamond - Goode Ranch</v>
          </cell>
          <cell r="G318">
            <v>24274</v>
          </cell>
          <cell r="H318">
            <v>34.826999999999998</v>
          </cell>
          <cell r="I318">
            <v>-118.265</v>
          </cell>
          <cell r="J318" t="str">
            <v>IQC</v>
          </cell>
          <cell r="K318" t="str">
            <v>C</v>
          </cell>
          <cell r="L318">
            <v>0</v>
          </cell>
          <cell r="M318" t="str">
            <v>IQC</v>
          </cell>
          <cell r="N318" t="str">
            <v>A</v>
          </cell>
          <cell r="O318" t="str">
            <v>D</v>
          </cell>
          <cell r="P318" t="str">
            <v>D</v>
          </cell>
          <cell r="Q318" t="str">
            <v>-</v>
          </cell>
          <cell r="R318">
            <v>0</v>
          </cell>
          <cell r="S318" t="str">
            <v>D</v>
          </cell>
        </row>
        <row r="319">
          <cell r="E319">
            <v>322</v>
          </cell>
          <cell r="F319" t="str">
            <v>Castaic - Hasley Canyon</v>
          </cell>
          <cell r="G319">
            <v>24277</v>
          </cell>
          <cell r="H319">
            <v>34.459000000000003</v>
          </cell>
          <cell r="I319">
            <v>-118.65</v>
          </cell>
          <cell r="J319" t="str">
            <v>AQB</v>
          </cell>
          <cell r="K319" t="str">
            <v>B</v>
          </cell>
          <cell r="L319">
            <v>0</v>
          </cell>
          <cell r="M319" t="str">
            <v>AQB</v>
          </cell>
          <cell r="N319" t="str">
            <v>E</v>
          </cell>
          <cell r="O319" t="str">
            <v>C</v>
          </cell>
          <cell r="P319" t="str">
            <v>S</v>
          </cell>
          <cell r="Q319" t="str">
            <v>-</v>
          </cell>
          <cell r="R319">
            <v>0</v>
          </cell>
          <cell r="S319" t="str">
            <v>C</v>
          </cell>
        </row>
        <row r="320">
          <cell r="E320">
            <v>323</v>
          </cell>
          <cell r="F320" t="str">
            <v>Castaic - Old Ridge Route</v>
          </cell>
          <cell r="G320">
            <v>24278</v>
          </cell>
          <cell r="H320">
            <v>34.564</v>
          </cell>
          <cell r="I320">
            <v>-118.642</v>
          </cell>
          <cell r="J320" t="str">
            <v>IMB</v>
          </cell>
          <cell r="K320" t="str">
            <v>B</v>
          </cell>
          <cell r="L320">
            <v>0</v>
          </cell>
          <cell r="M320" t="str">
            <v>AMB</v>
          </cell>
          <cell r="N320" t="str">
            <v>C</v>
          </cell>
          <cell r="O320" t="str">
            <v>C</v>
          </cell>
          <cell r="P320" t="str">
            <v>S</v>
          </cell>
          <cell r="Q320" t="str">
            <v>-</v>
          </cell>
          <cell r="R320">
            <v>0</v>
          </cell>
          <cell r="S320" t="str">
            <v>C</v>
          </cell>
        </row>
        <row r="321">
          <cell r="E321">
            <v>324</v>
          </cell>
          <cell r="F321" t="str">
            <v>Newhall - Fire Sta</v>
          </cell>
          <cell r="G321">
            <v>24279</v>
          </cell>
          <cell r="H321">
            <v>34.387</v>
          </cell>
          <cell r="I321">
            <v>-118.533</v>
          </cell>
          <cell r="J321" t="str">
            <v>AQD</v>
          </cell>
          <cell r="K321" t="str">
            <v>D</v>
          </cell>
          <cell r="L321">
            <v>0</v>
          </cell>
          <cell r="M321" t="str">
            <v>AQD</v>
          </cell>
          <cell r="N321" t="str">
            <v>A</v>
          </cell>
          <cell r="O321" t="str">
            <v>C</v>
          </cell>
          <cell r="P321" t="str">
            <v>S</v>
          </cell>
          <cell r="Q321" t="str">
            <v>-</v>
          </cell>
          <cell r="R321">
            <v>0</v>
          </cell>
          <cell r="S321" t="str">
            <v>D</v>
          </cell>
        </row>
        <row r="322">
          <cell r="E322">
            <v>325</v>
          </cell>
          <cell r="F322" t="str">
            <v>Moorpark - Fire Sta</v>
          </cell>
          <cell r="G322">
            <v>24283</v>
          </cell>
          <cell r="H322">
            <v>34.287999999999997</v>
          </cell>
          <cell r="I322">
            <v>-118.881</v>
          </cell>
          <cell r="J322" t="str">
            <v>AQD</v>
          </cell>
          <cell r="K322" t="str">
            <v>D</v>
          </cell>
          <cell r="L322">
            <v>0</v>
          </cell>
          <cell r="M322" t="str">
            <v>AQD</v>
          </cell>
          <cell r="N322" t="str">
            <v>A</v>
          </cell>
          <cell r="O322" t="str">
            <v>D</v>
          </cell>
          <cell r="P322" t="str">
            <v>S</v>
          </cell>
          <cell r="Q322" t="str">
            <v>-</v>
          </cell>
          <cell r="R322">
            <v>0</v>
          </cell>
          <cell r="S322" t="str">
            <v>D</v>
          </cell>
        </row>
        <row r="323">
          <cell r="E323">
            <v>326</v>
          </cell>
          <cell r="F323" t="str">
            <v>LA - Hollywood Stor FF</v>
          </cell>
          <cell r="G323">
            <v>24303</v>
          </cell>
          <cell r="H323">
            <v>34.090000000000003</v>
          </cell>
          <cell r="I323">
            <v>-118.339</v>
          </cell>
          <cell r="J323" t="str">
            <v>IHD</v>
          </cell>
          <cell r="K323" t="str">
            <v>D</v>
          </cell>
          <cell r="L323">
            <v>0</v>
          </cell>
          <cell r="M323" t="str">
            <v>IPD</v>
          </cell>
          <cell r="N323" t="str">
            <v>A</v>
          </cell>
          <cell r="O323" t="str">
            <v>D</v>
          </cell>
          <cell r="P323" t="str">
            <v>S</v>
          </cell>
          <cell r="Q323" t="str">
            <v>-</v>
          </cell>
          <cell r="R323">
            <v>0</v>
          </cell>
          <cell r="S323" t="str">
            <v>D</v>
          </cell>
        </row>
        <row r="324">
          <cell r="E324">
            <v>327</v>
          </cell>
          <cell r="F324" t="str">
            <v>Leona Valley #1</v>
          </cell>
          <cell r="G324">
            <v>24305</v>
          </cell>
          <cell r="H324">
            <v>34.594000000000001</v>
          </cell>
          <cell r="I324">
            <v>-118.242</v>
          </cell>
          <cell r="J324" t="str">
            <v>IGA</v>
          </cell>
          <cell r="K324" t="str">
            <v>A</v>
          </cell>
          <cell r="L324">
            <v>0</v>
          </cell>
          <cell r="M324" t="str">
            <v>IGA</v>
          </cell>
          <cell r="N324" t="str">
            <v>E</v>
          </cell>
          <cell r="O324" t="str">
            <v>B</v>
          </cell>
          <cell r="P324" t="str">
            <v>S</v>
          </cell>
          <cell r="Q324" t="str">
            <v>-</v>
          </cell>
          <cell r="R324">
            <v>0</v>
          </cell>
          <cell r="S324" t="str">
            <v>C</v>
          </cell>
        </row>
        <row r="325">
          <cell r="E325">
            <v>328</v>
          </cell>
          <cell r="F325" t="str">
            <v>Leona Valley #2</v>
          </cell>
          <cell r="G325">
            <v>24306</v>
          </cell>
          <cell r="H325">
            <v>34.594999999999999</v>
          </cell>
          <cell r="I325">
            <v>-118.24299999999999</v>
          </cell>
          <cell r="J325" t="str">
            <v>IQB</v>
          </cell>
          <cell r="K325" t="str">
            <v>B</v>
          </cell>
          <cell r="L325">
            <v>0</v>
          </cell>
          <cell r="M325" t="str">
            <v>IQB</v>
          </cell>
          <cell r="N325" t="str">
            <v>A</v>
          </cell>
          <cell r="O325" t="str">
            <v>C</v>
          </cell>
          <cell r="P325" t="str">
            <v>S</v>
          </cell>
          <cell r="Q325" t="str">
            <v>-</v>
          </cell>
          <cell r="R325">
            <v>0</v>
          </cell>
          <cell r="S325" t="str">
            <v>C</v>
          </cell>
        </row>
        <row r="326">
          <cell r="E326">
            <v>329</v>
          </cell>
          <cell r="F326" t="str">
            <v>Leona Valley #3</v>
          </cell>
          <cell r="G326">
            <v>24307</v>
          </cell>
          <cell r="H326">
            <v>34.595999999999997</v>
          </cell>
          <cell r="I326">
            <v>-118.24299999999999</v>
          </cell>
          <cell r="J326" t="str">
            <v>IGA</v>
          </cell>
          <cell r="K326" t="str">
            <v>A</v>
          </cell>
          <cell r="L326">
            <v>0</v>
          </cell>
          <cell r="M326" t="str">
            <v>IGA</v>
          </cell>
          <cell r="N326" t="str">
            <v>D</v>
          </cell>
          <cell r="O326" t="str">
            <v>B</v>
          </cell>
          <cell r="P326" t="str">
            <v>S</v>
          </cell>
          <cell r="Q326" t="str">
            <v>-</v>
          </cell>
          <cell r="R326">
            <v>0</v>
          </cell>
          <cell r="S326" t="str">
            <v>C</v>
          </cell>
        </row>
        <row r="327">
          <cell r="E327">
            <v>330</v>
          </cell>
          <cell r="F327" t="str">
            <v>Leona Valley #4</v>
          </cell>
          <cell r="G327">
            <v>24308</v>
          </cell>
          <cell r="H327">
            <v>34.597999999999999</v>
          </cell>
          <cell r="I327">
            <v>-118.242</v>
          </cell>
          <cell r="J327" t="str">
            <v>IQB</v>
          </cell>
          <cell r="K327" t="str">
            <v>B</v>
          </cell>
          <cell r="L327">
            <v>0</v>
          </cell>
          <cell r="M327" t="str">
            <v>IQB</v>
          </cell>
          <cell r="N327" t="str">
            <v>A</v>
          </cell>
          <cell r="O327" t="str">
            <v>C</v>
          </cell>
          <cell r="P327" t="str">
            <v>S</v>
          </cell>
          <cell r="Q327" t="str">
            <v>-</v>
          </cell>
          <cell r="R327">
            <v>0</v>
          </cell>
          <cell r="S327" t="str">
            <v>C</v>
          </cell>
        </row>
        <row r="328">
          <cell r="E328">
            <v>331</v>
          </cell>
          <cell r="F328" t="str">
            <v>Leona Valley #6</v>
          </cell>
          <cell r="G328">
            <v>24309</v>
          </cell>
          <cell r="H328">
            <v>34.603999999999999</v>
          </cell>
          <cell r="I328">
            <v>-118.244</v>
          </cell>
          <cell r="J328" t="str">
            <v>IHD</v>
          </cell>
          <cell r="K328" t="str">
            <v>D</v>
          </cell>
          <cell r="L328">
            <v>0</v>
          </cell>
          <cell r="M328" t="str">
            <v>IPA</v>
          </cell>
          <cell r="N328" t="str">
            <v>A</v>
          </cell>
          <cell r="O328" t="str">
            <v>C</v>
          </cell>
          <cell r="P328" t="str">
            <v>S</v>
          </cell>
          <cell r="Q328" t="str">
            <v>-</v>
          </cell>
          <cell r="R328">
            <v>0</v>
          </cell>
          <cell r="S328" t="str">
            <v>D</v>
          </cell>
        </row>
        <row r="329">
          <cell r="E329">
            <v>332</v>
          </cell>
          <cell r="F329" t="str">
            <v>Antelope Buttes</v>
          </cell>
          <cell r="G329">
            <v>24310</v>
          </cell>
          <cell r="H329">
            <v>34.758000000000003</v>
          </cell>
          <cell r="I329">
            <v>-118.361</v>
          </cell>
          <cell r="J329" t="str">
            <v>IGA</v>
          </cell>
          <cell r="K329" t="str">
            <v>A</v>
          </cell>
          <cell r="L329">
            <v>0</v>
          </cell>
          <cell r="M329" t="str">
            <v>IGA</v>
          </cell>
          <cell r="N329" t="str">
            <v>D</v>
          </cell>
          <cell r="O329" t="str">
            <v>C</v>
          </cell>
          <cell r="P329" t="str">
            <v>S</v>
          </cell>
          <cell r="Q329" t="str">
            <v>-</v>
          </cell>
          <cell r="R329">
            <v>0</v>
          </cell>
          <cell r="S329" t="str">
            <v>C</v>
          </cell>
        </row>
        <row r="330">
          <cell r="E330">
            <v>333</v>
          </cell>
          <cell r="F330" t="str">
            <v>LA - Century City CC North</v>
          </cell>
          <cell r="G330">
            <v>24389</v>
          </cell>
          <cell r="H330">
            <v>34.063000000000002</v>
          </cell>
          <cell r="I330">
            <v>-118.41800000000001</v>
          </cell>
          <cell r="J330" t="str">
            <v>IQD</v>
          </cell>
          <cell r="K330" t="str">
            <v>D</v>
          </cell>
          <cell r="L330">
            <v>0</v>
          </cell>
          <cell r="M330" t="str">
            <v>IQD</v>
          </cell>
          <cell r="N330" t="str">
            <v>B</v>
          </cell>
          <cell r="O330" t="str">
            <v>D</v>
          </cell>
          <cell r="P330" t="str">
            <v>D</v>
          </cell>
          <cell r="Q330" t="str">
            <v>-</v>
          </cell>
          <cell r="R330">
            <v>0</v>
          </cell>
          <cell r="S330" t="str">
            <v>D</v>
          </cell>
        </row>
        <row r="331">
          <cell r="E331">
            <v>334</v>
          </cell>
          <cell r="F331" t="str">
            <v>LA - Century City CC South</v>
          </cell>
          <cell r="G331">
            <v>24390</v>
          </cell>
          <cell r="H331">
            <v>34.061999999999998</v>
          </cell>
          <cell r="I331">
            <v>-118.416</v>
          </cell>
          <cell r="J331" t="str">
            <v>IQD</v>
          </cell>
          <cell r="K331" t="str">
            <v>D</v>
          </cell>
          <cell r="L331">
            <v>0</v>
          </cell>
          <cell r="M331" t="str">
            <v>IQD</v>
          </cell>
          <cell r="N331" t="str">
            <v>B</v>
          </cell>
          <cell r="O331" t="str">
            <v>D</v>
          </cell>
          <cell r="P331" t="str">
            <v>D</v>
          </cell>
          <cell r="Q331" t="str">
            <v>-</v>
          </cell>
          <cell r="R331">
            <v>0</v>
          </cell>
          <cell r="S331" t="str">
            <v>D</v>
          </cell>
        </row>
        <row r="332">
          <cell r="E332">
            <v>335</v>
          </cell>
          <cell r="F332" t="str">
            <v>Malibu - Point Dume Sch</v>
          </cell>
          <cell r="G332">
            <v>24396</v>
          </cell>
          <cell r="H332">
            <v>34.012999999999998</v>
          </cell>
          <cell r="I332">
            <v>-118.8</v>
          </cell>
          <cell r="J332" t="str">
            <v>AHB</v>
          </cell>
          <cell r="K332" t="str">
            <v>B</v>
          </cell>
          <cell r="L332">
            <v>0</v>
          </cell>
          <cell r="M332" t="str">
            <v>AMB</v>
          </cell>
          <cell r="N332" t="str">
            <v>C</v>
          </cell>
          <cell r="O332" t="str">
            <v>C</v>
          </cell>
          <cell r="P332" t="str">
            <v>S</v>
          </cell>
          <cell r="Q332" t="str">
            <v>-</v>
          </cell>
          <cell r="R332">
            <v>0</v>
          </cell>
          <cell r="S332" t="str">
            <v>D</v>
          </cell>
        </row>
        <row r="333">
          <cell r="E333">
            <v>336</v>
          </cell>
          <cell r="F333" t="str">
            <v>Mt Wilson - CIT Seis Sta</v>
          </cell>
          <cell r="G333">
            <v>24399</v>
          </cell>
          <cell r="H333">
            <v>34.223999999999997</v>
          </cell>
          <cell r="I333">
            <v>-118.057</v>
          </cell>
          <cell r="J333" t="str">
            <v>IGA</v>
          </cell>
          <cell r="K333" t="str">
            <v>A</v>
          </cell>
          <cell r="L333">
            <v>0</v>
          </cell>
          <cell r="M333" t="str">
            <v>IGA</v>
          </cell>
          <cell r="N333" t="str">
            <v>D</v>
          </cell>
          <cell r="O333" t="str">
            <v>C</v>
          </cell>
          <cell r="P333" t="str">
            <v>S</v>
          </cell>
          <cell r="Q333" t="str">
            <v>-</v>
          </cell>
          <cell r="R333">
            <v>0</v>
          </cell>
          <cell r="S333" t="str">
            <v>C</v>
          </cell>
        </row>
        <row r="334">
          <cell r="E334">
            <v>337</v>
          </cell>
          <cell r="F334" t="str">
            <v>LA - Obregon Park</v>
          </cell>
          <cell r="G334">
            <v>24400</v>
          </cell>
          <cell r="H334">
            <v>34.036999999999999</v>
          </cell>
          <cell r="I334">
            <v>-118.178</v>
          </cell>
          <cell r="J334" t="str">
            <v>AHD</v>
          </cell>
          <cell r="K334" t="str">
            <v>D</v>
          </cell>
          <cell r="L334">
            <v>0</v>
          </cell>
          <cell r="M334" t="str">
            <v>AQD</v>
          </cell>
          <cell r="N334" t="str">
            <v>A</v>
          </cell>
          <cell r="O334" t="str">
            <v>C</v>
          </cell>
          <cell r="P334" t="str">
            <v>D</v>
          </cell>
          <cell r="Q334" t="str">
            <v>-</v>
          </cell>
          <cell r="R334">
            <v>0</v>
          </cell>
          <cell r="S334" t="str">
            <v>D</v>
          </cell>
        </row>
        <row r="335">
          <cell r="E335">
            <v>338</v>
          </cell>
          <cell r="F335" t="str">
            <v>San Marino - SW Academy</v>
          </cell>
          <cell r="G335">
            <v>24401</v>
          </cell>
          <cell r="H335">
            <v>34.115000000000002</v>
          </cell>
          <cell r="I335">
            <v>-118.13</v>
          </cell>
          <cell r="J335" t="str">
            <v>AQD</v>
          </cell>
          <cell r="K335" t="str">
            <v>D</v>
          </cell>
          <cell r="L335">
            <v>0</v>
          </cell>
          <cell r="M335" t="str">
            <v>AQD</v>
          </cell>
          <cell r="N335" t="str">
            <v>B</v>
          </cell>
          <cell r="O335" t="str">
            <v>C</v>
          </cell>
          <cell r="P335" t="str">
            <v>D</v>
          </cell>
          <cell r="Q335" t="str">
            <v>-</v>
          </cell>
          <cell r="R335">
            <v>0</v>
          </cell>
          <cell r="S335" t="str">
            <v>C</v>
          </cell>
        </row>
        <row r="336">
          <cell r="E336">
            <v>339</v>
          </cell>
          <cell r="F336" t="str">
            <v>Altadena - Eaton Canyon</v>
          </cell>
          <cell r="G336">
            <v>24402</v>
          </cell>
          <cell r="H336">
            <v>34.177</v>
          </cell>
          <cell r="I336">
            <v>-118.096</v>
          </cell>
          <cell r="J336" t="str">
            <v>AQD</v>
          </cell>
          <cell r="K336" t="str">
            <v>D</v>
          </cell>
          <cell r="L336">
            <v>0</v>
          </cell>
          <cell r="M336" t="str">
            <v>AQD</v>
          </cell>
          <cell r="N336" t="str">
            <v>A</v>
          </cell>
          <cell r="O336" t="str">
            <v>D</v>
          </cell>
          <cell r="P336" t="str">
            <v>D</v>
          </cell>
          <cell r="Q336" t="str">
            <v>-</v>
          </cell>
          <cell r="R336">
            <v>0</v>
          </cell>
          <cell r="S336" t="str">
            <v>C</v>
          </cell>
        </row>
        <row r="337">
          <cell r="E337">
            <v>340</v>
          </cell>
          <cell r="F337" t="str">
            <v>Tarzana - Cedar Hill</v>
          </cell>
          <cell r="G337">
            <v>24436</v>
          </cell>
          <cell r="H337">
            <v>34.159999999999997</v>
          </cell>
          <cell r="I337">
            <v>-118.53400000000001</v>
          </cell>
          <cell r="J337" t="str">
            <v>IHB</v>
          </cell>
          <cell r="K337" t="str">
            <v>B</v>
          </cell>
          <cell r="L337">
            <v>0</v>
          </cell>
          <cell r="M337" t="str">
            <v>APB</v>
          </cell>
          <cell r="N337" t="str">
            <v>E</v>
          </cell>
          <cell r="O337" t="str">
            <v>C</v>
          </cell>
          <cell r="P337" t="str">
            <v>S</v>
          </cell>
          <cell r="Q337" t="str">
            <v>-</v>
          </cell>
          <cell r="R337">
            <v>0</v>
          </cell>
          <cell r="S337" t="str">
            <v>D</v>
          </cell>
        </row>
        <row r="338">
          <cell r="E338">
            <v>341</v>
          </cell>
          <cell r="F338" t="str">
            <v>Tarzana - Cedar Hill A</v>
          </cell>
          <cell r="G338">
            <v>24436</v>
          </cell>
          <cell r="H338">
            <v>34.159999999999997</v>
          </cell>
          <cell r="I338">
            <v>-118.53400000000001</v>
          </cell>
          <cell r="J338" t="str">
            <v>IHB</v>
          </cell>
          <cell r="K338" t="str">
            <v>B</v>
          </cell>
          <cell r="L338">
            <v>0</v>
          </cell>
          <cell r="M338" t="str">
            <v>APB</v>
          </cell>
          <cell r="N338" t="str">
            <v>E</v>
          </cell>
          <cell r="O338" t="str">
            <v>C</v>
          </cell>
          <cell r="P338" t="str">
            <v>S</v>
          </cell>
          <cell r="Q338" t="str">
            <v>-</v>
          </cell>
          <cell r="R338">
            <v>0</v>
          </cell>
          <cell r="S338" t="str">
            <v>D</v>
          </cell>
        </row>
        <row r="339">
          <cell r="E339">
            <v>342</v>
          </cell>
          <cell r="F339" t="str">
            <v>Alhambra - Fremont School</v>
          </cell>
          <cell r="G339">
            <v>24461</v>
          </cell>
          <cell r="H339">
            <v>34.07</v>
          </cell>
          <cell r="I339">
            <v>-118.15</v>
          </cell>
          <cell r="J339" t="str">
            <v>AQD</v>
          </cell>
          <cell r="K339" t="str">
            <v>D</v>
          </cell>
          <cell r="L339">
            <v>0</v>
          </cell>
          <cell r="M339" t="str">
            <v>AQD</v>
          </cell>
          <cell r="N339" t="str">
            <v>B</v>
          </cell>
          <cell r="O339" t="str">
            <v>C</v>
          </cell>
          <cell r="P339" t="str">
            <v>D</v>
          </cell>
          <cell r="Q339" t="str">
            <v>-</v>
          </cell>
          <cell r="R339">
            <v>0</v>
          </cell>
          <cell r="S339" t="str">
            <v>C</v>
          </cell>
        </row>
        <row r="340">
          <cell r="E340">
            <v>343</v>
          </cell>
          <cell r="F340" t="str">
            <v>Lancaster - Fox Airfield Grnd</v>
          </cell>
          <cell r="G340">
            <v>24475</v>
          </cell>
          <cell r="H340">
            <v>34.738999999999997</v>
          </cell>
          <cell r="I340">
            <v>-118.214</v>
          </cell>
          <cell r="J340" t="str">
            <v>IHD</v>
          </cell>
          <cell r="K340" t="str">
            <v>D</v>
          </cell>
          <cell r="L340">
            <v>0</v>
          </cell>
          <cell r="M340" t="str">
            <v>IHD</v>
          </cell>
          <cell r="N340" t="str">
            <v>A</v>
          </cell>
          <cell r="O340" t="str">
            <v>D</v>
          </cell>
          <cell r="P340" t="str">
            <v>D</v>
          </cell>
          <cell r="Q340" t="str">
            <v>-</v>
          </cell>
          <cell r="R340">
            <v>0</v>
          </cell>
          <cell r="S340" t="str">
            <v>D</v>
          </cell>
        </row>
        <row r="341">
          <cell r="E341">
            <v>344</v>
          </cell>
          <cell r="F341" t="str">
            <v>Sylmar - Olive View Med FF</v>
          </cell>
          <cell r="G341">
            <v>24514</v>
          </cell>
          <cell r="H341">
            <v>34.326000000000001</v>
          </cell>
          <cell r="I341">
            <v>-118.444</v>
          </cell>
          <cell r="J341" t="str">
            <v>AHD</v>
          </cell>
          <cell r="K341" t="str">
            <v>D</v>
          </cell>
          <cell r="L341">
            <v>0</v>
          </cell>
          <cell r="M341" t="str">
            <v>AQD</v>
          </cell>
          <cell r="N341" t="str">
            <v>A</v>
          </cell>
          <cell r="O341" t="str">
            <v>D</v>
          </cell>
          <cell r="P341" t="str">
            <v>S</v>
          </cell>
          <cell r="Q341" t="str">
            <v>-</v>
          </cell>
          <cell r="R341">
            <v>0</v>
          </cell>
          <cell r="S341" t="str">
            <v>C</v>
          </cell>
        </row>
        <row r="342">
          <cell r="E342">
            <v>345</v>
          </cell>
          <cell r="F342" t="str">
            <v>Palmdale - Hwy 14 &amp; Palmdale</v>
          </cell>
          <cell r="G342">
            <v>24521</v>
          </cell>
          <cell r="H342">
            <v>34.581000000000003</v>
          </cell>
          <cell r="I342">
            <v>-118.13500000000001</v>
          </cell>
          <cell r="J342" t="str">
            <v>IQC</v>
          </cell>
          <cell r="K342" t="str">
            <v>C</v>
          </cell>
          <cell r="L342">
            <v>0</v>
          </cell>
          <cell r="M342" t="str">
            <v>IQC</v>
          </cell>
          <cell r="N342" t="str">
            <v>A</v>
          </cell>
          <cell r="O342" t="str">
            <v>C</v>
          </cell>
          <cell r="P342" t="str">
            <v>S</v>
          </cell>
          <cell r="Q342" t="str">
            <v>-</v>
          </cell>
          <cell r="R342">
            <v>0</v>
          </cell>
          <cell r="S342" t="str">
            <v>C</v>
          </cell>
        </row>
        <row r="343">
          <cell r="E343">
            <v>346</v>
          </cell>
          <cell r="F343" t="str">
            <v>Lake Hughes #4B - Camp Mend</v>
          </cell>
          <cell r="G343">
            <v>24523</v>
          </cell>
          <cell r="H343">
            <v>34.65</v>
          </cell>
          <cell r="I343">
            <v>-118.477</v>
          </cell>
          <cell r="J343" t="str">
            <v>IHB</v>
          </cell>
          <cell r="K343" t="str">
            <v>B</v>
          </cell>
          <cell r="L343">
            <v>0</v>
          </cell>
          <cell r="M343" t="str">
            <v>IGB</v>
          </cell>
          <cell r="N343" t="str">
            <v>D</v>
          </cell>
          <cell r="O343" t="str">
            <v>B</v>
          </cell>
          <cell r="P343" t="str">
            <v>S</v>
          </cell>
          <cell r="Q343" t="str">
            <v>-</v>
          </cell>
          <cell r="R343">
            <v>0</v>
          </cell>
          <cell r="S343" t="str">
            <v>C</v>
          </cell>
        </row>
        <row r="344">
          <cell r="E344">
            <v>347</v>
          </cell>
          <cell r="F344" t="str">
            <v>Lancaster - Med Off FF</v>
          </cell>
          <cell r="G344">
            <v>24526</v>
          </cell>
          <cell r="H344">
            <v>34.688000000000002</v>
          </cell>
          <cell r="I344">
            <v>-118.15600000000001</v>
          </cell>
          <cell r="J344" t="str">
            <v>IQC</v>
          </cell>
          <cell r="K344" t="str">
            <v>C</v>
          </cell>
          <cell r="L344">
            <v>0</v>
          </cell>
          <cell r="M344" t="str">
            <v>IQC</v>
          </cell>
          <cell r="N344" t="str">
            <v>A</v>
          </cell>
          <cell r="O344" t="str">
            <v>D</v>
          </cell>
          <cell r="P344" t="str">
            <v>D</v>
          </cell>
          <cell r="Q344" t="str">
            <v>-</v>
          </cell>
          <cell r="R344">
            <v>0</v>
          </cell>
          <cell r="S344" t="str">
            <v>D</v>
          </cell>
        </row>
        <row r="345">
          <cell r="E345">
            <v>348</v>
          </cell>
          <cell r="F345" t="str">
            <v>Santa Monica City Hall</v>
          </cell>
          <cell r="G345">
            <v>24538</v>
          </cell>
          <cell r="H345">
            <v>34.011000000000003</v>
          </cell>
          <cell r="I345">
            <v>-118.49</v>
          </cell>
          <cell r="J345" t="str">
            <v>IQD</v>
          </cell>
          <cell r="K345" t="str">
            <v>D</v>
          </cell>
          <cell r="L345">
            <v>0</v>
          </cell>
          <cell r="M345" t="str">
            <v>IQD</v>
          </cell>
          <cell r="N345" t="str">
            <v>B</v>
          </cell>
          <cell r="O345" t="str">
            <v>D</v>
          </cell>
          <cell r="P345" t="str">
            <v>D</v>
          </cell>
          <cell r="Q345" t="str">
            <v>-</v>
          </cell>
          <cell r="R345">
            <v>0</v>
          </cell>
          <cell r="S345" t="str">
            <v>D</v>
          </cell>
        </row>
        <row r="346">
          <cell r="E346">
            <v>349</v>
          </cell>
          <cell r="F346" t="str">
            <v>Elizabeth Lake</v>
          </cell>
          <cell r="G346">
            <v>24575</v>
          </cell>
          <cell r="H346">
            <v>34.661999999999999</v>
          </cell>
          <cell r="I346">
            <v>-118.387</v>
          </cell>
          <cell r="J346" t="str">
            <v>IHD</v>
          </cell>
          <cell r="K346" t="str">
            <v>D</v>
          </cell>
          <cell r="L346">
            <v>0</v>
          </cell>
          <cell r="M346" t="str">
            <v>IHD</v>
          </cell>
          <cell r="N346" t="str">
            <v>A</v>
          </cell>
          <cell r="O346" t="str">
            <v>C</v>
          </cell>
          <cell r="P346" t="str">
            <v>S</v>
          </cell>
          <cell r="Q346" t="str">
            <v>-</v>
          </cell>
          <cell r="R346">
            <v>0</v>
          </cell>
          <cell r="S346" t="str">
            <v>D</v>
          </cell>
        </row>
        <row r="347">
          <cell r="E347">
            <v>350</v>
          </cell>
          <cell r="F347" t="str">
            <v>Anaverde Valley - City R</v>
          </cell>
          <cell r="G347">
            <v>24576</v>
          </cell>
          <cell r="H347">
            <v>34.58</v>
          </cell>
          <cell r="I347">
            <v>-118.199</v>
          </cell>
          <cell r="J347" t="str">
            <v>IHD</v>
          </cell>
          <cell r="K347" t="str">
            <v>D</v>
          </cell>
          <cell r="L347">
            <v>0</v>
          </cell>
          <cell r="M347" t="str">
            <v>IHD</v>
          </cell>
          <cell r="N347" t="str">
            <v>A</v>
          </cell>
          <cell r="O347" t="str">
            <v>C</v>
          </cell>
          <cell r="P347" t="str">
            <v>S</v>
          </cell>
          <cell r="Q347" t="str">
            <v>-</v>
          </cell>
          <cell r="R347">
            <v>0</v>
          </cell>
          <cell r="S347" t="str">
            <v>C</v>
          </cell>
        </row>
        <row r="348">
          <cell r="E348">
            <v>351</v>
          </cell>
          <cell r="F348" t="str">
            <v>Fort Irwin</v>
          </cell>
          <cell r="G348">
            <v>24577</v>
          </cell>
          <cell r="H348">
            <v>35.268000000000001</v>
          </cell>
          <cell r="I348">
            <v>-116.684</v>
          </cell>
          <cell r="J348" t="str">
            <v>IQC</v>
          </cell>
          <cell r="K348" t="str">
            <v>C</v>
          </cell>
          <cell r="L348">
            <v>0</v>
          </cell>
          <cell r="M348" t="str">
            <v>-QC</v>
          </cell>
          <cell r="N348" t="str">
            <v>A</v>
          </cell>
          <cell r="O348" t="str">
            <v>D</v>
          </cell>
          <cell r="P348" t="str">
            <v>S</v>
          </cell>
          <cell r="Q348" t="str">
            <v>-</v>
          </cell>
          <cell r="R348">
            <v>0</v>
          </cell>
          <cell r="S348" t="str">
            <v>C</v>
          </cell>
        </row>
        <row r="349">
          <cell r="E349">
            <v>352</v>
          </cell>
          <cell r="F349" t="str">
            <v>Neenach - Sacatara Ck</v>
          </cell>
          <cell r="G349">
            <v>24586</v>
          </cell>
          <cell r="H349">
            <v>34.847999999999999</v>
          </cell>
          <cell r="I349">
            <v>-118.536</v>
          </cell>
          <cell r="J349" t="str">
            <v>IHD</v>
          </cell>
          <cell r="K349" t="str">
            <v>D</v>
          </cell>
          <cell r="L349">
            <v>0</v>
          </cell>
          <cell r="M349" t="str">
            <v>IHD</v>
          </cell>
          <cell r="N349" t="str">
            <v>A</v>
          </cell>
          <cell r="O349" t="str">
            <v>D</v>
          </cell>
          <cell r="P349" t="str">
            <v>S</v>
          </cell>
          <cell r="Q349" t="str">
            <v>-</v>
          </cell>
          <cell r="R349">
            <v>0</v>
          </cell>
          <cell r="S349" t="str">
            <v>D</v>
          </cell>
        </row>
        <row r="350">
          <cell r="E350">
            <v>353</v>
          </cell>
          <cell r="F350" t="str">
            <v>LA - City Terrace</v>
          </cell>
          <cell r="G350">
            <v>24592</v>
          </cell>
          <cell r="H350">
            <v>34.052999999999997</v>
          </cell>
          <cell r="I350">
            <v>-118.17100000000001</v>
          </cell>
          <cell r="J350" t="str">
            <v>IMA</v>
          </cell>
          <cell r="K350" t="str">
            <v>A</v>
          </cell>
          <cell r="L350">
            <v>0</v>
          </cell>
          <cell r="M350" t="str">
            <v>IMA</v>
          </cell>
          <cell r="N350" t="str">
            <v>C</v>
          </cell>
          <cell r="O350" t="str">
            <v>C</v>
          </cell>
          <cell r="P350" t="str">
            <v>S</v>
          </cell>
          <cell r="Q350" t="str">
            <v>-</v>
          </cell>
          <cell r="R350">
            <v>0</v>
          </cell>
          <cell r="S350" t="str">
            <v>C</v>
          </cell>
        </row>
        <row r="351">
          <cell r="E351">
            <v>354</v>
          </cell>
          <cell r="F351" t="str">
            <v>Los Angeles - 7-story Univ Hospital (FF)</v>
          </cell>
          <cell r="G351">
            <v>24605</v>
          </cell>
          <cell r="H351">
            <v>34.061999999999998</v>
          </cell>
          <cell r="I351">
            <v>-118.19799999999999</v>
          </cell>
          <cell r="J351" t="str">
            <v>IQD</v>
          </cell>
          <cell r="K351" t="str">
            <v>D</v>
          </cell>
          <cell r="L351">
            <v>0</v>
          </cell>
          <cell r="M351" t="str">
            <v>-MD</v>
          </cell>
          <cell r="N351" t="str">
            <v>C</v>
          </cell>
          <cell r="O351" t="str">
            <v>D</v>
          </cell>
          <cell r="P351" t="str">
            <v>S</v>
          </cell>
          <cell r="Q351" t="str">
            <v>-</v>
          </cell>
          <cell r="R351">
            <v>0</v>
          </cell>
          <cell r="S351" t="str">
            <v>D</v>
          </cell>
        </row>
        <row r="352">
          <cell r="E352">
            <v>356</v>
          </cell>
          <cell r="F352" t="str">
            <v>Lake Hughes #12A</v>
          </cell>
          <cell r="G352">
            <v>24607</v>
          </cell>
          <cell r="H352">
            <v>34.570999999999998</v>
          </cell>
          <cell r="I352">
            <v>-118.56</v>
          </cell>
          <cell r="J352" t="str">
            <v>IHB</v>
          </cell>
          <cell r="K352" t="str">
            <v>B</v>
          </cell>
          <cell r="L352">
            <v>0</v>
          </cell>
          <cell r="M352" t="str">
            <v>IHC</v>
          </cell>
          <cell r="N352" t="str">
            <v>A</v>
          </cell>
          <cell r="O352" t="str">
            <v>B</v>
          </cell>
          <cell r="P352" t="str">
            <v>S</v>
          </cell>
          <cell r="Q352" t="str">
            <v>-</v>
          </cell>
          <cell r="R352">
            <v>0</v>
          </cell>
          <cell r="S352" t="str">
            <v>C</v>
          </cell>
        </row>
        <row r="353">
          <cell r="E353">
            <v>357</v>
          </cell>
          <cell r="F353" t="str">
            <v>LA - Temple &amp; Hope</v>
          </cell>
          <cell r="G353">
            <v>24611</v>
          </cell>
          <cell r="H353">
            <v>34.058999999999997</v>
          </cell>
          <cell r="I353">
            <v>-118.246</v>
          </cell>
          <cell r="J353" t="str">
            <v>IMA</v>
          </cell>
          <cell r="K353" t="str">
            <v>A</v>
          </cell>
          <cell r="L353">
            <v>0</v>
          </cell>
          <cell r="M353" t="str">
            <v>IMA</v>
          </cell>
          <cell r="N353" t="str">
            <v>C</v>
          </cell>
          <cell r="O353" t="str">
            <v>C</v>
          </cell>
          <cell r="P353" t="str">
            <v>S</v>
          </cell>
          <cell r="Q353" t="str">
            <v>-</v>
          </cell>
          <cell r="R353">
            <v>0</v>
          </cell>
          <cell r="S353" t="str">
            <v>C</v>
          </cell>
        </row>
        <row r="354">
          <cell r="E354">
            <v>358</v>
          </cell>
          <cell r="F354" t="str">
            <v>LA - Pico &amp; Sentous</v>
          </cell>
          <cell r="G354">
            <v>24612</v>
          </cell>
          <cell r="H354">
            <v>34.042999999999999</v>
          </cell>
          <cell r="I354">
            <v>-118.271</v>
          </cell>
          <cell r="J354" t="str">
            <v>IHD</v>
          </cell>
          <cell r="K354" t="str">
            <v>D</v>
          </cell>
          <cell r="L354">
            <v>0</v>
          </cell>
          <cell r="M354" t="str">
            <v>IHD</v>
          </cell>
          <cell r="N354" t="str">
            <v>A</v>
          </cell>
          <cell r="O354" t="str">
            <v>D</v>
          </cell>
          <cell r="P354" t="str">
            <v>D</v>
          </cell>
          <cell r="Q354" t="str">
            <v>-</v>
          </cell>
          <cell r="R354">
            <v>0</v>
          </cell>
          <cell r="S354" t="str">
            <v>D</v>
          </cell>
        </row>
        <row r="355">
          <cell r="E355">
            <v>359</v>
          </cell>
          <cell r="F355" t="str">
            <v>Sandberg - Bald Mtn</v>
          </cell>
          <cell r="G355">
            <v>24644</v>
          </cell>
          <cell r="H355">
            <v>34.743000000000002</v>
          </cell>
          <cell r="I355">
            <v>-118.724</v>
          </cell>
          <cell r="J355" t="str">
            <v>IHB</v>
          </cell>
          <cell r="K355" t="str">
            <v>B</v>
          </cell>
          <cell r="L355">
            <v>0</v>
          </cell>
          <cell r="M355" t="str">
            <v>IGB</v>
          </cell>
          <cell r="N355" t="str">
            <v>D</v>
          </cell>
          <cell r="O355" t="str">
            <v>C</v>
          </cell>
          <cell r="P355" t="str">
            <v>S</v>
          </cell>
          <cell r="Q355" t="str">
            <v>-</v>
          </cell>
          <cell r="R355">
            <v>0</v>
          </cell>
          <cell r="S355" t="str">
            <v>C</v>
          </cell>
        </row>
        <row r="356">
          <cell r="E356">
            <v>360</v>
          </cell>
          <cell r="F356" t="str">
            <v>LA - UCLA Grounds</v>
          </cell>
          <cell r="G356">
            <v>24688</v>
          </cell>
          <cell r="H356">
            <v>34.067999999999998</v>
          </cell>
          <cell r="I356">
            <v>-118.43899999999999</v>
          </cell>
          <cell r="J356" t="str">
            <v>IQD</v>
          </cell>
          <cell r="K356" t="str">
            <v>D</v>
          </cell>
          <cell r="L356">
            <v>0</v>
          </cell>
          <cell r="M356" t="str">
            <v>IQD</v>
          </cell>
          <cell r="N356" t="str">
            <v>A</v>
          </cell>
          <cell r="O356" t="str">
            <v>C</v>
          </cell>
          <cell r="P356" t="str">
            <v>S</v>
          </cell>
          <cell r="Q356" t="str">
            <v>-</v>
          </cell>
          <cell r="R356">
            <v>0</v>
          </cell>
          <cell r="S356" t="str">
            <v>C</v>
          </cell>
        </row>
        <row r="357">
          <cell r="E357">
            <v>361</v>
          </cell>
          <cell r="F357" t="str">
            <v>Santa Barbara - UCSB Goleta</v>
          </cell>
          <cell r="G357">
            <v>25091</v>
          </cell>
          <cell r="H357">
            <v>34.421999999999997</v>
          </cell>
          <cell r="I357">
            <v>-119.851</v>
          </cell>
          <cell r="J357" t="str">
            <v>AHD</v>
          </cell>
          <cell r="K357" t="str">
            <v>D</v>
          </cell>
          <cell r="L357">
            <v>0</v>
          </cell>
          <cell r="M357" t="str">
            <v>AHD</v>
          </cell>
          <cell r="N357" t="str">
            <v>A</v>
          </cell>
          <cell r="O357" t="str">
            <v>C</v>
          </cell>
          <cell r="P357" t="str">
            <v>S</v>
          </cell>
          <cell r="Q357" t="str">
            <v>-</v>
          </cell>
          <cell r="R357">
            <v>0</v>
          </cell>
          <cell r="S357" t="str">
            <v>D</v>
          </cell>
        </row>
        <row r="358">
          <cell r="E358">
            <v>362</v>
          </cell>
          <cell r="F358" t="str">
            <v>Point Mugu - Laguna Peak</v>
          </cell>
          <cell r="G358">
            <v>25148</v>
          </cell>
          <cell r="H358">
            <v>34.109000000000002</v>
          </cell>
          <cell r="I358">
            <v>-119.065</v>
          </cell>
          <cell r="J358" t="str">
            <v>AMA</v>
          </cell>
          <cell r="K358" t="str">
            <v>A</v>
          </cell>
          <cell r="L358">
            <v>0</v>
          </cell>
          <cell r="M358" t="str">
            <v>AMA</v>
          </cell>
          <cell r="N358" t="str">
            <v>C</v>
          </cell>
          <cell r="O358" t="str">
            <v>C</v>
          </cell>
          <cell r="P358" t="str">
            <v>S</v>
          </cell>
          <cell r="Q358" t="str">
            <v>-</v>
          </cell>
          <cell r="R358">
            <v>0</v>
          </cell>
          <cell r="S358" t="str">
            <v>C</v>
          </cell>
        </row>
        <row r="359">
          <cell r="E359">
            <v>363</v>
          </cell>
          <cell r="F359" t="str">
            <v>Anacapa Island</v>
          </cell>
          <cell r="G359">
            <v>25169</v>
          </cell>
          <cell r="H359">
            <v>34.015999999999998</v>
          </cell>
          <cell r="I359">
            <v>-119.36199999999999</v>
          </cell>
          <cell r="J359" t="str">
            <v>AVA</v>
          </cell>
          <cell r="K359" t="str">
            <v>A</v>
          </cell>
          <cell r="L359">
            <v>0</v>
          </cell>
          <cell r="M359" t="str">
            <v>AVA</v>
          </cell>
          <cell r="N359" t="str">
            <v>D</v>
          </cell>
          <cell r="O359" t="str">
            <v>C</v>
          </cell>
          <cell r="P359" t="str">
            <v>S</v>
          </cell>
          <cell r="Q359" t="str">
            <v>-</v>
          </cell>
          <cell r="R359">
            <v>0</v>
          </cell>
          <cell r="S359" t="str">
            <v>C</v>
          </cell>
        </row>
        <row r="360">
          <cell r="E360">
            <v>364</v>
          </cell>
          <cell r="F360" t="str">
            <v>Camarillo</v>
          </cell>
          <cell r="G360">
            <v>25282</v>
          </cell>
          <cell r="H360">
            <v>34.207999999999998</v>
          </cell>
          <cell r="I360">
            <v>-119.07899999999999</v>
          </cell>
          <cell r="J360" t="str">
            <v>AHB</v>
          </cell>
          <cell r="K360" t="str">
            <v>B</v>
          </cell>
          <cell r="L360">
            <v>0</v>
          </cell>
          <cell r="M360" t="str">
            <v>AHB</v>
          </cell>
          <cell r="N360" t="str">
            <v>A</v>
          </cell>
          <cell r="O360" t="str">
            <v>D</v>
          </cell>
          <cell r="P360" t="str">
            <v>S</v>
          </cell>
          <cell r="Q360" t="str">
            <v>-</v>
          </cell>
          <cell r="R360">
            <v>0</v>
          </cell>
          <cell r="S360" t="str">
            <v>D</v>
          </cell>
        </row>
        <row r="361">
          <cell r="E361">
            <v>365</v>
          </cell>
          <cell r="F361" t="str">
            <v>Ventura - Harbor &amp; California</v>
          </cell>
          <cell r="G361">
            <v>25340</v>
          </cell>
          <cell r="H361">
            <v>34.276000000000003</v>
          </cell>
          <cell r="I361">
            <v>-119.29300000000001</v>
          </cell>
          <cell r="J361" t="str">
            <v>IHD</v>
          </cell>
          <cell r="K361" t="str">
            <v>D</v>
          </cell>
          <cell r="L361">
            <v>0</v>
          </cell>
          <cell r="M361" t="str">
            <v>IHD</v>
          </cell>
          <cell r="N361" t="str">
            <v>A</v>
          </cell>
          <cell r="O361" t="str">
            <v>D</v>
          </cell>
          <cell r="P361" t="str">
            <v>D</v>
          </cell>
          <cell r="Q361" t="str">
            <v>-</v>
          </cell>
          <cell r="R361">
            <v>0</v>
          </cell>
          <cell r="S361" t="str">
            <v>C</v>
          </cell>
        </row>
        <row r="362">
          <cell r="E362">
            <v>366</v>
          </cell>
          <cell r="F362" t="str">
            <v>Baker Fire Station</v>
          </cell>
          <cell r="G362">
            <v>32075</v>
          </cell>
          <cell r="H362">
            <v>35.271000000000001</v>
          </cell>
          <cell r="I362">
            <v>-116.066</v>
          </cell>
          <cell r="J362" t="str">
            <v>AHD</v>
          </cell>
          <cell r="K362" t="str">
            <v>D</v>
          </cell>
          <cell r="L362">
            <v>0</v>
          </cell>
          <cell r="M362" t="str">
            <v>AHD</v>
          </cell>
          <cell r="N362" t="str">
            <v>A</v>
          </cell>
          <cell r="O362" t="str">
            <v>D</v>
          </cell>
          <cell r="P362" t="str">
            <v>D</v>
          </cell>
          <cell r="Q362" t="str">
            <v>-</v>
          </cell>
          <cell r="R362">
            <v>0</v>
          </cell>
          <cell r="S362" t="str">
            <v>D</v>
          </cell>
        </row>
        <row r="363">
          <cell r="E363">
            <v>367</v>
          </cell>
          <cell r="F363" t="str">
            <v>Boron Fire Station</v>
          </cell>
          <cell r="G363">
            <v>33083</v>
          </cell>
          <cell r="H363">
            <v>35.002000000000002</v>
          </cell>
          <cell r="I363">
            <v>-117.65</v>
          </cell>
          <cell r="J363" t="str">
            <v>AQD</v>
          </cell>
          <cell r="K363" t="str">
            <v>D</v>
          </cell>
          <cell r="L363">
            <v>0</v>
          </cell>
          <cell r="M363" t="str">
            <v>AQD</v>
          </cell>
          <cell r="N363" t="str">
            <v>A</v>
          </cell>
          <cell r="O363" t="str">
            <v>D</v>
          </cell>
          <cell r="P363" t="str">
            <v>D</v>
          </cell>
          <cell r="Q363" t="str">
            <v>-</v>
          </cell>
          <cell r="R363">
            <v>0</v>
          </cell>
          <cell r="S363" t="str">
            <v>D</v>
          </cell>
        </row>
        <row r="364">
          <cell r="E364">
            <v>368</v>
          </cell>
          <cell r="F364" t="str">
            <v>Mojave - Hwys 14 &amp; 58</v>
          </cell>
          <cell r="G364">
            <v>34093</v>
          </cell>
          <cell r="H364">
            <v>35.07</v>
          </cell>
          <cell r="I364">
            <v>-118.175</v>
          </cell>
          <cell r="J364" t="str">
            <v>AQD</v>
          </cell>
          <cell r="K364" t="str">
            <v>D</v>
          </cell>
          <cell r="L364">
            <v>0</v>
          </cell>
          <cell r="M364" t="str">
            <v>AQD</v>
          </cell>
          <cell r="N364" t="str">
            <v>A</v>
          </cell>
          <cell r="O364" t="str">
            <v>D</v>
          </cell>
          <cell r="P364" t="str">
            <v>D</v>
          </cell>
          <cell r="Q364" t="str">
            <v>-</v>
          </cell>
          <cell r="R364">
            <v>0</v>
          </cell>
          <cell r="S364" t="str">
            <v>D</v>
          </cell>
        </row>
        <row r="365">
          <cell r="E365">
            <v>369</v>
          </cell>
          <cell r="F365" t="str">
            <v>Mojave - Oak Creek Canyon</v>
          </cell>
          <cell r="G365">
            <v>34237</v>
          </cell>
          <cell r="H365">
            <v>35.042000000000002</v>
          </cell>
          <cell r="I365">
            <v>-118.377</v>
          </cell>
          <cell r="J365" t="str">
            <v>IQB</v>
          </cell>
          <cell r="K365" t="str">
            <v>B</v>
          </cell>
          <cell r="L365">
            <v>0</v>
          </cell>
          <cell r="M365" t="str">
            <v>IQB</v>
          </cell>
          <cell r="N365" t="str">
            <v>A</v>
          </cell>
          <cell r="O365" t="str">
            <v>D</v>
          </cell>
          <cell r="P365" t="str">
            <v>S</v>
          </cell>
          <cell r="Q365" t="str">
            <v>-</v>
          </cell>
          <cell r="R365">
            <v>0</v>
          </cell>
          <cell r="S365" t="str">
            <v>C</v>
          </cell>
        </row>
        <row r="366">
          <cell r="E366">
            <v>370</v>
          </cell>
          <cell r="F366" t="str">
            <v>Parkfield - Fault Zone 12</v>
          </cell>
          <cell r="G366">
            <v>36138</v>
          </cell>
          <cell r="H366">
            <v>35.899000000000001</v>
          </cell>
          <cell r="I366">
            <v>-120.43300000000001</v>
          </cell>
          <cell r="J366" t="str">
            <v>IHC</v>
          </cell>
          <cell r="K366" t="str">
            <v>C</v>
          </cell>
          <cell r="L366">
            <v>0</v>
          </cell>
          <cell r="M366" t="str">
            <v>IHC</v>
          </cell>
          <cell r="N366" t="str">
            <v>A</v>
          </cell>
          <cell r="O366" t="str">
            <v>D</v>
          </cell>
          <cell r="P366" t="str">
            <v>S</v>
          </cell>
          <cell r="Q366" t="str">
            <v>-</v>
          </cell>
          <cell r="R366">
            <v>0</v>
          </cell>
          <cell r="S366" t="str">
            <v>D</v>
          </cell>
        </row>
        <row r="367">
          <cell r="E367">
            <v>371</v>
          </cell>
          <cell r="F367" t="str">
            <v>Parkfield - Vineyard Cany 3W</v>
          </cell>
          <cell r="G367">
            <v>36176</v>
          </cell>
          <cell r="H367">
            <v>35.921999999999997</v>
          </cell>
          <cell r="I367">
            <v>-120.53400000000001</v>
          </cell>
          <cell r="J367" t="str">
            <v>IPA</v>
          </cell>
          <cell r="K367" t="str">
            <v>A</v>
          </cell>
          <cell r="L367">
            <v>0</v>
          </cell>
          <cell r="M367" t="str">
            <v>IPA</v>
          </cell>
          <cell r="N367" t="str">
            <v>C</v>
          </cell>
          <cell r="O367" t="str">
            <v>B</v>
          </cell>
          <cell r="P367" t="str">
            <v>S</v>
          </cell>
          <cell r="Q367" t="str">
            <v>-</v>
          </cell>
          <cell r="R367">
            <v>0</v>
          </cell>
          <cell r="S367" t="str">
            <v>D</v>
          </cell>
        </row>
        <row r="368">
          <cell r="E368">
            <v>372</v>
          </cell>
          <cell r="F368" t="str">
            <v>Parkfield - Vineyard Cany 2E</v>
          </cell>
          <cell r="G368">
            <v>36177</v>
          </cell>
          <cell r="H368">
            <v>35.972999999999999</v>
          </cell>
          <cell r="I368">
            <v>-120.467</v>
          </cell>
          <cell r="J368" t="str">
            <v>IFA</v>
          </cell>
          <cell r="K368" t="str">
            <v>A</v>
          </cell>
          <cell r="L368">
            <v>0</v>
          </cell>
          <cell r="M368" t="str">
            <v>IFA</v>
          </cell>
          <cell r="N368" t="str">
            <v>C</v>
          </cell>
          <cell r="O368" t="str">
            <v>B</v>
          </cell>
          <cell r="P368" t="str">
            <v>S</v>
          </cell>
          <cell r="Q368" t="str">
            <v>-</v>
          </cell>
          <cell r="R368">
            <v>0</v>
          </cell>
          <cell r="S368" t="str">
            <v>C</v>
          </cell>
        </row>
        <row r="369">
          <cell r="E369">
            <v>373</v>
          </cell>
          <cell r="F369" t="str">
            <v>Parkfield - Cholame 2E</v>
          </cell>
          <cell r="G369">
            <v>36230</v>
          </cell>
          <cell r="H369">
            <v>35.750999999999998</v>
          </cell>
          <cell r="I369">
            <v>-120.259</v>
          </cell>
          <cell r="J369" t="str">
            <v>IQB</v>
          </cell>
          <cell r="K369" t="str">
            <v>B</v>
          </cell>
          <cell r="L369">
            <v>0</v>
          </cell>
          <cell r="M369" t="str">
            <v>IMD</v>
          </cell>
          <cell r="N369" t="str">
            <v>C</v>
          </cell>
          <cell r="O369" t="str">
            <v>C</v>
          </cell>
          <cell r="P369" t="str">
            <v>S</v>
          </cell>
          <cell r="Q369" t="str">
            <v>-</v>
          </cell>
          <cell r="R369">
            <v>0</v>
          </cell>
          <cell r="S369" t="str">
            <v>C</v>
          </cell>
        </row>
        <row r="370">
          <cell r="E370">
            <v>374</v>
          </cell>
          <cell r="F370" t="str">
            <v>Parkfield - Fault Zone 1</v>
          </cell>
          <cell r="G370">
            <v>36407</v>
          </cell>
          <cell r="H370">
            <v>35.758000000000003</v>
          </cell>
          <cell r="I370">
            <v>-120.307</v>
          </cell>
          <cell r="J370" t="str">
            <v>IHD</v>
          </cell>
          <cell r="K370" t="str">
            <v>D</v>
          </cell>
          <cell r="L370">
            <v>0</v>
          </cell>
          <cell r="M370" t="str">
            <v>IHD</v>
          </cell>
          <cell r="N370" t="str">
            <v>A</v>
          </cell>
          <cell r="O370" t="str">
            <v>D</v>
          </cell>
          <cell r="P370" t="str">
            <v>S</v>
          </cell>
          <cell r="Q370" t="str">
            <v>-</v>
          </cell>
          <cell r="R370">
            <v>0</v>
          </cell>
          <cell r="S370" t="str">
            <v>E</v>
          </cell>
        </row>
        <row r="371">
          <cell r="E371">
            <v>375</v>
          </cell>
          <cell r="F371" t="str">
            <v>Parkfield - Fault Zone 3</v>
          </cell>
          <cell r="G371">
            <v>36408</v>
          </cell>
          <cell r="H371">
            <v>35.802999999999997</v>
          </cell>
          <cell r="I371">
            <v>-120.334</v>
          </cell>
          <cell r="J371" t="str">
            <v>IHD</v>
          </cell>
          <cell r="K371" t="str">
            <v>D</v>
          </cell>
          <cell r="L371">
            <v>0</v>
          </cell>
          <cell r="M371" t="str">
            <v>IHD</v>
          </cell>
          <cell r="N371" t="str">
            <v>A</v>
          </cell>
          <cell r="O371" t="str">
            <v>D</v>
          </cell>
          <cell r="P371" t="str">
            <v>S</v>
          </cell>
          <cell r="Q371" t="str">
            <v>-</v>
          </cell>
          <cell r="R371">
            <v>0</v>
          </cell>
          <cell r="S371" t="str">
            <v>D</v>
          </cell>
        </row>
        <row r="372">
          <cell r="E372">
            <v>376</v>
          </cell>
          <cell r="F372" t="str">
            <v>Parkfield - Cholame 3W</v>
          </cell>
          <cell r="G372">
            <v>36410</v>
          </cell>
          <cell r="H372">
            <v>35.723999999999997</v>
          </cell>
          <cell r="I372">
            <v>-120.294</v>
          </cell>
          <cell r="J372" t="str">
            <v>IHC</v>
          </cell>
          <cell r="K372" t="str">
            <v>C</v>
          </cell>
          <cell r="L372">
            <v>0</v>
          </cell>
          <cell r="M372" t="str">
            <v>IHC</v>
          </cell>
          <cell r="N372" t="str">
            <v>B</v>
          </cell>
          <cell r="O372" t="str">
            <v>C</v>
          </cell>
          <cell r="P372" t="str">
            <v>S</v>
          </cell>
          <cell r="Q372" t="str">
            <v>-</v>
          </cell>
          <cell r="R372">
            <v>0</v>
          </cell>
          <cell r="S372" t="str">
            <v>D</v>
          </cell>
        </row>
        <row r="373">
          <cell r="E373">
            <v>377</v>
          </cell>
          <cell r="F373" t="str">
            <v>Parkfield - Cholame 4W</v>
          </cell>
          <cell r="G373">
            <v>36411</v>
          </cell>
          <cell r="H373">
            <v>35.718000000000004</v>
          </cell>
          <cell r="I373">
            <v>-120.304</v>
          </cell>
          <cell r="J373" t="str">
            <v>IHB</v>
          </cell>
          <cell r="K373" t="str">
            <v>B</v>
          </cell>
          <cell r="L373">
            <v>0</v>
          </cell>
          <cell r="M373" t="str">
            <v>IHB</v>
          </cell>
          <cell r="N373" t="str">
            <v>B</v>
          </cell>
          <cell r="O373" t="str">
            <v>D</v>
          </cell>
          <cell r="P373" t="str">
            <v>S</v>
          </cell>
          <cell r="Q373" t="str">
            <v>-</v>
          </cell>
          <cell r="R373">
            <v>0</v>
          </cell>
          <cell r="S373" t="str">
            <v>C</v>
          </cell>
        </row>
        <row r="374">
          <cell r="E374">
            <v>378</v>
          </cell>
          <cell r="F374" t="str">
            <v>Parkfield - Cholame 4AW</v>
          </cell>
          <cell r="G374">
            <v>36412</v>
          </cell>
          <cell r="H374">
            <v>35.707000000000001</v>
          </cell>
          <cell r="I374">
            <v>-120.316</v>
          </cell>
          <cell r="J374" t="str">
            <v>IHC</v>
          </cell>
          <cell r="K374" t="str">
            <v>C</v>
          </cell>
          <cell r="L374">
            <v>0</v>
          </cell>
          <cell r="M374" t="str">
            <v>IHC</v>
          </cell>
          <cell r="N374" t="str">
            <v>A</v>
          </cell>
          <cell r="O374" t="str">
            <v>C</v>
          </cell>
          <cell r="P374" t="str">
            <v>S</v>
          </cell>
          <cell r="Q374" t="str">
            <v>-</v>
          </cell>
          <cell r="R374">
            <v>0</v>
          </cell>
          <cell r="S374" t="str">
            <v>D</v>
          </cell>
        </row>
        <row r="375">
          <cell r="E375">
            <v>379</v>
          </cell>
          <cell r="F375" t="str">
            <v>Parkfield - Fault Zone 2</v>
          </cell>
          <cell r="G375">
            <v>36413</v>
          </cell>
          <cell r="H375">
            <v>35.786999999999999</v>
          </cell>
          <cell r="I375">
            <v>-120.334</v>
          </cell>
          <cell r="J375" t="str">
            <v>IHD</v>
          </cell>
          <cell r="K375" t="str">
            <v>D</v>
          </cell>
          <cell r="L375">
            <v>0</v>
          </cell>
          <cell r="M375" t="str">
            <v>IHD</v>
          </cell>
          <cell r="N375" t="str">
            <v>A</v>
          </cell>
          <cell r="O375" t="str">
            <v>D</v>
          </cell>
          <cell r="P375" t="str">
            <v>S</v>
          </cell>
          <cell r="Q375" t="str">
            <v>-</v>
          </cell>
          <cell r="R375">
            <v>0</v>
          </cell>
          <cell r="S375" t="str">
            <v>D</v>
          </cell>
        </row>
        <row r="376">
          <cell r="E376">
            <v>380</v>
          </cell>
          <cell r="F376" t="str">
            <v>Parkfield - Fault Zone 4</v>
          </cell>
          <cell r="G376">
            <v>36414</v>
          </cell>
          <cell r="H376">
            <v>35.835999999999999</v>
          </cell>
          <cell r="I376">
            <v>-120.395</v>
          </cell>
          <cell r="J376" t="str">
            <v>IHB</v>
          </cell>
          <cell r="K376" t="str">
            <v>B</v>
          </cell>
          <cell r="L376">
            <v>0</v>
          </cell>
          <cell r="M376" t="str">
            <v>IPB</v>
          </cell>
          <cell r="N376" t="str">
            <v>C</v>
          </cell>
          <cell r="O376" t="str">
            <v>C</v>
          </cell>
          <cell r="P376" t="str">
            <v>S</v>
          </cell>
          <cell r="Q376" t="str">
            <v>-</v>
          </cell>
          <cell r="R376">
            <v>0</v>
          </cell>
          <cell r="S376" t="str">
            <v>D</v>
          </cell>
        </row>
        <row r="377">
          <cell r="E377">
            <v>381</v>
          </cell>
          <cell r="F377" t="str">
            <v>Parkfield - Gold Hill 1W</v>
          </cell>
          <cell r="G377">
            <v>36415</v>
          </cell>
          <cell r="H377">
            <v>35.817999999999998</v>
          </cell>
          <cell r="I377">
            <v>-120.378</v>
          </cell>
          <cell r="J377" t="str">
            <v>IHD</v>
          </cell>
          <cell r="K377" t="str">
            <v>D</v>
          </cell>
          <cell r="L377">
            <v>0</v>
          </cell>
          <cell r="M377" t="str">
            <v>IHD</v>
          </cell>
          <cell r="N377" t="str">
            <v>A</v>
          </cell>
          <cell r="O377" t="str">
            <v>D</v>
          </cell>
          <cell r="P377" t="str">
            <v>S</v>
          </cell>
          <cell r="Q377" t="str">
            <v>-</v>
          </cell>
          <cell r="R377">
            <v>0</v>
          </cell>
          <cell r="S377" t="str">
            <v>D</v>
          </cell>
        </row>
        <row r="378">
          <cell r="E378">
            <v>382</v>
          </cell>
          <cell r="F378" t="str">
            <v>Parkfield - Gold Hill 2W</v>
          </cell>
          <cell r="G378">
            <v>36416</v>
          </cell>
          <cell r="H378">
            <v>35.811999999999998</v>
          </cell>
          <cell r="I378">
            <v>-120.39100000000001</v>
          </cell>
          <cell r="J378" t="str">
            <v>IHB</v>
          </cell>
          <cell r="K378" t="str">
            <v>B</v>
          </cell>
          <cell r="L378">
            <v>0</v>
          </cell>
          <cell r="M378" t="str">
            <v>IPB</v>
          </cell>
          <cell r="N378" t="str">
            <v>C</v>
          </cell>
          <cell r="O378" t="str">
            <v>C</v>
          </cell>
          <cell r="P378" t="str">
            <v>S</v>
          </cell>
          <cell r="Q378" t="str">
            <v>-</v>
          </cell>
          <cell r="R378">
            <v>0</v>
          </cell>
          <cell r="S378" t="str">
            <v>D</v>
          </cell>
        </row>
        <row r="379">
          <cell r="E379">
            <v>383</v>
          </cell>
          <cell r="F379" t="str">
            <v>Parkfield - Gold Hill 3W</v>
          </cell>
          <cell r="G379">
            <v>36420</v>
          </cell>
          <cell r="H379">
            <v>35.795999999999999</v>
          </cell>
          <cell r="I379">
            <v>-120.411</v>
          </cell>
          <cell r="J379" t="str">
            <v>IQB</v>
          </cell>
          <cell r="K379" t="str">
            <v>B</v>
          </cell>
          <cell r="L379">
            <v>0</v>
          </cell>
          <cell r="M379" t="str">
            <v>IPB</v>
          </cell>
          <cell r="N379" t="str">
            <v>B</v>
          </cell>
          <cell r="O379" t="str">
            <v>C</v>
          </cell>
          <cell r="P379" t="str">
            <v>S</v>
          </cell>
          <cell r="Q379" t="str">
            <v>-</v>
          </cell>
          <cell r="R379">
            <v>0</v>
          </cell>
          <cell r="S379" t="str">
            <v>C</v>
          </cell>
        </row>
        <row r="380">
          <cell r="E380">
            <v>384</v>
          </cell>
          <cell r="F380" t="str">
            <v>Parkfield - Gold Hill 2E</v>
          </cell>
          <cell r="G380">
            <v>36421</v>
          </cell>
          <cell r="H380">
            <v>35.843000000000004</v>
          </cell>
          <cell r="I380">
            <v>-120.348</v>
          </cell>
          <cell r="J380" t="str">
            <v>IQB</v>
          </cell>
          <cell r="K380" t="str">
            <v>B</v>
          </cell>
          <cell r="L380">
            <v>0</v>
          </cell>
          <cell r="M380" t="str">
            <v>IQD</v>
          </cell>
          <cell r="N380" t="str">
            <v>B</v>
          </cell>
          <cell r="O380" t="str">
            <v>D</v>
          </cell>
          <cell r="P380" t="str">
            <v>S</v>
          </cell>
          <cell r="Q380" t="str">
            <v>-</v>
          </cell>
          <cell r="R380">
            <v>0</v>
          </cell>
          <cell r="S380" t="str">
            <v>C</v>
          </cell>
        </row>
        <row r="381">
          <cell r="E381">
            <v>385</v>
          </cell>
          <cell r="F381" t="str">
            <v>Parkfield - Stone Corral 2E</v>
          </cell>
          <cell r="G381">
            <v>36422</v>
          </cell>
          <cell r="H381">
            <v>35.81</v>
          </cell>
          <cell r="I381">
            <v>-120.282</v>
          </cell>
          <cell r="J381" t="str">
            <v>IMA</v>
          </cell>
          <cell r="K381" t="str">
            <v>A</v>
          </cell>
          <cell r="L381">
            <v>0</v>
          </cell>
          <cell r="M381" t="str">
            <v>IMA</v>
          </cell>
          <cell r="N381" t="str">
            <v>C</v>
          </cell>
          <cell r="O381" t="str">
            <v>B</v>
          </cell>
          <cell r="P381" t="str">
            <v>S</v>
          </cell>
          <cell r="Q381" t="str">
            <v>-</v>
          </cell>
          <cell r="R381">
            <v>0</v>
          </cell>
          <cell r="S381" t="str">
            <v>C</v>
          </cell>
        </row>
        <row r="382">
          <cell r="E382">
            <v>386</v>
          </cell>
          <cell r="F382" t="str">
            <v>Parkfield - Fault Zone 7</v>
          </cell>
          <cell r="G382">
            <v>36431</v>
          </cell>
          <cell r="H382">
            <v>35.871000000000002</v>
          </cell>
          <cell r="I382">
            <v>-120.404</v>
          </cell>
          <cell r="J382" t="str">
            <v>IQC</v>
          </cell>
          <cell r="K382" t="str">
            <v>C</v>
          </cell>
          <cell r="L382">
            <v>0</v>
          </cell>
          <cell r="M382" t="str">
            <v>IQC</v>
          </cell>
          <cell r="N382" t="str">
            <v>B</v>
          </cell>
          <cell r="O382" t="str">
            <v>D</v>
          </cell>
          <cell r="P382" t="str">
            <v>S</v>
          </cell>
          <cell r="Q382" t="str">
            <v>-</v>
          </cell>
          <cell r="R382">
            <v>0</v>
          </cell>
          <cell r="S382" t="str">
            <v>D</v>
          </cell>
        </row>
        <row r="383">
          <cell r="E383">
            <v>387</v>
          </cell>
          <cell r="F383" t="str">
            <v>Parkfield - Gold Hill 6W</v>
          </cell>
          <cell r="G383">
            <v>36432</v>
          </cell>
          <cell r="H383">
            <v>35.738</v>
          </cell>
          <cell r="I383">
            <v>-120.50700000000001</v>
          </cell>
          <cell r="J383" t="str">
            <v>IHC</v>
          </cell>
          <cell r="K383" t="str">
            <v>C</v>
          </cell>
          <cell r="L383">
            <v>0</v>
          </cell>
          <cell r="M383" t="str">
            <v>IPC</v>
          </cell>
          <cell r="N383" t="str">
            <v>B</v>
          </cell>
          <cell r="O383" t="str">
            <v>D</v>
          </cell>
          <cell r="P383" t="str">
            <v>S</v>
          </cell>
          <cell r="Q383" t="str">
            <v>-</v>
          </cell>
          <cell r="R383">
            <v>0</v>
          </cell>
          <cell r="S383" t="str">
            <v>D</v>
          </cell>
        </row>
        <row r="384">
          <cell r="E384">
            <v>388</v>
          </cell>
          <cell r="F384" t="str">
            <v>Parkfield - Gold Hill 4W</v>
          </cell>
          <cell r="G384">
            <v>36433</v>
          </cell>
          <cell r="H384">
            <v>35.784999999999997</v>
          </cell>
          <cell r="I384">
            <v>-120.444</v>
          </cell>
          <cell r="J384" t="str">
            <v>IQB</v>
          </cell>
          <cell r="K384" t="str">
            <v>B</v>
          </cell>
          <cell r="L384">
            <v>0</v>
          </cell>
          <cell r="M384" t="str">
            <v>IPB</v>
          </cell>
          <cell r="N384" t="str">
            <v>B</v>
          </cell>
          <cell r="O384" t="str">
            <v>C</v>
          </cell>
          <cell r="P384" t="str">
            <v>S</v>
          </cell>
          <cell r="Q384" t="str">
            <v>-</v>
          </cell>
          <cell r="R384">
            <v>0</v>
          </cell>
          <cell r="S384" t="str">
            <v>C</v>
          </cell>
        </row>
        <row r="385">
          <cell r="E385">
            <v>389</v>
          </cell>
          <cell r="F385" t="str">
            <v>Parkfield - Gold Hill 5W</v>
          </cell>
          <cell r="G385">
            <v>36434</v>
          </cell>
          <cell r="H385">
            <v>35.770000000000003</v>
          </cell>
          <cell r="I385">
            <v>-120.477</v>
          </cell>
          <cell r="J385" t="str">
            <v>IQB</v>
          </cell>
          <cell r="K385" t="str">
            <v>B</v>
          </cell>
          <cell r="L385">
            <v>0</v>
          </cell>
          <cell r="M385" t="str">
            <v>IPB</v>
          </cell>
          <cell r="N385" t="str">
            <v>B</v>
          </cell>
          <cell r="O385" t="str">
            <v>C</v>
          </cell>
          <cell r="P385" t="str">
            <v>S</v>
          </cell>
          <cell r="Q385" t="str">
            <v>-</v>
          </cell>
          <cell r="R385">
            <v>0</v>
          </cell>
          <cell r="S385" t="str">
            <v>C</v>
          </cell>
        </row>
        <row r="386">
          <cell r="E386">
            <v>390</v>
          </cell>
          <cell r="F386" t="str">
            <v>Parkfield - Stone Corral 3E</v>
          </cell>
          <cell r="G386">
            <v>36437</v>
          </cell>
          <cell r="H386">
            <v>35.832999999999998</v>
          </cell>
          <cell r="I386">
            <v>-120.27</v>
          </cell>
          <cell r="J386" t="str">
            <v>IMA</v>
          </cell>
          <cell r="K386" t="str">
            <v>A</v>
          </cell>
          <cell r="L386">
            <v>0</v>
          </cell>
          <cell r="M386" t="str">
            <v>IMA</v>
          </cell>
          <cell r="N386" t="str">
            <v>C</v>
          </cell>
          <cell r="O386" t="str">
            <v>B</v>
          </cell>
          <cell r="P386" t="str">
            <v>S</v>
          </cell>
          <cell r="Q386" t="str">
            <v>-</v>
          </cell>
          <cell r="R386">
            <v>0</v>
          </cell>
          <cell r="S386" t="str">
            <v>C</v>
          </cell>
        </row>
        <row r="387">
          <cell r="E387">
            <v>391</v>
          </cell>
          <cell r="F387" t="str">
            <v>Parkfield - Stone Corral 4E</v>
          </cell>
          <cell r="G387">
            <v>36438</v>
          </cell>
          <cell r="H387">
            <v>35.854999999999997</v>
          </cell>
          <cell r="I387">
            <v>-120.28100000000001</v>
          </cell>
          <cell r="J387" t="str">
            <v>IMA</v>
          </cell>
          <cell r="K387" t="str">
            <v>A</v>
          </cell>
          <cell r="L387">
            <v>0</v>
          </cell>
          <cell r="M387" t="str">
            <v>IMA</v>
          </cell>
          <cell r="N387" t="str">
            <v>C</v>
          </cell>
          <cell r="O387" t="str">
            <v>B</v>
          </cell>
          <cell r="P387" t="str">
            <v>S</v>
          </cell>
          <cell r="Q387" t="str">
            <v>-</v>
          </cell>
          <cell r="R387">
            <v>0</v>
          </cell>
          <cell r="S387" t="str">
            <v>C</v>
          </cell>
        </row>
        <row r="388">
          <cell r="E388">
            <v>392</v>
          </cell>
          <cell r="F388" t="str">
            <v>Parkfield - Gold Hill 3E</v>
          </cell>
          <cell r="G388">
            <v>36439</v>
          </cell>
          <cell r="H388">
            <v>35.869999999999997</v>
          </cell>
          <cell r="I388">
            <v>-120.334</v>
          </cell>
          <cell r="J388" t="str">
            <v>IQB</v>
          </cell>
          <cell r="K388" t="str">
            <v>B</v>
          </cell>
          <cell r="L388">
            <v>0</v>
          </cell>
          <cell r="M388" t="str">
            <v>IQD</v>
          </cell>
          <cell r="N388" t="str">
            <v>B</v>
          </cell>
          <cell r="O388" t="str">
            <v>D</v>
          </cell>
          <cell r="P388" t="str">
            <v>S</v>
          </cell>
          <cell r="Q388" t="str">
            <v>-</v>
          </cell>
          <cell r="R388">
            <v>0</v>
          </cell>
          <cell r="S388" t="str">
            <v>C</v>
          </cell>
        </row>
        <row r="389">
          <cell r="E389">
            <v>393</v>
          </cell>
          <cell r="F389" t="str">
            <v>Parkfield - Vineyard Cany 5W</v>
          </cell>
          <cell r="G389">
            <v>36440</v>
          </cell>
          <cell r="H389">
            <v>35.884999999999998</v>
          </cell>
          <cell r="I389">
            <v>-120.565</v>
          </cell>
          <cell r="J389" t="str">
            <v>IMA</v>
          </cell>
          <cell r="K389" t="str">
            <v>A</v>
          </cell>
          <cell r="L389">
            <v>0</v>
          </cell>
          <cell r="M389" t="str">
            <v>IHB</v>
          </cell>
          <cell r="N389" t="str">
            <v>C</v>
          </cell>
          <cell r="O389" t="str">
            <v>B</v>
          </cell>
          <cell r="P389" t="str">
            <v>S</v>
          </cell>
          <cell r="Q389" t="str">
            <v>-</v>
          </cell>
          <cell r="R389">
            <v>0</v>
          </cell>
          <cell r="S389" t="str">
            <v>D</v>
          </cell>
        </row>
        <row r="390">
          <cell r="E390">
            <v>394</v>
          </cell>
          <cell r="F390" t="str">
            <v>Parkfield - Vineyard Cany 6W</v>
          </cell>
          <cell r="G390">
            <v>36441</v>
          </cell>
          <cell r="H390">
            <v>35.860999999999997</v>
          </cell>
          <cell r="I390">
            <v>-120.6</v>
          </cell>
          <cell r="J390" t="str">
            <v>IHC</v>
          </cell>
          <cell r="K390" t="str">
            <v>C</v>
          </cell>
          <cell r="L390">
            <v>0</v>
          </cell>
          <cell r="M390" t="str">
            <v>IPC</v>
          </cell>
          <cell r="N390" t="str">
            <v>C</v>
          </cell>
          <cell r="O390" t="str">
            <v>D</v>
          </cell>
          <cell r="P390" t="str">
            <v>S</v>
          </cell>
          <cell r="Q390" t="str">
            <v>-</v>
          </cell>
          <cell r="R390">
            <v>0</v>
          </cell>
          <cell r="S390" t="str">
            <v>C</v>
          </cell>
        </row>
        <row r="391">
          <cell r="E391">
            <v>395</v>
          </cell>
          <cell r="F391" t="str">
            <v>Parkfield - Fault Zone 9</v>
          </cell>
          <cell r="G391">
            <v>36443</v>
          </cell>
          <cell r="H391">
            <v>35.878999999999998</v>
          </cell>
          <cell r="I391">
            <v>-120.44499999999999</v>
          </cell>
          <cell r="J391" t="str">
            <v>IHB</v>
          </cell>
          <cell r="K391" t="str">
            <v>B</v>
          </cell>
          <cell r="L391">
            <v>0</v>
          </cell>
          <cell r="M391" t="str">
            <v>IPB</v>
          </cell>
          <cell r="N391" t="str">
            <v>C</v>
          </cell>
          <cell r="O391" t="str">
            <v>C</v>
          </cell>
          <cell r="P391" t="str">
            <v>S</v>
          </cell>
          <cell r="Q391" t="str">
            <v>-</v>
          </cell>
          <cell r="R391">
            <v>0</v>
          </cell>
          <cell r="S391" t="str">
            <v>C</v>
          </cell>
        </row>
        <row r="392">
          <cell r="E392">
            <v>396</v>
          </cell>
          <cell r="F392" t="str">
            <v>Parkfield - Fault Zone 10</v>
          </cell>
          <cell r="G392">
            <v>36444</v>
          </cell>
          <cell r="H392">
            <v>35.872</v>
          </cell>
          <cell r="I392">
            <v>-120.422</v>
          </cell>
          <cell r="J392" t="str">
            <v>IQD</v>
          </cell>
          <cell r="K392" t="str">
            <v>D</v>
          </cell>
          <cell r="L392">
            <v>0</v>
          </cell>
          <cell r="M392" t="str">
            <v>IQD</v>
          </cell>
          <cell r="N392" t="str">
            <v>B</v>
          </cell>
          <cell r="O392" t="str">
            <v>D</v>
          </cell>
          <cell r="P392" t="str">
            <v>S</v>
          </cell>
          <cell r="Q392" t="str">
            <v>-</v>
          </cell>
          <cell r="R392">
            <v>0</v>
          </cell>
          <cell r="S392" t="str">
            <v>C</v>
          </cell>
        </row>
        <row r="393">
          <cell r="E393">
            <v>397</v>
          </cell>
          <cell r="F393" t="str">
            <v>Parkfield - Fault Zone 15</v>
          </cell>
          <cell r="G393">
            <v>36445</v>
          </cell>
          <cell r="H393">
            <v>35.920999999999999</v>
          </cell>
          <cell r="I393">
            <v>-120.48099999999999</v>
          </cell>
          <cell r="J393" t="str">
            <v>IQD</v>
          </cell>
          <cell r="K393" t="str">
            <v>D</v>
          </cell>
          <cell r="L393">
            <v>0</v>
          </cell>
          <cell r="M393" t="str">
            <v>IQB</v>
          </cell>
          <cell r="N393" t="str">
            <v>A</v>
          </cell>
          <cell r="O393" t="str">
            <v>C</v>
          </cell>
          <cell r="P393" t="str">
            <v>S</v>
          </cell>
          <cell r="Q393" t="str">
            <v>-</v>
          </cell>
          <cell r="R393">
            <v>0</v>
          </cell>
          <cell r="S393" t="str">
            <v>D</v>
          </cell>
        </row>
        <row r="394">
          <cell r="E394">
            <v>398</v>
          </cell>
          <cell r="F394" t="str">
            <v>Parkfield - Vineyard Cany 4W</v>
          </cell>
          <cell r="G394">
            <v>36446</v>
          </cell>
          <cell r="H394">
            <v>35.905000000000001</v>
          </cell>
          <cell r="I394">
            <v>-120.55</v>
          </cell>
          <cell r="J394" t="str">
            <v>IQB</v>
          </cell>
          <cell r="K394" t="str">
            <v>B</v>
          </cell>
          <cell r="L394">
            <v>0</v>
          </cell>
          <cell r="M394" t="str">
            <v>IMB</v>
          </cell>
          <cell r="N394" t="str">
            <v>C</v>
          </cell>
          <cell r="O394" t="str">
            <v>C</v>
          </cell>
          <cell r="P394" t="str">
            <v>S</v>
          </cell>
          <cell r="Q394" t="str">
            <v>-</v>
          </cell>
          <cell r="R394">
            <v>0</v>
          </cell>
          <cell r="S394" t="str">
            <v>C</v>
          </cell>
        </row>
        <row r="395">
          <cell r="E395">
            <v>399</v>
          </cell>
          <cell r="F395" t="str">
            <v>Parkfield - Vineyard Cany 2W</v>
          </cell>
          <cell r="G395">
            <v>36447</v>
          </cell>
          <cell r="H395">
            <v>35.927</v>
          </cell>
          <cell r="I395">
            <v>-120.509</v>
          </cell>
          <cell r="J395" t="str">
            <v>IQB</v>
          </cell>
          <cell r="K395" t="str">
            <v>B</v>
          </cell>
          <cell r="L395">
            <v>0</v>
          </cell>
          <cell r="M395" t="str">
            <v>IHC</v>
          </cell>
          <cell r="N395" t="str">
            <v>C</v>
          </cell>
          <cell r="O395" t="str">
            <v>D</v>
          </cell>
          <cell r="P395" t="str">
            <v>S</v>
          </cell>
          <cell r="Q395" t="str">
            <v>-</v>
          </cell>
          <cell r="R395">
            <v>0</v>
          </cell>
          <cell r="S395" t="str">
            <v>C</v>
          </cell>
        </row>
        <row r="396">
          <cell r="E396">
            <v>400</v>
          </cell>
          <cell r="F396" t="str">
            <v>Parkfield - Vineyard Cany 1W</v>
          </cell>
          <cell r="G396">
            <v>36448</v>
          </cell>
          <cell r="H396">
            <v>35.933999999999997</v>
          </cell>
          <cell r="I396">
            <v>-120.497</v>
          </cell>
          <cell r="J396" t="str">
            <v>IQC</v>
          </cell>
          <cell r="K396" t="str">
            <v>C</v>
          </cell>
          <cell r="L396">
            <v>0</v>
          </cell>
          <cell r="M396" t="str">
            <v>IQC</v>
          </cell>
          <cell r="N396" t="str">
            <v>C</v>
          </cell>
          <cell r="O396" t="str">
            <v>D</v>
          </cell>
          <cell r="P396" t="str">
            <v>S</v>
          </cell>
          <cell r="Q396" t="str">
            <v>-</v>
          </cell>
          <cell r="R396">
            <v>0</v>
          </cell>
          <cell r="S396" t="str">
            <v>D</v>
          </cell>
        </row>
        <row r="397">
          <cell r="E397">
            <v>401</v>
          </cell>
          <cell r="F397" t="str">
            <v>Parkfield - Fault Zone 8</v>
          </cell>
          <cell r="G397">
            <v>36449</v>
          </cell>
          <cell r="H397">
            <v>35.878</v>
          </cell>
          <cell r="I397">
            <v>-120.381</v>
          </cell>
          <cell r="J397" t="str">
            <v>IQB</v>
          </cell>
          <cell r="K397" t="str">
            <v>B</v>
          </cell>
          <cell r="L397">
            <v>0</v>
          </cell>
          <cell r="M397" t="str">
            <v>IMB</v>
          </cell>
          <cell r="N397" t="str">
            <v>C</v>
          </cell>
          <cell r="O397" t="str">
            <v>C</v>
          </cell>
          <cell r="P397" t="str">
            <v>S</v>
          </cell>
          <cell r="Q397" t="str">
            <v>-</v>
          </cell>
          <cell r="R397">
            <v>0</v>
          </cell>
          <cell r="S397" t="str">
            <v>D</v>
          </cell>
        </row>
        <row r="398">
          <cell r="E398">
            <v>402</v>
          </cell>
          <cell r="F398" t="str">
            <v>Parkfield - Cholame 3E</v>
          </cell>
          <cell r="G398">
            <v>36450</v>
          </cell>
          <cell r="H398">
            <v>35.770000000000003</v>
          </cell>
          <cell r="I398">
            <v>-120.247</v>
          </cell>
          <cell r="J398" t="str">
            <v>IMA</v>
          </cell>
          <cell r="K398" t="str">
            <v>A</v>
          </cell>
          <cell r="L398">
            <v>0</v>
          </cell>
          <cell r="M398" t="str">
            <v>IMA</v>
          </cell>
          <cell r="N398" t="str">
            <v>C</v>
          </cell>
          <cell r="O398" t="str">
            <v>B</v>
          </cell>
          <cell r="P398" t="str">
            <v>S</v>
          </cell>
          <cell r="Q398" t="str">
            <v>-</v>
          </cell>
          <cell r="R398">
            <v>0</v>
          </cell>
          <cell r="S398" t="str">
            <v>C</v>
          </cell>
        </row>
        <row r="399">
          <cell r="E399">
            <v>403</v>
          </cell>
          <cell r="F399" t="str">
            <v>Parkfield - Cholame 6W</v>
          </cell>
          <cell r="G399">
            <v>36451</v>
          </cell>
          <cell r="H399">
            <v>35.683999999999997</v>
          </cell>
          <cell r="I399">
            <v>-120.342</v>
          </cell>
          <cell r="J399" t="str">
            <v>IHC</v>
          </cell>
          <cell r="K399" t="str">
            <v>C</v>
          </cell>
          <cell r="L399">
            <v>0</v>
          </cell>
          <cell r="M399" t="str">
            <v>IHC</v>
          </cell>
          <cell r="N399" t="str">
            <v>A</v>
          </cell>
          <cell r="O399" t="str">
            <v>D</v>
          </cell>
          <cell r="P399" t="str">
            <v>S</v>
          </cell>
          <cell r="Q399" t="str">
            <v>-</v>
          </cell>
          <cell r="R399">
            <v>0</v>
          </cell>
          <cell r="S399" t="str">
            <v>D</v>
          </cell>
        </row>
        <row r="400">
          <cell r="E400">
            <v>404</v>
          </cell>
          <cell r="F400" t="str">
            <v>Parkfield - Cholame 1E</v>
          </cell>
          <cell r="G400">
            <v>36452</v>
          </cell>
          <cell r="H400">
            <v>35.743000000000002</v>
          </cell>
          <cell r="I400">
            <v>-120.277</v>
          </cell>
          <cell r="J400" t="str">
            <v>IHD</v>
          </cell>
          <cell r="K400" t="str">
            <v>D</v>
          </cell>
          <cell r="L400">
            <v>0</v>
          </cell>
          <cell r="M400" t="str">
            <v>IHD</v>
          </cell>
          <cell r="N400" t="str">
            <v>A</v>
          </cell>
          <cell r="O400" t="str">
            <v>D</v>
          </cell>
          <cell r="P400" t="str">
            <v>S</v>
          </cell>
          <cell r="Q400" t="str">
            <v>-</v>
          </cell>
          <cell r="R400">
            <v>0</v>
          </cell>
          <cell r="S400" t="str">
            <v>D</v>
          </cell>
        </row>
        <row r="401">
          <cell r="E401">
            <v>405</v>
          </cell>
          <cell r="F401" t="str">
            <v>Parkfield - Fault Zone 11</v>
          </cell>
          <cell r="G401">
            <v>36453</v>
          </cell>
          <cell r="H401">
            <v>35.896000000000001</v>
          </cell>
          <cell r="I401">
            <v>-120.398</v>
          </cell>
          <cell r="J401" t="str">
            <v>IQD</v>
          </cell>
          <cell r="K401" t="str">
            <v>D</v>
          </cell>
          <cell r="L401">
            <v>0</v>
          </cell>
          <cell r="M401" t="str">
            <v>IMB</v>
          </cell>
          <cell r="N401" t="str">
            <v>C</v>
          </cell>
          <cell r="O401" t="str">
            <v>C</v>
          </cell>
          <cell r="P401" t="str">
            <v>S</v>
          </cell>
          <cell r="Q401" t="str">
            <v>-</v>
          </cell>
          <cell r="R401">
            <v>0</v>
          </cell>
          <cell r="S401" t="str">
            <v>C</v>
          </cell>
        </row>
        <row r="402">
          <cell r="E402">
            <v>406</v>
          </cell>
          <cell r="F402" t="str">
            <v>Parkfield - Fault Zone 6</v>
          </cell>
          <cell r="G402">
            <v>36454</v>
          </cell>
          <cell r="H402">
            <v>35.859000000000002</v>
          </cell>
          <cell r="I402">
            <v>-120.42</v>
          </cell>
          <cell r="J402" t="str">
            <v>IHB</v>
          </cell>
          <cell r="K402" t="str">
            <v>B</v>
          </cell>
          <cell r="L402">
            <v>0</v>
          </cell>
          <cell r="M402" t="str">
            <v>IPB</v>
          </cell>
          <cell r="N402" t="str">
            <v>B</v>
          </cell>
          <cell r="O402" t="str">
            <v>C</v>
          </cell>
          <cell r="P402" t="str">
            <v>S</v>
          </cell>
          <cell r="Q402" t="str">
            <v>-</v>
          </cell>
          <cell r="R402">
            <v>0</v>
          </cell>
          <cell r="S402" t="str">
            <v>D</v>
          </cell>
        </row>
        <row r="403">
          <cell r="E403">
            <v>407</v>
          </cell>
          <cell r="F403" t="str">
            <v>Parkfield - Vineyard Cany 1E</v>
          </cell>
          <cell r="G403">
            <v>36455</v>
          </cell>
          <cell r="H403">
            <v>35.957000000000001</v>
          </cell>
          <cell r="I403">
            <v>-120.48099999999999</v>
          </cell>
          <cell r="J403" t="str">
            <v>IQC</v>
          </cell>
          <cell r="K403" t="str">
            <v>C</v>
          </cell>
          <cell r="L403">
            <v>0</v>
          </cell>
          <cell r="M403" t="str">
            <v>IQC</v>
          </cell>
          <cell r="N403" t="str">
            <v>C</v>
          </cell>
          <cell r="O403" t="str">
            <v>D</v>
          </cell>
          <cell r="P403" t="str">
            <v>S</v>
          </cell>
          <cell r="Q403" t="str">
            <v>-</v>
          </cell>
          <cell r="R403">
            <v>0</v>
          </cell>
          <cell r="S403" t="str">
            <v>C</v>
          </cell>
        </row>
        <row r="404">
          <cell r="E404">
            <v>408</v>
          </cell>
          <cell r="F404" t="str">
            <v>Parkfield - Fault Zone 14</v>
          </cell>
          <cell r="G404">
            <v>36456</v>
          </cell>
          <cell r="H404">
            <v>35.908000000000001</v>
          </cell>
          <cell r="I404">
            <v>-120.458</v>
          </cell>
          <cell r="J404" t="str">
            <v>IHC</v>
          </cell>
          <cell r="K404" t="str">
            <v>C</v>
          </cell>
          <cell r="L404">
            <v>0</v>
          </cell>
          <cell r="M404" t="str">
            <v>IHC</v>
          </cell>
          <cell r="N404" t="str">
            <v>A</v>
          </cell>
          <cell r="O404" t="str">
            <v>D</v>
          </cell>
          <cell r="P404" t="str">
            <v>S</v>
          </cell>
          <cell r="Q404" t="str">
            <v>-</v>
          </cell>
          <cell r="R404">
            <v>0</v>
          </cell>
          <cell r="S404" t="str">
            <v>D</v>
          </cell>
        </row>
        <row r="405">
          <cell r="E405">
            <v>409</v>
          </cell>
          <cell r="F405" t="str">
            <v>Parkfield - Fault Zone 16</v>
          </cell>
          <cell r="G405">
            <v>36457</v>
          </cell>
          <cell r="H405">
            <v>35.927</v>
          </cell>
          <cell r="I405">
            <v>-120.456</v>
          </cell>
          <cell r="J405" t="str">
            <v>IHC</v>
          </cell>
          <cell r="K405" t="str">
            <v>C</v>
          </cell>
          <cell r="L405">
            <v>0</v>
          </cell>
          <cell r="M405" t="str">
            <v>IQC</v>
          </cell>
          <cell r="N405" t="str">
            <v>C</v>
          </cell>
          <cell r="O405" t="str">
            <v>D</v>
          </cell>
          <cell r="P405" t="str">
            <v>S</v>
          </cell>
          <cell r="Q405" t="str">
            <v>-</v>
          </cell>
          <cell r="R405">
            <v>0</v>
          </cell>
          <cell r="S405" t="str">
            <v>C</v>
          </cell>
        </row>
        <row r="406">
          <cell r="E406">
            <v>410</v>
          </cell>
          <cell r="F406" t="str">
            <v>Slack Canyon</v>
          </cell>
          <cell r="G406">
            <v>46175</v>
          </cell>
          <cell r="H406">
            <v>36.033999999999999</v>
          </cell>
          <cell r="I406">
            <v>-120.59</v>
          </cell>
          <cell r="J406" t="str">
            <v>IGA</v>
          </cell>
          <cell r="K406" t="str">
            <v>A</v>
          </cell>
          <cell r="L406">
            <v>0</v>
          </cell>
          <cell r="M406" t="str">
            <v>IGA</v>
          </cell>
          <cell r="N406" t="str">
            <v>D</v>
          </cell>
          <cell r="O406" t="str">
            <v>B</v>
          </cell>
          <cell r="P406" t="str">
            <v>S</v>
          </cell>
          <cell r="Q406" t="str">
            <v>-</v>
          </cell>
          <cell r="R406">
            <v>0</v>
          </cell>
          <cell r="S406" t="str">
            <v>C</v>
          </cell>
        </row>
        <row r="407">
          <cell r="E407">
            <v>411</v>
          </cell>
          <cell r="F407" t="str">
            <v>Cantua Creek School</v>
          </cell>
          <cell r="G407">
            <v>46314</v>
          </cell>
          <cell r="H407">
            <v>36.503</v>
          </cell>
          <cell r="I407">
            <v>-120.32</v>
          </cell>
          <cell r="J407" t="str">
            <v>AHD</v>
          </cell>
          <cell r="K407" t="str">
            <v>D</v>
          </cell>
          <cell r="L407">
            <v>0</v>
          </cell>
          <cell r="M407" t="str">
            <v>AHD</v>
          </cell>
          <cell r="N407" t="str">
            <v>A</v>
          </cell>
          <cell r="O407" t="str">
            <v>D</v>
          </cell>
          <cell r="P407" t="str">
            <v>D</v>
          </cell>
          <cell r="Q407" t="str">
            <v>-</v>
          </cell>
          <cell r="R407">
            <v>0</v>
          </cell>
          <cell r="S407" t="str">
            <v>D</v>
          </cell>
        </row>
        <row r="408">
          <cell r="E408">
            <v>412</v>
          </cell>
          <cell r="F408" t="str">
            <v>Coalinga-14th &amp; Elm (Old CHP)</v>
          </cell>
          <cell r="G408">
            <v>46617</v>
          </cell>
          <cell r="H408">
            <v>36.151000000000003</v>
          </cell>
          <cell r="I408">
            <v>-120.35299999999999</v>
          </cell>
          <cell r="J408" t="str">
            <v>AHD</v>
          </cell>
          <cell r="K408" t="str">
            <v>D</v>
          </cell>
          <cell r="L408">
            <v>0</v>
          </cell>
          <cell r="M408" t="str">
            <v>AHD</v>
          </cell>
          <cell r="N408" t="str">
            <v>A</v>
          </cell>
          <cell r="O408" t="str">
            <v>D</v>
          </cell>
          <cell r="P408" t="str">
            <v>S</v>
          </cell>
          <cell r="Q408" t="str">
            <v>-</v>
          </cell>
          <cell r="R408">
            <v>0</v>
          </cell>
          <cell r="S408" t="str">
            <v>D</v>
          </cell>
        </row>
        <row r="409">
          <cell r="E409">
            <v>413</v>
          </cell>
          <cell r="F409" t="str">
            <v>Anticline Ridge - Palmer Ave</v>
          </cell>
          <cell r="G409" t="str">
            <v>46T05</v>
          </cell>
          <cell r="H409">
            <v>36.21</v>
          </cell>
          <cell r="I409">
            <v>-120.30500000000001</v>
          </cell>
          <cell r="J409" t="str">
            <v>APA</v>
          </cell>
          <cell r="K409" t="str">
            <v>A</v>
          </cell>
          <cell r="L409">
            <v>0</v>
          </cell>
          <cell r="M409" t="str">
            <v>APB</v>
          </cell>
          <cell r="N409" t="str">
            <v>C</v>
          </cell>
          <cell r="O409" t="str">
            <v>C</v>
          </cell>
          <cell r="P409" t="str">
            <v>S</v>
          </cell>
          <cell r="Q409" t="str">
            <v>-</v>
          </cell>
          <cell r="R409">
            <v>0</v>
          </cell>
          <cell r="S409" t="str">
            <v>C</v>
          </cell>
        </row>
        <row r="410">
          <cell r="E410">
            <v>414</v>
          </cell>
          <cell r="F410" t="str">
            <v>Oil Fields - Skunk Hollow</v>
          </cell>
          <cell r="G410" t="str">
            <v>46T06</v>
          </cell>
          <cell r="H410">
            <v>36.281999999999996</v>
          </cell>
          <cell r="I410">
            <v>-120.30500000000001</v>
          </cell>
          <cell r="J410" t="str">
            <v>APA</v>
          </cell>
          <cell r="K410" t="str">
            <v>A</v>
          </cell>
          <cell r="L410">
            <v>0</v>
          </cell>
          <cell r="M410" t="str">
            <v>APA</v>
          </cell>
          <cell r="N410" t="str">
            <v>C</v>
          </cell>
          <cell r="O410" t="str">
            <v>B</v>
          </cell>
          <cell r="P410" t="str">
            <v>S</v>
          </cell>
          <cell r="Q410" t="str">
            <v>-</v>
          </cell>
          <cell r="R410">
            <v>0</v>
          </cell>
          <cell r="S410" t="str">
            <v>C</v>
          </cell>
        </row>
        <row r="411">
          <cell r="E411">
            <v>415</v>
          </cell>
          <cell r="F411" t="str">
            <v>Harris Ranch - Hdqtrs (temp)</v>
          </cell>
          <cell r="G411" t="str">
            <v>46T07</v>
          </cell>
          <cell r="H411">
            <v>36.343000000000004</v>
          </cell>
          <cell r="I411">
            <v>-120.21599999999999</v>
          </cell>
          <cell r="J411" t="str">
            <v>AHD</v>
          </cell>
          <cell r="K411" t="str">
            <v>D</v>
          </cell>
          <cell r="L411">
            <v>0</v>
          </cell>
          <cell r="M411" t="str">
            <v>AHD</v>
          </cell>
          <cell r="N411" t="str">
            <v>A</v>
          </cell>
          <cell r="O411" t="str">
            <v>D</v>
          </cell>
          <cell r="P411" t="str">
            <v>S</v>
          </cell>
          <cell r="Q411" t="str">
            <v>-</v>
          </cell>
          <cell r="R411">
            <v>0</v>
          </cell>
          <cell r="S411" t="str">
            <v>D</v>
          </cell>
        </row>
        <row r="412">
          <cell r="E412">
            <v>416</v>
          </cell>
          <cell r="F412" t="str">
            <v>Gilroy - Gavilan Coll.</v>
          </cell>
          <cell r="G412">
            <v>47006</v>
          </cell>
          <cell r="H412">
            <v>36.972999999999999</v>
          </cell>
          <cell r="I412">
            <v>-121.568</v>
          </cell>
          <cell r="J412" t="str">
            <v>AQB</v>
          </cell>
          <cell r="K412" t="str">
            <v>B</v>
          </cell>
          <cell r="L412">
            <v>0</v>
          </cell>
          <cell r="M412" t="str">
            <v>AFB</v>
          </cell>
          <cell r="N412" t="str">
            <v>E</v>
          </cell>
          <cell r="O412" t="str">
            <v>C</v>
          </cell>
          <cell r="P412" t="str">
            <v>S</v>
          </cell>
          <cell r="Q412" t="str">
            <v>-</v>
          </cell>
          <cell r="R412">
            <v>0</v>
          </cell>
          <cell r="S412" t="str">
            <v>C</v>
          </cell>
        </row>
        <row r="413">
          <cell r="E413">
            <v>417</v>
          </cell>
          <cell r="F413" t="str">
            <v>Capitola</v>
          </cell>
          <cell r="G413">
            <v>47125</v>
          </cell>
          <cell r="H413">
            <v>36.972999999999999</v>
          </cell>
          <cell r="I413">
            <v>-121.953</v>
          </cell>
          <cell r="J413" t="str">
            <v>AQB</v>
          </cell>
          <cell r="K413" t="str">
            <v>B</v>
          </cell>
          <cell r="L413">
            <v>0</v>
          </cell>
          <cell r="M413" t="str">
            <v>AQC</v>
          </cell>
          <cell r="N413" t="str">
            <v>A</v>
          </cell>
          <cell r="O413" t="str">
            <v>C</v>
          </cell>
          <cell r="P413" t="str">
            <v>S</v>
          </cell>
          <cell r="Q413" t="str">
            <v>-</v>
          </cell>
          <cell r="R413">
            <v>0</v>
          </cell>
          <cell r="S413" t="str">
            <v>D</v>
          </cell>
        </row>
        <row r="414">
          <cell r="E414">
            <v>418</v>
          </cell>
          <cell r="F414" t="str">
            <v>San Juan Bautista, 24 Polk St</v>
          </cell>
          <cell r="G414">
            <v>47126</v>
          </cell>
          <cell r="H414">
            <v>36.86</v>
          </cell>
          <cell r="I414">
            <v>-121.54</v>
          </cell>
          <cell r="J414" t="str">
            <v>AQD</v>
          </cell>
          <cell r="K414" t="str">
            <v>D</v>
          </cell>
          <cell r="L414">
            <v>0</v>
          </cell>
          <cell r="M414" t="str">
            <v>AQD</v>
          </cell>
          <cell r="N414" t="str">
            <v>B</v>
          </cell>
          <cell r="O414" t="str">
            <v>D</v>
          </cell>
          <cell r="P414" t="str">
            <v>D</v>
          </cell>
          <cell r="Q414" t="str">
            <v>-</v>
          </cell>
          <cell r="R414">
            <v>0</v>
          </cell>
          <cell r="S414" t="str">
            <v>D</v>
          </cell>
        </row>
        <row r="415">
          <cell r="E415">
            <v>419</v>
          </cell>
          <cell r="F415" t="str">
            <v>Salinas - John &amp; Work</v>
          </cell>
          <cell r="G415">
            <v>47179</v>
          </cell>
          <cell r="H415">
            <v>36.670999999999999</v>
          </cell>
          <cell r="I415">
            <v>-121.642</v>
          </cell>
          <cell r="J415" t="str">
            <v>AHD</v>
          </cell>
          <cell r="K415" t="str">
            <v>D</v>
          </cell>
          <cell r="L415">
            <v>0</v>
          </cell>
          <cell r="M415" t="str">
            <v>AHD</v>
          </cell>
          <cell r="N415" t="str">
            <v>A</v>
          </cell>
          <cell r="O415" t="str">
            <v>D</v>
          </cell>
          <cell r="P415" t="str">
            <v>D</v>
          </cell>
          <cell r="Q415" t="str">
            <v>-</v>
          </cell>
          <cell r="R415">
            <v>0</v>
          </cell>
          <cell r="S415" t="str">
            <v>D</v>
          </cell>
        </row>
        <row r="416">
          <cell r="E416">
            <v>420</v>
          </cell>
          <cell r="F416" t="str">
            <v>SAGO South - Surface</v>
          </cell>
          <cell r="G416">
            <v>47189</v>
          </cell>
          <cell r="H416">
            <v>36.753</v>
          </cell>
          <cell r="I416">
            <v>-121.395</v>
          </cell>
          <cell r="J416" t="str">
            <v>IGA</v>
          </cell>
          <cell r="K416" t="str">
            <v>A</v>
          </cell>
          <cell r="L416">
            <v>0</v>
          </cell>
          <cell r="M416" t="str">
            <v>IGB</v>
          </cell>
          <cell r="N416" t="str">
            <v>D</v>
          </cell>
          <cell r="O416" t="str">
            <v>B</v>
          </cell>
          <cell r="P416" t="str">
            <v>S</v>
          </cell>
          <cell r="Q416" t="str">
            <v>-</v>
          </cell>
          <cell r="R416">
            <v>0</v>
          </cell>
          <cell r="S416" t="str">
            <v>C</v>
          </cell>
        </row>
        <row r="417">
          <cell r="E417">
            <v>421</v>
          </cell>
          <cell r="F417" t="str">
            <v>SJB Overpass, Bent 3 g.l.</v>
          </cell>
          <cell r="G417">
            <v>47315</v>
          </cell>
          <cell r="H417">
            <v>36.862000000000002</v>
          </cell>
          <cell r="I417">
            <v>-121.578</v>
          </cell>
          <cell r="J417" t="str">
            <v>IQD</v>
          </cell>
          <cell r="K417" t="str">
            <v>D</v>
          </cell>
          <cell r="L417">
            <v>0</v>
          </cell>
          <cell r="M417" t="str">
            <v>DQD</v>
          </cell>
          <cell r="N417" t="str">
            <v>D</v>
          </cell>
          <cell r="O417" t="str">
            <v>D</v>
          </cell>
          <cell r="P417" t="str">
            <v>S</v>
          </cell>
          <cell r="Q417" t="str">
            <v>-</v>
          </cell>
          <cell r="R417">
            <v>0</v>
          </cell>
          <cell r="S417" t="str">
            <v>C</v>
          </cell>
        </row>
        <row r="418">
          <cell r="E418">
            <v>422</v>
          </cell>
          <cell r="F418" t="str">
            <v>SJB Overpass, Bent 5 g.l.</v>
          </cell>
          <cell r="G418">
            <v>47315</v>
          </cell>
          <cell r="H418">
            <v>36.862000000000002</v>
          </cell>
          <cell r="I418">
            <v>-121.578</v>
          </cell>
          <cell r="J418" t="str">
            <v>BQD</v>
          </cell>
          <cell r="K418" t="str">
            <v>D</v>
          </cell>
          <cell r="L418">
            <v>0</v>
          </cell>
          <cell r="M418" t="str">
            <v>DQD</v>
          </cell>
          <cell r="N418" t="str">
            <v>D</v>
          </cell>
          <cell r="O418" t="str">
            <v>D</v>
          </cell>
          <cell r="P418" t="str">
            <v>S</v>
          </cell>
          <cell r="Q418" t="str">
            <v>-</v>
          </cell>
          <cell r="R418">
            <v>0</v>
          </cell>
          <cell r="S418" t="str">
            <v>C</v>
          </cell>
        </row>
        <row r="419">
          <cell r="E419">
            <v>423</v>
          </cell>
          <cell r="F419" t="str">
            <v>Monterey City Hall</v>
          </cell>
          <cell r="G419">
            <v>47377</v>
          </cell>
          <cell r="H419">
            <v>36.597000000000001</v>
          </cell>
          <cell r="I419">
            <v>-121.89700000000001</v>
          </cell>
          <cell r="J419" t="str">
            <v>AGA</v>
          </cell>
          <cell r="K419" t="str">
            <v>A</v>
          </cell>
          <cell r="L419">
            <v>0</v>
          </cell>
          <cell r="M419" t="str">
            <v>CGA</v>
          </cell>
          <cell r="N419" t="str">
            <v>D</v>
          </cell>
          <cell r="O419" t="str">
            <v>C</v>
          </cell>
          <cell r="P419" t="str">
            <v>S</v>
          </cell>
          <cell r="Q419" t="str">
            <v>-</v>
          </cell>
          <cell r="R419">
            <v>0</v>
          </cell>
          <cell r="S419" t="str">
            <v>C</v>
          </cell>
        </row>
        <row r="420">
          <cell r="E420">
            <v>424</v>
          </cell>
          <cell r="F420" t="str">
            <v>Gilroy Array #1</v>
          </cell>
          <cell r="G420">
            <v>47379</v>
          </cell>
          <cell r="H420">
            <v>36.972999999999999</v>
          </cell>
          <cell r="I420">
            <v>-121.572</v>
          </cell>
          <cell r="J420" t="str">
            <v>IFA</v>
          </cell>
          <cell r="K420" t="str">
            <v>A</v>
          </cell>
          <cell r="L420">
            <v>0</v>
          </cell>
          <cell r="M420" t="str">
            <v>IFA</v>
          </cell>
          <cell r="N420" t="str">
            <v>D</v>
          </cell>
          <cell r="O420" t="str">
            <v>B</v>
          </cell>
          <cell r="P420" t="str">
            <v>S</v>
          </cell>
          <cell r="Q420" t="str">
            <v>-</v>
          </cell>
          <cell r="R420">
            <v>0</v>
          </cell>
          <cell r="S420" t="str">
            <v>B</v>
          </cell>
        </row>
        <row r="421">
          <cell r="E421">
            <v>425</v>
          </cell>
          <cell r="F421" t="str">
            <v>Gilroy Array #2</v>
          </cell>
          <cell r="G421">
            <v>47380</v>
          </cell>
          <cell r="H421">
            <v>36.981999999999999</v>
          </cell>
          <cell r="I421">
            <v>-121.556</v>
          </cell>
          <cell r="J421" t="str">
            <v>IQD</v>
          </cell>
          <cell r="K421" t="str">
            <v>D</v>
          </cell>
          <cell r="L421">
            <v>0</v>
          </cell>
          <cell r="M421" t="str">
            <v>IQD</v>
          </cell>
          <cell r="N421" t="str">
            <v>A</v>
          </cell>
          <cell r="O421" t="str">
            <v>D</v>
          </cell>
          <cell r="P421" t="str">
            <v>D</v>
          </cell>
          <cell r="Q421" t="str">
            <v>-</v>
          </cell>
          <cell r="R421">
            <v>0</v>
          </cell>
          <cell r="S421" t="str">
            <v>D</v>
          </cell>
        </row>
        <row r="422">
          <cell r="E422">
            <v>426</v>
          </cell>
          <cell r="F422" t="str">
            <v>Gilroy Array #3</v>
          </cell>
          <cell r="G422">
            <v>47381</v>
          </cell>
          <cell r="H422">
            <v>36.987000000000002</v>
          </cell>
          <cell r="I422">
            <v>-121.536</v>
          </cell>
          <cell r="J422" t="str">
            <v>IHD</v>
          </cell>
          <cell r="K422" t="str">
            <v>D</v>
          </cell>
          <cell r="L422">
            <v>0</v>
          </cell>
          <cell r="M422" t="str">
            <v>IHD</v>
          </cell>
          <cell r="N422" t="str">
            <v>A</v>
          </cell>
          <cell r="O422" t="str">
            <v>D</v>
          </cell>
          <cell r="P422" t="str">
            <v>D</v>
          </cell>
          <cell r="Q422" t="str">
            <v>-</v>
          </cell>
          <cell r="R422">
            <v>0</v>
          </cell>
          <cell r="S422" t="str">
            <v>D</v>
          </cell>
        </row>
        <row r="423">
          <cell r="E423">
            <v>427</v>
          </cell>
          <cell r="F423" t="str">
            <v>Hollister - South &amp; Pine</v>
          </cell>
          <cell r="G423">
            <v>47524</v>
          </cell>
          <cell r="H423">
            <v>36.847999999999999</v>
          </cell>
          <cell r="I423">
            <v>-121.39700000000001</v>
          </cell>
          <cell r="J423" t="str">
            <v>IQD</v>
          </cell>
          <cell r="K423" t="str">
            <v>D</v>
          </cell>
          <cell r="L423">
            <v>0</v>
          </cell>
          <cell r="M423" t="str">
            <v>IQD</v>
          </cell>
          <cell r="N423" t="str">
            <v>A</v>
          </cell>
          <cell r="O423" t="str">
            <v>D</v>
          </cell>
          <cell r="P423" t="str">
            <v>D</v>
          </cell>
          <cell r="Q423" t="str">
            <v>-</v>
          </cell>
          <cell r="R423">
            <v>0</v>
          </cell>
          <cell r="S423" t="str">
            <v>D</v>
          </cell>
        </row>
        <row r="424">
          <cell r="E424">
            <v>428</v>
          </cell>
          <cell r="F424" t="str">
            <v>Sulphur Baths (temp)</v>
          </cell>
          <cell r="G424" t="str">
            <v>47T03</v>
          </cell>
          <cell r="H424">
            <v>36.121000000000002</v>
          </cell>
          <cell r="I424">
            <v>-120.39700000000001</v>
          </cell>
          <cell r="J424" t="str">
            <v>APA</v>
          </cell>
          <cell r="K424" t="str">
            <v>A</v>
          </cell>
          <cell r="L424">
            <v>0</v>
          </cell>
          <cell r="M424" t="str">
            <v>APA</v>
          </cell>
          <cell r="N424" t="str">
            <v>C</v>
          </cell>
          <cell r="O424" t="str">
            <v>B</v>
          </cell>
          <cell r="P424" t="str">
            <v>S</v>
          </cell>
          <cell r="Q424" t="str">
            <v>-</v>
          </cell>
          <cell r="R424">
            <v>0</v>
          </cell>
          <cell r="S424" t="str">
            <v>C</v>
          </cell>
        </row>
        <row r="425">
          <cell r="E425">
            <v>429</v>
          </cell>
          <cell r="F425" t="str">
            <v>Convict Creek</v>
          </cell>
          <cell r="G425">
            <v>54099</v>
          </cell>
          <cell r="H425">
            <v>37.613999999999997</v>
          </cell>
          <cell r="I425">
            <v>-118.831</v>
          </cell>
          <cell r="J425" t="str">
            <v>AHC</v>
          </cell>
          <cell r="K425" t="str">
            <v>C</v>
          </cell>
          <cell r="L425">
            <v>0</v>
          </cell>
          <cell r="M425" t="str">
            <v>AQD</v>
          </cell>
          <cell r="N425" t="str">
            <v>A</v>
          </cell>
          <cell r="O425" t="str">
            <v>D</v>
          </cell>
          <cell r="P425" t="str">
            <v>S</v>
          </cell>
          <cell r="Q425">
            <v>6</v>
          </cell>
          <cell r="R425">
            <v>0</v>
          </cell>
          <cell r="S425" t="str">
            <v>C</v>
          </cell>
        </row>
        <row r="426">
          <cell r="E426">
            <v>430</v>
          </cell>
          <cell r="F426" t="str">
            <v>Benton</v>
          </cell>
          <cell r="G426">
            <v>54100</v>
          </cell>
          <cell r="H426">
            <v>37.817999999999998</v>
          </cell>
          <cell r="I426">
            <v>-118.47499999999999</v>
          </cell>
          <cell r="J426" t="str">
            <v>AQD</v>
          </cell>
          <cell r="K426" t="str">
            <v>D</v>
          </cell>
          <cell r="L426">
            <v>0</v>
          </cell>
          <cell r="M426" t="str">
            <v>AQD</v>
          </cell>
          <cell r="N426" t="str">
            <v>A</v>
          </cell>
          <cell r="O426" t="str">
            <v>D</v>
          </cell>
          <cell r="P426" t="str">
            <v>D</v>
          </cell>
          <cell r="Q426">
            <v>5</v>
          </cell>
          <cell r="R426">
            <v>0</v>
          </cell>
          <cell r="S426" t="str">
            <v>C</v>
          </cell>
        </row>
        <row r="427">
          <cell r="E427">
            <v>431</v>
          </cell>
          <cell r="F427" t="str">
            <v>Tinemaha Res. Free Field</v>
          </cell>
          <cell r="G427">
            <v>54101</v>
          </cell>
          <cell r="H427">
            <v>37.054000000000002</v>
          </cell>
          <cell r="I427">
            <v>-118.229</v>
          </cell>
          <cell r="J427" t="str">
            <v>IVA</v>
          </cell>
          <cell r="K427" t="str">
            <v>A</v>
          </cell>
          <cell r="L427">
            <v>0</v>
          </cell>
          <cell r="M427" t="str">
            <v>AVA</v>
          </cell>
          <cell r="N427" t="str">
            <v>C</v>
          </cell>
          <cell r="O427" t="str">
            <v>B</v>
          </cell>
          <cell r="P427" t="str">
            <v>S</v>
          </cell>
          <cell r="Q427">
            <v>1</v>
          </cell>
          <cell r="R427">
            <v>0</v>
          </cell>
          <cell r="S427" t="str">
            <v>C</v>
          </cell>
        </row>
        <row r="428">
          <cell r="E428">
            <v>432</v>
          </cell>
          <cell r="F428" t="str">
            <v>Bishop - LADWP South St</v>
          </cell>
          <cell r="G428">
            <v>54171</v>
          </cell>
          <cell r="H428">
            <v>37.36</v>
          </cell>
          <cell r="I428">
            <v>-118.396</v>
          </cell>
          <cell r="J428" t="str">
            <v>AQD</v>
          </cell>
          <cell r="K428" t="str">
            <v>D</v>
          </cell>
          <cell r="L428">
            <v>0</v>
          </cell>
          <cell r="M428" t="str">
            <v>AQD</v>
          </cell>
          <cell r="N428" t="str">
            <v>A</v>
          </cell>
          <cell r="O428" t="str">
            <v>D</v>
          </cell>
          <cell r="P428" t="str">
            <v>D</v>
          </cell>
          <cell r="Q428">
            <v>5</v>
          </cell>
          <cell r="R428">
            <v>0</v>
          </cell>
          <cell r="S428" t="str">
            <v>D</v>
          </cell>
        </row>
        <row r="429">
          <cell r="E429">
            <v>433</v>
          </cell>
          <cell r="F429" t="str">
            <v>Long Valley Dam (Downst)</v>
          </cell>
          <cell r="G429">
            <v>54214</v>
          </cell>
          <cell r="H429">
            <v>37.588000000000001</v>
          </cell>
          <cell r="I429">
            <v>-118.705</v>
          </cell>
          <cell r="J429" t="str">
            <v>IVA</v>
          </cell>
          <cell r="K429" t="str">
            <v>A</v>
          </cell>
          <cell r="L429">
            <v>0</v>
          </cell>
          <cell r="M429" t="str">
            <v>IVA</v>
          </cell>
          <cell r="N429" t="str">
            <v>C</v>
          </cell>
          <cell r="O429" t="str">
            <v>B</v>
          </cell>
          <cell r="P429" t="str">
            <v>S</v>
          </cell>
          <cell r="Q429">
            <v>1</v>
          </cell>
          <cell r="R429">
            <v>0</v>
          </cell>
          <cell r="S429" t="str">
            <v>C</v>
          </cell>
        </row>
        <row r="430">
          <cell r="E430">
            <v>434</v>
          </cell>
          <cell r="F430" t="str">
            <v>Long Valley Dam (L Abut)</v>
          </cell>
          <cell r="G430">
            <v>54214</v>
          </cell>
          <cell r="H430">
            <v>37.588000000000001</v>
          </cell>
          <cell r="I430">
            <v>-118.705</v>
          </cell>
          <cell r="J430" t="str">
            <v>HVA</v>
          </cell>
          <cell r="K430" t="str">
            <v>A</v>
          </cell>
          <cell r="L430">
            <v>0</v>
          </cell>
          <cell r="M430" t="str">
            <v>IVA</v>
          </cell>
          <cell r="N430" t="str">
            <v>C</v>
          </cell>
          <cell r="O430" t="str">
            <v>B</v>
          </cell>
          <cell r="P430" t="str">
            <v>S</v>
          </cell>
          <cell r="Q430" t="str">
            <v>-</v>
          </cell>
          <cell r="R430">
            <v>0</v>
          </cell>
          <cell r="S430" t="str">
            <v>C</v>
          </cell>
        </row>
        <row r="431">
          <cell r="E431">
            <v>435</v>
          </cell>
          <cell r="F431" t="str">
            <v>Long Valley Dam (Upr L Abut)</v>
          </cell>
          <cell r="G431">
            <v>54214</v>
          </cell>
          <cell r="H431">
            <v>37.588000000000001</v>
          </cell>
          <cell r="I431">
            <v>-118.705</v>
          </cell>
          <cell r="J431" t="str">
            <v>HVA</v>
          </cell>
          <cell r="K431" t="str">
            <v>A</v>
          </cell>
          <cell r="L431">
            <v>0</v>
          </cell>
          <cell r="M431" t="str">
            <v>IVA</v>
          </cell>
          <cell r="N431" t="str">
            <v>E</v>
          </cell>
          <cell r="O431" t="str">
            <v>B</v>
          </cell>
          <cell r="P431" t="str">
            <v>S</v>
          </cell>
          <cell r="Q431" t="str">
            <v>-</v>
          </cell>
          <cell r="R431">
            <v>0</v>
          </cell>
          <cell r="S431" t="str">
            <v>C</v>
          </cell>
        </row>
        <row r="432">
          <cell r="E432">
            <v>436</v>
          </cell>
          <cell r="F432" t="str">
            <v>Mammoth Lakes H. S.</v>
          </cell>
          <cell r="G432">
            <v>54301</v>
          </cell>
          <cell r="H432">
            <v>37.640999999999998</v>
          </cell>
          <cell r="I432">
            <v>-118.96299999999999</v>
          </cell>
          <cell r="J432" t="str">
            <v>BQD</v>
          </cell>
          <cell r="K432" t="str">
            <v>D</v>
          </cell>
          <cell r="L432">
            <v>0</v>
          </cell>
          <cell r="M432" t="str">
            <v>BQD</v>
          </cell>
          <cell r="N432" t="str">
            <v>B</v>
          </cell>
          <cell r="O432" t="str">
            <v>D</v>
          </cell>
          <cell r="P432" t="str">
            <v>D</v>
          </cell>
          <cell r="Q432" t="str">
            <v>-</v>
          </cell>
          <cell r="R432">
            <v>0</v>
          </cell>
          <cell r="S432" t="str">
            <v>C</v>
          </cell>
        </row>
        <row r="433">
          <cell r="E433">
            <v>437</v>
          </cell>
          <cell r="F433" t="str">
            <v>Bishop - Paradise Lodge</v>
          </cell>
          <cell r="G433">
            <v>54424</v>
          </cell>
          <cell r="H433">
            <v>37.481000000000002</v>
          </cell>
          <cell r="I433">
            <v>-118.602</v>
          </cell>
          <cell r="J433" t="str">
            <v>AVA</v>
          </cell>
          <cell r="K433" t="str">
            <v>A</v>
          </cell>
          <cell r="L433">
            <v>0</v>
          </cell>
          <cell r="M433" t="str">
            <v>AVA</v>
          </cell>
          <cell r="N433" t="str">
            <v>C</v>
          </cell>
          <cell r="O433" t="str">
            <v>B</v>
          </cell>
          <cell r="P433" t="str">
            <v>S</v>
          </cell>
          <cell r="Q433">
            <v>2</v>
          </cell>
          <cell r="R433">
            <v>0</v>
          </cell>
          <cell r="S433" t="str">
            <v>C</v>
          </cell>
        </row>
        <row r="434">
          <cell r="E434">
            <v>438</v>
          </cell>
          <cell r="F434" t="str">
            <v>Zack Brothers Ranch</v>
          </cell>
          <cell r="G434">
            <v>54428</v>
          </cell>
          <cell r="H434">
            <v>37.661999999999999</v>
          </cell>
          <cell r="I434">
            <v>-118.398</v>
          </cell>
          <cell r="J434" t="str">
            <v>AHD</v>
          </cell>
          <cell r="K434" t="str">
            <v>D</v>
          </cell>
          <cell r="L434">
            <v>0</v>
          </cell>
          <cell r="M434" t="str">
            <v>AHD</v>
          </cell>
          <cell r="N434" t="str">
            <v>A</v>
          </cell>
          <cell r="O434" t="str">
            <v>D</v>
          </cell>
          <cell r="P434" t="str">
            <v>D</v>
          </cell>
          <cell r="Q434">
            <v>5</v>
          </cell>
          <cell r="R434">
            <v>0</v>
          </cell>
          <cell r="S434" t="str">
            <v>D</v>
          </cell>
        </row>
        <row r="435">
          <cell r="E435">
            <v>439</v>
          </cell>
          <cell r="F435" t="str">
            <v>Lake Crowley - Shehorn Res.</v>
          </cell>
          <cell r="G435" t="str">
            <v>54T03</v>
          </cell>
          <cell r="H435">
            <v>37.561</v>
          </cell>
          <cell r="I435">
            <v>-118.74299999999999</v>
          </cell>
          <cell r="J435" t="str">
            <v>AHB</v>
          </cell>
          <cell r="K435" t="str">
            <v>B</v>
          </cell>
          <cell r="L435">
            <v>0</v>
          </cell>
          <cell r="M435" t="str">
            <v>AHB</v>
          </cell>
          <cell r="N435" t="str">
            <v>A</v>
          </cell>
          <cell r="O435" t="str">
            <v>C</v>
          </cell>
          <cell r="P435" t="str">
            <v>S</v>
          </cell>
          <cell r="Q435">
            <v>5</v>
          </cell>
          <cell r="R435">
            <v>0</v>
          </cell>
          <cell r="S435" t="str">
            <v>C</v>
          </cell>
        </row>
        <row r="436">
          <cell r="E436">
            <v>440</v>
          </cell>
          <cell r="F436" t="str">
            <v>Mammoth Lakes Sheriff Subst.</v>
          </cell>
          <cell r="G436" t="str">
            <v>54T04</v>
          </cell>
          <cell r="H436">
            <v>37.637999999999998</v>
          </cell>
          <cell r="I436">
            <v>-118.892</v>
          </cell>
          <cell r="J436" t="str">
            <v>AQB</v>
          </cell>
          <cell r="K436" t="str">
            <v>B</v>
          </cell>
          <cell r="L436">
            <v>0</v>
          </cell>
          <cell r="M436" t="str">
            <v>AVB</v>
          </cell>
          <cell r="N436" t="str">
            <v>C</v>
          </cell>
          <cell r="O436" t="str">
            <v>C</v>
          </cell>
          <cell r="P436" t="str">
            <v>S</v>
          </cell>
          <cell r="Q436">
            <v>1</v>
          </cell>
          <cell r="R436">
            <v>0</v>
          </cell>
          <cell r="S436" t="str">
            <v>C</v>
          </cell>
        </row>
        <row r="437">
          <cell r="E437">
            <v>441</v>
          </cell>
          <cell r="F437" t="str">
            <v>Los Banos</v>
          </cell>
          <cell r="G437">
            <v>56012</v>
          </cell>
          <cell r="H437">
            <v>37.106000000000002</v>
          </cell>
          <cell r="I437">
            <v>-120.825</v>
          </cell>
          <cell r="J437" t="str">
            <v>IHD</v>
          </cell>
          <cell r="K437" t="str">
            <v>D</v>
          </cell>
          <cell r="L437">
            <v>0</v>
          </cell>
          <cell r="M437" t="str">
            <v>AHD</v>
          </cell>
          <cell r="N437" t="str">
            <v>A</v>
          </cell>
          <cell r="O437" t="str">
            <v>D</v>
          </cell>
          <cell r="P437" t="str">
            <v>D</v>
          </cell>
          <cell r="Q437" t="str">
            <v>-</v>
          </cell>
          <cell r="R437">
            <v>0</v>
          </cell>
          <cell r="S437" t="str">
            <v>D</v>
          </cell>
        </row>
        <row r="438">
          <cell r="E438">
            <v>442</v>
          </cell>
          <cell r="F438" t="str">
            <v>Corralitos</v>
          </cell>
          <cell r="G438">
            <v>57007</v>
          </cell>
          <cell r="H438">
            <v>37.049999999999997</v>
          </cell>
          <cell r="I438">
            <v>-121.803</v>
          </cell>
          <cell r="J438" t="str">
            <v>IPA</v>
          </cell>
          <cell r="K438" t="str">
            <v>A</v>
          </cell>
          <cell r="L438">
            <v>0</v>
          </cell>
          <cell r="M438" t="str">
            <v>APB</v>
          </cell>
          <cell r="N438" t="str">
            <v>C</v>
          </cell>
          <cell r="O438" t="str">
            <v>C</v>
          </cell>
          <cell r="P438" t="str">
            <v>S</v>
          </cell>
          <cell r="Q438" t="str">
            <v>-</v>
          </cell>
          <cell r="R438">
            <v>0</v>
          </cell>
          <cell r="S438" t="str">
            <v>C</v>
          </cell>
        </row>
        <row r="439">
          <cell r="E439">
            <v>443</v>
          </cell>
          <cell r="F439" t="str">
            <v>Tracy - Sewage Treatm Plant</v>
          </cell>
          <cell r="G439">
            <v>57063</v>
          </cell>
          <cell r="H439">
            <v>37.46</v>
          </cell>
          <cell r="I439">
            <v>-121.42</v>
          </cell>
          <cell r="J439" t="str">
            <v>APA</v>
          </cell>
          <cell r="K439" t="str">
            <v>A</v>
          </cell>
          <cell r="L439">
            <v>0</v>
          </cell>
          <cell r="M439" t="str">
            <v>BQC</v>
          </cell>
          <cell r="N439" t="str">
            <v>A</v>
          </cell>
          <cell r="O439" t="str">
            <v>D</v>
          </cell>
          <cell r="P439" t="str">
            <v>D</v>
          </cell>
          <cell r="Q439" t="str">
            <v>-</v>
          </cell>
          <cell r="R439">
            <v>0</v>
          </cell>
          <cell r="S439" t="str">
            <v>C</v>
          </cell>
        </row>
        <row r="440">
          <cell r="E440">
            <v>444</v>
          </cell>
          <cell r="F440" t="str">
            <v>Fremont - Mission San Jose</v>
          </cell>
          <cell r="G440">
            <v>57064</v>
          </cell>
          <cell r="H440">
            <v>37.53</v>
          </cell>
          <cell r="I440">
            <v>-121.919</v>
          </cell>
          <cell r="J440" t="str">
            <v>AQB</v>
          </cell>
          <cell r="K440" t="str">
            <v>B</v>
          </cell>
          <cell r="L440">
            <v>0</v>
          </cell>
          <cell r="M440" t="str">
            <v>AQD</v>
          </cell>
          <cell r="N440" t="str">
            <v>B</v>
          </cell>
          <cell r="O440" t="str">
            <v>C</v>
          </cell>
          <cell r="P440" t="str">
            <v>D</v>
          </cell>
          <cell r="Q440" t="str">
            <v>-</v>
          </cell>
          <cell r="R440">
            <v>0</v>
          </cell>
          <cell r="S440" t="str">
            <v>C</v>
          </cell>
        </row>
        <row r="441">
          <cell r="E441">
            <v>445</v>
          </cell>
          <cell r="F441" t="str">
            <v>Agnews State Hospital</v>
          </cell>
          <cell r="G441">
            <v>57066</v>
          </cell>
          <cell r="H441">
            <v>37.396999999999998</v>
          </cell>
          <cell r="I441">
            <v>-121.952</v>
          </cell>
          <cell r="J441" t="str">
            <v>AQD</v>
          </cell>
          <cell r="K441" t="str">
            <v>D</v>
          </cell>
          <cell r="L441">
            <v>0</v>
          </cell>
          <cell r="M441" t="str">
            <v>AQD</v>
          </cell>
          <cell r="N441" t="str">
            <v>A</v>
          </cell>
          <cell r="O441" t="str">
            <v>D</v>
          </cell>
          <cell r="P441" t="str">
            <v>D</v>
          </cell>
          <cell r="Q441" t="str">
            <v>-</v>
          </cell>
          <cell r="R441">
            <v>0</v>
          </cell>
          <cell r="S441" t="str">
            <v>D</v>
          </cell>
        </row>
        <row r="442">
          <cell r="E442">
            <v>446</v>
          </cell>
          <cell r="F442" t="str">
            <v>San Ramon Fire Station</v>
          </cell>
          <cell r="G442">
            <v>57134</v>
          </cell>
          <cell r="H442">
            <v>37.78</v>
          </cell>
          <cell r="I442">
            <v>-121.98</v>
          </cell>
          <cell r="J442" t="str">
            <v>AHB</v>
          </cell>
          <cell r="K442" t="str">
            <v>B</v>
          </cell>
          <cell r="L442">
            <v>0</v>
          </cell>
          <cell r="M442" t="str">
            <v>AHB</v>
          </cell>
          <cell r="N442" t="str">
            <v>A</v>
          </cell>
          <cell r="O442" t="str">
            <v>C</v>
          </cell>
          <cell r="P442" t="str">
            <v>D</v>
          </cell>
          <cell r="Q442" t="str">
            <v>-</v>
          </cell>
          <cell r="R442">
            <v>0</v>
          </cell>
          <cell r="S442" t="str">
            <v>C</v>
          </cell>
        </row>
        <row r="443">
          <cell r="E443">
            <v>447</v>
          </cell>
          <cell r="F443" t="str">
            <v>San Ramon - Eastman Kodak</v>
          </cell>
          <cell r="G443">
            <v>57187</v>
          </cell>
          <cell r="H443">
            <v>37.728999999999999</v>
          </cell>
          <cell r="I443">
            <v>-121.928</v>
          </cell>
          <cell r="J443" t="str">
            <v>AHB</v>
          </cell>
          <cell r="K443" t="str">
            <v>B</v>
          </cell>
          <cell r="L443">
            <v>0</v>
          </cell>
          <cell r="M443" t="str">
            <v>AHB</v>
          </cell>
          <cell r="N443" t="str">
            <v>A</v>
          </cell>
          <cell r="O443" t="str">
            <v>C</v>
          </cell>
          <cell r="P443" t="str">
            <v>D</v>
          </cell>
          <cell r="Q443" t="str">
            <v>-</v>
          </cell>
          <cell r="R443">
            <v>0</v>
          </cell>
          <cell r="S443" t="str">
            <v>C</v>
          </cell>
        </row>
        <row r="444">
          <cell r="E444">
            <v>448</v>
          </cell>
          <cell r="F444" t="str">
            <v>Halls Valley</v>
          </cell>
          <cell r="G444">
            <v>57191</v>
          </cell>
          <cell r="H444">
            <v>37.338000000000001</v>
          </cell>
          <cell r="I444">
            <v>-121.714</v>
          </cell>
          <cell r="J444" t="str">
            <v>IHC</v>
          </cell>
          <cell r="K444" t="str">
            <v>C</v>
          </cell>
          <cell r="L444">
            <v>0</v>
          </cell>
          <cell r="M444" t="str">
            <v>IFC</v>
          </cell>
          <cell r="N444" t="str">
            <v>B</v>
          </cell>
          <cell r="O444" t="str">
            <v>C</v>
          </cell>
          <cell r="P444" t="str">
            <v>S</v>
          </cell>
          <cell r="Q444" t="str">
            <v>-</v>
          </cell>
          <cell r="R444">
            <v>0</v>
          </cell>
          <cell r="S444" t="str">
            <v>D</v>
          </cell>
        </row>
        <row r="445">
          <cell r="E445">
            <v>449</v>
          </cell>
          <cell r="F445" t="str">
            <v>Coyote Lake Dam (SW Abut)</v>
          </cell>
          <cell r="G445">
            <v>57217</v>
          </cell>
          <cell r="H445">
            <v>37.118000000000002</v>
          </cell>
          <cell r="I445">
            <v>-121.55</v>
          </cell>
          <cell r="J445" t="str">
            <v>HFA</v>
          </cell>
          <cell r="K445" t="str">
            <v>A</v>
          </cell>
          <cell r="L445">
            <v>0</v>
          </cell>
          <cell r="M445" t="str">
            <v>IFA</v>
          </cell>
          <cell r="N445" t="str">
            <v>D</v>
          </cell>
          <cell r="O445" t="str">
            <v>B</v>
          </cell>
          <cell r="P445" t="str">
            <v>S</v>
          </cell>
          <cell r="Q445" t="str">
            <v>-</v>
          </cell>
          <cell r="R445">
            <v>0</v>
          </cell>
          <cell r="S445" t="str">
            <v>C</v>
          </cell>
        </row>
        <row r="446">
          <cell r="E446">
            <v>450</v>
          </cell>
          <cell r="F446" t="str">
            <v>Gilroy Array #4</v>
          </cell>
          <cell r="G446">
            <v>57382</v>
          </cell>
          <cell r="H446">
            <v>37.000999999999998</v>
          </cell>
          <cell r="I446">
            <v>-121.52200000000001</v>
          </cell>
          <cell r="J446" t="str">
            <v>AHD</v>
          </cell>
          <cell r="K446" t="str">
            <v>D</v>
          </cell>
          <cell r="L446">
            <v>0</v>
          </cell>
          <cell r="M446" t="str">
            <v>AHD</v>
          </cell>
          <cell r="N446" t="str">
            <v>A</v>
          </cell>
          <cell r="O446" t="str">
            <v>D</v>
          </cell>
          <cell r="P446" t="str">
            <v>D</v>
          </cell>
          <cell r="Q446" t="str">
            <v>-</v>
          </cell>
          <cell r="R446">
            <v>0</v>
          </cell>
          <cell r="S446" t="str">
            <v>D</v>
          </cell>
        </row>
        <row r="447">
          <cell r="E447">
            <v>451</v>
          </cell>
          <cell r="F447" t="str">
            <v>Gilroy Array #6</v>
          </cell>
          <cell r="G447">
            <v>57383</v>
          </cell>
          <cell r="H447">
            <v>37.026000000000003</v>
          </cell>
          <cell r="I447">
            <v>-121.48399999999999</v>
          </cell>
          <cell r="J447" t="str">
            <v>IKA</v>
          </cell>
          <cell r="K447" t="str">
            <v>A</v>
          </cell>
          <cell r="L447">
            <v>0</v>
          </cell>
          <cell r="M447" t="str">
            <v>IKB</v>
          </cell>
          <cell r="N447" t="str">
            <v>C</v>
          </cell>
          <cell r="O447" t="str">
            <v>C</v>
          </cell>
          <cell r="P447" t="str">
            <v>S</v>
          </cell>
          <cell r="Q447" t="str">
            <v>-</v>
          </cell>
          <cell r="R447">
            <v>0</v>
          </cell>
          <cell r="S447" t="str">
            <v>C</v>
          </cell>
        </row>
        <row r="448">
          <cell r="E448">
            <v>452</v>
          </cell>
          <cell r="F448" t="str">
            <v>Gilroy Array #7</v>
          </cell>
          <cell r="G448">
            <v>57425</v>
          </cell>
          <cell r="H448">
            <v>37.033000000000001</v>
          </cell>
          <cell r="I448">
            <v>-121.434</v>
          </cell>
          <cell r="J448" t="str">
            <v>IHB</v>
          </cell>
          <cell r="K448" t="str">
            <v>B</v>
          </cell>
          <cell r="L448">
            <v>0</v>
          </cell>
          <cell r="M448" t="str">
            <v>AHB</v>
          </cell>
          <cell r="N448" t="str">
            <v>B</v>
          </cell>
          <cell r="O448" t="str">
            <v>C</v>
          </cell>
          <cell r="P448" t="str">
            <v>S</v>
          </cell>
          <cell r="Q448" t="str">
            <v>-</v>
          </cell>
          <cell r="R448">
            <v>0</v>
          </cell>
          <cell r="S448" t="str">
            <v>D</v>
          </cell>
        </row>
        <row r="449">
          <cell r="E449">
            <v>453</v>
          </cell>
          <cell r="F449" t="str">
            <v>Gilroy - Historic Bldg.</v>
          </cell>
          <cell r="G449">
            <v>57476</v>
          </cell>
          <cell r="H449">
            <v>37.009</v>
          </cell>
          <cell r="I449">
            <v>-121.569</v>
          </cell>
          <cell r="J449" t="str">
            <v>BQD</v>
          </cell>
          <cell r="K449" t="str">
            <v>D</v>
          </cell>
          <cell r="L449">
            <v>0</v>
          </cell>
          <cell r="M449" t="str">
            <v>BQD</v>
          </cell>
          <cell r="N449" t="str">
            <v>A</v>
          </cell>
          <cell r="O449" t="str">
            <v>C</v>
          </cell>
          <cell r="P449" t="str">
            <v>S</v>
          </cell>
          <cell r="Q449" t="str">
            <v>-</v>
          </cell>
          <cell r="R449">
            <v>0</v>
          </cell>
          <cell r="S449" t="str">
            <v>D</v>
          </cell>
        </row>
        <row r="450">
          <cell r="E450">
            <v>454</v>
          </cell>
          <cell r="F450" t="str">
            <v>Coyote Lake Dam (Downst)</v>
          </cell>
          <cell r="G450">
            <v>57504</v>
          </cell>
          <cell r="H450">
            <v>37.124000000000002</v>
          </cell>
          <cell r="I450">
            <v>-121.551</v>
          </cell>
          <cell r="J450" t="str">
            <v>IHC</v>
          </cell>
          <cell r="K450" t="str">
            <v>C</v>
          </cell>
          <cell r="L450">
            <v>0</v>
          </cell>
          <cell r="M450" t="str">
            <v>IHC</v>
          </cell>
          <cell r="N450" t="str">
            <v>B</v>
          </cell>
          <cell r="O450" t="str">
            <v>C</v>
          </cell>
          <cell r="P450" t="str">
            <v>S</v>
          </cell>
          <cell r="Q450" t="str">
            <v>-</v>
          </cell>
          <cell r="R450">
            <v>0</v>
          </cell>
          <cell r="S450" t="str">
            <v>D</v>
          </cell>
        </row>
        <row r="451">
          <cell r="E451">
            <v>455</v>
          </cell>
          <cell r="F451" t="str">
            <v>Livermore - Fagundas Ranch</v>
          </cell>
          <cell r="G451" t="str">
            <v>57T01</v>
          </cell>
          <cell r="H451">
            <v>37.753</v>
          </cell>
          <cell r="I451">
            <v>-121.77200000000001</v>
          </cell>
          <cell r="J451" t="str">
            <v>IHB</v>
          </cell>
          <cell r="K451" t="str">
            <v>B</v>
          </cell>
          <cell r="L451">
            <v>0</v>
          </cell>
          <cell r="M451" t="str">
            <v>AHC</v>
          </cell>
          <cell r="N451" t="str">
            <v>A</v>
          </cell>
          <cell r="O451" t="str">
            <v>C</v>
          </cell>
          <cell r="P451">
            <v>0</v>
          </cell>
          <cell r="Q451" t="str">
            <v>-</v>
          </cell>
          <cell r="R451">
            <v>0</v>
          </cell>
          <cell r="S451" t="str">
            <v>C</v>
          </cell>
        </row>
        <row r="452">
          <cell r="E452">
            <v>456</v>
          </cell>
          <cell r="F452" t="str">
            <v>Livermore - Morgan Terr Park</v>
          </cell>
          <cell r="G452" t="str">
            <v>57T02</v>
          </cell>
          <cell r="H452">
            <v>37.819000000000003</v>
          </cell>
          <cell r="I452">
            <v>-121.795</v>
          </cell>
          <cell r="J452" t="str">
            <v>IFA</v>
          </cell>
          <cell r="K452" t="str">
            <v>A</v>
          </cell>
          <cell r="L452">
            <v>0</v>
          </cell>
          <cell r="M452" t="str">
            <v>AFA</v>
          </cell>
          <cell r="N452" t="str">
            <v>C</v>
          </cell>
          <cell r="O452" t="str">
            <v>B</v>
          </cell>
          <cell r="P452" t="str">
            <v>S</v>
          </cell>
          <cell r="Q452" t="str">
            <v>-</v>
          </cell>
          <cell r="R452">
            <v>0</v>
          </cell>
          <cell r="S452" t="str">
            <v>C</v>
          </cell>
        </row>
        <row r="453">
          <cell r="E453">
            <v>457</v>
          </cell>
          <cell r="F453" t="str">
            <v>Point Bonita</v>
          </cell>
          <cell r="G453">
            <v>58043</v>
          </cell>
          <cell r="H453">
            <v>37.822000000000003</v>
          </cell>
          <cell r="I453">
            <v>-122.527</v>
          </cell>
          <cell r="J453" t="str">
            <v>IFA</v>
          </cell>
          <cell r="K453" t="str">
            <v>A</v>
          </cell>
          <cell r="L453">
            <v>0</v>
          </cell>
          <cell r="M453" t="str">
            <v>AFA</v>
          </cell>
          <cell r="N453" t="str">
            <v>D</v>
          </cell>
          <cell r="O453" t="str">
            <v>B</v>
          </cell>
          <cell r="P453" t="str">
            <v>S</v>
          </cell>
          <cell r="Q453" t="str">
            <v>-</v>
          </cell>
          <cell r="R453">
            <v>0</v>
          </cell>
          <cell r="S453" t="str">
            <v>B</v>
          </cell>
        </row>
        <row r="454">
          <cell r="E454">
            <v>458</v>
          </cell>
          <cell r="F454" t="str">
            <v>Saratoga - Aloha Ave</v>
          </cell>
          <cell r="G454">
            <v>58065</v>
          </cell>
          <cell r="H454">
            <v>37.255000000000003</v>
          </cell>
          <cell r="I454">
            <v>-122.03100000000001</v>
          </cell>
          <cell r="J454" t="str">
            <v>AQD</v>
          </cell>
          <cell r="K454" t="str">
            <v>D</v>
          </cell>
          <cell r="L454">
            <v>0</v>
          </cell>
          <cell r="M454" t="str">
            <v>AQD</v>
          </cell>
          <cell r="N454" t="str">
            <v>B</v>
          </cell>
          <cell r="O454" t="str">
            <v>C</v>
          </cell>
          <cell r="P454" t="str">
            <v>S</v>
          </cell>
          <cell r="Q454" t="str">
            <v>-</v>
          </cell>
          <cell r="R454">
            <v>0</v>
          </cell>
          <cell r="S454" t="str">
            <v>C</v>
          </cell>
        </row>
        <row r="455">
          <cell r="E455">
            <v>459</v>
          </cell>
          <cell r="F455" t="str">
            <v>Treasure Island</v>
          </cell>
          <cell r="G455">
            <v>58117</v>
          </cell>
          <cell r="H455">
            <v>37.825000000000003</v>
          </cell>
          <cell r="I455">
            <v>-122.373</v>
          </cell>
          <cell r="J455" t="str">
            <v>BHE</v>
          </cell>
          <cell r="K455" t="str">
            <v>E</v>
          </cell>
          <cell r="L455">
            <v>0</v>
          </cell>
          <cell r="M455" t="str">
            <v>BHD</v>
          </cell>
          <cell r="N455" t="str">
            <v>F</v>
          </cell>
          <cell r="O455" t="str">
            <v>F</v>
          </cell>
          <cell r="P455" t="str">
            <v>D</v>
          </cell>
          <cell r="Q455" t="str">
            <v>-</v>
          </cell>
          <cell r="R455">
            <v>0</v>
          </cell>
          <cell r="S455" t="str">
            <v>E</v>
          </cell>
        </row>
        <row r="456">
          <cell r="E456">
            <v>461</v>
          </cell>
          <cell r="F456" t="str">
            <v>Woodside</v>
          </cell>
          <cell r="G456">
            <v>58127</v>
          </cell>
          <cell r="H456">
            <v>37.429000000000002</v>
          </cell>
          <cell r="I456">
            <v>-122.258</v>
          </cell>
          <cell r="J456" t="str">
            <v>AQB</v>
          </cell>
          <cell r="K456" t="str">
            <v>B</v>
          </cell>
          <cell r="L456">
            <v>0</v>
          </cell>
          <cell r="M456" t="str">
            <v>APB</v>
          </cell>
          <cell r="N456" t="str">
            <v>C</v>
          </cell>
          <cell r="O456" t="str">
            <v>B</v>
          </cell>
          <cell r="P456" t="str">
            <v>S</v>
          </cell>
          <cell r="Q456" t="str">
            <v>-</v>
          </cell>
          <cell r="R456">
            <v>0</v>
          </cell>
          <cell r="S456" t="str">
            <v>C</v>
          </cell>
        </row>
        <row r="457">
          <cell r="E457">
            <v>462</v>
          </cell>
          <cell r="F457" t="str">
            <v>SF - Diamond Heights</v>
          </cell>
          <cell r="G457">
            <v>58130</v>
          </cell>
          <cell r="H457">
            <v>37.74</v>
          </cell>
          <cell r="I457">
            <v>-122.432</v>
          </cell>
          <cell r="J457" t="str">
            <v>BFA</v>
          </cell>
          <cell r="K457" t="str">
            <v>A</v>
          </cell>
          <cell r="L457">
            <v>0</v>
          </cell>
          <cell r="M457" t="str">
            <v>BFA</v>
          </cell>
          <cell r="N457" t="str">
            <v>D</v>
          </cell>
          <cell r="O457" t="str">
            <v>C</v>
          </cell>
          <cell r="P457" t="str">
            <v>S</v>
          </cell>
          <cell r="Q457" t="str">
            <v>-</v>
          </cell>
          <cell r="R457">
            <v>0</v>
          </cell>
          <cell r="S457" t="str">
            <v>C</v>
          </cell>
        </row>
        <row r="458">
          <cell r="E458">
            <v>463</v>
          </cell>
          <cell r="F458" t="str">
            <v>SF - Pacific Heights</v>
          </cell>
          <cell r="G458">
            <v>58131</v>
          </cell>
          <cell r="H458">
            <v>37.79</v>
          </cell>
          <cell r="I458">
            <v>-122.429</v>
          </cell>
          <cell r="J458" t="str">
            <v>BFA</v>
          </cell>
          <cell r="K458" t="str">
            <v>A</v>
          </cell>
          <cell r="L458">
            <v>0</v>
          </cell>
          <cell r="M458" t="str">
            <v>BFA</v>
          </cell>
          <cell r="N458" t="str">
            <v>D</v>
          </cell>
          <cell r="O458" t="str">
            <v>B</v>
          </cell>
          <cell r="P458" t="str">
            <v>S</v>
          </cell>
          <cell r="Q458" t="str">
            <v>-</v>
          </cell>
          <cell r="R458">
            <v>0</v>
          </cell>
          <cell r="S458" t="str">
            <v>B</v>
          </cell>
        </row>
        <row r="459">
          <cell r="E459">
            <v>464</v>
          </cell>
          <cell r="F459" t="str">
            <v>SF - Cliff House</v>
          </cell>
          <cell r="G459">
            <v>58132</v>
          </cell>
          <cell r="H459">
            <v>37.777999999999999</v>
          </cell>
          <cell r="I459">
            <v>-122.51300000000001</v>
          </cell>
          <cell r="J459" t="str">
            <v>CFA</v>
          </cell>
          <cell r="K459" t="str">
            <v>A</v>
          </cell>
          <cell r="L459">
            <v>0</v>
          </cell>
          <cell r="M459" t="str">
            <v>CFA</v>
          </cell>
          <cell r="N459" t="str">
            <v>D</v>
          </cell>
          <cell r="O459" t="str">
            <v>C</v>
          </cell>
          <cell r="P459" t="str">
            <v>S</v>
          </cell>
          <cell r="Q459" t="str">
            <v>-</v>
          </cell>
          <cell r="R459">
            <v>0</v>
          </cell>
          <cell r="S459" t="str">
            <v>C</v>
          </cell>
        </row>
        <row r="460">
          <cell r="E460">
            <v>465</v>
          </cell>
          <cell r="F460" t="str">
            <v>SF - Telegraph Hill</v>
          </cell>
          <cell r="G460">
            <v>58133</v>
          </cell>
          <cell r="H460">
            <v>37.802999999999997</v>
          </cell>
          <cell r="I460">
            <v>-122.408</v>
          </cell>
          <cell r="J460" t="str">
            <v>CFA</v>
          </cell>
          <cell r="K460" t="str">
            <v>A</v>
          </cell>
          <cell r="L460">
            <v>0</v>
          </cell>
          <cell r="M460" t="str">
            <v>CFA</v>
          </cell>
          <cell r="N460" t="str">
            <v>D</v>
          </cell>
          <cell r="O460" t="str">
            <v>B</v>
          </cell>
          <cell r="P460" t="str">
            <v>S</v>
          </cell>
          <cell r="Q460" t="str">
            <v>-</v>
          </cell>
          <cell r="R460">
            <v>0</v>
          </cell>
          <cell r="S460" t="str">
            <v>C</v>
          </cell>
        </row>
        <row r="461">
          <cell r="E461">
            <v>466</v>
          </cell>
          <cell r="F461" t="str">
            <v>UCSC Lick Observatory</v>
          </cell>
          <cell r="G461">
            <v>58135</v>
          </cell>
          <cell r="H461">
            <v>37.000999999999998</v>
          </cell>
          <cell r="I461">
            <v>-122.06</v>
          </cell>
          <cell r="J461" t="str">
            <v>AKA</v>
          </cell>
          <cell r="K461" t="str">
            <v>A</v>
          </cell>
          <cell r="L461">
            <v>0</v>
          </cell>
          <cell r="M461" t="str">
            <v>AKA</v>
          </cell>
          <cell r="N461" t="str">
            <v>D</v>
          </cell>
          <cell r="O461" t="str">
            <v>C</v>
          </cell>
          <cell r="P461" t="str">
            <v>S</v>
          </cell>
          <cell r="Q461" t="str">
            <v>-</v>
          </cell>
          <cell r="R461">
            <v>0</v>
          </cell>
          <cell r="S461" t="str">
            <v>C</v>
          </cell>
        </row>
        <row r="462">
          <cell r="E462">
            <v>467</v>
          </cell>
          <cell r="F462" t="str">
            <v>SF - Rincon Hill</v>
          </cell>
          <cell r="G462">
            <v>58151</v>
          </cell>
          <cell r="H462">
            <v>37.786000000000001</v>
          </cell>
          <cell r="I462">
            <v>-122.39100000000001</v>
          </cell>
          <cell r="J462" t="str">
            <v>IFA</v>
          </cell>
          <cell r="K462" t="str">
            <v>A</v>
          </cell>
          <cell r="L462">
            <v>0</v>
          </cell>
          <cell r="M462" t="str">
            <v>IFA</v>
          </cell>
          <cell r="N462" t="str">
            <v>D</v>
          </cell>
          <cell r="O462" t="str">
            <v>B</v>
          </cell>
          <cell r="P462" t="str">
            <v>S</v>
          </cell>
          <cell r="Q462" t="str">
            <v>-</v>
          </cell>
          <cell r="R462">
            <v>0</v>
          </cell>
          <cell r="S462" t="str">
            <v>B</v>
          </cell>
        </row>
        <row r="463">
          <cell r="E463">
            <v>468</v>
          </cell>
          <cell r="F463" t="str">
            <v>Yerba Buena Island</v>
          </cell>
          <cell r="G463">
            <v>58163</v>
          </cell>
          <cell r="H463">
            <v>37.807000000000002</v>
          </cell>
          <cell r="I463">
            <v>-122.361</v>
          </cell>
          <cell r="J463" t="str">
            <v>IFA</v>
          </cell>
          <cell r="K463" t="str">
            <v>A</v>
          </cell>
          <cell r="L463">
            <v>0</v>
          </cell>
          <cell r="M463" t="str">
            <v>AFA</v>
          </cell>
          <cell r="N463" t="str">
            <v>D</v>
          </cell>
          <cell r="O463" t="str">
            <v>C</v>
          </cell>
          <cell r="P463" t="str">
            <v>S</v>
          </cell>
          <cell r="Q463" t="str">
            <v>-</v>
          </cell>
          <cell r="R463">
            <v>0</v>
          </cell>
          <cell r="S463" t="str">
            <v>C</v>
          </cell>
        </row>
        <row r="464">
          <cell r="E464">
            <v>469</v>
          </cell>
          <cell r="F464" t="str">
            <v>APEEL 3E Hayward CSUH</v>
          </cell>
          <cell r="G464">
            <v>58219</v>
          </cell>
          <cell r="H464">
            <v>37.656999999999996</v>
          </cell>
          <cell r="I464">
            <v>-122.06100000000001</v>
          </cell>
          <cell r="J464" t="str">
            <v>IVA</v>
          </cell>
          <cell r="K464" t="str">
            <v>A</v>
          </cell>
          <cell r="L464">
            <v>0</v>
          </cell>
          <cell r="M464" t="str">
            <v>AVA</v>
          </cell>
          <cell r="N464" t="str">
            <v>E</v>
          </cell>
          <cell r="O464" t="str">
            <v>C</v>
          </cell>
          <cell r="P464" t="str">
            <v>S</v>
          </cell>
          <cell r="Q464" t="str">
            <v>-</v>
          </cell>
          <cell r="R464">
            <v>0</v>
          </cell>
          <cell r="S464" t="str">
            <v>C</v>
          </cell>
        </row>
        <row r="465">
          <cell r="E465">
            <v>470</v>
          </cell>
          <cell r="F465" t="str">
            <v>SF - Presidio</v>
          </cell>
          <cell r="G465">
            <v>58222</v>
          </cell>
          <cell r="H465">
            <v>37.792000000000002</v>
          </cell>
          <cell r="I465">
            <v>-122.45699999999999</v>
          </cell>
          <cell r="J465" t="str">
            <v>IFA</v>
          </cell>
          <cell r="K465" t="str">
            <v>A</v>
          </cell>
          <cell r="L465">
            <v>0</v>
          </cell>
          <cell r="M465" t="str">
            <v>IFA</v>
          </cell>
          <cell r="N465" t="str">
            <v>C</v>
          </cell>
          <cell r="O465" t="str">
            <v>C</v>
          </cell>
          <cell r="P465" t="str">
            <v>S</v>
          </cell>
          <cell r="Q465" t="str">
            <v>-</v>
          </cell>
          <cell r="R465">
            <v>0</v>
          </cell>
          <cell r="S465" t="str">
            <v>C</v>
          </cell>
        </row>
        <row r="466">
          <cell r="E466">
            <v>471</v>
          </cell>
          <cell r="F466" t="str">
            <v>SF Intern. Airport</v>
          </cell>
          <cell r="G466">
            <v>58223</v>
          </cell>
          <cell r="H466">
            <v>37.622</v>
          </cell>
          <cell r="I466">
            <v>-122.398</v>
          </cell>
          <cell r="J466" t="str">
            <v>AHD</v>
          </cell>
          <cell r="K466" t="str">
            <v>D</v>
          </cell>
          <cell r="L466">
            <v>0</v>
          </cell>
          <cell r="M466" t="str">
            <v>AHD</v>
          </cell>
          <cell r="N466" t="str">
            <v>F</v>
          </cell>
          <cell r="O466" t="str">
            <v>E</v>
          </cell>
          <cell r="P466" t="str">
            <v>D</v>
          </cell>
          <cell r="Q466" t="str">
            <v>-</v>
          </cell>
          <cell r="R466">
            <v>0</v>
          </cell>
          <cell r="S466" t="str">
            <v>D</v>
          </cell>
        </row>
        <row r="467">
          <cell r="E467">
            <v>472</v>
          </cell>
          <cell r="F467" t="str">
            <v>Oakland - Title &amp; Trust</v>
          </cell>
          <cell r="G467">
            <v>58224</v>
          </cell>
          <cell r="H467">
            <v>37.805999999999997</v>
          </cell>
          <cell r="I467">
            <v>-122.267</v>
          </cell>
          <cell r="J467" t="str">
            <v>BHD</v>
          </cell>
          <cell r="K467" t="str">
            <v>D</v>
          </cell>
          <cell r="L467">
            <v>0</v>
          </cell>
          <cell r="M467" t="str">
            <v>BHD</v>
          </cell>
          <cell r="N467" t="str">
            <v>F</v>
          </cell>
          <cell r="O467" t="str">
            <v>D</v>
          </cell>
          <cell r="P467" t="str">
            <v>D</v>
          </cell>
          <cell r="Q467" t="str">
            <v>-</v>
          </cell>
          <cell r="R467">
            <v>0</v>
          </cell>
          <cell r="S467" t="str">
            <v>D</v>
          </cell>
        </row>
        <row r="468">
          <cell r="E468">
            <v>473</v>
          </cell>
          <cell r="F468" t="str">
            <v>Saratoga - W Valley Coll.</v>
          </cell>
          <cell r="G468">
            <v>58235</v>
          </cell>
          <cell r="H468">
            <v>37.262</v>
          </cell>
          <cell r="I468">
            <v>-122.009</v>
          </cell>
          <cell r="J468" t="str">
            <v>AQD</v>
          </cell>
          <cell r="K468" t="str">
            <v>D</v>
          </cell>
          <cell r="L468">
            <v>0</v>
          </cell>
          <cell r="M468" t="str">
            <v>AQD</v>
          </cell>
          <cell r="N468" t="str">
            <v>B</v>
          </cell>
          <cell r="O468" t="str">
            <v>C</v>
          </cell>
          <cell r="P468" t="str">
            <v>D</v>
          </cell>
          <cell r="Q468" t="str">
            <v>-</v>
          </cell>
          <cell r="R468">
            <v>0</v>
          </cell>
          <cell r="S468" t="str">
            <v>C</v>
          </cell>
        </row>
        <row r="469">
          <cell r="E469">
            <v>474</v>
          </cell>
          <cell r="F469" t="str">
            <v>Saratoga - WVC E Wall</v>
          </cell>
          <cell r="G469">
            <v>58235</v>
          </cell>
          <cell r="H469">
            <v>37.262</v>
          </cell>
          <cell r="I469">
            <v>-122.009</v>
          </cell>
          <cell r="J469" t="str">
            <v>AQD</v>
          </cell>
          <cell r="K469" t="str">
            <v>D</v>
          </cell>
          <cell r="L469">
            <v>0</v>
          </cell>
          <cell r="M469" t="str">
            <v>AQD</v>
          </cell>
          <cell r="N469" t="str">
            <v>B</v>
          </cell>
          <cell r="O469" t="str">
            <v>C</v>
          </cell>
          <cell r="P469" t="str">
            <v>D</v>
          </cell>
          <cell r="Q469" t="str">
            <v>-</v>
          </cell>
          <cell r="R469">
            <v>0</v>
          </cell>
          <cell r="S469" t="str">
            <v>C</v>
          </cell>
        </row>
        <row r="470">
          <cell r="E470">
            <v>475</v>
          </cell>
          <cell r="F470" t="str">
            <v>Saratoga - WVC NE Corner</v>
          </cell>
          <cell r="G470">
            <v>58235</v>
          </cell>
          <cell r="H470">
            <v>37.262</v>
          </cell>
          <cell r="I470">
            <v>-122.009</v>
          </cell>
          <cell r="J470" t="str">
            <v>AQD</v>
          </cell>
          <cell r="K470" t="str">
            <v>D</v>
          </cell>
          <cell r="L470">
            <v>0</v>
          </cell>
          <cell r="M470" t="str">
            <v>AQD</v>
          </cell>
          <cell r="N470" t="str">
            <v>B</v>
          </cell>
          <cell r="O470" t="str">
            <v>C</v>
          </cell>
          <cell r="P470" t="str">
            <v>D</v>
          </cell>
          <cell r="Q470" t="str">
            <v>-</v>
          </cell>
          <cell r="R470">
            <v>0</v>
          </cell>
          <cell r="S470" t="str">
            <v>C</v>
          </cell>
        </row>
        <row r="471">
          <cell r="E471">
            <v>476</v>
          </cell>
          <cell r="F471" t="str">
            <v>Saratoga - WVC SE Corner</v>
          </cell>
          <cell r="G471">
            <v>58235</v>
          </cell>
          <cell r="H471">
            <v>37.262</v>
          </cell>
          <cell r="I471">
            <v>-122.009</v>
          </cell>
          <cell r="J471" t="str">
            <v>AQD</v>
          </cell>
          <cell r="K471" t="str">
            <v>D</v>
          </cell>
          <cell r="L471">
            <v>0</v>
          </cell>
          <cell r="M471" t="str">
            <v>AQD</v>
          </cell>
          <cell r="N471" t="str">
            <v>B</v>
          </cell>
          <cell r="O471" t="str">
            <v>C</v>
          </cell>
          <cell r="P471" t="str">
            <v>D</v>
          </cell>
          <cell r="Q471" t="str">
            <v>-</v>
          </cell>
          <cell r="R471">
            <v>0</v>
          </cell>
          <cell r="S471" t="str">
            <v>C</v>
          </cell>
        </row>
        <row r="472">
          <cell r="E472">
            <v>478</v>
          </cell>
          <cell r="F472" t="str">
            <v>Belmont - Envirotech</v>
          </cell>
          <cell r="G472">
            <v>58262</v>
          </cell>
          <cell r="H472">
            <v>37.512</v>
          </cell>
          <cell r="I472">
            <v>-122.30800000000001</v>
          </cell>
          <cell r="J472" t="str">
            <v>CFA</v>
          </cell>
          <cell r="K472" t="str">
            <v>A</v>
          </cell>
          <cell r="L472">
            <v>0</v>
          </cell>
          <cell r="M472" t="str">
            <v>BFA</v>
          </cell>
          <cell r="N472" t="str">
            <v>D</v>
          </cell>
          <cell r="O472" t="str">
            <v>C</v>
          </cell>
          <cell r="P472" t="str">
            <v>S</v>
          </cell>
          <cell r="Q472" t="str">
            <v>-</v>
          </cell>
          <cell r="R472">
            <v>0</v>
          </cell>
          <cell r="S472" t="str">
            <v>C</v>
          </cell>
        </row>
        <row r="473">
          <cell r="E473">
            <v>479</v>
          </cell>
          <cell r="F473" t="str">
            <v>Palo Alto - 1900 Embarc.</v>
          </cell>
          <cell r="G473">
            <v>58264</v>
          </cell>
          <cell r="H473">
            <v>37.453000000000003</v>
          </cell>
          <cell r="I473">
            <v>-122.11199999999999</v>
          </cell>
          <cell r="J473" t="str">
            <v>BQD</v>
          </cell>
          <cell r="K473" t="str">
            <v>D</v>
          </cell>
          <cell r="L473">
            <v>0</v>
          </cell>
          <cell r="M473" t="str">
            <v>BQD</v>
          </cell>
          <cell r="N473" t="str">
            <v>F</v>
          </cell>
          <cell r="O473" t="str">
            <v>E</v>
          </cell>
          <cell r="P473" t="str">
            <v>D</v>
          </cell>
          <cell r="Q473" t="str">
            <v>-</v>
          </cell>
          <cell r="R473">
            <v>0</v>
          </cell>
          <cell r="S473" t="str">
            <v>D</v>
          </cell>
        </row>
        <row r="474">
          <cell r="E474">
            <v>480</v>
          </cell>
          <cell r="F474" t="str">
            <v>Piedmont Jr High</v>
          </cell>
          <cell r="G474">
            <v>58338</v>
          </cell>
          <cell r="H474">
            <v>37.820999999999998</v>
          </cell>
          <cell r="I474">
            <v>-122.23399999999999</v>
          </cell>
          <cell r="J474" t="str">
            <v>IFA</v>
          </cell>
          <cell r="K474" t="str">
            <v>A</v>
          </cell>
          <cell r="L474">
            <v>0</v>
          </cell>
          <cell r="M474" t="str">
            <v>IFA</v>
          </cell>
          <cell r="N474" t="str">
            <v>D</v>
          </cell>
          <cell r="O474" t="str">
            <v>B</v>
          </cell>
          <cell r="P474" t="str">
            <v>S</v>
          </cell>
          <cell r="Q474" t="str">
            <v>-</v>
          </cell>
          <cell r="R474">
            <v>0</v>
          </cell>
          <cell r="S474" t="str">
            <v>B</v>
          </cell>
        </row>
        <row r="475">
          <cell r="E475">
            <v>481</v>
          </cell>
          <cell r="F475" t="str">
            <v>APEEL 10 - Skyline</v>
          </cell>
          <cell r="G475">
            <v>58373</v>
          </cell>
          <cell r="H475">
            <v>37.465000000000003</v>
          </cell>
          <cell r="I475">
            <v>-122.342</v>
          </cell>
          <cell r="J475" t="str">
            <v>IEA</v>
          </cell>
          <cell r="K475" t="str">
            <v>A</v>
          </cell>
          <cell r="L475">
            <v>0</v>
          </cell>
          <cell r="M475" t="str">
            <v>IEA</v>
          </cell>
          <cell r="N475" t="str">
            <v>C</v>
          </cell>
          <cell r="O475" t="str">
            <v>C</v>
          </cell>
          <cell r="P475" t="str">
            <v>S</v>
          </cell>
          <cell r="Q475" t="str">
            <v>-</v>
          </cell>
          <cell r="R475">
            <v>0</v>
          </cell>
          <cell r="S475" t="str">
            <v>C</v>
          </cell>
        </row>
        <row r="476">
          <cell r="E476">
            <v>482</v>
          </cell>
          <cell r="F476" t="str">
            <v>Foster City - APEEL 1</v>
          </cell>
          <cell r="G476">
            <v>58375</v>
          </cell>
          <cell r="H476">
            <v>37.545000000000002</v>
          </cell>
          <cell r="I476">
            <v>-122.23099999999999</v>
          </cell>
          <cell r="J476" t="str">
            <v>IQE</v>
          </cell>
          <cell r="K476" t="str">
            <v>E</v>
          </cell>
          <cell r="L476">
            <v>0</v>
          </cell>
          <cell r="M476" t="str">
            <v>IQE</v>
          </cell>
          <cell r="N476" t="str">
            <v>F</v>
          </cell>
          <cell r="O476" t="str">
            <v>E</v>
          </cell>
          <cell r="P476" t="str">
            <v>D</v>
          </cell>
          <cell r="Q476" t="str">
            <v>-</v>
          </cell>
          <cell r="R476">
            <v>0</v>
          </cell>
          <cell r="S476" t="str">
            <v>E</v>
          </cell>
        </row>
        <row r="477">
          <cell r="E477">
            <v>483</v>
          </cell>
          <cell r="F477" t="str">
            <v>APEEL 1E - Hayward</v>
          </cell>
          <cell r="G477">
            <v>58376</v>
          </cell>
          <cell r="H477">
            <v>37.622999999999998</v>
          </cell>
          <cell r="I477">
            <v>-122.13</v>
          </cell>
          <cell r="J477" t="str">
            <v>IHE</v>
          </cell>
          <cell r="K477" t="str">
            <v>E</v>
          </cell>
          <cell r="L477">
            <v>0</v>
          </cell>
          <cell r="M477" t="str">
            <v>IHD</v>
          </cell>
          <cell r="N477" t="str">
            <v>F</v>
          </cell>
          <cell r="O477" t="str">
            <v>D</v>
          </cell>
          <cell r="P477" t="str">
            <v>D</v>
          </cell>
          <cell r="Q477" t="str">
            <v>-</v>
          </cell>
          <cell r="R477">
            <v>0</v>
          </cell>
          <cell r="S477" t="str">
            <v>D</v>
          </cell>
        </row>
        <row r="478">
          <cell r="E478">
            <v>484</v>
          </cell>
          <cell r="F478" t="str">
            <v>APEEL 7 - Pulgas</v>
          </cell>
          <cell r="G478">
            <v>58378</v>
          </cell>
          <cell r="H478">
            <v>37.484000000000002</v>
          </cell>
          <cell r="I478">
            <v>-122.313</v>
          </cell>
          <cell r="J478" t="str">
            <v>IEA</v>
          </cell>
          <cell r="K478" t="str">
            <v>A</v>
          </cell>
          <cell r="L478">
            <v>0</v>
          </cell>
          <cell r="M478" t="str">
            <v>IEA</v>
          </cell>
          <cell r="N478" t="str">
            <v>C</v>
          </cell>
          <cell r="O478" t="str">
            <v>C</v>
          </cell>
          <cell r="P478" t="str">
            <v>S</v>
          </cell>
          <cell r="Q478" t="str">
            <v>-</v>
          </cell>
          <cell r="R478">
            <v>0</v>
          </cell>
          <cell r="S478" t="str">
            <v>C</v>
          </cell>
        </row>
        <row r="479">
          <cell r="E479">
            <v>485</v>
          </cell>
          <cell r="F479" t="str">
            <v>APEEL 2E Hayward Muir Sch</v>
          </cell>
          <cell r="G479">
            <v>58393</v>
          </cell>
          <cell r="H479">
            <v>37.656999999999996</v>
          </cell>
          <cell r="I479">
            <v>-122.08199999999999</v>
          </cell>
          <cell r="J479" t="str">
            <v>AQD</v>
          </cell>
          <cell r="K479" t="str">
            <v>D</v>
          </cell>
          <cell r="L479">
            <v>0</v>
          </cell>
          <cell r="M479" t="str">
            <v>AQD</v>
          </cell>
          <cell r="N479" t="str">
            <v>B</v>
          </cell>
          <cell r="O479" t="str">
            <v>D</v>
          </cell>
          <cell r="P479" t="str">
            <v>D</v>
          </cell>
          <cell r="Q479" t="str">
            <v>-</v>
          </cell>
          <cell r="R479">
            <v>0</v>
          </cell>
          <cell r="S479" t="str">
            <v>D</v>
          </cell>
        </row>
        <row r="480">
          <cell r="E480">
            <v>486</v>
          </cell>
          <cell r="F480" t="str">
            <v>Berkeley LBL</v>
          </cell>
          <cell r="G480">
            <v>58471</v>
          </cell>
          <cell r="H480">
            <v>37.875999999999998</v>
          </cell>
          <cell r="I480">
            <v>-122.249</v>
          </cell>
          <cell r="J480" t="str">
            <v>IVA</v>
          </cell>
          <cell r="K480" t="str">
            <v>A</v>
          </cell>
          <cell r="L480">
            <v>0</v>
          </cell>
          <cell r="M480" t="str">
            <v>-VA</v>
          </cell>
          <cell r="N480" t="str">
            <v>C</v>
          </cell>
          <cell r="O480" t="str">
            <v>C</v>
          </cell>
          <cell r="P480" t="str">
            <v>S</v>
          </cell>
          <cell r="Q480" t="str">
            <v>-</v>
          </cell>
          <cell r="R480">
            <v>0</v>
          </cell>
          <cell r="S480" t="str">
            <v>C</v>
          </cell>
        </row>
        <row r="481">
          <cell r="E481">
            <v>487</v>
          </cell>
          <cell r="F481" t="str">
            <v>Hayward - BART Sta</v>
          </cell>
          <cell r="G481">
            <v>58498</v>
          </cell>
          <cell r="H481">
            <v>37.67</v>
          </cell>
          <cell r="I481">
            <v>-122.086</v>
          </cell>
          <cell r="J481" t="str">
            <v>IQD</v>
          </cell>
          <cell r="K481" t="str">
            <v>D</v>
          </cell>
          <cell r="L481">
            <v>0</v>
          </cell>
          <cell r="M481" t="str">
            <v>IQD</v>
          </cell>
          <cell r="N481" t="str">
            <v>B</v>
          </cell>
          <cell r="O481" t="str">
            <v>D</v>
          </cell>
          <cell r="P481" t="str">
            <v>D</v>
          </cell>
          <cell r="Q481" t="str">
            <v>-</v>
          </cell>
          <cell r="R481">
            <v>0</v>
          </cell>
          <cell r="S481" t="str">
            <v>D</v>
          </cell>
        </row>
        <row r="482">
          <cell r="E482">
            <v>488</v>
          </cell>
          <cell r="F482" t="str">
            <v>Richmond City Hall</v>
          </cell>
          <cell r="G482">
            <v>58505</v>
          </cell>
          <cell r="H482">
            <v>37.935000000000002</v>
          </cell>
          <cell r="I482">
            <v>-122.342</v>
          </cell>
          <cell r="J482" t="str">
            <v>IHD</v>
          </cell>
          <cell r="K482" t="str">
            <v>D</v>
          </cell>
          <cell r="L482">
            <v>0</v>
          </cell>
          <cell r="M482" t="str">
            <v>IHD</v>
          </cell>
          <cell r="N482" t="str">
            <v>B</v>
          </cell>
          <cell r="O482" t="str">
            <v>C</v>
          </cell>
          <cell r="P482" t="str">
            <v>D</v>
          </cell>
          <cell r="Q482" t="str">
            <v>-</v>
          </cell>
          <cell r="R482">
            <v>0</v>
          </cell>
          <cell r="S482" t="str">
            <v>D</v>
          </cell>
        </row>
        <row r="483">
          <cell r="E483">
            <v>489</v>
          </cell>
          <cell r="F483" t="str">
            <v>So. San Francisco, Sierra Pt.</v>
          </cell>
          <cell r="G483">
            <v>58539</v>
          </cell>
          <cell r="H483">
            <v>37.674999999999997</v>
          </cell>
          <cell r="I483">
            <v>-122.38800000000001</v>
          </cell>
          <cell r="J483" t="str">
            <v>IFA</v>
          </cell>
          <cell r="K483" t="str">
            <v>A</v>
          </cell>
          <cell r="L483">
            <v>0</v>
          </cell>
          <cell r="M483" t="str">
            <v>AFA</v>
          </cell>
          <cell r="N483" t="str">
            <v>D</v>
          </cell>
          <cell r="O483" t="str">
            <v>B</v>
          </cell>
          <cell r="P483" t="str">
            <v>S</v>
          </cell>
          <cell r="Q483" t="str">
            <v>-</v>
          </cell>
          <cell r="R483">
            <v>0</v>
          </cell>
          <cell r="S483" t="str">
            <v>B</v>
          </cell>
        </row>
        <row r="484">
          <cell r="E484">
            <v>490</v>
          </cell>
          <cell r="F484" t="str">
            <v>Woodfords</v>
          </cell>
          <cell r="G484">
            <v>65398</v>
          </cell>
          <cell r="H484">
            <v>38.771000000000001</v>
          </cell>
          <cell r="I484">
            <v>-119.815</v>
          </cell>
          <cell r="J484" t="str">
            <v>AQC</v>
          </cell>
          <cell r="K484" t="str">
            <v>C</v>
          </cell>
          <cell r="L484">
            <v>0</v>
          </cell>
          <cell r="M484" t="str">
            <v>AQC</v>
          </cell>
          <cell r="N484" t="str">
            <v>A</v>
          </cell>
          <cell r="O484" t="str">
            <v>D</v>
          </cell>
          <cell r="P484" t="str">
            <v>D</v>
          </cell>
          <cell r="Q484">
            <v>6</v>
          </cell>
          <cell r="R484">
            <v>0</v>
          </cell>
          <cell r="S484" t="str">
            <v>C</v>
          </cell>
        </row>
        <row r="485">
          <cell r="E485">
            <v>491</v>
          </cell>
          <cell r="F485" t="str">
            <v>Antioch - 510 G St</v>
          </cell>
          <cell r="G485">
            <v>67070</v>
          </cell>
          <cell r="H485">
            <v>38.015000000000001</v>
          </cell>
          <cell r="I485">
            <v>-121.81</v>
          </cell>
          <cell r="J485" t="str">
            <v>CHD</v>
          </cell>
          <cell r="K485" t="str">
            <v>D</v>
          </cell>
          <cell r="L485">
            <v>0</v>
          </cell>
          <cell r="M485" t="str">
            <v>AHD</v>
          </cell>
          <cell r="N485" t="str">
            <v>A</v>
          </cell>
          <cell r="O485" t="str">
            <v>D</v>
          </cell>
          <cell r="P485" t="str">
            <v>S</v>
          </cell>
          <cell r="Q485" t="str">
            <v>-</v>
          </cell>
          <cell r="R485">
            <v>0</v>
          </cell>
          <cell r="S485" t="str">
            <v>D</v>
          </cell>
        </row>
        <row r="486">
          <cell r="E486">
            <v>492</v>
          </cell>
          <cell r="F486" t="str">
            <v>Pasadena - Brown Gym</v>
          </cell>
          <cell r="G486">
            <v>80046</v>
          </cell>
          <cell r="H486">
            <v>34.14</v>
          </cell>
          <cell r="I486">
            <v>-118.12</v>
          </cell>
          <cell r="J486" t="str">
            <v>BQD</v>
          </cell>
          <cell r="K486" t="str">
            <v>D</v>
          </cell>
          <cell r="L486">
            <v>0</v>
          </cell>
          <cell r="M486" t="str">
            <v>-QD</v>
          </cell>
          <cell r="N486" t="str">
            <v>B</v>
          </cell>
          <cell r="O486" t="str">
            <v>D</v>
          </cell>
          <cell r="P486" t="str">
            <v>D</v>
          </cell>
          <cell r="Q486" t="str">
            <v>-</v>
          </cell>
          <cell r="R486">
            <v>0</v>
          </cell>
          <cell r="S486" t="str">
            <v>D</v>
          </cell>
        </row>
        <row r="487">
          <cell r="E487">
            <v>493</v>
          </cell>
          <cell r="F487" t="str">
            <v>Pasadena - CIT Calif Blvd</v>
          </cell>
          <cell r="G487">
            <v>80047</v>
          </cell>
          <cell r="H487">
            <v>34.14</v>
          </cell>
          <cell r="I487">
            <v>-118.12</v>
          </cell>
          <cell r="J487" t="str">
            <v>AQD</v>
          </cell>
          <cell r="K487" t="str">
            <v>D</v>
          </cell>
          <cell r="L487">
            <v>0</v>
          </cell>
          <cell r="M487" t="str">
            <v>AQD</v>
          </cell>
          <cell r="N487" t="str">
            <v>B</v>
          </cell>
          <cell r="O487" t="str">
            <v>D</v>
          </cell>
          <cell r="P487" t="str">
            <v>D</v>
          </cell>
          <cell r="Q487" t="str">
            <v>-</v>
          </cell>
          <cell r="R487">
            <v>0</v>
          </cell>
          <cell r="S487" t="str">
            <v>D</v>
          </cell>
        </row>
        <row r="488">
          <cell r="E488">
            <v>494</v>
          </cell>
          <cell r="F488" t="str">
            <v>Pasadena - CIT Lura St</v>
          </cell>
          <cell r="G488">
            <v>80048</v>
          </cell>
          <cell r="H488">
            <v>34.14</v>
          </cell>
          <cell r="I488">
            <v>-118.12</v>
          </cell>
          <cell r="J488" t="str">
            <v>AQD</v>
          </cell>
          <cell r="K488" t="str">
            <v>D</v>
          </cell>
          <cell r="L488">
            <v>0</v>
          </cell>
          <cell r="M488" t="str">
            <v>AQD</v>
          </cell>
          <cell r="N488" t="str">
            <v>B</v>
          </cell>
          <cell r="O488" t="str">
            <v>D</v>
          </cell>
          <cell r="P488" t="str">
            <v>D</v>
          </cell>
          <cell r="Q488" t="str">
            <v>-</v>
          </cell>
          <cell r="R488">
            <v>0</v>
          </cell>
          <cell r="S488" t="str">
            <v>D</v>
          </cell>
        </row>
        <row r="489">
          <cell r="E489">
            <v>495</v>
          </cell>
          <cell r="F489" t="str">
            <v>Pasadena - CIT Keck Lab</v>
          </cell>
          <cell r="G489">
            <v>80049</v>
          </cell>
          <cell r="H489">
            <v>34.14</v>
          </cell>
          <cell r="I489">
            <v>-118.12</v>
          </cell>
          <cell r="J489" t="str">
            <v>CQD</v>
          </cell>
          <cell r="K489" t="str">
            <v>D</v>
          </cell>
          <cell r="L489">
            <v>0</v>
          </cell>
          <cell r="M489" t="str">
            <v>-QD</v>
          </cell>
          <cell r="N489" t="str">
            <v>B</v>
          </cell>
          <cell r="O489" t="str">
            <v>D</v>
          </cell>
          <cell r="P489" t="str">
            <v>D</v>
          </cell>
          <cell r="Q489" t="str">
            <v>-</v>
          </cell>
          <cell r="R489">
            <v>0</v>
          </cell>
          <cell r="S489" t="str">
            <v>D</v>
          </cell>
        </row>
        <row r="490">
          <cell r="E490">
            <v>496</v>
          </cell>
          <cell r="F490" t="str">
            <v>Pasadena - CIT Mudd Lab</v>
          </cell>
          <cell r="G490">
            <v>80050</v>
          </cell>
          <cell r="H490">
            <v>34.14</v>
          </cell>
          <cell r="I490">
            <v>-118.12</v>
          </cell>
          <cell r="J490" t="str">
            <v>CQD</v>
          </cell>
          <cell r="K490" t="str">
            <v>D</v>
          </cell>
          <cell r="L490">
            <v>0</v>
          </cell>
          <cell r="M490" t="str">
            <v>-QD</v>
          </cell>
          <cell r="N490" t="str">
            <v>B</v>
          </cell>
          <cell r="O490" t="str">
            <v>D</v>
          </cell>
          <cell r="P490" t="str">
            <v>D</v>
          </cell>
          <cell r="Q490" t="str">
            <v>-</v>
          </cell>
          <cell r="R490">
            <v>0</v>
          </cell>
          <cell r="S490" t="str">
            <v>D</v>
          </cell>
        </row>
        <row r="491">
          <cell r="E491">
            <v>497</v>
          </cell>
          <cell r="F491" t="str">
            <v>Pasadena - CIT Indust. Rel</v>
          </cell>
          <cell r="G491">
            <v>80051</v>
          </cell>
          <cell r="H491">
            <v>34.14</v>
          </cell>
          <cell r="I491">
            <v>-118.12</v>
          </cell>
          <cell r="J491" t="str">
            <v>AQD</v>
          </cell>
          <cell r="K491" t="str">
            <v>D</v>
          </cell>
          <cell r="L491">
            <v>0</v>
          </cell>
          <cell r="M491" t="str">
            <v>BQD</v>
          </cell>
          <cell r="N491" t="str">
            <v>B</v>
          </cell>
          <cell r="O491" t="str">
            <v>D</v>
          </cell>
          <cell r="P491" t="str">
            <v>D</v>
          </cell>
          <cell r="Q491" t="str">
            <v>-</v>
          </cell>
          <cell r="R491">
            <v>0</v>
          </cell>
          <cell r="S491" t="str">
            <v>D</v>
          </cell>
        </row>
        <row r="492">
          <cell r="E492">
            <v>498</v>
          </cell>
          <cell r="F492" t="str">
            <v>Pasadena - CIT Bridge Lab</v>
          </cell>
          <cell r="G492">
            <v>80052</v>
          </cell>
          <cell r="H492">
            <v>34.14</v>
          </cell>
          <cell r="I492">
            <v>-118.12</v>
          </cell>
          <cell r="J492" t="str">
            <v>CQD</v>
          </cell>
          <cell r="K492" t="str">
            <v>D</v>
          </cell>
          <cell r="L492">
            <v>0</v>
          </cell>
          <cell r="M492" t="str">
            <v>-QD</v>
          </cell>
          <cell r="N492" t="str">
            <v>B</v>
          </cell>
          <cell r="O492" t="str">
            <v>D</v>
          </cell>
          <cell r="P492" t="str">
            <v>D</v>
          </cell>
          <cell r="Q492" t="str">
            <v>-</v>
          </cell>
          <cell r="R492">
            <v>0</v>
          </cell>
          <cell r="S492" t="str">
            <v>D</v>
          </cell>
        </row>
        <row r="493">
          <cell r="E493">
            <v>499</v>
          </cell>
          <cell r="F493" t="str">
            <v>Pasadena - CIT Athenaeum</v>
          </cell>
          <cell r="G493">
            <v>80053</v>
          </cell>
          <cell r="H493">
            <v>34.139000000000003</v>
          </cell>
          <cell r="I493">
            <v>-118.121</v>
          </cell>
          <cell r="J493" t="str">
            <v>CQD</v>
          </cell>
          <cell r="K493" t="str">
            <v>D</v>
          </cell>
          <cell r="L493">
            <v>0</v>
          </cell>
          <cell r="M493" t="str">
            <v>CQD</v>
          </cell>
          <cell r="N493" t="str">
            <v>B</v>
          </cell>
          <cell r="O493" t="str">
            <v>D</v>
          </cell>
          <cell r="P493" t="str">
            <v>D</v>
          </cell>
          <cell r="Q493" t="str">
            <v>-</v>
          </cell>
          <cell r="R493">
            <v>0</v>
          </cell>
          <cell r="S493" t="str">
            <v>C</v>
          </cell>
        </row>
        <row r="494">
          <cell r="E494">
            <v>500</v>
          </cell>
          <cell r="F494" t="str">
            <v>Pasadena - CIT Kresge Lab</v>
          </cell>
          <cell r="G494">
            <v>80054</v>
          </cell>
          <cell r="H494">
            <v>34.149000000000001</v>
          </cell>
          <cell r="I494">
            <v>-118.17100000000001</v>
          </cell>
          <cell r="J494" t="str">
            <v>FGA</v>
          </cell>
          <cell r="K494" t="str">
            <v>A</v>
          </cell>
          <cell r="L494">
            <v>0</v>
          </cell>
          <cell r="M494" t="str">
            <v>-GA</v>
          </cell>
          <cell r="N494" t="str">
            <v>D</v>
          </cell>
          <cell r="O494" t="str">
            <v>D</v>
          </cell>
          <cell r="P494" t="str">
            <v>S</v>
          </cell>
          <cell r="Q494" t="str">
            <v>-</v>
          </cell>
          <cell r="R494">
            <v>0</v>
          </cell>
          <cell r="S494" t="str">
            <v>B</v>
          </cell>
        </row>
        <row r="495">
          <cell r="E495">
            <v>501</v>
          </cell>
          <cell r="F495" t="str">
            <v>Cape Mendocino</v>
          </cell>
          <cell r="G495">
            <v>89005</v>
          </cell>
          <cell r="H495">
            <v>40.347999999999999</v>
          </cell>
          <cell r="I495">
            <v>-124.352</v>
          </cell>
          <cell r="J495" t="str">
            <v>IFA</v>
          </cell>
          <cell r="K495" t="str">
            <v>A</v>
          </cell>
          <cell r="L495">
            <v>0</v>
          </cell>
          <cell r="M495" t="str">
            <v>IFA</v>
          </cell>
          <cell r="N495" t="str">
            <v>D</v>
          </cell>
          <cell r="O495" t="str">
            <v>B</v>
          </cell>
          <cell r="P495" t="str">
            <v>S</v>
          </cell>
          <cell r="Q495" t="str">
            <v>-</v>
          </cell>
          <cell r="R495">
            <v>0</v>
          </cell>
          <cell r="S495" t="str">
            <v>C</v>
          </cell>
        </row>
        <row r="496">
          <cell r="E496">
            <v>502</v>
          </cell>
          <cell r="F496" t="str">
            <v>Petrolia</v>
          </cell>
          <cell r="G496">
            <v>89156</v>
          </cell>
          <cell r="H496">
            <v>40.323999999999998</v>
          </cell>
          <cell r="I496">
            <v>-124.286</v>
          </cell>
          <cell r="J496" t="str">
            <v>IHB</v>
          </cell>
          <cell r="K496" t="str">
            <v>B</v>
          </cell>
          <cell r="L496">
            <v>0</v>
          </cell>
          <cell r="M496" t="str">
            <v>IMD</v>
          </cell>
          <cell r="N496" t="str">
            <v>A</v>
          </cell>
          <cell r="O496" t="str">
            <v>C</v>
          </cell>
          <cell r="P496" t="str">
            <v>S</v>
          </cell>
          <cell r="Q496" t="str">
            <v>-</v>
          </cell>
          <cell r="R496">
            <v>0</v>
          </cell>
          <cell r="S496" t="str">
            <v>C</v>
          </cell>
        </row>
        <row r="497">
          <cell r="E497">
            <v>503</v>
          </cell>
          <cell r="F497" t="str">
            <v>Rio Dell Overpass - FF</v>
          </cell>
          <cell r="G497">
            <v>89324</v>
          </cell>
          <cell r="H497">
            <v>40.503</v>
          </cell>
          <cell r="I497">
            <v>-124.099</v>
          </cell>
          <cell r="J497" t="str">
            <v>IHC</v>
          </cell>
          <cell r="K497" t="str">
            <v>C</v>
          </cell>
          <cell r="L497">
            <v>0</v>
          </cell>
          <cell r="M497" t="str">
            <v>APC</v>
          </cell>
          <cell r="N497" t="str">
            <v>A</v>
          </cell>
          <cell r="O497" t="str">
            <v>D</v>
          </cell>
          <cell r="P497" t="str">
            <v>S</v>
          </cell>
          <cell r="Q497" t="str">
            <v>-</v>
          </cell>
          <cell r="R497">
            <v>0</v>
          </cell>
          <cell r="S497" t="str">
            <v>D</v>
          </cell>
        </row>
        <row r="498">
          <cell r="E498">
            <v>504</v>
          </cell>
          <cell r="F498" t="str">
            <v>Rio Dell Overpass, E Ground</v>
          </cell>
          <cell r="G498">
            <v>89324</v>
          </cell>
          <cell r="H498">
            <v>40.503</v>
          </cell>
          <cell r="I498">
            <v>-124.099</v>
          </cell>
          <cell r="J498" t="str">
            <v>AHC</v>
          </cell>
          <cell r="K498" t="str">
            <v>C</v>
          </cell>
          <cell r="L498">
            <v>0</v>
          </cell>
          <cell r="M498" t="str">
            <v>APC</v>
          </cell>
          <cell r="N498" t="str">
            <v>A</v>
          </cell>
          <cell r="O498" t="str">
            <v>D</v>
          </cell>
          <cell r="P498" t="str">
            <v>S</v>
          </cell>
          <cell r="Q498" t="str">
            <v>-</v>
          </cell>
          <cell r="R498">
            <v>0</v>
          </cell>
          <cell r="S498" t="str">
            <v>D</v>
          </cell>
        </row>
        <row r="499">
          <cell r="E499">
            <v>505</v>
          </cell>
          <cell r="F499" t="str">
            <v>Rio Dell Overpass, W Ground</v>
          </cell>
          <cell r="G499">
            <v>89324</v>
          </cell>
          <cell r="H499">
            <v>40.503</v>
          </cell>
          <cell r="I499">
            <v>-124.099</v>
          </cell>
          <cell r="J499" t="str">
            <v>AHC</v>
          </cell>
          <cell r="K499" t="str">
            <v>C</v>
          </cell>
          <cell r="L499">
            <v>0</v>
          </cell>
          <cell r="M499" t="str">
            <v>APC</v>
          </cell>
          <cell r="N499" t="str">
            <v>A</v>
          </cell>
          <cell r="O499" t="str">
            <v>D</v>
          </cell>
          <cell r="P499" t="str">
            <v>S</v>
          </cell>
          <cell r="Q499" t="str">
            <v>-</v>
          </cell>
          <cell r="R499">
            <v>0</v>
          </cell>
          <cell r="S499" t="str">
            <v>D</v>
          </cell>
        </row>
        <row r="500">
          <cell r="E500">
            <v>506</v>
          </cell>
          <cell r="F500" t="str">
            <v>Fortuna - Fortuna Blvd</v>
          </cell>
          <cell r="G500">
            <v>89486</v>
          </cell>
          <cell r="H500">
            <v>40.584000000000003</v>
          </cell>
          <cell r="I500">
            <v>-124.145</v>
          </cell>
          <cell r="J500" t="str">
            <v>IQD</v>
          </cell>
          <cell r="K500" t="str">
            <v>D</v>
          </cell>
          <cell r="L500">
            <v>0</v>
          </cell>
          <cell r="M500" t="str">
            <v>IQD</v>
          </cell>
          <cell r="N500" t="str">
            <v>A</v>
          </cell>
          <cell r="O500" t="str">
            <v>D</v>
          </cell>
          <cell r="P500" t="str">
            <v>S</v>
          </cell>
          <cell r="Q500" t="str">
            <v>-</v>
          </cell>
          <cell r="R500">
            <v>0</v>
          </cell>
          <cell r="S500" t="str">
            <v>C</v>
          </cell>
        </row>
        <row r="501">
          <cell r="E501">
            <v>507</v>
          </cell>
          <cell r="F501" t="str">
            <v>Eureka - Myrtle &amp; West</v>
          </cell>
          <cell r="G501">
            <v>89509</v>
          </cell>
          <cell r="H501">
            <v>40.802</v>
          </cell>
          <cell r="I501">
            <v>-124.148</v>
          </cell>
          <cell r="J501" t="str">
            <v>IHD</v>
          </cell>
          <cell r="K501" t="str">
            <v>D</v>
          </cell>
          <cell r="L501">
            <v>0</v>
          </cell>
          <cell r="M501" t="str">
            <v>IHD</v>
          </cell>
          <cell r="N501" t="str">
            <v>B</v>
          </cell>
          <cell r="O501" t="str">
            <v>D</v>
          </cell>
          <cell r="P501" t="str">
            <v>S</v>
          </cell>
          <cell r="Q501" t="str">
            <v>-</v>
          </cell>
          <cell r="R501">
            <v>0</v>
          </cell>
          <cell r="S501" t="str">
            <v>D</v>
          </cell>
        </row>
        <row r="502">
          <cell r="E502">
            <v>508</v>
          </cell>
          <cell r="F502" t="str">
            <v>Shelter Cove Airport</v>
          </cell>
          <cell r="G502">
            <v>89530</v>
          </cell>
          <cell r="H502">
            <v>40.026000000000003</v>
          </cell>
          <cell r="I502">
            <v>-124.069</v>
          </cell>
          <cell r="J502" t="str">
            <v>IHB</v>
          </cell>
          <cell r="K502" t="str">
            <v>B</v>
          </cell>
          <cell r="L502">
            <v>0</v>
          </cell>
          <cell r="M502" t="str">
            <v>IFB</v>
          </cell>
          <cell r="N502" t="str">
            <v>E</v>
          </cell>
          <cell r="O502" t="str">
            <v>C</v>
          </cell>
          <cell r="P502" t="str">
            <v>S</v>
          </cell>
          <cell r="Q502" t="str">
            <v>-</v>
          </cell>
          <cell r="R502">
            <v>0</v>
          </cell>
          <cell r="S502" t="str">
            <v>C</v>
          </cell>
        </row>
        <row r="503">
          <cell r="E503">
            <v>509</v>
          </cell>
          <cell r="F503" t="str">
            <v>LA 00</v>
          </cell>
          <cell r="G503">
            <v>-999</v>
          </cell>
          <cell r="H503">
            <v>34.106000000000002</v>
          </cell>
          <cell r="I503">
            <v>-118.45399999999999</v>
          </cell>
          <cell r="J503" t="str">
            <v>HJA</v>
          </cell>
          <cell r="K503" t="str">
            <v>A</v>
          </cell>
          <cell r="L503">
            <v>0</v>
          </cell>
          <cell r="M503" t="str">
            <v>-JA</v>
          </cell>
          <cell r="N503" t="str">
            <v>D</v>
          </cell>
          <cell r="O503" t="str">
            <v>B</v>
          </cell>
          <cell r="P503" t="str">
            <v>S</v>
          </cell>
          <cell r="Q503" t="str">
            <v>-</v>
          </cell>
          <cell r="R503">
            <v>0</v>
          </cell>
          <cell r="S503" t="str">
            <v>C</v>
          </cell>
        </row>
        <row r="504">
          <cell r="E504">
            <v>510</v>
          </cell>
          <cell r="F504" t="str">
            <v>Sylmar - Sayre St</v>
          </cell>
          <cell r="G504">
            <v>90001</v>
          </cell>
          <cell r="H504">
            <v>34.305999999999997</v>
          </cell>
          <cell r="I504">
            <v>-118.437</v>
          </cell>
          <cell r="J504" t="str">
            <v>AHD</v>
          </cell>
          <cell r="K504" t="str">
            <v>D</v>
          </cell>
          <cell r="L504">
            <v>0</v>
          </cell>
          <cell r="M504" t="str">
            <v>-HD</v>
          </cell>
          <cell r="N504" t="str">
            <v>A</v>
          </cell>
          <cell r="O504" t="str">
            <v>D</v>
          </cell>
          <cell r="P504" t="str">
            <v>S</v>
          </cell>
          <cell r="Q504" t="str">
            <v>-</v>
          </cell>
          <cell r="R504">
            <v>0</v>
          </cell>
          <cell r="S504" t="str">
            <v>C</v>
          </cell>
        </row>
        <row r="505">
          <cell r="E505">
            <v>511</v>
          </cell>
          <cell r="F505" t="str">
            <v>Fountain Valley - Euclid</v>
          </cell>
          <cell r="G505">
            <v>90002</v>
          </cell>
          <cell r="H505">
            <v>33.719000000000001</v>
          </cell>
          <cell r="I505">
            <v>-117.937</v>
          </cell>
          <cell r="J505" t="str">
            <v>AHD</v>
          </cell>
          <cell r="K505" t="str">
            <v>D</v>
          </cell>
          <cell r="L505">
            <v>0</v>
          </cell>
          <cell r="M505" t="str">
            <v>-HD</v>
          </cell>
          <cell r="N505" t="str">
            <v>A</v>
          </cell>
          <cell r="O505" t="str">
            <v>D</v>
          </cell>
          <cell r="P505" t="str">
            <v>D</v>
          </cell>
          <cell r="Q505" t="str">
            <v>-</v>
          </cell>
          <cell r="R505">
            <v>0</v>
          </cell>
          <cell r="S505" t="str">
            <v>D</v>
          </cell>
        </row>
        <row r="506">
          <cell r="E506">
            <v>512</v>
          </cell>
          <cell r="F506" t="str">
            <v>Northridge - 17645 Saticoy St</v>
          </cell>
          <cell r="G506">
            <v>90003</v>
          </cell>
          <cell r="H506">
            <v>34.209000000000003</v>
          </cell>
          <cell r="I506">
            <v>-118.517</v>
          </cell>
          <cell r="J506" t="str">
            <v>BHD</v>
          </cell>
          <cell r="K506" t="str">
            <v>D</v>
          </cell>
          <cell r="L506">
            <v>0</v>
          </cell>
          <cell r="M506" t="str">
            <v>-HD</v>
          </cell>
          <cell r="N506" t="str">
            <v>A</v>
          </cell>
          <cell r="O506" t="str">
            <v>D</v>
          </cell>
          <cell r="P506" t="str">
            <v>D</v>
          </cell>
          <cell r="Q506" t="str">
            <v>-</v>
          </cell>
          <cell r="R506">
            <v>0</v>
          </cell>
          <cell r="S506" t="str">
            <v>D</v>
          </cell>
        </row>
        <row r="507">
          <cell r="E507">
            <v>513</v>
          </cell>
          <cell r="F507" t="str">
            <v>Chatsworth - Devonshire</v>
          </cell>
          <cell r="G507">
            <v>90004</v>
          </cell>
          <cell r="H507">
            <v>34.357999999999997</v>
          </cell>
          <cell r="I507">
            <v>-118.571</v>
          </cell>
          <cell r="J507" t="str">
            <v>AQD</v>
          </cell>
          <cell r="K507" t="str">
            <v>D</v>
          </cell>
          <cell r="L507">
            <v>0</v>
          </cell>
          <cell r="M507" t="str">
            <v>-PD</v>
          </cell>
          <cell r="N507" t="str">
            <v>A</v>
          </cell>
          <cell r="O507" t="str">
            <v>D</v>
          </cell>
          <cell r="P507" t="str">
            <v>S</v>
          </cell>
          <cell r="Q507" t="str">
            <v>-</v>
          </cell>
          <cell r="R507">
            <v>0</v>
          </cell>
          <cell r="S507" t="str">
            <v>C</v>
          </cell>
        </row>
        <row r="508">
          <cell r="E508">
            <v>514</v>
          </cell>
          <cell r="F508" t="str">
            <v>Pacoima Kagel Canyon USC</v>
          </cell>
          <cell r="G508">
            <v>90005</v>
          </cell>
          <cell r="H508">
            <v>34.25</v>
          </cell>
          <cell r="I508">
            <v>-118.42</v>
          </cell>
          <cell r="J508" t="str">
            <v>AHD</v>
          </cell>
          <cell r="K508" t="str">
            <v>D</v>
          </cell>
          <cell r="L508">
            <v>0</v>
          </cell>
          <cell r="M508" t="str">
            <v>-HD</v>
          </cell>
          <cell r="N508" t="str">
            <v>A</v>
          </cell>
          <cell r="O508" t="str">
            <v>D</v>
          </cell>
          <cell r="P508" t="str">
            <v>D</v>
          </cell>
          <cell r="Q508" t="str">
            <v>-</v>
          </cell>
          <cell r="R508">
            <v>0</v>
          </cell>
          <cell r="S508" t="str">
            <v>D</v>
          </cell>
        </row>
        <row r="509">
          <cell r="E509">
            <v>515</v>
          </cell>
          <cell r="F509" t="str">
            <v>Sun Valley - Roscoe Blvd</v>
          </cell>
          <cell r="G509">
            <v>90006</v>
          </cell>
          <cell r="H509">
            <v>34.220999999999997</v>
          </cell>
          <cell r="I509">
            <v>-118.42100000000001</v>
          </cell>
          <cell r="J509" t="str">
            <v>BHD</v>
          </cell>
          <cell r="K509" t="str">
            <v>D</v>
          </cell>
          <cell r="L509">
            <v>0</v>
          </cell>
          <cell r="M509" t="str">
            <v>-HD</v>
          </cell>
          <cell r="N509" t="str">
            <v>A</v>
          </cell>
          <cell r="O509" t="str">
            <v>C</v>
          </cell>
          <cell r="P509" t="str">
            <v>D</v>
          </cell>
          <cell r="Q509" t="str">
            <v>-</v>
          </cell>
          <cell r="R509">
            <v>0</v>
          </cell>
          <cell r="S509" t="str">
            <v>D</v>
          </cell>
        </row>
        <row r="510">
          <cell r="E510">
            <v>516</v>
          </cell>
          <cell r="F510" t="str">
            <v>Panorama City - Roscoe</v>
          </cell>
          <cell r="G510">
            <v>90007</v>
          </cell>
          <cell r="H510">
            <v>34.222000000000001</v>
          </cell>
          <cell r="I510">
            <v>-118.44199999999999</v>
          </cell>
          <cell r="J510" t="str">
            <v>BHD</v>
          </cell>
          <cell r="K510" t="str">
            <v>D</v>
          </cell>
          <cell r="L510">
            <v>0</v>
          </cell>
          <cell r="M510" t="str">
            <v>-HD</v>
          </cell>
          <cell r="N510" t="str">
            <v>A</v>
          </cell>
          <cell r="O510" t="str">
            <v>D</v>
          </cell>
          <cell r="P510" t="str">
            <v>D</v>
          </cell>
          <cell r="Q510" t="str">
            <v>-</v>
          </cell>
          <cell r="R510">
            <v>0</v>
          </cell>
          <cell r="S510" t="str">
            <v>D</v>
          </cell>
        </row>
        <row r="511">
          <cell r="E511">
            <v>517</v>
          </cell>
          <cell r="F511" t="str">
            <v>Sun Valley - Sunland</v>
          </cell>
          <cell r="G511">
            <v>90008</v>
          </cell>
          <cell r="H511">
            <v>34.234999999999999</v>
          </cell>
          <cell r="I511">
            <v>-118.366</v>
          </cell>
          <cell r="J511" t="str">
            <v>AHB</v>
          </cell>
          <cell r="K511" t="str">
            <v>B</v>
          </cell>
          <cell r="L511">
            <v>0</v>
          </cell>
          <cell r="M511" t="str">
            <v>-HB</v>
          </cell>
          <cell r="N511" t="str">
            <v>A</v>
          </cell>
          <cell r="O511" t="str">
            <v>C</v>
          </cell>
          <cell r="P511" t="str">
            <v>D</v>
          </cell>
          <cell r="Q511" t="str">
            <v>-</v>
          </cell>
          <cell r="R511">
            <v>0</v>
          </cell>
          <cell r="S511" t="str">
            <v>C</v>
          </cell>
        </row>
        <row r="512">
          <cell r="E512">
            <v>518</v>
          </cell>
          <cell r="F512" t="str">
            <v>N Hollywood - Coldwater Can</v>
          </cell>
          <cell r="G512">
            <v>90009</v>
          </cell>
          <cell r="H512">
            <v>34.194000000000003</v>
          </cell>
          <cell r="I512">
            <v>-118.41200000000001</v>
          </cell>
          <cell r="J512" t="str">
            <v>AHC</v>
          </cell>
          <cell r="K512" t="str">
            <v>C</v>
          </cell>
          <cell r="L512">
            <v>0</v>
          </cell>
          <cell r="M512" t="str">
            <v>-HC</v>
          </cell>
          <cell r="N512" t="str">
            <v>A</v>
          </cell>
          <cell r="O512" t="str">
            <v>C</v>
          </cell>
          <cell r="P512" t="str">
            <v>D</v>
          </cell>
          <cell r="Q512" t="str">
            <v>-</v>
          </cell>
          <cell r="R512">
            <v>0</v>
          </cell>
          <cell r="S512" t="str">
            <v>D</v>
          </cell>
        </row>
        <row r="513">
          <cell r="E513">
            <v>519</v>
          </cell>
          <cell r="F513" t="str">
            <v>Studio City - Ventura &amp; Coldwater Cyn Av</v>
          </cell>
          <cell r="G513">
            <v>90010</v>
          </cell>
          <cell r="H513">
            <v>34.146000000000001</v>
          </cell>
          <cell r="I513">
            <v>-118.41200000000001</v>
          </cell>
          <cell r="J513" t="str">
            <v>IHB</v>
          </cell>
          <cell r="K513" t="str">
            <v>B</v>
          </cell>
          <cell r="L513">
            <v>0</v>
          </cell>
          <cell r="M513" t="str">
            <v>-HB</v>
          </cell>
          <cell r="N513" t="str">
            <v>A</v>
          </cell>
          <cell r="O513" t="str">
            <v>C</v>
          </cell>
          <cell r="P513" t="str">
            <v>S</v>
          </cell>
          <cell r="Q513" t="str">
            <v>-</v>
          </cell>
          <cell r="R513">
            <v>0</v>
          </cell>
          <cell r="S513" t="str">
            <v>C</v>
          </cell>
        </row>
        <row r="514">
          <cell r="E514">
            <v>520</v>
          </cell>
          <cell r="F514" t="str">
            <v>Montebello - Bluff Rd.</v>
          </cell>
          <cell r="G514">
            <v>90011</v>
          </cell>
          <cell r="H514">
            <v>33.99</v>
          </cell>
          <cell r="I514">
            <v>-118.114</v>
          </cell>
          <cell r="J514" t="str">
            <v>BQD</v>
          </cell>
          <cell r="K514" t="str">
            <v>D</v>
          </cell>
          <cell r="L514">
            <v>0</v>
          </cell>
          <cell r="M514" t="str">
            <v>-QD</v>
          </cell>
          <cell r="N514" t="str">
            <v>B</v>
          </cell>
          <cell r="O514" t="str">
            <v>F</v>
          </cell>
          <cell r="P514" t="str">
            <v>D</v>
          </cell>
          <cell r="Q514" t="str">
            <v>-</v>
          </cell>
          <cell r="R514">
            <v>0</v>
          </cell>
          <cell r="S514" t="str">
            <v>D</v>
          </cell>
        </row>
        <row r="515">
          <cell r="E515">
            <v>521</v>
          </cell>
          <cell r="F515" t="str">
            <v>Burbank - N Buena Vista</v>
          </cell>
          <cell r="G515">
            <v>90012</v>
          </cell>
          <cell r="H515">
            <v>34.167999999999999</v>
          </cell>
          <cell r="I515">
            <v>-118.331</v>
          </cell>
          <cell r="J515" t="str">
            <v>AHD</v>
          </cell>
          <cell r="K515" t="str">
            <v>D</v>
          </cell>
          <cell r="L515">
            <v>0</v>
          </cell>
          <cell r="M515" t="str">
            <v>-HD</v>
          </cell>
          <cell r="N515" t="str">
            <v>A</v>
          </cell>
          <cell r="O515" t="str">
            <v>D</v>
          </cell>
          <cell r="P515" t="str">
            <v>D</v>
          </cell>
          <cell r="Q515" t="str">
            <v>-</v>
          </cell>
          <cell r="R515">
            <v>0</v>
          </cell>
          <cell r="S515" t="str">
            <v>D</v>
          </cell>
        </row>
        <row r="516">
          <cell r="E516">
            <v>522</v>
          </cell>
          <cell r="F516" t="str">
            <v>Beverly Hills - 14145 Mulhol</v>
          </cell>
          <cell r="G516">
            <v>90013</v>
          </cell>
          <cell r="H516">
            <v>34.131999999999998</v>
          </cell>
          <cell r="I516">
            <v>-118.43899999999999</v>
          </cell>
          <cell r="J516" t="str">
            <v>BMA</v>
          </cell>
          <cell r="K516" t="str">
            <v>A</v>
          </cell>
          <cell r="L516">
            <v>0</v>
          </cell>
          <cell r="M516" t="str">
            <v>-MD</v>
          </cell>
          <cell r="N516" t="str">
            <v>C</v>
          </cell>
          <cell r="O516" t="str">
            <v>C</v>
          </cell>
          <cell r="P516" t="str">
            <v>S</v>
          </cell>
          <cell r="Q516" t="str">
            <v>-</v>
          </cell>
          <cell r="R516">
            <v>0</v>
          </cell>
          <cell r="S516" t="str">
            <v>D</v>
          </cell>
        </row>
        <row r="517">
          <cell r="E517">
            <v>523</v>
          </cell>
          <cell r="F517" t="str">
            <v>Beverly Hills - 12520 Mulhol</v>
          </cell>
          <cell r="G517">
            <v>90014</v>
          </cell>
          <cell r="H517">
            <v>34.127000000000002</v>
          </cell>
          <cell r="I517">
            <v>-118.405</v>
          </cell>
          <cell r="J517" t="str">
            <v>AMA</v>
          </cell>
          <cell r="K517" t="str">
            <v>A</v>
          </cell>
          <cell r="L517">
            <v>0</v>
          </cell>
          <cell r="M517" t="str">
            <v>-JA</v>
          </cell>
          <cell r="N517" t="str">
            <v>C</v>
          </cell>
          <cell r="O517" t="str">
            <v>C</v>
          </cell>
          <cell r="P517" t="str">
            <v>S</v>
          </cell>
          <cell r="Q517" t="str">
            <v>-</v>
          </cell>
          <cell r="R517">
            <v>0</v>
          </cell>
          <cell r="S517" t="str">
            <v>C</v>
          </cell>
        </row>
        <row r="518">
          <cell r="E518">
            <v>524</v>
          </cell>
          <cell r="F518" t="str">
            <v>LA - Chalon Rd</v>
          </cell>
          <cell r="G518">
            <v>90015</v>
          </cell>
          <cell r="H518">
            <v>34.085999999999999</v>
          </cell>
          <cell r="I518">
            <v>-118.48099999999999</v>
          </cell>
          <cell r="J518" t="str">
            <v>AHB</v>
          </cell>
          <cell r="K518" t="str">
            <v>B</v>
          </cell>
          <cell r="L518">
            <v>0</v>
          </cell>
          <cell r="M518" t="str">
            <v>-JA</v>
          </cell>
          <cell r="N518" t="str">
            <v>D</v>
          </cell>
          <cell r="O518" t="str">
            <v>C</v>
          </cell>
          <cell r="P518" t="str">
            <v>S</v>
          </cell>
          <cell r="Q518" t="str">
            <v>-</v>
          </cell>
          <cell r="R518">
            <v>0</v>
          </cell>
          <cell r="S518" t="str">
            <v>C</v>
          </cell>
        </row>
        <row r="519">
          <cell r="E519">
            <v>525</v>
          </cell>
          <cell r="F519" t="str">
            <v>LA - N Faring Rd</v>
          </cell>
          <cell r="G519">
            <v>90016</v>
          </cell>
          <cell r="H519">
            <v>34.088999999999999</v>
          </cell>
          <cell r="I519">
            <v>-118.435</v>
          </cell>
          <cell r="J519" t="str">
            <v>BQB</v>
          </cell>
          <cell r="K519" t="str">
            <v>B</v>
          </cell>
          <cell r="L519">
            <v>0</v>
          </cell>
          <cell r="M519" t="str">
            <v>-QB</v>
          </cell>
          <cell r="N519" t="str">
            <v>D</v>
          </cell>
          <cell r="O519" t="str">
            <v>C</v>
          </cell>
          <cell r="P519" t="str">
            <v>S</v>
          </cell>
          <cell r="Q519" t="str">
            <v>-</v>
          </cell>
          <cell r="R519">
            <v>0</v>
          </cell>
          <cell r="S519" t="str">
            <v>D</v>
          </cell>
        </row>
        <row r="520">
          <cell r="E520">
            <v>526</v>
          </cell>
          <cell r="F520" t="str">
            <v>LA - Wonderland Ave</v>
          </cell>
          <cell r="G520">
            <v>90017</v>
          </cell>
          <cell r="H520">
            <v>34.113999999999997</v>
          </cell>
          <cell r="I520">
            <v>-118.38</v>
          </cell>
          <cell r="J520" t="str">
            <v>BGA</v>
          </cell>
          <cell r="K520" t="str">
            <v>A</v>
          </cell>
          <cell r="L520">
            <v>0</v>
          </cell>
          <cell r="M520" t="str">
            <v>-GA</v>
          </cell>
          <cell r="N520" t="str">
            <v>D</v>
          </cell>
          <cell r="O520" t="str">
            <v>B</v>
          </cell>
          <cell r="P520" t="str">
            <v>S</v>
          </cell>
          <cell r="Q520" t="str">
            <v>-</v>
          </cell>
          <cell r="R520">
            <v>0</v>
          </cell>
          <cell r="S520" t="str">
            <v>B</v>
          </cell>
        </row>
        <row r="521">
          <cell r="E521">
            <v>527</v>
          </cell>
          <cell r="F521" t="str">
            <v>Hollywood - Willoughby Ave</v>
          </cell>
          <cell r="G521">
            <v>90018</v>
          </cell>
          <cell r="H521">
            <v>34.088000000000001</v>
          </cell>
          <cell r="I521">
            <v>-118.36499999999999</v>
          </cell>
          <cell r="J521" t="str">
            <v>AHD</v>
          </cell>
          <cell r="K521" t="str">
            <v>D</v>
          </cell>
          <cell r="L521">
            <v>0</v>
          </cell>
          <cell r="M521" t="str">
            <v>-HD</v>
          </cell>
          <cell r="N521" t="str">
            <v>A</v>
          </cell>
          <cell r="O521" t="str">
            <v>D</v>
          </cell>
          <cell r="P521" t="str">
            <v>S</v>
          </cell>
          <cell r="Q521" t="str">
            <v>-</v>
          </cell>
          <cell r="R521">
            <v>0</v>
          </cell>
          <cell r="S521" t="str">
            <v>C</v>
          </cell>
        </row>
        <row r="522">
          <cell r="E522">
            <v>528</v>
          </cell>
          <cell r="F522" t="str">
            <v>San Gabriel - E Grand Ave</v>
          </cell>
          <cell r="G522">
            <v>90019</v>
          </cell>
          <cell r="H522">
            <v>34.091000000000001</v>
          </cell>
          <cell r="I522">
            <v>-118.093</v>
          </cell>
          <cell r="J522" t="str">
            <v>AQD</v>
          </cell>
          <cell r="K522" t="str">
            <v>D</v>
          </cell>
          <cell r="L522">
            <v>0</v>
          </cell>
          <cell r="M522" t="str">
            <v>-QD</v>
          </cell>
          <cell r="N522" t="str">
            <v>B</v>
          </cell>
          <cell r="O522" t="str">
            <v>B</v>
          </cell>
          <cell r="P522" t="str">
            <v>D</v>
          </cell>
          <cell r="Q522" t="str">
            <v>-</v>
          </cell>
          <cell r="R522">
            <v>0</v>
          </cell>
          <cell r="S522" t="str">
            <v>C</v>
          </cell>
        </row>
        <row r="523">
          <cell r="E523">
            <v>529</v>
          </cell>
          <cell r="F523" t="str">
            <v>LA - W 15th St</v>
          </cell>
          <cell r="G523">
            <v>90020</v>
          </cell>
          <cell r="H523">
            <v>34.045000000000002</v>
          </cell>
          <cell r="I523">
            <v>-118.298</v>
          </cell>
          <cell r="J523" t="str">
            <v>AQC</v>
          </cell>
          <cell r="K523" t="str">
            <v>C</v>
          </cell>
          <cell r="L523">
            <v>0</v>
          </cell>
          <cell r="M523" t="str">
            <v>-QC</v>
          </cell>
          <cell r="N523" t="str">
            <v>B</v>
          </cell>
          <cell r="O523" t="str">
            <v>D</v>
          </cell>
          <cell r="P523" t="str">
            <v>D</v>
          </cell>
          <cell r="Q523" t="str">
            <v>-</v>
          </cell>
          <cell r="R523">
            <v>0</v>
          </cell>
          <cell r="S523" t="str">
            <v>D</v>
          </cell>
        </row>
        <row r="524">
          <cell r="E524">
            <v>530</v>
          </cell>
          <cell r="F524" t="str">
            <v>LA - N Westmoreland</v>
          </cell>
          <cell r="G524">
            <v>90021</v>
          </cell>
          <cell r="H524">
            <v>34.082000000000001</v>
          </cell>
          <cell r="I524">
            <v>-118.298</v>
          </cell>
          <cell r="J524" t="str">
            <v>AQD</v>
          </cell>
          <cell r="K524" t="str">
            <v>D</v>
          </cell>
          <cell r="L524">
            <v>0</v>
          </cell>
          <cell r="M524" t="str">
            <v>-QD</v>
          </cell>
          <cell r="N524" t="str">
            <v>B</v>
          </cell>
          <cell r="O524" t="str">
            <v>C</v>
          </cell>
          <cell r="P524" t="str">
            <v>D</v>
          </cell>
          <cell r="Q524" t="str">
            <v>-</v>
          </cell>
          <cell r="R524">
            <v>0</v>
          </cell>
          <cell r="S524" t="str">
            <v>D</v>
          </cell>
        </row>
        <row r="525">
          <cell r="E525">
            <v>531</v>
          </cell>
          <cell r="F525" t="str">
            <v>LA - S Grand Ave</v>
          </cell>
          <cell r="G525">
            <v>90022</v>
          </cell>
          <cell r="H525">
            <v>34.005000000000003</v>
          </cell>
          <cell r="I525">
            <v>-118.279</v>
          </cell>
          <cell r="J525" t="str">
            <v>BHD</v>
          </cell>
          <cell r="K525" t="str">
            <v>D</v>
          </cell>
          <cell r="L525">
            <v>0</v>
          </cell>
          <cell r="M525" t="str">
            <v>-HD</v>
          </cell>
          <cell r="N525" t="str">
            <v>A</v>
          </cell>
          <cell r="O525" t="str">
            <v>D</v>
          </cell>
          <cell r="P525" t="str">
            <v>D</v>
          </cell>
          <cell r="Q525" t="str">
            <v>-</v>
          </cell>
          <cell r="R525">
            <v>0</v>
          </cell>
          <cell r="S525" t="str">
            <v>D</v>
          </cell>
        </row>
        <row r="526">
          <cell r="E526">
            <v>532</v>
          </cell>
          <cell r="F526" t="str">
            <v>LA - W 70th St</v>
          </cell>
          <cell r="G526">
            <v>90023</v>
          </cell>
          <cell r="H526">
            <v>33.975999999999999</v>
          </cell>
          <cell r="I526">
            <v>-118.289</v>
          </cell>
          <cell r="J526" t="str">
            <v>BHD</v>
          </cell>
          <cell r="K526" t="str">
            <v>D</v>
          </cell>
          <cell r="L526">
            <v>0</v>
          </cell>
          <cell r="M526" t="str">
            <v>-HD</v>
          </cell>
          <cell r="N526" t="str">
            <v>B</v>
          </cell>
          <cell r="O526" t="str">
            <v>D</v>
          </cell>
          <cell r="P526" t="str">
            <v>S</v>
          </cell>
          <cell r="Q526" t="str">
            <v>-</v>
          </cell>
          <cell r="R526">
            <v>0</v>
          </cell>
          <cell r="S526" t="str">
            <v>D</v>
          </cell>
        </row>
        <row r="527">
          <cell r="E527">
            <v>533</v>
          </cell>
          <cell r="F527" t="str">
            <v>LA - E Vernon Ave</v>
          </cell>
          <cell r="G527">
            <v>90025</v>
          </cell>
          <cell r="H527">
            <v>34.003999999999998</v>
          </cell>
          <cell r="I527">
            <v>-118.23</v>
          </cell>
          <cell r="J527" t="str">
            <v>CHD</v>
          </cell>
          <cell r="K527" t="str">
            <v>D</v>
          </cell>
          <cell r="L527">
            <v>0</v>
          </cell>
          <cell r="M527" t="str">
            <v>-HD</v>
          </cell>
          <cell r="N527" t="str">
            <v>A</v>
          </cell>
          <cell r="O527" t="str">
            <v>D</v>
          </cell>
          <cell r="P527" t="str">
            <v>D</v>
          </cell>
          <cell r="Q527" t="str">
            <v>-</v>
          </cell>
          <cell r="R527">
            <v>0</v>
          </cell>
          <cell r="S527" t="str">
            <v>D</v>
          </cell>
        </row>
        <row r="528">
          <cell r="E528">
            <v>534</v>
          </cell>
          <cell r="F528" t="str">
            <v>LA - N Figueroa St</v>
          </cell>
          <cell r="G528">
            <v>90032</v>
          </cell>
          <cell r="H528">
            <v>34.110999999999997</v>
          </cell>
          <cell r="I528">
            <v>-118.18899999999999</v>
          </cell>
          <cell r="J528" t="str">
            <v>AQC</v>
          </cell>
          <cell r="K528" t="str">
            <v>C</v>
          </cell>
          <cell r="L528">
            <v>0</v>
          </cell>
          <cell r="M528" t="str">
            <v>-QC</v>
          </cell>
          <cell r="N528" t="str">
            <v>B</v>
          </cell>
          <cell r="O528" t="str">
            <v>C</v>
          </cell>
          <cell r="P528" t="str">
            <v>S</v>
          </cell>
          <cell r="Q528" t="str">
            <v>-</v>
          </cell>
          <cell r="R528">
            <v>0</v>
          </cell>
          <cell r="S528" t="str">
            <v>D</v>
          </cell>
        </row>
        <row r="529">
          <cell r="E529">
            <v>535</v>
          </cell>
          <cell r="F529" t="str">
            <v>LA - Cypress Ave</v>
          </cell>
          <cell r="G529">
            <v>90033</v>
          </cell>
          <cell r="H529">
            <v>34.088000000000001</v>
          </cell>
          <cell r="I529">
            <v>-118.22199999999999</v>
          </cell>
          <cell r="J529" t="str">
            <v>AHC</v>
          </cell>
          <cell r="K529" t="str">
            <v>C</v>
          </cell>
          <cell r="L529">
            <v>0</v>
          </cell>
          <cell r="M529" t="str">
            <v>-HC</v>
          </cell>
          <cell r="N529" t="str">
            <v>A</v>
          </cell>
          <cell r="O529" t="str">
            <v>C</v>
          </cell>
          <cell r="P529" t="str">
            <v>D</v>
          </cell>
          <cell r="Q529" t="str">
            <v>-</v>
          </cell>
          <cell r="R529">
            <v>0</v>
          </cell>
          <cell r="S529" t="str">
            <v>C</v>
          </cell>
        </row>
        <row r="530">
          <cell r="E530">
            <v>536</v>
          </cell>
          <cell r="F530" t="str">
            <v>LA - Fletcher Dr</v>
          </cell>
          <cell r="G530">
            <v>90034</v>
          </cell>
          <cell r="H530">
            <v>34.115000000000002</v>
          </cell>
          <cell r="I530">
            <v>-118.244</v>
          </cell>
          <cell r="J530" t="str">
            <v>BHD</v>
          </cell>
          <cell r="K530" t="str">
            <v>D</v>
          </cell>
          <cell r="L530">
            <v>0</v>
          </cell>
          <cell r="M530" t="str">
            <v>-HD</v>
          </cell>
          <cell r="N530" t="str">
            <v>B</v>
          </cell>
          <cell r="O530" t="str">
            <v>D</v>
          </cell>
          <cell r="P530" t="str">
            <v>D</v>
          </cell>
          <cell r="Q530" t="str">
            <v>-</v>
          </cell>
          <cell r="R530">
            <v>0</v>
          </cell>
          <cell r="S530" t="str">
            <v>D</v>
          </cell>
        </row>
        <row r="531">
          <cell r="E531">
            <v>537</v>
          </cell>
          <cell r="F531" t="str">
            <v>Torrance - W 226th St</v>
          </cell>
          <cell r="G531">
            <v>90038</v>
          </cell>
          <cell r="H531">
            <v>33.822000000000003</v>
          </cell>
          <cell r="I531">
            <v>-118.35599999999999</v>
          </cell>
          <cell r="J531" t="str">
            <v>AQE</v>
          </cell>
          <cell r="K531" t="str">
            <v>E</v>
          </cell>
          <cell r="L531">
            <v>0</v>
          </cell>
          <cell r="M531" t="str">
            <v>-QE</v>
          </cell>
          <cell r="N531" t="str">
            <v>B</v>
          </cell>
          <cell r="O531" t="str">
            <v>E</v>
          </cell>
          <cell r="P531" t="str">
            <v>S</v>
          </cell>
          <cell r="Q531" t="str">
            <v>-</v>
          </cell>
          <cell r="R531">
            <v>0</v>
          </cell>
          <cell r="S531" t="str">
            <v>D</v>
          </cell>
        </row>
        <row r="532">
          <cell r="E532">
            <v>538</v>
          </cell>
          <cell r="F532" t="str">
            <v>Carson - Catskill Ave</v>
          </cell>
          <cell r="G532">
            <v>90040</v>
          </cell>
          <cell r="H532">
            <v>33.811999999999998</v>
          </cell>
          <cell r="I532">
            <v>-118.27</v>
          </cell>
          <cell r="J532" t="str">
            <v>BQD</v>
          </cell>
          <cell r="K532" t="str">
            <v>D</v>
          </cell>
          <cell r="L532">
            <v>0</v>
          </cell>
          <cell r="M532" t="str">
            <v>-QD</v>
          </cell>
          <cell r="N532" t="str">
            <v>B</v>
          </cell>
          <cell r="O532" t="str">
            <v>D</v>
          </cell>
          <cell r="P532" t="str">
            <v>D</v>
          </cell>
          <cell r="Q532" t="str">
            <v>-</v>
          </cell>
          <cell r="R532">
            <v>0</v>
          </cell>
          <cell r="S532" t="str">
            <v>D</v>
          </cell>
        </row>
        <row r="533">
          <cell r="E533">
            <v>539</v>
          </cell>
          <cell r="F533" t="str">
            <v>Rancho Palos Verdes - Luconia</v>
          </cell>
          <cell r="G533">
            <v>90044</v>
          </cell>
          <cell r="H533">
            <v>33.74</v>
          </cell>
          <cell r="I533">
            <v>-118.33499999999999</v>
          </cell>
          <cell r="J533" t="str">
            <v>AMA</v>
          </cell>
          <cell r="K533" t="str">
            <v>A</v>
          </cell>
          <cell r="L533">
            <v>0</v>
          </cell>
          <cell r="M533" t="str">
            <v>-MD</v>
          </cell>
          <cell r="N533" t="str">
            <v>C</v>
          </cell>
          <cell r="O533" t="str">
            <v>C</v>
          </cell>
          <cell r="P533" t="str">
            <v>S</v>
          </cell>
          <cell r="Q533" t="str">
            <v>-</v>
          </cell>
          <cell r="R533">
            <v>0</v>
          </cell>
          <cell r="S533" t="str">
            <v>C</v>
          </cell>
        </row>
        <row r="534">
          <cell r="E534">
            <v>540</v>
          </cell>
          <cell r="F534" t="str">
            <v>Lawndale - Osage Ave</v>
          </cell>
          <cell r="G534">
            <v>90045</v>
          </cell>
          <cell r="H534">
            <v>33.896999999999998</v>
          </cell>
          <cell r="I534">
            <v>-118.346</v>
          </cell>
          <cell r="J534" t="str">
            <v>AQD</v>
          </cell>
          <cell r="K534" t="str">
            <v>D</v>
          </cell>
          <cell r="L534">
            <v>0</v>
          </cell>
          <cell r="M534" t="str">
            <v>-QD</v>
          </cell>
          <cell r="N534" t="str">
            <v>B</v>
          </cell>
          <cell r="O534" t="str">
            <v>D</v>
          </cell>
          <cell r="P534" t="str">
            <v>D</v>
          </cell>
          <cell r="Q534" t="str">
            <v>-</v>
          </cell>
          <cell r="R534">
            <v>0</v>
          </cell>
          <cell r="S534" t="str">
            <v>D</v>
          </cell>
        </row>
        <row r="535">
          <cell r="E535">
            <v>541</v>
          </cell>
          <cell r="F535" t="str">
            <v>Manhattan Beach - Manhattan</v>
          </cell>
          <cell r="G535">
            <v>90046</v>
          </cell>
          <cell r="H535">
            <v>33.886000000000003</v>
          </cell>
          <cell r="I535">
            <v>-118.389</v>
          </cell>
          <cell r="J535" t="str">
            <v>AQC</v>
          </cell>
          <cell r="K535" t="str">
            <v>C</v>
          </cell>
          <cell r="L535">
            <v>0</v>
          </cell>
          <cell r="M535" t="str">
            <v>-QC</v>
          </cell>
          <cell r="N535" t="str">
            <v>A</v>
          </cell>
          <cell r="O535" t="str">
            <v>D</v>
          </cell>
          <cell r="P535" t="str">
            <v>D</v>
          </cell>
          <cell r="Q535" t="str">
            <v>-</v>
          </cell>
          <cell r="R535">
            <v>0</v>
          </cell>
          <cell r="S535" t="str">
            <v>D</v>
          </cell>
        </row>
        <row r="536">
          <cell r="E536">
            <v>542</v>
          </cell>
          <cell r="F536" t="str">
            <v>Playa Del Rey - Saran</v>
          </cell>
          <cell r="G536">
            <v>90047</v>
          </cell>
          <cell r="H536">
            <v>33.96</v>
          </cell>
          <cell r="I536">
            <v>-118.432</v>
          </cell>
          <cell r="J536" t="str">
            <v>AQD</v>
          </cell>
          <cell r="K536" t="str">
            <v>D</v>
          </cell>
          <cell r="L536">
            <v>0</v>
          </cell>
          <cell r="M536" t="str">
            <v>-QD</v>
          </cell>
          <cell r="N536" t="str">
            <v>B</v>
          </cell>
          <cell r="O536" t="str">
            <v>F</v>
          </cell>
          <cell r="P536" t="str">
            <v>D</v>
          </cell>
          <cell r="Q536" t="str">
            <v>-</v>
          </cell>
          <cell r="R536">
            <v>0</v>
          </cell>
          <cell r="S536" t="str">
            <v>C</v>
          </cell>
        </row>
        <row r="537">
          <cell r="E537">
            <v>543</v>
          </cell>
          <cell r="F537" t="str">
            <v>Santa Monica - Second St</v>
          </cell>
          <cell r="G537">
            <v>90048</v>
          </cell>
          <cell r="H537">
            <v>34.005000000000003</v>
          </cell>
          <cell r="I537">
            <v>-118.485</v>
          </cell>
          <cell r="J537" t="str">
            <v>AQB</v>
          </cell>
          <cell r="K537" t="str">
            <v>B</v>
          </cell>
          <cell r="L537">
            <v>0</v>
          </cell>
          <cell r="M537" t="str">
            <v>-QB</v>
          </cell>
          <cell r="N537" t="str">
            <v>B</v>
          </cell>
          <cell r="O537" t="str">
            <v>D</v>
          </cell>
          <cell r="P537" t="str">
            <v>D</v>
          </cell>
          <cell r="Q537" t="str">
            <v>-</v>
          </cell>
          <cell r="R537">
            <v>0</v>
          </cell>
          <cell r="S537" t="str">
            <v>C</v>
          </cell>
        </row>
        <row r="538">
          <cell r="E538">
            <v>544</v>
          </cell>
          <cell r="F538" t="str">
            <v>Pacific Palisades - Sunset</v>
          </cell>
          <cell r="G538">
            <v>90049</v>
          </cell>
          <cell r="H538">
            <v>34.042000000000002</v>
          </cell>
          <cell r="I538">
            <v>-118.554</v>
          </cell>
          <cell r="J538" t="str">
            <v>AHB</v>
          </cell>
          <cell r="K538" t="str">
            <v>B</v>
          </cell>
          <cell r="L538">
            <v>0</v>
          </cell>
          <cell r="M538" t="str">
            <v>-OB</v>
          </cell>
          <cell r="N538" t="str">
            <v>C</v>
          </cell>
          <cell r="O538" t="str">
            <v>C</v>
          </cell>
          <cell r="P538" t="str">
            <v>S</v>
          </cell>
          <cell r="Q538" t="str">
            <v>-</v>
          </cell>
          <cell r="R538">
            <v>0</v>
          </cell>
          <cell r="S538" t="str">
            <v>D</v>
          </cell>
        </row>
        <row r="539">
          <cell r="E539">
            <v>545</v>
          </cell>
          <cell r="F539" t="str">
            <v>Malibu - Las Flores Canyon</v>
          </cell>
          <cell r="G539">
            <v>90050</v>
          </cell>
          <cell r="H539">
            <v>34.045000000000002</v>
          </cell>
          <cell r="I539">
            <v>-118.63800000000001</v>
          </cell>
          <cell r="J539" t="str">
            <v>AHB</v>
          </cell>
          <cell r="K539" t="str">
            <v>B</v>
          </cell>
          <cell r="L539">
            <v>0</v>
          </cell>
          <cell r="M539" t="str">
            <v>-JB</v>
          </cell>
          <cell r="N539" t="str">
            <v>C</v>
          </cell>
          <cell r="O539" t="str">
            <v>C</v>
          </cell>
          <cell r="P539" t="str">
            <v>S</v>
          </cell>
          <cell r="Q539" t="str">
            <v>-</v>
          </cell>
          <cell r="R539">
            <v>0</v>
          </cell>
          <cell r="S539" t="str">
            <v>C</v>
          </cell>
        </row>
        <row r="540">
          <cell r="E540">
            <v>546</v>
          </cell>
          <cell r="F540" t="str">
            <v>Malibu - W Pacific Cst Hwy</v>
          </cell>
          <cell r="G540">
            <v>90051</v>
          </cell>
          <cell r="H540">
            <v>34.024000000000001</v>
          </cell>
          <cell r="I540">
            <v>-118.788</v>
          </cell>
          <cell r="J540" t="str">
            <v>AHB</v>
          </cell>
          <cell r="K540" t="str">
            <v>B</v>
          </cell>
          <cell r="L540">
            <v>0</v>
          </cell>
          <cell r="M540" t="str">
            <v>-MB</v>
          </cell>
          <cell r="N540" t="str">
            <v>B</v>
          </cell>
          <cell r="O540" t="str">
            <v>C</v>
          </cell>
          <cell r="P540" t="str">
            <v>S</v>
          </cell>
          <cell r="Q540" t="str">
            <v>-</v>
          </cell>
          <cell r="R540">
            <v>0</v>
          </cell>
          <cell r="S540" t="str">
            <v>C</v>
          </cell>
        </row>
        <row r="541">
          <cell r="E541">
            <v>547</v>
          </cell>
          <cell r="F541" t="str">
            <v>Calabasas - N Las Virg</v>
          </cell>
          <cell r="G541">
            <v>90052</v>
          </cell>
          <cell r="H541">
            <v>34.15</v>
          </cell>
          <cell r="I541">
            <v>-118.696</v>
          </cell>
          <cell r="J541" t="str">
            <v>AQB</v>
          </cell>
          <cell r="K541" t="str">
            <v>B</v>
          </cell>
          <cell r="L541">
            <v>0</v>
          </cell>
          <cell r="M541" t="str">
            <v>-HB</v>
          </cell>
          <cell r="N541" t="str">
            <v>C</v>
          </cell>
          <cell r="O541" t="str">
            <v>C</v>
          </cell>
          <cell r="P541" t="str">
            <v>S</v>
          </cell>
          <cell r="Q541" t="str">
            <v>-</v>
          </cell>
          <cell r="R541">
            <v>0</v>
          </cell>
          <cell r="S541" t="str">
            <v>C</v>
          </cell>
        </row>
        <row r="542">
          <cell r="E542">
            <v>548</v>
          </cell>
          <cell r="F542" t="str">
            <v>Canoga Park - Topanga Can</v>
          </cell>
          <cell r="G542">
            <v>90053</v>
          </cell>
          <cell r="H542">
            <v>34.212000000000003</v>
          </cell>
          <cell r="I542">
            <v>-118.60599999999999</v>
          </cell>
          <cell r="J542" t="str">
            <v>AHD</v>
          </cell>
          <cell r="K542" t="str">
            <v>D</v>
          </cell>
          <cell r="L542">
            <v>0</v>
          </cell>
          <cell r="M542" t="str">
            <v>-HD</v>
          </cell>
          <cell r="N542" t="str">
            <v>A</v>
          </cell>
          <cell r="O542" t="str">
            <v>C</v>
          </cell>
          <cell r="P542" t="str">
            <v>D</v>
          </cell>
          <cell r="Q542" t="str">
            <v>-</v>
          </cell>
          <cell r="R542">
            <v>0</v>
          </cell>
          <cell r="S542" t="str">
            <v>D</v>
          </cell>
        </row>
        <row r="543">
          <cell r="E543">
            <v>549</v>
          </cell>
          <cell r="F543" t="str">
            <v>LA - Centinela St</v>
          </cell>
          <cell r="G543">
            <v>90054</v>
          </cell>
          <cell r="H543">
            <v>34.000999999999998</v>
          </cell>
          <cell r="I543">
            <v>-118.431</v>
          </cell>
          <cell r="J543" t="str">
            <v>AHD</v>
          </cell>
          <cell r="K543" t="str">
            <v>D</v>
          </cell>
          <cell r="L543">
            <v>0</v>
          </cell>
          <cell r="M543" t="str">
            <v>-HD</v>
          </cell>
          <cell r="N543" t="str">
            <v>A</v>
          </cell>
          <cell r="O543" t="str">
            <v>C</v>
          </cell>
          <cell r="P543" t="str">
            <v>S</v>
          </cell>
          <cell r="Q543" t="str">
            <v>-</v>
          </cell>
          <cell r="R543">
            <v>0</v>
          </cell>
          <cell r="S543" t="str">
            <v>D</v>
          </cell>
        </row>
        <row r="544">
          <cell r="E544">
            <v>550</v>
          </cell>
          <cell r="F544" t="str">
            <v>Simi Valley - Katherine Rd</v>
          </cell>
          <cell r="G544">
            <v>90055</v>
          </cell>
          <cell r="H544">
            <v>34.264000000000003</v>
          </cell>
          <cell r="I544">
            <v>-118.666</v>
          </cell>
          <cell r="J544" t="str">
            <v>AHB</v>
          </cell>
          <cell r="K544" t="str">
            <v>B</v>
          </cell>
          <cell r="L544">
            <v>0</v>
          </cell>
          <cell r="M544" t="str">
            <v>-HB</v>
          </cell>
          <cell r="N544" t="str">
            <v>A</v>
          </cell>
          <cell r="O544" t="str">
            <v>C</v>
          </cell>
          <cell r="P544" t="str">
            <v>D</v>
          </cell>
          <cell r="Q544" t="str">
            <v>-</v>
          </cell>
          <cell r="R544">
            <v>0</v>
          </cell>
          <cell r="S544" t="str">
            <v>C</v>
          </cell>
        </row>
        <row r="545">
          <cell r="E545">
            <v>551</v>
          </cell>
          <cell r="F545" t="str">
            <v>Newhall - W Pico Canyon Rd.</v>
          </cell>
          <cell r="G545">
            <v>90056</v>
          </cell>
          <cell r="H545">
            <v>34.390999999999998</v>
          </cell>
          <cell r="I545">
            <v>-118.622</v>
          </cell>
          <cell r="J545" t="str">
            <v>AHB</v>
          </cell>
          <cell r="K545" t="str">
            <v>B</v>
          </cell>
          <cell r="L545">
            <v>0</v>
          </cell>
          <cell r="M545" t="str">
            <v>-HC</v>
          </cell>
          <cell r="N545" t="str">
            <v>C</v>
          </cell>
          <cell r="O545" t="str">
            <v>C</v>
          </cell>
          <cell r="P545" t="str">
            <v>S</v>
          </cell>
          <cell r="Q545" t="str">
            <v>-</v>
          </cell>
          <cell r="R545">
            <v>0</v>
          </cell>
          <cell r="S545" t="str">
            <v>D</v>
          </cell>
        </row>
        <row r="546">
          <cell r="E546">
            <v>552</v>
          </cell>
          <cell r="F546" t="str">
            <v>Canyon Country - W Lost Cany</v>
          </cell>
          <cell r="G546">
            <v>90057</v>
          </cell>
          <cell r="H546">
            <v>34.418999999999997</v>
          </cell>
          <cell r="I546">
            <v>-118.426</v>
          </cell>
          <cell r="J546" t="str">
            <v>AQC</v>
          </cell>
          <cell r="K546" t="str">
            <v>C</v>
          </cell>
          <cell r="L546">
            <v>0</v>
          </cell>
          <cell r="M546" t="str">
            <v>-MD</v>
          </cell>
          <cell r="N546" t="str">
            <v>A</v>
          </cell>
          <cell r="O546" t="str">
            <v>D</v>
          </cell>
          <cell r="P546" t="str">
            <v>S</v>
          </cell>
          <cell r="Q546" t="str">
            <v>-</v>
          </cell>
          <cell r="R546">
            <v>0</v>
          </cell>
          <cell r="S546" t="str">
            <v>D</v>
          </cell>
        </row>
        <row r="547">
          <cell r="E547">
            <v>553</v>
          </cell>
          <cell r="F547" t="str">
            <v>Sunland - Mt Gleason Ave</v>
          </cell>
          <cell r="G547">
            <v>90058</v>
          </cell>
          <cell r="H547">
            <v>34.268999999999998</v>
          </cell>
          <cell r="I547">
            <v>-118.303</v>
          </cell>
          <cell r="J547" t="str">
            <v>AHC</v>
          </cell>
          <cell r="K547" t="str">
            <v>C</v>
          </cell>
          <cell r="L547">
            <v>0</v>
          </cell>
          <cell r="M547" t="str">
            <v>-HC</v>
          </cell>
          <cell r="N547" t="str">
            <v>A</v>
          </cell>
          <cell r="O547" t="str">
            <v>C</v>
          </cell>
          <cell r="P547" t="str">
            <v>S</v>
          </cell>
          <cell r="Q547" t="str">
            <v>-</v>
          </cell>
          <cell r="R547">
            <v>0</v>
          </cell>
          <cell r="S547" t="str">
            <v>C</v>
          </cell>
        </row>
        <row r="548">
          <cell r="E548">
            <v>554</v>
          </cell>
          <cell r="F548" t="str">
            <v>Burbank - Howard Rd.</v>
          </cell>
          <cell r="G548">
            <v>90059</v>
          </cell>
          <cell r="H548">
            <v>34.204000000000001</v>
          </cell>
          <cell r="I548">
            <v>-118.30200000000001</v>
          </cell>
          <cell r="J548" t="str">
            <v>AQB</v>
          </cell>
          <cell r="K548" t="str">
            <v>B</v>
          </cell>
          <cell r="L548">
            <v>0</v>
          </cell>
          <cell r="M548" t="str">
            <v>-GB</v>
          </cell>
          <cell r="N548" t="str">
            <v>B</v>
          </cell>
          <cell r="O548" t="str">
            <v>C</v>
          </cell>
          <cell r="P548" t="str">
            <v>S</v>
          </cell>
          <cell r="Q548" t="str">
            <v>-</v>
          </cell>
          <cell r="R548">
            <v>0</v>
          </cell>
          <cell r="S548" t="str">
            <v>C</v>
          </cell>
        </row>
        <row r="549">
          <cell r="E549">
            <v>555</v>
          </cell>
          <cell r="F549" t="str">
            <v>La Crescenta - New York</v>
          </cell>
          <cell r="G549">
            <v>90060</v>
          </cell>
          <cell r="H549">
            <v>34.238</v>
          </cell>
          <cell r="I549">
            <v>-118.254</v>
          </cell>
          <cell r="J549" t="str">
            <v>BHC</v>
          </cell>
          <cell r="K549" t="str">
            <v>C</v>
          </cell>
          <cell r="L549">
            <v>0</v>
          </cell>
          <cell r="M549" t="str">
            <v>-HC</v>
          </cell>
          <cell r="N549" t="str">
            <v>A</v>
          </cell>
          <cell r="O549" t="str">
            <v>C</v>
          </cell>
          <cell r="P549" t="str">
            <v>S</v>
          </cell>
          <cell r="Q549" t="str">
            <v>-</v>
          </cell>
          <cell r="R549">
            <v>0</v>
          </cell>
          <cell r="S549" t="str">
            <v>C</v>
          </cell>
        </row>
        <row r="550">
          <cell r="E550">
            <v>556</v>
          </cell>
          <cell r="F550" t="str">
            <v>Big Tujunga, Angeles Nat F</v>
          </cell>
          <cell r="G550">
            <v>90061</v>
          </cell>
          <cell r="H550">
            <v>34.286000000000001</v>
          </cell>
          <cell r="I550">
            <v>-118.22499999999999</v>
          </cell>
          <cell r="J550" t="str">
            <v>AGA</v>
          </cell>
          <cell r="K550" t="str">
            <v>A</v>
          </cell>
          <cell r="L550">
            <v>0</v>
          </cell>
          <cell r="M550" t="str">
            <v>-GC</v>
          </cell>
          <cell r="N550" t="str">
            <v>D</v>
          </cell>
          <cell r="O550" t="str">
            <v>C</v>
          </cell>
          <cell r="P550" t="str">
            <v>S</v>
          </cell>
          <cell r="Q550" t="str">
            <v>-</v>
          </cell>
          <cell r="R550">
            <v>0</v>
          </cell>
          <cell r="S550" t="str">
            <v>C</v>
          </cell>
        </row>
        <row r="551">
          <cell r="E551">
            <v>557</v>
          </cell>
          <cell r="F551" t="str">
            <v>Mill Creek, Angeles Nat For</v>
          </cell>
          <cell r="G551">
            <v>90062</v>
          </cell>
          <cell r="H551">
            <v>34.39</v>
          </cell>
          <cell r="I551">
            <v>-118.08</v>
          </cell>
          <cell r="J551" t="str">
            <v>AQB</v>
          </cell>
          <cell r="K551" t="str">
            <v>B</v>
          </cell>
          <cell r="L551">
            <v>0</v>
          </cell>
          <cell r="M551" t="str">
            <v>-GB</v>
          </cell>
          <cell r="N551" t="str">
            <v>D</v>
          </cell>
          <cell r="O551" t="str">
            <v>C</v>
          </cell>
          <cell r="P551" t="str">
            <v>S</v>
          </cell>
          <cell r="Q551" t="str">
            <v>-</v>
          </cell>
          <cell r="R551">
            <v>0</v>
          </cell>
          <cell r="S551" t="str">
            <v>C</v>
          </cell>
        </row>
        <row r="552">
          <cell r="E552">
            <v>558</v>
          </cell>
          <cell r="F552" t="str">
            <v>Glendale - Las Palmas</v>
          </cell>
          <cell r="G552">
            <v>90063</v>
          </cell>
          <cell r="H552">
            <v>34.200000000000003</v>
          </cell>
          <cell r="I552">
            <v>-118.23099999999999</v>
          </cell>
          <cell r="J552" t="str">
            <v>AHC</v>
          </cell>
          <cell r="K552" t="str">
            <v>C</v>
          </cell>
          <cell r="L552">
            <v>0</v>
          </cell>
          <cell r="M552" t="str">
            <v>-HC</v>
          </cell>
          <cell r="N552" t="str">
            <v>A</v>
          </cell>
          <cell r="O552" t="str">
            <v>C</v>
          </cell>
          <cell r="P552" t="str">
            <v>S</v>
          </cell>
          <cell r="Q552" t="str">
            <v>-</v>
          </cell>
          <cell r="R552">
            <v>0</v>
          </cell>
          <cell r="S552" t="str">
            <v>C</v>
          </cell>
        </row>
        <row r="553">
          <cell r="E553">
            <v>559</v>
          </cell>
          <cell r="F553" t="str">
            <v>Glendora - N Oakbank</v>
          </cell>
          <cell r="G553">
            <v>90065</v>
          </cell>
          <cell r="H553">
            <v>34.137</v>
          </cell>
          <cell r="I553">
            <v>-117.883</v>
          </cell>
          <cell r="J553" t="str">
            <v>AHD</v>
          </cell>
          <cell r="K553" t="str">
            <v>D</v>
          </cell>
          <cell r="L553">
            <v>0</v>
          </cell>
          <cell r="M553" t="str">
            <v>-HD</v>
          </cell>
          <cell r="N553" t="str">
            <v>A</v>
          </cell>
          <cell r="O553" t="str">
            <v>C</v>
          </cell>
          <cell r="P553" t="str">
            <v>S</v>
          </cell>
          <cell r="Q553" t="str">
            <v>-</v>
          </cell>
          <cell r="R553">
            <v>0</v>
          </cell>
          <cell r="S553" t="str">
            <v>C</v>
          </cell>
        </row>
        <row r="554">
          <cell r="E554">
            <v>560</v>
          </cell>
          <cell r="F554" t="str">
            <v>El Monte - Fairview Av</v>
          </cell>
          <cell r="G554">
            <v>90066</v>
          </cell>
          <cell r="H554">
            <v>34.093000000000004</v>
          </cell>
          <cell r="I554">
            <v>-118.01900000000001</v>
          </cell>
          <cell r="J554" t="str">
            <v>BHD</v>
          </cell>
          <cell r="K554" t="str">
            <v>D</v>
          </cell>
          <cell r="L554">
            <v>0</v>
          </cell>
          <cell r="M554" t="str">
            <v>-HD</v>
          </cell>
          <cell r="N554" t="str">
            <v>A</v>
          </cell>
          <cell r="O554" t="str">
            <v>F</v>
          </cell>
          <cell r="P554" t="str">
            <v>D</v>
          </cell>
          <cell r="Q554" t="str">
            <v>-</v>
          </cell>
          <cell r="R554">
            <v>0</v>
          </cell>
          <cell r="S554" t="str">
            <v>D</v>
          </cell>
        </row>
        <row r="555">
          <cell r="E555">
            <v>561</v>
          </cell>
          <cell r="F555" t="str">
            <v>Duarte - Mel Canyon Rd.</v>
          </cell>
          <cell r="G555">
            <v>90067</v>
          </cell>
          <cell r="H555">
            <v>34.15</v>
          </cell>
          <cell r="I555">
            <v>-117.93899999999999</v>
          </cell>
          <cell r="J555" t="str">
            <v>AQB</v>
          </cell>
          <cell r="K555" t="str">
            <v>B</v>
          </cell>
          <cell r="L555">
            <v>0</v>
          </cell>
          <cell r="M555" t="str">
            <v>-QB</v>
          </cell>
          <cell r="N555" t="str">
            <v>A</v>
          </cell>
          <cell r="O555" t="str">
            <v>C</v>
          </cell>
          <cell r="P555" t="str">
            <v>S</v>
          </cell>
          <cell r="Q555" t="str">
            <v>-</v>
          </cell>
          <cell r="R555">
            <v>0</v>
          </cell>
          <cell r="S555" t="str">
            <v>C</v>
          </cell>
        </row>
        <row r="556">
          <cell r="E556">
            <v>562</v>
          </cell>
          <cell r="F556" t="str">
            <v>Covina - S Grand Ave</v>
          </cell>
          <cell r="G556">
            <v>90068</v>
          </cell>
          <cell r="H556">
            <v>34.078000000000003</v>
          </cell>
          <cell r="I556">
            <v>-117.871</v>
          </cell>
          <cell r="J556" t="str">
            <v>AHC</v>
          </cell>
          <cell r="K556" t="str">
            <v>C</v>
          </cell>
          <cell r="L556">
            <v>0</v>
          </cell>
          <cell r="M556" t="str">
            <v>-HC</v>
          </cell>
          <cell r="N556" t="str">
            <v>B</v>
          </cell>
          <cell r="O556" t="str">
            <v>C</v>
          </cell>
          <cell r="P556" t="str">
            <v>D</v>
          </cell>
          <cell r="Q556" t="str">
            <v>-</v>
          </cell>
          <cell r="R556">
            <v>0</v>
          </cell>
          <cell r="S556" t="str">
            <v>D</v>
          </cell>
        </row>
        <row r="557">
          <cell r="E557">
            <v>563</v>
          </cell>
          <cell r="F557" t="str">
            <v>Baldwin Park - N Holly</v>
          </cell>
          <cell r="G557">
            <v>90069</v>
          </cell>
          <cell r="H557">
            <v>34.1</v>
          </cell>
          <cell r="I557">
            <v>-117.974</v>
          </cell>
          <cell r="J557" t="str">
            <v>AHD</v>
          </cell>
          <cell r="K557" t="str">
            <v>D</v>
          </cell>
          <cell r="L557">
            <v>0</v>
          </cell>
          <cell r="M557" t="str">
            <v>-QD</v>
          </cell>
          <cell r="N557" t="str">
            <v>A</v>
          </cell>
          <cell r="O557" t="str">
            <v>C</v>
          </cell>
          <cell r="P557" t="str">
            <v>D</v>
          </cell>
          <cell r="Q557" t="str">
            <v>-</v>
          </cell>
          <cell r="R557">
            <v>0</v>
          </cell>
          <cell r="S557" t="str">
            <v>C</v>
          </cell>
        </row>
        <row r="558">
          <cell r="E558">
            <v>564</v>
          </cell>
          <cell r="F558" t="str">
            <v>Covina - W Badillo</v>
          </cell>
          <cell r="G558">
            <v>90070</v>
          </cell>
          <cell r="H558">
            <v>34.087000000000003</v>
          </cell>
          <cell r="I558">
            <v>-117.91500000000001</v>
          </cell>
          <cell r="J558" t="str">
            <v>AHD</v>
          </cell>
          <cell r="K558" t="str">
            <v>D</v>
          </cell>
          <cell r="L558">
            <v>0</v>
          </cell>
          <cell r="M558" t="str">
            <v>-HD</v>
          </cell>
          <cell r="N558" t="str">
            <v>A</v>
          </cell>
          <cell r="O558" t="str">
            <v>C</v>
          </cell>
          <cell r="P558" t="str">
            <v>D</v>
          </cell>
          <cell r="Q558" t="str">
            <v>-</v>
          </cell>
          <cell r="R558">
            <v>0</v>
          </cell>
          <cell r="S558" t="str">
            <v>D</v>
          </cell>
        </row>
        <row r="559">
          <cell r="E559">
            <v>565</v>
          </cell>
          <cell r="F559" t="str">
            <v>West Covina - S Orange Ave</v>
          </cell>
          <cell r="G559">
            <v>90071</v>
          </cell>
          <cell r="H559">
            <v>34.064</v>
          </cell>
          <cell r="I559">
            <v>-117.952</v>
          </cell>
          <cell r="J559" t="str">
            <v>AHD</v>
          </cell>
          <cell r="K559" t="str">
            <v>D</v>
          </cell>
          <cell r="L559">
            <v>0</v>
          </cell>
          <cell r="M559" t="str">
            <v>-HB</v>
          </cell>
          <cell r="N559" t="str">
            <v>A</v>
          </cell>
          <cell r="O559" t="str">
            <v>C</v>
          </cell>
          <cell r="P559" t="str">
            <v>D</v>
          </cell>
          <cell r="Q559" t="str">
            <v>-</v>
          </cell>
          <cell r="R559">
            <v>0</v>
          </cell>
          <cell r="S559" t="str">
            <v>D</v>
          </cell>
        </row>
        <row r="560">
          <cell r="E560">
            <v>566</v>
          </cell>
          <cell r="F560" t="str">
            <v>La Puente - Rimgrove Av</v>
          </cell>
          <cell r="G560">
            <v>90072</v>
          </cell>
          <cell r="H560">
            <v>34.026000000000003</v>
          </cell>
          <cell r="I560">
            <v>-117.91800000000001</v>
          </cell>
          <cell r="J560" t="str">
            <v>AQD</v>
          </cell>
          <cell r="K560" t="str">
            <v>D</v>
          </cell>
          <cell r="L560">
            <v>0</v>
          </cell>
          <cell r="M560" t="str">
            <v>-QD</v>
          </cell>
          <cell r="N560" t="str">
            <v>A</v>
          </cell>
          <cell r="O560" t="str">
            <v>D</v>
          </cell>
          <cell r="P560" t="str">
            <v>S</v>
          </cell>
          <cell r="Q560" t="str">
            <v>-</v>
          </cell>
          <cell r="R560">
            <v>0</v>
          </cell>
          <cell r="S560" t="str">
            <v>D</v>
          </cell>
        </row>
        <row r="561">
          <cell r="E561">
            <v>567</v>
          </cell>
          <cell r="F561" t="str">
            <v>Hacienda Heights - Colima</v>
          </cell>
          <cell r="G561">
            <v>90073</v>
          </cell>
          <cell r="H561">
            <v>33.99</v>
          </cell>
          <cell r="I561">
            <v>-117.943</v>
          </cell>
          <cell r="J561" t="str">
            <v>BHC</v>
          </cell>
          <cell r="K561" t="str">
            <v>C</v>
          </cell>
          <cell r="L561">
            <v>0</v>
          </cell>
          <cell r="M561" t="str">
            <v>-HC</v>
          </cell>
          <cell r="N561" t="str">
            <v>C</v>
          </cell>
          <cell r="O561" t="str">
            <v>C</v>
          </cell>
          <cell r="P561" t="str">
            <v>S</v>
          </cell>
          <cell r="Q561" t="str">
            <v>-</v>
          </cell>
          <cell r="R561">
            <v>0</v>
          </cell>
          <cell r="S561" t="str">
            <v>D</v>
          </cell>
        </row>
        <row r="562">
          <cell r="E562">
            <v>568</v>
          </cell>
          <cell r="F562" t="str">
            <v>La Habra - Briarcliff</v>
          </cell>
          <cell r="G562">
            <v>90074</v>
          </cell>
          <cell r="H562">
            <v>33.920999999999999</v>
          </cell>
          <cell r="I562">
            <v>-117.973</v>
          </cell>
          <cell r="J562" t="str">
            <v>BQC</v>
          </cell>
          <cell r="K562" t="str">
            <v>C</v>
          </cell>
          <cell r="L562">
            <v>0</v>
          </cell>
          <cell r="M562" t="str">
            <v>-QC</v>
          </cell>
          <cell r="N562" t="str">
            <v>B</v>
          </cell>
          <cell r="O562" t="str">
            <v>D</v>
          </cell>
          <cell r="P562" t="str">
            <v>D</v>
          </cell>
          <cell r="Q562" t="str">
            <v>-</v>
          </cell>
          <cell r="R562">
            <v>0</v>
          </cell>
          <cell r="S562" t="str">
            <v>D</v>
          </cell>
        </row>
        <row r="563">
          <cell r="E563">
            <v>569</v>
          </cell>
          <cell r="F563" t="str">
            <v>Whittier - S. Alta Dr</v>
          </cell>
          <cell r="G563">
            <v>90075</v>
          </cell>
          <cell r="H563">
            <v>34.015000000000001</v>
          </cell>
          <cell r="I563">
            <v>-118.029</v>
          </cell>
          <cell r="J563" t="str">
            <v>AMA</v>
          </cell>
          <cell r="K563" t="str">
            <v>A</v>
          </cell>
          <cell r="L563">
            <v>0</v>
          </cell>
          <cell r="M563" t="str">
            <v>-PB</v>
          </cell>
          <cell r="N563" t="str">
            <v>A</v>
          </cell>
          <cell r="O563" t="str">
            <v>C</v>
          </cell>
          <cell r="P563" t="str">
            <v>S</v>
          </cell>
          <cell r="Q563" t="str">
            <v>-</v>
          </cell>
          <cell r="R563">
            <v>0</v>
          </cell>
          <cell r="S563" t="str">
            <v>C</v>
          </cell>
        </row>
        <row r="564">
          <cell r="E564">
            <v>570</v>
          </cell>
          <cell r="F564" t="str">
            <v>Santa Fe Springs - E.Joslin</v>
          </cell>
          <cell r="G564">
            <v>90077</v>
          </cell>
          <cell r="H564">
            <v>33.944000000000003</v>
          </cell>
          <cell r="I564">
            <v>-118.087</v>
          </cell>
          <cell r="J564" t="str">
            <v>AHD</v>
          </cell>
          <cell r="K564" t="str">
            <v>D</v>
          </cell>
          <cell r="L564">
            <v>0</v>
          </cell>
          <cell r="M564" t="str">
            <v>-HD</v>
          </cell>
          <cell r="N564" t="str">
            <v>A</v>
          </cell>
          <cell r="O564" t="str">
            <v>C</v>
          </cell>
          <cell r="P564" t="str">
            <v>D</v>
          </cell>
          <cell r="Q564" t="str">
            <v>-</v>
          </cell>
          <cell r="R564">
            <v>0</v>
          </cell>
          <cell r="S564" t="str">
            <v>D</v>
          </cell>
        </row>
        <row r="565">
          <cell r="E565">
            <v>571</v>
          </cell>
          <cell r="F565" t="str">
            <v>Compton - Castlegate St</v>
          </cell>
          <cell r="G565">
            <v>90078</v>
          </cell>
          <cell r="H565">
            <v>33.899000000000001</v>
          </cell>
          <cell r="I565">
            <v>-118.196</v>
          </cell>
          <cell r="J565" t="str">
            <v>BHD</v>
          </cell>
          <cell r="K565" t="str">
            <v>D</v>
          </cell>
          <cell r="L565">
            <v>0</v>
          </cell>
          <cell r="M565" t="str">
            <v>-HD</v>
          </cell>
          <cell r="N565" t="str">
            <v>A</v>
          </cell>
          <cell r="O565" t="str">
            <v>F</v>
          </cell>
          <cell r="P565" t="str">
            <v>D</v>
          </cell>
          <cell r="Q565" t="str">
            <v>-</v>
          </cell>
          <cell r="R565">
            <v>0</v>
          </cell>
          <cell r="S565" t="str">
            <v>D</v>
          </cell>
        </row>
        <row r="566">
          <cell r="E566">
            <v>572</v>
          </cell>
          <cell r="F566" t="str">
            <v>Downey - Birchdale</v>
          </cell>
          <cell r="G566">
            <v>90079</v>
          </cell>
          <cell r="H566">
            <v>33.92</v>
          </cell>
          <cell r="I566">
            <v>-118.137</v>
          </cell>
          <cell r="J566" t="str">
            <v>AHD</v>
          </cell>
          <cell r="K566" t="str">
            <v>D</v>
          </cell>
          <cell r="L566">
            <v>0</v>
          </cell>
          <cell r="M566" t="str">
            <v>-HD</v>
          </cell>
          <cell r="N566" t="str">
            <v>A</v>
          </cell>
          <cell r="O566" t="str">
            <v>D</v>
          </cell>
          <cell r="P566" t="str">
            <v>D</v>
          </cell>
          <cell r="Q566" t="str">
            <v>-</v>
          </cell>
          <cell r="R566">
            <v>0</v>
          </cell>
          <cell r="S566" t="str">
            <v>D</v>
          </cell>
        </row>
        <row r="567">
          <cell r="E567">
            <v>573</v>
          </cell>
          <cell r="F567" t="str">
            <v>LB - Orange Ave</v>
          </cell>
          <cell r="G567">
            <v>90080</v>
          </cell>
          <cell r="H567">
            <v>33.881</v>
          </cell>
          <cell r="I567">
            <v>-118.176</v>
          </cell>
          <cell r="J567" t="str">
            <v>AHD</v>
          </cell>
          <cell r="K567" t="str">
            <v>D</v>
          </cell>
          <cell r="L567">
            <v>0</v>
          </cell>
          <cell r="M567" t="str">
            <v>-HD</v>
          </cell>
          <cell r="N567" t="str">
            <v>A</v>
          </cell>
          <cell r="O567" t="str">
            <v>D</v>
          </cell>
          <cell r="P567" t="str">
            <v>D</v>
          </cell>
          <cell r="Q567" t="str">
            <v>-</v>
          </cell>
          <cell r="R567">
            <v>0</v>
          </cell>
          <cell r="S567" t="str">
            <v>D</v>
          </cell>
        </row>
        <row r="568">
          <cell r="E568">
            <v>574</v>
          </cell>
          <cell r="F568" t="str">
            <v>Carson - Water St</v>
          </cell>
          <cell r="G568">
            <v>90081</v>
          </cell>
          <cell r="H568">
            <v>33.835999999999999</v>
          </cell>
          <cell r="I568">
            <v>-118.24</v>
          </cell>
          <cell r="J568" t="str">
            <v>BHD</v>
          </cell>
          <cell r="K568" t="str">
            <v>D</v>
          </cell>
          <cell r="L568">
            <v>0</v>
          </cell>
          <cell r="M568" t="str">
            <v>-HD</v>
          </cell>
          <cell r="N568" t="str">
            <v>A</v>
          </cell>
          <cell r="O568" t="str">
            <v>F</v>
          </cell>
          <cell r="P568" t="str">
            <v>D</v>
          </cell>
          <cell r="Q568" t="str">
            <v>-</v>
          </cell>
          <cell r="R568">
            <v>0</v>
          </cell>
          <cell r="S568" t="str">
            <v>E</v>
          </cell>
        </row>
        <row r="569">
          <cell r="E569">
            <v>575</v>
          </cell>
          <cell r="F569" t="str">
            <v>Terminal Island - S Seaside</v>
          </cell>
          <cell r="G569">
            <v>90082</v>
          </cell>
          <cell r="H569">
            <v>33.735999999999997</v>
          </cell>
          <cell r="I569">
            <v>-118.26900000000001</v>
          </cell>
          <cell r="J569" t="str">
            <v>AHD</v>
          </cell>
          <cell r="K569" t="str">
            <v>D</v>
          </cell>
          <cell r="L569">
            <v>0</v>
          </cell>
          <cell r="M569" t="str">
            <v>-HD</v>
          </cell>
          <cell r="N569" t="str">
            <v>A</v>
          </cell>
          <cell r="O569" t="str">
            <v>D</v>
          </cell>
          <cell r="P569" t="str">
            <v>D</v>
          </cell>
          <cell r="Q569" t="str">
            <v>-</v>
          </cell>
          <cell r="R569">
            <v>0</v>
          </cell>
          <cell r="S569" t="str">
            <v>D</v>
          </cell>
        </row>
        <row r="570">
          <cell r="E570">
            <v>576</v>
          </cell>
          <cell r="F570" t="str">
            <v>Huntington Bch - Waikiki</v>
          </cell>
          <cell r="G570">
            <v>90083</v>
          </cell>
          <cell r="H570">
            <v>33.726999999999997</v>
          </cell>
          <cell r="I570">
            <v>-118.044</v>
          </cell>
          <cell r="J570" t="str">
            <v>AHD</v>
          </cell>
          <cell r="K570" t="str">
            <v>D</v>
          </cell>
          <cell r="L570">
            <v>0</v>
          </cell>
          <cell r="M570" t="str">
            <v>-HD</v>
          </cell>
          <cell r="N570" t="str">
            <v>A</v>
          </cell>
          <cell r="O570" t="str">
            <v>D</v>
          </cell>
          <cell r="P570" t="str">
            <v>D</v>
          </cell>
          <cell r="Q570" t="str">
            <v>-</v>
          </cell>
          <cell r="R570">
            <v>0</v>
          </cell>
          <cell r="S570" t="str">
            <v>D</v>
          </cell>
        </row>
        <row r="571">
          <cell r="E571">
            <v>577</v>
          </cell>
          <cell r="F571" t="str">
            <v>Lakewood - Del Amo Blvd</v>
          </cell>
          <cell r="G571">
            <v>90084</v>
          </cell>
          <cell r="H571">
            <v>33.845999999999997</v>
          </cell>
          <cell r="I571">
            <v>-118.099</v>
          </cell>
          <cell r="J571" t="str">
            <v>AHD</v>
          </cell>
          <cell r="K571" t="str">
            <v>D</v>
          </cell>
          <cell r="L571">
            <v>0</v>
          </cell>
          <cell r="M571" t="str">
            <v>-HD</v>
          </cell>
          <cell r="N571" t="str">
            <v>A</v>
          </cell>
          <cell r="O571" t="str">
            <v>D</v>
          </cell>
          <cell r="P571" t="str">
            <v>D</v>
          </cell>
          <cell r="Q571" t="str">
            <v>-</v>
          </cell>
          <cell r="R571">
            <v>0</v>
          </cell>
          <cell r="S571" t="str">
            <v>D</v>
          </cell>
        </row>
        <row r="572">
          <cell r="E572">
            <v>578</v>
          </cell>
          <cell r="F572" t="str">
            <v>Garden Grove - Santa Rita</v>
          </cell>
          <cell r="G572">
            <v>90085</v>
          </cell>
          <cell r="H572">
            <v>33.79</v>
          </cell>
          <cell r="I572">
            <v>-118.012</v>
          </cell>
          <cell r="J572" t="str">
            <v>AHD</v>
          </cell>
          <cell r="K572" t="str">
            <v>D</v>
          </cell>
          <cell r="L572">
            <v>0</v>
          </cell>
          <cell r="M572" t="str">
            <v>-HD</v>
          </cell>
          <cell r="N572" t="str">
            <v>A</v>
          </cell>
          <cell r="O572" t="str">
            <v>D</v>
          </cell>
          <cell r="P572" t="str">
            <v>D</v>
          </cell>
          <cell r="Q572" t="str">
            <v>-</v>
          </cell>
          <cell r="R572">
            <v>0</v>
          </cell>
          <cell r="S572" t="str">
            <v>D</v>
          </cell>
        </row>
        <row r="573">
          <cell r="E573">
            <v>579</v>
          </cell>
          <cell r="F573" t="str">
            <v>Buena Park - La Palma</v>
          </cell>
          <cell r="G573">
            <v>90086</v>
          </cell>
          <cell r="H573">
            <v>33.847000000000001</v>
          </cell>
          <cell r="I573">
            <v>-118.018</v>
          </cell>
          <cell r="J573" t="str">
            <v>AHD</v>
          </cell>
          <cell r="K573" t="str">
            <v>D</v>
          </cell>
          <cell r="L573">
            <v>0</v>
          </cell>
          <cell r="M573" t="str">
            <v>-HD</v>
          </cell>
          <cell r="N573" t="str">
            <v>A</v>
          </cell>
          <cell r="O573" t="str">
            <v>D</v>
          </cell>
          <cell r="P573" t="str">
            <v>D</v>
          </cell>
          <cell r="Q573" t="str">
            <v>-</v>
          </cell>
          <cell r="R573">
            <v>0</v>
          </cell>
          <cell r="S573" t="str">
            <v>D</v>
          </cell>
        </row>
        <row r="574">
          <cell r="E574">
            <v>580</v>
          </cell>
          <cell r="F574" t="str">
            <v>Brea - S Flower Av</v>
          </cell>
          <cell r="G574">
            <v>90087</v>
          </cell>
          <cell r="H574">
            <v>33.915999999999997</v>
          </cell>
          <cell r="I574">
            <v>-117.896</v>
          </cell>
          <cell r="J574" t="str">
            <v>AHD</v>
          </cell>
          <cell r="K574" t="str">
            <v>D</v>
          </cell>
          <cell r="L574">
            <v>0</v>
          </cell>
          <cell r="M574" t="str">
            <v>-QD</v>
          </cell>
          <cell r="N574" t="str">
            <v>B</v>
          </cell>
          <cell r="O574" t="str">
            <v>D</v>
          </cell>
          <cell r="P574" t="str">
            <v>D</v>
          </cell>
          <cell r="Q574" t="str">
            <v>-</v>
          </cell>
          <cell r="R574">
            <v>0</v>
          </cell>
          <cell r="S574" t="str">
            <v>D</v>
          </cell>
        </row>
        <row r="575">
          <cell r="E575">
            <v>581</v>
          </cell>
          <cell r="F575" t="str">
            <v>Anaheim - W Ball Rd</v>
          </cell>
          <cell r="G575">
            <v>90088</v>
          </cell>
          <cell r="H575">
            <v>33.817</v>
          </cell>
          <cell r="I575">
            <v>-117.95099999999999</v>
          </cell>
          <cell r="J575" t="str">
            <v>AHD</v>
          </cell>
          <cell r="K575" t="str">
            <v>D</v>
          </cell>
          <cell r="L575">
            <v>0</v>
          </cell>
          <cell r="M575" t="str">
            <v>-HD</v>
          </cell>
          <cell r="N575" t="str">
            <v>A</v>
          </cell>
          <cell r="O575" t="str">
            <v>D</v>
          </cell>
          <cell r="P575" t="str">
            <v>D</v>
          </cell>
          <cell r="Q575" t="str">
            <v>-</v>
          </cell>
          <cell r="R575">
            <v>0</v>
          </cell>
          <cell r="S575" t="str">
            <v>D</v>
          </cell>
        </row>
        <row r="576">
          <cell r="E576">
            <v>582</v>
          </cell>
          <cell r="F576" t="str">
            <v>Tustin - E Sycamore</v>
          </cell>
          <cell r="G576">
            <v>90089</v>
          </cell>
          <cell r="H576">
            <v>33.727800000000002</v>
          </cell>
          <cell r="I576">
            <v>-117.824</v>
          </cell>
          <cell r="J576" t="str">
            <v>BHD</v>
          </cell>
          <cell r="K576" t="str">
            <v>D</v>
          </cell>
          <cell r="L576">
            <v>0</v>
          </cell>
          <cell r="M576" t="str">
            <v>-HD</v>
          </cell>
          <cell r="N576" t="str">
            <v>A</v>
          </cell>
          <cell r="O576" t="str">
            <v>F</v>
          </cell>
          <cell r="P576" t="str">
            <v>D</v>
          </cell>
          <cell r="Q576" t="str">
            <v>-</v>
          </cell>
          <cell r="R576">
            <v>0</v>
          </cell>
          <cell r="S576" t="str">
            <v>D</v>
          </cell>
        </row>
        <row r="577">
          <cell r="E577">
            <v>583</v>
          </cell>
          <cell r="F577" t="str">
            <v>Villa Park - Serrano Ave</v>
          </cell>
          <cell r="G577">
            <v>90090</v>
          </cell>
          <cell r="H577">
            <v>33.820999999999998</v>
          </cell>
          <cell r="I577">
            <v>-117.818</v>
          </cell>
          <cell r="J577" t="str">
            <v>AHD</v>
          </cell>
          <cell r="K577" t="str">
            <v>D</v>
          </cell>
          <cell r="L577">
            <v>0</v>
          </cell>
          <cell r="M577" t="str">
            <v>-QB</v>
          </cell>
          <cell r="N577" t="str">
            <v>B</v>
          </cell>
          <cell r="O577" t="str">
            <v>C</v>
          </cell>
          <cell r="P577" t="str">
            <v>S</v>
          </cell>
          <cell r="Q577" t="str">
            <v>-</v>
          </cell>
          <cell r="R577">
            <v>0</v>
          </cell>
          <cell r="S577" t="str">
            <v>C</v>
          </cell>
        </row>
        <row r="578">
          <cell r="E578">
            <v>584</v>
          </cell>
          <cell r="F578" t="str">
            <v>LA - Saturn St</v>
          </cell>
          <cell r="G578">
            <v>90091</v>
          </cell>
          <cell r="H578">
            <v>34.045999999999999</v>
          </cell>
          <cell r="I578">
            <v>-118.355</v>
          </cell>
          <cell r="J578" t="str">
            <v>BHD</v>
          </cell>
          <cell r="K578" t="str">
            <v>D</v>
          </cell>
          <cell r="L578">
            <v>0</v>
          </cell>
          <cell r="M578" t="str">
            <v>-HD</v>
          </cell>
          <cell r="N578" t="str">
            <v>A</v>
          </cell>
          <cell r="O578" t="str">
            <v>F</v>
          </cell>
          <cell r="P578" t="str">
            <v>S</v>
          </cell>
          <cell r="Q578" t="str">
            <v>-</v>
          </cell>
          <cell r="R578">
            <v>0</v>
          </cell>
          <cell r="S578" t="str">
            <v>D</v>
          </cell>
        </row>
        <row r="579">
          <cell r="E579">
            <v>585</v>
          </cell>
          <cell r="F579" t="str">
            <v>Arcadia - Campus Dr</v>
          </cell>
          <cell r="G579">
            <v>90093</v>
          </cell>
          <cell r="H579">
            <v>34.130000000000003</v>
          </cell>
          <cell r="I579">
            <v>-118.036</v>
          </cell>
          <cell r="J579" t="str">
            <v>AHD</v>
          </cell>
          <cell r="K579" t="str">
            <v>D</v>
          </cell>
          <cell r="L579">
            <v>0</v>
          </cell>
          <cell r="M579" t="str">
            <v>-HD</v>
          </cell>
          <cell r="N579" t="str">
            <v>A</v>
          </cell>
          <cell r="O579" t="str">
            <v>D</v>
          </cell>
          <cell r="P579" t="str">
            <v>D</v>
          </cell>
          <cell r="Q579" t="str">
            <v>-</v>
          </cell>
          <cell r="R579">
            <v>0</v>
          </cell>
          <cell r="S579" t="str">
            <v>C</v>
          </cell>
        </row>
        <row r="580">
          <cell r="E580">
            <v>586</v>
          </cell>
          <cell r="F580" t="str">
            <v>Bell Gardens - Jaboneria</v>
          </cell>
          <cell r="G580">
            <v>90094</v>
          </cell>
          <cell r="H580">
            <v>33.965000000000003</v>
          </cell>
          <cell r="I580">
            <v>-118.158</v>
          </cell>
          <cell r="J580" t="str">
            <v>AHD</v>
          </cell>
          <cell r="K580" t="str">
            <v>D</v>
          </cell>
          <cell r="L580">
            <v>0</v>
          </cell>
          <cell r="M580" t="str">
            <v>-HD</v>
          </cell>
          <cell r="N580" t="str">
            <v>A</v>
          </cell>
          <cell r="O580" t="str">
            <v>D</v>
          </cell>
          <cell r="P580" t="str">
            <v>D</v>
          </cell>
          <cell r="Q580" t="str">
            <v>-</v>
          </cell>
          <cell r="R580">
            <v>0</v>
          </cell>
          <cell r="S580" t="str">
            <v>D</v>
          </cell>
        </row>
        <row r="581">
          <cell r="E581">
            <v>587</v>
          </cell>
          <cell r="F581" t="str">
            <v>Pasadena - N Sierra Madre</v>
          </cell>
          <cell r="G581">
            <v>90095</v>
          </cell>
          <cell r="H581">
            <v>34.167999999999999</v>
          </cell>
          <cell r="I581">
            <v>-118.078</v>
          </cell>
          <cell r="J581" t="str">
            <v>AQC</v>
          </cell>
          <cell r="K581" t="str">
            <v>C</v>
          </cell>
          <cell r="L581">
            <v>0</v>
          </cell>
          <cell r="M581" t="str">
            <v>-QC</v>
          </cell>
          <cell r="N581" t="str">
            <v>B</v>
          </cell>
          <cell r="O581" t="str">
            <v>C</v>
          </cell>
          <cell r="P581" t="str">
            <v>S</v>
          </cell>
          <cell r="Q581" t="str">
            <v>-</v>
          </cell>
          <cell r="R581">
            <v>0</v>
          </cell>
          <cell r="S581" t="str">
            <v>C</v>
          </cell>
        </row>
        <row r="582">
          <cell r="E582">
            <v>588</v>
          </cell>
          <cell r="F582" t="str">
            <v>Pasadena - Old House Rd</v>
          </cell>
          <cell r="G582">
            <v>90095</v>
          </cell>
          <cell r="H582">
            <v>34.167999999999999</v>
          </cell>
          <cell r="I582">
            <v>-118.078</v>
          </cell>
          <cell r="J582" t="str">
            <v>AQC</v>
          </cell>
          <cell r="K582" t="str">
            <v>C</v>
          </cell>
          <cell r="L582">
            <v>0</v>
          </cell>
          <cell r="M582" t="str">
            <v>-QC</v>
          </cell>
          <cell r="N582" t="str">
            <v>B</v>
          </cell>
          <cell r="O582" t="str">
            <v>D</v>
          </cell>
          <cell r="P582" t="str">
            <v>S</v>
          </cell>
          <cell r="Q582" t="str">
            <v>-</v>
          </cell>
          <cell r="R582">
            <v>0</v>
          </cell>
          <cell r="S582" t="str">
            <v>C</v>
          </cell>
        </row>
        <row r="583">
          <cell r="E583">
            <v>589</v>
          </cell>
          <cell r="F583" t="str">
            <v>LA - S. Vermont Ave</v>
          </cell>
          <cell r="G583">
            <v>90096</v>
          </cell>
          <cell r="H583">
            <v>34.021000000000001</v>
          </cell>
          <cell r="I583">
            <v>-118.28700000000001</v>
          </cell>
          <cell r="J583" t="str">
            <v>CHD</v>
          </cell>
          <cell r="K583" t="str">
            <v>D</v>
          </cell>
          <cell r="L583">
            <v>0</v>
          </cell>
          <cell r="M583" t="str">
            <v>-HD</v>
          </cell>
          <cell r="N583" t="str">
            <v>A</v>
          </cell>
          <cell r="O583" t="str">
            <v>D</v>
          </cell>
          <cell r="P583" t="str">
            <v>D</v>
          </cell>
          <cell r="Q583" t="str">
            <v>-</v>
          </cell>
          <cell r="R583">
            <v>0</v>
          </cell>
          <cell r="S583" t="str">
            <v>D</v>
          </cell>
        </row>
        <row r="584">
          <cell r="E584">
            <v>590</v>
          </cell>
          <cell r="F584" t="str">
            <v>Arcadia - Arcadia Av</v>
          </cell>
          <cell r="G584">
            <v>90099</v>
          </cell>
          <cell r="H584">
            <v>34.127000000000002</v>
          </cell>
          <cell r="I584">
            <v>-118.059</v>
          </cell>
          <cell r="J584" t="str">
            <v>BHD</v>
          </cell>
          <cell r="K584" t="str">
            <v>D</v>
          </cell>
          <cell r="L584">
            <v>0</v>
          </cell>
          <cell r="M584" t="str">
            <v>-HD</v>
          </cell>
          <cell r="N584" t="str">
            <v>A</v>
          </cell>
          <cell r="O584" t="str">
            <v>D</v>
          </cell>
          <cell r="P584" t="str">
            <v>D</v>
          </cell>
          <cell r="Q584" t="str">
            <v>-</v>
          </cell>
          <cell r="R584">
            <v>0</v>
          </cell>
          <cell r="S584" t="str">
            <v>D</v>
          </cell>
        </row>
        <row r="585">
          <cell r="E585">
            <v>591</v>
          </cell>
          <cell r="F585" t="str">
            <v>Abeno</v>
          </cell>
          <cell r="G585">
            <v>-999</v>
          </cell>
          <cell r="H585">
            <v>34.636000000000003</v>
          </cell>
          <cell r="I585">
            <v>135.51900000000001</v>
          </cell>
          <cell r="J585" t="str">
            <v>A-D</v>
          </cell>
          <cell r="K585" t="str">
            <v>D</v>
          </cell>
          <cell r="L585">
            <v>0</v>
          </cell>
          <cell r="M585">
            <v>0</v>
          </cell>
          <cell r="N585" t="str">
            <v>B</v>
          </cell>
          <cell r="O585" t="str">
            <v>D</v>
          </cell>
          <cell r="P585" t="str">
            <v xml:space="preserve"> </v>
          </cell>
          <cell r="Q585" t="str">
            <v>-</v>
          </cell>
          <cell r="R585">
            <v>0</v>
          </cell>
          <cell r="S585" t="str">
            <v>D</v>
          </cell>
        </row>
        <row r="586">
          <cell r="E586">
            <v>592</v>
          </cell>
          <cell r="F586" t="str">
            <v>Afyon Bay</v>
          </cell>
          <cell r="G586">
            <v>-999</v>
          </cell>
          <cell r="H586">
            <v>38.792000000000002</v>
          </cell>
          <cell r="I586">
            <v>30.561</v>
          </cell>
          <cell r="J586" t="str">
            <v>---</v>
          </cell>
          <cell r="K586" t="str">
            <v>-</v>
          </cell>
          <cell r="L586">
            <v>0</v>
          </cell>
          <cell r="M586">
            <v>0</v>
          </cell>
          <cell r="N586" t="str">
            <v>A</v>
          </cell>
          <cell r="O586" t="str">
            <v>u</v>
          </cell>
          <cell r="P586">
            <v>0</v>
          </cell>
          <cell r="Q586" t="str">
            <v>-</v>
          </cell>
          <cell r="R586">
            <v>0</v>
          </cell>
          <cell r="S586" t="str">
            <v>D</v>
          </cell>
        </row>
        <row r="587">
          <cell r="E587">
            <v>593</v>
          </cell>
          <cell r="F587" t="str">
            <v>Alameda Naval Air Stn Hanger</v>
          </cell>
          <cell r="G587">
            <v>-999</v>
          </cell>
          <cell r="H587">
            <v>37.784999999999997</v>
          </cell>
          <cell r="I587">
            <v>-122.303</v>
          </cell>
          <cell r="J587" t="str">
            <v>BHE</v>
          </cell>
          <cell r="K587" t="str">
            <v>E</v>
          </cell>
          <cell r="L587">
            <v>0</v>
          </cell>
          <cell r="M587">
            <v>0</v>
          </cell>
          <cell r="N587" t="str">
            <v>F</v>
          </cell>
          <cell r="O587" t="str">
            <v>E</v>
          </cell>
          <cell r="P587" t="str">
            <v>D</v>
          </cell>
          <cell r="Q587" t="str">
            <v>-</v>
          </cell>
          <cell r="R587">
            <v>0</v>
          </cell>
          <cell r="S587" t="str">
            <v>D</v>
          </cell>
        </row>
        <row r="588">
          <cell r="E588">
            <v>594</v>
          </cell>
          <cell r="F588" t="str">
            <v>Almiros</v>
          </cell>
          <cell r="G588">
            <v>-999</v>
          </cell>
          <cell r="H588">
            <v>39.180999999999997</v>
          </cell>
          <cell r="I588">
            <v>22.756</v>
          </cell>
          <cell r="J588" t="str">
            <v>CHC</v>
          </cell>
          <cell r="K588" t="str">
            <v>C</v>
          </cell>
          <cell r="L588">
            <v>0</v>
          </cell>
          <cell r="M588">
            <v>0</v>
          </cell>
          <cell r="N588" t="str">
            <v>A</v>
          </cell>
          <cell r="O588" t="str">
            <v>D</v>
          </cell>
          <cell r="P588">
            <v>0</v>
          </cell>
          <cell r="Q588" t="str">
            <v>-</v>
          </cell>
          <cell r="R588">
            <v>0</v>
          </cell>
          <cell r="S588" t="str">
            <v>D</v>
          </cell>
        </row>
        <row r="589">
          <cell r="E589">
            <v>595</v>
          </cell>
          <cell r="F589" t="str">
            <v>ALS</v>
          </cell>
          <cell r="G589">
            <v>-999</v>
          </cell>
          <cell r="H589">
            <v>23.510300000000001</v>
          </cell>
          <cell r="I589">
            <v>120.8052</v>
          </cell>
          <cell r="J589" t="str">
            <v>BHB</v>
          </cell>
          <cell r="K589" t="str">
            <v>B</v>
          </cell>
          <cell r="L589">
            <v>0</v>
          </cell>
          <cell r="M589">
            <v>0</v>
          </cell>
          <cell r="N589" t="str">
            <v>C</v>
          </cell>
          <cell r="O589" t="str">
            <v>C</v>
          </cell>
          <cell r="P589">
            <v>0</v>
          </cell>
          <cell r="Q589" t="str">
            <v>-</v>
          </cell>
          <cell r="R589">
            <v>0</v>
          </cell>
          <cell r="S589" t="str">
            <v>C</v>
          </cell>
        </row>
        <row r="590">
          <cell r="E590">
            <v>596</v>
          </cell>
          <cell r="F590" t="str">
            <v>Amagasaki</v>
          </cell>
          <cell r="G590">
            <v>-999</v>
          </cell>
          <cell r="H590">
            <v>34.718000000000004</v>
          </cell>
          <cell r="I590">
            <v>135.40799999999999</v>
          </cell>
          <cell r="J590" t="str">
            <v>--D</v>
          </cell>
          <cell r="K590" t="str">
            <v>D</v>
          </cell>
          <cell r="L590">
            <v>0</v>
          </cell>
          <cell r="M590">
            <v>0</v>
          </cell>
          <cell r="N590" t="str">
            <v>A</v>
          </cell>
          <cell r="O590" t="str">
            <v>D</v>
          </cell>
          <cell r="P590">
            <v>0</v>
          </cell>
          <cell r="Q590" t="str">
            <v>-</v>
          </cell>
          <cell r="R590">
            <v>0</v>
          </cell>
          <cell r="S590" t="str">
            <v>D</v>
          </cell>
        </row>
        <row r="591">
          <cell r="E591">
            <v>597</v>
          </cell>
          <cell r="F591" t="str">
            <v>Ambarli</v>
          </cell>
          <cell r="G591">
            <v>-999</v>
          </cell>
          <cell r="H591">
            <v>40.980499999999999</v>
          </cell>
          <cell r="I591">
            <v>28.692</v>
          </cell>
          <cell r="J591" t="str">
            <v>B-E</v>
          </cell>
          <cell r="K591" t="str">
            <v>E</v>
          </cell>
          <cell r="L591">
            <v>0</v>
          </cell>
          <cell r="M591">
            <v>0</v>
          </cell>
          <cell r="N591" t="str">
            <v>F</v>
          </cell>
          <cell r="O591" t="str">
            <v>E</v>
          </cell>
          <cell r="P591">
            <v>0</v>
          </cell>
          <cell r="Q591" t="str">
            <v>-</v>
          </cell>
          <cell r="R591">
            <v>0</v>
          </cell>
          <cell r="S591" t="str">
            <v>E</v>
          </cell>
        </row>
        <row r="592">
          <cell r="E592">
            <v>598</v>
          </cell>
          <cell r="F592" t="str">
            <v>ANL-767 Reactor Plant (Bsmt)</v>
          </cell>
          <cell r="G592">
            <v>-999</v>
          </cell>
          <cell r="H592">
            <v>43.59</v>
          </cell>
          <cell r="I592">
            <v>-112.66</v>
          </cell>
          <cell r="J592" t="str">
            <v>EVA</v>
          </cell>
          <cell r="K592" t="str">
            <v>A</v>
          </cell>
          <cell r="L592">
            <v>0</v>
          </cell>
          <cell r="M592">
            <v>0</v>
          </cell>
          <cell r="N592" t="str">
            <v>C</v>
          </cell>
          <cell r="O592" t="str">
            <v>B</v>
          </cell>
          <cell r="P592">
            <v>0</v>
          </cell>
          <cell r="Q592" t="str">
            <v>-</v>
          </cell>
          <cell r="R592">
            <v>0</v>
          </cell>
          <cell r="S592" t="str">
            <v>C</v>
          </cell>
        </row>
        <row r="593">
          <cell r="E593">
            <v>599</v>
          </cell>
          <cell r="F593" t="str">
            <v>ANL-768 Power Plant (Bsmt)</v>
          </cell>
          <cell r="G593">
            <v>-999</v>
          </cell>
          <cell r="H593">
            <v>43.59</v>
          </cell>
          <cell r="I593">
            <v>-112.66</v>
          </cell>
          <cell r="J593" t="str">
            <v>CVA</v>
          </cell>
          <cell r="K593" t="str">
            <v>A</v>
          </cell>
          <cell r="L593">
            <v>0</v>
          </cell>
          <cell r="M593">
            <v>0</v>
          </cell>
          <cell r="N593" t="str">
            <v>C</v>
          </cell>
          <cell r="O593" t="str">
            <v>B</v>
          </cell>
          <cell r="P593">
            <v>0</v>
          </cell>
          <cell r="Q593" t="str">
            <v>-</v>
          </cell>
          <cell r="R593">
            <v>0</v>
          </cell>
          <cell r="S593" t="str">
            <v>C</v>
          </cell>
        </row>
        <row r="594">
          <cell r="E594">
            <v>600</v>
          </cell>
          <cell r="F594" t="str">
            <v>Arcelik</v>
          </cell>
          <cell r="G594">
            <v>-999</v>
          </cell>
          <cell r="H594">
            <v>40.823599999999999</v>
          </cell>
          <cell r="I594">
            <v>29.360700000000001</v>
          </cell>
          <cell r="J594" t="str">
            <v>B-B</v>
          </cell>
          <cell r="K594" t="str">
            <v>B</v>
          </cell>
          <cell r="L594">
            <v>0</v>
          </cell>
          <cell r="M594">
            <v>0</v>
          </cell>
          <cell r="N594" t="str">
            <v>C</v>
          </cell>
          <cell r="O594" t="str">
            <v>C</v>
          </cell>
          <cell r="P594">
            <v>0</v>
          </cell>
          <cell r="Q594" t="str">
            <v>-</v>
          </cell>
          <cell r="R594">
            <v>0</v>
          </cell>
          <cell r="S594" t="str">
            <v>C</v>
          </cell>
        </row>
        <row r="595">
          <cell r="E595">
            <v>601</v>
          </cell>
          <cell r="F595" t="str">
            <v>Arienzo</v>
          </cell>
          <cell r="G595">
            <v>-999</v>
          </cell>
          <cell r="H595">
            <v>41.027999999999999</v>
          </cell>
          <cell r="I595">
            <v>14.467000000000001</v>
          </cell>
          <cell r="J595" t="str">
            <v>AQA</v>
          </cell>
          <cell r="K595" t="str">
            <v>A</v>
          </cell>
          <cell r="L595">
            <v>0</v>
          </cell>
          <cell r="M595">
            <v>0</v>
          </cell>
          <cell r="N595" t="str">
            <v>C</v>
          </cell>
          <cell r="O595" t="str">
            <v>B</v>
          </cell>
          <cell r="P595">
            <v>0</v>
          </cell>
          <cell r="Q595">
            <v>0</v>
          </cell>
          <cell r="R595">
            <v>0</v>
          </cell>
          <cell r="S595" t="str">
            <v>C</v>
          </cell>
        </row>
        <row r="596">
          <cell r="E596">
            <v>602</v>
          </cell>
          <cell r="F596" t="str">
            <v>Aslan R.</v>
          </cell>
          <cell r="G596">
            <v>-999</v>
          </cell>
          <cell r="H596">
            <v>40.756900000000002</v>
          </cell>
          <cell r="I596">
            <v>29.3673</v>
          </cell>
          <cell r="J596" t="str">
            <v>--D</v>
          </cell>
          <cell r="K596" t="str">
            <v>D</v>
          </cell>
          <cell r="L596">
            <v>0</v>
          </cell>
          <cell r="M596">
            <v>0</v>
          </cell>
          <cell r="N596" t="str">
            <v>A</v>
          </cell>
          <cell r="O596" t="str">
            <v>D</v>
          </cell>
          <cell r="P596">
            <v>0</v>
          </cell>
          <cell r="Q596" t="str">
            <v>-</v>
          </cell>
          <cell r="R596">
            <v>0</v>
          </cell>
          <cell r="S596" t="str">
            <v>D</v>
          </cell>
        </row>
        <row r="597">
          <cell r="E597">
            <v>603</v>
          </cell>
          <cell r="F597" t="str">
            <v>Atakoy</v>
          </cell>
          <cell r="G597">
            <v>-999</v>
          </cell>
          <cell r="H597">
            <v>40.988999999999997</v>
          </cell>
          <cell r="I597">
            <v>28.849</v>
          </cell>
          <cell r="J597" t="str">
            <v>--D</v>
          </cell>
          <cell r="K597" t="str">
            <v>D</v>
          </cell>
          <cell r="L597">
            <v>0</v>
          </cell>
          <cell r="M597">
            <v>0</v>
          </cell>
          <cell r="N597" t="str">
            <v>A</v>
          </cell>
          <cell r="O597" t="str">
            <v>D</v>
          </cell>
          <cell r="P597">
            <v>0</v>
          </cell>
          <cell r="Q597" t="str">
            <v>-</v>
          </cell>
          <cell r="R597">
            <v>0</v>
          </cell>
          <cell r="S597" t="str">
            <v>D</v>
          </cell>
        </row>
        <row r="598">
          <cell r="E598">
            <v>604</v>
          </cell>
          <cell r="F598" t="str">
            <v>Atina</v>
          </cell>
          <cell r="G598">
            <v>-999</v>
          </cell>
          <cell r="H598">
            <v>41.622</v>
          </cell>
          <cell r="I598">
            <v>13.8</v>
          </cell>
          <cell r="J598" t="str">
            <v>A-A</v>
          </cell>
          <cell r="K598" t="str">
            <v>A</v>
          </cell>
          <cell r="L598">
            <v>0</v>
          </cell>
          <cell r="M598">
            <v>0</v>
          </cell>
          <cell r="N598" t="str">
            <v>C</v>
          </cell>
          <cell r="O598" t="str">
            <v xml:space="preserve">u   </v>
          </cell>
          <cell r="P598">
            <v>0</v>
          </cell>
          <cell r="Q598">
            <v>0</v>
          </cell>
          <cell r="R598">
            <v>0</v>
          </cell>
          <cell r="S598" t="str">
            <v>C</v>
          </cell>
        </row>
        <row r="599">
          <cell r="E599">
            <v>605</v>
          </cell>
          <cell r="F599" t="str">
            <v>Auletta</v>
          </cell>
          <cell r="G599">
            <v>-999</v>
          </cell>
          <cell r="H599">
            <v>40.56</v>
          </cell>
          <cell r="I599">
            <v>15.558</v>
          </cell>
          <cell r="J599" t="str">
            <v>AQD</v>
          </cell>
          <cell r="K599" t="str">
            <v>D</v>
          </cell>
          <cell r="L599">
            <v>0</v>
          </cell>
          <cell r="M599">
            <v>0</v>
          </cell>
          <cell r="N599" t="str">
            <v>C</v>
          </cell>
          <cell r="O599" t="str">
            <v>D</v>
          </cell>
          <cell r="P599">
            <v>0</v>
          </cell>
          <cell r="Q599">
            <v>2</v>
          </cell>
          <cell r="R599">
            <v>0</v>
          </cell>
          <cell r="S599" t="str">
            <v>C</v>
          </cell>
        </row>
        <row r="600">
          <cell r="E600">
            <v>606</v>
          </cell>
          <cell r="F600" t="str">
            <v>Aydin</v>
          </cell>
          <cell r="G600">
            <v>-999</v>
          </cell>
          <cell r="H600">
            <v>37.837000000000003</v>
          </cell>
          <cell r="I600">
            <v>27.838000000000001</v>
          </cell>
          <cell r="J600" t="str">
            <v>---</v>
          </cell>
          <cell r="K600" t="str">
            <v>-</v>
          </cell>
          <cell r="L600">
            <v>0</v>
          </cell>
          <cell r="M600">
            <v>0</v>
          </cell>
          <cell r="N600" t="str">
            <v>A</v>
          </cell>
          <cell r="O600" t="str">
            <v>u</v>
          </cell>
          <cell r="P600">
            <v>0</v>
          </cell>
          <cell r="Q600" t="str">
            <v>-</v>
          </cell>
          <cell r="R600">
            <v>0</v>
          </cell>
          <cell r="S600" t="str">
            <v>D</v>
          </cell>
        </row>
        <row r="601">
          <cell r="E601">
            <v>607</v>
          </cell>
          <cell r="F601" t="str">
            <v>Bagnoli Irpinio</v>
          </cell>
          <cell r="G601">
            <v>-999</v>
          </cell>
          <cell r="H601">
            <v>40.820999999999998</v>
          </cell>
          <cell r="I601">
            <v>15.069000000000001</v>
          </cell>
          <cell r="J601" t="str">
            <v>AKA</v>
          </cell>
          <cell r="K601" t="str">
            <v>A</v>
          </cell>
          <cell r="L601">
            <v>0</v>
          </cell>
          <cell r="M601">
            <v>0</v>
          </cell>
          <cell r="N601" t="str">
            <v>C</v>
          </cell>
          <cell r="O601" t="str">
            <v>B</v>
          </cell>
          <cell r="P601">
            <v>0</v>
          </cell>
          <cell r="Q601">
            <v>0</v>
          </cell>
          <cell r="R601">
            <v>0</v>
          </cell>
          <cell r="S601" t="str">
            <v>C</v>
          </cell>
        </row>
        <row r="602">
          <cell r="E602">
            <v>608</v>
          </cell>
          <cell r="F602" t="str">
            <v>Balikesir</v>
          </cell>
          <cell r="G602">
            <v>-999</v>
          </cell>
          <cell r="H602">
            <v>39.65</v>
          </cell>
          <cell r="I602">
            <v>27.856999999999999</v>
          </cell>
          <cell r="J602" t="str">
            <v>B-C</v>
          </cell>
          <cell r="K602" t="str">
            <v>C</v>
          </cell>
          <cell r="L602">
            <v>0</v>
          </cell>
          <cell r="M602">
            <v>0</v>
          </cell>
          <cell r="N602" t="str">
            <v>C</v>
          </cell>
          <cell r="O602" t="str">
            <v>D</v>
          </cell>
          <cell r="P602">
            <v>0</v>
          </cell>
          <cell r="Q602" t="str">
            <v>-</v>
          </cell>
          <cell r="R602">
            <v>0</v>
          </cell>
          <cell r="S602" t="str">
            <v>C</v>
          </cell>
        </row>
        <row r="603">
          <cell r="E603">
            <v>609</v>
          </cell>
          <cell r="F603" t="str">
            <v>Bevagna</v>
          </cell>
          <cell r="G603">
            <v>-999</v>
          </cell>
          <cell r="H603">
            <v>42.933</v>
          </cell>
          <cell r="I603">
            <v>12.617000000000001</v>
          </cell>
          <cell r="J603" t="str">
            <v>AHC</v>
          </cell>
          <cell r="K603" t="str">
            <v>C</v>
          </cell>
          <cell r="L603">
            <v>0</v>
          </cell>
          <cell r="M603">
            <v>0</v>
          </cell>
          <cell r="N603" t="str">
            <v>A</v>
          </cell>
          <cell r="O603" t="str">
            <v>D</v>
          </cell>
          <cell r="P603">
            <v>0</v>
          </cell>
          <cell r="Q603">
            <v>6</v>
          </cell>
          <cell r="R603">
            <v>0</v>
          </cell>
          <cell r="S603" t="str">
            <v>D</v>
          </cell>
        </row>
        <row r="604">
          <cell r="E604">
            <v>610</v>
          </cell>
          <cell r="F604" t="str">
            <v>Bisaccia</v>
          </cell>
          <cell r="G604">
            <v>-999</v>
          </cell>
          <cell r="H604">
            <v>41.012999999999998</v>
          </cell>
          <cell r="I604">
            <v>15.375</v>
          </cell>
          <cell r="J604" t="str">
            <v>AQB</v>
          </cell>
          <cell r="K604" t="str">
            <v>B</v>
          </cell>
          <cell r="L604">
            <v>0</v>
          </cell>
          <cell r="M604">
            <v>0</v>
          </cell>
          <cell r="N604" t="str">
            <v>C</v>
          </cell>
          <cell r="O604" t="str">
            <v>C</v>
          </cell>
          <cell r="P604">
            <v>0</v>
          </cell>
          <cell r="Q604">
            <v>2</v>
          </cell>
          <cell r="R604">
            <v>0</v>
          </cell>
          <cell r="S604" t="str">
            <v>C</v>
          </cell>
        </row>
        <row r="605">
          <cell r="E605">
            <v>611</v>
          </cell>
          <cell r="F605" t="str">
            <v>Bolu</v>
          </cell>
          <cell r="G605">
            <v>-999</v>
          </cell>
          <cell r="H605">
            <v>40.744999999999997</v>
          </cell>
          <cell r="I605">
            <v>31.61</v>
          </cell>
          <cell r="J605" t="str">
            <v>A-D</v>
          </cell>
          <cell r="K605" t="str">
            <v>D</v>
          </cell>
          <cell r="L605">
            <v>0</v>
          </cell>
          <cell r="M605">
            <v>0</v>
          </cell>
          <cell r="N605" t="str">
            <v>A</v>
          </cell>
          <cell r="O605" t="str">
            <v>D</v>
          </cell>
          <cell r="P605">
            <v>0</v>
          </cell>
          <cell r="Q605" t="str">
            <v>-</v>
          </cell>
          <cell r="R605">
            <v>0</v>
          </cell>
          <cell r="S605" t="str">
            <v>D</v>
          </cell>
        </row>
        <row r="606">
          <cell r="E606">
            <v>612</v>
          </cell>
          <cell r="F606" t="str">
            <v>BOR</v>
          </cell>
          <cell r="G606">
            <v>-999</v>
          </cell>
          <cell r="H606">
            <v>44.164000000000001</v>
          </cell>
          <cell r="I606">
            <v>-113.87</v>
          </cell>
          <cell r="J606" t="str">
            <v>IQC</v>
          </cell>
          <cell r="K606" t="str">
            <v>C</v>
          </cell>
          <cell r="L606">
            <v>0</v>
          </cell>
          <cell r="M606">
            <v>0</v>
          </cell>
          <cell r="N606" t="str">
            <v>C</v>
          </cell>
          <cell r="O606" t="str">
            <v>D</v>
          </cell>
          <cell r="P606">
            <v>0</v>
          </cell>
          <cell r="Q606">
            <v>5</v>
          </cell>
          <cell r="R606">
            <v>0</v>
          </cell>
          <cell r="S606" t="str">
            <v>C</v>
          </cell>
        </row>
        <row r="607">
          <cell r="E607">
            <v>613</v>
          </cell>
          <cell r="F607" t="str">
            <v>Bornova</v>
          </cell>
          <cell r="G607">
            <v>-999</v>
          </cell>
          <cell r="H607">
            <v>38.454999999999998</v>
          </cell>
          <cell r="I607">
            <v>27.228999999999999</v>
          </cell>
          <cell r="J607" t="str">
            <v>-QD</v>
          </cell>
          <cell r="K607" t="str">
            <v>D</v>
          </cell>
          <cell r="L607">
            <v>0</v>
          </cell>
          <cell r="M607">
            <v>0</v>
          </cell>
          <cell r="N607" t="str">
            <v>A</v>
          </cell>
          <cell r="O607" t="str">
            <v>D</v>
          </cell>
          <cell r="P607">
            <v>0</v>
          </cell>
          <cell r="Q607" t="str">
            <v>-</v>
          </cell>
          <cell r="R607">
            <v>0</v>
          </cell>
          <cell r="S607" t="str">
            <v>D</v>
          </cell>
        </row>
        <row r="608">
          <cell r="E608">
            <v>614</v>
          </cell>
          <cell r="F608" t="str">
            <v>Botas</v>
          </cell>
          <cell r="G608">
            <v>-999</v>
          </cell>
          <cell r="H608">
            <v>40.992699999999999</v>
          </cell>
          <cell r="I608">
            <v>27.978999999999999</v>
          </cell>
          <cell r="J608" t="str">
            <v>A-D</v>
          </cell>
          <cell r="K608" t="str">
            <v>D</v>
          </cell>
          <cell r="L608">
            <v>0</v>
          </cell>
          <cell r="M608">
            <v>0</v>
          </cell>
          <cell r="N608" t="str">
            <v>A</v>
          </cell>
          <cell r="O608" t="str">
            <v>D</v>
          </cell>
          <cell r="P608">
            <v>0</v>
          </cell>
          <cell r="Q608" t="str">
            <v>-</v>
          </cell>
          <cell r="R608">
            <v>0</v>
          </cell>
          <cell r="S608" t="str">
            <v>D</v>
          </cell>
        </row>
        <row r="609">
          <cell r="E609">
            <v>615</v>
          </cell>
          <cell r="F609" t="str">
            <v>Bovino</v>
          </cell>
          <cell r="G609">
            <v>-999</v>
          </cell>
          <cell r="H609">
            <v>41.250999999999998</v>
          </cell>
          <cell r="I609">
            <v>15.51</v>
          </cell>
          <cell r="J609" t="str">
            <v>AQD</v>
          </cell>
          <cell r="K609" t="str">
            <v>D</v>
          </cell>
          <cell r="L609">
            <v>0</v>
          </cell>
          <cell r="M609">
            <v>0</v>
          </cell>
          <cell r="N609" t="str">
            <v>A</v>
          </cell>
          <cell r="O609" t="str">
            <v>D</v>
          </cell>
          <cell r="P609">
            <v>0</v>
          </cell>
          <cell r="Q609">
            <v>6</v>
          </cell>
          <cell r="R609">
            <v>0</v>
          </cell>
          <cell r="S609" t="str">
            <v>D</v>
          </cell>
        </row>
        <row r="610">
          <cell r="E610">
            <v>616</v>
          </cell>
          <cell r="F610" t="str">
            <v>Brienza</v>
          </cell>
          <cell r="G610">
            <v>-999</v>
          </cell>
          <cell r="H610">
            <v>40.457999999999998</v>
          </cell>
          <cell r="I610">
            <v>15.635</v>
          </cell>
          <cell r="J610" t="str">
            <v>AQD</v>
          </cell>
          <cell r="K610" t="str">
            <v>D</v>
          </cell>
          <cell r="L610">
            <v>0</v>
          </cell>
          <cell r="M610">
            <v>0</v>
          </cell>
          <cell r="N610" t="str">
            <v>C</v>
          </cell>
          <cell r="O610" t="str">
            <v>D</v>
          </cell>
          <cell r="P610">
            <v>0</v>
          </cell>
          <cell r="Q610">
            <v>6</v>
          </cell>
          <cell r="R610">
            <v>0</v>
          </cell>
          <cell r="S610" t="str">
            <v>C</v>
          </cell>
        </row>
        <row r="611">
          <cell r="E611">
            <v>617</v>
          </cell>
          <cell r="F611" t="str">
            <v>Burdur</v>
          </cell>
          <cell r="G611">
            <v>-999</v>
          </cell>
          <cell r="H611">
            <v>37.722999999999999</v>
          </cell>
          <cell r="I611">
            <v>30.294</v>
          </cell>
          <cell r="J611" t="str">
            <v>CQC</v>
          </cell>
          <cell r="K611" t="str">
            <v>C</v>
          </cell>
          <cell r="L611">
            <v>0</v>
          </cell>
          <cell r="M611">
            <v>0</v>
          </cell>
          <cell r="N611" t="str">
            <v>C</v>
          </cell>
          <cell r="O611" t="str">
            <v>D</v>
          </cell>
          <cell r="P611">
            <v>0</v>
          </cell>
          <cell r="Q611">
            <v>6</v>
          </cell>
          <cell r="R611">
            <v>0</v>
          </cell>
          <cell r="S611" t="str">
            <v>C</v>
          </cell>
        </row>
        <row r="612">
          <cell r="E612">
            <v>618</v>
          </cell>
          <cell r="F612" t="str">
            <v>Bursa</v>
          </cell>
          <cell r="G612">
            <v>-999</v>
          </cell>
          <cell r="H612">
            <v>40.17</v>
          </cell>
          <cell r="I612">
            <v>29.08</v>
          </cell>
          <cell r="J612" t="str">
            <v>C-C</v>
          </cell>
          <cell r="K612" t="str">
            <v>C</v>
          </cell>
          <cell r="L612">
            <v>0</v>
          </cell>
          <cell r="M612">
            <v>0</v>
          </cell>
          <cell r="N612" t="str">
            <v>C</v>
          </cell>
          <cell r="O612" t="str">
            <v xml:space="preserve">u   </v>
          </cell>
          <cell r="P612">
            <v>0</v>
          </cell>
          <cell r="Q612" t="str">
            <v>-</v>
          </cell>
          <cell r="R612">
            <v>0</v>
          </cell>
          <cell r="S612" t="str">
            <v>C</v>
          </cell>
        </row>
        <row r="613">
          <cell r="E613">
            <v>619</v>
          </cell>
          <cell r="F613" t="str">
            <v>Bursa Sivil</v>
          </cell>
          <cell r="G613">
            <v>-999</v>
          </cell>
          <cell r="H613">
            <v>40.183</v>
          </cell>
          <cell r="I613">
            <v>29.131</v>
          </cell>
          <cell r="J613" t="str">
            <v>--A</v>
          </cell>
          <cell r="K613" t="str">
            <v>A</v>
          </cell>
          <cell r="L613">
            <v>0</v>
          </cell>
          <cell r="M613">
            <v>0</v>
          </cell>
          <cell r="N613" t="str">
            <v>C</v>
          </cell>
          <cell r="O613" t="str">
            <v>C</v>
          </cell>
          <cell r="P613">
            <v>0</v>
          </cell>
          <cell r="Q613" t="str">
            <v>-</v>
          </cell>
          <cell r="R613">
            <v>0</v>
          </cell>
          <cell r="S613" t="str">
            <v>C</v>
          </cell>
        </row>
        <row r="614">
          <cell r="E614">
            <v>620</v>
          </cell>
          <cell r="F614" t="str">
            <v>Bursa Tofas</v>
          </cell>
          <cell r="G614">
            <v>-999</v>
          </cell>
          <cell r="H614">
            <v>40.260530000000003</v>
          </cell>
          <cell r="I614">
            <v>29.06803</v>
          </cell>
          <cell r="J614" t="str">
            <v>I-D</v>
          </cell>
          <cell r="K614" t="str">
            <v>D</v>
          </cell>
          <cell r="L614">
            <v>0</v>
          </cell>
          <cell r="M614">
            <v>0</v>
          </cell>
          <cell r="N614" t="str">
            <v>A</v>
          </cell>
          <cell r="O614" t="str">
            <v>D</v>
          </cell>
          <cell r="P614">
            <v>0</v>
          </cell>
          <cell r="Q614" t="str">
            <v>-</v>
          </cell>
          <cell r="R614">
            <v>0</v>
          </cell>
          <cell r="S614" t="str">
            <v>D</v>
          </cell>
        </row>
        <row r="615">
          <cell r="E615">
            <v>621</v>
          </cell>
          <cell r="F615" t="str">
            <v>Calitri</v>
          </cell>
          <cell r="G615">
            <v>-999</v>
          </cell>
          <cell r="H615">
            <v>40.917000000000002</v>
          </cell>
          <cell r="I615">
            <v>15.439</v>
          </cell>
          <cell r="J615" t="str">
            <v>AQB</v>
          </cell>
          <cell r="K615" t="str">
            <v>B</v>
          </cell>
          <cell r="L615">
            <v>0</v>
          </cell>
          <cell r="M615">
            <v>0</v>
          </cell>
          <cell r="N615" t="str">
            <v>C</v>
          </cell>
          <cell r="O615" t="str">
            <v>C</v>
          </cell>
          <cell r="P615">
            <v>0</v>
          </cell>
          <cell r="Q615">
            <v>2</v>
          </cell>
          <cell r="R615">
            <v>0</v>
          </cell>
          <cell r="S615" t="str">
            <v>C</v>
          </cell>
        </row>
        <row r="616">
          <cell r="E616">
            <v>622</v>
          </cell>
          <cell r="F616" t="str">
            <v>Canakkale</v>
          </cell>
          <cell r="G616">
            <v>-999</v>
          </cell>
          <cell r="H616">
            <v>40.142000000000003</v>
          </cell>
          <cell r="I616">
            <v>26.4</v>
          </cell>
          <cell r="J616" t="str">
            <v>-QD</v>
          </cell>
          <cell r="K616" t="str">
            <v>D</v>
          </cell>
          <cell r="L616">
            <v>0</v>
          </cell>
          <cell r="M616">
            <v>0</v>
          </cell>
          <cell r="N616" t="str">
            <v>A</v>
          </cell>
          <cell r="O616" t="str">
            <v>D</v>
          </cell>
          <cell r="P616">
            <v>0</v>
          </cell>
          <cell r="Q616" t="str">
            <v>-</v>
          </cell>
          <cell r="R616">
            <v>0</v>
          </cell>
          <cell r="S616" t="str">
            <v>D</v>
          </cell>
        </row>
        <row r="617">
          <cell r="E617">
            <v>623</v>
          </cell>
          <cell r="F617" t="str">
            <v>Cardak</v>
          </cell>
          <cell r="G617">
            <v>-999</v>
          </cell>
          <cell r="H617">
            <v>37.825000000000003</v>
          </cell>
          <cell r="I617">
            <v>29.667999999999999</v>
          </cell>
          <cell r="J617" t="str">
            <v>AQC</v>
          </cell>
          <cell r="K617" t="str">
            <v>C</v>
          </cell>
          <cell r="L617">
            <v>0</v>
          </cell>
          <cell r="M617">
            <v>0</v>
          </cell>
          <cell r="N617" t="str">
            <v>C</v>
          </cell>
          <cell r="O617" t="str">
            <v>D</v>
          </cell>
          <cell r="P617">
            <v>0</v>
          </cell>
          <cell r="Q617">
            <v>6</v>
          </cell>
          <cell r="R617">
            <v>0</v>
          </cell>
          <cell r="S617" t="str">
            <v>C</v>
          </cell>
        </row>
        <row r="618">
          <cell r="E618">
            <v>624</v>
          </cell>
          <cell r="F618" t="str">
            <v>Cascia</v>
          </cell>
          <cell r="G618">
            <v>-999</v>
          </cell>
          <cell r="H618">
            <v>42.720999999999997</v>
          </cell>
          <cell r="I618">
            <v>13.010999999999999</v>
          </cell>
          <cell r="J618" t="str">
            <v>AEA</v>
          </cell>
          <cell r="K618" t="str">
            <v>A</v>
          </cell>
          <cell r="L618">
            <v>0</v>
          </cell>
          <cell r="M618">
            <v>0</v>
          </cell>
          <cell r="N618" t="str">
            <v>C</v>
          </cell>
          <cell r="O618" t="str">
            <v>B</v>
          </cell>
          <cell r="P618">
            <v>0</v>
          </cell>
          <cell r="Q618">
            <v>0</v>
          </cell>
          <cell r="R618">
            <v>0</v>
          </cell>
          <cell r="S618" t="str">
            <v>C</v>
          </cell>
        </row>
        <row r="619">
          <cell r="E619">
            <v>625</v>
          </cell>
          <cell r="F619" t="str">
            <v>Cekmece</v>
          </cell>
          <cell r="G619">
            <v>-999</v>
          </cell>
          <cell r="H619">
            <v>41.023769999999999</v>
          </cell>
          <cell r="I619">
            <v>28.759429999999998</v>
          </cell>
          <cell r="J619" t="str">
            <v>A-B</v>
          </cell>
          <cell r="K619" t="str">
            <v>B</v>
          </cell>
          <cell r="L619">
            <v>0</v>
          </cell>
          <cell r="M619">
            <v>0</v>
          </cell>
          <cell r="N619" t="str">
            <v>A</v>
          </cell>
          <cell r="O619" t="str">
            <v>C</v>
          </cell>
          <cell r="P619">
            <v>0</v>
          </cell>
          <cell r="Q619" t="str">
            <v>-</v>
          </cell>
          <cell r="R619">
            <v>0</v>
          </cell>
          <cell r="S619" t="str">
            <v>D</v>
          </cell>
        </row>
        <row r="620">
          <cell r="E620">
            <v>626</v>
          </cell>
          <cell r="F620" t="str">
            <v>CEM</v>
          </cell>
          <cell r="G620">
            <v>-999</v>
          </cell>
          <cell r="H620">
            <v>44.064999999999998</v>
          </cell>
          <cell r="I620">
            <v>-113.91</v>
          </cell>
          <cell r="J620" t="str">
            <v>IZA</v>
          </cell>
          <cell r="K620" t="str">
            <v>A</v>
          </cell>
          <cell r="L620">
            <v>0</v>
          </cell>
          <cell r="M620">
            <v>0</v>
          </cell>
          <cell r="N620" t="str">
            <v>C</v>
          </cell>
          <cell r="O620" t="str">
            <v>B</v>
          </cell>
          <cell r="P620">
            <v>0</v>
          </cell>
          <cell r="Q620">
            <v>2</v>
          </cell>
          <cell r="R620">
            <v>0</v>
          </cell>
          <cell r="S620" t="str">
            <v>C</v>
          </cell>
        </row>
        <row r="621">
          <cell r="E621">
            <v>627</v>
          </cell>
          <cell r="F621" t="str">
            <v>Chihaya</v>
          </cell>
          <cell r="G621">
            <v>-999</v>
          </cell>
          <cell r="H621">
            <v>34.439</v>
          </cell>
          <cell r="I621">
            <v>135.65899999999999</v>
          </cell>
          <cell r="J621" t="str">
            <v>A-A</v>
          </cell>
          <cell r="K621" t="str">
            <v>A</v>
          </cell>
          <cell r="L621">
            <v>0</v>
          </cell>
          <cell r="M621">
            <v>0</v>
          </cell>
          <cell r="N621" t="str">
            <v>D</v>
          </cell>
          <cell r="O621" t="str">
            <v>B</v>
          </cell>
          <cell r="P621">
            <v>0</v>
          </cell>
          <cell r="Q621" t="str">
            <v>-</v>
          </cell>
          <cell r="R621">
            <v>0</v>
          </cell>
          <cell r="S621" t="str">
            <v>C</v>
          </cell>
        </row>
        <row r="622">
          <cell r="E622">
            <v>628</v>
          </cell>
          <cell r="F622" t="str">
            <v>CHK</v>
          </cell>
          <cell r="G622">
            <v>-999</v>
          </cell>
          <cell r="H622">
            <v>23.0992</v>
          </cell>
          <cell r="I622">
            <v>121.3653</v>
          </cell>
          <cell r="J622" t="str">
            <v>IHD</v>
          </cell>
          <cell r="K622" t="str">
            <v>D</v>
          </cell>
          <cell r="L622">
            <v>0</v>
          </cell>
          <cell r="M622">
            <v>0</v>
          </cell>
          <cell r="N622" t="str">
            <v>C</v>
          </cell>
          <cell r="O622" t="str">
            <v>D</v>
          </cell>
          <cell r="P622">
            <v>0</v>
          </cell>
          <cell r="Q622" t="str">
            <v>-</v>
          </cell>
          <cell r="R622">
            <v>0</v>
          </cell>
          <cell r="S622" t="str">
            <v>C</v>
          </cell>
        </row>
        <row r="623">
          <cell r="E623">
            <v>629</v>
          </cell>
          <cell r="F623" t="str">
            <v>Chromio Anapsiktirio</v>
          </cell>
          <cell r="G623">
            <v>-999</v>
          </cell>
          <cell r="H623">
            <v>40.130000000000003</v>
          </cell>
          <cell r="I623">
            <v>21.73</v>
          </cell>
          <cell r="J623" t="str">
            <v>AQC</v>
          </cell>
          <cell r="K623" t="str">
            <v>C</v>
          </cell>
          <cell r="L623">
            <v>0</v>
          </cell>
          <cell r="M623">
            <v>0</v>
          </cell>
          <cell r="N623" t="str">
            <v>C</v>
          </cell>
          <cell r="O623" t="str">
            <v>D</v>
          </cell>
          <cell r="P623">
            <v>0</v>
          </cell>
          <cell r="Q623">
            <v>7</v>
          </cell>
          <cell r="R623">
            <v>0</v>
          </cell>
          <cell r="S623" t="str">
            <v>C</v>
          </cell>
        </row>
        <row r="624">
          <cell r="E624">
            <v>630</v>
          </cell>
          <cell r="F624" t="str">
            <v>CHY002</v>
          </cell>
          <cell r="G624">
            <v>-999</v>
          </cell>
          <cell r="H624">
            <v>23.719200000000001</v>
          </cell>
          <cell r="I624">
            <v>120.41249999999999</v>
          </cell>
          <cell r="J624" t="str">
            <v>IHD</v>
          </cell>
          <cell r="K624" t="str">
            <v>D</v>
          </cell>
          <cell r="L624">
            <v>0</v>
          </cell>
          <cell r="M624">
            <v>0</v>
          </cell>
          <cell r="N624" t="str">
            <v>A</v>
          </cell>
          <cell r="O624" t="str">
            <v>E</v>
          </cell>
          <cell r="P624">
            <v>0</v>
          </cell>
          <cell r="Q624" t="str">
            <v>-</v>
          </cell>
          <cell r="R624">
            <v>0</v>
          </cell>
          <cell r="S624" t="str">
            <v>D</v>
          </cell>
        </row>
        <row r="625">
          <cell r="E625">
            <v>631</v>
          </cell>
          <cell r="F625" t="str">
            <v>CHY004</v>
          </cell>
          <cell r="G625">
            <v>-999</v>
          </cell>
          <cell r="H625">
            <v>23.601299999999998</v>
          </cell>
          <cell r="I625">
            <v>120.17149999999999</v>
          </cell>
          <cell r="J625" t="str">
            <v>IHD</v>
          </cell>
          <cell r="K625" t="str">
            <v>D</v>
          </cell>
          <cell r="L625">
            <v>0</v>
          </cell>
          <cell r="M625">
            <v>0</v>
          </cell>
          <cell r="N625" t="str">
            <v>A</v>
          </cell>
          <cell r="O625" t="str">
            <v>E</v>
          </cell>
          <cell r="P625">
            <v>0</v>
          </cell>
          <cell r="Q625" t="str">
            <v>-</v>
          </cell>
          <cell r="R625">
            <v>0</v>
          </cell>
          <cell r="S625" t="str">
            <v>D</v>
          </cell>
        </row>
        <row r="626">
          <cell r="E626">
            <v>632</v>
          </cell>
          <cell r="F626" t="str">
            <v>CHY006</v>
          </cell>
          <cell r="G626">
            <v>-999</v>
          </cell>
          <cell r="H626">
            <v>23.581499999999998</v>
          </cell>
          <cell r="I626">
            <v>120.55200000000001</v>
          </cell>
          <cell r="J626" t="str">
            <v>KQB</v>
          </cell>
          <cell r="K626" t="str">
            <v>B</v>
          </cell>
          <cell r="L626">
            <v>0</v>
          </cell>
          <cell r="M626">
            <v>0</v>
          </cell>
          <cell r="N626" t="str">
            <v>C</v>
          </cell>
          <cell r="O626" t="str">
            <v>D</v>
          </cell>
          <cell r="P626">
            <v>0</v>
          </cell>
          <cell r="Q626" t="str">
            <v>-</v>
          </cell>
          <cell r="R626">
            <v>0</v>
          </cell>
          <cell r="S626" t="str">
            <v>C</v>
          </cell>
        </row>
        <row r="627">
          <cell r="E627">
            <v>633</v>
          </cell>
          <cell r="F627" t="str">
            <v>CHY008</v>
          </cell>
          <cell r="G627">
            <v>-999</v>
          </cell>
          <cell r="H627">
            <v>23.485299999999999</v>
          </cell>
          <cell r="I627">
            <v>120.2692</v>
          </cell>
          <cell r="J627" t="str">
            <v>IHD</v>
          </cell>
          <cell r="K627" t="str">
            <v>D</v>
          </cell>
          <cell r="L627">
            <v>0</v>
          </cell>
          <cell r="M627">
            <v>0</v>
          </cell>
          <cell r="N627" t="str">
            <v>A</v>
          </cell>
          <cell r="O627" t="str">
            <v>E</v>
          </cell>
          <cell r="P627">
            <v>0</v>
          </cell>
          <cell r="Q627" t="str">
            <v>-</v>
          </cell>
          <cell r="R627">
            <v>0</v>
          </cell>
          <cell r="S627" t="str">
            <v>D</v>
          </cell>
        </row>
        <row r="628">
          <cell r="E628">
            <v>634</v>
          </cell>
          <cell r="F628" t="str">
            <v>CHY010</v>
          </cell>
          <cell r="G628">
            <v>-999</v>
          </cell>
          <cell r="H628">
            <v>23.465299999999999</v>
          </cell>
          <cell r="I628">
            <v>120.544</v>
          </cell>
          <cell r="J628" t="str">
            <v>IHB</v>
          </cell>
          <cell r="K628" t="str">
            <v>B</v>
          </cell>
          <cell r="L628">
            <v>0</v>
          </cell>
          <cell r="M628">
            <v>0</v>
          </cell>
          <cell r="N628" t="str">
            <v>C</v>
          </cell>
          <cell r="O628" t="str">
            <v>D</v>
          </cell>
          <cell r="P628">
            <v>0</v>
          </cell>
          <cell r="Q628" t="str">
            <v>-</v>
          </cell>
          <cell r="R628">
            <v>0</v>
          </cell>
          <cell r="S628" t="str">
            <v>C</v>
          </cell>
        </row>
        <row r="629">
          <cell r="E629">
            <v>635</v>
          </cell>
          <cell r="F629" t="str">
            <v>CHY012</v>
          </cell>
          <cell r="G629">
            <v>-999</v>
          </cell>
          <cell r="H629">
            <v>23.332799999999999</v>
          </cell>
          <cell r="I629">
            <v>120.1523</v>
          </cell>
          <cell r="J629" t="str">
            <v>LHE</v>
          </cell>
          <cell r="K629" t="str">
            <v>E</v>
          </cell>
          <cell r="L629">
            <v>0</v>
          </cell>
          <cell r="M629">
            <v>0</v>
          </cell>
          <cell r="N629" t="str">
            <v>A</v>
          </cell>
          <cell r="O629" t="str">
            <v>E</v>
          </cell>
          <cell r="P629">
            <v>0</v>
          </cell>
          <cell r="Q629" t="str">
            <v>-</v>
          </cell>
          <cell r="R629">
            <v>0</v>
          </cell>
          <cell r="S629" t="str">
            <v>D</v>
          </cell>
        </row>
        <row r="630">
          <cell r="E630">
            <v>636</v>
          </cell>
          <cell r="F630" t="str">
            <v>CHY014</v>
          </cell>
          <cell r="G630">
            <v>-999</v>
          </cell>
          <cell r="H630">
            <v>23.296299999999999</v>
          </cell>
          <cell r="I630">
            <v>120.58280000000001</v>
          </cell>
          <cell r="J630" t="str">
            <v>IQB</v>
          </cell>
          <cell r="K630" t="str">
            <v>B</v>
          </cell>
          <cell r="L630">
            <v>0</v>
          </cell>
          <cell r="M630">
            <v>0</v>
          </cell>
          <cell r="N630" t="str">
            <v>A</v>
          </cell>
          <cell r="O630" t="str">
            <v>D</v>
          </cell>
          <cell r="P630">
            <v>0</v>
          </cell>
          <cell r="Q630" t="str">
            <v>-</v>
          </cell>
          <cell r="R630">
            <v>0</v>
          </cell>
          <cell r="S630" t="str">
            <v>D</v>
          </cell>
        </row>
        <row r="631">
          <cell r="E631">
            <v>637</v>
          </cell>
          <cell r="F631" t="str">
            <v>CHY015</v>
          </cell>
          <cell r="G631">
            <v>-999</v>
          </cell>
          <cell r="H631">
            <v>23.355</v>
          </cell>
          <cell r="I631">
            <v>120.40519999999999</v>
          </cell>
          <cell r="J631" t="str">
            <v>LHE</v>
          </cell>
          <cell r="K631" t="str">
            <v>E</v>
          </cell>
          <cell r="L631">
            <v>0</v>
          </cell>
          <cell r="M631">
            <v>0</v>
          </cell>
          <cell r="N631" t="str">
            <v>A</v>
          </cell>
          <cell r="O631" t="str">
            <v>D</v>
          </cell>
          <cell r="P631">
            <v>0</v>
          </cell>
          <cell r="Q631" t="str">
            <v>-</v>
          </cell>
          <cell r="R631">
            <v>0</v>
          </cell>
          <cell r="S631" t="str">
            <v>D</v>
          </cell>
        </row>
        <row r="632">
          <cell r="E632">
            <v>638</v>
          </cell>
          <cell r="F632" t="str">
            <v>CHY016</v>
          </cell>
          <cell r="G632">
            <v>-999</v>
          </cell>
          <cell r="H632">
            <v>23.2212</v>
          </cell>
          <cell r="I632">
            <v>120.1532</v>
          </cell>
          <cell r="J632" t="str">
            <v>KHE</v>
          </cell>
          <cell r="K632" t="str">
            <v>E</v>
          </cell>
          <cell r="L632">
            <v>0</v>
          </cell>
          <cell r="M632">
            <v>0</v>
          </cell>
          <cell r="N632" t="str">
            <v>A</v>
          </cell>
          <cell r="O632" t="str">
            <v>E</v>
          </cell>
          <cell r="P632">
            <v>0</v>
          </cell>
          <cell r="Q632" t="str">
            <v>-</v>
          </cell>
          <cell r="R632">
            <v>0</v>
          </cell>
          <cell r="S632" t="str">
            <v>D</v>
          </cell>
        </row>
        <row r="633">
          <cell r="E633">
            <v>639</v>
          </cell>
          <cell r="F633" t="str">
            <v>CHY017</v>
          </cell>
          <cell r="G633">
            <v>-999</v>
          </cell>
          <cell r="H633">
            <v>23.214700000000001</v>
          </cell>
          <cell r="I633">
            <v>120.268</v>
          </cell>
          <cell r="J633" t="str">
            <v>LHD</v>
          </cell>
          <cell r="K633" t="str">
            <v>D</v>
          </cell>
          <cell r="L633">
            <v>0</v>
          </cell>
          <cell r="M633">
            <v>0</v>
          </cell>
          <cell r="N633" t="str">
            <v>A</v>
          </cell>
          <cell r="O633" t="str">
            <v>E</v>
          </cell>
          <cell r="P633">
            <v>0</v>
          </cell>
          <cell r="Q633" t="str">
            <v>-</v>
          </cell>
          <cell r="R633">
            <v>0</v>
          </cell>
          <cell r="S633" t="str">
            <v>D</v>
          </cell>
        </row>
        <row r="634">
          <cell r="E634">
            <v>640</v>
          </cell>
          <cell r="F634" t="str">
            <v>CHY019</v>
          </cell>
          <cell r="G634">
            <v>-999</v>
          </cell>
          <cell r="H634">
            <v>23.179500000000001</v>
          </cell>
          <cell r="I634">
            <v>120.4778</v>
          </cell>
          <cell r="J634" t="str">
            <v>IQB</v>
          </cell>
          <cell r="K634" t="str">
            <v>B</v>
          </cell>
          <cell r="L634">
            <v>0</v>
          </cell>
          <cell r="M634">
            <v>0</v>
          </cell>
          <cell r="N634" t="str">
            <v>C</v>
          </cell>
          <cell r="O634" t="str">
            <v>C</v>
          </cell>
          <cell r="P634">
            <v>0</v>
          </cell>
          <cell r="Q634" t="str">
            <v>-</v>
          </cell>
          <cell r="R634">
            <v>0</v>
          </cell>
          <cell r="S634" t="str">
            <v>C</v>
          </cell>
        </row>
        <row r="635">
          <cell r="E635">
            <v>641</v>
          </cell>
          <cell r="F635" t="str">
            <v>CHY022</v>
          </cell>
          <cell r="G635">
            <v>-999</v>
          </cell>
          <cell r="H635">
            <v>23.0457</v>
          </cell>
          <cell r="I635">
            <v>120.4615</v>
          </cell>
          <cell r="J635" t="str">
            <v>IQB</v>
          </cell>
          <cell r="K635" t="str">
            <v>B</v>
          </cell>
          <cell r="L635">
            <v>0</v>
          </cell>
          <cell r="M635">
            <v>0</v>
          </cell>
          <cell r="N635" t="str">
            <v>C</v>
          </cell>
          <cell r="O635" t="str">
            <v>C</v>
          </cell>
          <cell r="P635">
            <v>0</v>
          </cell>
          <cell r="Q635" t="str">
            <v>-</v>
          </cell>
          <cell r="R635">
            <v>0</v>
          </cell>
          <cell r="S635" t="str">
            <v>C</v>
          </cell>
        </row>
        <row r="636">
          <cell r="E636">
            <v>642</v>
          </cell>
          <cell r="F636" t="str">
            <v>CHY023</v>
          </cell>
          <cell r="G636">
            <v>-999</v>
          </cell>
          <cell r="H636">
            <v>22.965499999999999</v>
          </cell>
          <cell r="I636">
            <v>120.28</v>
          </cell>
          <cell r="J636" t="str">
            <v>IHD</v>
          </cell>
          <cell r="K636" t="str">
            <v>D</v>
          </cell>
          <cell r="L636">
            <v>0</v>
          </cell>
          <cell r="M636">
            <v>0</v>
          </cell>
          <cell r="N636" t="str">
            <v>A</v>
          </cell>
          <cell r="O636" t="str">
            <v>D</v>
          </cell>
          <cell r="P636">
            <v>0</v>
          </cell>
          <cell r="Q636" t="str">
            <v>-</v>
          </cell>
          <cell r="R636">
            <v>0</v>
          </cell>
          <cell r="S636" t="str">
            <v>D</v>
          </cell>
        </row>
        <row r="637">
          <cell r="E637">
            <v>643</v>
          </cell>
          <cell r="F637" t="str">
            <v>CHY024</v>
          </cell>
          <cell r="G637">
            <v>-999</v>
          </cell>
          <cell r="H637">
            <v>23.757000000000001</v>
          </cell>
          <cell r="I637">
            <v>120.6062</v>
          </cell>
          <cell r="J637" t="str">
            <v>IQB</v>
          </cell>
          <cell r="K637" t="str">
            <v>B</v>
          </cell>
          <cell r="L637">
            <v>0</v>
          </cell>
          <cell r="M637">
            <v>0</v>
          </cell>
          <cell r="N637" t="str">
            <v>C</v>
          </cell>
          <cell r="O637" t="str">
            <v>D</v>
          </cell>
          <cell r="P637">
            <v>0</v>
          </cell>
          <cell r="Q637" t="str">
            <v>-</v>
          </cell>
          <cell r="R637">
            <v>0</v>
          </cell>
          <cell r="S637" t="str">
            <v>C</v>
          </cell>
        </row>
        <row r="638">
          <cell r="E638">
            <v>644</v>
          </cell>
          <cell r="F638" t="str">
            <v>CHY025</v>
          </cell>
          <cell r="G638">
            <v>-999</v>
          </cell>
          <cell r="H638">
            <v>23.779499999999999</v>
          </cell>
          <cell r="I638">
            <v>120.5137</v>
          </cell>
          <cell r="J638" t="str">
            <v>LHD</v>
          </cell>
          <cell r="K638" t="str">
            <v>D</v>
          </cell>
          <cell r="L638">
            <v>0</v>
          </cell>
          <cell r="M638">
            <v>0</v>
          </cell>
          <cell r="N638" t="str">
            <v>A</v>
          </cell>
          <cell r="O638" t="str">
            <v>E</v>
          </cell>
          <cell r="P638">
            <v>0</v>
          </cell>
          <cell r="Q638" t="str">
            <v>-</v>
          </cell>
          <cell r="R638">
            <v>0</v>
          </cell>
          <cell r="S638" t="str">
            <v>D</v>
          </cell>
        </row>
        <row r="639">
          <cell r="E639">
            <v>645</v>
          </cell>
          <cell r="F639" t="str">
            <v>CHY026</v>
          </cell>
          <cell r="G639">
            <v>-999</v>
          </cell>
          <cell r="H639">
            <v>23.7987</v>
          </cell>
          <cell r="I639">
            <v>120.4113</v>
          </cell>
          <cell r="J639" t="str">
            <v>LHE</v>
          </cell>
          <cell r="K639" t="str">
            <v>E</v>
          </cell>
          <cell r="L639">
            <v>0</v>
          </cell>
          <cell r="M639">
            <v>0</v>
          </cell>
          <cell r="N639" t="str">
            <v>A</v>
          </cell>
          <cell r="O639" t="str">
            <v>E</v>
          </cell>
          <cell r="P639">
            <v>0</v>
          </cell>
          <cell r="Q639" t="str">
            <v>-</v>
          </cell>
          <cell r="R639">
            <v>0</v>
          </cell>
          <cell r="S639" t="str">
            <v>D</v>
          </cell>
        </row>
        <row r="640">
          <cell r="E640">
            <v>646</v>
          </cell>
          <cell r="F640" t="str">
            <v>CHY027</v>
          </cell>
          <cell r="G640">
            <v>-999</v>
          </cell>
          <cell r="H640">
            <v>23.751999999999999</v>
          </cell>
          <cell r="I640">
            <v>120.24679999999999</v>
          </cell>
          <cell r="J640" t="str">
            <v>KHD</v>
          </cell>
          <cell r="K640" t="str">
            <v>D</v>
          </cell>
          <cell r="L640">
            <v>0</v>
          </cell>
          <cell r="M640">
            <v>0</v>
          </cell>
          <cell r="N640" t="str">
            <v>A</v>
          </cell>
          <cell r="O640" t="str">
            <v>E</v>
          </cell>
          <cell r="P640">
            <v>0</v>
          </cell>
          <cell r="Q640" t="str">
            <v>-</v>
          </cell>
          <cell r="R640">
            <v>0</v>
          </cell>
          <cell r="S640" t="str">
            <v>D</v>
          </cell>
        </row>
        <row r="641">
          <cell r="E641">
            <v>647</v>
          </cell>
          <cell r="F641" t="str">
            <v>CHY028</v>
          </cell>
          <cell r="G641">
            <v>-999</v>
          </cell>
          <cell r="H641">
            <v>23.632000000000001</v>
          </cell>
          <cell r="I641">
            <v>120.6052</v>
          </cell>
          <cell r="J641" t="str">
            <v>IPA</v>
          </cell>
          <cell r="K641" t="str">
            <v>A</v>
          </cell>
          <cell r="L641">
            <v>0</v>
          </cell>
          <cell r="M641">
            <v>0</v>
          </cell>
          <cell r="N641" t="str">
            <v>C</v>
          </cell>
          <cell r="O641" t="str">
            <v>D</v>
          </cell>
          <cell r="P641">
            <v>0</v>
          </cell>
          <cell r="Q641" t="str">
            <v>-</v>
          </cell>
          <cell r="R641">
            <v>0</v>
          </cell>
          <cell r="S641" t="str">
            <v>C</v>
          </cell>
        </row>
        <row r="642">
          <cell r="E642">
            <v>648</v>
          </cell>
          <cell r="F642" t="str">
            <v>CHY029</v>
          </cell>
          <cell r="G642">
            <v>-999</v>
          </cell>
          <cell r="H642">
            <v>23.613499999999998</v>
          </cell>
          <cell r="I642">
            <v>120.5282</v>
          </cell>
          <cell r="J642" t="str">
            <v>LQD</v>
          </cell>
          <cell r="K642" t="str">
            <v>D</v>
          </cell>
          <cell r="L642">
            <v>0</v>
          </cell>
          <cell r="M642">
            <v>0</v>
          </cell>
          <cell r="N642" t="str">
            <v>C</v>
          </cell>
          <cell r="O642" t="str">
            <v>D</v>
          </cell>
          <cell r="P642">
            <v>0</v>
          </cell>
          <cell r="Q642" t="str">
            <v>-</v>
          </cell>
          <cell r="R642">
            <v>0</v>
          </cell>
          <cell r="S642" t="str">
            <v>C</v>
          </cell>
        </row>
        <row r="643">
          <cell r="E643">
            <v>649</v>
          </cell>
          <cell r="F643" t="str">
            <v>CHY032</v>
          </cell>
          <cell r="G643">
            <v>-999</v>
          </cell>
          <cell r="H643">
            <v>23.579899999999999</v>
          </cell>
          <cell r="I643">
            <v>120.291</v>
          </cell>
          <cell r="J643" t="str">
            <v>LHD</v>
          </cell>
          <cell r="K643" t="str">
            <v>D</v>
          </cell>
          <cell r="L643">
            <v>0</v>
          </cell>
          <cell r="M643">
            <v>0</v>
          </cell>
          <cell r="N643" t="str">
            <v>A</v>
          </cell>
          <cell r="O643" t="str">
            <v>E</v>
          </cell>
          <cell r="P643">
            <v>0</v>
          </cell>
          <cell r="Q643" t="str">
            <v>-</v>
          </cell>
          <cell r="R643">
            <v>0</v>
          </cell>
          <cell r="S643" t="str">
            <v>D</v>
          </cell>
        </row>
        <row r="644">
          <cell r="E644">
            <v>650</v>
          </cell>
          <cell r="F644" t="str">
            <v>CHY033</v>
          </cell>
          <cell r="G644">
            <v>-999</v>
          </cell>
          <cell r="H644">
            <v>23.540700000000001</v>
          </cell>
          <cell r="I644">
            <v>120.2153</v>
          </cell>
          <cell r="J644" t="str">
            <v>LHD</v>
          </cell>
          <cell r="K644" t="str">
            <v>D</v>
          </cell>
          <cell r="L644">
            <v>0</v>
          </cell>
          <cell r="M644">
            <v>0</v>
          </cell>
          <cell r="N644" t="str">
            <v>A</v>
          </cell>
          <cell r="O644" t="str">
            <v>E</v>
          </cell>
          <cell r="P644">
            <v>0</v>
          </cell>
          <cell r="Q644" t="str">
            <v>-</v>
          </cell>
          <cell r="R644">
            <v>0</v>
          </cell>
          <cell r="S644" t="str">
            <v>D</v>
          </cell>
        </row>
        <row r="645">
          <cell r="E645">
            <v>651</v>
          </cell>
          <cell r="F645" t="str">
            <v>CHY034</v>
          </cell>
          <cell r="G645">
            <v>-999</v>
          </cell>
          <cell r="H645">
            <v>23.5212</v>
          </cell>
          <cell r="I645">
            <v>120.54430000000001</v>
          </cell>
          <cell r="J645" t="str">
            <v>KPA</v>
          </cell>
          <cell r="K645" t="str">
            <v>A</v>
          </cell>
          <cell r="L645">
            <v>0</v>
          </cell>
          <cell r="M645">
            <v>0</v>
          </cell>
          <cell r="N645" t="str">
            <v>C</v>
          </cell>
          <cell r="O645" t="str">
            <v>D</v>
          </cell>
          <cell r="P645">
            <v>0</v>
          </cell>
          <cell r="Q645" t="str">
            <v>-</v>
          </cell>
          <cell r="R645">
            <v>0</v>
          </cell>
          <cell r="S645" t="str">
            <v>C</v>
          </cell>
        </row>
        <row r="646">
          <cell r="E646">
            <v>652</v>
          </cell>
          <cell r="F646" t="str">
            <v>CHY035</v>
          </cell>
          <cell r="G646">
            <v>-999</v>
          </cell>
          <cell r="H646">
            <v>23.52</v>
          </cell>
          <cell r="I646">
            <v>120.584</v>
          </cell>
          <cell r="J646" t="str">
            <v>IQB</v>
          </cell>
          <cell r="K646" t="str">
            <v>B</v>
          </cell>
          <cell r="L646">
            <v>0</v>
          </cell>
          <cell r="M646">
            <v>0</v>
          </cell>
          <cell r="N646" t="str">
            <v>C</v>
          </cell>
          <cell r="O646" t="str">
            <v>D</v>
          </cell>
          <cell r="P646">
            <v>0</v>
          </cell>
          <cell r="Q646" t="str">
            <v>-</v>
          </cell>
          <cell r="R646">
            <v>0</v>
          </cell>
          <cell r="S646" t="str">
            <v>C</v>
          </cell>
        </row>
        <row r="647">
          <cell r="E647">
            <v>653</v>
          </cell>
          <cell r="F647" t="str">
            <v>CHY036</v>
          </cell>
          <cell r="G647">
            <v>-999</v>
          </cell>
          <cell r="H647">
            <v>23.607299999999999</v>
          </cell>
          <cell r="I647">
            <v>120.47880000000001</v>
          </cell>
          <cell r="J647" t="str">
            <v>IHD</v>
          </cell>
          <cell r="K647" t="str">
            <v>D</v>
          </cell>
          <cell r="L647">
            <v>0</v>
          </cell>
          <cell r="M647">
            <v>0</v>
          </cell>
          <cell r="N647" t="str">
            <v>A</v>
          </cell>
          <cell r="O647" t="str">
            <v>D</v>
          </cell>
          <cell r="P647">
            <v>0</v>
          </cell>
          <cell r="Q647" t="str">
            <v>-</v>
          </cell>
          <cell r="R647">
            <v>0</v>
          </cell>
          <cell r="S647" t="str">
            <v>D</v>
          </cell>
        </row>
        <row r="648">
          <cell r="E648">
            <v>654</v>
          </cell>
          <cell r="F648" t="str">
            <v>CHY039</v>
          </cell>
          <cell r="G648">
            <v>-999</v>
          </cell>
          <cell r="H648">
            <v>23.520700000000001</v>
          </cell>
          <cell r="I648">
            <v>120.34399999999999</v>
          </cell>
          <cell r="J648" t="str">
            <v>IHD</v>
          </cell>
          <cell r="K648" t="str">
            <v>D</v>
          </cell>
          <cell r="L648">
            <v>0</v>
          </cell>
          <cell r="M648">
            <v>0</v>
          </cell>
          <cell r="N648" t="str">
            <v>A</v>
          </cell>
          <cell r="O648" t="str">
            <v>E</v>
          </cell>
          <cell r="P648">
            <v>0</v>
          </cell>
          <cell r="Q648" t="str">
            <v>-</v>
          </cell>
          <cell r="R648">
            <v>0</v>
          </cell>
          <cell r="S648" t="str">
            <v>D</v>
          </cell>
        </row>
        <row r="649">
          <cell r="E649">
            <v>655</v>
          </cell>
          <cell r="F649" t="str">
            <v>CHY041</v>
          </cell>
          <cell r="G649">
            <v>-999</v>
          </cell>
          <cell r="H649">
            <v>23.438800000000001</v>
          </cell>
          <cell r="I649">
            <v>120.59569999999999</v>
          </cell>
          <cell r="J649" t="str">
            <v>IMA</v>
          </cell>
          <cell r="K649" t="str">
            <v>A</v>
          </cell>
          <cell r="L649">
            <v>0</v>
          </cell>
          <cell r="M649">
            <v>0</v>
          </cell>
          <cell r="N649" t="str">
            <v>C</v>
          </cell>
          <cell r="O649" t="str">
            <v>D</v>
          </cell>
          <cell r="P649">
            <v>0</v>
          </cell>
          <cell r="Q649" t="str">
            <v>-</v>
          </cell>
          <cell r="R649">
            <v>0</v>
          </cell>
          <cell r="S649" t="str">
            <v>C</v>
          </cell>
        </row>
        <row r="650">
          <cell r="E650">
            <v>656</v>
          </cell>
          <cell r="F650" t="str">
            <v>CHY042</v>
          </cell>
          <cell r="G650">
            <v>-999</v>
          </cell>
          <cell r="H650">
            <v>23.3583</v>
          </cell>
          <cell r="I650">
            <v>120.58329999999999</v>
          </cell>
          <cell r="J650" t="str">
            <v>IMA</v>
          </cell>
          <cell r="K650" t="str">
            <v>A</v>
          </cell>
          <cell r="L650">
            <v>0</v>
          </cell>
          <cell r="M650">
            <v>0</v>
          </cell>
          <cell r="N650" t="str">
            <v>C</v>
          </cell>
          <cell r="O650" t="str">
            <v>B</v>
          </cell>
          <cell r="P650">
            <v>0</v>
          </cell>
          <cell r="Q650" t="str">
            <v>-</v>
          </cell>
          <cell r="R650">
            <v>0</v>
          </cell>
          <cell r="S650" t="str">
            <v>C</v>
          </cell>
        </row>
        <row r="651">
          <cell r="E651">
            <v>657</v>
          </cell>
          <cell r="F651" t="str">
            <v>CHY044</v>
          </cell>
          <cell r="G651">
            <v>-999</v>
          </cell>
          <cell r="H651">
            <v>23.383199999999999</v>
          </cell>
          <cell r="I651">
            <v>120.1635</v>
          </cell>
          <cell r="J651" t="str">
            <v>KHD</v>
          </cell>
          <cell r="K651" t="str">
            <v>D</v>
          </cell>
          <cell r="L651">
            <v>0</v>
          </cell>
          <cell r="M651">
            <v>0</v>
          </cell>
          <cell r="N651" t="str">
            <v>A</v>
          </cell>
          <cell r="O651" t="str">
            <v>E</v>
          </cell>
          <cell r="P651">
            <v>0</v>
          </cell>
          <cell r="Q651" t="str">
            <v>-</v>
          </cell>
          <cell r="R651">
            <v>0</v>
          </cell>
          <cell r="S651" t="str">
            <v>D</v>
          </cell>
        </row>
        <row r="652">
          <cell r="E652">
            <v>658</v>
          </cell>
          <cell r="F652" t="str">
            <v>CHY046</v>
          </cell>
          <cell r="G652">
            <v>-999</v>
          </cell>
          <cell r="H652">
            <v>23.476500000000001</v>
          </cell>
          <cell r="I652">
            <v>120.4632</v>
          </cell>
          <cell r="J652" t="str">
            <v>IQB</v>
          </cell>
          <cell r="K652" t="str">
            <v>B</v>
          </cell>
          <cell r="L652">
            <v>0</v>
          </cell>
          <cell r="M652">
            <v>0</v>
          </cell>
          <cell r="N652" t="str">
            <v>C</v>
          </cell>
          <cell r="O652" t="str">
            <v>C</v>
          </cell>
          <cell r="P652">
            <v>0</v>
          </cell>
          <cell r="Q652" t="str">
            <v>-</v>
          </cell>
          <cell r="R652">
            <v>0</v>
          </cell>
          <cell r="S652" t="str">
            <v>C</v>
          </cell>
        </row>
        <row r="653">
          <cell r="E653">
            <v>659</v>
          </cell>
          <cell r="F653" t="str">
            <v>CHY047</v>
          </cell>
          <cell r="G653">
            <v>-999</v>
          </cell>
          <cell r="H653">
            <v>23.4938</v>
          </cell>
          <cell r="I653">
            <v>120.4468</v>
          </cell>
          <cell r="J653" t="str">
            <v>IHD</v>
          </cell>
          <cell r="K653" t="str">
            <v>D</v>
          </cell>
          <cell r="L653">
            <v>0</v>
          </cell>
          <cell r="M653">
            <v>0</v>
          </cell>
          <cell r="N653" t="str">
            <v>F</v>
          </cell>
          <cell r="O653" t="str">
            <v>D</v>
          </cell>
          <cell r="P653">
            <v>0</v>
          </cell>
          <cell r="Q653" t="str">
            <v>-</v>
          </cell>
          <cell r="R653">
            <v>0</v>
          </cell>
          <cell r="S653" t="str">
            <v>E</v>
          </cell>
        </row>
        <row r="654">
          <cell r="E654">
            <v>660</v>
          </cell>
          <cell r="F654" t="str">
            <v>CHY050</v>
          </cell>
          <cell r="G654">
            <v>-999</v>
          </cell>
          <cell r="H654">
            <v>23.2803</v>
          </cell>
          <cell r="I654">
            <v>120.4083</v>
          </cell>
          <cell r="J654" t="str">
            <v>IQB</v>
          </cell>
          <cell r="K654" t="str">
            <v>B</v>
          </cell>
          <cell r="L654">
            <v>0</v>
          </cell>
          <cell r="M654">
            <v>0</v>
          </cell>
          <cell r="N654" t="str">
            <v>C</v>
          </cell>
          <cell r="O654" t="str">
            <v>C</v>
          </cell>
          <cell r="P654">
            <v>0</v>
          </cell>
          <cell r="Q654" t="str">
            <v>-</v>
          </cell>
          <cell r="R654">
            <v>0</v>
          </cell>
          <cell r="S654" t="str">
            <v>C</v>
          </cell>
        </row>
        <row r="655">
          <cell r="E655">
            <v>661</v>
          </cell>
          <cell r="F655" t="str">
            <v>CHY052</v>
          </cell>
          <cell r="G655">
            <v>-999</v>
          </cell>
          <cell r="H655">
            <v>23.287800000000001</v>
          </cell>
          <cell r="I655">
            <v>120.501</v>
          </cell>
          <cell r="J655" t="str">
            <v>IHB</v>
          </cell>
          <cell r="K655" t="str">
            <v>B</v>
          </cell>
          <cell r="L655">
            <v>0</v>
          </cell>
          <cell r="M655">
            <v>0</v>
          </cell>
          <cell r="N655" t="str">
            <v>C</v>
          </cell>
          <cell r="O655" t="str">
            <v>C</v>
          </cell>
          <cell r="P655">
            <v>0</v>
          </cell>
          <cell r="Q655" t="str">
            <v>-</v>
          </cell>
          <cell r="R655">
            <v>0</v>
          </cell>
          <cell r="S655" t="str">
            <v>C</v>
          </cell>
        </row>
        <row r="656">
          <cell r="E656">
            <v>662</v>
          </cell>
          <cell r="F656" t="str">
            <v>CHY054</v>
          </cell>
          <cell r="G656">
            <v>-999</v>
          </cell>
          <cell r="H656">
            <v>23.307700000000001</v>
          </cell>
          <cell r="I656">
            <v>120.30970000000001</v>
          </cell>
          <cell r="J656" t="str">
            <v>LHD</v>
          </cell>
          <cell r="K656" t="str">
            <v>D</v>
          </cell>
          <cell r="L656">
            <v>0</v>
          </cell>
          <cell r="M656">
            <v>0</v>
          </cell>
          <cell r="N656" t="str">
            <v>F</v>
          </cell>
          <cell r="O656" t="str">
            <v>E</v>
          </cell>
          <cell r="P656">
            <v>0</v>
          </cell>
          <cell r="Q656" t="str">
            <v>-</v>
          </cell>
          <cell r="R656">
            <v>0</v>
          </cell>
          <cell r="S656" t="str">
            <v>E</v>
          </cell>
        </row>
        <row r="657">
          <cell r="E657">
            <v>663</v>
          </cell>
          <cell r="F657" t="str">
            <v>CHY055</v>
          </cell>
          <cell r="G657">
            <v>-999</v>
          </cell>
          <cell r="H657">
            <v>23.2698</v>
          </cell>
          <cell r="I657">
            <v>120.2705</v>
          </cell>
          <cell r="J657" t="str">
            <v>IHE</v>
          </cell>
          <cell r="K657" t="str">
            <v>E</v>
          </cell>
          <cell r="L657">
            <v>0</v>
          </cell>
          <cell r="M657">
            <v>0</v>
          </cell>
          <cell r="N657" t="str">
            <v>A</v>
          </cell>
          <cell r="O657" t="str">
            <v>E</v>
          </cell>
          <cell r="P657">
            <v>0</v>
          </cell>
          <cell r="Q657" t="str">
            <v>-</v>
          </cell>
          <cell r="R657">
            <v>0</v>
          </cell>
          <cell r="S657" t="str">
            <v>D</v>
          </cell>
        </row>
        <row r="658">
          <cell r="E658">
            <v>664</v>
          </cell>
          <cell r="F658" t="str">
            <v>CHY057</v>
          </cell>
          <cell r="G658">
            <v>-999</v>
          </cell>
          <cell r="H658">
            <v>23.1495</v>
          </cell>
          <cell r="I658">
            <v>120.4098</v>
          </cell>
          <cell r="J658" t="str">
            <v>IQB</v>
          </cell>
          <cell r="K658" t="str">
            <v>B</v>
          </cell>
          <cell r="L658">
            <v>0</v>
          </cell>
          <cell r="M658">
            <v>0</v>
          </cell>
          <cell r="N658" t="str">
            <v>F</v>
          </cell>
          <cell r="O658" t="str">
            <v>C</v>
          </cell>
          <cell r="P658">
            <v>0</v>
          </cell>
          <cell r="Q658" t="str">
            <v>-</v>
          </cell>
          <cell r="R658">
            <v>0</v>
          </cell>
          <cell r="S658" t="str">
            <v>E</v>
          </cell>
        </row>
        <row r="659">
          <cell r="E659">
            <v>665</v>
          </cell>
          <cell r="F659" t="str">
            <v>CHY058</v>
          </cell>
          <cell r="G659">
            <v>-999</v>
          </cell>
          <cell r="H659">
            <v>23.172499999999999</v>
          </cell>
          <cell r="I659">
            <v>120.3192</v>
          </cell>
          <cell r="J659" t="str">
            <v>IHD</v>
          </cell>
          <cell r="K659" t="str">
            <v>D</v>
          </cell>
          <cell r="L659">
            <v>0</v>
          </cell>
          <cell r="M659">
            <v>0</v>
          </cell>
          <cell r="N659" t="str">
            <v>A</v>
          </cell>
          <cell r="O659" t="str">
            <v>D</v>
          </cell>
          <cell r="P659">
            <v>0</v>
          </cell>
          <cell r="Q659" t="str">
            <v>-</v>
          </cell>
          <cell r="R659">
            <v>0</v>
          </cell>
          <cell r="S659" t="str">
            <v>D</v>
          </cell>
        </row>
        <row r="660">
          <cell r="E660">
            <v>666</v>
          </cell>
          <cell r="F660" t="str">
            <v>CHY059</v>
          </cell>
          <cell r="G660">
            <v>-999</v>
          </cell>
          <cell r="H660">
            <v>23.184000000000001</v>
          </cell>
          <cell r="I660">
            <v>120.10250000000001</v>
          </cell>
          <cell r="J660" t="str">
            <v>KHD</v>
          </cell>
          <cell r="K660" t="str">
            <v>D</v>
          </cell>
          <cell r="L660">
            <v>0</v>
          </cell>
          <cell r="M660">
            <v>0</v>
          </cell>
          <cell r="N660" t="str">
            <v>A</v>
          </cell>
          <cell r="O660" t="str">
            <v>E</v>
          </cell>
          <cell r="P660">
            <v>0</v>
          </cell>
          <cell r="Q660" t="str">
            <v>-</v>
          </cell>
          <cell r="R660">
            <v>0</v>
          </cell>
          <cell r="S660" t="str">
            <v>D</v>
          </cell>
        </row>
        <row r="661">
          <cell r="E661">
            <v>667</v>
          </cell>
          <cell r="F661" t="str">
            <v>CHY060</v>
          </cell>
          <cell r="G661">
            <v>-999</v>
          </cell>
          <cell r="H661">
            <v>23.124300000000002</v>
          </cell>
          <cell r="I661">
            <v>120.2392</v>
          </cell>
          <cell r="J661" t="str">
            <v>IHD</v>
          </cell>
          <cell r="K661" t="str">
            <v>D</v>
          </cell>
          <cell r="L661">
            <v>0</v>
          </cell>
          <cell r="M661">
            <v>0</v>
          </cell>
          <cell r="N661" t="str">
            <v>A</v>
          </cell>
          <cell r="O661" t="str">
            <v>E</v>
          </cell>
          <cell r="P661">
            <v>0</v>
          </cell>
          <cell r="Q661" t="str">
            <v>-</v>
          </cell>
          <cell r="R661">
            <v>0</v>
          </cell>
          <cell r="S661" t="str">
            <v>D</v>
          </cell>
        </row>
        <row r="662">
          <cell r="E662">
            <v>668</v>
          </cell>
          <cell r="F662" t="str">
            <v>CHY061</v>
          </cell>
          <cell r="G662">
            <v>-999</v>
          </cell>
          <cell r="H662">
            <v>23.076799999999999</v>
          </cell>
          <cell r="I662">
            <v>120.5107</v>
          </cell>
          <cell r="J662" t="str">
            <v>IHB</v>
          </cell>
          <cell r="K662" t="str">
            <v>B</v>
          </cell>
          <cell r="L662">
            <v>0</v>
          </cell>
          <cell r="M662">
            <v>0</v>
          </cell>
          <cell r="N662" t="str">
            <v>C</v>
          </cell>
          <cell r="O662" t="str">
            <v>C</v>
          </cell>
          <cell r="P662">
            <v>0</v>
          </cell>
          <cell r="Q662" t="str">
            <v>-</v>
          </cell>
          <cell r="R662">
            <v>0</v>
          </cell>
          <cell r="S662" t="str">
            <v>C</v>
          </cell>
        </row>
        <row r="663">
          <cell r="E663">
            <v>669</v>
          </cell>
          <cell r="F663" t="str">
            <v>CHY062</v>
          </cell>
          <cell r="G663">
            <v>-999</v>
          </cell>
          <cell r="H663">
            <v>23.121300000000002</v>
          </cell>
          <cell r="I663">
            <v>120.45</v>
          </cell>
          <cell r="J663" t="str">
            <v>IHD</v>
          </cell>
          <cell r="K663" t="str">
            <v>D</v>
          </cell>
          <cell r="L663">
            <v>0</v>
          </cell>
          <cell r="M663">
            <v>0</v>
          </cell>
          <cell r="N663" t="str">
            <v>C</v>
          </cell>
          <cell r="O663" t="str">
            <v>D</v>
          </cell>
          <cell r="P663">
            <v>0</v>
          </cell>
          <cell r="Q663" t="str">
            <v>-</v>
          </cell>
          <cell r="R663">
            <v>0</v>
          </cell>
          <cell r="S663" t="str">
            <v>C</v>
          </cell>
        </row>
        <row r="664">
          <cell r="E664">
            <v>670</v>
          </cell>
          <cell r="F664" t="str">
            <v>CHY063</v>
          </cell>
          <cell r="G664">
            <v>-999</v>
          </cell>
          <cell r="H664">
            <v>23.027000000000001</v>
          </cell>
          <cell r="I664">
            <v>120.3402</v>
          </cell>
          <cell r="J664" t="str">
            <v>IQB</v>
          </cell>
          <cell r="K664" t="str">
            <v>B</v>
          </cell>
          <cell r="L664">
            <v>0</v>
          </cell>
          <cell r="M664">
            <v>0</v>
          </cell>
          <cell r="N664" t="str">
            <v>F</v>
          </cell>
          <cell r="O664" t="str">
            <v>D</v>
          </cell>
          <cell r="P664">
            <v>0</v>
          </cell>
          <cell r="Q664" t="str">
            <v>-</v>
          </cell>
          <cell r="R664">
            <v>0</v>
          </cell>
          <cell r="S664" t="str">
            <v>E</v>
          </cell>
        </row>
        <row r="665">
          <cell r="E665">
            <v>671</v>
          </cell>
          <cell r="F665" t="str">
            <v>CHY065</v>
          </cell>
          <cell r="G665">
            <v>-999</v>
          </cell>
          <cell r="H665">
            <v>22.905999999999999</v>
          </cell>
          <cell r="I665">
            <v>120.345</v>
          </cell>
          <cell r="J665" t="str">
            <v>IHD</v>
          </cell>
          <cell r="K665" t="str">
            <v>D</v>
          </cell>
          <cell r="L665">
            <v>0</v>
          </cell>
          <cell r="M665">
            <v>0</v>
          </cell>
          <cell r="N665" t="str">
            <v>A</v>
          </cell>
          <cell r="O665" t="str">
            <v>D</v>
          </cell>
          <cell r="P665">
            <v>0</v>
          </cell>
          <cell r="Q665" t="str">
            <v>-</v>
          </cell>
          <cell r="R665">
            <v>0</v>
          </cell>
          <cell r="S665" t="str">
            <v>D</v>
          </cell>
        </row>
        <row r="666">
          <cell r="E666">
            <v>672</v>
          </cell>
          <cell r="F666" t="str">
            <v>CHY066</v>
          </cell>
          <cell r="G666">
            <v>-999</v>
          </cell>
          <cell r="H666">
            <v>22.920500000000001</v>
          </cell>
          <cell r="I666">
            <v>120.20780000000001</v>
          </cell>
          <cell r="J666" t="str">
            <v>KHD</v>
          </cell>
          <cell r="K666" t="str">
            <v>D</v>
          </cell>
          <cell r="L666">
            <v>0</v>
          </cell>
          <cell r="M666">
            <v>0</v>
          </cell>
          <cell r="N666" t="str">
            <v>A</v>
          </cell>
          <cell r="O666" t="str">
            <v>E</v>
          </cell>
          <cell r="P666">
            <v>0</v>
          </cell>
          <cell r="Q666" t="str">
            <v>-</v>
          </cell>
          <cell r="R666">
            <v>0</v>
          </cell>
          <cell r="S666" t="str">
            <v>D</v>
          </cell>
        </row>
        <row r="667">
          <cell r="E667">
            <v>673</v>
          </cell>
          <cell r="F667" t="str">
            <v>CHY067</v>
          </cell>
          <cell r="G667">
            <v>-999</v>
          </cell>
          <cell r="H667">
            <v>22.998999999999999</v>
          </cell>
          <cell r="I667">
            <v>120.1837</v>
          </cell>
          <cell r="J667" t="str">
            <v>IHD</v>
          </cell>
          <cell r="K667" t="str">
            <v>D</v>
          </cell>
          <cell r="L667">
            <v>0</v>
          </cell>
          <cell r="M667">
            <v>0</v>
          </cell>
          <cell r="N667" t="str">
            <v>A</v>
          </cell>
          <cell r="O667" t="str">
            <v>E</v>
          </cell>
          <cell r="P667">
            <v>0</v>
          </cell>
          <cell r="Q667" t="str">
            <v>-</v>
          </cell>
          <cell r="R667">
            <v>0</v>
          </cell>
          <cell r="S667" t="str">
            <v>D</v>
          </cell>
        </row>
        <row r="668">
          <cell r="E668">
            <v>674</v>
          </cell>
          <cell r="F668" t="str">
            <v>CHY069</v>
          </cell>
          <cell r="G668">
            <v>-999</v>
          </cell>
          <cell r="H668">
            <v>22.973700000000001</v>
          </cell>
          <cell r="I668">
            <v>120.1815</v>
          </cell>
          <cell r="J668" t="str">
            <v>IHE</v>
          </cell>
          <cell r="K668" t="str">
            <v>E</v>
          </cell>
          <cell r="L668">
            <v>0</v>
          </cell>
          <cell r="M668">
            <v>0</v>
          </cell>
          <cell r="N668" t="str">
            <v>A</v>
          </cell>
          <cell r="O668" t="str">
            <v>E</v>
          </cell>
          <cell r="P668">
            <v>0</v>
          </cell>
          <cell r="Q668" t="str">
            <v>-</v>
          </cell>
          <cell r="R668">
            <v>0</v>
          </cell>
          <cell r="S668" t="str">
            <v>D</v>
          </cell>
        </row>
        <row r="669">
          <cell r="E669">
            <v>675</v>
          </cell>
          <cell r="F669" t="str">
            <v>CHY070</v>
          </cell>
          <cell r="G669">
            <v>-999</v>
          </cell>
          <cell r="H669">
            <v>22.971</v>
          </cell>
          <cell r="I669">
            <v>120.2286</v>
          </cell>
          <cell r="J669" t="str">
            <v>IHD</v>
          </cell>
          <cell r="K669" t="str">
            <v>D</v>
          </cell>
          <cell r="L669">
            <v>0</v>
          </cell>
          <cell r="M669">
            <v>0</v>
          </cell>
          <cell r="N669" t="str">
            <v>A</v>
          </cell>
          <cell r="O669" t="str">
            <v>D</v>
          </cell>
          <cell r="P669">
            <v>0</v>
          </cell>
          <cell r="Q669" t="str">
            <v>-</v>
          </cell>
          <cell r="R669">
            <v>0</v>
          </cell>
          <cell r="S669" t="str">
            <v>D</v>
          </cell>
        </row>
        <row r="670">
          <cell r="E670">
            <v>676</v>
          </cell>
          <cell r="F670" t="str">
            <v>CHY071</v>
          </cell>
          <cell r="G670">
            <v>-999</v>
          </cell>
          <cell r="H670">
            <v>23.064800000000002</v>
          </cell>
          <cell r="I670">
            <v>120.1645</v>
          </cell>
          <cell r="J670" t="str">
            <v>IHE</v>
          </cell>
          <cell r="K670" t="str">
            <v>E</v>
          </cell>
          <cell r="L670">
            <v>0</v>
          </cell>
          <cell r="M670">
            <v>0</v>
          </cell>
          <cell r="N670" t="str">
            <v>A</v>
          </cell>
          <cell r="O670" t="str">
            <v>E</v>
          </cell>
          <cell r="P670">
            <v>0</v>
          </cell>
          <cell r="Q670" t="str">
            <v>-</v>
          </cell>
          <cell r="R670">
            <v>0</v>
          </cell>
          <cell r="S670" t="str">
            <v>D</v>
          </cell>
        </row>
        <row r="671">
          <cell r="E671">
            <v>677</v>
          </cell>
          <cell r="F671" t="str">
            <v>CHY074</v>
          </cell>
          <cell r="G671">
            <v>-999</v>
          </cell>
          <cell r="H671">
            <v>23.510300000000001</v>
          </cell>
          <cell r="I671">
            <v>120.8052</v>
          </cell>
          <cell r="J671" t="str">
            <v>BHB</v>
          </cell>
          <cell r="K671" t="str">
            <v>B</v>
          </cell>
          <cell r="L671">
            <v>0</v>
          </cell>
          <cell r="M671">
            <v>0</v>
          </cell>
          <cell r="N671" t="str">
            <v>C</v>
          </cell>
          <cell r="O671" t="str">
            <v>C</v>
          </cell>
          <cell r="P671">
            <v>0</v>
          </cell>
          <cell r="Q671" t="str">
            <v>-</v>
          </cell>
          <cell r="R671">
            <v>0</v>
          </cell>
          <cell r="S671" t="str">
            <v>C</v>
          </cell>
        </row>
        <row r="672">
          <cell r="E672">
            <v>678</v>
          </cell>
          <cell r="F672" t="str">
            <v>CHY076</v>
          </cell>
          <cell r="G672">
            <v>-999</v>
          </cell>
          <cell r="H672">
            <v>23.638000000000002</v>
          </cell>
          <cell r="I672">
            <v>120.2217</v>
          </cell>
          <cell r="J672" t="str">
            <v>AHD</v>
          </cell>
          <cell r="K672" t="str">
            <v>D</v>
          </cell>
          <cell r="L672">
            <v>0</v>
          </cell>
          <cell r="M672">
            <v>0</v>
          </cell>
          <cell r="N672" t="str">
            <v>F</v>
          </cell>
          <cell r="O672" t="str">
            <v>E</v>
          </cell>
          <cell r="P672">
            <v>0</v>
          </cell>
          <cell r="Q672" t="str">
            <v>-</v>
          </cell>
          <cell r="R672">
            <v>0</v>
          </cell>
          <cell r="S672" t="str">
            <v>E</v>
          </cell>
        </row>
        <row r="673">
          <cell r="E673">
            <v>679</v>
          </cell>
          <cell r="F673" t="str">
            <v>CHY078</v>
          </cell>
          <cell r="G673">
            <v>-999</v>
          </cell>
          <cell r="H673">
            <v>23.040199999999999</v>
          </cell>
          <cell r="I673">
            <v>120.2283</v>
          </cell>
          <cell r="J673" t="str">
            <v>KHD</v>
          </cell>
          <cell r="K673" t="str">
            <v>D</v>
          </cell>
          <cell r="L673">
            <v>0</v>
          </cell>
          <cell r="M673">
            <v>0</v>
          </cell>
          <cell r="N673" t="str">
            <v>F</v>
          </cell>
          <cell r="O673" t="str">
            <v>D</v>
          </cell>
          <cell r="P673">
            <v>0</v>
          </cell>
          <cell r="Q673" t="str">
            <v>-</v>
          </cell>
          <cell r="R673">
            <v>0</v>
          </cell>
          <cell r="S673" t="str">
            <v>E</v>
          </cell>
        </row>
        <row r="674">
          <cell r="E674">
            <v>680</v>
          </cell>
          <cell r="F674" t="str">
            <v>CHY079</v>
          </cell>
          <cell r="G674">
            <v>-999</v>
          </cell>
          <cell r="H674">
            <v>23.184799999999999</v>
          </cell>
          <cell r="I674">
            <v>120.52800000000001</v>
          </cell>
          <cell r="J674" t="str">
            <v>IHB</v>
          </cell>
          <cell r="K674" t="str">
            <v>B</v>
          </cell>
          <cell r="L674">
            <v>0</v>
          </cell>
          <cell r="M674">
            <v>0</v>
          </cell>
          <cell r="N674" t="str">
            <v>C</v>
          </cell>
          <cell r="O674" t="str">
            <v>C</v>
          </cell>
          <cell r="P674">
            <v>0</v>
          </cell>
          <cell r="Q674" t="str">
            <v>-</v>
          </cell>
          <cell r="R674">
            <v>0</v>
          </cell>
          <cell r="S674" t="str">
            <v>C</v>
          </cell>
        </row>
        <row r="675">
          <cell r="E675">
            <v>681</v>
          </cell>
          <cell r="F675" t="str">
            <v>CHY080</v>
          </cell>
          <cell r="G675">
            <v>-999</v>
          </cell>
          <cell r="H675">
            <v>23.597200000000001</v>
          </cell>
          <cell r="I675">
            <v>120.6777</v>
          </cell>
          <cell r="J675" t="str">
            <v>IPA</v>
          </cell>
          <cell r="K675" t="str">
            <v>A</v>
          </cell>
          <cell r="L675">
            <v>0</v>
          </cell>
          <cell r="M675">
            <v>0</v>
          </cell>
          <cell r="N675" t="str">
            <v>C</v>
          </cell>
          <cell r="O675" t="str">
            <v>B</v>
          </cell>
          <cell r="P675">
            <v>0</v>
          </cell>
          <cell r="Q675" t="str">
            <v>-</v>
          </cell>
          <cell r="R675">
            <v>0</v>
          </cell>
          <cell r="S675" t="str">
            <v>C</v>
          </cell>
        </row>
        <row r="676">
          <cell r="E676">
            <v>682</v>
          </cell>
          <cell r="F676" t="str">
            <v>CHY081</v>
          </cell>
          <cell r="G676">
            <v>-999</v>
          </cell>
          <cell r="H676">
            <v>23.266999999999999</v>
          </cell>
          <cell r="I676">
            <v>120.488</v>
          </cell>
          <cell r="J676" t="str">
            <v>IHB</v>
          </cell>
          <cell r="K676" t="str">
            <v>B</v>
          </cell>
          <cell r="L676">
            <v>0</v>
          </cell>
          <cell r="M676">
            <v>0</v>
          </cell>
          <cell r="N676" t="str">
            <v>C</v>
          </cell>
          <cell r="O676" t="str">
            <v>C</v>
          </cell>
          <cell r="P676">
            <v>0</v>
          </cell>
          <cell r="Q676" t="str">
            <v>-</v>
          </cell>
          <cell r="R676">
            <v>0</v>
          </cell>
          <cell r="S676" t="str">
            <v>C</v>
          </cell>
        </row>
        <row r="677">
          <cell r="E677">
            <v>683</v>
          </cell>
          <cell r="F677" t="str">
            <v>CHY082</v>
          </cell>
          <cell r="G677">
            <v>-999</v>
          </cell>
          <cell r="H677">
            <v>23.723700000000001</v>
          </cell>
          <cell r="I677">
            <v>120.2975</v>
          </cell>
          <cell r="J677" t="str">
            <v>IHD</v>
          </cell>
          <cell r="K677" t="str">
            <v>D</v>
          </cell>
          <cell r="L677">
            <v>0</v>
          </cell>
          <cell r="M677">
            <v>0</v>
          </cell>
          <cell r="N677" t="str">
            <v>A</v>
          </cell>
          <cell r="O677" t="str">
            <v>E</v>
          </cell>
          <cell r="P677">
            <v>0</v>
          </cell>
          <cell r="Q677" t="str">
            <v>-</v>
          </cell>
          <cell r="R677">
            <v>0</v>
          </cell>
          <cell r="S677" t="str">
            <v>D</v>
          </cell>
        </row>
        <row r="678">
          <cell r="E678">
            <v>684</v>
          </cell>
          <cell r="F678" t="str">
            <v>CHY086</v>
          </cell>
          <cell r="G678">
            <v>-999</v>
          </cell>
          <cell r="H678">
            <v>23.350999999999999</v>
          </cell>
          <cell r="I678">
            <v>120.5932</v>
          </cell>
          <cell r="J678" t="str">
            <v>IMA</v>
          </cell>
          <cell r="K678" t="str">
            <v>A</v>
          </cell>
          <cell r="L678">
            <v>0</v>
          </cell>
          <cell r="M678">
            <v>0</v>
          </cell>
          <cell r="N678" t="str">
            <v>C</v>
          </cell>
          <cell r="O678" t="str">
            <v>B</v>
          </cell>
          <cell r="P678">
            <v>0</v>
          </cell>
          <cell r="Q678" t="str">
            <v>-</v>
          </cell>
          <cell r="R678">
            <v>0</v>
          </cell>
          <cell r="S678" t="str">
            <v>C</v>
          </cell>
        </row>
        <row r="679">
          <cell r="E679">
            <v>685</v>
          </cell>
          <cell r="F679" t="str">
            <v>CHY087</v>
          </cell>
          <cell r="G679">
            <v>-999</v>
          </cell>
          <cell r="H679">
            <v>23.384499999999999</v>
          </cell>
          <cell r="I679">
            <v>120.51900000000001</v>
          </cell>
          <cell r="J679" t="str">
            <v>IQB</v>
          </cell>
          <cell r="K679" t="str">
            <v>B</v>
          </cell>
          <cell r="L679">
            <v>0</v>
          </cell>
          <cell r="M679">
            <v>0</v>
          </cell>
          <cell r="N679" t="str">
            <v>C</v>
          </cell>
          <cell r="O679" t="str">
            <v>C</v>
          </cell>
          <cell r="P679">
            <v>0</v>
          </cell>
          <cell r="Q679" t="str">
            <v>-</v>
          </cell>
          <cell r="R679">
            <v>0</v>
          </cell>
          <cell r="S679" t="str">
            <v>C</v>
          </cell>
        </row>
        <row r="680">
          <cell r="E680">
            <v>686</v>
          </cell>
          <cell r="F680" t="str">
            <v>CHY088</v>
          </cell>
          <cell r="G680">
            <v>-999</v>
          </cell>
          <cell r="H680">
            <v>23.3462</v>
          </cell>
          <cell r="I680">
            <v>120.4293</v>
          </cell>
          <cell r="J680" t="str">
            <v>IHD</v>
          </cell>
          <cell r="K680" t="str">
            <v>D</v>
          </cell>
          <cell r="L680">
            <v>0</v>
          </cell>
          <cell r="M680">
            <v>0</v>
          </cell>
          <cell r="N680" t="str">
            <v>A</v>
          </cell>
          <cell r="O680" t="str">
            <v>D</v>
          </cell>
          <cell r="P680">
            <v>0</v>
          </cell>
          <cell r="Q680" t="str">
            <v>-</v>
          </cell>
          <cell r="R680">
            <v>0</v>
          </cell>
          <cell r="S680" t="str">
            <v>D</v>
          </cell>
        </row>
        <row r="681">
          <cell r="E681">
            <v>687</v>
          </cell>
          <cell r="F681" t="str">
            <v>CHY090</v>
          </cell>
          <cell r="G681">
            <v>-999</v>
          </cell>
          <cell r="H681">
            <v>23.267299999999999</v>
          </cell>
          <cell r="I681">
            <v>120.2163</v>
          </cell>
          <cell r="J681" t="str">
            <v>IHE</v>
          </cell>
          <cell r="K681" t="str">
            <v>E</v>
          </cell>
          <cell r="L681">
            <v>0</v>
          </cell>
          <cell r="M681">
            <v>0</v>
          </cell>
          <cell r="N681" t="str">
            <v>A</v>
          </cell>
          <cell r="O681" t="str">
            <v>E</v>
          </cell>
          <cell r="P681">
            <v>0</v>
          </cell>
          <cell r="Q681" t="str">
            <v>-</v>
          </cell>
          <cell r="R681">
            <v>0</v>
          </cell>
          <cell r="S681" t="str">
            <v>D</v>
          </cell>
        </row>
        <row r="682">
          <cell r="E682">
            <v>688</v>
          </cell>
          <cell r="F682" t="str">
            <v>CHY092</v>
          </cell>
          <cell r="G682">
            <v>-999</v>
          </cell>
          <cell r="H682">
            <v>23.7913</v>
          </cell>
          <cell r="I682">
            <v>120.4783</v>
          </cell>
          <cell r="J682" t="str">
            <v>BHD</v>
          </cell>
          <cell r="K682" t="str">
            <v>D</v>
          </cell>
          <cell r="L682">
            <v>0</v>
          </cell>
          <cell r="M682">
            <v>0</v>
          </cell>
          <cell r="N682" t="str">
            <v>A</v>
          </cell>
          <cell r="O682" t="str">
            <v>E</v>
          </cell>
          <cell r="P682">
            <v>0</v>
          </cell>
          <cell r="Q682" t="str">
            <v>-</v>
          </cell>
          <cell r="R682">
            <v>0</v>
          </cell>
          <cell r="S682" t="str">
            <v>D</v>
          </cell>
        </row>
        <row r="683">
          <cell r="E683">
            <v>689</v>
          </cell>
          <cell r="F683" t="str">
            <v>CHY093</v>
          </cell>
          <cell r="G683">
            <v>-999</v>
          </cell>
          <cell r="H683">
            <v>23.6538</v>
          </cell>
          <cell r="I683">
            <v>120.1472</v>
          </cell>
          <cell r="J683" t="str">
            <v>LHD</v>
          </cell>
          <cell r="K683" t="str">
            <v>D</v>
          </cell>
          <cell r="L683">
            <v>0</v>
          </cell>
          <cell r="M683">
            <v>0</v>
          </cell>
          <cell r="N683" t="str">
            <v>A</v>
          </cell>
          <cell r="O683" t="str">
            <v>E</v>
          </cell>
          <cell r="P683">
            <v>0</v>
          </cell>
          <cell r="Q683" t="str">
            <v>-</v>
          </cell>
          <cell r="R683">
            <v>0</v>
          </cell>
          <cell r="S683" t="str">
            <v>D</v>
          </cell>
        </row>
        <row r="684">
          <cell r="E684">
            <v>690</v>
          </cell>
          <cell r="F684" t="str">
            <v>CHY094</v>
          </cell>
          <cell r="G684">
            <v>-999</v>
          </cell>
          <cell r="H684">
            <v>23.793500000000002</v>
          </cell>
          <cell r="I684">
            <v>120.3205</v>
          </cell>
          <cell r="J684" t="str">
            <v>KHD</v>
          </cell>
          <cell r="K684" t="str">
            <v>D</v>
          </cell>
          <cell r="L684">
            <v>0</v>
          </cell>
          <cell r="M684">
            <v>0</v>
          </cell>
          <cell r="N684" t="str">
            <v>A</v>
          </cell>
          <cell r="O684" t="str">
            <v>E</v>
          </cell>
          <cell r="P684">
            <v>0</v>
          </cell>
          <cell r="Q684" t="str">
            <v>-</v>
          </cell>
          <cell r="R684">
            <v>0</v>
          </cell>
          <cell r="S684" t="str">
            <v>D</v>
          </cell>
        </row>
        <row r="685">
          <cell r="E685">
            <v>691</v>
          </cell>
          <cell r="F685" t="str">
            <v>CHY096</v>
          </cell>
          <cell r="G685">
            <v>-999</v>
          </cell>
          <cell r="H685">
            <v>22.983000000000001</v>
          </cell>
          <cell r="I685">
            <v>120.23269999999999</v>
          </cell>
          <cell r="J685" t="str">
            <v>IHD</v>
          </cell>
          <cell r="K685" t="str">
            <v>D</v>
          </cell>
          <cell r="L685">
            <v>0</v>
          </cell>
          <cell r="M685">
            <v>0</v>
          </cell>
          <cell r="N685" t="str">
            <v>A</v>
          </cell>
          <cell r="O685" t="str">
            <v>D</v>
          </cell>
          <cell r="P685">
            <v>0</v>
          </cell>
          <cell r="Q685" t="str">
            <v>-</v>
          </cell>
          <cell r="R685">
            <v>0</v>
          </cell>
          <cell r="S685" t="str">
            <v>D</v>
          </cell>
        </row>
        <row r="686">
          <cell r="E686">
            <v>692</v>
          </cell>
          <cell r="F686" t="str">
            <v>CHY099</v>
          </cell>
          <cell r="G686">
            <v>-999</v>
          </cell>
          <cell r="H686">
            <v>23.1373</v>
          </cell>
          <cell r="I686">
            <v>120.28019999999999</v>
          </cell>
          <cell r="J686" t="str">
            <v>LHD</v>
          </cell>
          <cell r="K686" t="str">
            <v>D</v>
          </cell>
          <cell r="L686">
            <v>0</v>
          </cell>
          <cell r="M686">
            <v>0</v>
          </cell>
          <cell r="N686" t="str">
            <v>A</v>
          </cell>
          <cell r="O686" t="str">
            <v>D</v>
          </cell>
          <cell r="P686">
            <v>0</v>
          </cell>
          <cell r="Q686" t="str">
            <v>-</v>
          </cell>
          <cell r="R686">
            <v>0</v>
          </cell>
          <cell r="S686" t="str">
            <v>D</v>
          </cell>
        </row>
        <row r="687">
          <cell r="E687">
            <v>693</v>
          </cell>
          <cell r="F687" t="str">
            <v>CHY100</v>
          </cell>
          <cell r="G687">
            <v>-999</v>
          </cell>
          <cell r="H687">
            <v>23.2272</v>
          </cell>
          <cell r="I687">
            <v>120.34180000000001</v>
          </cell>
          <cell r="J687" t="str">
            <v>IHD</v>
          </cell>
          <cell r="K687" t="str">
            <v>D</v>
          </cell>
          <cell r="L687">
            <v>0</v>
          </cell>
          <cell r="M687">
            <v>0</v>
          </cell>
          <cell r="N687" t="str">
            <v>F</v>
          </cell>
          <cell r="O687" t="str">
            <v>D</v>
          </cell>
          <cell r="P687">
            <v>0</v>
          </cell>
          <cell r="Q687" t="str">
            <v>-</v>
          </cell>
          <cell r="R687">
            <v>0</v>
          </cell>
          <cell r="S687" t="str">
            <v>E</v>
          </cell>
        </row>
        <row r="688">
          <cell r="E688">
            <v>694</v>
          </cell>
          <cell r="F688" t="str">
            <v>CHY101</v>
          </cell>
          <cell r="G688">
            <v>-999</v>
          </cell>
          <cell r="H688">
            <v>23.686199999999999</v>
          </cell>
          <cell r="I688">
            <v>120.5622</v>
          </cell>
          <cell r="J688" t="str">
            <v>AHD</v>
          </cell>
          <cell r="K688" t="str">
            <v>D</v>
          </cell>
          <cell r="L688">
            <v>0</v>
          </cell>
          <cell r="M688">
            <v>0</v>
          </cell>
          <cell r="N688" t="str">
            <v>A</v>
          </cell>
          <cell r="O688" t="str">
            <v>D</v>
          </cell>
          <cell r="P688">
            <v>0</v>
          </cell>
          <cell r="Q688" t="str">
            <v>-</v>
          </cell>
          <cell r="R688">
            <v>0</v>
          </cell>
          <cell r="S688" t="str">
            <v>D</v>
          </cell>
        </row>
        <row r="689">
          <cell r="E689">
            <v>695</v>
          </cell>
          <cell r="F689" t="str">
            <v>CHY102</v>
          </cell>
          <cell r="G689">
            <v>-999</v>
          </cell>
          <cell r="H689">
            <v>23.2455</v>
          </cell>
          <cell r="I689">
            <v>120.6138</v>
          </cell>
          <cell r="J689" t="str">
            <v>IPA</v>
          </cell>
          <cell r="K689" t="str">
            <v>A</v>
          </cell>
          <cell r="L689">
            <v>0</v>
          </cell>
          <cell r="M689">
            <v>0</v>
          </cell>
          <cell r="N689" t="str">
            <v>D</v>
          </cell>
          <cell r="O689" t="str">
            <v>B</v>
          </cell>
          <cell r="P689">
            <v>0</v>
          </cell>
          <cell r="Q689" t="str">
            <v>-</v>
          </cell>
          <cell r="R689">
            <v>0</v>
          </cell>
          <cell r="S689" t="str">
            <v>B</v>
          </cell>
        </row>
        <row r="690">
          <cell r="E690">
            <v>696</v>
          </cell>
          <cell r="F690" t="str">
            <v>CHY104</v>
          </cell>
          <cell r="G690">
            <v>-999</v>
          </cell>
          <cell r="H690">
            <v>23.669499999999999</v>
          </cell>
          <cell r="I690">
            <v>120.4648</v>
          </cell>
          <cell r="J690" t="str">
            <v>IHD</v>
          </cell>
          <cell r="K690" t="str">
            <v>D</v>
          </cell>
          <cell r="L690">
            <v>0</v>
          </cell>
          <cell r="M690">
            <v>0</v>
          </cell>
          <cell r="N690" t="str">
            <v>A</v>
          </cell>
          <cell r="O690" t="str">
            <v>E</v>
          </cell>
          <cell r="P690">
            <v>0</v>
          </cell>
          <cell r="Q690" t="str">
            <v>-</v>
          </cell>
          <cell r="R690">
            <v>0</v>
          </cell>
          <cell r="S690" t="str">
            <v>D</v>
          </cell>
        </row>
        <row r="691">
          <cell r="E691">
            <v>697</v>
          </cell>
          <cell r="F691" t="str">
            <v>CHY107</v>
          </cell>
          <cell r="G691">
            <v>-999</v>
          </cell>
          <cell r="H691">
            <v>23.2988</v>
          </cell>
          <cell r="I691">
            <v>120.2897</v>
          </cell>
          <cell r="J691" t="str">
            <v>IHD</v>
          </cell>
          <cell r="K691" t="str">
            <v>D</v>
          </cell>
          <cell r="L691">
            <v>0</v>
          </cell>
          <cell r="M691">
            <v>0</v>
          </cell>
          <cell r="N691" t="str">
            <v>F</v>
          </cell>
          <cell r="O691" t="str">
            <v>E</v>
          </cell>
          <cell r="P691">
            <v>0</v>
          </cell>
          <cell r="Q691" t="str">
            <v>-</v>
          </cell>
          <cell r="R691">
            <v>0</v>
          </cell>
          <cell r="S691" t="str">
            <v>E</v>
          </cell>
        </row>
        <row r="692">
          <cell r="E692">
            <v>698</v>
          </cell>
          <cell r="F692" t="str">
            <v>CHY109</v>
          </cell>
          <cell r="G692">
            <v>-999</v>
          </cell>
          <cell r="H692">
            <v>23.2517</v>
          </cell>
          <cell r="I692">
            <v>120.5295</v>
          </cell>
          <cell r="J692" t="str">
            <v>IHB</v>
          </cell>
          <cell r="K692" t="str">
            <v>B</v>
          </cell>
          <cell r="L692">
            <v>0</v>
          </cell>
          <cell r="M692">
            <v>0</v>
          </cell>
          <cell r="N692" t="str">
            <v>C</v>
          </cell>
          <cell r="O692" t="str">
            <v>B</v>
          </cell>
          <cell r="P692">
            <v>0</v>
          </cell>
          <cell r="Q692" t="str">
            <v>-</v>
          </cell>
          <cell r="R692">
            <v>0</v>
          </cell>
          <cell r="S692" t="str">
            <v>C</v>
          </cell>
        </row>
        <row r="693">
          <cell r="E693">
            <v>699</v>
          </cell>
          <cell r="F693" t="str">
            <v>CHY110</v>
          </cell>
          <cell r="G693">
            <v>-999</v>
          </cell>
          <cell r="H693">
            <v>23.2517</v>
          </cell>
          <cell r="I693">
            <v>120.5295</v>
          </cell>
          <cell r="J693" t="str">
            <v>IHB</v>
          </cell>
          <cell r="K693" t="str">
            <v>B</v>
          </cell>
          <cell r="L693">
            <v>0</v>
          </cell>
          <cell r="M693">
            <v>0</v>
          </cell>
          <cell r="N693" t="str">
            <v>C</v>
          </cell>
          <cell r="O693" t="str">
            <v>C</v>
          </cell>
          <cell r="P693">
            <v>0</v>
          </cell>
          <cell r="Q693" t="str">
            <v>-</v>
          </cell>
          <cell r="R693">
            <v>0</v>
          </cell>
          <cell r="S693" t="str">
            <v>C</v>
          </cell>
        </row>
        <row r="694">
          <cell r="E694">
            <v>700</v>
          </cell>
          <cell r="F694" t="str">
            <v>CHY116</v>
          </cell>
          <cell r="G694">
            <v>-999</v>
          </cell>
          <cell r="H694">
            <v>23.077500000000001</v>
          </cell>
          <cell r="I694">
            <v>120.1082</v>
          </cell>
          <cell r="J694" t="str">
            <v>IHE</v>
          </cell>
          <cell r="K694" t="str">
            <v>E</v>
          </cell>
          <cell r="L694">
            <v>0</v>
          </cell>
          <cell r="M694">
            <v>0</v>
          </cell>
          <cell r="N694" t="str">
            <v>A</v>
          </cell>
          <cell r="O694" t="str">
            <v>E</v>
          </cell>
          <cell r="P694">
            <v>0</v>
          </cell>
          <cell r="Q694" t="str">
            <v>-</v>
          </cell>
          <cell r="R694">
            <v>0</v>
          </cell>
          <cell r="S694" t="str">
            <v>D</v>
          </cell>
        </row>
        <row r="695">
          <cell r="E695">
            <v>701</v>
          </cell>
          <cell r="F695" t="str">
            <v>Conza - Vetta</v>
          </cell>
          <cell r="G695">
            <v>-999</v>
          </cell>
          <cell r="H695">
            <v>40.875</v>
          </cell>
          <cell r="I695">
            <v>15.327</v>
          </cell>
          <cell r="J695" t="str">
            <v>A-A</v>
          </cell>
          <cell r="K695" t="str">
            <v>A</v>
          </cell>
          <cell r="L695">
            <v>0</v>
          </cell>
          <cell r="M695">
            <v>0</v>
          </cell>
          <cell r="N695" t="str">
            <v>C</v>
          </cell>
          <cell r="O695" t="str">
            <v>B</v>
          </cell>
          <cell r="P695">
            <v>0</v>
          </cell>
          <cell r="Q695" t="str">
            <v>-</v>
          </cell>
          <cell r="R695">
            <v>0</v>
          </cell>
          <cell r="S695" t="str">
            <v>C</v>
          </cell>
        </row>
        <row r="696">
          <cell r="E696">
            <v>702</v>
          </cell>
          <cell r="F696" t="str">
            <v>Corinth</v>
          </cell>
          <cell r="G696">
            <v>-999</v>
          </cell>
          <cell r="H696">
            <v>37.94</v>
          </cell>
          <cell r="I696">
            <v>22.9</v>
          </cell>
          <cell r="J696" t="str">
            <v>BHC</v>
          </cell>
          <cell r="K696" t="str">
            <v>C</v>
          </cell>
          <cell r="L696">
            <v>0</v>
          </cell>
          <cell r="M696">
            <v>0</v>
          </cell>
          <cell r="N696" t="str">
            <v>A</v>
          </cell>
          <cell r="O696" t="str">
            <v>D</v>
          </cell>
          <cell r="P696">
            <v>0</v>
          </cell>
          <cell r="Q696">
            <v>6</v>
          </cell>
          <cell r="R696">
            <v>0</v>
          </cell>
          <cell r="S696" t="str">
            <v>D</v>
          </cell>
        </row>
        <row r="697">
          <cell r="E697">
            <v>703</v>
          </cell>
          <cell r="F697" t="str">
            <v>CPP-601</v>
          </cell>
          <cell r="G697">
            <v>-999</v>
          </cell>
          <cell r="H697">
            <v>43.573099999999997</v>
          </cell>
          <cell r="I697">
            <v>-112.93389999999999</v>
          </cell>
          <cell r="J697" t="str">
            <v>CQB</v>
          </cell>
          <cell r="K697" t="str">
            <v>B</v>
          </cell>
          <cell r="L697">
            <v>0</v>
          </cell>
          <cell r="M697">
            <v>0</v>
          </cell>
          <cell r="N697" t="str">
            <v>A</v>
          </cell>
          <cell r="O697" t="str">
            <v>C</v>
          </cell>
          <cell r="P697">
            <v>0</v>
          </cell>
          <cell r="Q697" t="str">
            <v>-</v>
          </cell>
          <cell r="R697">
            <v>0</v>
          </cell>
          <cell r="S697" t="str">
            <v>D</v>
          </cell>
        </row>
        <row r="698">
          <cell r="E698">
            <v>704</v>
          </cell>
          <cell r="F698" t="str">
            <v>CPP-610</v>
          </cell>
          <cell r="G698">
            <v>-999</v>
          </cell>
          <cell r="H698">
            <v>43.567</v>
          </cell>
          <cell r="I698">
            <v>-112.934</v>
          </cell>
          <cell r="J698" t="str">
            <v>AQB</v>
          </cell>
          <cell r="K698" t="str">
            <v>B</v>
          </cell>
          <cell r="L698">
            <v>0</v>
          </cell>
          <cell r="M698">
            <v>0</v>
          </cell>
          <cell r="N698" t="str">
            <v>A</v>
          </cell>
          <cell r="O698" t="str">
            <v>C</v>
          </cell>
          <cell r="P698">
            <v>0</v>
          </cell>
          <cell r="Q698">
            <v>7</v>
          </cell>
          <cell r="R698">
            <v>0</v>
          </cell>
          <cell r="S698" t="str">
            <v>D</v>
          </cell>
        </row>
        <row r="699">
          <cell r="E699">
            <v>705</v>
          </cell>
          <cell r="F699" t="str">
            <v>Denizli</v>
          </cell>
          <cell r="G699">
            <v>-999</v>
          </cell>
          <cell r="H699">
            <v>37.813000000000002</v>
          </cell>
          <cell r="I699">
            <v>29.114000000000001</v>
          </cell>
          <cell r="J699" t="str">
            <v>E-C</v>
          </cell>
          <cell r="K699" t="str">
            <v>C</v>
          </cell>
          <cell r="L699">
            <v>0</v>
          </cell>
          <cell r="M699">
            <v>0</v>
          </cell>
          <cell r="N699" t="str">
            <v>C</v>
          </cell>
          <cell r="O699" t="str">
            <v xml:space="preserve">u   </v>
          </cell>
          <cell r="P699">
            <v>0</v>
          </cell>
          <cell r="Q699" t="str">
            <v>-</v>
          </cell>
          <cell r="R699">
            <v>0</v>
          </cell>
          <cell r="S699" t="str">
            <v>C</v>
          </cell>
        </row>
        <row r="700">
          <cell r="E700">
            <v>706</v>
          </cell>
          <cell r="F700" t="str">
            <v>Dinar</v>
          </cell>
          <cell r="G700">
            <v>-999</v>
          </cell>
          <cell r="H700">
            <v>38.06</v>
          </cell>
          <cell r="I700">
            <v>30.155000000000001</v>
          </cell>
          <cell r="J700" t="str">
            <v>AHC</v>
          </cell>
          <cell r="K700" t="str">
            <v>C</v>
          </cell>
          <cell r="L700">
            <v>0</v>
          </cell>
          <cell r="M700">
            <v>0</v>
          </cell>
          <cell r="N700" t="str">
            <v>A</v>
          </cell>
          <cell r="O700" t="str">
            <v xml:space="preserve">D   </v>
          </cell>
          <cell r="P700">
            <v>0</v>
          </cell>
          <cell r="Q700">
            <v>6</v>
          </cell>
          <cell r="R700">
            <v>0</v>
          </cell>
          <cell r="S700" t="str">
            <v>D</v>
          </cell>
        </row>
        <row r="701">
          <cell r="E701">
            <v>707</v>
          </cell>
          <cell r="F701" t="str">
            <v>Drama</v>
          </cell>
          <cell r="G701" t="str">
            <v>DRA1</v>
          </cell>
          <cell r="H701">
            <v>41.144117999999999</v>
          </cell>
          <cell r="I701">
            <v>24.147721000000001</v>
          </cell>
          <cell r="J701" t="str">
            <v>CH-</v>
          </cell>
          <cell r="K701" t="str">
            <v>-</v>
          </cell>
          <cell r="L701">
            <v>0</v>
          </cell>
          <cell r="M701">
            <v>0</v>
          </cell>
          <cell r="N701" t="str">
            <v>A</v>
          </cell>
          <cell r="O701" t="str">
            <v/>
          </cell>
          <cell r="P701">
            <v>0</v>
          </cell>
          <cell r="Q701" t="str">
            <v>-</v>
          </cell>
          <cell r="R701">
            <v>0</v>
          </cell>
          <cell r="S701" t="str">
            <v>D</v>
          </cell>
        </row>
        <row r="702">
          <cell r="E702">
            <v>708</v>
          </cell>
          <cell r="F702" t="str">
            <v>Dursunbey</v>
          </cell>
          <cell r="G702">
            <v>-999</v>
          </cell>
          <cell r="H702">
            <v>39.61</v>
          </cell>
          <cell r="I702">
            <v>28.625</v>
          </cell>
          <cell r="J702" t="str">
            <v>BVA</v>
          </cell>
          <cell r="K702" t="str">
            <v>A</v>
          </cell>
          <cell r="L702">
            <v>0</v>
          </cell>
          <cell r="M702">
            <v>0</v>
          </cell>
          <cell r="N702" t="str">
            <v>C</v>
          </cell>
          <cell r="O702" t="str">
            <v>B</v>
          </cell>
          <cell r="P702">
            <v>0</v>
          </cell>
          <cell r="Q702" t="str">
            <v>-</v>
          </cell>
          <cell r="R702">
            <v>0</v>
          </cell>
          <cell r="S702" t="str">
            <v>C</v>
          </cell>
        </row>
        <row r="703">
          <cell r="E703">
            <v>709</v>
          </cell>
          <cell r="F703" t="str">
            <v>Duzce</v>
          </cell>
          <cell r="G703">
            <v>-999</v>
          </cell>
          <cell r="H703">
            <v>40.844000000000001</v>
          </cell>
          <cell r="I703">
            <v>31.149000000000001</v>
          </cell>
          <cell r="J703" t="str">
            <v>A-D</v>
          </cell>
          <cell r="K703" t="str">
            <v>D</v>
          </cell>
          <cell r="L703">
            <v>0</v>
          </cell>
          <cell r="M703">
            <v>0</v>
          </cell>
          <cell r="N703" t="str">
            <v>A</v>
          </cell>
          <cell r="O703" t="str">
            <v>D</v>
          </cell>
          <cell r="P703">
            <v>0</v>
          </cell>
          <cell r="Q703" t="str">
            <v>-</v>
          </cell>
          <cell r="R703">
            <v>0</v>
          </cell>
          <cell r="S703" t="str">
            <v>D</v>
          </cell>
        </row>
        <row r="704">
          <cell r="E704">
            <v>710</v>
          </cell>
          <cell r="F704" t="str">
            <v>Edessa (bsmt)</v>
          </cell>
          <cell r="G704">
            <v>-999</v>
          </cell>
          <cell r="H704">
            <v>40.805</v>
          </cell>
          <cell r="I704">
            <v>22.050999999999998</v>
          </cell>
          <cell r="J704" t="str">
            <v>EHB</v>
          </cell>
          <cell r="K704" t="str">
            <v>B</v>
          </cell>
          <cell r="L704">
            <v>0</v>
          </cell>
          <cell r="M704">
            <v>0</v>
          </cell>
          <cell r="N704" t="str">
            <v>C</v>
          </cell>
          <cell r="O704" t="str">
            <v xml:space="preserve">u   </v>
          </cell>
          <cell r="P704">
            <v>0</v>
          </cell>
          <cell r="Q704" t="str">
            <v>-</v>
          </cell>
          <cell r="R704">
            <v>0</v>
          </cell>
          <cell r="S704" t="str">
            <v>C</v>
          </cell>
        </row>
        <row r="705">
          <cell r="E705">
            <v>711</v>
          </cell>
          <cell r="F705" t="str">
            <v>Edgecumbe Substation Electric</v>
          </cell>
          <cell r="G705" t="str">
            <v>930A</v>
          </cell>
          <cell r="H705">
            <v>-37.99</v>
          </cell>
          <cell r="I705">
            <v>176.82900000000001</v>
          </cell>
          <cell r="J705" t="str">
            <v>AQD</v>
          </cell>
          <cell r="K705" t="str">
            <v>D</v>
          </cell>
          <cell r="L705">
            <v>0</v>
          </cell>
          <cell r="M705">
            <v>0</v>
          </cell>
          <cell r="N705" t="str">
            <v>A</v>
          </cell>
          <cell r="O705" t="str">
            <v>D</v>
          </cell>
          <cell r="P705">
            <v>0</v>
          </cell>
          <cell r="Q705" t="str">
            <v>-</v>
          </cell>
          <cell r="R705">
            <v>0</v>
          </cell>
          <cell r="S705" t="str">
            <v>D</v>
          </cell>
        </row>
        <row r="706">
          <cell r="E706">
            <v>712</v>
          </cell>
          <cell r="F706" t="str">
            <v>Eilat</v>
          </cell>
          <cell r="G706">
            <v>-999</v>
          </cell>
          <cell r="H706">
            <v>29.562999999999999</v>
          </cell>
          <cell r="I706">
            <v>34.938000000000002</v>
          </cell>
          <cell r="J706" t="str">
            <v>C-C</v>
          </cell>
          <cell r="K706" t="str">
            <v>C</v>
          </cell>
          <cell r="L706">
            <v>0</v>
          </cell>
          <cell r="M706">
            <v>0</v>
          </cell>
          <cell r="N706" t="str">
            <v>A</v>
          </cell>
          <cell r="O706" t="str">
            <v>D</v>
          </cell>
          <cell r="P706">
            <v>0</v>
          </cell>
          <cell r="Q706">
            <v>6</v>
          </cell>
          <cell r="R706">
            <v>0</v>
          </cell>
          <cell r="S706" t="str">
            <v>D</v>
          </cell>
        </row>
        <row r="707">
          <cell r="E707">
            <v>713</v>
          </cell>
          <cell r="F707" t="str">
            <v>ENA</v>
          </cell>
          <cell r="G707">
            <v>-999</v>
          </cell>
          <cell r="H707">
            <v>24.428000000000001</v>
          </cell>
          <cell r="I707">
            <v>121.7407</v>
          </cell>
          <cell r="J707" t="str">
            <v>AHA</v>
          </cell>
          <cell r="K707" t="str">
            <v>A</v>
          </cell>
          <cell r="L707">
            <v>0</v>
          </cell>
          <cell r="M707">
            <v>0</v>
          </cell>
          <cell r="N707" t="str">
            <v>C</v>
          </cell>
          <cell r="O707" t="str">
            <v>B</v>
          </cell>
          <cell r="P707">
            <v>0</v>
          </cell>
          <cell r="Q707" t="str">
            <v>-</v>
          </cell>
          <cell r="R707">
            <v>0</v>
          </cell>
          <cell r="S707" t="str">
            <v>C</v>
          </cell>
        </row>
        <row r="708">
          <cell r="E708">
            <v>714</v>
          </cell>
          <cell r="F708" t="str">
            <v>Eregli</v>
          </cell>
          <cell r="G708">
            <v>-999</v>
          </cell>
          <cell r="H708">
            <v>40.98</v>
          </cell>
          <cell r="I708">
            <v>27.79</v>
          </cell>
          <cell r="J708" t="str">
            <v>-MA</v>
          </cell>
          <cell r="K708" t="str">
            <v>A</v>
          </cell>
          <cell r="L708">
            <v>0</v>
          </cell>
          <cell r="M708">
            <v>0</v>
          </cell>
          <cell r="N708" t="str">
            <v>C</v>
          </cell>
          <cell r="O708" t="str">
            <v>B</v>
          </cell>
          <cell r="P708">
            <v>0</v>
          </cell>
          <cell r="Q708" t="str">
            <v>-</v>
          </cell>
          <cell r="R708">
            <v>0</v>
          </cell>
          <cell r="S708" t="str">
            <v>C</v>
          </cell>
        </row>
        <row r="709">
          <cell r="E709">
            <v>715</v>
          </cell>
          <cell r="F709" t="str">
            <v>ESL</v>
          </cell>
          <cell r="G709">
            <v>-999</v>
          </cell>
          <cell r="H709">
            <v>23.813700000000001</v>
          </cell>
          <cell r="I709">
            <v>121.4328</v>
          </cell>
          <cell r="J709" t="str">
            <v>IQC</v>
          </cell>
          <cell r="K709" t="str">
            <v>C</v>
          </cell>
          <cell r="L709">
            <v>0</v>
          </cell>
          <cell r="M709">
            <v>0</v>
          </cell>
          <cell r="N709" t="str">
            <v>C</v>
          </cell>
          <cell r="O709" t="str">
            <v>D</v>
          </cell>
          <cell r="P709">
            <v>0</v>
          </cell>
          <cell r="Q709" t="str">
            <v>-</v>
          </cell>
          <cell r="R709">
            <v>0</v>
          </cell>
          <cell r="S709" t="str">
            <v>C</v>
          </cell>
        </row>
        <row r="710">
          <cell r="E710">
            <v>716</v>
          </cell>
          <cell r="F710" t="str">
            <v>Fatih</v>
          </cell>
          <cell r="G710">
            <v>-999</v>
          </cell>
          <cell r="H710">
            <v>41.053699999999999</v>
          </cell>
          <cell r="I710">
            <v>28.95</v>
          </cell>
          <cell r="J710" t="str">
            <v>A-C</v>
          </cell>
          <cell r="K710" t="str">
            <v>C</v>
          </cell>
          <cell r="L710">
            <v>0</v>
          </cell>
          <cell r="M710">
            <v>0</v>
          </cell>
          <cell r="N710" t="str">
            <v>C</v>
          </cell>
          <cell r="O710" t="str">
            <v>D</v>
          </cell>
          <cell r="P710">
            <v>0</v>
          </cell>
          <cell r="Q710" t="str">
            <v>-</v>
          </cell>
          <cell r="R710">
            <v>0</v>
          </cell>
          <cell r="S710" t="str">
            <v>C</v>
          </cell>
        </row>
        <row r="711">
          <cell r="E711">
            <v>717</v>
          </cell>
          <cell r="F711" t="str">
            <v>Florina</v>
          </cell>
          <cell r="G711">
            <v>-999</v>
          </cell>
          <cell r="H711">
            <v>40.786999999999999</v>
          </cell>
          <cell r="I711">
            <v>21.404</v>
          </cell>
          <cell r="J711" t="str">
            <v>B-A</v>
          </cell>
          <cell r="K711" t="str">
            <v>A</v>
          </cell>
          <cell r="L711">
            <v>0</v>
          </cell>
          <cell r="M711">
            <v>0</v>
          </cell>
          <cell r="N711" t="str">
            <v>C</v>
          </cell>
          <cell r="O711" t="str">
            <v xml:space="preserve">u   </v>
          </cell>
          <cell r="P711">
            <v>0</v>
          </cell>
          <cell r="Q711" t="str">
            <v>-</v>
          </cell>
          <cell r="R711">
            <v>0</v>
          </cell>
          <cell r="S711" t="str">
            <v>C</v>
          </cell>
        </row>
        <row r="712">
          <cell r="E712">
            <v>718</v>
          </cell>
          <cell r="F712" t="str">
            <v>FUK</v>
          </cell>
          <cell r="G712">
            <v>-999</v>
          </cell>
          <cell r="H712">
            <v>36.0533</v>
          </cell>
          <cell r="I712">
            <v>136.227</v>
          </cell>
          <cell r="J712" t="str">
            <v>--D</v>
          </cell>
          <cell r="K712" t="str">
            <v>D</v>
          </cell>
          <cell r="L712">
            <v>0</v>
          </cell>
          <cell r="M712">
            <v>0</v>
          </cell>
          <cell r="N712" t="str">
            <v>A</v>
          </cell>
          <cell r="O712" t="str">
            <v>D</v>
          </cell>
          <cell r="P712">
            <v>0</v>
          </cell>
          <cell r="Q712" t="str">
            <v>-</v>
          </cell>
          <cell r="R712">
            <v>0</v>
          </cell>
          <cell r="S712" t="str">
            <v>D</v>
          </cell>
        </row>
        <row r="713">
          <cell r="E713">
            <v>719</v>
          </cell>
          <cell r="F713" t="str">
            <v>Fukushima</v>
          </cell>
          <cell r="G713">
            <v>-999</v>
          </cell>
          <cell r="H713">
            <v>34.686999999999998</v>
          </cell>
          <cell r="I713">
            <v>135.47399999999999</v>
          </cell>
          <cell r="J713" t="str">
            <v>A-E</v>
          </cell>
          <cell r="K713" t="str">
            <v>E</v>
          </cell>
          <cell r="L713">
            <v>0</v>
          </cell>
          <cell r="M713">
            <v>0</v>
          </cell>
          <cell r="N713" t="str">
            <v>A</v>
          </cell>
          <cell r="O713" t="str">
            <v>E</v>
          </cell>
          <cell r="P713">
            <v>0</v>
          </cell>
          <cell r="Q713" t="str">
            <v>-</v>
          </cell>
          <cell r="R713">
            <v>0</v>
          </cell>
          <cell r="S713" t="str">
            <v>D</v>
          </cell>
        </row>
        <row r="714">
          <cell r="E714">
            <v>720</v>
          </cell>
          <cell r="F714" t="str">
            <v>Galata Kop.</v>
          </cell>
          <cell r="G714">
            <v>-999</v>
          </cell>
          <cell r="H714">
            <v>41.02</v>
          </cell>
          <cell r="I714">
            <v>28.98</v>
          </cell>
          <cell r="J714" t="str">
            <v>---</v>
          </cell>
          <cell r="K714" t="str">
            <v>-</v>
          </cell>
          <cell r="L714">
            <v>0</v>
          </cell>
          <cell r="M714">
            <v>0</v>
          </cell>
          <cell r="N714" t="str">
            <v>C</v>
          </cell>
          <cell r="O714" t="str">
            <v/>
          </cell>
          <cell r="P714">
            <v>0</v>
          </cell>
          <cell r="Q714" t="str">
            <v>-</v>
          </cell>
          <cell r="R714">
            <v>0</v>
          </cell>
          <cell r="S714" t="str">
            <v>C</v>
          </cell>
        </row>
        <row r="715">
          <cell r="E715">
            <v>721</v>
          </cell>
          <cell r="F715" t="str">
            <v>Garigliano-Centrale Nucleare</v>
          </cell>
          <cell r="G715">
            <v>-999</v>
          </cell>
          <cell r="H715">
            <v>41.258000000000003</v>
          </cell>
          <cell r="I715">
            <v>13.833</v>
          </cell>
          <cell r="J715" t="str">
            <v>A-D</v>
          </cell>
          <cell r="K715" t="str">
            <v>D</v>
          </cell>
          <cell r="L715">
            <v>0</v>
          </cell>
          <cell r="M715">
            <v>0</v>
          </cell>
          <cell r="N715" t="str">
            <v>A</v>
          </cell>
          <cell r="O715" t="str">
            <v xml:space="preserve">D   </v>
          </cell>
          <cell r="P715">
            <v>0</v>
          </cell>
          <cell r="Q715">
            <v>6</v>
          </cell>
          <cell r="R715">
            <v>0</v>
          </cell>
          <cell r="S715" t="str">
            <v>D</v>
          </cell>
        </row>
        <row r="716">
          <cell r="E716">
            <v>722</v>
          </cell>
          <cell r="F716" t="str">
            <v>Gebze</v>
          </cell>
          <cell r="G716">
            <v>-999</v>
          </cell>
          <cell r="H716">
            <v>40.82</v>
          </cell>
          <cell r="I716">
            <v>29.44</v>
          </cell>
          <cell r="J716" t="str">
            <v>C-A</v>
          </cell>
          <cell r="K716" t="str">
            <v>A</v>
          </cell>
          <cell r="L716">
            <v>0</v>
          </cell>
          <cell r="M716">
            <v>0</v>
          </cell>
          <cell r="N716" t="str">
            <v>D</v>
          </cell>
          <cell r="O716" t="str">
            <v>B</v>
          </cell>
          <cell r="P716">
            <v>0</v>
          </cell>
          <cell r="Q716" t="str">
            <v>-</v>
          </cell>
          <cell r="R716">
            <v>0</v>
          </cell>
          <cell r="S716" t="str">
            <v>B</v>
          </cell>
        </row>
        <row r="717">
          <cell r="E717">
            <v>723</v>
          </cell>
          <cell r="F717" t="str">
            <v>Geotech Investig Center</v>
          </cell>
          <cell r="G717">
            <v>-999</v>
          </cell>
          <cell r="H717">
            <v>13.7</v>
          </cell>
          <cell r="I717">
            <v>-89.174999999999997</v>
          </cell>
          <cell r="J717" t="str">
            <v>BQB</v>
          </cell>
          <cell r="K717" t="str">
            <v>B</v>
          </cell>
          <cell r="L717">
            <v>0</v>
          </cell>
          <cell r="M717">
            <v>0</v>
          </cell>
          <cell r="N717" t="str">
            <v>C</v>
          </cell>
          <cell r="O717" t="str">
            <v>C</v>
          </cell>
          <cell r="P717">
            <v>0</v>
          </cell>
          <cell r="Q717">
            <v>6</v>
          </cell>
          <cell r="R717">
            <v>0</v>
          </cell>
          <cell r="S717" t="str">
            <v>C</v>
          </cell>
        </row>
        <row r="718">
          <cell r="E718">
            <v>724</v>
          </cell>
          <cell r="F718" t="str">
            <v>Goynuk</v>
          </cell>
          <cell r="G718">
            <v>-999</v>
          </cell>
          <cell r="H718">
            <v>40.396000000000001</v>
          </cell>
          <cell r="I718">
            <v>30.783000000000001</v>
          </cell>
          <cell r="J718" t="str">
            <v>--B</v>
          </cell>
          <cell r="K718" t="str">
            <v>B</v>
          </cell>
          <cell r="L718">
            <v>0</v>
          </cell>
          <cell r="M718">
            <v>0</v>
          </cell>
          <cell r="N718" t="str">
            <v>A</v>
          </cell>
          <cell r="O718" t="str">
            <v>B</v>
          </cell>
          <cell r="P718">
            <v>0</v>
          </cell>
          <cell r="Q718" t="str">
            <v>-</v>
          </cell>
          <cell r="R718">
            <v>0</v>
          </cell>
          <cell r="S718" t="str">
            <v>D</v>
          </cell>
        </row>
        <row r="719">
          <cell r="E719">
            <v>725</v>
          </cell>
          <cell r="F719" t="str">
            <v>Grevena</v>
          </cell>
          <cell r="G719">
            <v>-999</v>
          </cell>
          <cell r="H719">
            <v>40.799999999999997</v>
          </cell>
          <cell r="I719">
            <v>21.42</v>
          </cell>
          <cell r="J719" t="str">
            <v>BHC</v>
          </cell>
          <cell r="K719" t="str">
            <v>C</v>
          </cell>
          <cell r="L719">
            <v>0</v>
          </cell>
          <cell r="M719">
            <v>0</v>
          </cell>
          <cell r="N719" t="str">
            <v>C</v>
          </cell>
          <cell r="O719" t="str">
            <v>D</v>
          </cell>
          <cell r="P719">
            <v>0</v>
          </cell>
          <cell r="Q719">
            <v>5</v>
          </cell>
          <cell r="R719">
            <v>0</v>
          </cell>
          <cell r="S719" t="str">
            <v>C</v>
          </cell>
        </row>
        <row r="720">
          <cell r="E720">
            <v>726</v>
          </cell>
          <cell r="F720" t="str">
            <v>Grevena Posokemio</v>
          </cell>
          <cell r="G720">
            <v>-999</v>
          </cell>
          <cell r="H720">
            <v>40.085000000000001</v>
          </cell>
          <cell r="I720">
            <v>21.425999999999998</v>
          </cell>
          <cell r="J720" t="str">
            <v>C-C</v>
          </cell>
          <cell r="K720" t="str">
            <v>C</v>
          </cell>
          <cell r="L720">
            <v>0</v>
          </cell>
          <cell r="M720">
            <v>0</v>
          </cell>
          <cell r="N720" t="str">
            <v>C</v>
          </cell>
          <cell r="O720" t="str">
            <v>D</v>
          </cell>
          <cell r="P720">
            <v>0</v>
          </cell>
          <cell r="Q720" t="str">
            <v>-</v>
          </cell>
          <cell r="R720">
            <v>0</v>
          </cell>
          <cell r="S720" t="str">
            <v>C</v>
          </cell>
        </row>
        <row r="721">
          <cell r="E721">
            <v>727</v>
          </cell>
          <cell r="F721" t="str">
            <v>GSH</v>
          </cell>
          <cell r="G721">
            <v>-999</v>
          </cell>
          <cell r="H721">
            <v>50.737000000000002</v>
          </cell>
          <cell r="I721">
            <v>6.3769999999999998</v>
          </cell>
          <cell r="J721" t="str">
            <v>IZA</v>
          </cell>
          <cell r="K721" t="str">
            <v>A</v>
          </cell>
          <cell r="L721">
            <v>0</v>
          </cell>
          <cell r="M721">
            <v>0</v>
          </cell>
          <cell r="N721" t="str">
            <v>C</v>
          </cell>
          <cell r="O721" t="str">
            <v>B</v>
          </cell>
          <cell r="P721">
            <v>0</v>
          </cell>
          <cell r="Q721">
            <v>1</v>
          </cell>
          <cell r="R721">
            <v>0</v>
          </cell>
          <cell r="S721" t="str">
            <v>C</v>
          </cell>
        </row>
        <row r="722">
          <cell r="E722">
            <v>728</v>
          </cell>
          <cell r="F722" t="str">
            <v>Hadera</v>
          </cell>
          <cell r="G722">
            <v>-999</v>
          </cell>
          <cell r="H722">
            <v>32.469000000000001</v>
          </cell>
          <cell r="I722">
            <v>34.893000000000001</v>
          </cell>
          <cell r="J722" t="str">
            <v>B-C</v>
          </cell>
          <cell r="K722" t="str">
            <v>C</v>
          </cell>
          <cell r="L722">
            <v>0</v>
          </cell>
          <cell r="M722">
            <v>0</v>
          </cell>
          <cell r="N722" t="str">
            <v>A</v>
          </cell>
          <cell r="O722" t="str">
            <v>D</v>
          </cell>
          <cell r="P722">
            <v>0</v>
          </cell>
          <cell r="Q722" t="str">
            <v>-</v>
          </cell>
          <cell r="R722">
            <v>0</v>
          </cell>
          <cell r="S722" t="str">
            <v>D</v>
          </cell>
        </row>
        <row r="723">
          <cell r="E723">
            <v>729</v>
          </cell>
          <cell r="F723" t="str">
            <v>HAU</v>
          </cell>
          <cell r="G723">
            <v>-999</v>
          </cell>
          <cell r="H723">
            <v>43.893999999999998</v>
          </cell>
          <cell r="I723">
            <v>-113.661</v>
          </cell>
          <cell r="J723" t="str">
            <v>IZA</v>
          </cell>
          <cell r="K723" t="str">
            <v>A</v>
          </cell>
          <cell r="L723">
            <v>0</v>
          </cell>
          <cell r="M723">
            <v>0</v>
          </cell>
          <cell r="N723" t="str">
            <v>C</v>
          </cell>
          <cell r="O723" t="str">
            <v>B</v>
          </cell>
          <cell r="P723">
            <v>0</v>
          </cell>
          <cell r="Q723">
            <v>1</v>
          </cell>
          <cell r="R723">
            <v>0</v>
          </cell>
          <cell r="S723" t="str">
            <v>C</v>
          </cell>
        </row>
        <row r="724">
          <cell r="E724">
            <v>730</v>
          </cell>
          <cell r="F724" t="str">
            <v>Hava Alani</v>
          </cell>
          <cell r="G724">
            <v>-999</v>
          </cell>
          <cell r="H724">
            <v>40.982399999999998</v>
          </cell>
          <cell r="I724">
            <v>28.82</v>
          </cell>
          <cell r="J724" t="str">
            <v>A-B</v>
          </cell>
          <cell r="K724" t="str">
            <v>B</v>
          </cell>
          <cell r="L724">
            <v>0</v>
          </cell>
          <cell r="M724">
            <v>0</v>
          </cell>
          <cell r="N724" t="str">
            <v>C</v>
          </cell>
          <cell r="O724" t="str">
            <v>D</v>
          </cell>
          <cell r="P724">
            <v>0</v>
          </cell>
          <cell r="Q724" t="str">
            <v>-</v>
          </cell>
          <cell r="R724">
            <v>0</v>
          </cell>
          <cell r="S724" t="str">
            <v>C</v>
          </cell>
        </row>
        <row r="725">
          <cell r="E725">
            <v>731</v>
          </cell>
          <cell r="F725" t="str">
            <v>HEN</v>
          </cell>
          <cell r="G725">
            <v>-999</v>
          </cell>
          <cell r="H725">
            <v>22.005500000000001</v>
          </cell>
          <cell r="I725">
            <v>120.738</v>
          </cell>
          <cell r="J725" t="str">
            <v>IHD</v>
          </cell>
          <cell r="K725" t="str">
            <v>D</v>
          </cell>
          <cell r="L725">
            <v>0</v>
          </cell>
          <cell r="M725">
            <v>0</v>
          </cell>
          <cell r="N725" t="str">
            <v>A</v>
          </cell>
          <cell r="O725" t="str">
            <v>D</v>
          </cell>
          <cell r="P725">
            <v>0</v>
          </cell>
          <cell r="Q725" t="str">
            <v>-</v>
          </cell>
          <cell r="R725">
            <v>0</v>
          </cell>
          <cell r="S725" t="str">
            <v>D</v>
          </cell>
        </row>
        <row r="726">
          <cell r="E726">
            <v>732</v>
          </cell>
          <cell r="F726" t="str">
            <v>HIK</v>
          </cell>
          <cell r="G726">
            <v>-999</v>
          </cell>
          <cell r="H726">
            <v>35.273299999999999</v>
          </cell>
          <cell r="I726">
            <v>136.24700000000001</v>
          </cell>
          <cell r="J726" t="str">
            <v>--D</v>
          </cell>
          <cell r="K726" t="str">
            <v>D</v>
          </cell>
          <cell r="L726">
            <v>0</v>
          </cell>
          <cell r="M726">
            <v>0</v>
          </cell>
          <cell r="N726" t="str">
            <v>A</v>
          </cell>
          <cell r="O726" t="str">
            <v>D</v>
          </cell>
          <cell r="P726">
            <v>0</v>
          </cell>
          <cell r="Q726" t="str">
            <v>-</v>
          </cell>
          <cell r="R726">
            <v>0</v>
          </cell>
          <cell r="S726" t="str">
            <v>D</v>
          </cell>
        </row>
        <row r="727">
          <cell r="E727">
            <v>733</v>
          </cell>
          <cell r="F727" t="str">
            <v>HSN</v>
          </cell>
          <cell r="G727">
            <v>-999</v>
          </cell>
          <cell r="H727">
            <v>24.802199999999999</v>
          </cell>
          <cell r="I727">
            <v>120.9695</v>
          </cell>
          <cell r="J727" t="str">
            <v>CHD</v>
          </cell>
          <cell r="K727" t="str">
            <v>D</v>
          </cell>
          <cell r="L727">
            <v>0</v>
          </cell>
          <cell r="M727">
            <v>0</v>
          </cell>
          <cell r="N727" t="str">
            <v>A</v>
          </cell>
          <cell r="O727" t="str">
            <v>D</v>
          </cell>
          <cell r="P727">
            <v>0</v>
          </cell>
          <cell r="Q727" t="str">
            <v>-</v>
          </cell>
          <cell r="R727">
            <v>0</v>
          </cell>
          <cell r="S727" t="str">
            <v>D</v>
          </cell>
        </row>
        <row r="728">
          <cell r="E728">
            <v>734</v>
          </cell>
          <cell r="F728" t="str">
            <v>HWA</v>
          </cell>
          <cell r="G728">
            <v>-999</v>
          </cell>
          <cell r="H728">
            <v>23.977</v>
          </cell>
          <cell r="I728">
            <v>121.605</v>
          </cell>
          <cell r="J728" t="str">
            <v>AQD</v>
          </cell>
          <cell r="K728" t="str">
            <v>D</v>
          </cell>
          <cell r="L728">
            <v>0</v>
          </cell>
          <cell r="M728">
            <v>0</v>
          </cell>
          <cell r="N728" t="str">
            <v>A</v>
          </cell>
          <cell r="O728" t="str">
            <v>D</v>
          </cell>
          <cell r="P728">
            <v>0</v>
          </cell>
          <cell r="Q728" t="str">
            <v>-</v>
          </cell>
          <cell r="R728">
            <v>0</v>
          </cell>
          <cell r="S728" t="str">
            <v>D</v>
          </cell>
        </row>
        <row r="729">
          <cell r="E729">
            <v>735</v>
          </cell>
          <cell r="F729" t="str">
            <v>HWA002</v>
          </cell>
          <cell r="G729">
            <v>-999</v>
          </cell>
          <cell r="H729">
            <v>23.601199999999999</v>
          </cell>
          <cell r="I729">
            <v>121.51220000000001</v>
          </cell>
          <cell r="J729" t="str">
            <v>IQB</v>
          </cell>
          <cell r="K729" t="str">
            <v>B</v>
          </cell>
          <cell r="L729">
            <v>0</v>
          </cell>
          <cell r="M729">
            <v>0</v>
          </cell>
          <cell r="N729" t="str">
            <v>D</v>
          </cell>
          <cell r="O729" t="str">
            <v>C</v>
          </cell>
          <cell r="P729">
            <v>0</v>
          </cell>
          <cell r="Q729" t="str">
            <v>-</v>
          </cell>
          <cell r="R729">
            <v>0</v>
          </cell>
          <cell r="S729" t="str">
            <v>B</v>
          </cell>
        </row>
        <row r="730">
          <cell r="E730">
            <v>736</v>
          </cell>
          <cell r="F730" t="str">
            <v>HWA003</v>
          </cell>
          <cell r="G730">
            <v>-999</v>
          </cell>
          <cell r="H730">
            <v>23.476800000000001</v>
          </cell>
          <cell r="I730">
            <v>121.497</v>
          </cell>
          <cell r="J730" t="str">
            <v>IHB</v>
          </cell>
          <cell r="K730" t="str">
            <v>B</v>
          </cell>
          <cell r="L730">
            <v>0</v>
          </cell>
          <cell r="M730">
            <v>0</v>
          </cell>
          <cell r="N730" t="str">
            <v>-</v>
          </cell>
          <cell r="O730" t="str">
            <v>D</v>
          </cell>
          <cell r="P730">
            <v>0</v>
          </cell>
          <cell r="Q730" t="str">
            <v>-</v>
          </cell>
          <cell r="R730">
            <v>0</v>
          </cell>
          <cell r="S730" t="str">
            <v>A</v>
          </cell>
        </row>
        <row r="731">
          <cell r="E731">
            <v>737</v>
          </cell>
          <cell r="F731" t="str">
            <v>HWA005</v>
          </cell>
          <cell r="G731">
            <v>-999</v>
          </cell>
          <cell r="H731">
            <v>23.660799999999998</v>
          </cell>
          <cell r="I731">
            <v>121.414</v>
          </cell>
          <cell r="J731" t="str">
            <v>IQD</v>
          </cell>
          <cell r="K731" t="str">
            <v>D</v>
          </cell>
          <cell r="L731">
            <v>0</v>
          </cell>
          <cell r="M731">
            <v>0</v>
          </cell>
          <cell r="N731" t="str">
            <v>C</v>
          </cell>
          <cell r="O731" t="str">
            <v>D</v>
          </cell>
          <cell r="P731">
            <v>0</v>
          </cell>
          <cell r="Q731" t="str">
            <v>-</v>
          </cell>
          <cell r="R731">
            <v>0</v>
          </cell>
          <cell r="S731" t="str">
            <v>C</v>
          </cell>
        </row>
        <row r="732">
          <cell r="E732">
            <v>738</v>
          </cell>
          <cell r="F732" t="str">
            <v>HWA006</v>
          </cell>
          <cell r="G732">
            <v>-999</v>
          </cell>
          <cell r="H732">
            <v>23.673200000000001</v>
          </cell>
          <cell r="I732">
            <v>121.4173</v>
          </cell>
          <cell r="J732" t="str">
            <v>IQD</v>
          </cell>
          <cell r="K732" t="str">
            <v>D</v>
          </cell>
          <cell r="L732">
            <v>0</v>
          </cell>
          <cell r="M732">
            <v>0</v>
          </cell>
          <cell r="N732" t="str">
            <v>C</v>
          </cell>
          <cell r="O732" t="str">
            <v>D</v>
          </cell>
          <cell r="P732">
            <v>0</v>
          </cell>
          <cell r="Q732" t="str">
            <v>-</v>
          </cell>
          <cell r="R732">
            <v>0</v>
          </cell>
          <cell r="S732" t="str">
            <v>C</v>
          </cell>
        </row>
        <row r="733">
          <cell r="E733">
            <v>739</v>
          </cell>
          <cell r="F733" t="str">
            <v>HWA007</v>
          </cell>
          <cell r="G733">
            <v>-999</v>
          </cell>
          <cell r="H733">
            <v>23.9877</v>
          </cell>
          <cell r="I733">
            <v>121.6173</v>
          </cell>
          <cell r="J733" t="str">
            <v>IQD</v>
          </cell>
          <cell r="K733" t="str">
            <v>D</v>
          </cell>
          <cell r="L733">
            <v>0</v>
          </cell>
          <cell r="M733">
            <v>0</v>
          </cell>
          <cell r="N733" t="str">
            <v>A</v>
          </cell>
          <cell r="O733" t="str">
            <v>D</v>
          </cell>
          <cell r="P733">
            <v>0</v>
          </cell>
          <cell r="Q733" t="str">
            <v>-</v>
          </cell>
          <cell r="R733">
            <v>0</v>
          </cell>
          <cell r="S733" t="str">
            <v>D</v>
          </cell>
        </row>
        <row r="734">
          <cell r="E734">
            <v>740</v>
          </cell>
          <cell r="F734" t="str">
            <v>HWA009</v>
          </cell>
          <cell r="G734">
            <v>-999</v>
          </cell>
          <cell r="H734">
            <v>23.9925</v>
          </cell>
          <cell r="I734">
            <v>121.6165</v>
          </cell>
          <cell r="J734" t="str">
            <v>IQD</v>
          </cell>
          <cell r="K734" t="str">
            <v>D</v>
          </cell>
          <cell r="L734">
            <v>0</v>
          </cell>
          <cell r="M734">
            <v>0</v>
          </cell>
          <cell r="N734" t="str">
            <v>A</v>
          </cell>
          <cell r="O734" t="str">
            <v>D</v>
          </cell>
          <cell r="P734">
            <v>0</v>
          </cell>
          <cell r="Q734" t="str">
            <v>-</v>
          </cell>
          <cell r="R734">
            <v>0</v>
          </cell>
          <cell r="S734" t="str">
            <v>D</v>
          </cell>
        </row>
        <row r="735">
          <cell r="E735">
            <v>741</v>
          </cell>
          <cell r="F735" t="str">
            <v>HWA011</v>
          </cell>
          <cell r="G735">
            <v>-999</v>
          </cell>
          <cell r="H735">
            <v>23.996200000000002</v>
          </cell>
          <cell r="I735">
            <v>121.58580000000001</v>
          </cell>
          <cell r="J735" t="str">
            <v>IQD</v>
          </cell>
          <cell r="K735" t="str">
            <v>D</v>
          </cell>
          <cell r="L735">
            <v>0</v>
          </cell>
          <cell r="M735">
            <v>0</v>
          </cell>
          <cell r="N735" t="str">
            <v>A</v>
          </cell>
          <cell r="O735" t="str">
            <v>D</v>
          </cell>
          <cell r="P735">
            <v>0</v>
          </cell>
          <cell r="Q735" t="str">
            <v>-</v>
          </cell>
          <cell r="R735">
            <v>0</v>
          </cell>
          <cell r="S735" t="str">
            <v>D</v>
          </cell>
        </row>
        <row r="736">
          <cell r="E736">
            <v>742</v>
          </cell>
          <cell r="F736" t="str">
            <v>HWA012</v>
          </cell>
          <cell r="G736">
            <v>-999</v>
          </cell>
          <cell r="H736">
            <v>23.992999999999999</v>
          </cell>
          <cell r="I736">
            <v>121.6233</v>
          </cell>
          <cell r="J736" t="str">
            <v>IQD</v>
          </cell>
          <cell r="K736" t="str">
            <v>D</v>
          </cell>
          <cell r="L736">
            <v>0</v>
          </cell>
          <cell r="M736">
            <v>0</v>
          </cell>
          <cell r="N736" t="str">
            <v>C</v>
          </cell>
          <cell r="O736" t="str">
            <v>D</v>
          </cell>
          <cell r="P736">
            <v>0</v>
          </cell>
          <cell r="Q736" t="str">
            <v>-</v>
          </cell>
          <cell r="R736">
            <v>0</v>
          </cell>
          <cell r="S736" t="str">
            <v>C</v>
          </cell>
        </row>
        <row r="737">
          <cell r="E737">
            <v>743</v>
          </cell>
          <cell r="F737" t="str">
            <v>HWA013</v>
          </cell>
          <cell r="G737">
            <v>-999</v>
          </cell>
          <cell r="H737">
            <v>23.978000000000002</v>
          </cell>
          <cell r="I737">
            <v>121.59099999999999</v>
          </cell>
          <cell r="J737" t="str">
            <v>IQD</v>
          </cell>
          <cell r="K737" t="str">
            <v>D</v>
          </cell>
          <cell r="L737">
            <v>0</v>
          </cell>
          <cell r="M737">
            <v>0</v>
          </cell>
          <cell r="N737" t="str">
            <v>A</v>
          </cell>
          <cell r="O737" t="str">
            <v>D</v>
          </cell>
          <cell r="P737">
            <v>0</v>
          </cell>
          <cell r="Q737" t="str">
            <v>-</v>
          </cell>
          <cell r="R737">
            <v>0</v>
          </cell>
          <cell r="S737" t="str">
            <v>D</v>
          </cell>
        </row>
        <row r="738">
          <cell r="E738">
            <v>744</v>
          </cell>
          <cell r="F738" t="str">
            <v>HWA014</v>
          </cell>
          <cell r="G738">
            <v>-999</v>
          </cell>
          <cell r="H738">
            <v>23.973199999999999</v>
          </cell>
          <cell r="I738">
            <v>121.5993</v>
          </cell>
          <cell r="J738" t="str">
            <v>IHD</v>
          </cell>
          <cell r="K738" t="str">
            <v>D</v>
          </cell>
          <cell r="L738">
            <v>0</v>
          </cell>
          <cell r="M738">
            <v>0</v>
          </cell>
          <cell r="N738" t="str">
            <v>A</v>
          </cell>
          <cell r="O738" t="str">
            <v>D</v>
          </cell>
          <cell r="P738">
            <v>0</v>
          </cell>
          <cell r="Q738" t="str">
            <v>-</v>
          </cell>
          <cell r="R738">
            <v>0</v>
          </cell>
          <cell r="S738" t="str">
            <v>D</v>
          </cell>
        </row>
        <row r="739">
          <cell r="E739">
            <v>745</v>
          </cell>
          <cell r="F739" t="str">
            <v>HWA015</v>
          </cell>
          <cell r="G739">
            <v>-999</v>
          </cell>
          <cell r="H739">
            <v>23.9757</v>
          </cell>
          <cell r="I739">
            <v>121.553</v>
          </cell>
          <cell r="J739" t="str">
            <v>IHD</v>
          </cell>
          <cell r="K739" t="str">
            <v>D</v>
          </cell>
          <cell r="L739">
            <v>0</v>
          </cell>
          <cell r="M739">
            <v>0</v>
          </cell>
          <cell r="N739" t="str">
            <v>C</v>
          </cell>
          <cell r="O739" t="str">
            <v>D</v>
          </cell>
          <cell r="P739">
            <v>0</v>
          </cell>
          <cell r="Q739" t="str">
            <v>-</v>
          </cell>
          <cell r="R739">
            <v>0</v>
          </cell>
          <cell r="S739" t="str">
            <v>C</v>
          </cell>
        </row>
        <row r="740">
          <cell r="E740">
            <v>746</v>
          </cell>
          <cell r="F740" t="str">
            <v>HWA016</v>
          </cell>
          <cell r="G740">
            <v>-999</v>
          </cell>
          <cell r="H740">
            <v>23.9648</v>
          </cell>
          <cell r="I740">
            <v>121.56</v>
          </cell>
          <cell r="J740" t="str">
            <v>IHD</v>
          </cell>
          <cell r="K740" t="str">
            <v>D</v>
          </cell>
          <cell r="L740">
            <v>0</v>
          </cell>
          <cell r="M740">
            <v>0</v>
          </cell>
          <cell r="N740" t="str">
            <v>C</v>
          </cell>
          <cell r="O740" t="str">
            <v>D</v>
          </cell>
          <cell r="P740">
            <v>0</v>
          </cell>
          <cell r="Q740" t="str">
            <v>-</v>
          </cell>
          <cell r="R740">
            <v>0</v>
          </cell>
          <cell r="S740" t="str">
            <v>C</v>
          </cell>
        </row>
        <row r="741">
          <cell r="E741">
            <v>747</v>
          </cell>
          <cell r="F741" t="str">
            <v>HWA017</v>
          </cell>
          <cell r="G741">
            <v>-999</v>
          </cell>
          <cell r="H741">
            <v>23.9497</v>
          </cell>
          <cell r="I741">
            <v>121.53919999999999</v>
          </cell>
          <cell r="J741" t="str">
            <v>IHD</v>
          </cell>
          <cell r="K741" t="str">
            <v>D</v>
          </cell>
          <cell r="L741">
            <v>0</v>
          </cell>
          <cell r="M741">
            <v>0</v>
          </cell>
          <cell r="N741" t="str">
            <v>C</v>
          </cell>
          <cell r="O741" t="str">
            <v>D</v>
          </cell>
          <cell r="P741">
            <v>0</v>
          </cell>
          <cell r="Q741" t="str">
            <v>-</v>
          </cell>
          <cell r="R741">
            <v>0</v>
          </cell>
          <cell r="S741" t="str">
            <v>C</v>
          </cell>
        </row>
        <row r="742">
          <cell r="E742">
            <v>748</v>
          </cell>
          <cell r="F742" t="str">
            <v>HWA019</v>
          </cell>
          <cell r="G742">
            <v>-999</v>
          </cell>
          <cell r="H742">
            <v>23.977</v>
          </cell>
          <cell r="I742">
            <v>121.605</v>
          </cell>
          <cell r="J742" t="str">
            <v>AQD</v>
          </cell>
          <cell r="K742" t="str">
            <v>D</v>
          </cell>
          <cell r="L742">
            <v>0</v>
          </cell>
          <cell r="M742">
            <v>0</v>
          </cell>
          <cell r="N742" t="str">
            <v>C</v>
          </cell>
          <cell r="O742" t="str">
            <v>D</v>
          </cell>
          <cell r="P742">
            <v>0</v>
          </cell>
          <cell r="Q742" t="str">
            <v>-</v>
          </cell>
          <cell r="R742">
            <v>0</v>
          </cell>
          <cell r="S742" t="str">
            <v>C</v>
          </cell>
        </row>
        <row r="743">
          <cell r="E743">
            <v>749</v>
          </cell>
          <cell r="F743" t="str">
            <v>HWA020</v>
          </cell>
          <cell r="G743">
            <v>-999</v>
          </cell>
          <cell r="H743">
            <v>23.813700000000001</v>
          </cell>
          <cell r="I743">
            <v>121.4328</v>
          </cell>
          <cell r="J743" t="str">
            <v>IQC</v>
          </cell>
          <cell r="K743" t="str">
            <v>C</v>
          </cell>
          <cell r="L743">
            <v>0</v>
          </cell>
          <cell r="M743">
            <v>0</v>
          </cell>
          <cell r="N743" t="str">
            <v>C</v>
          </cell>
          <cell r="O743" t="str">
            <v>D</v>
          </cell>
          <cell r="P743">
            <v>0</v>
          </cell>
          <cell r="Q743" t="str">
            <v>-</v>
          </cell>
          <cell r="R743">
            <v>0</v>
          </cell>
          <cell r="S743" t="str">
            <v>C</v>
          </cell>
        </row>
        <row r="744">
          <cell r="E744">
            <v>750</v>
          </cell>
          <cell r="F744" t="str">
            <v>HWA022</v>
          </cell>
          <cell r="G744">
            <v>-999</v>
          </cell>
          <cell r="H744">
            <v>24.267499999999998</v>
          </cell>
          <cell r="I744">
            <v>121.7325</v>
          </cell>
          <cell r="J744" t="str">
            <v>IHB</v>
          </cell>
          <cell r="K744" t="str">
            <v>B</v>
          </cell>
          <cell r="L744">
            <v>0</v>
          </cell>
          <cell r="M744">
            <v>0</v>
          </cell>
          <cell r="N744" t="str">
            <v>C</v>
          </cell>
          <cell r="O744" t="str">
            <v>C</v>
          </cell>
          <cell r="P744">
            <v>0</v>
          </cell>
          <cell r="Q744" t="str">
            <v>-</v>
          </cell>
          <cell r="R744">
            <v>0</v>
          </cell>
          <cell r="S744" t="str">
            <v>C</v>
          </cell>
        </row>
        <row r="745">
          <cell r="E745">
            <v>751</v>
          </cell>
          <cell r="F745" t="str">
            <v>HWA023</v>
          </cell>
          <cell r="G745">
            <v>-999</v>
          </cell>
          <cell r="H745">
            <v>24.08</v>
          </cell>
          <cell r="I745">
            <v>121.5955</v>
          </cell>
          <cell r="J745" t="str">
            <v>IYA</v>
          </cell>
          <cell r="K745" t="str">
            <v>A</v>
          </cell>
          <cell r="L745">
            <v>0</v>
          </cell>
          <cell r="M745">
            <v>0</v>
          </cell>
          <cell r="N745" t="str">
            <v>C</v>
          </cell>
          <cell r="O745" t="str">
            <v>B</v>
          </cell>
          <cell r="P745">
            <v>0</v>
          </cell>
          <cell r="Q745" t="str">
            <v>-</v>
          </cell>
          <cell r="R745">
            <v>0</v>
          </cell>
          <cell r="S745" t="str">
            <v>C</v>
          </cell>
        </row>
        <row r="746">
          <cell r="E746">
            <v>752</v>
          </cell>
          <cell r="F746" t="str">
            <v>HWA024</v>
          </cell>
          <cell r="G746">
            <v>-999</v>
          </cell>
          <cell r="H746">
            <v>23.3522</v>
          </cell>
          <cell r="I746">
            <v>121.297</v>
          </cell>
          <cell r="J746" t="str">
            <v>IEA</v>
          </cell>
          <cell r="K746" t="str">
            <v>A</v>
          </cell>
          <cell r="L746">
            <v>0</v>
          </cell>
          <cell r="M746">
            <v>0</v>
          </cell>
          <cell r="N746" t="str">
            <v>C</v>
          </cell>
          <cell r="O746" t="str">
            <v>B</v>
          </cell>
          <cell r="P746">
            <v>0</v>
          </cell>
          <cell r="Q746" t="str">
            <v>-</v>
          </cell>
          <cell r="R746">
            <v>0</v>
          </cell>
          <cell r="S746" t="str">
            <v>C</v>
          </cell>
        </row>
        <row r="747">
          <cell r="E747">
            <v>753</v>
          </cell>
          <cell r="F747" t="str">
            <v>HWA025</v>
          </cell>
          <cell r="G747">
            <v>-999</v>
          </cell>
          <cell r="H747">
            <v>24.163</v>
          </cell>
          <cell r="I747">
            <v>121.6447</v>
          </cell>
          <cell r="J747" t="str">
            <v>IQB</v>
          </cell>
          <cell r="K747" t="str">
            <v>B</v>
          </cell>
          <cell r="L747">
            <v>0</v>
          </cell>
          <cell r="M747">
            <v>0</v>
          </cell>
          <cell r="N747" t="str">
            <v>C</v>
          </cell>
          <cell r="O747" t="str">
            <v>D</v>
          </cell>
          <cell r="P747">
            <v>0</v>
          </cell>
          <cell r="Q747" t="str">
            <v>-</v>
          </cell>
          <cell r="R747">
            <v>0</v>
          </cell>
          <cell r="S747" t="str">
            <v>C</v>
          </cell>
        </row>
        <row r="748">
          <cell r="E748">
            <v>754</v>
          </cell>
          <cell r="F748" t="str">
            <v>HWA026</v>
          </cell>
          <cell r="G748">
            <v>-999</v>
          </cell>
          <cell r="H748">
            <v>24.118500000000001</v>
          </cell>
          <cell r="I748">
            <v>121.6165</v>
          </cell>
          <cell r="J748" t="str">
            <v>LQD</v>
          </cell>
          <cell r="K748" t="str">
            <v>D</v>
          </cell>
          <cell r="L748">
            <v>0</v>
          </cell>
          <cell r="M748">
            <v>0</v>
          </cell>
          <cell r="N748" t="str">
            <v>C</v>
          </cell>
          <cell r="O748" t="str">
            <v>B</v>
          </cell>
          <cell r="P748">
            <v>0</v>
          </cell>
          <cell r="Q748" t="str">
            <v>-</v>
          </cell>
          <cell r="R748">
            <v>0</v>
          </cell>
          <cell r="S748" t="str">
            <v>C</v>
          </cell>
        </row>
        <row r="749">
          <cell r="E749">
            <v>755</v>
          </cell>
          <cell r="F749" t="str">
            <v>HWA027</v>
          </cell>
          <cell r="G749">
            <v>-999</v>
          </cell>
          <cell r="H749">
            <v>24.055</v>
          </cell>
          <cell r="I749">
            <v>121.59099999999999</v>
          </cell>
          <cell r="J749" t="str">
            <v>IQD</v>
          </cell>
          <cell r="K749" t="str">
            <v>D</v>
          </cell>
          <cell r="L749">
            <v>0</v>
          </cell>
          <cell r="M749">
            <v>0</v>
          </cell>
          <cell r="N749" t="str">
            <v>C</v>
          </cell>
          <cell r="O749" t="str">
            <v>D</v>
          </cell>
          <cell r="P749">
            <v>0</v>
          </cell>
          <cell r="Q749" t="str">
            <v>-</v>
          </cell>
          <cell r="R749">
            <v>0</v>
          </cell>
          <cell r="S749" t="str">
            <v>C</v>
          </cell>
        </row>
        <row r="750">
          <cell r="E750">
            <v>756</v>
          </cell>
          <cell r="F750" t="str">
            <v>HWA028</v>
          </cell>
          <cell r="G750">
            <v>-999</v>
          </cell>
          <cell r="H750">
            <v>24.017199999999999</v>
          </cell>
          <cell r="I750">
            <v>121.60129999999999</v>
          </cell>
          <cell r="J750" t="str">
            <v>IQD</v>
          </cell>
          <cell r="K750" t="str">
            <v>D</v>
          </cell>
          <cell r="L750">
            <v>0</v>
          </cell>
          <cell r="M750">
            <v>0</v>
          </cell>
          <cell r="N750" t="str">
            <v>C</v>
          </cell>
          <cell r="O750" t="str">
            <v>D</v>
          </cell>
          <cell r="P750">
            <v>0</v>
          </cell>
          <cell r="Q750" t="str">
            <v>-</v>
          </cell>
          <cell r="R750">
            <v>0</v>
          </cell>
          <cell r="S750" t="str">
            <v>C</v>
          </cell>
        </row>
        <row r="751">
          <cell r="E751">
            <v>757</v>
          </cell>
          <cell r="F751" t="str">
            <v>HWA029</v>
          </cell>
          <cell r="G751">
            <v>-999</v>
          </cell>
          <cell r="H751">
            <v>23.9373</v>
          </cell>
          <cell r="I751">
            <v>121.5702</v>
          </cell>
          <cell r="J751" t="str">
            <v>IHD</v>
          </cell>
          <cell r="K751" t="str">
            <v>D</v>
          </cell>
          <cell r="L751">
            <v>0</v>
          </cell>
          <cell r="M751">
            <v>0</v>
          </cell>
          <cell r="N751" t="str">
            <v>C</v>
          </cell>
          <cell r="O751" t="str">
            <v>D</v>
          </cell>
          <cell r="P751">
            <v>0</v>
          </cell>
          <cell r="Q751" t="str">
            <v>-</v>
          </cell>
          <cell r="R751">
            <v>0</v>
          </cell>
          <cell r="S751" t="str">
            <v>C</v>
          </cell>
        </row>
        <row r="752">
          <cell r="E752">
            <v>758</v>
          </cell>
          <cell r="F752" t="str">
            <v>HWA030</v>
          </cell>
          <cell r="G752">
            <v>-999</v>
          </cell>
          <cell r="H752">
            <v>23.7852</v>
          </cell>
          <cell r="I752">
            <v>121.44880000000001</v>
          </cell>
          <cell r="J752" t="str">
            <v>IQD</v>
          </cell>
          <cell r="K752" t="str">
            <v>D</v>
          </cell>
          <cell r="L752">
            <v>0</v>
          </cell>
          <cell r="M752">
            <v>0</v>
          </cell>
          <cell r="N752" t="str">
            <v>C</v>
          </cell>
          <cell r="O752" t="str">
            <v>D</v>
          </cell>
          <cell r="P752">
            <v>0</v>
          </cell>
          <cell r="Q752" t="str">
            <v>-</v>
          </cell>
          <cell r="R752">
            <v>0</v>
          </cell>
          <cell r="S752" t="str">
            <v>C</v>
          </cell>
        </row>
        <row r="753">
          <cell r="E753">
            <v>759</v>
          </cell>
          <cell r="F753" t="str">
            <v>HWA031</v>
          </cell>
          <cell r="G753">
            <v>-999</v>
          </cell>
          <cell r="H753">
            <v>23.7653</v>
          </cell>
          <cell r="I753">
            <v>121.4922</v>
          </cell>
          <cell r="J753" t="str">
            <v>IHB</v>
          </cell>
          <cell r="K753" t="str">
            <v>B</v>
          </cell>
          <cell r="L753">
            <v>0</v>
          </cell>
          <cell r="M753">
            <v>0</v>
          </cell>
          <cell r="N753" t="str">
            <v>C</v>
          </cell>
          <cell r="O753" t="str">
            <v>D</v>
          </cell>
          <cell r="P753">
            <v>0</v>
          </cell>
          <cell r="Q753" t="str">
            <v>-</v>
          </cell>
          <cell r="R753">
            <v>0</v>
          </cell>
          <cell r="S753" t="str">
            <v>C</v>
          </cell>
        </row>
        <row r="754">
          <cell r="E754">
            <v>760</v>
          </cell>
          <cell r="F754" t="str">
            <v>HWA032</v>
          </cell>
          <cell r="G754">
            <v>-999</v>
          </cell>
          <cell r="H754">
            <v>23.710799999999999</v>
          </cell>
          <cell r="I754">
            <v>121.41200000000001</v>
          </cell>
          <cell r="J754" t="str">
            <v>IQB</v>
          </cell>
          <cell r="K754" t="str">
            <v>B</v>
          </cell>
          <cell r="L754">
            <v>0</v>
          </cell>
          <cell r="M754">
            <v>0</v>
          </cell>
          <cell r="N754" t="str">
            <v>C</v>
          </cell>
          <cell r="O754" t="str">
            <v>C</v>
          </cell>
          <cell r="P754">
            <v>0</v>
          </cell>
          <cell r="Q754" t="str">
            <v>-</v>
          </cell>
          <cell r="R754">
            <v>0</v>
          </cell>
          <cell r="S754" t="str">
            <v>C</v>
          </cell>
        </row>
        <row r="755">
          <cell r="E755">
            <v>761</v>
          </cell>
          <cell r="F755" t="str">
            <v>HWA033</v>
          </cell>
          <cell r="G755">
            <v>-999</v>
          </cell>
          <cell r="H755">
            <v>23.686699999999998</v>
          </cell>
          <cell r="I755">
            <v>121.4747</v>
          </cell>
          <cell r="J755" t="str">
            <v>KQD</v>
          </cell>
          <cell r="K755" t="str">
            <v>D</v>
          </cell>
          <cell r="L755">
            <v>0</v>
          </cell>
          <cell r="M755">
            <v>0</v>
          </cell>
          <cell r="N755" t="str">
            <v>C</v>
          </cell>
          <cell r="O755" t="str">
            <v>C</v>
          </cell>
          <cell r="P755">
            <v>0</v>
          </cell>
          <cell r="Q755" t="str">
            <v>-</v>
          </cell>
          <cell r="R755">
            <v>0</v>
          </cell>
          <cell r="S755" t="str">
            <v>C</v>
          </cell>
        </row>
        <row r="756">
          <cell r="E756">
            <v>762</v>
          </cell>
          <cell r="F756" t="str">
            <v>HWA034</v>
          </cell>
          <cell r="G756">
            <v>-999</v>
          </cell>
          <cell r="H756">
            <v>23.590499999999999</v>
          </cell>
          <cell r="I756">
            <v>121.3772</v>
          </cell>
          <cell r="J756" t="str">
            <v>KQC</v>
          </cell>
          <cell r="K756" t="str">
            <v>C</v>
          </cell>
          <cell r="L756">
            <v>0</v>
          </cell>
          <cell r="M756">
            <v>0</v>
          </cell>
          <cell r="N756" t="str">
            <v>C</v>
          </cell>
          <cell r="O756" t="str">
            <v>D</v>
          </cell>
          <cell r="P756">
            <v>0</v>
          </cell>
          <cell r="Q756" t="str">
            <v>-</v>
          </cell>
          <cell r="R756">
            <v>0</v>
          </cell>
          <cell r="S756" t="str">
            <v>C</v>
          </cell>
        </row>
        <row r="757">
          <cell r="E757">
            <v>763</v>
          </cell>
          <cell r="F757" t="str">
            <v>HWA035</v>
          </cell>
          <cell r="G757">
            <v>-999</v>
          </cell>
          <cell r="H757">
            <v>23.731999999999999</v>
          </cell>
          <cell r="I757">
            <v>121.4362</v>
          </cell>
          <cell r="J757" t="str">
            <v>IQB</v>
          </cell>
          <cell r="K757" t="str">
            <v>B</v>
          </cell>
          <cell r="L757">
            <v>0</v>
          </cell>
          <cell r="M757">
            <v>0</v>
          </cell>
          <cell r="N757" t="str">
            <v>C</v>
          </cell>
          <cell r="O757" t="str">
            <v>C</v>
          </cell>
          <cell r="P757">
            <v>0</v>
          </cell>
          <cell r="Q757" t="str">
            <v>-</v>
          </cell>
          <cell r="R757">
            <v>0</v>
          </cell>
          <cell r="S757" t="str">
            <v>C</v>
          </cell>
        </row>
        <row r="758">
          <cell r="E758">
            <v>764</v>
          </cell>
          <cell r="F758" t="str">
            <v>HWA036</v>
          </cell>
          <cell r="G758">
            <v>-999</v>
          </cell>
          <cell r="H758">
            <v>23.499500000000001</v>
          </cell>
          <cell r="I758">
            <v>121.367</v>
          </cell>
          <cell r="J758" t="str">
            <v>IQD</v>
          </cell>
          <cell r="K758" t="str">
            <v>D</v>
          </cell>
          <cell r="L758">
            <v>0</v>
          </cell>
          <cell r="M758">
            <v>0</v>
          </cell>
          <cell r="N758" t="str">
            <v>C</v>
          </cell>
          <cell r="O758" t="str">
            <v>D</v>
          </cell>
          <cell r="P758">
            <v>0</v>
          </cell>
          <cell r="Q758" t="str">
            <v>-</v>
          </cell>
          <cell r="R758">
            <v>0</v>
          </cell>
          <cell r="S758" t="str">
            <v>C</v>
          </cell>
        </row>
        <row r="759">
          <cell r="E759">
            <v>765</v>
          </cell>
          <cell r="F759" t="str">
            <v>HWA037</v>
          </cell>
          <cell r="G759">
            <v>-999</v>
          </cell>
          <cell r="H759">
            <v>23.4542</v>
          </cell>
          <cell r="I759">
            <v>121.384</v>
          </cell>
          <cell r="J759" t="str">
            <v>IQD</v>
          </cell>
          <cell r="K759" t="str">
            <v>D</v>
          </cell>
          <cell r="L759">
            <v>0</v>
          </cell>
          <cell r="M759">
            <v>0</v>
          </cell>
          <cell r="N759" t="str">
            <v>C</v>
          </cell>
          <cell r="O759" t="str">
            <v>D</v>
          </cell>
          <cell r="P759">
            <v>0</v>
          </cell>
          <cell r="Q759" t="str">
            <v>-</v>
          </cell>
          <cell r="R759">
            <v>0</v>
          </cell>
          <cell r="S759" t="str">
            <v>C</v>
          </cell>
        </row>
        <row r="760">
          <cell r="E760">
            <v>766</v>
          </cell>
          <cell r="F760" t="str">
            <v>HWA038</v>
          </cell>
          <cell r="G760">
            <v>-999</v>
          </cell>
          <cell r="H760">
            <v>23.461500000000001</v>
          </cell>
          <cell r="I760">
            <v>121.3445</v>
          </cell>
          <cell r="J760" t="str">
            <v>IQB</v>
          </cell>
          <cell r="K760" t="str">
            <v>B</v>
          </cell>
          <cell r="L760">
            <v>0</v>
          </cell>
          <cell r="M760">
            <v>0</v>
          </cell>
          <cell r="N760" t="str">
            <v>C</v>
          </cell>
          <cell r="O760" t="str">
            <v>C</v>
          </cell>
          <cell r="P760">
            <v>0</v>
          </cell>
          <cell r="Q760" t="str">
            <v>-</v>
          </cell>
          <cell r="R760">
            <v>0</v>
          </cell>
          <cell r="S760" t="str">
            <v>C</v>
          </cell>
        </row>
        <row r="761">
          <cell r="E761">
            <v>767</v>
          </cell>
          <cell r="F761" t="str">
            <v>HWA039</v>
          </cell>
          <cell r="G761">
            <v>-999</v>
          </cell>
          <cell r="H761">
            <v>23.384499999999999</v>
          </cell>
          <cell r="I761">
            <v>121.3523</v>
          </cell>
          <cell r="J761" t="str">
            <v>IQC</v>
          </cell>
          <cell r="K761" t="str">
            <v>C</v>
          </cell>
          <cell r="L761">
            <v>0</v>
          </cell>
          <cell r="M761">
            <v>0</v>
          </cell>
          <cell r="N761" t="str">
            <v>C</v>
          </cell>
          <cell r="O761" t="str">
            <v>D</v>
          </cell>
          <cell r="P761">
            <v>0</v>
          </cell>
          <cell r="Q761" t="str">
            <v>-</v>
          </cell>
          <cell r="R761">
            <v>0</v>
          </cell>
          <cell r="S761" t="str">
            <v>C</v>
          </cell>
        </row>
        <row r="762">
          <cell r="E762">
            <v>768</v>
          </cell>
          <cell r="F762" t="str">
            <v>HWA041</v>
          </cell>
          <cell r="G762">
            <v>-999</v>
          </cell>
          <cell r="H762">
            <v>23.267499999999998</v>
          </cell>
          <cell r="I762">
            <v>121.2942</v>
          </cell>
          <cell r="J762" t="str">
            <v>IHD</v>
          </cell>
          <cell r="K762" t="str">
            <v>D</v>
          </cell>
          <cell r="L762">
            <v>0</v>
          </cell>
          <cell r="M762">
            <v>0</v>
          </cell>
          <cell r="N762" t="str">
            <v>C</v>
          </cell>
          <cell r="O762" t="str">
            <v>D</v>
          </cell>
          <cell r="P762">
            <v>0</v>
          </cell>
          <cell r="Q762" t="str">
            <v>-</v>
          </cell>
          <cell r="R762">
            <v>0</v>
          </cell>
          <cell r="S762" t="str">
            <v>C</v>
          </cell>
        </row>
        <row r="763">
          <cell r="E763">
            <v>769</v>
          </cell>
          <cell r="F763" t="str">
            <v>HWA043</v>
          </cell>
          <cell r="G763">
            <v>-999</v>
          </cell>
          <cell r="H763">
            <v>23.709199999999999</v>
          </cell>
          <cell r="I763">
            <v>121.54</v>
          </cell>
          <cell r="J763" t="str">
            <v>IHD</v>
          </cell>
          <cell r="K763" t="str">
            <v>D</v>
          </cell>
          <cell r="L763">
            <v>0</v>
          </cell>
          <cell r="M763">
            <v>0</v>
          </cell>
          <cell r="N763" t="str">
            <v>C</v>
          </cell>
          <cell r="O763" t="str">
            <v>D</v>
          </cell>
          <cell r="P763">
            <v>0</v>
          </cell>
          <cell r="Q763" t="str">
            <v>-</v>
          </cell>
          <cell r="R763">
            <v>0</v>
          </cell>
          <cell r="S763" t="str">
            <v>C</v>
          </cell>
        </row>
        <row r="764">
          <cell r="E764">
            <v>770</v>
          </cell>
          <cell r="F764" t="str">
            <v>HWA044</v>
          </cell>
          <cell r="G764">
            <v>-999</v>
          </cell>
          <cell r="H764">
            <v>23.6538</v>
          </cell>
          <cell r="I764">
            <v>121.52679999999999</v>
          </cell>
          <cell r="J764" t="str">
            <v>IHB</v>
          </cell>
          <cell r="K764" t="str">
            <v>B</v>
          </cell>
          <cell r="L764">
            <v>0</v>
          </cell>
          <cell r="M764">
            <v>0</v>
          </cell>
          <cell r="N764" t="str">
            <v>C</v>
          </cell>
          <cell r="O764" t="str">
            <v>D</v>
          </cell>
          <cell r="P764">
            <v>0</v>
          </cell>
          <cell r="Q764" t="str">
            <v>-</v>
          </cell>
          <cell r="R764">
            <v>0</v>
          </cell>
          <cell r="S764" t="str">
            <v>C</v>
          </cell>
        </row>
        <row r="765">
          <cell r="E765">
            <v>771</v>
          </cell>
          <cell r="F765" t="str">
            <v>HWA045</v>
          </cell>
          <cell r="G765">
            <v>-999</v>
          </cell>
          <cell r="H765">
            <v>24.3095</v>
          </cell>
          <cell r="I765">
            <v>121.7405</v>
          </cell>
          <cell r="J765" t="str">
            <v>IQC</v>
          </cell>
          <cell r="K765" t="str">
            <v>C</v>
          </cell>
          <cell r="L765">
            <v>0</v>
          </cell>
          <cell r="M765">
            <v>0</v>
          </cell>
          <cell r="N765" t="str">
            <v>C</v>
          </cell>
          <cell r="O765" t="str">
            <v>D</v>
          </cell>
          <cell r="P765">
            <v>0</v>
          </cell>
          <cell r="Q765" t="str">
            <v>-</v>
          </cell>
          <cell r="R765">
            <v>0</v>
          </cell>
          <cell r="S765" t="str">
            <v>C</v>
          </cell>
        </row>
        <row r="766">
          <cell r="E766">
            <v>772</v>
          </cell>
          <cell r="F766" t="str">
            <v>HWA046</v>
          </cell>
          <cell r="G766">
            <v>-999</v>
          </cell>
          <cell r="H766">
            <v>24.1492</v>
          </cell>
          <cell r="I766">
            <v>121.62130000000001</v>
          </cell>
          <cell r="J766" t="str">
            <v>IYA</v>
          </cell>
          <cell r="K766" t="str">
            <v>A</v>
          </cell>
          <cell r="L766">
            <v>0</v>
          </cell>
          <cell r="M766">
            <v>0</v>
          </cell>
          <cell r="N766" t="str">
            <v>C</v>
          </cell>
          <cell r="O766" t="str">
            <v>B</v>
          </cell>
          <cell r="P766">
            <v>0</v>
          </cell>
          <cell r="Q766" t="str">
            <v>-</v>
          </cell>
          <cell r="R766">
            <v>0</v>
          </cell>
          <cell r="S766" t="str">
            <v>C</v>
          </cell>
        </row>
        <row r="767">
          <cell r="E767">
            <v>773</v>
          </cell>
          <cell r="F767" t="str">
            <v>HWA048</v>
          </cell>
          <cell r="G767">
            <v>-999</v>
          </cell>
          <cell r="H767">
            <v>24.011299999999999</v>
          </cell>
          <cell r="I767">
            <v>121.5715</v>
          </cell>
          <cell r="J767" t="str">
            <v>IQD</v>
          </cell>
          <cell r="K767" t="str">
            <v>D</v>
          </cell>
          <cell r="L767">
            <v>0</v>
          </cell>
          <cell r="M767">
            <v>0</v>
          </cell>
          <cell r="N767" t="str">
            <v>A</v>
          </cell>
          <cell r="O767" t="str">
            <v>D</v>
          </cell>
          <cell r="P767">
            <v>0</v>
          </cell>
          <cell r="Q767" t="str">
            <v>-</v>
          </cell>
          <cell r="R767">
            <v>0</v>
          </cell>
          <cell r="S767" t="str">
            <v>D</v>
          </cell>
        </row>
        <row r="768">
          <cell r="E768">
            <v>774</v>
          </cell>
          <cell r="F768" t="str">
            <v>HWA049</v>
          </cell>
          <cell r="G768">
            <v>-999</v>
          </cell>
          <cell r="H768">
            <v>23.995200000000001</v>
          </cell>
          <cell r="I768">
            <v>121.5577</v>
          </cell>
          <cell r="J768" t="str">
            <v>IHD</v>
          </cell>
          <cell r="K768" t="str">
            <v>D</v>
          </cell>
          <cell r="L768">
            <v>0</v>
          </cell>
          <cell r="M768">
            <v>0</v>
          </cell>
          <cell r="N768" t="str">
            <v>C</v>
          </cell>
          <cell r="O768" t="str">
            <v>D</v>
          </cell>
          <cell r="P768">
            <v>0</v>
          </cell>
          <cell r="Q768" t="str">
            <v>-</v>
          </cell>
          <cell r="R768">
            <v>0</v>
          </cell>
          <cell r="S768" t="str">
            <v>C</v>
          </cell>
        </row>
        <row r="769">
          <cell r="E769">
            <v>775</v>
          </cell>
          <cell r="F769" t="str">
            <v>HWA050</v>
          </cell>
          <cell r="G769">
            <v>-999</v>
          </cell>
          <cell r="H769">
            <v>23.989699999999999</v>
          </cell>
          <cell r="I769">
            <v>121.584</v>
          </cell>
          <cell r="J769" t="str">
            <v>IQD</v>
          </cell>
          <cell r="K769" t="str">
            <v>D</v>
          </cell>
          <cell r="L769">
            <v>0</v>
          </cell>
          <cell r="M769">
            <v>0</v>
          </cell>
          <cell r="N769" t="str">
            <v>A</v>
          </cell>
          <cell r="O769" t="str">
            <v>D</v>
          </cell>
          <cell r="P769">
            <v>0</v>
          </cell>
          <cell r="Q769" t="str">
            <v>-</v>
          </cell>
          <cell r="R769">
            <v>0</v>
          </cell>
          <cell r="S769" t="str">
            <v>D</v>
          </cell>
        </row>
        <row r="770">
          <cell r="E770">
            <v>776</v>
          </cell>
          <cell r="F770" t="str">
            <v>HWA051</v>
          </cell>
          <cell r="G770">
            <v>-999</v>
          </cell>
          <cell r="H770">
            <v>23.8703</v>
          </cell>
          <cell r="I770">
            <v>121.548</v>
          </cell>
          <cell r="J770" t="str">
            <v>IQD</v>
          </cell>
          <cell r="K770" t="str">
            <v>D</v>
          </cell>
          <cell r="L770">
            <v>0</v>
          </cell>
          <cell r="M770">
            <v>0</v>
          </cell>
          <cell r="N770" t="str">
            <v>C</v>
          </cell>
          <cell r="O770" t="str">
            <v>D</v>
          </cell>
          <cell r="P770">
            <v>0</v>
          </cell>
          <cell r="Q770" t="str">
            <v>-</v>
          </cell>
          <cell r="R770">
            <v>0</v>
          </cell>
          <cell r="S770" t="str">
            <v>C</v>
          </cell>
        </row>
        <row r="771">
          <cell r="E771">
            <v>777</v>
          </cell>
          <cell r="F771" t="str">
            <v>HWA053</v>
          </cell>
          <cell r="G771">
            <v>-999</v>
          </cell>
          <cell r="H771">
            <v>23.4072</v>
          </cell>
          <cell r="I771">
            <v>121.3117</v>
          </cell>
          <cell r="J771" t="str">
            <v>IQB</v>
          </cell>
          <cell r="K771" t="str">
            <v>B</v>
          </cell>
          <cell r="L771">
            <v>0</v>
          </cell>
          <cell r="M771">
            <v>0</v>
          </cell>
          <cell r="N771" t="str">
            <v>D</v>
          </cell>
          <cell r="O771" t="str">
            <v>C</v>
          </cell>
          <cell r="P771">
            <v>0</v>
          </cell>
          <cell r="Q771" t="str">
            <v>-</v>
          </cell>
          <cell r="R771">
            <v>0</v>
          </cell>
          <cell r="S771" t="str">
            <v>B</v>
          </cell>
        </row>
        <row r="772">
          <cell r="E772">
            <v>778</v>
          </cell>
          <cell r="F772" t="str">
            <v>HWA054</v>
          </cell>
          <cell r="G772">
            <v>-999</v>
          </cell>
          <cell r="H772">
            <v>23.431699999999999</v>
          </cell>
          <cell r="I772">
            <v>121.3398</v>
          </cell>
          <cell r="J772" t="str">
            <v>IQD</v>
          </cell>
          <cell r="K772" t="str">
            <v>D</v>
          </cell>
          <cell r="L772">
            <v>0</v>
          </cell>
          <cell r="M772">
            <v>0</v>
          </cell>
          <cell r="N772" t="str">
            <v>C</v>
          </cell>
          <cell r="O772" t="str">
            <v>D</v>
          </cell>
          <cell r="P772">
            <v>0</v>
          </cell>
          <cell r="Q772" t="str">
            <v>-</v>
          </cell>
          <cell r="R772">
            <v>0</v>
          </cell>
          <cell r="S772" t="str">
            <v>C</v>
          </cell>
        </row>
        <row r="773">
          <cell r="E773">
            <v>779</v>
          </cell>
          <cell r="F773" t="str">
            <v>HWA055</v>
          </cell>
          <cell r="G773">
            <v>-999</v>
          </cell>
          <cell r="H773">
            <v>23.3232</v>
          </cell>
          <cell r="I773">
            <v>121.3323</v>
          </cell>
          <cell r="J773" t="str">
            <v>IHD</v>
          </cell>
          <cell r="K773" t="str">
            <v>D</v>
          </cell>
          <cell r="L773">
            <v>0</v>
          </cell>
          <cell r="M773">
            <v>0</v>
          </cell>
          <cell r="N773" t="str">
            <v>A</v>
          </cell>
          <cell r="O773" t="str">
            <v>D</v>
          </cell>
          <cell r="P773">
            <v>0</v>
          </cell>
          <cell r="Q773" t="str">
            <v>-</v>
          </cell>
          <cell r="R773">
            <v>0</v>
          </cell>
          <cell r="S773" t="str">
            <v>D</v>
          </cell>
        </row>
        <row r="774">
          <cell r="E774">
            <v>780</v>
          </cell>
          <cell r="F774" t="str">
            <v>HWA056</v>
          </cell>
          <cell r="G774">
            <v>-999</v>
          </cell>
          <cell r="H774">
            <v>24.179500000000001</v>
          </cell>
          <cell r="I774">
            <v>121.5077</v>
          </cell>
          <cell r="J774" t="str">
            <v>IHB</v>
          </cell>
          <cell r="K774" t="str">
            <v>B</v>
          </cell>
          <cell r="L774">
            <v>0</v>
          </cell>
          <cell r="M774">
            <v>0</v>
          </cell>
          <cell r="N774" t="str">
            <v>C</v>
          </cell>
          <cell r="O774" t="str">
            <v>B</v>
          </cell>
          <cell r="P774">
            <v>0</v>
          </cell>
          <cell r="Q774" t="str">
            <v>-</v>
          </cell>
          <cell r="R774">
            <v>0</v>
          </cell>
          <cell r="S774" t="str">
            <v>C</v>
          </cell>
        </row>
        <row r="775">
          <cell r="E775">
            <v>781</v>
          </cell>
          <cell r="F775" t="str">
            <v>HWA057</v>
          </cell>
          <cell r="G775">
            <v>-999</v>
          </cell>
          <cell r="H775">
            <v>24.16</v>
          </cell>
          <cell r="I775">
            <v>121.61</v>
          </cell>
          <cell r="J775" t="str">
            <v>IYA</v>
          </cell>
          <cell r="K775" t="str">
            <v>A</v>
          </cell>
          <cell r="L775">
            <v>0</v>
          </cell>
          <cell r="M775">
            <v>0</v>
          </cell>
          <cell r="N775" t="str">
            <v>C</v>
          </cell>
          <cell r="O775" t="str">
            <v>B</v>
          </cell>
          <cell r="P775">
            <v>0</v>
          </cell>
          <cell r="Q775" t="str">
            <v>-</v>
          </cell>
          <cell r="R775">
            <v>0</v>
          </cell>
          <cell r="S775" t="str">
            <v>C</v>
          </cell>
        </row>
        <row r="776">
          <cell r="E776">
            <v>782</v>
          </cell>
          <cell r="F776" t="str">
            <v>HWA058</v>
          </cell>
          <cell r="G776">
            <v>-999</v>
          </cell>
          <cell r="H776">
            <v>23.967199999999998</v>
          </cell>
          <cell r="I776">
            <v>121.48399999999999</v>
          </cell>
          <cell r="J776" t="str">
            <v>IYA</v>
          </cell>
          <cell r="K776" t="str">
            <v>A</v>
          </cell>
          <cell r="L776">
            <v>0</v>
          </cell>
          <cell r="M776">
            <v>0</v>
          </cell>
          <cell r="N776" t="str">
            <v>C</v>
          </cell>
          <cell r="O776" t="str">
            <v>B</v>
          </cell>
          <cell r="P776">
            <v>0</v>
          </cell>
          <cell r="Q776" t="str">
            <v>-</v>
          </cell>
          <cell r="R776">
            <v>0</v>
          </cell>
          <cell r="S776" t="str">
            <v>C</v>
          </cell>
        </row>
        <row r="777">
          <cell r="E777">
            <v>783</v>
          </cell>
          <cell r="F777" t="str">
            <v>HWA059</v>
          </cell>
          <cell r="G777">
            <v>-999</v>
          </cell>
          <cell r="H777">
            <v>23.871300000000002</v>
          </cell>
          <cell r="I777">
            <v>121.5005</v>
          </cell>
          <cell r="J777" t="str">
            <v>LHB</v>
          </cell>
          <cell r="K777" t="str">
            <v>B</v>
          </cell>
          <cell r="L777">
            <v>0</v>
          </cell>
          <cell r="M777">
            <v>0</v>
          </cell>
          <cell r="N777" t="str">
            <v>A</v>
          </cell>
          <cell r="O777" t="str">
            <v>C</v>
          </cell>
          <cell r="P777">
            <v>0</v>
          </cell>
          <cell r="Q777" t="str">
            <v>-</v>
          </cell>
          <cell r="R777">
            <v>0</v>
          </cell>
          <cell r="S777" t="str">
            <v>D</v>
          </cell>
        </row>
        <row r="778">
          <cell r="E778">
            <v>784</v>
          </cell>
          <cell r="F778" t="str">
            <v>HWA060</v>
          </cell>
          <cell r="G778">
            <v>-999</v>
          </cell>
          <cell r="H778">
            <v>23.8703</v>
          </cell>
          <cell r="I778">
            <v>121.59</v>
          </cell>
          <cell r="J778" t="str">
            <v>IHB</v>
          </cell>
          <cell r="K778" t="str">
            <v>B</v>
          </cell>
          <cell r="L778">
            <v>0</v>
          </cell>
          <cell r="M778">
            <v>0</v>
          </cell>
          <cell r="N778" t="str">
            <v>C</v>
          </cell>
          <cell r="O778" t="str">
            <v>C</v>
          </cell>
          <cell r="P778">
            <v>0</v>
          </cell>
          <cell r="Q778" t="str">
            <v>-</v>
          </cell>
          <cell r="R778">
            <v>0</v>
          </cell>
          <cell r="S778" t="str">
            <v>C</v>
          </cell>
        </row>
        <row r="779">
          <cell r="E779">
            <v>785</v>
          </cell>
          <cell r="F779" t="str">
            <v>HWA2</v>
          </cell>
          <cell r="G779">
            <v>-999</v>
          </cell>
          <cell r="H779">
            <v>23.977</v>
          </cell>
          <cell r="I779">
            <v>121.605</v>
          </cell>
          <cell r="J779" t="str">
            <v>IQD</v>
          </cell>
          <cell r="K779" t="str">
            <v>D</v>
          </cell>
          <cell r="L779">
            <v>0</v>
          </cell>
          <cell r="M779">
            <v>0</v>
          </cell>
          <cell r="N779" t="str">
            <v>A</v>
          </cell>
          <cell r="O779" t="str">
            <v>D</v>
          </cell>
          <cell r="P779">
            <v>0</v>
          </cell>
          <cell r="Q779" t="str">
            <v>-</v>
          </cell>
          <cell r="R779">
            <v>0</v>
          </cell>
          <cell r="S779" t="str">
            <v>D</v>
          </cell>
        </row>
        <row r="780">
          <cell r="E780">
            <v>786</v>
          </cell>
          <cell r="F780" t="str">
            <v>Ierissos</v>
          </cell>
          <cell r="G780">
            <v>-999</v>
          </cell>
          <cell r="H780">
            <v>40.4</v>
          </cell>
          <cell r="I780">
            <v>23.88</v>
          </cell>
          <cell r="J780" t="str">
            <v>AHC</v>
          </cell>
          <cell r="K780" t="str">
            <v>C</v>
          </cell>
          <cell r="L780">
            <v>0</v>
          </cell>
          <cell r="M780">
            <v>0</v>
          </cell>
          <cell r="N780" t="str">
            <v>C</v>
          </cell>
          <cell r="O780" t="str">
            <v>D</v>
          </cell>
          <cell r="P780">
            <v>0</v>
          </cell>
          <cell r="Q780">
            <v>5</v>
          </cell>
          <cell r="R780">
            <v>0</v>
          </cell>
          <cell r="S780" t="str">
            <v>C</v>
          </cell>
        </row>
        <row r="781">
          <cell r="E781">
            <v>787</v>
          </cell>
          <cell r="F781" t="str">
            <v>ILA001</v>
          </cell>
          <cell r="G781">
            <v>-999</v>
          </cell>
          <cell r="H781">
            <v>24.8827</v>
          </cell>
          <cell r="I781">
            <v>121.836</v>
          </cell>
          <cell r="J781" t="str">
            <v>IHB</v>
          </cell>
          <cell r="K781" t="str">
            <v>B</v>
          </cell>
          <cell r="L781">
            <v>0</v>
          </cell>
          <cell r="M781">
            <v>0</v>
          </cell>
          <cell r="N781" t="str">
            <v>D</v>
          </cell>
          <cell r="O781" t="str">
            <v>D</v>
          </cell>
          <cell r="P781">
            <v>0</v>
          </cell>
          <cell r="Q781" t="str">
            <v>-</v>
          </cell>
          <cell r="R781">
            <v>0</v>
          </cell>
          <cell r="S781" t="str">
            <v>B</v>
          </cell>
        </row>
        <row r="782">
          <cell r="E782">
            <v>788</v>
          </cell>
          <cell r="F782" t="str">
            <v>ILA002</v>
          </cell>
          <cell r="G782">
            <v>-999</v>
          </cell>
          <cell r="H782">
            <v>24.844999999999999</v>
          </cell>
          <cell r="I782">
            <v>121.79730000000001</v>
          </cell>
          <cell r="J782" t="str">
            <v>IHD</v>
          </cell>
          <cell r="K782" t="str">
            <v>D</v>
          </cell>
          <cell r="L782">
            <v>0</v>
          </cell>
          <cell r="M782">
            <v>0</v>
          </cell>
          <cell r="N782" t="str">
            <v>A</v>
          </cell>
          <cell r="O782" t="str">
            <v>D</v>
          </cell>
          <cell r="P782">
            <v>0</v>
          </cell>
          <cell r="Q782" t="str">
            <v>-</v>
          </cell>
          <cell r="R782">
            <v>0</v>
          </cell>
          <cell r="S782" t="str">
            <v>D</v>
          </cell>
        </row>
        <row r="783">
          <cell r="E783">
            <v>789</v>
          </cell>
          <cell r="F783" t="str">
            <v>ILA003</v>
          </cell>
          <cell r="G783">
            <v>-999</v>
          </cell>
          <cell r="H783">
            <v>24.798200000000001</v>
          </cell>
          <cell r="I783">
            <v>121.7813</v>
          </cell>
          <cell r="J783" t="str">
            <v>LHD</v>
          </cell>
          <cell r="K783" t="str">
            <v>D</v>
          </cell>
          <cell r="L783">
            <v>0</v>
          </cell>
          <cell r="M783">
            <v>0</v>
          </cell>
          <cell r="N783" t="str">
            <v>A</v>
          </cell>
          <cell r="O783" t="str">
            <v>E</v>
          </cell>
          <cell r="P783">
            <v>0</v>
          </cell>
          <cell r="Q783" t="str">
            <v>-</v>
          </cell>
          <cell r="R783">
            <v>0</v>
          </cell>
          <cell r="S783" t="str">
            <v>D</v>
          </cell>
        </row>
        <row r="784">
          <cell r="E784">
            <v>790</v>
          </cell>
          <cell r="F784" t="str">
            <v>ILA004</v>
          </cell>
          <cell r="G784">
            <v>-999</v>
          </cell>
          <cell r="H784">
            <v>24.745000000000001</v>
          </cell>
          <cell r="I784">
            <v>121.78279999999999</v>
          </cell>
          <cell r="J784" t="str">
            <v>LHE</v>
          </cell>
          <cell r="K784" t="str">
            <v>E</v>
          </cell>
          <cell r="L784">
            <v>0</v>
          </cell>
          <cell r="M784">
            <v>0</v>
          </cell>
          <cell r="N784" t="str">
            <v>F</v>
          </cell>
          <cell r="O784" t="str">
            <v>E</v>
          </cell>
          <cell r="P784">
            <v>0</v>
          </cell>
          <cell r="Q784" t="str">
            <v>-</v>
          </cell>
          <cell r="R784">
            <v>0</v>
          </cell>
          <cell r="S784" t="str">
            <v>E</v>
          </cell>
        </row>
        <row r="785">
          <cell r="E785">
            <v>791</v>
          </cell>
          <cell r="F785" t="str">
            <v>ILA005</v>
          </cell>
          <cell r="G785">
            <v>-999</v>
          </cell>
          <cell r="H785">
            <v>24.697800000000001</v>
          </cell>
          <cell r="I785">
            <v>121.8052</v>
          </cell>
          <cell r="J785" t="str">
            <v>IHD</v>
          </cell>
          <cell r="K785" t="str">
            <v>D</v>
          </cell>
          <cell r="L785">
            <v>0</v>
          </cell>
          <cell r="M785">
            <v>0</v>
          </cell>
          <cell r="N785" t="str">
            <v>A</v>
          </cell>
          <cell r="O785" t="str">
            <v>D</v>
          </cell>
          <cell r="P785">
            <v>0</v>
          </cell>
          <cell r="Q785" t="str">
            <v>-</v>
          </cell>
          <cell r="R785">
            <v>0</v>
          </cell>
          <cell r="S785" t="str">
            <v>D</v>
          </cell>
        </row>
        <row r="786">
          <cell r="E786">
            <v>792</v>
          </cell>
          <cell r="F786" t="str">
            <v>ILA006</v>
          </cell>
          <cell r="G786">
            <v>-999</v>
          </cell>
          <cell r="H786">
            <v>24.641200000000001</v>
          </cell>
          <cell r="I786">
            <v>121.825</v>
          </cell>
          <cell r="J786" t="str">
            <v>IHD</v>
          </cell>
          <cell r="K786" t="str">
            <v>D</v>
          </cell>
          <cell r="L786">
            <v>0</v>
          </cell>
          <cell r="M786">
            <v>0</v>
          </cell>
          <cell r="N786" t="str">
            <v>A</v>
          </cell>
          <cell r="O786" t="str">
            <v>D</v>
          </cell>
          <cell r="P786">
            <v>0</v>
          </cell>
          <cell r="Q786" t="str">
            <v>-</v>
          </cell>
          <cell r="R786">
            <v>0</v>
          </cell>
          <cell r="S786" t="str">
            <v>D</v>
          </cell>
        </row>
        <row r="787">
          <cell r="E787">
            <v>793</v>
          </cell>
          <cell r="F787" t="str">
            <v>ILA007</v>
          </cell>
          <cell r="G787">
            <v>-999</v>
          </cell>
          <cell r="H787">
            <v>24.5943</v>
          </cell>
          <cell r="I787">
            <v>121.8462</v>
          </cell>
          <cell r="J787" t="str">
            <v>IHB</v>
          </cell>
          <cell r="K787" t="str">
            <v>B</v>
          </cell>
          <cell r="L787">
            <v>0</v>
          </cell>
          <cell r="M787">
            <v>0</v>
          </cell>
          <cell r="N787" t="str">
            <v>C</v>
          </cell>
          <cell r="O787" t="str">
            <v>D</v>
          </cell>
          <cell r="P787">
            <v>0</v>
          </cell>
          <cell r="Q787" t="str">
            <v>-</v>
          </cell>
          <cell r="R787">
            <v>0</v>
          </cell>
          <cell r="S787" t="str">
            <v>C</v>
          </cell>
        </row>
        <row r="788">
          <cell r="E788">
            <v>794</v>
          </cell>
          <cell r="F788" t="str">
            <v>ILA008</v>
          </cell>
          <cell r="G788">
            <v>-999</v>
          </cell>
          <cell r="H788">
            <v>24.7088</v>
          </cell>
          <cell r="I788">
            <v>121.7628</v>
          </cell>
          <cell r="J788" t="str">
            <v>LHD</v>
          </cell>
          <cell r="K788" t="str">
            <v>D</v>
          </cell>
          <cell r="L788">
            <v>0</v>
          </cell>
          <cell r="M788">
            <v>0</v>
          </cell>
          <cell r="N788" t="str">
            <v>A</v>
          </cell>
          <cell r="O788" t="str">
            <v>E</v>
          </cell>
          <cell r="P788">
            <v>0</v>
          </cell>
          <cell r="Q788" t="str">
            <v>-</v>
          </cell>
          <cell r="R788">
            <v>0</v>
          </cell>
          <cell r="S788" t="str">
            <v>D</v>
          </cell>
        </row>
        <row r="789">
          <cell r="E789">
            <v>795</v>
          </cell>
          <cell r="F789" t="str">
            <v>ILA010</v>
          </cell>
          <cell r="G789">
            <v>-999</v>
          </cell>
          <cell r="H789">
            <v>24.619</v>
          </cell>
          <cell r="I789">
            <v>121.7812</v>
          </cell>
          <cell r="J789" t="str">
            <v>IHB</v>
          </cell>
          <cell r="K789" t="str">
            <v>B</v>
          </cell>
          <cell r="L789">
            <v>0</v>
          </cell>
          <cell r="M789">
            <v>0</v>
          </cell>
          <cell r="N789" t="str">
            <v>C</v>
          </cell>
          <cell r="O789" t="str">
            <v>C</v>
          </cell>
          <cell r="P789">
            <v>0</v>
          </cell>
          <cell r="Q789" t="str">
            <v>-</v>
          </cell>
          <cell r="R789">
            <v>0</v>
          </cell>
          <cell r="S789" t="str">
            <v>C</v>
          </cell>
        </row>
        <row r="790">
          <cell r="E790">
            <v>796</v>
          </cell>
          <cell r="F790" t="str">
            <v>ILA012</v>
          </cell>
          <cell r="G790">
            <v>-999</v>
          </cell>
          <cell r="H790">
            <v>24.7807</v>
          </cell>
          <cell r="I790">
            <v>121.73350000000001</v>
          </cell>
          <cell r="J790" t="str">
            <v>IHD</v>
          </cell>
          <cell r="K790" t="str">
            <v>D</v>
          </cell>
          <cell r="L790">
            <v>0</v>
          </cell>
          <cell r="M790">
            <v>0</v>
          </cell>
          <cell r="N790" t="str">
            <v>A</v>
          </cell>
          <cell r="O790" t="str">
            <v>D</v>
          </cell>
          <cell r="P790">
            <v>0</v>
          </cell>
          <cell r="Q790" t="str">
            <v>-</v>
          </cell>
          <cell r="R790">
            <v>0</v>
          </cell>
          <cell r="S790" t="str">
            <v>D</v>
          </cell>
        </row>
        <row r="791">
          <cell r="E791">
            <v>797</v>
          </cell>
          <cell r="F791" t="str">
            <v>ILA013</v>
          </cell>
          <cell r="G791">
            <v>-999</v>
          </cell>
          <cell r="H791">
            <v>24.731999999999999</v>
          </cell>
          <cell r="I791">
            <v>121.7294</v>
          </cell>
          <cell r="J791" t="str">
            <v>LHE</v>
          </cell>
          <cell r="K791" t="str">
            <v>E</v>
          </cell>
          <cell r="L791">
            <v>0</v>
          </cell>
          <cell r="M791">
            <v>0</v>
          </cell>
          <cell r="N791" t="str">
            <v>A</v>
          </cell>
          <cell r="O791" t="str">
            <v>D</v>
          </cell>
          <cell r="P791">
            <v>0</v>
          </cell>
          <cell r="Q791" t="str">
            <v>-</v>
          </cell>
          <cell r="R791">
            <v>0</v>
          </cell>
          <cell r="S791" t="str">
            <v>D</v>
          </cell>
        </row>
        <row r="792">
          <cell r="E792">
            <v>798</v>
          </cell>
          <cell r="F792" t="str">
            <v>ILA014</v>
          </cell>
          <cell r="G792">
            <v>-999</v>
          </cell>
          <cell r="H792">
            <v>24.694500000000001</v>
          </cell>
          <cell r="I792">
            <v>121.72020000000001</v>
          </cell>
          <cell r="J792" t="str">
            <v>IHD</v>
          </cell>
          <cell r="K792" t="str">
            <v>D</v>
          </cell>
          <cell r="L792">
            <v>0</v>
          </cell>
          <cell r="M792">
            <v>0</v>
          </cell>
          <cell r="N792" t="str">
            <v>A</v>
          </cell>
          <cell r="O792" t="str">
            <v>D</v>
          </cell>
          <cell r="P792">
            <v>0</v>
          </cell>
          <cell r="Q792" t="str">
            <v>-</v>
          </cell>
          <cell r="R792">
            <v>0</v>
          </cell>
          <cell r="S792" t="str">
            <v>D</v>
          </cell>
        </row>
        <row r="793">
          <cell r="E793">
            <v>799</v>
          </cell>
          <cell r="F793" t="str">
            <v>ILA015</v>
          </cell>
          <cell r="G793">
            <v>-999</v>
          </cell>
          <cell r="H793">
            <v>24.7807</v>
          </cell>
          <cell r="I793">
            <v>121.69119999999999</v>
          </cell>
          <cell r="J793" t="str">
            <v>IOA</v>
          </cell>
          <cell r="K793" t="str">
            <v>A</v>
          </cell>
          <cell r="L793">
            <v>0</v>
          </cell>
          <cell r="M793">
            <v>0</v>
          </cell>
          <cell r="N793" t="str">
            <v>D</v>
          </cell>
          <cell r="O793" t="str">
            <v>B</v>
          </cell>
          <cell r="P793">
            <v>0</v>
          </cell>
          <cell r="Q793" t="str">
            <v>-</v>
          </cell>
          <cell r="R793">
            <v>0</v>
          </cell>
          <cell r="S793" t="str">
            <v>B</v>
          </cell>
        </row>
        <row r="794">
          <cell r="E794">
            <v>800</v>
          </cell>
          <cell r="F794" t="str">
            <v>ILA016</v>
          </cell>
          <cell r="G794">
            <v>-999</v>
          </cell>
          <cell r="H794">
            <v>24.748999999999999</v>
          </cell>
          <cell r="I794">
            <v>121.684</v>
          </cell>
          <cell r="J794" t="str">
            <v>IHB</v>
          </cell>
          <cell r="K794" t="str">
            <v>B</v>
          </cell>
          <cell r="L794">
            <v>0</v>
          </cell>
          <cell r="M794">
            <v>0</v>
          </cell>
          <cell r="N794" t="str">
            <v>A</v>
          </cell>
          <cell r="O794" t="str">
            <v>D</v>
          </cell>
          <cell r="P794">
            <v>0</v>
          </cell>
          <cell r="Q794" t="str">
            <v>-</v>
          </cell>
          <cell r="R794">
            <v>0</v>
          </cell>
          <cell r="S794" t="str">
            <v>D</v>
          </cell>
        </row>
        <row r="795">
          <cell r="E795">
            <v>801</v>
          </cell>
          <cell r="F795" t="str">
            <v>ILA021</v>
          </cell>
          <cell r="G795">
            <v>-999</v>
          </cell>
          <cell r="H795">
            <v>24.7135</v>
          </cell>
          <cell r="I795">
            <v>121.64400000000001</v>
          </cell>
          <cell r="J795" t="str">
            <v>IHB</v>
          </cell>
          <cell r="K795" t="str">
            <v>B</v>
          </cell>
          <cell r="L795">
            <v>0</v>
          </cell>
          <cell r="M795">
            <v>0</v>
          </cell>
          <cell r="N795" t="str">
            <v>C</v>
          </cell>
          <cell r="O795" t="str">
            <v>D</v>
          </cell>
          <cell r="P795">
            <v>0</v>
          </cell>
          <cell r="Q795" t="str">
            <v>-</v>
          </cell>
          <cell r="R795">
            <v>0</v>
          </cell>
          <cell r="S795" t="str">
            <v>C</v>
          </cell>
        </row>
        <row r="796">
          <cell r="E796">
            <v>802</v>
          </cell>
          <cell r="F796" t="str">
            <v>ILA024</v>
          </cell>
          <cell r="G796">
            <v>-999</v>
          </cell>
          <cell r="H796">
            <v>24.6448</v>
          </cell>
          <cell r="I796">
            <v>121.58799999999999</v>
          </cell>
          <cell r="J796" t="str">
            <v>IMA</v>
          </cell>
          <cell r="K796" t="str">
            <v>A</v>
          </cell>
          <cell r="L796">
            <v>0</v>
          </cell>
          <cell r="M796">
            <v>0</v>
          </cell>
          <cell r="N796" t="str">
            <v>C</v>
          </cell>
          <cell r="O796" t="str">
            <v>B</v>
          </cell>
          <cell r="P796">
            <v>0</v>
          </cell>
          <cell r="Q796" t="str">
            <v>-</v>
          </cell>
          <cell r="R796">
            <v>0</v>
          </cell>
          <cell r="S796" t="str">
            <v>C</v>
          </cell>
        </row>
        <row r="797">
          <cell r="E797">
            <v>803</v>
          </cell>
          <cell r="F797" t="str">
            <v>ILA027</v>
          </cell>
          <cell r="G797">
            <v>-999</v>
          </cell>
          <cell r="H797">
            <v>24.689299999999999</v>
          </cell>
          <cell r="I797">
            <v>121.7603</v>
          </cell>
          <cell r="J797" t="str">
            <v>LHE</v>
          </cell>
          <cell r="K797" t="str">
            <v>E</v>
          </cell>
          <cell r="L797">
            <v>0</v>
          </cell>
          <cell r="M797">
            <v>0</v>
          </cell>
          <cell r="N797" t="str">
            <v>A</v>
          </cell>
          <cell r="O797" t="str">
            <v>D</v>
          </cell>
          <cell r="P797">
            <v>0</v>
          </cell>
          <cell r="Q797" t="str">
            <v>-</v>
          </cell>
          <cell r="R797">
            <v>0</v>
          </cell>
          <cell r="S797" t="str">
            <v>D</v>
          </cell>
        </row>
        <row r="798">
          <cell r="E798">
            <v>804</v>
          </cell>
          <cell r="F798" t="str">
            <v>ILA030</v>
          </cell>
          <cell r="G798">
            <v>-999</v>
          </cell>
          <cell r="H798">
            <v>24.727799999999998</v>
          </cell>
          <cell r="I798">
            <v>121.755</v>
          </cell>
          <cell r="J798" t="str">
            <v>IHD</v>
          </cell>
          <cell r="K798" t="str">
            <v>D</v>
          </cell>
          <cell r="L798">
            <v>0</v>
          </cell>
          <cell r="M798">
            <v>0</v>
          </cell>
          <cell r="N798" t="str">
            <v>A</v>
          </cell>
          <cell r="O798" t="str">
            <v>E</v>
          </cell>
          <cell r="P798">
            <v>0</v>
          </cell>
          <cell r="Q798" t="str">
            <v>-</v>
          </cell>
          <cell r="R798">
            <v>0</v>
          </cell>
          <cell r="S798" t="str">
            <v>D</v>
          </cell>
        </row>
        <row r="799">
          <cell r="E799">
            <v>805</v>
          </cell>
          <cell r="F799" t="str">
            <v>ILA031</v>
          </cell>
          <cell r="G799">
            <v>-999</v>
          </cell>
          <cell r="H799">
            <v>24.599499999999999</v>
          </cell>
          <cell r="I799">
            <v>121.83369999999999</v>
          </cell>
          <cell r="J799" t="str">
            <v>LMA</v>
          </cell>
          <cell r="K799" t="str">
            <v>A</v>
          </cell>
          <cell r="L799">
            <v>0</v>
          </cell>
          <cell r="M799">
            <v>0</v>
          </cell>
          <cell r="N799" t="str">
            <v>C</v>
          </cell>
          <cell r="O799" t="str">
            <v>B</v>
          </cell>
          <cell r="P799">
            <v>0</v>
          </cell>
          <cell r="Q799" t="str">
            <v>-</v>
          </cell>
          <cell r="R799">
            <v>0</v>
          </cell>
          <cell r="S799" t="str">
            <v>C</v>
          </cell>
        </row>
        <row r="800">
          <cell r="E800">
            <v>806</v>
          </cell>
          <cell r="F800" t="str">
            <v>ILA032</v>
          </cell>
          <cell r="G800">
            <v>-999</v>
          </cell>
          <cell r="H800">
            <v>24.624199999999998</v>
          </cell>
          <cell r="I800">
            <v>121.8272</v>
          </cell>
          <cell r="J800" t="str">
            <v>KHD</v>
          </cell>
          <cell r="K800" t="str">
            <v>D</v>
          </cell>
          <cell r="L800">
            <v>0</v>
          </cell>
          <cell r="M800">
            <v>0</v>
          </cell>
          <cell r="N800" t="str">
            <v>A</v>
          </cell>
          <cell r="O800" t="str">
            <v>D</v>
          </cell>
          <cell r="P800">
            <v>0</v>
          </cell>
          <cell r="Q800" t="str">
            <v>-</v>
          </cell>
          <cell r="R800">
            <v>0</v>
          </cell>
          <cell r="S800" t="str">
            <v>D</v>
          </cell>
        </row>
        <row r="801">
          <cell r="E801">
            <v>807</v>
          </cell>
          <cell r="F801" t="str">
            <v>ILA035</v>
          </cell>
          <cell r="G801">
            <v>-999</v>
          </cell>
          <cell r="H801">
            <v>24.824100000000001</v>
          </cell>
          <cell r="I801">
            <v>121.7603</v>
          </cell>
          <cell r="J801" t="str">
            <v>IHD</v>
          </cell>
          <cell r="K801" t="str">
            <v>D</v>
          </cell>
          <cell r="L801">
            <v>0</v>
          </cell>
          <cell r="M801">
            <v>0</v>
          </cell>
          <cell r="N801" t="str">
            <v>A</v>
          </cell>
          <cell r="O801" t="str">
            <v>D</v>
          </cell>
          <cell r="P801">
            <v>0</v>
          </cell>
          <cell r="Q801" t="str">
            <v>-</v>
          </cell>
          <cell r="R801">
            <v>0</v>
          </cell>
          <cell r="S801" t="str">
            <v>D</v>
          </cell>
        </row>
        <row r="802">
          <cell r="E802">
            <v>808</v>
          </cell>
          <cell r="F802" t="str">
            <v>ILA036</v>
          </cell>
          <cell r="G802">
            <v>-999</v>
          </cell>
          <cell r="H802">
            <v>24.7883</v>
          </cell>
          <cell r="I802">
            <v>121.7513</v>
          </cell>
          <cell r="J802" t="str">
            <v>IHD</v>
          </cell>
          <cell r="K802" t="str">
            <v>D</v>
          </cell>
          <cell r="L802">
            <v>0</v>
          </cell>
          <cell r="M802">
            <v>0</v>
          </cell>
          <cell r="N802" t="str">
            <v>A</v>
          </cell>
          <cell r="O802" t="str">
            <v>D</v>
          </cell>
          <cell r="P802">
            <v>0</v>
          </cell>
          <cell r="Q802" t="str">
            <v>-</v>
          </cell>
          <cell r="R802">
            <v>0</v>
          </cell>
          <cell r="S802" t="str">
            <v>D</v>
          </cell>
        </row>
        <row r="803">
          <cell r="E803">
            <v>809</v>
          </cell>
          <cell r="F803" t="str">
            <v>ILA037</v>
          </cell>
          <cell r="G803">
            <v>-999</v>
          </cell>
          <cell r="H803">
            <v>24.7455</v>
          </cell>
          <cell r="I803">
            <v>121.71420000000001</v>
          </cell>
          <cell r="J803" t="str">
            <v>MHD</v>
          </cell>
          <cell r="K803" t="str">
            <v>D</v>
          </cell>
          <cell r="L803">
            <v>0</v>
          </cell>
          <cell r="M803">
            <v>0</v>
          </cell>
          <cell r="N803" t="str">
            <v>A</v>
          </cell>
          <cell r="O803" t="str">
            <v>D</v>
          </cell>
          <cell r="P803">
            <v>0</v>
          </cell>
          <cell r="Q803" t="str">
            <v>-</v>
          </cell>
          <cell r="R803">
            <v>0</v>
          </cell>
          <cell r="S803" t="str">
            <v>D</v>
          </cell>
        </row>
        <row r="804">
          <cell r="E804">
            <v>810</v>
          </cell>
          <cell r="F804" t="str">
            <v>ILA039</v>
          </cell>
          <cell r="G804">
            <v>-999</v>
          </cell>
          <cell r="H804">
            <v>24.765000000000001</v>
          </cell>
          <cell r="I804">
            <v>121.7212</v>
          </cell>
          <cell r="J804" t="str">
            <v>IHD</v>
          </cell>
          <cell r="K804" t="str">
            <v>D</v>
          </cell>
          <cell r="L804">
            <v>0</v>
          </cell>
          <cell r="M804">
            <v>0</v>
          </cell>
          <cell r="N804" t="str">
            <v>A</v>
          </cell>
          <cell r="O804" t="str">
            <v>D</v>
          </cell>
          <cell r="P804">
            <v>0</v>
          </cell>
          <cell r="Q804" t="str">
            <v>-</v>
          </cell>
          <cell r="R804">
            <v>0</v>
          </cell>
          <cell r="S804" t="str">
            <v>D</v>
          </cell>
        </row>
        <row r="805">
          <cell r="E805">
            <v>811</v>
          </cell>
          <cell r="F805" t="str">
            <v>ILA041</v>
          </cell>
          <cell r="G805">
            <v>-999</v>
          </cell>
          <cell r="H805">
            <v>24.723299999999998</v>
          </cell>
          <cell r="I805">
            <v>121.79170000000001</v>
          </cell>
          <cell r="J805" t="str">
            <v>KHE</v>
          </cell>
          <cell r="K805" t="str">
            <v>E</v>
          </cell>
          <cell r="L805">
            <v>0</v>
          </cell>
          <cell r="M805">
            <v>0</v>
          </cell>
          <cell r="N805" t="str">
            <v>A</v>
          </cell>
          <cell r="O805" t="str">
            <v>E</v>
          </cell>
          <cell r="P805">
            <v>0</v>
          </cell>
          <cell r="Q805" t="str">
            <v>-</v>
          </cell>
          <cell r="R805">
            <v>0</v>
          </cell>
          <cell r="S805" t="str">
            <v>D</v>
          </cell>
        </row>
        <row r="806">
          <cell r="E806">
            <v>812</v>
          </cell>
          <cell r="F806" t="str">
            <v>ILA042</v>
          </cell>
          <cell r="G806">
            <v>-999</v>
          </cell>
          <cell r="H806">
            <v>24.690300000000001</v>
          </cell>
          <cell r="I806">
            <v>121.792</v>
          </cell>
          <cell r="J806" t="str">
            <v>KHD</v>
          </cell>
          <cell r="K806" t="str">
            <v>D</v>
          </cell>
          <cell r="L806">
            <v>0</v>
          </cell>
          <cell r="M806">
            <v>0</v>
          </cell>
          <cell r="N806" t="str">
            <v>A</v>
          </cell>
          <cell r="O806" t="str">
            <v>E</v>
          </cell>
          <cell r="P806">
            <v>0</v>
          </cell>
          <cell r="Q806" t="str">
            <v>-</v>
          </cell>
          <cell r="R806">
            <v>0</v>
          </cell>
          <cell r="S806" t="str">
            <v>D</v>
          </cell>
        </row>
        <row r="807">
          <cell r="E807">
            <v>813</v>
          </cell>
          <cell r="F807" t="str">
            <v>ILA043</v>
          </cell>
          <cell r="G807">
            <v>-999</v>
          </cell>
          <cell r="H807">
            <v>24.629000000000001</v>
          </cell>
          <cell r="I807">
            <v>121.7347</v>
          </cell>
          <cell r="J807" t="str">
            <v>IHB</v>
          </cell>
          <cell r="K807" t="str">
            <v>B</v>
          </cell>
          <cell r="L807">
            <v>0</v>
          </cell>
          <cell r="M807">
            <v>0</v>
          </cell>
          <cell r="N807" t="str">
            <v>C</v>
          </cell>
          <cell r="O807" t="str">
            <v>C</v>
          </cell>
          <cell r="P807">
            <v>0</v>
          </cell>
          <cell r="Q807" t="str">
            <v>-</v>
          </cell>
          <cell r="R807">
            <v>0</v>
          </cell>
          <cell r="S807" t="str">
            <v>C</v>
          </cell>
        </row>
        <row r="808">
          <cell r="E808">
            <v>814</v>
          </cell>
          <cell r="F808" t="str">
            <v>ILA044</v>
          </cell>
          <cell r="G808">
            <v>-999</v>
          </cell>
          <cell r="H808">
            <v>24.655999999999999</v>
          </cell>
          <cell r="I808">
            <v>121.755</v>
          </cell>
          <cell r="J808" t="str">
            <v>LHE</v>
          </cell>
          <cell r="K808" t="str">
            <v>E</v>
          </cell>
          <cell r="L808">
            <v>0</v>
          </cell>
          <cell r="M808">
            <v>0</v>
          </cell>
          <cell r="N808" t="str">
            <v>F</v>
          </cell>
          <cell r="O808" t="str">
            <v>D</v>
          </cell>
          <cell r="P808">
            <v>0</v>
          </cell>
          <cell r="Q808" t="str">
            <v>-</v>
          </cell>
          <cell r="R808">
            <v>0</v>
          </cell>
          <cell r="S808" t="str">
            <v>E</v>
          </cell>
        </row>
        <row r="809">
          <cell r="E809">
            <v>815</v>
          </cell>
          <cell r="F809" t="str">
            <v>ILA046</v>
          </cell>
          <cell r="G809">
            <v>-999</v>
          </cell>
          <cell r="H809">
            <v>24.666</v>
          </cell>
          <cell r="I809">
            <v>121.7338</v>
          </cell>
          <cell r="J809" t="str">
            <v>LHD</v>
          </cell>
          <cell r="K809" t="str">
            <v>D</v>
          </cell>
          <cell r="L809">
            <v>0</v>
          </cell>
          <cell r="M809">
            <v>0</v>
          </cell>
          <cell r="N809" t="str">
            <v>C</v>
          </cell>
          <cell r="O809" t="str">
            <v>D</v>
          </cell>
          <cell r="P809">
            <v>0</v>
          </cell>
          <cell r="Q809" t="str">
            <v>-</v>
          </cell>
          <cell r="R809">
            <v>0</v>
          </cell>
          <cell r="S809" t="str">
            <v>C</v>
          </cell>
        </row>
        <row r="810">
          <cell r="E810">
            <v>816</v>
          </cell>
          <cell r="F810" t="str">
            <v>ILA048</v>
          </cell>
          <cell r="G810">
            <v>-999</v>
          </cell>
          <cell r="H810">
            <v>24.766300000000001</v>
          </cell>
          <cell r="I810">
            <v>121.7612</v>
          </cell>
          <cell r="J810" t="str">
            <v>KHD</v>
          </cell>
          <cell r="K810" t="str">
            <v>D</v>
          </cell>
          <cell r="L810">
            <v>0</v>
          </cell>
          <cell r="M810">
            <v>0</v>
          </cell>
          <cell r="N810" t="str">
            <v>A</v>
          </cell>
          <cell r="O810" t="str">
            <v>E</v>
          </cell>
          <cell r="P810">
            <v>0</v>
          </cell>
          <cell r="Q810" t="str">
            <v>-</v>
          </cell>
          <cell r="R810">
            <v>0</v>
          </cell>
          <cell r="S810" t="str">
            <v>D</v>
          </cell>
        </row>
        <row r="811">
          <cell r="E811">
            <v>817</v>
          </cell>
          <cell r="F811" t="str">
            <v>ILA049</v>
          </cell>
          <cell r="G811">
            <v>-999</v>
          </cell>
          <cell r="H811">
            <v>24.765499999999999</v>
          </cell>
          <cell r="I811">
            <v>121.748</v>
          </cell>
          <cell r="J811" t="str">
            <v>KHE</v>
          </cell>
          <cell r="K811" t="str">
            <v>E</v>
          </cell>
          <cell r="L811">
            <v>0</v>
          </cell>
          <cell r="M811">
            <v>0</v>
          </cell>
          <cell r="N811" t="str">
            <v>A</v>
          </cell>
          <cell r="O811" t="str">
            <v>D</v>
          </cell>
          <cell r="P811">
            <v>0</v>
          </cell>
          <cell r="Q811" t="str">
            <v>-</v>
          </cell>
          <cell r="R811">
            <v>0</v>
          </cell>
          <cell r="S811" t="str">
            <v>D</v>
          </cell>
        </row>
        <row r="812">
          <cell r="E812">
            <v>818</v>
          </cell>
          <cell r="F812" t="str">
            <v>ILA050</v>
          </cell>
          <cell r="G812">
            <v>-999</v>
          </cell>
          <cell r="H812">
            <v>24.428000000000001</v>
          </cell>
          <cell r="I812">
            <v>121.7407</v>
          </cell>
          <cell r="J812" t="str">
            <v>AHB</v>
          </cell>
          <cell r="K812" t="str">
            <v>B</v>
          </cell>
          <cell r="L812">
            <v>0</v>
          </cell>
          <cell r="M812">
            <v>0</v>
          </cell>
          <cell r="N812" t="str">
            <v>C</v>
          </cell>
          <cell r="O812" t="str">
            <v>B</v>
          </cell>
          <cell r="P812">
            <v>0</v>
          </cell>
          <cell r="Q812" t="str">
            <v>-</v>
          </cell>
          <cell r="R812">
            <v>0</v>
          </cell>
          <cell r="S812" t="str">
            <v>C</v>
          </cell>
        </row>
        <row r="813">
          <cell r="E813">
            <v>819</v>
          </cell>
          <cell r="F813" t="str">
            <v>ILA051</v>
          </cell>
          <cell r="G813">
            <v>-999</v>
          </cell>
          <cell r="H813">
            <v>24.7212</v>
          </cell>
          <cell r="I813">
            <v>121.667</v>
          </cell>
          <cell r="J813" t="str">
            <v>IHB</v>
          </cell>
          <cell r="K813" t="str">
            <v>B</v>
          </cell>
          <cell r="L813">
            <v>0</v>
          </cell>
          <cell r="M813">
            <v>0</v>
          </cell>
          <cell r="N813" t="str">
            <v>C</v>
          </cell>
          <cell r="O813" t="str">
            <v>B</v>
          </cell>
          <cell r="P813">
            <v>0</v>
          </cell>
          <cell r="Q813" t="str">
            <v>-</v>
          </cell>
          <cell r="R813">
            <v>0</v>
          </cell>
          <cell r="S813" t="str">
            <v>C</v>
          </cell>
        </row>
        <row r="814">
          <cell r="E814">
            <v>820</v>
          </cell>
          <cell r="F814" t="str">
            <v>ILA052</v>
          </cell>
          <cell r="G814">
            <v>-999</v>
          </cell>
          <cell r="H814">
            <v>24.609200000000001</v>
          </cell>
          <cell r="I814">
            <v>121.8488</v>
          </cell>
          <cell r="J814" t="str">
            <v>IMA</v>
          </cell>
          <cell r="K814" t="str">
            <v>A</v>
          </cell>
          <cell r="L814">
            <v>0</v>
          </cell>
          <cell r="M814">
            <v>0</v>
          </cell>
          <cell r="N814" t="str">
            <v>C</v>
          </cell>
          <cell r="O814" t="str">
            <v>B</v>
          </cell>
          <cell r="P814">
            <v>0</v>
          </cell>
          <cell r="Q814" t="str">
            <v>-</v>
          </cell>
          <cell r="R814">
            <v>0</v>
          </cell>
          <cell r="S814" t="str">
            <v>C</v>
          </cell>
        </row>
        <row r="815">
          <cell r="E815">
            <v>821</v>
          </cell>
          <cell r="F815" t="str">
            <v>ILA054</v>
          </cell>
          <cell r="G815">
            <v>-999</v>
          </cell>
          <cell r="H815">
            <v>24.973199999999999</v>
          </cell>
          <cell r="I815">
            <v>121.9183</v>
          </cell>
          <cell r="J815" t="str">
            <v>IHB</v>
          </cell>
          <cell r="K815" t="str">
            <v>B</v>
          </cell>
          <cell r="L815">
            <v>0</v>
          </cell>
          <cell r="M815">
            <v>0</v>
          </cell>
          <cell r="N815" t="str">
            <v>C</v>
          </cell>
          <cell r="O815" t="str">
            <v>B</v>
          </cell>
          <cell r="P815">
            <v>0</v>
          </cell>
          <cell r="Q815" t="str">
            <v>-</v>
          </cell>
          <cell r="R815">
            <v>0</v>
          </cell>
          <cell r="S815" t="str">
            <v>C</v>
          </cell>
        </row>
        <row r="816">
          <cell r="E816">
            <v>822</v>
          </cell>
          <cell r="F816" t="str">
            <v>ILA055</v>
          </cell>
          <cell r="G816">
            <v>-999</v>
          </cell>
          <cell r="H816">
            <v>24.738700000000001</v>
          </cell>
          <cell r="I816">
            <v>121.8083</v>
          </cell>
          <cell r="J816" t="str">
            <v>IHD</v>
          </cell>
          <cell r="K816" t="str">
            <v>D</v>
          </cell>
          <cell r="L816">
            <v>0</v>
          </cell>
          <cell r="M816">
            <v>0</v>
          </cell>
          <cell r="N816" t="str">
            <v>A</v>
          </cell>
          <cell r="O816" t="str">
            <v>E</v>
          </cell>
          <cell r="P816">
            <v>0</v>
          </cell>
          <cell r="Q816" t="str">
            <v>-</v>
          </cell>
          <cell r="R816">
            <v>0</v>
          </cell>
          <cell r="S816" t="str">
            <v>D</v>
          </cell>
        </row>
        <row r="817">
          <cell r="E817">
            <v>823</v>
          </cell>
          <cell r="F817" t="str">
            <v>ILA056</v>
          </cell>
          <cell r="G817">
            <v>-999</v>
          </cell>
          <cell r="H817">
            <v>24.7622</v>
          </cell>
          <cell r="I817">
            <v>121.80880000000001</v>
          </cell>
          <cell r="J817" t="str">
            <v>IHD</v>
          </cell>
          <cell r="K817" t="str">
            <v>D</v>
          </cell>
          <cell r="L817">
            <v>0</v>
          </cell>
          <cell r="M817">
            <v>0</v>
          </cell>
          <cell r="N817" t="str">
            <v>A</v>
          </cell>
          <cell r="O817" t="str">
            <v>E</v>
          </cell>
          <cell r="P817">
            <v>0</v>
          </cell>
          <cell r="Q817" t="str">
            <v>-</v>
          </cell>
          <cell r="R817">
            <v>0</v>
          </cell>
          <cell r="S817" t="str">
            <v>D</v>
          </cell>
        </row>
        <row r="818">
          <cell r="E818">
            <v>824</v>
          </cell>
          <cell r="F818" t="str">
            <v>ILA059</v>
          </cell>
          <cell r="G818">
            <v>-999</v>
          </cell>
          <cell r="H818">
            <v>24.666699999999999</v>
          </cell>
          <cell r="I818">
            <v>121.8205</v>
          </cell>
          <cell r="J818" t="str">
            <v>LHD</v>
          </cell>
          <cell r="K818" t="str">
            <v>D</v>
          </cell>
          <cell r="L818">
            <v>0</v>
          </cell>
          <cell r="M818">
            <v>0</v>
          </cell>
          <cell r="N818" t="str">
            <v>A</v>
          </cell>
          <cell r="O818" t="str">
            <v>E</v>
          </cell>
          <cell r="P818">
            <v>0</v>
          </cell>
          <cell r="Q818" t="str">
            <v>-</v>
          </cell>
          <cell r="R818">
            <v>0</v>
          </cell>
          <cell r="S818" t="str">
            <v>D</v>
          </cell>
        </row>
        <row r="819">
          <cell r="E819">
            <v>825</v>
          </cell>
          <cell r="F819" t="str">
            <v>ILA061</v>
          </cell>
          <cell r="G819">
            <v>-999</v>
          </cell>
          <cell r="H819">
            <v>24.523299999999999</v>
          </cell>
          <cell r="I819">
            <v>121.825</v>
          </cell>
          <cell r="J819" t="str">
            <v>IHC</v>
          </cell>
          <cell r="K819" t="str">
            <v>C</v>
          </cell>
          <cell r="L819">
            <v>0</v>
          </cell>
          <cell r="M819">
            <v>0</v>
          </cell>
          <cell r="N819" t="str">
            <v>C</v>
          </cell>
          <cell r="O819" t="str">
            <v>D</v>
          </cell>
          <cell r="P819">
            <v>0</v>
          </cell>
          <cell r="Q819" t="str">
            <v>-</v>
          </cell>
          <cell r="R819">
            <v>0</v>
          </cell>
          <cell r="S819" t="str">
            <v>C</v>
          </cell>
        </row>
        <row r="820">
          <cell r="E820">
            <v>826</v>
          </cell>
          <cell r="F820" t="str">
            <v>ILA062</v>
          </cell>
          <cell r="G820">
            <v>-999</v>
          </cell>
          <cell r="H820">
            <v>24.467700000000001</v>
          </cell>
          <cell r="I820">
            <v>121.7933</v>
          </cell>
          <cell r="J820" t="str">
            <v>IHC</v>
          </cell>
          <cell r="K820" t="str">
            <v>C</v>
          </cell>
          <cell r="L820">
            <v>0</v>
          </cell>
          <cell r="M820">
            <v>0</v>
          </cell>
          <cell r="N820" t="str">
            <v>C</v>
          </cell>
          <cell r="O820" t="str">
            <v>D</v>
          </cell>
          <cell r="P820">
            <v>0</v>
          </cell>
          <cell r="Q820" t="str">
            <v>-</v>
          </cell>
          <cell r="R820">
            <v>0</v>
          </cell>
          <cell r="S820" t="str">
            <v>C</v>
          </cell>
        </row>
        <row r="821">
          <cell r="E821">
            <v>827</v>
          </cell>
          <cell r="F821" t="str">
            <v>ILA063</v>
          </cell>
          <cell r="G821">
            <v>-999</v>
          </cell>
          <cell r="H821">
            <v>24.6157</v>
          </cell>
          <cell r="I821">
            <v>121.518</v>
          </cell>
          <cell r="J821" t="str">
            <v>IMA</v>
          </cell>
          <cell r="K821" t="str">
            <v>A</v>
          </cell>
          <cell r="L821">
            <v>0</v>
          </cell>
          <cell r="M821">
            <v>0</v>
          </cell>
          <cell r="N821" t="str">
            <v>D</v>
          </cell>
          <cell r="O821" t="str">
            <v>B</v>
          </cell>
          <cell r="P821">
            <v>0</v>
          </cell>
          <cell r="Q821" t="str">
            <v>-</v>
          </cell>
          <cell r="R821">
            <v>0</v>
          </cell>
          <cell r="S821" t="str">
            <v>B</v>
          </cell>
        </row>
        <row r="822">
          <cell r="E822">
            <v>828</v>
          </cell>
          <cell r="F822" t="str">
            <v>ILA064</v>
          </cell>
          <cell r="G822">
            <v>-999</v>
          </cell>
          <cell r="H822">
            <v>24.477</v>
          </cell>
          <cell r="I822">
            <v>121.7787</v>
          </cell>
          <cell r="J822" t="str">
            <v>IHC</v>
          </cell>
          <cell r="K822" t="str">
            <v>C</v>
          </cell>
          <cell r="L822">
            <v>0</v>
          </cell>
          <cell r="M822">
            <v>0</v>
          </cell>
          <cell r="N822" t="str">
            <v>C</v>
          </cell>
          <cell r="O822" t="str">
            <v>D</v>
          </cell>
          <cell r="P822">
            <v>0</v>
          </cell>
          <cell r="Q822" t="str">
            <v>-</v>
          </cell>
          <cell r="R822">
            <v>0</v>
          </cell>
          <cell r="S822" t="str">
            <v>C</v>
          </cell>
        </row>
        <row r="823">
          <cell r="E823">
            <v>829</v>
          </cell>
          <cell r="F823" t="str">
            <v>ILA066</v>
          </cell>
          <cell r="G823">
            <v>-999</v>
          </cell>
          <cell r="H823">
            <v>24.447299999999998</v>
          </cell>
          <cell r="I823">
            <v>121.77070000000001</v>
          </cell>
          <cell r="J823" t="str">
            <v>IHC</v>
          </cell>
          <cell r="K823" t="str">
            <v>C</v>
          </cell>
          <cell r="L823">
            <v>0</v>
          </cell>
          <cell r="M823">
            <v>0</v>
          </cell>
          <cell r="N823" t="str">
            <v>C</v>
          </cell>
          <cell r="O823" t="str">
            <v>D</v>
          </cell>
          <cell r="P823">
            <v>0</v>
          </cell>
          <cell r="Q823" t="str">
            <v>-</v>
          </cell>
          <cell r="R823">
            <v>0</v>
          </cell>
          <cell r="S823" t="str">
            <v>C</v>
          </cell>
        </row>
        <row r="824">
          <cell r="E824">
            <v>830</v>
          </cell>
          <cell r="F824" t="str">
            <v>ILA067</v>
          </cell>
          <cell r="G824">
            <v>-999</v>
          </cell>
          <cell r="H824">
            <v>24.44</v>
          </cell>
          <cell r="I824">
            <v>121.3728</v>
          </cell>
          <cell r="J824" t="str">
            <v>IMA</v>
          </cell>
          <cell r="K824" t="str">
            <v>A</v>
          </cell>
          <cell r="L824">
            <v>0</v>
          </cell>
          <cell r="M824">
            <v>0</v>
          </cell>
          <cell r="N824" t="str">
            <v>C</v>
          </cell>
          <cell r="O824" t="str">
            <v>B</v>
          </cell>
          <cell r="P824">
            <v>0</v>
          </cell>
          <cell r="Q824" t="str">
            <v>-</v>
          </cell>
          <cell r="R824">
            <v>0</v>
          </cell>
          <cell r="S824" t="str">
            <v>C</v>
          </cell>
        </row>
        <row r="825">
          <cell r="E825">
            <v>831</v>
          </cell>
          <cell r="F825" t="str">
            <v>Isernia-Sant'Agapito</v>
          </cell>
          <cell r="G825">
            <v>-999</v>
          </cell>
          <cell r="H825">
            <v>41.55</v>
          </cell>
          <cell r="I825">
            <v>14.231999999999999</v>
          </cell>
          <cell r="J825" t="str">
            <v>A-C</v>
          </cell>
          <cell r="K825" t="str">
            <v>C</v>
          </cell>
          <cell r="L825">
            <v>0</v>
          </cell>
          <cell r="M825">
            <v>0</v>
          </cell>
          <cell r="N825" t="str">
            <v>C</v>
          </cell>
          <cell r="O825" t="str">
            <v>D</v>
          </cell>
          <cell r="P825">
            <v>0</v>
          </cell>
          <cell r="Q825">
            <v>6</v>
          </cell>
          <cell r="R825">
            <v>0</v>
          </cell>
          <cell r="S825" t="str">
            <v>C</v>
          </cell>
        </row>
        <row r="826">
          <cell r="E826">
            <v>832</v>
          </cell>
          <cell r="F826" t="str">
            <v>Istanbul</v>
          </cell>
          <cell r="G826">
            <v>-999</v>
          </cell>
          <cell r="H826">
            <v>41.058</v>
          </cell>
          <cell r="I826">
            <v>29.013000000000002</v>
          </cell>
          <cell r="J826" t="str">
            <v>--B</v>
          </cell>
          <cell r="K826" t="str">
            <v>B</v>
          </cell>
          <cell r="L826">
            <v>0</v>
          </cell>
          <cell r="M826">
            <v>0</v>
          </cell>
          <cell r="N826" t="str">
            <v>C</v>
          </cell>
          <cell r="O826" t="str">
            <v>C</v>
          </cell>
          <cell r="P826">
            <v>0</v>
          </cell>
          <cell r="Q826" t="str">
            <v>-</v>
          </cell>
          <cell r="R826">
            <v>0</v>
          </cell>
          <cell r="S826" t="str">
            <v>C</v>
          </cell>
        </row>
        <row r="827">
          <cell r="E827">
            <v>833</v>
          </cell>
          <cell r="F827" t="str">
            <v>Izmir</v>
          </cell>
          <cell r="G827">
            <v>-999</v>
          </cell>
          <cell r="H827">
            <v>38.4</v>
          </cell>
          <cell r="I827">
            <v>27.167000000000002</v>
          </cell>
          <cell r="J827" t="str">
            <v>BVA</v>
          </cell>
          <cell r="K827" t="str">
            <v>A</v>
          </cell>
          <cell r="L827">
            <v>0</v>
          </cell>
          <cell r="M827">
            <v>0</v>
          </cell>
          <cell r="N827" t="str">
            <v>C</v>
          </cell>
          <cell r="O827" t="str">
            <v>B</v>
          </cell>
          <cell r="P827">
            <v>0</v>
          </cell>
          <cell r="Q827" t="str">
            <v>-</v>
          </cell>
          <cell r="R827">
            <v>0</v>
          </cell>
          <cell r="S827" t="str">
            <v>C</v>
          </cell>
        </row>
        <row r="828">
          <cell r="E828">
            <v>834</v>
          </cell>
          <cell r="F828" t="str">
            <v>Izmir Trigger #1</v>
          </cell>
          <cell r="G828">
            <v>-999</v>
          </cell>
          <cell r="H828">
            <v>38.4</v>
          </cell>
          <cell r="I828">
            <v>27.19</v>
          </cell>
          <cell r="J828" t="str">
            <v>BVA</v>
          </cell>
          <cell r="K828" t="str">
            <v>A</v>
          </cell>
          <cell r="L828">
            <v>0</v>
          </cell>
          <cell r="M828">
            <v>0</v>
          </cell>
          <cell r="N828" t="str">
            <v>C</v>
          </cell>
          <cell r="O828" t="str">
            <v xml:space="preserve">u   </v>
          </cell>
          <cell r="P828">
            <v>0</v>
          </cell>
          <cell r="Q828" t="str">
            <v>-</v>
          </cell>
          <cell r="R828">
            <v>0</v>
          </cell>
          <cell r="S828" t="str">
            <v>C</v>
          </cell>
        </row>
        <row r="829">
          <cell r="E829">
            <v>835</v>
          </cell>
          <cell r="F829" t="str">
            <v>Izmir Trigger #2</v>
          </cell>
          <cell r="G829">
            <v>-999</v>
          </cell>
          <cell r="H829">
            <v>38.4</v>
          </cell>
          <cell r="I829">
            <v>27.19</v>
          </cell>
          <cell r="J829" t="str">
            <v>BVA</v>
          </cell>
          <cell r="K829" t="str">
            <v>A</v>
          </cell>
          <cell r="L829">
            <v>0</v>
          </cell>
          <cell r="M829">
            <v>0</v>
          </cell>
          <cell r="N829" t="str">
            <v>C</v>
          </cell>
          <cell r="O829" t="str">
            <v xml:space="preserve">u   </v>
          </cell>
          <cell r="P829">
            <v>0</v>
          </cell>
          <cell r="Q829" t="str">
            <v>-</v>
          </cell>
          <cell r="R829">
            <v>0</v>
          </cell>
          <cell r="S829" t="str">
            <v>C</v>
          </cell>
        </row>
        <row r="830">
          <cell r="E830">
            <v>836</v>
          </cell>
          <cell r="F830" t="str">
            <v>Izmit</v>
          </cell>
          <cell r="G830">
            <v>-999</v>
          </cell>
          <cell r="H830">
            <v>40.79</v>
          </cell>
          <cell r="I830">
            <v>29.96</v>
          </cell>
          <cell r="J830" t="str">
            <v>B-A</v>
          </cell>
          <cell r="K830" t="str">
            <v>A</v>
          </cell>
          <cell r="L830">
            <v>0</v>
          </cell>
          <cell r="M830">
            <v>0</v>
          </cell>
          <cell r="N830" t="str">
            <v>D</v>
          </cell>
          <cell r="O830" t="str">
            <v>B</v>
          </cell>
          <cell r="P830">
            <v>0</v>
          </cell>
          <cell r="Q830" t="str">
            <v>-</v>
          </cell>
          <cell r="R830">
            <v>0</v>
          </cell>
          <cell r="S830" t="str">
            <v>B</v>
          </cell>
        </row>
        <row r="831">
          <cell r="E831">
            <v>837</v>
          </cell>
          <cell r="F831" t="str">
            <v>Iznik</v>
          </cell>
          <cell r="G831">
            <v>-999</v>
          </cell>
          <cell r="H831">
            <v>40.44</v>
          </cell>
          <cell r="I831">
            <v>29.75</v>
          </cell>
          <cell r="J831" t="str">
            <v>A-D</v>
          </cell>
          <cell r="K831" t="str">
            <v>D</v>
          </cell>
          <cell r="L831">
            <v>0</v>
          </cell>
          <cell r="M831">
            <v>0</v>
          </cell>
          <cell r="N831" t="str">
            <v>C</v>
          </cell>
          <cell r="O831" t="str">
            <v>D</v>
          </cell>
          <cell r="P831">
            <v>0</v>
          </cell>
          <cell r="Q831" t="str">
            <v>-</v>
          </cell>
          <cell r="R831">
            <v>0</v>
          </cell>
          <cell r="S831" t="str">
            <v>C</v>
          </cell>
        </row>
        <row r="832">
          <cell r="E832">
            <v>838</v>
          </cell>
          <cell r="F832" t="str">
            <v>Kakogawa</v>
          </cell>
          <cell r="G832">
            <v>-999</v>
          </cell>
          <cell r="H832">
            <v>34.764000000000003</v>
          </cell>
          <cell r="I832">
            <v>134.84299999999999</v>
          </cell>
          <cell r="J832" t="str">
            <v>A-D</v>
          </cell>
          <cell r="K832" t="str">
            <v>D</v>
          </cell>
          <cell r="L832">
            <v>0</v>
          </cell>
          <cell r="M832">
            <v>0</v>
          </cell>
          <cell r="N832" t="str">
            <v>A</v>
          </cell>
          <cell r="O832" t="str">
            <v>E</v>
          </cell>
          <cell r="P832">
            <v>0</v>
          </cell>
          <cell r="Q832" t="str">
            <v>-</v>
          </cell>
          <cell r="R832">
            <v>0</v>
          </cell>
          <cell r="S832" t="str">
            <v>D</v>
          </cell>
        </row>
        <row r="833">
          <cell r="E833">
            <v>839</v>
          </cell>
          <cell r="F833" t="str">
            <v>Kalamata (bsmt)</v>
          </cell>
          <cell r="G833">
            <v>-999</v>
          </cell>
          <cell r="H833">
            <v>37.03</v>
          </cell>
          <cell r="I833">
            <v>22.12</v>
          </cell>
          <cell r="J833" t="str">
            <v>EHC</v>
          </cell>
          <cell r="K833" t="str">
            <v>C</v>
          </cell>
          <cell r="L833">
            <v>0</v>
          </cell>
          <cell r="M833">
            <v>0</v>
          </cell>
          <cell r="N833" t="str">
            <v>A</v>
          </cell>
          <cell r="O833" t="str">
            <v>D</v>
          </cell>
          <cell r="P833">
            <v>0</v>
          </cell>
          <cell r="Q833" t="str">
            <v>-</v>
          </cell>
          <cell r="R833">
            <v>0</v>
          </cell>
          <cell r="S833" t="str">
            <v>D</v>
          </cell>
        </row>
        <row r="834">
          <cell r="E834">
            <v>840</v>
          </cell>
          <cell r="F834" t="str">
            <v>Kalamata (bsmt) (1st trigger)</v>
          </cell>
          <cell r="G834">
            <v>-999</v>
          </cell>
          <cell r="H834">
            <v>37.03</v>
          </cell>
          <cell r="I834">
            <v>22.12</v>
          </cell>
          <cell r="J834" t="str">
            <v>EHC</v>
          </cell>
          <cell r="K834" t="str">
            <v>C</v>
          </cell>
          <cell r="L834">
            <v>0</v>
          </cell>
          <cell r="M834">
            <v>0</v>
          </cell>
          <cell r="N834" t="str">
            <v>A</v>
          </cell>
          <cell r="O834" t="str">
            <v>D</v>
          </cell>
          <cell r="P834">
            <v>0</v>
          </cell>
          <cell r="Q834" t="str">
            <v>-</v>
          </cell>
          <cell r="R834">
            <v>0</v>
          </cell>
          <cell r="S834" t="str">
            <v>D</v>
          </cell>
        </row>
        <row r="835">
          <cell r="E835">
            <v>841</v>
          </cell>
          <cell r="F835" t="str">
            <v>Kalamata (bsmt) (2nd trigger)</v>
          </cell>
          <cell r="G835">
            <v>-999</v>
          </cell>
          <cell r="H835">
            <v>37.03</v>
          </cell>
          <cell r="I835">
            <v>22.12</v>
          </cell>
          <cell r="J835" t="str">
            <v>EHC</v>
          </cell>
          <cell r="K835" t="str">
            <v>C</v>
          </cell>
          <cell r="L835">
            <v>0</v>
          </cell>
          <cell r="M835">
            <v>0</v>
          </cell>
          <cell r="N835" t="str">
            <v>A</v>
          </cell>
          <cell r="O835" t="str">
            <v>D</v>
          </cell>
          <cell r="P835">
            <v>0</v>
          </cell>
          <cell r="Q835" t="str">
            <v>-</v>
          </cell>
          <cell r="R835">
            <v>0</v>
          </cell>
          <cell r="S835" t="str">
            <v>D</v>
          </cell>
        </row>
        <row r="836">
          <cell r="E836">
            <v>842</v>
          </cell>
          <cell r="F836" t="str">
            <v>Kardista</v>
          </cell>
          <cell r="G836">
            <v>-999</v>
          </cell>
          <cell r="H836">
            <v>39.369999999999997</v>
          </cell>
          <cell r="I836">
            <v>21.92</v>
          </cell>
          <cell r="J836" t="str">
            <v>BHC</v>
          </cell>
          <cell r="K836" t="str">
            <v>C</v>
          </cell>
          <cell r="L836">
            <v>0</v>
          </cell>
          <cell r="M836">
            <v>0</v>
          </cell>
          <cell r="N836" t="str">
            <v>A</v>
          </cell>
          <cell r="O836" t="str">
            <v>D</v>
          </cell>
          <cell r="P836">
            <v>0</v>
          </cell>
          <cell r="Q836">
            <v>5</v>
          </cell>
          <cell r="R836">
            <v>0</v>
          </cell>
          <cell r="S836" t="str">
            <v>D</v>
          </cell>
        </row>
        <row r="837">
          <cell r="E837">
            <v>843</v>
          </cell>
          <cell r="F837" t="str">
            <v>Karpero</v>
          </cell>
          <cell r="G837">
            <v>-999</v>
          </cell>
          <cell r="H837">
            <v>39.950000000000003</v>
          </cell>
          <cell r="I837">
            <v>21.61</v>
          </cell>
          <cell r="J837" t="str">
            <v>AQC</v>
          </cell>
          <cell r="K837" t="str">
            <v>C</v>
          </cell>
          <cell r="L837">
            <v>0</v>
          </cell>
          <cell r="M837">
            <v>0</v>
          </cell>
          <cell r="N837" t="str">
            <v>C</v>
          </cell>
          <cell r="O837" t="str">
            <v>D</v>
          </cell>
          <cell r="P837">
            <v>0</v>
          </cell>
          <cell r="Q837">
            <v>7</v>
          </cell>
          <cell r="R837">
            <v>0</v>
          </cell>
          <cell r="S837" t="str">
            <v>C</v>
          </cell>
        </row>
        <row r="838">
          <cell r="E838">
            <v>844</v>
          </cell>
          <cell r="F838" t="str">
            <v>Kastoria</v>
          </cell>
          <cell r="G838">
            <v>-999</v>
          </cell>
          <cell r="H838">
            <v>40.520000000000003</v>
          </cell>
          <cell r="I838">
            <v>21.27</v>
          </cell>
          <cell r="J838" t="str">
            <v>C-A</v>
          </cell>
          <cell r="K838" t="str">
            <v>A</v>
          </cell>
          <cell r="L838">
            <v>0</v>
          </cell>
          <cell r="M838">
            <v>0</v>
          </cell>
          <cell r="N838" t="str">
            <v>C</v>
          </cell>
          <cell r="O838" t="str">
            <v>B</v>
          </cell>
          <cell r="P838">
            <v>0</v>
          </cell>
          <cell r="Q838">
            <v>1</v>
          </cell>
          <cell r="R838">
            <v>0</v>
          </cell>
          <cell r="S838" t="str">
            <v>C</v>
          </cell>
        </row>
        <row r="839">
          <cell r="E839">
            <v>845</v>
          </cell>
          <cell r="F839" t="str">
            <v>KAU001</v>
          </cell>
          <cell r="G839">
            <v>-999</v>
          </cell>
          <cell r="H839">
            <v>23.161799999999999</v>
          </cell>
          <cell r="I839">
            <v>120.63549999999999</v>
          </cell>
          <cell r="J839" t="str">
            <v>IHB</v>
          </cell>
          <cell r="K839" t="str">
            <v>B</v>
          </cell>
          <cell r="L839">
            <v>0</v>
          </cell>
          <cell r="M839">
            <v>0</v>
          </cell>
          <cell r="N839" t="str">
            <v>C</v>
          </cell>
          <cell r="O839" t="str">
            <v>D</v>
          </cell>
          <cell r="P839">
            <v>0</v>
          </cell>
          <cell r="Q839" t="str">
            <v>-</v>
          </cell>
          <cell r="R839">
            <v>0</v>
          </cell>
          <cell r="S839" t="str">
            <v>C</v>
          </cell>
        </row>
        <row r="840">
          <cell r="E840">
            <v>846</v>
          </cell>
          <cell r="F840" t="str">
            <v>KAU003</v>
          </cell>
          <cell r="G840">
            <v>-999</v>
          </cell>
          <cell r="H840">
            <v>22.628</v>
          </cell>
          <cell r="I840">
            <v>120.2573</v>
          </cell>
          <cell r="J840" t="str">
            <v>IQD</v>
          </cell>
          <cell r="K840" t="str">
            <v>D</v>
          </cell>
          <cell r="L840">
            <v>0</v>
          </cell>
          <cell r="M840">
            <v>0</v>
          </cell>
          <cell r="N840" t="str">
            <v>D</v>
          </cell>
          <cell r="O840" t="str">
            <v>D</v>
          </cell>
          <cell r="P840">
            <v>0</v>
          </cell>
          <cell r="Q840" t="str">
            <v>-</v>
          </cell>
          <cell r="R840">
            <v>0</v>
          </cell>
          <cell r="S840" t="str">
            <v>B</v>
          </cell>
        </row>
        <row r="841">
          <cell r="E841">
            <v>847</v>
          </cell>
          <cell r="F841" t="str">
            <v>KAU006</v>
          </cell>
          <cell r="G841">
            <v>-999</v>
          </cell>
          <cell r="H841">
            <v>22.591000000000001</v>
          </cell>
          <cell r="I841">
            <v>120.3173</v>
          </cell>
          <cell r="J841" t="str">
            <v>IHD</v>
          </cell>
          <cell r="K841" t="str">
            <v>D</v>
          </cell>
          <cell r="L841">
            <v>0</v>
          </cell>
          <cell r="M841">
            <v>0</v>
          </cell>
          <cell r="N841" t="str">
            <v>A</v>
          </cell>
          <cell r="O841" t="str">
            <v>E</v>
          </cell>
          <cell r="P841">
            <v>0</v>
          </cell>
          <cell r="Q841" t="str">
            <v>-</v>
          </cell>
          <cell r="R841">
            <v>0</v>
          </cell>
          <cell r="S841" t="str">
            <v>D</v>
          </cell>
        </row>
        <row r="842">
          <cell r="E842">
            <v>848</v>
          </cell>
          <cell r="F842" t="str">
            <v>KAU007</v>
          </cell>
          <cell r="G842">
            <v>-999</v>
          </cell>
          <cell r="H842">
            <v>22.6462</v>
          </cell>
          <cell r="I842">
            <v>120.35850000000001</v>
          </cell>
          <cell r="J842" t="str">
            <v>IHD</v>
          </cell>
          <cell r="K842" t="str">
            <v>D</v>
          </cell>
          <cell r="L842">
            <v>0</v>
          </cell>
          <cell r="M842">
            <v>0</v>
          </cell>
          <cell r="N842" t="str">
            <v>A</v>
          </cell>
          <cell r="O842" t="str">
            <v>D</v>
          </cell>
          <cell r="P842">
            <v>0</v>
          </cell>
          <cell r="Q842" t="str">
            <v>-</v>
          </cell>
          <cell r="R842">
            <v>0</v>
          </cell>
          <cell r="S842" t="str">
            <v>D</v>
          </cell>
        </row>
        <row r="843">
          <cell r="E843">
            <v>849</v>
          </cell>
          <cell r="F843" t="str">
            <v>KAU008</v>
          </cell>
          <cell r="G843">
            <v>-999</v>
          </cell>
          <cell r="H843">
            <v>22.6295</v>
          </cell>
          <cell r="I843">
            <v>120.3672</v>
          </cell>
          <cell r="J843" t="str">
            <v>IHD</v>
          </cell>
          <cell r="K843" t="str">
            <v>D</v>
          </cell>
          <cell r="L843">
            <v>0</v>
          </cell>
          <cell r="M843">
            <v>0</v>
          </cell>
          <cell r="N843" t="str">
            <v>A</v>
          </cell>
          <cell r="O843" t="str">
            <v>D</v>
          </cell>
          <cell r="P843">
            <v>0</v>
          </cell>
          <cell r="Q843" t="str">
            <v>-</v>
          </cell>
          <cell r="R843">
            <v>0</v>
          </cell>
          <cell r="S843" t="str">
            <v>D</v>
          </cell>
        </row>
        <row r="844">
          <cell r="E844">
            <v>850</v>
          </cell>
          <cell r="F844" t="str">
            <v>KAU010</v>
          </cell>
          <cell r="G844">
            <v>-999</v>
          </cell>
          <cell r="H844">
            <v>22.787299999999998</v>
          </cell>
          <cell r="I844">
            <v>120.279</v>
          </cell>
          <cell r="J844" t="str">
            <v>IHE</v>
          </cell>
          <cell r="K844" t="str">
            <v>E</v>
          </cell>
          <cell r="L844">
            <v>0</v>
          </cell>
          <cell r="M844">
            <v>0</v>
          </cell>
          <cell r="N844" t="str">
            <v>A</v>
          </cell>
          <cell r="O844" t="str">
            <v>E</v>
          </cell>
          <cell r="P844">
            <v>0</v>
          </cell>
          <cell r="Q844" t="str">
            <v>-</v>
          </cell>
          <cell r="R844">
            <v>0</v>
          </cell>
          <cell r="S844" t="str">
            <v>D</v>
          </cell>
        </row>
        <row r="845">
          <cell r="E845">
            <v>851</v>
          </cell>
          <cell r="F845" t="str">
            <v>KAU011</v>
          </cell>
          <cell r="G845">
            <v>-999</v>
          </cell>
          <cell r="H845">
            <v>22.761299999999999</v>
          </cell>
          <cell r="I845">
            <v>120.25579999999999</v>
          </cell>
          <cell r="J845" t="str">
            <v>IHD</v>
          </cell>
          <cell r="K845" t="str">
            <v>D</v>
          </cell>
          <cell r="L845">
            <v>0</v>
          </cell>
          <cell r="M845">
            <v>0</v>
          </cell>
          <cell r="N845" t="str">
            <v>F</v>
          </cell>
          <cell r="O845" t="str">
            <v>E</v>
          </cell>
          <cell r="P845">
            <v>0</v>
          </cell>
          <cell r="Q845" t="str">
            <v>-</v>
          </cell>
          <cell r="R845">
            <v>0</v>
          </cell>
          <cell r="S845" t="str">
            <v>E</v>
          </cell>
        </row>
        <row r="846">
          <cell r="E846">
            <v>852</v>
          </cell>
          <cell r="F846" t="str">
            <v>KAU012</v>
          </cell>
          <cell r="G846">
            <v>-999</v>
          </cell>
          <cell r="H846">
            <v>22.8797</v>
          </cell>
          <cell r="I846">
            <v>120.3707</v>
          </cell>
          <cell r="J846" t="str">
            <v>IQB</v>
          </cell>
          <cell r="K846" t="str">
            <v>B</v>
          </cell>
          <cell r="L846">
            <v>0</v>
          </cell>
          <cell r="M846">
            <v>0</v>
          </cell>
          <cell r="N846" t="str">
            <v>C</v>
          </cell>
          <cell r="O846" t="str">
            <v>D</v>
          </cell>
          <cell r="P846">
            <v>0</v>
          </cell>
          <cell r="Q846" t="str">
            <v>-</v>
          </cell>
          <cell r="R846">
            <v>0</v>
          </cell>
          <cell r="S846" t="str">
            <v>C</v>
          </cell>
        </row>
        <row r="847">
          <cell r="E847">
            <v>853</v>
          </cell>
          <cell r="F847" t="str">
            <v>KAU015</v>
          </cell>
          <cell r="G847">
            <v>-999</v>
          </cell>
          <cell r="H847">
            <v>22.655999999999999</v>
          </cell>
          <cell r="I847">
            <v>120.3317</v>
          </cell>
          <cell r="J847" t="str">
            <v>IHD</v>
          </cell>
          <cell r="K847" t="str">
            <v>D</v>
          </cell>
          <cell r="L847">
            <v>0</v>
          </cell>
          <cell r="M847">
            <v>0</v>
          </cell>
          <cell r="N847" t="str">
            <v>A</v>
          </cell>
          <cell r="O847" t="str">
            <v>D</v>
          </cell>
          <cell r="P847">
            <v>0</v>
          </cell>
          <cell r="Q847" t="str">
            <v>-</v>
          </cell>
          <cell r="R847">
            <v>0</v>
          </cell>
          <cell r="S847" t="str">
            <v>D</v>
          </cell>
        </row>
        <row r="848">
          <cell r="E848">
            <v>854</v>
          </cell>
          <cell r="F848" t="str">
            <v>KAU018</v>
          </cell>
          <cell r="G848">
            <v>-999</v>
          </cell>
          <cell r="H848">
            <v>22.890999999999998</v>
          </cell>
          <cell r="I848">
            <v>120.4738</v>
          </cell>
          <cell r="J848" t="str">
            <v>IQB</v>
          </cell>
          <cell r="K848" t="str">
            <v>B</v>
          </cell>
          <cell r="L848">
            <v>0</v>
          </cell>
          <cell r="M848">
            <v>0</v>
          </cell>
          <cell r="N848" t="str">
            <v>C</v>
          </cell>
          <cell r="O848" t="str">
            <v>D</v>
          </cell>
          <cell r="P848">
            <v>0</v>
          </cell>
          <cell r="Q848" t="str">
            <v>-</v>
          </cell>
          <cell r="R848">
            <v>0</v>
          </cell>
          <cell r="S848" t="str">
            <v>C</v>
          </cell>
        </row>
        <row r="849">
          <cell r="E849">
            <v>855</v>
          </cell>
          <cell r="F849" t="str">
            <v>KAU020</v>
          </cell>
          <cell r="G849">
            <v>-999</v>
          </cell>
          <cell r="H849">
            <v>22.902000000000001</v>
          </cell>
          <cell r="I849">
            <v>120.5352</v>
          </cell>
          <cell r="J849" t="str">
            <v>IQE</v>
          </cell>
          <cell r="K849" t="str">
            <v>E</v>
          </cell>
          <cell r="L849">
            <v>0</v>
          </cell>
          <cell r="M849">
            <v>0</v>
          </cell>
          <cell r="N849" t="str">
            <v>C</v>
          </cell>
          <cell r="O849" t="str">
            <v>E</v>
          </cell>
          <cell r="P849">
            <v>0</v>
          </cell>
          <cell r="Q849" t="str">
            <v>-</v>
          </cell>
          <cell r="R849">
            <v>0</v>
          </cell>
          <cell r="S849" t="str">
            <v>C</v>
          </cell>
        </row>
        <row r="850">
          <cell r="E850">
            <v>856</v>
          </cell>
          <cell r="F850" t="str">
            <v>KAU022</v>
          </cell>
          <cell r="G850">
            <v>-999</v>
          </cell>
          <cell r="H850">
            <v>22.6707</v>
          </cell>
          <cell r="I850">
            <v>120.491</v>
          </cell>
          <cell r="J850" t="str">
            <v>IHE</v>
          </cell>
          <cell r="K850" t="str">
            <v>E</v>
          </cell>
          <cell r="L850">
            <v>0</v>
          </cell>
          <cell r="M850">
            <v>0</v>
          </cell>
          <cell r="N850" t="str">
            <v>A</v>
          </cell>
          <cell r="O850" t="str">
            <v>E</v>
          </cell>
          <cell r="P850">
            <v>0</v>
          </cell>
          <cell r="Q850" t="str">
            <v>-</v>
          </cell>
          <cell r="R850">
            <v>0</v>
          </cell>
          <cell r="S850" t="str">
            <v>D</v>
          </cell>
        </row>
        <row r="851">
          <cell r="E851">
            <v>857</v>
          </cell>
          <cell r="F851" t="str">
            <v>KAU030</v>
          </cell>
          <cell r="G851">
            <v>-999</v>
          </cell>
          <cell r="H851">
            <v>22.610800000000001</v>
          </cell>
          <cell r="I851">
            <v>120.55880000000001</v>
          </cell>
          <cell r="J851" t="str">
            <v>IHE</v>
          </cell>
          <cell r="K851" t="str">
            <v>E</v>
          </cell>
          <cell r="L851">
            <v>0</v>
          </cell>
          <cell r="M851">
            <v>0</v>
          </cell>
          <cell r="N851" t="str">
            <v>A</v>
          </cell>
          <cell r="O851" t="str">
            <v>E</v>
          </cell>
          <cell r="P851">
            <v>0</v>
          </cell>
          <cell r="Q851" t="str">
            <v>-</v>
          </cell>
          <cell r="R851">
            <v>0</v>
          </cell>
          <cell r="S851" t="str">
            <v>D</v>
          </cell>
        </row>
        <row r="852">
          <cell r="E852">
            <v>858</v>
          </cell>
          <cell r="F852" t="str">
            <v>KAU032</v>
          </cell>
          <cell r="G852">
            <v>-999</v>
          </cell>
          <cell r="H852">
            <v>22.546199999999999</v>
          </cell>
          <cell r="I852">
            <v>120.4528</v>
          </cell>
          <cell r="J852" t="str">
            <v>IHE</v>
          </cell>
          <cell r="K852" t="str">
            <v>E</v>
          </cell>
          <cell r="L852">
            <v>0</v>
          </cell>
          <cell r="M852">
            <v>0</v>
          </cell>
          <cell r="N852" t="str">
            <v>A</v>
          </cell>
          <cell r="O852" t="str">
            <v>E</v>
          </cell>
          <cell r="P852">
            <v>0</v>
          </cell>
          <cell r="Q852" t="str">
            <v>-</v>
          </cell>
          <cell r="R852">
            <v>0</v>
          </cell>
          <cell r="S852" t="str">
            <v>D</v>
          </cell>
        </row>
        <row r="853">
          <cell r="E853">
            <v>859</v>
          </cell>
          <cell r="F853" t="str">
            <v>KAU033</v>
          </cell>
          <cell r="G853">
            <v>-999</v>
          </cell>
          <cell r="H853">
            <v>22.464300000000001</v>
          </cell>
          <cell r="I853">
            <v>120.45350000000001</v>
          </cell>
          <cell r="J853" t="str">
            <v>IHE</v>
          </cell>
          <cell r="K853" t="str">
            <v>E</v>
          </cell>
          <cell r="L853">
            <v>0</v>
          </cell>
          <cell r="M853">
            <v>0</v>
          </cell>
          <cell r="N853" t="str">
            <v>A</v>
          </cell>
          <cell r="O853" t="str">
            <v>E</v>
          </cell>
          <cell r="P853">
            <v>0</v>
          </cell>
          <cell r="Q853" t="str">
            <v>-</v>
          </cell>
          <cell r="R853">
            <v>0</v>
          </cell>
          <cell r="S853" t="str">
            <v>D</v>
          </cell>
        </row>
        <row r="854">
          <cell r="E854">
            <v>860</v>
          </cell>
          <cell r="F854" t="str">
            <v>KAU034</v>
          </cell>
          <cell r="G854">
            <v>-999</v>
          </cell>
          <cell r="H854">
            <v>22.529</v>
          </cell>
          <cell r="I854">
            <v>120.6195</v>
          </cell>
          <cell r="J854" t="str">
            <v>IMA</v>
          </cell>
          <cell r="K854" t="str">
            <v>A</v>
          </cell>
          <cell r="L854">
            <v>0</v>
          </cell>
          <cell r="M854">
            <v>0</v>
          </cell>
          <cell r="N854" t="str">
            <v>D</v>
          </cell>
          <cell r="O854" t="str">
            <v>B</v>
          </cell>
          <cell r="P854">
            <v>0</v>
          </cell>
          <cell r="Q854" t="str">
            <v>-</v>
          </cell>
          <cell r="R854">
            <v>0</v>
          </cell>
          <cell r="S854" t="str">
            <v>B</v>
          </cell>
        </row>
        <row r="855">
          <cell r="E855">
            <v>861</v>
          </cell>
          <cell r="F855" t="str">
            <v>KAU037</v>
          </cell>
          <cell r="G855">
            <v>-999</v>
          </cell>
          <cell r="H855">
            <v>22.261700000000001</v>
          </cell>
          <cell r="I855">
            <v>120.64319999999999</v>
          </cell>
          <cell r="J855" t="str">
            <v>IHD</v>
          </cell>
          <cell r="K855" t="str">
            <v>D</v>
          </cell>
          <cell r="L855">
            <v>0</v>
          </cell>
          <cell r="M855">
            <v>0</v>
          </cell>
          <cell r="N855" t="str">
            <v>A</v>
          </cell>
          <cell r="O855" t="str">
            <v>E</v>
          </cell>
          <cell r="P855">
            <v>0</v>
          </cell>
          <cell r="Q855" t="str">
            <v>-</v>
          </cell>
          <cell r="R855">
            <v>0</v>
          </cell>
          <cell r="S855" t="str">
            <v>D</v>
          </cell>
        </row>
        <row r="856">
          <cell r="E856">
            <v>862</v>
          </cell>
          <cell r="F856" t="str">
            <v>KAU038</v>
          </cell>
          <cell r="G856">
            <v>-999</v>
          </cell>
          <cell r="H856">
            <v>22.1922</v>
          </cell>
          <cell r="I856">
            <v>120.6853</v>
          </cell>
          <cell r="J856" t="str">
            <v>IQB</v>
          </cell>
          <cell r="K856" t="str">
            <v>B</v>
          </cell>
          <cell r="L856">
            <v>0</v>
          </cell>
          <cell r="M856">
            <v>0</v>
          </cell>
          <cell r="N856" t="str">
            <v>C</v>
          </cell>
          <cell r="O856" t="str">
            <v>B</v>
          </cell>
          <cell r="P856">
            <v>0</v>
          </cell>
          <cell r="Q856" t="str">
            <v>-</v>
          </cell>
          <cell r="R856">
            <v>0</v>
          </cell>
          <cell r="S856" t="str">
            <v>C</v>
          </cell>
        </row>
        <row r="857">
          <cell r="E857">
            <v>863</v>
          </cell>
          <cell r="F857" t="str">
            <v>KAU039</v>
          </cell>
          <cell r="G857">
            <v>-999</v>
          </cell>
          <cell r="H857">
            <v>22.098199999999999</v>
          </cell>
          <cell r="I857">
            <v>120.7418</v>
          </cell>
          <cell r="J857" t="str">
            <v>IPA</v>
          </cell>
          <cell r="K857" t="str">
            <v>A</v>
          </cell>
          <cell r="L857">
            <v>0</v>
          </cell>
          <cell r="M857">
            <v>0</v>
          </cell>
          <cell r="N857" t="str">
            <v>C</v>
          </cell>
          <cell r="O857" t="str">
            <v>D</v>
          </cell>
          <cell r="P857">
            <v>0</v>
          </cell>
          <cell r="Q857" t="str">
            <v>-</v>
          </cell>
          <cell r="R857">
            <v>0</v>
          </cell>
          <cell r="S857" t="str">
            <v>C</v>
          </cell>
        </row>
        <row r="858">
          <cell r="E858">
            <v>864</v>
          </cell>
          <cell r="F858" t="str">
            <v>KAU040</v>
          </cell>
          <cell r="G858">
            <v>-999</v>
          </cell>
          <cell r="H858">
            <v>22.1905</v>
          </cell>
          <cell r="I858">
            <v>120.8703</v>
          </cell>
          <cell r="J858" t="str">
            <v>IHB</v>
          </cell>
          <cell r="K858" t="str">
            <v>B</v>
          </cell>
          <cell r="L858">
            <v>0</v>
          </cell>
          <cell r="M858">
            <v>0</v>
          </cell>
          <cell r="N858" t="str">
            <v>C</v>
          </cell>
          <cell r="O858" t="str">
            <v>D</v>
          </cell>
          <cell r="P858">
            <v>0</v>
          </cell>
          <cell r="Q858" t="str">
            <v>-</v>
          </cell>
          <cell r="R858">
            <v>0</v>
          </cell>
          <cell r="S858" t="str">
            <v>C</v>
          </cell>
        </row>
        <row r="859">
          <cell r="E859">
            <v>865</v>
          </cell>
          <cell r="F859" t="str">
            <v>KAU042</v>
          </cell>
          <cell r="G859">
            <v>-999</v>
          </cell>
          <cell r="H859">
            <v>22.022500000000001</v>
          </cell>
          <cell r="I859">
            <v>120.8292</v>
          </cell>
          <cell r="J859" t="str">
            <v>IQB</v>
          </cell>
          <cell r="K859" t="str">
            <v>B</v>
          </cell>
          <cell r="L859">
            <v>0</v>
          </cell>
          <cell r="M859">
            <v>0</v>
          </cell>
          <cell r="N859" t="str">
            <v>D</v>
          </cell>
          <cell r="O859" t="str">
            <v>D</v>
          </cell>
          <cell r="P859">
            <v>0</v>
          </cell>
          <cell r="Q859" t="str">
            <v>-</v>
          </cell>
          <cell r="R859">
            <v>0</v>
          </cell>
          <cell r="S859" t="str">
            <v>B</v>
          </cell>
        </row>
        <row r="860">
          <cell r="E860">
            <v>866</v>
          </cell>
          <cell r="F860" t="str">
            <v>KAU043</v>
          </cell>
          <cell r="G860">
            <v>-999</v>
          </cell>
          <cell r="H860">
            <v>21.913699999999999</v>
          </cell>
          <cell r="I860">
            <v>120.8403</v>
          </cell>
          <cell r="J860" t="str">
            <v>IQB</v>
          </cell>
          <cell r="K860" t="str">
            <v>B</v>
          </cell>
          <cell r="L860">
            <v>0</v>
          </cell>
          <cell r="M860">
            <v>0</v>
          </cell>
          <cell r="N860" t="str">
            <v>C</v>
          </cell>
          <cell r="O860" t="str">
            <v>D</v>
          </cell>
          <cell r="P860">
            <v>0</v>
          </cell>
          <cell r="Q860" t="str">
            <v>-</v>
          </cell>
          <cell r="R860">
            <v>0</v>
          </cell>
          <cell r="S860" t="str">
            <v>C</v>
          </cell>
        </row>
        <row r="861">
          <cell r="E861">
            <v>867</v>
          </cell>
          <cell r="F861" t="str">
            <v>KAU044</v>
          </cell>
          <cell r="G861">
            <v>-999</v>
          </cell>
          <cell r="H861">
            <v>22.439699999999998</v>
          </cell>
          <cell r="I861">
            <v>120.50279999999999</v>
          </cell>
          <cell r="J861" t="str">
            <v>IHE</v>
          </cell>
          <cell r="K861" t="str">
            <v>E</v>
          </cell>
          <cell r="L861">
            <v>0</v>
          </cell>
          <cell r="M861">
            <v>0</v>
          </cell>
          <cell r="N861" t="str">
            <v>A</v>
          </cell>
          <cell r="O861" t="str">
            <v>E</v>
          </cell>
          <cell r="P861">
            <v>0</v>
          </cell>
          <cell r="Q861" t="str">
            <v>-</v>
          </cell>
          <cell r="R861">
            <v>0</v>
          </cell>
          <cell r="S861" t="str">
            <v>D</v>
          </cell>
        </row>
        <row r="862">
          <cell r="E862">
            <v>868</v>
          </cell>
          <cell r="F862" t="str">
            <v>KAU046</v>
          </cell>
          <cell r="G862">
            <v>-999</v>
          </cell>
          <cell r="H862">
            <v>22.005500000000001</v>
          </cell>
          <cell r="I862">
            <v>120.738</v>
          </cell>
          <cell r="J862" t="str">
            <v>IHD</v>
          </cell>
          <cell r="K862" t="str">
            <v>D</v>
          </cell>
          <cell r="L862">
            <v>0</v>
          </cell>
          <cell r="M862">
            <v>0</v>
          </cell>
          <cell r="N862" t="str">
            <v>A</v>
          </cell>
          <cell r="O862" t="str">
            <v>D</v>
          </cell>
          <cell r="P862">
            <v>0</v>
          </cell>
          <cell r="Q862" t="str">
            <v>-</v>
          </cell>
          <cell r="R862">
            <v>0</v>
          </cell>
          <cell r="S862" t="str">
            <v>D</v>
          </cell>
        </row>
        <row r="863">
          <cell r="E863">
            <v>869</v>
          </cell>
          <cell r="F863" t="str">
            <v>KAU047</v>
          </cell>
          <cell r="G863">
            <v>-999</v>
          </cell>
          <cell r="H863">
            <v>23.081700000000001</v>
          </cell>
          <cell r="I863">
            <v>120.5827</v>
          </cell>
          <cell r="J863" t="str">
            <v>AQB</v>
          </cell>
          <cell r="K863" t="str">
            <v>B</v>
          </cell>
          <cell r="L863">
            <v>0</v>
          </cell>
          <cell r="M863">
            <v>0</v>
          </cell>
          <cell r="N863" t="str">
            <v>C</v>
          </cell>
          <cell r="O863" t="str">
            <v>B</v>
          </cell>
          <cell r="P863">
            <v>0</v>
          </cell>
          <cell r="Q863" t="str">
            <v>-</v>
          </cell>
          <cell r="R863">
            <v>0</v>
          </cell>
          <cell r="S863" t="str">
            <v>C</v>
          </cell>
        </row>
        <row r="864">
          <cell r="E864">
            <v>870</v>
          </cell>
          <cell r="F864" t="str">
            <v>KAU048</v>
          </cell>
          <cell r="G864">
            <v>-999</v>
          </cell>
          <cell r="H864">
            <v>22.725200000000001</v>
          </cell>
          <cell r="I864">
            <v>120.49079999999999</v>
          </cell>
          <cell r="J864" t="str">
            <v>AHD</v>
          </cell>
          <cell r="K864" t="str">
            <v>D</v>
          </cell>
          <cell r="L864">
            <v>0</v>
          </cell>
          <cell r="M864">
            <v>0</v>
          </cell>
          <cell r="N864" t="str">
            <v>A</v>
          </cell>
          <cell r="O864" t="str">
            <v>D</v>
          </cell>
          <cell r="P864">
            <v>0</v>
          </cell>
          <cell r="Q864" t="str">
            <v>-</v>
          </cell>
          <cell r="R864">
            <v>0</v>
          </cell>
          <cell r="S864" t="str">
            <v>D</v>
          </cell>
        </row>
        <row r="865">
          <cell r="E865">
            <v>871</v>
          </cell>
          <cell r="F865" t="str">
            <v>KAU050</v>
          </cell>
          <cell r="G865">
            <v>-999</v>
          </cell>
          <cell r="H865">
            <v>23.162500000000001</v>
          </cell>
          <cell r="I865">
            <v>120.7573</v>
          </cell>
          <cell r="J865" t="str">
            <v>IMA</v>
          </cell>
          <cell r="K865" t="str">
            <v>A</v>
          </cell>
          <cell r="L865">
            <v>0</v>
          </cell>
          <cell r="M865">
            <v>0</v>
          </cell>
          <cell r="N865" t="str">
            <v>C</v>
          </cell>
          <cell r="O865" t="str">
            <v>B</v>
          </cell>
          <cell r="P865">
            <v>0</v>
          </cell>
          <cell r="Q865" t="str">
            <v>-</v>
          </cell>
          <cell r="R865">
            <v>0</v>
          </cell>
          <cell r="S865" t="str">
            <v>C</v>
          </cell>
        </row>
        <row r="866">
          <cell r="E866">
            <v>872</v>
          </cell>
          <cell r="F866" t="str">
            <v>KAU051</v>
          </cell>
          <cell r="G866">
            <v>-999</v>
          </cell>
          <cell r="H866">
            <v>22.372</v>
          </cell>
          <cell r="I866">
            <v>120.6203</v>
          </cell>
          <cell r="J866" t="str">
            <v>AQB</v>
          </cell>
          <cell r="K866" t="str">
            <v>B</v>
          </cell>
          <cell r="L866">
            <v>0</v>
          </cell>
          <cell r="M866">
            <v>0</v>
          </cell>
          <cell r="N866" t="str">
            <v>D</v>
          </cell>
          <cell r="O866" t="str">
            <v>B</v>
          </cell>
          <cell r="P866">
            <v>0</v>
          </cell>
          <cell r="Q866" t="str">
            <v>-</v>
          </cell>
          <cell r="R866">
            <v>0</v>
          </cell>
          <cell r="S866" t="str">
            <v>B</v>
          </cell>
        </row>
        <row r="867">
          <cell r="E867">
            <v>873</v>
          </cell>
          <cell r="F867" t="str">
            <v>KAU052</v>
          </cell>
          <cell r="G867">
            <v>-999</v>
          </cell>
          <cell r="H867">
            <v>21.943300000000001</v>
          </cell>
          <cell r="I867">
            <v>120.8053</v>
          </cell>
          <cell r="J867" t="str">
            <v>FQB</v>
          </cell>
          <cell r="K867" t="str">
            <v>B</v>
          </cell>
          <cell r="L867">
            <v>0</v>
          </cell>
          <cell r="M867">
            <v>0</v>
          </cell>
          <cell r="N867" t="str">
            <v>C</v>
          </cell>
          <cell r="O867" t="str">
            <v>C</v>
          </cell>
          <cell r="P867">
            <v>0</v>
          </cell>
          <cell r="Q867" t="str">
            <v>-</v>
          </cell>
          <cell r="R867">
            <v>0</v>
          </cell>
          <cell r="S867" t="str">
            <v>C</v>
          </cell>
        </row>
        <row r="868">
          <cell r="E868">
            <v>874</v>
          </cell>
          <cell r="F868" t="str">
            <v>KAU054</v>
          </cell>
          <cell r="G868">
            <v>-999</v>
          </cell>
          <cell r="H868">
            <v>23.277699999999999</v>
          </cell>
          <cell r="I868">
            <v>120.7128</v>
          </cell>
          <cell r="J868" t="str">
            <v>IQB</v>
          </cell>
          <cell r="K868" t="str">
            <v>B</v>
          </cell>
          <cell r="L868">
            <v>0</v>
          </cell>
          <cell r="M868">
            <v>0</v>
          </cell>
          <cell r="N868" t="str">
            <v>C</v>
          </cell>
          <cell r="O868" t="str">
            <v>C</v>
          </cell>
          <cell r="P868">
            <v>0</v>
          </cell>
          <cell r="Q868" t="str">
            <v>-</v>
          </cell>
          <cell r="R868">
            <v>0</v>
          </cell>
          <cell r="S868" t="str">
            <v>C</v>
          </cell>
        </row>
        <row r="869">
          <cell r="E869">
            <v>875</v>
          </cell>
          <cell r="F869" t="str">
            <v>KAU057</v>
          </cell>
          <cell r="G869">
            <v>-999</v>
          </cell>
          <cell r="H869">
            <v>22.6342</v>
          </cell>
          <cell r="I869">
            <v>120.2633</v>
          </cell>
          <cell r="J869" t="str">
            <v>IQB</v>
          </cell>
          <cell r="K869" t="str">
            <v>B</v>
          </cell>
          <cell r="L869">
            <v>0</v>
          </cell>
          <cell r="M869">
            <v>0</v>
          </cell>
          <cell r="N869" t="str">
            <v>C</v>
          </cell>
          <cell r="O869" t="str">
            <v>C</v>
          </cell>
          <cell r="P869">
            <v>0</v>
          </cell>
          <cell r="Q869" t="str">
            <v>-</v>
          </cell>
          <cell r="R869">
            <v>0</v>
          </cell>
          <cell r="S869" t="str">
            <v>C</v>
          </cell>
        </row>
        <row r="870">
          <cell r="E870">
            <v>876</v>
          </cell>
          <cell r="F870" t="str">
            <v>KAU058</v>
          </cell>
          <cell r="G870">
            <v>-999</v>
          </cell>
          <cell r="H870">
            <v>22.6495</v>
          </cell>
          <cell r="I870">
            <v>120.3203</v>
          </cell>
          <cell r="J870" t="str">
            <v>IHE</v>
          </cell>
          <cell r="K870" t="str">
            <v>E</v>
          </cell>
          <cell r="L870">
            <v>0</v>
          </cell>
          <cell r="M870">
            <v>0</v>
          </cell>
          <cell r="N870" t="str">
            <v>A</v>
          </cell>
          <cell r="O870" t="str">
            <v>E</v>
          </cell>
          <cell r="P870">
            <v>0</v>
          </cell>
          <cell r="Q870" t="str">
            <v>-</v>
          </cell>
          <cell r="R870">
            <v>0</v>
          </cell>
          <cell r="S870" t="str">
            <v>D</v>
          </cell>
        </row>
        <row r="871">
          <cell r="E871">
            <v>877</v>
          </cell>
          <cell r="F871" t="str">
            <v>KAU062</v>
          </cell>
          <cell r="G871">
            <v>-999</v>
          </cell>
          <cell r="H871">
            <v>22.623699999999999</v>
          </cell>
          <cell r="I871">
            <v>120.2843</v>
          </cell>
          <cell r="J871" t="str">
            <v>IHE</v>
          </cell>
          <cell r="K871" t="str">
            <v>E</v>
          </cell>
          <cell r="L871">
            <v>0</v>
          </cell>
          <cell r="M871">
            <v>0</v>
          </cell>
          <cell r="N871" t="str">
            <v>A</v>
          </cell>
          <cell r="O871" t="str">
            <v>E</v>
          </cell>
          <cell r="P871">
            <v>0</v>
          </cell>
          <cell r="Q871" t="str">
            <v>-</v>
          </cell>
          <cell r="R871">
            <v>0</v>
          </cell>
          <cell r="S871" t="str">
            <v>D</v>
          </cell>
        </row>
        <row r="872">
          <cell r="E872">
            <v>878</v>
          </cell>
          <cell r="F872" t="str">
            <v>KAU063</v>
          </cell>
          <cell r="G872">
            <v>-999</v>
          </cell>
          <cell r="H872">
            <v>22.9053</v>
          </cell>
          <cell r="I872">
            <v>120.17319999999999</v>
          </cell>
          <cell r="J872" t="str">
            <v>IHE</v>
          </cell>
          <cell r="K872" t="str">
            <v>E</v>
          </cell>
          <cell r="L872">
            <v>0</v>
          </cell>
          <cell r="M872">
            <v>0</v>
          </cell>
          <cell r="N872" t="str">
            <v>A</v>
          </cell>
          <cell r="O872" t="str">
            <v>E</v>
          </cell>
          <cell r="P872">
            <v>0</v>
          </cell>
          <cell r="Q872" t="str">
            <v>-</v>
          </cell>
          <cell r="R872">
            <v>0</v>
          </cell>
          <cell r="S872" t="str">
            <v>D</v>
          </cell>
        </row>
        <row r="873">
          <cell r="E873">
            <v>879</v>
          </cell>
          <cell r="F873" t="str">
            <v>KAU064</v>
          </cell>
          <cell r="G873">
            <v>-999</v>
          </cell>
          <cell r="H873">
            <v>22.7852</v>
          </cell>
          <cell r="I873">
            <v>120.2385</v>
          </cell>
          <cell r="J873" t="str">
            <v>IHE</v>
          </cell>
          <cell r="K873" t="str">
            <v>E</v>
          </cell>
          <cell r="L873">
            <v>0</v>
          </cell>
          <cell r="M873">
            <v>0</v>
          </cell>
          <cell r="N873" t="str">
            <v>A</v>
          </cell>
          <cell r="O873" t="str">
            <v>E</v>
          </cell>
          <cell r="P873">
            <v>0</v>
          </cell>
          <cell r="Q873" t="str">
            <v>-</v>
          </cell>
          <cell r="R873">
            <v>0</v>
          </cell>
          <cell r="S873" t="str">
            <v>D</v>
          </cell>
        </row>
        <row r="874">
          <cell r="E874">
            <v>880</v>
          </cell>
          <cell r="F874" t="str">
            <v>KAU066</v>
          </cell>
          <cell r="G874">
            <v>-999</v>
          </cell>
          <cell r="H874">
            <v>22.7303</v>
          </cell>
          <cell r="I874">
            <v>120.3412</v>
          </cell>
          <cell r="J874" t="str">
            <v>IHE</v>
          </cell>
          <cell r="K874" t="str">
            <v>E</v>
          </cell>
          <cell r="L874">
            <v>0</v>
          </cell>
          <cell r="M874">
            <v>0</v>
          </cell>
          <cell r="N874" t="str">
            <v>A</v>
          </cell>
          <cell r="O874" t="str">
            <v>E</v>
          </cell>
          <cell r="P874">
            <v>0</v>
          </cell>
          <cell r="Q874" t="str">
            <v>-</v>
          </cell>
          <cell r="R874">
            <v>0</v>
          </cell>
          <cell r="S874" t="str">
            <v>D</v>
          </cell>
        </row>
        <row r="875">
          <cell r="E875">
            <v>881</v>
          </cell>
          <cell r="F875" t="str">
            <v>KAU069</v>
          </cell>
          <cell r="G875">
            <v>-999</v>
          </cell>
          <cell r="H875">
            <v>22.8873</v>
          </cell>
          <cell r="I875">
            <v>120.6567</v>
          </cell>
          <cell r="J875" t="str">
            <v>IHB</v>
          </cell>
          <cell r="K875" t="str">
            <v>B</v>
          </cell>
          <cell r="L875">
            <v>0</v>
          </cell>
          <cell r="M875">
            <v>0</v>
          </cell>
          <cell r="N875" t="str">
            <v>C</v>
          </cell>
          <cell r="O875" t="str">
            <v>B</v>
          </cell>
          <cell r="P875">
            <v>0</v>
          </cell>
          <cell r="Q875" t="str">
            <v>-</v>
          </cell>
          <cell r="R875">
            <v>0</v>
          </cell>
          <cell r="S875" t="str">
            <v>C</v>
          </cell>
        </row>
        <row r="876">
          <cell r="E876">
            <v>882</v>
          </cell>
          <cell r="F876" t="str">
            <v>KAU073</v>
          </cell>
          <cell r="G876">
            <v>-999</v>
          </cell>
          <cell r="H876">
            <v>22.534800000000001</v>
          </cell>
          <cell r="I876">
            <v>120.53619999999999</v>
          </cell>
          <cell r="J876" t="str">
            <v>IHE</v>
          </cell>
          <cell r="K876" t="str">
            <v>E</v>
          </cell>
          <cell r="L876">
            <v>0</v>
          </cell>
          <cell r="M876">
            <v>0</v>
          </cell>
          <cell r="N876" t="str">
            <v>A</v>
          </cell>
          <cell r="O876" t="str">
            <v>E</v>
          </cell>
          <cell r="P876">
            <v>0</v>
          </cell>
          <cell r="Q876" t="str">
            <v>-</v>
          </cell>
          <cell r="R876">
            <v>0</v>
          </cell>
          <cell r="S876" t="str">
            <v>D</v>
          </cell>
        </row>
        <row r="877">
          <cell r="E877">
            <v>883</v>
          </cell>
          <cell r="F877" t="str">
            <v>KAU074</v>
          </cell>
          <cell r="G877">
            <v>-999</v>
          </cell>
          <cell r="H877">
            <v>22.574000000000002</v>
          </cell>
          <cell r="I877">
            <v>120.5663</v>
          </cell>
          <cell r="J877" t="str">
            <v>IHE</v>
          </cell>
          <cell r="K877" t="str">
            <v>E</v>
          </cell>
          <cell r="L877">
            <v>0</v>
          </cell>
          <cell r="M877">
            <v>0</v>
          </cell>
          <cell r="N877" t="str">
            <v>A</v>
          </cell>
          <cell r="O877" t="str">
            <v>E</v>
          </cell>
          <cell r="P877">
            <v>0</v>
          </cell>
          <cell r="Q877" t="str">
            <v>-</v>
          </cell>
          <cell r="R877">
            <v>0</v>
          </cell>
          <cell r="S877" t="str">
            <v>D</v>
          </cell>
        </row>
        <row r="878">
          <cell r="E878">
            <v>884</v>
          </cell>
          <cell r="F878" t="str">
            <v>KAU075</v>
          </cell>
          <cell r="G878">
            <v>-999</v>
          </cell>
          <cell r="H878">
            <v>22.490300000000001</v>
          </cell>
          <cell r="I878">
            <v>120.499</v>
          </cell>
          <cell r="J878" t="str">
            <v>IHE</v>
          </cell>
          <cell r="K878" t="str">
            <v>E</v>
          </cell>
          <cell r="L878">
            <v>0</v>
          </cell>
          <cell r="M878">
            <v>0</v>
          </cell>
          <cell r="N878" t="str">
            <v>A</v>
          </cell>
          <cell r="O878" t="str">
            <v>E</v>
          </cell>
          <cell r="P878">
            <v>0</v>
          </cell>
          <cell r="Q878" t="str">
            <v>-</v>
          </cell>
          <cell r="R878">
            <v>0</v>
          </cell>
          <cell r="S878" t="str">
            <v>D</v>
          </cell>
        </row>
        <row r="879">
          <cell r="E879">
            <v>885</v>
          </cell>
          <cell r="F879" t="str">
            <v>KAU077</v>
          </cell>
          <cell r="G879">
            <v>-999</v>
          </cell>
          <cell r="H879">
            <v>22.747</v>
          </cell>
          <cell r="I879">
            <v>120.72329999999999</v>
          </cell>
          <cell r="J879" t="str">
            <v>IMA</v>
          </cell>
          <cell r="K879" t="str">
            <v>A</v>
          </cell>
          <cell r="L879">
            <v>0</v>
          </cell>
          <cell r="M879">
            <v>0</v>
          </cell>
          <cell r="N879" t="str">
            <v>C</v>
          </cell>
          <cell r="O879" t="str">
            <v>B</v>
          </cell>
          <cell r="P879">
            <v>0</v>
          </cell>
          <cell r="Q879" t="str">
            <v>-</v>
          </cell>
          <cell r="R879">
            <v>0</v>
          </cell>
          <cell r="S879" t="str">
            <v>C</v>
          </cell>
        </row>
        <row r="880">
          <cell r="E880">
            <v>886</v>
          </cell>
          <cell r="F880" t="str">
            <v>KAU078</v>
          </cell>
          <cell r="G880">
            <v>-999</v>
          </cell>
          <cell r="H880">
            <v>22.711200000000002</v>
          </cell>
          <cell r="I880">
            <v>120.6412</v>
          </cell>
          <cell r="J880" t="str">
            <v>IHB</v>
          </cell>
          <cell r="K880" t="str">
            <v>B</v>
          </cell>
          <cell r="L880">
            <v>0</v>
          </cell>
          <cell r="M880">
            <v>0</v>
          </cell>
          <cell r="N880" t="str">
            <v>C</v>
          </cell>
          <cell r="O880" t="str">
            <v>B</v>
          </cell>
          <cell r="P880">
            <v>0</v>
          </cell>
          <cell r="Q880" t="str">
            <v>-</v>
          </cell>
          <cell r="R880">
            <v>0</v>
          </cell>
          <cell r="S880" t="str">
            <v>C</v>
          </cell>
        </row>
        <row r="881">
          <cell r="E881">
            <v>887</v>
          </cell>
          <cell r="F881" t="str">
            <v>KAU081</v>
          </cell>
          <cell r="G881">
            <v>-999</v>
          </cell>
          <cell r="H881">
            <v>22.009499999999999</v>
          </cell>
          <cell r="I881">
            <v>120.7367</v>
          </cell>
          <cell r="J881" t="str">
            <v>IHD</v>
          </cell>
          <cell r="K881" t="str">
            <v>D</v>
          </cell>
          <cell r="L881">
            <v>0</v>
          </cell>
          <cell r="M881">
            <v>0</v>
          </cell>
          <cell r="N881" t="str">
            <v>A</v>
          </cell>
          <cell r="O881" t="str">
            <v>D</v>
          </cell>
          <cell r="P881">
            <v>0</v>
          </cell>
          <cell r="Q881" t="str">
            <v>-</v>
          </cell>
          <cell r="R881">
            <v>0</v>
          </cell>
          <cell r="S881" t="str">
            <v>D</v>
          </cell>
        </row>
        <row r="882">
          <cell r="E882">
            <v>888</v>
          </cell>
          <cell r="F882" t="str">
            <v>KAU082</v>
          </cell>
          <cell r="G882">
            <v>-999</v>
          </cell>
          <cell r="H882">
            <v>21.942799999999998</v>
          </cell>
          <cell r="I882">
            <v>120.7238</v>
          </cell>
          <cell r="J882" t="str">
            <v>IQB</v>
          </cell>
          <cell r="K882" t="str">
            <v>B</v>
          </cell>
          <cell r="L882">
            <v>0</v>
          </cell>
          <cell r="M882">
            <v>0</v>
          </cell>
          <cell r="N882" t="str">
            <v>C</v>
          </cell>
          <cell r="O882" t="str">
            <v>C</v>
          </cell>
          <cell r="P882">
            <v>0</v>
          </cell>
          <cell r="Q882" t="str">
            <v>-</v>
          </cell>
          <cell r="R882">
            <v>0</v>
          </cell>
          <cell r="S882" t="str">
            <v>C</v>
          </cell>
        </row>
        <row r="883">
          <cell r="E883">
            <v>889</v>
          </cell>
          <cell r="F883" t="str">
            <v>KAU083</v>
          </cell>
          <cell r="G883">
            <v>-999</v>
          </cell>
          <cell r="H883">
            <v>22.567299999999999</v>
          </cell>
          <cell r="I883">
            <v>120.44750000000001</v>
          </cell>
          <cell r="J883" t="str">
            <v>IHE</v>
          </cell>
          <cell r="K883" t="str">
            <v>E</v>
          </cell>
          <cell r="L883">
            <v>0</v>
          </cell>
          <cell r="M883">
            <v>0</v>
          </cell>
          <cell r="N883" t="str">
            <v>A</v>
          </cell>
          <cell r="O883" t="str">
            <v>E</v>
          </cell>
          <cell r="P883">
            <v>0</v>
          </cell>
          <cell r="Q883" t="str">
            <v>-</v>
          </cell>
          <cell r="R883">
            <v>0</v>
          </cell>
          <cell r="S883" t="str">
            <v>D</v>
          </cell>
        </row>
        <row r="884">
          <cell r="E884">
            <v>890</v>
          </cell>
          <cell r="F884" t="str">
            <v>KAU085</v>
          </cell>
          <cell r="G884">
            <v>-999</v>
          </cell>
          <cell r="H884">
            <v>22.8858</v>
          </cell>
          <cell r="I884">
            <v>120.3222</v>
          </cell>
          <cell r="J884" t="str">
            <v>LHD</v>
          </cell>
          <cell r="K884" t="str">
            <v>D</v>
          </cell>
          <cell r="L884">
            <v>0</v>
          </cell>
          <cell r="M884">
            <v>0</v>
          </cell>
          <cell r="N884" t="str">
            <v>A</v>
          </cell>
          <cell r="O884" t="str">
            <v>D</v>
          </cell>
          <cell r="P884">
            <v>0</v>
          </cell>
          <cell r="Q884" t="str">
            <v>-</v>
          </cell>
          <cell r="R884">
            <v>0</v>
          </cell>
          <cell r="S884" t="str">
            <v>D</v>
          </cell>
        </row>
        <row r="885">
          <cell r="E885">
            <v>891</v>
          </cell>
          <cell r="F885" t="str">
            <v>KAU086</v>
          </cell>
          <cell r="G885">
            <v>-999</v>
          </cell>
          <cell r="H885">
            <v>22.795000000000002</v>
          </cell>
          <cell r="I885">
            <v>120.295</v>
          </cell>
          <cell r="J885" t="str">
            <v>IHE</v>
          </cell>
          <cell r="K885" t="str">
            <v>E</v>
          </cell>
          <cell r="L885">
            <v>0</v>
          </cell>
          <cell r="M885">
            <v>0</v>
          </cell>
          <cell r="N885" t="str">
            <v>A</v>
          </cell>
          <cell r="O885" t="str">
            <v>E</v>
          </cell>
          <cell r="P885">
            <v>0</v>
          </cell>
          <cell r="Q885" t="str">
            <v>-</v>
          </cell>
          <cell r="R885">
            <v>0</v>
          </cell>
          <cell r="S885" t="str">
            <v>D</v>
          </cell>
        </row>
        <row r="886">
          <cell r="E886">
            <v>892</v>
          </cell>
          <cell r="F886" t="str">
            <v>KAU087</v>
          </cell>
          <cell r="G886">
            <v>-999</v>
          </cell>
          <cell r="H886">
            <v>22.6128</v>
          </cell>
          <cell r="I886">
            <v>120.3113</v>
          </cell>
          <cell r="J886" t="str">
            <v>IHE</v>
          </cell>
          <cell r="K886" t="str">
            <v>E</v>
          </cell>
          <cell r="L886">
            <v>0</v>
          </cell>
          <cell r="M886">
            <v>0</v>
          </cell>
          <cell r="N886" t="str">
            <v>A</v>
          </cell>
          <cell r="O886" t="str">
            <v>E</v>
          </cell>
          <cell r="P886">
            <v>0</v>
          </cell>
          <cell r="Q886" t="str">
            <v>-</v>
          </cell>
          <cell r="R886">
            <v>0</v>
          </cell>
          <cell r="S886" t="str">
            <v>D</v>
          </cell>
        </row>
        <row r="887">
          <cell r="E887">
            <v>893</v>
          </cell>
          <cell r="F887" t="str">
            <v>KAU088</v>
          </cell>
          <cell r="G887">
            <v>-999</v>
          </cell>
          <cell r="H887">
            <v>22.646100000000001</v>
          </cell>
          <cell r="I887">
            <v>120.306</v>
          </cell>
          <cell r="J887" t="str">
            <v>IHE</v>
          </cell>
          <cell r="K887" t="str">
            <v>E</v>
          </cell>
          <cell r="L887">
            <v>0</v>
          </cell>
          <cell r="M887">
            <v>0</v>
          </cell>
          <cell r="N887" t="str">
            <v>A</v>
          </cell>
          <cell r="O887" t="str">
            <v>E</v>
          </cell>
          <cell r="P887">
            <v>0</v>
          </cell>
          <cell r="Q887" t="str">
            <v>-</v>
          </cell>
          <cell r="R887">
            <v>0</v>
          </cell>
          <cell r="S887" t="str">
            <v>D</v>
          </cell>
        </row>
        <row r="888">
          <cell r="E888">
            <v>894</v>
          </cell>
          <cell r="F888" t="str">
            <v>Kavala</v>
          </cell>
          <cell r="G888">
            <v>-999</v>
          </cell>
          <cell r="H888">
            <v>40.93</v>
          </cell>
          <cell r="I888">
            <v>24.4</v>
          </cell>
          <cell r="J888" t="str">
            <v>AVA</v>
          </cell>
          <cell r="K888" t="str">
            <v>A</v>
          </cell>
          <cell r="L888">
            <v>0</v>
          </cell>
          <cell r="M888">
            <v>0</v>
          </cell>
          <cell r="N888" t="str">
            <v>C</v>
          </cell>
          <cell r="O888" t="str">
            <v>B</v>
          </cell>
          <cell r="P888">
            <v>0</v>
          </cell>
          <cell r="Q888">
            <v>1</v>
          </cell>
          <cell r="R888">
            <v>0</v>
          </cell>
          <cell r="S888" t="str">
            <v>C</v>
          </cell>
        </row>
        <row r="889">
          <cell r="E889">
            <v>895</v>
          </cell>
          <cell r="F889" t="str">
            <v>Kilkis</v>
          </cell>
          <cell r="G889">
            <v>-999</v>
          </cell>
          <cell r="H889">
            <v>40.99</v>
          </cell>
          <cell r="I889">
            <v>22.869</v>
          </cell>
          <cell r="J889" t="str">
            <v>AQC</v>
          </cell>
          <cell r="K889" t="str">
            <v>C</v>
          </cell>
          <cell r="L889">
            <v>0</v>
          </cell>
          <cell r="M889">
            <v>0</v>
          </cell>
          <cell r="N889" t="str">
            <v>C</v>
          </cell>
          <cell r="O889" t="str">
            <v>D</v>
          </cell>
          <cell r="P889">
            <v>0</v>
          </cell>
          <cell r="Q889">
            <v>6</v>
          </cell>
          <cell r="R889">
            <v>0</v>
          </cell>
          <cell r="S889" t="str">
            <v>C</v>
          </cell>
        </row>
        <row r="890">
          <cell r="E890">
            <v>896</v>
          </cell>
          <cell r="F890" t="str">
            <v>KJMA</v>
          </cell>
          <cell r="G890">
            <v>-999</v>
          </cell>
          <cell r="H890">
            <v>34.683300000000003</v>
          </cell>
          <cell r="I890">
            <v>135.18</v>
          </cell>
          <cell r="J890" t="str">
            <v>--B</v>
          </cell>
          <cell r="K890" t="str">
            <v>B</v>
          </cell>
          <cell r="L890">
            <v>0</v>
          </cell>
          <cell r="M890">
            <v>0</v>
          </cell>
          <cell r="N890" t="str">
            <v>A</v>
          </cell>
          <cell r="O890" t="str">
            <v>C</v>
          </cell>
          <cell r="P890">
            <v>0</v>
          </cell>
          <cell r="Q890" t="str">
            <v>-</v>
          </cell>
          <cell r="R890">
            <v>0</v>
          </cell>
          <cell r="S890" t="str">
            <v>D</v>
          </cell>
        </row>
        <row r="891">
          <cell r="E891">
            <v>897</v>
          </cell>
          <cell r="F891" t="str">
            <v>Kobe University</v>
          </cell>
          <cell r="G891">
            <v>-999</v>
          </cell>
          <cell r="H891">
            <v>34.725000000000001</v>
          </cell>
          <cell r="I891">
            <v>135.24</v>
          </cell>
          <cell r="J891" t="str">
            <v>A-A</v>
          </cell>
          <cell r="K891" t="str">
            <v>A</v>
          </cell>
          <cell r="L891">
            <v>0</v>
          </cell>
          <cell r="M891">
            <v>0</v>
          </cell>
          <cell r="N891" t="str">
            <v>D</v>
          </cell>
          <cell r="O891" t="str">
            <v>B</v>
          </cell>
          <cell r="P891">
            <v>0</v>
          </cell>
          <cell r="Q891" t="str">
            <v>-</v>
          </cell>
          <cell r="R891">
            <v>0</v>
          </cell>
          <cell r="S891" t="str">
            <v>B</v>
          </cell>
        </row>
        <row r="892">
          <cell r="E892">
            <v>898</v>
          </cell>
          <cell r="F892" t="str">
            <v>Kocamustafapaba Tomb</v>
          </cell>
          <cell r="G892">
            <v>-999</v>
          </cell>
          <cell r="H892">
            <v>41.003</v>
          </cell>
          <cell r="I892">
            <v>28.928000000000001</v>
          </cell>
          <cell r="J892" t="str">
            <v>A-C</v>
          </cell>
          <cell r="K892" t="str">
            <v>C</v>
          </cell>
          <cell r="L892">
            <v>0</v>
          </cell>
          <cell r="M892">
            <v>0</v>
          </cell>
          <cell r="N892" t="str">
            <v>C</v>
          </cell>
          <cell r="O892" t="str">
            <v>D</v>
          </cell>
          <cell r="P892">
            <v>0</v>
          </cell>
          <cell r="Q892" t="str">
            <v>-</v>
          </cell>
          <cell r="R892">
            <v>0</v>
          </cell>
          <cell r="S892" t="str">
            <v>C</v>
          </cell>
        </row>
        <row r="893">
          <cell r="E893">
            <v>899</v>
          </cell>
          <cell r="F893" t="str">
            <v>Kozani</v>
          </cell>
          <cell r="G893">
            <v>-999</v>
          </cell>
          <cell r="H893">
            <v>40.299999999999997</v>
          </cell>
          <cell r="I893">
            <v>21.78</v>
          </cell>
          <cell r="J893" t="str">
            <v>B-A</v>
          </cell>
          <cell r="K893" t="str">
            <v>A</v>
          </cell>
          <cell r="L893">
            <v>0</v>
          </cell>
          <cell r="M893">
            <v>0</v>
          </cell>
          <cell r="N893" t="str">
            <v>C</v>
          </cell>
          <cell r="O893" t="str">
            <v>B</v>
          </cell>
          <cell r="P893">
            <v>0</v>
          </cell>
          <cell r="Q893">
            <v>1</v>
          </cell>
          <cell r="R893">
            <v>0</v>
          </cell>
          <cell r="S893" t="str">
            <v>C</v>
          </cell>
        </row>
        <row r="894">
          <cell r="E894">
            <v>900</v>
          </cell>
          <cell r="F894" t="str">
            <v>Kutahya</v>
          </cell>
          <cell r="G894">
            <v>-999</v>
          </cell>
          <cell r="H894">
            <v>39.418999999999997</v>
          </cell>
          <cell r="I894">
            <v>29.997</v>
          </cell>
          <cell r="J894" t="str">
            <v>--D</v>
          </cell>
          <cell r="K894" t="str">
            <v>D</v>
          </cell>
          <cell r="L894">
            <v>0</v>
          </cell>
          <cell r="M894">
            <v>0</v>
          </cell>
          <cell r="N894" t="str">
            <v>C</v>
          </cell>
          <cell r="O894" t="str">
            <v>D</v>
          </cell>
          <cell r="P894">
            <v>0</v>
          </cell>
          <cell r="Q894" t="str">
            <v>-</v>
          </cell>
          <cell r="R894">
            <v>0</v>
          </cell>
          <cell r="S894" t="str">
            <v>C</v>
          </cell>
        </row>
        <row r="895">
          <cell r="E895">
            <v>901</v>
          </cell>
          <cell r="F895" t="str">
            <v>Larisa</v>
          </cell>
          <cell r="G895">
            <v>-999</v>
          </cell>
          <cell r="H895">
            <v>39.637</v>
          </cell>
          <cell r="I895">
            <v>22.417000000000002</v>
          </cell>
          <cell r="J895" t="str">
            <v>EHC</v>
          </cell>
          <cell r="K895" t="str">
            <v>C</v>
          </cell>
          <cell r="L895">
            <v>0</v>
          </cell>
          <cell r="M895">
            <v>0</v>
          </cell>
          <cell r="N895" t="str">
            <v>A</v>
          </cell>
          <cell r="O895" t="str">
            <v xml:space="preserve">u   </v>
          </cell>
          <cell r="P895">
            <v>0</v>
          </cell>
          <cell r="Q895" t="str">
            <v>-</v>
          </cell>
          <cell r="R895">
            <v>0</v>
          </cell>
          <cell r="S895" t="str">
            <v>D</v>
          </cell>
        </row>
        <row r="896">
          <cell r="E896">
            <v>902</v>
          </cell>
          <cell r="F896" t="str">
            <v>Manisa</v>
          </cell>
          <cell r="G896">
            <v>-999</v>
          </cell>
          <cell r="H896">
            <v>38.58</v>
          </cell>
          <cell r="I896">
            <v>27.45</v>
          </cell>
          <cell r="J896" t="str">
            <v>-KA</v>
          </cell>
          <cell r="K896" t="str">
            <v>A</v>
          </cell>
          <cell r="L896">
            <v>0</v>
          </cell>
          <cell r="M896">
            <v>0</v>
          </cell>
          <cell r="N896" t="str">
            <v>C</v>
          </cell>
          <cell r="O896" t="str">
            <v>B</v>
          </cell>
          <cell r="P896">
            <v>0</v>
          </cell>
          <cell r="Q896" t="str">
            <v>-</v>
          </cell>
          <cell r="R896">
            <v>0</v>
          </cell>
          <cell r="S896" t="str">
            <v>C</v>
          </cell>
        </row>
        <row r="897">
          <cell r="E897">
            <v>903</v>
          </cell>
          <cell r="F897" t="str">
            <v>Maraenui Primary School</v>
          </cell>
          <cell r="G897" t="str">
            <v>113A</v>
          </cell>
          <cell r="H897">
            <v>-37.875</v>
          </cell>
          <cell r="I897">
            <v>177.58500000000001</v>
          </cell>
          <cell r="J897" t="str">
            <v>IQB</v>
          </cell>
          <cell r="K897" t="str">
            <v>B</v>
          </cell>
          <cell r="L897">
            <v>0</v>
          </cell>
          <cell r="M897">
            <v>0</v>
          </cell>
          <cell r="N897" t="str">
            <v>C</v>
          </cell>
          <cell r="O897" t="str">
            <v>C</v>
          </cell>
          <cell r="P897">
            <v>0</v>
          </cell>
          <cell r="Q897">
            <v>7</v>
          </cell>
          <cell r="R897">
            <v>0</v>
          </cell>
          <cell r="S897" t="str">
            <v>C</v>
          </cell>
        </row>
        <row r="898">
          <cell r="E898">
            <v>904</v>
          </cell>
          <cell r="F898" t="str">
            <v>Maslak</v>
          </cell>
          <cell r="G898">
            <v>-999</v>
          </cell>
          <cell r="H898">
            <v>41.103999999999999</v>
          </cell>
          <cell r="I898">
            <v>29.018999999999998</v>
          </cell>
          <cell r="J898" t="str">
            <v>--A</v>
          </cell>
          <cell r="K898" t="str">
            <v>A</v>
          </cell>
          <cell r="L898">
            <v>0</v>
          </cell>
          <cell r="M898">
            <v>0</v>
          </cell>
          <cell r="N898" t="str">
            <v>C</v>
          </cell>
          <cell r="O898" t="str">
            <v>B</v>
          </cell>
          <cell r="P898">
            <v>0</v>
          </cell>
          <cell r="Q898" t="str">
            <v>-</v>
          </cell>
          <cell r="R898">
            <v>0</v>
          </cell>
          <cell r="S898" t="str">
            <v>C</v>
          </cell>
        </row>
        <row r="899">
          <cell r="E899">
            <v>905</v>
          </cell>
          <cell r="F899" t="str">
            <v>Matahina Dam</v>
          </cell>
          <cell r="G899">
            <v>-999</v>
          </cell>
          <cell r="H899">
            <v>-38.115000000000002</v>
          </cell>
          <cell r="I899">
            <v>176.88300000000001</v>
          </cell>
          <cell r="J899" t="str">
            <v>HHB</v>
          </cell>
          <cell r="K899" t="str">
            <v>B</v>
          </cell>
          <cell r="L899">
            <v>0</v>
          </cell>
          <cell r="M899">
            <v>0</v>
          </cell>
          <cell r="N899" t="str">
            <v>C</v>
          </cell>
          <cell r="O899" t="str">
            <v>C</v>
          </cell>
          <cell r="P899">
            <v>0</v>
          </cell>
          <cell r="Q899">
            <v>7</v>
          </cell>
          <cell r="R899">
            <v>0</v>
          </cell>
          <cell r="S899" t="str">
            <v>C</v>
          </cell>
        </row>
        <row r="900">
          <cell r="E900">
            <v>906</v>
          </cell>
          <cell r="F900" t="str">
            <v>Mecidiyekoy</v>
          </cell>
          <cell r="G900">
            <v>-999</v>
          </cell>
          <cell r="H900">
            <v>41.064999999999998</v>
          </cell>
          <cell r="I900">
            <v>28.997</v>
          </cell>
          <cell r="J900" t="str">
            <v>--B</v>
          </cell>
          <cell r="K900" t="str">
            <v>B</v>
          </cell>
          <cell r="L900">
            <v>0</v>
          </cell>
          <cell r="M900">
            <v>0</v>
          </cell>
          <cell r="N900" t="str">
            <v>C</v>
          </cell>
          <cell r="O900" t="str">
            <v>C</v>
          </cell>
          <cell r="P900">
            <v>0</v>
          </cell>
          <cell r="Q900" t="str">
            <v>-</v>
          </cell>
          <cell r="R900">
            <v>0</v>
          </cell>
          <cell r="S900" t="str">
            <v>C</v>
          </cell>
        </row>
        <row r="901">
          <cell r="E901">
            <v>907</v>
          </cell>
          <cell r="F901" t="str">
            <v>Mercato San Severino</v>
          </cell>
          <cell r="G901">
            <v>-999</v>
          </cell>
          <cell r="H901">
            <v>40.790999999999997</v>
          </cell>
          <cell r="I901">
            <v>14.763999999999999</v>
          </cell>
          <cell r="J901" t="str">
            <v>AQC</v>
          </cell>
          <cell r="K901" t="str">
            <v>C</v>
          </cell>
          <cell r="L901">
            <v>0</v>
          </cell>
          <cell r="M901">
            <v>0</v>
          </cell>
          <cell r="N901" t="str">
            <v>C</v>
          </cell>
          <cell r="O901" t="str">
            <v>D</v>
          </cell>
          <cell r="P901">
            <v>0</v>
          </cell>
          <cell r="Q901">
            <v>6</v>
          </cell>
          <cell r="R901">
            <v>0</v>
          </cell>
          <cell r="S901" t="str">
            <v>C</v>
          </cell>
        </row>
        <row r="902">
          <cell r="E902">
            <v>908</v>
          </cell>
          <cell r="F902" t="str">
            <v>Messinia - Old Townhall</v>
          </cell>
          <cell r="G902" t="str">
            <v>MES1</v>
          </cell>
          <cell r="H902">
            <v>37.050060000000002</v>
          </cell>
          <cell r="I902">
            <v>22.010591000000002</v>
          </cell>
          <cell r="J902" t="str">
            <v>AM-</v>
          </cell>
          <cell r="K902" t="str">
            <v>-</v>
          </cell>
          <cell r="L902">
            <v>0</v>
          </cell>
          <cell r="M902">
            <v>0</v>
          </cell>
          <cell r="N902" t="str">
            <v>C</v>
          </cell>
          <cell r="O902" t="str">
            <v/>
          </cell>
          <cell r="P902">
            <v>0</v>
          </cell>
          <cell r="Q902" t="str">
            <v>-</v>
          </cell>
          <cell r="R902">
            <v>0</v>
          </cell>
          <cell r="S902" t="str">
            <v>C</v>
          </cell>
        </row>
        <row r="903">
          <cell r="E903">
            <v>909</v>
          </cell>
          <cell r="F903" t="str">
            <v>Morigawachi</v>
          </cell>
          <cell r="G903">
            <v>-999</v>
          </cell>
          <cell r="H903">
            <v>34.68</v>
          </cell>
          <cell r="I903">
            <v>135.572</v>
          </cell>
          <cell r="J903" t="str">
            <v>A-E</v>
          </cell>
          <cell r="K903" t="str">
            <v>E</v>
          </cell>
          <cell r="L903">
            <v>0</v>
          </cell>
          <cell r="M903">
            <v>0</v>
          </cell>
          <cell r="N903" t="str">
            <v>A</v>
          </cell>
          <cell r="O903" t="str">
            <v>E</v>
          </cell>
          <cell r="P903">
            <v>0</v>
          </cell>
          <cell r="Q903" t="str">
            <v>-</v>
          </cell>
          <cell r="R903">
            <v>0</v>
          </cell>
          <cell r="S903" t="str">
            <v>D</v>
          </cell>
        </row>
        <row r="904">
          <cell r="E904">
            <v>910</v>
          </cell>
          <cell r="F904" t="str">
            <v>Mudurnu</v>
          </cell>
          <cell r="G904">
            <v>-999</v>
          </cell>
          <cell r="H904">
            <v>40.463000000000001</v>
          </cell>
          <cell r="I904">
            <v>31.181999999999999</v>
          </cell>
          <cell r="J904" t="str">
            <v>--A</v>
          </cell>
          <cell r="K904" t="str">
            <v>A</v>
          </cell>
          <cell r="L904">
            <v>0</v>
          </cell>
          <cell r="M904">
            <v>0</v>
          </cell>
          <cell r="N904" t="str">
            <v>C</v>
          </cell>
          <cell r="O904" t="str">
            <v>B</v>
          </cell>
          <cell r="P904">
            <v>0</v>
          </cell>
          <cell r="Q904" t="str">
            <v>-</v>
          </cell>
          <cell r="R904">
            <v>0</v>
          </cell>
          <cell r="S904" t="str">
            <v>C</v>
          </cell>
        </row>
        <row r="905">
          <cell r="E905">
            <v>911</v>
          </cell>
          <cell r="F905" t="str">
            <v>MZH</v>
          </cell>
          <cell r="G905">
            <v>-999</v>
          </cell>
          <cell r="H905">
            <v>35.448</v>
          </cell>
          <cell r="I905">
            <v>135.32</v>
          </cell>
          <cell r="J905" t="str">
            <v>--B</v>
          </cell>
          <cell r="K905" t="str">
            <v>B</v>
          </cell>
          <cell r="L905">
            <v>0</v>
          </cell>
          <cell r="M905">
            <v>0</v>
          </cell>
          <cell r="N905" t="str">
            <v>C</v>
          </cell>
          <cell r="O905" t="str">
            <v>C</v>
          </cell>
          <cell r="P905">
            <v>0</v>
          </cell>
          <cell r="Q905" t="str">
            <v>-</v>
          </cell>
          <cell r="R905">
            <v>0</v>
          </cell>
          <cell r="S905" t="str">
            <v>C</v>
          </cell>
        </row>
        <row r="906">
          <cell r="E906">
            <v>912</v>
          </cell>
          <cell r="F906" t="str">
            <v>National Geografical Inst</v>
          </cell>
          <cell r="G906">
            <v>-999</v>
          </cell>
          <cell r="H906">
            <v>13.714</v>
          </cell>
          <cell r="I906">
            <v>-89.171000000000006</v>
          </cell>
          <cell r="J906" t="str">
            <v>AHB</v>
          </cell>
          <cell r="K906" t="str">
            <v>B</v>
          </cell>
          <cell r="L906">
            <v>0</v>
          </cell>
          <cell r="M906">
            <v>0</v>
          </cell>
          <cell r="N906" t="str">
            <v>C</v>
          </cell>
          <cell r="O906" t="str">
            <v>C</v>
          </cell>
          <cell r="P906">
            <v>0</v>
          </cell>
          <cell r="Q906">
            <v>6</v>
          </cell>
          <cell r="R906">
            <v>0</v>
          </cell>
          <cell r="S906" t="str">
            <v>C</v>
          </cell>
        </row>
        <row r="907">
          <cell r="E907">
            <v>913</v>
          </cell>
          <cell r="F907" t="str">
            <v>NCU</v>
          </cell>
          <cell r="G907">
            <v>-999</v>
          </cell>
          <cell r="H907">
            <v>24.97</v>
          </cell>
          <cell r="I907">
            <v>121.19</v>
          </cell>
          <cell r="J907" t="str">
            <v>LQB</v>
          </cell>
          <cell r="K907" t="str">
            <v>B</v>
          </cell>
          <cell r="L907">
            <v>0</v>
          </cell>
          <cell r="M907">
            <v>0</v>
          </cell>
          <cell r="N907" t="str">
            <v>C</v>
          </cell>
          <cell r="O907" t="str">
            <v>C</v>
          </cell>
          <cell r="P907">
            <v>0</v>
          </cell>
          <cell r="Q907" t="str">
            <v>-</v>
          </cell>
          <cell r="R907">
            <v>0</v>
          </cell>
          <cell r="S907" t="str">
            <v>C</v>
          </cell>
        </row>
        <row r="908">
          <cell r="E908">
            <v>914</v>
          </cell>
          <cell r="F908" t="str">
            <v>Nishi-Akashi</v>
          </cell>
          <cell r="G908">
            <v>-999</v>
          </cell>
          <cell r="H908">
            <v>34.664000000000001</v>
          </cell>
          <cell r="I908">
            <v>134.964</v>
          </cell>
          <cell r="J908" t="str">
            <v>A-B</v>
          </cell>
          <cell r="K908" t="str">
            <v>B</v>
          </cell>
          <cell r="L908">
            <v>0</v>
          </cell>
          <cell r="M908">
            <v>0</v>
          </cell>
          <cell r="N908" t="str">
            <v>A</v>
          </cell>
          <cell r="O908" t="str">
            <v>E</v>
          </cell>
          <cell r="P908">
            <v>0</v>
          </cell>
          <cell r="Q908" t="str">
            <v>-</v>
          </cell>
          <cell r="R908">
            <v>0</v>
          </cell>
          <cell r="S908" t="str">
            <v>C</v>
          </cell>
        </row>
        <row r="909">
          <cell r="E909">
            <v>915</v>
          </cell>
          <cell r="F909" t="str">
            <v>NSK</v>
          </cell>
          <cell r="G909">
            <v>-999</v>
          </cell>
          <cell r="H909">
            <v>24.6755</v>
          </cell>
          <cell r="I909">
            <v>121.3583</v>
          </cell>
          <cell r="J909" t="str">
            <v>IOA</v>
          </cell>
          <cell r="K909" t="str">
            <v>A</v>
          </cell>
          <cell r="L909">
            <v>0</v>
          </cell>
          <cell r="M909">
            <v>0</v>
          </cell>
          <cell r="N909" t="str">
            <v>C</v>
          </cell>
          <cell r="O909" t="str">
            <v>B</v>
          </cell>
          <cell r="P909">
            <v>0</v>
          </cell>
          <cell r="Q909" t="str">
            <v>-</v>
          </cell>
          <cell r="R909">
            <v>0</v>
          </cell>
          <cell r="S909" t="str">
            <v>C</v>
          </cell>
        </row>
        <row r="910">
          <cell r="E910">
            <v>916</v>
          </cell>
          <cell r="F910" t="str">
            <v>NST</v>
          </cell>
          <cell r="G910">
            <v>-999</v>
          </cell>
          <cell r="H910">
            <v>24.6312</v>
          </cell>
          <cell r="I910">
            <v>121.0005</v>
          </cell>
          <cell r="J910" t="str">
            <v>IHC</v>
          </cell>
          <cell r="K910" t="str">
            <v>C</v>
          </cell>
          <cell r="L910">
            <v>0</v>
          </cell>
          <cell r="M910">
            <v>0</v>
          </cell>
          <cell r="N910" t="str">
            <v>C</v>
          </cell>
          <cell r="O910" t="str">
            <v>D</v>
          </cell>
          <cell r="P910">
            <v>0</v>
          </cell>
          <cell r="Q910" t="str">
            <v>-</v>
          </cell>
          <cell r="R910">
            <v>0</v>
          </cell>
          <cell r="S910" t="str">
            <v>C</v>
          </cell>
        </row>
        <row r="911">
          <cell r="E911">
            <v>917</v>
          </cell>
          <cell r="F911" t="str">
            <v>NSY</v>
          </cell>
          <cell r="G911">
            <v>-999</v>
          </cell>
          <cell r="H911">
            <v>24.4162</v>
          </cell>
          <cell r="I911">
            <v>120.7607</v>
          </cell>
          <cell r="J911" t="str">
            <v>IQB</v>
          </cell>
          <cell r="K911" t="str">
            <v>B</v>
          </cell>
          <cell r="L911">
            <v>0</v>
          </cell>
          <cell r="M911">
            <v>0</v>
          </cell>
          <cell r="N911" t="str">
            <v>C</v>
          </cell>
          <cell r="O911" t="str">
            <v>C</v>
          </cell>
          <cell r="P911">
            <v>0</v>
          </cell>
          <cell r="Q911" t="str">
            <v>-</v>
          </cell>
          <cell r="R911">
            <v>0</v>
          </cell>
          <cell r="S911" t="str">
            <v>C</v>
          </cell>
        </row>
        <row r="912">
          <cell r="E912">
            <v>918</v>
          </cell>
          <cell r="F912" t="str">
            <v>OKA</v>
          </cell>
          <cell r="G912">
            <v>-999</v>
          </cell>
          <cell r="H912">
            <v>34.659999999999997</v>
          </cell>
          <cell r="I912">
            <v>133.91999999999999</v>
          </cell>
          <cell r="J912" t="str">
            <v>--B</v>
          </cell>
          <cell r="K912" t="str">
            <v>B</v>
          </cell>
          <cell r="L912">
            <v>0</v>
          </cell>
          <cell r="M912">
            <v>0</v>
          </cell>
          <cell r="N912" t="str">
            <v>C</v>
          </cell>
          <cell r="O912" t="str">
            <v>C</v>
          </cell>
          <cell r="P912">
            <v>0</v>
          </cell>
          <cell r="Q912" t="str">
            <v>-</v>
          </cell>
          <cell r="R912">
            <v>0</v>
          </cell>
          <cell r="S912" t="str">
            <v>C</v>
          </cell>
        </row>
        <row r="913">
          <cell r="E913">
            <v>919</v>
          </cell>
          <cell r="F913" t="str">
            <v>OLF</v>
          </cell>
          <cell r="G913">
            <v>-999</v>
          </cell>
          <cell r="H913">
            <v>50.496000000000002</v>
          </cell>
          <cell r="I913">
            <v>6.4210000000000003</v>
          </cell>
          <cell r="J913" t="str">
            <v>IZA</v>
          </cell>
          <cell r="K913" t="str">
            <v>A</v>
          </cell>
          <cell r="L913">
            <v>0</v>
          </cell>
          <cell r="M913">
            <v>0</v>
          </cell>
          <cell r="N913" t="str">
            <v>C</v>
          </cell>
          <cell r="O913" t="str">
            <v>B</v>
          </cell>
          <cell r="P913">
            <v>0</v>
          </cell>
          <cell r="Q913">
            <v>1</v>
          </cell>
          <cell r="R913">
            <v>0</v>
          </cell>
          <cell r="S913" t="str">
            <v>C</v>
          </cell>
        </row>
        <row r="914">
          <cell r="E914">
            <v>920</v>
          </cell>
          <cell r="F914" t="str">
            <v>OSAJ</v>
          </cell>
          <cell r="G914">
            <v>-999</v>
          </cell>
          <cell r="H914">
            <v>34.6783</v>
          </cell>
          <cell r="I914">
            <v>135.52000000000001</v>
          </cell>
          <cell r="J914" t="str">
            <v>--E</v>
          </cell>
          <cell r="K914" t="str">
            <v>E</v>
          </cell>
          <cell r="L914">
            <v>0</v>
          </cell>
          <cell r="M914">
            <v>0</v>
          </cell>
          <cell r="N914" t="str">
            <v>A</v>
          </cell>
          <cell r="O914" t="str">
            <v>E</v>
          </cell>
          <cell r="P914">
            <v>0</v>
          </cell>
          <cell r="Q914" t="str">
            <v>-</v>
          </cell>
          <cell r="R914">
            <v>0</v>
          </cell>
          <cell r="S914" t="str">
            <v>D</v>
          </cell>
        </row>
        <row r="915">
          <cell r="E915">
            <v>921</v>
          </cell>
          <cell r="F915" t="str">
            <v>Pardee - SCE</v>
          </cell>
          <cell r="G915">
            <v>-999</v>
          </cell>
          <cell r="H915">
            <v>34.435000000000002</v>
          </cell>
          <cell r="I915">
            <v>-118.58199999999999</v>
          </cell>
          <cell r="J915" t="str">
            <v>-HD</v>
          </cell>
          <cell r="K915" t="str">
            <v>D</v>
          </cell>
          <cell r="L915">
            <v>0</v>
          </cell>
          <cell r="M915" t="str">
            <v>-HD</v>
          </cell>
          <cell r="N915" t="str">
            <v>A</v>
          </cell>
          <cell r="O915" t="str">
            <v>D</v>
          </cell>
          <cell r="P915">
            <v>0</v>
          </cell>
          <cell r="Q915" t="str">
            <v>-</v>
          </cell>
          <cell r="R915">
            <v>0</v>
          </cell>
          <cell r="S915" t="str">
            <v>D</v>
          </cell>
        </row>
        <row r="916">
          <cell r="E916">
            <v>922</v>
          </cell>
          <cell r="F916" t="str">
            <v>PBF (second bsmt)</v>
          </cell>
          <cell r="G916">
            <v>-999</v>
          </cell>
          <cell r="H916">
            <v>43.553899999999999</v>
          </cell>
          <cell r="I916">
            <v>-112.875</v>
          </cell>
          <cell r="J916" t="str">
            <v>CVA</v>
          </cell>
          <cell r="K916" t="str">
            <v>A</v>
          </cell>
          <cell r="L916">
            <v>0</v>
          </cell>
          <cell r="M916">
            <v>0</v>
          </cell>
          <cell r="N916" t="str">
            <v>C</v>
          </cell>
          <cell r="O916" t="str">
            <v>B</v>
          </cell>
          <cell r="P916">
            <v>0</v>
          </cell>
          <cell r="Q916" t="str">
            <v>-</v>
          </cell>
          <cell r="R916">
            <v>0</v>
          </cell>
          <cell r="S916" t="str">
            <v>C</v>
          </cell>
        </row>
        <row r="917">
          <cell r="E917">
            <v>923</v>
          </cell>
          <cell r="F917" t="str">
            <v>Pelekanada</v>
          </cell>
          <cell r="G917">
            <v>-999</v>
          </cell>
          <cell r="H917">
            <v>37.049999999999997</v>
          </cell>
          <cell r="I917">
            <v>21.85</v>
          </cell>
          <cell r="J917" t="str">
            <v>ATA</v>
          </cell>
          <cell r="K917" t="str">
            <v>A</v>
          </cell>
          <cell r="L917">
            <v>0</v>
          </cell>
          <cell r="M917">
            <v>0</v>
          </cell>
          <cell r="N917" t="str">
            <v>C</v>
          </cell>
          <cell r="O917" t="str">
            <v>B</v>
          </cell>
          <cell r="P917">
            <v>0</v>
          </cell>
          <cell r="Q917" t="str">
            <v>-</v>
          </cell>
          <cell r="R917">
            <v>0</v>
          </cell>
          <cell r="S917" t="str">
            <v>C</v>
          </cell>
        </row>
        <row r="918">
          <cell r="E918">
            <v>924</v>
          </cell>
          <cell r="F918" t="str">
            <v>PNG</v>
          </cell>
          <cell r="G918">
            <v>-999</v>
          </cell>
          <cell r="H918">
            <v>23.5672</v>
          </cell>
          <cell r="I918">
            <v>119.5552</v>
          </cell>
          <cell r="J918" t="str">
            <v>IVA</v>
          </cell>
          <cell r="K918" t="str">
            <v>A</v>
          </cell>
          <cell r="L918">
            <v>0</v>
          </cell>
          <cell r="M918">
            <v>0</v>
          </cell>
          <cell r="N918" t="str">
            <v>C</v>
          </cell>
          <cell r="O918" t="str">
            <v>B</v>
          </cell>
          <cell r="P918">
            <v>0</v>
          </cell>
          <cell r="Q918" t="str">
            <v>-</v>
          </cell>
          <cell r="R918">
            <v>0</v>
          </cell>
          <cell r="S918" t="str">
            <v>C</v>
          </cell>
        </row>
        <row r="919">
          <cell r="E919">
            <v>925</v>
          </cell>
          <cell r="F919" t="str">
            <v>Pontecorvo</v>
          </cell>
          <cell r="G919">
            <v>-999</v>
          </cell>
          <cell r="H919">
            <v>41.499000000000002</v>
          </cell>
          <cell r="I919">
            <v>13.683</v>
          </cell>
          <cell r="J919" t="str">
            <v>AQC</v>
          </cell>
          <cell r="K919" t="str">
            <v>C</v>
          </cell>
          <cell r="L919">
            <v>0</v>
          </cell>
          <cell r="M919">
            <v>0</v>
          </cell>
          <cell r="N919" t="str">
            <v>A</v>
          </cell>
          <cell r="O919" t="str">
            <v>D</v>
          </cell>
          <cell r="P919">
            <v>0</v>
          </cell>
          <cell r="Q919">
            <v>6</v>
          </cell>
          <cell r="R919">
            <v>0</v>
          </cell>
          <cell r="S919" t="str">
            <v>D</v>
          </cell>
        </row>
        <row r="920">
          <cell r="E920">
            <v>926</v>
          </cell>
          <cell r="F920" t="str">
            <v>Port Island (0 m)</v>
          </cell>
          <cell r="G920">
            <v>-999</v>
          </cell>
          <cell r="H920">
            <v>34.67</v>
          </cell>
          <cell r="I920">
            <v>135.20099999999999</v>
          </cell>
          <cell r="J920" t="str">
            <v>I-E</v>
          </cell>
          <cell r="K920" t="str">
            <v>E</v>
          </cell>
          <cell r="L920">
            <v>0</v>
          </cell>
          <cell r="M920">
            <v>0</v>
          </cell>
          <cell r="N920" t="str">
            <v>A</v>
          </cell>
          <cell r="O920" t="str">
            <v>F</v>
          </cell>
          <cell r="P920">
            <v>0</v>
          </cell>
          <cell r="Q920" t="str">
            <v>-</v>
          </cell>
          <cell r="R920">
            <v>0</v>
          </cell>
          <cell r="S920" t="str">
            <v>D</v>
          </cell>
        </row>
        <row r="921">
          <cell r="E921">
            <v>927</v>
          </cell>
          <cell r="F921" t="str">
            <v>Rionero In Vulture</v>
          </cell>
          <cell r="G921">
            <v>-999</v>
          </cell>
          <cell r="H921">
            <v>40.929000000000002</v>
          </cell>
          <cell r="I921">
            <v>15.669</v>
          </cell>
          <cell r="J921" t="str">
            <v>AHC</v>
          </cell>
          <cell r="K921" t="str">
            <v>C</v>
          </cell>
          <cell r="L921">
            <v>0</v>
          </cell>
          <cell r="M921">
            <v>0</v>
          </cell>
          <cell r="N921" t="str">
            <v>C</v>
          </cell>
          <cell r="O921" t="str">
            <v>D</v>
          </cell>
          <cell r="P921">
            <v>0</v>
          </cell>
          <cell r="Q921">
            <v>2</v>
          </cell>
          <cell r="R921">
            <v>0</v>
          </cell>
          <cell r="S921" t="str">
            <v>C</v>
          </cell>
        </row>
        <row r="922">
          <cell r="E922">
            <v>928</v>
          </cell>
          <cell r="F922" t="str">
            <v>Roccamonfina</v>
          </cell>
          <cell r="G922">
            <v>-999</v>
          </cell>
          <cell r="H922">
            <v>41.287999999999997</v>
          </cell>
          <cell r="I922">
            <v>13.98</v>
          </cell>
          <cell r="J922" t="str">
            <v>AHC</v>
          </cell>
          <cell r="K922" t="str">
            <v>C</v>
          </cell>
          <cell r="L922">
            <v>0</v>
          </cell>
          <cell r="M922">
            <v>0</v>
          </cell>
          <cell r="N922" t="str">
            <v>C</v>
          </cell>
          <cell r="O922" t="str">
            <v>D</v>
          </cell>
          <cell r="P922">
            <v>0</v>
          </cell>
          <cell r="Q922">
            <v>0</v>
          </cell>
          <cell r="R922">
            <v>0</v>
          </cell>
          <cell r="S922" t="str">
            <v>C</v>
          </cell>
        </row>
        <row r="923">
          <cell r="E923">
            <v>929</v>
          </cell>
          <cell r="F923" t="str">
            <v>Sakai</v>
          </cell>
          <cell r="G923">
            <v>-999</v>
          </cell>
          <cell r="H923">
            <v>34.564</v>
          </cell>
          <cell r="I923">
            <v>135.46899999999999</v>
          </cell>
          <cell r="J923" t="str">
            <v>A-E</v>
          </cell>
          <cell r="K923" t="str">
            <v>E</v>
          </cell>
          <cell r="L923">
            <v>0</v>
          </cell>
          <cell r="M923">
            <v>0</v>
          </cell>
          <cell r="N923" t="str">
            <v>A</v>
          </cell>
          <cell r="O923" t="str">
            <v>E</v>
          </cell>
          <cell r="P923">
            <v>0</v>
          </cell>
          <cell r="Q923" t="str">
            <v>-</v>
          </cell>
          <cell r="R923">
            <v>0</v>
          </cell>
          <cell r="S923" t="str">
            <v>D</v>
          </cell>
        </row>
        <row r="924">
          <cell r="E924">
            <v>930</v>
          </cell>
          <cell r="F924" t="str">
            <v>Sakarya</v>
          </cell>
          <cell r="G924">
            <v>-999</v>
          </cell>
          <cell r="H924">
            <v>40.737000000000002</v>
          </cell>
          <cell r="I924">
            <v>30.384</v>
          </cell>
          <cell r="J924" t="str">
            <v>A-B</v>
          </cell>
          <cell r="K924" t="str">
            <v>B</v>
          </cell>
          <cell r="L924">
            <v>0</v>
          </cell>
          <cell r="M924">
            <v>0</v>
          </cell>
          <cell r="N924" t="str">
            <v>C</v>
          </cell>
          <cell r="O924" t="str">
            <v>C</v>
          </cell>
          <cell r="P924">
            <v>0</v>
          </cell>
          <cell r="Q924" t="str">
            <v>-</v>
          </cell>
          <cell r="R924">
            <v>0</v>
          </cell>
          <cell r="S924" t="str">
            <v>C</v>
          </cell>
        </row>
        <row r="925">
          <cell r="E925">
            <v>931</v>
          </cell>
          <cell r="F925" t="str">
            <v>SGL</v>
          </cell>
          <cell r="G925">
            <v>-999</v>
          </cell>
          <cell r="H925">
            <v>22.725200000000001</v>
          </cell>
          <cell r="I925">
            <v>120.49079999999999</v>
          </cell>
          <cell r="J925" t="str">
            <v>AHD</v>
          </cell>
          <cell r="K925" t="str">
            <v>D</v>
          </cell>
          <cell r="L925">
            <v>0</v>
          </cell>
          <cell r="M925">
            <v>0</v>
          </cell>
          <cell r="N925" t="str">
            <v>A</v>
          </cell>
          <cell r="O925" t="str">
            <v>D</v>
          </cell>
          <cell r="P925">
            <v>0</v>
          </cell>
          <cell r="Q925" t="str">
            <v>-</v>
          </cell>
          <cell r="R925">
            <v>0</v>
          </cell>
          <cell r="S925" t="str">
            <v>D</v>
          </cell>
        </row>
        <row r="926">
          <cell r="E926">
            <v>932</v>
          </cell>
          <cell r="F926" t="str">
            <v>Shin-Osaka</v>
          </cell>
          <cell r="G926">
            <v>-999</v>
          </cell>
          <cell r="H926">
            <v>34.69</v>
          </cell>
          <cell r="I926">
            <v>135.5</v>
          </cell>
          <cell r="J926" t="str">
            <v>A-E</v>
          </cell>
          <cell r="K926" t="str">
            <v>E</v>
          </cell>
          <cell r="L926">
            <v>0</v>
          </cell>
          <cell r="M926">
            <v>0</v>
          </cell>
          <cell r="N926" t="str">
            <v>A</v>
          </cell>
          <cell r="O926" t="str">
            <v>E</v>
          </cell>
          <cell r="P926">
            <v>0</v>
          </cell>
          <cell r="Q926" t="str">
            <v>-</v>
          </cell>
          <cell r="R926">
            <v>0</v>
          </cell>
          <cell r="S926" t="str">
            <v>D</v>
          </cell>
        </row>
        <row r="927">
          <cell r="E927">
            <v>933</v>
          </cell>
          <cell r="F927" t="str">
            <v>Spoleto</v>
          </cell>
          <cell r="G927">
            <v>-999</v>
          </cell>
          <cell r="H927">
            <v>42.734000000000002</v>
          </cell>
          <cell r="I927">
            <v>12.741</v>
          </cell>
          <cell r="J927" t="str">
            <v>AQC</v>
          </cell>
          <cell r="K927" t="str">
            <v>C</v>
          </cell>
          <cell r="L927">
            <v>0</v>
          </cell>
          <cell r="M927">
            <v>0</v>
          </cell>
          <cell r="N927" t="str">
            <v>C</v>
          </cell>
          <cell r="O927" t="str">
            <v>D</v>
          </cell>
          <cell r="P927">
            <v>0</v>
          </cell>
          <cell r="Q927">
            <v>6</v>
          </cell>
          <cell r="R927">
            <v>0</v>
          </cell>
          <cell r="S927" t="str">
            <v>C</v>
          </cell>
        </row>
        <row r="928">
          <cell r="E928">
            <v>934</v>
          </cell>
          <cell r="F928" t="str">
            <v>SSD</v>
          </cell>
          <cell r="G928">
            <v>-999</v>
          </cell>
          <cell r="H928">
            <v>22.745999999999999</v>
          </cell>
          <cell r="I928">
            <v>120.63200000000001</v>
          </cell>
          <cell r="J928" t="str">
            <v>IQB</v>
          </cell>
          <cell r="K928" t="str">
            <v>B</v>
          </cell>
          <cell r="L928">
            <v>0</v>
          </cell>
          <cell r="M928">
            <v>0</v>
          </cell>
          <cell r="N928" t="str">
            <v>C</v>
          </cell>
          <cell r="O928" t="str">
            <v>C</v>
          </cell>
          <cell r="P928">
            <v>0</v>
          </cell>
          <cell r="Q928" t="str">
            <v>-</v>
          </cell>
          <cell r="R928">
            <v>0</v>
          </cell>
          <cell r="S928" t="str">
            <v>C</v>
          </cell>
        </row>
        <row r="929">
          <cell r="E929">
            <v>935</v>
          </cell>
          <cell r="F929" t="str">
            <v>Sturno (STN)</v>
          </cell>
          <cell r="G929">
            <v>-999</v>
          </cell>
          <cell r="H929">
            <v>41.018352999999998</v>
          </cell>
          <cell r="I929">
            <v>15.11167</v>
          </cell>
          <cell r="J929" t="str">
            <v>A-C</v>
          </cell>
          <cell r="K929" t="str">
            <v>C</v>
          </cell>
          <cell r="L929">
            <v>0</v>
          </cell>
          <cell r="M929">
            <v>0</v>
          </cell>
          <cell r="N929" t="str">
            <v>C</v>
          </cell>
          <cell r="O929" t="str">
            <v>D</v>
          </cell>
          <cell r="P929">
            <v>0</v>
          </cell>
          <cell r="Q929">
            <v>2</v>
          </cell>
          <cell r="R929">
            <v>0</v>
          </cell>
          <cell r="S929" t="str">
            <v>C</v>
          </cell>
        </row>
        <row r="930">
          <cell r="E930">
            <v>936</v>
          </cell>
          <cell r="F930" t="str">
            <v>STY</v>
          </cell>
          <cell r="G930">
            <v>-999</v>
          </cell>
          <cell r="H930">
            <v>23.162500000000001</v>
          </cell>
          <cell r="I930">
            <v>120.7573</v>
          </cell>
          <cell r="J930" t="str">
            <v>IMA</v>
          </cell>
          <cell r="K930" t="str">
            <v>A</v>
          </cell>
          <cell r="L930">
            <v>0</v>
          </cell>
          <cell r="M930">
            <v>0</v>
          </cell>
          <cell r="N930" t="str">
            <v>C</v>
          </cell>
          <cell r="O930" t="str">
            <v>B</v>
          </cell>
          <cell r="P930">
            <v>0</v>
          </cell>
          <cell r="Q930" t="str">
            <v>-</v>
          </cell>
          <cell r="R930">
            <v>0</v>
          </cell>
          <cell r="S930" t="str">
            <v>C</v>
          </cell>
        </row>
        <row r="931">
          <cell r="E931">
            <v>937</v>
          </cell>
          <cell r="F931" t="str">
            <v>Tadoka</v>
          </cell>
          <cell r="G931">
            <v>-999</v>
          </cell>
          <cell r="H931">
            <v>34.479999999999997</v>
          </cell>
          <cell r="I931">
            <v>135.40799999999999</v>
          </cell>
          <cell r="J931" t="str">
            <v>A-D</v>
          </cell>
          <cell r="K931" t="str">
            <v>D</v>
          </cell>
          <cell r="L931">
            <v>0</v>
          </cell>
          <cell r="M931">
            <v>0</v>
          </cell>
          <cell r="N931" t="str">
            <v>B</v>
          </cell>
          <cell r="O931" t="str">
            <v>D</v>
          </cell>
          <cell r="P931">
            <v>0</v>
          </cell>
          <cell r="Q931" t="str">
            <v>-</v>
          </cell>
          <cell r="R931">
            <v>0</v>
          </cell>
          <cell r="S931" t="str">
            <v>D</v>
          </cell>
        </row>
        <row r="932">
          <cell r="E932">
            <v>938</v>
          </cell>
          <cell r="F932" t="str">
            <v>TAI1</v>
          </cell>
          <cell r="G932">
            <v>-999</v>
          </cell>
          <cell r="H932">
            <v>23.040199999999999</v>
          </cell>
          <cell r="I932">
            <v>120.2283</v>
          </cell>
          <cell r="J932" t="str">
            <v>KHD</v>
          </cell>
          <cell r="K932" t="str">
            <v>D</v>
          </cell>
          <cell r="L932">
            <v>0</v>
          </cell>
          <cell r="M932">
            <v>0</v>
          </cell>
          <cell r="N932" t="str">
            <v>F</v>
          </cell>
          <cell r="O932" t="str">
            <v>D</v>
          </cell>
          <cell r="P932">
            <v>0</v>
          </cell>
          <cell r="Q932" t="str">
            <v>-</v>
          </cell>
          <cell r="R932">
            <v>0</v>
          </cell>
          <cell r="S932" t="str">
            <v>E</v>
          </cell>
        </row>
        <row r="933">
          <cell r="E933">
            <v>939</v>
          </cell>
          <cell r="F933" t="str">
            <v>Takarazuka</v>
          </cell>
          <cell r="G933">
            <v>-999</v>
          </cell>
          <cell r="H933">
            <v>34.808999999999997</v>
          </cell>
          <cell r="I933">
            <v>135.34399999999999</v>
          </cell>
          <cell r="J933" t="str">
            <v>A-D</v>
          </cell>
          <cell r="K933" t="str">
            <v>D</v>
          </cell>
          <cell r="L933">
            <v>0</v>
          </cell>
          <cell r="M933">
            <v>0</v>
          </cell>
          <cell r="N933" t="str">
            <v>A</v>
          </cell>
          <cell r="O933" t="str">
            <v>E</v>
          </cell>
          <cell r="P933">
            <v>0</v>
          </cell>
          <cell r="Q933" t="str">
            <v>-</v>
          </cell>
          <cell r="R933">
            <v>0</v>
          </cell>
          <cell r="S933" t="str">
            <v>D</v>
          </cell>
        </row>
        <row r="934">
          <cell r="E934">
            <v>940</v>
          </cell>
          <cell r="F934" t="str">
            <v>Takatori</v>
          </cell>
          <cell r="G934">
            <v>-999</v>
          </cell>
          <cell r="H934">
            <v>34.649000000000001</v>
          </cell>
          <cell r="I934">
            <v>135.13900000000001</v>
          </cell>
          <cell r="J934" t="str">
            <v>A-E</v>
          </cell>
          <cell r="K934" t="str">
            <v>E</v>
          </cell>
          <cell r="L934">
            <v>0</v>
          </cell>
          <cell r="M934">
            <v>0</v>
          </cell>
          <cell r="N934" t="str">
            <v>A</v>
          </cell>
          <cell r="O934" t="str">
            <v>E</v>
          </cell>
          <cell r="P934">
            <v>0</v>
          </cell>
          <cell r="Q934" t="str">
            <v>-</v>
          </cell>
          <cell r="R934">
            <v>0</v>
          </cell>
          <cell r="S934" t="str">
            <v>D</v>
          </cell>
        </row>
        <row r="935">
          <cell r="E935">
            <v>941</v>
          </cell>
          <cell r="F935" t="str">
            <v>TAN-719</v>
          </cell>
          <cell r="G935">
            <v>-999</v>
          </cell>
          <cell r="H935">
            <v>43.856999999999999</v>
          </cell>
          <cell r="I935">
            <v>-112.72499999999999</v>
          </cell>
          <cell r="J935" t="str">
            <v>IQB</v>
          </cell>
          <cell r="K935" t="str">
            <v>B</v>
          </cell>
          <cell r="L935">
            <v>0</v>
          </cell>
          <cell r="M935">
            <v>0</v>
          </cell>
          <cell r="N935" t="str">
            <v>A</v>
          </cell>
          <cell r="O935" t="str">
            <v>C</v>
          </cell>
          <cell r="P935">
            <v>0</v>
          </cell>
          <cell r="Q935">
            <v>7</v>
          </cell>
          <cell r="R935">
            <v>0</v>
          </cell>
          <cell r="S935" t="str">
            <v>D</v>
          </cell>
        </row>
        <row r="936">
          <cell r="E936">
            <v>942</v>
          </cell>
          <cell r="F936" t="str">
            <v>TAP</v>
          </cell>
          <cell r="G936">
            <v>-999</v>
          </cell>
          <cell r="H936">
            <v>25.039200000000001</v>
          </cell>
          <cell r="I936">
            <v>121.50700000000001</v>
          </cell>
          <cell r="J936" t="str">
            <v>IHE</v>
          </cell>
          <cell r="K936" t="str">
            <v>E</v>
          </cell>
          <cell r="L936">
            <v>0</v>
          </cell>
          <cell r="M936">
            <v>0</v>
          </cell>
          <cell r="N936" t="str">
            <v>A</v>
          </cell>
          <cell r="O936" t="str">
            <v>E</v>
          </cell>
          <cell r="P936">
            <v>0</v>
          </cell>
          <cell r="Q936" t="str">
            <v>-</v>
          </cell>
          <cell r="R936">
            <v>0</v>
          </cell>
          <cell r="S936" t="str">
            <v>D</v>
          </cell>
        </row>
        <row r="937">
          <cell r="E937">
            <v>943</v>
          </cell>
          <cell r="F937" t="str">
            <v>TAP003</v>
          </cell>
          <cell r="G937">
            <v>-999</v>
          </cell>
          <cell r="H937">
            <v>25.086300000000001</v>
          </cell>
          <cell r="I937">
            <v>121.45</v>
          </cell>
          <cell r="J937" t="str">
            <v>OHD</v>
          </cell>
          <cell r="K937" t="str">
            <v>D</v>
          </cell>
          <cell r="L937">
            <v>0</v>
          </cell>
          <cell r="M937">
            <v>0</v>
          </cell>
          <cell r="N937" t="str">
            <v>A</v>
          </cell>
          <cell r="O937" t="str">
            <v>E</v>
          </cell>
          <cell r="P937">
            <v>0</v>
          </cell>
          <cell r="Q937" t="str">
            <v>-</v>
          </cell>
          <cell r="R937">
            <v>0</v>
          </cell>
          <cell r="S937" t="str">
            <v>D</v>
          </cell>
        </row>
        <row r="938">
          <cell r="E938">
            <v>944</v>
          </cell>
          <cell r="F938" t="str">
            <v>TAP005</v>
          </cell>
          <cell r="G938">
            <v>-999</v>
          </cell>
          <cell r="H938">
            <v>25.107700000000001</v>
          </cell>
          <cell r="I938">
            <v>121.50700000000001</v>
          </cell>
          <cell r="J938" t="str">
            <v>IHE</v>
          </cell>
          <cell r="K938" t="str">
            <v>E</v>
          </cell>
          <cell r="L938">
            <v>0</v>
          </cell>
          <cell r="M938">
            <v>0</v>
          </cell>
          <cell r="N938" t="str">
            <v>F</v>
          </cell>
          <cell r="O938" t="str">
            <v>E</v>
          </cell>
          <cell r="P938">
            <v>0</v>
          </cell>
          <cell r="Q938" t="str">
            <v>-</v>
          </cell>
          <cell r="R938">
            <v>0</v>
          </cell>
          <cell r="S938" t="str">
            <v>E</v>
          </cell>
        </row>
        <row r="939">
          <cell r="E939">
            <v>945</v>
          </cell>
          <cell r="F939" t="str">
            <v>TAP006</v>
          </cell>
          <cell r="G939">
            <v>-999</v>
          </cell>
          <cell r="H939">
            <v>25.0947</v>
          </cell>
          <cell r="I939">
            <v>121.5093</v>
          </cell>
          <cell r="J939" t="str">
            <v>IHE</v>
          </cell>
          <cell r="K939" t="str">
            <v>E</v>
          </cell>
          <cell r="L939">
            <v>0</v>
          </cell>
          <cell r="M939">
            <v>0</v>
          </cell>
          <cell r="N939" t="str">
            <v>A</v>
          </cell>
          <cell r="O939" t="str">
            <v>E</v>
          </cell>
          <cell r="P939">
            <v>0</v>
          </cell>
          <cell r="Q939" t="str">
            <v>-</v>
          </cell>
          <cell r="R939">
            <v>0</v>
          </cell>
          <cell r="S939" t="str">
            <v>D</v>
          </cell>
        </row>
        <row r="940">
          <cell r="E940">
            <v>946</v>
          </cell>
          <cell r="F940" t="str">
            <v>TAP007</v>
          </cell>
          <cell r="G940">
            <v>-999</v>
          </cell>
          <cell r="H940">
            <v>25.075800000000001</v>
          </cell>
          <cell r="I940">
            <v>121.50830000000001</v>
          </cell>
          <cell r="J940" t="str">
            <v>IHE</v>
          </cell>
          <cell r="K940" t="str">
            <v>E</v>
          </cell>
          <cell r="L940">
            <v>0</v>
          </cell>
          <cell r="M940">
            <v>0</v>
          </cell>
          <cell r="N940" t="str">
            <v>A</v>
          </cell>
          <cell r="O940" t="str">
            <v>E</v>
          </cell>
          <cell r="P940">
            <v>0</v>
          </cell>
          <cell r="Q940" t="str">
            <v>-</v>
          </cell>
          <cell r="R940">
            <v>0</v>
          </cell>
          <cell r="S940" t="str">
            <v>D</v>
          </cell>
        </row>
        <row r="941">
          <cell r="E941">
            <v>947</v>
          </cell>
          <cell r="F941" t="str">
            <v>TAP008</v>
          </cell>
          <cell r="G941">
            <v>-999</v>
          </cell>
          <cell r="H941">
            <v>25.075800000000001</v>
          </cell>
          <cell r="I941">
            <v>121.5273</v>
          </cell>
          <cell r="J941" t="str">
            <v>IHE</v>
          </cell>
          <cell r="K941" t="str">
            <v>E</v>
          </cell>
          <cell r="L941">
            <v>0</v>
          </cell>
          <cell r="M941">
            <v>0</v>
          </cell>
          <cell r="N941" t="str">
            <v>A</v>
          </cell>
          <cell r="O941" t="str">
            <v>E</v>
          </cell>
          <cell r="P941">
            <v>0</v>
          </cell>
          <cell r="Q941" t="str">
            <v>-</v>
          </cell>
          <cell r="R941">
            <v>0</v>
          </cell>
          <cell r="S941" t="str">
            <v>D</v>
          </cell>
        </row>
        <row r="942">
          <cell r="E942">
            <v>948</v>
          </cell>
          <cell r="F942" t="str">
            <v>TAP010</v>
          </cell>
          <cell r="G942">
            <v>-999</v>
          </cell>
          <cell r="H942">
            <v>25.062999999999999</v>
          </cell>
          <cell r="I942">
            <v>121.4813</v>
          </cell>
          <cell r="J942" t="str">
            <v>IHD</v>
          </cell>
          <cell r="K942" t="str">
            <v>D</v>
          </cell>
          <cell r="L942">
            <v>0</v>
          </cell>
          <cell r="M942">
            <v>0</v>
          </cell>
          <cell r="N942" t="str">
            <v>A</v>
          </cell>
          <cell r="O942" t="str">
            <v>E</v>
          </cell>
          <cell r="P942">
            <v>0</v>
          </cell>
          <cell r="Q942" t="str">
            <v>-</v>
          </cell>
          <cell r="R942">
            <v>0</v>
          </cell>
          <cell r="S942" t="str">
            <v>D</v>
          </cell>
        </row>
        <row r="943">
          <cell r="E943">
            <v>949</v>
          </cell>
          <cell r="F943" t="str">
            <v>TAP012</v>
          </cell>
          <cell r="G943">
            <v>-999</v>
          </cell>
          <cell r="H943">
            <v>25.0563</v>
          </cell>
          <cell r="I943">
            <v>121.5078</v>
          </cell>
          <cell r="J943" t="str">
            <v>IHE</v>
          </cell>
          <cell r="K943" t="str">
            <v>E</v>
          </cell>
          <cell r="L943">
            <v>0</v>
          </cell>
          <cell r="M943">
            <v>0</v>
          </cell>
          <cell r="N943" t="str">
            <v>A</v>
          </cell>
          <cell r="O943" t="str">
            <v>E</v>
          </cell>
          <cell r="P943">
            <v>0</v>
          </cell>
          <cell r="Q943" t="str">
            <v>-</v>
          </cell>
          <cell r="R943">
            <v>0</v>
          </cell>
          <cell r="S943" t="str">
            <v>D</v>
          </cell>
        </row>
        <row r="944">
          <cell r="E944">
            <v>950</v>
          </cell>
          <cell r="F944" t="str">
            <v>TAP013</v>
          </cell>
          <cell r="G944">
            <v>-999</v>
          </cell>
          <cell r="H944">
            <v>25.057200000000002</v>
          </cell>
          <cell r="I944">
            <v>121.5253</v>
          </cell>
          <cell r="J944" t="str">
            <v>IHE</v>
          </cell>
          <cell r="K944" t="str">
            <v>E</v>
          </cell>
          <cell r="L944">
            <v>0</v>
          </cell>
          <cell r="M944">
            <v>0</v>
          </cell>
          <cell r="N944" t="str">
            <v>A</v>
          </cell>
          <cell r="O944" t="str">
            <v>E</v>
          </cell>
          <cell r="P944">
            <v>0</v>
          </cell>
          <cell r="Q944" t="str">
            <v>-</v>
          </cell>
          <cell r="R944">
            <v>0</v>
          </cell>
          <cell r="S944" t="str">
            <v>D</v>
          </cell>
        </row>
        <row r="945">
          <cell r="E945">
            <v>951</v>
          </cell>
          <cell r="F945" t="str">
            <v>TAP014</v>
          </cell>
          <cell r="G945">
            <v>-999</v>
          </cell>
          <cell r="H945">
            <v>25.0578</v>
          </cell>
          <cell r="I945">
            <v>121.5442</v>
          </cell>
          <cell r="J945" t="str">
            <v>IHE</v>
          </cell>
          <cell r="K945" t="str">
            <v>E</v>
          </cell>
          <cell r="L945">
            <v>0</v>
          </cell>
          <cell r="M945">
            <v>0</v>
          </cell>
          <cell r="N945" t="str">
            <v>A</v>
          </cell>
          <cell r="O945" t="str">
            <v>E</v>
          </cell>
          <cell r="P945">
            <v>0</v>
          </cell>
          <cell r="Q945" t="str">
            <v>-</v>
          </cell>
          <cell r="R945">
            <v>0</v>
          </cell>
          <cell r="S945" t="str">
            <v>D</v>
          </cell>
        </row>
        <row r="946">
          <cell r="E946">
            <v>952</v>
          </cell>
          <cell r="F946" t="str">
            <v>TAP017</v>
          </cell>
          <cell r="G946">
            <v>-999</v>
          </cell>
          <cell r="H946">
            <v>25.052800000000001</v>
          </cell>
          <cell r="I946">
            <v>121.44799999999999</v>
          </cell>
          <cell r="J946" t="str">
            <v>IHE</v>
          </cell>
          <cell r="K946" t="str">
            <v>E</v>
          </cell>
          <cell r="L946">
            <v>0</v>
          </cell>
          <cell r="M946">
            <v>0</v>
          </cell>
          <cell r="N946" t="str">
            <v>A</v>
          </cell>
          <cell r="O946" t="str">
            <v>E</v>
          </cell>
          <cell r="P946">
            <v>0</v>
          </cell>
          <cell r="Q946" t="str">
            <v>-</v>
          </cell>
          <cell r="R946">
            <v>0</v>
          </cell>
          <cell r="S946" t="str">
            <v>D</v>
          </cell>
        </row>
        <row r="947">
          <cell r="E947">
            <v>953</v>
          </cell>
          <cell r="F947" t="str">
            <v>TAP020</v>
          </cell>
          <cell r="G947">
            <v>-999</v>
          </cell>
          <cell r="H947">
            <v>25.038799999999998</v>
          </cell>
          <cell r="I947">
            <v>121.52630000000001</v>
          </cell>
          <cell r="J947" t="str">
            <v>IHE</v>
          </cell>
          <cell r="K947" t="str">
            <v>E</v>
          </cell>
          <cell r="L947">
            <v>0</v>
          </cell>
          <cell r="M947">
            <v>0</v>
          </cell>
          <cell r="N947" t="str">
            <v>A</v>
          </cell>
          <cell r="O947" t="str">
            <v>E</v>
          </cell>
          <cell r="P947">
            <v>0</v>
          </cell>
          <cell r="Q947" t="str">
            <v>-</v>
          </cell>
          <cell r="R947">
            <v>0</v>
          </cell>
          <cell r="S947" t="str">
            <v>D</v>
          </cell>
        </row>
        <row r="948">
          <cell r="E948">
            <v>954</v>
          </cell>
          <cell r="F948" t="str">
            <v>TAP021</v>
          </cell>
          <cell r="G948">
            <v>-999</v>
          </cell>
          <cell r="H948">
            <v>25.037800000000001</v>
          </cell>
          <cell r="I948">
            <v>121.5432</v>
          </cell>
          <cell r="J948" t="str">
            <v>IHE</v>
          </cell>
          <cell r="K948" t="str">
            <v>E</v>
          </cell>
          <cell r="L948">
            <v>0</v>
          </cell>
          <cell r="M948">
            <v>0</v>
          </cell>
          <cell r="N948" t="str">
            <v>F</v>
          </cell>
          <cell r="O948" t="str">
            <v>E</v>
          </cell>
          <cell r="P948">
            <v>0</v>
          </cell>
          <cell r="Q948" t="str">
            <v>-</v>
          </cell>
          <cell r="R948">
            <v>0</v>
          </cell>
          <cell r="S948" t="str">
            <v>E</v>
          </cell>
        </row>
        <row r="949">
          <cell r="E949">
            <v>955</v>
          </cell>
          <cell r="F949" t="str">
            <v>TAP024</v>
          </cell>
          <cell r="G949">
            <v>-999</v>
          </cell>
          <cell r="H949">
            <v>25.020299999999999</v>
          </cell>
          <cell r="I949">
            <v>121.4652</v>
          </cell>
          <cell r="J949" t="str">
            <v>LHD</v>
          </cell>
          <cell r="K949" t="str">
            <v>D</v>
          </cell>
          <cell r="L949">
            <v>0</v>
          </cell>
          <cell r="M949">
            <v>0</v>
          </cell>
          <cell r="N949" t="str">
            <v>A</v>
          </cell>
          <cell r="O949" t="str">
            <v>D</v>
          </cell>
          <cell r="P949">
            <v>0</v>
          </cell>
          <cell r="Q949" t="str">
            <v>-</v>
          </cell>
          <cell r="R949">
            <v>0</v>
          </cell>
          <cell r="S949" t="str">
            <v>D</v>
          </cell>
        </row>
        <row r="950">
          <cell r="E950">
            <v>956</v>
          </cell>
          <cell r="F950" t="str">
            <v>TAP026</v>
          </cell>
          <cell r="G950">
            <v>-999</v>
          </cell>
          <cell r="H950">
            <v>25.016999999999999</v>
          </cell>
          <cell r="I950">
            <v>121.5027</v>
          </cell>
          <cell r="J950" t="str">
            <v>IHE</v>
          </cell>
          <cell r="K950" t="str">
            <v>E</v>
          </cell>
          <cell r="L950">
            <v>0</v>
          </cell>
          <cell r="M950">
            <v>0</v>
          </cell>
          <cell r="N950" t="str">
            <v>A</v>
          </cell>
          <cell r="O950" t="str">
            <v>E</v>
          </cell>
          <cell r="P950">
            <v>0</v>
          </cell>
          <cell r="Q950" t="str">
            <v>-</v>
          </cell>
          <cell r="R950">
            <v>0</v>
          </cell>
          <cell r="S950" t="str">
            <v>D</v>
          </cell>
        </row>
        <row r="951">
          <cell r="E951">
            <v>957</v>
          </cell>
          <cell r="F951" t="str">
            <v>TAP028</v>
          </cell>
          <cell r="G951">
            <v>-999</v>
          </cell>
          <cell r="H951">
            <v>25.0045</v>
          </cell>
          <cell r="I951">
            <v>121.5073</v>
          </cell>
          <cell r="J951" t="str">
            <v>IHD</v>
          </cell>
          <cell r="K951" t="str">
            <v>D</v>
          </cell>
          <cell r="L951">
            <v>0</v>
          </cell>
          <cell r="M951">
            <v>0</v>
          </cell>
          <cell r="N951" t="str">
            <v>A</v>
          </cell>
          <cell r="O951" t="str">
            <v>D</v>
          </cell>
          <cell r="P951">
            <v>0</v>
          </cell>
          <cell r="Q951" t="str">
            <v>-</v>
          </cell>
          <cell r="R951">
            <v>0</v>
          </cell>
          <cell r="S951" t="str">
            <v>D</v>
          </cell>
        </row>
        <row r="952">
          <cell r="E952">
            <v>958</v>
          </cell>
          <cell r="F952" t="str">
            <v>TAP032</v>
          </cell>
          <cell r="G952">
            <v>-999</v>
          </cell>
          <cell r="H952">
            <v>25.000699999999998</v>
          </cell>
          <cell r="I952">
            <v>121.4748</v>
          </cell>
          <cell r="J952" t="str">
            <v>IHB</v>
          </cell>
          <cell r="K952" t="str">
            <v>B</v>
          </cell>
          <cell r="L952">
            <v>0</v>
          </cell>
          <cell r="M952">
            <v>0</v>
          </cell>
          <cell r="N952" t="str">
            <v>A</v>
          </cell>
          <cell r="O952" t="str">
            <v>D</v>
          </cell>
          <cell r="P952">
            <v>0</v>
          </cell>
          <cell r="Q952" t="str">
            <v>-</v>
          </cell>
          <cell r="R952">
            <v>0</v>
          </cell>
          <cell r="S952" t="str">
            <v>D</v>
          </cell>
        </row>
        <row r="953">
          <cell r="E953">
            <v>959</v>
          </cell>
          <cell r="F953" t="str">
            <v>TAP034</v>
          </cell>
          <cell r="G953">
            <v>-999</v>
          </cell>
          <cell r="H953">
            <v>24.954999999999998</v>
          </cell>
          <cell r="I953">
            <v>121.5303</v>
          </cell>
          <cell r="J953" t="str">
            <v>IHB</v>
          </cell>
          <cell r="K953" t="str">
            <v>B</v>
          </cell>
          <cell r="L953">
            <v>0</v>
          </cell>
          <cell r="M953">
            <v>0</v>
          </cell>
          <cell r="N953" t="str">
            <v>C</v>
          </cell>
          <cell r="O953" t="str">
            <v>C</v>
          </cell>
          <cell r="P953">
            <v>0</v>
          </cell>
          <cell r="Q953" t="str">
            <v>-</v>
          </cell>
          <cell r="R953">
            <v>0</v>
          </cell>
          <cell r="S953" t="str">
            <v>C</v>
          </cell>
        </row>
        <row r="954">
          <cell r="E954">
            <v>960</v>
          </cell>
          <cell r="F954" t="str">
            <v>TAP035</v>
          </cell>
          <cell r="G954">
            <v>-999</v>
          </cell>
          <cell r="H954">
            <v>24.9239</v>
          </cell>
          <cell r="I954">
            <v>121.535</v>
          </cell>
          <cell r="J954" t="str">
            <v>IHB</v>
          </cell>
          <cell r="K954" t="str">
            <v>B</v>
          </cell>
          <cell r="L954">
            <v>0</v>
          </cell>
          <cell r="M954">
            <v>0</v>
          </cell>
          <cell r="N954" t="str">
            <v>C</v>
          </cell>
          <cell r="O954" t="str">
            <v>C</v>
          </cell>
          <cell r="P954">
            <v>0</v>
          </cell>
          <cell r="Q954" t="str">
            <v>-</v>
          </cell>
          <cell r="R954">
            <v>0</v>
          </cell>
          <cell r="S954" t="str">
            <v>C</v>
          </cell>
        </row>
        <row r="955">
          <cell r="E955">
            <v>961</v>
          </cell>
          <cell r="F955" t="str">
            <v>TAP036</v>
          </cell>
          <cell r="G955">
            <v>-999</v>
          </cell>
          <cell r="H955">
            <v>24.904299999999999</v>
          </cell>
          <cell r="I955">
            <v>121.54470000000001</v>
          </cell>
          <cell r="J955" t="str">
            <v>IOA</v>
          </cell>
          <cell r="K955" t="str">
            <v>A</v>
          </cell>
          <cell r="L955">
            <v>0</v>
          </cell>
          <cell r="M955">
            <v>0</v>
          </cell>
          <cell r="N955" t="str">
            <v>C</v>
          </cell>
          <cell r="O955" t="str">
            <v>B</v>
          </cell>
          <cell r="P955">
            <v>0</v>
          </cell>
          <cell r="Q955" t="str">
            <v>-</v>
          </cell>
          <cell r="R955">
            <v>0</v>
          </cell>
          <cell r="S955" t="str">
            <v>C</v>
          </cell>
        </row>
        <row r="956">
          <cell r="E956">
            <v>962</v>
          </cell>
          <cell r="F956" t="str">
            <v>TAP041</v>
          </cell>
          <cell r="G956">
            <v>-999</v>
          </cell>
          <cell r="H956">
            <v>25.183</v>
          </cell>
          <cell r="I956">
            <v>121.41670000000001</v>
          </cell>
          <cell r="J956" t="str">
            <v>IHD</v>
          </cell>
          <cell r="K956" t="str">
            <v>D</v>
          </cell>
          <cell r="L956">
            <v>0</v>
          </cell>
          <cell r="M956">
            <v>0</v>
          </cell>
          <cell r="N956" t="str">
            <v>C</v>
          </cell>
          <cell r="O956" t="str">
            <v>D</v>
          </cell>
          <cell r="P956">
            <v>0</v>
          </cell>
          <cell r="Q956" t="str">
            <v>-</v>
          </cell>
          <cell r="R956">
            <v>0</v>
          </cell>
          <cell r="S956" t="str">
            <v>C</v>
          </cell>
        </row>
        <row r="957">
          <cell r="E957">
            <v>963</v>
          </cell>
          <cell r="F957" t="str">
            <v>TAP042</v>
          </cell>
          <cell r="G957">
            <v>-999</v>
          </cell>
          <cell r="H957">
            <v>25.125499999999999</v>
          </cell>
          <cell r="I957">
            <v>121.4532</v>
          </cell>
          <cell r="J957" t="str">
            <v>IHD</v>
          </cell>
          <cell r="K957" t="str">
            <v>D</v>
          </cell>
          <cell r="L957">
            <v>0</v>
          </cell>
          <cell r="M957">
            <v>0</v>
          </cell>
          <cell r="N957" t="str">
            <v>A</v>
          </cell>
          <cell r="O957" t="str">
            <v>D</v>
          </cell>
          <cell r="P957">
            <v>0</v>
          </cell>
          <cell r="Q957" t="str">
            <v>-</v>
          </cell>
          <cell r="R957">
            <v>0</v>
          </cell>
          <cell r="S957" t="str">
            <v>D</v>
          </cell>
        </row>
        <row r="958">
          <cell r="E958">
            <v>964</v>
          </cell>
          <cell r="F958" t="str">
            <v>TAP043</v>
          </cell>
          <cell r="G958">
            <v>-999</v>
          </cell>
          <cell r="H958">
            <v>24.991299999999999</v>
          </cell>
          <cell r="I958">
            <v>121.41</v>
          </cell>
          <cell r="J958" t="str">
            <v>IHD</v>
          </cell>
          <cell r="K958" t="str">
            <v>D</v>
          </cell>
          <cell r="L958">
            <v>0</v>
          </cell>
          <cell r="M958">
            <v>0</v>
          </cell>
          <cell r="N958" t="str">
            <v>C</v>
          </cell>
          <cell r="O958" t="str">
            <v>D</v>
          </cell>
          <cell r="P958">
            <v>0</v>
          </cell>
          <cell r="Q958" t="str">
            <v>-</v>
          </cell>
          <cell r="R958">
            <v>0</v>
          </cell>
          <cell r="S958" t="str">
            <v>C</v>
          </cell>
        </row>
        <row r="959">
          <cell r="E959">
            <v>965</v>
          </cell>
          <cell r="F959" t="str">
            <v>TAP046</v>
          </cell>
          <cell r="G959">
            <v>-999</v>
          </cell>
          <cell r="H959">
            <v>25.1037</v>
          </cell>
          <cell r="I959">
            <v>121.7683</v>
          </cell>
          <cell r="J959" t="str">
            <v>IHB</v>
          </cell>
          <cell r="K959" t="str">
            <v>B</v>
          </cell>
          <cell r="L959">
            <v>0</v>
          </cell>
          <cell r="M959">
            <v>0</v>
          </cell>
          <cell r="N959" t="str">
            <v>D</v>
          </cell>
          <cell r="O959" t="str">
            <v>C</v>
          </cell>
          <cell r="P959">
            <v>0</v>
          </cell>
          <cell r="Q959" t="str">
            <v>-</v>
          </cell>
          <cell r="R959">
            <v>0</v>
          </cell>
          <cell r="S959" t="str">
            <v>B</v>
          </cell>
        </row>
        <row r="960">
          <cell r="E960">
            <v>966</v>
          </cell>
          <cell r="F960" t="str">
            <v>TAP047</v>
          </cell>
          <cell r="G960">
            <v>-999</v>
          </cell>
          <cell r="H960">
            <v>24.953800000000001</v>
          </cell>
          <cell r="I960">
            <v>121.33750000000001</v>
          </cell>
          <cell r="J960" t="str">
            <v>IHD</v>
          </cell>
          <cell r="K960" t="str">
            <v>D</v>
          </cell>
          <cell r="L960">
            <v>0</v>
          </cell>
          <cell r="M960">
            <v>0</v>
          </cell>
          <cell r="N960" t="str">
            <v>A</v>
          </cell>
          <cell r="O960" t="str">
            <v>D</v>
          </cell>
          <cell r="P960">
            <v>0</v>
          </cell>
          <cell r="Q960" t="str">
            <v>-</v>
          </cell>
          <cell r="R960">
            <v>0</v>
          </cell>
          <cell r="S960" t="str">
            <v>D</v>
          </cell>
        </row>
        <row r="961">
          <cell r="E961">
            <v>967</v>
          </cell>
          <cell r="F961" t="str">
            <v>TAP049</v>
          </cell>
          <cell r="G961">
            <v>-999</v>
          </cell>
          <cell r="H961">
            <v>25.148</v>
          </cell>
          <cell r="I961">
            <v>121.4365</v>
          </cell>
          <cell r="J961" t="str">
            <v>IQB</v>
          </cell>
          <cell r="K961" t="str">
            <v>B</v>
          </cell>
          <cell r="L961">
            <v>0</v>
          </cell>
          <cell r="M961">
            <v>0</v>
          </cell>
          <cell r="N961" t="str">
            <v>C</v>
          </cell>
          <cell r="O961" t="str">
            <v>D</v>
          </cell>
          <cell r="P961">
            <v>0</v>
          </cell>
          <cell r="Q961" t="str">
            <v>-</v>
          </cell>
          <cell r="R961">
            <v>0</v>
          </cell>
          <cell r="S961" t="str">
            <v>C</v>
          </cell>
        </row>
        <row r="962">
          <cell r="E962">
            <v>968</v>
          </cell>
          <cell r="F962" t="str">
            <v>TAP051</v>
          </cell>
          <cell r="G962">
            <v>-999</v>
          </cell>
          <cell r="H962">
            <v>25.1008</v>
          </cell>
          <cell r="I962">
            <v>121.44029999999999</v>
          </cell>
          <cell r="J962" t="str">
            <v>KMA</v>
          </cell>
          <cell r="K962" t="str">
            <v>A</v>
          </cell>
          <cell r="L962">
            <v>0</v>
          </cell>
          <cell r="M962">
            <v>0</v>
          </cell>
          <cell r="N962" t="str">
            <v>C</v>
          </cell>
          <cell r="O962" t="str">
            <v>B</v>
          </cell>
          <cell r="P962">
            <v>0</v>
          </cell>
          <cell r="Q962" t="str">
            <v>-</v>
          </cell>
          <cell r="R962">
            <v>0</v>
          </cell>
          <cell r="S962" t="str">
            <v>C</v>
          </cell>
        </row>
        <row r="963">
          <cell r="E963">
            <v>969</v>
          </cell>
          <cell r="F963" t="str">
            <v>TAP052</v>
          </cell>
          <cell r="G963">
            <v>-999</v>
          </cell>
          <cell r="H963">
            <v>25.081700000000001</v>
          </cell>
          <cell r="I963">
            <v>121.3828</v>
          </cell>
          <cell r="J963" t="str">
            <v>IQB</v>
          </cell>
          <cell r="K963" t="str">
            <v>B</v>
          </cell>
          <cell r="L963">
            <v>0</v>
          </cell>
          <cell r="M963">
            <v>0</v>
          </cell>
          <cell r="N963" t="str">
            <v>C</v>
          </cell>
          <cell r="O963" t="str">
            <v>C</v>
          </cell>
          <cell r="P963">
            <v>0</v>
          </cell>
          <cell r="Q963" t="str">
            <v>-</v>
          </cell>
          <cell r="R963">
            <v>0</v>
          </cell>
          <cell r="S963" t="str">
            <v>C</v>
          </cell>
        </row>
        <row r="964">
          <cell r="E964">
            <v>970</v>
          </cell>
          <cell r="F964" t="str">
            <v>TAP053</v>
          </cell>
          <cell r="G964">
            <v>-999</v>
          </cell>
          <cell r="H964">
            <v>24.959</v>
          </cell>
          <cell r="I964">
            <v>121.51430000000001</v>
          </cell>
          <cell r="J964" t="str">
            <v>IHB</v>
          </cell>
          <cell r="K964" t="str">
            <v>B</v>
          </cell>
          <cell r="L964">
            <v>0</v>
          </cell>
          <cell r="M964">
            <v>0</v>
          </cell>
          <cell r="N964" t="str">
            <v>C</v>
          </cell>
          <cell r="O964" t="str">
            <v>D</v>
          </cell>
          <cell r="P964">
            <v>0</v>
          </cell>
          <cell r="Q964" t="str">
            <v>-</v>
          </cell>
          <cell r="R964">
            <v>0</v>
          </cell>
          <cell r="S964" t="str">
            <v>C</v>
          </cell>
        </row>
        <row r="965">
          <cell r="E965">
            <v>971</v>
          </cell>
          <cell r="F965" t="str">
            <v>TAP059</v>
          </cell>
          <cell r="G965">
            <v>-999</v>
          </cell>
          <cell r="H965">
            <v>25.156500000000001</v>
          </cell>
          <cell r="I965">
            <v>121.6855</v>
          </cell>
          <cell r="J965" t="str">
            <v>IMA</v>
          </cell>
          <cell r="K965" t="str">
            <v>A</v>
          </cell>
          <cell r="L965">
            <v>0</v>
          </cell>
          <cell r="M965">
            <v>0</v>
          </cell>
          <cell r="N965" t="str">
            <v>C</v>
          </cell>
          <cell r="O965" t="str">
            <v>B</v>
          </cell>
          <cell r="P965">
            <v>0</v>
          </cell>
          <cell r="Q965" t="str">
            <v>-</v>
          </cell>
          <cell r="R965">
            <v>0</v>
          </cell>
          <cell r="S965" t="str">
            <v>C</v>
          </cell>
        </row>
        <row r="966">
          <cell r="E966">
            <v>972</v>
          </cell>
          <cell r="F966" t="str">
            <v>TAP060</v>
          </cell>
          <cell r="G966">
            <v>-999</v>
          </cell>
          <cell r="H966">
            <v>25.1572</v>
          </cell>
          <cell r="I966">
            <v>121.72369999999999</v>
          </cell>
          <cell r="J966" t="str">
            <v>IMA</v>
          </cell>
          <cell r="K966" t="str">
            <v>A</v>
          </cell>
          <cell r="L966">
            <v>0</v>
          </cell>
          <cell r="M966">
            <v>0</v>
          </cell>
          <cell r="N966" t="str">
            <v>C</v>
          </cell>
          <cell r="O966" t="str">
            <v>B</v>
          </cell>
          <cell r="P966">
            <v>0</v>
          </cell>
          <cell r="Q966" t="str">
            <v>-</v>
          </cell>
          <cell r="R966">
            <v>0</v>
          </cell>
          <cell r="S966" t="str">
            <v>C</v>
          </cell>
        </row>
        <row r="967">
          <cell r="E967">
            <v>973</v>
          </cell>
          <cell r="F967" t="str">
            <v>TAP065</v>
          </cell>
          <cell r="G967">
            <v>-999</v>
          </cell>
          <cell r="H967">
            <v>25.148800000000001</v>
          </cell>
          <cell r="I967">
            <v>121.7668</v>
          </cell>
          <cell r="J967" t="str">
            <v>LHB</v>
          </cell>
          <cell r="K967" t="str">
            <v>B</v>
          </cell>
          <cell r="L967">
            <v>0</v>
          </cell>
          <cell r="M967">
            <v>0</v>
          </cell>
          <cell r="N967" t="str">
            <v>D</v>
          </cell>
          <cell r="O967" t="str">
            <v>C</v>
          </cell>
          <cell r="P967">
            <v>0</v>
          </cell>
          <cell r="Q967" t="str">
            <v>-</v>
          </cell>
          <cell r="R967">
            <v>0</v>
          </cell>
          <cell r="S967" t="str">
            <v>B</v>
          </cell>
        </row>
        <row r="968">
          <cell r="E968">
            <v>974</v>
          </cell>
          <cell r="F968" t="str">
            <v>TAP066</v>
          </cell>
          <cell r="G968">
            <v>-999</v>
          </cell>
          <cell r="H968">
            <v>25.186499999999999</v>
          </cell>
          <cell r="I968">
            <v>121.5202</v>
          </cell>
          <cell r="J968" t="str">
            <v>FQB</v>
          </cell>
          <cell r="K968" t="str">
            <v>B</v>
          </cell>
          <cell r="L968">
            <v>0</v>
          </cell>
          <cell r="M968">
            <v>0</v>
          </cell>
          <cell r="N968" t="str">
            <v>C</v>
          </cell>
          <cell r="O968" t="str">
            <v>C</v>
          </cell>
          <cell r="P968">
            <v>0</v>
          </cell>
          <cell r="Q968" t="str">
            <v>-</v>
          </cell>
          <cell r="R968">
            <v>0</v>
          </cell>
          <cell r="S968" t="str">
            <v>C</v>
          </cell>
        </row>
        <row r="969">
          <cell r="E969">
            <v>975</v>
          </cell>
          <cell r="F969" t="str">
            <v>TAP067</v>
          </cell>
          <cell r="G969">
            <v>-999</v>
          </cell>
          <cell r="H969">
            <v>24.9802</v>
          </cell>
          <cell r="I969">
            <v>121.5802</v>
          </cell>
          <cell r="J969" t="str">
            <v>IMA</v>
          </cell>
          <cell r="K969" t="str">
            <v>A</v>
          </cell>
          <cell r="L969">
            <v>0</v>
          </cell>
          <cell r="M969">
            <v>0</v>
          </cell>
          <cell r="N969" t="str">
            <v>D</v>
          </cell>
          <cell r="O969" t="str">
            <v>B</v>
          </cell>
          <cell r="P969">
            <v>0</v>
          </cell>
          <cell r="Q969" t="str">
            <v>-</v>
          </cell>
          <cell r="R969">
            <v>0</v>
          </cell>
          <cell r="S969" t="str">
            <v>B</v>
          </cell>
        </row>
        <row r="970">
          <cell r="E970">
            <v>976</v>
          </cell>
          <cell r="F970" t="str">
            <v>TAP069</v>
          </cell>
          <cell r="G970">
            <v>-999</v>
          </cell>
          <cell r="H970">
            <v>25.008199999999999</v>
          </cell>
          <cell r="I970">
            <v>121.98820000000001</v>
          </cell>
          <cell r="J970" t="str">
            <v>IOA</v>
          </cell>
          <cell r="K970" t="str">
            <v>A</v>
          </cell>
          <cell r="L970">
            <v>0</v>
          </cell>
          <cell r="M970">
            <v>0</v>
          </cell>
          <cell r="N970" t="str">
            <v>C</v>
          </cell>
          <cell r="O970" t="str">
            <v>B</v>
          </cell>
          <cell r="P970">
            <v>0</v>
          </cell>
          <cell r="Q970" t="str">
            <v>-</v>
          </cell>
          <cell r="R970">
            <v>0</v>
          </cell>
          <cell r="S970" t="str">
            <v>C</v>
          </cell>
        </row>
        <row r="971">
          <cell r="E971">
            <v>977</v>
          </cell>
          <cell r="F971" t="str">
            <v>TAP072</v>
          </cell>
          <cell r="G971">
            <v>-999</v>
          </cell>
          <cell r="H971">
            <v>24.991299999999999</v>
          </cell>
          <cell r="I971">
            <v>121.65</v>
          </cell>
          <cell r="J971" t="str">
            <v>IMA</v>
          </cell>
          <cell r="K971" t="str">
            <v>A</v>
          </cell>
          <cell r="L971">
            <v>0</v>
          </cell>
          <cell r="M971">
            <v>0</v>
          </cell>
          <cell r="N971" t="str">
            <v>C</v>
          </cell>
          <cell r="O971" t="str">
            <v>B</v>
          </cell>
          <cell r="P971">
            <v>0</v>
          </cell>
          <cell r="Q971" t="str">
            <v>-</v>
          </cell>
          <cell r="R971">
            <v>0</v>
          </cell>
          <cell r="S971" t="str">
            <v>C</v>
          </cell>
        </row>
        <row r="972">
          <cell r="E972">
            <v>978</v>
          </cell>
          <cell r="F972" t="str">
            <v>TAP075</v>
          </cell>
          <cell r="G972">
            <v>-999</v>
          </cell>
          <cell r="H972">
            <v>25.0288</v>
          </cell>
          <cell r="I972">
            <v>121.72799999999999</v>
          </cell>
          <cell r="J972" t="str">
            <v>IMA</v>
          </cell>
          <cell r="K972" t="str">
            <v>A</v>
          </cell>
          <cell r="L972">
            <v>0</v>
          </cell>
          <cell r="M972">
            <v>0</v>
          </cell>
          <cell r="N972" t="str">
            <v>D</v>
          </cell>
          <cell r="O972" t="str">
            <v>B</v>
          </cell>
          <cell r="P972">
            <v>0</v>
          </cell>
          <cell r="Q972" t="str">
            <v>-</v>
          </cell>
          <cell r="R972">
            <v>0</v>
          </cell>
          <cell r="S972" t="str">
            <v>B</v>
          </cell>
        </row>
        <row r="973">
          <cell r="E973">
            <v>979</v>
          </cell>
          <cell r="F973" t="str">
            <v>TAP077</v>
          </cell>
          <cell r="G973">
            <v>-999</v>
          </cell>
          <cell r="H973">
            <v>25.064299999999999</v>
          </cell>
          <cell r="I973">
            <v>121.8437</v>
          </cell>
          <cell r="J973" t="str">
            <v>KMA</v>
          </cell>
          <cell r="K973" t="str">
            <v>A</v>
          </cell>
          <cell r="L973">
            <v>0</v>
          </cell>
          <cell r="M973">
            <v>0</v>
          </cell>
          <cell r="N973" t="str">
            <v>D</v>
          </cell>
          <cell r="O973" t="str">
            <v>D</v>
          </cell>
          <cell r="P973">
            <v>0</v>
          </cell>
          <cell r="Q973" t="str">
            <v>-</v>
          </cell>
          <cell r="R973">
            <v>0</v>
          </cell>
          <cell r="S973" t="str">
            <v>B</v>
          </cell>
        </row>
        <row r="974">
          <cell r="E974">
            <v>980</v>
          </cell>
          <cell r="F974" t="str">
            <v>TAP078</v>
          </cell>
          <cell r="G974">
            <v>-999</v>
          </cell>
          <cell r="H974">
            <v>25.056000000000001</v>
          </cell>
          <cell r="I974">
            <v>121.872</v>
          </cell>
          <cell r="J974" t="str">
            <v>IMA</v>
          </cell>
          <cell r="K974" t="str">
            <v>A</v>
          </cell>
          <cell r="L974">
            <v>0</v>
          </cell>
          <cell r="M974">
            <v>0</v>
          </cell>
          <cell r="N974" t="str">
            <v>C</v>
          </cell>
          <cell r="O974" t="str">
            <v>B</v>
          </cell>
          <cell r="P974">
            <v>0</v>
          </cell>
          <cell r="Q974" t="str">
            <v>-</v>
          </cell>
          <cell r="R974">
            <v>0</v>
          </cell>
          <cell r="S974" t="str">
            <v>C</v>
          </cell>
        </row>
        <row r="975">
          <cell r="E975">
            <v>981</v>
          </cell>
          <cell r="F975" t="str">
            <v>TAP079</v>
          </cell>
          <cell r="G975">
            <v>-999</v>
          </cell>
          <cell r="H975">
            <v>25.023700000000002</v>
          </cell>
          <cell r="I975">
            <v>121.90600000000001</v>
          </cell>
          <cell r="J975" t="str">
            <v>IOA</v>
          </cell>
          <cell r="K975" t="str">
            <v>A</v>
          </cell>
          <cell r="L975">
            <v>0</v>
          </cell>
          <cell r="M975">
            <v>0</v>
          </cell>
          <cell r="N975" t="str">
            <v>C</v>
          </cell>
          <cell r="O975" t="str">
            <v>B</v>
          </cell>
          <cell r="P975">
            <v>0</v>
          </cell>
          <cell r="Q975" t="str">
            <v>-</v>
          </cell>
          <cell r="R975">
            <v>0</v>
          </cell>
          <cell r="S975" t="str">
            <v>C</v>
          </cell>
        </row>
        <row r="976">
          <cell r="E976">
            <v>982</v>
          </cell>
          <cell r="F976" t="str">
            <v>TAP081</v>
          </cell>
          <cell r="G976">
            <v>-999</v>
          </cell>
          <cell r="H976">
            <v>25.0182</v>
          </cell>
          <cell r="I976">
            <v>121.9808</v>
          </cell>
          <cell r="J976" t="str">
            <v>IOA</v>
          </cell>
          <cell r="K976" t="str">
            <v>A</v>
          </cell>
          <cell r="L976">
            <v>0</v>
          </cell>
          <cell r="M976">
            <v>0</v>
          </cell>
          <cell r="N976" t="str">
            <v>C</v>
          </cell>
          <cell r="O976" t="str">
            <v>B</v>
          </cell>
          <cell r="P976">
            <v>0</v>
          </cell>
          <cell r="Q976" t="str">
            <v>-</v>
          </cell>
          <cell r="R976">
            <v>0</v>
          </cell>
          <cell r="S976" t="str">
            <v>C</v>
          </cell>
        </row>
        <row r="977">
          <cell r="E977">
            <v>983</v>
          </cell>
          <cell r="F977" t="str">
            <v>TAP083</v>
          </cell>
          <cell r="G977">
            <v>-999</v>
          </cell>
          <cell r="H977">
            <v>25.259499999999999</v>
          </cell>
          <cell r="I977">
            <v>121.49379999999999</v>
          </cell>
          <cell r="J977" t="str">
            <v>IHD</v>
          </cell>
          <cell r="K977" t="str">
            <v>D</v>
          </cell>
          <cell r="L977">
            <v>0</v>
          </cell>
          <cell r="M977">
            <v>0</v>
          </cell>
          <cell r="N977" t="str">
            <v>C</v>
          </cell>
          <cell r="O977" t="str">
            <v>D</v>
          </cell>
          <cell r="P977">
            <v>0</v>
          </cell>
          <cell r="Q977" t="str">
            <v>-</v>
          </cell>
          <cell r="R977">
            <v>0</v>
          </cell>
          <cell r="S977" t="str">
            <v>C</v>
          </cell>
        </row>
        <row r="978">
          <cell r="E978">
            <v>984</v>
          </cell>
          <cell r="F978" t="str">
            <v>TAP084</v>
          </cell>
          <cell r="G978">
            <v>-999</v>
          </cell>
          <cell r="H978">
            <v>25.225200000000001</v>
          </cell>
          <cell r="I978">
            <v>121.62949999999999</v>
          </cell>
          <cell r="J978" t="str">
            <v>IHE</v>
          </cell>
          <cell r="K978" t="str">
            <v>E</v>
          </cell>
          <cell r="L978">
            <v>0</v>
          </cell>
          <cell r="M978">
            <v>0</v>
          </cell>
          <cell r="N978" t="str">
            <v>A</v>
          </cell>
          <cell r="O978" t="str">
            <v>D</v>
          </cell>
          <cell r="P978">
            <v>0</v>
          </cell>
          <cell r="Q978" t="str">
            <v>-</v>
          </cell>
          <cell r="R978">
            <v>0</v>
          </cell>
          <cell r="S978" t="str">
            <v>D</v>
          </cell>
        </row>
        <row r="979">
          <cell r="E979">
            <v>985</v>
          </cell>
          <cell r="F979" t="str">
            <v>TAP086</v>
          </cell>
          <cell r="G979">
            <v>-999</v>
          </cell>
          <cell r="H979">
            <v>24.9527</v>
          </cell>
          <cell r="I979">
            <v>121.5677</v>
          </cell>
          <cell r="J979" t="str">
            <v>IHB</v>
          </cell>
          <cell r="K979" t="str">
            <v>B</v>
          </cell>
          <cell r="L979">
            <v>0</v>
          </cell>
          <cell r="M979">
            <v>0</v>
          </cell>
          <cell r="N979" t="str">
            <v>D</v>
          </cell>
          <cell r="O979" t="str">
            <v>C</v>
          </cell>
          <cell r="P979">
            <v>0</v>
          </cell>
          <cell r="Q979" t="str">
            <v>-</v>
          </cell>
          <cell r="R979">
            <v>0</v>
          </cell>
          <cell r="S979" t="str">
            <v>B</v>
          </cell>
        </row>
        <row r="980">
          <cell r="E980">
            <v>986</v>
          </cell>
          <cell r="F980" t="str">
            <v>TAP087</v>
          </cell>
          <cell r="G980">
            <v>-999</v>
          </cell>
          <cell r="H980">
            <v>25.1008</v>
          </cell>
          <cell r="I980">
            <v>121.4177</v>
          </cell>
          <cell r="J980" t="str">
            <v>IQB</v>
          </cell>
          <cell r="K980" t="str">
            <v>B</v>
          </cell>
          <cell r="L980">
            <v>0</v>
          </cell>
          <cell r="M980">
            <v>0</v>
          </cell>
          <cell r="N980" t="str">
            <v>C</v>
          </cell>
          <cell r="O980" t="str">
            <v>C</v>
          </cell>
          <cell r="P980">
            <v>0</v>
          </cell>
          <cell r="Q980" t="str">
            <v>-</v>
          </cell>
          <cell r="R980">
            <v>0</v>
          </cell>
          <cell r="S980" t="str">
            <v>C</v>
          </cell>
        </row>
        <row r="981">
          <cell r="E981">
            <v>987</v>
          </cell>
          <cell r="F981" t="str">
            <v>TAP090</v>
          </cell>
          <cell r="G981">
            <v>-999</v>
          </cell>
          <cell r="H981">
            <v>25.057300000000001</v>
          </cell>
          <cell r="I981">
            <v>121.5945</v>
          </cell>
          <cell r="J981" t="str">
            <v>MHC</v>
          </cell>
          <cell r="K981" t="str">
            <v>C</v>
          </cell>
          <cell r="L981">
            <v>0</v>
          </cell>
          <cell r="M981">
            <v>0</v>
          </cell>
          <cell r="N981" t="str">
            <v>A</v>
          </cell>
          <cell r="O981" t="str">
            <v>E</v>
          </cell>
          <cell r="P981">
            <v>0</v>
          </cell>
          <cell r="Q981" t="str">
            <v>-</v>
          </cell>
          <cell r="R981">
            <v>0</v>
          </cell>
          <cell r="S981" t="str">
            <v>D</v>
          </cell>
        </row>
        <row r="982">
          <cell r="E982">
            <v>988</v>
          </cell>
          <cell r="F982" t="str">
            <v>TAP094</v>
          </cell>
          <cell r="G982">
            <v>-999</v>
          </cell>
          <cell r="H982">
            <v>25.140999999999998</v>
          </cell>
          <cell r="I982">
            <v>121.47580000000001</v>
          </cell>
          <cell r="J982" t="str">
            <v>IHC</v>
          </cell>
          <cell r="K982" t="str">
            <v>C</v>
          </cell>
          <cell r="L982">
            <v>0</v>
          </cell>
          <cell r="M982">
            <v>0</v>
          </cell>
          <cell r="N982" t="str">
            <v>C</v>
          </cell>
          <cell r="O982" t="str">
            <v>D</v>
          </cell>
          <cell r="P982">
            <v>0</v>
          </cell>
          <cell r="Q982" t="str">
            <v>-</v>
          </cell>
          <cell r="R982">
            <v>0</v>
          </cell>
          <cell r="S982" t="str">
            <v>C</v>
          </cell>
        </row>
        <row r="983">
          <cell r="E983">
            <v>989</v>
          </cell>
          <cell r="F983" t="str">
            <v>TAP095</v>
          </cell>
          <cell r="G983">
            <v>-999</v>
          </cell>
          <cell r="H983">
            <v>25.135300000000001</v>
          </cell>
          <cell r="I983">
            <v>121.4913</v>
          </cell>
          <cell r="J983" t="str">
            <v>IHE</v>
          </cell>
          <cell r="K983" t="str">
            <v>E</v>
          </cell>
          <cell r="L983">
            <v>0</v>
          </cell>
          <cell r="M983">
            <v>0</v>
          </cell>
          <cell r="N983" t="str">
            <v>A</v>
          </cell>
          <cell r="O983" t="str">
            <v>E</v>
          </cell>
          <cell r="P983">
            <v>0</v>
          </cell>
          <cell r="Q983" t="str">
            <v>-</v>
          </cell>
          <cell r="R983">
            <v>0</v>
          </cell>
          <cell r="S983" t="str">
            <v>D</v>
          </cell>
        </row>
        <row r="984">
          <cell r="E984">
            <v>990</v>
          </cell>
          <cell r="F984" t="str">
            <v>TAP097</v>
          </cell>
          <cell r="G984">
            <v>-999</v>
          </cell>
          <cell r="H984">
            <v>25.020700000000001</v>
          </cell>
          <cell r="I984">
            <v>121.5299</v>
          </cell>
          <cell r="J984" t="str">
            <v>IHE</v>
          </cell>
          <cell r="K984" t="str">
            <v>E</v>
          </cell>
          <cell r="L984">
            <v>0</v>
          </cell>
          <cell r="M984">
            <v>0</v>
          </cell>
          <cell r="N984" t="str">
            <v>A</v>
          </cell>
          <cell r="O984" t="str">
            <v>E</v>
          </cell>
          <cell r="P984">
            <v>0</v>
          </cell>
          <cell r="Q984" t="str">
            <v>-</v>
          </cell>
          <cell r="R984">
            <v>0</v>
          </cell>
          <cell r="S984" t="str">
            <v>D</v>
          </cell>
        </row>
        <row r="985">
          <cell r="E985">
            <v>991</v>
          </cell>
          <cell r="F985" t="str">
            <v>TAP098</v>
          </cell>
          <cell r="G985">
            <v>-999</v>
          </cell>
          <cell r="H985">
            <v>25.103000000000002</v>
          </cell>
          <cell r="I985">
            <v>121.5395</v>
          </cell>
          <cell r="J985" t="str">
            <v>IHB</v>
          </cell>
          <cell r="K985" t="str">
            <v>B</v>
          </cell>
          <cell r="L985">
            <v>0</v>
          </cell>
          <cell r="M985">
            <v>0</v>
          </cell>
          <cell r="N985" t="str">
            <v>C</v>
          </cell>
          <cell r="O985" t="str">
            <v>C</v>
          </cell>
          <cell r="P985">
            <v>0</v>
          </cell>
          <cell r="Q985" t="str">
            <v>-</v>
          </cell>
          <cell r="R985">
            <v>0</v>
          </cell>
          <cell r="S985" t="str">
            <v>C</v>
          </cell>
        </row>
        <row r="986">
          <cell r="E986">
            <v>992</v>
          </cell>
          <cell r="F986" t="str">
            <v>TAP100</v>
          </cell>
          <cell r="G986">
            <v>-999</v>
          </cell>
          <cell r="H986">
            <v>25.0351</v>
          </cell>
          <cell r="I986">
            <v>121.51900000000001</v>
          </cell>
          <cell r="J986" t="str">
            <v>IHE</v>
          </cell>
          <cell r="K986" t="str">
            <v>E</v>
          </cell>
          <cell r="L986">
            <v>0</v>
          </cell>
          <cell r="M986">
            <v>0</v>
          </cell>
          <cell r="N986" t="str">
            <v>A</v>
          </cell>
          <cell r="O986" t="str">
            <v>E</v>
          </cell>
          <cell r="P986">
            <v>0</v>
          </cell>
          <cell r="Q986" t="str">
            <v>-</v>
          </cell>
          <cell r="R986">
            <v>0</v>
          </cell>
          <cell r="S986" t="str">
            <v>D</v>
          </cell>
        </row>
        <row r="987">
          <cell r="E987">
            <v>993</v>
          </cell>
          <cell r="F987" t="str">
            <v>TAP103</v>
          </cell>
          <cell r="G987">
            <v>-999</v>
          </cell>
          <cell r="H987">
            <v>25.071000000000002</v>
          </cell>
          <cell r="I987">
            <v>121.78100000000001</v>
          </cell>
          <cell r="J987" t="str">
            <v>FHB</v>
          </cell>
          <cell r="K987" t="str">
            <v>B</v>
          </cell>
          <cell r="L987">
            <v>0</v>
          </cell>
          <cell r="M987">
            <v>0</v>
          </cell>
          <cell r="N987" t="str">
            <v>C</v>
          </cell>
          <cell r="O987" t="str">
            <v>B</v>
          </cell>
          <cell r="P987">
            <v>0</v>
          </cell>
          <cell r="Q987" t="str">
            <v>-</v>
          </cell>
          <cell r="R987">
            <v>0</v>
          </cell>
          <cell r="S987" t="str">
            <v>C</v>
          </cell>
        </row>
        <row r="988">
          <cell r="E988">
            <v>994</v>
          </cell>
          <cell r="F988" t="str">
            <v>TAW</v>
          </cell>
          <cell r="G988">
            <v>-999</v>
          </cell>
          <cell r="H988">
            <v>22.357500000000002</v>
          </cell>
          <cell r="I988">
            <v>120.89570000000001</v>
          </cell>
          <cell r="J988" t="str">
            <v>KQB</v>
          </cell>
          <cell r="K988" t="str">
            <v>B</v>
          </cell>
          <cell r="L988">
            <v>0</v>
          </cell>
          <cell r="M988">
            <v>0</v>
          </cell>
          <cell r="N988" t="str">
            <v>C</v>
          </cell>
          <cell r="O988" t="str">
            <v>B</v>
          </cell>
          <cell r="P988">
            <v>0</v>
          </cell>
          <cell r="Q988" t="str">
            <v>-</v>
          </cell>
          <cell r="R988">
            <v>0</v>
          </cell>
          <cell r="S988" t="str">
            <v>C</v>
          </cell>
        </row>
        <row r="989">
          <cell r="E989">
            <v>995</v>
          </cell>
          <cell r="F989" t="str">
            <v>TCU</v>
          </cell>
          <cell r="G989">
            <v>-999</v>
          </cell>
          <cell r="H989">
            <v>24.147500000000001</v>
          </cell>
          <cell r="I989">
            <v>120.676</v>
          </cell>
          <cell r="J989" t="str">
            <v>IHD</v>
          </cell>
          <cell r="K989" t="str">
            <v>D</v>
          </cell>
          <cell r="L989">
            <v>0</v>
          </cell>
          <cell r="M989">
            <v>0</v>
          </cell>
          <cell r="N989" t="str">
            <v>C</v>
          </cell>
          <cell r="O989" t="str">
            <v>D</v>
          </cell>
          <cell r="P989">
            <v>0</v>
          </cell>
          <cell r="Q989" t="str">
            <v>-</v>
          </cell>
          <cell r="R989">
            <v>0</v>
          </cell>
          <cell r="S989" t="str">
            <v>C</v>
          </cell>
        </row>
        <row r="990">
          <cell r="E990">
            <v>996</v>
          </cell>
          <cell r="F990" t="str">
            <v>TCU003</v>
          </cell>
          <cell r="G990">
            <v>-999</v>
          </cell>
          <cell r="H990">
            <v>25.0473</v>
          </cell>
          <cell r="I990">
            <v>121.1357</v>
          </cell>
          <cell r="J990" t="str">
            <v>IQB</v>
          </cell>
          <cell r="K990" t="str">
            <v>B</v>
          </cell>
          <cell r="L990">
            <v>0</v>
          </cell>
          <cell r="M990">
            <v>0</v>
          </cell>
          <cell r="N990" t="str">
            <v>C</v>
          </cell>
          <cell r="O990" t="str">
            <v>D</v>
          </cell>
          <cell r="P990">
            <v>0</v>
          </cell>
          <cell r="Q990" t="str">
            <v>-</v>
          </cell>
          <cell r="R990">
            <v>0</v>
          </cell>
          <cell r="S990" t="str">
            <v>C</v>
          </cell>
        </row>
        <row r="991">
          <cell r="E991">
            <v>997</v>
          </cell>
          <cell r="F991" t="str">
            <v>TCU006</v>
          </cell>
          <cell r="G991">
            <v>-999</v>
          </cell>
          <cell r="H991">
            <v>24.911799999999999</v>
          </cell>
          <cell r="I991">
            <v>121.1405</v>
          </cell>
          <cell r="J991" t="str">
            <v>IQB</v>
          </cell>
          <cell r="K991" t="str">
            <v>B</v>
          </cell>
          <cell r="L991">
            <v>0</v>
          </cell>
          <cell r="M991">
            <v>0</v>
          </cell>
          <cell r="N991" t="str">
            <v>C</v>
          </cell>
          <cell r="O991" t="str">
            <v>D</v>
          </cell>
          <cell r="P991">
            <v>0</v>
          </cell>
          <cell r="Q991" t="str">
            <v>-</v>
          </cell>
          <cell r="R991">
            <v>0</v>
          </cell>
          <cell r="S991" t="str">
            <v>C</v>
          </cell>
        </row>
        <row r="992">
          <cell r="E992">
            <v>998</v>
          </cell>
          <cell r="F992" t="str">
            <v>TCU007</v>
          </cell>
          <cell r="G992">
            <v>-999</v>
          </cell>
          <cell r="H992">
            <v>25.0015</v>
          </cell>
          <cell r="I992">
            <v>121.30970000000001</v>
          </cell>
          <cell r="J992" t="str">
            <v>IQB</v>
          </cell>
          <cell r="K992" t="str">
            <v>B</v>
          </cell>
          <cell r="L992">
            <v>0</v>
          </cell>
          <cell r="M992">
            <v>0</v>
          </cell>
          <cell r="N992" t="str">
            <v>C</v>
          </cell>
          <cell r="O992" t="str">
            <v>D</v>
          </cell>
          <cell r="P992">
            <v>0</v>
          </cell>
          <cell r="Q992" t="str">
            <v>-</v>
          </cell>
          <cell r="R992">
            <v>0</v>
          </cell>
          <cell r="S992" t="str">
            <v>C</v>
          </cell>
        </row>
        <row r="993">
          <cell r="E993">
            <v>999</v>
          </cell>
          <cell r="F993" t="str">
            <v>TCU008</v>
          </cell>
          <cell r="G993">
            <v>-999</v>
          </cell>
          <cell r="H993">
            <v>25.0092</v>
          </cell>
          <cell r="I993">
            <v>121.2062</v>
          </cell>
          <cell r="J993" t="str">
            <v>IQB</v>
          </cell>
          <cell r="K993" t="str">
            <v>B</v>
          </cell>
          <cell r="L993">
            <v>0</v>
          </cell>
          <cell r="M993">
            <v>0</v>
          </cell>
          <cell r="N993" t="str">
            <v>C</v>
          </cell>
          <cell r="O993" t="str">
            <v>C</v>
          </cell>
          <cell r="P993">
            <v>0</v>
          </cell>
          <cell r="Q993" t="str">
            <v>-</v>
          </cell>
          <cell r="R993">
            <v>0</v>
          </cell>
          <cell r="S993" t="str">
            <v>C</v>
          </cell>
        </row>
        <row r="994">
          <cell r="E994">
            <v>1000</v>
          </cell>
          <cell r="F994" t="str">
            <v>TCU009</v>
          </cell>
          <cell r="G994">
            <v>-999</v>
          </cell>
          <cell r="H994">
            <v>24.965499999999999</v>
          </cell>
          <cell r="I994">
            <v>121.22</v>
          </cell>
          <cell r="J994" t="str">
            <v>LQB</v>
          </cell>
          <cell r="K994" t="str">
            <v>B</v>
          </cell>
          <cell r="L994">
            <v>0</v>
          </cell>
          <cell r="M994">
            <v>0</v>
          </cell>
          <cell r="N994" t="str">
            <v>C</v>
          </cell>
          <cell r="O994" t="str">
            <v>D</v>
          </cell>
          <cell r="P994">
            <v>0</v>
          </cell>
          <cell r="Q994" t="str">
            <v>-</v>
          </cell>
          <cell r="R994">
            <v>0</v>
          </cell>
          <cell r="S994" t="str">
            <v>C</v>
          </cell>
        </row>
        <row r="995">
          <cell r="E995">
            <v>1001</v>
          </cell>
          <cell r="F995" t="str">
            <v>TCU010</v>
          </cell>
          <cell r="G995">
            <v>-999</v>
          </cell>
          <cell r="H995">
            <v>25.000299999999999</v>
          </cell>
          <cell r="I995">
            <v>121.1533</v>
          </cell>
          <cell r="J995" t="str">
            <v>IQB</v>
          </cell>
          <cell r="K995" t="str">
            <v>B</v>
          </cell>
          <cell r="L995">
            <v>0</v>
          </cell>
          <cell r="M995">
            <v>0</v>
          </cell>
          <cell r="N995" t="str">
            <v>C</v>
          </cell>
          <cell r="O995" t="str">
            <v>C</v>
          </cell>
          <cell r="P995">
            <v>0</v>
          </cell>
          <cell r="Q995" t="str">
            <v>-</v>
          </cell>
          <cell r="R995">
            <v>0</v>
          </cell>
          <cell r="S995" t="str">
            <v>C</v>
          </cell>
        </row>
        <row r="996">
          <cell r="E996">
            <v>1002</v>
          </cell>
          <cell r="F996" t="str">
            <v>TCU011</v>
          </cell>
          <cell r="G996">
            <v>-999</v>
          </cell>
          <cell r="H996">
            <v>24.8855</v>
          </cell>
          <cell r="I996">
            <v>121.2783</v>
          </cell>
          <cell r="J996" t="str">
            <v>IHC</v>
          </cell>
          <cell r="K996" t="str">
            <v>C</v>
          </cell>
          <cell r="L996">
            <v>0</v>
          </cell>
          <cell r="M996">
            <v>0</v>
          </cell>
          <cell r="N996" t="str">
            <v>C</v>
          </cell>
          <cell r="O996" t="str">
            <v>D</v>
          </cell>
          <cell r="P996">
            <v>0</v>
          </cell>
          <cell r="Q996" t="str">
            <v>-</v>
          </cell>
          <cell r="R996">
            <v>0</v>
          </cell>
          <cell r="S996" t="str">
            <v>C</v>
          </cell>
        </row>
        <row r="997">
          <cell r="E997">
            <v>1003</v>
          </cell>
          <cell r="F997" t="str">
            <v>TCU014</v>
          </cell>
          <cell r="G997">
            <v>-999</v>
          </cell>
          <cell r="H997">
            <v>25.046299999999999</v>
          </cell>
          <cell r="I997">
            <v>121.3075</v>
          </cell>
          <cell r="J997" t="str">
            <v>IHD</v>
          </cell>
          <cell r="K997" t="str">
            <v>D</v>
          </cell>
          <cell r="L997">
            <v>0</v>
          </cell>
          <cell r="M997">
            <v>0</v>
          </cell>
          <cell r="N997" t="str">
            <v>C</v>
          </cell>
          <cell r="O997" t="str">
            <v>D</v>
          </cell>
          <cell r="P997">
            <v>0</v>
          </cell>
          <cell r="Q997" t="str">
            <v>-</v>
          </cell>
          <cell r="R997">
            <v>0</v>
          </cell>
          <cell r="S997" t="str">
            <v>C</v>
          </cell>
        </row>
        <row r="998">
          <cell r="E998">
            <v>1004</v>
          </cell>
          <cell r="F998" t="str">
            <v>TCU015</v>
          </cell>
          <cell r="G998">
            <v>-999</v>
          </cell>
          <cell r="H998">
            <v>24.757200000000001</v>
          </cell>
          <cell r="I998">
            <v>120.9345</v>
          </cell>
          <cell r="J998" t="str">
            <v>IQB</v>
          </cell>
          <cell r="K998" t="str">
            <v>B</v>
          </cell>
          <cell r="L998">
            <v>0</v>
          </cell>
          <cell r="M998">
            <v>0</v>
          </cell>
          <cell r="N998" t="str">
            <v>C</v>
          </cell>
          <cell r="O998" t="str">
            <v>C</v>
          </cell>
          <cell r="P998">
            <v>0</v>
          </cell>
          <cell r="Q998" t="str">
            <v>-</v>
          </cell>
          <cell r="R998">
            <v>0</v>
          </cell>
          <cell r="S998" t="str">
            <v>C</v>
          </cell>
        </row>
        <row r="999">
          <cell r="E999">
            <v>1005</v>
          </cell>
          <cell r="F999" t="str">
            <v>TCU017</v>
          </cell>
          <cell r="G999">
            <v>-999</v>
          </cell>
          <cell r="H999">
            <v>24.780799999999999</v>
          </cell>
          <cell r="I999">
            <v>121.0068</v>
          </cell>
          <cell r="J999" t="str">
            <v>LQD</v>
          </cell>
          <cell r="K999" t="str">
            <v>D</v>
          </cell>
          <cell r="L999">
            <v>0</v>
          </cell>
          <cell r="M999">
            <v>0</v>
          </cell>
          <cell r="N999" t="str">
            <v>C</v>
          </cell>
          <cell r="O999" t="str">
            <v>D</v>
          </cell>
          <cell r="P999">
            <v>0</v>
          </cell>
          <cell r="Q999" t="str">
            <v>-</v>
          </cell>
          <cell r="R999">
            <v>0</v>
          </cell>
          <cell r="S999" t="str">
            <v>C</v>
          </cell>
        </row>
        <row r="1000">
          <cell r="E1000">
            <v>1006</v>
          </cell>
          <cell r="F1000" t="str">
            <v>TCU018</v>
          </cell>
          <cell r="G1000">
            <v>-999</v>
          </cell>
          <cell r="H1000">
            <v>24.88</v>
          </cell>
          <cell r="I1000">
            <v>121.0535</v>
          </cell>
          <cell r="J1000" t="str">
            <v>IQB</v>
          </cell>
          <cell r="K1000" t="str">
            <v>B</v>
          </cell>
          <cell r="L1000">
            <v>0</v>
          </cell>
          <cell r="M1000">
            <v>0</v>
          </cell>
          <cell r="N1000" t="str">
            <v>C</v>
          </cell>
          <cell r="O1000" t="str">
            <v>C</v>
          </cell>
          <cell r="P1000">
            <v>0</v>
          </cell>
          <cell r="Q1000" t="str">
            <v>-</v>
          </cell>
          <cell r="R1000">
            <v>0</v>
          </cell>
          <cell r="S1000" t="str">
            <v>C</v>
          </cell>
        </row>
        <row r="1001">
          <cell r="E1001">
            <v>1007</v>
          </cell>
          <cell r="F1001" t="str">
            <v>TCU025</v>
          </cell>
          <cell r="G1001">
            <v>-999</v>
          </cell>
          <cell r="H1001">
            <v>24.706499999999998</v>
          </cell>
          <cell r="I1001">
            <v>121.176</v>
          </cell>
          <cell r="J1001" t="str">
            <v>IMA</v>
          </cell>
          <cell r="K1001" t="str">
            <v>A</v>
          </cell>
          <cell r="L1001">
            <v>0</v>
          </cell>
          <cell r="M1001">
            <v>0</v>
          </cell>
          <cell r="N1001" t="str">
            <v>C</v>
          </cell>
          <cell r="O1001" t="str">
            <v>B</v>
          </cell>
          <cell r="P1001">
            <v>0</v>
          </cell>
          <cell r="Q1001" t="str">
            <v>-</v>
          </cell>
          <cell r="R1001">
            <v>0</v>
          </cell>
          <cell r="S1001" t="str">
            <v>C</v>
          </cell>
        </row>
        <row r="1002">
          <cell r="E1002">
            <v>1008</v>
          </cell>
          <cell r="F1002" t="str">
            <v>TCU026</v>
          </cell>
          <cell r="G1002">
            <v>-999</v>
          </cell>
          <cell r="H1002">
            <v>24.775700000000001</v>
          </cell>
          <cell r="I1002">
            <v>121.075</v>
          </cell>
          <cell r="J1002" t="str">
            <v>IHB</v>
          </cell>
          <cell r="K1002" t="str">
            <v>B</v>
          </cell>
          <cell r="L1002">
            <v>0</v>
          </cell>
          <cell r="M1002">
            <v>0</v>
          </cell>
          <cell r="N1002" t="str">
            <v>C</v>
          </cell>
          <cell r="O1002" t="str">
            <v>D</v>
          </cell>
          <cell r="P1002">
            <v>0</v>
          </cell>
          <cell r="Q1002" t="str">
            <v>-</v>
          </cell>
          <cell r="R1002">
            <v>0</v>
          </cell>
          <cell r="S1002" t="str">
            <v>C</v>
          </cell>
        </row>
        <row r="1003">
          <cell r="E1003">
            <v>1009</v>
          </cell>
          <cell r="F1003" t="str">
            <v>TCU029</v>
          </cell>
          <cell r="G1003">
            <v>-999</v>
          </cell>
          <cell r="H1003">
            <v>24.558800000000002</v>
          </cell>
          <cell r="I1003">
            <v>120.7492</v>
          </cell>
          <cell r="J1003" t="str">
            <v>IQB</v>
          </cell>
          <cell r="K1003" t="str">
            <v>B</v>
          </cell>
          <cell r="L1003">
            <v>0</v>
          </cell>
          <cell r="M1003">
            <v>0</v>
          </cell>
          <cell r="N1003" t="str">
            <v>C</v>
          </cell>
          <cell r="O1003" t="str">
            <v>C</v>
          </cell>
          <cell r="P1003">
            <v>0</v>
          </cell>
          <cell r="Q1003" t="str">
            <v>-</v>
          </cell>
          <cell r="R1003">
            <v>0</v>
          </cell>
          <cell r="S1003" t="str">
            <v>C</v>
          </cell>
        </row>
        <row r="1004">
          <cell r="E1004">
            <v>1010</v>
          </cell>
          <cell r="F1004" t="str">
            <v>TCU031</v>
          </cell>
          <cell r="G1004">
            <v>-999</v>
          </cell>
          <cell r="H1004">
            <v>24.561499999999999</v>
          </cell>
          <cell r="I1004">
            <v>120.70099999999999</v>
          </cell>
          <cell r="J1004" t="str">
            <v>IQB</v>
          </cell>
          <cell r="K1004" t="str">
            <v>B</v>
          </cell>
          <cell r="L1004">
            <v>0</v>
          </cell>
          <cell r="M1004">
            <v>0</v>
          </cell>
          <cell r="N1004" t="str">
            <v>C</v>
          </cell>
          <cell r="O1004" t="str">
            <v>D</v>
          </cell>
          <cell r="P1004">
            <v>0</v>
          </cell>
          <cell r="Q1004" t="str">
            <v>-</v>
          </cell>
          <cell r="R1004">
            <v>0</v>
          </cell>
          <cell r="S1004" t="str">
            <v>C</v>
          </cell>
        </row>
        <row r="1005">
          <cell r="E1005">
            <v>1011</v>
          </cell>
          <cell r="F1005" t="str">
            <v>TCU033</v>
          </cell>
          <cell r="G1005">
            <v>-999</v>
          </cell>
          <cell r="H1005">
            <v>24.685500000000001</v>
          </cell>
          <cell r="I1005">
            <v>120.8623</v>
          </cell>
          <cell r="J1005" t="str">
            <v>KQB</v>
          </cell>
          <cell r="K1005" t="str">
            <v>B</v>
          </cell>
          <cell r="L1005">
            <v>0</v>
          </cell>
          <cell r="M1005">
            <v>0</v>
          </cell>
          <cell r="N1005" t="str">
            <v>C</v>
          </cell>
          <cell r="O1005" t="str">
            <v>D</v>
          </cell>
          <cell r="P1005">
            <v>0</v>
          </cell>
          <cell r="Q1005" t="str">
            <v>-</v>
          </cell>
          <cell r="R1005">
            <v>0</v>
          </cell>
          <cell r="S1005" t="str">
            <v>C</v>
          </cell>
        </row>
        <row r="1006">
          <cell r="E1006">
            <v>1012</v>
          </cell>
          <cell r="F1006" t="str">
            <v>TCU034</v>
          </cell>
          <cell r="G1006">
            <v>-999</v>
          </cell>
          <cell r="H1006">
            <v>24.638999999999999</v>
          </cell>
          <cell r="I1006">
            <v>120.85680000000001</v>
          </cell>
          <cell r="J1006" t="str">
            <v>IQB</v>
          </cell>
          <cell r="K1006" t="str">
            <v>B</v>
          </cell>
          <cell r="L1006">
            <v>0</v>
          </cell>
          <cell r="M1006">
            <v>0</v>
          </cell>
          <cell r="N1006" t="str">
            <v>C</v>
          </cell>
          <cell r="O1006" t="str">
            <v>C</v>
          </cell>
          <cell r="P1006">
            <v>0</v>
          </cell>
          <cell r="Q1006" t="str">
            <v>-</v>
          </cell>
          <cell r="R1006">
            <v>0</v>
          </cell>
          <cell r="S1006" t="str">
            <v>C</v>
          </cell>
        </row>
        <row r="1007">
          <cell r="E1007">
            <v>1013</v>
          </cell>
          <cell r="F1007" t="str">
            <v>TCU036</v>
          </cell>
          <cell r="G1007">
            <v>-999</v>
          </cell>
          <cell r="H1007">
            <v>24.448799999999999</v>
          </cell>
          <cell r="I1007">
            <v>120.69629999999999</v>
          </cell>
          <cell r="J1007" t="str">
            <v>IQD</v>
          </cell>
          <cell r="K1007" t="str">
            <v>D</v>
          </cell>
          <cell r="L1007">
            <v>0</v>
          </cell>
          <cell r="M1007">
            <v>0</v>
          </cell>
          <cell r="N1007" t="str">
            <v>C</v>
          </cell>
          <cell r="O1007" t="str">
            <v>D</v>
          </cell>
          <cell r="P1007">
            <v>0</v>
          </cell>
          <cell r="Q1007" t="str">
            <v>-</v>
          </cell>
          <cell r="R1007">
            <v>0</v>
          </cell>
          <cell r="S1007" t="str">
            <v>C</v>
          </cell>
        </row>
        <row r="1008">
          <cell r="E1008">
            <v>1014</v>
          </cell>
          <cell r="F1008" t="str">
            <v>TCU038</v>
          </cell>
          <cell r="G1008">
            <v>-999</v>
          </cell>
          <cell r="H1008">
            <v>24.491199999999999</v>
          </cell>
          <cell r="I1008">
            <v>120.663</v>
          </cell>
          <cell r="J1008" t="str">
            <v>IHD</v>
          </cell>
          <cell r="K1008" t="str">
            <v>D</v>
          </cell>
          <cell r="L1008">
            <v>0</v>
          </cell>
          <cell r="M1008">
            <v>0</v>
          </cell>
          <cell r="N1008" t="str">
            <v>A</v>
          </cell>
          <cell r="O1008" t="str">
            <v>D</v>
          </cell>
          <cell r="P1008">
            <v>0</v>
          </cell>
          <cell r="Q1008" t="str">
            <v>-</v>
          </cell>
          <cell r="R1008">
            <v>0</v>
          </cell>
          <cell r="S1008" t="str">
            <v>D</v>
          </cell>
        </row>
        <row r="1009">
          <cell r="E1009">
            <v>1015</v>
          </cell>
          <cell r="F1009" t="str">
            <v>TCU039</v>
          </cell>
          <cell r="G1009">
            <v>-999</v>
          </cell>
          <cell r="H1009">
            <v>24.491700000000002</v>
          </cell>
          <cell r="I1009">
            <v>120.7837</v>
          </cell>
          <cell r="J1009" t="str">
            <v>IQD</v>
          </cell>
          <cell r="K1009" t="str">
            <v>D</v>
          </cell>
          <cell r="L1009">
            <v>0</v>
          </cell>
          <cell r="M1009">
            <v>0</v>
          </cell>
          <cell r="N1009" t="str">
            <v>C</v>
          </cell>
          <cell r="O1009" t="str">
            <v>C</v>
          </cell>
          <cell r="P1009">
            <v>0</v>
          </cell>
          <cell r="Q1009" t="str">
            <v>-</v>
          </cell>
          <cell r="R1009">
            <v>0</v>
          </cell>
          <cell r="S1009" t="str">
            <v>C</v>
          </cell>
        </row>
        <row r="1010">
          <cell r="E1010">
            <v>1016</v>
          </cell>
          <cell r="F1010" t="str">
            <v>TCU040</v>
          </cell>
          <cell r="G1010">
            <v>-999</v>
          </cell>
          <cell r="H1010">
            <v>24.4497</v>
          </cell>
          <cell r="I1010">
            <v>120.6455</v>
          </cell>
          <cell r="J1010" t="str">
            <v>LQB</v>
          </cell>
          <cell r="K1010" t="str">
            <v>B</v>
          </cell>
          <cell r="L1010">
            <v>0</v>
          </cell>
          <cell r="M1010">
            <v>0</v>
          </cell>
          <cell r="N1010" t="str">
            <v>C</v>
          </cell>
          <cell r="O1010" t="str">
            <v>E</v>
          </cell>
          <cell r="P1010">
            <v>0</v>
          </cell>
          <cell r="Q1010" t="str">
            <v>-</v>
          </cell>
          <cell r="R1010">
            <v>0</v>
          </cell>
          <cell r="S1010" t="str">
            <v>C</v>
          </cell>
        </row>
        <row r="1011">
          <cell r="E1011">
            <v>1017</v>
          </cell>
          <cell r="F1011" t="str">
            <v>TCU042</v>
          </cell>
          <cell r="G1011">
            <v>-999</v>
          </cell>
          <cell r="H1011">
            <v>24.554200000000002</v>
          </cell>
          <cell r="I1011">
            <v>120.8077</v>
          </cell>
          <cell r="J1011" t="str">
            <v>IHD</v>
          </cell>
          <cell r="K1011" t="str">
            <v>D</v>
          </cell>
          <cell r="L1011">
            <v>0</v>
          </cell>
          <cell r="M1011">
            <v>0</v>
          </cell>
          <cell r="N1011" t="str">
            <v>C</v>
          </cell>
          <cell r="O1011" t="str">
            <v>D</v>
          </cell>
          <cell r="P1011">
            <v>0</v>
          </cell>
          <cell r="Q1011" t="str">
            <v>-</v>
          </cell>
          <cell r="R1011">
            <v>0</v>
          </cell>
          <cell r="S1011" t="str">
            <v>C</v>
          </cell>
        </row>
        <row r="1012">
          <cell r="E1012">
            <v>1018</v>
          </cell>
          <cell r="F1012" t="str">
            <v>TCU045</v>
          </cell>
          <cell r="G1012">
            <v>-999</v>
          </cell>
          <cell r="H1012">
            <v>24.5412</v>
          </cell>
          <cell r="I1012">
            <v>120.91370000000001</v>
          </cell>
          <cell r="J1012" t="str">
            <v>LHB</v>
          </cell>
          <cell r="K1012" t="str">
            <v>B</v>
          </cell>
          <cell r="L1012">
            <v>0</v>
          </cell>
          <cell r="M1012">
            <v>0</v>
          </cell>
          <cell r="N1012" t="str">
            <v>C</v>
          </cell>
          <cell r="O1012" t="str">
            <v>C</v>
          </cell>
          <cell r="P1012">
            <v>0</v>
          </cell>
          <cell r="Q1012" t="str">
            <v>-</v>
          </cell>
          <cell r="R1012">
            <v>0</v>
          </cell>
          <cell r="S1012" t="str">
            <v>C</v>
          </cell>
        </row>
        <row r="1013">
          <cell r="E1013">
            <v>1019</v>
          </cell>
          <cell r="F1013" t="str">
            <v>TCU046</v>
          </cell>
          <cell r="G1013">
            <v>-999</v>
          </cell>
          <cell r="H1013">
            <v>24.468299999999999</v>
          </cell>
          <cell r="I1013">
            <v>120.85429999999999</v>
          </cell>
          <cell r="J1013" t="str">
            <v>LHB</v>
          </cell>
          <cell r="K1013" t="str">
            <v>B</v>
          </cell>
          <cell r="L1013">
            <v>0</v>
          </cell>
          <cell r="M1013">
            <v>0</v>
          </cell>
          <cell r="N1013" t="str">
            <v>C</v>
          </cell>
          <cell r="O1013" t="str">
            <v>B</v>
          </cell>
          <cell r="P1013">
            <v>0</v>
          </cell>
          <cell r="Q1013" t="str">
            <v>-</v>
          </cell>
          <cell r="R1013">
            <v>0</v>
          </cell>
          <cell r="S1013" t="str">
            <v>C</v>
          </cell>
        </row>
        <row r="1014">
          <cell r="E1014">
            <v>1020</v>
          </cell>
          <cell r="F1014" t="str">
            <v>TCU047</v>
          </cell>
          <cell r="G1014">
            <v>-999</v>
          </cell>
          <cell r="H1014">
            <v>24.6188</v>
          </cell>
          <cell r="I1014">
            <v>120.9387</v>
          </cell>
          <cell r="J1014" t="str">
            <v>LPA</v>
          </cell>
          <cell r="K1014" t="str">
            <v>A</v>
          </cell>
          <cell r="L1014">
            <v>0</v>
          </cell>
          <cell r="M1014">
            <v>0</v>
          </cell>
          <cell r="N1014" t="str">
            <v>C</v>
          </cell>
          <cell r="O1014" t="str">
            <v>C</v>
          </cell>
          <cell r="P1014">
            <v>0</v>
          </cell>
          <cell r="Q1014" t="str">
            <v>-</v>
          </cell>
          <cell r="R1014">
            <v>0</v>
          </cell>
          <cell r="S1014" t="str">
            <v>C</v>
          </cell>
        </row>
        <row r="1015">
          <cell r="E1015">
            <v>1021</v>
          </cell>
          <cell r="F1015" t="str">
            <v>TCU048</v>
          </cell>
          <cell r="G1015">
            <v>-999</v>
          </cell>
          <cell r="H1015">
            <v>24.18</v>
          </cell>
          <cell r="I1015">
            <v>120.59399999999999</v>
          </cell>
          <cell r="J1015" t="str">
            <v>IQB</v>
          </cell>
          <cell r="K1015" t="str">
            <v>B</v>
          </cell>
          <cell r="L1015">
            <v>0</v>
          </cell>
          <cell r="M1015">
            <v>0</v>
          </cell>
          <cell r="N1015" t="str">
            <v>C</v>
          </cell>
          <cell r="O1015" t="str">
            <v>C</v>
          </cell>
          <cell r="P1015">
            <v>0</v>
          </cell>
          <cell r="Q1015" t="str">
            <v>-</v>
          </cell>
          <cell r="R1015">
            <v>0</v>
          </cell>
          <cell r="S1015" t="str">
            <v>C</v>
          </cell>
        </row>
        <row r="1016">
          <cell r="E1016">
            <v>1022</v>
          </cell>
          <cell r="F1016" t="str">
            <v>TCU049</v>
          </cell>
          <cell r="G1016">
            <v>-999</v>
          </cell>
          <cell r="H1016">
            <v>24.178999999999998</v>
          </cell>
          <cell r="I1016">
            <v>120.6902</v>
          </cell>
          <cell r="J1016" t="str">
            <v>IHD</v>
          </cell>
          <cell r="K1016" t="str">
            <v>D</v>
          </cell>
          <cell r="L1016">
            <v>0</v>
          </cell>
          <cell r="M1016">
            <v>0</v>
          </cell>
          <cell r="N1016" t="str">
            <v>C</v>
          </cell>
          <cell r="O1016" t="str">
            <v>D</v>
          </cell>
          <cell r="P1016">
            <v>0</v>
          </cell>
          <cell r="Q1016" t="str">
            <v>-</v>
          </cell>
          <cell r="R1016">
            <v>0</v>
          </cell>
          <cell r="S1016" t="str">
            <v>C</v>
          </cell>
        </row>
        <row r="1017">
          <cell r="E1017">
            <v>1023</v>
          </cell>
          <cell r="F1017" t="str">
            <v>TCU050</v>
          </cell>
          <cell r="G1017">
            <v>-999</v>
          </cell>
          <cell r="H1017">
            <v>24.1815</v>
          </cell>
          <cell r="I1017">
            <v>120.63379999999999</v>
          </cell>
          <cell r="J1017" t="str">
            <v>IHD</v>
          </cell>
          <cell r="K1017" t="str">
            <v>D</v>
          </cell>
          <cell r="L1017">
            <v>0</v>
          </cell>
          <cell r="M1017">
            <v>0</v>
          </cell>
          <cell r="N1017" t="str">
            <v>C</v>
          </cell>
          <cell r="O1017" t="str">
            <v>D</v>
          </cell>
          <cell r="P1017">
            <v>0</v>
          </cell>
          <cell r="Q1017" t="str">
            <v>-</v>
          </cell>
          <cell r="R1017">
            <v>0</v>
          </cell>
          <cell r="S1017" t="str">
            <v>C</v>
          </cell>
        </row>
        <row r="1018">
          <cell r="E1018">
            <v>1024</v>
          </cell>
          <cell r="F1018" t="str">
            <v>TCU051</v>
          </cell>
          <cell r="G1018">
            <v>-999</v>
          </cell>
          <cell r="H1018">
            <v>24.160299999999999</v>
          </cell>
          <cell r="I1018">
            <v>120.65179999999999</v>
          </cell>
          <cell r="J1018" t="str">
            <v>IHD</v>
          </cell>
          <cell r="K1018" t="str">
            <v>D</v>
          </cell>
          <cell r="L1018">
            <v>0</v>
          </cell>
          <cell r="M1018">
            <v>0</v>
          </cell>
          <cell r="N1018" t="str">
            <v>A</v>
          </cell>
          <cell r="O1018" t="str">
            <v>D</v>
          </cell>
          <cell r="P1018">
            <v>0</v>
          </cell>
          <cell r="Q1018" t="str">
            <v>-</v>
          </cell>
          <cell r="R1018">
            <v>0</v>
          </cell>
          <cell r="S1018" t="str">
            <v>D</v>
          </cell>
        </row>
        <row r="1019">
          <cell r="E1019">
            <v>1025</v>
          </cell>
          <cell r="F1019" t="str">
            <v>TCU052</v>
          </cell>
          <cell r="G1019">
            <v>-999</v>
          </cell>
          <cell r="H1019">
            <v>24.198</v>
          </cell>
          <cell r="I1019">
            <v>120.7393</v>
          </cell>
          <cell r="J1019" t="str">
            <v>LPA</v>
          </cell>
          <cell r="K1019" t="str">
            <v>A</v>
          </cell>
          <cell r="L1019">
            <v>0</v>
          </cell>
          <cell r="M1019">
            <v>0</v>
          </cell>
          <cell r="N1019" t="str">
            <v>C</v>
          </cell>
          <cell r="O1019" t="str">
            <v>D</v>
          </cell>
          <cell r="P1019">
            <v>0</v>
          </cell>
          <cell r="Q1019" t="str">
            <v>-</v>
          </cell>
          <cell r="R1019">
            <v>0</v>
          </cell>
          <cell r="S1019" t="str">
            <v>C</v>
          </cell>
        </row>
        <row r="1020">
          <cell r="E1020">
            <v>1026</v>
          </cell>
          <cell r="F1020" t="str">
            <v>TCU053</v>
          </cell>
          <cell r="G1020">
            <v>-999</v>
          </cell>
          <cell r="H1020">
            <v>24.1935</v>
          </cell>
          <cell r="I1020">
            <v>120.6688</v>
          </cell>
          <cell r="J1020" t="str">
            <v>LHD</v>
          </cell>
          <cell r="K1020" t="str">
            <v>D</v>
          </cell>
          <cell r="L1020">
            <v>0</v>
          </cell>
          <cell r="M1020">
            <v>0</v>
          </cell>
          <cell r="N1020" t="str">
            <v>C</v>
          </cell>
          <cell r="O1020" t="str">
            <v>D</v>
          </cell>
          <cell r="P1020">
            <v>0</v>
          </cell>
          <cell r="Q1020" t="str">
            <v>-</v>
          </cell>
          <cell r="R1020">
            <v>0</v>
          </cell>
          <cell r="S1020" t="str">
            <v>C</v>
          </cell>
        </row>
        <row r="1021">
          <cell r="E1021">
            <v>1027</v>
          </cell>
          <cell r="F1021" t="str">
            <v>TCU054</v>
          </cell>
          <cell r="G1021">
            <v>-999</v>
          </cell>
          <cell r="H1021">
            <v>24.161200000000001</v>
          </cell>
          <cell r="I1021">
            <v>120.675</v>
          </cell>
          <cell r="J1021" t="str">
            <v>KHD</v>
          </cell>
          <cell r="K1021" t="str">
            <v>D</v>
          </cell>
          <cell r="L1021">
            <v>0</v>
          </cell>
          <cell r="M1021">
            <v>0</v>
          </cell>
          <cell r="N1021" t="str">
            <v>C</v>
          </cell>
          <cell r="O1021" t="str">
            <v>D</v>
          </cell>
          <cell r="P1021">
            <v>0</v>
          </cell>
          <cell r="Q1021" t="str">
            <v>-</v>
          </cell>
          <cell r="R1021">
            <v>0</v>
          </cell>
          <cell r="S1021" t="str">
            <v>C</v>
          </cell>
        </row>
        <row r="1022">
          <cell r="E1022">
            <v>1028</v>
          </cell>
          <cell r="F1022" t="str">
            <v>TCU055</v>
          </cell>
          <cell r="G1022">
            <v>-999</v>
          </cell>
          <cell r="H1022">
            <v>24.139199999999999</v>
          </cell>
          <cell r="I1022">
            <v>120.6643</v>
          </cell>
          <cell r="J1022" t="str">
            <v>IHD</v>
          </cell>
          <cell r="K1022" t="str">
            <v>D</v>
          </cell>
          <cell r="L1022">
            <v>0</v>
          </cell>
          <cell r="M1022">
            <v>0</v>
          </cell>
          <cell r="N1022" t="str">
            <v>A</v>
          </cell>
          <cell r="O1022" t="str">
            <v>D</v>
          </cell>
          <cell r="P1022">
            <v>0</v>
          </cell>
          <cell r="Q1022" t="str">
            <v>-</v>
          </cell>
          <cell r="R1022">
            <v>0</v>
          </cell>
          <cell r="S1022" t="str">
            <v>D</v>
          </cell>
        </row>
        <row r="1023">
          <cell r="E1023">
            <v>1029</v>
          </cell>
          <cell r="F1023" t="str">
            <v>TCU056</v>
          </cell>
          <cell r="G1023">
            <v>-999</v>
          </cell>
          <cell r="H1023">
            <v>24.158799999999999</v>
          </cell>
          <cell r="I1023">
            <v>120.6238</v>
          </cell>
          <cell r="J1023" t="str">
            <v>IHD</v>
          </cell>
          <cell r="K1023" t="str">
            <v>D</v>
          </cell>
          <cell r="L1023">
            <v>0</v>
          </cell>
          <cell r="M1023">
            <v>0</v>
          </cell>
          <cell r="N1023" t="str">
            <v>C</v>
          </cell>
          <cell r="O1023" t="str">
            <v>D</v>
          </cell>
          <cell r="P1023">
            <v>0</v>
          </cell>
          <cell r="Q1023" t="str">
            <v>-</v>
          </cell>
          <cell r="R1023">
            <v>0</v>
          </cell>
          <cell r="S1023" t="str">
            <v>C</v>
          </cell>
        </row>
        <row r="1024">
          <cell r="E1024">
            <v>1030</v>
          </cell>
          <cell r="F1024" t="str">
            <v>TCU057</v>
          </cell>
          <cell r="G1024">
            <v>-999</v>
          </cell>
          <cell r="H1024">
            <v>24.173200000000001</v>
          </cell>
          <cell r="I1024">
            <v>120.61069999999999</v>
          </cell>
          <cell r="J1024" t="str">
            <v>IQB</v>
          </cell>
          <cell r="K1024" t="str">
            <v>B</v>
          </cell>
          <cell r="L1024">
            <v>0</v>
          </cell>
          <cell r="M1024">
            <v>0</v>
          </cell>
          <cell r="N1024" t="str">
            <v>C</v>
          </cell>
          <cell r="O1024" t="str">
            <v>C</v>
          </cell>
          <cell r="P1024">
            <v>0</v>
          </cell>
          <cell r="Q1024" t="str">
            <v>-</v>
          </cell>
          <cell r="R1024">
            <v>0</v>
          </cell>
          <cell r="S1024" t="str">
            <v>C</v>
          </cell>
        </row>
        <row r="1025">
          <cell r="E1025">
            <v>1031</v>
          </cell>
          <cell r="F1025" t="str">
            <v>TCU059</v>
          </cell>
          <cell r="G1025">
            <v>-999</v>
          </cell>
          <cell r="H1025">
            <v>24.268699999999999</v>
          </cell>
          <cell r="I1025">
            <v>120.5637</v>
          </cell>
          <cell r="J1025" t="str">
            <v>IHD</v>
          </cell>
          <cell r="K1025" t="str">
            <v>D</v>
          </cell>
          <cell r="L1025">
            <v>0</v>
          </cell>
          <cell r="M1025">
            <v>0</v>
          </cell>
          <cell r="N1025" t="str">
            <v>A</v>
          </cell>
          <cell r="O1025" t="str">
            <v>D</v>
          </cell>
          <cell r="P1025">
            <v>0</v>
          </cell>
          <cell r="Q1025" t="str">
            <v>-</v>
          </cell>
          <cell r="R1025">
            <v>0</v>
          </cell>
          <cell r="S1025" t="str">
            <v>D</v>
          </cell>
        </row>
        <row r="1026">
          <cell r="E1026">
            <v>1032</v>
          </cell>
          <cell r="F1026" t="str">
            <v>TCU060</v>
          </cell>
          <cell r="G1026">
            <v>-999</v>
          </cell>
          <cell r="H1026">
            <v>24.224699999999999</v>
          </cell>
          <cell r="I1026">
            <v>120.64400000000001</v>
          </cell>
          <cell r="J1026" t="str">
            <v>IHD</v>
          </cell>
          <cell r="K1026" t="str">
            <v>D</v>
          </cell>
          <cell r="L1026">
            <v>0</v>
          </cell>
          <cell r="M1026">
            <v>0</v>
          </cell>
          <cell r="N1026" t="str">
            <v>A</v>
          </cell>
          <cell r="O1026" t="str">
            <v>D</v>
          </cell>
          <cell r="P1026">
            <v>0</v>
          </cell>
          <cell r="Q1026" t="str">
            <v>-</v>
          </cell>
          <cell r="R1026">
            <v>0</v>
          </cell>
          <cell r="S1026" t="str">
            <v>D</v>
          </cell>
        </row>
        <row r="1027">
          <cell r="E1027">
            <v>1033</v>
          </cell>
          <cell r="F1027" t="str">
            <v>TCU061</v>
          </cell>
          <cell r="G1027">
            <v>-999</v>
          </cell>
          <cell r="H1027">
            <v>24.1355</v>
          </cell>
          <cell r="I1027">
            <v>120.54900000000001</v>
          </cell>
          <cell r="J1027" t="str">
            <v>IHD</v>
          </cell>
          <cell r="K1027" t="str">
            <v>D</v>
          </cell>
          <cell r="L1027">
            <v>0</v>
          </cell>
          <cell r="M1027">
            <v>0</v>
          </cell>
          <cell r="N1027" t="str">
            <v>A</v>
          </cell>
          <cell r="O1027" t="str">
            <v>D</v>
          </cell>
          <cell r="P1027">
            <v>0</v>
          </cell>
          <cell r="Q1027" t="str">
            <v>-</v>
          </cell>
          <cell r="R1027">
            <v>0</v>
          </cell>
          <cell r="S1027" t="str">
            <v>D</v>
          </cell>
        </row>
        <row r="1028">
          <cell r="E1028">
            <v>1034</v>
          </cell>
          <cell r="F1028" t="str">
            <v>TCU063</v>
          </cell>
          <cell r="G1028">
            <v>-999</v>
          </cell>
          <cell r="H1028">
            <v>24.1083</v>
          </cell>
          <cell r="I1028">
            <v>120.61579999999999</v>
          </cell>
          <cell r="J1028" t="str">
            <v>IHD</v>
          </cell>
          <cell r="K1028" t="str">
            <v>D</v>
          </cell>
          <cell r="L1028">
            <v>0</v>
          </cell>
          <cell r="M1028">
            <v>0</v>
          </cell>
          <cell r="N1028" t="str">
            <v>C</v>
          </cell>
          <cell r="O1028" t="str">
            <v>D</v>
          </cell>
          <cell r="P1028">
            <v>0</v>
          </cell>
          <cell r="Q1028" t="str">
            <v>-</v>
          </cell>
          <cell r="R1028">
            <v>0</v>
          </cell>
          <cell r="S1028" t="str">
            <v>C</v>
          </cell>
        </row>
        <row r="1029">
          <cell r="E1029">
            <v>1035</v>
          </cell>
          <cell r="F1029" t="str">
            <v>TCU064</v>
          </cell>
          <cell r="G1029">
            <v>-999</v>
          </cell>
          <cell r="H1029">
            <v>24.345700000000001</v>
          </cell>
          <cell r="I1029">
            <v>120.61</v>
          </cell>
          <cell r="J1029" t="str">
            <v>IHD</v>
          </cell>
          <cell r="K1029" t="str">
            <v>D</v>
          </cell>
          <cell r="L1029">
            <v>0</v>
          </cell>
          <cell r="M1029">
            <v>0</v>
          </cell>
          <cell r="N1029" t="str">
            <v>C</v>
          </cell>
          <cell r="O1029" t="str">
            <v>D</v>
          </cell>
          <cell r="P1029">
            <v>0</v>
          </cell>
          <cell r="Q1029" t="str">
            <v>-</v>
          </cell>
          <cell r="R1029">
            <v>0</v>
          </cell>
          <cell r="S1029" t="str">
            <v>C</v>
          </cell>
        </row>
        <row r="1030">
          <cell r="E1030">
            <v>1036</v>
          </cell>
          <cell r="F1030" t="str">
            <v>TCU065</v>
          </cell>
          <cell r="G1030">
            <v>-999</v>
          </cell>
          <cell r="H1030">
            <v>24.058800000000002</v>
          </cell>
          <cell r="I1030">
            <v>120.69119999999999</v>
          </cell>
          <cell r="J1030" t="str">
            <v>IHD</v>
          </cell>
          <cell r="K1030" t="str">
            <v>D</v>
          </cell>
          <cell r="L1030">
            <v>0</v>
          </cell>
          <cell r="M1030">
            <v>0</v>
          </cell>
          <cell r="N1030" t="str">
            <v>A</v>
          </cell>
          <cell r="O1030" t="str">
            <v>D</v>
          </cell>
          <cell r="P1030">
            <v>0</v>
          </cell>
          <cell r="Q1030" t="str">
            <v>-</v>
          </cell>
          <cell r="R1030">
            <v>0</v>
          </cell>
          <cell r="S1030" t="str">
            <v>D</v>
          </cell>
        </row>
        <row r="1031">
          <cell r="E1031">
            <v>1037</v>
          </cell>
          <cell r="F1031" t="str">
            <v>TCU067</v>
          </cell>
          <cell r="G1031">
            <v>-999</v>
          </cell>
          <cell r="H1031">
            <v>24.091200000000001</v>
          </cell>
          <cell r="I1031">
            <v>120.72</v>
          </cell>
          <cell r="J1031" t="str">
            <v>MHB</v>
          </cell>
          <cell r="K1031" t="str">
            <v>B</v>
          </cell>
          <cell r="L1031">
            <v>0</v>
          </cell>
          <cell r="M1031">
            <v>0</v>
          </cell>
          <cell r="N1031" t="str">
            <v>C</v>
          </cell>
          <cell r="O1031" t="str">
            <v>D</v>
          </cell>
          <cell r="P1031">
            <v>0</v>
          </cell>
          <cell r="Q1031" t="str">
            <v>-</v>
          </cell>
          <cell r="R1031">
            <v>0</v>
          </cell>
          <cell r="S1031" t="str">
            <v>C</v>
          </cell>
        </row>
        <row r="1032">
          <cell r="E1032">
            <v>1038</v>
          </cell>
          <cell r="F1032" t="str">
            <v>TCU068</v>
          </cell>
          <cell r="G1032">
            <v>-999</v>
          </cell>
          <cell r="H1032">
            <v>24.277200000000001</v>
          </cell>
          <cell r="I1032">
            <v>120.7658</v>
          </cell>
          <cell r="J1032" t="str">
            <v>MPA</v>
          </cell>
          <cell r="K1032" t="str">
            <v>A</v>
          </cell>
          <cell r="L1032">
            <v>0</v>
          </cell>
          <cell r="M1032">
            <v>0</v>
          </cell>
          <cell r="N1032" t="str">
            <v>C</v>
          </cell>
          <cell r="O1032" t="str">
            <v>D</v>
          </cell>
          <cell r="P1032">
            <v>0</v>
          </cell>
          <cell r="Q1032" t="str">
            <v>-</v>
          </cell>
          <cell r="R1032">
            <v>0</v>
          </cell>
          <cell r="S1032" t="str">
            <v>C</v>
          </cell>
        </row>
        <row r="1033">
          <cell r="E1033">
            <v>1039</v>
          </cell>
          <cell r="F1033" t="str">
            <v>TCU070</v>
          </cell>
          <cell r="G1033">
            <v>-999</v>
          </cell>
          <cell r="H1033">
            <v>24.196000000000002</v>
          </cell>
          <cell r="I1033">
            <v>120.5403</v>
          </cell>
          <cell r="J1033" t="str">
            <v>KQE</v>
          </cell>
          <cell r="K1033" t="str">
            <v>E</v>
          </cell>
          <cell r="L1033">
            <v>0</v>
          </cell>
          <cell r="M1033">
            <v>0</v>
          </cell>
          <cell r="N1033" t="str">
            <v>C</v>
          </cell>
          <cell r="O1033" t="str">
            <v>C</v>
          </cell>
          <cell r="P1033">
            <v>0</v>
          </cell>
          <cell r="Q1033" t="str">
            <v>-</v>
          </cell>
          <cell r="R1033">
            <v>0</v>
          </cell>
          <cell r="S1033" t="str">
            <v>C</v>
          </cell>
        </row>
        <row r="1034">
          <cell r="E1034">
            <v>1040</v>
          </cell>
          <cell r="F1034" t="str">
            <v>TCU071</v>
          </cell>
          <cell r="G1034">
            <v>-999</v>
          </cell>
          <cell r="H1034">
            <v>23.985499999999998</v>
          </cell>
          <cell r="I1034">
            <v>120.78830000000001</v>
          </cell>
          <cell r="J1034" t="str">
            <v>IMA</v>
          </cell>
          <cell r="K1034" t="str">
            <v>A</v>
          </cell>
          <cell r="L1034">
            <v>0</v>
          </cell>
          <cell r="M1034">
            <v>0</v>
          </cell>
          <cell r="N1034" t="str">
            <v>C</v>
          </cell>
          <cell r="O1034" t="str">
            <v>C</v>
          </cell>
          <cell r="P1034">
            <v>0</v>
          </cell>
          <cell r="Q1034" t="str">
            <v>-</v>
          </cell>
          <cell r="R1034">
            <v>0</v>
          </cell>
          <cell r="S1034" t="str">
            <v>C</v>
          </cell>
        </row>
        <row r="1035">
          <cell r="E1035">
            <v>1041</v>
          </cell>
          <cell r="F1035" t="str">
            <v>TCU072</v>
          </cell>
          <cell r="G1035">
            <v>-999</v>
          </cell>
          <cell r="H1035">
            <v>24.040700000000001</v>
          </cell>
          <cell r="I1035">
            <v>120.8488</v>
          </cell>
          <cell r="J1035" t="str">
            <v>IHB</v>
          </cell>
          <cell r="K1035" t="str">
            <v>B</v>
          </cell>
          <cell r="L1035">
            <v>0</v>
          </cell>
          <cell r="M1035">
            <v>0</v>
          </cell>
          <cell r="N1035" t="str">
            <v>C</v>
          </cell>
          <cell r="O1035" t="str">
            <v>D</v>
          </cell>
          <cell r="P1035">
            <v>0</v>
          </cell>
          <cell r="Q1035" t="str">
            <v>-</v>
          </cell>
          <cell r="R1035">
            <v>0</v>
          </cell>
          <cell r="S1035" t="str">
            <v>C</v>
          </cell>
        </row>
        <row r="1036">
          <cell r="E1036">
            <v>1042</v>
          </cell>
          <cell r="F1036" t="str">
            <v>TCU074</v>
          </cell>
          <cell r="G1036">
            <v>-999</v>
          </cell>
          <cell r="H1036">
            <v>23.962199999999999</v>
          </cell>
          <cell r="I1036">
            <v>120.9618</v>
          </cell>
          <cell r="J1036" t="str">
            <v>IHD</v>
          </cell>
          <cell r="K1036" t="str">
            <v>D</v>
          </cell>
          <cell r="L1036">
            <v>0</v>
          </cell>
          <cell r="M1036">
            <v>0</v>
          </cell>
          <cell r="N1036" t="str">
            <v>C</v>
          </cell>
          <cell r="O1036" t="str">
            <v>D</v>
          </cell>
          <cell r="P1036">
            <v>0</v>
          </cell>
          <cell r="Q1036" t="str">
            <v>-</v>
          </cell>
          <cell r="R1036">
            <v>0</v>
          </cell>
          <cell r="S1036" t="str">
            <v>C</v>
          </cell>
        </row>
        <row r="1037">
          <cell r="E1037">
            <v>1043</v>
          </cell>
          <cell r="F1037" t="str">
            <v>TCU075</v>
          </cell>
          <cell r="G1037">
            <v>-999</v>
          </cell>
          <cell r="H1037">
            <v>23.982700000000001</v>
          </cell>
          <cell r="I1037">
            <v>120.6778</v>
          </cell>
          <cell r="J1037" t="str">
            <v>LHD</v>
          </cell>
          <cell r="K1037" t="str">
            <v>D</v>
          </cell>
          <cell r="L1037">
            <v>0</v>
          </cell>
          <cell r="M1037">
            <v>0</v>
          </cell>
          <cell r="N1037" t="str">
            <v>C</v>
          </cell>
          <cell r="O1037" t="str">
            <v>D</v>
          </cell>
          <cell r="P1037">
            <v>0</v>
          </cell>
          <cell r="Q1037" t="str">
            <v>-</v>
          </cell>
          <cell r="R1037">
            <v>0</v>
          </cell>
          <cell r="S1037" t="str">
            <v>C</v>
          </cell>
        </row>
        <row r="1038">
          <cell r="E1038">
            <v>1044</v>
          </cell>
          <cell r="F1038" t="str">
            <v>TCU076</v>
          </cell>
          <cell r="G1038">
            <v>-999</v>
          </cell>
          <cell r="H1038">
            <v>23.907699999999998</v>
          </cell>
          <cell r="I1038">
            <v>120.67570000000001</v>
          </cell>
          <cell r="J1038" t="str">
            <v>LHD</v>
          </cell>
          <cell r="K1038" t="str">
            <v>D</v>
          </cell>
          <cell r="L1038">
            <v>0</v>
          </cell>
          <cell r="M1038">
            <v>0</v>
          </cell>
          <cell r="N1038" t="str">
            <v>C</v>
          </cell>
          <cell r="O1038" t="str">
            <v>D</v>
          </cell>
          <cell r="P1038">
            <v>0</v>
          </cell>
          <cell r="Q1038" t="str">
            <v>-</v>
          </cell>
          <cell r="R1038">
            <v>0</v>
          </cell>
          <cell r="S1038" t="str">
            <v>C</v>
          </cell>
        </row>
        <row r="1039">
          <cell r="E1039">
            <v>1045</v>
          </cell>
          <cell r="F1039" t="str">
            <v>TCU078</v>
          </cell>
          <cell r="G1039">
            <v>-999</v>
          </cell>
          <cell r="H1039">
            <v>23.812000000000001</v>
          </cell>
          <cell r="I1039">
            <v>120.8455</v>
          </cell>
          <cell r="J1039" t="str">
            <v>IQC</v>
          </cell>
          <cell r="K1039" t="str">
            <v>C</v>
          </cell>
          <cell r="L1039">
            <v>0</v>
          </cell>
          <cell r="M1039">
            <v>0</v>
          </cell>
          <cell r="N1039" t="str">
            <v>C</v>
          </cell>
          <cell r="O1039" t="str">
            <v>D</v>
          </cell>
          <cell r="P1039">
            <v>0</v>
          </cell>
          <cell r="Q1039" t="str">
            <v>-</v>
          </cell>
          <cell r="R1039">
            <v>0</v>
          </cell>
          <cell r="S1039" t="str">
            <v>C</v>
          </cell>
        </row>
        <row r="1040">
          <cell r="E1040">
            <v>1046</v>
          </cell>
          <cell r="F1040" t="str">
            <v>TCU079</v>
          </cell>
          <cell r="G1040">
            <v>-999</v>
          </cell>
          <cell r="H1040">
            <v>23.839500000000001</v>
          </cell>
          <cell r="I1040">
            <v>120.8942</v>
          </cell>
          <cell r="J1040" t="str">
            <v>IQC</v>
          </cell>
          <cell r="K1040" t="str">
            <v>C</v>
          </cell>
          <cell r="L1040">
            <v>0</v>
          </cell>
          <cell r="M1040">
            <v>0</v>
          </cell>
          <cell r="N1040" t="str">
            <v>C</v>
          </cell>
          <cell r="O1040" t="str">
            <v>D</v>
          </cell>
          <cell r="P1040">
            <v>0</v>
          </cell>
          <cell r="Q1040" t="str">
            <v>-</v>
          </cell>
          <cell r="R1040">
            <v>0</v>
          </cell>
          <cell r="S1040" t="str">
            <v>C</v>
          </cell>
        </row>
        <row r="1041">
          <cell r="E1041">
            <v>1047</v>
          </cell>
          <cell r="F1041" t="str">
            <v>TCU081</v>
          </cell>
          <cell r="G1041">
            <v>-999</v>
          </cell>
          <cell r="H1041">
            <v>24.802199999999999</v>
          </cell>
          <cell r="I1041">
            <v>120.9695</v>
          </cell>
          <cell r="J1041" t="str">
            <v>CHD</v>
          </cell>
          <cell r="K1041" t="str">
            <v>D</v>
          </cell>
          <cell r="L1041">
            <v>0</v>
          </cell>
          <cell r="M1041">
            <v>0</v>
          </cell>
          <cell r="N1041" t="str">
            <v>C</v>
          </cell>
          <cell r="O1041" t="str">
            <v>D</v>
          </cell>
          <cell r="P1041">
            <v>0</v>
          </cell>
          <cell r="Q1041" t="str">
            <v>-</v>
          </cell>
          <cell r="R1041">
            <v>0</v>
          </cell>
          <cell r="S1041" t="str">
            <v>C</v>
          </cell>
        </row>
        <row r="1042">
          <cell r="E1042">
            <v>1048</v>
          </cell>
          <cell r="F1042" t="str">
            <v>TCU082</v>
          </cell>
          <cell r="G1042">
            <v>-999</v>
          </cell>
          <cell r="H1042">
            <v>24.147500000000001</v>
          </cell>
          <cell r="I1042">
            <v>120.676</v>
          </cell>
          <cell r="J1042" t="str">
            <v>IHD</v>
          </cell>
          <cell r="K1042" t="str">
            <v>D</v>
          </cell>
          <cell r="L1042">
            <v>0</v>
          </cell>
          <cell r="M1042">
            <v>0</v>
          </cell>
          <cell r="N1042" t="str">
            <v>C</v>
          </cell>
          <cell r="O1042" t="str">
            <v>D</v>
          </cell>
          <cell r="P1042">
            <v>0</v>
          </cell>
          <cell r="Q1042" t="str">
            <v>-</v>
          </cell>
          <cell r="R1042">
            <v>0</v>
          </cell>
          <cell r="S1042" t="str">
            <v>C</v>
          </cell>
        </row>
        <row r="1043">
          <cell r="E1043">
            <v>1049</v>
          </cell>
          <cell r="F1043" t="str">
            <v>TCU083</v>
          </cell>
          <cell r="G1043">
            <v>-999</v>
          </cell>
          <cell r="H1043">
            <v>24.97</v>
          </cell>
          <cell r="I1043">
            <v>121.1867</v>
          </cell>
          <cell r="J1043" t="str">
            <v>LQB</v>
          </cell>
          <cell r="K1043" t="str">
            <v>B</v>
          </cell>
          <cell r="L1043">
            <v>0</v>
          </cell>
          <cell r="M1043">
            <v>0</v>
          </cell>
          <cell r="N1043" t="str">
            <v>A</v>
          </cell>
          <cell r="O1043" t="str">
            <v>C</v>
          </cell>
          <cell r="P1043">
            <v>0</v>
          </cell>
          <cell r="Q1043" t="str">
            <v>-</v>
          </cell>
          <cell r="R1043">
            <v>0</v>
          </cell>
          <cell r="S1043" t="str">
            <v>D</v>
          </cell>
        </row>
        <row r="1044">
          <cell r="E1044">
            <v>1050</v>
          </cell>
          <cell r="F1044" t="str">
            <v>TCU084</v>
          </cell>
          <cell r="G1044">
            <v>-999</v>
          </cell>
          <cell r="H1044">
            <v>23.882999999999999</v>
          </cell>
          <cell r="I1044">
            <v>120.8998</v>
          </cell>
          <cell r="J1044" t="str">
            <v>AEA</v>
          </cell>
          <cell r="K1044" t="str">
            <v>A</v>
          </cell>
          <cell r="L1044">
            <v>0</v>
          </cell>
          <cell r="M1044">
            <v>0</v>
          </cell>
          <cell r="N1044" t="str">
            <v>C</v>
          </cell>
          <cell r="O1044" t="str">
            <v>B</v>
          </cell>
          <cell r="P1044">
            <v>0</v>
          </cell>
          <cell r="Q1044" t="str">
            <v>-</v>
          </cell>
          <cell r="R1044">
            <v>0</v>
          </cell>
          <cell r="S1044" t="str">
            <v>C</v>
          </cell>
        </row>
        <row r="1045">
          <cell r="E1045">
            <v>1051</v>
          </cell>
          <cell r="F1045" t="str">
            <v>TCU085</v>
          </cell>
          <cell r="G1045">
            <v>-999</v>
          </cell>
          <cell r="H1045">
            <v>24.6755</v>
          </cell>
          <cell r="I1045">
            <v>121.3583</v>
          </cell>
          <cell r="J1045" t="str">
            <v>IOA</v>
          </cell>
          <cell r="K1045" t="str">
            <v>A</v>
          </cell>
          <cell r="L1045">
            <v>0</v>
          </cell>
          <cell r="M1045">
            <v>0</v>
          </cell>
          <cell r="N1045" t="str">
            <v>D</v>
          </cell>
          <cell r="O1045" t="str">
            <v>B</v>
          </cell>
          <cell r="P1045">
            <v>0</v>
          </cell>
          <cell r="Q1045" t="str">
            <v>-</v>
          </cell>
          <cell r="R1045">
            <v>0</v>
          </cell>
          <cell r="S1045" t="str">
            <v>B</v>
          </cell>
        </row>
        <row r="1046">
          <cell r="E1046">
            <v>1052</v>
          </cell>
          <cell r="F1046" t="str">
            <v>TCU087</v>
          </cell>
          <cell r="G1046">
            <v>-999</v>
          </cell>
          <cell r="H1046">
            <v>24.348199999999999</v>
          </cell>
          <cell r="I1046">
            <v>120.77330000000001</v>
          </cell>
          <cell r="J1046" t="str">
            <v>IHB</v>
          </cell>
          <cell r="K1046" t="str">
            <v>B</v>
          </cell>
          <cell r="L1046">
            <v>0</v>
          </cell>
          <cell r="M1046">
            <v>0</v>
          </cell>
          <cell r="N1046" t="str">
            <v>C</v>
          </cell>
          <cell r="O1046" t="str">
            <v>C</v>
          </cell>
          <cell r="P1046">
            <v>0</v>
          </cell>
          <cell r="Q1046" t="str">
            <v>-</v>
          </cell>
          <cell r="R1046">
            <v>0</v>
          </cell>
          <cell r="S1046" t="str">
            <v>C</v>
          </cell>
        </row>
        <row r="1047">
          <cell r="E1047">
            <v>1053</v>
          </cell>
          <cell r="F1047" t="str">
            <v>TCU089</v>
          </cell>
          <cell r="G1047">
            <v>-999</v>
          </cell>
          <cell r="H1047">
            <v>23.903700000000001</v>
          </cell>
          <cell r="I1047">
            <v>120.8565</v>
          </cell>
          <cell r="J1047" t="str">
            <v>AOA</v>
          </cell>
          <cell r="K1047" t="str">
            <v>A</v>
          </cell>
          <cell r="L1047">
            <v>0</v>
          </cell>
          <cell r="M1047">
            <v>0</v>
          </cell>
          <cell r="N1047" t="str">
            <v>C</v>
          </cell>
          <cell r="O1047" t="str">
            <v>C</v>
          </cell>
          <cell r="P1047">
            <v>0</v>
          </cell>
          <cell r="Q1047" t="str">
            <v>-</v>
          </cell>
          <cell r="R1047">
            <v>0</v>
          </cell>
          <cell r="S1047" t="str">
            <v>C</v>
          </cell>
        </row>
        <row r="1048">
          <cell r="E1048">
            <v>1054</v>
          </cell>
          <cell r="F1048" t="str">
            <v>TCU092</v>
          </cell>
          <cell r="G1048">
            <v>-999</v>
          </cell>
          <cell r="H1048">
            <v>25.011700000000001</v>
          </cell>
          <cell r="I1048">
            <v>121.2792</v>
          </cell>
          <cell r="J1048" t="str">
            <v>IQB</v>
          </cell>
          <cell r="K1048" t="str">
            <v>B</v>
          </cell>
          <cell r="L1048">
            <v>0</v>
          </cell>
          <cell r="M1048">
            <v>0</v>
          </cell>
          <cell r="N1048" t="str">
            <v>C</v>
          </cell>
          <cell r="O1048" t="str">
            <v>D</v>
          </cell>
          <cell r="P1048">
            <v>0</v>
          </cell>
          <cell r="Q1048" t="str">
            <v>-</v>
          </cell>
          <cell r="R1048">
            <v>0</v>
          </cell>
          <cell r="S1048" t="str">
            <v>C</v>
          </cell>
        </row>
        <row r="1049">
          <cell r="E1049">
            <v>1055</v>
          </cell>
          <cell r="F1049" t="str">
            <v>TCU094</v>
          </cell>
          <cell r="G1049">
            <v>-999</v>
          </cell>
          <cell r="H1049">
            <v>24.769500000000001</v>
          </cell>
          <cell r="I1049">
            <v>121.0488</v>
          </cell>
          <cell r="J1049" t="str">
            <v>LQB</v>
          </cell>
          <cell r="K1049" t="str">
            <v>B</v>
          </cell>
          <cell r="L1049">
            <v>0</v>
          </cell>
          <cell r="M1049">
            <v>0</v>
          </cell>
          <cell r="N1049" t="str">
            <v>C</v>
          </cell>
          <cell r="O1049" t="str">
            <v>C</v>
          </cell>
          <cell r="P1049">
            <v>0</v>
          </cell>
          <cell r="Q1049" t="str">
            <v>-</v>
          </cell>
          <cell r="R1049">
            <v>0</v>
          </cell>
          <cell r="S1049" t="str">
            <v>C</v>
          </cell>
        </row>
        <row r="1050">
          <cell r="E1050">
            <v>1056</v>
          </cell>
          <cell r="F1050" t="str">
            <v>TCU095</v>
          </cell>
          <cell r="G1050">
            <v>-999</v>
          </cell>
          <cell r="H1050">
            <v>24.691700000000001</v>
          </cell>
          <cell r="I1050">
            <v>121.01349999999999</v>
          </cell>
          <cell r="J1050" t="str">
            <v>LQB</v>
          </cell>
          <cell r="K1050" t="str">
            <v>B</v>
          </cell>
          <cell r="L1050">
            <v>0</v>
          </cell>
          <cell r="M1050">
            <v>0</v>
          </cell>
          <cell r="N1050" t="str">
            <v>C</v>
          </cell>
          <cell r="O1050" t="str">
            <v>C</v>
          </cell>
          <cell r="P1050">
            <v>0</v>
          </cell>
          <cell r="Q1050" t="str">
            <v>-</v>
          </cell>
          <cell r="R1050">
            <v>0</v>
          </cell>
          <cell r="S1050" t="str">
            <v>C</v>
          </cell>
        </row>
        <row r="1051">
          <cell r="E1051">
            <v>1057</v>
          </cell>
          <cell r="F1051" t="str">
            <v>TCU096</v>
          </cell>
          <cell r="G1051">
            <v>-999</v>
          </cell>
          <cell r="H1051">
            <v>24.7957</v>
          </cell>
          <cell r="I1051">
            <v>120.9558</v>
          </cell>
          <cell r="J1051" t="str">
            <v>IQB</v>
          </cell>
          <cell r="K1051" t="str">
            <v>B</v>
          </cell>
          <cell r="L1051">
            <v>0</v>
          </cell>
          <cell r="M1051">
            <v>0</v>
          </cell>
          <cell r="N1051" t="str">
            <v>C</v>
          </cell>
          <cell r="O1051" t="str">
            <v>D</v>
          </cell>
          <cell r="P1051">
            <v>0</v>
          </cell>
          <cell r="Q1051" t="str">
            <v>-</v>
          </cell>
          <cell r="R1051">
            <v>0</v>
          </cell>
          <cell r="S1051" t="str">
            <v>C</v>
          </cell>
        </row>
        <row r="1052">
          <cell r="E1052">
            <v>1058</v>
          </cell>
          <cell r="F1052" t="str">
            <v>TCU098</v>
          </cell>
          <cell r="G1052">
            <v>-999</v>
          </cell>
          <cell r="H1052">
            <v>24.743300000000001</v>
          </cell>
          <cell r="I1052">
            <v>120.899</v>
          </cell>
          <cell r="J1052" t="str">
            <v>IHC</v>
          </cell>
          <cell r="K1052" t="str">
            <v>C</v>
          </cell>
          <cell r="L1052">
            <v>0</v>
          </cell>
          <cell r="M1052">
            <v>0</v>
          </cell>
          <cell r="N1052" t="str">
            <v>A</v>
          </cell>
          <cell r="O1052" t="str">
            <v>D</v>
          </cell>
          <cell r="P1052">
            <v>0</v>
          </cell>
          <cell r="Q1052" t="str">
            <v>-</v>
          </cell>
          <cell r="R1052">
            <v>0</v>
          </cell>
          <cell r="S1052" t="str">
            <v>D</v>
          </cell>
        </row>
        <row r="1053">
          <cell r="E1053">
            <v>1059</v>
          </cell>
          <cell r="F1053" t="str">
            <v>TCU100</v>
          </cell>
          <cell r="G1053">
            <v>-999</v>
          </cell>
          <cell r="H1053">
            <v>24.1858</v>
          </cell>
          <cell r="I1053">
            <v>120.6153</v>
          </cell>
          <cell r="J1053" t="str">
            <v>IQB</v>
          </cell>
          <cell r="K1053" t="str">
            <v>B</v>
          </cell>
          <cell r="L1053">
            <v>0</v>
          </cell>
          <cell r="M1053">
            <v>0</v>
          </cell>
          <cell r="N1053" t="str">
            <v>C</v>
          </cell>
          <cell r="O1053" t="str">
            <v>C</v>
          </cell>
          <cell r="P1053">
            <v>0</v>
          </cell>
          <cell r="Q1053" t="str">
            <v>-</v>
          </cell>
          <cell r="R1053">
            <v>0</v>
          </cell>
          <cell r="S1053" t="str">
            <v>C</v>
          </cell>
        </row>
        <row r="1054">
          <cell r="E1054">
            <v>1060</v>
          </cell>
          <cell r="F1054" t="str">
            <v>TCU101</v>
          </cell>
          <cell r="G1054">
            <v>-999</v>
          </cell>
          <cell r="H1054">
            <v>24.242000000000001</v>
          </cell>
          <cell r="I1054">
            <v>120.7092</v>
          </cell>
          <cell r="J1054" t="str">
            <v>IHD</v>
          </cell>
          <cell r="K1054" t="str">
            <v>D</v>
          </cell>
          <cell r="L1054">
            <v>0</v>
          </cell>
          <cell r="M1054">
            <v>0</v>
          </cell>
          <cell r="N1054" t="str">
            <v>A</v>
          </cell>
          <cell r="O1054" t="str">
            <v>D</v>
          </cell>
          <cell r="P1054">
            <v>0</v>
          </cell>
          <cell r="Q1054" t="str">
            <v>-</v>
          </cell>
          <cell r="R1054">
            <v>0</v>
          </cell>
          <cell r="S1054" t="str">
            <v>D</v>
          </cell>
        </row>
        <row r="1055">
          <cell r="E1055">
            <v>1061</v>
          </cell>
          <cell r="F1055" t="str">
            <v>TCU102</v>
          </cell>
          <cell r="G1055">
            <v>-999</v>
          </cell>
          <cell r="H1055">
            <v>24.249300000000002</v>
          </cell>
          <cell r="I1055">
            <v>120.7208</v>
          </cell>
          <cell r="J1055" t="str">
            <v>LPA</v>
          </cell>
          <cell r="K1055" t="str">
            <v>A</v>
          </cell>
          <cell r="L1055">
            <v>0</v>
          </cell>
          <cell r="M1055">
            <v>0</v>
          </cell>
          <cell r="N1055" t="str">
            <v>C</v>
          </cell>
          <cell r="O1055" t="str">
            <v>D</v>
          </cell>
          <cell r="P1055">
            <v>0</v>
          </cell>
          <cell r="Q1055" t="str">
            <v>-</v>
          </cell>
          <cell r="R1055">
            <v>0</v>
          </cell>
          <cell r="S1055" t="str">
            <v>C</v>
          </cell>
        </row>
        <row r="1056">
          <cell r="E1056">
            <v>1062</v>
          </cell>
          <cell r="F1056" t="str">
            <v>TCU103</v>
          </cell>
          <cell r="G1056">
            <v>-999</v>
          </cell>
          <cell r="H1056">
            <v>24.309799999999999</v>
          </cell>
          <cell r="I1056">
            <v>120.7072</v>
          </cell>
          <cell r="J1056" t="str">
            <v>LQD</v>
          </cell>
          <cell r="K1056" t="str">
            <v>D</v>
          </cell>
          <cell r="L1056">
            <v>0</v>
          </cell>
          <cell r="M1056">
            <v>0</v>
          </cell>
          <cell r="N1056" t="str">
            <v>C</v>
          </cell>
          <cell r="O1056" t="str">
            <v>D</v>
          </cell>
          <cell r="P1056">
            <v>0</v>
          </cell>
          <cell r="Q1056" t="str">
            <v>-</v>
          </cell>
          <cell r="R1056">
            <v>0</v>
          </cell>
          <cell r="S1056" t="str">
            <v>C</v>
          </cell>
        </row>
        <row r="1057">
          <cell r="E1057">
            <v>1063</v>
          </cell>
          <cell r="F1057" t="str">
            <v>TCU104</v>
          </cell>
          <cell r="G1057">
            <v>-999</v>
          </cell>
          <cell r="H1057">
            <v>24.2455</v>
          </cell>
          <cell r="I1057">
            <v>120.6018</v>
          </cell>
          <cell r="J1057" t="str">
            <v>IQB</v>
          </cell>
          <cell r="K1057" t="str">
            <v>B</v>
          </cell>
          <cell r="L1057">
            <v>0</v>
          </cell>
          <cell r="M1057">
            <v>0</v>
          </cell>
          <cell r="N1057" t="str">
            <v>C</v>
          </cell>
          <cell r="O1057" t="str">
            <v>C</v>
          </cell>
          <cell r="P1057">
            <v>0</v>
          </cell>
          <cell r="Q1057" t="str">
            <v>-</v>
          </cell>
          <cell r="R1057">
            <v>0</v>
          </cell>
          <cell r="S1057" t="str">
            <v>C</v>
          </cell>
        </row>
        <row r="1058">
          <cell r="E1058">
            <v>1064</v>
          </cell>
          <cell r="F1058" t="str">
            <v>TCU105</v>
          </cell>
          <cell r="G1058">
            <v>-999</v>
          </cell>
          <cell r="H1058">
            <v>24.239000000000001</v>
          </cell>
          <cell r="I1058">
            <v>120.559</v>
          </cell>
          <cell r="J1058" t="str">
            <v>IQB</v>
          </cell>
          <cell r="K1058" t="str">
            <v>B</v>
          </cell>
          <cell r="L1058">
            <v>0</v>
          </cell>
          <cell r="M1058">
            <v>0</v>
          </cell>
          <cell r="N1058" t="str">
            <v>C</v>
          </cell>
          <cell r="O1058" t="str">
            <v>C</v>
          </cell>
          <cell r="P1058">
            <v>0</v>
          </cell>
          <cell r="Q1058" t="str">
            <v>-</v>
          </cell>
          <cell r="R1058">
            <v>0</v>
          </cell>
          <cell r="S1058" t="str">
            <v>C</v>
          </cell>
        </row>
        <row r="1059">
          <cell r="E1059">
            <v>1065</v>
          </cell>
          <cell r="F1059" t="str">
            <v>TCU106</v>
          </cell>
          <cell r="G1059">
            <v>-999</v>
          </cell>
          <cell r="H1059">
            <v>24.083300000000001</v>
          </cell>
          <cell r="I1059">
            <v>120.5518</v>
          </cell>
          <cell r="J1059" t="str">
            <v>LQB</v>
          </cell>
          <cell r="K1059" t="str">
            <v>B</v>
          </cell>
          <cell r="L1059">
            <v>0</v>
          </cell>
          <cell r="M1059">
            <v>0</v>
          </cell>
          <cell r="N1059" t="str">
            <v>C</v>
          </cell>
          <cell r="O1059" t="str">
            <v>D</v>
          </cell>
          <cell r="P1059">
            <v>0</v>
          </cell>
          <cell r="Q1059" t="str">
            <v>-</v>
          </cell>
          <cell r="R1059">
            <v>0</v>
          </cell>
          <cell r="S1059" t="str">
            <v>C</v>
          </cell>
        </row>
        <row r="1060">
          <cell r="E1060">
            <v>1066</v>
          </cell>
          <cell r="F1060" t="str">
            <v>TCU107</v>
          </cell>
          <cell r="G1060">
            <v>-999</v>
          </cell>
          <cell r="H1060">
            <v>24.072700000000001</v>
          </cell>
          <cell r="I1060">
            <v>120.5402</v>
          </cell>
          <cell r="J1060" t="str">
            <v>IQB</v>
          </cell>
          <cell r="K1060" t="str">
            <v>B</v>
          </cell>
          <cell r="L1060">
            <v>0</v>
          </cell>
          <cell r="M1060">
            <v>0</v>
          </cell>
          <cell r="N1060" t="str">
            <v>C</v>
          </cell>
          <cell r="O1060" t="str">
            <v>D</v>
          </cell>
          <cell r="P1060">
            <v>0</v>
          </cell>
          <cell r="Q1060" t="str">
            <v>-</v>
          </cell>
          <cell r="R1060">
            <v>0</v>
          </cell>
          <cell r="S1060" t="str">
            <v>C</v>
          </cell>
        </row>
        <row r="1061">
          <cell r="E1061">
            <v>1067</v>
          </cell>
          <cell r="F1061" t="str">
            <v>TCU109</v>
          </cell>
          <cell r="G1061">
            <v>-999</v>
          </cell>
          <cell r="H1061">
            <v>24.084800000000001</v>
          </cell>
          <cell r="I1061">
            <v>120.57129999999999</v>
          </cell>
          <cell r="J1061" t="str">
            <v>IQB</v>
          </cell>
          <cell r="K1061" t="str">
            <v>B</v>
          </cell>
          <cell r="L1061">
            <v>0</v>
          </cell>
          <cell r="M1061">
            <v>0</v>
          </cell>
          <cell r="N1061" t="str">
            <v>C</v>
          </cell>
          <cell r="O1061" t="str">
            <v>D</v>
          </cell>
          <cell r="P1061">
            <v>0</v>
          </cell>
          <cell r="Q1061" t="str">
            <v>-</v>
          </cell>
          <cell r="R1061">
            <v>0</v>
          </cell>
          <cell r="S1061" t="str">
            <v>C</v>
          </cell>
        </row>
        <row r="1062">
          <cell r="E1062">
            <v>1068</v>
          </cell>
          <cell r="F1062" t="str">
            <v>TCU110</v>
          </cell>
          <cell r="G1062">
            <v>-999</v>
          </cell>
          <cell r="H1062">
            <v>23.962199999999999</v>
          </cell>
          <cell r="I1062">
            <v>120.56950000000001</v>
          </cell>
          <cell r="J1062" t="str">
            <v>IHE</v>
          </cell>
          <cell r="K1062" t="str">
            <v>E</v>
          </cell>
          <cell r="L1062">
            <v>0</v>
          </cell>
          <cell r="M1062">
            <v>0</v>
          </cell>
          <cell r="N1062" t="str">
            <v>A</v>
          </cell>
          <cell r="O1062" t="str">
            <v>E</v>
          </cell>
          <cell r="P1062">
            <v>0</v>
          </cell>
          <cell r="Q1062" t="str">
            <v>-</v>
          </cell>
          <cell r="R1062">
            <v>0</v>
          </cell>
          <cell r="S1062" t="str">
            <v>D</v>
          </cell>
        </row>
        <row r="1063">
          <cell r="E1063">
            <v>1069</v>
          </cell>
          <cell r="F1063" t="str">
            <v>TCU111</v>
          </cell>
          <cell r="G1063">
            <v>-999</v>
          </cell>
          <cell r="H1063">
            <v>24.113700000000001</v>
          </cell>
          <cell r="I1063">
            <v>120.4872</v>
          </cell>
          <cell r="J1063" t="str">
            <v>LHD</v>
          </cell>
          <cell r="K1063" t="str">
            <v>D</v>
          </cell>
          <cell r="L1063">
            <v>0</v>
          </cell>
          <cell r="M1063">
            <v>0</v>
          </cell>
          <cell r="N1063" t="str">
            <v>A</v>
          </cell>
          <cell r="O1063" t="str">
            <v>E</v>
          </cell>
          <cell r="P1063">
            <v>0</v>
          </cell>
          <cell r="Q1063" t="str">
            <v>-</v>
          </cell>
          <cell r="R1063">
            <v>0</v>
          </cell>
          <cell r="S1063" t="str">
            <v>D</v>
          </cell>
        </row>
        <row r="1064">
          <cell r="E1064">
            <v>1070</v>
          </cell>
          <cell r="F1064" t="str">
            <v>TCU112</v>
          </cell>
          <cell r="G1064">
            <v>-999</v>
          </cell>
          <cell r="H1064">
            <v>24.055700000000002</v>
          </cell>
          <cell r="I1064">
            <v>120.42400000000001</v>
          </cell>
          <cell r="J1064" t="str">
            <v>IHE</v>
          </cell>
          <cell r="K1064" t="str">
            <v>E</v>
          </cell>
          <cell r="L1064">
            <v>0</v>
          </cell>
          <cell r="M1064">
            <v>0</v>
          </cell>
          <cell r="N1064" t="str">
            <v>A</v>
          </cell>
          <cell r="O1064" t="str">
            <v>E</v>
          </cell>
          <cell r="P1064">
            <v>0</v>
          </cell>
          <cell r="Q1064" t="str">
            <v>-</v>
          </cell>
          <cell r="R1064">
            <v>0</v>
          </cell>
          <cell r="S1064" t="str">
            <v>D</v>
          </cell>
        </row>
        <row r="1065">
          <cell r="E1065">
            <v>1071</v>
          </cell>
          <cell r="F1065" t="str">
            <v>TCU113</v>
          </cell>
          <cell r="G1065">
            <v>-999</v>
          </cell>
          <cell r="H1065">
            <v>23.892800000000001</v>
          </cell>
          <cell r="I1065">
            <v>120.3865</v>
          </cell>
          <cell r="J1065" t="str">
            <v>IHD</v>
          </cell>
          <cell r="K1065" t="str">
            <v>D</v>
          </cell>
          <cell r="L1065">
            <v>0</v>
          </cell>
          <cell r="M1065">
            <v>0</v>
          </cell>
          <cell r="N1065" t="str">
            <v>A</v>
          </cell>
          <cell r="O1065" t="str">
            <v>E</v>
          </cell>
          <cell r="P1065">
            <v>0</v>
          </cell>
          <cell r="Q1065" t="str">
            <v>-</v>
          </cell>
          <cell r="R1065">
            <v>0</v>
          </cell>
          <cell r="S1065" t="str">
            <v>D</v>
          </cell>
        </row>
        <row r="1066">
          <cell r="E1066">
            <v>1072</v>
          </cell>
          <cell r="F1066" t="str">
            <v>TCU115</v>
          </cell>
          <cell r="G1066">
            <v>-999</v>
          </cell>
          <cell r="H1066">
            <v>23.959499999999998</v>
          </cell>
          <cell r="I1066">
            <v>120.4693</v>
          </cell>
          <cell r="J1066" t="str">
            <v>LHD</v>
          </cell>
          <cell r="K1066" t="str">
            <v>D</v>
          </cell>
          <cell r="L1066">
            <v>0</v>
          </cell>
          <cell r="M1066">
            <v>0</v>
          </cell>
          <cell r="N1066" t="str">
            <v>A</v>
          </cell>
          <cell r="O1066" t="str">
            <v>E</v>
          </cell>
          <cell r="P1066">
            <v>0</v>
          </cell>
          <cell r="Q1066" t="str">
            <v>-</v>
          </cell>
          <cell r="R1066">
            <v>0</v>
          </cell>
          <cell r="S1066" t="str">
            <v>D</v>
          </cell>
        </row>
        <row r="1067">
          <cell r="E1067">
            <v>1073</v>
          </cell>
          <cell r="F1067" t="str">
            <v>TCU116</v>
          </cell>
          <cell r="G1067">
            <v>-999</v>
          </cell>
          <cell r="H1067">
            <v>23.8568</v>
          </cell>
          <cell r="I1067">
            <v>120.58029999999999</v>
          </cell>
          <cell r="J1067" t="str">
            <v>LHD</v>
          </cell>
          <cell r="K1067" t="str">
            <v>D</v>
          </cell>
          <cell r="L1067">
            <v>0</v>
          </cell>
          <cell r="M1067">
            <v>0</v>
          </cell>
          <cell r="N1067" t="str">
            <v>C</v>
          </cell>
          <cell r="O1067" t="str">
            <v>E</v>
          </cell>
          <cell r="P1067">
            <v>0</v>
          </cell>
          <cell r="Q1067" t="str">
            <v>-</v>
          </cell>
          <cell r="R1067">
            <v>0</v>
          </cell>
          <cell r="S1067" t="str">
            <v>C</v>
          </cell>
        </row>
        <row r="1068">
          <cell r="E1068">
            <v>1074</v>
          </cell>
          <cell r="F1068" t="str">
            <v>TCU117</v>
          </cell>
          <cell r="G1068">
            <v>-999</v>
          </cell>
          <cell r="H1068">
            <v>24.133500000000002</v>
          </cell>
          <cell r="I1068">
            <v>120.4598</v>
          </cell>
          <cell r="J1068" t="str">
            <v>IHE</v>
          </cell>
          <cell r="K1068" t="str">
            <v>E</v>
          </cell>
          <cell r="L1068">
            <v>0</v>
          </cell>
          <cell r="M1068">
            <v>0</v>
          </cell>
          <cell r="N1068" t="str">
            <v>A</v>
          </cell>
          <cell r="O1068" t="str">
            <v>E</v>
          </cell>
          <cell r="P1068">
            <v>0</v>
          </cell>
          <cell r="Q1068" t="str">
            <v>-</v>
          </cell>
          <cell r="R1068">
            <v>0</v>
          </cell>
          <cell r="S1068" t="str">
            <v>D</v>
          </cell>
        </row>
        <row r="1069">
          <cell r="E1069">
            <v>1075</v>
          </cell>
          <cell r="F1069" t="str">
            <v>TCU118</v>
          </cell>
          <cell r="G1069">
            <v>-999</v>
          </cell>
          <cell r="H1069">
            <v>24.002700000000001</v>
          </cell>
          <cell r="I1069">
            <v>120.4235</v>
          </cell>
          <cell r="J1069" t="str">
            <v>IHE</v>
          </cell>
          <cell r="K1069" t="str">
            <v>E</v>
          </cell>
          <cell r="L1069">
            <v>0</v>
          </cell>
          <cell r="M1069">
            <v>0</v>
          </cell>
          <cell r="N1069" t="str">
            <v>A</v>
          </cell>
          <cell r="O1069" t="str">
            <v>E</v>
          </cell>
          <cell r="P1069">
            <v>0</v>
          </cell>
          <cell r="Q1069" t="str">
            <v>-</v>
          </cell>
          <cell r="R1069">
            <v>0</v>
          </cell>
          <cell r="S1069" t="str">
            <v>D</v>
          </cell>
        </row>
        <row r="1070">
          <cell r="E1070">
            <v>1076</v>
          </cell>
          <cell r="F1070" t="str">
            <v>TCU119</v>
          </cell>
          <cell r="G1070">
            <v>-999</v>
          </cell>
          <cell r="H1070">
            <v>23.924199999999999</v>
          </cell>
          <cell r="I1070">
            <v>120.3122</v>
          </cell>
          <cell r="J1070" t="str">
            <v>IHE</v>
          </cell>
          <cell r="K1070" t="str">
            <v>E</v>
          </cell>
          <cell r="L1070">
            <v>0</v>
          </cell>
          <cell r="M1070">
            <v>0</v>
          </cell>
          <cell r="N1070" t="str">
            <v>A</v>
          </cell>
          <cell r="O1070" t="str">
            <v>E</v>
          </cell>
          <cell r="P1070">
            <v>0</v>
          </cell>
          <cell r="Q1070" t="str">
            <v>-</v>
          </cell>
          <cell r="R1070">
            <v>0</v>
          </cell>
          <cell r="S1070" t="str">
            <v>D</v>
          </cell>
        </row>
        <row r="1071">
          <cell r="E1071">
            <v>1077</v>
          </cell>
          <cell r="F1071" t="str">
            <v>TCU120</v>
          </cell>
          <cell r="G1071">
            <v>-999</v>
          </cell>
          <cell r="H1071">
            <v>23.9803</v>
          </cell>
          <cell r="I1071">
            <v>120.613</v>
          </cell>
          <cell r="J1071" t="str">
            <v>AQD</v>
          </cell>
          <cell r="K1071" t="str">
            <v>D</v>
          </cell>
          <cell r="L1071">
            <v>0</v>
          </cell>
          <cell r="M1071">
            <v>0</v>
          </cell>
          <cell r="N1071" t="str">
            <v>C</v>
          </cell>
          <cell r="O1071" t="str">
            <v>C</v>
          </cell>
          <cell r="P1071">
            <v>0</v>
          </cell>
          <cell r="Q1071" t="str">
            <v>-</v>
          </cell>
          <cell r="R1071">
            <v>0</v>
          </cell>
          <cell r="S1071" t="str">
            <v>C</v>
          </cell>
        </row>
        <row r="1072">
          <cell r="E1072">
            <v>1078</v>
          </cell>
          <cell r="F1072" t="str">
            <v>TCU122</v>
          </cell>
          <cell r="G1072">
            <v>-999</v>
          </cell>
          <cell r="H1072">
            <v>23.812799999999999</v>
          </cell>
          <cell r="I1072">
            <v>120.6097</v>
          </cell>
          <cell r="J1072" t="str">
            <v>IHD</v>
          </cell>
          <cell r="K1072" t="str">
            <v>D</v>
          </cell>
          <cell r="L1072">
            <v>0</v>
          </cell>
          <cell r="M1072">
            <v>0</v>
          </cell>
          <cell r="N1072" t="str">
            <v>F</v>
          </cell>
          <cell r="O1072" t="str">
            <v>D</v>
          </cell>
          <cell r="P1072">
            <v>0</v>
          </cell>
          <cell r="Q1072" t="str">
            <v>-</v>
          </cell>
          <cell r="R1072">
            <v>0</v>
          </cell>
          <cell r="S1072" t="str">
            <v>E</v>
          </cell>
        </row>
        <row r="1073">
          <cell r="E1073">
            <v>1079</v>
          </cell>
          <cell r="F1073" t="str">
            <v>TCU123</v>
          </cell>
          <cell r="G1073">
            <v>-999</v>
          </cell>
          <cell r="H1073">
            <v>24.018699999999999</v>
          </cell>
          <cell r="I1073">
            <v>120.5437</v>
          </cell>
          <cell r="J1073" t="str">
            <v>IHD</v>
          </cell>
          <cell r="K1073" t="str">
            <v>D</v>
          </cell>
          <cell r="L1073">
            <v>0</v>
          </cell>
          <cell r="M1073">
            <v>0</v>
          </cell>
          <cell r="N1073" t="str">
            <v>A</v>
          </cell>
          <cell r="O1073" t="str">
            <v>D</v>
          </cell>
          <cell r="P1073">
            <v>0</v>
          </cell>
          <cell r="Q1073" t="str">
            <v>-</v>
          </cell>
          <cell r="R1073">
            <v>0</v>
          </cell>
          <cell r="S1073" t="str">
            <v>D</v>
          </cell>
        </row>
        <row r="1074">
          <cell r="E1074">
            <v>1080</v>
          </cell>
          <cell r="F1074" t="str">
            <v>TCU128</v>
          </cell>
          <cell r="G1074">
            <v>-999</v>
          </cell>
          <cell r="H1074">
            <v>24.4162</v>
          </cell>
          <cell r="I1074">
            <v>120.7607</v>
          </cell>
          <cell r="J1074" t="str">
            <v>IQB</v>
          </cell>
          <cell r="K1074" t="str">
            <v>B</v>
          </cell>
          <cell r="L1074">
            <v>0</v>
          </cell>
          <cell r="M1074">
            <v>0</v>
          </cell>
          <cell r="N1074" t="str">
            <v>C</v>
          </cell>
          <cell r="O1074" t="str">
            <v>C</v>
          </cell>
          <cell r="P1074">
            <v>0</v>
          </cell>
          <cell r="Q1074" t="str">
            <v>-</v>
          </cell>
          <cell r="R1074">
            <v>0</v>
          </cell>
          <cell r="S1074" t="str">
            <v>C</v>
          </cell>
        </row>
        <row r="1075">
          <cell r="E1075">
            <v>1081</v>
          </cell>
          <cell r="F1075" t="str">
            <v>TCU129</v>
          </cell>
          <cell r="G1075">
            <v>-999</v>
          </cell>
          <cell r="H1075">
            <v>23.878299999999999</v>
          </cell>
          <cell r="I1075">
            <v>120.68429999999999</v>
          </cell>
          <cell r="J1075" t="str">
            <v>AHD</v>
          </cell>
          <cell r="K1075" t="str">
            <v>D</v>
          </cell>
          <cell r="L1075">
            <v>0</v>
          </cell>
          <cell r="M1075">
            <v>0</v>
          </cell>
          <cell r="N1075" t="str">
            <v>C</v>
          </cell>
          <cell r="O1075" t="str">
            <v>D</v>
          </cell>
          <cell r="P1075">
            <v>0</v>
          </cell>
          <cell r="Q1075" t="str">
            <v>-</v>
          </cell>
          <cell r="R1075">
            <v>0</v>
          </cell>
          <cell r="S1075" t="str">
            <v>C</v>
          </cell>
        </row>
        <row r="1076">
          <cell r="E1076">
            <v>1082</v>
          </cell>
          <cell r="F1076" t="str">
            <v>TCU136</v>
          </cell>
          <cell r="G1076">
            <v>-999</v>
          </cell>
          <cell r="H1076">
            <v>24.260300000000001</v>
          </cell>
          <cell r="I1076">
            <v>120.65179999999999</v>
          </cell>
          <cell r="J1076" t="str">
            <v>IQB</v>
          </cell>
          <cell r="K1076" t="str">
            <v>B</v>
          </cell>
          <cell r="L1076">
            <v>0</v>
          </cell>
          <cell r="M1076">
            <v>0</v>
          </cell>
          <cell r="N1076" t="str">
            <v>C</v>
          </cell>
          <cell r="O1076" t="str">
            <v>C</v>
          </cell>
          <cell r="P1076">
            <v>0</v>
          </cell>
          <cell r="Q1076" t="str">
            <v>-</v>
          </cell>
          <cell r="R1076">
            <v>0</v>
          </cell>
          <cell r="S1076" t="str">
            <v>C</v>
          </cell>
        </row>
        <row r="1077">
          <cell r="E1077">
            <v>1083</v>
          </cell>
          <cell r="F1077" t="str">
            <v>TCU138</v>
          </cell>
          <cell r="G1077">
            <v>-999</v>
          </cell>
          <cell r="H1077">
            <v>23.9223</v>
          </cell>
          <cell r="I1077">
            <v>120.5955</v>
          </cell>
          <cell r="J1077" t="str">
            <v>LHD</v>
          </cell>
          <cell r="K1077" t="str">
            <v>D</v>
          </cell>
          <cell r="L1077">
            <v>0</v>
          </cell>
          <cell r="M1077">
            <v>0</v>
          </cell>
          <cell r="N1077" t="str">
            <v>C</v>
          </cell>
          <cell r="O1077" t="str">
            <v>D</v>
          </cell>
          <cell r="P1077">
            <v>0</v>
          </cell>
          <cell r="Q1077" t="str">
            <v>-</v>
          </cell>
          <cell r="R1077">
            <v>0</v>
          </cell>
          <cell r="S1077" t="str">
            <v>C</v>
          </cell>
        </row>
        <row r="1078">
          <cell r="E1078">
            <v>1084</v>
          </cell>
          <cell r="F1078" t="str">
            <v>TCU140</v>
          </cell>
          <cell r="G1078">
            <v>-999</v>
          </cell>
          <cell r="H1078">
            <v>23.957799999999999</v>
          </cell>
          <cell r="I1078">
            <v>120.3593</v>
          </cell>
          <cell r="J1078" t="str">
            <v>IHE</v>
          </cell>
          <cell r="K1078" t="str">
            <v>E</v>
          </cell>
          <cell r="L1078">
            <v>0</v>
          </cell>
          <cell r="M1078">
            <v>0</v>
          </cell>
          <cell r="N1078" t="str">
            <v>A</v>
          </cell>
          <cell r="O1078" t="str">
            <v>E</v>
          </cell>
          <cell r="P1078">
            <v>0</v>
          </cell>
          <cell r="Q1078" t="str">
            <v>-</v>
          </cell>
          <cell r="R1078">
            <v>0</v>
          </cell>
          <cell r="S1078" t="str">
            <v>D</v>
          </cell>
        </row>
        <row r="1079">
          <cell r="E1079">
            <v>1085</v>
          </cell>
          <cell r="F1079" t="str">
            <v>TCU141</v>
          </cell>
          <cell r="G1079">
            <v>-999</v>
          </cell>
          <cell r="H1079">
            <v>23.8338</v>
          </cell>
          <cell r="I1079">
            <v>120.464</v>
          </cell>
          <cell r="J1079" t="str">
            <v>IHE</v>
          </cell>
          <cell r="K1079" t="str">
            <v>E</v>
          </cell>
          <cell r="L1079">
            <v>0</v>
          </cell>
          <cell r="M1079">
            <v>0</v>
          </cell>
          <cell r="N1079" t="str">
            <v>A</v>
          </cell>
          <cell r="O1079" t="str">
            <v>E</v>
          </cell>
          <cell r="P1079">
            <v>0</v>
          </cell>
          <cell r="Q1079" t="str">
            <v>-</v>
          </cell>
          <cell r="R1079">
            <v>0</v>
          </cell>
          <cell r="S1079" t="str">
            <v>D</v>
          </cell>
        </row>
        <row r="1080">
          <cell r="E1080">
            <v>1086</v>
          </cell>
          <cell r="F1080" t="str">
            <v>TCU145</v>
          </cell>
          <cell r="G1080">
            <v>-999</v>
          </cell>
          <cell r="H1080">
            <v>23.98</v>
          </cell>
          <cell r="I1080">
            <v>120.3368</v>
          </cell>
          <cell r="J1080" t="str">
            <v>IHE</v>
          </cell>
          <cell r="K1080" t="str">
            <v>E</v>
          </cell>
          <cell r="L1080">
            <v>0</v>
          </cell>
          <cell r="M1080">
            <v>0</v>
          </cell>
          <cell r="N1080" t="str">
            <v>A</v>
          </cell>
          <cell r="O1080" t="str">
            <v>E</v>
          </cell>
          <cell r="P1080">
            <v>0</v>
          </cell>
          <cell r="Q1080" t="str">
            <v>-</v>
          </cell>
          <cell r="R1080">
            <v>0</v>
          </cell>
          <cell r="S1080" t="str">
            <v>D</v>
          </cell>
        </row>
        <row r="1081">
          <cell r="E1081">
            <v>1087</v>
          </cell>
          <cell r="F1081" t="str">
            <v>TCU147</v>
          </cell>
          <cell r="G1081">
            <v>-999</v>
          </cell>
          <cell r="H1081">
            <v>24.859200000000001</v>
          </cell>
          <cell r="I1081">
            <v>121.2475</v>
          </cell>
          <cell r="J1081" t="str">
            <v>IQB</v>
          </cell>
          <cell r="K1081" t="str">
            <v>B</v>
          </cell>
          <cell r="L1081">
            <v>0</v>
          </cell>
          <cell r="M1081">
            <v>0</v>
          </cell>
          <cell r="N1081" t="str">
            <v>C</v>
          </cell>
          <cell r="O1081" t="str">
            <v>C</v>
          </cell>
          <cell r="P1081">
            <v>0</v>
          </cell>
          <cell r="Q1081" t="str">
            <v>-</v>
          </cell>
          <cell r="R1081">
            <v>0</v>
          </cell>
          <cell r="S1081" t="str">
            <v>C</v>
          </cell>
        </row>
        <row r="1082">
          <cell r="E1082">
            <v>1088</v>
          </cell>
          <cell r="F1082" t="str">
            <v>Tekirdag</v>
          </cell>
          <cell r="G1082">
            <v>-999</v>
          </cell>
          <cell r="H1082">
            <v>40.978999999999999</v>
          </cell>
          <cell r="I1082">
            <v>27.515000000000001</v>
          </cell>
          <cell r="J1082" t="str">
            <v>--A</v>
          </cell>
          <cell r="K1082" t="str">
            <v>A</v>
          </cell>
          <cell r="L1082">
            <v>0</v>
          </cell>
          <cell r="M1082">
            <v>0</v>
          </cell>
          <cell r="N1082" t="str">
            <v>C</v>
          </cell>
          <cell r="O1082" t="str">
            <v>B</v>
          </cell>
          <cell r="P1082">
            <v>0</v>
          </cell>
          <cell r="Q1082" t="str">
            <v>-</v>
          </cell>
          <cell r="R1082">
            <v>0</v>
          </cell>
          <cell r="S1082" t="str">
            <v>C</v>
          </cell>
        </row>
        <row r="1083">
          <cell r="E1083">
            <v>1089</v>
          </cell>
          <cell r="F1083" t="str">
            <v>Tokat</v>
          </cell>
          <cell r="G1083">
            <v>-999</v>
          </cell>
          <cell r="H1083">
            <v>40.329000000000001</v>
          </cell>
          <cell r="I1083">
            <v>36.554000000000002</v>
          </cell>
          <cell r="J1083" t="str">
            <v>---</v>
          </cell>
          <cell r="K1083" t="str">
            <v>-</v>
          </cell>
          <cell r="L1083">
            <v>0</v>
          </cell>
          <cell r="M1083">
            <v>0</v>
          </cell>
          <cell r="N1083" t="str">
            <v>-</v>
          </cell>
          <cell r="O1083" t="str">
            <v>u</v>
          </cell>
          <cell r="P1083">
            <v>0</v>
          </cell>
          <cell r="Q1083" t="str">
            <v>-</v>
          </cell>
          <cell r="R1083">
            <v>0</v>
          </cell>
          <cell r="S1083" t="str">
            <v>A</v>
          </cell>
        </row>
        <row r="1084">
          <cell r="E1084">
            <v>1090</v>
          </cell>
          <cell r="F1084" t="str">
            <v>Torre Del Greco</v>
          </cell>
          <cell r="G1084">
            <v>-999</v>
          </cell>
          <cell r="H1084">
            <v>40.801000000000002</v>
          </cell>
          <cell r="I1084">
            <v>14.385999999999999</v>
          </cell>
          <cell r="J1084" t="str">
            <v>AHA</v>
          </cell>
          <cell r="K1084" t="str">
            <v>A</v>
          </cell>
          <cell r="L1084">
            <v>0</v>
          </cell>
          <cell r="M1084">
            <v>0</v>
          </cell>
          <cell r="N1084" t="str">
            <v>C</v>
          </cell>
          <cell r="O1084" t="str">
            <v>B</v>
          </cell>
          <cell r="P1084">
            <v>0</v>
          </cell>
          <cell r="Q1084">
            <v>1</v>
          </cell>
          <cell r="R1084">
            <v>0</v>
          </cell>
          <cell r="S1084" t="str">
            <v>C</v>
          </cell>
        </row>
        <row r="1085">
          <cell r="E1085">
            <v>1091</v>
          </cell>
          <cell r="F1085" t="str">
            <v>Tosya</v>
          </cell>
          <cell r="G1085">
            <v>-999</v>
          </cell>
          <cell r="H1085">
            <v>41.012999999999998</v>
          </cell>
          <cell r="I1085">
            <v>34.036999999999999</v>
          </cell>
          <cell r="J1085" t="str">
            <v>---</v>
          </cell>
          <cell r="K1085" t="str">
            <v>-</v>
          </cell>
          <cell r="L1085">
            <v>0</v>
          </cell>
          <cell r="M1085">
            <v>0</v>
          </cell>
          <cell r="N1085" t="str">
            <v>-</v>
          </cell>
          <cell r="O1085" t="str">
            <v>u</v>
          </cell>
          <cell r="P1085">
            <v>0</v>
          </cell>
          <cell r="Q1085" t="str">
            <v>-</v>
          </cell>
          <cell r="R1085">
            <v>0</v>
          </cell>
          <cell r="S1085" t="str">
            <v>A</v>
          </cell>
        </row>
        <row r="1086">
          <cell r="E1086">
            <v>1092</v>
          </cell>
          <cell r="F1086" t="str">
            <v>TOT</v>
          </cell>
          <cell r="G1086">
            <v>-999</v>
          </cell>
          <cell r="H1086">
            <v>35.484999999999999</v>
          </cell>
          <cell r="I1086">
            <v>134.24</v>
          </cell>
          <cell r="J1086" t="str">
            <v>--B</v>
          </cell>
          <cell r="K1086" t="str">
            <v>B</v>
          </cell>
          <cell r="L1086">
            <v>0</v>
          </cell>
          <cell r="M1086">
            <v>0</v>
          </cell>
          <cell r="N1086" t="str">
            <v>C</v>
          </cell>
          <cell r="O1086" t="str">
            <v>C</v>
          </cell>
          <cell r="P1086">
            <v>0</v>
          </cell>
          <cell r="Q1086" t="str">
            <v>-</v>
          </cell>
          <cell r="R1086">
            <v>0</v>
          </cell>
          <cell r="S1086" t="str">
            <v>C</v>
          </cell>
        </row>
        <row r="1087">
          <cell r="E1087">
            <v>1093</v>
          </cell>
          <cell r="F1087" t="str">
            <v>TRA-642 ETR Reactor Bldg(Bsmt)</v>
          </cell>
          <cell r="G1087">
            <v>-999</v>
          </cell>
          <cell r="H1087">
            <v>43.588099999999997</v>
          </cell>
          <cell r="I1087">
            <v>-112.965</v>
          </cell>
          <cell r="J1087" t="str">
            <v>GVA</v>
          </cell>
          <cell r="K1087" t="str">
            <v>A</v>
          </cell>
          <cell r="L1087">
            <v>0</v>
          </cell>
          <cell r="M1087">
            <v>0</v>
          </cell>
          <cell r="N1087" t="str">
            <v>C</v>
          </cell>
          <cell r="O1087" t="str">
            <v>B</v>
          </cell>
          <cell r="P1087">
            <v>0</v>
          </cell>
          <cell r="Q1087" t="str">
            <v>-</v>
          </cell>
          <cell r="R1087">
            <v>0</v>
          </cell>
          <cell r="S1087" t="str">
            <v>C</v>
          </cell>
        </row>
        <row r="1088">
          <cell r="E1088">
            <v>1094</v>
          </cell>
          <cell r="F1088" t="str">
            <v>TRA-670 ATR Reactor Bldg(Bsmt)</v>
          </cell>
          <cell r="G1088">
            <v>-999</v>
          </cell>
          <cell r="H1088">
            <v>43.585000000000001</v>
          </cell>
          <cell r="I1088">
            <v>-112.9619</v>
          </cell>
          <cell r="J1088" t="str">
            <v>CVA</v>
          </cell>
          <cell r="K1088" t="str">
            <v>A</v>
          </cell>
          <cell r="L1088">
            <v>0</v>
          </cell>
          <cell r="M1088">
            <v>0</v>
          </cell>
          <cell r="N1088" t="str">
            <v>C</v>
          </cell>
          <cell r="O1088" t="str">
            <v>B</v>
          </cell>
          <cell r="P1088">
            <v>0</v>
          </cell>
          <cell r="Q1088" t="str">
            <v>-</v>
          </cell>
          <cell r="R1088">
            <v>0</v>
          </cell>
          <cell r="S1088" t="str">
            <v>C</v>
          </cell>
        </row>
        <row r="1089">
          <cell r="E1089">
            <v>1095</v>
          </cell>
          <cell r="F1089" t="str">
            <v>Tricarico</v>
          </cell>
          <cell r="G1089">
            <v>-999</v>
          </cell>
          <cell r="H1089">
            <v>40.621000000000002</v>
          </cell>
          <cell r="I1089">
            <v>16.157</v>
          </cell>
          <cell r="J1089" t="str">
            <v>AQB</v>
          </cell>
          <cell r="K1089" t="str">
            <v>B</v>
          </cell>
          <cell r="L1089">
            <v>0</v>
          </cell>
          <cell r="M1089">
            <v>0</v>
          </cell>
          <cell r="N1089" t="str">
            <v>C</v>
          </cell>
          <cell r="O1089" t="str">
            <v>C</v>
          </cell>
          <cell r="P1089">
            <v>0</v>
          </cell>
          <cell r="Q1089">
            <v>6</v>
          </cell>
          <cell r="R1089">
            <v>0</v>
          </cell>
          <cell r="S1089" t="str">
            <v>C</v>
          </cell>
        </row>
        <row r="1090">
          <cell r="E1090">
            <v>1096</v>
          </cell>
          <cell r="F1090" t="str">
            <v>TTN</v>
          </cell>
          <cell r="G1090">
            <v>-999</v>
          </cell>
          <cell r="H1090">
            <v>22.754000000000001</v>
          </cell>
          <cell r="I1090">
            <v>121.1465</v>
          </cell>
          <cell r="J1090" t="str">
            <v>LQD</v>
          </cell>
          <cell r="K1090" t="str">
            <v>D</v>
          </cell>
          <cell r="L1090">
            <v>0</v>
          </cell>
          <cell r="M1090">
            <v>0</v>
          </cell>
          <cell r="N1090" t="str">
            <v>A</v>
          </cell>
          <cell r="O1090" t="str">
            <v>D</v>
          </cell>
          <cell r="P1090">
            <v>0</v>
          </cell>
          <cell r="Q1090" t="str">
            <v>-</v>
          </cell>
          <cell r="R1090">
            <v>0</v>
          </cell>
          <cell r="S1090" t="str">
            <v>D</v>
          </cell>
        </row>
        <row r="1091">
          <cell r="E1091">
            <v>1097</v>
          </cell>
          <cell r="F1091" t="str">
            <v>TTN001</v>
          </cell>
          <cell r="G1091">
            <v>-999</v>
          </cell>
          <cell r="H1091">
            <v>23.317799999999998</v>
          </cell>
          <cell r="I1091">
            <v>121.4425</v>
          </cell>
          <cell r="J1091" t="str">
            <v>IHD</v>
          </cell>
          <cell r="K1091" t="str">
            <v>D</v>
          </cell>
          <cell r="L1091">
            <v>0</v>
          </cell>
          <cell r="M1091">
            <v>0</v>
          </cell>
          <cell r="N1091" t="str">
            <v>C</v>
          </cell>
          <cell r="O1091" t="str">
            <v>D</v>
          </cell>
          <cell r="P1091">
            <v>0</v>
          </cell>
          <cell r="Q1091" t="str">
            <v>-</v>
          </cell>
          <cell r="R1091">
            <v>0</v>
          </cell>
          <cell r="S1091" t="str">
            <v>C</v>
          </cell>
        </row>
        <row r="1092">
          <cell r="E1092">
            <v>1098</v>
          </cell>
          <cell r="F1092" t="str">
            <v>TTN002</v>
          </cell>
          <cell r="G1092">
            <v>-999</v>
          </cell>
          <cell r="H1092">
            <v>22.973800000000001</v>
          </cell>
          <cell r="I1092">
            <v>121.2968</v>
          </cell>
          <cell r="J1092" t="str">
            <v>IHB</v>
          </cell>
          <cell r="K1092" t="str">
            <v>B</v>
          </cell>
          <cell r="L1092">
            <v>0</v>
          </cell>
          <cell r="M1092">
            <v>0</v>
          </cell>
          <cell r="N1092" t="str">
            <v>C</v>
          </cell>
          <cell r="O1092" t="str">
            <v>D</v>
          </cell>
          <cell r="P1092">
            <v>0</v>
          </cell>
          <cell r="Q1092" t="str">
            <v>-</v>
          </cell>
          <cell r="R1092">
            <v>0</v>
          </cell>
          <cell r="S1092" t="str">
            <v>C</v>
          </cell>
        </row>
        <row r="1093">
          <cell r="E1093">
            <v>1099</v>
          </cell>
          <cell r="F1093" t="str">
            <v>TTN003</v>
          </cell>
          <cell r="G1093">
            <v>-999</v>
          </cell>
          <cell r="H1093">
            <v>22.617799999999999</v>
          </cell>
          <cell r="I1093">
            <v>120.9975</v>
          </cell>
          <cell r="J1093" t="str">
            <v>IQD</v>
          </cell>
          <cell r="K1093" t="str">
            <v>D</v>
          </cell>
          <cell r="L1093">
            <v>0</v>
          </cell>
          <cell r="M1093">
            <v>0</v>
          </cell>
          <cell r="N1093" t="str">
            <v>C</v>
          </cell>
          <cell r="O1093" t="str">
            <v>D</v>
          </cell>
          <cell r="P1093">
            <v>0</v>
          </cell>
          <cell r="Q1093" t="str">
            <v>-</v>
          </cell>
          <cell r="R1093">
            <v>0</v>
          </cell>
          <cell r="S1093" t="str">
            <v>C</v>
          </cell>
        </row>
        <row r="1094">
          <cell r="E1094">
            <v>1100</v>
          </cell>
          <cell r="F1094" t="str">
            <v>TTN004</v>
          </cell>
          <cell r="G1094">
            <v>-999</v>
          </cell>
          <cell r="H1094">
            <v>22.9102</v>
          </cell>
          <cell r="I1094">
            <v>121.12869999999999</v>
          </cell>
          <cell r="J1094" t="str">
            <v>IHD</v>
          </cell>
          <cell r="K1094" t="str">
            <v>D</v>
          </cell>
          <cell r="L1094">
            <v>0</v>
          </cell>
          <cell r="M1094">
            <v>0</v>
          </cell>
          <cell r="N1094" t="str">
            <v>C</v>
          </cell>
          <cell r="O1094" t="str">
            <v>D</v>
          </cell>
          <cell r="P1094">
            <v>0</v>
          </cell>
          <cell r="Q1094" t="str">
            <v>-</v>
          </cell>
          <cell r="R1094">
            <v>0</v>
          </cell>
          <cell r="S1094" t="str">
            <v>C</v>
          </cell>
        </row>
        <row r="1095">
          <cell r="E1095">
            <v>1101</v>
          </cell>
          <cell r="F1095" t="str">
            <v>TTN005</v>
          </cell>
          <cell r="G1095">
            <v>-999</v>
          </cell>
          <cell r="H1095">
            <v>22.756799999999998</v>
          </cell>
          <cell r="I1095">
            <v>121.1403</v>
          </cell>
          <cell r="J1095" t="str">
            <v>IHB</v>
          </cell>
          <cell r="K1095" t="str">
            <v>B</v>
          </cell>
          <cell r="L1095">
            <v>0</v>
          </cell>
          <cell r="M1095">
            <v>0</v>
          </cell>
          <cell r="N1095" t="str">
            <v>C</v>
          </cell>
          <cell r="O1095" t="str">
            <v>D</v>
          </cell>
          <cell r="P1095">
            <v>0</v>
          </cell>
          <cell r="Q1095" t="str">
            <v>-</v>
          </cell>
          <cell r="R1095">
            <v>0</v>
          </cell>
          <cell r="S1095" t="str">
            <v>C</v>
          </cell>
        </row>
        <row r="1096">
          <cell r="E1096">
            <v>1102</v>
          </cell>
          <cell r="F1096" t="str">
            <v>TTN006</v>
          </cell>
          <cell r="G1096">
            <v>-999</v>
          </cell>
          <cell r="H1096">
            <v>22.771699999999999</v>
          </cell>
          <cell r="I1096">
            <v>121.1378</v>
          </cell>
          <cell r="J1096" t="str">
            <v>IHD</v>
          </cell>
          <cell r="K1096" t="str">
            <v>D</v>
          </cell>
          <cell r="L1096">
            <v>0</v>
          </cell>
          <cell r="M1096">
            <v>0</v>
          </cell>
          <cell r="N1096" t="str">
            <v>A</v>
          </cell>
          <cell r="O1096" t="str">
            <v>D</v>
          </cell>
          <cell r="P1096">
            <v>0</v>
          </cell>
          <cell r="Q1096" t="str">
            <v>-</v>
          </cell>
          <cell r="R1096">
            <v>0</v>
          </cell>
          <cell r="S1096" t="str">
            <v>D</v>
          </cell>
        </row>
        <row r="1097">
          <cell r="E1097">
            <v>1103</v>
          </cell>
          <cell r="F1097" t="str">
            <v>TTN007</v>
          </cell>
          <cell r="G1097">
            <v>-999</v>
          </cell>
          <cell r="H1097">
            <v>22.764700000000001</v>
          </cell>
          <cell r="I1097">
            <v>121.1427</v>
          </cell>
          <cell r="J1097" t="str">
            <v>IHD</v>
          </cell>
          <cell r="K1097" t="str">
            <v>D</v>
          </cell>
          <cell r="L1097">
            <v>0</v>
          </cell>
          <cell r="M1097">
            <v>0</v>
          </cell>
          <cell r="N1097" t="str">
            <v>A</v>
          </cell>
          <cell r="O1097" t="str">
            <v>D</v>
          </cell>
          <cell r="P1097">
            <v>0</v>
          </cell>
          <cell r="Q1097" t="str">
            <v>-</v>
          </cell>
          <cell r="R1097">
            <v>0</v>
          </cell>
          <cell r="S1097" t="str">
            <v>D</v>
          </cell>
        </row>
        <row r="1098">
          <cell r="E1098">
            <v>1104</v>
          </cell>
          <cell r="F1098" t="str">
            <v>TTN008</v>
          </cell>
          <cell r="G1098">
            <v>-999</v>
          </cell>
          <cell r="H1098">
            <v>22.760200000000001</v>
          </cell>
          <cell r="I1098">
            <v>121.15170000000001</v>
          </cell>
          <cell r="J1098" t="str">
            <v>IHD</v>
          </cell>
          <cell r="K1098" t="str">
            <v>D</v>
          </cell>
          <cell r="L1098">
            <v>0</v>
          </cell>
          <cell r="M1098">
            <v>0</v>
          </cell>
          <cell r="N1098" t="str">
            <v>A</v>
          </cell>
          <cell r="O1098" t="str">
            <v>D</v>
          </cell>
          <cell r="P1098">
            <v>0</v>
          </cell>
          <cell r="Q1098" t="str">
            <v>-</v>
          </cell>
          <cell r="R1098">
            <v>0</v>
          </cell>
          <cell r="S1098" t="str">
            <v>D</v>
          </cell>
        </row>
        <row r="1099">
          <cell r="E1099">
            <v>1105</v>
          </cell>
          <cell r="F1099" t="str">
            <v>TTN009</v>
          </cell>
          <cell r="G1099">
            <v>-999</v>
          </cell>
          <cell r="H1099">
            <v>22.748799999999999</v>
          </cell>
          <cell r="I1099">
            <v>121.1442</v>
          </cell>
          <cell r="J1099" t="str">
            <v>IHD</v>
          </cell>
          <cell r="K1099" t="str">
            <v>D</v>
          </cell>
          <cell r="L1099">
            <v>0</v>
          </cell>
          <cell r="M1099">
            <v>0</v>
          </cell>
          <cell r="N1099" t="str">
            <v>A</v>
          </cell>
          <cell r="O1099" t="str">
            <v>D</v>
          </cell>
          <cell r="P1099">
            <v>0</v>
          </cell>
          <cell r="Q1099" t="str">
            <v>-</v>
          </cell>
          <cell r="R1099">
            <v>0</v>
          </cell>
          <cell r="S1099" t="str">
            <v>D</v>
          </cell>
        </row>
        <row r="1100">
          <cell r="E1100">
            <v>1106</v>
          </cell>
          <cell r="F1100" t="str">
            <v>TTN010</v>
          </cell>
          <cell r="G1100">
            <v>-999</v>
          </cell>
          <cell r="H1100">
            <v>22.74</v>
          </cell>
          <cell r="I1100">
            <v>121.1135</v>
          </cell>
          <cell r="J1100" t="str">
            <v>IHD</v>
          </cell>
          <cell r="K1100" t="str">
            <v>D</v>
          </cell>
          <cell r="L1100">
            <v>0</v>
          </cell>
          <cell r="M1100">
            <v>0</v>
          </cell>
          <cell r="N1100" t="str">
            <v>A</v>
          </cell>
          <cell r="O1100" t="str">
            <v>D</v>
          </cell>
          <cell r="P1100">
            <v>0</v>
          </cell>
          <cell r="Q1100" t="str">
            <v>-</v>
          </cell>
          <cell r="R1100">
            <v>0</v>
          </cell>
          <cell r="S1100" t="str">
            <v>D</v>
          </cell>
        </row>
        <row r="1101">
          <cell r="E1101">
            <v>1107</v>
          </cell>
          <cell r="F1101" t="str">
            <v>TTN012</v>
          </cell>
          <cell r="G1101">
            <v>-999</v>
          </cell>
          <cell r="H1101">
            <v>22.766200000000001</v>
          </cell>
          <cell r="I1101">
            <v>121.133</v>
          </cell>
          <cell r="J1101" t="str">
            <v>IHD</v>
          </cell>
          <cell r="K1101" t="str">
            <v>D</v>
          </cell>
          <cell r="L1101">
            <v>0</v>
          </cell>
          <cell r="M1101">
            <v>0</v>
          </cell>
          <cell r="N1101" t="str">
            <v>A</v>
          </cell>
          <cell r="O1101" t="str">
            <v>D</v>
          </cell>
          <cell r="P1101">
            <v>0</v>
          </cell>
          <cell r="Q1101" t="str">
            <v>-</v>
          </cell>
          <cell r="R1101">
            <v>0</v>
          </cell>
          <cell r="S1101" t="str">
            <v>D</v>
          </cell>
        </row>
        <row r="1102">
          <cell r="E1102">
            <v>1108</v>
          </cell>
          <cell r="F1102" t="str">
            <v>TTN013</v>
          </cell>
          <cell r="G1102">
            <v>-999</v>
          </cell>
          <cell r="H1102">
            <v>22.767800000000001</v>
          </cell>
          <cell r="I1102">
            <v>121.1277</v>
          </cell>
          <cell r="J1102" t="str">
            <v>IHD</v>
          </cell>
          <cell r="K1102" t="str">
            <v>D</v>
          </cell>
          <cell r="L1102">
            <v>0</v>
          </cell>
          <cell r="M1102">
            <v>0</v>
          </cell>
          <cell r="N1102" t="str">
            <v>A</v>
          </cell>
          <cell r="O1102" t="str">
            <v>D</v>
          </cell>
          <cell r="P1102">
            <v>0</v>
          </cell>
          <cell r="Q1102" t="str">
            <v>-</v>
          </cell>
          <cell r="R1102">
            <v>0</v>
          </cell>
          <cell r="S1102" t="str">
            <v>D</v>
          </cell>
        </row>
        <row r="1103">
          <cell r="E1103">
            <v>1109</v>
          </cell>
          <cell r="F1103" t="str">
            <v>TTN014</v>
          </cell>
          <cell r="G1103">
            <v>-999</v>
          </cell>
          <cell r="H1103">
            <v>23.0992</v>
          </cell>
          <cell r="I1103">
            <v>121.3653</v>
          </cell>
          <cell r="J1103" t="str">
            <v>IHD</v>
          </cell>
          <cell r="K1103" t="str">
            <v>D</v>
          </cell>
          <cell r="L1103">
            <v>0</v>
          </cell>
          <cell r="M1103">
            <v>0</v>
          </cell>
          <cell r="N1103" t="str">
            <v>C</v>
          </cell>
          <cell r="O1103" t="str">
            <v>D</v>
          </cell>
          <cell r="P1103">
            <v>0</v>
          </cell>
          <cell r="Q1103" t="str">
            <v>-</v>
          </cell>
          <cell r="R1103">
            <v>0</v>
          </cell>
          <cell r="S1103" t="str">
            <v>C</v>
          </cell>
        </row>
        <row r="1104">
          <cell r="E1104">
            <v>1110</v>
          </cell>
          <cell r="F1104" t="str">
            <v>TTN015</v>
          </cell>
          <cell r="G1104">
            <v>-999</v>
          </cell>
          <cell r="H1104">
            <v>22.754000000000001</v>
          </cell>
          <cell r="I1104">
            <v>121.1465</v>
          </cell>
          <cell r="J1104" t="str">
            <v>LQD</v>
          </cell>
          <cell r="K1104" t="str">
            <v>D</v>
          </cell>
          <cell r="L1104">
            <v>0</v>
          </cell>
          <cell r="M1104">
            <v>0</v>
          </cell>
          <cell r="N1104" t="str">
            <v>C</v>
          </cell>
          <cell r="O1104" t="str">
            <v>D</v>
          </cell>
          <cell r="P1104">
            <v>0</v>
          </cell>
          <cell r="Q1104" t="str">
            <v>-</v>
          </cell>
          <cell r="R1104">
            <v>0</v>
          </cell>
          <cell r="S1104" t="str">
            <v>C</v>
          </cell>
        </row>
        <row r="1105">
          <cell r="E1105">
            <v>1111</v>
          </cell>
          <cell r="F1105" t="str">
            <v>TTN016</v>
          </cell>
          <cell r="G1105">
            <v>-999</v>
          </cell>
          <cell r="H1105">
            <v>22.357500000000002</v>
          </cell>
          <cell r="I1105">
            <v>120.89570000000001</v>
          </cell>
          <cell r="J1105" t="str">
            <v>KQB</v>
          </cell>
          <cell r="K1105" t="str">
            <v>B</v>
          </cell>
          <cell r="L1105">
            <v>0</v>
          </cell>
          <cell r="M1105">
            <v>0</v>
          </cell>
          <cell r="N1105" t="str">
            <v>D</v>
          </cell>
          <cell r="O1105" t="str">
            <v>B</v>
          </cell>
          <cell r="P1105">
            <v>0</v>
          </cell>
          <cell r="Q1105" t="str">
            <v>-</v>
          </cell>
          <cell r="R1105">
            <v>0</v>
          </cell>
          <cell r="S1105" t="str">
            <v>B</v>
          </cell>
        </row>
        <row r="1106">
          <cell r="E1106">
            <v>1112</v>
          </cell>
          <cell r="F1106" t="str">
            <v>TTN018</v>
          </cell>
          <cell r="G1106">
            <v>-999</v>
          </cell>
          <cell r="H1106">
            <v>22.820699999999999</v>
          </cell>
          <cell r="I1106">
            <v>121.07170000000001</v>
          </cell>
          <cell r="J1106" t="str">
            <v>AQB</v>
          </cell>
          <cell r="K1106" t="str">
            <v>B</v>
          </cell>
          <cell r="L1106">
            <v>0</v>
          </cell>
          <cell r="M1106">
            <v>0</v>
          </cell>
          <cell r="N1106" t="str">
            <v>C</v>
          </cell>
          <cell r="O1106" t="str">
            <v>C</v>
          </cell>
          <cell r="P1106">
            <v>0</v>
          </cell>
          <cell r="Q1106" t="str">
            <v>-</v>
          </cell>
          <cell r="R1106">
            <v>0</v>
          </cell>
          <cell r="S1106" t="str">
            <v>C</v>
          </cell>
        </row>
        <row r="1107">
          <cell r="E1107">
            <v>1113</v>
          </cell>
          <cell r="F1107" t="str">
            <v>TTN020</v>
          </cell>
          <cell r="G1107">
            <v>-999</v>
          </cell>
          <cell r="H1107">
            <v>23.126799999999999</v>
          </cell>
          <cell r="I1107">
            <v>121.20569999999999</v>
          </cell>
          <cell r="J1107" t="str">
            <v>IQD</v>
          </cell>
          <cell r="K1107" t="str">
            <v>D</v>
          </cell>
          <cell r="L1107">
            <v>0</v>
          </cell>
          <cell r="M1107">
            <v>0</v>
          </cell>
          <cell r="N1107" t="str">
            <v>C</v>
          </cell>
          <cell r="O1107" t="str">
            <v>D</v>
          </cell>
          <cell r="P1107">
            <v>0</v>
          </cell>
          <cell r="Q1107" t="str">
            <v>-</v>
          </cell>
          <cell r="R1107">
            <v>0</v>
          </cell>
          <cell r="S1107" t="str">
            <v>C</v>
          </cell>
        </row>
        <row r="1108">
          <cell r="E1108">
            <v>1114</v>
          </cell>
          <cell r="F1108" t="str">
            <v>TTN022</v>
          </cell>
          <cell r="G1108">
            <v>-999</v>
          </cell>
          <cell r="H1108">
            <v>23.097300000000001</v>
          </cell>
          <cell r="I1108">
            <v>121.2105</v>
          </cell>
          <cell r="J1108" t="str">
            <v>IHD</v>
          </cell>
          <cell r="K1108" t="str">
            <v>D</v>
          </cell>
          <cell r="L1108">
            <v>0</v>
          </cell>
          <cell r="M1108">
            <v>0</v>
          </cell>
          <cell r="N1108" t="str">
            <v>A</v>
          </cell>
          <cell r="O1108" t="str">
            <v>D</v>
          </cell>
          <cell r="P1108">
            <v>0</v>
          </cell>
          <cell r="Q1108" t="str">
            <v>-</v>
          </cell>
          <cell r="R1108">
            <v>0</v>
          </cell>
          <cell r="S1108" t="str">
            <v>D</v>
          </cell>
        </row>
        <row r="1109">
          <cell r="E1109">
            <v>1115</v>
          </cell>
          <cell r="F1109" t="str">
            <v>TTN023</v>
          </cell>
          <cell r="G1109">
            <v>-999</v>
          </cell>
          <cell r="H1109">
            <v>23.053000000000001</v>
          </cell>
          <cell r="I1109">
            <v>121.1557</v>
          </cell>
          <cell r="J1109" t="str">
            <v>IQD</v>
          </cell>
          <cell r="K1109" t="str">
            <v>D</v>
          </cell>
          <cell r="L1109">
            <v>0</v>
          </cell>
          <cell r="M1109">
            <v>0</v>
          </cell>
          <cell r="N1109" t="str">
            <v>C</v>
          </cell>
          <cell r="O1109" t="str">
            <v>D</v>
          </cell>
          <cell r="P1109">
            <v>0</v>
          </cell>
          <cell r="Q1109" t="str">
            <v>-</v>
          </cell>
          <cell r="R1109">
            <v>0</v>
          </cell>
          <cell r="S1109" t="str">
            <v>C</v>
          </cell>
        </row>
        <row r="1110">
          <cell r="E1110">
            <v>1116</v>
          </cell>
          <cell r="F1110" t="str">
            <v>TTN024</v>
          </cell>
          <cell r="G1110">
            <v>-999</v>
          </cell>
          <cell r="H1110">
            <v>22.9725</v>
          </cell>
          <cell r="I1110">
            <v>121.1083</v>
          </cell>
          <cell r="J1110" t="str">
            <v>IEA</v>
          </cell>
          <cell r="K1110" t="str">
            <v>A</v>
          </cell>
          <cell r="L1110">
            <v>0</v>
          </cell>
          <cell r="M1110">
            <v>0</v>
          </cell>
          <cell r="N1110" t="str">
            <v>C</v>
          </cell>
          <cell r="O1110" t="str">
            <v>B</v>
          </cell>
          <cell r="P1110">
            <v>0</v>
          </cell>
          <cell r="Q1110" t="str">
            <v>-</v>
          </cell>
          <cell r="R1110">
            <v>0</v>
          </cell>
          <cell r="S1110" t="str">
            <v>C</v>
          </cell>
        </row>
        <row r="1111">
          <cell r="E1111">
            <v>1117</v>
          </cell>
          <cell r="F1111" t="str">
            <v>TTN025</v>
          </cell>
          <cell r="G1111">
            <v>-999</v>
          </cell>
          <cell r="H1111">
            <v>22.904499999999999</v>
          </cell>
          <cell r="I1111">
            <v>121.072</v>
          </cell>
          <cell r="J1111" t="str">
            <v>IHB</v>
          </cell>
          <cell r="K1111" t="str">
            <v>B</v>
          </cell>
          <cell r="L1111">
            <v>0</v>
          </cell>
          <cell r="M1111">
            <v>0</v>
          </cell>
          <cell r="N1111" t="str">
            <v>C</v>
          </cell>
          <cell r="O1111" t="str">
            <v>C</v>
          </cell>
          <cell r="P1111">
            <v>0</v>
          </cell>
          <cell r="Q1111" t="str">
            <v>-</v>
          </cell>
          <cell r="R1111">
            <v>0</v>
          </cell>
          <cell r="S1111" t="str">
            <v>C</v>
          </cell>
        </row>
        <row r="1112">
          <cell r="E1112">
            <v>1118</v>
          </cell>
          <cell r="F1112" t="str">
            <v>TTN026</v>
          </cell>
          <cell r="G1112">
            <v>-999</v>
          </cell>
          <cell r="H1112">
            <v>22.863</v>
          </cell>
          <cell r="I1112">
            <v>121.083</v>
          </cell>
          <cell r="J1112" t="str">
            <v>IHB</v>
          </cell>
          <cell r="K1112" t="str">
            <v>B</v>
          </cell>
          <cell r="L1112">
            <v>0</v>
          </cell>
          <cell r="M1112">
            <v>0</v>
          </cell>
          <cell r="N1112" t="str">
            <v>C</v>
          </cell>
          <cell r="O1112" t="str">
            <v>C</v>
          </cell>
          <cell r="P1112">
            <v>0</v>
          </cell>
          <cell r="Q1112" t="str">
            <v>-</v>
          </cell>
          <cell r="R1112">
            <v>0</v>
          </cell>
          <cell r="S1112" t="str">
            <v>C</v>
          </cell>
        </row>
        <row r="1113">
          <cell r="E1113">
            <v>1119</v>
          </cell>
          <cell r="F1113" t="str">
            <v>TTN027</v>
          </cell>
          <cell r="G1113">
            <v>-999</v>
          </cell>
          <cell r="H1113">
            <v>22.8078</v>
          </cell>
          <cell r="I1113">
            <v>121.086</v>
          </cell>
          <cell r="J1113" t="str">
            <v>IHC</v>
          </cell>
          <cell r="K1113" t="str">
            <v>C</v>
          </cell>
          <cell r="L1113">
            <v>0</v>
          </cell>
          <cell r="M1113">
            <v>0</v>
          </cell>
          <cell r="N1113" t="str">
            <v>C</v>
          </cell>
          <cell r="O1113" t="str">
            <v>D</v>
          </cell>
          <cell r="P1113">
            <v>0</v>
          </cell>
          <cell r="Q1113" t="str">
            <v>-</v>
          </cell>
          <cell r="R1113">
            <v>0</v>
          </cell>
          <cell r="S1113" t="str">
            <v>C</v>
          </cell>
        </row>
        <row r="1114">
          <cell r="E1114">
            <v>1120</v>
          </cell>
          <cell r="F1114" t="str">
            <v>TTN028</v>
          </cell>
          <cell r="G1114">
            <v>-999</v>
          </cell>
          <cell r="H1114">
            <v>22.779</v>
          </cell>
          <cell r="I1114">
            <v>121.0543</v>
          </cell>
          <cell r="J1114" t="str">
            <v>IHB</v>
          </cell>
          <cell r="K1114" t="str">
            <v>B</v>
          </cell>
          <cell r="L1114">
            <v>0</v>
          </cell>
          <cell r="M1114">
            <v>0</v>
          </cell>
          <cell r="N1114" t="str">
            <v>C</v>
          </cell>
          <cell r="O1114" t="str">
            <v>C</v>
          </cell>
          <cell r="P1114">
            <v>0</v>
          </cell>
          <cell r="Q1114" t="str">
            <v>-</v>
          </cell>
          <cell r="R1114">
            <v>0</v>
          </cell>
          <cell r="S1114" t="str">
            <v>C</v>
          </cell>
        </row>
        <row r="1115">
          <cell r="E1115">
            <v>1121</v>
          </cell>
          <cell r="F1115" t="str">
            <v>TTN031</v>
          </cell>
          <cell r="G1115">
            <v>-999</v>
          </cell>
          <cell r="H1115">
            <v>23.356300000000001</v>
          </cell>
          <cell r="I1115">
            <v>121.4603</v>
          </cell>
          <cell r="J1115" t="str">
            <v>IHD</v>
          </cell>
          <cell r="K1115" t="str">
            <v>D</v>
          </cell>
          <cell r="L1115">
            <v>0</v>
          </cell>
          <cell r="M1115">
            <v>0</v>
          </cell>
          <cell r="N1115" t="str">
            <v>C</v>
          </cell>
          <cell r="O1115" t="str">
            <v>D</v>
          </cell>
          <cell r="P1115">
            <v>0</v>
          </cell>
          <cell r="Q1115" t="str">
            <v>-</v>
          </cell>
          <cell r="R1115">
            <v>0</v>
          </cell>
          <cell r="S1115" t="str">
            <v>C</v>
          </cell>
        </row>
        <row r="1116">
          <cell r="E1116">
            <v>1122</v>
          </cell>
          <cell r="F1116" t="str">
            <v>TTN032</v>
          </cell>
          <cell r="G1116">
            <v>-999</v>
          </cell>
          <cell r="H1116">
            <v>23.246200000000002</v>
          </cell>
          <cell r="I1116">
            <v>121.4055</v>
          </cell>
          <cell r="J1116" t="str">
            <v>IHB</v>
          </cell>
          <cell r="K1116" t="str">
            <v>B</v>
          </cell>
          <cell r="L1116">
            <v>0</v>
          </cell>
          <cell r="M1116">
            <v>0</v>
          </cell>
          <cell r="N1116" t="str">
            <v>C</v>
          </cell>
          <cell r="O1116" t="str">
            <v>D</v>
          </cell>
          <cell r="P1116">
            <v>0</v>
          </cell>
          <cell r="Q1116" t="str">
            <v>-</v>
          </cell>
          <cell r="R1116">
            <v>0</v>
          </cell>
          <cell r="S1116" t="str">
            <v>C</v>
          </cell>
        </row>
        <row r="1117">
          <cell r="E1117">
            <v>1123</v>
          </cell>
          <cell r="F1117" t="str">
            <v>TTN033</v>
          </cell>
          <cell r="G1117">
            <v>-999</v>
          </cell>
          <cell r="H1117">
            <v>23.193000000000001</v>
          </cell>
          <cell r="I1117">
            <v>121.3878</v>
          </cell>
          <cell r="J1117" t="str">
            <v>IHD</v>
          </cell>
          <cell r="K1117" t="str">
            <v>D</v>
          </cell>
          <cell r="L1117">
            <v>0</v>
          </cell>
          <cell r="M1117">
            <v>0</v>
          </cell>
          <cell r="N1117" t="str">
            <v>C</v>
          </cell>
          <cell r="O1117" t="str">
            <v>D</v>
          </cell>
          <cell r="P1117">
            <v>0</v>
          </cell>
          <cell r="Q1117" t="str">
            <v>-</v>
          </cell>
          <cell r="R1117">
            <v>0</v>
          </cell>
          <cell r="S1117" t="str">
            <v>C</v>
          </cell>
        </row>
        <row r="1118">
          <cell r="E1118">
            <v>1124</v>
          </cell>
          <cell r="F1118" t="str">
            <v>TTN036</v>
          </cell>
          <cell r="G1118">
            <v>-999</v>
          </cell>
          <cell r="H1118">
            <v>22.7988</v>
          </cell>
          <cell r="I1118">
            <v>121.1855</v>
          </cell>
          <cell r="J1118" t="str">
            <v>IHB</v>
          </cell>
          <cell r="K1118" t="str">
            <v>B</v>
          </cell>
          <cell r="L1118">
            <v>0</v>
          </cell>
          <cell r="M1118">
            <v>0</v>
          </cell>
          <cell r="N1118" t="str">
            <v>C</v>
          </cell>
          <cell r="O1118" t="str">
            <v>C</v>
          </cell>
          <cell r="P1118">
            <v>0</v>
          </cell>
          <cell r="Q1118" t="str">
            <v>-</v>
          </cell>
          <cell r="R1118">
            <v>0</v>
          </cell>
          <cell r="S1118" t="str">
            <v>C</v>
          </cell>
        </row>
        <row r="1119">
          <cell r="E1119">
            <v>1125</v>
          </cell>
          <cell r="F1119" t="str">
            <v>TTN040</v>
          </cell>
          <cell r="G1119">
            <v>-999</v>
          </cell>
          <cell r="H1119">
            <v>23.151199999999999</v>
          </cell>
          <cell r="I1119">
            <v>121.19799999999999</v>
          </cell>
          <cell r="J1119" t="str">
            <v>IQB</v>
          </cell>
          <cell r="K1119" t="str">
            <v>B</v>
          </cell>
          <cell r="L1119">
            <v>0</v>
          </cell>
          <cell r="M1119">
            <v>0</v>
          </cell>
          <cell r="N1119" t="str">
            <v>C</v>
          </cell>
          <cell r="O1119" t="str">
            <v>B</v>
          </cell>
          <cell r="P1119">
            <v>0</v>
          </cell>
          <cell r="Q1119" t="str">
            <v>-</v>
          </cell>
          <cell r="R1119">
            <v>0</v>
          </cell>
          <cell r="S1119" t="str">
            <v>C</v>
          </cell>
        </row>
        <row r="1120">
          <cell r="E1120">
            <v>1126</v>
          </cell>
          <cell r="F1120" t="str">
            <v>TTN041</v>
          </cell>
          <cell r="G1120">
            <v>-999</v>
          </cell>
          <cell r="H1120">
            <v>23.1342</v>
          </cell>
          <cell r="I1120">
            <v>121.1177</v>
          </cell>
          <cell r="J1120" t="str">
            <v>IQD</v>
          </cell>
          <cell r="K1120" t="str">
            <v>D</v>
          </cell>
          <cell r="L1120">
            <v>0</v>
          </cell>
          <cell r="M1120">
            <v>0</v>
          </cell>
          <cell r="N1120" t="str">
            <v>C</v>
          </cell>
          <cell r="O1120" t="str">
            <v>B</v>
          </cell>
          <cell r="P1120">
            <v>0</v>
          </cell>
          <cell r="Q1120" t="str">
            <v>-</v>
          </cell>
          <cell r="R1120">
            <v>0</v>
          </cell>
          <cell r="S1120" t="str">
            <v>C</v>
          </cell>
        </row>
        <row r="1121">
          <cell r="E1121">
            <v>1127</v>
          </cell>
          <cell r="F1121" t="str">
            <v>TTN042</v>
          </cell>
          <cell r="G1121">
            <v>-999</v>
          </cell>
          <cell r="H1121">
            <v>23.000699999999998</v>
          </cell>
          <cell r="I1121">
            <v>121.27670000000001</v>
          </cell>
          <cell r="J1121" t="str">
            <v>IHB</v>
          </cell>
          <cell r="K1121" t="str">
            <v>B</v>
          </cell>
          <cell r="L1121">
            <v>0</v>
          </cell>
          <cell r="M1121">
            <v>0</v>
          </cell>
          <cell r="N1121" t="str">
            <v>D</v>
          </cell>
          <cell r="O1121" t="str">
            <v>D</v>
          </cell>
          <cell r="P1121">
            <v>0</v>
          </cell>
          <cell r="Q1121" t="str">
            <v>-</v>
          </cell>
          <cell r="R1121">
            <v>0</v>
          </cell>
          <cell r="S1121" t="str">
            <v>B</v>
          </cell>
        </row>
        <row r="1122">
          <cell r="E1122">
            <v>1128</v>
          </cell>
          <cell r="F1122" t="str">
            <v>TTN044</v>
          </cell>
          <cell r="G1122">
            <v>-999</v>
          </cell>
          <cell r="H1122">
            <v>23.006799999999998</v>
          </cell>
          <cell r="I1122">
            <v>121.16549999999999</v>
          </cell>
          <cell r="J1122" t="str">
            <v>IHB</v>
          </cell>
          <cell r="K1122" t="str">
            <v>B</v>
          </cell>
          <cell r="L1122">
            <v>0</v>
          </cell>
          <cell r="M1122">
            <v>0</v>
          </cell>
          <cell r="N1122" t="str">
            <v>C</v>
          </cell>
          <cell r="O1122" t="str">
            <v>C</v>
          </cell>
          <cell r="P1122">
            <v>0</v>
          </cell>
          <cell r="Q1122" t="str">
            <v>-</v>
          </cell>
          <cell r="R1122">
            <v>0</v>
          </cell>
          <cell r="S1122" t="str">
            <v>C</v>
          </cell>
        </row>
        <row r="1123">
          <cell r="E1123">
            <v>1129</v>
          </cell>
          <cell r="F1123" t="str">
            <v>TTN045</v>
          </cell>
          <cell r="G1123">
            <v>-999</v>
          </cell>
          <cell r="H1123">
            <v>22.9757</v>
          </cell>
          <cell r="I1123">
            <v>121.1478</v>
          </cell>
          <cell r="J1123" t="str">
            <v>IQD</v>
          </cell>
          <cell r="K1123" t="str">
            <v>D</v>
          </cell>
          <cell r="L1123">
            <v>0</v>
          </cell>
          <cell r="M1123">
            <v>0</v>
          </cell>
          <cell r="N1123" t="str">
            <v>C</v>
          </cell>
          <cell r="O1123" t="str">
            <v>D</v>
          </cell>
          <cell r="P1123">
            <v>0</v>
          </cell>
          <cell r="Q1123" t="str">
            <v>-</v>
          </cell>
          <cell r="R1123">
            <v>0</v>
          </cell>
          <cell r="S1123" t="str">
            <v>C</v>
          </cell>
        </row>
        <row r="1124">
          <cell r="E1124">
            <v>1130</v>
          </cell>
          <cell r="F1124" t="str">
            <v>TTN046</v>
          </cell>
          <cell r="G1124">
            <v>-999</v>
          </cell>
          <cell r="H1124">
            <v>22.965800000000002</v>
          </cell>
          <cell r="I1124">
            <v>121.232</v>
          </cell>
          <cell r="J1124" t="str">
            <v>IHB</v>
          </cell>
          <cell r="K1124" t="str">
            <v>B</v>
          </cell>
          <cell r="L1124">
            <v>0</v>
          </cell>
          <cell r="M1124">
            <v>0</v>
          </cell>
          <cell r="N1124" t="str">
            <v>C</v>
          </cell>
          <cell r="O1124" t="str">
            <v>C</v>
          </cell>
          <cell r="P1124">
            <v>0</v>
          </cell>
          <cell r="Q1124" t="str">
            <v>-</v>
          </cell>
          <cell r="R1124">
            <v>0</v>
          </cell>
          <cell r="S1124" t="str">
            <v>C</v>
          </cell>
        </row>
        <row r="1125">
          <cell r="E1125">
            <v>1131</v>
          </cell>
          <cell r="F1125" t="str">
            <v>TTN047</v>
          </cell>
          <cell r="G1125">
            <v>-999</v>
          </cell>
          <cell r="H1125">
            <v>22.840199999999999</v>
          </cell>
          <cell r="I1125">
            <v>121.131</v>
          </cell>
          <cell r="J1125" t="str">
            <v>IHB</v>
          </cell>
          <cell r="K1125" t="str">
            <v>B</v>
          </cell>
          <cell r="L1125">
            <v>0</v>
          </cell>
          <cell r="M1125">
            <v>0</v>
          </cell>
          <cell r="N1125" t="str">
            <v>C</v>
          </cell>
          <cell r="O1125" t="str">
            <v>C</v>
          </cell>
          <cell r="P1125">
            <v>0</v>
          </cell>
          <cell r="Q1125" t="str">
            <v>-</v>
          </cell>
          <cell r="R1125">
            <v>0</v>
          </cell>
          <cell r="S1125" t="str">
            <v>C</v>
          </cell>
        </row>
        <row r="1126">
          <cell r="E1126">
            <v>1132</v>
          </cell>
          <cell r="F1126" t="str">
            <v>TTN048</v>
          </cell>
          <cell r="G1126">
            <v>-999</v>
          </cell>
          <cell r="H1126">
            <v>22.773</v>
          </cell>
          <cell r="I1126">
            <v>121.0827</v>
          </cell>
          <cell r="J1126" t="str">
            <v>IHD</v>
          </cell>
          <cell r="K1126" t="str">
            <v>D</v>
          </cell>
          <cell r="L1126">
            <v>0</v>
          </cell>
          <cell r="M1126">
            <v>0</v>
          </cell>
          <cell r="N1126" t="str">
            <v>A</v>
          </cell>
          <cell r="O1126" t="str">
            <v>D</v>
          </cell>
          <cell r="P1126">
            <v>0</v>
          </cell>
          <cell r="Q1126" t="str">
            <v>-</v>
          </cell>
          <cell r="R1126">
            <v>0</v>
          </cell>
          <cell r="S1126" t="str">
            <v>D</v>
          </cell>
        </row>
        <row r="1127">
          <cell r="E1127">
            <v>1133</v>
          </cell>
          <cell r="F1127" t="str">
            <v>TTN050</v>
          </cell>
          <cell r="G1127">
            <v>-999</v>
          </cell>
          <cell r="H1127">
            <v>22.673999999999999</v>
          </cell>
          <cell r="I1127">
            <v>121.02930000000001</v>
          </cell>
          <cell r="J1127" t="str">
            <v>IHB</v>
          </cell>
          <cell r="K1127" t="str">
            <v>B</v>
          </cell>
          <cell r="L1127">
            <v>0</v>
          </cell>
          <cell r="M1127">
            <v>0</v>
          </cell>
          <cell r="N1127" t="str">
            <v>C</v>
          </cell>
          <cell r="O1127" t="str">
            <v>D</v>
          </cell>
          <cell r="P1127">
            <v>0</v>
          </cell>
          <cell r="Q1127" t="str">
            <v>-</v>
          </cell>
          <cell r="R1127">
            <v>0</v>
          </cell>
          <cell r="S1127" t="str">
            <v>C</v>
          </cell>
        </row>
        <row r="1128">
          <cell r="E1128">
            <v>1134</v>
          </cell>
          <cell r="F1128" t="str">
            <v>TTN051</v>
          </cell>
          <cell r="G1128">
            <v>-999</v>
          </cell>
          <cell r="H1128">
            <v>23.188700000000001</v>
          </cell>
          <cell r="I1128">
            <v>121.0168</v>
          </cell>
          <cell r="J1128" t="str">
            <v>IEA</v>
          </cell>
          <cell r="K1128" t="str">
            <v>A</v>
          </cell>
          <cell r="L1128">
            <v>0</v>
          </cell>
          <cell r="M1128">
            <v>0</v>
          </cell>
          <cell r="N1128" t="str">
            <v>C</v>
          </cell>
          <cell r="O1128" t="str">
            <v>B</v>
          </cell>
          <cell r="P1128">
            <v>0</v>
          </cell>
          <cell r="Q1128" t="str">
            <v>-</v>
          </cell>
          <cell r="R1128">
            <v>0</v>
          </cell>
          <cell r="S1128" t="str">
            <v>C</v>
          </cell>
        </row>
        <row r="1129">
          <cell r="E1129">
            <v>1135</v>
          </cell>
          <cell r="F1129" t="str">
            <v>Turangi Telephone Exchange</v>
          </cell>
          <cell r="G1129" t="str">
            <v>081A</v>
          </cell>
          <cell r="H1129">
            <v>-38.991</v>
          </cell>
          <cell r="I1129">
            <v>175.80600000000001</v>
          </cell>
          <cell r="J1129" t="str">
            <v>AQD</v>
          </cell>
          <cell r="K1129" t="str">
            <v>D</v>
          </cell>
          <cell r="L1129">
            <v>0</v>
          </cell>
          <cell r="M1129">
            <v>0</v>
          </cell>
          <cell r="N1129" t="str">
            <v>A</v>
          </cell>
          <cell r="O1129" t="str">
            <v>D</v>
          </cell>
          <cell r="P1129">
            <v>0</v>
          </cell>
          <cell r="Q1129" t="str">
            <v>-</v>
          </cell>
          <cell r="R1129">
            <v>0</v>
          </cell>
          <cell r="S1129" t="str">
            <v>D</v>
          </cell>
        </row>
        <row r="1130">
          <cell r="E1130">
            <v>1136</v>
          </cell>
          <cell r="F1130" t="str">
            <v>Usak</v>
          </cell>
          <cell r="G1130">
            <v>-999</v>
          </cell>
          <cell r="H1130">
            <v>38.670999999999999</v>
          </cell>
          <cell r="I1130">
            <v>29.404</v>
          </cell>
          <cell r="J1130" t="str">
            <v>-QD</v>
          </cell>
          <cell r="K1130" t="str">
            <v>D</v>
          </cell>
          <cell r="L1130">
            <v>0</v>
          </cell>
          <cell r="M1130">
            <v>0</v>
          </cell>
          <cell r="N1130" t="str">
            <v>A</v>
          </cell>
          <cell r="O1130" t="str">
            <v>D</v>
          </cell>
          <cell r="P1130">
            <v>0</v>
          </cell>
          <cell r="Q1130" t="str">
            <v>-</v>
          </cell>
          <cell r="R1130">
            <v>0</v>
          </cell>
          <cell r="S1130" t="str">
            <v>D</v>
          </cell>
        </row>
        <row r="1131">
          <cell r="E1131">
            <v>1137</v>
          </cell>
          <cell r="F1131" t="str">
            <v>Veroia (bsmt)</v>
          </cell>
          <cell r="G1131">
            <v>-999</v>
          </cell>
          <cell r="H1131">
            <v>40.526000000000003</v>
          </cell>
          <cell r="I1131">
            <v>22.202999999999999</v>
          </cell>
          <cell r="J1131" t="str">
            <v>CQC</v>
          </cell>
          <cell r="K1131" t="str">
            <v>C</v>
          </cell>
          <cell r="L1131">
            <v>0</v>
          </cell>
          <cell r="M1131">
            <v>0</v>
          </cell>
          <cell r="N1131" t="str">
            <v>C</v>
          </cell>
          <cell r="O1131" t="str">
            <v xml:space="preserve">u   </v>
          </cell>
          <cell r="P1131">
            <v>0</v>
          </cell>
          <cell r="Q1131" t="str">
            <v>-</v>
          </cell>
          <cell r="R1131">
            <v>0</v>
          </cell>
          <cell r="S1131" t="str">
            <v>C</v>
          </cell>
        </row>
        <row r="1132">
          <cell r="E1132">
            <v>1138</v>
          </cell>
          <cell r="F1132" t="str">
            <v>WBS</v>
          </cell>
          <cell r="G1132">
            <v>-999</v>
          </cell>
          <cell r="H1132">
            <v>50.808</v>
          </cell>
          <cell r="I1132">
            <v>7.2859999999999996</v>
          </cell>
          <cell r="J1132" t="str">
            <v>IZA</v>
          </cell>
          <cell r="K1132" t="str">
            <v>A</v>
          </cell>
          <cell r="L1132">
            <v>0</v>
          </cell>
          <cell r="M1132">
            <v>0</v>
          </cell>
          <cell r="N1132" t="str">
            <v>C</v>
          </cell>
          <cell r="O1132" t="str">
            <v>B</v>
          </cell>
          <cell r="P1132">
            <v>0</v>
          </cell>
          <cell r="Q1132">
            <v>1</v>
          </cell>
          <cell r="R1132">
            <v>0</v>
          </cell>
          <cell r="S1132" t="str">
            <v>C</v>
          </cell>
        </row>
        <row r="1133">
          <cell r="E1133">
            <v>1139</v>
          </cell>
          <cell r="F1133" t="str">
            <v>WGK</v>
          </cell>
          <cell r="G1133">
            <v>-999</v>
          </cell>
          <cell r="H1133">
            <v>23.686199999999999</v>
          </cell>
          <cell r="I1133">
            <v>120.5622</v>
          </cell>
          <cell r="J1133" t="str">
            <v>AHD</v>
          </cell>
          <cell r="K1133" t="str">
            <v>D</v>
          </cell>
          <cell r="L1133">
            <v>0</v>
          </cell>
          <cell r="M1133">
            <v>0</v>
          </cell>
          <cell r="N1133" t="str">
            <v>A</v>
          </cell>
          <cell r="O1133" t="str">
            <v>D</v>
          </cell>
          <cell r="P1133">
            <v>0</v>
          </cell>
          <cell r="Q1133" t="str">
            <v>-</v>
          </cell>
          <cell r="R1133">
            <v>0</v>
          </cell>
          <cell r="S1133" t="str">
            <v>D</v>
          </cell>
        </row>
        <row r="1134">
          <cell r="E1134">
            <v>1140</v>
          </cell>
          <cell r="F1134" t="str">
            <v>WNT</v>
          </cell>
          <cell r="G1134">
            <v>-999</v>
          </cell>
          <cell r="H1134">
            <v>23.878299999999999</v>
          </cell>
          <cell r="I1134">
            <v>120.68429999999999</v>
          </cell>
          <cell r="J1134" t="str">
            <v>AHD</v>
          </cell>
          <cell r="K1134" t="str">
            <v>D</v>
          </cell>
          <cell r="L1134">
            <v>0</v>
          </cell>
          <cell r="M1134">
            <v>0</v>
          </cell>
          <cell r="N1134" t="str">
            <v>C</v>
          </cell>
          <cell r="O1134" t="str">
            <v>D</v>
          </cell>
          <cell r="P1134">
            <v>0</v>
          </cell>
          <cell r="Q1134" t="str">
            <v>-</v>
          </cell>
          <cell r="R1134">
            <v>0</v>
          </cell>
          <cell r="S1134" t="str">
            <v>C</v>
          </cell>
        </row>
        <row r="1135">
          <cell r="E1135">
            <v>1141</v>
          </cell>
          <cell r="F1135" t="str">
            <v>WSF</v>
          </cell>
          <cell r="G1135">
            <v>-999</v>
          </cell>
          <cell r="H1135">
            <v>23.638000000000002</v>
          </cell>
          <cell r="I1135">
            <v>120.2217</v>
          </cell>
          <cell r="J1135" t="str">
            <v>AHE</v>
          </cell>
          <cell r="K1135" t="str">
            <v>E</v>
          </cell>
          <cell r="L1135">
            <v>0</v>
          </cell>
          <cell r="M1135">
            <v>0</v>
          </cell>
          <cell r="N1135" t="str">
            <v>F</v>
          </cell>
          <cell r="O1135" t="str">
            <v>E</v>
          </cell>
          <cell r="P1135">
            <v>0</v>
          </cell>
          <cell r="Q1135" t="str">
            <v>-</v>
          </cell>
          <cell r="R1135">
            <v>0</v>
          </cell>
          <cell r="S1135" t="str">
            <v>E</v>
          </cell>
        </row>
        <row r="1136">
          <cell r="E1136">
            <v>1142</v>
          </cell>
          <cell r="F1136" t="str">
            <v>WTC</v>
          </cell>
          <cell r="G1136">
            <v>-999</v>
          </cell>
          <cell r="H1136">
            <v>23.863499999999998</v>
          </cell>
          <cell r="I1136">
            <v>120.2812</v>
          </cell>
          <cell r="J1136" t="str">
            <v>IHE</v>
          </cell>
          <cell r="K1136" t="str">
            <v>E</v>
          </cell>
          <cell r="L1136">
            <v>0</v>
          </cell>
          <cell r="M1136">
            <v>0</v>
          </cell>
          <cell r="N1136" t="str">
            <v>A</v>
          </cell>
          <cell r="O1136" t="str">
            <v>E</v>
          </cell>
          <cell r="P1136">
            <v>0</v>
          </cell>
          <cell r="Q1136" t="str">
            <v>-</v>
          </cell>
          <cell r="R1136">
            <v>0</v>
          </cell>
          <cell r="S1136" t="str">
            <v>D</v>
          </cell>
        </row>
        <row r="1137">
          <cell r="E1137">
            <v>1143</v>
          </cell>
          <cell r="F1137" t="str">
            <v>Yae</v>
          </cell>
          <cell r="G1137">
            <v>-999</v>
          </cell>
          <cell r="H1137">
            <v>34.68</v>
          </cell>
          <cell r="I1137">
            <v>135.61199999999999</v>
          </cell>
          <cell r="J1137" t="str">
            <v>--D</v>
          </cell>
          <cell r="K1137" t="str">
            <v>D</v>
          </cell>
          <cell r="L1137">
            <v>0</v>
          </cell>
          <cell r="M1137">
            <v>0</v>
          </cell>
          <cell r="N1137" t="str">
            <v>A</v>
          </cell>
          <cell r="O1137" t="str">
            <v>D</v>
          </cell>
          <cell r="P1137">
            <v>0</v>
          </cell>
          <cell r="Q1137" t="str">
            <v>-</v>
          </cell>
          <cell r="R1137">
            <v>0</v>
          </cell>
          <cell r="S1137" t="str">
            <v>D</v>
          </cell>
        </row>
        <row r="1138">
          <cell r="E1138">
            <v>1144</v>
          </cell>
          <cell r="F1138" t="str">
            <v>Yarimca</v>
          </cell>
          <cell r="G1138">
            <v>-999</v>
          </cell>
          <cell r="H1138">
            <v>40.764400000000002</v>
          </cell>
          <cell r="I1138">
            <v>29.762</v>
          </cell>
          <cell r="J1138" t="str">
            <v>B-D</v>
          </cell>
          <cell r="K1138" t="str">
            <v>D</v>
          </cell>
          <cell r="L1138">
            <v>0</v>
          </cell>
          <cell r="M1138">
            <v>0</v>
          </cell>
          <cell r="N1138" t="str">
            <v>A</v>
          </cell>
          <cell r="O1138" t="str">
            <v>D</v>
          </cell>
          <cell r="P1138">
            <v>0</v>
          </cell>
          <cell r="Q1138" t="str">
            <v>-</v>
          </cell>
          <cell r="R1138">
            <v>0</v>
          </cell>
          <cell r="S1138" t="str">
            <v>D</v>
          </cell>
        </row>
        <row r="1139">
          <cell r="E1139">
            <v>1145</v>
          </cell>
          <cell r="F1139" t="str">
            <v>Zeytinburnu</v>
          </cell>
          <cell r="G1139">
            <v>-999</v>
          </cell>
          <cell r="H1139">
            <v>40.985999999999997</v>
          </cell>
          <cell r="I1139">
            <v>28.908000000000001</v>
          </cell>
          <cell r="J1139" t="str">
            <v>--D</v>
          </cell>
          <cell r="K1139" t="str">
            <v>D</v>
          </cell>
          <cell r="L1139">
            <v>0</v>
          </cell>
          <cell r="M1139">
            <v>0</v>
          </cell>
          <cell r="N1139" t="str">
            <v>A</v>
          </cell>
          <cell r="O1139" t="str">
            <v>D</v>
          </cell>
          <cell r="P1139">
            <v>0</v>
          </cell>
          <cell r="Q1139" t="str">
            <v>-</v>
          </cell>
          <cell r="R1139">
            <v>0</v>
          </cell>
          <cell r="S1139" t="str">
            <v>D</v>
          </cell>
        </row>
        <row r="1140">
          <cell r="E1140">
            <v>1146</v>
          </cell>
          <cell r="F1140" t="str">
            <v>Maku</v>
          </cell>
          <cell r="G1140">
            <v>37</v>
          </cell>
          <cell r="H1140">
            <v>39.299999999999997</v>
          </cell>
          <cell r="I1140">
            <v>44.53</v>
          </cell>
          <cell r="J1140" t="str">
            <v>AQD</v>
          </cell>
          <cell r="K1140" t="str">
            <v>D</v>
          </cell>
          <cell r="L1140">
            <v>0</v>
          </cell>
          <cell r="M1140">
            <v>0</v>
          </cell>
          <cell r="N1140" t="str">
            <v>A</v>
          </cell>
          <cell r="O1140" t="str">
            <v>D</v>
          </cell>
          <cell r="P1140">
            <v>0</v>
          </cell>
          <cell r="Q1140" t="str">
            <v>-</v>
          </cell>
          <cell r="R1140">
            <v>0</v>
          </cell>
          <cell r="S1140" t="str">
            <v>C</v>
          </cell>
        </row>
        <row r="1141">
          <cell r="E1141">
            <v>1147</v>
          </cell>
          <cell r="F1141" t="str">
            <v>Loma Linda Univ Medical Center</v>
          </cell>
          <cell r="G1141">
            <v>129</v>
          </cell>
          <cell r="H1141">
            <v>34.049999999999997</v>
          </cell>
          <cell r="I1141">
            <v>-117.264</v>
          </cell>
          <cell r="J1141" t="str">
            <v>DHD</v>
          </cell>
          <cell r="K1141" t="str">
            <v>D</v>
          </cell>
          <cell r="L1141">
            <v>0</v>
          </cell>
          <cell r="M1141" t="str">
            <v>-HD</v>
          </cell>
          <cell r="N1141" t="str">
            <v>A</v>
          </cell>
          <cell r="O1141" t="str">
            <v>D</v>
          </cell>
          <cell r="P1141">
            <v>0</v>
          </cell>
          <cell r="Q1141" t="str">
            <v>-</v>
          </cell>
          <cell r="R1141">
            <v>0</v>
          </cell>
          <cell r="S1141" t="str">
            <v>C</v>
          </cell>
        </row>
        <row r="1142">
          <cell r="E1142">
            <v>1148</v>
          </cell>
          <cell r="F1142" t="str">
            <v>LA - Griffith Park Observatory</v>
          </cell>
          <cell r="G1142">
            <v>141</v>
          </cell>
          <cell r="H1142">
            <v>34.118000000000002</v>
          </cell>
          <cell r="I1142">
            <v>-118.29900000000001</v>
          </cell>
          <cell r="J1142" t="str">
            <v>IGA</v>
          </cell>
          <cell r="K1142" t="str">
            <v>A</v>
          </cell>
          <cell r="L1142">
            <v>0</v>
          </cell>
          <cell r="M1142" t="str">
            <v>-GA</v>
          </cell>
          <cell r="N1142" t="str">
            <v>D</v>
          </cell>
          <cell r="O1142" t="str">
            <v>B</v>
          </cell>
          <cell r="P1142" t="str">
            <v>S</v>
          </cell>
          <cell r="Q1142" t="str">
            <v>-</v>
          </cell>
          <cell r="R1142">
            <v>0</v>
          </cell>
          <cell r="S1142" t="str">
            <v>B</v>
          </cell>
        </row>
        <row r="1143">
          <cell r="E1143">
            <v>1149</v>
          </cell>
          <cell r="F1143" t="str">
            <v>El Centro - Meadows Union School</v>
          </cell>
          <cell r="G1143">
            <v>464</v>
          </cell>
          <cell r="H1143">
            <v>32.799999999999997</v>
          </cell>
          <cell r="I1143">
            <v>-115.473</v>
          </cell>
          <cell r="J1143" t="str">
            <v>AHD</v>
          </cell>
          <cell r="K1143" t="str">
            <v>D</v>
          </cell>
          <cell r="L1143">
            <v>0</v>
          </cell>
          <cell r="M1143" t="str">
            <v>-HD</v>
          </cell>
          <cell r="N1143" t="str">
            <v>A</v>
          </cell>
          <cell r="O1143" t="str">
            <v>D</v>
          </cell>
          <cell r="P1143">
            <v>0</v>
          </cell>
          <cell r="Q1143" t="str">
            <v>-</v>
          </cell>
          <cell r="R1143">
            <v>0</v>
          </cell>
          <cell r="S1143" t="str">
            <v>D</v>
          </cell>
        </row>
        <row r="1144">
          <cell r="E1144">
            <v>1150</v>
          </cell>
          <cell r="F1144" t="str">
            <v>Alhambra - LA Co PW HQ FF</v>
          </cell>
          <cell r="G1144">
            <v>482</v>
          </cell>
          <cell r="H1144">
            <v>34.084200000000003</v>
          </cell>
          <cell r="I1144">
            <v>-118.152</v>
          </cell>
          <cell r="J1144" t="str">
            <v>EQD</v>
          </cell>
          <cell r="K1144" t="str">
            <v>D</v>
          </cell>
          <cell r="L1144">
            <v>0</v>
          </cell>
          <cell r="M1144" t="str">
            <v>-QD</v>
          </cell>
          <cell r="N1144" t="str">
            <v>B</v>
          </cell>
          <cell r="O1144" t="str">
            <v>D</v>
          </cell>
          <cell r="P1144" t="str">
            <v>D</v>
          </cell>
          <cell r="Q1144" t="str">
            <v>-</v>
          </cell>
          <cell r="R1144">
            <v>0</v>
          </cell>
          <cell r="S1144" t="str">
            <v>D</v>
          </cell>
        </row>
        <row r="1145">
          <cell r="E1145">
            <v>1151</v>
          </cell>
          <cell r="F1145" t="str">
            <v>LA - Wadsworth VA Hospital North</v>
          </cell>
          <cell r="G1145">
            <v>5082</v>
          </cell>
          <cell r="H1145">
            <v>34.052</v>
          </cell>
          <cell r="I1145">
            <v>-118.45099999999999</v>
          </cell>
          <cell r="J1145" t="str">
            <v>IQD</v>
          </cell>
          <cell r="K1145" t="str">
            <v>D</v>
          </cell>
          <cell r="L1145">
            <v>0</v>
          </cell>
          <cell r="M1145" t="str">
            <v>-QD</v>
          </cell>
          <cell r="N1145" t="str">
            <v>B</v>
          </cell>
          <cell r="O1145" t="str">
            <v>D</v>
          </cell>
          <cell r="P1145" t="str">
            <v>D</v>
          </cell>
          <cell r="Q1145" t="str">
            <v>-</v>
          </cell>
          <cell r="R1145">
            <v>0</v>
          </cell>
          <cell r="S1145" t="str">
            <v>C</v>
          </cell>
        </row>
        <row r="1146">
          <cell r="E1146">
            <v>1152</v>
          </cell>
          <cell r="F1146" t="str">
            <v>LA - Wadsworth VA Hospital South</v>
          </cell>
          <cell r="G1146">
            <v>5082</v>
          </cell>
          <cell r="H1146">
            <v>34.052</v>
          </cell>
          <cell r="I1146">
            <v>-118.45099999999999</v>
          </cell>
          <cell r="J1146" t="str">
            <v>IQD</v>
          </cell>
          <cell r="K1146" t="str">
            <v>D</v>
          </cell>
          <cell r="L1146">
            <v>0</v>
          </cell>
          <cell r="M1146" t="str">
            <v>-QD</v>
          </cell>
          <cell r="N1146" t="str">
            <v>B</v>
          </cell>
          <cell r="O1146" t="str">
            <v>D</v>
          </cell>
          <cell r="P1146" t="str">
            <v>D</v>
          </cell>
          <cell r="Q1146" t="str">
            <v>-</v>
          </cell>
          <cell r="R1146">
            <v>0</v>
          </cell>
          <cell r="S1146" t="str">
            <v>C</v>
          </cell>
        </row>
        <row r="1147">
          <cell r="E1147">
            <v>1153</v>
          </cell>
          <cell r="F1147" t="str">
            <v>Jensen Filter Plant Generator</v>
          </cell>
          <cell r="G1147">
            <v>655</v>
          </cell>
          <cell r="H1147">
            <v>34.313000000000002</v>
          </cell>
          <cell r="I1147">
            <v>-118.498</v>
          </cell>
          <cell r="J1147" t="str">
            <v>AQA</v>
          </cell>
          <cell r="K1147" t="str">
            <v>A</v>
          </cell>
          <cell r="L1147">
            <v>0</v>
          </cell>
          <cell r="M1147" t="str">
            <v>-PD</v>
          </cell>
          <cell r="N1147" t="str">
            <v>C</v>
          </cell>
          <cell r="O1147" t="str">
            <v>B</v>
          </cell>
          <cell r="P1147" t="str">
            <v>S</v>
          </cell>
          <cell r="Q1147" t="str">
            <v>-</v>
          </cell>
          <cell r="R1147">
            <v>0</v>
          </cell>
          <cell r="S1147" t="str">
            <v>C</v>
          </cell>
        </row>
        <row r="1148">
          <cell r="E1148">
            <v>1155</v>
          </cell>
          <cell r="F1148" t="str">
            <v>Hinds Plumbing Plant</v>
          </cell>
          <cell r="G1148">
            <v>817</v>
          </cell>
          <cell r="H1148">
            <v>33.707999999999998</v>
          </cell>
          <cell r="I1148">
            <v>-115.628</v>
          </cell>
          <cell r="J1148" t="str">
            <v>GGA</v>
          </cell>
          <cell r="K1148" t="str">
            <v>A</v>
          </cell>
          <cell r="L1148">
            <v>0</v>
          </cell>
          <cell r="M1148" t="str">
            <v>-GA</v>
          </cell>
          <cell r="N1148" t="str">
            <v>D</v>
          </cell>
          <cell r="O1148" t="str">
            <v>B</v>
          </cell>
          <cell r="P1148">
            <v>0</v>
          </cell>
          <cell r="Q1148" t="str">
            <v>-</v>
          </cell>
          <cell r="R1148">
            <v>0</v>
          </cell>
          <cell r="S1148" t="str">
            <v>C</v>
          </cell>
        </row>
        <row r="1149">
          <cell r="E1149">
            <v>1156</v>
          </cell>
          <cell r="F1149" t="str">
            <v>Martis Creek Dam (Dwn Stream)</v>
          </cell>
          <cell r="G1149">
            <v>1133</v>
          </cell>
          <cell r="H1149">
            <v>39.328099999999999</v>
          </cell>
          <cell r="I1149">
            <v>-120.117</v>
          </cell>
          <cell r="J1149" t="str">
            <v>AQC</v>
          </cell>
          <cell r="K1149" t="str">
            <v>C</v>
          </cell>
          <cell r="L1149">
            <v>0</v>
          </cell>
          <cell r="M1149" t="str">
            <v>-QC</v>
          </cell>
          <cell r="N1149" t="str">
            <v>A</v>
          </cell>
          <cell r="O1149" t="str">
            <v>D</v>
          </cell>
          <cell r="P1149" t="str">
            <v>S</v>
          </cell>
          <cell r="Q1149" t="str">
            <v>-</v>
          </cell>
          <cell r="R1149">
            <v>0</v>
          </cell>
          <cell r="S1149" t="str">
            <v>C</v>
          </cell>
        </row>
        <row r="1150">
          <cell r="E1150">
            <v>1157</v>
          </cell>
          <cell r="F1150" t="str">
            <v>Martis Creek Dam (Left Abtmnt)</v>
          </cell>
          <cell r="G1150">
            <v>1133</v>
          </cell>
          <cell r="H1150">
            <v>39.327599999999997</v>
          </cell>
          <cell r="I1150">
            <v>-120.1203</v>
          </cell>
          <cell r="J1150" t="str">
            <v>HQC</v>
          </cell>
          <cell r="K1150" t="str">
            <v>C</v>
          </cell>
          <cell r="L1150">
            <v>0</v>
          </cell>
          <cell r="M1150" t="str">
            <v>-QC</v>
          </cell>
          <cell r="N1150" t="str">
            <v>A</v>
          </cell>
          <cell r="O1150" t="str">
            <v>D</v>
          </cell>
          <cell r="P1150" t="str">
            <v>S</v>
          </cell>
          <cell r="Q1150" t="str">
            <v>-</v>
          </cell>
          <cell r="R1150">
            <v>0</v>
          </cell>
          <cell r="S1150" t="str">
            <v>C</v>
          </cell>
        </row>
        <row r="1151">
          <cell r="E1151">
            <v>1158</v>
          </cell>
          <cell r="F1151" t="str">
            <v>Martis Creek Dam (Right Abtmnt)</v>
          </cell>
          <cell r="G1151">
            <v>1133</v>
          </cell>
          <cell r="H1151">
            <v>39.328200000000002</v>
          </cell>
          <cell r="I1151">
            <v>-120.11360000000001</v>
          </cell>
          <cell r="J1151" t="str">
            <v>HQC</v>
          </cell>
          <cell r="K1151" t="str">
            <v>C</v>
          </cell>
          <cell r="L1151">
            <v>0</v>
          </cell>
          <cell r="M1151" t="str">
            <v>-QC</v>
          </cell>
          <cell r="N1151" t="str">
            <v>A</v>
          </cell>
          <cell r="O1151" t="str">
            <v>D</v>
          </cell>
          <cell r="P1151" t="str">
            <v>S</v>
          </cell>
          <cell r="Q1151" t="str">
            <v>-</v>
          </cell>
          <cell r="R1151">
            <v>0</v>
          </cell>
          <cell r="S1151" t="str">
            <v>C</v>
          </cell>
        </row>
        <row r="1152">
          <cell r="E1152">
            <v>1159</v>
          </cell>
          <cell r="F1152" t="str">
            <v>Hollister - City Hall Annex</v>
          </cell>
          <cell r="G1152">
            <v>1575</v>
          </cell>
          <cell r="H1152">
            <v>36.850999999999999</v>
          </cell>
          <cell r="I1152">
            <v>-121.402</v>
          </cell>
          <cell r="J1152" t="str">
            <v>CHD</v>
          </cell>
          <cell r="K1152" t="str">
            <v>D</v>
          </cell>
          <cell r="L1152">
            <v>0</v>
          </cell>
          <cell r="M1152">
            <v>0</v>
          </cell>
          <cell r="N1152" t="str">
            <v>A</v>
          </cell>
          <cell r="O1152" t="str">
            <v>D</v>
          </cell>
          <cell r="P1152" t="str">
            <v>D</v>
          </cell>
          <cell r="Q1152" t="str">
            <v>-</v>
          </cell>
          <cell r="R1152">
            <v>0</v>
          </cell>
          <cell r="S1152" t="str">
            <v>D</v>
          </cell>
        </row>
        <row r="1153">
          <cell r="E1153">
            <v>1160</v>
          </cell>
          <cell r="F1153" t="str">
            <v>Larkspur Ferry Terminal (FF)</v>
          </cell>
          <cell r="G1153">
            <v>1590</v>
          </cell>
          <cell r="H1153">
            <v>37.945999999999998</v>
          </cell>
          <cell r="I1153">
            <v>-122.508</v>
          </cell>
          <cell r="J1153" t="str">
            <v>IHE</v>
          </cell>
          <cell r="K1153" t="str">
            <v>E</v>
          </cell>
          <cell r="L1153">
            <v>0</v>
          </cell>
          <cell r="M1153" t="str">
            <v>-HE</v>
          </cell>
          <cell r="N1153" t="str">
            <v>F</v>
          </cell>
          <cell r="O1153" t="str">
            <v>E</v>
          </cell>
          <cell r="P1153" t="str">
            <v>D</v>
          </cell>
          <cell r="Q1153" t="str">
            <v>-</v>
          </cell>
          <cell r="R1153">
            <v>0</v>
          </cell>
          <cell r="S1153" t="str">
            <v>E</v>
          </cell>
        </row>
        <row r="1154">
          <cell r="E1154">
            <v>1161</v>
          </cell>
          <cell r="F1154" t="str">
            <v>San Francisco - Fire Station #17</v>
          </cell>
          <cell r="G1154">
            <v>1675</v>
          </cell>
          <cell r="H1154">
            <v>37.728000000000002</v>
          </cell>
          <cell r="I1154">
            <v>-122.38500000000001</v>
          </cell>
          <cell r="J1154" t="str">
            <v>AHB</v>
          </cell>
          <cell r="K1154" t="str">
            <v>B</v>
          </cell>
          <cell r="L1154">
            <v>0</v>
          </cell>
          <cell r="M1154" t="str">
            <v>-HB</v>
          </cell>
          <cell r="N1154" t="str">
            <v>D</v>
          </cell>
          <cell r="O1154" t="str">
            <v>C</v>
          </cell>
          <cell r="P1154" t="str">
            <v>S</v>
          </cell>
          <cell r="Q1154" t="str">
            <v>-</v>
          </cell>
          <cell r="R1154">
            <v>0</v>
          </cell>
          <cell r="S1154" t="str">
            <v>C</v>
          </cell>
        </row>
        <row r="1155">
          <cell r="E1155">
            <v>1162</v>
          </cell>
          <cell r="F1155" t="str">
            <v>Sunol - Ohlone Wilderness Reg Pk</v>
          </cell>
          <cell r="G1155">
            <v>1684</v>
          </cell>
          <cell r="H1155">
            <v>37.515000000000001</v>
          </cell>
          <cell r="I1155">
            <v>-121.83</v>
          </cell>
          <cell r="J1155" t="str">
            <v>AMA</v>
          </cell>
          <cell r="K1155" t="str">
            <v>A</v>
          </cell>
          <cell r="L1155">
            <v>0</v>
          </cell>
          <cell r="M1155" t="str">
            <v>-MA</v>
          </cell>
          <cell r="N1155" t="str">
            <v>C</v>
          </cell>
          <cell r="O1155" t="str">
            <v>B</v>
          </cell>
          <cell r="P1155" t="str">
            <v>S</v>
          </cell>
          <cell r="Q1155" t="str">
            <v>-</v>
          </cell>
          <cell r="R1155">
            <v>0</v>
          </cell>
          <cell r="S1155" t="str">
            <v>C</v>
          </cell>
        </row>
        <row r="1156">
          <cell r="E1156">
            <v>1163</v>
          </cell>
          <cell r="F1156" t="str">
            <v>Sunol - Forest Fire Station</v>
          </cell>
          <cell r="G1156">
            <v>1688</v>
          </cell>
          <cell r="H1156">
            <v>37.597000000000001</v>
          </cell>
          <cell r="I1156">
            <v>-121.88</v>
          </cell>
          <cell r="J1156" t="str">
            <v>AHD</v>
          </cell>
          <cell r="K1156" t="str">
            <v>D</v>
          </cell>
          <cell r="L1156">
            <v>0</v>
          </cell>
          <cell r="M1156" t="str">
            <v>-HB</v>
          </cell>
          <cell r="N1156" t="str">
            <v>B</v>
          </cell>
          <cell r="O1156" t="str">
            <v>D</v>
          </cell>
          <cell r="P1156" t="str">
            <v>S</v>
          </cell>
          <cell r="Q1156" t="str">
            <v>-</v>
          </cell>
          <cell r="R1156">
            <v>0</v>
          </cell>
          <cell r="S1156" t="str">
            <v>C</v>
          </cell>
        </row>
        <row r="1157">
          <cell r="E1157">
            <v>1164</v>
          </cell>
          <cell r="F1157" t="str">
            <v>Dublin - Fire Station</v>
          </cell>
          <cell r="G1157">
            <v>1689</v>
          </cell>
          <cell r="H1157">
            <v>37.709000000000003</v>
          </cell>
          <cell r="I1157">
            <v>-121.932</v>
          </cell>
          <cell r="J1157" t="str">
            <v>AHD</v>
          </cell>
          <cell r="K1157" t="str">
            <v>D</v>
          </cell>
          <cell r="L1157">
            <v>0</v>
          </cell>
          <cell r="M1157" t="str">
            <v>-HD</v>
          </cell>
          <cell r="N1157" t="str">
            <v>A</v>
          </cell>
          <cell r="O1157" t="str">
            <v>D</v>
          </cell>
          <cell r="P1157">
            <v>0</v>
          </cell>
          <cell r="Q1157" t="str">
            <v>-</v>
          </cell>
          <cell r="R1157">
            <v>0</v>
          </cell>
          <cell r="S1157" t="str">
            <v>D</v>
          </cell>
        </row>
        <row r="1158">
          <cell r="E1158">
            <v>1165</v>
          </cell>
          <cell r="F1158" t="str">
            <v>Danville Fire Station</v>
          </cell>
          <cell r="G1158">
            <v>1690</v>
          </cell>
          <cell r="H1158">
            <v>37.81</v>
          </cell>
          <cell r="I1158">
            <v>-121.992</v>
          </cell>
          <cell r="J1158" t="str">
            <v>AHD</v>
          </cell>
          <cell r="K1158" t="str">
            <v>D</v>
          </cell>
          <cell r="L1158">
            <v>0</v>
          </cell>
          <cell r="M1158" t="str">
            <v>-HD</v>
          </cell>
          <cell r="N1158" t="str">
            <v>A</v>
          </cell>
          <cell r="O1158" t="str">
            <v>D</v>
          </cell>
          <cell r="P1158">
            <v>0</v>
          </cell>
          <cell r="Q1158" t="str">
            <v>-</v>
          </cell>
          <cell r="R1158">
            <v>0</v>
          </cell>
          <cell r="S1158" t="str">
            <v>C</v>
          </cell>
        </row>
        <row r="1159">
          <cell r="E1159">
            <v>1166</v>
          </cell>
          <cell r="F1159" t="str">
            <v>Pleasant Hill Fire Station #2</v>
          </cell>
          <cell r="G1159">
            <v>1691</v>
          </cell>
          <cell r="H1159">
            <v>37.927</v>
          </cell>
          <cell r="I1159">
            <v>-122.078</v>
          </cell>
          <cell r="J1159" t="str">
            <v>AHB</v>
          </cell>
          <cell r="K1159" t="str">
            <v>B</v>
          </cell>
          <cell r="L1159">
            <v>0</v>
          </cell>
          <cell r="M1159" t="str">
            <v>-HB</v>
          </cell>
          <cell r="N1159" t="str">
            <v>A</v>
          </cell>
          <cell r="O1159" t="str">
            <v>C</v>
          </cell>
          <cell r="P1159" t="str">
            <v>S</v>
          </cell>
          <cell r="Q1159" t="str">
            <v>-</v>
          </cell>
          <cell r="R1159">
            <v>0</v>
          </cell>
          <cell r="S1159" t="str">
            <v>C</v>
          </cell>
        </row>
        <row r="1160">
          <cell r="E1160">
            <v>1167</v>
          </cell>
          <cell r="F1160" t="str">
            <v>Los Gatos - Los Altos Rod &amp; Gun</v>
          </cell>
          <cell r="G1160">
            <v>1697</v>
          </cell>
          <cell r="H1160">
            <v>37.238999999999997</v>
          </cell>
          <cell r="I1160">
            <v>-122.10599999999999</v>
          </cell>
          <cell r="J1160" t="str">
            <v>AMA</v>
          </cell>
          <cell r="K1160" t="str">
            <v>A</v>
          </cell>
          <cell r="L1160">
            <v>0</v>
          </cell>
          <cell r="M1160" t="str">
            <v>-MA</v>
          </cell>
          <cell r="N1160" t="str">
            <v>C</v>
          </cell>
          <cell r="O1160" t="str">
            <v>B</v>
          </cell>
          <cell r="P1160" t="str">
            <v>S</v>
          </cell>
          <cell r="Q1160" t="str">
            <v>-</v>
          </cell>
          <cell r="R1160">
            <v>0</v>
          </cell>
          <cell r="S1160" t="str">
            <v>C</v>
          </cell>
        </row>
        <row r="1161">
          <cell r="E1161">
            <v>1169</v>
          </cell>
          <cell r="F1161" t="str">
            <v>Cupertino - Sunnyvale Rod &amp; Gun</v>
          </cell>
          <cell r="G1161">
            <v>1720</v>
          </cell>
          <cell r="H1161">
            <v>37.298999999999999</v>
          </cell>
          <cell r="I1161">
            <v>-122.08499999999999</v>
          </cell>
          <cell r="J1161" t="str">
            <v>AQD</v>
          </cell>
          <cell r="K1161" t="str">
            <v>D</v>
          </cell>
          <cell r="L1161">
            <v>0</v>
          </cell>
          <cell r="M1161" t="str">
            <v>-QD</v>
          </cell>
          <cell r="N1161" t="str">
            <v>C</v>
          </cell>
          <cell r="O1161" t="str">
            <v>D</v>
          </cell>
          <cell r="P1161" t="str">
            <v>S</v>
          </cell>
          <cell r="Q1161" t="str">
            <v>-</v>
          </cell>
          <cell r="R1161">
            <v>0</v>
          </cell>
          <cell r="S1161" t="str">
            <v>C</v>
          </cell>
        </row>
        <row r="1162">
          <cell r="E1162">
            <v>1170</v>
          </cell>
          <cell r="F1162" t="str">
            <v>Richmond Rod &amp; Gun Club</v>
          </cell>
          <cell r="G1162">
            <v>1722</v>
          </cell>
          <cell r="H1162">
            <v>37.978000000000002</v>
          </cell>
          <cell r="I1162">
            <v>-122.366</v>
          </cell>
          <cell r="J1162" t="str">
            <v>AHE</v>
          </cell>
          <cell r="K1162" t="str">
            <v>E</v>
          </cell>
          <cell r="L1162">
            <v>0</v>
          </cell>
          <cell r="M1162" t="str">
            <v>-HE</v>
          </cell>
          <cell r="N1162" t="str">
            <v>F</v>
          </cell>
          <cell r="O1162" t="str">
            <v>E</v>
          </cell>
          <cell r="P1162" t="str">
            <v>S</v>
          </cell>
          <cell r="Q1162" t="str">
            <v>-</v>
          </cell>
          <cell r="R1162">
            <v>0</v>
          </cell>
          <cell r="S1162" t="str">
            <v>D</v>
          </cell>
        </row>
        <row r="1163">
          <cell r="E1163">
            <v>1171</v>
          </cell>
          <cell r="F1163" t="str">
            <v>San Francisco - 9th Circuit Crt</v>
          </cell>
          <cell r="G1163">
            <v>1735</v>
          </cell>
          <cell r="H1163">
            <v>37.779000000000003</v>
          </cell>
          <cell r="I1163">
            <v>-122.411</v>
          </cell>
          <cell r="J1163" t="str">
            <v>IQC</v>
          </cell>
          <cell r="K1163" t="str">
            <v>C</v>
          </cell>
          <cell r="L1163">
            <v>0</v>
          </cell>
          <cell r="M1163" t="str">
            <v>-QC</v>
          </cell>
          <cell r="N1163" t="str">
            <v>A</v>
          </cell>
          <cell r="O1163" t="str">
            <v>D</v>
          </cell>
          <cell r="P1163" t="str">
            <v>S</v>
          </cell>
          <cell r="Q1163" t="str">
            <v>-</v>
          </cell>
          <cell r="R1163">
            <v>0</v>
          </cell>
          <cell r="S1163" t="str">
            <v>D</v>
          </cell>
        </row>
        <row r="1164">
          <cell r="E1164">
            <v>1172</v>
          </cell>
          <cell r="F1164" t="str">
            <v>El Cerrito - Mira Vista Country</v>
          </cell>
          <cell r="G1164">
            <v>1737</v>
          </cell>
          <cell r="H1164">
            <v>37.933999999999997</v>
          </cell>
          <cell r="I1164">
            <v>-122.3</v>
          </cell>
          <cell r="J1164" t="str">
            <v>AFA</v>
          </cell>
          <cell r="K1164" t="str">
            <v>A</v>
          </cell>
          <cell r="L1164">
            <v>0</v>
          </cell>
          <cell r="M1164" t="str">
            <v>-FA</v>
          </cell>
          <cell r="N1164" t="str">
            <v>D</v>
          </cell>
          <cell r="O1164" t="str">
            <v>B</v>
          </cell>
          <cell r="P1164" t="str">
            <v>S</v>
          </cell>
          <cell r="Q1164" t="str">
            <v>-</v>
          </cell>
          <cell r="R1164">
            <v>0</v>
          </cell>
          <cell r="S1164" t="str">
            <v>C</v>
          </cell>
        </row>
        <row r="1165">
          <cell r="E1165">
            <v>1173</v>
          </cell>
          <cell r="F1165" t="str">
            <v>Union City - Masonic Home</v>
          </cell>
          <cell r="G1165">
            <v>1739</v>
          </cell>
          <cell r="H1165">
            <v>37.6</v>
          </cell>
          <cell r="I1165">
            <v>-122.006</v>
          </cell>
          <cell r="J1165" t="str">
            <v>AMA</v>
          </cell>
          <cell r="K1165" t="str">
            <v>A</v>
          </cell>
          <cell r="L1165">
            <v>0</v>
          </cell>
          <cell r="M1165" t="str">
            <v>-MA</v>
          </cell>
          <cell r="N1165" t="str">
            <v>C</v>
          </cell>
          <cell r="O1165" t="str">
            <v>B</v>
          </cell>
          <cell r="P1165" t="str">
            <v>S</v>
          </cell>
          <cell r="Q1165" t="str">
            <v>-</v>
          </cell>
          <cell r="R1165">
            <v>0</v>
          </cell>
          <cell r="S1165" t="str">
            <v>C</v>
          </cell>
        </row>
        <row r="1166">
          <cell r="E1166">
            <v>1174</v>
          </cell>
          <cell r="F1166" t="str">
            <v>San Francisco - Marina School</v>
          </cell>
          <cell r="G1166">
            <v>1741</v>
          </cell>
          <cell r="H1166">
            <v>37.804000000000002</v>
          </cell>
          <cell r="I1166">
            <v>-122.443</v>
          </cell>
          <cell r="J1166" t="str">
            <v>CHE</v>
          </cell>
          <cell r="K1166" t="str">
            <v>E</v>
          </cell>
          <cell r="L1166">
            <v>0</v>
          </cell>
          <cell r="M1166" t="str">
            <v>-HE</v>
          </cell>
          <cell r="N1166" t="str">
            <v>F</v>
          </cell>
          <cell r="O1166" t="str">
            <v>E</v>
          </cell>
          <cell r="P1166" t="str">
            <v>D</v>
          </cell>
          <cell r="Q1166" t="str">
            <v>-</v>
          </cell>
          <cell r="R1166">
            <v>0</v>
          </cell>
          <cell r="S1166" t="str">
            <v>D</v>
          </cell>
        </row>
        <row r="1167">
          <cell r="E1167">
            <v>1175</v>
          </cell>
          <cell r="F1167" t="str">
            <v>San Jose - Weather Station</v>
          </cell>
          <cell r="G1167">
            <v>1742</v>
          </cell>
          <cell r="H1167">
            <v>37.35</v>
          </cell>
          <cell r="I1167">
            <v>-121.904</v>
          </cell>
          <cell r="J1167" t="str">
            <v>AHD</v>
          </cell>
          <cell r="K1167" t="str">
            <v>D</v>
          </cell>
          <cell r="L1167">
            <v>0</v>
          </cell>
          <cell r="M1167" t="str">
            <v>-HD</v>
          </cell>
          <cell r="N1167" t="str">
            <v>A</v>
          </cell>
          <cell r="O1167" t="str">
            <v>D</v>
          </cell>
          <cell r="P1167" t="str">
            <v>D</v>
          </cell>
          <cell r="Q1167" t="str">
            <v>-</v>
          </cell>
          <cell r="R1167">
            <v>0</v>
          </cell>
          <cell r="S1167" t="str">
            <v>D</v>
          </cell>
        </row>
        <row r="1168">
          <cell r="E1168">
            <v>1176</v>
          </cell>
          <cell r="F1168" t="str">
            <v>Petaluma Fire Station</v>
          </cell>
          <cell r="G1168">
            <v>1743</v>
          </cell>
          <cell r="H1168">
            <v>38.267000000000003</v>
          </cell>
          <cell r="I1168">
            <v>-122.658</v>
          </cell>
          <cell r="J1168" t="str">
            <v>AHB</v>
          </cell>
          <cell r="K1168" t="str">
            <v>B</v>
          </cell>
          <cell r="L1168">
            <v>0</v>
          </cell>
          <cell r="M1168" t="str">
            <v>-HB</v>
          </cell>
          <cell r="N1168" t="str">
            <v>A</v>
          </cell>
          <cell r="O1168" t="str">
            <v>C</v>
          </cell>
          <cell r="P1168" t="str">
            <v>S</v>
          </cell>
          <cell r="Q1168" t="str">
            <v>-</v>
          </cell>
          <cell r="R1168">
            <v>0</v>
          </cell>
          <cell r="S1168" t="str">
            <v>C</v>
          </cell>
        </row>
        <row r="1169">
          <cell r="E1169">
            <v>1177</v>
          </cell>
          <cell r="F1169" t="str">
            <v>Menlo Park - USGS Bldg #15 FF</v>
          </cell>
          <cell r="G1169">
            <v>1745</v>
          </cell>
          <cell r="H1169">
            <v>37.457000000000001</v>
          </cell>
          <cell r="I1169">
            <v>-122.169</v>
          </cell>
          <cell r="J1169" t="str">
            <v>IQD</v>
          </cell>
          <cell r="K1169" t="str">
            <v>D</v>
          </cell>
          <cell r="L1169">
            <v>0</v>
          </cell>
          <cell r="M1169" t="str">
            <v>-QD</v>
          </cell>
          <cell r="N1169" t="str">
            <v>B</v>
          </cell>
          <cell r="O1169" t="str">
            <v>D</v>
          </cell>
          <cell r="P1169" t="str">
            <v>D</v>
          </cell>
          <cell r="Q1169" t="str">
            <v>-</v>
          </cell>
          <cell r="R1169">
            <v>0</v>
          </cell>
          <cell r="S1169" t="str">
            <v>D</v>
          </cell>
        </row>
        <row r="1170">
          <cell r="E1170">
            <v>1178</v>
          </cell>
          <cell r="F1170" t="str">
            <v>Richmond - Point Molate</v>
          </cell>
          <cell r="G1170">
            <v>1749</v>
          </cell>
          <cell r="H1170">
            <v>37.950000000000003</v>
          </cell>
          <cell r="I1170">
            <v>-122.417</v>
          </cell>
          <cell r="J1170" t="str">
            <v>AFA</v>
          </cell>
          <cell r="K1170" t="str">
            <v>A</v>
          </cell>
          <cell r="L1170">
            <v>0</v>
          </cell>
          <cell r="M1170" t="str">
            <v>-FA</v>
          </cell>
          <cell r="N1170" t="str">
            <v>D</v>
          </cell>
          <cell r="O1170" t="str">
            <v>B</v>
          </cell>
          <cell r="P1170" t="str">
            <v>S</v>
          </cell>
          <cell r="Q1170" t="str">
            <v>-</v>
          </cell>
          <cell r="R1170">
            <v>0</v>
          </cell>
          <cell r="S1170" t="str">
            <v>C</v>
          </cell>
        </row>
        <row r="1171">
          <cell r="E1171">
            <v>1179</v>
          </cell>
          <cell r="F1171" t="str">
            <v>Fremont - Coyote Hills Park</v>
          </cell>
          <cell r="G1171">
            <v>1750</v>
          </cell>
          <cell r="H1171">
            <v>37.552999999999997</v>
          </cell>
          <cell r="I1171">
            <v>-122.09099999999999</v>
          </cell>
          <cell r="J1171" t="str">
            <v>AFA</v>
          </cell>
          <cell r="K1171" t="str">
            <v>A</v>
          </cell>
          <cell r="L1171">
            <v>0</v>
          </cell>
          <cell r="M1171" t="str">
            <v>-FA</v>
          </cell>
          <cell r="N1171" t="str">
            <v>D</v>
          </cell>
          <cell r="O1171" t="str">
            <v>B</v>
          </cell>
          <cell r="P1171" t="str">
            <v>S</v>
          </cell>
          <cell r="Q1171" t="str">
            <v>-</v>
          </cell>
          <cell r="R1171">
            <v>0</v>
          </cell>
          <cell r="S1171" t="str">
            <v>C</v>
          </cell>
        </row>
        <row r="1172">
          <cell r="E1172">
            <v>1180</v>
          </cell>
          <cell r="F1172" t="str">
            <v>Novato Fire Station #4</v>
          </cell>
          <cell r="G1172">
            <v>1751</v>
          </cell>
          <cell r="H1172">
            <v>38.067</v>
          </cell>
          <cell r="I1172">
            <v>-122.53700000000001</v>
          </cell>
          <cell r="J1172" t="str">
            <v>AHE</v>
          </cell>
          <cell r="K1172" t="str">
            <v>E</v>
          </cell>
          <cell r="L1172">
            <v>0</v>
          </cell>
          <cell r="M1172" t="str">
            <v>-HE</v>
          </cell>
          <cell r="N1172" t="str">
            <v>A</v>
          </cell>
          <cell r="O1172" t="str">
            <v>E</v>
          </cell>
          <cell r="P1172" t="str">
            <v>S</v>
          </cell>
          <cell r="Q1172" t="str">
            <v>-</v>
          </cell>
          <cell r="R1172">
            <v>0</v>
          </cell>
          <cell r="S1172" t="str">
            <v>D</v>
          </cell>
        </row>
        <row r="1173">
          <cell r="E1173">
            <v>1181</v>
          </cell>
          <cell r="F1173" t="str">
            <v>Woodside - Filoli Visitor Center</v>
          </cell>
          <cell r="G1173">
            <v>1752</v>
          </cell>
          <cell r="H1173">
            <v>37.468000000000004</v>
          </cell>
          <cell r="I1173">
            <v>-122.30800000000001</v>
          </cell>
          <cell r="J1173" t="str">
            <v>AFA</v>
          </cell>
          <cell r="K1173" t="str">
            <v>A</v>
          </cell>
          <cell r="L1173">
            <v>0</v>
          </cell>
          <cell r="M1173" t="str">
            <v>-FA</v>
          </cell>
          <cell r="N1173" t="str">
            <v>D</v>
          </cell>
          <cell r="O1173" t="str">
            <v>B</v>
          </cell>
          <cell r="P1173" t="str">
            <v>S</v>
          </cell>
          <cell r="Q1173" t="str">
            <v>-</v>
          </cell>
          <cell r="R1173">
            <v>0</v>
          </cell>
          <cell r="S1173" t="str">
            <v>C</v>
          </cell>
        </row>
        <row r="1174">
          <cell r="E1174">
            <v>1182</v>
          </cell>
          <cell r="F1174" t="str">
            <v>Foster City - Bowditch School</v>
          </cell>
          <cell r="G1174">
            <v>1753</v>
          </cell>
          <cell r="H1174">
            <v>37.56</v>
          </cell>
          <cell r="I1174">
            <v>-122.249</v>
          </cell>
          <cell r="J1174" t="str">
            <v>AHE</v>
          </cell>
          <cell r="K1174" t="str">
            <v>E</v>
          </cell>
          <cell r="L1174">
            <v>0</v>
          </cell>
          <cell r="M1174" t="str">
            <v>-HE</v>
          </cell>
          <cell r="N1174" t="str">
            <v>F</v>
          </cell>
          <cell r="O1174" t="str">
            <v>E</v>
          </cell>
          <cell r="P1174" t="str">
            <v>D</v>
          </cell>
          <cell r="Q1174" t="str">
            <v>-</v>
          </cell>
          <cell r="R1174">
            <v>0</v>
          </cell>
          <cell r="S1174" t="str">
            <v>D</v>
          </cell>
        </row>
        <row r="1175">
          <cell r="E1175">
            <v>1183</v>
          </cell>
          <cell r="F1175" t="str">
            <v>Hayward Fire - Station #1</v>
          </cell>
          <cell r="G1175">
            <v>1754</v>
          </cell>
          <cell r="H1175">
            <v>37.671999999999997</v>
          </cell>
          <cell r="I1175">
            <v>-122.081</v>
          </cell>
          <cell r="J1175" t="str">
            <v>AQD</v>
          </cell>
          <cell r="K1175" t="str">
            <v>D</v>
          </cell>
          <cell r="L1175">
            <v>0</v>
          </cell>
          <cell r="M1175" t="str">
            <v>-QD</v>
          </cell>
          <cell r="N1175" t="str">
            <v>B</v>
          </cell>
          <cell r="O1175" t="str">
            <v>D</v>
          </cell>
          <cell r="P1175" t="str">
            <v>S</v>
          </cell>
          <cell r="Q1175" t="str">
            <v>-</v>
          </cell>
          <cell r="R1175">
            <v>0</v>
          </cell>
          <cell r="S1175" t="str">
            <v>C</v>
          </cell>
        </row>
        <row r="1176">
          <cell r="E1176">
            <v>1184</v>
          </cell>
          <cell r="F1176" t="str">
            <v>Alameda Fire Station #1</v>
          </cell>
          <cell r="G1176">
            <v>1755</v>
          </cell>
          <cell r="H1176">
            <v>37.762999999999998</v>
          </cell>
          <cell r="I1176">
            <v>-122.244</v>
          </cell>
          <cell r="J1176" t="str">
            <v>AQD</v>
          </cell>
          <cell r="K1176" t="str">
            <v>D</v>
          </cell>
          <cell r="L1176">
            <v>0</v>
          </cell>
          <cell r="M1176" t="str">
            <v>-QD</v>
          </cell>
          <cell r="N1176" t="str">
            <v>A</v>
          </cell>
          <cell r="O1176" t="str">
            <v>D</v>
          </cell>
          <cell r="P1176" t="str">
            <v>D</v>
          </cell>
          <cell r="Q1176" t="str">
            <v>-</v>
          </cell>
          <cell r="R1176">
            <v>0</v>
          </cell>
          <cell r="S1176" t="str">
            <v>D</v>
          </cell>
        </row>
        <row r="1177">
          <cell r="E1177">
            <v>1185</v>
          </cell>
          <cell r="F1177" t="str">
            <v>Alameda - Oakland Airport FS #4</v>
          </cell>
          <cell r="G1177">
            <v>1756</v>
          </cell>
          <cell r="H1177">
            <v>37.738</v>
          </cell>
          <cell r="I1177">
            <v>-122.253</v>
          </cell>
          <cell r="J1177" t="str">
            <v>AHE</v>
          </cell>
          <cell r="K1177" t="str">
            <v>E</v>
          </cell>
          <cell r="L1177">
            <v>0</v>
          </cell>
          <cell r="M1177" t="str">
            <v>-HE</v>
          </cell>
          <cell r="N1177" t="str">
            <v>F</v>
          </cell>
          <cell r="O1177" t="str">
            <v>E</v>
          </cell>
          <cell r="P1177" t="str">
            <v>D</v>
          </cell>
          <cell r="Q1177" t="str">
            <v>-</v>
          </cell>
          <cell r="R1177">
            <v>0</v>
          </cell>
          <cell r="S1177" t="str">
            <v>D</v>
          </cell>
        </row>
        <row r="1178">
          <cell r="E1178">
            <v>1186</v>
          </cell>
          <cell r="F1178" t="str">
            <v>Morgan Hill - El Toro Fire Sta</v>
          </cell>
          <cell r="G1178">
            <v>1758</v>
          </cell>
          <cell r="H1178">
            <v>37.140999999999998</v>
          </cell>
          <cell r="I1178">
            <v>-121.663</v>
          </cell>
          <cell r="J1178" t="str">
            <v>AQD</v>
          </cell>
          <cell r="K1178" t="str">
            <v>D</v>
          </cell>
          <cell r="L1178">
            <v>0</v>
          </cell>
          <cell r="M1178" t="str">
            <v>-QD</v>
          </cell>
          <cell r="N1178" t="str">
            <v>C</v>
          </cell>
          <cell r="O1178" t="str">
            <v>D</v>
          </cell>
          <cell r="P1178" t="str">
            <v>S</v>
          </cell>
          <cell r="Q1178" t="str">
            <v>-</v>
          </cell>
          <cell r="R1178">
            <v>0</v>
          </cell>
          <cell r="S1178" t="str">
            <v>D</v>
          </cell>
        </row>
        <row r="1179">
          <cell r="E1179">
            <v>1187</v>
          </cell>
          <cell r="F1179" t="str">
            <v>Vallejo Fire Station #1</v>
          </cell>
          <cell r="G1179">
            <v>1759</v>
          </cell>
          <cell r="H1179">
            <v>38.107999999999997</v>
          </cell>
          <cell r="I1179">
            <v>-122.248</v>
          </cell>
          <cell r="J1179" t="str">
            <v>AQD</v>
          </cell>
          <cell r="K1179" t="str">
            <v>D</v>
          </cell>
          <cell r="L1179">
            <v>0</v>
          </cell>
          <cell r="M1179" t="str">
            <v>-QD</v>
          </cell>
          <cell r="N1179" t="str">
            <v>B</v>
          </cell>
          <cell r="O1179" t="str">
            <v>D</v>
          </cell>
          <cell r="P1179" t="str">
            <v>S</v>
          </cell>
          <cell r="Q1179" t="str">
            <v>-</v>
          </cell>
          <cell r="R1179">
            <v>0</v>
          </cell>
          <cell r="S1179" t="str">
            <v>D</v>
          </cell>
        </row>
        <row r="1180">
          <cell r="E1180">
            <v>1188</v>
          </cell>
          <cell r="F1180" t="str">
            <v>Benicia Fire Station #1</v>
          </cell>
          <cell r="G1180">
            <v>1760</v>
          </cell>
          <cell r="H1180">
            <v>38.054000000000002</v>
          </cell>
          <cell r="I1180">
            <v>-122.157</v>
          </cell>
          <cell r="J1180" t="str">
            <v>AHE</v>
          </cell>
          <cell r="K1180" t="str">
            <v>E</v>
          </cell>
          <cell r="L1180">
            <v>0</v>
          </cell>
          <cell r="M1180" t="str">
            <v>-HE</v>
          </cell>
          <cell r="N1180" t="str">
            <v>F</v>
          </cell>
          <cell r="O1180" t="str">
            <v>E</v>
          </cell>
          <cell r="P1180" t="str">
            <v>D</v>
          </cell>
          <cell r="Q1180" t="str">
            <v>-</v>
          </cell>
          <cell r="R1180">
            <v>0</v>
          </cell>
          <cell r="S1180" t="str">
            <v>D</v>
          </cell>
        </row>
        <row r="1181">
          <cell r="E1181">
            <v>1189</v>
          </cell>
          <cell r="F1181" t="str">
            <v>Sonoma Fire Station #1</v>
          </cell>
          <cell r="G1181">
            <v>1761</v>
          </cell>
          <cell r="H1181">
            <v>38.29</v>
          </cell>
          <cell r="I1181">
            <v>-122.45699999999999</v>
          </cell>
          <cell r="J1181" t="str">
            <v>AHE</v>
          </cell>
          <cell r="K1181" t="str">
            <v>E</v>
          </cell>
          <cell r="L1181">
            <v>0</v>
          </cell>
          <cell r="M1181" t="str">
            <v>-HE</v>
          </cell>
          <cell r="N1181" t="str">
            <v>F</v>
          </cell>
          <cell r="O1181" t="str">
            <v>E</v>
          </cell>
          <cell r="P1181" t="str">
            <v>S</v>
          </cell>
          <cell r="Q1181" t="str">
            <v>-</v>
          </cell>
          <cell r="R1181">
            <v>0</v>
          </cell>
          <cell r="S1181" t="str">
            <v>D</v>
          </cell>
        </row>
        <row r="1182">
          <cell r="E1182">
            <v>1190</v>
          </cell>
          <cell r="F1182" t="str">
            <v>Novato Fire Station #1</v>
          </cell>
          <cell r="G1182">
            <v>1762</v>
          </cell>
          <cell r="H1182">
            <v>38.097000000000001</v>
          </cell>
          <cell r="I1182">
            <v>-122.565</v>
          </cell>
          <cell r="J1182" t="str">
            <v>AHB</v>
          </cell>
          <cell r="K1182" t="str">
            <v>B</v>
          </cell>
          <cell r="L1182">
            <v>0</v>
          </cell>
          <cell r="M1182" t="str">
            <v>-HB</v>
          </cell>
          <cell r="N1182" t="str">
            <v>A</v>
          </cell>
          <cell r="O1182" t="str">
            <v>C</v>
          </cell>
          <cell r="P1182" t="str">
            <v>S</v>
          </cell>
          <cell r="Q1182" t="str">
            <v>-</v>
          </cell>
          <cell r="R1182">
            <v>0</v>
          </cell>
          <cell r="S1182" t="str">
            <v>D</v>
          </cell>
        </row>
        <row r="1183">
          <cell r="E1183">
            <v>1191</v>
          </cell>
          <cell r="F1183" t="str">
            <v>Napa Fire Station #3</v>
          </cell>
          <cell r="G1183">
            <v>1765</v>
          </cell>
          <cell r="H1183">
            <v>38.33</v>
          </cell>
          <cell r="I1183">
            <v>-122.318</v>
          </cell>
          <cell r="J1183" t="str">
            <v>AHD</v>
          </cell>
          <cell r="K1183" t="str">
            <v>D</v>
          </cell>
          <cell r="L1183">
            <v>0</v>
          </cell>
          <cell r="M1183" t="str">
            <v>-HD</v>
          </cell>
          <cell r="N1183" t="str">
            <v>A</v>
          </cell>
          <cell r="O1183" t="str">
            <v>D</v>
          </cell>
          <cell r="P1183" t="str">
            <v>D</v>
          </cell>
          <cell r="Q1183" t="str">
            <v>-</v>
          </cell>
          <cell r="R1183">
            <v>0</v>
          </cell>
          <cell r="S1183" t="str">
            <v>D</v>
          </cell>
        </row>
        <row r="1184">
          <cell r="E1184">
            <v>1192</v>
          </cell>
          <cell r="F1184" t="str">
            <v>Santa Rosa Fire Station #1</v>
          </cell>
          <cell r="G1184">
            <v>1767</v>
          </cell>
          <cell r="H1184">
            <v>38.441000000000003</v>
          </cell>
          <cell r="I1184">
            <v>-122.70099999999999</v>
          </cell>
          <cell r="J1184" t="str">
            <v>AHB</v>
          </cell>
          <cell r="K1184" t="str">
            <v>B</v>
          </cell>
          <cell r="L1184">
            <v>0</v>
          </cell>
          <cell r="M1184" t="str">
            <v>-HB</v>
          </cell>
          <cell r="N1184" t="str">
            <v>A</v>
          </cell>
          <cell r="O1184" t="str">
            <v>C</v>
          </cell>
          <cell r="P1184" t="str">
            <v>S</v>
          </cell>
          <cell r="Q1184" t="str">
            <v>-</v>
          </cell>
          <cell r="R1184">
            <v>0</v>
          </cell>
          <cell r="S1184" t="str">
            <v>C</v>
          </cell>
        </row>
        <row r="1185">
          <cell r="E1185">
            <v>1193</v>
          </cell>
          <cell r="F1185" t="str">
            <v>Petaluma Fire Station #1</v>
          </cell>
          <cell r="G1185">
            <v>1768</v>
          </cell>
          <cell r="H1185">
            <v>38.232999999999997</v>
          </cell>
          <cell r="I1185">
            <v>-122.636</v>
          </cell>
          <cell r="J1185" t="str">
            <v>AHB</v>
          </cell>
          <cell r="K1185" t="str">
            <v>B</v>
          </cell>
          <cell r="L1185">
            <v>0</v>
          </cell>
          <cell r="M1185" t="str">
            <v>-HB</v>
          </cell>
          <cell r="N1185" t="str">
            <v>A</v>
          </cell>
          <cell r="O1185" t="str">
            <v>C</v>
          </cell>
          <cell r="P1185">
            <v>0</v>
          </cell>
          <cell r="Q1185" t="str">
            <v>-</v>
          </cell>
          <cell r="R1185">
            <v>0</v>
          </cell>
          <cell r="S1185" t="str">
            <v>C</v>
          </cell>
        </row>
        <row r="1186">
          <cell r="E1186">
            <v>1194</v>
          </cell>
          <cell r="F1186" t="str">
            <v>San Francisco - Fire Station #2</v>
          </cell>
          <cell r="G1186">
            <v>1774</v>
          </cell>
          <cell r="H1186">
            <v>37.762</v>
          </cell>
          <cell r="I1186">
            <v>-122.505</v>
          </cell>
          <cell r="J1186" t="str">
            <v>AQC</v>
          </cell>
          <cell r="K1186" t="str">
            <v>C</v>
          </cell>
          <cell r="L1186">
            <v>0</v>
          </cell>
          <cell r="M1186" t="str">
            <v>-QC</v>
          </cell>
          <cell r="N1186" t="str">
            <v>A</v>
          </cell>
          <cell r="O1186" t="str">
            <v>D</v>
          </cell>
          <cell r="P1186" t="str">
            <v>S</v>
          </cell>
          <cell r="Q1186" t="str">
            <v>-</v>
          </cell>
          <cell r="R1186">
            <v>0</v>
          </cell>
          <cell r="S1186" t="str">
            <v>C</v>
          </cell>
        </row>
        <row r="1187">
          <cell r="E1187">
            <v>1195</v>
          </cell>
          <cell r="F1187" t="str">
            <v>Menlo Park - USGS Bldg #11 Shop</v>
          </cell>
          <cell r="G1187">
            <v>1784</v>
          </cell>
          <cell r="H1187">
            <v>37.456000000000003</v>
          </cell>
          <cell r="I1187">
            <v>-122.173</v>
          </cell>
          <cell r="J1187" t="str">
            <v>AQD</v>
          </cell>
          <cell r="K1187" t="str">
            <v>D</v>
          </cell>
          <cell r="L1187">
            <v>0</v>
          </cell>
          <cell r="M1187" t="str">
            <v>-QD</v>
          </cell>
          <cell r="N1187" t="str">
            <v>B</v>
          </cell>
          <cell r="O1187" t="str">
            <v>D</v>
          </cell>
          <cell r="P1187" t="str">
            <v>D</v>
          </cell>
          <cell r="Q1187" t="str">
            <v>-</v>
          </cell>
          <cell r="R1187">
            <v>0</v>
          </cell>
          <cell r="S1187" t="str">
            <v>D</v>
          </cell>
        </row>
        <row r="1188">
          <cell r="E1188">
            <v>1196</v>
          </cell>
          <cell r="F1188" t="str">
            <v>Pleasanton Fire Station #1</v>
          </cell>
          <cell r="G1188">
            <v>1785</v>
          </cell>
          <cell r="H1188">
            <v>37.659999999999997</v>
          </cell>
          <cell r="I1188">
            <v>-121.873</v>
          </cell>
          <cell r="J1188" t="str">
            <v>AHB</v>
          </cell>
          <cell r="K1188" t="str">
            <v>B</v>
          </cell>
          <cell r="L1188">
            <v>0</v>
          </cell>
          <cell r="M1188" t="str">
            <v>-HB</v>
          </cell>
          <cell r="N1188" t="str">
            <v>A</v>
          </cell>
          <cell r="O1188" t="str">
            <v>C</v>
          </cell>
          <cell r="P1188" t="str">
            <v>S</v>
          </cell>
          <cell r="Q1188" t="str">
            <v>-</v>
          </cell>
          <cell r="R1188">
            <v>0</v>
          </cell>
          <cell r="S1188" t="str">
            <v>C</v>
          </cell>
        </row>
        <row r="1189">
          <cell r="E1189">
            <v>1197</v>
          </cell>
          <cell r="F1189" t="str">
            <v>Palo Alto - Fire Station #7 SLAC</v>
          </cell>
          <cell r="G1189">
            <v>1787</v>
          </cell>
          <cell r="H1189">
            <v>37.417999999999999</v>
          </cell>
          <cell r="I1189">
            <v>-122.206</v>
          </cell>
          <cell r="J1189" t="str">
            <v>AQD</v>
          </cell>
          <cell r="K1189" t="str">
            <v>D</v>
          </cell>
          <cell r="L1189">
            <v>0</v>
          </cell>
          <cell r="M1189" t="str">
            <v>-QD</v>
          </cell>
          <cell r="N1189" t="str">
            <v>C</v>
          </cell>
          <cell r="O1189" t="str">
            <v>D</v>
          </cell>
          <cell r="P1189" t="str">
            <v>S</v>
          </cell>
          <cell r="Q1189" t="str">
            <v>-</v>
          </cell>
          <cell r="R1189">
            <v>0</v>
          </cell>
          <cell r="S1189" t="str">
            <v>C</v>
          </cell>
        </row>
        <row r="1190">
          <cell r="E1190">
            <v>1200</v>
          </cell>
          <cell r="F1190" t="str">
            <v>Hollister - Airport Bldg #3</v>
          </cell>
          <cell r="G1190">
            <v>1797</v>
          </cell>
          <cell r="H1190">
            <v>36.890999999999998</v>
          </cell>
          <cell r="I1190">
            <v>-121.404</v>
          </cell>
          <cell r="J1190" t="str">
            <v>AHD</v>
          </cell>
          <cell r="K1190" t="str">
            <v>D</v>
          </cell>
          <cell r="L1190">
            <v>0</v>
          </cell>
          <cell r="M1190" t="str">
            <v>-HD</v>
          </cell>
          <cell r="N1190" t="str">
            <v>A</v>
          </cell>
          <cell r="O1190" t="str">
            <v>D</v>
          </cell>
          <cell r="P1190" t="str">
            <v>D</v>
          </cell>
          <cell r="Q1190" t="str">
            <v>-</v>
          </cell>
          <cell r="R1190">
            <v>0</v>
          </cell>
          <cell r="S1190" t="str">
            <v>D</v>
          </cell>
        </row>
        <row r="1191">
          <cell r="E1191">
            <v>1201</v>
          </cell>
          <cell r="F1191" t="str">
            <v>Silver Springs Fire Station</v>
          </cell>
          <cell r="G1191">
            <v>2018</v>
          </cell>
          <cell r="H1191">
            <v>39.412999999999997</v>
          </cell>
          <cell r="I1191">
            <v>-119.22499999999999</v>
          </cell>
          <cell r="J1191" t="str">
            <v>AQD</v>
          </cell>
          <cell r="K1191" t="str">
            <v>D</v>
          </cell>
          <cell r="L1191">
            <v>0</v>
          </cell>
          <cell r="M1191">
            <v>0</v>
          </cell>
          <cell r="N1191" t="str">
            <v>A</v>
          </cell>
          <cell r="O1191" t="str">
            <v>D</v>
          </cell>
          <cell r="P1191">
            <v>0</v>
          </cell>
          <cell r="Q1191" t="str">
            <v>-</v>
          </cell>
          <cell r="R1191">
            <v>0</v>
          </cell>
          <cell r="S1191" t="str">
            <v>D</v>
          </cell>
        </row>
        <row r="1192">
          <cell r="E1192">
            <v>1202</v>
          </cell>
          <cell r="F1192" t="str">
            <v>Carson City - Nevada Com College</v>
          </cell>
          <cell r="G1192">
            <v>2019</v>
          </cell>
          <cell r="H1192">
            <v>39.185000000000002</v>
          </cell>
          <cell r="I1192">
            <v>-119.79</v>
          </cell>
          <cell r="J1192" t="str">
            <v>AQD</v>
          </cell>
          <cell r="K1192" t="str">
            <v>D</v>
          </cell>
          <cell r="L1192">
            <v>0</v>
          </cell>
          <cell r="M1192">
            <v>0</v>
          </cell>
          <cell r="N1192" t="str">
            <v>C</v>
          </cell>
          <cell r="O1192" t="str">
            <v>D</v>
          </cell>
          <cell r="P1192">
            <v>0</v>
          </cell>
          <cell r="Q1192" t="str">
            <v>-</v>
          </cell>
          <cell r="R1192">
            <v>0</v>
          </cell>
          <cell r="S1192" t="str">
            <v>C</v>
          </cell>
        </row>
        <row r="1193">
          <cell r="E1193">
            <v>1203</v>
          </cell>
          <cell r="F1193" t="str">
            <v>Reno - Sierra Pacific Power Co</v>
          </cell>
          <cell r="G1193">
            <v>2023</v>
          </cell>
          <cell r="H1193">
            <v>39.466000000000001</v>
          </cell>
          <cell r="I1193">
            <v>-119.773</v>
          </cell>
          <cell r="J1193" t="str">
            <v>AQD</v>
          </cell>
          <cell r="K1193" t="str">
            <v>D</v>
          </cell>
          <cell r="L1193">
            <v>0</v>
          </cell>
          <cell r="M1193">
            <v>0</v>
          </cell>
          <cell r="N1193" t="str">
            <v>A</v>
          </cell>
          <cell r="O1193" t="str">
            <v>D</v>
          </cell>
          <cell r="P1193">
            <v>0</v>
          </cell>
          <cell r="Q1193" t="str">
            <v>-</v>
          </cell>
          <cell r="R1193">
            <v>0</v>
          </cell>
          <cell r="S1193" t="str">
            <v>D</v>
          </cell>
        </row>
        <row r="1194">
          <cell r="E1194">
            <v>1204</v>
          </cell>
          <cell r="F1194" t="str">
            <v>Alpine Fire Station</v>
          </cell>
          <cell r="G1194">
            <v>2467</v>
          </cell>
          <cell r="H1194">
            <v>32.838000000000001</v>
          </cell>
          <cell r="I1194">
            <v>-116.77500000000001</v>
          </cell>
          <cell r="J1194" t="str">
            <v>AGA</v>
          </cell>
          <cell r="K1194" t="str">
            <v>A</v>
          </cell>
          <cell r="L1194">
            <v>0</v>
          </cell>
          <cell r="M1194">
            <v>0</v>
          </cell>
          <cell r="N1194" t="str">
            <v>C</v>
          </cell>
          <cell r="O1194" t="str">
            <v>B</v>
          </cell>
          <cell r="P1194">
            <v>0</v>
          </cell>
          <cell r="Q1194" t="str">
            <v>-</v>
          </cell>
          <cell r="R1194">
            <v>0</v>
          </cell>
          <cell r="S1194" t="str">
            <v>C</v>
          </cell>
        </row>
        <row r="1195">
          <cell r="E1195">
            <v>1205</v>
          </cell>
          <cell r="F1195" t="str">
            <v>Sitka Observatory</v>
          </cell>
          <cell r="G1195">
            <v>2714</v>
          </cell>
          <cell r="H1195">
            <v>57.06</v>
          </cell>
          <cell r="I1195">
            <v>-135.32</v>
          </cell>
          <cell r="J1195" t="str">
            <v>IKA</v>
          </cell>
          <cell r="K1195" t="str">
            <v>A</v>
          </cell>
          <cell r="L1195">
            <v>0</v>
          </cell>
          <cell r="M1195">
            <v>0</v>
          </cell>
          <cell r="N1195" t="str">
            <v>D</v>
          </cell>
          <cell r="O1195" t="str">
            <v>B</v>
          </cell>
          <cell r="P1195">
            <v>0</v>
          </cell>
          <cell r="Q1195" t="str">
            <v>-</v>
          </cell>
          <cell r="R1195">
            <v>0</v>
          </cell>
          <cell r="S1195" t="str">
            <v>C</v>
          </cell>
        </row>
        <row r="1196">
          <cell r="E1196">
            <v>1206</v>
          </cell>
          <cell r="F1196" t="str">
            <v>Valdez - Valdez Dock Company</v>
          </cell>
          <cell r="G1196">
            <v>2723</v>
          </cell>
          <cell r="H1196">
            <v>61.13</v>
          </cell>
          <cell r="I1196">
            <v>-146.36000000000001</v>
          </cell>
          <cell r="J1196" t="str">
            <v>ACA</v>
          </cell>
          <cell r="K1196" t="str">
            <v>A</v>
          </cell>
          <cell r="L1196">
            <v>0</v>
          </cell>
          <cell r="M1196">
            <v>0</v>
          </cell>
          <cell r="N1196" t="str">
            <v>C</v>
          </cell>
          <cell r="O1196" t="str">
            <v>B</v>
          </cell>
          <cell r="P1196">
            <v>0</v>
          </cell>
          <cell r="Q1196" t="str">
            <v>-</v>
          </cell>
          <cell r="R1196">
            <v>0</v>
          </cell>
          <cell r="S1196" t="str">
            <v>C</v>
          </cell>
        </row>
        <row r="1197">
          <cell r="E1197">
            <v>1207</v>
          </cell>
          <cell r="F1197" t="str">
            <v>Yakutat</v>
          </cell>
          <cell r="G1197">
            <v>2728</v>
          </cell>
          <cell r="H1197">
            <v>59.542999999999999</v>
          </cell>
          <cell r="I1197">
            <v>-139.726</v>
          </cell>
          <cell r="J1197" t="str">
            <v>AHD</v>
          </cell>
          <cell r="K1197" t="str">
            <v>D</v>
          </cell>
          <cell r="L1197">
            <v>0</v>
          </cell>
          <cell r="M1197">
            <v>0</v>
          </cell>
          <cell r="N1197" t="str">
            <v>A</v>
          </cell>
          <cell r="O1197" t="str">
            <v>D</v>
          </cell>
          <cell r="P1197">
            <v>0</v>
          </cell>
          <cell r="Q1197" t="str">
            <v>-</v>
          </cell>
          <cell r="R1197">
            <v>0</v>
          </cell>
          <cell r="S1197" t="str">
            <v>D</v>
          </cell>
        </row>
        <row r="1198">
          <cell r="E1198">
            <v>1208</v>
          </cell>
          <cell r="F1198" t="str">
            <v>Icy Bay</v>
          </cell>
          <cell r="G1198">
            <v>2734</v>
          </cell>
          <cell r="H1198">
            <v>59.968000000000004</v>
          </cell>
          <cell r="I1198">
            <v>-141.643</v>
          </cell>
          <cell r="J1198" t="str">
            <v>AHD</v>
          </cell>
          <cell r="K1198" t="str">
            <v>D</v>
          </cell>
          <cell r="L1198">
            <v>0</v>
          </cell>
          <cell r="M1198">
            <v>0</v>
          </cell>
          <cell r="N1198" t="str">
            <v>F</v>
          </cell>
          <cell r="O1198" t="str">
            <v>D</v>
          </cell>
          <cell r="P1198">
            <v>0</v>
          </cell>
          <cell r="Q1198" t="str">
            <v>-</v>
          </cell>
          <cell r="R1198">
            <v>0</v>
          </cell>
          <cell r="S1198" t="str">
            <v>D</v>
          </cell>
        </row>
        <row r="1199">
          <cell r="E1199">
            <v>1209</v>
          </cell>
          <cell r="F1199" t="str">
            <v>Valdez - Valdez City Hall</v>
          </cell>
          <cell r="G1199">
            <v>2784</v>
          </cell>
          <cell r="H1199">
            <v>61.130200000000002</v>
          </cell>
          <cell r="I1199">
            <v>-146.35470000000001</v>
          </cell>
          <cell r="J1199" t="str">
            <v>CHC</v>
          </cell>
          <cell r="K1199" t="str">
            <v>C</v>
          </cell>
          <cell r="L1199">
            <v>0</v>
          </cell>
          <cell r="M1199">
            <v>0</v>
          </cell>
          <cell r="N1199" t="str">
            <v>A</v>
          </cell>
          <cell r="O1199" t="str">
            <v>D</v>
          </cell>
          <cell r="P1199">
            <v>0</v>
          </cell>
          <cell r="Q1199" t="str">
            <v>-</v>
          </cell>
          <cell r="R1199">
            <v>0</v>
          </cell>
          <cell r="S1199" t="str">
            <v>D</v>
          </cell>
        </row>
        <row r="1200">
          <cell r="E1200">
            <v>1210</v>
          </cell>
          <cell r="F1200" t="str">
            <v>Fairbanks - Geophysic. Obs, CIGO</v>
          </cell>
          <cell r="G1200">
            <v>2797</v>
          </cell>
          <cell r="H1200">
            <v>64.873000000000005</v>
          </cell>
          <cell r="I1200">
            <v>-147.86199999999999</v>
          </cell>
          <cell r="J1200" t="str">
            <v>IQB</v>
          </cell>
          <cell r="K1200" t="str">
            <v>B</v>
          </cell>
          <cell r="L1200">
            <v>0</v>
          </cell>
          <cell r="M1200">
            <v>0</v>
          </cell>
          <cell r="N1200" t="str">
            <v>C</v>
          </cell>
          <cell r="O1200" t="str">
            <v>C</v>
          </cell>
          <cell r="P1200">
            <v>0</v>
          </cell>
          <cell r="Q1200" t="str">
            <v>-</v>
          </cell>
          <cell r="R1200">
            <v>0</v>
          </cell>
          <cell r="S1200" t="str">
            <v>C</v>
          </cell>
        </row>
        <row r="1201">
          <cell r="E1201">
            <v>1211</v>
          </cell>
          <cell r="F1201" t="str">
            <v>Poway - City Hall Grounds</v>
          </cell>
          <cell r="G1201">
            <v>3449</v>
          </cell>
          <cell r="H1201">
            <v>32.954000000000001</v>
          </cell>
          <cell r="I1201">
            <v>-117.04</v>
          </cell>
          <cell r="J1201" t="str">
            <v>IHC</v>
          </cell>
          <cell r="K1201" t="str">
            <v>C</v>
          </cell>
          <cell r="L1201">
            <v>0</v>
          </cell>
          <cell r="M1201">
            <v>0</v>
          </cell>
          <cell r="N1201" t="str">
            <v>C</v>
          </cell>
          <cell r="O1201" t="str">
            <v>D</v>
          </cell>
          <cell r="P1201" t="str">
            <v xml:space="preserve"> </v>
          </cell>
          <cell r="Q1201" t="str">
            <v>-</v>
          </cell>
          <cell r="R1201">
            <v>0</v>
          </cell>
          <cell r="S1201" t="str">
            <v>C</v>
          </cell>
        </row>
        <row r="1202">
          <cell r="E1202">
            <v>1212</v>
          </cell>
          <cell r="F1202" t="str">
            <v>Leona Valley - Fire Station #1</v>
          </cell>
          <cell r="G1202">
            <v>5029</v>
          </cell>
          <cell r="H1202">
            <v>34.617199999999997</v>
          </cell>
          <cell r="I1202">
            <v>-118.285</v>
          </cell>
          <cell r="J1202" t="str">
            <v>AQB</v>
          </cell>
          <cell r="K1202" t="str">
            <v>B</v>
          </cell>
          <cell r="L1202">
            <v>0</v>
          </cell>
          <cell r="M1202" t="str">
            <v>-QC</v>
          </cell>
          <cell r="N1202" t="str">
            <v>A</v>
          </cell>
          <cell r="O1202" t="str">
            <v>C</v>
          </cell>
          <cell r="P1202" t="str">
            <v>S</v>
          </cell>
          <cell r="Q1202" t="str">
            <v>-</v>
          </cell>
          <cell r="R1202">
            <v>0</v>
          </cell>
          <cell r="S1202" t="str">
            <v>C</v>
          </cell>
        </row>
        <row r="1203">
          <cell r="E1203">
            <v>1213</v>
          </cell>
          <cell r="F1203" t="str">
            <v>Little Rock Post Office</v>
          </cell>
          <cell r="G1203">
            <v>5030</v>
          </cell>
          <cell r="H1203">
            <v>34.5214</v>
          </cell>
          <cell r="I1203">
            <v>-117.991</v>
          </cell>
          <cell r="J1203" t="str">
            <v>AQC</v>
          </cell>
          <cell r="K1203" t="str">
            <v>C</v>
          </cell>
          <cell r="L1203">
            <v>0</v>
          </cell>
          <cell r="M1203" t="str">
            <v>-QC</v>
          </cell>
          <cell r="N1203" t="str">
            <v>A</v>
          </cell>
          <cell r="O1203" t="str">
            <v>D</v>
          </cell>
          <cell r="P1203" t="str">
            <v>S</v>
          </cell>
          <cell r="Q1203" t="str">
            <v>-</v>
          </cell>
          <cell r="R1203">
            <v>0</v>
          </cell>
          <cell r="S1203" t="str">
            <v>C</v>
          </cell>
        </row>
        <row r="1204">
          <cell r="E1204">
            <v>1214</v>
          </cell>
          <cell r="F1204" t="str">
            <v>Valyermo Forest Fire Station</v>
          </cell>
          <cell r="G1204">
            <v>5031</v>
          </cell>
          <cell r="H1204">
            <v>34.4435</v>
          </cell>
          <cell r="I1204">
            <v>-117.85299999999999</v>
          </cell>
          <cell r="J1204" t="str">
            <v>AHC</v>
          </cell>
          <cell r="K1204" t="str">
            <v>C</v>
          </cell>
          <cell r="L1204">
            <v>0</v>
          </cell>
          <cell r="M1204" t="str">
            <v>-QC</v>
          </cell>
          <cell r="N1204" t="str">
            <v>A</v>
          </cell>
          <cell r="O1204" t="str">
            <v>D</v>
          </cell>
          <cell r="P1204" t="str">
            <v>S</v>
          </cell>
          <cell r="Q1204" t="str">
            <v>-</v>
          </cell>
          <cell r="R1204">
            <v>0</v>
          </cell>
          <cell r="S1204" t="str">
            <v>C</v>
          </cell>
        </row>
        <row r="1205">
          <cell r="E1205">
            <v>1215</v>
          </cell>
          <cell r="F1205" t="str">
            <v>Paradise Springs - Camp Office</v>
          </cell>
          <cell r="G1205">
            <v>5032</v>
          </cell>
          <cell r="H1205">
            <v>34.393000000000001</v>
          </cell>
          <cell r="I1205">
            <v>-117.80500000000001</v>
          </cell>
          <cell r="J1205" t="str">
            <v>AZA</v>
          </cell>
          <cell r="K1205" t="str">
            <v>A</v>
          </cell>
          <cell r="L1205">
            <v>0</v>
          </cell>
          <cell r="M1205" t="str">
            <v>-ZA</v>
          </cell>
          <cell r="N1205" t="str">
            <v>D</v>
          </cell>
          <cell r="O1205" t="str">
            <v>B</v>
          </cell>
          <cell r="P1205" t="str">
            <v>S</v>
          </cell>
          <cell r="Q1205" t="str">
            <v>-</v>
          </cell>
          <cell r="R1205">
            <v>0</v>
          </cell>
          <cell r="S1205" t="str">
            <v>C</v>
          </cell>
        </row>
        <row r="1206">
          <cell r="E1206">
            <v>1216</v>
          </cell>
          <cell r="F1206" t="str">
            <v>San Bernardino - Sycamore FS</v>
          </cell>
          <cell r="G1206">
            <v>5036</v>
          </cell>
          <cell r="H1206">
            <v>34.192999999999998</v>
          </cell>
          <cell r="I1206">
            <v>-117.42700000000001</v>
          </cell>
          <cell r="J1206" t="str">
            <v>AJA</v>
          </cell>
          <cell r="K1206" t="str">
            <v>A</v>
          </cell>
          <cell r="L1206">
            <v>0</v>
          </cell>
          <cell r="M1206" t="str">
            <v>-JA</v>
          </cell>
          <cell r="N1206" t="str">
            <v>D</v>
          </cell>
          <cell r="O1206" t="str">
            <v>B</v>
          </cell>
          <cell r="P1206" t="str">
            <v>S</v>
          </cell>
          <cell r="Q1206" t="str">
            <v>-</v>
          </cell>
          <cell r="R1206">
            <v>0</v>
          </cell>
          <cell r="S1206" t="str">
            <v>C</v>
          </cell>
        </row>
        <row r="1207">
          <cell r="E1207">
            <v>1217</v>
          </cell>
          <cell r="F1207" t="str">
            <v>Reche Canyon - Olive Dell Ranch</v>
          </cell>
          <cell r="G1207">
            <v>5037</v>
          </cell>
          <cell r="H1207">
            <v>34.004688000000002</v>
          </cell>
          <cell r="I1207">
            <v>-117.22393</v>
          </cell>
          <cell r="J1207" t="str">
            <v>AQB</v>
          </cell>
          <cell r="K1207" t="str">
            <v>B</v>
          </cell>
          <cell r="L1207">
            <v>0</v>
          </cell>
          <cell r="M1207" t="str">
            <v>-QD</v>
          </cell>
          <cell r="N1207" t="str">
            <v>B</v>
          </cell>
          <cell r="O1207" t="str">
            <v>C</v>
          </cell>
          <cell r="P1207" t="str">
            <v>S</v>
          </cell>
          <cell r="Q1207" t="str">
            <v>-</v>
          </cell>
          <cell r="R1207">
            <v>0</v>
          </cell>
          <cell r="S1207" t="str">
            <v>C</v>
          </cell>
        </row>
        <row r="1208">
          <cell r="E1208">
            <v>1218</v>
          </cell>
          <cell r="F1208" t="str">
            <v>Forest Falls Post Office</v>
          </cell>
          <cell r="G1208">
            <v>5075</v>
          </cell>
          <cell r="H1208">
            <v>34.088000000000001</v>
          </cell>
          <cell r="I1208">
            <v>-116.919</v>
          </cell>
          <cell r="J1208" t="str">
            <v>AHB</v>
          </cell>
          <cell r="K1208" t="str">
            <v>B</v>
          </cell>
          <cell r="L1208">
            <v>0</v>
          </cell>
          <cell r="M1208" t="str">
            <v>-QC</v>
          </cell>
          <cell r="N1208" t="str">
            <v>A</v>
          </cell>
          <cell r="O1208" t="str">
            <v>C</v>
          </cell>
          <cell r="P1208" t="str">
            <v>S</v>
          </cell>
          <cell r="Q1208" t="str">
            <v>-</v>
          </cell>
          <cell r="R1208">
            <v>0</v>
          </cell>
          <cell r="S1208" t="str">
            <v>C</v>
          </cell>
        </row>
        <row r="1209">
          <cell r="E1209">
            <v>1219</v>
          </cell>
          <cell r="F1209" t="str">
            <v>Mill Creek Ranger Station</v>
          </cell>
          <cell r="G1209">
            <v>5076</v>
          </cell>
          <cell r="H1209">
            <v>34.079000000000001</v>
          </cell>
          <cell r="I1209">
            <v>-117.045</v>
          </cell>
          <cell r="J1209" t="str">
            <v>AQC</v>
          </cell>
          <cell r="K1209" t="str">
            <v>C</v>
          </cell>
          <cell r="L1209">
            <v>0</v>
          </cell>
          <cell r="M1209" t="str">
            <v>-QD</v>
          </cell>
          <cell r="N1209" t="str">
            <v>A</v>
          </cell>
          <cell r="O1209" t="str">
            <v>D</v>
          </cell>
          <cell r="P1209" t="str">
            <v>S</v>
          </cell>
          <cell r="Q1209" t="str">
            <v>-</v>
          </cell>
          <cell r="R1209">
            <v>0</v>
          </cell>
          <cell r="S1209" t="str">
            <v>C</v>
          </cell>
        </row>
        <row r="1210">
          <cell r="E1210">
            <v>1220</v>
          </cell>
          <cell r="F1210" t="str">
            <v>Highland Fire Station</v>
          </cell>
          <cell r="G1210">
            <v>5161</v>
          </cell>
          <cell r="H1210">
            <v>34.136000000000003</v>
          </cell>
          <cell r="I1210">
            <v>-117.21299999999999</v>
          </cell>
          <cell r="J1210" t="str">
            <v>AHD</v>
          </cell>
          <cell r="K1210" t="str">
            <v>D</v>
          </cell>
          <cell r="L1210">
            <v>0</v>
          </cell>
          <cell r="M1210" t="str">
            <v>-QC</v>
          </cell>
          <cell r="N1210" t="str">
            <v>B</v>
          </cell>
          <cell r="O1210" t="str">
            <v>D</v>
          </cell>
          <cell r="P1210" t="str">
            <v>S</v>
          </cell>
          <cell r="Q1210" t="str">
            <v>-</v>
          </cell>
          <cell r="R1210">
            <v>0</v>
          </cell>
          <cell r="S1210" t="str">
            <v>C</v>
          </cell>
        </row>
        <row r="1211">
          <cell r="E1211">
            <v>1221</v>
          </cell>
          <cell r="F1211" t="str">
            <v>Mentone Fire Station #9</v>
          </cell>
          <cell r="G1211">
            <v>5162</v>
          </cell>
          <cell r="H1211">
            <v>34.067</v>
          </cell>
          <cell r="I1211">
            <v>-117.117</v>
          </cell>
          <cell r="J1211" t="str">
            <v>AHD</v>
          </cell>
          <cell r="K1211" t="str">
            <v>D</v>
          </cell>
          <cell r="L1211">
            <v>0</v>
          </cell>
          <cell r="M1211" t="str">
            <v>-HD</v>
          </cell>
          <cell r="N1211" t="str">
            <v>A</v>
          </cell>
          <cell r="O1211" t="str">
            <v>D</v>
          </cell>
          <cell r="P1211" t="str">
            <v>D</v>
          </cell>
          <cell r="Q1211" t="str">
            <v>-</v>
          </cell>
          <cell r="R1211">
            <v>0</v>
          </cell>
          <cell r="S1211" t="str">
            <v>C</v>
          </cell>
        </row>
        <row r="1212">
          <cell r="E1212">
            <v>1222</v>
          </cell>
          <cell r="F1212" t="str">
            <v>Borrego Springs - Scripps Clinic</v>
          </cell>
          <cell r="G1212">
            <v>5220</v>
          </cell>
          <cell r="H1212">
            <v>33.193728999999998</v>
          </cell>
          <cell r="I1212">
            <v>-116.3289</v>
          </cell>
          <cell r="J1212" t="str">
            <v>AHD</v>
          </cell>
          <cell r="K1212" t="str">
            <v>D</v>
          </cell>
          <cell r="L1212">
            <v>0</v>
          </cell>
          <cell r="M1212" t="str">
            <v>-HD</v>
          </cell>
          <cell r="N1212" t="str">
            <v>A</v>
          </cell>
          <cell r="O1212" t="str">
            <v>D</v>
          </cell>
          <cell r="P1212" t="str">
            <v>D</v>
          </cell>
          <cell r="Q1212" t="str">
            <v>-</v>
          </cell>
          <cell r="R1212">
            <v>0</v>
          </cell>
          <cell r="S1212" t="str">
            <v>C</v>
          </cell>
        </row>
        <row r="1213">
          <cell r="E1213">
            <v>1223</v>
          </cell>
          <cell r="F1213" t="str">
            <v>Anza - Tripp Flats Training</v>
          </cell>
          <cell r="G1213">
            <v>5222</v>
          </cell>
          <cell r="H1213">
            <v>33.602200000000003</v>
          </cell>
          <cell r="I1213">
            <v>-116.756</v>
          </cell>
          <cell r="J1213" t="str">
            <v>AGA</v>
          </cell>
          <cell r="K1213" t="str">
            <v>A</v>
          </cell>
          <cell r="L1213">
            <v>0</v>
          </cell>
          <cell r="M1213" t="str">
            <v>-GA</v>
          </cell>
          <cell r="N1213" t="str">
            <v>D</v>
          </cell>
          <cell r="O1213" t="str">
            <v>B</v>
          </cell>
          <cell r="P1213" t="str">
            <v>S</v>
          </cell>
          <cell r="Q1213" t="str">
            <v>-</v>
          </cell>
          <cell r="R1213">
            <v>0</v>
          </cell>
          <cell r="S1213" t="str">
            <v>C</v>
          </cell>
        </row>
        <row r="1214">
          <cell r="E1214">
            <v>1224</v>
          </cell>
          <cell r="F1214" t="str">
            <v>Mountain Center - Pine Mtn Rnch</v>
          </cell>
          <cell r="G1214">
            <v>5223</v>
          </cell>
          <cell r="H1214">
            <v>33.577831000000003</v>
          </cell>
          <cell r="I1214">
            <v>-116.58987</v>
          </cell>
          <cell r="J1214" t="str">
            <v>AQB</v>
          </cell>
          <cell r="K1214" t="str">
            <v>B</v>
          </cell>
          <cell r="L1214">
            <v>0</v>
          </cell>
          <cell r="M1214" t="str">
            <v>-HB</v>
          </cell>
          <cell r="N1214" t="str">
            <v>A</v>
          </cell>
          <cell r="O1214" t="str">
            <v>C</v>
          </cell>
          <cell r="P1214" t="str">
            <v>S</v>
          </cell>
          <cell r="Q1214" t="str">
            <v>-</v>
          </cell>
          <cell r="R1214">
            <v>0</v>
          </cell>
          <cell r="S1214" t="str">
            <v>C</v>
          </cell>
        </row>
        <row r="1215">
          <cell r="E1215">
            <v>1225</v>
          </cell>
          <cell r="F1215" t="str">
            <v>Idyllwild - Keenwild Fire Sta.</v>
          </cell>
          <cell r="G1215">
            <v>5232</v>
          </cell>
          <cell r="H1215">
            <v>33.707700000000003</v>
          </cell>
          <cell r="I1215">
            <v>-116.717</v>
          </cell>
          <cell r="J1215" t="str">
            <v>AGA</v>
          </cell>
          <cell r="K1215" t="str">
            <v>A</v>
          </cell>
          <cell r="L1215">
            <v>0</v>
          </cell>
          <cell r="M1215" t="str">
            <v>-GA</v>
          </cell>
          <cell r="N1215" t="str">
            <v>D</v>
          </cell>
          <cell r="O1215" t="str">
            <v>B</v>
          </cell>
          <cell r="P1215" t="str">
            <v>S</v>
          </cell>
          <cell r="Q1215" t="str">
            <v>-</v>
          </cell>
          <cell r="R1215">
            <v>0</v>
          </cell>
          <cell r="S1215" t="str">
            <v>B</v>
          </cell>
        </row>
        <row r="1216">
          <cell r="E1216">
            <v>1229</v>
          </cell>
          <cell r="F1216" t="str">
            <v>12440 Imperial Hwy, North Grn</v>
          </cell>
          <cell r="G1216">
            <v>5239</v>
          </cell>
          <cell r="H1216">
            <v>33.914999999999999</v>
          </cell>
          <cell r="I1216">
            <v>-118.066</v>
          </cell>
          <cell r="J1216" t="str">
            <v>IHD</v>
          </cell>
          <cell r="K1216" t="str">
            <v>D</v>
          </cell>
          <cell r="L1216">
            <v>0</v>
          </cell>
          <cell r="M1216">
            <v>0</v>
          </cell>
          <cell r="N1216" t="str">
            <v>A</v>
          </cell>
          <cell r="O1216" t="str">
            <v>D</v>
          </cell>
          <cell r="P1216">
            <v>0</v>
          </cell>
          <cell r="Q1216" t="str">
            <v>-</v>
          </cell>
          <cell r="R1216">
            <v>0</v>
          </cell>
          <cell r="S1216" t="str">
            <v>D</v>
          </cell>
        </row>
        <row r="1217">
          <cell r="E1217">
            <v>1230</v>
          </cell>
          <cell r="F1217" t="str">
            <v>San Bernardino - Co Service Bldg - Freefield</v>
          </cell>
          <cell r="G1217">
            <v>5245</v>
          </cell>
          <cell r="H1217">
            <v>34.106000000000002</v>
          </cell>
          <cell r="I1217">
            <v>-117.28700000000001</v>
          </cell>
          <cell r="J1217" t="str">
            <v>IHD</v>
          </cell>
          <cell r="K1217" t="str">
            <v>D</v>
          </cell>
          <cell r="L1217">
            <v>0</v>
          </cell>
          <cell r="M1217" t="str">
            <v>-HD</v>
          </cell>
          <cell r="N1217" t="str">
            <v>A</v>
          </cell>
          <cell r="O1217" t="str">
            <v>D</v>
          </cell>
          <cell r="P1217" t="str">
            <v>D</v>
          </cell>
          <cell r="Q1217" t="str">
            <v>-</v>
          </cell>
          <cell r="R1217">
            <v>0</v>
          </cell>
          <cell r="S1217" t="str">
            <v>D</v>
          </cell>
        </row>
        <row r="1218">
          <cell r="E1218">
            <v>1232</v>
          </cell>
          <cell r="F1218" t="str">
            <v>Devore - Devore Water Company</v>
          </cell>
          <cell r="G1218">
            <v>5265</v>
          </cell>
          <cell r="H1218">
            <v>34.234999999999999</v>
          </cell>
          <cell r="I1218">
            <v>-117.407</v>
          </cell>
          <cell r="J1218" t="str">
            <v>AQD</v>
          </cell>
          <cell r="K1218" t="str">
            <v>D</v>
          </cell>
          <cell r="L1218">
            <v>0</v>
          </cell>
          <cell r="M1218" t="str">
            <v>-QD</v>
          </cell>
          <cell r="N1218" t="str">
            <v>B</v>
          </cell>
          <cell r="O1218" t="str">
            <v>D</v>
          </cell>
          <cell r="P1218" t="str">
            <v>S</v>
          </cell>
          <cell r="Q1218" t="str">
            <v>-</v>
          </cell>
          <cell r="R1218">
            <v>0</v>
          </cell>
          <cell r="S1218" t="str">
            <v>C</v>
          </cell>
        </row>
        <row r="1219">
          <cell r="E1219">
            <v>1233</v>
          </cell>
          <cell r="F1219" t="str">
            <v>Mecca Fire Station</v>
          </cell>
          <cell r="G1219">
            <v>5270</v>
          </cell>
          <cell r="H1219">
            <v>33.572000000000003</v>
          </cell>
          <cell r="I1219">
            <v>-116.07599999999999</v>
          </cell>
          <cell r="J1219" t="str">
            <v>AHD</v>
          </cell>
          <cell r="K1219" t="str">
            <v>D</v>
          </cell>
          <cell r="L1219">
            <v>0</v>
          </cell>
          <cell r="M1219" t="str">
            <v>-HD</v>
          </cell>
          <cell r="N1219" t="str">
            <v>A</v>
          </cell>
          <cell r="O1219" t="str">
            <v>D</v>
          </cell>
          <cell r="P1219" t="str">
            <v>D</v>
          </cell>
          <cell r="Q1219" t="str">
            <v>-</v>
          </cell>
          <cell r="R1219">
            <v>0</v>
          </cell>
          <cell r="S1219" t="str">
            <v>D</v>
          </cell>
        </row>
        <row r="1220">
          <cell r="E1220">
            <v>1234</v>
          </cell>
          <cell r="F1220" t="str">
            <v>Bombay Beach Fire Station</v>
          </cell>
          <cell r="G1220">
            <v>5271</v>
          </cell>
          <cell r="H1220">
            <v>33.352699999999999</v>
          </cell>
          <cell r="I1220">
            <v>-115.733</v>
          </cell>
          <cell r="J1220" t="str">
            <v>BHD</v>
          </cell>
          <cell r="K1220" t="str">
            <v>D</v>
          </cell>
          <cell r="L1220">
            <v>0</v>
          </cell>
          <cell r="M1220" t="str">
            <v>-HD</v>
          </cell>
          <cell r="N1220" t="str">
            <v>A</v>
          </cell>
          <cell r="O1220" t="str">
            <v>D</v>
          </cell>
          <cell r="P1220">
            <v>0</v>
          </cell>
          <cell r="Q1220" t="str">
            <v>-</v>
          </cell>
          <cell r="R1220">
            <v>0</v>
          </cell>
          <cell r="S1220" t="str">
            <v>D</v>
          </cell>
        </row>
        <row r="1221">
          <cell r="E1221">
            <v>1235</v>
          </cell>
          <cell r="F1221" t="str">
            <v>Imperial Valley - Midway Well</v>
          </cell>
          <cell r="G1221">
            <v>5272</v>
          </cell>
          <cell r="H1221">
            <v>32.707999999999998</v>
          </cell>
          <cell r="I1221">
            <v>-115.092</v>
          </cell>
          <cell r="J1221" t="str">
            <v>AHD</v>
          </cell>
          <cell r="K1221" t="str">
            <v>D</v>
          </cell>
          <cell r="L1221">
            <v>0</v>
          </cell>
          <cell r="M1221" t="str">
            <v>-HD</v>
          </cell>
          <cell r="N1221" t="str">
            <v>A</v>
          </cell>
          <cell r="O1221" t="str">
            <v>D</v>
          </cell>
          <cell r="P1221" t="str">
            <v>D</v>
          </cell>
          <cell r="Q1221" t="str">
            <v>-</v>
          </cell>
          <cell r="R1221">
            <v>0</v>
          </cell>
          <cell r="S1221" t="str">
            <v>D</v>
          </cell>
        </row>
        <row r="1222">
          <cell r="E1222">
            <v>1236</v>
          </cell>
          <cell r="F1222" t="str">
            <v>Seeley School</v>
          </cell>
          <cell r="G1222">
            <v>5273</v>
          </cell>
          <cell r="H1222">
            <v>32.794800000000002</v>
          </cell>
          <cell r="I1222">
            <v>-115.691</v>
          </cell>
          <cell r="J1222" t="str">
            <v>AHD</v>
          </cell>
          <cell r="K1222" t="str">
            <v>D</v>
          </cell>
          <cell r="L1222">
            <v>0</v>
          </cell>
          <cell r="M1222" t="str">
            <v>-HD</v>
          </cell>
          <cell r="N1222" t="str">
            <v>A</v>
          </cell>
          <cell r="O1222" t="str">
            <v>D</v>
          </cell>
          <cell r="P1222" t="str">
            <v>D</v>
          </cell>
          <cell r="Q1222" t="str">
            <v>-</v>
          </cell>
          <cell r="R1222">
            <v>0</v>
          </cell>
          <cell r="S1222" t="str">
            <v>D</v>
          </cell>
        </row>
        <row r="1223">
          <cell r="E1223">
            <v>1237</v>
          </cell>
          <cell r="F1223" t="str">
            <v>Wrightwood Post Office</v>
          </cell>
          <cell r="G1223">
            <v>5282</v>
          </cell>
          <cell r="H1223">
            <v>34.36</v>
          </cell>
          <cell r="I1223">
            <v>-117.629</v>
          </cell>
          <cell r="J1223" t="str">
            <v>AHC</v>
          </cell>
          <cell r="K1223" t="str">
            <v>C</v>
          </cell>
          <cell r="L1223">
            <v>0</v>
          </cell>
          <cell r="M1223">
            <v>0</v>
          </cell>
          <cell r="N1223" t="str">
            <v>C</v>
          </cell>
          <cell r="O1223" t="str">
            <v>D</v>
          </cell>
          <cell r="P1223">
            <v>0</v>
          </cell>
          <cell r="Q1223" t="str">
            <v>-</v>
          </cell>
          <cell r="R1223">
            <v>0</v>
          </cell>
          <cell r="S1223" t="str">
            <v>C</v>
          </cell>
        </row>
        <row r="1224">
          <cell r="E1224">
            <v>1238</v>
          </cell>
          <cell r="F1224" t="str">
            <v>LA - 1955 1/2 Purdue Ave. Bsmt</v>
          </cell>
          <cell r="G1224">
            <v>5284</v>
          </cell>
          <cell r="H1224">
            <v>34.04</v>
          </cell>
          <cell r="I1224">
            <v>-118.44499999999999</v>
          </cell>
          <cell r="J1224" t="str">
            <v>CHB</v>
          </cell>
          <cell r="K1224" t="str">
            <v>B</v>
          </cell>
          <cell r="L1224">
            <v>0</v>
          </cell>
          <cell r="M1224" t="str">
            <v>-HB</v>
          </cell>
          <cell r="N1224" t="str">
            <v>A</v>
          </cell>
          <cell r="O1224" t="str">
            <v>C</v>
          </cell>
          <cell r="P1224" t="str">
            <v>S</v>
          </cell>
          <cell r="Q1224" t="str">
            <v>-</v>
          </cell>
          <cell r="R1224">
            <v>0</v>
          </cell>
          <cell r="S1224" t="str">
            <v>C</v>
          </cell>
        </row>
        <row r="1225">
          <cell r="E1225">
            <v>1239</v>
          </cell>
          <cell r="F1225" t="str">
            <v>San Jacinto - MWD West Portal</v>
          </cell>
          <cell r="G1225">
            <v>5289</v>
          </cell>
          <cell r="H1225">
            <v>33.821764999999999</v>
          </cell>
          <cell r="I1225">
            <v>-116.96836</v>
          </cell>
          <cell r="J1225" t="str">
            <v>AHB</v>
          </cell>
          <cell r="K1225" t="str">
            <v>B</v>
          </cell>
          <cell r="L1225">
            <v>0</v>
          </cell>
          <cell r="M1225" t="str">
            <v>-HB</v>
          </cell>
          <cell r="N1225" t="str">
            <v>A</v>
          </cell>
          <cell r="O1225" t="str">
            <v>C</v>
          </cell>
          <cell r="P1225" t="str">
            <v>S</v>
          </cell>
          <cell r="Q1225" t="str">
            <v>-</v>
          </cell>
          <cell r="R1225">
            <v>0</v>
          </cell>
          <cell r="S1225" t="str">
            <v>C</v>
          </cell>
        </row>
        <row r="1226">
          <cell r="E1226">
            <v>1240</v>
          </cell>
          <cell r="F1226" t="str">
            <v>Indio - Jackson Road</v>
          </cell>
          <cell r="G1226">
            <v>5294</v>
          </cell>
          <cell r="H1226">
            <v>33.746239000000003</v>
          </cell>
          <cell r="I1226">
            <v>-116.2163</v>
          </cell>
          <cell r="J1226" t="str">
            <v>AHD</v>
          </cell>
          <cell r="K1226" t="str">
            <v>D</v>
          </cell>
          <cell r="L1226">
            <v>0</v>
          </cell>
          <cell r="M1226" t="str">
            <v>-HD</v>
          </cell>
          <cell r="N1226" t="str">
            <v>A</v>
          </cell>
          <cell r="O1226" t="str">
            <v>D</v>
          </cell>
          <cell r="P1226" t="str">
            <v>D</v>
          </cell>
          <cell r="Q1226" t="str">
            <v>-</v>
          </cell>
          <cell r="R1226">
            <v>0</v>
          </cell>
          <cell r="S1226" t="str">
            <v>D</v>
          </cell>
        </row>
        <row r="1227">
          <cell r="E1227">
            <v>1241</v>
          </cell>
          <cell r="F1227" t="str">
            <v>North Palm Springs Fire Sta #36</v>
          </cell>
          <cell r="G1227">
            <v>5295</v>
          </cell>
          <cell r="H1227">
            <v>33.92474</v>
          </cell>
          <cell r="I1227">
            <v>-116.54794</v>
          </cell>
          <cell r="J1227" t="str">
            <v>AQC</v>
          </cell>
          <cell r="K1227" t="str">
            <v>C</v>
          </cell>
          <cell r="L1227">
            <v>0</v>
          </cell>
          <cell r="M1227" t="str">
            <v>-QC</v>
          </cell>
          <cell r="N1227" t="str">
            <v>A</v>
          </cell>
          <cell r="O1227" t="str">
            <v>D</v>
          </cell>
          <cell r="P1227" t="str">
            <v>D</v>
          </cell>
          <cell r="Q1227" t="str">
            <v>-</v>
          </cell>
          <cell r="R1227">
            <v>0</v>
          </cell>
          <cell r="S1227" t="str">
            <v>C</v>
          </cell>
        </row>
        <row r="1228">
          <cell r="E1228">
            <v>1242</v>
          </cell>
          <cell r="F1228" t="str">
            <v>Pasadena - USGS/NSMP Office</v>
          </cell>
          <cell r="G1228">
            <v>5296</v>
          </cell>
          <cell r="H1228">
            <v>34.136699999999998</v>
          </cell>
          <cell r="I1228">
            <v>-118.129</v>
          </cell>
          <cell r="J1228" t="str">
            <v>AQD</v>
          </cell>
          <cell r="K1228" t="str">
            <v>D</v>
          </cell>
          <cell r="L1228">
            <v>0</v>
          </cell>
          <cell r="M1228" t="str">
            <v>-QD</v>
          </cell>
          <cell r="N1228" t="str">
            <v>A</v>
          </cell>
          <cell r="O1228" t="str">
            <v>D</v>
          </cell>
          <cell r="P1228" t="str">
            <v>D</v>
          </cell>
          <cell r="Q1228" t="str">
            <v>-</v>
          </cell>
          <cell r="R1228">
            <v>0</v>
          </cell>
          <cell r="S1228" t="str">
            <v>D</v>
          </cell>
        </row>
        <row r="1229">
          <cell r="E1229">
            <v>1243</v>
          </cell>
          <cell r="F1229" t="str">
            <v>Seven Oaks Dam Project Office</v>
          </cell>
          <cell r="G1229">
            <v>5300</v>
          </cell>
          <cell r="H1229">
            <v>34.110500000000002</v>
          </cell>
          <cell r="I1229">
            <v>-117.099</v>
          </cell>
          <cell r="J1229" t="str">
            <v>AGA</v>
          </cell>
          <cell r="K1229" t="str">
            <v>A</v>
          </cell>
          <cell r="L1229">
            <v>0</v>
          </cell>
          <cell r="M1229" t="str">
            <v>-GA</v>
          </cell>
          <cell r="N1229" t="str">
            <v>C</v>
          </cell>
          <cell r="O1229" t="str">
            <v>B</v>
          </cell>
          <cell r="P1229" t="str">
            <v>S</v>
          </cell>
          <cell r="Q1229" t="str">
            <v>-</v>
          </cell>
          <cell r="R1229">
            <v>0</v>
          </cell>
          <cell r="S1229" t="str">
            <v>C</v>
          </cell>
        </row>
        <row r="1230">
          <cell r="E1230">
            <v>1244</v>
          </cell>
          <cell r="F1230" t="str">
            <v>Seven Oaks Dam Right Abt.</v>
          </cell>
          <cell r="G1230">
            <v>5300</v>
          </cell>
          <cell r="H1230">
            <v>34.110500000000002</v>
          </cell>
          <cell r="I1230">
            <v>-117.099</v>
          </cell>
          <cell r="J1230" t="str">
            <v>HGA</v>
          </cell>
          <cell r="K1230" t="str">
            <v>A</v>
          </cell>
          <cell r="L1230">
            <v>0</v>
          </cell>
          <cell r="M1230" t="str">
            <v>-GA</v>
          </cell>
          <cell r="N1230" t="str">
            <v>C</v>
          </cell>
          <cell r="O1230" t="str">
            <v>B</v>
          </cell>
          <cell r="P1230" t="str">
            <v>S</v>
          </cell>
          <cell r="Q1230" t="str">
            <v>-</v>
          </cell>
          <cell r="R1230">
            <v>0</v>
          </cell>
          <cell r="S1230" t="str">
            <v>C</v>
          </cell>
        </row>
        <row r="1231">
          <cell r="E1231">
            <v>1245</v>
          </cell>
          <cell r="F1231" t="str">
            <v>Seven Oaks Dam Downstream Surf.</v>
          </cell>
          <cell r="G1231">
            <v>5300</v>
          </cell>
          <cell r="H1231">
            <v>34.110500000000002</v>
          </cell>
          <cell r="I1231">
            <v>-117.099</v>
          </cell>
          <cell r="J1231" t="str">
            <v>IGA</v>
          </cell>
          <cell r="K1231" t="str">
            <v>A</v>
          </cell>
          <cell r="L1231">
            <v>0</v>
          </cell>
          <cell r="M1231" t="str">
            <v>-GA</v>
          </cell>
          <cell r="N1231" t="str">
            <v>D</v>
          </cell>
          <cell r="O1231" t="str">
            <v>B</v>
          </cell>
          <cell r="P1231" t="str">
            <v>S</v>
          </cell>
          <cell r="Q1231" t="str">
            <v>-</v>
          </cell>
          <cell r="R1231">
            <v>0</v>
          </cell>
          <cell r="S1231" t="str">
            <v>C</v>
          </cell>
        </row>
        <row r="1232">
          <cell r="E1232">
            <v>1246</v>
          </cell>
          <cell r="F1232" t="str">
            <v>San Bernardino - Fire Sta. #7</v>
          </cell>
          <cell r="G1232">
            <v>5327</v>
          </cell>
          <cell r="H1232">
            <v>34.164999999999999</v>
          </cell>
          <cell r="I1232">
            <v>-117.288</v>
          </cell>
          <cell r="J1232" t="str">
            <v>AQC</v>
          </cell>
          <cell r="K1232" t="str">
            <v>C</v>
          </cell>
          <cell r="L1232">
            <v>0</v>
          </cell>
          <cell r="M1232" t="str">
            <v>-QC</v>
          </cell>
          <cell r="N1232" t="str">
            <v>A</v>
          </cell>
          <cell r="O1232" t="str">
            <v>D</v>
          </cell>
          <cell r="P1232" t="str">
            <v>S</v>
          </cell>
          <cell r="Q1232" t="str">
            <v>-</v>
          </cell>
          <cell r="R1232">
            <v>0</v>
          </cell>
          <cell r="S1232" t="str">
            <v>C</v>
          </cell>
        </row>
        <row r="1233">
          <cell r="E1233">
            <v>1247</v>
          </cell>
          <cell r="F1233" t="str">
            <v>San Bernardino - Mont. Mem Pk</v>
          </cell>
          <cell r="G1233">
            <v>5328</v>
          </cell>
          <cell r="H1233">
            <v>34.046999999999997</v>
          </cell>
          <cell r="I1233">
            <v>-117.277</v>
          </cell>
          <cell r="J1233" t="str">
            <v>AHD</v>
          </cell>
          <cell r="K1233" t="str">
            <v>D</v>
          </cell>
          <cell r="L1233">
            <v>0</v>
          </cell>
          <cell r="M1233" t="str">
            <v>-HD</v>
          </cell>
          <cell r="N1233" t="str">
            <v>A</v>
          </cell>
          <cell r="O1233" t="str">
            <v>D</v>
          </cell>
          <cell r="P1233" t="str">
            <v>D</v>
          </cell>
          <cell r="Q1233" t="str">
            <v>-</v>
          </cell>
          <cell r="R1233">
            <v>0</v>
          </cell>
          <cell r="S1233" t="str">
            <v>C</v>
          </cell>
        </row>
        <row r="1234">
          <cell r="E1234">
            <v>1248</v>
          </cell>
          <cell r="F1234" t="str">
            <v>San Bernardino - Fire Sta. #11</v>
          </cell>
          <cell r="G1234">
            <v>5329</v>
          </cell>
          <cell r="H1234">
            <v>34.069000000000003</v>
          </cell>
          <cell r="I1234">
            <v>-117.27500000000001</v>
          </cell>
          <cell r="J1234" t="str">
            <v>AHD</v>
          </cell>
          <cell r="K1234" t="str">
            <v>D</v>
          </cell>
          <cell r="L1234">
            <v>0</v>
          </cell>
          <cell r="M1234" t="str">
            <v>-HD</v>
          </cell>
          <cell r="N1234" t="str">
            <v>A</v>
          </cell>
          <cell r="O1234" t="str">
            <v>D</v>
          </cell>
          <cell r="P1234" t="str">
            <v>D</v>
          </cell>
          <cell r="Q1234" t="str">
            <v>-</v>
          </cell>
          <cell r="R1234">
            <v>0</v>
          </cell>
          <cell r="S1234" t="str">
            <v>D</v>
          </cell>
        </row>
        <row r="1235">
          <cell r="E1235">
            <v>1249</v>
          </cell>
          <cell r="F1235" t="str">
            <v>San Bernardino - Fire Sta. #9</v>
          </cell>
          <cell r="G1235">
            <v>5330</v>
          </cell>
          <cell r="H1235">
            <v>34.103000000000002</v>
          </cell>
          <cell r="I1235">
            <v>-117.349</v>
          </cell>
          <cell r="J1235" t="str">
            <v>AHD</v>
          </cell>
          <cell r="K1235" t="str">
            <v>D</v>
          </cell>
          <cell r="L1235">
            <v>0</v>
          </cell>
          <cell r="M1235" t="str">
            <v>-HD</v>
          </cell>
          <cell r="N1235" t="str">
            <v>A</v>
          </cell>
          <cell r="O1235" t="str">
            <v>D</v>
          </cell>
          <cell r="P1235" t="str">
            <v>D</v>
          </cell>
          <cell r="Q1235" t="str">
            <v>-</v>
          </cell>
          <cell r="R1235">
            <v>0</v>
          </cell>
          <cell r="S1235" t="str">
            <v>D</v>
          </cell>
        </row>
        <row r="1236">
          <cell r="E1236">
            <v>1250</v>
          </cell>
          <cell r="F1236" t="str">
            <v>San Bernardino - Del Rosa Wk Sta</v>
          </cell>
          <cell r="G1236">
            <v>5331</v>
          </cell>
          <cell r="H1236">
            <v>34.1663</v>
          </cell>
          <cell r="I1236">
            <v>-117.251</v>
          </cell>
          <cell r="J1236" t="str">
            <v>AGA</v>
          </cell>
          <cell r="K1236" t="str">
            <v>A</v>
          </cell>
          <cell r="L1236">
            <v>0</v>
          </cell>
          <cell r="M1236" t="str">
            <v>-GA</v>
          </cell>
          <cell r="N1236" t="str">
            <v>D</v>
          </cell>
          <cell r="O1236" t="str">
            <v>B</v>
          </cell>
          <cell r="P1236" t="str">
            <v>S</v>
          </cell>
          <cell r="Q1236" t="str">
            <v>-</v>
          </cell>
          <cell r="R1236">
            <v>0</v>
          </cell>
          <cell r="S1236" t="str">
            <v>C</v>
          </cell>
        </row>
        <row r="1237">
          <cell r="E1237">
            <v>1251</v>
          </cell>
          <cell r="F1237" t="str">
            <v>San Bernardino - Serrano School</v>
          </cell>
          <cell r="G1237">
            <v>5336</v>
          </cell>
          <cell r="H1237">
            <v>34.144919999999999</v>
          </cell>
          <cell r="I1237">
            <v>-117.21876</v>
          </cell>
          <cell r="J1237" t="str">
            <v>AQC</v>
          </cell>
          <cell r="K1237" t="str">
            <v>C</v>
          </cell>
          <cell r="L1237">
            <v>0</v>
          </cell>
          <cell r="M1237" t="str">
            <v>-QC</v>
          </cell>
          <cell r="N1237" t="str">
            <v>A</v>
          </cell>
          <cell r="O1237" t="str">
            <v>D</v>
          </cell>
          <cell r="P1237" t="str">
            <v>S</v>
          </cell>
          <cell r="Q1237" t="str">
            <v>-</v>
          </cell>
          <cell r="R1237">
            <v>0</v>
          </cell>
          <cell r="S1237" t="str">
            <v>C</v>
          </cell>
        </row>
        <row r="1238">
          <cell r="E1238">
            <v>1252</v>
          </cell>
          <cell r="F1238" t="str">
            <v>San Bernardino - Fire Sta. #4</v>
          </cell>
          <cell r="G1238">
            <v>5337</v>
          </cell>
          <cell r="H1238">
            <v>34.14</v>
          </cell>
          <cell r="I1238">
            <v>-117.294</v>
          </cell>
          <cell r="J1238" t="str">
            <v>AHD</v>
          </cell>
          <cell r="K1238" t="str">
            <v>D</v>
          </cell>
          <cell r="L1238">
            <v>0</v>
          </cell>
          <cell r="M1238" t="str">
            <v>-HD</v>
          </cell>
          <cell r="N1238" t="str">
            <v>A</v>
          </cell>
          <cell r="O1238" t="str">
            <v>D</v>
          </cell>
          <cell r="P1238" t="str">
            <v>D</v>
          </cell>
          <cell r="Q1238" t="str">
            <v>-</v>
          </cell>
          <cell r="R1238">
            <v>0</v>
          </cell>
          <cell r="S1238" t="str">
            <v>D</v>
          </cell>
        </row>
        <row r="1239">
          <cell r="E1239">
            <v>1253</v>
          </cell>
          <cell r="F1239" t="str">
            <v>San Bernardino - Fire Sta. #10</v>
          </cell>
          <cell r="G1239">
            <v>5339</v>
          </cell>
          <cell r="H1239">
            <v>34.091000000000001</v>
          </cell>
          <cell r="I1239">
            <v>-117.289</v>
          </cell>
          <cell r="J1239" t="str">
            <v>AHD</v>
          </cell>
          <cell r="K1239" t="str">
            <v>D</v>
          </cell>
          <cell r="L1239">
            <v>0</v>
          </cell>
          <cell r="M1239" t="str">
            <v>-HD</v>
          </cell>
          <cell r="N1239" t="str">
            <v>A</v>
          </cell>
          <cell r="O1239" t="str">
            <v>D</v>
          </cell>
          <cell r="P1239" t="str">
            <v>D</v>
          </cell>
          <cell r="Q1239" t="str">
            <v>-</v>
          </cell>
          <cell r="R1239">
            <v>0</v>
          </cell>
          <cell r="S1239" t="str">
            <v>D</v>
          </cell>
        </row>
        <row r="1240">
          <cell r="E1240">
            <v>1254</v>
          </cell>
          <cell r="F1240" t="str">
            <v>Colton - Kaiser Medical Clinic</v>
          </cell>
          <cell r="G1240">
            <v>5341</v>
          </cell>
          <cell r="H1240">
            <v>34.058</v>
          </cell>
          <cell r="I1240">
            <v>-117.30500000000001</v>
          </cell>
          <cell r="J1240" t="str">
            <v>AHD</v>
          </cell>
          <cell r="K1240" t="str">
            <v>D</v>
          </cell>
          <cell r="L1240">
            <v>0</v>
          </cell>
          <cell r="M1240" t="str">
            <v>-HD</v>
          </cell>
          <cell r="N1240" t="str">
            <v>A</v>
          </cell>
          <cell r="O1240" t="str">
            <v>D</v>
          </cell>
          <cell r="P1240" t="str">
            <v>D</v>
          </cell>
          <cell r="Q1240" t="str">
            <v>-</v>
          </cell>
          <cell r="R1240">
            <v>0</v>
          </cell>
          <cell r="S1240" t="str">
            <v>D</v>
          </cell>
        </row>
        <row r="1241">
          <cell r="E1241">
            <v>1255</v>
          </cell>
          <cell r="F1241" t="str">
            <v>San Bernardino - N Verdemont Sch</v>
          </cell>
          <cell r="G1241">
            <v>5371</v>
          </cell>
          <cell r="H1241">
            <v>34.204999999999998</v>
          </cell>
          <cell r="I1241">
            <v>-117.36499999999999</v>
          </cell>
          <cell r="J1241" t="str">
            <v>AQD</v>
          </cell>
          <cell r="K1241" t="str">
            <v>D</v>
          </cell>
          <cell r="L1241">
            <v>0</v>
          </cell>
          <cell r="M1241" t="str">
            <v>-QD</v>
          </cell>
          <cell r="N1241" t="str">
            <v>B</v>
          </cell>
          <cell r="O1241" t="str">
            <v>D</v>
          </cell>
          <cell r="P1241" t="str">
            <v>D</v>
          </cell>
          <cell r="Q1241" t="str">
            <v>-</v>
          </cell>
          <cell r="R1241">
            <v>0</v>
          </cell>
          <cell r="S1241" t="str">
            <v>C</v>
          </cell>
        </row>
        <row r="1242">
          <cell r="E1242">
            <v>1256</v>
          </cell>
          <cell r="F1242" t="str">
            <v>Idyllwild - Kenworthy Fire Sta.</v>
          </cell>
          <cell r="G1242">
            <v>5372</v>
          </cell>
          <cell r="H1242">
            <v>33.615900000000003</v>
          </cell>
          <cell r="I1242">
            <v>-116.621</v>
          </cell>
          <cell r="J1242" t="str">
            <v>AHB</v>
          </cell>
          <cell r="K1242" t="str">
            <v>B</v>
          </cell>
          <cell r="L1242">
            <v>0</v>
          </cell>
          <cell r="M1242" t="str">
            <v>-HB</v>
          </cell>
          <cell r="N1242" t="str">
            <v>A</v>
          </cell>
          <cell r="O1242" t="str">
            <v>C</v>
          </cell>
          <cell r="P1242" t="str">
            <v>S</v>
          </cell>
          <cell r="Q1242" t="str">
            <v>-</v>
          </cell>
          <cell r="R1242">
            <v>0</v>
          </cell>
          <cell r="S1242" t="str">
            <v>C</v>
          </cell>
        </row>
        <row r="1243">
          <cell r="E1243">
            <v>1257</v>
          </cell>
          <cell r="F1243" t="str">
            <v>San Bernardino - Lincoln School</v>
          </cell>
          <cell r="G1243">
            <v>5373</v>
          </cell>
          <cell r="H1243">
            <v>34.122878999999998</v>
          </cell>
          <cell r="I1243">
            <v>-117.28792</v>
          </cell>
          <cell r="J1243" t="str">
            <v>AHD</v>
          </cell>
          <cell r="K1243" t="str">
            <v>D</v>
          </cell>
          <cell r="L1243">
            <v>0</v>
          </cell>
          <cell r="M1243" t="str">
            <v>-HD</v>
          </cell>
          <cell r="N1243" t="str">
            <v>A</v>
          </cell>
          <cell r="O1243" t="str">
            <v>D</v>
          </cell>
          <cell r="P1243" t="str">
            <v>D</v>
          </cell>
          <cell r="Q1243" t="str">
            <v>-</v>
          </cell>
          <cell r="R1243">
            <v>0</v>
          </cell>
          <cell r="S1243" t="str">
            <v>D</v>
          </cell>
        </row>
        <row r="1244">
          <cell r="E1244">
            <v>1258</v>
          </cell>
          <cell r="F1244" t="str">
            <v>Ocotillo Wells - Veh. Rec. Area</v>
          </cell>
          <cell r="G1244">
            <v>5375</v>
          </cell>
          <cell r="H1244">
            <v>33.155689000000002</v>
          </cell>
          <cell r="I1244">
            <v>-116.1679</v>
          </cell>
          <cell r="J1244" t="str">
            <v>AQD</v>
          </cell>
          <cell r="K1244" t="str">
            <v>D</v>
          </cell>
          <cell r="L1244">
            <v>0</v>
          </cell>
          <cell r="M1244" t="str">
            <v>-QD</v>
          </cell>
          <cell r="N1244" t="str">
            <v>B</v>
          </cell>
          <cell r="O1244" t="str">
            <v>D</v>
          </cell>
          <cell r="P1244" t="str">
            <v>S</v>
          </cell>
          <cell r="Q1244" t="str">
            <v>-</v>
          </cell>
          <cell r="R1244">
            <v>0</v>
          </cell>
          <cell r="S1244" t="str">
            <v>C</v>
          </cell>
        </row>
        <row r="1245">
          <cell r="E1245">
            <v>1259</v>
          </cell>
          <cell r="F1245" t="str">
            <v>Los Angeles - Acosta Residence</v>
          </cell>
          <cell r="G1245">
            <v>5396</v>
          </cell>
          <cell r="H1245">
            <v>34.073</v>
          </cell>
          <cell r="I1245">
            <v>-118.117</v>
          </cell>
          <cell r="J1245" t="str">
            <v>AQD</v>
          </cell>
          <cell r="K1245" t="str">
            <v>D</v>
          </cell>
          <cell r="L1245">
            <v>0</v>
          </cell>
          <cell r="M1245" t="str">
            <v>-MD</v>
          </cell>
          <cell r="N1245" t="str">
            <v>A</v>
          </cell>
          <cell r="O1245" t="str">
            <v>D</v>
          </cell>
          <cell r="P1245" t="str">
            <v>S</v>
          </cell>
          <cell r="Q1245" t="str">
            <v>-</v>
          </cell>
          <cell r="R1245">
            <v>0</v>
          </cell>
          <cell r="S1245" t="str">
            <v>D</v>
          </cell>
        </row>
        <row r="1246">
          <cell r="E1246">
            <v>1260</v>
          </cell>
          <cell r="F1246" t="str">
            <v>Burbank Airport</v>
          </cell>
          <cell r="G1246">
            <v>5398</v>
          </cell>
          <cell r="H1246">
            <v>34.194899999999997</v>
          </cell>
          <cell r="I1246">
            <v>-118.354</v>
          </cell>
          <cell r="J1246" t="str">
            <v>AHD</v>
          </cell>
          <cell r="K1246" t="str">
            <v>D</v>
          </cell>
          <cell r="L1246">
            <v>0</v>
          </cell>
          <cell r="M1246" t="str">
            <v>-HD</v>
          </cell>
          <cell r="N1246" t="str">
            <v>A</v>
          </cell>
          <cell r="O1246" t="str">
            <v>D</v>
          </cell>
          <cell r="P1246" t="str">
            <v>D</v>
          </cell>
          <cell r="Q1246" t="str">
            <v>-</v>
          </cell>
          <cell r="R1246">
            <v>0</v>
          </cell>
          <cell r="S1246" t="str">
            <v>D</v>
          </cell>
        </row>
        <row r="1247">
          <cell r="E1247">
            <v>1261</v>
          </cell>
          <cell r="F1247" t="str">
            <v>LAX Fire Station</v>
          </cell>
          <cell r="G1247">
            <v>5399</v>
          </cell>
          <cell r="H1247">
            <v>33.942999999999998</v>
          </cell>
          <cell r="I1247">
            <v>-118.411</v>
          </cell>
          <cell r="J1247" t="str">
            <v>AQD</v>
          </cell>
          <cell r="K1247" t="str">
            <v>D</v>
          </cell>
          <cell r="L1247">
            <v>0</v>
          </cell>
          <cell r="M1247" t="str">
            <v>-QD</v>
          </cell>
          <cell r="N1247" t="str">
            <v>B</v>
          </cell>
          <cell r="O1247" t="str">
            <v>D</v>
          </cell>
          <cell r="P1247" t="str">
            <v>D</v>
          </cell>
          <cell r="Q1247" t="str">
            <v>-</v>
          </cell>
          <cell r="R1247">
            <v>0</v>
          </cell>
          <cell r="S1247" t="str">
            <v>D</v>
          </cell>
        </row>
        <row r="1248">
          <cell r="E1248">
            <v>1262</v>
          </cell>
          <cell r="F1248" t="str">
            <v>Fillmore Pac Bell</v>
          </cell>
          <cell r="G1248">
            <v>5401</v>
          </cell>
          <cell r="H1248">
            <v>34.396999999999998</v>
          </cell>
          <cell r="I1248">
            <v>-118.91800000000001</v>
          </cell>
          <cell r="J1248" t="str">
            <v>AHD</v>
          </cell>
          <cell r="K1248" t="str">
            <v>D</v>
          </cell>
          <cell r="L1248">
            <v>0</v>
          </cell>
          <cell r="M1248" t="str">
            <v>-HD</v>
          </cell>
          <cell r="N1248" t="str">
            <v>A</v>
          </cell>
          <cell r="O1248" t="str">
            <v>D</v>
          </cell>
          <cell r="P1248" t="str">
            <v>D</v>
          </cell>
          <cell r="Q1248" t="str">
            <v>-</v>
          </cell>
          <cell r="R1248">
            <v>0</v>
          </cell>
          <cell r="S1248" t="str">
            <v>D</v>
          </cell>
        </row>
        <row r="1249">
          <cell r="E1249">
            <v>1263</v>
          </cell>
          <cell r="F1249" t="str">
            <v>Beverly Hills Pac Bell Bsmt</v>
          </cell>
          <cell r="G1249">
            <v>5402</v>
          </cell>
          <cell r="H1249">
            <v>34.076000000000001</v>
          </cell>
          <cell r="I1249">
            <v>-118.395</v>
          </cell>
          <cell r="J1249" t="str">
            <v>AHB</v>
          </cell>
          <cell r="K1249" t="str">
            <v>B</v>
          </cell>
          <cell r="L1249">
            <v>0</v>
          </cell>
          <cell r="M1249" t="str">
            <v>-HB</v>
          </cell>
          <cell r="N1249" t="str">
            <v>A</v>
          </cell>
          <cell r="O1249" t="str">
            <v>C</v>
          </cell>
          <cell r="P1249" t="str">
            <v>S</v>
          </cell>
          <cell r="Q1249" t="str">
            <v>-</v>
          </cell>
          <cell r="R1249">
            <v>0</v>
          </cell>
          <cell r="S1249" t="str">
            <v>C</v>
          </cell>
        </row>
        <row r="1250">
          <cell r="E1250">
            <v>1264</v>
          </cell>
          <cell r="F1250" t="str">
            <v>Calabasas Pac Bell</v>
          </cell>
          <cell r="G1250">
            <v>5404</v>
          </cell>
          <cell r="H1250">
            <v>34.155000000000001</v>
          </cell>
          <cell r="I1250">
            <v>-118.64100000000001</v>
          </cell>
          <cell r="J1250" t="str">
            <v>AQD</v>
          </cell>
          <cell r="K1250" t="str">
            <v>D</v>
          </cell>
          <cell r="L1250">
            <v>0</v>
          </cell>
          <cell r="M1250" t="str">
            <v>-MD</v>
          </cell>
          <cell r="N1250" t="str">
            <v>C</v>
          </cell>
          <cell r="O1250" t="str">
            <v>D</v>
          </cell>
          <cell r="P1250" t="str">
            <v>S</v>
          </cell>
          <cell r="Q1250" t="str">
            <v>-</v>
          </cell>
          <cell r="R1250">
            <v>0</v>
          </cell>
          <cell r="S1250" t="str">
            <v>C</v>
          </cell>
        </row>
        <row r="1251">
          <cell r="E1251">
            <v>1265</v>
          </cell>
          <cell r="F1251" t="str">
            <v>La Canada - Wald Residence</v>
          </cell>
          <cell r="G1251">
            <v>5408</v>
          </cell>
          <cell r="H1251">
            <v>34.209600000000002</v>
          </cell>
          <cell r="I1251">
            <v>-118.18600000000001</v>
          </cell>
          <cell r="J1251" t="str">
            <v>AQD</v>
          </cell>
          <cell r="K1251" t="str">
            <v>D</v>
          </cell>
          <cell r="L1251">
            <v>0</v>
          </cell>
          <cell r="M1251" t="str">
            <v>-QD</v>
          </cell>
          <cell r="N1251" t="str">
            <v>B</v>
          </cell>
          <cell r="O1251" t="str">
            <v>D</v>
          </cell>
          <cell r="P1251" t="str">
            <v>S</v>
          </cell>
          <cell r="Q1251" t="str">
            <v>-</v>
          </cell>
          <cell r="R1251">
            <v>0</v>
          </cell>
          <cell r="S1251" t="str">
            <v>C</v>
          </cell>
        </row>
        <row r="1252">
          <cell r="E1252">
            <v>1266</v>
          </cell>
          <cell r="F1252" t="str">
            <v>Lytle Creek - Fire Station</v>
          </cell>
          <cell r="G1252">
            <v>5409</v>
          </cell>
          <cell r="H1252">
            <v>34.232999999999997</v>
          </cell>
          <cell r="I1252">
            <v>-117.482</v>
          </cell>
          <cell r="J1252" t="str">
            <v>AQC</v>
          </cell>
          <cell r="K1252" t="str">
            <v>C</v>
          </cell>
          <cell r="L1252">
            <v>0</v>
          </cell>
          <cell r="M1252" t="str">
            <v>-QC</v>
          </cell>
          <cell r="N1252" t="str">
            <v>A</v>
          </cell>
          <cell r="O1252" t="str">
            <v>D</v>
          </cell>
          <cell r="P1252" t="str">
            <v>S</v>
          </cell>
          <cell r="Q1252" t="str">
            <v>-</v>
          </cell>
          <cell r="R1252">
            <v>0</v>
          </cell>
          <cell r="S1252" t="str">
            <v>C</v>
          </cell>
        </row>
        <row r="1253">
          <cell r="E1253">
            <v>1268</v>
          </cell>
          <cell r="F1253" t="str">
            <v>Sylmar - Fire Station #91</v>
          </cell>
          <cell r="G1253">
            <v>5423</v>
          </cell>
          <cell r="H1253">
            <v>34.308799999999998</v>
          </cell>
          <cell r="I1253">
            <v>-118.44799999999999</v>
          </cell>
          <cell r="J1253" t="str">
            <v>AHB</v>
          </cell>
          <cell r="K1253" t="str">
            <v>B</v>
          </cell>
          <cell r="L1253">
            <v>0</v>
          </cell>
          <cell r="M1253" t="str">
            <v>-HB</v>
          </cell>
          <cell r="N1253" t="str">
            <v>A</v>
          </cell>
          <cell r="O1253" t="str">
            <v>C</v>
          </cell>
          <cell r="P1253" t="str">
            <v>S</v>
          </cell>
          <cell r="Q1253" t="str">
            <v>-</v>
          </cell>
          <cell r="R1253">
            <v>0</v>
          </cell>
          <cell r="S1253" t="str">
            <v>C</v>
          </cell>
        </row>
        <row r="1254">
          <cell r="E1254">
            <v>1269</v>
          </cell>
          <cell r="F1254" t="str">
            <v>Sky Valley - Fire Station #56</v>
          </cell>
          <cell r="G1254">
            <v>5435</v>
          </cell>
          <cell r="H1254">
            <v>33.91677</v>
          </cell>
          <cell r="I1254">
            <v>-116.38979</v>
          </cell>
          <cell r="J1254" t="str">
            <v>AQC</v>
          </cell>
          <cell r="K1254" t="str">
            <v>C</v>
          </cell>
          <cell r="L1254">
            <v>0</v>
          </cell>
          <cell r="M1254" t="str">
            <v>-QC</v>
          </cell>
          <cell r="N1254" t="str">
            <v>A</v>
          </cell>
          <cell r="O1254" t="str">
            <v>D</v>
          </cell>
          <cell r="P1254" t="str">
            <v>S</v>
          </cell>
          <cell r="Q1254" t="str">
            <v>-</v>
          </cell>
          <cell r="R1254">
            <v>0</v>
          </cell>
          <cell r="S1254" t="str">
            <v>C</v>
          </cell>
        </row>
        <row r="1255">
          <cell r="E1255">
            <v>1270</v>
          </cell>
          <cell r="F1255" t="str">
            <v>Anchorage International Airport</v>
          </cell>
          <cell r="G1255">
            <v>8007</v>
          </cell>
          <cell r="H1255">
            <v>61.182400000000001</v>
          </cell>
          <cell r="I1255">
            <v>-149.9966</v>
          </cell>
          <cell r="J1255" t="str">
            <v>BHD</v>
          </cell>
          <cell r="K1255" t="str">
            <v>D</v>
          </cell>
          <cell r="L1255">
            <v>0</v>
          </cell>
          <cell r="M1255">
            <v>0</v>
          </cell>
          <cell r="N1255" t="str">
            <v>A</v>
          </cell>
          <cell r="O1255" t="str">
            <v>D</v>
          </cell>
          <cell r="P1255">
            <v>0</v>
          </cell>
          <cell r="Q1255" t="str">
            <v>-</v>
          </cell>
          <cell r="R1255">
            <v>0</v>
          </cell>
          <cell r="S1255" t="str">
            <v>D</v>
          </cell>
        </row>
        <row r="1256">
          <cell r="E1256">
            <v>1271</v>
          </cell>
          <cell r="F1256" t="str">
            <v>Anchorage - Aho Res (Basement)</v>
          </cell>
          <cell r="G1256">
            <v>8017</v>
          </cell>
          <cell r="H1256">
            <v>61.195900000000002</v>
          </cell>
          <cell r="I1256">
            <v>-149.94649999999999</v>
          </cell>
          <cell r="J1256" t="str">
            <v>CHD</v>
          </cell>
          <cell r="K1256" t="str">
            <v>D</v>
          </cell>
          <cell r="L1256">
            <v>0</v>
          </cell>
          <cell r="M1256">
            <v>0</v>
          </cell>
          <cell r="N1256" t="str">
            <v>A</v>
          </cell>
          <cell r="O1256" t="str">
            <v>D</v>
          </cell>
          <cell r="P1256">
            <v>0</v>
          </cell>
          <cell r="Q1256" t="str">
            <v>-</v>
          </cell>
          <cell r="R1256">
            <v>0</v>
          </cell>
          <cell r="S1256" t="str">
            <v>D</v>
          </cell>
        </row>
        <row r="1257">
          <cell r="E1257">
            <v>1272</v>
          </cell>
          <cell r="F1257" t="str">
            <v>Eagle River - AK Geologic Mat</v>
          </cell>
          <cell r="G1257">
            <v>8019</v>
          </cell>
          <cell r="H1257">
            <v>61.349299999999999</v>
          </cell>
          <cell r="I1257">
            <v>-149.5411</v>
          </cell>
          <cell r="J1257" t="str">
            <v>AHD</v>
          </cell>
          <cell r="K1257" t="str">
            <v>D</v>
          </cell>
          <cell r="L1257">
            <v>0</v>
          </cell>
          <cell r="M1257">
            <v>0</v>
          </cell>
          <cell r="N1257" t="str">
            <v>A</v>
          </cell>
          <cell r="O1257" t="str">
            <v>D</v>
          </cell>
          <cell r="P1257">
            <v>0</v>
          </cell>
          <cell r="Q1257" t="str">
            <v>-</v>
          </cell>
          <cell r="R1257">
            <v>0</v>
          </cell>
          <cell r="S1257" t="str">
            <v>D</v>
          </cell>
        </row>
        <row r="1258">
          <cell r="E1258">
            <v>1273</v>
          </cell>
          <cell r="F1258" t="str">
            <v>Anchorage - Dowl Eng Warehouse</v>
          </cell>
          <cell r="G1258">
            <v>8024</v>
          </cell>
          <cell r="H1258">
            <v>61.183199999999999</v>
          </cell>
          <cell r="I1258">
            <v>-149.8853</v>
          </cell>
          <cell r="J1258" t="str">
            <v>BHE</v>
          </cell>
          <cell r="K1258" t="str">
            <v>E</v>
          </cell>
          <cell r="L1258">
            <v>0</v>
          </cell>
          <cell r="M1258">
            <v>0</v>
          </cell>
          <cell r="N1258" t="str">
            <v>A</v>
          </cell>
          <cell r="O1258" t="str">
            <v>E</v>
          </cell>
          <cell r="P1258">
            <v>0</v>
          </cell>
          <cell r="Q1258" t="str">
            <v>-</v>
          </cell>
          <cell r="R1258">
            <v>0</v>
          </cell>
          <cell r="S1258" t="str">
            <v>D</v>
          </cell>
        </row>
        <row r="1259">
          <cell r="E1259">
            <v>1274</v>
          </cell>
          <cell r="F1259" t="str">
            <v>Anchorage - State Fish &amp; Game</v>
          </cell>
          <cell r="G1259">
            <v>8027</v>
          </cell>
          <cell r="H1259">
            <v>61.160899999999998</v>
          </cell>
          <cell r="I1259">
            <v>-149.88919999999999</v>
          </cell>
          <cell r="J1259" t="str">
            <v>BHE</v>
          </cell>
          <cell r="K1259" t="str">
            <v>E</v>
          </cell>
          <cell r="L1259">
            <v>0</v>
          </cell>
          <cell r="M1259">
            <v>0</v>
          </cell>
          <cell r="N1259" t="str">
            <v>A</v>
          </cell>
          <cell r="O1259" t="str">
            <v>E</v>
          </cell>
          <cell r="P1259">
            <v>0</v>
          </cell>
          <cell r="Q1259" t="str">
            <v>-</v>
          </cell>
          <cell r="R1259">
            <v>0</v>
          </cell>
          <cell r="S1259" t="str">
            <v>D</v>
          </cell>
        </row>
        <row r="1260">
          <cell r="E1260">
            <v>1275</v>
          </cell>
          <cell r="F1260" t="str">
            <v>Anchorage - Police Headquarters</v>
          </cell>
          <cell r="G1260">
            <v>8030</v>
          </cell>
          <cell r="H1260">
            <v>61.179499999999997</v>
          </cell>
          <cell r="I1260">
            <v>-149.8058</v>
          </cell>
          <cell r="J1260" t="str">
            <v>BQD</v>
          </cell>
          <cell r="K1260" t="str">
            <v>D</v>
          </cell>
          <cell r="L1260">
            <v>0</v>
          </cell>
          <cell r="M1260">
            <v>0</v>
          </cell>
          <cell r="N1260" t="str">
            <v>A</v>
          </cell>
          <cell r="O1260" t="str">
            <v>D</v>
          </cell>
          <cell r="P1260">
            <v>0</v>
          </cell>
          <cell r="Q1260" t="str">
            <v>-</v>
          </cell>
          <cell r="R1260">
            <v>0</v>
          </cell>
          <cell r="S1260" t="str">
            <v>D</v>
          </cell>
        </row>
        <row r="1261">
          <cell r="E1261">
            <v>1276</v>
          </cell>
          <cell r="F1261" t="str">
            <v>Anchorage - DOI Off. of Aircraft</v>
          </cell>
          <cell r="G1261">
            <v>8036</v>
          </cell>
          <cell r="H1261">
            <v>61.177900000000001</v>
          </cell>
          <cell r="I1261">
            <v>-149.9657</v>
          </cell>
          <cell r="J1261" t="str">
            <v>BHE</v>
          </cell>
          <cell r="K1261" t="str">
            <v>E</v>
          </cell>
          <cell r="L1261">
            <v>0</v>
          </cell>
          <cell r="M1261">
            <v>0</v>
          </cell>
          <cell r="N1261" t="str">
            <v>A</v>
          </cell>
          <cell r="O1261" t="str">
            <v>E</v>
          </cell>
          <cell r="P1261">
            <v>0</v>
          </cell>
          <cell r="Q1261" t="str">
            <v>-</v>
          </cell>
          <cell r="R1261">
            <v>0</v>
          </cell>
          <cell r="S1261" t="str">
            <v>D</v>
          </cell>
        </row>
        <row r="1262">
          <cell r="E1262">
            <v>1277</v>
          </cell>
          <cell r="F1262" t="str">
            <v>Anchorage - NOAA Weather Fac.</v>
          </cell>
          <cell r="G1262">
            <v>8037</v>
          </cell>
          <cell r="H1262">
            <v>61.156199999999998</v>
          </cell>
          <cell r="I1262">
            <v>-149.9845</v>
          </cell>
          <cell r="J1262" t="str">
            <v>BHD</v>
          </cell>
          <cell r="K1262" t="str">
            <v>D</v>
          </cell>
          <cell r="L1262">
            <v>0</v>
          </cell>
          <cell r="M1262">
            <v>0</v>
          </cell>
          <cell r="N1262" t="str">
            <v>A</v>
          </cell>
          <cell r="O1262" t="str">
            <v>D</v>
          </cell>
          <cell r="P1262">
            <v>0</v>
          </cell>
          <cell r="Q1262" t="str">
            <v>-</v>
          </cell>
          <cell r="R1262">
            <v>0</v>
          </cell>
          <cell r="S1262" t="str">
            <v>D</v>
          </cell>
        </row>
        <row r="1263">
          <cell r="E1263">
            <v>1278</v>
          </cell>
          <cell r="F1263" t="str">
            <v>Anchorage - New Fire Station #1</v>
          </cell>
          <cell r="G1263">
            <v>8038</v>
          </cell>
          <cell r="H1263">
            <v>61.218400000000003</v>
          </cell>
          <cell r="I1263">
            <v>-149.88290000000001</v>
          </cell>
          <cell r="J1263" t="str">
            <v>BHD</v>
          </cell>
          <cell r="K1263" t="str">
            <v>D</v>
          </cell>
          <cell r="L1263">
            <v>0</v>
          </cell>
          <cell r="M1263">
            <v>0</v>
          </cell>
          <cell r="N1263" t="str">
            <v>A</v>
          </cell>
          <cell r="O1263" t="str">
            <v>D</v>
          </cell>
          <cell r="P1263">
            <v>0</v>
          </cell>
          <cell r="Q1263" t="str">
            <v>-</v>
          </cell>
          <cell r="R1263">
            <v>0</v>
          </cell>
          <cell r="S1263" t="str">
            <v>D</v>
          </cell>
        </row>
        <row r="1264">
          <cell r="E1264">
            <v>1279</v>
          </cell>
          <cell r="F1264" t="str">
            <v>Anchorage - New Fire Station #7</v>
          </cell>
          <cell r="G1264">
            <v>8039</v>
          </cell>
          <cell r="H1264">
            <v>61.141599999999997</v>
          </cell>
          <cell r="I1264">
            <v>-149.9512</v>
          </cell>
          <cell r="J1264" t="str">
            <v>BHD</v>
          </cell>
          <cell r="K1264" t="str">
            <v>D</v>
          </cell>
          <cell r="L1264">
            <v>0</v>
          </cell>
          <cell r="M1264">
            <v>0</v>
          </cell>
          <cell r="N1264" t="str">
            <v>A</v>
          </cell>
          <cell r="O1264" t="str">
            <v>D</v>
          </cell>
          <cell r="P1264">
            <v>0</v>
          </cell>
          <cell r="Q1264" t="str">
            <v>-</v>
          </cell>
          <cell r="R1264">
            <v>0</v>
          </cell>
          <cell r="S1264" t="str">
            <v>D</v>
          </cell>
        </row>
        <row r="1265">
          <cell r="E1265">
            <v>1280</v>
          </cell>
          <cell r="F1265" t="str">
            <v>North Shore - Durmid</v>
          </cell>
          <cell r="G1265">
            <v>11591</v>
          </cell>
          <cell r="H1265">
            <v>33.420999999999999</v>
          </cell>
          <cell r="I1265">
            <v>-115.831</v>
          </cell>
          <cell r="J1265" t="str">
            <v>IHB</v>
          </cell>
          <cell r="K1265" t="str">
            <v>B</v>
          </cell>
          <cell r="L1265">
            <v>0</v>
          </cell>
          <cell r="M1265" t="str">
            <v>-HB</v>
          </cell>
          <cell r="N1265" t="str">
            <v>A</v>
          </cell>
          <cell r="O1265" t="str">
            <v>C</v>
          </cell>
          <cell r="P1265" t="str">
            <v>S</v>
          </cell>
          <cell r="Q1265" t="str">
            <v>-</v>
          </cell>
          <cell r="R1265">
            <v>0</v>
          </cell>
          <cell r="S1265" t="str">
            <v>C</v>
          </cell>
        </row>
        <row r="1266">
          <cell r="E1266">
            <v>1281</v>
          </cell>
          <cell r="F1266" t="str">
            <v>North Shore - Salton Sea Pk HQ</v>
          </cell>
          <cell r="G1266">
            <v>11613</v>
          </cell>
          <cell r="H1266">
            <v>33.503999999999998</v>
          </cell>
          <cell r="I1266">
            <v>-115.913</v>
          </cell>
          <cell r="J1266" t="str">
            <v>IHD</v>
          </cell>
          <cell r="K1266" t="str">
            <v>D</v>
          </cell>
          <cell r="L1266">
            <v>0</v>
          </cell>
          <cell r="M1266" t="str">
            <v>-HD</v>
          </cell>
          <cell r="N1266" t="str">
            <v>A</v>
          </cell>
          <cell r="O1266" t="str">
            <v>D</v>
          </cell>
          <cell r="P1266" t="str">
            <v>D</v>
          </cell>
          <cell r="Q1266" t="str">
            <v>-</v>
          </cell>
          <cell r="R1266">
            <v>0</v>
          </cell>
          <cell r="S1266" t="str">
            <v>D</v>
          </cell>
        </row>
        <row r="1267">
          <cell r="E1267">
            <v>1282</v>
          </cell>
          <cell r="F1267" t="str">
            <v>Mecca - CVWD Yard</v>
          </cell>
          <cell r="G1267">
            <v>11625</v>
          </cell>
          <cell r="H1267">
            <v>33.564</v>
          </cell>
          <cell r="I1267">
            <v>-115.98699999999999</v>
          </cell>
          <cell r="J1267" t="str">
            <v>IQC</v>
          </cell>
          <cell r="K1267" t="str">
            <v>C</v>
          </cell>
          <cell r="L1267">
            <v>0</v>
          </cell>
          <cell r="M1267" t="str">
            <v>-QC</v>
          </cell>
          <cell r="N1267" t="str">
            <v>A</v>
          </cell>
          <cell r="O1267" t="str">
            <v>D</v>
          </cell>
          <cell r="P1267" t="str">
            <v>D</v>
          </cell>
          <cell r="Q1267" t="str">
            <v>-</v>
          </cell>
          <cell r="R1267">
            <v>0</v>
          </cell>
          <cell r="S1267" t="str">
            <v>C</v>
          </cell>
        </row>
        <row r="1268">
          <cell r="E1268">
            <v>1283</v>
          </cell>
          <cell r="F1268" t="str">
            <v>Salton City</v>
          </cell>
          <cell r="G1268">
            <v>11628</v>
          </cell>
          <cell r="H1268">
            <v>33.28</v>
          </cell>
          <cell r="I1268">
            <v>-115.98399999999999</v>
          </cell>
          <cell r="J1268" t="str">
            <v>IQC</v>
          </cell>
          <cell r="K1268" t="str">
            <v>C</v>
          </cell>
          <cell r="L1268">
            <v>0</v>
          </cell>
          <cell r="M1268" t="str">
            <v>-QC</v>
          </cell>
          <cell r="N1268" t="str">
            <v>A</v>
          </cell>
          <cell r="O1268" t="str">
            <v>D</v>
          </cell>
          <cell r="P1268" t="str">
            <v>S</v>
          </cell>
          <cell r="Q1268" t="str">
            <v>-</v>
          </cell>
          <cell r="R1268">
            <v>0</v>
          </cell>
          <cell r="S1268" t="str">
            <v>D</v>
          </cell>
        </row>
        <row r="1269">
          <cell r="E1269">
            <v>1284</v>
          </cell>
          <cell r="F1269" t="str">
            <v>Frink</v>
          </cell>
          <cell r="G1269">
            <v>11684</v>
          </cell>
          <cell r="H1269">
            <v>33.398000000000003</v>
          </cell>
          <cell r="I1269">
            <v>-115.657</v>
          </cell>
          <cell r="J1269" t="str">
            <v>IQC</v>
          </cell>
          <cell r="K1269" t="str">
            <v>C</v>
          </cell>
          <cell r="L1269">
            <v>0</v>
          </cell>
          <cell r="M1269" t="str">
            <v>-QC</v>
          </cell>
          <cell r="N1269" t="str">
            <v>A</v>
          </cell>
          <cell r="O1269" t="str">
            <v>D</v>
          </cell>
          <cell r="P1269" t="str">
            <v>D</v>
          </cell>
          <cell r="Q1269" t="str">
            <v>-</v>
          </cell>
          <cell r="R1269">
            <v>0</v>
          </cell>
          <cell r="S1269" t="str">
            <v>C</v>
          </cell>
        </row>
        <row r="1270">
          <cell r="E1270">
            <v>1285</v>
          </cell>
          <cell r="F1270" t="str">
            <v>Coachella - 6th &amp; Palm</v>
          </cell>
          <cell r="G1270">
            <v>12076</v>
          </cell>
          <cell r="H1270">
            <v>33.677999999999997</v>
          </cell>
          <cell r="I1270">
            <v>-116.178</v>
          </cell>
          <cell r="J1270" t="str">
            <v>AHD</v>
          </cell>
          <cell r="K1270" t="str">
            <v>D</v>
          </cell>
          <cell r="L1270">
            <v>0</v>
          </cell>
          <cell r="M1270" t="str">
            <v>-HD</v>
          </cell>
          <cell r="N1270" t="str">
            <v>A</v>
          </cell>
          <cell r="O1270" t="str">
            <v>D</v>
          </cell>
          <cell r="P1270" t="str">
            <v>D</v>
          </cell>
          <cell r="Q1270" t="str">
            <v>-</v>
          </cell>
          <cell r="R1270">
            <v>0</v>
          </cell>
          <cell r="S1270" t="str">
            <v>D</v>
          </cell>
        </row>
        <row r="1271">
          <cell r="E1271">
            <v>1286</v>
          </cell>
          <cell r="F1271" t="str">
            <v>Radec - Sage &amp; Cottonwood School</v>
          </cell>
          <cell r="G1271">
            <v>12092</v>
          </cell>
          <cell r="H1271">
            <v>33.481999999999999</v>
          </cell>
          <cell r="I1271">
            <v>-116.911</v>
          </cell>
          <cell r="J1271" t="str">
            <v>AHB</v>
          </cell>
          <cell r="K1271" t="str">
            <v>B</v>
          </cell>
          <cell r="L1271">
            <v>0</v>
          </cell>
          <cell r="M1271" t="str">
            <v>-HB</v>
          </cell>
          <cell r="N1271" t="str">
            <v>C</v>
          </cell>
          <cell r="O1271" t="str">
            <v>C</v>
          </cell>
          <cell r="P1271" t="str">
            <v>S</v>
          </cell>
          <cell r="Q1271" t="str">
            <v>-</v>
          </cell>
          <cell r="R1271">
            <v>0</v>
          </cell>
          <cell r="S1271" t="str">
            <v>C</v>
          </cell>
        </row>
        <row r="1272">
          <cell r="E1272">
            <v>1287</v>
          </cell>
          <cell r="F1272" t="str">
            <v>San Jacinto CDF Fire Station 25</v>
          </cell>
          <cell r="G1272">
            <v>12102</v>
          </cell>
          <cell r="H1272">
            <v>33.786999999999999</v>
          </cell>
          <cell r="I1272">
            <v>-116.959</v>
          </cell>
          <cell r="J1272" t="str">
            <v>AHD</v>
          </cell>
          <cell r="K1272" t="str">
            <v>D</v>
          </cell>
          <cell r="L1272">
            <v>0</v>
          </cell>
          <cell r="M1272" t="str">
            <v>-HD</v>
          </cell>
          <cell r="N1272" t="str">
            <v>A</v>
          </cell>
          <cell r="O1272" t="str">
            <v>D</v>
          </cell>
          <cell r="P1272" t="str">
            <v>D</v>
          </cell>
          <cell r="Q1272" t="str">
            <v>-</v>
          </cell>
          <cell r="R1272">
            <v>0</v>
          </cell>
          <cell r="S1272" t="str">
            <v>D</v>
          </cell>
        </row>
        <row r="1273">
          <cell r="E1273">
            <v>1288</v>
          </cell>
          <cell r="F1273" t="str">
            <v>Idyllwild - Hwy 243 &amp; Pine Crest</v>
          </cell>
          <cell r="G1273">
            <v>12116</v>
          </cell>
          <cell r="H1273">
            <v>33.747</v>
          </cell>
          <cell r="I1273">
            <v>-116.715</v>
          </cell>
          <cell r="J1273" t="str">
            <v>AGA</v>
          </cell>
          <cell r="K1273" t="str">
            <v>A</v>
          </cell>
          <cell r="L1273">
            <v>0</v>
          </cell>
          <cell r="M1273" t="str">
            <v>-GA</v>
          </cell>
          <cell r="N1273" t="str">
            <v>D</v>
          </cell>
          <cell r="O1273" t="str">
            <v>B</v>
          </cell>
          <cell r="P1273" t="str">
            <v>S</v>
          </cell>
          <cell r="Q1273" t="str">
            <v>-</v>
          </cell>
          <cell r="R1273">
            <v>0</v>
          </cell>
          <cell r="S1273" t="str">
            <v>C</v>
          </cell>
        </row>
        <row r="1274">
          <cell r="E1274">
            <v>1289</v>
          </cell>
          <cell r="F1274" t="str">
            <v>Indio - Riverside Co Fair Grnds</v>
          </cell>
          <cell r="G1274">
            <v>12543</v>
          </cell>
          <cell r="H1274">
            <v>33.715000000000003</v>
          </cell>
          <cell r="I1274">
            <v>-116.221</v>
          </cell>
          <cell r="J1274" t="str">
            <v>IHD</v>
          </cell>
          <cell r="K1274" t="str">
            <v>D</v>
          </cell>
          <cell r="L1274">
            <v>0</v>
          </cell>
          <cell r="M1274" t="str">
            <v>-HD</v>
          </cell>
          <cell r="N1274" t="str">
            <v>A</v>
          </cell>
          <cell r="O1274" t="str">
            <v>D</v>
          </cell>
          <cell r="P1274" t="str">
            <v>D</v>
          </cell>
          <cell r="Q1274" t="str">
            <v>-</v>
          </cell>
          <cell r="R1274">
            <v>0</v>
          </cell>
          <cell r="S1274" t="str">
            <v>D</v>
          </cell>
        </row>
        <row r="1275">
          <cell r="E1275">
            <v>1290</v>
          </cell>
          <cell r="F1275" t="str">
            <v>Lake Cachulla</v>
          </cell>
          <cell r="G1275">
            <v>12624</v>
          </cell>
          <cell r="H1275">
            <v>33.628</v>
          </cell>
          <cell r="I1275">
            <v>-116.28</v>
          </cell>
          <cell r="J1275" t="str">
            <v>IGA</v>
          </cell>
          <cell r="K1275" t="str">
            <v>A</v>
          </cell>
          <cell r="L1275">
            <v>0</v>
          </cell>
          <cell r="M1275" t="str">
            <v>-QC</v>
          </cell>
          <cell r="N1275" t="str">
            <v>D</v>
          </cell>
          <cell r="O1275" t="str">
            <v>B</v>
          </cell>
          <cell r="P1275" t="str">
            <v>S</v>
          </cell>
          <cell r="Q1275" t="str">
            <v>-</v>
          </cell>
          <cell r="R1275">
            <v>0</v>
          </cell>
          <cell r="S1275" t="str">
            <v>C</v>
          </cell>
        </row>
        <row r="1276">
          <cell r="E1276">
            <v>1291</v>
          </cell>
          <cell r="F1276" t="str">
            <v>Desert Shores</v>
          </cell>
          <cell r="G1276">
            <v>12626</v>
          </cell>
          <cell r="H1276">
            <v>33.426000000000002</v>
          </cell>
          <cell r="I1276">
            <v>-116.078</v>
          </cell>
          <cell r="J1276" t="str">
            <v>IQC</v>
          </cell>
          <cell r="K1276" t="str">
            <v>C</v>
          </cell>
          <cell r="L1276">
            <v>0</v>
          </cell>
          <cell r="M1276" t="str">
            <v>-QC</v>
          </cell>
          <cell r="N1276" t="str">
            <v>A</v>
          </cell>
          <cell r="O1276" t="str">
            <v>D</v>
          </cell>
          <cell r="P1276" t="str">
            <v>S</v>
          </cell>
          <cell r="Q1276" t="str">
            <v>-</v>
          </cell>
          <cell r="R1276">
            <v>0</v>
          </cell>
          <cell r="S1276" t="str">
            <v>C</v>
          </cell>
        </row>
        <row r="1277">
          <cell r="E1277">
            <v>1292</v>
          </cell>
          <cell r="F1277" t="str">
            <v>Snow Creek</v>
          </cell>
          <cell r="G1277">
            <v>12630</v>
          </cell>
          <cell r="H1277">
            <v>33.887999999999998</v>
          </cell>
          <cell r="I1277">
            <v>-116.684</v>
          </cell>
          <cell r="J1277" t="str">
            <v>IGA</v>
          </cell>
          <cell r="K1277" t="str">
            <v>A</v>
          </cell>
          <cell r="L1277">
            <v>0</v>
          </cell>
          <cell r="M1277" t="str">
            <v>-QC</v>
          </cell>
          <cell r="N1277" t="str">
            <v>D</v>
          </cell>
          <cell r="O1277" t="str">
            <v>B</v>
          </cell>
          <cell r="P1277" t="str">
            <v>S</v>
          </cell>
          <cell r="Q1277" t="str">
            <v>-</v>
          </cell>
          <cell r="R1277">
            <v>0</v>
          </cell>
          <cell r="S1277" t="str">
            <v>C</v>
          </cell>
        </row>
        <row r="1278">
          <cell r="E1278">
            <v>1293</v>
          </cell>
          <cell r="F1278" t="str">
            <v>Sage - Fire Station</v>
          </cell>
          <cell r="G1278">
            <v>12636</v>
          </cell>
          <cell r="H1278">
            <v>33.58</v>
          </cell>
          <cell r="I1278">
            <v>-116.931</v>
          </cell>
          <cell r="J1278" t="str">
            <v>AJA</v>
          </cell>
          <cell r="K1278" t="str">
            <v>A</v>
          </cell>
          <cell r="L1278">
            <v>0</v>
          </cell>
          <cell r="M1278" t="str">
            <v>-JA</v>
          </cell>
          <cell r="N1278" t="str">
            <v>E</v>
          </cell>
          <cell r="O1278" t="str">
            <v>B</v>
          </cell>
          <cell r="P1278" t="str">
            <v>S</v>
          </cell>
          <cell r="Q1278" t="str">
            <v>-</v>
          </cell>
          <cell r="R1278">
            <v>0</v>
          </cell>
          <cell r="S1278" t="str">
            <v>C</v>
          </cell>
        </row>
        <row r="1279">
          <cell r="E1279">
            <v>1294</v>
          </cell>
          <cell r="F1279" t="str">
            <v>Joshua Tree N.M. - Keys View</v>
          </cell>
          <cell r="G1279">
            <v>12647</v>
          </cell>
          <cell r="H1279">
            <v>33.924999999999997</v>
          </cell>
          <cell r="I1279">
            <v>-116.172</v>
          </cell>
          <cell r="J1279" t="str">
            <v>IGA</v>
          </cell>
          <cell r="K1279" t="str">
            <v>A</v>
          </cell>
          <cell r="L1279">
            <v>0</v>
          </cell>
          <cell r="M1279" t="str">
            <v>-GA</v>
          </cell>
          <cell r="N1279" t="str">
            <v>D</v>
          </cell>
          <cell r="O1279" t="str">
            <v>B</v>
          </cell>
          <cell r="P1279" t="str">
            <v>S</v>
          </cell>
          <cell r="Q1279" t="str">
            <v>-</v>
          </cell>
          <cell r="R1279">
            <v>0</v>
          </cell>
          <cell r="S1279" t="str">
            <v>C</v>
          </cell>
        </row>
        <row r="1280">
          <cell r="E1280">
            <v>1295</v>
          </cell>
          <cell r="F1280" t="str">
            <v>Banning - Twin Pines Road</v>
          </cell>
          <cell r="G1280">
            <v>12674</v>
          </cell>
          <cell r="H1280">
            <v>33.869</v>
          </cell>
          <cell r="I1280">
            <v>-116.824</v>
          </cell>
          <cell r="J1280" t="str">
            <v>IGA</v>
          </cell>
          <cell r="K1280" t="str">
            <v>A</v>
          </cell>
          <cell r="L1280">
            <v>0</v>
          </cell>
          <cell r="M1280" t="str">
            <v>-GA</v>
          </cell>
          <cell r="N1280" t="str">
            <v>D</v>
          </cell>
          <cell r="O1280" t="str">
            <v>B</v>
          </cell>
          <cell r="P1280" t="str">
            <v>S</v>
          </cell>
          <cell r="Q1280" t="str">
            <v>-</v>
          </cell>
          <cell r="R1280">
            <v>0</v>
          </cell>
          <cell r="S1280" t="str">
            <v>C</v>
          </cell>
        </row>
        <row r="1281">
          <cell r="E1281">
            <v>1297</v>
          </cell>
          <cell r="F1281" t="str">
            <v>Indio - Monroe &amp; Carreon</v>
          </cell>
          <cell r="G1281">
            <v>12904</v>
          </cell>
          <cell r="H1281">
            <v>33.706000000000003</v>
          </cell>
          <cell r="I1281">
            <v>-116.235</v>
          </cell>
          <cell r="J1281" t="str">
            <v>IHD</v>
          </cell>
          <cell r="K1281" t="str">
            <v>D</v>
          </cell>
          <cell r="L1281">
            <v>0</v>
          </cell>
          <cell r="M1281" t="str">
            <v>-HD</v>
          </cell>
          <cell r="N1281" t="str">
            <v>A</v>
          </cell>
          <cell r="O1281" t="str">
            <v>D</v>
          </cell>
          <cell r="P1281" t="str">
            <v>D</v>
          </cell>
          <cell r="Q1281" t="str">
            <v>-</v>
          </cell>
          <cell r="R1281">
            <v>0</v>
          </cell>
          <cell r="S1281" t="str">
            <v>D</v>
          </cell>
        </row>
        <row r="1282">
          <cell r="E1282">
            <v>1298</v>
          </cell>
          <cell r="F1282" t="str">
            <v>Beaumont - 6th &amp; Maple</v>
          </cell>
          <cell r="G1282">
            <v>12919</v>
          </cell>
          <cell r="H1282">
            <v>33.93</v>
          </cell>
          <cell r="I1282">
            <v>-116.97199999999999</v>
          </cell>
          <cell r="J1282" t="str">
            <v>IQD</v>
          </cell>
          <cell r="K1282" t="str">
            <v>D</v>
          </cell>
          <cell r="L1282">
            <v>0</v>
          </cell>
          <cell r="M1282" t="str">
            <v>-QD</v>
          </cell>
          <cell r="N1282" t="str">
            <v>B</v>
          </cell>
          <cell r="O1282" t="str">
            <v>D</v>
          </cell>
          <cell r="P1282" t="str">
            <v>S</v>
          </cell>
          <cell r="Q1282" t="str">
            <v>-</v>
          </cell>
          <cell r="R1282">
            <v>0</v>
          </cell>
          <cell r="S1282" t="str">
            <v>D</v>
          </cell>
        </row>
        <row r="1283">
          <cell r="E1283">
            <v>1299</v>
          </cell>
          <cell r="F1283" t="str">
            <v>Hemet - Acacia &amp; Stanford</v>
          </cell>
          <cell r="G1283">
            <v>12923</v>
          </cell>
          <cell r="H1283">
            <v>33.744</v>
          </cell>
          <cell r="I1283">
            <v>-116.931</v>
          </cell>
          <cell r="J1283" t="str">
            <v>IHB</v>
          </cell>
          <cell r="K1283" t="str">
            <v>B</v>
          </cell>
          <cell r="L1283">
            <v>0</v>
          </cell>
          <cell r="M1283" t="str">
            <v>-HB</v>
          </cell>
          <cell r="N1283" t="str">
            <v>A</v>
          </cell>
          <cell r="O1283" t="str">
            <v>C</v>
          </cell>
          <cell r="P1283" t="str">
            <v>S</v>
          </cell>
          <cell r="Q1283" t="str">
            <v>-</v>
          </cell>
          <cell r="R1283">
            <v>0</v>
          </cell>
          <cell r="S1283" t="str">
            <v>C</v>
          </cell>
        </row>
        <row r="1284">
          <cell r="E1284">
            <v>1300</v>
          </cell>
          <cell r="F1284" t="str">
            <v>La Quinta - Bermudas &amp; Durango</v>
          </cell>
          <cell r="G1284">
            <v>12951</v>
          </cell>
          <cell r="H1284">
            <v>33.670999999999999</v>
          </cell>
          <cell r="I1284">
            <v>-116.3</v>
          </cell>
          <cell r="J1284" t="str">
            <v>IQC</v>
          </cell>
          <cell r="K1284" t="str">
            <v>C</v>
          </cell>
          <cell r="L1284">
            <v>0</v>
          </cell>
          <cell r="M1284" t="str">
            <v>-QC</v>
          </cell>
          <cell r="N1284" t="str">
            <v>A</v>
          </cell>
          <cell r="O1284" t="str">
            <v>D</v>
          </cell>
          <cell r="P1284" t="str">
            <v>S</v>
          </cell>
          <cell r="Q1284" t="str">
            <v>-</v>
          </cell>
          <cell r="R1284">
            <v>0</v>
          </cell>
          <cell r="S1284" t="str">
            <v>C</v>
          </cell>
        </row>
        <row r="1285">
          <cell r="E1285">
            <v>1301</v>
          </cell>
          <cell r="F1285" t="str">
            <v>Palm Desert - Country Club &amp; Por</v>
          </cell>
          <cell r="G1285">
            <v>12952</v>
          </cell>
          <cell r="H1285">
            <v>33.758000000000003</v>
          </cell>
          <cell r="I1285">
            <v>-116.374</v>
          </cell>
          <cell r="J1285" t="str">
            <v>IHD</v>
          </cell>
          <cell r="K1285" t="str">
            <v>D</v>
          </cell>
          <cell r="L1285">
            <v>0</v>
          </cell>
          <cell r="M1285" t="str">
            <v>-HD</v>
          </cell>
          <cell r="N1285" t="str">
            <v>A</v>
          </cell>
          <cell r="O1285" t="str">
            <v>D</v>
          </cell>
          <cell r="P1285" t="str">
            <v>D</v>
          </cell>
          <cell r="Q1285" t="str">
            <v>-</v>
          </cell>
          <cell r="R1285">
            <v>0</v>
          </cell>
          <cell r="S1285" t="str">
            <v>D</v>
          </cell>
        </row>
        <row r="1286">
          <cell r="E1286">
            <v>1302</v>
          </cell>
          <cell r="F1286" t="str">
            <v>Rancho Mirage - G Ford &amp; B Hope</v>
          </cell>
          <cell r="G1286">
            <v>12953</v>
          </cell>
          <cell r="H1286">
            <v>33.786999999999999</v>
          </cell>
          <cell r="I1286">
            <v>-116.41</v>
          </cell>
          <cell r="J1286" t="str">
            <v>AHD</v>
          </cell>
          <cell r="K1286" t="str">
            <v>D</v>
          </cell>
          <cell r="L1286">
            <v>0</v>
          </cell>
          <cell r="M1286" t="str">
            <v>-HD</v>
          </cell>
          <cell r="N1286" t="str">
            <v>A</v>
          </cell>
          <cell r="O1286" t="str">
            <v>D</v>
          </cell>
          <cell r="P1286" t="str">
            <v>D</v>
          </cell>
          <cell r="Q1286" t="str">
            <v>-</v>
          </cell>
          <cell r="R1286">
            <v>0</v>
          </cell>
          <cell r="S1286" t="str">
            <v>D</v>
          </cell>
        </row>
        <row r="1287">
          <cell r="E1287">
            <v>1303</v>
          </cell>
          <cell r="F1287" t="str">
            <v>Indian Wells - Hwy111 &amp; El Dorad</v>
          </cell>
          <cell r="G1287">
            <v>12966</v>
          </cell>
          <cell r="H1287">
            <v>33.722999999999999</v>
          </cell>
          <cell r="I1287">
            <v>-116.33799999999999</v>
          </cell>
          <cell r="J1287" t="str">
            <v>IHD</v>
          </cell>
          <cell r="K1287" t="str">
            <v>D</v>
          </cell>
          <cell r="L1287">
            <v>0</v>
          </cell>
          <cell r="M1287" t="str">
            <v>-HD</v>
          </cell>
          <cell r="N1287" t="str">
            <v>A</v>
          </cell>
          <cell r="O1287" t="str">
            <v>D</v>
          </cell>
          <cell r="P1287" t="str">
            <v>D</v>
          </cell>
          <cell r="Q1287" t="str">
            <v>-</v>
          </cell>
          <cell r="R1287">
            <v>0</v>
          </cell>
          <cell r="S1287" t="str">
            <v>D</v>
          </cell>
        </row>
        <row r="1288">
          <cell r="E1288">
            <v>1304</v>
          </cell>
          <cell r="F1288" t="str">
            <v>Anaheim - Brookhurst &amp; Crescent</v>
          </cell>
          <cell r="G1288">
            <v>13066</v>
          </cell>
          <cell r="H1288">
            <v>33.840000000000003</v>
          </cell>
          <cell r="I1288">
            <v>-117.95699999999999</v>
          </cell>
          <cell r="J1288" t="str">
            <v>AHD</v>
          </cell>
          <cell r="K1288" t="str">
            <v>D</v>
          </cell>
          <cell r="L1288">
            <v>0</v>
          </cell>
          <cell r="M1288" t="str">
            <v>-HD</v>
          </cell>
          <cell r="N1288" t="str">
            <v>A</v>
          </cell>
          <cell r="O1288" t="str">
            <v>D</v>
          </cell>
          <cell r="P1288" t="str">
            <v>D</v>
          </cell>
          <cell r="Q1288" t="str">
            <v>-</v>
          </cell>
          <cell r="R1288">
            <v>0</v>
          </cell>
          <cell r="S1288" t="str">
            <v>D</v>
          </cell>
        </row>
        <row r="1289">
          <cell r="E1289">
            <v>1305</v>
          </cell>
          <cell r="F1289" t="str">
            <v>Anaheim - Hwy 91 &amp; Weir Cyn Rd</v>
          </cell>
          <cell r="G1289">
            <v>13068</v>
          </cell>
          <cell r="H1289">
            <v>33.863</v>
          </cell>
          <cell r="I1289">
            <v>-117.742</v>
          </cell>
          <cell r="J1289" t="str">
            <v>AMA</v>
          </cell>
          <cell r="K1289" t="str">
            <v>A</v>
          </cell>
          <cell r="L1289">
            <v>0</v>
          </cell>
          <cell r="M1289" t="str">
            <v>-MD</v>
          </cell>
          <cell r="N1289" t="str">
            <v>C</v>
          </cell>
          <cell r="O1289" t="str">
            <v>B</v>
          </cell>
          <cell r="P1289" t="str">
            <v>S</v>
          </cell>
          <cell r="Q1289" t="str">
            <v>-</v>
          </cell>
          <cell r="R1289">
            <v>0</v>
          </cell>
          <cell r="S1289" t="str">
            <v>C</v>
          </cell>
        </row>
        <row r="1290">
          <cell r="E1290">
            <v>1306</v>
          </cell>
          <cell r="F1290" t="str">
            <v>Riverside - Hwy 91 &amp; Van Buren</v>
          </cell>
          <cell r="G1290">
            <v>13079</v>
          </cell>
          <cell r="H1290">
            <v>33.917000000000002</v>
          </cell>
          <cell r="I1290">
            <v>-117.443</v>
          </cell>
          <cell r="J1290" t="str">
            <v>IQD</v>
          </cell>
          <cell r="K1290" t="str">
            <v>D</v>
          </cell>
          <cell r="L1290">
            <v>0</v>
          </cell>
          <cell r="M1290" t="str">
            <v>-QD</v>
          </cell>
          <cell r="N1290" t="str">
            <v>B</v>
          </cell>
          <cell r="O1290" t="str">
            <v>D</v>
          </cell>
          <cell r="P1290" t="str">
            <v>S</v>
          </cell>
          <cell r="Q1290" t="str">
            <v>-</v>
          </cell>
          <cell r="R1290">
            <v>0</v>
          </cell>
          <cell r="S1290" t="str">
            <v>D</v>
          </cell>
        </row>
        <row r="1291">
          <cell r="E1291">
            <v>1307</v>
          </cell>
          <cell r="F1291" t="str">
            <v>Moreno Valley - Sunny Mead &amp; Vil</v>
          </cell>
          <cell r="G1291">
            <v>13080</v>
          </cell>
          <cell r="H1291">
            <v>33.968000000000004</v>
          </cell>
          <cell r="I1291">
            <v>-117.252</v>
          </cell>
          <cell r="J1291" t="str">
            <v>AHB</v>
          </cell>
          <cell r="K1291" t="str">
            <v>B</v>
          </cell>
          <cell r="L1291">
            <v>0</v>
          </cell>
          <cell r="M1291" t="str">
            <v>-HB</v>
          </cell>
          <cell r="N1291" t="str">
            <v>A</v>
          </cell>
          <cell r="O1291" t="str">
            <v>C</v>
          </cell>
          <cell r="P1291" t="str">
            <v>S</v>
          </cell>
          <cell r="Q1291" t="str">
            <v>-</v>
          </cell>
          <cell r="R1291">
            <v>0</v>
          </cell>
          <cell r="S1291" t="str">
            <v>C</v>
          </cell>
        </row>
        <row r="1292">
          <cell r="E1292">
            <v>1308</v>
          </cell>
          <cell r="F1292" t="str">
            <v>Hemet - Cawston &amp; Devonshire</v>
          </cell>
          <cell r="G1292">
            <v>13093</v>
          </cell>
          <cell r="H1292">
            <v>33.750999999999998</v>
          </cell>
          <cell r="I1292">
            <v>-117.015</v>
          </cell>
          <cell r="J1292" t="str">
            <v>IHB</v>
          </cell>
          <cell r="K1292" t="str">
            <v>B</v>
          </cell>
          <cell r="L1292">
            <v>0</v>
          </cell>
          <cell r="M1292" t="str">
            <v>-HB</v>
          </cell>
          <cell r="N1292" t="str">
            <v>A</v>
          </cell>
          <cell r="O1292" t="str">
            <v>C</v>
          </cell>
          <cell r="P1292" t="str">
            <v>S</v>
          </cell>
          <cell r="Q1292" t="str">
            <v>-</v>
          </cell>
          <cell r="R1292">
            <v>0</v>
          </cell>
          <cell r="S1292" t="str">
            <v>C</v>
          </cell>
        </row>
        <row r="1293">
          <cell r="E1293">
            <v>1309</v>
          </cell>
          <cell r="F1293" t="str">
            <v>Nuevo - 11th &amp; McKinley</v>
          </cell>
          <cell r="G1293">
            <v>13095</v>
          </cell>
          <cell r="H1293">
            <v>33.817999999999998</v>
          </cell>
          <cell r="I1293">
            <v>-117.312</v>
          </cell>
          <cell r="J1293" t="str">
            <v>AGA</v>
          </cell>
          <cell r="K1293" t="str">
            <v>A</v>
          </cell>
          <cell r="L1293">
            <v>0</v>
          </cell>
          <cell r="M1293" t="str">
            <v>-GA</v>
          </cell>
          <cell r="N1293" t="str">
            <v>D</v>
          </cell>
          <cell r="O1293" t="str">
            <v>B</v>
          </cell>
          <cell r="P1293" t="str">
            <v>S</v>
          </cell>
          <cell r="Q1293" t="str">
            <v>-</v>
          </cell>
          <cell r="R1293">
            <v>0</v>
          </cell>
          <cell r="S1293" t="str">
            <v>C</v>
          </cell>
        </row>
        <row r="1294">
          <cell r="E1294">
            <v>1310</v>
          </cell>
          <cell r="F1294" t="str">
            <v>Canyon Lake Vacation Dr&amp;San Joaq</v>
          </cell>
          <cell r="G1294">
            <v>13096</v>
          </cell>
          <cell r="H1294">
            <v>33.698999999999998</v>
          </cell>
          <cell r="I1294">
            <v>-117.267</v>
          </cell>
          <cell r="J1294" t="str">
            <v>IHB</v>
          </cell>
          <cell r="K1294" t="str">
            <v>B</v>
          </cell>
          <cell r="L1294">
            <v>0</v>
          </cell>
          <cell r="M1294">
            <v>0</v>
          </cell>
          <cell r="N1294" t="str">
            <v>C</v>
          </cell>
          <cell r="O1294" t="str">
            <v>C</v>
          </cell>
          <cell r="P1294">
            <v>0</v>
          </cell>
          <cell r="Q1294" t="str">
            <v>-</v>
          </cell>
          <cell r="R1294">
            <v>0</v>
          </cell>
          <cell r="S1294" t="str">
            <v>C</v>
          </cell>
        </row>
        <row r="1295">
          <cell r="E1295">
            <v>1311</v>
          </cell>
          <cell r="F1295" t="str">
            <v>Corona - Hwy 91 &amp; McKinley</v>
          </cell>
          <cell r="G1295">
            <v>13098</v>
          </cell>
          <cell r="H1295">
            <v>33.884</v>
          </cell>
          <cell r="I1295">
            <v>-117.514</v>
          </cell>
          <cell r="J1295" t="str">
            <v>IQD</v>
          </cell>
          <cell r="K1295" t="str">
            <v>D</v>
          </cell>
          <cell r="L1295">
            <v>0</v>
          </cell>
          <cell r="M1295" t="str">
            <v>-QD</v>
          </cell>
          <cell r="N1295" t="str">
            <v>B</v>
          </cell>
          <cell r="O1295" t="str">
            <v>D</v>
          </cell>
          <cell r="P1295">
            <v>0</v>
          </cell>
          <cell r="Q1295" t="str">
            <v>-</v>
          </cell>
          <cell r="R1295">
            <v>0</v>
          </cell>
          <cell r="S1295" t="str">
            <v>C</v>
          </cell>
        </row>
        <row r="1296">
          <cell r="E1296">
            <v>1312</v>
          </cell>
          <cell r="F1296" t="str">
            <v>Corona - 6th &amp; Smith</v>
          </cell>
          <cell r="G1296">
            <v>13099</v>
          </cell>
          <cell r="H1296">
            <v>33.875999999999998</v>
          </cell>
          <cell r="I1296">
            <v>-117.593</v>
          </cell>
          <cell r="J1296" t="str">
            <v>AQD</v>
          </cell>
          <cell r="K1296" t="str">
            <v>D</v>
          </cell>
          <cell r="L1296">
            <v>0</v>
          </cell>
          <cell r="M1296" t="str">
            <v>-QD</v>
          </cell>
          <cell r="N1296" t="str">
            <v>B</v>
          </cell>
          <cell r="O1296" t="str">
            <v>D</v>
          </cell>
          <cell r="P1296" t="str">
            <v>S</v>
          </cell>
          <cell r="Q1296" t="str">
            <v>-</v>
          </cell>
          <cell r="R1296">
            <v>0</v>
          </cell>
          <cell r="S1296" t="str">
            <v>C</v>
          </cell>
        </row>
        <row r="1297">
          <cell r="E1297">
            <v>1313</v>
          </cell>
          <cell r="F1297" t="str">
            <v>Corona - Green River &amp; Cyn Crest</v>
          </cell>
          <cell r="G1297">
            <v>13100</v>
          </cell>
          <cell r="H1297">
            <v>33.875</v>
          </cell>
          <cell r="I1297">
            <v>-117.636</v>
          </cell>
          <cell r="J1297" t="str">
            <v>AQD</v>
          </cell>
          <cell r="K1297" t="str">
            <v>D</v>
          </cell>
          <cell r="L1297">
            <v>0</v>
          </cell>
          <cell r="M1297" t="str">
            <v>-QD</v>
          </cell>
          <cell r="N1297" t="str">
            <v>B</v>
          </cell>
          <cell r="O1297" t="str">
            <v>D</v>
          </cell>
          <cell r="P1297" t="str">
            <v>S</v>
          </cell>
          <cell r="Q1297" t="str">
            <v>-</v>
          </cell>
          <cell r="R1297">
            <v>0</v>
          </cell>
          <cell r="S1297" t="str">
            <v>C</v>
          </cell>
        </row>
        <row r="1298">
          <cell r="E1298">
            <v>1318</v>
          </cell>
          <cell r="F1298" t="str">
            <v>Anaheim - Lakeview &amp; Riverdale</v>
          </cell>
          <cell r="G1298">
            <v>13849</v>
          </cell>
          <cell r="H1298">
            <v>33.853999999999999</v>
          </cell>
          <cell r="I1298">
            <v>-117.81699999999999</v>
          </cell>
          <cell r="J1298" t="str">
            <v>IQC</v>
          </cell>
          <cell r="K1298" t="str">
            <v>C</v>
          </cell>
          <cell r="L1298">
            <v>0</v>
          </cell>
          <cell r="M1298" t="str">
            <v>-QC</v>
          </cell>
          <cell r="N1298" t="str">
            <v>A</v>
          </cell>
          <cell r="O1298" t="str">
            <v>D</v>
          </cell>
          <cell r="P1298" t="str">
            <v>S</v>
          </cell>
          <cell r="Q1298" t="str">
            <v>-</v>
          </cell>
          <cell r="R1298">
            <v>0</v>
          </cell>
          <cell r="S1298" t="str">
            <v>C</v>
          </cell>
        </row>
        <row r="1299">
          <cell r="E1299">
            <v>1319</v>
          </cell>
          <cell r="F1299" t="str">
            <v>Brea - Central Ave Caltrans Yard</v>
          </cell>
          <cell r="G1299">
            <v>13873</v>
          </cell>
          <cell r="H1299">
            <v>33.933</v>
          </cell>
          <cell r="I1299">
            <v>-117.896</v>
          </cell>
          <cell r="J1299" t="str">
            <v>IHB</v>
          </cell>
          <cell r="K1299" t="str">
            <v>B</v>
          </cell>
          <cell r="L1299">
            <v>0</v>
          </cell>
          <cell r="M1299" t="str">
            <v>-HB</v>
          </cell>
          <cell r="N1299" t="str">
            <v>A</v>
          </cell>
          <cell r="O1299" t="str">
            <v>C</v>
          </cell>
          <cell r="P1299" t="str">
            <v>S</v>
          </cell>
          <cell r="Q1299" t="str">
            <v>-</v>
          </cell>
          <cell r="R1299">
            <v>0</v>
          </cell>
          <cell r="S1299" t="str">
            <v>C</v>
          </cell>
        </row>
        <row r="1300">
          <cell r="E1300">
            <v>1323</v>
          </cell>
          <cell r="F1300" t="str">
            <v>Fullerton - CSU Fullerton Grnds</v>
          </cell>
          <cell r="G1300">
            <v>13878</v>
          </cell>
          <cell r="H1300">
            <v>33.889000000000003</v>
          </cell>
          <cell r="I1300">
            <v>-117.886</v>
          </cell>
          <cell r="J1300" t="str">
            <v>IHB</v>
          </cell>
          <cell r="K1300" t="str">
            <v>B</v>
          </cell>
          <cell r="L1300">
            <v>0</v>
          </cell>
          <cell r="M1300" t="str">
            <v>-HB</v>
          </cell>
          <cell r="N1300" t="str">
            <v>A</v>
          </cell>
          <cell r="O1300" t="str">
            <v>C</v>
          </cell>
          <cell r="P1300" t="str">
            <v>S</v>
          </cell>
          <cell r="Q1300" t="str">
            <v>-</v>
          </cell>
          <cell r="R1300">
            <v>0</v>
          </cell>
          <cell r="S1300" t="str">
            <v>C</v>
          </cell>
        </row>
        <row r="1301">
          <cell r="E1301">
            <v>1324</v>
          </cell>
          <cell r="F1301" t="str">
            <v>Fullerton - Valencia&amp;Brookhurst</v>
          </cell>
          <cell r="G1301">
            <v>13879</v>
          </cell>
          <cell r="H1301">
            <v>33.866</v>
          </cell>
          <cell r="I1301">
            <v>-117.958</v>
          </cell>
          <cell r="J1301" t="str">
            <v>IHD</v>
          </cell>
          <cell r="K1301" t="str">
            <v>D</v>
          </cell>
          <cell r="L1301">
            <v>0</v>
          </cell>
          <cell r="M1301" t="str">
            <v>-HD</v>
          </cell>
          <cell r="N1301" t="str">
            <v>A</v>
          </cell>
          <cell r="O1301" t="str">
            <v>D</v>
          </cell>
          <cell r="P1301" t="str">
            <v>D</v>
          </cell>
          <cell r="Q1301" t="str">
            <v>-</v>
          </cell>
          <cell r="R1301">
            <v>0</v>
          </cell>
          <cell r="S1301" t="str">
            <v>D</v>
          </cell>
        </row>
        <row r="1302">
          <cell r="E1302">
            <v>1325</v>
          </cell>
          <cell r="F1302" t="str">
            <v>Fullerton - Hermosa &amp; Harbor</v>
          </cell>
          <cell r="G1302">
            <v>13880</v>
          </cell>
          <cell r="H1302">
            <v>33.909999999999997</v>
          </cell>
          <cell r="I1302">
            <v>-117.93</v>
          </cell>
          <cell r="J1302" t="str">
            <v>IQD</v>
          </cell>
          <cell r="K1302" t="str">
            <v>D</v>
          </cell>
          <cell r="L1302">
            <v>0</v>
          </cell>
          <cell r="M1302" t="str">
            <v>-QD</v>
          </cell>
          <cell r="N1302" t="str">
            <v>B</v>
          </cell>
          <cell r="O1302" t="str">
            <v>D</v>
          </cell>
          <cell r="P1302" t="str">
            <v>D</v>
          </cell>
          <cell r="Q1302" t="str">
            <v>-</v>
          </cell>
          <cell r="R1302">
            <v>0</v>
          </cell>
          <cell r="S1302" t="str">
            <v>D</v>
          </cell>
        </row>
        <row r="1303">
          <cell r="E1303">
            <v>1326</v>
          </cell>
          <cell r="F1303" t="str">
            <v>La Habra - La Habra&amp;Monte Vista</v>
          </cell>
          <cell r="G1303">
            <v>13881</v>
          </cell>
          <cell r="H1303">
            <v>33.932000000000002</v>
          </cell>
          <cell r="I1303">
            <v>-117.955</v>
          </cell>
          <cell r="J1303" t="str">
            <v>IQD</v>
          </cell>
          <cell r="K1303" t="str">
            <v>D</v>
          </cell>
          <cell r="L1303">
            <v>0</v>
          </cell>
          <cell r="M1303" t="str">
            <v>-QD</v>
          </cell>
          <cell r="N1303" t="str">
            <v>B</v>
          </cell>
          <cell r="O1303" t="str">
            <v>D</v>
          </cell>
          <cell r="P1303" t="str">
            <v>D</v>
          </cell>
          <cell r="Q1303" t="str">
            <v>-</v>
          </cell>
          <cell r="R1303">
            <v>0</v>
          </cell>
          <cell r="S1303" t="str">
            <v>D</v>
          </cell>
        </row>
        <row r="1304">
          <cell r="E1304">
            <v>1340</v>
          </cell>
          <cell r="F1304" t="str">
            <v>Riverside - Hole &amp; La Sierra</v>
          </cell>
          <cell r="G1304">
            <v>13913</v>
          </cell>
          <cell r="H1304">
            <v>33.918999999999997</v>
          </cell>
          <cell r="I1304">
            <v>-117.488</v>
          </cell>
          <cell r="J1304" t="str">
            <v>IQD</v>
          </cell>
          <cell r="K1304" t="str">
            <v>D</v>
          </cell>
          <cell r="L1304">
            <v>0</v>
          </cell>
          <cell r="M1304" t="str">
            <v>-QD</v>
          </cell>
          <cell r="N1304" t="str">
            <v>B</v>
          </cell>
          <cell r="O1304" t="str">
            <v>D</v>
          </cell>
          <cell r="P1304" t="str">
            <v>S</v>
          </cell>
          <cell r="Q1304" t="str">
            <v>-</v>
          </cell>
          <cell r="R1304">
            <v>0</v>
          </cell>
          <cell r="S1304" t="str">
            <v>D</v>
          </cell>
        </row>
        <row r="1305">
          <cell r="E1305">
            <v>1341</v>
          </cell>
          <cell r="F1305" t="str">
            <v>Riverside - I215 &amp; 3rd</v>
          </cell>
          <cell r="G1305">
            <v>13915</v>
          </cell>
          <cell r="H1305">
            <v>33.978999999999999</v>
          </cell>
          <cell r="I1305">
            <v>-117.34399999999999</v>
          </cell>
          <cell r="J1305" t="str">
            <v>IQD</v>
          </cell>
          <cell r="K1305" t="str">
            <v>D</v>
          </cell>
          <cell r="L1305">
            <v>0</v>
          </cell>
          <cell r="M1305" t="str">
            <v>-QD</v>
          </cell>
          <cell r="N1305" t="str">
            <v>B</v>
          </cell>
          <cell r="O1305" t="str">
            <v>D</v>
          </cell>
          <cell r="P1305" t="str">
            <v>D</v>
          </cell>
          <cell r="Q1305" t="str">
            <v>-</v>
          </cell>
          <cell r="R1305">
            <v>0</v>
          </cell>
          <cell r="S1305" t="str">
            <v>D</v>
          </cell>
        </row>
        <row r="1306">
          <cell r="E1306">
            <v>1342</v>
          </cell>
          <cell r="F1306" t="str">
            <v>Riverside - Van Buren&amp;Trautwein</v>
          </cell>
          <cell r="G1306">
            <v>13916</v>
          </cell>
          <cell r="H1306">
            <v>33.895000000000003</v>
          </cell>
          <cell r="I1306">
            <v>-117.32</v>
          </cell>
          <cell r="J1306" t="str">
            <v>IGA</v>
          </cell>
          <cell r="K1306" t="str">
            <v>A</v>
          </cell>
          <cell r="L1306">
            <v>0</v>
          </cell>
          <cell r="M1306" t="str">
            <v>-GA</v>
          </cell>
          <cell r="N1306" t="str">
            <v>D</v>
          </cell>
          <cell r="O1306" t="str">
            <v>B</v>
          </cell>
          <cell r="P1306" t="str">
            <v>S</v>
          </cell>
          <cell r="Q1306" t="str">
            <v>-</v>
          </cell>
          <cell r="R1306">
            <v>0</v>
          </cell>
          <cell r="S1306" t="str">
            <v>C</v>
          </cell>
        </row>
        <row r="1307">
          <cell r="E1307">
            <v>1344</v>
          </cell>
          <cell r="F1307" t="str">
            <v>Riverside - Limonite &amp; Downey</v>
          </cell>
          <cell r="G1307">
            <v>13921</v>
          </cell>
          <cell r="H1307">
            <v>33.975000000000001</v>
          </cell>
          <cell r="I1307">
            <v>-117.486</v>
          </cell>
          <cell r="J1307" t="str">
            <v>IQD</v>
          </cell>
          <cell r="K1307" t="str">
            <v>D</v>
          </cell>
          <cell r="L1307">
            <v>0</v>
          </cell>
          <cell r="M1307" t="str">
            <v>-QD</v>
          </cell>
          <cell r="N1307" t="str">
            <v>B</v>
          </cell>
          <cell r="O1307" t="str">
            <v>D</v>
          </cell>
          <cell r="P1307" t="str">
            <v>S</v>
          </cell>
          <cell r="Q1307" t="str">
            <v>-</v>
          </cell>
          <cell r="R1307">
            <v>0</v>
          </cell>
          <cell r="S1307" t="str">
            <v>D</v>
          </cell>
        </row>
        <row r="1308">
          <cell r="E1308">
            <v>1345</v>
          </cell>
          <cell r="F1308" t="str">
            <v>Lake Elsinore - Graham &amp; Poe</v>
          </cell>
          <cell r="G1308">
            <v>13922</v>
          </cell>
          <cell r="H1308">
            <v>33.668999999999997</v>
          </cell>
          <cell r="I1308">
            <v>-117.33199999999999</v>
          </cell>
          <cell r="J1308" t="str">
            <v>IJA</v>
          </cell>
          <cell r="K1308" t="str">
            <v>A</v>
          </cell>
          <cell r="L1308">
            <v>0</v>
          </cell>
          <cell r="M1308" t="str">
            <v>-JA</v>
          </cell>
          <cell r="N1308" t="str">
            <v>D</v>
          </cell>
          <cell r="O1308" t="str">
            <v>B</v>
          </cell>
          <cell r="P1308" t="str">
            <v>S</v>
          </cell>
          <cell r="Q1308" t="str">
            <v>-</v>
          </cell>
          <cell r="R1308">
            <v>0</v>
          </cell>
          <cell r="S1308" t="str">
            <v>C</v>
          </cell>
        </row>
        <row r="1309">
          <cell r="E1309">
            <v>1346</v>
          </cell>
          <cell r="F1309" t="str">
            <v>Homeland - Hwy 74 &amp; Sultanas</v>
          </cell>
          <cell r="G1309">
            <v>13924</v>
          </cell>
          <cell r="H1309">
            <v>33.747999999999998</v>
          </cell>
          <cell r="I1309">
            <v>-117.127</v>
          </cell>
          <cell r="J1309" t="str">
            <v>AHB</v>
          </cell>
          <cell r="K1309" t="str">
            <v>B</v>
          </cell>
          <cell r="L1309">
            <v>0</v>
          </cell>
          <cell r="M1309" t="str">
            <v>-HB</v>
          </cell>
          <cell r="N1309" t="str">
            <v>A</v>
          </cell>
          <cell r="O1309" t="str">
            <v>C</v>
          </cell>
          <cell r="P1309" t="str">
            <v>S</v>
          </cell>
          <cell r="Q1309" t="str">
            <v>-</v>
          </cell>
          <cell r="R1309">
            <v>0</v>
          </cell>
          <cell r="S1309" t="str">
            <v>C</v>
          </cell>
        </row>
        <row r="1310">
          <cell r="E1310">
            <v>1347</v>
          </cell>
          <cell r="F1310" t="str">
            <v>Moreno Valley - Indian &amp; Kennedy</v>
          </cell>
          <cell r="G1310">
            <v>13925</v>
          </cell>
          <cell r="H1310">
            <v>33.902000000000001</v>
          </cell>
          <cell r="I1310">
            <v>-117.23399999999999</v>
          </cell>
          <cell r="J1310" t="str">
            <v>IHD</v>
          </cell>
          <cell r="K1310" t="str">
            <v>D</v>
          </cell>
          <cell r="L1310">
            <v>0</v>
          </cell>
          <cell r="M1310" t="str">
            <v>-HD</v>
          </cell>
          <cell r="N1310" t="str">
            <v>A</v>
          </cell>
          <cell r="O1310" t="str">
            <v>D</v>
          </cell>
          <cell r="P1310" t="str">
            <v>D</v>
          </cell>
          <cell r="Q1310" t="str">
            <v>-</v>
          </cell>
          <cell r="R1310">
            <v>0</v>
          </cell>
          <cell r="S1310" t="str">
            <v>D</v>
          </cell>
        </row>
        <row r="1311">
          <cell r="E1311">
            <v>1349</v>
          </cell>
          <cell r="F1311" t="str">
            <v>Moreno Valley - Alessandro&amp;More</v>
          </cell>
          <cell r="G1311">
            <v>13927</v>
          </cell>
          <cell r="H1311">
            <v>33.920999999999999</v>
          </cell>
          <cell r="I1311">
            <v>-117.173</v>
          </cell>
          <cell r="J1311" t="str">
            <v>IHD</v>
          </cell>
          <cell r="K1311" t="str">
            <v>D</v>
          </cell>
          <cell r="L1311">
            <v>0</v>
          </cell>
          <cell r="M1311" t="str">
            <v>-HB</v>
          </cell>
          <cell r="N1311" t="str">
            <v>A</v>
          </cell>
          <cell r="O1311" t="str">
            <v>D</v>
          </cell>
          <cell r="P1311" t="str">
            <v>S</v>
          </cell>
          <cell r="Q1311" t="str">
            <v>-</v>
          </cell>
          <cell r="R1311">
            <v>0</v>
          </cell>
          <cell r="S1311" t="str">
            <v>D</v>
          </cell>
        </row>
        <row r="1312">
          <cell r="E1312">
            <v>1350</v>
          </cell>
          <cell r="F1312" t="str">
            <v>Perris - San Jacinto &amp; C Street</v>
          </cell>
          <cell r="G1312">
            <v>13928</v>
          </cell>
          <cell r="H1312">
            <v>33.786999999999999</v>
          </cell>
          <cell r="I1312">
            <v>-117.23</v>
          </cell>
          <cell r="J1312" t="str">
            <v>AHB</v>
          </cell>
          <cell r="K1312" t="str">
            <v>B</v>
          </cell>
          <cell r="L1312">
            <v>0</v>
          </cell>
          <cell r="M1312" t="str">
            <v>-HB</v>
          </cell>
          <cell r="N1312" t="str">
            <v>A</v>
          </cell>
          <cell r="O1312" t="str">
            <v>C</v>
          </cell>
          <cell r="P1312" t="str">
            <v>S</v>
          </cell>
          <cell r="Q1312" t="str">
            <v>-</v>
          </cell>
          <cell r="R1312">
            <v>0</v>
          </cell>
          <cell r="S1312" t="str">
            <v>C</v>
          </cell>
        </row>
        <row r="1313">
          <cell r="E1313">
            <v>1351</v>
          </cell>
          <cell r="F1313" t="str">
            <v>Menifee Valley - Murrieta&amp;Scott</v>
          </cell>
          <cell r="G1313">
            <v>13929</v>
          </cell>
          <cell r="H1313">
            <v>33.649000000000001</v>
          </cell>
          <cell r="I1313">
            <v>-117.205</v>
          </cell>
          <cell r="J1313" t="str">
            <v>IHB</v>
          </cell>
          <cell r="K1313" t="str">
            <v>B</v>
          </cell>
          <cell r="L1313">
            <v>0</v>
          </cell>
          <cell r="M1313" t="str">
            <v>-HB</v>
          </cell>
          <cell r="N1313" t="str">
            <v>A</v>
          </cell>
          <cell r="O1313" t="str">
            <v>C</v>
          </cell>
          <cell r="P1313" t="str">
            <v>S</v>
          </cell>
          <cell r="Q1313" t="str">
            <v>-</v>
          </cell>
          <cell r="R1313">
            <v>0</v>
          </cell>
          <cell r="S1313" t="str">
            <v>C</v>
          </cell>
        </row>
        <row r="1314">
          <cell r="E1314">
            <v>1352</v>
          </cell>
          <cell r="F1314" t="str">
            <v>Sun City - I215 &amp; McCall Blvd</v>
          </cell>
          <cell r="G1314">
            <v>13930</v>
          </cell>
          <cell r="H1314">
            <v>33.715000000000003</v>
          </cell>
          <cell r="I1314">
            <v>-117.191</v>
          </cell>
          <cell r="J1314" t="str">
            <v>IHB</v>
          </cell>
          <cell r="K1314" t="str">
            <v>B</v>
          </cell>
          <cell r="L1314">
            <v>0</v>
          </cell>
          <cell r="M1314" t="str">
            <v>-HB</v>
          </cell>
          <cell r="N1314" t="str">
            <v>A</v>
          </cell>
          <cell r="O1314" t="str">
            <v>C</v>
          </cell>
          <cell r="P1314" t="str">
            <v>S</v>
          </cell>
          <cell r="Q1314" t="str">
            <v>-</v>
          </cell>
          <cell r="R1314">
            <v>0</v>
          </cell>
          <cell r="S1314" t="str">
            <v>C</v>
          </cell>
        </row>
        <row r="1315">
          <cell r="E1315">
            <v>1361</v>
          </cell>
          <cell r="F1315" t="str">
            <v>LA - MLK Hospital Grounds</v>
          </cell>
          <cell r="G1315">
            <v>14787</v>
          </cell>
          <cell r="H1315">
            <v>33.92</v>
          </cell>
          <cell r="I1315">
            <v>-118.24</v>
          </cell>
          <cell r="J1315" t="str">
            <v>IHD</v>
          </cell>
          <cell r="K1315" t="str">
            <v>D</v>
          </cell>
          <cell r="L1315">
            <v>0</v>
          </cell>
          <cell r="M1315" t="str">
            <v>-HD</v>
          </cell>
          <cell r="N1315" t="str">
            <v>A</v>
          </cell>
          <cell r="O1315" t="str">
            <v>D</v>
          </cell>
          <cell r="P1315" t="str">
            <v>D</v>
          </cell>
          <cell r="Q1315" t="str">
            <v>-</v>
          </cell>
          <cell r="R1315">
            <v>0</v>
          </cell>
          <cell r="S1315" t="str">
            <v>D</v>
          </cell>
        </row>
        <row r="1316">
          <cell r="E1316">
            <v>1375</v>
          </cell>
          <cell r="F1316" t="str">
            <v>Whittier - Scott &amp; Whittier</v>
          </cell>
          <cell r="G1316">
            <v>14840</v>
          </cell>
          <cell r="H1316">
            <v>33.945999999999998</v>
          </cell>
          <cell r="I1316">
            <v>-118</v>
          </cell>
          <cell r="J1316" t="str">
            <v>IHB</v>
          </cell>
          <cell r="K1316" t="str">
            <v>B</v>
          </cell>
          <cell r="L1316">
            <v>0</v>
          </cell>
          <cell r="M1316" t="str">
            <v>-HB</v>
          </cell>
          <cell r="N1316" t="str">
            <v>A</v>
          </cell>
          <cell r="O1316" t="str">
            <v>C</v>
          </cell>
          <cell r="P1316" t="str">
            <v>S</v>
          </cell>
          <cell r="Q1316" t="str">
            <v>-</v>
          </cell>
          <cell r="R1316">
            <v>0</v>
          </cell>
          <cell r="S1316" t="str">
            <v>C</v>
          </cell>
        </row>
        <row r="1317">
          <cell r="E1317">
            <v>1379</v>
          </cell>
          <cell r="F1317" t="str">
            <v>Pomona - Orange Grove &amp; Fairplex</v>
          </cell>
          <cell r="G1317">
            <v>23837</v>
          </cell>
          <cell r="H1317">
            <v>34.063000000000002</v>
          </cell>
          <cell r="I1317">
            <v>-117.78400000000001</v>
          </cell>
          <cell r="J1317" t="str">
            <v>IHB</v>
          </cell>
          <cell r="K1317" t="str">
            <v>B</v>
          </cell>
          <cell r="L1317">
            <v>0</v>
          </cell>
          <cell r="M1317" t="str">
            <v>-HB</v>
          </cell>
          <cell r="N1317" t="str">
            <v>A</v>
          </cell>
          <cell r="O1317" t="str">
            <v>C</v>
          </cell>
          <cell r="P1317" t="str">
            <v>S</v>
          </cell>
          <cell r="Q1317" t="str">
            <v>-</v>
          </cell>
          <cell r="R1317">
            <v>0</v>
          </cell>
          <cell r="S1317" t="str">
            <v>C</v>
          </cell>
        </row>
        <row r="1318">
          <cell r="E1318">
            <v>1380</v>
          </cell>
          <cell r="F1318" t="str">
            <v>La Puente - Amar &amp; Hacienda</v>
          </cell>
          <cell r="G1318">
            <v>23843</v>
          </cell>
          <cell r="H1318">
            <v>34.036000000000001</v>
          </cell>
          <cell r="I1318">
            <v>-117.95</v>
          </cell>
          <cell r="J1318" t="str">
            <v>IHB</v>
          </cell>
          <cell r="K1318" t="str">
            <v>B</v>
          </cell>
          <cell r="L1318">
            <v>0</v>
          </cell>
          <cell r="M1318" t="str">
            <v>-HB</v>
          </cell>
          <cell r="N1318" t="str">
            <v>A</v>
          </cell>
          <cell r="O1318" t="str">
            <v>C</v>
          </cell>
          <cell r="P1318" t="str">
            <v>S</v>
          </cell>
          <cell r="Q1318" t="str">
            <v>-</v>
          </cell>
          <cell r="R1318">
            <v>0</v>
          </cell>
          <cell r="S1318" t="str">
            <v>C</v>
          </cell>
        </row>
        <row r="1319">
          <cell r="E1319">
            <v>1386</v>
          </cell>
          <cell r="F1319" t="str">
            <v>Jiashi</v>
          </cell>
          <cell r="G1319">
            <v>19001</v>
          </cell>
          <cell r="H1319">
            <v>39.496000000000002</v>
          </cell>
          <cell r="I1319">
            <v>76.739000000000004</v>
          </cell>
          <cell r="J1319" t="str">
            <v>--D</v>
          </cell>
          <cell r="K1319" t="str">
            <v>D</v>
          </cell>
          <cell r="L1319">
            <v>0</v>
          </cell>
          <cell r="M1319">
            <v>0</v>
          </cell>
          <cell r="N1319" t="str">
            <v>A</v>
          </cell>
          <cell r="O1319" t="str">
            <v>D</v>
          </cell>
          <cell r="P1319">
            <v>0</v>
          </cell>
          <cell r="Q1319" t="str">
            <v>-</v>
          </cell>
          <cell r="R1319">
            <v>0</v>
          </cell>
          <cell r="S1319" t="str">
            <v>D</v>
          </cell>
        </row>
        <row r="1320">
          <cell r="E1320">
            <v>1387</v>
          </cell>
          <cell r="F1320" t="str">
            <v>Xiker</v>
          </cell>
          <cell r="G1320">
            <v>19002</v>
          </cell>
          <cell r="H1320">
            <v>39.817</v>
          </cell>
          <cell r="I1320">
            <v>77.369</v>
          </cell>
          <cell r="J1320" t="str">
            <v>--D</v>
          </cell>
          <cell r="K1320" t="str">
            <v>D</v>
          </cell>
          <cell r="L1320">
            <v>0</v>
          </cell>
          <cell r="M1320">
            <v>0</v>
          </cell>
          <cell r="N1320" t="str">
            <v>A</v>
          </cell>
          <cell r="O1320" t="str">
            <v>D</v>
          </cell>
          <cell r="P1320">
            <v>0</v>
          </cell>
          <cell r="Q1320" t="str">
            <v>-</v>
          </cell>
          <cell r="R1320">
            <v>0</v>
          </cell>
          <cell r="S1320" t="str">
            <v>D</v>
          </cell>
        </row>
        <row r="1321">
          <cell r="E1321">
            <v>1388</v>
          </cell>
          <cell r="F1321" t="str">
            <v>Big Bear Lake - Civic Center</v>
          </cell>
          <cell r="G1321">
            <v>22561</v>
          </cell>
          <cell r="H1321">
            <v>34.238</v>
          </cell>
          <cell r="I1321">
            <v>-116.935</v>
          </cell>
          <cell r="J1321" t="str">
            <v>IHB</v>
          </cell>
          <cell r="K1321" t="str">
            <v>B</v>
          </cell>
          <cell r="L1321">
            <v>0</v>
          </cell>
          <cell r="M1321" t="str">
            <v>-HB</v>
          </cell>
          <cell r="N1321" t="str">
            <v>E</v>
          </cell>
          <cell r="O1321" t="str">
            <v>C</v>
          </cell>
          <cell r="P1321" t="str">
            <v>S</v>
          </cell>
          <cell r="Q1321" t="str">
            <v>-</v>
          </cell>
          <cell r="R1321">
            <v>0</v>
          </cell>
          <cell r="S1321" t="str">
            <v>C</v>
          </cell>
        </row>
        <row r="1322">
          <cell r="E1322">
            <v>1389</v>
          </cell>
          <cell r="F1322" t="str">
            <v>Big Bear Lake - Fire Station</v>
          </cell>
          <cell r="G1322">
            <v>22791</v>
          </cell>
          <cell r="H1322">
            <v>34.241</v>
          </cell>
          <cell r="I1322">
            <v>-116.872</v>
          </cell>
          <cell r="J1322" t="str">
            <v>AHB</v>
          </cell>
          <cell r="K1322" t="str">
            <v>B</v>
          </cell>
          <cell r="L1322">
            <v>0</v>
          </cell>
          <cell r="M1322" t="str">
            <v>-HB</v>
          </cell>
          <cell r="N1322" t="str">
            <v>A</v>
          </cell>
          <cell r="O1322" t="str">
            <v>C</v>
          </cell>
          <cell r="P1322" t="str">
            <v>S</v>
          </cell>
          <cell r="Q1322" t="str">
            <v>-</v>
          </cell>
          <cell r="R1322">
            <v>0</v>
          </cell>
          <cell r="S1322" t="str">
            <v>C</v>
          </cell>
        </row>
        <row r="1323">
          <cell r="E1323">
            <v>1390</v>
          </cell>
          <cell r="F1323" t="str">
            <v>Twentynine Palms - Two Miles&amp;Alp</v>
          </cell>
          <cell r="G1323">
            <v>22954</v>
          </cell>
          <cell r="H1323">
            <v>34.149000000000001</v>
          </cell>
          <cell r="I1323">
            <v>-116.084</v>
          </cell>
          <cell r="J1323" t="str">
            <v>IQB</v>
          </cell>
          <cell r="K1323" t="str">
            <v>B</v>
          </cell>
          <cell r="L1323">
            <v>0</v>
          </cell>
          <cell r="M1323">
            <v>0</v>
          </cell>
          <cell r="N1323" t="str">
            <v>C</v>
          </cell>
          <cell r="O1323" t="str">
            <v>C</v>
          </cell>
          <cell r="P1323" t="str">
            <v xml:space="preserve"> </v>
          </cell>
          <cell r="Q1323" t="str">
            <v>-</v>
          </cell>
          <cell r="R1323">
            <v>0</v>
          </cell>
          <cell r="S1323" t="str">
            <v>C</v>
          </cell>
        </row>
        <row r="1324">
          <cell r="E1324">
            <v>1391</v>
          </cell>
          <cell r="F1324" t="str">
            <v>Landers - Hwy 247 &amp; Jesse</v>
          </cell>
          <cell r="G1324">
            <v>22959</v>
          </cell>
          <cell r="H1324">
            <v>34.281999999999996</v>
          </cell>
          <cell r="I1324">
            <v>-116.453</v>
          </cell>
          <cell r="J1324" t="str">
            <v>IQD</v>
          </cell>
          <cell r="K1324" t="str">
            <v>D</v>
          </cell>
          <cell r="L1324">
            <v>0</v>
          </cell>
          <cell r="M1324" t="str">
            <v>-QD</v>
          </cell>
          <cell r="N1324" t="str">
            <v>B</v>
          </cell>
          <cell r="O1324" t="str">
            <v>D</v>
          </cell>
          <cell r="P1324" t="str">
            <v>S</v>
          </cell>
          <cell r="Q1324" t="str">
            <v>-</v>
          </cell>
          <cell r="R1324">
            <v>0</v>
          </cell>
          <cell r="S1324" t="str">
            <v>C</v>
          </cell>
        </row>
        <row r="1325">
          <cell r="E1325">
            <v>1395</v>
          </cell>
          <cell r="F1325" t="str">
            <v>Tarzana - Club House</v>
          </cell>
          <cell r="G1325">
            <v>24103</v>
          </cell>
          <cell r="H1325">
            <v>34.159999999999997</v>
          </cell>
          <cell r="I1325">
            <v>-118.532</v>
          </cell>
          <cell r="J1325" t="str">
            <v>AMA</v>
          </cell>
          <cell r="K1325" t="str">
            <v>A</v>
          </cell>
          <cell r="L1325">
            <v>0</v>
          </cell>
          <cell r="M1325" t="str">
            <v>-MD</v>
          </cell>
          <cell r="N1325" t="str">
            <v>C</v>
          </cell>
          <cell r="O1325" t="str">
            <v>B</v>
          </cell>
          <cell r="P1325" t="str">
            <v>S</v>
          </cell>
          <cell r="Q1325" t="str">
            <v>-</v>
          </cell>
          <cell r="R1325">
            <v>0</v>
          </cell>
          <cell r="S1325" t="str">
            <v>C</v>
          </cell>
        </row>
        <row r="1326">
          <cell r="E1326">
            <v>1396</v>
          </cell>
          <cell r="F1326" t="str">
            <v>Mira Loma - Mission&amp;San Sevaine</v>
          </cell>
          <cell r="G1326">
            <v>23091</v>
          </cell>
          <cell r="H1326">
            <v>34.014000000000003</v>
          </cell>
          <cell r="I1326">
            <v>-117.511</v>
          </cell>
          <cell r="J1326" t="str">
            <v>AQC</v>
          </cell>
          <cell r="K1326" t="str">
            <v>C</v>
          </cell>
          <cell r="L1326">
            <v>0</v>
          </cell>
          <cell r="M1326" t="str">
            <v>-QC</v>
          </cell>
          <cell r="N1326" t="str">
            <v>A</v>
          </cell>
          <cell r="O1326" t="str">
            <v>D</v>
          </cell>
          <cell r="P1326" t="str">
            <v>S</v>
          </cell>
          <cell r="Q1326" t="str">
            <v>-</v>
          </cell>
          <cell r="R1326">
            <v>0</v>
          </cell>
          <cell r="S1326" t="str">
            <v>D</v>
          </cell>
        </row>
        <row r="1327">
          <cell r="E1327">
            <v>1398</v>
          </cell>
          <cell r="F1327" t="str">
            <v>Cogswell Dam - Right Abutment</v>
          </cell>
          <cell r="G1327">
            <v>23210</v>
          </cell>
          <cell r="H1327">
            <v>34.424999999999997</v>
          </cell>
          <cell r="I1327">
            <v>-117.964</v>
          </cell>
          <cell r="J1327" t="str">
            <v>HGA</v>
          </cell>
          <cell r="K1327" t="str">
            <v>A</v>
          </cell>
          <cell r="L1327">
            <v>0</v>
          </cell>
          <cell r="M1327" t="str">
            <v>-GA</v>
          </cell>
          <cell r="N1327" t="str">
            <v>D</v>
          </cell>
          <cell r="O1327" t="str">
            <v>B</v>
          </cell>
          <cell r="P1327" t="str">
            <v>S</v>
          </cell>
          <cell r="Q1327" t="str">
            <v>-</v>
          </cell>
          <cell r="R1327">
            <v>0</v>
          </cell>
          <cell r="S1327" t="str">
            <v>C</v>
          </cell>
        </row>
        <row r="1328">
          <cell r="E1328">
            <v>1399</v>
          </cell>
          <cell r="F1328" t="str">
            <v>San Bernardino - 2nd &amp; Arrowhead</v>
          </cell>
          <cell r="G1328">
            <v>23522</v>
          </cell>
          <cell r="H1328">
            <v>34.103000000000002</v>
          </cell>
          <cell r="I1328">
            <v>-117.288</v>
          </cell>
          <cell r="J1328" t="str">
            <v>IHD</v>
          </cell>
          <cell r="K1328" t="str">
            <v>D</v>
          </cell>
          <cell r="L1328">
            <v>0</v>
          </cell>
          <cell r="M1328" t="str">
            <v>-HD</v>
          </cell>
          <cell r="N1328" t="str">
            <v>A</v>
          </cell>
          <cell r="O1328" t="str">
            <v>D</v>
          </cell>
          <cell r="P1328" t="str">
            <v>D</v>
          </cell>
          <cell r="Q1328" t="str">
            <v>-</v>
          </cell>
          <cell r="R1328">
            <v>0</v>
          </cell>
          <cell r="S1328" t="str">
            <v>D</v>
          </cell>
        </row>
        <row r="1329">
          <cell r="E1329">
            <v>1400</v>
          </cell>
          <cell r="F1329" t="str">
            <v>Hesperia - 4th &amp; Palm</v>
          </cell>
          <cell r="G1329">
            <v>23583</v>
          </cell>
          <cell r="H1329">
            <v>34.405000000000001</v>
          </cell>
          <cell r="I1329">
            <v>-117.313</v>
          </cell>
          <cell r="J1329" t="str">
            <v>IQC</v>
          </cell>
          <cell r="K1329" t="str">
            <v>C</v>
          </cell>
          <cell r="L1329">
            <v>0</v>
          </cell>
          <cell r="M1329" t="str">
            <v>-QC</v>
          </cell>
          <cell r="N1329" t="str">
            <v>A</v>
          </cell>
          <cell r="O1329" t="str">
            <v>D</v>
          </cell>
          <cell r="P1329" t="str">
            <v>D</v>
          </cell>
          <cell r="Q1329" t="str">
            <v>-</v>
          </cell>
          <cell r="R1329">
            <v>0</v>
          </cell>
          <cell r="S1329" t="str">
            <v>D</v>
          </cell>
        </row>
        <row r="1330">
          <cell r="E1330">
            <v>1401</v>
          </cell>
          <cell r="F1330" t="str">
            <v>Pear Blossom - Pallet Creek</v>
          </cell>
          <cell r="G1330">
            <v>23584</v>
          </cell>
          <cell r="H1330">
            <v>34.457999999999998</v>
          </cell>
          <cell r="I1330">
            <v>-117.90900000000001</v>
          </cell>
          <cell r="J1330" t="str">
            <v>IGA</v>
          </cell>
          <cell r="K1330" t="str">
            <v>A</v>
          </cell>
          <cell r="L1330">
            <v>0</v>
          </cell>
          <cell r="M1330" t="str">
            <v>-GA</v>
          </cell>
          <cell r="N1330" t="str">
            <v>D</v>
          </cell>
          <cell r="O1330" t="str">
            <v>B</v>
          </cell>
          <cell r="P1330" t="str">
            <v>S</v>
          </cell>
          <cell r="Q1330" t="str">
            <v>-</v>
          </cell>
          <cell r="R1330">
            <v>0</v>
          </cell>
          <cell r="S1330" t="str">
            <v>C</v>
          </cell>
        </row>
        <row r="1331">
          <cell r="E1331">
            <v>1402</v>
          </cell>
          <cell r="F1331" t="str">
            <v>Tarzana - Cedar Hill B</v>
          </cell>
          <cell r="G1331">
            <v>24764</v>
          </cell>
          <cell r="H1331">
            <v>34.159999999999997</v>
          </cell>
          <cell r="I1331">
            <v>-118.53400000000001</v>
          </cell>
          <cell r="J1331" t="str">
            <v>IMA</v>
          </cell>
          <cell r="K1331" t="str">
            <v>A</v>
          </cell>
          <cell r="L1331">
            <v>0</v>
          </cell>
          <cell r="M1331" t="str">
            <v>-MD</v>
          </cell>
          <cell r="N1331" t="str">
            <v>C</v>
          </cell>
          <cell r="O1331" t="str">
            <v>B</v>
          </cell>
          <cell r="P1331" t="str">
            <v>S</v>
          </cell>
          <cell r="Q1331" t="str">
            <v>-</v>
          </cell>
          <cell r="R1331">
            <v>0</v>
          </cell>
          <cell r="S1331" t="str">
            <v>C</v>
          </cell>
        </row>
        <row r="1332">
          <cell r="E1332">
            <v>1406</v>
          </cell>
          <cell r="F1332" t="str">
            <v>San Bernardino - Mtn Vw &amp; Clstr</v>
          </cell>
          <cell r="G1332">
            <v>23780</v>
          </cell>
          <cell r="H1332">
            <v>34.095999999999997</v>
          </cell>
          <cell r="I1332">
            <v>-117.28700000000001</v>
          </cell>
          <cell r="J1332" t="str">
            <v>AHD</v>
          </cell>
          <cell r="K1332" t="str">
            <v>D</v>
          </cell>
          <cell r="L1332">
            <v>0</v>
          </cell>
          <cell r="M1332" t="str">
            <v>-HD</v>
          </cell>
          <cell r="N1332" t="str">
            <v>A</v>
          </cell>
          <cell r="O1332" t="str">
            <v>D</v>
          </cell>
          <cell r="P1332" t="str">
            <v>D</v>
          </cell>
          <cell r="Q1332" t="str">
            <v>-</v>
          </cell>
          <cell r="R1332">
            <v>0</v>
          </cell>
          <cell r="S1332" t="str">
            <v>D</v>
          </cell>
        </row>
        <row r="1333">
          <cell r="E1333">
            <v>1407</v>
          </cell>
          <cell r="F1333" t="str">
            <v>Colton - Hospital Complex FF</v>
          </cell>
          <cell r="G1333">
            <v>23788</v>
          </cell>
          <cell r="H1333">
            <v>34.073999999999998</v>
          </cell>
          <cell r="I1333">
            <v>-117.35</v>
          </cell>
          <cell r="J1333" t="str">
            <v>IHD</v>
          </cell>
          <cell r="K1333" t="str">
            <v>D</v>
          </cell>
          <cell r="L1333">
            <v>0</v>
          </cell>
          <cell r="M1333" t="str">
            <v>-HD</v>
          </cell>
          <cell r="N1333" t="str">
            <v>A</v>
          </cell>
          <cell r="O1333" t="str">
            <v>D</v>
          </cell>
          <cell r="P1333">
            <v>0</v>
          </cell>
          <cell r="Q1333" t="str">
            <v>-</v>
          </cell>
          <cell r="R1333">
            <v>0</v>
          </cell>
          <cell r="S1333" t="str">
            <v>D</v>
          </cell>
        </row>
        <row r="1334">
          <cell r="E1334">
            <v>1408</v>
          </cell>
          <cell r="F1334" t="str">
            <v>West Hills -  Roscoe &amp; Fallbrook</v>
          </cell>
          <cell r="G1334">
            <v>24804</v>
          </cell>
          <cell r="H1334">
            <v>34.219000000000001</v>
          </cell>
          <cell r="I1334">
            <v>-118.627</v>
          </cell>
          <cell r="J1334" t="str">
            <v>IHD</v>
          </cell>
          <cell r="K1334" t="str">
            <v>D</v>
          </cell>
          <cell r="L1334">
            <v>0</v>
          </cell>
          <cell r="M1334" t="str">
            <v>-HD</v>
          </cell>
          <cell r="N1334" t="str">
            <v>A</v>
          </cell>
          <cell r="O1334" t="str">
            <v>D</v>
          </cell>
          <cell r="P1334" t="str">
            <v>D</v>
          </cell>
          <cell r="Q1334" t="str">
            <v>-</v>
          </cell>
          <cell r="R1334">
            <v>0</v>
          </cell>
          <cell r="S1334" t="str">
            <v>D</v>
          </cell>
        </row>
        <row r="1335">
          <cell r="E1335">
            <v>1409</v>
          </cell>
          <cell r="F1335" t="str">
            <v>Northridge - Parthenia &amp; Lindley</v>
          </cell>
          <cell r="G1335">
            <v>24805</v>
          </cell>
          <cell r="H1335">
            <v>34.228999999999999</v>
          </cell>
          <cell r="I1335">
            <v>-118.527</v>
          </cell>
          <cell r="J1335" t="str">
            <v>IHD</v>
          </cell>
          <cell r="K1335" t="str">
            <v>D</v>
          </cell>
          <cell r="L1335">
            <v>0</v>
          </cell>
          <cell r="M1335" t="str">
            <v>-HD</v>
          </cell>
          <cell r="N1335" t="str">
            <v>A</v>
          </cell>
          <cell r="O1335" t="str">
            <v>D</v>
          </cell>
          <cell r="P1335" t="str">
            <v>D</v>
          </cell>
          <cell r="Q1335" t="str">
            <v>-</v>
          </cell>
          <cell r="R1335">
            <v>0</v>
          </cell>
          <cell r="S1335" t="str">
            <v>D</v>
          </cell>
        </row>
        <row r="1336">
          <cell r="E1336">
            <v>1413</v>
          </cell>
          <cell r="F1336" t="str">
            <v>Hollywood - Sunset &amp; Fairfax</v>
          </cell>
          <cell r="G1336">
            <v>24809</v>
          </cell>
          <cell r="H1336">
            <v>34.097000000000001</v>
          </cell>
          <cell r="I1336">
            <v>-118.352</v>
          </cell>
          <cell r="J1336" t="str">
            <v>IHB</v>
          </cell>
          <cell r="K1336" t="str">
            <v>B</v>
          </cell>
          <cell r="L1336">
            <v>0</v>
          </cell>
          <cell r="M1336" t="str">
            <v>-HB</v>
          </cell>
          <cell r="N1336" t="str">
            <v>A</v>
          </cell>
          <cell r="O1336" t="str">
            <v>C</v>
          </cell>
          <cell r="P1336" t="str">
            <v>D</v>
          </cell>
          <cell r="Q1336" t="str">
            <v>-</v>
          </cell>
          <cell r="R1336">
            <v>0</v>
          </cell>
          <cell r="S1336" t="str">
            <v>C</v>
          </cell>
        </row>
        <row r="1337">
          <cell r="E1337">
            <v>1414</v>
          </cell>
          <cell r="F1337" t="str">
            <v>San Bernardino - Medical Center</v>
          </cell>
          <cell r="G1337">
            <v>23898</v>
          </cell>
          <cell r="H1337">
            <v>34.134999999999998</v>
          </cell>
          <cell r="I1337">
            <v>-117.322</v>
          </cell>
          <cell r="J1337" t="str">
            <v>IHD</v>
          </cell>
          <cell r="K1337" t="str">
            <v>D</v>
          </cell>
          <cell r="L1337">
            <v>0</v>
          </cell>
          <cell r="M1337" t="str">
            <v>-HD</v>
          </cell>
          <cell r="N1337" t="str">
            <v>A</v>
          </cell>
          <cell r="O1337" t="str">
            <v>D</v>
          </cell>
          <cell r="P1337" t="str">
            <v>D</v>
          </cell>
          <cell r="Q1337" t="str">
            <v>-</v>
          </cell>
          <cell r="R1337">
            <v>0</v>
          </cell>
          <cell r="S1337" t="str">
            <v>D</v>
          </cell>
        </row>
        <row r="1338">
          <cell r="E1338">
            <v>1417</v>
          </cell>
          <cell r="F1338" t="str">
            <v>Yucaipa Valley - Calimesa &amp; Cnty</v>
          </cell>
          <cell r="G1338">
            <v>23920</v>
          </cell>
          <cell r="H1338">
            <v>34.003999999999998</v>
          </cell>
          <cell r="I1338">
            <v>-117.05800000000001</v>
          </cell>
          <cell r="J1338" t="str">
            <v>IQD</v>
          </cell>
          <cell r="K1338" t="str">
            <v>D</v>
          </cell>
          <cell r="L1338">
            <v>0</v>
          </cell>
          <cell r="M1338" t="str">
            <v>-QD</v>
          </cell>
          <cell r="N1338" t="str">
            <v>B</v>
          </cell>
          <cell r="O1338" t="str">
            <v>D</v>
          </cell>
          <cell r="P1338" t="str">
            <v>S</v>
          </cell>
          <cell r="Q1338" t="str">
            <v>-</v>
          </cell>
          <cell r="R1338">
            <v>0</v>
          </cell>
          <cell r="S1338" t="str">
            <v>C</v>
          </cell>
        </row>
        <row r="1339">
          <cell r="E1339">
            <v>1418</v>
          </cell>
          <cell r="F1339" t="str">
            <v>Los Angeles - Colorado &amp; Eagle Rock</v>
          </cell>
          <cell r="G1339">
            <v>24814</v>
          </cell>
          <cell r="H1339">
            <v>34.14</v>
          </cell>
          <cell r="I1339">
            <v>-118.21</v>
          </cell>
          <cell r="J1339" t="str">
            <v>IHB</v>
          </cell>
          <cell r="K1339" t="str">
            <v>B</v>
          </cell>
          <cell r="L1339">
            <v>0</v>
          </cell>
          <cell r="M1339" t="str">
            <v>-HB</v>
          </cell>
          <cell r="N1339" t="str">
            <v>A</v>
          </cell>
          <cell r="O1339" t="str">
            <v>C</v>
          </cell>
          <cell r="P1339" t="str">
            <v>S</v>
          </cell>
          <cell r="Q1339" t="str">
            <v>-</v>
          </cell>
          <cell r="R1339">
            <v>0</v>
          </cell>
          <cell r="S1339" t="str">
            <v>C</v>
          </cell>
        </row>
        <row r="1340">
          <cell r="E1340">
            <v>1419</v>
          </cell>
          <cell r="F1340" t="str">
            <v>North Hollywood - Laurel Canyon &amp; Sherman</v>
          </cell>
          <cell r="G1340">
            <v>24815</v>
          </cell>
          <cell r="H1340">
            <v>34.198999999999998</v>
          </cell>
          <cell r="I1340">
            <v>-118.396</v>
          </cell>
          <cell r="J1340" t="str">
            <v>IHD</v>
          </cell>
          <cell r="K1340" t="str">
            <v>D</v>
          </cell>
          <cell r="L1340">
            <v>0</v>
          </cell>
          <cell r="M1340" t="str">
            <v>-HD</v>
          </cell>
          <cell r="N1340" t="str">
            <v>A</v>
          </cell>
          <cell r="O1340" t="str">
            <v>D</v>
          </cell>
          <cell r="P1340" t="str">
            <v>D</v>
          </cell>
          <cell r="Q1340" t="str">
            <v>-</v>
          </cell>
          <cell r="R1340">
            <v>0</v>
          </cell>
          <cell r="S1340" t="str">
            <v>D</v>
          </cell>
        </row>
        <row r="1341">
          <cell r="E1341">
            <v>1420</v>
          </cell>
          <cell r="F1341" t="str">
            <v>Los Angeles - Vermont &amp; Pico</v>
          </cell>
          <cell r="G1341">
            <v>24816</v>
          </cell>
          <cell r="H1341">
            <v>34.048999999999999</v>
          </cell>
          <cell r="I1341">
            <v>-118.29</v>
          </cell>
          <cell r="J1341" t="str">
            <v>IQD</v>
          </cell>
          <cell r="K1341" t="str">
            <v>D</v>
          </cell>
          <cell r="L1341">
            <v>0</v>
          </cell>
          <cell r="M1341" t="str">
            <v>-QD</v>
          </cell>
          <cell r="N1341" t="str">
            <v>B</v>
          </cell>
          <cell r="O1341" t="str">
            <v>D</v>
          </cell>
          <cell r="P1341" t="str">
            <v>S</v>
          </cell>
          <cell r="Q1341" t="str">
            <v>-</v>
          </cell>
          <cell r="R1341">
            <v>0</v>
          </cell>
          <cell r="S1341" t="str">
            <v>D</v>
          </cell>
        </row>
        <row r="1342">
          <cell r="E1342">
            <v>1421</v>
          </cell>
          <cell r="F1342" t="str">
            <v>Helendale - Helendale &amp; Vista</v>
          </cell>
          <cell r="G1342">
            <v>23957</v>
          </cell>
          <cell r="H1342">
            <v>34.744</v>
          </cell>
          <cell r="I1342">
            <v>-117.334</v>
          </cell>
          <cell r="J1342" t="str">
            <v>IQC</v>
          </cell>
          <cell r="K1342" t="str">
            <v>C</v>
          </cell>
          <cell r="L1342">
            <v>0</v>
          </cell>
          <cell r="M1342" t="str">
            <v>-QC</v>
          </cell>
          <cell r="N1342" t="str">
            <v>A</v>
          </cell>
          <cell r="O1342" t="str">
            <v>D</v>
          </cell>
          <cell r="P1342" t="str">
            <v>S</v>
          </cell>
          <cell r="Q1342" t="str">
            <v>-</v>
          </cell>
          <cell r="R1342">
            <v>0</v>
          </cell>
          <cell r="S1342" t="str">
            <v>C</v>
          </cell>
        </row>
        <row r="1343">
          <cell r="E1343">
            <v>1422</v>
          </cell>
          <cell r="F1343" t="str">
            <v>Pinon Hills - Hwy 138 &amp; Mtn Road</v>
          </cell>
          <cell r="G1343">
            <v>23958</v>
          </cell>
          <cell r="H1343">
            <v>34.439</v>
          </cell>
          <cell r="I1343">
            <v>-117.64700000000001</v>
          </cell>
          <cell r="J1343" t="str">
            <v>IQC</v>
          </cell>
          <cell r="K1343" t="str">
            <v>C</v>
          </cell>
          <cell r="L1343">
            <v>0</v>
          </cell>
          <cell r="M1343" t="str">
            <v>-QC</v>
          </cell>
          <cell r="N1343" t="str">
            <v>A</v>
          </cell>
          <cell r="O1343" t="str">
            <v>D</v>
          </cell>
          <cell r="P1343" t="str">
            <v>S</v>
          </cell>
          <cell r="Q1343" t="str">
            <v>-</v>
          </cell>
          <cell r="R1343">
            <v>0</v>
          </cell>
          <cell r="S1343" t="str">
            <v>C</v>
          </cell>
        </row>
        <row r="1344">
          <cell r="E1344">
            <v>1423</v>
          </cell>
          <cell r="F1344" t="str">
            <v>Los Angeles - Veteran &amp; Wilshire</v>
          </cell>
          <cell r="G1344">
            <v>24819</v>
          </cell>
          <cell r="H1344">
            <v>34.06</v>
          </cell>
          <cell r="I1344">
            <v>-118.44799999999999</v>
          </cell>
          <cell r="J1344" t="str">
            <v>IHB</v>
          </cell>
          <cell r="K1344" t="str">
            <v>B</v>
          </cell>
          <cell r="L1344">
            <v>0</v>
          </cell>
          <cell r="M1344" t="str">
            <v>-HB</v>
          </cell>
          <cell r="N1344" t="str">
            <v>A</v>
          </cell>
          <cell r="O1344" t="str">
            <v>C</v>
          </cell>
          <cell r="P1344" t="str">
            <v>D</v>
          </cell>
          <cell r="Q1344" t="str">
            <v>-</v>
          </cell>
          <cell r="R1344">
            <v>0</v>
          </cell>
          <cell r="S1344" t="str">
            <v>C</v>
          </cell>
        </row>
        <row r="1345">
          <cell r="E1345">
            <v>1425</v>
          </cell>
          <cell r="F1345" t="str">
            <v>Los Angeles - Olive &amp; Pico</v>
          </cell>
          <cell r="G1345">
            <v>24838</v>
          </cell>
          <cell r="H1345">
            <v>34.036999999999999</v>
          </cell>
          <cell r="I1345">
            <v>-118.26300000000001</v>
          </cell>
          <cell r="J1345" t="str">
            <v>IHD</v>
          </cell>
          <cell r="K1345" t="str">
            <v>D</v>
          </cell>
          <cell r="L1345">
            <v>0</v>
          </cell>
          <cell r="M1345" t="str">
            <v>-HD</v>
          </cell>
          <cell r="N1345" t="str">
            <v>A</v>
          </cell>
          <cell r="O1345" t="str">
            <v>D</v>
          </cell>
          <cell r="P1345" t="str">
            <v>D</v>
          </cell>
          <cell r="Q1345" t="str">
            <v>-</v>
          </cell>
          <cell r="R1345">
            <v>0</v>
          </cell>
          <cell r="S1345" t="str">
            <v>D</v>
          </cell>
        </row>
        <row r="1346">
          <cell r="E1346">
            <v>1426</v>
          </cell>
          <cell r="F1346" t="str">
            <v>Pasadena - Fair Oaks &amp; Walnut</v>
          </cell>
          <cell r="G1346">
            <v>24691</v>
          </cell>
          <cell r="H1346">
            <v>34.149000000000001</v>
          </cell>
          <cell r="I1346">
            <v>-118.15</v>
          </cell>
          <cell r="J1346" t="str">
            <v>IQD</v>
          </cell>
          <cell r="K1346" t="str">
            <v>D</v>
          </cell>
          <cell r="L1346">
            <v>0</v>
          </cell>
          <cell r="M1346" t="str">
            <v>-QD</v>
          </cell>
          <cell r="N1346" t="str">
            <v>B</v>
          </cell>
          <cell r="O1346" t="str">
            <v>D</v>
          </cell>
          <cell r="P1346">
            <v>0</v>
          </cell>
          <cell r="Q1346" t="str">
            <v>-</v>
          </cell>
          <cell r="R1346">
            <v>0</v>
          </cell>
          <cell r="S1346" t="str">
            <v>C</v>
          </cell>
        </row>
        <row r="1347">
          <cell r="E1347">
            <v>1427</v>
          </cell>
          <cell r="F1347" t="str">
            <v>Pico Rivera - Durfee &amp; Whittier</v>
          </cell>
          <cell r="G1347">
            <v>24841</v>
          </cell>
          <cell r="H1347">
            <v>34.002000000000002</v>
          </cell>
          <cell r="I1347">
            <v>-118.077</v>
          </cell>
          <cell r="J1347" t="str">
            <v>IHD</v>
          </cell>
          <cell r="K1347" t="str">
            <v>D</v>
          </cell>
          <cell r="L1347">
            <v>0</v>
          </cell>
          <cell r="M1347" t="str">
            <v>-HD</v>
          </cell>
          <cell r="N1347" t="str">
            <v>A</v>
          </cell>
          <cell r="O1347" t="str">
            <v>D</v>
          </cell>
          <cell r="P1347" t="str">
            <v>D</v>
          </cell>
          <cell r="Q1347" t="str">
            <v>-</v>
          </cell>
          <cell r="R1347">
            <v>0</v>
          </cell>
          <cell r="S1347" t="str">
            <v>D</v>
          </cell>
        </row>
        <row r="1348">
          <cell r="E1348">
            <v>1429</v>
          </cell>
          <cell r="F1348" t="str">
            <v>Sylmar - County Hospital Grounds</v>
          </cell>
          <cell r="G1348">
            <v>24763</v>
          </cell>
          <cell r="H1348">
            <v>34.326999999999998</v>
          </cell>
          <cell r="I1348">
            <v>-118.444</v>
          </cell>
          <cell r="J1348" t="str">
            <v>IHB</v>
          </cell>
          <cell r="K1348" t="str">
            <v>B</v>
          </cell>
          <cell r="L1348">
            <v>0</v>
          </cell>
          <cell r="M1348" t="str">
            <v>-HB</v>
          </cell>
          <cell r="N1348" t="str">
            <v>A</v>
          </cell>
          <cell r="O1348" t="str">
            <v>C</v>
          </cell>
          <cell r="P1348" t="str">
            <v>S</v>
          </cell>
          <cell r="Q1348" t="str">
            <v>-</v>
          </cell>
          <cell r="R1348">
            <v>0</v>
          </cell>
          <cell r="S1348" t="str">
            <v>C</v>
          </cell>
        </row>
        <row r="1349">
          <cell r="E1349">
            <v>1431</v>
          </cell>
          <cell r="F1349" t="str">
            <v>Los Angeles - Beverly Blvd &amp; Virgil</v>
          </cell>
          <cell r="G1349">
            <v>24853</v>
          </cell>
          <cell r="H1349">
            <v>34.076999999999998</v>
          </cell>
          <cell r="I1349">
            <v>-118.286</v>
          </cell>
          <cell r="J1349" t="str">
            <v>IQD</v>
          </cell>
          <cell r="K1349" t="str">
            <v>D</v>
          </cell>
          <cell r="L1349">
            <v>0</v>
          </cell>
          <cell r="M1349" t="str">
            <v>-MD</v>
          </cell>
          <cell r="N1349" t="str">
            <v>C</v>
          </cell>
          <cell r="O1349" t="str">
            <v>D</v>
          </cell>
          <cell r="P1349" t="str">
            <v>S</v>
          </cell>
          <cell r="Q1349" t="str">
            <v>-</v>
          </cell>
          <cell r="R1349">
            <v>0</v>
          </cell>
          <cell r="S1349" t="str">
            <v>D</v>
          </cell>
        </row>
        <row r="1350">
          <cell r="E1350">
            <v>1432</v>
          </cell>
          <cell r="F1350" t="str">
            <v>Piru - Church St &amp; Camulos</v>
          </cell>
          <cell r="G1350">
            <v>24855</v>
          </cell>
          <cell r="H1350">
            <v>34.412999999999997</v>
          </cell>
          <cell r="I1350">
            <v>-118.79600000000001</v>
          </cell>
          <cell r="J1350" t="str">
            <v>IQC</v>
          </cell>
          <cell r="K1350" t="str">
            <v>C</v>
          </cell>
          <cell r="L1350">
            <v>0</v>
          </cell>
          <cell r="M1350" t="str">
            <v>-QC</v>
          </cell>
          <cell r="N1350" t="str">
            <v>A</v>
          </cell>
          <cell r="O1350" t="str">
            <v>D</v>
          </cell>
          <cell r="P1350" t="str">
            <v>S</v>
          </cell>
          <cell r="Q1350" t="str">
            <v>-</v>
          </cell>
          <cell r="R1350">
            <v>0</v>
          </cell>
          <cell r="S1350" t="str">
            <v>C</v>
          </cell>
        </row>
        <row r="1351">
          <cell r="E1351">
            <v>1435</v>
          </cell>
          <cell r="F1351" t="str">
            <v>Camarillo - Woodcreek &amp; Santa Rosa</v>
          </cell>
          <cell r="G1351">
            <v>24863</v>
          </cell>
          <cell r="H1351">
            <v>34.223999999999997</v>
          </cell>
          <cell r="I1351">
            <v>-118.994</v>
          </cell>
          <cell r="J1351" t="str">
            <v>IHB</v>
          </cell>
          <cell r="K1351" t="str">
            <v>B</v>
          </cell>
          <cell r="L1351">
            <v>0</v>
          </cell>
          <cell r="M1351" t="str">
            <v>-HB</v>
          </cell>
          <cell r="N1351" t="str">
            <v>A</v>
          </cell>
          <cell r="O1351" t="str">
            <v>C</v>
          </cell>
          <cell r="P1351" t="str">
            <v>S</v>
          </cell>
          <cell r="Q1351" t="str">
            <v>-</v>
          </cell>
          <cell r="R1351">
            <v>0</v>
          </cell>
          <cell r="S1351" t="str">
            <v>C</v>
          </cell>
        </row>
        <row r="1352">
          <cell r="E1352">
            <v>1436</v>
          </cell>
          <cell r="F1352" t="str">
            <v>Universal City - Hwy 101 &amp; Lankershim</v>
          </cell>
          <cell r="G1352">
            <v>24865</v>
          </cell>
          <cell r="H1352">
            <v>34.139000000000003</v>
          </cell>
          <cell r="I1352">
            <v>-118.364</v>
          </cell>
          <cell r="J1352" t="str">
            <v>IQD</v>
          </cell>
          <cell r="K1352" t="str">
            <v>D</v>
          </cell>
          <cell r="L1352">
            <v>0</v>
          </cell>
          <cell r="M1352" t="str">
            <v>-MD</v>
          </cell>
          <cell r="N1352" t="str">
            <v>C</v>
          </cell>
          <cell r="O1352" t="str">
            <v>D</v>
          </cell>
          <cell r="P1352" t="str">
            <v>S</v>
          </cell>
          <cell r="Q1352" t="str">
            <v>-</v>
          </cell>
          <cell r="R1352">
            <v>0</v>
          </cell>
          <cell r="S1352" t="str">
            <v>C</v>
          </cell>
        </row>
        <row r="1353">
          <cell r="E1353">
            <v>1438</v>
          </cell>
          <cell r="F1353" t="str">
            <v>Van Nuys - Civic Center Grounds</v>
          </cell>
          <cell r="G1353">
            <v>24867</v>
          </cell>
          <cell r="H1353">
            <v>34.183999999999997</v>
          </cell>
          <cell r="I1353">
            <v>-118.447</v>
          </cell>
          <cell r="J1353" t="str">
            <v>IHD</v>
          </cell>
          <cell r="K1353" t="str">
            <v>D</v>
          </cell>
          <cell r="L1353">
            <v>0</v>
          </cell>
          <cell r="M1353" t="str">
            <v>-HD</v>
          </cell>
          <cell r="N1353" t="str">
            <v>A</v>
          </cell>
          <cell r="O1353" t="str">
            <v>D</v>
          </cell>
          <cell r="P1353" t="str">
            <v>D</v>
          </cell>
          <cell r="Q1353" t="str">
            <v>-</v>
          </cell>
          <cell r="R1353">
            <v>0</v>
          </cell>
          <cell r="S1353" t="str">
            <v>D</v>
          </cell>
        </row>
        <row r="1354">
          <cell r="E1354">
            <v>1443</v>
          </cell>
          <cell r="F1354" t="str">
            <v>Ojai - Ojai Av &amp; Fairway Ln</v>
          </cell>
          <cell r="G1354">
            <v>25854</v>
          </cell>
          <cell r="H1354">
            <v>34.448</v>
          </cell>
          <cell r="I1354">
            <v>-119.23</v>
          </cell>
          <cell r="J1354" t="str">
            <v>IQD</v>
          </cell>
          <cell r="K1354" t="str">
            <v>D</v>
          </cell>
          <cell r="L1354">
            <v>0</v>
          </cell>
          <cell r="M1354" t="str">
            <v>-OD</v>
          </cell>
          <cell r="N1354" t="str">
            <v>C</v>
          </cell>
          <cell r="O1354" t="str">
            <v>D</v>
          </cell>
          <cell r="P1354" t="str">
            <v>S</v>
          </cell>
          <cell r="Q1354" t="str">
            <v>-</v>
          </cell>
          <cell r="R1354">
            <v>0</v>
          </cell>
          <cell r="S1354" t="str">
            <v>C</v>
          </cell>
        </row>
        <row r="1355">
          <cell r="E1355">
            <v>1444</v>
          </cell>
          <cell r="F1355" t="str">
            <v>Bakersfield - Stockdata &amp; California</v>
          </cell>
          <cell r="G1355">
            <v>35365</v>
          </cell>
          <cell r="H1355">
            <v>35.354999999999997</v>
          </cell>
          <cell r="I1355">
            <v>-119.054</v>
          </cell>
          <cell r="J1355" t="str">
            <v>IHD</v>
          </cell>
          <cell r="K1355" t="str">
            <v>D</v>
          </cell>
          <cell r="L1355">
            <v>0</v>
          </cell>
          <cell r="M1355" t="str">
            <v>-HD</v>
          </cell>
          <cell r="N1355" t="str">
            <v>A</v>
          </cell>
          <cell r="O1355" t="str">
            <v>D</v>
          </cell>
          <cell r="P1355" t="str">
            <v>D</v>
          </cell>
          <cell r="Q1355" t="str">
            <v>-</v>
          </cell>
          <cell r="R1355">
            <v>0</v>
          </cell>
          <cell r="S1355" t="str">
            <v>D</v>
          </cell>
        </row>
        <row r="1356">
          <cell r="E1356">
            <v>1445</v>
          </cell>
          <cell r="F1356" t="str">
            <v>Parkfield - Stone Corral 1E</v>
          </cell>
          <cell r="G1356">
            <v>36419</v>
          </cell>
          <cell r="H1356">
            <v>35.787999999999997</v>
          </cell>
          <cell r="I1356">
            <v>-120.294</v>
          </cell>
          <cell r="J1356" t="str">
            <v>IQD</v>
          </cell>
          <cell r="K1356" t="str">
            <v>D</v>
          </cell>
          <cell r="L1356">
            <v>0</v>
          </cell>
          <cell r="M1356" t="str">
            <v>-QD</v>
          </cell>
          <cell r="N1356" t="str">
            <v>B</v>
          </cell>
          <cell r="O1356" t="str">
            <v>D</v>
          </cell>
          <cell r="P1356" t="str">
            <v>D</v>
          </cell>
          <cell r="Q1356" t="str">
            <v>-</v>
          </cell>
          <cell r="R1356">
            <v>0</v>
          </cell>
          <cell r="S1356" t="str">
            <v>D</v>
          </cell>
        </row>
        <row r="1357">
          <cell r="E1357">
            <v>1462</v>
          </cell>
          <cell r="F1357" t="str">
            <v>Half Moon Bay - Hwy 101/Tunitas GeoArray</v>
          </cell>
          <cell r="G1357">
            <v>58964</v>
          </cell>
          <cell r="H1357">
            <v>37.36</v>
          </cell>
          <cell r="I1357">
            <v>-122.395</v>
          </cell>
          <cell r="J1357" t="str">
            <v>IQD</v>
          </cell>
          <cell r="K1357" t="str">
            <v>D</v>
          </cell>
          <cell r="L1357">
            <v>0</v>
          </cell>
          <cell r="M1357" t="str">
            <v>-PD</v>
          </cell>
          <cell r="N1357" t="str">
            <v>C</v>
          </cell>
          <cell r="O1357" t="str">
            <v>D</v>
          </cell>
          <cell r="P1357" t="str">
            <v>S</v>
          </cell>
          <cell r="Q1357" t="str">
            <v>-</v>
          </cell>
          <cell r="R1357">
            <v>0</v>
          </cell>
          <cell r="S1357" t="str">
            <v>C</v>
          </cell>
        </row>
        <row r="1358">
          <cell r="E1358">
            <v>1464</v>
          </cell>
          <cell r="F1358" t="str">
            <v>Napa - Napa College</v>
          </cell>
          <cell r="G1358">
            <v>68150</v>
          </cell>
          <cell r="H1358">
            <v>38.270000000000003</v>
          </cell>
          <cell r="I1358">
            <v>-122.276</v>
          </cell>
          <cell r="J1358" t="str">
            <v>AHD</v>
          </cell>
          <cell r="K1358" t="str">
            <v>D</v>
          </cell>
          <cell r="L1358">
            <v>0</v>
          </cell>
          <cell r="M1358" t="str">
            <v>-HD</v>
          </cell>
          <cell r="N1358" t="str">
            <v>B</v>
          </cell>
          <cell r="O1358" t="str">
            <v>D</v>
          </cell>
          <cell r="P1358" t="str">
            <v>D</v>
          </cell>
          <cell r="Q1358" t="str">
            <v>-</v>
          </cell>
          <cell r="R1358">
            <v>0</v>
          </cell>
          <cell r="S1358" t="str">
            <v>D</v>
          </cell>
        </row>
        <row r="1359">
          <cell r="E1359">
            <v>1465</v>
          </cell>
          <cell r="F1359" t="str">
            <v>Rohnert Park - Hwy 101 Geo Array</v>
          </cell>
          <cell r="G1359">
            <v>68797</v>
          </cell>
          <cell r="H1359">
            <v>38.35</v>
          </cell>
          <cell r="I1359">
            <v>-122.71</v>
          </cell>
          <cell r="J1359" t="str">
            <v>IHB</v>
          </cell>
          <cell r="K1359" t="str">
            <v>B</v>
          </cell>
          <cell r="L1359">
            <v>0</v>
          </cell>
          <cell r="M1359" t="str">
            <v>-HB</v>
          </cell>
          <cell r="N1359" t="str">
            <v>A</v>
          </cell>
          <cell r="O1359" t="str">
            <v>C</v>
          </cell>
          <cell r="P1359">
            <v>0</v>
          </cell>
          <cell r="Q1359" t="str">
            <v>-</v>
          </cell>
          <cell r="R1359">
            <v>0</v>
          </cell>
          <cell r="S1359" t="str">
            <v>C</v>
          </cell>
        </row>
        <row r="1360">
          <cell r="E1360">
            <v>1468</v>
          </cell>
          <cell r="F1360" t="str">
            <v>City of Commerce - Whittier &amp;</v>
          </cell>
          <cell r="G1360">
            <v>24941</v>
          </cell>
          <cell r="H1360">
            <v>34.018000000000001</v>
          </cell>
          <cell r="I1360">
            <v>-118.14700000000001</v>
          </cell>
          <cell r="J1360" t="str">
            <v>IQD</v>
          </cell>
          <cell r="K1360" t="str">
            <v>D</v>
          </cell>
          <cell r="L1360">
            <v>0</v>
          </cell>
          <cell r="M1360" t="str">
            <v>-QD</v>
          </cell>
          <cell r="N1360" t="str">
            <v>B</v>
          </cell>
          <cell r="O1360" t="str">
            <v>D</v>
          </cell>
          <cell r="P1360" t="str">
            <v>D</v>
          </cell>
          <cell r="Q1360" t="str">
            <v>-</v>
          </cell>
          <cell r="R1360">
            <v>0</v>
          </cell>
          <cell r="S1360" t="str">
            <v>D</v>
          </cell>
        </row>
        <row r="1361">
          <cell r="E1361">
            <v>1475</v>
          </cell>
          <cell r="F1361" t="str">
            <v>Big Sur - Hwy 1 &amp; Pfeiffer Cyn</v>
          </cell>
          <cell r="G1361">
            <v>47729</v>
          </cell>
          <cell r="H1361">
            <v>36.238999999999997</v>
          </cell>
          <cell r="I1361">
            <v>-121.774</v>
          </cell>
          <cell r="J1361" t="str">
            <v>IFA</v>
          </cell>
          <cell r="K1361" t="str">
            <v>A</v>
          </cell>
          <cell r="L1361">
            <v>0</v>
          </cell>
          <cell r="M1361" t="str">
            <v>-FA</v>
          </cell>
          <cell r="N1361" t="str">
            <v>C</v>
          </cell>
          <cell r="O1361" t="str">
            <v>B</v>
          </cell>
          <cell r="P1361" t="str">
            <v>S</v>
          </cell>
          <cell r="Q1361" t="str">
            <v>-</v>
          </cell>
          <cell r="R1361">
            <v>0</v>
          </cell>
          <cell r="S1361" t="str">
            <v>C</v>
          </cell>
        </row>
        <row r="1362">
          <cell r="E1362">
            <v>1477</v>
          </cell>
          <cell r="F1362" t="str">
            <v>Salinas - County Hospital Gnds</v>
          </cell>
          <cell r="G1362">
            <v>47762</v>
          </cell>
          <cell r="H1362">
            <v>36.697000000000003</v>
          </cell>
          <cell r="I1362">
            <v>-121.634</v>
          </cell>
          <cell r="J1362" t="str">
            <v>IHD</v>
          </cell>
          <cell r="K1362" t="str">
            <v>D</v>
          </cell>
          <cell r="L1362">
            <v>0</v>
          </cell>
          <cell r="M1362" t="str">
            <v>-HD</v>
          </cell>
          <cell r="N1362" t="str">
            <v>A</v>
          </cell>
          <cell r="O1362" t="str">
            <v>D</v>
          </cell>
          <cell r="P1362" t="str">
            <v>D</v>
          </cell>
          <cell r="Q1362" t="str">
            <v>-</v>
          </cell>
          <cell r="R1362">
            <v>0</v>
          </cell>
          <cell r="S1362" t="str">
            <v>D</v>
          </cell>
        </row>
        <row r="1363">
          <cell r="E1363">
            <v>1478</v>
          </cell>
          <cell r="F1363" t="str">
            <v>Santa Cruz - Co Office Bldg Gnds</v>
          </cell>
          <cell r="G1363">
            <v>48906</v>
          </cell>
          <cell r="H1363">
            <v>36.978000000000002</v>
          </cell>
          <cell r="I1363">
            <v>-122.021</v>
          </cell>
          <cell r="J1363" t="str">
            <v>IHD</v>
          </cell>
          <cell r="K1363" t="str">
            <v>D</v>
          </cell>
          <cell r="L1363">
            <v>0</v>
          </cell>
          <cell r="M1363" t="str">
            <v>-HD</v>
          </cell>
          <cell r="N1363" t="str">
            <v>A</v>
          </cell>
          <cell r="O1363" t="str">
            <v>D</v>
          </cell>
          <cell r="P1363" t="str">
            <v>D</v>
          </cell>
          <cell r="Q1363" t="str">
            <v>-</v>
          </cell>
          <cell r="R1363">
            <v>0</v>
          </cell>
          <cell r="S1363" t="str">
            <v>D</v>
          </cell>
        </row>
        <row r="1364">
          <cell r="E1364">
            <v>1479</v>
          </cell>
          <cell r="F1364" t="str">
            <v>Los Gatos - Lexington Dam</v>
          </cell>
          <cell r="G1364">
            <v>57180</v>
          </cell>
          <cell r="H1364">
            <v>37.201999999999998</v>
          </cell>
          <cell r="I1364">
            <v>-121.991</v>
          </cell>
          <cell r="J1364" t="str">
            <v>HFA</v>
          </cell>
          <cell r="K1364" t="str">
            <v>A</v>
          </cell>
          <cell r="L1364">
            <v>0</v>
          </cell>
          <cell r="M1364" t="str">
            <v>-FA</v>
          </cell>
          <cell r="N1364" t="str">
            <v>D</v>
          </cell>
          <cell r="O1364" t="str">
            <v>B</v>
          </cell>
          <cell r="P1364" t="str">
            <v>S</v>
          </cell>
          <cell r="Q1364" t="str">
            <v>-</v>
          </cell>
          <cell r="R1364">
            <v>0</v>
          </cell>
          <cell r="S1364" t="str">
            <v>B</v>
          </cell>
        </row>
        <row r="1365">
          <cell r="E1365">
            <v>1480</v>
          </cell>
          <cell r="F1365" t="str">
            <v>San Jose - Santa Teresa Hills</v>
          </cell>
          <cell r="G1365">
            <v>57563</v>
          </cell>
          <cell r="H1365">
            <v>37.21</v>
          </cell>
          <cell r="I1365">
            <v>-121.803</v>
          </cell>
          <cell r="J1365" t="str">
            <v>IFA</v>
          </cell>
          <cell r="K1365" t="str">
            <v>A</v>
          </cell>
          <cell r="L1365">
            <v>0</v>
          </cell>
          <cell r="M1365" t="str">
            <v>-FA</v>
          </cell>
          <cell r="N1365" t="str">
            <v>B</v>
          </cell>
          <cell r="O1365" t="str">
            <v>B</v>
          </cell>
          <cell r="P1365" t="str">
            <v>S</v>
          </cell>
          <cell r="Q1365" t="str">
            <v>-</v>
          </cell>
          <cell r="R1365">
            <v>0</v>
          </cell>
          <cell r="S1365" t="str">
            <v>C</v>
          </cell>
        </row>
        <row r="1366">
          <cell r="E1366">
            <v>1481</v>
          </cell>
          <cell r="F1366" t="str">
            <v>San Jose - Emory &amp; Bellrose</v>
          </cell>
          <cell r="G1366">
            <v>57600</v>
          </cell>
          <cell r="H1366">
            <v>37.329000000000001</v>
          </cell>
          <cell r="I1366">
            <v>-121.937</v>
          </cell>
          <cell r="J1366" t="str">
            <v>IHD</v>
          </cell>
          <cell r="K1366" t="str">
            <v>D</v>
          </cell>
          <cell r="L1366">
            <v>0</v>
          </cell>
          <cell r="M1366" t="str">
            <v>-HD</v>
          </cell>
          <cell r="N1366" t="str">
            <v>A</v>
          </cell>
          <cell r="O1366" t="str">
            <v>D</v>
          </cell>
          <cell r="P1366" t="str">
            <v>D</v>
          </cell>
          <cell r="Q1366" t="str">
            <v>-</v>
          </cell>
          <cell r="R1366">
            <v>0</v>
          </cell>
          <cell r="S1366" t="str">
            <v>D</v>
          </cell>
        </row>
        <row r="1367">
          <cell r="E1367">
            <v>1482</v>
          </cell>
          <cell r="F1367" t="str">
            <v>San Jose - S Clara Co Bldg Grnd</v>
          </cell>
          <cell r="G1367">
            <v>57604</v>
          </cell>
          <cell r="H1367">
            <v>37.353999999999999</v>
          </cell>
          <cell r="I1367">
            <v>-121.904</v>
          </cell>
          <cell r="J1367" t="str">
            <v>IHD</v>
          </cell>
          <cell r="K1367" t="str">
            <v>D</v>
          </cell>
          <cell r="L1367">
            <v>0</v>
          </cell>
          <cell r="M1367" t="str">
            <v>-HD</v>
          </cell>
          <cell r="N1367" t="str">
            <v>A</v>
          </cell>
          <cell r="O1367" t="str">
            <v>D</v>
          </cell>
          <cell r="P1367" t="str">
            <v>D</v>
          </cell>
          <cell r="Q1367" t="str">
            <v>-</v>
          </cell>
          <cell r="R1367">
            <v>0</v>
          </cell>
          <cell r="S1367" t="str">
            <v>D</v>
          </cell>
        </row>
        <row r="1368">
          <cell r="E1368">
            <v>1483</v>
          </cell>
          <cell r="F1368" t="str">
            <v>Santa Clara - Hwy 237/Alviso OVP</v>
          </cell>
          <cell r="G1368">
            <v>57748</v>
          </cell>
          <cell r="H1368">
            <v>37.42</v>
          </cell>
          <cell r="I1368">
            <v>-121.973</v>
          </cell>
          <cell r="J1368" t="str">
            <v>IHE</v>
          </cell>
          <cell r="K1368" t="str">
            <v>E</v>
          </cell>
          <cell r="L1368">
            <v>0</v>
          </cell>
          <cell r="M1368" t="str">
            <v>-HE</v>
          </cell>
          <cell r="N1368" t="str">
            <v>F</v>
          </cell>
          <cell r="O1368" t="str">
            <v>E</v>
          </cell>
          <cell r="P1368" t="str">
            <v>D</v>
          </cell>
          <cell r="Q1368" t="str">
            <v>-</v>
          </cell>
          <cell r="R1368">
            <v>0</v>
          </cell>
          <cell r="S1368" t="str">
            <v>D</v>
          </cell>
        </row>
        <row r="1369">
          <cell r="E1369">
            <v>1486</v>
          </cell>
          <cell r="F1369" t="str">
            <v>Lower Crystal Springs Dam dwnst</v>
          </cell>
          <cell r="G1369">
            <v>58233</v>
          </cell>
          <cell r="H1369">
            <v>37.529000000000003</v>
          </cell>
          <cell r="I1369">
            <v>-122.361</v>
          </cell>
          <cell r="J1369" t="str">
            <v>IFA</v>
          </cell>
          <cell r="K1369" t="str">
            <v>A</v>
          </cell>
          <cell r="L1369">
            <v>0</v>
          </cell>
          <cell r="M1369" t="str">
            <v>-FA</v>
          </cell>
          <cell r="N1369" t="str">
            <v>D</v>
          </cell>
          <cell r="O1369" t="str">
            <v>B</v>
          </cell>
          <cell r="P1369" t="str">
            <v>S</v>
          </cell>
          <cell r="Q1369" t="str">
            <v>-</v>
          </cell>
          <cell r="R1369">
            <v>0</v>
          </cell>
          <cell r="S1369" t="str">
            <v>C</v>
          </cell>
        </row>
        <row r="1370">
          <cell r="E1370">
            <v>1487</v>
          </cell>
          <cell r="F1370" t="str">
            <v>Oakland - Outer Harbor Wharf</v>
          </cell>
          <cell r="G1370">
            <v>58472</v>
          </cell>
          <cell r="H1370">
            <v>37.813000000000002</v>
          </cell>
          <cell r="I1370">
            <v>-122.31399999999999</v>
          </cell>
          <cell r="J1370" t="str">
            <v>IQD</v>
          </cell>
          <cell r="K1370" t="str">
            <v>D</v>
          </cell>
          <cell r="L1370">
            <v>0</v>
          </cell>
          <cell r="M1370" t="str">
            <v>-HE</v>
          </cell>
          <cell r="N1370" t="str">
            <v>F</v>
          </cell>
          <cell r="O1370" t="str">
            <v>D</v>
          </cell>
          <cell r="P1370" t="str">
            <v>D</v>
          </cell>
          <cell r="Q1370" t="str">
            <v>-</v>
          </cell>
          <cell r="R1370">
            <v>0</v>
          </cell>
          <cell r="S1370" t="str">
            <v>D</v>
          </cell>
        </row>
        <row r="1371">
          <cell r="E1371">
            <v>1488</v>
          </cell>
          <cell r="F1371" t="str">
            <v>Dumbarton Bridge West End FF</v>
          </cell>
          <cell r="G1371">
            <v>58664</v>
          </cell>
          <cell r="H1371">
            <v>37.491999999999997</v>
          </cell>
          <cell r="I1371">
            <v>-122.136</v>
          </cell>
          <cell r="J1371" t="str">
            <v>IHD</v>
          </cell>
          <cell r="K1371" t="str">
            <v>D</v>
          </cell>
          <cell r="L1371">
            <v>0</v>
          </cell>
          <cell r="M1371">
            <v>0</v>
          </cell>
          <cell r="N1371" t="str">
            <v>A</v>
          </cell>
          <cell r="O1371" t="str">
            <v>D</v>
          </cell>
          <cell r="P1371" t="str">
            <v>D</v>
          </cell>
          <cell r="Q1371" t="str">
            <v>-</v>
          </cell>
          <cell r="R1371">
            <v>0</v>
          </cell>
          <cell r="S1371" t="str">
            <v>D</v>
          </cell>
        </row>
        <row r="1372">
          <cell r="E1372">
            <v>1490</v>
          </cell>
          <cell r="F1372" t="str">
            <v>Olema - Point Reyes Station</v>
          </cell>
          <cell r="G1372">
            <v>68003</v>
          </cell>
          <cell r="H1372">
            <v>38.042999999999999</v>
          </cell>
          <cell r="I1372">
            <v>-122.797</v>
          </cell>
          <cell r="J1372" t="str">
            <v>IHB</v>
          </cell>
          <cell r="K1372" t="str">
            <v>B</v>
          </cell>
          <cell r="L1372">
            <v>0</v>
          </cell>
          <cell r="M1372" t="str">
            <v>-HB</v>
          </cell>
          <cell r="N1372" t="str">
            <v>A</v>
          </cell>
          <cell r="O1372" t="str">
            <v>C</v>
          </cell>
          <cell r="P1372" t="str">
            <v>S</v>
          </cell>
          <cell r="Q1372" t="str">
            <v>-</v>
          </cell>
          <cell r="R1372">
            <v>0</v>
          </cell>
          <cell r="S1372" t="str">
            <v>C</v>
          </cell>
        </row>
        <row r="1373">
          <cell r="E1373">
            <v>1493</v>
          </cell>
          <cell r="F1373" t="str">
            <v>Gachesar</v>
          </cell>
          <cell r="G1373">
            <v>-999</v>
          </cell>
          <cell r="H1373">
            <v>36.11</v>
          </cell>
          <cell r="I1373">
            <v>51.31</v>
          </cell>
          <cell r="J1373" t="str">
            <v>AQD</v>
          </cell>
          <cell r="K1373" t="str">
            <v>D</v>
          </cell>
          <cell r="L1373">
            <v>0</v>
          </cell>
          <cell r="M1373">
            <v>0</v>
          </cell>
          <cell r="N1373" t="str">
            <v>C</v>
          </cell>
          <cell r="O1373" t="str">
            <v>D</v>
          </cell>
          <cell r="P1373">
            <v>0</v>
          </cell>
          <cell r="Q1373" t="str">
            <v>-</v>
          </cell>
          <cell r="R1373">
            <v>0</v>
          </cell>
          <cell r="S1373" t="str">
            <v>C</v>
          </cell>
        </row>
        <row r="1374">
          <cell r="E1374">
            <v>1494</v>
          </cell>
          <cell r="F1374" t="str">
            <v>Juneau Fisheries Lab</v>
          </cell>
          <cell r="G1374">
            <v>2708</v>
          </cell>
          <cell r="H1374">
            <v>58.381999999999998</v>
          </cell>
          <cell r="I1374">
            <v>-134.642</v>
          </cell>
          <cell r="J1374" t="str">
            <v>CKA</v>
          </cell>
          <cell r="K1374" t="str">
            <v>A</v>
          </cell>
          <cell r="L1374">
            <v>0</v>
          </cell>
          <cell r="M1374">
            <v>0</v>
          </cell>
          <cell r="N1374" t="str">
            <v>C</v>
          </cell>
          <cell r="O1374" t="str">
            <v>B</v>
          </cell>
          <cell r="P1374">
            <v>0</v>
          </cell>
          <cell r="Q1374" t="str">
            <v>-</v>
          </cell>
          <cell r="R1374">
            <v>0</v>
          </cell>
          <cell r="S1374" t="str">
            <v>C</v>
          </cell>
        </row>
        <row r="1375">
          <cell r="E1375">
            <v>1495</v>
          </cell>
          <cell r="F1375" t="str">
            <v>Abbar</v>
          </cell>
          <cell r="G1375">
            <v>-999</v>
          </cell>
          <cell r="H1375">
            <v>36.92</v>
          </cell>
          <cell r="I1375">
            <v>48.95</v>
          </cell>
          <cell r="J1375" t="str">
            <v>IHD</v>
          </cell>
          <cell r="K1375" t="str">
            <v>D</v>
          </cell>
          <cell r="L1375">
            <v>0</v>
          </cell>
          <cell r="M1375">
            <v>0</v>
          </cell>
          <cell r="N1375" t="str">
            <v>F</v>
          </cell>
          <cell r="O1375" t="str">
            <v>D</v>
          </cell>
          <cell r="P1375">
            <v>0</v>
          </cell>
          <cell r="Q1375" t="str">
            <v>-</v>
          </cell>
          <cell r="R1375">
            <v>0</v>
          </cell>
          <cell r="S1375" t="str">
            <v>C</v>
          </cell>
        </row>
        <row r="1376">
          <cell r="E1376">
            <v>1496</v>
          </cell>
          <cell r="F1376" t="str">
            <v>Abhar</v>
          </cell>
          <cell r="G1376">
            <v>-999</v>
          </cell>
          <cell r="H1376">
            <v>36.15</v>
          </cell>
          <cell r="I1376">
            <v>49.22</v>
          </cell>
          <cell r="J1376" t="str">
            <v>IHD</v>
          </cell>
          <cell r="K1376" t="str">
            <v>D</v>
          </cell>
          <cell r="L1376">
            <v>0</v>
          </cell>
          <cell r="M1376">
            <v>0</v>
          </cell>
          <cell r="N1376" t="str">
            <v>F</v>
          </cell>
          <cell r="O1376" t="str">
            <v>D</v>
          </cell>
          <cell r="P1376">
            <v>0</v>
          </cell>
          <cell r="Q1376" t="str">
            <v>-</v>
          </cell>
          <cell r="R1376">
            <v>0</v>
          </cell>
          <cell r="S1376" t="str">
            <v>D</v>
          </cell>
        </row>
        <row r="1377">
          <cell r="E1377">
            <v>1497</v>
          </cell>
          <cell r="F1377" t="str">
            <v>CHY030</v>
          </cell>
          <cell r="G1377">
            <v>-999</v>
          </cell>
          <cell r="H1377">
            <v>23.644300000000001</v>
          </cell>
          <cell r="I1377">
            <v>120.47580000000001</v>
          </cell>
          <cell r="J1377" t="str">
            <v>IHD</v>
          </cell>
          <cell r="K1377" t="str">
            <v>D</v>
          </cell>
          <cell r="L1377">
            <v>0</v>
          </cell>
          <cell r="M1377">
            <v>0</v>
          </cell>
          <cell r="N1377" t="str">
            <v>A</v>
          </cell>
          <cell r="O1377" t="str">
            <v>D</v>
          </cell>
          <cell r="P1377">
            <v>0</v>
          </cell>
          <cell r="Q1377" t="str">
            <v>-</v>
          </cell>
          <cell r="R1377">
            <v>0</v>
          </cell>
          <cell r="S1377" t="str">
            <v>D</v>
          </cell>
        </row>
        <row r="1378">
          <cell r="E1378">
            <v>1498</v>
          </cell>
          <cell r="F1378" t="str">
            <v>CHY037</v>
          </cell>
          <cell r="G1378">
            <v>-999</v>
          </cell>
          <cell r="H1378">
            <v>23.5562</v>
          </cell>
          <cell r="I1378">
            <v>120.42019999999999</v>
          </cell>
          <cell r="J1378" t="str">
            <v>OHD</v>
          </cell>
          <cell r="K1378" t="str">
            <v>D</v>
          </cell>
          <cell r="L1378">
            <v>0</v>
          </cell>
          <cell r="M1378">
            <v>0</v>
          </cell>
          <cell r="N1378" t="str">
            <v>A</v>
          </cell>
          <cell r="O1378" t="str">
            <v>D</v>
          </cell>
          <cell r="P1378">
            <v>0</v>
          </cell>
          <cell r="Q1378" t="str">
            <v>-</v>
          </cell>
          <cell r="R1378">
            <v>0</v>
          </cell>
          <cell r="S1378" t="str">
            <v>D</v>
          </cell>
        </row>
        <row r="1379">
          <cell r="E1379">
            <v>1499</v>
          </cell>
          <cell r="F1379" t="str">
            <v>CHY056</v>
          </cell>
          <cell r="G1379">
            <v>-999</v>
          </cell>
          <cell r="H1379">
            <v>23.262699999999999</v>
          </cell>
          <cell r="I1379">
            <v>120.1315</v>
          </cell>
          <cell r="J1379" t="str">
            <v>IHE</v>
          </cell>
          <cell r="K1379" t="str">
            <v>E</v>
          </cell>
          <cell r="L1379">
            <v>0</v>
          </cell>
          <cell r="M1379">
            <v>0</v>
          </cell>
          <cell r="N1379" t="str">
            <v>A</v>
          </cell>
          <cell r="O1379" t="str">
            <v>E</v>
          </cell>
          <cell r="P1379">
            <v>0</v>
          </cell>
          <cell r="Q1379" t="str">
            <v>-</v>
          </cell>
          <cell r="R1379">
            <v>0</v>
          </cell>
          <cell r="S1379" t="str">
            <v>D</v>
          </cell>
        </row>
        <row r="1380">
          <cell r="E1380">
            <v>1500</v>
          </cell>
          <cell r="F1380" t="str">
            <v>CHY075</v>
          </cell>
          <cell r="G1380">
            <v>-999</v>
          </cell>
          <cell r="H1380">
            <v>23.5672</v>
          </cell>
          <cell r="I1380">
            <v>119.5552</v>
          </cell>
          <cell r="J1380" t="str">
            <v>IVA</v>
          </cell>
          <cell r="K1380" t="str">
            <v>A</v>
          </cell>
          <cell r="L1380">
            <v>0</v>
          </cell>
          <cell r="M1380">
            <v>0</v>
          </cell>
          <cell r="N1380" t="str">
            <v>C</v>
          </cell>
          <cell r="O1380" t="str">
            <v>B</v>
          </cell>
          <cell r="P1380">
            <v>0</v>
          </cell>
          <cell r="Q1380" t="str">
            <v>-</v>
          </cell>
          <cell r="R1380">
            <v>0</v>
          </cell>
          <cell r="S1380" t="str">
            <v>C</v>
          </cell>
        </row>
        <row r="1381">
          <cell r="E1381">
            <v>1501</v>
          </cell>
          <cell r="F1381" t="str">
            <v>CHY111</v>
          </cell>
          <cell r="G1381">
            <v>-999</v>
          </cell>
          <cell r="H1381">
            <v>23.7912</v>
          </cell>
          <cell r="I1381">
            <v>120.2273</v>
          </cell>
          <cell r="J1381" t="str">
            <v>IHD</v>
          </cell>
          <cell r="K1381" t="str">
            <v>D</v>
          </cell>
          <cell r="L1381">
            <v>0</v>
          </cell>
          <cell r="M1381">
            <v>0</v>
          </cell>
          <cell r="N1381" t="str">
            <v>A</v>
          </cell>
          <cell r="O1381" t="str">
            <v>D</v>
          </cell>
          <cell r="P1381">
            <v>0</v>
          </cell>
          <cell r="Q1381" t="str">
            <v>-</v>
          </cell>
          <cell r="R1381">
            <v>0</v>
          </cell>
          <cell r="S1381" t="str">
            <v>D</v>
          </cell>
        </row>
        <row r="1382">
          <cell r="E1382">
            <v>1502</v>
          </cell>
          <cell r="F1382" t="str">
            <v>CHY112</v>
          </cell>
          <cell r="G1382">
            <v>-999</v>
          </cell>
          <cell r="H1382">
            <v>23.703499999999998</v>
          </cell>
          <cell r="I1382">
            <v>120.18300000000001</v>
          </cell>
          <cell r="J1382" t="str">
            <v>IHD</v>
          </cell>
          <cell r="K1382" t="str">
            <v>D</v>
          </cell>
          <cell r="L1382">
            <v>0</v>
          </cell>
          <cell r="M1382">
            <v>0</v>
          </cell>
          <cell r="N1382" t="str">
            <v>A</v>
          </cell>
          <cell r="O1382" t="str">
            <v>D</v>
          </cell>
          <cell r="P1382">
            <v>0</v>
          </cell>
          <cell r="Q1382" t="str">
            <v>-</v>
          </cell>
          <cell r="R1382">
            <v>0</v>
          </cell>
          <cell r="S1382" t="str">
            <v>D</v>
          </cell>
        </row>
        <row r="1383">
          <cell r="E1383">
            <v>1503</v>
          </cell>
          <cell r="F1383" t="str">
            <v>CHY114</v>
          </cell>
          <cell r="G1383">
            <v>-999</v>
          </cell>
          <cell r="H1383">
            <v>23.037199999999999</v>
          </cell>
          <cell r="I1383">
            <v>120.1187</v>
          </cell>
          <cell r="J1383" t="str">
            <v>IHD</v>
          </cell>
          <cell r="K1383" t="str">
            <v>D</v>
          </cell>
          <cell r="L1383">
            <v>0</v>
          </cell>
          <cell r="M1383">
            <v>0</v>
          </cell>
          <cell r="N1383" t="str">
            <v>A</v>
          </cell>
          <cell r="O1383" t="str">
            <v>D</v>
          </cell>
          <cell r="P1383">
            <v>0</v>
          </cell>
          <cell r="Q1383" t="str">
            <v>-</v>
          </cell>
          <cell r="R1383">
            <v>0</v>
          </cell>
          <cell r="S1383" t="str">
            <v>D</v>
          </cell>
        </row>
        <row r="1384">
          <cell r="E1384">
            <v>1504</v>
          </cell>
          <cell r="F1384" t="str">
            <v>CHY115</v>
          </cell>
          <cell r="G1384">
            <v>-999</v>
          </cell>
          <cell r="H1384">
            <v>23.149000000000001</v>
          </cell>
          <cell r="I1384">
            <v>120.07899999999999</v>
          </cell>
          <cell r="J1384" t="str">
            <v>IHD</v>
          </cell>
          <cell r="K1384" t="str">
            <v>D</v>
          </cell>
          <cell r="L1384">
            <v>0</v>
          </cell>
          <cell r="M1384">
            <v>0</v>
          </cell>
          <cell r="N1384" t="str">
            <v>A</v>
          </cell>
          <cell r="O1384" t="str">
            <v>D</v>
          </cell>
          <cell r="P1384">
            <v>0</v>
          </cell>
          <cell r="Q1384" t="str">
            <v>-</v>
          </cell>
          <cell r="R1384">
            <v>0</v>
          </cell>
          <cell r="S1384" t="str">
            <v>D</v>
          </cell>
        </row>
        <row r="1385">
          <cell r="E1385">
            <v>1505</v>
          </cell>
          <cell r="F1385" t="str">
            <v>ILA019</v>
          </cell>
          <cell r="G1385">
            <v>-999</v>
          </cell>
          <cell r="H1385">
            <v>24.643699999999999</v>
          </cell>
          <cell r="I1385">
            <v>121.69119999999999</v>
          </cell>
          <cell r="J1385" t="str">
            <v>IMA</v>
          </cell>
          <cell r="K1385" t="str">
            <v>A</v>
          </cell>
          <cell r="L1385">
            <v>0</v>
          </cell>
          <cell r="M1385">
            <v>0</v>
          </cell>
          <cell r="N1385" t="str">
            <v>C</v>
          </cell>
          <cell r="O1385" t="str">
            <v>B</v>
          </cell>
          <cell r="P1385">
            <v>0</v>
          </cell>
          <cell r="Q1385" t="str">
            <v>-</v>
          </cell>
          <cell r="R1385">
            <v>0</v>
          </cell>
          <cell r="S1385" t="str">
            <v>C</v>
          </cell>
        </row>
        <row r="1386">
          <cell r="E1386">
            <v>1506</v>
          </cell>
          <cell r="F1386" t="str">
            <v>ILA028</v>
          </cell>
          <cell r="G1386">
            <v>-999</v>
          </cell>
          <cell r="H1386">
            <v>24.755500000000001</v>
          </cell>
          <cell r="I1386">
            <v>121.747</v>
          </cell>
          <cell r="J1386" t="str">
            <v>MHE</v>
          </cell>
          <cell r="K1386" t="str">
            <v>E</v>
          </cell>
          <cell r="L1386">
            <v>0</v>
          </cell>
          <cell r="M1386">
            <v>0</v>
          </cell>
          <cell r="N1386" t="str">
            <v>A</v>
          </cell>
          <cell r="O1386" t="str">
            <v>E</v>
          </cell>
          <cell r="P1386">
            <v>0</v>
          </cell>
          <cell r="Q1386" t="str">
            <v>-</v>
          </cell>
          <cell r="R1386">
            <v>0</v>
          </cell>
          <cell r="S1386" t="str">
            <v>D</v>
          </cell>
        </row>
        <row r="1387">
          <cell r="E1387">
            <v>1507</v>
          </cell>
          <cell r="F1387" t="str">
            <v>KAU017</v>
          </cell>
          <cell r="G1387">
            <v>-999</v>
          </cell>
          <cell r="H1387">
            <v>22.509</v>
          </cell>
          <cell r="I1387">
            <v>120.3862</v>
          </cell>
          <cell r="J1387" t="str">
            <v>IHD</v>
          </cell>
          <cell r="K1387" t="str">
            <v>D</v>
          </cell>
          <cell r="L1387">
            <v>0</v>
          </cell>
          <cell r="M1387">
            <v>0</v>
          </cell>
          <cell r="N1387" t="str">
            <v>A</v>
          </cell>
          <cell r="O1387" t="str">
            <v>D</v>
          </cell>
          <cell r="P1387">
            <v>0</v>
          </cell>
          <cell r="Q1387" t="str">
            <v>-</v>
          </cell>
          <cell r="R1387">
            <v>0</v>
          </cell>
          <cell r="S1387" t="str">
            <v>D</v>
          </cell>
        </row>
        <row r="1388">
          <cell r="E1388">
            <v>1508</v>
          </cell>
          <cell r="F1388" t="str">
            <v>KAU035</v>
          </cell>
          <cell r="G1388">
            <v>-999</v>
          </cell>
          <cell r="H1388">
            <v>22.5488</v>
          </cell>
          <cell r="I1388">
            <v>120.53270000000001</v>
          </cell>
          <cell r="J1388" t="str">
            <v>IHD</v>
          </cell>
          <cell r="K1388" t="str">
            <v>D</v>
          </cell>
          <cell r="L1388">
            <v>0</v>
          </cell>
          <cell r="M1388">
            <v>0</v>
          </cell>
          <cell r="N1388" t="str">
            <v>A</v>
          </cell>
          <cell r="O1388" t="str">
            <v>D</v>
          </cell>
          <cell r="P1388">
            <v>0</v>
          </cell>
          <cell r="Q1388" t="str">
            <v>-</v>
          </cell>
          <cell r="R1388">
            <v>0</v>
          </cell>
          <cell r="S1388" t="str">
            <v>D</v>
          </cell>
        </row>
        <row r="1389">
          <cell r="E1389">
            <v>1509</v>
          </cell>
          <cell r="F1389" t="str">
            <v>KAU036</v>
          </cell>
          <cell r="G1389">
            <v>-999</v>
          </cell>
          <cell r="H1389">
            <v>22.472999999999999</v>
          </cell>
          <cell r="I1389">
            <v>120.5427</v>
          </cell>
          <cell r="J1389" t="str">
            <v>IHD</v>
          </cell>
          <cell r="K1389" t="str">
            <v>D</v>
          </cell>
          <cell r="L1389">
            <v>0</v>
          </cell>
          <cell r="M1389">
            <v>0</v>
          </cell>
          <cell r="N1389" t="str">
            <v>A</v>
          </cell>
          <cell r="O1389" t="str">
            <v>D</v>
          </cell>
          <cell r="P1389">
            <v>0</v>
          </cell>
          <cell r="Q1389" t="str">
            <v>-</v>
          </cell>
          <cell r="R1389">
            <v>0</v>
          </cell>
          <cell r="S1389" t="str">
            <v>D</v>
          </cell>
        </row>
        <row r="1390">
          <cell r="E1390">
            <v>1510</v>
          </cell>
          <cell r="F1390" t="str">
            <v>KAU045</v>
          </cell>
          <cell r="G1390">
            <v>-999</v>
          </cell>
          <cell r="H1390">
            <v>22.567799999999998</v>
          </cell>
          <cell r="I1390">
            <v>120.30800000000001</v>
          </cell>
          <cell r="J1390" t="str">
            <v>IHD</v>
          </cell>
          <cell r="K1390" t="str">
            <v>D</v>
          </cell>
          <cell r="L1390">
            <v>0</v>
          </cell>
          <cell r="M1390">
            <v>0</v>
          </cell>
          <cell r="N1390" t="str">
            <v>F</v>
          </cell>
          <cell r="O1390" t="str">
            <v>D</v>
          </cell>
          <cell r="P1390">
            <v>0</v>
          </cell>
          <cell r="Q1390" t="str">
            <v>-</v>
          </cell>
          <cell r="R1390">
            <v>0</v>
          </cell>
          <cell r="S1390" t="str">
            <v>E</v>
          </cell>
        </row>
        <row r="1391">
          <cell r="E1391">
            <v>1511</v>
          </cell>
          <cell r="F1391" t="str">
            <v>KAU055</v>
          </cell>
          <cell r="G1391">
            <v>-999</v>
          </cell>
          <cell r="H1391">
            <v>22.5747</v>
          </cell>
          <cell r="I1391">
            <v>120.3353</v>
          </cell>
          <cell r="J1391" t="str">
            <v>IHD</v>
          </cell>
          <cell r="K1391" t="str">
            <v>D</v>
          </cell>
          <cell r="L1391">
            <v>0</v>
          </cell>
          <cell r="M1391">
            <v>0</v>
          </cell>
          <cell r="N1391" t="str">
            <v>A</v>
          </cell>
          <cell r="O1391" t="str">
            <v>D</v>
          </cell>
          <cell r="P1391">
            <v>0</v>
          </cell>
          <cell r="Q1391" t="str">
            <v>-</v>
          </cell>
          <cell r="R1391">
            <v>0</v>
          </cell>
          <cell r="S1391" t="str">
            <v>D</v>
          </cell>
        </row>
        <row r="1392">
          <cell r="E1392">
            <v>1512</v>
          </cell>
          <cell r="F1392" t="str">
            <v>KAU056</v>
          </cell>
          <cell r="G1392">
            <v>-999</v>
          </cell>
          <cell r="H1392">
            <v>22.553799999999999</v>
          </cell>
          <cell r="I1392">
            <v>120.3437</v>
          </cell>
          <cell r="J1392" t="str">
            <v>IHD</v>
          </cell>
          <cell r="K1392" t="str">
            <v>D</v>
          </cell>
          <cell r="L1392">
            <v>0</v>
          </cell>
          <cell r="M1392">
            <v>0</v>
          </cell>
          <cell r="N1392" t="str">
            <v>A</v>
          </cell>
          <cell r="O1392" t="str">
            <v>D</v>
          </cell>
          <cell r="P1392">
            <v>0</v>
          </cell>
          <cell r="Q1392" t="str">
            <v>-</v>
          </cell>
          <cell r="R1392">
            <v>0</v>
          </cell>
          <cell r="S1392" t="str">
            <v>D</v>
          </cell>
        </row>
        <row r="1393">
          <cell r="E1393">
            <v>1513</v>
          </cell>
          <cell r="F1393" t="str">
            <v>KAU089</v>
          </cell>
          <cell r="G1393">
            <v>-999</v>
          </cell>
          <cell r="H1393">
            <v>22.480499999999999</v>
          </cell>
          <cell r="I1393">
            <v>120.40300000000001</v>
          </cell>
          <cell r="J1393" t="str">
            <v>LHD</v>
          </cell>
          <cell r="K1393" t="str">
            <v>D</v>
          </cell>
          <cell r="L1393">
            <v>0</v>
          </cell>
          <cell r="M1393">
            <v>0</v>
          </cell>
          <cell r="N1393" t="str">
            <v>A</v>
          </cell>
          <cell r="O1393" t="str">
            <v>D</v>
          </cell>
          <cell r="P1393">
            <v>0</v>
          </cell>
          <cell r="Q1393" t="str">
            <v>-</v>
          </cell>
          <cell r="R1393">
            <v>0</v>
          </cell>
          <cell r="S1393" t="str">
            <v>D</v>
          </cell>
        </row>
        <row r="1394">
          <cell r="E1394">
            <v>1514</v>
          </cell>
          <cell r="F1394" t="str">
            <v>Ocean Floor SEMS III</v>
          </cell>
          <cell r="G1394">
            <v>-999</v>
          </cell>
          <cell r="H1394">
            <v>33.57</v>
          </cell>
          <cell r="I1394">
            <v>-118.13</v>
          </cell>
          <cell r="J1394" t="str">
            <v>IMA</v>
          </cell>
          <cell r="K1394" t="str">
            <v>A</v>
          </cell>
          <cell r="L1394">
            <v>0</v>
          </cell>
          <cell r="M1394">
            <v>0</v>
          </cell>
          <cell r="N1394" t="str">
            <v>C</v>
          </cell>
          <cell r="O1394" t="str">
            <v>B</v>
          </cell>
          <cell r="P1394">
            <v>0</v>
          </cell>
          <cell r="Q1394" t="str">
            <v>-</v>
          </cell>
          <cell r="R1394">
            <v>0</v>
          </cell>
          <cell r="S1394" t="str">
            <v>C</v>
          </cell>
        </row>
        <row r="1395">
          <cell r="E1395">
            <v>1515</v>
          </cell>
          <cell r="F1395" t="str">
            <v>Qazvin</v>
          </cell>
          <cell r="G1395">
            <v>-999</v>
          </cell>
          <cell r="H1395">
            <v>36.26</v>
          </cell>
          <cell r="I1395">
            <v>50</v>
          </cell>
          <cell r="J1395" t="str">
            <v>AQD</v>
          </cell>
          <cell r="K1395" t="str">
            <v>D</v>
          </cell>
          <cell r="L1395">
            <v>0</v>
          </cell>
          <cell r="M1395">
            <v>0</v>
          </cell>
          <cell r="N1395" t="str">
            <v>A</v>
          </cell>
          <cell r="O1395" t="str">
            <v>D</v>
          </cell>
          <cell r="P1395">
            <v>0</v>
          </cell>
          <cell r="Q1395" t="str">
            <v>-</v>
          </cell>
          <cell r="R1395">
            <v>0</v>
          </cell>
          <cell r="S1395" t="str">
            <v>D</v>
          </cell>
        </row>
        <row r="1396">
          <cell r="E1396">
            <v>1516</v>
          </cell>
          <cell r="F1396" t="str">
            <v>Rudsar</v>
          </cell>
          <cell r="G1396">
            <v>-999</v>
          </cell>
          <cell r="H1396">
            <v>37.130000000000003</v>
          </cell>
          <cell r="I1396">
            <v>50.3</v>
          </cell>
          <cell r="J1396" t="str">
            <v>IHD</v>
          </cell>
          <cell r="K1396" t="str">
            <v>D</v>
          </cell>
          <cell r="L1396">
            <v>0</v>
          </cell>
          <cell r="M1396">
            <v>0</v>
          </cell>
          <cell r="N1396" t="str">
            <v>A</v>
          </cell>
          <cell r="O1396" t="str">
            <v>D</v>
          </cell>
          <cell r="P1396">
            <v>0</v>
          </cell>
          <cell r="Q1396" t="str">
            <v>-</v>
          </cell>
          <cell r="R1396">
            <v>0</v>
          </cell>
          <cell r="S1396" t="str">
            <v>D</v>
          </cell>
        </row>
        <row r="1397">
          <cell r="E1397">
            <v>1517</v>
          </cell>
          <cell r="F1397" t="str">
            <v>Station #1-Lathrop Wells</v>
          </cell>
          <cell r="G1397">
            <v>-999</v>
          </cell>
          <cell r="H1397">
            <v>36.64</v>
          </cell>
          <cell r="I1397">
            <v>-116.4</v>
          </cell>
          <cell r="J1397" t="str">
            <v>IQD</v>
          </cell>
          <cell r="K1397" t="str">
            <v>D</v>
          </cell>
          <cell r="L1397">
            <v>0</v>
          </cell>
          <cell r="M1397">
            <v>0</v>
          </cell>
          <cell r="N1397" t="str">
            <v>A</v>
          </cell>
          <cell r="O1397" t="str">
            <v>D</v>
          </cell>
          <cell r="P1397">
            <v>0</v>
          </cell>
          <cell r="Q1397" t="str">
            <v>-</v>
          </cell>
          <cell r="R1397">
            <v>0</v>
          </cell>
          <cell r="S1397" t="str">
            <v>D</v>
          </cell>
        </row>
        <row r="1398">
          <cell r="E1398">
            <v>1528</v>
          </cell>
          <cell r="F1398" t="str">
            <v>Station #2-NTS Control Pt. 1</v>
          </cell>
          <cell r="G1398">
            <v>-999</v>
          </cell>
          <cell r="H1398">
            <v>36.93</v>
          </cell>
          <cell r="I1398">
            <v>-116.06</v>
          </cell>
          <cell r="J1398" t="str">
            <v>IZA</v>
          </cell>
          <cell r="K1398" t="str">
            <v>A</v>
          </cell>
          <cell r="L1398">
            <v>0</v>
          </cell>
          <cell r="M1398">
            <v>0</v>
          </cell>
          <cell r="N1398" t="str">
            <v>C</v>
          </cell>
          <cell r="O1398" t="str">
            <v>B</v>
          </cell>
          <cell r="P1398">
            <v>0</v>
          </cell>
          <cell r="Q1398" t="str">
            <v>-</v>
          </cell>
          <cell r="R1398">
            <v>0</v>
          </cell>
          <cell r="S1398" t="str">
            <v>C</v>
          </cell>
        </row>
        <row r="1399">
          <cell r="E1399">
            <v>1530</v>
          </cell>
          <cell r="F1399" t="str">
            <v>Station #3-Beaty</v>
          </cell>
          <cell r="G1399">
            <v>-999</v>
          </cell>
          <cell r="H1399">
            <v>36.909999999999997</v>
          </cell>
          <cell r="I1399">
            <v>-116.76</v>
          </cell>
          <cell r="J1399" t="str">
            <v>IHC</v>
          </cell>
          <cell r="K1399" t="str">
            <v>C</v>
          </cell>
          <cell r="L1399">
            <v>0</v>
          </cell>
          <cell r="M1399">
            <v>0</v>
          </cell>
          <cell r="N1399" t="str">
            <v>C</v>
          </cell>
          <cell r="O1399" t="str">
            <v>D</v>
          </cell>
          <cell r="P1399">
            <v>0</v>
          </cell>
          <cell r="Q1399" t="str">
            <v>-</v>
          </cell>
          <cell r="R1399">
            <v>0</v>
          </cell>
          <cell r="S1399" t="str">
            <v>C</v>
          </cell>
        </row>
        <row r="1400">
          <cell r="E1400">
            <v>1531</v>
          </cell>
          <cell r="F1400" t="str">
            <v>Station #4-Pahrump 2</v>
          </cell>
          <cell r="G1400">
            <v>-999</v>
          </cell>
          <cell r="H1400">
            <v>36.229999999999997</v>
          </cell>
          <cell r="I1400">
            <v>-116</v>
          </cell>
          <cell r="J1400" t="str">
            <v>IQD</v>
          </cell>
          <cell r="K1400" t="str">
            <v>D</v>
          </cell>
          <cell r="L1400">
            <v>0</v>
          </cell>
          <cell r="M1400">
            <v>0</v>
          </cell>
          <cell r="N1400" t="str">
            <v>A</v>
          </cell>
          <cell r="O1400" t="str">
            <v>D</v>
          </cell>
          <cell r="P1400">
            <v>0</v>
          </cell>
          <cell r="Q1400" t="str">
            <v>-</v>
          </cell>
          <cell r="R1400">
            <v>0</v>
          </cell>
          <cell r="S1400" t="str">
            <v>D</v>
          </cell>
        </row>
        <row r="1401">
          <cell r="E1401">
            <v>1532</v>
          </cell>
          <cell r="F1401" t="str">
            <v>Station #5-Pahrump 1</v>
          </cell>
          <cell r="G1401">
            <v>-999</v>
          </cell>
          <cell r="H1401">
            <v>36.21</v>
          </cell>
          <cell r="I1401">
            <v>-115.98</v>
          </cell>
          <cell r="J1401" t="str">
            <v>IQD</v>
          </cell>
          <cell r="K1401" t="str">
            <v>D</v>
          </cell>
          <cell r="L1401">
            <v>0</v>
          </cell>
          <cell r="M1401">
            <v>0</v>
          </cell>
          <cell r="N1401" t="str">
            <v>A</v>
          </cell>
          <cell r="O1401" t="str">
            <v>D</v>
          </cell>
          <cell r="P1401">
            <v>0</v>
          </cell>
          <cell r="Q1401" t="str">
            <v>-</v>
          </cell>
          <cell r="R1401">
            <v>0</v>
          </cell>
          <cell r="S1401" t="str">
            <v>D</v>
          </cell>
        </row>
        <row r="1402">
          <cell r="E1402">
            <v>1533</v>
          </cell>
          <cell r="F1402" t="str">
            <v>Station #6-Las Vegas Calico Basin</v>
          </cell>
          <cell r="G1402">
            <v>-999</v>
          </cell>
          <cell r="H1402">
            <v>36.15</v>
          </cell>
          <cell r="I1402">
            <v>-115.41</v>
          </cell>
          <cell r="J1402" t="str">
            <v>ITA</v>
          </cell>
          <cell r="K1402" t="str">
            <v>A</v>
          </cell>
          <cell r="L1402">
            <v>0</v>
          </cell>
          <cell r="M1402">
            <v>0</v>
          </cell>
          <cell r="N1402" t="str">
            <v>C</v>
          </cell>
          <cell r="O1402" t="str">
            <v>B</v>
          </cell>
          <cell r="P1402">
            <v>0</v>
          </cell>
          <cell r="Q1402" t="str">
            <v>-</v>
          </cell>
          <cell r="R1402">
            <v>0</v>
          </cell>
          <cell r="S1402" t="str">
            <v>C</v>
          </cell>
        </row>
        <row r="1403">
          <cell r="E1403">
            <v>1534</v>
          </cell>
          <cell r="F1403" t="str">
            <v>Station #7-Las Vegas Ann Road</v>
          </cell>
          <cell r="G1403">
            <v>-999</v>
          </cell>
          <cell r="H1403">
            <v>36.26</v>
          </cell>
          <cell r="I1403">
            <v>-115.31</v>
          </cell>
          <cell r="J1403" t="str">
            <v>IQD</v>
          </cell>
          <cell r="K1403" t="str">
            <v>D</v>
          </cell>
          <cell r="L1403">
            <v>0</v>
          </cell>
          <cell r="M1403">
            <v>0</v>
          </cell>
          <cell r="N1403" t="str">
            <v>A</v>
          </cell>
          <cell r="O1403" t="str">
            <v>D</v>
          </cell>
          <cell r="P1403">
            <v>0</v>
          </cell>
          <cell r="Q1403" t="str">
            <v>-</v>
          </cell>
          <cell r="R1403">
            <v>0</v>
          </cell>
          <cell r="S1403" t="str">
            <v>D</v>
          </cell>
        </row>
        <row r="1404">
          <cell r="E1404">
            <v>1535</v>
          </cell>
          <cell r="F1404" t="str">
            <v>Station #8-Death Valley Scotties Castle</v>
          </cell>
          <cell r="G1404">
            <v>-999</v>
          </cell>
          <cell r="H1404">
            <v>37.03</v>
          </cell>
          <cell r="I1404">
            <v>-117.34</v>
          </cell>
          <cell r="J1404" t="str">
            <v>IMA</v>
          </cell>
          <cell r="K1404" t="str">
            <v>A</v>
          </cell>
          <cell r="L1404">
            <v>0</v>
          </cell>
          <cell r="M1404">
            <v>0</v>
          </cell>
          <cell r="N1404" t="str">
            <v>C</v>
          </cell>
          <cell r="O1404" t="str">
            <v>B</v>
          </cell>
          <cell r="P1404">
            <v>0</v>
          </cell>
          <cell r="Q1404" t="str">
            <v>-</v>
          </cell>
          <cell r="R1404">
            <v>0</v>
          </cell>
          <cell r="S1404" t="str">
            <v>C</v>
          </cell>
        </row>
        <row r="1405">
          <cell r="E1405">
            <v>1537</v>
          </cell>
          <cell r="F1405" t="str">
            <v>TAP033</v>
          </cell>
          <cell r="G1405">
            <v>-999</v>
          </cell>
          <cell r="H1405">
            <v>24.9803</v>
          </cell>
          <cell r="I1405">
            <v>121.52930000000001</v>
          </cell>
          <cell r="J1405" t="str">
            <v>IHD</v>
          </cell>
          <cell r="K1405" t="str">
            <v>D</v>
          </cell>
          <cell r="L1405">
            <v>0</v>
          </cell>
          <cell r="M1405">
            <v>0</v>
          </cell>
          <cell r="N1405" t="str">
            <v>C</v>
          </cell>
          <cell r="O1405" t="str">
            <v>D</v>
          </cell>
          <cell r="P1405">
            <v>0</v>
          </cell>
          <cell r="Q1405" t="str">
            <v>-</v>
          </cell>
          <cell r="R1405">
            <v>0</v>
          </cell>
          <cell r="S1405" t="str">
            <v>C</v>
          </cell>
        </row>
        <row r="1406">
          <cell r="E1406">
            <v>1538</v>
          </cell>
          <cell r="F1406" t="str">
            <v>TAP040</v>
          </cell>
          <cell r="G1406">
            <v>-999</v>
          </cell>
          <cell r="H1406">
            <v>25.175799999999999</v>
          </cell>
          <cell r="I1406">
            <v>121.434</v>
          </cell>
          <cell r="J1406" t="str">
            <v>IHD</v>
          </cell>
          <cell r="K1406" t="str">
            <v>D</v>
          </cell>
          <cell r="L1406">
            <v>0</v>
          </cell>
          <cell r="M1406">
            <v>0</v>
          </cell>
          <cell r="N1406" t="str">
            <v>C</v>
          </cell>
          <cell r="O1406" t="str">
            <v>D</v>
          </cell>
          <cell r="P1406">
            <v>0</v>
          </cell>
          <cell r="Q1406" t="str">
            <v>-</v>
          </cell>
          <cell r="R1406">
            <v>0</v>
          </cell>
          <cell r="S1406" t="str">
            <v>C</v>
          </cell>
        </row>
        <row r="1407">
          <cell r="E1407">
            <v>1539</v>
          </cell>
          <cell r="F1407" t="str">
            <v>TAP050</v>
          </cell>
          <cell r="G1407">
            <v>-999</v>
          </cell>
          <cell r="H1407">
            <v>25.1523</v>
          </cell>
          <cell r="I1407">
            <v>121.3955</v>
          </cell>
          <cell r="J1407" t="str">
            <v>IQB</v>
          </cell>
          <cell r="K1407" t="str">
            <v>B</v>
          </cell>
          <cell r="L1407">
            <v>0</v>
          </cell>
          <cell r="M1407">
            <v>0</v>
          </cell>
          <cell r="N1407" t="str">
            <v>C</v>
          </cell>
          <cell r="O1407" t="str">
            <v>C</v>
          </cell>
          <cell r="P1407">
            <v>0</v>
          </cell>
          <cell r="Q1407" t="str">
            <v>-</v>
          </cell>
          <cell r="R1407">
            <v>0</v>
          </cell>
          <cell r="S1407" t="str">
            <v>C</v>
          </cell>
        </row>
        <row r="1408">
          <cell r="E1408">
            <v>1540</v>
          </cell>
          <cell r="F1408" t="str">
            <v>TAP088</v>
          </cell>
          <cell r="G1408">
            <v>-999</v>
          </cell>
          <cell r="H1408">
            <v>25.038499999999999</v>
          </cell>
          <cell r="I1408">
            <v>121.5762</v>
          </cell>
          <cell r="J1408" t="str">
            <v>IMA</v>
          </cell>
          <cell r="K1408" t="str">
            <v>A</v>
          </cell>
          <cell r="L1408">
            <v>0</v>
          </cell>
          <cell r="M1408">
            <v>0</v>
          </cell>
          <cell r="N1408" t="str">
            <v>A</v>
          </cell>
          <cell r="O1408" t="str">
            <v>B</v>
          </cell>
          <cell r="P1408">
            <v>0</v>
          </cell>
          <cell r="Q1408" t="str">
            <v>-</v>
          </cell>
          <cell r="R1408">
            <v>0</v>
          </cell>
          <cell r="S1408" t="str">
            <v>D</v>
          </cell>
        </row>
        <row r="1409">
          <cell r="E1409">
            <v>1541</v>
          </cell>
          <cell r="F1409" t="str">
            <v>TAP089</v>
          </cell>
          <cell r="G1409">
            <v>-999</v>
          </cell>
          <cell r="H1409">
            <v>25.027000000000001</v>
          </cell>
          <cell r="I1409">
            <v>121.5595</v>
          </cell>
          <cell r="J1409" t="str">
            <v>IHB</v>
          </cell>
          <cell r="K1409" t="str">
            <v>B</v>
          </cell>
          <cell r="L1409">
            <v>0</v>
          </cell>
          <cell r="M1409">
            <v>0</v>
          </cell>
          <cell r="N1409" t="str">
            <v>C</v>
          </cell>
          <cell r="O1409" t="str">
            <v>C</v>
          </cell>
          <cell r="P1409">
            <v>0</v>
          </cell>
          <cell r="Q1409" t="str">
            <v>-</v>
          </cell>
          <cell r="R1409">
            <v>0</v>
          </cell>
          <cell r="S1409" t="str">
            <v>C</v>
          </cell>
        </row>
        <row r="1410">
          <cell r="E1410">
            <v>1542</v>
          </cell>
          <cell r="F1410" t="str">
            <v>TAP091</v>
          </cell>
          <cell r="G1410">
            <v>-999</v>
          </cell>
          <cell r="H1410">
            <v>25.0608</v>
          </cell>
          <cell r="I1410">
            <v>121.58199999999999</v>
          </cell>
          <cell r="J1410" t="str">
            <v>IHC</v>
          </cell>
          <cell r="K1410" t="str">
            <v>C</v>
          </cell>
          <cell r="L1410">
            <v>0</v>
          </cell>
          <cell r="M1410">
            <v>0</v>
          </cell>
          <cell r="N1410" t="str">
            <v>A</v>
          </cell>
          <cell r="O1410" t="str">
            <v>D</v>
          </cell>
          <cell r="P1410">
            <v>0</v>
          </cell>
          <cell r="Q1410" t="str">
            <v>-</v>
          </cell>
          <cell r="R1410">
            <v>0</v>
          </cell>
          <cell r="S1410" t="str">
            <v>D</v>
          </cell>
        </row>
        <row r="1411">
          <cell r="E1411">
            <v>1543</v>
          </cell>
          <cell r="F1411" t="str">
            <v>TAP104</v>
          </cell>
          <cell r="G1411">
            <v>-999</v>
          </cell>
          <cell r="H1411">
            <v>25.158000000000001</v>
          </cell>
          <cell r="I1411">
            <v>121.72020000000001</v>
          </cell>
          <cell r="J1411" t="str">
            <v>IMA</v>
          </cell>
          <cell r="K1411" t="str">
            <v>A</v>
          </cell>
          <cell r="L1411">
            <v>0</v>
          </cell>
          <cell r="M1411">
            <v>0</v>
          </cell>
          <cell r="N1411" t="str">
            <v>C</v>
          </cell>
          <cell r="O1411" t="str">
            <v>B</v>
          </cell>
          <cell r="P1411">
            <v>0</v>
          </cell>
          <cell r="Q1411" t="str">
            <v>-</v>
          </cell>
          <cell r="R1411">
            <v>0</v>
          </cell>
          <cell r="S1411" t="str">
            <v>C</v>
          </cell>
        </row>
        <row r="1412">
          <cell r="E1412">
            <v>1544</v>
          </cell>
          <cell r="F1412" t="str">
            <v>TCU005</v>
          </cell>
          <cell r="G1412">
            <v>-999</v>
          </cell>
          <cell r="H1412">
            <v>25.1053</v>
          </cell>
          <cell r="I1412">
            <v>121.2373</v>
          </cell>
          <cell r="J1412" t="str">
            <v>LQD</v>
          </cell>
          <cell r="K1412" t="str">
            <v>D</v>
          </cell>
          <cell r="L1412">
            <v>0</v>
          </cell>
          <cell r="M1412">
            <v>0</v>
          </cell>
          <cell r="N1412" t="str">
            <v>C</v>
          </cell>
          <cell r="O1412" t="str">
            <v>D</v>
          </cell>
          <cell r="P1412">
            <v>0</v>
          </cell>
          <cell r="Q1412" t="str">
            <v>-</v>
          </cell>
          <cell r="R1412">
            <v>0</v>
          </cell>
          <cell r="S1412" t="str">
            <v>C</v>
          </cell>
        </row>
        <row r="1413">
          <cell r="E1413">
            <v>1545</v>
          </cell>
          <cell r="F1413" t="str">
            <v>TCU032</v>
          </cell>
          <cell r="G1413">
            <v>-999</v>
          </cell>
          <cell r="H1413">
            <v>24.523</v>
          </cell>
          <cell r="I1413">
            <v>120.81480000000001</v>
          </cell>
          <cell r="J1413" t="str">
            <v>IHD</v>
          </cell>
          <cell r="K1413" t="str">
            <v>D</v>
          </cell>
          <cell r="L1413">
            <v>0</v>
          </cell>
          <cell r="M1413">
            <v>0</v>
          </cell>
          <cell r="N1413" t="str">
            <v>A</v>
          </cell>
          <cell r="O1413" t="str">
            <v>D</v>
          </cell>
          <cell r="P1413">
            <v>0</v>
          </cell>
          <cell r="Q1413" t="str">
            <v>-</v>
          </cell>
          <cell r="R1413">
            <v>0</v>
          </cell>
          <cell r="S1413" t="str">
            <v>D</v>
          </cell>
        </row>
        <row r="1414">
          <cell r="E1414">
            <v>1546</v>
          </cell>
          <cell r="F1414" t="str">
            <v>TCU035</v>
          </cell>
          <cell r="G1414">
            <v>-999</v>
          </cell>
          <cell r="H1414">
            <v>24.6157</v>
          </cell>
          <cell r="I1414">
            <v>120.7877</v>
          </cell>
          <cell r="J1414" t="str">
            <v>IHD</v>
          </cell>
          <cell r="K1414" t="str">
            <v>D</v>
          </cell>
          <cell r="L1414">
            <v>0</v>
          </cell>
          <cell r="M1414">
            <v>0</v>
          </cell>
          <cell r="N1414" t="str">
            <v>C</v>
          </cell>
          <cell r="O1414" t="str">
            <v>D</v>
          </cell>
          <cell r="P1414">
            <v>0</v>
          </cell>
          <cell r="Q1414" t="str">
            <v>-</v>
          </cell>
          <cell r="R1414">
            <v>0</v>
          </cell>
          <cell r="S1414" t="str">
            <v>C</v>
          </cell>
        </row>
        <row r="1415">
          <cell r="E1415">
            <v>1547</v>
          </cell>
          <cell r="F1415" t="str">
            <v>TCU044</v>
          </cell>
          <cell r="G1415">
            <v>-999</v>
          </cell>
          <cell r="H1415">
            <v>24.403199999999998</v>
          </cell>
          <cell r="I1415">
            <v>120.7578</v>
          </cell>
          <cell r="J1415" t="str">
            <v>IMA</v>
          </cell>
          <cell r="K1415" t="str">
            <v>A</v>
          </cell>
          <cell r="L1415">
            <v>0</v>
          </cell>
          <cell r="M1415">
            <v>0</v>
          </cell>
          <cell r="N1415" t="str">
            <v>C</v>
          </cell>
          <cell r="O1415" t="str">
            <v>B</v>
          </cell>
          <cell r="P1415">
            <v>0</v>
          </cell>
          <cell r="Q1415" t="str">
            <v>-</v>
          </cell>
          <cell r="R1415">
            <v>0</v>
          </cell>
          <cell r="S1415" t="str">
            <v>C</v>
          </cell>
        </row>
        <row r="1416">
          <cell r="E1416">
            <v>1548</v>
          </cell>
          <cell r="F1416" t="str">
            <v>TCU073</v>
          </cell>
          <cell r="G1416">
            <v>-999</v>
          </cell>
          <cell r="H1416">
            <v>24.013999999999999</v>
          </cell>
          <cell r="I1416">
            <v>120.9492</v>
          </cell>
          <cell r="J1416" t="str">
            <v>IQD</v>
          </cell>
          <cell r="K1416" t="str">
            <v>D</v>
          </cell>
          <cell r="L1416">
            <v>0</v>
          </cell>
          <cell r="M1416">
            <v>0</v>
          </cell>
          <cell r="N1416" t="str">
            <v>C</v>
          </cell>
          <cell r="O1416" t="str">
            <v>D</v>
          </cell>
          <cell r="P1416">
            <v>0</v>
          </cell>
          <cell r="Q1416" t="str">
            <v>-</v>
          </cell>
          <cell r="R1416">
            <v>0</v>
          </cell>
          <cell r="S1416" t="str">
            <v>C</v>
          </cell>
        </row>
        <row r="1417">
          <cell r="E1417">
            <v>1549</v>
          </cell>
          <cell r="F1417" t="str">
            <v>TCU080</v>
          </cell>
          <cell r="G1417">
            <v>-999</v>
          </cell>
          <cell r="H1417">
            <v>23.9</v>
          </cell>
          <cell r="I1417">
            <v>120.93</v>
          </cell>
          <cell r="J1417" t="str">
            <v>IQC</v>
          </cell>
          <cell r="K1417" t="str">
            <v>C</v>
          </cell>
          <cell r="L1417">
            <v>0</v>
          </cell>
          <cell r="M1417">
            <v>0</v>
          </cell>
          <cell r="N1417" t="str">
            <v>C</v>
          </cell>
          <cell r="O1417" t="str">
            <v>D</v>
          </cell>
          <cell r="P1417">
            <v>0</v>
          </cell>
          <cell r="Q1417" t="str">
            <v>-</v>
          </cell>
          <cell r="R1417">
            <v>0</v>
          </cell>
          <cell r="S1417" t="str">
            <v>C</v>
          </cell>
        </row>
        <row r="1418">
          <cell r="E1418">
            <v>1550</v>
          </cell>
          <cell r="F1418" t="str">
            <v>TCU086</v>
          </cell>
          <cell r="G1418">
            <v>-999</v>
          </cell>
          <cell r="H1418">
            <v>23.863499999999998</v>
          </cell>
          <cell r="I1418">
            <v>120.2812</v>
          </cell>
          <cell r="J1418" t="str">
            <v>LHD</v>
          </cell>
          <cell r="K1418" t="str">
            <v>D</v>
          </cell>
          <cell r="L1418">
            <v>0</v>
          </cell>
          <cell r="M1418">
            <v>0</v>
          </cell>
          <cell r="N1418" t="str">
            <v>A</v>
          </cell>
          <cell r="O1418" t="str">
            <v>D</v>
          </cell>
          <cell r="P1418">
            <v>0</v>
          </cell>
          <cell r="Q1418" t="str">
            <v>-</v>
          </cell>
          <cell r="R1418">
            <v>0</v>
          </cell>
          <cell r="S1418" t="str">
            <v>D</v>
          </cell>
        </row>
        <row r="1419">
          <cell r="E1419">
            <v>1551</v>
          </cell>
          <cell r="F1419" t="str">
            <v>TCU088</v>
          </cell>
          <cell r="G1419">
            <v>-999</v>
          </cell>
          <cell r="H1419">
            <v>24.253299999999999</v>
          </cell>
          <cell r="I1419">
            <v>121.1758</v>
          </cell>
          <cell r="J1419" t="str">
            <v>IOA</v>
          </cell>
          <cell r="K1419" t="str">
            <v>A</v>
          </cell>
          <cell r="L1419">
            <v>0</v>
          </cell>
          <cell r="M1419">
            <v>0</v>
          </cell>
          <cell r="N1419" t="str">
            <v>C</v>
          </cell>
          <cell r="O1419" t="str">
            <v>B</v>
          </cell>
          <cell r="P1419">
            <v>0</v>
          </cell>
          <cell r="Q1419" t="str">
            <v>-</v>
          </cell>
          <cell r="R1419">
            <v>0</v>
          </cell>
          <cell r="S1419" t="str">
            <v>C</v>
          </cell>
        </row>
        <row r="1420">
          <cell r="E1420">
            <v>1552</v>
          </cell>
          <cell r="F1420" t="str">
            <v>TCU091</v>
          </cell>
          <cell r="G1420">
            <v>-999</v>
          </cell>
          <cell r="H1420">
            <v>24.982299999999999</v>
          </cell>
          <cell r="I1420">
            <v>121.2625</v>
          </cell>
          <cell r="J1420" t="str">
            <v>IQB</v>
          </cell>
          <cell r="K1420" t="str">
            <v>B</v>
          </cell>
          <cell r="L1420">
            <v>0</v>
          </cell>
          <cell r="M1420">
            <v>0</v>
          </cell>
          <cell r="N1420" t="str">
            <v>C</v>
          </cell>
          <cell r="O1420" t="str">
            <v>C</v>
          </cell>
          <cell r="P1420">
            <v>0</v>
          </cell>
          <cell r="Q1420" t="str">
            <v>-</v>
          </cell>
          <cell r="R1420">
            <v>0</v>
          </cell>
          <cell r="S1420" t="str">
            <v>C</v>
          </cell>
        </row>
        <row r="1421">
          <cell r="E1421">
            <v>1553</v>
          </cell>
          <cell r="F1421" t="str">
            <v>TCU108</v>
          </cell>
          <cell r="G1421">
            <v>-999</v>
          </cell>
          <cell r="H1421">
            <v>24.086500000000001</v>
          </cell>
          <cell r="I1421">
            <v>120.5235</v>
          </cell>
          <cell r="J1421" t="str">
            <v>IHD</v>
          </cell>
          <cell r="K1421" t="str">
            <v>D</v>
          </cell>
          <cell r="L1421">
            <v>0</v>
          </cell>
          <cell r="M1421">
            <v>0</v>
          </cell>
          <cell r="N1421" t="str">
            <v>A</v>
          </cell>
          <cell r="O1421" t="str">
            <v>D</v>
          </cell>
          <cell r="P1421">
            <v>0</v>
          </cell>
          <cell r="Q1421" t="str">
            <v>-</v>
          </cell>
          <cell r="R1421">
            <v>0</v>
          </cell>
          <cell r="S1421" t="str">
            <v>D</v>
          </cell>
        </row>
        <row r="1422">
          <cell r="E1422">
            <v>1554</v>
          </cell>
          <cell r="F1422" t="str">
            <v>TCU125</v>
          </cell>
          <cell r="G1422">
            <v>-999</v>
          </cell>
          <cell r="H1422">
            <v>23.955200000000001</v>
          </cell>
          <cell r="I1422">
            <v>120.68219999999999</v>
          </cell>
          <cell r="J1422" t="str">
            <v>IHD</v>
          </cell>
          <cell r="K1422" t="str">
            <v>D</v>
          </cell>
          <cell r="L1422">
            <v>0</v>
          </cell>
          <cell r="M1422">
            <v>0</v>
          </cell>
          <cell r="N1422" t="str">
            <v>C</v>
          </cell>
          <cell r="O1422" t="str">
            <v>D</v>
          </cell>
          <cell r="P1422">
            <v>0</v>
          </cell>
          <cell r="Q1422" t="str">
            <v>-</v>
          </cell>
          <cell r="R1422">
            <v>0</v>
          </cell>
          <cell r="S1422" t="str">
            <v>C</v>
          </cell>
        </row>
        <row r="1423">
          <cell r="E1423">
            <v>1555</v>
          </cell>
          <cell r="F1423" t="str">
            <v>TCU131</v>
          </cell>
          <cell r="G1423">
            <v>-999</v>
          </cell>
          <cell r="H1423">
            <v>24.567299999999999</v>
          </cell>
          <cell r="I1423">
            <v>120.8165</v>
          </cell>
          <cell r="J1423" t="str">
            <v>KHD</v>
          </cell>
          <cell r="K1423" t="str">
            <v>D</v>
          </cell>
          <cell r="L1423">
            <v>0</v>
          </cell>
          <cell r="M1423">
            <v>0</v>
          </cell>
          <cell r="N1423" t="str">
            <v>C</v>
          </cell>
          <cell r="O1423" t="str">
            <v>D</v>
          </cell>
          <cell r="P1423">
            <v>0</v>
          </cell>
          <cell r="Q1423" t="str">
            <v>-</v>
          </cell>
          <cell r="R1423">
            <v>0</v>
          </cell>
          <cell r="S1423" t="str">
            <v>C</v>
          </cell>
        </row>
        <row r="1424">
          <cell r="E1424">
            <v>1556</v>
          </cell>
          <cell r="F1424" t="str">
            <v>TCU137</v>
          </cell>
          <cell r="G1424">
            <v>-999</v>
          </cell>
          <cell r="H1424">
            <v>24.184999999999999</v>
          </cell>
          <cell r="I1424">
            <v>120.922</v>
          </cell>
          <cell r="J1424" t="str">
            <v>IEA</v>
          </cell>
          <cell r="K1424" t="str">
            <v>A</v>
          </cell>
          <cell r="L1424">
            <v>0</v>
          </cell>
          <cell r="M1424">
            <v>0</v>
          </cell>
          <cell r="N1424" t="str">
            <v>C</v>
          </cell>
          <cell r="O1424" t="str">
            <v>B</v>
          </cell>
          <cell r="P1424">
            <v>0</v>
          </cell>
          <cell r="Q1424" t="str">
            <v>-</v>
          </cell>
          <cell r="R1424">
            <v>0</v>
          </cell>
          <cell r="S1424" t="str">
            <v>C</v>
          </cell>
        </row>
        <row r="1425">
          <cell r="E1425">
            <v>1557</v>
          </cell>
          <cell r="F1425" t="str">
            <v>TCU139</v>
          </cell>
          <cell r="G1425">
            <v>-999</v>
          </cell>
          <cell r="H1425">
            <v>23.921700000000001</v>
          </cell>
          <cell r="I1425">
            <v>120.5403</v>
          </cell>
          <cell r="J1425" t="str">
            <v>IHD</v>
          </cell>
          <cell r="K1425" t="str">
            <v>D</v>
          </cell>
          <cell r="L1425">
            <v>0</v>
          </cell>
          <cell r="M1425">
            <v>0</v>
          </cell>
          <cell r="N1425" t="str">
            <v>A</v>
          </cell>
          <cell r="O1425" t="str">
            <v>D</v>
          </cell>
          <cell r="P1425">
            <v>0</v>
          </cell>
          <cell r="Q1425" t="str">
            <v>-</v>
          </cell>
          <cell r="R1425">
            <v>0</v>
          </cell>
          <cell r="S1425" t="str">
            <v>D</v>
          </cell>
        </row>
        <row r="1426">
          <cell r="E1426">
            <v>1558</v>
          </cell>
          <cell r="F1426" t="str">
            <v>Tehran - Building &amp; Housing</v>
          </cell>
          <cell r="G1426">
            <v>-999</v>
          </cell>
          <cell r="H1426">
            <v>35.729999999999997</v>
          </cell>
          <cell r="I1426">
            <v>51.37</v>
          </cell>
          <cell r="J1426" t="str">
            <v>AQD</v>
          </cell>
          <cell r="K1426" t="str">
            <v>D</v>
          </cell>
          <cell r="L1426">
            <v>0</v>
          </cell>
          <cell r="M1426">
            <v>0</v>
          </cell>
          <cell r="N1426" t="str">
            <v>C</v>
          </cell>
          <cell r="O1426" t="str">
            <v>D</v>
          </cell>
          <cell r="P1426">
            <v>0</v>
          </cell>
          <cell r="Q1426" t="str">
            <v>-</v>
          </cell>
          <cell r="R1426">
            <v>0</v>
          </cell>
          <cell r="S1426" t="str">
            <v>C</v>
          </cell>
        </row>
        <row r="1427">
          <cell r="E1427">
            <v>1559</v>
          </cell>
          <cell r="F1427" t="str">
            <v>Tehran - Sarif University</v>
          </cell>
          <cell r="G1427">
            <v>-999</v>
          </cell>
          <cell r="H1427">
            <v>35.700000000000003</v>
          </cell>
          <cell r="I1427">
            <v>51.3</v>
          </cell>
          <cell r="J1427" t="str">
            <v>IQD</v>
          </cell>
          <cell r="K1427" t="str">
            <v>D</v>
          </cell>
          <cell r="L1427">
            <v>0</v>
          </cell>
          <cell r="M1427">
            <v>0</v>
          </cell>
          <cell r="N1427" t="str">
            <v>A</v>
          </cell>
          <cell r="O1427" t="str">
            <v>D</v>
          </cell>
          <cell r="P1427">
            <v>0</v>
          </cell>
          <cell r="Q1427" t="str">
            <v>-</v>
          </cell>
          <cell r="R1427">
            <v>0</v>
          </cell>
          <cell r="S1427" t="str">
            <v>D</v>
          </cell>
        </row>
        <row r="1428">
          <cell r="E1428">
            <v>1560</v>
          </cell>
          <cell r="F1428" t="str">
            <v>Tonekabun</v>
          </cell>
          <cell r="G1428">
            <v>-999</v>
          </cell>
          <cell r="H1428">
            <v>36.81</v>
          </cell>
          <cell r="I1428">
            <v>50.87</v>
          </cell>
          <cell r="J1428" t="str">
            <v>IHD</v>
          </cell>
          <cell r="K1428" t="str">
            <v>D</v>
          </cell>
          <cell r="L1428">
            <v>0</v>
          </cell>
          <cell r="M1428">
            <v>0</v>
          </cell>
          <cell r="N1428" t="str">
            <v>F</v>
          </cell>
          <cell r="O1428" t="str">
            <v>D</v>
          </cell>
          <cell r="P1428">
            <v>0</v>
          </cell>
          <cell r="Q1428" t="str">
            <v>-</v>
          </cell>
          <cell r="R1428">
            <v>0</v>
          </cell>
          <cell r="S1428" t="str">
            <v>D</v>
          </cell>
        </row>
        <row r="1429">
          <cell r="E1429">
            <v>1561</v>
          </cell>
          <cell r="F1429" t="str">
            <v>Heart Bar State Park</v>
          </cell>
          <cell r="G1429" t="str">
            <v>22T04</v>
          </cell>
          <cell r="H1429">
            <v>34.161000000000001</v>
          </cell>
          <cell r="I1429">
            <v>-116.79900000000001</v>
          </cell>
          <cell r="J1429" t="str">
            <v>IGA</v>
          </cell>
          <cell r="K1429" t="str">
            <v>A</v>
          </cell>
          <cell r="L1429">
            <v>0</v>
          </cell>
          <cell r="M1429" t="str">
            <v>-GA</v>
          </cell>
          <cell r="N1429" t="str">
            <v>D</v>
          </cell>
          <cell r="O1429" t="str">
            <v>B</v>
          </cell>
          <cell r="P1429">
            <v>0</v>
          </cell>
          <cell r="Q1429" t="str">
            <v>-</v>
          </cell>
          <cell r="R1429">
            <v>0</v>
          </cell>
          <cell r="S1429" t="str">
            <v>C</v>
          </cell>
        </row>
        <row r="1430">
          <cell r="E1430">
            <v>1562</v>
          </cell>
          <cell r="F1430" t="str">
            <v>Carlo (temp)</v>
          </cell>
          <cell r="G1430" t="str">
            <v>Carl</v>
          </cell>
          <cell r="H1430">
            <v>63.551400000000001</v>
          </cell>
          <cell r="I1430">
            <v>-148.80930000000001</v>
          </cell>
          <cell r="J1430" t="str">
            <v>IHC</v>
          </cell>
          <cell r="K1430" t="str">
            <v>C</v>
          </cell>
          <cell r="L1430">
            <v>0</v>
          </cell>
          <cell r="M1430" t="str">
            <v>-QD</v>
          </cell>
          <cell r="N1430" t="str">
            <v>C</v>
          </cell>
          <cell r="O1430" t="str">
            <v>D</v>
          </cell>
          <cell r="P1430">
            <v>0</v>
          </cell>
          <cell r="Q1430" t="str">
            <v>-</v>
          </cell>
          <cell r="R1430">
            <v>0</v>
          </cell>
          <cell r="S1430" t="str">
            <v>C</v>
          </cell>
        </row>
        <row r="1431">
          <cell r="E1431">
            <v>1563</v>
          </cell>
          <cell r="F1431" t="str">
            <v>Fairbanks - Ester Fire Station</v>
          </cell>
          <cell r="G1431" t="str">
            <v>FA02</v>
          </cell>
          <cell r="H1431">
            <v>64.845500000000001</v>
          </cell>
          <cell r="I1431">
            <v>-148.00890000000001</v>
          </cell>
          <cell r="J1431" t="str">
            <v>IHD</v>
          </cell>
          <cell r="K1431" t="str">
            <v>D</v>
          </cell>
          <cell r="L1431">
            <v>0</v>
          </cell>
          <cell r="M1431">
            <v>0</v>
          </cell>
          <cell r="N1431" t="str">
            <v>A</v>
          </cell>
          <cell r="O1431" t="str">
            <v>D</v>
          </cell>
          <cell r="P1431">
            <v>0</v>
          </cell>
          <cell r="Q1431" t="str">
            <v>-</v>
          </cell>
          <cell r="R1431">
            <v>0</v>
          </cell>
          <cell r="S1431" t="str">
            <v>D</v>
          </cell>
        </row>
        <row r="1432">
          <cell r="E1432">
            <v>1564</v>
          </cell>
          <cell r="F1432" t="str">
            <v>Anchorage - K2-02</v>
          </cell>
          <cell r="G1432" t="str">
            <v>K202</v>
          </cell>
          <cell r="H1432">
            <v>61.223999999999997</v>
          </cell>
          <cell r="I1432">
            <v>-149.8074</v>
          </cell>
          <cell r="J1432" t="str">
            <v>AHE</v>
          </cell>
          <cell r="K1432" t="str">
            <v>E</v>
          </cell>
          <cell r="L1432">
            <v>0</v>
          </cell>
          <cell r="M1432">
            <v>0</v>
          </cell>
          <cell r="N1432" t="str">
            <v>A</v>
          </cell>
          <cell r="O1432" t="str">
            <v>E</v>
          </cell>
          <cell r="P1432">
            <v>0</v>
          </cell>
          <cell r="Q1432" t="str">
            <v>-</v>
          </cell>
          <cell r="R1432">
            <v>0</v>
          </cell>
          <cell r="S1432" t="str">
            <v>D</v>
          </cell>
        </row>
        <row r="1433">
          <cell r="E1433">
            <v>1565</v>
          </cell>
          <cell r="F1433" t="str">
            <v>Anchorage - K2-03</v>
          </cell>
          <cell r="G1433" t="str">
            <v>K203</v>
          </cell>
          <cell r="H1433">
            <v>61.220399999999998</v>
          </cell>
          <cell r="I1433">
            <v>-149.7433</v>
          </cell>
          <cell r="J1433" t="str">
            <v>BHB</v>
          </cell>
          <cell r="K1433" t="str">
            <v>B</v>
          </cell>
          <cell r="L1433">
            <v>0</v>
          </cell>
          <cell r="M1433">
            <v>0</v>
          </cell>
          <cell r="N1433" t="str">
            <v>C</v>
          </cell>
          <cell r="O1433" t="str">
            <v>C</v>
          </cell>
          <cell r="P1433">
            <v>0</v>
          </cell>
          <cell r="Q1433" t="str">
            <v>-</v>
          </cell>
          <cell r="R1433">
            <v>0</v>
          </cell>
          <cell r="S1433" t="str">
            <v>C</v>
          </cell>
        </row>
        <row r="1434">
          <cell r="E1434">
            <v>1566</v>
          </cell>
          <cell r="F1434" t="str">
            <v>Anchorage - K2-04</v>
          </cell>
          <cell r="G1434" t="str">
            <v>K204</v>
          </cell>
          <cell r="H1434">
            <v>61.177</v>
          </cell>
          <cell r="I1434">
            <v>-150.01</v>
          </cell>
          <cell r="J1434" t="str">
            <v>AHD</v>
          </cell>
          <cell r="K1434" t="str">
            <v>D</v>
          </cell>
          <cell r="L1434">
            <v>0</v>
          </cell>
          <cell r="M1434">
            <v>0</v>
          </cell>
          <cell r="N1434" t="str">
            <v>A</v>
          </cell>
          <cell r="O1434" t="str">
            <v>D</v>
          </cell>
          <cell r="P1434">
            <v>0</v>
          </cell>
          <cell r="Q1434" t="str">
            <v>-</v>
          </cell>
          <cell r="R1434">
            <v>0</v>
          </cell>
          <cell r="S1434" t="str">
            <v>D</v>
          </cell>
        </row>
        <row r="1435">
          <cell r="E1435">
            <v>1567</v>
          </cell>
          <cell r="F1435" t="str">
            <v>Anchorage - K2-05</v>
          </cell>
          <cell r="G1435" t="str">
            <v>K205</v>
          </cell>
          <cell r="H1435">
            <v>61.2</v>
          </cell>
          <cell r="I1435">
            <v>-149.911</v>
          </cell>
          <cell r="J1435" t="str">
            <v>AHD</v>
          </cell>
          <cell r="K1435" t="str">
            <v>D</v>
          </cell>
          <cell r="L1435">
            <v>0</v>
          </cell>
          <cell r="M1435">
            <v>0</v>
          </cell>
          <cell r="N1435" t="str">
            <v>A</v>
          </cell>
          <cell r="O1435" t="str">
            <v>D</v>
          </cell>
          <cell r="P1435">
            <v>0</v>
          </cell>
          <cell r="Q1435" t="str">
            <v>-</v>
          </cell>
          <cell r="R1435">
            <v>0</v>
          </cell>
          <cell r="S1435" t="str">
            <v>D</v>
          </cell>
        </row>
        <row r="1436">
          <cell r="E1436">
            <v>1568</v>
          </cell>
          <cell r="F1436" t="str">
            <v>Anchorage - K2-06</v>
          </cell>
          <cell r="G1436" t="str">
            <v>K206</v>
          </cell>
          <cell r="H1436">
            <v>61.191000000000003</v>
          </cell>
          <cell r="I1436">
            <v>-149.822</v>
          </cell>
          <cell r="J1436" t="str">
            <v>AHD</v>
          </cell>
          <cell r="K1436" t="str">
            <v>D</v>
          </cell>
          <cell r="L1436">
            <v>0</v>
          </cell>
          <cell r="M1436">
            <v>0</v>
          </cell>
          <cell r="N1436" t="str">
            <v>A</v>
          </cell>
          <cell r="O1436" t="str">
            <v>D</v>
          </cell>
          <cell r="P1436">
            <v>0</v>
          </cell>
          <cell r="Q1436" t="str">
            <v>-</v>
          </cell>
          <cell r="R1436">
            <v>0</v>
          </cell>
          <cell r="S1436" t="str">
            <v>D</v>
          </cell>
        </row>
        <row r="1437">
          <cell r="E1437">
            <v>1569</v>
          </cell>
          <cell r="F1437" t="str">
            <v>Anchorage - K2-07</v>
          </cell>
          <cell r="G1437" t="str">
            <v>K207</v>
          </cell>
          <cell r="H1437">
            <v>61.16</v>
          </cell>
          <cell r="I1437">
            <v>-150.001</v>
          </cell>
          <cell r="J1437" t="str">
            <v>AHD</v>
          </cell>
          <cell r="K1437" t="str">
            <v>D</v>
          </cell>
          <cell r="L1437">
            <v>0</v>
          </cell>
          <cell r="M1437">
            <v>0</v>
          </cell>
          <cell r="N1437" t="str">
            <v>A</v>
          </cell>
          <cell r="O1437" t="str">
            <v>D</v>
          </cell>
          <cell r="P1437">
            <v>0</v>
          </cell>
          <cell r="Q1437" t="str">
            <v>-</v>
          </cell>
          <cell r="R1437">
            <v>0</v>
          </cell>
          <cell r="S1437" t="str">
            <v>D</v>
          </cell>
        </row>
        <row r="1438">
          <cell r="E1438">
            <v>1570</v>
          </cell>
          <cell r="F1438" t="str">
            <v>Anchorage - K2-08</v>
          </cell>
          <cell r="G1438" t="str">
            <v>K208</v>
          </cell>
          <cell r="H1438">
            <v>61.177</v>
          </cell>
          <cell r="I1438">
            <v>-149.91900000000001</v>
          </cell>
          <cell r="J1438" t="str">
            <v>BHE</v>
          </cell>
          <cell r="K1438" t="str">
            <v>E</v>
          </cell>
          <cell r="L1438">
            <v>0</v>
          </cell>
          <cell r="M1438">
            <v>0</v>
          </cell>
          <cell r="N1438" t="str">
            <v>A</v>
          </cell>
          <cell r="O1438" t="str">
            <v>E</v>
          </cell>
          <cell r="P1438">
            <v>0</v>
          </cell>
          <cell r="Q1438" t="str">
            <v>-</v>
          </cell>
          <cell r="R1438">
            <v>0</v>
          </cell>
          <cell r="S1438" t="str">
            <v>D</v>
          </cell>
        </row>
        <row r="1439">
          <cell r="E1439">
            <v>1571</v>
          </cell>
          <cell r="F1439" t="str">
            <v>Anchorage - K2-09</v>
          </cell>
          <cell r="G1439" t="str">
            <v>K209</v>
          </cell>
          <cell r="H1439">
            <v>61.185000000000002</v>
          </cell>
          <cell r="I1439">
            <v>-149.744</v>
          </cell>
          <cell r="J1439" t="str">
            <v>BHD</v>
          </cell>
          <cell r="K1439" t="str">
            <v>D</v>
          </cell>
          <cell r="L1439">
            <v>0</v>
          </cell>
          <cell r="M1439">
            <v>0</v>
          </cell>
          <cell r="N1439" t="str">
            <v>A</v>
          </cell>
          <cell r="O1439" t="str">
            <v>D</v>
          </cell>
          <cell r="P1439">
            <v>0</v>
          </cell>
          <cell r="Q1439" t="str">
            <v>-</v>
          </cell>
          <cell r="R1439">
            <v>0</v>
          </cell>
          <cell r="S1439" t="str">
            <v>D</v>
          </cell>
        </row>
        <row r="1440">
          <cell r="E1440">
            <v>1572</v>
          </cell>
          <cell r="F1440" t="str">
            <v>Anchorage - K2-10</v>
          </cell>
          <cell r="G1440" t="str">
            <v>K210</v>
          </cell>
          <cell r="H1440">
            <v>61.13</v>
          </cell>
          <cell r="I1440">
            <v>-149.928</v>
          </cell>
          <cell r="J1440" t="str">
            <v>BHE</v>
          </cell>
          <cell r="K1440" t="str">
            <v>E</v>
          </cell>
          <cell r="L1440">
            <v>0</v>
          </cell>
          <cell r="M1440">
            <v>0</v>
          </cell>
          <cell r="N1440" t="str">
            <v>A</v>
          </cell>
          <cell r="O1440" t="str">
            <v>E</v>
          </cell>
          <cell r="P1440">
            <v>0</v>
          </cell>
          <cell r="Q1440" t="str">
            <v>-</v>
          </cell>
          <cell r="R1440">
            <v>0</v>
          </cell>
          <cell r="S1440" t="str">
            <v>D</v>
          </cell>
        </row>
        <row r="1441">
          <cell r="E1441">
            <v>1573</v>
          </cell>
          <cell r="F1441" t="str">
            <v>Anchorage - K2-11</v>
          </cell>
          <cell r="G1441" t="str">
            <v>K211</v>
          </cell>
          <cell r="H1441">
            <v>61.146999999999998</v>
          </cell>
          <cell r="I1441">
            <v>-149.85499999999999</v>
          </cell>
          <cell r="J1441" t="str">
            <v>AHD</v>
          </cell>
          <cell r="K1441" t="str">
            <v>D</v>
          </cell>
          <cell r="L1441">
            <v>0</v>
          </cell>
          <cell r="M1441">
            <v>0</v>
          </cell>
          <cell r="N1441" t="str">
            <v>A</v>
          </cell>
          <cell r="O1441" t="str">
            <v>D</v>
          </cell>
          <cell r="P1441">
            <v>0</v>
          </cell>
          <cell r="Q1441" t="str">
            <v>-</v>
          </cell>
          <cell r="R1441">
            <v>0</v>
          </cell>
          <cell r="S1441" t="str">
            <v>D</v>
          </cell>
        </row>
        <row r="1442">
          <cell r="E1442">
            <v>1574</v>
          </cell>
          <cell r="F1442" t="str">
            <v>Anchorage - K2-12</v>
          </cell>
          <cell r="G1442" t="str">
            <v>K212</v>
          </cell>
          <cell r="H1442">
            <v>61.155999999999999</v>
          </cell>
          <cell r="I1442">
            <v>-149.792</v>
          </cell>
          <cell r="J1442" t="str">
            <v>AHD</v>
          </cell>
          <cell r="K1442" t="str">
            <v>D</v>
          </cell>
          <cell r="L1442">
            <v>0</v>
          </cell>
          <cell r="M1442">
            <v>0</v>
          </cell>
          <cell r="N1442" t="str">
            <v>A</v>
          </cell>
          <cell r="O1442" t="str">
            <v>D</v>
          </cell>
          <cell r="P1442">
            <v>0</v>
          </cell>
          <cell r="Q1442" t="str">
            <v>-</v>
          </cell>
          <cell r="R1442">
            <v>0</v>
          </cell>
          <cell r="S1442" t="str">
            <v>D</v>
          </cell>
        </row>
        <row r="1443">
          <cell r="E1443">
            <v>1575</v>
          </cell>
          <cell r="F1443" t="str">
            <v>Anchorage - K2-13</v>
          </cell>
          <cell r="G1443" t="str">
            <v>K213</v>
          </cell>
          <cell r="H1443">
            <v>61.113</v>
          </cell>
          <cell r="I1443">
            <v>-149.85599999999999</v>
          </cell>
          <cell r="J1443" t="str">
            <v>AHD</v>
          </cell>
          <cell r="K1443" t="str">
            <v>D</v>
          </cell>
          <cell r="L1443">
            <v>0</v>
          </cell>
          <cell r="M1443">
            <v>0</v>
          </cell>
          <cell r="N1443" t="str">
            <v>A</v>
          </cell>
          <cell r="O1443" t="str">
            <v>D</v>
          </cell>
          <cell r="P1443">
            <v>0</v>
          </cell>
          <cell r="Q1443" t="str">
            <v>-</v>
          </cell>
          <cell r="R1443">
            <v>0</v>
          </cell>
          <cell r="S1443" t="str">
            <v>D</v>
          </cell>
        </row>
        <row r="1444">
          <cell r="E1444">
            <v>1576</v>
          </cell>
          <cell r="F1444" t="str">
            <v>Anchorage - K2-14</v>
          </cell>
          <cell r="G1444" t="str">
            <v>K214</v>
          </cell>
          <cell r="H1444">
            <v>61.124000000000002</v>
          </cell>
          <cell r="I1444">
            <v>-149.76599999999999</v>
          </cell>
          <cell r="J1444" t="str">
            <v>AHD</v>
          </cell>
          <cell r="K1444" t="str">
            <v>D</v>
          </cell>
          <cell r="L1444">
            <v>0</v>
          </cell>
          <cell r="M1444">
            <v>0</v>
          </cell>
          <cell r="N1444" t="str">
            <v>A</v>
          </cell>
          <cell r="O1444" t="str">
            <v>D</v>
          </cell>
          <cell r="P1444">
            <v>0</v>
          </cell>
          <cell r="Q1444" t="str">
            <v>-</v>
          </cell>
          <cell r="R1444">
            <v>0</v>
          </cell>
          <cell r="S1444" t="str">
            <v>D</v>
          </cell>
        </row>
        <row r="1445">
          <cell r="E1445">
            <v>1577</v>
          </cell>
          <cell r="F1445" t="str">
            <v>Anchorage - K2-15</v>
          </cell>
          <cell r="G1445" t="str">
            <v>K215</v>
          </cell>
          <cell r="H1445">
            <v>61.087000000000003</v>
          </cell>
          <cell r="I1445">
            <v>-149.75</v>
          </cell>
          <cell r="J1445" t="str">
            <v>AHE</v>
          </cell>
          <cell r="K1445" t="str">
            <v>E</v>
          </cell>
          <cell r="L1445">
            <v>0</v>
          </cell>
          <cell r="M1445">
            <v>0</v>
          </cell>
          <cell r="N1445" t="str">
            <v>A</v>
          </cell>
          <cell r="O1445" t="str">
            <v>E</v>
          </cell>
          <cell r="P1445">
            <v>0</v>
          </cell>
          <cell r="Q1445" t="str">
            <v>-</v>
          </cell>
          <cell r="R1445">
            <v>0</v>
          </cell>
          <cell r="S1445" t="str">
            <v>D</v>
          </cell>
        </row>
        <row r="1446">
          <cell r="E1446">
            <v>1578</v>
          </cell>
          <cell r="F1446" t="str">
            <v>Anchorage - K2-16</v>
          </cell>
          <cell r="G1446" t="str">
            <v>K216</v>
          </cell>
          <cell r="H1446">
            <v>61.098999999999997</v>
          </cell>
          <cell r="I1446">
            <v>-149.685</v>
          </cell>
          <cell r="J1446" t="str">
            <v>AHB</v>
          </cell>
          <cell r="K1446" t="str">
            <v>B</v>
          </cell>
          <cell r="L1446">
            <v>0</v>
          </cell>
          <cell r="M1446">
            <v>0</v>
          </cell>
          <cell r="N1446" t="str">
            <v>C</v>
          </cell>
          <cell r="O1446" t="str">
            <v>C</v>
          </cell>
          <cell r="P1446">
            <v>0</v>
          </cell>
          <cell r="Q1446" t="str">
            <v>-</v>
          </cell>
          <cell r="R1446">
            <v>0</v>
          </cell>
          <cell r="S1446" t="str">
            <v>C</v>
          </cell>
        </row>
        <row r="1447">
          <cell r="E1447">
            <v>1579</v>
          </cell>
          <cell r="F1447" t="str">
            <v>Anchorage - K2-17</v>
          </cell>
          <cell r="G1447" t="str">
            <v>K217</v>
          </cell>
          <cell r="H1447">
            <v>61.396000000000001</v>
          </cell>
          <cell r="I1447">
            <v>-149.51300000000001</v>
          </cell>
          <cell r="J1447" t="str">
            <v>AQD</v>
          </cell>
          <cell r="K1447" t="str">
            <v>D</v>
          </cell>
          <cell r="L1447">
            <v>0</v>
          </cell>
          <cell r="M1447">
            <v>0</v>
          </cell>
          <cell r="N1447" t="str">
            <v>A</v>
          </cell>
          <cell r="O1447" t="str">
            <v>D</v>
          </cell>
          <cell r="P1447">
            <v>0</v>
          </cell>
          <cell r="Q1447" t="str">
            <v>-</v>
          </cell>
          <cell r="R1447">
            <v>0</v>
          </cell>
          <cell r="S1447" t="str">
            <v>D</v>
          </cell>
        </row>
        <row r="1448">
          <cell r="E1448">
            <v>1580</v>
          </cell>
          <cell r="F1448" t="str">
            <v>Anchorage - K2-18</v>
          </cell>
          <cell r="G1448" t="str">
            <v>K218</v>
          </cell>
          <cell r="H1448">
            <v>61.597999999999999</v>
          </cell>
          <cell r="I1448">
            <v>-149.13300000000001</v>
          </cell>
          <cell r="J1448" t="str">
            <v>AQD</v>
          </cell>
          <cell r="K1448" t="str">
            <v>D</v>
          </cell>
          <cell r="L1448">
            <v>0</v>
          </cell>
          <cell r="M1448">
            <v>0</v>
          </cell>
          <cell r="N1448" t="str">
            <v>A</v>
          </cell>
          <cell r="O1448" t="str">
            <v>D</v>
          </cell>
          <cell r="P1448">
            <v>0</v>
          </cell>
          <cell r="Q1448" t="str">
            <v>-</v>
          </cell>
          <cell r="R1448">
            <v>0</v>
          </cell>
          <cell r="S1448" t="str">
            <v>D</v>
          </cell>
        </row>
        <row r="1449">
          <cell r="E1449">
            <v>1581</v>
          </cell>
          <cell r="F1449" t="str">
            <v>Anchorage - K2-19</v>
          </cell>
          <cell r="G1449" t="str">
            <v>K219</v>
          </cell>
          <cell r="H1449">
            <v>61.19</v>
          </cell>
          <cell r="I1449">
            <v>-149.98500000000001</v>
          </cell>
          <cell r="J1449" t="str">
            <v>AHE</v>
          </cell>
          <cell r="K1449" t="str">
            <v>E</v>
          </cell>
          <cell r="L1449">
            <v>0</v>
          </cell>
          <cell r="M1449">
            <v>0</v>
          </cell>
          <cell r="N1449" t="str">
            <v>A</v>
          </cell>
          <cell r="O1449" t="str">
            <v>E</v>
          </cell>
          <cell r="P1449">
            <v>0</v>
          </cell>
          <cell r="Q1449" t="str">
            <v>-</v>
          </cell>
          <cell r="R1449">
            <v>0</v>
          </cell>
          <cell r="S1449" t="str">
            <v>D</v>
          </cell>
        </row>
        <row r="1450">
          <cell r="E1450">
            <v>1582</v>
          </cell>
          <cell r="F1450" t="str">
            <v>Anchorage - K2-20</v>
          </cell>
          <cell r="G1450" t="str">
            <v>K220</v>
          </cell>
          <cell r="H1450">
            <v>61.155000000000001</v>
          </cell>
          <cell r="I1450">
            <v>-150.053</v>
          </cell>
          <cell r="J1450" t="str">
            <v>CHD</v>
          </cell>
          <cell r="K1450" t="str">
            <v>D</v>
          </cell>
          <cell r="L1450">
            <v>0</v>
          </cell>
          <cell r="M1450">
            <v>0</v>
          </cell>
          <cell r="N1450" t="str">
            <v>A</v>
          </cell>
          <cell r="O1450" t="str">
            <v>D</v>
          </cell>
          <cell r="P1450">
            <v>0</v>
          </cell>
          <cell r="Q1450" t="str">
            <v>-</v>
          </cell>
          <cell r="R1450">
            <v>0</v>
          </cell>
          <cell r="S1450" t="str">
            <v>D</v>
          </cell>
        </row>
        <row r="1451">
          <cell r="E1451">
            <v>1583</v>
          </cell>
          <cell r="F1451" t="str">
            <v>Anchorage - K2-21</v>
          </cell>
          <cell r="G1451" t="str">
            <v>K221</v>
          </cell>
          <cell r="H1451">
            <v>61.152999999999999</v>
          </cell>
          <cell r="I1451">
            <v>-149.94900000000001</v>
          </cell>
          <cell r="J1451" t="str">
            <v>AHD</v>
          </cell>
          <cell r="K1451" t="str">
            <v>D</v>
          </cell>
          <cell r="L1451">
            <v>0</v>
          </cell>
          <cell r="M1451">
            <v>0</v>
          </cell>
          <cell r="N1451" t="str">
            <v>A</v>
          </cell>
          <cell r="O1451" t="str">
            <v>D</v>
          </cell>
          <cell r="P1451">
            <v>0</v>
          </cell>
          <cell r="Q1451" t="str">
            <v>-</v>
          </cell>
          <cell r="R1451">
            <v>0</v>
          </cell>
          <cell r="S1451" t="str">
            <v>D</v>
          </cell>
        </row>
        <row r="1452">
          <cell r="E1452">
            <v>1584</v>
          </cell>
          <cell r="F1452" t="str">
            <v>Anchorage - K2-22</v>
          </cell>
          <cell r="G1452" t="str">
            <v>K222</v>
          </cell>
          <cell r="H1452">
            <v>61.088000000000001</v>
          </cell>
          <cell r="I1452">
            <v>-149.834</v>
          </cell>
          <cell r="J1452" t="str">
            <v>AHD</v>
          </cell>
          <cell r="K1452" t="str">
            <v>D</v>
          </cell>
          <cell r="L1452">
            <v>0</v>
          </cell>
          <cell r="M1452">
            <v>0</v>
          </cell>
          <cell r="N1452" t="str">
            <v>A</v>
          </cell>
          <cell r="O1452" t="str">
            <v>D</v>
          </cell>
          <cell r="P1452">
            <v>0</v>
          </cell>
          <cell r="Q1452" t="str">
            <v>-</v>
          </cell>
          <cell r="R1452">
            <v>0</v>
          </cell>
          <cell r="S1452" t="str">
            <v>D</v>
          </cell>
        </row>
        <row r="1453">
          <cell r="E1453">
            <v>1585</v>
          </cell>
          <cell r="F1453" t="str">
            <v>TAPS Pump Station #07</v>
          </cell>
          <cell r="G1453" t="str">
            <v>ps07</v>
          </cell>
          <cell r="H1453">
            <v>65.311099999999996</v>
          </cell>
          <cell r="I1453">
            <v>-148.27860000000001</v>
          </cell>
          <cell r="J1453" t="str">
            <v>IKA</v>
          </cell>
          <cell r="K1453" t="str">
            <v>A</v>
          </cell>
          <cell r="L1453">
            <v>0</v>
          </cell>
          <cell r="M1453">
            <v>0</v>
          </cell>
          <cell r="N1453" t="str">
            <v>C</v>
          </cell>
          <cell r="O1453" t="str">
            <v>B</v>
          </cell>
          <cell r="P1453">
            <v>0</v>
          </cell>
          <cell r="Q1453" t="str">
            <v>-</v>
          </cell>
          <cell r="R1453">
            <v>0</v>
          </cell>
          <cell r="S1453" t="str">
            <v>C</v>
          </cell>
        </row>
        <row r="1454">
          <cell r="E1454">
            <v>1586</v>
          </cell>
          <cell r="F1454" t="str">
            <v>TAPS Pump Station #08</v>
          </cell>
          <cell r="G1454" t="str">
            <v>ps08</v>
          </cell>
          <cell r="H1454">
            <v>64.543099999999995</v>
          </cell>
          <cell r="I1454">
            <v>-146.8194</v>
          </cell>
          <cell r="J1454" t="str">
            <v>IHB</v>
          </cell>
          <cell r="K1454" t="str">
            <v>B</v>
          </cell>
          <cell r="L1454">
            <v>0</v>
          </cell>
          <cell r="M1454">
            <v>0</v>
          </cell>
          <cell r="N1454" t="str">
            <v>C</v>
          </cell>
          <cell r="O1454" t="str">
            <v>C</v>
          </cell>
          <cell r="P1454">
            <v>0</v>
          </cell>
          <cell r="Q1454" t="str">
            <v>-</v>
          </cell>
          <cell r="R1454">
            <v>0</v>
          </cell>
          <cell r="S1454" t="str">
            <v>C</v>
          </cell>
        </row>
        <row r="1455">
          <cell r="E1455">
            <v>1587</v>
          </cell>
          <cell r="F1455" t="str">
            <v>TAPS Pump Station #09</v>
          </cell>
          <cell r="G1455" t="str">
            <v>ps09</v>
          </cell>
          <cell r="H1455">
            <v>63.931100000000001</v>
          </cell>
          <cell r="I1455">
            <v>-145.7681</v>
          </cell>
          <cell r="J1455" t="str">
            <v>IQD</v>
          </cell>
          <cell r="K1455" t="str">
            <v>D</v>
          </cell>
          <cell r="L1455">
            <v>0</v>
          </cell>
          <cell r="M1455">
            <v>0</v>
          </cell>
          <cell r="N1455" t="str">
            <v>C</v>
          </cell>
          <cell r="O1455" t="str">
            <v>D</v>
          </cell>
          <cell r="P1455">
            <v>0</v>
          </cell>
          <cell r="Q1455" t="str">
            <v>-</v>
          </cell>
          <cell r="R1455">
            <v>0</v>
          </cell>
          <cell r="S1455" t="str">
            <v>C</v>
          </cell>
        </row>
        <row r="1456">
          <cell r="E1456">
            <v>1588</v>
          </cell>
          <cell r="F1456" t="str">
            <v>TAPS Pump Station #10</v>
          </cell>
          <cell r="G1456" t="str">
            <v>ps10</v>
          </cell>
          <cell r="H1456">
            <v>63.423900000000003</v>
          </cell>
          <cell r="I1456">
            <v>-145.76580000000001</v>
          </cell>
          <cell r="J1456" t="str">
            <v>IHC</v>
          </cell>
          <cell r="K1456" t="str">
            <v>C</v>
          </cell>
          <cell r="L1456">
            <v>0</v>
          </cell>
          <cell r="M1456">
            <v>0</v>
          </cell>
          <cell r="N1456" t="str">
            <v>A</v>
          </cell>
          <cell r="O1456" t="str">
            <v>D</v>
          </cell>
          <cell r="P1456">
            <v>0</v>
          </cell>
          <cell r="Q1456" t="str">
            <v>-</v>
          </cell>
          <cell r="R1456">
            <v>0</v>
          </cell>
          <cell r="S1456" t="str">
            <v>D</v>
          </cell>
        </row>
        <row r="1457">
          <cell r="E1457">
            <v>1589</v>
          </cell>
          <cell r="F1457" t="str">
            <v>TAPS Pump Station #11</v>
          </cell>
          <cell r="G1457" t="str">
            <v>ps11</v>
          </cell>
          <cell r="H1457">
            <v>62.088099999999997</v>
          </cell>
          <cell r="I1457">
            <v>-145.48079999999999</v>
          </cell>
          <cell r="J1457" t="str">
            <v>IQD</v>
          </cell>
          <cell r="K1457" t="str">
            <v>D</v>
          </cell>
          <cell r="L1457">
            <v>0</v>
          </cell>
          <cell r="M1457">
            <v>0</v>
          </cell>
          <cell r="N1457" t="str">
            <v>C</v>
          </cell>
          <cell r="O1457" t="str">
            <v>D</v>
          </cell>
          <cell r="P1457">
            <v>0</v>
          </cell>
          <cell r="Q1457" t="str">
            <v>-</v>
          </cell>
          <cell r="R1457">
            <v>0</v>
          </cell>
          <cell r="S1457" t="str">
            <v>C</v>
          </cell>
        </row>
        <row r="1458">
          <cell r="E1458">
            <v>1590</v>
          </cell>
          <cell r="F1458" t="str">
            <v>TAPS Pump Station #12</v>
          </cell>
          <cell r="G1458" t="str">
            <v>ps12</v>
          </cell>
          <cell r="H1458">
            <v>61.4758</v>
          </cell>
          <cell r="I1458">
            <v>-145.14359999999999</v>
          </cell>
          <cell r="J1458" t="str">
            <v>IQC</v>
          </cell>
          <cell r="K1458" t="str">
            <v>C</v>
          </cell>
          <cell r="L1458">
            <v>0</v>
          </cell>
          <cell r="M1458">
            <v>0</v>
          </cell>
          <cell r="N1458" t="str">
            <v>A</v>
          </cell>
          <cell r="O1458" t="str">
            <v>D</v>
          </cell>
          <cell r="P1458">
            <v>0</v>
          </cell>
          <cell r="Q1458" t="str">
            <v>-</v>
          </cell>
          <cell r="R1458">
            <v>0</v>
          </cell>
          <cell r="S1458" t="str">
            <v>D</v>
          </cell>
        </row>
        <row r="1459">
          <cell r="E1459">
            <v>1591</v>
          </cell>
          <cell r="F1459" t="str">
            <v>R109 (temp)</v>
          </cell>
          <cell r="G1459" t="str">
            <v>R109</v>
          </cell>
          <cell r="H1459">
            <v>63.395299999999999</v>
          </cell>
          <cell r="I1459">
            <v>-148.64680000000001</v>
          </cell>
          <cell r="J1459" t="str">
            <v>IHD</v>
          </cell>
          <cell r="K1459" t="str">
            <v>D</v>
          </cell>
          <cell r="L1459">
            <v>0</v>
          </cell>
          <cell r="M1459">
            <v>0</v>
          </cell>
          <cell r="N1459" t="str">
            <v>A</v>
          </cell>
          <cell r="O1459" t="str">
            <v>D</v>
          </cell>
          <cell r="P1459">
            <v>0</v>
          </cell>
          <cell r="Q1459" t="str">
            <v>-</v>
          </cell>
          <cell r="R1459">
            <v>0</v>
          </cell>
          <cell r="S1459" t="str">
            <v>D</v>
          </cell>
        </row>
        <row r="1460">
          <cell r="E1460">
            <v>1592</v>
          </cell>
          <cell r="F1460" t="str">
            <v>Hector</v>
          </cell>
          <cell r="G1460">
            <v>-999</v>
          </cell>
          <cell r="H1460">
            <v>34.8294</v>
          </cell>
          <cell r="I1460">
            <v>-116.33499999999999</v>
          </cell>
          <cell r="J1460" t="str">
            <v>I-B</v>
          </cell>
          <cell r="K1460" t="str">
            <v>B</v>
          </cell>
          <cell r="L1460">
            <v>0</v>
          </cell>
          <cell r="M1460">
            <v>0</v>
          </cell>
          <cell r="N1460" t="str">
            <v>C</v>
          </cell>
          <cell r="O1460" t="str">
            <v>C</v>
          </cell>
          <cell r="P1460">
            <v>0</v>
          </cell>
          <cell r="Q1460" t="str">
            <v>-</v>
          </cell>
          <cell r="R1460">
            <v>0</v>
          </cell>
          <cell r="S1460" t="str">
            <v>C</v>
          </cell>
        </row>
        <row r="1461">
          <cell r="E1461">
            <v>1593</v>
          </cell>
          <cell r="F1461" t="str">
            <v>Bear Valley #1, Fire Station</v>
          </cell>
          <cell r="G1461">
            <v>1210</v>
          </cell>
          <cell r="H1461">
            <v>36.573</v>
          </cell>
          <cell r="I1461">
            <v>-121.184</v>
          </cell>
          <cell r="J1461" t="str">
            <v>AHB</v>
          </cell>
          <cell r="K1461" t="str">
            <v>B</v>
          </cell>
          <cell r="L1461">
            <v>0</v>
          </cell>
          <cell r="M1461">
            <v>0</v>
          </cell>
          <cell r="N1461" t="str">
            <v>C</v>
          </cell>
          <cell r="O1461" t="str">
            <v>C</v>
          </cell>
          <cell r="P1461">
            <v>0</v>
          </cell>
          <cell r="Q1461" t="str">
            <v>-</v>
          </cell>
          <cell r="R1461">
            <v>0</v>
          </cell>
          <cell r="S1461" t="str">
            <v>C</v>
          </cell>
        </row>
        <row r="1462">
          <cell r="E1462">
            <v>1594</v>
          </cell>
          <cell r="F1462" t="str">
            <v>Melendy Ranch</v>
          </cell>
          <cell r="G1462">
            <v>1211</v>
          </cell>
          <cell r="H1462">
            <v>36.590000000000003</v>
          </cell>
          <cell r="I1462">
            <v>-121.19</v>
          </cell>
          <cell r="J1462" t="str">
            <v>AQB</v>
          </cell>
          <cell r="K1462" t="str">
            <v>B</v>
          </cell>
          <cell r="L1462">
            <v>0</v>
          </cell>
          <cell r="M1462">
            <v>0</v>
          </cell>
          <cell r="N1462" t="str">
            <v>C</v>
          </cell>
          <cell r="O1462" t="str">
            <v>C</v>
          </cell>
          <cell r="P1462">
            <v>0</v>
          </cell>
          <cell r="Q1462" t="str">
            <v>-</v>
          </cell>
          <cell r="R1462">
            <v>0</v>
          </cell>
          <cell r="S1462" t="str">
            <v>C</v>
          </cell>
        </row>
        <row r="1463">
          <cell r="E1463">
            <v>1595</v>
          </cell>
          <cell r="F1463" t="str">
            <v>Stone Canyon Geophys Obs</v>
          </cell>
          <cell r="G1463">
            <v>1343</v>
          </cell>
          <cell r="H1463">
            <v>36.636000000000003</v>
          </cell>
          <cell r="I1463">
            <v>-121.23399999999999</v>
          </cell>
          <cell r="J1463" t="str">
            <v>IMB</v>
          </cell>
          <cell r="K1463" t="str">
            <v>B</v>
          </cell>
          <cell r="L1463">
            <v>0</v>
          </cell>
          <cell r="M1463">
            <v>0</v>
          </cell>
          <cell r="N1463" t="str">
            <v>C</v>
          </cell>
          <cell r="O1463" t="str">
            <v>C</v>
          </cell>
          <cell r="P1463">
            <v>0</v>
          </cell>
          <cell r="Q1463" t="str">
            <v>-</v>
          </cell>
          <cell r="R1463">
            <v>0</v>
          </cell>
          <cell r="S1463" t="str">
            <v>C</v>
          </cell>
        </row>
        <row r="1464">
          <cell r="E1464">
            <v>1596</v>
          </cell>
          <cell r="F1464" t="str">
            <v>Bear Valley #10, Webb Residence</v>
          </cell>
          <cell r="G1464">
            <v>1479</v>
          </cell>
          <cell r="H1464">
            <v>36.531999999999996</v>
          </cell>
          <cell r="I1464">
            <v>-121.143</v>
          </cell>
          <cell r="J1464" t="str">
            <v>AHB</v>
          </cell>
          <cell r="K1464" t="str">
            <v>B</v>
          </cell>
          <cell r="L1464">
            <v>0</v>
          </cell>
          <cell r="M1464">
            <v>0</v>
          </cell>
          <cell r="N1464" t="str">
            <v>A</v>
          </cell>
          <cell r="O1464" t="str">
            <v>C</v>
          </cell>
          <cell r="P1464">
            <v>0</v>
          </cell>
          <cell r="Q1464" t="str">
            <v>-</v>
          </cell>
          <cell r="R1464">
            <v>0</v>
          </cell>
          <cell r="S1464" t="str">
            <v>D</v>
          </cell>
        </row>
        <row r="1465">
          <cell r="E1465">
            <v>1597</v>
          </cell>
          <cell r="F1465" t="str">
            <v>Bear Valley #12, Williams Ranch</v>
          </cell>
          <cell r="G1465">
            <v>1481</v>
          </cell>
          <cell r="H1465">
            <v>36.658000000000001</v>
          </cell>
          <cell r="I1465">
            <v>-121.249</v>
          </cell>
          <cell r="J1465" t="str">
            <v>AHC</v>
          </cell>
          <cell r="K1465" t="str">
            <v>C</v>
          </cell>
          <cell r="L1465">
            <v>0</v>
          </cell>
          <cell r="M1465">
            <v>0</v>
          </cell>
          <cell r="N1465" t="str">
            <v>A</v>
          </cell>
          <cell r="O1465" t="str">
            <v>D</v>
          </cell>
          <cell r="P1465">
            <v>0</v>
          </cell>
          <cell r="Q1465" t="str">
            <v>-</v>
          </cell>
          <cell r="R1465">
            <v>0</v>
          </cell>
          <cell r="S1465" t="str">
            <v>D</v>
          </cell>
        </row>
        <row r="1466">
          <cell r="E1466">
            <v>1598</v>
          </cell>
          <cell r="F1466" t="str">
            <v>Bear Valley #14, Upper Butts Rn</v>
          </cell>
          <cell r="G1466">
            <v>1483</v>
          </cell>
          <cell r="H1466">
            <v>36.569000000000003</v>
          </cell>
          <cell r="I1466">
            <v>-121.04300000000001</v>
          </cell>
          <cell r="J1466" t="str">
            <v>AMB</v>
          </cell>
          <cell r="K1466" t="str">
            <v>B</v>
          </cell>
          <cell r="L1466">
            <v>0</v>
          </cell>
          <cell r="M1466">
            <v>0</v>
          </cell>
          <cell r="N1466" t="str">
            <v>C</v>
          </cell>
          <cell r="O1466" t="str">
            <v>C</v>
          </cell>
          <cell r="P1466">
            <v>0</v>
          </cell>
          <cell r="Q1466" t="str">
            <v>-</v>
          </cell>
          <cell r="R1466">
            <v>0</v>
          </cell>
          <cell r="S1466" t="str">
            <v>C</v>
          </cell>
        </row>
        <row r="1467">
          <cell r="E1467">
            <v>1599</v>
          </cell>
          <cell r="F1467" t="str">
            <v>Bear Valley #5, Callens Ranch</v>
          </cell>
          <cell r="G1467">
            <v>1474</v>
          </cell>
          <cell r="H1467">
            <v>36.673000000000002</v>
          </cell>
          <cell r="I1467">
            <v>-121.19499999999999</v>
          </cell>
          <cell r="J1467" t="str">
            <v>BHC</v>
          </cell>
          <cell r="K1467" t="str">
            <v>C</v>
          </cell>
          <cell r="L1467">
            <v>0</v>
          </cell>
          <cell r="M1467">
            <v>0</v>
          </cell>
          <cell r="N1467" t="str">
            <v>C</v>
          </cell>
          <cell r="O1467" t="str">
            <v>D</v>
          </cell>
          <cell r="P1467">
            <v>0</v>
          </cell>
          <cell r="Q1467" t="str">
            <v>-</v>
          </cell>
          <cell r="R1467">
            <v>0</v>
          </cell>
          <cell r="S1467" t="str">
            <v>C</v>
          </cell>
        </row>
        <row r="1468">
          <cell r="E1468">
            <v>1600</v>
          </cell>
          <cell r="F1468" t="str">
            <v>Bear Valley #7, Pinnacles</v>
          </cell>
          <cell r="G1468">
            <v>1476</v>
          </cell>
          <cell r="H1468">
            <v>36.482999999999997</v>
          </cell>
          <cell r="I1468">
            <v>-121.18</v>
          </cell>
          <cell r="J1468" t="str">
            <v>AVB</v>
          </cell>
          <cell r="K1468" t="str">
            <v>B</v>
          </cell>
          <cell r="L1468">
            <v>0</v>
          </cell>
          <cell r="M1468">
            <v>0</v>
          </cell>
          <cell r="N1468" t="str">
            <v>C</v>
          </cell>
          <cell r="O1468" t="str">
            <v>C</v>
          </cell>
          <cell r="P1468">
            <v>0</v>
          </cell>
          <cell r="Q1468" t="str">
            <v>-</v>
          </cell>
          <cell r="R1468">
            <v>0</v>
          </cell>
          <cell r="S1468" t="str">
            <v>C</v>
          </cell>
        </row>
        <row r="1469">
          <cell r="E1469">
            <v>1601</v>
          </cell>
          <cell r="F1469" t="str">
            <v>Calaveras Reservoir</v>
          </cell>
          <cell r="G1469">
            <v>1687</v>
          </cell>
          <cell r="H1469">
            <v>37.451999999999998</v>
          </cell>
          <cell r="I1469">
            <v>-121.807</v>
          </cell>
          <cell r="J1469" t="str">
            <v>AQC</v>
          </cell>
          <cell r="K1469" t="str">
            <v>C</v>
          </cell>
          <cell r="L1469">
            <v>0</v>
          </cell>
          <cell r="M1469">
            <v>0</v>
          </cell>
          <cell r="N1469" t="str">
            <v>C</v>
          </cell>
          <cell r="O1469" t="str">
            <v>D</v>
          </cell>
          <cell r="P1469">
            <v>0</v>
          </cell>
          <cell r="Q1469" t="str">
            <v>-</v>
          </cell>
          <cell r="R1469">
            <v>0</v>
          </cell>
          <cell r="S1469" t="str">
            <v>C</v>
          </cell>
        </row>
        <row r="1470">
          <cell r="E1470">
            <v>1602</v>
          </cell>
          <cell r="F1470" t="str">
            <v>Berkeley - Strawberry Canyon</v>
          </cell>
          <cell r="G1470">
            <v>1005</v>
          </cell>
          <cell r="H1470">
            <v>37.869999999999997</v>
          </cell>
          <cell r="I1470">
            <v>-122.24</v>
          </cell>
          <cell r="J1470" t="str">
            <v>IKB</v>
          </cell>
          <cell r="K1470" t="str">
            <v>B</v>
          </cell>
          <cell r="L1470">
            <v>0</v>
          </cell>
          <cell r="M1470">
            <v>0</v>
          </cell>
          <cell r="N1470" t="str">
            <v>C</v>
          </cell>
          <cell r="O1470" t="str">
            <v>C</v>
          </cell>
          <cell r="P1470">
            <v>0</v>
          </cell>
          <cell r="Q1470" t="str">
            <v>-</v>
          </cell>
          <cell r="R1470">
            <v>0</v>
          </cell>
          <cell r="S1470" t="str">
            <v>C</v>
          </cell>
        </row>
        <row r="1471">
          <cell r="E1471">
            <v>1603</v>
          </cell>
          <cell r="F1471" t="str">
            <v>Emeryville - 6363 Christie</v>
          </cell>
          <cell r="G1471">
            <v>1662</v>
          </cell>
          <cell r="H1471">
            <v>37.844000000000001</v>
          </cell>
          <cell r="I1471">
            <v>-122.295</v>
          </cell>
          <cell r="J1471" t="str">
            <v>IHD</v>
          </cell>
          <cell r="K1471" t="str">
            <v>D</v>
          </cell>
          <cell r="L1471">
            <v>0</v>
          </cell>
          <cell r="M1471">
            <v>0</v>
          </cell>
          <cell r="N1471" t="str">
            <v>A</v>
          </cell>
          <cell r="O1471" t="str">
            <v>D</v>
          </cell>
          <cell r="P1471">
            <v>0</v>
          </cell>
          <cell r="Q1471" t="str">
            <v>-</v>
          </cell>
          <cell r="R1471">
            <v>0</v>
          </cell>
          <cell r="S1471" t="str">
            <v>D</v>
          </cell>
        </row>
        <row r="1472">
          <cell r="E1472">
            <v>1604</v>
          </cell>
          <cell r="F1472" t="str">
            <v>SF - 1295 Shafter</v>
          </cell>
          <cell r="G1472">
            <v>1675</v>
          </cell>
          <cell r="H1472">
            <v>37.728000000000002</v>
          </cell>
          <cell r="I1472">
            <v>-122.38500000000001</v>
          </cell>
          <cell r="J1472" t="str">
            <v>A-B</v>
          </cell>
          <cell r="K1472" t="str">
            <v>B</v>
          </cell>
          <cell r="L1472">
            <v>0</v>
          </cell>
          <cell r="M1472">
            <v>0</v>
          </cell>
          <cell r="N1472" t="str">
            <v>C</v>
          </cell>
          <cell r="O1472" t="str">
            <v>C</v>
          </cell>
          <cell r="P1472">
            <v>0</v>
          </cell>
          <cell r="Q1472" t="str">
            <v>-</v>
          </cell>
          <cell r="R1472">
            <v>0</v>
          </cell>
          <cell r="S1472" t="str">
            <v>C</v>
          </cell>
        </row>
        <row r="1473">
          <cell r="E1473">
            <v>1605</v>
          </cell>
          <cell r="F1473" t="str">
            <v>Foster City - Menhaden Court</v>
          </cell>
          <cell r="G1473">
            <v>1515</v>
          </cell>
          <cell r="H1473">
            <v>37.555</v>
          </cell>
          <cell r="I1473">
            <v>-122.248</v>
          </cell>
          <cell r="J1473" t="str">
            <v>BHE</v>
          </cell>
          <cell r="K1473" t="str">
            <v>E</v>
          </cell>
          <cell r="L1473">
            <v>0</v>
          </cell>
          <cell r="M1473">
            <v>0</v>
          </cell>
          <cell r="N1473" t="str">
            <v>F</v>
          </cell>
          <cell r="O1473" t="str">
            <v>E</v>
          </cell>
          <cell r="P1473">
            <v>0</v>
          </cell>
          <cell r="Q1473" t="str">
            <v>-</v>
          </cell>
          <cell r="R1473">
            <v>0</v>
          </cell>
          <cell r="S1473" t="str">
            <v>E</v>
          </cell>
        </row>
        <row r="1474">
          <cell r="E1474">
            <v>1606</v>
          </cell>
          <cell r="F1474" t="str">
            <v>Hayward City Hall - North</v>
          </cell>
          <cell r="G1474">
            <v>1129</v>
          </cell>
          <cell r="H1474">
            <v>37.679000000000002</v>
          </cell>
          <cell r="I1474">
            <v>-122.08199999999999</v>
          </cell>
          <cell r="J1474" t="str">
            <v>EQB</v>
          </cell>
          <cell r="K1474" t="str">
            <v>B</v>
          </cell>
          <cell r="L1474">
            <v>0</v>
          </cell>
          <cell r="M1474">
            <v>0</v>
          </cell>
          <cell r="N1474" t="str">
            <v>C</v>
          </cell>
          <cell r="O1474" t="str">
            <v>C</v>
          </cell>
          <cell r="P1474">
            <v>0</v>
          </cell>
          <cell r="Q1474" t="str">
            <v>-</v>
          </cell>
          <cell r="R1474">
            <v>0</v>
          </cell>
          <cell r="S1474" t="str">
            <v>C</v>
          </cell>
        </row>
        <row r="1475">
          <cell r="E1475">
            <v>1607</v>
          </cell>
          <cell r="F1475" t="str">
            <v>Monte Nido Fire Station</v>
          </cell>
          <cell r="G1475">
            <v>5080</v>
          </cell>
          <cell r="H1475">
            <v>34.078000000000003</v>
          </cell>
          <cell r="I1475">
            <v>-118.694</v>
          </cell>
          <cell r="J1475" t="str">
            <v>AMA</v>
          </cell>
          <cell r="K1475" t="str">
            <v>A</v>
          </cell>
          <cell r="L1475">
            <v>0</v>
          </cell>
          <cell r="M1475">
            <v>0</v>
          </cell>
          <cell r="N1475">
            <v>0</v>
          </cell>
          <cell r="O1475" t="str">
            <v>B</v>
          </cell>
          <cell r="P1475">
            <v>0</v>
          </cell>
          <cell r="Q1475" t="str">
            <v>-</v>
          </cell>
          <cell r="R1475">
            <v>0</v>
          </cell>
          <cell r="S1475" t="str">
            <v>C</v>
          </cell>
        </row>
        <row r="1476">
          <cell r="E1476">
            <v>1608</v>
          </cell>
          <cell r="F1476" t="str">
            <v>Loma Linda; VA Hospital, North Freefield</v>
          </cell>
          <cell r="G1476">
            <v>5229</v>
          </cell>
          <cell r="H1476">
            <v>34.051000000000002</v>
          </cell>
          <cell r="I1476">
            <v>-117.25</v>
          </cell>
          <cell r="J1476" t="str">
            <v>AHD</v>
          </cell>
          <cell r="K1476" t="str">
            <v>D</v>
          </cell>
          <cell r="L1476">
            <v>0</v>
          </cell>
          <cell r="M1476">
            <v>0</v>
          </cell>
          <cell r="N1476">
            <v>0</v>
          </cell>
          <cell r="O1476" t="str">
            <v>D</v>
          </cell>
          <cell r="P1476">
            <v>0</v>
          </cell>
          <cell r="Q1476" t="str">
            <v>-</v>
          </cell>
          <cell r="R1476">
            <v>0</v>
          </cell>
          <cell r="S1476" t="str">
            <v>C</v>
          </cell>
        </row>
        <row r="1477">
          <cell r="E1477">
            <v>1609</v>
          </cell>
          <cell r="F1477" t="str">
            <v>Loma Linda; VA Hospital, South Freefield</v>
          </cell>
          <cell r="G1477">
            <v>5229</v>
          </cell>
          <cell r="H1477">
            <v>34.048000000000002</v>
          </cell>
          <cell r="I1477">
            <v>-117.251</v>
          </cell>
          <cell r="J1477" t="str">
            <v>AHD</v>
          </cell>
          <cell r="K1477" t="str">
            <v>D</v>
          </cell>
          <cell r="L1477">
            <v>0</v>
          </cell>
          <cell r="M1477">
            <v>0</v>
          </cell>
          <cell r="N1477">
            <v>0</v>
          </cell>
          <cell r="O1477" t="str">
            <v>D</v>
          </cell>
          <cell r="P1477">
            <v>0</v>
          </cell>
          <cell r="Q1477" t="str">
            <v>-</v>
          </cell>
          <cell r="R1477">
            <v>0</v>
          </cell>
          <cell r="S1477" t="str">
            <v>C</v>
          </cell>
        </row>
        <row r="1478">
          <cell r="E1478">
            <v>1610</v>
          </cell>
          <cell r="F1478" t="str">
            <v>Los Angeles - So Cal Edison</v>
          </cell>
          <cell r="G1478">
            <v>-999</v>
          </cell>
          <cell r="H1478">
            <v>34.049999999999997</v>
          </cell>
          <cell r="I1478">
            <v>-118.25</v>
          </cell>
          <cell r="J1478" t="str">
            <v>---</v>
          </cell>
          <cell r="K1478" t="str">
            <v>-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 t="str">
            <v>C</v>
          </cell>
        </row>
        <row r="1479">
          <cell r="E1479">
            <v>1611</v>
          </cell>
          <cell r="F1479" t="str">
            <v>Tarcento</v>
          </cell>
          <cell r="G1479">
            <v>-999</v>
          </cell>
          <cell r="H1479">
            <v>46.225999999999999</v>
          </cell>
          <cell r="I1479">
            <v>13.21</v>
          </cell>
          <cell r="J1479" t="str">
            <v>--A</v>
          </cell>
          <cell r="K1479" t="str">
            <v>A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 t="str">
            <v>C</v>
          </cell>
        </row>
        <row r="1480">
          <cell r="E1480">
            <v>1612</v>
          </cell>
          <cell r="F1480" t="str">
            <v>Cairano 1</v>
          </cell>
          <cell r="G1480">
            <v>-999</v>
          </cell>
          <cell r="H1480">
            <v>40.89</v>
          </cell>
          <cell r="I1480">
            <v>15.295999999999999</v>
          </cell>
          <cell r="J1480" t="str">
            <v>--A</v>
          </cell>
          <cell r="K1480" t="str">
            <v>A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 t="str">
            <v>C</v>
          </cell>
        </row>
        <row r="1481">
          <cell r="E1481">
            <v>1613</v>
          </cell>
          <cell r="F1481" t="str">
            <v>Cairano 2</v>
          </cell>
          <cell r="G1481">
            <v>-999</v>
          </cell>
          <cell r="H1481">
            <v>40.887</v>
          </cell>
          <cell r="I1481">
            <v>15.311999999999999</v>
          </cell>
          <cell r="J1481" t="str">
            <v>--A</v>
          </cell>
          <cell r="K1481" t="str">
            <v>A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 t="str">
            <v>C</v>
          </cell>
        </row>
        <row r="1482">
          <cell r="E1482">
            <v>1614</v>
          </cell>
          <cell r="F1482" t="str">
            <v>Cairano 3</v>
          </cell>
          <cell r="G1482">
            <v>-999</v>
          </cell>
          <cell r="H1482">
            <v>40.887</v>
          </cell>
          <cell r="I1482">
            <v>15.334</v>
          </cell>
          <cell r="J1482" t="str">
            <v>--A</v>
          </cell>
          <cell r="K1482" t="str">
            <v>A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 t="str">
            <v>C</v>
          </cell>
        </row>
        <row r="1483">
          <cell r="E1483">
            <v>1615</v>
          </cell>
          <cell r="F1483" t="str">
            <v>Cairano 4</v>
          </cell>
          <cell r="G1483">
            <v>-999</v>
          </cell>
          <cell r="H1483">
            <v>40.886000000000003</v>
          </cell>
          <cell r="I1483">
            <v>15.348000000000001</v>
          </cell>
          <cell r="J1483" t="str">
            <v>--A</v>
          </cell>
          <cell r="K1483" t="str">
            <v>A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 t="str">
            <v>C</v>
          </cell>
        </row>
        <row r="1484">
          <cell r="E1484">
            <v>1616</v>
          </cell>
          <cell r="F1484" t="str">
            <v>Conza-Base</v>
          </cell>
          <cell r="G1484">
            <v>-999</v>
          </cell>
          <cell r="H1484">
            <v>40.875</v>
          </cell>
          <cell r="I1484">
            <v>15.327</v>
          </cell>
          <cell r="J1484" t="str">
            <v>--A</v>
          </cell>
          <cell r="K1484" t="str">
            <v>A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 t="str">
            <v>C</v>
          </cell>
        </row>
        <row r="1485">
          <cell r="E1485">
            <v>1617</v>
          </cell>
          <cell r="F1485" t="str">
            <v>SMART1 I03</v>
          </cell>
          <cell r="G1485">
            <v>-999</v>
          </cell>
          <cell r="H1485">
            <v>24.674352777777777</v>
          </cell>
          <cell r="I1485">
            <v>121.76669166666667</v>
          </cell>
          <cell r="J1485" t="str">
            <v>IHD</v>
          </cell>
          <cell r="K1485" t="str">
            <v>D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 t="str">
            <v>D</v>
          </cell>
        </row>
        <row r="1486">
          <cell r="E1486">
            <v>1618</v>
          </cell>
          <cell r="F1486" t="str">
            <v>SMART1 I09</v>
          </cell>
          <cell r="G1486">
            <v>-999</v>
          </cell>
          <cell r="H1486">
            <v>24.673183333333334</v>
          </cell>
          <cell r="I1486">
            <v>121.76284722222222</v>
          </cell>
          <cell r="J1486" t="str">
            <v>IHD</v>
          </cell>
          <cell r="K1486" t="str">
            <v>D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 t="str">
            <v>D</v>
          </cell>
        </row>
        <row r="1487">
          <cell r="E1487">
            <v>1619</v>
          </cell>
          <cell r="F1487" t="str">
            <v>SMART1 M02</v>
          </cell>
          <cell r="G1487">
            <v>-999</v>
          </cell>
          <cell r="H1487">
            <v>24.681447222222221</v>
          </cell>
          <cell r="I1487">
            <v>121.77166666666666</v>
          </cell>
          <cell r="J1487" t="str">
            <v>IHD</v>
          </cell>
          <cell r="K1487" t="str">
            <v>D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 t="str">
            <v>D</v>
          </cell>
        </row>
        <row r="1488">
          <cell r="E1488">
            <v>1620</v>
          </cell>
          <cell r="F1488" t="str">
            <v>SMART1 M03</v>
          </cell>
          <cell r="G1488">
            <v>-999</v>
          </cell>
          <cell r="H1488">
            <v>24.676908333333333</v>
          </cell>
          <cell r="I1488">
            <v>121.77345833333334</v>
          </cell>
          <cell r="J1488" t="str">
            <v>IHD</v>
          </cell>
          <cell r="K1488" t="str">
            <v>D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 t="str">
            <v>D</v>
          </cell>
        </row>
        <row r="1489">
          <cell r="E1489">
            <v>1621</v>
          </cell>
          <cell r="F1489" t="str">
            <v>SMART1 M04</v>
          </cell>
          <cell r="G1489">
            <v>-999</v>
          </cell>
          <cell r="H1489">
            <v>24.671777777777777</v>
          </cell>
          <cell r="I1489">
            <v>121.77451666666667</v>
          </cell>
          <cell r="J1489" t="str">
            <v>IHD</v>
          </cell>
          <cell r="K1489" t="str">
            <v>D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 t="str">
            <v>D</v>
          </cell>
        </row>
        <row r="1490">
          <cell r="E1490">
            <v>1622</v>
          </cell>
          <cell r="F1490" t="str">
            <v>SMART1 M05</v>
          </cell>
          <cell r="G1490">
            <v>-999</v>
          </cell>
          <cell r="H1490">
            <v>24.668275000000001</v>
          </cell>
          <cell r="I1490">
            <v>121.77209444444445</v>
          </cell>
          <cell r="J1490" t="str">
            <v>IHD</v>
          </cell>
          <cell r="K1490" t="str">
            <v>D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 t="str">
            <v>D</v>
          </cell>
        </row>
        <row r="1491">
          <cell r="E1491">
            <v>1623</v>
          </cell>
          <cell r="F1491" t="str">
            <v>SMART1 M08</v>
          </cell>
          <cell r="G1491">
            <v>-999</v>
          </cell>
          <cell r="H1491">
            <v>24.667013888888889</v>
          </cell>
          <cell r="I1491">
            <v>121.75849444444444</v>
          </cell>
          <cell r="J1491" t="str">
            <v>IHD</v>
          </cell>
          <cell r="K1491" t="str">
            <v>D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 t="str">
            <v>D</v>
          </cell>
        </row>
        <row r="1492">
          <cell r="E1492">
            <v>1624</v>
          </cell>
          <cell r="F1492" t="str">
            <v>SMART1 M09</v>
          </cell>
          <cell r="G1492">
            <v>-999</v>
          </cell>
          <cell r="H1492">
            <v>24.670341666666666</v>
          </cell>
          <cell r="I1492">
            <v>121.75531388888889</v>
          </cell>
          <cell r="J1492" t="str">
            <v>IHD</v>
          </cell>
          <cell r="K1492" t="str">
            <v>D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 t="str">
            <v>D</v>
          </cell>
        </row>
        <row r="1493">
          <cell r="E1493">
            <v>1625</v>
          </cell>
          <cell r="F1493" t="str">
            <v>SMART1 M10</v>
          </cell>
          <cell r="G1493">
            <v>-999</v>
          </cell>
          <cell r="H1493">
            <v>24.67498888888889</v>
          </cell>
          <cell r="I1493">
            <v>121.75578888888889</v>
          </cell>
          <cell r="J1493" t="str">
            <v>IHD</v>
          </cell>
          <cell r="K1493" t="str">
            <v>D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 t="str">
            <v>D</v>
          </cell>
        </row>
        <row r="1494">
          <cell r="E1494">
            <v>1626</v>
          </cell>
          <cell r="F1494" t="str">
            <v>SMART1 M11</v>
          </cell>
          <cell r="G1494">
            <v>-999</v>
          </cell>
          <cell r="H1494">
            <v>24.679858333333332</v>
          </cell>
          <cell r="I1494">
            <v>121.75748055555556</v>
          </cell>
          <cell r="J1494" t="str">
            <v>IHD</v>
          </cell>
          <cell r="K1494" t="str">
            <v>D</v>
          </cell>
          <cell r="L1494">
            <v>0</v>
          </cell>
          <cell r="M1494">
            <v>0</v>
          </cell>
          <cell r="N1494">
            <v>0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 t="str">
            <v>D</v>
          </cell>
        </row>
        <row r="1495">
          <cell r="E1495">
            <v>1627</v>
          </cell>
          <cell r="F1495" t="str">
            <v>SMART1 M12</v>
          </cell>
          <cell r="G1495">
            <v>-999</v>
          </cell>
          <cell r="H1495">
            <v>24.682424999999999</v>
          </cell>
          <cell r="I1495">
            <v>121.76188055555555</v>
          </cell>
          <cell r="J1495" t="str">
            <v>IHD</v>
          </cell>
          <cell r="K1495" t="str">
            <v>D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 t="str">
            <v>D</v>
          </cell>
        </row>
        <row r="1496">
          <cell r="E1496">
            <v>1628</v>
          </cell>
          <cell r="F1496" t="str">
            <v>SMART1 O03</v>
          </cell>
          <cell r="G1496">
            <v>-999</v>
          </cell>
          <cell r="H1496">
            <v>24.679252777777776</v>
          </cell>
          <cell r="I1496">
            <v>121.78400555555555</v>
          </cell>
          <cell r="J1496" t="str">
            <v>IHD</v>
          </cell>
          <cell r="K1496" t="str">
            <v>D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 t="str">
            <v>D</v>
          </cell>
        </row>
        <row r="1497">
          <cell r="E1497">
            <v>1629</v>
          </cell>
          <cell r="F1497" t="str">
            <v>SMART1 O05</v>
          </cell>
          <cell r="G1497">
            <v>-999</v>
          </cell>
          <cell r="H1497">
            <v>24.661961111111111</v>
          </cell>
          <cell r="I1497">
            <v>121.77989722222222</v>
          </cell>
          <cell r="J1497" t="str">
            <v>IHD</v>
          </cell>
          <cell r="K1497" t="str">
            <v>D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 t="str">
            <v>D</v>
          </cell>
        </row>
        <row r="1498">
          <cell r="E1498">
            <v>1630</v>
          </cell>
          <cell r="F1498" t="str">
            <v>SMART1 O09</v>
          </cell>
          <cell r="G1498">
            <v>-999</v>
          </cell>
          <cell r="H1498">
            <v>24.667425000000001</v>
          </cell>
          <cell r="I1498">
            <v>121.7458861111111</v>
          </cell>
          <cell r="J1498" t="str">
            <v>IHD</v>
          </cell>
          <cell r="K1498" t="str">
            <v>D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 t="str">
            <v>D</v>
          </cell>
        </row>
        <row r="1499">
          <cell r="E1499">
            <v>1631</v>
          </cell>
          <cell r="F1499" t="str">
            <v>SMART1 I02</v>
          </cell>
          <cell r="G1499">
            <v>-999</v>
          </cell>
          <cell r="H1499">
            <v>24.675041666666665</v>
          </cell>
          <cell r="I1499">
            <v>121.76609166666667</v>
          </cell>
          <cell r="J1499" t="str">
            <v>IHD</v>
          </cell>
          <cell r="K1499" t="str">
            <v>D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 t="str">
            <v>D</v>
          </cell>
        </row>
        <row r="1500">
          <cell r="E1500">
            <v>1632</v>
          </cell>
          <cell r="F1500" t="str">
            <v>SMART1 I04</v>
          </cell>
          <cell r="G1500">
            <v>-999</v>
          </cell>
          <cell r="H1500">
            <v>24.673375</v>
          </cell>
          <cell r="I1500">
            <v>121.76677777777778</v>
          </cell>
          <cell r="J1500" t="str">
            <v>IHD</v>
          </cell>
          <cell r="K1500" t="str">
            <v>D</v>
          </cell>
          <cell r="L1500">
            <v>0</v>
          </cell>
          <cell r="M1500">
            <v>0</v>
          </cell>
          <cell r="N1500">
            <v>0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 t="str">
            <v>D</v>
          </cell>
        </row>
        <row r="1501">
          <cell r="E1501">
            <v>1633</v>
          </cell>
          <cell r="F1501" t="str">
            <v>SMART1 I08</v>
          </cell>
          <cell r="G1501">
            <v>-999</v>
          </cell>
          <cell r="H1501">
            <v>24.672477777777779</v>
          </cell>
          <cell r="I1501">
            <v>121.76358055555555</v>
          </cell>
          <cell r="J1501" t="str">
            <v>IHD</v>
          </cell>
          <cell r="K1501" t="str">
            <v>D</v>
          </cell>
          <cell r="L1501">
            <v>0</v>
          </cell>
          <cell r="M1501">
            <v>0</v>
          </cell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 t="str">
            <v>D</v>
          </cell>
        </row>
        <row r="1502">
          <cell r="E1502">
            <v>1634</v>
          </cell>
          <cell r="F1502" t="str">
            <v>SMART1 I10</v>
          </cell>
          <cell r="G1502">
            <v>-999</v>
          </cell>
          <cell r="H1502">
            <v>24.674094444444446</v>
          </cell>
          <cell r="I1502">
            <v>121.76286111111111</v>
          </cell>
          <cell r="J1502" t="str">
            <v>IHD</v>
          </cell>
          <cell r="K1502" t="str">
            <v>D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 t="str">
            <v>D</v>
          </cell>
        </row>
        <row r="1503">
          <cell r="E1503">
            <v>1635</v>
          </cell>
          <cell r="F1503" t="str">
            <v>SMART1 I11</v>
          </cell>
          <cell r="G1503">
            <v>-999</v>
          </cell>
          <cell r="H1503">
            <v>24.674849999999999</v>
          </cell>
          <cell r="I1503">
            <v>121.76344444444445</v>
          </cell>
          <cell r="J1503" t="str">
            <v>IHD</v>
          </cell>
          <cell r="K1503" t="str">
            <v>D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 t="str">
            <v>D</v>
          </cell>
        </row>
        <row r="1504">
          <cell r="E1504">
            <v>1636</v>
          </cell>
          <cell r="F1504" t="str">
            <v>SMART1 O11</v>
          </cell>
          <cell r="G1504">
            <v>-999</v>
          </cell>
          <cell r="H1504">
            <v>24.685611111111111</v>
          </cell>
          <cell r="I1504">
            <v>121.75055277777778</v>
          </cell>
          <cell r="J1504" t="str">
            <v>IHD</v>
          </cell>
          <cell r="K1504" t="str">
            <v>D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 t="str">
            <v>D</v>
          </cell>
        </row>
        <row r="1505">
          <cell r="E1505">
            <v>1637</v>
          </cell>
          <cell r="F1505" t="str">
            <v>Cassino-Sant' Elia</v>
          </cell>
          <cell r="G1505">
            <v>-999</v>
          </cell>
          <cell r="H1505">
            <v>41.523000000000003</v>
          </cell>
          <cell r="I1505">
            <v>13.864000000000001</v>
          </cell>
          <cell r="J1505" t="str">
            <v>--D</v>
          </cell>
          <cell r="K1505" t="str">
            <v>D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 t="str">
            <v>C</v>
          </cell>
        </row>
        <row r="1506">
          <cell r="E1506">
            <v>1638</v>
          </cell>
          <cell r="F1506" t="str">
            <v>Garigliano-Centrale Nucleare 2</v>
          </cell>
          <cell r="G1506">
            <v>-999</v>
          </cell>
          <cell r="H1506">
            <v>41.258000000000003</v>
          </cell>
          <cell r="I1506">
            <v>13.833</v>
          </cell>
          <cell r="J1506" t="str">
            <v>--E</v>
          </cell>
          <cell r="K1506" t="str">
            <v>E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 t="str">
            <v>D</v>
          </cell>
        </row>
        <row r="1507">
          <cell r="E1507">
            <v>1639</v>
          </cell>
          <cell r="F1507" t="str">
            <v>San Agapito</v>
          </cell>
          <cell r="G1507">
            <v>-999</v>
          </cell>
          <cell r="H1507">
            <v>41.567</v>
          </cell>
          <cell r="I1507">
            <v>14.233000000000001</v>
          </cell>
          <cell r="J1507" t="str">
            <v>--A</v>
          </cell>
          <cell r="K1507" t="str">
            <v>A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 t="str">
            <v>C</v>
          </cell>
        </row>
        <row r="1508">
          <cell r="E1508">
            <v>1640</v>
          </cell>
          <cell r="F1508" t="str">
            <v>SMART1 I05</v>
          </cell>
          <cell r="G1508">
            <v>-999</v>
          </cell>
          <cell r="H1508">
            <v>24.672555555555554</v>
          </cell>
          <cell r="I1508">
            <v>121.76627222222223</v>
          </cell>
          <cell r="J1508" t="str">
            <v>IHD</v>
          </cell>
          <cell r="K1508" t="str">
            <v>D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 t="str">
            <v>D</v>
          </cell>
        </row>
        <row r="1509">
          <cell r="E1509">
            <v>1641</v>
          </cell>
          <cell r="F1509" t="str">
            <v>Winchester Hidden Valley Farms</v>
          </cell>
          <cell r="G1509">
            <v>13200</v>
          </cell>
          <cell r="H1509">
            <v>33.680999999999997</v>
          </cell>
          <cell r="I1509">
            <v>-117.056</v>
          </cell>
          <cell r="J1509" t="str">
            <v>AJA</v>
          </cell>
          <cell r="K1509" t="str">
            <v>A</v>
          </cell>
          <cell r="L1509">
            <v>0</v>
          </cell>
          <cell r="M1509">
            <v>0</v>
          </cell>
          <cell r="N1509" t="str">
            <v>D</v>
          </cell>
          <cell r="O1509" t="str">
            <v>B</v>
          </cell>
          <cell r="P1509" t="str">
            <v>S</v>
          </cell>
          <cell r="Q1509" t="str">
            <v>-</v>
          </cell>
          <cell r="R1509">
            <v>0</v>
          </cell>
          <cell r="S1509" t="str">
            <v>C</v>
          </cell>
        </row>
        <row r="1510">
          <cell r="E1510">
            <v>1642</v>
          </cell>
          <cell r="F1510" t="str">
            <v>Bunker Hill FAA</v>
          </cell>
          <cell r="G1510">
            <v>-999</v>
          </cell>
          <cell r="H1510">
            <v>40.497610000000002</v>
          </cell>
          <cell r="I1510">
            <v>-124.29447999999999</v>
          </cell>
          <cell r="J1510" t="str">
            <v>---</v>
          </cell>
          <cell r="K1510" t="str">
            <v>-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 t="str">
            <v>C</v>
          </cell>
        </row>
        <row r="1511">
          <cell r="E1511">
            <v>1643</v>
          </cell>
          <cell r="F1511" t="str">
            <v>Butler Valley Station 2</v>
          </cell>
          <cell r="G1511">
            <v>-999</v>
          </cell>
          <cell r="H1511">
            <v>40.779989999999998</v>
          </cell>
          <cell r="I1511">
            <v>-123.88</v>
          </cell>
          <cell r="J1511" t="str">
            <v>---</v>
          </cell>
          <cell r="K1511" t="str">
            <v>-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 t="str">
            <v>C</v>
          </cell>
        </row>
        <row r="1512">
          <cell r="E1512">
            <v>1644</v>
          </cell>
          <cell r="F1512" t="str">
            <v>Centerville Beach, Naval Fac</v>
          </cell>
          <cell r="G1512">
            <v>-999</v>
          </cell>
          <cell r="H1512">
            <v>40.563000000000002</v>
          </cell>
          <cell r="I1512">
            <v>-124.348</v>
          </cell>
          <cell r="J1512" t="str">
            <v>---</v>
          </cell>
          <cell r="K1512" t="str">
            <v>-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 t="str">
            <v>C</v>
          </cell>
        </row>
        <row r="1513">
          <cell r="E1513">
            <v>1645</v>
          </cell>
          <cell r="F1513" t="str">
            <v>College of the Redwoods</v>
          </cell>
          <cell r="G1513">
            <v>-999</v>
          </cell>
          <cell r="H1513">
            <v>40.699390000000001</v>
          </cell>
          <cell r="I1513">
            <v>-124.20093</v>
          </cell>
          <cell r="J1513" t="str">
            <v>---</v>
          </cell>
          <cell r="K1513" t="str">
            <v>-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 t="str">
            <v>C</v>
          </cell>
        </row>
        <row r="1514">
          <cell r="E1514">
            <v>1646</v>
          </cell>
          <cell r="F1514" t="str">
            <v>Ferndale Fire Station</v>
          </cell>
          <cell r="G1514">
            <v>-999</v>
          </cell>
          <cell r="H1514">
            <v>40.576160000000002</v>
          </cell>
          <cell r="I1514">
            <v>-124.26367</v>
          </cell>
          <cell r="J1514" t="str">
            <v>BQD</v>
          </cell>
          <cell r="K1514" t="str">
            <v>D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 t="str">
            <v>C</v>
          </cell>
        </row>
        <row r="1515">
          <cell r="E1515">
            <v>1647</v>
          </cell>
          <cell r="F1515" t="str">
            <v>Fortuna Fire Station</v>
          </cell>
          <cell r="G1515">
            <v>-999</v>
          </cell>
          <cell r="H1515">
            <v>40.589080000000003</v>
          </cell>
          <cell r="I1515">
            <v>-124.14790000000001</v>
          </cell>
          <cell r="J1515" t="str">
            <v>---</v>
          </cell>
          <cell r="K1515" t="str">
            <v>-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 t="str">
            <v>D</v>
          </cell>
        </row>
        <row r="1516">
          <cell r="E1516">
            <v>1648</v>
          </cell>
          <cell r="F1516" t="str">
            <v>Loleta Fire Station</v>
          </cell>
          <cell r="G1516">
            <v>-999</v>
          </cell>
          <cell r="H1516">
            <v>40.644199999999998</v>
          </cell>
          <cell r="I1516">
            <v>-124.22071</v>
          </cell>
          <cell r="J1516" t="str">
            <v>---</v>
          </cell>
          <cell r="K1516" t="str">
            <v>-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 t="str">
            <v>C</v>
          </cell>
        </row>
        <row r="1517">
          <cell r="E1517">
            <v>1649</v>
          </cell>
          <cell r="F1517" t="str">
            <v>South Bay Union School</v>
          </cell>
          <cell r="G1517">
            <v>-999</v>
          </cell>
          <cell r="H1517">
            <v>40.735010000000003</v>
          </cell>
          <cell r="I1517">
            <v>-124.20762999999999</v>
          </cell>
          <cell r="J1517" t="str">
            <v>---</v>
          </cell>
          <cell r="K1517" t="str">
            <v>-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 t="str">
            <v>C</v>
          </cell>
        </row>
        <row r="1518">
          <cell r="E1518">
            <v>1650</v>
          </cell>
          <cell r="F1518" t="str">
            <v>Morongo Valley Hall (GEOS #58)</v>
          </cell>
          <cell r="G1518">
            <v>-999</v>
          </cell>
          <cell r="H1518">
            <v>35.042999999999999</v>
          </cell>
          <cell r="I1518">
            <v>-116.572</v>
          </cell>
          <cell r="J1518" t="str">
            <v>AHC</v>
          </cell>
          <cell r="K1518" t="str">
            <v>C</v>
          </cell>
          <cell r="L1518">
            <v>0</v>
          </cell>
          <cell r="M1518">
            <v>0</v>
          </cell>
          <cell r="N1518">
            <v>0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 t="str">
            <v>C</v>
          </cell>
        </row>
        <row r="1519">
          <cell r="E1519">
            <v>1651</v>
          </cell>
          <cell r="F1519" t="str">
            <v>Thousand Palms Post Office</v>
          </cell>
          <cell r="G1519">
            <v>5068</v>
          </cell>
          <cell r="H1519">
            <v>33.816630000000004</v>
          </cell>
          <cell r="I1519">
            <v>-116.39449999999999</v>
          </cell>
          <cell r="J1519" t="str">
            <v>A-C</v>
          </cell>
          <cell r="K1519" t="str">
            <v>C</v>
          </cell>
          <cell r="L1519">
            <v>0</v>
          </cell>
          <cell r="M1519">
            <v>0</v>
          </cell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 t="str">
            <v>D</v>
          </cell>
        </row>
        <row r="1520">
          <cell r="E1520">
            <v>1652</v>
          </cell>
          <cell r="F1520" t="str">
            <v>Anaheim - Kraemer &amp; La Palma</v>
          </cell>
          <cell r="G1520">
            <v>13883</v>
          </cell>
          <cell r="H1520">
            <v>33.853000000000002</v>
          </cell>
          <cell r="I1520">
            <v>-117.857</v>
          </cell>
          <cell r="J1520" t="str">
            <v>IHD</v>
          </cell>
          <cell r="K1520" t="str">
            <v>D</v>
          </cell>
          <cell r="L1520">
            <v>0</v>
          </cell>
          <cell r="M1520" t="str">
            <v>-HD</v>
          </cell>
          <cell r="N1520" t="str">
            <v>A</v>
          </cell>
          <cell r="O1520" t="str">
            <v>D</v>
          </cell>
          <cell r="P1520" t="str">
            <v>D</v>
          </cell>
          <cell r="Q1520" t="str">
            <v>-</v>
          </cell>
          <cell r="R1520">
            <v>0</v>
          </cell>
          <cell r="S1520" t="str">
            <v>D</v>
          </cell>
        </row>
        <row r="1521">
          <cell r="E1521">
            <v>1653</v>
          </cell>
          <cell r="F1521" t="str">
            <v>Corona - California Ave</v>
          </cell>
          <cell r="G1521">
            <v>13726</v>
          </cell>
          <cell r="H1521">
            <v>33.786999999999999</v>
          </cell>
          <cell r="I1521">
            <v>-116.959</v>
          </cell>
          <cell r="J1521" t="str">
            <v>IQD</v>
          </cell>
          <cell r="K1521" t="str">
            <v>D</v>
          </cell>
          <cell r="L1521">
            <v>0</v>
          </cell>
          <cell r="M1521" t="str">
            <v>-QD</v>
          </cell>
          <cell r="N1521" t="str">
            <v>B</v>
          </cell>
          <cell r="O1521" t="str">
            <v>D</v>
          </cell>
          <cell r="P1521" t="str">
            <v>S</v>
          </cell>
          <cell r="Q1521" t="str">
            <v>-</v>
          </cell>
          <cell r="R1521">
            <v>0</v>
          </cell>
          <cell r="S1521" t="str">
            <v>D</v>
          </cell>
        </row>
        <row r="1522">
          <cell r="E1522">
            <v>1654</v>
          </cell>
          <cell r="F1522" t="str">
            <v>Cypress Park -  San Fernando &amp; Division</v>
          </cell>
          <cell r="G1522">
            <v>24813</v>
          </cell>
          <cell r="H1522">
            <v>34.095999999999997</v>
          </cell>
          <cell r="I1522">
            <v>-118.23</v>
          </cell>
          <cell r="J1522" t="str">
            <v>IHD</v>
          </cell>
          <cell r="K1522" t="str">
            <v>D</v>
          </cell>
          <cell r="L1522">
            <v>0</v>
          </cell>
          <cell r="M1522" t="str">
            <v>-HD</v>
          </cell>
          <cell r="N1522" t="str">
            <v>A</v>
          </cell>
          <cell r="O1522" t="str">
            <v>D</v>
          </cell>
          <cell r="P1522" t="str">
            <v>D</v>
          </cell>
          <cell r="Q1522" t="str">
            <v>-</v>
          </cell>
          <cell r="R1522">
            <v>0</v>
          </cell>
          <cell r="S1522" t="str">
            <v>C</v>
          </cell>
        </row>
        <row r="1523">
          <cell r="E1523">
            <v>1655</v>
          </cell>
          <cell r="F1523" t="str">
            <v>Downey - Florence &amp; I605</v>
          </cell>
          <cell r="G1523">
            <v>14828</v>
          </cell>
          <cell r="H1523">
            <v>33.939</v>
          </cell>
          <cell r="I1523">
            <v>-118.098</v>
          </cell>
          <cell r="J1523" t="str">
            <v>IHD</v>
          </cell>
          <cell r="K1523" t="str">
            <v>D</v>
          </cell>
          <cell r="L1523">
            <v>0</v>
          </cell>
          <cell r="M1523" t="str">
            <v>-HD</v>
          </cell>
          <cell r="N1523" t="str">
            <v>A</v>
          </cell>
          <cell r="O1523" t="str">
            <v>D</v>
          </cell>
          <cell r="P1523" t="str">
            <v>D</v>
          </cell>
          <cell r="Q1523" t="str">
            <v>-</v>
          </cell>
          <cell r="R1523">
            <v>0</v>
          </cell>
          <cell r="S1523" t="str">
            <v>D</v>
          </cell>
        </row>
        <row r="1524">
          <cell r="E1524">
            <v>1656</v>
          </cell>
          <cell r="F1524" t="str">
            <v>Garden Grove - Hwy 22 &amp; Harbor</v>
          </cell>
          <cell r="G1524">
            <v>13884</v>
          </cell>
          <cell r="H1524">
            <v>33.765999999999998</v>
          </cell>
          <cell r="I1524">
            <v>-117.91800000000001</v>
          </cell>
          <cell r="J1524" t="str">
            <v>IHD</v>
          </cell>
          <cell r="K1524" t="str">
            <v>D</v>
          </cell>
          <cell r="L1524">
            <v>0</v>
          </cell>
          <cell r="M1524" t="str">
            <v>-HD</v>
          </cell>
          <cell r="N1524" t="str">
            <v>A</v>
          </cell>
          <cell r="O1524" t="str">
            <v>D</v>
          </cell>
          <cell r="P1524" t="str">
            <v>D</v>
          </cell>
          <cell r="Q1524" t="str">
            <v>-</v>
          </cell>
          <cell r="R1524">
            <v>0</v>
          </cell>
          <cell r="S1524" t="str">
            <v>D</v>
          </cell>
        </row>
        <row r="1525">
          <cell r="E1525">
            <v>1657</v>
          </cell>
          <cell r="F1525" t="str">
            <v>Hollywood - Franklin &amp; Bronson</v>
          </cell>
          <cell r="G1525">
            <v>24810</v>
          </cell>
          <cell r="H1525">
            <v>34.103000000000002</v>
          </cell>
          <cell r="I1525">
            <v>-118.316</v>
          </cell>
          <cell r="J1525" t="str">
            <v>IHB</v>
          </cell>
          <cell r="K1525" t="str">
            <v>B</v>
          </cell>
          <cell r="L1525">
            <v>0</v>
          </cell>
          <cell r="M1525" t="str">
            <v>-HB</v>
          </cell>
          <cell r="N1525" t="str">
            <v>A</v>
          </cell>
          <cell r="O1525" t="str">
            <v>C</v>
          </cell>
          <cell r="P1525" t="str">
            <v>S</v>
          </cell>
          <cell r="Q1525" t="str">
            <v>-</v>
          </cell>
          <cell r="R1525">
            <v>0</v>
          </cell>
          <cell r="S1525" t="str">
            <v>C</v>
          </cell>
        </row>
        <row r="1526">
          <cell r="E1526">
            <v>1658</v>
          </cell>
          <cell r="F1526" t="str">
            <v>JPL BLDG #179 W ARR,GND CLEAN</v>
          </cell>
          <cell r="G1526">
            <v>5410</v>
          </cell>
          <cell r="H1526">
            <v>34.198970000000003</v>
          </cell>
          <cell r="I1526">
            <v>-118.1737</v>
          </cell>
          <cell r="J1526" t="str">
            <v>IQD</v>
          </cell>
          <cell r="K1526" t="str">
            <v>D</v>
          </cell>
          <cell r="L1526">
            <v>0</v>
          </cell>
          <cell r="M1526" t="str">
            <v>-QD</v>
          </cell>
          <cell r="N1526" t="str">
            <v>B</v>
          </cell>
          <cell r="O1526" t="str">
            <v>D</v>
          </cell>
          <cell r="P1526" t="str">
            <v>S</v>
          </cell>
          <cell r="Q1526" t="str">
            <v>-</v>
          </cell>
          <cell r="R1526">
            <v>0</v>
          </cell>
          <cell r="S1526" t="str">
            <v>C</v>
          </cell>
        </row>
        <row r="1527">
          <cell r="E1527">
            <v>1659</v>
          </cell>
          <cell r="F1527" t="str">
            <v>Los Angeles - 1st &amp; Figueroa</v>
          </cell>
          <cell r="G1527">
            <v>24839</v>
          </cell>
          <cell r="H1527">
            <v>34.058</v>
          </cell>
          <cell r="I1527">
            <v>-118.252</v>
          </cell>
          <cell r="J1527" t="str">
            <v>IQD</v>
          </cell>
          <cell r="K1527" t="str">
            <v>D</v>
          </cell>
          <cell r="L1527">
            <v>0</v>
          </cell>
          <cell r="M1527" t="str">
            <v>-MD</v>
          </cell>
          <cell r="N1527" t="str">
            <v>C</v>
          </cell>
          <cell r="O1527" t="str">
            <v>D</v>
          </cell>
          <cell r="P1527" t="str">
            <v>S</v>
          </cell>
          <cell r="Q1527" t="str">
            <v>-</v>
          </cell>
          <cell r="R1527">
            <v>0</v>
          </cell>
          <cell r="S1527" t="str">
            <v>D</v>
          </cell>
        </row>
        <row r="1528">
          <cell r="E1528">
            <v>1660</v>
          </cell>
          <cell r="F1528" t="str">
            <v>Los Angeles - 3rd &amp; La Brea LADOT</v>
          </cell>
          <cell r="G1528">
            <v>24851</v>
          </cell>
          <cell r="H1528">
            <v>34.07</v>
          </cell>
          <cell r="I1528">
            <v>-118.346</v>
          </cell>
          <cell r="J1528" t="str">
            <v>IQD</v>
          </cell>
          <cell r="K1528" t="str">
            <v>D</v>
          </cell>
          <cell r="L1528">
            <v>0</v>
          </cell>
          <cell r="M1528" t="str">
            <v>-QD</v>
          </cell>
          <cell r="N1528" t="str">
            <v>B</v>
          </cell>
          <cell r="O1528" t="str">
            <v>D</v>
          </cell>
          <cell r="P1528" t="str">
            <v>S</v>
          </cell>
          <cell r="Q1528" t="str">
            <v>-</v>
          </cell>
          <cell r="R1528">
            <v>0</v>
          </cell>
          <cell r="S1528" t="str">
            <v>D</v>
          </cell>
        </row>
        <row r="1529">
          <cell r="E1529">
            <v>1661</v>
          </cell>
          <cell r="F1529" t="str">
            <v>Los Angeles - Sunset &amp; Kenter</v>
          </cell>
          <cell r="G1529">
            <v>24817</v>
          </cell>
          <cell r="H1529">
            <v>34.058999999999997</v>
          </cell>
          <cell r="I1529">
            <v>-118.479</v>
          </cell>
          <cell r="J1529" t="str">
            <v>IHB</v>
          </cell>
          <cell r="K1529" t="str">
            <v>B</v>
          </cell>
          <cell r="L1529">
            <v>0</v>
          </cell>
          <cell r="M1529" t="str">
            <v>-HB</v>
          </cell>
          <cell r="N1529" t="str">
            <v>A</v>
          </cell>
          <cell r="O1529" t="str">
            <v>C</v>
          </cell>
          <cell r="P1529" t="str">
            <v>D</v>
          </cell>
          <cell r="Q1529" t="str">
            <v>-</v>
          </cell>
          <cell r="R1529">
            <v>0</v>
          </cell>
          <cell r="S1529" t="str">
            <v>C</v>
          </cell>
        </row>
        <row r="1530">
          <cell r="E1530">
            <v>1662</v>
          </cell>
          <cell r="F1530" t="str">
            <v>Los Angeles - Washington &amp; La Brea</v>
          </cell>
          <cell r="G1530">
            <v>24818</v>
          </cell>
          <cell r="H1530">
            <v>34.040999999999997</v>
          </cell>
          <cell r="I1530">
            <v>-118.348</v>
          </cell>
          <cell r="J1530" t="str">
            <v>IQD</v>
          </cell>
          <cell r="K1530" t="str">
            <v>D</v>
          </cell>
          <cell r="L1530">
            <v>0</v>
          </cell>
          <cell r="M1530" t="str">
            <v>-QD</v>
          </cell>
          <cell r="N1530" t="str">
            <v>B</v>
          </cell>
          <cell r="O1530" t="str">
            <v>D</v>
          </cell>
          <cell r="P1530" t="str">
            <v>S</v>
          </cell>
          <cell r="Q1530" t="str">
            <v>-</v>
          </cell>
          <cell r="R1530">
            <v>0</v>
          </cell>
          <cell r="S1530" t="str">
            <v>D</v>
          </cell>
        </row>
        <row r="1531">
          <cell r="E1531">
            <v>1663</v>
          </cell>
          <cell r="F1531" t="str">
            <v>Mission Hills - Sepulveda &amp; San Fernando</v>
          </cell>
          <cell r="G1531">
            <v>24800</v>
          </cell>
          <cell r="H1531">
            <v>34.273000000000003</v>
          </cell>
          <cell r="I1531">
            <v>-118.464</v>
          </cell>
          <cell r="J1531" t="str">
            <v>IHD</v>
          </cell>
          <cell r="K1531" t="str">
            <v>D</v>
          </cell>
          <cell r="L1531">
            <v>0</v>
          </cell>
          <cell r="M1531" t="str">
            <v>-HD</v>
          </cell>
          <cell r="N1531" t="str">
            <v>A</v>
          </cell>
          <cell r="O1531" t="str">
            <v>D</v>
          </cell>
          <cell r="P1531" t="str">
            <v>D</v>
          </cell>
          <cell r="Q1531" t="str">
            <v>-</v>
          </cell>
          <cell r="R1531">
            <v>0</v>
          </cell>
          <cell r="S1531" t="str">
            <v>D</v>
          </cell>
        </row>
        <row r="1532">
          <cell r="E1532">
            <v>1664</v>
          </cell>
          <cell r="F1532" t="str">
            <v>Newport Beach - Balboa Island</v>
          </cell>
          <cell r="G1532">
            <v>13877</v>
          </cell>
          <cell r="H1532">
            <v>33.604999999999997</v>
          </cell>
          <cell r="I1532">
            <v>-117.89</v>
          </cell>
          <cell r="J1532" t="str">
            <v>B-B</v>
          </cell>
          <cell r="K1532" t="str">
            <v>B</v>
          </cell>
          <cell r="L1532">
            <v>0</v>
          </cell>
          <cell r="M1532" t="str">
            <v>-HD</v>
          </cell>
          <cell r="N1532" t="str">
            <v>A</v>
          </cell>
          <cell r="O1532" t="str">
            <v>C</v>
          </cell>
          <cell r="P1532" t="str">
            <v>D</v>
          </cell>
          <cell r="Q1532" t="str">
            <v>-</v>
          </cell>
          <cell r="R1532">
            <v>0</v>
          </cell>
          <cell r="S1532" t="str">
            <v>C</v>
          </cell>
        </row>
        <row r="1533">
          <cell r="E1533">
            <v>1665</v>
          </cell>
          <cell r="F1533" t="str">
            <v>San Diego - UCSD Hospital Grnds</v>
          </cell>
          <cell r="G1533">
            <v>3746</v>
          </cell>
          <cell r="H1533">
            <v>32.753999999999998</v>
          </cell>
          <cell r="I1533">
            <v>-117.164</v>
          </cell>
          <cell r="J1533" t="str">
            <v>I-A</v>
          </cell>
          <cell r="K1533" t="str">
            <v>A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 t="str">
            <v>C</v>
          </cell>
        </row>
        <row r="1534">
          <cell r="E1534">
            <v>1666</v>
          </cell>
          <cell r="F1534" t="str">
            <v>Anchorage - K2-01</v>
          </cell>
          <cell r="G1534">
            <v>-999</v>
          </cell>
          <cell r="H1534">
            <v>61.234999999999999</v>
          </cell>
          <cell r="I1534">
            <v>-149.869</v>
          </cell>
          <cell r="J1534" t="str">
            <v>---</v>
          </cell>
          <cell r="K1534" t="str">
            <v>-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 t="str">
            <v>C</v>
          </cell>
        </row>
        <row r="1535">
          <cell r="E1535">
            <v>1667</v>
          </cell>
          <cell r="F1535" t="str">
            <v>Woodland Hills - Victory &amp; Fallbrook</v>
          </cell>
          <cell r="G1535">
            <v>24803</v>
          </cell>
          <cell r="H1535">
            <v>34.185000000000002</v>
          </cell>
          <cell r="I1535">
            <v>-118.623</v>
          </cell>
          <cell r="J1535" t="str">
            <v>IHD</v>
          </cell>
          <cell r="K1535" t="str">
            <v>D</v>
          </cell>
          <cell r="L1535">
            <v>0</v>
          </cell>
          <cell r="M1535" t="str">
            <v>-HD</v>
          </cell>
          <cell r="N1535" t="str">
            <v>A</v>
          </cell>
          <cell r="O1535" t="str">
            <v>D</v>
          </cell>
          <cell r="P1535" t="str">
            <v>D</v>
          </cell>
          <cell r="Q1535" t="str">
            <v>-</v>
          </cell>
          <cell r="R1535">
            <v>0</v>
          </cell>
          <cell r="S1535" t="str">
            <v>D</v>
          </cell>
        </row>
        <row r="1536">
          <cell r="E1536">
            <v>1668</v>
          </cell>
          <cell r="F1536" t="str">
            <v>Valdez - Civic Center</v>
          </cell>
          <cell r="G1536">
            <v>-999</v>
          </cell>
          <cell r="H1536">
            <v>61.126339999999999</v>
          </cell>
          <cell r="I1536">
            <v>-146.35665</v>
          </cell>
          <cell r="J1536" t="str">
            <v>---</v>
          </cell>
          <cell r="K1536" t="str">
            <v>-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 t="str">
            <v>D</v>
          </cell>
        </row>
        <row r="1537">
          <cell r="E1537">
            <v>1669</v>
          </cell>
          <cell r="F1537" t="str">
            <v>Fairbanks - Univ of Alaska</v>
          </cell>
          <cell r="G1537">
            <v>-999</v>
          </cell>
          <cell r="H1537">
            <v>64.859369999999998</v>
          </cell>
          <cell r="I1537">
            <v>-147.84854000000001</v>
          </cell>
          <cell r="J1537" t="str">
            <v>IQB</v>
          </cell>
          <cell r="K1537" t="str">
            <v>B</v>
          </cell>
          <cell r="L1537">
            <v>0</v>
          </cell>
          <cell r="M1537">
            <v>0</v>
          </cell>
          <cell r="N1537">
            <v>0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 t="str">
            <v>C</v>
          </cell>
        </row>
        <row r="1538">
          <cell r="E1538">
            <v>1670</v>
          </cell>
          <cell r="F1538" t="str">
            <v>HRS001</v>
          </cell>
          <cell r="G1538" t="str">
            <v>HRS001</v>
          </cell>
          <cell r="H1538">
            <v>35.030500000000004</v>
          </cell>
          <cell r="I1538">
            <v>132.90440000000001</v>
          </cell>
          <cell r="J1538" t="str">
            <v>--B</v>
          </cell>
          <cell r="K1538" t="str">
            <v>B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 t="str">
            <v>C</v>
          </cell>
        </row>
        <row r="1539">
          <cell r="E1539">
            <v>1671</v>
          </cell>
          <cell r="F1539" t="str">
            <v>HRS002</v>
          </cell>
          <cell r="G1539" t="str">
            <v>HRS002</v>
          </cell>
          <cell r="H1539">
            <v>34.8919</v>
          </cell>
          <cell r="I1539">
            <v>133.27809999999999</v>
          </cell>
          <cell r="J1539" t="str">
            <v>--A</v>
          </cell>
          <cell r="K1539" t="str">
            <v>A</v>
          </cell>
          <cell r="L1539">
            <v>0</v>
          </cell>
          <cell r="M1539">
            <v>0</v>
          </cell>
          <cell r="N1539">
            <v>0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 t="str">
            <v>C</v>
          </cell>
        </row>
        <row r="1540">
          <cell r="E1540">
            <v>1672</v>
          </cell>
          <cell r="F1540" t="str">
            <v>HRS003</v>
          </cell>
          <cell r="G1540" t="str">
            <v>HRS003</v>
          </cell>
          <cell r="H1540">
            <v>34.811100000000003</v>
          </cell>
          <cell r="I1540">
            <v>132.84440000000001</v>
          </cell>
          <cell r="J1540" t="str">
            <v>--B</v>
          </cell>
          <cell r="K1540" t="str">
            <v>B</v>
          </cell>
          <cell r="L1540">
            <v>0</v>
          </cell>
          <cell r="M1540">
            <v>0</v>
          </cell>
          <cell r="N1540">
            <v>0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 t="str">
            <v>D</v>
          </cell>
        </row>
        <row r="1541">
          <cell r="E1541">
            <v>1673</v>
          </cell>
          <cell r="F1541" t="str">
            <v>HRS004</v>
          </cell>
          <cell r="G1541" t="str">
            <v>HRS004</v>
          </cell>
          <cell r="H1541">
            <v>34.722999999999999</v>
          </cell>
          <cell r="I1541">
            <v>132.27969999999999</v>
          </cell>
          <cell r="J1541" t="str">
            <v>--A</v>
          </cell>
          <cell r="K1541" t="str">
            <v>A</v>
          </cell>
          <cell r="L1541">
            <v>0</v>
          </cell>
          <cell r="M1541">
            <v>0</v>
          </cell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 t="str">
            <v>C</v>
          </cell>
        </row>
        <row r="1542">
          <cell r="E1542">
            <v>1674</v>
          </cell>
          <cell r="F1542" t="str">
            <v>HRS005</v>
          </cell>
          <cell r="G1542" t="str">
            <v>HRS005</v>
          </cell>
          <cell r="H1542">
            <v>34.773800000000001</v>
          </cell>
          <cell r="I1542">
            <v>133.2833</v>
          </cell>
          <cell r="J1542" t="str">
            <v>--B</v>
          </cell>
          <cell r="K1542" t="str">
            <v>B</v>
          </cell>
          <cell r="L1542">
            <v>0</v>
          </cell>
          <cell r="M1542">
            <v>0</v>
          </cell>
          <cell r="N1542">
            <v>0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 t="str">
            <v>C</v>
          </cell>
        </row>
        <row r="1543">
          <cell r="E1543">
            <v>1675</v>
          </cell>
          <cell r="F1543" t="str">
            <v>HRS006</v>
          </cell>
          <cell r="G1543" t="str">
            <v>HRS006</v>
          </cell>
          <cell r="H1543">
            <v>34.662700000000001</v>
          </cell>
          <cell r="I1543">
            <v>132.4102</v>
          </cell>
          <cell r="J1543" t="str">
            <v>--B</v>
          </cell>
          <cell r="K1543" t="str">
            <v>B</v>
          </cell>
          <cell r="L1543">
            <v>0</v>
          </cell>
          <cell r="M1543">
            <v>0</v>
          </cell>
          <cell r="N1543">
            <v>0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 t="str">
            <v>C</v>
          </cell>
        </row>
        <row r="1544">
          <cell r="E1544">
            <v>1676</v>
          </cell>
          <cell r="F1544" t="str">
            <v>HRS007</v>
          </cell>
          <cell r="G1544" t="str">
            <v>HRS007</v>
          </cell>
          <cell r="H1544">
            <v>34.700000000000003</v>
          </cell>
          <cell r="I1544">
            <v>133.09719999999999</v>
          </cell>
          <cell r="J1544" t="str">
            <v>--A</v>
          </cell>
          <cell r="K1544" t="str">
            <v>A</v>
          </cell>
          <cell r="L1544">
            <v>0</v>
          </cell>
          <cell r="M1544">
            <v>0</v>
          </cell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 t="str">
            <v>C</v>
          </cell>
        </row>
        <row r="1545">
          <cell r="E1545">
            <v>1677</v>
          </cell>
          <cell r="F1545" t="str">
            <v>HRS008</v>
          </cell>
          <cell r="G1545" t="str">
            <v>HRS008</v>
          </cell>
          <cell r="H1545">
            <v>34.607500000000002</v>
          </cell>
          <cell r="I1545">
            <v>132.72190000000001</v>
          </cell>
          <cell r="J1545" t="str">
            <v>--B</v>
          </cell>
          <cell r="K1545" t="str">
            <v>B</v>
          </cell>
          <cell r="L1545">
            <v>0</v>
          </cell>
          <cell r="M1545">
            <v>0</v>
          </cell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 t="str">
            <v>C</v>
          </cell>
        </row>
        <row r="1546">
          <cell r="E1546">
            <v>1678</v>
          </cell>
          <cell r="F1546" t="str">
            <v>HRS010</v>
          </cell>
          <cell r="G1546" t="str">
            <v>HRS010</v>
          </cell>
          <cell r="H1546">
            <v>34.585500000000003</v>
          </cell>
          <cell r="I1546">
            <v>133.05269999999999</v>
          </cell>
          <cell r="J1546" t="str">
            <v>--A</v>
          </cell>
          <cell r="K1546" t="str">
            <v>A</v>
          </cell>
          <cell r="L1546">
            <v>0</v>
          </cell>
          <cell r="M1546">
            <v>0</v>
          </cell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 t="str">
            <v>D</v>
          </cell>
        </row>
        <row r="1547">
          <cell r="E1547">
            <v>1679</v>
          </cell>
          <cell r="F1547" t="str">
            <v>HRS011</v>
          </cell>
          <cell r="G1547" t="str">
            <v>HRS011</v>
          </cell>
          <cell r="H1547">
            <v>34.564399999999999</v>
          </cell>
          <cell r="I1547">
            <v>133.2388</v>
          </cell>
          <cell r="J1547" t="str">
            <v>--B</v>
          </cell>
          <cell r="K1547" t="str">
            <v>B</v>
          </cell>
          <cell r="L1547">
            <v>0</v>
          </cell>
          <cell r="M1547">
            <v>0</v>
          </cell>
          <cell r="N1547">
            <v>0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 t="str">
            <v>C</v>
          </cell>
        </row>
        <row r="1548">
          <cell r="E1548">
            <v>1680</v>
          </cell>
          <cell r="F1548" t="str">
            <v>HRS012</v>
          </cell>
          <cell r="G1548" t="str">
            <v>HRS012</v>
          </cell>
          <cell r="H1548">
            <v>34.424399999999999</v>
          </cell>
          <cell r="I1548">
            <v>132.74469999999999</v>
          </cell>
          <cell r="J1548" t="str">
            <v>--B</v>
          </cell>
          <cell r="K1548" t="str">
            <v>B</v>
          </cell>
          <cell r="L1548">
            <v>0</v>
          </cell>
          <cell r="M1548">
            <v>0</v>
          </cell>
          <cell r="N1548">
            <v>0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 t="str">
            <v>D</v>
          </cell>
        </row>
        <row r="1549">
          <cell r="E1549">
            <v>1681</v>
          </cell>
          <cell r="F1549" t="str">
            <v>HRS015</v>
          </cell>
          <cell r="G1549" t="str">
            <v>HRS015</v>
          </cell>
          <cell r="H1549">
            <v>34.4816</v>
          </cell>
          <cell r="I1549">
            <v>133.36410000000001</v>
          </cell>
          <cell r="J1549" t="str">
            <v>--D</v>
          </cell>
          <cell r="K1549" t="str">
            <v>D</v>
          </cell>
          <cell r="L1549">
            <v>0</v>
          </cell>
          <cell r="M1549">
            <v>0</v>
          </cell>
          <cell r="N1549">
            <v>0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 t="str">
            <v>D</v>
          </cell>
        </row>
        <row r="1550">
          <cell r="E1550">
            <v>1682</v>
          </cell>
          <cell r="F1550" t="str">
            <v>HRS016</v>
          </cell>
          <cell r="G1550" t="str">
            <v>HRS016</v>
          </cell>
          <cell r="H1550">
            <v>34.416600000000003</v>
          </cell>
          <cell r="I1550">
            <v>133.19970000000001</v>
          </cell>
          <cell r="J1550" t="str">
            <v>--A</v>
          </cell>
          <cell r="K1550" t="str">
            <v>A</v>
          </cell>
          <cell r="L1550">
            <v>0</v>
          </cell>
          <cell r="M1550">
            <v>0</v>
          </cell>
          <cell r="N1550">
            <v>0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 t="str">
            <v>C</v>
          </cell>
        </row>
        <row r="1551">
          <cell r="E1551">
            <v>1683</v>
          </cell>
          <cell r="F1551" t="str">
            <v>HRS017</v>
          </cell>
          <cell r="G1551" t="str">
            <v>HRS017</v>
          </cell>
          <cell r="H1551">
            <v>34.400799999999997</v>
          </cell>
          <cell r="I1551">
            <v>133.08580000000001</v>
          </cell>
          <cell r="J1551" t="str">
            <v>--A</v>
          </cell>
          <cell r="K1551" t="str">
            <v>A</v>
          </cell>
          <cell r="L1551">
            <v>0</v>
          </cell>
          <cell r="M1551">
            <v>0</v>
          </cell>
          <cell r="N1551">
            <v>0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 t="str">
            <v>C</v>
          </cell>
        </row>
        <row r="1552">
          <cell r="E1552">
            <v>1684</v>
          </cell>
          <cell r="F1552" t="str">
            <v>HRS021</v>
          </cell>
          <cell r="G1552" t="str">
            <v>HRS021</v>
          </cell>
          <cell r="H1552">
            <v>34.9497</v>
          </cell>
          <cell r="I1552">
            <v>133.11969999999999</v>
          </cell>
          <cell r="J1552" t="str">
            <v>--A</v>
          </cell>
          <cell r="K1552" t="str">
            <v>A</v>
          </cell>
          <cell r="L1552">
            <v>0</v>
          </cell>
          <cell r="M1552">
            <v>0</v>
          </cell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 t="str">
            <v>C</v>
          </cell>
        </row>
        <row r="1553">
          <cell r="E1553">
            <v>1685</v>
          </cell>
          <cell r="F1553" t="str">
            <v>HRSH01</v>
          </cell>
          <cell r="G1553" t="str">
            <v>HRSH01</v>
          </cell>
          <cell r="H1553">
            <v>34.370399999999997</v>
          </cell>
          <cell r="I1553">
            <v>133.02590000000001</v>
          </cell>
          <cell r="J1553" t="str">
            <v>--A</v>
          </cell>
          <cell r="K1553" t="str">
            <v>A</v>
          </cell>
          <cell r="L1553">
            <v>0</v>
          </cell>
          <cell r="M1553">
            <v>0</v>
          </cell>
          <cell r="N1553">
            <v>0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 t="str">
            <v>C</v>
          </cell>
        </row>
        <row r="1554">
          <cell r="E1554">
            <v>1686</v>
          </cell>
          <cell r="F1554" t="str">
            <v>HRSH02</v>
          </cell>
          <cell r="G1554" t="str">
            <v>HRSH02</v>
          </cell>
          <cell r="H1554">
            <v>34.545000000000002</v>
          </cell>
          <cell r="I1554">
            <v>132.95060000000001</v>
          </cell>
          <cell r="J1554" t="str">
            <v>--A</v>
          </cell>
          <cell r="K1554" t="str">
            <v>A</v>
          </cell>
          <cell r="L1554">
            <v>0</v>
          </cell>
          <cell r="M1554">
            <v>0</v>
          </cell>
          <cell r="N1554">
            <v>0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 t="str">
            <v>C</v>
          </cell>
        </row>
        <row r="1555">
          <cell r="E1555">
            <v>1687</v>
          </cell>
          <cell r="F1555" t="str">
            <v>HRSH03</v>
          </cell>
          <cell r="G1555" t="str">
            <v>HRSH03</v>
          </cell>
          <cell r="H1555">
            <v>34.515000000000001</v>
          </cell>
          <cell r="I1555">
            <v>133.14009999999999</v>
          </cell>
          <cell r="J1555" t="str">
            <v>--B</v>
          </cell>
          <cell r="K1555" t="str">
            <v>B</v>
          </cell>
          <cell r="L1555">
            <v>0</v>
          </cell>
          <cell r="M1555">
            <v>0</v>
          </cell>
          <cell r="N1555">
            <v>0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 t="str">
            <v>C</v>
          </cell>
        </row>
        <row r="1556">
          <cell r="E1556">
            <v>1688</v>
          </cell>
          <cell r="F1556" t="str">
            <v>HRSH04</v>
          </cell>
          <cell r="G1556" t="str">
            <v>HRSH04</v>
          </cell>
          <cell r="H1556">
            <v>34.375300000000003</v>
          </cell>
          <cell r="I1556">
            <v>133.3519</v>
          </cell>
          <cell r="J1556" t="str">
            <v>--A</v>
          </cell>
          <cell r="K1556" t="str">
            <v>A</v>
          </cell>
          <cell r="L1556">
            <v>0</v>
          </cell>
          <cell r="M1556">
            <v>0</v>
          </cell>
          <cell r="N1556">
            <v>0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 t="str">
            <v>C</v>
          </cell>
        </row>
        <row r="1557">
          <cell r="E1557">
            <v>1689</v>
          </cell>
          <cell r="F1557" t="str">
            <v>HRSH05</v>
          </cell>
          <cell r="G1557" t="str">
            <v>HRSH05</v>
          </cell>
          <cell r="H1557">
            <v>34.553400000000003</v>
          </cell>
          <cell r="I1557">
            <v>133.4205</v>
          </cell>
          <cell r="J1557" t="str">
            <v>--D</v>
          </cell>
          <cell r="K1557" t="str">
            <v>D</v>
          </cell>
          <cell r="L1557">
            <v>0</v>
          </cell>
          <cell r="M1557">
            <v>0</v>
          </cell>
          <cell r="N1557">
            <v>0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 t="str">
            <v>C</v>
          </cell>
        </row>
        <row r="1558">
          <cell r="E1558">
            <v>1690</v>
          </cell>
          <cell r="F1558" t="str">
            <v>HRSH06</v>
          </cell>
          <cell r="G1558" t="str">
            <v>HRSH06</v>
          </cell>
          <cell r="H1558">
            <v>34.910499999999999</v>
          </cell>
          <cell r="I1558">
            <v>132.91489999999999</v>
          </cell>
          <cell r="J1558" t="str">
            <v>--A</v>
          </cell>
          <cell r="K1558" t="str">
            <v>A</v>
          </cell>
          <cell r="L1558">
            <v>0</v>
          </cell>
          <cell r="M1558">
            <v>0</v>
          </cell>
          <cell r="N1558">
            <v>0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 t="str">
            <v>D</v>
          </cell>
        </row>
        <row r="1559">
          <cell r="E1559">
            <v>1691</v>
          </cell>
          <cell r="F1559" t="str">
            <v>HRSH09</v>
          </cell>
          <cell r="G1559" t="str">
            <v>HRSH09</v>
          </cell>
          <cell r="H1559">
            <v>34.698300000000003</v>
          </cell>
          <cell r="I1559">
            <v>132.95500000000001</v>
          </cell>
          <cell r="J1559" t="str">
            <v>--B</v>
          </cell>
          <cell r="K1559" t="str">
            <v>B</v>
          </cell>
          <cell r="L1559">
            <v>0</v>
          </cell>
          <cell r="M1559">
            <v>0</v>
          </cell>
          <cell r="N1559">
            <v>0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 t="str">
            <v>C</v>
          </cell>
        </row>
        <row r="1560">
          <cell r="E1560">
            <v>1692</v>
          </cell>
          <cell r="F1560" t="str">
            <v>HYG001</v>
          </cell>
          <cell r="G1560" t="str">
            <v>HYG001</v>
          </cell>
          <cell r="H1560">
            <v>35.616300000000003</v>
          </cell>
          <cell r="I1560">
            <v>134.45269999999999</v>
          </cell>
          <cell r="J1560" t="str">
            <v>--A</v>
          </cell>
          <cell r="K1560" t="str">
            <v>A</v>
          </cell>
          <cell r="L1560">
            <v>0</v>
          </cell>
          <cell r="M1560">
            <v>0</v>
          </cell>
          <cell r="N1560">
            <v>0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 t="str">
            <v>C</v>
          </cell>
        </row>
        <row r="1561">
          <cell r="E1561">
            <v>1693</v>
          </cell>
          <cell r="F1561" t="str">
            <v>HYG004</v>
          </cell>
          <cell r="G1561" t="str">
            <v>HYG004</v>
          </cell>
          <cell r="H1561">
            <v>35.454999999999998</v>
          </cell>
          <cell r="I1561">
            <v>134.57749999999999</v>
          </cell>
          <cell r="J1561" t="str">
            <v>--A</v>
          </cell>
          <cell r="K1561" t="str">
            <v>A</v>
          </cell>
          <cell r="L1561">
            <v>0</v>
          </cell>
          <cell r="M1561">
            <v>0</v>
          </cell>
          <cell r="N1561">
            <v>0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 t="str">
            <v>B</v>
          </cell>
        </row>
        <row r="1562">
          <cell r="E1562">
            <v>1694</v>
          </cell>
          <cell r="F1562" t="str">
            <v>HYG006</v>
          </cell>
          <cell r="G1562" t="str">
            <v>HYG006</v>
          </cell>
          <cell r="H1562">
            <v>35.3294</v>
          </cell>
          <cell r="I1562">
            <v>134.66800000000001</v>
          </cell>
          <cell r="J1562" t="str">
            <v>--A</v>
          </cell>
          <cell r="K1562" t="str">
            <v>A</v>
          </cell>
          <cell r="L1562">
            <v>0</v>
          </cell>
          <cell r="M1562">
            <v>0</v>
          </cell>
          <cell r="N1562">
            <v>0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 t="str">
            <v>C</v>
          </cell>
        </row>
        <row r="1563">
          <cell r="E1563">
            <v>1695</v>
          </cell>
          <cell r="F1563" t="str">
            <v>HYG007</v>
          </cell>
          <cell r="G1563" t="str">
            <v>HYG007</v>
          </cell>
          <cell r="H1563">
            <v>35.160499999999999</v>
          </cell>
          <cell r="I1563">
            <v>134.54859999999999</v>
          </cell>
          <cell r="J1563" t="str">
            <v>--B</v>
          </cell>
          <cell r="K1563" t="str">
            <v>B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 t="str">
            <v>B</v>
          </cell>
        </row>
        <row r="1564">
          <cell r="E1564">
            <v>1696</v>
          </cell>
          <cell r="F1564" t="str">
            <v>HYG011</v>
          </cell>
          <cell r="G1564" t="str">
            <v>HYG011</v>
          </cell>
          <cell r="H1564">
            <v>34.9816</v>
          </cell>
          <cell r="I1564">
            <v>134.32550000000001</v>
          </cell>
          <cell r="J1564" t="str">
            <v>--A</v>
          </cell>
          <cell r="K1564" t="str">
            <v>A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 t="str">
            <v>C</v>
          </cell>
        </row>
        <row r="1565">
          <cell r="E1565">
            <v>1697</v>
          </cell>
          <cell r="F1565" t="str">
            <v>HYG012</v>
          </cell>
          <cell r="G1565" t="str">
            <v>HYG012</v>
          </cell>
          <cell r="H1565">
            <v>34.992699999999999</v>
          </cell>
          <cell r="I1565">
            <v>134.5547</v>
          </cell>
          <cell r="J1565" t="str">
            <v>--C</v>
          </cell>
          <cell r="K1565" t="str">
            <v>C</v>
          </cell>
          <cell r="L1565">
            <v>0</v>
          </cell>
          <cell r="M1565">
            <v>0</v>
          </cell>
          <cell r="N1565">
            <v>0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 t="str">
            <v>C</v>
          </cell>
        </row>
        <row r="1566">
          <cell r="E1566">
            <v>1698</v>
          </cell>
          <cell r="F1566" t="str">
            <v>HYG016</v>
          </cell>
          <cell r="G1566" t="str">
            <v>HYG016</v>
          </cell>
          <cell r="H1566">
            <v>34.751899999999999</v>
          </cell>
          <cell r="I1566">
            <v>134.39269999999999</v>
          </cell>
          <cell r="J1566" t="str">
            <v>--C</v>
          </cell>
          <cell r="K1566" t="str">
            <v>C</v>
          </cell>
          <cell r="L1566">
            <v>0</v>
          </cell>
          <cell r="M1566">
            <v>0</v>
          </cell>
          <cell r="N1566">
            <v>0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 t="str">
            <v>D</v>
          </cell>
        </row>
        <row r="1567">
          <cell r="E1567">
            <v>1699</v>
          </cell>
          <cell r="F1567" t="str">
            <v>HYGH02</v>
          </cell>
          <cell r="G1567" t="str">
            <v>HYGH02</v>
          </cell>
          <cell r="H1567">
            <v>35.063899999999997</v>
          </cell>
          <cell r="I1567">
            <v>134.42609999999999</v>
          </cell>
          <cell r="J1567" t="str">
            <v>--A</v>
          </cell>
          <cell r="K1567" t="str">
            <v>A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 t="str">
            <v>C</v>
          </cell>
        </row>
        <row r="1568">
          <cell r="E1568">
            <v>1700</v>
          </cell>
          <cell r="F1568" t="str">
            <v>HYGH03</v>
          </cell>
          <cell r="G1568" t="str">
            <v>HYGH03</v>
          </cell>
          <cell r="H1568">
            <v>35.216099999999997</v>
          </cell>
          <cell r="I1568">
            <v>134.5264</v>
          </cell>
          <cell r="J1568" t="str">
            <v>--B</v>
          </cell>
          <cell r="K1568" t="str">
            <v>B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 t="str">
            <v>C</v>
          </cell>
        </row>
        <row r="1569">
          <cell r="E1569">
            <v>1701</v>
          </cell>
          <cell r="F1569" t="str">
            <v>HYGH05</v>
          </cell>
          <cell r="G1569" t="str">
            <v>HYGH05</v>
          </cell>
          <cell r="H1569">
            <v>34.896299999999997</v>
          </cell>
          <cell r="I1569">
            <v>134.33109999999999</v>
          </cell>
          <cell r="J1569" t="str">
            <v>--B</v>
          </cell>
          <cell r="K1569" t="str">
            <v>B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 t="str">
            <v>C</v>
          </cell>
        </row>
        <row r="1570">
          <cell r="E1570">
            <v>1702</v>
          </cell>
          <cell r="F1570" t="str">
            <v>HYGH06</v>
          </cell>
          <cell r="G1570" t="str">
            <v>HYGH06</v>
          </cell>
          <cell r="H1570">
            <v>34.790300000000002</v>
          </cell>
          <cell r="I1570">
            <v>134.4819</v>
          </cell>
          <cell r="J1570" t="str">
            <v>--B</v>
          </cell>
          <cell r="K1570" t="str">
            <v>B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 t="str">
            <v>C</v>
          </cell>
        </row>
        <row r="1571">
          <cell r="E1571">
            <v>1703</v>
          </cell>
          <cell r="F1571" t="str">
            <v>HYGH07</v>
          </cell>
          <cell r="G1571" t="str">
            <v>HYGH07</v>
          </cell>
          <cell r="H1571">
            <v>35.027799999999999</v>
          </cell>
          <cell r="I1571">
            <v>134.67359999999999</v>
          </cell>
          <cell r="J1571" t="str">
            <v>--C</v>
          </cell>
          <cell r="K1571" t="str">
            <v>C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 t="str">
            <v>C</v>
          </cell>
        </row>
        <row r="1572">
          <cell r="E1572">
            <v>1704</v>
          </cell>
          <cell r="F1572" t="str">
            <v>HYGH12</v>
          </cell>
          <cell r="G1572" t="str">
            <v>HYGH12</v>
          </cell>
          <cell r="H1572">
            <v>34.928100000000001</v>
          </cell>
          <cell r="I1572">
            <v>134.54499999999999</v>
          </cell>
          <cell r="J1572" t="str">
            <v>--A</v>
          </cell>
          <cell r="K1572" t="str">
            <v>A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 t="str">
            <v>C</v>
          </cell>
        </row>
        <row r="1573">
          <cell r="E1573">
            <v>1705</v>
          </cell>
          <cell r="F1573" t="str">
            <v>OKY002</v>
          </cell>
          <cell r="G1573" t="str">
            <v>OKY002</v>
          </cell>
          <cell r="H1573">
            <v>35.1755</v>
          </cell>
          <cell r="I1573">
            <v>134.05269999999999</v>
          </cell>
          <cell r="J1573" t="str">
            <v>--A</v>
          </cell>
          <cell r="K1573" t="str">
            <v>A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 t="str">
            <v>C</v>
          </cell>
        </row>
        <row r="1574">
          <cell r="E1574">
            <v>1706</v>
          </cell>
          <cell r="F1574" t="str">
            <v>OKY003</v>
          </cell>
          <cell r="G1574" t="str">
            <v>OKY003</v>
          </cell>
          <cell r="H1574">
            <v>35.170499999999997</v>
          </cell>
          <cell r="I1574">
            <v>134.34129999999999</v>
          </cell>
          <cell r="J1574" t="str">
            <v>--A</v>
          </cell>
          <cell r="K1574" t="str">
            <v>A</v>
          </cell>
          <cell r="L1574">
            <v>0</v>
          </cell>
          <cell r="M1574">
            <v>0</v>
          </cell>
          <cell r="N1574">
            <v>0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 t="str">
            <v>C</v>
          </cell>
        </row>
        <row r="1575">
          <cell r="E1575">
            <v>1707</v>
          </cell>
          <cell r="F1575" t="str">
            <v>OKY004</v>
          </cell>
          <cell r="G1575" t="str">
            <v>OKY004</v>
          </cell>
          <cell r="H1575">
            <v>34.954700000000003</v>
          </cell>
          <cell r="I1575">
            <v>133.5044</v>
          </cell>
          <cell r="J1575" t="str">
            <v>--A</v>
          </cell>
          <cell r="K1575" t="str">
            <v>A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 t="str">
            <v>C</v>
          </cell>
        </row>
        <row r="1576">
          <cell r="E1576">
            <v>1708</v>
          </cell>
          <cell r="F1576" t="str">
            <v>OKY005</v>
          </cell>
          <cell r="G1576" t="str">
            <v>OKY005</v>
          </cell>
          <cell r="H1576">
            <v>35.006599999999999</v>
          </cell>
          <cell r="I1576">
            <v>133.73439999999999</v>
          </cell>
          <cell r="J1576" t="str">
            <v>--A</v>
          </cell>
          <cell r="K1576" t="str">
            <v>A</v>
          </cell>
          <cell r="L1576">
            <v>0</v>
          </cell>
          <cell r="M1576">
            <v>0</v>
          </cell>
          <cell r="N1576">
            <v>0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 t="str">
            <v>D</v>
          </cell>
        </row>
        <row r="1577">
          <cell r="E1577">
            <v>1709</v>
          </cell>
          <cell r="F1577" t="str">
            <v>OKY006</v>
          </cell>
          <cell r="G1577" t="str">
            <v>OKY006</v>
          </cell>
          <cell r="H1577">
            <v>35.065199999999997</v>
          </cell>
          <cell r="I1577">
            <v>134.0077</v>
          </cell>
          <cell r="J1577" t="str">
            <v>--A</v>
          </cell>
          <cell r="K1577" t="str">
            <v>A</v>
          </cell>
          <cell r="L1577">
            <v>0</v>
          </cell>
          <cell r="M1577">
            <v>0</v>
          </cell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 t="str">
            <v>C</v>
          </cell>
        </row>
        <row r="1578">
          <cell r="E1578">
            <v>1710</v>
          </cell>
          <cell r="F1578" t="str">
            <v>OKY007</v>
          </cell>
          <cell r="G1578" t="str">
            <v>OKY007</v>
          </cell>
          <cell r="H1578">
            <v>34.777500000000003</v>
          </cell>
          <cell r="I1578">
            <v>133.6147</v>
          </cell>
          <cell r="J1578" t="str">
            <v>--A</v>
          </cell>
          <cell r="K1578" t="str">
            <v>A</v>
          </cell>
          <cell r="L1578">
            <v>0</v>
          </cell>
          <cell r="M1578">
            <v>0</v>
          </cell>
          <cell r="N1578">
            <v>0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 t="str">
            <v>D</v>
          </cell>
        </row>
        <row r="1579">
          <cell r="E1579">
            <v>1711</v>
          </cell>
          <cell r="F1579" t="str">
            <v>OKY008</v>
          </cell>
          <cell r="G1579" t="str">
            <v>OKY008</v>
          </cell>
          <cell r="H1579">
            <v>34.866900000000001</v>
          </cell>
          <cell r="I1579">
            <v>133.90629999999999</v>
          </cell>
          <cell r="J1579" t="str">
            <v>--B</v>
          </cell>
          <cell r="K1579" t="str">
            <v>B</v>
          </cell>
          <cell r="L1579">
            <v>0</v>
          </cell>
          <cell r="M1579">
            <v>0</v>
          </cell>
          <cell r="N1579">
            <v>0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 t="str">
            <v>C</v>
          </cell>
        </row>
        <row r="1580">
          <cell r="E1580">
            <v>1712</v>
          </cell>
          <cell r="F1580" t="str">
            <v>OKY009</v>
          </cell>
          <cell r="G1580" t="str">
            <v>OKY009</v>
          </cell>
          <cell r="H1580">
            <v>34.914400000000001</v>
          </cell>
          <cell r="I1580">
            <v>134.095</v>
          </cell>
          <cell r="J1580" t="str">
            <v>--B</v>
          </cell>
          <cell r="K1580" t="str">
            <v>B</v>
          </cell>
          <cell r="L1580">
            <v>0</v>
          </cell>
          <cell r="M1580">
            <v>0</v>
          </cell>
          <cell r="N1580">
            <v>0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 t="str">
            <v>C</v>
          </cell>
        </row>
        <row r="1581">
          <cell r="E1581">
            <v>1713</v>
          </cell>
          <cell r="F1581" t="str">
            <v>OKY010</v>
          </cell>
          <cell r="G1581" t="str">
            <v>OKY010</v>
          </cell>
          <cell r="H1581">
            <v>34.742199999999997</v>
          </cell>
          <cell r="I1581">
            <v>134.19110000000001</v>
          </cell>
          <cell r="J1581" t="str">
            <v>--A</v>
          </cell>
          <cell r="K1581" t="str">
            <v>A</v>
          </cell>
          <cell r="L1581">
            <v>0</v>
          </cell>
          <cell r="M1581">
            <v>0</v>
          </cell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 t="str">
            <v>D</v>
          </cell>
        </row>
        <row r="1582">
          <cell r="E1582">
            <v>1714</v>
          </cell>
          <cell r="F1582" t="str">
            <v>OKY011</v>
          </cell>
          <cell r="G1582" t="str">
            <v>OKY011</v>
          </cell>
          <cell r="H1582">
            <v>34.650799999999997</v>
          </cell>
          <cell r="I1582">
            <v>133.90940000000001</v>
          </cell>
          <cell r="J1582" t="str">
            <v>--D</v>
          </cell>
          <cell r="K1582" t="str">
            <v>D</v>
          </cell>
          <cell r="L1582">
            <v>0</v>
          </cell>
          <cell r="M1582">
            <v>0</v>
          </cell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 t="str">
            <v>D</v>
          </cell>
        </row>
        <row r="1583">
          <cell r="E1583">
            <v>1715</v>
          </cell>
          <cell r="F1583" t="str">
            <v>OKY012</v>
          </cell>
          <cell r="G1583" t="str">
            <v>OKY012</v>
          </cell>
          <cell r="H1583">
            <v>34.586100000000002</v>
          </cell>
          <cell r="I1583">
            <v>133.75720000000001</v>
          </cell>
          <cell r="J1583" t="str">
            <v>--D</v>
          </cell>
          <cell r="K1583" t="str">
            <v>D</v>
          </cell>
          <cell r="L1583">
            <v>0</v>
          </cell>
          <cell r="M1583">
            <v>0</v>
          </cell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 t="str">
            <v>D</v>
          </cell>
        </row>
        <row r="1584">
          <cell r="E1584">
            <v>1716</v>
          </cell>
          <cell r="F1584" t="str">
            <v>OKY013</v>
          </cell>
          <cell r="G1584" t="str">
            <v>OKY013</v>
          </cell>
          <cell r="H1584">
            <v>34.506300000000003</v>
          </cell>
          <cell r="I1584">
            <v>133.51249999999999</v>
          </cell>
          <cell r="J1584" t="str">
            <v>--B</v>
          </cell>
          <cell r="K1584" t="str">
            <v>B</v>
          </cell>
          <cell r="L1584">
            <v>0</v>
          </cell>
          <cell r="M1584">
            <v>0</v>
          </cell>
          <cell r="N1584">
            <v>0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 t="str">
            <v>C</v>
          </cell>
        </row>
        <row r="1585">
          <cell r="E1585">
            <v>1717</v>
          </cell>
          <cell r="F1585" t="str">
            <v>OKY014</v>
          </cell>
          <cell r="G1585" t="str">
            <v>OKY014</v>
          </cell>
          <cell r="H1585">
            <v>34.442999999999998</v>
          </cell>
          <cell r="I1585">
            <v>133.7902</v>
          </cell>
          <cell r="J1585" t="str">
            <v>--B</v>
          </cell>
          <cell r="K1585" t="str">
            <v>B</v>
          </cell>
          <cell r="L1585">
            <v>0</v>
          </cell>
          <cell r="M1585">
            <v>0</v>
          </cell>
          <cell r="N1585">
            <v>0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 t="str">
            <v>C</v>
          </cell>
        </row>
        <row r="1586">
          <cell r="E1586">
            <v>1718</v>
          </cell>
          <cell r="F1586" t="str">
            <v>OKY015</v>
          </cell>
          <cell r="G1586" t="str">
            <v>OKY015</v>
          </cell>
          <cell r="H1586">
            <v>35.2761</v>
          </cell>
          <cell r="I1586">
            <v>133.92830000000001</v>
          </cell>
          <cell r="J1586" t="str">
            <v>--B</v>
          </cell>
          <cell r="K1586" t="str">
            <v>B</v>
          </cell>
          <cell r="L1586">
            <v>0</v>
          </cell>
          <cell r="M1586">
            <v>0</v>
          </cell>
          <cell r="N1586">
            <v>0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 t="str">
            <v>D</v>
          </cell>
        </row>
        <row r="1587">
          <cell r="E1587">
            <v>1719</v>
          </cell>
          <cell r="F1587" t="str">
            <v>OKYH01</v>
          </cell>
          <cell r="G1587" t="str">
            <v>OKYH01</v>
          </cell>
          <cell r="H1587">
            <v>34.503599999999999</v>
          </cell>
          <cell r="I1587">
            <v>133.8931</v>
          </cell>
          <cell r="J1587" t="str">
            <v>--D</v>
          </cell>
          <cell r="K1587" t="str">
            <v>D</v>
          </cell>
          <cell r="L1587">
            <v>0</v>
          </cell>
          <cell r="M1587">
            <v>0</v>
          </cell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 t="str">
            <v>D</v>
          </cell>
        </row>
        <row r="1588">
          <cell r="E1588">
            <v>1720</v>
          </cell>
          <cell r="F1588" t="str">
            <v>OKYH02</v>
          </cell>
          <cell r="G1588" t="str">
            <v>OKYH02</v>
          </cell>
          <cell r="H1588">
            <v>34.7468</v>
          </cell>
          <cell r="I1588">
            <v>134.0728</v>
          </cell>
          <cell r="J1588" t="str">
            <v>--A</v>
          </cell>
          <cell r="K1588" t="str">
            <v>A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 t="str">
            <v>B</v>
          </cell>
        </row>
        <row r="1589">
          <cell r="E1589">
            <v>1721</v>
          </cell>
          <cell r="F1589" t="str">
            <v>OKYH03</v>
          </cell>
          <cell r="G1589" t="str">
            <v>OKYH03</v>
          </cell>
          <cell r="H1589">
            <v>34.774999999999999</v>
          </cell>
          <cell r="I1589">
            <v>133.79169999999999</v>
          </cell>
          <cell r="J1589" t="str">
            <v>--A</v>
          </cell>
          <cell r="K1589" t="str">
            <v>A</v>
          </cell>
          <cell r="L1589">
            <v>0</v>
          </cell>
          <cell r="M1589">
            <v>0</v>
          </cell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 t="str">
            <v>D</v>
          </cell>
        </row>
        <row r="1590">
          <cell r="E1590">
            <v>1722</v>
          </cell>
          <cell r="F1590" t="str">
            <v>OKYH04</v>
          </cell>
          <cell r="G1590" t="str">
            <v>OKYH04</v>
          </cell>
          <cell r="H1590">
            <v>34.639699999999998</v>
          </cell>
          <cell r="I1590">
            <v>133.68860000000001</v>
          </cell>
          <cell r="J1590" t="str">
            <v>--B</v>
          </cell>
          <cell r="K1590" t="str">
            <v>B</v>
          </cell>
          <cell r="L1590">
            <v>0</v>
          </cell>
          <cell r="M1590">
            <v>0</v>
          </cell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 t="str">
            <v>C</v>
          </cell>
        </row>
        <row r="1591">
          <cell r="E1591">
            <v>1723</v>
          </cell>
          <cell r="F1591" t="str">
            <v>OKYH05</v>
          </cell>
          <cell r="G1591" t="str">
            <v>OKYH05</v>
          </cell>
          <cell r="H1591">
            <v>34.865200000000002</v>
          </cell>
          <cell r="I1591">
            <v>133.8554</v>
          </cell>
          <cell r="J1591" t="str">
            <v>--A</v>
          </cell>
          <cell r="K1591" t="str">
            <v>A</v>
          </cell>
          <cell r="L1591">
            <v>0</v>
          </cell>
          <cell r="M1591">
            <v>0</v>
          </cell>
          <cell r="N1591">
            <v>0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 t="str">
            <v>C</v>
          </cell>
        </row>
        <row r="1592">
          <cell r="E1592">
            <v>1724</v>
          </cell>
          <cell r="F1592" t="str">
            <v>OKYH06</v>
          </cell>
          <cell r="G1592" t="str">
            <v>OKYH06</v>
          </cell>
          <cell r="H1592">
            <v>34.672400000000003</v>
          </cell>
          <cell r="I1592">
            <v>133.5309</v>
          </cell>
          <cell r="J1592" t="str">
            <v>--A</v>
          </cell>
          <cell r="K1592" t="str">
            <v>A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 t="str">
            <v>C</v>
          </cell>
        </row>
        <row r="1593">
          <cell r="E1593">
            <v>1725</v>
          </cell>
          <cell r="F1593" t="str">
            <v>OKYH07</v>
          </cell>
          <cell r="G1593" t="str">
            <v>OKYH07</v>
          </cell>
          <cell r="H1593">
            <v>35.046100000000003</v>
          </cell>
          <cell r="I1593">
            <v>133.31960000000001</v>
          </cell>
          <cell r="J1593" t="str">
            <v>--B</v>
          </cell>
          <cell r="K1593" t="str">
            <v>B</v>
          </cell>
          <cell r="L1593">
            <v>0</v>
          </cell>
          <cell r="M1593">
            <v>0</v>
          </cell>
          <cell r="N1593">
            <v>0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 t="str">
            <v>B</v>
          </cell>
        </row>
        <row r="1594">
          <cell r="E1594">
            <v>1726</v>
          </cell>
          <cell r="F1594" t="str">
            <v>OKYH08</v>
          </cell>
          <cell r="G1594" t="str">
            <v>OKYH08</v>
          </cell>
          <cell r="H1594">
            <v>34.9071</v>
          </cell>
          <cell r="I1594">
            <v>133.40809999999999</v>
          </cell>
          <cell r="J1594" t="str">
            <v>--A</v>
          </cell>
          <cell r="K1594" t="str">
            <v>A</v>
          </cell>
          <cell r="L1594">
            <v>0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 t="str">
            <v>C</v>
          </cell>
        </row>
        <row r="1595">
          <cell r="E1595">
            <v>1727</v>
          </cell>
          <cell r="F1595" t="str">
            <v>OKYH09</v>
          </cell>
          <cell r="G1595" t="str">
            <v>OKYH09</v>
          </cell>
          <cell r="H1595">
            <v>35.177700000000002</v>
          </cell>
          <cell r="I1595">
            <v>133.67920000000001</v>
          </cell>
          <cell r="J1595" t="str">
            <v>--A</v>
          </cell>
          <cell r="K1595" t="str">
            <v>A</v>
          </cell>
          <cell r="L1595">
            <v>0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 t="str">
            <v>C</v>
          </cell>
        </row>
        <row r="1596">
          <cell r="E1596">
            <v>1728</v>
          </cell>
          <cell r="F1596" t="str">
            <v>OKYH10</v>
          </cell>
          <cell r="G1596" t="str">
            <v>OKYH10</v>
          </cell>
          <cell r="H1596">
            <v>35.279400000000003</v>
          </cell>
          <cell r="I1596">
            <v>133.929</v>
          </cell>
          <cell r="J1596" t="str">
            <v>--A</v>
          </cell>
          <cell r="K1596" t="str">
            <v>A</v>
          </cell>
          <cell r="L1596">
            <v>0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 t="str">
            <v>C</v>
          </cell>
        </row>
        <row r="1597">
          <cell r="E1597">
            <v>1729</v>
          </cell>
          <cell r="F1597" t="str">
            <v>OKYH11</v>
          </cell>
          <cell r="G1597" t="str">
            <v>OKYH11</v>
          </cell>
          <cell r="H1597">
            <v>35.07</v>
          </cell>
          <cell r="I1597">
            <v>134.1189</v>
          </cell>
          <cell r="J1597" t="str">
            <v>--A</v>
          </cell>
          <cell r="K1597" t="str">
            <v>A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 t="str">
            <v>C</v>
          </cell>
        </row>
        <row r="1598">
          <cell r="E1598">
            <v>1730</v>
          </cell>
          <cell r="F1598" t="str">
            <v>OKYH12</v>
          </cell>
          <cell r="G1598" t="str">
            <v>OKYH12</v>
          </cell>
          <cell r="H1598">
            <v>35.096699999999998</v>
          </cell>
          <cell r="I1598">
            <v>134.32169999999999</v>
          </cell>
          <cell r="J1598" t="str">
            <v>--A</v>
          </cell>
          <cell r="K1598" t="str">
            <v>A</v>
          </cell>
          <cell r="L1598">
            <v>0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 t="str">
            <v>C</v>
          </cell>
        </row>
        <row r="1599">
          <cell r="E1599">
            <v>1731</v>
          </cell>
          <cell r="F1599" t="str">
            <v>OKYH13</v>
          </cell>
          <cell r="G1599" t="str">
            <v>OKYH13</v>
          </cell>
          <cell r="H1599">
            <v>34.725099999999998</v>
          </cell>
          <cell r="I1599">
            <v>134.27709999999999</v>
          </cell>
          <cell r="J1599" t="str">
            <v>--A</v>
          </cell>
          <cell r="K1599" t="str">
            <v>A</v>
          </cell>
          <cell r="L1599">
            <v>0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 t="str">
            <v>C</v>
          </cell>
        </row>
        <row r="1600">
          <cell r="E1600">
            <v>1732</v>
          </cell>
          <cell r="F1600" t="str">
            <v>OKYH14</v>
          </cell>
          <cell r="G1600" t="str">
            <v>OKYH14</v>
          </cell>
          <cell r="H1600">
            <v>34.933100000000003</v>
          </cell>
          <cell r="I1600">
            <v>133.6232</v>
          </cell>
          <cell r="J1600" t="str">
            <v>--A</v>
          </cell>
          <cell r="K1600" t="str">
            <v>A</v>
          </cell>
          <cell r="L1600">
            <v>0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 t="str">
            <v>C</v>
          </cell>
        </row>
        <row r="1601">
          <cell r="E1601">
            <v>1733</v>
          </cell>
          <cell r="F1601" t="str">
            <v>SMN001</v>
          </cell>
          <cell r="G1601" t="str">
            <v>SMN001</v>
          </cell>
          <cell r="H1601">
            <v>35.534100000000002</v>
          </cell>
          <cell r="I1601">
            <v>133.16380000000001</v>
          </cell>
          <cell r="J1601" t="str">
            <v>--A</v>
          </cell>
          <cell r="K1601" t="str">
            <v>A</v>
          </cell>
          <cell r="L1601">
            <v>0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 t="str">
            <v>D</v>
          </cell>
        </row>
        <row r="1602">
          <cell r="E1602">
            <v>1734</v>
          </cell>
          <cell r="F1602" t="str">
            <v>SMN002</v>
          </cell>
          <cell r="G1602" t="str">
            <v>SMN002</v>
          </cell>
          <cell r="H1602">
            <v>35.468299999999999</v>
          </cell>
          <cell r="I1602">
            <v>133.07079999999999</v>
          </cell>
          <cell r="J1602" t="str">
            <v>--B</v>
          </cell>
          <cell r="K1602" t="str">
            <v>B</v>
          </cell>
          <cell r="L1602">
            <v>0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 t="str">
            <v>E</v>
          </cell>
        </row>
        <row r="1603">
          <cell r="E1603">
            <v>1735</v>
          </cell>
          <cell r="F1603" t="str">
            <v>SMN003</v>
          </cell>
          <cell r="G1603" t="str">
            <v>SMN003</v>
          </cell>
          <cell r="H1603">
            <v>35.176299999999998</v>
          </cell>
          <cell r="I1603">
            <v>133.09549999999999</v>
          </cell>
          <cell r="J1603" t="str">
            <v>--A</v>
          </cell>
          <cell r="K1603" t="str">
            <v>A</v>
          </cell>
          <cell r="L1603">
            <v>0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 t="str">
            <v>D</v>
          </cell>
        </row>
        <row r="1604">
          <cell r="E1604">
            <v>1736</v>
          </cell>
          <cell r="F1604" t="str">
            <v>SMN004</v>
          </cell>
          <cell r="G1604" t="str">
            <v>SMN004</v>
          </cell>
          <cell r="H1604">
            <v>35.284999999999997</v>
          </cell>
          <cell r="I1604">
            <v>132.90299999999999</v>
          </cell>
          <cell r="J1604" t="str">
            <v>--B</v>
          </cell>
          <cell r="K1604" t="str">
            <v>B</v>
          </cell>
          <cell r="L1604">
            <v>0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 t="str">
            <v>D</v>
          </cell>
        </row>
        <row r="1605">
          <cell r="E1605">
            <v>1737</v>
          </cell>
          <cell r="F1605" t="str">
            <v>SMN005</v>
          </cell>
          <cell r="G1605" t="str">
            <v>SMN005</v>
          </cell>
          <cell r="H1605">
            <v>35.357999999999997</v>
          </cell>
          <cell r="I1605">
            <v>132.7475</v>
          </cell>
          <cell r="J1605" t="str">
            <v>--D</v>
          </cell>
          <cell r="K1605" t="str">
            <v>D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 t="str">
            <v>D</v>
          </cell>
        </row>
        <row r="1606">
          <cell r="E1606">
            <v>1738</v>
          </cell>
          <cell r="F1606" t="str">
            <v>SMN006</v>
          </cell>
          <cell r="G1606" t="str">
            <v>SMN006</v>
          </cell>
          <cell r="H1606">
            <v>35.191099999999999</v>
          </cell>
          <cell r="I1606">
            <v>132.50030000000001</v>
          </cell>
          <cell r="J1606" t="str">
            <v>--A</v>
          </cell>
          <cell r="K1606" t="str">
            <v>A</v>
          </cell>
          <cell r="L1606">
            <v>0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 t="str">
            <v>C</v>
          </cell>
        </row>
        <row r="1607">
          <cell r="E1607">
            <v>1739</v>
          </cell>
          <cell r="F1607" t="str">
            <v>SMN007</v>
          </cell>
          <cell r="G1607" t="str">
            <v>SMN007</v>
          </cell>
          <cell r="H1607">
            <v>35.077500000000001</v>
          </cell>
          <cell r="I1607">
            <v>132.59389999999999</v>
          </cell>
          <cell r="J1607" t="str">
            <v>--B</v>
          </cell>
          <cell r="K1607" t="str">
            <v>B</v>
          </cell>
          <cell r="L1607">
            <v>0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 t="str">
            <v>C</v>
          </cell>
        </row>
        <row r="1608">
          <cell r="E1608">
            <v>1740</v>
          </cell>
          <cell r="F1608" t="str">
            <v>SMN008</v>
          </cell>
          <cell r="G1608" t="str">
            <v>SMN008</v>
          </cell>
          <cell r="H1608">
            <v>34.8491</v>
          </cell>
          <cell r="I1608">
            <v>132.5333</v>
          </cell>
          <cell r="J1608" t="str">
            <v>--B</v>
          </cell>
          <cell r="K1608" t="str">
            <v>B</v>
          </cell>
          <cell r="L1608">
            <v>0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 t="str">
            <v>C</v>
          </cell>
        </row>
        <row r="1609">
          <cell r="E1609">
            <v>1741</v>
          </cell>
          <cell r="F1609" t="str">
            <v>SMN009</v>
          </cell>
          <cell r="G1609" t="str">
            <v>SMN009</v>
          </cell>
          <cell r="H1609">
            <v>35.008000000000003</v>
          </cell>
          <cell r="I1609">
            <v>132.2252</v>
          </cell>
          <cell r="J1609" t="str">
            <v>--B</v>
          </cell>
          <cell r="K1609" t="str">
            <v>B</v>
          </cell>
          <cell r="L1609">
            <v>0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 t="str">
            <v>D</v>
          </cell>
        </row>
        <row r="1610">
          <cell r="E1610">
            <v>1742</v>
          </cell>
          <cell r="F1610" t="str">
            <v>SMN010</v>
          </cell>
          <cell r="G1610" t="str">
            <v>SMN010</v>
          </cell>
          <cell r="H1610">
            <v>34.883800000000001</v>
          </cell>
          <cell r="I1610">
            <v>132.08080000000001</v>
          </cell>
          <cell r="J1610" t="str">
            <v>--A</v>
          </cell>
          <cell r="K1610" t="str">
            <v>A</v>
          </cell>
          <cell r="L1610">
            <v>0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 t="str">
            <v>C</v>
          </cell>
        </row>
        <row r="1611">
          <cell r="E1611">
            <v>1743</v>
          </cell>
          <cell r="F1611" t="str">
            <v>SMN015</v>
          </cell>
          <cell r="G1611" t="str">
            <v>SMN015</v>
          </cell>
          <cell r="H1611">
            <v>35.3613</v>
          </cell>
          <cell r="I1611">
            <v>133.173</v>
          </cell>
          <cell r="J1611" t="str">
            <v>--B</v>
          </cell>
          <cell r="K1611" t="str">
            <v>B</v>
          </cell>
          <cell r="L1611">
            <v>0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 t="str">
            <v>C</v>
          </cell>
        </row>
        <row r="1612">
          <cell r="E1612">
            <v>1744</v>
          </cell>
          <cell r="F1612" t="str">
            <v>SMN016</v>
          </cell>
          <cell r="G1612" t="str">
            <v>SMN016</v>
          </cell>
          <cell r="H1612">
            <v>35.192500000000003</v>
          </cell>
          <cell r="I1612">
            <v>132.81720000000001</v>
          </cell>
          <cell r="J1612" t="str">
            <v>--B</v>
          </cell>
          <cell r="K1612" t="str">
            <v>B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 t="str">
            <v>D</v>
          </cell>
        </row>
        <row r="1613">
          <cell r="E1613">
            <v>1745</v>
          </cell>
          <cell r="F1613" t="str">
            <v>SMN017</v>
          </cell>
          <cell r="G1613" t="str">
            <v>SMN017</v>
          </cell>
          <cell r="H1613">
            <v>36.090200000000003</v>
          </cell>
          <cell r="I1613">
            <v>132.98660000000001</v>
          </cell>
          <cell r="J1613" t="str">
            <v>--A</v>
          </cell>
          <cell r="K1613" t="str">
            <v>A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 t="str">
            <v>D</v>
          </cell>
        </row>
        <row r="1614">
          <cell r="E1614">
            <v>1746</v>
          </cell>
          <cell r="F1614" t="str">
            <v>SMN018</v>
          </cell>
          <cell r="G1614" t="str">
            <v>SMN018</v>
          </cell>
          <cell r="H1614">
            <v>36.189399999999999</v>
          </cell>
          <cell r="I1614">
            <v>133.23580000000001</v>
          </cell>
          <cell r="J1614" t="str">
            <v>--B</v>
          </cell>
          <cell r="K1614" t="str">
            <v>B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 t="str">
            <v>D</v>
          </cell>
        </row>
        <row r="1615">
          <cell r="E1615">
            <v>1747</v>
          </cell>
          <cell r="F1615" t="str">
            <v>SMNH01</v>
          </cell>
          <cell r="G1615" t="str">
            <v>SMNH01</v>
          </cell>
          <cell r="H1615">
            <v>35.293100000000003</v>
          </cell>
          <cell r="I1615">
            <v>133.26300000000001</v>
          </cell>
          <cell r="J1615" t="str">
            <v>--B</v>
          </cell>
          <cell r="K1615" t="str">
            <v>B</v>
          </cell>
          <cell r="L1615">
            <v>0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 t="str">
            <v>C</v>
          </cell>
        </row>
        <row r="1616">
          <cell r="E1616">
            <v>1748</v>
          </cell>
          <cell r="F1616" t="str">
            <v>SMNH02</v>
          </cell>
          <cell r="G1616" t="str">
            <v>SMNH02</v>
          </cell>
          <cell r="H1616">
            <v>35.220300000000002</v>
          </cell>
          <cell r="I1616">
            <v>133.0882</v>
          </cell>
          <cell r="J1616" t="str">
            <v>--A</v>
          </cell>
          <cell r="K1616" t="str">
            <v>A</v>
          </cell>
          <cell r="L1616">
            <v>0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 t="str">
            <v>C</v>
          </cell>
        </row>
        <row r="1617">
          <cell r="E1617">
            <v>1749</v>
          </cell>
          <cell r="F1617" t="str">
            <v>SMNH03</v>
          </cell>
          <cell r="G1617" t="str">
            <v>SMNH03</v>
          </cell>
          <cell r="H1617">
            <v>35.221200000000003</v>
          </cell>
          <cell r="I1617">
            <v>132.72489999999999</v>
          </cell>
          <cell r="J1617" t="str">
            <v>--B</v>
          </cell>
          <cell r="K1617" t="str">
            <v>B</v>
          </cell>
          <cell r="L1617">
            <v>0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 t="str">
            <v>C</v>
          </cell>
        </row>
        <row r="1618">
          <cell r="E1618">
            <v>1750</v>
          </cell>
          <cell r="F1618" t="str">
            <v>SMNH04</v>
          </cell>
          <cell r="G1618" t="str">
            <v>SMNH04</v>
          </cell>
          <cell r="H1618">
            <v>35.0886</v>
          </cell>
          <cell r="I1618">
            <v>132.5333</v>
          </cell>
          <cell r="J1618" t="str">
            <v>--B</v>
          </cell>
          <cell r="K1618" t="str">
            <v>B</v>
          </cell>
          <cell r="L1618">
            <v>0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 t="str">
            <v>D</v>
          </cell>
        </row>
        <row r="1619">
          <cell r="E1619">
            <v>1751</v>
          </cell>
          <cell r="F1619" t="str">
            <v>SMNH05</v>
          </cell>
          <cell r="G1619" t="str">
            <v>SMNH05</v>
          </cell>
          <cell r="H1619">
            <v>34.866500000000002</v>
          </cell>
          <cell r="I1619">
            <v>132.6422</v>
          </cell>
          <cell r="J1619" t="str">
            <v>--B</v>
          </cell>
          <cell r="K1619" t="str">
            <v>B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 t="str">
            <v>C</v>
          </cell>
        </row>
        <row r="1620">
          <cell r="E1620">
            <v>1752</v>
          </cell>
          <cell r="F1620" t="str">
            <v>SMNH06</v>
          </cell>
          <cell r="G1620" t="str">
            <v>SMNH06</v>
          </cell>
          <cell r="H1620">
            <v>34.880699999999997</v>
          </cell>
          <cell r="I1620">
            <v>132.20509999999999</v>
          </cell>
          <cell r="J1620" t="str">
            <v>--C</v>
          </cell>
          <cell r="K1620" t="str">
            <v>C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 t="str">
            <v>D</v>
          </cell>
        </row>
        <row r="1621">
          <cell r="E1621">
            <v>1753</v>
          </cell>
          <cell r="F1621" t="str">
            <v>SMNH08</v>
          </cell>
          <cell r="G1621" t="str">
            <v>SMNH08</v>
          </cell>
          <cell r="H1621">
            <v>34.876899999999999</v>
          </cell>
          <cell r="I1621">
            <v>132.42330000000001</v>
          </cell>
          <cell r="J1621" t="str">
            <v>--B</v>
          </cell>
          <cell r="K1621" t="str">
            <v>B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 t="str">
            <v>C</v>
          </cell>
        </row>
        <row r="1622">
          <cell r="E1622">
            <v>1754</v>
          </cell>
          <cell r="F1622" t="str">
            <v>SMNH10</v>
          </cell>
          <cell r="G1622" t="str">
            <v>SMNH10</v>
          </cell>
          <cell r="H1622">
            <v>35.554699999999997</v>
          </cell>
          <cell r="I1622">
            <v>133.3031</v>
          </cell>
          <cell r="J1622" t="str">
            <v>--B</v>
          </cell>
          <cell r="K1622" t="str">
            <v>B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 t="str">
            <v>B</v>
          </cell>
        </row>
        <row r="1623">
          <cell r="E1623">
            <v>1755</v>
          </cell>
          <cell r="F1623" t="str">
            <v>SMNH11</v>
          </cell>
          <cell r="G1623" t="str">
            <v>SMNH11</v>
          </cell>
          <cell r="H1623">
            <v>35.422800000000002</v>
          </cell>
          <cell r="I1623">
            <v>132.80330000000001</v>
          </cell>
          <cell r="J1623" t="str">
            <v>--B</v>
          </cell>
          <cell r="K1623" t="str">
            <v>B</v>
          </cell>
          <cell r="L1623">
            <v>0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 t="str">
            <v>C</v>
          </cell>
        </row>
        <row r="1624">
          <cell r="E1624">
            <v>1756</v>
          </cell>
          <cell r="F1624" t="str">
            <v>SMNH12</v>
          </cell>
          <cell r="G1624" t="str">
            <v>SMNH12</v>
          </cell>
          <cell r="H1624">
            <v>35.160299999999999</v>
          </cell>
          <cell r="I1624">
            <v>132.85830000000001</v>
          </cell>
          <cell r="J1624" t="str">
            <v>--A</v>
          </cell>
          <cell r="K1624" t="str">
            <v>A</v>
          </cell>
          <cell r="L1624">
            <v>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 t="str">
            <v>C</v>
          </cell>
        </row>
        <row r="1625">
          <cell r="E1625">
            <v>1757</v>
          </cell>
          <cell r="F1625" t="str">
            <v>SMNH13</v>
          </cell>
          <cell r="G1625" t="str">
            <v>SMNH13</v>
          </cell>
          <cell r="H1625">
            <v>35.005600000000001</v>
          </cell>
          <cell r="I1625">
            <v>132.30940000000001</v>
          </cell>
          <cell r="J1625" t="str">
            <v>--A</v>
          </cell>
          <cell r="K1625" t="str">
            <v>A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 t="str">
            <v>C</v>
          </cell>
        </row>
        <row r="1626">
          <cell r="E1626">
            <v>1758</v>
          </cell>
          <cell r="F1626" t="str">
            <v>TTR001</v>
          </cell>
          <cell r="G1626" t="str">
            <v>TTR001</v>
          </cell>
          <cell r="H1626">
            <v>35.338299999999997</v>
          </cell>
          <cell r="I1626">
            <v>134.40020000000001</v>
          </cell>
          <cell r="J1626" t="str">
            <v>--A</v>
          </cell>
          <cell r="K1626" t="str">
            <v>A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 t="str">
            <v>C</v>
          </cell>
        </row>
        <row r="1627">
          <cell r="E1627">
            <v>1759</v>
          </cell>
          <cell r="F1627" t="str">
            <v>TTR002</v>
          </cell>
          <cell r="G1627" t="str">
            <v>TTR002</v>
          </cell>
          <cell r="H1627">
            <v>35.482199999999999</v>
          </cell>
          <cell r="I1627">
            <v>134.2225</v>
          </cell>
          <cell r="J1627" t="str">
            <v>--C</v>
          </cell>
          <cell r="K1627" t="str">
            <v>C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 t="str">
            <v>D</v>
          </cell>
        </row>
        <row r="1628">
          <cell r="E1628">
            <v>1760</v>
          </cell>
          <cell r="F1628" t="str">
            <v>TTR003</v>
          </cell>
          <cell r="G1628" t="str">
            <v>TTR003</v>
          </cell>
          <cell r="H1628">
            <v>35.340000000000003</v>
          </cell>
          <cell r="I1628">
            <v>134.21019999999999</v>
          </cell>
          <cell r="J1628" t="str">
            <v>--A</v>
          </cell>
          <cell r="K1628" t="str">
            <v>A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 t="str">
            <v>C</v>
          </cell>
        </row>
        <row r="1629">
          <cell r="E1629">
            <v>1761</v>
          </cell>
          <cell r="F1629" t="str">
            <v>TTR004</v>
          </cell>
          <cell r="G1629" t="str">
            <v>TTR004</v>
          </cell>
          <cell r="H1629">
            <v>35.46</v>
          </cell>
          <cell r="I1629">
            <v>134.0711</v>
          </cell>
          <cell r="J1629" t="str">
            <v>--C</v>
          </cell>
          <cell r="K1629" t="str">
            <v>C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 t="str">
            <v>C</v>
          </cell>
        </row>
        <row r="1630">
          <cell r="E1630">
            <v>1762</v>
          </cell>
          <cell r="F1630" t="str">
            <v>TTR005</v>
          </cell>
          <cell r="G1630" t="str">
            <v>TTR005</v>
          </cell>
          <cell r="H1630">
            <v>35.425800000000002</v>
          </cell>
          <cell r="I1630">
            <v>133.828</v>
          </cell>
          <cell r="J1630" t="str">
            <v>--A</v>
          </cell>
          <cell r="K1630" t="str">
            <v>A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 t="str">
            <v>E</v>
          </cell>
        </row>
        <row r="1631">
          <cell r="E1631">
            <v>1763</v>
          </cell>
          <cell r="F1631" t="str">
            <v>TTR006</v>
          </cell>
          <cell r="G1631" t="str">
            <v>TTR006</v>
          </cell>
          <cell r="H1631">
            <v>35.5075</v>
          </cell>
          <cell r="I1631">
            <v>133.63300000000001</v>
          </cell>
          <cell r="J1631" t="str">
            <v>--C</v>
          </cell>
          <cell r="K1631" t="str">
            <v>C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 t="str">
            <v>D</v>
          </cell>
        </row>
        <row r="1632">
          <cell r="E1632">
            <v>1764</v>
          </cell>
          <cell r="F1632" t="str">
            <v>TTR007</v>
          </cell>
          <cell r="G1632" t="str">
            <v>TTR007</v>
          </cell>
          <cell r="H1632">
            <v>35.279400000000003</v>
          </cell>
          <cell r="I1632">
            <v>133.49019999999999</v>
          </cell>
          <cell r="J1632" t="str">
            <v>--A</v>
          </cell>
          <cell r="K1632" t="str">
            <v>A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 t="str">
            <v>C</v>
          </cell>
        </row>
        <row r="1633">
          <cell r="E1633">
            <v>1765</v>
          </cell>
          <cell r="F1633" t="str">
            <v>TTR008</v>
          </cell>
          <cell r="G1633" t="str">
            <v>TTR008</v>
          </cell>
          <cell r="H1633">
            <v>35.422699999999999</v>
          </cell>
          <cell r="I1633">
            <v>133.33269999999999</v>
          </cell>
          <cell r="J1633" t="str">
            <v>--E</v>
          </cell>
          <cell r="K1633" t="str">
            <v>E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 t="str">
            <v>E</v>
          </cell>
        </row>
        <row r="1634">
          <cell r="E1634">
            <v>1766</v>
          </cell>
          <cell r="F1634" t="str">
            <v>TTR009</v>
          </cell>
          <cell r="G1634" t="str">
            <v>TTR009</v>
          </cell>
          <cell r="H1634">
            <v>35.1676</v>
          </cell>
          <cell r="I1634">
            <v>133.31389999999999</v>
          </cell>
          <cell r="J1634" t="str">
            <v>--C</v>
          </cell>
          <cell r="K1634" t="str">
            <v>C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 t="str">
            <v>C</v>
          </cell>
        </row>
        <row r="1635">
          <cell r="E1635">
            <v>1767</v>
          </cell>
          <cell r="F1635" t="str">
            <v>TTRH01</v>
          </cell>
          <cell r="G1635" t="str">
            <v>TTRH01</v>
          </cell>
          <cell r="H1635">
            <v>35.257199999999997</v>
          </cell>
          <cell r="I1635">
            <v>134.22</v>
          </cell>
          <cell r="J1635" t="str">
            <v>--A</v>
          </cell>
          <cell r="K1635" t="str">
            <v>A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 t="str">
            <v>C</v>
          </cell>
        </row>
        <row r="1636">
          <cell r="E1636">
            <v>1768</v>
          </cell>
          <cell r="F1636" t="str">
            <v>TTRH02</v>
          </cell>
          <cell r="G1636" t="str">
            <v>TTRH02</v>
          </cell>
          <cell r="H1636">
            <v>35.228099999999998</v>
          </cell>
          <cell r="I1636">
            <v>133.3937</v>
          </cell>
          <cell r="J1636" t="str">
            <v>--B</v>
          </cell>
          <cell r="K1636" t="str">
            <v>B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 t="str">
            <v>D</v>
          </cell>
        </row>
        <row r="1637">
          <cell r="E1637">
            <v>1769</v>
          </cell>
          <cell r="F1637" t="str">
            <v>TTRH04</v>
          </cell>
          <cell r="G1637" t="str">
            <v>TTRH04</v>
          </cell>
          <cell r="H1637">
            <v>35.4636</v>
          </cell>
          <cell r="I1637">
            <v>133.63329999999999</v>
          </cell>
          <cell r="J1637" t="str">
            <v>--B</v>
          </cell>
          <cell r="K1637" t="str">
            <v>B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 t="str">
            <v>D</v>
          </cell>
        </row>
        <row r="1638">
          <cell r="E1638">
            <v>1770</v>
          </cell>
          <cell r="F1638" t="str">
            <v>Buttonwillow - Hwy 58 &amp; Wasco</v>
          </cell>
          <cell r="G1638">
            <v>35219</v>
          </cell>
          <cell r="H1638">
            <v>35.402999999999999</v>
          </cell>
          <cell r="I1638">
            <v>-119.449</v>
          </cell>
          <cell r="J1638" t="str">
            <v>--D</v>
          </cell>
          <cell r="K1638" t="str">
            <v>D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 t="str">
            <v>D</v>
          </cell>
        </row>
        <row r="1639">
          <cell r="E1639">
            <v>1771</v>
          </cell>
          <cell r="F1639" t="str">
            <v>Camarillo - Arneill &amp; Pickwick</v>
          </cell>
          <cell r="G1639">
            <v>25134</v>
          </cell>
          <cell r="H1639">
            <v>34.222000000000001</v>
          </cell>
          <cell r="I1639">
            <v>-119.04</v>
          </cell>
          <cell r="J1639" t="str">
            <v xml:space="preserve">  --D</v>
          </cell>
          <cell r="K1639" t="str">
            <v>D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 t="str">
            <v>D</v>
          </cell>
        </row>
        <row r="1640">
          <cell r="E1640">
            <v>1772</v>
          </cell>
          <cell r="F1640" t="str">
            <v>Cambria - Hwy 1 Caltrans Bridge</v>
          </cell>
          <cell r="G1640">
            <v>37737</v>
          </cell>
          <cell r="H1640">
            <v>35.593000000000004</v>
          </cell>
          <cell r="I1640">
            <v>-121.124</v>
          </cell>
          <cell r="J1640" t="str">
            <v>--C</v>
          </cell>
          <cell r="K1640" t="str">
            <v>C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 t="str">
            <v>C</v>
          </cell>
        </row>
        <row r="1641">
          <cell r="E1641">
            <v>1773</v>
          </cell>
          <cell r="F1641" t="str">
            <v>Coalinga - Fire Station 39</v>
          </cell>
          <cell r="G1641">
            <v>1747</v>
          </cell>
          <cell r="H1641">
            <v>36.137</v>
          </cell>
          <cell r="I1641">
            <v>-120.363</v>
          </cell>
          <cell r="J1641" t="str">
            <v xml:space="preserve">  I-B</v>
          </cell>
          <cell r="K1641" t="str">
            <v>B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 t="str">
            <v>D</v>
          </cell>
        </row>
        <row r="1642">
          <cell r="E1642">
            <v>1774</v>
          </cell>
          <cell r="F1642" t="str">
            <v>Frazier Park - Post Office</v>
          </cell>
          <cell r="G1642">
            <v>5420</v>
          </cell>
          <cell r="H1642">
            <v>34.811999999999998</v>
          </cell>
          <cell r="I1642">
            <v>-118.94499999999999</v>
          </cell>
          <cell r="J1642" t="str">
            <v xml:space="preserve">  --A</v>
          </cell>
          <cell r="K1642" t="str">
            <v>A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0</v>
          </cell>
          <cell r="S1642" t="str">
            <v>C</v>
          </cell>
        </row>
        <row r="1643">
          <cell r="E1643">
            <v>1775</v>
          </cell>
          <cell r="F1643" t="str">
            <v>Fresno - NSMP USGS Office</v>
          </cell>
          <cell r="G1643">
            <v>1748</v>
          </cell>
          <cell r="H1643">
            <v>36.774000000000001</v>
          </cell>
          <cell r="I1643">
            <v>-119.72799999999999</v>
          </cell>
          <cell r="J1643" t="str">
            <v xml:space="preserve">  --D</v>
          </cell>
          <cell r="K1643" t="str">
            <v>D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0</v>
          </cell>
          <cell r="R1643">
            <v>0</v>
          </cell>
          <cell r="S1643" t="str">
            <v>D</v>
          </cell>
        </row>
        <row r="1644">
          <cell r="E1644">
            <v>1776</v>
          </cell>
          <cell r="F1644" t="str">
            <v>Granada Hills - Porter Ranch Fire Station 8</v>
          </cell>
          <cell r="G1644">
            <v>5425</v>
          </cell>
          <cell r="H1644">
            <v>34.277200000000001</v>
          </cell>
          <cell r="I1644">
            <v>-118.56</v>
          </cell>
          <cell r="J1644" t="str">
            <v xml:space="preserve">  --B</v>
          </cell>
          <cell r="K1644" t="str">
            <v>B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0</v>
          </cell>
          <cell r="R1644">
            <v>0</v>
          </cell>
          <cell r="S1644" t="str">
            <v>C</v>
          </cell>
        </row>
        <row r="1645">
          <cell r="E1645">
            <v>1777</v>
          </cell>
          <cell r="F1645" t="str">
            <v>Greenfield - Police Station</v>
          </cell>
          <cell r="G1645">
            <v>47460</v>
          </cell>
          <cell r="H1645">
            <v>36.320999999999998</v>
          </cell>
          <cell r="I1645">
            <v>-121.24299999999999</v>
          </cell>
          <cell r="J1645" t="str">
            <v xml:space="preserve">  --D</v>
          </cell>
          <cell r="K1645" t="str">
            <v>D</v>
          </cell>
          <cell r="L1645">
            <v>0</v>
          </cell>
          <cell r="M1645">
            <v>0</v>
          </cell>
          <cell r="N1645" t="str">
            <v>A</v>
          </cell>
          <cell r="O1645">
            <v>0</v>
          </cell>
          <cell r="P1645">
            <v>0</v>
          </cell>
          <cell r="Q1645">
            <v>0</v>
          </cell>
          <cell r="R1645">
            <v>0</v>
          </cell>
          <cell r="S1645" t="str">
            <v>D</v>
          </cell>
        </row>
        <row r="1646">
          <cell r="E1646">
            <v>1778</v>
          </cell>
          <cell r="F1646" t="str">
            <v>Lompoc - Hwy 1 &amp; El Jaro Creek</v>
          </cell>
          <cell r="G1646">
            <v>26971</v>
          </cell>
          <cell r="H1646">
            <v>34.518999999999998</v>
          </cell>
          <cell r="I1646">
            <v>-120.328</v>
          </cell>
          <cell r="J1646" t="str">
            <v>--C</v>
          </cell>
          <cell r="K1646" t="str">
            <v>C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0</v>
          </cell>
          <cell r="R1646">
            <v>0</v>
          </cell>
          <cell r="S1646" t="str">
            <v>C</v>
          </cell>
        </row>
        <row r="1647">
          <cell r="E1647">
            <v>1779</v>
          </cell>
          <cell r="F1647" t="str">
            <v>San Luis Obispo - Lopez Lake Grounds</v>
          </cell>
          <cell r="G1647">
            <v>36153</v>
          </cell>
          <cell r="H1647">
            <v>35.207999999999998</v>
          </cell>
          <cell r="I1647">
            <v>-120.45699999999999</v>
          </cell>
          <cell r="J1647" t="str">
            <v xml:space="preserve">  --D</v>
          </cell>
          <cell r="K1647" t="str">
            <v>D</v>
          </cell>
          <cell r="L1647">
            <v>0</v>
          </cell>
          <cell r="M1647">
            <v>0</v>
          </cell>
          <cell r="N1647" t="str">
            <v>C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 t="str">
            <v>C</v>
          </cell>
        </row>
        <row r="1648">
          <cell r="E1648">
            <v>1780</v>
          </cell>
          <cell r="F1648" t="str">
            <v>Mendota - Fire Station</v>
          </cell>
          <cell r="G1648">
            <v>46073</v>
          </cell>
          <cell r="H1648">
            <v>36.755000000000003</v>
          </cell>
          <cell r="I1648">
            <v>-120.38200000000001</v>
          </cell>
          <cell r="J1648" t="str">
            <v xml:space="preserve">  --D</v>
          </cell>
          <cell r="K1648" t="str">
            <v>D</v>
          </cell>
          <cell r="L1648">
            <v>0</v>
          </cell>
          <cell r="M1648">
            <v>0</v>
          </cell>
          <cell r="N1648" t="str">
            <v>A</v>
          </cell>
          <cell r="O1648">
            <v>0</v>
          </cell>
          <cell r="P1648">
            <v>0</v>
          </cell>
          <cell r="Q1648">
            <v>0</v>
          </cell>
          <cell r="R1648">
            <v>0</v>
          </cell>
          <cell r="S1648" t="str">
            <v>D</v>
          </cell>
        </row>
        <row r="1649">
          <cell r="E1649">
            <v>1781</v>
          </cell>
          <cell r="F1649" t="str">
            <v>Moss Landing - HWY 1 &amp; Dolan RD</v>
          </cell>
          <cell r="G1649">
            <v>47216</v>
          </cell>
          <cell r="H1649">
            <v>36.807000000000002</v>
          </cell>
          <cell r="I1649">
            <v>-121.77800000000001</v>
          </cell>
          <cell r="J1649" t="str">
            <v>--C</v>
          </cell>
          <cell r="K1649" t="str">
            <v>C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0</v>
          </cell>
          <cell r="R1649">
            <v>0</v>
          </cell>
          <cell r="S1649" t="str">
            <v>D</v>
          </cell>
        </row>
        <row r="1650">
          <cell r="E1650">
            <v>1782</v>
          </cell>
          <cell r="F1650" t="str">
            <v>Oxnard - Hwy 101 &amp; Oxnard Blvd</v>
          </cell>
          <cell r="G1650">
            <v>25862</v>
          </cell>
          <cell r="H1650">
            <v>34.24</v>
          </cell>
          <cell r="I1650">
            <v>-119.179</v>
          </cell>
          <cell r="J1650" t="str">
            <v xml:space="preserve">  --D</v>
          </cell>
          <cell r="K1650" t="str">
            <v>D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 t="str">
            <v>D</v>
          </cell>
        </row>
        <row r="1651">
          <cell r="E1651">
            <v>1783</v>
          </cell>
          <cell r="F1651" t="str">
            <v>Oxnard - Rose &amp; Gonzales</v>
          </cell>
          <cell r="G1651">
            <v>25969</v>
          </cell>
          <cell r="H1651">
            <v>34.216999999999999</v>
          </cell>
          <cell r="I1651">
            <v>-119.15300000000001</v>
          </cell>
          <cell r="J1651" t="str">
            <v xml:space="preserve">  --D</v>
          </cell>
          <cell r="K1651" t="str">
            <v>D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 t="str">
            <v>D</v>
          </cell>
        </row>
        <row r="1652">
          <cell r="E1652">
            <v>1784</v>
          </cell>
          <cell r="F1652" t="str">
            <v>Oxnard - Saviers &amp; Hill</v>
          </cell>
          <cell r="G1652">
            <v>25135</v>
          </cell>
          <cell r="H1652">
            <v>34.186</v>
          </cell>
          <cell r="I1652">
            <v>-119.178</v>
          </cell>
          <cell r="J1652" t="str">
            <v xml:space="preserve">  --D</v>
          </cell>
          <cell r="K1652" t="str">
            <v>D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 t="str">
            <v>D</v>
          </cell>
        </row>
        <row r="1653">
          <cell r="E1653">
            <v>1785</v>
          </cell>
          <cell r="F1653" t="str">
            <v>Oxnard - Victoria &amp; Channel Islands Blvd</v>
          </cell>
          <cell r="G1653">
            <v>25130</v>
          </cell>
          <cell r="H1653">
            <v>34.174999999999997</v>
          </cell>
          <cell r="I1653">
            <v>-119.226</v>
          </cell>
          <cell r="J1653" t="str">
            <v xml:space="preserve">  --D</v>
          </cell>
          <cell r="K1653" t="str">
            <v>D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 t="str">
            <v>D</v>
          </cell>
        </row>
        <row r="1654">
          <cell r="E1654">
            <v>1786</v>
          </cell>
          <cell r="F1654" t="str">
            <v>POINT BUCHON - LOS OSOS</v>
          </cell>
          <cell r="G1654">
            <v>36427</v>
          </cell>
          <cell r="H1654">
            <v>35.274000000000001</v>
          </cell>
          <cell r="I1654">
            <v>-120.88500000000001</v>
          </cell>
          <cell r="J1654" t="str">
            <v xml:space="preserve">  --B</v>
          </cell>
          <cell r="K1654" t="str">
            <v>B</v>
          </cell>
          <cell r="L1654">
            <v>0</v>
          </cell>
          <cell r="M1654">
            <v>0</v>
          </cell>
          <cell r="N1654" t="str">
            <v>C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 t="str">
            <v>C</v>
          </cell>
        </row>
        <row r="1655">
          <cell r="E1655">
            <v>1787</v>
          </cell>
          <cell r="F1655" t="str">
            <v>Reseda - Fire Station 100</v>
          </cell>
          <cell r="G1655">
            <v>5424</v>
          </cell>
          <cell r="H1655">
            <v>34.192999999999998</v>
          </cell>
          <cell r="I1655">
            <v>-118.51</v>
          </cell>
          <cell r="J1655" t="str">
            <v xml:space="preserve">  --D</v>
          </cell>
          <cell r="K1655" t="str">
            <v>D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 t="str">
            <v>D</v>
          </cell>
        </row>
        <row r="1656">
          <cell r="E1656">
            <v>1788</v>
          </cell>
          <cell r="F1656" t="str">
            <v>San Antonio Dam - Toe</v>
          </cell>
          <cell r="G1656">
            <v>36258</v>
          </cell>
          <cell r="H1656">
            <v>35.798999999999999</v>
          </cell>
          <cell r="I1656">
            <v>-120.884</v>
          </cell>
          <cell r="J1656" t="str">
            <v xml:space="preserve">  --C</v>
          </cell>
          <cell r="K1656" t="str">
            <v>C</v>
          </cell>
          <cell r="L1656">
            <v>0</v>
          </cell>
          <cell r="M1656">
            <v>0</v>
          </cell>
          <cell r="N1656">
            <v>0</v>
          </cell>
          <cell r="O1656">
            <v>0</v>
          </cell>
          <cell r="P1656">
            <v>0</v>
          </cell>
          <cell r="Q1656">
            <v>0</v>
          </cell>
          <cell r="R1656">
            <v>0</v>
          </cell>
          <cell r="S1656" t="str">
            <v>C</v>
          </cell>
        </row>
        <row r="1657">
          <cell r="E1657">
            <v>1789</v>
          </cell>
          <cell r="F1657" t="str">
            <v>Santa Barbara - Hwy 101 &amp; State</v>
          </cell>
          <cell r="G1657">
            <v>25423</v>
          </cell>
          <cell r="H1657">
            <v>34.439</v>
          </cell>
          <cell r="I1657">
            <v>-119.756</v>
          </cell>
          <cell r="J1657" t="str">
            <v xml:space="preserve">  --D</v>
          </cell>
          <cell r="K1657" t="str">
            <v>D</v>
          </cell>
          <cell r="L1657">
            <v>0</v>
          </cell>
          <cell r="M1657">
            <v>0</v>
          </cell>
          <cell r="N1657" t="str">
            <v>A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 t="str">
            <v>D</v>
          </cell>
        </row>
        <row r="1658">
          <cell r="E1658">
            <v>1790</v>
          </cell>
          <cell r="F1658" t="str">
            <v>Santa Barbara - Junipero &amp; Castillo</v>
          </cell>
          <cell r="G1658">
            <v>25782</v>
          </cell>
          <cell r="H1658">
            <v>34.43</v>
          </cell>
          <cell r="I1658">
            <v>-119.724</v>
          </cell>
          <cell r="J1658" t="str">
            <v xml:space="preserve">  --D</v>
          </cell>
          <cell r="K1658" t="str">
            <v>D</v>
          </cell>
          <cell r="L1658">
            <v>0</v>
          </cell>
          <cell r="M1658">
            <v>0</v>
          </cell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 t="str">
            <v>C</v>
          </cell>
        </row>
        <row r="1659">
          <cell r="E1659">
            <v>1791</v>
          </cell>
          <cell r="F1659" t="str">
            <v>Santa Barbara - San Roque Canyon Bridge</v>
          </cell>
          <cell r="G1659">
            <v>25749</v>
          </cell>
          <cell r="H1659">
            <v>34.450000000000003</v>
          </cell>
          <cell r="I1659">
            <v>-119.73399999999999</v>
          </cell>
          <cell r="J1659" t="str">
            <v xml:space="preserve">  --B</v>
          </cell>
          <cell r="K1659" t="str">
            <v>B</v>
          </cell>
          <cell r="L1659">
            <v>0</v>
          </cell>
          <cell r="M1659">
            <v>0</v>
          </cell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 t="str">
            <v>C</v>
          </cell>
        </row>
        <row r="1660">
          <cell r="E1660">
            <v>1792</v>
          </cell>
          <cell r="F1660" t="str">
            <v>Santa Paula - 10th &amp; Main</v>
          </cell>
          <cell r="G1660">
            <v>25132</v>
          </cell>
          <cell r="H1660">
            <v>34.353999999999999</v>
          </cell>
          <cell r="I1660">
            <v>-119.06</v>
          </cell>
          <cell r="J1660" t="str">
            <v xml:space="preserve">  --C</v>
          </cell>
          <cell r="K1660" t="str">
            <v>C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 t="str">
            <v>C</v>
          </cell>
        </row>
        <row r="1661">
          <cell r="E1661">
            <v>1793</v>
          </cell>
          <cell r="F1661" t="str">
            <v>Simi Valley - Fire Station No. 45</v>
          </cell>
          <cell r="G1661">
            <v>5432</v>
          </cell>
          <cell r="H1661">
            <v>34.269399999999997</v>
          </cell>
          <cell r="I1661">
            <v>-118.783</v>
          </cell>
          <cell r="J1661" t="str">
            <v xml:space="preserve">  --D</v>
          </cell>
          <cell r="K1661" t="str">
            <v>D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 t="str">
            <v>D</v>
          </cell>
        </row>
        <row r="1662">
          <cell r="E1662">
            <v>1794</v>
          </cell>
          <cell r="F1662" t="str">
            <v>Simi Valley - Sycamore &amp; Avenida</v>
          </cell>
          <cell r="G1662">
            <v>24126</v>
          </cell>
          <cell r="H1662">
            <v>34.289000000000001</v>
          </cell>
          <cell r="I1662">
            <v>-118.746</v>
          </cell>
          <cell r="J1662" t="str">
            <v xml:space="preserve">  --D</v>
          </cell>
          <cell r="K1662" t="str">
            <v>D</v>
          </cell>
          <cell r="L1662">
            <v>0</v>
          </cell>
          <cell r="M1662">
            <v>0</v>
          </cell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 t="str">
            <v>C</v>
          </cell>
        </row>
        <row r="1663">
          <cell r="E1663">
            <v>1795</v>
          </cell>
          <cell r="F1663" t="str">
            <v>Sylmar-Jensen Filt Pl (K2)</v>
          </cell>
          <cell r="G1663">
            <v>655</v>
          </cell>
          <cell r="H1663">
            <v>34.310760000000002</v>
          </cell>
          <cell r="I1663">
            <v>-118.49675000000001</v>
          </cell>
          <cell r="J1663" t="str">
            <v>CQB</v>
          </cell>
          <cell r="K1663" t="str">
            <v>B</v>
          </cell>
          <cell r="L1663">
            <v>0</v>
          </cell>
          <cell r="M1663">
            <v>0</v>
          </cell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 t="str">
            <v>C</v>
          </cell>
        </row>
        <row r="1664">
          <cell r="E1664">
            <v>1796</v>
          </cell>
          <cell r="F1664" t="str">
            <v>Tarzana - Fire Station No. 93</v>
          </cell>
          <cell r="G1664">
            <v>5427</v>
          </cell>
          <cell r="H1664">
            <v>34.172899999999998</v>
          </cell>
          <cell r="I1664">
            <v>-118.54900000000001</v>
          </cell>
          <cell r="J1664" t="str">
            <v xml:space="preserve">  --D</v>
          </cell>
          <cell r="K1664" t="str">
            <v>D</v>
          </cell>
          <cell r="L1664">
            <v>0</v>
          </cell>
          <cell r="M1664">
            <v>0</v>
          </cell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 t="str">
            <v>D</v>
          </cell>
        </row>
        <row r="1665">
          <cell r="E1665">
            <v>1797</v>
          </cell>
          <cell r="F1665" t="str">
            <v>Templeton - 1-story Hospital</v>
          </cell>
          <cell r="G1665">
            <v>36695</v>
          </cell>
          <cell r="H1665">
            <v>35.555999999999997</v>
          </cell>
          <cell r="I1665">
            <v>-120.71899999999999</v>
          </cell>
          <cell r="J1665" t="str">
            <v>--C</v>
          </cell>
          <cell r="K1665" t="str">
            <v>C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 t="str">
            <v>C</v>
          </cell>
        </row>
        <row r="1666">
          <cell r="E1666">
            <v>1798</v>
          </cell>
          <cell r="F1666" t="str">
            <v>Van Nuys - Fire Station No. 39</v>
          </cell>
          <cell r="G1666">
            <v>5422</v>
          </cell>
          <cell r="H1666">
            <v>34.185099999999998</v>
          </cell>
          <cell r="I1666">
            <v>-118.447</v>
          </cell>
          <cell r="J1666" t="str">
            <v xml:space="preserve">  --D</v>
          </cell>
          <cell r="K1666" t="str">
            <v>D</v>
          </cell>
          <cell r="L1666">
            <v>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 t="str">
            <v>D</v>
          </cell>
        </row>
        <row r="1667">
          <cell r="E1667">
            <v>1799</v>
          </cell>
          <cell r="F1667" t="str">
            <v>Ventura - Oakview PacBell Facility</v>
          </cell>
          <cell r="G1667">
            <v>5403</v>
          </cell>
          <cell r="H1667">
            <v>34.396799999999999</v>
          </cell>
          <cell r="I1667">
            <v>-119.29900000000001</v>
          </cell>
          <cell r="J1667" t="str">
            <v xml:space="preserve">  --D</v>
          </cell>
          <cell r="K1667" t="str">
            <v>D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 t="str">
            <v>C</v>
          </cell>
        </row>
        <row r="1668">
          <cell r="E1668">
            <v>1800</v>
          </cell>
          <cell r="F1668" t="str">
            <v>Ventura - Telephone &amp; Montgomery</v>
          </cell>
          <cell r="G1668">
            <v>25133</v>
          </cell>
          <cell r="H1668">
            <v>34.270000000000003</v>
          </cell>
          <cell r="I1668">
            <v>-119.181</v>
          </cell>
          <cell r="J1668" t="str">
            <v xml:space="preserve">  --C</v>
          </cell>
          <cell r="K1668" t="str">
            <v>C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 t="str">
            <v>C</v>
          </cell>
        </row>
        <row r="1669">
          <cell r="E1669">
            <v>1801</v>
          </cell>
          <cell r="F1669" t="str">
            <v>Abaragh</v>
          </cell>
          <cell r="G1669">
            <v>-999</v>
          </cell>
          <cell r="H1669">
            <v>29.347000000000001</v>
          </cell>
          <cell r="I1669">
            <v>57.94</v>
          </cell>
          <cell r="J1669" t="str">
            <v>--B</v>
          </cell>
          <cell r="K1669" t="str">
            <v>B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 t="str">
            <v>C</v>
          </cell>
        </row>
        <row r="1670">
          <cell r="E1670">
            <v>1802</v>
          </cell>
          <cell r="F1670" t="str">
            <v>Andoohjerd</v>
          </cell>
          <cell r="G1670">
            <v>-999</v>
          </cell>
          <cell r="H1670">
            <v>30.231000000000002</v>
          </cell>
          <cell r="I1670">
            <v>57.752000000000002</v>
          </cell>
          <cell r="J1670" t="str">
            <v>--D</v>
          </cell>
          <cell r="K1670" t="str">
            <v>D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 t="str">
            <v>C</v>
          </cell>
        </row>
        <row r="1671">
          <cell r="E1671">
            <v>1803</v>
          </cell>
          <cell r="F1671" t="str">
            <v>Baft</v>
          </cell>
          <cell r="G1671">
            <v>-999</v>
          </cell>
          <cell r="H1671">
            <v>29.234000000000002</v>
          </cell>
          <cell r="I1671">
            <v>56.603000000000002</v>
          </cell>
          <cell r="J1671" t="str">
            <v>--A</v>
          </cell>
          <cell r="K1671" t="str">
            <v>A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 t="str">
            <v>C</v>
          </cell>
        </row>
        <row r="1672">
          <cell r="E1672">
            <v>1804</v>
          </cell>
          <cell r="F1672" t="str">
            <v>Bam</v>
          </cell>
          <cell r="G1672">
            <v>-999</v>
          </cell>
          <cell r="H1672">
            <v>29.097000000000001</v>
          </cell>
          <cell r="I1672">
            <v>58.353000000000002</v>
          </cell>
          <cell r="J1672" t="str">
            <v>BQD</v>
          </cell>
          <cell r="K1672" t="str">
            <v>D</v>
          </cell>
          <cell r="L1672">
            <v>0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 t="str">
            <v>C</v>
          </cell>
        </row>
        <row r="1673">
          <cell r="E1673">
            <v>1805</v>
          </cell>
          <cell r="F1673" t="str">
            <v>Bardsir</v>
          </cell>
          <cell r="G1673">
            <v>-999</v>
          </cell>
          <cell r="H1673">
            <v>29.913</v>
          </cell>
          <cell r="I1673">
            <v>56.576000000000001</v>
          </cell>
          <cell r="J1673" t="str">
            <v>--D</v>
          </cell>
          <cell r="K1673" t="str">
            <v>D</v>
          </cell>
          <cell r="L1673">
            <v>0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 t="str">
            <v>D</v>
          </cell>
        </row>
        <row r="1674">
          <cell r="E1674">
            <v>1806</v>
          </cell>
          <cell r="F1674" t="str">
            <v>Bolvard</v>
          </cell>
          <cell r="G1674">
            <v>-999</v>
          </cell>
          <cell r="H1674">
            <v>29.416</v>
          </cell>
          <cell r="I1674">
            <v>56.052</v>
          </cell>
          <cell r="J1674" t="str">
            <v>--A</v>
          </cell>
          <cell r="K1674" t="str">
            <v>A</v>
          </cell>
          <cell r="L1674">
            <v>0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 t="str">
            <v>C</v>
          </cell>
        </row>
        <row r="1675">
          <cell r="E1675">
            <v>1807</v>
          </cell>
          <cell r="F1675" t="str">
            <v>Cheshmeh sabz</v>
          </cell>
          <cell r="G1675">
            <v>-999</v>
          </cell>
          <cell r="H1675">
            <v>29.465</v>
          </cell>
          <cell r="I1675">
            <v>56.417999999999999</v>
          </cell>
          <cell r="J1675" t="str">
            <v>--A</v>
          </cell>
          <cell r="K1675" t="str">
            <v>A</v>
          </cell>
          <cell r="L1675">
            <v>0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 t="str">
            <v>C</v>
          </cell>
        </row>
        <row r="1676">
          <cell r="E1676">
            <v>1808</v>
          </cell>
          <cell r="F1676" t="str">
            <v>Ghale Ganj</v>
          </cell>
          <cell r="G1676">
            <v>-999</v>
          </cell>
          <cell r="H1676">
            <v>27.523</v>
          </cell>
          <cell r="I1676">
            <v>57.881</v>
          </cell>
          <cell r="J1676" t="str">
            <v>--B</v>
          </cell>
          <cell r="K1676" t="str">
            <v>B</v>
          </cell>
          <cell r="L1676">
            <v>0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 t="str">
            <v>C</v>
          </cell>
        </row>
        <row r="1677">
          <cell r="E1677">
            <v>1809</v>
          </cell>
          <cell r="F1677" t="str">
            <v>Golbaf</v>
          </cell>
          <cell r="G1677">
            <v>-999</v>
          </cell>
          <cell r="H1677">
            <v>29.88</v>
          </cell>
          <cell r="I1677">
            <v>57.72</v>
          </cell>
          <cell r="J1677" t="str">
            <v>--C</v>
          </cell>
          <cell r="K1677" t="str">
            <v>C</v>
          </cell>
          <cell r="L1677">
            <v>0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 t="str">
            <v>C</v>
          </cell>
        </row>
        <row r="1678">
          <cell r="E1678">
            <v>1810</v>
          </cell>
          <cell r="F1678" t="str">
            <v>Horjand</v>
          </cell>
          <cell r="G1678">
            <v>-999</v>
          </cell>
          <cell r="H1678">
            <v>30.675000000000001</v>
          </cell>
          <cell r="I1678">
            <v>57.154000000000003</v>
          </cell>
          <cell r="J1678" t="str">
            <v>--B</v>
          </cell>
          <cell r="K1678" t="str">
            <v>B</v>
          </cell>
          <cell r="L1678">
            <v>0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 t="str">
            <v>C</v>
          </cell>
        </row>
        <row r="1679">
          <cell r="E1679">
            <v>1811</v>
          </cell>
          <cell r="F1679" t="str">
            <v>Jiroft</v>
          </cell>
          <cell r="G1679">
            <v>-999</v>
          </cell>
          <cell r="H1679">
            <v>28.670999999999999</v>
          </cell>
          <cell r="I1679">
            <v>57.735999999999997</v>
          </cell>
          <cell r="J1679" t="str">
            <v>--D</v>
          </cell>
          <cell r="K1679" t="str">
            <v>D</v>
          </cell>
          <cell r="L1679">
            <v>0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 t="str">
            <v>D</v>
          </cell>
        </row>
        <row r="1680">
          <cell r="E1680">
            <v>1812</v>
          </cell>
          <cell r="F1680" t="str">
            <v>Joshan</v>
          </cell>
          <cell r="G1680">
            <v>-999</v>
          </cell>
          <cell r="H1680">
            <v>30.123999999999999</v>
          </cell>
          <cell r="I1680">
            <v>57.61</v>
          </cell>
          <cell r="J1680" t="str">
            <v>--B</v>
          </cell>
          <cell r="K1680" t="str">
            <v>B</v>
          </cell>
          <cell r="L1680">
            <v>0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 t="str">
            <v>C</v>
          </cell>
        </row>
        <row r="1681">
          <cell r="E1681">
            <v>1813</v>
          </cell>
          <cell r="F1681" t="str">
            <v>Kahnooj</v>
          </cell>
          <cell r="G1681">
            <v>-999</v>
          </cell>
          <cell r="H1681">
            <v>27.946999999999999</v>
          </cell>
          <cell r="I1681">
            <v>57.704999999999998</v>
          </cell>
          <cell r="J1681" t="str">
            <v>--D</v>
          </cell>
          <cell r="K1681" t="str">
            <v>D</v>
          </cell>
          <cell r="L1681">
            <v>0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 t="str">
            <v>D</v>
          </cell>
        </row>
        <row r="1682">
          <cell r="E1682">
            <v>1814</v>
          </cell>
          <cell r="F1682" t="str">
            <v>Kerman 1</v>
          </cell>
          <cell r="G1682">
            <v>-999</v>
          </cell>
          <cell r="H1682">
            <v>30.295000000000002</v>
          </cell>
          <cell r="I1682">
            <v>57.066000000000003</v>
          </cell>
          <cell r="J1682" t="str">
            <v>--D</v>
          </cell>
          <cell r="K1682" t="str">
            <v>D</v>
          </cell>
          <cell r="L1682">
            <v>0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 t="str">
            <v>D</v>
          </cell>
        </row>
        <row r="1683">
          <cell r="E1683">
            <v>1815</v>
          </cell>
          <cell r="F1683" t="str">
            <v>Kerman 2</v>
          </cell>
          <cell r="G1683">
            <v>-999</v>
          </cell>
          <cell r="H1683">
            <v>30.28</v>
          </cell>
          <cell r="I1683">
            <v>57.07</v>
          </cell>
          <cell r="J1683" t="str">
            <v>--D</v>
          </cell>
          <cell r="K1683" t="str">
            <v>D</v>
          </cell>
          <cell r="L1683">
            <v>0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 t="str">
            <v>D</v>
          </cell>
        </row>
        <row r="1684">
          <cell r="E1684">
            <v>1816</v>
          </cell>
          <cell r="F1684" t="str">
            <v>Laleh Zar</v>
          </cell>
          <cell r="G1684">
            <v>-999</v>
          </cell>
          <cell r="H1684">
            <v>29.524000000000001</v>
          </cell>
          <cell r="I1684">
            <v>56.811999999999998</v>
          </cell>
          <cell r="J1684" t="str">
            <v>--A</v>
          </cell>
          <cell r="K1684" t="str">
            <v>A</v>
          </cell>
          <cell r="L1684">
            <v>0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 t="str">
            <v>C</v>
          </cell>
        </row>
        <row r="1685">
          <cell r="E1685">
            <v>1817</v>
          </cell>
          <cell r="F1685" t="str">
            <v>Mahan</v>
          </cell>
          <cell r="G1685">
            <v>-999</v>
          </cell>
          <cell r="H1685">
            <v>30.065000000000001</v>
          </cell>
          <cell r="I1685">
            <v>57.289000000000001</v>
          </cell>
          <cell r="J1685" t="str">
            <v>--D</v>
          </cell>
          <cell r="K1685" t="str">
            <v>D</v>
          </cell>
          <cell r="L1685">
            <v>0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 t="str">
            <v>D</v>
          </cell>
        </row>
        <row r="1686">
          <cell r="E1686">
            <v>1818</v>
          </cell>
          <cell r="F1686" t="str">
            <v>Mohammad Abad-e-Madkoon</v>
          </cell>
          <cell r="G1686">
            <v>-999</v>
          </cell>
          <cell r="H1686">
            <v>28.908000000000001</v>
          </cell>
          <cell r="I1686">
            <v>57.887999999999998</v>
          </cell>
          <cell r="J1686" t="str">
            <v>--A</v>
          </cell>
          <cell r="K1686" t="str">
            <v>A</v>
          </cell>
          <cell r="L1686">
            <v>0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 t="str">
            <v>C</v>
          </cell>
        </row>
        <row r="1687">
          <cell r="E1687">
            <v>1819</v>
          </cell>
          <cell r="F1687" t="str">
            <v>Nosrat Abad</v>
          </cell>
          <cell r="G1687">
            <v>-999</v>
          </cell>
          <cell r="H1687">
            <v>29.85</v>
          </cell>
          <cell r="I1687">
            <v>59.97</v>
          </cell>
          <cell r="J1687" t="str">
            <v>--D</v>
          </cell>
          <cell r="K1687" t="str">
            <v>D</v>
          </cell>
          <cell r="L1687">
            <v>0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 t="str">
            <v>D</v>
          </cell>
        </row>
        <row r="1688">
          <cell r="E1688">
            <v>1820</v>
          </cell>
          <cell r="F1688" t="str">
            <v>Ravar, Iran</v>
          </cell>
          <cell r="G1688">
            <v>9814</v>
          </cell>
          <cell r="H1688">
            <v>31.266999999999999</v>
          </cell>
          <cell r="I1688">
            <v>56.8</v>
          </cell>
          <cell r="J1688" t="str">
            <v xml:space="preserve">  --D</v>
          </cell>
          <cell r="K1688" t="str">
            <v>D</v>
          </cell>
          <cell r="L1688">
            <v>0</v>
          </cell>
          <cell r="M1688">
            <v>0</v>
          </cell>
          <cell r="N1688" t="str">
            <v>A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 t="str">
            <v>D</v>
          </cell>
        </row>
        <row r="1689">
          <cell r="E1689">
            <v>1821</v>
          </cell>
          <cell r="F1689" t="str">
            <v>Rayen</v>
          </cell>
          <cell r="G1689">
            <v>-999</v>
          </cell>
          <cell r="H1689">
            <v>29.606999999999999</v>
          </cell>
          <cell r="I1689">
            <v>57.430999999999997</v>
          </cell>
          <cell r="J1689" t="str">
            <v>--D</v>
          </cell>
          <cell r="K1689" t="str">
            <v>D</v>
          </cell>
          <cell r="L1689">
            <v>0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 t="str">
            <v>C</v>
          </cell>
        </row>
        <row r="1690">
          <cell r="E1690">
            <v>1822</v>
          </cell>
          <cell r="F1690" t="str">
            <v>Shahdad</v>
          </cell>
          <cell r="G1690">
            <v>-999</v>
          </cell>
          <cell r="H1690">
            <v>30.414000000000001</v>
          </cell>
          <cell r="I1690">
            <v>57.689</v>
          </cell>
          <cell r="J1690" t="str">
            <v>--D</v>
          </cell>
          <cell r="K1690" t="str">
            <v>D</v>
          </cell>
          <cell r="L1690">
            <v>0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 t="str">
            <v>D</v>
          </cell>
        </row>
        <row r="1691">
          <cell r="E1691">
            <v>1823</v>
          </cell>
          <cell r="F1691" t="str">
            <v>Sirch</v>
          </cell>
          <cell r="G1691">
            <v>-999</v>
          </cell>
          <cell r="H1691">
            <v>30.202999999999999</v>
          </cell>
          <cell r="I1691">
            <v>57.557000000000002</v>
          </cell>
          <cell r="J1691" t="str">
            <v>--B</v>
          </cell>
          <cell r="K1691" t="str">
            <v>B</v>
          </cell>
          <cell r="L1691">
            <v>0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 t="str">
            <v>C</v>
          </cell>
        </row>
        <row r="1692">
          <cell r="E1692">
            <v>1824</v>
          </cell>
          <cell r="F1692" t="str">
            <v>Zarand, Iran</v>
          </cell>
          <cell r="G1692">
            <v>9816</v>
          </cell>
          <cell r="H1692">
            <v>30.817</v>
          </cell>
          <cell r="I1692">
            <v>56.567</v>
          </cell>
          <cell r="J1692" t="str">
            <v xml:space="preserve">  --D</v>
          </cell>
          <cell r="K1692" t="str">
            <v>D</v>
          </cell>
          <cell r="L1692">
            <v>0</v>
          </cell>
          <cell r="M1692">
            <v>0</v>
          </cell>
          <cell r="N1692" t="str">
            <v>A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 t="str">
            <v>D</v>
          </cell>
        </row>
        <row r="1693">
          <cell r="E1693">
            <v>1825</v>
          </cell>
          <cell r="F1693" t="str">
            <v>FRESNO - VA MEDICAL CENTER</v>
          </cell>
          <cell r="G1693">
            <v>1229</v>
          </cell>
          <cell r="H1693">
            <v>36.774999999999999</v>
          </cell>
          <cell r="I1693">
            <v>-119.78</v>
          </cell>
          <cell r="J1693" t="str">
            <v xml:space="preserve">  --D</v>
          </cell>
          <cell r="K1693" t="str">
            <v>D</v>
          </cell>
          <cell r="L1693">
            <v>0</v>
          </cell>
          <cell r="M1693">
            <v>0</v>
          </cell>
          <cell r="N1693" t="str">
            <v>B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 t="str">
            <v>D</v>
          </cell>
        </row>
        <row r="1694">
          <cell r="E1694">
            <v>1826</v>
          </cell>
          <cell r="F1694" t="str">
            <v>PARKFIELD - DONNA LEE</v>
          </cell>
          <cell r="G1694">
            <v>-999</v>
          </cell>
          <cell r="H1694">
            <v>35.939</v>
          </cell>
          <cell r="I1694">
            <v>-120.425</v>
          </cell>
          <cell r="J1694" t="str">
            <v>--C</v>
          </cell>
          <cell r="K1694" t="str">
            <v>C</v>
          </cell>
          <cell r="L1694">
            <v>0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 t="str">
            <v>C</v>
          </cell>
        </row>
        <row r="1695">
          <cell r="E1695">
            <v>1827</v>
          </cell>
          <cell r="F1695" t="str">
            <v>PARKFIELD - EADES</v>
          </cell>
          <cell r="G1695">
            <v>-999</v>
          </cell>
          <cell r="H1695">
            <v>35.893999999999998</v>
          </cell>
          <cell r="I1695">
            <v>-120.42100000000001</v>
          </cell>
          <cell r="J1695" t="str">
            <v>--C</v>
          </cell>
          <cell r="K1695" t="str">
            <v>C</v>
          </cell>
          <cell r="L1695">
            <v>0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 t="str">
            <v>C</v>
          </cell>
        </row>
        <row r="1696">
          <cell r="E1696">
            <v>1828</v>
          </cell>
          <cell r="F1696" t="str">
            <v>PARKFIELD - FROELICH</v>
          </cell>
          <cell r="G1696">
            <v>-999</v>
          </cell>
          <cell r="H1696">
            <v>35.911000000000001</v>
          </cell>
          <cell r="I1696">
            <v>-120.486</v>
          </cell>
          <cell r="J1696" t="str">
            <v>--C</v>
          </cell>
          <cell r="K1696" t="str">
            <v>C</v>
          </cell>
          <cell r="L1696">
            <v>0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 t="str">
            <v>D</v>
          </cell>
        </row>
        <row r="1697">
          <cell r="E1697">
            <v>1829</v>
          </cell>
          <cell r="F1697" t="str">
            <v>PARKFIELD - GOLD HILL</v>
          </cell>
          <cell r="G1697">
            <v>-999</v>
          </cell>
          <cell r="H1697">
            <v>35.832999999999998</v>
          </cell>
          <cell r="I1697">
            <v>-120.346</v>
          </cell>
          <cell r="J1697" t="str">
            <v>--B</v>
          </cell>
          <cell r="K1697" t="str">
            <v>B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 t="str">
            <v>C</v>
          </cell>
        </row>
        <row r="1698">
          <cell r="E1698">
            <v>1830</v>
          </cell>
          <cell r="F1698" t="str">
            <v>PARKFIELD - HOG CANYON</v>
          </cell>
          <cell r="G1698">
            <v>-999</v>
          </cell>
          <cell r="H1698">
            <v>35.814999999999998</v>
          </cell>
          <cell r="I1698">
            <v>-120.374</v>
          </cell>
          <cell r="J1698" t="str">
            <v>--C</v>
          </cell>
          <cell r="K1698" t="str">
            <v>C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 t="str">
            <v>C</v>
          </cell>
        </row>
        <row r="1699">
          <cell r="E1699">
            <v>1831</v>
          </cell>
          <cell r="F1699" t="str">
            <v>PARKFIELD - JACK CANYON</v>
          </cell>
          <cell r="G1699">
            <v>-999</v>
          </cell>
          <cell r="H1699">
            <v>35.713000000000001</v>
          </cell>
          <cell r="I1699">
            <v>-120.203</v>
          </cell>
          <cell r="J1699" t="str">
            <v>--B</v>
          </cell>
          <cell r="K1699" t="str">
            <v>B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 t="str">
            <v>C</v>
          </cell>
        </row>
        <row r="1700">
          <cell r="E1700">
            <v>1832</v>
          </cell>
          <cell r="F1700" t="str">
            <v>PARKFIELD - JOAQUIN CANYON</v>
          </cell>
          <cell r="G1700">
            <v>-999</v>
          </cell>
          <cell r="H1700">
            <v>35.94</v>
          </cell>
          <cell r="I1700">
            <v>-120.432</v>
          </cell>
          <cell r="J1700" t="str">
            <v>--C</v>
          </cell>
          <cell r="K1700" t="str">
            <v>C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 t="str">
            <v>C</v>
          </cell>
        </row>
        <row r="1701">
          <cell r="E1701">
            <v>1833</v>
          </cell>
          <cell r="F1701" t="str">
            <v>PARKFIELD - MIDDLE MOUNTAIN</v>
          </cell>
          <cell r="G1701">
            <v>-999</v>
          </cell>
          <cell r="H1701">
            <v>35.957999999999998</v>
          </cell>
          <cell r="I1701">
            <v>-120.496</v>
          </cell>
          <cell r="J1701" t="str">
            <v>--C</v>
          </cell>
          <cell r="K1701" t="str">
            <v>C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 t="str">
            <v>C</v>
          </cell>
        </row>
        <row r="1702">
          <cell r="E1702">
            <v>1834</v>
          </cell>
          <cell r="F1702" t="str">
            <v>PARKFIELD - RED HILLS</v>
          </cell>
          <cell r="G1702">
            <v>-999</v>
          </cell>
          <cell r="H1702">
            <v>35.624000000000002</v>
          </cell>
          <cell r="I1702">
            <v>-120.254</v>
          </cell>
          <cell r="J1702" t="str">
            <v>--B</v>
          </cell>
          <cell r="K1702" t="str">
            <v>B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 t="str">
            <v>D</v>
          </cell>
        </row>
        <row r="1703">
          <cell r="E1703">
            <v>1835</v>
          </cell>
          <cell r="F1703" t="str">
            <v>PARKFIELD - STOCKDALE MTN</v>
          </cell>
          <cell r="G1703">
            <v>-999</v>
          </cell>
          <cell r="H1703">
            <v>35.972999999999999</v>
          </cell>
          <cell r="I1703">
            <v>-120.57899999999999</v>
          </cell>
          <cell r="J1703" t="str">
            <v>--B</v>
          </cell>
          <cell r="K1703" t="str">
            <v>B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 t="str">
            <v>C</v>
          </cell>
        </row>
        <row r="1704">
          <cell r="E1704">
            <v>1836</v>
          </cell>
          <cell r="F1704" t="str">
            <v>PARKFIELD - VINEYARD CANYON</v>
          </cell>
          <cell r="G1704">
            <v>-999</v>
          </cell>
          <cell r="H1704">
            <v>35.923000000000002</v>
          </cell>
          <cell r="I1704">
            <v>-120.53400000000001</v>
          </cell>
          <cell r="J1704" t="str">
            <v>--D</v>
          </cell>
          <cell r="K1704" t="str">
            <v>D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 t="str">
            <v>C</v>
          </cell>
        </row>
        <row r="1705">
          <cell r="E1705">
            <v>1837</v>
          </cell>
          <cell r="F1705" t="str">
            <v>PARKFIELD - WORK RANCH</v>
          </cell>
          <cell r="G1705">
            <v>-999</v>
          </cell>
          <cell r="H1705">
            <v>35.814999999999998</v>
          </cell>
          <cell r="I1705">
            <v>-120.511</v>
          </cell>
          <cell r="J1705" t="str">
            <v>--B</v>
          </cell>
          <cell r="K1705" t="str">
            <v>B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 t="str">
            <v>C</v>
          </cell>
        </row>
        <row r="1706">
          <cell r="E1706">
            <v>1838</v>
          </cell>
          <cell r="F1706" t="str">
            <v>PARKFIELD - TURKEY FLAT #1 (0M)</v>
          </cell>
          <cell r="G1706">
            <v>36529</v>
          </cell>
          <cell r="H1706">
            <v>35.878</v>
          </cell>
          <cell r="I1706">
            <v>-120.358</v>
          </cell>
          <cell r="J1706" t="str">
            <v xml:space="preserve">  --A</v>
          </cell>
          <cell r="K1706" t="str">
            <v>A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 t="str">
            <v>B</v>
          </cell>
        </row>
        <row r="1707">
          <cell r="E1707">
            <v>1839</v>
          </cell>
          <cell r="F1707" t="str">
            <v>PARKFIELD - 1-STORY SCHOOL BLDG</v>
          </cell>
          <cell r="G1707">
            <v>36531</v>
          </cell>
          <cell r="H1707">
            <v>35.898000000000003</v>
          </cell>
          <cell r="I1707">
            <v>-120.431</v>
          </cell>
          <cell r="J1707" t="str">
            <v>--B</v>
          </cell>
          <cell r="K1707" t="str">
            <v>B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 t="str">
            <v>D</v>
          </cell>
        </row>
        <row r="1708">
          <cell r="E1708">
            <v>1840</v>
          </cell>
          <cell r="F1708" t="str">
            <v>Shandon-1-story High School Bldg</v>
          </cell>
          <cell r="G1708">
            <v>36535</v>
          </cell>
          <cell r="H1708">
            <v>35.655000000000001</v>
          </cell>
          <cell r="I1708">
            <v>-120.377</v>
          </cell>
          <cell r="J1708" t="str">
            <v>--C</v>
          </cell>
          <cell r="K1708" t="str">
            <v>C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 t="str">
            <v>C</v>
          </cell>
        </row>
        <row r="1709">
          <cell r="E1709">
            <v>1841</v>
          </cell>
          <cell r="F1709" t="str">
            <v>TEMPLETON - HOSPITAL GROUNDS</v>
          </cell>
          <cell r="G1709">
            <v>36712</v>
          </cell>
          <cell r="H1709">
            <v>35.555999999999997</v>
          </cell>
          <cell r="I1709">
            <v>-120.72</v>
          </cell>
          <cell r="J1709" t="str">
            <v xml:space="preserve">  --B</v>
          </cell>
          <cell r="K1709" t="str">
            <v>B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 t="str">
            <v>C</v>
          </cell>
        </row>
        <row r="1710">
          <cell r="E1710">
            <v>1842</v>
          </cell>
          <cell r="F1710" t="str">
            <v>BIG SUR - PFEIFFER STATE PARK</v>
          </cell>
          <cell r="G1710">
            <v>47136</v>
          </cell>
          <cell r="H1710">
            <v>36.238999999999997</v>
          </cell>
          <cell r="I1710">
            <v>-121.774</v>
          </cell>
          <cell r="J1710" t="str">
            <v>IFA</v>
          </cell>
          <cell r="K1710" t="str">
            <v>A</v>
          </cell>
          <cell r="L1710">
            <v>0</v>
          </cell>
          <cell r="M1710" t="str">
            <v>-FA</v>
          </cell>
          <cell r="N1710" t="str">
            <v>C</v>
          </cell>
          <cell r="O1710" t="str">
            <v>B</v>
          </cell>
          <cell r="P1710" t="str">
            <v>S</v>
          </cell>
          <cell r="Q1710" t="str">
            <v>-</v>
          </cell>
          <cell r="R1710">
            <v>0</v>
          </cell>
          <cell r="S1710" t="str">
            <v>C</v>
          </cell>
        </row>
        <row r="1711">
          <cell r="E1711">
            <v>1843</v>
          </cell>
          <cell r="F1711" t="str">
            <v>KING CITY - CANAL &amp; REICH</v>
          </cell>
          <cell r="G1711">
            <v>47232</v>
          </cell>
          <cell r="H1711">
            <v>36.207000000000001</v>
          </cell>
          <cell r="I1711">
            <v>-121.131</v>
          </cell>
          <cell r="J1711" t="str">
            <v>--B</v>
          </cell>
          <cell r="K1711" t="str">
            <v>B</v>
          </cell>
          <cell r="L1711">
            <v>0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 t="str">
            <v>C</v>
          </cell>
        </row>
        <row r="1712">
          <cell r="E1712">
            <v>1844</v>
          </cell>
          <cell r="F1712" t="str">
            <v>BEAR VALLEY RANCH</v>
          </cell>
          <cell r="G1712">
            <v>61022</v>
          </cell>
          <cell r="H1712">
            <v>35.945</v>
          </cell>
          <cell r="I1712">
            <v>-120.542</v>
          </cell>
          <cell r="J1712" t="str">
            <v>--B</v>
          </cell>
          <cell r="K1712" t="str">
            <v>B</v>
          </cell>
          <cell r="L1712">
            <v>0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 t="str">
            <v>C</v>
          </cell>
        </row>
        <row r="1713">
          <cell r="E1713">
            <v>1845</v>
          </cell>
          <cell r="F1713" t="str">
            <v>PARKFIELD - TEMBLOR</v>
          </cell>
          <cell r="G1713">
            <v>36510</v>
          </cell>
          <cell r="H1713">
            <v>35.704999999999998</v>
          </cell>
          <cell r="I1713">
            <v>-120.169</v>
          </cell>
          <cell r="J1713" t="str">
            <v xml:space="preserve">  --B</v>
          </cell>
          <cell r="K1713" t="str">
            <v>B</v>
          </cell>
          <cell r="L1713">
            <v>0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 t="str">
            <v>C</v>
          </cell>
        </row>
        <row r="1714">
          <cell r="E1714">
            <v>1846</v>
          </cell>
          <cell r="F1714" t="str">
            <v>PARKFIELD - UPSAR 01</v>
          </cell>
          <cell r="G1714">
            <v>-999</v>
          </cell>
          <cell r="H1714">
            <v>35.820999999999998</v>
          </cell>
          <cell r="I1714">
            <v>-120.50700000000001</v>
          </cell>
          <cell r="J1714" t="str">
            <v>--B</v>
          </cell>
          <cell r="K1714" t="str">
            <v>B</v>
          </cell>
          <cell r="L1714">
            <v>0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 t="str">
            <v>D</v>
          </cell>
        </row>
        <row r="1715">
          <cell r="E1715">
            <v>1847</v>
          </cell>
          <cell r="F1715" t="str">
            <v>PARKFIELD - UPSAR 02</v>
          </cell>
          <cell r="G1715">
            <v>-999</v>
          </cell>
          <cell r="H1715">
            <v>35.822000000000003</v>
          </cell>
          <cell r="I1715">
            <v>-120.506</v>
          </cell>
          <cell r="J1715" t="str">
            <v>--B</v>
          </cell>
          <cell r="K1715" t="str">
            <v>B</v>
          </cell>
          <cell r="L1715">
            <v>0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 t="str">
            <v>C</v>
          </cell>
        </row>
        <row r="1716">
          <cell r="E1716">
            <v>1848</v>
          </cell>
          <cell r="F1716" t="str">
            <v>PARKFIELD - UPSAR 03</v>
          </cell>
          <cell r="G1716">
            <v>-999</v>
          </cell>
          <cell r="H1716">
            <v>35.820999999999998</v>
          </cell>
          <cell r="I1716">
            <v>-120.505</v>
          </cell>
          <cell r="J1716" t="str">
            <v>--B</v>
          </cell>
          <cell r="K1716" t="str">
            <v>B</v>
          </cell>
          <cell r="L1716">
            <v>0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 t="str">
            <v>C</v>
          </cell>
        </row>
        <row r="1717">
          <cell r="E1717">
            <v>1849</v>
          </cell>
          <cell r="F1717" t="str">
            <v>PARKFIELD - UPSAR 05</v>
          </cell>
          <cell r="G1717">
            <v>-999</v>
          </cell>
          <cell r="H1717">
            <v>35.823999999999998</v>
          </cell>
          <cell r="I1717">
            <v>-120.503</v>
          </cell>
          <cell r="J1717" t="str">
            <v>--B</v>
          </cell>
          <cell r="K1717" t="str">
            <v>B</v>
          </cell>
          <cell r="L1717">
            <v>0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 t="str">
            <v>C</v>
          </cell>
        </row>
        <row r="1718">
          <cell r="E1718">
            <v>1850</v>
          </cell>
          <cell r="F1718" t="str">
            <v>PARKFIELD - UPSAR 06</v>
          </cell>
          <cell r="G1718">
            <v>-999</v>
          </cell>
          <cell r="H1718">
            <v>35.823999999999998</v>
          </cell>
          <cell r="I1718">
            <v>-120.503</v>
          </cell>
          <cell r="J1718" t="str">
            <v>--B</v>
          </cell>
          <cell r="K1718" t="str">
            <v>B</v>
          </cell>
          <cell r="L1718">
            <v>0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 t="str">
            <v>C</v>
          </cell>
        </row>
        <row r="1719">
          <cell r="E1719">
            <v>1851</v>
          </cell>
          <cell r="F1719" t="str">
            <v>PARKFIELD - UPSAR 07</v>
          </cell>
          <cell r="G1719">
            <v>-999</v>
          </cell>
          <cell r="H1719">
            <v>35.823999999999998</v>
          </cell>
          <cell r="I1719">
            <v>-120.503</v>
          </cell>
          <cell r="J1719" t="str">
            <v>--B</v>
          </cell>
          <cell r="K1719" t="str">
            <v>B</v>
          </cell>
          <cell r="L1719">
            <v>0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 t="str">
            <v>C</v>
          </cell>
        </row>
        <row r="1720">
          <cell r="E1720">
            <v>1852</v>
          </cell>
          <cell r="F1720" t="str">
            <v>PARKFIELD - UPSAR 08</v>
          </cell>
          <cell r="G1720">
            <v>-999</v>
          </cell>
          <cell r="H1720">
            <v>35.825000000000003</v>
          </cell>
          <cell r="I1720">
            <v>-120.501</v>
          </cell>
          <cell r="J1720" t="str">
            <v>--B</v>
          </cell>
          <cell r="K1720" t="str">
            <v>B</v>
          </cell>
          <cell r="L1720">
            <v>0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 t="str">
            <v>C</v>
          </cell>
        </row>
        <row r="1721">
          <cell r="E1721">
            <v>1853</v>
          </cell>
          <cell r="F1721" t="str">
            <v>PARKFIELD - UPSAR 09</v>
          </cell>
          <cell r="G1721">
            <v>-999</v>
          </cell>
          <cell r="H1721">
            <v>35.826000000000001</v>
          </cell>
          <cell r="I1721">
            <v>-120.501</v>
          </cell>
          <cell r="J1721" t="str">
            <v>--B</v>
          </cell>
          <cell r="K1721" t="str">
            <v>B</v>
          </cell>
          <cell r="L1721">
            <v>0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 t="str">
            <v>C</v>
          </cell>
        </row>
        <row r="1722">
          <cell r="E1722">
            <v>1854</v>
          </cell>
          <cell r="F1722" t="str">
            <v>PARKFIELD - UPSAR 10</v>
          </cell>
          <cell r="G1722">
            <v>-999</v>
          </cell>
          <cell r="H1722">
            <v>35.828000000000003</v>
          </cell>
          <cell r="I1722">
            <v>-120.5</v>
          </cell>
          <cell r="J1722" t="str">
            <v>--B</v>
          </cell>
          <cell r="K1722" t="str">
            <v>B</v>
          </cell>
          <cell r="L1722">
            <v>0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 t="str">
            <v>D</v>
          </cell>
        </row>
        <row r="1723">
          <cell r="E1723">
            <v>1855</v>
          </cell>
          <cell r="F1723" t="str">
            <v>PARKFIELD - UPSAR 11</v>
          </cell>
          <cell r="G1723">
            <v>-999</v>
          </cell>
          <cell r="H1723">
            <v>35.826000000000001</v>
          </cell>
          <cell r="I1723">
            <v>-120.502</v>
          </cell>
          <cell r="J1723" t="str">
            <v>--B</v>
          </cell>
          <cell r="K1723" t="str">
            <v>B</v>
          </cell>
          <cell r="L1723">
            <v>0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 t="str">
            <v>C</v>
          </cell>
        </row>
        <row r="1724">
          <cell r="E1724">
            <v>1856</v>
          </cell>
          <cell r="F1724" t="str">
            <v>PARKFIELD - UPSAR 12</v>
          </cell>
          <cell r="G1724">
            <v>-999</v>
          </cell>
          <cell r="H1724">
            <v>35.826999999999998</v>
          </cell>
          <cell r="I1724">
            <v>-120.504</v>
          </cell>
          <cell r="J1724" t="str">
            <v>--B</v>
          </cell>
          <cell r="K1724" t="str">
            <v>B</v>
          </cell>
          <cell r="L1724">
            <v>0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 t="str">
            <v>C</v>
          </cell>
        </row>
        <row r="1725">
          <cell r="E1725">
            <v>1857</v>
          </cell>
          <cell r="F1725" t="str">
            <v>PARKFIELD - UPSAR 13</v>
          </cell>
          <cell r="G1725">
            <v>-999</v>
          </cell>
          <cell r="H1725">
            <v>35.826999999999998</v>
          </cell>
          <cell r="I1725">
            <v>-120.504</v>
          </cell>
          <cell r="J1725" t="str">
            <v>--B</v>
          </cell>
          <cell r="K1725" t="str">
            <v>B</v>
          </cell>
          <cell r="L1725">
            <v>0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 t="str">
            <v>C</v>
          </cell>
        </row>
        <row r="1726">
          <cell r="E1726">
            <v>1858</v>
          </cell>
          <cell r="F1726" t="str">
            <v>COALINGA - PRIEST VALLEY</v>
          </cell>
          <cell r="G1726">
            <v>46174</v>
          </cell>
          <cell r="H1726">
            <v>36.191000000000003</v>
          </cell>
          <cell r="I1726">
            <v>-120.708</v>
          </cell>
          <cell r="J1726" t="str">
            <v xml:space="preserve">  --B</v>
          </cell>
          <cell r="K1726" t="str">
            <v>B</v>
          </cell>
          <cell r="L1726">
            <v>0</v>
          </cell>
          <cell r="M1726">
            <v>0</v>
          </cell>
          <cell r="N1726" t="str">
            <v>C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 t="str">
            <v>C</v>
          </cell>
        </row>
        <row r="1727">
          <cell r="E1727">
            <v>1859</v>
          </cell>
          <cell r="F1727" t="str">
            <v>FKS020</v>
          </cell>
          <cell r="G1727" t="str">
            <v>FKS020</v>
          </cell>
          <cell r="H1727">
            <v>37.547400000000003</v>
          </cell>
          <cell r="I1727">
            <v>140.1078</v>
          </cell>
          <cell r="J1727" t="str">
            <v>--E</v>
          </cell>
          <cell r="K1727" t="str">
            <v>E</v>
          </cell>
          <cell r="L1727">
            <v>0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 t="str">
            <v>E</v>
          </cell>
        </row>
        <row r="1728">
          <cell r="E1728">
            <v>1860</v>
          </cell>
          <cell r="F1728" t="str">
            <v>FKS021</v>
          </cell>
          <cell r="G1728" t="str">
            <v>FKS021</v>
          </cell>
          <cell r="H1728">
            <v>37.653500000000001</v>
          </cell>
          <cell r="I1728">
            <v>139.86330000000001</v>
          </cell>
          <cell r="J1728" t="str">
            <v>--D</v>
          </cell>
          <cell r="K1728" t="str">
            <v>D</v>
          </cell>
          <cell r="L1728">
            <v>0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 t="str">
            <v>C</v>
          </cell>
        </row>
        <row r="1729">
          <cell r="E1729">
            <v>1861</v>
          </cell>
          <cell r="F1729" t="str">
            <v>FKS022</v>
          </cell>
          <cell r="G1729" t="str">
            <v>FKS022</v>
          </cell>
          <cell r="H1729">
            <v>37.600200000000001</v>
          </cell>
          <cell r="I1729">
            <v>139.64670000000001</v>
          </cell>
          <cell r="J1729" t="str">
            <v>--C</v>
          </cell>
          <cell r="K1729" t="str">
            <v>C</v>
          </cell>
          <cell r="L1729">
            <v>0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 t="str">
            <v>D</v>
          </cell>
        </row>
        <row r="1730">
          <cell r="E1730">
            <v>1862</v>
          </cell>
          <cell r="F1730" t="str">
            <v>FKS023</v>
          </cell>
          <cell r="G1730" t="str">
            <v>FKS023</v>
          </cell>
          <cell r="H1730">
            <v>37.477400000000003</v>
          </cell>
          <cell r="I1730">
            <v>139.92939999999999</v>
          </cell>
          <cell r="J1730" t="str">
            <v>--D</v>
          </cell>
          <cell r="K1730" t="str">
            <v>D</v>
          </cell>
          <cell r="L1730">
            <v>0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 t="str">
            <v>D</v>
          </cell>
        </row>
        <row r="1731">
          <cell r="E1731">
            <v>1863</v>
          </cell>
          <cell r="F1731" t="str">
            <v>FKS024</v>
          </cell>
          <cell r="G1731" t="str">
            <v>FKS024</v>
          </cell>
          <cell r="H1731">
            <v>37.395699999999998</v>
          </cell>
          <cell r="I1731">
            <v>140.13249999999999</v>
          </cell>
          <cell r="J1731" t="str">
            <v>--C</v>
          </cell>
          <cell r="K1731" t="str">
            <v>C</v>
          </cell>
          <cell r="L1731">
            <v>0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 t="str">
            <v>D</v>
          </cell>
        </row>
        <row r="1732">
          <cell r="E1732">
            <v>1864</v>
          </cell>
          <cell r="F1732" t="str">
            <v>FKS025</v>
          </cell>
          <cell r="G1732" t="str">
            <v>FKS025</v>
          </cell>
          <cell r="H1732">
            <v>37.307699999999997</v>
          </cell>
          <cell r="I1732">
            <v>139.9</v>
          </cell>
          <cell r="J1732" t="str">
            <v>--A</v>
          </cell>
          <cell r="K1732" t="str">
            <v>A</v>
          </cell>
          <cell r="L1732">
            <v>0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 t="str">
            <v>C</v>
          </cell>
        </row>
        <row r="1733">
          <cell r="E1733">
            <v>1865</v>
          </cell>
          <cell r="F1733" t="str">
            <v>FKS026</v>
          </cell>
          <cell r="G1733" t="str">
            <v>FKS026</v>
          </cell>
          <cell r="H1733">
            <v>37.265999999999998</v>
          </cell>
          <cell r="I1733">
            <v>139.5386</v>
          </cell>
          <cell r="J1733" t="str">
            <v>--C</v>
          </cell>
          <cell r="K1733" t="str">
            <v>C</v>
          </cell>
          <cell r="L1733">
            <v>0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 t="str">
            <v>D</v>
          </cell>
        </row>
        <row r="1734">
          <cell r="E1734">
            <v>1866</v>
          </cell>
          <cell r="F1734" t="str">
            <v>FKS027</v>
          </cell>
          <cell r="G1734" t="str">
            <v>FKS027</v>
          </cell>
          <cell r="H1734">
            <v>37.07</v>
          </cell>
          <cell r="I1734">
            <v>139.6808</v>
          </cell>
          <cell r="J1734" t="str">
            <v>--A</v>
          </cell>
          <cell r="K1734" t="str">
            <v>A</v>
          </cell>
          <cell r="L1734">
            <v>0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 t="str">
            <v>C</v>
          </cell>
        </row>
        <row r="1735">
          <cell r="E1735">
            <v>1867</v>
          </cell>
          <cell r="F1735" t="str">
            <v>FKS028</v>
          </cell>
          <cell r="G1735" t="str">
            <v>FKS028</v>
          </cell>
          <cell r="H1735">
            <v>37.3491</v>
          </cell>
          <cell r="I1735">
            <v>139.31440000000001</v>
          </cell>
          <cell r="J1735" t="str">
            <v>--C</v>
          </cell>
          <cell r="K1735" t="str">
            <v>C</v>
          </cell>
          <cell r="L1735">
            <v>0</v>
          </cell>
          <cell r="M1735">
            <v>0</v>
          </cell>
          <cell r="N1735">
            <v>0</v>
          </cell>
          <cell r="O1735">
            <v>0</v>
          </cell>
          <cell r="P1735">
            <v>0</v>
          </cell>
          <cell r="Q1735">
            <v>0</v>
          </cell>
          <cell r="R1735">
            <v>0</v>
          </cell>
          <cell r="S1735" t="str">
            <v>D</v>
          </cell>
        </row>
        <row r="1736">
          <cell r="E1736">
            <v>1868</v>
          </cell>
          <cell r="F1736" t="str">
            <v>FKS029</v>
          </cell>
          <cell r="G1736" t="str">
            <v>FKS029</v>
          </cell>
          <cell r="H1736">
            <v>37.015900000000002</v>
          </cell>
          <cell r="I1736">
            <v>139.3801</v>
          </cell>
          <cell r="J1736" t="str">
            <v>--B</v>
          </cell>
          <cell r="K1736" t="str">
            <v>B</v>
          </cell>
          <cell r="L1736">
            <v>0</v>
          </cell>
          <cell r="M1736">
            <v>0</v>
          </cell>
          <cell r="N1736">
            <v>0</v>
          </cell>
          <cell r="O1736">
            <v>0</v>
          </cell>
          <cell r="P1736">
            <v>0</v>
          </cell>
          <cell r="Q1736">
            <v>0</v>
          </cell>
          <cell r="R1736">
            <v>0</v>
          </cell>
          <cell r="S1736" t="str">
            <v>C</v>
          </cell>
        </row>
        <row r="1737">
          <cell r="E1737">
            <v>1869</v>
          </cell>
          <cell r="F1737" t="str">
            <v>FKS030</v>
          </cell>
          <cell r="G1737" t="str">
            <v>FKS030</v>
          </cell>
          <cell r="H1737">
            <v>37.453000000000003</v>
          </cell>
          <cell r="I1737">
            <v>139.51329999999999</v>
          </cell>
          <cell r="J1737" t="str">
            <v>--B</v>
          </cell>
          <cell r="K1737" t="str">
            <v>B</v>
          </cell>
          <cell r="L1737">
            <v>0</v>
          </cell>
          <cell r="M1737">
            <v>0</v>
          </cell>
          <cell r="N1737">
            <v>0</v>
          </cell>
          <cell r="O1737">
            <v>0</v>
          </cell>
          <cell r="P1737">
            <v>0</v>
          </cell>
          <cell r="Q1737">
            <v>0</v>
          </cell>
          <cell r="R1737">
            <v>0</v>
          </cell>
          <cell r="S1737" t="str">
            <v>C</v>
          </cell>
        </row>
        <row r="1738">
          <cell r="E1738">
            <v>1870</v>
          </cell>
          <cell r="F1738" t="str">
            <v>FKSH01</v>
          </cell>
          <cell r="G1738" t="str">
            <v>FKSH01</v>
          </cell>
          <cell r="H1738">
            <v>37.753500000000003</v>
          </cell>
          <cell r="I1738">
            <v>139.7183</v>
          </cell>
          <cell r="J1738" t="str">
            <v>--A</v>
          </cell>
          <cell r="K1738" t="str">
            <v>A</v>
          </cell>
          <cell r="L1738">
            <v>0</v>
          </cell>
          <cell r="M1738">
            <v>0</v>
          </cell>
          <cell r="N1738">
            <v>0</v>
          </cell>
          <cell r="O1738">
            <v>0</v>
          </cell>
          <cell r="P1738">
            <v>0</v>
          </cell>
          <cell r="Q1738">
            <v>0</v>
          </cell>
          <cell r="R1738">
            <v>0</v>
          </cell>
          <cell r="S1738" t="str">
            <v>C</v>
          </cell>
        </row>
        <row r="1739">
          <cell r="E1739">
            <v>1871</v>
          </cell>
          <cell r="F1739" t="str">
            <v>FKSH03</v>
          </cell>
          <cell r="G1739" t="str">
            <v>FKSH03</v>
          </cell>
          <cell r="H1739">
            <v>37.604799999999997</v>
          </cell>
          <cell r="I1739">
            <v>139.75659999999999</v>
          </cell>
          <cell r="J1739" t="str">
            <v>--D</v>
          </cell>
          <cell r="K1739" t="str">
            <v>D</v>
          </cell>
          <cell r="L1739">
            <v>0</v>
          </cell>
          <cell r="M1739">
            <v>0</v>
          </cell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 t="str">
            <v>D</v>
          </cell>
        </row>
        <row r="1740">
          <cell r="E1740">
            <v>1872</v>
          </cell>
          <cell r="F1740" t="str">
            <v>FKSH04</v>
          </cell>
          <cell r="G1740" t="str">
            <v>FKSH04</v>
          </cell>
          <cell r="H1740">
            <v>37.447800000000001</v>
          </cell>
          <cell r="I1740">
            <v>139.8159</v>
          </cell>
          <cell r="J1740" t="str">
            <v>--D</v>
          </cell>
          <cell r="K1740" t="str">
            <v>D</v>
          </cell>
          <cell r="L1740">
            <v>0</v>
          </cell>
          <cell r="M1740">
            <v>0</v>
          </cell>
          <cell r="N1740">
            <v>0</v>
          </cell>
          <cell r="O1740">
            <v>0</v>
          </cell>
          <cell r="P1740">
            <v>0</v>
          </cell>
          <cell r="Q1740">
            <v>0</v>
          </cell>
          <cell r="R1740">
            <v>0</v>
          </cell>
          <cell r="S1740" t="str">
            <v>D</v>
          </cell>
        </row>
        <row r="1741">
          <cell r="E1741">
            <v>1873</v>
          </cell>
          <cell r="F1741" t="str">
            <v>FKSH05</v>
          </cell>
          <cell r="G1741" t="str">
            <v>FKSH05</v>
          </cell>
          <cell r="H1741">
            <v>37.251300000000001</v>
          </cell>
          <cell r="I1741">
            <v>139.8758</v>
          </cell>
          <cell r="J1741" t="str">
            <v>--C</v>
          </cell>
          <cell r="K1741" t="str">
            <v>C</v>
          </cell>
          <cell r="L1741">
            <v>0</v>
          </cell>
          <cell r="M1741">
            <v>0</v>
          </cell>
          <cell r="N1741">
            <v>0</v>
          </cell>
          <cell r="O1741">
            <v>0</v>
          </cell>
          <cell r="P1741">
            <v>0</v>
          </cell>
          <cell r="Q1741">
            <v>0</v>
          </cell>
          <cell r="R1741">
            <v>0</v>
          </cell>
          <cell r="S1741" t="str">
            <v>C</v>
          </cell>
        </row>
        <row r="1742">
          <cell r="E1742">
            <v>1874</v>
          </cell>
          <cell r="F1742" t="str">
            <v>FKSH06</v>
          </cell>
          <cell r="G1742" t="str">
            <v>FKSH06</v>
          </cell>
          <cell r="H1742">
            <v>37.169199999999996</v>
          </cell>
          <cell r="I1742">
            <v>139.5231</v>
          </cell>
          <cell r="J1742" t="str">
            <v>--C</v>
          </cell>
          <cell r="K1742" t="str">
            <v>C</v>
          </cell>
          <cell r="L1742">
            <v>0</v>
          </cell>
          <cell r="M1742">
            <v>0</v>
          </cell>
          <cell r="N1742">
            <v>0</v>
          </cell>
          <cell r="O1742">
            <v>0</v>
          </cell>
          <cell r="P1742">
            <v>0</v>
          </cell>
          <cell r="Q1742">
            <v>0</v>
          </cell>
          <cell r="R1742">
            <v>0</v>
          </cell>
          <cell r="S1742" t="str">
            <v>C</v>
          </cell>
        </row>
        <row r="1743">
          <cell r="E1743">
            <v>1875</v>
          </cell>
          <cell r="F1743" t="str">
            <v>FKSH07</v>
          </cell>
          <cell r="G1743" t="str">
            <v>FKSH07</v>
          </cell>
          <cell r="H1743">
            <v>37.007199999999997</v>
          </cell>
          <cell r="I1743">
            <v>139.37880000000001</v>
          </cell>
          <cell r="J1743" t="str">
            <v>--A</v>
          </cell>
          <cell r="K1743" t="str">
            <v>A</v>
          </cell>
          <cell r="L1743">
            <v>0</v>
          </cell>
          <cell r="M1743">
            <v>0</v>
          </cell>
          <cell r="N1743">
            <v>0</v>
          </cell>
          <cell r="O1743">
            <v>0</v>
          </cell>
          <cell r="P1743">
            <v>0</v>
          </cell>
          <cell r="Q1743">
            <v>0</v>
          </cell>
          <cell r="R1743">
            <v>0</v>
          </cell>
          <cell r="S1743" t="str">
            <v>B</v>
          </cell>
        </row>
        <row r="1744">
          <cell r="E1744">
            <v>1876</v>
          </cell>
          <cell r="F1744" t="str">
            <v>FKSH10</v>
          </cell>
          <cell r="G1744" t="str">
            <v>FKSH10</v>
          </cell>
          <cell r="H1744">
            <v>37.158499999999997</v>
          </cell>
          <cell r="I1744">
            <v>140.09630000000001</v>
          </cell>
          <cell r="J1744" t="str">
            <v>--C</v>
          </cell>
          <cell r="K1744" t="str">
            <v>C</v>
          </cell>
          <cell r="L1744">
            <v>0</v>
          </cell>
          <cell r="M1744">
            <v>0</v>
          </cell>
          <cell r="N1744">
            <v>0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 t="str">
            <v>C</v>
          </cell>
        </row>
        <row r="1745">
          <cell r="E1745">
            <v>1877</v>
          </cell>
          <cell r="F1745" t="str">
            <v>FKSH21</v>
          </cell>
          <cell r="G1745" t="str">
            <v>FKSH21</v>
          </cell>
          <cell r="H1745">
            <v>37.339199999999998</v>
          </cell>
          <cell r="I1745">
            <v>139.31790000000001</v>
          </cell>
          <cell r="J1745" t="str">
            <v>--A</v>
          </cell>
          <cell r="K1745" t="str">
            <v>A</v>
          </cell>
          <cell r="L1745">
            <v>0</v>
          </cell>
          <cell r="M1745">
            <v>0</v>
          </cell>
          <cell r="N1745">
            <v>0</v>
          </cell>
          <cell r="O1745">
            <v>0</v>
          </cell>
          <cell r="P1745">
            <v>0</v>
          </cell>
          <cell r="Q1745">
            <v>0</v>
          </cell>
          <cell r="R1745">
            <v>0</v>
          </cell>
          <cell r="S1745" t="str">
            <v>C</v>
          </cell>
        </row>
        <row r="1746">
          <cell r="E1746">
            <v>1878</v>
          </cell>
          <cell r="F1746" t="str">
            <v>GNM002</v>
          </cell>
          <cell r="G1746" t="str">
            <v>GNM002</v>
          </cell>
          <cell r="H1746">
            <v>36.7819</v>
          </cell>
          <cell r="I1746">
            <v>138.96950000000001</v>
          </cell>
          <cell r="J1746" t="str">
            <v>--B</v>
          </cell>
          <cell r="K1746" t="str">
            <v>B</v>
          </cell>
          <cell r="L1746">
            <v>0</v>
          </cell>
          <cell r="M1746">
            <v>0</v>
          </cell>
          <cell r="N1746">
            <v>0</v>
          </cell>
          <cell r="O1746">
            <v>0</v>
          </cell>
          <cell r="P1746">
            <v>0</v>
          </cell>
          <cell r="Q1746">
            <v>0</v>
          </cell>
          <cell r="R1746">
            <v>0</v>
          </cell>
          <cell r="S1746" t="str">
            <v>C</v>
          </cell>
        </row>
        <row r="1747">
          <cell r="E1747">
            <v>1879</v>
          </cell>
          <cell r="F1747" t="str">
            <v>GNM003</v>
          </cell>
          <cell r="G1747" t="str">
            <v>GNM003</v>
          </cell>
          <cell r="H1747">
            <v>36.657800000000002</v>
          </cell>
          <cell r="I1747">
            <v>139.07839999999999</v>
          </cell>
          <cell r="J1747" t="str">
            <v>--C</v>
          </cell>
          <cell r="K1747" t="str">
            <v>C</v>
          </cell>
          <cell r="L1747">
            <v>0</v>
          </cell>
          <cell r="M1747">
            <v>0</v>
          </cell>
          <cell r="N1747">
            <v>0</v>
          </cell>
          <cell r="O1747">
            <v>0</v>
          </cell>
          <cell r="P1747">
            <v>0</v>
          </cell>
          <cell r="Q1747">
            <v>0</v>
          </cell>
          <cell r="R1747">
            <v>0</v>
          </cell>
          <cell r="S1747" t="str">
            <v>C</v>
          </cell>
        </row>
        <row r="1748">
          <cell r="E1748">
            <v>1880</v>
          </cell>
          <cell r="F1748" t="str">
            <v>GNM004</v>
          </cell>
          <cell r="G1748" t="str">
            <v>GNM004</v>
          </cell>
          <cell r="H1748">
            <v>36.617199999999997</v>
          </cell>
          <cell r="I1748">
            <v>138.59180000000001</v>
          </cell>
          <cell r="J1748" t="str">
            <v>--B</v>
          </cell>
          <cell r="K1748" t="str">
            <v>B</v>
          </cell>
          <cell r="L1748">
            <v>0</v>
          </cell>
          <cell r="M1748">
            <v>0</v>
          </cell>
          <cell r="N1748">
            <v>0</v>
          </cell>
          <cell r="O1748">
            <v>0</v>
          </cell>
          <cell r="P1748">
            <v>0</v>
          </cell>
          <cell r="Q1748">
            <v>0</v>
          </cell>
          <cell r="R1748">
            <v>0</v>
          </cell>
          <cell r="S1748" t="str">
            <v>D</v>
          </cell>
        </row>
        <row r="1749">
          <cell r="E1749">
            <v>1881</v>
          </cell>
          <cell r="F1749" t="str">
            <v>GNM005</v>
          </cell>
          <cell r="G1749" t="str">
            <v>GNM005</v>
          </cell>
          <cell r="H1749">
            <v>36.513300000000001</v>
          </cell>
          <cell r="I1749">
            <v>138.51769999999999</v>
          </cell>
          <cell r="J1749" t="str">
            <v>--D</v>
          </cell>
          <cell r="K1749" t="str">
            <v>D</v>
          </cell>
          <cell r="L1749">
            <v>0</v>
          </cell>
          <cell r="M1749">
            <v>0</v>
          </cell>
          <cell r="N1749">
            <v>0</v>
          </cell>
          <cell r="O1749">
            <v>0</v>
          </cell>
          <cell r="P1749">
            <v>0</v>
          </cell>
          <cell r="Q1749">
            <v>0</v>
          </cell>
          <cell r="R1749">
            <v>0</v>
          </cell>
          <cell r="S1749" t="str">
            <v>D</v>
          </cell>
        </row>
        <row r="1750">
          <cell r="E1750">
            <v>1882</v>
          </cell>
          <cell r="F1750" t="str">
            <v>GNM006</v>
          </cell>
          <cell r="G1750" t="str">
            <v>GNM006</v>
          </cell>
          <cell r="H1750">
            <v>36.510300000000001</v>
          </cell>
          <cell r="I1750">
            <v>138.75229999999999</v>
          </cell>
          <cell r="J1750" t="str">
            <v>--B</v>
          </cell>
          <cell r="K1750" t="str">
            <v>B</v>
          </cell>
          <cell r="L1750">
            <v>0</v>
          </cell>
          <cell r="M1750">
            <v>0</v>
          </cell>
          <cell r="N1750">
            <v>0</v>
          </cell>
          <cell r="O1750">
            <v>0</v>
          </cell>
          <cell r="P1750">
            <v>0</v>
          </cell>
          <cell r="Q1750">
            <v>0</v>
          </cell>
          <cell r="R1750">
            <v>0</v>
          </cell>
          <cell r="S1750" t="str">
            <v>C</v>
          </cell>
        </row>
        <row r="1751">
          <cell r="E1751">
            <v>1883</v>
          </cell>
          <cell r="F1751" t="str">
            <v>GNM007</v>
          </cell>
          <cell r="G1751" t="str">
            <v>GNM007</v>
          </cell>
          <cell r="H1751">
            <v>36.4619</v>
          </cell>
          <cell r="I1751">
            <v>139.01009999999999</v>
          </cell>
          <cell r="J1751" t="str">
            <v>--C</v>
          </cell>
          <cell r="K1751" t="str">
            <v>C</v>
          </cell>
          <cell r="L1751">
            <v>0</v>
          </cell>
          <cell r="M1751">
            <v>0</v>
          </cell>
          <cell r="N1751">
            <v>0</v>
          </cell>
          <cell r="O1751">
            <v>0</v>
          </cell>
          <cell r="P1751">
            <v>0</v>
          </cell>
          <cell r="Q1751">
            <v>0</v>
          </cell>
          <cell r="R1751">
            <v>0</v>
          </cell>
          <cell r="S1751" t="str">
            <v>D</v>
          </cell>
        </row>
        <row r="1752">
          <cell r="E1752">
            <v>1884</v>
          </cell>
          <cell r="F1752" t="str">
            <v>GNM008</v>
          </cell>
          <cell r="G1752" t="str">
            <v>GNM008</v>
          </cell>
          <cell r="H1752">
            <v>36.347799999999999</v>
          </cell>
          <cell r="I1752">
            <v>139.13679999999999</v>
          </cell>
          <cell r="J1752" t="str">
            <v>--D</v>
          </cell>
          <cell r="K1752" t="str">
            <v>D</v>
          </cell>
          <cell r="L1752">
            <v>0</v>
          </cell>
          <cell r="M1752">
            <v>0</v>
          </cell>
          <cell r="N1752">
            <v>0</v>
          </cell>
          <cell r="O1752">
            <v>0</v>
          </cell>
          <cell r="P1752">
            <v>0</v>
          </cell>
          <cell r="Q1752">
            <v>0</v>
          </cell>
          <cell r="R1752">
            <v>0</v>
          </cell>
          <cell r="S1752" t="str">
            <v>C</v>
          </cell>
        </row>
        <row r="1753">
          <cell r="E1753">
            <v>1885</v>
          </cell>
          <cell r="F1753" t="str">
            <v>GNM009</v>
          </cell>
          <cell r="G1753" t="str">
            <v>GNM009</v>
          </cell>
          <cell r="H1753">
            <v>36.410600000000002</v>
          </cell>
          <cell r="I1753">
            <v>139.32509999999999</v>
          </cell>
          <cell r="J1753" t="str">
            <v>--C</v>
          </cell>
          <cell r="K1753" t="str">
            <v>C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  <cell r="P1753">
            <v>0</v>
          </cell>
          <cell r="Q1753">
            <v>0</v>
          </cell>
          <cell r="R1753">
            <v>0</v>
          </cell>
          <cell r="S1753" t="str">
            <v>C</v>
          </cell>
        </row>
        <row r="1754">
          <cell r="E1754">
            <v>1886</v>
          </cell>
          <cell r="F1754" t="str">
            <v>GNM013</v>
          </cell>
          <cell r="G1754" t="str">
            <v>GNM013</v>
          </cell>
          <cell r="H1754">
            <v>36.318100000000001</v>
          </cell>
          <cell r="I1754">
            <v>139.01759999999999</v>
          </cell>
          <cell r="J1754" t="str">
            <v>--D</v>
          </cell>
          <cell r="K1754" t="str">
            <v>D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  <cell r="P1754">
            <v>0</v>
          </cell>
          <cell r="Q1754">
            <v>0</v>
          </cell>
          <cell r="R1754">
            <v>0</v>
          </cell>
          <cell r="S1754" t="str">
            <v>D</v>
          </cell>
        </row>
        <row r="1755">
          <cell r="E1755">
            <v>1887</v>
          </cell>
          <cell r="F1755" t="str">
            <v>GNM014</v>
          </cell>
          <cell r="G1755" t="str">
            <v>GNM014</v>
          </cell>
          <cell r="H1755">
            <v>36.35</v>
          </cell>
          <cell r="I1755">
            <v>138.71789999999999</v>
          </cell>
          <cell r="J1755" t="str">
            <v>--B</v>
          </cell>
          <cell r="K1755" t="str">
            <v>B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  <cell r="P1755">
            <v>0</v>
          </cell>
          <cell r="Q1755">
            <v>0</v>
          </cell>
          <cell r="R1755">
            <v>0</v>
          </cell>
          <cell r="S1755" t="str">
            <v>C</v>
          </cell>
        </row>
        <row r="1756">
          <cell r="E1756">
            <v>1888</v>
          </cell>
          <cell r="F1756" t="str">
            <v>GNMH07</v>
          </cell>
          <cell r="G1756" t="str">
            <v>GNMH07</v>
          </cell>
          <cell r="H1756">
            <v>36.6967</v>
          </cell>
          <cell r="I1756">
            <v>139.21360000000001</v>
          </cell>
          <cell r="J1756" t="str">
            <v>--B</v>
          </cell>
          <cell r="K1756" t="str">
            <v>B</v>
          </cell>
          <cell r="L1756">
            <v>0</v>
          </cell>
          <cell r="M1756">
            <v>0</v>
          </cell>
          <cell r="N1756">
            <v>0</v>
          </cell>
          <cell r="O1756">
            <v>0</v>
          </cell>
          <cell r="P1756">
            <v>0</v>
          </cell>
          <cell r="Q1756">
            <v>0</v>
          </cell>
          <cell r="R1756">
            <v>0</v>
          </cell>
          <cell r="S1756" t="str">
            <v>C</v>
          </cell>
        </row>
        <row r="1757">
          <cell r="E1757">
            <v>1889</v>
          </cell>
          <cell r="F1757" t="str">
            <v>GNMH08</v>
          </cell>
          <cell r="G1757" t="str">
            <v>GNMH08</v>
          </cell>
          <cell r="H1757">
            <v>36.488599999999998</v>
          </cell>
          <cell r="I1757">
            <v>138.5275</v>
          </cell>
          <cell r="J1757" t="str">
            <v>--B</v>
          </cell>
          <cell r="K1757" t="str">
            <v>B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  <cell r="P1757">
            <v>0</v>
          </cell>
          <cell r="Q1757">
            <v>0</v>
          </cell>
          <cell r="R1757">
            <v>0</v>
          </cell>
          <cell r="S1757" t="str">
            <v>D</v>
          </cell>
        </row>
        <row r="1758">
          <cell r="E1758">
            <v>1890</v>
          </cell>
          <cell r="F1758" t="str">
            <v>GNMH09</v>
          </cell>
          <cell r="G1758" t="str">
            <v>GNMH09</v>
          </cell>
          <cell r="H1758">
            <v>36.618099999999998</v>
          </cell>
          <cell r="I1758">
            <v>138.91</v>
          </cell>
          <cell r="J1758" t="str">
            <v>--C</v>
          </cell>
          <cell r="K1758" t="str">
            <v>C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 t="str">
            <v>C</v>
          </cell>
        </row>
        <row r="1759">
          <cell r="E1759">
            <v>1891</v>
          </cell>
          <cell r="F1759" t="str">
            <v>NGN001</v>
          </cell>
          <cell r="G1759" t="str">
            <v>NGN001</v>
          </cell>
          <cell r="H1759">
            <v>36.851399999999998</v>
          </cell>
          <cell r="I1759">
            <v>138.36600000000001</v>
          </cell>
          <cell r="J1759" t="str">
            <v>--C</v>
          </cell>
          <cell r="K1759" t="str">
            <v>C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  <cell r="P1759">
            <v>0</v>
          </cell>
          <cell r="Q1759">
            <v>0</v>
          </cell>
          <cell r="R1759">
            <v>0</v>
          </cell>
          <cell r="S1759" t="str">
            <v>D</v>
          </cell>
        </row>
        <row r="1760">
          <cell r="E1760">
            <v>1892</v>
          </cell>
          <cell r="F1760" t="str">
            <v>NGN002</v>
          </cell>
          <cell r="G1760" t="str">
            <v>NGN002</v>
          </cell>
          <cell r="H1760">
            <v>36.806899999999999</v>
          </cell>
          <cell r="I1760">
            <v>138.20689999999999</v>
          </cell>
          <cell r="J1760" t="str">
            <v>--B</v>
          </cell>
          <cell r="K1760" t="str">
            <v>B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  <cell r="P1760">
            <v>0</v>
          </cell>
          <cell r="Q1760">
            <v>0</v>
          </cell>
          <cell r="R1760">
            <v>0</v>
          </cell>
          <cell r="S1760" t="str">
            <v>C</v>
          </cell>
        </row>
        <row r="1761">
          <cell r="E1761">
            <v>1893</v>
          </cell>
          <cell r="F1761" t="str">
            <v>NGN003</v>
          </cell>
          <cell r="G1761" t="str">
            <v>NGN003</v>
          </cell>
          <cell r="H1761">
            <v>36.740299999999998</v>
          </cell>
          <cell r="I1761">
            <v>138.41290000000001</v>
          </cell>
          <cell r="J1761" t="str">
            <v>--B</v>
          </cell>
          <cell r="K1761" t="str">
            <v>B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0</v>
          </cell>
          <cell r="S1761" t="str">
            <v>C</v>
          </cell>
        </row>
        <row r="1762">
          <cell r="E1762">
            <v>1894</v>
          </cell>
          <cell r="F1762" t="str">
            <v>NGN004</v>
          </cell>
          <cell r="G1762" t="str">
            <v>NGN004</v>
          </cell>
          <cell r="H1762">
            <v>36.648600000000002</v>
          </cell>
          <cell r="I1762">
            <v>138.19380000000001</v>
          </cell>
          <cell r="J1762" t="str">
            <v>--D</v>
          </cell>
          <cell r="K1762" t="str">
            <v>D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  <cell r="P1762">
            <v>0</v>
          </cell>
          <cell r="Q1762">
            <v>0</v>
          </cell>
          <cell r="R1762">
            <v>0</v>
          </cell>
          <cell r="S1762" t="str">
            <v>C</v>
          </cell>
        </row>
        <row r="1763">
          <cell r="E1763">
            <v>1895</v>
          </cell>
          <cell r="F1763" t="str">
            <v>NGN005</v>
          </cell>
          <cell r="G1763" t="str">
            <v>NGN005</v>
          </cell>
          <cell r="H1763">
            <v>36.698099999999997</v>
          </cell>
          <cell r="I1763">
            <v>137.8544</v>
          </cell>
          <cell r="J1763" t="str">
            <v>--D</v>
          </cell>
          <cell r="K1763" t="str">
            <v>D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  <cell r="P1763">
            <v>0</v>
          </cell>
          <cell r="Q1763">
            <v>0</v>
          </cell>
          <cell r="R1763">
            <v>0</v>
          </cell>
          <cell r="S1763" t="str">
            <v>C</v>
          </cell>
        </row>
        <row r="1764">
          <cell r="E1764">
            <v>1896</v>
          </cell>
          <cell r="F1764" t="str">
            <v>NGN007</v>
          </cell>
          <cell r="G1764" t="str">
            <v>NGN007</v>
          </cell>
          <cell r="H1764">
            <v>36.533900000000003</v>
          </cell>
          <cell r="I1764">
            <v>138.1191</v>
          </cell>
          <cell r="J1764" t="str">
            <v>--D</v>
          </cell>
          <cell r="K1764" t="str">
            <v>D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  <cell r="P1764">
            <v>0</v>
          </cell>
          <cell r="Q1764">
            <v>0</v>
          </cell>
          <cell r="R1764">
            <v>0</v>
          </cell>
          <cell r="S1764" t="str">
            <v>D</v>
          </cell>
        </row>
        <row r="1765">
          <cell r="E1765">
            <v>1897</v>
          </cell>
          <cell r="F1765" t="str">
            <v>NGNH07</v>
          </cell>
          <cell r="G1765" t="str">
            <v>NGNH07</v>
          </cell>
          <cell r="H1765">
            <v>36.740299999999998</v>
          </cell>
          <cell r="I1765">
            <v>138.3792</v>
          </cell>
          <cell r="J1765" t="str">
            <v>--B</v>
          </cell>
          <cell r="K1765" t="str">
            <v>B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 t="str">
            <v>C</v>
          </cell>
        </row>
        <row r="1766">
          <cell r="E1766">
            <v>1898</v>
          </cell>
          <cell r="F1766" t="str">
            <v>NGNH26</v>
          </cell>
          <cell r="G1766" t="str">
            <v>NGNH26</v>
          </cell>
          <cell r="H1766">
            <v>36.463200000000001</v>
          </cell>
          <cell r="I1766">
            <v>138.15049999999999</v>
          </cell>
          <cell r="J1766" t="str">
            <v>--C</v>
          </cell>
          <cell r="K1766" t="str">
            <v>C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 t="str">
            <v>D</v>
          </cell>
        </row>
        <row r="1767">
          <cell r="E1767">
            <v>1899</v>
          </cell>
          <cell r="F1767" t="str">
            <v>NGNH27</v>
          </cell>
          <cell r="G1767" t="str">
            <v>NGNH27</v>
          </cell>
          <cell r="H1767">
            <v>36.573900000000002</v>
          </cell>
          <cell r="I1767">
            <v>138.05099999999999</v>
          </cell>
          <cell r="J1767" t="str">
            <v>--B</v>
          </cell>
          <cell r="K1767" t="str">
            <v>B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 t="str">
            <v>C</v>
          </cell>
        </row>
        <row r="1768">
          <cell r="E1768">
            <v>1900</v>
          </cell>
          <cell r="F1768" t="str">
            <v>NGNH28</v>
          </cell>
          <cell r="G1768" t="str">
            <v>NGNH28</v>
          </cell>
          <cell r="H1768">
            <v>36.7044</v>
          </cell>
          <cell r="I1768">
            <v>138.09950000000001</v>
          </cell>
          <cell r="J1768" t="str">
            <v>--C</v>
          </cell>
          <cell r="K1768" t="str">
            <v>C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 t="str">
            <v>C</v>
          </cell>
        </row>
        <row r="1769">
          <cell r="E1769">
            <v>1901</v>
          </cell>
          <cell r="F1769" t="str">
            <v>NGNH29</v>
          </cell>
          <cell r="G1769" t="str">
            <v>NGNH29</v>
          </cell>
          <cell r="H1769">
            <v>36.907200000000003</v>
          </cell>
          <cell r="I1769">
            <v>138.44390000000001</v>
          </cell>
          <cell r="J1769" t="str">
            <v>--A</v>
          </cell>
          <cell r="K1769" t="str">
            <v>A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 t="str">
            <v>C</v>
          </cell>
        </row>
        <row r="1770">
          <cell r="E1770">
            <v>1902</v>
          </cell>
          <cell r="F1770" t="str">
            <v>NGNH36</v>
          </cell>
          <cell r="G1770" t="str">
            <v>NGNH36</v>
          </cell>
          <cell r="H1770">
            <v>36.695300000000003</v>
          </cell>
          <cell r="I1770">
            <v>137.85130000000001</v>
          </cell>
          <cell r="J1770" t="str">
            <v>--C</v>
          </cell>
          <cell r="K1770" t="str">
            <v>C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 t="str">
            <v>C</v>
          </cell>
        </row>
        <row r="1771">
          <cell r="E1771">
            <v>1903</v>
          </cell>
          <cell r="F1771" t="str">
            <v>NIG002</v>
          </cell>
          <cell r="G1771" t="str">
            <v>NIG002</v>
          </cell>
          <cell r="H1771">
            <v>38.0745</v>
          </cell>
          <cell r="I1771">
            <v>138.43979999999999</v>
          </cell>
          <cell r="J1771" t="str">
            <v>--D</v>
          </cell>
          <cell r="K1771" t="str">
            <v>D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 t="str">
            <v>D</v>
          </cell>
        </row>
        <row r="1772">
          <cell r="E1772">
            <v>1904</v>
          </cell>
          <cell r="F1772" t="str">
            <v>NIG003</v>
          </cell>
          <cell r="G1772" t="str">
            <v>NIG003</v>
          </cell>
          <cell r="H1772">
            <v>37.997599999999998</v>
          </cell>
          <cell r="I1772">
            <v>138.32259999999999</v>
          </cell>
          <cell r="J1772" t="str">
            <v>--C</v>
          </cell>
          <cell r="K1772" t="str">
            <v>C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 t="str">
            <v>D</v>
          </cell>
        </row>
        <row r="1773">
          <cell r="E1773">
            <v>1905</v>
          </cell>
          <cell r="F1773" t="str">
            <v>NIG005</v>
          </cell>
          <cell r="G1773" t="str">
            <v>NIG005</v>
          </cell>
          <cell r="H1773">
            <v>37.920400000000001</v>
          </cell>
          <cell r="I1773">
            <v>138.49809999999999</v>
          </cell>
          <cell r="J1773" t="str">
            <v>--C</v>
          </cell>
          <cell r="K1773" t="str">
            <v>C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 t="str">
            <v>D</v>
          </cell>
        </row>
        <row r="1774">
          <cell r="E1774">
            <v>1906</v>
          </cell>
          <cell r="F1774" t="str">
            <v>NIG008</v>
          </cell>
          <cell r="G1774" t="str">
            <v>NIG008</v>
          </cell>
          <cell r="H1774">
            <v>38.052999999999997</v>
          </cell>
          <cell r="I1774">
            <v>139.40549999999999</v>
          </cell>
          <cell r="J1774" t="str">
            <v>--D</v>
          </cell>
          <cell r="K1774" t="str">
            <v>D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 t="str">
            <v>D</v>
          </cell>
        </row>
        <row r="1775">
          <cell r="E1775">
            <v>1907</v>
          </cell>
          <cell r="F1775" t="str">
            <v>NIG009</v>
          </cell>
          <cell r="G1775" t="str">
            <v>NIG009</v>
          </cell>
          <cell r="H1775">
            <v>37.950699999999998</v>
          </cell>
          <cell r="I1775">
            <v>139.33750000000001</v>
          </cell>
          <cell r="J1775" t="str">
            <v>--D</v>
          </cell>
          <cell r="K1775" t="str">
            <v>D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 t="str">
            <v>E</v>
          </cell>
        </row>
        <row r="1776">
          <cell r="E1776">
            <v>1908</v>
          </cell>
          <cell r="F1776" t="str">
            <v>NIG010</v>
          </cell>
          <cell r="G1776" t="str">
            <v>NIG010</v>
          </cell>
          <cell r="H1776">
            <v>37.9146</v>
          </cell>
          <cell r="I1776">
            <v>139.01079999999999</v>
          </cell>
          <cell r="J1776" t="str">
            <v>--E</v>
          </cell>
          <cell r="K1776" t="str">
            <v>E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 t="str">
            <v>E</v>
          </cell>
        </row>
        <row r="1777">
          <cell r="E1777">
            <v>1909</v>
          </cell>
          <cell r="F1777" t="str">
            <v>NIG011</v>
          </cell>
          <cell r="G1777" t="str">
            <v>NIG011</v>
          </cell>
          <cell r="H1777">
            <v>37.801299999999998</v>
          </cell>
          <cell r="I1777">
            <v>139.14420000000001</v>
          </cell>
          <cell r="J1777" t="str">
            <v>--E</v>
          </cell>
          <cell r="K1777" t="str">
            <v>E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 t="str">
            <v>E</v>
          </cell>
        </row>
        <row r="1778">
          <cell r="E1778">
            <v>1910</v>
          </cell>
          <cell r="F1778" t="str">
            <v>NIG012</v>
          </cell>
          <cell r="G1778" t="str">
            <v>NIG012</v>
          </cell>
          <cell r="H1778">
            <v>37.686300000000003</v>
          </cell>
          <cell r="I1778">
            <v>139.47720000000001</v>
          </cell>
          <cell r="J1778" t="str">
            <v>--B</v>
          </cell>
          <cell r="K1778" t="str">
            <v>B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 t="str">
            <v>D</v>
          </cell>
        </row>
        <row r="1779">
          <cell r="E1779">
            <v>1911</v>
          </cell>
          <cell r="F1779" t="str">
            <v>NIG013</v>
          </cell>
          <cell r="G1779" t="str">
            <v>NIG013</v>
          </cell>
          <cell r="H1779">
            <v>37.763800000000003</v>
          </cell>
          <cell r="I1779">
            <v>138.88339999999999</v>
          </cell>
          <cell r="J1779" t="str">
            <v>--E</v>
          </cell>
          <cell r="K1779" t="str">
            <v>E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 t="str">
            <v>E</v>
          </cell>
        </row>
        <row r="1780">
          <cell r="E1780">
            <v>1912</v>
          </cell>
          <cell r="F1780" t="str">
            <v>NIG014</v>
          </cell>
          <cell r="G1780" t="str">
            <v>NIG014</v>
          </cell>
          <cell r="H1780">
            <v>37.640999999999998</v>
          </cell>
          <cell r="I1780">
            <v>138.95590000000001</v>
          </cell>
          <cell r="J1780" t="str">
            <v>--E</v>
          </cell>
          <cell r="K1780" t="str">
            <v>E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 t="str">
            <v>E</v>
          </cell>
        </row>
        <row r="1781">
          <cell r="E1781">
            <v>1913</v>
          </cell>
          <cell r="F1781" t="str">
            <v>NIG015</v>
          </cell>
          <cell r="G1781" t="str">
            <v>NIG015</v>
          </cell>
          <cell r="H1781">
            <v>37.6935</v>
          </cell>
          <cell r="I1781">
            <v>139.18860000000001</v>
          </cell>
          <cell r="J1781" t="str">
            <v>--C</v>
          </cell>
          <cell r="K1781" t="str">
            <v>C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 t="str">
            <v>C</v>
          </cell>
        </row>
        <row r="1782">
          <cell r="E1782">
            <v>1914</v>
          </cell>
          <cell r="F1782" t="str">
            <v>NIG016</v>
          </cell>
          <cell r="G1782" t="str">
            <v>NIG016</v>
          </cell>
          <cell r="H1782">
            <v>37.642099999999999</v>
          </cell>
          <cell r="I1782">
            <v>138.76759999999999</v>
          </cell>
          <cell r="J1782" t="str">
            <v>--A</v>
          </cell>
          <cell r="K1782" t="str">
            <v>A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 t="str">
            <v>C</v>
          </cell>
        </row>
        <row r="1783">
          <cell r="E1783">
            <v>1915</v>
          </cell>
          <cell r="F1783" t="str">
            <v>NIG017</v>
          </cell>
          <cell r="G1783" t="str">
            <v>NIG017</v>
          </cell>
          <cell r="H1783">
            <v>37.441600000000001</v>
          </cell>
          <cell r="I1783">
            <v>138.84309999999999</v>
          </cell>
          <cell r="J1783" t="str">
            <v>--C</v>
          </cell>
          <cell r="K1783" t="str">
            <v>C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 t="str">
            <v>D</v>
          </cell>
        </row>
        <row r="1784">
          <cell r="E1784">
            <v>1916</v>
          </cell>
          <cell r="F1784" t="str">
            <v>NIG018</v>
          </cell>
          <cell r="G1784" t="str">
            <v>NIG018</v>
          </cell>
          <cell r="H1784">
            <v>37.372399999999999</v>
          </cell>
          <cell r="I1784">
            <v>138.55789999999999</v>
          </cell>
          <cell r="J1784" t="str">
            <v>--D</v>
          </cell>
          <cell r="K1784" t="str">
            <v>D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 t="str">
            <v>D</v>
          </cell>
        </row>
        <row r="1785">
          <cell r="E1785">
            <v>1917</v>
          </cell>
          <cell r="F1785" t="str">
            <v>NIG019</v>
          </cell>
          <cell r="G1785" t="str">
            <v>NIG019</v>
          </cell>
          <cell r="H1785">
            <v>37.305700000000002</v>
          </cell>
          <cell r="I1785">
            <v>138.78980000000001</v>
          </cell>
          <cell r="J1785" t="str">
            <v>--B</v>
          </cell>
          <cell r="K1785" t="str">
            <v>B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 t="str">
            <v>C</v>
          </cell>
        </row>
        <row r="1786">
          <cell r="E1786">
            <v>1918</v>
          </cell>
          <cell r="F1786" t="str">
            <v>NIG020</v>
          </cell>
          <cell r="G1786" t="str">
            <v>NIG020</v>
          </cell>
          <cell r="H1786">
            <v>37.233199999999997</v>
          </cell>
          <cell r="I1786">
            <v>138.96199999999999</v>
          </cell>
          <cell r="J1786" t="str">
            <v>--D</v>
          </cell>
          <cell r="K1786" t="str">
            <v>D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 t="str">
            <v>D</v>
          </cell>
        </row>
        <row r="1787">
          <cell r="E1787">
            <v>1919</v>
          </cell>
          <cell r="F1787" t="str">
            <v>NIG021</v>
          </cell>
          <cell r="G1787" t="str">
            <v>NIG021</v>
          </cell>
          <cell r="H1787">
            <v>37.128100000000003</v>
          </cell>
          <cell r="I1787">
            <v>138.74680000000001</v>
          </cell>
          <cell r="J1787" t="str">
            <v>--B</v>
          </cell>
          <cell r="K1787" t="str">
            <v>B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 t="str">
            <v>C</v>
          </cell>
        </row>
        <row r="1788">
          <cell r="E1788">
            <v>1920</v>
          </cell>
          <cell r="F1788" t="str">
            <v>NIG022</v>
          </cell>
          <cell r="G1788" t="str">
            <v>NIG022</v>
          </cell>
          <cell r="H1788">
            <v>37.0364</v>
          </cell>
          <cell r="I1788">
            <v>138.84620000000001</v>
          </cell>
          <cell r="J1788" t="str">
            <v>--D</v>
          </cell>
          <cell r="K1788" t="str">
            <v>D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 t="str">
            <v>D</v>
          </cell>
        </row>
        <row r="1789">
          <cell r="E1789">
            <v>1921</v>
          </cell>
          <cell r="F1789" t="str">
            <v>NIG023</v>
          </cell>
          <cell r="G1789" t="str">
            <v>NIG023</v>
          </cell>
          <cell r="H1789">
            <v>37.014699999999998</v>
          </cell>
          <cell r="I1789">
            <v>138.65289999999999</v>
          </cell>
          <cell r="J1789" t="str">
            <v>--B</v>
          </cell>
          <cell r="K1789" t="str">
            <v>B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 t="str">
            <v>C</v>
          </cell>
        </row>
        <row r="1790">
          <cell r="E1790">
            <v>1922</v>
          </cell>
          <cell r="F1790" t="str">
            <v>NIG024</v>
          </cell>
          <cell r="G1790" t="str">
            <v>NIG024</v>
          </cell>
          <cell r="H1790">
            <v>37.126800000000003</v>
          </cell>
          <cell r="I1790">
            <v>138.44399999999999</v>
          </cell>
          <cell r="J1790" t="str">
            <v>--B</v>
          </cell>
          <cell r="K1790" t="str">
            <v>B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 t="str">
            <v>C</v>
          </cell>
        </row>
        <row r="1791">
          <cell r="E1791">
            <v>1923</v>
          </cell>
          <cell r="F1791" t="str">
            <v>NIG025</v>
          </cell>
          <cell r="G1791" t="str">
            <v>NIG025</v>
          </cell>
          <cell r="H1791">
            <v>37.160699999999999</v>
          </cell>
          <cell r="I1791">
            <v>138.2235</v>
          </cell>
          <cell r="J1791" t="str">
            <v>--B</v>
          </cell>
          <cell r="K1791" t="str">
            <v>B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 t="str">
            <v>E</v>
          </cell>
        </row>
        <row r="1792">
          <cell r="E1792">
            <v>1924</v>
          </cell>
          <cell r="F1792" t="str">
            <v>NIG026</v>
          </cell>
          <cell r="G1792" t="str">
            <v>NIG026</v>
          </cell>
          <cell r="H1792">
            <v>37.022799999999997</v>
          </cell>
          <cell r="I1792">
            <v>138.25069999999999</v>
          </cell>
          <cell r="J1792" t="str">
            <v>--B</v>
          </cell>
          <cell r="K1792" t="str">
            <v>B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 t="str">
            <v>D</v>
          </cell>
        </row>
        <row r="1793">
          <cell r="E1793">
            <v>1925</v>
          </cell>
          <cell r="F1793" t="str">
            <v>NIG027</v>
          </cell>
          <cell r="G1793" t="str">
            <v>NIG027</v>
          </cell>
          <cell r="H1793">
            <v>37.023499999999999</v>
          </cell>
          <cell r="I1793">
            <v>137.86240000000001</v>
          </cell>
          <cell r="J1793" t="str">
            <v>--B</v>
          </cell>
          <cell r="K1793" t="str">
            <v>B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 t="str">
            <v>C</v>
          </cell>
        </row>
        <row r="1794">
          <cell r="E1794">
            <v>1926</v>
          </cell>
          <cell r="F1794" t="str">
            <v>NIG028</v>
          </cell>
          <cell r="G1794" t="str">
            <v>NIG028</v>
          </cell>
          <cell r="H1794">
            <v>37.426099999999998</v>
          </cell>
          <cell r="I1794">
            <v>138.8862</v>
          </cell>
          <cell r="J1794" t="str">
            <v>--D</v>
          </cell>
          <cell r="K1794" t="str">
            <v>D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 t="str">
            <v>D</v>
          </cell>
        </row>
        <row r="1795">
          <cell r="E1795">
            <v>1927</v>
          </cell>
          <cell r="F1795" t="str">
            <v>NIGH01</v>
          </cell>
          <cell r="G1795" t="str">
            <v>NIGH01</v>
          </cell>
          <cell r="H1795">
            <v>37.424199999999999</v>
          </cell>
          <cell r="I1795">
            <v>138.89080000000001</v>
          </cell>
          <cell r="J1795" t="str">
            <v>--D</v>
          </cell>
          <cell r="K1795" t="str">
            <v>D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 t="str">
            <v>C</v>
          </cell>
        </row>
        <row r="1796">
          <cell r="E1796">
            <v>1928</v>
          </cell>
          <cell r="F1796" t="str">
            <v>NIGH03</v>
          </cell>
          <cell r="G1796" t="str">
            <v>NIGH03</v>
          </cell>
          <cell r="H1796">
            <v>38.1297</v>
          </cell>
          <cell r="I1796">
            <v>139.43219999999999</v>
          </cell>
          <cell r="J1796" t="str">
            <v>--D</v>
          </cell>
          <cell r="K1796" t="str">
            <v>D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 t="str">
            <v>D</v>
          </cell>
        </row>
        <row r="1797">
          <cell r="E1797">
            <v>1929</v>
          </cell>
          <cell r="F1797" t="str">
            <v>NIGH04</v>
          </cell>
          <cell r="G1797" t="str">
            <v>NIGH04</v>
          </cell>
          <cell r="H1797">
            <v>38.128300000000003</v>
          </cell>
          <cell r="I1797">
            <v>139.5461</v>
          </cell>
          <cell r="J1797" t="str">
            <v>--B</v>
          </cell>
          <cell r="K1797" t="str">
            <v>B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 t="str">
            <v>C</v>
          </cell>
        </row>
        <row r="1798">
          <cell r="E1798">
            <v>1930</v>
          </cell>
          <cell r="F1798" t="str">
            <v>NIGH05</v>
          </cell>
          <cell r="G1798" t="str">
            <v>NIGH05</v>
          </cell>
          <cell r="H1798">
            <v>37.973100000000002</v>
          </cell>
          <cell r="I1798">
            <v>139.28190000000001</v>
          </cell>
          <cell r="J1798" t="str">
            <v>--D</v>
          </cell>
          <cell r="K1798" t="str">
            <v>D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 t="str">
            <v>D</v>
          </cell>
        </row>
        <row r="1799">
          <cell r="E1799">
            <v>1931</v>
          </cell>
          <cell r="F1799" t="str">
            <v>NIGH06</v>
          </cell>
          <cell r="G1799" t="str">
            <v>NIGH06</v>
          </cell>
          <cell r="H1799">
            <v>37.649700000000003</v>
          </cell>
          <cell r="I1799">
            <v>139.07079999999999</v>
          </cell>
          <cell r="J1799" t="str">
            <v>--C</v>
          </cell>
          <cell r="K1799" t="str">
            <v>C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 t="str">
            <v>C</v>
          </cell>
        </row>
        <row r="1800">
          <cell r="E1800">
            <v>1932</v>
          </cell>
          <cell r="F1800" t="str">
            <v>NIGH07</v>
          </cell>
          <cell r="G1800" t="str">
            <v>NIGH07</v>
          </cell>
          <cell r="H1800">
            <v>37.662799999999997</v>
          </cell>
          <cell r="I1800">
            <v>139.26419999999999</v>
          </cell>
          <cell r="J1800" t="str">
            <v>--A</v>
          </cell>
          <cell r="K1800" t="str">
            <v>A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 t="str">
            <v>C</v>
          </cell>
        </row>
        <row r="1801">
          <cell r="E1801">
            <v>1933</v>
          </cell>
          <cell r="F1801" t="str">
            <v>NIGH08</v>
          </cell>
          <cell r="G1801" t="str">
            <v>NIGH08</v>
          </cell>
          <cell r="H1801">
            <v>37.6678</v>
          </cell>
          <cell r="I1801">
            <v>139.46809999999999</v>
          </cell>
          <cell r="J1801" t="str">
            <v>--A</v>
          </cell>
          <cell r="K1801" t="str">
            <v>A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 t="str">
            <v>D</v>
          </cell>
        </row>
        <row r="1802">
          <cell r="E1802">
            <v>1934</v>
          </cell>
          <cell r="F1802" t="str">
            <v>NIGH09</v>
          </cell>
          <cell r="G1802" t="str">
            <v>NIGH09</v>
          </cell>
          <cell r="H1802">
            <v>37.535600000000002</v>
          </cell>
          <cell r="I1802">
            <v>139.1311</v>
          </cell>
          <cell r="J1802" t="str">
            <v>--C</v>
          </cell>
          <cell r="K1802" t="str">
            <v>C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 t="str">
            <v>C</v>
          </cell>
        </row>
        <row r="1803">
          <cell r="E1803">
            <v>1935</v>
          </cell>
          <cell r="F1803" t="str">
            <v>NIGH10</v>
          </cell>
          <cell r="G1803" t="str">
            <v>NIGH10</v>
          </cell>
          <cell r="H1803">
            <v>37.540799999999997</v>
          </cell>
          <cell r="I1803">
            <v>139.3681</v>
          </cell>
          <cell r="J1803" t="str">
            <v>--A</v>
          </cell>
          <cell r="K1803" t="str">
            <v>A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 t="str">
            <v>C</v>
          </cell>
        </row>
        <row r="1804">
          <cell r="E1804">
            <v>1936</v>
          </cell>
          <cell r="F1804" t="str">
            <v>NIGH11</v>
          </cell>
          <cell r="G1804" t="str">
            <v>NIGH11</v>
          </cell>
          <cell r="H1804">
            <v>37.169699999999999</v>
          </cell>
          <cell r="I1804">
            <v>138.74719999999999</v>
          </cell>
          <cell r="J1804" t="str">
            <v>--D</v>
          </cell>
          <cell r="K1804" t="str">
            <v>D</v>
          </cell>
          <cell r="L1804">
            <v>0</v>
          </cell>
          <cell r="M1804">
            <v>0</v>
          </cell>
          <cell r="N1804">
            <v>0</v>
          </cell>
          <cell r="O1804">
            <v>0</v>
          </cell>
          <cell r="P1804">
            <v>0</v>
          </cell>
          <cell r="Q1804">
            <v>0</v>
          </cell>
          <cell r="R1804">
            <v>0</v>
          </cell>
          <cell r="S1804" t="str">
            <v>C</v>
          </cell>
        </row>
        <row r="1805">
          <cell r="E1805">
            <v>1937</v>
          </cell>
          <cell r="F1805" t="str">
            <v>NIGH12</v>
          </cell>
          <cell r="G1805" t="str">
            <v>NIGH12</v>
          </cell>
          <cell r="H1805">
            <v>37.220799999999997</v>
          </cell>
          <cell r="I1805">
            <v>138.9853</v>
          </cell>
          <cell r="J1805" t="str">
            <v>--D</v>
          </cell>
          <cell r="K1805" t="str">
            <v>D</v>
          </cell>
          <cell r="L1805">
            <v>0</v>
          </cell>
          <cell r="M1805">
            <v>0</v>
          </cell>
          <cell r="N1805">
            <v>0</v>
          </cell>
          <cell r="O1805">
            <v>0</v>
          </cell>
          <cell r="P1805">
            <v>0</v>
          </cell>
          <cell r="Q1805">
            <v>0</v>
          </cell>
          <cell r="R1805">
            <v>0</v>
          </cell>
          <cell r="S1805" t="str">
            <v>C</v>
          </cell>
        </row>
        <row r="1806">
          <cell r="E1806">
            <v>1938</v>
          </cell>
          <cell r="F1806" t="str">
            <v>NIGH13</v>
          </cell>
          <cell r="G1806" t="str">
            <v>NIGH13</v>
          </cell>
          <cell r="H1806">
            <v>37.051400000000001</v>
          </cell>
          <cell r="I1806">
            <v>138.3997</v>
          </cell>
          <cell r="J1806" t="str">
            <v>--B</v>
          </cell>
          <cell r="K1806" t="str">
            <v>B</v>
          </cell>
          <cell r="L1806">
            <v>0</v>
          </cell>
          <cell r="M1806">
            <v>0</v>
          </cell>
          <cell r="N1806">
            <v>0</v>
          </cell>
          <cell r="O1806">
            <v>0</v>
          </cell>
          <cell r="P1806">
            <v>0</v>
          </cell>
          <cell r="Q1806">
            <v>0</v>
          </cell>
          <cell r="R1806">
            <v>0</v>
          </cell>
          <cell r="S1806" t="str">
            <v>C</v>
          </cell>
        </row>
        <row r="1807">
          <cell r="E1807">
            <v>1939</v>
          </cell>
          <cell r="F1807" t="str">
            <v>NIGH15</v>
          </cell>
          <cell r="G1807" t="str">
            <v>NIGH15</v>
          </cell>
          <cell r="H1807">
            <v>37.0503</v>
          </cell>
          <cell r="I1807">
            <v>138.9983</v>
          </cell>
          <cell r="J1807" t="str">
            <v>--A</v>
          </cell>
          <cell r="K1807" t="str">
            <v>A</v>
          </cell>
          <cell r="L1807">
            <v>0</v>
          </cell>
          <cell r="M1807">
            <v>0</v>
          </cell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 t="str">
            <v>C</v>
          </cell>
        </row>
        <row r="1808">
          <cell r="E1808">
            <v>1940</v>
          </cell>
          <cell r="F1808" t="str">
            <v>NIGH16</v>
          </cell>
          <cell r="G1808" t="str">
            <v>NIGH16</v>
          </cell>
          <cell r="H1808">
            <v>36.934699999999999</v>
          </cell>
          <cell r="I1808">
            <v>137.8511</v>
          </cell>
          <cell r="J1808" t="str">
            <v>--A</v>
          </cell>
          <cell r="K1808" t="str">
            <v>A</v>
          </cell>
          <cell r="L1808">
            <v>0</v>
          </cell>
          <cell r="M1808">
            <v>0</v>
          </cell>
          <cell r="N1808">
            <v>0</v>
          </cell>
          <cell r="O1808">
            <v>0</v>
          </cell>
          <cell r="P1808">
            <v>0</v>
          </cell>
          <cell r="Q1808">
            <v>0</v>
          </cell>
          <cell r="R1808">
            <v>0</v>
          </cell>
          <cell r="S1808" t="str">
            <v>C</v>
          </cell>
        </row>
        <row r="1809">
          <cell r="E1809">
            <v>1941</v>
          </cell>
          <cell r="F1809" t="str">
            <v>NIGH17</v>
          </cell>
          <cell r="G1809" t="str">
            <v>NIGH17</v>
          </cell>
          <cell r="H1809">
            <v>36.853900000000003</v>
          </cell>
          <cell r="I1809">
            <v>138.09970000000001</v>
          </cell>
          <cell r="J1809" t="str">
            <v>--A</v>
          </cell>
          <cell r="K1809" t="str">
            <v>A</v>
          </cell>
          <cell r="L1809">
            <v>0</v>
          </cell>
          <cell r="M1809">
            <v>0</v>
          </cell>
          <cell r="N1809">
            <v>0</v>
          </cell>
          <cell r="O1809">
            <v>0</v>
          </cell>
          <cell r="P1809">
            <v>0</v>
          </cell>
          <cell r="Q1809">
            <v>0</v>
          </cell>
          <cell r="R1809">
            <v>0</v>
          </cell>
          <cell r="S1809" t="str">
            <v>C</v>
          </cell>
        </row>
        <row r="1810">
          <cell r="E1810">
            <v>1942</v>
          </cell>
          <cell r="F1810" t="str">
            <v>NIGH18</v>
          </cell>
          <cell r="G1810" t="str">
            <v>NIGH18</v>
          </cell>
          <cell r="H1810">
            <v>36.939399999999999</v>
          </cell>
          <cell r="I1810">
            <v>138.26249999999999</v>
          </cell>
          <cell r="J1810" t="str">
            <v>--C</v>
          </cell>
          <cell r="K1810" t="str">
            <v>C</v>
          </cell>
          <cell r="L1810">
            <v>0</v>
          </cell>
          <cell r="M1810">
            <v>0</v>
          </cell>
          <cell r="N1810">
            <v>0</v>
          </cell>
          <cell r="O1810">
            <v>0</v>
          </cell>
          <cell r="P1810">
            <v>0</v>
          </cell>
          <cell r="Q1810">
            <v>0</v>
          </cell>
          <cell r="R1810">
            <v>0</v>
          </cell>
          <cell r="S1810" t="str">
            <v>D</v>
          </cell>
        </row>
        <row r="1811">
          <cell r="E1811">
            <v>1943</v>
          </cell>
          <cell r="F1811" t="str">
            <v>NIGH19</v>
          </cell>
          <cell r="G1811" t="str">
            <v>NIGH19</v>
          </cell>
          <cell r="H1811">
            <v>36.808300000000003</v>
          </cell>
          <cell r="I1811">
            <v>138.78809999999999</v>
          </cell>
          <cell r="J1811" t="str">
            <v>--A</v>
          </cell>
          <cell r="K1811" t="str">
            <v>A</v>
          </cell>
          <cell r="L1811">
            <v>0</v>
          </cell>
          <cell r="M1811">
            <v>0</v>
          </cell>
          <cell r="N1811">
            <v>0</v>
          </cell>
          <cell r="O1811">
            <v>0</v>
          </cell>
          <cell r="P1811">
            <v>0</v>
          </cell>
          <cell r="Q1811">
            <v>0</v>
          </cell>
          <cell r="R1811">
            <v>0</v>
          </cell>
          <cell r="S1811" t="str">
            <v>C</v>
          </cell>
        </row>
        <row r="1812">
          <cell r="E1812">
            <v>1944</v>
          </cell>
          <cell r="F1812" t="str">
            <v>TCG002</v>
          </cell>
          <cell r="G1812" t="str">
            <v>TCG002</v>
          </cell>
          <cell r="H1812">
            <v>36.99</v>
          </cell>
          <cell r="I1812">
            <v>139.80330000000001</v>
          </cell>
          <cell r="J1812" t="str">
            <v>--B</v>
          </cell>
          <cell r="K1812" t="str">
            <v>B</v>
          </cell>
          <cell r="L1812">
            <v>0</v>
          </cell>
          <cell r="M1812">
            <v>0</v>
          </cell>
          <cell r="N1812">
            <v>0</v>
          </cell>
          <cell r="O1812">
            <v>0</v>
          </cell>
          <cell r="P1812">
            <v>0</v>
          </cell>
          <cell r="Q1812">
            <v>0</v>
          </cell>
          <cell r="R1812">
            <v>0</v>
          </cell>
          <cell r="S1812" t="str">
            <v>C</v>
          </cell>
        </row>
        <row r="1813">
          <cell r="E1813">
            <v>1945</v>
          </cell>
          <cell r="F1813" t="str">
            <v>TCG003</v>
          </cell>
          <cell r="G1813" t="str">
            <v>TCG003</v>
          </cell>
          <cell r="H1813">
            <v>36.814399999999999</v>
          </cell>
          <cell r="I1813">
            <v>139.71530000000001</v>
          </cell>
          <cell r="J1813" t="str">
            <v>--C</v>
          </cell>
          <cell r="K1813" t="str">
            <v>C</v>
          </cell>
          <cell r="L1813">
            <v>0</v>
          </cell>
          <cell r="M1813">
            <v>0</v>
          </cell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 t="str">
            <v>C</v>
          </cell>
        </row>
        <row r="1814">
          <cell r="E1814">
            <v>1946</v>
          </cell>
          <cell r="F1814" t="str">
            <v>TCG004</v>
          </cell>
          <cell r="G1814" t="str">
            <v>TCG004</v>
          </cell>
          <cell r="H1814">
            <v>36.806100000000001</v>
          </cell>
          <cell r="I1814">
            <v>139.4204</v>
          </cell>
          <cell r="J1814" t="str">
            <v>--C</v>
          </cell>
          <cell r="K1814" t="str">
            <v>C</v>
          </cell>
          <cell r="L1814">
            <v>0</v>
          </cell>
          <cell r="M1814">
            <v>0</v>
          </cell>
          <cell r="N1814">
            <v>0</v>
          </cell>
          <cell r="O1814">
            <v>0</v>
          </cell>
          <cell r="P1814">
            <v>0</v>
          </cell>
          <cell r="Q1814">
            <v>0</v>
          </cell>
          <cell r="R1814">
            <v>0</v>
          </cell>
          <cell r="S1814" t="str">
            <v>C</v>
          </cell>
        </row>
        <row r="1815">
          <cell r="E1815">
            <v>1947</v>
          </cell>
          <cell r="F1815" t="str">
            <v>TCG005</v>
          </cell>
          <cell r="G1815" t="str">
            <v>TCG005</v>
          </cell>
          <cell r="H1815">
            <v>36.806100000000001</v>
          </cell>
          <cell r="I1815">
            <v>139.9264</v>
          </cell>
          <cell r="J1815" t="str">
            <v>--D</v>
          </cell>
          <cell r="K1815" t="str">
            <v>D</v>
          </cell>
          <cell r="L1815">
            <v>0</v>
          </cell>
          <cell r="M1815">
            <v>0</v>
          </cell>
          <cell r="N1815">
            <v>0</v>
          </cell>
          <cell r="O1815">
            <v>0</v>
          </cell>
          <cell r="P1815">
            <v>0</v>
          </cell>
          <cell r="Q1815">
            <v>0</v>
          </cell>
          <cell r="R1815">
            <v>0</v>
          </cell>
          <cell r="S1815" t="str">
            <v>D</v>
          </cell>
        </row>
        <row r="1816">
          <cell r="E1816">
            <v>1948</v>
          </cell>
          <cell r="F1816" t="str">
            <v>TCG009</v>
          </cell>
          <cell r="G1816" t="str">
            <v>TCG009</v>
          </cell>
          <cell r="H1816">
            <v>36.7258</v>
          </cell>
          <cell r="I1816">
            <v>139.71549999999999</v>
          </cell>
          <cell r="J1816" t="str">
            <v>--D</v>
          </cell>
          <cell r="K1816" t="str">
            <v>D</v>
          </cell>
          <cell r="L1816">
            <v>0</v>
          </cell>
          <cell r="M1816">
            <v>0</v>
          </cell>
          <cell r="N1816">
            <v>0</v>
          </cell>
          <cell r="O1816">
            <v>0</v>
          </cell>
          <cell r="P1816">
            <v>0</v>
          </cell>
          <cell r="Q1816">
            <v>0</v>
          </cell>
          <cell r="R1816">
            <v>0</v>
          </cell>
          <cell r="S1816" t="str">
            <v>D</v>
          </cell>
        </row>
        <row r="1817">
          <cell r="E1817">
            <v>1949</v>
          </cell>
          <cell r="F1817" t="str">
            <v>TCG010</v>
          </cell>
          <cell r="G1817" t="str">
            <v>TCG010</v>
          </cell>
          <cell r="H1817">
            <v>36.634700000000002</v>
          </cell>
          <cell r="I1817">
            <v>139.4376</v>
          </cell>
          <cell r="J1817" t="str">
            <v>--C</v>
          </cell>
          <cell r="K1817" t="str">
            <v>C</v>
          </cell>
          <cell r="L1817">
            <v>0</v>
          </cell>
          <cell r="M1817">
            <v>0</v>
          </cell>
          <cell r="N1817">
            <v>0</v>
          </cell>
          <cell r="O1817">
            <v>0</v>
          </cell>
          <cell r="P1817">
            <v>0</v>
          </cell>
          <cell r="Q1817">
            <v>0</v>
          </cell>
          <cell r="R1817">
            <v>0</v>
          </cell>
          <cell r="S1817" t="str">
            <v>C</v>
          </cell>
        </row>
        <row r="1818">
          <cell r="E1818">
            <v>1950</v>
          </cell>
          <cell r="F1818" t="str">
            <v>TCGH07</v>
          </cell>
          <cell r="G1818" t="str">
            <v>TCGH07</v>
          </cell>
          <cell r="H1818">
            <v>36.878599999999999</v>
          </cell>
          <cell r="I1818">
            <v>139.45670000000001</v>
          </cell>
          <cell r="J1818" t="str">
            <v>--A</v>
          </cell>
          <cell r="K1818" t="str">
            <v>A</v>
          </cell>
          <cell r="L1818">
            <v>0</v>
          </cell>
          <cell r="M1818">
            <v>0</v>
          </cell>
          <cell r="N1818">
            <v>0</v>
          </cell>
          <cell r="O1818">
            <v>0</v>
          </cell>
          <cell r="P1818">
            <v>0</v>
          </cell>
          <cell r="Q1818">
            <v>0</v>
          </cell>
          <cell r="R1818">
            <v>0</v>
          </cell>
          <cell r="S1818" t="str">
            <v>C</v>
          </cell>
        </row>
        <row r="1819">
          <cell r="E1819">
            <v>1951</v>
          </cell>
          <cell r="F1819" t="str">
            <v>TCGH08</v>
          </cell>
          <cell r="G1819" t="str">
            <v>TCGH08</v>
          </cell>
          <cell r="H1819">
            <v>36.8797</v>
          </cell>
          <cell r="I1819">
            <v>139.64920000000001</v>
          </cell>
          <cell r="J1819" t="str">
            <v>--A</v>
          </cell>
          <cell r="K1819" t="str">
            <v>A</v>
          </cell>
          <cell r="L1819">
            <v>0</v>
          </cell>
          <cell r="M1819">
            <v>0</v>
          </cell>
          <cell r="N1819">
            <v>0</v>
          </cell>
          <cell r="O1819">
            <v>0</v>
          </cell>
          <cell r="P1819">
            <v>0</v>
          </cell>
          <cell r="Q1819">
            <v>0</v>
          </cell>
          <cell r="R1819">
            <v>0</v>
          </cell>
          <cell r="S1819" t="str">
            <v>C</v>
          </cell>
        </row>
        <row r="1820">
          <cell r="E1820">
            <v>1952</v>
          </cell>
          <cell r="F1820" t="str">
            <v>TCGH09</v>
          </cell>
          <cell r="G1820" t="str">
            <v>TCGH09</v>
          </cell>
          <cell r="H1820">
            <v>36.859400000000001</v>
          </cell>
          <cell r="I1820">
            <v>139.83969999999999</v>
          </cell>
          <cell r="J1820" t="str">
            <v>--A</v>
          </cell>
          <cell r="K1820" t="str">
            <v>A</v>
          </cell>
          <cell r="L1820">
            <v>0</v>
          </cell>
          <cell r="M1820">
            <v>0</v>
          </cell>
          <cell r="N1820">
            <v>0</v>
          </cell>
          <cell r="O1820">
            <v>0</v>
          </cell>
          <cell r="P1820">
            <v>0</v>
          </cell>
          <cell r="Q1820">
            <v>0</v>
          </cell>
          <cell r="R1820">
            <v>0</v>
          </cell>
          <cell r="S1820" t="str">
            <v>C</v>
          </cell>
        </row>
        <row r="1821">
          <cell r="E1821">
            <v>1953</v>
          </cell>
          <cell r="F1821" t="str">
            <v>TCGH10</v>
          </cell>
          <cell r="G1821" t="str">
            <v>TCGH10</v>
          </cell>
          <cell r="H1821">
            <v>36.854700000000001</v>
          </cell>
          <cell r="I1821">
            <v>140.0258</v>
          </cell>
          <cell r="J1821" t="str">
            <v>--C</v>
          </cell>
          <cell r="K1821" t="str">
            <v>C</v>
          </cell>
          <cell r="L1821">
            <v>0</v>
          </cell>
          <cell r="M1821">
            <v>0</v>
          </cell>
          <cell r="N1821">
            <v>0</v>
          </cell>
          <cell r="O1821">
            <v>0</v>
          </cell>
          <cell r="P1821">
            <v>0</v>
          </cell>
          <cell r="Q1821">
            <v>0</v>
          </cell>
          <cell r="R1821">
            <v>0</v>
          </cell>
          <cell r="S1821" t="str">
            <v>C</v>
          </cell>
        </row>
        <row r="1822">
          <cell r="E1822">
            <v>1954</v>
          </cell>
          <cell r="F1822" t="str">
            <v>TCGH11</v>
          </cell>
          <cell r="G1822" t="str">
            <v>TCGH11</v>
          </cell>
          <cell r="H1822">
            <v>36.7042</v>
          </cell>
          <cell r="I1822">
            <v>139.77330000000001</v>
          </cell>
          <cell r="J1822" t="str">
            <v>--D</v>
          </cell>
          <cell r="K1822" t="str">
            <v>D</v>
          </cell>
          <cell r="L1822">
            <v>0</v>
          </cell>
          <cell r="M1822">
            <v>0</v>
          </cell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 t="str">
            <v>D</v>
          </cell>
        </row>
        <row r="1823">
          <cell r="E1823">
            <v>1955</v>
          </cell>
          <cell r="F1823" t="str">
            <v>TCGH14</v>
          </cell>
          <cell r="G1823" t="str">
            <v>TCGH14</v>
          </cell>
          <cell r="H1823">
            <v>36.547800000000002</v>
          </cell>
          <cell r="I1823">
            <v>139.61859999999999</v>
          </cell>
          <cell r="J1823" t="str">
            <v>--B</v>
          </cell>
          <cell r="K1823" t="str">
            <v>B</v>
          </cell>
          <cell r="L1823">
            <v>0</v>
          </cell>
          <cell r="M1823">
            <v>0</v>
          </cell>
          <cell r="N1823">
            <v>0</v>
          </cell>
          <cell r="O1823">
            <v>0</v>
          </cell>
          <cell r="P1823">
            <v>0</v>
          </cell>
          <cell r="Q1823">
            <v>0</v>
          </cell>
          <cell r="R1823">
            <v>0</v>
          </cell>
          <cell r="S1823" t="str">
            <v>B</v>
          </cell>
        </row>
        <row r="1824">
          <cell r="E1824">
            <v>1956</v>
          </cell>
          <cell r="F1824" t="str">
            <v>TCGH17</v>
          </cell>
          <cell r="G1824" t="str">
            <v>TCGH17</v>
          </cell>
          <cell r="H1824">
            <v>36.982300000000002</v>
          </cell>
          <cell r="I1824">
            <v>139.69550000000001</v>
          </cell>
          <cell r="J1824" t="str">
            <v>--B</v>
          </cell>
          <cell r="K1824" t="str">
            <v>B</v>
          </cell>
          <cell r="L1824">
            <v>0</v>
          </cell>
          <cell r="M1824">
            <v>0</v>
          </cell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 t="str">
            <v>B</v>
          </cell>
        </row>
        <row r="1825">
          <cell r="E1825">
            <v>1957</v>
          </cell>
          <cell r="F1825" t="str">
            <v>TYM001</v>
          </cell>
          <cell r="G1825" t="str">
            <v>TYM001</v>
          </cell>
          <cell r="H1825">
            <v>36.975999999999999</v>
          </cell>
          <cell r="I1825">
            <v>137.62569999999999</v>
          </cell>
          <cell r="J1825" t="str">
            <v>--A</v>
          </cell>
          <cell r="K1825" t="str">
            <v>A</v>
          </cell>
          <cell r="L1825">
            <v>0</v>
          </cell>
          <cell r="M1825">
            <v>0</v>
          </cell>
          <cell r="N1825">
            <v>0</v>
          </cell>
          <cell r="O1825">
            <v>0</v>
          </cell>
          <cell r="P1825">
            <v>0</v>
          </cell>
          <cell r="Q1825">
            <v>0</v>
          </cell>
          <cell r="R1825">
            <v>0</v>
          </cell>
          <cell r="S1825" t="str">
            <v>D</v>
          </cell>
        </row>
        <row r="1826">
          <cell r="E1826">
            <v>1958</v>
          </cell>
          <cell r="F1826" t="str">
            <v>YMT014</v>
          </cell>
          <cell r="G1826" t="str">
            <v>YMT014</v>
          </cell>
          <cell r="H1826">
            <v>37.920699999999997</v>
          </cell>
          <cell r="I1826">
            <v>139.86969999999999</v>
          </cell>
          <cell r="J1826" t="str">
            <v>--B</v>
          </cell>
          <cell r="K1826" t="str">
            <v>B</v>
          </cell>
          <cell r="L1826">
            <v>0</v>
          </cell>
          <cell r="M1826">
            <v>0</v>
          </cell>
          <cell r="N1826">
            <v>0</v>
          </cell>
          <cell r="O1826">
            <v>0</v>
          </cell>
          <cell r="P1826">
            <v>0</v>
          </cell>
          <cell r="Q1826">
            <v>0</v>
          </cell>
          <cell r="R1826">
            <v>0</v>
          </cell>
          <cell r="S1826" t="str">
            <v>D</v>
          </cell>
        </row>
        <row r="1827">
          <cell r="E1827">
            <v>1959</v>
          </cell>
          <cell r="F1827" t="str">
            <v>Bar-Skupstina Opstine</v>
          </cell>
          <cell r="G1827">
            <v>-999</v>
          </cell>
          <cell r="H1827">
            <v>42.094999999999999</v>
          </cell>
          <cell r="I1827">
            <v>19.100999999999999</v>
          </cell>
          <cell r="J1827" t="str">
            <v>B-B</v>
          </cell>
          <cell r="K1827" t="str">
            <v>B</v>
          </cell>
          <cell r="L1827">
            <v>0</v>
          </cell>
          <cell r="M1827">
            <v>0</v>
          </cell>
          <cell r="N1827">
            <v>0</v>
          </cell>
          <cell r="O1827">
            <v>0</v>
          </cell>
          <cell r="P1827">
            <v>0</v>
          </cell>
          <cell r="Q1827">
            <v>0</v>
          </cell>
          <cell r="R1827">
            <v>0</v>
          </cell>
          <cell r="S1827" t="str">
            <v>C</v>
          </cell>
        </row>
        <row r="1828">
          <cell r="E1828">
            <v>1960</v>
          </cell>
          <cell r="F1828" t="str">
            <v>Debar - Skupstina Opstine</v>
          </cell>
          <cell r="G1828">
            <v>-999</v>
          </cell>
          <cell r="H1828">
            <v>41.517000000000003</v>
          </cell>
          <cell r="I1828">
            <v>20.533999999999999</v>
          </cell>
          <cell r="J1828" t="str">
            <v>I-D</v>
          </cell>
          <cell r="K1828" t="str">
            <v>D</v>
          </cell>
          <cell r="L1828">
            <v>0</v>
          </cell>
          <cell r="M1828">
            <v>0</v>
          </cell>
          <cell r="N1828">
            <v>0</v>
          </cell>
          <cell r="O1828">
            <v>0</v>
          </cell>
          <cell r="P1828">
            <v>0</v>
          </cell>
          <cell r="Q1828">
            <v>0</v>
          </cell>
          <cell r="R1828">
            <v>0</v>
          </cell>
          <cell r="S1828" t="str">
            <v>C</v>
          </cell>
        </row>
        <row r="1829">
          <cell r="E1829">
            <v>1961</v>
          </cell>
          <cell r="F1829" t="str">
            <v>Dubrovnik - Pomorska Skola</v>
          </cell>
          <cell r="G1829">
            <v>-999</v>
          </cell>
          <cell r="H1829">
            <v>42.655999999999999</v>
          </cell>
          <cell r="I1829">
            <v>18.091000000000001</v>
          </cell>
          <cell r="J1829" t="str">
            <v>B-A</v>
          </cell>
          <cell r="K1829" t="str">
            <v>A</v>
          </cell>
          <cell r="L1829">
            <v>0</v>
          </cell>
          <cell r="M1829">
            <v>0</v>
          </cell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 t="str">
            <v>C</v>
          </cell>
        </row>
        <row r="1830">
          <cell r="E1830">
            <v>1962</v>
          </cell>
          <cell r="F1830" t="str">
            <v>Gacko - Zemlj. Zadruga</v>
          </cell>
          <cell r="G1830">
            <v>-999</v>
          </cell>
          <cell r="H1830">
            <v>43.167999999999999</v>
          </cell>
          <cell r="I1830">
            <v>18.524000000000001</v>
          </cell>
          <cell r="J1830" t="str">
            <v>I-D</v>
          </cell>
          <cell r="K1830" t="str">
            <v>D</v>
          </cell>
          <cell r="L1830">
            <v>0</v>
          </cell>
          <cell r="M1830">
            <v>0</v>
          </cell>
          <cell r="N1830">
            <v>0</v>
          </cell>
          <cell r="O1830">
            <v>0</v>
          </cell>
          <cell r="P1830">
            <v>0</v>
          </cell>
          <cell r="Q1830">
            <v>0</v>
          </cell>
          <cell r="R1830">
            <v>0</v>
          </cell>
          <cell r="S1830" t="str">
            <v>C</v>
          </cell>
        </row>
        <row r="1831">
          <cell r="E1831">
            <v>1963</v>
          </cell>
          <cell r="F1831" t="str">
            <v>Herceg Novi - O.S.D. Paviviv</v>
          </cell>
          <cell r="G1831">
            <v>-999</v>
          </cell>
          <cell r="H1831">
            <v>42.457000000000001</v>
          </cell>
          <cell r="I1831">
            <v>18.530999999999999</v>
          </cell>
          <cell r="J1831" t="str">
            <v>I-A</v>
          </cell>
          <cell r="K1831" t="str">
            <v>A</v>
          </cell>
          <cell r="L1831">
            <v>0</v>
          </cell>
          <cell r="M1831">
            <v>0</v>
          </cell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 t="str">
            <v>C</v>
          </cell>
        </row>
        <row r="1832">
          <cell r="E1832">
            <v>1964</v>
          </cell>
          <cell r="F1832" t="str">
            <v>Petrovac - Hotel Olivia</v>
          </cell>
          <cell r="G1832">
            <v>-999</v>
          </cell>
          <cell r="H1832">
            <v>42.204000000000001</v>
          </cell>
          <cell r="I1832">
            <v>18.948</v>
          </cell>
          <cell r="J1832" t="str">
            <v>I-B</v>
          </cell>
          <cell r="K1832" t="str">
            <v>B</v>
          </cell>
          <cell r="L1832">
            <v>0</v>
          </cell>
          <cell r="M1832">
            <v>0</v>
          </cell>
          <cell r="N1832">
            <v>0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 t="str">
            <v>C</v>
          </cell>
        </row>
        <row r="1833">
          <cell r="E1833">
            <v>1965</v>
          </cell>
          <cell r="F1833" t="str">
            <v>Ulcinj - Hotel Albatros</v>
          </cell>
          <cell r="G1833">
            <v>-999</v>
          </cell>
          <cell r="H1833">
            <v>41.918999999999997</v>
          </cell>
          <cell r="I1833">
            <v>19.221</v>
          </cell>
          <cell r="J1833" t="str">
            <v>I-A</v>
          </cell>
          <cell r="K1833" t="str">
            <v>A</v>
          </cell>
          <cell r="L1833">
            <v>0</v>
          </cell>
          <cell r="M1833">
            <v>0</v>
          </cell>
          <cell r="N1833">
            <v>0</v>
          </cell>
          <cell r="O1833">
            <v>0</v>
          </cell>
          <cell r="P1833">
            <v>0</v>
          </cell>
          <cell r="Q1833">
            <v>0</v>
          </cell>
          <cell r="R1833">
            <v>0</v>
          </cell>
          <cell r="S1833" t="str">
            <v>C</v>
          </cell>
        </row>
        <row r="1834">
          <cell r="E1834">
            <v>1966</v>
          </cell>
          <cell r="F1834" t="str">
            <v>Ulcinj - Hotel Olimpic</v>
          </cell>
          <cell r="G1834">
            <v>-999</v>
          </cell>
          <cell r="H1834">
            <v>41.911000000000001</v>
          </cell>
          <cell r="I1834">
            <v>19.248999999999999</v>
          </cell>
          <cell r="J1834" t="str">
            <v>I-B</v>
          </cell>
          <cell r="K1834" t="str">
            <v>B</v>
          </cell>
          <cell r="L1834">
            <v>0</v>
          </cell>
          <cell r="M1834">
            <v>0</v>
          </cell>
          <cell r="N1834">
            <v>0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 t="str">
            <v>C</v>
          </cell>
        </row>
        <row r="1835">
          <cell r="E1835">
            <v>1967</v>
          </cell>
          <cell r="F1835" t="str">
            <v>Veliki Ston-F-Ka Soli</v>
          </cell>
          <cell r="G1835">
            <v>-999</v>
          </cell>
          <cell r="H1835">
            <v>42.832999999999998</v>
          </cell>
          <cell r="I1835">
            <v>17.687999999999999</v>
          </cell>
          <cell r="J1835" t="str">
            <v>I-D</v>
          </cell>
          <cell r="K1835" t="str">
            <v>D</v>
          </cell>
          <cell r="L1835">
            <v>0</v>
          </cell>
          <cell r="M1835">
            <v>0</v>
          </cell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 t="str">
            <v>C</v>
          </cell>
        </row>
        <row r="1836">
          <cell r="E1836">
            <v>1968</v>
          </cell>
          <cell r="F1836" t="str">
            <v>Antrodoco</v>
          </cell>
          <cell r="G1836">
            <v>-999</v>
          </cell>
          <cell r="H1836">
            <v>42.417999999999999</v>
          </cell>
          <cell r="I1836">
            <v>13.079000000000001</v>
          </cell>
          <cell r="J1836" t="str">
            <v>ITA</v>
          </cell>
          <cell r="K1836" t="str">
            <v>A</v>
          </cell>
          <cell r="L1836">
            <v>0</v>
          </cell>
          <cell r="M1836">
            <v>0</v>
          </cell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 t="str">
            <v>C</v>
          </cell>
        </row>
        <row r="1837">
          <cell r="E1837">
            <v>1969</v>
          </cell>
          <cell r="F1837" t="str">
            <v>Assisi</v>
          </cell>
          <cell r="G1837">
            <v>-999</v>
          </cell>
          <cell r="H1837">
            <v>43.075000000000003</v>
          </cell>
          <cell r="I1837">
            <v>12.603999999999999</v>
          </cell>
          <cell r="J1837" t="str">
            <v>EKA</v>
          </cell>
          <cell r="K1837" t="str">
            <v>A</v>
          </cell>
          <cell r="L1837">
            <v>0</v>
          </cell>
          <cell r="M1837">
            <v>0</v>
          </cell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 t="str">
            <v>C</v>
          </cell>
        </row>
        <row r="1838">
          <cell r="E1838">
            <v>1970</v>
          </cell>
          <cell r="F1838" t="str">
            <v>Avezzano</v>
          </cell>
          <cell r="G1838">
            <v>-999</v>
          </cell>
          <cell r="H1838">
            <v>42.027000000000001</v>
          </cell>
          <cell r="I1838">
            <v>13.426</v>
          </cell>
          <cell r="J1838" t="str">
            <v>---</v>
          </cell>
          <cell r="K1838" t="str">
            <v>-</v>
          </cell>
          <cell r="L1838">
            <v>0</v>
          </cell>
          <cell r="M1838">
            <v>0</v>
          </cell>
          <cell r="N1838">
            <v>0</v>
          </cell>
          <cell r="O1838">
            <v>0</v>
          </cell>
          <cell r="P1838">
            <v>0</v>
          </cell>
          <cell r="Q1838">
            <v>0</v>
          </cell>
          <cell r="R1838">
            <v>0</v>
          </cell>
          <cell r="S1838" t="str">
            <v>D</v>
          </cell>
        </row>
        <row r="1839">
          <cell r="E1839">
            <v>1971</v>
          </cell>
          <cell r="F1839" t="str">
            <v>Badia Tedalda</v>
          </cell>
          <cell r="G1839">
            <v>-999</v>
          </cell>
          <cell r="H1839">
            <v>43.707000000000001</v>
          </cell>
          <cell r="I1839">
            <v>12.188000000000001</v>
          </cell>
          <cell r="J1839" t="str">
            <v>CEA</v>
          </cell>
          <cell r="K1839" t="str">
            <v>A</v>
          </cell>
          <cell r="L1839">
            <v>0</v>
          </cell>
          <cell r="M1839">
            <v>0</v>
          </cell>
          <cell r="N1839">
            <v>0</v>
          </cell>
          <cell r="O1839">
            <v>0</v>
          </cell>
          <cell r="P1839">
            <v>0</v>
          </cell>
          <cell r="Q1839">
            <v>0</v>
          </cell>
          <cell r="R1839">
            <v>0</v>
          </cell>
          <cell r="S1839" t="str">
            <v>C</v>
          </cell>
        </row>
        <row r="1840">
          <cell r="E1840">
            <v>1972</v>
          </cell>
          <cell r="F1840" t="str">
            <v>Bojano</v>
          </cell>
          <cell r="G1840">
            <v>-999</v>
          </cell>
          <cell r="H1840">
            <v>41.484000000000002</v>
          </cell>
          <cell r="I1840">
            <v>14.472</v>
          </cell>
          <cell r="J1840" t="str">
            <v>---</v>
          </cell>
          <cell r="K1840" t="str">
            <v>-</v>
          </cell>
          <cell r="L1840">
            <v>0</v>
          </cell>
          <cell r="M1840">
            <v>0</v>
          </cell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0</v>
          </cell>
          <cell r="S1840" t="str">
            <v>D</v>
          </cell>
        </row>
        <row r="1841">
          <cell r="E1841">
            <v>1973</v>
          </cell>
          <cell r="F1841" t="str">
            <v>Campobasso</v>
          </cell>
          <cell r="G1841">
            <v>-999</v>
          </cell>
          <cell r="H1841">
            <v>41.563000000000002</v>
          </cell>
          <cell r="I1841">
            <v>14.651999999999999</v>
          </cell>
          <cell r="J1841" t="str">
            <v>IMA</v>
          </cell>
          <cell r="K1841" t="str">
            <v>A</v>
          </cell>
          <cell r="L1841">
            <v>0</v>
          </cell>
          <cell r="M1841">
            <v>0</v>
          </cell>
          <cell r="N1841">
            <v>0</v>
          </cell>
          <cell r="O1841">
            <v>0</v>
          </cell>
          <cell r="P1841">
            <v>0</v>
          </cell>
          <cell r="Q1841">
            <v>0</v>
          </cell>
          <cell r="R1841">
            <v>0</v>
          </cell>
          <cell r="S1841" t="str">
            <v>C</v>
          </cell>
        </row>
        <row r="1842">
          <cell r="E1842">
            <v>1974</v>
          </cell>
          <cell r="F1842" t="str">
            <v>Carsoli 1</v>
          </cell>
          <cell r="G1842">
            <v>-999</v>
          </cell>
          <cell r="H1842">
            <v>42.100999999999999</v>
          </cell>
          <cell r="I1842">
            <v>13.087999999999999</v>
          </cell>
          <cell r="J1842" t="str">
            <v>I-A</v>
          </cell>
          <cell r="K1842" t="str">
            <v>A</v>
          </cell>
          <cell r="L1842">
            <v>0</v>
          </cell>
          <cell r="M1842">
            <v>0</v>
          </cell>
          <cell r="N1842">
            <v>0</v>
          </cell>
          <cell r="O1842">
            <v>0</v>
          </cell>
          <cell r="P1842">
            <v>0</v>
          </cell>
          <cell r="Q1842">
            <v>0</v>
          </cell>
          <cell r="R1842">
            <v>0</v>
          </cell>
          <cell r="S1842" t="str">
            <v>C</v>
          </cell>
        </row>
        <row r="1843">
          <cell r="E1843">
            <v>1975</v>
          </cell>
          <cell r="F1843" t="str">
            <v>Casalnuovo Monterotaro</v>
          </cell>
          <cell r="G1843">
            <v>-999</v>
          </cell>
          <cell r="H1843">
            <v>41.618000000000002</v>
          </cell>
          <cell r="I1843">
            <v>15.105</v>
          </cell>
          <cell r="J1843" t="str">
            <v>IMA</v>
          </cell>
          <cell r="K1843" t="str">
            <v>A</v>
          </cell>
          <cell r="L1843">
            <v>0</v>
          </cell>
          <cell r="M1843">
            <v>0</v>
          </cell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 t="str">
            <v>C</v>
          </cell>
        </row>
        <row r="1844">
          <cell r="E1844">
            <v>1976</v>
          </cell>
          <cell r="F1844" t="str">
            <v>Cassino</v>
          </cell>
          <cell r="G1844">
            <v>-999</v>
          </cell>
          <cell r="H1844">
            <v>41.485999999999997</v>
          </cell>
          <cell r="I1844">
            <v>13.823</v>
          </cell>
          <cell r="J1844" t="str">
            <v>---</v>
          </cell>
          <cell r="K1844" t="str">
            <v>-</v>
          </cell>
          <cell r="L1844">
            <v>0</v>
          </cell>
          <cell r="M1844">
            <v>0</v>
          </cell>
          <cell r="N1844">
            <v>0</v>
          </cell>
          <cell r="O1844">
            <v>0</v>
          </cell>
          <cell r="P1844">
            <v>0</v>
          </cell>
          <cell r="Q1844">
            <v>0</v>
          </cell>
          <cell r="R1844">
            <v>0</v>
          </cell>
          <cell r="S1844" t="str">
            <v>C</v>
          </cell>
        </row>
        <row r="1845">
          <cell r="E1845">
            <v>1977</v>
          </cell>
          <cell r="F1845" t="str">
            <v>Castel di Sangro</v>
          </cell>
          <cell r="G1845">
            <v>-999</v>
          </cell>
          <cell r="H1845">
            <v>41.786999999999999</v>
          </cell>
          <cell r="I1845">
            <v>14.112</v>
          </cell>
          <cell r="J1845" t="str">
            <v>IMB</v>
          </cell>
          <cell r="K1845" t="str">
            <v>B</v>
          </cell>
          <cell r="L1845">
            <v>0</v>
          </cell>
          <cell r="M1845">
            <v>0</v>
          </cell>
          <cell r="N1845">
            <v>0</v>
          </cell>
          <cell r="O1845">
            <v>0</v>
          </cell>
          <cell r="P1845">
            <v>0</v>
          </cell>
          <cell r="Q1845">
            <v>0</v>
          </cell>
          <cell r="R1845">
            <v>0</v>
          </cell>
          <cell r="S1845" t="str">
            <v>C</v>
          </cell>
        </row>
        <row r="1846">
          <cell r="E1846">
            <v>1978</v>
          </cell>
          <cell r="F1846" t="str">
            <v>Castelmauro</v>
          </cell>
          <cell r="G1846">
            <v>-999</v>
          </cell>
          <cell r="H1846">
            <v>41.832999999999998</v>
          </cell>
          <cell r="I1846">
            <v>14.712</v>
          </cell>
          <cell r="J1846" t="str">
            <v>IMA</v>
          </cell>
          <cell r="K1846" t="str">
            <v>A</v>
          </cell>
          <cell r="L1846">
            <v>0</v>
          </cell>
          <cell r="M1846">
            <v>0</v>
          </cell>
          <cell r="N1846">
            <v>0</v>
          </cell>
          <cell r="O1846">
            <v>0</v>
          </cell>
          <cell r="P1846">
            <v>0</v>
          </cell>
          <cell r="Q1846">
            <v>0</v>
          </cell>
          <cell r="R1846">
            <v>0</v>
          </cell>
          <cell r="S1846" t="str">
            <v>C</v>
          </cell>
        </row>
        <row r="1847">
          <cell r="E1847">
            <v>1979</v>
          </cell>
          <cell r="F1847" t="str">
            <v>Cattolica</v>
          </cell>
          <cell r="G1847">
            <v>-999</v>
          </cell>
          <cell r="H1847">
            <v>43.954999999999998</v>
          </cell>
          <cell r="I1847">
            <v>12.736000000000001</v>
          </cell>
          <cell r="J1847" t="str">
            <v>---</v>
          </cell>
          <cell r="K1847" t="str">
            <v>-</v>
          </cell>
          <cell r="L1847">
            <v>0</v>
          </cell>
          <cell r="M1847">
            <v>0</v>
          </cell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 t="str">
            <v>D</v>
          </cell>
        </row>
        <row r="1848">
          <cell r="E1848">
            <v>1980</v>
          </cell>
          <cell r="F1848" t="str">
            <v>Celano</v>
          </cell>
          <cell r="G1848">
            <v>-999</v>
          </cell>
          <cell r="H1848">
            <v>42.085000000000001</v>
          </cell>
          <cell r="I1848">
            <v>13.521000000000001</v>
          </cell>
          <cell r="J1848" t="str">
            <v>IKA</v>
          </cell>
          <cell r="K1848" t="str">
            <v>A</v>
          </cell>
          <cell r="L1848">
            <v>0</v>
          </cell>
          <cell r="M1848">
            <v>0</v>
          </cell>
          <cell r="N1848">
            <v>0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 t="str">
            <v>C</v>
          </cell>
        </row>
        <row r="1849">
          <cell r="E1849">
            <v>1981</v>
          </cell>
          <cell r="F1849" t="str">
            <v>Cerignola</v>
          </cell>
          <cell r="G1849">
            <v>-999</v>
          </cell>
          <cell r="H1849">
            <v>41.26</v>
          </cell>
          <cell r="I1849">
            <v>15.91</v>
          </cell>
          <cell r="J1849" t="str">
            <v>IQC</v>
          </cell>
          <cell r="K1849" t="str">
            <v>C</v>
          </cell>
          <cell r="L1849">
            <v>0</v>
          </cell>
          <cell r="M1849">
            <v>0</v>
          </cell>
          <cell r="N1849">
            <v>0</v>
          </cell>
          <cell r="O1849">
            <v>0</v>
          </cell>
          <cell r="P1849">
            <v>0</v>
          </cell>
          <cell r="Q1849">
            <v>0</v>
          </cell>
          <cell r="R1849">
            <v>0</v>
          </cell>
          <cell r="S1849" t="str">
            <v>D</v>
          </cell>
        </row>
        <row r="1850">
          <cell r="E1850">
            <v>1982</v>
          </cell>
          <cell r="F1850" t="str">
            <v>Chieti</v>
          </cell>
          <cell r="G1850">
            <v>-999</v>
          </cell>
          <cell r="H1850">
            <v>42.37</v>
          </cell>
          <cell r="I1850">
            <v>14.148</v>
          </cell>
          <cell r="J1850" t="str">
            <v>BQD</v>
          </cell>
          <cell r="K1850" t="str">
            <v>D</v>
          </cell>
          <cell r="L1850">
            <v>0</v>
          </cell>
          <cell r="M1850">
            <v>0</v>
          </cell>
          <cell r="N1850">
            <v>0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 t="str">
            <v>D</v>
          </cell>
        </row>
        <row r="1851">
          <cell r="E1851">
            <v>1983</v>
          </cell>
          <cell r="F1851" t="str">
            <v>Fiamignano</v>
          </cell>
          <cell r="G1851">
            <v>-999</v>
          </cell>
          <cell r="H1851">
            <v>42.268000000000001</v>
          </cell>
          <cell r="I1851">
            <v>13.117000000000001</v>
          </cell>
          <cell r="J1851" t="str">
            <v>SBA</v>
          </cell>
          <cell r="K1851" t="str">
            <v>A</v>
          </cell>
          <cell r="L1851">
            <v>0</v>
          </cell>
          <cell r="M1851">
            <v>0</v>
          </cell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 t="str">
            <v>C</v>
          </cell>
        </row>
        <row r="1852">
          <cell r="E1852">
            <v>1984</v>
          </cell>
          <cell r="F1852" t="str">
            <v>Forli</v>
          </cell>
          <cell r="G1852">
            <v>-999</v>
          </cell>
          <cell r="H1852">
            <v>44.198999999999998</v>
          </cell>
          <cell r="I1852">
            <v>12.042</v>
          </cell>
          <cell r="J1852" t="str">
            <v>---</v>
          </cell>
          <cell r="K1852" t="str">
            <v>-</v>
          </cell>
          <cell r="L1852">
            <v>0</v>
          </cell>
          <cell r="M1852">
            <v>0</v>
          </cell>
          <cell r="N1852">
            <v>0</v>
          </cell>
          <cell r="O1852">
            <v>0</v>
          </cell>
          <cell r="P1852">
            <v>0</v>
          </cell>
          <cell r="Q1852">
            <v>0</v>
          </cell>
          <cell r="R1852">
            <v>0</v>
          </cell>
          <cell r="S1852" t="str">
            <v>D</v>
          </cell>
        </row>
        <row r="1853">
          <cell r="E1853">
            <v>1985</v>
          </cell>
          <cell r="F1853" t="str">
            <v>GRAN SASSO (Assergi)</v>
          </cell>
          <cell r="G1853">
            <v>-999</v>
          </cell>
          <cell r="H1853">
            <v>42.420999999999999</v>
          </cell>
          <cell r="I1853">
            <v>13.519</v>
          </cell>
          <cell r="J1853" t="str">
            <v>---</v>
          </cell>
          <cell r="K1853" t="str">
            <v>-</v>
          </cell>
          <cell r="L1853">
            <v>0</v>
          </cell>
          <cell r="M1853">
            <v>0</v>
          </cell>
          <cell r="N1853">
            <v>0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 t="str">
            <v>C</v>
          </cell>
        </row>
        <row r="1854">
          <cell r="E1854">
            <v>1986</v>
          </cell>
          <cell r="F1854" t="str">
            <v>GRAN SASSO (Lab. INFN galleria)</v>
          </cell>
          <cell r="G1854">
            <v>-999</v>
          </cell>
          <cell r="H1854">
            <v>42.46</v>
          </cell>
          <cell r="I1854">
            <v>13.55</v>
          </cell>
          <cell r="J1854" t="str">
            <v>IEA</v>
          </cell>
          <cell r="K1854" t="str">
            <v>A</v>
          </cell>
          <cell r="L1854">
            <v>0</v>
          </cell>
          <cell r="M1854">
            <v>0</v>
          </cell>
          <cell r="N1854">
            <v>0</v>
          </cell>
          <cell r="O1854">
            <v>0</v>
          </cell>
          <cell r="P1854">
            <v>0</v>
          </cell>
          <cell r="Q1854">
            <v>0</v>
          </cell>
          <cell r="R1854">
            <v>0</v>
          </cell>
          <cell r="S1854" t="str">
            <v>C</v>
          </cell>
        </row>
        <row r="1855">
          <cell r="E1855">
            <v>1987</v>
          </cell>
          <cell r="F1855" t="str">
            <v>Isernia</v>
          </cell>
          <cell r="G1855">
            <v>-999</v>
          </cell>
          <cell r="H1855">
            <v>41.610999999999997</v>
          </cell>
          <cell r="I1855">
            <v>14.236000000000001</v>
          </cell>
          <cell r="J1855" t="str">
            <v>-QB</v>
          </cell>
          <cell r="K1855" t="str">
            <v>B</v>
          </cell>
          <cell r="L1855">
            <v>0</v>
          </cell>
          <cell r="M1855">
            <v>0</v>
          </cell>
          <cell r="N1855">
            <v>0</v>
          </cell>
          <cell r="O1855">
            <v>0</v>
          </cell>
          <cell r="P1855">
            <v>0</v>
          </cell>
          <cell r="Q1855">
            <v>0</v>
          </cell>
          <cell r="R1855">
            <v>0</v>
          </cell>
          <cell r="S1855" t="str">
            <v>C</v>
          </cell>
        </row>
        <row r="1856">
          <cell r="E1856">
            <v>1988</v>
          </cell>
          <cell r="F1856" t="str">
            <v>L'Aquila - V. Aterno - Centro Valle</v>
          </cell>
          <cell r="G1856">
            <v>-999</v>
          </cell>
          <cell r="H1856">
            <v>42.377000000000002</v>
          </cell>
          <cell r="I1856">
            <v>13.343999999999999</v>
          </cell>
          <cell r="J1856" t="str">
            <v>IHC</v>
          </cell>
          <cell r="K1856" t="str">
            <v>C</v>
          </cell>
          <cell r="L1856">
            <v>0</v>
          </cell>
          <cell r="M1856">
            <v>0</v>
          </cell>
          <cell r="N1856">
            <v>0</v>
          </cell>
          <cell r="O1856">
            <v>0</v>
          </cell>
          <cell r="P1856">
            <v>0</v>
          </cell>
          <cell r="Q1856">
            <v>0</v>
          </cell>
          <cell r="R1856">
            <v>0</v>
          </cell>
          <cell r="S1856" t="str">
            <v>C</v>
          </cell>
        </row>
        <row r="1857">
          <cell r="E1857">
            <v>1989</v>
          </cell>
          <cell r="F1857" t="str">
            <v>L'Aquila - V. Aterno -Colle Grilli</v>
          </cell>
          <cell r="G1857">
            <v>-999</v>
          </cell>
          <cell r="H1857">
            <v>42.372999999999998</v>
          </cell>
          <cell r="I1857">
            <v>13.337</v>
          </cell>
          <cell r="J1857" t="str">
            <v>---</v>
          </cell>
          <cell r="K1857" t="str">
            <v>-</v>
          </cell>
          <cell r="L1857">
            <v>0</v>
          </cell>
          <cell r="M1857">
            <v>0</v>
          </cell>
          <cell r="N1857">
            <v>0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 t="str">
            <v>C</v>
          </cell>
        </row>
        <row r="1858">
          <cell r="E1858">
            <v>1990</v>
          </cell>
          <cell r="F1858" t="str">
            <v>L'Aquila - V. Aterno -F. Aterno</v>
          </cell>
          <cell r="G1858">
            <v>-999</v>
          </cell>
          <cell r="H1858">
            <v>42.375999999999998</v>
          </cell>
          <cell r="I1858">
            <v>13.339</v>
          </cell>
          <cell r="J1858" t="str">
            <v>---</v>
          </cell>
          <cell r="K1858" t="str">
            <v>-</v>
          </cell>
          <cell r="L1858">
            <v>0</v>
          </cell>
          <cell r="M1858">
            <v>0</v>
          </cell>
          <cell r="N1858">
            <v>0</v>
          </cell>
          <cell r="O1858">
            <v>0</v>
          </cell>
          <cell r="P1858">
            <v>0</v>
          </cell>
          <cell r="Q1858">
            <v>0</v>
          </cell>
          <cell r="R1858">
            <v>0</v>
          </cell>
          <cell r="S1858" t="str">
            <v>C</v>
          </cell>
        </row>
        <row r="1859">
          <cell r="E1859">
            <v>1991</v>
          </cell>
          <cell r="F1859" t="str">
            <v>L'Aquila - Parking</v>
          </cell>
          <cell r="G1859">
            <v>-999</v>
          </cell>
          <cell r="H1859">
            <v>42.344999999999999</v>
          </cell>
          <cell r="I1859">
            <v>13.401</v>
          </cell>
          <cell r="J1859" t="str">
            <v>---</v>
          </cell>
          <cell r="K1859" t="str">
            <v>-</v>
          </cell>
          <cell r="L1859">
            <v>0</v>
          </cell>
          <cell r="M1859">
            <v>0</v>
          </cell>
          <cell r="N1859">
            <v>0</v>
          </cell>
          <cell r="O1859">
            <v>0</v>
          </cell>
          <cell r="P1859">
            <v>0</v>
          </cell>
          <cell r="Q1859">
            <v>0</v>
          </cell>
          <cell r="R1859">
            <v>0</v>
          </cell>
          <cell r="S1859" t="str">
            <v>C</v>
          </cell>
        </row>
        <row r="1860">
          <cell r="E1860">
            <v>1992</v>
          </cell>
          <cell r="F1860" t="str">
            <v>L'Aquila - V. Aterno - Il Moro</v>
          </cell>
          <cell r="G1860">
            <v>-999</v>
          </cell>
          <cell r="H1860">
            <v>42.378642999999997</v>
          </cell>
          <cell r="I1860">
            <v>13.349268</v>
          </cell>
          <cell r="J1860" t="str">
            <v>I-U</v>
          </cell>
          <cell r="K1860" t="str">
            <v>U</v>
          </cell>
          <cell r="L1860">
            <v>0</v>
          </cell>
          <cell r="M1860">
            <v>0</v>
          </cell>
          <cell r="N1860">
            <v>0</v>
          </cell>
          <cell r="O1860">
            <v>0</v>
          </cell>
          <cell r="P1860">
            <v>0</v>
          </cell>
          <cell r="Q1860">
            <v>0</v>
          </cell>
          <cell r="R1860">
            <v>0</v>
          </cell>
          <cell r="S1860" t="str">
            <v>C</v>
          </cell>
        </row>
        <row r="1861">
          <cell r="E1861">
            <v>1993</v>
          </cell>
          <cell r="F1861" t="str">
            <v>Leonessa</v>
          </cell>
          <cell r="G1861">
            <v>-999</v>
          </cell>
          <cell r="H1861">
            <v>42.558</v>
          </cell>
          <cell r="I1861">
            <v>12.968999999999999</v>
          </cell>
          <cell r="J1861" t="str">
            <v>IJA</v>
          </cell>
          <cell r="K1861" t="str">
            <v>A</v>
          </cell>
          <cell r="L1861">
            <v>0</v>
          </cell>
          <cell r="M1861">
            <v>0</v>
          </cell>
          <cell r="N1861">
            <v>0</v>
          </cell>
          <cell r="O1861">
            <v>0</v>
          </cell>
          <cell r="P1861">
            <v>0</v>
          </cell>
          <cell r="Q1861">
            <v>0</v>
          </cell>
          <cell r="R1861">
            <v>0</v>
          </cell>
          <cell r="S1861" t="str">
            <v>C</v>
          </cell>
        </row>
        <row r="1862">
          <cell r="E1862">
            <v>1994</v>
          </cell>
          <cell r="F1862" t="str">
            <v>Manfredonia</v>
          </cell>
          <cell r="G1862">
            <v>-999</v>
          </cell>
          <cell r="H1862">
            <v>41.634</v>
          </cell>
          <cell r="I1862">
            <v>15.911</v>
          </cell>
          <cell r="J1862" t="str">
            <v>AJA</v>
          </cell>
          <cell r="K1862" t="str">
            <v>A</v>
          </cell>
          <cell r="L1862">
            <v>0</v>
          </cell>
          <cell r="M1862">
            <v>0</v>
          </cell>
          <cell r="N1862">
            <v>0</v>
          </cell>
          <cell r="O1862">
            <v>0</v>
          </cell>
          <cell r="P1862">
            <v>0</v>
          </cell>
          <cell r="Q1862">
            <v>0</v>
          </cell>
          <cell r="R1862">
            <v>0</v>
          </cell>
          <cell r="S1862" t="str">
            <v>C</v>
          </cell>
        </row>
        <row r="1863">
          <cell r="E1863">
            <v>1995</v>
          </cell>
          <cell r="F1863" t="str">
            <v>Mompeo 1</v>
          </cell>
          <cell r="G1863">
            <v>-999</v>
          </cell>
          <cell r="H1863">
            <v>42.249000000000002</v>
          </cell>
          <cell r="I1863">
            <v>12.747999999999999</v>
          </cell>
          <cell r="J1863" t="str">
            <v>BJA</v>
          </cell>
          <cell r="K1863" t="str">
            <v>A</v>
          </cell>
          <cell r="L1863">
            <v>0</v>
          </cell>
          <cell r="M1863">
            <v>0</v>
          </cell>
          <cell r="N1863">
            <v>0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 t="str">
            <v>C</v>
          </cell>
        </row>
        <row r="1864">
          <cell r="E1864">
            <v>1996</v>
          </cell>
          <cell r="F1864" t="str">
            <v>Monte S. Angelo</v>
          </cell>
          <cell r="G1864">
            <v>-999</v>
          </cell>
          <cell r="H1864">
            <v>41.704000000000001</v>
          </cell>
          <cell r="I1864">
            <v>15.958</v>
          </cell>
          <cell r="J1864" t="str">
            <v>-JA</v>
          </cell>
          <cell r="K1864" t="str">
            <v>A</v>
          </cell>
          <cell r="L1864">
            <v>0</v>
          </cell>
          <cell r="M1864">
            <v>0</v>
          </cell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 t="str">
            <v>C</v>
          </cell>
        </row>
        <row r="1865">
          <cell r="E1865">
            <v>1997</v>
          </cell>
          <cell r="F1865" t="str">
            <v>Montereale</v>
          </cell>
          <cell r="G1865">
            <v>-999</v>
          </cell>
          <cell r="H1865">
            <v>42.524000000000001</v>
          </cell>
          <cell r="I1865">
            <v>13.244999999999999</v>
          </cell>
          <cell r="J1865" t="str">
            <v>LMC</v>
          </cell>
          <cell r="K1865" t="str">
            <v>C</v>
          </cell>
          <cell r="L1865">
            <v>0</v>
          </cell>
          <cell r="M1865">
            <v>0</v>
          </cell>
          <cell r="N1865">
            <v>0</v>
          </cell>
          <cell r="O1865">
            <v>0</v>
          </cell>
          <cell r="P1865">
            <v>0</v>
          </cell>
          <cell r="Q1865">
            <v>0</v>
          </cell>
          <cell r="R1865">
            <v>0</v>
          </cell>
          <cell r="S1865" t="str">
            <v>C</v>
          </cell>
        </row>
        <row r="1866">
          <cell r="E1866">
            <v>1998</v>
          </cell>
          <cell r="F1866" t="str">
            <v>Napoli Ovest</v>
          </cell>
          <cell r="G1866">
            <v>-999</v>
          </cell>
          <cell r="H1866">
            <v>40.798999999999999</v>
          </cell>
          <cell r="I1866">
            <v>14.18</v>
          </cell>
          <cell r="J1866" t="str">
            <v>IHD</v>
          </cell>
          <cell r="K1866" t="str">
            <v>D</v>
          </cell>
          <cell r="L1866">
            <v>0</v>
          </cell>
          <cell r="M1866">
            <v>0</v>
          </cell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 t="str">
            <v>C</v>
          </cell>
        </row>
        <row r="1867">
          <cell r="E1867">
            <v>1999</v>
          </cell>
          <cell r="F1867" t="str">
            <v>Ortucchio</v>
          </cell>
          <cell r="G1867">
            <v>-999</v>
          </cell>
          <cell r="H1867">
            <v>41.954000000000001</v>
          </cell>
          <cell r="I1867">
            <v>13.641999999999999</v>
          </cell>
          <cell r="J1867" t="str">
            <v>CHC</v>
          </cell>
          <cell r="K1867" t="str">
            <v>C</v>
          </cell>
          <cell r="L1867">
            <v>0</v>
          </cell>
          <cell r="M1867">
            <v>0</v>
          </cell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 t="str">
            <v>D</v>
          </cell>
        </row>
        <row r="1868">
          <cell r="E1868">
            <v>2000</v>
          </cell>
          <cell r="F1868" t="str">
            <v>Petrella Tifernina</v>
          </cell>
          <cell r="G1868">
            <v>-999</v>
          </cell>
          <cell r="H1868">
            <v>41.695999999999998</v>
          </cell>
          <cell r="I1868">
            <v>14.702</v>
          </cell>
          <cell r="J1868" t="str">
            <v>IKB</v>
          </cell>
          <cell r="K1868" t="str">
            <v>B</v>
          </cell>
          <cell r="L1868">
            <v>0</v>
          </cell>
          <cell r="M1868">
            <v>0</v>
          </cell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 t="str">
            <v>C</v>
          </cell>
        </row>
        <row r="1869">
          <cell r="E1869">
            <v>2001</v>
          </cell>
          <cell r="F1869" t="str">
            <v>Riccia</v>
          </cell>
          <cell r="G1869">
            <v>-999</v>
          </cell>
          <cell r="H1869">
            <v>41.482999999999997</v>
          </cell>
          <cell r="I1869">
            <v>14.837999999999999</v>
          </cell>
          <cell r="J1869" t="str">
            <v>--A</v>
          </cell>
          <cell r="K1869" t="str">
            <v>A</v>
          </cell>
          <cell r="L1869">
            <v>0</v>
          </cell>
          <cell r="M1869">
            <v>0</v>
          </cell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 t="str">
            <v>C</v>
          </cell>
        </row>
        <row r="1870">
          <cell r="E1870">
            <v>2002</v>
          </cell>
          <cell r="F1870" t="str">
            <v>S. Croce di Magliano</v>
          </cell>
          <cell r="G1870">
            <v>-999</v>
          </cell>
          <cell r="H1870">
            <v>41.710999999999999</v>
          </cell>
          <cell r="I1870">
            <v>14.984</v>
          </cell>
          <cell r="J1870" t="str">
            <v>IHB</v>
          </cell>
          <cell r="K1870" t="str">
            <v>B</v>
          </cell>
          <cell r="L1870">
            <v>0</v>
          </cell>
          <cell r="M1870">
            <v>0</v>
          </cell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 t="str">
            <v>C</v>
          </cell>
        </row>
        <row r="1871">
          <cell r="E1871">
            <v>2003</v>
          </cell>
          <cell r="F1871" t="str">
            <v>S. Elia a Pianisi</v>
          </cell>
          <cell r="G1871">
            <v>-999</v>
          </cell>
          <cell r="H1871">
            <v>41.625</v>
          </cell>
          <cell r="I1871">
            <v>14.88</v>
          </cell>
          <cell r="J1871" t="str">
            <v>IMB</v>
          </cell>
          <cell r="K1871" t="str">
            <v>B</v>
          </cell>
          <cell r="L1871">
            <v>0</v>
          </cell>
          <cell r="M1871">
            <v>0</v>
          </cell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0</v>
          </cell>
          <cell r="S1871" t="str">
            <v>C</v>
          </cell>
        </row>
        <row r="1872">
          <cell r="E1872">
            <v>2004</v>
          </cell>
          <cell r="F1872" t="str">
            <v>S. Giovanni Rotondo</v>
          </cell>
          <cell r="G1872">
            <v>-999</v>
          </cell>
          <cell r="H1872">
            <v>41.709000000000003</v>
          </cell>
          <cell r="I1872">
            <v>15.733000000000001</v>
          </cell>
          <cell r="J1872" t="str">
            <v>-JA</v>
          </cell>
          <cell r="K1872" t="str">
            <v>A</v>
          </cell>
          <cell r="L1872">
            <v>0</v>
          </cell>
          <cell r="M1872">
            <v>0</v>
          </cell>
          <cell r="N1872">
            <v>0</v>
          </cell>
          <cell r="O1872">
            <v>0</v>
          </cell>
          <cell r="P1872">
            <v>0</v>
          </cell>
          <cell r="Q1872">
            <v>0</v>
          </cell>
          <cell r="R1872">
            <v>0</v>
          </cell>
          <cell r="S1872" t="str">
            <v>C</v>
          </cell>
        </row>
        <row r="1873">
          <cell r="E1873">
            <v>2005</v>
          </cell>
          <cell r="F1873" t="str">
            <v>S. Severo</v>
          </cell>
          <cell r="G1873">
            <v>-999</v>
          </cell>
          <cell r="H1873">
            <v>41.691000000000003</v>
          </cell>
          <cell r="I1873">
            <v>15.374000000000001</v>
          </cell>
          <cell r="J1873" t="str">
            <v>-PC</v>
          </cell>
          <cell r="K1873" t="str">
            <v>C</v>
          </cell>
          <cell r="L1873">
            <v>0</v>
          </cell>
          <cell r="M1873">
            <v>0</v>
          </cell>
          <cell r="N1873">
            <v>0</v>
          </cell>
          <cell r="O1873">
            <v>0</v>
          </cell>
          <cell r="P1873">
            <v>0</v>
          </cell>
          <cell r="Q1873">
            <v>0</v>
          </cell>
          <cell r="R1873">
            <v>0</v>
          </cell>
          <cell r="S1873" t="str">
            <v>D</v>
          </cell>
        </row>
        <row r="1874">
          <cell r="E1874">
            <v>2006</v>
          </cell>
          <cell r="F1874" t="str">
            <v>San Sepolcro</v>
          </cell>
          <cell r="G1874">
            <v>-999</v>
          </cell>
          <cell r="H1874">
            <v>43.567337000000002</v>
          </cell>
          <cell r="I1874">
            <v>12.143485</v>
          </cell>
          <cell r="J1874" t="str">
            <v>---</v>
          </cell>
          <cell r="K1874" t="str">
            <v>-</v>
          </cell>
          <cell r="L1874">
            <v>0</v>
          </cell>
          <cell r="M1874">
            <v>0</v>
          </cell>
          <cell r="N1874">
            <v>0</v>
          </cell>
          <cell r="O1874">
            <v>0</v>
          </cell>
          <cell r="P1874">
            <v>0</v>
          </cell>
          <cell r="Q1874">
            <v>0</v>
          </cell>
          <cell r="R1874">
            <v>0</v>
          </cell>
          <cell r="S1874" t="str">
            <v>D</v>
          </cell>
        </row>
        <row r="1875">
          <cell r="E1875">
            <v>2007</v>
          </cell>
          <cell r="F1875" t="str">
            <v>Serracapriola</v>
          </cell>
          <cell r="G1875">
            <v>-999</v>
          </cell>
          <cell r="H1875">
            <v>41.807000000000002</v>
          </cell>
          <cell r="I1875">
            <v>15.164999999999999</v>
          </cell>
          <cell r="J1875" t="str">
            <v>IQC</v>
          </cell>
          <cell r="K1875" t="str">
            <v>C</v>
          </cell>
          <cell r="L1875">
            <v>0</v>
          </cell>
          <cell r="M1875">
            <v>0</v>
          </cell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 t="str">
            <v>C</v>
          </cell>
        </row>
        <row r="1876">
          <cell r="E1876">
            <v>2008</v>
          </cell>
          <cell r="F1876" t="str">
            <v>Spoleto - Cantina</v>
          </cell>
          <cell r="G1876">
            <v>-999</v>
          </cell>
          <cell r="H1876">
            <v>42.743000000000002</v>
          </cell>
          <cell r="I1876">
            <v>12.74</v>
          </cell>
          <cell r="J1876" t="str">
            <v>-PC</v>
          </cell>
          <cell r="K1876" t="str">
            <v>C</v>
          </cell>
          <cell r="L1876">
            <v>0</v>
          </cell>
          <cell r="M1876">
            <v>0</v>
          </cell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 t="str">
            <v>C</v>
          </cell>
        </row>
        <row r="1877">
          <cell r="E1877">
            <v>2009</v>
          </cell>
          <cell r="F1877" t="str">
            <v>Subiaco</v>
          </cell>
          <cell r="G1877">
            <v>-999</v>
          </cell>
          <cell r="H1877">
            <v>41.913158000000003</v>
          </cell>
          <cell r="I1877">
            <v>13.105518</v>
          </cell>
          <cell r="J1877" t="str">
            <v>IMA</v>
          </cell>
          <cell r="K1877" t="str">
            <v>A</v>
          </cell>
          <cell r="L1877">
            <v>0</v>
          </cell>
          <cell r="M1877">
            <v>0</v>
          </cell>
          <cell r="N1877">
            <v>0</v>
          </cell>
          <cell r="O1877">
            <v>0</v>
          </cell>
          <cell r="P1877">
            <v>0</v>
          </cell>
          <cell r="Q1877">
            <v>0</v>
          </cell>
          <cell r="R1877">
            <v>0</v>
          </cell>
          <cell r="S1877" t="str">
            <v>C</v>
          </cell>
        </row>
        <row r="1878">
          <cell r="E1878">
            <v>2010</v>
          </cell>
          <cell r="F1878" t="str">
            <v>Sulmona</v>
          </cell>
          <cell r="G1878">
            <v>-999</v>
          </cell>
          <cell r="H1878">
            <v>42.088999999999999</v>
          </cell>
          <cell r="I1878">
            <v>13.933999999999999</v>
          </cell>
          <cell r="J1878" t="str">
            <v>IKA</v>
          </cell>
          <cell r="K1878" t="str">
            <v>A</v>
          </cell>
          <cell r="L1878">
            <v>0</v>
          </cell>
          <cell r="M1878">
            <v>0</v>
          </cell>
          <cell r="N1878">
            <v>0</v>
          </cell>
          <cell r="O1878">
            <v>0</v>
          </cell>
          <cell r="P1878">
            <v>0</v>
          </cell>
          <cell r="Q1878">
            <v>0</v>
          </cell>
          <cell r="R1878">
            <v>0</v>
          </cell>
          <cell r="S1878" t="str">
            <v>C</v>
          </cell>
        </row>
        <row r="1879">
          <cell r="E1879">
            <v>2011</v>
          </cell>
          <cell r="F1879" t="str">
            <v>Telese Terme</v>
          </cell>
          <cell r="G1879">
            <v>-999</v>
          </cell>
          <cell r="H1879">
            <v>41.222000000000001</v>
          </cell>
          <cell r="I1879">
            <v>14.53</v>
          </cell>
          <cell r="J1879" t="str">
            <v>IKA</v>
          </cell>
          <cell r="K1879" t="str">
            <v>A</v>
          </cell>
          <cell r="L1879">
            <v>0</v>
          </cell>
          <cell r="M1879">
            <v>0</v>
          </cell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 t="str">
            <v>C</v>
          </cell>
        </row>
        <row r="1880">
          <cell r="E1880">
            <v>2012</v>
          </cell>
          <cell r="F1880" t="str">
            <v>Termoli</v>
          </cell>
          <cell r="G1880">
            <v>-999</v>
          </cell>
          <cell r="H1880">
            <v>41.988999999999997</v>
          </cell>
          <cell r="I1880">
            <v>14.975</v>
          </cell>
          <cell r="J1880" t="str">
            <v>IQC</v>
          </cell>
          <cell r="K1880" t="str">
            <v>C</v>
          </cell>
          <cell r="L1880">
            <v>0</v>
          </cell>
          <cell r="M1880">
            <v>0</v>
          </cell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 t="str">
            <v>D</v>
          </cell>
        </row>
        <row r="1881">
          <cell r="E1881">
            <v>2013</v>
          </cell>
          <cell r="F1881" t="str">
            <v>Vairano Patenora</v>
          </cell>
          <cell r="G1881">
            <v>-999</v>
          </cell>
          <cell r="H1881">
            <v>41.332999999999998</v>
          </cell>
          <cell r="I1881">
            <v>14.132</v>
          </cell>
          <cell r="J1881" t="str">
            <v>LQB</v>
          </cell>
          <cell r="K1881" t="str">
            <v>B</v>
          </cell>
          <cell r="L1881">
            <v>0</v>
          </cell>
          <cell r="M1881">
            <v>0</v>
          </cell>
          <cell r="N1881">
            <v>0</v>
          </cell>
          <cell r="O1881">
            <v>0</v>
          </cell>
          <cell r="P1881">
            <v>0</v>
          </cell>
          <cell r="Q1881">
            <v>0</v>
          </cell>
          <cell r="R1881">
            <v>0</v>
          </cell>
          <cell r="S1881" t="str">
            <v>C</v>
          </cell>
        </row>
        <row r="1882">
          <cell r="E1882">
            <v>2014</v>
          </cell>
          <cell r="F1882" t="str">
            <v>Vieste</v>
          </cell>
          <cell r="G1882">
            <v>-999</v>
          </cell>
          <cell r="H1882">
            <v>41.877000000000002</v>
          </cell>
          <cell r="I1882">
            <v>16.164999999999999</v>
          </cell>
          <cell r="J1882" t="str">
            <v>-MA</v>
          </cell>
          <cell r="K1882" t="str">
            <v>A</v>
          </cell>
          <cell r="L1882">
            <v>0</v>
          </cell>
          <cell r="M1882">
            <v>0</v>
          </cell>
          <cell r="N1882">
            <v>0</v>
          </cell>
          <cell r="O1882">
            <v>0</v>
          </cell>
          <cell r="P1882">
            <v>0</v>
          </cell>
          <cell r="Q1882">
            <v>0</v>
          </cell>
          <cell r="R1882">
            <v>0</v>
          </cell>
          <cell r="S1882" t="str">
            <v>C</v>
          </cell>
        </row>
        <row r="1883">
          <cell r="E1883">
            <v>2015</v>
          </cell>
          <cell r="F1883" t="str">
            <v>L'Aquila - V. Aterno - M. Pettino</v>
          </cell>
          <cell r="G1883">
            <v>-999</v>
          </cell>
          <cell r="H1883">
            <v>42.383678000000003</v>
          </cell>
          <cell r="I1883">
            <v>13.368599</v>
          </cell>
          <cell r="J1883" t="str">
            <v>I-A</v>
          </cell>
          <cell r="K1883" t="str">
            <v>A</v>
          </cell>
          <cell r="L1883">
            <v>0</v>
          </cell>
          <cell r="M1883">
            <v>0</v>
          </cell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0</v>
          </cell>
          <cell r="S1883" t="str">
            <v>C</v>
          </cell>
        </row>
        <row r="1884">
          <cell r="E1884">
            <v>2016</v>
          </cell>
          <cell r="F1884" t="str">
            <v>L'Aquila - V. Aterno - Ferriera</v>
          </cell>
          <cell r="G1884">
            <v>-999</v>
          </cell>
          <cell r="H1884">
            <v>42.380791000000002</v>
          </cell>
          <cell r="I1884">
            <v>13.354698000000001</v>
          </cell>
          <cell r="J1884" t="str">
            <v>I-B</v>
          </cell>
          <cell r="K1884" t="str">
            <v>B</v>
          </cell>
          <cell r="L1884">
            <v>0</v>
          </cell>
          <cell r="M1884">
            <v>0</v>
          </cell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 t="str">
            <v>C</v>
          </cell>
        </row>
        <row r="1885">
          <cell r="E1885">
            <v>2017</v>
          </cell>
          <cell r="F1885" t="str">
            <v>Bazzano</v>
          </cell>
          <cell r="G1885">
            <v>-999</v>
          </cell>
          <cell r="H1885">
            <v>41.956619000000003</v>
          </cell>
          <cell r="I1885">
            <v>12.486190000000001</v>
          </cell>
          <cell r="J1885" t="str">
            <v>APD</v>
          </cell>
          <cell r="K1885" t="str">
            <v>D</v>
          </cell>
          <cell r="L1885">
            <v>0</v>
          </cell>
          <cell r="M1885">
            <v>0</v>
          </cell>
          <cell r="N1885">
            <v>0</v>
          </cell>
          <cell r="O1885">
            <v>0</v>
          </cell>
          <cell r="P1885">
            <v>0</v>
          </cell>
          <cell r="Q1885">
            <v>0</v>
          </cell>
          <cell r="R1885">
            <v>0</v>
          </cell>
          <cell r="S1885" t="str">
            <v>D</v>
          </cell>
        </row>
        <row r="1886">
          <cell r="E1886">
            <v>2018</v>
          </cell>
          <cell r="F1886" t="str">
            <v>Scanno</v>
          </cell>
          <cell r="G1886">
            <v>-999</v>
          </cell>
          <cell r="H1886">
            <v>41.918655000000001</v>
          </cell>
          <cell r="I1886">
            <v>13.872389999999999</v>
          </cell>
          <cell r="J1886" t="str">
            <v>I-A</v>
          </cell>
          <cell r="K1886" t="str">
            <v>A</v>
          </cell>
          <cell r="L1886">
            <v>0</v>
          </cell>
          <cell r="M1886">
            <v>0</v>
          </cell>
          <cell r="N1886">
            <v>0</v>
          </cell>
          <cell r="O1886">
            <v>0</v>
          </cell>
          <cell r="P1886">
            <v>0</v>
          </cell>
          <cell r="Q1886">
            <v>0</v>
          </cell>
          <cell r="R1886">
            <v>0</v>
          </cell>
          <cell r="S1886" t="str">
            <v>C</v>
          </cell>
        </row>
        <row r="1887">
          <cell r="E1887">
            <v>2019</v>
          </cell>
          <cell r="F1887" t="str">
            <v>Pescasseroli</v>
          </cell>
          <cell r="G1887">
            <v>-999</v>
          </cell>
          <cell r="H1887">
            <v>41.812046000000002</v>
          </cell>
          <cell r="I1887">
            <v>13.789189</v>
          </cell>
          <cell r="J1887" t="str">
            <v>I-A</v>
          </cell>
          <cell r="K1887" t="str">
            <v>A</v>
          </cell>
          <cell r="L1887">
            <v>0</v>
          </cell>
          <cell r="M1887">
            <v>0</v>
          </cell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 t="str">
            <v>C</v>
          </cell>
        </row>
        <row r="1888">
          <cell r="E1888">
            <v>2020</v>
          </cell>
          <cell r="F1888" t="str">
            <v>Barisciano</v>
          </cell>
          <cell r="G1888">
            <v>-999</v>
          </cell>
          <cell r="H1888">
            <v>42.324314000000001</v>
          </cell>
          <cell r="I1888">
            <v>13.590132000000001</v>
          </cell>
          <cell r="J1888" t="str">
            <v>APD</v>
          </cell>
          <cell r="K1888" t="str">
            <v>D</v>
          </cell>
          <cell r="L1888">
            <v>0</v>
          </cell>
          <cell r="M1888">
            <v>0</v>
          </cell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 t="str">
            <v>D</v>
          </cell>
        </row>
        <row r="1889">
          <cell r="E1889">
            <v>2021</v>
          </cell>
          <cell r="F1889" t="str">
            <v>Jinjiabao</v>
          </cell>
          <cell r="G1889" t="str">
            <v>011JJB</v>
          </cell>
          <cell r="H1889">
            <v>40.512999999999998</v>
          </cell>
          <cell r="I1889">
            <v>115.959</v>
          </cell>
          <cell r="J1889" t="str">
            <v>--D</v>
          </cell>
          <cell r="K1889" t="str">
            <v>D</v>
          </cell>
          <cell r="L1889">
            <v>0</v>
          </cell>
          <cell r="M1889">
            <v>0</v>
          </cell>
          <cell r="N1889">
            <v>0</v>
          </cell>
          <cell r="O1889">
            <v>0</v>
          </cell>
          <cell r="P1889">
            <v>0</v>
          </cell>
          <cell r="Q1889">
            <v>0</v>
          </cell>
          <cell r="R1889">
            <v>0</v>
          </cell>
          <cell r="S1889" t="str">
            <v>D</v>
          </cell>
        </row>
        <row r="1890">
          <cell r="E1890">
            <v>2022</v>
          </cell>
          <cell r="F1890" t="str">
            <v>Yanqingtai</v>
          </cell>
          <cell r="G1890" t="str">
            <v>011YQT</v>
          </cell>
          <cell r="H1890">
            <v>39.997</v>
          </cell>
          <cell r="I1890">
            <v>116.32899999999999</v>
          </cell>
          <cell r="J1890" t="str">
            <v>--D</v>
          </cell>
          <cell r="K1890" t="str">
            <v>D</v>
          </cell>
          <cell r="L1890">
            <v>0</v>
          </cell>
          <cell r="M1890">
            <v>0</v>
          </cell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 t="str">
            <v>D</v>
          </cell>
        </row>
        <row r="1891">
          <cell r="E1891">
            <v>2023</v>
          </cell>
          <cell r="F1891" t="str">
            <v>Wuchengguan</v>
          </cell>
          <cell r="G1891" t="str">
            <v>012WCG</v>
          </cell>
          <cell r="H1891">
            <v>39.381</v>
          </cell>
          <cell r="I1891">
            <v>117.07</v>
          </cell>
          <cell r="J1891" t="str">
            <v>--D</v>
          </cell>
          <cell r="K1891" t="str">
            <v>D</v>
          </cell>
          <cell r="L1891">
            <v>0</v>
          </cell>
          <cell r="M1891">
            <v>0</v>
          </cell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 t="str">
            <v>D</v>
          </cell>
        </row>
        <row r="1892">
          <cell r="E1892">
            <v>2024</v>
          </cell>
          <cell r="F1892" t="str">
            <v>Fenyang</v>
          </cell>
          <cell r="G1892" t="str">
            <v>014FYG</v>
          </cell>
          <cell r="H1892">
            <v>37.228999999999999</v>
          </cell>
          <cell r="I1892">
            <v>111.779</v>
          </cell>
          <cell r="J1892" t="str">
            <v>--D</v>
          </cell>
          <cell r="K1892" t="str">
            <v>D</v>
          </cell>
          <cell r="L1892">
            <v>0</v>
          </cell>
          <cell r="M1892">
            <v>0</v>
          </cell>
          <cell r="N1892">
            <v>0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 t="str">
            <v>D</v>
          </cell>
        </row>
        <row r="1893">
          <cell r="E1893">
            <v>2025</v>
          </cell>
          <cell r="F1893" t="str">
            <v>Pingyao</v>
          </cell>
          <cell r="G1893" t="str">
            <v>014PYO</v>
          </cell>
          <cell r="H1893">
            <v>37.180999999999997</v>
          </cell>
          <cell r="I1893">
            <v>112.16</v>
          </cell>
          <cell r="J1893" t="str">
            <v>--D</v>
          </cell>
          <cell r="K1893" t="str">
            <v>D</v>
          </cell>
          <cell r="L1893">
            <v>0</v>
          </cell>
          <cell r="M1893">
            <v>0</v>
          </cell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 t="str">
            <v>D</v>
          </cell>
        </row>
        <row r="1894">
          <cell r="E1894">
            <v>2026</v>
          </cell>
          <cell r="F1894" t="str">
            <v>Taigu</v>
          </cell>
          <cell r="G1894" t="str">
            <v>014TGU</v>
          </cell>
          <cell r="H1894">
            <v>37.408000000000001</v>
          </cell>
          <cell r="I1894">
            <v>112.589</v>
          </cell>
          <cell r="J1894" t="str">
            <v>--D</v>
          </cell>
          <cell r="K1894" t="str">
            <v>D</v>
          </cell>
          <cell r="L1894">
            <v>0</v>
          </cell>
          <cell r="M1894">
            <v>0</v>
          </cell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 t="str">
            <v>D</v>
          </cell>
        </row>
        <row r="1895">
          <cell r="E1895">
            <v>2027</v>
          </cell>
          <cell r="F1895" t="str">
            <v>Wenshui</v>
          </cell>
          <cell r="G1895" t="str">
            <v>014WSI</v>
          </cell>
          <cell r="H1895">
            <v>37.429000000000002</v>
          </cell>
          <cell r="I1895">
            <v>112.011</v>
          </cell>
          <cell r="J1895" t="str">
            <v>--D</v>
          </cell>
          <cell r="K1895" t="str">
            <v>D</v>
          </cell>
          <cell r="L1895">
            <v>0</v>
          </cell>
          <cell r="M1895">
            <v>0</v>
          </cell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0</v>
          </cell>
          <cell r="S1895" t="str">
            <v>C</v>
          </cell>
        </row>
        <row r="1896">
          <cell r="E1896">
            <v>2028</v>
          </cell>
          <cell r="F1896" t="str">
            <v>Xiaodian</v>
          </cell>
          <cell r="G1896" t="str">
            <v>014XDN</v>
          </cell>
          <cell r="H1896">
            <v>37.725000000000001</v>
          </cell>
          <cell r="I1896">
            <v>112.551</v>
          </cell>
          <cell r="J1896" t="str">
            <v>--D</v>
          </cell>
          <cell r="K1896" t="str">
            <v>D</v>
          </cell>
          <cell r="L1896">
            <v>0</v>
          </cell>
          <cell r="M1896">
            <v>0</v>
          </cell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 t="str">
            <v>D</v>
          </cell>
        </row>
        <row r="1897">
          <cell r="E1897">
            <v>2029</v>
          </cell>
          <cell r="F1897" t="str">
            <v>Hejin</v>
          </cell>
          <cell r="G1897" t="str">
            <v>014HJN</v>
          </cell>
          <cell r="H1897">
            <v>35.582000000000001</v>
          </cell>
          <cell r="I1897">
            <v>110.68</v>
          </cell>
          <cell r="J1897" t="str">
            <v>--D</v>
          </cell>
          <cell r="K1897" t="str">
            <v>D</v>
          </cell>
          <cell r="L1897">
            <v>0</v>
          </cell>
          <cell r="M1897">
            <v>0</v>
          </cell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0</v>
          </cell>
          <cell r="S1897" t="str">
            <v>D</v>
          </cell>
        </row>
        <row r="1898">
          <cell r="E1898">
            <v>2030</v>
          </cell>
          <cell r="F1898" t="str">
            <v>Jiangxian</v>
          </cell>
          <cell r="G1898" t="str">
            <v>014JXN</v>
          </cell>
          <cell r="H1898">
            <v>35.484000000000002</v>
          </cell>
          <cell r="I1898">
            <v>111.57899999999999</v>
          </cell>
          <cell r="J1898" t="str">
            <v>--D</v>
          </cell>
          <cell r="K1898" t="str">
            <v>D</v>
          </cell>
          <cell r="L1898">
            <v>0</v>
          </cell>
          <cell r="M1898">
            <v>0</v>
          </cell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0</v>
          </cell>
          <cell r="S1898" t="str">
            <v>C</v>
          </cell>
        </row>
        <row r="1899">
          <cell r="E1899">
            <v>2031</v>
          </cell>
          <cell r="F1899" t="str">
            <v>Jiexiu</v>
          </cell>
          <cell r="G1899" t="str">
            <v>014JXU</v>
          </cell>
          <cell r="H1899">
            <v>37.07</v>
          </cell>
          <cell r="I1899">
            <v>111.93899999999999</v>
          </cell>
          <cell r="J1899" t="str">
            <v>--D</v>
          </cell>
          <cell r="K1899" t="str">
            <v>D</v>
          </cell>
          <cell r="L1899">
            <v>0</v>
          </cell>
          <cell r="M1899">
            <v>0</v>
          </cell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0</v>
          </cell>
          <cell r="S1899" t="str">
            <v>D</v>
          </cell>
        </row>
        <row r="1900">
          <cell r="E1900">
            <v>2032</v>
          </cell>
          <cell r="F1900" t="str">
            <v>Linyi</v>
          </cell>
          <cell r="G1900" t="str">
            <v>014LYI</v>
          </cell>
          <cell r="H1900">
            <v>35.137</v>
          </cell>
          <cell r="I1900">
            <v>110.751</v>
          </cell>
          <cell r="J1900" t="str">
            <v>--D</v>
          </cell>
          <cell r="K1900" t="str">
            <v>D</v>
          </cell>
          <cell r="L1900">
            <v>0</v>
          </cell>
          <cell r="M1900">
            <v>0</v>
          </cell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0</v>
          </cell>
          <cell r="S1900" t="str">
            <v>D</v>
          </cell>
        </row>
        <row r="1901">
          <cell r="E1901">
            <v>2033</v>
          </cell>
          <cell r="F1901" t="str">
            <v>Pinglu</v>
          </cell>
          <cell r="G1901" t="str">
            <v>014PLU</v>
          </cell>
          <cell r="H1901">
            <v>34.826000000000001</v>
          </cell>
          <cell r="I1901">
            <v>111.20099999999999</v>
          </cell>
          <cell r="J1901" t="str">
            <v>--D</v>
          </cell>
          <cell r="K1901" t="str">
            <v>D</v>
          </cell>
          <cell r="L1901">
            <v>0</v>
          </cell>
          <cell r="M1901">
            <v>0</v>
          </cell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0</v>
          </cell>
          <cell r="S1901" t="str">
            <v>C</v>
          </cell>
        </row>
        <row r="1902">
          <cell r="E1902">
            <v>2034</v>
          </cell>
          <cell r="F1902" t="str">
            <v>Ruicheng</v>
          </cell>
          <cell r="G1902" t="str">
            <v>014RCG</v>
          </cell>
          <cell r="H1902">
            <v>34.735999999999997</v>
          </cell>
          <cell r="I1902">
            <v>110.69</v>
          </cell>
          <cell r="J1902" t="str">
            <v>--D</v>
          </cell>
          <cell r="K1902" t="str">
            <v>D</v>
          </cell>
          <cell r="L1902">
            <v>0</v>
          </cell>
          <cell r="M1902">
            <v>0</v>
          </cell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0</v>
          </cell>
          <cell r="S1902" t="str">
            <v>C</v>
          </cell>
        </row>
        <row r="1903">
          <cell r="E1903">
            <v>2035</v>
          </cell>
          <cell r="F1903" t="str">
            <v>Wanrong</v>
          </cell>
          <cell r="G1903" t="str">
            <v>014WRG</v>
          </cell>
          <cell r="H1903">
            <v>35.423000000000002</v>
          </cell>
          <cell r="I1903">
            <v>110.82</v>
          </cell>
          <cell r="J1903" t="str">
            <v>--D</v>
          </cell>
          <cell r="K1903" t="str">
            <v>D</v>
          </cell>
          <cell r="L1903">
            <v>0</v>
          </cell>
          <cell r="M1903">
            <v>0</v>
          </cell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0</v>
          </cell>
          <cell r="S1903" t="str">
            <v>D</v>
          </cell>
        </row>
        <row r="1904">
          <cell r="E1904">
            <v>2036</v>
          </cell>
          <cell r="F1904" t="str">
            <v>Wenxi</v>
          </cell>
          <cell r="G1904" t="str">
            <v>014WXI</v>
          </cell>
          <cell r="H1904">
            <v>35.341999999999999</v>
          </cell>
          <cell r="I1904">
            <v>111.21</v>
          </cell>
          <cell r="J1904" t="str">
            <v>--D</v>
          </cell>
          <cell r="K1904" t="str">
            <v>D</v>
          </cell>
          <cell r="L1904">
            <v>0</v>
          </cell>
          <cell r="M1904">
            <v>0</v>
          </cell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 t="str">
            <v>D</v>
          </cell>
        </row>
        <row r="1905">
          <cell r="E1905">
            <v>2037</v>
          </cell>
          <cell r="F1905" t="str">
            <v>Xinjiangtai</v>
          </cell>
          <cell r="G1905" t="str">
            <v>014XJG</v>
          </cell>
          <cell r="H1905">
            <v>35.639000000000003</v>
          </cell>
          <cell r="I1905">
            <v>111.199</v>
          </cell>
          <cell r="J1905" t="str">
            <v>--D</v>
          </cell>
          <cell r="K1905" t="str">
            <v>D</v>
          </cell>
          <cell r="L1905">
            <v>0</v>
          </cell>
          <cell r="M1905">
            <v>0</v>
          </cell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0</v>
          </cell>
          <cell r="S1905" t="str">
            <v>D</v>
          </cell>
        </row>
        <row r="1906">
          <cell r="E1906">
            <v>2038</v>
          </cell>
          <cell r="F1906" t="str">
            <v>Xiaxian</v>
          </cell>
          <cell r="G1906" t="str">
            <v>014XXN</v>
          </cell>
          <cell r="H1906">
            <v>35.14</v>
          </cell>
          <cell r="I1906">
            <v>111.191</v>
          </cell>
          <cell r="J1906" t="str">
            <v>--D</v>
          </cell>
          <cell r="K1906" t="str">
            <v>D</v>
          </cell>
          <cell r="L1906">
            <v>0</v>
          </cell>
          <cell r="M1906">
            <v>0</v>
          </cell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0</v>
          </cell>
          <cell r="S1906" t="str">
            <v>D</v>
          </cell>
        </row>
        <row r="1907">
          <cell r="E1907">
            <v>2039</v>
          </cell>
          <cell r="F1907" t="str">
            <v>Yongji</v>
          </cell>
          <cell r="G1907" t="str">
            <v>014YJI</v>
          </cell>
          <cell r="H1907">
            <v>34.887999999999998</v>
          </cell>
          <cell r="I1907">
            <v>110.429</v>
          </cell>
          <cell r="J1907" t="str">
            <v>--D</v>
          </cell>
          <cell r="K1907" t="str">
            <v>D</v>
          </cell>
          <cell r="L1907">
            <v>0</v>
          </cell>
          <cell r="M1907">
            <v>0</v>
          </cell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0</v>
          </cell>
          <cell r="S1907" t="str">
            <v>D</v>
          </cell>
        </row>
        <row r="1908">
          <cell r="E1908">
            <v>2040</v>
          </cell>
          <cell r="F1908" t="str">
            <v>Hongdong</v>
          </cell>
          <cell r="G1908" t="str">
            <v>014HTG</v>
          </cell>
          <cell r="H1908">
            <v>36.270000000000003</v>
          </cell>
          <cell r="I1908">
            <v>111.681</v>
          </cell>
          <cell r="J1908" t="str">
            <v>--D</v>
          </cell>
          <cell r="K1908" t="str">
            <v>D</v>
          </cell>
          <cell r="L1908">
            <v>0</v>
          </cell>
          <cell r="M1908">
            <v>0</v>
          </cell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0</v>
          </cell>
          <cell r="S1908" t="str">
            <v>D</v>
          </cell>
        </row>
        <row r="1909">
          <cell r="E1909">
            <v>2041</v>
          </cell>
          <cell r="F1909" t="str">
            <v>Qingxu</v>
          </cell>
          <cell r="G1909" t="str">
            <v>014QXU</v>
          </cell>
          <cell r="H1909">
            <v>37.609000000000002</v>
          </cell>
          <cell r="I1909">
            <v>112.349</v>
          </cell>
          <cell r="J1909" t="str">
            <v>--D</v>
          </cell>
          <cell r="K1909" t="str">
            <v>D</v>
          </cell>
          <cell r="L1909">
            <v>0</v>
          </cell>
          <cell r="M1909">
            <v>0</v>
          </cell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0</v>
          </cell>
          <cell r="S1909" t="str">
            <v>D</v>
          </cell>
        </row>
        <row r="1910">
          <cell r="E1910">
            <v>2042</v>
          </cell>
          <cell r="F1910" t="str">
            <v>Taiyuan</v>
          </cell>
          <cell r="G1910" t="str">
            <v>014TYN</v>
          </cell>
          <cell r="H1910">
            <v>37.927</v>
          </cell>
          <cell r="I1910">
            <v>112.56100000000001</v>
          </cell>
          <cell r="J1910" t="str">
            <v>--D</v>
          </cell>
          <cell r="K1910" t="str">
            <v>D</v>
          </cell>
          <cell r="L1910">
            <v>0</v>
          </cell>
          <cell r="M1910">
            <v>0</v>
          </cell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 t="str">
            <v>D</v>
          </cell>
        </row>
        <row r="1911">
          <cell r="E1911">
            <v>2043</v>
          </cell>
          <cell r="F1911" t="str">
            <v>Xizhou</v>
          </cell>
          <cell r="G1911" t="str">
            <v>014XZU</v>
          </cell>
          <cell r="H1911">
            <v>38.423999999999999</v>
          </cell>
          <cell r="I1911">
            <v>112.73</v>
          </cell>
          <cell r="J1911" t="str">
            <v>--D</v>
          </cell>
          <cell r="K1911" t="str">
            <v>D</v>
          </cell>
          <cell r="L1911">
            <v>0</v>
          </cell>
          <cell r="M1911">
            <v>0</v>
          </cell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0</v>
          </cell>
          <cell r="S1911" t="str">
            <v>D</v>
          </cell>
        </row>
        <row r="1912">
          <cell r="E1912">
            <v>2044</v>
          </cell>
          <cell r="F1912" t="str">
            <v>Yuanping</v>
          </cell>
          <cell r="G1912" t="str">
            <v>014YPG</v>
          </cell>
          <cell r="H1912">
            <v>38.734000000000002</v>
          </cell>
          <cell r="I1912">
            <v>112.74</v>
          </cell>
          <cell r="J1912" t="str">
            <v>--D</v>
          </cell>
          <cell r="K1912" t="str">
            <v>D</v>
          </cell>
          <cell r="L1912">
            <v>0</v>
          </cell>
          <cell r="M1912">
            <v>0</v>
          </cell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0</v>
          </cell>
          <cell r="S1912" t="str">
            <v>D</v>
          </cell>
        </row>
        <row r="1913">
          <cell r="E1913">
            <v>2045</v>
          </cell>
          <cell r="F1913" t="str">
            <v>Yangqu</v>
          </cell>
          <cell r="G1913" t="str">
            <v>014YQU</v>
          </cell>
          <cell r="H1913">
            <v>38.061999999999998</v>
          </cell>
          <cell r="I1913">
            <v>112.68</v>
          </cell>
          <cell r="J1913" t="str">
            <v>--D</v>
          </cell>
          <cell r="K1913" t="str">
            <v>D</v>
          </cell>
          <cell r="L1913">
            <v>0</v>
          </cell>
          <cell r="M1913">
            <v>0</v>
          </cell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 t="str">
            <v>D</v>
          </cell>
        </row>
        <row r="1914">
          <cell r="E1914">
            <v>2046</v>
          </cell>
          <cell r="F1914" t="str">
            <v>Dengkou</v>
          </cell>
          <cell r="G1914" t="str">
            <v>015DKT</v>
          </cell>
          <cell r="H1914">
            <v>40.335999999999999</v>
          </cell>
          <cell r="I1914">
            <v>106.97</v>
          </cell>
          <cell r="J1914" t="str">
            <v>--D</v>
          </cell>
          <cell r="K1914" t="str">
            <v>D</v>
          </cell>
          <cell r="L1914">
            <v>0</v>
          </cell>
          <cell r="M1914">
            <v>0</v>
          </cell>
          <cell r="N1914">
            <v>0</v>
          </cell>
          <cell r="O1914">
            <v>0</v>
          </cell>
          <cell r="P1914">
            <v>0</v>
          </cell>
          <cell r="Q1914">
            <v>0</v>
          </cell>
          <cell r="R1914">
            <v>0</v>
          </cell>
          <cell r="S1914" t="str">
            <v>D</v>
          </cell>
        </row>
        <row r="1915">
          <cell r="E1915">
            <v>2047</v>
          </cell>
          <cell r="F1915" t="str">
            <v>Jilantai</v>
          </cell>
          <cell r="G1915" t="str">
            <v>015JLT</v>
          </cell>
          <cell r="H1915">
            <v>39.761000000000003</v>
          </cell>
          <cell r="I1915">
            <v>105.741</v>
          </cell>
          <cell r="J1915" t="str">
            <v>--D</v>
          </cell>
          <cell r="K1915" t="str">
            <v>D</v>
          </cell>
          <cell r="L1915">
            <v>0</v>
          </cell>
          <cell r="M1915">
            <v>0</v>
          </cell>
          <cell r="N1915">
            <v>0</v>
          </cell>
          <cell r="O1915">
            <v>0</v>
          </cell>
          <cell r="P1915">
            <v>0</v>
          </cell>
          <cell r="Q1915">
            <v>0</v>
          </cell>
          <cell r="R1915">
            <v>0</v>
          </cell>
          <cell r="S1915" t="str">
            <v>D</v>
          </cell>
        </row>
        <row r="1916">
          <cell r="E1916">
            <v>2048</v>
          </cell>
          <cell r="F1916" t="str">
            <v>Shahai</v>
          </cell>
          <cell r="G1916" t="str">
            <v>015SHT</v>
          </cell>
          <cell r="H1916">
            <v>40.954999999999998</v>
          </cell>
          <cell r="I1916">
            <v>107</v>
          </cell>
          <cell r="J1916" t="str">
            <v>--D</v>
          </cell>
          <cell r="K1916" t="str">
            <v>D</v>
          </cell>
          <cell r="L1916">
            <v>0</v>
          </cell>
          <cell r="M1916">
            <v>0</v>
          </cell>
          <cell r="N1916">
            <v>0</v>
          </cell>
          <cell r="O1916">
            <v>0</v>
          </cell>
          <cell r="P1916">
            <v>0</v>
          </cell>
          <cell r="Q1916">
            <v>0</v>
          </cell>
          <cell r="R1916">
            <v>0</v>
          </cell>
          <cell r="S1916" t="str">
            <v>D</v>
          </cell>
        </row>
        <row r="1917">
          <cell r="E1917">
            <v>2049</v>
          </cell>
          <cell r="F1917" t="str">
            <v>Zhangjiang</v>
          </cell>
          <cell r="G1917" t="str">
            <v>031ZHJ</v>
          </cell>
          <cell r="H1917">
            <v>31.201000000000001</v>
          </cell>
          <cell r="I1917">
            <v>121.61</v>
          </cell>
          <cell r="J1917" t="str">
            <v>--D</v>
          </cell>
          <cell r="K1917" t="str">
            <v>D</v>
          </cell>
          <cell r="L1917">
            <v>0</v>
          </cell>
          <cell r="M1917">
            <v>0</v>
          </cell>
          <cell r="N1917">
            <v>0</v>
          </cell>
          <cell r="O1917">
            <v>0</v>
          </cell>
          <cell r="P1917">
            <v>0</v>
          </cell>
          <cell r="Q1917">
            <v>0</v>
          </cell>
          <cell r="R1917">
            <v>0</v>
          </cell>
          <cell r="S1917" t="str">
            <v>D</v>
          </cell>
        </row>
        <row r="1918">
          <cell r="E1918">
            <v>2050</v>
          </cell>
          <cell r="F1918" t="str">
            <v>Nanxiang</v>
          </cell>
          <cell r="G1918" t="str">
            <v>031NAX</v>
          </cell>
          <cell r="H1918">
            <v>31.285</v>
          </cell>
          <cell r="I1918">
            <v>121.32</v>
          </cell>
          <cell r="J1918" t="str">
            <v>--D</v>
          </cell>
          <cell r="K1918" t="str">
            <v>D</v>
          </cell>
          <cell r="L1918">
            <v>0</v>
          </cell>
          <cell r="M1918">
            <v>0</v>
          </cell>
          <cell r="N1918">
            <v>0</v>
          </cell>
          <cell r="O1918">
            <v>0</v>
          </cell>
          <cell r="P1918">
            <v>0</v>
          </cell>
          <cell r="Q1918">
            <v>0</v>
          </cell>
          <cell r="R1918">
            <v>0</v>
          </cell>
          <cell r="S1918" t="str">
            <v>D</v>
          </cell>
        </row>
        <row r="1919">
          <cell r="E1919">
            <v>2051</v>
          </cell>
          <cell r="F1919" t="str">
            <v>Liyang</v>
          </cell>
          <cell r="G1919" t="str">
            <v>032CLY</v>
          </cell>
          <cell r="H1919">
            <v>33.747999999999998</v>
          </cell>
          <cell r="I1919">
            <v>120.23</v>
          </cell>
          <cell r="J1919" t="str">
            <v>--D</v>
          </cell>
          <cell r="K1919" t="str">
            <v>D</v>
          </cell>
          <cell r="L1919">
            <v>0</v>
          </cell>
          <cell r="M1919">
            <v>0</v>
          </cell>
          <cell r="N1919">
            <v>0</v>
          </cell>
          <cell r="O1919">
            <v>0</v>
          </cell>
          <cell r="P1919">
            <v>0</v>
          </cell>
          <cell r="Q1919">
            <v>0</v>
          </cell>
          <cell r="R1919">
            <v>0</v>
          </cell>
          <cell r="S1919" t="str">
            <v>D</v>
          </cell>
        </row>
        <row r="1920">
          <cell r="E1920">
            <v>2052</v>
          </cell>
          <cell r="F1920" t="str">
            <v>Changzhou</v>
          </cell>
          <cell r="G1920" t="str">
            <v>032CCZ</v>
          </cell>
          <cell r="H1920">
            <v>31.776</v>
          </cell>
          <cell r="I1920">
            <v>119.94</v>
          </cell>
          <cell r="J1920" t="str">
            <v>--D</v>
          </cell>
          <cell r="K1920" t="str">
            <v>D</v>
          </cell>
          <cell r="L1920">
            <v>0</v>
          </cell>
          <cell r="M1920">
            <v>0</v>
          </cell>
          <cell r="N1920">
            <v>0</v>
          </cell>
          <cell r="O1920">
            <v>0</v>
          </cell>
          <cell r="P1920">
            <v>0</v>
          </cell>
          <cell r="Q1920">
            <v>0</v>
          </cell>
          <cell r="R1920">
            <v>0</v>
          </cell>
          <cell r="S1920" t="str">
            <v>D</v>
          </cell>
        </row>
        <row r="1921">
          <cell r="E1921">
            <v>2053</v>
          </cell>
          <cell r="F1921" t="str">
            <v>Baoying</v>
          </cell>
          <cell r="G1921" t="str">
            <v>032YBY</v>
          </cell>
          <cell r="H1921">
            <v>33.253999999999998</v>
          </cell>
          <cell r="I1921">
            <v>119.28</v>
          </cell>
          <cell r="J1921" t="str">
            <v>--D</v>
          </cell>
          <cell r="K1921" t="str">
            <v>D</v>
          </cell>
          <cell r="L1921">
            <v>0</v>
          </cell>
          <cell r="M1921">
            <v>0</v>
          </cell>
          <cell r="N1921">
            <v>0</v>
          </cell>
          <cell r="O1921">
            <v>0</v>
          </cell>
          <cell r="P1921">
            <v>0</v>
          </cell>
          <cell r="Q1921">
            <v>0</v>
          </cell>
          <cell r="R1921">
            <v>0</v>
          </cell>
          <cell r="S1921" t="str">
            <v>D</v>
          </cell>
        </row>
        <row r="1922">
          <cell r="E1922">
            <v>2054</v>
          </cell>
          <cell r="F1922" t="str">
            <v>Lianshui</v>
          </cell>
          <cell r="G1922" t="str">
            <v>032HLS</v>
          </cell>
          <cell r="H1922">
            <v>33.780999999999999</v>
          </cell>
          <cell r="I1922">
            <v>119.29900000000001</v>
          </cell>
          <cell r="J1922" t="str">
            <v>--D</v>
          </cell>
          <cell r="K1922" t="str">
            <v>D</v>
          </cell>
          <cell r="L1922">
            <v>0</v>
          </cell>
          <cell r="M1922">
            <v>0</v>
          </cell>
          <cell r="N1922">
            <v>0</v>
          </cell>
          <cell r="O1922">
            <v>0</v>
          </cell>
          <cell r="P1922">
            <v>0</v>
          </cell>
          <cell r="Q1922">
            <v>0</v>
          </cell>
          <cell r="R1922">
            <v>0</v>
          </cell>
          <cell r="S1922" t="str">
            <v>D</v>
          </cell>
        </row>
        <row r="1923">
          <cell r="E1923">
            <v>2055</v>
          </cell>
          <cell r="F1923" t="str">
            <v>Xiangshui</v>
          </cell>
          <cell r="G1923" t="str">
            <v>032YXS</v>
          </cell>
          <cell r="H1923">
            <v>34.192</v>
          </cell>
          <cell r="I1923">
            <v>119.589</v>
          </cell>
          <cell r="J1923" t="str">
            <v>--D</v>
          </cell>
          <cell r="K1923" t="str">
            <v>D</v>
          </cell>
          <cell r="L1923">
            <v>0</v>
          </cell>
          <cell r="M1923">
            <v>0</v>
          </cell>
          <cell r="N1923">
            <v>0</v>
          </cell>
          <cell r="O1923">
            <v>0</v>
          </cell>
          <cell r="P1923">
            <v>0</v>
          </cell>
          <cell r="Q1923">
            <v>0</v>
          </cell>
          <cell r="R1923">
            <v>0</v>
          </cell>
          <cell r="S1923" t="str">
            <v>D</v>
          </cell>
        </row>
        <row r="1924">
          <cell r="E1924">
            <v>2056</v>
          </cell>
          <cell r="F1924" t="str">
            <v>Dongtai</v>
          </cell>
          <cell r="G1924" t="str">
            <v>032YDT</v>
          </cell>
          <cell r="H1924">
            <v>32.85</v>
          </cell>
          <cell r="I1924">
            <v>120.319</v>
          </cell>
          <cell r="J1924" t="str">
            <v>--D</v>
          </cell>
          <cell r="K1924" t="str">
            <v>D</v>
          </cell>
          <cell r="L1924">
            <v>0</v>
          </cell>
          <cell r="M1924">
            <v>0</v>
          </cell>
          <cell r="N1924">
            <v>0</v>
          </cell>
          <cell r="O1924">
            <v>0</v>
          </cell>
          <cell r="P1924">
            <v>0</v>
          </cell>
          <cell r="Q1924">
            <v>0</v>
          </cell>
          <cell r="R1924">
            <v>0</v>
          </cell>
          <cell r="S1924" t="str">
            <v>D</v>
          </cell>
        </row>
        <row r="1925">
          <cell r="E1925">
            <v>2057</v>
          </cell>
          <cell r="F1925" t="str">
            <v>Qionggang</v>
          </cell>
          <cell r="G1925" t="str">
            <v>032YQG</v>
          </cell>
          <cell r="H1925">
            <v>32.781999999999996</v>
          </cell>
          <cell r="I1925">
            <v>120.77</v>
          </cell>
          <cell r="J1925" t="str">
            <v>--D</v>
          </cell>
          <cell r="K1925" t="str">
            <v>D</v>
          </cell>
          <cell r="L1925">
            <v>0</v>
          </cell>
          <cell r="M1925">
            <v>0</v>
          </cell>
          <cell r="N1925">
            <v>0</v>
          </cell>
          <cell r="O1925">
            <v>0</v>
          </cell>
          <cell r="P1925">
            <v>0</v>
          </cell>
          <cell r="Q1925">
            <v>0</v>
          </cell>
          <cell r="R1925">
            <v>0</v>
          </cell>
          <cell r="S1925" t="str">
            <v>D</v>
          </cell>
        </row>
        <row r="1926">
          <cell r="E1926">
            <v>2058</v>
          </cell>
          <cell r="F1926" t="str">
            <v>Changting</v>
          </cell>
          <cell r="G1926" t="str">
            <v>035CTT</v>
          </cell>
          <cell r="H1926">
            <v>25.83</v>
          </cell>
          <cell r="I1926">
            <v>116.351</v>
          </cell>
          <cell r="J1926" t="str">
            <v>--D</v>
          </cell>
          <cell r="K1926" t="str">
            <v>D</v>
          </cell>
          <cell r="L1926">
            <v>0</v>
          </cell>
          <cell r="M1926">
            <v>0</v>
          </cell>
          <cell r="N1926">
            <v>0</v>
          </cell>
          <cell r="O1926">
            <v>0</v>
          </cell>
          <cell r="P1926">
            <v>0</v>
          </cell>
          <cell r="Q1926">
            <v>0</v>
          </cell>
          <cell r="R1926">
            <v>0</v>
          </cell>
          <cell r="S1926" t="str">
            <v>D</v>
          </cell>
        </row>
        <row r="1927">
          <cell r="E1927">
            <v>2059</v>
          </cell>
          <cell r="F1927" t="str">
            <v>Dongming</v>
          </cell>
          <cell r="G1927" t="str">
            <v>037DMT</v>
          </cell>
          <cell r="H1927">
            <v>35.316000000000003</v>
          </cell>
          <cell r="I1927">
            <v>115.21</v>
          </cell>
          <cell r="J1927" t="str">
            <v>--D</v>
          </cell>
          <cell r="K1927" t="str">
            <v>D</v>
          </cell>
          <cell r="L1927">
            <v>0</v>
          </cell>
          <cell r="M1927">
            <v>0</v>
          </cell>
          <cell r="N1927">
            <v>0</v>
          </cell>
          <cell r="O1927">
            <v>0</v>
          </cell>
          <cell r="P1927">
            <v>0</v>
          </cell>
          <cell r="Q1927">
            <v>0</v>
          </cell>
          <cell r="R1927">
            <v>0</v>
          </cell>
          <cell r="S1927" t="str">
            <v>D</v>
          </cell>
        </row>
        <row r="1928">
          <cell r="E1928">
            <v>2060</v>
          </cell>
          <cell r="F1928" t="str">
            <v>Daotian</v>
          </cell>
          <cell r="G1928" t="str">
            <v>037DTT</v>
          </cell>
          <cell r="H1928">
            <v>36.82</v>
          </cell>
          <cell r="I1928">
            <v>118.901</v>
          </cell>
          <cell r="J1928" t="str">
            <v>--D</v>
          </cell>
          <cell r="K1928" t="str">
            <v>D</v>
          </cell>
          <cell r="L1928">
            <v>0</v>
          </cell>
          <cell r="M1928">
            <v>0</v>
          </cell>
          <cell r="N1928">
            <v>0</v>
          </cell>
          <cell r="O1928">
            <v>0</v>
          </cell>
          <cell r="P1928">
            <v>0</v>
          </cell>
          <cell r="Q1928">
            <v>0</v>
          </cell>
          <cell r="R1928">
            <v>0</v>
          </cell>
          <cell r="S1928" t="str">
            <v>D</v>
          </cell>
        </row>
        <row r="1929">
          <cell r="E1929">
            <v>2061</v>
          </cell>
          <cell r="F1929" t="str">
            <v>Linqingtai</v>
          </cell>
          <cell r="G1929" t="str">
            <v>037LQT</v>
          </cell>
          <cell r="H1929">
            <v>36.826999999999998</v>
          </cell>
          <cell r="I1929">
            <v>115.71</v>
          </cell>
          <cell r="J1929" t="str">
            <v>--D</v>
          </cell>
          <cell r="K1929" t="str">
            <v>D</v>
          </cell>
          <cell r="L1929">
            <v>0</v>
          </cell>
          <cell r="M1929">
            <v>0</v>
          </cell>
          <cell r="N1929">
            <v>0</v>
          </cell>
          <cell r="O1929">
            <v>0</v>
          </cell>
          <cell r="P1929">
            <v>0</v>
          </cell>
          <cell r="Q1929">
            <v>0</v>
          </cell>
          <cell r="R1929">
            <v>0</v>
          </cell>
          <cell r="S1929" t="str">
            <v>D</v>
          </cell>
        </row>
        <row r="1930">
          <cell r="E1930">
            <v>2062</v>
          </cell>
          <cell r="F1930" t="str">
            <v>Liutongtai</v>
          </cell>
          <cell r="G1930" t="str">
            <v>037LTT</v>
          </cell>
          <cell r="H1930">
            <v>36.942999999999998</v>
          </cell>
          <cell r="I1930">
            <v>119.39100000000001</v>
          </cell>
          <cell r="J1930" t="str">
            <v>--D</v>
          </cell>
          <cell r="K1930" t="str">
            <v>D</v>
          </cell>
          <cell r="L1930">
            <v>0</v>
          </cell>
          <cell r="M1930">
            <v>0</v>
          </cell>
          <cell r="N1930">
            <v>0</v>
          </cell>
          <cell r="O1930">
            <v>0</v>
          </cell>
          <cell r="P1930">
            <v>0</v>
          </cell>
          <cell r="Q1930">
            <v>0</v>
          </cell>
          <cell r="R1930">
            <v>0</v>
          </cell>
          <cell r="S1930" t="str">
            <v>D</v>
          </cell>
        </row>
        <row r="1931">
          <cell r="E1931">
            <v>2063</v>
          </cell>
          <cell r="F1931" t="str">
            <v>Shanglin</v>
          </cell>
          <cell r="G1931" t="str">
            <v>037SHL</v>
          </cell>
          <cell r="H1931">
            <v>36.542999999999999</v>
          </cell>
          <cell r="I1931">
            <v>118.69</v>
          </cell>
          <cell r="J1931" t="str">
            <v>--D</v>
          </cell>
          <cell r="K1931" t="str">
            <v>D</v>
          </cell>
          <cell r="L1931">
            <v>0</v>
          </cell>
          <cell r="M1931">
            <v>0</v>
          </cell>
          <cell r="N1931">
            <v>0</v>
          </cell>
          <cell r="O1931">
            <v>0</v>
          </cell>
          <cell r="P1931">
            <v>0</v>
          </cell>
          <cell r="Q1931">
            <v>0</v>
          </cell>
          <cell r="R1931">
            <v>0</v>
          </cell>
          <cell r="S1931" t="str">
            <v>C</v>
          </cell>
        </row>
        <row r="1932">
          <cell r="E1932">
            <v>2064</v>
          </cell>
          <cell r="F1932" t="str">
            <v>Shenxian</v>
          </cell>
          <cell r="G1932" t="str">
            <v>037SHX</v>
          </cell>
          <cell r="H1932">
            <v>36.25</v>
          </cell>
          <cell r="I1932">
            <v>115.67100000000001</v>
          </cell>
          <cell r="J1932" t="str">
            <v>--D</v>
          </cell>
          <cell r="K1932" t="str">
            <v>D</v>
          </cell>
          <cell r="L1932">
            <v>0</v>
          </cell>
          <cell r="M1932">
            <v>0</v>
          </cell>
          <cell r="N1932">
            <v>0</v>
          </cell>
          <cell r="O1932">
            <v>0</v>
          </cell>
          <cell r="P1932">
            <v>0</v>
          </cell>
          <cell r="Q1932">
            <v>0</v>
          </cell>
          <cell r="R1932">
            <v>0</v>
          </cell>
          <cell r="S1932" t="str">
            <v>D</v>
          </cell>
        </row>
        <row r="1933">
          <cell r="E1933">
            <v>2065</v>
          </cell>
          <cell r="F1933" t="str">
            <v>Binzhou</v>
          </cell>
          <cell r="G1933" t="str">
            <v>037BZH</v>
          </cell>
          <cell r="H1933">
            <v>37.372999999999998</v>
          </cell>
          <cell r="I1933">
            <v>117.95099999999999</v>
          </cell>
          <cell r="J1933" t="str">
            <v>--D</v>
          </cell>
          <cell r="K1933" t="str">
            <v>D</v>
          </cell>
          <cell r="L1933">
            <v>0</v>
          </cell>
          <cell r="M1933">
            <v>0</v>
          </cell>
          <cell r="N1933">
            <v>0</v>
          </cell>
          <cell r="O1933">
            <v>0</v>
          </cell>
          <cell r="P1933">
            <v>0</v>
          </cell>
          <cell r="Q1933">
            <v>0</v>
          </cell>
          <cell r="R1933">
            <v>0</v>
          </cell>
          <cell r="S1933" t="str">
            <v>D</v>
          </cell>
        </row>
        <row r="1934">
          <cell r="E1934">
            <v>2066</v>
          </cell>
          <cell r="F1934" t="str">
            <v>Zhencheng</v>
          </cell>
          <cell r="G1934" t="str">
            <v>037JCH</v>
          </cell>
          <cell r="H1934">
            <v>35.594999999999999</v>
          </cell>
          <cell r="I1934">
            <v>115.491</v>
          </cell>
          <cell r="J1934" t="str">
            <v>--D</v>
          </cell>
          <cell r="K1934" t="str">
            <v>D</v>
          </cell>
          <cell r="L1934">
            <v>0</v>
          </cell>
          <cell r="M1934">
            <v>0</v>
          </cell>
          <cell r="N1934">
            <v>0</v>
          </cell>
          <cell r="O1934">
            <v>0</v>
          </cell>
          <cell r="P1934">
            <v>0</v>
          </cell>
          <cell r="Q1934">
            <v>0</v>
          </cell>
          <cell r="R1934">
            <v>0</v>
          </cell>
          <cell r="S1934" t="str">
            <v>D</v>
          </cell>
        </row>
        <row r="1935">
          <cell r="E1935">
            <v>2067</v>
          </cell>
          <cell r="F1935" t="str">
            <v>Anyang</v>
          </cell>
          <cell r="G1935" t="str">
            <v>041AYT</v>
          </cell>
          <cell r="H1935">
            <v>36.093000000000004</v>
          </cell>
          <cell r="I1935">
            <v>114.28100000000001</v>
          </cell>
          <cell r="J1935" t="str">
            <v>--D</v>
          </cell>
          <cell r="K1935" t="str">
            <v>D</v>
          </cell>
          <cell r="L1935">
            <v>0</v>
          </cell>
          <cell r="M1935">
            <v>0</v>
          </cell>
          <cell r="N1935">
            <v>0</v>
          </cell>
          <cell r="O1935">
            <v>0</v>
          </cell>
          <cell r="P1935">
            <v>0</v>
          </cell>
          <cell r="Q1935">
            <v>0</v>
          </cell>
          <cell r="R1935">
            <v>0</v>
          </cell>
          <cell r="S1935" t="str">
            <v>D</v>
          </cell>
        </row>
        <row r="1936">
          <cell r="E1936">
            <v>2068</v>
          </cell>
          <cell r="F1936" t="str">
            <v>Xinxiang - A</v>
          </cell>
          <cell r="G1936" t="str">
            <v>041XXT</v>
          </cell>
          <cell r="H1936">
            <v>35.078000000000003</v>
          </cell>
          <cell r="I1936">
            <v>113.93899999999999</v>
          </cell>
          <cell r="J1936" t="str">
            <v>--D</v>
          </cell>
          <cell r="K1936" t="str">
            <v>D</v>
          </cell>
          <cell r="L1936">
            <v>0</v>
          </cell>
          <cell r="M1936">
            <v>0</v>
          </cell>
          <cell r="N1936">
            <v>0</v>
          </cell>
          <cell r="O1936">
            <v>0</v>
          </cell>
          <cell r="P1936">
            <v>0</v>
          </cell>
          <cell r="Q1936">
            <v>0</v>
          </cell>
          <cell r="R1936">
            <v>0</v>
          </cell>
          <cell r="S1936" t="str">
            <v>D</v>
          </cell>
        </row>
        <row r="1937">
          <cell r="E1937">
            <v>2069</v>
          </cell>
          <cell r="F1937" t="str">
            <v>Yanjin</v>
          </cell>
          <cell r="G1937" t="str">
            <v>041YJT</v>
          </cell>
          <cell r="H1937">
            <v>35.155999999999999</v>
          </cell>
          <cell r="I1937">
            <v>114.209</v>
          </cell>
          <cell r="J1937" t="str">
            <v>--D</v>
          </cell>
          <cell r="K1937" t="str">
            <v>D</v>
          </cell>
          <cell r="L1937">
            <v>0</v>
          </cell>
          <cell r="M1937">
            <v>0</v>
          </cell>
          <cell r="N1937">
            <v>0</v>
          </cell>
          <cell r="O1937">
            <v>0</v>
          </cell>
          <cell r="P1937">
            <v>0</v>
          </cell>
          <cell r="Q1937">
            <v>0</v>
          </cell>
          <cell r="R1937">
            <v>0</v>
          </cell>
          <cell r="S1937" t="str">
            <v>D</v>
          </cell>
        </row>
        <row r="1938">
          <cell r="E1938">
            <v>2070</v>
          </cell>
          <cell r="F1938" t="str">
            <v>Zhengzhou</v>
          </cell>
          <cell r="G1938" t="str">
            <v>041ZZT</v>
          </cell>
          <cell r="H1938">
            <v>34.715000000000003</v>
          </cell>
          <cell r="I1938">
            <v>113.601</v>
          </cell>
          <cell r="J1938" t="str">
            <v>--D</v>
          </cell>
          <cell r="K1938" t="str">
            <v>D</v>
          </cell>
          <cell r="L1938">
            <v>0</v>
          </cell>
          <cell r="M1938">
            <v>0</v>
          </cell>
          <cell r="N1938">
            <v>0</v>
          </cell>
          <cell r="O1938">
            <v>0</v>
          </cell>
          <cell r="P1938">
            <v>0</v>
          </cell>
          <cell r="Q1938">
            <v>0</v>
          </cell>
          <cell r="R1938">
            <v>0</v>
          </cell>
          <cell r="S1938" t="str">
            <v>D</v>
          </cell>
        </row>
        <row r="1939">
          <cell r="E1939">
            <v>2071</v>
          </cell>
          <cell r="F1939" t="str">
            <v>Xinxu</v>
          </cell>
          <cell r="G1939" t="str">
            <v>044XIX</v>
          </cell>
          <cell r="H1939">
            <v>22.895</v>
          </cell>
          <cell r="I1939">
            <v>114.32899999999999</v>
          </cell>
          <cell r="J1939" t="str">
            <v>--D</v>
          </cell>
          <cell r="K1939" t="str">
            <v>D</v>
          </cell>
          <cell r="L1939">
            <v>0</v>
          </cell>
          <cell r="M1939">
            <v>0</v>
          </cell>
          <cell r="N1939">
            <v>0</v>
          </cell>
          <cell r="O1939">
            <v>0</v>
          </cell>
          <cell r="P1939">
            <v>0</v>
          </cell>
          <cell r="Q1939">
            <v>0</v>
          </cell>
          <cell r="R1939">
            <v>0</v>
          </cell>
          <cell r="S1939" t="str">
            <v>D</v>
          </cell>
        </row>
        <row r="1940">
          <cell r="E1940">
            <v>2072</v>
          </cell>
          <cell r="F1940" t="str">
            <v>Ludian</v>
          </cell>
          <cell r="G1940" t="str">
            <v>053LDX</v>
          </cell>
          <cell r="H1940">
            <v>27.175999999999998</v>
          </cell>
          <cell r="I1940">
            <v>103.54900000000001</v>
          </cell>
          <cell r="J1940" t="str">
            <v>--D</v>
          </cell>
          <cell r="K1940" t="str">
            <v>D</v>
          </cell>
          <cell r="L1940">
            <v>0</v>
          </cell>
          <cell r="M1940">
            <v>0</v>
          </cell>
          <cell r="N1940">
            <v>0</v>
          </cell>
          <cell r="O1940">
            <v>0</v>
          </cell>
          <cell r="P1940">
            <v>0</v>
          </cell>
          <cell r="Q1940">
            <v>0</v>
          </cell>
          <cell r="R1940">
            <v>0</v>
          </cell>
          <cell r="S1940" t="str">
            <v>D</v>
          </cell>
        </row>
        <row r="1941">
          <cell r="E1941">
            <v>2073</v>
          </cell>
          <cell r="F1941" t="str">
            <v>Yongshan</v>
          </cell>
          <cell r="G1941" t="str">
            <v>053YSX</v>
          </cell>
          <cell r="H1941">
            <v>28.222999999999999</v>
          </cell>
          <cell r="I1941">
            <v>103.64</v>
          </cell>
          <cell r="J1941" t="str">
            <v>--A</v>
          </cell>
          <cell r="K1941" t="str">
            <v>A</v>
          </cell>
          <cell r="L1941">
            <v>0</v>
          </cell>
          <cell r="M1941">
            <v>0</v>
          </cell>
          <cell r="N1941">
            <v>0</v>
          </cell>
          <cell r="O1941">
            <v>0</v>
          </cell>
          <cell r="P1941">
            <v>0</v>
          </cell>
          <cell r="Q1941">
            <v>0</v>
          </cell>
          <cell r="R1941">
            <v>0</v>
          </cell>
          <cell r="S1941" t="str">
            <v>C</v>
          </cell>
        </row>
        <row r="1942">
          <cell r="E1942">
            <v>2074</v>
          </cell>
          <cell r="F1942" t="str">
            <v>Puer</v>
          </cell>
          <cell r="G1942" t="str">
            <v>053YPE</v>
          </cell>
          <cell r="H1942">
            <v>28.233000000000001</v>
          </cell>
          <cell r="I1942">
            <v>104.15</v>
          </cell>
          <cell r="J1942" t="str">
            <v>--A</v>
          </cell>
          <cell r="K1942" t="str">
            <v>A</v>
          </cell>
          <cell r="L1942">
            <v>0</v>
          </cell>
          <cell r="M1942">
            <v>0</v>
          </cell>
          <cell r="N1942">
            <v>0</v>
          </cell>
          <cell r="O1942">
            <v>0</v>
          </cell>
          <cell r="P1942">
            <v>0</v>
          </cell>
          <cell r="Q1942">
            <v>0</v>
          </cell>
          <cell r="R1942">
            <v>0</v>
          </cell>
          <cell r="S1942" t="str">
            <v>C</v>
          </cell>
        </row>
        <row r="1943">
          <cell r="E1943">
            <v>2075</v>
          </cell>
          <cell r="F1943" t="str">
            <v>Shuizhu</v>
          </cell>
          <cell r="G1943" t="str">
            <v>053YSZ</v>
          </cell>
          <cell r="H1943">
            <v>27.95</v>
          </cell>
          <cell r="I1943">
            <v>103.669</v>
          </cell>
          <cell r="J1943" t="str">
            <v>--AB</v>
          </cell>
          <cell r="K1943" t="str">
            <v>AB</v>
          </cell>
          <cell r="L1943">
            <v>0</v>
          </cell>
          <cell r="M1943">
            <v>0</v>
          </cell>
          <cell r="N1943">
            <v>0</v>
          </cell>
          <cell r="O1943">
            <v>0</v>
          </cell>
          <cell r="P1943">
            <v>0</v>
          </cell>
          <cell r="Q1943">
            <v>0</v>
          </cell>
          <cell r="R1943">
            <v>0</v>
          </cell>
          <cell r="S1943" t="str">
            <v>C</v>
          </cell>
        </row>
        <row r="1944">
          <cell r="E1944">
            <v>2076</v>
          </cell>
          <cell r="F1944" t="str">
            <v>Suijiang</v>
          </cell>
          <cell r="G1944" t="str">
            <v>053SJX</v>
          </cell>
          <cell r="H1944">
            <v>28.588000000000001</v>
          </cell>
          <cell r="I1944">
            <v>103.93899999999999</v>
          </cell>
          <cell r="J1944" t="str">
            <v>--AB</v>
          </cell>
          <cell r="K1944" t="str">
            <v>AB</v>
          </cell>
          <cell r="L1944">
            <v>0</v>
          </cell>
          <cell r="M1944">
            <v>0</v>
          </cell>
          <cell r="N1944">
            <v>0</v>
          </cell>
          <cell r="O1944">
            <v>0</v>
          </cell>
          <cell r="P1944">
            <v>0</v>
          </cell>
          <cell r="Q1944">
            <v>0</v>
          </cell>
          <cell r="R1944">
            <v>0</v>
          </cell>
          <cell r="S1944" t="str">
            <v>C</v>
          </cell>
        </row>
        <row r="1945">
          <cell r="E1945">
            <v>2077</v>
          </cell>
          <cell r="F1945" t="str">
            <v>Huxian</v>
          </cell>
          <cell r="G1945" t="str">
            <v>061HXI</v>
          </cell>
          <cell r="H1945">
            <v>34.119</v>
          </cell>
          <cell r="I1945">
            <v>108.601</v>
          </cell>
          <cell r="J1945" t="str">
            <v>--D</v>
          </cell>
          <cell r="K1945" t="str">
            <v>D</v>
          </cell>
          <cell r="L1945">
            <v>0</v>
          </cell>
          <cell r="M1945">
            <v>0</v>
          </cell>
          <cell r="N1945">
            <v>0</v>
          </cell>
          <cell r="O1945">
            <v>0</v>
          </cell>
          <cell r="P1945">
            <v>0</v>
          </cell>
          <cell r="Q1945">
            <v>0</v>
          </cell>
          <cell r="R1945">
            <v>0</v>
          </cell>
          <cell r="S1945" t="str">
            <v>D</v>
          </cell>
        </row>
        <row r="1946">
          <cell r="E1946">
            <v>2078</v>
          </cell>
          <cell r="F1946" t="str">
            <v>Chang'an</v>
          </cell>
          <cell r="G1946" t="str">
            <v>061CHA</v>
          </cell>
          <cell r="H1946">
            <v>34.021000000000001</v>
          </cell>
          <cell r="I1946">
            <v>108.911</v>
          </cell>
          <cell r="J1946" t="str">
            <v>--A</v>
          </cell>
          <cell r="K1946" t="str">
            <v>A</v>
          </cell>
          <cell r="L1946">
            <v>0</v>
          </cell>
          <cell r="M1946">
            <v>0</v>
          </cell>
          <cell r="N1946">
            <v>0</v>
          </cell>
          <cell r="O1946">
            <v>0</v>
          </cell>
          <cell r="P1946">
            <v>0</v>
          </cell>
          <cell r="Q1946">
            <v>0</v>
          </cell>
          <cell r="R1946">
            <v>0</v>
          </cell>
          <cell r="S1946" t="str">
            <v>C</v>
          </cell>
        </row>
        <row r="1947">
          <cell r="E1947">
            <v>2079</v>
          </cell>
          <cell r="F1947" t="str">
            <v>Heyang</v>
          </cell>
          <cell r="G1947" t="str">
            <v>061HEY</v>
          </cell>
          <cell r="H1947">
            <v>35.232999999999997</v>
          </cell>
          <cell r="I1947">
            <v>110.19</v>
          </cell>
          <cell r="J1947" t="str">
            <v>--D</v>
          </cell>
          <cell r="K1947" t="str">
            <v>D</v>
          </cell>
          <cell r="L1947">
            <v>0</v>
          </cell>
          <cell r="M1947">
            <v>0</v>
          </cell>
          <cell r="N1947">
            <v>0</v>
          </cell>
          <cell r="O1947">
            <v>0</v>
          </cell>
          <cell r="P1947">
            <v>0</v>
          </cell>
          <cell r="Q1947">
            <v>0</v>
          </cell>
          <cell r="R1947">
            <v>0</v>
          </cell>
          <cell r="S1947" t="str">
            <v>D</v>
          </cell>
        </row>
        <row r="1948">
          <cell r="E1948">
            <v>2080</v>
          </cell>
          <cell r="F1948" t="str">
            <v>Longxian</v>
          </cell>
          <cell r="G1948" t="str">
            <v>061LOX</v>
          </cell>
          <cell r="H1948">
            <v>34.902999999999999</v>
          </cell>
          <cell r="I1948">
            <v>106.821</v>
          </cell>
          <cell r="J1948" t="str">
            <v>--D</v>
          </cell>
          <cell r="K1948" t="str">
            <v>D</v>
          </cell>
          <cell r="L1948">
            <v>0</v>
          </cell>
          <cell r="M1948">
            <v>0</v>
          </cell>
          <cell r="N1948">
            <v>0</v>
          </cell>
          <cell r="O1948">
            <v>0</v>
          </cell>
          <cell r="P1948">
            <v>0</v>
          </cell>
          <cell r="Q1948">
            <v>0</v>
          </cell>
          <cell r="R1948">
            <v>0</v>
          </cell>
          <cell r="S1948" t="str">
            <v>C</v>
          </cell>
        </row>
        <row r="1949">
          <cell r="E1949">
            <v>2081</v>
          </cell>
          <cell r="F1949" t="str">
            <v>Chencang</v>
          </cell>
          <cell r="G1949" t="str">
            <v>061CHC</v>
          </cell>
          <cell r="H1949">
            <v>34.331000000000003</v>
          </cell>
          <cell r="I1949">
            <v>107.4</v>
          </cell>
          <cell r="J1949" t="str">
            <v>--D</v>
          </cell>
          <cell r="K1949" t="str">
            <v>D</v>
          </cell>
          <cell r="L1949">
            <v>0</v>
          </cell>
          <cell r="M1949">
            <v>0</v>
          </cell>
          <cell r="N1949">
            <v>0</v>
          </cell>
          <cell r="O1949">
            <v>0</v>
          </cell>
          <cell r="P1949">
            <v>0</v>
          </cell>
          <cell r="Q1949">
            <v>0</v>
          </cell>
          <cell r="R1949">
            <v>0</v>
          </cell>
          <cell r="S1949" t="str">
            <v>D</v>
          </cell>
        </row>
        <row r="1950">
          <cell r="E1950">
            <v>2082</v>
          </cell>
          <cell r="F1950" t="str">
            <v>Yangling</v>
          </cell>
          <cell r="G1950" t="str">
            <v>061YAL</v>
          </cell>
          <cell r="H1950">
            <v>34.284999999999997</v>
          </cell>
          <cell r="I1950">
            <v>108.06100000000001</v>
          </cell>
          <cell r="J1950" t="str">
            <v>--D</v>
          </cell>
          <cell r="K1950" t="str">
            <v>D</v>
          </cell>
          <cell r="L1950">
            <v>0</v>
          </cell>
          <cell r="M1950">
            <v>0</v>
          </cell>
          <cell r="N1950">
            <v>0</v>
          </cell>
          <cell r="O1950">
            <v>0</v>
          </cell>
          <cell r="P1950">
            <v>0</v>
          </cell>
          <cell r="Q1950">
            <v>0</v>
          </cell>
          <cell r="R1950">
            <v>0</v>
          </cell>
          <cell r="S1950" t="str">
            <v>D</v>
          </cell>
        </row>
        <row r="1951">
          <cell r="E1951">
            <v>2083</v>
          </cell>
          <cell r="F1951" t="str">
            <v>Zhouzhi</v>
          </cell>
          <cell r="G1951" t="str">
            <v>061ZHZ</v>
          </cell>
          <cell r="H1951">
            <v>34.045999999999999</v>
          </cell>
          <cell r="I1951">
            <v>108.32899999999999</v>
          </cell>
          <cell r="J1951" t="str">
            <v>--A</v>
          </cell>
          <cell r="K1951" t="str">
            <v>A</v>
          </cell>
          <cell r="L1951">
            <v>0</v>
          </cell>
          <cell r="M1951">
            <v>0</v>
          </cell>
          <cell r="N1951">
            <v>0</v>
          </cell>
          <cell r="O1951">
            <v>0</v>
          </cell>
          <cell r="P1951">
            <v>0</v>
          </cell>
          <cell r="Q1951">
            <v>0</v>
          </cell>
          <cell r="R1951">
            <v>0</v>
          </cell>
          <cell r="S1951" t="str">
            <v>C</v>
          </cell>
        </row>
        <row r="1952">
          <cell r="E1952">
            <v>2084</v>
          </cell>
          <cell r="F1952" t="str">
            <v>Lindian</v>
          </cell>
          <cell r="G1952" t="str">
            <v>061LID</v>
          </cell>
          <cell r="H1952">
            <v>34.734999999999999</v>
          </cell>
          <cell r="I1952">
            <v>109.35</v>
          </cell>
          <cell r="J1952" t="str">
            <v>--D</v>
          </cell>
          <cell r="K1952" t="str">
            <v>D</v>
          </cell>
          <cell r="L1952">
            <v>0</v>
          </cell>
          <cell r="M1952">
            <v>0</v>
          </cell>
          <cell r="N1952">
            <v>0</v>
          </cell>
          <cell r="O1952">
            <v>0</v>
          </cell>
          <cell r="P1952">
            <v>0</v>
          </cell>
          <cell r="Q1952">
            <v>0</v>
          </cell>
          <cell r="R1952">
            <v>0</v>
          </cell>
          <cell r="S1952" t="str">
            <v>D</v>
          </cell>
        </row>
        <row r="1953">
          <cell r="E1953">
            <v>2085</v>
          </cell>
          <cell r="F1953" t="str">
            <v>Jingyang</v>
          </cell>
          <cell r="G1953" t="str">
            <v>061JIY</v>
          </cell>
          <cell r="H1953">
            <v>34.520000000000003</v>
          </cell>
          <cell r="I1953">
            <v>108.831</v>
          </cell>
          <cell r="J1953" t="str">
            <v>--D</v>
          </cell>
          <cell r="K1953" t="str">
            <v>D</v>
          </cell>
          <cell r="L1953">
            <v>0</v>
          </cell>
          <cell r="M1953">
            <v>0</v>
          </cell>
          <cell r="N1953">
            <v>0</v>
          </cell>
          <cell r="O1953">
            <v>0</v>
          </cell>
          <cell r="P1953">
            <v>0</v>
          </cell>
          <cell r="Q1953">
            <v>0</v>
          </cell>
          <cell r="R1953">
            <v>0</v>
          </cell>
          <cell r="S1953" t="str">
            <v>D</v>
          </cell>
        </row>
        <row r="1954">
          <cell r="E1954">
            <v>2086</v>
          </cell>
          <cell r="F1954" t="str">
            <v>Weinan</v>
          </cell>
          <cell r="G1954" t="str">
            <v>061WEN</v>
          </cell>
          <cell r="H1954">
            <v>34.518000000000001</v>
          </cell>
          <cell r="I1954">
            <v>109.499</v>
          </cell>
          <cell r="J1954" t="str">
            <v>--D</v>
          </cell>
          <cell r="K1954" t="str">
            <v>D</v>
          </cell>
          <cell r="L1954">
            <v>0</v>
          </cell>
          <cell r="M1954">
            <v>0</v>
          </cell>
          <cell r="N1954">
            <v>0</v>
          </cell>
          <cell r="O1954">
            <v>0</v>
          </cell>
          <cell r="P1954">
            <v>0</v>
          </cell>
          <cell r="Q1954">
            <v>0</v>
          </cell>
          <cell r="R1954">
            <v>0</v>
          </cell>
          <cell r="S1954" t="str">
            <v>D</v>
          </cell>
        </row>
        <row r="1955">
          <cell r="E1955">
            <v>2087</v>
          </cell>
          <cell r="F1955" t="str">
            <v>Tangyu</v>
          </cell>
          <cell r="G1955" t="str">
            <v>061TAY</v>
          </cell>
          <cell r="H1955">
            <v>34.140999999999998</v>
          </cell>
          <cell r="I1955">
            <v>107.90900000000001</v>
          </cell>
          <cell r="J1955" t="str">
            <v>--A</v>
          </cell>
          <cell r="K1955" t="str">
            <v>A</v>
          </cell>
          <cell r="L1955">
            <v>0</v>
          </cell>
          <cell r="M1955">
            <v>0</v>
          </cell>
          <cell r="N1955">
            <v>0</v>
          </cell>
          <cell r="O1955">
            <v>0</v>
          </cell>
          <cell r="P1955">
            <v>0</v>
          </cell>
          <cell r="Q1955">
            <v>0</v>
          </cell>
          <cell r="R1955">
            <v>0</v>
          </cell>
          <cell r="S1955" t="str">
            <v>C</v>
          </cell>
        </row>
        <row r="1956">
          <cell r="E1956">
            <v>2088</v>
          </cell>
          <cell r="F1956" t="str">
            <v>Qianyang</v>
          </cell>
          <cell r="G1956" t="str">
            <v>061QIY</v>
          </cell>
          <cell r="H1956">
            <v>34.658000000000001</v>
          </cell>
          <cell r="I1956">
            <v>107.14</v>
          </cell>
          <cell r="J1956" t="str">
            <v>--A</v>
          </cell>
          <cell r="K1956" t="str">
            <v>A</v>
          </cell>
          <cell r="L1956">
            <v>0</v>
          </cell>
          <cell r="M1956">
            <v>0</v>
          </cell>
          <cell r="N1956">
            <v>0</v>
          </cell>
          <cell r="O1956">
            <v>0</v>
          </cell>
          <cell r="P1956">
            <v>0</v>
          </cell>
          <cell r="Q1956">
            <v>0</v>
          </cell>
          <cell r="R1956">
            <v>0</v>
          </cell>
          <cell r="S1956" t="str">
            <v>C</v>
          </cell>
        </row>
        <row r="1957">
          <cell r="E1957">
            <v>2089</v>
          </cell>
          <cell r="F1957" t="str">
            <v>Pucheng</v>
          </cell>
          <cell r="G1957" t="str">
            <v>061PUC</v>
          </cell>
          <cell r="H1957">
            <v>34.945</v>
          </cell>
          <cell r="I1957">
            <v>109.56</v>
          </cell>
          <cell r="J1957" t="str">
            <v>--D</v>
          </cell>
          <cell r="K1957" t="str">
            <v>D</v>
          </cell>
          <cell r="L1957">
            <v>0</v>
          </cell>
          <cell r="M1957">
            <v>0</v>
          </cell>
          <cell r="N1957">
            <v>0</v>
          </cell>
          <cell r="O1957">
            <v>0</v>
          </cell>
          <cell r="P1957">
            <v>0</v>
          </cell>
          <cell r="Q1957">
            <v>0</v>
          </cell>
          <cell r="R1957">
            <v>0</v>
          </cell>
          <cell r="S1957" t="str">
            <v>D</v>
          </cell>
        </row>
        <row r="1958">
          <cell r="E1958">
            <v>2090</v>
          </cell>
          <cell r="F1958" t="str">
            <v>Xianyang</v>
          </cell>
          <cell r="G1958" t="str">
            <v>061XIY</v>
          </cell>
          <cell r="H1958">
            <v>34.341000000000001</v>
          </cell>
          <cell r="I1958">
            <v>108.691</v>
          </cell>
          <cell r="J1958" t="str">
            <v>--D</v>
          </cell>
          <cell r="K1958" t="str">
            <v>D</v>
          </cell>
          <cell r="L1958">
            <v>0</v>
          </cell>
          <cell r="M1958">
            <v>0</v>
          </cell>
          <cell r="N1958">
            <v>0</v>
          </cell>
          <cell r="O1958">
            <v>0</v>
          </cell>
          <cell r="P1958">
            <v>0</v>
          </cell>
          <cell r="Q1958">
            <v>0</v>
          </cell>
          <cell r="R1958">
            <v>0</v>
          </cell>
          <cell r="S1958" t="str">
            <v>D</v>
          </cell>
        </row>
        <row r="1959">
          <cell r="E1959">
            <v>2091</v>
          </cell>
          <cell r="F1959" t="str">
            <v>Gaoling</v>
          </cell>
          <cell r="G1959" t="str">
            <v>061GAL</v>
          </cell>
          <cell r="H1959">
            <v>34.534999999999997</v>
          </cell>
          <cell r="I1959">
            <v>109.081</v>
          </cell>
          <cell r="J1959" t="str">
            <v>--D</v>
          </cell>
          <cell r="K1959" t="str">
            <v>D</v>
          </cell>
          <cell r="L1959">
            <v>0</v>
          </cell>
          <cell r="M1959">
            <v>0</v>
          </cell>
          <cell r="N1959">
            <v>0</v>
          </cell>
          <cell r="O1959">
            <v>0</v>
          </cell>
          <cell r="P1959">
            <v>0</v>
          </cell>
          <cell r="Q1959">
            <v>0</v>
          </cell>
          <cell r="R1959">
            <v>0</v>
          </cell>
          <cell r="S1959" t="str">
            <v>D</v>
          </cell>
        </row>
        <row r="1960">
          <cell r="E1960">
            <v>2092</v>
          </cell>
          <cell r="F1960" t="str">
            <v>Dali</v>
          </cell>
          <cell r="G1960" t="str">
            <v>061DAL</v>
          </cell>
          <cell r="H1960">
            <v>34.819000000000003</v>
          </cell>
          <cell r="I1960">
            <v>109.941</v>
          </cell>
          <cell r="J1960" t="str">
            <v>--D</v>
          </cell>
          <cell r="K1960" t="str">
            <v>D</v>
          </cell>
          <cell r="L1960">
            <v>0</v>
          </cell>
          <cell r="M1960">
            <v>0</v>
          </cell>
          <cell r="N1960">
            <v>0</v>
          </cell>
          <cell r="O1960">
            <v>0</v>
          </cell>
          <cell r="P1960">
            <v>0</v>
          </cell>
          <cell r="Q1960">
            <v>0</v>
          </cell>
          <cell r="R1960">
            <v>0</v>
          </cell>
          <cell r="S1960" t="str">
            <v>D</v>
          </cell>
        </row>
        <row r="1961">
          <cell r="E1961">
            <v>2093</v>
          </cell>
          <cell r="F1961" t="str">
            <v>Caotan</v>
          </cell>
          <cell r="G1961" t="str">
            <v>061CAT</v>
          </cell>
          <cell r="H1961">
            <v>34.389000000000003</v>
          </cell>
          <cell r="I1961">
            <v>108.96</v>
          </cell>
          <cell r="J1961" t="str">
            <v>--D</v>
          </cell>
          <cell r="K1961" t="str">
            <v>D</v>
          </cell>
          <cell r="L1961">
            <v>0</v>
          </cell>
          <cell r="M1961">
            <v>0</v>
          </cell>
          <cell r="N1961">
            <v>0</v>
          </cell>
          <cell r="O1961">
            <v>0</v>
          </cell>
          <cell r="P1961">
            <v>0</v>
          </cell>
          <cell r="Q1961">
            <v>0</v>
          </cell>
          <cell r="R1961">
            <v>0</v>
          </cell>
          <cell r="S1961" t="str">
            <v>D</v>
          </cell>
        </row>
        <row r="1962">
          <cell r="E1962">
            <v>2094</v>
          </cell>
          <cell r="F1962" t="str">
            <v>Yanliang</v>
          </cell>
          <cell r="G1962" t="str">
            <v>061YAL</v>
          </cell>
          <cell r="H1962">
            <v>34.664999999999999</v>
          </cell>
          <cell r="I1962">
            <v>109.211</v>
          </cell>
          <cell r="J1962" t="str">
            <v>--D</v>
          </cell>
          <cell r="K1962" t="str">
            <v>D</v>
          </cell>
          <cell r="L1962">
            <v>0</v>
          </cell>
          <cell r="M1962">
            <v>0</v>
          </cell>
          <cell r="N1962">
            <v>0</v>
          </cell>
          <cell r="O1962">
            <v>0</v>
          </cell>
          <cell r="P1962">
            <v>0</v>
          </cell>
          <cell r="Q1962">
            <v>0</v>
          </cell>
          <cell r="R1962">
            <v>0</v>
          </cell>
          <cell r="S1962" t="str">
            <v>D</v>
          </cell>
        </row>
        <row r="1963">
          <cell r="E1963">
            <v>2095</v>
          </cell>
          <cell r="F1963" t="str">
            <v>Hancheng</v>
          </cell>
          <cell r="G1963" t="str">
            <v>061HAC</v>
          </cell>
          <cell r="H1963">
            <v>35.512</v>
          </cell>
          <cell r="I1963">
            <v>110.46</v>
          </cell>
          <cell r="J1963" t="str">
            <v>--D</v>
          </cell>
          <cell r="K1963" t="str">
            <v>D</v>
          </cell>
          <cell r="L1963">
            <v>0</v>
          </cell>
          <cell r="M1963">
            <v>0</v>
          </cell>
          <cell r="N1963">
            <v>0</v>
          </cell>
          <cell r="O1963">
            <v>0</v>
          </cell>
          <cell r="P1963">
            <v>0</v>
          </cell>
          <cell r="Q1963">
            <v>0</v>
          </cell>
          <cell r="R1963">
            <v>0</v>
          </cell>
          <cell r="S1963" t="str">
            <v>D</v>
          </cell>
        </row>
        <row r="1964">
          <cell r="E1964">
            <v>2096</v>
          </cell>
          <cell r="F1964" t="str">
            <v>Huaxian</v>
          </cell>
          <cell r="G1964" t="str">
            <v>061HUX</v>
          </cell>
          <cell r="H1964">
            <v>34.499000000000002</v>
          </cell>
          <cell r="I1964">
            <v>109.76</v>
          </cell>
          <cell r="J1964" t="str">
            <v>--D</v>
          </cell>
          <cell r="K1964" t="str">
            <v>D</v>
          </cell>
          <cell r="L1964">
            <v>0</v>
          </cell>
          <cell r="M1964">
            <v>0</v>
          </cell>
          <cell r="N1964">
            <v>0</v>
          </cell>
          <cell r="O1964">
            <v>0</v>
          </cell>
          <cell r="P1964">
            <v>0</v>
          </cell>
          <cell r="Q1964">
            <v>0</v>
          </cell>
          <cell r="R1964">
            <v>0</v>
          </cell>
          <cell r="S1964" t="str">
            <v>D</v>
          </cell>
        </row>
        <row r="1965">
          <cell r="E1965">
            <v>2097</v>
          </cell>
          <cell r="F1965" t="str">
            <v>Xi'an</v>
          </cell>
          <cell r="G1965" t="str">
            <v>061XIA</v>
          </cell>
          <cell r="H1965">
            <v>34.198</v>
          </cell>
          <cell r="I1965">
            <v>108.949</v>
          </cell>
          <cell r="J1965" t="str">
            <v>--D</v>
          </cell>
          <cell r="K1965" t="str">
            <v>D</v>
          </cell>
          <cell r="L1965">
            <v>0</v>
          </cell>
          <cell r="M1965">
            <v>0</v>
          </cell>
          <cell r="N1965">
            <v>0</v>
          </cell>
          <cell r="O1965">
            <v>0</v>
          </cell>
          <cell r="P1965">
            <v>0</v>
          </cell>
          <cell r="Q1965">
            <v>0</v>
          </cell>
          <cell r="R1965">
            <v>0</v>
          </cell>
          <cell r="S1965" t="str">
            <v>D</v>
          </cell>
        </row>
        <row r="1966">
          <cell r="E1966">
            <v>2098</v>
          </cell>
          <cell r="F1966" t="str">
            <v>Qishan</v>
          </cell>
          <cell r="G1966" t="str">
            <v>061QIS</v>
          </cell>
          <cell r="H1966">
            <v>34.445999999999998</v>
          </cell>
          <cell r="I1966">
            <v>107.631</v>
          </cell>
          <cell r="J1966" t="str">
            <v>--D</v>
          </cell>
          <cell r="K1966" t="str">
            <v>D</v>
          </cell>
          <cell r="L1966">
            <v>0</v>
          </cell>
          <cell r="M1966">
            <v>0</v>
          </cell>
          <cell r="N1966">
            <v>0</v>
          </cell>
          <cell r="O1966">
            <v>0</v>
          </cell>
          <cell r="P1966">
            <v>0</v>
          </cell>
          <cell r="Q1966">
            <v>0</v>
          </cell>
          <cell r="R1966">
            <v>0</v>
          </cell>
          <cell r="S1966" t="str">
            <v>D</v>
          </cell>
        </row>
        <row r="1967">
          <cell r="E1967">
            <v>2099</v>
          </cell>
          <cell r="F1967" t="str">
            <v>Lintong</v>
          </cell>
          <cell r="G1967" t="str">
            <v>061LIT</v>
          </cell>
          <cell r="H1967">
            <v>34.386000000000003</v>
          </cell>
          <cell r="I1967">
            <v>109.199</v>
          </cell>
          <cell r="J1967" t="str">
            <v>--D</v>
          </cell>
          <cell r="K1967" t="str">
            <v>D</v>
          </cell>
          <cell r="L1967">
            <v>0</v>
          </cell>
          <cell r="M1967">
            <v>0</v>
          </cell>
          <cell r="N1967">
            <v>0</v>
          </cell>
          <cell r="O1967">
            <v>0</v>
          </cell>
          <cell r="P1967">
            <v>0</v>
          </cell>
          <cell r="Q1967">
            <v>0</v>
          </cell>
          <cell r="R1967">
            <v>0</v>
          </cell>
          <cell r="S1967" t="str">
            <v>D</v>
          </cell>
        </row>
        <row r="1968">
          <cell r="E1968">
            <v>2100</v>
          </cell>
          <cell r="F1968" t="str">
            <v>Huayin</v>
          </cell>
          <cell r="G1968" t="str">
            <v>061HUY</v>
          </cell>
          <cell r="H1968">
            <v>34.567999999999998</v>
          </cell>
          <cell r="I1968">
            <v>110.089</v>
          </cell>
          <cell r="J1968" t="str">
            <v>--D</v>
          </cell>
          <cell r="K1968" t="str">
            <v>D</v>
          </cell>
          <cell r="L1968">
            <v>0</v>
          </cell>
          <cell r="M1968">
            <v>0</v>
          </cell>
          <cell r="N1968">
            <v>0</v>
          </cell>
          <cell r="O1968">
            <v>0</v>
          </cell>
          <cell r="P1968">
            <v>0</v>
          </cell>
          <cell r="Q1968">
            <v>0</v>
          </cell>
          <cell r="R1968">
            <v>0</v>
          </cell>
          <cell r="S1968" t="str">
            <v>D</v>
          </cell>
        </row>
        <row r="1969">
          <cell r="E1969">
            <v>2101</v>
          </cell>
          <cell r="F1969" t="str">
            <v>Qianling</v>
          </cell>
          <cell r="G1969" t="str">
            <v>061QIL</v>
          </cell>
          <cell r="H1969">
            <v>34.344000000000001</v>
          </cell>
          <cell r="I1969">
            <v>108.699</v>
          </cell>
          <cell r="J1969" t="str">
            <v>--D</v>
          </cell>
          <cell r="K1969" t="str">
            <v>D</v>
          </cell>
          <cell r="L1969">
            <v>0</v>
          </cell>
          <cell r="M1969">
            <v>0</v>
          </cell>
          <cell r="N1969">
            <v>0</v>
          </cell>
          <cell r="O1969">
            <v>0</v>
          </cell>
          <cell r="P1969">
            <v>0</v>
          </cell>
          <cell r="Q1969">
            <v>0</v>
          </cell>
          <cell r="R1969">
            <v>0</v>
          </cell>
          <cell r="S1969" t="str">
            <v>D</v>
          </cell>
        </row>
        <row r="1970">
          <cell r="E1970">
            <v>2102</v>
          </cell>
          <cell r="F1970" t="str">
            <v>Lantian</v>
          </cell>
          <cell r="G1970" t="str">
            <v>061LAT</v>
          </cell>
          <cell r="H1970">
            <v>34.164000000000001</v>
          </cell>
          <cell r="I1970">
            <v>109.32</v>
          </cell>
          <cell r="J1970" t="str">
            <v>--D</v>
          </cell>
          <cell r="K1970" t="str">
            <v>D</v>
          </cell>
          <cell r="L1970">
            <v>0</v>
          </cell>
          <cell r="M1970">
            <v>0</v>
          </cell>
          <cell r="N1970">
            <v>0</v>
          </cell>
          <cell r="O1970">
            <v>0</v>
          </cell>
          <cell r="P1970">
            <v>0</v>
          </cell>
          <cell r="Q1970">
            <v>0</v>
          </cell>
          <cell r="R1970">
            <v>0</v>
          </cell>
          <cell r="S1970" t="str">
            <v>D</v>
          </cell>
        </row>
        <row r="1971">
          <cell r="E1971">
            <v>2103</v>
          </cell>
          <cell r="F1971" t="str">
            <v>Zhouqu</v>
          </cell>
          <cell r="G1971" t="str">
            <v>062ZHQ</v>
          </cell>
          <cell r="H1971">
            <v>33.808999999999997</v>
          </cell>
          <cell r="I1971">
            <v>104.36</v>
          </cell>
          <cell r="J1971" t="str">
            <v>--A</v>
          </cell>
          <cell r="K1971" t="str">
            <v>A</v>
          </cell>
          <cell r="L1971">
            <v>0</v>
          </cell>
          <cell r="M1971">
            <v>0</v>
          </cell>
          <cell r="N1971">
            <v>0</v>
          </cell>
          <cell r="O1971">
            <v>0</v>
          </cell>
          <cell r="P1971">
            <v>0</v>
          </cell>
          <cell r="Q1971">
            <v>0</v>
          </cell>
          <cell r="R1971">
            <v>0</v>
          </cell>
          <cell r="S1971" t="str">
            <v>C</v>
          </cell>
        </row>
        <row r="1972">
          <cell r="E1972">
            <v>2104</v>
          </cell>
          <cell r="F1972" t="str">
            <v>Lintan</v>
          </cell>
          <cell r="G1972" t="str">
            <v>062LTA</v>
          </cell>
          <cell r="H1972">
            <v>34.676000000000002</v>
          </cell>
          <cell r="I1972">
            <v>103.34</v>
          </cell>
          <cell r="J1972" t="str">
            <v>--A</v>
          </cell>
          <cell r="K1972" t="str">
            <v>A</v>
          </cell>
          <cell r="L1972">
            <v>0</v>
          </cell>
          <cell r="M1972">
            <v>0</v>
          </cell>
          <cell r="N1972">
            <v>0</v>
          </cell>
          <cell r="O1972">
            <v>0</v>
          </cell>
          <cell r="P1972">
            <v>0</v>
          </cell>
          <cell r="Q1972">
            <v>0</v>
          </cell>
          <cell r="R1972">
            <v>0</v>
          </cell>
          <cell r="S1972" t="str">
            <v>C</v>
          </cell>
        </row>
        <row r="1973">
          <cell r="E1973">
            <v>2105</v>
          </cell>
          <cell r="F1973" t="str">
            <v>Basong</v>
          </cell>
          <cell r="G1973" t="str">
            <v>062BAS</v>
          </cell>
          <cell r="H1973">
            <v>35.32</v>
          </cell>
          <cell r="I1973">
            <v>103.489</v>
          </cell>
          <cell r="J1973" t="str">
            <v>--C</v>
          </cell>
          <cell r="K1973" t="str">
            <v>C</v>
          </cell>
          <cell r="L1973">
            <v>0</v>
          </cell>
          <cell r="M1973">
            <v>0</v>
          </cell>
          <cell r="N1973">
            <v>0</v>
          </cell>
          <cell r="O1973">
            <v>0</v>
          </cell>
          <cell r="P1973">
            <v>0</v>
          </cell>
          <cell r="Q1973">
            <v>0</v>
          </cell>
          <cell r="R1973">
            <v>0</v>
          </cell>
          <cell r="S1973" t="str">
            <v>D</v>
          </cell>
        </row>
        <row r="1974">
          <cell r="E1974">
            <v>2106</v>
          </cell>
          <cell r="F1974" t="str">
            <v>Shawan</v>
          </cell>
          <cell r="G1974" t="str">
            <v>062SHW</v>
          </cell>
          <cell r="H1974">
            <v>33.664000000000001</v>
          </cell>
          <cell r="I1974">
            <v>104.52</v>
          </cell>
          <cell r="J1974" t="str">
            <v>--C</v>
          </cell>
          <cell r="K1974" t="str">
            <v>C</v>
          </cell>
          <cell r="L1974">
            <v>0</v>
          </cell>
          <cell r="M1974">
            <v>0</v>
          </cell>
          <cell r="N1974">
            <v>0</v>
          </cell>
          <cell r="O1974">
            <v>0</v>
          </cell>
          <cell r="P1974">
            <v>0</v>
          </cell>
          <cell r="Q1974">
            <v>0</v>
          </cell>
          <cell r="R1974">
            <v>0</v>
          </cell>
          <cell r="S1974" t="str">
            <v>C</v>
          </cell>
        </row>
        <row r="1975">
          <cell r="E1975">
            <v>2107</v>
          </cell>
          <cell r="F1975" t="str">
            <v>Tianshui</v>
          </cell>
          <cell r="G1975" t="str">
            <v>062TSH</v>
          </cell>
          <cell r="H1975">
            <v>34.473999999999997</v>
          </cell>
          <cell r="I1975">
            <v>105.90900000000001</v>
          </cell>
          <cell r="J1975" t="str">
            <v>--C</v>
          </cell>
          <cell r="K1975" t="str">
            <v>C</v>
          </cell>
          <cell r="L1975">
            <v>0</v>
          </cell>
          <cell r="M1975">
            <v>0</v>
          </cell>
          <cell r="N1975">
            <v>0</v>
          </cell>
          <cell r="O1975">
            <v>0</v>
          </cell>
          <cell r="P1975">
            <v>0</v>
          </cell>
          <cell r="Q1975">
            <v>0</v>
          </cell>
          <cell r="R1975">
            <v>0</v>
          </cell>
          <cell r="S1975" t="str">
            <v>C</v>
          </cell>
        </row>
        <row r="1976">
          <cell r="E1976">
            <v>2108</v>
          </cell>
          <cell r="F1976" t="str">
            <v>Minxian</v>
          </cell>
          <cell r="G1976" t="str">
            <v>062MXT</v>
          </cell>
          <cell r="H1976">
            <v>34.44</v>
          </cell>
          <cell r="I1976">
            <v>104.03</v>
          </cell>
          <cell r="J1976" t="str">
            <v>--C</v>
          </cell>
          <cell r="K1976" t="str">
            <v>C</v>
          </cell>
          <cell r="L1976">
            <v>0</v>
          </cell>
          <cell r="M1976">
            <v>0</v>
          </cell>
          <cell r="N1976">
            <v>0</v>
          </cell>
          <cell r="O1976">
            <v>0</v>
          </cell>
          <cell r="P1976">
            <v>0</v>
          </cell>
          <cell r="Q1976">
            <v>0</v>
          </cell>
          <cell r="R1976">
            <v>0</v>
          </cell>
          <cell r="S1976" t="str">
            <v>D</v>
          </cell>
        </row>
        <row r="1977">
          <cell r="E1977">
            <v>2109</v>
          </cell>
          <cell r="F1977" t="str">
            <v>Datong</v>
          </cell>
          <cell r="G1977" t="str">
            <v>062DAT</v>
          </cell>
          <cell r="H1977">
            <v>36.591999999999999</v>
          </cell>
          <cell r="I1977">
            <v>103.36</v>
          </cell>
          <cell r="J1977" t="str">
            <v>--B</v>
          </cell>
          <cell r="K1977" t="str">
            <v>B</v>
          </cell>
          <cell r="L1977">
            <v>0</v>
          </cell>
          <cell r="M1977">
            <v>0</v>
          </cell>
          <cell r="N1977">
            <v>0</v>
          </cell>
          <cell r="O1977">
            <v>0</v>
          </cell>
          <cell r="P1977">
            <v>0</v>
          </cell>
          <cell r="Q1977">
            <v>0</v>
          </cell>
          <cell r="R1977">
            <v>0</v>
          </cell>
          <cell r="S1977" t="str">
            <v>C</v>
          </cell>
        </row>
        <row r="1978">
          <cell r="E1978">
            <v>2110</v>
          </cell>
          <cell r="F1978" t="str">
            <v>Ertongyiyuan</v>
          </cell>
          <cell r="G1978" t="str">
            <v>062ERT</v>
          </cell>
          <cell r="H1978">
            <v>36.072000000000003</v>
          </cell>
          <cell r="I1978">
            <v>103.839</v>
          </cell>
          <cell r="J1978" t="str">
            <v>--B</v>
          </cell>
          <cell r="K1978" t="str">
            <v>B</v>
          </cell>
          <cell r="L1978">
            <v>0</v>
          </cell>
          <cell r="M1978">
            <v>0</v>
          </cell>
          <cell r="N1978">
            <v>0</v>
          </cell>
          <cell r="O1978">
            <v>0</v>
          </cell>
          <cell r="P1978">
            <v>0</v>
          </cell>
          <cell r="Q1978">
            <v>0</v>
          </cell>
          <cell r="R1978">
            <v>0</v>
          </cell>
          <cell r="S1978" t="str">
            <v>C</v>
          </cell>
        </row>
        <row r="1979">
          <cell r="E1979">
            <v>2111</v>
          </cell>
          <cell r="F1979" t="str">
            <v>Guanxiangtai</v>
          </cell>
          <cell r="G1979" t="str">
            <v>062GXT</v>
          </cell>
          <cell r="H1979">
            <v>36.076999999999998</v>
          </cell>
          <cell r="I1979">
            <v>103.85</v>
          </cell>
          <cell r="J1979" t="str">
            <v>--C</v>
          </cell>
          <cell r="K1979" t="str">
            <v>C</v>
          </cell>
          <cell r="L1979">
            <v>0</v>
          </cell>
          <cell r="M1979">
            <v>0</v>
          </cell>
          <cell r="N1979">
            <v>0</v>
          </cell>
          <cell r="O1979">
            <v>0</v>
          </cell>
          <cell r="P1979">
            <v>0</v>
          </cell>
          <cell r="Q1979">
            <v>0</v>
          </cell>
          <cell r="R1979">
            <v>0</v>
          </cell>
          <cell r="S1979" t="str">
            <v>D</v>
          </cell>
        </row>
        <row r="1980">
          <cell r="E1980">
            <v>2112</v>
          </cell>
          <cell r="F1980" t="str">
            <v>Heping</v>
          </cell>
          <cell r="G1980" t="str">
            <v>062HEP</v>
          </cell>
          <cell r="H1980">
            <v>35.973999999999997</v>
          </cell>
          <cell r="I1980">
            <v>103.96</v>
          </cell>
          <cell r="J1980" t="str">
            <v>--C</v>
          </cell>
          <cell r="K1980" t="str">
            <v>C</v>
          </cell>
          <cell r="L1980">
            <v>0</v>
          </cell>
          <cell r="M1980">
            <v>0</v>
          </cell>
          <cell r="N1980">
            <v>0</v>
          </cell>
          <cell r="O1980">
            <v>0</v>
          </cell>
          <cell r="P1980">
            <v>0</v>
          </cell>
          <cell r="Q1980">
            <v>0</v>
          </cell>
          <cell r="R1980">
            <v>0</v>
          </cell>
          <cell r="S1980" t="str">
            <v>D</v>
          </cell>
        </row>
        <row r="1981">
          <cell r="E1981">
            <v>2113</v>
          </cell>
          <cell r="F1981" t="str">
            <v>Jin'ai</v>
          </cell>
          <cell r="G1981" t="str">
            <v>062JAI</v>
          </cell>
          <cell r="H1981">
            <v>36.01</v>
          </cell>
          <cell r="I1981">
            <v>104.099</v>
          </cell>
          <cell r="J1981" t="str">
            <v>--C</v>
          </cell>
          <cell r="K1981" t="str">
            <v>C</v>
          </cell>
          <cell r="L1981">
            <v>0</v>
          </cell>
          <cell r="M1981">
            <v>0</v>
          </cell>
          <cell r="N1981">
            <v>0</v>
          </cell>
          <cell r="O1981">
            <v>0</v>
          </cell>
          <cell r="P1981">
            <v>0</v>
          </cell>
          <cell r="Q1981">
            <v>0</v>
          </cell>
          <cell r="R1981">
            <v>0</v>
          </cell>
          <cell r="S1981" t="str">
            <v>D</v>
          </cell>
        </row>
        <row r="1982">
          <cell r="E1982">
            <v>2114</v>
          </cell>
          <cell r="F1982" t="str">
            <v>Liujiabao</v>
          </cell>
          <cell r="G1982" t="str">
            <v>062LJB</v>
          </cell>
          <cell r="H1982">
            <v>36.100999999999999</v>
          </cell>
          <cell r="I1982">
            <v>103.681</v>
          </cell>
          <cell r="J1982" t="str">
            <v>--C</v>
          </cell>
          <cell r="K1982" t="str">
            <v>C</v>
          </cell>
          <cell r="L1982">
            <v>0</v>
          </cell>
          <cell r="M1982">
            <v>0</v>
          </cell>
          <cell r="N1982">
            <v>0</v>
          </cell>
          <cell r="O1982">
            <v>0</v>
          </cell>
          <cell r="P1982">
            <v>0</v>
          </cell>
          <cell r="Q1982">
            <v>0</v>
          </cell>
          <cell r="R1982">
            <v>0</v>
          </cell>
          <cell r="S1982" t="str">
            <v>C</v>
          </cell>
        </row>
        <row r="1983">
          <cell r="E1983">
            <v>2115</v>
          </cell>
          <cell r="F1983" t="str">
            <v>Ping'an</v>
          </cell>
          <cell r="G1983" t="str">
            <v>062PAN</v>
          </cell>
          <cell r="H1983">
            <v>36.177999999999997</v>
          </cell>
          <cell r="I1983">
            <v>103.28</v>
          </cell>
          <cell r="J1983" t="str">
            <v>--C</v>
          </cell>
          <cell r="K1983" t="str">
            <v>C</v>
          </cell>
          <cell r="L1983">
            <v>0</v>
          </cell>
          <cell r="M1983">
            <v>0</v>
          </cell>
          <cell r="N1983">
            <v>0</v>
          </cell>
          <cell r="O1983">
            <v>0</v>
          </cell>
          <cell r="P1983">
            <v>0</v>
          </cell>
          <cell r="Q1983">
            <v>0</v>
          </cell>
          <cell r="R1983">
            <v>0</v>
          </cell>
          <cell r="S1983" t="str">
            <v>D</v>
          </cell>
        </row>
        <row r="1984">
          <cell r="E1984">
            <v>2116</v>
          </cell>
          <cell r="F1984" t="str">
            <v>Qinchuan</v>
          </cell>
          <cell r="G1984" t="str">
            <v>062QCH</v>
          </cell>
          <cell r="H1984">
            <v>36.651000000000003</v>
          </cell>
          <cell r="I1984">
            <v>103.65</v>
          </cell>
          <cell r="J1984" t="str">
            <v>--C</v>
          </cell>
          <cell r="K1984" t="str">
            <v>C</v>
          </cell>
          <cell r="L1984">
            <v>0</v>
          </cell>
          <cell r="M1984">
            <v>0</v>
          </cell>
          <cell r="N1984">
            <v>0</v>
          </cell>
          <cell r="O1984">
            <v>0</v>
          </cell>
          <cell r="P1984">
            <v>0</v>
          </cell>
          <cell r="Q1984">
            <v>0</v>
          </cell>
          <cell r="R1984">
            <v>0</v>
          </cell>
          <cell r="S1984" t="str">
            <v>C</v>
          </cell>
        </row>
        <row r="1985">
          <cell r="E1985">
            <v>2117</v>
          </cell>
          <cell r="F1985" t="str">
            <v>Xigu</v>
          </cell>
          <cell r="G1985" t="str">
            <v>062XGU</v>
          </cell>
          <cell r="H1985">
            <v>36.094000000000001</v>
          </cell>
          <cell r="I1985">
            <v>103.629</v>
          </cell>
          <cell r="J1985" t="str">
            <v>--C</v>
          </cell>
          <cell r="K1985" t="str">
            <v>C</v>
          </cell>
          <cell r="L1985">
            <v>0</v>
          </cell>
          <cell r="M1985">
            <v>0</v>
          </cell>
          <cell r="N1985">
            <v>0</v>
          </cell>
          <cell r="O1985">
            <v>0</v>
          </cell>
          <cell r="P1985">
            <v>0</v>
          </cell>
          <cell r="Q1985">
            <v>0</v>
          </cell>
          <cell r="R1985">
            <v>0</v>
          </cell>
          <cell r="S1985" t="str">
            <v>D</v>
          </cell>
        </row>
        <row r="1986">
          <cell r="E1986">
            <v>2118</v>
          </cell>
          <cell r="F1986" t="str">
            <v>Xicao</v>
          </cell>
          <cell r="G1986" t="str">
            <v>062XIC</v>
          </cell>
          <cell r="H1986">
            <v>36.484000000000002</v>
          </cell>
          <cell r="I1986">
            <v>103.62</v>
          </cell>
          <cell r="J1986" t="str">
            <v>--C</v>
          </cell>
          <cell r="K1986" t="str">
            <v>C</v>
          </cell>
          <cell r="L1986">
            <v>0</v>
          </cell>
          <cell r="M1986">
            <v>0</v>
          </cell>
          <cell r="N1986">
            <v>0</v>
          </cell>
          <cell r="O1986">
            <v>0</v>
          </cell>
          <cell r="P1986">
            <v>0</v>
          </cell>
          <cell r="Q1986">
            <v>0</v>
          </cell>
          <cell r="R1986">
            <v>0</v>
          </cell>
          <cell r="S1986" t="str">
            <v>D</v>
          </cell>
        </row>
        <row r="1987">
          <cell r="E1987">
            <v>2119</v>
          </cell>
          <cell r="F1987" t="str">
            <v>Zhongpu</v>
          </cell>
          <cell r="G1987" t="str">
            <v>062ZPU</v>
          </cell>
          <cell r="H1987">
            <v>35.795999999999999</v>
          </cell>
          <cell r="I1987">
            <v>103.73</v>
          </cell>
          <cell r="J1987" t="str">
            <v>--B</v>
          </cell>
          <cell r="K1987" t="str">
            <v>B</v>
          </cell>
          <cell r="L1987">
            <v>0</v>
          </cell>
          <cell r="M1987">
            <v>0</v>
          </cell>
          <cell r="N1987">
            <v>0</v>
          </cell>
          <cell r="O1987">
            <v>0</v>
          </cell>
          <cell r="P1987">
            <v>0</v>
          </cell>
          <cell r="Q1987">
            <v>0</v>
          </cell>
          <cell r="R1987">
            <v>0</v>
          </cell>
          <cell r="S1987" t="str">
            <v>C</v>
          </cell>
        </row>
        <row r="1988">
          <cell r="E1988">
            <v>2120</v>
          </cell>
          <cell r="F1988" t="str">
            <v>Kangle</v>
          </cell>
          <cell r="G1988" t="str">
            <v>062KLE</v>
          </cell>
          <cell r="H1988">
            <v>35.362000000000002</v>
          </cell>
          <cell r="I1988">
            <v>103.71</v>
          </cell>
          <cell r="J1988" t="str">
            <v>--B</v>
          </cell>
          <cell r="K1988" t="str">
            <v>B</v>
          </cell>
          <cell r="L1988">
            <v>0</v>
          </cell>
          <cell r="M1988">
            <v>0</v>
          </cell>
          <cell r="N1988">
            <v>0</v>
          </cell>
          <cell r="O1988">
            <v>0</v>
          </cell>
          <cell r="P1988">
            <v>0</v>
          </cell>
          <cell r="Q1988">
            <v>0</v>
          </cell>
          <cell r="R1988">
            <v>0</v>
          </cell>
          <cell r="S1988" t="str">
            <v>C</v>
          </cell>
        </row>
        <row r="1989">
          <cell r="E1989">
            <v>2121</v>
          </cell>
          <cell r="F1989" t="str">
            <v>Zhuoni</v>
          </cell>
          <cell r="G1989" t="str">
            <v>062ZNI</v>
          </cell>
          <cell r="H1989">
            <v>34.600999999999999</v>
          </cell>
          <cell r="I1989">
            <v>103.491</v>
          </cell>
          <cell r="J1989" t="str">
            <v>--B</v>
          </cell>
          <cell r="K1989" t="str">
            <v>B</v>
          </cell>
          <cell r="L1989">
            <v>0</v>
          </cell>
          <cell r="M1989">
            <v>0</v>
          </cell>
          <cell r="N1989">
            <v>0</v>
          </cell>
          <cell r="O1989">
            <v>0</v>
          </cell>
          <cell r="P1989">
            <v>0</v>
          </cell>
          <cell r="Q1989">
            <v>0</v>
          </cell>
          <cell r="R1989">
            <v>0</v>
          </cell>
          <cell r="S1989" t="str">
            <v>C</v>
          </cell>
        </row>
        <row r="1990">
          <cell r="E1990">
            <v>2122</v>
          </cell>
          <cell r="F1990" t="str">
            <v>Wudu</v>
          </cell>
          <cell r="G1990" t="str">
            <v>062WUD</v>
          </cell>
          <cell r="H1990">
            <v>33.344000000000001</v>
          </cell>
          <cell r="I1990">
            <v>105</v>
          </cell>
          <cell r="J1990" t="str">
            <v>--D</v>
          </cell>
          <cell r="K1990" t="str">
            <v>D</v>
          </cell>
          <cell r="L1990">
            <v>0</v>
          </cell>
          <cell r="M1990">
            <v>0</v>
          </cell>
          <cell r="N1990">
            <v>0</v>
          </cell>
          <cell r="O1990">
            <v>0</v>
          </cell>
          <cell r="P1990">
            <v>0</v>
          </cell>
          <cell r="Q1990">
            <v>0</v>
          </cell>
          <cell r="R1990">
            <v>0</v>
          </cell>
          <cell r="S1990" t="str">
            <v>D</v>
          </cell>
        </row>
        <row r="1991">
          <cell r="E1991">
            <v>2123</v>
          </cell>
          <cell r="F1991" t="str">
            <v>Diechang</v>
          </cell>
          <cell r="G1991" t="str">
            <v>062TCH</v>
          </cell>
          <cell r="H1991">
            <v>34.058</v>
          </cell>
          <cell r="I1991">
            <v>104.38</v>
          </cell>
          <cell r="J1991" t="str">
            <v>--B</v>
          </cell>
          <cell r="K1991" t="str">
            <v>B</v>
          </cell>
          <cell r="L1991">
            <v>0</v>
          </cell>
          <cell r="M1991">
            <v>0</v>
          </cell>
          <cell r="N1991">
            <v>0</v>
          </cell>
          <cell r="O1991">
            <v>0</v>
          </cell>
          <cell r="P1991">
            <v>0</v>
          </cell>
          <cell r="Q1991">
            <v>0</v>
          </cell>
          <cell r="R1991">
            <v>0</v>
          </cell>
          <cell r="S1991" t="str">
            <v>C</v>
          </cell>
        </row>
        <row r="1992">
          <cell r="E1992">
            <v>2124</v>
          </cell>
          <cell r="F1992" t="str">
            <v>Minhe</v>
          </cell>
          <cell r="G1992" t="str">
            <v>063MIH</v>
          </cell>
          <cell r="H1992">
            <v>36.341000000000001</v>
          </cell>
          <cell r="I1992">
            <v>102.869</v>
          </cell>
          <cell r="J1992" t="str">
            <v>--D</v>
          </cell>
          <cell r="K1992" t="str">
            <v>D</v>
          </cell>
          <cell r="L1992">
            <v>0</v>
          </cell>
          <cell r="M1992">
            <v>0</v>
          </cell>
          <cell r="N1992">
            <v>0</v>
          </cell>
          <cell r="O1992">
            <v>0</v>
          </cell>
          <cell r="P1992">
            <v>0</v>
          </cell>
          <cell r="Q1992">
            <v>0</v>
          </cell>
          <cell r="R1992">
            <v>0</v>
          </cell>
          <cell r="S1992" t="str">
            <v>C</v>
          </cell>
        </row>
        <row r="1993">
          <cell r="E1993">
            <v>2125</v>
          </cell>
          <cell r="F1993" t="str">
            <v>Guide</v>
          </cell>
          <cell r="G1993" t="str">
            <v>063GUD</v>
          </cell>
          <cell r="H1993">
            <v>36.039000000000001</v>
          </cell>
          <cell r="I1993">
            <v>101.43</v>
          </cell>
          <cell r="J1993" t="str">
            <v>--D</v>
          </cell>
          <cell r="K1993" t="str">
            <v>D</v>
          </cell>
          <cell r="L1993">
            <v>0</v>
          </cell>
          <cell r="M1993">
            <v>0</v>
          </cell>
          <cell r="N1993">
            <v>0</v>
          </cell>
          <cell r="O1993">
            <v>0</v>
          </cell>
          <cell r="P1993">
            <v>0</v>
          </cell>
          <cell r="Q1993">
            <v>0</v>
          </cell>
          <cell r="R1993">
            <v>0</v>
          </cell>
          <cell r="S1993" t="str">
            <v>D</v>
          </cell>
        </row>
        <row r="1994">
          <cell r="E1994">
            <v>2126</v>
          </cell>
          <cell r="F1994" t="str">
            <v>Guinan</v>
          </cell>
          <cell r="G1994" t="str">
            <v>063GUN</v>
          </cell>
          <cell r="H1994">
            <v>35.591000000000001</v>
          </cell>
          <cell r="I1994">
            <v>100.75</v>
          </cell>
          <cell r="J1994" t="str">
            <v>--D</v>
          </cell>
          <cell r="K1994" t="str">
            <v>D</v>
          </cell>
          <cell r="L1994">
            <v>0</v>
          </cell>
          <cell r="M1994">
            <v>0</v>
          </cell>
          <cell r="N1994">
            <v>0</v>
          </cell>
          <cell r="O1994">
            <v>0</v>
          </cell>
          <cell r="P1994">
            <v>0</v>
          </cell>
          <cell r="Q1994">
            <v>0</v>
          </cell>
          <cell r="R1994">
            <v>0</v>
          </cell>
          <cell r="S1994" t="str">
            <v>C</v>
          </cell>
        </row>
        <row r="1995">
          <cell r="E1995">
            <v>2127</v>
          </cell>
          <cell r="F1995" t="str">
            <v>Ledu</v>
          </cell>
          <cell r="G1995" t="str">
            <v>063LED</v>
          </cell>
          <cell r="H1995">
            <v>36.542000000000002</v>
          </cell>
          <cell r="I1995">
            <v>102.4</v>
          </cell>
          <cell r="J1995" t="str">
            <v>--C</v>
          </cell>
          <cell r="K1995" t="str">
            <v>C</v>
          </cell>
          <cell r="L1995">
            <v>0</v>
          </cell>
          <cell r="M1995">
            <v>0</v>
          </cell>
          <cell r="N1995">
            <v>0</v>
          </cell>
          <cell r="O1995">
            <v>0</v>
          </cell>
          <cell r="P1995">
            <v>0</v>
          </cell>
          <cell r="Q1995">
            <v>0</v>
          </cell>
          <cell r="R1995">
            <v>0</v>
          </cell>
          <cell r="S1995" t="str">
            <v>C</v>
          </cell>
        </row>
        <row r="1996">
          <cell r="E1996">
            <v>2128</v>
          </cell>
          <cell r="F1996" t="str">
            <v>Tongren</v>
          </cell>
          <cell r="G1996" t="str">
            <v>063TOR</v>
          </cell>
          <cell r="H1996">
            <v>35.530999999999999</v>
          </cell>
          <cell r="I1996">
            <v>102.04900000000001</v>
          </cell>
          <cell r="J1996" t="str">
            <v>--AB</v>
          </cell>
          <cell r="K1996" t="str">
            <v>AB</v>
          </cell>
          <cell r="L1996">
            <v>0</v>
          </cell>
          <cell r="M1996">
            <v>0</v>
          </cell>
          <cell r="N1996">
            <v>0</v>
          </cell>
          <cell r="O1996">
            <v>0</v>
          </cell>
          <cell r="P1996">
            <v>0</v>
          </cell>
          <cell r="Q1996">
            <v>0</v>
          </cell>
          <cell r="R1996">
            <v>0</v>
          </cell>
          <cell r="S1996" t="str">
            <v>C</v>
          </cell>
        </row>
        <row r="1997">
          <cell r="E1997">
            <v>2129</v>
          </cell>
          <cell r="F1997" t="str">
            <v>Pingluo</v>
          </cell>
          <cell r="G1997" t="str">
            <v>064PLO</v>
          </cell>
          <cell r="H1997">
            <v>38.545999999999999</v>
          </cell>
          <cell r="I1997">
            <v>106.31100000000001</v>
          </cell>
          <cell r="J1997" t="str">
            <v>--D</v>
          </cell>
          <cell r="K1997" t="str">
            <v>D</v>
          </cell>
          <cell r="L1997">
            <v>0</v>
          </cell>
          <cell r="M1997">
            <v>0</v>
          </cell>
          <cell r="N1997">
            <v>0</v>
          </cell>
          <cell r="O1997">
            <v>0</v>
          </cell>
          <cell r="P1997">
            <v>0</v>
          </cell>
          <cell r="Q1997">
            <v>0</v>
          </cell>
          <cell r="R1997">
            <v>0</v>
          </cell>
          <cell r="S1997" t="str">
            <v>D</v>
          </cell>
        </row>
        <row r="1998">
          <cell r="E1998">
            <v>2130</v>
          </cell>
          <cell r="F1998" t="str">
            <v>Zhongwei</v>
          </cell>
          <cell r="G1998" t="str">
            <v>064ZHW</v>
          </cell>
          <cell r="H1998">
            <v>37.293999999999997</v>
          </cell>
          <cell r="I1998">
            <v>105.1</v>
          </cell>
          <cell r="J1998" t="str">
            <v>--AB</v>
          </cell>
          <cell r="K1998" t="str">
            <v>AB</v>
          </cell>
          <cell r="L1998">
            <v>0</v>
          </cell>
          <cell r="M1998">
            <v>0</v>
          </cell>
          <cell r="N1998">
            <v>0</v>
          </cell>
          <cell r="O1998">
            <v>0</v>
          </cell>
          <cell r="P1998">
            <v>0</v>
          </cell>
          <cell r="Q1998">
            <v>0</v>
          </cell>
          <cell r="R1998">
            <v>0</v>
          </cell>
          <cell r="S1998" t="str">
            <v>C</v>
          </cell>
        </row>
        <row r="1999">
          <cell r="E1999">
            <v>2131</v>
          </cell>
          <cell r="F1999" t="str">
            <v>Jinsha</v>
          </cell>
          <cell r="G1999" t="str">
            <v>064JSA</v>
          </cell>
          <cell r="H1999">
            <v>38.21</v>
          </cell>
          <cell r="I1999">
            <v>106.06100000000001</v>
          </cell>
          <cell r="J1999" t="str">
            <v>--D</v>
          </cell>
          <cell r="K1999" t="str">
            <v>D</v>
          </cell>
          <cell r="L1999">
            <v>0</v>
          </cell>
          <cell r="M1999">
            <v>0</v>
          </cell>
          <cell r="N1999">
            <v>0</v>
          </cell>
          <cell r="O1999">
            <v>0</v>
          </cell>
          <cell r="P1999">
            <v>0</v>
          </cell>
          <cell r="Q1999">
            <v>0</v>
          </cell>
          <cell r="R1999">
            <v>0</v>
          </cell>
          <cell r="S1999" t="str">
            <v>D</v>
          </cell>
        </row>
        <row r="2000">
          <cell r="E2000">
            <v>2132</v>
          </cell>
          <cell r="F2000" t="str">
            <v>Helan</v>
          </cell>
          <cell r="G2000" t="str">
            <v>064HEL</v>
          </cell>
          <cell r="H2000">
            <v>38.334000000000003</v>
          </cell>
          <cell r="I2000">
            <v>106.21</v>
          </cell>
          <cell r="J2000" t="str">
            <v>--D</v>
          </cell>
          <cell r="K2000" t="str">
            <v>D</v>
          </cell>
          <cell r="L2000">
            <v>0</v>
          </cell>
          <cell r="M2000">
            <v>0</v>
          </cell>
          <cell r="N2000">
            <v>0</v>
          </cell>
          <cell r="O2000">
            <v>0</v>
          </cell>
          <cell r="P2000">
            <v>0</v>
          </cell>
          <cell r="Q2000">
            <v>0</v>
          </cell>
          <cell r="R2000">
            <v>0</v>
          </cell>
          <cell r="S2000" t="str">
            <v>D</v>
          </cell>
        </row>
        <row r="2001">
          <cell r="E2001">
            <v>2133</v>
          </cell>
          <cell r="F2001" t="str">
            <v>Guangwu</v>
          </cell>
          <cell r="G2001" t="str">
            <v>064GWU</v>
          </cell>
          <cell r="H2001">
            <v>37.488999999999997</v>
          </cell>
          <cell r="I2001">
            <v>105.52</v>
          </cell>
          <cell r="J2001" t="str">
            <v>--D</v>
          </cell>
          <cell r="K2001" t="str">
            <v>D</v>
          </cell>
          <cell r="L2001">
            <v>0</v>
          </cell>
          <cell r="M2001">
            <v>0</v>
          </cell>
          <cell r="N2001">
            <v>0</v>
          </cell>
          <cell r="O2001">
            <v>0</v>
          </cell>
          <cell r="P2001">
            <v>0</v>
          </cell>
          <cell r="Q2001">
            <v>0</v>
          </cell>
          <cell r="R2001">
            <v>0</v>
          </cell>
          <cell r="S2001" t="str">
            <v>D</v>
          </cell>
        </row>
        <row r="2002">
          <cell r="E2002">
            <v>2134</v>
          </cell>
          <cell r="F2002" t="str">
            <v>Lijun</v>
          </cell>
          <cell r="G2002" t="str">
            <v>064LIJ</v>
          </cell>
          <cell r="H2002">
            <v>38.073999999999998</v>
          </cell>
          <cell r="I2002">
            <v>106.051</v>
          </cell>
          <cell r="J2002" t="str">
            <v>--D</v>
          </cell>
          <cell r="K2002" t="str">
            <v>D</v>
          </cell>
          <cell r="L2002">
            <v>0</v>
          </cell>
          <cell r="M2002">
            <v>0</v>
          </cell>
          <cell r="N2002">
            <v>0</v>
          </cell>
          <cell r="O2002">
            <v>0</v>
          </cell>
          <cell r="P2002">
            <v>0</v>
          </cell>
          <cell r="Q2002">
            <v>0</v>
          </cell>
          <cell r="R2002">
            <v>0</v>
          </cell>
          <cell r="S2002" t="str">
            <v>D</v>
          </cell>
        </row>
        <row r="2003">
          <cell r="E2003">
            <v>2135</v>
          </cell>
          <cell r="F2003" t="str">
            <v>Qukou</v>
          </cell>
          <cell r="G2003" t="str">
            <v>064QUK</v>
          </cell>
          <cell r="H2003">
            <v>37.393000000000001</v>
          </cell>
          <cell r="I2003">
            <v>105.51900000000001</v>
          </cell>
          <cell r="J2003" t="str">
            <v>--D</v>
          </cell>
          <cell r="K2003" t="str">
            <v>D</v>
          </cell>
          <cell r="L2003">
            <v>0</v>
          </cell>
          <cell r="M2003">
            <v>0</v>
          </cell>
          <cell r="N2003">
            <v>0</v>
          </cell>
          <cell r="O2003">
            <v>0</v>
          </cell>
          <cell r="P2003">
            <v>0</v>
          </cell>
          <cell r="Q2003">
            <v>0</v>
          </cell>
          <cell r="R2003">
            <v>0</v>
          </cell>
          <cell r="S2003" t="str">
            <v>D</v>
          </cell>
        </row>
        <row r="2004">
          <cell r="E2004">
            <v>2136</v>
          </cell>
          <cell r="F2004" t="str">
            <v>Lingwu</v>
          </cell>
          <cell r="G2004" t="str">
            <v>064LWU</v>
          </cell>
          <cell r="H2004">
            <v>38.052</v>
          </cell>
          <cell r="I2004">
            <v>106.18</v>
          </cell>
          <cell r="J2004" t="str">
            <v>--D</v>
          </cell>
          <cell r="K2004" t="str">
            <v>D</v>
          </cell>
          <cell r="L2004">
            <v>0</v>
          </cell>
          <cell r="M2004">
            <v>0</v>
          </cell>
          <cell r="N2004">
            <v>0</v>
          </cell>
          <cell r="O2004">
            <v>0</v>
          </cell>
          <cell r="P2004">
            <v>0</v>
          </cell>
          <cell r="Q2004">
            <v>0</v>
          </cell>
          <cell r="R2004">
            <v>0</v>
          </cell>
          <cell r="S2004" t="str">
            <v>D</v>
          </cell>
        </row>
        <row r="2005">
          <cell r="E2005">
            <v>2137</v>
          </cell>
          <cell r="F2005" t="str">
            <v>Hongsibao</v>
          </cell>
          <cell r="G2005" t="str">
            <v>064HSB</v>
          </cell>
          <cell r="H2005">
            <v>37.234999999999999</v>
          </cell>
          <cell r="I2005">
            <v>106.03100000000001</v>
          </cell>
          <cell r="J2005" t="str">
            <v>--AB</v>
          </cell>
          <cell r="K2005" t="str">
            <v>AB</v>
          </cell>
          <cell r="L2005">
            <v>0</v>
          </cell>
          <cell r="M2005">
            <v>0</v>
          </cell>
          <cell r="N2005">
            <v>0</v>
          </cell>
          <cell r="O2005">
            <v>0</v>
          </cell>
          <cell r="P2005">
            <v>0</v>
          </cell>
          <cell r="Q2005">
            <v>0</v>
          </cell>
          <cell r="R2005">
            <v>0</v>
          </cell>
          <cell r="S2005" t="str">
            <v>C</v>
          </cell>
        </row>
        <row r="2006">
          <cell r="E2006">
            <v>2138</v>
          </cell>
          <cell r="F2006" t="str">
            <v>Qiying</v>
          </cell>
          <cell r="G2006" t="str">
            <v>064QIY</v>
          </cell>
          <cell r="H2006">
            <v>36.277000000000001</v>
          </cell>
          <cell r="I2006">
            <v>106.069</v>
          </cell>
          <cell r="J2006" t="str">
            <v>--D</v>
          </cell>
          <cell r="K2006" t="str">
            <v>D</v>
          </cell>
          <cell r="L2006">
            <v>0</v>
          </cell>
          <cell r="M2006">
            <v>0</v>
          </cell>
          <cell r="N2006">
            <v>0</v>
          </cell>
          <cell r="O2006">
            <v>0</v>
          </cell>
          <cell r="P2006">
            <v>0</v>
          </cell>
          <cell r="Q2006">
            <v>0</v>
          </cell>
          <cell r="R2006">
            <v>0</v>
          </cell>
          <cell r="S2006" t="str">
            <v>D</v>
          </cell>
        </row>
        <row r="2007">
          <cell r="E2007">
            <v>2139</v>
          </cell>
          <cell r="F2007" t="str">
            <v>Haiyuan</v>
          </cell>
          <cell r="G2007" t="str">
            <v>064HYN</v>
          </cell>
          <cell r="H2007">
            <v>36.323</v>
          </cell>
          <cell r="I2007">
            <v>105.371</v>
          </cell>
          <cell r="J2007" t="str">
            <v>--AB</v>
          </cell>
          <cell r="K2007" t="str">
            <v>AB</v>
          </cell>
          <cell r="L2007">
            <v>0</v>
          </cell>
          <cell r="M2007">
            <v>0</v>
          </cell>
          <cell r="N2007">
            <v>0</v>
          </cell>
          <cell r="O2007">
            <v>0</v>
          </cell>
          <cell r="P2007">
            <v>0</v>
          </cell>
          <cell r="Q2007">
            <v>0</v>
          </cell>
          <cell r="R2007">
            <v>0</v>
          </cell>
          <cell r="S2007" t="str">
            <v>C</v>
          </cell>
        </row>
        <row r="2008">
          <cell r="E2008">
            <v>2140</v>
          </cell>
          <cell r="F2008" t="str">
            <v>Dawukou</v>
          </cell>
          <cell r="G2008" t="str">
            <v>064DWK</v>
          </cell>
          <cell r="H2008">
            <v>39.003999999999998</v>
          </cell>
          <cell r="I2008">
            <v>106.2</v>
          </cell>
          <cell r="J2008" t="str">
            <v>--AB</v>
          </cell>
          <cell r="K2008" t="str">
            <v>AB</v>
          </cell>
          <cell r="L2008">
            <v>0</v>
          </cell>
          <cell r="M2008">
            <v>0</v>
          </cell>
          <cell r="N2008">
            <v>0</v>
          </cell>
          <cell r="O2008">
            <v>0</v>
          </cell>
          <cell r="P2008">
            <v>0</v>
          </cell>
          <cell r="Q2008">
            <v>0</v>
          </cell>
          <cell r="R2008">
            <v>0</v>
          </cell>
          <cell r="S2008" t="str">
            <v>C</v>
          </cell>
        </row>
        <row r="2009">
          <cell r="E2009">
            <v>2141</v>
          </cell>
          <cell r="F2009" t="str">
            <v>Baofeng</v>
          </cell>
          <cell r="G2009" t="str">
            <v>064BFN</v>
          </cell>
          <cell r="H2009">
            <v>38.999000000000002</v>
          </cell>
          <cell r="I2009">
            <v>106.389</v>
          </cell>
          <cell r="J2009" t="str">
            <v>--D</v>
          </cell>
          <cell r="K2009" t="str">
            <v>D</v>
          </cell>
          <cell r="L2009">
            <v>0</v>
          </cell>
          <cell r="M2009">
            <v>0</v>
          </cell>
          <cell r="N2009">
            <v>0</v>
          </cell>
          <cell r="O2009">
            <v>0</v>
          </cell>
          <cell r="P2009">
            <v>0</v>
          </cell>
          <cell r="Q2009">
            <v>0</v>
          </cell>
          <cell r="R2009">
            <v>0</v>
          </cell>
          <cell r="S2009" t="str">
            <v>D</v>
          </cell>
        </row>
        <row r="2010">
          <cell r="E2010">
            <v>2142</v>
          </cell>
          <cell r="F2010" t="str">
            <v>Changxin</v>
          </cell>
          <cell r="G2010" t="str">
            <v>064CHX</v>
          </cell>
          <cell r="H2010">
            <v>38.396000000000001</v>
          </cell>
          <cell r="I2010">
            <v>106.199</v>
          </cell>
          <cell r="J2010" t="str">
            <v>--D</v>
          </cell>
          <cell r="K2010" t="str">
            <v>D</v>
          </cell>
          <cell r="L2010">
            <v>0</v>
          </cell>
          <cell r="M2010">
            <v>0</v>
          </cell>
          <cell r="N2010">
            <v>0</v>
          </cell>
          <cell r="O2010">
            <v>0</v>
          </cell>
          <cell r="P2010">
            <v>0</v>
          </cell>
          <cell r="Q2010">
            <v>0</v>
          </cell>
          <cell r="R2010">
            <v>0</v>
          </cell>
          <cell r="S2010" t="str">
            <v>D</v>
          </cell>
        </row>
        <row r="2011">
          <cell r="E2011">
            <v>2143</v>
          </cell>
          <cell r="F2011" t="str">
            <v>Yueyahu</v>
          </cell>
          <cell r="G2011" t="str">
            <v>064YYH</v>
          </cell>
          <cell r="H2011">
            <v>38.603000000000002</v>
          </cell>
          <cell r="I2011">
            <v>106.53</v>
          </cell>
          <cell r="J2011" t="str">
            <v>--D</v>
          </cell>
          <cell r="K2011" t="str">
            <v>D</v>
          </cell>
          <cell r="L2011">
            <v>0</v>
          </cell>
          <cell r="M2011">
            <v>0</v>
          </cell>
          <cell r="N2011">
            <v>0</v>
          </cell>
          <cell r="O2011">
            <v>0</v>
          </cell>
          <cell r="P2011">
            <v>0</v>
          </cell>
          <cell r="Q2011">
            <v>0</v>
          </cell>
          <cell r="R2011">
            <v>0</v>
          </cell>
          <cell r="S2011" t="str">
            <v>D</v>
          </cell>
        </row>
        <row r="2012">
          <cell r="E2012">
            <v>2144</v>
          </cell>
          <cell r="F2012" t="str">
            <v>Fengdeng</v>
          </cell>
          <cell r="G2012" t="str">
            <v>064FDG</v>
          </cell>
          <cell r="H2012">
            <v>38.323999999999998</v>
          </cell>
          <cell r="I2012">
            <v>106.149</v>
          </cell>
          <cell r="J2012" t="str">
            <v>--D</v>
          </cell>
          <cell r="K2012" t="str">
            <v>D</v>
          </cell>
          <cell r="L2012">
            <v>0</v>
          </cell>
          <cell r="M2012">
            <v>0</v>
          </cell>
          <cell r="N2012">
            <v>0</v>
          </cell>
          <cell r="O2012">
            <v>0</v>
          </cell>
          <cell r="P2012">
            <v>0</v>
          </cell>
          <cell r="Q2012">
            <v>0</v>
          </cell>
          <cell r="R2012">
            <v>0</v>
          </cell>
          <cell r="S2012" t="str">
            <v>D</v>
          </cell>
        </row>
        <row r="2013">
          <cell r="E2013">
            <v>2145</v>
          </cell>
          <cell r="F2013" t="str">
            <v>Guyuan</v>
          </cell>
          <cell r="G2013" t="str">
            <v>064GYN</v>
          </cell>
          <cell r="H2013">
            <v>36.017000000000003</v>
          </cell>
          <cell r="I2013">
            <v>106.15</v>
          </cell>
          <cell r="J2013" t="str">
            <v>--D</v>
          </cell>
          <cell r="K2013" t="str">
            <v>D</v>
          </cell>
          <cell r="L2013">
            <v>0</v>
          </cell>
          <cell r="M2013">
            <v>0</v>
          </cell>
          <cell r="N2013">
            <v>0</v>
          </cell>
          <cell r="O2013">
            <v>0</v>
          </cell>
          <cell r="P2013">
            <v>0</v>
          </cell>
          <cell r="Q2013">
            <v>0</v>
          </cell>
          <cell r="R2013">
            <v>0</v>
          </cell>
          <cell r="S2013" t="str">
            <v>C</v>
          </cell>
        </row>
        <row r="2014">
          <cell r="E2014">
            <v>2146</v>
          </cell>
          <cell r="F2014" t="str">
            <v>Hengshan</v>
          </cell>
          <cell r="G2014" t="str">
            <v>064HSN</v>
          </cell>
          <cell r="H2014">
            <v>38.213999999999999</v>
          </cell>
          <cell r="I2014">
            <v>106.239</v>
          </cell>
          <cell r="J2014" t="str">
            <v>--D</v>
          </cell>
          <cell r="K2014" t="str">
            <v>D</v>
          </cell>
          <cell r="L2014">
            <v>0</v>
          </cell>
          <cell r="M2014">
            <v>0</v>
          </cell>
          <cell r="N2014">
            <v>0</v>
          </cell>
          <cell r="O2014">
            <v>0</v>
          </cell>
          <cell r="P2014">
            <v>0</v>
          </cell>
          <cell r="Q2014">
            <v>0</v>
          </cell>
          <cell r="R2014">
            <v>0</v>
          </cell>
          <cell r="S2014" t="str">
            <v>D</v>
          </cell>
        </row>
        <row r="2015">
          <cell r="E2015">
            <v>2147</v>
          </cell>
          <cell r="F2015" t="str">
            <v>Liangtian</v>
          </cell>
          <cell r="G2015" t="str">
            <v>064LTN</v>
          </cell>
          <cell r="H2015">
            <v>38.244</v>
          </cell>
          <cell r="I2015">
            <v>106.169</v>
          </cell>
          <cell r="J2015" t="str">
            <v>--D</v>
          </cell>
          <cell r="K2015" t="str">
            <v>D</v>
          </cell>
          <cell r="L2015">
            <v>0</v>
          </cell>
          <cell r="M2015">
            <v>0</v>
          </cell>
          <cell r="N2015">
            <v>0</v>
          </cell>
          <cell r="O2015">
            <v>0</v>
          </cell>
          <cell r="P2015">
            <v>0</v>
          </cell>
          <cell r="Q2015">
            <v>0</v>
          </cell>
          <cell r="R2015">
            <v>0</v>
          </cell>
          <cell r="S2015" t="str">
            <v>D</v>
          </cell>
        </row>
        <row r="2016">
          <cell r="E2016">
            <v>2148</v>
          </cell>
          <cell r="F2016" t="str">
            <v>Nanliang</v>
          </cell>
          <cell r="G2016" t="str">
            <v>064NLG</v>
          </cell>
          <cell r="H2016">
            <v>38.384999999999998</v>
          </cell>
          <cell r="I2016">
            <v>106.15</v>
          </cell>
          <cell r="J2016" t="str">
            <v>--D</v>
          </cell>
          <cell r="K2016" t="str">
            <v>D</v>
          </cell>
          <cell r="L2016">
            <v>0</v>
          </cell>
          <cell r="M2016">
            <v>0</v>
          </cell>
          <cell r="N2016">
            <v>0</v>
          </cell>
          <cell r="O2016">
            <v>0</v>
          </cell>
          <cell r="P2016">
            <v>0</v>
          </cell>
          <cell r="Q2016">
            <v>0</v>
          </cell>
          <cell r="R2016">
            <v>0</v>
          </cell>
          <cell r="S2016" t="str">
            <v>D</v>
          </cell>
        </row>
        <row r="2017">
          <cell r="E2017">
            <v>2149</v>
          </cell>
          <cell r="F2017" t="str">
            <v>Qingtongxia</v>
          </cell>
          <cell r="G2017" t="str">
            <v>064QTX</v>
          </cell>
          <cell r="H2017">
            <v>38.027999999999999</v>
          </cell>
          <cell r="I2017">
            <v>106.04900000000001</v>
          </cell>
          <cell r="J2017" t="str">
            <v>--D</v>
          </cell>
          <cell r="K2017" t="str">
            <v>D</v>
          </cell>
          <cell r="L2017">
            <v>0</v>
          </cell>
          <cell r="M2017">
            <v>0</v>
          </cell>
          <cell r="N2017">
            <v>0</v>
          </cell>
          <cell r="O2017">
            <v>0</v>
          </cell>
          <cell r="P2017">
            <v>0</v>
          </cell>
          <cell r="Q2017">
            <v>0</v>
          </cell>
          <cell r="R2017">
            <v>0</v>
          </cell>
          <cell r="S2017" t="str">
            <v>D</v>
          </cell>
        </row>
        <row r="2018">
          <cell r="E2018">
            <v>2150</v>
          </cell>
          <cell r="F2018" t="str">
            <v>Qianjinnongchang</v>
          </cell>
          <cell r="G2018" t="str">
            <v>064QJC</v>
          </cell>
          <cell r="H2018">
            <v>38.488999999999997</v>
          </cell>
          <cell r="I2018">
            <v>106.23</v>
          </cell>
          <cell r="J2018" t="str">
            <v>--D</v>
          </cell>
          <cell r="K2018" t="str">
            <v>D</v>
          </cell>
          <cell r="L2018">
            <v>0</v>
          </cell>
          <cell r="M2018">
            <v>0</v>
          </cell>
          <cell r="N2018">
            <v>0</v>
          </cell>
          <cell r="O2018">
            <v>0</v>
          </cell>
          <cell r="P2018">
            <v>0</v>
          </cell>
          <cell r="Q2018">
            <v>0</v>
          </cell>
          <cell r="R2018">
            <v>0</v>
          </cell>
          <cell r="S2018" t="str">
            <v>D</v>
          </cell>
        </row>
        <row r="2019">
          <cell r="E2019">
            <v>2151</v>
          </cell>
          <cell r="F2019" t="str">
            <v>Taole</v>
          </cell>
          <cell r="G2019" t="str">
            <v>064TLE</v>
          </cell>
          <cell r="H2019">
            <v>38.494999999999997</v>
          </cell>
          <cell r="I2019">
            <v>106.42</v>
          </cell>
          <cell r="J2019" t="str">
            <v>--D</v>
          </cell>
          <cell r="K2019" t="str">
            <v>D</v>
          </cell>
          <cell r="L2019">
            <v>0</v>
          </cell>
          <cell r="M2019">
            <v>0</v>
          </cell>
          <cell r="N2019">
            <v>0</v>
          </cell>
          <cell r="O2019">
            <v>0</v>
          </cell>
          <cell r="P2019">
            <v>0</v>
          </cell>
          <cell r="Q2019">
            <v>0</v>
          </cell>
          <cell r="R2019">
            <v>0</v>
          </cell>
          <cell r="S2019" t="str">
            <v>D</v>
          </cell>
        </row>
        <row r="2020">
          <cell r="E2020">
            <v>2152</v>
          </cell>
          <cell r="F2020" t="str">
            <v>Tongqiao</v>
          </cell>
          <cell r="G2020" t="str">
            <v>064TQO</v>
          </cell>
          <cell r="H2020">
            <v>38.215000000000003</v>
          </cell>
          <cell r="I2020">
            <v>106.181</v>
          </cell>
          <cell r="J2020" t="str">
            <v>--D</v>
          </cell>
          <cell r="K2020" t="str">
            <v>D</v>
          </cell>
          <cell r="L2020">
            <v>0</v>
          </cell>
          <cell r="M2020">
            <v>0</v>
          </cell>
          <cell r="N2020">
            <v>0</v>
          </cell>
          <cell r="O2020">
            <v>0</v>
          </cell>
          <cell r="P2020">
            <v>0</v>
          </cell>
          <cell r="Q2020">
            <v>0</v>
          </cell>
          <cell r="R2020">
            <v>0</v>
          </cell>
          <cell r="S2020" t="str">
            <v>D</v>
          </cell>
        </row>
        <row r="2021">
          <cell r="E2021">
            <v>2153</v>
          </cell>
          <cell r="F2021" t="str">
            <v>Xiji</v>
          </cell>
          <cell r="G2021" t="str">
            <v>064XIJ</v>
          </cell>
          <cell r="H2021">
            <v>35.588999999999999</v>
          </cell>
          <cell r="I2021">
            <v>105.42100000000001</v>
          </cell>
          <cell r="J2021" t="str">
            <v>--B</v>
          </cell>
          <cell r="K2021" t="str">
            <v>B</v>
          </cell>
          <cell r="L2021">
            <v>0</v>
          </cell>
          <cell r="M2021">
            <v>0</v>
          </cell>
          <cell r="N2021">
            <v>0</v>
          </cell>
          <cell r="O2021">
            <v>0</v>
          </cell>
          <cell r="P2021">
            <v>0</v>
          </cell>
          <cell r="Q2021">
            <v>0</v>
          </cell>
          <cell r="R2021">
            <v>0</v>
          </cell>
          <cell r="S2021" t="str">
            <v>C</v>
          </cell>
        </row>
        <row r="2022">
          <cell r="E2022">
            <v>2154</v>
          </cell>
          <cell r="F2022" t="str">
            <v>Yongning</v>
          </cell>
          <cell r="G2022" t="str">
            <v>064YNG</v>
          </cell>
          <cell r="H2022">
            <v>38.177</v>
          </cell>
          <cell r="I2022">
            <v>106.14</v>
          </cell>
          <cell r="J2022" t="str">
            <v>--D</v>
          </cell>
          <cell r="K2022" t="str">
            <v>D</v>
          </cell>
          <cell r="L2022">
            <v>0</v>
          </cell>
          <cell r="M2022">
            <v>0</v>
          </cell>
          <cell r="N2022">
            <v>0</v>
          </cell>
          <cell r="O2022">
            <v>0</v>
          </cell>
          <cell r="P2022">
            <v>0</v>
          </cell>
          <cell r="Q2022">
            <v>0</v>
          </cell>
          <cell r="R2022">
            <v>0</v>
          </cell>
          <cell r="S2022" t="str">
            <v>D</v>
          </cell>
        </row>
        <row r="2023">
          <cell r="E2023">
            <v>2155</v>
          </cell>
          <cell r="F2023" t="str">
            <v>Changshantou</v>
          </cell>
          <cell r="G2023" t="str">
            <v>064CST</v>
          </cell>
          <cell r="H2023">
            <v>37.143999999999998</v>
          </cell>
          <cell r="I2023">
            <v>105.43</v>
          </cell>
          <cell r="J2023" t="str">
            <v>--D</v>
          </cell>
          <cell r="K2023" t="str">
            <v>D</v>
          </cell>
          <cell r="L2023">
            <v>0</v>
          </cell>
          <cell r="M2023">
            <v>0</v>
          </cell>
          <cell r="N2023">
            <v>0</v>
          </cell>
          <cell r="O2023">
            <v>0</v>
          </cell>
          <cell r="P2023">
            <v>0</v>
          </cell>
          <cell r="Q2023">
            <v>0</v>
          </cell>
          <cell r="R2023">
            <v>0</v>
          </cell>
          <cell r="S2023" t="str">
            <v>C</v>
          </cell>
        </row>
        <row r="2024">
          <cell r="E2024">
            <v>2156</v>
          </cell>
          <cell r="F2024" t="str">
            <v>Shizuishan</v>
          </cell>
          <cell r="G2024" t="str">
            <v>064SZS</v>
          </cell>
          <cell r="H2024">
            <v>39.134</v>
          </cell>
          <cell r="I2024">
            <v>106.289</v>
          </cell>
          <cell r="J2024" t="str">
            <v>--AB</v>
          </cell>
          <cell r="K2024" t="str">
            <v>AB</v>
          </cell>
          <cell r="L2024">
            <v>0</v>
          </cell>
          <cell r="M2024">
            <v>0</v>
          </cell>
          <cell r="N2024">
            <v>0</v>
          </cell>
          <cell r="O2024">
            <v>0</v>
          </cell>
          <cell r="P2024">
            <v>0</v>
          </cell>
          <cell r="Q2024">
            <v>0</v>
          </cell>
          <cell r="R2024">
            <v>0</v>
          </cell>
          <cell r="S2024" t="str">
            <v>C</v>
          </cell>
        </row>
        <row r="2025">
          <cell r="E2025">
            <v>2157</v>
          </cell>
          <cell r="F2025" t="str">
            <v>Ludingdetuo</v>
          </cell>
          <cell r="G2025" t="str">
            <v>051LDD</v>
          </cell>
          <cell r="H2025">
            <v>29.576000000000001</v>
          </cell>
          <cell r="I2025">
            <v>102.161</v>
          </cell>
          <cell r="J2025" t="str">
            <v>--C</v>
          </cell>
          <cell r="K2025" t="str">
            <v>C</v>
          </cell>
          <cell r="L2025">
            <v>0</v>
          </cell>
          <cell r="M2025">
            <v>0</v>
          </cell>
          <cell r="N2025">
            <v>0</v>
          </cell>
          <cell r="O2025">
            <v>0</v>
          </cell>
          <cell r="P2025">
            <v>0</v>
          </cell>
          <cell r="Q2025">
            <v>0</v>
          </cell>
          <cell r="R2025">
            <v>0</v>
          </cell>
          <cell r="S2025" t="str">
            <v>C</v>
          </cell>
        </row>
        <row r="2026">
          <cell r="E2026">
            <v>2158</v>
          </cell>
          <cell r="F2026" t="str">
            <v>Changningtai</v>
          </cell>
          <cell r="G2026" t="str">
            <v>051CNT</v>
          </cell>
          <cell r="H2026">
            <v>28.57</v>
          </cell>
          <cell r="I2026">
            <v>104.919</v>
          </cell>
          <cell r="J2026" t="str">
            <v>--D</v>
          </cell>
          <cell r="K2026" t="str">
            <v>D</v>
          </cell>
          <cell r="L2026">
            <v>0</v>
          </cell>
          <cell r="M2026">
            <v>0</v>
          </cell>
          <cell r="N2026">
            <v>0</v>
          </cell>
          <cell r="O2026">
            <v>0</v>
          </cell>
          <cell r="P2026">
            <v>0</v>
          </cell>
          <cell r="Q2026">
            <v>0</v>
          </cell>
          <cell r="R2026">
            <v>0</v>
          </cell>
          <cell r="S2026" t="str">
            <v>C</v>
          </cell>
        </row>
        <row r="2027">
          <cell r="E2027">
            <v>2159</v>
          </cell>
          <cell r="F2027" t="str">
            <v>Xiaojindawei</v>
          </cell>
          <cell r="G2027" t="str">
            <v>051XJD</v>
          </cell>
          <cell r="H2027">
            <v>30.956</v>
          </cell>
          <cell r="I2027">
            <v>102.62</v>
          </cell>
          <cell r="J2027" t="str">
            <v>--C</v>
          </cell>
          <cell r="K2027" t="str">
            <v>C</v>
          </cell>
          <cell r="L2027">
            <v>0</v>
          </cell>
          <cell r="M2027">
            <v>0</v>
          </cell>
          <cell r="N2027">
            <v>0</v>
          </cell>
          <cell r="O2027">
            <v>0</v>
          </cell>
          <cell r="P2027">
            <v>0</v>
          </cell>
          <cell r="Q2027">
            <v>0</v>
          </cell>
          <cell r="R2027">
            <v>0</v>
          </cell>
          <cell r="S2027" t="str">
            <v>C</v>
          </cell>
        </row>
        <row r="2028">
          <cell r="E2028">
            <v>2160</v>
          </cell>
          <cell r="F2028" t="str">
            <v>Deyangbaima</v>
          </cell>
          <cell r="G2028" t="str">
            <v>051DYB</v>
          </cell>
          <cell r="H2028">
            <v>31.302</v>
          </cell>
          <cell r="I2028">
            <v>104.46899999999999</v>
          </cell>
          <cell r="J2028" t="str">
            <v>--B</v>
          </cell>
          <cell r="K2028" t="str">
            <v>B</v>
          </cell>
          <cell r="L2028">
            <v>0</v>
          </cell>
          <cell r="M2028">
            <v>0</v>
          </cell>
          <cell r="N2028">
            <v>0</v>
          </cell>
          <cell r="O2028">
            <v>0</v>
          </cell>
          <cell r="P2028">
            <v>0</v>
          </cell>
          <cell r="Q2028">
            <v>0</v>
          </cell>
          <cell r="R2028">
            <v>0</v>
          </cell>
          <cell r="S2028" t="str">
            <v>C</v>
          </cell>
        </row>
        <row r="2029">
          <cell r="E2029">
            <v>2161</v>
          </cell>
          <cell r="F2029" t="str">
            <v>Fushunbanqiao</v>
          </cell>
          <cell r="G2029" t="str">
            <v>051FSB</v>
          </cell>
          <cell r="H2029">
            <v>29.138999999999999</v>
          </cell>
          <cell r="I2029">
            <v>104.77</v>
          </cell>
          <cell r="J2029" t="str">
            <v>--A</v>
          </cell>
          <cell r="K2029" t="str">
            <v>A</v>
          </cell>
          <cell r="L2029">
            <v>0</v>
          </cell>
          <cell r="M2029">
            <v>0</v>
          </cell>
          <cell r="N2029">
            <v>0</v>
          </cell>
          <cell r="O2029">
            <v>0</v>
          </cell>
          <cell r="P2029">
            <v>0</v>
          </cell>
          <cell r="Q2029">
            <v>0</v>
          </cell>
          <cell r="R2029">
            <v>0</v>
          </cell>
          <cell r="S2029" t="str">
            <v>C</v>
          </cell>
        </row>
        <row r="2030">
          <cell r="E2030">
            <v>2162</v>
          </cell>
          <cell r="F2030" t="str">
            <v>Ganzixian</v>
          </cell>
          <cell r="G2030" t="str">
            <v>051GZX</v>
          </cell>
          <cell r="H2030">
            <v>31.617000000000001</v>
          </cell>
          <cell r="I2030">
            <v>100.001</v>
          </cell>
          <cell r="J2030" t="str">
            <v>--C</v>
          </cell>
          <cell r="K2030" t="str">
            <v>C</v>
          </cell>
          <cell r="L2030">
            <v>0</v>
          </cell>
          <cell r="M2030">
            <v>0</v>
          </cell>
          <cell r="N2030">
            <v>0</v>
          </cell>
          <cell r="O2030">
            <v>0</v>
          </cell>
          <cell r="P2030">
            <v>0</v>
          </cell>
          <cell r="Q2030">
            <v>0</v>
          </cell>
          <cell r="R2030">
            <v>0</v>
          </cell>
          <cell r="S2030" t="str">
            <v>C</v>
          </cell>
        </row>
        <row r="2031">
          <cell r="E2031">
            <v>2163</v>
          </cell>
          <cell r="F2031" t="str">
            <v>Ganzitai</v>
          </cell>
          <cell r="G2031" t="str">
            <v>051GZT</v>
          </cell>
          <cell r="H2031">
            <v>31.620999999999999</v>
          </cell>
          <cell r="I2031">
            <v>100</v>
          </cell>
          <cell r="J2031" t="str">
            <v>--C</v>
          </cell>
          <cell r="K2031" t="str">
            <v>C</v>
          </cell>
          <cell r="L2031">
            <v>0</v>
          </cell>
          <cell r="M2031">
            <v>0</v>
          </cell>
          <cell r="N2031">
            <v>0</v>
          </cell>
          <cell r="O2031">
            <v>0</v>
          </cell>
          <cell r="P2031">
            <v>0</v>
          </cell>
          <cell r="Q2031">
            <v>0</v>
          </cell>
          <cell r="R2031">
            <v>0</v>
          </cell>
          <cell r="S2031" t="str">
            <v>D</v>
          </cell>
        </row>
        <row r="2032">
          <cell r="E2032">
            <v>2164</v>
          </cell>
          <cell r="F2032" t="str">
            <v>Heishuidiban</v>
          </cell>
          <cell r="G2032" t="str">
            <v>051HSD</v>
          </cell>
          <cell r="H2032">
            <v>32.055999999999997</v>
          </cell>
          <cell r="I2032">
            <v>102.97</v>
          </cell>
          <cell r="J2032" t="str">
            <v>--C</v>
          </cell>
          <cell r="K2032" t="str">
            <v>C</v>
          </cell>
          <cell r="L2032">
            <v>0</v>
          </cell>
          <cell r="M2032">
            <v>0</v>
          </cell>
          <cell r="N2032">
            <v>0</v>
          </cell>
          <cell r="O2032">
            <v>0</v>
          </cell>
          <cell r="P2032">
            <v>0</v>
          </cell>
          <cell r="Q2032">
            <v>0</v>
          </cell>
          <cell r="R2032">
            <v>0</v>
          </cell>
          <cell r="S2032" t="str">
            <v>C</v>
          </cell>
        </row>
        <row r="2033">
          <cell r="E2033">
            <v>2165</v>
          </cell>
          <cell r="F2033" t="str">
            <v>Heishuishuangliusuo</v>
          </cell>
          <cell r="G2033" t="str">
            <v>051HSL</v>
          </cell>
          <cell r="H2033">
            <v>32.048999999999999</v>
          </cell>
          <cell r="I2033">
            <v>103.259</v>
          </cell>
          <cell r="J2033" t="str">
            <v>--C</v>
          </cell>
          <cell r="K2033" t="str">
            <v>C</v>
          </cell>
          <cell r="L2033">
            <v>0</v>
          </cell>
          <cell r="M2033">
            <v>0</v>
          </cell>
          <cell r="N2033">
            <v>0</v>
          </cell>
          <cell r="O2033">
            <v>0</v>
          </cell>
          <cell r="P2033">
            <v>0</v>
          </cell>
          <cell r="Q2033">
            <v>0</v>
          </cell>
          <cell r="R2033">
            <v>0</v>
          </cell>
          <cell r="S2033" t="str">
            <v>D</v>
          </cell>
        </row>
        <row r="2034">
          <cell r="E2034">
            <v>2166</v>
          </cell>
          <cell r="F2034" t="str">
            <v>Jiulongtai</v>
          </cell>
          <cell r="G2034" t="str">
            <v>051JLT</v>
          </cell>
          <cell r="H2034">
            <v>28.995000000000001</v>
          </cell>
          <cell r="I2034">
            <v>101.49</v>
          </cell>
          <cell r="J2034" t="str">
            <v>--B</v>
          </cell>
          <cell r="K2034" t="str">
            <v>B</v>
          </cell>
          <cell r="L2034">
            <v>0</v>
          </cell>
          <cell r="M2034">
            <v>0</v>
          </cell>
          <cell r="N2034">
            <v>0</v>
          </cell>
          <cell r="O2034">
            <v>0</v>
          </cell>
          <cell r="P2034">
            <v>0</v>
          </cell>
          <cell r="Q2034">
            <v>0</v>
          </cell>
          <cell r="R2034">
            <v>0</v>
          </cell>
          <cell r="S2034" t="str">
            <v>D</v>
          </cell>
        </row>
        <row r="2035">
          <cell r="E2035">
            <v>2167</v>
          </cell>
          <cell r="F2035" t="str">
            <v>Jiulongnaiqu</v>
          </cell>
          <cell r="G2035" t="str">
            <v>051JLN</v>
          </cell>
          <cell r="H2035">
            <v>28.766999999999999</v>
          </cell>
          <cell r="I2035">
            <v>101.67</v>
          </cell>
          <cell r="J2035" t="str">
            <v>--C</v>
          </cell>
          <cell r="K2035" t="str">
            <v>C</v>
          </cell>
          <cell r="L2035">
            <v>0</v>
          </cell>
          <cell r="M2035">
            <v>0</v>
          </cell>
          <cell r="N2035">
            <v>0</v>
          </cell>
          <cell r="O2035">
            <v>0</v>
          </cell>
          <cell r="P2035">
            <v>0</v>
          </cell>
          <cell r="Q2035">
            <v>0</v>
          </cell>
          <cell r="R2035">
            <v>0</v>
          </cell>
          <cell r="S2035" t="str">
            <v>C</v>
          </cell>
        </row>
        <row r="2036">
          <cell r="E2036">
            <v>2168</v>
          </cell>
          <cell r="F2036" t="str">
            <v>Junliantai</v>
          </cell>
          <cell r="G2036" t="str">
            <v>051JLT</v>
          </cell>
          <cell r="H2036">
            <v>28.187999999999999</v>
          </cell>
          <cell r="I2036">
            <v>104.52</v>
          </cell>
          <cell r="J2036" t="str">
            <v>--A</v>
          </cell>
          <cell r="K2036" t="str">
            <v>A</v>
          </cell>
          <cell r="L2036">
            <v>0</v>
          </cell>
          <cell r="M2036">
            <v>0</v>
          </cell>
          <cell r="N2036">
            <v>0</v>
          </cell>
          <cell r="O2036">
            <v>0</v>
          </cell>
          <cell r="P2036">
            <v>0</v>
          </cell>
          <cell r="Q2036">
            <v>0</v>
          </cell>
          <cell r="R2036">
            <v>0</v>
          </cell>
          <cell r="S2036" t="str">
            <v>C</v>
          </cell>
        </row>
        <row r="2037">
          <cell r="E2037">
            <v>2169</v>
          </cell>
          <cell r="F2037" t="str">
            <v>Jiuzhaibaihe</v>
          </cell>
          <cell r="G2037" t="str">
            <v>051JZB</v>
          </cell>
          <cell r="H2037">
            <v>33.322000000000003</v>
          </cell>
          <cell r="I2037">
            <v>104.10899999999999</v>
          </cell>
          <cell r="J2037" t="str">
            <v>--C</v>
          </cell>
          <cell r="K2037" t="str">
            <v>C</v>
          </cell>
          <cell r="L2037">
            <v>0</v>
          </cell>
          <cell r="M2037">
            <v>0</v>
          </cell>
          <cell r="N2037">
            <v>0</v>
          </cell>
          <cell r="O2037">
            <v>0</v>
          </cell>
          <cell r="P2037">
            <v>0</v>
          </cell>
          <cell r="Q2037">
            <v>0</v>
          </cell>
          <cell r="R2037">
            <v>0</v>
          </cell>
          <cell r="S2037" t="str">
            <v>D</v>
          </cell>
        </row>
        <row r="2038">
          <cell r="E2038">
            <v>2170</v>
          </cell>
          <cell r="F2038" t="str">
            <v>Jiuzhaiwujiao</v>
          </cell>
          <cell r="G2038" t="str">
            <v>051JZW</v>
          </cell>
          <cell r="H2038">
            <v>33.040999999999997</v>
          </cell>
          <cell r="I2038">
            <v>104.19</v>
          </cell>
          <cell r="J2038" t="str">
            <v>--C</v>
          </cell>
          <cell r="K2038" t="str">
            <v>C</v>
          </cell>
          <cell r="L2038">
            <v>0</v>
          </cell>
          <cell r="M2038">
            <v>0</v>
          </cell>
          <cell r="N2038">
            <v>0</v>
          </cell>
          <cell r="O2038">
            <v>0</v>
          </cell>
          <cell r="P2038">
            <v>0</v>
          </cell>
          <cell r="Q2038">
            <v>0</v>
          </cell>
          <cell r="R2038">
            <v>0</v>
          </cell>
          <cell r="S2038" t="str">
            <v>C</v>
          </cell>
        </row>
        <row r="2039">
          <cell r="E2039">
            <v>2171</v>
          </cell>
          <cell r="F2039" t="str">
            <v>Jiuzhaigouyongfeng</v>
          </cell>
          <cell r="G2039" t="str">
            <v>051JZY</v>
          </cell>
          <cell r="H2039">
            <v>33.231000000000002</v>
          </cell>
          <cell r="I2039">
            <v>104.26</v>
          </cell>
          <cell r="J2039" t="str">
            <v>--C</v>
          </cell>
          <cell r="K2039" t="str">
            <v>C</v>
          </cell>
          <cell r="L2039">
            <v>0</v>
          </cell>
          <cell r="M2039">
            <v>0</v>
          </cell>
          <cell r="N2039">
            <v>0</v>
          </cell>
          <cell r="O2039">
            <v>0</v>
          </cell>
          <cell r="P2039">
            <v>0</v>
          </cell>
          <cell r="Q2039">
            <v>0</v>
          </cell>
          <cell r="R2039">
            <v>0</v>
          </cell>
          <cell r="S2039" t="str">
            <v>D</v>
          </cell>
        </row>
        <row r="2040">
          <cell r="E2040">
            <v>2172</v>
          </cell>
          <cell r="F2040" t="str">
            <v>Jiuzhaizhangzha</v>
          </cell>
          <cell r="G2040" t="str">
            <v>051JZZ</v>
          </cell>
          <cell r="H2040">
            <v>33.319000000000003</v>
          </cell>
          <cell r="I2040">
            <v>103.791</v>
          </cell>
          <cell r="J2040" t="str">
            <v>--C</v>
          </cell>
          <cell r="K2040" t="str">
            <v>C</v>
          </cell>
          <cell r="L2040">
            <v>0</v>
          </cell>
          <cell r="M2040">
            <v>0</v>
          </cell>
          <cell r="N2040">
            <v>0</v>
          </cell>
          <cell r="O2040">
            <v>0</v>
          </cell>
          <cell r="P2040">
            <v>0</v>
          </cell>
          <cell r="Q2040">
            <v>0</v>
          </cell>
          <cell r="R2040">
            <v>0</v>
          </cell>
          <cell r="S2040" t="str">
            <v>C</v>
          </cell>
        </row>
        <row r="2041">
          <cell r="E2041">
            <v>2173</v>
          </cell>
          <cell r="F2041" t="str">
            <v>Kangdinggaba</v>
          </cell>
          <cell r="G2041" t="str">
            <v>051KDG</v>
          </cell>
          <cell r="H2041">
            <v>29.972999999999999</v>
          </cell>
          <cell r="I2041">
            <v>101.58</v>
          </cell>
          <cell r="J2041" t="str">
            <v>--C</v>
          </cell>
          <cell r="K2041" t="str">
            <v>C</v>
          </cell>
          <cell r="L2041">
            <v>0</v>
          </cell>
          <cell r="M2041">
            <v>0</v>
          </cell>
          <cell r="N2041">
            <v>0</v>
          </cell>
          <cell r="O2041">
            <v>0</v>
          </cell>
          <cell r="P2041">
            <v>0</v>
          </cell>
          <cell r="Q2041">
            <v>0</v>
          </cell>
          <cell r="R2041">
            <v>0</v>
          </cell>
          <cell r="S2041" t="str">
            <v>D</v>
          </cell>
        </row>
        <row r="2042">
          <cell r="E2042">
            <v>2174</v>
          </cell>
          <cell r="F2042" t="str">
            <v>Kangdingtai</v>
          </cell>
          <cell r="G2042" t="str">
            <v>051KDT</v>
          </cell>
          <cell r="H2042">
            <v>30.07</v>
          </cell>
          <cell r="I2042">
            <v>101.95</v>
          </cell>
          <cell r="J2042" t="str">
            <v>--AB</v>
          </cell>
          <cell r="K2042" t="str">
            <v>AB</v>
          </cell>
          <cell r="L2042">
            <v>0</v>
          </cell>
          <cell r="M2042">
            <v>0</v>
          </cell>
          <cell r="N2042">
            <v>0</v>
          </cell>
          <cell r="O2042">
            <v>0</v>
          </cell>
          <cell r="P2042">
            <v>0</v>
          </cell>
          <cell r="Q2042">
            <v>0</v>
          </cell>
          <cell r="R2042">
            <v>0</v>
          </cell>
          <cell r="S2042" t="str">
            <v>C</v>
          </cell>
        </row>
        <row r="2043">
          <cell r="E2043">
            <v>2175</v>
          </cell>
          <cell r="F2043" t="str">
            <v>Ludingjiajun</v>
          </cell>
          <cell r="G2043" t="str">
            <v>051LDJ</v>
          </cell>
          <cell r="H2043">
            <v>29.678999999999998</v>
          </cell>
          <cell r="I2043">
            <v>102.191</v>
          </cell>
          <cell r="J2043" t="str">
            <v>--C</v>
          </cell>
          <cell r="K2043" t="str">
            <v>C</v>
          </cell>
          <cell r="L2043">
            <v>0</v>
          </cell>
          <cell r="M2043">
            <v>0</v>
          </cell>
          <cell r="N2043">
            <v>0</v>
          </cell>
          <cell r="O2043">
            <v>0</v>
          </cell>
          <cell r="P2043">
            <v>0</v>
          </cell>
          <cell r="Q2043">
            <v>0</v>
          </cell>
          <cell r="R2043">
            <v>0</v>
          </cell>
          <cell r="S2043" t="str">
            <v>D</v>
          </cell>
        </row>
        <row r="2044">
          <cell r="E2044">
            <v>2176</v>
          </cell>
          <cell r="F2044" t="str">
            <v>Ludinglengzha</v>
          </cell>
          <cell r="G2044" t="str">
            <v>051LDL</v>
          </cell>
          <cell r="H2044">
            <v>29.795000000000002</v>
          </cell>
          <cell r="I2044">
            <v>102.229</v>
          </cell>
          <cell r="J2044" t="str">
            <v>--C</v>
          </cell>
          <cell r="K2044" t="str">
            <v>C</v>
          </cell>
          <cell r="L2044">
            <v>0</v>
          </cell>
          <cell r="M2044">
            <v>0</v>
          </cell>
          <cell r="N2044">
            <v>0</v>
          </cell>
          <cell r="O2044">
            <v>0</v>
          </cell>
          <cell r="P2044">
            <v>0</v>
          </cell>
          <cell r="Q2044">
            <v>0</v>
          </cell>
          <cell r="R2044">
            <v>0</v>
          </cell>
          <cell r="S2044" t="str">
            <v>D</v>
          </cell>
        </row>
        <row r="2045">
          <cell r="E2045">
            <v>2177</v>
          </cell>
          <cell r="F2045" t="str">
            <v>Ludingshuichang</v>
          </cell>
          <cell r="G2045" t="str">
            <v>051LDS</v>
          </cell>
          <cell r="H2045">
            <v>29.920999999999999</v>
          </cell>
          <cell r="I2045">
            <v>102.239</v>
          </cell>
          <cell r="J2045" t="str">
            <v>--C</v>
          </cell>
          <cell r="K2045" t="str">
            <v>C</v>
          </cell>
          <cell r="L2045">
            <v>0</v>
          </cell>
          <cell r="M2045">
            <v>0</v>
          </cell>
          <cell r="N2045">
            <v>0</v>
          </cell>
          <cell r="O2045">
            <v>0</v>
          </cell>
          <cell r="P2045">
            <v>0</v>
          </cell>
          <cell r="Q2045">
            <v>0</v>
          </cell>
          <cell r="R2045">
            <v>0</v>
          </cell>
          <cell r="S2045" t="str">
            <v>C</v>
          </cell>
        </row>
        <row r="2046">
          <cell r="E2046">
            <v>2178</v>
          </cell>
          <cell r="F2046" t="str">
            <v>Luhuotai</v>
          </cell>
          <cell r="G2046" t="str">
            <v>051LHT</v>
          </cell>
          <cell r="H2046">
            <v>31.402000000000001</v>
          </cell>
          <cell r="I2046">
            <v>100.68</v>
          </cell>
          <cell r="J2046" t="str">
            <v>--C</v>
          </cell>
          <cell r="K2046" t="str">
            <v>C</v>
          </cell>
          <cell r="L2046">
            <v>0</v>
          </cell>
          <cell r="M2046">
            <v>0</v>
          </cell>
          <cell r="N2046">
            <v>0</v>
          </cell>
          <cell r="O2046">
            <v>0</v>
          </cell>
          <cell r="P2046">
            <v>0</v>
          </cell>
          <cell r="Q2046">
            <v>0</v>
          </cell>
          <cell r="R2046">
            <v>0</v>
          </cell>
          <cell r="S2046" t="str">
            <v>C</v>
          </cell>
        </row>
        <row r="2047">
          <cell r="E2047">
            <v>2179</v>
          </cell>
          <cell r="F2047" t="str">
            <v>Lixianmuka</v>
          </cell>
          <cell r="G2047" t="str">
            <v>051LXM</v>
          </cell>
          <cell r="H2047">
            <v>31.581</v>
          </cell>
          <cell r="I2047">
            <v>103.32</v>
          </cell>
          <cell r="J2047" t="str">
            <v>--C</v>
          </cell>
          <cell r="K2047" t="str">
            <v>C</v>
          </cell>
          <cell r="L2047">
            <v>0</v>
          </cell>
          <cell r="M2047">
            <v>0</v>
          </cell>
          <cell r="N2047">
            <v>0</v>
          </cell>
          <cell r="O2047">
            <v>0</v>
          </cell>
          <cell r="P2047">
            <v>0</v>
          </cell>
          <cell r="Q2047">
            <v>0</v>
          </cell>
          <cell r="R2047">
            <v>0</v>
          </cell>
          <cell r="S2047" t="str">
            <v>D</v>
          </cell>
        </row>
        <row r="2048">
          <cell r="E2048">
            <v>2180</v>
          </cell>
          <cell r="F2048" t="str">
            <v>Lixianshaba</v>
          </cell>
          <cell r="G2048" t="str">
            <v>051LXS</v>
          </cell>
          <cell r="H2048">
            <v>31.542000000000002</v>
          </cell>
          <cell r="I2048">
            <v>102.90900000000001</v>
          </cell>
          <cell r="J2048" t="str">
            <v>--C</v>
          </cell>
          <cell r="K2048" t="str">
            <v>C</v>
          </cell>
          <cell r="L2048">
            <v>0</v>
          </cell>
          <cell r="M2048">
            <v>0</v>
          </cell>
          <cell r="N2048">
            <v>0</v>
          </cell>
          <cell r="O2048">
            <v>0</v>
          </cell>
          <cell r="P2048">
            <v>0</v>
          </cell>
          <cell r="Q2048">
            <v>0</v>
          </cell>
          <cell r="R2048">
            <v>0</v>
          </cell>
          <cell r="S2048" t="str">
            <v>D</v>
          </cell>
        </row>
        <row r="2049">
          <cell r="E2049">
            <v>2181</v>
          </cell>
          <cell r="F2049" t="str">
            <v>Lixiantaoping</v>
          </cell>
          <cell r="G2049" t="str">
            <v>051LXT</v>
          </cell>
          <cell r="H2049">
            <v>31.55</v>
          </cell>
          <cell r="I2049">
            <v>103.431</v>
          </cell>
          <cell r="J2049" t="str">
            <v>--C</v>
          </cell>
          <cell r="K2049" t="str">
            <v>C</v>
          </cell>
          <cell r="L2049">
            <v>0</v>
          </cell>
          <cell r="M2049">
            <v>0</v>
          </cell>
          <cell r="N2049">
            <v>0</v>
          </cell>
          <cell r="O2049">
            <v>0</v>
          </cell>
          <cell r="P2049">
            <v>0</v>
          </cell>
          <cell r="Q2049">
            <v>0</v>
          </cell>
          <cell r="R2049">
            <v>0</v>
          </cell>
          <cell r="S2049" t="str">
            <v>D</v>
          </cell>
        </row>
        <row r="2050">
          <cell r="E2050">
            <v>2182</v>
          </cell>
          <cell r="F2050" t="str">
            <v>Maerkangdiban</v>
          </cell>
          <cell r="G2050" t="str">
            <v>051MED</v>
          </cell>
          <cell r="H2050">
            <v>31.895</v>
          </cell>
          <cell r="I2050">
            <v>102.20099999999999</v>
          </cell>
          <cell r="J2050" t="str">
            <v>--B</v>
          </cell>
          <cell r="K2050" t="str">
            <v>B</v>
          </cell>
          <cell r="L2050">
            <v>0</v>
          </cell>
          <cell r="M2050">
            <v>0</v>
          </cell>
          <cell r="N2050">
            <v>0</v>
          </cell>
          <cell r="O2050">
            <v>0</v>
          </cell>
          <cell r="P2050">
            <v>0</v>
          </cell>
          <cell r="Q2050">
            <v>0</v>
          </cell>
          <cell r="R2050">
            <v>0</v>
          </cell>
          <cell r="S2050" t="str">
            <v>C</v>
          </cell>
        </row>
        <row r="2051">
          <cell r="E2051">
            <v>2183</v>
          </cell>
          <cell r="F2051" t="str">
            <v>Maerkangdizhenju</v>
          </cell>
          <cell r="G2051" t="str">
            <v>051MEZ</v>
          </cell>
          <cell r="H2051">
            <v>31.859000000000002</v>
          </cell>
          <cell r="I2051">
            <v>102.3</v>
          </cell>
          <cell r="J2051" t="str">
            <v>--B</v>
          </cell>
          <cell r="K2051" t="str">
            <v>B</v>
          </cell>
          <cell r="L2051">
            <v>0</v>
          </cell>
          <cell r="M2051">
            <v>0</v>
          </cell>
          <cell r="N2051">
            <v>0</v>
          </cell>
          <cell r="O2051">
            <v>0</v>
          </cell>
          <cell r="P2051">
            <v>0</v>
          </cell>
          <cell r="Q2051">
            <v>0</v>
          </cell>
          <cell r="R2051">
            <v>0</v>
          </cell>
          <cell r="S2051" t="str">
            <v>C</v>
          </cell>
        </row>
        <row r="2052">
          <cell r="E2052">
            <v>2184</v>
          </cell>
          <cell r="F2052" t="str">
            <v>Maoxiandiban</v>
          </cell>
          <cell r="G2052" t="str">
            <v>051MXT</v>
          </cell>
          <cell r="H2052">
            <v>31.672000000000001</v>
          </cell>
          <cell r="I2052">
            <v>103.85899999999999</v>
          </cell>
          <cell r="J2052" t="str">
            <v>--A</v>
          </cell>
          <cell r="K2052" t="str">
            <v>A</v>
          </cell>
          <cell r="L2052">
            <v>0</v>
          </cell>
          <cell r="M2052">
            <v>0</v>
          </cell>
          <cell r="N2052">
            <v>0</v>
          </cell>
          <cell r="O2052">
            <v>0</v>
          </cell>
          <cell r="P2052">
            <v>0</v>
          </cell>
          <cell r="Q2052">
            <v>0</v>
          </cell>
          <cell r="R2052">
            <v>0</v>
          </cell>
          <cell r="S2052" t="str">
            <v>C</v>
          </cell>
        </row>
        <row r="2053">
          <cell r="E2053">
            <v>2185</v>
          </cell>
          <cell r="F2053" t="str">
            <v>Maoxiandiexi</v>
          </cell>
          <cell r="G2053" t="str">
            <v>051MXD</v>
          </cell>
          <cell r="H2053">
            <v>32.052</v>
          </cell>
          <cell r="I2053">
            <v>103.679</v>
          </cell>
          <cell r="J2053" t="str">
            <v>--C</v>
          </cell>
          <cell r="K2053" t="str">
            <v>C</v>
          </cell>
          <cell r="L2053">
            <v>0</v>
          </cell>
          <cell r="M2053">
            <v>0</v>
          </cell>
          <cell r="N2053">
            <v>0</v>
          </cell>
          <cell r="O2053">
            <v>0</v>
          </cell>
          <cell r="P2053">
            <v>0</v>
          </cell>
          <cell r="Q2053">
            <v>0</v>
          </cell>
          <cell r="R2053">
            <v>0</v>
          </cell>
          <cell r="S2053" t="str">
            <v>D</v>
          </cell>
        </row>
        <row r="2054">
          <cell r="E2054">
            <v>2186</v>
          </cell>
          <cell r="F2054" t="str">
            <v>Maoxiannanxin</v>
          </cell>
          <cell r="G2054" t="str">
            <v>051MXN</v>
          </cell>
          <cell r="H2054">
            <v>31.57</v>
          </cell>
          <cell r="I2054">
            <v>103.74</v>
          </cell>
          <cell r="J2054" t="str">
            <v>--C</v>
          </cell>
          <cell r="K2054" t="str">
            <v>C</v>
          </cell>
          <cell r="L2054">
            <v>0</v>
          </cell>
          <cell r="M2054">
            <v>0</v>
          </cell>
          <cell r="N2054">
            <v>0</v>
          </cell>
          <cell r="O2054">
            <v>0</v>
          </cell>
          <cell r="P2054">
            <v>0</v>
          </cell>
          <cell r="Q2054">
            <v>0</v>
          </cell>
          <cell r="R2054">
            <v>0</v>
          </cell>
          <cell r="S2054" t="str">
            <v>C</v>
          </cell>
        </row>
        <row r="2055">
          <cell r="E2055">
            <v>2187</v>
          </cell>
          <cell r="F2055" t="str">
            <v>Miyisalian</v>
          </cell>
          <cell r="G2055" t="str">
            <v>051MYS</v>
          </cell>
          <cell r="H2055">
            <v>26.81</v>
          </cell>
          <cell r="I2055">
            <v>102.04</v>
          </cell>
          <cell r="J2055" t="str">
            <v>--B</v>
          </cell>
          <cell r="K2055" t="str">
            <v>B</v>
          </cell>
          <cell r="L2055">
            <v>0</v>
          </cell>
          <cell r="M2055">
            <v>0</v>
          </cell>
          <cell r="N2055">
            <v>0</v>
          </cell>
          <cell r="O2055">
            <v>0</v>
          </cell>
          <cell r="P2055">
            <v>0</v>
          </cell>
          <cell r="Q2055">
            <v>0</v>
          </cell>
          <cell r="R2055">
            <v>0</v>
          </cell>
          <cell r="S2055" t="str">
            <v>D</v>
          </cell>
        </row>
        <row r="2056">
          <cell r="E2056">
            <v>2188</v>
          </cell>
          <cell r="F2056" t="str">
            <v>Shifangbajiao</v>
          </cell>
          <cell r="G2056" t="str">
            <v>051SFB</v>
          </cell>
          <cell r="H2056">
            <v>31.29</v>
          </cell>
          <cell r="I2056">
            <v>104</v>
          </cell>
          <cell r="J2056" t="str">
            <v>--B</v>
          </cell>
          <cell r="K2056" t="str">
            <v>B</v>
          </cell>
          <cell r="L2056">
            <v>0</v>
          </cell>
          <cell r="M2056">
            <v>0</v>
          </cell>
          <cell r="N2056">
            <v>0</v>
          </cell>
          <cell r="O2056">
            <v>0</v>
          </cell>
          <cell r="P2056">
            <v>0</v>
          </cell>
          <cell r="Q2056">
            <v>0</v>
          </cell>
          <cell r="R2056">
            <v>0</v>
          </cell>
          <cell r="S2056" t="str">
            <v>C</v>
          </cell>
        </row>
        <row r="2057">
          <cell r="E2057">
            <v>2189</v>
          </cell>
          <cell r="F2057" t="str">
            <v>Shimiancaoke</v>
          </cell>
          <cell r="G2057" t="str">
            <v>051SMK</v>
          </cell>
          <cell r="H2057">
            <v>29.381</v>
          </cell>
          <cell r="I2057">
            <v>102.1</v>
          </cell>
          <cell r="J2057" t="str">
            <v>--C</v>
          </cell>
          <cell r="K2057" t="str">
            <v>C</v>
          </cell>
          <cell r="L2057">
            <v>0</v>
          </cell>
          <cell r="M2057">
            <v>0</v>
          </cell>
          <cell r="N2057">
            <v>0</v>
          </cell>
          <cell r="O2057">
            <v>0</v>
          </cell>
          <cell r="P2057">
            <v>0</v>
          </cell>
          <cell r="Q2057">
            <v>0</v>
          </cell>
          <cell r="R2057">
            <v>0</v>
          </cell>
          <cell r="S2057" t="str">
            <v>C</v>
          </cell>
        </row>
        <row r="2058">
          <cell r="E2058">
            <v>2190</v>
          </cell>
          <cell r="F2058" t="str">
            <v>Shimianchaluo</v>
          </cell>
          <cell r="G2058" t="str">
            <v>051SMC</v>
          </cell>
          <cell r="H2058">
            <v>29.138999999999999</v>
          </cell>
          <cell r="I2058">
            <v>102.33</v>
          </cell>
          <cell r="J2058" t="str">
            <v>--C</v>
          </cell>
          <cell r="K2058" t="str">
            <v>C</v>
          </cell>
          <cell r="L2058">
            <v>0</v>
          </cell>
          <cell r="M2058">
            <v>0</v>
          </cell>
          <cell r="N2058">
            <v>0</v>
          </cell>
          <cell r="O2058">
            <v>0</v>
          </cell>
          <cell r="P2058">
            <v>0</v>
          </cell>
          <cell r="Q2058">
            <v>0</v>
          </cell>
          <cell r="R2058">
            <v>0</v>
          </cell>
          <cell r="S2058" t="str">
            <v>D</v>
          </cell>
        </row>
        <row r="2059">
          <cell r="E2059">
            <v>2191</v>
          </cell>
          <cell r="F2059" t="str">
            <v>Shimianliziping</v>
          </cell>
          <cell r="G2059" t="str">
            <v>051SML</v>
          </cell>
          <cell r="H2059">
            <v>28.98</v>
          </cell>
          <cell r="I2059">
            <v>102.29</v>
          </cell>
          <cell r="J2059" t="str">
            <v>--C</v>
          </cell>
          <cell r="K2059" t="str">
            <v>C</v>
          </cell>
          <cell r="L2059">
            <v>0</v>
          </cell>
          <cell r="M2059">
            <v>0</v>
          </cell>
          <cell r="N2059">
            <v>0</v>
          </cell>
          <cell r="O2059">
            <v>0</v>
          </cell>
          <cell r="P2059">
            <v>0</v>
          </cell>
          <cell r="Q2059">
            <v>0</v>
          </cell>
          <cell r="R2059">
            <v>0</v>
          </cell>
          <cell r="S2059" t="str">
            <v>C</v>
          </cell>
        </row>
        <row r="2060">
          <cell r="E2060">
            <v>2192</v>
          </cell>
          <cell r="F2060" t="str">
            <v>Shimianmeiluo</v>
          </cell>
          <cell r="G2060" t="str">
            <v>051SMM</v>
          </cell>
          <cell r="H2060">
            <v>29.280999999999999</v>
          </cell>
          <cell r="I2060">
            <v>102.43</v>
          </cell>
          <cell r="J2060" t="str">
            <v>--C</v>
          </cell>
          <cell r="K2060" t="str">
            <v>C</v>
          </cell>
          <cell r="L2060">
            <v>0</v>
          </cell>
          <cell r="M2060">
            <v>0</v>
          </cell>
          <cell r="N2060">
            <v>0</v>
          </cell>
          <cell r="O2060">
            <v>0</v>
          </cell>
          <cell r="P2060">
            <v>0</v>
          </cell>
          <cell r="Q2060">
            <v>0</v>
          </cell>
          <cell r="R2060">
            <v>0</v>
          </cell>
          <cell r="S2060" t="str">
            <v>D</v>
          </cell>
        </row>
        <row r="2061">
          <cell r="E2061">
            <v>2193</v>
          </cell>
          <cell r="F2061" t="str">
            <v>Shimianwajiao</v>
          </cell>
          <cell r="G2061" t="str">
            <v>051SMW</v>
          </cell>
          <cell r="H2061">
            <v>29.425000000000001</v>
          </cell>
          <cell r="I2061">
            <v>102.221</v>
          </cell>
          <cell r="J2061" t="str">
            <v>--C</v>
          </cell>
          <cell r="K2061" t="str">
            <v>C</v>
          </cell>
          <cell r="L2061">
            <v>0</v>
          </cell>
          <cell r="M2061">
            <v>0</v>
          </cell>
          <cell r="N2061">
            <v>0</v>
          </cell>
          <cell r="O2061">
            <v>0</v>
          </cell>
          <cell r="P2061">
            <v>0</v>
          </cell>
          <cell r="Q2061">
            <v>0</v>
          </cell>
          <cell r="R2061">
            <v>0</v>
          </cell>
          <cell r="S2061" t="str">
            <v>D</v>
          </cell>
        </row>
        <row r="2062">
          <cell r="E2062">
            <v>2194</v>
          </cell>
          <cell r="F2062" t="str">
            <v>Songpan'anhong</v>
          </cell>
          <cell r="G2062" t="str">
            <v>051SPA</v>
          </cell>
          <cell r="H2062">
            <v>32.499000000000002</v>
          </cell>
          <cell r="I2062">
            <v>103.65</v>
          </cell>
          <cell r="J2062" t="str">
            <v>--C</v>
          </cell>
          <cell r="K2062" t="str">
            <v>C</v>
          </cell>
          <cell r="L2062">
            <v>0</v>
          </cell>
          <cell r="M2062">
            <v>0</v>
          </cell>
          <cell r="N2062">
            <v>0</v>
          </cell>
          <cell r="O2062">
            <v>0</v>
          </cell>
          <cell r="P2062">
            <v>0</v>
          </cell>
          <cell r="Q2062">
            <v>0</v>
          </cell>
          <cell r="R2062">
            <v>0</v>
          </cell>
          <cell r="S2062" t="str">
            <v>C</v>
          </cell>
        </row>
        <row r="2063">
          <cell r="E2063">
            <v>2195</v>
          </cell>
          <cell r="F2063" t="str">
            <v>Songpanchuanzhusi</v>
          </cell>
          <cell r="G2063" t="str">
            <v>051SPC</v>
          </cell>
          <cell r="H2063">
            <v>32.790999999999997</v>
          </cell>
          <cell r="I2063">
            <v>103.61</v>
          </cell>
          <cell r="J2063" t="str">
            <v>--C</v>
          </cell>
          <cell r="K2063" t="str">
            <v>C</v>
          </cell>
          <cell r="L2063">
            <v>0</v>
          </cell>
          <cell r="M2063">
            <v>0</v>
          </cell>
          <cell r="N2063">
            <v>0</v>
          </cell>
          <cell r="O2063">
            <v>0</v>
          </cell>
          <cell r="P2063">
            <v>0</v>
          </cell>
          <cell r="Q2063">
            <v>0</v>
          </cell>
          <cell r="R2063">
            <v>0</v>
          </cell>
          <cell r="S2063" t="str">
            <v>C</v>
          </cell>
        </row>
        <row r="2064">
          <cell r="E2064">
            <v>2196</v>
          </cell>
          <cell r="F2064" t="str">
            <v>Songpantai</v>
          </cell>
          <cell r="G2064" t="str">
            <v>051SPT</v>
          </cell>
          <cell r="H2064">
            <v>32.630000000000003</v>
          </cell>
          <cell r="I2064">
            <v>103.60899999999999</v>
          </cell>
          <cell r="J2064" t="str">
            <v>--A</v>
          </cell>
          <cell r="K2064" t="str">
            <v>A</v>
          </cell>
          <cell r="L2064">
            <v>0</v>
          </cell>
          <cell r="M2064">
            <v>0</v>
          </cell>
          <cell r="N2064">
            <v>0</v>
          </cell>
          <cell r="O2064">
            <v>0</v>
          </cell>
          <cell r="P2064">
            <v>0</v>
          </cell>
          <cell r="Q2064">
            <v>0</v>
          </cell>
          <cell r="R2064">
            <v>0</v>
          </cell>
          <cell r="S2064" t="str">
            <v>C</v>
          </cell>
        </row>
        <row r="2065">
          <cell r="E2065">
            <v>2197</v>
          </cell>
          <cell r="F2065" t="str">
            <v>Xichangxincun</v>
          </cell>
          <cell r="G2065" t="str">
            <v>051XXC</v>
          </cell>
          <cell r="H2065">
            <v>27.843</v>
          </cell>
          <cell r="I2065">
            <v>102.251</v>
          </cell>
          <cell r="J2065" t="str">
            <v>--D</v>
          </cell>
          <cell r="K2065" t="str">
            <v>D</v>
          </cell>
          <cell r="L2065">
            <v>0</v>
          </cell>
          <cell r="M2065">
            <v>0</v>
          </cell>
          <cell r="N2065">
            <v>0</v>
          </cell>
          <cell r="O2065">
            <v>0</v>
          </cell>
          <cell r="P2065">
            <v>0</v>
          </cell>
          <cell r="Q2065">
            <v>0</v>
          </cell>
          <cell r="R2065">
            <v>0</v>
          </cell>
          <cell r="S2065" t="str">
            <v>C</v>
          </cell>
        </row>
        <row r="2066">
          <cell r="E2066">
            <v>2198</v>
          </cell>
          <cell r="F2066" t="str">
            <v>Xichangzhouju</v>
          </cell>
          <cell r="G2066" t="str">
            <v>051XCZ</v>
          </cell>
          <cell r="H2066">
            <v>27.887</v>
          </cell>
          <cell r="I2066">
            <v>102.25</v>
          </cell>
          <cell r="J2066" t="str">
            <v>--D</v>
          </cell>
          <cell r="K2066" t="str">
            <v>D</v>
          </cell>
          <cell r="L2066">
            <v>0</v>
          </cell>
          <cell r="M2066">
            <v>0</v>
          </cell>
          <cell r="N2066">
            <v>0</v>
          </cell>
          <cell r="O2066">
            <v>0</v>
          </cell>
          <cell r="P2066">
            <v>0</v>
          </cell>
          <cell r="Q2066">
            <v>0</v>
          </cell>
          <cell r="R2066">
            <v>0</v>
          </cell>
          <cell r="S2066" t="str">
            <v>D</v>
          </cell>
        </row>
        <row r="2067">
          <cell r="E2067">
            <v>2199</v>
          </cell>
          <cell r="F2067" t="str">
            <v>Xiaojindiban</v>
          </cell>
          <cell r="G2067" t="str">
            <v>051XJD</v>
          </cell>
          <cell r="H2067">
            <v>30.983000000000001</v>
          </cell>
          <cell r="I2067">
            <v>102.36</v>
          </cell>
          <cell r="J2067" t="str">
            <v>--C</v>
          </cell>
          <cell r="K2067" t="str">
            <v>C</v>
          </cell>
          <cell r="L2067">
            <v>0</v>
          </cell>
          <cell r="M2067">
            <v>0</v>
          </cell>
          <cell r="N2067">
            <v>0</v>
          </cell>
          <cell r="O2067">
            <v>0</v>
          </cell>
          <cell r="P2067">
            <v>0</v>
          </cell>
          <cell r="Q2067">
            <v>0</v>
          </cell>
          <cell r="R2067">
            <v>0</v>
          </cell>
          <cell r="S2067" t="str">
            <v>C</v>
          </cell>
        </row>
        <row r="2068">
          <cell r="E2068">
            <v>2200</v>
          </cell>
          <cell r="F2068" t="str">
            <v>Yibinyongxing</v>
          </cell>
          <cell r="G2068" t="str">
            <v>051YBY</v>
          </cell>
          <cell r="H2068">
            <v>29.044</v>
          </cell>
          <cell r="I2068">
            <v>104.55</v>
          </cell>
          <cell r="J2068" t="str">
            <v>--A</v>
          </cell>
          <cell r="K2068" t="str">
            <v>A</v>
          </cell>
          <cell r="L2068">
            <v>0</v>
          </cell>
          <cell r="M2068">
            <v>0</v>
          </cell>
          <cell r="N2068">
            <v>0</v>
          </cell>
          <cell r="O2068">
            <v>0</v>
          </cell>
          <cell r="P2068">
            <v>0</v>
          </cell>
          <cell r="Q2068">
            <v>0</v>
          </cell>
          <cell r="R2068">
            <v>0</v>
          </cell>
          <cell r="S2068" t="str">
            <v>C</v>
          </cell>
        </row>
        <row r="2069">
          <cell r="E2069">
            <v>2201</v>
          </cell>
          <cell r="F2069" t="str">
            <v>Dayiyinping</v>
          </cell>
          <cell r="G2069" t="str">
            <v>051DXY</v>
          </cell>
          <cell r="H2069">
            <v>30.594999999999999</v>
          </cell>
          <cell r="I2069">
            <v>103.53</v>
          </cell>
          <cell r="J2069" t="str">
            <v>--C</v>
          </cell>
          <cell r="K2069" t="str">
            <v>C</v>
          </cell>
          <cell r="L2069">
            <v>0</v>
          </cell>
          <cell r="M2069">
            <v>0</v>
          </cell>
          <cell r="N2069">
            <v>0</v>
          </cell>
          <cell r="O2069">
            <v>0</v>
          </cell>
          <cell r="P2069">
            <v>0</v>
          </cell>
          <cell r="Q2069">
            <v>0</v>
          </cell>
          <cell r="R2069">
            <v>0</v>
          </cell>
          <cell r="S2069" t="str">
            <v>C</v>
          </cell>
        </row>
        <row r="2070">
          <cell r="E2070">
            <v>2202</v>
          </cell>
          <cell r="F2070" t="str">
            <v>Qionglaiyouzha</v>
          </cell>
          <cell r="G2070" t="str">
            <v>051QLY</v>
          </cell>
          <cell r="H2070">
            <v>30.431000000000001</v>
          </cell>
          <cell r="I2070">
            <v>103.251</v>
          </cell>
          <cell r="J2070" t="str">
            <v>--B</v>
          </cell>
          <cell r="K2070" t="str">
            <v>B</v>
          </cell>
          <cell r="L2070">
            <v>0</v>
          </cell>
          <cell r="M2070">
            <v>0</v>
          </cell>
          <cell r="N2070">
            <v>0</v>
          </cell>
          <cell r="O2070">
            <v>0</v>
          </cell>
          <cell r="P2070">
            <v>0</v>
          </cell>
          <cell r="Q2070">
            <v>0</v>
          </cell>
          <cell r="R2070">
            <v>0</v>
          </cell>
          <cell r="S2070" t="str">
            <v>C</v>
          </cell>
        </row>
        <row r="2071">
          <cell r="E2071">
            <v>2203</v>
          </cell>
          <cell r="F2071" t="str">
            <v>Xinjinlihua</v>
          </cell>
          <cell r="G2071" t="str">
            <v>051XJL</v>
          </cell>
          <cell r="H2071">
            <v>30.370999999999999</v>
          </cell>
          <cell r="I2071">
            <v>103.79</v>
          </cell>
          <cell r="J2071" t="str">
            <v>--A</v>
          </cell>
          <cell r="K2071" t="str">
            <v>A</v>
          </cell>
          <cell r="L2071">
            <v>0</v>
          </cell>
          <cell r="M2071">
            <v>0</v>
          </cell>
          <cell r="N2071">
            <v>0</v>
          </cell>
          <cell r="O2071">
            <v>0</v>
          </cell>
          <cell r="P2071">
            <v>0</v>
          </cell>
          <cell r="Q2071">
            <v>0</v>
          </cell>
          <cell r="R2071">
            <v>0</v>
          </cell>
          <cell r="S2071" t="str">
            <v>C</v>
          </cell>
        </row>
        <row r="2072">
          <cell r="E2072">
            <v>2204</v>
          </cell>
          <cell r="F2072" t="str">
            <v>Jinkouhe</v>
          </cell>
          <cell r="G2072" t="str">
            <v>051JKH</v>
          </cell>
          <cell r="H2072">
            <v>29.236999999999998</v>
          </cell>
          <cell r="I2072">
            <v>103.09</v>
          </cell>
          <cell r="J2072" t="str">
            <v>--AB</v>
          </cell>
          <cell r="K2072" t="str">
            <v>AB</v>
          </cell>
          <cell r="L2072">
            <v>0</v>
          </cell>
          <cell r="M2072">
            <v>0</v>
          </cell>
          <cell r="N2072">
            <v>0</v>
          </cell>
          <cell r="O2072">
            <v>0</v>
          </cell>
          <cell r="P2072">
            <v>0</v>
          </cell>
          <cell r="Q2072">
            <v>0</v>
          </cell>
          <cell r="R2072">
            <v>0</v>
          </cell>
          <cell r="S2072" t="str">
            <v>C</v>
          </cell>
        </row>
        <row r="2073">
          <cell r="E2073">
            <v>2205</v>
          </cell>
          <cell r="F2073" t="str">
            <v>Muchuanlidian</v>
          </cell>
          <cell r="G2073" t="str">
            <v>051MCL</v>
          </cell>
          <cell r="H2073">
            <v>28.972000000000001</v>
          </cell>
          <cell r="I2073">
            <v>103.71</v>
          </cell>
          <cell r="J2073" t="str">
            <v>--B</v>
          </cell>
          <cell r="K2073" t="str">
            <v>B</v>
          </cell>
          <cell r="L2073">
            <v>0</v>
          </cell>
          <cell r="M2073">
            <v>0</v>
          </cell>
          <cell r="N2073">
            <v>0</v>
          </cell>
          <cell r="O2073">
            <v>0</v>
          </cell>
          <cell r="P2073">
            <v>0</v>
          </cell>
          <cell r="Q2073">
            <v>0</v>
          </cell>
          <cell r="R2073">
            <v>0</v>
          </cell>
          <cell r="S2073" t="str">
            <v>C</v>
          </cell>
        </row>
        <row r="2074">
          <cell r="E2074">
            <v>2206</v>
          </cell>
          <cell r="F2074" t="str">
            <v>Mabiandiban</v>
          </cell>
          <cell r="G2074" t="str">
            <v>051MBD</v>
          </cell>
          <cell r="H2074">
            <v>28.823</v>
          </cell>
          <cell r="I2074">
            <v>103.52</v>
          </cell>
          <cell r="J2074" t="str">
            <v>--AB</v>
          </cell>
          <cell r="K2074" t="str">
            <v>AB</v>
          </cell>
          <cell r="L2074">
            <v>0</v>
          </cell>
          <cell r="M2074">
            <v>0</v>
          </cell>
          <cell r="N2074">
            <v>0</v>
          </cell>
          <cell r="O2074">
            <v>0</v>
          </cell>
          <cell r="P2074">
            <v>0</v>
          </cell>
          <cell r="Q2074">
            <v>0</v>
          </cell>
          <cell r="R2074">
            <v>0</v>
          </cell>
          <cell r="S2074" t="str">
            <v>C</v>
          </cell>
        </row>
        <row r="2075">
          <cell r="E2075">
            <v>2207</v>
          </cell>
          <cell r="F2075" t="str">
            <v>Mianningju</v>
          </cell>
          <cell r="G2075" t="str">
            <v>051MNJ</v>
          </cell>
          <cell r="H2075">
            <v>28.541</v>
          </cell>
          <cell r="I2075">
            <v>102.169</v>
          </cell>
          <cell r="J2075" t="str">
            <v>--C</v>
          </cell>
          <cell r="K2075" t="str">
            <v>C</v>
          </cell>
          <cell r="L2075">
            <v>0</v>
          </cell>
          <cell r="M2075">
            <v>0</v>
          </cell>
          <cell r="N2075">
            <v>0</v>
          </cell>
          <cell r="O2075">
            <v>0</v>
          </cell>
          <cell r="P2075">
            <v>0</v>
          </cell>
          <cell r="Q2075">
            <v>0</v>
          </cell>
          <cell r="R2075">
            <v>0</v>
          </cell>
          <cell r="S2075" t="str">
            <v>C</v>
          </cell>
        </row>
        <row r="2076">
          <cell r="E2076">
            <v>2208</v>
          </cell>
          <cell r="F2076" t="str">
            <v>Yanyuanmeiyu</v>
          </cell>
          <cell r="G2076" t="str">
            <v>051YYM</v>
          </cell>
          <cell r="H2076">
            <v>27.457000000000001</v>
          </cell>
          <cell r="I2076">
            <v>101.399</v>
          </cell>
          <cell r="J2076" t="str">
            <v>--C</v>
          </cell>
          <cell r="K2076" t="str">
            <v>C</v>
          </cell>
          <cell r="L2076">
            <v>0</v>
          </cell>
          <cell r="M2076">
            <v>0</v>
          </cell>
          <cell r="N2076">
            <v>0</v>
          </cell>
          <cell r="O2076">
            <v>0</v>
          </cell>
          <cell r="P2076">
            <v>0</v>
          </cell>
          <cell r="Q2076">
            <v>0</v>
          </cell>
          <cell r="R2076">
            <v>0</v>
          </cell>
          <cell r="S2076" t="str">
            <v>C</v>
          </cell>
        </row>
        <row r="2077">
          <cell r="E2077">
            <v>2209</v>
          </cell>
          <cell r="F2077" t="str">
            <v>Ningnantai</v>
          </cell>
          <cell r="G2077" t="str">
            <v>051NNT</v>
          </cell>
          <cell r="H2077">
            <v>27.062000000000001</v>
          </cell>
          <cell r="I2077">
            <v>102.74</v>
          </cell>
          <cell r="J2077" t="str">
            <v>--D</v>
          </cell>
          <cell r="K2077" t="str">
            <v>D</v>
          </cell>
          <cell r="L2077">
            <v>0</v>
          </cell>
          <cell r="M2077">
            <v>0</v>
          </cell>
          <cell r="N2077">
            <v>0</v>
          </cell>
          <cell r="O2077">
            <v>0</v>
          </cell>
          <cell r="P2077">
            <v>0</v>
          </cell>
          <cell r="Q2077">
            <v>0</v>
          </cell>
          <cell r="R2077">
            <v>0</v>
          </cell>
          <cell r="S2077" t="str">
            <v>C</v>
          </cell>
        </row>
        <row r="2078">
          <cell r="E2078">
            <v>2210</v>
          </cell>
          <cell r="F2078" t="str">
            <v>Hanyuanjiuxiang</v>
          </cell>
          <cell r="G2078" t="str">
            <v>051HYJ</v>
          </cell>
          <cell r="H2078">
            <v>29.504000000000001</v>
          </cell>
          <cell r="I2078">
            <v>102.62</v>
          </cell>
          <cell r="J2078" t="str">
            <v>--C</v>
          </cell>
          <cell r="K2078" t="str">
            <v>C</v>
          </cell>
          <cell r="L2078">
            <v>0</v>
          </cell>
          <cell r="M2078">
            <v>0</v>
          </cell>
          <cell r="N2078">
            <v>0</v>
          </cell>
          <cell r="O2078">
            <v>0</v>
          </cell>
          <cell r="P2078">
            <v>0</v>
          </cell>
          <cell r="Q2078">
            <v>0</v>
          </cell>
          <cell r="R2078">
            <v>0</v>
          </cell>
          <cell r="S2078" t="str">
            <v>C</v>
          </cell>
        </row>
        <row r="2079">
          <cell r="E2079">
            <v>2211</v>
          </cell>
          <cell r="F2079" t="str">
            <v>Xichanglizhou</v>
          </cell>
          <cell r="G2079" t="str">
            <v>051XCL</v>
          </cell>
          <cell r="H2079">
            <v>28.062999999999999</v>
          </cell>
          <cell r="I2079">
            <v>102.179</v>
          </cell>
          <cell r="J2079" t="str">
            <v>--C</v>
          </cell>
          <cell r="K2079" t="str">
            <v>C</v>
          </cell>
          <cell r="L2079">
            <v>0</v>
          </cell>
          <cell r="M2079">
            <v>0</v>
          </cell>
          <cell r="N2079">
            <v>0</v>
          </cell>
          <cell r="O2079">
            <v>0</v>
          </cell>
          <cell r="P2079">
            <v>0</v>
          </cell>
          <cell r="Q2079">
            <v>0</v>
          </cell>
          <cell r="R2079">
            <v>0</v>
          </cell>
          <cell r="S2079" t="str">
            <v>D</v>
          </cell>
        </row>
        <row r="2080">
          <cell r="E2080">
            <v>2212</v>
          </cell>
          <cell r="F2080" t="str">
            <v>Ningnansongxin</v>
          </cell>
          <cell r="G2080" t="str">
            <v>051NNS</v>
          </cell>
          <cell r="H2080">
            <v>27.233000000000001</v>
          </cell>
          <cell r="I2080">
            <v>102.6</v>
          </cell>
          <cell r="J2080" t="str">
            <v>--C</v>
          </cell>
          <cell r="K2080" t="str">
            <v>C</v>
          </cell>
          <cell r="L2080">
            <v>0</v>
          </cell>
          <cell r="M2080">
            <v>0</v>
          </cell>
          <cell r="N2080">
            <v>0</v>
          </cell>
          <cell r="O2080">
            <v>0</v>
          </cell>
          <cell r="P2080">
            <v>0</v>
          </cell>
          <cell r="Q2080">
            <v>0</v>
          </cell>
          <cell r="R2080">
            <v>0</v>
          </cell>
          <cell r="S2080" t="str">
            <v>D</v>
          </cell>
        </row>
        <row r="2081">
          <cell r="E2081">
            <v>2213</v>
          </cell>
          <cell r="F2081" t="str">
            <v>Mianningmanshuiwan</v>
          </cell>
          <cell r="G2081" t="str">
            <v>051MNM</v>
          </cell>
          <cell r="H2081">
            <v>28.213000000000001</v>
          </cell>
          <cell r="I2081">
            <v>102.161</v>
          </cell>
          <cell r="J2081" t="str">
            <v>--C</v>
          </cell>
          <cell r="K2081" t="str">
            <v>C</v>
          </cell>
          <cell r="L2081">
            <v>0</v>
          </cell>
          <cell r="M2081">
            <v>0</v>
          </cell>
          <cell r="N2081">
            <v>0</v>
          </cell>
          <cell r="O2081">
            <v>0</v>
          </cell>
          <cell r="P2081">
            <v>0</v>
          </cell>
          <cell r="Q2081">
            <v>0</v>
          </cell>
          <cell r="R2081">
            <v>0</v>
          </cell>
          <cell r="S2081" t="str">
            <v>C</v>
          </cell>
        </row>
        <row r="2082">
          <cell r="E2082">
            <v>2214</v>
          </cell>
          <cell r="F2082" t="str">
            <v>Zhaojueqixiangju</v>
          </cell>
          <cell r="G2082" t="str">
            <v>051ZJQ</v>
          </cell>
          <cell r="H2082">
            <v>28.027999999999999</v>
          </cell>
          <cell r="I2082">
            <v>102.84</v>
          </cell>
          <cell r="J2082" t="str">
            <v>--B</v>
          </cell>
          <cell r="K2082" t="str">
            <v>B</v>
          </cell>
          <cell r="L2082">
            <v>0</v>
          </cell>
          <cell r="M2082">
            <v>0</v>
          </cell>
          <cell r="N2082">
            <v>0</v>
          </cell>
          <cell r="O2082">
            <v>0</v>
          </cell>
          <cell r="P2082">
            <v>0</v>
          </cell>
          <cell r="Q2082">
            <v>0</v>
          </cell>
          <cell r="R2082">
            <v>0</v>
          </cell>
          <cell r="S2082" t="str">
            <v>C</v>
          </cell>
        </row>
        <row r="2083">
          <cell r="E2083">
            <v>2215</v>
          </cell>
          <cell r="F2083" t="str">
            <v>Mianningcaogu</v>
          </cell>
          <cell r="G2083" t="str">
            <v>051MNC</v>
          </cell>
          <cell r="H2083">
            <v>28.65</v>
          </cell>
          <cell r="I2083">
            <v>102.29</v>
          </cell>
          <cell r="J2083" t="str">
            <v>--C</v>
          </cell>
          <cell r="K2083" t="str">
            <v>C</v>
          </cell>
          <cell r="L2083">
            <v>0</v>
          </cell>
          <cell r="M2083">
            <v>0</v>
          </cell>
          <cell r="N2083">
            <v>0</v>
          </cell>
          <cell r="O2083">
            <v>0</v>
          </cell>
          <cell r="P2083">
            <v>0</v>
          </cell>
          <cell r="Q2083">
            <v>0</v>
          </cell>
          <cell r="R2083">
            <v>0</v>
          </cell>
          <cell r="S2083" t="str">
            <v>C</v>
          </cell>
        </row>
        <row r="2084">
          <cell r="E2084">
            <v>2216</v>
          </cell>
          <cell r="F2084" t="str">
            <v>Xichangchuanxing</v>
          </cell>
          <cell r="G2084" t="str">
            <v>051XCC</v>
          </cell>
          <cell r="H2084">
            <v>27.861000000000001</v>
          </cell>
          <cell r="I2084">
            <v>102.29</v>
          </cell>
          <cell r="J2084" t="str">
            <v>--D</v>
          </cell>
          <cell r="K2084" t="str">
            <v>D</v>
          </cell>
          <cell r="L2084">
            <v>0</v>
          </cell>
          <cell r="M2084">
            <v>0</v>
          </cell>
          <cell r="N2084">
            <v>0</v>
          </cell>
          <cell r="O2084">
            <v>0</v>
          </cell>
          <cell r="P2084">
            <v>0</v>
          </cell>
          <cell r="Q2084">
            <v>0</v>
          </cell>
          <cell r="R2084">
            <v>0</v>
          </cell>
          <cell r="S2084" t="str">
            <v>D</v>
          </cell>
        </row>
        <row r="2085">
          <cell r="E2085">
            <v>2217</v>
          </cell>
          <cell r="F2085" t="str">
            <v>Zhaojuejiefang</v>
          </cell>
          <cell r="G2085" t="str">
            <v>051ZJJ</v>
          </cell>
          <cell r="H2085">
            <v>27.888000000000002</v>
          </cell>
          <cell r="I2085">
            <v>102.57899999999999</v>
          </cell>
          <cell r="J2085" t="str">
            <v>--B</v>
          </cell>
          <cell r="K2085" t="str">
            <v>B</v>
          </cell>
          <cell r="L2085">
            <v>0</v>
          </cell>
          <cell r="M2085">
            <v>0</v>
          </cell>
          <cell r="N2085">
            <v>0</v>
          </cell>
          <cell r="O2085">
            <v>0</v>
          </cell>
          <cell r="P2085">
            <v>0</v>
          </cell>
          <cell r="Q2085">
            <v>0</v>
          </cell>
          <cell r="R2085">
            <v>0</v>
          </cell>
          <cell r="S2085" t="str">
            <v>C</v>
          </cell>
        </row>
        <row r="2086">
          <cell r="E2086">
            <v>2218</v>
          </cell>
          <cell r="F2086" t="str">
            <v>Dechangnongke</v>
          </cell>
          <cell r="G2086" t="str">
            <v>051DCN</v>
          </cell>
          <cell r="H2086">
            <v>27.414999999999999</v>
          </cell>
          <cell r="I2086">
            <v>102.161</v>
          </cell>
          <cell r="J2086" t="str">
            <v>--C</v>
          </cell>
          <cell r="K2086" t="str">
            <v>C</v>
          </cell>
          <cell r="L2086">
            <v>0</v>
          </cell>
          <cell r="M2086">
            <v>0</v>
          </cell>
          <cell r="N2086">
            <v>0</v>
          </cell>
          <cell r="O2086">
            <v>0</v>
          </cell>
          <cell r="P2086">
            <v>0</v>
          </cell>
          <cell r="Q2086">
            <v>0</v>
          </cell>
          <cell r="R2086">
            <v>0</v>
          </cell>
          <cell r="S2086" t="str">
            <v>D</v>
          </cell>
        </row>
        <row r="2087">
          <cell r="E2087">
            <v>2219</v>
          </cell>
          <cell r="F2087" t="str">
            <v>Xideguangming</v>
          </cell>
          <cell r="G2087" t="str">
            <v>051XDG</v>
          </cell>
          <cell r="H2087">
            <v>28.302</v>
          </cell>
          <cell r="I2087">
            <v>102.39</v>
          </cell>
          <cell r="J2087" t="str">
            <v>--C</v>
          </cell>
          <cell r="K2087" t="str">
            <v>C</v>
          </cell>
          <cell r="L2087">
            <v>0</v>
          </cell>
          <cell r="M2087">
            <v>0</v>
          </cell>
          <cell r="N2087">
            <v>0</v>
          </cell>
          <cell r="O2087">
            <v>0</v>
          </cell>
          <cell r="P2087">
            <v>0</v>
          </cell>
          <cell r="Q2087">
            <v>0</v>
          </cell>
          <cell r="R2087">
            <v>0</v>
          </cell>
          <cell r="S2087" t="str">
            <v>C</v>
          </cell>
        </row>
        <row r="2088">
          <cell r="E2088">
            <v>2220</v>
          </cell>
          <cell r="F2088" t="str">
            <v>Butuodizhen</v>
          </cell>
          <cell r="G2088" t="str">
            <v>051BTD</v>
          </cell>
          <cell r="H2088">
            <v>27.704000000000001</v>
          </cell>
          <cell r="I2088">
            <v>102.79</v>
          </cell>
          <cell r="J2088" t="str">
            <v>--C</v>
          </cell>
          <cell r="K2088" t="str">
            <v>C</v>
          </cell>
          <cell r="L2088">
            <v>0</v>
          </cell>
          <cell r="M2088">
            <v>0</v>
          </cell>
          <cell r="N2088">
            <v>0</v>
          </cell>
          <cell r="O2088">
            <v>0</v>
          </cell>
          <cell r="P2088">
            <v>0</v>
          </cell>
          <cell r="Q2088">
            <v>0</v>
          </cell>
          <cell r="R2088">
            <v>0</v>
          </cell>
          <cell r="S2088" t="str">
            <v>C</v>
          </cell>
        </row>
        <row r="2089">
          <cell r="E2089">
            <v>2221</v>
          </cell>
          <cell r="F2089" t="str">
            <v>Hanyuanwusi</v>
          </cell>
          <cell r="G2089" t="str">
            <v>051HYW</v>
          </cell>
          <cell r="H2089">
            <v>29.238</v>
          </cell>
          <cell r="I2089">
            <v>102.871</v>
          </cell>
          <cell r="J2089" t="str">
            <v>--C</v>
          </cell>
          <cell r="K2089" t="str">
            <v>C</v>
          </cell>
          <cell r="L2089">
            <v>0</v>
          </cell>
          <cell r="M2089">
            <v>0</v>
          </cell>
          <cell r="N2089">
            <v>0</v>
          </cell>
          <cell r="O2089">
            <v>0</v>
          </cell>
          <cell r="P2089">
            <v>0</v>
          </cell>
          <cell r="Q2089">
            <v>0</v>
          </cell>
          <cell r="R2089">
            <v>0</v>
          </cell>
          <cell r="S2089" t="str">
            <v>C</v>
          </cell>
        </row>
        <row r="2090">
          <cell r="E2090">
            <v>2222</v>
          </cell>
          <cell r="F2090" t="str">
            <v>Yanyuanwei</v>
          </cell>
          <cell r="G2090" t="str">
            <v>051YYW</v>
          </cell>
          <cell r="H2090">
            <v>27.442</v>
          </cell>
          <cell r="I2090">
            <v>101.66</v>
          </cell>
          <cell r="J2090" t="str">
            <v>--C</v>
          </cell>
          <cell r="K2090" t="str">
            <v>C</v>
          </cell>
          <cell r="L2090">
            <v>0</v>
          </cell>
          <cell r="M2090">
            <v>0</v>
          </cell>
          <cell r="N2090">
            <v>0</v>
          </cell>
          <cell r="O2090">
            <v>0</v>
          </cell>
          <cell r="P2090">
            <v>0</v>
          </cell>
          <cell r="Q2090">
            <v>0</v>
          </cell>
          <cell r="R2090">
            <v>0</v>
          </cell>
          <cell r="S2090" t="str">
            <v>D</v>
          </cell>
        </row>
        <row r="2091">
          <cell r="E2091">
            <v>2223</v>
          </cell>
          <cell r="F2091" t="str">
            <v>Baoxingyanjing</v>
          </cell>
          <cell r="G2091" t="str">
            <v>051BXY</v>
          </cell>
          <cell r="H2091">
            <v>30.544</v>
          </cell>
          <cell r="I2091">
            <v>102.89</v>
          </cell>
          <cell r="J2091" t="str">
            <v>--B</v>
          </cell>
          <cell r="K2091" t="str">
            <v>B</v>
          </cell>
          <cell r="L2091">
            <v>0</v>
          </cell>
          <cell r="M2091">
            <v>0</v>
          </cell>
          <cell r="N2091">
            <v>0</v>
          </cell>
          <cell r="O2091">
            <v>0</v>
          </cell>
          <cell r="P2091">
            <v>0</v>
          </cell>
          <cell r="Q2091">
            <v>0</v>
          </cell>
          <cell r="R2091">
            <v>0</v>
          </cell>
          <cell r="S2091" t="str">
            <v>D</v>
          </cell>
        </row>
        <row r="2092">
          <cell r="E2092">
            <v>2224</v>
          </cell>
          <cell r="F2092" t="str">
            <v>Chengduzhonghe</v>
          </cell>
          <cell r="G2092" t="str">
            <v>051CDZ</v>
          </cell>
          <cell r="H2092">
            <v>30.562999999999999</v>
          </cell>
          <cell r="I2092">
            <v>104.081</v>
          </cell>
          <cell r="J2092" t="str">
            <v>--A</v>
          </cell>
          <cell r="K2092" t="str">
            <v>A</v>
          </cell>
          <cell r="L2092">
            <v>0</v>
          </cell>
          <cell r="M2092">
            <v>0</v>
          </cell>
          <cell r="N2092">
            <v>0</v>
          </cell>
          <cell r="O2092">
            <v>0</v>
          </cell>
          <cell r="P2092">
            <v>0</v>
          </cell>
          <cell r="Q2092">
            <v>0</v>
          </cell>
          <cell r="R2092">
            <v>0</v>
          </cell>
          <cell r="S2092" t="str">
            <v>C</v>
          </cell>
        </row>
        <row r="2093">
          <cell r="E2093">
            <v>2225</v>
          </cell>
          <cell r="F2093" t="str">
            <v>Jiangyouchonghua</v>
          </cell>
          <cell r="G2093" t="str">
            <v>051JYC</v>
          </cell>
          <cell r="H2093">
            <v>31.888000000000002</v>
          </cell>
          <cell r="I2093">
            <v>104.98</v>
          </cell>
          <cell r="J2093" t="str">
            <v>--B</v>
          </cell>
          <cell r="K2093" t="str">
            <v>B</v>
          </cell>
          <cell r="L2093">
            <v>0</v>
          </cell>
          <cell r="M2093">
            <v>0</v>
          </cell>
          <cell r="N2093">
            <v>0</v>
          </cell>
          <cell r="O2093">
            <v>0</v>
          </cell>
          <cell r="P2093">
            <v>0</v>
          </cell>
          <cell r="Q2093">
            <v>0</v>
          </cell>
          <cell r="R2093">
            <v>0</v>
          </cell>
          <cell r="S2093" t="str">
            <v>C</v>
          </cell>
        </row>
        <row r="2094">
          <cell r="E2094">
            <v>2226</v>
          </cell>
          <cell r="F2094" t="str">
            <v>Cangxiqixiangju</v>
          </cell>
          <cell r="G2094" t="str">
            <v>051CXQ</v>
          </cell>
          <cell r="H2094">
            <v>31.751999999999999</v>
          </cell>
          <cell r="I2094">
            <v>105.92</v>
          </cell>
          <cell r="J2094" t="str">
            <v>--A</v>
          </cell>
          <cell r="K2094" t="str">
            <v>A</v>
          </cell>
          <cell r="L2094">
            <v>0</v>
          </cell>
          <cell r="M2094">
            <v>0</v>
          </cell>
          <cell r="N2094">
            <v>0</v>
          </cell>
          <cell r="O2094">
            <v>0</v>
          </cell>
          <cell r="P2094">
            <v>0</v>
          </cell>
          <cell r="Q2094">
            <v>0</v>
          </cell>
          <cell r="R2094">
            <v>0</v>
          </cell>
          <cell r="S2094" t="str">
            <v>C</v>
          </cell>
        </row>
        <row r="2095">
          <cell r="E2095">
            <v>2227</v>
          </cell>
          <cell r="F2095" t="str">
            <v>Jiangyouhanzeng</v>
          </cell>
          <cell r="G2095" t="str">
            <v>051JYH</v>
          </cell>
          <cell r="H2095">
            <v>31.771000000000001</v>
          </cell>
          <cell r="I2095">
            <v>104.611</v>
          </cell>
          <cell r="J2095" t="str">
            <v>--B</v>
          </cell>
          <cell r="K2095" t="str">
            <v>B</v>
          </cell>
          <cell r="L2095">
            <v>0</v>
          </cell>
          <cell r="M2095">
            <v>0</v>
          </cell>
          <cell r="N2095">
            <v>0</v>
          </cell>
          <cell r="O2095">
            <v>0</v>
          </cell>
          <cell r="P2095">
            <v>0</v>
          </cell>
          <cell r="Q2095">
            <v>0</v>
          </cell>
          <cell r="R2095">
            <v>0</v>
          </cell>
          <cell r="S2095" t="str">
            <v>D</v>
          </cell>
        </row>
        <row r="2096">
          <cell r="E2096">
            <v>2228</v>
          </cell>
          <cell r="F2096" t="str">
            <v>Mianninghuilong</v>
          </cell>
          <cell r="G2096" t="str">
            <v>051MNH</v>
          </cell>
          <cell r="H2096">
            <v>28.46</v>
          </cell>
          <cell r="I2096">
            <v>102.069</v>
          </cell>
          <cell r="J2096" t="str">
            <v>--C</v>
          </cell>
          <cell r="K2096" t="str">
            <v>C</v>
          </cell>
          <cell r="L2096">
            <v>0</v>
          </cell>
          <cell r="M2096">
            <v>0</v>
          </cell>
          <cell r="N2096">
            <v>0</v>
          </cell>
          <cell r="O2096">
            <v>0</v>
          </cell>
          <cell r="P2096">
            <v>0</v>
          </cell>
          <cell r="Q2096">
            <v>0</v>
          </cell>
          <cell r="R2096">
            <v>0</v>
          </cell>
          <cell r="S2096" t="str">
            <v>C</v>
          </cell>
        </row>
        <row r="2097">
          <cell r="E2097">
            <v>2229</v>
          </cell>
          <cell r="F2097" t="str">
            <v>Hongyatai</v>
          </cell>
          <cell r="G2097" t="str">
            <v>051HYT</v>
          </cell>
          <cell r="H2097">
            <v>29.922999999999998</v>
          </cell>
          <cell r="I2097">
            <v>103.38</v>
          </cell>
          <cell r="J2097" t="str">
            <v>--A</v>
          </cell>
          <cell r="K2097" t="str">
            <v>A</v>
          </cell>
          <cell r="L2097">
            <v>0</v>
          </cell>
          <cell r="M2097">
            <v>0</v>
          </cell>
          <cell r="N2097">
            <v>0</v>
          </cell>
          <cell r="O2097">
            <v>0</v>
          </cell>
          <cell r="P2097">
            <v>0</v>
          </cell>
          <cell r="Q2097">
            <v>0</v>
          </cell>
          <cell r="R2097">
            <v>0</v>
          </cell>
          <cell r="S2097" t="str">
            <v>C</v>
          </cell>
        </row>
        <row r="2098">
          <cell r="E2098">
            <v>2230</v>
          </cell>
          <cell r="F2098" t="str">
            <v>Hanyuanqingxi</v>
          </cell>
          <cell r="G2098" t="str">
            <v>051HYQ</v>
          </cell>
          <cell r="H2098">
            <v>29.594999999999999</v>
          </cell>
          <cell r="I2098">
            <v>102.601</v>
          </cell>
          <cell r="J2098" t="str">
            <v>--C</v>
          </cell>
          <cell r="K2098" t="str">
            <v>C</v>
          </cell>
          <cell r="L2098">
            <v>0</v>
          </cell>
          <cell r="M2098">
            <v>0</v>
          </cell>
          <cell r="N2098">
            <v>0</v>
          </cell>
          <cell r="O2098">
            <v>0</v>
          </cell>
          <cell r="P2098">
            <v>0</v>
          </cell>
          <cell r="Q2098">
            <v>0</v>
          </cell>
          <cell r="R2098">
            <v>0</v>
          </cell>
          <cell r="S2098" t="str">
            <v>C</v>
          </cell>
        </row>
        <row r="2099">
          <cell r="E2099">
            <v>2231</v>
          </cell>
          <cell r="F2099" t="str">
            <v>Jiangyoudizhentai</v>
          </cell>
          <cell r="G2099" t="str">
            <v>051JYD</v>
          </cell>
          <cell r="H2099">
            <v>31.788</v>
          </cell>
          <cell r="I2099">
            <v>104.749</v>
          </cell>
          <cell r="J2099" t="str">
            <v>--A</v>
          </cell>
          <cell r="K2099" t="str">
            <v>A</v>
          </cell>
          <cell r="L2099">
            <v>0</v>
          </cell>
          <cell r="M2099">
            <v>0</v>
          </cell>
          <cell r="N2099">
            <v>0</v>
          </cell>
          <cell r="O2099">
            <v>0</v>
          </cell>
          <cell r="P2099">
            <v>0</v>
          </cell>
          <cell r="Q2099">
            <v>0</v>
          </cell>
          <cell r="R2099">
            <v>0</v>
          </cell>
          <cell r="S2099" t="str">
            <v>C</v>
          </cell>
        </row>
        <row r="2100">
          <cell r="E2100">
            <v>2232</v>
          </cell>
          <cell r="F2100" t="str">
            <v>Leibodi</v>
          </cell>
          <cell r="G2100" t="str">
            <v>051LBD</v>
          </cell>
          <cell r="H2100">
            <v>28.271000000000001</v>
          </cell>
          <cell r="I2100">
            <v>103.58</v>
          </cell>
          <cell r="J2100" t="str">
            <v>--B</v>
          </cell>
          <cell r="K2100" t="str">
            <v>B</v>
          </cell>
          <cell r="L2100">
            <v>0</v>
          </cell>
          <cell r="M2100">
            <v>0</v>
          </cell>
          <cell r="N2100">
            <v>0</v>
          </cell>
          <cell r="O2100">
            <v>0</v>
          </cell>
          <cell r="P2100">
            <v>0</v>
          </cell>
          <cell r="Q2100">
            <v>0</v>
          </cell>
          <cell r="R2100">
            <v>0</v>
          </cell>
          <cell r="S2100" t="str">
            <v>C</v>
          </cell>
        </row>
        <row r="2101">
          <cell r="E2101">
            <v>2233</v>
          </cell>
          <cell r="F2101" t="str">
            <v>Mianninglugu</v>
          </cell>
          <cell r="G2101" t="str">
            <v>051MNL</v>
          </cell>
          <cell r="H2101">
            <v>28.297000000000001</v>
          </cell>
          <cell r="I2101">
            <v>102.199</v>
          </cell>
          <cell r="J2101" t="str">
            <v>--C</v>
          </cell>
          <cell r="K2101" t="str">
            <v>C</v>
          </cell>
          <cell r="L2101">
            <v>0</v>
          </cell>
          <cell r="M2101">
            <v>0</v>
          </cell>
          <cell r="N2101">
            <v>0</v>
          </cell>
          <cell r="O2101">
            <v>0</v>
          </cell>
          <cell r="P2101">
            <v>0</v>
          </cell>
          <cell r="Q2101">
            <v>0</v>
          </cell>
          <cell r="R2101">
            <v>0</v>
          </cell>
          <cell r="S2101" t="str">
            <v>D</v>
          </cell>
        </row>
        <row r="2102">
          <cell r="E2102">
            <v>2234</v>
          </cell>
          <cell r="F2102" t="str">
            <v>Pugeluozishan</v>
          </cell>
          <cell r="G2102" t="str">
            <v>051PGL</v>
          </cell>
          <cell r="H2102">
            <v>27.536000000000001</v>
          </cell>
          <cell r="I2102">
            <v>102.41</v>
          </cell>
          <cell r="J2102" t="str">
            <v>--C</v>
          </cell>
          <cell r="K2102" t="str">
            <v>C</v>
          </cell>
          <cell r="L2102">
            <v>0</v>
          </cell>
          <cell r="M2102">
            <v>0</v>
          </cell>
          <cell r="N2102">
            <v>0</v>
          </cell>
          <cell r="O2102">
            <v>0</v>
          </cell>
          <cell r="P2102">
            <v>0</v>
          </cell>
          <cell r="Q2102">
            <v>0</v>
          </cell>
          <cell r="R2102">
            <v>0</v>
          </cell>
          <cell r="S2102" t="str">
            <v>C</v>
          </cell>
        </row>
        <row r="2103">
          <cell r="E2103">
            <v>2235</v>
          </cell>
          <cell r="F2103" t="str">
            <v>Ningnanlaomuhe</v>
          </cell>
          <cell r="G2103" t="str">
            <v>051NNL</v>
          </cell>
          <cell r="H2103">
            <v>27.151</v>
          </cell>
          <cell r="I2103">
            <v>102.67</v>
          </cell>
          <cell r="J2103" t="str">
            <v>--C</v>
          </cell>
          <cell r="K2103" t="str">
            <v>C</v>
          </cell>
          <cell r="L2103">
            <v>0</v>
          </cell>
          <cell r="M2103">
            <v>0</v>
          </cell>
          <cell r="N2103">
            <v>0</v>
          </cell>
          <cell r="O2103">
            <v>0</v>
          </cell>
          <cell r="P2103">
            <v>0</v>
          </cell>
          <cell r="Q2103">
            <v>0</v>
          </cell>
          <cell r="R2103">
            <v>0</v>
          </cell>
          <cell r="S2103" t="str">
            <v>D</v>
          </cell>
        </row>
        <row r="2104">
          <cell r="E2104">
            <v>2236</v>
          </cell>
          <cell r="F2104" t="str">
            <v>Lushan</v>
          </cell>
          <cell r="G2104" t="str">
            <v>051LSJ</v>
          </cell>
          <cell r="H2104">
            <v>30.151</v>
          </cell>
          <cell r="I2104">
            <v>102.929</v>
          </cell>
          <cell r="J2104" t="str">
            <v>--A</v>
          </cell>
          <cell r="K2104" t="str">
            <v>A</v>
          </cell>
          <cell r="L2104">
            <v>0</v>
          </cell>
          <cell r="M2104">
            <v>0</v>
          </cell>
          <cell r="N2104">
            <v>0</v>
          </cell>
          <cell r="O2104">
            <v>0</v>
          </cell>
          <cell r="P2104">
            <v>0</v>
          </cell>
          <cell r="Q2104">
            <v>0</v>
          </cell>
          <cell r="R2104">
            <v>0</v>
          </cell>
          <cell r="S2104" t="str">
            <v>C</v>
          </cell>
        </row>
        <row r="2105">
          <cell r="E2105">
            <v>2237</v>
          </cell>
          <cell r="F2105" t="str">
            <v>Mingshan</v>
          </cell>
          <cell r="G2105" t="str">
            <v>051YAM</v>
          </cell>
          <cell r="H2105">
            <v>30.084</v>
          </cell>
          <cell r="I2105">
            <v>103.08</v>
          </cell>
          <cell r="J2105" t="str">
            <v>--A</v>
          </cell>
          <cell r="K2105" t="str">
            <v>A</v>
          </cell>
          <cell r="L2105">
            <v>0</v>
          </cell>
          <cell r="M2105">
            <v>0</v>
          </cell>
          <cell r="N2105">
            <v>0</v>
          </cell>
          <cell r="O2105">
            <v>0</v>
          </cell>
          <cell r="P2105">
            <v>0</v>
          </cell>
          <cell r="Q2105">
            <v>0</v>
          </cell>
          <cell r="R2105">
            <v>0</v>
          </cell>
          <cell r="S2105" t="str">
            <v>C</v>
          </cell>
        </row>
        <row r="2106">
          <cell r="E2106">
            <v>2238</v>
          </cell>
          <cell r="F2106" t="str">
            <v>Pugeqiaowo</v>
          </cell>
          <cell r="G2106" t="str">
            <v>051PGQ</v>
          </cell>
          <cell r="H2106">
            <v>27.475999999999999</v>
          </cell>
          <cell r="I2106">
            <v>102.5</v>
          </cell>
          <cell r="J2106" t="str">
            <v>--C</v>
          </cell>
          <cell r="K2106" t="str">
            <v>C</v>
          </cell>
          <cell r="L2106">
            <v>0</v>
          </cell>
          <cell r="M2106">
            <v>0</v>
          </cell>
          <cell r="N2106">
            <v>0</v>
          </cell>
          <cell r="O2106">
            <v>0</v>
          </cell>
          <cell r="P2106">
            <v>0</v>
          </cell>
          <cell r="Q2106">
            <v>0</v>
          </cell>
          <cell r="R2106">
            <v>0</v>
          </cell>
          <cell r="S2106" t="str">
            <v>D</v>
          </cell>
        </row>
        <row r="2107">
          <cell r="E2107">
            <v>2239</v>
          </cell>
          <cell r="F2107" t="str">
            <v>Guangyuanshijing</v>
          </cell>
          <cell r="G2107" t="str">
            <v>051GYS</v>
          </cell>
          <cell r="H2107">
            <v>32.14</v>
          </cell>
          <cell r="I2107">
            <v>105.839</v>
          </cell>
          <cell r="J2107" t="str">
            <v>--B</v>
          </cell>
          <cell r="K2107" t="str">
            <v>B</v>
          </cell>
          <cell r="L2107">
            <v>0</v>
          </cell>
          <cell r="M2107">
            <v>0</v>
          </cell>
          <cell r="N2107">
            <v>0</v>
          </cell>
          <cell r="O2107">
            <v>0</v>
          </cell>
          <cell r="P2107">
            <v>0</v>
          </cell>
          <cell r="Q2107">
            <v>0</v>
          </cell>
          <cell r="R2107">
            <v>0</v>
          </cell>
          <cell r="S2107" t="str">
            <v>C</v>
          </cell>
        </row>
        <row r="2108">
          <cell r="E2108">
            <v>2240</v>
          </cell>
          <cell r="F2108" t="str">
            <v>Rongjingshilong</v>
          </cell>
          <cell r="G2108" t="str">
            <v>051YAL</v>
          </cell>
          <cell r="H2108">
            <v>29.881</v>
          </cell>
          <cell r="I2108">
            <v>102.85</v>
          </cell>
          <cell r="J2108" t="str">
            <v>--B</v>
          </cell>
          <cell r="K2108" t="str">
            <v>B</v>
          </cell>
          <cell r="L2108">
            <v>0</v>
          </cell>
          <cell r="M2108">
            <v>0</v>
          </cell>
          <cell r="N2108">
            <v>0</v>
          </cell>
          <cell r="O2108">
            <v>0</v>
          </cell>
          <cell r="P2108">
            <v>0</v>
          </cell>
          <cell r="Q2108">
            <v>0</v>
          </cell>
          <cell r="R2108">
            <v>0</v>
          </cell>
          <cell r="S2108" t="str">
            <v>C</v>
          </cell>
        </row>
        <row r="2109">
          <cell r="E2109">
            <v>2241</v>
          </cell>
          <cell r="F2109" t="str">
            <v>Yaanshaping</v>
          </cell>
          <cell r="G2109" t="str">
            <v>051YAS</v>
          </cell>
          <cell r="H2109">
            <v>29.861999999999998</v>
          </cell>
          <cell r="I2109">
            <v>102.989</v>
          </cell>
          <cell r="J2109" t="str">
            <v>--B</v>
          </cell>
          <cell r="K2109" t="str">
            <v>B</v>
          </cell>
          <cell r="L2109">
            <v>0</v>
          </cell>
          <cell r="M2109">
            <v>0</v>
          </cell>
          <cell r="N2109">
            <v>0</v>
          </cell>
          <cell r="O2109">
            <v>0</v>
          </cell>
          <cell r="P2109">
            <v>0</v>
          </cell>
          <cell r="Q2109">
            <v>0</v>
          </cell>
          <cell r="R2109">
            <v>0</v>
          </cell>
          <cell r="S2109" t="str">
            <v>C</v>
          </cell>
        </row>
        <row r="2110">
          <cell r="E2110">
            <v>2242</v>
          </cell>
          <cell r="F2110" t="str">
            <v>Anxiantashui</v>
          </cell>
          <cell r="G2110" t="str">
            <v>051AXT</v>
          </cell>
          <cell r="H2110">
            <v>31.548999999999999</v>
          </cell>
          <cell r="I2110">
            <v>104.309</v>
          </cell>
          <cell r="J2110" t="str">
            <v>--B</v>
          </cell>
          <cell r="K2110" t="str">
            <v>B</v>
          </cell>
          <cell r="L2110">
            <v>0</v>
          </cell>
          <cell r="M2110">
            <v>0</v>
          </cell>
          <cell r="N2110">
            <v>0</v>
          </cell>
          <cell r="O2110">
            <v>0</v>
          </cell>
          <cell r="P2110">
            <v>0</v>
          </cell>
          <cell r="Q2110">
            <v>0</v>
          </cell>
          <cell r="R2110">
            <v>0</v>
          </cell>
          <cell r="S2110" t="str">
            <v>C</v>
          </cell>
        </row>
        <row r="2111">
          <cell r="E2111">
            <v>2243</v>
          </cell>
          <cell r="F2111" t="str">
            <v>Hanyuanyidong</v>
          </cell>
          <cell r="G2111" t="str">
            <v>051HYY</v>
          </cell>
          <cell r="H2111">
            <v>29.667000000000002</v>
          </cell>
          <cell r="I2111">
            <v>102.431</v>
          </cell>
          <cell r="J2111" t="str">
            <v>--B</v>
          </cell>
          <cell r="K2111" t="str">
            <v>B</v>
          </cell>
          <cell r="L2111">
            <v>0</v>
          </cell>
          <cell r="M2111">
            <v>0</v>
          </cell>
          <cell r="N2111">
            <v>0</v>
          </cell>
          <cell r="O2111">
            <v>0</v>
          </cell>
          <cell r="P2111">
            <v>0</v>
          </cell>
          <cell r="Q2111">
            <v>0</v>
          </cell>
          <cell r="R2111">
            <v>0</v>
          </cell>
          <cell r="S2111" t="str">
            <v>C</v>
          </cell>
        </row>
        <row r="2112">
          <cell r="E2112">
            <v>2244</v>
          </cell>
          <cell r="F2112" t="str">
            <v>Guangyuanzengjia</v>
          </cell>
          <cell r="G2112" t="str">
            <v>051GYZ</v>
          </cell>
          <cell r="H2112">
            <v>32.607999999999997</v>
          </cell>
          <cell r="I2112">
            <v>106.09099999999999</v>
          </cell>
          <cell r="J2112" t="str">
            <v>--B</v>
          </cell>
          <cell r="K2112" t="str">
            <v>B</v>
          </cell>
          <cell r="L2112">
            <v>0</v>
          </cell>
          <cell r="M2112">
            <v>0</v>
          </cell>
          <cell r="N2112">
            <v>0</v>
          </cell>
          <cell r="O2112">
            <v>0</v>
          </cell>
          <cell r="P2112">
            <v>0</v>
          </cell>
          <cell r="Q2112">
            <v>0</v>
          </cell>
          <cell r="R2112">
            <v>0</v>
          </cell>
          <cell r="S2112" t="str">
            <v>C</v>
          </cell>
        </row>
        <row r="2113">
          <cell r="E2113">
            <v>2245</v>
          </cell>
          <cell r="F2113" t="str">
            <v>Mianningzeyuan</v>
          </cell>
          <cell r="G2113" t="str">
            <v>051MNZ</v>
          </cell>
          <cell r="H2113">
            <v>28.225000000000001</v>
          </cell>
          <cell r="I2113">
            <v>102.02</v>
          </cell>
          <cell r="J2113" t="str">
            <v>--C</v>
          </cell>
          <cell r="K2113" t="str">
            <v>C</v>
          </cell>
          <cell r="L2113">
            <v>0</v>
          </cell>
          <cell r="M2113">
            <v>0</v>
          </cell>
          <cell r="N2113">
            <v>0</v>
          </cell>
          <cell r="O2113">
            <v>0</v>
          </cell>
          <cell r="P2113">
            <v>0</v>
          </cell>
          <cell r="Q2113">
            <v>0</v>
          </cell>
          <cell r="R2113">
            <v>0</v>
          </cell>
          <cell r="S2113" t="str">
            <v>C</v>
          </cell>
        </row>
        <row r="2114">
          <cell r="E2114">
            <v>2246</v>
          </cell>
          <cell r="F2114" t="str">
            <v>Baoxingdizhenju</v>
          </cell>
          <cell r="G2114" t="str">
            <v>051BXD</v>
          </cell>
          <cell r="H2114">
            <v>30.361999999999998</v>
          </cell>
          <cell r="I2114">
            <v>102.81100000000001</v>
          </cell>
          <cell r="J2114" t="str">
            <v>--A</v>
          </cell>
          <cell r="K2114" t="str">
            <v>A</v>
          </cell>
          <cell r="L2114">
            <v>0</v>
          </cell>
          <cell r="M2114">
            <v>0</v>
          </cell>
          <cell r="N2114">
            <v>0</v>
          </cell>
          <cell r="O2114">
            <v>0</v>
          </cell>
          <cell r="P2114">
            <v>0</v>
          </cell>
          <cell r="Q2114">
            <v>0</v>
          </cell>
          <cell r="R2114">
            <v>0</v>
          </cell>
          <cell r="S2114" t="str">
            <v>C</v>
          </cell>
        </row>
        <row r="2115">
          <cell r="E2115">
            <v>2247</v>
          </cell>
          <cell r="F2115" t="str">
            <v>Pujiangdaxing</v>
          </cell>
          <cell r="G2115" t="str">
            <v>051PJD</v>
          </cell>
          <cell r="H2115">
            <v>30.259</v>
          </cell>
          <cell r="I2115">
            <v>103.401</v>
          </cell>
          <cell r="J2115" t="str">
            <v>--C</v>
          </cell>
          <cell r="K2115" t="str">
            <v>C</v>
          </cell>
          <cell r="L2115">
            <v>0</v>
          </cell>
          <cell r="M2115">
            <v>0</v>
          </cell>
          <cell r="N2115">
            <v>0</v>
          </cell>
          <cell r="O2115">
            <v>0</v>
          </cell>
          <cell r="P2115">
            <v>0</v>
          </cell>
          <cell r="Q2115">
            <v>0</v>
          </cell>
          <cell r="R2115">
            <v>0</v>
          </cell>
          <cell r="S2115" t="str">
            <v>C</v>
          </cell>
        </row>
        <row r="2116">
          <cell r="E2116">
            <v>2248</v>
          </cell>
          <cell r="F2116" t="str">
            <v>Pujiangwuxing</v>
          </cell>
          <cell r="G2116" t="str">
            <v>051PJW</v>
          </cell>
          <cell r="H2116">
            <v>30.282</v>
          </cell>
          <cell r="I2116">
            <v>103.639</v>
          </cell>
          <cell r="J2116" t="str">
            <v>--C</v>
          </cell>
          <cell r="K2116" t="str">
            <v>C</v>
          </cell>
          <cell r="L2116">
            <v>0</v>
          </cell>
          <cell r="M2116">
            <v>0</v>
          </cell>
          <cell r="N2116">
            <v>0</v>
          </cell>
          <cell r="O2116">
            <v>0</v>
          </cell>
          <cell r="P2116">
            <v>0</v>
          </cell>
          <cell r="Q2116">
            <v>0</v>
          </cell>
          <cell r="R2116">
            <v>0</v>
          </cell>
          <cell r="S2116" t="str">
            <v>D</v>
          </cell>
        </row>
        <row r="2117">
          <cell r="E2117">
            <v>2249</v>
          </cell>
          <cell r="F2117" t="str">
            <v>Xichanghuangshui</v>
          </cell>
          <cell r="G2117" t="str">
            <v>051XCH</v>
          </cell>
          <cell r="H2117">
            <v>27.6</v>
          </cell>
          <cell r="I2117">
            <v>102.181</v>
          </cell>
          <cell r="J2117" t="str">
            <v>--C</v>
          </cell>
          <cell r="K2117" t="str">
            <v>C</v>
          </cell>
          <cell r="L2117">
            <v>0</v>
          </cell>
          <cell r="M2117">
            <v>0</v>
          </cell>
          <cell r="N2117">
            <v>0</v>
          </cell>
          <cell r="O2117">
            <v>0</v>
          </cell>
          <cell r="P2117">
            <v>0</v>
          </cell>
          <cell r="Q2117">
            <v>0</v>
          </cell>
          <cell r="R2117">
            <v>0</v>
          </cell>
          <cell r="S2117" t="str">
            <v>C</v>
          </cell>
        </row>
        <row r="2118">
          <cell r="E2118">
            <v>2250</v>
          </cell>
          <cell r="F2118" t="str">
            <v>Bixianzoushishan</v>
          </cell>
          <cell r="G2118" t="str">
            <v>051PXZ</v>
          </cell>
          <cell r="H2118">
            <v>30.9</v>
          </cell>
          <cell r="I2118">
            <v>103.74</v>
          </cell>
          <cell r="J2118" t="str">
            <v>--B</v>
          </cell>
          <cell r="K2118" t="str">
            <v>B</v>
          </cell>
          <cell r="L2118">
            <v>0</v>
          </cell>
          <cell r="M2118">
            <v>0</v>
          </cell>
          <cell r="N2118">
            <v>0</v>
          </cell>
          <cell r="O2118">
            <v>0</v>
          </cell>
          <cell r="P2118">
            <v>0</v>
          </cell>
          <cell r="Q2118">
            <v>0</v>
          </cell>
          <cell r="R2118">
            <v>0</v>
          </cell>
          <cell r="S2118" t="str">
            <v>C</v>
          </cell>
        </row>
        <row r="2119">
          <cell r="E2119">
            <v>2251</v>
          </cell>
          <cell r="F2119" t="str">
            <v>Lushanfeixianguan</v>
          </cell>
          <cell r="G2119" t="str">
            <v>051LSF</v>
          </cell>
          <cell r="H2119">
            <v>30.079000000000001</v>
          </cell>
          <cell r="I2119">
            <v>102.911</v>
          </cell>
          <cell r="J2119" t="str">
            <v>--B</v>
          </cell>
          <cell r="K2119" t="str">
            <v>B</v>
          </cell>
          <cell r="L2119">
            <v>0</v>
          </cell>
          <cell r="M2119">
            <v>0</v>
          </cell>
          <cell r="N2119">
            <v>0</v>
          </cell>
          <cell r="O2119">
            <v>0</v>
          </cell>
          <cell r="P2119">
            <v>0</v>
          </cell>
          <cell r="Q2119">
            <v>0</v>
          </cell>
          <cell r="R2119">
            <v>0</v>
          </cell>
          <cell r="S2119" t="str">
            <v>C</v>
          </cell>
        </row>
        <row r="2120">
          <cell r="E2120">
            <v>2252</v>
          </cell>
          <cell r="F2120" t="str">
            <v>Lushanfenghe</v>
          </cell>
          <cell r="G2120" t="str">
            <v>051LSH</v>
          </cell>
          <cell r="H2120">
            <v>30.074999999999999</v>
          </cell>
          <cell r="I2120">
            <v>102.89100000000001</v>
          </cell>
          <cell r="J2120" t="str">
            <v>--B</v>
          </cell>
          <cell r="K2120" t="str">
            <v>B</v>
          </cell>
          <cell r="L2120">
            <v>0</v>
          </cell>
          <cell r="M2120">
            <v>0</v>
          </cell>
          <cell r="N2120">
            <v>0</v>
          </cell>
          <cell r="O2120">
            <v>0</v>
          </cell>
          <cell r="P2120">
            <v>0</v>
          </cell>
          <cell r="Q2120">
            <v>0</v>
          </cell>
          <cell r="R2120">
            <v>0</v>
          </cell>
          <cell r="S2120" t="str">
            <v>C</v>
          </cell>
        </row>
        <row r="2121">
          <cell r="E2121">
            <v>2253</v>
          </cell>
          <cell r="F2121" t="str">
            <v>Tianquanxian</v>
          </cell>
          <cell r="G2121" t="str">
            <v>051TQL</v>
          </cell>
          <cell r="H2121">
            <v>29.933</v>
          </cell>
          <cell r="I2121">
            <v>102.381</v>
          </cell>
          <cell r="J2121" t="str">
            <v>--B</v>
          </cell>
          <cell r="K2121" t="str">
            <v>B</v>
          </cell>
          <cell r="L2121">
            <v>0</v>
          </cell>
          <cell r="M2121">
            <v>0</v>
          </cell>
          <cell r="N2121">
            <v>0</v>
          </cell>
          <cell r="O2121">
            <v>0</v>
          </cell>
          <cell r="P2121">
            <v>0</v>
          </cell>
          <cell r="Q2121">
            <v>0</v>
          </cell>
          <cell r="R2121">
            <v>0</v>
          </cell>
          <cell r="S2121" t="str">
            <v>C</v>
          </cell>
        </row>
        <row r="2122">
          <cell r="E2122">
            <v>2254</v>
          </cell>
          <cell r="F2122" t="str">
            <v>Xichangyoujun</v>
          </cell>
          <cell r="G2122" t="str">
            <v>051XCY</v>
          </cell>
          <cell r="H2122">
            <v>27.734999999999999</v>
          </cell>
          <cell r="I2122">
            <v>102.14100000000001</v>
          </cell>
          <cell r="J2122" t="str">
            <v>--C</v>
          </cell>
          <cell r="K2122" t="str">
            <v>C</v>
          </cell>
          <cell r="L2122">
            <v>0</v>
          </cell>
          <cell r="M2122">
            <v>0</v>
          </cell>
          <cell r="N2122">
            <v>0</v>
          </cell>
          <cell r="O2122">
            <v>0</v>
          </cell>
          <cell r="P2122">
            <v>0</v>
          </cell>
          <cell r="Q2122">
            <v>0</v>
          </cell>
          <cell r="R2122">
            <v>0</v>
          </cell>
          <cell r="S2122" t="str">
            <v>D</v>
          </cell>
        </row>
        <row r="2123">
          <cell r="E2123">
            <v>2255</v>
          </cell>
          <cell r="F2123" t="str">
            <v>Baoxingminzhi</v>
          </cell>
          <cell r="G2123" t="str">
            <v>051BXZ</v>
          </cell>
          <cell r="H2123">
            <v>30.477</v>
          </cell>
          <cell r="I2123">
            <v>102.889</v>
          </cell>
          <cell r="J2123" t="str">
            <v>--B</v>
          </cell>
          <cell r="K2123" t="str">
            <v>B</v>
          </cell>
          <cell r="L2123">
            <v>0</v>
          </cell>
          <cell r="M2123">
            <v>0</v>
          </cell>
          <cell r="N2123">
            <v>0</v>
          </cell>
          <cell r="O2123">
            <v>0</v>
          </cell>
          <cell r="P2123">
            <v>0</v>
          </cell>
          <cell r="Q2123">
            <v>0</v>
          </cell>
          <cell r="R2123">
            <v>0</v>
          </cell>
          <cell r="S2123" t="str">
            <v>C</v>
          </cell>
        </row>
        <row r="2124">
          <cell r="E2124">
            <v>2256</v>
          </cell>
          <cell r="F2124" t="str">
            <v>Yuexizhonghe</v>
          </cell>
          <cell r="G2124" t="str">
            <v>051YXZ</v>
          </cell>
          <cell r="H2124">
            <v>28.6</v>
          </cell>
          <cell r="I2124">
            <v>102.499</v>
          </cell>
          <cell r="J2124" t="str">
            <v>--C</v>
          </cell>
          <cell r="K2124" t="str">
            <v>C</v>
          </cell>
          <cell r="L2124">
            <v>0</v>
          </cell>
          <cell r="M2124">
            <v>0</v>
          </cell>
          <cell r="N2124">
            <v>0</v>
          </cell>
          <cell r="O2124">
            <v>0</v>
          </cell>
          <cell r="P2124">
            <v>0</v>
          </cell>
          <cell r="Q2124">
            <v>0</v>
          </cell>
          <cell r="R2124">
            <v>0</v>
          </cell>
          <cell r="S2124" t="str">
            <v>C</v>
          </cell>
        </row>
        <row r="2125">
          <cell r="E2125">
            <v>2257</v>
          </cell>
          <cell r="F2125" t="str">
            <v>Butuotuojue</v>
          </cell>
          <cell r="G2125" t="str">
            <v>051BTT</v>
          </cell>
          <cell r="H2125">
            <v>27.536999999999999</v>
          </cell>
          <cell r="I2125">
            <v>102.82</v>
          </cell>
          <cell r="J2125" t="str">
            <v>--C</v>
          </cell>
          <cell r="K2125" t="str">
            <v>C</v>
          </cell>
          <cell r="L2125">
            <v>0</v>
          </cell>
          <cell r="M2125">
            <v>0</v>
          </cell>
          <cell r="N2125">
            <v>0</v>
          </cell>
          <cell r="O2125">
            <v>0</v>
          </cell>
          <cell r="P2125">
            <v>0</v>
          </cell>
          <cell r="Q2125">
            <v>0</v>
          </cell>
          <cell r="R2125">
            <v>0</v>
          </cell>
          <cell r="S2125" t="str">
            <v>D</v>
          </cell>
        </row>
        <row r="2126">
          <cell r="E2126">
            <v>2258</v>
          </cell>
          <cell r="F2126" t="str">
            <v>Jiuzhaiguoyuan</v>
          </cell>
          <cell r="G2126" t="str">
            <v>051JZG</v>
          </cell>
          <cell r="H2126">
            <v>33.113</v>
          </cell>
          <cell r="I2126">
            <v>104.31100000000001</v>
          </cell>
          <cell r="J2126" t="str">
            <v>--C</v>
          </cell>
          <cell r="K2126" t="str">
            <v>C</v>
          </cell>
          <cell r="L2126">
            <v>0</v>
          </cell>
          <cell r="M2126">
            <v>0</v>
          </cell>
          <cell r="N2126">
            <v>0</v>
          </cell>
          <cell r="O2126">
            <v>0</v>
          </cell>
          <cell r="P2126">
            <v>0</v>
          </cell>
          <cell r="Q2126">
            <v>0</v>
          </cell>
          <cell r="R2126">
            <v>0</v>
          </cell>
          <cell r="S2126" t="str">
            <v>D</v>
          </cell>
        </row>
        <row r="2127">
          <cell r="E2127">
            <v>2259</v>
          </cell>
          <cell r="F2127" t="str">
            <v>Leibohuanglang</v>
          </cell>
          <cell r="G2127" t="str">
            <v>051LBH</v>
          </cell>
          <cell r="H2127">
            <v>28.457999999999998</v>
          </cell>
          <cell r="I2127">
            <v>103.789</v>
          </cell>
          <cell r="J2127" t="str">
            <v>--B</v>
          </cell>
          <cell r="K2127" t="str">
            <v>B</v>
          </cell>
          <cell r="L2127">
            <v>0</v>
          </cell>
          <cell r="M2127">
            <v>0</v>
          </cell>
          <cell r="N2127">
            <v>0</v>
          </cell>
          <cell r="O2127">
            <v>0</v>
          </cell>
          <cell r="P2127">
            <v>0</v>
          </cell>
          <cell r="Q2127">
            <v>0</v>
          </cell>
          <cell r="R2127">
            <v>0</v>
          </cell>
          <cell r="S2127" t="str">
            <v>C</v>
          </cell>
        </row>
        <row r="2128">
          <cell r="E2128">
            <v>2260</v>
          </cell>
          <cell r="F2128" t="str">
            <v>Mianzuqingping</v>
          </cell>
          <cell r="G2128" t="str">
            <v>051MZQ</v>
          </cell>
          <cell r="H2128">
            <v>31.510999999999999</v>
          </cell>
          <cell r="I2128">
            <v>104.08</v>
          </cell>
          <cell r="J2128" t="str">
            <v>--B</v>
          </cell>
          <cell r="K2128" t="str">
            <v>B</v>
          </cell>
          <cell r="L2128">
            <v>0</v>
          </cell>
          <cell r="M2128">
            <v>0</v>
          </cell>
          <cell r="N2128">
            <v>0</v>
          </cell>
          <cell r="O2128">
            <v>0</v>
          </cell>
          <cell r="P2128">
            <v>0</v>
          </cell>
          <cell r="Q2128">
            <v>0</v>
          </cell>
          <cell r="R2128">
            <v>0</v>
          </cell>
          <cell r="S2128" t="str">
            <v>C</v>
          </cell>
        </row>
        <row r="2129">
          <cell r="E2129">
            <v>2261</v>
          </cell>
          <cell r="F2129" t="str">
            <v>Mianninghuian</v>
          </cell>
          <cell r="G2129" t="str">
            <v>051MNA</v>
          </cell>
          <cell r="H2129">
            <v>28.641999999999999</v>
          </cell>
          <cell r="I2129">
            <v>102.1</v>
          </cell>
          <cell r="J2129" t="str">
            <v>--C</v>
          </cell>
          <cell r="K2129" t="str">
            <v>C</v>
          </cell>
          <cell r="L2129">
            <v>0</v>
          </cell>
          <cell r="M2129">
            <v>0</v>
          </cell>
          <cell r="N2129">
            <v>0</v>
          </cell>
          <cell r="O2129">
            <v>0</v>
          </cell>
          <cell r="P2129">
            <v>0</v>
          </cell>
          <cell r="Q2129">
            <v>0</v>
          </cell>
          <cell r="R2129">
            <v>0</v>
          </cell>
          <cell r="S2129" t="str">
            <v>C</v>
          </cell>
        </row>
        <row r="2130">
          <cell r="E2130">
            <v>2262</v>
          </cell>
          <cell r="F2130" t="str">
            <v>Pingwumuzuo</v>
          </cell>
          <cell r="G2130" t="str">
            <v>051PWM</v>
          </cell>
          <cell r="H2130">
            <v>32.606000000000002</v>
          </cell>
          <cell r="I2130">
            <v>104.51900000000001</v>
          </cell>
          <cell r="J2130" t="str">
            <v>--B</v>
          </cell>
          <cell r="K2130" t="str">
            <v>B</v>
          </cell>
          <cell r="L2130">
            <v>0</v>
          </cell>
          <cell r="M2130">
            <v>0</v>
          </cell>
          <cell r="N2130">
            <v>0</v>
          </cell>
          <cell r="O2130">
            <v>0</v>
          </cell>
          <cell r="P2130">
            <v>0</v>
          </cell>
          <cell r="Q2130">
            <v>0</v>
          </cell>
          <cell r="R2130">
            <v>0</v>
          </cell>
          <cell r="S2130" t="str">
            <v>C</v>
          </cell>
        </row>
        <row r="2131">
          <cell r="E2131">
            <v>2263</v>
          </cell>
          <cell r="F2131" t="str">
            <v>Shimianxianfeng</v>
          </cell>
          <cell r="G2131" t="str">
            <v>051SMX</v>
          </cell>
          <cell r="H2131">
            <v>29.286999999999999</v>
          </cell>
          <cell r="I2131">
            <v>102.26</v>
          </cell>
          <cell r="J2131" t="str">
            <v>--C</v>
          </cell>
          <cell r="K2131" t="str">
            <v>C</v>
          </cell>
          <cell r="L2131">
            <v>0</v>
          </cell>
          <cell r="M2131">
            <v>0</v>
          </cell>
          <cell r="N2131">
            <v>0</v>
          </cell>
          <cell r="O2131">
            <v>0</v>
          </cell>
          <cell r="P2131">
            <v>0</v>
          </cell>
          <cell r="Q2131">
            <v>0</v>
          </cell>
          <cell r="R2131">
            <v>0</v>
          </cell>
          <cell r="S2131" t="str">
            <v>D</v>
          </cell>
        </row>
        <row r="2132">
          <cell r="E2132">
            <v>2264</v>
          </cell>
          <cell r="F2132" t="str">
            <v>Wenchuanwolong</v>
          </cell>
          <cell r="G2132" t="str">
            <v>051WCW</v>
          </cell>
          <cell r="H2132">
            <v>31.045000000000002</v>
          </cell>
          <cell r="I2132">
            <v>103.17100000000001</v>
          </cell>
          <cell r="J2132" t="str">
            <v>--C</v>
          </cell>
          <cell r="K2132" t="str">
            <v>C</v>
          </cell>
          <cell r="L2132">
            <v>0</v>
          </cell>
          <cell r="M2132">
            <v>0</v>
          </cell>
          <cell r="N2132">
            <v>0</v>
          </cell>
          <cell r="O2132">
            <v>0</v>
          </cell>
          <cell r="P2132">
            <v>0</v>
          </cell>
          <cell r="Q2132">
            <v>0</v>
          </cell>
          <cell r="R2132">
            <v>0</v>
          </cell>
          <cell r="S2132" t="str">
            <v>C</v>
          </cell>
        </row>
        <row r="2133">
          <cell r="E2133">
            <v>2265</v>
          </cell>
          <cell r="F2133" t="str">
            <v>Xidemianshan</v>
          </cell>
          <cell r="G2133" t="str">
            <v>051XDM</v>
          </cell>
          <cell r="H2133">
            <v>28.363</v>
          </cell>
          <cell r="I2133">
            <v>102.31</v>
          </cell>
          <cell r="J2133" t="str">
            <v>--C</v>
          </cell>
          <cell r="K2133" t="str">
            <v>C</v>
          </cell>
          <cell r="L2133">
            <v>0</v>
          </cell>
          <cell r="M2133">
            <v>0</v>
          </cell>
          <cell r="N2133">
            <v>0</v>
          </cell>
          <cell r="O2133">
            <v>0</v>
          </cell>
          <cell r="P2133">
            <v>0</v>
          </cell>
          <cell r="Q2133">
            <v>0</v>
          </cell>
          <cell r="R2133">
            <v>0</v>
          </cell>
          <cell r="S2133" t="str">
            <v>C</v>
          </cell>
        </row>
        <row r="2134">
          <cell r="E2134">
            <v>2266</v>
          </cell>
          <cell r="F2134" t="str">
            <v>Yuexixinming</v>
          </cell>
          <cell r="G2134" t="str">
            <v>051YXX</v>
          </cell>
          <cell r="H2134">
            <v>28.701000000000001</v>
          </cell>
          <cell r="I2134">
            <v>102.52</v>
          </cell>
          <cell r="J2134" t="str">
            <v>--C</v>
          </cell>
          <cell r="K2134" t="str">
            <v>C</v>
          </cell>
          <cell r="L2134">
            <v>0</v>
          </cell>
          <cell r="M2134">
            <v>0</v>
          </cell>
          <cell r="N2134">
            <v>0</v>
          </cell>
          <cell r="O2134">
            <v>0</v>
          </cell>
          <cell r="P2134">
            <v>0</v>
          </cell>
          <cell r="Q2134">
            <v>0</v>
          </cell>
          <cell r="R2134">
            <v>0</v>
          </cell>
          <cell r="S2134" t="str">
            <v>D</v>
          </cell>
        </row>
        <row r="2135">
          <cell r="E2135">
            <v>2267</v>
          </cell>
          <cell r="F2135" t="str">
            <v>Gaolan</v>
          </cell>
          <cell r="G2135" t="str">
            <v>062GLA</v>
          </cell>
          <cell r="H2135">
            <v>36.338999999999999</v>
          </cell>
          <cell r="I2135">
            <v>103.91</v>
          </cell>
          <cell r="J2135" t="str">
            <v>--C</v>
          </cell>
          <cell r="K2135" t="str">
            <v>C</v>
          </cell>
          <cell r="L2135">
            <v>0</v>
          </cell>
          <cell r="M2135">
            <v>0</v>
          </cell>
          <cell r="N2135">
            <v>0</v>
          </cell>
          <cell r="O2135">
            <v>0</v>
          </cell>
          <cell r="P2135">
            <v>0</v>
          </cell>
          <cell r="Q2135">
            <v>0</v>
          </cell>
          <cell r="R2135">
            <v>0</v>
          </cell>
          <cell r="S2135" t="str">
            <v>D</v>
          </cell>
        </row>
        <row r="2136">
          <cell r="E2136">
            <v>2268</v>
          </cell>
          <cell r="F2136" t="str">
            <v>Ganyanchi</v>
          </cell>
          <cell r="G2136" t="str">
            <v>064GYC</v>
          </cell>
          <cell r="H2136">
            <v>36.4</v>
          </cell>
          <cell r="I2136">
            <v>105.169</v>
          </cell>
          <cell r="J2136" t="str">
            <v>--AB</v>
          </cell>
          <cell r="K2136" t="str">
            <v>AB</v>
          </cell>
          <cell r="L2136">
            <v>0</v>
          </cell>
          <cell r="M2136">
            <v>0</v>
          </cell>
          <cell r="N2136">
            <v>0</v>
          </cell>
          <cell r="O2136">
            <v>0</v>
          </cell>
          <cell r="P2136">
            <v>0</v>
          </cell>
          <cell r="Q2136">
            <v>0</v>
          </cell>
          <cell r="R2136">
            <v>0</v>
          </cell>
          <cell r="S2136" t="str">
            <v>C</v>
          </cell>
        </row>
        <row r="2137">
          <cell r="E2137">
            <v>2269</v>
          </cell>
          <cell r="F2137" t="str">
            <v>Gaojiazha</v>
          </cell>
          <cell r="G2137" t="str">
            <v>064GJZ</v>
          </cell>
          <cell r="H2137">
            <v>38.314</v>
          </cell>
          <cell r="I2137">
            <v>106.021</v>
          </cell>
          <cell r="J2137" t="str">
            <v>--D</v>
          </cell>
          <cell r="K2137" t="str">
            <v>D</v>
          </cell>
          <cell r="L2137">
            <v>0</v>
          </cell>
          <cell r="M2137">
            <v>0</v>
          </cell>
          <cell r="N2137">
            <v>0</v>
          </cell>
          <cell r="O2137">
            <v>0</v>
          </cell>
          <cell r="P2137">
            <v>0</v>
          </cell>
          <cell r="Q2137">
            <v>0</v>
          </cell>
          <cell r="R2137">
            <v>0</v>
          </cell>
          <cell r="S2137" t="str">
            <v>D</v>
          </cell>
        </row>
        <row r="2138">
          <cell r="E2138">
            <v>2270</v>
          </cell>
          <cell r="F2138" t="str">
            <v>Heqiao</v>
          </cell>
          <cell r="G2138" t="str">
            <v>062HEQ</v>
          </cell>
          <cell r="H2138">
            <v>36.488999999999997</v>
          </cell>
          <cell r="I2138">
            <v>102.89</v>
          </cell>
          <cell r="J2138" t="str">
            <v>--AB</v>
          </cell>
          <cell r="K2138" t="str">
            <v>AB</v>
          </cell>
          <cell r="L2138">
            <v>0</v>
          </cell>
          <cell r="M2138">
            <v>0</v>
          </cell>
          <cell r="N2138">
            <v>0</v>
          </cell>
          <cell r="O2138">
            <v>0</v>
          </cell>
          <cell r="P2138">
            <v>0</v>
          </cell>
          <cell r="Q2138">
            <v>0</v>
          </cell>
          <cell r="R2138">
            <v>0</v>
          </cell>
          <cell r="S2138" t="str">
            <v>C</v>
          </cell>
        </row>
        <row r="2139">
          <cell r="E2139">
            <v>2271</v>
          </cell>
          <cell r="F2139" t="str">
            <v>Chenjing</v>
          </cell>
          <cell r="G2139" t="str">
            <v>062CHJ</v>
          </cell>
          <cell r="H2139">
            <v>36.04</v>
          </cell>
          <cell r="I2139">
            <v>103.47</v>
          </cell>
          <cell r="J2139" t="str">
            <v>--C</v>
          </cell>
          <cell r="K2139" t="str">
            <v>C</v>
          </cell>
          <cell r="L2139">
            <v>0</v>
          </cell>
          <cell r="M2139">
            <v>0</v>
          </cell>
          <cell r="N2139">
            <v>0</v>
          </cell>
          <cell r="O2139">
            <v>0</v>
          </cell>
          <cell r="P2139">
            <v>0</v>
          </cell>
          <cell r="Q2139">
            <v>0</v>
          </cell>
          <cell r="R2139">
            <v>0</v>
          </cell>
          <cell r="S2139" t="str">
            <v>C</v>
          </cell>
        </row>
        <row r="2140">
          <cell r="E2140">
            <v>2272</v>
          </cell>
          <cell r="F2140" t="str">
            <v>Cuijia'ai</v>
          </cell>
          <cell r="G2140" t="str">
            <v>062CJA</v>
          </cell>
          <cell r="H2140">
            <v>36.085000000000001</v>
          </cell>
          <cell r="I2140">
            <v>103.72</v>
          </cell>
          <cell r="J2140" t="str">
            <v>--D</v>
          </cell>
          <cell r="K2140" t="str">
            <v>D</v>
          </cell>
          <cell r="L2140">
            <v>0</v>
          </cell>
          <cell r="M2140">
            <v>0</v>
          </cell>
          <cell r="N2140">
            <v>0</v>
          </cell>
          <cell r="O2140">
            <v>0</v>
          </cell>
          <cell r="P2140">
            <v>0</v>
          </cell>
          <cell r="Q2140">
            <v>0</v>
          </cell>
          <cell r="R2140">
            <v>0</v>
          </cell>
          <cell r="S2140" t="str">
            <v>D</v>
          </cell>
        </row>
        <row r="2141">
          <cell r="E2141">
            <v>2273</v>
          </cell>
          <cell r="F2141" t="str">
            <v>Dizhenju</v>
          </cell>
          <cell r="G2141" t="str">
            <v>062DZJ</v>
          </cell>
          <cell r="H2141">
            <v>36.06</v>
          </cell>
          <cell r="I2141">
            <v>103.84099999999999</v>
          </cell>
          <cell r="J2141" t="str">
            <v>--D</v>
          </cell>
          <cell r="K2141" t="str">
            <v>D</v>
          </cell>
          <cell r="L2141">
            <v>0</v>
          </cell>
          <cell r="M2141">
            <v>0</v>
          </cell>
          <cell r="N2141">
            <v>0</v>
          </cell>
          <cell r="O2141">
            <v>0</v>
          </cell>
          <cell r="P2141">
            <v>0</v>
          </cell>
          <cell r="Q2141">
            <v>0</v>
          </cell>
          <cell r="R2141">
            <v>0</v>
          </cell>
          <cell r="S2141" t="str">
            <v>D</v>
          </cell>
        </row>
        <row r="2142">
          <cell r="E2142">
            <v>2274</v>
          </cell>
          <cell r="F2142" t="str">
            <v>Dingyuan</v>
          </cell>
          <cell r="G2142" t="str">
            <v>062DYU</v>
          </cell>
          <cell r="H2142">
            <v>35.953000000000003</v>
          </cell>
          <cell r="I2142">
            <v>103.991</v>
          </cell>
          <cell r="J2142" t="str">
            <v>--C</v>
          </cell>
          <cell r="K2142" t="str">
            <v>C</v>
          </cell>
          <cell r="L2142">
            <v>0</v>
          </cell>
          <cell r="M2142">
            <v>0</v>
          </cell>
          <cell r="N2142">
            <v>0</v>
          </cell>
          <cell r="O2142">
            <v>0</v>
          </cell>
          <cell r="P2142">
            <v>0</v>
          </cell>
          <cell r="Q2142">
            <v>0</v>
          </cell>
          <cell r="R2142">
            <v>0</v>
          </cell>
          <cell r="S2142" t="str">
            <v>C</v>
          </cell>
        </row>
        <row r="2143">
          <cell r="E2143">
            <v>2275</v>
          </cell>
          <cell r="F2143" t="str">
            <v>Hongcheng</v>
          </cell>
          <cell r="G2143" t="str">
            <v>062HOH</v>
          </cell>
          <cell r="H2143">
            <v>36.468000000000004</v>
          </cell>
          <cell r="I2143">
            <v>103.371</v>
          </cell>
          <cell r="J2143" t="str">
            <v>--AB</v>
          </cell>
          <cell r="K2143" t="str">
            <v>AB</v>
          </cell>
          <cell r="L2143">
            <v>0</v>
          </cell>
          <cell r="M2143">
            <v>0</v>
          </cell>
          <cell r="N2143">
            <v>0</v>
          </cell>
          <cell r="O2143">
            <v>0</v>
          </cell>
          <cell r="P2143">
            <v>0</v>
          </cell>
          <cell r="Q2143">
            <v>0</v>
          </cell>
          <cell r="R2143">
            <v>0</v>
          </cell>
          <cell r="S2143" t="str">
            <v>C</v>
          </cell>
        </row>
        <row r="2144">
          <cell r="E2144">
            <v>2276</v>
          </cell>
          <cell r="F2144" t="str">
            <v>Qingshuiyi</v>
          </cell>
          <cell r="G2144" t="str">
            <v>062QSY</v>
          </cell>
          <cell r="H2144">
            <v>35.837000000000003</v>
          </cell>
          <cell r="I2144">
            <v>104.229</v>
          </cell>
          <cell r="J2144" t="str">
            <v>--A</v>
          </cell>
          <cell r="K2144" t="str">
            <v>A</v>
          </cell>
          <cell r="L2144">
            <v>0</v>
          </cell>
          <cell r="M2144">
            <v>0</v>
          </cell>
          <cell r="N2144">
            <v>0</v>
          </cell>
          <cell r="O2144">
            <v>0</v>
          </cell>
          <cell r="P2144">
            <v>0</v>
          </cell>
          <cell r="Q2144">
            <v>0</v>
          </cell>
          <cell r="R2144">
            <v>0</v>
          </cell>
          <cell r="S2144" t="str">
            <v>C</v>
          </cell>
        </row>
        <row r="2145">
          <cell r="E2145">
            <v>2277</v>
          </cell>
          <cell r="F2145" t="str">
            <v>Shuping</v>
          </cell>
          <cell r="G2145" t="str">
            <v>062SHP</v>
          </cell>
          <cell r="H2145">
            <v>36.305999999999997</v>
          </cell>
          <cell r="I2145">
            <v>103.581</v>
          </cell>
          <cell r="J2145" t="str">
            <v>--B</v>
          </cell>
          <cell r="K2145" t="str">
            <v>B</v>
          </cell>
          <cell r="L2145">
            <v>0</v>
          </cell>
          <cell r="M2145">
            <v>0</v>
          </cell>
          <cell r="N2145">
            <v>0</v>
          </cell>
          <cell r="O2145">
            <v>0</v>
          </cell>
          <cell r="P2145">
            <v>0</v>
          </cell>
          <cell r="Q2145">
            <v>0</v>
          </cell>
          <cell r="R2145">
            <v>0</v>
          </cell>
          <cell r="S2145" t="str">
            <v>C</v>
          </cell>
        </row>
        <row r="2146">
          <cell r="E2146">
            <v>2278</v>
          </cell>
          <cell r="F2146" t="str">
            <v>Tuanzhuang</v>
          </cell>
          <cell r="G2146" t="str">
            <v>062TZT</v>
          </cell>
          <cell r="H2146">
            <v>36.445</v>
          </cell>
          <cell r="I2146">
            <v>103.81100000000001</v>
          </cell>
          <cell r="J2146" t="str">
            <v>--B</v>
          </cell>
          <cell r="K2146" t="str">
            <v>B</v>
          </cell>
          <cell r="L2146">
            <v>0</v>
          </cell>
          <cell r="M2146">
            <v>0</v>
          </cell>
          <cell r="N2146">
            <v>0</v>
          </cell>
          <cell r="O2146">
            <v>0</v>
          </cell>
          <cell r="P2146">
            <v>0</v>
          </cell>
          <cell r="Q2146">
            <v>0</v>
          </cell>
          <cell r="R2146">
            <v>0</v>
          </cell>
          <cell r="S2146" t="str">
            <v>C</v>
          </cell>
        </row>
        <row r="2147">
          <cell r="E2147">
            <v>2279</v>
          </cell>
          <cell r="F2147" t="str">
            <v>Xiaokangying</v>
          </cell>
          <cell r="G2147" t="str">
            <v>062XKY</v>
          </cell>
          <cell r="H2147">
            <v>35.776000000000003</v>
          </cell>
          <cell r="I2147">
            <v>104.14</v>
          </cell>
          <cell r="J2147" t="str">
            <v>--B</v>
          </cell>
          <cell r="K2147" t="str">
            <v>B</v>
          </cell>
          <cell r="L2147">
            <v>0</v>
          </cell>
          <cell r="M2147">
            <v>0</v>
          </cell>
          <cell r="N2147">
            <v>0</v>
          </cell>
          <cell r="O2147">
            <v>0</v>
          </cell>
          <cell r="P2147">
            <v>0</v>
          </cell>
          <cell r="Q2147">
            <v>0</v>
          </cell>
          <cell r="R2147">
            <v>0</v>
          </cell>
          <cell r="S2147" t="str">
            <v>C</v>
          </cell>
        </row>
        <row r="2148">
          <cell r="E2148">
            <v>2280</v>
          </cell>
          <cell r="F2148" t="str">
            <v>Yinshan</v>
          </cell>
          <cell r="G2148" t="str">
            <v>062YSH</v>
          </cell>
          <cell r="H2148">
            <v>35.82</v>
          </cell>
          <cell r="I2148">
            <v>103.871</v>
          </cell>
          <cell r="J2148" t="str">
            <v>--A</v>
          </cell>
          <cell r="K2148" t="str">
            <v>A</v>
          </cell>
          <cell r="L2148">
            <v>0</v>
          </cell>
          <cell r="M2148">
            <v>0</v>
          </cell>
          <cell r="N2148">
            <v>0</v>
          </cell>
          <cell r="O2148">
            <v>0</v>
          </cell>
          <cell r="P2148">
            <v>0</v>
          </cell>
          <cell r="Q2148">
            <v>0</v>
          </cell>
          <cell r="R2148">
            <v>0</v>
          </cell>
          <cell r="S2148" t="str">
            <v>C</v>
          </cell>
        </row>
        <row r="2149">
          <cell r="E2149">
            <v>2281</v>
          </cell>
          <cell r="F2149" t="str">
            <v>Yongjing</v>
          </cell>
          <cell r="G2149" t="str">
            <v>062YJN</v>
          </cell>
          <cell r="H2149">
            <v>35.981000000000002</v>
          </cell>
          <cell r="I2149">
            <v>103.28100000000001</v>
          </cell>
          <cell r="J2149" t="str">
            <v>--B</v>
          </cell>
          <cell r="K2149" t="str">
            <v>B</v>
          </cell>
          <cell r="L2149">
            <v>0</v>
          </cell>
          <cell r="M2149">
            <v>0</v>
          </cell>
          <cell r="N2149">
            <v>0</v>
          </cell>
          <cell r="O2149">
            <v>0</v>
          </cell>
          <cell r="P2149">
            <v>0</v>
          </cell>
          <cell r="Q2149">
            <v>0</v>
          </cell>
          <cell r="R2149">
            <v>0</v>
          </cell>
          <cell r="S2149" t="str">
            <v>C</v>
          </cell>
        </row>
        <row r="2150">
          <cell r="E2150">
            <v>2282</v>
          </cell>
          <cell r="F2150" t="str">
            <v>Zhongxinxiang</v>
          </cell>
          <cell r="G2150" t="str">
            <v>062ZXX</v>
          </cell>
          <cell r="H2150">
            <v>36.25</v>
          </cell>
          <cell r="I2150">
            <v>103.62</v>
          </cell>
          <cell r="J2150" t="str">
            <v>--D</v>
          </cell>
          <cell r="K2150" t="str">
            <v>D</v>
          </cell>
          <cell r="L2150">
            <v>0</v>
          </cell>
          <cell r="M2150">
            <v>0</v>
          </cell>
          <cell r="N2150">
            <v>0</v>
          </cell>
          <cell r="O2150">
            <v>0</v>
          </cell>
          <cell r="P2150">
            <v>0</v>
          </cell>
          <cell r="Q2150">
            <v>0</v>
          </cell>
          <cell r="R2150">
            <v>0</v>
          </cell>
          <cell r="S2150" t="str">
            <v>D</v>
          </cell>
        </row>
        <row r="2151">
          <cell r="E2151">
            <v>2283</v>
          </cell>
          <cell r="F2151" t="str">
            <v>Joetsu Kita</v>
          </cell>
          <cell r="G2151">
            <v>65003</v>
          </cell>
          <cell r="H2151">
            <v>37.145000000000003</v>
          </cell>
          <cell r="I2151">
            <v>138.23939999999999</v>
          </cell>
          <cell r="J2151" t="str">
            <v>---</v>
          </cell>
          <cell r="K2151" t="str">
            <v>-</v>
          </cell>
          <cell r="L2151">
            <v>0</v>
          </cell>
          <cell r="M2151">
            <v>0</v>
          </cell>
          <cell r="N2151">
            <v>0</v>
          </cell>
          <cell r="O2151">
            <v>0</v>
          </cell>
          <cell r="P2151">
            <v>0</v>
          </cell>
          <cell r="Q2151">
            <v>0</v>
          </cell>
          <cell r="R2151">
            <v>0</v>
          </cell>
          <cell r="S2151" t="str">
            <v>D</v>
          </cell>
        </row>
        <row r="2152">
          <cell r="E2152">
            <v>2284</v>
          </cell>
          <cell r="F2152" t="str">
            <v>Joetsu Yasuzukaku Yasuzuka</v>
          </cell>
          <cell r="G2152">
            <v>65004</v>
          </cell>
          <cell r="H2152">
            <v>37.124200000000002</v>
          </cell>
          <cell r="I2152">
            <v>138.4486</v>
          </cell>
          <cell r="J2152" t="str">
            <v>---</v>
          </cell>
          <cell r="K2152" t="str">
            <v>-</v>
          </cell>
          <cell r="L2152">
            <v>0</v>
          </cell>
          <cell r="M2152">
            <v>0</v>
          </cell>
          <cell r="N2152">
            <v>0</v>
          </cell>
          <cell r="O2152">
            <v>0</v>
          </cell>
          <cell r="P2152">
            <v>0</v>
          </cell>
          <cell r="Q2152">
            <v>0</v>
          </cell>
          <cell r="R2152">
            <v>0</v>
          </cell>
          <cell r="S2152" t="str">
            <v>C</v>
          </cell>
        </row>
        <row r="2153">
          <cell r="E2153">
            <v>2285</v>
          </cell>
          <cell r="F2153" t="str">
            <v>Joetsu Uragawaraku Kamabucchi</v>
          </cell>
          <cell r="G2153">
            <v>65005</v>
          </cell>
          <cell r="H2153">
            <v>37.156100000000002</v>
          </cell>
          <cell r="I2153">
            <v>138.42859999999999</v>
          </cell>
          <cell r="J2153" t="str">
            <v>---</v>
          </cell>
          <cell r="K2153" t="str">
            <v>-</v>
          </cell>
          <cell r="L2153">
            <v>0</v>
          </cell>
          <cell r="M2153">
            <v>0</v>
          </cell>
          <cell r="N2153">
            <v>0</v>
          </cell>
          <cell r="O2153">
            <v>0</v>
          </cell>
          <cell r="P2153">
            <v>0</v>
          </cell>
          <cell r="Q2153">
            <v>0</v>
          </cell>
          <cell r="R2153">
            <v>0</v>
          </cell>
          <cell r="S2153" t="str">
            <v>C</v>
          </cell>
        </row>
        <row r="2154">
          <cell r="E2154">
            <v>2286</v>
          </cell>
          <cell r="F2154" t="str">
            <v>Matsushiro Tokamachi</v>
          </cell>
          <cell r="G2154">
            <v>65006</v>
          </cell>
          <cell r="H2154">
            <v>37.1297</v>
          </cell>
          <cell r="I2154">
            <v>138.6114</v>
          </cell>
          <cell r="J2154" t="str">
            <v>---</v>
          </cell>
          <cell r="K2154" t="str">
            <v>-</v>
          </cell>
          <cell r="L2154">
            <v>0</v>
          </cell>
          <cell r="M2154">
            <v>0</v>
          </cell>
          <cell r="N2154">
            <v>0</v>
          </cell>
          <cell r="O2154">
            <v>0</v>
          </cell>
          <cell r="P2154">
            <v>0</v>
          </cell>
          <cell r="Q2154">
            <v>0</v>
          </cell>
          <cell r="R2154">
            <v>0</v>
          </cell>
          <cell r="S2154" t="str">
            <v>C</v>
          </cell>
        </row>
        <row r="2155">
          <cell r="E2155">
            <v>2287</v>
          </cell>
          <cell r="F2155" t="str">
            <v>Tokamachi Matsunoyama</v>
          </cell>
          <cell r="G2155">
            <v>65007</v>
          </cell>
          <cell r="H2155">
            <v>37.084699999999998</v>
          </cell>
          <cell r="I2155">
            <v>138.61000000000001</v>
          </cell>
          <cell r="J2155" t="str">
            <v>---</v>
          </cell>
          <cell r="K2155" t="str">
            <v>-</v>
          </cell>
          <cell r="L2155">
            <v>0</v>
          </cell>
          <cell r="M2155">
            <v>0</v>
          </cell>
          <cell r="N2155">
            <v>0</v>
          </cell>
          <cell r="O2155">
            <v>0</v>
          </cell>
          <cell r="P2155">
            <v>0</v>
          </cell>
          <cell r="Q2155">
            <v>0</v>
          </cell>
          <cell r="R2155">
            <v>0</v>
          </cell>
          <cell r="S2155" t="str">
            <v>C</v>
          </cell>
        </row>
        <row r="2156">
          <cell r="E2156">
            <v>2288</v>
          </cell>
          <cell r="F2156" t="str">
            <v>Joetsu Oshimaku Oka</v>
          </cell>
          <cell r="G2156">
            <v>65008</v>
          </cell>
          <cell r="H2156">
            <v>37.151699999999998</v>
          </cell>
          <cell r="I2156">
            <v>138.51499999999999</v>
          </cell>
          <cell r="J2156" t="str">
            <v>---</v>
          </cell>
          <cell r="K2156" t="str">
            <v>-</v>
          </cell>
          <cell r="L2156">
            <v>0</v>
          </cell>
          <cell r="M2156">
            <v>0</v>
          </cell>
          <cell r="N2156">
            <v>0</v>
          </cell>
          <cell r="O2156">
            <v>0</v>
          </cell>
          <cell r="P2156">
            <v>0</v>
          </cell>
          <cell r="Q2156">
            <v>0</v>
          </cell>
          <cell r="R2156">
            <v>0</v>
          </cell>
          <cell r="S2156" t="str">
            <v>C</v>
          </cell>
        </row>
        <row r="2157">
          <cell r="E2157">
            <v>2289</v>
          </cell>
          <cell r="F2157" t="str">
            <v>Joetsu Yanagishima paddocks</v>
          </cell>
          <cell r="G2157">
            <v>65009</v>
          </cell>
          <cell r="H2157">
            <v>37.0764</v>
          </cell>
          <cell r="I2157">
            <v>138.3861</v>
          </cell>
          <cell r="J2157" t="str">
            <v>---</v>
          </cell>
          <cell r="K2157" t="str">
            <v>-</v>
          </cell>
          <cell r="L2157">
            <v>0</v>
          </cell>
          <cell r="M2157">
            <v>0</v>
          </cell>
          <cell r="N2157">
            <v>0</v>
          </cell>
          <cell r="O2157">
            <v>0</v>
          </cell>
          <cell r="P2157">
            <v>0</v>
          </cell>
          <cell r="Q2157">
            <v>0</v>
          </cell>
          <cell r="R2157">
            <v>0</v>
          </cell>
          <cell r="S2157" t="str">
            <v>C</v>
          </cell>
        </row>
        <row r="2158">
          <cell r="E2158">
            <v>2290</v>
          </cell>
          <cell r="F2158" t="str">
            <v>Joetsu Kakizakiku Kakizaki</v>
          </cell>
          <cell r="G2158">
            <v>65010</v>
          </cell>
          <cell r="H2158">
            <v>37.273600000000002</v>
          </cell>
          <cell r="I2158">
            <v>138.39439999999999</v>
          </cell>
          <cell r="J2158" t="str">
            <v>---</v>
          </cell>
          <cell r="K2158" t="str">
            <v>-</v>
          </cell>
          <cell r="L2158">
            <v>0</v>
          </cell>
          <cell r="M2158">
            <v>0</v>
          </cell>
          <cell r="N2158">
            <v>0</v>
          </cell>
          <cell r="O2158">
            <v>0</v>
          </cell>
          <cell r="P2158">
            <v>0</v>
          </cell>
          <cell r="Q2158">
            <v>0</v>
          </cell>
          <cell r="R2158">
            <v>0</v>
          </cell>
          <cell r="S2158" t="str">
            <v>D</v>
          </cell>
        </row>
        <row r="2159">
          <cell r="E2159">
            <v>2291</v>
          </cell>
          <cell r="F2159" t="str">
            <v>Joetsu Ogataku</v>
          </cell>
          <cell r="G2159">
            <v>65011</v>
          </cell>
          <cell r="H2159">
            <v>37.227200000000003</v>
          </cell>
          <cell r="I2159">
            <v>138.33250000000001</v>
          </cell>
          <cell r="J2159" t="str">
            <v>---</v>
          </cell>
          <cell r="K2159" t="str">
            <v>-</v>
          </cell>
          <cell r="L2159">
            <v>0</v>
          </cell>
          <cell r="M2159">
            <v>0</v>
          </cell>
          <cell r="N2159">
            <v>0</v>
          </cell>
          <cell r="O2159">
            <v>0</v>
          </cell>
          <cell r="P2159">
            <v>0</v>
          </cell>
          <cell r="Q2159">
            <v>0</v>
          </cell>
          <cell r="R2159">
            <v>0</v>
          </cell>
          <cell r="S2159" t="str">
            <v>D</v>
          </cell>
        </row>
        <row r="2160">
          <cell r="E2160">
            <v>2292</v>
          </cell>
          <cell r="F2160" t="str">
            <v>Kubikiku Hyakken Joetsu City</v>
          </cell>
          <cell r="G2160">
            <v>65012</v>
          </cell>
          <cell r="H2160">
            <v>37.184199999999997</v>
          </cell>
          <cell r="I2160">
            <v>138.33330000000001</v>
          </cell>
          <cell r="J2160" t="str">
            <v>---</v>
          </cell>
          <cell r="K2160" t="str">
            <v>-</v>
          </cell>
          <cell r="L2160">
            <v>0</v>
          </cell>
          <cell r="M2160">
            <v>0</v>
          </cell>
          <cell r="N2160">
            <v>0</v>
          </cell>
          <cell r="O2160">
            <v>0</v>
          </cell>
          <cell r="P2160">
            <v>0</v>
          </cell>
          <cell r="Q2160">
            <v>0</v>
          </cell>
          <cell r="R2160">
            <v>0</v>
          </cell>
          <cell r="S2160" t="str">
            <v>D</v>
          </cell>
        </row>
        <row r="2161">
          <cell r="E2161">
            <v>2293</v>
          </cell>
          <cell r="F2161" t="str">
            <v>Yoshikawaku Joetsu City</v>
          </cell>
          <cell r="G2161">
            <v>65013</v>
          </cell>
          <cell r="H2161">
            <v>37.220300000000002</v>
          </cell>
          <cell r="I2161">
            <v>138.40809999999999</v>
          </cell>
          <cell r="J2161" t="str">
            <v>---</v>
          </cell>
          <cell r="K2161" t="str">
            <v>-</v>
          </cell>
          <cell r="L2161">
            <v>0</v>
          </cell>
          <cell r="M2161">
            <v>0</v>
          </cell>
          <cell r="N2161">
            <v>0</v>
          </cell>
          <cell r="O2161">
            <v>0</v>
          </cell>
          <cell r="P2161">
            <v>0</v>
          </cell>
          <cell r="Q2161">
            <v>0</v>
          </cell>
          <cell r="R2161">
            <v>0</v>
          </cell>
          <cell r="S2161" t="str">
            <v>C</v>
          </cell>
        </row>
        <row r="2162">
          <cell r="E2162">
            <v>2294</v>
          </cell>
          <cell r="F2162" t="str">
            <v>Joetsu Itakuraku needle</v>
          </cell>
          <cell r="G2162">
            <v>65017</v>
          </cell>
          <cell r="H2162">
            <v>37.049399999999999</v>
          </cell>
          <cell r="I2162">
            <v>138.2972</v>
          </cell>
          <cell r="J2162" t="str">
            <v>---</v>
          </cell>
          <cell r="K2162" t="str">
            <v>-</v>
          </cell>
          <cell r="L2162">
            <v>0</v>
          </cell>
          <cell r="M2162">
            <v>0</v>
          </cell>
          <cell r="N2162">
            <v>0</v>
          </cell>
          <cell r="O2162">
            <v>0</v>
          </cell>
          <cell r="P2162">
            <v>0</v>
          </cell>
          <cell r="Q2162">
            <v>0</v>
          </cell>
          <cell r="R2162">
            <v>0</v>
          </cell>
          <cell r="S2162" t="str">
            <v>C</v>
          </cell>
        </row>
        <row r="2163">
          <cell r="E2163">
            <v>2295</v>
          </cell>
          <cell r="F2163" t="str">
            <v>Joetsu, Aramaki District</v>
          </cell>
          <cell r="G2163">
            <v>65018</v>
          </cell>
          <cell r="H2163">
            <v>37.078600000000002</v>
          </cell>
          <cell r="I2163">
            <v>138.33750000000001</v>
          </cell>
          <cell r="J2163" t="str">
            <v>---</v>
          </cell>
          <cell r="K2163" t="str">
            <v>-</v>
          </cell>
          <cell r="L2163">
            <v>0</v>
          </cell>
          <cell r="M2163">
            <v>0</v>
          </cell>
          <cell r="N2163">
            <v>0</v>
          </cell>
          <cell r="O2163">
            <v>0</v>
          </cell>
          <cell r="P2163">
            <v>0</v>
          </cell>
          <cell r="Q2163">
            <v>0</v>
          </cell>
          <cell r="R2163">
            <v>0</v>
          </cell>
          <cell r="S2163" t="str">
            <v>C</v>
          </cell>
        </row>
        <row r="2164">
          <cell r="E2164">
            <v>2296</v>
          </cell>
          <cell r="F2164" t="str">
            <v>Joetsu City</v>
          </cell>
          <cell r="G2164">
            <v>65019</v>
          </cell>
          <cell r="H2164">
            <v>37.121899999999997</v>
          </cell>
          <cell r="I2164">
            <v>138.3492</v>
          </cell>
          <cell r="J2164" t="str">
            <v>---</v>
          </cell>
          <cell r="K2164" t="str">
            <v>-</v>
          </cell>
          <cell r="L2164">
            <v>0</v>
          </cell>
          <cell r="M2164">
            <v>0</v>
          </cell>
          <cell r="N2164">
            <v>0</v>
          </cell>
          <cell r="O2164">
            <v>0</v>
          </cell>
          <cell r="P2164">
            <v>0</v>
          </cell>
          <cell r="Q2164">
            <v>0</v>
          </cell>
          <cell r="R2164">
            <v>0</v>
          </cell>
          <cell r="S2164" t="str">
            <v>D</v>
          </cell>
        </row>
        <row r="2165">
          <cell r="E2165">
            <v>2297</v>
          </cell>
          <cell r="F2165" t="str">
            <v>Nadachiku Joetsu City</v>
          </cell>
          <cell r="G2165">
            <v>65020</v>
          </cell>
          <cell r="H2165">
            <v>37.155000000000001</v>
          </cell>
          <cell r="I2165">
            <v>138.09440000000001</v>
          </cell>
          <cell r="J2165" t="str">
            <v>---</v>
          </cell>
          <cell r="K2165" t="str">
            <v>-</v>
          </cell>
          <cell r="L2165">
            <v>0</v>
          </cell>
          <cell r="M2165">
            <v>0</v>
          </cell>
          <cell r="N2165">
            <v>0</v>
          </cell>
          <cell r="O2165">
            <v>0</v>
          </cell>
          <cell r="P2165">
            <v>0</v>
          </cell>
          <cell r="Q2165">
            <v>0</v>
          </cell>
          <cell r="R2165">
            <v>0</v>
          </cell>
          <cell r="S2165" t="str">
            <v>C</v>
          </cell>
        </row>
        <row r="2166">
          <cell r="E2166">
            <v>2298</v>
          </cell>
          <cell r="F2166" t="str">
            <v>Sanjo</v>
          </cell>
          <cell r="G2166">
            <v>65024</v>
          </cell>
          <cell r="H2166">
            <v>37.638100000000001</v>
          </cell>
          <cell r="I2166">
            <v>138.9589</v>
          </cell>
          <cell r="J2166" t="str">
            <v>---</v>
          </cell>
          <cell r="K2166" t="str">
            <v>-</v>
          </cell>
          <cell r="L2166">
            <v>0</v>
          </cell>
          <cell r="M2166">
            <v>0</v>
          </cell>
          <cell r="N2166">
            <v>0</v>
          </cell>
          <cell r="O2166">
            <v>0</v>
          </cell>
          <cell r="P2166">
            <v>0</v>
          </cell>
          <cell r="Q2166">
            <v>0</v>
          </cell>
          <cell r="R2166">
            <v>0</v>
          </cell>
          <cell r="S2166" t="str">
            <v>D</v>
          </cell>
        </row>
        <row r="2167">
          <cell r="E2167">
            <v>2299</v>
          </cell>
          <cell r="F2167" t="str">
            <v>Kashiwazaki City Center</v>
          </cell>
          <cell r="G2167">
            <v>65025</v>
          </cell>
          <cell r="H2167">
            <v>37.368600000000001</v>
          </cell>
          <cell r="I2167">
            <v>138.56190000000001</v>
          </cell>
          <cell r="J2167" t="str">
            <v>---</v>
          </cell>
          <cell r="K2167" t="str">
            <v>-</v>
          </cell>
          <cell r="L2167">
            <v>0</v>
          </cell>
          <cell r="M2167">
            <v>0</v>
          </cell>
          <cell r="N2167">
            <v>0</v>
          </cell>
          <cell r="O2167">
            <v>0</v>
          </cell>
          <cell r="P2167">
            <v>0</v>
          </cell>
          <cell r="Q2167">
            <v>0</v>
          </cell>
          <cell r="R2167">
            <v>0</v>
          </cell>
          <cell r="S2167" t="str">
            <v>D</v>
          </cell>
        </row>
        <row r="2168">
          <cell r="E2168">
            <v>2300</v>
          </cell>
          <cell r="F2168" t="str">
            <v>Kamo Kouiti Town</v>
          </cell>
          <cell r="G2168">
            <v>65027</v>
          </cell>
          <cell r="H2168">
            <v>37.6633</v>
          </cell>
          <cell r="I2168">
            <v>139.04329999999999</v>
          </cell>
          <cell r="J2168" t="str">
            <v>---</v>
          </cell>
          <cell r="K2168" t="str">
            <v>-</v>
          </cell>
          <cell r="L2168">
            <v>0</v>
          </cell>
          <cell r="M2168">
            <v>0</v>
          </cell>
          <cell r="N2168">
            <v>0</v>
          </cell>
          <cell r="O2168">
            <v>0</v>
          </cell>
          <cell r="P2168">
            <v>0</v>
          </cell>
          <cell r="Q2168">
            <v>0</v>
          </cell>
          <cell r="R2168">
            <v>0</v>
          </cell>
          <cell r="S2168" t="str">
            <v>D</v>
          </cell>
        </row>
        <row r="2169">
          <cell r="E2169">
            <v>2301</v>
          </cell>
          <cell r="F2169" t="str">
            <v>Tokamachi Chitosecho</v>
          </cell>
          <cell r="G2169">
            <v>65028</v>
          </cell>
          <cell r="H2169">
            <v>37.124200000000002</v>
          </cell>
          <cell r="I2169">
            <v>138.7586</v>
          </cell>
          <cell r="J2169" t="str">
            <v>---</v>
          </cell>
          <cell r="K2169" t="str">
            <v>-</v>
          </cell>
          <cell r="L2169">
            <v>0</v>
          </cell>
          <cell r="M2169">
            <v>0</v>
          </cell>
          <cell r="N2169">
            <v>0</v>
          </cell>
          <cell r="O2169">
            <v>0</v>
          </cell>
          <cell r="P2169">
            <v>0</v>
          </cell>
          <cell r="Q2169">
            <v>0</v>
          </cell>
          <cell r="R2169">
            <v>0</v>
          </cell>
          <cell r="S2169" t="str">
            <v>C</v>
          </cell>
        </row>
        <row r="2170">
          <cell r="E2170">
            <v>2302</v>
          </cell>
          <cell r="F2170" t="str">
            <v>Mitsuke Kazuiti Arita Town</v>
          </cell>
          <cell r="G2170">
            <v>65029</v>
          </cell>
          <cell r="H2170">
            <v>37.543100000000003</v>
          </cell>
          <cell r="I2170">
            <v>138.8886</v>
          </cell>
          <cell r="J2170" t="str">
            <v>---</v>
          </cell>
          <cell r="K2170" t="str">
            <v>-</v>
          </cell>
          <cell r="L2170">
            <v>0</v>
          </cell>
          <cell r="M2170">
            <v>0</v>
          </cell>
          <cell r="N2170">
            <v>0</v>
          </cell>
          <cell r="O2170">
            <v>0</v>
          </cell>
          <cell r="P2170">
            <v>0</v>
          </cell>
          <cell r="Q2170">
            <v>0</v>
          </cell>
          <cell r="R2170">
            <v>0</v>
          </cell>
          <cell r="S2170" t="str">
            <v>D</v>
          </cell>
        </row>
        <row r="2171">
          <cell r="E2171">
            <v>2303</v>
          </cell>
          <cell r="F2171" t="str">
            <v>Sanjo Shinbori</v>
          </cell>
          <cell r="G2171">
            <v>65033</v>
          </cell>
          <cell r="H2171">
            <v>37.585000000000001</v>
          </cell>
          <cell r="I2171">
            <v>138.92580000000001</v>
          </cell>
          <cell r="J2171" t="str">
            <v>---</v>
          </cell>
          <cell r="K2171" t="str">
            <v>-</v>
          </cell>
          <cell r="L2171">
            <v>0</v>
          </cell>
          <cell r="M2171">
            <v>0</v>
          </cell>
          <cell r="N2171">
            <v>0</v>
          </cell>
          <cell r="O2171">
            <v>0</v>
          </cell>
          <cell r="P2171">
            <v>0</v>
          </cell>
          <cell r="Q2171">
            <v>0</v>
          </cell>
          <cell r="R2171">
            <v>0</v>
          </cell>
          <cell r="S2171" t="str">
            <v>D</v>
          </cell>
        </row>
        <row r="2172">
          <cell r="E2172">
            <v>2304</v>
          </cell>
          <cell r="F2172" t="str">
            <v>Nakanoshima Nagaoka</v>
          </cell>
          <cell r="G2172">
            <v>65034</v>
          </cell>
          <cell r="H2172">
            <v>37.545000000000002</v>
          </cell>
          <cell r="I2172">
            <v>138.8811</v>
          </cell>
          <cell r="J2172" t="str">
            <v>---</v>
          </cell>
          <cell r="K2172" t="str">
            <v>-</v>
          </cell>
          <cell r="L2172">
            <v>0</v>
          </cell>
          <cell r="M2172">
            <v>0</v>
          </cell>
          <cell r="N2172">
            <v>0</v>
          </cell>
          <cell r="O2172">
            <v>0</v>
          </cell>
          <cell r="P2172">
            <v>0</v>
          </cell>
          <cell r="Q2172">
            <v>0</v>
          </cell>
          <cell r="R2172">
            <v>0</v>
          </cell>
          <cell r="S2172" t="str">
            <v>D</v>
          </cell>
        </row>
        <row r="2173">
          <cell r="E2173">
            <v>2305</v>
          </cell>
          <cell r="F2173" t="str">
            <v>Shiura Nagaoka</v>
          </cell>
          <cell r="G2173">
            <v>65035</v>
          </cell>
          <cell r="H2173">
            <v>37.390799999999999</v>
          </cell>
          <cell r="I2173">
            <v>138.79169999999999</v>
          </cell>
          <cell r="J2173" t="str">
            <v>---</v>
          </cell>
          <cell r="K2173" t="str">
            <v>-</v>
          </cell>
          <cell r="L2173">
            <v>0</v>
          </cell>
          <cell r="M2173">
            <v>0</v>
          </cell>
          <cell r="N2173">
            <v>0</v>
          </cell>
          <cell r="O2173">
            <v>0</v>
          </cell>
          <cell r="P2173">
            <v>0</v>
          </cell>
          <cell r="Q2173">
            <v>0</v>
          </cell>
          <cell r="R2173">
            <v>0</v>
          </cell>
          <cell r="S2173" t="str">
            <v>D</v>
          </cell>
        </row>
        <row r="2174">
          <cell r="E2174">
            <v>2306</v>
          </cell>
          <cell r="F2174" t="str">
            <v>Nagaoka</v>
          </cell>
          <cell r="G2174">
            <v>65036</v>
          </cell>
          <cell r="H2174">
            <v>37.490600000000001</v>
          </cell>
          <cell r="I2174">
            <v>138.7861</v>
          </cell>
          <cell r="J2174" t="str">
            <v>---</v>
          </cell>
          <cell r="K2174" t="str">
            <v>-</v>
          </cell>
          <cell r="L2174">
            <v>0</v>
          </cell>
          <cell r="M2174">
            <v>0</v>
          </cell>
          <cell r="N2174">
            <v>0</v>
          </cell>
          <cell r="O2174">
            <v>0</v>
          </cell>
          <cell r="P2174">
            <v>0</v>
          </cell>
          <cell r="Q2174">
            <v>0</v>
          </cell>
          <cell r="R2174">
            <v>0</v>
          </cell>
          <cell r="S2174" t="str">
            <v>C</v>
          </cell>
        </row>
        <row r="2175">
          <cell r="E2175">
            <v>2307</v>
          </cell>
          <cell r="F2175" t="str">
            <v>Yoitamachi Yoita Nagaoka</v>
          </cell>
          <cell r="G2175">
            <v>65037</v>
          </cell>
          <cell r="H2175">
            <v>37.537799999999997</v>
          </cell>
          <cell r="I2175">
            <v>138.81280000000001</v>
          </cell>
          <cell r="J2175" t="str">
            <v>---</v>
          </cell>
          <cell r="K2175" t="str">
            <v>-</v>
          </cell>
          <cell r="L2175">
            <v>0</v>
          </cell>
          <cell r="M2175">
            <v>0</v>
          </cell>
          <cell r="N2175">
            <v>0</v>
          </cell>
          <cell r="O2175">
            <v>0</v>
          </cell>
          <cell r="P2175">
            <v>0</v>
          </cell>
          <cell r="Q2175">
            <v>0</v>
          </cell>
          <cell r="R2175">
            <v>0</v>
          </cell>
          <cell r="S2175" t="str">
            <v>C</v>
          </cell>
        </row>
        <row r="2176">
          <cell r="E2176">
            <v>2308</v>
          </cell>
          <cell r="F2176" t="str">
            <v>Tani Kozima Nagaoka</v>
          </cell>
          <cell r="G2176">
            <v>65038</v>
          </cell>
          <cell r="H2176">
            <v>37.572800000000001</v>
          </cell>
          <cell r="I2176">
            <v>138.7756</v>
          </cell>
          <cell r="J2176" t="str">
            <v>---</v>
          </cell>
          <cell r="K2176" t="str">
            <v>-</v>
          </cell>
          <cell r="L2176">
            <v>0</v>
          </cell>
          <cell r="M2176">
            <v>0</v>
          </cell>
          <cell r="N2176">
            <v>0</v>
          </cell>
          <cell r="O2176">
            <v>0</v>
          </cell>
          <cell r="P2176">
            <v>0</v>
          </cell>
          <cell r="Q2176">
            <v>0</v>
          </cell>
          <cell r="R2176">
            <v>0</v>
          </cell>
          <cell r="S2176" t="str">
            <v>C</v>
          </cell>
        </row>
        <row r="2177">
          <cell r="E2177">
            <v>2309</v>
          </cell>
          <cell r="F2177" t="str">
            <v>Kawanishi Izumozaki</v>
          </cell>
          <cell r="G2177">
            <v>65039</v>
          </cell>
          <cell r="H2177">
            <v>37.527799999999999</v>
          </cell>
          <cell r="I2177">
            <v>138.71250000000001</v>
          </cell>
          <cell r="J2177" t="str">
            <v>---</v>
          </cell>
          <cell r="K2177" t="str">
            <v>-</v>
          </cell>
          <cell r="L2177">
            <v>0</v>
          </cell>
          <cell r="M2177">
            <v>0</v>
          </cell>
          <cell r="N2177">
            <v>0</v>
          </cell>
          <cell r="O2177">
            <v>0</v>
          </cell>
          <cell r="P2177">
            <v>0</v>
          </cell>
          <cell r="Q2177">
            <v>0</v>
          </cell>
          <cell r="R2177">
            <v>0</v>
          </cell>
          <cell r="S2177" t="str">
            <v>D</v>
          </cell>
        </row>
        <row r="2178">
          <cell r="E2178">
            <v>2310</v>
          </cell>
          <cell r="F2178" t="str">
            <v>Teradomari Uedamachi Nagaoka</v>
          </cell>
          <cell r="G2178">
            <v>65040</v>
          </cell>
          <cell r="H2178">
            <v>37.6417</v>
          </cell>
          <cell r="I2178">
            <v>138.77359999999999</v>
          </cell>
          <cell r="J2178" t="str">
            <v>---</v>
          </cell>
          <cell r="K2178" t="str">
            <v>-</v>
          </cell>
          <cell r="L2178">
            <v>0</v>
          </cell>
          <cell r="M2178">
            <v>0</v>
          </cell>
          <cell r="N2178">
            <v>0</v>
          </cell>
          <cell r="O2178">
            <v>0</v>
          </cell>
          <cell r="P2178">
            <v>0</v>
          </cell>
          <cell r="Q2178">
            <v>0</v>
          </cell>
          <cell r="R2178">
            <v>0</v>
          </cell>
          <cell r="S2178" t="str">
            <v>C</v>
          </cell>
        </row>
        <row r="2179">
          <cell r="E2179">
            <v>2311</v>
          </cell>
          <cell r="F2179" t="str">
            <v>Yamakoshi Takezawa Nagaoka</v>
          </cell>
          <cell r="G2179">
            <v>65041</v>
          </cell>
          <cell r="H2179">
            <v>37.323599999999999</v>
          </cell>
          <cell r="I2179">
            <v>138.8931</v>
          </cell>
          <cell r="J2179" t="str">
            <v>---</v>
          </cell>
          <cell r="K2179" t="str">
            <v>-</v>
          </cell>
          <cell r="L2179">
            <v>0</v>
          </cell>
          <cell r="M2179">
            <v>0</v>
          </cell>
          <cell r="N2179">
            <v>0</v>
          </cell>
          <cell r="O2179">
            <v>0</v>
          </cell>
          <cell r="P2179">
            <v>0</v>
          </cell>
          <cell r="Q2179">
            <v>0</v>
          </cell>
          <cell r="R2179">
            <v>0</v>
          </cell>
          <cell r="S2179" t="str">
            <v>C</v>
          </cell>
        </row>
        <row r="2180">
          <cell r="E2180">
            <v>2312</v>
          </cell>
          <cell r="F2180" t="str">
            <v>Kawaguchi</v>
          </cell>
          <cell r="G2180">
            <v>65042</v>
          </cell>
          <cell r="H2180">
            <v>37.267499999999998</v>
          </cell>
          <cell r="I2180">
            <v>138.86439999999999</v>
          </cell>
          <cell r="J2180" t="str">
            <v>---</v>
          </cell>
          <cell r="K2180" t="str">
            <v>-</v>
          </cell>
          <cell r="L2180">
            <v>0</v>
          </cell>
          <cell r="M2180">
            <v>0</v>
          </cell>
          <cell r="N2180">
            <v>0</v>
          </cell>
          <cell r="O2180">
            <v>0</v>
          </cell>
          <cell r="P2180">
            <v>0</v>
          </cell>
          <cell r="Q2180">
            <v>0</v>
          </cell>
          <cell r="R2180">
            <v>0</v>
          </cell>
          <cell r="S2180" t="str">
            <v>C</v>
          </cell>
        </row>
        <row r="2181">
          <cell r="E2181">
            <v>2313</v>
          </cell>
          <cell r="F2181" t="str">
            <v>Horinouchi Uonuma City</v>
          </cell>
          <cell r="G2181">
            <v>65043</v>
          </cell>
          <cell r="H2181">
            <v>37.2408</v>
          </cell>
          <cell r="I2181">
            <v>138.9272</v>
          </cell>
          <cell r="J2181" t="str">
            <v>---</v>
          </cell>
          <cell r="K2181" t="str">
            <v>-</v>
          </cell>
          <cell r="L2181">
            <v>0</v>
          </cell>
          <cell r="M2181">
            <v>0</v>
          </cell>
          <cell r="N2181">
            <v>0</v>
          </cell>
          <cell r="O2181">
            <v>0</v>
          </cell>
          <cell r="P2181">
            <v>0</v>
          </cell>
          <cell r="Q2181">
            <v>0</v>
          </cell>
          <cell r="R2181">
            <v>0</v>
          </cell>
          <cell r="S2181" t="str">
            <v>C</v>
          </cell>
        </row>
        <row r="2182">
          <cell r="E2182">
            <v>2314</v>
          </cell>
          <cell r="F2182" t="str">
            <v>Shiozawa Building, Minamiunuma</v>
          </cell>
          <cell r="G2182">
            <v>65050</v>
          </cell>
          <cell r="H2182">
            <v>37.036700000000003</v>
          </cell>
          <cell r="I2182">
            <v>138.85059999999999</v>
          </cell>
          <cell r="J2182" t="str">
            <v>---</v>
          </cell>
          <cell r="K2182" t="str">
            <v>-</v>
          </cell>
          <cell r="L2182">
            <v>0</v>
          </cell>
          <cell r="M2182">
            <v>0</v>
          </cell>
          <cell r="N2182">
            <v>0</v>
          </cell>
          <cell r="O2182">
            <v>0</v>
          </cell>
          <cell r="P2182">
            <v>0</v>
          </cell>
          <cell r="Q2182">
            <v>0</v>
          </cell>
          <cell r="R2182">
            <v>0</v>
          </cell>
          <cell r="S2182" t="str">
            <v>D</v>
          </cell>
        </row>
        <row r="2183">
          <cell r="E2183">
            <v>2315</v>
          </cell>
          <cell r="F2183" t="str">
            <v>Sawa Mizuguti Tokamachi</v>
          </cell>
          <cell r="G2183">
            <v>65053</v>
          </cell>
          <cell r="H2183">
            <v>37.171100000000003</v>
          </cell>
          <cell r="I2183">
            <v>138.7483</v>
          </cell>
          <cell r="J2183" t="str">
            <v>---</v>
          </cell>
          <cell r="K2183" t="str">
            <v>-</v>
          </cell>
          <cell r="L2183">
            <v>0</v>
          </cell>
          <cell r="M2183">
            <v>0</v>
          </cell>
          <cell r="N2183">
            <v>0</v>
          </cell>
          <cell r="O2183">
            <v>0</v>
          </cell>
          <cell r="P2183">
            <v>0</v>
          </cell>
          <cell r="Q2183">
            <v>0</v>
          </cell>
          <cell r="R2183">
            <v>0</v>
          </cell>
          <cell r="S2183" t="str">
            <v>C</v>
          </cell>
        </row>
        <row r="2184">
          <cell r="E2184">
            <v>2316</v>
          </cell>
          <cell r="F2184" t="str">
            <v>Kashiwazaki City Takayanagicho</v>
          </cell>
          <cell r="G2184">
            <v>65056</v>
          </cell>
          <cell r="H2184">
            <v>37.221400000000003</v>
          </cell>
          <cell r="I2184">
            <v>138.64189999999999</v>
          </cell>
          <cell r="J2184" t="str">
            <v>---</v>
          </cell>
          <cell r="K2184" t="str">
            <v>-</v>
          </cell>
          <cell r="L2184">
            <v>0</v>
          </cell>
          <cell r="M2184">
            <v>0</v>
          </cell>
          <cell r="N2184">
            <v>0</v>
          </cell>
          <cell r="O2184">
            <v>0</v>
          </cell>
          <cell r="P2184">
            <v>0</v>
          </cell>
          <cell r="Q2184">
            <v>0</v>
          </cell>
          <cell r="R2184">
            <v>0</v>
          </cell>
          <cell r="S2184" t="str">
            <v>C</v>
          </cell>
        </row>
        <row r="2185">
          <cell r="E2185">
            <v>2317</v>
          </cell>
          <cell r="F2185" t="str">
            <v>Oguni Nagaoka</v>
          </cell>
          <cell r="G2185">
            <v>65057</v>
          </cell>
          <cell r="H2185">
            <v>37.302199999999999</v>
          </cell>
          <cell r="I2185">
            <v>138.7122</v>
          </cell>
          <cell r="J2185" t="str">
            <v>---</v>
          </cell>
          <cell r="K2185" t="str">
            <v>-</v>
          </cell>
          <cell r="L2185">
            <v>0</v>
          </cell>
          <cell r="M2185">
            <v>0</v>
          </cell>
          <cell r="N2185">
            <v>0</v>
          </cell>
          <cell r="O2185">
            <v>0</v>
          </cell>
          <cell r="P2185">
            <v>0</v>
          </cell>
          <cell r="Q2185">
            <v>0</v>
          </cell>
          <cell r="R2185">
            <v>0</v>
          </cell>
          <cell r="S2185" t="str">
            <v>C</v>
          </cell>
        </row>
        <row r="2186">
          <cell r="E2186">
            <v>2318</v>
          </cell>
          <cell r="F2186" t="str">
            <v>Kariwa</v>
          </cell>
          <cell r="G2186">
            <v>65058</v>
          </cell>
          <cell r="H2186">
            <v>37.418900000000001</v>
          </cell>
          <cell r="I2186">
            <v>138.6258</v>
          </cell>
          <cell r="J2186" t="str">
            <v>---</v>
          </cell>
          <cell r="K2186" t="str">
            <v>-</v>
          </cell>
          <cell r="L2186">
            <v>0</v>
          </cell>
          <cell r="M2186">
            <v>0</v>
          </cell>
          <cell r="N2186">
            <v>0</v>
          </cell>
          <cell r="O2186">
            <v>0</v>
          </cell>
          <cell r="P2186">
            <v>0</v>
          </cell>
          <cell r="Q2186">
            <v>0</v>
          </cell>
          <cell r="R2186">
            <v>0</v>
          </cell>
          <cell r="S2186" t="str">
            <v>D</v>
          </cell>
        </row>
        <row r="2187">
          <cell r="E2187">
            <v>2319</v>
          </cell>
          <cell r="F2187" t="str">
            <v>Kashiwazaki Nishiyamacho Ikeura</v>
          </cell>
          <cell r="G2187">
            <v>65059</v>
          </cell>
          <cell r="H2187">
            <v>37.453899999999997</v>
          </cell>
          <cell r="I2187">
            <v>138.66999999999999</v>
          </cell>
          <cell r="J2187" t="str">
            <v>---</v>
          </cell>
          <cell r="K2187" t="str">
            <v>-</v>
          </cell>
          <cell r="L2187">
            <v>0</v>
          </cell>
          <cell r="M2187">
            <v>0</v>
          </cell>
          <cell r="N2187">
            <v>0</v>
          </cell>
          <cell r="O2187">
            <v>0</v>
          </cell>
          <cell r="P2187">
            <v>0</v>
          </cell>
          <cell r="Q2187">
            <v>0</v>
          </cell>
          <cell r="R2187">
            <v>0</v>
          </cell>
          <cell r="S2187" t="str">
            <v>C</v>
          </cell>
        </row>
        <row r="2188">
          <cell r="E2188">
            <v>2320</v>
          </cell>
          <cell r="F2188" t="str">
            <v>Gosen Ohta</v>
          </cell>
          <cell r="G2188">
            <v>65065</v>
          </cell>
          <cell r="H2188">
            <v>37.741399999999999</v>
          </cell>
          <cell r="I2188">
            <v>139.1858</v>
          </cell>
          <cell r="J2188" t="str">
            <v>---</v>
          </cell>
          <cell r="K2188" t="str">
            <v>-</v>
          </cell>
          <cell r="L2188">
            <v>0</v>
          </cell>
          <cell r="M2188">
            <v>0</v>
          </cell>
          <cell r="N2188">
            <v>0</v>
          </cell>
          <cell r="O2188">
            <v>0</v>
          </cell>
          <cell r="P2188">
            <v>0</v>
          </cell>
          <cell r="Q2188">
            <v>0</v>
          </cell>
          <cell r="R2188">
            <v>0</v>
          </cell>
          <cell r="S2188" t="str">
            <v>D</v>
          </cell>
        </row>
        <row r="2189">
          <cell r="E2189">
            <v>2321</v>
          </cell>
          <cell r="F2189" t="str">
            <v>Yahiko Village Yahagi</v>
          </cell>
          <cell r="G2189">
            <v>65083</v>
          </cell>
          <cell r="H2189">
            <v>37.688099999999999</v>
          </cell>
          <cell r="I2189">
            <v>138.8586</v>
          </cell>
          <cell r="J2189" t="str">
            <v>---</v>
          </cell>
          <cell r="K2189" t="str">
            <v>-</v>
          </cell>
          <cell r="L2189">
            <v>0</v>
          </cell>
          <cell r="M2189">
            <v>0</v>
          </cell>
          <cell r="N2189">
            <v>0</v>
          </cell>
          <cell r="O2189">
            <v>0</v>
          </cell>
          <cell r="P2189">
            <v>0</v>
          </cell>
          <cell r="Q2189">
            <v>0</v>
          </cell>
          <cell r="R2189">
            <v>0</v>
          </cell>
          <cell r="S2189" t="str">
            <v>D</v>
          </cell>
        </row>
        <row r="2190">
          <cell r="E2190">
            <v>2322</v>
          </cell>
          <cell r="F2190" t="str">
            <v>Yan Sakuramachi City watershed</v>
          </cell>
          <cell r="G2190">
            <v>65084</v>
          </cell>
          <cell r="H2190">
            <v>37.6233</v>
          </cell>
          <cell r="I2190">
            <v>138.84280000000001</v>
          </cell>
          <cell r="J2190" t="str">
            <v>---</v>
          </cell>
          <cell r="K2190" t="str">
            <v>-</v>
          </cell>
          <cell r="L2190">
            <v>0</v>
          </cell>
          <cell r="M2190">
            <v>0</v>
          </cell>
          <cell r="N2190">
            <v>0</v>
          </cell>
          <cell r="O2190">
            <v>0</v>
          </cell>
          <cell r="P2190">
            <v>0</v>
          </cell>
          <cell r="Q2190">
            <v>0</v>
          </cell>
          <cell r="R2190">
            <v>0</v>
          </cell>
          <cell r="S2190" t="str">
            <v>D</v>
          </cell>
        </row>
        <row r="2191">
          <cell r="E2191">
            <v>2323</v>
          </cell>
          <cell r="F2191" t="str">
            <v>Hinodecho Yoshida Tsubame City</v>
          </cell>
          <cell r="G2191">
            <v>65085</v>
          </cell>
          <cell r="H2191">
            <v>37.6828</v>
          </cell>
          <cell r="I2191">
            <v>138.8828</v>
          </cell>
          <cell r="J2191" t="str">
            <v>---</v>
          </cell>
          <cell r="K2191" t="str">
            <v>-</v>
          </cell>
          <cell r="L2191">
            <v>0</v>
          </cell>
          <cell r="M2191">
            <v>0</v>
          </cell>
          <cell r="N2191">
            <v>0</v>
          </cell>
          <cell r="O2191">
            <v>0</v>
          </cell>
          <cell r="P2191">
            <v>0</v>
          </cell>
          <cell r="Q2191">
            <v>0</v>
          </cell>
          <cell r="R2191">
            <v>0</v>
          </cell>
          <cell r="S2191" t="str">
            <v>D</v>
          </cell>
        </row>
        <row r="2192">
          <cell r="E2192">
            <v>2324</v>
          </cell>
          <cell r="F2192" t="str">
            <v>Nagaoka Kouiti Town</v>
          </cell>
          <cell r="G2192">
            <v>65301</v>
          </cell>
          <cell r="H2192">
            <v>37.433300000000003</v>
          </cell>
          <cell r="I2192">
            <v>138.8417</v>
          </cell>
          <cell r="J2192" t="str">
            <v>---</v>
          </cell>
          <cell r="K2192" t="str">
            <v>-</v>
          </cell>
          <cell r="L2192">
            <v>0</v>
          </cell>
          <cell r="M2192">
            <v>0</v>
          </cell>
          <cell r="N2192">
            <v>0</v>
          </cell>
          <cell r="O2192">
            <v>0</v>
          </cell>
          <cell r="P2192">
            <v>0</v>
          </cell>
          <cell r="Q2192">
            <v>0</v>
          </cell>
          <cell r="R2192">
            <v>0</v>
          </cell>
          <cell r="S2192" t="str">
            <v>D</v>
          </cell>
        </row>
        <row r="2193">
          <cell r="E2193">
            <v>2325</v>
          </cell>
          <cell r="F2193" t="str">
            <v>Ojiya City</v>
          </cell>
          <cell r="G2193">
            <v>65321</v>
          </cell>
          <cell r="H2193">
            <v>37.31</v>
          </cell>
          <cell r="I2193">
            <v>138.79499999999999</v>
          </cell>
          <cell r="J2193" t="str">
            <v>---</v>
          </cell>
          <cell r="K2193" t="str">
            <v>-</v>
          </cell>
          <cell r="L2193">
            <v>0</v>
          </cell>
          <cell r="M2193">
            <v>0</v>
          </cell>
          <cell r="N2193">
            <v>0</v>
          </cell>
          <cell r="O2193">
            <v>0</v>
          </cell>
          <cell r="P2193">
            <v>0</v>
          </cell>
          <cell r="Q2193">
            <v>0</v>
          </cell>
          <cell r="R2193">
            <v>0</v>
          </cell>
          <cell r="S2193" t="str">
            <v>D</v>
          </cell>
        </row>
        <row r="2194">
          <cell r="E2194">
            <v>2326</v>
          </cell>
          <cell r="F2194" t="str">
            <v>Niigata Nishi Kaba District</v>
          </cell>
          <cell r="G2194" t="str">
            <v>690E1</v>
          </cell>
          <cell r="H2194">
            <v>37.758299999999998</v>
          </cell>
          <cell r="I2194">
            <v>138.89169999999999</v>
          </cell>
          <cell r="J2194" t="str">
            <v>---</v>
          </cell>
          <cell r="K2194" t="str">
            <v>-</v>
          </cell>
          <cell r="L2194">
            <v>0</v>
          </cell>
          <cell r="M2194">
            <v>0</v>
          </cell>
          <cell r="N2194">
            <v>0</v>
          </cell>
          <cell r="O2194">
            <v>0</v>
          </cell>
          <cell r="P2194">
            <v>0</v>
          </cell>
          <cell r="Q2194">
            <v>0</v>
          </cell>
          <cell r="R2194">
            <v>0</v>
          </cell>
          <cell r="S2194" t="str">
            <v>D</v>
          </cell>
        </row>
        <row r="2195">
          <cell r="E2195">
            <v>2327</v>
          </cell>
          <cell r="F2195" t="str">
            <v>Muikamanchi Minamiuonuma City</v>
          </cell>
          <cell r="G2195" t="str">
            <v>690F1</v>
          </cell>
          <cell r="H2195">
            <v>37.061700000000002</v>
          </cell>
          <cell r="I2195">
            <v>138.8783</v>
          </cell>
          <cell r="J2195" t="str">
            <v>---</v>
          </cell>
          <cell r="K2195" t="str">
            <v>-</v>
          </cell>
          <cell r="L2195">
            <v>0</v>
          </cell>
          <cell r="M2195">
            <v>0</v>
          </cell>
          <cell r="N2195">
            <v>0</v>
          </cell>
          <cell r="O2195">
            <v>0</v>
          </cell>
          <cell r="P2195">
            <v>0</v>
          </cell>
          <cell r="Q2195">
            <v>0</v>
          </cell>
          <cell r="R2195">
            <v>0</v>
          </cell>
          <cell r="S2195" t="str">
            <v>C</v>
          </cell>
        </row>
        <row r="2196">
          <cell r="E2196">
            <v>2328</v>
          </cell>
          <cell r="F2196" t="str">
            <v>Noto Ushitsu</v>
          </cell>
          <cell r="G2196">
            <v>69151</v>
          </cell>
          <cell r="H2196">
            <v>37.3033</v>
          </cell>
          <cell r="I2196">
            <v>137.1533</v>
          </cell>
          <cell r="J2196" t="str">
            <v>---</v>
          </cell>
          <cell r="K2196" t="str">
            <v>-</v>
          </cell>
          <cell r="L2196">
            <v>0</v>
          </cell>
          <cell r="M2196">
            <v>0</v>
          </cell>
          <cell r="N2196">
            <v>0</v>
          </cell>
          <cell r="O2196">
            <v>0</v>
          </cell>
          <cell r="P2196">
            <v>0</v>
          </cell>
          <cell r="Q2196">
            <v>0</v>
          </cell>
          <cell r="R2196">
            <v>0</v>
          </cell>
          <cell r="S2196" t="str">
            <v>C</v>
          </cell>
        </row>
        <row r="2197">
          <cell r="E2197">
            <v>2329</v>
          </cell>
          <cell r="F2197" t="str">
            <v>Tamati Yone Izumozaki</v>
          </cell>
          <cell r="G2197" t="str">
            <v>6CB51</v>
          </cell>
          <cell r="H2197">
            <v>37.531700000000001</v>
          </cell>
          <cell r="I2197">
            <v>138.70949999999999</v>
          </cell>
          <cell r="J2197" t="str">
            <v>---</v>
          </cell>
          <cell r="K2197" t="str">
            <v>-</v>
          </cell>
          <cell r="L2197">
            <v>0</v>
          </cell>
          <cell r="M2197">
            <v>0</v>
          </cell>
          <cell r="N2197">
            <v>0</v>
          </cell>
          <cell r="O2197">
            <v>0</v>
          </cell>
          <cell r="P2197">
            <v>0</v>
          </cell>
          <cell r="Q2197">
            <v>0</v>
          </cell>
          <cell r="R2197">
            <v>0</v>
          </cell>
          <cell r="S2197" t="str">
            <v>D</v>
          </cell>
        </row>
        <row r="2198">
          <cell r="E2198">
            <v>2330</v>
          </cell>
          <cell r="F2198" t="str">
            <v>Joetsu Nakanomata</v>
          </cell>
          <cell r="G2198" t="str">
            <v>6CB61</v>
          </cell>
          <cell r="H2198">
            <v>37.103000000000002</v>
          </cell>
          <cell r="I2198">
            <v>138.16300000000001</v>
          </cell>
          <cell r="J2198" t="str">
            <v>---</v>
          </cell>
          <cell r="K2198" t="str">
            <v>-</v>
          </cell>
          <cell r="L2198">
            <v>0</v>
          </cell>
          <cell r="M2198">
            <v>0</v>
          </cell>
          <cell r="N2198">
            <v>0</v>
          </cell>
          <cell r="O2198">
            <v>0</v>
          </cell>
          <cell r="P2198">
            <v>0</v>
          </cell>
          <cell r="Q2198">
            <v>0</v>
          </cell>
          <cell r="R2198">
            <v>0</v>
          </cell>
          <cell r="S2198" t="str">
            <v>C</v>
          </cell>
        </row>
        <row r="2199">
          <cell r="E2199">
            <v>2331</v>
          </cell>
          <cell r="F2199" t="str">
            <v>Wajima City Hugeshi</v>
          </cell>
          <cell r="G2199" t="str">
            <v>6E101</v>
          </cell>
          <cell r="H2199">
            <v>37.39</v>
          </cell>
          <cell r="I2199">
            <v>136.89830000000001</v>
          </cell>
          <cell r="J2199" t="str">
            <v>---</v>
          </cell>
          <cell r="K2199" t="str">
            <v>-</v>
          </cell>
          <cell r="L2199">
            <v>0</v>
          </cell>
          <cell r="M2199">
            <v>0</v>
          </cell>
          <cell r="N2199">
            <v>0</v>
          </cell>
          <cell r="O2199">
            <v>0</v>
          </cell>
          <cell r="P2199">
            <v>0</v>
          </cell>
          <cell r="Q2199">
            <v>0</v>
          </cell>
          <cell r="R2199">
            <v>0</v>
          </cell>
          <cell r="S2199" t="str">
            <v>C</v>
          </cell>
        </row>
        <row r="2200">
          <cell r="E2200">
            <v>2332</v>
          </cell>
          <cell r="F2200" t="str">
            <v>Joetsu Otemachi</v>
          </cell>
          <cell r="G2200" t="str">
            <v>6E1C1</v>
          </cell>
          <cell r="H2200">
            <v>37.104999999999997</v>
          </cell>
          <cell r="I2200">
            <v>138.25</v>
          </cell>
          <cell r="J2200" t="str">
            <v>---</v>
          </cell>
          <cell r="K2200" t="str">
            <v>-</v>
          </cell>
          <cell r="L2200">
            <v>0</v>
          </cell>
          <cell r="M2200">
            <v>0</v>
          </cell>
          <cell r="N2200">
            <v>0</v>
          </cell>
          <cell r="O2200">
            <v>0</v>
          </cell>
          <cell r="P2200">
            <v>0</v>
          </cell>
          <cell r="Q2200">
            <v>0</v>
          </cell>
          <cell r="R2200">
            <v>0</v>
          </cell>
          <cell r="S2200" t="str">
            <v>D</v>
          </cell>
        </row>
        <row r="2201">
          <cell r="E2201">
            <v>2333</v>
          </cell>
          <cell r="F2201" t="str">
            <v>Iizuna Mure</v>
          </cell>
          <cell r="G2201">
            <v>70025</v>
          </cell>
          <cell r="H2201">
            <v>36.751399999999997</v>
          </cell>
          <cell r="I2201">
            <v>138.2389</v>
          </cell>
          <cell r="J2201" t="str">
            <v>---</v>
          </cell>
          <cell r="K2201" t="str">
            <v>-</v>
          </cell>
          <cell r="L2201">
            <v>0</v>
          </cell>
          <cell r="M2201">
            <v>0</v>
          </cell>
          <cell r="N2201">
            <v>0</v>
          </cell>
          <cell r="O2201">
            <v>0</v>
          </cell>
          <cell r="P2201">
            <v>0</v>
          </cell>
          <cell r="Q2201">
            <v>0</v>
          </cell>
          <cell r="R2201">
            <v>0</v>
          </cell>
          <cell r="S2201" t="str">
            <v>C</v>
          </cell>
        </row>
        <row r="2202">
          <cell r="E2202">
            <v>2334</v>
          </cell>
          <cell r="F2202" t="str">
            <v>Iizuna Imokawa</v>
          </cell>
          <cell r="G2202">
            <v>70026</v>
          </cell>
          <cell r="H2202">
            <v>36.764200000000002</v>
          </cell>
          <cell r="I2202">
            <v>138.255</v>
          </cell>
          <cell r="J2202" t="str">
            <v>---</v>
          </cell>
          <cell r="K2202" t="str">
            <v>-</v>
          </cell>
          <cell r="L2202">
            <v>0</v>
          </cell>
          <cell r="M2202">
            <v>0</v>
          </cell>
          <cell r="N2202">
            <v>0</v>
          </cell>
          <cell r="O2202">
            <v>0</v>
          </cell>
          <cell r="P2202">
            <v>0</v>
          </cell>
          <cell r="Q2202">
            <v>0</v>
          </cell>
          <cell r="R2202">
            <v>0</v>
          </cell>
          <cell r="S2202" t="str">
            <v>C</v>
          </cell>
        </row>
        <row r="2203">
          <cell r="E2203">
            <v>2335</v>
          </cell>
          <cell r="F2203" t="str">
            <v>Nagano Togakushi</v>
          </cell>
          <cell r="G2203">
            <v>70027</v>
          </cell>
          <cell r="H2203">
            <v>36.699199999999998</v>
          </cell>
          <cell r="I2203">
            <v>138.0925</v>
          </cell>
          <cell r="J2203" t="str">
            <v>---</v>
          </cell>
          <cell r="K2203" t="str">
            <v>-</v>
          </cell>
          <cell r="L2203">
            <v>0</v>
          </cell>
          <cell r="M2203">
            <v>0</v>
          </cell>
          <cell r="N2203">
            <v>0</v>
          </cell>
          <cell r="O2203">
            <v>0</v>
          </cell>
          <cell r="P2203">
            <v>0</v>
          </cell>
          <cell r="Q2203">
            <v>0</v>
          </cell>
          <cell r="R2203">
            <v>0</v>
          </cell>
          <cell r="S2203" t="str">
            <v>C</v>
          </cell>
        </row>
        <row r="2204">
          <cell r="E2204">
            <v>2336</v>
          </cell>
          <cell r="F2204" t="str">
            <v>Toyotsu Nakano</v>
          </cell>
          <cell r="G2204">
            <v>70031</v>
          </cell>
          <cell r="H2204">
            <v>36.770000000000003</v>
          </cell>
          <cell r="I2204">
            <v>138.32759999999999</v>
          </cell>
          <cell r="J2204" t="str">
            <v>---</v>
          </cell>
          <cell r="K2204" t="str">
            <v>-</v>
          </cell>
          <cell r="L2204">
            <v>0</v>
          </cell>
          <cell r="M2204">
            <v>0</v>
          </cell>
          <cell r="N2204">
            <v>0</v>
          </cell>
          <cell r="O2204">
            <v>0</v>
          </cell>
          <cell r="P2204">
            <v>0</v>
          </cell>
          <cell r="Q2204">
            <v>0</v>
          </cell>
          <cell r="R2204">
            <v>0</v>
          </cell>
          <cell r="S2204" t="str">
            <v>C</v>
          </cell>
        </row>
        <row r="2205">
          <cell r="E2205">
            <v>2337</v>
          </cell>
          <cell r="F2205" t="str">
            <v>UNIT 1: GROUND SURFACE</v>
          </cell>
          <cell r="G2205" t="str">
            <v>1-G1</v>
          </cell>
          <cell r="H2205">
            <v>37.4236</v>
          </cell>
          <cell r="I2205">
            <v>138.59719999999999</v>
          </cell>
          <cell r="J2205" t="str">
            <v>--D</v>
          </cell>
          <cell r="K2205" t="str">
            <v>D</v>
          </cell>
          <cell r="L2205">
            <v>0</v>
          </cell>
          <cell r="M2205">
            <v>0</v>
          </cell>
          <cell r="N2205">
            <v>0</v>
          </cell>
          <cell r="O2205">
            <v>0</v>
          </cell>
          <cell r="P2205">
            <v>0</v>
          </cell>
          <cell r="Q2205">
            <v>0</v>
          </cell>
          <cell r="R2205">
            <v>0</v>
          </cell>
          <cell r="S2205" t="str">
            <v>D</v>
          </cell>
        </row>
        <row r="2206">
          <cell r="E2206">
            <v>2338</v>
          </cell>
          <cell r="F2206" t="str">
            <v>UNIT 5: GROUND SURFACE</v>
          </cell>
          <cell r="G2206" t="str">
            <v>5-G1</v>
          </cell>
          <cell r="H2206">
            <v>37.4236</v>
          </cell>
          <cell r="I2206">
            <v>138.59719999999999</v>
          </cell>
          <cell r="J2206" t="str">
            <v>--D</v>
          </cell>
          <cell r="K2206" t="str">
            <v>D</v>
          </cell>
          <cell r="L2206">
            <v>0</v>
          </cell>
          <cell r="M2206">
            <v>0</v>
          </cell>
          <cell r="N2206">
            <v>0</v>
          </cell>
          <cell r="O2206">
            <v>0</v>
          </cell>
          <cell r="P2206">
            <v>0</v>
          </cell>
          <cell r="Q2206">
            <v>0</v>
          </cell>
          <cell r="R2206">
            <v>0</v>
          </cell>
          <cell r="S2206" t="str">
            <v>D</v>
          </cell>
        </row>
        <row r="2207">
          <cell r="E2207">
            <v>2339</v>
          </cell>
          <cell r="F2207" t="str">
            <v>SERVICE HALL: 2.4 M DEPTH</v>
          </cell>
          <cell r="G2207" t="str">
            <v>SG01</v>
          </cell>
          <cell r="H2207">
            <v>37.427500000000002</v>
          </cell>
          <cell r="I2207">
            <v>138.60919999999999</v>
          </cell>
          <cell r="J2207" t="str">
            <v>--D</v>
          </cell>
          <cell r="K2207" t="str">
            <v>D</v>
          </cell>
          <cell r="L2207">
            <v>0</v>
          </cell>
          <cell r="M2207">
            <v>0</v>
          </cell>
          <cell r="N2207">
            <v>0</v>
          </cell>
          <cell r="O2207">
            <v>0</v>
          </cell>
          <cell r="P2207">
            <v>0</v>
          </cell>
          <cell r="Q2207">
            <v>0</v>
          </cell>
          <cell r="R2207">
            <v>0</v>
          </cell>
          <cell r="S2207" t="str">
            <v>D</v>
          </cell>
        </row>
        <row r="2208">
          <cell r="E2208">
            <v>2343</v>
          </cell>
          <cell r="F2208" t="str">
            <v>AIC001</v>
          </cell>
          <cell r="G2208" t="str">
            <v>AIC001</v>
          </cell>
          <cell r="H2208">
            <v>35.297600000000003</v>
          </cell>
          <cell r="I2208">
            <v>136.75</v>
          </cell>
          <cell r="J2208" t="str">
            <v>--E</v>
          </cell>
          <cell r="K2208" t="str">
            <v>E</v>
          </cell>
          <cell r="L2208">
            <v>0</v>
          </cell>
          <cell r="M2208">
            <v>0</v>
          </cell>
          <cell r="N2208">
            <v>0</v>
          </cell>
          <cell r="O2208">
            <v>0</v>
          </cell>
          <cell r="P2208">
            <v>0</v>
          </cell>
          <cell r="Q2208">
            <v>0</v>
          </cell>
          <cell r="R2208">
            <v>0</v>
          </cell>
          <cell r="S2208" t="str">
            <v>E</v>
          </cell>
        </row>
        <row r="2209">
          <cell r="E2209">
            <v>2344</v>
          </cell>
          <cell r="F2209" t="str">
            <v>AIC002</v>
          </cell>
          <cell r="G2209" t="str">
            <v>AIC002</v>
          </cell>
          <cell r="H2209">
            <v>35.297899999999998</v>
          </cell>
          <cell r="I2209">
            <v>136.9153</v>
          </cell>
          <cell r="J2209" t="str">
            <v>--CD</v>
          </cell>
          <cell r="K2209" t="str">
            <v>CD</v>
          </cell>
          <cell r="L2209">
            <v>0</v>
          </cell>
          <cell r="M2209">
            <v>0</v>
          </cell>
          <cell r="N2209">
            <v>0</v>
          </cell>
          <cell r="O2209">
            <v>0</v>
          </cell>
          <cell r="P2209">
            <v>0</v>
          </cell>
          <cell r="Q2209">
            <v>0</v>
          </cell>
          <cell r="R2209">
            <v>0</v>
          </cell>
          <cell r="S2209" t="str">
            <v>C</v>
          </cell>
        </row>
        <row r="2210">
          <cell r="E2210">
            <v>2345</v>
          </cell>
          <cell r="F2210" t="str">
            <v>AIC005</v>
          </cell>
          <cell r="G2210" t="str">
            <v>AIC005</v>
          </cell>
          <cell r="H2210">
            <v>35.197899999999997</v>
          </cell>
          <cell r="I2210">
            <v>137.2056</v>
          </cell>
          <cell r="J2210" t="str">
            <v>--B</v>
          </cell>
          <cell r="K2210" t="str">
            <v>B</v>
          </cell>
          <cell r="L2210">
            <v>0</v>
          </cell>
          <cell r="M2210">
            <v>0</v>
          </cell>
          <cell r="N2210">
            <v>0</v>
          </cell>
          <cell r="O2210">
            <v>0</v>
          </cell>
          <cell r="P2210">
            <v>0</v>
          </cell>
          <cell r="Q2210">
            <v>0</v>
          </cell>
          <cell r="R2210">
            <v>0</v>
          </cell>
          <cell r="S2210" t="str">
            <v>C</v>
          </cell>
        </row>
        <row r="2211">
          <cell r="E2211">
            <v>2346</v>
          </cell>
          <cell r="F2211" t="str">
            <v>AIC008</v>
          </cell>
          <cell r="G2211" t="str">
            <v>AIC008</v>
          </cell>
          <cell r="H2211">
            <v>35.097700000000003</v>
          </cell>
          <cell r="I2211">
            <v>137.56970000000001</v>
          </cell>
          <cell r="J2211" t="str">
            <v>--B</v>
          </cell>
          <cell r="K2211" t="str">
            <v>B</v>
          </cell>
          <cell r="L2211">
            <v>0</v>
          </cell>
          <cell r="M2211">
            <v>0</v>
          </cell>
          <cell r="N2211">
            <v>0</v>
          </cell>
          <cell r="O2211">
            <v>0</v>
          </cell>
          <cell r="P2211">
            <v>0</v>
          </cell>
          <cell r="Q2211">
            <v>0</v>
          </cell>
          <cell r="R2211">
            <v>0</v>
          </cell>
          <cell r="S2211" t="str">
            <v>C</v>
          </cell>
        </row>
        <row r="2212">
          <cell r="E2212">
            <v>2347</v>
          </cell>
          <cell r="F2212" t="str">
            <v>AICH07</v>
          </cell>
          <cell r="G2212" t="str">
            <v>AICH07</v>
          </cell>
          <cell r="H2212">
            <v>35.216099999999997</v>
          </cell>
          <cell r="I2212">
            <v>137.40690000000001</v>
          </cell>
          <cell r="J2212" t="str">
            <v>--B</v>
          </cell>
          <cell r="K2212" t="str">
            <v>B</v>
          </cell>
          <cell r="L2212">
            <v>0</v>
          </cell>
          <cell r="M2212">
            <v>0</v>
          </cell>
          <cell r="N2212">
            <v>0</v>
          </cell>
          <cell r="O2212">
            <v>0</v>
          </cell>
          <cell r="P2212">
            <v>0</v>
          </cell>
          <cell r="Q2212">
            <v>0</v>
          </cell>
          <cell r="R2212">
            <v>0</v>
          </cell>
          <cell r="S2212" t="str">
            <v>C</v>
          </cell>
        </row>
        <row r="2213">
          <cell r="E2213">
            <v>2348</v>
          </cell>
          <cell r="F2213" t="str">
            <v>AICH13</v>
          </cell>
          <cell r="G2213" t="str">
            <v>AICH13</v>
          </cell>
          <cell r="H2213">
            <v>35.214399999999998</v>
          </cell>
          <cell r="I2213">
            <v>136.85390000000001</v>
          </cell>
          <cell r="J2213" t="str">
            <v>---</v>
          </cell>
          <cell r="K2213" t="str">
            <v>-</v>
          </cell>
          <cell r="L2213">
            <v>0</v>
          </cell>
          <cell r="M2213">
            <v>0</v>
          </cell>
          <cell r="N2213">
            <v>0</v>
          </cell>
          <cell r="O2213">
            <v>0</v>
          </cell>
          <cell r="P2213">
            <v>0</v>
          </cell>
          <cell r="Q2213">
            <v>0</v>
          </cell>
          <cell r="R2213">
            <v>0</v>
          </cell>
          <cell r="S2213" t="str">
            <v>D</v>
          </cell>
        </row>
        <row r="2214">
          <cell r="E2214">
            <v>2349</v>
          </cell>
          <cell r="F2214" t="str">
            <v>AICH15</v>
          </cell>
          <cell r="G2214" t="str">
            <v>AICH15</v>
          </cell>
          <cell r="H2214">
            <v>35.135899999999999</v>
          </cell>
          <cell r="I2214">
            <v>137.3389</v>
          </cell>
          <cell r="J2214" t="str">
            <v>---</v>
          </cell>
          <cell r="K2214" t="str">
            <v>-</v>
          </cell>
          <cell r="L2214">
            <v>0</v>
          </cell>
          <cell r="M2214">
            <v>0</v>
          </cell>
          <cell r="N2214">
            <v>0</v>
          </cell>
          <cell r="O2214">
            <v>0</v>
          </cell>
          <cell r="P2214">
            <v>0</v>
          </cell>
          <cell r="Q2214">
            <v>0</v>
          </cell>
          <cell r="R2214">
            <v>0</v>
          </cell>
          <cell r="S2214" t="str">
            <v>C</v>
          </cell>
        </row>
        <row r="2215">
          <cell r="E2215">
            <v>2350</v>
          </cell>
          <cell r="F2215" t="str">
            <v>AICH16</v>
          </cell>
          <cell r="G2215" t="str">
            <v>AICH16</v>
          </cell>
          <cell r="H2215">
            <v>35.1511</v>
          </cell>
          <cell r="I2215">
            <v>137.53800000000001</v>
          </cell>
          <cell r="J2215" t="str">
            <v>---</v>
          </cell>
          <cell r="K2215" t="str">
            <v>-</v>
          </cell>
          <cell r="L2215">
            <v>0</v>
          </cell>
          <cell r="M2215">
            <v>0</v>
          </cell>
          <cell r="N2215">
            <v>0</v>
          </cell>
          <cell r="O2215">
            <v>0</v>
          </cell>
          <cell r="P2215">
            <v>0</v>
          </cell>
          <cell r="Q2215">
            <v>0</v>
          </cell>
          <cell r="R2215">
            <v>0</v>
          </cell>
          <cell r="S2215" t="str">
            <v>C</v>
          </cell>
        </row>
        <row r="2216">
          <cell r="E2216">
            <v>2351</v>
          </cell>
          <cell r="F2216" t="str">
            <v>AICH17</v>
          </cell>
          <cell r="G2216" t="str">
            <v>AICH17</v>
          </cell>
          <cell r="H2216">
            <v>35.180799999999998</v>
          </cell>
          <cell r="I2216">
            <v>137.72980000000001</v>
          </cell>
          <cell r="J2216" t="str">
            <v>---</v>
          </cell>
          <cell r="K2216" t="str">
            <v>-</v>
          </cell>
          <cell r="L2216">
            <v>0</v>
          </cell>
          <cell r="M2216">
            <v>0</v>
          </cell>
          <cell r="N2216">
            <v>0</v>
          </cell>
          <cell r="O2216">
            <v>0</v>
          </cell>
          <cell r="P2216">
            <v>0</v>
          </cell>
          <cell r="Q2216">
            <v>0</v>
          </cell>
          <cell r="R2216">
            <v>0</v>
          </cell>
          <cell r="S2216" t="str">
            <v>D</v>
          </cell>
        </row>
        <row r="2217">
          <cell r="E2217">
            <v>2352</v>
          </cell>
          <cell r="F2217" t="str">
            <v>AKT008</v>
          </cell>
          <cell r="G2217" t="str">
            <v>AKT008</v>
          </cell>
          <cell r="H2217">
            <v>39.883000000000003</v>
          </cell>
          <cell r="I2217">
            <v>140.07159999999999</v>
          </cell>
          <cell r="J2217" t="str">
            <v>--A</v>
          </cell>
          <cell r="K2217" t="str">
            <v>A</v>
          </cell>
          <cell r="L2217">
            <v>0</v>
          </cell>
          <cell r="M2217">
            <v>0</v>
          </cell>
          <cell r="N2217">
            <v>0</v>
          </cell>
          <cell r="O2217">
            <v>0</v>
          </cell>
          <cell r="P2217">
            <v>0</v>
          </cell>
          <cell r="Q2217">
            <v>0</v>
          </cell>
          <cell r="R2217">
            <v>0</v>
          </cell>
          <cell r="S2217" t="str">
            <v>D</v>
          </cell>
        </row>
        <row r="2218">
          <cell r="E2218">
            <v>2353</v>
          </cell>
          <cell r="F2218" t="str">
            <v>AKT009</v>
          </cell>
          <cell r="G2218" t="str">
            <v>AKT009</v>
          </cell>
          <cell r="H2218">
            <v>39.887900000000002</v>
          </cell>
          <cell r="I2218">
            <v>139.8466</v>
          </cell>
          <cell r="J2218" t="str">
            <v>--A</v>
          </cell>
          <cell r="K2218" t="str">
            <v>A</v>
          </cell>
          <cell r="L2218">
            <v>0</v>
          </cell>
          <cell r="M2218">
            <v>0</v>
          </cell>
          <cell r="N2218">
            <v>0</v>
          </cell>
          <cell r="O2218">
            <v>0</v>
          </cell>
          <cell r="P2218">
            <v>0</v>
          </cell>
          <cell r="Q2218">
            <v>0</v>
          </cell>
          <cell r="R2218">
            <v>0</v>
          </cell>
          <cell r="S2218" t="str">
            <v>C</v>
          </cell>
        </row>
        <row r="2219">
          <cell r="E2219">
            <v>2354</v>
          </cell>
          <cell r="F2219" t="str">
            <v>AKT011</v>
          </cell>
          <cell r="G2219" t="str">
            <v>AKT011</v>
          </cell>
          <cell r="H2219">
            <v>39.812800000000003</v>
          </cell>
          <cell r="I2219">
            <v>140.58029999999999</v>
          </cell>
          <cell r="J2219" t="str">
            <v>--B</v>
          </cell>
          <cell r="K2219" t="str">
            <v>B</v>
          </cell>
          <cell r="L2219">
            <v>0</v>
          </cell>
          <cell r="M2219">
            <v>0</v>
          </cell>
          <cell r="N2219">
            <v>0</v>
          </cell>
          <cell r="O2219">
            <v>0</v>
          </cell>
          <cell r="P2219">
            <v>0</v>
          </cell>
          <cell r="Q2219">
            <v>0</v>
          </cell>
          <cell r="R2219">
            <v>0</v>
          </cell>
          <cell r="S2219" t="str">
            <v>D</v>
          </cell>
        </row>
        <row r="2220">
          <cell r="E2220">
            <v>2355</v>
          </cell>
          <cell r="F2220" t="str">
            <v>AKT012</v>
          </cell>
          <cell r="G2220" t="str">
            <v>AKT012</v>
          </cell>
          <cell r="H2220">
            <v>39.699100000000001</v>
          </cell>
          <cell r="I2220">
            <v>140.71809999999999</v>
          </cell>
          <cell r="J2220" t="str">
            <v>---</v>
          </cell>
          <cell r="K2220" t="str">
            <v>-</v>
          </cell>
          <cell r="L2220">
            <v>0</v>
          </cell>
          <cell r="M2220">
            <v>0</v>
          </cell>
          <cell r="N2220">
            <v>0</v>
          </cell>
          <cell r="O2220">
            <v>0</v>
          </cell>
          <cell r="P2220">
            <v>0</v>
          </cell>
          <cell r="Q2220">
            <v>0</v>
          </cell>
          <cell r="R2220">
            <v>0</v>
          </cell>
          <cell r="S2220" t="str">
            <v>C</v>
          </cell>
        </row>
        <row r="2221">
          <cell r="E2221">
            <v>2356</v>
          </cell>
          <cell r="F2221" t="str">
            <v>AKT013</v>
          </cell>
          <cell r="G2221" t="str">
            <v>AKT013</v>
          </cell>
          <cell r="H2221">
            <v>39.606900000000003</v>
          </cell>
          <cell r="I2221">
            <v>140.32130000000001</v>
          </cell>
          <cell r="J2221" t="str">
            <v>--A</v>
          </cell>
          <cell r="K2221" t="str">
            <v>A</v>
          </cell>
          <cell r="L2221">
            <v>0</v>
          </cell>
          <cell r="M2221">
            <v>0</v>
          </cell>
          <cell r="N2221">
            <v>0</v>
          </cell>
          <cell r="O2221">
            <v>0</v>
          </cell>
          <cell r="P2221">
            <v>0</v>
          </cell>
          <cell r="Q2221">
            <v>0</v>
          </cell>
          <cell r="R2221">
            <v>0</v>
          </cell>
          <cell r="S2221" t="str">
            <v>C</v>
          </cell>
        </row>
        <row r="2222">
          <cell r="E2222">
            <v>2357</v>
          </cell>
          <cell r="F2222" t="str">
            <v>AKT014</v>
          </cell>
          <cell r="G2222" t="str">
            <v>AKT014</v>
          </cell>
          <cell r="H2222">
            <v>39.594999999999999</v>
          </cell>
          <cell r="I2222">
            <v>140.55539999999999</v>
          </cell>
          <cell r="J2222" t="str">
            <v>--B</v>
          </cell>
          <cell r="K2222" t="str">
            <v>B</v>
          </cell>
          <cell r="L2222">
            <v>0</v>
          </cell>
          <cell r="M2222">
            <v>0</v>
          </cell>
          <cell r="N2222">
            <v>0</v>
          </cell>
          <cell r="O2222">
            <v>0</v>
          </cell>
          <cell r="P2222">
            <v>0</v>
          </cell>
          <cell r="Q2222">
            <v>0</v>
          </cell>
          <cell r="R2222">
            <v>0</v>
          </cell>
          <cell r="S2222" t="str">
            <v>C</v>
          </cell>
        </row>
        <row r="2223">
          <cell r="E2223">
            <v>2358</v>
          </cell>
          <cell r="F2223" t="str">
            <v>AKT015</v>
          </cell>
          <cell r="G2223" t="str">
            <v>AKT015</v>
          </cell>
          <cell r="H2223">
            <v>39.383000000000003</v>
          </cell>
          <cell r="I2223">
            <v>140.04990000000001</v>
          </cell>
          <cell r="J2223" t="str">
            <v>--E</v>
          </cell>
          <cell r="K2223" t="str">
            <v>E</v>
          </cell>
          <cell r="L2223">
            <v>0</v>
          </cell>
          <cell r="M2223">
            <v>0</v>
          </cell>
          <cell r="N2223">
            <v>0</v>
          </cell>
          <cell r="O2223">
            <v>0</v>
          </cell>
          <cell r="P2223">
            <v>0</v>
          </cell>
          <cell r="Q2223">
            <v>0</v>
          </cell>
          <cell r="R2223">
            <v>0</v>
          </cell>
          <cell r="S2223" t="str">
            <v>E</v>
          </cell>
        </row>
        <row r="2224">
          <cell r="E2224">
            <v>2359</v>
          </cell>
          <cell r="F2224" t="str">
            <v>AKT016</v>
          </cell>
          <cell r="G2224" t="str">
            <v>AKT016</v>
          </cell>
          <cell r="H2224">
            <v>39.4544</v>
          </cell>
          <cell r="I2224">
            <v>140.476</v>
          </cell>
          <cell r="J2224" t="str">
            <v>--E</v>
          </cell>
          <cell r="K2224" t="str">
            <v>E</v>
          </cell>
          <cell r="L2224">
            <v>0</v>
          </cell>
          <cell r="M2224">
            <v>0</v>
          </cell>
          <cell r="N2224">
            <v>0</v>
          </cell>
          <cell r="O2224">
            <v>0</v>
          </cell>
          <cell r="P2224">
            <v>0</v>
          </cell>
          <cell r="Q2224">
            <v>0</v>
          </cell>
          <cell r="R2224">
            <v>0</v>
          </cell>
          <cell r="S2224" t="str">
            <v>E</v>
          </cell>
        </row>
        <row r="2225">
          <cell r="E2225">
            <v>2360</v>
          </cell>
          <cell r="F2225" t="str">
            <v>AKT017</v>
          </cell>
          <cell r="G2225" t="str">
            <v>AKT017</v>
          </cell>
          <cell r="H2225">
            <v>39.297499999999999</v>
          </cell>
          <cell r="I2225">
            <v>140.56290000000001</v>
          </cell>
          <cell r="J2225" t="str">
            <v>--A</v>
          </cell>
          <cell r="K2225" t="str">
            <v>A</v>
          </cell>
          <cell r="L2225">
            <v>0</v>
          </cell>
          <cell r="M2225">
            <v>0</v>
          </cell>
          <cell r="N2225">
            <v>0</v>
          </cell>
          <cell r="O2225">
            <v>0</v>
          </cell>
          <cell r="P2225">
            <v>0</v>
          </cell>
          <cell r="Q2225">
            <v>0</v>
          </cell>
          <cell r="R2225">
            <v>0</v>
          </cell>
          <cell r="S2225" t="str">
            <v>C</v>
          </cell>
        </row>
        <row r="2226">
          <cell r="E2226">
            <v>2361</v>
          </cell>
          <cell r="F2226" t="str">
            <v>AKT018</v>
          </cell>
          <cell r="G2226" t="str">
            <v>AKT018</v>
          </cell>
          <cell r="H2226">
            <v>39.193899999999999</v>
          </cell>
          <cell r="I2226">
            <v>140.1902</v>
          </cell>
          <cell r="J2226" t="str">
            <v>--A</v>
          </cell>
          <cell r="K2226" t="str">
            <v>A</v>
          </cell>
          <cell r="L2226">
            <v>0</v>
          </cell>
          <cell r="M2226">
            <v>0</v>
          </cell>
          <cell r="N2226">
            <v>0</v>
          </cell>
          <cell r="O2226">
            <v>0</v>
          </cell>
          <cell r="P2226">
            <v>0</v>
          </cell>
          <cell r="Q2226">
            <v>0</v>
          </cell>
          <cell r="R2226">
            <v>0</v>
          </cell>
          <cell r="S2226" t="str">
            <v>C</v>
          </cell>
        </row>
        <row r="2227">
          <cell r="E2227">
            <v>2362</v>
          </cell>
          <cell r="F2227" t="str">
            <v>AKT019</v>
          </cell>
          <cell r="G2227" t="str">
            <v>AKT019</v>
          </cell>
          <cell r="H2227">
            <v>39.038400000000003</v>
          </cell>
          <cell r="I2227">
            <v>140.45099999999999</v>
          </cell>
          <cell r="J2227" t="str">
            <v>---</v>
          </cell>
          <cell r="K2227" t="str">
            <v>-</v>
          </cell>
          <cell r="L2227">
            <v>0</v>
          </cell>
          <cell r="M2227">
            <v>0</v>
          </cell>
          <cell r="N2227">
            <v>0</v>
          </cell>
          <cell r="O2227">
            <v>0</v>
          </cell>
          <cell r="P2227">
            <v>0</v>
          </cell>
          <cell r="Q2227">
            <v>0</v>
          </cell>
          <cell r="R2227">
            <v>0</v>
          </cell>
          <cell r="S2227" t="str">
            <v>C</v>
          </cell>
        </row>
        <row r="2228">
          <cell r="E2228">
            <v>2363</v>
          </cell>
          <cell r="F2228" t="str">
            <v>AKT020</v>
          </cell>
          <cell r="G2228" t="str">
            <v>AKT020</v>
          </cell>
          <cell r="H2228">
            <v>39.202199999999998</v>
          </cell>
          <cell r="I2228">
            <v>139.9085</v>
          </cell>
          <cell r="J2228" t="str">
            <v>--CD</v>
          </cell>
          <cell r="K2228" t="str">
            <v>CD</v>
          </cell>
          <cell r="L2228">
            <v>0</v>
          </cell>
          <cell r="M2228">
            <v>0</v>
          </cell>
          <cell r="N2228">
            <v>0</v>
          </cell>
          <cell r="O2228">
            <v>0</v>
          </cell>
          <cell r="P2228">
            <v>0</v>
          </cell>
          <cell r="Q2228">
            <v>0</v>
          </cell>
          <cell r="R2228">
            <v>0</v>
          </cell>
          <cell r="S2228" t="str">
            <v>D</v>
          </cell>
        </row>
        <row r="2229">
          <cell r="E2229">
            <v>2364</v>
          </cell>
          <cell r="F2229" t="str">
            <v>AKT022</v>
          </cell>
          <cell r="G2229" t="str">
            <v>AKT022</v>
          </cell>
          <cell r="H2229">
            <v>39.773899999999998</v>
          </cell>
          <cell r="I2229">
            <v>140.66669999999999</v>
          </cell>
          <cell r="J2229" t="str">
            <v>--B</v>
          </cell>
          <cell r="K2229" t="str">
            <v>B</v>
          </cell>
          <cell r="L2229">
            <v>0</v>
          </cell>
          <cell r="M2229">
            <v>0</v>
          </cell>
          <cell r="N2229">
            <v>0</v>
          </cell>
          <cell r="O2229">
            <v>0</v>
          </cell>
          <cell r="P2229">
            <v>0</v>
          </cell>
          <cell r="Q2229">
            <v>0</v>
          </cell>
          <cell r="R2229">
            <v>0</v>
          </cell>
          <cell r="S2229" t="str">
            <v>C</v>
          </cell>
        </row>
        <row r="2230">
          <cell r="E2230">
            <v>2365</v>
          </cell>
          <cell r="F2230" t="str">
            <v>AKT023</v>
          </cell>
          <cell r="G2230" t="str">
            <v>AKT023</v>
          </cell>
          <cell r="H2230">
            <v>39.1462</v>
          </cell>
          <cell r="I2230">
            <v>140.71700000000001</v>
          </cell>
          <cell r="J2230" t="str">
            <v>--A</v>
          </cell>
          <cell r="K2230" t="str">
            <v>A</v>
          </cell>
          <cell r="L2230">
            <v>0</v>
          </cell>
          <cell r="M2230">
            <v>0</v>
          </cell>
          <cell r="N2230">
            <v>0</v>
          </cell>
          <cell r="O2230">
            <v>0</v>
          </cell>
          <cell r="P2230">
            <v>0</v>
          </cell>
          <cell r="Q2230">
            <v>0</v>
          </cell>
          <cell r="R2230">
            <v>0</v>
          </cell>
          <cell r="S2230" t="str">
            <v>C</v>
          </cell>
        </row>
        <row r="2231">
          <cell r="E2231">
            <v>2366</v>
          </cell>
          <cell r="F2231" t="str">
            <v>AKTH01</v>
          </cell>
          <cell r="G2231" t="str">
            <v>AKTH01</v>
          </cell>
          <cell r="H2231">
            <v>39.811900000000001</v>
          </cell>
          <cell r="I2231">
            <v>140.58250000000001</v>
          </cell>
          <cell r="J2231" t="str">
            <v>---</v>
          </cell>
          <cell r="K2231" t="str">
            <v>-</v>
          </cell>
          <cell r="L2231">
            <v>0</v>
          </cell>
          <cell r="M2231">
            <v>0</v>
          </cell>
          <cell r="N2231">
            <v>0</v>
          </cell>
          <cell r="O2231">
            <v>0</v>
          </cell>
          <cell r="P2231">
            <v>0</v>
          </cell>
          <cell r="Q2231">
            <v>0</v>
          </cell>
          <cell r="R2231">
            <v>0</v>
          </cell>
          <cell r="S2231" t="str">
            <v>C</v>
          </cell>
        </row>
        <row r="2232">
          <cell r="E2232">
            <v>2367</v>
          </cell>
          <cell r="F2232" t="str">
            <v>AKTH02</v>
          </cell>
          <cell r="G2232" t="str">
            <v>AKTH02</v>
          </cell>
          <cell r="H2232">
            <v>39.660600000000002</v>
          </cell>
          <cell r="I2232">
            <v>140.57560000000001</v>
          </cell>
          <cell r="J2232" t="str">
            <v>---</v>
          </cell>
          <cell r="K2232" t="str">
            <v>-</v>
          </cell>
          <cell r="L2232">
            <v>0</v>
          </cell>
          <cell r="M2232">
            <v>0</v>
          </cell>
          <cell r="N2232">
            <v>0</v>
          </cell>
          <cell r="O2232">
            <v>0</v>
          </cell>
          <cell r="P2232">
            <v>0</v>
          </cell>
          <cell r="Q2232">
            <v>0</v>
          </cell>
          <cell r="R2232">
            <v>0</v>
          </cell>
          <cell r="S2232" t="str">
            <v>C</v>
          </cell>
        </row>
        <row r="2233">
          <cell r="E2233">
            <v>2368</v>
          </cell>
          <cell r="F2233" t="str">
            <v>AKTH03</v>
          </cell>
          <cell r="G2233" t="str">
            <v>AKTH03</v>
          </cell>
          <cell r="H2233">
            <v>39.2194</v>
          </cell>
          <cell r="I2233">
            <v>140.1317</v>
          </cell>
          <cell r="J2233" t="str">
            <v>---</v>
          </cell>
          <cell r="K2233" t="str">
            <v>-</v>
          </cell>
          <cell r="L2233">
            <v>0</v>
          </cell>
          <cell r="M2233">
            <v>0</v>
          </cell>
          <cell r="N2233">
            <v>0</v>
          </cell>
          <cell r="O2233">
            <v>0</v>
          </cell>
          <cell r="P2233">
            <v>0</v>
          </cell>
          <cell r="Q2233">
            <v>0</v>
          </cell>
          <cell r="R2233">
            <v>0</v>
          </cell>
          <cell r="S2233" t="str">
            <v>D</v>
          </cell>
        </row>
        <row r="2234">
          <cell r="E2234">
            <v>2369</v>
          </cell>
          <cell r="F2234" t="str">
            <v>AKTH05</v>
          </cell>
          <cell r="G2234" t="str">
            <v>AKTH05</v>
          </cell>
          <cell r="H2234">
            <v>39.068899999999999</v>
          </cell>
          <cell r="I2234">
            <v>140.3219</v>
          </cell>
          <cell r="J2234" t="str">
            <v>---</v>
          </cell>
          <cell r="K2234" t="str">
            <v>-</v>
          </cell>
          <cell r="L2234">
            <v>0</v>
          </cell>
          <cell r="M2234">
            <v>0</v>
          </cell>
          <cell r="N2234">
            <v>0</v>
          </cell>
          <cell r="O2234">
            <v>0</v>
          </cell>
          <cell r="P2234">
            <v>0</v>
          </cell>
          <cell r="Q2234">
            <v>0</v>
          </cell>
          <cell r="R2234">
            <v>0</v>
          </cell>
          <cell r="S2234" t="str">
            <v>B</v>
          </cell>
        </row>
        <row r="2235">
          <cell r="E2235">
            <v>2370</v>
          </cell>
          <cell r="F2235" t="str">
            <v>AKTH06</v>
          </cell>
          <cell r="G2235" t="str">
            <v>AKTH06</v>
          </cell>
          <cell r="H2235">
            <v>38.977200000000003</v>
          </cell>
          <cell r="I2235">
            <v>140.49860000000001</v>
          </cell>
          <cell r="J2235" t="str">
            <v>---</v>
          </cell>
          <cell r="K2235" t="str">
            <v>-</v>
          </cell>
          <cell r="L2235">
            <v>0</v>
          </cell>
          <cell r="M2235">
            <v>0</v>
          </cell>
          <cell r="N2235">
            <v>0</v>
          </cell>
          <cell r="O2235">
            <v>0</v>
          </cell>
          <cell r="P2235">
            <v>0</v>
          </cell>
          <cell r="Q2235">
            <v>0</v>
          </cell>
          <cell r="R2235">
            <v>0</v>
          </cell>
          <cell r="S2235" t="str">
            <v>C</v>
          </cell>
        </row>
        <row r="2236">
          <cell r="E2236">
            <v>2371</v>
          </cell>
          <cell r="F2236" t="str">
            <v>AKTH12</v>
          </cell>
          <cell r="G2236" t="str">
            <v>AKTH12</v>
          </cell>
          <cell r="H2236">
            <v>39.912799999999997</v>
          </cell>
          <cell r="I2236">
            <v>140.22559999999999</v>
          </cell>
          <cell r="J2236" t="str">
            <v>---</v>
          </cell>
          <cell r="K2236" t="str">
            <v>-</v>
          </cell>
          <cell r="L2236">
            <v>0</v>
          </cell>
          <cell r="M2236">
            <v>0</v>
          </cell>
          <cell r="N2236">
            <v>0</v>
          </cell>
          <cell r="O2236">
            <v>0</v>
          </cell>
          <cell r="P2236">
            <v>0</v>
          </cell>
          <cell r="Q2236">
            <v>0</v>
          </cell>
          <cell r="R2236">
            <v>0</v>
          </cell>
          <cell r="S2236" t="str">
            <v>C</v>
          </cell>
        </row>
        <row r="2237">
          <cell r="E2237">
            <v>2372</v>
          </cell>
          <cell r="F2237" t="str">
            <v>AKTH15</v>
          </cell>
          <cell r="G2237" t="str">
            <v>AKTH15</v>
          </cell>
          <cell r="H2237">
            <v>39.685699999999997</v>
          </cell>
          <cell r="I2237">
            <v>140.411</v>
          </cell>
          <cell r="J2237" t="str">
            <v>---</v>
          </cell>
          <cell r="K2237" t="str">
            <v>-</v>
          </cell>
          <cell r="L2237">
            <v>0</v>
          </cell>
          <cell r="M2237">
            <v>0</v>
          </cell>
          <cell r="N2237">
            <v>0</v>
          </cell>
          <cell r="O2237">
            <v>0</v>
          </cell>
          <cell r="P2237">
            <v>0</v>
          </cell>
          <cell r="Q2237">
            <v>0</v>
          </cell>
          <cell r="R2237">
            <v>0</v>
          </cell>
          <cell r="S2237" t="str">
            <v>C</v>
          </cell>
        </row>
        <row r="2238">
          <cell r="E2238">
            <v>2373</v>
          </cell>
          <cell r="F2238" t="str">
            <v>AKTH16</v>
          </cell>
          <cell r="G2238" t="str">
            <v>AKTH16</v>
          </cell>
          <cell r="H2238">
            <v>39.542200000000001</v>
          </cell>
          <cell r="I2238">
            <v>140.35149999999999</v>
          </cell>
          <cell r="J2238" t="str">
            <v>---</v>
          </cell>
          <cell r="K2238" t="str">
            <v>-</v>
          </cell>
          <cell r="L2238">
            <v>0</v>
          </cell>
          <cell r="M2238">
            <v>0</v>
          </cell>
          <cell r="N2238">
            <v>0</v>
          </cell>
          <cell r="O2238">
            <v>0</v>
          </cell>
          <cell r="P2238">
            <v>0</v>
          </cell>
          <cell r="Q2238">
            <v>0</v>
          </cell>
          <cell r="R2238">
            <v>0</v>
          </cell>
          <cell r="S2238" t="str">
            <v>C</v>
          </cell>
        </row>
        <row r="2239">
          <cell r="E2239">
            <v>2374</v>
          </cell>
          <cell r="F2239" t="str">
            <v>AKTH17</v>
          </cell>
          <cell r="G2239" t="str">
            <v>AKTH17</v>
          </cell>
          <cell r="H2239">
            <v>39.554699999999997</v>
          </cell>
          <cell r="I2239">
            <v>140.61500000000001</v>
          </cell>
          <cell r="J2239" t="str">
            <v>---</v>
          </cell>
          <cell r="K2239" t="str">
            <v>-</v>
          </cell>
          <cell r="L2239">
            <v>0</v>
          </cell>
          <cell r="M2239">
            <v>0</v>
          </cell>
          <cell r="N2239">
            <v>0</v>
          </cell>
          <cell r="O2239">
            <v>0</v>
          </cell>
          <cell r="P2239">
            <v>0</v>
          </cell>
          <cell r="Q2239">
            <v>0</v>
          </cell>
          <cell r="R2239">
            <v>0</v>
          </cell>
          <cell r="S2239" t="str">
            <v>D</v>
          </cell>
        </row>
        <row r="2240">
          <cell r="E2240">
            <v>2375</v>
          </cell>
          <cell r="F2240" t="str">
            <v>AKTH18</v>
          </cell>
          <cell r="G2240" t="str">
            <v>AKTH18</v>
          </cell>
          <cell r="H2240">
            <v>39.351900000000001</v>
          </cell>
          <cell r="I2240">
            <v>140.3903</v>
          </cell>
          <cell r="J2240" t="str">
            <v>---</v>
          </cell>
          <cell r="K2240" t="str">
            <v>-</v>
          </cell>
          <cell r="L2240">
            <v>0</v>
          </cell>
          <cell r="M2240">
            <v>0</v>
          </cell>
          <cell r="N2240">
            <v>0</v>
          </cell>
          <cell r="O2240">
            <v>0</v>
          </cell>
          <cell r="P2240">
            <v>0</v>
          </cell>
          <cell r="Q2240">
            <v>0</v>
          </cell>
          <cell r="R2240">
            <v>0</v>
          </cell>
          <cell r="S2240" t="str">
            <v>C</v>
          </cell>
        </row>
        <row r="2241">
          <cell r="E2241">
            <v>2376</v>
          </cell>
          <cell r="F2241" t="str">
            <v>AKTH19</v>
          </cell>
          <cell r="G2241" t="str">
            <v>AKTH19</v>
          </cell>
          <cell r="H2241">
            <v>39.188299999999998</v>
          </cell>
          <cell r="I2241">
            <v>140.4744</v>
          </cell>
          <cell r="J2241" t="str">
            <v>---</v>
          </cell>
          <cell r="K2241" t="str">
            <v>-</v>
          </cell>
          <cell r="L2241">
            <v>0</v>
          </cell>
          <cell r="M2241">
            <v>0</v>
          </cell>
          <cell r="N2241">
            <v>0</v>
          </cell>
          <cell r="O2241">
            <v>0</v>
          </cell>
          <cell r="P2241">
            <v>0</v>
          </cell>
          <cell r="Q2241">
            <v>0</v>
          </cell>
          <cell r="R2241">
            <v>0</v>
          </cell>
          <cell r="S2241" t="str">
            <v>D</v>
          </cell>
        </row>
        <row r="2242">
          <cell r="E2242">
            <v>2377</v>
          </cell>
          <cell r="F2242" t="str">
            <v>CHB001</v>
          </cell>
          <cell r="G2242" t="str">
            <v>CHB001</v>
          </cell>
          <cell r="H2242">
            <v>35.959499999999998</v>
          </cell>
          <cell r="I2242">
            <v>139.8733</v>
          </cell>
          <cell r="J2242" t="str">
            <v>--CD</v>
          </cell>
          <cell r="K2242" t="str">
            <v>CD</v>
          </cell>
          <cell r="L2242">
            <v>0</v>
          </cell>
          <cell r="M2242">
            <v>0</v>
          </cell>
          <cell r="N2242">
            <v>0</v>
          </cell>
          <cell r="O2242">
            <v>0</v>
          </cell>
          <cell r="P2242">
            <v>0</v>
          </cell>
          <cell r="Q2242">
            <v>0</v>
          </cell>
          <cell r="R2242">
            <v>0</v>
          </cell>
          <cell r="S2242" t="str">
            <v>D</v>
          </cell>
        </row>
        <row r="2243">
          <cell r="E2243">
            <v>2378</v>
          </cell>
          <cell r="F2243" t="str">
            <v>CHB002</v>
          </cell>
          <cell r="G2243" t="str">
            <v>CHB002</v>
          </cell>
          <cell r="H2243">
            <v>35.786799999999999</v>
          </cell>
          <cell r="I2243">
            <v>139.90309999999999</v>
          </cell>
          <cell r="J2243" t="str">
            <v>--CD</v>
          </cell>
          <cell r="K2243" t="str">
            <v>CD</v>
          </cell>
          <cell r="L2243">
            <v>0</v>
          </cell>
          <cell r="M2243">
            <v>0</v>
          </cell>
          <cell r="N2243">
            <v>0</v>
          </cell>
          <cell r="O2243">
            <v>0</v>
          </cell>
          <cell r="P2243">
            <v>0</v>
          </cell>
          <cell r="Q2243">
            <v>0</v>
          </cell>
          <cell r="R2243">
            <v>0</v>
          </cell>
          <cell r="S2243" t="str">
            <v>D</v>
          </cell>
        </row>
        <row r="2244">
          <cell r="E2244">
            <v>2379</v>
          </cell>
          <cell r="F2244" t="str">
            <v>CHB003</v>
          </cell>
          <cell r="G2244" t="str">
            <v>CHB003</v>
          </cell>
          <cell r="H2244">
            <v>35.7943</v>
          </cell>
          <cell r="I2244">
            <v>140.0564</v>
          </cell>
          <cell r="J2244" t="str">
            <v>--CD</v>
          </cell>
          <cell r="K2244" t="str">
            <v>CD</v>
          </cell>
          <cell r="L2244">
            <v>0</v>
          </cell>
          <cell r="M2244">
            <v>0</v>
          </cell>
          <cell r="N2244">
            <v>0</v>
          </cell>
          <cell r="O2244">
            <v>0</v>
          </cell>
          <cell r="P2244">
            <v>0</v>
          </cell>
          <cell r="Q2244">
            <v>0</v>
          </cell>
          <cell r="R2244">
            <v>0</v>
          </cell>
          <cell r="S2244" t="str">
            <v>D</v>
          </cell>
        </row>
        <row r="2245">
          <cell r="E2245">
            <v>2380</v>
          </cell>
          <cell r="F2245" t="str">
            <v>CHB004</v>
          </cell>
          <cell r="G2245" t="str">
            <v>CHB004</v>
          </cell>
          <cell r="H2245">
            <v>35.900700000000001</v>
          </cell>
          <cell r="I2245">
            <v>140.4905</v>
          </cell>
          <cell r="J2245" t="str">
            <v>--CD</v>
          </cell>
          <cell r="K2245" t="str">
            <v>CD</v>
          </cell>
          <cell r="L2245">
            <v>0</v>
          </cell>
          <cell r="M2245">
            <v>0</v>
          </cell>
          <cell r="N2245">
            <v>0</v>
          </cell>
          <cell r="O2245">
            <v>0</v>
          </cell>
          <cell r="P2245">
            <v>0</v>
          </cell>
          <cell r="Q2245">
            <v>0</v>
          </cell>
          <cell r="R2245">
            <v>0</v>
          </cell>
          <cell r="S2245" t="str">
            <v>D</v>
          </cell>
        </row>
        <row r="2246">
          <cell r="E2246">
            <v>2381</v>
          </cell>
          <cell r="F2246" t="str">
            <v>CHB005</v>
          </cell>
          <cell r="G2246" t="str">
            <v>CHB005</v>
          </cell>
          <cell r="H2246">
            <v>35.735799999999998</v>
          </cell>
          <cell r="I2246">
            <v>140.83000000000001</v>
          </cell>
          <cell r="J2246" t="str">
            <v>--CD</v>
          </cell>
          <cell r="K2246" t="str">
            <v>CD</v>
          </cell>
          <cell r="L2246">
            <v>0</v>
          </cell>
          <cell r="M2246">
            <v>0</v>
          </cell>
          <cell r="N2246">
            <v>0</v>
          </cell>
          <cell r="O2246">
            <v>0</v>
          </cell>
          <cell r="P2246">
            <v>0</v>
          </cell>
          <cell r="Q2246">
            <v>0</v>
          </cell>
          <cell r="R2246">
            <v>0</v>
          </cell>
          <cell r="S2246" t="str">
            <v>C</v>
          </cell>
        </row>
        <row r="2247">
          <cell r="E2247">
            <v>2382</v>
          </cell>
          <cell r="F2247" t="str">
            <v>CHB006</v>
          </cell>
          <cell r="G2247" t="str">
            <v>CHB006</v>
          </cell>
          <cell r="H2247">
            <v>35.780099999999997</v>
          </cell>
          <cell r="I2247">
            <v>140.30670000000001</v>
          </cell>
          <cell r="J2247" t="str">
            <v>--CD</v>
          </cell>
          <cell r="K2247" t="str">
            <v>CD</v>
          </cell>
          <cell r="L2247">
            <v>0</v>
          </cell>
          <cell r="M2247">
            <v>0</v>
          </cell>
          <cell r="N2247">
            <v>0</v>
          </cell>
          <cell r="O2247">
            <v>0</v>
          </cell>
          <cell r="P2247">
            <v>0</v>
          </cell>
          <cell r="Q2247">
            <v>0</v>
          </cell>
          <cell r="R2247">
            <v>0</v>
          </cell>
          <cell r="S2247" t="str">
            <v>D</v>
          </cell>
        </row>
        <row r="2248">
          <cell r="E2248">
            <v>2383</v>
          </cell>
          <cell r="F2248" t="str">
            <v>CHB007</v>
          </cell>
          <cell r="G2248" t="str">
            <v>CHB007</v>
          </cell>
          <cell r="H2248">
            <v>35.723399999999998</v>
          </cell>
          <cell r="I2248">
            <v>140.22669999999999</v>
          </cell>
          <cell r="J2248" t="str">
            <v>--CD</v>
          </cell>
          <cell r="K2248" t="str">
            <v>CD</v>
          </cell>
          <cell r="L2248">
            <v>0</v>
          </cell>
          <cell r="M2248">
            <v>0</v>
          </cell>
          <cell r="N2248">
            <v>0</v>
          </cell>
          <cell r="O2248">
            <v>0</v>
          </cell>
          <cell r="P2248">
            <v>0</v>
          </cell>
          <cell r="Q2248">
            <v>0</v>
          </cell>
          <cell r="R2248">
            <v>0</v>
          </cell>
          <cell r="S2248" t="str">
            <v>D</v>
          </cell>
        </row>
        <row r="2249">
          <cell r="E2249">
            <v>2384</v>
          </cell>
          <cell r="F2249" t="str">
            <v>CHB008</v>
          </cell>
          <cell r="G2249" t="str">
            <v>CHB008</v>
          </cell>
          <cell r="H2249">
            <v>35.653700000000001</v>
          </cell>
          <cell r="I2249">
            <v>139.9023</v>
          </cell>
          <cell r="J2249" t="str">
            <v>--E</v>
          </cell>
          <cell r="K2249" t="str">
            <v>E</v>
          </cell>
          <cell r="L2249">
            <v>0</v>
          </cell>
          <cell r="M2249">
            <v>0</v>
          </cell>
          <cell r="N2249">
            <v>0</v>
          </cell>
          <cell r="O2249">
            <v>0</v>
          </cell>
          <cell r="P2249">
            <v>0</v>
          </cell>
          <cell r="Q2249">
            <v>0</v>
          </cell>
          <cell r="R2249">
            <v>0</v>
          </cell>
          <cell r="S2249" t="str">
            <v>E</v>
          </cell>
        </row>
        <row r="2250">
          <cell r="E2250">
            <v>2385</v>
          </cell>
          <cell r="F2250" t="str">
            <v>CHB009</v>
          </cell>
          <cell r="G2250" t="str">
            <v>CHB009</v>
          </cell>
          <cell r="H2250">
            <v>35.608199999999997</v>
          </cell>
          <cell r="I2250">
            <v>140.10220000000001</v>
          </cell>
          <cell r="J2250" t="str">
            <v>--E</v>
          </cell>
          <cell r="K2250" t="str">
            <v>E</v>
          </cell>
          <cell r="L2250">
            <v>0</v>
          </cell>
          <cell r="M2250">
            <v>0</v>
          </cell>
          <cell r="N2250">
            <v>0</v>
          </cell>
          <cell r="O2250">
            <v>0</v>
          </cell>
          <cell r="P2250">
            <v>0</v>
          </cell>
          <cell r="Q2250">
            <v>0</v>
          </cell>
          <cell r="R2250">
            <v>0</v>
          </cell>
          <cell r="S2250" t="str">
            <v>E</v>
          </cell>
        </row>
        <row r="2251">
          <cell r="E2251">
            <v>2386</v>
          </cell>
          <cell r="F2251" t="str">
            <v>CHB010</v>
          </cell>
          <cell r="G2251" t="str">
            <v>CHB010</v>
          </cell>
          <cell r="H2251">
            <v>35.707700000000003</v>
          </cell>
          <cell r="I2251">
            <v>140.56800000000001</v>
          </cell>
          <cell r="J2251" t="str">
            <v>--CD</v>
          </cell>
          <cell r="K2251" t="str">
            <v>CD</v>
          </cell>
          <cell r="L2251">
            <v>0</v>
          </cell>
          <cell r="M2251">
            <v>0</v>
          </cell>
          <cell r="N2251">
            <v>0</v>
          </cell>
          <cell r="O2251">
            <v>0</v>
          </cell>
          <cell r="P2251">
            <v>0</v>
          </cell>
          <cell r="Q2251">
            <v>0</v>
          </cell>
          <cell r="R2251">
            <v>0</v>
          </cell>
          <cell r="S2251" t="str">
            <v>D</v>
          </cell>
        </row>
        <row r="2252">
          <cell r="E2252">
            <v>2387</v>
          </cell>
          <cell r="F2252" t="str">
            <v>CHB011</v>
          </cell>
          <cell r="G2252" t="str">
            <v>CHB011</v>
          </cell>
          <cell r="H2252">
            <v>35.6021</v>
          </cell>
          <cell r="I2252">
            <v>140.50139999999999</v>
          </cell>
          <cell r="J2252" t="str">
            <v>--CD</v>
          </cell>
          <cell r="K2252" t="str">
            <v>CD</v>
          </cell>
          <cell r="L2252">
            <v>0</v>
          </cell>
          <cell r="M2252">
            <v>0</v>
          </cell>
          <cell r="N2252">
            <v>0</v>
          </cell>
          <cell r="O2252">
            <v>0</v>
          </cell>
          <cell r="P2252">
            <v>0</v>
          </cell>
          <cell r="Q2252">
            <v>0</v>
          </cell>
          <cell r="R2252">
            <v>0</v>
          </cell>
          <cell r="S2252" t="str">
            <v>D</v>
          </cell>
        </row>
        <row r="2253">
          <cell r="E2253">
            <v>2388</v>
          </cell>
          <cell r="F2253" t="str">
            <v>CHB012</v>
          </cell>
          <cell r="G2253" t="str">
            <v>CHB012</v>
          </cell>
          <cell r="H2253">
            <v>35.572699999999998</v>
          </cell>
          <cell r="I2253">
            <v>140.33330000000001</v>
          </cell>
          <cell r="J2253" t="str">
            <v>--CD</v>
          </cell>
          <cell r="K2253" t="str">
            <v>CD</v>
          </cell>
          <cell r="L2253">
            <v>0</v>
          </cell>
          <cell r="M2253">
            <v>0</v>
          </cell>
          <cell r="N2253">
            <v>0</v>
          </cell>
          <cell r="O2253">
            <v>0</v>
          </cell>
          <cell r="P2253">
            <v>0</v>
          </cell>
          <cell r="Q2253">
            <v>0</v>
          </cell>
          <cell r="R2253">
            <v>0</v>
          </cell>
          <cell r="S2253" t="str">
            <v>D</v>
          </cell>
        </row>
        <row r="2254">
          <cell r="E2254">
            <v>2389</v>
          </cell>
          <cell r="F2254" t="str">
            <v>CHB013</v>
          </cell>
          <cell r="G2254" t="str">
            <v>CHB013</v>
          </cell>
          <cell r="H2254">
            <v>35.432699999999997</v>
          </cell>
          <cell r="I2254">
            <v>140.29050000000001</v>
          </cell>
          <cell r="J2254" t="str">
            <v>--CD</v>
          </cell>
          <cell r="K2254" t="str">
            <v>CD</v>
          </cell>
          <cell r="L2254">
            <v>0</v>
          </cell>
          <cell r="M2254">
            <v>0</v>
          </cell>
          <cell r="N2254">
            <v>0</v>
          </cell>
          <cell r="O2254">
            <v>0</v>
          </cell>
          <cell r="P2254">
            <v>0</v>
          </cell>
          <cell r="Q2254">
            <v>0</v>
          </cell>
          <cell r="R2254">
            <v>0</v>
          </cell>
          <cell r="S2254" t="str">
            <v>D</v>
          </cell>
        </row>
        <row r="2255">
          <cell r="E2255">
            <v>2390</v>
          </cell>
          <cell r="F2255" t="str">
            <v>CHB014</v>
          </cell>
          <cell r="G2255" t="str">
            <v>CHB014</v>
          </cell>
          <cell r="H2255">
            <v>35.476900000000001</v>
          </cell>
          <cell r="I2255">
            <v>140.0489</v>
          </cell>
          <cell r="J2255" t="str">
            <v>--E</v>
          </cell>
          <cell r="K2255" t="str">
            <v>E</v>
          </cell>
          <cell r="L2255">
            <v>0</v>
          </cell>
          <cell r="M2255">
            <v>0</v>
          </cell>
          <cell r="N2255">
            <v>0</v>
          </cell>
          <cell r="O2255">
            <v>0</v>
          </cell>
          <cell r="P2255">
            <v>0</v>
          </cell>
          <cell r="Q2255">
            <v>0</v>
          </cell>
          <cell r="R2255">
            <v>0</v>
          </cell>
          <cell r="S2255" t="str">
            <v>E</v>
          </cell>
        </row>
        <row r="2256">
          <cell r="E2256">
            <v>2391</v>
          </cell>
          <cell r="F2256" t="str">
            <v>CHB015</v>
          </cell>
          <cell r="G2256" t="str">
            <v>CHB015</v>
          </cell>
          <cell r="H2256">
            <v>35.373800000000003</v>
          </cell>
          <cell r="I2256">
            <v>139.91589999999999</v>
          </cell>
          <cell r="J2256" t="str">
            <v>--E</v>
          </cell>
          <cell r="K2256" t="str">
            <v>E</v>
          </cell>
          <cell r="L2256">
            <v>0</v>
          </cell>
          <cell r="M2256">
            <v>0</v>
          </cell>
          <cell r="N2256">
            <v>0</v>
          </cell>
          <cell r="O2256">
            <v>0</v>
          </cell>
          <cell r="P2256">
            <v>0</v>
          </cell>
          <cell r="Q2256">
            <v>0</v>
          </cell>
          <cell r="R2256">
            <v>0</v>
          </cell>
          <cell r="S2256" t="str">
            <v>E</v>
          </cell>
        </row>
        <row r="2257">
          <cell r="E2257">
            <v>2392</v>
          </cell>
          <cell r="F2257" t="str">
            <v>CHB016</v>
          </cell>
          <cell r="G2257" t="str">
            <v>CHB016</v>
          </cell>
          <cell r="H2257">
            <v>35.299900000000001</v>
          </cell>
          <cell r="I2257">
            <v>140.38669999999999</v>
          </cell>
          <cell r="J2257" t="str">
            <v>--E</v>
          </cell>
          <cell r="K2257" t="str">
            <v>E</v>
          </cell>
          <cell r="L2257">
            <v>0</v>
          </cell>
          <cell r="M2257">
            <v>0</v>
          </cell>
          <cell r="N2257">
            <v>0</v>
          </cell>
          <cell r="O2257">
            <v>0</v>
          </cell>
          <cell r="P2257">
            <v>0</v>
          </cell>
          <cell r="Q2257">
            <v>0</v>
          </cell>
          <cell r="R2257">
            <v>0</v>
          </cell>
          <cell r="S2257" t="str">
            <v>E</v>
          </cell>
        </row>
        <row r="2258">
          <cell r="E2258">
            <v>2393</v>
          </cell>
          <cell r="F2258" t="str">
            <v>CHB017</v>
          </cell>
          <cell r="G2258" t="str">
            <v>CHB017</v>
          </cell>
          <cell r="H2258">
            <v>35.2988</v>
          </cell>
          <cell r="I2258">
            <v>140.07550000000001</v>
          </cell>
          <cell r="J2258" t="str">
            <v>--CD</v>
          </cell>
          <cell r="K2258" t="str">
            <v>CD</v>
          </cell>
          <cell r="L2258">
            <v>0</v>
          </cell>
          <cell r="M2258">
            <v>0</v>
          </cell>
          <cell r="N2258">
            <v>0</v>
          </cell>
          <cell r="O2258">
            <v>0</v>
          </cell>
          <cell r="P2258">
            <v>0</v>
          </cell>
          <cell r="Q2258">
            <v>0</v>
          </cell>
          <cell r="R2258">
            <v>0</v>
          </cell>
          <cell r="S2258" t="str">
            <v>D</v>
          </cell>
        </row>
        <row r="2259">
          <cell r="E2259">
            <v>2394</v>
          </cell>
          <cell r="F2259" t="str">
            <v>CHB019</v>
          </cell>
          <cell r="G2259" t="str">
            <v>CHB019</v>
          </cell>
          <cell r="H2259">
            <v>35.110500000000002</v>
          </cell>
          <cell r="I2259">
            <v>139.83510000000001</v>
          </cell>
          <cell r="J2259" t="str">
            <v>--E</v>
          </cell>
          <cell r="K2259" t="str">
            <v>E</v>
          </cell>
          <cell r="L2259">
            <v>0</v>
          </cell>
          <cell r="M2259">
            <v>0</v>
          </cell>
          <cell r="N2259">
            <v>0</v>
          </cell>
          <cell r="O2259">
            <v>0</v>
          </cell>
          <cell r="P2259">
            <v>0</v>
          </cell>
          <cell r="Q2259">
            <v>0</v>
          </cell>
          <cell r="R2259">
            <v>0</v>
          </cell>
          <cell r="S2259" t="str">
            <v>E</v>
          </cell>
        </row>
        <row r="2260">
          <cell r="E2260">
            <v>2395</v>
          </cell>
          <cell r="F2260" t="str">
            <v>CHB022</v>
          </cell>
          <cell r="G2260" t="str">
            <v>CHB022</v>
          </cell>
          <cell r="H2260">
            <v>35.308300000000003</v>
          </cell>
          <cell r="I2260">
            <v>139.85980000000001</v>
          </cell>
          <cell r="J2260" t="str">
            <v>--CD</v>
          </cell>
          <cell r="K2260" t="str">
            <v>CD</v>
          </cell>
          <cell r="L2260">
            <v>0</v>
          </cell>
          <cell r="M2260">
            <v>0</v>
          </cell>
          <cell r="N2260">
            <v>0</v>
          </cell>
          <cell r="O2260">
            <v>0</v>
          </cell>
          <cell r="P2260">
            <v>0</v>
          </cell>
          <cell r="Q2260">
            <v>0</v>
          </cell>
          <cell r="R2260">
            <v>0</v>
          </cell>
          <cell r="S2260" t="str">
            <v>D</v>
          </cell>
        </row>
        <row r="2261">
          <cell r="E2261">
            <v>2396</v>
          </cell>
          <cell r="F2261" t="str">
            <v>CHB024</v>
          </cell>
          <cell r="G2261" t="str">
            <v>CHB024</v>
          </cell>
          <cell r="H2261">
            <v>35.633499999999998</v>
          </cell>
          <cell r="I2261">
            <v>140.07839999999999</v>
          </cell>
          <cell r="J2261" t="str">
            <v>--CD</v>
          </cell>
          <cell r="K2261" t="str">
            <v>CD</v>
          </cell>
          <cell r="L2261">
            <v>0</v>
          </cell>
          <cell r="M2261">
            <v>0</v>
          </cell>
          <cell r="N2261">
            <v>0</v>
          </cell>
          <cell r="O2261">
            <v>0</v>
          </cell>
          <cell r="P2261">
            <v>0</v>
          </cell>
          <cell r="Q2261">
            <v>0</v>
          </cell>
          <cell r="R2261">
            <v>0</v>
          </cell>
          <cell r="S2261" t="str">
            <v>D</v>
          </cell>
        </row>
        <row r="2262">
          <cell r="E2262">
            <v>2397</v>
          </cell>
          <cell r="F2262" t="str">
            <v>CHB026</v>
          </cell>
          <cell r="G2262" t="str">
            <v>CHB026</v>
          </cell>
          <cell r="H2262">
            <v>35.3872</v>
          </cell>
          <cell r="I2262">
            <v>140.23699999999999</v>
          </cell>
          <cell r="J2262" t="str">
            <v>---</v>
          </cell>
          <cell r="K2262" t="str">
            <v>-</v>
          </cell>
          <cell r="L2262">
            <v>0</v>
          </cell>
          <cell r="M2262">
            <v>0</v>
          </cell>
          <cell r="N2262">
            <v>0</v>
          </cell>
          <cell r="O2262">
            <v>0</v>
          </cell>
          <cell r="P2262">
            <v>0</v>
          </cell>
          <cell r="Q2262">
            <v>0</v>
          </cell>
          <cell r="R2262">
            <v>0</v>
          </cell>
          <cell r="S2262" t="str">
            <v>D</v>
          </cell>
        </row>
        <row r="2263">
          <cell r="E2263">
            <v>2398</v>
          </cell>
          <cell r="F2263" t="str">
            <v>CHB028</v>
          </cell>
          <cell r="G2263" t="str">
            <v>CHB028</v>
          </cell>
          <cell r="H2263">
            <v>35.765999999999998</v>
          </cell>
          <cell r="I2263">
            <v>139.9665</v>
          </cell>
          <cell r="J2263" t="str">
            <v>---</v>
          </cell>
          <cell r="K2263" t="str">
            <v>-</v>
          </cell>
          <cell r="L2263">
            <v>0</v>
          </cell>
          <cell r="M2263">
            <v>0</v>
          </cell>
          <cell r="N2263">
            <v>0</v>
          </cell>
          <cell r="O2263">
            <v>0</v>
          </cell>
          <cell r="P2263">
            <v>0</v>
          </cell>
          <cell r="Q2263">
            <v>0</v>
          </cell>
          <cell r="R2263">
            <v>0</v>
          </cell>
          <cell r="S2263" t="str">
            <v>D</v>
          </cell>
        </row>
        <row r="2264">
          <cell r="E2264">
            <v>2399</v>
          </cell>
          <cell r="F2264" t="str">
            <v>CHB029</v>
          </cell>
          <cell r="G2264" t="str">
            <v>CHB029</v>
          </cell>
          <cell r="H2264">
            <v>35.694699999999997</v>
          </cell>
          <cell r="I2264">
            <v>139.91759999999999</v>
          </cell>
          <cell r="J2264" t="str">
            <v>---</v>
          </cell>
          <cell r="K2264" t="str">
            <v>-</v>
          </cell>
          <cell r="L2264">
            <v>0</v>
          </cell>
          <cell r="M2264">
            <v>0</v>
          </cell>
          <cell r="N2264">
            <v>0</v>
          </cell>
          <cell r="O2264">
            <v>0</v>
          </cell>
          <cell r="P2264">
            <v>0</v>
          </cell>
          <cell r="Q2264">
            <v>0</v>
          </cell>
          <cell r="R2264">
            <v>0</v>
          </cell>
          <cell r="S2264" t="str">
            <v>D</v>
          </cell>
        </row>
        <row r="2265">
          <cell r="E2265">
            <v>2400</v>
          </cell>
          <cell r="F2265" t="str">
            <v>CHBH04</v>
          </cell>
          <cell r="G2265" t="str">
            <v>CHBH04</v>
          </cell>
          <cell r="H2265">
            <v>35.793399999999998</v>
          </cell>
          <cell r="I2265">
            <v>140.02379999999999</v>
          </cell>
          <cell r="J2265" t="str">
            <v>---</v>
          </cell>
          <cell r="K2265" t="str">
            <v>-</v>
          </cell>
          <cell r="L2265">
            <v>0</v>
          </cell>
          <cell r="M2265">
            <v>0</v>
          </cell>
          <cell r="N2265">
            <v>0</v>
          </cell>
          <cell r="O2265">
            <v>0</v>
          </cell>
          <cell r="P2265">
            <v>0</v>
          </cell>
          <cell r="Q2265">
            <v>0</v>
          </cell>
          <cell r="R2265">
            <v>0</v>
          </cell>
          <cell r="S2265" t="str">
            <v>D</v>
          </cell>
        </row>
        <row r="2266">
          <cell r="E2266">
            <v>2401</v>
          </cell>
          <cell r="F2266" t="str">
            <v>CHBH10</v>
          </cell>
          <cell r="G2266" t="str">
            <v>CHBH10</v>
          </cell>
          <cell r="H2266">
            <v>35.542499999999997</v>
          </cell>
          <cell r="I2266">
            <v>140.245</v>
          </cell>
          <cell r="J2266" t="str">
            <v>---</v>
          </cell>
          <cell r="K2266" t="str">
            <v>-</v>
          </cell>
          <cell r="L2266">
            <v>0</v>
          </cell>
          <cell r="M2266">
            <v>0</v>
          </cell>
          <cell r="N2266">
            <v>0</v>
          </cell>
          <cell r="O2266">
            <v>0</v>
          </cell>
          <cell r="P2266">
            <v>0</v>
          </cell>
          <cell r="Q2266">
            <v>0</v>
          </cell>
          <cell r="R2266">
            <v>0</v>
          </cell>
          <cell r="S2266" t="str">
            <v>D</v>
          </cell>
        </row>
        <row r="2267">
          <cell r="E2267">
            <v>2402</v>
          </cell>
          <cell r="F2267" t="str">
            <v>CHBH11</v>
          </cell>
          <cell r="G2267" t="str">
            <v>CHBH11</v>
          </cell>
          <cell r="H2267">
            <v>35.2834</v>
          </cell>
          <cell r="I2267">
            <v>140.15620000000001</v>
          </cell>
          <cell r="J2267" t="str">
            <v>---</v>
          </cell>
          <cell r="K2267" t="str">
            <v>-</v>
          </cell>
          <cell r="L2267">
            <v>0</v>
          </cell>
          <cell r="M2267">
            <v>0</v>
          </cell>
          <cell r="N2267">
            <v>0</v>
          </cell>
          <cell r="O2267">
            <v>0</v>
          </cell>
          <cell r="P2267">
            <v>0</v>
          </cell>
          <cell r="Q2267">
            <v>0</v>
          </cell>
          <cell r="R2267">
            <v>0</v>
          </cell>
          <cell r="S2267" t="str">
            <v>C</v>
          </cell>
        </row>
        <row r="2268">
          <cell r="E2268">
            <v>2403</v>
          </cell>
          <cell r="F2268" t="str">
            <v>CHBH13</v>
          </cell>
          <cell r="G2268" t="str">
            <v>CHBH13</v>
          </cell>
          <cell r="H2268">
            <v>35.827500000000001</v>
          </cell>
          <cell r="I2268">
            <v>140.3013</v>
          </cell>
          <cell r="J2268" t="str">
            <v>---</v>
          </cell>
          <cell r="K2268" t="str">
            <v>-</v>
          </cell>
          <cell r="L2268">
            <v>0</v>
          </cell>
          <cell r="M2268">
            <v>0</v>
          </cell>
          <cell r="N2268">
            <v>0</v>
          </cell>
          <cell r="O2268">
            <v>0</v>
          </cell>
          <cell r="P2268">
            <v>0</v>
          </cell>
          <cell r="Q2268">
            <v>0</v>
          </cell>
          <cell r="R2268">
            <v>0</v>
          </cell>
          <cell r="S2268" t="str">
            <v>D</v>
          </cell>
        </row>
        <row r="2269">
          <cell r="E2269">
            <v>2404</v>
          </cell>
          <cell r="F2269" t="str">
            <v>CHBH14</v>
          </cell>
          <cell r="G2269" t="str">
            <v>CHBH14</v>
          </cell>
          <cell r="H2269">
            <v>35.730899999999998</v>
          </cell>
          <cell r="I2269">
            <v>140.8263</v>
          </cell>
          <cell r="J2269" t="str">
            <v>---</v>
          </cell>
          <cell r="K2269" t="str">
            <v>-</v>
          </cell>
          <cell r="L2269">
            <v>0</v>
          </cell>
          <cell r="M2269">
            <v>0</v>
          </cell>
          <cell r="N2269">
            <v>0</v>
          </cell>
          <cell r="O2269">
            <v>0</v>
          </cell>
          <cell r="P2269">
            <v>0</v>
          </cell>
          <cell r="Q2269">
            <v>0</v>
          </cell>
          <cell r="R2269">
            <v>0</v>
          </cell>
          <cell r="S2269" t="str">
            <v>D</v>
          </cell>
        </row>
        <row r="2270">
          <cell r="E2270">
            <v>2405</v>
          </cell>
          <cell r="F2270" t="str">
            <v>CHBH16</v>
          </cell>
          <cell r="G2270" t="str">
            <v>CHBH16</v>
          </cell>
          <cell r="H2270">
            <v>35.135100000000001</v>
          </cell>
          <cell r="I2270">
            <v>139.96809999999999</v>
          </cell>
          <cell r="J2270" t="str">
            <v>---</v>
          </cell>
          <cell r="K2270" t="str">
            <v>-</v>
          </cell>
          <cell r="L2270">
            <v>0</v>
          </cell>
          <cell r="M2270">
            <v>0</v>
          </cell>
          <cell r="N2270">
            <v>0</v>
          </cell>
          <cell r="O2270">
            <v>0</v>
          </cell>
          <cell r="P2270">
            <v>0</v>
          </cell>
          <cell r="Q2270">
            <v>0</v>
          </cell>
          <cell r="R2270">
            <v>0</v>
          </cell>
          <cell r="S2270" t="str">
            <v>C</v>
          </cell>
        </row>
        <row r="2271">
          <cell r="E2271">
            <v>2406</v>
          </cell>
          <cell r="F2271" t="str">
            <v>CHBH19</v>
          </cell>
          <cell r="G2271" t="str">
            <v>CHBH19</v>
          </cell>
          <cell r="H2271">
            <v>35.591099999999997</v>
          </cell>
          <cell r="I2271">
            <v>140.51400000000001</v>
          </cell>
          <cell r="J2271" t="str">
            <v>---</v>
          </cell>
          <cell r="K2271" t="str">
            <v>-</v>
          </cell>
          <cell r="L2271">
            <v>0</v>
          </cell>
          <cell r="M2271">
            <v>0</v>
          </cell>
          <cell r="N2271">
            <v>0</v>
          </cell>
          <cell r="O2271">
            <v>0</v>
          </cell>
          <cell r="P2271">
            <v>0</v>
          </cell>
          <cell r="Q2271">
            <v>0</v>
          </cell>
          <cell r="R2271">
            <v>0</v>
          </cell>
          <cell r="S2271" t="str">
            <v>D</v>
          </cell>
        </row>
        <row r="2272">
          <cell r="E2272">
            <v>2407</v>
          </cell>
          <cell r="F2272" t="str">
            <v>FKI001</v>
          </cell>
          <cell r="G2272" t="str">
            <v>FKI001</v>
          </cell>
          <cell r="H2272">
            <v>36.216099999999997</v>
          </cell>
          <cell r="I2272">
            <v>136.15710000000001</v>
          </cell>
          <cell r="J2272" t="str">
            <v>--B</v>
          </cell>
          <cell r="K2272" t="str">
            <v>B</v>
          </cell>
          <cell r="L2272">
            <v>0</v>
          </cell>
          <cell r="M2272">
            <v>0</v>
          </cell>
          <cell r="N2272">
            <v>0</v>
          </cell>
          <cell r="O2272">
            <v>0</v>
          </cell>
          <cell r="P2272">
            <v>0</v>
          </cell>
          <cell r="Q2272">
            <v>0</v>
          </cell>
          <cell r="R2272">
            <v>0</v>
          </cell>
          <cell r="S2272" t="str">
            <v>C</v>
          </cell>
        </row>
        <row r="2273">
          <cell r="E2273">
            <v>2408</v>
          </cell>
          <cell r="F2273" t="str">
            <v>FKI003</v>
          </cell>
          <cell r="G2273" t="str">
            <v>FKI003</v>
          </cell>
          <cell r="H2273">
            <v>36.044400000000003</v>
          </cell>
          <cell r="I2273">
            <v>136.22790000000001</v>
          </cell>
          <cell r="J2273" t="str">
            <v>--E</v>
          </cell>
          <cell r="K2273" t="str">
            <v>E</v>
          </cell>
          <cell r="L2273">
            <v>0</v>
          </cell>
          <cell r="M2273">
            <v>0</v>
          </cell>
          <cell r="N2273">
            <v>0</v>
          </cell>
          <cell r="O2273">
            <v>0</v>
          </cell>
          <cell r="P2273">
            <v>0</v>
          </cell>
          <cell r="Q2273">
            <v>0</v>
          </cell>
          <cell r="R2273">
            <v>0</v>
          </cell>
          <cell r="S2273" t="str">
            <v>E</v>
          </cell>
        </row>
        <row r="2274">
          <cell r="E2274">
            <v>2409</v>
          </cell>
          <cell r="F2274" t="str">
            <v>FKI004</v>
          </cell>
          <cell r="G2274" t="str">
            <v>FKI004</v>
          </cell>
          <cell r="H2274">
            <v>35.978900000000003</v>
          </cell>
          <cell r="I2274">
            <v>136.48650000000001</v>
          </cell>
          <cell r="J2274" t="str">
            <v>--CD</v>
          </cell>
          <cell r="K2274" t="str">
            <v>CD</v>
          </cell>
          <cell r="L2274">
            <v>0</v>
          </cell>
          <cell r="M2274">
            <v>0</v>
          </cell>
          <cell r="N2274">
            <v>0</v>
          </cell>
          <cell r="O2274">
            <v>0</v>
          </cell>
          <cell r="P2274">
            <v>0</v>
          </cell>
          <cell r="Q2274">
            <v>0</v>
          </cell>
          <cell r="R2274">
            <v>0</v>
          </cell>
          <cell r="S2274" t="str">
            <v>C</v>
          </cell>
        </row>
        <row r="2275">
          <cell r="E2275">
            <v>2410</v>
          </cell>
          <cell r="F2275" t="str">
            <v>FKI011</v>
          </cell>
          <cell r="G2275" t="str">
            <v>FKI011</v>
          </cell>
          <cell r="H2275">
            <v>35.905299999999997</v>
          </cell>
          <cell r="I2275">
            <v>136.67060000000001</v>
          </cell>
          <cell r="J2275" t="str">
            <v>--B</v>
          </cell>
          <cell r="K2275" t="str">
            <v>B</v>
          </cell>
          <cell r="L2275">
            <v>0</v>
          </cell>
          <cell r="M2275">
            <v>0</v>
          </cell>
          <cell r="N2275">
            <v>0</v>
          </cell>
          <cell r="O2275">
            <v>0</v>
          </cell>
          <cell r="P2275">
            <v>0</v>
          </cell>
          <cell r="Q2275">
            <v>0</v>
          </cell>
          <cell r="R2275">
            <v>0</v>
          </cell>
          <cell r="S2275" t="str">
            <v>D</v>
          </cell>
        </row>
        <row r="2276">
          <cell r="E2276">
            <v>2411</v>
          </cell>
          <cell r="F2276" t="str">
            <v>FKIH01</v>
          </cell>
          <cell r="G2276" t="str">
            <v>FKIH01</v>
          </cell>
          <cell r="H2276">
            <v>36.092399999999998</v>
          </cell>
          <cell r="I2276">
            <v>136.3646</v>
          </cell>
          <cell r="J2276" t="str">
            <v>---</v>
          </cell>
          <cell r="K2276" t="str">
            <v>-</v>
          </cell>
          <cell r="L2276">
            <v>0</v>
          </cell>
          <cell r="M2276">
            <v>0</v>
          </cell>
          <cell r="N2276">
            <v>0</v>
          </cell>
          <cell r="O2276">
            <v>0</v>
          </cell>
          <cell r="P2276">
            <v>0</v>
          </cell>
          <cell r="Q2276">
            <v>0</v>
          </cell>
          <cell r="R2276">
            <v>0</v>
          </cell>
          <cell r="S2276" t="str">
            <v>C</v>
          </cell>
        </row>
        <row r="2277">
          <cell r="E2277">
            <v>2412</v>
          </cell>
          <cell r="F2277" t="str">
            <v>FKIH03</v>
          </cell>
          <cell r="G2277" t="str">
            <v>FKIH03</v>
          </cell>
          <cell r="H2277">
            <v>35.938299999999998</v>
          </cell>
          <cell r="I2277">
            <v>136.70189999999999</v>
          </cell>
          <cell r="J2277" t="str">
            <v>---</v>
          </cell>
          <cell r="K2277" t="str">
            <v>-</v>
          </cell>
          <cell r="L2277">
            <v>0</v>
          </cell>
          <cell r="M2277">
            <v>0</v>
          </cell>
          <cell r="N2277">
            <v>0</v>
          </cell>
          <cell r="O2277">
            <v>0</v>
          </cell>
          <cell r="P2277">
            <v>0</v>
          </cell>
          <cell r="Q2277">
            <v>0</v>
          </cell>
          <cell r="R2277">
            <v>0</v>
          </cell>
          <cell r="S2277" t="str">
            <v>B</v>
          </cell>
        </row>
        <row r="2278">
          <cell r="E2278">
            <v>2413</v>
          </cell>
          <cell r="F2278" t="str">
            <v>FKS001</v>
          </cell>
          <cell r="G2278" t="str">
            <v>FKS001</v>
          </cell>
          <cell r="H2278">
            <v>37.794899999999998</v>
          </cell>
          <cell r="I2278">
            <v>140.9196</v>
          </cell>
          <cell r="J2278" t="str">
            <v>--B</v>
          </cell>
          <cell r="K2278" t="str">
            <v>B</v>
          </cell>
          <cell r="L2278">
            <v>0</v>
          </cell>
          <cell r="M2278">
            <v>0</v>
          </cell>
          <cell r="N2278">
            <v>0</v>
          </cell>
          <cell r="O2278">
            <v>0</v>
          </cell>
          <cell r="P2278">
            <v>0</v>
          </cell>
          <cell r="Q2278">
            <v>0</v>
          </cell>
          <cell r="R2278">
            <v>0</v>
          </cell>
          <cell r="S2278" t="str">
            <v>D</v>
          </cell>
        </row>
        <row r="2279">
          <cell r="E2279">
            <v>2414</v>
          </cell>
          <cell r="F2279" t="str">
            <v>FKS002</v>
          </cell>
          <cell r="G2279" t="str">
            <v>FKS002</v>
          </cell>
          <cell r="H2279">
            <v>37.844900000000003</v>
          </cell>
          <cell r="I2279">
            <v>140.60130000000001</v>
          </cell>
          <cell r="J2279" t="str">
            <v>--A</v>
          </cell>
          <cell r="K2279" t="str">
            <v>A</v>
          </cell>
          <cell r="L2279">
            <v>0</v>
          </cell>
          <cell r="M2279">
            <v>0</v>
          </cell>
          <cell r="N2279">
            <v>0</v>
          </cell>
          <cell r="O2279">
            <v>0</v>
          </cell>
          <cell r="P2279">
            <v>0</v>
          </cell>
          <cell r="Q2279">
            <v>0</v>
          </cell>
          <cell r="R2279">
            <v>0</v>
          </cell>
          <cell r="S2279" t="str">
            <v>C</v>
          </cell>
        </row>
        <row r="2280">
          <cell r="E2280">
            <v>2415</v>
          </cell>
          <cell r="F2280" t="str">
            <v>FKS003</v>
          </cell>
          <cell r="G2280" t="str">
            <v>FKS003</v>
          </cell>
          <cell r="H2280">
            <v>37.761299999999999</v>
          </cell>
          <cell r="I2280">
            <v>140.47989999999999</v>
          </cell>
          <cell r="J2280" t="str">
            <v>--CD</v>
          </cell>
          <cell r="K2280" t="str">
            <v>CD</v>
          </cell>
          <cell r="L2280">
            <v>0</v>
          </cell>
          <cell r="M2280">
            <v>0</v>
          </cell>
          <cell r="N2280">
            <v>0</v>
          </cell>
          <cell r="O2280">
            <v>0</v>
          </cell>
          <cell r="P2280">
            <v>0</v>
          </cell>
          <cell r="Q2280">
            <v>0</v>
          </cell>
          <cell r="R2280">
            <v>0</v>
          </cell>
          <cell r="S2280" t="str">
            <v>D</v>
          </cell>
        </row>
        <row r="2281">
          <cell r="E2281">
            <v>2416</v>
          </cell>
          <cell r="F2281" t="str">
            <v>FKS004</v>
          </cell>
          <cell r="G2281" t="str">
            <v>FKS004</v>
          </cell>
          <cell r="H2281">
            <v>37.679900000000004</v>
          </cell>
          <cell r="I2281">
            <v>140.7346</v>
          </cell>
          <cell r="J2281" t="str">
            <v>--A</v>
          </cell>
          <cell r="K2281" t="str">
            <v>A</v>
          </cell>
          <cell r="L2281">
            <v>0</v>
          </cell>
          <cell r="M2281">
            <v>0</v>
          </cell>
          <cell r="N2281">
            <v>0</v>
          </cell>
          <cell r="O2281">
            <v>0</v>
          </cell>
          <cell r="P2281">
            <v>0</v>
          </cell>
          <cell r="Q2281">
            <v>0</v>
          </cell>
          <cell r="R2281">
            <v>0</v>
          </cell>
          <cell r="S2281" t="str">
            <v>C</v>
          </cell>
        </row>
        <row r="2282">
          <cell r="E2282">
            <v>2417</v>
          </cell>
          <cell r="F2282" t="str">
            <v>FKS005</v>
          </cell>
          <cell r="G2282" t="str">
            <v>FKS005</v>
          </cell>
          <cell r="H2282">
            <v>37.638500000000001</v>
          </cell>
          <cell r="I2282">
            <v>140.98490000000001</v>
          </cell>
          <cell r="J2282" t="str">
            <v>--B</v>
          </cell>
          <cell r="K2282" t="str">
            <v>B</v>
          </cell>
          <cell r="L2282">
            <v>0</v>
          </cell>
          <cell r="M2282">
            <v>0</v>
          </cell>
          <cell r="N2282">
            <v>0</v>
          </cell>
          <cell r="O2282">
            <v>0</v>
          </cell>
          <cell r="P2282">
            <v>0</v>
          </cell>
          <cell r="Q2282">
            <v>0</v>
          </cell>
          <cell r="R2282">
            <v>0</v>
          </cell>
          <cell r="S2282" t="str">
            <v>C</v>
          </cell>
        </row>
        <row r="2283">
          <cell r="E2283">
            <v>2418</v>
          </cell>
          <cell r="F2283" t="str">
            <v>FKS006</v>
          </cell>
          <cell r="G2283" t="str">
            <v>FKS006</v>
          </cell>
          <cell r="H2283">
            <v>37.503100000000003</v>
          </cell>
          <cell r="I2283">
            <v>140.75880000000001</v>
          </cell>
          <cell r="J2283" t="str">
            <v>--B</v>
          </cell>
          <cell r="K2283" t="str">
            <v>B</v>
          </cell>
          <cell r="L2283">
            <v>0</v>
          </cell>
          <cell r="M2283">
            <v>0</v>
          </cell>
          <cell r="N2283">
            <v>0</v>
          </cell>
          <cell r="O2283">
            <v>0</v>
          </cell>
          <cell r="P2283">
            <v>0</v>
          </cell>
          <cell r="Q2283">
            <v>0</v>
          </cell>
          <cell r="R2283">
            <v>0</v>
          </cell>
          <cell r="S2283" t="str">
            <v>D</v>
          </cell>
        </row>
        <row r="2284">
          <cell r="E2284">
            <v>2419</v>
          </cell>
          <cell r="F2284" t="str">
            <v>FKS007</v>
          </cell>
          <cell r="G2284" t="str">
            <v>FKS007</v>
          </cell>
          <cell r="H2284">
            <v>37.406100000000002</v>
          </cell>
          <cell r="I2284">
            <v>140.9632</v>
          </cell>
          <cell r="J2284" t="str">
            <v>--B</v>
          </cell>
          <cell r="K2284" t="str">
            <v>B</v>
          </cell>
          <cell r="L2284">
            <v>0</v>
          </cell>
          <cell r="M2284">
            <v>0</v>
          </cell>
          <cell r="N2284">
            <v>0</v>
          </cell>
          <cell r="O2284">
            <v>0</v>
          </cell>
          <cell r="P2284">
            <v>0</v>
          </cell>
          <cell r="Q2284">
            <v>0</v>
          </cell>
          <cell r="R2284">
            <v>0</v>
          </cell>
          <cell r="S2284" t="str">
            <v>C</v>
          </cell>
        </row>
        <row r="2285">
          <cell r="E2285">
            <v>2420</v>
          </cell>
          <cell r="F2285" t="str">
            <v>FKS008</v>
          </cell>
          <cell r="G2285" t="str">
            <v>FKS008</v>
          </cell>
          <cell r="H2285">
            <v>37.436300000000003</v>
          </cell>
          <cell r="I2285">
            <v>140.5668</v>
          </cell>
          <cell r="J2285" t="str">
            <v>--B</v>
          </cell>
          <cell r="K2285" t="str">
            <v>B</v>
          </cell>
          <cell r="L2285">
            <v>0</v>
          </cell>
          <cell r="M2285">
            <v>0</v>
          </cell>
          <cell r="N2285">
            <v>0</v>
          </cell>
          <cell r="O2285">
            <v>0</v>
          </cell>
          <cell r="P2285">
            <v>0</v>
          </cell>
          <cell r="Q2285">
            <v>0</v>
          </cell>
          <cell r="R2285">
            <v>0</v>
          </cell>
          <cell r="S2285" t="str">
            <v>C</v>
          </cell>
        </row>
        <row r="2286">
          <cell r="E2286">
            <v>2421</v>
          </cell>
          <cell r="F2286" t="str">
            <v>FKS009</v>
          </cell>
          <cell r="G2286" t="str">
            <v>FKS009</v>
          </cell>
          <cell r="H2286">
            <v>37.277799999999999</v>
          </cell>
          <cell r="I2286">
            <v>140.63489999999999</v>
          </cell>
          <cell r="J2286" t="str">
            <v>--A</v>
          </cell>
          <cell r="K2286" t="str">
            <v>A</v>
          </cell>
          <cell r="L2286">
            <v>0</v>
          </cell>
          <cell r="M2286">
            <v>0</v>
          </cell>
          <cell r="N2286">
            <v>0</v>
          </cell>
          <cell r="O2286">
            <v>0</v>
          </cell>
          <cell r="P2286">
            <v>0</v>
          </cell>
          <cell r="Q2286">
            <v>0</v>
          </cell>
          <cell r="R2286">
            <v>0</v>
          </cell>
          <cell r="S2286" t="str">
            <v>C</v>
          </cell>
        </row>
        <row r="2287">
          <cell r="E2287">
            <v>2422</v>
          </cell>
          <cell r="F2287" t="str">
            <v>FKS010</v>
          </cell>
          <cell r="G2287" t="str">
            <v>FKS010</v>
          </cell>
          <cell r="H2287">
            <v>37.234200000000001</v>
          </cell>
          <cell r="I2287">
            <v>141.0016</v>
          </cell>
          <cell r="J2287" t="str">
            <v>--B</v>
          </cell>
          <cell r="K2287" t="str">
            <v>B</v>
          </cell>
          <cell r="L2287">
            <v>0</v>
          </cell>
          <cell r="M2287">
            <v>0</v>
          </cell>
          <cell r="N2287">
            <v>0</v>
          </cell>
          <cell r="O2287">
            <v>0</v>
          </cell>
          <cell r="P2287">
            <v>0</v>
          </cell>
          <cell r="Q2287">
            <v>0</v>
          </cell>
          <cell r="R2287">
            <v>0</v>
          </cell>
          <cell r="S2287" t="str">
            <v>C</v>
          </cell>
        </row>
        <row r="2288">
          <cell r="E2288">
            <v>2423</v>
          </cell>
          <cell r="F2288" t="str">
            <v>FKS011</v>
          </cell>
          <cell r="G2288" t="str">
            <v>FKS011</v>
          </cell>
          <cell r="H2288">
            <v>37.091099999999997</v>
          </cell>
          <cell r="I2288">
            <v>140.90350000000001</v>
          </cell>
          <cell r="J2288" t="str">
            <v>--B</v>
          </cell>
          <cell r="K2288" t="str">
            <v>B</v>
          </cell>
          <cell r="L2288">
            <v>0</v>
          </cell>
          <cell r="M2288">
            <v>0</v>
          </cell>
          <cell r="N2288">
            <v>0</v>
          </cell>
          <cell r="O2288">
            <v>0</v>
          </cell>
          <cell r="P2288">
            <v>0</v>
          </cell>
          <cell r="Q2288">
            <v>0</v>
          </cell>
          <cell r="R2288">
            <v>0</v>
          </cell>
          <cell r="S2288" t="str">
            <v>C</v>
          </cell>
        </row>
        <row r="2289">
          <cell r="E2289">
            <v>2424</v>
          </cell>
          <cell r="F2289" t="str">
            <v>FKS012</v>
          </cell>
          <cell r="G2289" t="str">
            <v>FKS012</v>
          </cell>
          <cell r="H2289">
            <v>36.9069</v>
          </cell>
          <cell r="I2289">
            <v>140.7929</v>
          </cell>
          <cell r="J2289" t="str">
            <v>--CD</v>
          </cell>
          <cell r="K2289" t="str">
            <v>CD</v>
          </cell>
          <cell r="L2289">
            <v>0</v>
          </cell>
          <cell r="M2289">
            <v>0</v>
          </cell>
          <cell r="N2289">
            <v>0</v>
          </cell>
          <cell r="O2289">
            <v>0</v>
          </cell>
          <cell r="P2289">
            <v>0</v>
          </cell>
          <cell r="Q2289">
            <v>0</v>
          </cell>
          <cell r="R2289">
            <v>0</v>
          </cell>
          <cell r="S2289" t="str">
            <v>D</v>
          </cell>
        </row>
        <row r="2290">
          <cell r="E2290">
            <v>2425</v>
          </cell>
          <cell r="F2290" t="str">
            <v>FKS013</v>
          </cell>
          <cell r="G2290" t="str">
            <v>FKS013</v>
          </cell>
          <cell r="H2290">
            <v>37.090000000000003</v>
          </cell>
          <cell r="I2290">
            <v>140.55629999999999</v>
          </cell>
          <cell r="J2290" t="str">
            <v>--CD</v>
          </cell>
          <cell r="K2290" t="str">
            <v>CD</v>
          </cell>
          <cell r="L2290">
            <v>0</v>
          </cell>
          <cell r="M2290">
            <v>0</v>
          </cell>
          <cell r="N2290">
            <v>0</v>
          </cell>
          <cell r="O2290">
            <v>0</v>
          </cell>
          <cell r="P2290">
            <v>0</v>
          </cell>
          <cell r="Q2290">
            <v>0</v>
          </cell>
          <cell r="R2290">
            <v>0</v>
          </cell>
          <cell r="S2290" t="str">
            <v>D</v>
          </cell>
        </row>
        <row r="2291">
          <cell r="E2291">
            <v>2426</v>
          </cell>
          <cell r="F2291" t="str">
            <v>FKS014</v>
          </cell>
          <cell r="G2291" t="str">
            <v>FKS014</v>
          </cell>
          <cell r="H2291">
            <v>36.868299999999998</v>
          </cell>
          <cell r="I2291">
            <v>140.43</v>
          </cell>
          <cell r="J2291" t="str">
            <v>--A</v>
          </cell>
          <cell r="K2291" t="str">
            <v>A</v>
          </cell>
          <cell r="L2291">
            <v>0</v>
          </cell>
          <cell r="M2291">
            <v>0</v>
          </cell>
          <cell r="N2291">
            <v>0</v>
          </cell>
          <cell r="O2291">
            <v>0</v>
          </cell>
          <cell r="P2291">
            <v>0</v>
          </cell>
          <cell r="Q2291">
            <v>0</v>
          </cell>
          <cell r="R2291">
            <v>0</v>
          </cell>
          <cell r="S2291" t="str">
            <v>C</v>
          </cell>
        </row>
        <row r="2292">
          <cell r="E2292">
            <v>2427</v>
          </cell>
          <cell r="F2292" t="str">
            <v>FKS015</v>
          </cell>
          <cell r="G2292" t="str">
            <v>FKS015</v>
          </cell>
          <cell r="H2292">
            <v>37.021700000000003</v>
          </cell>
          <cell r="I2292">
            <v>140.3775</v>
          </cell>
          <cell r="J2292" t="str">
            <v>--A</v>
          </cell>
          <cell r="K2292" t="str">
            <v>A</v>
          </cell>
          <cell r="L2292">
            <v>0</v>
          </cell>
          <cell r="M2292">
            <v>0</v>
          </cell>
          <cell r="N2292">
            <v>0</v>
          </cell>
          <cell r="O2292">
            <v>0</v>
          </cell>
          <cell r="P2292">
            <v>0</v>
          </cell>
          <cell r="Q2292">
            <v>0</v>
          </cell>
          <cell r="R2292">
            <v>0</v>
          </cell>
          <cell r="S2292" t="str">
            <v>C</v>
          </cell>
        </row>
        <row r="2293">
          <cell r="E2293">
            <v>2428</v>
          </cell>
          <cell r="F2293" t="str">
            <v>FKS016</v>
          </cell>
          <cell r="G2293" t="str">
            <v>FKS016</v>
          </cell>
          <cell r="H2293">
            <v>37.122799999999998</v>
          </cell>
          <cell r="I2293">
            <v>140.19139999999999</v>
          </cell>
          <cell r="J2293" t="str">
            <v>--CD</v>
          </cell>
          <cell r="K2293" t="str">
            <v>CD</v>
          </cell>
          <cell r="L2293">
            <v>0</v>
          </cell>
          <cell r="M2293">
            <v>0</v>
          </cell>
          <cell r="N2293">
            <v>0</v>
          </cell>
          <cell r="O2293">
            <v>0</v>
          </cell>
          <cell r="P2293">
            <v>0</v>
          </cell>
          <cell r="Q2293">
            <v>0</v>
          </cell>
          <cell r="R2293">
            <v>0</v>
          </cell>
          <cell r="S2293" t="str">
            <v>D</v>
          </cell>
        </row>
        <row r="2294">
          <cell r="E2294">
            <v>2429</v>
          </cell>
          <cell r="F2294" t="str">
            <v>FKS017</v>
          </cell>
          <cell r="G2294" t="str">
            <v>FKS017</v>
          </cell>
          <cell r="H2294">
            <v>37.284199999999998</v>
          </cell>
          <cell r="I2294">
            <v>140.3689</v>
          </cell>
          <cell r="J2294" t="str">
            <v>--CD</v>
          </cell>
          <cell r="K2294" t="str">
            <v>CD</v>
          </cell>
          <cell r="L2294">
            <v>0</v>
          </cell>
          <cell r="M2294">
            <v>0</v>
          </cell>
          <cell r="N2294">
            <v>0</v>
          </cell>
          <cell r="O2294">
            <v>0</v>
          </cell>
          <cell r="P2294">
            <v>0</v>
          </cell>
          <cell r="Q2294">
            <v>0</v>
          </cell>
          <cell r="R2294">
            <v>0</v>
          </cell>
          <cell r="S2294" t="str">
            <v>D</v>
          </cell>
        </row>
        <row r="2295">
          <cell r="E2295">
            <v>2430</v>
          </cell>
          <cell r="F2295" t="str">
            <v>FKS018</v>
          </cell>
          <cell r="G2295" t="str">
            <v>FKS018</v>
          </cell>
          <cell r="H2295">
            <v>37.396099999999997</v>
          </cell>
          <cell r="I2295">
            <v>140.3622</v>
          </cell>
          <cell r="J2295" t="str">
            <v>--CD</v>
          </cell>
          <cell r="K2295" t="str">
            <v>CD</v>
          </cell>
          <cell r="L2295">
            <v>0</v>
          </cell>
          <cell r="M2295">
            <v>0</v>
          </cell>
          <cell r="N2295">
            <v>0</v>
          </cell>
          <cell r="O2295">
            <v>0</v>
          </cell>
          <cell r="P2295">
            <v>0</v>
          </cell>
          <cell r="Q2295">
            <v>0</v>
          </cell>
          <cell r="R2295">
            <v>0</v>
          </cell>
          <cell r="S2295" t="str">
            <v>D</v>
          </cell>
        </row>
        <row r="2296">
          <cell r="E2296">
            <v>2431</v>
          </cell>
          <cell r="F2296" t="str">
            <v>FKS019</v>
          </cell>
          <cell r="G2296" t="str">
            <v>FKS019</v>
          </cell>
          <cell r="H2296">
            <v>37.603000000000002</v>
          </cell>
          <cell r="I2296">
            <v>140.43680000000001</v>
          </cell>
          <cell r="J2296" t="str">
            <v>--A</v>
          </cell>
          <cell r="K2296" t="str">
            <v>A</v>
          </cell>
          <cell r="L2296">
            <v>0</v>
          </cell>
          <cell r="M2296">
            <v>0</v>
          </cell>
          <cell r="N2296">
            <v>0</v>
          </cell>
          <cell r="O2296">
            <v>0</v>
          </cell>
          <cell r="P2296">
            <v>0</v>
          </cell>
          <cell r="Q2296">
            <v>0</v>
          </cell>
          <cell r="R2296">
            <v>0</v>
          </cell>
          <cell r="S2296" t="str">
            <v>D</v>
          </cell>
        </row>
        <row r="2297">
          <cell r="E2297">
            <v>2432</v>
          </cell>
          <cell r="F2297" t="str">
            <v>FKS031</v>
          </cell>
          <cell r="G2297" t="str">
            <v>FKS031</v>
          </cell>
          <cell r="H2297">
            <v>37.336399999999998</v>
          </cell>
          <cell r="I2297">
            <v>140.81319999999999</v>
          </cell>
          <cell r="J2297" t="str">
            <v>--A</v>
          </cell>
          <cell r="K2297" t="str">
            <v>A</v>
          </cell>
          <cell r="L2297">
            <v>0</v>
          </cell>
          <cell r="M2297">
            <v>0</v>
          </cell>
          <cell r="N2297">
            <v>0</v>
          </cell>
          <cell r="O2297">
            <v>0</v>
          </cell>
          <cell r="P2297">
            <v>0</v>
          </cell>
          <cell r="Q2297">
            <v>0</v>
          </cell>
          <cell r="R2297">
            <v>0</v>
          </cell>
          <cell r="S2297" t="str">
            <v>C</v>
          </cell>
        </row>
        <row r="2298">
          <cell r="E2298">
            <v>2433</v>
          </cell>
          <cell r="F2298" t="str">
            <v>FKSH02</v>
          </cell>
          <cell r="G2298" t="str">
            <v>FKSH02</v>
          </cell>
          <cell r="H2298">
            <v>37.728700000000003</v>
          </cell>
          <cell r="I2298">
            <v>139.88550000000001</v>
          </cell>
          <cell r="J2298" t="str">
            <v>---</v>
          </cell>
          <cell r="K2298" t="str">
            <v>-</v>
          </cell>
          <cell r="L2298">
            <v>0</v>
          </cell>
          <cell r="M2298">
            <v>0</v>
          </cell>
          <cell r="N2298">
            <v>0</v>
          </cell>
          <cell r="O2298">
            <v>0</v>
          </cell>
          <cell r="P2298">
            <v>0</v>
          </cell>
          <cell r="Q2298">
            <v>0</v>
          </cell>
          <cell r="R2298">
            <v>0</v>
          </cell>
          <cell r="S2298" t="str">
            <v>C</v>
          </cell>
        </row>
        <row r="2299">
          <cell r="E2299">
            <v>2434</v>
          </cell>
          <cell r="F2299" t="str">
            <v>FKSH08</v>
          </cell>
          <cell r="G2299" t="str">
            <v>FKSH08</v>
          </cell>
          <cell r="H2299">
            <v>37.279200000000003</v>
          </cell>
          <cell r="I2299">
            <v>140.21780000000001</v>
          </cell>
          <cell r="J2299" t="str">
            <v>---</v>
          </cell>
          <cell r="K2299" t="str">
            <v>-</v>
          </cell>
          <cell r="L2299">
            <v>0</v>
          </cell>
          <cell r="M2299">
            <v>0</v>
          </cell>
          <cell r="N2299">
            <v>0</v>
          </cell>
          <cell r="O2299">
            <v>0</v>
          </cell>
          <cell r="P2299">
            <v>0</v>
          </cell>
          <cell r="Q2299">
            <v>0</v>
          </cell>
          <cell r="R2299">
            <v>0</v>
          </cell>
          <cell r="S2299" t="str">
            <v>C</v>
          </cell>
        </row>
        <row r="2300">
          <cell r="E2300">
            <v>2435</v>
          </cell>
          <cell r="F2300" t="str">
            <v>FKSH09</v>
          </cell>
          <cell r="G2300" t="str">
            <v>FKSH09</v>
          </cell>
          <cell r="H2300">
            <v>37.35</v>
          </cell>
          <cell r="I2300">
            <v>140.4297</v>
          </cell>
          <cell r="J2300" t="str">
            <v>---</v>
          </cell>
          <cell r="K2300" t="str">
            <v>-</v>
          </cell>
          <cell r="L2300">
            <v>0</v>
          </cell>
          <cell r="M2300">
            <v>0</v>
          </cell>
          <cell r="N2300">
            <v>0</v>
          </cell>
          <cell r="O2300">
            <v>0</v>
          </cell>
          <cell r="P2300">
            <v>0</v>
          </cell>
          <cell r="Q2300">
            <v>0</v>
          </cell>
          <cell r="R2300">
            <v>0</v>
          </cell>
          <cell r="S2300" t="str">
            <v>C</v>
          </cell>
        </row>
        <row r="2301">
          <cell r="E2301">
            <v>2436</v>
          </cell>
          <cell r="F2301" t="str">
            <v>FKSH12</v>
          </cell>
          <cell r="G2301" t="str">
            <v>FKSH12</v>
          </cell>
          <cell r="H2301">
            <v>37.213900000000002</v>
          </cell>
          <cell r="I2301">
            <v>140.5736</v>
          </cell>
          <cell r="J2301" t="str">
            <v>---</v>
          </cell>
          <cell r="K2301" t="str">
            <v>-</v>
          </cell>
          <cell r="L2301">
            <v>0</v>
          </cell>
          <cell r="M2301">
            <v>0</v>
          </cell>
          <cell r="N2301">
            <v>0</v>
          </cell>
          <cell r="O2301">
            <v>0</v>
          </cell>
          <cell r="P2301">
            <v>0</v>
          </cell>
          <cell r="Q2301">
            <v>0</v>
          </cell>
          <cell r="R2301">
            <v>0</v>
          </cell>
          <cell r="S2301" t="str">
            <v>C</v>
          </cell>
        </row>
        <row r="2302">
          <cell r="E2302">
            <v>2437</v>
          </cell>
          <cell r="F2302" t="str">
            <v>FKSH13</v>
          </cell>
          <cell r="G2302" t="str">
            <v>FKSH13</v>
          </cell>
          <cell r="H2302">
            <v>36.991900000000001</v>
          </cell>
          <cell r="I2302">
            <v>140.58860000000001</v>
          </cell>
          <cell r="J2302" t="str">
            <v>---</v>
          </cell>
          <cell r="K2302" t="str">
            <v>-</v>
          </cell>
          <cell r="L2302">
            <v>0</v>
          </cell>
          <cell r="M2302">
            <v>0</v>
          </cell>
          <cell r="N2302">
            <v>0</v>
          </cell>
          <cell r="O2302">
            <v>0</v>
          </cell>
          <cell r="P2302">
            <v>0</v>
          </cell>
          <cell r="Q2302">
            <v>0</v>
          </cell>
          <cell r="R2302">
            <v>0</v>
          </cell>
          <cell r="S2302" t="str">
            <v>C</v>
          </cell>
        </row>
        <row r="2303">
          <cell r="E2303">
            <v>2438</v>
          </cell>
          <cell r="F2303" t="str">
            <v>FKSH14</v>
          </cell>
          <cell r="G2303" t="str">
            <v>FKSH14</v>
          </cell>
          <cell r="H2303">
            <v>37.023299999999999</v>
          </cell>
          <cell r="I2303">
            <v>140.9736</v>
          </cell>
          <cell r="J2303" t="str">
            <v>---</v>
          </cell>
          <cell r="K2303" t="str">
            <v>-</v>
          </cell>
          <cell r="L2303">
            <v>0</v>
          </cell>
          <cell r="M2303">
            <v>0</v>
          </cell>
          <cell r="N2303">
            <v>0</v>
          </cell>
          <cell r="O2303">
            <v>0</v>
          </cell>
          <cell r="P2303">
            <v>0</v>
          </cell>
          <cell r="Q2303">
            <v>0</v>
          </cell>
          <cell r="R2303">
            <v>0</v>
          </cell>
          <cell r="S2303" t="str">
            <v>D</v>
          </cell>
        </row>
        <row r="2304">
          <cell r="E2304">
            <v>2439</v>
          </cell>
          <cell r="F2304" t="str">
            <v>FKSH15</v>
          </cell>
          <cell r="G2304" t="str">
            <v>FKSH15</v>
          </cell>
          <cell r="H2304">
            <v>37.643099999999997</v>
          </cell>
          <cell r="I2304">
            <v>140.17679999999999</v>
          </cell>
          <cell r="J2304" t="str">
            <v>---</v>
          </cell>
          <cell r="K2304" t="str">
            <v>-</v>
          </cell>
          <cell r="L2304">
            <v>0</v>
          </cell>
          <cell r="M2304">
            <v>0</v>
          </cell>
          <cell r="N2304">
            <v>0</v>
          </cell>
          <cell r="O2304">
            <v>0</v>
          </cell>
          <cell r="P2304">
            <v>0</v>
          </cell>
          <cell r="Q2304">
            <v>0</v>
          </cell>
          <cell r="R2304">
            <v>0</v>
          </cell>
          <cell r="S2304" t="str">
            <v>B</v>
          </cell>
        </row>
        <row r="2305">
          <cell r="E2305">
            <v>2440</v>
          </cell>
          <cell r="F2305" t="str">
            <v>FKSH17</v>
          </cell>
          <cell r="G2305" t="str">
            <v>FKSH17</v>
          </cell>
          <cell r="H2305">
            <v>37.660600000000002</v>
          </cell>
          <cell r="I2305">
            <v>140.60079999999999</v>
          </cell>
          <cell r="J2305" t="str">
            <v>---</v>
          </cell>
          <cell r="K2305" t="str">
            <v>-</v>
          </cell>
          <cell r="L2305">
            <v>0</v>
          </cell>
          <cell r="M2305">
            <v>0</v>
          </cell>
          <cell r="N2305">
            <v>0</v>
          </cell>
          <cell r="O2305">
            <v>0</v>
          </cell>
          <cell r="P2305">
            <v>0</v>
          </cell>
          <cell r="Q2305">
            <v>0</v>
          </cell>
          <cell r="R2305">
            <v>0</v>
          </cell>
          <cell r="S2305" t="str">
            <v>C</v>
          </cell>
        </row>
        <row r="2306">
          <cell r="E2306">
            <v>2441</v>
          </cell>
          <cell r="F2306" t="str">
            <v>FKSH18</v>
          </cell>
          <cell r="G2306" t="str">
            <v>FKSH18</v>
          </cell>
          <cell r="H2306">
            <v>37.486400000000003</v>
          </cell>
          <cell r="I2306">
            <v>140.54140000000001</v>
          </cell>
          <cell r="J2306" t="str">
            <v>---</v>
          </cell>
          <cell r="K2306" t="str">
            <v>-</v>
          </cell>
          <cell r="L2306">
            <v>0</v>
          </cell>
          <cell r="M2306">
            <v>0</v>
          </cell>
          <cell r="N2306">
            <v>0</v>
          </cell>
          <cell r="O2306">
            <v>0</v>
          </cell>
          <cell r="P2306">
            <v>0</v>
          </cell>
          <cell r="Q2306">
            <v>0</v>
          </cell>
          <cell r="R2306">
            <v>0</v>
          </cell>
          <cell r="S2306" t="str">
            <v>D</v>
          </cell>
        </row>
        <row r="2307">
          <cell r="E2307">
            <v>2442</v>
          </cell>
          <cell r="F2307" t="str">
            <v>FKSH19</v>
          </cell>
          <cell r="G2307" t="str">
            <v>FKSH19</v>
          </cell>
          <cell r="H2307">
            <v>37.467199999999998</v>
          </cell>
          <cell r="I2307">
            <v>140.7261</v>
          </cell>
          <cell r="J2307" t="str">
            <v>---</v>
          </cell>
          <cell r="K2307" t="str">
            <v>-</v>
          </cell>
          <cell r="L2307">
            <v>0</v>
          </cell>
          <cell r="M2307">
            <v>0</v>
          </cell>
          <cell r="N2307">
            <v>0</v>
          </cell>
          <cell r="O2307">
            <v>0</v>
          </cell>
          <cell r="P2307">
            <v>0</v>
          </cell>
          <cell r="Q2307">
            <v>0</v>
          </cell>
          <cell r="R2307">
            <v>0</v>
          </cell>
          <cell r="S2307" t="str">
            <v>D</v>
          </cell>
        </row>
        <row r="2308">
          <cell r="E2308">
            <v>2443</v>
          </cell>
          <cell r="F2308" t="str">
            <v>FKSH20</v>
          </cell>
          <cell r="G2308" t="str">
            <v>FKSH20</v>
          </cell>
          <cell r="H2308">
            <v>37.488100000000003</v>
          </cell>
          <cell r="I2308">
            <v>140.9906</v>
          </cell>
          <cell r="J2308" t="str">
            <v>---</v>
          </cell>
          <cell r="K2308" t="str">
            <v>-</v>
          </cell>
          <cell r="L2308">
            <v>0</v>
          </cell>
          <cell r="M2308">
            <v>0</v>
          </cell>
          <cell r="N2308">
            <v>0</v>
          </cell>
          <cell r="O2308">
            <v>0</v>
          </cell>
          <cell r="P2308">
            <v>0</v>
          </cell>
          <cell r="Q2308">
            <v>0</v>
          </cell>
          <cell r="R2308">
            <v>0</v>
          </cell>
          <cell r="S2308" t="str">
            <v>D</v>
          </cell>
        </row>
        <row r="2309">
          <cell r="E2309">
            <v>2444</v>
          </cell>
          <cell r="F2309" t="str">
            <v>GIF001</v>
          </cell>
          <cell r="G2309" t="str">
            <v>GIF001</v>
          </cell>
          <cell r="H2309">
            <v>36.2742</v>
          </cell>
          <cell r="I2309">
            <v>136.89779999999999</v>
          </cell>
          <cell r="J2309" t="str">
            <v>--B</v>
          </cell>
          <cell r="K2309" t="str">
            <v>B</v>
          </cell>
          <cell r="L2309">
            <v>0</v>
          </cell>
          <cell r="M2309">
            <v>0</v>
          </cell>
          <cell r="N2309">
            <v>0</v>
          </cell>
          <cell r="O2309">
            <v>0</v>
          </cell>
          <cell r="P2309">
            <v>0</v>
          </cell>
          <cell r="Q2309">
            <v>0</v>
          </cell>
          <cell r="R2309">
            <v>0</v>
          </cell>
          <cell r="S2309" t="str">
            <v>C</v>
          </cell>
        </row>
        <row r="2310">
          <cell r="E2310">
            <v>2445</v>
          </cell>
          <cell r="F2310" t="str">
            <v>GIF002</v>
          </cell>
          <cell r="G2310" t="str">
            <v>GIF002</v>
          </cell>
          <cell r="H2310">
            <v>36.273400000000002</v>
          </cell>
          <cell r="I2310">
            <v>137.02529999999999</v>
          </cell>
          <cell r="J2310" t="str">
            <v>--A</v>
          </cell>
          <cell r="K2310" t="str">
            <v>A</v>
          </cell>
          <cell r="L2310">
            <v>0</v>
          </cell>
          <cell r="M2310">
            <v>0</v>
          </cell>
          <cell r="N2310">
            <v>0</v>
          </cell>
          <cell r="O2310">
            <v>0</v>
          </cell>
          <cell r="P2310">
            <v>0</v>
          </cell>
          <cell r="Q2310">
            <v>0</v>
          </cell>
          <cell r="R2310">
            <v>0</v>
          </cell>
          <cell r="S2310" t="str">
            <v>C</v>
          </cell>
        </row>
        <row r="2311">
          <cell r="E2311">
            <v>2446</v>
          </cell>
          <cell r="F2311" t="str">
            <v>GIF003</v>
          </cell>
          <cell r="G2311" t="str">
            <v>GIF003</v>
          </cell>
          <cell r="H2311">
            <v>36.3322</v>
          </cell>
          <cell r="I2311">
            <v>137.3014</v>
          </cell>
          <cell r="J2311" t="str">
            <v>--B</v>
          </cell>
          <cell r="K2311" t="str">
            <v>B</v>
          </cell>
          <cell r="L2311">
            <v>0</v>
          </cell>
          <cell r="M2311">
            <v>0</v>
          </cell>
          <cell r="N2311">
            <v>0</v>
          </cell>
          <cell r="O2311">
            <v>0</v>
          </cell>
          <cell r="P2311">
            <v>0</v>
          </cell>
          <cell r="Q2311">
            <v>0</v>
          </cell>
          <cell r="R2311">
            <v>0</v>
          </cell>
          <cell r="S2311" t="str">
            <v>C</v>
          </cell>
        </row>
        <row r="2312">
          <cell r="E2312">
            <v>2447</v>
          </cell>
          <cell r="F2312" t="str">
            <v>GIF004</v>
          </cell>
          <cell r="G2312" t="str">
            <v>GIF004</v>
          </cell>
          <cell r="H2312">
            <v>36.249200000000002</v>
          </cell>
          <cell r="I2312">
            <v>137.51740000000001</v>
          </cell>
          <cell r="J2312" t="str">
            <v>--B</v>
          </cell>
          <cell r="K2312" t="str">
            <v>B</v>
          </cell>
          <cell r="L2312">
            <v>0</v>
          </cell>
          <cell r="M2312">
            <v>0</v>
          </cell>
          <cell r="N2312">
            <v>0</v>
          </cell>
          <cell r="O2312">
            <v>0</v>
          </cell>
          <cell r="P2312">
            <v>0</v>
          </cell>
          <cell r="Q2312">
            <v>0</v>
          </cell>
          <cell r="R2312">
            <v>0</v>
          </cell>
          <cell r="S2312" t="str">
            <v>C</v>
          </cell>
        </row>
        <row r="2313">
          <cell r="E2313">
            <v>2448</v>
          </cell>
          <cell r="F2313" t="str">
            <v>GIF005</v>
          </cell>
          <cell r="G2313" t="str">
            <v>GIF005</v>
          </cell>
          <cell r="H2313">
            <v>36.153599999999997</v>
          </cell>
          <cell r="I2313">
            <v>137.25139999999999</v>
          </cell>
          <cell r="J2313" t="str">
            <v>---</v>
          </cell>
          <cell r="K2313" t="str">
            <v>-</v>
          </cell>
          <cell r="L2313">
            <v>0</v>
          </cell>
          <cell r="M2313">
            <v>0</v>
          </cell>
          <cell r="N2313">
            <v>0</v>
          </cell>
          <cell r="O2313">
            <v>0</v>
          </cell>
          <cell r="P2313">
            <v>0</v>
          </cell>
          <cell r="Q2313">
            <v>0</v>
          </cell>
          <cell r="R2313">
            <v>0</v>
          </cell>
          <cell r="S2313" t="str">
            <v>C</v>
          </cell>
        </row>
        <row r="2314">
          <cell r="E2314">
            <v>2449</v>
          </cell>
          <cell r="F2314" t="str">
            <v>GIF006</v>
          </cell>
          <cell r="G2314" t="str">
            <v>GIF006</v>
          </cell>
          <cell r="H2314">
            <v>36.033299999999997</v>
          </cell>
          <cell r="I2314">
            <v>136.9528</v>
          </cell>
          <cell r="J2314" t="str">
            <v>--CD</v>
          </cell>
          <cell r="K2314" t="str">
            <v>CD</v>
          </cell>
          <cell r="L2314">
            <v>0</v>
          </cell>
          <cell r="M2314">
            <v>0</v>
          </cell>
          <cell r="N2314">
            <v>0</v>
          </cell>
          <cell r="O2314">
            <v>0</v>
          </cell>
          <cell r="P2314">
            <v>0</v>
          </cell>
          <cell r="Q2314">
            <v>0</v>
          </cell>
          <cell r="R2314">
            <v>0</v>
          </cell>
          <cell r="S2314" t="str">
            <v>C</v>
          </cell>
        </row>
        <row r="2315">
          <cell r="E2315">
            <v>2450</v>
          </cell>
          <cell r="F2315" t="str">
            <v>GIF007</v>
          </cell>
          <cell r="G2315" t="str">
            <v>GIF007</v>
          </cell>
          <cell r="H2315">
            <v>36.037799999999997</v>
          </cell>
          <cell r="I2315">
            <v>137.48609999999999</v>
          </cell>
          <cell r="J2315" t="str">
            <v>--CD</v>
          </cell>
          <cell r="K2315" t="str">
            <v>CD</v>
          </cell>
          <cell r="L2315">
            <v>0</v>
          </cell>
          <cell r="M2315">
            <v>0</v>
          </cell>
          <cell r="N2315">
            <v>0</v>
          </cell>
          <cell r="O2315">
            <v>0</v>
          </cell>
          <cell r="P2315">
            <v>0</v>
          </cell>
          <cell r="Q2315">
            <v>0</v>
          </cell>
          <cell r="R2315">
            <v>0</v>
          </cell>
          <cell r="S2315" t="str">
            <v>D</v>
          </cell>
        </row>
        <row r="2316">
          <cell r="E2316">
            <v>2451</v>
          </cell>
          <cell r="F2316" t="str">
            <v>GIF008</v>
          </cell>
          <cell r="G2316" t="str">
            <v>GIF008</v>
          </cell>
          <cell r="H2316">
            <v>35.951500000000003</v>
          </cell>
          <cell r="I2316">
            <v>137.26</v>
          </cell>
          <cell r="J2316" t="str">
            <v>--B</v>
          </cell>
          <cell r="K2316" t="str">
            <v>B</v>
          </cell>
          <cell r="L2316">
            <v>0</v>
          </cell>
          <cell r="M2316">
            <v>0</v>
          </cell>
          <cell r="N2316">
            <v>0</v>
          </cell>
          <cell r="O2316">
            <v>0</v>
          </cell>
          <cell r="P2316">
            <v>0</v>
          </cell>
          <cell r="Q2316">
            <v>0</v>
          </cell>
          <cell r="R2316">
            <v>0</v>
          </cell>
          <cell r="S2316" t="str">
            <v>C</v>
          </cell>
        </row>
        <row r="2317">
          <cell r="E2317">
            <v>2452</v>
          </cell>
          <cell r="F2317" t="str">
            <v>GIF009</v>
          </cell>
          <cell r="G2317" t="str">
            <v>GIF009</v>
          </cell>
          <cell r="H2317">
            <v>35.921900000000001</v>
          </cell>
          <cell r="I2317">
            <v>136.83109999999999</v>
          </cell>
          <cell r="J2317" t="str">
            <v>--CD</v>
          </cell>
          <cell r="K2317" t="str">
            <v>CD</v>
          </cell>
          <cell r="L2317">
            <v>0</v>
          </cell>
          <cell r="M2317">
            <v>0</v>
          </cell>
          <cell r="N2317">
            <v>0</v>
          </cell>
          <cell r="O2317">
            <v>0</v>
          </cell>
          <cell r="P2317">
            <v>0</v>
          </cell>
          <cell r="Q2317">
            <v>0</v>
          </cell>
          <cell r="R2317">
            <v>0</v>
          </cell>
          <cell r="S2317" t="str">
            <v>C</v>
          </cell>
        </row>
        <row r="2318">
          <cell r="E2318">
            <v>2453</v>
          </cell>
          <cell r="F2318" t="str">
            <v>GIF010</v>
          </cell>
          <cell r="G2318" t="str">
            <v>GIF010</v>
          </cell>
          <cell r="H2318">
            <v>35.802900000000001</v>
          </cell>
          <cell r="I2318">
            <v>137.245</v>
          </cell>
          <cell r="J2318" t="str">
            <v>--B</v>
          </cell>
          <cell r="K2318" t="str">
            <v>B</v>
          </cell>
          <cell r="L2318">
            <v>0</v>
          </cell>
          <cell r="M2318">
            <v>0</v>
          </cell>
          <cell r="N2318">
            <v>0</v>
          </cell>
          <cell r="O2318">
            <v>0</v>
          </cell>
          <cell r="P2318">
            <v>0</v>
          </cell>
          <cell r="Q2318">
            <v>0</v>
          </cell>
          <cell r="R2318">
            <v>0</v>
          </cell>
          <cell r="S2318" t="str">
            <v>C</v>
          </cell>
        </row>
        <row r="2319">
          <cell r="E2319">
            <v>2454</v>
          </cell>
          <cell r="F2319" t="str">
            <v>GIF011</v>
          </cell>
          <cell r="G2319" t="str">
            <v>GIF011</v>
          </cell>
          <cell r="H2319">
            <v>35.759300000000003</v>
          </cell>
          <cell r="I2319">
            <v>136.98079999999999</v>
          </cell>
          <cell r="J2319" t="str">
            <v>--B</v>
          </cell>
          <cell r="K2319" t="str">
            <v>B</v>
          </cell>
          <cell r="L2319">
            <v>0</v>
          </cell>
          <cell r="M2319">
            <v>0</v>
          </cell>
          <cell r="N2319">
            <v>0</v>
          </cell>
          <cell r="O2319">
            <v>0</v>
          </cell>
          <cell r="P2319">
            <v>0</v>
          </cell>
          <cell r="Q2319">
            <v>0</v>
          </cell>
          <cell r="R2319">
            <v>0</v>
          </cell>
          <cell r="S2319" t="str">
            <v>C</v>
          </cell>
        </row>
        <row r="2320">
          <cell r="E2320">
            <v>2455</v>
          </cell>
          <cell r="F2320" t="str">
            <v>GIF013</v>
          </cell>
          <cell r="G2320" t="str">
            <v>GIF013</v>
          </cell>
          <cell r="H2320">
            <v>35.663699999999999</v>
          </cell>
          <cell r="I2320">
            <v>137.1617</v>
          </cell>
          <cell r="J2320" t="str">
            <v>--B</v>
          </cell>
          <cell r="K2320" t="str">
            <v>B</v>
          </cell>
          <cell r="L2320">
            <v>0</v>
          </cell>
          <cell r="M2320">
            <v>0</v>
          </cell>
          <cell r="N2320">
            <v>0</v>
          </cell>
          <cell r="O2320">
            <v>0</v>
          </cell>
          <cell r="P2320">
            <v>0</v>
          </cell>
          <cell r="Q2320">
            <v>0</v>
          </cell>
          <cell r="R2320">
            <v>0</v>
          </cell>
          <cell r="S2320" t="str">
            <v>C</v>
          </cell>
        </row>
        <row r="2321">
          <cell r="E2321">
            <v>2456</v>
          </cell>
          <cell r="F2321" t="str">
            <v>GIF014</v>
          </cell>
          <cell r="G2321" t="str">
            <v>GIF014</v>
          </cell>
          <cell r="H2321">
            <v>35.657600000000002</v>
          </cell>
          <cell r="I2321">
            <v>137.42580000000001</v>
          </cell>
          <cell r="J2321" t="str">
            <v>---</v>
          </cell>
          <cell r="K2321" t="str">
            <v>-</v>
          </cell>
          <cell r="L2321">
            <v>0</v>
          </cell>
          <cell r="M2321">
            <v>0</v>
          </cell>
          <cell r="N2321">
            <v>0</v>
          </cell>
          <cell r="O2321">
            <v>0</v>
          </cell>
          <cell r="P2321">
            <v>0</v>
          </cell>
          <cell r="Q2321">
            <v>0</v>
          </cell>
          <cell r="R2321">
            <v>0</v>
          </cell>
          <cell r="S2321" t="str">
            <v>C</v>
          </cell>
        </row>
        <row r="2322">
          <cell r="E2322">
            <v>2457</v>
          </cell>
          <cell r="F2322" t="str">
            <v>GIF018</v>
          </cell>
          <cell r="G2322" t="str">
            <v>GIF018</v>
          </cell>
          <cell r="H2322">
            <v>35.488700000000001</v>
          </cell>
          <cell r="I2322">
            <v>137.5</v>
          </cell>
          <cell r="J2322" t="str">
            <v>--B</v>
          </cell>
          <cell r="K2322" t="str">
            <v>B</v>
          </cell>
          <cell r="L2322">
            <v>0</v>
          </cell>
          <cell r="M2322">
            <v>0</v>
          </cell>
          <cell r="N2322">
            <v>0</v>
          </cell>
          <cell r="O2322">
            <v>0</v>
          </cell>
          <cell r="P2322">
            <v>0</v>
          </cell>
          <cell r="Q2322">
            <v>0</v>
          </cell>
          <cell r="R2322">
            <v>0</v>
          </cell>
          <cell r="S2322" t="str">
            <v>C</v>
          </cell>
        </row>
        <row r="2323">
          <cell r="E2323">
            <v>2458</v>
          </cell>
          <cell r="F2323" t="str">
            <v>GIF019</v>
          </cell>
          <cell r="G2323" t="str">
            <v>GIF019</v>
          </cell>
          <cell r="H2323">
            <v>35.4495</v>
          </cell>
          <cell r="I2323">
            <v>137.40389999999999</v>
          </cell>
          <cell r="J2323" t="str">
            <v>--CD</v>
          </cell>
          <cell r="K2323" t="str">
            <v>CD</v>
          </cell>
          <cell r="L2323">
            <v>0</v>
          </cell>
          <cell r="M2323">
            <v>0</v>
          </cell>
          <cell r="N2323">
            <v>0</v>
          </cell>
          <cell r="O2323">
            <v>0</v>
          </cell>
          <cell r="P2323">
            <v>0</v>
          </cell>
          <cell r="Q2323">
            <v>0</v>
          </cell>
          <cell r="R2323">
            <v>0</v>
          </cell>
          <cell r="S2323" t="str">
            <v>C</v>
          </cell>
        </row>
        <row r="2324">
          <cell r="E2324">
            <v>2459</v>
          </cell>
          <cell r="F2324" t="str">
            <v>GIF020</v>
          </cell>
          <cell r="G2324" t="str">
            <v>GIF020</v>
          </cell>
          <cell r="H2324">
            <v>35.424300000000002</v>
          </cell>
          <cell r="I2324">
            <v>136.75530000000001</v>
          </cell>
          <cell r="J2324" t="str">
            <v>--CD</v>
          </cell>
          <cell r="K2324" t="str">
            <v>CD</v>
          </cell>
          <cell r="L2324">
            <v>0</v>
          </cell>
          <cell r="M2324">
            <v>0</v>
          </cell>
          <cell r="N2324">
            <v>0</v>
          </cell>
          <cell r="O2324">
            <v>0</v>
          </cell>
          <cell r="P2324">
            <v>0</v>
          </cell>
          <cell r="Q2324">
            <v>0</v>
          </cell>
          <cell r="R2324">
            <v>0</v>
          </cell>
          <cell r="S2324" t="str">
            <v>D</v>
          </cell>
        </row>
        <row r="2325">
          <cell r="E2325">
            <v>2460</v>
          </cell>
          <cell r="F2325" t="str">
            <v>GIF021</v>
          </cell>
          <cell r="G2325" t="str">
            <v>GIF021</v>
          </cell>
          <cell r="H2325">
            <v>35.442599999999999</v>
          </cell>
          <cell r="I2325">
            <v>137</v>
          </cell>
          <cell r="J2325" t="str">
            <v>--B</v>
          </cell>
          <cell r="K2325" t="str">
            <v>B</v>
          </cell>
          <cell r="L2325">
            <v>0</v>
          </cell>
          <cell r="M2325">
            <v>0</v>
          </cell>
          <cell r="N2325">
            <v>0</v>
          </cell>
          <cell r="O2325">
            <v>0</v>
          </cell>
          <cell r="P2325">
            <v>0</v>
          </cell>
          <cell r="Q2325">
            <v>0</v>
          </cell>
          <cell r="R2325">
            <v>0</v>
          </cell>
          <cell r="S2325" t="str">
            <v>C</v>
          </cell>
        </row>
        <row r="2326">
          <cell r="E2326">
            <v>2461</v>
          </cell>
          <cell r="F2326" t="str">
            <v>GIF023</v>
          </cell>
          <cell r="G2326" t="str">
            <v>GIF023</v>
          </cell>
          <cell r="H2326">
            <v>35.388199999999998</v>
          </cell>
          <cell r="I2326">
            <v>137.2158</v>
          </cell>
          <cell r="J2326" t="str">
            <v>--B</v>
          </cell>
          <cell r="K2326" t="str">
            <v>B</v>
          </cell>
          <cell r="L2326">
            <v>0</v>
          </cell>
          <cell r="M2326">
            <v>0</v>
          </cell>
          <cell r="N2326">
            <v>0</v>
          </cell>
          <cell r="O2326">
            <v>0</v>
          </cell>
          <cell r="P2326">
            <v>0</v>
          </cell>
          <cell r="Q2326">
            <v>0</v>
          </cell>
          <cell r="R2326">
            <v>0</v>
          </cell>
          <cell r="S2326" t="str">
            <v>C</v>
          </cell>
        </row>
        <row r="2327">
          <cell r="E2327">
            <v>2462</v>
          </cell>
          <cell r="F2327" t="str">
            <v>GIF024</v>
          </cell>
          <cell r="G2327" t="str">
            <v>GIF024</v>
          </cell>
          <cell r="H2327">
            <v>35.300899999999999</v>
          </cell>
          <cell r="I2327">
            <v>137.387</v>
          </cell>
          <cell r="J2327" t="str">
            <v>--A</v>
          </cell>
          <cell r="K2327" t="str">
            <v>A</v>
          </cell>
          <cell r="L2327">
            <v>0</v>
          </cell>
          <cell r="M2327">
            <v>0</v>
          </cell>
          <cell r="N2327">
            <v>0</v>
          </cell>
          <cell r="O2327">
            <v>0</v>
          </cell>
          <cell r="P2327">
            <v>0</v>
          </cell>
          <cell r="Q2327">
            <v>0</v>
          </cell>
          <cell r="R2327">
            <v>0</v>
          </cell>
          <cell r="S2327" t="str">
            <v>C</v>
          </cell>
        </row>
        <row r="2328">
          <cell r="E2328">
            <v>2463</v>
          </cell>
          <cell r="F2328" t="str">
            <v>GIFH04</v>
          </cell>
          <cell r="G2328" t="str">
            <v>GIFH04</v>
          </cell>
          <cell r="H2328">
            <v>36.241700000000002</v>
          </cell>
          <cell r="I2328">
            <v>137.2013</v>
          </cell>
          <cell r="J2328" t="str">
            <v>--CD</v>
          </cell>
          <cell r="K2328" t="str">
            <v>CD</v>
          </cell>
          <cell r="L2328">
            <v>0</v>
          </cell>
          <cell r="M2328">
            <v>0</v>
          </cell>
          <cell r="N2328">
            <v>0</v>
          </cell>
          <cell r="O2328">
            <v>0</v>
          </cell>
          <cell r="P2328">
            <v>0</v>
          </cell>
          <cell r="Q2328">
            <v>0</v>
          </cell>
          <cell r="R2328">
            <v>0</v>
          </cell>
          <cell r="S2328" t="str">
            <v>C</v>
          </cell>
        </row>
        <row r="2329">
          <cell r="E2329">
            <v>2464</v>
          </cell>
          <cell r="F2329" t="str">
            <v>GIFH07</v>
          </cell>
          <cell r="G2329" t="str">
            <v>GIFH07</v>
          </cell>
          <cell r="H2329">
            <v>35.414700000000003</v>
          </cell>
          <cell r="I2329">
            <v>136.4376</v>
          </cell>
          <cell r="J2329" t="str">
            <v>--B</v>
          </cell>
          <cell r="K2329" t="str">
            <v>B</v>
          </cell>
          <cell r="L2329">
            <v>0</v>
          </cell>
          <cell r="M2329">
            <v>0</v>
          </cell>
          <cell r="N2329">
            <v>0</v>
          </cell>
          <cell r="O2329">
            <v>0</v>
          </cell>
          <cell r="P2329">
            <v>0</v>
          </cell>
          <cell r="Q2329">
            <v>0</v>
          </cell>
          <cell r="R2329">
            <v>0</v>
          </cell>
          <cell r="S2329" t="str">
            <v>C</v>
          </cell>
        </row>
        <row r="2330">
          <cell r="E2330">
            <v>2465</v>
          </cell>
          <cell r="F2330" t="str">
            <v>GIFH08</v>
          </cell>
          <cell r="G2330" t="str">
            <v>GIFH08</v>
          </cell>
          <cell r="H2330">
            <v>35.829099999999997</v>
          </cell>
          <cell r="I2330">
            <v>136.96510000000001</v>
          </cell>
          <cell r="J2330" t="str">
            <v>--A</v>
          </cell>
          <cell r="K2330" t="str">
            <v>A</v>
          </cell>
          <cell r="L2330">
            <v>0</v>
          </cell>
          <cell r="M2330">
            <v>0</v>
          </cell>
          <cell r="N2330">
            <v>0</v>
          </cell>
          <cell r="O2330">
            <v>0</v>
          </cell>
          <cell r="P2330">
            <v>0</v>
          </cell>
          <cell r="Q2330">
            <v>0</v>
          </cell>
          <cell r="R2330">
            <v>0</v>
          </cell>
          <cell r="S2330" t="str">
            <v>C</v>
          </cell>
        </row>
        <row r="2331">
          <cell r="E2331">
            <v>2466</v>
          </cell>
          <cell r="F2331" t="str">
            <v>GIFH09</v>
          </cell>
          <cell r="G2331" t="str">
            <v>GIFH09</v>
          </cell>
          <cell r="H2331">
            <v>35.273600000000002</v>
          </cell>
          <cell r="I2331">
            <v>136.70310000000001</v>
          </cell>
          <cell r="J2331" t="str">
            <v>---</v>
          </cell>
          <cell r="K2331" t="str">
            <v>-</v>
          </cell>
          <cell r="L2331">
            <v>0</v>
          </cell>
          <cell r="M2331">
            <v>0</v>
          </cell>
          <cell r="N2331">
            <v>0</v>
          </cell>
          <cell r="O2331">
            <v>0</v>
          </cell>
          <cell r="P2331">
            <v>0</v>
          </cell>
          <cell r="Q2331">
            <v>0</v>
          </cell>
          <cell r="R2331">
            <v>0</v>
          </cell>
          <cell r="S2331" t="str">
            <v>D</v>
          </cell>
        </row>
        <row r="2332">
          <cell r="E2332">
            <v>2467</v>
          </cell>
          <cell r="F2332" t="str">
            <v>GIFH10</v>
          </cell>
          <cell r="G2332" t="str">
            <v>GIFH10</v>
          </cell>
          <cell r="H2332">
            <v>36.374899999999997</v>
          </cell>
          <cell r="I2332">
            <v>137.37459999999999</v>
          </cell>
          <cell r="J2332" t="str">
            <v>---</v>
          </cell>
          <cell r="K2332" t="str">
            <v>-</v>
          </cell>
          <cell r="L2332">
            <v>0</v>
          </cell>
          <cell r="M2332">
            <v>0</v>
          </cell>
          <cell r="N2332">
            <v>0</v>
          </cell>
          <cell r="O2332">
            <v>0</v>
          </cell>
          <cell r="P2332">
            <v>0</v>
          </cell>
          <cell r="Q2332">
            <v>0</v>
          </cell>
          <cell r="R2332">
            <v>0</v>
          </cell>
          <cell r="S2332" t="str">
            <v>C</v>
          </cell>
        </row>
        <row r="2333">
          <cell r="E2333">
            <v>2468</v>
          </cell>
          <cell r="F2333" t="str">
            <v>GIFH11</v>
          </cell>
          <cell r="G2333" t="str">
            <v>GIFH11</v>
          </cell>
          <cell r="H2333">
            <v>35.4833</v>
          </cell>
          <cell r="I2333">
            <v>137.24940000000001</v>
          </cell>
          <cell r="J2333" t="str">
            <v>---</v>
          </cell>
          <cell r="K2333" t="str">
            <v>-</v>
          </cell>
          <cell r="L2333">
            <v>0</v>
          </cell>
          <cell r="M2333">
            <v>0</v>
          </cell>
          <cell r="N2333">
            <v>0</v>
          </cell>
          <cell r="O2333">
            <v>0</v>
          </cell>
          <cell r="P2333">
            <v>0</v>
          </cell>
          <cell r="Q2333">
            <v>0</v>
          </cell>
          <cell r="R2333">
            <v>0</v>
          </cell>
          <cell r="S2333" t="str">
            <v>B</v>
          </cell>
        </row>
        <row r="2334">
          <cell r="E2334">
            <v>2469</v>
          </cell>
          <cell r="F2334" t="str">
            <v>GIFH12</v>
          </cell>
          <cell r="G2334" t="str">
            <v>GIFH12</v>
          </cell>
          <cell r="H2334">
            <v>35.600099999999998</v>
          </cell>
          <cell r="I2334">
            <v>136.41640000000001</v>
          </cell>
          <cell r="J2334" t="str">
            <v>---</v>
          </cell>
          <cell r="K2334" t="str">
            <v>-</v>
          </cell>
          <cell r="L2334">
            <v>0</v>
          </cell>
          <cell r="M2334">
            <v>0</v>
          </cell>
          <cell r="N2334">
            <v>0</v>
          </cell>
          <cell r="O2334">
            <v>0</v>
          </cell>
          <cell r="P2334">
            <v>0</v>
          </cell>
          <cell r="Q2334">
            <v>0</v>
          </cell>
          <cell r="R2334">
            <v>0</v>
          </cell>
          <cell r="S2334" t="str">
            <v>C</v>
          </cell>
        </row>
        <row r="2335">
          <cell r="E2335">
            <v>2470</v>
          </cell>
          <cell r="F2335" t="str">
            <v>GIFH13</v>
          </cell>
          <cell r="G2335" t="str">
            <v>GIFH13</v>
          </cell>
          <cell r="H2335">
            <v>36.2712</v>
          </cell>
          <cell r="I2335">
            <v>136.90090000000001</v>
          </cell>
          <cell r="J2335" t="str">
            <v>---</v>
          </cell>
          <cell r="K2335" t="str">
            <v>-</v>
          </cell>
          <cell r="L2335">
            <v>0</v>
          </cell>
          <cell r="M2335">
            <v>0</v>
          </cell>
          <cell r="N2335">
            <v>0</v>
          </cell>
          <cell r="O2335">
            <v>0</v>
          </cell>
          <cell r="P2335">
            <v>0</v>
          </cell>
          <cell r="Q2335">
            <v>0</v>
          </cell>
          <cell r="R2335">
            <v>0</v>
          </cell>
          <cell r="S2335" t="str">
            <v>C</v>
          </cell>
        </row>
        <row r="2336">
          <cell r="E2336">
            <v>2471</v>
          </cell>
          <cell r="F2336" t="str">
            <v>GIFH14</v>
          </cell>
          <cell r="G2336" t="str">
            <v>GIFH14</v>
          </cell>
          <cell r="H2336">
            <v>36.246200000000002</v>
          </cell>
          <cell r="I2336">
            <v>137.5204</v>
          </cell>
          <cell r="J2336" t="str">
            <v>---</v>
          </cell>
          <cell r="K2336" t="str">
            <v>-</v>
          </cell>
          <cell r="L2336">
            <v>0</v>
          </cell>
          <cell r="M2336">
            <v>0</v>
          </cell>
          <cell r="N2336">
            <v>0</v>
          </cell>
          <cell r="O2336">
            <v>0</v>
          </cell>
          <cell r="P2336">
            <v>0</v>
          </cell>
          <cell r="Q2336">
            <v>0</v>
          </cell>
          <cell r="R2336">
            <v>0</v>
          </cell>
          <cell r="S2336" t="str">
            <v>C</v>
          </cell>
        </row>
        <row r="2337">
          <cell r="E2337">
            <v>2472</v>
          </cell>
          <cell r="F2337" t="str">
            <v>GIFH15</v>
          </cell>
          <cell r="G2337" t="str">
            <v>GIFH15</v>
          </cell>
          <cell r="H2337">
            <v>36.130600000000001</v>
          </cell>
          <cell r="I2337">
            <v>137.22380000000001</v>
          </cell>
          <cell r="J2337" t="str">
            <v>---</v>
          </cell>
          <cell r="K2337" t="str">
            <v>-</v>
          </cell>
          <cell r="L2337">
            <v>0</v>
          </cell>
          <cell r="M2337">
            <v>0</v>
          </cell>
          <cell r="N2337">
            <v>0</v>
          </cell>
          <cell r="O2337">
            <v>0</v>
          </cell>
          <cell r="P2337">
            <v>0</v>
          </cell>
          <cell r="Q2337">
            <v>0</v>
          </cell>
          <cell r="R2337">
            <v>0</v>
          </cell>
          <cell r="S2337" t="str">
            <v>C</v>
          </cell>
        </row>
        <row r="2338">
          <cell r="E2338">
            <v>2473</v>
          </cell>
          <cell r="F2338" t="str">
            <v>GIFH16</v>
          </cell>
          <cell r="G2338" t="str">
            <v>GIFH16</v>
          </cell>
          <cell r="H2338">
            <v>36.090899999999998</v>
          </cell>
          <cell r="I2338">
            <v>137.3468</v>
          </cell>
          <cell r="J2338" t="str">
            <v>---</v>
          </cell>
          <cell r="K2338" t="str">
            <v>-</v>
          </cell>
          <cell r="L2338">
            <v>0</v>
          </cell>
          <cell r="M2338">
            <v>0</v>
          </cell>
          <cell r="N2338">
            <v>0</v>
          </cell>
          <cell r="O2338">
            <v>0</v>
          </cell>
          <cell r="P2338">
            <v>0</v>
          </cell>
          <cell r="Q2338">
            <v>0</v>
          </cell>
          <cell r="R2338">
            <v>0</v>
          </cell>
          <cell r="S2338" t="str">
            <v>B</v>
          </cell>
        </row>
        <row r="2339">
          <cell r="E2339">
            <v>2474</v>
          </cell>
          <cell r="F2339" t="str">
            <v>GIFH17</v>
          </cell>
          <cell r="G2339" t="str">
            <v>GIFH17</v>
          </cell>
          <cell r="H2339">
            <v>35.948300000000003</v>
          </cell>
          <cell r="I2339">
            <v>136.87620000000001</v>
          </cell>
          <cell r="J2339" t="str">
            <v>---</v>
          </cell>
          <cell r="K2339" t="str">
            <v>-</v>
          </cell>
          <cell r="L2339">
            <v>0</v>
          </cell>
          <cell r="M2339">
            <v>0</v>
          </cell>
          <cell r="N2339">
            <v>0</v>
          </cell>
          <cell r="O2339">
            <v>0</v>
          </cell>
          <cell r="P2339">
            <v>0</v>
          </cell>
          <cell r="Q2339">
            <v>0</v>
          </cell>
          <cell r="R2339">
            <v>0</v>
          </cell>
          <cell r="S2339" t="str">
            <v>C</v>
          </cell>
        </row>
        <row r="2340">
          <cell r="E2340">
            <v>2475</v>
          </cell>
          <cell r="F2340" t="str">
            <v>GIFH18</v>
          </cell>
          <cell r="G2340" t="str">
            <v>GIFH18</v>
          </cell>
          <cell r="H2340">
            <v>35.896000000000001</v>
          </cell>
          <cell r="I2340">
            <v>137.1525</v>
          </cell>
          <cell r="J2340" t="str">
            <v>---</v>
          </cell>
          <cell r="K2340" t="str">
            <v>-</v>
          </cell>
          <cell r="L2340">
            <v>0</v>
          </cell>
          <cell r="M2340">
            <v>0</v>
          </cell>
          <cell r="N2340">
            <v>0</v>
          </cell>
          <cell r="O2340">
            <v>0</v>
          </cell>
          <cell r="P2340">
            <v>0</v>
          </cell>
          <cell r="Q2340">
            <v>0</v>
          </cell>
          <cell r="R2340">
            <v>0</v>
          </cell>
          <cell r="S2340" t="str">
            <v>C</v>
          </cell>
        </row>
        <row r="2341">
          <cell r="E2341">
            <v>2476</v>
          </cell>
          <cell r="F2341" t="str">
            <v>GIFH19</v>
          </cell>
          <cell r="G2341" t="str">
            <v>GIFH19</v>
          </cell>
          <cell r="H2341">
            <v>36.0184</v>
          </cell>
          <cell r="I2341">
            <v>137.39359999999999</v>
          </cell>
          <cell r="J2341" t="str">
            <v>---</v>
          </cell>
          <cell r="K2341" t="str">
            <v>-</v>
          </cell>
          <cell r="L2341">
            <v>0</v>
          </cell>
          <cell r="M2341">
            <v>0</v>
          </cell>
          <cell r="N2341">
            <v>0</v>
          </cell>
          <cell r="O2341">
            <v>0</v>
          </cell>
          <cell r="P2341">
            <v>0</v>
          </cell>
          <cell r="Q2341">
            <v>0</v>
          </cell>
          <cell r="R2341">
            <v>0</v>
          </cell>
          <cell r="S2341" t="str">
            <v>C</v>
          </cell>
        </row>
        <row r="2342">
          <cell r="E2342">
            <v>2477</v>
          </cell>
          <cell r="F2342" t="str">
            <v>GIFH20</v>
          </cell>
          <cell r="G2342" t="str">
            <v>GIFH20</v>
          </cell>
          <cell r="H2342">
            <v>35.795900000000003</v>
          </cell>
          <cell r="I2342">
            <v>137.2561</v>
          </cell>
          <cell r="J2342" t="str">
            <v>---</v>
          </cell>
          <cell r="K2342" t="str">
            <v>-</v>
          </cell>
          <cell r="L2342">
            <v>0</v>
          </cell>
          <cell r="M2342">
            <v>0</v>
          </cell>
          <cell r="N2342">
            <v>0</v>
          </cell>
          <cell r="O2342">
            <v>0</v>
          </cell>
          <cell r="P2342">
            <v>0</v>
          </cell>
          <cell r="Q2342">
            <v>0</v>
          </cell>
          <cell r="R2342">
            <v>0</v>
          </cell>
          <cell r="S2342" t="str">
            <v>B</v>
          </cell>
        </row>
        <row r="2343">
          <cell r="E2343">
            <v>2478</v>
          </cell>
          <cell r="F2343" t="str">
            <v>GIFH21</v>
          </cell>
          <cell r="G2343" t="str">
            <v>GIFH21</v>
          </cell>
          <cell r="H2343">
            <v>35.6633</v>
          </cell>
          <cell r="I2343">
            <v>136.9648</v>
          </cell>
          <cell r="J2343" t="str">
            <v>---</v>
          </cell>
          <cell r="K2343" t="str">
            <v>-</v>
          </cell>
          <cell r="L2343">
            <v>0</v>
          </cell>
          <cell r="M2343">
            <v>0</v>
          </cell>
          <cell r="N2343">
            <v>0</v>
          </cell>
          <cell r="O2343">
            <v>0</v>
          </cell>
          <cell r="P2343">
            <v>0</v>
          </cell>
          <cell r="Q2343">
            <v>0</v>
          </cell>
          <cell r="R2343">
            <v>0</v>
          </cell>
          <cell r="S2343" t="str">
            <v>B</v>
          </cell>
        </row>
        <row r="2344">
          <cell r="E2344">
            <v>2479</v>
          </cell>
          <cell r="F2344" t="str">
            <v>GIFH22</v>
          </cell>
          <cell r="G2344" t="str">
            <v>GIFH22</v>
          </cell>
          <cell r="H2344">
            <v>35.665100000000002</v>
          </cell>
          <cell r="I2344">
            <v>137.10839999999999</v>
          </cell>
          <cell r="J2344" t="str">
            <v>---</v>
          </cell>
          <cell r="K2344" t="str">
            <v>-</v>
          </cell>
          <cell r="L2344">
            <v>0</v>
          </cell>
          <cell r="M2344">
            <v>0</v>
          </cell>
          <cell r="N2344">
            <v>0</v>
          </cell>
          <cell r="O2344">
            <v>0</v>
          </cell>
          <cell r="P2344">
            <v>0</v>
          </cell>
          <cell r="Q2344">
            <v>0</v>
          </cell>
          <cell r="R2344">
            <v>0</v>
          </cell>
          <cell r="S2344" t="str">
            <v>B</v>
          </cell>
        </row>
        <row r="2345">
          <cell r="E2345">
            <v>2480</v>
          </cell>
          <cell r="F2345" t="str">
            <v>GIFH24</v>
          </cell>
          <cell r="G2345" t="str">
            <v>GIFH24</v>
          </cell>
          <cell r="H2345">
            <v>35.636899999999997</v>
          </cell>
          <cell r="I2345">
            <v>137.32169999999999</v>
          </cell>
          <cell r="J2345" t="str">
            <v>---</v>
          </cell>
          <cell r="K2345" t="str">
            <v>-</v>
          </cell>
          <cell r="L2345">
            <v>0</v>
          </cell>
          <cell r="M2345">
            <v>0</v>
          </cell>
          <cell r="N2345">
            <v>0</v>
          </cell>
          <cell r="O2345">
            <v>0</v>
          </cell>
          <cell r="P2345">
            <v>0</v>
          </cell>
          <cell r="Q2345">
            <v>0</v>
          </cell>
          <cell r="R2345">
            <v>0</v>
          </cell>
          <cell r="S2345" t="str">
            <v>B</v>
          </cell>
        </row>
        <row r="2346">
          <cell r="E2346">
            <v>2481</v>
          </cell>
          <cell r="F2346" t="str">
            <v>GIFH25</v>
          </cell>
          <cell r="G2346" t="str">
            <v>GIFH25</v>
          </cell>
          <cell r="H2346">
            <v>35.518300000000004</v>
          </cell>
          <cell r="I2346">
            <v>136.6156</v>
          </cell>
          <cell r="J2346" t="str">
            <v>---</v>
          </cell>
          <cell r="K2346" t="str">
            <v>-</v>
          </cell>
          <cell r="L2346">
            <v>0</v>
          </cell>
          <cell r="M2346">
            <v>0</v>
          </cell>
          <cell r="N2346">
            <v>0</v>
          </cell>
          <cell r="O2346">
            <v>0</v>
          </cell>
          <cell r="P2346">
            <v>0</v>
          </cell>
          <cell r="Q2346">
            <v>0</v>
          </cell>
          <cell r="R2346">
            <v>0</v>
          </cell>
          <cell r="S2346" t="str">
            <v>C</v>
          </cell>
        </row>
        <row r="2347">
          <cell r="E2347">
            <v>2482</v>
          </cell>
          <cell r="F2347" t="str">
            <v>GIFH26</v>
          </cell>
          <cell r="G2347" t="str">
            <v>GIFH26</v>
          </cell>
          <cell r="H2347">
            <v>35.408900000000003</v>
          </cell>
          <cell r="I2347">
            <v>136.8794</v>
          </cell>
          <cell r="J2347" t="str">
            <v>---</v>
          </cell>
          <cell r="K2347" t="str">
            <v>-</v>
          </cell>
          <cell r="L2347">
            <v>0</v>
          </cell>
          <cell r="M2347">
            <v>0</v>
          </cell>
          <cell r="N2347">
            <v>0</v>
          </cell>
          <cell r="O2347">
            <v>0</v>
          </cell>
          <cell r="P2347">
            <v>0</v>
          </cell>
          <cell r="Q2347">
            <v>0</v>
          </cell>
          <cell r="R2347">
            <v>0</v>
          </cell>
          <cell r="S2347" t="str">
            <v>C</v>
          </cell>
        </row>
        <row r="2348">
          <cell r="E2348">
            <v>2483</v>
          </cell>
          <cell r="F2348" t="str">
            <v>GIFH27</v>
          </cell>
          <cell r="G2348" t="str">
            <v>GIFH27</v>
          </cell>
          <cell r="H2348">
            <v>35.4495</v>
          </cell>
          <cell r="I2348">
            <v>137.00700000000001</v>
          </cell>
          <cell r="J2348" t="str">
            <v>---</v>
          </cell>
          <cell r="K2348" t="str">
            <v>-</v>
          </cell>
          <cell r="L2348">
            <v>0</v>
          </cell>
          <cell r="M2348">
            <v>0</v>
          </cell>
          <cell r="N2348">
            <v>0</v>
          </cell>
          <cell r="O2348">
            <v>0</v>
          </cell>
          <cell r="P2348">
            <v>0</v>
          </cell>
          <cell r="Q2348">
            <v>0</v>
          </cell>
          <cell r="R2348">
            <v>0</v>
          </cell>
          <cell r="S2348" t="str">
            <v>C</v>
          </cell>
        </row>
        <row r="2349">
          <cell r="E2349">
            <v>2484</v>
          </cell>
          <cell r="F2349" t="str">
            <v>GIFH28</v>
          </cell>
          <cell r="G2349" t="str">
            <v>GIFH28</v>
          </cell>
          <cell r="H2349">
            <v>35.453899999999997</v>
          </cell>
          <cell r="I2349">
            <v>137.47370000000001</v>
          </cell>
          <cell r="J2349" t="str">
            <v>---</v>
          </cell>
          <cell r="K2349" t="str">
            <v>-</v>
          </cell>
          <cell r="L2349">
            <v>0</v>
          </cell>
          <cell r="M2349">
            <v>0</v>
          </cell>
          <cell r="N2349">
            <v>0</v>
          </cell>
          <cell r="O2349">
            <v>0</v>
          </cell>
          <cell r="P2349">
            <v>0</v>
          </cell>
          <cell r="Q2349">
            <v>0</v>
          </cell>
          <cell r="R2349">
            <v>0</v>
          </cell>
          <cell r="S2349" t="str">
            <v>C</v>
          </cell>
        </row>
        <row r="2350">
          <cell r="E2350">
            <v>2485</v>
          </cell>
          <cell r="F2350" t="str">
            <v>GNM001</v>
          </cell>
          <cell r="G2350" t="str">
            <v>GNM001</v>
          </cell>
          <cell r="H2350">
            <v>36.772199999999998</v>
          </cell>
          <cell r="I2350">
            <v>139.22479999999999</v>
          </cell>
          <cell r="J2350" t="str">
            <v>--A</v>
          </cell>
          <cell r="K2350" t="str">
            <v>A</v>
          </cell>
          <cell r="L2350">
            <v>0</v>
          </cell>
          <cell r="M2350">
            <v>0</v>
          </cell>
          <cell r="N2350">
            <v>0</v>
          </cell>
          <cell r="O2350">
            <v>0</v>
          </cell>
          <cell r="P2350">
            <v>0</v>
          </cell>
          <cell r="Q2350">
            <v>0</v>
          </cell>
          <cell r="R2350">
            <v>0</v>
          </cell>
          <cell r="S2350" t="str">
            <v>C</v>
          </cell>
        </row>
        <row r="2351">
          <cell r="E2351">
            <v>2486</v>
          </cell>
          <cell r="F2351" t="str">
            <v>GNM010</v>
          </cell>
          <cell r="G2351" t="str">
            <v>GNM010</v>
          </cell>
          <cell r="H2351">
            <v>36.234299999999998</v>
          </cell>
          <cell r="I2351">
            <v>139.53309999999999</v>
          </cell>
          <cell r="J2351" t="str">
            <v>--CD</v>
          </cell>
          <cell r="K2351" t="str">
            <v>CD</v>
          </cell>
          <cell r="L2351">
            <v>0</v>
          </cell>
          <cell r="M2351">
            <v>0</v>
          </cell>
          <cell r="N2351">
            <v>0</v>
          </cell>
          <cell r="O2351">
            <v>0</v>
          </cell>
          <cell r="P2351">
            <v>0</v>
          </cell>
          <cell r="Q2351">
            <v>0</v>
          </cell>
          <cell r="R2351">
            <v>0</v>
          </cell>
          <cell r="S2351" t="str">
            <v>D</v>
          </cell>
        </row>
        <row r="2352">
          <cell r="E2352">
            <v>2487</v>
          </cell>
          <cell r="F2352" t="str">
            <v>GNM011</v>
          </cell>
          <cell r="G2352" t="str">
            <v>GNM011</v>
          </cell>
          <cell r="H2352">
            <v>36.291400000000003</v>
          </cell>
          <cell r="I2352">
            <v>139.36089999999999</v>
          </cell>
          <cell r="J2352" t="str">
            <v>--CD</v>
          </cell>
          <cell r="K2352" t="str">
            <v>CD</v>
          </cell>
          <cell r="L2352">
            <v>0</v>
          </cell>
          <cell r="M2352">
            <v>0</v>
          </cell>
          <cell r="N2352">
            <v>0</v>
          </cell>
          <cell r="O2352">
            <v>0</v>
          </cell>
          <cell r="P2352">
            <v>0</v>
          </cell>
          <cell r="Q2352">
            <v>0</v>
          </cell>
          <cell r="R2352">
            <v>0</v>
          </cell>
          <cell r="S2352" t="str">
            <v>D</v>
          </cell>
        </row>
        <row r="2353">
          <cell r="E2353">
            <v>2488</v>
          </cell>
          <cell r="F2353" t="str">
            <v>GNM015</v>
          </cell>
          <cell r="G2353" t="str">
            <v>GNM015</v>
          </cell>
          <cell r="H2353">
            <v>36.228700000000003</v>
          </cell>
          <cell r="I2353">
            <v>138.75790000000001</v>
          </cell>
          <cell r="J2353" t="str">
            <v>--B</v>
          </cell>
          <cell r="K2353" t="str">
            <v>B</v>
          </cell>
          <cell r="L2353">
            <v>0</v>
          </cell>
          <cell r="M2353">
            <v>0</v>
          </cell>
          <cell r="N2353">
            <v>0</v>
          </cell>
          <cell r="O2353">
            <v>0</v>
          </cell>
          <cell r="P2353">
            <v>0</v>
          </cell>
          <cell r="Q2353">
            <v>0</v>
          </cell>
          <cell r="R2353">
            <v>0</v>
          </cell>
          <cell r="S2353" t="str">
            <v>C</v>
          </cell>
        </row>
        <row r="2354">
          <cell r="E2354">
            <v>2489</v>
          </cell>
          <cell r="F2354" t="str">
            <v>GNM016</v>
          </cell>
          <cell r="G2354" t="str">
            <v>GNM016</v>
          </cell>
          <cell r="H2354">
            <v>36.116199999999999</v>
          </cell>
          <cell r="I2354">
            <v>138.92509999999999</v>
          </cell>
          <cell r="J2354" t="str">
            <v>--B</v>
          </cell>
          <cell r="K2354" t="str">
            <v>B</v>
          </cell>
          <cell r="L2354">
            <v>0</v>
          </cell>
          <cell r="M2354">
            <v>0</v>
          </cell>
          <cell r="N2354">
            <v>0</v>
          </cell>
          <cell r="O2354">
            <v>0</v>
          </cell>
          <cell r="P2354">
            <v>0</v>
          </cell>
          <cell r="Q2354">
            <v>0</v>
          </cell>
          <cell r="R2354">
            <v>0</v>
          </cell>
          <cell r="S2354" t="str">
            <v>C</v>
          </cell>
        </row>
        <row r="2355">
          <cell r="E2355">
            <v>2490</v>
          </cell>
          <cell r="F2355" t="str">
            <v>GNMH05</v>
          </cell>
          <cell r="G2355" t="str">
            <v>GNMH05</v>
          </cell>
          <cell r="H2355">
            <v>36.311100000000003</v>
          </cell>
          <cell r="I2355">
            <v>139.18790000000001</v>
          </cell>
          <cell r="J2355" t="str">
            <v>---</v>
          </cell>
          <cell r="K2355" t="str">
            <v>-</v>
          </cell>
          <cell r="L2355">
            <v>0</v>
          </cell>
          <cell r="M2355">
            <v>0</v>
          </cell>
          <cell r="N2355">
            <v>0</v>
          </cell>
          <cell r="O2355">
            <v>0</v>
          </cell>
          <cell r="P2355">
            <v>0</v>
          </cell>
          <cell r="Q2355">
            <v>0</v>
          </cell>
          <cell r="R2355">
            <v>0</v>
          </cell>
          <cell r="S2355" t="str">
            <v>C</v>
          </cell>
        </row>
        <row r="2356">
          <cell r="E2356">
            <v>2491</v>
          </cell>
          <cell r="F2356" t="str">
            <v>GNMH06</v>
          </cell>
          <cell r="G2356" t="str">
            <v>GNMH06</v>
          </cell>
          <cell r="H2356">
            <v>36.240900000000003</v>
          </cell>
          <cell r="I2356">
            <v>139.54759999999999</v>
          </cell>
          <cell r="J2356" t="str">
            <v>--CD</v>
          </cell>
          <cell r="K2356" t="str">
            <v>CD</v>
          </cell>
          <cell r="L2356">
            <v>0</v>
          </cell>
          <cell r="M2356">
            <v>0</v>
          </cell>
          <cell r="N2356">
            <v>0</v>
          </cell>
          <cell r="O2356">
            <v>0</v>
          </cell>
          <cell r="P2356">
            <v>0</v>
          </cell>
          <cell r="Q2356">
            <v>0</v>
          </cell>
          <cell r="R2356">
            <v>0</v>
          </cell>
          <cell r="S2356" t="str">
            <v>D</v>
          </cell>
        </row>
        <row r="2357">
          <cell r="E2357">
            <v>2492</v>
          </cell>
          <cell r="F2357" t="str">
            <v>GNMH10</v>
          </cell>
          <cell r="G2357" t="str">
            <v>GNMH10</v>
          </cell>
          <cell r="H2357">
            <v>36.232500000000002</v>
          </cell>
          <cell r="I2357">
            <v>138.73220000000001</v>
          </cell>
          <cell r="J2357" t="str">
            <v>---</v>
          </cell>
          <cell r="K2357" t="str">
            <v>-</v>
          </cell>
          <cell r="L2357">
            <v>0</v>
          </cell>
          <cell r="M2357">
            <v>0</v>
          </cell>
          <cell r="N2357">
            <v>0</v>
          </cell>
          <cell r="O2357">
            <v>0</v>
          </cell>
          <cell r="P2357">
            <v>0</v>
          </cell>
          <cell r="Q2357">
            <v>0</v>
          </cell>
          <cell r="R2357">
            <v>0</v>
          </cell>
          <cell r="S2357" t="str">
            <v>C</v>
          </cell>
        </row>
        <row r="2358">
          <cell r="E2358">
            <v>2493</v>
          </cell>
          <cell r="F2358" t="str">
            <v>GNMH11</v>
          </cell>
          <cell r="G2358" t="str">
            <v>GNMH11</v>
          </cell>
          <cell r="H2358">
            <v>36.283099999999997</v>
          </cell>
          <cell r="I2358">
            <v>138.92420000000001</v>
          </cell>
          <cell r="J2358" t="str">
            <v>---</v>
          </cell>
          <cell r="K2358" t="str">
            <v>-</v>
          </cell>
          <cell r="L2358">
            <v>0</v>
          </cell>
          <cell r="M2358">
            <v>0</v>
          </cell>
          <cell r="N2358">
            <v>0</v>
          </cell>
          <cell r="O2358">
            <v>0</v>
          </cell>
          <cell r="P2358">
            <v>0</v>
          </cell>
          <cell r="Q2358">
            <v>0</v>
          </cell>
          <cell r="R2358">
            <v>0</v>
          </cell>
          <cell r="S2358" t="str">
            <v>C</v>
          </cell>
        </row>
        <row r="2359">
          <cell r="E2359">
            <v>2494</v>
          </cell>
          <cell r="F2359" t="str">
            <v>GNMH12</v>
          </cell>
          <cell r="G2359" t="str">
            <v>GNMH12</v>
          </cell>
          <cell r="H2359">
            <v>36.140900000000002</v>
          </cell>
          <cell r="I2359">
            <v>138.9161</v>
          </cell>
          <cell r="J2359" t="str">
            <v>---</v>
          </cell>
          <cell r="K2359" t="str">
            <v>-</v>
          </cell>
          <cell r="L2359">
            <v>0</v>
          </cell>
          <cell r="M2359">
            <v>0</v>
          </cell>
          <cell r="N2359">
            <v>0</v>
          </cell>
          <cell r="O2359">
            <v>0</v>
          </cell>
          <cell r="P2359">
            <v>0</v>
          </cell>
          <cell r="Q2359">
            <v>0</v>
          </cell>
          <cell r="R2359">
            <v>0</v>
          </cell>
          <cell r="S2359" t="str">
            <v>C</v>
          </cell>
        </row>
        <row r="2360">
          <cell r="E2360">
            <v>2495</v>
          </cell>
          <cell r="F2360" t="str">
            <v>GNMH13</v>
          </cell>
          <cell r="G2360" t="str">
            <v>GNMH13</v>
          </cell>
          <cell r="H2360">
            <v>36.858899999999998</v>
          </cell>
          <cell r="I2360">
            <v>139.0659</v>
          </cell>
          <cell r="J2360" t="str">
            <v>---</v>
          </cell>
          <cell r="K2360" t="str">
            <v>-</v>
          </cell>
          <cell r="L2360">
            <v>0</v>
          </cell>
          <cell r="M2360">
            <v>0</v>
          </cell>
          <cell r="N2360">
            <v>0</v>
          </cell>
          <cell r="O2360">
            <v>0</v>
          </cell>
          <cell r="P2360">
            <v>0</v>
          </cell>
          <cell r="Q2360">
            <v>0</v>
          </cell>
          <cell r="R2360">
            <v>0</v>
          </cell>
          <cell r="S2360" t="str">
            <v>D</v>
          </cell>
        </row>
        <row r="2361">
          <cell r="E2361">
            <v>2496</v>
          </cell>
          <cell r="F2361" t="str">
            <v>GNMH14</v>
          </cell>
          <cell r="G2361" t="str">
            <v>GNMH14</v>
          </cell>
          <cell r="H2361">
            <v>36.489899999999999</v>
          </cell>
          <cell r="I2361">
            <v>139.32509999999999</v>
          </cell>
          <cell r="J2361" t="str">
            <v>---</v>
          </cell>
          <cell r="K2361" t="str">
            <v>-</v>
          </cell>
          <cell r="L2361">
            <v>0</v>
          </cell>
          <cell r="M2361">
            <v>0</v>
          </cell>
          <cell r="N2361">
            <v>0</v>
          </cell>
          <cell r="O2361">
            <v>0</v>
          </cell>
          <cell r="P2361">
            <v>0</v>
          </cell>
          <cell r="Q2361">
            <v>0</v>
          </cell>
          <cell r="R2361">
            <v>0</v>
          </cell>
          <cell r="S2361" t="str">
            <v>B</v>
          </cell>
        </row>
        <row r="2362">
          <cell r="E2362">
            <v>2497</v>
          </cell>
          <cell r="F2362" t="str">
            <v>IBR001</v>
          </cell>
          <cell r="G2362" t="str">
            <v>IBR001</v>
          </cell>
          <cell r="H2362">
            <v>36.7761</v>
          </cell>
          <cell r="I2362">
            <v>140.3569</v>
          </cell>
          <cell r="J2362" t="str">
            <v>--B</v>
          </cell>
          <cell r="K2362" t="str">
            <v>B</v>
          </cell>
          <cell r="L2362">
            <v>0</v>
          </cell>
          <cell r="M2362">
            <v>0</v>
          </cell>
          <cell r="N2362">
            <v>0</v>
          </cell>
          <cell r="O2362">
            <v>0</v>
          </cell>
          <cell r="P2362">
            <v>0</v>
          </cell>
          <cell r="Q2362">
            <v>0</v>
          </cell>
          <cell r="R2362">
            <v>0</v>
          </cell>
          <cell r="S2362" t="str">
            <v>D</v>
          </cell>
        </row>
        <row r="2363">
          <cell r="E2363">
            <v>2498</v>
          </cell>
          <cell r="F2363" t="str">
            <v>IBR002</v>
          </cell>
          <cell r="G2363" t="str">
            <v>IBR002</v>
          </cell>
          <cell r="H2363">
            <v>36.706099999999999</v>
          </cell>
          <cell r="I2363">
            <v>140.70679999999999</v>
          </cell>
          <cell r="J2363" t="str">
            <v>--B</v>
          </cell>
          <cell r="K2363" t="str">
            <v>B</v>
          </cell>
          <cell r="L2363">
            <v>0</v>
          </cell>
          <cell r="M2363">
            <v>0</v>
          </cell>
          <cell r="N2363">
            <v>0</v>
          </cell>
          <cell r="O2363">
            <v>0</v>
          </cell>
          <cell r="P2363">
            <v>0</v>
          </cell>
          <cell r="Q2363">
            <v>0</v>
          </cell>
          <cell r="R2363">
            <v>0</v>
          </cell>
          <cell r="S2363" t="str">
            <v>D</v>
          </cell>
        </row>
        <row r="2364">
          <cell r="E2364">
            <v>2499</v>
          </cell>
          <cell r="F2364" t="str">
            <v>IBR003</v>
          </cell>
          <cell r="G2364" t="str">
            <v>IBR003</v>
          </cell>
          <cell r="H2364">
            <v>36.591500000000003</v>
          </cell>
          <cell r="I2364">
            <v>140.64529999999999</v>
          </cell>
          <cell r="J2364" t="str">
            <v>--B</v>
          </cell>
          <cell r="K2364" t="str">
            <v>B</v>
          </cell>
          <cell r="L2364">
            <v>0</v>
          </cell>
          <cell r="M2364">
            <v>0</v>
          </cell>
          <cell r="N2364">
            <v>0</v>
          </cell>
          <cell r="O2364">
            <v>0</v>
          </cell>
          <cell r="P2364">
            <v>0</v>
          </cell>
          <cell r="Q2364">
            <v>0</v>
          </cell>
          <cell r="R2364">
            <v>0</v>
          </cell>
          <cell r="S2364" t="str">
            <v>D</v>
          </cell>
        </row>
        <row r="2365">
          <cell r="E2365">
            <v>2500</v>
          </cell>
          <cell r="F2365" t="str">
            <v>IBR004</v>
          </cell>
          <cell r="G2365" t="str">
            <v>IBR004</v>
          </cell>
          <cell r="H2365">
            <v>36.551600000000001</v>
          </cell>
          <cell r="I2365">
            <v>140.4102</v>
          </cell>
          <cell r="J2365" t="str">
            <v>--B</v>
          </cell>
          <cell r="K2365" t="str">
            <v>B</v>
          </cell>
          <cell r="L2365">
            <v>0</v>
          </cell>
          <cell r="M2365">
            <v>0</v>
          </cell>
          <cell r="N2365">
            <v>0</v>
          </cell>
          <cell r="O2365">
            <v>0</v>
          </cell>
          <cell r="P2365">
            <v>0</v>
          </cell>
          <cell r="Q2365">
            <v>0</v>
          </cell>
          <cell r="R2365">
            <v>0</v>
          </cell>
          <cell r="S2365" t="str">
            <v>D</v>
          </cell>
        </row>
        <row r="2366">
          <cell r="E2366">
            <v>2501</v>
          </cell>
          <cell r="F2366" t="str">
            <v>IBR005</v>
          </cell>
          <cell r="G2366" t="str">
            <v>IBR005</v>
          </cell>
          <cell r="H2366">
            <v>36.385100000000001</v>
          </cell>
          <cell r="I2366">
            <v>140.2372</v>
          </cell>
          <cell r="J2366" t="str">
            <v>--B</v>
          </cell>
          <cell r="K2366" t="str">
            <v>B</v>
          </cell>
          <cell r="L2366">
            <v>0</v>
          </cell>
          <cell r="M2366">
            <v>0</v>
          </cell>
          <cell r="N2366">
            <v>0</v>
          </cell>
          <cell r="O2366">
            <v>0</v>
          </cell>
          <cell r="P2366">
            <v>0</v>
          </cell>
          <cell r="Q2366">
            <v>0</v>
          </cell>
          <cell r="R2366">
            <v>0</v>
          </cell>
          <cell r="S2366" t="str">
            <v>D</v>
          </cell>
        </row>
        <row r="2367">
          <cell r="E2367">
            <v>2502</v>
          </cell>
          <cell r="F2367" t="str">
            <v>IBR006</v>
          </cell>
          <cell r="G2367" t="str">
            <v>IBR006</v>
          </cell>
          <cell r="H2367">
            <v>36.369</v>
          </cell>
          <cell r="I2367">
            <v>140.4528</v>
          </cell>
          <cell r="J2367" t="str">
            <v>--CD</v>
          </cell>
          <cell r="K2367" t="str">
            <v>CD</v>
          </cell>
          <cell r="L2367">
            <v>0</v>
          </cell>
          <cell r="M2367">
            <v>0</v>
          </cell>
          <cell r="N2367">
            <v>0</v>
          </cell>
          <cell r="O2367">
            <v>0</v>
          </cell>
          <cell r="P2367">
            <v>0</v>
          </cell>
          <cell r="Q2367">
            <v>0</v>
          </cell>
          <cell r="R2367">
            <v>0</v>
          </cell>
          <cell r="S2367" t="str">
            <v>C</v>
          </cell>
        </row>
        <row r="2368">
          <cell r="E2368">
            <v>2503</v>
          </cell>
          <cell r="F2368" t="str">
            <v>IBR007</v>
          </cell>
          <cell r="G2368" t="str">
            <v>IBR007</v>
          </cell>
          <cell r="H2368">
            <v>36.3523</v>
          </cell>
          <cell r="I2368">
            <v>140.59549999999999</v>
          </cell>
          <cell r="J2368" t="str">
            <v>--CD</v>
          </cell>
          <cell r="K2368" t="str">
            <v>CD</v>
          </cell>
          <cell r="L2368">
            <v>0</v>
          </cell>
          <cell r="M2368">
            <v>0</v>
          </cell>
          <cell r="N2368">
            <v>0</v>
          </cell>
          <cell r="O2368">
            <v>0</v>
          </cell>
          <cell r="P2368">
            <v>0</v>
          </cell>
          <cell r="Q2368">
            <v>0</v>
          </cell>
          <cell r="R2368">
            <v>0</v>
          </cell>
          <cell r="S2368" t="str">
            <v>D</v>
          </cell>
        </row>
        <row r="2369">
          <cell r="E2369">
            <v>2504</v>
          </cell>
          <cell r="F2369" t="str">
            <v>IBR008</v>
          </cell>
          <cell r="G2369" t="str">
            <v>IBR008</v>
          </cell>
          <cell r="H2369">
            <v>36.306199999999997</v>
          </cell>
          <cell r="I2369">
            <v>139.9828</v>
          </cell>
          <cell r="J2369" t="str">
            <v>--CD</v>
          </cell>
          <cell r="K2369" t="str">
            <v>CD</v>
          </cell>
          <cell r="L2369">
            <v>0</v>
          </cell>
          <cell r="M2369">
            <v>0</v>
          </cell>
          <cell r="N2369">
            <v>0</v>
          </cell>
          <cell r="O2369">
            <v>0</v>
          </cell>
          <cell r="P2369">
            <v>0</v>
          </cell>
          <cell r="Q2369">
            <v>0</v>
          </cell>
          <cell r="R2369">
            <v>0</v>
          </cell>
          <cell r="S2369" t="str">
            <v>C</v>
          </cell>
        </row>
        <row r="2370">
          <cell r="E2370">
            <v>2505</v>
          </cell>
          <cell r="F2370" t="str">
            <v>IBR009</v>
          </cell>
          <cell r="G2370" t="str">
            <v>IBR009</v>
          </cell>
          <cell r="H2370">
            <v>36.184800000000003</v>
          </cell>
          <cell r="I2370">
            <v>139.7037</v>
          </cell>
          <cell r="J2370" t="str">
            <v>--CD</v>
          </cell>
          <cell r="K2370" t="str">
            <v>CD</v>
          </cell>
          <cell r="L2370">
            <v>0</v>
          </cell>
          <cell r="M2370">
            <v>0</v>
          </cell>
          <cell r="N2370">
            <v>0</v>
          </cell>
          <cell r="O2370">
            <v>0</v>
          </cell>
          <cell r="P2370">
            <v>0</v>
          </cell>
          <cell r="Q2370">
            <v>0</v>
          </cell>
          <cell r="R2370">
            <v>0</v>
          </cell>
          <cell r="S2370" t="str">
            <v>D</v>
          </cell>
        </row>
        <row r="2371">
          <cell r="E2371">
            <v>2506</v>
          </cell>
          <cell r="F2371" t="str">
            <v>IBR010</v>
          </cell>
          <cell r="G2371" t="str">
            <v>IBR010</v>
          </cell>
          <cell r="H2371">
            <v>36.1843</v>
          </cell>
          <cell r="I2371">
            <v>139.96530000000001</v>
          </cell>
          <cell r="J2371" t="str">
            <v>--CD</v>
          </cell>
          <cell r="K2371" t="str">
            <v>CD</v>
          </cell>
          <cell r="L2371">
            <v>0</v>
          </cell>
          <cell r="M2371">
            <v>0</v>
          </cell>
          <cell r="N2371">
            <v>0</v>
          </cell>
          <cell r="O2371">
            <v>0</v>
          </cell>
          <cell r="P2371">
            <v>0</v>
          </cell>
          <cell r="Q2371">
            <v>0</v>
          </cell>
          <cell r="R2371">
            <v>0</v>
          </cell>
          <cell r="S2371" t="str">
            <v>D</v>
          </cell>
        </row>
        <row r="2372">
          <cell r="E2372">
            <v>2507</v>
          </cell>
          <cell r="F2372" t="str">
            <v>IBR011</v>
          </cell>
          <cell r="G2372" t="str">
            <v>IBR011</v>
          </cell>
          <cell r="H2372">
            <v>36.125100000000003</v>
          </cell>
          <cell r="I2372">
            <v>140.09030000000001</v>
          </cell>
          <cell r="J2372" t="str">
            <v>--CD</v>
          </cell>
          <cell r="K2372" t="str">
            <v>CD</v>
          </cell>
          <cell r="L2372">
            <v>0</v>
          </cell>
          <cell r="M2372">
            <v>0</v>
          </cell>
          <cell r="N2372">
            <v>0</v>
          </cell>
          <cell r="O2372">
            <v>0</v>
          </cell>
          <cell r="P2372">
            <v>0</v>
          </cell>
          <cell r="Q2372">
            <v>0</v>
          </cell>
          <cell r="R2372">
            <v>0</v>
          </cell>
          <cell r="S2372" t="str">
            <v>D</v>
          </cell>
        </row>
        <row r="2373">
          <cell r="E2373">
            <v>2508</v>
          </cell>
          <cell r="F2373" t="str">
            <v>IBR012</v>
          </cell>
          <cell r="G2373" t="str">
            <v>IBR012</v>
          </cell>
          <cell r="H2373">
            <v>36.190100000000001</v>
          </cell>
          <cell r="I2373">
            <v>140.2869</v>
          </cell>
          <cell r="J2373" t="str">
            <v>--CD</v>
          </cell>
          <cell r="K2373" t="str">
            <v>CD</v>
          </cell>
          <cell r="L2373">
            <v>0</v>
          </cell>
          <cell r="M2373">
            <v>0</v>
          </cell>
          <cell r="N2373">
            <v>0</v>
          </cell>
          <cell r="O2373">
            <v>0</v>
          </cell>
          <cell r="P2373">
            <v>0</v>
          </cell>
          <cell r="Q2373">
            <v>0</v>
          </cell>
          <cell r="R2373">
            <v>0</v>
          </cell>
          <cell r="S2373" t="str">
            <v>D</v>
          </cell>
        </row>
        <row r="2374">
          <cell r="E2374">
            <v>2509</v>
          </cell>
          <cell r="F2374" t="str">
            <v>IBR013</v>
          </cell>
          <cell r="G2374" t="str">
            <v>IBR013</v>
          </cell>
          <cell r="H2374">
            <v>36.158700000000003</v>
          </cell>
          <cell r="I2374">
            <v>140.48920000000001</v>
          </cell>
          <cell r="J2374" t="str">
            <v>--CD</v>
          </cell>
          <cell r="K2374" t="str">
            <v>CD</v>
          </cell>
          <cell r="L2374">
            <v>0</v>
          </cell>
          <cell r="M2374">
            <v>0</v>
          </cell>
          <cell r="N2374">
            <v>0</v>
          </cell>
          <cell r="O2374">
            <v>0</v>
          </cell>
          <cell r="P2374">
            <v>0</v>
          </cell>
          <cell r="Q2374">
            <v>0</v>
          </cell>
          <cell r="R2374">
            <v>0</v>
          </cell>
          <cell r="S2374" t="str">
            <v>D</v>
          </cell>
        </row>
        <row r="2375">
          <cell r="E2375">
            <v>2510</v>
          </cell>
          <cell r="F2375" t="str">
            <v>IBR014</v>
          </cell>
          <cell r="G2375" t="str">
            <v>IBR014</v>
          </cell>
          <cell r="H2375">
            <v>36.072899999999997</v>
          </cell>
          <cell r="I2375">
            <v>140.19470000000001</v>
          </cell>
          <cell r="J2375" t="str">
            <v>--CD</v>
          </cell>
          <cell r="K2375" t="str">
            <v>CD</v>
          </cell>
          <cell r="L2375">
            <v>0</v>
          </cell>
          <cell r="M2375">
            <v>0</v>
          </cell>
          <cell r="N2375">
            <v>0</v>
          </cell>
          <cell r="O2375">
            <v>0</v>
          </cell>
          <cell r="P2375">
            <v>0</v>
          </cell>
          <cell r="Q2375">
            <v>0</v>
          </cell>
          <cell r="R2375">
            <v>0</v>
          </cell>
          <cell r="S2375" t="str">
            <v>D</v>
          </cell>
        </row>
        <row r="2376">
          <cell r="E2376">
            <v>2511</v>
          </cell>
          <cell r="F2376" t="str">
            <v>IBR015</v>
          </cell>
          <cell r="G2376" t="str">
            <v>IBR015</v>
          </cell>
          <cell r="H2376">
            <v>36.069299999999998</v>
          </cell>
          <cell r="I2376">
            <v>139.90799999999999</v>
          </cell>
          <cell r="J2376" t="str">
            <v>--CD</v>
          </cell>
          <cell r="K2376" t="str">
            <v>CD</v>
          </cell>
          <cell r="L2376">
            <v>0</v>
          </cell>
          <cell r="M2376">
            <v>0</v>
          </cell>
          <cell r="N2376">
            <v>0</v>
          </cell>
          <cell r="O2376">
            <v>0</v>
          </cell>
          <cell r="P2376">
            <v>0</v>
          </cell>
          <cell r="Q2376">
            <v>0</v>
          </cell>
          <cell r="R2376">
            <v>0</v>
          </cell>
          <cell r="S2376" t="str">
            <v>D</v>
          </cell>
        </row>
        <row r="2377">
          <cell r="E2377">
            <v>2512</v>
          </cell>
          <cell r="F2377" t="str">
            <v>IBR016</v>
          </cell>
          <cell r="G2377" t="str">
            <v>IBR016</v>
          </cell>
          <cell r="H2377">
            <v>35.911200000000001</v>
          </cell>
          <cell r="I2377">
            <v>140.04939999999999</v>
          </cell>
          <cell r="J2377" t="str">
            <v>--CD</v>
          </cell>
          <cell r="K2377" t="str">
            <v>CD</v>
          </cell>
          <cell r="L2377">
            <v>0</v>
          </cell>
          <cell r="M2377">
            <v>0</v>
          </cell>
          <cell r="N2377">
            <v>0</v>
          </cell>
          <cell r="O2377">
            <v>0</v>
          </cell>
          <cell r="P2377">
            <v>0</v>
          </cell>
          <cell r="Q2377">
            <v>0</v>
          </cell>
          <cell r="R2377">
            <v>0</v>
          </cell>
          <cell r="S2377" t="str">
            <v>D</v>
          </cell>
        </row>
        <row r="2378">
          <cell r="E2378">
            <v>2513</v>
          </cell>
          <cell r="F2378" t="str">
            <v>IBR017</v>
          </cell>
          <cell r="G2378" t="str">
            <v>IBR017</v>
          </cell>
          <cell r="H2378">
            <v>35.953699999999998</v>
          </cell>
          <cell r="I2378">
            <v>140.3194</v>
          </cell>
          <cell r="J2378" t="str">
            <v>--CD</v>
          </cell>
          <cell r="K2378" t="str">
            <v>CD</v>
          </cell>
          <cell r="L2378">
            <v>0</v>
          </cell>
          <cell r="M2378">
            <v>0</v>
          </cell>
          <cell r="N2378">
            <v>0</v>
          </cell>
          <cell r="O2378">
            <v>0</v>
          </cell>
          <cell r="P2378">
            <v>0</v>
          </cell>
          <cell r="Q2378">
            <v>0</v>
          </cell>
          <cell r="R2378">
            <v>0</v>
          </cell>
          <cell r="S2378" t="str">
            <v>D</v>
          </cell>
        </row>
        <row r="2379">
          <cell r="E2379">
            <v>2514</v>
          </cell>
          <cell r="F2379" t="str">
            <v>IBR018</v>
          </cell>
          <cell r="G2379" t="str">
            <v>IBR018</v>
          </cell>
          <cell r="H2379">
            <v>35.976999999999997</v>
          </cell>
          <cell r="I2379">
            <v>140.63220000000001</v>
          </cell>
          <cell r="J2379" t="str">
            <v>--CD</v>
          </cell>
          <cell r="K2379" t="str">
            <v>CD</v>
          </cell>
          <cell r="L2379">
            <v>0</v>
          </cell>
          <cell r="M2379">
            <v>0</v>
          </cell>
          <cell r="N2379">
            <v>0</v>
          </cell>
          <cell r="O2379">
            <v>0</v>
          </cell>
          <cell r="P2379">
            <v>0</v>
          </cell>
          <cell r="Q2379">
            <v>0</v>
          </cell>
          <cell r="R2379">
            <v>0</v>
          </cell>
          <cell r="S2379" t="str">
            <v>D</v>
          </cell>
        </row>
        <row r="2380">
          <cell r="E2380">
            <v>2515</v>
          </cell>
          <cell r="F2380" t="str">
            <v>IBRH07</v>
          </cell>
          <cell r="G2380" t="str">
            <v>IBRH07</v>
          </cell>
          <cell r="H2380">
            <v>35.948900000000002</v>
          </cell>
          <cell r="I2380">
            <v>140.33340000000001</v>
          </cell>
          <cell r="J2380" t="str">
            <v>---</v>
          </cell>
          <cell r="K2380" t="str">
            <v>-</v>
          </cell>
          <cell r="L2380">
            <v>0</v>
          </cell>
          <cell r="M2380">
            <v>0</v>
          </cell>
          <cell r="N2380">
            <v>0</v>
          </cell>
          <cell r="O2380">
            <v>0</v>
          </cell>
          <cell r="P2380">
            <v>0</v>
          </cell>
          <cell r="Q2380">
            <v>0</v>
          </cell>
          <cell r="R2380">
            <v>0</v>
          </cell>
          <cell r="S2380" t="str">
            <v>E</v>
          </cell>
        </row>
        <row r="2381">
          <cell r="E2381">
            <v>2516</v>
          </cell>
          <cell r="F2381" t="str">
            <v>IBRH08</v>
          </cell>
          <cell r="G2381" t="str">
            <v>IBRH08</v>
          </cell>
          <cell r="H2381">
            <v>36.115600000000001</v>
          </cell>
          <cell r="I2381">
            <v>140.56549999999999</v>
          </cell>
          <cell r="J2381" t="str">
            <v>--CD</v>
          </cell>
          <cell r="K2381" t="str">
            <v>CD</v>
          </cell>
          <cell r="L2381">
            <v>0</v>
          </cell>
          <cell r="M2381">
            <v>0</v>
          </cell>
          <cell r="N2381">
            <v>0</v>
          </cell>
          <cell r="O2381">
            <v>0</v>
          </cell>
          <cell r="P2381">
            <v>0</v>
          </cell>
          <cell r="Q2381">
            <v>0</v>
          </cell>
          <cell r="R2381">
            <v>0</v>
          </cell>
          <cell r="S2381" t="str">
            <v>C</v>
          </cell>
        </row>
        <row r="2382">
          <cell r="E2382">
            <v>2517</v>
          </cell>
          <cell r="F2382" t="str">
            <v>IBRH09</v>
          </cell>
          <cell r="G2382" t="str">
            <v>IBRH09</v>
          </cell>
          <cell r="H2382">
            <v>36.4358</v>
          </cell>
          <cell r="I2382">
            <v>140.35919999999999</v>
          </cell>
          <cell r="J2382" t="str">
            <v>---</v>
          </cell>
          <cell r="K2382" t="str">
            <v>-</v>
          </cell>
          <cell r="L2382">
            <v>0</v>
          </cell>
          <cell r="M2382">
            <v>0</v>
          </cell>
          <cell r="N2382">
            <v>0</v>
          </cell>
          <cell r="O2382">
            <v>0</v>
          </cell>
          <cell r="P2382">
            <v>0</v>
          </cell>
          <cell r="Q2382">
            <v>0</v>
          </cell>
          <cell r="R2382">
            <v>0</v>
          </cell>
          <cell r="S2382" t="str">
            <v>C</v>
          </cell>
        </row>
        <row r="2383">
          <cell r="E2383">
            <v>2518</v>
          </cell>
          <cell r="F2383" t="str">
            <v>IBRH10</v>
          </cell>
          <cell r="G2383" t="str">
            <v>IBRH10</v>
          </cell>
          <cell r="H2383">
            <v>36.107799999999997</v>
          </cell>
          <cell r="I2383">
            <v>139.99189999999999</v>
          </cell>
          <cell r="J2383" t="str">
            <v>---</v>
          </cell>
          <cell r="K2383" t="str">
            <v>-</v>
          </cell>
          <cell r="L2383">
            <v>0</v>
          </cell>
          <cell r="M2383">
            <v>0</v>
          </cell>
          <cell r="N2383">
            <v>0</v>
          </cell>
          <cell r="O2383">
            <v>0</v>
          </cell>
          <cell r="P2383">
            <v>0</v>
          </cell>
          <cell r="Q2383">
            <v>0</v>
          </cell>
          <cell r="R2383">
            <v>0</v>
          </cell>
          <cell r="S2383" t="str">
            <v>E</v>
          </cell>
        </row>
        <row r="2384">
          <cell r="E2384">
            <v>2519</v>
          </cell>
          <cell r="F2384" t="str">
            <v>IBRH11</v>
          </cell>
          <cell r="G2384" t="str">
            <v>IBRH11</v>
          </cell>
          <cell r="H2384">
            <v>36.366900000000001</v>
          </cell>
          <cell r="I2384">
            <v>140.14340000000001</v>
          </cell>
          <cell r="J2384" t="str">
            <v>---</v>
          </cell>
          <cell r="K2384" t="str">
            <v>-</v>
          </cell>
          <cell r="L2384">
            <v>0</v>
          </cell>
          <cell r="M2384">
            <v>0</v>
          </cell>
          <cell r="N2384">
            <v>0</v>
          </cell>
          <cell r="O2384">
            <v>0</v>
          </cell>
          <cell r="P2384">
            <v>0</v>
          </cell>
          <cell r="Q2384">
            <v>0</v>
          </cell>
          <cell r="R2384">
            <v>0</v>
          </cell>
          <cell r="S2384" t="str">
            <v>D</v>
          </cell>
        </row>
        <row r="2385">
          <cell r="E2385">
            <v>2520</v>
          </cell>
          <cell r="F2385" t="str">
            <v>IBRH12</v>
          </cell>
          <cell r="G2385" t="str">
            <v>IBRH12</v>
          </cell>
          <cell r="H2385">
            <v>36.833799999999997</v>
          </cell>
          <cell r="I2385">
            <v>140.32149999999999</v>
          </cell>
          <cell r="J2385" t="str">
            <v>---</v>
          </cell>
          <cell r="K2385" t="str">
            <v>-</v>
          </cell>
          <cell r="L2385">
            <v>0</v>
          </cell>
          <cell r="M2385">
            <v>0</v>
          </cell>
          <cell r="N2385">
            <v>0</v>
          </cell>
          <cell r="O2385">
            <v>0</v>
          </cell>
          <cell r="P2385">
            <v>0</v>
          </cell>
          <cell r="Q2385">
            <v>0</v>
          </cell>
          <cell r="R2385">
            <v>0</v>
          </cell>
          <cell r="S2385" t="str">
            <v>C</v>
          </cell>
        </row>
        <row r="2386">
          <cell r="E2386">
            <v>2521</v>
          </cell>
          <cell r="F2386" t="str">
            <v>IBRH13</v>
          </cell>
          <cell r="G2386" t="str">
            <v>IBRH13</v>
          </cell>
          <cell r="H2386">
            <v>36.792400000000001</v>
          </cell>
          <cell r="I2386">
            <v>140.57839999999999</v>
          </cell>
          <cell r="J2386" t="str">
            <v>---</v>
          </cell>
          <cell r="K2386" t="str">
            <v>-</v>
          </cell>
          <cell r="L2386">
            <v>0</v>
          </cell>
          <cell r="M2386">
            <v>0</v>
          </cell>
          <cell r="N2386">
            <v>0</v>
          </cell>
          <cell r="O2386">
            <v>0</v>
          </cell>
          <cell r="P2386">
            <v>0</v>
          </cell>
          <cell r="Q2386">
            <v>0</v>
          </cell>
          <cell r="R2386">
            <v>0</v>
          </cell>
          <cell r="S2386" t="str">
            <v>D</v>
          </cell>
        </row>
        <row r="2387">
          <cell r="E2387">
            <v>2522</v>
          </cell>
          <cell r="F2387" t="str">
            <v>IBRH14</v>
          </cell>
          <cell r="G2387" t="str">
            <v>IBRH14</v>
          </cell>
          <cell r="H2387">
            <v>36.689</v>
          </cell>
          <cell r="I2387">
            <v>140.55179999999999</v>
          </cell>
          <cell r="J2387" t="str">
            <v>---</v>
          </cell>
          <cell r="K2387" t="str">
            <v>-</v>
          </cell>
          <cell r="L2387">
            <v>0</v>
          </cell>
          <cell r="M2387">
            <v>0</v>
          </cell>
          <cell r="N2387">
            <v>0</v>
          </cell>
          <cell r="O2387">
            <v>0</v>
          </cell>
          <cell r="P2387">
            <v>0</v>
          </cell>
          <cell r="Q2387">
            <v>0</v>
          </cell>
          <cell r="R2387">
            <v>0</v>
          </cell>
          <cell r="S2387" t="str">
            <v>B</v>
          </cell>
        </row>
        <row r="2388">
          <cell r="E2388">
            <v>2523</v>
          </cell>
          <cell r="F2388" t="str">
            <v>IBRH15</v>
          </cell>
          <cell r="G2388" t="str">
            <v>IBRH15</v>
          </cell>
          <cell r="H2388">
            <v>36.5535</v>
          </cell>
          <cell r="I2388">
            <v>140.30459999999999</v>
          </cell>
          <cell r="J2388" t="str">
            <v>---</v>
          </cell>
          <cell r="K2388" t="str">
            <v>-</v>
          </cell>
          <cell r="L2388">
            <v>0</v>
          </cell>
          <cell r="M2388">
            <v>0</v>
          </cell>
          <cell r="N2388">
            <v>0</v>
          </cell>
          <cell r="O2388">
            <v>0</v>
          </cell>
          <cell r="P2388">
            <v>0</v>
          </cell>
          <cell r="Q2388">
            <v>0</v>
          </cell>
          <cell r="R2388">
            <v>0</v>
          </cell>
          <cell r="S2388" t="str">
            <v>C</v>
          </cell>
        </row>
        <row r="2389">
          <cell r="E2389">
            <v>2524</v>
          </cell>
          <cell r="F2389" t="str">
            <v>IBRH16</v>
          </cell>
          <cell r="G2389" t="str">
            <v>IBRH16</v>
          </cell>
          <cell r="H2389">
            <v>36.6374</v>
          </cell>
          <cell r="I2389">
            <v>140.40090000000001</v>
          </cell>
          <cell r="J2389" t="str">
            <v>---</v>
          </cell>
          <cell r="K2389" t="str">
            <v>-</v>
          </cell>
          <cell r="L2389">
            <v>0</v>
          </cell>
          <cell r="M2389">
            <v>0</v>
          </cell>
          <cell r="N2389">
            <v>0</v>
          </cell>
          <cell r="O2389">
            <v>0</v>
          </cell>
          <cell r="P2389">
            <v>0</v>
          </cell>
          <cell r="Q2389">
            <v>0</v>
          </cell>
          <cell r="R2389">
            <v>0</v>
          </cell>
          <cell r="S2389" t="str">
            <v>C</v>
          </cell>
        </row>
        <row r="2390">
          <cell r="E2390">
            <v>2525</v>
          </cell>
          <cell r="F2390" t="str">
            <v>IBRH17</v>
          </cell>
          <cell r="G2390" t="str">
            <v>IBRH17</v>
          </cell>
          <cell r="H2390">
            <v>36.083199999999998</v>
          </cell>
          <cell r="I2390">
            <v>140.31729999999999</v>
          </cell>
          <cell r="J2390" t="str">
            <v>---</v>
          </cell>
          <cell r="K2390" t="str">
            <v>-</v>
          </cell>
          <cell r="L2390">
            <v>0</v>
          </cell>
          <cell r="M2390">
            <v>0</v>
          </cell>
          <cell r="N2390">
            <v>0</v>
          </cell>
          <cell r="O2390">
            <v>0</v>
          </cell>
          <cell r="P2390">
            <v>0</v>
          </cell>
          <cell r="Q2390">
            <v>0</v>
          </cell>
          <cell r="R2390">
            <v>0</v>
          </cell>
          <cell r="S2390" t="str">
            <v>D</v>
          </cell>
        </row>
        <row r="2391">
          <cell r="E2391">
            <v>2526</v>
          </cell>
          <cell r="F2391" t="str">
            <v>IBRH18</v>
          </cell>
          <cell r="G2391" t="str">
            <v>IBRH18</v>
          </cell>
          <cell r="H2391">
            <v>36.359900000000003</v>
          </cell>
          <cell r="I2391">
            <v>140.62309999999999</v>
          </cell>
          <cell r="J2391" t="str">
            <v>---</v>
          </cell>
          <cell r="K2391" t="str">
            <v>-</v>
          </cell>
          <cell r="L2391">
            <v>0</v>
          </cell>
          <cell r="M2391">
            <v>0</v>
          </cell>
          <cell r="N2391">
            <v>0</v>
          </cell>
          <cell r="O2391">
            <v>0</v>
          </cell>
          <cell r="P2391">
            <v>0</v>
          </cell>
          <cell r="Q2391">
            <v>0</v>
          </cell>
          <cell r="R2391">
            <v>0</v>
          </cell>
          <cell r="S2391" t="str">
            <v>C</v>
          </cell>
        </row>
        <row r="2392">
          <cell r="E2392">
            <v>2527</v>
          </cell>
          <cell r="F2392" t="str">
            <v>IBRH20</v>
          </cell>
          <cell r="G2392" t="str">
            <v>IBRH20</v>
          </cell>
          <cell r="H2392">
            <v>35.825200000000002</v>
          </cell>
          <cell r="I2392">
            <v>140.73560000000001</v>
          </cell>
          <cell r="J2392" t="str">
            <v>---</v>
          </cell>
          <cell r="K2392" t="str">
            <v>-</v>
          </cell>
          <cell r="L2392">
            <v>0</v>
          </cell>
          <cell r="M2392">
            <v>0</v>
          </cell>
          <cell r="N2392">
            <v>0</v>
          </cell>
          <cell r="O2392">
            <v>0</v>
          </cell>
          <cell r="P2392">
            <v>0</v>
          </cell>
          <cell r="Q2392">
            <v>0</v>
          </cell>
          <cell r="R2392">
            <v>0</v>
          </cell>
          <cell r="S2392" t="str">
            <v>D</v>
          </cell>
        </row>
        <row r="2393">
          <cell r="E2393">
            <v>2528</v>
          </cell>
          <cell r="F2393" t="str">
            <v>ISK001</v>
          </cell>
          <cell r="G2393" t="str">
            <v>ISK001</v>
          </cell>
          <cell r="H2393">
            <v>37.499899999999997</v>
          </cell>
          <cell r="I2393">
            <v>137.1764</v>
          </cell>
          <cell r="J2393" t="str">
            <v>--A</v>
          </cell>
          <cell r="K2393" t="str">
            <v>A</v>
          </cell>
          <cell r="L2393">
            <v>0</v>
          </cell>
          <cell r="M2393">
            <v>0</v>
          </cell>
          <cell r="N2393">
            <v>0</v>
          </cell>
          <cell r="O2393">
            <v>0</v>
          </cell>
          <cell r="P2393">
            <v>0</v>
          </cell>
          <cell r="Q2393">
            <v>0</v>
          </cell>
          <cell r="R2393">
            <v>0</v>
          </cell>
          <cell r="S2393" t="str">
            <v>C</v>
          </cell>
        </row>
        <row r="2394">
          <cell r="E2394">
            <v>2529</v>
          </cell>
          <cell r="F2394" t="str">
            <v>ISK002</v>
          </cell>
          <cell r="G2394" t="str">
            <v>ISK002</v>
          </cell>
          <cell r="H2394">
            <v>37.444299999999998</v>
          </cell>
          <cell r="I2394">
            <v>137.2877</v>
          </cell>
          <cell r="J2394" t="str">
            <v>--E</v>
          </cell>
          <cell r="K2394" t="str">
            <v>E</v>
          </cell>
          <cell r="L2394">
            <v>0</v>
          </cell>
          <cell r="M2394">
            <v>0</v>
          </cell>
          <cell r="N2394">
            <v>0</v>
          </cell>
          <cell r="O2394">
            <v>0</v>
          </cell>
          <cell r="P2394">
            <v>0</v>
          </cell>
          <cell r="Q2394">
            <v>0</v>
          </cell>
          <cell r="R2394">
            <v>0</v>
          </cell>
          <cell r="S2394" t="str">
            <v>E</v>
          </cell>
        </row>
        <row r="2395">
          <cell r="E2395">
            <v>2530</v>
          </cell>
          <cell r="F2395" t="str">
            <v>ISK003</v>
          </cell>
          <cell r="G2395" t="str">
            <v>ISK003</v>
          </cell>
          <cell r="H2395">
            <v>37.3919</v>
          </cell>
          <cell r="I2395">
            <v>136.9083</v>
          </cell>
          <cell r="J2395" t="str">
            <v>--A</v>
          </cell>
          <cell r="K2395" t="str">
            <v>A</v>
          </cell>
          <cell r="L2395">
            <v>0</v>
          </cell>
          <cell r="M2395">
            <v>0</v>
          </cell>
          <cell r="N2395">
            <v>0</v>
          </cell>
          <cell r="O2395">
            <v>0</v>
          </cell>
          <cell r="P2395">
            <v>0</v>
          </cell>
          <cell r="Q2395">
            <v>0</v>
          </cell>
          <cell r="R2395">
            <v>0</v>
          </cell>
          <cell r="S2395" t="str">
            <v>C</v>
          </cell>
        </row>
        <row r="2396">
          <cell r="E2396">
            <v>2531</v>
          </cell>
          <cell r="F2396" t="str">
            <v>ISK004</v>
          </cell>
          <cell r="G2396" t="str">
            <v>ISK004</v>
          </cell>
          <cell r="H2396">
            <v>37.308</v>
          </cell>
          <cell r="I2396">
            <v>137.14699999999999</v>
          </cell>
          <cell r="J2396" t="str">
            <v>--B</v>
          </cell>
          <cell r="K2396" t="str">
            <v>B</v>
          </cell>
          <cell r="L2396">
            <v>0</v>
          </cell>
          <cell r="M2396">
            <v>0</v>
          </cell>
          <cell r="N2396">
            <v>0</v>
          </cell>
          <cell r="O2396">
            <v>0</v>
          </cell>
          <cell r="P2396">
            <v>0</v>
          </cell>
          <cell r="Q2396">
            <v>0</v>
          </cell>
          <cell r="R2396">
            <v>0</v>
          </cell>
          <cell r="S2396" t="str">
            <v>E</v>
          </cell>
        </row>
        <row r="2397">
          <cell r="E2397">
            <v>2532</v>
          </cell>
          <cell r="F2397" t="str">
            <v>ISK005</v>
          </cell>
          <cell r="G2397" t="str">
            <v>ISK005</v>
          </cell>
          <cell r="H2397">
            <v>37.230699999999999</v>
          </cell>
          <cell r="I2397">
            <v>136.90389999999999</v>
          </cell>
          <cell r="J2397" t="str">
            <v>--B</v>
          </cell>
          <cell r="K2397" t="str">
            <v>B</v>
          </cell>
          <cell r="L2397">
            <v>0</v>
          </cell>
          <cell r="M2397">
            <v>0</v>
          </cell>
          <cell r="N2397">
            <v>0</v>
          </cell>
          <cell r="O2397">
            <v>0</v>
          </cell>
          <cell r="P2397">
            <v>0</v>
          </cell>
          <cell r="Q2397">
            <v>0</v>
          </cell>
          <cell r="R2397">
            <v>0</v>
          </cell>
          <cell r="S2397" t="str">
            <v>E</v>
          </cell>
        </row>
        <row r="2398">
          <cell r="E2398">
            <v>2533</v>
          </cell>
          <cell r="F2398" t="str">
            <v>ISK006</v>
          </cell>
          <cell r="G2398" t="str">
            <v>ISK006</v>
          </cell>
          <cell r="H2398">
            <v>37.160200000000003</v>
          </cell>
          <cell r="I2398">
            <v>136.68969999999999</v>
          </cell>
          <cell r="J2398" t="str">
            <v>--A</v>
          </cell>
          <cell r="K2398" t="str">
            <v>A</v>
          </cell>
          <cell r="L2398">
            <v>0</v>
          </cell>
          <cell r="M2398">
            <v>0</v>
          </cell>
          <cell r="N2398">
            <v>0</v>
          </cell>
          <cell r="O2398">
            <v>0</v>
          </cell>
          <cell r="P2398">
            <v>0</v>
          </cell>
          <cell r="Q2398">
            <v>0</v>
          </cell>
          <cell r="R2398">
            <v>0</v>
          </cell>
          <cell r="S2398" t="str">
            <v>C</v>
          </cell>
        </row>
        <row r="2399">
          <cell r="E2399">
            <v>2534</v>
          </cell>
          <cell r="F2399" t="str">
            <v>ISK007</v>
          </cell>
          <cell r="G2399" t="str">
            <v>ISK007</v>
          </cell>
          <cell r="H2399">
            <v>37.042700000000004</v>
          </cell>
          <cell r="I2399">
            <v>136.96809999999999</v>
          </cell>
          <cell r="J2399" t="str">
            <v>--E</v>
          </cell>
          <cell r="K2399" t="str">
            <v>E</v>
          </cell>
          <cell r="L2399">
            <v>0</v>
          </cell>
          <cell r="M2399">
            <v>0</v>
          </cell>
          <cell r="N2399">
            <v>0</v>
          </cell>
          <cell r="O2399">
            <v>0</v>
          </cell>
          <cell r="P2399">
            <v>0</v>
          </cell>
          <cell r="Q2399">
            <v>0</v>
          </cell>
          <cell r="R2399">
            <v>0</v>
          </cell>
          <cell r="S2399" t="str">
            <v>E</v>
          </cell>
        </row>
        <row r="2400">
          <cell r="E2400">
            <v>2535</v>
          </cell>
          <cell r="F2400" t="str">
            <v>ISK008</v>
          </cell>
          <cell r="G2400" t="str">
            <v>ISK008</v>
          </cell>
          <cell r="H2400">
            <v>36.891800000000003</v>
          </cell>
          <cell r="I2400">
            <v>136.7783</v>
          </cell>
          <cell r="J2400" t="str">
            <v>--CD</v>
          </cell>
          <cell r="K2400" t="str">
            <v>CD</v>
          </cell>
          <cell r="L2400">
            <v>0</v>
          </cell>
          <cell r="M2400">
            <v>0</v>
          </cell>
          <cell r="N2400">
            <v>0</v>
          </cell>
          <cell r="O2400">
            <v>0</v>
          </cell>
          <cell r="P2400">
            <v>0</v>
          </cell>
          <cell r="Q2400">
            <v>0</v>
          </cell>
          <cell r="R2400">
            <v>0</v>
          </cell>
          <cell r="S2400" t="str">
            <v>D</v>
          </cell>
        </row>
        <row r="2401">
          <cell r="E2401">
            <v>2536</v>
          </cell>
          <cell r="F2401" t="str">
            <v>ISK009</v>
          </cell>
          <cell r="G2401" t="str">
            <v>ISK009</v>
          </cell>
          <cell r="H2401">
            <v>36.7318</v>
          </cell>
          <cell r="I2401">
            <v>136.69890000000001</v>
          </cell>
          <cell r="J2401" t="str">
            <v>--CD</v>
          </cell>
          <cell r="K2401" t="str">
            <v>CD</v>
          </cell>
          <cell r="L2401">
            <v>0</v>
          </cell>
          <cell r="M2401">
            <v>0</v>
          </cell>
          <cell r="N2401">
            <v>0</v>
          </cell>
          <cell r="O2401">
            <v>0</v>
          </cell>
          <cell r="P2401">
            <v>0</v>
          </cell>
          <cell r="Q2401">
            <v>0</v>
          </cell>
          <cell r="R2401">
            <v>0</v>
          </cell>
          <cell r="S2401" t="str">
            <v>D</v>
          </cell>
        </row>
        <row r="2402">
          <cell r="E2402">
            <v>2537</v>
          </cell>
          <cell r="F2402" t="str">
            <v>ISK010</v>
          </cell>
          <cell r="G2402" t="str">
            <v>ISK010</v>
          </cell>
          <cell r="H2402">
            <v>36.541899999999998</v>
          </cell>
          <cell r="I2402">
            <v>136.6431</v>
          </cell>
          <cell r="J2402" t="str">
            <v>---</v>
          </cell>
          <cell r="K2402" t="str">
            <v>-</v>
          </cell>
          <cell r="L2402">
            <v>0</v>
          </cell>
          <cell r="M2402">
            <v>0</v>
          </cell>
          <cell r="N2402">
            <v>0</v>
          </cell>
          <cell r="O2402">
            <v>0</v>
          </cell>
          <cell r="P2402">
            <v>0</v>
          </cell>
          <cell r="Q2402">
            <v>0</v>
          </cell>
          <cell r="R2402">
            <v>0</v>
          </cell>
          <cell r="S2402" t="str">
            <v>C</v>
          </cell>
        </row>
        <row r="2403">
          <cell r="E2403">
            <v>2538</v>
          </cell>
          <cell r="F2403" t="str">
            <v>ISK011</v>
          </cell>
          <cell r="G2403" t="str">
            <v>ISK011</v>
          </cell>
          <cell r="H2403">
            <v>36.396700000000003</v>
          </cell>
          <cell r="I2403">
            <v>136.44319999999999</v>
          </cell>
          <cell r="J2403" t="str">
            <v>--E</v>
          </cell>
          <cell r="K2403" t="str">
            <v>E</v>
          </cell>
          <cell r="L2403">
            <v>0</v>
          </cell>
          <cell r="M2403">
            <v>0</v>
          </cell>
          <cell r="N2403">
            <v>0</v>
          </cell>
          <cell r="O2403">
            <v>0</v>
          </cell>
          <cell r="P2403">
            <v>0</v>
          </cell>
          <cell r="Q2403">
            <v>0</v>
          </cell>
          <cell r="R2403">
            <v>0</v>
          </cell>
          <cell r="S2403" t="str">
            <v>E</v>
          </cell>
        </row>
        <row r="2404">
          <cell r="E2404">
            <v>2539</v>
          </cell>
          <cell r="F2404" t="str">
            <v>ISK012</v>
          </cell>
          <cell r="G2404" t="str">
            <v>ISK012</v>
          </cell>
          <cell r="H2404">
            <v>36.357500000000002</v>
          </cell>
          <cell r="I2404">
            <v>136.6045</v>
          </cell>
          <cell r="J2404" t="str">
            <v>--B</v>
          </cell>
          <cell r="K2404" t="str">
            <v>B</v>
          </cell>
          <cell r="L2404">
            <v>0</v>
          </cell>
          <cell r="M2404">
            <v>0</v>
          </cell>
          <cell r="N2404">
            <v>0</v>
          </cell>
          <cell r="O2404">
            <v>0</v>
          </cell>
          <cell r="P2404">
            <v>0</v>
          </cell>
          <cell r="Q2404">
            <v>0</v>
          </cell>
          <cell r="R2404">
            <v>0</v>
          </cell>
          <cell r="S2404" t="str">
            <v>C</v>
          </cell>
        </row>
        <row r="2405">
          <cell r="E2405">
            <v>2540</v>
          </cell>
          <cell r="F2405" t="str">
            <v>ISK013</v>
          </cell>
          <cell r="G2405" t="str">
            <v>ISK013</v>
          </cell>
          <cell r="H2405">
            <v>36.180500000000002</v>
          </cell>
          <cell r="I2405">
            <v>136.62469999999999</v>
          </cell>
          <cell r="J2405" t="str">
            <v>--B</v>
          </cell>
          <cell r="K2405" t="str">
            <v>B</v>
          </cell>
          <cell r="L2405">
            <v>0</v>
          </cell>
          <cell r="M2405">
            <v>0</v>
          </cell>
          <cell r="N2405">
            <v>0</v>
          </cell>
          <cell r="O2405">
            <v>0</v>
          </cell>
          <cell r="P2405">
            <v>0</v>
          </cell>
          <cell r="Q2405">
            <v>0</v>
          </cell>
          <cell r="R2405">
            <v>0</v>
          </cell>
          <cell r="S2405" t="str">
            <v>C</v>
          </cell>
        </row>
        <row r="2406">
          <cell r="E2406">
            <v>2541</v>
          </cell>
          <cell r="F2406" t="str">
            <v>ISK014</v>
          </cell>
          <cell r="G2406" t="str">
            <v>ISK014</v>
          </cell>
          <cell r="H2406">
            <v>36.302799999999998</v>
          </cell>
          <cell r="I2406">
            <v>136.31540000000001</v>
          </cell>
          <cell r="J2406" t="str">
            <v>--E</v>
          </cell>
          <cell r="K2406" t="str">
            <v>E</v>
          </cell>
          <cell r="L2406">
            <v>0</v>
          </cell>
          <cell r="M2406">
            <v>0</v>
          </cell>
          <cell r="N2406">
            <v>0</v>
          </cell>
          <cell r="O2406">
            <v>0</v>
          </cell>
          <cell r="P2406">
            <v>0</v>
          </cell>
          <cell r="Q2406">
            <v>0</v>
          </cell>
          <cell r="R2406">
            <v>0</v>
          </cell>
          <cell r="S2406" t="str">
            <v>E</v>
          </cell>
        </row>
        <row r="2407">
          <cell r="E2407">
            <v>2542</v>
          </cell>
          <cell r="F2407" t="str">
            <v>ISKH01</v>
          </cell>
          <cell r="G2407" t="str">
            <v>ISKH01</v>
          </cell>
          <cell r="H2407">
            <v>37.523600000000002</v>
          </cell>
          <cell r="I2407">
            <v>137.28749999999999</v>
          </cell>
          <cell r="J2407" t="str">
            <v>---</v>
          </cell>
          <cell r="K2407" t="str">
            <v>-</v>
          </cell>
          <cell r="L2407">
            <v>0</v>
          </cell>
          <cell r="M2407">
            <v>0</v>
          </cell>
          <cell r="N2407">
            <v>0</v>
          </cell>
          <cell r="O2407">
            <v>0</v>
          </cell>
          <cell r="P2407">
            <v>0</v>
          </cell>
          <cell r="Q2407">
            <v>0</v>
          </cell>
          <cell r="R2407">
            <v>0</v>
          </cell>
          <cell r="S2407" t="str">
            <v>D</v>
          </cell>
        </row>
        <row r="2408">
          <cell r="E2408">
            <v>2543</v>
          </cell>
          <cell r="F2408" t="str">
            <v>ISKH02</v>
          </cell>
          <cell r="G2408" t="str">
            <v>ISKH02</v>
          </cell>
          <cell r="H2408">
            <v>37.361400000000003</v>
          </cell>
          <cell r="I2408">
            <v>137.04429999999999</v>
          </cell>
          <cell r="J2408" t="str">
            <v>---</v>
          </cell>
          <cell r="K2408" t="str">
            <v>-</v>
          </cell>
          <cell r="L2408">
            <v>0</v>
          </cell>
          <cell r="M2408">
            <v>0</v>
          </cell>
          <cell r="N2408">
            <v>0</v>
          </cell>
          <cell r="O2408">
            <v>0</v>
          </cell>
          <cell r="P2408">
            <v>0</v>
          </cell>
          <cell r="Q2408">
            <v>0</v>
          </cell>
          <cell r="R2408">
            <v>0</v>
          </cell>
          <cell r="S2408" t="str">
            <v>C</v>
          </cell>
        </row>
        <row r="2409">
          <cell r="E2409">
            <v>2544</v>
          </cell>
          <cell r="F2409" t="str">
            <v>ISKH03</v>
          </cell>
          <cell r="G2409" t="str">
            <v>ISKH03</v>
          </cell>
          <cell r="H2409">
            <v>37.342799999999997</v>
          </cell>
          <cell r="I2409">
            <v>137.2467</v>
          </cell>
          <cell r="J2409" t="str">
            <v>---</v>
          </cell>
          <cell r="K2409" t="str">
            <v>-</v>
          </cell>
          <cell r="L2409">
            <v>0</v>
          </cell>
          <cell r="M2409">
            <v>0</v>
          </cell>
          <cell r="N2409">
            <v>0</v>
          </cell>
          <cell r="O2409">
            <v>0</v>
          </cell>
          <cell r="P2409">
            <v>0</v>
          </cell>
          <cell r="Q2409">
            <v>0</v>
          </cell>
          <cell r="R2409">
            <v>0</v>
          </cell>
          <cell r="S2409" t="str">
            <v>D</v>
          </cell>
        </row>
        <row r="2410">
          <cell r="E2410">
            <v>2545</v>
          </cell>
          <cell r="F2410" t="str">
            <v>ISKH04</v>
          </cell>
          <cell r="G2410" t="str">
            <v>ISKH04</v>
          </cell>
          <cell r="H2410">
            <v>37.187199999999997</v>
          </cell>
          <cell r="I2410">
            <v>136.72059999999999</v>
          </cell>
          <cell r="J2410" t="str">
            <v>---</v>
          </cell>
          <cell r="K2410" t="str">
            <v>-</v>
          </cell>
          <cell r="L2410">
            <v>0</v>
          </cell>
          <cell r="M2410">
            <v>0</v>
          </cell>
          <cell r="N2410">
            <v>0</v>
          </cell>
          <cell r="O2410">
            <v>0</v>
          </cell>
          <cell r="P2410">
            <v>0</v>
          </cell>
          <cell r="Q2410">
            <v>0</v>
          </cell>
          <cell r="R2410">
            <v>0</v>
          </cell>
          <cell r="S2410" t="str">
            <v>C</v>
          </cell>
        </row>
        <row r="2411">
          <cell r="E2411">
            <v>2546</v>
          </cell>
          <cell r="F2411" t="str">
            <v>ISKH06</v>
          </cell>
          <cell r="G2411" t="str">
            <v>ISKH06</v>
          </cell>
          <cell r="H2411">
            <v>37.0503</v>
          </cell>
          <cell r="I2411">
            <v>136.8236</v>
          </cell>
          <cell r="J2411" t="str">
            <v>---</v>
          </cell>
          <cell r="K2411" t="str">
            <v>-</v>
          </cell>
          <cell r="L2411">
            <v>0</v>
          </cell>
          <cell r="M2411">
            <v>0</v>
          </cell>
          <cell r="N2411">
            <v>0</v>
          </cell>
          <cell r="O2411">
            <v>0</v>
          </cell>
          <cell r="P2411">
            <v>0</v>
          </cell>
          <cell r="Q2411">
            <v>0</v>
          </cell>
          <cell r="R2411">
            <v>0</v>
          </cell>
          <cell r="S2411" t="str">
            <v>C</v>
          </cell>
        </row>
        <row r="2412">
          <cell r="E2412">
            <v>2547</v>
          </cell>
          <cell r="F2412" t="str">
            <v>ISKH07</v>
          </cell>
          <cell r="G2412" t="str">
            <v>ISKH07</v>
          </cell>
          <cell r="H2412">
            <v>36.511899999999997</v>
          </cell>
          <cell r="I2412">
            <v>136.6386</v>
          </cell>
          <cell r="J2412" t="str">
            <v>---</v>
          </cell>
          <cell r="K2412" t="str">
            <v>-</v>
          </cell>
          <cell r="L2412">
            <v>0</v>
          </cell>
          <cell r="M2412">
            <v>0</v>
          </cell>
          <cell r="N2412">
            <v>0</v>
          </cell>
          <cell r="O2412">
            <v>0</v>
          </cell>
          <cell r="P2412">
            <v>0</v>
          </cell>
          <cell r="Q2412">
            <v>0</v>
          </cell>
          <cell r="R2412">
            <v>0</v>
          </cell>
          <cell r="S2412" t="str">
            <v>C</v>
          </cell>
        </row>
        <row r="2413">
          <cell r="E2413">
            <v>2548</v>
          </cell>
          <cell r="F2413" t="str">
            <v>ISKH08</v>
          </cell>
          <cell r="G2413" t="str">
            <v>ISKH08</v>
          </cell>
          <cell r="H2413">
            <v>36.734999999999999</v>
          </cell>
          <cell r="I2413">
            <v>136.7936</v>
          </cell>
          <cell r="J2413" t="str">
            <v>---</v>
          </cell>
          <cell r="K2413" t="str">
            <v>-</v>
          </cell>
          <cell r="L2413">
            <v>0</v>
          </cell>
          <cell r="M2413">
            <v>0</v>
          </cell>
          <cell r="N2413">
            <v>0</v>
          </cell>
          <cell r="O2413">
            <v>0</v>
          </cell>
          <cell r="P2413">
            <v>0</v>
          </cell>
          <cell r="Q2413">
            <v>0</v>
          </cell>
          <cell r="R2413">
            <v>0</v>
          </cell>
          <cell r="S2413" t="str">
            <v>C</v>
          </cell>
        </row>
        <row r="2414">
          <cell r="E2414">
            <v>2549</v>
          </cell>
          <cell r="F2414" t="str">
            <v>ISKH09</v>
          </cell>
          <cell r="G2414" t="str">
            <v>ISKH09</v>
          </cell>
          <cell r="H2414">
            <v>36.263599999999997</v>
          </cell>
          <cell r="I2414">
            <v>136.71969999999999</v>
          </cell>
          <cell r="J2414" t="str">
            <v>---</v>
          </cell>
          <cell r="K2414" t="str">
            <v>-</v>
          </cell>
          <cell r="L2414">
            <v>0</v>
          </cell>
          <cell r="M2414">
            <v>0</v>
          </cell>
          <cell r="N2414">
            <v>0</v>
          </cell>
          <cell r="O2414">
            <v>0</v>
          </cell>
          <cell r="P2414">
            <v>0</v>
          </cell>
          <cell r="Q2414">
            <v>0</v>
          </cell>
          <cell r="R2414">
            <v>0</v>
          </cell>
          <cell r="S2414" t="str">
            <v>C</v>
          </cell>
        </row>
        <row r="2415">
          <cell r="E2415">
            <v>2550</v>
          </cell>
          <cell r="F2415" t="str">
            <v>IWT010</v>
          </cell>
          <cell r="G2415" t="str">
            <v>IWT010</v>
          </cell>
          <cell r="H2415">
            <v>38.933399999999999</v>
          </cell>
          <cell r="I2415">
            <v>141.1173</v>
          </cell>
          <cell r="J2415" t="str">
            <v>--A</v>
          </cell>
          <cell r="K2415" t="str">
            <v>A</v>
          </cell>
          <cell r="L2415">
            <v>0</v>
          </cell>
          <cell r="M2415">
            <v>0</v>
          </cell>
          <cell r="N2415">
            <v>0</v>
          </cell>
          <cell r="O2415">
            <v>0</v>
          </cell>
          <cell r="P2415">
            <v>0</v>
          </cell>
          <cell r="Q2415">
            <v>0</v>
          </cell>
          <cell r="R2415">
            <v>0</v>
          </cell>
          <cell r="S2415" t="str">
            <v>B</v>
          </cell>
        </row>
        <row r="2416">
          <cell r="E2416">
            <v>2551</v>
          </cell>
          <cell r="F2416" t="str">
            <v>IWT011</v>
          </cell>
          <cell r="G2416" t="str">
            <v>IWT011</v>
          </cell>
          <cell r="H2416">
            <v>39.145400000000002</v>
          </cell>
          <cell r="I2416">
            <v>141.15199999999999</v>
          </cell>
          <cell r="J2416" t="str">
            <v>--B</v>
          </cell>
          <cell r="K2416" t="str">
            <v>B</v>
          </cell>
          <cell r="L2416">
            <v>0</v>
          </cell>
          <cell r="M2416">
            <v>0</v>
          </cell>
          <cell r="N2416">
            <v>0</v>
          </cell>
          <cell r="O2416">
            <v>0</v>
          </cell>
          <cell r="P2416">
            <v>0</v>
          </cell>
          <cell r="Q2416">
            <v>0</v>
          </cell>
          <cell r="R2416">
            <v>0</v>
          </cell>
          <cell r="S2416" t="str">
            <v>D</v>
          </cell>
        </row>
        <row r="2417">
          <cell r="E2417">
            <v>2552</v>
          </cell>
          <cell r="F2417" t="str">
            <v>IWT012</v>
          </cell>
          <cell r="G2417" t="str">
            <v>IWT012</v>
          </cell>
          <cell r="H2417">
            <v>39.320900000000002</v>
          </cell>
          <cell r="I2417">
            <v>141.1378</v>
          </cell>
          <cell r="J2417" t="str">
            <v>--B</v>
          </cell>
          <cell r="K2417" t="str">
            <v>B</v>
          </cell>
          <cell r="L2417">
            <v>0</v>
          </cell>
          <cell r="M2417">
            <v>0</v>
          </cell>
          <cell r="N2417">
            <v>0</v>
          </cell>
          <cell r="O2417">
            <v>0</v>
          </cell>
          <cell r="P2417">
            <v>0</v>
          </cell>
          <cell r="Q2417">
            <v>0</v>
          </cell>
          <cell r="R2417">
            <v>0</v>
          </cell>
          <cell r="S2417" t="str">
            <v>D</v>
          </cell>
        </row>
        <row r="2418">
          <cell r="E2418">
            <v>2553</v>
          </cell>
          <cell r="F2418" t="str">
            <v>IWT015</v>
          </cell>
          <cell r="G2418" t="str">
            <v>IWT015</v>
          </cell>
          <cell r="H2418">
            <v>39.317999999999998</v>
          </cell>
          <cell r="I2418">
            <v>140.7792</v>
          </cell>
          <cell r="J2418" t="str">
            <v>--B</v>
          </cell>
          <cell r="K2418" t="str">
            <v>B</v>
          </cell>
          <cell r="L2418">
            <v>0</v>
          </cell>
          <cell r="M2418">
            <v>0</v>
          </cell>
          <cell r="N2418">
            <v>0</v>
          </cell>
          <cell r="O2418">
            <v>0</v>
          </cell>
          <cell r="P2418">
            <v>0</v>
          </cell>
          <cell r="Q2418">
            <v>0</v>
          </cell>
          <cell r="R2418">
            <v>0</v>
          </cell>
          <cell r="S2418" t="str">
            <v>C</v>
          </cell>
        </row>
        <row r="2419">
          <cell r="E2419">
            <v>2554</v>
          </cell>
          <cell r="F2419" t="str">
            <v>IWT025</v>
          </cell>
          <cell r="G2419" t="str">
            <v>IWT025</v>
          </cell>
          <cell r="H2419">
            <v>39.5169</v>
          </cell>
          <cell r="I2419">
            <v>140.83009999999999</v>
          </cell>
          <cell r="J2419" t="str">
            <v>--B</v>
          </cell>
          <cell r="K2419" t="str">
            <v>B</v>
          </cell>
          <cell r="L2419">
            <v>0</v>
          </cell>
          <cell r="M2419">
            <v>0</v>
          </cell>
          <cell r="N2419">
            <v>0</v>
          </cell>
          <cell r="O2419">
            <v>0</v>
          </cell>
          <cell r="P2419">
            <v>0</v>
          </cell>
          <cell r="Q2419">
            <v>0</v>
          </cell>
          <cell r="R2419">
            <v>0</v>
          </cell>
          <cell r="S2419" t="str">
            <v>C</v>
          </cell>
        </row>
        <row r="2420">
          <cell r="E2420">
            <v>2555</v>
          </cell>
          <cell r="F2420" t="str">
            <v>IWTH04</v>
          </cell>
          <cell r="G2420" t="str">
            <v>IWTH04</v>
          </cell>
          <cell r="H2420">
            <v>39.178100000000001</v>
          </cell>
          <cell r="I2420">
            <v>141.39439999999999</v>
          </cell>
          <cell r="J2420" t="str">
            <v>---</v>
          </cell>
          <cell r="K2420" t="str">
            <v>-</v>
          </cell>
          <cell r="L2420">
            <v>0</v>
          </cell>
          <cell r="M2420">
            <v>0</v>
          </cell>
          <cell r="N2420">
            <v>0</v>
          </cell>
          <cell r="O2420">
            <v>0</v>
          </cell>
          <cell r="P2420">
            <v>0</v>
          </cell>
          <cell r="Q2420">
            <v>0</v>
          </cell>
          <cell r="R2420">
            <v>0</v>
          </cell>
          <cell r="S2420" t="str">
            <v>C</v>
          </cell>
        </row>
        <row r="2421">
          <cell r="E2421">
            <v>2556</v>
          </cell>
          <cell r="F2421" t="str">
            <v>IWTH05</v>
          </cell>
          <cell r="G2421" t="str">
            <v>IWTH05</v>
          </cell>
          <cell r="H2421">
            <v>38.862499999999997</v>
          </cell>
          <cell r="I2421">
            <v>141.35470000000001</v>
          </cell>
          <cell r="J2421" t="str">
            <v>---</v>
          </cell>
          <cell r="K2421" t="str">
            <v>-</v>
          </cell>
          <cell r="L2421">
            <v>0</v>
          </cell>
          <cell r="M2421">
            <v>0</v>
          </cell>
          <cell r="N2421">
            <v>0</v>
          </cell>
          <cell r="O2421">
            <v>0</v>
          </cell>
          <cell r="P2421">
            <v>0</v>
          </cell>
          <cell r="Q2421">
            <v>0</v>
          </cell>
          <cell r="R2421">
            <v>0</v>
          </cell>
          <cell r="S2421" t="str">
            <v>C</v>
          </cell>
        </row>
        <row r="2422">
          <cell r="E2422">
            <v>2557</v>
          </cell>
          <cell r="F2422" t="str">
            <v>IWTH19</v>
          </cell>
          <cell r="G2422" t="str">
            <v>IWTH19</v>
          </cell>
          <cell r="H2422">
            <v>39.453099999999999</v>
          </cell>
          <cell r="I2422">
            <v>141.00360000000001</v>
          </cell>
          <cell r="J2422" t="str">
            <v>---</v>
          </cell>
          <cell r="K2422" t="str">
            <v>-</v>
          </cell>
          <cell r="L2422">
            <v>0</v>
          </cell>
          <cell r="M2422">
            <v>0</v>
          </cell>
          <cell r="N2422">
            <v>0</v>
          </cell>
          <cell r="O2422">
            <v>0</v>
          </cell>
          <cell r="P2422">
            <v>0</v>
          </cell>
          <cell r="Q2422">
            <v>0</v>
          </cell>
          <cell r="R2422">
            <v>0</v>
          </cell>
          <cell r="S2422" t="str">
            <v>C</v>
          </cell>
        </row>
        <row r="2423">
          <cell r="E2423">
            <v>2558</v>
          </cell>
          <cell r="F2423" t="str">
            <v>IWTH24</v>
          </cell>
          <cell r="G2423" t="str">
            <v>IWTH24</v>
          </cell>
          <cell r="H2423">
            <v>39.195</v>
          </cell>
          <cell r="I2423">
            <v>141.0153</v>
          </cell>
          <cell r="J2423" t="str">
            <v>---</v>
          </cell>
          <cell r="K2423" t="str">
            <v>-</v>
          </cell>
          <cell r="L2423">
            <v>0</v>
          </cell>
          <cell r="M2423">
            <v>0</v>
          </cell>
          <cell r="N2423">
            <v>0</v>
          </cell>
          <cell r="O2423">
            <v>0</v>
          </cell>
          <cell r="P2423">
            <v>0</v>
          </cell>
          <cell r="Q2423">
            <v>0</v>
          </cell>
          <cell r="R2423">
            <v>0</v>
          </cell>
          <cell r="S2423" t="str">
            <v>C</v>
          </cell>
        </row>
        <row r="2424">
          <cell r="E2424">
            <v>2559</v>
          </cell>
          <cell r="F2424" t="str">
            <v>IWTH25</v>
          </cell>
          <cell r="G2424" t="str">
            <v>IWTH25</v>
          </cell>
          <cell r="H2424">
            <v>39.006100000000004</v>
          </cell>
          <cell r="I2424">
            <v>140.86670000000001</v>
          </cell>
          <cell r="J2424" t="str">
            <v>---</v>
          </cell>
          <cell r="K2424" t="str">
            <v>-</v>
          </cell>
          <cell r="L2424">
            <v>0</v>
          </cell>
          <cell r="M2424">
            <v>0</v>
          </cell>
          <cell r="N2424">
            <v>0</v>
          </cell>
          <cell r="O2424">
            <v>0</v>
          </cell>
          <cell r="P2424">
            <v>0</v>
          </cell>
          <cell r="Q2424">
            <v>0</v>
          </cell>
          <cell r="R2424">
            <v>0</v>
          </cell>
          <cell r="S2424" t="str">
            <v>C</v>
          </cell>
        </row>
        <row r="2425">
          <cell r="E2425">
            <v>2560</v>
          </cell>
          <cell r="F2425" t="str">
            <v>IWTH26</v>
          </cell>
          <cell r="G2425" t="str">
            <v>IWTH26</v>
          </cell>
          <cell r="H2425">
            <v>38.966099999999997</v>
          </cell>
          <cell r="I2425">
            <v>141.00470000000001</v>
          </cell>
          <cell r="J2425" t="str">
            <v>---</v>
          </cell>
          <cell r="K2425" t="str">
            <v>-</v>
          </cell>
          <cell r="L2425">
            <v>0</v>
          </cell>
          <cell r="M2425">
            <v>0</v>
          </cell>
          <cell r="N2425">
            <v>0</v>
          </cell>
          <cell r="O2425">
            <v>0</v>
          </cell>
          <cell r="P2425">
            <v>0</v>
          </cell>
          <cell r="Q2425">
            <v>0</v>
          </cell>
          <cell r="R2425">
            <v>0</v>
          </cell>
          <cell r="S2425" t="str">
            <v>C</v>
          </cell>
        </row>
        <row r="2426">
          <cell r="E2426">
            <v>2561</v>
          </cell>
          <cell r="F2426" t="str">
            <v>IWTH27</v>
          </cell>
          <cell r="G2426" t="str">
            <v>IWTH27</v>
          </cell>
          <cell r="H2426">
            <v>39.027799999999999</v>
          </cell>
          <cell r="I2426">
            <v>141.53559999999999</v>
          </cell>
          <cell r="J2426" t="str">
            <v>---</v>
          </cell>
          <cell r="K2426" t="str">
            <v>-</v>
          </cell>
          <cell r="L2426">
            <v>0</v>
          </cell>
          <cell r="M2426">
            <v>0</v>
          </cell>
          <cell r="N2426">
            <v>0</v>
          </cell>
          <cell r="O2426">
            <v>0</v>
          </cell>
          <cell r="P2426">
            <v>0</v>
          </cell>
          <cell r="Q2426">
            <v>0</v>
          </cell>
          <cell r="R2426">
            <v>0</v>
          </cell>
          <cell r="S2426" t="str">
            <v>C</v>
          </cell>
        </row>
        <row r="2427">
          <cell r="E2427">
            <v>2562</v>
          </cell>
          <cell r="F2427" t="str">
            <v>KNG001</v>
          </cell>
          <cell r="G2427" t="str">
            <v>KNG001</v>
          </cell>
          <cell r="H2427">
            <v>35.5291</v>
          </cell>
          <cell r="I2427">
            <v>139.7062</v>
          </cell>
          <cell r="J2427" t="str">
            <v>--E</v>
          </cell>
          <cell r="K2427" t="str">
            <v>E</v>
          </cell>
          <cell r="L2427">
            <v>0</v>
          </cell>
          <cell r="M2427">
            <v>0</v>
          </cell>
          <cell r="N2427">
            <v>0</v>
          </cell>
          <cell r="O2427">
            <v>0</v>
          </cell>
          <cell r="P2427">
            <v>0</v>
          </cell>
          <cell r="Q2427">
            <v>0</v>
          </cell>
          <cell r="R2427">
            <v>0</v>
          </cell>
          <cell r="S2427" t="str">
            <v>E</v>
          </cell>
        </row>
        <row r="2428">
          <cell r="E2428">
            <v>2563</v>
          </cell>
          <cell r="F2428" t="str">
            <v>KNG002</v>
          </cell>
          <cell r="G2428" t="str">
            <v>KNG002</v>
          </cell>
          <cell r="H2428">
            <v>35.437100000000001</v>
          </cell>
          <cell r="I2428">
            <v>139.63399999999999</v>
          </cell>
          <cell r="J2428" t="str">
            <v>--B</v>
          </cell>
          <cell r="K2428" t="str">
            <v>B</v>
          </cell>
          <cell r="L2428">
            <v>0</v>
          </cell>
          <cell r="M2428">
            <v>0</v>
          </cell>
          <cell r="N2428">
            <v>0</v>
          </cell>
          <cell r="O2428">
            <v>0</v>
          </cell>
          <cell r="P2428">
            <v>0</v>
          </cell>
          <cell r="Q2428">
            <v>0</v>
          </cell>
          <cell r="R2428">
            <v>0</v>
          </cell>
          <cell r="S2428" t="str">
            <v>E</v>
          </cell>
        </row>
        <row r="2429">
          <cell r="E2429">
            <v>2564</v>
          </cell>
          <cell r="F2429" t="str">
            <v>KNG003</v>
          </cell>
          <cell r="G2429" t="str">
            <v>KNG003</v>
          </cell>
          <cell r="H2429">
            <v>35.2727</v>
          </cell>
          <cell r="I2429">
            <v>139.65790000000001</v>
          </cell>
          <cell r="J2429" t="str">
            <v>--A</v>
          </cell>
          <cell r="K2429" t="str">
            <v>A</v>
          </cell>
          <cell r="L2429">
            <v>0</v>
          </cell>
          <cell r="M2429">
            <v>0</v>
          </cell>
          <cell r="N2429">
            <v>0</v>
          </cell>
          <cell r="O2429">
            <v>0</v>
          </cell>
          <cell r="P2429">
            <v>0</v>
          </cell>
          <cell r="Q2429">
            <v>0</v>
          </cell>
          <cell r="R2429">
            <v>0</v>
          </cell>
          <cell r="S2429" t="str">
            <v>C</v>
          </cell>
        </row>
        <row r="2430">
          <cell r="E2430">
            <v>2565</v>
          </cell>
          <cell r="F2430" t="str">
            <v>KNG004</v>
          </cell>
          <cell r="G2430" t="str">
            <v>KNG004</v>
          </cell>
          <cell r="H2430">
            <v>35.144100000000002</v>
          </cell>
          <cell r="I2430">
            <v>139.62180000000001</v>
          </cell>
          <cell r="J2430" t="str">
            <v>--B</v>
          </cell>
          <cell r="K2430" t="str">
            <v>B</v>
          </cell>
          <cell r="L2430">
            <v>0</v>
          </cell>
          <cell r="M2430">
            <v>0</v>
          </cell>
          <cell r="N2430">
            <v>0</v>
          </cell>
          <cell r="O2430">
            <v>0</v>
          </cell>
          <cell r="P2430">
            <v>0</v>
          </cell>
          <cell r="Q2430">
            <v>0</v>
          </cell>
          <cell r="R2430">
            <v>0</v>
          </cell>
          <cell r="S2430" t="str">
            <v>D</v>
          </cell>
        </row>
        <row r="2431">
          <cell r="E2431">
            <v>2566</v>
          </cell>
          <cell r="F2431" t="str">
            <v>KNG005</v>
          </cell>
          <cell r="G2431" t="str">
            <v>KNG005</v>
          </cell>
          <cell r="H2431">
            <v>35.319200000000002</v>
          </cell>
          <cell r="I2431">
            <v>139.5462</v>
          </cell>
          <cell r="J2431" t="str">
            <v>--A</v>
          </cell>
          <cell r="K2431" t="str">
            <v>A</v>
          </cell>
          <cell r="L2431">
            <v>0</v>
          </cell>
          <cell r="M2431">
            <v>0</v>
          </cell>
          <cell r="N2431">
            <v>0</v>
          </cell>
          <cell r="O2431">
            <v>0</v>
          </cell>
          <cell r="P2431">
            <v>0</v>
          </cell>
          <cell r="Q2431">
            <v>0</v>
          </cell>
          <cell r="R2431">
            <v>0</v>
          </cell>
          <cell r="S2431" t="str">
            <v>C</v>
          </cell>
        </row>
        <row r="2432">
          <cell r="E2432">
            <v>2567</v>
          </cell>
          <cell r="F2432" t="str">
            <v>KNG006</v>
          </cell>
          <cell r="G2432" t="str">
            <v>KNG006</v>
          </cell>
          <cell r="H2432">
            <v>35.4544</v>
          </cell>
          <cell r="I2432">
            <v>139.53870000000001</v>
          </cell>
          <cell r="J2432" t="str">
            <v>--B</v>
          </cell>
          <cell r="K2432" t="str">
            <v>B</v>
          </cell>
          <cell r="L2432">
            <v>0</v>
          </cell>
          <cell r="M2432">
            <v>0</v>
          </cell>
          <cell r="N2432">
            <v>0</v>
          </cell>
          <cell r="O2432">
            <v>0</v>
          </cell>
          <cell r="P2432">
            <v>0</v>
          </cell>
          <cell r="Q2432">
            <v>0</v>
          </cell>
          <cell r="R2432">
            <v>0</v>
          </cell>
          <cell r="S2432" t="str">
            <v>D</v>
          </cell>
        </row>
        <row r="2433">
          <cell r="E2433">
            <v>2568</v>
          </cell>
          <cell r="F2433" t="str">
            <v>KNG007</v>
          </cell>
          <cell r="G2433" t="str">
            <v>KNG007</v>
          </cell>
          <cell r="H2433">
            <v>35.338500000000003</v>
          </cell>
          <cell r="I2433">
            <v>139.49010000000001</v>
          </cell>
          <cell r="J2433" t="str">
            <v>--CD</v>
          </cell>
          <cell r="K2433" t="str">
            <v>CD</v>
          </cell>
          <cell r="L2433">
            <v>0</v>
          </cell>
          <cell r="M2433">
            <v>0</v>
          </cell>
          <cell r="N2433">
            <v>0</v>
          </cell>
          <cell r="O2433">
            <v>0</v>
          </cell>
          <cell r="P2433">
            <v>0</v>
          </cell>
          <cell r="Q2433">
            <v>0</v>
          </cell>
          <cell r="R2433">
            <v>0</v>
          </cell>
          <cell r="S2433" t="str">
            <v>D</v>
          </cell>
        </row>
        <row r="2434">
          <cell r="E2434">
            <v>2569</v>
          </cell>
          <cell r="F2434" t="str">
            <v>KNG009</v>
          </cell>
          <cell r="G2434" t="str">
            <v>KNG009</v>
          </cell>
          <cell r="H2434">
            <v>35.442399999999999</v>
          </cell>
          <cell r="I2434">
            <v>139.36179999999999</v>
          </cell>
          <cell r="J2434" t="str">
            <v>--E</v>
          </cell>
          <cell r="K2434" t="str">
            <v>E</v>
          </cell>
          <cell r="L2434">
            <v>0</v>
          </cell>
          <cell r="M2434">
            <v>0</v>
          </cell>
          <cell r="N2434">
            <v>0</v>
          </cell>
          <cell r="O2434">
            <v>0</v>
          </cell>
          <cell r="P2434">
            <v>0</v>
          </cell>
          <cell r="Q2434">
            <v>0</v>
          </cell>
          <cell r="R2434">
            <v>0</v>
          </cell>
          <cell r="S2434" t="str">
            <v>E</v>
          </cell>
        </row>
        <row r="2435">
          <cell r="E2435">
            <v>2570</v>
          </cell>
          <cell r="F2435" t="str">
            <v>KNG010</v>
          </cell>
          <cell r="G2435" t="str">
            <v>KNG010</v>
          </cell>
          <cell r="H2435">
            <v>35.335500000000003</v>
          </cell>
          <cell r="I2435">
            <v>139.35040000000001</v>
          </cell>
          <cell r="J2435" t="str">
            <v>--CD</v>
          </cell>
          <cell r="K2435" t="str">
            <v>CD</v>
          </cell>
          <cell r="L2435">
            <v>0</v>
          </cell>
          <cell r="M2435">
            <v>0</v>
          </cell>
          <cell r="N2435">
            <v>0</v>
          </cell>
          <cell r="O2435">
            <v>0</v>
          </cell>
          <cell r="P2435">
            <v>0</v>
          </cell>
          <cell r="Q2435">
            <v>0</v>
          </cell>
          <cell r="R2435">
            <v>0</v>
          </cell>
          <cell r="S2435" t="str">
            <v>C</v>
          </cell>
        </row>
        <row r="2436">
          <cell r="E2436">
            <v>2571</v>
          </cell>
          <cell r="F2436" t="str">
            <v>KNG011</v>
          </cell>
          <cell r="G2436" t="str">
            <v>KNG011</v>
          </cell>
          <cell r="H2436">
            <v>35.615400000000001</v>
          </cell>
          <cell r="I2436">
            <v>139.15479999999999</v>
          </cell>
          <cell r="J2436" t="str">
            <v>--A</v>
          </cell>
          <cell r="K2436" t="str">
            <v>A</v>
          </cell>
          <cell r="L2436">
            <v>0</v>
          </cell>
          <cell r="M2436">
            <v>0</v>
          </cell>
          <cell r="N2436">
            <v>0</v>
          </cell>
          <cell r="O2436">
            <v>0</v>
          </cell>
          <cell r="P2436">
            <v>0</v>
          </cell>
          <cell r="Q2436">
            <v>0</v>
          </cell>
          <cell r="R2436">
            <v>0</v>
          </cell>
          <cell r="S2436" t="str">
            <v>C</v>
          </cell>
        </row>
        <row r="2437">
          <cell r="E2437">
            <v>2572</v>
          </cell>
          <cell r="F2437" t="str">
            <v>KNG012</v>
          </cell>
          <cell r="G2437" t="str">
            <v>KNG012</v>
          </cell>
          <cell r="H2437">
            <v>35.379399999999997</v>
          </cell>
          <cell r="I2437">
            <v>139.20480000000001</v>
          </cell>
          <cell r="J2437" t="str">
            <v>--CD</v>
          </cell>
          <cell r="K2437" t="str">
            <v>CD</v>
          </cell>
          <cell r="L2437">
            <v>0</v>
          </cell>
          <cell r="M2437">
            <v>0</v>
          </cell>
          <cell r="N2437">
            <v>0</v>
          </cell>
          <cell r="O2437">
            <v>0</v>
          </cell>
          <cell r="P2437">
            <v>0</v>
          </cell>
          <cell r="Q2437">
            <v>0</v>
          </cell>
          <cell r="R2437">
            <v>0</v>
          </cell>
          <cell r="S2437" t="str">
            <v>C</v>
          </cell>
        </row>
        <row r="2438">
          <cell r="E2438">
            <v>2573</v>
          </cell>
          <cell r="F2438" t="str">
            <v>KNG013</v>
          </cell>
          <cell r="G2438" t="str">
            <v>KNG013</v>
          </cell>
          <cell r="H2438">
            <v>35.264099999999999</v>
          </cell>
          <cell r="I2438">
            <v>139.15199999999999</v>
          </cell>
          <cell r="J2438" t="str">
            <v>--E</v>
          </cell>
          <cell r="K2438" t="str">
            <v>E</v>
          </cell>
          <cell r="L2438">
            <v>0</v>
          </cell>
          <cell r="M2438">
            <v>0</v>
          </cell>
          <cell r="N2438">
            <v>0</v>
          </cell>
          <cell r="O2438">
            <v>0</v>
          </cell>
          <cell r="P2438">
            <v>0</v>
          </cell>
          <cell r="Q2438">
            <v>0</v>
          </cell>
          <cell r="R2438">
            <v>0</v>
          </cell>
          <cell r="S2438" t="str">
            <v>E</v>
          </cell>
        </row>
        <row r="2439">
          <cell r="E2439">
            <v>2574</v>
          </cell>
          <cell r="F2439" t="str">
            <v>KNG014</v>
          </cell>
          <cell r="G2439" t="str">
            <v>KNG014</v>
          </cell>
          <cell r="H2439">
            <v>35.360799999999998</v>
          </cell>
          <cell r="I2439">
            <v>139.08260000000001</v>
          </cell>
          <cell r="J2439" t="str">
            <v>--CD</v>
          </cell>
          <cell r="K2439" t="str">
            <v>CD</v>
          </cell>
          <cell r="L2439">
            <v>0</v>
          </cell>
          <cell r="M2439">
            <v>0</v>
          </cell>
          <cell r="N2439">
            <v>0</v>
          </cell>
          <cell r="O2439">
            <v>0</v>
          </cell>
          <cell r="P2439">
            <v>0</v>
          </cell>
          <cell r="Q2439">
            <v>0</v>
          </cell>
          <cell r="R2439">
            <v>0</v>
          </cell>
          <cell r="S2439" t="str">
            <v>C</v>
          </cell>
        </row>
        <row r="2440">
          <cell r="E2440">
            <v>2575</v>
          </cell>
          <cell r="F2440" t="str">
            <v>KNG206</v>
          </cell>
          <cell r="G2440" t="str">
            <v>KNG206</v>
          </cell>
          <cell r="H2440">
            <v>35.096600000000002</v>
          </cell>
          <cell r="I2440">
            <v>139.37780000000001</v>
          </cell>
          <cell r="J2440" t="str">
            <v>---</v>
          </cell>
          <cell r="K2440" t="str">
            <v>-</v>
          </cell>
          <cell r="L2440">
            <v>0</v>
          </cell>
          <cell r="M2440">
            <v>0</v>
          </cell>
          <cell r="N2440">
            <v>0</v>
          </cell>
          <cell r="O2440">
            <v>0</v>
          </cell>
          <cell r="P2440">
            <v>0</v>
          </cell>
          <cell r="Q2440">
            <v>0</v>
          </cell>
          <cell r="R2440">
            <v>0</v>
          </cell>
          <cell r="S2440" t="str">
            <v>D</v>
          </cell>
        </row>
        <row r="2441">
          <cell r="E2441">
            <v>2576</v>
          </cell>
          <cell r="F2441" t="str">
            <v>KNGH10</v>
          </cell>
          <cell r="G2441" t="str">
            <v>KNGH10</v>
          </cell>
          <cell r="H2441">
            <v>35.495899999999999</v>
          </cell>
          <cell r="I2441">
            <v>139.52269999999999</v>
          </cell>
          <cell r="J2441" t="str">
            <v>---</v>
          </cell>
          <cell r="K2441" t="str">
            <v>-</v>
          </cell>
          <cell r="L2441">
            <v>0</v>
          </cell>
          <cell r="M2441">
            <v>0</v>
          </cell>
          <cell r="N2441">
            <v>0</v>
          </cell>
          <cell r="O2441">
            <v>0</v>
          </cell>
          <cell r="P2441">
            <v>0</v>
          </cell>
          <cell r="Q2441">
            <v>0</v>
          </cell>
          <cell r="R2441">
            <v>0</v>
          </cell>
          <cell r="S2441" t="str">
            <v>D</v>
          </cell>
        </row>
        <row r="2442">
          <cell r="E2442">
            <v>2577</v>
          </cell>
          <cell r="F2442" t="str">
            <v>KNGH11</v>
          </cell>
          <cell r="G2442" t="str">
            <v>KNGH11</v>
          </cell>
          <cell r="H2442">
            <v>35.400700000000001</v>
          </cell>
          <cell r="I2442">
            <v>139.3571</v>
          </cell>
          <cell r="J2442" t="str">
            <v>---</v>
          </cell>
          <cell r="K2442" t="str">
            <v>-</v>
          </cell>
          <cell r="L2442">
            <v>0</v>
          </cell>
          <cell r="M2442">
            <v>0</v>
          </cell>
          <cell r="N2442">
            <v>0</v>
          </cell>
          <cell r="O2442">
            <v>0</v>
          </cell>
          <cell r="P2442">
            <v>0</v>
          </cell>
          <cell r="Q2442">
            <v>0</v>
          </cell>
          <cell r="R2442">
            <v>0</v>
          </cell>
          <cell r="S2442" t="str">
            <v>D</v>
          </cell>
        </row>
        <row r="2443">
          <cell r="E2443">
            <v>2578</v>
          </cell>
          <cell r="F2443" t="str">
            <v>KNGH19</v>
          </cell>
          <cell r="G2443" t="str">
            <v>KNGH19</v>
          </cell>
          <cell r="H2443">
            <v>35.414000000000001</v>
          </cell>
          <cell r="I2443">
            <v>139.04679999999999</v>
          </cell>
          <cell r="J2443" t="str">
            <v>---</v>
          </cell>
          <cell r="K2443" t="str">
            <v>-</v>
          </cell>
          <cell r="L2443">
            <v>0</v>
          </cell>
          <cell r="M2443">
            <v>0</v>
          </cell>
          <cell r="N2443">
            <v>0</v>
          </cell>
          <cell r="O2443">
            <v>0</v>
          </cell>
          <cell r="P2443">
            <v>0</v>
          </cell>
          <cell r="Q2443">
            <v>0</v>
          </cell>
          <cell r="R2443">
            <v>0</v>
          </cell>
          <cell r="S2443" t="str">
            <v>C</v>
          </cell>
        </row>
        <row r="2444">
          <cell r="E2444">
            <v>2579</v>
          </cell>
          <cell r="F2444" t="str">
            <v>KNGH20</v>
          </cell>
          <cell r="G2444" t="str">
            <v>KNGH20</v>
          </cell>
          <cell r="H2444">
            <v>35.363100000000003</v>
          </cell>
          <cell r="I2444">
            <v>139.12909999999999</v>
          </cell>
          <cell r="J2444" t="str">
            <v>---</v>
          </cell>
          <cell r="K2444" t="str">
            <v>-</v>
          </cell>
          <cell r="L2444">
            <v>0</v>
          </cell>
          <cell r="M2444">
            <v>0</v>
          </cell>
          <cell r="N2444">
            <v>0</v>
          </cell>
          <cell r="O2444">
            <v>0</v>
          </cell>
          <cell r="P2444">
            <v>0</v>
          </cell>
          <cell r="Q2444">
            <v>0</v>
          </cell>
          <cell r="R2444">
            <v>0</v>
          </cell>
          <cell r="S2444" t="str">
            <v>D</v>
          </cell>
        </row>
        <row r="2445">
          <cell r="E2445">
            <v>2580</v>
          </cell>
          <cell r="F2445" t="str">
            <v>KNGH21</v>
          </cell>
          <cell r="G2445" t="str">
            <v>KNGH21</v>
          </cell>
          <cell r="H2445">
            <v>35.459499999999998</v>
          </cell>
          <cell r="I2445">
            <v>139.21770000000001</v>
          </cell>
          <cell r="J2445" t="str">
            <v>---</v>
          </cell>
          <cell r="K2445" t="str">
            <v>-</v>
          </cell>
          <cell r="L2445">
            <v>0</v>
          </cell>
          <cell r="M2445">
            <v>0</v>
          </cell>
          <cell r="N2445">
            <v>0</v>
          </cell>
          <cell r="O2445">
            <v>0</v>
          </cell>
          <cell r="P2445">
            <v>0</v>
          </cell>
          <cell r="Q2445">
            <v>0</v>
          </cell>
          <cell r="R2445">
            <v>0</v>
          </cell>
          <cell r="S2445" t="str">
            <v>B</v>
          </cell>
        </row>
        <row r="2446">
          <cell r="E2446">
            <v>2581</v>
          </cell>
          <cell r="F2446" t="str">
            <v>KNGH22</v>
          </cell>
          <cell r="G2446" t="str">
            <v>KNGH22</v>
          </cell>
          <cell r="H2446">
            <v>35.3551</v>
          </cell>
          <cell r="I2446">
            <v>139.0942</v>
          </cell>
          <cell r="J2446" t="str">
            <v>---</v>
          </cell>
          <cell r="K2446" t="str">
            <v>-</v>
          </cell>
          <cell r="L2446">
            <v>0</v>
          </cell>
          <cell r="M2446">
            <v>0</v>
          </cell>
          <cell r="N2446">
            <v>0</v>
          </cell>
          <cell r="O2446">
            <v>0</v>
          </cell>
          <cell r="P2446">
            <v>0</v>
          </cell>
          <cell r="Q2446">
            <v>0</v>
          </cell>
          <cell r="R2446">
            <v>0</v>
          </cell>
          <cell r="S2446" t="str">
            <v>D</v>
          </cell>
        </row>
        <row r="2447">
          <cell r="E2447">
            <v>2582</v>
          </cell>
          <cell r="F2447" t="str">
            <v>MYG001</v>
          </cell>
          <cell r="G2447" t="str">
            <v>MYG001</v>
          </cell>
          <cell r="H2447">
            <v>38.901499999999999</v>
          </cell>
          <cell r="I2447">
            <v>141.5684</v>
          </cell>
          <cell r="J2447" t="str">
            <v>--B</v>
          </cell>
          <cell r="K2447" t="str">
            <v>B</v>
          </cell>
          <cell r="L2447">
            <v>0</v>
          </cell>
          <cell r="M2447">
            <v>0</v>
          </cell>
          <cell r="N2447">
            <v>0</v>
          </cell>
          <cell r="O2447">
            <v>0</v>
          </cell>
          <cell r="P2447">
            <v>0</v>
          </cell>
          <cell r="Q2447">
            <v>0</v>
          </cell>
          <cell r="R2447">
            <v>0</v>
          </cell>
          <cell r="S2447" t="str">
            <v>C</v>
          </cell>
        </row>
        <row r="2448">
          <cell r="E2448">
            <v>2583</v>
          </cell>
          <cell r="F2448" t="str">
            <v>MYG005</v>
          </cell>
          <cell r="G2448" t="str">
            <v>MYG005</v>
          </cell>
          <cell r="H2448">
            <v>38.799199999999999</v>
          </cell>
          <cell r="I2448">
            <v>140.6507</v>
          </cell>
          <cell r="J2448" t="str">
            <v>--CD</v>
          </cell>
          <cell r="K2448" t="str">
            <v>CD</v>
          </cell>
          <cell r="L2448">
            <v>0</v>
          </cell>
          <cell r="M2448">
            <v>0</v>
          </cell>
          <cell r="N2448">
            <v>0</v>
          </cell>
          <cell r="O2448">
            <v>0</v>
          </cell>
          <cell r="P2448">
            <v>0</v>
          </cell>
          <cell r="Q2448">
            <v>0</v>
          </cell>
          <cell r="R2448">
            <v>0</v>
          </cell>
          <cell r="S2448" t="str">
            <v>C</v>
          </cell>
        </row>
        <row r="2449">
          <cell r="E2449">
            <v>2584</v>
          </cell>
          <cell r="F2449" t="str">
            <v>MYG006</v>
          </cell>
          <cell r="G2449" t="str">
            <v>MYG006</v>
          </cell>
          <cell r="H2449">
            <v>38.580100000000002</v>
          </cell>
          <cell r="I2449">
            <v>140.96539999999999</v>
          </cell>
          <cell r="J2449" t="str">
            <v>--E</v>
          </cell>
          <cell r="K2449" t="str">
            <v>E</v>
          </cell>
          <cell r="L2449">
            <v>0</v>
          </cell>
          <cell r="M2449">
            <v>0</v>
          </cell>
          <cell r="N2449">
            <v>0</v>
          </cell>
          <cell r="O2449">
            <v>0</v>
          </cell>
          <cell r="P2449">
            <v>0</v>
          </cell>
          <cell r="Q2449">
            <v>0</v>
          </cell>
          <cell r="R2449">
            <v>0</v>
          </cell>
          <cell r="S2449" t="str">
            <v>E</v>
          </cell>
        </row>
        <row r="2450">
          <cell r="E2450">
            <v>2585</v>
          </cell>
          <cell r="F2450" t="str">
            <v>MYG008</v>
          </cell>
          <cell r="G2450" t="str">
            <v>MYG008</v>
          </cell>
          <cell r="H2450">
            <v>38.576900000000002</v>
          </cell>
          <cell r="I2450">
            <v>141.45140000000001</v>
          </cell>
          <cell r="J2450" t="str">
            <v>--CD</v>
          </cell>
          <cell r="K2450" t="str">
            <v>CD</v>
          </cell>
          <cell r="L2450">
            <v>0</v>
          </cell>
          <cell r="M2450">
            <v>0</v>
          </cell>
          <cell r="N2450">
            <v>0</v>
          </cell>
          <cell r="O2450">
            <v>0</v>
          </cell>
          <cell r="P2450">
            <v>0</v>
          </cell>
          <cell r="Q2450">
            <v>0</v>
          </cell>
          <cell r="R2450">
            <v>0</v>
          </cell>
          <cell r="S2450" t="str">
            <v>D</v>
          </cell>
        </row>
        <row r="2451">
          <cell r="E2451">
            <v>2586</v>
          </cell>
          <cell r="F2451" t="str">
            <v>MYG009</v>
          </cell>
          <cell r="G2451" t="str">
            <v>MYG009</v>
          </cell>
          <cell r="H2451">
            <v>38.446599999999997</v>
          </cell>
          <cell r="I2451">
            <v>140.88740000000001</v>
          </cell>
          <cell r="J2451" t="str">
            <v>--B</v>
          </cell>
          <cell r="K2451" t="str">
            <v>B</v>
          </cell>
          <cell r="L2451">
            <v>0</v>
          </cell>
          <cell r="M2451">
            <v>0</v>
          </cell>
          <cell r="N2451">
            <v>0</v>
          </cell>
          <cell r="O2451">
            <v>0</v>
          </cell>
          <cell r="P2451">
            <v>0</v>
          </cell>
          <cell r="Q2451">
            <v>0</v>
          </cell>
          <cell r="R2451">
            <v>0</v>
          </cell>
          <cell r="S2451" t="str">
            <v>C</v>
          </cell>
        </row>
        <row r="2452">
          <cell r="E2452">
            <v>2587</v>
          </cell>
          <cell r="F2452" t="str">
            <v>MYG010</v>
          </cell>
          <cell r="G2452" t="str">
            <v>MYG010</v>
          </cell>
          <cell r="H2452">
            <v>38.428199999999997</v>
          </cell>
          <cell r="I2452">
            <v>141.2809</v>
          </cell>
          <cell r="J2452" t="str">
            <v>--CD</v>
          </cell>
          <cell r="K2452" t="str">
            <v>CD</v>
          </cell>
          <cell r="L2452">
            <v>0</v>
          </cell>
          <cell r="M2452">
            <v>0</v>
          </cell>
          <cell r="N2452">
            <v>0</v>
          </cell>
          <cell r="O2452">
            <v>0</v>
          </cell>
          <cell r="P2452">
            <v>0</v>
          </cell>
          <cell r="Q2452">
            <v>0</v>
          </cell>
          <cell r="R2452">
            <v>0</v>
          </cell>
          <cell r="S2452" t="str">
            <v>D</v>
          </cell>
        </row>
        <row r="2453">
          <cell r="E2453">
            <v>2588</v>
          </cell>
          <cell r="F2453" t="str">
            <v>MYG012</v>
          </cell>
          <cell r="G2453" t="str">
            <v>MYG012</v>
          </cell>
          <cell r="H2453">
            <v>38.317500000000003</v>
          </cell>
          <cell r="I2453">
            <v>141.01929999999999</v>
          </cell>
          <cell r="J2453" t="str">
            <v>--B</v>
          </cell>
          <cell r="K2453" t="str">
            <v>B</v>
          </cell>
          <cell r="L2453">
            <v>0</v>
          </cell>
          <cell r="M2453">
            <v>0</v>
          </cell>
          <cell r="N2453">
            <v>0</v>
          </cell>
          <cell r="O2453">
            <v>0</v>
          </cell>
          <cell r="P2453">
            <v>0</v>
          </cell>
          <cell r="Q2453">
            <v>0</v>
          </cell>
          <cell r="R2453">
            <v>0</v>
          </cell>
          <cell r="S2453" t="str">
            <v>C</v>
          </cell>
        </row>
        <row r="2454">
          <cell r="E2454">
            <v>2589</v>
          </cell>
          <cell r="F2454" t="str">
            <v>MYG013</v>
          </cell>
          <cell r="G2454" t="str">
            <v>MYG013</v>
          </cell>
          <cell r="H2454">
            <v>38.266300000000001</v>
          </cell>
          <cell r="I2454">
            <v>140.92930000000001</v>
          </cell>
          <cell r="J2454" t="str">
            <v>--B</v>
          </cell>
          <cell r="K2454" t="str">
            <v>B</v>
          </cell>
          <cell r="L2454">
            <v>0</v>
          </cell>
          <cell r="M2454">
            <v>0</v>
          </cell>
          <cell r="N2454">
            <v>0</v>
          </cell>
          <cell r="O2454">
            <v>0</v>
          </cell>
          <cell r="P2454">
            <v>0</v>
          </cell>
          <cell r="Q2454">
            <v>0</v>
          </cell>
          <cell r="R2454">
            <v>0</v>
          </cell>
          <cell r="S2454" t="str">
            <v>D</v>
          </cell>
        </row>
        <row r="2455">
          <cell r="E2455">
            <v>2590</v>
          </cell>
          <cell r="F2455" t="str">
            <v>MYG014</v>
          </cell>
          <cell r="G2455" t="str">
            <v>MYG014</v>
          </cell>
          <cell r="H2455">
            <v>38.317700000000002</v>
          </cell>
          <cell r="I2455">
            <v>140.63570000000001</v>
          </cell>
          <cell r="J2455" t="str">
            <v>--B</v>
          </cell>
          <cell r="K2455" t="str">
            <v>B</v>
          </cell>
          <cell r="L2455">
            <v>0</v>
          </cell>
          <cell r="M2455">
            <v>0</v>
          </cell>
          <cell r="N2455">
            <v>0</v>
          </cell>
          <cell r="O2455">
            <v>0</v>
          </cell>
          <cell r="P2455">
            <v>0</v>
          </cell>
          <cell r="Q2455">
            <v>0</v>
          </cell>
          <cell r="R2455">
            <v>0</v>
          </cell>
          <cell r="S2455" t="str">
            <v>C</v>
          </cell>
        </row>
        <row r="2456">
          <cell r="E2456">
            <v>2591</v>
          </cell>
          <cell r="F2456" t="str">
            <v>MYG015</v>
          </cell>
          <cell r="G2456" t="str">
            <v>MYG015</v>
          </cell>
          <cell r="H2456">
            <v>38.104900000000001</v>
          </cell>
          <cell r="I2456">
            <v>140.8699</v>
          </cell>
          <cell r="J2456" t="str">
            <v>--CD</v>
          </cell>
          <cell r="K2456" t="str">
            <v>CD</v>
          </cell>
          <cell r="L2456">
            <v>0</v>
          </cell>
          <cell r="M2456">
            <v>0</v>
          </cell>
          <cell r="N2456">
            <v>0</v>
          </cell>
          <cell r="O2456">
            <v>0</v>
          </cell>
          <cell r="P2456">
            <v>0</v>
          </cell>
          <cell r="Q2456">
            <v>0</v>
          </cell>
          <cell r="R2456">
            <v>0</v>
          </cell>
          <cell r="S2456" t="str">
            <v>D</v>
          </cell>
        </row>
        <row r="2457">
          <cell r="E2457">
            <v>2592</v>
          </cell>
          <cell r="F2457" t="str">
            <v>MYG016</v>
          </cell>
          <cell r="G2457" t="str">
            <v>MYG016</v>
          </cell>
          <cell r="H2457">
            <v>38.008499999999998</v>
          </cell>
          <cell r="I2457">
            <v>140.62100000000001</v>
          </cell>
          <cell r="J2457" t="str">
            <v>--CD</v>
          </cell>
          <cell r="K2457" t="str">
            <v>CD</v>
          </cell>
          <cell r="L2457">
            <v>0</v>
          </cell>
          <cell r="M2457">
            <v>0</v>
          </cell>
          <cell r="N2457">
            <v>0</v>
          </cell>
          <cell r="O2457">
            <v>0</v>
          </cell>
          <cell r="P2457">
            <v>0</v>
          </cell>
          <cell r="Q2457">
            <v>0</v>
          </cell>
          <cell r="R2457">
            <v>0</v>
          </cell>
          <cell r="S2457" t="str">
            <v>C</v>
          </cell>
        </row>
        <row r="2458">
          <cell r="E2458">
            <v>2593</v>
          </cell>
          <cell r="F2458" t="str">
            <v>MYG017</v>
          </cell>
          <cell r="G2458" t="str">
            <v>MYG017</v>
          </cell>
          <cell r="H2458">
            <v>37.976300000000002</v>
          </cell>
          <cell r="I2458">
            <v>140.7818</v>
          </cell>
          <cell r="J2458" t="str">
            <v>--E</v>
          </cell>
          <cell r="K2458" t="str">
            <v>E</v>
          </cell>
          <cell r="L2458">
            <v>0</v>
          </cell>
          <cell r="M2458">
            <v>0</v>
          </cell>
          <cell r="N2458">
            <v>0</v>
          </cell>
          <cell r="O2458">
            <v>0</v>
          </cell>
          <cell r="P2458">
            <v>0</v>
          </cell>
          <cell r="Q2458">
            <v>0</v>
          </cell>
          <cell r="R2458">
            <v>0</v>
          </cell>
          <cell r="S2458" t="str">
            <v>E</v>
          </cell>
        </row>
        <row r="2459">
          <cell r="E2459">
            <v>2594</v>
          </cell>
          <cell r="F2459" t="str">
            <v>MYGH01</v>
          </cell>
          <cell r="G2459" t="str">
            <v>MYGH01</v>
          </cell>
          <cell r="H2459">
            <v>38.237000000000002</v>
          </cell>
          <cell r="I2459">
            <v>141.00030000000001</v>
          </cell>
          <cell r="J2459" t="str">
            <v>---</v>
          </cell>
          <cell r="K2459" t="str">
            <v>-</v>
          </cell>
          <cell r="L2459">
            <v>0</v>
          </cell>
          <cell r="M2459">
            <v>0</v>
          </cell>
          <cell r="N2459">
            <v>0</v>
          </cell>
          <cell r="O2459">
            <v>0</v>
          </cell>
          <cell r="P2459">
            <v>0</v>
          </cell>
          <cell r="Q2459">
            <v>0</v>
          </cell>
          <cell r="R2459">
            <v>0</v>
          </cell>
          <cell r="S2459" t="str">
            <v>D</v>
          </cell>
        </row>
        <row r="2460">
          <cell r="E2460">
            <v>2595</v>
          </cell>
          <cell r="F2460" t="str">
            <v>MYGH02</v>
          </cell>
          <cell r="G2460" t="str">
            <v>MYGH02</v>
          </cell>
          <cell r="H2460">
            <v>38.855800000000002</v>
          </cell>
          <cell r="I2460">
            <v>140.65469999999999</v>
          </cell>
          <cell r="J2460" t="str">
            <v>---</v>
          </cell>
          <cell r="K2460" t="str">
            <v>-</v>
          </cell>
          <cell r="L2460">
            <v>0</v>
          </cell>
          <cell r="M2460">
            <v>0</v>
          </cell>
          <cell r="N2460">
            <v>0</v>
          </cell>
          <cell r="O2460">
            <v>0</v>
          </cell>
          <cell r="P2460">
            <v>0</v>
          </cell>
          <cell r="Q2460">
            <v>0</v>
          </cell>
          <cell r="R2460">
            <v>0</v>
          </cell>
          <cell r="S2460" t="str">
            <v>C</v>
          </cell>
        </row>
        <row r="2461">
          <cell r="E2461">
            <v>2596</v>
          </cell>
          <cell r="F2461" t="str">
            <v>MYGH03</v>
          </cell>
          <cell r="G2461" t="str">
            <v>MYGH03</v>
          </cell>
          <cell r="H2461">
            <v>38.9178</v>
          </cell>
          <cell r="I2461">
            <v>141.6412</v>
          </cell>
          <cell r="J2461" t="str">
            <v>---</v>
          </cell>
          <cell r="K2461" t="str">
            <v>-</v>
          </cell>
          <cell r="L2461">
            <v>0</v>
          </cell>
          <cell r="M2461">
            <v>0</v>
          </cell>
          <cell r="N2461">
            <v>0</v>
          </cell>
          <cell r="O2461">
            <v>0</v>
          </cell>
          <cell r="P2461">
            <v>0</v>
          </cell>
          <cell r="Q2461">
            <v>0</v>
          </cell>
          <cell r="R2461">
            <v>0</v>
          </cell>
          <cell r="S2461" t="str">
            <v>B</v>
          </cell>
        </row>
        <row r="2462">
          <cell r="E2462">
            <v>2597</v>
          </cell>
          <cell r="F2462" t="str">
            <v>MYGH04</v>
          </cell>
          <cell r="G2462" t="str">
            <v>MYGH04</v>
          </cell>
          <cell r="H2462">
            <v>38.783099999999997</v>
          </cell>
          <cell r="I2462">
            <v>141.3289</v>
          </cell>
          <cell r="J2462" t="str">
            <v>---</v>
          </cell>
          <cell r="K2462" t="str">
            <v>-</v>
          </cell>
          <cell r="L2462">
            <v>0</v>
          </cell>
          <cell r="M2462">
            <v>0</v>
          </cell>
          <cell r="N2462">
            <v>0</v>
          </cell>
          <cell r="O2462">
            <v>0</v>
          </cell>
          <cell r="P2462">
            <v>0</v>
          </cell>
          <cell r="Q2462">
            <v>0</v>
          </cell>
          <cell r="R2462">
            <v>0</v>
          </cell>
          <cell r="S2462" t="str">
            <v>B</v>
          </cell>
        </row>
        <row r="2463">
          <cell r="E2463">
            <v>2598</v>
          </cell>
          <cell r="F2463" t="str">
            <v>MYGH05</v>
          </cell>
          <cell r="G2463" t="str">
            <v>MYGH05</v>
          </cell>
          <cell r="H2463">
            <v>38.5764</v>
          </cell>
          <cell r="I2463">
            <v>140.78389999999999</v>
          </cell>
          <cell r="J2463" t="str">
            <v>---</v>
          </cell>
          <cell r="K2463" t="str">
            <v>-</v>
          </cell>
          <cell r="L2463">
            <v>0</v>
          </cell>
          <cell r="M2463">
            <v>0</v>
          </cell>
          <cell r="N2463">
            <v>0</v>
          </cell>
          <cell r="O2463">
            <v>0</v>
          </cell>
          <cell r="P2463">
            <v>0</v>
          </cell>
          <cell r="Q2463">
            <v>0</v>
          </cell>
          <cell r="R2463">
            <v>0</v>
          </cell>
          <cell r="S2463" t="str">
            <v>D</v>
          </cell>
        </row>
        <row r="2464">
          <cell r="E2464">
            <v>2599</v>
          </cell>
          <cell r="F2464" t="str">
            <v>MYGH06</v>
          </cell>
          <cell r="G2464" t="str">
            <v>MYGH06</v>
          </cell>
          <cell r="H2464">
            <v>38.587800000000001</v>
          </cell>
          <cell r="I2464">
            <v>141.0744</v>
          </cell>
          <cell r="J2464" t="str">
            <v>---</v>
          </cell>
          <cell r="K2464" t="str">
            <v>-</v>
          </cell>
          <cell r="L2464">
            <v>0</v>
          </cell>
          <cell r="M2464">
            <v>0</v>
          </cell>
          <cell r="N2464">
            <v>0</v>
          </cell>
          <cell r="O2464">
            <v>0</v>
          </cell>
          <cell r="P2464">
            <v>0</v>
          </cell>
          <cell r="Q2464">
            <v>0</v>
          </cell>
          <cell r="R2464">
            <v>0</v>
          </cell>
          <cell r="S2464" t="str">
            <v>C</v>
          </cell>
        </row>
        <row r="2465">
          <cell r="E2465">
            <v>2600</v>
          </cell>
          <cell r="F2465" t="str">
            <v>MYGH08</v>
          </cell>
          <cell r="G2465" t="str">
            <v>MYGH08</v>
          </cell>
          <cell r="H2465">
            <v>38.110300000000002</v>
          </cell>
          <cell r="I2465">
            <v>140.8475</v>
          </cell>
          <cell r="J2465" t="str">
            <v>---</v>
          </cell>
          <cell r="K2465" t="str">
            <v>-</v>
          </cell>
          <cell r="L2465">
            <v>0</v>
          </cell>
          <cell r="M2465">
            <v>0</v>
          </cell>
          <cell r="N2465">
            <v>0</v>
          </cell>
          <cell r="O2465">
            <v>0</v>
          </cell>
          <cell r="P2465">
            <v>0</v>
          </cell>
          <cell r="Q2465">
            <v>0</v>
          </cell>
          <cell r="R2465">
            <v>0</v>
          </cell>
          <cell r="S2465" t="str">
            <v>D</v>
          </cell>
        </row>
        <row r="2466">
          <cell r="E2466">
            <v>2601</v>
          </cell>
          <cell r="F2466" t="str">
            <v>MYGH09</v>
          </cell>
          <cell r="G2466" t="str">
            <v>MYGH09</v>
          </cell>
          <cell r="H2466">
            <v>38.006100000000004</v>
          </cell>
          <cell r="I2466">
            <v>140.6061</v>
          </cell>
          <cell r="J2466" t="str">
            <v>---</v>
          </cell>
          <cell r="K2466" t="str">
            <v>-</v>
          </cell>
          <cell r="L2466">
            <v>0</v>
          </cell>
          <cell r="M2466">
            <v>0</v>
          </cell>
          <cell r="N2466">
            <v>0</v>
          </cell>
          <cell r="O2466">
            <v>0</v>
          </cell>
          <cell r="P2466">
            <v>0</v>
          </cell>
          <cell r="Q2466">
            <v>0</v>
          </cell>
          <cell r="R2466">
            <v>0</v>
          </cell>
          <cell r="S2466" t="str">
            <v>D</v>
          </cell>
        </row>
        <row r="2467">
          <cell r="E2467">
            <v>2602</v>
          </cell>
          <cell r="F2467" t="str">
            <v>MYGH10</v>
          </cell>
          <cell r="G2467" t="str">
            <v>MYGH10</v>
          </cell>
          <cell r="H2467">
            <v>37.938099999999999</v>
          </cell>
          <cell r="I2467">
            <v>140.89580000000001</v>
          </cell>
          <cell r="J2467" t="str">
            <v>---</v>
          </cell>
          <cell r="K2467" t="str">
            <v>-</v>
          </cell>
          <cell r="L2467">
            <v>0</v>
          </cell>
          <cell r="M2467">
            <v>0</v>
          </cell>
          <cell r="N2467">
            <v>0</v>
          </cell>
          <cell r="O2467">
            <v>0</v>
          </cell>
          <cell r="P2467">
            <v>0</v>
          </cell>
          <cell r="Q2467">
            <v>0</v>
          </cell>
          <cell r="R2467">
            <v>0</v>
          </cell>
          <cell r="S2467" t="str">
            <v>D</v>
          </cell>
        </row>
        <row r="2468">
          <cell r="E2468">
            <v>2603</v>
          </cell>
          <cell r="F2468" t="str">
            <v>MYGH11</v>
          </cell>
          <cell r="G2468" t="str">
            <v>MYGH11</v>
          </cell>
          <cell r="H2468">
            <v>38.512900000000002</v>
          </cell>
          <cell r="I2468">
            <v>141.34559999999999</v>
          </cell>
          <cell r="J2468" t="str">
            <v>---</v>
          </cell>
          <cell r="K2468" t="str">
            <v>-</v>
          </cell>
          <cell r="L2468">
            <v>0</v>
          </cell>
          <cell r="M2468">
            <v>0</v>
          </cell>
          <cell r="N2468">
            <v>0</v>
          </cell>
          <cell r="O2468">
            <v>0</v>
          </cell>
          <cell r="P2468">
            <v>0</v>
          </cell>
          <cell r="Q2468">
            <v>0</v>
          </cell>
          <cell r="R2468">
            <v>0</v>
          </cell>
          <cell r="S2468" t="str">
            <v>B</v>
          </cell>
        </row>
        <row r="2469">
          <cell r="E2469">
            <v>2604</v>
          </cell>
          <cell r="F2469" t="str">
            <v>MYGH12</v>
          </cell>
          <cell r="G2469" t="str">
            <v>MYGH12</v>
          </cell>
          <cell r="H2469">
            <v>38.638599999999997</v>
          </cell>
          <cell r="I2469">
            <v>141.44630000000001</v>
          </cell>
          <cell r="J2469" t="str">
            <v>---</v>
          </cell>
          <cell r="K2469" t="str">
            <v>-</v>
          </cell>
          <cell r="L2469">
            <v>0</v>
          </cell>
          <cell r="M2469">
            <v>0</v>
          </cell>
          <cell r="N2469">
            <v>0</v>
          </cell>
          <cell r="O2469">
            <v>0</v>
          </cell>
          <cell r="P2469">
            <v>0</v>
          </cell>
          <cell r="Q2469">
            <v>0</v>
          </cell>
          <cell r="R2469">
            <v>0</v>
          </cell>
          <cell r="S2469" t="str">
            <v>C</v>
          </cell>
        </row>
        <row r="2470">
          <cell r="E2470">
            <v>2605</v>
          </cell>
          <cell r="F2470" t="str">
            <v>NGN006</v>
          </cell>
          <cell r="G2470" t="str">
            <v>NGN006</v>
          </cell>
          <cell r="H2470">
            <v>36.508600000000001</v>
          </cell>
          <cell r="I2470">
            <v>137.85069999999999</v>
          </cell>
          <cell r="J2470" t="str">
            <v>--CD</v>
          </cell>
          <cell r="K2470" t="str">
            <v>CD</v>
          </cell>
          <cell r="L2470">
            <v>0</v>
          </cell>
          <cell r="M2470">
            <v>0</v>
          </cell>
          <cell r="N2470">
            <v>0</v>
          </cell>
          <cell r="O2470">
            <v>0</v>
          </cell>
          <cell r="P2470">
            <v>0</v>
          </cell>
          <cell r="Q2470">
            <v>0</v>
          </cell>
          <cell r="R2470">
            <v>0</v>
          </cell>
          <cell r="S2470" t="str">
            <v>C</v>
          </cell>
        </row>
        <row r="2471">
          <cell r="E2471">
            <v>2606</v>
          </cell>
          <cell r="F2471" t="str">
            <v>NGN008</v>
          </cell>
          <cell r="G2471" t="str">
            <v>NGN008</v>
          </cell>
          <cell r="H2471">
            <v>36.402200000000001</v>
          </cell>
          <cell r="I2471">
            <v>138.2491</v>
          </cell>
          <cell r="J2471" t="str">
            <v>--B</v>
          </cell>
          <cell r="K2471" t="str">
            <v>B</v>
          </cell>
          <cell r="L2471">
            <v>0</v>
          </cell>
          <cell r="M2471">
            <v>0</v>
          </cell>
          <cell r="N2471">
            <v>0</v>
          </cell>
          <cell r="O2471">
            <v>0</v>
          </cell>
          <cell r="P2471">
            <v>0</v>
          </cell>
          <cell r="Q2471">
            <v>0</v>
          </cell>
          <cell r="R2471">
            <v>0</v>
          </cell>
          <cell r="S2471" t="str">
            <v>C</v>
          </cell>
        </row>
        <row r="2472">
          <cell r="E2472">
            <v>2607</v>
          </cell>
          <cell r="F2472" t="str">
            <v>NGN009</v>
          </cell>
          <cell r="G2472" t="str">
            <v>NGN009</v>
          </cell>
          <cell r="H2472">
            <v>36.337800000000001</v>
          </cell>
          <cell r="I2472">
            <v>137.86940000000001</v>
          </cell>
          <cell r="J2472" t="str">
            <v>--CD</v>
          </cell>
          <cell r="K2472" t="str">
            <v>CD</v>
          </cell>
          <cell r="L2472">
            <v>0</v>
          </cell>
          <cell r="M2472">
            <v>0</v>
          </cell>
          <cell r="N2472">
            <v>0</v>
          </cell>
          <cell r="O2472">
            <v>0</v>
          </cell>
          <cell r="P2472">
            <v>0</v>
          </cell>
          <cell r="Q2472">
            <v>0</v>
          </cell>
          <cell r="R2472">
            <v>0</v>
          </cell>
          <cell r="S2472" t="str">
            <v>C</v>
          </cell>
        </row>
        <row r="2473">
          <cell r="E2473">
            <v>2608</v>
          </cell>
          <cell r="F2473" t="str">
            <v>NGN010</v>
          </cell>
          <cell r="G2473" t="str">
            <v>NGN010</v>
          </cell>
          <cell r="H2473">
            <v>36.328099999999999</v>
          </cell>
          <cell r="I2473">
            <v>138.4357</v>
          </cell>
          <cell r="J2473" t="str">
            <v>--CD</v>
          </cell>
          <cell r="K2473" t="str">
            <v>CD</v>
          </cell>
          <cell r="L2473">
            <v>0</v>
          </cell>
          <cell r="M2473">
            <v>0</v>
          </cell>
          <cell r="N2473">
            <v>0</v>
          </cell>
          <cell r="O2473">
            <v>0</v>
          </cell>
          <cell r="P2473">
            <v>0</v>
          </cell>
          <cell r="Q2473">
            <v>0</v>
          </cell>
          <cell r="R2473">
            <v>0</v>
          </cell>
          <cell r="S2473" t="str">
            <v>D</v>
          </cell>
        </row>
        <row r="2474">
          <cell r="E2474">
            <v>2609</v>
          </cell>
          <cell r="F2474" t="str">
            <v>NGN011</v>
          </cell>
          <cell r="G2474" t="str">
            <v>NGN011</v>
          </cell>
          <cell r="H2474">
            <v>36.256399999999999</v>
          </cell>
          <cell r="I2474">
            <v>138.26689999999999</v>
          </cell>
          <cell r="J2474" t="str">
            <v>--CD</v>
          </cell>
          <cell r="K2474" t="str">
            <v>CD</v>
          </cell>
          <cell r="L2474">
            <v>0</v>
          </cell>
          <cell r="M2474">
            <v>0</v>
          </cell>
          <cell r="N2474">
            <v>0</v>
          </cell>
          <cell r="O2474">
            <v>0</v>
          </cell>
          <cell r="P2474">
            <v>0</v>
          </cell>
          <cell r="Q2474">
            <v>0</v>
          </cell>
          <cell r="R2474">
            <v>0</v>
          </cell>
          <cell r="S2474" t="str">
            <v>C</v>
          </cell>
        </row>
        <row r="2475">
          <cell r="E2475">
            <v>2610</v>
          </cell>
          <cell r="F2475" t="str">
            <v>NGN012</v>
          </cell>
          <cell r="G2475" t="str">
            <v>NGN012</v>
          </cell>
          <cell r="H2475">
            <v>36.256399999999999</v>
          </cell>
          <cell r="I2475">
            <v>137.9785</v>
          </cell>
          <cell r="J2475" t="str">
            <v>--CD</v>
          </cell>
          <cell r="K2475" t="str">
            <v>CD</v>
          </cell>
          <cell r="L2475">
            <v>0</v>
          </cell>
          <cell r="M2475">
            <v>0</v>
          </cell>
          <cell r="N2475">
            <v>0</v>
          </cell>
          <cell r="O2475">
            <v>0</v>
          </cell>
          <cell r="P2475">
            <v>0</v>
          </cell>
          <cell r="Q2475">
            <v>0</v>
          </cell>
          <cell r="R2475">
            <v>0</v>
          </cell>
          <cell r="S2475" t="str">
            <v>C</v>
          </cell>
        </row>
        <row r="2476">
          <cell r="E2476">
            <v>2611</v>
          </cell>
          <cell r="F2476" t="str">
            <v>NGN013</v>
          </cell>
          <cell r="G2476" t="str">
            <v>NGN013</v>
          </cell>
          <cell r="H2476">
            <v>36.183300000000003</v>
          </cell>
          <cell r="I2476">
            <v>137.7852</v>
          </cell>
          <cell r="J2476" t="str">
            <v>--B</v>
          </cell>
          <cell r="K2476" t="str">
            <v>B</v>
          </cell>
          <cell r="L2476">
            <v>0</v>
          </cell>
          <cell r="M2476">
            <v>0</v>
          </cell>
          <cell r="N2476">
            <v>0</v>
          </cell>
          <cell r="O2476">
            <v>0</v>
          </cell>
          <cell r="P2476">
            <v>0</v>
          </cell>
          <cell r="Q2476">
            <v>0</v>
          </cell>
          <cell r="R2476">
            <v>0</v>
          </cell>
          <cell r="S2476" t="str">
            <v>B</v>
          </cell>
        </row>
        <row r="2477">
          <cell r="E2477">
            <v>2612</v>
          </cell>
          <cell r="F2477" t="str">
            <v>NGN014</v>
          </cell>
          <cell r="G2477" t="str">
            <v>NGN014</v>
          </cell>
          <cell r="H2477">
            <v>36.095599999999997</v>
          </cell>
          <cell r="I2477">
            <v>138.48439999999999</v>
          </cell>
          <cell r="J2477" t="str">
            <v>--B</v>
          </cell>
          <cell r="K2477" t="str">
            <v>B</v>
          </cell>
          <cell r="L2477">
            <v>0</v>
          </cell>
          <cell r="M2477">
            <v>0</v>
          </cell>
          <cell r="N2477">
            <v>0</v>
          </cell>
          <cell r="O2477">
            <v>0</v>
          </cell>
          <cell r="P2477">
            <v>0</v>
          </cell>
          <cell r="Q2477">
            <v>0</v>
          </cell>
          <cell r="R2477">
            <v>0</v>
          </cell>
          <cell r="S2477" t="str">
            <v>D</v>
          </cell>
        </row>
        <row r="2478">
          <cell r="E2478">
            <v>2613</v>
          </cell>
          <cell r="F2478" t="str">
            <v>NGN015</v>
          </cell>
          <cell r="G2478" t="str">
            <v>NGN015</v>
          </cell>
          <cell r="H2478">
            <v>36.045400000000001</v>
          </cell>
          <cell r="I2478">
            <v>138.11160000000001</v>
          </cell>
          <cell r="J2478" t="str">
            <v>--CD</v>
          </cell>
          <cell r="K2478" t="str">
            <v>CD</v>
          </cell>
          <cell r="L2478">
            <v>0</v>
          </cell>
          <cell r="M2478">
            <v>0</v>
          </cell>
          <cell r="N2478">
            <v>0</v>
          </cell>
          <cell r="O2478">
            <v>0</v>
          </cell>
          <cell r="P2478">
            <v>0</v>
          </cell>
          <cell r="Q2478">
            <v>0</v>
          </cell>
          <cell r="R2478">
            <v>0</v>
          </cell>
          <cell r="S2478" t="str">
            <v>D</v>
          </cell>
        </row>
        <row r="2479">
          <cell r="E2479">
            <v>2614</v>
          </cell>
          <cell r="F2479" t="str">
            <v>NGN016</v>
          </cell>
          <cell r="G2479" t="str">
            <v>NGN016</v>
          </cell>
          <cell r="H2479">
            <v>35.915100000000002</v>
          </cell>
          <cell r="I2479">
            <v>138.24209999999999</v>
          </cell>
          <cell r="J2479" t="str">
            <v>--CD</v>
          </cell>
          <cell r="K2479" t="str">
            <v>CD</v>
          </cell>
          <cell r="L2479">
            <v>0</v>
          </cell>
          <cell r="M2479">
            <v>0</v>
          </cell>
          <cell r="N2479">
            <v>0</v>
          </cell>
          <cell r="O2479">
            <v>0</v>
          </cell>
          <cell r="P2479">
            <v>0</v>
          </cell>
          <cell r="Q2479">
            <v>0</v>
          </cell>
          <cell r="R2479">
            <v>0</v>
          </cell>
          <cell r="S2479" t="str">
            <v>D</v>
          </cell>
        </row>
        <row r="2480">
          <cell r="E2480">
            <v>2615</v>
          </cell>
          <cell r="F2480" t="str">
            <v>NGN017</v>
          </cell>
          <cell r="G2480" t="str">
            <v>NGN017</v>
          </cell>
          <cell r="H2480">
            <v>35.974800000000002</v>
          </cell>
          <cell r="I2480">
            <v>137.82550000000001</v>
          </cell>
          <cell r="J2480" t="str">
            <v>--B</v>
          </cell>
          <cell r="K2480" t="str">
            <v>B</v>
          </cell>
          <cell r="L2480">
            <v>0</v>
          </cell>
          <cell r="M2480">
            <v>0</v>
          </cell>
          <cell r="N2480">
            <v>0</v>
          </cell>
          <cell r="O2480">
            <v>0</v>
          </cell>
          <cell r="P2480">
            <v>0</v>
          </cell>
          <cell r="Q2480">
            <v>0</v>
          </cell>
          <cell r="R2480">
            <v>0</v>
          </cell>
          <cell r="S2480" t="str">
            <v>C</v>
          </cell>
        </row>
        <row r="2481">
          <cell r="E2481">
            <v>2616</v>
          </cell>
          <cell r="F2481" t="str">
            <v>NGN018</v>
          </cell>
          <cell r="G2481" t="str">
            <v>NGN018</v>
          </cell>
          <cell r="H2481">
            <v>35.813200000000002</v>
          </cell>
          <cell r="I2481">
            <v>137.52950000000001</v>
          </cell>
          <cell r="J2481" t="str">
            <v>--CD</v>
          </cell>
          <cell r="K2481" t="str">
            <v>CD</v>
          </cell>
          <cell r="L2481">
            <v>0</v>
          </cell>
          <cell r="M2481">
            <v>0</v>
          </cell>
          <cell r="N2481">
            <v>0</v>
          </cell>
          <cell r="O2481">
            <v>0</v>
          </cell>
          <cell r="P2481">
            <v>0</v>
          </cell>
          <cell r="Q2481">
            <v>0</v>
          </cell>
          <cell r="R2481">
            <v>0</v>
          </cell>
          <cell r="S2481" t="str">
            <v>C</v>
          </cell>
        </row>
        <row r="2482">
          <cell r="E2482">
            <v>2617</v>
          </cell>
          <cell r="F2482" t="str">
            <v>NGN019</v>
          </cell>
          <cell r="G2482" t="str">
            <v>NGN019</v>
          </cell>
          <cell r="H2482">
            <v>35.856200000000001</v>
          </cell>
          <cell r="I2482">
            <v>137.70779999999999</v>
          </cell>
          <cell r="J2482" t="str">
            <v>--B</v>
          </cell>
          <cell r="K2482" t="str">
            <v>B</v>
          </cell>
          <cell r="L2482">
            <v>0</v>
          </cell>
          <cell r="M2482">
            <v>0</v>
          </cell>
          <cell r="N2482">
            <v>0</v>
          </cell>
          <cell r="O2482">
            <v>0</v>
          </cell>
          <cell r="P2482">
            <v>0</v>
          </cell>
          <cell r="Q2482">
            <v>0</v>
          </cell>
          <cell r="R2482">
            <v>0</v>
          </cell>
          <cell r="S2482" t="str">
            <v>D</v>
          </cell>
        </row>
        <row r="2483">
          <cell r="E2483">
            <v>2618</v>
          </cell>
          <cell r="F2483" t="str">
            <v>NGN020</v>
          </cell>
          <cell r="G2483" t="str">
            <v>NGN020</v>
          </cell>
          <cell r="H2483">
            <v>35.828200000000002</v>
          </cell>
          <cell r="I2483">
            <v>137.95320000000001</v>
          </cell>
          <cell r="J2483" t="str">
            <v>--CD</v>
          </cell>
          <cell r="K2483" t="str">
            <v>CD</v>
          </cell>
          <cell r="L2483">
            <v>0</v>
          </cell>
          <cell r="M2483">
            <v>0</v>
          </cell>
          <cell r="N2483">
            <v>0</v>
          </cell>
          <cell r="O2483">
            <v>0</v>
          </cell>
          <cell r="P2483">
            <v>0</v>
          </cell>
          <cell r="Q2483">
            <v>0</v>
          </cell>
          <cell r="R2483">
            <v>0</v>
          </cell>
          <cell r="S2483" t="str">
            <v>C</v>
          </cell>
        </row>
        <row r="2484">
          <cell r="E2484">
            <v>2619</v>
          </cell>
          <cell r="F2484" t="str">
            <v>NGN021</v>
          </cell>
          <cell r="G2484" t="str">
            <v>NGN021</v>
          </cell>
          <cell r="H2484">
            <v>35.730400000000003</v>
          </cell>
          <cell r="I2484">
            <v>137.9341</v>
          </cell>
          <cell r="J2484" t="str">
            <v>--CD</v>
          </cell>
          <cell r="K2484" t="str">
            <v>CD</v>
          </cell>
          <cell r="L2484">
            <v>0</v>
          </cell>
          <cell r="M2484">
            <v>0</v>
          </cell>
          <cell r="N2484">
            <v>0</v>
          </cell>
          <cell r="O2484">
            <v>0</v>
          </cell>
          <cell r="P2484">
            <v>0</v>
          </cell>
          <cell r="Q2484">
            <v>0</v>
          </cell>
          <cell r="R2484">
            <v>0</v>
          </cell>
          <cell r="S2484" t="str">
            <v>C</v>
          </cell>
        </row>
        <row r="2485">
          <cell r="E2485">
            <v>2620</v>
          </cell>
          <cell r="F2485" t="str">
            <v>NGN022</v>
          </cell>
          <cell r="G2485" t="str">
            <v>NGN022</v>
          </cell>
          <cell r="H2485">
            <v>35.607900000000001</v>
          </cell>
          <cell r="I2485">
            <v>137.61250000000001</v>
          </cell>
          <cell r="J2485" t="str">
            <v>--B</v>
          </cell>
          <cell r="K2485" t="str">
            <v>B</v>
          </cell>
          <cell r="L2485">
            <v>0</v>
          </cell>
          <cell r="M2485">
            <v>0</v>
          </cell>
          <cell r="N2485">
            <v>0</v>
          </cell>
          <cell r="O2485">
            <v>0</v>
          </cell>
          <cell r="P2485">
            <v>0</v>
          </cell>
          <cell r="Q2485">
            <v>0</v>
          </cell>
          <cell r="R2485">
            <v>0</v>
          </cell>
          <cell r="S2485" t="str">
            <v>C</v>
          </cell>
        </row>
        <row r="2486">
          <cell r="E2486">
            <v>2621</v>
          </cell>
          <cell r="F2486" t="str">
            <v>NGN023</v>
          </cell>
          <cell r="G2486" t="str">
            <v>NGN023</v>
          </cell>
          <cell r="H2486">
            <v>35.578699999999998</v>
          </cell>
          <cell r="I2486">
            <v>138.03380000000001</v>
          </cell>
          <cell r="J2486" t="str">
            <v>--B</v>
          </cell>
          <cell r="K2486" t="str">
            <v>B</v>
          </cell>
          <cell r="L2486">
            <v>0</v>
          </cell>
          <cell r="M2486">
            <v>0</v>
          </cell>
          <cell r="N2486">
            <v>0</v>
          </cell>
          <cell r="O2486">
            <v>0</v>
          </cell>
          <cell r="P2486">
            <v>0</v>
          </cell>
          <cell r="Q2486">
            <v>0</v>
          </cell>
          <cell r="R2486">
            <v>0</v>
          </cell>
          <cell r="S2486" t="str">
            <v>C</v>
          </cell>
        </row>
        <row r="2487">
          <cell r="E2487">
            <v>2622</v>
          </cell>
          <cell r="F2487" t="str">
            <v>NGN024</v>
          </cell>
          <cell r="G2487" t="str">
            <v>NGN024</v>
          </cell>
          <cell r="H2487">
            <v>35.523200000000003</v>
          </cell>
          <cell r="I2487">
            <v>137.8374</v>
          </cell>
          <cell r="J2487" t="str">
            <v>--B</v>
          </cell>
          <cell r="K2487" t="str">
            <v>B</v>
          </cell>
          <cell r="L2487">
            <v>0</v>
          </cell>
          <cell r="M2487">
            <v>0</v>
          </cell>
          <cell r="N2487">
            <v>0</v>
          </cell>
          <cell r="O2487">
            <v>0</v>
          </cell>
          <cell r="P2487">
            <v>0</v>
          </cell>
          <cell r="Q2487">
            <v>0</v>
          </cell>
          <cell r="R2487">
            <v>0</v>
          </cell>
          <cell r="S2487" t="str">
            <v>D</v>
          </cell>
        </row>
        <row r="2488">
          <cell r="E2488">
            <v>2623</v>
          </cell>
          <cell r="F2488" t="str">
            <v>NGN025</v>
          </cell>
          <cell r="G2488" t="str">
            <v>NGN025</v>
          </cell>
          <cell r="H2488">
            <v>35.280700000000003</v>
          </cell>
          <cell r="I2488">
            <v>137.85669999999999</v>
          </cell>
          <cell r="J2488" t="str">
            <v>--B</v>
          </cell>
          <cell r="K2488" t="str">
            <v>B</v>
          </cell>
          <cell r="L2488">
            <v>0</v>
          </cell>
          <cell r="M2488">
            <v>0</v>
          </cell>
          <cell r="N2488">
            <v>0</v>
          </cell>
          <cell r="O2488">
            <v>0</v>
          </cell>
          <cell r="P2488">
            <v>0</v>
          </cell>
          <cell r="Q2488">
            <v>0</v>
          </cell>
          <cell r="R2488">
            <v>0</v>
          </cell>
          <cell r="S2488" t="str">
            <v>C</v>
          </cell>
        </row>
        <row r="2489">
          <cell r="E2489">
            <v>2624</v>
          </cell>
          <cell r="F2489" t="str">
            <v>NGNH08</v>
          </cell>
          <cell r="G2489" t="str">
            <v>NGNH08</v>
          </cell>
          <cell r="H2489">
            <v>36.250999999999998</v>
          </cell>
          <cell r="I2489">
            <v>137.8622</v>
          </cell>
          <cell r="J2489" t="str">
            <v>---</v>
          </cell>
          <cell r="K2489" t="str">
            <v>-</v>
          </cell>
          <cell r="L2489">
            <v>0</v>
          </cell>
          <cell r="M2489">
            <v>0</v>
          </cell>
          <cell r="N2489">
            <v>0</v>
          </cell>
          <cell r="O2489">
            <v>0</v>
          </cell>
          <cell r="P2489">
            <v>0</v>
          </cell>
          <cell r="Q2489">
            <v>0</v>
          </cell>
          <cell r="R2489">
            <v>0</v>
          </cell>
          <cell r="S2489" t="str">
            <v>C</v>
          </cell>
        </row>
        <row r="2490">
          <cell r="E2490">
            <v>2625</v>
          </cell>
          <cell r="F2490" t="str">
            <v>NGNH10</v>
          </cell>
          <cell r="G2490" t="str">
            <v>NGNH10</v>
          </cell>
          <cell r="H2490">
            <v>35.96</v>
          </cell>
          <cell r="I2490">
            <v>137.77000000000001</v>
          </cell>
          <cell r="J2490" t="str">
            <v>---</v>
          </cell>
          <cell r="K2490" t="str">
            <v>-</v>
          </cell>
          <cell r="L2490">
            <v>0</v>
          </cell>
          <cell r="M2490">
            <v>0</v>
          </cell>
          <cell r="N2490">
            <v>0</v>
          </cell>
          <cell r="O2490">
            <v>0</v>
          </cell>
          <cell r="P2490">
            <v>0</v>
          </cell>
          <cell r="Q2490">
            <v>0</v>
          </cell>
          <cell r="R2490">
            <v>0</v>
          </cell>
          <cell r="S2490" t="str">
            <v>C</v>
          </cell>
        </row>
        <row r="2491">
          <cell r="E2491">
            <v>2626</v>
          </cell>
          <cell r="F2491" t="str">
            <v>NGNH11</v>
          </cell>
          <cell r="G2491" t="str">
            <v>NGNH11</v>
          </cell>
          <cell r="H2491">
            <v>35.912500000000001</v>
          </cell>
          <cell r="I2491">
            <v>138.3083</v>
          </cell>
          <cell r="J2491" t="str">
            <v>---</v>
          </cell>
          <cell r="K2491" t="str">
            <v>-</v>
          </cell>
          <cell r="L2491">
            <v>0</v>
          </cell>
          <cell r="M2491">
            <v>0</v>
          </cell>
          <cell r="N2491">
            <v>0</v>
          </cell>
          <cell r="O2491">
            <v>0</v>
          </cell>
          <cell r="P2491">
            <v>0</v>
          </cell>
          <cell r="Q2491">
            <v>0</v>
          </cell>
          <cell r="R2491">
            <v>0</v>
          </cell>
          <cell r="S2491" t="str">
            <v>C</v>
          </cell>
        </row>
        <row r="2492">
          <cell r="E2492">
            <v>2627</v>
          </cell>
          <cell r="F2492" t="str">
            <v>NGNH12</v>
          </cell>
          <cell r="G2492" t="str">
            <v>NGNH12</v>
          </cell>
          <cell r="H2492">
            <v>35.9664</v>
          </cell>
          <cell r="I2492">
            <v>138.4828</v>
          </cell>
          <cell r="J2492" t="str">
            <v>--A</v>
          </cell>
          <cell r="K2492" t="str">
            <v>A</v>
          </cell>
          <cell r="L2492">
            <v>0</v>
          </cell>
          <cell r="M2492">
            <v>0</v>
          </cell>
          <cell r="N2492">
            <v>0</v>
          </cell>
          <cell r="O2492">
            <v>0</v>
          </cell>
          <cell r="P2492">
            <v>0</v>
          </cell>
          <cell r="Q2492">
            <v>0</v>
          </cell>
          <cell r="R2492">
            <v>0</v>
          </cell>
          <cell r="S2492" t="str">
            <v>C</v>
          </cell>
        </row>
        <row r="2493">
          <cell r="E2493">
            <v>2628</v>
          </cell>
          <cell r="F2493" t="str">
            <v>NGNH13</v>
          </cell>
          <cell r="G2493" t="str">
            <v>NGNH13</v>
          </cell>
          <cell r="H2493">
            <v>35.511099999999999</v>
          </cell>
          <cell r="I2493">
            <v>137.87970000000001</v>
          </cell>
          <cell r="J2493" t="str">
            <v>---</v>
          </cell>
          <cell r="K2493" t="str">
            <v>-</v>
          </cell>
          <cell r="L2493">
            <v>0</v>
          </cell>
          <cell r="M2493">
            <v>0</v>
          </cell>
          <cell r="N2493">
            <v>0</v>
          </cell>
          <cell r="O2493">
            <v>0</v>
          </cell>
          <cell r="P2493">
            <v>0</v>
          </cell>
          <cell r="Q2493">
            <v>0</v>
          </cell>
          <cell r="R2493">
            <v>0</v>
          </cell>
          <cell r="S2493" t="str">
            <v>C</v>
          </cell>
        </row>
        <row r="2494">
          <cell r="E2494">
            <v>2629</v>
          </cell>
          <cell r="F2494" t="str">
            <v>NGNH14</v>
          </cell>
          <cell r="G2494" t="str">
            <v>NGNH14</v>
          </cell>
          <cell r="H2494">
            <v>35.3063</v>
          </cell>
          <cell r="I2494">
            <v>137.6292</v>
          </cell>
          <cell r="J2494" t="str">
            <v>---</v>
          </cell>
          <cell r="K2494" t="str">
            <v>-</v>
          </cell>
          <cell r="L2494">
            <v>0</v>
          </cell>
          <cell r="M2494">
            <v>0</v>
          </cell>
          <cell r="N2494">
            <v>0</v>
          </cell>
          <cell r="O2494">
            <v>0</v>
          </cell>
          <cell r="P2494">
            <v>0</v>
          </cell>
          <cell r="Q2494">
            <v>0</v>
          </cell>
          <cell r="R2494">
            <v>0</v>
          </cell>
          <cell r="S2494" t="str">
            <v>C</v>
          </cell>
        </row>
        <row r="2495">
          <cell r="E2495">
            <v>2630</v>
          </cell>
          <cell r="F2495" t="str">
            <v>NGNH15</v>
          </cell>
          <cell r="G2495" t="str">
            <v>NGNH15</v>
          </cell>
          <cell r="H2495">
            <v>36.005600000000001</v>
          </cell>
          <cell r="I2495">
            <v>137.93360000000001</v>
          </cell>
          <cell r="J2495" t="str">
            <v>---</v>
          </cell>
          <cell r="K2495" t="str">
            <v>-</v>
          </cell>
          <cell r="L2495">
            <v>0</v>
          </cell>
          <cell r="M2495">
            <v>0</v>
          </cell>
          <cell r="N2495">
            <v>0</v>
          </cell>
          <cell r="O2495">
            <v>0</v>
          </cell>
          <cell r="P2495">
            <v>0</v>
          </cell>
          <cell r="Q2495">
            <v>0</v>
          </cell>
          <cell r="R2495">
            <v>0</v>
          </cell>
          <cell r="S2495" t="str">
            <v>C</v>
          </cell>
        </row>
        <row r="2496">
          <cell r="E2496">
            <v>2631</v>
          </cell>
          <cell r="F2496" t="str">
            <v>NGNH16</v>
          </cell>
          <cell r="G2496" t="str">
            <v>NGNH16</v>
          </cell>
          <cell r="H2496">
            <v>35.943300000000001</v>
          </cell>
          <cell r="I2496">
            <v>138.18790000000001</v>
          </cell>
          <cell r="J2496" t="str">
            <v>---</v>
          </cell>
          <cell r="K2496" t="str">
            <v>-</v>
          </cell>
          <cell r="L2496">
            <v>0</v>
          </cell>
          <cell r="M2496">
            <v>0</v>
          </cell>
          <cell r="N2496">
            <v>0</v>
          </cell>
          <cell r="O2496">
            <v>0</v>
          </cell>
          <cell r="P2496">
            <v>0</v>
          </cell>
          <cell r="Q2496">
            <v>0</v>
          </cell>
          <cell r="R2496">
            <v>0</v>
          </cell>
          <cell r="S2496" t="str">
            <v>D</v>
          </cell>
        </row>
        <row r="2497">
          <cell r="E2497">
            <v>2632</v>
          </cell>
          <cell r="F2497" t="str">
            <v>NGNH17</v>
          </cell>
          <cell r="G2497" t="str">
            <v>NGNH17</v>
          </cell>
          <cell r="H2497">
            <v>36.139299999999999</v>
          </cell>
          <cell r="I2497">
            <v>138.55350000000001</v>
          </cell>
          <cell r="J2497" t="str">
            <v>---</v>
          </cell>
          <cell r="K2497" t="str">
            <v>-</v>
          </cell>
          <cell r="L2497">
            <v>0</v>
          </cell>
          <cell r="M2497">
            <v>0</v>
          </cell>
          <cell r="N2497">
            <v>0</v>
          </cell>
          <cell r="O2497">
            <v>0</v>
          </cell>
          <cell r="P2497">
            <v>0</v>
          </cell>
          <cell r="Q2497">
            <v>0</v>
          </cell>
          <cell r="R2497">
            <v>0</v>
          </cell>
          <cell r="S2497" t="str">
            <v>C</v>
          </cell>
        </row>
        <row r="2498">
          <cell r="E2498">
            <v>2633</v>
          </cell>
          <cell r="F2498" t="str">
            <v>NGNH18</v>
          </cell>
          <cell r="G2498" t="str">
            <v>NGNH18</v>
          </cell>
          <cell r="H2498">
            <v>35.929200000000002</v>
          </cell>
          <cell r="I2498">
            <v>137.59800000000001</v>
          </cell>
          <cell r="J2498" t="str">
            <v>---</v>
          </cell>
          <cell r="K2498" t="str">
            <v>-</v>
          </cell>
          <cell r="L2498">
            <v>0</v>
          </cell>
          <cell r="M2498">
            <v>0</v>
          </cell>
          <cell r="N2498">
            <v>0</v>
          </cell>
          <cell r="O2498">
            <v>0</v>
          </cell>
          <cell r="P2498">
            <v>0</v>
          </cell>
          <cell r="Q2498">
            <v>0</v>
          </cell>
          <cell r="R2498">
            <v>0</v>
          </cell>
          <cell r="S2498" t="str">
            <v>C</v>
          </cell>
        </row>
        <row r="2499">
          <cell r="E2499">
            <v>2634</v>
          </cell>
          <cell r="F2499" t="str">
            <v>NGNH19</v>
          </cell>
          <cell r="G2499" t="str">
            <v>NGNH19</v>
          </cell>
          <cell r="H2499">
            <v>35.970300000000002</v>
          </cell>
          <cell r="I2499">
            <v>138.58770000000001</v>
          </cell>
          <cell r="J2499" t="str">
            <v>---</v>
          </cell>
          <cell r="K2499" t="str">
            <v>-</v>
          </cell>
          <cell r="L2499">
            <v>0</v>
          </cell>
          <cell r="M2499">
            <v>0</v>
          </cell>
          <cell r="N2499">
            <v>0</v>
          </cell>
          <cell r="O2499">
            <v>0</v>
          </cell>
          <cell r="P2499">
            <v>0</v>
          </cell>
          <cell r="Q2499">
            <v>0</v>
          </cell>
          <cell r="R2499">
            <v>0</v>
          </cell>
          <cell r="S2499" t="str">
            <v>C</v>
          </cell>
        </row>
        <row r="2500">
          <cell r="E2500">
            <v>2635</v>
          </cell>
          <cell r="F2500" t="str">
            <v>NGNH20</v>
          </cell>
          <cell r="G2500" t="str">
            <v>NGNH20</v>
          </cell>
          <cell r="H2500">
            <v>35.783900000000003</v>
          </cell>
          <cell r="I2500">
            <v>137.72030000000001</v>
          </cell>
          <cell r="J2500" t="str">
            <v>---</v>
          </cell>
          <cell r="K2500" t="str">
            <v>-</v>
          </cell>
          <cell r="L2500">
            <v>0</v>
          </cell>
          <cell r="M2500">
            <v>0</v>
          </cell>
          <cell r="N2500">
            <v>0</v>
          </cell>
          <cell r="O2500">
            <v>0</v>
          </cell>
          <cell r="P2500">
            <v>0</v>
          </cell>
          <cell r="Q2500">
            <v>0</v>
          </cell>
          <cell r="R2500">
            <v>0</v>
          </cell>
          <cell r="S2500" t="str">
            <v>C</v>
          </cell>
        </row>
        <row r="2501">
          <cell r="E2501">
            <v>2636</v>
          </cell>
          <cell r="F2501" t="str">
            <v>NGNH21</v>
          </cell>
          <cell r="G2501" t="str">
            <v>NGNH21</v>
          </cell>
          <cell r="H2501">
            <v>35.828299999999999</v>
          </cell>
          <cell r="I2501">
            <v>137.92670000000001</v>
          </cell>
          <cell r="J2501" t="str">
            <v>---</v>
          </cell>
          <cell r="K2501" t="str">
            <v>-</v>
          </cell>
          <cell r="L2501">
            <v>0</v>
          </cell>
          <cell r="M2501">
            <v>0</v>
          </cell>
          <cell r="N2501">
            <v>0</v>
          </cell>
          <cell r="O2501">
            <v>0</v>
          </cell>
          <cell r="P2501">
            <v>0</v>
          </cell>
          <cell r="Q2501">
            <v>0</v>
          </cell>
          <cell r="R2501">
            <v>0</v>
          </cell>
          <cell r="S2501" t="str">
            <v>C</v>
          </cell>
        </row>
        <row r="2502">
          <cell r="E2502">
            <v>2637</v>
          </cell>
          <cell r="F2502" t="str">
            <v>NGNH22</v>
          </cell>
          <cell r="G2502" t="str">
            <v>NGNH22</v>
          </cell>
          <cell r="H2502">
            <v>35.791400000000003</v>
          </cell>
          <cell r="I2502">
            <v>138.0855</v>
          </cell>
          <cell r="J2502" t="str">
            <v>---</v>
          </cell>
          <cell r="K2502" t="str">
            <v>-</v>
          </cell>
          <cell r="L2502">
            <v>0</v>
          </cell>
          <cell r="M2502">
            <v>0</v>
          </cell>
          <cell r="N2502">
            <v>0</v>
          </cell>
          <cell r="O2502">
            <v>0</v>
          </cell>
          <cell r="P2502">
            <v>0</v>
          </cell>
          <cell r="Q2502">
            <v>0</v>
          </cell>
          <cell r="R2502">
            <v>0</v>
          </cell>
          <cell r="S2502" t="str">
            <v>B</v>
          </cell>
        </row>
        <row r="2503">
          <cell r="E2503">
            <v>2638</v>
          </cell>
          <cell r="F2503" t="str">
            <v>NGNH23</v>
          </cell>
          <cell r="G2503" t="str">
            <v>NGNH23</v>
          </cell>
          <cell r="H2503">
            <v>35.602400000000003</v>
          </cell>
          <cell r="I2503">
            <v>137.61349999999999</v>
          </cell>
          <cell r="J2503" t="str">
            <v>---</v>
          </cell>
          <cell r="K2503" t="str">
            <v>-</v>
          </cell>
          <cell r="L2503">
            <v>0</v>
          </cell>
          <cell r="M2503">
            <v>0</v>
          </cell>
          <cell r="N2503">
            <v>0</v>
          </cell>
          <cell r="O2503">
            <v>0</v>
          </cell>
          <cell r="P2503">
            <v>0</v>
          </cell>
          <cell r="Q2503">
            <v>0</v>
          </cell>
          <cell r="R2503">
            <v>0</v>
          </cell>
          <cell r="S2503" t="str">
            <v>C</v>
          </cell>
        </row>
        <row r="2504">
          <cell r="E2504">
            <v>2639</v>
          </cell>
          <cell r="F2504" t="str">
            <v>NGNH24</v>
          </cell>
          <cell r="G2504" t="str">
            <v>NGNH24</v>
          </cell>
          <cell r="H2504">
            <v>35.612000000000002</v>
          </cell>
          <cell r="I2504">
            <v>137.8827</v>
          </cell>
          <cell r="J2504" t="str">
            <v>---</v>
          </cell>
          <cell r="K2504" t="str">
            <v>-</v>
          </cell>
          <cell r="L2504">
            <v>0</v>
          </cell>
          <cell r="M2504">
            <v>0</v>
          </cell>
          <cell r="N2504">
            <v>0</v>
          </cell>
          <cell r="O2504">
            <v>0</v>
          </cell>
          <cell r="P2504">
            <v>0</v>
          </cell>
          <cell r="Q2504">
            <v>0</v>
          </cell>
          <cell r="R2504">
            <v>0</v>
          </cell>
          <cell r="S2504" t="str">
            <v>C</v>
          </cell>
        </row>
        <row r="2505">
          <cell r="E2505">
            <v>2640</v>
          </cell>
          <cell r="F2505" t="str">
            <v>NGNH25</v>
          </cell>
          <cell r="G2505" t="str">
            <v>NGNH25</v>
          </cell>
          <cell r="H2505">
            <v>35.295299999999997</v>
          </cell>
          <cell r="I2505">
            <v>137.9298</v>
          </cell>
          <cell r="J2505" t="str">
            <v>---</v>
          </cell>
          <cell r="K2505" t="str">
            <v>-</v>
          </cell>
          <cell r="L2505">
            <v>0</v>
          </cell>
          <cell r="M2505">
            <v>0</v>
          </cell>
          <cell r="N2505">
            <v>0</v>
          </cell>
          <cell r="O2505">
            <v>0</v>
          </cell>
          <cell r="P2505">
            <v>0</v>
          </cell>
          <cell r="Q2505">
            <v>0</v>
          </cell>
          <cell r="R2505">
            <v>0</v>
          </cell>
          <cell r="S2505" t="str">
            <v>C</v>
          </cell>
        </row>
        <row r="2506">
          <cell r="E2506">
            <v>2641</v>
          </cell>
          <cell r="F2506" t="str">
            <v>NGNH30</v>
          </cell>
          <cell r="G2506" t="str">
            <v>NGNH30</v>
          </cell>
          <cell r="H2506">
            <v>36.060899999999997</v>
          </cell>
          <cell r="I2506">
            <v>137.68799999999999</v>
          </cell>
          <cell r="J2506" t="str">
            <v>---</v>
          </cell>
          <cell r="K2506" t="str">
            <v>-</v>
          </cell>
          <cell r="L2506">
            <v>0</v>
          </cell>
          <cell r="M2506">
            <v>0</v>
          </cell>
          <cell r="N2506">
            <v>0</v>
          </cell>
          <cell r="O2506">
            <v>0</v>
          </cell>
          <cell r="P2506">
            <v>0</v>
          </cell>
          <cell r="Q2506">
            <v>0</v>
          </cell>
          <cell r="R2506">
            <v>0</v>
          </cell>
          <cell r="S2506" t="str">
            <v>C</v>
          </cell>
        </row>
        <row r="2507">
          <cell r="E2507">
            <v>2642</v>
          </cell>
          <cell r="F2507" t="str">
            <v>NGNH31</v>
          </cell>
          <cell r="G2507" t="str">
            <v>NGNH31</v>
          </cell>
          <cell r="H2507">
            <v>36.115299999999998</v>
          </cell>
          <cell r="I2507">
            <v>137.9419</v>
          </cell>
          <cell r="J2507" t="str">
            <v>---</v>
          </cell>
          <cell r="K2507" t="str">
            <v>-</v>
          </cell>
          <cell r="L2507">
            <v>0</v>
          </cell>
          <cell r="M2507">
            <v>0</v>
          </cell>
          <cell r="N2507">
            <v>0</v>
          </cell>
          <cell r="O2507">
            <v>0</v>
          </cell>
          <cell r="P2507">
            <v>0</v>
          </cell>
          <cell r="Q2507">
            <v>0</v>
          </cell>
          <cell r="R2507">
            <v>0</v>
          </cell>
          <cell r="S2507" t="str">
            <v>C</v>
          </cell>
        </row>
        <row r="2508">
          <cell r="E2508">
            <v>2643</v>
          </cell>
          <cell r="F2508" t="str">
            <v>NGNH32</v>
          </cell>
          <cell r="G2508" t="str">
            <v>NGNH32</v>
          </cell>
          <cell r="H2508">
            <v>36.254600000000003</v>
          </cell>
          <cell r="I2508">
            <v>137.99289999999999</v>
          </cell>
          <cell r="J2508" t="str">
            <v>---</v>
          </cell>
          <cell r="K2508" t="str">
            <v>-</v>
          </cell>
          <cell r="L2508">
            <v>0</v>
          </cell>
          <cell r="M2508">
            <v>0</v>
          </cell>
          <cell r="N2508">
            <v>0</v>
          </cell>
          <cell r="O2508">
            <v>0</v>
          </cell>
          <cell r="P2508">
            <v>0</v>
          </cell>
          <cell r="Q2508">
            <v>0</v>
          </cell>
          <cell r="R2508">
            <v>0</v>
          </cell>
          <cell r="S2508" t="str">
            <v>D</v>
          </cell>
        </row>
        <row r="2509">
          <cell r="E2509">
            <v>2644</v>
          </cell>
          <cell r="F2509" t="str">
            <v>NGNH33</v>
          </cell>
          <cell r="G2509" t="str">
            <v>NGNH33</v>
          </cell>
          <cell r="H2509">
            <v>36.456699999999998</v>
          </cell>
          <cell r="I2509">
            <v>137.96680000000001</v>
          </cell>
          <cell r="J2509" t="str">
            <v>---</v>
          </cell>
          <cell r="K2509" t="str">
            <v>-</v>
          </cell>
          <cell r="L2509">
            <v>0</v>
          </cell>
          <cell r="M2509">
            <v>0</v>
          </cell>
          <cell r="N2509">
            <v>0</v>
          </cell>
          <cell r="O2509">
            <v>0</v>
          </cell>
          <cell r="P2509">
            <v>0</v>
          </cell>
          <cell r="Q2509">
            <v>0</v>
          </cell>
          <cell r="R2509">
            <v>0</v>
          </cell>
          <cell r="S2509" t="str">
            <v>C</v>
          </cell>
        </row>
        <row r="2510">
          <cell r="E2510">
            <v>2645</v>
          </cell>
          <cell r="F2510" t="str">
            <v>NGNH34</v>
          </cell>
          <cell r="G2510" t="str">
            <v>NGNH34</v>
          </cell>
          <cell r="H2510">
            <v>36.529600000000002</v>
          </cell>
          <cell r="I2510">
            <v>137.82310000000001</v>
          </cell>
          <cell r="J2510" t="str">
            <v>---</v>
          </cell>
          <cell r="K2510" t="str">
            <v>-</v>
          </cell>
          <cell r="L2510">
            <v>0</v>
          </cell>
          <cell r="M2510">
            <v>0</v>
          </cell>
          <cell r="N2510">
            <v>0</v>
          </cell>
          <cell r="O2510">
            <v>0</v>
          </cell>
          <cell r="P2510">
            <v>0</v>
          </cell>
          <cell r="Q2510">
            <v>0</v>
          </cell>
          <cell r="R2510">
            <v>0</v>
          </cell>
          <cell r="S2510" t="str">
            <v>C</v>
          </cell>
        </row>
        <row r="2511">
          <cell r="E2511">
            <v>2646</v>
          </cell>
          <cell r="F2511" t="str">
            <v>NGNH35</v>
          </cell>
          <cell r="G2511" t="str">
            <v>NGNH35</v>
          </cell>
          <cell r="H2511">
            <v>36.379300000000001</v>
          </cell>
          <cell r="I2511">
            <v>137.82310000000001</v>
          </cell>
          <cell r="J2511" t="str">
            <v>---</v>
          </cell>
          <cell r="K2511" t="str">
            <v>-</v>
          </cell>
          <cell r="L2511">
            <v>0</v>
          </cell>
          <cell r="M2511">
            <v>0</v>
          </cell>
          <cell r="N2511">
            <v>0</v>
          </cell>
          <cell r="O2511">
            <v>0</v>
          </cell>
          <cell r="P2511">
            <v>0</v>
          </cell>
          <cell r="Q2511">
            <v>0</v>
          </cell>
          <cell r="R2511">
            <v>0</v>
          </cell>
          <cell r="S2511" t="str">
            <v>C</v>
          </cell>
        </row>
        <row r="2512">
          <cell r="E2512">
            <v>2647</v>
          </cell>
          <cell r="F2512" t="str">
            <v>NGNH37</v>
          </cell>
          <cell r="G2512" t="str">
            <v>NGNH37</v>
          </cell>
          <cell r="H2512">
            <v>36.3277</v>
          </cell>
          <cell r="I2512">
            <v>138.4999</v>
          </cell>
          <cell r="J2512" t="str">
            <v>---</v>
          </cell>
          <cell r="K2512" t="str">
            <v>-</v>
          </cell>
          <cell r="L2512">
            <v>0</v>
          </cell>
          <cell r="M2512">
            <v>0</v>
          </cell>
          <cell r="N2512">
            <v>0</v>
          </cell>
          <cell r="O2512">
            <v>0</v>
          </cell>
          <cell r="P2512">
            <v>0</v>
          </cell>
          <cell r="Q2512">
            <v>0</v>
          </cell>
          <cell r="R2512">
            <v>0</v>
          </cell>
          <cell r="S2512" t="str">
            <v>D</v>
          </cell>
        </row>
        <row r="2513">
          <cell r="E2513">
            <v>2648</v>
          </cell>
          <cell r="F2513" t="str">
            <v>NIG001</v>
          </cell>
          <cell r="G2513" t="str">
            <v>NIG001</v>
          </cell>
          <cell r="H2513">
            <v>38.258400000000002</v>
          </cell>
          <cell r="I2513">
            <v>138.43369999999999</v>
          </cell>
          <cell r="J2513" t="str">
            <v>--A</v>
          </cell>
          <cell r="K2513" t="str">
            <v>A</v>
          </cell>
          <cell r="L2513">
            <v>0</v>
          </cell>
          <cell r="M2513">
            <v>0</v>
          </cell>
          <cell r="N2513">
            <v>0</v>
          </cell>
          <cell r="O2513">
            <v>0</v>
          </cell>
          <cell r="P2513">
            <v>0</v>
          </cell>
          <cell r="Q2513">
            <v>0</v>
          </cell>
          <cell r="R2513">
            <v>0</v>
          </cell>
          <cell r="S2513" t="str">
            <v>C</v>
          </cell>
        </row>
        <row r="2514">
          <cell r="E2514">
            <v>2649</v>
          </cell>
          <cell r="F2514" t="str">
            <v>NIG004</v>
          </cell>
          <cell r="G2514" t="str">
            <v>NIG004</v>
          </cell>
          <cell r="H2514">
            <v>37.820500000000003</v>
          </cell>
          <cell r="I2514">
            <v>138.27950000000001</v>
          </cell>
          <cell r="J2514" t="str">
            <v>--A</v>
          </cell>
          <cell r="K2514" t="str">
            <v>A</v>
          </cell>
          <cell r="L2514">
            <v>0</v>
          </cell>
          <cell r="M2514">
            <v>0</v>
          </cell>
          <cell r="N2514">
            <v>0</v>
          </cell>
          <cell r="O2514">
            <v>0</v>
          </cell>
          <cell r="P2514">
            <v>0</v>
          </cell>
          <cell r="Q2514">
            <v>0</v>
          </cell>
          <cell r="R2514">
            <v>0</v>
          </cell>
          <cell r="S2514" t="str">
            <v>D</v>
          </cell>
        </row>
        <row r="2515">
          <cell r="E2515">
            <v>2650</v>
          </cell>
          <cell r="F2515" t="str">
            <v>NIG006</v>
          </cell>
          <cell r="G2515" t="str">
            <v>NIG006</v>
          </cell>
          <cell r="H2515">
            <v>38.450099999999999</v>
          </cell>
          <cell r="I2515">
            <v>139.49610000000001</v>
          </cell>
          <cell r="J2515" t="str">
            <v>--B</v>
          </cell>
          <cell r="K2515" t="str">
            <v>B</v>
          </cell>
          <cell r="L2515">
            <v>0</v>
          </cell>
          <cell r="M2515">
            <v>0</v>
          </cell>
          <cell r="N2515">
            <v>0</v>
          </cell>
          <cell r="O2515">
            <v>0</v>
          </cell>
          <cell r="P2515">
            <v>0</v>
          </cell>
          <cell r="Q2515">
            <v>0</v>
          </cell>
          <cell r="R2515">
            <v>0</v>
          </cell>
          <cell r="S2515" t="str">
            <v>D</v>
          </cell>
        </row>
        <row r="2516">
          <cell r="E2516">
            <v>2651</v>
          </cell>
          <cell r="F2516" t="str">
            <v>NIG007</v>
          </cell>
          <cell r="G2516" t="str">
            <v>NIG007</v>
          </cell>
          <cell r="H2516">
            <v>38.2301</v>
          </cell>
          <cell r="I2516">
            <v>139.4864</v>
          </cell>
          <cell r="J2516" t="str">
            <v>--CD</v>
          </cell>
          <cell r="K2516" t="str">
            <v>CD</v>
          </cell>
          <cell r="L2516">
            <v>0</v>
          </cell>
          <cell r="M2516">
            <v>0</v>
          </cell>
          <cell r="N2516">
            <v>0</v>
          </cell>
          <cell r="O2516">
            <v>0</v>
          </cell>
          <cell r="P2516">
            <v>0</v>
          </cell>
          <cell r="Q2516">
            <v>0</v>
          </cell>
          <cell r="R2516">
            <v>0</v>
          </cell>
          <cell r="S2516" t="str">
            <v>D</v>
          </cell>
        </row>
        <row r="2517">
          <cell r="E2517">
            <v>2652</v>
          </cell>
          <cell r="F2517" t="str">
            <v>NIGH02</v>
          </cell>
          <cell r="G2517" t="str">
            <v>NIGH02</v>
          </cell>
          <cell r="H2517">
            <v>38.276899999999998</v>
          </cell>
          <cell r="I2517">
            <v>139.55189999999999</v>
          </cell>
          <cell r="J2517" t="str">
            <v>---</v>
          </cell>
          <cell r="K2517" t="str">
            <v>-</v>
          </cell>
          <cell r="L2517">
            <v>0</v>
          </cell>
          <cell r="M2517">
            <v>0</v>
          </cell>
          <cell r="N2517">
            <v>0</v>
          </cell>
          <cell r="O2517">
            <v>0</v>
          </cell>
          <cell r="P2517">
            <v>0</v>
          </cell>
          <cell r="Q2517">
            <v>0</v>
          </cell>
          <cell r="R2517">
            <v>0</v>
          </cell>
          <cell r="S2517" t="str">
            <v>C</v>
          </cell>
        </row>
        <row r="2518">
          <cell r="E2518">
            <v>2653</v>
          </cell>
          <cell r="F2518" t="str">
            <v>NIGH14</v>
          </cell>
          <cell r="G2518" t="str">
            <v>NIGH14</v>
          </cell>
          <cell r="H2518">
            <v>37.027200000000001</v>
          </cell>
          <cell r="I2518">
            <v>138.8553</v>
          </cell>
          <cell r="J2518" t="str">
            <v>---</v>
          </cell>
          <cell r="K2518" t="str">
            <v>-</v>
          </cell>
          <cell r="L2518">
            <v>0</v>
          </cell>
          <cell r="M2518">
            <v>0</v>
          </cell>
          <cell r="N2518">
            <v>0</v>
          </cell>
          <cell r="O2518">
            <v>0</v>
          </cell>
          <cell r="P2518">
            <v>0</v>
          </cell>
          <cell r="Q2518">
            <v>0</v>
          </cell>
          <cell r="R2518">
            <v>0</v>
          </cell>
          <cell r="S2518" t="str">
            <v>C</v>
          </cell>
        </row>
        <row r="2519">
          <cell r="E2519">
            <v>2654</v>
          </cell>
          <cell r="F2519" t="str">
            <v>SIT001</v>
          </cell>
          <cell r="G2519" t="str">
            <v>SIT001</v>
          </cell>
          <cell r="H2519">
            <v>36.242800000000003</v>
          </cell>
          <cell r="I2519">
            <v>139.19370000000001</v>
          </cell>
          <cell r="J2519" t="str">
            <v>--CD</v>
          </cell>
          <cell r="K2519" t="str">
            <v>CD</v>
          </cell>
          <cell r="L2519">
            <v>0</v>
          </cell>
          <cell r="M2519">
            <v>0</v>
          </cell>
          <cell r="N2519">
            <v>0</v>
          </cell>
          <cell r="O2519">
            <v>0</v>
          </cell>
          <cell r="P2519">
            <v>0</v>
          </cell>
          <cell r="Q2519">
            <v>0</v>
          </cell>
          <cell r="R2519">
            <v>0</v>
          </cell>
          <cell r="S2519" t="str">
            <v>D</v>
          </cell>
        </row>
        <row r="2520">
          <cell r="E2520">
            <v>2655</v>
          </cell>
          <cell r="F2520" t="str">
            <v>SIT002</v>
          </cell>
          <cell r="G2520" t="str">
            <v>SIT002</v>
          </cell>
          <cell r="H2520">
            <v>36.147599999999997</v>
          </cell>
          <cell r="I2520">
            <v>139.38839999999999</v>
          </cell>
          <cell r="J2520" t="str">
            <v>--CD</v>
          </cell>
          <cell r="K2520" t="str">
            <v>CD</v>
          </cell>
          <cell r="L2520">
            <v>0</v>
          </cell>
          <cell r="M2520">
            <v>0</v>
          </cell>
          <cell r="N2520">
            <v>0</v>
          </cell>
          <cell r="O2520">
            <v>0</v>
          </cell>
          <cell r="P2520">
            <v>0</v>
          </cell>
          <cell r="Q2520">
            <v>0</v>
          </cell>
          <cell r="R2520">
            <v>0</v>
          </cell>
          <cell r="S2520" t="str">
            <v>D</v>
          </cell>
        </row>
        <row r="2521">
          <cell r="E2521">
            <v>2656</v>
          </cell>
          <cell r="F2521" t="str">
            <v>SIT003</v>
          </cell>
          <cell r="G2521" t="str">
            <v>SIT003</v>
          </cell>
          <cell r="H2521">
            <v>36.072000000000003</v>
          </cell>
          <cell r="I2521">
            <v>139.6968</v>
          </cell>
          <cell r="J2521" t="str">
            <v>--E</v>
          </cell>
          <cell r="K2521" t="str">
            <v>E</v>
          </cell>
          <cell r="L2521">
            <v>0</v>
          </cell>
          <cell r="M2521">
            <v>0</v>
          </cell>
          <cell r="N2521">
            <v>0</v>
          </cell>
          <cell r="O2521">
            <v>0</v>
          </cell>
          <cell r="P2521">
            <v>0</v>
          </cell>
          <cell r="Q2521">
            <v>0</v>
          </cell>
          <cell r="R2521">
            <v>0</v>
          </cell>
          <cell r="S2521" t="str">
            <v>E</v>
          </cell>
        </row>
        <row r="2522">
          <cell r="E2522">
            <v>2657</v>
          </cell>
          <cell r="F2522" t="str">
            <v>SIT004</v>
          </cell>
          <cell r="G2522" t="str">
            <v>SIT004</v>
          </cell>
          <cell r="H2522">
            <v>36.117899999999999</v>
          </cell>
          <cell r="I2522">
            <v>139.1045</v>
          </cell>
          <cell r="J2522" t="str">
            <v>--B</v>
          </cell>
          <cell r="K2522" t="str">
            <v>B</v>
          </cell>
          <cell r="L2522">
            <v>0</v>
          </cell>
          <cell r="M2522">
            <v>0</v>
          </cell>
          <cell r="N2522">
            <v>0</v>
          </cell>
          <cell r="O2522">
            <v>0</v>
          </cell>
          <cell r="P2522">
            <v>0</v>
          </cell>
          <cell r="Q2522">
            <v>0</v>
          </cell>
          <cell r="R2522">
            <v>0</v>
          </cell>
          <cell r="S2522" t="str">
            <v>D</v>
          </cell>
        </row>
        <row r="2523">
          <cell r="E2523">
            <v>2658</v>
          </cell>
          <cell r="F2523" t="str">
            <v>SIT005</v>
          </cell>
          <cell r="G2523" t="str">
            <v>SIT005</v>
          </cell>
          <cell r="H2523">
            <v>36.056199999999997</v>
          </cell>
          <cell r="I2523">
            <v>139.26259999999999</v>
          </cell>
          <cell r="J2523" t="str">
            <v>--B</v>
          </cell>
          <cell r="K2523" t="str">
            <v>B</v>
          </cell>
          <cell r="L2523">
            <v>0</v>
          </cell>
          <cell r="M2523">
            <v>0</v>
          </cell>
          <cell r="N2523">
            <v>0</v>
          </cell>
          <cell r="O2523">
            <v>0</v>
          </cell>
          <cell r="P2523">
            <v>0</v>
          </cell>
          <cell r="Q2523">
            <v>0</v>
          </cell>
          <cell r="R2523">
            <v>0</v>
          </cell>
          <cell r="S2523" t="str">
            <v>D</v>
          </cell>
        </row>
        <row r="2524">
          <cell r="E2524">
            <v>2659</v>
          </cell>
          <cell r="F2524" t="str">
            <v>SIT006</v>
          </cell>
          <cell r="G2524" t="str">
            <v>SIT006</v>
          </cell>
          <cell r="H2524">
            <v>35.995399999999997</v>
          </cell>
          <cell r="I2524">
            <v>139.07089999999999</v>
          </cell>
          <cell r="J2524" t="str">
            <v>--A</v>
          </cell>
          <cell r="K2524" t="str">
            <v>A</v>
          </cell>
          <cell r="L2524">
            <v>0</v>
          </cell>
          <cell r="M2524">
            <v>0</v>
          </cell>
          <cell r="N2524">
            <v>0</v>
          </cell>
          <cell r="O2524">
            <v>0</v>
          </cell>
          <cell r="P2524">
            <v>0</v>
          </cell>
          <cell r="Q2524">
            <v>0</v>
          </cell>
          <cell r="R2524">
            <v>0</v>
          </cell>
          <cell r="S2524" t="str">
            <v>C</v>
          </cell>
        </row>
        <row r="2525">
          <cell r="E2525">
            <v>2660</v>
          </cell>
          <cell r="F2525" t="str">
            <v>SIT007</v>
          </cell>
          <cell r="G2525" t="str">
            <v>SIT007</v>
          </cell>
          <cell r="H2525">
            <v>36.054000000000002</v>
          </cell>
          <cell r="I2525">
            <v>139.3912</v>
          </cell>
          <cell r="J2525" t="str">
            <v>--A</v>
          </cell>
          <cell r="K2525" t="str">
            <v>A</v>
          </cell>
          <cell r="L2525">
            <v>0</v>
          </cell>
          <cell r="M2525">
            <v>0</v>
          </cell>
          <cell r="N2525">
            <v>0</v>
          </cell>
          <cell r="O2525">
            <v>0</v>
          </cell>
          <cell r="P2525">
            <v>0</v>
          </cell>
          <cell r="Q2525">
            <v>0</v>
          </cell>
          <cell r="R2525">
            <v>0</v>
          </cell>
          <cell r="S2525" t="str">
            <v>C</v>
          </cell>
        </row>
        <row r="2526">
          <cell r="E2526">
            <v>2661</v>
          </cell>
          <cell r="F2526" t="str">
            <v>SIT008</v>
          </cell>
          <cell r="G2526" t="str">
            <v>SIT008</v>
          </cell>
          <cell r="H2526">
            <v>35.974499999999999</v>
          </cell>
          <cell r="I2526">
            <v>139.7526</v>
          </cell>
          <cell r="J2526" t="str">
            <v>--E</v>
          </cell>
          <cell r="K2526" t="str">
            <v>E</v>
          </cell>
          <cell r="L2526">
            <v>0</v>
          </cell>
          <cell r="M2526">
            <v>0</v>
          </cell>
          <cell r="N2526">
            <v>0</v>
          </cell>
          <cell r="O2526">
            <v>0</v>
          </cell>
          <cell r="P2526">
            <v>0</v>
          </cell>
          <cell r="Q2526">
            <v>0</v>
          </cell>
          <cell r="R2526">
            <v>0</v>
          </cell>
          <cell r="S2526" t="str">
            <v>E</v>
          </cell>
        </row>
        <row r="2527">
          <cell r="E2527">
            <v>2662</v>
          </cell>
          <cell r="F2527" t="str">
            <v>SIT009</v>
          </cell>
          <cell r="G2527" t="str">
            <v>SIT009</v>
          </cell>
          <cell r="H2527">
            <v>35.903399999999998</v>
          </cell>
          <cell r="I2527">
            <v>139.48259999999999</v>
          </cell>
          <cell r="J2527" t="str">
            <v>--CD</v>
          </cell>
          <cell r="K2527" t="str">
            <v>CD</v>
          </cell>
          <cell r="L2527">
            <v>0</v>
          </cell>
          <cell r="M2527">
            <v>0</v>
          </cell>
          <cell r="N2527">
            <v>0</v>
          </cell>
          <cell r="O2527">
            <v>0</v>
          </cell>
          <cell r="P2527">
            <v>0</v>
          </cell>
          <cell r="Q2527">
            <v>0</v>
          </cell>
          <cell r="R2527">
            <v>0</v>
          </cell>
          <cell r="S2527" t="str">
            <v>D</v>
          </cell>
        </row>
        <row r="2528">
          <cell r="E2528">
            <v>2663</v>
          </cell>
          <cell r="F2528" t="str">
            <v>SIT010</v>
          </cell>
          <cell r="G2528" t="str">
            <v>SIT010</v>
          </cell>
          <cell r="H2528">
            <v>35.906500000000001</v>
          </cell>
          <cell r="I2528">
            <v>139.6481</v>
          </cell>
          <cell r="J2528" t="str">
            <v>--E</v>
          </cell>
          <cell r="K2528" t="str">
            <v>E</v>
          </cell>
          <cell r="L2528">
            <v>0</v>
          </cell>
          <cell r="M2528">
            <v>0</v>
          </cell>
          <cell r="N2528">
            <v>0</v>
          </cell>
          <cell r="O2528">
            <v>0</v>
          </cell>
          <cell r="P2528">
            <v>0</v>
          </cell>
          <cell r="Q2528">
            <v>0</v>
          </cell>
          <cell r="R2528">
            <v>0</v>
          </cell>
          <cell r="S2528" t="str">
            <v>E</v>
          </cell>
        </row>
        <row r="2529">
          <cell r="E2529">
            <v>2664</v>
          </cell>
          <cell r="F2529" t="str">
            <v>SIT011</v>
          </cell>
          <cell r="G2529" t="str">
            <v>SIT011</v>
          </cell>
          <cell r="H2529">
            <v>35.809800000000003</v>
          </cell>
          <cell r="I2529">
            <v>139.72120000000001</v>
          </cell>
          <cell r="J2529" t="str">
            <v>--E</v>
          </cell>
          <cell r="K2529" t="str">
            <v>E</v>
          </cell>
          <cell r="L2529">
            <v>0</v>
          </cell>
          <cell r="M2529">
            <v>0</v>
          </cell>
          <cell r="N2529">
            <v>0</v>
          </cell>
          <cell r="O2529">
            <v>0</v>
          </cell>
          <cell r="P2529">
            <v>0</v>
          </cell>
          <cell r="Q2529">
            <v>0</v>
          </cell>
          <cell r="R2529">
            <v>0</v>
          </cell>
          <cell r="S2529" t="str">
            <v>E</v>
          </cell>
        </row>
        <row r="2530">
          <cell r="E2530">
            <v>2665</v>
          </cell>
          <cell r="F2530" t="str">
            <v>SIT012</v>
          </cell>
          <cell r="G2530" t="str">
            <v>SIT012</v>
          </cell>
          <cell r="H2530">
            <v>35.8401</v>
          </cell>
          <cell r="I2530">
            <v>139.32149999999999</v>
          </cell>
          <cell r="J2530" t="str">
            <v>--CD</v>
          </cell>
          <cell r="K2530" t="str">
            <v>CD</v>
          </cell>
          <cell r="L2530">
            <v>0</v>
          </cell>
          <cell r="M2530">
            <v>0</v>
          </cell>
          <cell r="N2530">
            <v>0</v>
          </cell>
          <cell r="O2530">
            <v>0</v>
          </cell>
          <cell r="P2530">
            <v>0</v>
          </cell>
          <cell r="Q2530">
            <v>0</v>
          </cell>
          <cell r="R2530">
            <v>0</v>
          </cell>
          <cell r="S2530" t="str">
            <v>C</v>
          </cell>
        </row>
        <row r="2531">
          <cell r="E2531">
            <v>2666</v>
          </cell>
          <cell r="F2531" t="str">
            <v>SIT013</v>
          </cell>
          <cell r="G2531" t="str">
            <v>SIT013</v>
          </cell>
          <cell r="H2531">
            <v>35.796500000000002</v>
          </cell>
          <cell r="I2531">
            <v>139.4659</v>
          </cell>
          <cell r="J2531" t="str">
            <v>--CD</v>
          </cell>
          <cell r="K2531" t="str">
            <v>CD</v>
          </cell>
          <cell r="L2531">
            <v>0</v>
          </cell>
          <cell r="M2531">
            <v>0</v>
          </cell>
          <cell r="N2531">
            <v>0</v>
          </cell>
          <cell r="O2531">
            <v>0</v>
          </cell>
          <cell r="P2531">
            <v>0</v>
          </cell>
          <cell r="Q2531">
            <v>0</v>
          </cell>
          <cell r="R2531">
            <v>0</v>
          </cell>
          <cell r="S2531" t="str">
            <v>D</v>
          </cell>
        </row>
        <row r="2532">
          <cell r="E2532">
            <v>2667</v>
          </cell>
          <cell r="F2532" t="str">
            <v>SIT014</v>
          </cell>
          <cell r="G2532" t="str">
            <v>SIT014</v>
          </cell>
          <cell r="H2532">
            <v>35.995399999999997</v>
          </cell>
          <cell r="I2532">
            <v>138.80099999999999</v>
          </cell>
          <cell r="J2532" t="str">
            <v>--B</v>
          </cell>
          <cell r="K2532" t="str">
            <v>B</v>
          </cell>
          <cell r="L2532">
            <v>0</v>
          </cell>
          <cell r="M2532">
            <v>0</v>
          </cell>
          <cell r="N2532">
            <v>0</v>
          </cell>
          <cell r="O2532">
            <v>0</v>
          </cell>
          <cell r="P2532">
            <v>0</v>
          </cell>
          <cell r="Q2532">
            <v>0</v>
          </cell>
          <cell r="R2532">
            <v>0</v>
          </cell>
          <cell r="S2532" t="str">
            <v>D</v>
          </cell>
        </row>
        <row r="2533">
          <cell r="E2533">
            <v>2668</v>
          </cell>
          <cell r="F2533" t="str">
            <v>SITH03</v>
          </cell>
          <cell r="G2533" t="str">
            <v>SITH03</v>
          </cell>
          <cell r="H2533">
            <v>35.895800000000001</v>
          </cell>
          <cell r="I2533">
            <v>139.38749999999999</v>
          </cell>
          <cell r="J2533" t="str">
            <v>---</v>
          </cell>
          <cell r="K2533" t="str">
            <v>-</v>
          </cell>
          <cell r="L2533">
            <v>0</v>
          </cell>
          <cell r="M2533">
            <v>0</v>
          </cell>
          <cell r="N2533">
            <v>0</v>
          </cell>
          <cell r="O2533">
            <v>0</v>
          </cell>
          <cell r="P2533">
            <v>0</v>
          </cell>
          <cell r="Q2533">
            <v>0</v>
          </cell>
          <cell r="R2533">
            <v>0</v>
          </cell>
          <cell r="S2533" t="str">
            <v>D</v>
          </cell>
        </row>
        <row r="2534">
          <cell r="E2534">
            <v>2669</v>
          </cell>
          <cell r="F2534" t="str">
            <v>SITH04</v>
          </cell>
          <cell r="G2534" t="str">
            <v>SITH04</v>
          </cell>
          <cell r="H2534">
            <v>35.799599999999998</v>
          </cell>
          <cell r="I2534">
            <v>139.5385</v>
          </cell>
          <cell r="J2534" t="str">
            <v>---</v>
          </cell>
          <cell r="K2534" t="str">
            <v>-</v>
          </cell>
          <cell r="L2534">
            <v>0</v>
          </cell>
          <cell r="M2534">
            <v>0</v>
          </cell>
          <cell r="N2534">
            <v>0</v>
          </cell>
          <cell r="O2534">
            <v>0</v>
          </cell>
          <cell r="P2534">
            <v>0</v>
          </cell>
          <cell r="Q2534">
            <v>0</v>
          </cell>
          <cell r="R2534">
            <v>0</v>
          </cell>
          <cell r="S2534" t="str">
            <v>D</v>
          </cell>
        </row>
        <row r="2535">
          <cell r="E2535">
            <v>2670</v>
          </cell>
          <cell r="F2535" t="str">
            <v>SITH05</v>
          </cell>
          <cell r="G2535" t="str">
            <v>SITH05</v>
          </cell>
          <cell r="H2535">
            <v>36.147799999999997</v>
          </cell>
          <cell r="I2535">
            <v>139.05359999999999</v>
          </cell>
          <cell r="J2535" t="str">
            <v>---</v>
          </cell>
          <cell r="K2535" t="str">
            <v>-</v>
          </cell>
          <cell r="L2535">
            <v>0</v>
          </cell>
          <cell r="M2535">
            <v>0</v>
          </cell>
          <cell r="N2535">
            <v>0</v>
          </cell>
          <cell r="O2535">
            <v>0</v>
          </cell>
          <cell r="P2535">
            <v>0</v>
          </cell>
          <cell r="Q2535">
            <v>0</v>
          </cell>
          <cell r="R2535">
            <v>0</v>
          </cell>
          <cell r="S2535" t="str">
            <v>C</v>
          </cell>
        </row>
        <row r="2536">
          <cell r="E2536">
            <v>2671</v>
          </cell>
          <cell r="F2536" t="str">
            <v>SITH06</v>
          </cell>
          <cell r="G2536" t="str">
            <v>SITH06</v>
          </cell>
          <cell r="H2536">
            <v>36.11</v>
          </cell>
          <cell r="I2536">
            <v>139.29259999999999</v>
          </cell>
          <cell r="J2536" t="str">
            <v>---</v>
          </cell>
          <cell r="K2536" t="str">
            <v>-</v>
          </cell>
          <cell r="L2536">
            <v>0</v>
          </cell>
          <cell r="M2536">
            <v>0</v>
          </cell>
          <cell r="N2536">
            <v>0</v>
          </cell>
          <cell r="O2536">
            <v>0</v>
          </cell>
          <cell r="P2536">
            <v>0</v>
          </cell>
          <cell r="Q2536">
            <v>0</v>
          </cell>
          <cell r="R2536">
            <v>0</v>
          </cell>
          <cell r="S2536" t="str">
            <v>C</v>
          </cell>
        </row>
        <row r="2537">
          <cell r="E2537">
            <v>2672</v>
          </cell>
          <cell r="F2537" t="str">
            <v>SITH07</v>
          </cell>
          <cell r="G2537" t="str">
            <v>SITH07</v>
          </cell>
          <cell r="H2537">
            <v>35.9086</v>
          </cell>
          <cell r="I2537">
            <v>139.15170000000001</v>
          </cell>
          <cell r="J2537" t="str">
            <v>---</v>
          </cell>
          <cell r="K2537" t="str">
            <v>-</v>
          </cell>
          <cell r="L2537">
            <v>0</v>
          </cell>
          <cell r="M2537">
            <v>0</v>
          </cell>
          <cell r="N2537">
            <v>0</v>
          </cell>
          <cell r="O2537">
            <v>0</v>
          </cell>
          <cell r="P2537">
            <v>0</v>
          </cell>
          <cell r="Q2537">
            <v>0</v>
          </cell>
          <cell r="R2537">
            <v>0</v>
          </cell>
          <cell r="S2537" t="str">
            <v>C</v>
          </cell>
        </row>
        <row r="2538">
          <cell r="E2538">
            <v>2673</v>
          </cell>
          <cell r="F2538" t="str">
            <v>SITH08</v>
          </cell>
          <cell r="G2538" t="str">
            <v>SITH08</v>
          </cell>
          <cell r="H2538">
            <v>36.024299999999997</v>
          </cell>
          <cell r="I2538">
            <v>138.97219999999999</v>
          </cell>
          <cell r="J2538" t="str">
            <v>---</v>
          </cell>
          <cell r="K2538" t="str">
            <v>-</v>
          </cell>
          <cell r="L2538">
            <v>0</v>
          </cell>
          <cell r="M2538">
            <v>0</v>
          </cell>
          <cell r="N2538">
            <v>0</v>
          </cell>
          <cell r="O2538">
            <v>0</v>
          </cell>
          <cell r="P2538">
            <v>0</v>
          </cell>
          <cell r="Q2538">
            <v>0</v>
          </cell>
          <cell r="R2538">
            <v>0</v>
          </cell>
          <cell r="S2538" t="str">
            <v>C</v>
          </cell>
        </row>
        <row r="2539">
          <cell r="E2539">
            <v>2674</v>
          </cell>
          <cell r="F2539" t="str">
            <v>SITH09</v>
          </cell>
          <cell r="G2539" t="str">
            <v>SITH09</v>
          </cell>
          <cell r="H2539">
            <v>36.068300000000001</v>
          </cell>
          <cell r="I2539">
            <v>139.10239999999999</v>
          </cell>
          <cell r="J2539" t="str">
            <v>---</v>
          </cell>
          <cell r="K2539" t="str">
            <v>-</v>
          </cell>
          <cell r="L2539">
            <v>0</v>
          </cell>
          <cell r="M2539">
            <v>0</v>
          </cell>
          <cell r="N2539">
            <v>0</v>
          </cell>
          <cell r="O2539">
            <v>0</v>
          </cell>
          <cell r="P2539">
            <v>0</v>
          </cell>
          <cell r="Q2539">
            <v>0</v>
          </cell>
          <cell r="R2539">
            <v>0</v>
          </cell>
          <cell r="S2539" t="str">
            <v>B</v>
          </cell>
        </row>
        <row r="2540">
          <cell r="E2540">
            <v>2675</v>
          </cell>
          <cell r="F2540" t="str">
            <v>SITH10</v>
          </cell>
          <cell r="G2540" t="str">
            <v>SITH10</v>
          </cell>
          <cell r="H2540">
            <v>35.993299999999998</v>
          </cell>
          <cell r="I2540">
            <v>139.22229999999999</v>
          </cell>
          <cell r="J2540" t="str">
            <v>---</v>
          </cell>
          <cell r="K2540" t="str">
            <v>-</v>
          </cell>
          <cell r="L2540">
            <v>0</v>
          </cell>
          <cell r="M2540">
            <v>0</v>
          </cell>
          <cell r="N2540">
            <v>0</v>
          </cell>
          <cell r="O2540">
            <v>0</v>
          </cell>
          <cell r="P2540">
            <v>0</v>
          </cell>
          <cell r="Q2540">
            <v>0</v>
          </cell>
          <cell r="R2540">
            <v>0</v>
          </cell>
          <cell r="S2540" t="str">
            <v>C</v>
          </cell>
        </row>
        <row r="2541">
          <cell r="E2541">
            <v>2676</v>
          </cell>
          <cell r="F2541" t="str">
            <v>SITH11</v>
          </cell>
          <cell r="G2541" t="str">
            <v>SITH11</v>
          </cell>
          <cell r="H2541">
            <v>35.860500000000002</v>
          </cell>
          <cell r="I2541">
            <v>139.2758</v>
          </cell>
          <cell r="J2541" t="str">
            <v>---</v>
          </cell>
          <cell r="K2541" t="str">
            <v>-</v>
          </cell>
          <cell r="L2541">
            <v>0</v>
          </cell>
          <cell r="M2541">
            <v>0</v>
          </cell>
          <cell r="N2541">
            <v>0</v>
          </cell>
          <cell r="O2541">
            <v>0</v>
          </cell>
          <cell r="P2541">
            <v>0</v>
          </cell>
          <cell r="Q2541">
            <v>0</v>
          </cell>
          <cell r="R2541">
            <v>0</v>
          </cell>
          <cell r="S2541" t="str">
            <v>C</v>
          </cell>
        </row>
        <row r="2542">
          <cell r="E2542">
            <v>2677</v>
          </cell>
          <cell r="F2542" t="str">
            <v>SZO008</v>
          </cell>
          <cell r="G2542" t="str">
            <v>SZO008</v>
          </cell>
          <cell r="H2542">
            <v>35.095999999999997</v>
          </cell>
          <cell r="I2542">
            <v>138.8657</v>
          </cell>
          <cell r="J2542" t="str">
            <v>--CD</v>
          </cell>
          <cell r="K2542" t="str">
            <v>CD</v>
          </cell>
          <cell r="L2542">
            <v>0</v>
          </cell>
          <cell r="M2542">
            <v>0</v>
          </cell>
          <cell r="N2542">
            <v>0</v>
          </cell>
          <cell r="O2542">
            <v>0</v>
          </cell>
          <cell r="P2542">
            <v>0</v>
          </cell>
          <cell r="Q2542">
            <v>0</v>
          </cell>
          <cell r="R2542">
            <v>0</v>
          </cell>
          <cell r="S2542" t="str">
            <v>D</v>
          </cell>
        </row>
        <row r="2543">
          <cell r="E2543">
            <v>2678</v>
          </cell>
          <cell r="F2543" t="str">
            <v>SZO009</v>
          </cell>
          <cell r="G2543" t="str">
            <v>SZO009</v>
          </cell>
          <cell r="H2543">
            <v>35.197099999999999</v>
          </cell>
          <cell r="I2543">
            <v>138.9127</v>
          </cell>
          <cell r="J2543" t="str">
            <v>--A</v>
          </cell>
          <cell r="K2543" t="str">
            <v>A</v>
          </cell>
          <cell r="L2543">
            <v>0</v>
          </cell>
          <cell r="M2543">
            <v>0</v>
          </cell>
          <cell r="N2543">
            <v>0</v>
          </cell>
          <cell r="O2543">
            <v>0</v>
          </cell>
          <cell r="P2543">
            <v>0</v>
          </cell>
          <cell r="Q2543">
            <v>0</v>
          </cell>
          <cell r="R2543">
            <v>0</v>
          </cell>
          <cell r="S2543" t="str">
            <v>C</v>
          </cell>
        </row>
        <row r="2544">
          <cell r="E2544">
            <v>2679</v>
          </cell>
          <cell r="F2544" t="str">
            <v>SZO010</v>
          </cell>
          <cell r="G2544" t="str">
            <v>SZO010</v>
          </cell>
          <cell r="H2544">
            <v>35.309100000000001</v>
          </cell>
          <cell r="I2544">
            <v>138.9349</v>
          </cell>
          <cell r="J2544" t="str">
            <v>--CD</v>
          </cell>
          <cell r="K2544" t="str">
            <v>CD</v>
          </cell>
          <cell r="L2544">
            <v>0</v>
          </cell>
          <cell r="M2544">
            <v>0</v>
          </cell>
          <cell r="N2544">
            <v>0</v>
          </cell>
          <cell r="O2544">
            <v>0</v>
          </cell>
          <cell r="P2544">
            <v>0</v>
          </cell>
          <cell r="Q2544">
            <v>0</v>
          </cell>
          <cell r="R2544">
            <v>0</v>
          </cell>
          <cell r="S2544" t="str">
            <v>C</v>
          </cell>
        </row>
        <row r="2545">
          <cell r="E2545">
            <v>2680</v>
          </cell>
          <cell r="F2545" t="str">
            <v>SZO011</v>
          </cell>
          <cell r="G2545" t="str">
            <v>SZO011</v>
          </cell>
          <cell r="H2545">
            <v>35.212800000000001</v>
          </cell>
          <cell r="I2545">
            <v>138.60159999999999</v>
          </cell>
          <cell r="J2545" t="str">
            <v>--CD</v>
          </cell>
          <cell r="K2545" t="str">
            <v>CD</v>
          </cell>
          <cell r="L2545">
            <v>0</v>
          </cell>
          <cell r="M2545">
            <v>0</v>
          </cell>
          <cell r="N2545">
            <v>0</v>
          </cell>
          <cell r="O2545">
            <v>0</v>
          </cell>
          <cell r="P2545">
            <v>0</v>
          </cell>
          <cell r="Q2545">
            <v>0</v>
          </cell>
          <cell r="R2545">
            <v>0</v>
          </cell>
          <cell r="S2545" t="str">
            <v>D</v>
          </cell>
        </row>
        <row r="2546">
          <cell r="E2546">
            <v>2681</v>
          </cell>
          <cell r="F2546" t="str">
            <v>SZO012</v>
          </cell>
          <cell r="G2546" t="str">
            <v>SZO012</v>
          </cell>
          <cell r="H2546">
            <v>35.127099999999999</v>
          </cell>
          <cell r="I2546">
            <v>138.62129999999999</v>
          </cell>
          <cell r="J2546" t="str">
            <v>--CD</v>
          </cell>
          <cell r="K2546" t="str">
            <v>CD</v>
          </cell>
          <cell r="L2546">
            <v>0</v>
          </cell>
          <cell r="M2546">
            <v>0</v>
          </cell>
          <cell r="N2546">
            <v>0</v>
          </cell>
          <cell r="O2546">
            <v>0</v>
          </cell>
          <cell r="P2546">
            <v>0</v>
          </cell>
          <cell r="Q2546">
            <v>0</v>
          </cell>
          <cell r="R2546">
            <v>0</v>
          </cell>
          <cell r="S2546" t="str">
            <v>C</v>
          </cell>
        </row>
        <row r="2547">
          <cell r="E2547">
            <v>2682</v>
          </cell>
          <cell r="F2547" t="str">
            <v>SZO013</v>
          </cell>
          <cell r="G2547" t="str">
            <v>SZO013</v>
          </cell>
          <cell r="H2547">
            <v>35.040999999999997</v>
          </cell>
          <cell r="I2547">
            <v>138.476</v>
          </cell>
          <cell r="J2547" t="str">
            <v>--E</v>
          </cell>
          <cell r="K2547" t="str">
            <v>E</v>
          </cell>
          <cell r="L2547">
            <v>0</v>
          </cell>
          <cell r="M2547">
            <v>0</v>
          </cell>
          <cell r="N2547">
            <v>0</v>
          </cell>
          <cell r="O2547">
            <v>0</v>
          </cell>
          <cell r="P2547">
            <v>0</v>
          </cell>
          <cell r="Q2547">
            <v>0</v>
          </cell>
          <cell r="R2547">
            <v>0</v>
          </cell>
          <cell r="S2547" t="str">
            <v>E</v>
          </cell>
        </row>
        <row r="2548">
          <cell r="E2548">
            <v>2683</v>
          </cell>
          <cell r="F2548" t="str">
            <v>SZO014</v>
          </cell>
          <cell r="G2548" t="str">
            <v>SZO014</v>
          </cell>
          <cell r="H2548">
            <v>34.9649</v>
          </cell>
          <cell r="I2548">
            <v>138.37350000000001</v>
          </cell>
          <cell r="J2548" t="str">
            <v>--CD</v>
          </cell>
          <cell r="K2548" t="str">
            <v>CD</v>
          </cell>
          <cell r="L2548">
            <v>0</v>
          </cell>
          <cell r="M2548">
            <v>0</v>
          </cell>
          <cell r="N2548">
            <v>0</v>
          </cell>
          <cell r="O2548">
            <v>0</v>
          </cell>
          <cell r="P2548">
            <v>0</v>
          </cell>
          <cell r="Q2548">
            <v>0</v>
          </cell>
          <cell r="R2548">
            <v>0</v>
          </cell>
          <cell r="S2548" t="str">
            <v>C</v>
          </cell>
        </row>
        <row r="2549">
          <cell r="E2549">
            <v>2684</v>
          </cell>
          <cell r="F2549" t="str">
            <v>SZO015</v>
          </cell>
          <cell r="G2549" t="str">
            <v>SZO015</v>
          </cell>
          <cell r="H2549">
            <v>35.243499999999997</v>
          </cell>
          <cell r="I2549">
            <v>138.3407</v>
          </cell>
          <cell r="J2549" t="str">
            <v>--A</v>
          </cell>
          <cell r="K2549" t="str">
            <v>A</v>
          </cell>
          <cell r="L2549">
            <v>0</v>
          </cell>
          <cell r="M2549">
            <v>0</v>
          </cell>
          <cell r="N2549">
            <v>0</v>
          </cell>
          <cell r="O2549">
            <v>0</v>
          </cell>
          <cell r="P2549">
            <v>0</v>
          </cell>
          <cell r="Q2549">
            <v>0</v>
          </cell>
          <cell r="R2549">
            <v>0</v>
          </cell>
          <cell r="S2549" t="str">
            <v>C</v>
          </cell>
        </row>
        <row r="2550">
          <cell r="E2550">
            <v>2685</v>
          </cell>
          <cell r="F2550" t="str">
            <v>SZO021</v>
          </cell>
          <cell r="G2550" t="str">
            <v>SZO021</v>
          </cell>
          <cell r="H2550">
            <v>35.096899999999998</v>
          </cell>
          <cell r="I2550">
            <v>138.13319999999999</v>
          </cell>
          <cell r="J2550" t="str">
            <v>--A</v>
          </cell>
          <cell r="K2550" t="str">
            <v>A</v>
          </cell>
          <cell r="L2550">
            <v>0</v>
          </cell>
          <cell r="M2550">
            <v>0</v>
          </cell>
          <cell r="N2550">
            <v>0</v>
          </cell>
          <cell r="O2550">
            <v>0</v>
          </cell>
          <cell r="P2550">
            <v>0</v>
          </cell>
          <cell r="Q2550">
            <v>0</v>
          </cell>
          <cell r="R2550">
            <v>0</v>
          </cell>
          <cell r="S2550" t="str">
            <v>C</v>
          </cell>
        </row>
        <row r="2551">
          <cell r="E2551">
            <v>2686</v>
          </cell>
          <cell r="F2551" t="str">
            <v>SZO022</v>
          </cell>
          <cell r="G2551" t="str">
            <v>SZO022</v>
          </cell>
          <cell r="H2551">
            <v>35.0916</v>
          </cell>
          <cell r="I2551">
            <v>137.81360000000001</v>
          </cell>
          <cell r="J2551" t="str">
            <v>--B</v>
          </cell>
          <cell r="K2551" t="str">
            <v>B</v>
          </cell>
          <cell r="L2551">
            <v>0</v>
          </cell>
          <cell r="M2551">
            <v>0</v>
          </cell>
          <cell r="N2551">
            <v>0</v>
          </cell>
          <cell r="O2551">
            <v>0</v>
          </cell>
          <cell r="P2551">
            <v>0</v>
          </cell>
          <cell r="Q2551">
            <v>0</v>
          </cell>
          <cell r="R2551">
            <v>0</v>
          </cell>
          <cell r="S2551" t="str">
            <v>D</v>
          </cell>
        </row>
        <row r="2552">
          <cell r="E2552">
            <v>2687</v>
          </cell>
          <cell r="F2552" t="str">
            <v>SZO026</v>
          </cell>
          <cell r="G2552" t="str">
            <v>SZO026</v>
          </cell>
          <cell r="H2552">
            <v>34.9816</v>
          </cell>
          <cell r="I2552">
            <v>137.89750000000001</v>
          </cell>
          <cell r="J2552" t="str">
            <v>--B</v>
          </cell>
          <cell r="K2552" t="str">
            <v>B</v>
          </cell>
          <cell r="L2552">
            <v>0</v>
          </cell>
          <cell r="M2552">
            <v>0</v>
          </cell>
          <cell r="N2552">
            <v>0</v>
          </cell>
          <cell r="O2552">
            <v>0</v>
          </cell>
          <cell r="P2552">
            <v>0</v>
          </cell>
          <cell r="Q2552">
            <v>0</v>
          </cell>
          <cell r="R2552">
            <v>0</v>
          </cell>
          <cell r="S2552" t="str">
            <v>C</v>
          </cell>
        </row>
        <row r="2553">
          <cell r="E2553">
            <v>2688</v>
          </cell>
          <cell r="F2553" t="str">
            <v>SZO028</v>
          </cell>
          <cell r="G2553" t="str">
            <v>SZO028</v>
          </cell>
          <cell r="H2553">
            <v>34.952399999999997</v>
          </cell>
          <cell r="I2553">
            <v>139.1378</v>
          </cell>
          <cell r="J2553" t="str">
            <v>---</v>
          </cell>
          <cell r="K2553" t="str">
            <v>-</v>
          </cell>
          <cell r="L2553">
            <v>0</v>
          </cell>
          <cell r="M2553">
            <v>0</v>
          </cell>
          <cell r="N2553">
            <v>0</v>
          </cell>
          <cell r="O2553">
            <v>0</v>
          </cell>
          <cell r="P2553">
            <v>0</v>
          </cell>
          <cell r="Q2553">
            <v>0</v>
          </cell>
          <cell r="R2553">
            <v>0</v>
          </cell>
          <cell r="S2553" t="str">
            <v>C</v>
          </cell>
        </row>
        <row r="2554">
          <cell r="E2554">
            <v>2689</v>
          </cell>
          <cell r="F2554" t="str">
            <v>SZOH29</v>
          </cell>
          <cell r="G2554" t="str">
            <v>SZOH29</v>
          </cell>
          <cell r="H2554">
            <v>35.303800000000003</v>
          </cell>
          <cell r="I2554">
            <v>138.2003</v>
          </cell>
          <cell r="J2554" t="str">
            <v>---</v>
          </cell>
          <cell r="K2554" t="str">
            <v>-</v>
          </cell>
          <cell r="L2554">
            <v>0</v>
          </cell>
          <cell r="M2554">
            <v>0</v>
          </cell>
          <cell r="N2554">
            <v>0</v>
          </cell>
          <cell r="O2554">
            <v>0</v>
          </cell>
          <cell r="P2554">
            <v>0</v>
          </cell>
          <cell r="Q2554">
            <v>0</v>
          </cell>
          <cell r="R2554">
            <v>0</v>
          </cell>
          <cell r="S2554" t="str">
            <v>C</v>
          </cell>
        </row>
        <row r="2555">
          <cell r="E2555">
            <v>2690</v>
          </cell>
          <cell r="F2555" t="str">
            <v>SZOH30</v>
          </cell>
          <cell r="G2555" t="str">
            <v>SZOH30</v>
          </cell>
          <cell r="H2555">
            <v>35.220100000000002</v>
          </cell>
          <cell r="I2555">
            <v>137.9212</v>
          </cell>
          <cell r="J2555" t="str">
            <v>---</v>
          </cell>
          <cell r="K2555" t="str">
            <v>-</v>
          </cell>
          <cell r="L2555">
            <v>0</v>
          </cell>
          <cell r="M2555">
            <v>0</v>
          </cell>
          <cell r="N2555">
            <v>0</v>
          </cell>
          <cell r="O2555">
            <v>0</v>
          </cell>
          <cell r="P2555">
            <v>0</v>
          </cell>
          <cell r="Q2555">
            <v>0</v>
          </cell>
          <cell r="R2555">
            <v>0</v>
          </cell>
          <cell r="S2555" t="str">
            <v>C</v>
          </cell>
        </row>
        <row r="2556">
          <cell r="E2556">
            <v>2691</v>
          </cell>
          <cell r="F2556" t="str">
            <v>SZOH31</v>
          </cell>
          <cell r="G2556" t="str">
            <v>SZOH31</v>
          </cell>
          <cell r="H2556">
            <v>34.936500000000002</v>
          </cell>
          <cell r="I2556">
            <v>138.07980000000001</v>
          </cell>
          <cell r="J2556" t="str">
            <v>---</v>
          </cell>
          <cell r="K2556" t="str">
            <v>-</v>
          </cell>
          <cell r="L2556">
            <v>0</v>
          </cell>
          <cell r="M2556">
            <v>0</v>
          </cell>
          <cell r="N2556">
            <v>0</v>
          </cell>
          <cell r="O2556">
            <v>0</v>
          </cell>
          <cell r="P2556">
            <v>0</v>
          </cell>
          <cell r="Q2556">
            <v>0</v>
          </cell>
          <cell r="R2556">
            <v>0</v>
          </cell>
          <cell r="S2556" t="str">
            <v>C</v>
          </cell>
        </row>
        <row r="2557">
          <cell r="E2557">
            <v>2692</v>
          </cell>
          <cell r="F2557" t="str">
            <v>SZOH32</v>
          </cell>
          <cell r="G2557" t="str">
            <v>SZOH32</v>
          </cell>
          <cell r="H2557">
            <v>35.005299999999998</v>
          </cell>
          <cell r="I2557">
            <v>137.84389999999999</v>
          </cell>
          <cell r="J2557" t="str">
            <v>---</v>
          </cell>
          <cell r="K2557" t="str">
            <v>-</v>
          </cell>
          <cell r="L2557">
            <v>0</v>
          </cell>
          <cell r="M2557">
            <v>0</v>
          </cell>
          <cell r="N2557">
            <v>0</v>
          </cell>
          <cell r="O2557">
            <v>0</v>
          </cell>
          <cell r="P2557">
            <v>0</v>
          </cell>
          <cell r="Q2557">
            <v>0</v>
          </cell>
          <cell r="R2557">
            <v>0</v>
          </cell>
          <cell r="S2557" t="str">
            <v>C</v>
          </cell>
        </row>
        <row r="2558">
          <cell r="E2558">
            <v>2693</v>
          </cell>
          <cell r="F2558" t="str">
            <v>SZOH33</v>
          </cell>
          <cell r="G2558" t="str">
            <v>SZOH33</v>
          </cell>
          <cell r="H2558">
            <v>35.011299999999999</v>
          </cell>
          <cell r="I2558">
            <v>138.35570000000001</v>
          </cell>
          <cell r="J2558" t="str">
            <v>---</v>
          </cell>
          <cell r="K2558" t="str">
            <v>-</v>
          </cell>
          <cell r="L2558">
            <v>0</v>
          </cell>
          <cell r="M2558">
            <v>0</v>
          </cell>
          <cell r="N2558">
            <v>0</v>
          </cell>
          <cell r="O2558">
            <v>0</v>
          </cell>
          <cell r="P2558">
            <v>0</v>
          </cell>
          <cell r="Q2558">
            <v>0</v>
          </cell>
          <cell r="R2558">
            <v>0</v>
          </cell>
          <cell r="S2558" t="str">
            <v>C</v>
          </cell>
        </row>
        <row r="2559">
          <cell r="E2559">
            <v>2694</v>
          </cell>
          <cell r="F2559" t="str">
            <v>SZOH34</v>
          </cell>
          <cell r="G2559" t="str">
            <v>SZOH34</v>
          </cell>
          <cell r="H2559">
            <v>35.127099999999999</v>
          </cell>
          <cell r="I2559">
            <v>138.4273</v>
          </cell>
          <cell r="J2559" t="str">
            <v>---</v>
          </cell>
          <cell r="K2559" t="str">
            <v>-</v>
          </cell>
          <cell r="L2559">
            <v>0</v>
          </cell>
          <cell r="M2559">
            <v>0</v>
          </cell>
          <cell r="N2559">
            <v>0</v>
          </cell>
          <cell r="O2559">
            <v>0</v>
          </cell>
          <cell r="P2559">
            <v>0</v>
          </cell>
          <cell r="Q2559">
            <v>0</v>
          </cell>
          <cell r="R2559">
            <v>0</v>
          </cell>
          <cell r="S2559" t="str">
            <v>C</v>
          </cell>
        </row>
        <row r="2560">
          <cell r="E2560">
            <v>2695</v>
          </cell>
          <cell r="F2560" t="str">
            <v>SZOH35</v>
          </cell>
          <cell r="G2560" t="str">
            <v>SZOH35</v>
          </cell>
          <cell r="H2560">
            <v>34.943399999999997</v>
          </cell>
          <cell r="I2560">
            <v>139.08869999999999</v>
          </cell>
          <cell r="J2560" t="str">
            <v>---</v>
          </cell>
          <cell r="K2560" t="str">
            <v>-</v>
          </cell>
          <cell r="L2560">
            <v>0</v>
          </cell>
          <cell r="M2560">
            <v>0</v>
          </cell>
          <cell r="N2560">
            <v>0</v>
          </cell>
          <cell r="O2560">
            <v>0</v>
          </cell>
          <cell r="P2560">
            <v>0</v>
          </cell>
          <cell r="Q2560">
            <v>0</v>
          </cell>
          <cell r="R2560">
            <v>0</v>
          </cell>
          <cell r="S2560" t="str">
            <v>E</v>
          </cell>
        </row>
        <row r="2561">
          <cell r="E2561">
            <v>2696</v>
          </cell>
          <cell r="F2561" t="str">
            <v>SZOH36</v>
          </cell>
          <cell r="G2561" t="str">
            <v>SZOH36</v>
          </cell>
          <cell r="H2561">
            <v>34.910899999999998</v>
          </cell>
          <cell r="I2561">
            <v>138.2038</v>
          </cell>
          <cell r="J2561" t="str">
            <v>---</v>
          </cell>
          <cell r="K2561" t="str">
            <v>-</v>
          </cell>
          <cell r="L2561">
            <v>0</v>
          </cell>
          <cell r="M2561">
            <v>0</v>
          </cell>
          <cell r="N2561">
            <v>0</v>
          </cell>
          <cell r="O2561">
            <v>0</v>
          </cell>
          <cell r="P2561">
            <v>0</v>
          </cell>
          <cell r="Q2561">
            <v>0</v>
          </cell>
          <cell r="R2561">
            <v>0</v>
          </cell>
          <cell r="S2561" t="str">
            <v>C</v>
          </cell>
        </row>
        <row r="2562">
          <cell r="E2562">
            <v>2697</v>
          </cell>
          <cell r="F2562" t="str">
            <v>SZOH37</v>
          </cell>
          <cell r="G2562" t="str">
            <v>SZOH37</v>
          </cell>
          <cell r="H2562">
            <v>35.1995</v>
          </cell>
          <cell r="I2562">
            <v>138.56899999999999</v>
          </cell>
          <cell r="J2562" t="str">
            <v>---</v>
          </cell>
          <cell r="K2562" t="str">
            <v>-</v>
          </cell>
          <cell r="L2562">
            <v>0</v>
          </cell>
          <cell r="M2562">
            <v>0</v>
          </cell>
          <cell r="N2562">
            <v>0</v>
          </cell>
          <cell r="O2562">
            <v>0</v>
          </cell>
          <cell r="P2562">
            <v>0</v>
          </cell>
          <cell r="Q2562">
            <v>0</v>
          </cell>
          <cell r="R2562">
            <v>0</v>
          </cell>
          <cell r="S2562" t="str">
            <v>C</v>
          </cell>
        </row>
        <row r="2563">
          <cell r="E2563">
            <v>2698</v>
          </cell>
          <cell r="F2563" t="str">
            <v>SZOH38</v>
          </cell>
          <cell r="G2563" t="str">
            <v>SZOH38</v>
          </cell>
          <cell r="H2563">
            <v>35.082099999999997</v>
          </cell>
          <cell r="I2563">
            <v>138.98099999999999</v>
          </cell>
          <cell r="J2563" t="str">
            <v>---</v>
          </cell>
          <cell r="K2563" t="str">
            <v>-</v>
          </cell>
          <cell r="L2563">
            <v>0</v>
          </cell>
          <cell r="M2563">
            <v>0</v>
          </cell>
          <cell r="N2563">
            <v>0</v>
          </cell>
          <cell r="O2563">
            <v>0</v>
          </cell>
          <cell r="P2563">
            <v>0</v>
          </cell>
          <cell r="Q2563">
            <v>0</v>
          </cell>
          <cell r="R2563">
            <v>0</v>
          </cell>
          <cell r="S2563" t="str">
            <v>C</v>
          </cell>
        </row>
        <row r="2564">
          <cell r="E2564">
            <v>2699</v>
          </cell>
          <cell r="F2564" t="str">
            <v>SZOH42</v>
          </cell>
          <cell r="G2564" t="str">
            <v>SZOH42</v>
          </cell>
          <cell r="H2564">
            <v>34.972299999999997</v>
          </cell>
          <cell r="I2564">
            <v>138.91589999999999</v>
          </cell>
          <cell r="J2564" t="str">
            <v>---</v>
          </cell>
          <cell r="K2564" t="str">
            <v>-</v>
          </cell>
          <cell r="L2564">
            <v>0</v>
          </cell>
          <cell r="M2564">
            <v>0</v>
          </cell>
          <cell r="N2564">
            <v>0</v>
          </cell>
          <cell r="O2564">
            <v>0</v>
          </cell>
          <cell r="P2564">
            <v>0</v>
          </cell>
          <cell r="Q2564">
            <v>0</v>
          </cell>
          <cell r="R2564">
            <v>0</v>
          </cell>
          <cell r="S2564" t="str">
            <v>E</v>
          </cell>
        </row>
        <row r="2565">
          <cell r="E2565">
            <v>2700</v>
          </cell>
          <cell r="F2565" t="str">
            <v>SZOH43</v>
          </cell>
          <cell r="G2565" t="str">
            <v>SZOH43</v>
          </cell>
          <cell r="H2565">
            <v>34.970599999999997</v>
          </cell>
          <cell r="I2565">
            <v>138.49549999999999</v>
          </cell>
          <cell r="J2565" t="str">
            <v>---</v>
          </cell>
          <cell r="K2565" t="str">
            <v>-</v>
          </cell>
          <cell r="L2565">
            <v>0</v>
          </cell>
          <cell r="M2565">
            <v>0</v>
          </cell>
          <cell r="N2565">
            <v>0</v>
          </cell>
          <cell r="O2565">
            <v>0</v>
          </cell>
          <cell r="P2565">
            <v>0</v>
          </cell>
          <cell r="Q2565">
            <v>0</v>
          </cell>
          <cell r="R2565">
            <v>0</v>
          </cell>
          <cell r="S2565" t="str">
            <v>D</v>
          </cell>
        </row>
        <row r="2566">
          <cell r="E2566">
            <v>2701</v>
          </cell>
          <cell r="F2566" t="str">
            <v>TCG001</v>
          </cell>
          <cell r="G2566" t="str">
            <v>TCG001</v>
          </cell>
          <cell r="H2566">
            <v>36.941699999999997</v>
          </cell>
          <cell r="I2566">
            <v>140.08279999999999</v>
          </cell>
          <cell r="J2566" t="str">
            <v>--B</v>
          </cell>
          <cell r="K2566" t="str">
            <v>B</v>
          </cell>
          <cell r="L2566">
            <v>0</v>
          </cell>
          <cell r="M2566">
            <v>0</v>
          </cell>
          <cell r="N2566">
            <v>0</v>
          </cell>
          <cell r="O2566">
            <v>0</v>
          </cell>
          <cell r="P2566">
            <v>0</v>
          </cell>
          <cell r="Q2566">
            <v>0</v>
          </cell>
          <cell r="R2566">
            <v>0</v>
          </cell>
          <cell r="S2566" t="str">
            <v>C</v>
          </cell>
        </row>
        <row r="2567">
          <cell r="E2567">
            <v>2702</v>
          </cell>
          <cell r="F2567" t="str">
            <v>TCG006</v>
          </cell>
          <cell r="G2567" t="str">
            <v>TCG006</v>
          </cell>
          <cell r="H2567">
            <v>36.7639</v>
          </cell>
          <cell r="I2567">
            <v>140.12970000000001</v>
          </cell>
          <cell r="J2567" t="str">
            <v>--CD</v>
          </cell>
          <cell r="K2567" t="str">
            <v>CD</v>
          </cell>
          <cell r="L2567">
            <v>0</v>
          </cell>
          <cell r="M2567">
            <v>0</v>
          </cell>
          <cell r="N2567">
            <v>0</v>
          </cell>
          <cell r="O2567">
            <v>0</v>
          </cell>
          <cell r="P2567">
            <v>0</v>
          </cell>
          <cell r="Q2567">
            <v>0</v>
          </cell>
          <cell r="R2567">
            <v>0</v>
          </cell>
          <cell r="S2567" t="str">
            <v>C</v>
          </cell>
        </row>
        <row r="2568">
          <cell r="E2568">
            <v>2703</v>
          </cell>
          <cell r="F2568" t="str">
            <v>TCG007</v>
          </cell>
          <cell r="G2568" t="str">
            <v>TCG007</v>
          </cell>
          <cell r="H2568">
            <v>36.569200000000002</v>
          </cell>
          <cell r="I2568">
            <v>139.8861</v>
          </cell>
          <cell r="J2568" t="str">
            <v>--A</v>
          </cell>
          <cell r="K2568" t="str">
            <v>A</v>
          </cell>
          <cell r="L2568">
            <v>0</v>
          </cell>
          <cell r="M2568">
            <v>0</v>
          </cell>
          <cell r="N2568">
            <v>0</v>
          </cell>
          <cell r="O2568">
            <v>0</v>
          </cell>
          <cell r="P2568">
            <v>0</v>
          </cell>
          <cell r="Q2568">
            <v>0</v>
          </cell>
          <cell r="R2568">
            <v>0</v>
          </cell>
          <cell r="S2568" t="str">
            <v>C</v>
          </cell>
        </row>
        <row r="2569">
          <cell r="E2569">
            <v>2704</v>
          </cell>
          <cell r="F2569" t="str">
            <v>TCG008</v>
          </cell>
          <cell r="G2569" t="str">
            <v>TCG008</v>
          </cell>
          <cell r="H2569">
            <v>36.56</v>
          </cell>
          <cell r="I2569">
            <v>139.76750000000001</v>
          </cell>
          <cell r="J2569" t="str">
            <v>--CD</v>
          </cell>
          <cell r="K2569" t="str">
            <v>CD</v>
          </cell>
          <cell r="L2569">
            <v>0</v>
          </cell>
          <cell r="M2569">
            <v>0</v>
          </cell>
          <cell r="N2569">
            <v>0</v>
          </cell>
          <cell r="O2569">
            <v>0</v>
          </cell>
          <cell r="P2569">
            <v>0</v>
          </cell>
          <cell r="Q2569">
            <v>0</v>
          </cell>
          <cell r="R2569">
            <v>0</v>
          </cell>
          <cell r="S2569" t="str">
            <v>D</v>
          </cell>
        </row>
        <row r="2570">
          <cell r="E2570">
            <v>2705</v>
          </cell>
          <cell r="F2570" t="str">
            <v>TCG011</v>
          </cell>
          <cell r="G2570" t="str">
            <v>TCG011</v>
          </cell>
          <cell r="H2570">
            <v>36.386699999999998</v>
          </cell>
          <cell r="I2570">
            <v>139.61449999999999</v>
          </cell>
          <cell r="J2570" t="str">
            <v>--B</v>
          </cell>
          <cell r="K2570" t="str">
            <v>B</v>
          </cell>
          <cell r="L2570">
            <v>0</v>
          </cell>
          <cell r="M2570">
            <v>0</v>
          </cell>
          <cell r="N2570">
            <v>0</v>
          </cell>
          <cell r="O2570">
            <v>0</v>
          </cell>
          <cell r="P2570">
            <v>0</v>
          </cell>
          <cell r="Q2570">
            <v>0</v>
          </cell>
          <cell r="R2570">
            <v>0</v>
          </cell>
          <cell r="S2570" t="str">
            <v>C</v>
          </cell>
        </row>
        <row r="2571">
          <cell r="E2571">
            <v>2706</v>
          </cell>
          <cell r="F2571" t="str">
            <v>TCG012</v>
          </cell>
          <cell r="G2571" t="str">
            <v>TCG012</v>
          </cell>
          <cell r="H2571">
            <v>36.285899999999998</v>
          </cell>
          <cell r="I2571">
            <v>139.8047</v>
          </cell>
          <cell r="J2571" t="str">
            <v>--CD</v>
          </cell>
          <cell r="K2571" t="str">
            <v>CD</v>
          </cell>
          <cell r="L2571">
            <v>0</v>
          </cell>
          <cell r="M2571">
            <v>0</v>
          </cell>
          <cell r="N2571">
            <v>0</v>
          </cell>
          <cell r="O2571">
            <v>0</v>
          </cell>
          <cell r="P2571">
            <v>0</v>
          </cell>
          <cell r="Q2571">
            <v>0</v>
          </cell>
          <cell r="R2571">
            <v>0</v>
          </cell>
          <cell r="S2571" t="str">
            <v>D</v>
          </cell>
        </row>
        <row r="2572">
          <cell r="E2572">
            <v>2707</v>
          </cell>
          <cell r="F2572" t="str">
            <v>TCG013</v>
          </cell>
          <cell r="G2572" t="str">
            <v>TCG013</v>
          </cell>
          <cell r="H2572">
            <v>36.436799999999998</v>
          </cell>
          <cell r="I2572">
            <v>140.02250000000001</v>
          </cell>
          <cell r="J2572" t="str">
            <v>--CD</v>
          </cell>
          <cell r="K2572" t="str">
            <v>CD</v>
          </cell>
          <cell r="L2572">
            <v>0</v>
          </cell>
          <cell r="M2572">
            <v>0</v>
          </cell>
          <cell r="N2572">
            <v>0</v>
          </cell>
          <cell r="O2572">
            <v>0</v>
          </cell>
          <cell r="P2572">
            <v>0</v>
          </cell>
          <cell r="Q2572">
            <v>0</v>
          </cell>
          <cell r="R2572">
            <v>0</v>
          </cell>
          <cell r="S2572" t="str">
            <v>C</v>
          </cell>
        </row>
        <row r="2573">
          <cell r="E2573">
            <v>2708</v>
          </cell>
          <cell r="F2573" t="str">
            <v>TCG014</v>
          </cell>
          <cell r="G2573" t="str">
            <v>TCG014</v>
          </cell>
          <cell r="H2573">
            <v>36.545000000000002</v>
          </cell>
          <cell r="I2573">
            <v>140.17420000000001</v>
          </cell>
          <cell r="J2573" t="str">
            <v>--B</v>
          </cell>
          <cell r="K2573" t="str">
            <v>B</v>
          </cell>
          <cell r="L2573">
            <v>0</v>
          </cell>
          <cell r="M2573">
            <v>0</v>
          </cell>
          <cell r="N2573">
            <v>0</v>
          </cell>
          <cell r="O2573">
            <v>0</v>
          </cell>
          <cell r="P2573">
            <v>0</v>
          </cell>
          <cell r="Q2573">
            <v>0</v>
          </cell>
          <cell r="R2573">
            <v>0</v>
          </cell>
          <cell r="S2573" t="str">
            <v>C</v>
          </cell>
        </row>
        <row r="2574">
          <cell r="E2574">
            <v>2709</v>
          </cell>
          <cell r="F2574" t="str">
            <v>TCGH06</v>
          </cell>
          <cell r="G2574" t="str">
            <v>TCGH06</v>
          </cell>
          <cell r="H2574">
            <v>36.442700000000002</v>
          </cell>
          <cell r="I2574">
            <v>139.95410000000001</v>
          </cell>
          <cell r="J2574" t="str">
            <v>---</v>
          </cell>
          <cell r="K2574" t="str">
            <v>-</v>
          </cell>
          <cell r="L2574">
            <v>0</v>
          </cell>
          <cell r="M2574">
            <v>0</v>
          </cell>
          <cell r="N2574">
            <v>0</v>
          </cell>
          <cell r="O2574">
            <v>0</v>
          </cell>
          <cell r="P2574">
            <v>0</v>
          </cell>
          <cell r="Q2574">
            <v>0</v>
          </cell>
          <cell r="R2574">
            <v>0</v>
          </cell>
          <cell r="S2574" t="str">
            <v>C</v>
          </cell>
        </row>
        <row r="2575">
          <cell r="E2575">
            <v>2710</v>
          </cell>
          <cell r="F2575" t="str">
            <v>TCGH12</v>
          </cell>
          <cell r="G2575" t="str">
            <v>TCGH12</v>
          </cell>
          <cell r="H2575">
            <v>36.692799999999998</v>
          </cell>
          <cell r="I2575">
            <v>139.98750000000001</v>
          </cell>
          <cell r="J2575" t="str">
            <v>---</v>
          </cell>
          <cell r="K2575" t="str">
            <v>-</v>
          </cell>
          <cell r="L2575">
            <v>0</v>
          </cell>
          <cell r="M2575">
            <v>0</v>
          </cell>
          <cell r="N2575">
            <v>0</v>
          </cell>
          <cell r="O2575">
            <v>0</v>
          </cell>
          <cell r="P2575">
            <v>0</v>
          </cell>
          <cell r="Q2575">
            <v>0</v>
          </cell>
          <cell r="R2575">
            <v>0</v>
          </cell>
          <cell r="S2575" t="str">
            <v>D</v>
          </cell>
        </row>
        <row r="2576">
          <cell r="E2576">
            <v>2711</v>
          </cell>
          <cell r="F2576" t="str">
            <v>TCGH13</v>
          </cell>
          <cell r="G2576" t="str">
            <v>TCGH13</v>
          </cell>
          <cell r="H2576">
            <v>36.731099999999998</v>
          </cell>
          <cell r="I2576">
            <v>140.1814</v>
          </cell>
          <cell r="J2576" t="str">
            <v>---</v>
          </cell>
          <cell r="K2576" t="str">
            <v>-</v>
          </cell>
          <cell r="L2576">
            <v>0</v>
          </cell>
          <cell r="M2576">
            <v>0</v>
          </cell>
          <cell r="N2576">
            <v>0</v>
          </cell>
          <cell r="O2576">
            <v>0</v>
          </cell>
          <cell r="P2576">
            <v>0</v>
          </cell>
          <cell r="Q2576">
            <v>0</v>
          </cell>
          <cell r="R2576">
            <v>0</v>
          </cell>
          <cell r="S2576" t="str">
            <v>C</v>
          </cell>
        </row>
        <row r="2577">
          <cell r="E2577">
            <v>2712</v>
          </cell>
          <cell r="F2577" t="str">
            <v>TCGH15</v>
          </cell>
          <cell r="G2577" t="str">
            <v>TCGH15</v>
          </cell>
          <cell r="H2577">
            <v>36.556399999999996</v>
          </cell>
          <cell r="I2577">
            <v>139.86689999999999</v>
          </cell>
          <cell r="J2577" t="str">
            <v>---</v>
          </cell>
          <cell r="K2577" t="str">
            <v>-</v>
          </cell>
          <cell r="L2577">
            <v>0</v>
          </cell>
          <cell r="M2577">
            <v>0</v>
          </cell>
          <cell r="N2577">
            <v>0</v>
          </cell>
          <cell r="O2577">
            <v>0</v>
          </cell>
          <cell r="P2577">
            <v>0</v>
          </cell>
          <cell r="Q2577">
            <v>0</v>
          </cell>
          <cell r="R2577">
            <v>0</v>
          </cell>
          <cell r="S2577" t="str">
            <v>C</v>
          </cell>
        </row>
        <row r="2578">
          <cell r="E2578">
            <v>2713</v>
          </cell>
          <cell r="F2578" t="str">
            <v>TCGH16</v>
          </cell>
          <cell r="G2578" t="str">
            <v>TCGH16</v>
          </cell>
          <cell r="H2578">
            <v>36.544899999999998</v>
          </cell>
          <cell r="I2578">
            <v>140.07839999999999</v>
          </cell>
          <cell r="J2578" t="str">
            <v>---</v>
          </cell>
          <cell r="K2578" t="str">
            <v>-</v>
          </cell>
          <cell r="L2578">
            <v>0</v>
          </cell>
          <cell r="M2578">
            <v>0</v>
          </cell>
          <cell r="N2578">
            <v>0</v>
          </cell>
          <cell r="O2578">
            <v>0</v>
          </cell>
          <cell r="P2578">
            <v>0</v>
          </cell>
          <cell r="Q2578">
            <v>0</v>
          </cell>
          <cell r="R2578">
            <v>0</v>
          </cell>
          <cell r="S2578" t="str">
            <v>D</v>
          </cell>
        </row>
        <row r="2579">
          <cell r="E2579">
            <v>2714</v>
          </cell>
          <cell r="F2579" t="str">
            <v>TKY001</v>
          </cell>
          <cell r="G2579" t="str">
            <v>TKY001</v>
          </cell>
          <cell r="H2579">
            <v>35.802900000000001</v>
          </cell>
          <cell r="I2579">
            <v>139.09559999999999</v>
          </cell>
          <cell r="J2579" t="str">
            <v>--B</v>
          </cell>
          <cell r="K2579" t="str">
            <v>B</v>
          </cell>
          <cell r="L2579">
            <v>0</v>
          </cell>
          <cell r="M2579">
            <v>0</v>
          </cell>
          <cell r="N2579">
            <v>0</v>
          </cell>
          <cell r="O2579">
            <v>0</v>
          </cell>
          <cell r="P2579">
            <v>0</v>
          </cell>
          <cell r="Q2579">
            <v>0</v>
          </cell>
          <cell r="R2579">
            <v>0</v>
          </cell>
          <cell r="S2579" t="str">
            <v>C</v>
          </cell>
        </row>
        <row r="2580">
          <cell r="E2580">
            <v>2715</v>
          </cell>
          <cell r="F2580" t="str">
            <v>TKY002</v>
          </cell>
          <cell r="G2580" t="str">
            <v>TKY002</v>
          </cell>
          <cell r="H2580">
            <v>35.730400000000003</v>
          </cell>
          <cell r="I2580">
            <v>139.1454</v>
          </cell>
          <cell r="J2580" t="str">
            <v>--A</v>
          </cell>
          <cell r="K2580" t="str">
            <v>A</v>
          </cell>
          <cell r="L2580">
            <v>0</v>
          </cell>
          <cell r="M2580">
            <v>0</v>
          </cell>
          <cell r="N2580">
            <v>0</v>
          </cell>
          <cell r="O2580">
            <v>0</v>
          </cell>
          <cell r="P2580">
            <v>0</v>
          </cell>
          <cell r="Q2580">
            <v>0</v>
          </cell>
          <cell r="R2580">
            <v>0</v>
          </cell>
          <cell r="S2580" t="str">
            <v>C</v>
          </cell>
        </row>
        <row r="2581">
          <cell r="E2581">
            <v>2716</v>
          </cell>
          <cell r="F2581" t="str">
            <v>TKY003</v>
          </cell>
          <cell r="G2581" t="str">
            <v>TKY003</v>
          </cell>
          <cell r="H2581">
            <v>35.796799999999998</v>
          </cell>
          <cell r="I2581">
            <v>139.2912</v>
          </cell>
          <cell r="J2581" t="str">
            <v>--CD</v>
          </cell>
          <cell r="K2581" t="str">
            <v>CD</v>
          </cell>
          <cell r="L2581">
            <v>0</v>
          </cell>
          <cell r="M2581">
            <v>0</v>
          </cell>
          <cell r="N2581">
            <v>0</v>
          </cell>
          <cell r="O2581">
            <v>0</v>
          </cell>
          <cell r="P2581">
            <v>0</v>
          </cell>
          <cell r="Q2581">
            <v>0</v>
          </cell>
          <cell r="R2581">
            <v>0</v>
          </cell>
          <cell r="S2581" t="str">
            <v>D</v>
          </cell>
        </row>
        <row r="2582">
          <cell r="E2582">
            <v>2717</v>
          </cell>
          <cell r="F2582" t="str">
            <v>TKY004</v>
          </cell>
          <cell r="G2582" t="str">
            <v>TKY004</v>
          </cell>
          <cell r="H2582">
            <v>35.6282</v>
          </cell>
          <cell r="I2582">
            <v>139.4034</v>
          </cell>
          <cell r="J2582" t="str">
            <v>--CD</v>
          </cell>
          <cell r="K2582" t="str">
            <v>CD</v>
          </cell>
          <cell r="L2582">
            <v>0</v>
          </cell>
          <cell r="M2582">
            <v>0</v>
          </cell>
          <cell r="N2582">
            <v>0</v>
          </cell>
          <cell r="O2582">
            <v>0</v>
          </cell>
          <cell r="P2582">
            <v>0</v>
          </cell>
          <cell r="Q2582">
            <v>0</v>
          </cell>
          <cell r="R2582">
            <v>0</v>
          </cell>
          <cell r="S2582" t="str">
            <v>D</v>
          </cell>
        </row>
        <row r="2583">
          <cell r="E2583">
            <v>2718</v>
          </cell>
          <cell r="F2583" t="str">
            <v>TKY005</v>
          </cell>
          <cell r="G2583" t="str">
            <v>TKY005</v>
          </cell>
          <cell r="H2583">
            <v>35.578200000000002</v>
          </cell>
          <cell r="I2583">
            <v>139.41560000000001</v>
          </cell>
          <cell r="J2583" t="str">
            <v>--CD</v>
          </cell>
          <cell r="K2583" t="str">
            <v>CD</v>
          </cell>
          <cell r="L2583">
            <v>0</v>
          </cell>
          <cell r="M2583">
            <v>0</v>
          </cell>
          <cell r="N2583">
            <v>0</v>
          </cell>
          <cell r="O2583">
            <v>0</v>
          </cell>
          <cell r="P2583">
            <v>0</v>
          </cell>
          <cell r="Q2583">
            <v>0</v>
          </cell>
          <cell r="R2583">
            <v>0</v>
          </cell>
          <cell r="S2583" t="str">
            <v>D</v>
          </cell>
        </row>
        <row r="2584">
          <cell r="E2584">
            <v>2719</v>
          </cell>
          <cell r="F2584" t="str">
            <v>TKY006</v>
          </cell>
          <cell r="G2584" t="str">
            <v>TKY006</v>
          </cell>
          <cell r="H2584">
            <v>35.698999999999998</v>
          </cell>
          <cell r="I2584">
            <v>139.50290000000001</v>
          </cell>
          <cell r="J2584" t="str">
            <v>--CD</v>
          </cell>
          <cell r="K2584" t="str">
            <v>CD</v>
          </cell>
          <cell r="L2584">
            <v>0</v>
          </cell>
          <cell r="M2584">
            <v>0</v>
          </cell>
          <cell r="N2584">
            <v>0</v>
          </cell>
          <cell r="O2584">
            <v>0</v>
          </cell>
          <cell r="P2584">
            <v>0</v>
          </cell>
          <cell r="Q2584">
            <v>0</v>
          </cell>
          <cell r="R2584">
            <v>0</v>
          </cell>
          <cell r="S2584" t="str">
            <v>D</v>
          </cell>
        </row>
        <row r="2585">
          <cell r="E2585">
            <v>2720</v>
          </cell>
          <cell r="F2585" t="str">
            <v>TKY007</v>
          </cell>
          <cell r="G2585" t="str">
            <v>TKY007</v>
          </cell>
          <cell r="H2585">
            <v>35.710700000000003</v>
          </cell>
          <cell r="I2585">
            <v>139.6859</v>
          </cell>
          <cell r="J2585" t="str">
            <v>--CD</v>
          </cell>
          <cell r="K2585" t="str">
            <v>CD</v>
          </cell>
          <cell r="L2585">
            <v>0</v>
          </cell>
          <cell r="M2585">
            <v>0</v>
          </cell>
          <cell r="N2585">
            <v>0</v>
          </cell>
          <cell r="O2585">
            <v>0</v>
          </cell>
          <cell r="P2585">
            <v>0</v>
          </cell>
          <cell r="Q2585">
            <v>0</v>
          </cell>
          <cell r="R2585">
            <v>0</v>
          </cell>
          <cell r="S2585" t="str">
            <v>D</v>
          </cell>
        </row>
        <row r="2586">
          <cell r="E2586">
            <v>2721</v>
          </cell>
          <cell r="F2586" t="str">
            <v>TKY013</v>
          </cell>
          <cell r="G2586" t="str">
            <v>TKY013</v>
          </cell>
          <cell r="H2586">
            <v>35.659599999999998</v>
          </cell>
          <cell r="I2586">
            <v>139.83430000000001</v>
          </cell>
          <cell r="J2586" t="str">
            <v>---</v>
          </cell>
          <cell r="K2586" t="str">
            <v>-</v>
          </cell>
          <cell r="L2586">
            <v>0</v>
          </cell>
          <cell r="M2586">
            <v>0</v>
          </cell>
          <cell r="N2586">
            <v>0</v>
          </cell>
          <cell r="O2586">
            <v>0</v>
          </cell>
          <cell r="P2586">
            <v>0</v>
          </cell>
          <cell r="Q2586">
            <v>0</v>
          </cell>
          <cell r="R2586">
            <v>0</v>
          </cell>
          <cell r="S2586" t="str">
            <v>D</v>
          </cell>
        </row>
        <row r="2587">
          <cell r="E2587">
            <v>2722</v>
          </cell>
          <cell r="F2587" t="str">
            <v>TKY014</v>
          </cell>
          <cell r="G2587" t="str">
            <v>TKY014</v>
          </cell>
          <cell r="H2587">
            <v>35.689</v>
          </cell>
          <cell r="I2587">
            <v>139.83539999999999</v>
          </cell>
          <cell r="J2587" t="str">
            <v>---</v>
          </cell>
          <cell r="K2587" t="str">
            <v>-</v>
          </cell>
          <cell r="L2587">
            <v>0</v>
          </cell>
          <cell r="M2587">
            <v>0</v>
          </cell>
          <cell r="N2587">
            <v>0</v>
          </cell>
          <cell r="O2587">
            <v>0</v>
          </cell>
          <cell r="P2587">
            <v>0</v>
          </cell>
          <cell r="Q2587">
            <v>0</v>
          </cell>
          <cell r="R2587">
            <v>0</v>
          </cell>
          <cell r="S2587" t="str">
            <v>D</v>
          </cell>
        </row>
        <row r="2588">
          <cell r="E2588">
            <v>2723</v>
          </cell>
          <cell r="F2588" t="str">
            <v>TKY015</v>
          </cell>
          <cell r="G2588" t="str">
            <v>TKY015</v>
          </cell>
          <cell r="H2588">
            <v>35.731299999999997</v>
          </cell>
          <cell r="I2588">
            <v>139.81209999999999</v>
          </cell>
          <cell r="J2588" t="str">
            <v>---</v>
          </cell>
          <cell r="K2588" t="str">
            <v>-</v>
          </cell>
          <cell r="L2588">
            <v>0</v>
          </cell>
          <cell r="M2588">
            <v>0</v>
          </cell>
          <cell r="N2588">
            <v>0</v>
          </cell>
          <cell r="O2588">
            <v>0</v>
          </cell>
          <cell r="P2588">
            <v>0</v>
          </cell>
          <cell r="Q2588">
            <v>0</v>
          </cell>
          <cell r="R2588">
            <v>0</v>
          </cell>
          <cell r="S2588" t="str">
            <v>D</v>
          </cell>
        </row>
        <row r="2589">
          <cell r="E2589">
            <v>2724</v>
          </cell>
          <cell r="F2589" t="str">
            <v>TKY016</v>
          </cell>
          <cell r="G2589" t="str">
            <v>TKY016</v>
          </cell>
          <cell r="H2589">
            <v>35.648499999999999</v>
          </cell>
          <cell r="I2589">
            <v>139.79900000000001</v>
          </cell>
          <cell r="J2589" t="str">
            <v>---</v>
          </cell>
          <cell r="K2589" t="str">
            <v>-</v>
          </cell>
          <cell r="L2589">
            <v>0</v>
          </cell>
          <cell r="M2589">
            <v>0</v>
          </cell>
          <cell r="N2589">
            <v>0</v>
          </cell>
          <cell r="O2589">
            <v>0</v>
          </cell>
          <cell r="P2589">
            <v>0</v>
          </cell>
          <cell r="Q2589">
            <v>0</v>
          </cell>
          <cell r="R2589">
            <v>0</v>
          </cell>
          <cell r="S2589" t="str">
            <v>D</v>
          </cell>
        </row>
        <row r="2590">
          <cell r="E2590">
            <v>2725</v>
          </cell>
          <cell r="F2590" t="str">
            <v>TKY017</v>
          </cell>
          <cell r="G2590" t="str">
            <v>TKY017</v>
          </cell>
          <cell r="H2590">
            <v>35.647399999999998</v>
          </cell>
          <cell r="I2590">
            <v>139.80930000000001</v>
          </cell>
          <cell r="J2590" t="str">
            <v>---</v>
          </cell>
          <cell r="K2590" t="str">
            <v>-</v>
          </cell>
          <cell r="L2590">
            <v>0</v>
          </cell>
          <cell r="M2590">
            <v>0</v>
          </cell>
          <cell r="N2590">
            <v>0</v>
          </cell>
          <cell r="O2590">
            <v>0</v>
          </cell>
          <cell r="P2590">
            <v>0</v>
          </cell>
          <cell r="Q2590">
            <v>0</v>
          </cell>
          <cell r="R2590">
            <v>0</v>
          </cell>
          <cell r="S2590" t="str">
            <v>D</v>
          </cell>
        </row>
        <row r="2591">
          <cell r="E2591">
            <v>2726</v>
          </cell>
          <cell r="F2591" t="str">
            <v>TKY018</v>
          </cell>
          <cell r="G2591" t="str">
            <v>TKY018</v>
          </cell>
          <cell r="H2591">
            <v>35.655099999999997</v>
          </cell>
          <cell r="I2591">
            <v>139.8115</v>
          </cell>
          <cell r="J2591" t="str">
            <v>---</v>
          </cell>
          <cell r="K2591" t="str">
            <v>-</v>
          </cell>
          <cell r="L2591">
            <v>0</v>
          </cell>
          <cell r="M2591">
            <v>0</v>
          </cell>
          <cell r="N2591">
            <v>0</v>
          </cell>
          <cell r="O2591">
            <v>0</v>
          </cell>
          <cell r="P2591">
            <v>0</v>
          </cell>
          <cell r="Q2591">
            <v>0</v>
          </cell>
          <cell r="R2591">
            <v>0</v>
          </cell>
          <cell r="S2591" t="str">
            <v>D</v>
          </cell>
        </row>
        <row r="2592">
          <cell r="E2592">
            <v>2727</v>
          </cell>
          <cell r="F2592" t="str">
            <v>TKY020</v>
          </cell>
          <cell r="G2592" t="str">
            <v>TKY020</v>
          </cell>
          <cell r="H2592">
            <v>35.665700000000001</v>
          </cell>
          <cell r="I2592">
            <v>139.80869999999999</v>
          </cell>
          <cell r="J2592" t="str">
            <v>---</v>
          </cell>
          <cell r="K2592" t="str">
            <v>-</v>
          </cell>
          <cell r="L2592">
            <v>0</v>
          </cell>
          <cell r="M2592">
            <v>0</v>
          </cell>
          <cell r="N2592">
            <v>0</v>
          </cell>
          <cell r="O2592">
            <v>0</v>
          </cell>
          <cell r="P2592">
            <v>0</v>
          </cell>
          <cell r="Q2592">
            <v>0</v>
          </cell>
          <cell r="R2592">
            <v>0</v>
          </cell>
          <cell r="S2592" t="str">
            <v>D</v>
          </cell>
        </row>
        <row r="2593">
          <cell r="E2593">
            <v>2728</v>
          </cell>
          <cell r="F2593" t="str">
            <v>TKY021</v>
          </cell>
          <cell r="G2593" t="str">
            <v>TKY021</v>
          </cell>
          <cell r="H2593">
            <v>35.687600000000003</v>
          </cell>
          <cell r="I2593">
            <v>139.8193</v>
          </cell>
          <cell r="J2593" t="str">
            <v>---</v>
          </cell>
          <cell r="K2593" t="str">
            <v>-</v>
          </cell>
          <cell r="L2593">
            <v>0</v>
          </cell>
          <cell r="M2593">
            <v>0</v>
          </cell>
          <cell r="N2593">
            <v>0</v>
          </cell>
          <cell r="O2593">
            <v>0</v>
          </cell>
          <cell r="P2593">
            <v>0</v>
          </cell>
          <cell r="Q2593">
            <v>0</v>
          </cell>
          <cell r="R2593">
            <v>0</v>
          </cell>
          <cell r="S2593" t="str">
            <v>D</v>
          </cell>
        </row>
        <row r="2594">
          <cell r="E2594">
            <v>2729</v>
          </cell>
          <cell r="F2594" t="str">
            <v>TKY022</v>
          </cell>
          <cell r="G2594" t="str">
            <v>TKY022</v>
          </cell>
          <cell r="H2594">
            <v>35.687399999999997</v>
          </cell>
          <cell r="I2594">
            <v>139.7962</v>
          </cell>
          <cell r="J2594" t="str">
            <v>---</v>
          </cell>
          <cell r="K2594" t="str">
            <v>-</v>
          </cell>
          <cell r="L2594">
            <v>0</v>
          </cell>
          <cell r="M2594">
            <v>0</v>
          </cell>
          <cell r="N2594">
            <v>0</v>
          </cell>
          <cell r="O2594">
            <v>0</v>
          </cell>
          <cell r="P2594">
            <v>0</v>
          </cell>
          <cell r="Q2594">
            <v>0</v>
          </cell>
          <cell r="R2594">
            <v>0</v>
          </cell>
          <cell r="S2594" t="str">
            <v>D</v>
          </cell>
        </row>
        <row r="2595">
          <cell r="E2595">
            <v>2730</v>
          </cell>
          <cell r="F2595" t="str">
            <v>TKY023</v>
          </cell>
          <cell r="G2595" t="str">
            <v>TKY023</v>
          </cell>
          <cell r="H2595">
            <v>35.7254</v>
          </cell>
          <cell r="I2595">
            <v>139.82490000000001</v>
          </cell>
          <cell r="J2595" t="str">
            <v>---</v>
          </cell>
          <cell r="K2595" t="str">
            <v>-</v>
          </cell>
          <cell r="L2595">
            <v>0</v>
          </cell>
          <cell r="M2595">
            <v>0</v>
          </cell>
          <cell r="N2595">
            <v>0</v>
          </cell>
          <cell r="O2595">
            <v>0</v>
          </cell>
          <cell r="P2595">
            <v>0</v>
          </cell>
          <cell r="Q2595">
            <v>0</v>
          </cell>
          <cell r="R2595">
            <v>0</v>
          </cell>
          <cell r="S2595" t="str">
            <v>D</v>
          </cell>
        </row>
        <row r="2596">
          <cell r="E2596">
            <v>2731</v>
          </cell>
          <cell r="F2596" t="str">
            <v>TKY024</v>
          </cell>
          <cell r="G2596" t="str">
            <v>TKY024</v>
          </cell>
          <cell r="H2596">
            <v>35.740099999999998</v>
          </cell>
          <cell r="I2596">
            <v>139.86240000000001</v>
          </cell>
          <cell r="J2596" t="str">
            <v>---</v>
          </cell>
          <cell r="K2596" t="str">
            <v>-</v>
          </cell>
          <cell r="L2596">
            <v>0</v>
          </cell>
          <cell r="M2596">
            <v>0</v>
          </cell>
          <cell r="N2596">
            <v>0</v>
          </cell>
          <cell r="O2596">
            <v>0</v>
          </cell>
          <cell r="P2596">
            <v>0</v>
          </cell>
          <cell r="Q2596">
            <v>0</v>
          </cell>
          <cell r="R2596">
            <v>0</v>
          </cell>
          <cell r="S2596" t="str">
            <v>D</v>
          </cell>
        </row>
        <row r="2597">
          <cell r="E2597">
            <v>2732</v>
          </cell>
          <cell r="F2597" t="str">
            <v>TKY025</v>
          </cell>
          <cell r="G2597" t="str">
            <v>TKY025</v>
          </cell>
          <cell r="H2597">
            <v>35.713799999999999</v>
          </cell>
          <cell r="I2597">
            <v>139.89709999999999</v>
          </cell>
          <cell r="J2597" t="str">
            <v>---</v>
          </cell>
          <cell r="K2597" t="str">
            <v>-</v>
          </cell>
          <cell r="L2597">
            <v>0</v>
          </cell>
          <cell r="M2597">
            <v>0</v>
          </cell>
          <cell r="N2597">
            <v>0</v>
          </cell>
          <cell r="O2597">
            <v>0</v>
          </cell>
          <cell r="P2597">
            <v>0</v>
          </cell>
          <cell r="Q2597">
            <v>0</v>
          </cell>
          <cell r="R2597">
            <v>0</v>
          </cell>
          <cell r="S2597" t="str">
            <v>D</v>
          </cell>
        </row>
        <row r="2598">
          <cell r="E2598">
            <v>2733</v>
          </cell>
          <cell r="F2598" t="str">
            <v>TKY026</v>
          </cell>
          <cell r="G2598" t="str">
            <v>TKY026</v>
          </cell>
          <cell r="H2598">
            <v>35.670400000000001</v>
          </cell>
          <cell r="I2598">
            <v>139.86349999999999</v>
          </cell>
          <cell r="J2598" t="str">
            <v>---</v>
          </cell>
          <cell r="K2598" t="str">
            <v>-</v>
          </cell>
          <cell r="L2598">
            <v>0</v>
          </cell>
          <cell r="M2598">
            <v>0</v>
          </cell>
          <cell r="N2598">
            <v>0</v>
          </cell>
          <cell r="O2598">
            <v>0</v>
          </cell>
          <cell r="P2598">
            <v>0</v>
          </cell>
          <cell r="Q2598">
            <v>0</v>
          </cell>
          <cell r="R2598">
            <v>0</v>
          </cell>
          <cell r="S2598" t="str">
            <v>D</v>
          </cell>
        </row>
        <row r="2599">
          <cell r="E2599">
            <v>2734</v>
          </cell>
          <cell r="F2599" t="str">
            <v>TKY027</v>
          </cell>
          <cell r="G2599" t="str">
            <v>TKY027</v>
          </cell>
          <cell r="H2599">
            <v>35.692599999999999</v>
          </cell>
          <cell r="I2599">
            <v>139.8912</v>
          </cell>
          <cell r="J2599" t="str">
            <v>---</v>
          </cell>
          <cell r="K2599" t="str">
            <v>-</v>
          </cell>
          <cell r="L2599">
            <v>0</v>
          </cell>
          <cell r="M2599">
            <v>0</v>
          </cell>
          <cell r="N2599">
            <v>0</v>
          </cell>
          <cell r="O2599">
            <v>0</v>
          </cell>
          <cell r="P2599">
            <v>0</v>
          </cell>
          <cell r="Q2599">
            <v>0</v>
          </cell>
          <cell r="R2599">
            <v>0</v>
          </cell>
          <cell r="S2599" t="str">
            <v>D</v>
          </cell>
        </row>
        <row r="2600">
          <cell r="E2600">
            <v>2735</v>
          </cell>
          <cell r="F2600" t="str">
            <v>TKY028</v>
          </cell>
          <cell r="G2600" t="str">
            <v>TKY028</v>
          </cell>
          <cell r="H2600">
            <v>35.668500000000002</v>
          </cell>
          <cell r="I2600">
            <v>139.7893</v>
          </cell>
          <cell r="J2600" t="str">
            <v>---</v>
          </cell>
          <cell r="K2600" t="str">
            <v>-</v>
          </cell>
          <cell r="L2600">
            <v>0</v>
          </cell>
          <cell r="M2600">
            <v>0</v>
          </cell>
          <cell r="N2600">
            <v>0</v>
          </cell>
          <cell r="O2600">
            <v>0</v>
          </cell>
          <cell r="P2600">
            <v>0</v>
          </cell>
          <cell r="Q2600">
            <v>0</v>
          </cell>
          <cell r="R2600">
            <v>0</v>
          </cell>
          <cell r="S2600" t="str">
            <v>C</v>
          </cell>
        </row>
        <row r="2601">
          <cell r="E2601">
            <v>2736</v>
          </cell>
          <cell r="F2601" t="str">
            <v>TKYH11</v>
          </cell>
          <cell r="G2601" t="str">
            <v>TKYH11</v>
          </cell>
          <cell r="H2601">
            <v>35.6081</v>
          </cell>
          <cell r="I2601">
            <v>139.81569999999999</v>
          </cell>
          <cell r="J2601" t="str">
            <v>---</v>
          </cell>
          <cell r="K2601" t="str">
            <v>-</v>
          </cell>
          <cell r="L2601">
            <v>0</v>
          </cell>
          <cell r="M2601">
            <v>0</v>
          </cell>
          <cell r="N2601">
            <v>0</v>
          </cell>
          <cell r="O2601">
            <v>0</v>
          </cell>
          <cell r="P2601">
            <v>0</v>
          </cell>
          <cell r="Q2601">
            <v>0</v>
          </cell>
          <cell r="R2601">
            <v>0</v>
          </cell>
          <cell r="S2601" t="str">
            <v>D</v>
          </cell>
        </row>
        <row r="2602">
          <cell r="E2602">
            <v>2737</v>
          </cell>
          <cell r="F2602" t="str">
            <v>TKYH12</v>
          </cell>
          <cell r="G2602" t="str">
            <v>TKYH12</v>
          </cell>
          <cell r="H2602">
            <v>35.666899999999998</v>
          </cell>
          <cell r="I2602">
            <v>139.26820000000001</v>
          </cell>
          <cell r="J2602" t="str">
            <v>---</v>
          </cell>
          <cell r="K2602" t="str">
            <v>-</v>
          </cell>
          <cell r="L2602">
            <v>0</v>
          </cell>
          <cell r="M2602">
            <v>0</v>
          </cell>
          <cell r="N2602">
            <v>0</v>
          </cell>
          <cell r="O2602">
            <v>0</v>
          </cell>
          <cell r="P2602">
            <v>0</v>
          </cell>
          <cell r="Q2602">
            <v>0</v>
          </cell>
          <cell r="R2602">
            <v>0</v>
          </cell>
          <cell r="S2602" t="str">
            <v>D</v>
          </cell>
        </row>
        <row r="2603">
          <cell r="E2603">
            <v>2738</v>
          </cell>
          <cell r="F2603" t="str">
            <v>TKYH13</v>
          </cell>
          <cell r="G2603" t="str">
            <v>TKYH13</v>
          </cell>
          <cell r="H2603">
            <v>35.698399999999999</v>
          </cell>
          <cell r="I2603">
            <v>139.13059999999999</v>
          </cell>
          <cell r="J2603" t="str">
            <v>---</v>
          </cell>
          <cell r="K2603" t="str">
            <v>-</v>
          </cell>
          <cell r="L2603">
            <v>0</v>
          </cell>
          <cell r="M2603">
            <v>0</v>
          </cell>
          <cell r="N2603">
            <v>0</v>
          </cell>
          <cell r="O2603">
            <v>0</v>
          </cell>
          <cell r="P2603">
            <v>0</v>
          </cell>
          <cell r="Q2603">
            <v>0</v>
          </cell>
          <cell r="R2603">
            <v>0</v>
          </cell>
          <cell r="S2603" t="str">
            <v>B</v>
          </cell>
        </row>
        <row r="2604">
          <cell r="E2604">
            <v>2739</v>
          </cell>
          <cell r="F2604" t="str">
            <v>TYM002</v>
          </cell>
          <cell r="G2604" t="str">
            <v>TYM002</v>
          </cell>
          <cell r="H2604">
            <v>36.866</v>
          </cell>
          <cell r="I2604">
            <v>136.97470000000001</v>
          </cell>
          <cell r="J2604" t="str">
            <v>--E</v>
          </cell>
          <cell r="K2604" t="str">
            <v>E</v>
          </cell>
          <cell r="L2604">
            <v>0</v>
          </cell>
          <cell r="M2604">
            <v>0</v>
          </cell>
          <cell r="N2604">
            <v>0</v>
          </cell>
          <cell r="O2604">
            <v>0</v>
          </cell>
          <cell r="P2604">
            <v>0</v>
          </cell>
          <cell r="Q2604">
            <v>0</v>
          </cell>
          <cell r="R2604">
            <v>0</v>
          </cell>
          <cell r="S2604" t="str">
            <v>E</v>
          </cell>
        </row>
        <row r="2605">
          <cell r="E2605">
            <v>2740</v>
          </cell>
          <cell r="F2605" t="str">
            <v>TYM003</v>
          </cell>
          <cell r="G2605" t="str">
            <v>TYM003</v>
          </cell>
          <cell r="H2605">
            <v>36.816299999999998</v>
          </cell>
          <cell r="I2605">
            <v>137.41919999999999</v>
          </cell>
          <cell r="J2605" t="str">
            <v>---</v>
          </cell>
          <cell r="K2605" t="str">
            <v>-</v>
          </cell>
          <cell r="L2605">
            <v>0</v>
          </cell>
          <cell r="M2605">
            <v>0</v>
          </cell>
          <cell r="N2605">
            <v>0</v>
          </cell>
          <cell r="O2605">
            <v>0</v>
          </cell>
          <cell r="P2605">
            <v>0</v>
          </cell>
          <cell r="Q2605">
            <v>0</v>
          </cell>
          <cell r="R2605">
            <v>0</v>
          </cell>
          <cell r="S2605" t="str">
            <v>C</v>
          </cell>
        </row>
        <row r="2606">
          <cell r="E2606">
            <v>2741</v>
          </cell>
          <cell r="F2606" t="str">
            <v>TYM004</v>
          </cell>
          <cell r="G2606" t="str">
            <v>TYM004</v>
          </cell>
          <cell r="H2606">
            <v>36.862400000000001</v>
          </cell>
          <cell r="I2606">
            <v>137.5274</v>
          </cell>
          <cell r="J2606" t="str">
            <v>---</v>
          </cell>
          <cell r="K2606" t="str">
            <v>-</v>
          </cell>
          <cell r="L2606">
            <v>0</v>
          </cell>
          <cell r="M2606">
            <v>0</v>
          </cell>
          <cell r="N2606">
            <v>0</v>
          </cell>
          <cell r="O2606">
            <v>0</v>
          </cell>
          <cell r="P2606">
            <v>0</v>
          </cell>
          <cell r="Q2606">
            <v>0</v>
          </cell>
          <cell r="R2606">
            <v>0</v>
          </cell>
          <cell r="S2606" t="str">
            <v>C</v>
          </cell>
        </row>
        <row r="2607">
          <cell r="E2607">
            <v>2742</v>
          </cell>
          <cell r="F2607" t="str">
            <v>TYM005</v>
          </cell>
          <cell r="G2607" t="str">
            <v>TYM005</v>
          </cell>
          <cell r="H2607">
            <v>36.782400000000003</v>
          </cell>
          <cell r="I2607">
            <v>137.08029999999999</v>
          </cell>
          <cell r="J2607" t="str">
            <v>--CD</v>
          </cell>
          <cell r="K2607" t="str">
            <v>CD</v>
          </cell>
          <cell r="L2607">
            <v>0</v>
          </cell>
          <cell r="M2607">
            <v>0</v>
          </cell>
          <cell r="N2607">
            <v>0</v>
          </cell>
          <cell r="O2607">
            <v>0</v>
          </cell>
          <cell r="P2607">
            <v>0</v>
          </cell>
          <cell r="Q2607">
            <v>0</v>
          </cell>
          <cell r="R2607">
            <v>0</v>
          </cell>
          <cell r="S2607" t="str">
            <v>D</v>
          </cell>
        </row>
        <row r="2608">
          <cell r="E2608">
            <v>2743</v>
          </cell>
          <cell r="F2608" t="str">
            <v>TYM006</v>
          </cell>
          <cell r="G2608" t="str">
            <v>TYM006</v>
          </cell>
          <cell r="H2608">
            <v>36.671599999999998</v>
          </cell>
          <cell r="I2608">
            <v>136.89699999999999</v>
          </cell>
          <cell r="J2608" t="str">
            <v>---</v>
          </cell>
          <cell r="K2608" t="str">
            <v>-</v>
          </cell>
          <cell r="L2608">
            <v>0</v>
          </cell>
          <cell r="M2608">
            <v>0</v>
          </cell>
          <cell r="N2608">
            <v>0</v>
          </cell>
          <cell r="O2608">
            <v>0</v>
          </cell>
          <cell r="P2608">
            <v>0</v>
          </cell>
          <cell r="Q2608">
            <v>0</v>
          </cell>
          <cell r="R2608">
            <v>0</v>
          </cell>
          <cell r="S2608" t="str">
            <v>D</v>
          </cell>
        </row>
        <row r="2609">
          <cell r="E2609">
            <v>2744</v>
          </cell>
          <cell r="F2609" t="str">
            <v>TYM007</v>
          </cell>
          <cell r="G2609" t="str">
            <v>TYM007</v>
          </cell>
          <cell r="H2609">
            <v>36.668599999999998</v>
          </cell>
          <cell r="I2609">
            <v>137.2114</v>
          </cell>
          <cell r="J2609" t="str">
            <v>---</v>
          </cell>
          <cell r="K2609" t="str">
            <v>-</v>
          </cell>
          <cell r="L2609">
            <v>0</v>
          </cell>
          <cell r="M2609">
            <v>0</v>
          </cell>
          <cell r="N2609">
            <v>0</v>
          </cell>
          <cell r="O2609">
            <v>0</v>
          </cell>
          <cell r="P2609">
            <v>0</v>
          </cell>
          <cell r="Q2609">
            <v>0</v>
          </cell>
          <cell r="R2609">
            <v>0</v>
          </cell>
          <cell r="S2609" t="str">
            <v>D</v>
          </cell>
        </row>
        <row r="2610">
          <cell r="E2610">
            <v>2745</v>
          </cell>
          <cell r="F2610" t="str">
            <v>TYM008</v>
          </cell>
          <cell r="G2610" t="str">
            <v>TYM008</v>
          </cell>
          <cell r="H2610">
            <v>36.608600000000003</v>
          </cell>
          <cell r="I2610">
            <v>137.28309999999999</v>
          </cell>
          <cell r="J2610" t="str">
            <v>---</v>
          </cell>
          <cell r="K2610" t="str">
            <v>-</v>
          </cell>
          <cell r="L2610">
            <v>0</v>
          </cell>
          <cell r="M2610">
            <v>0</v>
          </cell>
          <cell r="N2610">
            <v>0</v>
          </cell>
          <cell r="O2610">
            <v>0</v>
          </cell>
          <cell r="P2610">
            <v>0</v>
          </cell>
          <cell r="Q2610">
            <v>0</v>
          </cell>
          <cell r="R2610">
            <v>0</v>
          </cell>
          <cell r="S2610" t="str">
            <v>C</v>
          </cell>
        </row>
        <row r="2611">
          <cell r="E2611">
            <v>2746</v>
          </cell>
          <cell r="F2611" t="str">
            <v>TYM009</v>
          </cell>
          <cell r="G2611" t="str">
            <v>TYM009</v>
          </cell>
          <cell r="H2611">
            <v>36.586399999999998</v>
          </cell>
          <cell r="I2611">
            <v>137.14060000000001</v>
          </cell>
          <cell r="J2611" t="str">
            <v>--A</v>
          </cell>
          <cell r="K2611" t="str">
            <v>A</v>
          </cell>
          <cell r="L2611">
            <v>0</v>
          </cell>
          <cell r="M2611">
            <v>0</v>
          </cell>
          <cell r="N2611">
            <v>0</v>
          </cell>
          <cell r="O2611">
            <v>0</v>
          </cell>
          <cell r="P2611">
            <v>0</v>
          </cell>
          <cell r="Q2611">
            <v>0</v>
          </cell>
          <cell r="R2611">
            <v>0</v>
          </cell>
          <cell r="S2611" t="str">
            <v>C</v>
          </cell>
        </row>
        <row r="2612">
          <cell r="E2612">
            <v>2747</v>
          </cell>
          <cell r="F2612" t="str">
            <v>TYM010</v>
          </cell>
          <cell r="G2612" t="str">
            <v>TYM010</v>
          </cell>
          <cell r="H2612">
            <v>36.56</v>
          </cell>
          <cell r="I2612">
            <v>136.88720000000001</v>
          </cell>
          <cell r="J2612" t="str">
            <v>---</v>
          </cell>
          <cell r="K2612" t="str">
            <v>-</v>
          </cell>
          <cell r="L2612">
            <v>0</v>
          </cell>
          <cell r="M2612">
            <v>0</v>
          </cell>
          <cell r="N2612">
            <v>0</v>
          </cell>
          <cell r="O2612">
            <v>0</v>
          </cell>
          <cell r="P2612">
            <v>0</v>
          </cell>
          <cell r="Q2612">
            <v>0</v>
          </cell>
          <cell r="R2612">
            <v>0</v>
          </cell>
          <cell r="S2612" t="str">
            <v>C</v>
          </cell>
        </row>
        <row r="2613">
          <cell r="E2613">
            <v>2748</v>
          </cell>
          <cell r="F2613" t="str">
            <v>TYM011</v>
          </cell>
          <cell r="G2613" t="str">
            <v>TYM011</v>
          </cell>
          <cell r="H2613">
            <v>36.578099999999999</v>
          </cell>
          <cell r="I2613">
            <v>137.38499999999999</v>
          </cell>
          <cell r="J2613" t="str">
            <v>---</v>
          </cell>
          <cell r="K2613" t="str">
            <v>-</v>
          </cell>
          <cell r="L2613">
            <v>0</v>
          </cell>
          <cell r="M2613">
            <v>0</v>
          </cell>
          <cell r="N2613">
            <v>0</v>
          </cell>
          <cell r="O2613">
            <v>0</v>
          </cell>
          <cell r="P2613">
            <v>0</v>
          </cell>
          <cell r="Q2613">
            <v>0</v>
          </cell>
          <cell r="R2613">
            <v>0</v>
          </cell>
          <cell r="S2613" t="str">
            <v>C</v>
          </cell>
        </row>
        <row r="2614">
          <cell r="E2614">
            <v>2749</v>
          </cell>
          <cell r="F2614" t="str">
            <v>TYM012</v>
          </cell>
          <cell r="G2614" t="str">
            <v>TYM012</v>
          </cell>
          <cell r="H2614">
            <v>36.441099999999999</v>
          </cell>
          <cell r="I2614">
            <v>137.03530000000001</v>
          </cell>
          <cell r="J2614" t="str">
            <v>---</v>
          </cell>
          <cell r="K2614" t="str">
            <v>-</v>
          </cell>
          <cell r="L2614">
            <v>0</v>
          </cell>
          <cell r="M2614">
            <v>0</v>
          </cell>
          <cell r="N2614">
            <v>0</v>
          </cell>
          <cell r="O2614">
            <v>0</v>
          </cell>
          <cell r="P2614">
            <v>0</v>
          </cell>
          <cell r="Q2614">
            <v>0</v>
          </cell>
          <cell r="R2614">
            <v>0</v>
          </cell>
          <cell r="S2614" t="str">
            <v>C</v>
          </cell>
        </row>
        <row r="2615">
          <cell r="E2615">
            <v>2750</v>
          </cell>
          <cell r="F2615" t="str">
            <v>TYMH01</v>
          </cell>
          <cell r="G2615" t="str">
            <v>TYMH01</v>
          </cell>
          <cell r="H2615">
            <v>36.883600000000001</v>
          </cell>
          <cell r="I2615">
            <v>136.9306</v>
          </cell>
          <cell r="J2615" t="str">
            <v>---</v>
          </cell>
          <cell r="K2615" t="str">
            <v>-</v>
          </cell>
          <cell r="L2615">
            <v>0</v>
          </cell>
          <cell r="M2615">
            <v>0</v>
          </cell>
          <cell r="N2615">
            <v>0</v>
          </cell>
          <cell r="O2615">
            <v>0</v>
          </cell>
          <cell r="P2615">
            <v>0</v>
          </cell>
          <cell r="Q2615">
            <v>0</v>
          </cell>
          <cell r="R2615">
            <v>0</v>
          </cell>
          <cell r="S2615" t="str">
            <v>C</v>
          </cell>
        </row>
        <row r="2616">
          <cell r="E2616">
            <v>2751</v>
          </cell>
          <cell r="F2616" t="str">
            <v>TYMH04</v>
          </cell>
          <cell r="G2616" t="str">
            <v>TYMH04</v>
          </cell>
          <cell r="H2616">
            <v>36.7883</v>
          </cell>
          <cell r="I2616">
            <v>137.47190000000001</v>
          </cell>
          <cell r="J2616" t="str">
            <v>---</v>
          </cell>
          <cell r="K2616" t="str">
            <v>-</v>
          </cell>
          <cell r="L2616">
            <v>0</v>
          </cell>
          <cell r="M2616">
            <v>0</v>
          </cell>
          <cell r="N2616">
            <v>0</v>
          </cell>
          <cell r="O2616">
            <v>0</v>
          </cell>
          <cell r="P2616">
            <v>0</v>
          </cell>
          <cell r="Q2616">
            <v>0</v>
          </cell>
          <cell r="R2616">
            <v>0</v>
          </cell>
          <cell r="S2616" t="str">
            <v>C</v>
          </cell>
        </row>
        <row r="2617">
          <cell r="E2617">
            <v>2752</v>
          </cell>
          <cell r="F2617" t="str">
            <v>TYMH05</v>
          </cell>
          <cell r="G2617" t="str">
            <v>TYMH05</v>
          </cell>
          <cell r="H2617">
            <v>36.570599999999999</v>
          </cell>
          <cell r="I2617">
            <v>136.9614</v>
          </cell>
          <cell r="J2617" t="str">
            <v>---</v>
          </cell>
          <cell r="K2617" t="str">
            <v>-</v>
          </cell>
          <cell r="L2617">
            <v>0</v>
          </cell>
          <cell r="M2617">
            <v>0</v>
          </cell>
          <cell r="N2617">
            <v>0</v>
          </cell>
          <cell r="O2617">
            <v>0</v>
          </cell>
          <cell r="P2617">
            <v>0</v>
          </cell>
          <cell r="Q2617">
            <v>0</v>
          </cell>
          <cell r="R2617">
            <v>0</v>
          </cell>
          <cell r="S2617" t="str">
            <v>C</v>
          </cell>
        </row>
        <row r="2618">
          <cell r="E2618">
            <v>2753</v>
          </cell>
          <cell r="F2618" t="str">
            <v>TYMH06</v>
          </cell>
          <cell r="G2618" t="str">
            <v>TYMH06</v>
          </cell>
          <cell r="H2618">
            <v>36.568100000000001</v>
          </cell>
          <cell r="I2618">
            <v>137.16249999999999</v>
          </cell>
          <cell r="J2618" t="str">
            <v>---</v>
          </cell>
          <cell r="K2618" t="str">
            <v>-</v>
          </cell>
          <cell r="L2618">
            <v>0</v>
          </cell>
          <cell r="M2618">
            <v>0</v>
          </cell>
          <cell r="N2618">
            <v>0</v>
          </cell>
          <cell r="O2618">
            <v>0</v>
          </cell>
          <cell r="P2618">
            <v>0</v>
          </cell>
          <cell r="Q2618">
            <v>0</v>
          </cell>
          <cell r="R2618">
            <v>0</v>
          </cell>
          <cell r="S2618" t="str">
            <v>C</v>
          </cell>
        </row>
        <row r="2619">
          <cell r="E2619">
            <v>2754</v>
          </cell>
          <cell r="F2619" t="str">
            <v>TYMH07</v>
          </cell>
          <cell r="G2619" t="str">
            <v>TYMH07</v>
          </cell>
          <cell r="H2619">
            <v>36.4375</v>
          </cell>
          <cell r="I2619">
            <v>137.04220000000001</v>
          </cell>
          <cell r="J2619" t="str">
            <v>---</v>
          </cell>
          <cell r="K2619" t="str">
            <v>-</v>
          </cell>
          <cell r="L2619">
            <v>0</v>
          </cell>
          <cell r="M2619">
            <v>0</v>
          </cell>
          <cell r="N2619">
            <v>0</v>
          </cell>
          <cell r="O2619">
            <v>0</v>
          </cell>
          <cell r="P2619">
            <v>0</v>
          </cell>
          <cell r="Q2619">
            <v>0</v>
          </cell>
          <cell r="R2619">
            <v>0</v>
          </cell>
          <cell r="S2619" t="str">
            <v>C</v>
          </cell>
        </row>
        <row r="2620">
          <cell r="E2620">
            <v>2755</v>
          </cell>
          <cell r="F2620" t="str">
            <v>YMN001</v>
          </cell>
          <cell r="G2620" t="str">
            <v>YMN001</v>
          </cell>
          <cell r="H2620">
            <v>35.789499999999997</v>
          </cell>
          <cell r="I2620">
            <v>138.91980000000001</v>
          </cell>
          <cell r="J2620" t="str">
            <v>--B</v>
          </cell>
          <cell r="K2620" t="str">
            <v>B</v>
          </cell>
          <cell r="L2620">
            <v>0</v>
          </cell>
          <cell r="M2620">
            <v>0</v>
          </cell>
          <cell r="N2620">
            <v>0</v>
          </cell>
          <cell r="O2620">
            <v>0</v>
          </cell>
          <cell r="P2620">
            <v>0</v>
          </cell>
          <cell r="Q2620">
            <v>0</v>
          </cell>
          <cell r="R2620">
            <v>0</v>
          </cell>
          <cell r="S2620" t="str">
            <v>B</v>
          </cell>
        </row>
        <row r="2621">
          <cell r="E2621">
            <v>2756</v>
          </cell>
          <cell r="F2621" t="str">
            <v>YMN002</v>
          </cell>
          <cell r="G2621" t="str">
            <v>YMN002</v>
          </cell>
          <cell r="H2621">
            <v>35.613199999999999</v>
          </cell>
          <cell r="I2621">
            <v>138.947</v>
          </cell>
          <cell r="J2621" t="str">
            <v>--CD</v>
          </cell>
          <cell r="K2621" t="str">
            <v>CD</v>
          </cell>
          <cell r="L2621">
            <v>0</v>
          </cell>
          <cell r="M2621">
            <v>0</v>
          </cell>
          <cell r="N2621">
            <v>0</v>
          </cell>
          <cell r="O2621">
            <v>0</v>
          </cell>
          <cell r="P2621">
            <v>0</v>
          </cell>
          <cell r="Q2621">
            <v>0</v>
          </cell>
          <cell r="R2621">
            <v>0</v>
          </cell>
          <cell r="S2621" t="str">
            <v>D</v>
          </cell>
        </row>
        <row r="2622">
          <cell r="E2622">
            <v>2757</v>
          </cell>
          <cell r="F2622" t="str">
            <v>YMN003</v>
          </cell>
          <cell r="G2622" t="str">
            <v>YMN003</v>
          </cell>
          <cell r="H2622">
            <v>35.464799999999997</v>
          </cell>
          <cell r="I2622">
            <v>138.81299999999999</v>
          </cell>
          <cell r="J2622" t="str">
            <v>--CD</v>
          </cell>
          <cell r="K2622" t="str">
            <v>CD</v>
          </cell>
          <cell r="L2622">
            <v>0</v>
          </cell>
          <cell r="M2622">
            <v>0</v>
          </cell>
          <cell r="N2622">
            <v>0</v>
          </cell>
          <cell r="O2622">
            <v>0</v>
          </cell>
          <cell r="P2622">
            <v>0</v>
          </cell>
          <cell r="Q2622">
            <v>0</v>
          </cell>
          <cell r="R2622">
            <v>0</v>
          </cell>
          <cell r="S2622" t="str">
            <v>C</v>
          </cell>
        </row>
        <row r="2623">
          <cell r="E2623">
            <v>2758</v>
          </cell>
          <cell r="F2623" t="str">
            <v>YMN004</v>
          </cell>
          <cell r="G2623" t="str">
            <v>YMN004</v>
          </cell>
          <cell r="H2623">
            <v>35.701999999999998</v>
          </cell>
          <cell r="I2623">
            <v>138.72659999999999</v>
          </cell>
          <cell r="J2623" t="str">
            <v>--A</v>
          </cell>
          <cell r="K2623" t="str">
            <v>A</v>
          </cell>
          <cell r="L2623">
            <v>0</v>
          </cell>
          <cell r="M2623">
            <v>0</v>
          </cell>
          <cell r="N2623">
            <v>0</v>
          </cell>
          <cell r="O2623">
            <v>0</v>
          </cell>
          <cell r="P2623">
            <v>0</v>
          </cell>
          <cell r="Q2623">
            <v>0</v>
          </cell>
          <cell r="R2623">
            <v>0</v>
          </cell>
          <cell r="S2623" t="str">
            <v>C</v>
          </cell>
        </row>
        <row r="2624">
          <cell r="E2624">
            <v>2759</v>
          </cell>
          <cell r="F2624" t="str">
            <v>YMN005</v>
          </cell>
          <cell r="G2624" t="str">
            <v>YMN005</v>
          </cell>
          <cell r="H2624">
            <v>35.654800000000002</v>
          </cell>
          <cell r="I2624">
            <v>138.5677</v>
          </cell>
          <cell r="J2624" t="str">
            <v>--CD</v>
          </cell>
          <cell r="K2624" t="str">
            <v>CD</v>
          </cell>
          <cell r="L2624">
            <v>0</v>
          </cell>
          <cell r="M2624">
            <v>0</v>
          </cell>
          <cell r="N2624">
            <v>0</v>
          </cell>
          <cell r="O2624">
            <v>0</v>
          </cell>
          <cell r="P2624">
            <v>0</v>
          </cell>
          <cell r="Q2624">
            <v>0</v>
          </cell>
          <cell r="R2624">
            <v>0</v>
          </cell>
          <cell r="S2624" t="str">
            <v>D</v>
          </cell>
        </row>
        <row r="2625">
          <cell r="E2625">
            <v>2760</v>
          </cell>
          <cell r="F2625" t="str">
            <v>YMN006</v>
          </cell>
          <cell r="G2625" t="str">
            <v>YMN006</v>
          </cell>
          <cell r="H2625">
            <v>35.468400000000003</v>
          </cell>
          <cell r="I2625">
            <v>138.6069</v>
          </cell>
          <cell r="J2625" t="str">
            <v>--A</v>
          </cell>
          <cell r="K2625" t="str">
            <v>A</v>
          </cell>
          <cell r="L2625">
            <v>0</v>
          </cell>
          <cell r="M2625">
            <v>0</v>
          </cell>
          <cell r="N2625">
            <v>0</v>
          </cell>
          <cell r="O2625">
            <v>0</v>
          </cell>
          <cell r="P2625">
            <v>0</v>
          </cell>
          <cell r="Q2625">
            <v>0</v>
          </cell>
          <cell r="R2625">
            <v>0</v>
          </cell>
          <cell r="S2625" t="str">
            <v>C</v>
          </cell>
        </row>
        <row r="2626">
          <cell r="E2626">
            <v>2761</v>
          </cell>
          <cell r="F2626" t="str">
            <v>YMN007</v>
          </cell>
          <cell r="G2626" t="str">
            <v>YMN007</v>
          </cell>
          <cell r="H2626">
            <v>35.2791</v>
          </cell>
          <cell r="I2626">
            <v>138.4649</v>
          </cell>
          <cell r="J2626" t="str">
            <v>--CD</v>
          </cell>
          <cell r="K2626" t="str">
            <v>CD</v>
          </cell>
          <cell r="L2626">
            <v>0</v>
          </cell>
          <cell r="M2626">
            <v>0</v>
          </cell>
          <cell r="N2626">
            <v>0</v>
          </cell>
          <cell r="O2626">
            <v>0</v>
          </cell>
          <cell r="P2626">
            <v>0</v>
          </cell>
          <cell r="Q2626">
            <v>0</v>
          </cell>
          <cell r="R2626">
            <v>0</v>
          </cell>
          <cell r="S2626" t="str">
            <v>C</v>
          </cell>
        </row>
        <row r="2627">
          <cell r="E2627">
            <v>2762</v>
          </cell>
          <cell r="F2627" t="str">
            <v>YMN008</v>
          </cell>
          <cell r="G2627" t="str">
            <v>YMN008</v>
          </cell>
          <cell r="H2627">
            <v>35.432000000000002</v>
          </cell>
          <cell r="I2627">
            <v>138.3321</v>
          </cell>
          <cell r="J2627" t="str">
            <v>--B</v>
          </cell>
          <cell r="K2627" t="str">
            <v>B</v>
          </cell>
          <cell r="L2627">
            <v>0</v>
          </cell>
          <cell r="M2627">
            <v>0</v>
          </cell>
          <cell r="N2627">
            <v>0</v>
          </cell>
          <cell r="O2627">
            <v>0</v>
          </cell>
          <cell r="P2627">
            <v>0</v>
          </cell>
          <cell r="Q2627">
            <v>0</v>
          </cell>
          <cell r="R2627">
            <v>0</v>
          </cell>
          <cell r="S2627" t="str">
            <v>C</v>
          </cell>
        </row>
        <row r="2628">
          <cell r="E2628">
            <v>2763</v>
          </cell>
          <cell r="F2628" t="str">
            <v>YMN009</v>
          </cell>
          <cell r="G2628" t="str">
            <v>YMN009</v>
          </cell>
          <cell r="H2628">
            <v>35.496499999999997</v>
          </cell>
          <cell r="I2628">
            <v>138.46270000000001</v>
          </cell>
          <cell r="J2628" t="str">
            <v>--B</v>
          </cell>
          <cell r="K2628" t="str">
            <v>B</v>
          </cell>
          <cell r="L2628">
            <v>0</v>
          </cell>
          <cell r="M2628">
            <v>0</v>
          </cell>
          <cell r="N2628">
            <v>0</v>
          </cell>
          <cell r="O2628">
            <v>0</v>
          </cell>
          <cell r="P2628">
            <v>0</v>
          </cell>
          <cell r="Q2628">
            <v>0</v>
          </cell>
          <cell r="R2628">
            <v>0</v>
          </cell>
          <cell r="S2628" t="str">
            <v>D</v>
          </cell>
        </row>
        <row r="2629">
          <cell r="E2629">
            <v>2764</v>
          </cell>
          <cell r="F2629" t="str">
            <v>YMN010</v>
          </cell>
          <cell r="G2629" t="str">
            <v>YMN010</v>
          </cell>
          <cell r="H2629">
            <v>35.791800000000002</v>
          </cell>
          <cell r="I2629">
            <v>138.40960000000001</v>
          </cell>
          <cell r="J2629" t="str">
            <v>--B</v>
          </cell>
          <cell r="K2629" t="str">
            <v>B</v>
          </cell>
          <cell r="L2629">
            <v>0</v>
          </cell>
          <cell r="M2629">
            <v>0</v>
          </cell>
          <cell r="N2629">
            <v>0</v>
          </cell>
          <cell r="O2629">
            <v>0</v>
          </cell>
          <cell r="P2629">
            <v>0</v>
          </cell>
          <cell r="Q2629">
            <v>0</v>
          </cell>
          <cell r="R2629">
            <v>0</v>
          </cell>
          <cell r="S2629" t="str">
            <v>C</v>
          </cell>
        </row>
        <row r="2630">
          <cell r="E2630">
            <v>2765</v>
          </cell>
          <cell r="F2630" t="str">
            <v>YMN011</v>
          </cell>
          <cell r="G2630" t="str">
            <v>YMN011</v>
          </cell>
          <cell r="H2630">
            <v>35.638199999999998</v>
          </cell>
          <cell r="I2630">
            <v>138.3835</v>
          </cell>
          <cell r="J2630" t="str">
            <v>--CD</v>
          </cell>
          <cell r="K2630" t="str">
            <v>CD</v>
          </cell>
          <cell r="L2630">
            <v>0</v>
          </cell>
          <cell r="M2630">
            <v>0</v>
          </cell>
          <cell r="N2630">
            <v>0</v>
          </cell>
          <cell r="O2630">
            <v>0</v>
          </cell>
          <cell r="P2630">
            <v>0</v>
          </cell>
          <cell r="Q2630">
            <v>0</v>
          </cell>
          <cell r="R2630">
            <v>0</v>
          </cell>
          <cell r="S2630" t="str">
            <v>D</v>
          </cell>
        </row>
        <row r="2631">
          <cell r="E2631">
            <v>2766</v>
          </cell>
          <cell r="F2631" t="str">
            <v>YMNH08</v>
          </cell>
          <cell r="G2631" t="str">
            <v>YMNH08</v>
          </cell>
          <cell r="H2631">
            <v>35.686300000000003</v>
          </cell>
          <cell r="I2631">
            <v>138.7371</v>
          </cell>
          <cell r="J2631" t="str">
            <v>---</v>
          </cell>
          <cell r="K2631" t="str">
            <v>-</v>
          </cell>
          <cell r="L2631">
            <v>0</v>
          </cell>
          <cell r="M2631">
            <v>0</v>
          </cell>
          <cell r="N2631">
            <v>0</v>
          </cell>
          <cell r="O2631">
            <v>0</v>
          </cell>
          <cell r="P2631">
            <v>0</v>
          </cell>
          <cell r="Q2631">
            <v>0</v>
          </cell>
          <cell r="R2631">
            <v>0</v>
          </cell>
          <cell r="S2631" t="str">
            <v>C</v>
          </cell>
        </row>
        <row r="2632">
          <cell r="E2632">
            <v>2767</v>
          </cell>
          <cell r="F2632" t="str">
            <v>YMNH09</v>
          </cell>
          <cell r="G2632" t="str">
            <v>YMNH09</v>
          </cell>
          <cell r="H2632">
            <v>35.429400000000001</v>
          </cell>
          <cell r="I2632">
            <v>138.3356</v>
          </cell>
          <cell r="J2632" t="str">
            <v>---</v>
          </cell>
          <cell r="K2632" t="str">
            <v>-</v>
          </cell>
          <cell r="L2632">
            <v>0</v>
          </cell>
          <cell r="M2632">
            <v>0</v>
          </cell>
          <cell r="N2632">
            <v>0</v>
          </cell>
          <cell r="O2632">
            <v>0</v>
          </cell>
          <cell r="P2632">
            <v>0</v>
          </cell>
          <cell r="Q2632">
            <v>0</v>
          </cell>
          <cell r="R2632">
            <v>0</v>
          </cell>
          <cell r="S2632" t="str">
            <v>B</v>
          </cell>
        </row>
        <row r="2633">
          <cell r="E2633">
            <v>2768</v>
          </cell>
          <cell r="F2633" t="str">
            <v>YMNH10</v>
          </cell>
          <cell r="G2633" t="str">
            <v>YMNH10</v>
          </cell>
          <cell r="H2633">
            <v>35.5319</v>
          </cell>
          <cell r="I2633">
            <v>138.31180000000001</v>
          </cell>
          <cell r="J2633" t="str">
            <v>---</v>
          </cell>
          <cell r="K2633" t="str">
            <v>-</v>
          </cell>
          <cell r="L2633">
            <v>0</v>
          </cell>
          <cell r="M2633">
            <v>0</v>
          </cell>
          <cell r="N2633">
            <v>0</v>
          </cell>
          <cell r="O2633">
            <v>0</v>
          </cell>
          <cell r="P2633">
            <v>0</v>
          </cell>
          <cell r="Q2633">
            <v>0</v>
          </cell>
          <cell r="R2633">
            <v>0</v>
          </cell>
          <cell r="S2633" t="str">
            <v>B</v>
          </cell>
        </row>
        <row r="2634">
          <cell r="E2634">
            <v>2769</v>
          </cell>
          <cell r="F2634" t="str">
            <v>YMNH11</v>
          </cell>
          <cell r="G2634" t="str">
            <v>YMNH11</v>
          </cell>
          <cell r="H2634">
            <v>35.621499999999997</v>
          </cell>
          <cell r="I2634">
            <v>138.98079999999999</v>
          </cell>
          <cell r="J2634" t="str">
            <v>---</v>
          </cell>
          <cell r="K2634" t="str">
            <v>-</v>
          </cell>
          <cell r="L2634">
            <v>0</v>
          </cell>
          <cell r="M2634">
            <v>0</v>
          </cell>
          <cell r="N2634">
            <v>0</v>
          </cell>
          <cell r="O2634">
            <v>0</v>
          </cell>
          <cell r="P2634">
            <v>0</v>
          </cell>
          <cell r="Q2634">
            <v>0</v>
          </cell>
          <cell r="R2634">
            <v>0</v>
          </cell>
          <cell r="S2634" t="str">
            <v>D</v>
          </cell>
        </row>
        <row r="2635">
          <cell r="E2635">
            <v>2770</v>
          </cell>
          <cell r="F2635" t="str">
            <v>YMNH12</v>
          </cell>
          <cell r="G2635" t="str">
            <v>YMNH12</v>
          </cell>
          <cell r="H2635">
            <v>35.559100000000001</v>
          </cell>
          <cell r="I2635">
            <v>138.4521</v>
          </cell>
          <cell r="J2635" t="str">
            <v>---</v>
          </cell>
          <cell r="K2635" t="str">
            <v>-</v>
          </cell>
          <cell r="L2635">
            <v>0</v>
          </cell>
          <cell r="M2635">
            <v>0</v>
          </cell>
          <cell r="N2635">
            <v>0</v>
          </cell>
          <cell r="O2635">
            <v>0</v>
          </cell>
          <cell r="P2635">
            <v>0</v>
          </cell>
          <cell r="Q2635">
            <v>0</v>
          </cell>
          <cell r="R2635">
            <v>0</v>
          </cell>
          <cell r="S2635" t="str">
            <v>C</v>
          </cell>
        </row>
        <row r="2636">
          <cell r="E2636">
            <v>2771</v>
          </cell>
          <cell r="F2636" t="str">
            <v>YMNH13</v>
          </cell>
          <cell r="G2636" t="str">
            <v>YMNH13</v>
          </cell>
          <cell r="H2636">
            <v>35.3476</v>
          </cell>
          <cell r="I2636">
            <v>138.42339999999999</v>
          </cell>
          <cell r="J2636" t="str">
            <v>---</v>
          </cell>
          <cell r="K2636" t="str">
            <v>-</v>
          </cell>
          <cell r="L2636">
            <v>0</v>
          </cell>
          <cell r="M2636">
            <v>0</v>
          </cell>
          <cell r="N2636">
            <v>0</v>
          </cell>
          <cell r="O2636">
            <v>0</v>
          </cell>
          <cell r="P2636">
            <v>0</v>
          </cell>
          <cell r="Q2636">
            <v>0</v>
          </cell>
          <cell r="R2636">
            <v>0</v>
          </cell>
          <cell r="S2636" t="str">
            <v>B</v>
          </cell>
        </row>
        <row r="2637">
          <cell r="E2637">
            <v>2772</v>
          </cell>
          <cell r="F2637" t="str">
            <v>YMNH14</v>
          </cell>
          <cell r="G2637" t="str">
            <v>YMNH14</v>
          </cell>
          <cell r="H2637">
            <v>35.508200000000002</v>
          </cell>
          <cell r="I2637">
            <v>138.97069999999999</v>
          </cell>
          <cell r="J2637" t="str">
            <v>---</v>
          </cell>
          <cell r="K2637" t="str">
            <v>-</v>
          </cell>
          <cell r="L2637">
            <v>0</v>
          </cell>
          <cell r="M2637">
            <v>0</v>
          </cell>
          <cell r="N2637">
            <v>0</v>
          </cell>
          <cell r="O2637">
            <v>0</v>
          </cell>
          <cell r="P2637">
            <v>0</v>
          </cell>
          <cell r="Q2637">
            <v>0</v>
          </cell>
          <cell r="R2637">
            <v>0</v>
          </cell>
          <cell r="S2637" t="str">
            <v>D</v>
          </cell>
        </row>
        <row r="2638">
          <cell r="E2638">
            <v>2773</v>
          </cell>
          <cell r="F2638" t="str">
            <v>YMNH15</v>
          </cell>
          <cell r="G2638" t="str">
            <v>YMNH15</v>
          </cell>
          <cell r="H2638">
            <v>35.5291</v>
          </cell>
          <cell r="I2638">
            <v>138.60759999999999</v>
          </cell>
          <cell r="J2638" t="str">
            <v>---</v>
          </cell>
          <cell r="K2638" t="str">
            <v>-</v>
          </cell>
          <cell r="L2638">
            <v>0</v>
          </cell>
          <cell r="M2638">
            <v>0</v>
          </cell>
          <cell r="N2638">
            <v>0</v>
          </cell>
          <cell r="O2638">
            <v>0</v>
          </cell>
          <cell r="P2638">
            <v>0</v>
          </cell>
          <cell r="Q2638">
            <v>0</v>
          </cell>
          <cell r="R2638">
            <v>0</v>
          </cell>
          <cell r="S2638" t="str">
            <v>C</v>
          </cell>
        </row>
        <row r="2639">
          <cell r="E2639">
            <v>2774</v>
          </cell>
          <cell r="F2639" t="str">
            <v>YMNH16</v>
          </cell>
          <cell r="G2639" t="str">
            <v>YMNH16</v>
          </cell>
          <cell r="H2639">
            <v>35.738900000000001</v>
          </cell>
          <cell r="I2639">
            <v>138.5684</v>
          </cell>
          <cell r="J2639" t="str">
            <v>---</v>
          </cell>
          <cell r="K2639" t="str">
            <v>-</v>
          </cell>
          <cell r="L2639">
            <v>0</v>
          </cell>
          <cell r="M2639">
            <v>0</v>
          </cell>
          <cell r="N2639">
            <v>0</v>
          </cell>
          <cell r="O2639">
            <v>0</v>
          </cell>
          <cell r="P2639">
            <v>0</v>
          </cell>
          <cell r="Q2639">
            <v>0</v>
          </cell>
          <cell r="R2639">
            <v>0</v>
          </cell>
          <cell r="S2639" t="str">
            <v>C</v>
          </cell>
        </row>
        <row r="2640">
          <cell r="E2640">
            <v>2775</v>
          </cell>
          <cell r="F2640" t="str">
            <v>YMT001</v>
          </cell>
          <cell r="G2640" t="str">
            <v>YMT001</v>
          </cell>
          <cell r="H2640">
            <v>38.914000000000001</v>
          </cell>
          <cell r="I2640">
            <v>139.81270000000001</v>
          </cell>
          <cell r="J2640" t="str">
            <v>--CD</v>
          </cell>
          <cell r="K2640" t="str">
            <v>CD</v>
          </cell>
          <cell r="L2640">
            <v>0</v>
          </cell>
          <cell r="M2640">
            <v>0</v>
          </cell>
          <cell r="N2640">
            <v>0</v>
          </cell>
          <cell r="O2640">
            <v>0</v>
          </cell>
          <cell r="P2640">
            <v>0</v>
          </cell>
          <cell r="Q2640">
            <v>0</v>
          </cell>
          <cell r="R2640">
            <v>0</v>
          </cell>
          <cell r="S2640" t="str">
            <v>E</v>
          </cell>
        </row>
        <row r="2641">
          <cell r="E2641">
            <v>2776</v>
          </cell>
          <cell r="F2641" t="str">
            <v>YMT002</v>
          </cell>
          <cell r="G2641" t="str">
            <v>YMT002</v>
          </cell>
          <cell r="H2641">
            <v>38.767899999999997</v>
          </cell>
          <cell r="I2641">
            <v>140.29570000000001</v>
          </cell>
          <cell r="J2641" t="str">
            <v>---</v>
          </cell>
          <cell r="K2641" t="str">
            <v>-</v>
          </cell>
          <cell r="L2641">
            <v>0</v>
          </cell>
          <cell r="M2641">
            <v>0</v>
          </cell>
          <cell r="N2641">
            <v>0</v>
          </cell>
          <cell r="O2641">
            <v>0</v>
          </cell>
          <cell r="P2641">
            <v>0</v>
          </cell>
          <cell r="Q2641">
            <v>0</v>
          </cell>
          <cell r="R2641">
            <v>0</v>
          </cell>
          <cell r="S2641" t="str">
            <v>C</v>
          </cell>
        </row>
        <row r="2642">
          <cell r="E2642">
            <v>2777</v>
          </cell>
          <cell r="F2642" t="str">
            <v>YMT003</v>
          </cell>
          <cell r="G2642" t="str">
            <v>YMT003</v>
          </cell>
          <cell r="H2642">
            <v>38.729199999999999</v>
          </cell>
          <cell r="I2642">
            <v>139.8013</v>
          </cell>
          <cell r="J2642" t="str">
            <v>--CD</v>
          </cell>
          <cell r="K2642" t="str">
            <v>CD</v>
          </cell>
          <cell r="L2642">
            <v>0</v>
          </cell>
          <cell r="M2642">
            <v>0</v>
          </cell>
          <cell r="N2642">
            <v>0</v>
          </cell>
          <cell r="O2642">
            <v>0</v>
          </cell>
          <cell r="P2642">
            <v>0</v>
          </cell>
          <cell r="Q2642">
            <v>0</v>
          </cell>
          <cell r="R2642">
            <v>0</v>
          </cell>
          <cell r="S2642" t="str">
            <v>C</v>
          </cell>
        </row>
        <row r="2643">
          <cell r="E2643">
            <v>2778</v>
          </cell>
          <cell r="F2643" t="str">
            <v>YMT004</v>
          </cell>
          <cell r="G2643" t="str">
            <v>YMT004</v>
          </cell>
          <cell r="H2643">
            <v>38.627600000000001</v>
          </cell>
          <cell r="I2643">
            <v>139.5889</v>
          </cell>
          <cell r="J2643" t="str">
            <v>---</v>
          </cell>
          <cell r="K2643" t="str">
            <v>-</v>
          </cell>
          <cell r="L2643">
            <v>0</v>
          </cell>
          <cell r="M2643">
            <v>0</v>
          </cell>
          <cell r="N2643">
            <v>0</v>
          </cell>
          <cell r="O2643">
            <v>0</v>
          </cell>
          <cell r="P2643">
            <v>0</v>
          </cell>
          <cell r="Q2643">
            <v>0</v>
          </cell>
          <cell r="R2643">
            <v>0</v>
          </cell>
          <cell r="S2643" t="str">
            <v>C</v>
          </cell>
        </row>
        <row r="2644">
          <cell r="E2644">
            <v>2779</v>
          </cell>
          <cell r="F2644" t="str">
            <v>YMT005</v>
          </cell>
          <cell r="G2644" t="str">
            <v>YMT005</v>
          </cell>
          <cell r="H2644">
            <v>38.606999999999999</v>
          </cell>
          <cell r="I2644">
            <v>140.16210000000001</v>
          </cell>
          <cell r="J2644" t="str">
            <v>--A</v>
          </cell>
          <cell r="K2644" t="str">
            <v>A</v>
          </cell>
          <cell r="L2644">
            <v>0</v>
          </cell>
          <cell r="M2644">
            <v>0</v>
          </cell>
          <cell r="N2644">
            <v>0</v>
          </cell>
          <cell r="O2644">
            <v>0</v>
          </cell>
          <cell r="P2644">
            <v>0</v>
          </cell>
          <cell r="Q2644">
            <v>0</v>
          </cell>
          <cell r="R2644">
            <v>0</v>
          </cell>
          <cell r="S2644" t="str">
            <v>D</v>
          </cell>
        </row>
        <row r="2645">
          <cell r="E2645">
            <v>2780</v>
          </cell>
          <cell r="F2645" t="str">
            <v>YMT006</v>
          </cell>
          <cell r="G2645" t="str">
            <v>YMT006</v>
          </cell>
          <cell r="H2645">
            <v>38.600099999999998</v>
          </cell>
          <cell r="I2645">
            <v>140.40539999999999</v>
          </cell>
          <cell r="J2645" t="str">
            <v>---</v>
          </cell>
          <cell r="K2645" t="str">
            <v>-</v>
          </cell>
          <cell r="L2645">
            <v>0</v>
          </cell>
          <cell r="M2645">
            <v>0</v>
          </cell>
          <cell r="N2645">
            <v>0</v>
          </cell>
          <cell r="O2645">
            <v>0</v>
          </cell>
          <cell r="P2645">
            <v>0</v>
          </cell>
          <cell r="Q2645">
            <v>0</v>
          </cell>
          <cell r="R2645">
            <v>0</v>
          </cell>
          <cell r="S2645" t="str">
            <v>E</v>
          </cell>
        </row>
        <row r="2646">
          <cell r="E2646">
            <v>2781</v>
          </cell>
          <cell r="F2646" t="str">
            <v>YMT007</v>
          </cell>
          <cell r="G2646" t="str">
            <v>YMT007</v>
          </cell>
          <cell r="H2646">
            <v>38.430599999999998</v>
          </cell>
          <cell r="I2646">
            <v>140.39070000000001</v>
          </cell>
          <cell r="J2646" t="str">
            <v>---</v>
          </cell>
          <cell r="K2646" t="str">
            <v>-</v>
          </cell>
          <cell r="L2646">
            <v>0</v>
          </cell>
          <cell r="M2646">
            <v>0</v>
          </cell>
          <cell r="N2646">
            <v>0</v>
          </cell>
          <cell r="O2646">
            <v>0</v>
          </cell>
          <cell r="P2646">
            <v>0</v>
          </cell>
          <cell r="Q2646">
            <v>0</v>
          </cell>
          <cell r="R2646">
            <v>0</v>
          </cell>
          <cell r="S2646" t="str">
            <v>C</v>
          </cell>
        </row>
        <row r="2647">
          <cell r="E2647">
            <v>2782</v>
          </cell>
          <cell r="F2647" t="str">
            <v>YMT008</v>
          </cell>
          <cell r="G2647" t="str">
            <v>YMT008</v>
          </cell>
          <cell r="H2647">
            <v>38.385599999999997</v>
          </cell>
          <cell r="I2647">
            <v>139.99209999999999</v>
          </cell>
          <cell r="J2647" t="str">
            <v>--A</v>
          </cell>
          <cell r="K2647" t="str">
            <v>A</v>
          </cell>
          <cell r="L2647">
            <v>0</v>
          </cell>
          <cell r="M2647">
            <v>0</v>
          </cell>
          <cell r="N2647">
            <v>0</v>
          </cell>
          <cell r="O2647">
            <v>0</v>
          </cell>
          <cell r="P2647">
            <v>0</v>
          </cell>
          <cell r="Q2647">
            <v>0</v>
          </cell>
          <cell r="R2647">
            <v>0</v>
          </cell>
          <cell r="S2647" t="str">
            <v>D</v>
          </cell>
        </row>
        <row r="2648">
          <cell r="E2648">
            <v>2783</v>
          </cell>
          <cell r="F2648" t="str">
            <v>YMT009</v>
          </cell>
          <cell r="G2648" t="str">
            <v>YMT009</v>
          </cell>
          <cell r="H2648">
            <v>38.389800000000001</v>
          </cell>
          <cell r="I2648">
            <v>140.27430000000001</v>
          </cell>
          <cell r="J2648" t="str">
            <v>---</v>
          </cell>
          <cell r="K2648" t="str">
            <v>-</v>
          </cell>
          <cell r="L2648">
            <v>0</v>
          </cell>
          <cell r="M2648">
            <v>0</v>
          </cell>
          <cell r="N2648">
            <v>0</v>
          </cell>
          <cell r="O2648">
            <v>0</v>
          </cell>
          <cell r="P2648">
            <v>0</v>
          </cell>
          <cell r="Q2648">
            <v>0</v>
          </cell>
          <cell r="R2648">
            <v>0</v>
          </cell>
          <cell r="S2648" t="str">
            <v>C</v>
          </cell>
        </row>
        <row r="2649">
          <cell r="E2649">
            <v>2784</v>
          </cell>
          <cell r="F2649" t="str">
            <v>YMT010</v>
          </cell>
          <cell r="G2649" t="str">
            <v>YMT010</v>
          </cell>
          <cell r="H2649">
            <v>38.260399999999997</v>
          </cell>
          <cell r="I2649">
            <v>140.34880000000001</v>
          </cell>
          <cell r="J2649" t="str">
            <v>---</v>
          </cell>
          <cell r="K2649" t="str">
            <v>-</v>
          </cell>
          <cell r="L2649">
            <v>0</v>
          </cell>
          <cell r="M2649">
            <v>0</v>
          </cell>
          <cell r="N2649">
            <v>0</v>
          </cell>
          <cell r="O2649">
            <v>0</v>
          </cell>
          <cell r="P2649">
            <v>0</v>
          </cell>
          <cell r="Q2649">
            <v>0</v>
          </cell>
          <cell r="R2649">
            <v>0</v>
          </cell>
          <cell r="S2649" t="str">
            <v>C</v>
          </cell>
        </row>
        <row r="2650">
          <cell r="E2650">
            <v>2785</v>
          </cell>
          <cell r="F2650" t="str">
            <v>YMT011</v>
          </cell>
          <cell r="G2650" t="str">
            <v>YMT011</v>
          </cell>
          <cell r="H2650">
            <v>38.150199999999998</v>
          </cell>
          <cell r="I2650">
            <v>140.26740000000001</v>
          </cell>
          <cell r="J2650" t="str">
            <v>---</v>
          </cell>
          <cell r="K2650" t="str">
            <v>-</v>
          </cell>
          <cell r="L2650">
            <v>0</v>
          </cell>
          <cell r="M2650">
            <v>0</v>
          </cell>
          <cell r="N2650">
            <v>0</v>
          </cell>
          <cell r="O2650">
            <v>0</v>
          </cell>
          <cell r="P2650">
            <v>0</v>
          </cell>
          <cell r="Q2650">
            <v>0</v>
          </cell>
          <cell r="R2650">
            <v>0</v>
          </cell>
          <cell r="S2650" t="str">
            <v>D</v>
          </cell>
        </row>
        <row r="2651">
          <cell r="E2651">
            <v>2786</v>
          </cell>
          <cell r="F2651" t="str">
            <v>YMT012</v>
          </cell>
          <cell r="G2651" t="str">
            <v>YMT012</v>
          </cell>
          <cell r="H2651">
            <v>38.107399999999998</v>
          </cell>
          <cell r="I2651">
            <v>140.0428</v>
          </cell>
          <cell r="J2651" t="str">
            <v>---</v>
          </cell>
          <cell r="K2651" t="str">
            <v>-</v>
          </cell>
          <cell r="L2651">
            <v>0</v>
          </cell>
          <cell r="M2651">
            <v>0</v>
          </cell>
          <cell r="N2651">
            <v>0</v>
          </cell>
          <cell r="O2651">
            <v>0</v>
          </cell>
          <cell r="P2651">
            <v>0</v>
          </cell>
          <cell r="Q2651">
            <v>0</v>
          </cell>
          <cell r="R2651">
            <v>0</v>
          </cell>
          <cell r="S2651" t="str">
            <v>C</v>
          </cell>
        </row>
        <row r="2652">
          <cell r="E2652">
            <v>2787</v>
          </cell>
          <cell r="F2652" t="str">
            <v>YMT013</v>
          </cell>
          <cell r="G2652" t="str">
            <v>YMT013</v>
          </cell>
          <cell r="H2652">
            <v>38.062100000000001</v>
          </cell>
          <cell r="I2652">
            <v>139.75749999999999</v>
          </cell>
          <cell r="J2652" t="str">
            <v>--A</v>
          </cell>
          <cell r="K2652" t="str">
            <v>A</v>
          </cell>
          <cell r="L2652">
            <v>0</v>
          </cell>
          <cell r="M2652">
            <v>0</v>
          </cell>
          <cell r="N2652">
            <v>0</v>
          </cell>
          <cell r="O2652">
            <v>0</v>
          </cell>
          <cell r="P2652">
            <v>0</v>
          </cell>
          <cell r="Q2652">
            <v>0</v>
          </cell>
          <cell r="R2652">
            <v>0</v>
          </cell>
          <cell r="S2652" t="str">
            <v>C</v>
          </cell>
        </row>
        <row r="2653">
          <cell r="E2653">
            <v>2788</v>
          </cell>
          <cell r="F2653" t="str">
            <v>YMT015</v>
          </cell>
          <cell r="G2653" t="str">
            <v>YMT015</v>
          </cell>
          <cell r="H2653">
            <v>37.904299999999999</v>
          </cell>
          <cell r="I2653">
            <v>140.09960000000001</v>
          </cell>
          <cell r="J2653" t="str">
            <v>---</v>
          </cell>
          <cell r="K2653" t="str">
            <v>-</v>
          </cell>
          <cell r="L2653">
            <v>0</v>
          </cell>
          <cell r="M2653">
            <v>0</v>
          </cell>
          <cell r="N2653">
            <v>0</v>
          </cell>
          <cell r="O2653">
            <v>0</v>
          </cell>
          <cell r="P2653">
            <v>0</v>
          </cell>
          <cell r="Q2653">
            <v>0</v>
          </cell>
          <cell r="R2653">
            <v>0</v>
          </cell>
          <cell r="S2653" t="str">
            <v>E</v>
          </cell>
        </row>
        <row r="2654">
          <cell r="E2654">
            <v>2789</v>
          </cell>
          <cell r="F2654" t="str">
            <v>YMT016</v>
          </cell>
          <cell r="G2654" t="str">
            <v>YMT016</v>
          </cell>
          <cell r="H2654">
            <v>38.789499999999997</v>
          </cell>
          <cell r="I2654">
            <v>140.01849999999999</v>
          </cell>
          <cell r="J2654" t="str">
            <v>--CD</v>
          </cell>
          <cell r="K2654" t="str">
            <v>CD</v>
          </cell>
          <cell r="L2654">
            <v>0</v>
          </cell>
          <cell r="M2654">
            <v>0</v>
          </cell>
          <cell r="N2654">
            <v>0</v>
          </cell>
          <cell r="O2654">
            <v>0</v>
          </cell>
          <cell r="P2654">
            <v>0</v>
          </cell>
          <cell r="Q2654">
            <v>0</v>
          </cell>
          <cell r="R2654">
            <v>0</v>
          </cell>
          <cell r="S2654" t="str">
            <v>D</v>
          </cell>
        </row>
        <row r="2655">
          <cell r="E2655">
            <v>2790</v>
          </cell>
          <cell r="F2655" t="str">
            <v>YMT017</v>
          </cell>
          <cell r="G2655" t="str">
            <v>YMT017</v>
          </cell>
          <cell r="H2655">
            <v>38.790900000000001</v>
          </cell>
          <cell r="I2655">
            <v>140.31299999999999</v>
          </cell>
          <cell r="J2655" t="str">
            <v>---</v>
          </cell>
          <cell r="K2655" t="str">
            <v>-</v>
          </cell>
          <cell r="L2655">
            <v>0</v>
          </cell>
          <cell r="M2655">
            <v>0</v>
          </cell>
          <cell r="N2655">
            <v>0</v>
          </cell>
          <cell r="O2655">
            <v>0</v>
          </cell>
          <cell r="P2655">
            <v>0</v>
          </cell>
          <cell r="Q2655">
            <v>0</v>
          </cell>
          <cell r="R2655">
            <v>0</v>
          </cell>
          <cell r="S2655" t="str">
            <v>D</v>
          </cell>
        </row>
        <row r="2656">
          <cell r="E2656">
            <v>2791</v>
          </cell>
          <cell r="F2656" t="str">
            <v>YMTH02</v>
          </cell>
          <cell r="G2656" t="str">
            <v>YMTH02</v>
          </cell>
          <cell r="H2656">
            <v>38.266399999999997</v>
          </cell>
          <cell r="I2656">
            <v>140.26169999999999</v>
          </cell>
          <cell r="J2656" t="str">
            <v>---</v>
          </cell>
          <cell r="K2656" t="str">
            <v>-</v>
          </cell>
          <cell r="L2656">
            <v>0</v>
          </cell>
          <cell r="M2656">
            <v>0</v>
          </cell>
          <cell r="N2656">
            <v>0</v>
          </cell>
          <cell r="O2656">
            <v>0</v>
          </cell>
          <cell r="P2656">
            <v>0</v>
          </cell>
          <cell r="Q2656">
            <v>0</v>
          </cell>
          <cell r="R2656">
            <v>0</v>
          </cell>
          <cell r="S2656" t="str">
            <v>D</v>
          </cell>
        </row>
        <row r="2657">
          <cell r="E2657">
            <v>2792</v>
          </cell>
          <cell r="F2657" t="str">
            <v>YMTH03</v>
          </cell>
          <cell r="G2657" t="str">
            <v>YMTH03</v>
          </cell>
          <cell r="H2657">
            <v>38.1006</v>
          </cell>
          <cell r="I2657">
            <v>140.15860000000001</v>
          </cell>
          <cell r="J2657" t="str">
            <v>---</v>
          </cell>
          <cell r="K2657" t="str">
            <v>-</v>
          </cell>
          <cell r="L2657">
            <v>0</v>
          </cell>
          <cell r="M2657">
            <v>0</v>
          </cell>
          <cell r="N2657">
            <v>0</v>
          </cell>
          <cell r="O2657">
            <v>0</v>
          </cell>
          <cell r="P2657">
            <v>0</v>
          </cell>
          <cell r="Q2657">
            <v>0</v>
          </cell>
          <cell r="R2657">
            <v>0</v>
          </cell>
          <cell r="S2657" t="str">
            <v>B</v>
          </cell>
        </row>
        <row r="2658">
          <cell r="E2658">
            <v>2793</v>
          </cell>
          <cell r="F2658" t="str">
            <v>YMTH04</v>
          </cell>
          <cell r="G2658" t="str">
            <v>YMTH04</v>
          </cell>
          <cell r="H2658">
            <v>38.078299999999999</v>
          </cell>
          <cell r="I2658">
            <v>140.30109999999999</v>
          </cell>
          <cell r="J2658" t="str">
            <v>---</v>
          </cell>
          <cell r="K2658" t="str">
            <v>-</v>
          </cell>
          <cell r="L2658">
            <v>0</v>
          </cell>
          <cell r="M2658">
            <v>0</v>
          </cell>
          <cell r="N2658">
            <v>0</v>
          </cell>
          <cell r="O2658">
            <v>0</v>
          </cell>
          <cell r="P2658">
            <v>0</v>
          </cell>
          <cell r="Q2658">
            <v>0</v>
          </cell>
          <cell r="R2658">
            <v>0</v>
          </cell>
          <cell r="S2658" t="str">
            <v>D</v>
          </cell>
        </row>
        <row r="2659">
          <cell r="E2659">
            <v>2794</v>
          </cell>
          <cell r="F2659" t="str">
            <v>YMTH05</v>
          </cell>
          <cell r="G2659" t="str">
            <v>YMTH05</v>
          </cell>
          <cell r="H2659">
            <v>37.985300000000002</v>
          </cell>
          <cell r="I2659">
            <v>139.80500000000001</v>
          </cell>
          <cell r="J2659" t="str">
            <v>---</v>
          </cell>
          <cell r="K2659" t="str">
            <v>-</v>
          </cell>
          <cell r="L2659">
            <v>0</v>
          </cell>
          <cell r="M2659">
            <v>0</v>
          </cell>
          <cell r="N2659">
            <v>0</v>
          </cell>
          <cell r="O2659">
            <v>0</v>
          </cell>
          <cell r="P2659">
            <v>0</v>
          </cell>
          <cell r="Q2659">
            <v>0</v>
          </cell>
          <cell r="R2659">
            <v>0</v>
          </cell>
          <cell r="S2659" t="str">
            <v>C</v>
          </cell>
        </row>
        <row r="2660">
          <cell r="E2660">
            <v>2795</v>
          </cell>
          <cell r="F2660" t="str">
            <v>YMTH06</v>
          </cell>
          <cell r="G2660" t="str">
            <v>YMTH06</v>
          </cell>
          <cell r="H2660">
            <v>37.960299999999997</v>
          </cell>
          <cell r="I2660">
            <v>140.18690000000001</v>
          </cell>
          <cell r="J2660" t="str">
            <v>---</v>
          </cell>
          <cell r="K2660" t="str">
            <v>-</v>
          </cell>
          <cell r="L2660">
            <v>0</v>
          </cell>
          <cell r="M2660">
            <v>0</v>
          </cell>
          <cell r="N2660">
            <v>0</v>
          </cell>
          <cell r="O2660">
            <v>0</v>
          </cell>
          <cell r="P2660">
            <v>0</v>
          </cell>
          <cell r="Q2660">
            <v>0</v>
          </cell>
          <cell r="R2660">
            <v>0</v>
          </cell>
          <cell r="S2660" t="str">
            <v>D</v>
          </cell>
        </row>
        <row r="2661">
          <cell r="E2661">
            <v>2796</v>
          </cell>
          <cell r="F2661" t="str">
            <v>YMTH07</v>
          </cell>
          <cell r="G2661" t="str">
            <v>YMTH07</v>
          </cell>
          <cell r="H2661">
            <v>37.893099999999997</v>
          </cell>
          <cell r="I2661">
            <v>140.03110000000001</v>
          </cell>
          <cell r="J2661" t="str">
            <v>---</v>
          </cell>
          <cell r="K2661" t="str">
            <v>-</v>
          </cell>
          <cell r="L2661">
            <v>0</v>
          </cell>
          <cell r="M2661">
            <v>0</v>
          </cell>
          <cell r="N2661">
            <v>0</v>
          </cell>
          <cell r="O2661">
            <v>0</v>
          </cell>
          <cell r="P2661">
            <v>0</v>
          </cell>
          <cell r="Q2661">
            <v>0</v>
          </cell>
          <cell r="R2661">
            <v>0</v>
          </cell>
          <cell r="S2661" t="str">
            <v>C</v>
          </cell>
        </row>
        <row r="2662">
          <cell r="E2662">
            <v>2797</v>
          </cell>
          <cell r="F2662" t="str">
            <v>YMTH08</v>
          </cell>
          <cell r="G2662" t="str">
            <v>YMTH08</v>
          </cell>
          <cell r="H2662">
            <v>38.967199999999998</v>
          </cell>
          <cell r="I2662">
            <v>140.0367</v>
          </cell>
          <cell r="J2662" t="str">
            <v>---</v>
          </cell>
          <cell r="K2662" t="str">
            <v>-</v>
          </cell>
          <cell r="L2662">
            <v>0</v>
          </cell>
          <cell r="M2662">
            <v>0</v>
          </cell>
          <cell r="N2662">
            <v>0</v>
          </cell>
          <cell r="O2662">
            <v>0</v>
          </cell>
          <cell r="P2662">
            <v>0</v>
          </cell>
          <cell r="Q2662">
            <v>0</v>
          </cell>
          <cell r="R2662">
            <v>0</v>
          </cell>
          <cell r="S2662" t="str">
            <v>D</v>
          </cell>
        </row>
        <row r="2663">
          <cell r="E2663">
            <v>2798</v>
          </cell>
          <cell r="F2663" t="str">
            <v>YMTH09</v>
          </cell>
          <cell r="G2663" t="str">
            <v>YMTH09</v>
          </cell>
          <cell r="H2663">
            <v>38.746899999999997</v>
          </cell>
          <cell r="I2663">
            <v>140.1814</v>
          </cell>
          <cell r="J2663" t="str">
            <v>---</v>
          </cell>
          <cell r="K2663" t="str">
            <v>-</v>
          </cell>
          <cell r="L2663">
            <v>0</v>
          </cell>
          <cell r="M2663">
            <v>0</v>
          </cell>
          <cell r="N2663">
            <v>0</v>
          </cell>
          <cell r="O2663">
            <v>0</v>
          </cell>
          <cell r="P2663">
            <v>0</v>
          </cell>
          <cell r="Q2663">
            <v>0</v>
          </cell>
          <cell r="R2663">
            <v>0</v>
          </cell>
          <cell r="S2663" t="str">
            <v>D</v>
          </cell>
        </row>
        <row r="2664">
          <cell r="E2664">
            <v>2799</v>
          </cell>
          <cell r="F2664" t="str">
            <v>YMTH11</v>
          </cell>
          <cell r="G2664" t="str">
            <v>YMTH11</v>
          </cell>
          <cell r="H2664">
            <v>38.710299999999997</v>
          </cell>
          <cell r="I2664">
            <v>140.55779999999999</v>
          </cell>
          <cell r="J2664" t="str">
            <v>---</v>
          </cell>
          <cell r="K2664" t="str">
            <v>-</v>
          </cell>
          <cell r="L2664">
            <v>0</v>
          </cell>
          <cell r="M2664">
            <v>0</v>
          </cell>
          <cell r="N2664">
            <v>0</v>
          </cell>
          <cell r="O2664">
            <v>0</v>
          </cell>
          <cell r="P2664">
            <v>0</v>
          </cell>
          <cell r="Q2664">
            <v>0</v>
          </cell>
          <cell r="R2664">
            <v>0</v>
          </cell>
          <cell r="S2664" t="str">
            <v>C</v>
          </cell>
        </row>
        <row r="2665">
          <cell r="E2665">
            <v>2800</v>
          </cell>
          <cell r="F2665" t="str">
            <v>YMTH12</v>
          </cell>
          <cell r="G2665" t="str">
            <v>YMTH12</v>
          </cell>
          <cell r="H2665">
            <v>38.632800000000003</v>
          </cell>
          <cell r="I2665">
            <v>140.00890000000001</v>
          </cell>
          <cell r="J2665" t="str">
            <v>---</v>
          </cell>
          <cell r="K2665" t="str">
            <v>-</v>
          </cell>
          <cell r="L2665">
            <v>0</v>
          </cell>
          <cell r="M2665">
            <v>0</v>
          </cell>
          <cell r="N2665">
            <v>0</v>
          </cell>
          <cell r="O2665">
            <v>0</v>
          </cell>
          <cell r="P2665">
            <v>0</v>
          </cell>
          <cell r="Q2665">
            <v>0</v>
          </cell>
          <cell r="R2665">
            <v>0</v>
          </cell>
          <cell r="S2665" t="str">
            <v>C</v>
          </cell>
        </row>
        <row r="2666">
          <cell r="E2666">
            <v>2801</v>
          </cell>
          <cell r="F2666" t="str">
            <v>YMTH13</v>
          </cell>
          <cell r="G2666" t="str">
            <v>YMTH13</v>
          </cell>
          <cell r="H2666">
            <v>38.467500000000001</v>
          </cell>
          <cell r="I2666">
            <v>139.76390000000001</v>
          </cell>
          <cell r="J2666" t="str">
            <v>---</v>
          </cell>
          <cell r="K2666" t="str">
            <v>-</v>
          </cell>
          <cell r="L2666">
            <v>0</v>
          </cell>
          <cell r="M2666">
            <v>0</v>
          </cell>
          <cell r="N2666">
            <v>0</v>
          </cell>
          <cell r="O2666">
            <v>0</v>
          </cell>
          <cell r="P2666">
            <v>0</v>
          </cell>
          <cell r="Q2666">
            <v>0</v>
          </cell>
          <cell r="R2666">
            <v>0</v>
          </cell>
          <cell r="S2666" t="str">
            <v>C</v>
          </cell>
        </row>
        <row r="2667">
          <cell r="E2667">
            <v>2802</v>
          </cell>
          <cell r="F2667" t="str">
            <v>YMTH14</v>
          </cell>
          <cell r="G2667" t="str">
            <v>YMTH14</v>
          </cell>
          <cell r="H2667">
            <v>38.383099999999999</v>
          </cell>
          <cell r="I2667">
            <v>139.995</v>
          </cell>
          <cell r="J2667" t="str">
            <v>---</v>
          </cell>
          <cell r="K2667" t="str">
            <v>-</v>
          </cell>
          <cell r="L2667">
            <v>0</v>
          </cell>
          <cell r="M2667">
            <v>0</v>
          </cell>
          <cell r="N2667">
            <v>0</v>
          </cell>
          <cell r="O2667">
            <v>0</v>
          </cell>
          <cell r="P2667">
            <v>0</v>
          </cell>
          <cell r="Q2667">
            <v>0</v>
          </cell>
          <cell r="R2667">
            <v>0</v>
          </cell>
          <cell r="S2667" t="str">
            <v>D</v>
          </cell>
        </row>
        <row r="2668">
          <cell r="E2668">
            <v>2803</v>
          </cell>
          <cell r="F2668" t="str">
            <v>YMTH15</v>
          </cell>
          <cell r="G2668" t="str">
            <v>YMTH15</v>
          </cell>
          <cell r="H2668">
            <v>38.422800000000002</v>
          </cell>
          <cell r="I2668">
            <v>140.1283</v>
          </cell>
          <cell r="J2668" t="str">
            <v>---</v>
          </cell>
          <cell r="K2668" t="str">
            <v>-</v>
          </cell>
          <cell r="L2668">
            <v>0</v>
          </cell>
          <cell r="M2668">
            <v>0</v>
          </cell>
          <cell r="N2668">
            <v>0</v>
          </cell>
          <cell r="O2668">
            <v>0</v>
          </cell>
          <cell r="P2668">
            <v>0</v>
          </cell>
          <cell r="Q2668">
            <v>0</v>
          </cell>
          <cell r="R2668">
            <v>0</v>
          </cell>
          <cell r="S2668" t="str">
            <v>D</v>
          </cell>
        </row>
        <row r="2669">
          <cell r="E2669">
            <v>2804</v>
          </cell>
          <cell r="F2669" t="str">
            <v>AKT001</v>
          </cell>
          <cell r="G2669" t="str">
            <v>AKT001</v>
          </cell>
          <cell r="H2669">
            <v>40.3279</v>
          </cell>
          <cell r="I2669">
            <v>140.74279999999999</v>
          </cell>
          <cell r="J2669" t="str">
            <v>--B</v>
          </cell>
          <cell r="K2669" t="str">
            <v>B</v>
          </cell>
          <cell r="L2669">
            <v>0</v>
          </cell>
          <cell r="M2669">
            <v>0</v>
          </cell>
          <cell r="N2669">
            <v>0</v>
          </cell>
          <cell r="O2669">
            <v>0</v>
          </cell>
          <cell r="P2669">
            <v>0</v>
          </cell>
          <cell r="Q2669">
            <v>0</v>
          </cell>
          <cell r="R2669">
            <v>0</v>
          </cell>
          <cell r="S2669" t="str">
            <v>C</v>
          </cell>
        </row>
        <row r="2670">
          <cell r="E2670">
            <v>2805</v>
          </cell>
          <cell r="F2670" t="str">
            <v>AKT002</v>
          </cell>
          <cell r="G2670" t="str">
            <v>AKT002</v>
          </cell>
          <cell r="H2670">
            <v>40.267699999999998</v>
          </cell>
          <cell r="I2670">
            <v>140.5659</v>
          </cell>
          <cell r="J2670" t="str">
            <v>---</v>
          </cell>
          <cell r="K2670" t="str">
            <v>-</v>
          </cell>
          <cell r="L2670">
            <v>0</v>
          </cell>
          <cell r="M2670">
            <v>0</v>
          </cell>
          <cell r="N2670">
            <v>0</v>
          </cell>
          <cell r="O2670">
            <v>0</v>
          </cell>
          <cell r="P2670">
            <v>0</v>
          </cell>
          <cell r="Q2670">
            <v>0</v>
          </cell>
          <cell r="R2670">
            <v>0</v>
          </cell>
          <cell r="S2670" t="str">
            <v>D</v>
          </cell>
        </row>
        <row r="2671">
          <cell r="E2671">
            <v>2806</v>
          </cell>
          <cell r="F2671" t="str">
            <v>AKT003</v>
          </cell>
          <cell r="G2671" t="str">
            <v>AKT003</v>
          </cell>
          <cell r="H2671">
            <v>40.278199999999998</v>
          </cell>
          <cell r="I2671">
            <v>140.26310000000001</v>
          </cell>
          <cell r="J2671" t="str">
            <v>--B</v>
          </cell>
          <cell r="K2671" t="str">
            <v>B</v>
          </cell>
          <cell r="L2671">
            <v>0</v>
          </cell>
          <cell r="M2671">
            <v>0</v>
          </cell>
          <cell r="N2671">
            <v>0</v>
          </cell>
          <cell r="O2671">
            <v>0</v>
          </cell>
          <cell r="P2671">
            <v>0</v>
          </cell>
          <cell r="Q2671">
            <v>0</v>
          </cell>
          <cell r="R2671">
            <v>0</v>
          </cell>
          <cell r="S2671" t="str">
            <v>C</v>
          </cell>
        </row>
        <row r="2672">
          <cell r="E2672">
            <v>2807</v>
          </cell>
          <cell r="F2672" t="str">
            <v>AKT004</v>
          </cell>
          <cell r="G2672" t="str">
            <v>AKT004</v>
          </cell>
          <cell r="H2672">
            <v>40.388800000000003</v>
          </cell>
          <cell r="I2672">
            <v>139.98269999999999</v>
          </cell>
          <cell r="J2672" t="str">
            <v>--A</v>
          </cell>
          <cell r="K2672" t="str">
            <v>A</v>
          </cell>
          <cell r="L2672">
            <v>0</v>
          </cell>
          <cell r="M2672">
            <v>0</v>
          </cell>
          <cell r="N2672">
            <v>0</v>
          </cell>
          <cell r="O2672">
            <v>0</v>
          </cell>
          <cell r="P2672">
            <v>0</v>
          </cell>
          <cell r="Q2672">
            <v>0</v>
          </cell>
          <cell r="R2672">
            <v>0</v>
          </cell>
          <cell r="S2672" t="str">
            <v>C</v>
          </cell>
        </row>
        <row r="2673">
          <cell r="E2673">
            <v>2808</v>
          </cell>
          <cell r="F2673" t="str">
            <v>AKT005</v>
          </cell>
          <cell r="G2673" t="str">
            <v>AKT005</v>
          </cell>
          <cell r="H2673">
            <v>40.203200000000002</v>
          </cell>
          <cell r="I2673">
            <v>140.02879999999999</v>
          </cell>
          <cell r="J2673" t="str">
            <v>--CD</v>
          </cell>
          <cell r="K2673" t="str">
            <v>CD</v>
          </cell>
          <cell r="L2673">
            <v>0</v>
          </cell>
          <cell r="M2673">
            <v>0</v>
          </cell>
          <cell r="N2673">
            <v>0</v>
          </cell>
          <cell r="O2673">
            <v>0</v>
          </cell>
          <cell r="P2673">
            <v>0</v>
          </cell>
          <cell r="Q2673">
            <v>0</v>
          </cell>
          <cell r="R2673">
            <v>0</v>
          </cell>
          <cell r="S2673" t="str">
            <v>D</v>
          </cell>
        </row>
        <row r="2674">
          <cell r="E2674">
            <v>2809</v>
          </cell>
          <cell r="F2674" t="str">
            <v>AKT006</v>
          </cell>
          <cell r="G2674" t="str">
            <v>AKT006</v>
          </cell>
          <cell r="H2674">
            <v>40.215200000000003</v>
          </cell>
          <cell r="I2674">
            <v>140.78729999999999</v>
          </cell>
          <cell r="J2674" t="str">
            <v>--CD</v>
          </cell>
          <cell r="K2674" t="str">
            <v>CD</v>
          </cell>
          <cell r="L2674">
            <v>0</v>
          </cell>
          <cell r="M2674">
            <v>0</v>
          </cell>
          <cell r="N2674">
            <v>0</v>
          </cell>
          <cell r="O2674">
            <v>0</v>
          </cell>
          <cell r="P2674">
            <v>0</v>
          </cell>
          <cell r="Q2674">
            <v>0</v>
          </cell>
          <cell r="R2674">
            <v>0</v>
          </cell>
          <cell r="S2674" t="str">
            <v>D</v>
          </cell>
        </row>
        <row r="2675">
          <cell r="E2675">
            <v>2810</v>
          </cell>
          <cell r="F2675" t="str">
            <v>AKT007</v>
          </cell>
          <cell r="G2675" t="str">
            <v>AKT007</v>
          </cell>
          <cell r="H2675">
            <v>40.045999999999999</v>
          </cell>
          <cell r="I2675">
            <v>140.0813</v>
          </cell>
          <cell r="J2675" t="str">
            <v>--CD</v>
          </cell>
          <cell r="K2675" t="str">
            <v>CD</v>
          </cell>
          <cell r="L2675">
            <v>0</v>
          </cell>
          <cell r="M2675">
            <v>0</v>
          </cell>
          <cell r="N2675">
            <v>0</v>
          </cell>
          <cell r="O2675">
            <v>0</v>
          </cell>
          <cell r="P2675">
            <v>0</v>
          </cell>
          <cell r="Q2675">
            <v>0</v>
          </cell>
          <cell r="R2675">
            <v>0</v>
          </cell>
          <cell r="S2675" t="str">
            <v>D</v>
          </cell>
        </row>
        <row r="2676">
          <cell r="E2676">
            <v>2811</v>
          </cell>
          <cell r="F2676" t="str">
            <v>AKT010</v>
          </cell>
          <cell r="G2676" t="str">
            <v>AKT010</v>
          </cell>
          <cell r="H2676">
            <v>39.722499999999997</v>
          </cell>
          <cell r="I2676">
            <v>140.1002</v>
          </cell>
          <cell r="J2676" t="str">
            <v>--A</v>
          </cell>
          <cell r="K2676" t="str">
            <v>A</v>
          </cell>
          <cell r="L2676">
            <v>0</v>
          </cell>
          <cell r="M2676">
            <v>0</v>
          </cell>
          <cell r="N2676">
            <v>0</v>
          </cell>
          <cell r="O2676">
            <v>0</v>
          </cell>
          <cell r="P2676">
            <v>0</v>
          </cell>
          <cell r="Q2676">
            <v>0</v>
          </cell>
          <cell r="R2676">
            <v>0</v>
          </cell>
          <cell r="S2676" t="str">
            <v>C</v>
          </cell>
        </row>
        <row r="2677">
          <cell r="E2677">
            <v>2812</v>
          </cell>
          <cell r="F2677" t="str">
            <v>AKT021</v>
          </cell>
          <cell r="G2677" t="str">
            <v>AKT021</v>
          </cell>
          <cell r="H2677">
            <v>39.994999999999997</v>
          </cell>
          <cell r="I2677">
            <v>140.40309999999999</v>
          </cell>
          <cell r="J2677" t="str">
            <v>--A</v>
          </cell>
          <cell r="K2677" t="str">
            <v>A</v>
          </cell>
          <cell r="L2677">
            <v>0</v>
          </cell>
          <cell r="M2677">
            <v>0</v>
          </cell>
          <cell r="N2677">
            <v>0</v>
          </cell>
          <cell r="O2677">
            <v>0</v>
          </cell>
          <cell r="P2677">
            <v>0</v>
          </cell>
          <cell r="Q2677">
            <v>0</v>
          </cell>
          <cell r="R2677">
            <v>0</v>
          </cell>
          <cell r="S2677" t="str">
            <v>C</v>
          </cell>
        </row>
        <row r="2678">
          <cell r="E2678">
            <v>2813</v>
          </cell>
          <cell r="F2678" t="str">
            <v>AKTH04</v>
          </cell>
          <cell r="G2678" t="str">
            <v>AKTH04</v>
          </cell>
          <cell r="H2678">
            <v>39.171100000000003</v>
          </cell>
          <cell r="I2678">
            <v>140.71639999999999</v>
          </cell>
          <cell r="J2678" t="str">
            <v>---</v>
          </cell>
          <cell r="K2678" t="str">
            <v>-</v>
          </cell>
          <cell r="L2678">
            <v>0</v>
          </cell>
          <cell r="M2678">
            <v>0</v>
          </cell>
          <cell r="N2678">
            <v>0</v>
          </cell>
          <cell r="O2678">
            <v>0</v>
          </cell>
          <cell r="P2678">
            <v>0</v>
          </cell>
          <cell r="Q2678">
            <v>0</v>
          </cell>
          <cell r="R2678">
            <v>0</v>
          </cell>
          <cell r="S2678" t="str">
            <v>C</v>
          </cell>
        </row>
        <row r="2679">
          <cell r="E2679">
            <v>2814</v>
          </cell>
          <cell r="F2679" t="str">
            <v>AKTH07</v>
          </cell>
          <cell r="G2679" t="str">
            <v>AKTH07</v>
          </cell>
          <cell r="H2679">
            <v>40.453600000000002</v>
          </cell>
          <cell r="I2679">
            <v>140.84309999999999</v>
          </cell>
          <cell r="J2679" t="str">
            <v>---</v>
          </cell>
          <cell r="K2679" t="str">
            <v>-</v>
          </cell>
          <cell r="L2679">
            <v>0</v>
          </cell>
          <cell r="M2679">
            <v>0</v>
          </cell>
          <cell r="N2679">
            <v>0</v>
          </cell>
          <cell r="O2679">
            <v>0</v>
          </cell>
          <cell r="P2679">
            <v>0</v>
          </cell>
          <cell r="Q2679">
            <v>0</v>
          </cell>
          <cell r="R2679">
            <v>0</v>
          </cell>
          <cell r="S2679" t="str">
            <v>D</v>
          </cell>
        </row>
        <row r="2680">
          <cell r="E2680">
            <v>2815</v>
          </cell>
          <cell r="F2680" t="str">
            <v>AKTH08</v>
          </cell>
          <cell r="G2680" t="str">
            <v>AKTH08</v>
          </cell>
          <cell r="H2680">
            <v>40.316099999999999</v>
          </cell>
          <cell r="I2680">
            <v>140.23750000000001</v>
          </cell>
          <cell r="J2680" t="str">
            <v>---</v>
          </cell>
          <cell r="K2680" t="str">
            <v>-</v>
          </cell>
          <cell r="L2680">
            <v>0</v>
          </cell>
          <cell r="M2680">
            <v>0</v>
          </cell>
          <cell r="N2680">
            <v>0</v>
          </cell>
          <cell r="O2680">
            <v>0</v>
          </cell>
          <cell r="P2680">
            <v>0</v>
          </cell>
          <cell r="Q2680">
            <v>0</v>
          </cell>
          <cell r="R2680">
            <v>0</v>
          </cell>
          <cell r="S2680" t="str">
            <v>C</v>
          </cell>
        </row>
        <row r="2681">
          <cell r="E2681">
            <v>2816</v>
          </cell>
          <cell r="F2681" t="str">
            <v>AKTH09</v>
          </cell>
          <cell r="G2681" t="str">
            <v>AKTH09</v>
          </cell>
          <cell r="H2681">
            <v>40.272799999999997</v>
          </cell>
          <cell r="I2681">
            <v>140.4631</v>
          </cell>
          <cell r="J2681" t="str">
            <v>---</v>
          </cell>
          <cell r="K2681" t="str">
            <v>-</v>
          </cell>
          <cell r="L2681">
            <v>0</v>
          </cell>
          <cell r="M2681">
            <v>0</v>
          </cell>
          <cell r="N2681">
            <v>0</v>
          </cell>
          <cell r="O2681">
            <v>0</v>
          </cell>
          <cell r="P2681">
            <v>0</v>
          </cell>
          <cell r="Q2681">
            <v>0</v>
          </cell>
          <cell r="R2681">
            <v>0</v>
          </cell>
          <cell r="S2681" t="str">
            <v>D</v>
          </cell>
        </row>
        <row r="2682">
          <cell r="E2682">
            <v>2817</v>
          </cell>
          <cell r="F2682" t="str">
            <v>AKTH10</v>
          </cell>
          <cell r="G2682" t="str">
            <v>AKTH10</v>
          </cell>
          <cell r="H2682">
            <v>40.297499999999999</v>
          </cell>
          <cell r="I2682">
            <v>140.5847</v>
          </cell>
          <cell r="J2682" t="str">
            <v>---</v>
          </cell>
          <cell r="K2682" t="str">
            <v>-</v>
          </cell>
          <cell r="L2682">
            <v>0</v>
          </cell>
          <cell r="M2682">
            <v>0</v>
          </cell>
          <cell r="N2682">
            <v>0</v>
          </cell>
          <cell r="O2682">
            <v>0</v>
          </cell>
          <cell r="P2682">
            <v>0</v>
          </cell>
          <cell r="Q2682">
            <v>0</v>
          </cell>
          <cell r="R2682">
            <v>0</v>
          </cell>
          <cell r="S2682" t="str">
            <v>D</v>
          </cell>
        </row>
        <row r="2683">
          <cell r="E2683">
            <v>2818</v>
          </cell>
          <cell r="F2683" t="str">
            <v>AKTH14</v>
          </cell>
          <cell r="G2683" t="str">
            <v>AKTH14</v>
          </cell>
          <cell r="H2683">
            <v>40.059399999999997</v>
          </cell>
          <cell r="I2683">
            <v>140.81190000000001</v>
          </cell>
          <cell r="J2683" t="str">
            <v>---</v>
          </cell>
          <cell r="K2683" t="str">
            <v>-</v>
          </cell>
          <cell r="L2683">
            <v>0</v>
          </cell>
          <cell r="M2683">
            <v>0</v>
          </cell>
          <cell r="N2683">
            <v>0</v>
          </cell>
          <cell r="O2683">
            <v>0</v>
          </cell>
          <cell r="P2683">
            <v>0</v>
          </cell>
          <cell r="Q2683">
            <v>0</v>
          </cell>
          <cell r="R2683">
            <v>0</v>
          </cell>
          <cell r="S2683" t="str">
            <v>D</v>
          </cell>
        </row>
        <row r="2684">
          <cell r="E2684">
            <v>2819</v>
          </cell>
          <cell r="F2684" t="str">
            <v>AOM001</v>
          </cell>
          <cell r="G2684" t="str">
            <v>AOM001</v>
          </cell>
          <cell r="H2684">
            <v>41.526699999999998</v>
          </cell>
          <cell r="I2684">
            <v>140.92439999999999</v>
          </cell>
          <cell r="J2684" t="str">
            <v>--A</v>
          </cell>
          <cell r="K2684" t="str">
            <v>A</v>
          </cell>
          <cell r="L2684">
            <v>0</v>
          </cell>
          <cell r="M2684">
            <v>0</v>
          </cell>
          <cell r="N2684">
            <v>0</v>
          </cell>
          <cell r="O2684">
            <v>0</v>
          </cell>
          <cell r="P2684">
            <v>0</v>
          </cell>
          <cell r="Q2684">
            <v>0</v>
          </cell>
          <cell r="R2684">
            <v>0</v>
          </cell>
          <cell r="S2684" t="str">
            <v>C</v>
          </cell>
        </row>
        <row r="2685">
          <cell r="E2685">
            <v>2820</v>
          </cell>
          <cell r="F2685" t="str">
            <v>AOM002</v>
          </cell>
          <cell r="G2685" t="str">
            <v>AOM002</v>
          </cell>
          <cell r="H2685">
            <v>41.328000000000003</v>
          </cell>
          <cell r="I2685">
            <v>140.81319999999999</v>
          </cell>
          <cell r="J2685" t="str">
            <v>--B</v>
          </cell>
          <cell r="K2685" t="str">
            <v>B</v>
          </cell>
          <cell r="L2685">
            <v>0</v>
          </cell>
          <cell r="M2685">
            <v>0</v>
          </cell>
          <cell r="N2685">
            <v>0</v>
          </cell>
          <cell r="O2685">
            <v>0</v>
          </cell>
          <cell r="P2685">
            <v>0</v>
          </cell>
          <cell r="Q2685">
            <v>0</v>
          </cell>
          <cell r="R2685">
            <v>0</v>
          </cell>
          <cell r="S2685" t="str">
            <v>D</v>
          </cell>
        </row>
        <row r="2686">
          <cell r="E2686">
            <v>2821</v>
          </cell>
          <cell r="F2686" t="str">
            <v>AOM003</v>
          </cell>
          <cell r="G2686" t="str">
            <v>AOM003</v>
          </cell>
          <cell r="H2686">
            <v>41.405299999999997</v>
          </cell>
          <cell r="I2686">
            <v>141.16909999999999</v>
          </cell>
          <cell r="J2686" t="str">
            <v>--CD</v>
          </cell>
          <cell r="K2686" t="str">
            <v>CD</v>
          </cell>
          <cell r="L2686">
            <v>0</v>
          </cell>
          <cell r="M2686">
            <v>0</v>
          </cell>
          <cell r="N2686">
            <v>0</v>
          </cell>
          <cell r="O2686">
            <v>0</v>
          </cell>
          <cell r="P2686">
            <v>0</v>
          </cell>
          <cell r="Q2686">
            <v>0</v>
          </cell>
          <cell r="R2686">
            <v>0</v>
          </cell>
          <cell r="S2686" t="str">
            <v>D</v>
          </cell>
        </row>
        <row r="2687">
          <cell r="E2687">
            <v>2822</v>
          </cell>
          <cell r="F2687" t="str">
            <v>AOM004</v>
          </cell>
          <cell r="G2687" t="str">
            <v>AOM004</v>
          </cell>
          <cell r="H2687">
            <v>41.408700000000003</v>
          </cell>
          <cell r="I2687">
            <v>141.4486</v>
          </cell>
          <cell r="J2687" t="str">
            <v>--A</v>
          </cell>
          <cell r="K2687" t="str">
            <v>A</v>
          </cell>
          <cell r="L2687">
            <v>0</v>
          </cell>
          <cell r="M2687">
            <v>0</v>
          </cell>
          <cell r="N2687">
            <v>0</v>
          </cell>
          <cell r="O2687">
            <v>0</v>
          </cell>
          <cell r="P2687">
            <v>0</v>
          </cell>
          <cell r="Q2687">
            <v>0</v>
          </cell>
          <cell r="R2687">
            <v>0</v>
          </cell>
          <cell r="S2687" t="str">
            <v>D</v>
          </cell>
        </row>
        <row r="2688">
          <cell r="E2688">
            <v>2823</v>
          </cell>
          <cell r="F2688" t="str">
            <v>AOM005</v>
          </cell>
          <cell r="G2688" t="str">
            <v>AOM005</v>
          </cell>
          <cell r="H2688">
            <v>41.294800000000002</v>
          </cell>
          <cell r="I2688">
            <v>141.19720000000001</v>
          </cell>
          <cell r="J2688" t="str">
            <v>--CD</v>
          </cell>
          <cell r="K2688" t="str">
            <v>CD</v>
          </cell>
          <cell r="L2688">
            <v>0</v>
          </cell>
          <cell r="M2688">
            <v>0</v>
          </cell>
          <cell r="N2688">
            <v>0</v>
          </cell>
          <cell r="O2688">
            <v>0</v>
          </cell>
          <cell r="P2688">
            <v>0</v>
          </cell>
          <cell r="Q2688">
            <v>0</v>
          </cell>
          <cell r="R2688">
            <v>0</v>
          </cell>
          <cell r="S2688" t="str">
            <v>D</v>
          </cell>
        </row>
        <row r="2689">
          <cell r="E2689">
            <v>2824</v>
          </cell>
          <cell r="F2689" t="str">
            <v>AOM006</v>
          </cell>
          <cell r="G2689" t="str">
            <v>AOM006</v>
          </cell>
          <cell r="H2689">
            <v>41.197600000000001</v>
          </cell>
          <cell r="I2689">
            <v>140.99719999999999</v>
          </cell>
          <cell r="J2689" t="str">
            <v>--CD</v>
          </cell>
          <cell r="K2689" t="str">
            <v>CD</v>
          </cell>
          <cell r="L2689">
            <v>0</v>
          </cell>
          <cell r="M2689">
            <v>0</v>
          </cell>
          <cell r="N2689">
            <v>0</v>
          </cell>
          <cell r="O2689">
            <v>0</v>
          </cell>
          <cell r="P2689">
            <v>0</v>
          </cell>
          <cell r="Q2689">
            <v>0</v>
          </cell>
          <cell r="R2689">
            <v>0</v>
          </cell>
          <cell r="S2689" t="str">
            <v>D</v>
          </cell>
        </row>
        <row r="2690">
          <cell r="E2690">
            <v>2825</v>
          </cell>
          <cell r="F2690" t="str">
            <v>AOM007</v>
          </cell>
          <cell r="G2690" t="str">
            <v>AOM007</v>
          </cell>
          <cell r="H2690">
            <v>41.2256</v>
          </cell>
          <cell r="I2690">
            <v>141.39580000000001</v>
          </cell>
          <cell r="J2690" t="str">
            <v>--A</v>
          </cell>
          <cell r="K2690" t="str">
            <v>A</v>
          </cell>
          <cell r="L2690">
            <v>0</v>
          </cell>
          <cell r="M2690">
            <v>0</v>
          </cell>
          <cell r="N2690">
            <v>0</v>
          </cell>
          <cell r="O2690">
            <v>0</v>
          </cell>
          <cell r="P2690">
            <v>0</v>
          </cell>
          <cell r="Q2690">
            <v>0</v>
          </cell>
          <cell r="R2690">
            <v>0</v>
          </cell>
          <cell r="S2690" t="str">
            <v>D</v>
          </cell>
        </row>
        <row r="2691">
          <cell r="E2691">
            <v>2826</v>
          </cell>
          <cell r="F2691" t="str">
            <v>AOM008</v>
          </cell>
          <cell r="G2691" t="str">
            <v>AOM008</v>
          </cell>
          <cell r="H2691">
            <v>41.084000000000003</v>
          </cell>
          <cell r="I2691">
            <v>141.2552</v>
          </cell>
          <cell r="J2691" t="str">
            <v>--CD</v>
          </cell>
          <cell r="K2691" t="str">
            <v>CD</v>
          </cell>
          <cell r="L2691">
            <v>0</v>
          </cell>
          <cell r="M2691">
            <v>0</v>
          </cell>
          <cell r="N2691">
            <v>0</v>
          </cell>
          <cell r="O2691">
            <v>0</v>
          </cell>
          <cell r="P2691">
            <v>0</v>
          </cell>
          <cell r="Q2691">
            <v>0</v>
          </cell>
          <cell r="R2691">
            <v>0</v>
          </cell>
          <cell r="S2691" t="str">
            <v>C</v>
          </cell>
        </row>
        <row r="2692">
          <cell r="E2692">
            <v>2827</v>
          </cell>
          <cell r="F2692" t="str">
            <v>AOM009</v>
          </cell>
          <cell r="G2692" t="str">
            <v>AOM009</v>
          </cell>
          <cell r="H2692">
            <v>40.966500000000003</v>
          </cell>
          <cell r="I2692">
            <v>141.3733</v>
          </cell>
          <cell r="J2692" t="str">
            <v>--CD</v>
          </cell>
          <cell r="K2692" t="str">
            <v>CD</v>
          </cell>
          <cell r="L2692">
            <v>0</v>
          </cell>
          <cell r="M2692">
            <v>0</v>
          </cell>
          <cell r="N2692">
            <v>0</v>
          </cell>
          <cell r="O2692">
            <v>0</v>
          </cell>
          <cell r="P2692">
            <v>0</v>
          </cell>
          <cell r="Q2692">
            <v>0</v>
          </cell>
          <cell r="R2692">
            <v>0</v>
          </cell>
          <cell r="S2692" t="str">
            <v>C</v>
          </cell>
        </row>
        <row r="2693">
          <cell r="E2693">
            <v>2828</v>
          </cell>
          <cell r="F2693" t="str">
            <v>AOM010</v>
          </cell>
          <cell r="G2693" t="str">
            <v>AOM010</v>
          </cell>
          <cell r="H2693">
            <v>40.872100000000003</v>
          </cell>
          <cell r="I2693">
            <v>141.14160000000001</v>
          </cell>
          <cell r="J2693" t="str">
            <v>--CD</v>
          </cell>
          <cell r="K2693" t="str">
            <v>CD</v>
          </cell>
          <cell r="L2693">
            <v>0</v>
          </cell>
          <cell r="M2693">
            <v>0</v>
          </cell>
          <cell r="N2693">
            <v>0</v>
          </cell>
          <cell r="O2693">
            <v>0</v>
          </cell>
          <cell r="P2693">
            <v>0</v>
          </cell>
          <cell r="Q2693">
            <v>0</v>
          </cell>
          <cell r="R2693">
            <v>0</v>
          </cell>
          <cell r="S2693" t="str">
            <v>D</v>
          </cell>
        </row>
        <row r="2694">
          <cell r="E2694">
            <v>2829</v>
          </cell>
          <cell r="F2694" t="str">
            <v>AOM011</v>
          </cell>
          <cell r="G2694" t="str">
            <v>AOM011</v>
          </cell>
          <cell r="H2694">
            <v>40.680300000000003</v>
          </cell>
          <cell r="I2694">
            <v>141.36689999999999</v>
          </cell>
          <cell r="J2694" t="str">
            <v>--CD</v>
          </cell>
          <cell r="K2694" t="str">
            <v>CD</v>
          </cell>
          <cell r="L2694">
            <v>0</v>
          </cell>
          <cell r="M2694">
            <v>0</v>
          </cell>
          <cell r="N2694">
            <v>0</v>
          </cell>
          <cell r="O2694">
            <v>0</v>
          </cell>
          <cell r="P2694">
            <v>0</v>
          </cell>
          <cell r="Q2694">
            <v>0</v>
          </cell>
          <cell r="R2694">
            <v>0</v>
          </cell>
          <cell r="S2694" t="str">
            <v>D</v>
          </cell>
        </row>
        <row r="2695">
          <cell r="E2695">
            <v>2830</v>
          </cell>
          <cell r="F2695" t="str">
            <v>AOM012</v>
          </cell>
          <cell r="G2695" t="str">
            <v>AOM012</v>
          </cell>
          <cell r="H2695">
            <v>40.513800000000003</v>
          </cell>
          <cell r="I2695">
            <v>141.48050000000001</v>
          </cell>
          <cell r="J2695" t="str">
            <v>--CD</v>
          </cell>
          <cell r="K2695" t="str">
            <v>CD</v>
          </cell>
          <cell r="L2695">
            <v>0</v>
          </cell>
          <cell r="M2695">
            <v>0</v>
          </cell>
          <cell r="N2695">
            <v>0</v>
          </cell>
          <cell r="O2695">
            <v>0</v>
          </cell>
          <cell r="P2695">
            <v>0</v>
          </cell>
          <cell r="Q2695">
            <v>0</v>
          </cell>
          <cell r="R2695">
            <v>0</v>
          </cell>
          <cell r="S2695" t="str">
            <v>D</v>
          </cell>
        </row>
        <row r="2696">
          <cell r="E2696">
            <v>2831</v>
          </cell>
          <cell r="F2696" t="str">
            <v>AOM013</v>
          </cell>
          <cell r="G2696" t="str">
            <v>AOM013</v>
          </cell>
          <cell r="H2696">
            <v>40.412399999999998</v>
          </cell>
          <cell r="I2696">
            <v>141.28</v>
          </cell>
          <cell r="J2696" t="str">
            <v>--B</v>
          </cell>
          <cell r="K2696" t="str">
            <v>B</v>
          </cell>
          <cell r="L2696">
            <v>0</v>
          </cell>
          <cell r="M2696">
            <v>0</v>
          </cell>
          <cell r="N2696">
            <v>0</v>
          </cell>
          <cell r="O2696">
            <v>0</v>
          </cell>
          <cell r="P2696">
            <v>0</v>
          </cell>
          <cell r="Q2696">
            <v>0</v>
          </cell>
          <cell r="R2696">
            <v>0</v>
          </cell>
          <cell r="S2696" t="str">
            <v>D</v>
          </cell>
        </row>
        <row r="2697">
          <cell r="E2697">
            <v>2832</v>
          </cell>
          <cell r="F2697" t="str">
            <v>AOM014</v>
          </cell>
          <cell r="G2697" t="str">
            <v>AOM014</v>
          </cell>
          <cell r="H2697">
            <v>40.437100000000001</v>
          </cell>
          <cell r="I2697">
            <v>140.94059999999999</v>
          </cell>
          <cell r="J2697" t="str">
            <v>--CD</v>
          </cell>
          <cell r="K2697" t="str">
            <v>CD</v>
          </cell>
          <cell r="L2697">
            <v>0</v>
          </cell>
          <cell r="M2697">
            <v>0</v>
          </cell>
          <cell r="N2697">
            <v>0</v>
          </cell>
          <cell r="O2697">
            <v>0</v>
          </cell>
          <cell r="P2697">
            <v>0</v>
          </cell>
          <cell r="Q2697">
            <v>0</v>
          </cell>
          <cell r="R2697">
            <v>0</v>
          </cell>
          <cell r="S2697" t="str">
            <v>D</v>
          </cell>
        </row>
        <row r="2698">
          <cell r="E2698">
            <v>2833</v>
          </cell>
          <cell r="F2698" t="str">
            <v>AOM015</v>
          </cell>
          <cell r="G2698" t="str">
            <v>AOM015</v>
          </cell>
          <cell r="H2698">
            <v>40.473799999999997</v>
          </cell>
          <cell r="I2698">
            <v>140.63059999999999</v>
          </cell>
          <cell r="J2698" t="str">
            <v>--A</v>
          </cell>
          <cell r="K2698" t="str">
            <v>A</v>
          </cell>
          <cell r="L2698">
            <v>0</v>
          </cell>
          <cell r="M2698">
            <v>0</v>
          </cell>
          <cell r="N2698">
            <v>0</v>
          </cell>
          <cell r="O2698">
            <v>0</v>
          </cell>
          <cell r="P2698">
            <v>0</v>
          </cell>
          <cell r="Q2698">
            <v>0</v>
          </cell>
          <cell r="R2698">
            <v>0</v>
          </cell>
          <cell r="S2698" t="str">
            <v>C</v>
          </cell>
        </row>
        <row r="2699">
          <cell r="E2699">
            <v>2834</v>
          </cell>
          <cell r="F2699" t="str">
            <v>AOM016</v>
          </cell>
          <cell r="G2699" t="str">
            <v>AOM016</v>
          </cell>
          <cell r="H2699">
            <v>40.601799999999997</v>
          </cell>
          <cell r="I2699">
            <v>140.499</v>
          </cell>
          <cell r="J2699" t="str">
            <v>--CD</v>
          </cell>
          <cell r="K2699" t="str">
            <v>CD</v>
          </cell>
          <cell r="L2699">
            <v>0</v>
          </cell>
          <cell r="M2699">
            <v>0</v>
          </cell>
          <cell r="N2699">
            <v>0</v>
          </cell>
          <cell r="O2699">
            <v>0</v>
          </cell>
          <cell r="P2699">
            <v>0</v>
          </cell>
          <cell r="Q2699">
            <v>0</v>
          </cell>
          <cell r="R2699">
            <v>0</v>
          </cell>
          <cell r="S2699" t="str">
            <v>D</v>
          </cell>
        </row>
        <row r="2700">
          <cell r="E2700">
            <v>2835</v>
          </cell>
          <cell r="F2700" t="str">
            <v>AOM017</v>
          </cell>
          <cell r="G2700" t="str">
            <v>AOM017</v>
          </cell>
          <cell r="H2700">
            <v>40.636299999999999</v>
          </cell>
          <cell r="I2700">
            <v>139.92840000000001</v>
          </cell>
          <cell r="J2700" t="str">
            <v>--A</v>
          </cell>
          <cell r="K2700" t="str">
            <v>A</v>
          </cell>
          <cell r="L2700">
            <v>0</v>
          </cell>
          <cell r="M2700">
            <v>0</v>
          </cell>
          <cell r="N2700">
            <v>0</v>
          </cell>
          <cell r="O2700">
            <v>0</v>
          </cell>
          <cell r="P2700">
            <v>0</v>
          </cell>
          <cell r="Q2700">
            <v>0</v>
          </cell>
          <cell r="R2700">
            <v>0</v>
          </cell>
          <cell r="S2700" t="str">
            <v>C</v>
          </cell>
        </row>
        <row r="2701">
          <cell r="E2701">
            <v>2836</v>
          </cell>
          <cell r="F2701" t="str">
            <v>AOM018</v>
          </cell>
          <cell r="G2701" t="str">
            <v>AOM018</v>
          </cell>
          <cell r="H2701">
            <v>40.778199999999998</v>
          </cell>
          <cell r="I2701">
            <v>140.19759999999999</v>
          </cell>
          <cell r="J2701" t="str">
            <v>--A</v>
          </cell>
          <cell r="K2701" t="str">
            <v>A</v>
          </cell>
          <cell r="L2701">
            <v>0</v>
          </cell>
          <cell r="M2701">
            <v>0</v>
          </cell>
          <cell r="N2701">
            <v>0</v>
          </cell>
          <cell r="O2701">
            <v>0</v>
          </cell>
          <cell r="P2701">
            <v>0</v>
          </cell>
          <cell r="Q2701">
            <v>0</v>
          </cell>
          <cell r="R2701">
            <v>0</v>
          </cell>
          <cell r="S2701" t="str">
            <v>C</v>
          </cell>
        </row>
        <row r="2702">
          <cell r="E2702">
            <v>2837</v>
          </cell>
          <cell r="F2702" t="str">
            <v>AOM019</v>
          </cell>
          <cell r="G2702" t="str">
            <v>AOM019</v>
          </cell>
          <cell r="H2702">
            <v>40.815199999999997</v>
          </cell>
          <cell r="I2702">
            <v>140.44730000000001</v>
          </cell>
          <cell r="J2702" t="str">
            <v>--E</v>
          </cell>
          <cell r="K2702" t="str">
            <v>E</v>
          </cell>
          <cell r="L2702">
            <v>0</v>
          </cell>
          <cell r="M2702">
            <v>0</v>
          </cell>
          <cell r="N2702">
            <v>0</v>
          </cell>
          <cell r="O2702">
            <v>0</v>
          </cell>
          <cell r="P2702">
            <v>0</v>
          </cell>
          <cell r="Q2702">
            <v>0</v>
          </cell>
          <cell r="R2702">
            <v>0</v>
          </cell>
          <cell r="S2702" t="str">
            <v>E</v>
          </cell>
        </row>
        <row r="2703">
          <cell r="E2703">
            <v>2838</v>
          </cell>
          <cell r="F2703" t="str">
            <v>AOM020</v>
          </cell>
          <cell r="G2703" t="str">
            <v>AOM020</v>
          </cell>
          <cell r="H2703">
            <v>40.819299999999998</v>
          </cell>
          <cell r="I2703">
            <v>140.7501</v>
          </cell>
          <cell r="J2703" t="str">
            <v>--CD</v>
          </cell>
          <cell r="K2703" t="str">
            <v>CD</v>
          </cell>
          <cell r="L2703">
            <v>0</v>
          </cell>
          <cell r="M2703">
            <v>0</v>
          </cell>
          <cell r="N2703">
            <v>0</v>
          </cell>
          <cell r="O2703">
            <v>0</v>
          </cell>
          <cell r="P2703">
            <v>0</v>
          </cell>
          <cell r="Q2703">
            <v>0</v>
          </cell>
          <cell r="R2703">
            <v>0</v>
          </cell>
          <cell r="S2703" t="str">
            <v>D</v>
          </cell>
        </row>
        <row r="2704">
          <cell r="E2704">
            <v>2839</v>
          </cell>
          <cell r="F2704" t="str">
            <v>AOM021</v>
          </cell>
          <cell r="G2704" t="str">
            <v>AOM021</v>
          </cell>
          <cell r="H2704">
            <v>40.615200000000002</v>
          </cell>
          <cell r="I2704">
            <v>141.208</v>
          </cell>
          <cell r="J2704" t="str">
            <v>--CD</v>
          </cell>
          <cell r="K2704" t="str">
            <v>CD</v>
          </cell>
          <cell r="L2704">
            <v>0</v>
          </cell>
          <cell r="M2704">
            <v>0</v>
          </cell>
          <cell r="N2704">
            <v>0</v>
          </cell>
          <cell r="O2704">
            <v>0</v>
          </cell>
          <cell r="P2704">
            <v>0</v>
          </cell>
          <cell r="Q2704">
            <v>0</v>
          </cell>
          <cell r="R2704">
            <v>0</v>
          </cell>
          <cell r="S2704" t="str">
            <v>D</v>
          </cell>
        </row>
        <row r="2705">
          <cell r="E2705">
            <v>2840</v>
          </cell>
          <cell r="F2705" t="str">
            <v>AOM022</v>
          </cell>
          <cell r="G2705" t="str">
            <v>AOM022</v>
          </cell>
          <cell r="H2705">
            <v>40.992400000000004</v>
          </cell>
          <cell r="I2705">
            <v>140.91550000000001</v>
          </cell>
          <cell r="J2705" t="str">
            <v>--B</v>
          </cell>
          <cell r="K2705" t="str">
            <v>B</v>
          </cell>
          <cell r="L2705">
            <v>0</v>
          </cell>
          <cell r="M2705">
            <v>0</v>
          </cell>
          <cell r="N2705">
            <v>0</v>
          </cell>
          <cell r="O2705">
            <v>0</v>
          </cell>
          <cell r="P2705">
            <v>0</v>
          </cell>
          <cell r="Q2705">
            <v>0</v>
          </cell>
          <cell r="R2705">
            <v>0</v>
          </cell>
          <cell r="S2705" t="str">
            <v>D</v>
          </cell>
        </row>
        <row r="2706">
          <cell r="E2706">
            <v>2841</v>
          </cell>
          <cell r="F2706" t="str">
            <v>AOM023</v>
          </cell>
          <cell r="G2706" t="str">
            <v>AOM023</v>
          </cell>
          <cell r="H2706">
            <v>40.967599999999997</v>
          </cell>
          <cell r="I2706">
            <v>140.43260000000001</v>
          </cell>
          <cell r="J2706" t="str">
            <v>--CD</v>
          </cell>
          <cell r="K2706" t="str">
            <v>CD</v>
          </cell>
          <cell r="L2706">
            <v>0</v>
          </cell>
          <cell r="M2706">
            <v>0</v>
          </cell>
          <cell r="N2706">
            <v>0</v>
          </cell>
          <cell r="O2706">
            <v>0</v>
          </cell>
          <cell r="P2706">
            <v>0</v>
          </cell>
          <cell r="Q2706">
            <v>0</v>
          </cell>
          <cell r="R2706">
            <v>0</v>
          </cell>
          <cell r="S2706" t="str">
            <v>D</v>
          </cell>
        </row>
        <row r="2707">
          <cell r="E2707">
            <v>2842</v>
          </cell>
          <cell r="F2707" t="str">
            <v>AOM024</v>
          </cell>
          <cell r="G2707" t="str">
            <v>AOM024</v>
          </cell>
          <cell r="H2707">
            <v>41.0473</v>
          </cell>
          <cell r="I2707">
            <v>140.63980000000001</v>
          </cell>
          <cell r="J2707" t="str">
            <v>--E</v>
          </cell>
          <cell r="K2707" t="str">
            <v>E</v>
          </cell>
          <cell r="L2707">
            <v>0</v>
          </cell>
          <cell r="M2707">
            <v>0</v>
          </cell>
          <cell r="N2707">
            <v>0</v>
          </cell>
          <cell r="O2707">
            <v>0</v>
          </cell>
          <cell r="P2707">
            <v>0</v>
          </cell>
          <cell r="Q2707">
            <v>0</v>
          </cell>
          <cell r="R2707">
            <v>0</v>
          </cell>
          <cell r="S2707" t="str">
            <v>E</v>
          </cell>
        </row>
        <row r="2708">
          <cell r="E2708">
            <v>2843</v>
          </cell>
          <cell r="F2708" t="str">
            <v>AOM025</v>
          </cell>
          <cell r="G2708" t="str">
            <v>AOM025</v>
          </cell>
          <cell r="H2708">
            <v>41.179499999999997</v>
          </cell>
          <cell r="I2708">
            <v>140.48009999999999</v>
          </cell>
          <cell r="J2708" t="str">
            <v>--CD</v>
          </cell>
          <cell r="K2708" t="str">
            <v>CD</v>
          </cell>
          <cell r="L2708">
            <v>0</v>
          </cell>
          <cell r="M2708">
            <v>0</v>
          </cell>
          <cell r="N2708">
            <v>0</v>
          </cell>
          <cell r="O2708">
            <v>0</v>
          </cell>
          <cell r="P2708">
            <v>0</v>
          </cell>
          <cell r="Q2708">
            <v>0</v>
          </cell>
          <cell r="R2708">
            <v>0</v>
          </cell>
          <cell r="S2708" t="str">
            <v>D</v>
          </cell>
        </row>
        <row r="2709">
          <cell r="E2709">
            <v>2844</v>
          </cell>
          <cell r="F2709" t="str">
            <v>AOM026</v>
          </cell>
          <cell r="G2709" t="str">
            <v>AOM026</v>
          </cell>
          <cell r="H2709">
            <v>41.128100000000003</v>
          </cell>
          <cell r="I2709">
            <v>140.31059999999999</v>
          </cell>
          <cell r="J2709" t="str">
            <v>---</v>
          </cell>
          <cell r="K2709" t="str">
            <v>-</v>
          </cell>
          <cell r="L2709">
            <v>0</v>
          </cell>
          <cell r="M2709">
            <v>0</v>
          </cell>
          <cell r="N2709">
            <v>0</v>
          </cell>
          <cell r="O2709">
            <v>0</v>
          </cell>
          <cell r="P2709">
            <v>0</v>
          </cell>
          <cell r="Q2709">
            <v>0</v>
          </cell>
          <cell r="R2709">
            <v>0</v>
          </cell>
          <cell r="S2709" t="str">
            <v>D</v>
          </cell>
        </row>
        <row r="2710">
          <cell r="E2710">
            <v>2845</v>
          </cell>
          <cell r="F2710" t="str">
            <v>AOM027</v>
          </cell>
          <cell r="G2710" t="str">
            <v>AOM027</v>
          </cell>
          <cell r="H2710">
            <v>41.145299999999999</v>
          </cell>
          <cell r="I2710">
            <v>140.8219</v>
          </cell>
          <cell r="J2710" t="str">
            <v>--CD</v>
          </cell>
          <cell r="K2710" t="str">
            <v>CD</v>
          </cell>
          <cell r="L2710">
            <v>0</v>
          </cell>
          <cell r="M2710">
            <v>0</v>
          </cell>
          <cell r="N2710">
            <v>0</v>
          </cell>
          <cell r="O2710">
            <v>0</v>
          </cell>
          <cell r="P2710">
            <v>0</v>
          </cell>
          <cell r="Q2710">
            <v>0</v>
          </cell>
          <cell r="R2710">
            <v>0</v>
          </cell>
          <cell r="S2710" t="str">
            <v>D</v>
          </cell>
        </row>
        <row r="2711">
          <cell r="E2711">
            <v>2846</v>
          </cell>
          <cell r="F2711" t="str">
            <v>AOM028</v>
          </cell>
          <cell r="G2711" t="str">
            <v>AOM028</v>
          </cell>
          <cell r="H2711">
            <v>40.700200000000002</v>
          </cell>
          <cell r="I2711">
            <v>140.91900000000001</v>
          </cell>
          <cell r="J2711" t="str">
            <v>--A</v>
          </cell>
          <cell r="K2711" t="str">
            <v>A</v>
          </cell>
          <cell r="L2711">
            <v>0</v>
          </cell>
          <cell r="M2711">
            <v>0</v>
          </cell>
          <cell r="N2711">
            <v>0</v>
          </cell>
          <cell r="O2711">
            <v>0</v>
          </cell>
          <cell r="P2711">
            <v>0</v>
          </cell>
          <cell r="Q2711">
            <v>0</v>
          </cell>
          <cell r="R2711">
            <v>0</v>
          </cell>
          <cell r="S2711" t="str">
            <v>C</v>
          </cell>
        </row>
        <row r="2712">
          <cell r="E2712">
            <v>2847</v>
          </cell>
          <cell r="F2712" t="str">
            <v>AOM029</v>
          </cell>
          <cell r="G2712" t="str">
            <v>AOM029</v>
          </cell>
          <cell r="H2712">
            <v>40.575800000000001</v>
          </cell>
          <cell r="I2712">
            <v>140.29650000000001</v>
          </cell>
          <cell r="J2712" t="str">
            <v>--CD</v>
          </cell>
          <cell r="K2712" t="str">
            <v>CD</v>
          </cell>
          <cell r="L2712">
            <v>0</v>
          </cell>
          <cell r="M2712">
            <v>0</v>
          </cell>
          <cell r="N2712">
            <v>0</v>
          </cell>
          <cell r="O2712">
            <v>0</v>
          </cell>
          <cell r="P2712">
            <v>0</v>
          </cell>
          <cell r="Q2712">
            <v>0</v>
          </cell>
          <cell r="R2712">
            <v>0</v>
          </cell>
          <cell r="S2712" t="str">
            <v>C</v>
          </cell>
        </row>
        <row r="2713">
          <cell r="E2713">
            <v>2848</v>
          </cell>
          <cell r="F2713" t="str">
            <v>AOMH01</v>
          </cell>
          <cell r="G2713" t="str">
            <v>AOMH01</v>
          </cell>
          <cell r="H2713">
            <v>41.5246</v>
          </cell>
          <cell r="I2713">
            <v>140.91630000000001</v>
          </cell>
          <cell r="J2713" t="str">
            <v>---</v>
          </cell>
          <cell r="K2713" t="str">
            <v>-</v>
          </cell>
          <cell r="L2713">
            <v>0</v>
          </cell>
          <cell r="M2713">
            <v>0</v>
          </cell>
          <cell r="N2713">
            <v>0</v>
          </cell>
          <cell r="O2713">
            <v>0</v>
          </cell>
          <cell r="P2713">
            <v>0</v>
          </cell>
          <cell r="Q2713">
            <v>0</v>
          </cell>
          <cell r="R2713">
            <v>0</v>
          </cell>
          <cell r="S2713" t="str">
            <v>D</v>
          </cell>
        </row>
        <row r="2714">
          <cell r="E2714">
            <v>2849</v>
          </cell>
          <cell r="F2714" t="str">
            <v>AOMH03</v>
          </cell>
          <cell r="G2714" t="str">
            <v>AOMH03</v>
          </cell>
          <cell r="H2714">
            <v>41.231299999999997</v>
          </cell>
          <cell r="I2714">
            <v>140.9932</v>
          </cell>
          <cell r="J2714" t="str">
            <v>---</v>
          </cell>
          <cell r="K2714" t="str">
            <v>-</v>
          </cell>
          <cell r="L2714">
            <v>0</v>
          </cell>
          <cell r="M2714">
            <v>0</v>
          </cell>
          <cell r="N2714">
            <v>0</v>
          </cell>
          <cell r="O2714">
            <v>0</v>
          </cell>
          <cell r="P2714">
            <v>0</v>
          </cell>
          <cell r="Q2714">
            <v>0</v>
          </cell>
          <cell r="R2714">
            <v>0</v>
          </cell>
          <cell r="S2714" t="str">
            <v>C</v>
          </cell>
        </row>
        <row r="2715">
          <cell r="E2715">
            <v>2850</v>
          </cell>
          <cell r="F2715" t="str">
            <v>AOMH04</v>
          </cell>
          <cell r="G2715" t="str">
            <v>AOMH04</v>
          </cell>
          <cell r="H2715">
            <v>40.849699999999999</v>
          </cell>
          <cell r="I2715">
            <v>140.67939999999999</v>
          </cell>
          <cell r="J2715" t="str">
            <v>--CD</v>
          </cell>
          <cell r="K2715" t="str">
            <v>CD</v>
          </cell>
          <cell r="L2715">
            <v>0</v>
          </cell>
          <cell r="M2715">
            <v>0</v>
          </cell>
          <cell r="N2715">
            <v>0</v>
          </cell>
          <cell r="O2715">
            <v>0</v>
          </cell>
          <cell r="P2715">
            <v>0</v>
          </cell>
          <cell r="Q2715">
            <v>0</v>
          </cell>
          <cell r="R2715">
            <v>0</v>
          </cell>
          <cell r="S2715" t="str">
            <v>C</v>
          </cell>
        </row>
        <row r="2716">
          <cell r="E2716">
            <v>2851</v>
          </cell>
          <cell r="F2716" t="str">
            <v>AOMH05</v>
          </cell>
          <cell r="G2716" t="str">
            <v>AOMH05</v>
          </cell>
          <cell r="H2716">
            <v>40.853700000000003</v>
          </cell>
          <cell r="I2716">
            <v>141.1069</v>
          </cell>
          <cell r="J2716" t="str">
            <v>---</v>
          </cell>
          <cell r="K2716" t="str">
            <v>-</v>
          </cell>
          <cell r="L2716">
            <v>0</v>
          </cell>
          <cell r="M2716">
            <v>0</v>
          </cell>
          <cell r="N2716">
            <v>0</v>
          </cell>
          <cell r="O2716">
            <v>0</v>
          </cell>
          <cell r="P2716">
            <v>0</v>
          </cell>
          <cell r="Q2716">
            <v>0</v>
          </cell>
          <cell r="R2716">
            <v>0</v>
          </cell>
          <cell r="S2716" t="str">
            <v>D</v>
          </cell>
        </row>
        <row r="2717">
          <cell r="E2717">
            <v>2852</v>
          </cell>
          <cell r="F2717" t="str">
            <v>AOMH06</v>
          </cell>
          <cell r="G2717" t="str">
            <v>AOMH06</v>
          </cell>
          <cell r="H2717">
            <v>40.963799999999999</v>
          </cell>
          <cell r="I2717">
            <v>141.37739999999999</v>
          </cell>
          <cell r="J2717" t="str">
            <v>---</v>
          </cell>
          <cell r="K2717" t="str">
            <v>-</v>
          </cell>
          <cell r="L2717">
            <v>0</v>
          </cell>
          <cell r="M2717">
            <v>0</v>
          </cell>
          <cell r="N2717">
            <v>0</v>
          </cell>
          <cell r="O2717">
            <v>0</v>
          </cell>
          <cell r="P2717">
            <v>0</v>
          </cell>
          <cell r="Q2717">
            <v>0</v>
          </cell>
          <cell r="R2717">
            <v>0</v>
          </cell>
          <cell r="S2717" t="str">
            <v>C</v>
          </cell>
        </row>
        <row r="2718">
          <cell r="E2718">
            <v>2853</v>
          </cell>
          <cell r="F2718" t="str">
            <v>AOMH07</v>
          </cell>
          <cell r="G2718" t="str">
            <v>AOMH07</v>
          </cell>
          <cell r="H2718">
            <v>40.741900000000001</v>
          </cell>
          <cell r="I2718">
            <v>140.02719999999999</v>
          </cell>
          <cell r="J2718" t="str">
            <v>---</v>
          </cell>
          <cell r="K2718" t="str">
            <v>-</v>
          </cell>
          <cell r="L2718">
            <v>0</v>
          </cell>
          <cell r="M2718">
            <v>0</v>
          </cell>
          <cell r="N2718">
            <v>0</v>
          </cell>
          <cell r="O2718">
            <v>0</v>
          </cell>
          <cell r="P2718">
            <v>0</v>
          </cell>
          <cell r="Q2718">
            <v>0</v>
          </cell>
          <cell r="R2718">
            <v>0</v>
          </cell>
          <cell r="S2718" t="str">
            <v>C</v>
          </cell>
        </row>
        <row r="2719">
          <cell r="E2719">
            <v>2854</v>
          </cell>
          <cell r="F2719" t="str">
            <v>AOMH08</v>
          </cell>
          <cell r="G2719" t="str">
            <v>AOMH08</v>
          </cell>
          <cell r="H2719">
            <v>40.7592</v>
          </cell>
          <cell r="I2719">
            <v>140.31559999999999</v>
          </cell>
          <cell r="J2719" t="str">
            <v>---</v>
          </cell>
          <cell r="K2719" t="str">
            <v>-</v>
          </cell>
          <cell r="L2719">
            <v>0</v>
          </cell>
          <cell r="M2719">
            <v>0</v>
          </cell>
          <cell r="N2719">
            <v>0</v>
          </cell>
          <cell r="O2719">
            <v>0</v>
          </cell>
          <cell r="P2719">
            <v>0</v>
          </cell>
          <cell r="Q2719">
            <v>0</v>
          </cell>
          <cell r="R2719">
            <v>0</v>
          </cell>
          <cell r="S2719" t="str">
            <v>D</v>
          </cell>
        </row>
        <row r="2720">
          <cell r="E2720">
            <v>2855</v>
          </cell>
          <cell r="F2720" t="str">
            <v>AOMH09</v>
          </cell>
          <cell r="G2720" t="str">
            <v>AOMH09</v>
          </cell>
          <cell r="H2720">
            <v>40.617199999999997</v>
          </cell>
          <cell r="I2720">
            <v>140.35329999999999</v>
          </cell>
          <cell r="J2720" t="str">
            <v>---</v>
          </cell>
          <cell r="K2720" t="str">
            <v>-</v>
          </cell>
          <cell r="L2720">
            <v>0</v>
          </cell>
          <cell r="M2720">
            <v>0</v>
          </cell>
          <cell r="N2720">
            <v>0</v>
          </cell>
          <cell r="O2720">
            <v>0</v>
          </cell>
          <cell r="P2720">
            <v>0</v>
          </cell>
          <cell r="Q2720">
            <v>0</v>
          </cell>
          <cell r="R2720">
            <v>0</v>
          </cell>
          <cell r="S2720" t="str">
            <v>D</v>
          </cell>
        </row>
        <row r="2721">
          <cell r="E2721">
            <v>2856</v>
          </cell>
          <cell r="F2721" t="str">
            <v>AOMH10</v>
          </cell>
          <cell r="G2721" t="str">
            <v>AOMH10</v>
          </cell>
          <cell r="H2721">
            <v>40.606400000000001</v>
          </cell>
          <cell r="I2721">
            <v>140.66810000000001</v>
          </cell>
          <cell r="J2721" t="str">
            <v>---</v>
          </cell>
          <cell r="K2721" t="str">
            <v>-</v>
          </cell>
          <cell r="L2721">
            <v>0</v>
          </cell>
          <cell r="M2721">
            <v>0</v>
          </cell>
          <cell r="N2721">
            <v>0</v>
          </cell>
          <cell r="O2721">
            <v>0</v>
          </cell>
          <cell r="P2721">
            <v>0</v>
          </cell>
          <cell r="Q2721">
            <v>0</v>
          </cell>
          <cell r="R2721">
            <v>0</v>
          </cell>
          <cell r="S2721" t="str">
            <v>D</v>
          </cell>
        </row>
        <row r="2722">
          <cell r="E2722">
            <v>2857</v>
          </cell>
          <cell r="F2722" t="str">
            <v>AOMH11</v>
          </cell>
          <cell r="G2722" t="str">
            <v>AOMH11</v>
          </cell>
          <cell r="H2722">
            <v>40.577300000000001</v>
          </cell>
          <cell r="I2722">
            <v>140.99860000000001</v>
          </cell>
          <cell r="J2722" t="str">
            <v>---</v>
          </cell>
          <cell r="K2722" t="str">
            <v>-</v>
          </cell>
          <cell r="L2722">
            <v>0</v>
          </cell>
          <cell r="M2722">
            <v>0</v>
          </cell>
          <cell r="N2722">
            <v>0</v>
          </cell>
          <cell r="O2722">
            <v>0</v>
          </cell>
          <cell r="P2722">
            <v>0</v>
          </cell>
          <cell r="Q2722">
            <v>0</v>
          </cell>
          <cell r="R2722">
            <v>0</v>
          </cell>
          <cell r="S2722" t="str">
            <v>C</v>
          </cell>
        </row>
        <row r="2723">
          <cell r="E2723">
            <v>2858</v>
          </cell>
          <cell r="F2723" t="str">
            <v>AOMH12</v>
          </cell>
          <cell r="G2723" t="str">
            <v>AOMH12</v>
          </cell>
          <cell r="H2723">
            <v>40.581899999999997</v>
          </cell>
          <cell r="I2723">
            <v>141.15819999999999</v>
          </cell>
          <cell r="J2723" t="str">
            <v>---</v>
          </cell>
          <cell r="K2723" t="str">
            <v>-</v>
          </cell>
          <cell r="L2723">
            <v>0</v>
          </cell>
          <cell r="M2723">
            <v>0</v>
          </cell>
          <cell r="N2723">
            <v>0</v>
          </cell>
          <cell r="O2723">
            <v>0</v>
          </cell>
          <cell r="P2723">
            <v>0</v>
          </cell>
          <cell r="Q2723">
            <v>0</v>
          </cell>
          <cell r="R2723">
            <v>0</v>
          </cell>
          <cell r="S2723" t="str">
            <v>D</v>
          </cell>
        </row>
        <row r="2724">
          <cell r="E2724">
            <v>2859</v>
          </cell>
          <cell r="F2724" t="str">
            <v>AOMH13</v>
          </cell>
          <cell r="G2724" t="str">
            <v>AOMH13</v>
          </cell>
          <cell r="H2724">
            <v>40.576700000000002</v>
          </cell>
          <cell r="I2724">
            <v>141.4487</v>
          </cell>
          <cell r="J2724" t="str">
            <v>---</v>
          </cell>
          <cell r="K2724" t="str">
            <v>-</v>
          </cell>
          <cell r="L2724">
            <v>0</v>
          </cell>
          <cell r="M2724">
            <v>0</v>
          </cell>
          <cell r="N2724">
            <v>0</v>
          </cell>
          <cell r="O2724">
            <v>0</v>
          </cell>
          <cell r="P2724">
            <v>0</v>
          </cell>
          <cell r="Q2724">
            <v>0</v>
          </cell>
          <cell r="R2724">
            <v>0</v>
          </cell>
          <cell r="S2724" t="str">
            <v>E</v>
          </cell>
        </row>
        <row r="2725">
          <cell r="E2725">
            <v>2860</v>
          </cell>
          <cell r="F2725" t="str">
            <v>AOMH14</v>
          </cell>
          <cell r="G2725" t="str">
            <v>AOMH14</v>
          </cell>
          <cell r="H2725">
            <v>40.546100000000003</v>
          </cell>
          <cell r="I2725">
            <v>140.27610000000001</v>
          </cell>
          <cell r="J2725" t="str">
            <v>---</v>
          </cell>
          <cell r="K2725" t="str">
            <v>-</v>
          </cell>
          <cell r="L2725">
            <v>0</v>
          </cell>
          <cell r="M2725">
            <v>0</v>
          </cell>
          <cell r="N2725">
            <v>0</v>
          </cell>
          <cell r="O2725">
            <v>0</v>
          </cell>
          <cell r="P2725">
            <v>0</v>
          </cell>
          <cell r="Q2725">
            <v>0</v>
          </cell>
          <cell r="R2725">
            <v>0</v>
          </cell>
          <cell r="S2725" t="str">
            <v>C</v>
          </cell>
        </row>
        <row r="2726">
          <cell r="E2726">
            <v>2861</v>
          </cell>
          <cell r="F2726" t="str">
            <v>AOMH15</v>
          </cell>
          <cell r="G2726" t="str">
            <v>AOMH15</v>
          </cell>
          <cell r="H2726">
            <v>40.481400000000001</v>
          </cell>
          <cell r="I2726">
            <v>140.56</v>
          </cell>
          <cell r="J2726" t="str">
            <v>---</v>
          </cell>
          <cell r="K2726" t="str">
            <v>-</v>
          </cell>
          <cell r="L2726">
            <v>0</v>
          </cell>
          <cell r="M2726">
            <v>0</v>
          </cell>
          <cell r="N2726">
            <v>0</v>
          </cell>
          <cell r="O2726">
            <v>0</v>
          </cell>
          <cell r="P2726">
            <v>0</v>
          </cell>
          <cell r="Q2726">
            <v>0</v>
          </cell>
          <cell r="R2726">
            <v>0</v>
          </cell>
          <cell r="S2726" t="str">
            <v>C</v>
          </cell>
        </row>
        <row r="2727">
          <cell r="E2727">
            <v>2862</v>
          </cell>
          <cell r="F2727" t="str">
            <v>AOMH16</v>
          </cell>
          <cell r="G2727" t="str">
            <v>AOMH16</v>
          </cell>
          <cell r="H2727">
            <v>40.459699999999998</v>
          </cell>
          <cell r="I2727">
            <v>141.0958</v>
          </cell>
          <cell r="J2727" t="str">
            <v>---</v>
          </cell>
          <cell r="K2727" t="str">
            <v>-</v>
          </cell>
          <cell r="L2727">
            <v>0</v>
          </cell>
          <cell r="M2727">
            <v>0</v>
          </cell>
          <cell r="N2727">
            <v>0</v>
          </cell>
          <cell r="O2727">
            <v>0</v>
          </cell>
          <cell r="P2727">
            <v>0</v>
          </cell>
          <cell r="Q2727">
            <v>0</v>
          </cell>
          <cell r="R2727">
            <v>0</v>
          </cell>
          <cell r="S2727" t="str">
            <v>D</v>
          </cell>
        </row>
        <row r="2728">
          <cell r="E2728">
            <v>2863</v>
          </cell>
          <cell r="F2728" t="str">
            <v>AOMH17</v>
          </cell>
          <cell r="G2728" t="str">
            <v>AOMH17</v>
          </cell>
          <cell r="H2728">
            <v>40.4465</v>
          </cell>
          <cell r="I2728">
            <v>141.3409</v>
          </cell>
          <cell r="J2728" t="str">
            <v>---</v>
          </cell>
          <cell r="K2728" t="str">
            <v>-</v>
          </cell>
          <cell r="L2728">
            <v>0</v>
          </cell>
          <cell r="M2728">
            <v>0</v>
          </cell>
          <cell r="N2728">
            <v>0</v>
          </cell>
          <cell r="O2728">
            <v>0</v>
          </cell>
          <cell r="P2728">
            <v>0</v>
          </cell>
          <cell r="Q2728">
            <v>0</v>
          </cell>
          <cell r="R2728">
            <v>0</v>
          </cell>
          <cell r="S2728" t="str">
            <v>C</v>
          </cell>
        </row>
        <row r="2729">
          <cell r="E2729">
            <v>2864</v>
          </cell>
          <cell r="F2729" t="str">
            <v>AOMH18</v>
          </cell>
          <cell r="G2729" t="str">
            <v>AOMH18</v>
          </cell>
          <cell r="H2729">
            <v>40.293399999999998</v>
          </cell>
          <cell r="I2729">
            <v>141.018</v>
          </cell>
          <cell r="J2729" t="str">
            <v>---</v>
          </cell>
          <cell r="K2729" t="str">
            <v>-</v>
          </cell>
          <cell r="L2729">
            <v>0</v>
          </cell>
          <cell r="M2729">
            <v>0</v>
          </cell>
          <cell r="N2729">
            <v>0</v>
          </cell>
          <cell r="O2729">
            <v>0</v>
          </cell>
          <cell r="P2729">
            <v>0</v>
          </cell>
          <cell r="Q2729">
            <v>0</v>
          </cell>
          <cell r="R2729">
            <v>0</v>
          </cell>
          <cell r="S2729" t="str">
            <v>C</v>
          </cell>
        </row>
        <row r="2730">
          <cell r="E2730">
            <v>2865</v>
          </cell>
          <cell r="F2730" t="str">
            <v>FKSH11</v>
          </cell>
          <cell r="G2730" t="str">
            <v>FKSH11</v>
          </cell>
          <cell r="H2730">
            <v>37.197600000000001</v>
          </cell>
          <cell r="I2730">
            <v>140.34200000000001</v>
          </cell>
          <cell r="J2730" t="str">
            <v>---</v>
          </cell>
          <cell r="K2730" t="str">
            <v>-</v>
          </cell>
          <cell r="L2730">
            <v>0</v>
          </cell>
          <cell r="M2730">
            <v>0</v>
          </cell>
          <cell r="N2730">
            <v>0</v>
          </cell>
          <cell r="O2730">
            <v>0</v>
          </cell>
          <cell r="P2730">
            <v>0</v>
          </cell>
          <cell r="Q2730">
            <v>0</v>
          </cell>
          <cell r="R2730">
            <v>0</v>
          </cell>
          <cell r="S2730" t="str">
            <v>D</v>
          </cell>
        </row>
        <row r="2731">
          <cell r="E2731">
            <v>2866</v>
          </cell>
          <cell r="F2731" t="str">
            <v>FKSH16</v>
          </cell>
          <cell r="G2731" t="str">
            <v>FKSH16</v>
          </cell>
          <cell r="H2731">
            <v>37.761299999999999</v>
          </cell>
          <cell r="I2731">
            <v>140.38</v>
          </cell>
          <cell r="J2731" t="str">
            <v>---</v>
          </cell>
          <cell r="K2731" t="str">
            <v>-</v>
          </cell>
          <cell r="L2731">
            <v>0</v>
          </cell>
          <cell r="M2731">
            <v>0</v>
          </cell>
          <cell r="N2731">
            <v>0</v>
          </cell>
          <cell r="O2731">
            <v>0</v>
          </cell>
          <cell r="P2731">
            <v>0</v>
          </cell>
          <cell r="Q2731">
            <v>0</v>
          </cell>
          <cell r="R2731">
            <v>0</v>
          </cell>
          <cell r="S2731" t="str">
            <v>C</v>
          </cell>
        </row>
        <row r="2732">
          <cell r="E2732">
            <v>2867</v>
          </cell>
          <cell r="F2732" t="str">
            <v>HKD159</v>
          </cell>
          <cell r="G2732" t="str">
            <v>HKD159</v>
          </cell>
          <cell r="H2732">
            <v>41.716200000000001</v>
          </cell>
          <cell r="I2732">
            <v>141.0025</v>
          </cell>
          <cell r="J2732" t="str">
            <v>--B</v>
          </cell>
          <cell r="K2732" t="str">
            <v>B</v>
          </cell>
          <cell r="L2732">
            <v>0</v>
          </cell>
          <cell r="M2732">
            <v>0</v>
          </cell>
          <cell r="N2732">
            <v>0</v>
          </cell>
          <cell r="O2732">
            <v>0</v>
          </cell>
          <cell r="P2732">
            <v>0</v>
          </cell>
          <cell r="Q2732">
            <v>0</v>
          </cell>
          <cell r="R2732">
            <v>0</v>
          </cell>
          <cell r="S2732" t="str">
            <v>D</v>
          </cell>
        </row>
        <row r="2733">
          <cell r="E2733">
            <v>2868</v>
          </cell>
          <cell r="F2733" t="str">
            <v>HKD161</v>
          </cell>
          <cell r="G2733" t="str">
            <v>HKD161</v>
          </cell>
          <cell r="H2733">
            <v>41.679499999999997</v>
          </cell>
          <cell r="I2733">
            <v>140.43340000000001</v>
          </cell>
          <cell r="J2733" t="str">
            <v>--B</v>
          </cell>
          <cell r="K2733" t="str">
            <v>B</v>
          </cell>
          <cell r="L2733">
            <v>0</v>
          </cell>
          <cell r="M2733">
            <v>0</v>
          </cell>
          <cell r="N2733">
            <v>0</v>
          </cell>
          <cell r="O2733">
            <v>0</v>
          </cell>
          <cell r="P2733">
            <v>0</v>
          </cell>
          <cell r="Q2733">
            <v>0</v>
          </cell>
          <cell r="R2733">
            <v>0</v>
          </cell>
          <cell r="S2733" t="str">
            <v>E</v>
          </cell>
        </row>
        <row r="2734">
          <cell r="E2734">
            <v>2869</v>
          </cell>
          <cell r="F2734" t="str">
            <v>HKD162</v>
          </cell>
          <cell r="G2734" t="str">
            <v>HKD162</v>
          </cell>
          <cell r="H2734">
            <v>41.486199999999997</v>
          </cell>
          <cell r="I2734">
            <v>140.24700000000001</v>
          </cell>
          <cell r="J2734" t="str">
            <v>--B</v>
          </cell>
          <cell r="K2734" t="str">
            <v>B</v>
          </cell>
          <cell r="L2734">
            <v>0</v>
          </cell>
          <cell r="M2734">
            <v>0</v>
          </cell>
          <cell r="N2734">
            <v>0</v>
          </cell>
          <cell r="O2734">
            <v>0</v>
          </cell>
          <cell r="P2734">
            <v>0</v>
          </cell>
          <cell r="Q2734">
            <v>0</v>
          </cell>
          <cell r="R2734">
            <v>0</v>
          </cell>
          <cell r="S2734" t="str">
            <v>D</v>
          </cell>
        </row>
        <row r="2735">
          <cell r="E2735">
            <v>2870</v>
          </cell>
          <cell r="F2735" t="str">
            <v>HKD163</v>
          </cell>
          <cell r="G2735" t="str">
            <v>HKD163</v>
          </cell>
          <cell r="H2735">
            <v>41.433900000000001</v>
          </cell>
          <cell r="I2735">
            <v>140.11150000000001</v>
          </cell>
          <cell r="J2735" t="str">
            <v>--B</v>
          </cell>
          <cell r="K2735" t="str">
            <v>B</v>
          </cell>
          <cell r="L2735">
            <v>0</v>
          </cell>
          <cell r="M2735">
            <v>0</v>
          </cell>
          <cell r="N2735">
            <v>0</v>
          </cell>
          <cell r="O2735">
            <v>0</v>
          </cell>
          <cell r="P2735">
            <v>0</v>
          </cell>
          <cell r="Q2735">
            <v>0</v>
          </cell>
          <cell r="R2735">
            <v>0</v>
          </cell>
          <cell r="S2735" t="str">
            <v>C</v>
          </cell>
        </row>
        <row r="2736">
          <cell r="E2736">
            <v>2871</v>
          </cell>
          <cell r="F2736" t="str">
            <v>IWT001</v>
          </cell>
          <cell r="G2736" t="str">
            <v>IWT001</v>
          </cell>
          <cell r="H2736">
            <v>40.4099</v>
          </cell>
          <cell r="I2736">
            <v>141.7191</v>
          </cell>
          <cell r="J2736" t="str">
            <v>--B</v>
          </cell>
          <cell r="K2736" t="str">
            <v>B</v>
          </cell>
          <cell r="L2736">
            <v>0</v>
          </cell>
          <cell r="M2736">
            <v>0</v>
          </cell>
          <cell r="N2736">
            <v>0</v>
          </cell>
          <cell r="O2736">
            <v>0</v>
          </cell>
          <cell r="P2736">
            <v>0</v>
          </cell>
          <cell r="Q2736">
            <v>0</v>
          </cell>
          <cell r="R2736">
            <v>0</v>
          </cell>
          <cell r="S2736" t="str">
            <v>D</v>
          </cell>
        </row>
        <row r="2737">
          <cell r="E2737">
            <v>2872</v>
          </cell>
          <cell r="F2737" t="str">
            <v>IWT002</v>
          </cell>
          <cell r="G2737" t="str">
            <v>IWT002</v>
          </cell>
          <cell r="H2737">
            <v>40.181899999999999</v>
          </cell>
          <cell r="I2737">
            <v>141.76410000000001</v>
          </cell>
          <cell r="J2737" t="str">
            <v>--A</v>
          </cell>
          <cell r="K2737" t="str">
            <v>A</v>
          </cell>
          <cell r="L2737">
            <v>0</v>
          </cell>
          <cell r="M2737">
            <v>0</v>
          </cell>
          <cell r="N2737">
            <v>0</v>
          </cell>
          <cell r="O2737">
            <v>0</v>
          </cell>
          <cell r="P2737">
            <v>0</v>
          </cell>
          <cell r="Q2737">
            <v>0</v>
          </cell>
          <cell r="R2737">
            <v>0</v>
          </cell>
          <cell r="S2737" t="str">
            <v>C</v>
          </cell>
        </row>
        <row r="2738">
          <cell r="E2738">
            <v>2873</v>
          </cell>
          <cell r="F2738" t="str">
            <v>IWT003</v>
          </cell>
          <cell r="G2738" t="str">
            <v>IWT003</v>
          </cell>
          <cell r="H2738">
            <v>40.008299999999998</v>
          </cell>
          <cell r="I2738">
            <v>141.8861</v>
          </cell>
          <cell r="J2738" t="str">
            <v>--CD</v>
          </cell>
          <cell r="K2738" t="str">
            <v>CD</v>
          </cell>
          <cell r="L2738">
            <v>0</v>
          </cell>
          <cell r="M2738">
            <v>0</v>
          </cell>
          <cell r="N2738">
            <v>0</v>
          </cell>
          <cell r="O2738">
            <v>0</v>
          </cell>
          <cell r="P2738">
            <v>0</v>
          </cell>
          <cell r="Q2738">
            <v>0</v>
          </cell>
          <cell r="R2738">
            <v>0</v>
          </cell>
          <cell r="S2738" t="str">
            <v>D</v>
          </cell>
        </row>
        <row r="2739">
          <cell r="E2739">
            <v>2874</v>
          </cell>
          <cell r="F2739" t="str">
            <v>IWT004</v>
          </cell>
          <cell r="G2739" t="str">
            <v>IWT004</v>
          </cell>
          <cell r="H2739">
            <v>39.736899999999999</v>
          </cell>
          <cell r="I2739">
            <v>141.96969999999999</v>
          </cell>
          <cell r="J2739" t="str">
            <v>--B</v>
          </cell>
          <cell r="K2739" t="str">
            <v>B</v>
          </cell>
          <cell r="L2739">
            <v>0</v>
          </cell>
          <cell r="M2739">
            <v>0</v>
          </cell>
          <cell r="N2739">
            <v>0</v>
          </cell>
          <cell r="O2739">
            <v>0</v>
          </cell>
          <cell r="P2739">
            <v>0</v>
          </cell>
          <cell r="Q2739">
            <v>0</v>
          </cell>
          <cell r="R2739">
            <v>0</v>
          </cell>
          <cell r="S2739" t="str">
            <v>C</v>
          </cell>
        </row>
        <row r="2740">
          <cell r="E2740">
            <v>2875</v>
          </cell>
          <cell r="F2740" t="str">
            <v>IWT005</v>
          </cell>
          <cell r="G2740" t="str">
            <v>IWT005</v>
          </cell>
          <cell r="H2740">
            <v>39.647199999999998</v>
          </cell>
          <cell r="I2740">
            <v>141.94640000000001</v>
          </cell>
          <cell r="J2740" t="str">
            <v>---</v>
          </cell>
          <cell r="K2740" t="str">
            <v>-</v>
          </cell>
          <cell r="L2740">
            <v>0</v>
          </cell>
          <cell r="M2740">
            <v>0</v>
          </cell>
          <cell r="N2740">
            <v>0</v>
          </cell>
          <cell r="O2740">
            <v>0</v>
          </cell>
          <cell r="P2740">
            <v>0</v>
          </cell>
          <cell r="Q2740">
            <v>0</v>
          </cell>
          <cell r="R2740">
            <v>0</v>
          </cell>
          <cell r="S2740" t="str">
            <v>C</v>
          </cell>
        </row>
        <row r="2741">
          <cell r="E2741">
            <v>2876</v>
          </cell>
          <cell r="F2741" t="str">
            <v>IWT006</v>
          </cell>
          <cell r="G2741" t="str">
            <v>IWT006</v>
          </cell>
          <cell r="H2741">
            <v>39.480600000000003</v>
          </cell>
          <cell r="I2741">
            <v>141.96520000000001</v>
          </cell>
          <cell r="J2741" t="str">
            <v>--B</v>
          </cell>
          <cell r="K2741" t="str">
            <v>B</v>
          </cell>
          <cell r="L2741">
            <v>0</v>
          </cell>
          <cell r="M2741">
            <v>0</v>
          </cell>
          <cell r="N2741">
            <v>0</v>
          </cell>
          <cell r="O2741">
            <v>0</v>
          </cell>
          <cell r="P2741">
            <v>0</v>
          </cell>
          <cell r="Q2741">
            <v>0</v>
          </cell>
          <cell r="R2741">
            <v>0</v>
          </cell>
          <cell r="S2741" t="str">
            <v>D</v>
          </cell>
        </row>
        <row r="2742">
          <cell r="E2742">
            <v>2877</v>
          </cell>
          <cell r="F2742" t="str">
            <v>IWT007</v>
          </cell>
          <cell r="G2742" t="str">
            <v>IWT007</v>
          </cell>
          <cell r="H2742">
            <v>39.270099999999999</v>
          </cell>
          <cell r="I2742">
            <v>141.8561</v>
          </cell>
          <cell r="J2742" t="str">
            <v>--CD</v>
          </cell>
          <cell r="K2742" t="str">
            <v>CD</v>
          </cell>
          <cell r="L2742">
            <v>0</v>
          </cell>
          <cell r="M2742">
            <v>0</v>
          </cell>
          <cell r="N2742">
            <v>0</v>
          </cell>
          <cell r="O2742">
            <v>0</v>
          </cell>
          <cell r="P2742">
            <v>0</v>
          </cell>
          <cell r="Q2742">
            <v>0</v>
          </cell>
          <cell r="R2742">
            <v>0</v>
          </cell>
          <cell r="S2742" t="str">
            <v>C</v>
          </cell>
        </row>
        <row r="2743">
          <cell r="E2743">
            <v>2878</v>
          </cell>
          <cell r="F2743" t="str">
            <v>IWT009</v>
          </cell>
          <cell r="G2743" t="str">
            <v>IWT009</v>
          </cell>
          <cell r="H2743">
            <v>39.018700000000003</v>
          </cell>
          <cell r="I2743">
            <v>141.40309999999999</v>
          </cell>
          <cell r="J2743" t="str">
            <v>--B</v>
          </cell>
          <cell r="K2743" t="str">
            <v>B</v>
          </cell>
          <cell r="L2743">
            <v>0</v>
          </cell>
          <cell r="M2743">
            <v>0</v>
          </cell>
          <cell r="N2743">
            <v>0</v>
          </cell>
          <cell r="O2743">
            <v>0</v>
          </cell>
          <cell r="P2743">
            <v>0</v>
          </cell>
          <cell r="Q2743">
            <v>0</v>
          </cell>
          <cell r="R2743">
            <v>0</v>
          </cell>
          <cell r="S2743" t="str">
            <v>C</v>
          </cell>
        </row>
        <row r="2744">
          <cell r="E2744">
            <v>2879</v>
          </cell>
          <cell r="F2744" t="str">
            <v>IWT013</v>
          </cell>
          <cell r="G2744" t="str">
            <v>IWT013</v>
          </cell>
          <cell r="H2744">
            <v>39.3367</v>
          </cell>
          <cell r="I2744">
            <v>141.5378</v>
          </cell>
          <cell r="J2744" t="str">
            <v>---</v>
          </cell>
          <cell r="K2744" t="str">
            <v>-</v>
          </cell>
          <cell r="L2744">
            <v>0</v>
          </cell>
          <cell r="M2744">
            <v>0</v>
          </cell>
          <cell r="N2744">
            <v>0</v>
          </cell>
          <cell r="O2744">
            <v>0</v>
          </cell>
          <cell r="P2744">
            <v>0</v>
          </cell>
          <cell r="Q2744">
            <v>0</v>
          </cell>
          <cell r="R2744">
            <v>0</v>
          </cell>
          <cell r="S2744" t="str">
            <v>C</v>
          </cell>
        </row>
        <row r="2745">
          <cell r="E2745">
            <v>2880</v>
          </cell>
          <cell r="F2745" t="str">
            <v>IWT014</v>
          </cell>
          <cell r="G2745" t="str">
            <v>IWT014</v>
          </cell>
          <cell r="H2745">
            <v>39.484400000000001</v>
          </cell>
          <cell r="I2745">
            <v>141.14699999999999</v>
          </cell>
          <cell r="J2745" t="str">
            <v>--B</v>
          </cell>
          <cell r="K2745" t="str">
            <v>B</v>
          </cell>
          <cell r="L2745">
            <v>0</v>
          </cell>
          <cell r="M2745">
            <v>0</v>
          </cell>
          <cell r="N2745">
            <v>0</v>
          </cell>
          <cell r="O2745">
            <v>0</v>
          </cell>
          <cell r="P2745">
            <v>0</v>
          </cell>
          <cell r="Q2745">
            <v>0</v>
          </cell>
          <cell r="R2745">
            <v>0</v>
          </cell>
          <cell r="S2745" t="str">
            <v>D</v>
          </cell>
        </row>
        <row r="2746">
          <cell r="E2746">
            <v>2881</v>
          </cell>
          <cell r="F2746" t="str">
            <v>IWT016</v>
          </cell>
          <cell r="G2746" t="str">
            <v>IWT016</v>
          </cell>
          <cell r="H2746">
            <v>39.599699999999999</v>
          </cell>
          <cell r="I2746">
            <v>141.6789</v>
          </cell>
          <cell r="J2746" t="str">
            <v>--B</v>
          </cell>
          <cell r="K2746" t="str">
            <v>B</v>
          </cell>
          <cell r="L2746">
            <v>0</v>
          </cell>
          <cell r="M2746">
            <v>0</v>
          </cell>
          <cell r="N2746">
            <v>0</v>
          </cell>
          <cell r="O2746">
            <v>0</v>
          </cell>
          <cell r="P2746">
            <v>0</v>
          </cell>
          <cell r="Q2746">
            <v>0</v>
          </cell>
          <cell r="R2746">
            <v>0</v>
          </cell>
          <cell r="S2746" t="str">
            <v>C</v>
          </cell>
        </row>
        <row r="2747">
          <cell r="E2747">
            <v>2882</v>
          </cell>
          <cell r="F2747" t="str">
            <v>IWT017</v>
          </cell>
          <cell r="G2747" t="str">
            <v>IWT017</v>
          </cell>
          <cell r="H2747">
            <v>39.633600000000001</v>
          </cell>
          <cell r="I2747">
            <v>141.4376</v>
          </cell>
          <cell r="J2747" t="str">
            <v>--B</v>
          </cell>
          <cell r="K2747" t="str">
            <v>B</v>
          </cell>
          <cell r="L2747">
            <v>0</v>
          </cell>
          <cell r="M2747">
            <v>0</v>
          </cell>
          <cell r="N2747">
            <v>0</v>
          </cell>
          <cell r="O2747">
            <v>0</v>
          </cell>
          <cell r="P2747">
            <v>0</v>
          </cell>
          <cell r="Q2747">
            <v>0</v>
          </cell>
          <cell r="R2747">
            <v>0</v>
          </cell>
          <cell r="S2747" t="str">
            <v>C</v>
          </cell>
        </row>
        <row r="2748">
          <cell r="E2748">
            <v>2883</v>
          </cell>
          <cell r="F2748" t="str">
            <v>IWT018</v>
          </cell>
          <cell r="G2748" t="str">
            <v>IWT018</v>
          </cell>
          <cell r="H2748">
            <v>39.695300000000003</v>
          </cell>
          <cell r="I2748">
            <v>141.14779999999999</v>
          </cell>
          <cell r="J2748" t="str">
            <v>--B</v>
          </cell>
          <cell r="K2748" t="str">
            <v>B</v>
          </cell>
          <cell r="L2748">
            <v>0</v>
          </cell>
          <cell r="M2748">
            <v>0</v>
          </cell>
          <cell r="N2748">
            <v>0</v>
          </cell>
          <cell r="O2748">
            <v>0</v>
          </cell>
          <cell r="P2748">
            <v>0</v>
          </cell>
          <cell r="Q2748">
            <v>0</v>
          </cell>
          <cell r="R2748">
            <v>0</v>
          </cell>
          <cell r="S2748" t="str">
            <v>D</v>
          </cell>
        </row>
        <row r="2749">
          <cell r="E2749">
            <v>2884</v>
          </cell>
          <cell r="F2749" t="str">
            <v>IWT019</v>
          </cell>
          <cell r="G2749" t="str">
            <v>IWT019</v>
          </cell>
          <cell r="H2749">
            <v>39.8491</v>
          </cell>
          <cell r="I2749">
            <v>141.80340000000001</v>
          </cell>
          <cell r="J2749" t="str">
            <v>--B</v>
          </cell>
          <cell r="K2749" t="str">
            <v>B</v>
          </cell>
          <cell r="L2749">
            <v>0</v>
          </cell>
          <cell r="M2749">
            <v>0</v>
          </cell>
          <cell r="N2749">
            <v>0</v>
          </cell>
          <cell r="O2749">
            <v>0</v>
          </cell>
          <cell r="P2749">
            <v>0</v>
          </cell>
          <cell r="Q2749">
            <v>0</v>
          </cell>
          <cell r="R2749">
            <v>0</v>
          </cell>
          <cell r="S2749" t="str">
            <v>D</v>
          </cell>
        </row>
        <row r="2750">
          <cell r="E2750">
            <v>2885</v>
          </cell>
          <cell r="F2750" t="str">
            <v>IWT020</v>
          </cell>
          <cell r="G2750" t="str">
            <v>IWT020</v>
          </cell>
          <cell r="H2750">
            <v>39.784100000000002</v>
          </cell>
          <cell r="I2750">
            <v>141.3295</v>
          </cell>
          <cell r="J2750" t="str">
            <v>--E</v>
          </cell>
          <cell r="K2750" t="str">
            <v>E</v>
          </cell>
          <cell r="L2750">
            <v>0</v>
          </cell>
          <cell r="M2750">
            <v>0</v>
          </cell>
          <cell r="N2750">
            <v>0</v>
          </cell>
          <cell r="O2750">
            <v>0</v>
          </cell>
          <cell r="P2750">
            <v>0</v>
          </cell>
          <cell r="Q2750">
            <v>0</v>
          </cell>
          <cell r="R2750">
            <v>0</v>
          </cell>
          <cell r="S2750" t="str">
            <v>E</v>
          </cell>
        </row>
        <row r="2751">
          <cell r="E2751">
            <v>2886</v>
          </cell>
          <cell r="F2751" t="str">
            <v>IWT021</v>
          </cell>
          <cell r="G2751" t="str">
            <v>IWT021</v>
          </cell>
          <cell r="H2751">
            <v>39.920299999999997</v>
          </cell>
          <cell r="I2751">
            <v>141.08199999999999</v>
          </cell>
          <cell r="J2751" t="str">
            <v>---</v>
          </cell>
          <cell r="K2751" t="str">
            <v>-</v>
          </cell>
          <cell r="L2751">
            <v>0</v>
          </cell>
          <cell r="M2751">
            <v>0</v>
          </cell>
          <cell r="N2751">
            <v>0</v>
          </cell>
          <cell r="O2751">
            <v>0</v>
          </cell>
          <cell r="P2751">
            <v>0</v>
          </cell>
          <cell r="Q2751">
            <v>0</v>
          </cell>
          <cell r="R2751">
            <v>0</v>
          </cell>
          <cell r="S2751" t="str">
            <v>D</v>
          </cell>
        </row>
        <row r="2752">
          <cell r="E2752">
            <v>2887</v>
          </cell>
          <cell r="F2752" t="str">
            <v>IWT022</v>
          </cell>
          <cell r="G2752" t="str">
            <v>IWT022</v>
          </cell>
          <cell r="H2752">
            <v>40.101100000000002</v>
          </cell>
          <cell r="I2752">
            <v>141.0523</v>
          </cell>
          <cell r="J2752" t="str">
            <v>--B</v>
          </cell>
          <cell r="K2752" t="str">
            <v>B</v>
          </cell>
          <cell r="L2752">
            <v>0</v>
          </cell>
          <cell r="M2752">
            <v>0</v>
          </cell>
          <cell r="N2752">
            <v>0</v>
          </cell>
          <cell r="O2752">
            <v>0</v>
          </cell>
          <cell r="P2752">
            <v>0</v>
          </cell>
          <cell r="Q2752">
            <v>0</v>
          </cell>
          <cell r="R2752">
            <v>0</v>
          </cell>
          <cell r="S2752" t="str">
            <v>C</v>
          </cell>
        </row>
        <row r="2753">
          <cell r="E2753">
            <v>2888</v>
          </cell>
          <cell r="F2753" t="str">
            <v>IWT023</v>
          </cell>
          <cell r="G2753" t="str">
            <v>IWT023</v>
          </cell>
          <cell r="H2753">
            <v>40.0366</v>
          </cell>
          <cell r="I2753">
            <v>141.4502</v>
          </cell>
          <cell r="J2753" t="str">
            <v>--B</v>
          </cell>
          <cell r="K2753" t="str">
            <v>B</v>
          </cell>
          <cell r="L2753">
            <v>0</v>
          </cell>
          <cell r="M2753">
            <v>0</v>
          </cell>
          <cell r="N2753">
            <v>0</v>
          </cell>
          <cell r="O2753">
            <v>0</v>
          </cell>
          <cell r="P2753">
            <v>0</v>
          </cell>
          <cell r="Q2753">
            <v>0</v>
          </cell>
          <cell r="R2753">
            <v>0</v>
          </cell>
          <cell r="S2753" t="str">
            <v>C</v>
          </cell>
        </row>
        <row r="2754">
          <cell r="E2754">
            <v>2889</v>
          </cell>
          <cell r="F2754" t="str">
            <v>IWTH01</v>
          </cell>
          <cell r="G2754" t="str">
            <v>IWTH01</v>
          </cell>
          <cell r="H2754">
            <v>40.235599999999998</v>
          </cell>
          <cell r="I2754">
            <v>141.3458</v>
          </cell>
          <cell r="J2754" t="str">
            <v>---</v>
          </cell>
          <cell r="K2754" t="str">
            <v>-</v>
          </cell>
          <cell r="L2754">
            <v>0</v>
          </cell>
          <cell r="M2754">
            <v>0</v>
          </cell>
          <cell r="N2754">
            <v>0</v>
          </cell>
          <cell r="O2754">
            <v>0</v>
          </cell>
          <cell r="P2754">
            <v>0</v>
          </cell>
          <cell r="Q2754">
            <v>0</v>
          </cell>
          <cell r="R2754">
            <v>0</v>
          </cell>
          <cell r="S2754" t="str">
            <v>C</v>
          </cell>
        </row>
        <row r="2755">
          <cell r="E2755">
            <v>2890</v>
          </cell>
          <cell r="F2755" t="str">
            <v>IWTH02</v>
          </cell>
          <cell r="G2755" t="str">
            <v>IWTH02</v>
          </cell>
          <cell r="H2755">
            <v>39.822200000000002</v>
          </cell>
          <cell r="I2755">
            <v>141.3861</v>
          </cell>
          <cell r="J2755" t="str">
            <v>---</v>
          </cell>
          <cell r="K2755" t="str">
            <v>-</v>
          </cell>
          <cell r="L2755">
            <v>0</v>
          </cell>
          <cell r="M2755">
            <v>0</v>
          </cell>
          <cell r="N2755">
            <v>0</v>
          </cell>
          <cell r="O2755">
            <v>0</v>
          </cell>
          <cell r="P2755">
            <v>0</v>
          </cell>
          <cell r="Q2755">
            <v>0</v>
          </cell>
          <cell r="R2755">
            <v>0</v>
          </cell>
          <cell r="S2755" t="str">
            <v>C</v>
          </cell>
        </row>
        <row r="2756">
          <cell r="E2756">
            <v>2891</v>
          </cell>
          <cell r="F2756" t="str">
            <v>IWTH03</v>
          </cell>
          <cell r="G2756" t="str">
            <v>IWTH03</v>
          </cell>
          <cell r="H2756">
            <v>39.799199999999999</v>
          </cell>
          <cell r="I2756">
            <v>141.65559999999999</v>
          </cell>
          <cell r="J2756" t="str">
            <v>---</v>
          </cell>
          <cell r="K2756" t="str">
            <v>-</v>
          </cell>
          <cell r="L2756">
            <v>0</v>
          </cell>
          <cell r="M2756">
            <v>0</v>
          </cell>
          <cell r="N2756">
            <v>0</v>
          </cell>
          <cell r="O2756">
            <v>0</v>
          </cell>
          <cell r="P2756">
            <v>0</v>
          </cell>
          <cell r="Q2756">
            <v>0</v>
          </cell>
          <cell r="R2756">
            <v>0</v>
          </cell>
          <cell r="S2756" t="str">
            <v>C</v>
          </cell>
        </row>
        <row r="2757">
          <cell r="E2757">
            <v>2892</v>
          </cell>
          <cell r="F2757" t="str">
            <v>IWTH06</v>
          </cell>
          <cell r="G2757" t="str">
            <v>IWTH06</v>
          </cell>
          <cell r="H2757">
            <v>40.258299999999998</v>
          </cell>
          <cell r="I2757">
            <v>141.17439999999999</v>
          </cell>
          <cell r="J2757" t="str">
            <v>---</v>
          </cell>
          <cell r="K2757" t="str">
            <v>-</v>
          </cell>
          <cell r="L2757">
            <v>0</v>
          </cell>
          <cell r="M2757">
            <v>0</v>
          </cell>
          <cell r="N2757">
            <v>0</v>
          </cell>
          <cell r="O2757">
            <v>0</v>
          </cell>
          <cell r="P2757">
            <v>0</v>
          </cell>
          <cell r="Q2757">
            <v>0</v>
          </cell>
          <cell r="R2757">
            <v>0</v>
          </cell>
          <cell r="S2757" t="str">
            <v>C</v>
          </cell>
        </row>
        <row r="2758">
          <cell r="E2758">
            <v>2893</v>
          </cell>
          <cell r="F2758" t="str">
            <v>IWTH07</v>
          </cell>
          <cell r="G2758" t="str">
            <v>IWTH07</v>
          </cell>
          <cell r="H2758">
            <v>40.267800000000001</v>
          </cell>
          <cell r="I2758">
            <v>141.5744</v>
          </cell>
          <cell r="J2758" t="str">
            <v>---</v>
          </cell>
          <cell r="K2758" t="str">
            <v>-</v>
          </cell>
          <cell r="L2758">
            <v>0</v>
          </cell>
          <cell r="M2758">
            <v>0</v>
          </cell>
          <cell r="N2758">
            <v>0</v>
          </cell>
          <cell r="O2758">
            <v>0</v>
          </cell>
          <cell r="P2758">
            <v>0</v>
          </cell>
          <cell r="Q2758">
            <v>0</v>
          </cell>
          <cell r="R2758">
            <v>0</v>
          </cell>
          <cell r="S2758" t="str">
            <v>C</v>
          </cell>
        </row>
        <row r="2759">
          <cell r="E2759">
            <v>2894</v>
          </cell>
          <cell r="F2759" t="str">
            <v>IWTH08</v>
          </cell>
          <cell r="G2759" t="str">
            <v>IWTH08</v>
          </cell>
          <cell r="H2759">
            <v>40.265799999999999</v>
          </cell>
          <cell r="I2759">
            <v>141.7867</v>
          </cell>
          <cell r="J2759" t="str">
            <v>---</v>
          </cell>
          <cell r="K2759" t="str">
            <v>-</v>
          </cell>
          <cell r="L2759">
            <v>0</v>
          </cell>
          <cell r="M2759">
            <v>0</v>
          </cell>
          <cell r="N2759">
            <v>0</v>
          </cell>
          <cell r="O2759">
            <v>0</v>
          </cell>
          <cell r="P2759">
            <v>0</v>
          </cell>
          <cell r="Q2759">
            <v>0</v>
          </cell>
          <cell r="R2759">
            <v>0</v>
          </cell>
          <cell r="S2759" t="str">
            <v>D</v>
          </cell>
        </row>
        <row r="2760">
          <cell r="E2760">
            <v>2895</v>
          </cell>
          <cell r="F2760" t="str">
            <v>IWTH09</v>
          </cell>
          <cell r="G2760" t="str">
            <v>IWTH09</v>
          </cell>
          <cell r="H2760">
            <v>40.083300000000001</v>
          </cell>
          <cell r="I2760">
            <v>141.71559999999999</v>
          </cell>
          <cell r="J2760" t="str">
            <v>---</v>
          </cell>
          <cell r="K2760" t="str">
            <v>-</v>
          </cell>
          <cell r="L2760">
            <v>0</v>
          </cell>
          <cell r="M2760">
            <v>0</v>
          </cell>
          <cell r="N2760">
            <v>0</v>
          </cell>
          <cell r="O2760">
            <v>0</v>
          </cell>
          <cell r="P2760">
            <v>0</v>
          </cell>
          <cell r="Q2760">
            <v>0</v>
          </cell>
          <cell r="R2760">
            <v>0</v>
          </cell>
          <cell r="S2760" t="str">
            <v>B</v>
          </cell>
        </row>
        <row r="2761">
          <cell r="E2761">
            <v>2896</v>
          </cell>
          <cell r="F2761" t="str">
            <v>IWTH10</v>
          </cell>
          <cell r="G2761" t="str">
            <v>IWTH10</v>
          </cell>
          <cell r="H2761">
            <v>40.136400000000002</v>
          </cell>
          <cell r="I2761">
            <v>140.9564</v>
          </cell>
          <cell r="J2761" t="str">
            <v>---</v>
          </cell>
          <cell r="K2761" t="str">
            <v>-</v>
          </cell>
          <cell r="L2761">
            <v>0</v>
          </cell>
          <cell r="M2761">
            <v>0</v>
          </cell>
          <cell r="N2761">
            <v>0</v>
          </cell>
          <cell r="O2761">
            <v>0</v>
          </cell>
          <cell r="P2761">
            <v>0</v>
          </cell>
          <cell r="Q2761">
            <v>0</v>
          </cell>
          <cell r="R2761">
            <v>0</v>
          </cell>
          <cell r="S2761" t="str">
            <v>C</v>
          </cell>
        </row>
        <row r="2762">
          <cell r="E2762">
            <v>2897</v>
          </cell>
          <cell r="F2762" t="str">
            <v>IWTH11</v>
          </cell>
          <cell r="G2762" t="str">
            <v>IWTH11</v>
          </cell>
          <cell r="H2762">
            <v>40.078299999999999</v>
          </cell>
          <cell r="I2762">
            <v>141.19499999999999</v>
          </cell>
          <cell r="J2762" t="str">
            <v>---</v>
          </cell>
          <cell r="K2762" t="str">
            <v>-</v>
          </cell>
          <cell r="L2762">
            <v>0</v>
          </cell>
          <cell r="M2762">
            <v>0</v>
          </cell>
          <cell r="N2762">
            <v>0</v>
          </cell>
          <cell r="O2762">
            <v>0</v>
          </cell>
          <cell r="P2762">
            <v>0</v>
          </cell>
          <cell r="Q2762">
            <v>0</v>
          </cell>
          <cell r="R2762">
            <v>0</v>
          </cell>
          <cell r="S2762" t="str">
            <v>D</v>
          </cell>
        </row>
        <row r="2763">
          <cell r="E2763">
            <v>2898</v>
          </cell>
          <cell r="F2763" t="str">
            <v>IWTH12</v>
          </cell>
          <cell r="G2763" t="str">
            <v>IWTH12</v>
          </cell>
          <cell r="H2763">
            <v>40.150599999999997</v>
          </cell>
          <cell r="I2763">
            <v>141.4281</v>
          </cell>
          <cell r="J2763" t="str">
            <v>---</v>
          </cell>
          <cell r="K2763" t="str">
            <v>-</v>
          </cell>
          <cell r="L2763">
            <v>0</v>
          </cell>
          <cell r="M2763">
            <v>0</v>
          </cell>
          <cell r="N2763">
            <v>0</v>
          </cell>
          <cell r="O2763">
            <v>0</v>
          </cell>
          <cell r="P2763">
            <v>0</v>
          </cell>
          <cell r="Q2763">
            <v>0</v>
          </cell>
          <cell r="R2763">
            <v>0</v>
          </cell>
          <cell r="S2763" t="str">
            <v>C</v>
          </cell>
        </row>
        <row r="2764">
          <cell r="E2764">
            <v>2899</v>
          </cell>
          <cell r="F2764" t="str">
            <v>IWTH13</v>
          </cell>
          <cell r="G2764" t="str">
            <v>IWTH13</v>
          </cell>
          <cell r="H2764">
            <v>39.936900000000001</v>
          </cell>
          <cell r="I2764">
            <v>141.55279999999999</v>
          </cell>
          <cell r="J2764" t="str">
            <v>---</v>
          </cell>
          <cell r="K2764" t="str">
            <v>-</v>
          </cell>
          <cell r="L2764">
            <v>0</v>
          </cell>
          <cell r="M2764">
            <v>0</v>
          </cell>
          <cell r="N2764">
            <v>0</v>
          </cell>
          <cell r="O2764">
            <v>0</v>
          </cell>
          <cell r="P2764">
            <v>0</v>
          </cell>
          <cell r="Q2764">
            <v>0</v>
          </cell>
          <cell r="R2764">
            <v>0</v>
          </cell>
          <cell r="S2764" t="str">
            <v>C</v>
          </cell>
        </row>
        <row r="2765">
          <cell r="E2765">
            <v>2900</v>
          </cell>
          <cell r="F2765" t="str">
            <v>IWTH14</v>
          </cell>
          <cell r="G2765" t="str">
            <v>IWTH14</v>
          </cell>
          <cell r="H2765">
            <v>39.740699999999997</v>
          </cell>
          <cell r="I2765">
            <v>141.91229999999999</v>
          </cell>
          <cell r="J2765" t="str">
            <v>---</v>
          </cell>
          <cell r="K2765" t="str">
            <v>-</v>
          </cell>
          <cell r="L2765">
            <v>0</v>
          </cell>
          <cell r="M2765">
            <v>0</v>
          </cell>
          <cell r="N2765">
            <v>0</v>
          </cell>
          <cell r="O2765">
            <v>0</v>
          </cell>
          <cell r="P2765">
            <v>0</v>
          </cell>
          <cell r="Q2765">
            <v>0</v>
          </cell>
          <cell r="R2765">
            <v>0</v>
          </cell>
          <cell r="S2765" t="str">
            <v>B</v>
          </cell>
        </row>
        <row r="2766">
          <cell r="E2766">
            <v>2901</v>
          </cell>
          <cell r="F2766" t="str">
            <v>IWTH15</v>
          </cell>
          <cell r="G2766" t="str">
            <v>IWTH15</v>
          </cell>
          <cell r="H2766">
            <v>39.611899999999999</v>
          </cell>
          <cell r="I2766">
            <v>141.09639999999999</v>
          </cell>
          <cell r="J2766" t="str">
            <v>---</v>
          </cell>
          <cell r="K2766" t="str">
            <v>-</v>
          </cell>
          <cell r="L2766">
            <v>0</v>
          </cell>
          <cell r="M2766">
            <v>0</v>
          </cell>
          <cell r="N2766">
            <v>0</v>
          </cell>
          <cell r="O2766">
            <v>0</v>
          </cell>
          <cell r="P2766">
            <v>0</v>
          </cell>
          <cell r="Q2766">
            <v>0</v>
          </cell>
          <cell r="R2766">
            <v>0</v>
          </cell>
          <cell r="S2766" t="str">
            <v>D</v>
          </cell>
        </row>
        <row r="2767">
          <cell r="E2767">
            <v>2902</v>
          </cell>
          <cell r="F2767" t="str">
            <v>IWTH16</v>
          </cell>
          <cell r="G2767" t="str">
            <v>IWTH16</v>
          </cell>
          <cell r="H2767">
            <v>39.640799999999999</v>
          </cell>
          <cell r="I2767">
            <v>140.94999999999999</v>
          </cell>
          <cell r="J2767" t="str">
            <v>---</v>
          </cell>
          <cell r="K2767" t="str">
            <v>-</v>
          </cell>
          <cell r="L2767">
            <v>0</v>
          </cell>
          <cell r="M2767">
            <v>0</v>
          </cell>
          <cell r="N2767">
            <v>0</v>
          </cell>
          <cell r="O2767">
            <v>0</v>
          </cell>
          <cell r="P2767">
            <v>0</v>
          </cell>
          <cell r="Q2767">
            <v>0</v>
          </cell>
          <cell r="R2767">
            <v>0</v>
          </cell>
          <cell r="S2767" t="str">
            <v>C</v>
          </cell>
        </row>
        <row r="2768">
          <cell r="E2768">
            <v>2903</v>
          </cell>
          <cell r="F2768" t="str">
            <v>IWTH17</v>
          </cell>
          <cell r="G2768" t="str">
            <v>IWTH17</v>
          </cell>
          <cell r="H2768">
            <v>39.641399999999997</v>
          </cell>
          <cell r="I2768">
            <v>141.60130000000001</v>
          </cell>
          <cell r="J2768" t="str">
            <v>---</v>
          </cell>
          <cell r="K2768" t="str">
            <v>-</v>
          </cell>
          <cell r="L2768">
            <v>0</v>
          </cell>
          <cell r="M2768">
            <v>0</v>
          </cell>
          <cell r="N2768">
            <v>0</v>
          </cell>
          <cell r="O2768">
            <v>0</v>
          </cell>
          <cell r="P2768">
            <v>0</v>
          </cell>
          <cell r="Q2768">
            <v>0</v>
          </cell>
          <cell r="R2768">
            <v>0</v>
          </cell>
          <cell r="S2768" t="str">
            <v>B</v>
          </cell>
        </row>
        <row r="2769">
          <cell r="E2769">
            <v>2904</v>
          </cell>
          <cell r="F2769" t="str">
            <v>IWTH18</v>
          </cell>
          <cell r="G2769" t="str">
            <v>IWTH18</v>
          </cell>
          <cell r="H2769">
            <v>39.460099999999997</v>
          </cell>
          <cell r="I2769">
            <v>141.68109999999999</v>
          </cell>
          <cell r="J2769" t="str">
            <v>---</v>
          </cell>
          <cell r="K2769" t="str">
            <v>-</v>
          </cell>
          <cell r="L2769">
            <v>0</v>
          </cell>
          <cell r="M2769">
            <v>0</v>
          </cell>
          <cell r="N2769">
            <v>0</v>
          </cell>
          <cell r="O2769">
            <v>0</v>
          </cell>
          <cell r="P2769">
            <v>0</v>
          </cell>
          <cell r="Q2769">
            <v>0</v>
          </cell>
          <cell r="R2769">
            <v>0</v>
          </cell>
          <cell r="S2769" t="str">
            <v>B</v>
          </cell>
        </row>
        <row r="2770">
          <cell r="E2770">
            <v>2905</v>
          </cell>
          <cell r="F2770" t="str">
            <v>IWTH20</v>
          </cell>
          <cell r="G2770" t="str">
            <v>IWTH20</v>
          </cell>
          <cell r="H2770">
            <v>39.340600000000002</v>
          </cell>
          <cell r="I2770">
            <v>141.05080000000001</v>
          </cell>
          <cell r="J2770" t="str">
            <v>---</v>
          </cell>
          <cell r="K2770" t="str">
            <v>-</v>
          </cell>
          <cell r="L2770">
            <v>0</v>
          </cell>
          <cell r="M2770">
            <v>0</v>
          </cell>
          <cell r="N2770">
            <v>0</v>
          </cell>
          <cell r="O2770">
            <v>0</v>
          </cell>
          <cell r="P2770">
            <v>0</v>
          </cell>
          <cell r="Q2770">
            <v>0</v>
          </cell>
          <cell r="R2770">
            <v>0</v>
          </cell>
          <cell r="S2770" t="str">
            <v>D</v>
          </cell>
        </row>
        <row r="2771">
          <cell r="E2771">
            <v>2906</v>
          </cell>
          <cell r="F2771" t="str">
            <v>IWTH21</v>
          </cell>
          <cell r="G2771" t="str">
            <v>IWTH21</v>
          </cell>
          <cell r="H2771">
            <v>39.470500000000001</v>
          </cell>
          <cell r="I2771">
            <v>141.93719999999999</v>
          </cell>
          <cell r="J2771" t="str">
            <v>---</v>
          </cell>
          <cell r="K2771" t="str">
            <v>-</v>
          </cell>
          <cell r="L2771">
            <v>0</v>
          </cell>
          <cell r="M2771">
            <v>0</v>
          </cell>
          <cell r="N2771">
            <v>0</v>
          </cell>
          <cell r="O2771">
            <v>0</v>
          </cell>
          <cell r="P2771">
            <v>0</v>
          </cell>
          <cell r="Q2771">
            <v>0</v>
          </cell>
          <cell r="R2771">
            <v>0</v>
          </cell>
          <cell r="S2771" t="str">
            <v>C</v>
          </cell>
        </row>
        <row r="2772">
          <cell r="E2772">
            <v>2907</v>
          </cell>
          <cell r="F2772" t="str">
            <v>IWTH22</v>
          </cell>
          <cell r="G2772" t="str">
            <v>IWTH22</v>
          </cell>
          <cell r="H2772">
            <v>39.331099999999999</v>
          </cell>
          <cell r="I2772">
            <v>141.30500000000001</v>
          </cell>
          <cell r="J2772" t="str">
            <v>---</v>
          </cell>
          <cell r="K2772" t="str">
            <v>-</v>
          </cell>
          <cell r="L2772">
            <v>0</v>
          </cell>
          <cell r="M2772">
            <v>0</v>
          </cell>
          <cell r="N2772">
            <v>0</v>
          </cell>
          <cell r="O2772">
            <v>0</v>
          </cell>
          <cell r="P2772">
            <v>0</v>
          </cell>
          <cell r="Q2772">
            <v>0</v>
          </cell>
          <cell r="R2772">
            <v>0</v>
          </cell>
          <cell r="S2772" t="str">
            <v>C</v>
          </cell>
        </row>
        <row r="2773">
          <cell r="E2773">
            <v>2908</v>
          </cell>
          <cell r="F2773" t="str">
            <v>IWTH23</v>
          </cell>
          <cell r="G2773" t="str">
            <v>IWTH23</v>
          </cell>
          <cell r="H2773">
            <v>39.2712</v>
          </cell>
          <cell r="I2773">
            <v>141.82689999999999</v>
          </cell>
          <cell r="J2773" t="str">
            <v>---</v>
          </cell>
          <cell r="K2773" t="str">
            <v>-</v>
          </cell>
          <cell r="L2773">
            <v>0</v>
          </cell>
          <cell r="M2773">
            <v>0</v>
          </cell>
          <cell r="N2773">
            <v>0</v>
          </cell>
          <cell r="O2773">
            <v>0</v>
          </cell>
          <cell r="P2773">
            <v>0</v>
          </cell>
          <cell r="Q2773">
            <v>0</v>
          </cell>
          <cell r="R2773">
            <v>0</v>
          </cell>
          <cell r="S2773" t="str">
            <v>B</v>
          </cell>
        </row>
        <row r="2774">
          <cell r="E2774">
            <v>2909</v>
          </cell>
          <cell r="F2774" t="str">
            <v>MYG002</v>
          </cell>
          <cell r="G2774" t="str">
            <v>MYG002</v>
          </cell>
          <cell r="H2774">
            <v>38.726199999999999</v>
          </cell>
          <cell r="I2774">
            <v>141.51089999999999</v>
          </cell>
          <cell r="J2774" t="str">
            <v>--A</v>
          </cell>
          <cell r="K2774" t="str">
            <v>A</v>
          </cell>
          <cell r="L2774">
            <v>0</v>
          </cell>
          <cell r="M2774">
            <v>0</v>
          </cell>
          <cell r="N2774">
            <v>0</v>
          </cell>
          <cell r="O2774">
            <v>0</v>
          </cell>
          <cell r="P2774">
            <v>0</v>
          </cell>
          <cell r="Q2774">
            <v>0</v>
          </cell>
          <cell r="R2774">
            <v>0</v>
          </cell>
          <cell r="S2774" t="str">
            <v>C</v>
          </cell>
        </row>
        <row r="2775">
          <cell r="E2775">
            <v>2910</v>
          </cell>
          <cell r="F2775" t="str">
            <v>MYG003</v>
          </cell>
          <cell r="G2775" t="str">
            <v>MYG003</v>
          </cell>
          <cell r="H2775">
            <v>38.7348</v>
          </cell>
          <cell r="I2775">
            <v>141.31059999999999</v>
          </cell>
          <cell r="J2775" t="str">
            <v>--A</v>
          </cell>
          <cell r="K2775" t="str">
            <v>A</v>
          </cell>
          <cell r="L2775">
            <v>0</v>
          </cell>
          <cell r="M2775">
            <v>0</v>
          </cell>
          <cell r="N2775">
            <v>0</v>
          </cell>
          <cell r="O2775">
            <v>0</v>
          </cell>
          <cell r="P2775">
            <v>0</v>
          </cell>
          <cell r="Q2775">
            <v>0</v>
          </cell>
          <cell r="R2775">
            <v>0</v>
          </cell>
          <cell r="S2775" t="str">
            <v>C</v>
          </cell>
        </row>
        <row r="2776">
          <cell r="E2776">
            <v>2911</v>
          </cell>
          <cell r="F2776" t="str">
            <v>MYG004</v>
          </cell>
          <cell r="G2776" t="str">
            <v>MYG004</v>
          </cell>
          <cell r="H2776">
            <v>38.729199999999999</v>
          </cell>
          <cell r="I2776">
            <v>141.02170000000001</v>
          </cell>
          <cell r="J2776" t="str">
            <v>--A</v>
          </cell>
          <cell r="K2776" t="str">
            <v>A</v>
          </cell>
          <cell r="L2776">
            <v>0</v>
          </cell>
          <cell r="M2776">
            <v>0</v>
          </cell>
          <cell r="N2776">
            <v>0</v>
          </cell>
          <cell r="O2776">
            <v>0</v>
          </cell>
          <cell r="P2776">
            <v>0</v>
          </cell>
          <cell r="Q2776">
            <v>0</v>
          </cell>
          <cell r="R2776">
            <v>0</v>
          </cell>
          <cell r="S2776" t="str">
            <v>C</v>
          </cell>
        </row>
        <row r="2777">
          <cell r="E2777">
            <v>2912</v>
          </cell>
          <cell r="F2777" t="str">
            <v>MYG007</v>
          </cell>
          <cell r="G2777" t="str">
            <v>MYG007</v>
          </cell>
          <cell r="H2777">
            <v>38.587600000000002</v>
          </cell>
          <cell r="I2777">
            <v>141.251</v>
          </cell>
          <cell r="J2777" t="str">
            <v>--B</v>
          </cell>
          <cell r="K2777" t="str">
            <v>B</v>
          </cell>
          <cell r="L2777">
            <v>0</v>
          </cell>
          <cell r="M2777">
            <v>0</v>
          </cell>
          <cell r="N2777">
            <v>0</v>
          </cell>
          <cell r="O2777">
            <v>0</v>
          </cell>
          <cell r="P2777">
            <v>0</v>
          </cell>
          <cell r="Q2777">
            <v>0</v>
          </cell>
          <cell r="R2777">
            <v>0</v>
          </cell>
          <cell r="S2777" t="str">
            <v>E</v>
          </cell>
        </row>
        <row r="2778">
          <cell r="E2778">
            <v>2913</v>
          </cell>
          <cell r="F2778" t="str">
            <v>MYG011</v>
          </cell>
          <cell r="G2778" t="str">
            <v>MYG011</v>
          </cell>
          <cell r="H2778">
            <v>38.305199999999999</v>
          </cell>
          <cell r="I2778">
            <v>141.5044</v>
          </cell>
          <cell r="J2778" t="str">
            <v>--A</v>
          </cell>
          <cell r="K2778" t="str">
            <v>A</v>
          </cell>
          <cell r="L2778">
            <v>0</v>
          </cell>
          <cell r="M2778">
            <v>0</v>
          </cell>
          <cell r="N2778">
            <v>0</v>
          </cell>
          <cell r="O2778">
            <v>0</v>
          </cell>
          <cell r="P2778">
            <v>0</v>
          </cell>
          <cell r="Q2778">
            <v>0</v>
          </cell>
          <cell r="R2778">
            <v>0</v>
          </cell>
          <cell r="S2778" t="str">
            <v>B</v>
          </cell>
        </row>
        <row r="2779">
          <cell r="E2779">
            <v>2914</v>
          </cell>
          <cell r="F2779" t="str">
            <v>Miyagi Great Village</v>
          </cell>
          <cell r="G2779">
            <v>54007</v>
          </cell>
          <cell r="H2779">
            <v>38.464700000000001</v>
          </cell>
          <cell r="I2779">
            <v>140.88329999999999</v>
          </cell>
          <cell r="J2779" t="str">
            <v>---</v>
          </cell>
          <cell r="K2779" t="str">
            <v>-</v>
          </cell>
          <cell r="L2779">
            <v>0</v>
          </cell>
          <cell r="M2779">
            <v>0</v>
          </cell>
          <cell r="N2779">
            <v>0</v>
          </cell>
          <cell r="O2779">
            <v>0</v>
          </cell>
          <cell r="P2779">
            <v>0</v>
          </cell>
          <cell r="Q2779">
            <v>0</v>
          </cell>
          <cell r="R2779">
            <v>0</v>
          </cell>
          <cell r="S2779" t="str">
            <v>C</v>
          </cell>
        </row>
        <row r="2780">
          <cell r="E2780">
            <v>2915</v>
          </cell>
          <cell r="F2780" t="str">
            <v>Nakashinden Town</v>
          </cell>
          <cell r="G2780">
            <v>54008</v>
          </cell>
          <cell r="H2780">
            <v>38.568899999999999</v>
          </cell>
          <cell r="I2780">
            <v>140.85890000000001</v>
          </cell>
          <cell r="J2780" t="str">
            <v>---</v>
          </cell>
          <cell r="K2780" t="str">
            <v>-</v>
          </cell>
          <cell r="L2780">
            <v>0</v>
          </cell>
          <cell r="M2780">
            <v>0</v>
          </cell>
          <cell r="N2780">
            <v>0</v>
          </cell>
          <cell r="O2780">
            <v>0</v>
          </cell>
          <cell r="P2780">
            <v>0</v>
          </cell>
          <cell r="Q2780">
            <v>0</v>
          </cell>
          <cell r="R2780">
            <v>0</v>
          </cell>
          <cell r="S2780" t="str">
            <v>D</v>
          </cell>
        </row>
        <row r="2781">
          <cell r="E2781">
            <v>2916</v>
          </cell>
          <cell r="F2781" t="str">
            <v>Tamati Ono</v>
          </cell>
          <cell r="G2781">
            <v>54009</v>
          </cell>
          <cell r="H2781">
            <v>38.5747</v>
          </cell>
          <cell r="I2781">
            <v>140.78360000000001</v>
          </cell>
          <cell r="J2781" t="str">
            <v>---</v>
          </cell>
          <cell r="K2781" t="str">
            <v>-</v>
          </cell>
          <cell r="L2781">
            <v>0</v>
          </cell>
          <cell r="M2781">
            <v>0</v>
          </cell>
          <cell r="N2781">
            <v>0</v>
          </cell>
          <cell r="O2781">
            <v>0</v>
          </cell>
          <cell r="P2781">
            <v>0</v>
          </cell>
          <cell r="Q2781">
            <v>0</v>
          </cell>
          <cell r="R2781">
            <v>0</v>
          </cell>
          <cell r="S2781" t="str">
            <v>C</v>
          </cell>
        </row>
        <row r="2782">
          <cell r="E2782">
            <v>2917</v>
          </cell>
          <cell r="F2782" t="str">
            <v>Kami, Miyagi Miyazaki City</v>
          </cell>
          <cell r="G2782">
            <v>54010</v>
          </cell>
          <cell r="H2782">
            <v>38.612200000000001</v>
          </cell>
          <cell r="I2782">
            <v>140.7619</v>
          </cell>
          <cell r="J2782" t="str">
            <v>---</v>
          </cell>
          <cell r="K2782" t="str">
            <v>-</v>
          </cell>
          <cell r="L2782">
            <v>0</v>
          </cell>
          <cell r="M2782">
            <v>0</v>
          </cell>
          <cell r="N2782">
            <v>0</v>
          </cell>
          <cell r="O2782">
            <v>0</v>
          </cell>
          <cell r="P2782">
            <v>0</v>
          </cell>
          <cell r="Q2782">
            <v>0</v>
          </cell>
          <cell r="R2782">
            <v>0</v>
          </cell>
          <cell r="S2782" t="str">
            <v>D</v>
          </cell>
        </row>
        <row r="2783">
          <cell r="E2783">
            <v>2918</v>
          </cell>
          <cell r="F2783" t="str">
            <v>Shikama Town</v>
          </cell>
          <cell r="G2783">
            <v>54011</v>
          </cell>
          <cell r="H2783">
            <v>38.546100000000003</v>
          </cell>
          <cell r="I2783">
            <v>140.85329999999999</v>
          </cell>
          <cell r="J2783" t="str">
            <v>---</v>
          </cell>
          <cell r="K2783" t="str">
            <v>-</v>
          </cell>
          <cell r="L2783">
            <v>0</v>
          </cell>
          <cell r="M2783">
            <v>0</v>
          </cell>
          <cell r="N2783">
            <v>0</v>
          </cell>
          <cell r="O2783">
            <v>0</v>
          </cell>
          <cell r="P2783">
            <v>0</v>
          </cell>
          <cell r="Q2783">
            <v>0</v>
          </cell>
          <cell r="R2783">
            <v>0</v>
          </cell>
          <cell r="S2783" t="str">
            <v>D</v>
          </cell>
        </row>
        <row r="2784">
          <cell r="E2784">
            <v>2919</v>
          </cell>
          <cell r="F2784" t="str">
            <v>Matsuyama City</v>
          </cell>
          <cell r="G2784">
            <v>54012</v>
          </cell>
          <cell r="H2784">
            <v>38.511699999999998</v>
          </cell>
          <cell r="I2784">
            <v>141.06309999999999</v>
          </cell>
          <cell r="J2784" t="str">
            <v>---</v>
          </cell>
          <cell r="K2784" t="str">
            <v>-</v>
          </cell>
          <cell r="L2784">
            <v>0</v>
          </cell>
          <cell r="M2784">
            <v>0</v>
          </cell>
          <cell r="N2784">
            <v>0</v>
          </cell>
          <cell r="O2784">
            <v>0</v>
          </cell>
          <cell r="P2784">
            <v>0</v>
          </cell>
          <cell r="Q2784">
            <v>0</v>
          </cell>
          <cell r="R2784">
            <v>0</v>
          </cell>
          <cell r="S2784" t="str">
            <v>D</v>
          </cell>
        </row>
        <row r="2785">
          <cell r="E2785">
            <v>2920</v>
          </cell>
          <cell r="F2785" t="str">
            <v>Sanbongi Osaki City</v>
          </cell>
          <cell r="G2785">
            <v>54013</v>
          </cell>
          <cell r="H2785">
            <v>38.517499999999998</v>
          </cell>
          <cell r="I2785">
            <v>140.94280000000001</v>
          </cell>
          <cell r="J2785" t="str">
            <v>---</v>
          </cell>
          <cell r="K2785" t="str">
            <v>-</v>
          </cell>
          <cell r="L2785">
            <v>0</v>
          </cell>
          <cell r="M2785">
            <v>0</v>
          </cell>
          <cell r="N2785">
            <v>0</v>
          </cell>
          <cell r="O2785">
            <v>0</v>
          </cell>
          <cell r="P2785">
            <v>0</v>
          </cell>
          <cell r="Q2785">
            <v>0</v>
          </cell>
          <cell r="R2785">
            <v>0</v>
          </cell>
          <cell r="S2785" t="str">
            <v>C</v>
          </cell>
        </row>
        <row r="2786">
          <cell r="E2786">
            <v>2921</v>
          </cell>
          <cell r="F2786" t="str">
            <v>Iwadeyama</v>
          </cell>
          <cell r="G2786">
            <v>54015</v>
          </cell>
          <cell r="H2786">
            <v>38.6494</v>
          </cell>
          <cell r="I2786">
            <v>140.88030000000001</v>
          </cell>
          <cell r="J2786" t="str">
            <v>---</v>
          </cell>
          <cell r="K2786" t="str">
            <v>-</v>
          </cell>
          <cell r="L2786">
            <v>0</v>
          </cell>
          <cell r="M2786">
            <v>0</v>
          </cell>
          <cell r="N2786">
            <v>0</v>
          </cell>
          <cell r="O2786">
            <v>0</v>
          </cell>
          <cell r="P2786">
            <v>0</v>
          </cell>
          <cell r="Q2786">
            <v>0</v>
          </cell>
          <cell r="R2786">
            <v>0</v>
          </cell>
          <cell r="S2786" t="str">
            <v>D</v>
          </cell>
        </row>
        <row r="2787">
          <cell r="E2787">
            <v>2922</v>
          </cell>
          <cell r="F2787" t="str">
            <v>Misato, Miyagi Kitaura - A</v>
          </cell>
          <cell r="G2787">
            <v>54019</v>
          </cell>
          <cell r="H2787">
            <v>38.5411</v>
          </cell>
          <cell r="I2787">
            <v>141.06030000000001</v>
          </cell>
          <cell r="J2787" t="str">
            <v>---</v>
          </cell>
          <cell r="K2787" t="str">
            <v>-</v>
          </cell>
          <cell r="L2787">
            <v>0</v>
          </cell>
          <cell r="M2787">
            <v>0</v>
          </cell>
          <cell r="N2787">
            <v>0</v>
          </cell>
          <cell r="O2787">
            <v>0</v>
          </cell>
          <cell r="P2787">
            <v>0</v>
          </cell>
          <cell r="Q2787">
            <v>0</v>
          </cell>
          <cell r="R2787">
            <v>0</v>
          </cell>
          <cell r="S2787" t="str">
            <v>D</v>
          </cell>
        </row>
        <row r="2788">
          <cell r="E2788">
            <v>2923</v>
          </cell>
          <cell r="F2788" t="str">
            <v>Semine Kurihara City</v>
          </cell>
          <cell r="G2788">
            <v>54026</v>
          </cell>
          <cell r="H2788">
            <v>38.653300000000002</v>
          </cell>
          <cell r="I2788">
            <v>141.0718</v>
          </cell>
          <cell r="J2788" t="str">
            <v>---</v>
          </cell>
          <cell r="K2788" t="str">
            <v>-</v>
          </cell>
          <cell r="L2788">
            <v>0</v>
          </cell>
          <cell r="M2788">
            <v>0</v>
          </cell>
          <cell r="N2788">
            <v>0</v>
          </cell>
          <cell r="O2788">
            <v>0</v>
          </cell>
          <cell r="P2788">
            <v>0</v>
          </cell>
          <cell r="Q2788">
            <v>0</v>
          </cell>
          <cell r="R2788">
            <v>0</v>
          </cell>
          <cell r="S2788" t="str">
            <v>D</v>
          </cell>
        </row>
        <row r="2789">
          <cell r="E2789">
            <v>2924</v>
          </cell>
          <cell r="F2789" t="str">
            <v>Sake City</v>
          </cell>
          <cell r="G2789">
            <v>54031</v>
          </cell>
          <cell r="H2789">
            <v>38.6892</v>
          </cell>
          <cell r="I2789">
            <v>141.19139999999999</v>
          </cell>
          <cell r="J2789" t="str">
            <v>---</v>
          </cell>
          <cell r="K2789" t="str">
            <v>-</v>
          </cell>
          <cell r="L2789">
            <v>0</v>
          </cell>
          <cell r="M2789">
            <v>0</v>
          </cell>
          <cell r="N2789">
            <v>0</v>
          </cell>
          <cell r="O2789">
            <v>0</v>
          </cell>
          <cell r="P2789">
            <v>0</v>
          </cell>
          <cell r="Q2789">
            <v>0</v>
          </cell>
          <cell r="R2789">
            <v>0</v>
          </cell>
          <cell r="S2789" t="str">
            <v>D</v>
          </cell>
        </row>
        <row r="2790">
          <cell r="E2790">
            <v>2925</v>
          </cell>
          <cell r="F2790" t="str">
            <v>Yoneyamacho Tome City</v>
          </cell>
          <cell r="G2790">
            <v>54036</v>
          </cell>
          <cell r="H2790">
            <v>38.625799999999998</v>
          </cell>
          <cell r="I2790">
            <v>141.19280000000001</v>
          </cell>
          <cell r="J2790" t="str">
            <v>---</v>
          </cell>
          <cell r="K2790" t="str">
            <v>-</v>
          </cell>
          <cell r="L2790">
            <v>0</v>
          </cell>
          <cell r="M2790">
            <v>0</v>
          </cell>
          <cell r="N2790">
            <v>0</v>
          </cell>
          <cell r="O2790">
            <v>0</v>
          </cell>
          <cell r="P2790">
            <v>0</v>
          </cell>
          <cell r="Q2790">
            <v>0</v>
          </cell>
          <cell r="R2790">
            <v>0</v>
          </cell>
          <cell r="S2790" t="str">
            <v>D</v>
          </cell>
        </row>
        <row r="2791">
          <cell r="E2791">
            <v>2926</v>
          </cell>
          <cell r="F2791" t="str">
            <v>Minamikatamachi Tore City</v>
          </cell>
          <cell r="G2791">
            <v>54038</v>
          </cell>
          <cell r="H2791">
            <v>38.661700000000003</v>
          </cell>
          <cell r="I2791">
            <v>141.16249999999999</v>
          </cell>
          <cell r="J2791" t="str">
            <v>---</v>
          </cell>
          <cell r="K2791" t="str">
            <v>-</v>
          </cell>
          <cell r="L2791">
            <v>0</v>
          </cell>
          <cell r="M2791">
            <v>0</v>
          </cell>
          <cell r="N2791">
            <v>0</v>
          </cell>
          <cell r="O2791">
            <v>0</v>
          </cell>
          <cell r="P2791">
            <v>0</v>
          </cell>
          <cell r="Q2791">
            <v>0</v>
          </cell>
          <cell r="R2791">
            <v>0</v>
          </cell>
          <cell r="S2791" t="str">
            <v>D</v>
          </cell>
        </row>
        <row r="2792">
          <cell r="E2792">
            <v>2927</v>
          </cell>
          <cell r="F2792" t="str">
            <v>Ishinomaki</v>
          </cell>
          <cell r="G2792">
            <v>54042</v>
          </cell>
          <cell r="H2792">
            <v>38.506700000000002</v>
          </cell>
          <cell r="I2792">
            <v>141.19720000000001</v>
          </cell>
          <cell r="J2792" t="str">
            <v>---</v>
          </cell>
          <cell r="K2792" t="str">
            <v>-</v>
          </cell>
          <cell r="L2792">
            <v>0</v>
          </cell>
          <cell r="M2792">
            <v>0</v>
          </cell>
          <cell r="N2792">
            <v>0</v>
          </cell>
          <cell r="O2792">
            <v>0</v>
          </cell>
          <cell r="P2792">
            <v>0</v>
          </cell>
          <cell r="Q2792">
            <v>0</v>
          </cell>
          <cell r="R2792">
            <v>0</v>
          </cell>
          <cell r="S2792" t="str">
            <v>C</v>
          </cell>
        </row>
        <row r="2793">
          <cell r="E2793">
            <v>2928</v>
          </cell>
          <cell r="F2793" t="str">
            <v>Masuda Natori</v>
          </cell>
          <cell r="G2793">
            <v>54056</v>
          </cell>
          <cell r="H2793">
            <v>38.168100000000003</v>
          </cell>
          <cell r="I2793">
            <v>140.89529999999999</v>
          </cell>
          <cell r="J2793" t="str">
            <v>---</v>
          </cell>
          <cell r="K2793" t="str">
            <v>-</v>
          </cell>
          <cell r="L2793">
            <v>0</v>
          </cell>
          <cell r="M2793">
            <v>0</v>
          </cell>
          <cell r="N2793">
            <v>0</v>
          </cell>
          <cell r="O2793">
            <v>0</v>
          </cell>
          <cell r="P2793">
            <v>0</v>
          </cell>
          <cell r="Q2793">
            <v>0</v>
          </cell>
          <cell r="R2793">
            <v>0</v>
          </cell>
          <cell r="S2793" t="str">
            <v>D</v>
          </cell>
        </row>
        <row r="2794">
          <cell r="E2794">
            <v>2929</v>
          </cell>
          <cell r="F2794" t="str">
            <v>Enda Zao Town</v>
          </cell>
          <cell r="G2794">
            <v>54060</v>
          </cell>
          <cell r="H2794">
            <v>38.094700000000003</v>
          </cell>
          <cell r="I2794">
            <v>140.6619</v>
          </cell>
          <cell r="J2794" t="str">
            <v>---</v>
          </cell>
          <cell r="K2794" t="str">
            <v>-</v>
          </cell>
          <cell r="L2794">
            <v>0</v>
          </cell>
          <cell r="M2794">
            <v>0</v>
          </cell>
          <cell r="N2794">
            <v>0</v>
          </cell>
          <cell r="O2794">
            <v>0</v>
          </cell>
          <cell r="P2794">
            <v>0</v>
          </cell>
          <cell r="Q2794">
            <v>0</v>
          </cell>
          <cell r="R2794">
            <v>0</v>
          </cell>
          <cell r="S2794" t="str">
            <v>C</v>
          </cell>
        </row>
        <row r="2795">
          <cell r="E2795">
            <v>2930</v>
          </cell>
          <cell r="F2795" t="str">
            <v>Shinminami Okawara Town</v>
          </cell>
          <cell r="G2795">
            <v>54062</v>
          </cell>
          <cell r="H2795">
            <v>38.046100000000003</v>
          </cell>
          <cell r="I2795">
            <v>140.73390000000001</v>
          </cell>
          <cell r="J2795" t="str">
            <v>---</v>
          </cell>
          <cell r="K2795" t="str">
            <v>-</v>
          </cell>
          <cell r="L2795">
            <v>0</v>
          </cell>
          <cell r="M2795">
            <v>0</v>
          </cell>
          <cell r="N2795">
            <v>0</v>
          </cell>
          <cell r="O2795">
            <v>0</v>
          </cell>
          <cell r="P2795">
            <v>0</v>
          </cell>
          <cell r="Q2795">
            <v>0</v>
          </cell>
          <cell r="R2795">
            <v>0</v>
          </cell>
          <cell r="S2795" t="str">
            <v>D</v>
          </cell>
        </row>
        <row r="2796">
          <cell r="E2796">
            <v>2931</v>
          </cell>
          <cell r="F2796" t="str">
            <v>Maekawa Miyagi Kawasaki City</v>
          </cell>
          <cell r="G2796">
            <v>54065</v>
          </cell>
          <cell r="H2796">
            <v>38.174999999999997</v>
          </cell>
          <cell r="I2796">
            <v>140.64689999999999</v>
          </cell>
          <cell r="J2796" t="str">
            <v>---</v>
          </cell>
          <cell r="K2796" t="str">
            <v>-</v>
          </cell>
          <cell r="L2796">
            <v>0</v>
          </cell>
          <cell r="M2796">
            <v>0</v>
          </cell>
          <cell r="N2796">
            <v>0</v>
          </cell>
          <cell r="O2796">
            <v>0</v>
          </cell>
          <cell r="P2796">
            <v>0</v>
          </cell>
          <cell r="Q2796">
            <v>0</v>
          </cell>
          <cell r="R2796">
            <v>0</v>
          </cell>
          <cell r="S2796" t="str">
            <v>C</v>
          </cell>
        </row>
        <row r="2797">
          <cell r="E2797">
            <v>2932</v>
          </cell>
          <cell r="F2797" t="str">
            <v>Rifu Town</v>
          </cell>
          <cell r="G2797">
            <v>54071</v>
          </cell>
          <cell r="H2797">
            <v>38.326900000000002</v>
          </cell>
          <cell r="I2797">
            <v>140.98439999999999</v>
          </cell>
          <cell r="J2797" t="str">
            <v>---</v>
          </cell>
          <cell r="K2797" t="str">
            <v>-</v>
          </cell>
          <cell r="L2797">
            <v>0</v>
          </cell>
          <cell r="M2797">
            <v>0</v>
          </cell>
          <cell r="N2797">
            <v>0</v>
          </cell>
          <cell r="O2797">
            <v>0</v>
          </cell>
          <cell r="P2797">
            <v>0</v>
          </cell>
          <cell r="Q2797">
            <v>0</v>
          </cell>
          <cell r="R2797">
            <v>0</v>
          </cell>
          <cell r="S2797" t="str">
            <v>C</v>
          </cell>
        </row>
        <row r="2798">
          <cell r="E2798">
            <v>2933</v>
          </cell>
          <cell r="F2798" t="str">
            <v>Amamiya, Aobaku, Sendai</v>
          </cell>
          <cell r="G2798">
            <v>54080</v>
          </cell>
          <cell r="H2798">
            <v>38.272199999999998</v>
          </cell>
          <cell r="I2798">
            <v>140.87219999999999</v>
          </cell>
          <cell r="J2798" t="str">
            <v>---</v>
          </cell>
          <cell r="K2798" t="str">
            <v>-</v>
          </cell>
          <cell r="L2798">
            <v>0</v>
          </cell>
          <cell r="M2798">
            <v>0</v>
          </cell>
          <cell r="N2798">
            <v>0</v>
          </cell>
          <cell r="O2798">
            <v>0</v>
          </cell>
          <cell r="P2798">
            <v>0</v>
          </cell>
          <cell r="Q2798">
            <v>0</v>
          </cell>
          <cell r="R2798">
            <v>0</v>
          </cell>
          <cell r="S2798" t="str">
            <v>D</v>
          </cell>
        </row>
        <row r="2799">
          <cell r="E2799">
            <v>2934</v>
          </cell>
          <cell r="F2799" t="str">
            <v>Wakabayashi-ku Sendai Tomizuka</v>
          </cell>
          <cell r="G2799">
            <v>54081</v>
          </cell>
          <cell r="H2799">
            <v>38.241100000000003</v>
          </cell>
          <cell r="I2799">
            <v>140.91749999999999</v>
          </cell>
          <cell r="J2799" t="str">
            <v>---</v>
          </cell>
          <cell r="K2799" t="str">
            <v>-</v>
          </cell>
          <cell r="L2799">
            <v>0</v>
          </cell>
          <cell r="M2799">
            <v>0</v>
          </cell>
          <cell r="N2799">
            <v>0</v>
          </cell>
          <cell r="O2799">
            <v>0</v>
          </cell>
          <cell r="P2799">
            <v>0</v>
          </cell>
          <cell r="Q2799">
            <v>0</v>
          </cell>
          <cell r="R2799">
            <v>0</v>
          </cell>
          <cell r="S2799" t="str">
            <v>D</v>
          </cell>
        </row>
        <row r="2800">
          <cell r="E2800">
            <v>2935</v>
          </cell>
          <cell r="F2800" t="str">
            <v>Izumi-ku Sendai Shogen</v>
          </cell>
          <cell r="G2800">
            <v>54083</v>
          </cell>
          <cell r="H2800">
            <v>38.334200000000003</v>
          </cell>
          <cell r="I2800">
            <v>140.88939999999999</v>
          </cell>
          <cell r="J2800" t="str">
            <v>---</v>
          </cell>
          <cell r="K2800" t="str">
            <v>-</v>
          </cell>
          <cell r="L2800">
            <v>0</v>
          </cell>
          <cell r="M2800">
            <v>0</v>
          </cell>
          <cell r="N2800">
            <v>0</v>
          </cell>
          <cell r="O2800">
            <v>0</v>
          </cell>
          <cell r="P2800">
            <v>0</v>
          </cell>
          <cell r="Q2800">
            <v>0</v>
          </cell>
          <cell r="R2800">
            <v>0</v>
          </cell>
          <cell r="S2800" t="str">
            <v>C</v>
          </cell>
        </row>
        <row r="2801">
          <cell r="E2801">
            <v>2936</v>
          </cell>
          <cell r="F2801" t="str">
            <v>Yokote Central City</v>
          </cell>
          <cell r="G2801">
            <v>55203</v>
          </cell>
          <cell r="H2801">
            <v>39.3108</v>
          </cell>
          <cell r="I2801">
            <v>140.56970000000001</v>
          </cell>
          <cell r="J2801" t="str">
            <v>---</v>
          </cell>
          <cell r="K2801" t="str">
            <v>-</v>
          </cell>
          <cell r="L2801">
            <v>0</v>
          </cell>
          <cell r="M2801">
            <v>0</v>
          </cell>
          <cell r="N2801">
            <v>0</v>
          </cell>
          <cell r="O2801">
            <v>0</v>
          </cell>
          <cell r="P2801">
            <v>0</v>
          </cell>
          <cell r="Q2801">
            <v>0</v>
          </cell>
          <cell r="R2801">
            <v>0</v>
          </cell>
          <cell r="S2801" t="str">
            <v>C</v>
          </cell>
        </row>
        <row r="2802">
          <cell r="E2802">
            <v>2937</v>
          </cell>
          <cell r="F2802" t="str">
            <v>Oomagari Hanazono-cho, Daisen</v>
          </cell>
          <cell r="G2802">
            <v>55208</v>
          </cell>
          <cell r="H2802">
            <v>39.450600000000001</v>
          </cell>
          <cell r="I2802">
            <v>140.47890000000001</v>
          </cell>
          <cell r="J2802" t="str">
            <v>---</v>
          </cell>
          <cell r="K2802" t="str">
            <v>-</v>
          </cell>
          <cell r="L2802">
            <v>0</v>
          </cell>
          <cell r="M2802">
            <v>0</v>
          </cell>
          <cell r="N2802">
            <v>0</v>
          </cell>
          <cell r="O2802">
            <v>0</v>
          </cell>
          <cell r="P2802">
            <v>0</v>
          </cell>
          <cell r="Q2802">
            <v>0</v>
          </cell>
          <cell r="R2802">
            <v>0</v>
          </cell>
          <cell r="S2802" t="str">
            <v>D</v>
          </cell>
        </row>
        <row r="2803">
          <cell r="E2803">
            <v>2938</v>
          </cell>
          <cell r="F2803" t="str">
            <v>Takanashi Daisen</v>
          </cell>
          <cell r="G2803">
            <v>55429</v>
          </cell>
          <cell r="H2803">
            <v>39.458599999999997</v>
          </cell>
          <cell r="I2803">
            <v>140.50970000000001</v>
          </cell>
          <cell r="J2803" t="str">
            <v>---</v>
          </cell>
          <cell r="K2803" t="str">
            <v>-</v>
          </cell>
          <cell r="L2803">
            <v>0</v>
          </cell>
          <cell r="M2803">
            <v>0</v>
          </cell>
          <cell r="N2803">
            <v>0</v>
          </cell>
          <cell r="O2803">
            <v>0</v>
          </cell>
          <cell r="P2803">
            <v>0</v>
          </cell>
          <cell r="Q2803">
            <v>0</v>
          </cell>
          <cell r="R2803">
            <v>0</v>
          </cell>
          <cell r="S2803" t="str">
            <v>D</v>
          </cell>
        </row>
        <row r="2804">
          <cell r="E2804">
            <v>2939</v>
          </cell>
          <cell r="F2804" t="str">
            <v>Misato, Akita City - Tsuchizaki</v>
          </cell>
          <cell r="G2804">
            <v>55432</v>
          </cell>
          <cell r="H2804">
            <v>39.457500000000003</v>
          </cell>
          <cell r="I2804">
            <v>140.58439999999999</v>
          </cell>
          <cell r="J2804" t="str">
            <v>---</v>
          </cell>
          <cell r="K2804" t="str">
            <v>-</v>
          </cell>
          <cell r="L2804">
            <v>0</v>
          </cell>
          <cell r="M2804">
            <v>0</v>
          </cell>
          <cell r="N2804">
            <v>0</v>
          </cell>
          <cell r="O2804">
            <v>0</v>
          </cell>
          <cell r="P2804">
            <v>0</v>
          </cell>
          <cell r="Q2804">
            <v>0</v>
          </cell>
          <cell r="R2804">
            <v>0</v>
          </cell>
          <cell r="S2804" t="str">
            <v>C</v>
          </cell>
        </row>
        <row r="2805">
          <cell r="E2805">
            <v>2940</v>
          </cell>
          <cell r="F2805" t="str">
            <v>Yokote Masuda Tamati Masu</v>
          </cell>
          <cell r="G2805">
            <v>55441</v>
          </cell>
          <cell r="H2805">
            <v>39.198300000000003</v>
          </cell>
          <cell r="I2805">
            <v>140.54810000000001</v>
          </cell>
          <cell r="J2805" t="str">
            <v>---</v>
          </cell>
          <cell r="K2805" t="str">
            <v>-</v>
          </cell>
          <cell r="L2805">
            <v>0</v>
          </cell>
          <cell r="M2805">
            <v>0</v>
          </cell>
          <cell r="N2805">
            <v>0</v>
          </cell>
          <cell r="O2805">
            <v>0</v>
          </cell>
          <cell r="P2805">
            <v>0</v>
          </cell>
          <cell r="Q2805">
            <v>0</v>
          </cell>
          <cell r="R2805">
            <v>0</v>
          </cell>
          <cell r="S2805" t="str">
            <v>D</v>
          </cell>
        </row>
        <row r="2806">
          <cell r="E2806">
            <v>2941</v>
          </cell>
          <cell r="F2806" t="str">
            <v>Hirakamachi Asamai Yokote</v>
          </cell>
          <cell r="G2806">
            <v>55442</v>
          </cell>
          <cell r="H2806">
            <v>39.260300000000001</v>
          </cell>
          <cell r="I2806">
            <v>140.49250000000001</v>
          </cell>
          <cell r="J2806" t="str">
            <v>---</v>
          </cell>
          <cell r="K2806" t="str">
            <v>-</v>
          </cell>
          <cell r="L2806">
            <v>0</v>
          </cell>
          <cell r="M2806">
            <v>0</v>
          </cell>
          <cell r="N2806">
            <v>0</v>
          </cell>
          <cell r="O2806">
            <v>0</v>
          </cell>
          <cell r="P2806">
            <v>0</v>
          </cell>
          <cell r="Q2806">
            <v>0</v>
          </cell>
          <cell r="R2806">
            <v>0</v>
          </cell>
          <cell r="S2806" t="str">
            <v>D</v>
          </cell>
        </row>
        <row r="2807">
          <cell r="E2807">
            <v>2942</v>
          </cell>
          <cell r="F2807" t="str">
            <v>Yokote O Morimachi</v>
          </cell>
          <cell r="G2807">
            <v>55444</v>
          </cell>
          <cell r="H2807">
            <v>39.339399999999998</v>
          </cell>
          <cell r="I2807">
            <v>140.4375</v>
          </cell>
          <cell r="J2807" t="str">
            <v>---</v>
          </cell>
          <cell r="K2807" t="str">
            <v>-</v>
          </cell>
          <cell r="L2807">
            <v>0</v>
          </cell>
          <cell r="M2807">
            <v>0</v>
          </cell>
          <cell r="N2807">
            <v>0</v>
          </cell>
          <cell r="O2807">
            <v>0</v>
          </cell>
          <cell r="P2807">
            <v>0</v>
          </cell>
          <cell r="Q2807">
            <v>0</v>
          </cell>
          <cell r="R2807">
            <v>0</v>
          </cell>
          <cell r="S2807" t="str">
            <v>D</v>
          </cell>
        </row>
        <row r="2808">
          <cell r="E2808">
            <v>2943</v>
          </cell>
          <cell r="F2808" t="str">
            <v>Yokote Ju Monjimachi</v>
          </cell>
          <cell r="G2808">
            <v>55445</v>
          </cell>
          <cell r="H2808">
            <v>39.220799999999997</v>
          </cell>
          <cell r="I2808">
            <v>140.5256</v>
          </cell>
          <cell r="J2808" t="str">
            <v>---</v>
          </cell>
          <cell r="K2808" t="str">
            <v>-</v>
          </cell>
          <cell r="L2808">
            <v>0</v>
          </cell>
          <cell r="M2808">
            <v>0</v>
          </cell>
          <cell r="N2808">
            <v>0</v>
          </cell>
          <cell r="O2808">
            <v>0</v>
          </cell>
          <cell r="P2808">
            <v>0</v>
          </cell>
          <cell r="Q2808">
            <v>0</v>
          </cell>
          <cell r="R2808">
            <v>0</v>
          </cell>
          <cell r="S2808" t="str">
            <v>D</v>
          </cell>
        </row>
        <row r="2809">
          <cell r="E2809">
            <v>2944</v>
          </cell>
          <cell r="F2809" t="str">
            <v>Yamauchi Tsuchibuchi Yokote</v>
          </cell>
          <cell r="G2809">
            <v>55446</v>
          </cell>
          <cell r="H2809">
            <v>39.274999999999999</v>
          </cell>
          <cell r="I2809">
            <v>140.6242</v>
          </cell>
          <cell r="J2809" t="str">
            <v>---</v>
          </cell>
          <cell r="K2809" t="str">
            <v>-</v>
          </cell>
          <cell r="L2809">
            <v>0</v>
          </cell>
          <cell r="M2809">
            <v>0</v>
          </cell>
          <cell r="N2809">
            <v>0</v>
          </cell>
          <cell r="O2809">
            <v>0</v>
          </cell>
          <cell r="P2809">
            <v>0</v>
          </cell>
          <cell r="Q2809">
            <v>0</v>
          </cell>
          <cell r="R2809">
            <v>0</v>
          </cell>
          <cell r="S2809" t="str">
            <v>C</v>
          </cell>
        </row>
        <row r="2810">
          <cell r="E2810">
            <v>2945</v>
          </cell>
          <cell r="F2810" t="str">
            <v>Yokote City - Nobita</v>
          </cell>
          <cell r="G2810">
            <v>55447</v>
          </cell>
          <cell r="H2810">
            <v>39.330800000000004</v>
          </cell>
          <cell r="I2810">
            <v>140.4778</v>
          </cell>
          <cell r="J2810" t="str">
            <v>---</v>
          </cell>
          <cell r="K2810" t="str">
            <v>-</v>
          </cell>
          <cell r="L2810">
            <v>0</v>
          </cell>
          <cell r="M2810">
            <v>0</v>
          </cell>
          <cell r="N2810">
            <v>0</v>
          </cell>
          <cell r="O2810">
            <v>0</v>
          </cell>
          <cell r="P2810">
            <v>0</v>
          </cell>
          <cell r="Q2810">
            <v>0</v>
          </cell>
          <cell r="R2810">
            <v>0</v>
          </cell>
          <cell r="S2810" t="str">
            <v>D</v>
          </cell>
        </row>
        <row r="2811">
          <cell r="E2811">
            <v>2946</v>
          </cell>
          <cell r="F2811" t="str">
            <v>Yuzawa Town</v>
          </cell>
          <cell r="G2811">
            <v>55461</v>
          </cell>
          <cell r="H2811">
            <v>39.146900000000002</v>
          </cell>
          <cell r="I2811">
            <v>140.57560000000001</v>
          </cell>
          <cell r="J2811" t="str">
            <v>---</v>
          </cell>
          <cell r="K2811" t="str">
            <v>-</v>
          </cell>
          <cell r="L2811">
            <v>0</v>
          </cell>
          <cell r="M2811">
            <v>0</v>
          </cell>
          <cell r="N2811">
            <v>0</v>
          </cell>
          <cell r="O2811">
            <v>0</v>
          </cell>
          <cell r="P2811">
            <v>0</v>
          </cell>
          <cell r="Q2811">
            <v>0</v>
          </cell>
          <cell r="R2811">
            <v>0</v>
          </cell>
          <cell r="S2811" t="str">
            <v>C</v>
          </cell>
        </row>
        <row r="2812">
          <cell r="E2812">
            <v>2947</v>
          </cell>
          <cell r="F2812" t="str">
            <v>Yuzama Yokobori</v>
          </cell>
          <cell r="G2812">
            <v>55462</v>
          </cell>
          <cell r="H2812">
            <v>39.0578</v>
          </cell>
          <cell r="I2812">
            <v>140.45060000000001</v>
          </cell>
          <cell r="J2812" t="str">
            <v>---</v>
          </cell>
          <cell r="K2812" t="str">
            <v>-</v>
          </cell>
          <cell r="L2812">
            <v>0</v>
          </cell>
          <cell r="M2812">
            <v>0</v>
          </cell>
          <cell r="N2812">
            <v>0</v>
          </cell>
          <cell r="O2812">
            <v>0</v>
          </cell>
          <cell r="P2812">
            <v>0</v>
          </cell>
          <cell r="Q2812">
            <v>0</v>
          </cell>
          <cell r="R2812">
            <v>0</v>
          </cell>
          <cell r="S2812" t="str">
            <v>C</v>
          </cell>
        </row>
        <row r="2813">
          <cell r="E2813">
            <v>2948</v>
          </cell>
          <cell r="F2813" t="str">
            <v>Ugo Town - Nishimonai</v>
          </cell>
          <cell r="G2813">
            <v>55463</v>
          </cell>
          <cell r="H2813">
            <v>39.197200000000002</v>
          </cell>
          <cell r="I2813">
            <v>140.41720000000001</v>
          </cell>
          <cell r="J2813" t="str">
            <v>---</v>
          </cell>
          <cell r="K2813" t="str">
            <v>-</v>
          </cell>
          <cell r="L2813">
            <v>0</v>
          </cell>
          <cell r="M2813">
            <v>0</v>
          </cell>
          <cell r="N2813">
            <v>0</v>
          </cell>
          <cell r="O2813">
            <v>0</v>
          </cell>
          <cell r="P2813">
            <v>0</v>
          </cell>
          <cell r="Q2813">
            <v>0</v>
          </cell>
          <cell r="R2813">
            <v>0</v>
          </cell>
          <cell r="S2813" t="str">
            <v>D</v>
          </cell>
        </row>
        <row r="2814">
          <cell r="E2814">
            <v>2949</v>
          </cell>
          <cell r="F2814" t="str">
            <v>Minase Yuzawa</v>
          </cell>
          <cell r="G2814">
            <v>55465</v>
          </cell>
          <cell r="H2814">
            <v>39.073099999999997</v>
          </cell>
          <cell r="I2814">
            <v>140.59030000000001</v>
          </cell>
          <cell r="J2814" t="str">
            <v>---</v>
          </cell>
          <cell r="K2814" t="str">
            <v>-</v>
          </cell>
          <cell r="L2814">
            <v>0</v>
          </cell>
          <cell r="M2814">
            <v>0</v>
          </cell>
          <cell r="N2814">
            <v>0</v>
          </cell>
          <cell r="O2814">
            <v>0</v>
          </cell>
          <cell r="P2814">
            <v>0</v>
          </cell>
          <cell r="Q2814">
            <v>0</v>
          </cell>
          <cell r="R2814">
            <v>0</v>
          </cell>
          <cell r="S2814" t="str">
            <v>C</v>
          </cell>
        </row>
        <row r="2815">
          <cell r="E2815">
            <v>2950</v>
          </cell>
          <cell r="F2815" t="str">
            <v>Machimukai Town</v>
          </cell>
          <cell r="G2815">
            <v>56362</v>
          </cell>
          <cell r="H2815">
            <v>38.755000000000003</v>
          </cell>
          <cell r="I2815">
            <v>140.52279999999999</v>
          </cell>
          <cell r="J2815" t="str">
            <v>---</v>
          </cell>
          <cell r="K2815" t="str">
            <v>-</v>
          </cell>
          <cell r="L2815">
            <v>0</v>
          </cell>
          <cell r="M2815">
            <v>0</v>
          </cell>
          <cell r="N2815">
            <v>0</v>
          </cell>
          <cell r="O2815">
            <v>0</v>
          </cell>
          <cell r="P2815">
            <v>0</v>
          </cell>
          <cell r="Q2815">
            <v>0</v>
          </cell>
          <cell r="R2815">
            <v>0</v>
          </cell>
          <cell r="S2815" t="str">
            <v>C</v>
          </cell>
        </row>
        <row r="2816">
          <cell r="E2816">
            <v>2951</v>
          </cell>
          <cell r="F2816" t="str">
            <v>Shinchicho Yacigoya</v>
          </cell>
          <cell r="G2816">
            <v>57059</v>
          </cell>
          <cell r="H2816">
            <v>37.876399999999997</v>
          </cell>
          <cell r="I2816">
            <v>140.9194</v>
          </cell>
          <cell r="J2816" t="str">
            <v>---</v>
          </cell>
          <cell r="K2816" t="str">
            <v>-</v>
          </cell>
          <cell r="L2816">
            <v>0</v>
          </cell>
          <cell r="M2816">
            <v>0</v>
          </cell>
          <cell r="N2816">
            <v>0</v>
          </cell>
          <cell r="O2816">
            <v>0</v>
          </cell>
          <cell r="P2816">
            <v>0</v>
          </cell>
          <cell r="Q2816">
            <v>0</v>
          </cell>
          <cell r="R2816">
            <v>0</v>
          </cell>
          <cell r="S2816" t="str">
            <v>D</v>
          </cell>
        </row>
        <row r="2817">
          <cell r="E2817">
            <v>2952</v>
          </cell>
          <cell r="F2817" t="str">
            <v>Kitakami Yanagiharach</v>
          </cell>
          <cell r="G2817" t="str">
            <v>44B61</v>
          </cell>
          <cell r="H2817">
            <v>39.29</v>
          </cell>
          <cell r="I2817">
            <v>141.11330000000001</v>
          </cell>
          <cell r="J2817" t="str">
            <v>---</v>
          </cell>
          <cell r="K2817" t="str">
            <v>-</v>
          </cell>
          <cell r="L2817">
            <v>0</v>
          </cell>
          <cell r="M2817">
            <v>0</v>
          </cell>
          <cell r="N2817">
            <v>0</v>
          </cell>
          <cell r="O2817">
            <v>0</v>
          </cell>
          <cell r="P2817">
            <v>0</v>
          </cell>
          <cell r="Q2817">
            <v>0</v>
          </cell>
          <cell r="R2817">
            <v>0</v>
          </cell>
          <cell r="S2817" t="str">
            <v>D</v>
          </cell>
        </row>
        <row r="2818">
          <cell r="E2818">
            <v>2953</v>
          </cell>
          <cell r="F2818" t="str">
            <v>Mizusawaku Interior O ganecho</v>
          </cell>
          <cell r="G2818" t="str">
            <v>44B71</v>
          </cell>
          <cell r="H2818">
            <v>39.1267</v>
          </cell>
          <cell r="I2818">
            <v>141.14169999999999</v>
          </cell>
          <cell r="J2818" t="str">
            <v>---</v>
          </cell>
          <cell r="K2818" t="str">
            <v>-</v>
          </cell>
          <cell r="L2818">
            <v>0</v>
          </cell>
          <cell r="M2818">
            <v>0</v>
          </cell>
          <cell r="N2818">
            <v>0</v>
          </cell>
          <cell r="O2818">
            <v>0</v>
          </cell>
          <cell r="P2818">
            <v>0</v>
          </cell>
          <cell r="Q2818">
            <v>0</v>
          </cell>
          <cell r="R2818">
            <v>0</v>
          </cell>
          <cell r="S2818" t="str">
            <v>D</v>
          </cell>
        </row>
        <row r="2819">
          <cell r="E2819">
            <v>2954</v>
          </cell>
          <cell r="F2819" t="str">
            <v>Furukawa Osaki City</v>
          </cell>
          <cell r="G2819" t="str">
            <v>44B91</v>
          </cell>
          <cell r="H2819">
            <v>38.5717</v>
          </cell>
          <cell r="I2819">
            <v>140.96</v>
          </cell>
          <cell r="J2819" t="str">
            <v>---</v>
          </cell>
          <cell r="K2819" t="str">
            <v>-</v>
          </cell>
          <cell r="L2819">
            <v>0</v>
          </cell>
          <cell r="M2819">
            <v>0</v>
          </cell>
          <cell r="N2819">
            <v>0</v>
          </cell>
          <cell r="O2819">
            <v>0</v>
          </cell>
          <cell r="P2819">
            <v>0</v>
          </cell>
          <cell r="Q2819">
            <v>0</v>
          </cell>
          <cell r="R2819">
            <v>0</v>
          </cell>
          <cell r="S2819" t="str">
            <v>D</v>
          </cell>
        </row>
        <row r="2820">
          <cell r="E2820">
            <v>2955</v>
          </cell>
          <cell r="F2820" t="str">
            <v>Yuzawa</v>
          </cell>
          <cell r="G2820" t="str">
            <v>44BC1</v>
          </cell>
          <cell r="H2820">
            <v>39.146900000000002</v>
          </cell>
          <cell r="I2820">
            <v>140.57560000000001</v>
          </cell>
          <cell r="J2820" t="str">
            <v>---</v>
          </cell>
          <cell r="K2820" t="str">
            <v>-</v>
          </cell>
          <cell r="L2820">
            <v>0</v>
          </cell>
          <cell r="M2820">
            <v>0</v>
          </cell>
          <cell r="N2820">
            <v>0</v>
          </cell>
          <cell r="O2820">
            <v>0</v>
          </cell>
          <cell r="P2820">
            <v>0</v>
          </cell>
          <cell r="Q2820">
            <v>0</v>
          </cell>
          <cell r="R2820">
            <v>0</v>
          </cell>
          <cell r="S2820" t="str">
            <v>C</v>
          </cell>
        </row>
        <row r="2821">
          <cell r="E2821">
            <v>2956</v>
          </cell>
          <cell r="F2821" t="str">
            <v>Shinmachi Wakayu</v>
          </cell>
          <cell r="G2821" t="str">
            <v>48A41</v>
          </cell>
          <cell r="H2821">
            <v>38.536700000000003</v>
          </cell>
          <cell r="I2821">
            <v>141.1317</v>
          </cell>
          <cell r="J2821" t="str">
            <v>---</v>
          </cell>
          <cell r="K2821" t="str">
            <v>-</v>
          </cell>
          <cell r="L2821">
            <v>0</v>
          </cell>
          <cell r="M2821">
            <v>0</v>
          </cell>
          <cell r="N2821">
            <v>0</v>
          </cell>
          <cell r="O2821">
            <v>0</v>
          </cell>
          <cell r="P2821">
            <v>0</v>
          </cell>
          <cell r="Q2821">
            <v>0</v>
          </cell>
          <cell r="R2821">
            <v>0</v>
          </cell>
          <cell r="S2821" t="str">
            <v>D</v>
          </cell>
        </row>
        <row r="2822">
          <cell r="E2822">
            <v>2957</v>
          </cell>
          <cell r="F2822" t="str">
            <v>Tome City, Nakadacho</v>
          </cell>
          <cell r="G2822" t="str">
            <v>48A51</v>
          </cell>
          <cell r="H2822">
            <v>38.706699999999998</v>
          </cell>
          <cell r="I2822">
            <v>141.23830000000001</v>
          </cell>
          <cell r="J2822" t="str">
            <v>---</v>
          </cell>
          <cell r="K2822" t="str">
            <v>-</v>
          </cell>
          <cell r="L2822">
            <v>0</v>
          </cell>
          <cell r="M2822">
            <v>0</v>
          </cell>
          <cell r="N2822">
            <v>0</v>
          </cell>
          <cell r="O2822">
            <v>0</v>
          </cell>
          <cell r="P2822">
            <v>0</v>
          </cell>
          <cell r="Q2822">
            <v>0</v>
          </cell>
          <cell r="R2822">
            <v>0</v>
          </cell>
          <cell r="S2822" t="str">
            <v>D</v>
          </cell>
        </row>
        <row r="2823">
          <cell r="E2823">
            <v>2958</v>
          </cell>
          <cell r="F2823" t="str">
            <v>Kurihara City</v>
          </cell>
          <cell r="G2823" t="str">
            <v>48A61</v>
          </cell>
          <cell r="H2823">
            <v>38.823300000000003</v>
          </cell>
          <cell r="I2823">
            <v>140.9933</v>
          </cell>
          <cell r="J2823" t="str">
            <v>---</v>
          </cell>
          <cell r="K2823" t="str">
            <v>-</v>
          </cell>
          <cell r="L2823">
            <v>0</v>
          </cell>
          <cell r="M2823">
            <v>0</v>
          </cell>
          <cell r="N2823">
            <v>0</v>
          </cell>
          <cell r="O2823">
            <v>0</v>
          </cell>
          <cell r="P2823">
            <v>0</v>
          </cell>
          <cell r="Q2823">
            <v>0</v>
          </cell>
          <cell r="R2823">
            <v>0</v>
          </cell>
          <cell r="S2823" t="str">
            <v>C</v>
          </cell>
        </row>
        <row r="2824">
          <cell r="E2824">
            <v>2959</v>
          </cell>
          <cell r="F2824" t="str">
            <v>Ichinoseki Maikawa</v>
          </cell>
          <cell r="G2824" t="str">
            <v>4CA71</v>
          </cell>
          <cell r="H2824">
            <v>38.951799999999999</v>
          </cell>
          <cell r="I2824">
            <v>141.21979999999999</v>
          </cell>
          <cell r="J2824" t="str">
            <v>---</v>
          </cell>
          <cell r="K2824" t="str">
            <v>-</v>
          </cell>
          <cell r="L2824">
            <v>0</v>
          </cell>
          <cell r="M2824">
            <v>0</v>
          </cell>
          <cell r="N2824">
            <v>0</v>
          </cell>
          <cell r="O2824">
            <v>0</v>
          </cell>
          <cell r="P2824">
            <v>0</v>
          </cell>
          <cell r="Q2824">
            <v>0</v>
          </cell>
          <cell r="R2824">
            <v>0</v>
          </cell>
          <cell r="S2824" t="str">
            <v>C</v>
          </cell>
        </row>
        <row r="2825">
          <cell r="E2825">
            <v>2960</v>
          </cell>
          <cell r="F2825" t="str">
            <v>Okura, Aobaku, Sendai</v>
          </cell>
          <cell r="G2825" t="str">
            <v>4CAB1</v>
          </cell>
          <cell r="H2825">
            <v>38.365499999999997</v>
          </cell>
          <cell r="I2825">
            <v>140.66399999999999</v>
          </cell>
          <cell r="J2825" t="str">
            <v>---</v>
          </cell>
          <cell r="K2825" t="str">
            <v>-</v>
          </cell>
          <cell r="L2825">
            <v>0</v>
          </cell>
          <cell r="M2825">
            <v>0</v>
          </cell>
          <cell r="N2825">
            <v>0</v>
          </cell>
          <cell r="O2825">
            <v>0</v>
          </cell>
          <cell r="P2825">
            <v>0</v>
          </cell>
          <cell r="Q2825">
            <v>0</v>
          </cell>
          <cell r="R2825">
            <v>0</v>
          </cell>
          <cell r="S2825" t="str">
            <v>C</v>
          </cell>
        </row>
        <row r="2826">
          <cell r="E2826">
            <v>2961</v>
          </cell>
          <cell r="F2826" t="str">
            <v>Sendai Airport</v>
          </cell>
          <cell r="G2826" t="str">
            <v>4DF11</v>
          </cell>
          <cell r="H2826">
            <v>38.134999999999998</v>
          </cell>
          <cell r="I2826">
            <v>140.93109999999999</v>
          </cell>
          <cell r="J2826" t="str">
            <v>---</v>
          </cell>
          <cell r="K2826" t="str">
            <v>-</v>
          </cell>
          <cell r="L2826">
            <v>0</v>
          </cell>
          <cell r="M2826">
            <v>0</v>
          </cell>
          <cell r="N2826">
            <v>0</v>
          </cell>
          <cell r="O2826">
            <v>0</v>
          </cell>
          <cell r="P2826">
            <v>0</v>
          </cell>
          <cell r="Q2826">
            <v>0</v>
          </cell>
          <cell r="R2826">
            <v>0</v>
          </cell>
          <cell r="S2826" t="str">
            <v>D</v>
          </cell>
        </row>
        <row r="2827">
          <cell r="E2827">
            <v>2962</v>
          </cell>
          <cell r="F2827" t="str">
            <v>Miyagino-ku, Sendai Olympics</v>
          </cell>
          <cell r="G2827" t="str">
            <v>4E061</v>
          </cell>
          <cell r="H2827">
            <v>38.258299999999998</v>
          </cell>
          <cell r="I2827">
            <v>140.9</v>
          </cell>
          <cell r="J2827" t="str">
            <v>---</v>
          </cell>
          <cell r="K2827" t="str">
            <v>-</v>
          </cell>
          <cell r="L2827">
            <v>0</v>
          </cell>
          <cell r="M2827">
            <v>0</v>
          </cell>
          <cell r="N2827">
            <v>0</v>
          </cell>
          <cell r="O2827">
            <v>0</v>
          </cell>
          <cell r="P2827">
            <v>0</v>
          </cell>
          <cell r="Q2827">
            <v>0</v>
          </cell>
          <cell r="R2827">
            <v>0</v>
          </cell>
          <cell r="S2827" t="str">
            <v>D</v>
          </cell>
        </row>
        <row r="2828">
          <cell r="E2828">
            <v>2963</v>
          </cell>
          <cell r="F2828" t="str">
            <v>CICESE</v>
          </cell>
          <cell r="G2828">
            <v>-999</v>
          </cell>
          <cell r="H2828">
            <v>31.868300000000001</v>
          </cell>
          <cell r="I2828">
            <v>-116.66419999999999</v>
          </cell>
          <cell r="J2828" t="str">
            <v>--B</v>
          </cell>
          <cell r="K2828" t="str">
            <v>B</v>
          </cell>
          <cell r="L2828">
            <v>0</v>
          </cell>
          <cell r="M2828">
            <v>0</v>
          </cell>
          <cell r="N2828">
            <v>0</v>
          </cell>
          <cell r="O2828">
            <v>0</v>
          </cell>
          <cell r="P2828">
            <v>0</v>
          </cell>
          <cell r="Q2828">
            <v>0</v>
          </cell>
          <cell r="R2828">
            <v>0</v>
          </cell>
          <cell r="S2828" t="str">
            <v>C</v>
          </cell>
        </row>
        <row r="2829">
          <cell r="E2829">
            <v>2964</v>
          </cell>
          <cell r="F2829" t="str">
            <v>CERRO PRIETO GEOTHERMAL</v>
          </cell>
          <cell r="G2829">
            <v>-999</v>
          </cell>
          <cell r="H2829">
            <v>32.4</v>
          </cell>
          <cell r="I2829">
            <v>-115.24</v>
          </cell>
          <cell r="J2829" t="str">
            <v>--D</v>
          </cell>
          <cell r="K2829" t="str">
            <v>D</v>
          </cell>
          <cell r="L2829">
            <v>0</v>
          </cell>
          <cell r="M2829">
            <v>0</v>
          </cell>
          <cell r="N2829">
            <v>0</v>
          </cell>
          <cell r="O2829">
            <v>0</v>
          </cell>
          <cell r="P2829">
            <v>0</v>
          </cell>
          <cell r="Q2829">
            <v>0</v>
          </cell>
          <cell r="R2829">
            <v>0</v>
          </cell>
          <cell r="S2829" t="str">
            <v>D</v>
          </cell>
        </row>
        <row r="2830">
          <cell r="E2830">
            <v>2965</v>
          </cell>
          <cell r="F2830" t="str">
            <v>HEROES OF THE REVOLUTION</v>
          </cell>
          <cell r="G2830">
            <v>-999</v>
          </cell>
          <cell r="H2830">
            <v>31.614999999999998</v>
          </cell>
          <cell r="I2830">
            <v>-115.88200000000001</v>
          </cell>
          <cell r="J2830" t="str">
            <v>--A</v>
          </cell>
          <cell r="K2830" t="str">
            <v>A</v>
          </cell>
          <cell r="L2830">
            <v>0</v>
          </cell>
          <cell r="M2830">
            <v>0</v>
          </cell>
          <cell r="N2830">
            <v>0</v>
          </cell>
          <cell r="O2830">
            <v>0</v>
          </cell>
          <cell r="P2830">
            <v>0</v>
          </cell>
          <cell r="Q2830">
            <v>0</v>
          </cell>
          <cell r="R2830">
            <v>0</v>
          </cell>
          <cell r="S2830" t="str">
            <v>C</v>
          </cell>
        </row>
        <row r="2831">
          <cell r="E2831">
            <v>2966</v>
          </cell>
          <cell r="F2831" t="str">
            <v>MICHOACAN DE OCAMPO</v>
          </cell>
          <cell r="G2831">
            <v>-999</v>
          </cell>
          <cell r="H2831">
            <v>32.463999999999999</v>
          </cell>
          <cell r="I2831">
            <v>-115.316</v>
          </cell>
          <cell r="J2831" t="str">
            <v>--D</v>
          </cell>
          <cell r="K2831" t="str">
            <v>D</v>
          </cell>
          <cell r="L2831">
            <v>0</v>
          </cell>
          <cell r="M2831">
            <v>0</v>
          </cell>
          <cell r="N2831">
            <v>0</v>
          </cell>
          <cell r="O2831">
            <v>0</v>
          </cell>
          <cell r="P2831">
            <v>0</v>
          </cell>
          <cell r="Q2831">
            <v>0</v>
          </cell>
          <cell r="R2831">
            <v>0</v>
          </cell>
          <cell r="S2831" t="str">
            <v>D</v>
          </cell>
        </row>
        <row r="2832">
          <cell r="E2832">
            <v>2967</v>
          </cell>
          <cell r="F2832" t="str">
            <v>RANCHO AGUA CALIENTE</v>
          </cell>
          <cell r="G2832">
            <v>-999</v>
          </cell>
          <cell r="H2832">
            <v>32.020299999999999</v>
          </cell>
          <cell r="I2832">
            <v>-116.30119999999999</v>
          </cell>
          <cell r="J2832" t="str">
            <v>--A</v>
          </cell>
          <cell r="K2832" t="str">
            <v>A</v>
          </cell>
          <cell r="L2832">
            <v>0</v>
          </cell>
          <cell r="M2832">
            <v>0</v>
          </cell>
          <cell r="N2832">
            <v>0</v>
          </cell>
          <cell r="O2832">
            <v>0</v>
          </cell>
          <cell r="P2832">
            <v>0</v>
          </cell>
          <cell r="Q2832">
            <v>0</v>
          </cell>
          <cell r="R2832">
            <v>0</v>
          </cell>
          <cell r="S2832" t="str">
            <v>C</v>
          </cell>
        </row>
        <row r="2833">
          <cell r="E2833">
            <v>2968</v>
          </cell>
          <cell r="F2833" t="str">
            <v>RIITO</v>
          </cell>
          <cell r="G2833">
            <v>-999</v>
          </cell>
          <cell r="H2833">
            <v>32.165599999999998</v>
          </cell>
          <cell r="I2833">
            <v>-114.96120000000001</v>
          </cell>
          <cell r="J2833" t="str">
            <v>--D</v>
          </cell>
          <cell r="K2833" t="str">
            <v>D</v>
          </cell>
          <cell r="L2833">
            <v>0</v>
          </cell>
          <cell r="M2833">
            <v>0</v>
          </cell>
          <cell r="N2833">
            <v>0</v>
          </cell>
          <cell r="O2833">
            <v>0</v>
          </cell>
          <cell r="P2833">
            <v>0</v>
          </cell>
          <cell r="Q2833">
            <v>0</v>
          </cell>
          <cell r="R2833">
            <v>0</v>
          </cell>
          <cell r="S2833" t="str">
            <v>D</v>
          </cell>
        </row>
        <row r="2834">
          <cell r="E2834">
            <v>2969</v>
          </cell>
          <cell r="F2834" t="str">
            <v>RANCHO SAN LUIS</v>
          </cell>
          <cell r="G2834">
            <v>-999</v>
          </cell>
          <cell r="H2834">
            <v>32.116</v>
          </cell>
          <cell r="I2834">
            <v>-115.8407</v>
          </cell>
          <cell r="J2834" t="str">
            <v>--A</v>
          </cell>
          <cell r="K2834" t="str">
            <v>A</v>
          </cell>
          <cell r="L2834">
            <v>0</v>
          </cell>
          <cell r="M2834">
            <v>0</v>
          </cell>
          <cell r="N2834">
            <v>0</v>
          </cell>
          <cell r="O2834">
            <v>0</v>
          </cell>
          <cell r="P2834">
            <v>0</v>
          </cell>
          <cell r="Q2834">
            <v>0</v>
          </cell>
          <cell r="R2834">
            <v>0</v>
          </cell>
          <cell r="S2834" t="str">
            <v>C</v>
          </cell>
        </row>
        <row r="2835">
          <cell r="E2835">
            <v>2970</v>
          </cell>
          <cell r="F2835" t="str">
            <v>EJIDO SALTILLO</v>
          </cell>
          <cell r="G2835">
            <v>-999</v>
          </cell>
          <cell r="H2835">
            <v>32.422199999999997</v>
          </cell>
          <cell r="I2835">
            <v>-115.13030000000001</v>
          </cell>
          <cell r="J2835" t="str">
            <v>--D</v>
          </cell>
          <cell r="K2835" t="str">
            <v>D</v>
          </cell>
          <cell r="L2835">
            <v>0</v>
          </cell>
          <cell r="M2835">
            <v>0</v>
          </cell>
          <cell r="N2835">
            <v>0</v>
          </cell>
          <cell r="O2835">
            <v>0</v>
          </cell>
          <cell r="P2835">
            <v>0</v>
          </cell>
          <cell r="Q2835">
            <v>0</v>
          </cell>
          <cell r="R2835">
            <v>0</v>
          </cell>
          <cell r="S2835" t="str">
            <v>D</v>
          </cell>
        </row>
        <row r="2836">
          <cell r="E2836">
            <v>2971</v>
          </cell>
          <cell r="F2836" t="str">
            <v>TAMAULIPAS</v>
          </cell>
          <cell r="G2836">
            <v>-999</v>
          </cell>
          <cell r="H2836">
            <v>32.549500000000002</v>
          </cell>
          <cell r="I2836">
            <v>-115.23569999999999</v>
          </cell>
          <cell r="J2836" t="str">
            <v>--D</v>
          </cell>
          <cell r="K2836" t="str">
            <v>D</v>
          </cell>
          <cell r="L2836">
            <v>0</v>
          </cell>
          <cell r="M2836">
            <v>0</v>
          </cell>
          <cell r="N2836">
            <v>0</v>
          </cell>
          <cell r="O2836">
            <v>0</v>
          </cell>
          <cell r="P2836">
            <v>0</v>
          </cell>
          <cell r="Q2836">
            <v>0</v>
          </cell>
          <cell r="R2836">
            <v>0</v>
          </cell>
          <cell r="S2836" t="str">
            <v>D</v>
          </cell>
        </row>
        <row r="2837">
          <cell r="E2837">
            <v>2972</v>
          </cell>
          <cell r="F2837" t="str">
            <v>TRES HERMANOS</v>
          </cell>
          <cell r="G2837">
            <v>-999</v>
          </cell>
          <cell r="H2837">
            <v>31.69</v>
          </cell>
          <cell r="I2837">
            <v>-116.19</v>
          </cell>
          <cell r="J2837" t="str">
            <v>--A</v>
          </cell>
          <cell r="K2837" t="str">
            <v>A</v>
          </cell>
          <cell r="L2837">
            <v>0</v>
          </cell>
          <cell r="M2837">
            <v>0</v>
          </cell>
          <cell r="N2837">
            <v>0</v>
          </cell>
          <cell r="O2837">
            <v>0</v>
          </cell>
          <cell r="P2837">
            <v>0</v>
          </cell>
          <cell r="Q2837">
            <v>0</v>
          </cell>
          <cell r="R2837">
            <v>0</v>
          </cell>
          <cell r="S2837" t="str">
            <v>C</v>
          </cell>
        </row>
        <row r="2838">
          <cell r="E2838">
            <v>2973</v>
          </cell>
          <cell r="F2838" t="str">
            <v>Valle de la Trinidad</v>
          </cell>
          <cell r="G2838">
            <v>-999</v>
          </cell>
          <cell r="H2838">
            <v>31.398</v>
          </cell>
          <cell r="I2838">
            <v>-115.714</v>
          </cell>
          <cell r="J2838" t="str">
            <v>--B</v>
          </cell>
          <cell r="K2838" t="str">
            <v>B</v>
          </cell>
          <cell r="L2838">
            <v>0</v>
          </cell>
          <cell r="M2838">
            <v>0</v>
          </cell>
          <cell r="N2838">
            <v>0</v>
          </cell>
          <cell r="O2838">
            <v>0</v>
          </cell>
          <cell r="P2838">
            <v>0</v>
          </cell>
          <cell r="Q2838">
            <v>0</v>
          </cell>
          <cell r="R2838">
            <v>0</v>
          </cell>
          <cell r="S2838" t="str">
            <v>C</v>
          </cell>
        </row>
        <row r="2839">
          <cell r="E2839">
            <v>2974</v>
          </cell>
          <cell r="F2839" t="str">
            <v>Winterhaven -Sheriff Substation</v>
          </cell>
          <cell r="G2839">
            <v>22</v>
          </cell>
          <cell r="H2839">
            <v>32.738999999999997</v>
          </cell>
          <cell r="I2839">
            <v>-114.636</v>
          </cell>
          <cell r="J2839" t="str">
            <v>A-D</v>
          </cell>
          <cell r="K2839" t="str">
            <v>D</v>
          </cell>
          <cell r="L2839">
            <v>0</v>
          </cell>
          <cell r="M2839">
            <v>0</v>
          </cell>
          <cell r="N2839">
            <v>0</v>
          </cell>
          <cell r="O2839">
            <v>0</v>
          </cell>
          <cell r="P2839">
            <v>0</v>
          </cell>
          <cell r="Q2839">
            <v>0</v>
          </cell>
          <cell r="R2839">
            <v>0</v>
          </cell>
          <cell r="S2839" t="str">
            <v>D</v>
          </cell>
        </row>
        <row r="2840">
          <cell r="E2840">
            <v>2975</v>
          </cell>
          <cell r="F2840" t="str">
            <v>El Centro - Imperial &amp; Ross</v>
          </cell>
          <cell r="G2840">
            <v>1711</v>
          </cell>
          <cell r="H2840">
            <v>32.78</v>
          </cell>
          <cell r="I2840">
            <v>-115.56699999999999</v>
          </cell>
          <cell r="J2840" t="str">
            <v>I-D</v>
          </cell>
          <cell r="K2840" t="str">
            <v>D</v>
          </cell>
          <cell r="L2840">
            <v>0</v>
          </cell>
          <cell r="M2840">
            <v>0</v>
          </cell>
          <cell r="N2840">
            <v>0</v>
          </cell>
          <cell r="O2840">
            <v>0</v>
          </cell>
          <cell r="P2840">
            <v>0</v>
          </cell>
          <cell r="Q2840">
            <v>0</v>
          </cell>
          <cell r="R2840">
            <v>0</v>
          </cell>
          <cell r="S2840" t="str">
            <v>D</v>
          </cell>
        </row>
        <row r="2841">
          <cell r="E2841">
            <v>2976</v>
          </cell>
          <cell r="F2841" t="str">
            <v>El Centro - Meloland Geotechnic</v>
          </cell>
          <cell r="G2841">
            <v>1794</v>
          </cell>
          <cell r="H2841">
            <v>32.773000000000003</v>
          </cell>
          <cell r="I2841">
            <v>-115.447</v>
          </cell>
          <cell r="J2841" t="str">
            <v>IQD</v>
          </cell>
          <cell r="K2841" t="str">
            <v>D</v>
          </cell>
          <cell r="L2841">
            <v>0</v>
          </cell>
          <cell r="M2841">
            <v>0</v>
          </cell>
          <cell r="N2841">
            <v>0</v>
          </cell>
          <cell r="O2841">
            <v>0</v>
          </cell>
          <cell r="P2841">
            <v>0</v>
          </cell>
          <cell r="Q2841">
            <v>0</v>
          </cell>
          <cell r="R2841">
            <v>0</v>
          </cell>
          <cell r="S2841" t="str">
            <v>D</v>
          </cell>
        </row>
        <row r="2842">
          <cell r="E2842">
            <v>2977</v>
          </cell>
          <cell r="F2842" t="str">
            <v>El Cajon - Marshall</v>
          </cell>
          <cell r="G2842">
            <v>2140</v>
          </cell>
          <cell r="H2842">
            <v>32.813000000000002</v>
          </cell>
          <cell r="I2842">
            <v>-116.97499999999999</v>
          </cell>
          <cell r="J2842" t="str">
            <v>A-A</v>
          </cell>
          <cell r="K2842" t="str">
            <v>A</v>
          </cell>
          <cell r="L2842">
            <v>0</v>
          </cell>
          <cell r="M2842">
            <v>0</v>
          </cell>
          <cell r="N2842">
            <v>0</v>
          </cell>
          <cell r="O2842">
            <v>0</v>
          </cell>
          <cell r="P2842">
            <v>0</v>
          </cell>
          <cell r="Q2842">
            <v>0</v>
          </cell>
          <cell r="R2842">
            <v>0</v>
          </cell>
          <cell r="S2842" t="str">
            <v>C</v>
          </cell>
        </row>
        <row r="2843">
          <cell r="E2843">
            <v>2978</v>
          </cell>
          <cell r="F2843" t="str">
            <v>Santee - Mission Gorge</v>
          </cell>
          <cell r="G2843">
            <v>2143</v>
          </cell>
          <cell r="H2843">
            <v>32.840000000000003</v>
          </cell>
          <cell r="I2843">
            <v>-116.974</v>
          </cell>
          <cell r="J2843" t="str">
            <v>B-C</v>
          </cell>
          <cell r="K2843" t="str">
            <v>C</v>
          </cell>
          <cell r="L2843">
            <v>0</v>
          </cell>
          <cell r="M2843">
            <v>0</v>
          </cell>
          <cell r="N2843">
            <v>0</v>
          </cell>
          <cell r="O2843">
            <v>0</v>
          </cell>
          <cell r="P2843">
            <v>0</v>
          </cell>
          <cell r="Q2843">
            <v>0</v>
          </cell>
          <cell r="R2843">
            <v>0</v>
          </cell>
          <cell r="S2843" t="str">
            <v>C</v>
          </cell>
        </row>
        <row r="2844">
          <cell r="E2844">
            <v>2979</v>
          </cell>
          <cell r="F2844" t="str">
            <v>Anza Borrego S.P. - Tierra Blan</v>
          </cell>
          <cell r="G2844">
            <v>2659</v>
          </cell>
          <cell r="H2844">
            <v>32.942</v>
          </cell>
          <cell r="I2844">
            <v>-116.276</v>
          </cell>
          <cell r="J2844" t="str">
            <v>I-A</v>
          </cell>
          <cell r="K2844" t="str">
            <v>A</v>
          </cell>
          <cell r="L2844">
            <v>0</v>
          </cell>
          <cell r="M2844">
            <v>0</v>
          </cell>
          <cell r="N2844">
            <v>0</v>
          </cell>
          <cell r="O2844">
            <v>0</v>
          </cell>
          <cell r="P2844">
            <v>0</v>
          </cell>
          <cell r="Q2844">
            <v>0</v>
          </cell>
          <cell r="R2844">
            <v>0</v>
          </cell>
          <cell r="S2844" t="str">
            <v>C</v>
          </cell>
        </row>
        <row r="2845">
          <cell r="E2845">
            <v>2980</v>
          </cell>
          <cell r="F2845" t="str">
            <v>San Diego - Ocean Beach Fire St</v>
          </cell>
          <cell r="G2845">
            <v>3121</v>
          </cell>
          <cell r="H2845">
            <v>32.749000000000002</v>
          </cell>
          <cell r="I2845">
            <v>-117.242</v>
          </cell>
          <cell r="J2845" t="str">
            <v>A-B</v>
          </cell>
          <cell r="K2845" t="str">
            <v>B</v>
          </cell>
          <cell r="L2845">
            <v>0</v>
          </cell>
          <cell r="M2845">
            <v>0</v>
          </cell>
          <cell r="N2845">
            <v>0</v>
          </cell>
          <cell r="O2845">
            <v>0</v>
          </cell>
          <cell r="P2845">
            <v>0</v>
          </cell>
          <cell r="Q2845">
            <v>0</v>
          </cell>
          <cell r="R2845">
            <v>0</v>
          </cell>
          <cell r="S2845" t="str">
            <v>C</v>
          </cell>
        </row>
        <row r="2846">
          <cell r="E2846">
            <v>2981</v>
          </cell>
          <cell r="F2846" t="str">
            <v>San Diego - 8th &amp; J St</v>
          </cell>
          <cell r="G2846">
            <v>3145</v>
          </cell>
          <cell r="H2846">
            <v>32.71</v>
          </cell>
          <cell r="I2846">
            <v>-117.158</v>
          </cell>
          <cell r="J2846" t="str">
            <v>B-B</v>
          </cell>
          <cell r="K2846" t="str">
            <v>B</v>
          </cell>
          <cell r="L2846">
            <v>0</v>
          </cell>
          <cell r="M2846">
            <v>0</v>
          </cell>
          <cell r="N2846">
            <v>0</v>
          </cell>
          <cell r="O2846">
            <v>0</v>
          </cell>
          <cell r="P2846">
            <v>0</v>
          </cell>
          <cell r="Q2846">
            <v>0</v>
          </cell>
          <cell r="R2846">
            <v>0</v>
          </cell>
          <cell r="S2846" t="str">
            <v>C</v>
          </cell>
        </row>
        <row r="2847">
          <cell r="E2847">
            <v>2982</v>
          </cell>
          <cell r="F2847" t="str">
            <v>San Diego - I5 &amp; Laurel</v>
          </cell>
          <cell r="G2847">
            <v>3146</v>
          </cell>
          <cell r="H2847">
            <v>32.729999999999997</v>
          </cell>
          <cell r="I2847">
            <v>-117.169</v>
          </cell>
          <cell r="J2847" t="str">
            <v>B-B</v>
          </cell>
          <cell r="K2847" t="str">
            <v>B</v>
          </cell>
          <cell r="L2847">
            <v>0</v>
          </cell>
          <cell r="M2847">
            <v>0</v>
          </cell>
          <cell r="N2847">
            <v>0</v>
          </cell>
          <cell r="O2847">
            <v>0</v>
          </cell>
          <cell r="P2847">
            <v>0</v>
          </cell>
          <cell r="Q2847">
            <v>0</v>
          </cell>
          <cell r="R2847">
            <v>0</v>
          </cell>
          <cell r="S2847" t="str">
            <v>C</v>
          </cell>
        </row>
        <row r="2848">
          <cell r="E2848">
            <v>2983</v>
          </cell>
          <cell r="F2848" t="str">
            <v>San Diego - Hwy 15 &amp; Ocean</v>
          </cell>
          <cell r="G2848">
            <v>3147</v>
          </cell>
          <cell r="H2848">
            <v>32.701999999999998</v>
          </cell>
          <cell r="I2848">
            <v>-117.12</v>
          </cell>
          <cell r="J2848" t="str">
            <v>A-B</v>
          </cell>
          <cell r="K2848" t="str">
            <v>B</v>
          </cell>
          <cell r="L2848">
            <v>0</v>
          </cell>
          <cell r="M2848">
            <v>0</v>
          </cell>
          <cell r="N2848">
            <v>0</v>
          </cell>
          <cell r="O2848">
            <v>0</v>
          </cell>
          <cell r="P2848">
            <v>0</v>
          </cell>
          <cell r="Q2848">
            <v>0</v>
          </cell>
          <cell r="R2848">
            <v>0</v>
          </cell>
          <cell r="S2848" t="str">
            <v>C</v>
          </cell>
        </row>
        <row r="2849">
          <cell r="E2849">
            <v>2984</v>
          </cell>
          <cell r="F2849" t="str">
            <v>San Diego - 54th &amp; College</v>
          </cell>
          <cell r="G2849">
            <v>3148</v>
          </cell>
          <cell r="H2849">
            <v>32.734999999999999</v>
          </cell>
          <cell r="I2849">
            <v>-117.08</v>
          </cell>
          <cell r="J2849" t="str">
            <v>A-B</v>
          </cell>
          <cell r="K2849" t="str">
            <v>B</v>
          </cell>
          <cell r="L2849">
            <v>0</v>
          </cell>
          <cell r="M2849">
            <v>0</v>
          </cell>
          <cell r="N2849">
            <v>0</v>
          </cell>
          <cell r="O2849">
            <v>0</v>
          </cell>
          <cell r="P2849">
            <v>0</v>
          </cell>
          <cell r="Q2849">
            <v>0</v>
          </cell>
          <cell r="R2849">
            <v>0</v>
          </cell>
          <cell r="S2849" t="str">
            <v>C</v>
          </cell>
        </row>
        <row r="2850">
          <cell r="E2850">
            <v>2985</v>
          </cell>
          <cell r="F2850" t="str">
            <v>Pacific Beach - Mission</v>
          </cell>
          <cell r="G2850">
            <v>3150</v>
          </cell>
          <cell r="H2850">
            <v>32.795000000000002</v>
          </cell>
          <cell r="I2850">
            <v>-117.255</v>
          </cell>
          <cell r="J2850" t="str">
            <v>A-B</v>
          </cell>
          <cell r="K2850" t="str">
            <v>B</v>
          </cell>
          <cell r="L2850">
            <v>0</v>
          </cell>
          <cell r="M2850">
            <v>0</v>
          </cell>
          <cell r="N2850">
            <v>0</v>
          </cell>
          <cell r="O2850">
            <v>0</v>
          </cell>
          <cell r="P2850">
            <v>0</v>
          </cell>
          <cell r="Q2850">
            <v>0</v>
          </cell>
          <cell r="R2850">
            <v>0</v>
          </cell>
          <cell r="S2850" t="str">
            <v>C</v>
          </cell>
        </row>
        <row r="2851">
          <cell r="E2851">
            <v>2986</v>
          </cell>
          <cell r="F2851" t="str">
            <v>San Diego - Balboa</v>
          </cell>
          <cell r="G2851">
            <v>3151</v>
          </cell>
          <cell r="H2851">
            <v>32.822000000000003</v>
          </cell>
          <cell r="I2851">
            <v>-117.175</v>
          </cell>
          <cell r="J2851" t="str">
            <v>A-B</v>
          </cell>
          <cell r="K2851" t="str">
            <v>B</v>
          </cell>
          <cell r="L2851">
            <v>0</v>
          </cell>
          <cell r="M2851">
            <v>0</v>
          </cell>
          <cell r="N2851">
            <v>0</v>
          </cell>
          <cell r="O2851">
            <v>0</v>
          </cell>
          <cell r="P2851">
            <v>0</v>
          </cell>
          <cell r="Q2851">
            <v>0</v>
          </cell>
          <cell r="R2851">
            <v>0</v>
          </cell>
          <cell r="S2851" t="str">
            <v>C</v>
          </cell>
        </row>
        <row r="2852">
          <cell r="E2852">
            <v>2987</v>
          </cell>
          <cell r="F2852" t="str">
            <v>Spring Valley - Jamacha</v>
          </cell>
          <cell r="G2852">
            <v>3152</v>
          </cell>
          <cell r="H2852">
            <v>32.71</v>
          </cell>
          <cell r="I2852">
            <v>-117.00700000000001</v>
          </cell>
          <cell r="J2852" t="str">
            <v>A-B</v>
          </cell>
          <cell r="K2852" t="str">
            <v>B</v>
          </cell>
          <cell r="L2852">
            <v>0</v>
          </cell>
          <cell r="M2852">
            <v>0</v>
          </cell>
          <cell r="N2852">
            <v>0</v>
          </cell>
          <cell r="O2852">
            <v>0</v>
          </cell>
          <cell r="P2852">
            <v>0</v>
          </cell>
          <cell r="Q2852">
            <v>0</v>
          </cell>
          <cell r="R2852">
            <v>0</v>
          </cell>
          <cell r="S2852" t="str">
            <v>C</v>
          </cell>
        </row>
        <row r="2853">
          <cell r="E2853">
            <v>2988</v>
          </cell>
          <cell r="F2853" t="str">
            <v>San Diego - 45th &amp; Orange</v>
          </cell>
          <cell r="G2853">
            <v>3154</v>
          </cell>
          <cell r="H2853">
            <v>32.753999999999998</v>
          </cell>
          <cell r="I2853">
            <v>-117.09699999999999</v>
          </cell>
          <cell r="J2853" t="str">
            <v>A-B</v>
          </cell>
          <cell r="K2853" t="str">
            <v>B</v>
          </cell>
          <cell r="L2853">
            <v>0</v>
          </cell>
          <cell r="M2853">
            <v>0</v>
          </cell>
          <cell r="N2853">
            <v>0</v>
          </cell>
          <cell r="O2853">
            <v>0</v>
          </cell>
          <cell r="P2853">
            <v>0</v>
          </cell>
          <cell r="Q2853">
            <v>0</v>
          </cell>
          <cell r="R2853">
            <v>0</v>
          </cell>
          <cell r="S2853" t="str">
            <v>C</v>
          </cell>
        </row>
        <row r="2854">
          <cell r="E2854">
            <v>2989</v>
          </cell>
          <cell r="F2854" t="str">
            <v>San Diego - Mira Mesa</v>
          </cell>
          <cell r="G2854">
            <v>3156</v>
          </cell>
          <cell r="H2854">
            <v>32.914999999999999</v>
          </cell>
          <cell r="I2854">
            <v>-117.142</v>
          </cell>
          <cell r="J2854" t="str">
            <v>A-B</v>
          </cell>
          <cell r="K2854" t="str">
            <v>B</v>
          </cell>
          <cell r="L2854">
            <v>0</v>
          </cell>
          <cell r="M2854">
            <v>0</v>
          </cell>
          <cell r="N2854">
            <v>0</v>
          </cell>
          <cell r="O2854">
            <v>0</v>
          </cell>
          <cell r="P2854">
            <v>0</v>
          </cell>
          <cell r="Q2854">
            <v>0</v>
          </cell>
          <cell r="R2854">
            <v>0</v>
          </cell>
          <cell r="S2854" t="str">
            <v>C</v>
          </cell>
        </row>
        <row r="2855">
          <cell r="E2855">
            <v>2990</v>
          </cell>
          <cell r="F2855" t="str">
            <v>La Jolla - UCSD Hospital Grnds</v>
          </cell>
          <cell r="G2855">
            <v>3234</v>
          </cell>
          <cell r="H2855">
            <v>32.877000000000002</v>
          </cell>
          <cell r="I2855">
            <v>-117.227</v>
          </cell>
          <cell r="J2855" t="str">
            <v>I-A</v>
          </cell>
          <cell r="K2855" t="str">
            <v>A</v>
          </cell>
          <cell r="L2855">
            <v>0</v>
          </cell>
          <cell r="M2855">
            <v>0</v>
          </cell>
          <cell r="N2855">
            <v>0</v>
          </cell>
          <cell r="O2855">
            <v>0</v>
          </cell>
          <cell r="P2855">
            <v>0</v>
          </cell>
          <cell r="Q2855">
            <v>0</v>
          </cell>
          <cell r="R2855">
            <v>0</v>
          </cell>
          <cell r="S2855" t="str">
            <v>C</v>
          </cell>
        </row>
        <row r="2856">
          <cell r="E2856">
            <v>2991</v>
          </cell>
          <cell r="F2856" t="str">
            <v>Poway - Community Rd</v>
          </cell>
          <cell r="G2856">
            <v>3260</v>
          </cell>
          <cell r="H2856">
            <v>32.954000000000001</v>
          </cell>
          <cell r="I2856">
            <v>-117.042</v>
          </cell>
          <cell r="J2856" t="str">
            <v>B-CD</v>
          </cell>
          <cell r="K2856" t="str">
            <v>CD</v>
          </cell>
          <cell r="L2856">
            <v>0</v>
          </cell>
          <cell r="M2856">
            <v>0</v>
          </cell>
          <cell r="N2856">
            <v>0</v>
          </cell>
          <cell r="O2856">
            <v>0</v>
          </cell>
          <cell r="P2856">
            <v>0</v>
          </cell>
          <cell r="Q2856">
            <v>0</v>
          </cell>
          <cell r="R2856">
            <v>0</v>
          </cell>
          <cell r="S2856" t="str">
            <v>C</v>
          </cell>
        </row>
        <row r="2857">
          <cell r="E2857">
            <v>2992</v>
          </cell>
          <cell r="F2857" t="str">
            <v>Blythe - Fire Station</v>
          </cell>
          <cell r="G2857">
            <v>10021</v>
          </cell>
          <cell r="H2857">
            <v>33.61</v>
          </cell>
          <cell r="I2857">
            <v>-114.715</v>
          </cell>
          <cell r="J2857" t="str">
            <v>A-CD</v>
          </cell>
          <cell r="K2857" t="str">
            <v>CD</v>
          </cell>
          <cell r="L2857">
            <v>0</v>
          </cell>
          <cell r="M2857">
            <v>0</v>
          </cell>
          <cell r="N2857">
            <v>0</v>
          </cell>
          <cell r="O2857">
            <v>0</v>
          </cell>
          <cell r="P2857">
            <v>0</v>
          </cell>
          <cell r="Q2857">
            <v>0</v>
          </cell>
          <cell r="R2857">
            <v>0</v>
          </cell>
          <cell r="S2857" t="str">
            <v>D</v>
          </cell>
        </row>
        <row r="2858">
          <cell r="E2858">
            <v>2993</v>
          </cell>
          <cell r="F2858" t="str">
            <v>North Shore - Hwy 111</v>
          </cell>
          <cell r="G2858">
            <v>11217</v>
          </cell>
          <cell r="H2858">
            <v>33.511000000000003</v>
          </cell>
          <cell r="I2858">
            <v>-115.92</v>
          </cell>
          <cell r="J2858" t="str">
            <v>A-B</v>
          </cell>
          <cell r="K2858" t="str">
            <v>B</v>
          </cell>
          <cell r="L2858">
            <v>0</v>
          </cell>
          <cell r="M2858">
            <v>0</v>
          </cell>
          <cell r="N2858">
            <v>0</v>
          </cell>
          <cell r="O2858">
            <v>0</v>
          </cell>
          <cell r="P2858">
            <v>0</v>
          </cell>
          <cell r="Q2858">
            <v>0</v>
          </cell>
          <cell r="R2858">
            <v>0</v>
          </cell>
          <cell r="S2858" t="str">
            <v>C</v>
          </cell>
        </row>
        <row r="2859">
          <cell r="E2859">
            <v>2994</v>
          </cell>
          <cell r="F2859" t="str">
            <v>Bombay Beach - Bertram</v>
          </cell>
          <cell r="G2859">
            <v>11627</v>
          </cell>
          <cell r="H2859">
            <v>33.396999999999998</v>
          </cell>
          <cell r="I2859">
            <v>-115.776</v>
          </cell>
          <cell r="J2859" t="str">
            <v>I-A</v>
          </cell>
          <cell r="K2859" t="str">
            <v>A</v>
          </cell>
          <cell r="L2859">
            <v>0</v>
          </cell>
          <cell r="M2859">
            <v>0</v>
          </cell>
          <cell r="N2859">
            <v>0</v>
          </cell>
          <cell r="O2859">
            <v>0</v>
          </cell>
          <cell r="P2859">
            <v>0</v>
          </cell>
          <cell r="Q2859">
            <v>0</v>
          </cell>
          <cell r="R2859">
            <v>0</v>
          </cell>
          <cell r="S2859" t="str">
            <v>C</v>
          </cell>
        </row>
        <row r="2860">
          <cell r="E2860">
            <v>2995</v>
          </cell>
          <cell r="F2860" t="str">
            <v>Cathedral City - Ramon</v>
          </cell>
          <cell r="G2860">
            <v>12108</v>
          </cell>
          <cell r="H2860">
            <v>33.814999999999998</v>
          </cell>
          <cell r="I2860">
            <v>-116.461</v>
          </cell>
          <cell r="J2860" t="str">
            <v>A-D</v>
          </cell>
          <cell r="K2860" t="str">
            <v>D</v>
          </cell>
          <cell r="L2860">
            <v>0</v>
          </cell>
          <cell r="M2860">
            <v>0</v>
          </cell>
          <cell r="N2860">
            <v>0</v>
          </cell>
          <cell r="O2860">
            <v>0</v>
          </cell>
          <cell r="P2860">
            <v>0</v>
          </cell>
          <cell r="Q2860">
            <v>0</v>
          </cell>
          <cell r="R2860">
            <v>0</v>
          </cell>
          <cell r="S2860" t="str">
            <v>D</v>
          </cell>
        </row>
        <row r="2861">
          <cell r="E2861">
            <v>2996</v>
          </cell>
          <cell r="F2861" t="str">
            <v>Sage - Fire Station A</v>
          </cell>
          <cell r="G2861">
            <v>12188</v>
          </cell>
          <cell r="H2861">
            <v>33.604999999999997</v>
          </cell>
          <cell r="I2861">
            <v>-116.938</v>
          </cell>
          <cell r="J2861" t="str">
            <v>AJA</v>
          </cell>
          <cell r="K2861" t="str">
            <v>A</v>
          </cell>
          <cell r="L2861">
            <v>0</v>
          </cell>
          <cell r="M2861">
            <v>0</v>
          </cell>
          <cell r="N2861">
            <v>0</v>
          </cell>
          <cell r="O2861">
            <v>0</v>
          </cell>
          <cell r="P2861">
            <v>0</v>
          </cell>
          <cell r="Q2861">
            <v>0</v>
          </cell>
          <cell r="R2861">
            <v>0</v>
          </cell>
          <cell r="S2861" t="str">
            <v>C</v>
          </cell>
        </row>
        <row r="2862">
          <cell r="E2862">
            <v>2997</v>
          </cell>
          <cell r="F2862" t="str">
            <v>Hemet - 1-story Library</v>
          </cell>
          <cell r="G2862">
            <v>12266</v>
          </cell>
          <cell r="H2862">
            <v>33.747999999999998</v>
          </cell>
          <cell r="I2862">
            <v>-116.96599999999999</v>
          </cell>
          <cell r="J2862" t="str">
            <v>A-D</v>
          </cell>
          <cell r="K2862" t="str">
            <v>D</v>
          </cell>
          <cell r="L2862">
            <v>0</v>
          </cell>
          <cell r="M2862">
            <v>0</v>
          </cell>
          <cell r="N2862">
            <v>0</v>
          </cell>
          <cell r="O2862">
            <v>0</v>
          </cell>
          <cell r="P2862">
            <v>0</v>
          </cell>
          <cell r="Q2862">
            <v>0</v>
          </cell>
          <cell r="R2862">
            <v>0</v>
          </cell>
          <cell r="S2862" t="str">
            <v>D</v>
          </cell>
        </row>
        <row r="2863">
          <cell r="E2863">
            <v>2998</v>
          </cell>
          <cell r="F2863" t="str">
            <v>Palomar Mountain - Palomar Obs</v>
          </cell>
          <cell r="G2863">
            <v>12330</v>
          </cell>
          <cell r="H2863">
            <v>33.353999999999999</v>
          </cell>
          <cell r="I2863">
            <v>-116.863</v>
          </cell>
          <cell r="J2863" t="str">
            <v>A-A</v>
          </cell>
          <cell r="K2863" t="str">
            <v>A</v>
          </cell>
          <cell r="L2863">
            <v>0</v>
          </cell>
          <cell r="M2863">
            <v>0</v>
          </cell>
          <cell r="N2863">
            <v>0</v>
          </cell>
          <cell r="O2863">
            <v>0</v>
          </cell>
          <cell r="P2863">
            <v>0</v>
          </cell>
          <cell r="Q2863">
            <v>0</v>
          </cell>
          <cell r="R2863">
            <v>0</v>
          </cell>
          <cell r="S2863" t="str">
            <v>C</v>
          </cell>
        </row>
        <row r="2864">
          <cell r="E2864">
            <v>2999</v>
          </cell>
          <cell r="F2864" t="str">
            <v>Orange - Chapman &amp; Esplanada</v>
          </cell>
          <cell r="G2864">
            <v>13067</v>
          </cell>
          <cell r="H2864">
            <v>33.786000000000001</v>
          </cell>
          <cell r="I2864">
            <v>-117.809</v>
          </cell>
          <cell r="J2864" t="str">
            <v>A-C</v>
          </cell>
          <cell r="K2864" t="str">
            <v>C</v>
          </cell>
          <cell r="L2864">
            <v>0</v>
          </cell>
          <cell r="M2864">
            <v>0</v>
          </cell>
          <cell r="N2864">
            <v>0</v>
          </cell>
          <cell r="O2864">
            <v>0</v>
          </cell>
          <cell r="P2864">
            <v>0</v>
          </cell>
          <cell r="Q2864">
            <v>0</v>
          </cell>
          <cell r="R2864">
            <v>0</v>
          </cell>
          <cell r="S2864" t="str">
            <v>D</v>
          </cell>
        </row>
        <row r="2865">
          <cell r="E2865">
            <v>3000</v>
          </cell>
          <cell r="F2865" t="str">
            <v>Santa Ana - Grand &amp; Santa Clara</v>
          </cell>
          <cell r="G2865">
            <v>13069</v>
          </cell>
          <cell r="H2865">
            <v>33.768000000000001</v>
          </cell>
          <cell r="I2865">
            <v>-117.85</v>
          </cell>
          <cell r="J2865" t="str">
            <v>A-D</v>
          </cell>
          <cell r="K2865" t="str">
            <v>D</v>
          </cell>
          <cell r="L2865">
            <v>0</v>
          </cell>
          <cell r="M2865">
            <v>0</v>
          </cell>
          <cell r="N2865">
            <v>0</v>
          </cell>
          <cell r="O2865">
            <v>0</v>
          </cell>
          <cell r="P2865">
            <v>0</v>
          </cell>
          <cell r="Q2865">
            <v>0</v>
          </cell>
          <cell r="R2865">
            <v>0</v>
          </cell>
          <cell r="S2865" t="str">
            <v>D</v>
          </cell>
        </row>
        <row r="2866">
          <cell r="E2866">
            <v>3001</v>
          </cell>
          <cell r="F2866" t="str">
            <v>San Juan Capistrano - I5</v>
          </cell>
          <cell r="G2866">
            <v>13070</v>
          </cell>
          <cell r="H2866">
            <v>33.484999999999999</v>
          </cell>
          <cell r="I2866">
            <v>-117.669</v>
          </cell>
          <cell r="J2866" t="str">
            <v>A-D</v>
          </cell>
          <cell r="K2866" t="str">
            <v>D</v>
          </cell>
          <cell r="L2866">
            <v>0</v>
          </cell>
          <cell r="M2866">
            <v>0</v>
          </cell>
          <cell r="N2866">
            <v>0</v>
          </cell>
          <cell r="O2866">
            <v>0</v>
          </cell>
          <cell r="P2866">
            <v>0</v>
          </cell>
          <cell r="Q2866">
            <v>0</v>
          </cell>
          <cell r="R2866">
            <v>0</v>
          </cell>
          <cell r="S2866" t="str">
            <v>C</v>
          </cell>
        </row>
        <row r="2867">
          <cell r="E2867">
            <v>3002</v>
          </cell>
          <cell r="F2867" t="str">
            <v>Murrieta - Clinton Keith</v>
          </cell>
          <cell r="G2867">
            <v>13081</v>
          </cell>
          <cell r="H2867">
            <v>33.564999999999998</v>
          </cell>
          <cell r="I2867">
            <v>-117.264</v>
          </cell>
          <cell r="J2867" t="str">
            <v>A-B</v>
          </cell>
          <cell r="K2867" t="str">
            <v>B</v>
          </cell>
          <cell r="L2867">
            <v>0</v>
          </cell>
          <cell r="M2867">
            <v>0</v>
          </cell>
          <cell r="N2867">
            <v>0</v>
          </cell>
          <cell r="O2867">
            <v>0</v>
          </cell>
          <cell r="P2867">
            <v>0</v>
          </cell>
          <cell r="Q2867">
            <v>0</v>
          </cell>
          <cell r="R2867">
            <v>0</v>
          </cell>
          <cell r="S2867" t="str">
            <v>C</v>
          </cell>
        </row>
        <row r="2868">
          <cell r="E2868">
            <v>3003</v>
          </cell>
          <cell r="F2868" t="str">
            <v>Nuevo - 11th &amp; Lakeview</v>
          </cell>
          <cell r="G2868">
            <v>13095</v>
          </cell>
          <cell r="H2868">
            <v>33.817999999999998</v>
          </cell>
          <cell r="I2868">
            <v>-117.133</v>
          </cell>
          <cell r="J2868" t="str">
            <v>AGA</v>
          </cell>
          <cell r="K2868" t="str">
            <v>A</v>
          </cell>
          <cell r="L2868">
            <v>0</v>
          </cell>
          <cell r="M2868">
            <v>0</v>
          </cell>
          <cell r="N2868">
            <v>0</v>
          </cell>
          <cell r="O2868">
            <v>0</v>
          </cell>
          <cell r="P2868">
            <v>0</v>
          </cell>
          <cell r="Q2868">
            <v>0</v>
          </cell>
          <cell r="R2868">
            <v>0</v>
          </cell>
          <cell r="S2868" t="str">
            <v>C</v>
          </cell>
        </row>
        <row r="2869">
          <cell r="E2869">
            <v>3004</v>
          </cell>
          <cell r="F2869" t="str">
            <v>Wildomar - Palomar</v>
          </cell>
          <cell r="G2869">
            <v>13097</v>
          </cell>
          <cell r="H2869">
            <v>33.603999999999999</v>
          </cell>
          <cell r="I2869">
            <v>-117.279</v>
          </cell>
          <cell r="J2869" t="str">
            <v>A-CD</v>
          </cell>
          <cell r="K2869" t="str">
            <v>CD</v>
          </cell>
          <cell r="L2869">
            <v>0</v>
          </cell>
          <cell r="M2869">
            <v>0</v>
          </cell>
          <cell r="N2869">
            <v>0</v>
          </cell>
          <cell r="O2869">
            <v>0</v>
          </cell>
          <cell r="P2869">
            <v>0</v>
          </cell>
          <cell r="Q2869">
            <v>0</v>
          </cell>
          <cell r="R2869">
            <v>0</v>
          </cell>
          <cell r="S2869" t="str">
            <v>D</v>
          </cell>
        </row>
        <row r="2870">
          <cell r="E2870">
            <v>3005</v>
          </cell>
          <cell r="F2870" t="str">
            <v>Encinitas - Village Park</v>
          </cell>
          <cell r="G2870">
            <v>13141</v>
          </cell>
          <cell r="H2870">
            <v>33.054000000000002</v>
          </cell>
          <cell r="I2870">
            <v>-117.245</v>
          </cell>
          <cell r="J2870" t="str">
            <v>A-A</v>
          </cell>
          <cell r="K2870" t="str">
            <v>A</v>
          </cell>
          <cell r="L2870">
            <v>0</v>
          </cell>
          <cell r="M2870">
            <v>0</v>
          </cell>
          <cell r="N2870">
            <v>0</v>
          </cell>
          <cell r="O2870">
            <v>0</v>
          </cell>
          <cell r="P2870">
            <v>0</v>
          </cell>
          <cell r="Q2870">
            <v>0</v>
          </cell>
          <cell r="R2870">
            <v>0</v>
          </cell>
          <cell r="S2870" t="str">
            <v>C</v>
          </cell>
        </row>
        <row r="2871">
          <cell r="E2871">
            <v>3006</v>
          </cell>
          <cell r="F2871" t="str">
            <v>San Marcos - Mission</v>
          </cell>
          <cell r="G2871">
            <v>13142</v>
          </cell>
          <cell r="H2871">
            <v>33.143999999999998</v>
          </cell>
          <cell r="I2871">
            <v>-117.16500000000001</v>
          </cell>
          <cell r="J2871" t="str">
            <v>A-B</v>
          </cell>
          <cell r="K2871" t="str">
            <v>B</v>
          </cell>
          <cell r="L2871">
            <v>0</v>
          </cell>
          <cell r="M2871">
            <v>0</v>
          </cell>
          <cell r="N2871">
            <v>0</v>
          </cell>
          <cell r="O2871">
            <v>0</v>
          </cell>
          <cell r="P2871">
            <v>0</v>
          </cell>
          <cell r="Q2871">
            <v>0</v>
          </cell>
          <cell r="R2871">
            <v>0</v>
          </cell>
          <cell r="S2871" t="str">
            <v>C</v>
          </cell>
        </row>
        <row r="2872">
          <cell r="E2872">
            <v>3007</v>
          </cell>
          <cell r="F2872" t="str">
            <v>Chino Hills - Hwy 71</v>
          </cell>
          <cell r="G2872">
            <v>13162</v>
          </cell>
          <cell r="H2872">
            <v>33.99</v>
          </cell>
          <cell r="I2872">
            <v>-117.718</v>
          </cell>
          <cell r="J2872" t="str">
            <v>A-CD</v>
          </cell>
          <cell r="K2872" t="str">
            <v>CD</v>
          </cell>
          <cell r="L2872">
            <v>0</v>
          </cell>
          <cell r="M2872">
            <v>0</v>
          </cell>
          <cell r="N2872">
            <v>0</v>
          </cell>
          <cell r="O2872">
            <v>0</v>
          </cell>
          <cell r="P2872">
            <v>0</v>
          </cell>
          <cell r="Q2872">
            <v>0</v>
          </cell>
          <cell r="R2872">
            <v>0</v>
          </cell>
          <cell r="S2872" t="str">
            <v>D</v>
          </cell>
        </row>
        <row r="2873">
          <cell r="E2873">
            <v>3008</v>
          </cell>
          <cell r="F2873" t="str">
            <v>Irvine - 2-story Caltrans TMC</v>
          </cell>
          <cell r="G2873">
            <v>13208</v>
          </cell>
          <cell r="H2873">
            <v>33.677999999999997</v>
          </cell>
          <cell r="I2873">
            <v>-117.753</v>
          </cell>
          <cell r="J2873" t="str">
            <v>B-D</v>
          </cell>
          <cell r="K2873" t="str">
            <v>D</v>
          </cell>
          <cell r="L2873">
            <v>0</v>
          </cell>
          <cell r="M2873">
            <v>0</v>
          </cell>
          <cell r="N2873">
            <v>0</v>
          </cell>
          <cell r="O2873">
            <v>0</v>
          </cell>
          <cell r="P2873">
            <v>0</v>
          </cell>
          <cell r="Q2873">
            <v>0</v>
          </cell>
          <cell r="R2873">
            <v>0</v>
          </cell>
          <cell r="S2873" t="str">
            <v>D</v>
          </cell>
        </row>
        <row r="2874">
          <cell r="E2874">
            <v>3009</v>
          </cell>
          <cell r="F2874" t="str">
            <v>Moreno Valley - 3-story County</v>
          </cell>
          <cell r="G2874">
            <v>13213</v>
          </cell>
          <cell r="H2874">
            <v>33.912999999999997</v>
          </cell>
          <cell r="I2874">
            <v>-117.196</v>
          </cell>
          <cell r="J2874" t="str">
            <v>B-CD</v>
          </cell>
          <cell r="K2874" t="str">
            <v>CD</v>
          </cell>
          <cell r="L2874">
            <v>0</v>
          </cell>
          <cell r="M2874">
            <v>0</v>
          </cell>
          <cell r="N2874">
            <v>0</v>
          </cell>
          <cell r="O2874">
            <v>0</v>
          </cell>
          <cell r="P2874">
            <v>0</v>
          </cell>
          <cell r="Q2874">
            <v>0</v>
          </cell>
          <cell r="R2874">
            <v>0</v>
          </cell>
          <cell r="S2874" t="str">
            <v>D</v>
          </cell>
        </row>
        <row r="2875">
          <cell r="E2875">
            <v>3010</v>
          </cell>
          <cell r="F2875" t="str">
            <v>Irvine - I5 &amp; Hwy 133</v>
          </cell>
          <cell r="G2875">
            <v>13220</v>
          </cell>
          <cell r="H2875">
            <v>33.677999999999997</v>
          </cell>
          <cell r="I2875">
            <v>-117.753</v>
          </cell>
          <cell r="J2875" t="str">
            <v>I-D</v>
          </cell>
          <cell r="K2875" t="str">
            <v>D</v>
          </cell>
          <cell r="L2875">
            <v>0</v>
          </cell>
          <cell r="M2875">
            <v>0</v>
          </cell>
          <cell r="N2875">
            <v>0</v>
          </cell>
          <cell r="O2875">
            <v>0</v>
          </cell>
          <cell r="P2875">
            <v>0</v>
          </cell>
          <cell r="Q2875">
            <v>0</v>
          </cell>
          <cell r="R2875">
            <v>0</v>
          </cell>
          <cell r="S2875" t="str">
            <v>D</v>
          </cell>
        </row>
        <row r="2876">
          <cell r="E2876">
            <v>3011</v>
          </cell>
          <cell r="F2876" t="str">
            <v>Capistrano Beach - I5/Via Calif</v>
          </cell>
          <cell r="G2876">
            <v>13795</v>
          </cell>
          <cell r="H2876">
            <v>33.466000000000001</v>
          </cell>
          <cell r="I2876">
            <v>-117.666</v>
          </cell>
          <cell r="J2876" t="str">
            <v>I-D</v>
          </cell>
          <cell r="K2876" t="str">
            <v>D</v>
          </cell>
          <cell r="L2876">
            <v>0</v>
          </cell>
          <cell r="M2876">
            <v>0</v>
          </cell>
          <cell r="N2876">
            <v>0</v>
          </cell>
          <cell r="O2876">
            <v>0</v>
          </cell>
          <cell r="P2876">
            <v>0</v>
          </cell>
          <cell r="Q2876">
            <v>0</v>
          </cell>
          <cell r="R2876">
            <v>0</v>
          </cell>
          <cell r="S2876" t="str">
            <v>C</v>
          </cell>
        </row>
        <row r="2877">
          <cell r="E2877">
            <v>3012</v>
          </cell>
          <cell r="F2877" t="str">
            <v>Oceanside B - Fire Station</v>
          </cell>
          <cell r="G2877">
            <v>13333</v>
          </cell>
          <cell r="H2877">
            <v>33.201000000000001</v>
          </cell>
          <cell r="I2877">
            <v>-117.331</v>
          </cell>
          <cell r="J2877" t="str">
            <v>AEA</v>
          </cell>
          <cell r="K2877" t="str">
            <v>A</v>
          </cell>
          <cell r="L2877">
            <v>0</v>
          </cell>
          <cell r="M2877" t="str">
            <v>-EA</v>
          </cell>
          <cell r="N2877" t="str">
            <v>C</v>
          </cell>
          <cell r="O2877" t="str">
            <v>B</v>
          </cell>
          <cell r="P2877" t="str">
            <v>S</v>
          </cell>
          <cell r="Q2877" t="str">
            <v>-</v>
          </cell>
          <cell r="R2877">
            <v>0</v>
          </cell>
          <cell r="S2877" t="str">
            <v>C</v>
          </cell>
        </row>
        <row r="2878">
          <cell r="E2878">
            <v>3013</v>
          </cell>
          <cell r="F2878" t="str">
            <v>Corona - 2-story Office Bldg</v>
          </cell>
          <cell r="G2878">
            <v>13698</v>
          </cell>
          <cell r="H2878">
            <v>33.856000000000002</v>
          </cell>
          <cell r="I2878">
            <v>-117.541</v>
          </cell>
          <cell r="J2878" t="str">
            <v>BQD</v>
          </cell>
          <cell r="K2878" t="str">
            <v>D</v>
          </cell>
          <cell r="L2878">
            <v>0</v>
          </cell>
          <cell r="M2878" t="str">
            <v>-QD</v>
          </cell>
          <cell r="N2878" t="str">
            <v>B</v>
          </cell>
          <cell r="O2878" t="str">
            <v>D</v>
          </cell>
          <cell r="P2878" t="str">
            <v>S</v>
          </cell>
          <cell r="Q2878" t="str">
            <v>-</v>
          </cell>
          <cell r="R2878">
            <v>0</v>
          </cell>
          <cell r="S2878" t="str">
            <v>C</v>
          </cell>
        </row>
        <row r="2879">
          <cell r="E2879">
            <v>3014</v>
          </cell>
          <cell r="F2879" t="str">
            <v>Orange - Hwy 22/Hwy 55 Grounds</v>
          </cell>
          <cell r="G2879">
            <v>13875</v>
          </cell>
          <cell r="H2879">
            <v>33.777000000000001</v>
          </cell>
          <cell r="I2879">
            <v>-117.834</v>
          </cell>
          <cell r="J2879" t="str">
            <v>IHD</v>
          </cell>
          <cell r="K2879" t="str">
            <v>D</v>
          </cell>
          <cell r="L2879">
            <v>0</v>
          </cell>
          <cell r="M2879" t="str">
            <v>-HD</v>
          </cell>
          <cell r="N2879" t="str">
            <v>A</v>
          </cell>
          <cell r="O2879" t="str">
            <v>D</v>
          </cell>
          <cell r="P2879" t="str">
            <v>D</v>
          </cell>
          <cell r="Q2879" t="str">
            <v>-</v>
          </cell>
          <cell r="R2879">
            <v>0</v>
          </cell>
          <cell r="S2879" t="str">
            <v>D</v>
          </cell>
        </row>
        <row r="2880">
          <cell r="E2880">
            <v>3015</v>
          </cell>
          <cell r="F2880" t="str">
            <v>Newport Beach - Balboa &amp; Medina</v>
          </cell>
          <cell r="G2880">
            <v>13876</v>
          </cell>
          <cell r="H2880">
            <v>33.603999999999999</v>
          </cell>
          <cell r="I2880">
            <v>-117.90600000000001</v>
          </cell>
          <cell r="J2880" t="str">
            <v>IHD</v>
          </cell>
          <cell r="K2880" t="str">
            <v>D</v>
          </cell>
          <cell r="L2880">
            <v>0</v>
          </cell>
          <cell r="M2880" t="str">
            <v>-HD</v>
          </cell>
          <cell r="N2880" t="str">
            <v>A</v>
          </cell>
          <cell r="O2880" t="str">
            <v>D</v>
          </cell>
          <cell r="P2880" t="str">
            <v>D</v>
          </cell>
          <cell r="Q2880" t="str">
            <v>-</v>
          </cell>
          <cell r="R2880">
            <v>0</v>
          </cell>
          <cell r="S2880" t="str">
            <v>D</v>
          </cell>
        </row>
        <row r="2881">
          <cell r="E2881">
            <v>3017</v>
          </cell>
          <cell r="F2881" t="str">
            <v>Garden Grove - Brookhurst &amp; Westminster</v>
          </cell>
          <cell r="G2881">
            <v>13885</v>
          </cell>
          <cell r="H2881">
            <v>33.756999999999998</v>
          </cell>
          <cell r="I2881">
            <v>-117.956</v>
          </cell>
          <cell r="J2881" t="str">
            <v>IHD</v>
          </cell>
          <cell r="K2881" t="str">
            <v>D</v>
          </cell>
          <cell r="L2881">
            <v>0</v>
          </cell>
          <cell r="M2881" t="str">
            <v>-HD</v>
          </cell>
          <cell r="N2881" t="str">
            <v>A</v>
          </cell>
          <cell r="O2881" t="str">
            <v>D</v>
          </cell>
          <cell r="P2881" t="str">
            <v>D</v>
          </cell>
          <cell r="Q2881" t="str">
            <v>-</v>
          </cell>
          <cell r="R2881">
            <v>0</v>
          </cell>
          <cell r="S2881" t="str">
            <v>D</v>
          </cell>
        </row>
        <row r="2882">
          <cell r="E2882">
            <v>3018</v>
          </cell>
          <cell r="F2882" t="str">
            <v>Huntington Beach - Adams &amp; Bushard</v>
          </cell>
          <cell r="G2882">
            <v>13887</v>
          </cell>
          <cell r="H2882">
            <v>33.676000000000002</v>
          </cell>
          <cell r="I2882">
            <v>-117.96299999999999</v>
          </cell>
          <cell r="J2882" t="str">
            <v>IHD</v>
          </cell>
          <cell r="K2882" t="str">
            <v>D</v>
          </cell>
          <cell r="L2882">
            <v>0</v>
          </cell>
          <cell r="M2882" t="str">
            <v>-HD</v>
          </cell>
          <cell r="N2882" t="str">
            <v>A</v>
          </cell>
          <cell r="O2882" t="str">
            <v>D</v>
          </cell>
          <cell r="P2882" t="str">
            <v>D</v>
          </cell>
          <cell r="Q2882" t="str">
            <v>-</v>
          </cell>
          <cell r="R2882">
            <v>0</v>
          </cell>
          <cell r="S2882" t="str">
            <v>D</v>
          </cell>
        </row>
        <row r="2883">
          <cell r="E2883">
            <v>3019</v>
          </cell>
          <cell r="F2883" t="str">
            <v>Orange - Shaffer &amp; Taft</v>
          </cell>
          <cell r="G2883">
            <v>13888</v>
          </cell>
          <cell r="H2883">
            <v>33.819000000000003</v>
          </cell>
          <cell r="I2883">
            <v>-117.85</v>
          </cell>
          <cell r="J2883" t="str">
            <v>IHD</v>
          </cell>
          <cell r="K2883" t="str">
            <v>D</v>
          </cell>
          <cell r="L2883">
            <v>0</v>
          </cell>
          <cell r="M2883" t="str">
            <v>-HD</v>
          </cell>
          <cell r="N2883" t="str">
            <v>A</v>
          </cell>
          <cell r="O2883" t="str">
            <v>D</v>
          </cell>
          <cell r="P2883" t="str">
            <v>D</v>
          </cell>
          <cell r="Q2883" t="str">
            <v>-</v>
          </cell>
          <cell r="R2883">
            <v>0</v>
          </cell>
          <cell r="S2883" t="str">
            <v>D</v>
          </cell>
        </row>
        <row r="2884">
          <cell r="E2884">
            <v>3020</v>
          </cell>
          <cell r="F2884" t="str">
            <v>Santa Ana - I5 &amp; 4th St</v>
          </cell>
          <cell r="G2884">
            <v>13889</v>
          </cell>
          <cell r="H2884">
            <v>33.747999999999998</v>
          </cell>
          <cell r="I2884">
            <v>-117.84399999999999</v>
          </cell>
          <cell r="J2884" t="str">
            <v>IHD</v>
          </cell>
          <cell r="K2884" t="str">
            <v>D</v>
          </cell>
          <cell r="L2884">
            <v>0</v>
          </cell>
          <cell r="M2884" t="str">
            <v>-HD</v>
          </cell>
          <cell r="N2884" t="str">
            <v>A</v>
          </cell>
          <cell r="O2884" t="str">
            <v>D</v>
          </cell>
          <cell r="P2884" t="str">
            <v>D</v>
          </cell>
          <cell r="Q2884" t="str">
            <v>-</v>
          </cell>
          <cell r="R2884">
            <v>0</v>
          </cell>
          <cell r="S2884" t="str">
            <v>D</v>
          </cell>
        </row>
        <row r="2885">
          <cell r="E2885">
            <v>3021</v>
          </cell>
          <cell r="F2885" t="str">
            <v>Santa Ana - 1st &amp; Franklin</v>
          </cell>
          <cell r="G2885">
            <v>13890</v>
          </cell>
          <cell r="H2885">
            <v>33.741999999999997</v>
          </cell>
          <cell r="I2885">
            <v>-117.89400000000001</v>
          </cell>
          <cell r="J2885" t="str">
            <v>IHD</v>
          </cell>
          <cell r="K2885" t="str">
            <v>D</v>
          </cell>
          <cell r="L2885">
            <v>0</v>
          </cell>
          <cell r="M2885" t="str">
            <v>-HD</v>
          </cell>
          <cell r="N2885" t="str">
            <v>A</v>
          </cell>
          <cell r="O2885" t="str">
            <v>D</v>
          </cell>
          <cell r="P2885" t="str">
            <v>D</v>
          </cell>
          <cell r="Q2885" t="str">
            <v>-</v>
          </cell>
          <cell r="R2885">
            <v>0</v>
          </cell>
          <cell r="S2885" t="str">
            <v>D</v>
          </cell>
        </row>
        <row r="2886">
          <cell r="E2886">
            <v>3022</v>
          </cell>
          <cell r="F2886" t="str">
            <v>Santa Ana - Warner &amp; Greenville</v>
          </cell>
          <cell r="G2886">
            <v>13891</v>
          </cell>
          <cell r="H2886">
            <v>33.716000000000001</v>
          </cell>
          <cell r="I2886">
            <v>-117.904</v>
          </cell>
          <cell r="J2886" t="str">
            <v>IHD</v>
          </cell>
          <cell r="K2886" t="str">
            <v>D</v>
          </cell>
          <cell r="L2886">
            <v>0</v>
          </cell>
          <cell r="M2886" t="str">
            <v>-HD</v>
          </cell>
          <cell r="N2886" t="str">
            <v>A</v>
          </cell>
          <cell r="O2886" t="str">
            <v>D</v>
          </cell>
          <cell r="P2886" t="str">
            <v>D</v>
          </cell>
          <cell r="Q2886" t="str">
            <v>-</v>
          </cell>
          <cell r="R2886">
            <v>0</v>
          </cell>
          <cell r="S2886" t="str">
            <v>D</v>
          </cell>
        </row>
        <row r="2887">
          <cell r="E2887">
            <v>3023</v>
          </cell>
          <cell r="F2887" t="str">
            <v>Riverside - Hwy 91 &amp; Central</v>
          </cell>
          <cell r="G2887">
            <v>13914</v>
          </cell>
          <cell r="H2887">
            <v>33.951000000000001</v>
          </cell>
          <cell r="I2887">
            <v>-117.38800000000001</v>
          </cell>
          <cell r="J2887" t="str">
            <v>A-D</v>
          </cell>
          <cell r="K2887" t="str">
            <v>D</v>
          </cell>
          <cell r="L2887">
            <v>0</v>
          </cell>
          <cell r="M2887">
            <v>0</v>
          </cell>
          <cell r="N2887">
            <v>0</v>
          </cell>
          <cell r="O2887">
            <v>0</v>
          </cell>
          <cell r="P2887">
            <v>0</v>
          </cell>
          <cell r="Q2887">
            <v>0</v>
          </cell>
          <cell r="R2887">
            <v>0</v>
          </cell>
          <cell r="S2887" t="str">
            <v>C</v>
          </cell>
        </row>
        <row r="2888">
          <cell r="E2888">
            <v>3024</v>
          </cell>
          <cell r="F2888" t="str">
            <v>Santa Ana - MacArthrur &amp; Bristol</v>
          </cell>
          <cell r="G2888">
            <v>13892</v>
          </cell>
          <cell r="H2888">
            <v>33.700000000000003</v>
          </cell>
          <cell r="I2888">
            <v>-117.88</v>
          </cell>
          <cell r="J2888" t="str">
            <v>IHD</v>
          </cell>
          <cell r="K2888" t="str">
            <v>D</v>
          </cell>
          <cell r="L2888">
            <v>0</v>
          </cell>
          <cell r="M2888" t="str">
            <v>-HD</v>
          </cell>
          <cell r="N2888" t="str">
            <v>A</v>
          </cell>
          <cell r="O2888" t="str">
            <v>D</v>
          </cell>
          <cell r="P2888" t="str">
            <v>D</v>
          </cell>
          <cell r="Q2888" t="str">
            <v>-</v>
          </cell>
          <cell r="R2888">
            <v>0</v>
          </cell>
          <cell r="S2888" t="str">
            <v>D</v>
          </cell>
        </row>
        <row r="2889">
          <cell r="E2889">
            <v>3025</v>
          </cell>
          <cell r="F2889" t="str">
            <v>Big River - Rio Mesa</v>
          </cell>
          <cell r="G2889">
            <v>20955</v>
          </cell>
          <cell r="H2889">
            <v>34.133000000000003</v>
          </cell>
          <cell r="I2889">
            <v>-114.372</v>
          </cell>
          <cell r="J2889" t="str">
            <v>A-D</v>
          </cell>
          <cell r="K2889" t="str">
            <v>D</v>
          </cell>
          <cell r="L2889">
            <v>0</v>
          </cell>
          <cell r="M2889">
            <v>0</v>
          </cell>
          <cell r="N2889">
            <v>0</v>
          </cell>
          <cell r="O2889">
            <v>0</v>
          </cell>
          <cell r="P2889">
            <v>0</v>
          </cell>
          <cell r="Q2889">
            <v>0</v>
          </cell>
          <cell r="R2889">
            <v>0</v>
          </cell>
          <cell r="S2889" t="str">
            <v>D</v>
          </cell>
        </row>
        <row r="2890">
          <cell r="E2890">
            <v>3026</v>
          </cell>
          <cell r="F2890" t="str">
            <v>Orange - I5 &amp; Chapman</v>
          </cell>
          <cell r="G2890">
            <v>13893</v>
          </cell>
          <cell r="H2890">
            <v>33.784999999999997</v>
          </cell>
          <cell r="I2890">
            <v>-117.89</v>
          </cell>
          <cell r="J2890" t="str">
            <v>IHD</v>
          </cell>
          <cell r="K2890" t="str">
            <v>D</v>
          </cell>
          <cell r="L2890">
            <v>0</v>
          </cell>
          <cell r="M2890" t="str">
            <v>-HD</v>
          </cell>
          <cell r="N2890" t="str">
            <v>A</v>
          </cell>
          <cell r="O2890" t="str">
            <v>D</v>
          </cell>
          <cell r="P2890" t="str">
            <v>D</v>
          </cell>
          <cell r="Q2890" t="str">
            <v>-</v>
          </cell>
          <cell r="R2890">
            <v>0</v>
          </cell>
          <cell r="S2890" t="str">
            <v>D</v>
          </cell>
        </row>
        <row r="2891">
          <cell r="E2891">
            <v>3027</v>
          </cell>
          <cell r="F2891" t="str">
            <v>Garden Grove - Chapman &amp; West</v>
          </cell>
          <cell r="G2891">
            <v>13894</v>
          </cell>
          <cell r="H2891">
            <v>33.789000000000001</v>
          </cell>
          <cell r="I2891">
            <v>-117.922</v>
          </cell>
          <cell r="J2891" t="str">
            <v>IHD</v>
          </cell>
          <cell r="K2891" t="str">
            <v>D</v>
          </cell>
          <cell r="L2891">
            <v>0</v>
          </cell>
          <cell r="M2891" t="str">
            <v>-HD</v>
          </cell>
          <cell r="N2891" t="str">
            <v>A</v>
          </cell>
          <cell r="O2891" t="str">
            <v>D</v>
          </cell>
          <cell r="P2891" t="str">
            <v>D</v>
          </cell>
          <cell r="Q2891" t="str">
            <v>-</v>
          </cell>
          <cell r="R2891">
            <v>0</v>
          </cell>
          <cell r="S2891" t="str">
            <v>D</v>
          </cell>
        </row>
        <row r="2892">
          <cell r="E2892">
            <v>3028</v>
          </cell>
          <cell r="F2892" t="str">
            <v>Pioneertown - Bronco</v>
          </cell>
          <cell r="G2892">
            <v>22078</v>
          </cell>
          <cell r="H2892">
            <v>34.155000000000001</v>
          </cell>
          <cell r="I2892">
            <v>-116.504</v>
          </cell>
          <cell r="J2892" t="str">
            <v>A-B</v>
          </cell>
          <cell r="K2892" t="str">
            <v>B</v>
          </cell>
          <cell r="L2892">
            <v>0</v>
          </cell>
          <cell r="M2892">
            <v>0</v>
          </cell>
          <cell r="N2892">
            <v>0</v>
          </cell>
          <cell r="O2892">
            <v>0</v>
          </cell>
          <cell r="P2892">
            <v>0</v>
          </cell>
          <cell r="Q2892">
            <v>0</v>
          </cell>
          <cell r="R2892">
            <v>0</v>
          </cell>
          <cell r="S2892" t="str">
            <v>C</v>
          </cell>
        </row>
        <row r="2893">
          <cell r="E2893">
            <v>3029</v>
          </cell>
          <cell r="F2893" t="str">
            <v>Yucca Valley - Hwys 62</v>
          </cell>
          <cell r="G2893">
            <v>22960</v>
          </cell>
          <cell r="H2893">
            <v>34.122</v>
          </cell>
          <cell r="I2893">
            <v>-116.416</v>
          </cell>
          <cell r="J2893" t="str">
            <v>A-D</v>
          </cell>
          <cell r="K2893" t="str">
            <v>D</v>
          </cell>
          <cell r="L2893">
            <v>0</v>
          </cell>
          <cell r="M2893">
            <v>0</v>
          </cell>
          <cell r="N2893">
            <v>0</v>
          </cell>
          <cell r="O2893">
            <v>0</v>
          </cell>
          <cell r="P2893">
            <v>0</v>
          </cell>
          <cell r="Q2893">
            <v>0</v>
          </cell>
          <cell r="R2893">
            <v>0</v>
          </cell>
          <cell r="S2893" t="str">
            <v>D</v>
          </cell>
        </row>
        <row r="2894">
          <cell r="E2894">
            <v>3030</v>
          </cell>
          <cell r="F2894" t="str">
            <v>Yucaipa - Bryant &amp; Oak Glen</v>
          </cell>
          <cell r="G2894">
            <v>23075</v>
          </cell>
          <cell r="H2894">
            <v>34.045999999999999</v>
          </cell>
          <cell r="I2894">
            <v>-117.035</v>
          </cell>
          <cell r="J2894" t="str">
            <v>A-C</v>
          </cell>
          <cell r="K2894" t="str">
            <v>C</v>
          </cell>
          <cell r="L2894">
            <v>0</v>
          </cell>
          <cell r="M2894">
            <v>0</v>
          </cell>
          <cell r="N2894">
            <v>0</v>
          </cell>
          <cell r="O2894">
            <v>0</v>
          </cell>
          <cell r="P2894">
            <v>0</v>
          </cell>
          <cell r="Q2894">
            <v>0</v>
          </cell>
          <cell r="R2894">
            <v>0</v>
          </cell>
          <cell r="S2894" t="str">
            <v>C</v>
          </cell>
        </row>
        <row r="2895">
          <cell r="E2895">
            <v>3031</v>
          </cell>
          <cell r="F2895" t="str">
            <v>Grand Terrace - Mt Vernon</v>
          </cell>
          <cell r="G2895">
            <v>23084</v>
          </cell>
          <cell r="H2895">
            <v>34.033000000000001</v>
          </cell>
          <cell r="I2895">
            <v>-117.312</v>
          </cell>
          <cell r="J2895" t="str">
            <v>A-B</v>
          </cell>
          <cell r="K2895" t="str">
            <v>B</v>
          </cell>
          <cell r="L2895">
            <v>0</v>
          </cell>
          <cell r="M2895">
            <v>0</v>
          </cell>
          <cell r="N2895">
            <v>0</v>
          </cell>
          <cell r="O2895">
            <v>0</v>
          </cell>
          <cell r="P2895">
            <v>0</v>
          </cell>
          <cell r="Q2895">
            <v>0</v>
          </cell>
          <cell r="R2895">
            <v>0</v>
          </cell>
          <cell r="S2895" t="str">
            <v>C</v>
          </cell>
        </row>
        <row r="2896">
          <cell r="E2896">
            <v>3032</v>
          </cell>
          <cell r="F2896" t="str">
            <v>Redlands - Garden &amp; Mariposa</v>
          </cell>
          <cell r="G2896">
            <v>23164</v>
          </cell>
          <cell r="H2896">
            <v>34.026000000000003</v>
          </cell>
          <cell r="I2896">
            <v>-117.155</v>
          </cell>
          <cell r="J2896" t="str">
            <v>A-D</v>
          </cell>
          <cell r="K2896" t="str">
            <v>D</v>
          </cell>
          <cell r="L2896">
            <v>0</v>
          </cell>
          <cell r="M2896">
            <v>0</v>
          </cell>
          <cell r="N2896">
            <v>0</v>
          </cell>
          <cell r="O2896">
            <v>0</v>
          </cell>
          <cell r="P2896">
            <v>0</v>
          </cell>
          <cell r="Q2896">
            <v>0</v>
          </cell>
          <cell r="R2896">
            <v>0</v>
          </cell>
          <cell r="S2896" t="str">
            <v>C</v>
          </cell>
        </row>
        <row r="2897">
          <cell r="E2897">
            <v>3033</v>
          </cell>
          <cell r="F2897" t="str">
            <v>Redlands - Orange</v>
          </cell>
          <cell r="G2897">
            <v>23169</v>
          </cell>
          <cell r="H2897">
            <v>34.073999999999998</v>
          </cell>
          <cell r="I2897">
            <v>-117.18300000000001</v>
          </cell>
          <cell r="J2897" t="str">
            <v>A-D</v>
          </cell>
          <cell r="K2897" t="str">
            <v>D</v>
          </cell>
          <cell r="L2897">
            <v>0</v>
          </cell>
          <cell r="M2897">
            <v>0</v>
          </cell>
          <cell r="N2897">
            <v>0</v>
          </cell>
          <cell r="O2897">
            <v>0</v>
          </cell>
          <cell r="P2897">
            <v>0</v>
          </cell>
          <cell r="Q2897">
            <v>0</v>
          </cell>
          <cell r="R2897">
            <v>0</v>
          </cell>
          <cell r="S2897" t="str">
            <v>D</v>
          </cell>
        </row>
        <row r="2898">
          <cell r="E2898">
            <v>3034</v>
          </cell>
          <cell r="F2898" t="str">
            <v>Redlands - 1-story Warehouse</v>
          </cell>
          <cell r="G2898">
            <v>23495</v>
          </cell>
          <cell r="H2898">
            <v>34.066000000000003</v>
          </cell>
          <cell r="I2898">
            <v>-117.214</v>
          </cell>
          <cell r="J2898" t="str">
            <v>A-D</v>
          </cell>
          <cell r="K2898" t="str">
            <v>D</v>
          </cell>
          <cell r="L2898">
            <v>0</v>
          </cell>
          <cell r="M2898">
            <v>0</v>
          </cell>
          <cell r="N2898">
            <v>0</v>
          </cell>
          <cell r="O2898">
            <v>0</v>
          </cell>
          <cell r="P2898">
            <v>0</v>
          </cell>
          <cell r="Q2898">
            <v>0</v>
          </cell>
          <cell r="R2898">
            <v>0</v>
          </cell>
          <cell r="S2898" t="str">
            <v>D</v>
          </cell>
        </row>
        <row r="2899">
          <cell r="E2899">
            <v>3035</v>
          </cell>
          <cell r="F2899" t="str">
            <v>San Bernardino - 3-story Office</v>
          </cell>
          <cell r="G2899">
            <v>23516</v>
          </cell>
          <cell r="H2899">
            <v>34.064999999999998</v>
          </cell>
          <cell r="I2899">
            <v>-117.289</v>
          </cell>
          <cell r="J2899" t="str">
            <v>B-D</v>
          </cell>
          <cell r="K2899" t="str">
            <v>D</v>
          </cell>
          <cell r="L2899">
            <v>0</v>
          </cell>
          <cell r="M2899">
            <v>0</v>
          </cell>
          <cell r="N2899">
            <v>0</v>
          </cell>
          <cell r="O2899">
            <v>0</v>
          </cell>
          <cell r="P2899">
            <v>0</v>
          </cell>
          <cell r="Q2899">
            <v>0</v>
          </cell>
          <cell r="R2899">
            <v>0</v>
          </cell>
          <cell r="S2899" t="str">
            <v>D</v>
          </cell>
        </row>
        <row r="2900">
          <cell r="E2900">
            <v>3036</v>
          </cell>
          <cell r="F2900" t="str">
            <v>San Bernardino - I10/215 Int</v>
          </cell>
          <cell r="G2900">
            <v>23631</v>
          </cell>
          <cell r="H2900">
            <v>34.064</v>
          </cell>
          <cell r="I2900">
            <v>-117.29600000000001</v>
          </cell>
          <cell r="J2900" t="str">
            <v>--D</v>
          </cell>
          <cell r="K2900" t="str">
            <v>D</v>
          </cell>
          <cell r="L2900">
            <v>0</v>
          </cell>
          <cell r="M2900">
            <v>0</v>
          </cell>
          <cell r="N2900">
            <v>0</v>
          </cell>
          <cell r="O2900">
            <v>0</v>
          </cell>
          <cell r="P2900">
            <v>0</v>
          </cell>
          <cell r="Q2900">
            <v>0</v>
          </cell>
          <cell r="R2900">
            <v>0</v>
          </cell>
          <cell r="S2900" t="str">
            <v>D</v>
          </cell>
        </row>
        <row r="2901">
          <cell r="E2901">
            <v>3037</v>
          </cell>
          <cell r="F2901" t="str">
            <v>San Bernardino - I10/215 W Geot</v>
          </cell>
          <cell r="G2901">
            <v>23792</v>
          </cell>
          <cell r="H2901">
            <v>34.064</v>
          </cell>
          <cell r="I2901">
            <v>-117.294</v>
          </cell>
          <cell r="J2901" t="str">
            <v>I-D</v>
          </cell>
          <cell r="K2901" t="str">
            <v>D</v>
          </cell>
          <cell r="L2901">
            <v>0</v>
          </cell>
          <cell r="M2901">
            <v>0</v>
          </cell>
          <cell r="N2901">
            <v>0</v>
          </cell>
          <cell r="O2901">
            <v>0</v>
          </cell>
          <cell r="P2901">
            <v>0</v>
          </cell>
          <cell r="Q2901">
            <v>0</v>
          </cell>
          <cell r="R2901">
            <v>0</v>
          </cell>
          <cell r="S2901" t="str">
            <v>D</v>
          </cell>
        </row>
        <row r="2902">
          <cell r="E2902">
            <v>3038</v>
          </cell>
          <cell r="F2902" t="str">
            <v>San Bernardino - 3-story Motel</v>
          </cell>
          <cell r="G2902">
            <v>23701</v>
          </cell>
          <cell r="H2902">
            <v>34.162999999999997</v>
          </cell>
          <cell r="I2902">
            <v>-117.33199999999999</v>
          </cell>
          <cell r="J2902" t="str">
            <v>BJA</v>
          </cell>
          <cell r="K2902" t="str">
            <v>A</v>
          </cell>
          <cell r="L2902">
            <v>0</v>
          </cell>
          <cell r="M2902" t="str">
            <v>-JA</v>
          </cell>
          <cell r="N2902" t="str">
            <v>C</v>
          </cell>
          <cell r="O2902" t="str">
            <v>B</v>
          </cell>
          <cell r="P2902" t="str">
            <v>S</v>
          </cell>
          <cell r="Q2902" t="str">
            <v>-</v>
          </cell>
          <cell r="R2902">
            <v>0</v>
          </cell>
          <cell r="S2902" t="str">
            <v>C</v>
          </cell>
        </row>
        <row r="2903">
          <cell r="E2903">
            <v>3039</v>
          </cell>
          <cell r="F2903" t="str">
            <v>Beaumont, I-10 at 79</v>
          </cell>
          <cell r="G2903" t="str">
            <v>bbs</v>
          </cell>
          <cell r="H2903">
            <v>33.920999999999999</v>
          </cell>
          <cell r="I2903">
            <v>-116.98099999999999</v>
          </cell>
          <cell r="J2903" t="str">
            <v>---</v>
          </cell>
          <cell r="K2903" t="str">
            <v>-</v>
          </cell>
          <cell r="L2903">
            <v>0</v>
          </cell>
          <cell r="M2903">
            <v>0</v>
          </cell>
          <cell r="N2903">
            <v>0</v>
          </cell>
          <cell r="O2903">
            <v>0</v>
          </cell>
          <cell r="P2903">
            <v>0</v>
          </cell>
          <cell r="Q2903">
            <v>0</v>
          </cell>
          <cell r="R2903">
            <v>0</v>
          </cell>
          <cell r="S2903" t="str">
            <v>C</v>
          </cell>
        </row>
        <row r="2904">
          <cell r="E2904">
            <v>3040</v>
          </cell>
          <cell r="F2904" t="str">
            <v>Big Chuckawalla Mtns</v>
          </cell>
          <cell r="G2904" t="str">
            <v>bc3</v>
          </cell>
          <cell r="H2904">
            <v>33.655000000000001</v>
          </cell>
          <cell r="I2904">
            <v>-115.45399999999999</v>
          </cell>
          <cell r="J2904" t="str">
            <v>---</v>
          </cell>
          <cell r="K2904" t="str">
            <v>-</v>
          </cell>
          <cell r="L2904">
            <v>0</v>
          </cell>
          <cell r="M2904">
            <v>0</v>
          </cell>
          <cell r="N2904">
            <v>0</v>
          </cell>
          <cell r="O2904">
            <v>0</v>
          </cell>
          <cell r="P2904">
            <v>0</v>
          </cell>
          <cell r="Q2904">
            <v>0</v>
          </cell>
          <cell r="R2904">
            <v>0</v>
          </cell>
          <cell r="S2904" t="str">
            <v>C</v>
          </cell>
        </row>
        <row r="2905">
          <cell r="E2905">
            <v>3041</v>
          </cell>
          <cell r="F2905" t="str">
            <v>San Bernardino - Highland &amp; Rosa</v>
          </cell>
          <cell r="G2905">
            <v>23897</v>
          </cell>
          <cell r="H2905">
            <v>34.133000000000003</v>
          </cell>
          <cell r="I2905">
            <v>-117.253</v>
          </cell>
          <cell r="J2905" t="str">
            <v>IHD</v>
          </cell>
          <cell r="K2905" t="str">
            <v>D</v>
          </cell>
          <cell r="L2905">
            <v>0</v>
          </cell>
          <cell r="M2905" t="str">
            <v>-HD</v>
          </cell>
          <cell r="N2905" t="str">
            <v>A</v>
          </cell>
          <cell r="O2905" t="str">
            <v>D</v>
          </cell>
          <cell r="P2905" t="str">
            <v>D</v>
          </cell>
          <cell r="Q2905" t="str">
            <v>-</v>
          </cell>
          <cell r="R2905">
            <v>0</v>
          </cell>
          <cell r="S2905" t="str">
            <v>D</v>
          </cell>
        </row>
        <row r="2906">
          <cell r="E2906">
            <v>3042</v>
          </cell>
          <cell r="F2906" t="str">
            <v>Black Rock Canyon Campground 2</v>
          </cell>
          <cell r="G2906" t="str">
            <v>bla2</v>
          </cell>
          <cell r="H2906">
            <v>34.069000000000003</v>
          </cell>
          <cell r="I2906">
            <v>-116.39</v>
          </cell>
          <cell r="J2906" t="str">
            <v>---</v>
          </cell>
          <cell r="K2906" t="str">
            <v>-</v>
          </cell>
          <cell r="L2906">
            <v>0</v>
          </cell>
          <cell r="M2906">
            <v>0</v>
          </cell>
          <cell r="N2906">
            <v>0</v>
          </cell>
          <cell r="O2906">
            <v>0</v>
          </cell>
          <cell r="P2906">
            <v>0</v>
          </cell>
          <cell r="Q2906">
            <v>0</v>
          </cell>
          <cell r="R2906">
            <v>0</v>
          </cell>
          <cell r="S2906" t="str">
            <v>C</v>
          </cell>
        </row>
        <row r="2907">
          <cell r="E2907">
            <v>3043</v>
          </cell>
          <cell r="F2907" t="str">
            <v>Rialto - I10 &amp; Cedar</v>
          </cell>
          <cell r="G2907">
            <v>23899</v>
          </cell>
          <cell r="H2907">
            <v>34.069000000000003</v>
          </cell>
          <cell r="I2907">
            <v>-117.398</v>
          </cell>
          <cell r="J2907" t="str">
            <v>IHD</v>
          </cell>
          <cell r="K2907" t="str">
            <v>D</v>
          </cell>
          <cell r="L2907">
            <v>0</v>
          </cell>
          <cell r="M2907" t="str">
            <v>-HD</v>
          </cell>
          <cell r="N2907" t="str">
            <v>A</v>
          </cell>
          <cell r="O2907" t="str">
            <v>D</v>
          </cell>
          <cell r="P2907" t="str">
            <v>D</v>
          </cell>
          <cell r="Q2907" t="str">
            <v>-</v>
          </cell>
          <cell r="R2907">
            <v>0</v>
          </cell>
          <cell r="S2907" t="str">
            <v>D</v>
          </cell>
        </row>
        <row r="2908">
          <cell r="E2908">
            <v>3044</v>
          </cell>
          <cell r="F2908" t="str">
            <v>Blythe</v>
          </cell>
          <cell r="G2908" t="str">
            <v>bly</v>
          </cell>
          <cell r="H2908">
            <v>33.75</v>
          </cell>
          <cell r="I2908">
            <v>-114.524</v>
          </cell>
          <cell r="J2908" t="str">
            <v>---</v>
          </cell>
          <cell r="K2908" t="str">
            <v>-</v>
          </cell>
          <cell r="L2908">
            <v>0</v>
          </cell>
          <cell r="M2908">
            <v>0</v>
          </cell>
          <cell r="N2908">
            <v>0</v>
          </cell>
          <cell r="O2908">
            <v>0</v>
          </cell>
          <cell r="P2908">
            <v>0</v>
          </cell>
          <cell r="Q2908">
            <v>0</v>
          </cell>
          <cell r="R2908">
            <v>0</v>
          </cell>
          <cell r="S2908" t="str">
            <v>C</v>
          </cell>
        </row>
        <row r="2909">
          <cell r="E2909">
            <v>3045</v>
          </cell>
          <cell r="F2909" t="str">
            <v>Bombay Beach</v>
          </cell>
          <cell r="G2909" t="str">
            <v>bom</v>
          </cell>
          <cell r="H2909">
            <v>33.365000000000002</v>
          </cell>
          <cell r="I2909">
            <v>-115.73</v>
          </cell>
          <cell r="J2909" t="str">
            <v>---</v>
          </cell>
          <cell r="K2909" t="str">
            <v>-</v>
          </cell>
          <cell r="L2909">
            <v>0</v>
          </cell>
          <cell r="M2909">
            <v>0</v>
          </cell>
          <cell r="N2909">
            <v>0</v>
          </cell>
          <cell r="O2909">
            <v>0</v>
          </cell>
          <cell r="P2909">
            <v>0</v>
          </cell>
          <cell r="Q2909">
            <v>0</v>
          </cell>
          <cell r="R2909">
            <v>0</v>
          </cell>
          <cell r="S2909" t="str">
            <v>D</v>
          </cell>
        </row>
        <row r="2910">
          <cell r="E2910">
            <v>3046</v>
          </cell>
          <cell r="F2910" t="str">
            <v>Borrego Springs</v>
          </cell>
          <cell r="G2910" t="str">
            <v>bor</v>
          </cell>
          <cell r="H2910">
            <v>33.268000000000001</v>
          </cell>
          <cell r="I2910">
            <v>-116.417</v>
          </cell>
          <cell r="J2910" t="str">
            <v>---</v>
          </cell>
          <cell r="K2910" t="str">
            <v>-</v>
          </cell>
          <cell r="L2910">
            <v>0</v>
          </cell>
          <cell r="M2910">
            <v>0</v>
          </cell>
          <cell r="N2910">
            <v>0</v>
          </cell>
          <cell r="O2910">
            <v>0</v>
          </cell>
          <cell r="P2910">
            <v>0</v>
          </cell>
          <cell r="Q2910">
            <v>0</v>
          </cell>
          <cell r="R2910">
            <v>0</v>
          </cell>
          <cell r="S2910" t="str">
            <v>C</v>
          </cell>
        </row>
        <row r="2911">
          <cell r="E2911">
            <v>3047</v>
          </cell>
          <cell r="F2911" t="str">
            <v>Cahuilla Valley - Fire Station</v>
          </cell>
          <cell r="G2911">
            <v>5241</v>
          </cell>
          <cell r="H2911">
            <v>33.512369999999997</v>
          </cell>
          <cell r="I2911">
            <v>-116.80034999999999</v>
          </cell>
          <cell r="J2911" t="str">
            <v>--B</v>
          </cell>
          <cell r="K2911" t="str">
            <v>B</v>
          </cell>
          <cell r="L2911">
            <v>0</v>
          </cell>
          <cell r="M2911">
            <v>0</v>
          </cell>
          <cell r="N2911">
            <v>0</v>
          </cell>
          <cell r="O2911">
            <v>0</v>
          </cell>
          <cell r="P2911">
            <v>0</v>
          </cell>
          <cell r="Q2911">
            <v>0</v>
          </cell>
          <cell r="R2911">
            <v>0</v>
          </cell>
          <cell r="S2911" t="str">
            <v>C</v>
          </cell>
        </row>
        <row r="2912">
          <cell r="E2912">
            <v>3048</v>
          </cell>
          <cell r="F2912" t="str">
            <v>Chihuahua Valley - Private Res</v>
          </cell>
          <cell r="G2912">
            <v>5221</v>
          </cell>
          <cell r="H2912">
            <v>33.382150000000003</v>
          </cell>
          <cell r="I2912">
            <v>-116.68976000000001</v>
          </cell>
          <cell r="J2912" t="str">
            <v>--A</v>
          </cell>
          <cell r="K2912" t="str">
            <v>A</v>
          </cell>
          <cell r="L2912">
            <v>0</v>
          </cell>
          <cell r="M2912">
            <v>0</v>
          </cell>
          <cell r="N2912">
            <v>0</v>
          </cell>
          <cell r="O2912">
            <v>0</v>
          </cell>
          <cell r="P2912">
            <v>0</v>
          </cell>
          <cell r="Q2912">
            <v>0</v>
          </cell>
          <cell r="R2912">
            <v>0</v>
          </cell>
          <cell r="S2912" t="str">
            <v>C</v>
          </cell>
        </row>
        <row r="2913">
          <cell r="E2913">
            <v>3049</v>
          </cell>
          <cell r="F2913" t="str">
            <v>Chino</v>
          </cell>
          <cell r="G2913" t="str">
            <v>chn</v>
          </cell>
          <cell r="H2913">
            <v>33.999000000000002</v>
          </cell>
          <cell r="I2913">
            <v>-117.68</v>
          </cell>
          <cell r="J2913" t="str">
            <v>---</v>
          </cell>
          <cell r="K2913" t="str">
            <v>-</v>
          </cell>
          <cell r="L2913">
            <v>0</v>
          </cell>
          <cell r="M2913">
            <v>0</v>
          </cell>
          <cell r="N2913">
            <v>0</v>
          </cell>
          <cell r="O2913">
            <v>0</v>
          </cell>
          <cell r="P2913">
            <v>0</v>
          </cell>
          <cell r="Q2913">
            <v>0</v>
          </cell>
          <cell r="R2913">
            <v>0</v>
          </cell>
          <cell r="S2913" t="str">
            <v>D</v>
          </cell>
        </row>
        <row r="2914">
          <cell r="E2914">
            <v>3050</v>
          </cell>
          <cell r="F2914" t="str">
            <v>Colton, Grape St. and W. Mill</v>
          </cell>
          <cell r="G2914" t="str">
            <v>clt</v>
          </cell>
          <cell r="H2914">
            <v>34.093000000000004</v>
          </cell>
          <cell r="I2914">
            <v>-117.31699999999999</v>
          </cell>
          <cell r="J2914" t="str">
            <v>---</v>
          </cell>
          <cell r="K2914" t="str">
            <v>-</v>
          </cell>
          <cell r="L2914">
            <v>0</v>
          </cell>
          <cell r="M2914">
            <v>0</v>
          </cell>
          <cell r="N2914">
            <v>0</v>
          </cell>
          <cell r="O2914">
            <v>0</v>
          </cell>
          <cell r="P2914">
            <v>0</v>
          </cell>
          <cell r="Q2914">
            <v>0</v>
          </cell>
          <cell r="R2914">
            <v>0</v>
          </cell>
          <cell r="S2914" t="str">
            <v>D</v>
          </cell>
        </row>
        <row r="2915">
          <cell r="E2915">
            <v>3051</v>
          </cell>
          <cell r="F2915" t="str">
            <v>Corona, E. 5th St. and Joy St.</v>
          </cell>
          <cell r="G2915" t="str">
            <v>crn</v>
          </cell>
          <cell r="H2915">
            <v>33.875999999999998</v>
          </cell>
          <cell r="I2915">
            <v>-117.56100000000001</v>
          </cell>
          <cell r="J2915" t="str">
            <v>---</v>
          </cell>
          <cell r="K2915" t="str">
            <v>-</v>
          </cell>
          <cell r="L2915">
            <v>0</v>
          </cell>
          <cell r="M2915">
            <v>0</v>
          </cell>
          <cell r="N2915">
            <v>0</v>
          </cell>
          <cell r="O2915">
            <v>0</v>
          </cell>
          <cell r="P2915">
            <v>0</v>
          </cell>
          <cell r="Q2915">
            <v>0</v>
          </cell>
          <cell r="R2915">
            <v>0</v>
          </cell>
          <cell r="S2915" t="str">
            <v>C</v>
          </cell>
        </row>
        <row r="2916">
          <cell r="E2916">
            <v>3052</v>
          </cell>
          <cell r="F2916" t="str">
            <v>Cactus City, Airway beacon</v>
          </cell>
          <cell r="G2916" t="str">
            <v>ctc</v>
          </cell>
          <cell r="H2916">
            <v>33.655000000000001</v>
          </cell>
          <cell r="I2916">
            <v>-115.99</v>
          </cell>
          <cell r="J2916" t="str">
            <v>---</v>
          </cell>
          <cell r="K2916" t="str">
            <v>-</v>
          </cell>
          <cell r="L2916">
            <v>0</v>
          </cell>
          <cell r="M2916">
            <v>0</v>
          </cell>
          <cell r="N2916">
            <v>0</v>
          </cell>
          <cell r="O2916">
            <v>0</v>
          </cell>
          <cell r="P2916">
            <v>0</v>
          </cell>
          <cell r="Q2916">
            <v>0</v>
          </cell>
          <cell r="R2916">
            <v>0</v>
          </cell>
          <cell r="S2916" t="str">
            <v>C</v>
          </cell>
        </row>
        <row r="2917">
          <cell r="E2917">
            <v>3053</v>
          </cell>
          <cell r="F2917" t="str">
            <v>Domenigoni Reservoir</v>
          </cell>
          <cell r="G2917" t="str">
            <v>dgr</v>
          </cell>
          <cell r="H2917">
            <v>33.65</v>
          </cell>
          <cell r="I2917">
            <v>-117.009</v>
          </cell>
          <cell r="J2917" t="str">
            <v>---</v>
          </cell>
          <cell r="K2917" t="str">
            <v>-</v>
          </cell>
          <cell r="L2917">
            <v>0</v>
          </cell>
          <cell r="M2917">
            <v>0</v>
          </cell>
          <cell r="N2917">
            <v>0</v>
          </cell>
          <cell r="O2917">
            <v>0</v>
          </cell>
          <cell r="P2917">
            <v>0</v>
          </cell>
          <cell r="Q2917">
            <v>0</v>
          </cell>
          <cell r="R2917">
            <v>0</v>
          </cell>
          <cell r="S2917" t="str">
            <v>C</v>
          </cell>
        </row>
        <row r="2918">
          <cell r="E2918">
            <v>3054</v>
          </cell>
          <cell r="F2918" t="str">
            <v>Anza, Mitchell Rd.</v>
          </cell>
          <cell r="G2918" t="str">
            <v>dnr</v>
          </cell>
          <cell r="H2918">
            <v>33.567</v>
          </cell>
          <cell r="I2918">
            <v>-116.631</v>
          </cell>
          <cell r="J2918" t="str">
            <v>---</v>
          </cell>
          <cell r="K2918" t="str">
            <v>-</v>
          </cell>
          <cell r="L2918">
            <v>0</v>
          </cell>
          <cell r="M2918">
            <v>0</v>
          </cell>
          <cell r="N2918">
            <v>0</v>
          </cell>
          <cell r="O2918">
            <v>0</v>
          </cell>
          <cell r="P2918">
            <v>0</v>
          </cell>
          <cell r="Q2918">
            <v>0</v>
          </cell>
          <cell r="R2918">
            <v>0</v>
          </cell>
          <cell r="S2918" t="str">
            <v>C</v>
          </cell>
        </row>
        <row r="2919">
          <cell r="E2919">
            <v>3055</v>
          </cell>
          <cell r="F2919" t="str">
            <v>Dos Picos County Park</v>
          </cell>
          <cell r="G2919" t="str">
            <v>dpp</v>
          </cell>
          <cell r="H2919">
            <v>32.999000000000002</v>
          </cell>
          <cell r="I2919">
            <v>-116.94199999999999</v>
          </cell>
          <cell r="J2919" t="str">
            <v>---</v>
          </cell>
          <cell r="K2919" t="str">
            <v>-</v>
          </cell>
          <cell r="L2919">
            <v>0</v>
          </cell>
          <cell r="M2919">
            <v>0</v>
          </cell>
          <cell r="N2919">
            <v>0</v>
          </cell>
          <cell r="O2919">
            <v>0</v>
          </cell>
          <cell r="P2919">
            <v>0</v>
          </cell>
          <cell r="Q2919">
            <v>0</v>
          </cell>
          <cell r="R2919">
            <v>0</v>
          </cell>
          <cell r="S2919" t="str">
            <v>C</v>
          </cell>
        </row>
        <row r="2920">
          <cell r="E2920">
            <v>3056</v>
          </cell>
          <cell r="F2920" t="str">
            <v>Meloland, E Holton Rd.</v>
          </cell>
          <cell r="G2920" t="str">
            <v>dre</v>
          </cell>
          <cell r="H2920">
            <v>32.805</v>
          </cell>
          <cell r="I2920">
            <v>-115.447</v>
          </cell>
          <cell r="J2920" t="str">
            <v>---</v>
          </cell>
          <cell r="K2920" t="str">
            <v>-</v>
          </cell>
          <cell r="L2920">
            <v>0</v>
          </cell>
          <cell r="M2920">
            <v>0</v>
          </cell>
          <cell r="N2920">
            <v>0</v>
          </cell>
          <cell r="O2920">
            <v>0</v>
          </cell>
          <cell r="P2920">
            <v>0</v>
          </cell>
          <cell r="Q2920">
            <v>0</v>
          </cell>
          <cell r="R2920">
            <v>0</v>
          </cell>
          <cell r="S2920" t="str">
            <v>D</v>
          </cell>
        </row>
        <row r="2921">
          <cell r="E2921">
            <v>3057</v>
          </cell>
          <cell r="F2921" t="str">
            <v>El Monte County Park</v>
          </cell>
          <cell r="G2921" t="str">
            <v>eml</v>
          </cell>
          <cell r="H2921">
            <v>32.890999999999998</v>
          </cell>
          <cell r="I2921">
            <v>-116.846</v>
          </cell>
          <cell r="J2921" t="str">
            <v>---</v>
          </cell>
          <cell r="K2921" t="str">
            <v>-</v>
          </cell>
          <cell r="L2921">
            <v>0</v>
          </cell>
          <cell r="M2921">
            <v>0</v>
          </cell>
          <cell r="N2921">
            <v>0</v>
          </cell>
          <cell r="O2921">
            <v>0</v>
          </cell>
          <cell r="P2921">
            <v>0</v>
          </cell>
          <cell r="Q2921">
            <v>0</v>
          </cell>
          <cell r="R2921">
            <v>0</v>
          </cell>
          <cell r="S2921" t="str">
            <v>C</v>
          </cell>
        </row>
        <row r="2922">
          <cell r="E2922">
            <v>3058</v>
          </cell>
          <cell r="F2922" t="str">
            <v>Forest Home - SOSAF Station</v>
          </cell>
          <cell r="G2922" t="str">
            <v>fho</v>
          </cell>
          <cell r="H2922">
            <v>34.094000000000001</v>
          </cell>
          <cell r="I2922">
            <v>-116.93600000000001</v>
          </cell>
          <cell r="J2922" t="str">
            <v>---</v>
          </cell>
          <cell r="K2922" t="str">
            <v>-</v>
          </cell>
          <cell r="L2922">
            <v>0</v>
          </cell>
          <cell r="M2922">
            <v>0</v>
          </cell>
          <cell r="N2922">
            <v>0</v>
          </cell>
          <cell r="O2922">
            <v>0</v>
          </cell>
          <cell r="P2922">
            <v>0</v>
          </cell>
          <cell r="Q2922">
            <v>0</v>
          </cell>
          <cell r="R2922">
            <v>0</v>
          </cell>
          <cell r="S2922" t="str">
            <v>C</v>
          </cell>
        </row>
        <row r="2923">
          <cell r="E2923">
            <v>3059</v>
          </cell>
          <cell r="F2923" t="str">
            <v>Fontana, Arrow Hwy and Bennett</v>
          </cell>
          <cell r="G2923" t="str">
            <v>fon</v>
          </cell>
          <cell r="H2923">
            <v>34.1</v>
          </cell>
          <cell r="I2923">
            <v>-117.43899999999999</v>
          </cell>
          <cell r="J2923" t="str">
            <v>---</v>
          </cell>
          <cell r="K2923" t="str">
            <v>-</v>
          </cell>
          <cell r="L2923">
            <v>0</v>
          </cell>
          <cell r="M2923">
            <v>0</v>
          </cell>
          <cell r="N2923">
            <v>0</v>
          </cell>
          <cell r="O2923">
            <v>0</v>
          </cell>
          <cell r="P2923">
            <v>0</v>
          </cell>
          <cell r="Q2923">
            <v>0</v>
          </cell>
          <cell r="R2923">
            <v>0</v>
          </cell>
          <cell r="S2923" t="str">
            <v>D</v>
          </cell>
        </row>
        <row r="2924">
          <cell r="E2924">
            <v>3060</v>
          </cell>
          <cell r="F2924" t="str">
            <v>San Bernardino - FS No. 01</v>
          </cell>
          <cell r="G2924">
            <v>5326</v>
          </cell>
          <cell r="H2924">
            <v>34.105212999999999</v>
          </cell>
          <cell r="I2924">
            <v>-117.28264</v>
          </cell>
          <cell r="J2924" t="str">
            <v>A-D</v>
          </cell>
          <cell r="K2924" t="str">
            <v>D</v>
          </cell>
          <cell r="L2924">
            <v>0</v>
          </cell>
          <cell r="M2924">
            <v>0</v>
          </cell>
          <cell r="N2924">
            <v>0</v>
          </cell>
          <cell r="O2924">
            <v>0</v>
          </cell>
          <cell r="P2924">
            <v>0</v>
          </cell>
          <cell r="Q2924">
            <v>0</v>
          </cell>
          <cell r="R2924">
            <v>0</v>
          </cell>
          <cell r="S2924" t="str">
            <v>D</v>
          </cell>
        </row>
        <row r="2925">
          <cell r="E2925">
            <v>3061</v>
          </cell>
          <cell r="F2925" t="str">
            <v>Glamis, Black Mountain Rd</v>
          </cell>
          <cell r="G2925" t="str">
            <v>gla</v>
          </cell>
          <cell r="H2925">
            <v>33.051000000000002</v>
          </cell>
          <cell r="I2925">
            <v>-114.827</v>
          </cell>
          <cell r="J2925" t="str">
            <v>---</v>
          </cell>
          <cell r="K2925" t="str">
            <v>-</v>
          </cell>
          <cell r="L2925">
            <v>0</v>
          </cell>
          <cell r="M2925">
            <v>0</v>
          </cell>
          <cell r="N2925">
            <v>0</v>
          </cell>
          <cell r="O2925">
            <v>0</v>
          </cell>
          <cell r="P2925">
            <v>0</v>
          </cell>
          <cell r="Q2925">
            <v>0</v>
          </cell>
          <cell r="R2925">
            <v>0</v>
          </cell>
          <cell r="S2925" t="str">
            <v>C</v>
          </cell>
        </row>
        <row r="2926">
          <cell r="E2926">
            <v>3062</v>
          </cell>
          <cell r="F2926" t="str">
            <v>Highland, Baseline</v>
          </cell>
          <cell r="G2926" t="str">
            <v>hln</v>
          </cell>
          <cell r="H2926">
            <v>34.121000000000002</v>
          </cell>
          <cell r="I2926">
            <v>-117.21899999999999</v>
          </cell>
          <cell r="J2926" t="str">
            <v>---</v>
          </cell>
          <cell r="K2926" t="str">
            <v>-</v>
          </cell>
          <cell r="L2926">
            <v>0</v>
          </cell>
          <cell r="M2926">
            <v>0</v>
          </cell>
          <cell r="N2926">
            <v>0</v>
          </cell>
          <cell r="O2926">
            <v>0</v>
          </cell>
          <cell r="P2926">
            <v>0</v>
          </cell>
          <cell r="Q2926">
            <v>0</v>
          </cell>
          <cell r="R2926">
            <v>0</v>
          </cell>
          <cell r="S2926" t="str">
            <v>D</v>
          </cell>
        </row>
        <row r="2927">
          <cell r="E2927">
            <v>3063</v>
          </cell>
          <cell r="F2927" t="str">
            <v>Julian Eagle Mine</v>
          </cell>
          <cell r="G2927" t="str">
            <v>jem</v>
          </cell>
          <cell r="H2927">
            <v>33.081000000000003</v>
          </cell>
          <cell r="I2927">
            <v>-116.598</v>
          </cell>
          <cell r="J2927" t="str">
            <v>---</v>
          </cell>
          <cell r="K2927" t="str">
            <v>-</v>
          </cell>
          <cell r="L2927">
            <v>0</v>
          </cell>
          <cell r="M2927">
            <v>0</v>
          </cell>
          <cell r="N2927">
            <v>0</v>
          </cell>
          <cell r="O2927">
            <v>0</v>
          </cell>
          <cell r="P2927">
            <v>0</v>
          </cell>
          <cell r="Q2927">
            <v>0</v>
          </cell>
          <cell r="R2927">
            <v>0</v>
          </cell>
          <cell r="S2927" t="str">
            <v>C</v>
          </cell>
        </row>
        <row r="2928">
          <cell r="E2928">
            <v>3064</v>
          </cell>
          <cell r="F2928" t="str">
            <v>Kerckhoff Marine Laboratory</v>
          </cell>
          <cell r="G2928" t="str">
            <v>kml</v>
          </cell>
          <cell r="H2928">
            <v>33.597000000000001</v>
          </cell>
          <cell r="I2928">
            <v>-117.879</v>
          </cell>
          <cell r="J2928" t="str">
            <v>---</v>
          </cell>
          <cell r="K2928" t="str">
            <v>-</v>
          </cell>
          <cell r="L2928">
            <v>0</v>
          </cell>
          <cell r="M2928">
            <v>0</v>
          </cell>
          <cell r="N2928">
            <v>0</v>
          </cell>
          <cell r="O2928">
            <v>0</v>
          </cell>
          <cell r="P2928">
            <v>0</v>
          </cell>
          <cell r="Q2928">
            <v>0</v>
          </cell>
          <cell r="R2928">
            <v>0</v>
          </cell>
          <cell r="S2928" t="str">
            <v>C</v>
          </cell>
        </row>
        <row r="2929">
          <cell r="E2929">
            <v>3065</v>
          </cell>
          <cell r="F2929" t="str">
            <v>Fountain Valley, I-5</v>
          </cell>
          <cell r="G2929" t="str">
            <v>lls</v>
          </cell>
          <cell r="H2929">
            <v>33.683999999999997</v>
          </cell>
          <cell r="I2929">
            <v>-117.943</v>
          </cell>
          <cell r="J2929" t="str">
            <v>---</v>
          </cell>
          <cell r="K2929" t="str">
            <v>-</v>
          </cell>
          <cell r="L2929">
            <v>0</v>
          </cell>
          <cell r="M2929">
            <v>0</v>
          </cell>
          <cell r="N2929">
            <v>0</v>
          </cell>
          <cell r="O2929">
            <v>0</v>
          </cell>
          <cell r="P2929">
            <v>0</v>
          </cell>
          <cell r="Q2929">
            <v>0</v>
          </cell>
          <cell r="R2929">
            <v>0</v>
          </cell>
          <cell r="S2929" t="str">
            <v>D</v>
          </cell>
        </row>
        <row r="2930">
          <cell r="E2930">
            <v>3066</v>
          </cell>
          <cell r="F2930" t="str">
            <v>Mirage</v>
          </cell>
          <cell r="G2930" t="str">
            <v>mge</v>
          </cell>
          <cell r="H2930">
            <v>33.817999999999998</v>
          </cell>
          <cell r="I2930">
            <v>-116.369</v>
          </cell>
          <cell r="J2930" t="str">
            <v>---</v>
          </cell>
          <cell r="K2930" t="str">
            <v>-</v>
          </cell>
          <cell r="L2930">
            <v>0</v>
          </cell>
          <cell r="M2930">
            <v>0</v>
          </cell>
          <cell r="N2930">
            <v>0</v>
          </cell>
          <cell r="O2930">
            <v>0</v>
          </cell>
          <cell r="P2930">
            <v>0</v>
          </cell>
          <cell r="Q2930">
            <v>0</v>
          </cell>
          <cell r="R2930">
            <v>0</v>
          </cell>
          <cell r="S2930" t="str">
            <v>D</v>
          </cell>
        </row>
        <row r="2931">
          <cell r="E2931">
            <v>3067</v>
          </cell>
          <cell r="F2931" t="str">
            <v>Mira Loma, I-15 and Riverside</v>
          </cell>
          <cell r="G2931" t="str">
            <v>mls</v>
          </cell>
          <cell r="H2931">
            <v>34.005000000000003</v>
          </cell>
          <cell r="I2931">
            <v>-117.562</v>
          </cell>
          <cell r="J2931" t="str">
            <v>---</v>
          </cell>
          <cell r="K2931" t="str">
            <v>-</v>
          </cell>
          <cell r="L2931">
            <v>0</v>
          </cell>
          <cell r="M2931">
            <v>0</v>
          </cell>
          <cell r="N2931">
            <v>0</v>
          </cell>
          <cell r="O2931">
            <v>0</v>
          </cell>
          <cell r="P2931">
            <v>0</v>
          </cell>
          <cell r="Q2931">
            <v>0</v>
          </cell>
          <cell r="R2931">
            <v>0</v>
          </cell>
          <cell r="S2931" t="str">
            <v>D</v>
          </cell>
        </row>
        <row r="2932">
          <cell r="E2932">
            <v>3068</v>
          </cell>
          <cell r="F2932" t="str">
            <v>San Bernardino - Montecito Mem</v>
          </cell>
          <cell r="G2932">
            <v>5479</v>
          </cell>
          <cell r="H2932">
            <v>34.050339999999998</v>
          </cell>
          <cell r="I2932">
            <v>-117.27737</v>
          </cell>
          <cell r="J2932" t="str">
            <v>AHD</v>
          </cell>
          <cell r="K2932" t="str">
            <v>D</v>
          </cell>
          <cell r="L2932">
            <v>0</v>
          </cell>
          <cell r="M2932">
            <v>0</v>
          </cell>
          <cell r="N2932">
            <v>0</v>
          </cell>
          <cell r="O2932">
            <v>0</v>
          </cell>
          <cell r="P2932">
            <v>0</v>
          </cell>
          <cell r="Q2932">
            <v>0</v>
          </cell>
          <cell r="R2932">
            <v>0</v>
          </cell>
          <cell r="S2932" t="str">
            <v>C</v>
          </cell>
        </row>
        <row r="2933">
          <cell r="E2933">
            <v>3069</v>
          </cell>
          <cell r="F2933" t="str">
            <v>Mission Creek</v>
          </cell>
          <cell r="G2933" t="str">
            <v>msc</v>
          </cell>
          <cell r="H2933">
            <v>34.039000000000001</v>
          </cell>
          <cell r="I2933">
            <v>-116.648</v>
          </cell>
          <cell r="J2933" t="str">
            <v>---</v>
          </cell>
          <cell r="K2933" t="str">
            <v>-</v>
          </cell>
          <cell r="L2933">
            <v>0</v>
          </cell>
          <cell r="M2933">
            <v>0</v>
          </cell>
          <cell r="N2933">
            <v>0</v>
          </cell>
          <cell r="O2933">
            <v>0</v>
          </cell>
          <cell r="P2933">
            <v>0</v>
          </cell>
          <cell r="Q2933">
            <v>0</v>
          </cell>
          <cell r="R2933">
            <v>0</v>
          </cell>
          <cell r="S2933" t="str">
            <v>C</v>
          </cell>
        </row>
        <row r="2934">
          <cell r="E2934">
            <v>3070</v>
          </cell>
          <cell r="F2934" t="str">
            <v>Mt. San Jacinto Campus</v>
          </cell>
          <cell r="G2934" t="str">
            <v>msj</v>
          </cell>
          <cell r="H2934">
            <v>33.808</v>
          </cell>
          <cell r="I2934">
            <v>-116.968</v>
          </cell>
          <cell r="J2934" t="str">
            <v>---</v>
          </cell>
          <cell r="K2934" t="str">
            <v>-</v>
          </cell>
          <cell r="L2934">
            <v>0</v>
          </cell>
          <cell r="M2934">
            <v>0</v>
          </cell>
          <cell r="N2934">
            <v>0</v>
          </cell>
          <cell r="O2934">
            <v>0</v>
          </cell>
          <cell r="P2934">
            <v>0</v>
          </cell>
          <cell r="Q2934">
            <v>0</v>
          </cell>
          <cell r="R2934">
            <v>0</v>
          </cell>
          <cell r="S2934" t="str">
            <v>D</v>
          </cell>
        </row>
        <row r="2935">
          <cell r="E2935">
            <v>3071</v>
          </cell>
          <cell r="F2935" t="str">
            <v>Jodan Farms Nursery, Murrieta</v>
          </cell>
          <cell r="G2935" t="str">
            <v>mur</v>
          </cell>
          <cell r="H2935">
            <v>33.6</v>
          </cell>
          <cell r="I2935">
            <v>-117.19499999999999</v>
          </cell>
          <cell r="J2935" t="str">
            <v>---</v>
          </cell>
          <cell r="K2935" t="str">
            <v>-</v>
          </cell>
          <cell r="L2935">
            <v>0</v>
          </cell>
          <cell r="M2935">
            <v>0</v>
          </cell>
          <cell r="N2935">
            <v>0</v>
          </cell>
          <cell r="O2935">
            <v>0</v>
          </cell>
          <cell r="P2935">
            <v>0</v>
          </cell>
          <cell r="Q2935">
            <v>0</v>
          </cell>
          <cell r="R2935">
            <v>0</v>
          </cell>
          <cell r="S2935" t="str">
            <v>C</v>
          </cell>
        </row>
        <row r="2936">
          <cell r="E2936">
            <v>3072</v>
          </cell>
          <cell r="F2936" t="str">
            <v>Murietta Hot Springs - Skinner</v>
          </cell>
          <cell r="G2936">
            <v>720</v>
          </cell>
          <cell r="H2936">
            <v>33.582819999999998</v>
          </cell>
          <cell r="I2936">
            <v>-117.07169</v>
          </cell>
          <cell r="J2936" t="str">
            <v>H-A</v>
          </cell>
          <cell r="K2936" t="str">
            <v>A</v>
          </cell>
          <cell r="L2936">
            <v>0</v>
          </cell>
          <cell r="M2936">
            <v>0</v>
          </cell>
          <cell r="N2936">
            <v>0</v>
          </cell>
          <cell r="O2936">
            <v>0</v>
          </cell>
          <cell r="P2936">
            <v>0</v>
          </cell>
          <cell r="Q2936">
            <v>0</v>
          </cell>
          <cell r="R2936">
            <v>0</v>
          </cell>
          <cell r="S2936" t="str">
            <v>C</v>
          </cell>
        </row>
        <row r="2937">
          <cell r="E2937">
            <v>3073</v>
          </cell>
          <cell r="F2937" t="str">
            <v>North Shore Salton Sea 2</v>
          </cell>
          <cell r="G2937" t="str">
            <v>nss2</v>
          </cell>
          <cell r="H2937">
            <v>33.555999999999997</v>
          </cell>
          <cell r="I2937">
            <v>-115.946</v>
          </cell>
          <cell r="J2937" t="str">
            <v>---</v>
          </cell>
          <cell r="K2937" t="str">
            <v>-</v>
          </cell>
          <cell r="L2937">
            <v>0</v>
          </cell>
          <cell r="M2937">
            <v>0</v>
          </cell>
          <cell r="N2937">
            <v>0</v>
          </cell>
          <cell r="O2937">
            <v>0</v>
          </cell>
          <cell r="P2937">
            <v>0</v>
          </cell>
          <cell r="Q2937">
            <v>0</v>
          </cell>
          <cell r="R2937">
            <v>0</v>
          </cell>
          <cell r="S2937" t="str">
            <v>C</v>
          </cell>
        </row>
        <row r="2938">
          <cell r="E2938">
            <v>3074</v>
          </cell>
          <cell r="F2938" t="str">
            <v>Oceanside - Fire Station No. 1</v>
          </cell>
          <cell r="G2938">
            <v>5430</v>
          </cell>
          <cell r="H2938">
            <v>33.198300000000003</v>
          </cell>
          <cell r="I2938">
            <v>-117.37820000000001</v>
          </cell>
          <cell r="J2938" t="str">
            <v>B--</v>
          </cell>
          <cell r="K2938" t="str">
            <v>-</v>
          </cell>
          <cell r="L2938">
            <v>0</v>
          </cell>
          <cell r="M2938">
            <v>0</v>
          </cell>
          <cell r="N2938">
            <v>0</v>
          </cell>
          <cell r="O2938">
            <v>0</v>
          </cell>
          <cell r="P2938">
            <v>0</v>
          </cell>
          <cell r="Q2938">
            <v>0</v>
          </cell>
          <cell r="R2938">
            <v>0</v>
          </cell>
          <cell r="S2938" t="str">
            <v>C</v>
          </cell>
        </row>
        <row r="2939">
          <cell r="E2939">
            <v>3075</v>
          </cell>
          <cell r="F2939" t="str">
            <v>Orange (Chapman)</v>
          </cell>
          <cell r="G2939" t="str">
            <v>ogc</v>
          </cell>
          <cell r="H2939">
            <v>33.787999999999997</v>
          </cell>
          <cell r="I2939">
            <v>-117.84399999999999</v>
          </cell>
          <cell r="J2939" t="str">
            <v>---</v>
          </cell>
          <cell r="K2939" t="str">
            <v>-</v>
          </cell>
          <cell r="L2939">
            <v>0</v>
          </cell>
          <cell r="M2939">
            <v>0</v>
          </cell>
          <cell r="N2939">
            <v>0</v>
          </cell>
          <cell r="O2939">
            <v>0</v>
          </cell>
          <cell r="P2939">
            <v>0</v>
          </cell>
          <cell r="Q2939">
            <v>0</v>
          </cell>
          <cell r="R2939">
            <v>0</v>
          </cell>
          <cell r="S2939" t="str">
            <v>D</v>
          </cell>
        </row>
        <row r="2940">
          <cell r="E2940">
            <v>3076</v>
          </cell>
          <cell r="F2940" t="str">
            <v>Otay Lakes Park</v>
          </cell>
          <cell r="G2940" t="str">
            <v>olp</v>
          </cell>
          <cell r="H2940">
            <v>32.607999999999997</v>
          </cell>
          <cell r="I2940">
            <v>-116.93</v>
          </cell>
          <cell r="J2940" t="str">
            <v>---</v>
          </cell>
          <cell r="K2940" t="str">
            <v>-</v>
          </cell>
          <cell r="L2940">
            <v>0</v>
          </cell>
          <cell r="M2940">
            <v>0</v>
          </cell>
          <cell r="N2940">
            <v>0</v>
          </cell>
          <cell r="O2940">
            <v>0</v>
          </cell>
          <cell r="P2940">
            <v>0</v>
          </cell>
          <cell r="Q2940">
            <v>0</v>
          </cell>
          <cell r="R2940">
            <v>0</v>
          </cell>
          <cell r="S2940" t="str">
            <v>C</v>
          </cell>
        </row>
        <row r="2941">
          <cell r="E2941">
            <v>3077</v>
          </cell>
          <cell r="F2941" t="str">
            <v>Lake Perris, Lake Perris Drive</v>
          </cell>
          <cell r="G2941" t="str">
            <v>per</v>
          </cell>
          <cell r="H2941">
            <v>33.862000000000002</v>
          </cell>
          <cell r="I2941">
            <v>-117.205</v>
          </cell>
          <cell r="J2941" t="str">
            <v>---</v>
          </cell>
          <cell r="K2941" t="str">
            <v>-</v>
          </cell>
          <cell r="L2941">
            <v>0</v>
          </cell>
          <cell r="M2941">
            <v>0</v>
          </cell>
          <cell r="N2941">
            <v>0</v>
          </cell>
          <cell r="O2941">
            <v>0</v>
          </cell>
          <cell r="P2941">
            <v>0</v>
          </cell>
          <cell r="Q2941">
            <v>0</v>
          </cell>
          <cell r="R2941">
            <v>0</v>
          </cell>
          <cell r="S2941" t="str">
            <v>C</v>
          </cell>
        </row>
        <row r="2942">
          <cell r="E2942">
            <v>3079</v>
          </cell>
          <cell r="F2942" t="str">
            <v>Palomar</v>
          </cell>
          <cell r="G2942" t="str">
            <v>plm</v>
          </cell>
          <cell r="H2942">
            <v>33.353999999999999</v>
          </cell>
          <cell r="I2942">
            <v>-116.863</v>
          </cell>
          <cell r="J2942" t="str">
            <v>---</v>
          </cell>
          <cell r="K2942" t="str">
            <v>-</v>
          </cell>
          <cell r="L2942">
            <v>0</v>
          </cell>
          <cell r="M2942">
            <v>0</v>
          </cell>
          <cell r="N2942">
            <v>0</v>
          </cell>
          <cell r="O2942">
            <v>0</v>
          </cell>
          <cell r="P2942">
            <v>0</v>
          </cell>
          <cell r="Q2942">
            <v>0</v>
          </cell>
          <cell r="R2942">
            <v>0</v>
          </cell>
          <cell r="S2942" t="str">
            <v>C</v>
          </cell>
        </row>
        <row r="2943">
          <cell r="E2943">
            <v>3080</v>
          </cell>
          <cell r="F2943" t="str">
            <v>Palm Springs Desert Museum</v>
          </cell>
          <cell r="G2943" t="str">
            <v>psd</v>
          </cell>
          <cell r="H2943">
            <v>33.823999999999998</v>
          </cell>
          <cell r="I2943">
            <v>-116.55</v>
          </cell>
          <cell r="J2943" t="str">
            <v>---</v>
          </cell>
          <cell r="K2943" t="str">
            <v>-</v>
          </cell>
          <cell r="L2943">
            <v>0</v>
          </cell>
          <cell r="M2943">
            <v>0</v>
          </cell>
          <cell r="N2943">
            <v>0</v>
          </cell>
          <cell r="O2943">
            <v>0</v>
          </cell>
          <cell r="P2943">
            <v>0</v>
          </cell>
          <cell r="Q2943">
            <v>0</v>
          </cell>
          <cell r="R2943">
            <v>0</v>
          </cell>
          <cell r="S2943" t="str">
            <v>C</v>
          </cell>
        </row>
        <row r="2944">
          <cell r="E2944">
            <v>3081</v>
          </cell>
          <cell r="F2944" t="str">
            <v>Riverside, UCR campus</v>
          </cell>
          <cell r="G2944" t="str">
            <v>rsb</v>
          </cell>
          <cell r="H2944">
            <v>33.972999999999999</v>
          </cell>
          <cell r="I2944">
            <v>-117.327</v>
          </cell>
          <cell r="J2944" t="str">
            <v>---</v>
          </cell>
          <cell r="K2944" t="str">
            <v>-</v>
          </cell>
          <cell r="L2944">
            <v>0</v>
          </cell>
          <cell r="M2944">
            <v>0</v>
          </cell>
          <cell r="N2944">
            <v>0</v>
          </cell>
          <cell r="O2944">
            <v>0</v>
          </cell>
          <cell r="P2944">
            <v>0</v>
          </cell>
          <cell r="Q2944">
            <v>0</v>
          </cell>
          <cell r="R2944">
            <v>0</v>
          </cell>
          <cell r="S2944" t="str">
            <v>C</v>
          </cell>
        </row>
        <row r="2945">
          <cell r="E2945">
            <v>3082</v>
          </cell>
          <cell r="F2945" t="str">
            <v>Rock Hill</v>
          </cell>
          <cell r="G2945" t="str">
            <v>rxh</v>
          </cell>
          <cell r="H2945">
            <v>33.183</v>
          </cell>
          <cell r="I2945">
            <v>-115.623</v>
          </cell>
          <cell r="J2945" t="str">
            <v>---</v>
          </cell>
          <cell r="K2945" t="str">
            <v>-</v>
          </cell>
          <cell r="L2945">
            <v>0</v>
          </cell>
          <cell r="M2945">
            <v>0</v>
          </cell>
          <cell r="N2945">
            <v>0</v>
          </cell>
          <cell r="O2945">
            <v>0</v>
          </cell>
          <cell r="P2945">
            <v>0</v>
          </cell>
          <cell r="Q2945">
            <v>0</v>
          </cell>
          <cell r="R2945">
            <v>0</v>
          </cell>
          <cell r="S2945" t="str">
            <v>D</v>
          </cell>
        </row>
        <row r="2946">
          <cell r="E2946">
            <v>3083</v>
          </cell>
          <cell r="F2946" t="str">
            <v>San Diego - VA Medical Center</v>
          </cell>
          <cell r="G2946">
            <v>5440</v>
          </cell>
          <cell r="H2946">
            <v>32.875140000000002</v>
          </cell>
          <cell r="I2946">
            <v>-117.22977</v>
          </cell>
          <cell r="J2946" t="str">
            <v>B-B</v>
          </cell>
          <cell r="K2946" t="str">
            <v>B</v>
          </cell>
          <cell r="L2946">
            <v>0</v>
          </cell>
          <cell r="M2946">
            <v>0</v>
          </cell>
          <cell r="N2946">
            <v>0</v>
          </cell>
          <cell r="O2946">
            <v>0</v>
          </cell>
          <cell r="P2946">
            <v>0</v>
          </cell>
          <cell r="Q2946">
            <v>0</v>
          </cell>
          <cell r="R2946">
            <v>0</v>
          </cell>
          <cell r="S2946" t="str">
            <v>C</v>
          </cell>
        </row>
        <row r="2947">
          <cell r="E2947">
            <v>3084</v>
          </cell>
          <cell r="F2947" t="str">
            <v>Strawberry Peak</v>
          </cell>
          <cell r="G2947" t="str">
            <v>sbpx</v>
          </cell>
          <cell r="H2947">
            <v>34.231999999999999</v>
          </cell>
          <cell r="I2947">
            <v>-117.235</v>
          </cell>
          <cell r="J2947" t="str">
            <v>---</v>
          </cell>
          <cell r="K2947" t="str">
            <v>-</v>
          </cell>
          <cell r="L2947">
            <v>0</v>
          </cell>
          <cell r="M2947">
            <v>0</v>
          </cell>
          <cell r="N2947">
            <v>0</v>
          </cell>
          <cell r="O2947">
            <v>0</v>
          </cell>
          <cell r="P2947">
            <v>0</v>
          </cell>
          <cell r="Q2947">
            <v>0</v>
          </cell>
          <cell r="R2947">
            <v>0</v>
          </cell>
          <cell r="S2947" t="str">
            <v>C</v>
          </cell>
        </row>
        <row r="2948">
          <cell r="E2948">
            <v>3085</v>
          </cell>
          <cell r="F2948" t="str">
            <v>Saddleback</v>
          </cell>
          <cell r="G2948" t="str">
            <v>sdd</v>
          </cell>
          <cell r="H2948">
            <v>33.552999999999997</v>
          </cell>
          <cell r="I2948">
            <v>-117.66200000000001</v>
          </cell>
          <cell r="J2948" t="str">
            <v>---</v>
          </cell>
          <cell r="K2948" t="str">
            <v>-</v>
          </cell>
          <cell r="L2948">
            <v>0</v>
          </cell>
          <cell r="M2948">
            <v>0</v>
          </cell>
          <cell r="N2948">
            <v>0</v>
          </cell>
          <cell r="O2948">
            <v>0</v>
          </cell>
          <cell r="P2948">
            <v>0</v>
          </cell>
          <cell r="Q2948">
            <v>0</v>
          </cell>
          <cell r="R2948">
            <v>0</v>
          </cell>
          <cell r="S2948" t="str">
            <v>C</v>
          </cell>
        </row>
        <row r="2949">
          <cell r="E2949">
            <v>3086</v>
          </cell>
          <cell r="F2949" t="str">
            <v>San Diego Road Dept</v>
          </cell>
          <cell r="G2949" t="str">
            <v>sdr</v>
          </cell>
          <cell r="H2949">
            <v>32.735999999999997</v>
          </cell>
          <cell r="I2949">
            <v>-116.94199999999999</v>
          </cell>
          <cell r="J2949" t="str">
            <v>---</v>
          </cell>
          <cell r="K2949" t="str">
            <v>-</v>
          </cell>
          <cell r="L2949">
            <v>0</v>
          </cell>
          <cell r="M2949">
            <v>0</v>
          </cell>
          <cell r="N2949">
            <v>0</v>
          </cell>
          <cell r="O2949">
            <v>0</v>
          </cell>
          <cell r="P2949">
            <v>0</v>
          </cell>
          <cell r="Q2949">
            <v>0</v>
          </cell>
          <cell r="R2949">
            <v>0</v>
          </cell>
          <cell r="S2949" t="str">
            <v>C</v>
          </cell>
        </row>
        <row r="2950">
          <cell r="E2950">
            <v>3087</v>
          </cell>
          <cell r="F2950" t="str">
            <v>Salton Beach</v>
          </cell>
          <cell r="G2950" t="str">
            <v>slb</v>
          </cell>
          <cell r="H2950">
            <v>33.484999999999999</v>
          </cell>
          <cell r="I2950">
            <v>-115.866</v>
          </cell>
          <cell r="J2950" t="str">
            <v>---</v>
          </cell>
          <cell r="K2950" t="str">
            <v>-</v>
          </cell>
          <cell r="L2950">
            <v>0</v>
          </cell>
          <cell r="M2950">
            <v>0</v>
          </cell>
          <cell r="N2950">
            <v>0</v>
          </cell>
          <cell r="O2950">
            <v>0</v>
          </cell>
          <cell r="P2950">
            <v>0</v>
          </cell>
          <cell r="Q2950">
            <v>0</v>
          </cell>
          <cell r="R2950">
            <v>0</v>
          </cell>
          <cell r="S2950" t="str">
            <v>C</v>
          </cell>
        </row>
        <row r="2951">
          <cell r="E2951">
            <v>3088</v>
          </cell>
          <cell r="F2951" t="str">
            <v>Banning, Hwy 243, San Jacinto</v>
          </cell>
          <cell r="G2951" t="str">
            <v>slr</v>
          </cell>
          <cell r="H2951">
            <v>33.834000000000003</v>
          </cell>
          <cell r="I2951">
            <v>-116.797</v>
          </cell>
          <cell r="J2951" t="str">
            <v>---</v>
          </cell>
          <cell r="K2951" t="str">
            <v>-</v>
          </cell>
          <cell r="L2951">
            <v>0</v>
          </cell>
          <cell r="M2951">
            <v>0</v>
          </cell>
          <cell r="N2951">
            <v>0</v>
          </cell>
          <cell r="O2951">
            <v>0</v>
          </cell>
          <cell r="P2951">
            <v>0</v>
          </cell>
          <cell r="Q2951">
            <v>0</v>
          </cell>
          <cell r="R2951">
            <v>0</v>
          </cell>
          <cell r="S2951" t="str">
            <v>C</v>
          </cell>
        </row>
        <row r="2952">
          <cell r="E2952">
            <v>3089</v>
          </cell>
          <cell r="F2952" t="str">
            <v>Snow Peak</v>
          </cell>
          <cell r="G2952" t="str">
            <v>sno</v>
          </cell>
          <cell r="H2952">
            <v>34.034999999999997</v>
          </cell>
          <cell r="I2952">
            <v>-116.80800000000001</v>
          </cell>
          <cell r="J2952" t="str">
            <v>---</v>
          </cell>
          <cell r="K2952" t="str">
            <v>-</v>
          </cell>
          <cell r="L2952">
            <v>0</v>
          </cell>
          <cell r="M2952">
            <v>0</v>
          </cell>
          <cell r="N2952">
            <v>0</v>
          </cell>
          <cell r="O2952">
            <v>0</v>
          </cell>
          <cell r="P2952">
            <v>0</v>
          </cell>
          <cell r="Q2952">
            <v>0</v>
          </cell>
          <cell r="R2952">
            <v>0</v>
          </cell>
          <cell r="S2952" t="str">
            <v>C</v>
          </cell>
        </row>
        <row r="2953">
          <cell r="E2953">
            <v>3090</v>
          </cell>
          <cell r="F2953" t="str">
            <v>Serrano</v>
          </cell>
          <cell r="G2953" t="str">
            <v>srn</v>
          </cell>
          <cell r="H2953">
            <v>33.829000000000001</v>
          </cell>
          <cell r="I2953">
            <v>-117.789</v>
          </cell>
          <cell r="J2953" t="str">
            <v>---</v>
          </cell>
          <cell r="K2953" t="str">
            <v>-</v>
          </cell>
          <cell r="L2953">
            <v>0</v>
          </cell>
          <cell r="M2953">
            <v>0</v>
          </cell>
          <cell r="N2953">
            <v>0</v>
          </cell>
          <cell r="O2953">
            <v>0</v>
          </cell>
          <cell r="P2953">
            <v>0</v>
          </cell>
          <cell r="Q2953">
            <v>0</v>
          </cell>
          <cell r="R2953">
            <v>0</v>
          </cell>
          <cell r="S2953" t="str">
            <v>C</v>
          </cell>
        </row>
        <row r="2954">
          <cell r="E2954">
            <v>3091</v>
          </cell>
          <cell r="F2954" t="str">
            <v>Santiago</v>
          </cell>
          <cell r="G2954" t="str">
            <v>stg</v>
          </cell>
          <cell r="H2954">
            <v>33.664000000000001</v>
          </cell>
          <cell r="I2954">
            <v>-117.76900000000001</v>
          </cell>
          <cell r="J2954" t="str">
            <v>---</v>
          </cell>
          <cell r="K2954" t="str">
            <v>-</v>
          </cell>
          <cell r="L2954">
            <v>0</v>
          </cell>
          <cell r="M2954">
            <v>0</v>
          </cell>
          <cell r="N2954">
            <v>0</v>
          </cell>
          <cell r="O2954">
            <v>0</v>
          </cell>
          <cell r="P2954">
            <v>0</v>
          </cell>
          <cell r="Q2954">
            <v>0</v>
          </cell>
          <cell r="R2954">
            <v>0</v>
          </cell>
          <cell r="S2954" t="str">
            <v>D</v>
          </cell>
        </row>
        <row r="2955">
          <cell r="E2955">
            <v>3092</v>
          </cell>
          <cell r="F2955" t="str">
            <v>Mentone, Greenspot Rd.</v>
          </cell>
          <cell r="G2955" t="str">
            <v>svd</v>
          </cell>
          <cell r="H2955">
            <v>34.106000000000002</v>
          </cell>
          <cell r="I2955">
            <v>-117.098</v>
          </cell>
          <cell r="J2955" t="str">
            <v>---</v>
          </cell>
          <cell r="K2955" t="str">
            <v>-</v>
          </cell>
          <cell r="L2955">
            <v>0</v>
          </cell>
          <cell r="M2955">
            <v>0</v>
          </cell>
          <cell r="N2955">
            <v>0</v>
          </cell>
          <cell r="O2955">
            <v>0</v>
          </cell>
          <cell r="P2955">
            <v>0</v>
          </cell>
          <cell r="Q2955">
            <v>0</v>
          </cell>
          <cell r="R2955">
            <v>0</v>
          </cell>
          <cell r="S2955" t="str">
            <v>C</v>
          </cell>
        </row>
        <row r="2956">
          <cell r="E2956">
            <v>3093</v>
          </cell>
          <cell r="F2956" t="str">
            <v>Toro Canyon</v>
          </cell>
          <cell r="G2956" t="str">
            <v>tor</v>
          </cell>
          <cell r="H2956">
            <v>33.575000000000003</v>
          </cell>
          <cell r="I2956">
            <v>-116.226</v>
          </cell>
          <cell r="J2956" t="str">
            <v>---</v>
          </cell>
          <cell r="K2956" t="str">
            <v>-</v>
          </cell>
          <cell r="L2956">
            <v>0</v>
          </cell>
          <cell r="M2956">
            <v>0</v>
          </cell>
          <cell r="N2956">
            <v>0</v>
          </cell>
          <cell r="O2956">
            <v>0</v>
          </cell>
          <cell r="P2956">
            <v>0</v>
          </cell>
          <cell r="Q2956">
            <v>0</v>
          </cell>
          <cell r="R2956">
            <v>0</v>
          </cell>
          <cell r="S2956" t="str">
            <v>C</v>
          </cell>
        </row>
        <row r="2957">
          <cell r="E2957">
            <v>3094</v>
          </cell>
          <cell r="F2957" t="str">
            <v>San Bernardino -Vly College Obs</v>
          </cell>
          <cell r="G2957">
            <v>5438</v>
          </cell>
          <cell r="H2957">
            <v>34.0869</v>
          </cell>
          <cell r="I2957">
            <v>-117.31140000000001</v>
          </cell>
          <cell r="J2957" t="str">
            <v>B--</v>
          </cell>
          <cell r="K2957" t="str">
            <v>-</v>
          </cell>
          <cell r="L2957">
            <v>0</v>
          </cell>
          <cell r="M2957">
            <v>0</v>
          </cell>
          <cell r="N2957">
            <v>0</v>
          </cell>
          <cell r="O2957">
            <v>0</v>
          </cell>
          <cell r="P2957">
            <v>0</v>
          </cell>
          <cell r="Q2957">
            <v>0</v>
          </cell>
          <cell r="R2957">
            <v>0</v>
          </cell>
          <cell r="S2957" t="str">
            <v>D</v>
          </cell>
        </row>
        <row r="2958">
          <cell r="E2958">
            <v>3095</v>
          </cell>
          <cell r="F2958" t="str">
            <v>Thousand Palms - Vly Preserve</v>
          </cell>
          <cell r="G2958">
            <v>5443</v>
          </cell>
          <cell r="H2958">
            <v>33.844470000000001</v>
          </cell>
          <cell r="I2958">
            <v>-116.31079</v>
          </cell>
          <cell r="J2958" t="str">
            <v>---</v>
          </cell>
          <cell r="K2958" t="str">
            <v>-</v>
          </cell>
          <cell r="L2958">
            <v>0</v>
          </cell>
          <cell r="M2958">
            <v>0</v>
          </cell>
          <cell r="N2958">
            <v>0</v>
          </cell>
          <cell r="O2958">
            <v>0</v>
          </cell>
          <cell r="P2958">
            <v>0</v>
          </cell>
          <cell r="Q2958">
            <v>0</v>
          </cell>
          <cell r="R2958">
            <v>0</v>
          </cell>
          <cell r="S2958" t="str">
            <v>C</v>
          </cell>
        </row>
        <row r="2959">
          <cell r="E2959">
            <v>3096</v>
          </cell>
          <cell r="F2959" t="str">
            <v>West Wide Canyon</v>
          </cell>
          <cell r="G2959" t="str">
            <v>wwc</v>
          </cell>
          <cell r="H2959">
            <v>33.941000000000003</v>
          </cell>
          <cell r="I2959">
            <v>-116.40900000000001</v>
          </cell>
          <cell r="J2959" t="str">
            <v>---</v>
          </cell>
          <cell r="K2959" t="str">
            <v>-</v>
          </cell>
          <cell r="L2959">
            <v>0</v>
          </cell>
          <cell r="M2959">
            <v>0</v>
          </cell>
          <cell r="N2959">
            <v>0</v>
          </cell>
          <cell r="O2959">
            <v>0</v>
          </cell>
          <cell r="P2959">
            <v>0</v>
          </cell>
          <cell r="Q2959">
            <v>0</v>
          </cell>
          <cell r="R2959">
            <v>0</v>
          </cell>
          <cell r="S2959" t="str">
            <v>C</v>
          </cell>
        </row>
        <row r="2960">
          <cell r="E2960">
            <v>3097</v>
          </cell>
          <cell r="F2960" t="str">
            <v xml:space="preserve">Carson City - Fire Station #1 </v>
          </cell>
          <cell r="G2960" t="str">
            <v xml:space="preserve">  CF01 </v>
          </cell>
          <cell r="H2960">
            <v>39.159320000000001</v>
          </cell>
          <cell r="I2960">
            <v>-119.76465</v>
          </cell>
          <cell r="J2960" t="str">
            <v>--D</v>
          </cell>
          <cell r="K2960" t="str">
            <v>D</v>
          </cell>
          <cell r="L2960">
            <v>0</v>
          </cell>
          <cell r="M2960">
            <v>0</v>
          </cell>
          <cell r="N2960">
            <v>0</v>
          </cell>
          <cell r="O2960">
            <v>0</v>
          </cell>
          <cell r="P2960">
            <v>0</v>
          </cell>
          <cell r="Q2960">
            <v>0</v>
          </cell>
          <cell r="R2960">
            <v>0</v>
          </cell>
          <cell r="S2960" t="str">
            <v>D</v>
          </cell>
        </row>
        <row r="2961">
          <cell r="E2961">
            <v>3098</v>
          </cell>
          <cell r="F2961" t="str">
            <v>Sparks - Fire Station #2</v>
          </cell>
          <cell r="G2961" t="str">
            <v xml:space="preserve">  SF02 </v>
          </cell>
          <cell r="H2961">
            <v>39.555729999999997</v>
          </cell>
          <cell r="I2961">
            <v>-119.73335</v>
          </cell>
          <cell r="J2961" t="str">
            <v>---</v>
          </cell>
          <cell r="K2961" t="str">
            <v>-</v>
          </cell>
          <cell r="L2961">
            <v>0</v>
          </cell>
          <cell r="M2961">
            <v>0</v>
          </cell>
          <cell r="N2961">
            <v>0</v>
          </cell>
          <cell r="O2961">
            <v>0</v>
          </cell>
          <cell r="P2961">
            <v>0</v>
          </cell>
          <cell r="Q2961">
            <v>0</v>
          </cell>
          <cell r="R2961">
            <v>0</v>
          </cell>
          <cell r="S2961" t="str">
            <v>D</v>
          </cell>
        </row>
        <row r="2962">
          <cell r="E2962">
            <v>3099</v>
          </cell>
          <cell r="F2962" t="str">
            <v>Reno - Fire Station #7</v>
          </cell>
          <cell r="G2962" t="str">
            <v xml:space="preserve">  RF07 </v>
          </cell>
          <cell r="H2962">
            <v>39.482729999999997</v>
          </cell>
          <cell r="I2962">
            <v>-119.83414999999999</v>
          </cell>
          <cell r="J2962" t="str">
            <v>---</v>
          </cell>
          <cell r="K2962" t="str">
            <v>-</v>
          </cell>
          <cell r="L2962">
            <v>0</v>
          </cell>
          <cell r="M2962">
            <v>0</v>
          </cell>
          <cell r="N2962">
            <v>0</v>
          </cell>
          <cell r="O2962">
            <v>0</v>
          </cell>
          <cell r="P2962">
            <v>0</v>
          </cell>
          <cell r="Q2962">
            <v>0</v>
          </cell>
          <cell r="R2962">
            <v>0</v>
          </cell>
          <cell r="S2962" t="str">
            <v>C</v>
          </cell>
        </row>
        <row r="2963">
          <cell r="E2963">
            <v>3100</v>
          </cell>
          <cell r="F2963" t="str">
            <v>Reno - Fire Station #10</v>
          </cell>
          <cell r="G2963" t="str">
            <v xml:space="preserve">  RF10 </v>
          </cell>
          <cell r="H2963">
            <v>39.57358</v>
          </cell>
          <cell r="I2963">
            <v>-119.82782</v>
          </cell>
          <cell r="J2963" t="str">
            <v>---</v>
          </cell>
          <cell r="K2963" t="str">
            <v>-</v>
          </cell>
          <cell r="L2963">
            <v>0</v>
          </cell>
          <cell r="M2963">
            <v>0</v>
          </cell>
          <cell r="N2963">
            <v>0</v>
          </cell>
          <cell r="O2963">
            <v>0</v>
          </cell>
          <cell r="P2963">
            <v>0</v>
          </cell>
          <cell r="Q2963">
            <v>0</v>
          </cell>
          <cell r="R2963">
            <v>0</v>
          </cell>
          <cell r="S2963" t="str">
            <v>C</v>
          </cell>
        </row>
        <row r="2964">
          <cell r="E2964">
            <v>3101</v>
          </cell>
          <cell r="F2964" t="str">
            <v>Reno - Fire Station #11</v>
          </cell>
          <cell r="G2964" t="str">
            <v xml:space="preserve">  RF11 </v>
          </cell>
          <cell r="H2964">
            <v>39.518819999999998</v>
          </cell>
          <cell r="I2964">
            <v>-119.90103000000001</v>
          </cell>
          <cell r="J2964" t="str">
            <v>---</v>
          </cell>
          <cell r="K2964" t="str">
            <v>-</v>
          </cell>
          <cell r="L2964">
            <v>0</v>
          </cell>
          <cell r="M2964">
            <v>0</v>
          </cell>
          <cell r="N2964">
            <v>0</v>
          </cell>
          <cell r="O2964">
            <v>0</v>
          </cell>
          <cell r="P2964">
            <v>0</v>
          </cell>
          <cell r="Q2964">
            <v>0</v>
          </cell>
          <cell r="R2964">
            <v>0</v>
          </cell>
          <cell r="S2964" t="str">
            <v>C</v>
          </cell>
        </row>
        <row r="2965">
          <cell r="E2965">
            <v>3102</v>
          </cell>
          <cell r="F2965" t="str">
            <v>Olinda - Carbon Canyon Rd</v>
          </cell>
          <cell r="G2965">
            <v>13882</v>
          </cell>
          <cell r="H2965">
            <v>33.927</v>
          </cell>
          <cell r="I2965">
            <v>-117.803</v>
          </cell>
          <cell r="J2965" t="str">
            <v>IQD</v>
          </cell>
          <cell r="K2965" t="str">
            <v>D</v>
          </cell>
          <cell r="L2965">
            <v>0</v>
          </cell>
          <cell r="M2965" t="str">
            <v>-MD</v>
          </cell>
          <cell r="N2965" t="str">
            <v>C</v>
          </cell>
          <cell r="O2965" t="str">
            <v>D</v>
          </cell>
          <cell r="P2965" t="str">
            <v>S</v>
          </cell>
          <cell r="Q2965" t="str">
            <v>-</v>
          </cell>
          <cell r="R2965">
            <v>0</v>
          </cell>
          <cell r="S2965" t="str">
            <v>C</v>
          </cell>
        </row>
        <row r="2966">
          <cell r="E2966">
            <v>3103</v>
          </cell>
          <cell r="F2966" t="str">
            <v>Norco - 1st &amp; Hamner</v>
          </cell>
          <cell r="G2966">
            <v>13918</v>
          </cell>
          <cell r="H2966">
            <v>33.904000000000003</v>
          </cell>
          <cell r="I2966">
            <v>-117.56100000000001</v>
          </cell>
          <cell r="J2966" t="str">
            <v>IQD</v>
          </cell>
          <cell r="K2966" t="str">
            <v>D</v>
          </cell>
          <cell r="L2966">
            <v>0</v>
          </cell>
          <cell r="M2966" t="str">
            <v>-QD</v>
          </cell>
          <cell r="N2966" t="str">
            <v>B</v>
          </cell>
          <cell r="O2966" t="str">
            <v>D</v>
          </cell>
          <cell r="P2966" t="str">
            <v>S</v>
          </cell>
          <cell r="Q2966" t="str">
            <v>-</v>
          </cell>
          <cell r="R2966">
            <v>0</v>
          </cell>
          <cell r="S2966" t="str">
            <v>D</v>
          </cell>
        </row>
        <row r="2967">
          <cell r="E2967">
            <v>3104</v>
          </cell>
          <cell r="F2967" t="str">
            <v>Santa Fe Springs - Carmenita</v>
          </cell>
          <cell r="G2967">
            <v>14026</v>
          </cell>
          <cell r="H2967">
            <v>33.889000000000003</v>
          </cell>
          <cell r="I2967">
            <v>-118.047</v>
          </cell>
          <cell r="J2967" t="str">
            <v>IHD</v>
          </cell>
          <cell r="K2967" t="str">
            <v>D</v>
          </cell>
          <cell r="L2967">
            <v>0</v>
          </cell>
          <cell r="M2967" t="str">
            <v>-HD</v>
          </cell>
          <cell r="N2967" t="str">
            <v>A</v>
          </cell>
          <cell r="O2967" t="str">
            <v>D</v>
          </cell>
          <cell r="P2967" t="str">
            <v>D</v>
          </cell>
          <cell r="Q2967" t="str">
            <v>-</v>
          </cell>
          <cell r="R2967">
            <v>0</v>
          </cell>
          <cell r="S2967" t="str">
            <v>D</v>
          </cell>
        </row>
        <row r="2968">
          <cell r="E2968">
            <v>3105</v>
          </cell>
          <cell r="F2968" t="str">
            <v>Santa Fe Springs - Dice &amp; Slauson</v>
          </cell>
          <cell r="G2968">
            <v>14028</v>
          </cell>
          <cell r="H2968">
            <v>33.962000000000003</v>
          </cell>
          <cell r="I2968">
            <v>-118.065</v>
          </cell>
          <cell r="J2968" t="str">
            <v>IHD</v>
          </cell>
          <cell r="K2968" t="str">
            <v>D</v>
          </cell>
          <cell r="L2968">
            <v>0</v>
          </cell>
          <cell r="M2968" t="str">
            <v>-HD</v>
          </cell>
          <cell r="N2968" t="str">
            <v>A</v>
          </cell>
          <cell r="O2968" t="str">
            <v>D</v>
          </cell>
          <cell r="P2968" t="str">
            <v>D</v>
          </cell>
          <cell r="Q2968" t="str">
            <v>-</v>
          </cell>
          <cell r="R2968">
            <v>0</v>
          </cell>
          <cell r="S2968" t="str">
            <v>D</v>
          </cell>
        </row>
        <row r="2969">
          <cell r="E2969">
            <v>3106</v>
          </cell>
          <cell r="F2969" t="str">
            <v>Montebello - Date &amp; Greenwood</v>
          </cell>
          <cell r="G2969">
            <v>14041</v>
          </cell>
          <cell r="H2969">
            <v>33.991</v>
          </cell>
          <cell r="I2969">
            <v>-118.121</v>
          </cell>
          <cell r="J2969" t="str">
            <v>IQD</v>
          </cell>
          <cell r="K2969" t="str">
            <v>D</v>
          </cell>
          <cell r="L2969">
            <v>0</v>
          </cell>
          <cell r="M2969" t="str">
            <v>-QD</v>
          </cell>
          <cell r="N2969" t="str">
            <v>B</v>
          </cell>
          <cell r="O2969" t="str">
            <v>D</v>
          </cell>
          <cell r="P2969" t="str">
            <v>D</v>
          </cell>
          <cell r="Q2969" t="str">
            <v>-</v>
          </cell>
          <cell r="R2969">
            <v>0</v>
          </cell>
          <cell r="S2969" t="str">
            <v>D</v>
          </cell>
        </row>
        <row r="2970">
          <cell r="E2970">
            <v>3107</v>
          </cell>
          <cell r="F2970" t="str">
            <v>Compton - Long Beach &amp; Palmer</v>
          </cell>
          <cell r="G2970">
            <v>14058</v>
          </cell>
          <cell r="H2970">
            <v>33.898000000000003</v>
          </cell>
          <cell r="I2970">
            <v>-118.209</v>
          </cell>
          <cell r="J2970" t="str">
            <v>BHD</v>
          </cell>
          <cell r="K2970" t="str">
            <v>D</v>
          </cell>
          <cell r="L2970">
            <v>0</v>
          </cell>
          <cell r="M2970" t="str">
            <v>-HD</v>
          </cell>
          <cell r="N2970" t="str">
            <v>A</v>
          </cell>
          <cell r="O2970" t="str">
            <v>D</v>
          </cell>
          <cell r="P2970" t="str">
            <v>D</v>
          </cell>
          <cell r="Q2970" t="str">
            <v>-</v>
          </cell>
          <cell r="R2970">
            <v>0</v>
          </cell>
          <cell r="S2970" t="str">
            <v>D</v>
          </cell>
        </row>
        <row r="2971">
          <cell r="E2971">
            <v>3108</v>
          </cell>
          <cell r="F2971" t="str">
            <v>Vernon - I710 &amp; Bandini</v>
          </cell>
          <cell r="G2971">
            <v>14060</v>
          </cell>
          <cell r="H2971">
            <v>33.999000000000002</v>
          </cell>
          <cell r="I2971">
            <v>-118.178</v>
          </cell>
          <cell r="J2971" t="str">
            <v>AHD</v>
          </cell>
          <cell r="K2971" t="str">
            <v>D</v>
          </cell>
          <cell r="L2971">
            <v>0</v>
          </cell>
          <cell r="M2971" t="str">
            <v>-HD</v>
          </cell>
          <cell r="N2971" t="str">
            <v>A</v>
          </cell>
          <cell r="O2971" t="str">
            <v>D</v>
          </cell>
          <cell r="P2971" t="str">
            <v>D</v>
          </cell>
          <cell r="Q2971" t="str">
            <v>-</v>
          </cell>
          <cell r="R2971">
            <v>0</v>
          </cell>
          <cell r="S2971" t="str">
            <v>D</v>
          </cell>
        </row>
        <row r="2972">
          <cell r="E2972">
            <v>3109</v>
          </cell>
          <cell r="F2972" t="str">
            <v>Hawaiian Gardens - 212th &amp; Norwalk Blvd</v>
          </cell>
          <cell r="G2972">
            <v>14400</v>
          </cell>
          <cell r="H2972">
            <v>33.837000000000003</v>
          </cell>
          <cell r="I2972">
            <v>-118.072</v>
          </cell>
          <cell r="J2972" t="str">
            <v>AHD</v>
          </cell>
          <cell r="K2972" t="str">
            <v>D</v>
          </cell>
          <cell r="L2972">
            <v>0</v>
          </cell>
          <cell r="M2972" t="str">
            <v>-HD</v>
          </cell>
          <cell r="N2972" t="str">
            <v>A</v>
          </cell>
          <cell r="O2972" t="str">
            <v>D</v>
          </cell>
          <cell r="P2972" t="str">
            <v>D</v>
          </cell>
          <cell r="Q2972" t="str">
            <v>-</v>
          </cell>
          <cell r="R2972">
            <v>0</v>
          </cell>
          <cell r="S2972" t="str">
            <v>D</v>
          </cell>
        </row>
        <row r="2973">
          <cell r="E2973">
            <v>3110</v>
          </cell>
          <cell r="F2973" t="str">
            <v>Los Angeles - 103rd &amp; Compton</v>
          </cell>
          <cell r="G2973">
            <v>14823</v>
          </cell>
          <cell r="H2973">
            <v>33.944000000000003</v>
          </cell>
          <cell r="I2973">
            <v>-118.246</v>
          </cell>
          <cell r="J2973" t="str">
            <v>IHD</v>
          </cell>
          <cell r="K2973" t="str">
            <v>D</v>
          </cell>
          <cell r="L2973">
            <v>0</v>
          </cell>
          <cell r="M2973" t="str">
            <v>-HD</v>
          </cell>
          <cell r="N2973" t="str">
            <v>A</v>
          </cell>
          <cell r="O2973" t="str">
            <v>D</v>
          </cell>
          <cell r="P2973" t="str">
            <v>D</v>
          </cell>
          <cell r="Q2973" t="str">
            <v>-</v>
          </cell>
          <cell r="R2973">
            <v>0</v>
          </cell>
          <cell r="S2973" t="str">
            <v>D</v>
          </cell>
        </row>
        <row r="2974">
          <cell r="E2974">
            <v>3111</v>
          </cell>
          <cell r="F2974" t="str">
            <v>Lakewood - Del Amo &amp; Palo Verde</v>
          </cell>
          <cell r="G2974">
            <v>14830</v>
          </cell>
          <cell r="H2974">
            <v>33.845999999999997</v>
          </cell>
          <cell r="I2974">
            <v>-118.107</v>
          </cell>
          <cell r="J2974" t="str">
            <v>IHD</v>
          </cell>
          <cell r="K2974" t="str">
            <v>D</v>
          </cell>
          <cell r="L2974">
            <v>0</v>
          </cell>
          <cell r="M2974" t="str">
            <v>-HD</v>
          </cell>
          <cell r="N2974" t="str">
            <v>A</v>
          </cell>
          <cell r="O2974" t="str">
            <v>D</v>
          </cell>
          <cell r="P2974" t="str">
            <v>D</v>
          </cell>
          <cell r="Q2974" t="str">
            <v>-</v>
          </cell>
          <cell r="R2974">
            <v>0</v>
          </cell>
          <cell r="S2974" t="str">
            <v>D</v>
          </cell>
        </row>
        <row r="2975">
          <cell r="E2975">
            <v>3112</v>
          </cell>
          <cell r="F2975" t="str">
            <v>Bell Gardens - Garfield &amp; Florence</v>
          </cell>
          <cell r="G2975">
            <v>14844</v>
          </cell>
          <cell r="H2975">
            <v>33.969000000000001</v>
          </cell>
          <cell r="I2975">
            <v>-118.149</v>
          </cell>
          <cell r="J2975" t="str">
            <v>IHD</v>
          </cell>
          <cell r="K2975" t="str">
            <v>D</v>
          </cell>
          <cell r="L2975">
            <v>0</v>
          </cell>
          <cell r="M2975" t="str">
            <v>-HD</v>
          </cell>
          <cell r="N2975" t="str">
            <v>A</v>
          </cell>
          <cell r="O2975" t="str">
            <v>D</v>
          </cell>
          <cell r="P2975" t="str">
            <v>D</v>
          </cell>
          <cell r="Q2975" t="str">
            <v>-</v>
          </cell>
          <cell r="R2975">
            <v>0</v>
          </cell>
          <cell r="S2975" t="str">
            <v>D</v>
          </cell>
        </row>
        <row r="2976">
          <cell r="E2976">
            <v>3113</v>
          </cell>
          <cell r="F2976" t="str">
            <v>Long Beach - Los Coyotes &amp; Palo Verde</v>
          </cell>
          <cell r="G2976">
            <v>14869</v>
          </cell>
          <cell r="H2976">
            <v>33.817999999999998</v>
          </cell>
          <cell r="I2976">
            <v>-118.108</v>
          </cell>
          <cell r="J2976" t="str">
            <v>IHD</v>
          </cell>
          <cell r="K2976" t="str">
            <v>D</v>
          </cell>
          <cell r="L2976">
            <v>0</v>
          </cell>
          <cell r="M2976" t="str">
            <v>-HD</v>
          </cell>
          <cell r="N2976" t="str">
            <v>A</v>
          </cell>
          <cell r="O2976" t="str">
            <v>D</v>
          </cell>
          <cell r="P2976" t="str">
            <v>D</v>
          </cell>
          <cell r="Q2976" t="str">
            <v>-</v>
          </cell>
          <cell r="R2976">
            <v>0</v>
          </cell>
          <cell r="S2976" t="str">
            <v>D</v>
          </cell>
        </row>
        <row r="2977">
          <cell r="E2977">
            <v>3114</v>
          </cell>
          <cell r="F2977" t="str">
            <v>Long Beach - Los Coyotes &amp; Stearns</v>
          </cell>
          <cell r="G2977">
            <v>14870</v>
          </cell>
          <cell r="H2977">
            <v>33.798000000000002</v>
          </cell>
          <cell r="I2977">
            <v>-118.137</v>
          </cell>
          <cell r="J2977" t="str">
            <v>IQD</v>
          </cell>
          <cell r="K2977" t="str">
            <v>D</v>
          </cell>
          <cell r="L2977">
            <v>0</v>
          </cell>
          <cell r="M2977" t="str">
            <v>-QD</v>
          </cell>
          <cell r="N2977" t="str">
            <v>B</v>
          </cell>
          <cell r="O2977" t="str">
            <v>D</v>
          </cell>
          <cell r="P2977" t="str">
            <v>D</v>
          </cell>
          <cell r="Q2977" t="str">
            <v>-</v>
          </cell>
          <cell r="R2977">
            <v>0</v>
          </cell>
          <cell r="S2977" t="str">
            <v>D</v>
          </cell>
        </row>
        <row r="2978">
          <cell r="E2978">
            <v>3115</v>
          </cell>
          <cell r="F2978" t="str">
            <v>La Verne - Wheeler &amp; Ruggles</v>
          </cell>
          <cell r="G2978">
            <v>23049</v>
          </cell>
          <cell r="H2978">
            <v>34.125</v>
          </cell>
          <cell r="I2978">
            <v>-117.777</v>
          </cell>
          <cell r="J2978" t="str">
            <v>AHB</v>
          </cell>
          <cell r="K2978" t="str">
            <v>B</v>
          </cell>
          <cell r="L2978">
            <v>0</v>
          </cell>
          <cell r="M2978" t="str">
            <v>-HB</v>
          </cell>
          <cell r="N2978" t="str">
            <v>A</v>
          </cell>
          <cell r="O2978" t="str">
            <v>C</v>
          </cell>
          <cell r="P2978" t="str">
            <v>S</v>
          </cell>
          <cell r="Q2978" t="str">
            <v>-</v>
          </cell>
          <cell r="R2978">
            <v>0</v>
          </cell>
          <cell r="S2978" t="str">
            <v>C</v>
          </cell>
        </row>
        <row r="2979">
          <cell r="E2979">
            <v>3116</v>
          </cell>
          <cell r="F2979" t="str">
            <v>West Covina - Cortez &amp; Citrus</v>
          </cell>
          <cell r="G2979">
            <v>23056</v>
          </cell>
          <cell r="H2979">
            <v>34.064999999999998</v>
          </cell>
          <cell r="I2979">
            <v>-117.893</v>
          </cell>
          <cell r="J2979" t="str">
            <v>AQD</v>
          </cell>
          <cell r="K2979" t="str">
            <v>D</v>
          </cell>
          <cell r="L2979">
            <v>0</v>
          </cell>
          <cell r="M2979" t="str">
            <v>-QD</v>
          </cell>
          <cell r="N2979" t="str">
            <v>B</v>
          </cell>
          <cell r="O2979" t="str">
            <v>D</v>
          </cell>
          <cell r="P2979" t="str">
            <v>S</v>
          </cell>
          <cell r="Q2979" t="str">
            <v>-</v>
          </cell>
          <cell r="R2979">
            <v>0</v>
          </cell>
          <cell r="S2979" t="str">
            <v>C</v>
          </cell>
        </row>
        <row r="2980">
          <cell r="E2980">
            <v>3117</v>
          </cell>
          <cell r="F2980" t="str">
            <v>Phelan - Sheep Creek &amp; Phelan Rd</v>
          </cell>
          <cell r="G2980">
            <v>23073</v>
          </cell>
          <cell r="H2980">
            <v>34.421999999999997</v>
          </cell>
          <cell r="I2980">
            <v>-117.572</v>
          </cell>
          <cell r="J2980" t="str">
            <v>AQC</v>
          </cell>
          <cell r="K2980" t="str">
            <v>C</v>
          </cell>
          <cell r="L2980">
            <v>0</v>
          </cell>
          <cell r="M2980" t="str">
            <v>-QC</v>
          </cell>
          <cell r="N2980" t="str">
            <v>A</v>
          </cell>
          <cell r="O2980" t="str">
            <v>D</v>
          </cell>
          <cell r="P2980" t="str">
            <v>D</v>
          </cell>
          <cell r="Q2980" t="str">
            <v>-</v>
          </cell>
          <cell r="R2980">
            <v>0</v>
          </cell>
          <cell r="S2980" t="str">
            <v>C</v>
          </cell>
        </row>
        <row r="2981">
          <cell r="E2981">
            <v>3118</v>
          </cell>
          <cell r="F2981" t="str">
            <v>Upland - 13th &amp; Benson</v>
          </cell>
          <cell r="G2981">
            <v>23089</v>
          </cell>
          <cell r="H2981">
            <v>34.112000000000002</v>
          </cell>
          <cell r="I2981">
            <v>-117.681</v>
          </cell>
          <cell r="J2981" t="str">
            <v>AHD</v>
          </cell>
          <cell r="K2981" t="str">
            <v>D</v>
          </cell>
          <cell r="L2981">
            <v>0</v>
          </cell>
          <cell r="M2981" t="str">
            <v>-HD</v>
          </cell>
          <cell r="N2981" t="str">
            <v>C</v>
          </cell>
          <cell r="O2981" t="str">
            <v>D</v>
          </cell>
          <cell r="P2981" t="str">
            <v>D</v>
          </cell>
          <cell r="Q2981" t="str">
            <v>-</v>
          </cell>
          <cell r="R2981">
            <v>0</v>
          </cell>
          <cell r="S2981" t="str">
            <v>C</v>
          </cell>
        </row>
        <row r="2982">
          <cell r="E2982">
            <v>3119</v>
          </cell>
          <cell r="F2982" t="str">
            <v>Fontana - Citrus &amp; Baseline</v>
          </cell>
          <cell r="G2982">
            <v>23138</v>
          </cell>
          <cell r="H2982">
            <v>34.125</v>
          </cell>
          <cell r="I2982">
            <v>-117.45399999999999</v>
          </cell>
          <cell r="J2982" t="str">
            <v>AHD</v>
          </cell>
          <cell r="K2982" t="str">
            <v>D</v>
          </cell>
          <cell r="L2982">
            <v>0</v>
          </cell>
          <cell r="M2982" t="str">
            <v>-HD</v>
          </cell>
          <cell r="N2982" t="str">
            <v>A</v>
          </cell>
          <cell r="O2982" t="str">
            <v>D</v>
          </cell>
          <cell r="P2982" t="str">
            <v>D</v>
          </cell>
          <cell r="Q2982" t="str">
            <v>-</v>
          </cell>
          <cell r="R2982">
            <v>0</v>
          </cell>
          <cell r="S2982" t="str">
            <v>D</v>
          </cell>
        </row>
        <row r="2983">
          <cell r="E2983">
            <v>3120</v>
          </cell>
          <cell r="F2983" t="str">
            <v>West Covina - I10 &amp; Pacific Ave</v>
          </cell>
          <cell r="G2983">
            <v>23774</v>
          </cell>
          <cell r="H2983">
            <v>34.073</v>
          </cell>
          <cell r="I2983">
            <v>-117.938</v>
          </cell>
          <cell r="J2983" t="str">
            <v>IHD</v>
          </cell>
          <cell r="K2983" t="str">
            <v>D</v>
          </cell>
          <cell r="L2983">
            <v>0</v>
          </cell>
          <cell r="M2983" t="str">
            <v>-HD</v>
          </cell>
          <cell r="N2983" t="str">
            <v>A</v>
          </cell>
          <cell r="O2983" t="str">
            <v>D</v>
          </cell>
          <cell r="P2983" t="str">
            <v>D</v>
          </cell>
          <cell r="Q2983" t="str">
            <v>-</v>
          </cell>
          <cell r="R2983">
            <v>0</v>
          </cell>
          <cell r="S2983" t="str">
            <v>D</v>
          </cell>
        </row>
        <row r="2984">
          <cell r="E2984">
            <v>3121</v>
          </cell>
          <cell r="F2984" t="str">
            <v>Ontario - 4th &amp; Mountain</v>
          </cell>
          <cell r="G2984">
            <v>23895</v>
          </cell>
          <cell r="H2984">
            <v>34.076000000000001</v>
          </cell>
          <cell r="I2984">
            <v>-117.67100000000001</v>
          </cell>
          <cell r="J2984" t="str">
            <v>IHD</v>
          </cell>
          <cell r="K2984" t="str">
            <v>D</v>
          </cell>
          <cell r="L2984">
            <v>0</v>
          </cell>
          <cell r="M2984" t="str">
            <v>-HD</v>
          </cell>
          <cell r="N2984" t="str">
            <v>A</v>
          </cell>
          <cell r="O2984" t="str">
            <v>D</v>
          </cell>
          <cell r="P2984" t="str">
            <v>D</v>
          </cell>
          <cell r="Q2984" t="str">
            <v>-</v>
          </cell>
          <cell r="R2984">
            <v>0</v>
          </cell>
          <cell r="S2984" t="str">
            <v>D</v>
          </cell>
        </row>
        <row r="2985">
          <cell r="E2985">
            <v>3122</v>
          </cell>
          <cell r="F2985" t="str">
            <v>Ontario - I10 &amp; 4th</v>
          </cell>
          <cell r="G2985">
            <v>23896</v>
          </cell>
          <cell r="H2985">
            <v>34.076999999999998</v>
          </cell>
          <cell r="I2985">
            <v>-117.621</v>
          </cell>
          <cell r="J2985" t="str">
            <v>IQC</v>
          </cell>
          <cell r="K2985" t="str">
            <v>C</v>
          </cell>
          <cell r="L2985">
            <v>0</v>
          </cell>
          <cell r="M2985" t="str">
            <v>-QC</v>
          </cell>
          <cell r="N2985" t="str">
            <v>A</v>
          </cell>
          <cell r="O2985" t="str">
            <v>D</v>
          </cell>
          <cell r="P2985" t="str">
            <v>D</v>
          </cell>
          <cell r="Q2985" t="str">
            <v>-</v>
          </cell>
          <cell r="R2985">
            <v>0</v>
          </cell>
          <cell r="S2985" t="str">
            <v>D</v>
          </cell>
        </row>
        <row r="2986">
          <cell r="E2986">
            <v>3123</v>
          </cell>
          <cell r="F2986" t="str">
            <v>Fontana - Arrow &amp; Sierra</v>
          </cell>
          <cell r="G2986">
            <v>23912</v>
          </cell>
          <cell r="H2986">
            <v>34.1</v>
          </cell>
          <cell r="I2986">
            <v>-117.434</v>
          </cell>
          <cell r="J2986" t="str">
            <v>IHD</v>
          </cell>
          <cell r="K2986" t="str">
            <v>D</v>
          </cell>
          <cell r="L2986">
            <v>0</v>
          </cell>
          <cell r="M2986" t="str">
            <v>-HD</v>
          </cell>
          <cell r="N2986" t="str">
            <v>A</v>
          </cell>
          <cell r="O2986" t="str">
            <v>D</v>
          </cell>
          <cell r="P2986" t="str">
            <v>D</v>
          </cell>
          <cell r="Q2986" t="str">
            <v>-</v>
          </cell>
          <cell r="R2986">
            <v>0</v>
          </cell>
          <cell r="S2986" t="str">
            <v>D</v>
          </cell>
        </row>
        <row r="2987">
          <cell r="E2987">
            <v>3124</v>
          </cell>
          <cell r="F2987" t="str">
            <v>Claremont - Hwy 30 &amp; Towne</v>
          </cell>
          <cell r="G2987">
            <v>23939</v>
          </cell>
          <cell r="H2987">
            <v>34.121000000000002</v>
          </cell>
          <cell r="I2987">
            <v>-117.738</v>
          </cell>
          <cell r="J2987" t="str">
            <v>IHD</v>
          </cell>
          <cell r="K2987" t="str">
            <v>D</v>
          </cell>
          <cell r="L2987">
            <v>0</v>
          </cell>
          <cell r="M2987" t="str">
            <v>-HD</v>
          </cell>
          <cell r="N2987" t="str">
            <v>C</v>
          </cell>
          <cell r="O2987" t="str">
            <v>D</v>
          </cell>
          <cell r="P2987" t="str">
            <v>S</v>
          </cell>
          <cell r="Q2987" t="str">
            <v>-</v>
          </cell>
          <cell r="R2987">
            <v>0</v>
          </cell>
          <cell r="S2987" t="str">
            <v>C</v>
          </cell>
        </row>
        <row r="2988">
          <cell r="E2988">
            <v>3125</v>
          </cell>
          <cell r="F2988" t="str">
            <v>Pomona - Garey &amp; Bonita</v>
          </cell>
          <cell r="G2988">
            <v>23940</v>
          </cell>
          <cell r="H2988">
            <v>34.095999999999997</v>
          </cell>
          <cell r="I2988">
            <v>-117.745</v>
          </cell>
          <cell r="J2988" t="str">
            <v>IHD</v>
          </cell>
          <cell r="K2988" t="str">
            <v>D</v>
          </cell>
          <cell r="L2988">
            <v>0</v>
          </cell>
          <cell r="M2988" t="str">
            <v>-HD</v>
          </cell>
          <cell r="N2988" t="str">
            <v>A</v>
          </cell>
          <cell r="O2988" t="str">
            <v>D</v>
          </cell>
          <cell r="P2988" t="str">
            <v>D</v>
          </cell>
          <cell r="Q2988" t="str">
            <v>-</v>
          </cell>
          <cell r="R2988">
            <v>0</v>
          </cell>
          <cell r="S2988" t="str">
            <v>D</v>
          </cell>
        </row>
        <row r="2989">
          <cell r="E2989">
            <v>3126</v>
          </cell>
          <cell r="F2989" t="str">
            <v>Los Angeles - Whittier &amp; Euclid</v>
          </cell>
          <cell r="G2989">
            <v>24040</v>
          </cell>
          <cell r="H2989">
            <v>34.030999999999999</v>
          </cell>
          <cell r="I2989">
            <v>-118.208</v>
          </cell>
          <cell r="J2989" t="str">
            <v>IQD</v>
          </cell>
          <cell r="K2989" t="str">
            <v>D</v>
          </cell>
          <cell r="L2989">
            <v>0</v>
          </cell>
          <cell r="M2989" t="str">
            <v>-QD</v>
          </cell>
          <cell r="N2989" t="str">
            <v>B</v>
          </cell>
          <cell r="O2989" t="str">
            <v>D</v>
          </cell>
          <cell r="P2989" t="str">
            <v>D</v>
          </cell>
          <cell r="Q2989" t="str">
            <v>-</v>
          </cell>
          <cell r="R2989">
            <v>0</v>
          </cell>
          <cell r="S2989" t="str">
            <v>D</v>
          </cell>
        </row>
        <row r="2990">
          <cell r="E2990">
            <v>3127</v>
          </cell>
          <cell r="F2990" t="str">
            <v>Vernon - 38th &amp; Santa Fe</v>
          </cell>
          <cell r="G2990">
            <v>24061</v>
          </cell>
          <cell r="H2990">
            <v>34.005000000000003</v>
          </cell>
          <cell r="I2990">
            <v>-118.23099999999999</v>
          </cell>
          <cell r="J2990" t="str">
            <v>AHD</v>
          </cell>
          <cell r="K2990" t="str">
            <v>D</v>
          </cell>
          <cell r="L2990">
            <v>0</v>
          </cell>
          <cell r="M2990" t="str">
            <v>-HD</v>
          </cell>
          <cell r="N2990" t="str">
            <v>A</v>
          </cell>
          <cell r="O2990" t="str">
            <v>D</v>
          </cell>
          <cell r="P2990" t="str">
            <v>D</v>
          </cell>
          <cell r="Q2990" t="str">
            <v>-</v>
          </cell>
          <cell r="R2990">
            <v>0</v>
          </cell>
          <cell r="S2990" t="str">
            <v>D</v>
          </cell>
        </row>
        <row r="2991">
          <cell r="E2991">
            <v>3128</v>
          </cell>
          <cell r="F2991" t="str">
            <v>Los Angeles - 7th &amp; San Julian</v>
          </cell>
          <cell r="G2991">
            <v>24977</v>
          </cell>
          <cell r="H2991">
            <v>34.040999999999997</v>
          </cell>
          <cell r="I2991">
            <v>-118.248</v>
          </cell>
          <cell r="J2991" t="str">
            <v>IHD</v>
          </cell>
          <cell r="K2991" t="str">
            <v>D</v>
          </cell>
          <cell r="L2991">
            <v>0</v>
          </cell>
          <cell r="M2991" t="str">
            <v>-HD</v>
          </cell>
          <cell r="N2991" t="str">
            <v>A</v>
          </cell>
          <cell r="O2991" t="str">
            <v>D</v>
          </cell>
          <cell r="P2991" t="str">
            <v>D</v>
          </cell>
          <cell r="Q2991" t="str">
            <v>-</v>
          </cell>
          <cell r="R2991">
            <v>0</v>
          </cell>
          <cell r="S2991" t="str">
            <v>D</v>
          </cell>
        </row>
        <row r="2992">
          <cell r="E2992">
            <v>3129</v>
          </cell>
          <cell r="F2992" t="str">
            <v>AIC003</v>
          </cell>
          <cell r="G2992" t="str">
            <v>AIC003</v>
          </cell>
          <cell r="H2992">
            <v>35.173200000000001</v>
          </cell>
          <cell r="I2992">
            <v>136.74039999999999</v>
          </cell>
          <cell r="J2992" t="str">
            <v>--E</v>
          </cell>
          <cell r="K2992" t="str">
            <v>E</v>
          </cell>
          <cell r="L2992">
            <v>0</v>
          </cell>
          <cell r="M2992">
            <v>0</v>
          </cell>
          <cell r="N2992">
            <v>0</v>
          </cell>
          <cell r="O2992">
            <v>0</v>
          </cell>
          <cell r="P2992">
            <v>0</v>
          </cell>
          <cell r="Q2992">
            <v>0</v>
          </cell>
          <cell r="R2992">
            <v>0</v>
          </cell>
          <cell r="S2992" t="str">
            <v>E</v>
          </cell>
        </row>
        <row r="2993">
          <cell r="E2993">
            <v>3130</v>
          </cell>
          <cell r="F2993" t="str">
            <v>AIC004</v>
          </cell>
          <cell r="G2993" t="str">
            <v>AIC004</v>
          </cell>
          <cell r="H2993">
            <v>35.063200000000002</v>
          </cell>
          <cell r="I2993">
            <v>136.97370000000001</v>
          </cell>
          <cell r="J2993" t="str">
            <v>--CD</v>
          </cell>
          <cell r="K2993" t="str">
            <v>CD</v>
          </cell>
          <cell r="L2993">
            <v>0</v>
          </cell>
          <cell r="M2993">
            <v>0</v>
          </cell>
          <cell r="N2993">
            <v>0</v>
          </cell>
          <cell r="O2993">
            <v>0</v>
          </cell>
          <cell r="P2993">
            <v>0</v>
          </cell>
          <cell r="Q2993">
            <v>0</v>
          </cell>
          <cell r="R2993">
            <v>0</v>
          </cell>
          <cell r="S2993" t="str">
            <v>D</v>
          </cell>
        </row>
        <row r="2994">
          <cell r="E2994">
            <v>3131</v>
          </cell>
          <cell r="F2994" t="str">
            <v>AIC011</v>
          </cell>
          <cell r="G2994" t="str">
            <v>AIC011</v>
          </cell>
          <cell r="H2994">
            <v>34.996499999999997</v>
          </cell>
          <cell r="I2994">
            <v>136.8639</v>
          </cell>
          <cell r="J2994" t="str">
            <v>--B</v>
          </cell>
          <cell r="K2994" t="str">
            <v>B</v>
          </cell>
          <cell r="L2994">
            <v>0</v>
          </cell>
          <cell r="M2994">
            <v>0</v>
          </cell>
          <cell r="N2994">
            <v>0</v>
          </cell>
          <cell r="O2994">
            <v>0</v>
          </cell>
          <cell r="P2994">
            <v>0</v>
          </cell>
          <cell r="Q2994">
            <v>0</v>
          </cell>
          <cell r="R2994">
            <v>0</v>
          </cell>
          <cell r="S2994" t="str">
            <v>D</v>
          </cell>
        </row>
        <row r="2995">
          <cell r="E2995">
            <v>3132</v>
          </cell>
          <cell r="F2995" t="str">
            <v>AIC012</v>
          </cell>
          <cell r="G2995" t="str">
            <v>AIC012</v>
          </cell>
          <cell r="H2995">
            <v>34.911900000000003</v>
          </cell>
          <cell r="I2995">
            <v>137.04470000000001</v>
          </cell>
          <cell r="J2995" t="str">
            <v>--CD</v>
          </cell>
          <cell r="K2995" t="str">
            <v>CD</v>
          </cell>
          <cell r="L2995">
            <v>0</v>
          </cell>
          <cell r="M2995">
            <v>0</v>
          </cell>
          <cell r="N2995">
            <v>0</v>
          </cell>
          <cell r="O2995">
            <v>0</v>
          </cell>
          <cell r="P2995">
            <v>0</v>
          </cell>
          <cell r="Q2995">
            <v>0</v>
          </cell>
          <cell r="R2995">
            <v>0</v>
          </cell>
          <cell r="S2995" t="str">
            <v>D</v>
          </cell>
        </row>
        <row r="2996">
          <cell r="E2996">
            <v>3133</v>
          </cell>
          <cell r="F2996" t="str">
            <v>AIC016</v>
          </cell>
          <cell r="G2996" t="str">
            <v>AIC016</v>
          </cell>
          <cell r="H2996">
            <v>34.778799999999997</v>
          </cell>
          <cell r="I2996">
            <v>136.90870000000001</v>
          </cell>
          <cell r="J2996" t="str">
            <v>--B</v>
          </cell>
          <cell r="K2996" t="str">
            <v>B</v>
          </cell>
          <cell r="L2996">
            <v>0</v>
          </cell>
          <cell r="M2996">
            <v>0</v>
          </cell>
          <cell r="N2996">
            <v>0</v>
          </cell>
          <cell r="O2996">
            <v>0</v>
          </cell>
          <cell r="P2996">
            <v>0</v>
          </cell>
          <cell r="Q2996">
            <v>0</v>
          </cell>
          <cell r="R2996">
            <v>0</v>
          </cell>
          <cell r="S2996" t="str">
            <v>D</v>
          </cell>
        </row>
        <row r="2997">
          <cell r="E2997">
            <v>3134</v>
          </cell>
          <cell r="F2997" t="str">
            <v>AICH04</v>
          </cell>
          <cell r="G2997">
            <v>-999</v>
          </cell>
          <cell r="H2997">
            <v>34.928600000000003</v>
          </cell>
          <cell r="I2997">
            <v>137.05969999999999</v>
          </cell>
          <cell r="J2997" t="str">
            <v>--CD</v>
          </cell>
          <cell r="K2997" t="str">
            <v>CD</v>
          </cell>
          <cell r="L2997">
            <v>0</v>
          </cell>
          <cell r="M2997">
            <v>0</v>
          </cell>
          <cell r="N2997">
            <v>0</v>
          </cell>
          <cell r="O2997">
            <v>0</v>
          </cell>
          <cell r="P2997">
            <v>0</v>
          </cell>
          <cell r="Q2997">
            <v>0</v>
          </cell>
          <cell r="R2997">
            <v>0</v>
          </cell>
          <cell r="S2997" t="str">
            <v>D</v>
          </cell>
        </row>
        <row r="2998">
          <cell r="E2998">
            <v>3135</v>
          </cell>
          <cell r="F2998" t="str">
            <v>AICH05</v>
          </cell>
          <cell r="G2998">
            <v>-999</v>
          </cell>
          <cell r="H2998">
            <v>34.885399999999997</v>
          </cell>
          <cell r="I2998">
            <v>136.8792</v>
          </cell>
          <cell r="J2998" t="str">
            <v>--CD</v>
          </cell>
          <cell r="K2998" t="str">
            <v>CD</v>
          </cell>
          <cell r="L2998">
            <v>0</v>
          </cell>
          <cell r="M2998">
            <v>0</v>
          </cell>
          <cell r="N2998">
            <v>0</v>
          </cell>
          <cell r="O2998">
            <v>0</v>
          </cell>
          <cell r="P2998">
            <v>0</v>
          </cell>
          <cell r="Q2998">
            <v>0</v>
          </cell>
          <cell r="R2998">
            <v>0</v>
          </cell>
          <cell r="S2998" t="str">
            <v>D</v>
          </cell>
        </row>
        <row r="2999">
          <cell r="E2999">
            <v>3136</v>
          </cell>
          <cell r="F2999" t="str">
            <v>AICH11</v>
          </cell>
          <cell r="G2999">
            <v>-999</v>
          </cell>
          <cell r="H2999">
            <v>35.302700000000002</v>
          </cell>
          <cell r="I2999">
            <v>137.06</v>
          </cell>
          <cell r="J2999" t="str">
            <v>--A</v>
          </cell>
          <cell r="K2999" t="str">
            <v>A</v>
          </cell>
          <cell r="L2999">
            <v>0</v>
          </cell>
          <cell r="M2999">
            <v>0</v>
          </cell>
          <cell r="N2999">
            <v>0</v>
          </cell>
          <cell r="O2999">
            <v>0</v>
          </cell>
          <cell r="P2999">
            <v>0</v>
          </cell>
          <cell r="Q2999">
            <v>0</v>
          </cell>
          <cell r="R2999">
            <v>0</v>
          </cell>
          <cell r="S2999" t="str">
            <v>C</v>
          </cell>
        </row>
        <row r="3000">
          <cell r="E3000">
            <v>3137</v>
          </cell>
          <cell r="F3000" t="str">
            <v>EHM001</v>
          </cell>
          <cell r="G3000" t="str">
            <v>EHM001</v>
          </cell>
          <cell r="H3000">
            <v>33.981000000000002</v>
          </cell>
          <cell r="I3000">
            <v>133.54900000000001</v>
          </cell>
          <cell r="J3000" t="str">
            <v>--CD</v>
          </cell>
          <cell r="K3000" t="str">
            <v>CD</v>
          </cell>
          <cell r="L3000">
            <v>0</v>
          </cell>
          <cell r="M3000">
            <v>0</v>
          </cell>
          <cell r="N3000">
            <v>0</v>
          </cell>
          <cell r="O3000">
            <v>0</v>
          </cell>
          <cell r="P3000">
            <v>0</v>
          </cell>
          <cell r="Q3000">
            <v>0</v>
          </cell>
          <cell r="R3000">
            <v>0</v>
          </cell>
          <cell r="S3000" t="str">
            <v>D</v>
          </cell>
        </row>
        <row r="3001">
          <cell r="E3001">
            <v>3138</v>
          </cell>
          <cell r="F3001" t="str">
            <v>EHM002</v>
          </cell>
          <cell r="G3001" t="str">
            <v>EHM002</v>
          </cell>
          <cell r="H3001">
            <v>33.921599999999998</v>
          </cell>
          <cell r="I3001">
            <v>133.3074</v>
          </cell>
          <cell r="J3001" t="str">
            <v>--A</v>
          </cell>
          <cell r="K3001" t="str">
            <v>A</v>
          </cell>
          <cell r="L3001">
            <v>0</v>
          </cell>
          <cell r="M3001">
            <v>0</v>
          </cell>
          <cell r="N3001">
            <v>0</v>
          </cell>
          <cell r="O3001">
            <v>0</v>
          </cell>
          <cell r="P3001">
            <v>0</v>
          </cell>
          <cell r="Q3001">
            <v>0</v>
          </cell>
          <cell r="R3001">
            <v>0</v>
          </cell>
          <cell r="S3001" t="str">
            <v>C</v>
          </cell>
        </row>
        <row r="3002">
          <cell r="E3002">
            <v>3139</v>
          </cell>
          <cell r="F3002" t="str">
            <v>EHM003</v>
          </cell>
          <cell r="G3002" t="str">
            <v>EHM003</v>
          </cell>
          <cell r="H3002">
            <v>33.926600000000001</v>
          </cell>
          <cell r="I3002">
            <v>133.08430000000001</v>
          </cell>
          <cell r="J3002" t="str">
            <v>---</v>
          </cell>
          <cell r="K3002" t="str">
            <v>-</v>
          </cell>
          <cell r="L3002">
            <v>0</v>
          </cell>
          <cell r="M3002">
            <v>0</v>
          </cell>
          <cell r="N3002">
            <v>0</v>
          </cell>
          <cell r="O3002">
            <v>0</v>
          </cell>
          <cell r="P3002">
            <v>0</v>
          </cell>
          <cell r="Q3002">
            <v>0</v>
          </cell>
          <cell r="R3002">
            <v>0</v>
          </cell>
          <cell r="S3002" t="str">
            <v>D</v>
          </cell>
        </row>
        <row r="3003">
          <cell r="E3003">
            <v>3140</v>
          </cell>
          <cell r="F3003" t="str">
            <v>EHM004</v>
          </cell>
          <cell r="G3003" t="str">
            <v>EHM004</v>
          </cell>
          <cell r="H3003">
            <v>34.062399999999997</v>
          </cell>
          <cell r="I3003">
            <v>132.9982</v>
          </cell>
          <cell r="J3003" t="str">
            <v>--CD</v>
          </cell>
          <cell r="K3003" t="str">
            <v>CD</v>
          </cell>
          <cell r="L3003">
            <v>0</v>
          </cell>
          <cell r="M3003">
            <v>0</v>
          </cell>
          <cell r="N3003">
            <v>0</v>
          </cell>
          <cell r="O3003">
            <v>0</v>
          </cell>
          <cell r="P3003">
            <v>0</v>
          </cell>
          <cell r="Q3003">
            <v>0</v>
          </cell>
          <cell r="R3003">
            <v>0</v>
          </cell>
          <cell r="S3003" t="str">
            <v>D</v>
          </cell>
        </row>
        <row r="3004">
          <cell r="E3004">
            <v>3141</v>
          </cell>
          <cell r="F3004" t="str">
            <v>EHM005</v>
          </cell>
          <cell r="G3004" t="str">
            <v>EHM005</v>
          </cell>
          <cell r="H3004">
            <v>33.797400000000003</v>
          </cell>
          <cell r="I3004">
            <v>132.91409999999999</v>
          </cell>
          <cell r="J3004" t="str">
            <v>---</v>
          </cell>
          <cell r="K3004" t="str">
            <v>-</v>
          </cell>
          <cell r="L3004">
            <v>0</v>
          </cell>
          <cell r="M3004">
            <v>0</v>
          </cell>
          <cell r="N3004">
            <v>0</v>
          </cell>
          <cell r="O3004">
            <v>0</v>
          </cell>
          <cell r="P3004">
            <v>0</v>
          </cell>
          <cell r="Q3004">
            <v>0</v>
          </cell>
          <cell r="R3004">
            <v>0</v>
          </cell>
          <cell r="S3004" t="str">
            <v>D</v>
          </cell>
        </row>
        <row r="3005">
          <cell r="E3005">
            <v>3142</v>
          </cell>
          <cell r="F3005" t="str">
            <v>EHM006</v>
          </cell>
          <cell r="G3005" t="str">
            <v>EHM006</v>
          </cell>
          <cell r="H3005">
            <v>33.640999999999998</v>
          </cell>
          <cell r="I3005">
            <v>133.00819999999999</v>
          </cell>
          <cell r="J3005" t="str">
            <v>--B</v>
          </cell>
          <cell r="K3005" t="str">
            <v>B</v>
          </cell>
          <cell r="L3005">
            <v>0</v>
          </cell>
          <cell r="M3005">
            <v>0</v>
          </cell>
          <cell r="N3005">
            <v>0</v>
          </cell>
          <cell r="O3005">
            <v>0</v>
          </cell>
          <cell r="P3005">
            <v>0</v>
          </cell>
          <cell r="Q3005">
            <v>0</v>
          </cell>
          <cell r="R3005">
            <v>0</v>
          </cell>
          <cell r="S3005" t="str">
            <v>C</v>
          </cell>
        </row>
        <row r="3006">
          <cell r="E3006">
            <v>3143</v>
          </cell>
          <cell r="F3006" t="str">
            <v>EHM007</v>
          </cell>
          <cell r="G3006" t="str">
            <v>EHM007</v>
          </cell>
          <cell r="H3006">
            <v>33.9621</v>
          </cell>
          <cell r="I3006">
            <v>132.7722</v>
          </cell>
          <cell r="J3006" t="str">
            <v>--CD</v>
          </cell>
          <cell r="K3006" t="str">
            <v>CD</v>
          </cell>
          <cell r="L3006">
            <v>0</v>
          </cell>
          <cell r="M3006">
            <v>0</v>
          </cell>
          <cell r="N3006">
            <v>0</v>
          </cell>
          <cell r="O3006">
            <v>0</v>
          </cell>
          <cell r="P3006">
            <v>0</v>
          </cell>
          <cell r="Q3006">
            <v>0</v>
          </cell>
          <cell r="R3006">
            <v>0</v>
          </cell>
          <cell r="S3006" t="str">
            <v>D</v>
          </cell>
        </row>
        <row r="3007">
          <cell r="E3007">
            <v>3144</v>
          </cell>
          <cell r="F3007" t="str">
            <v>EHM008</v>
          </cell>
          <cell r="G3007" t="str">
            <v>EHM008</v>
          </cell>
          <cell r="H3007">
            <v>33.819800000000001</v>
          </cell>
          <cell r="I3007">
            <v>132.72819999999999</v>
          </cell>
          <cell r="J3007" t="str">
            <v>---</v>
          </cell>
          <cell r="K3007" t="str">
            <v>-</v>
          </cell>
          <cell r="L3007">
            <v>0</v>
          </cell>
          <cell r="M3007">
            <v>0</v>
          </cell>
          <cell r="N3007">
            <v>0</v>
          </cell>
          <cell r="O3007">
            <v>0</v>
          </cell>
          <cell r="P3007">
            <v>0</v>
          </cell>
          <cell r="Q3007">
            <v>0</v>
          </cell>
          <cell r="R3007">
            <v>0</v>
          </cell>
          <cell r="S3007" t="str">
            <v>D</v>
          </cell>
        </row>
        <row r="3008">
          <cell r="E3008">
            <v>3145</v>
          </cell>
          <cell r="F3008" t="str">
            <v>EHM009</v>
          </cell>
          <cell r="G3008" t="str">
            <v>EHM009</v>
          </cell>
          <cell r="H3008">
            <v>33.632399999999997</v>
          </cell>
          <cell r="I3008">
            <v>132.7963</v>
          </cell>
          <cell r="J3008" t="str">
            <v>---</v>
          </cell>
          <cell r="K3008" t="str">
            <v>-</v>
          </cell>
          <cell r="L3008">
            <v>0</v>
          </cell>
          <cell r="M3008">
            <v>0</v>
          </cell>
          <cell r="N3008">
            <v>0</v>
          </cell>
          <cell r="O3008">
            <v>0</v>
          </cell>
          <cell r="P3008">
            <v>0</v>
          </cell>
          <cell r="Q3008">
            <v>0</v>
          </cell>
          <cell r="R3008">
            <v>0</v>
          </cell>
          <cell r="S3008" t="str">
            <v>C</v>
          </cell>
        </row>
        <row r="3009">
          <cell r="E3009">
            <v>3146</v>
          </cell>
          <cell r="F3009" t="str">
            <v>EHM010</v>
          </cell>
          <cell r="G3009" t="str">
            <v>EHM010</v>
          </cell>
          <cell r="H3009">
            <v>33.4512</v>
          </cell>
          <cell r="I3009">
            <v>132.68819999999999</v>
          </cell>
          <cell r="J3009" t="str">
            <v>---</v>
          </cell>
          <cell r="K3009" t="str">
            <v>-</v>
          </cell>
          <cell r="L3009">
            <v>0</v>
          </cell>
          <cell r="M3009">
            <v>0</v>
          </cell>
          <cell r="N3009">
            <v>0</v>
          </cell>
          <cell r="O3009">
            <v>0</v>
          </cell>
          <cell r="P3009">
            <v>0</v>
          </cell>
          <cell r="Q3009">
            <v>0</v>
          </cell>
          <cell r="R3009">
            <v>0</v>
          </cell>
          <cell r="S3009" t="str">
            <v>C</v>
          </cell>
        </row>
        <row r="3010">
          <cell r="E3010">
            <v>3147</v>
          </cell>
          <cell r="F3010" t="str">
            <v>EHM011</v>
          </cell>
          <cell r="G3010" t="str">
            <v>EHM011</v>
          </cell>
          <cell r="H3010">
            <v>33.449599999999997</v>
          </cell>
          <cell r="I3010">
            <v>132.43360000000001</v>
          </cell>
          <cell r="J3010" t="str">
            <v>--CD</v>
          </cell>
          <cell r="K3010" t="str">
            <v>CD</v>
          </cell>
          <cell r="L3010">
            <v>0</v>
          </cell>
          <cell r="M3010">
            <v>0</v>
          </cell>
          <cell r="N3010">
            <v>0</v>
          </cell>
          <cell r="O3010">
            <v>0</v>
          </cell>
          <cell r="P3010">
            <v>0</v>
          </cell>
          <cell r="Q3010">
            <v>0</v>
          </cell>
          <cell r="R3010">
            <v>0</v>
          </cell>
          <cell r="S3010" t="str">
            <v>D</v>
          </cell>
        </row>
        <row r="3011">
          <cell r="E3011">
            <v>3148</v>
          </cell>
          <cell r="F3011" t="str">
            <v>EHM012</v>
          </cell>
          <cell r="G3011" t="str">
            <v>EHM012</v>
          </cell>
          <cell r="H3011">
            <v>33.221699999999998</v>
          </cell>
          <cell r="I3011">
            <v>132.5727</v>
          </cell>
          <cell r="J3011" t="str">
            <v>--B</v>
          </cell>
          <cell r="K3011" t="str">
            <v>B</v>
          </cell>
          <cell r="L3011">
            <v>0</v>
          </cell>
          <cell r="M3011">
            <v>0</v>
          </cell>
          <cell r="N3011">
            <v>0</v>
          </cell>
          <cell r="O3011">
            <v>0</v>
          </cell>
          <cell r="P3011">
            <v>0</v>
          </cell>
          <cell r="Q3011">
            <v>0</v>
          </cell>
          <cell r="R3011">
            <v>0</v>
          </cell>
          <cell r="S3011" t="str">
            <v>C</v>
          </cell>
        </row>
        <row r="3012">
          <cell r="E3012">
            <v>3149</v>
          </cell>
          <cell r="F3012" t="str">
            <v>EHM013</v>
          </cell>
          <cell r="G3012" t="str">
            <v>EHM013</v>
          </cell>
          <cell r="H3012">
            <v>33.392400000000002</v>
          </cell>
          <cell r="I3012">
            <v>132.11410000000001</v>
          </cell>
          <cell r="J3012" t="str">
            <v>--B</v>
          </cell>
          <cell r="K3012" t="str">
            <v>B</v>
          </cell>
          <cell r="L3012">
            <v>0</v>
          </cell>
          <cell r="M3012">
            <v>0</v>
          </cell>
          <cell r="N3012">
            <v>0</v>
          </cell>
          <cell r="O3012">
            <v>0</v>
          </cell>
          <cell r="P3012">
            <v>0</v>
          </cell>
          <cell r="Q3012">
            <v>0</v>
          </cell>
          <cell r="R3012">
            <v>0</v>
          </cell>
          <cell r="S3012" t="str">
            <v>C</v>
          </cell>
        </row>
        <row r="3013">
          <cell r="E3013">
            <v>3150</v>
          </cell>
          <cell r="F3013" t="str">
            <v>EHM014</v>
          </cell>
          <cell r="G3013" t="str">
            <v>EHM014</v>
          </cell>
          <cell r="H3013">
            <v>32.945300000000003</v>
          </cell>
          <cell r="I3013">
            <v>132.50470000000001</v>
          </cell>
          <cell r="J3013" t="str">
            <v>--B</v>
          </cell>
          <cell r="K3013" t="str">
            <v>B</v>
          </cell>
          <cell r="L3013">
            <v>0</v>
          </cell>
          <cell r="M3013">
            <v>0</v>
          </cell>
          <cell r="N3013">
            <v>0</v>
          </cell>
          <cell r="O3013">
            <v>0</v>
          </cell>
          <cell r="P3013">
            <v>0</v>
          </cell>
          <cell r="Q3013">
            <v>0</v>
          </cell>
          <cell r="R3013">
            <v>0</v>
          </cell>
          <cell r="S3013" t="str">
            <v>C</v>
          </cell>
        </row>
        <row r="3014">
          <cell r="E3014">
            <v>3151</v>
          </cell>
          <cell r="F3014" t="str">
            <v>EHM015</v>
          </cell>
          <cell r="G3014" t="str">
            <v>EHM015</v>
          </cell>
          <cell r="H3014">
            <v>33.609400000000001</v>
          </cell>
          <cell r="I3014">
            <v>132.4768</v>
          </cell>
          <cell r="J3014" t="str">
            <v>--CD</v>
          </cell>
          <cell r="K3014" t="str">
            <v>CD</v>
          </cell>
          <cell r="L3014">
            <v>0</v>
          </cell>
          <cell r="M3014">
            <v>0</v>
          </cell>
          <cell r="N3014">
            <v>0</v>
          </cell>
          <cell r="O3014">
            <v>0</v>
          </cell>
          <cell r="P3014">
            <v>0</v>
          </cell>
          <cell r="Q3014">
            <v>0</v>
          </cell>
          <cell r="R3014">
            <v>0</v>
          </cell>
          <cell r="S3014" t="str">
            <v>C</v>
          </cell>
        </row>
        <row r="3015">
          <cell r="E3015">
            <v>3152</v>
          </cell>
          <cell r="F3015" t="str">
            <v>EHM016</v>
          </cell>
          <cell r="G3015" t="str">
            <v>EHM016</v>
          </cell>
          <cell r="H3015">
            <v>33.765799999999999</v>
          </cell>
          <cell r="I3015">
            <v>132.7088</v>
          </cell>
          <cell r="J3015" t="str">
            <v>--CD</v>
          </cell>
          <cell r="K3015" t="str">
            <v>CD</v>
          </cell>
          <cell r="L3015">
            <v>0</v>
          </cell>
          <cell r="M3015">
            <v>0</v>
          </cell>
          <cell r="N3015">
            <v>0</v>
          </cell>
          <cell r="O3015">
            <v>0</v>
          </cell>
          <cell r="P3015">
            <v>0</v>
          </cell>
          <cell r="Q3015">
            <v>0</v>
          </cell>
          <cell r="R3015">
            <v>0</v>
          </cell>
          <cell r="S3015" t="str">
            <v>D</v>
          </cell>
        </row>
        <row r="3016">
          <cell r="E3016">
            <v>3153</v>
          </cell>
          <cell r="F3016" t="str">
            <v>EHMH03</v>
          </cell>
          <cell r="G3016">
            <v>-999</v>
          </cell>
          <cell r="H3016">
            <v>33.912100000000002</v>
          </cell>
          <cell r="I3016">
            <v>133.6523</v>
          </cell>
          <cell r="J3016" t="str">
            <v>--A</v>
          </cell>
          <cell r="K3016" t="str">
            <v>A</v>
          </cell>
          <cell r="L3016">
            <v>0</v>
          </cell>
          <cell r="M3016">
            <v>0</v>
          </cell>
          <cell r="N3016">
            <v>0</v>
          </cell>
          <cell r="O3016">
            <v>0</v>
          </cell>
          <cell r="P3016">
            <v>0</v>
          </cell>
          <cell r="Q3016">
            <v>0</v>
          </cell>
          <cell r="R3016">
            <v>0</v>
          </cell>
          <cell r="S3016" t="str">
            <v>C</v>
          </cell>
        </row>
        <row r="3017">
          <cell r="E3017">
            <v>3154</v>
          </cell>
          <cell r="F3017" t="str">
            <v>EHMH04</v>
          </cell>
          <cell r="G3017">
            <v>-999</v>
          </cell>
          <cell r="H3017">
            <v>33.899000000000001</v>
          </cell>
          <cell r="I3017">
            <v>133.0684</v>
          </cell>
          <cell r="J3017" t="str">
            <v>--CD</v>
          </cell>
          <cell r="K3017" t="str">
            <v>CD</v>
          </cell>
          <cell r="L3017">
            <v>0</v>
          </cell>
          <cell r="M3017">
            <v>0</v>
          </cell>
          <cell r="N3017">
            <v>0</v>
          </cell>
          <cell r="O3017">
            <v>0</v>
          </cell>
          <cell r="P3017">
            <v>0</v>
          </cell>
          <cell r="Q3017">
            <v>0</v>
          </cell>
          <cell r="R3017">
            <v>0</v>
          </cell>
          <cell r="S3017" t="str">
            <v>D</v>
          </cell>
        </row>
        <row r="3018">
          <cell r="E3018">
            <v>3155</v>
          </cell>
          <cell r="F3018" t="str">
            <v>EHMH05</v>
          </cell>
          <cell r="G3018">
            <v>-999</v>
          </cell>
          <cell r="H3018">
            <v>33.707900000000002</v>
          </cell>
          <cell r="I3018">
            <v>132.8057</v>
          </cell>
          <cell r="J3018" t="str">
            <v>--A</v>
          </cell>
          <cell r="K3018" t="str">
            <v>A</v>
          </cell>
          <cell r="L3018">
            <v>0</v>
          </cell>
          <cell r="M3018">
            <v>0</v>
          </cell>
          <cell r="N3018">
            <v>0</v>
          </cell>
          <cell r="O3018">
            <v>0</v>
          </cell>
          <cell r="P3018">
            <v>0</v>
          </cell>
          <cell r="Q3018">
            <v>0</v>
          </cell>
          <cell r="R3018">
            <v>0</v>
          </cell>
          <cell r="S3018" t="str">
            <v>C</v>
          </cell>
        </row>
        <row r="3019">
          <cell r="E3019">
            <v>3156</v>
          </cell>
          <cell r="F3019" t="str">
            <v>EHMH06</v>
          </cell>
          <cell r="G3019">
            <v>-999</v>
          </cell>
          <cell r="H3019">
            <v>33.331400000000002</v>
          </cell>
          <cell r="I3019">
            <v>132.8005</v>
          </cell>
          <cell r="J3019" t="str">
            <v>--CD</v>
          </cell>
          <cell r="K3019" t="str">
            <v>CD</v>
          </cell>
          <cell r="L3019">
            <v>0</v>
          </cell>
          <cell r="M3019">
            <v>0</v>
          </cell>
          <cell r="N3019">
            <v>0</v>
          </cell>
          <cell r="O3019">
            <v>0</v>
          </cell>
          <cell r="P3019">
            <v>0</v>
          </cell>
          <cell r="Q3019">
            <v>0</v>
          </cell>
          <cell r="R3019">
            <v>0</v>
          </cell>
          <cell r="S3019" t="str">
            <v>C</v>
          </cell>
        </row>
        <row r="3020">
          <cell r="E3020">
            <v>3157</v>
          </cell>
          <cell r="F3020" t="str">
            <v>EHMH07</v>
          </cell>
          <cell r="G3020">
            <v>-999</v>
          </cell>
          <cell r="H3020">
            <v>33.498800000000003</v>
          </cell>
          <cell r="I3020">
            <v>132.75049999999999</v>
          </cell>
          <cell r="J3020" t="str">
            <v>--A</v>
          </cell>
          <cell r="K3020" t="str">
            <v>A</v>
          </cell>
          <cell r="L3020">
            <v>0</v>
          </cell>
          <cell r="M3020">
            <v>0</v>
          </cell>
          <cell r="N3020">
            <v>0</v>
          </cell>
          <cell r="O3020">
            <v>0</v>
          </cell>
          <cell r="P3020">
            <v>0</v>
          </cell>
          <cell r="Q3020">
            <v>0</v>
          </cell>
          <cell r="R3020">
            <v>0</v>
          </cell>
          <cell r="S3020" t="str">
            <v>C</v>
          </cell>
        </row>
        <row r="3021">
          <cell r="E3021">
            <v>3158</v>
          </cell>
          <cell r="F3021" t="str">
            <v>EHMH08</v>
          </cell>
          <cell r="G3021">
            <v>-999</v>
          </cell>
          <cell r="H3021">
            <v>33.535400000000003</v>
          </cell>
          <cell r="I3021">
            <v>133.0042</v>
          </cell>
          <cell r="J3021" t="str">
            <v>---</v>
          </cell>
          <cell r="K3021" t="str">
            <v>-</v>
          </cell>
          <cell r="L3021">
            <v>0</v>
          </cell>
          <cell r="M3021">
            <v>0</v>
          </cell>
          <cell r="N3021">
            <v>0</v>
          </cell>
          <cell r="O3021">
            <v>0</v>
          </cell>
          <cell r="P3021">
            <v>0</v>
          </cell>
          <cell r="Q3021">
            <v>0</v>
          </cell>
          <cell r="R3021">
            <v>0</v>
          </cell>
          <cell r="S3021" t="str">
            <v>C</v>
          </cell>
        </row>
        <row r="3022">
          <cell r="E3022">
            <v>3159</v>
          </cell>
          <cell r="F3022" t="str">
            <v>FKI002</v>
          </cell>
          <cell r="G3022" t="str">
            <v>FKI002</v>
          </cell>
          <cell r="H3022">
            <v>36.038600000000002</v>
          </cell>
          <cell r="I3022">
            <v>136.0137</v>
          </cell>
          <cell r="J3022" t="str">
            <v>--B</v>
          </cell>
          <cell r="K3022" t="str">
            <v>B</v>
          </cell>
          <cell r="L3022">
            <v>0</v>
          </cell>
          <cell r="M3022">
            <v>0</v>
          </cell>
          <cell r="N3022">
            <v>0</v>
          </cell>
          <cell r="O3022">
            <v>0</v>
          </cell>
          <cell r="P3022">
            <v>0</v>
          </cell>
          <cell r="Q3022">
            <v>0</v>
          </cell>
          <cell r="R3022">
            <v>0</v>
          </cell>
          <cell r="S3022" t="str">
            <v>C</v>
          </cell>
        </row>
        <row r="3023">
          <cell r="E3023">
            <v>3160</v>
          </cell>
          <cell r="F3023" t="str">
            <v>FKI005</v>
          </cell>
          <cell r="G3023" t="str">
            <v>FKI005</v>
          </cell>
          <cell r="H3023">
            <v>35.906700000000001</v>
          </cell>
          <cell r="I3023">
            <v>136.17429999999999</v>
          </cell>
          <cell r="J3023" t="str">
            <v>---</v>
          </cell>
          <cell r="K3023" t="str">
            <v>-</v>
          </cell>
          <cell r="L3023">
            <v>0</v>
          </cell>
          <cell r="M3023">
            <v>0</v>
          </cell>
          <cell r="N3023">
            <v>0</v>
          </cell>
          <cell r="O3023">
            <v>0</v>
          </cell>
          <cell r="P3023">
            <v>0</v>
          </cell>
          <cell r="Q3023">
            <v>0</v>
          </cell>
          <cell r="R3023">
            <v>0</v>
          </cell>
          <cell r="S3023" t="str">
            <v>C</v>
          </cell>
        </row>
        <row r="3024">
          <cell r="E3024">
            <v>3161</v>
          </cell>
          <cell r="F3024" t="str">
            <v>FKI006</v>
          </cell>
          <cell r="G3024" t="str">
            <v>FKI006</v>
          </cell>
          <cell r="H3024">
            <v>35.773099999999999</v>
          </cell>
          <cell r="I3024">
            <v>136.19980000000001</v>
          </cell>
          <cell r="J3024" t="str">
            <v>--B</v>
          </cell>
          <cell r="K3024" t="str">
            <v>B</v>
          </cell>
          <cell r="L3024">
            <v>0</v>
          </cell>
          <cell r="M3024">
            <v>0</v>
          </cell>
          <cell r="N3024">
            <v>0</v>
          </cell>
          <cell r="O3024">
            <v>0</v>
          </cell>
          <cell r="P3024">
            <v>0</v>
          </cell>
          <cell r="Q3024">
            <v>0</v>
          </cell>
          <cell r="R3024">
            <v>0</v>
          </cell>
          <cell r="S3024" t="str">
            <v>C</v>
          </cell>
        </row>
        <row r="3025">
          <cell r="E3025">
            <v>3162</v>
          </cell>
          <cell r="F3025" t="str">
            <v>FKI007</v>
          </cell>
          <cell r="G3025" t="str">
            <v>FKI007</v>
          </cell>
          <cell r="H3025">
            <v>35.6447</v>
          </cell>
          <cell r="I3025">
            <v>136.0575</v>
          </cell>
          <cell r="J3025" t="str">
            <v>--CD</v>
          </cell>
          <cell r="K3025" t="str">
            <v>CD</v>
          </cell>
          <cell r="L3025">
            <v>0</v>
          </cell>
          <cell r="M3025">
            <v>0</v>
          </cell>
          <cell r="N3025">
            <v>0</v>
          </cell>
          <cell r="O3025">
            <v>0</v>
          </cell>
          <cell r="P3025">
            <v>0</v>
          </cell>
          <cell r="Q3025">
            <v>0</v>
          </cell>
          <cell r="R3025">
            <v>0</v>
          </cell>
          <cell r="S3025" t="str">
            <v>D</v>
          </cell>
        </row>
        <row r="3026">
          <cell r="E3026">
            <v>3163</v>
          </cell>
          <cell r="F3026" t="str">
            <v>FKI008</v>
          </cell>
          <cell r="G3026" t="str">
            <v>FKI008</v>
          </cell>
          <cell r="H3026">
            <v>35.547899999999998</v>
          </cell>
          <cell r="I3026">
            <v>135.9084</v>
          </cell>
          <cell r="J3026" t="str">
            <v>--CD</v>
          </cell>
          <cell r="K3026" t="str">
            <v>CD</v>
          </cell>
          <cell r="L3026">
            <v>0</v>
          </cell>
          <cell r="M3026">
            <v>0</v>
          </cell>
          <cell r="N3026">
            <v>0</v>
          </cell>
          <cell r="O3026">
            <v>0</v>
          </cell>
          <cell r="P3026">
            <v>0</v>
          </cell>
          <cell r="Q3026">
            <v>0</v>
          </cell>
          <cell r="R3026">
            <v>0</v>
          </cell>
          <cell r="S3026" t="str">
            <v>D</v>
          </cell>
        </row>
        <row r="3027">
          <cell r="E3027">
            <v>3164</v>
          </cell>
          <cell r="F3027" t="str">
            <v>FKI009</v>
          </cell>
          <cell r="G3027" t="str">
            <v>FKI009</v>
          </cell>
          <cell r="H3027">
            <v>35.496499999999997</v>
          </cell>
          <cell r="I3027">
            <v>135.75190000000001</v>
          </cell>
          <cell r="J3027" t="str">
            <v>--E</v>
          </cell>
          <cell r="K3027" t="str">
            <v>E</v>
          </cell>
          <cell r="L3027">
            <v>0</v>
          </cell>
          <cell r="M3027">
            <v>0</v>
          </cell>
          <cell r="N3027">
            <v>0</v>
          </cell>
          <cell r="O3027">
            <v>0</v>
          </cell>
          <cell r="P3027">
            <v>0</v>
          </cell>
          <cell r="Q3027">
            <v>0</v>
          </cell>
          <cell r="R3027">
            <v>0</v>
          </cell>
          <cell r="S3027" t="str">
            <v>E</v>
          </cell>
        </row>
        <row r="3028">
          <cell r="E3028">
            <v>3165</v>
          </cell>
          <cell r="F3028" t="str">
            <v>FKI010</v>
          </cell>
          <cell r="G3028" t="str">
            <v>FKI010</v>
          </cell>
          <cell r="H3028">
            <v>35.490400000000001</v>
          </cell>
          <cell r="I3028">
            <v>135.55099999999999</v>
          </cell>
          <cell r="J3028" t="str">
            <v>--CD</v>
          </cell>
          <cell r="K3028" t="str">
            <v>CD</v>
          </cell>
          <cell r="L3028">
            <v>0</v>
          </cell>
          <cell r="M3028">
            <v>0</v>
          </cell>
          <cell r="N3028">
            <v>0</v>
          </cell>
          <cell r="O3028">
            <v>0</v>
          </cell>
          <cell r="P3028">
            <v>0</v>
          </cell>
          <cell r="Q3028">
            <v>0</v>
          </cell>
          <cell r="R3028">
            <v>0</v>
          </cell>
          <cell r="S3028" t="str">
            <v>D</v>
          </cell>
        </row>
        <row r="3029">
          <cell r="E3029">
            <v>3166</v>
          </cell>
          <cell r="F3029" t="str">
            <v>FKIH02</v>
          </cell>
          <cell r="G3029">
            <v>-999</v>
          </cell>
          <cell r="H3029">
            <v>35.9452</v>
          </cell>
          <cell r="I3029">
            <v>136.05840000000001</v>
          </cell>
          <cell r="J3029" t="str">
            <v>---</v>
          </cell>
          <cell r="K3029" t="str">
            <v>-</v>
          </cell>
          <cell r="L3029">
            <v>0</v>
          </cell>
          <cell r="M3029">
            <v>0</v>
          </cell>
          <cell r="N3029">
            <v>0</v>
          </cell>
          <cell r="O3029">
            <v>0</v>
          </cell>
          <cell r="P3029">
            <v>0</v>
          </cell>
          <cell r="Q3029">
            <v>0</v>
          </cell>
          <cell r="R3029">
            <v>0</v>
          </cell>
          <cell r="S3029" t="str">
            <v>D</v>
          </cell>
        </row>
        <row r="3030">
          <cell r="E3030">
            <v>3167</v>
          </cell>
          <cell r="F3030" t="str">
            <v>FKIH04</v>
          </cell>
          <cell r="G3030">
            <v>-999</v>
          </cell>
          <cell r="H3030">
            <v>35.555599999999998</v>
          </cell>
          <cell r="I3030">
            <v>135.87219999999999</v>
          </cell>
          <cell r="J3030" t="str">
            <v>---</v>
          </cell>
          <cell r="K3030" t="str">
            <v>-</v>
          </cell>
          <cell r="L3030">
            <v>0</v>
          </cell>
          <cell r="M3030">
            <v>0</v>
          </cell>
          <cell r="N3030">
            <v>0</v>
          </cell>
          <cell r="O3030">
            <v>0</v>
          </cell>
          <cell r="P3030">
            <v>0</v>
          </cell>
          <cell r="Q3030">
            <v>0</v>
          </cell>
          <cell r="R3030">
            <v>0</v>
          </cell>
          <cell r="S3030" t="str">
            <v>D</v>
          </cell>
        </row>
        <row r="3031">
          <cell r="E3031">
            <v>3168</v>
          </cell>
          <cell r="F3031" t="str">
            <v>FKIH05</v>
          </cell>
          <cell r="G3031">
            <v>-999</v>
          </cell>
          <cell r="H3031">
            <v>35.635800000000003</v>
          </cell>
          <cell r="I3031">
            <v>136.03309999999999</v>
          </cell>
          <cell r="J3031" t="str">
            <v>---</v>
          </cell>
          <cell r="K3031" t="str">
            <v>-</v>
          </cell>
          <cell r="L3031">
            <v>0</v>
          </cell>
          <cell r="M3031">
            <v>0</v>
          </cell>
          <cell r="N3031">
            <v>0</v>
          </cell>
          <cell r="O3031">
            <v>0</v>
          </cell>
          <cell r="P3031">
            <v>0</v>
          </cell>
          <cell r="Q3031">
            <v>0</v>
          </cell>
          <cell r="R3031">
            <v>0</v>
          </cell>
          <cell r="S3031" t="str">
            <v>D</v>
          </cell>
        </row>
        <row r="3032">
          <cell r="E3032">
            <v>3169</v>
          </cell>
          <cell r="F3032" t="str">
            <v>FKIH06</v>
          </cell>
          <cell r="G3032">
            <v>-999</v>
          </cell>
          <cell r="H3032">
            <v>35.487499999999997</v>
          </cell>
          <cell r="I3032">
            <v>135.48689999999999</v>
          </cell>
          <cell r="J3032" t="str">
            <v>---</v>
          </cell>
          <cell r="K3032" t="str">
            <v>-</v>
          </cell>
          <cell r="L3032">
            <v>0</v>
          </cell>
          <cell r="M3032">
            <v>0</v>
          </cell>
          <cell r="N3032">
            <v>0</v>
          </cell>
          <cell r="O3032">
            <v>0</v>
          </cell>
          <cell r="P3032">
            <v>0</v>
          </cell>
          <cell r="Q3032">
            <v>0</v>
          </cell>
          <cell r="R3032">
            <v>0</v>
          </cell>
          <cell r="S3032" t="str">
            <v>C</v>
          </cell>
        </row>
        <row r="3033">
          <cell r="E3033">
            <v>3170</v>
          </cell>
          <cell r="F3033" t="str">
            <v>FKIH07</v>
          </cell>
          <cell r="G3033">
            <v>-999</v>
          </cell>
          <cell r="H3033">
            <v>35.4542</v>
          </cell>
          <cell r="I3033">
            <v>135.7294</v>
          </cell>
          <cell r="J3033" t="str">
            <v>---</v>
          </cell>
          <cell r="K3033" t="str">
            <v>-</v>
          </cell>
          <cell r="L3033">
            <v>0</v>
          </cell>
          <cell r="M3033">
            <v>0</v>
          </cell>
          <cell r="N3033">
            <v>0</v>
          </cell>
          <cell r="O3033">
            <v>0</v>
          </cell>
          <cell r="P3033">
            <v>0</v>
          </cell>
          <cell r="Q3033">
            <v>0</v>
          </cell>
          <cell r="R3033">
            <v>0</v>
          </cell>
          <cell r="S3033" t="str">
            <v>C</v>
          </cell>
        </row>
        <row r="3034">
          <cell r="E3034">
            <v>3171</v>
          </cell>
          <cell r="F3034" t="str">
            <v>FKO002</v>
          </cell>
          <cell r="G3034" t="str">
            <v>FKO002</v>
          </cell>
          <cell r="H3034">
            <v>33.826300000000003</v>
          </cell>
          <cell r="I3034">
            <v>130.70529999999999</v>
          </cell>
          <cell r="J3034" t="str">
            <v>--B</v>
          </cell>
          <cell r="K3034" t="str">
            <v>B</v>
          </cell>
          <cell r="L3034">
            <v>0</v>
          </cell>
          <cell r="M3034">
            <v>0</v>
          </cell>
          <cell r="N3034">
            <v>0</v>
          </cell>
          <cell r="O3034">
            <v>0</v>
          </cell>
          <cell r="P3034">
            <v>0</v>
          </cell>
          <cell r="Q3034">
            <v>0</v>
          </cell>
          <cell r="R3034">
            <v>0</v>
          </cell>
          <cell r="S3034" t="str">
            <v>E</v>
          </cell>
        </row>
        <row r="3035">
          <cell r="E3035">
            <v>3172</v>
          </cell>
          <cell r="F3035" t="str">
            <v>FKO003</v>
          </cell>
          <cell r="G3035" t="str">
            <v>FKO003</v>
          </cell>
          <cell r="H3035">
            <v>33.8324</v>
          </cell>
          <cell r="I3035">
            <v>130.9014</v>
          </cell>
          <cell r="J3035" t="str">
            <v>--A</v>
          </cell>
          <cell r="K3035" t="str">
            <v>A</v>
          </cell>
          <cell r="L3035">
            <v>0</v>
          </cell>
          <cell r="M3035">
            <v>0</v>
          </cell>
          <cell r="N3035">
            <v>0</v>
          </cell>
          <cell r="O3035">
            <v>0</v>
          </cell>
          <cell r="P3035">
            <v>0</v>
          </cell>
          <cell r="Q3035">
            <v>0</v>
          </cell>
          <cell r="R3035">
            <v>0</v>
          </cell>
          <cell r="S3035" t="str">
            <v>D</v>
          </cell>
        </row>
        <row r="3036">
          <cell r="E3036">
            <v>3173</v>
          </cell>
          <cell r="F3036" t="str">
            <v>FKO004</v>
          </cell>
          <cell r="G3036" t="str">
            <v>FKO004</v>
          </cell>
          <cell r="H3036">
            <v>33.738799999999998</v>
          </cell>
          <cell r="I3036">
            <v>131.0095</v>
          </cell>
          <cell r="J3036" t="str">
            <v>--CD</v>
          </cell>
          <cell r="K3036" t="str">
            <v>CD</v>
          </cell>
          <cell r="L3036">
            <v>0</v>
          </cell>
          <cell r="M3036">
            <v>0</v>
          </cell>
          <cell r="N3036">
            <v>0</v>
          </cell>
          <cell r="O3036">
            <v>0</v>
          </cell>
          <cell r="P3036">
            <v>0</v>
          </cell>
          <cell r="Q3036">
            <v>0</v>
          </cell>
          <cell r="R3036">
            <v>0</v>
          </cell>
          <cell r="S3036" t="str">
            <v>D</v>
          </cell>
        </row>
        <row r="3037">
          <cell r="E3037">
            <v>3174</v>
          </cell>
          <cell r="F3037" t="str">
            <v>FKO005</v>
          </cell>
          <cell r="G3037" t="str">
            <v>FKO005</v>
          </cell>
          <cell r="H3037">
            <v>33.651899999999998</v>
          </cell>
          <cell r="I3037">
            <v>130.6962</v>
          </cell>
          <cell r="J3037" t="str">
            <v>--A</v>
          </cell>
          <cell r="K3037" t="str">
            <v>A</v>
          </cell>
          <cell r="L3037">
            <v>0</v>
          </cell>
          <cell r="M3037">
            <v>0</v>
          </cell>
          <cell r="N3037">
            <v>0</v>
          </cell>
          <cell r="O3037">
            <v>0</v>
          </cell>
          <cell r="P3037">
            <v>0</v>
          </cell>
          <cell r="Q3037">
            <v>0</v>
          </cell>
          <cell r="R3037">
            <v>0</v>
          </cell>
          <cell r="S3037" t="str">
            <v>D</v>
          </cell>
        </row>
        <row r="3038">
          <cell r="E3038">
            <v>3175</v>
          </cell>
          <cell r="F3038" t="str">
            <v>FKO006</v>
          </cell>
          <cell r="G3038" t="str">
            <v>FKO006</v>
          </cell>
          <cell r="H3038">
            <v>33.596899999999998</v>
          </cell>
          <cell r="I3038">
            <v>130.39850000000001</v>
          </cell>
          <cell r="J3038" t="str">
            <v>--CD</v>
          </cell>
          <cell r="K3038" t="str">
            <v>CD</v>
          </cell>
          <cell r="L3038">
            <v>0</v>
          </cell>
          <cell r="M3038">
            <v>0</v>
          </cell>
          <cell r="N3038">
            <v>0</v>
          </cell>
          <cell r="O3038">
            <v>0</v>
          </cell>
          <cell r="P3038">
            <v>0</v>
          </cell>
          <cell r="Q3038">
            <v>0</v>
          </cell>
          <cell r="R3038">
            <v>0</v>
          </cell>
          <cell r="S3038" t="str">
            <v>D</v>
          </cell>
        </row>
        <row r="3039">
          <cell r="E3039">
            <v>3176</v>
          </cell>
          <cell r="F3039" t="str">
            <v>FKO008</v>
          </cell>
          <cell r="G3039" t="str">
            <v>FKO008</v>
          </cell>
          <cell r="H3039">
            <v>33.571599999999997</v>
          </cell>
          <cell r="I3039">
            <v>130.85390000000001</v>
          </cell>
          <cell r="J3039" t="str">
            <v>--B</v>
          </cell>
          <cell r="K3039" t="str">
            <v>B</v>
          </cell>
          <cell r="L3039">
            <v>0</v>
          </cell>
          <cell r="M3039">
            <v>0</v>
          </cell>
          <cell r="N3039">
            <v>0</v>
          </cell>
          <cell r="O3039">
            <v>0</v>
          </cell>
          <cell r="P3039">
            <v>0</v>
          </cell>
          <cell r="Q3039">
            <v>0</v>
          </cell>
          <cell r="R3039">
            <v>0</v>
          </cell>
          <cell r="S3039" t="str">
            <v>C</v>
          </cell>
        </row>
        <row r="3040">
          <cell r="E3040">
            <v>3177</v>
          </cell>
          <cell r="F3040" t="str">
            <v>FKO009</v>
          </cell>
          <cell r="G3040" t="str">
            <v>FKO009</v>
          </cell>
          <cell r="H3040">
            <v>33.495199999999997</v>
          </cell>
          <cell r="I3040">
            <v>130.5163</v>
          </cell>
          <cell r="J3040" t="str">
            <v>--B</v>
          </cell>
          <cell r="K3040" t="str">
            <v>B</v>
          </cell>
          <cell r="L3040">
            <v>0</v>
          </cell>
          <cell r="M3040">
            <v>0</v>
          </cell>
          <cell r="N3040">
            <v>0</v>
          </cell>
          <cell r="O3040">
            <v>0</v>
          </cell>
          <cell r="P3040">
            <v>0</v>
          </cell>
          <cell r="Q3040">
            <v>0</v>
          </cell>
          <cell r="R3040">
            <v>0</v>
          </cell>
          <cell r="S3040" t="str">
            <v>D</v>
          </cell>
        </row>
        <row r="3041">
          <cell r="E3041">
            <v>3178</v>
          </cell>
          <cell r="F3041" t="str">
            <v>FKO010</v>
          </cell>
          <cell r="G3041" t="str">
            <v>FKO010</v>
          </cell>
          <cell r="H3041">
            <v>33.423499999999997</v>
          </cell>
          <cell r="I3041">
            <v>130.66890000000001</v>
          </cell>
          <cell r="J3041" t="str">
            <v>--A</v>
          </cell>
          <cell r="K3041" t="str">
            <v>A</v>
          </cell>
          <cell r="L3041">
            <v>0</v>
          </cell>
          <cell r="M3041">
            <v>0</v>
          </cell>
          <cell r="N3041">
            <v>0</v>
          </cell>
          <cell r="O3041">
            <v>0</v>
          </cell>
          <cell r="P3041">
            <v>0</v>
          </cell>
          <cell r="Q3041">
            <v>0</v>
          </cell>
          <cell r="R3041">
            <v>0</v>
          </cell>
          <cell r="S3041" t="str">
            <v>C</v>
          </cell>
        </row>
        <row r="3042">
          <cell r="E3042">
            <v>3179</v>
          </cell>
          <cell r="F3042" t="str">
            <v>FKO012</v>
          </cell>
          <cell r="G3042" t="str">
            <v>FKO012</v>
          </cell>
          <cell r="H3042">
            <v>33.331899999999997</v>
          </cell>
          <cell r="I3042">
            <v>130.79390000000001</v>
          </cell>
          <cell r="J3042" t="str">
            <v>--CD</v>
          </cell>
          <cell r="K3042" t="str">
            <v>CD</v>
          </cell>
          <cell r="L3042">
            <v>0</v>
          </cell>
          <cell r="M3042">
            <v>0</v>
          </cell>
          <cell r="N3042">
            <v>0</v>
          </cell>
          <cell r="O3042">
            <v>0</v>
          </cell>
          <cell r="P3042">
            <v>0</v>
          </cell>
          <cell r="Q3042">
            <v>0</v>
          </cell>
          <cell r="R3042">
            <v>0</v>
          </cell>
          <cell r="S3042" t="str">
            <v>D</v>
          </cell>
        </row>
        <row r="3043">
          <cell r="E3043">
            <v>3180</v>
          </cell>
          <cell r="F3043" t="str">
            <v>FKOH01</v>
          </cell>
          <cell r="G3043">
            <v>-999</v>
          </cell>
          <cell r="H3043">
            <v>33.881700000000002</v>
          </cell>
          <cell r="I3043">
            <v>130.98220000000001</v>
          </cell>
          <cell r="J3043" t="str">
            <v>--A</v>
          </cell>
          <cell r="K3043" t="str">
            <v>A</v>
          </cell>
          <cell r="L3043">
            <v>0</v>
          </cell>
          <cell r="M3043">
            <v>0</v>
          </cell>
          <cell r="N3043">
            <v>0</v>
          </cell>
          <cell r="O3043">
            <v>0</v>
          </cell>
          <cell r="P3043">
            <v>0</v>
          </cell>
          <cell r="Q3043">
            <v>0</v>
          </cell>
          <cell r="R3043">
            <v>0</v>
          </cell>
          <cell r="S3043" t="str">
            <v>C</v>
          </cell>
        </row>
        <row r="3044">
          <cell r="E3044">
            <v>3181</v>
          </cell>
          <cell r="F3044" t="str">
            <v>FKOH02</v>
          </cell>
          <cell r="G3044">
            <v>-999</v>
          </cell>
          <cell r="H3044">
            <v>33.693100000000001</v>
          </cell>
          <cell r="I3044">
            <v>130.5986</v>
          </cell>
          <cell r="J3044" t="str">
            <v>--A</v>
          </cell>
          <cell r="K3044" t="str">
            <v>A</v>
          </cell>
          <cell r="L3044">
            <v>0</v>
          </cell>
          <cell r="M3044">
            <v>0</v>
          </cell>
          <cell r="N3044">
            <v>0</v>
          </cell>
          <cell r="O3044">
            <v>0</v>
          </cell>
          <cell r="P3044">
            <v>0</v>
          </cell>
          <cell r="Q3044">
            <v>0</v>
          </cell>
          <cell r="R3044">
            <v>0</v>
          </cell>
          <cell r="S3044" t="str">
            <v>D</v>
          </cell>
        </row>
        <row r="3045">
          <cell r="E3045">
            <v>3182</v>
          </cell>
          <cell r="F3045" t="str">
            <v>FKOH03</v>
          </cell>
          <cell r="G3045">
            <v>-999</v>
          </cell>
          <cell r="H3045">
            <v>33.557499999999997</v>
          </cell>
          <cell r="I3045">
            <v>130.5522</v>
          </cell>
          <cell r="J3045" t="str">
            <v>--A</v>
          </cell>
          <cell r="K3045" t="str">
            <v>A</v>
          </cell>
          <cell r="L3045">
            <v>0</v>
          </cell>
          <cell r="M3045">
            <v>0</v>
          </cell>
          <cell r="N3045">
            <v>0</v>
          </cell>
          <cell r="O3045">
            <v>0</v>
          </cell>
          <cell r="P3045">
            <v>0</v>
          </cell>
          <cell r="Q3045">
            <v>0</v>
          </cell>
          <cell r="R3045">
            <v>0</v>
          </cell>
          <cell r="S3045" t="str">
            <v>C</v>
          </cell>
        </row>
        <row r="3046">
          <cell r="E3046">
            <v>3183</v>
          </cell>
          <cell r="F3046" t="str">
            <v>FKOH05</v>
          </cell>
          <cell r="G3046">
            <v>-999</v>
          </cell>
          <cell r="H3046">
            <v>33.526000000000003</v>
          </cell>
          <cell r="I3046">
            <v>130.95259999999999</v>
          </cell>
          <cell r="J3046" t="str">
            <v>--B</v>
          </cell>
          <cell r="K3046" t="str">
            <v>B</v>
          </cell>
          <cell r="L3046">
            <v>0</v>
          </cell>
          <cell r="M3046">
            <v>0</v>
          </cell>
          <cell r="N3046">
            <v>0</v>
          </cell>
          <cell r="O3046">
            <v>0</v>
          </cell>
          <cell r="P3046">
            <v>0</v>
          </cell>
          <cell r="Q3046">
            <v>0</v>
          </cell>
          <cell r="R3046">
            <v>0</v>
          </cell>
          <cell r="S3046" t="str">
            <v>B</v>
          </cell>
        </row>
        <row r="3047">
          <cell r="E3047">
            <v>3184</v>
          </cell>
          <cell r="F3047" t="str">
            <v>FKOH06</v>
          </cell>
          <cell r="G3047">
            <v>-999</v>
          </cell>
          <cell r="H3047">
            <v>33.589199999999998</v>
          </cell>
          <cell r="I3047">
            <v>131.13720000000001</v>
          </cell>
          <cell r="J3047" t="str">
            <v>---</v>
          </cell>
          <cell r="K3047" t="str">
            <v>-</v>
          </cell>
          <cell r="L3047">
            <v>0</v>
          </cell>
          <cell r="M3047">
            <v>0</v>
          </cell>
          <cell r="N3047">
            <v>0</v>
          </cell>
          <cell r="O3047">
            <v>0</v>
          </cell>
          <cell r="P3047">
            <v>0</v>
          </cell>
          <cell r="Q3047">
            <v>0</v>
          </cell>
          <cell r="R3047">
            <v>0</v>
          </cell>
          <cell r="S3047" t="str">
            <v>B</v>
          </cell>
        </row>
        <row r="3048">
          <cell r="E3048">
            <v>3185</v>
          </cell>
          <cell r="F3048" t="str">
            <v>FKOH08</v>
          </cell>
          <cell r="G3048">
            <v>-999</v>
          </cell>
          <cell r="H3048">
            <v>33.4621</v>
          </cell>
          <cell r="I3048">
            <v>130.83080000000001</v>
          </cell>
          <cell r="J3048" t="str">
            <v>---</v>
          </cell>
          <cell r="K3048" t="str">
            <v>-</v>
          </cell>
          <cell r="L3048">
            <v>0</v>
          </cell>
          <cell r="M3048">
            <v>0</v>
          </cell>
          <cell r="N3048">
            <v>0</v>
          </cell>
          <cell r="O3048">
            <v>0</v>
          </cell>
          <cell r="P3048">
            <v>0</v>
          </cell>
          <cell r="Q3048">
            <v>0</v>
          </cell>
          <cell r="R3048">
            <v>0</v>
          </cell>
          <cell r="S3048" t="str">
            <v>C</v>
          </cell>
        </row>
        <row r="3049">
          <cell r="E3049">
            <v>3186</v>
          </cell>
          <cell r="F3049" t="str">
            <v>FKOH09</v>
          </cell>
          <cell r="G3049">
            <v>-999</v>
          </cell>
          <cell r="H3049">
            <v>33.846899999999998</v>
          </cell>
          <cell r="I3049">
            <v>130.54560000000001</v>
          </cell>
          <cell r="J3049" t="str">
            <v>---</v>
          </cell>
          <cell r="K3049" t="str">
            <v>-</v>
          </cell>
          <cell r="L3049">
            <v>0</v>
          </cell>
          <cell r="M3049">
            <v>0</v>
          </cell>
          <cell r="N3049">
            <v>0</v>
          </cell>
          <cell r="O3049">
            <v>0</v>
          </cell>
          <cell r="P3049">
            <v>0</v>
          </cell>
          <cell r="Q3049">
            <v>0</v>
          </cell>
          <cell r="R3049">
            <v>0</v>
          </cell>
          <cell r="S3049" t="str">
            <v>C</v>
          </cell>
        </row>
        <row r="3050">
          <cell r="E3050">
            <v>3187</v>
          </cell>
          <cell r="F3050" t="str">
            <v>GIF012</v>
          </cell>
          <cell r="G3050" t="str">
            <v>GIF012</v>
          </cell>
          <cell r="H3050">
            <v>35.636499999999998</v>
          </cell>
          <cell r="I3050">
            <v>136.48820000000001</v>
          </cell>
          <cell r="J3050" t="str">
            <v>--B</v>
          </cell>
          <cell r="K3050" t="str">
            <v>B</v>
          </cell>
          <cell r="L3050">
            <v>0</v>
          </cell>
          <cell r="M3050">
            <v>0</v>
          </cell>
          <cell r="N3050">
            <v>0</v>
          </cell>
          <cell r="O3050">
            <v>0</v>
          </cell>
          <cell r="P3050">
            <v>0</v>
          </cell>
          <cell r="Q3050">
            <v>0</v>
          </cell>
          <cell r="R3050">
            <v>0</v>
          </cell>
          <cell r="S3050" t="str">
            <v>C</v>
          </cell>
        </row>
        <row r="3051">
          <cell r="E3051">
            <v>3188</v>
          </cell>
          <cell r="F3051" t="str">
            <v>GIF017</v>
          </cell>
          <cell r="G3051" t="str">
            <v>GIF017</v>
          </cell>
          <cell r="H3051">
            <v>35.482900000000001</v>
          </cell>
          <cell r="I3051">
            <v>136.57140000000001</v>
          </cell>
          <cell r="J3051" t="str">
            <v>--CD</v>
          </cell>
          <cell r="K3051" t="str">
            <v>CD</v>
          </cell>
          <cell r="L3051">
            <v>0</v>
          </cell>
          <cell r="M3051">
            <v>0</v>
          </cell>
          <cell r="N3051">
            <v>0</v>
          </cell>
          <cell r="O3051">
            <v>0</v>
          </cell>
          <cell r="P3051">
            <v>0</v>
          </cell>
          <cell r="Q3051">
            <v>0</v>
          </cell>
          <cell r="R3051">
            <v>0</v>
          </cell>
          <cell r="S3051" t="str">
            <v>C</v>
          </cell>
        </row>
        <row r="3052">
          <cell r="E3052">
            <v>3189</v>
          </cell>
          <cell r="F3052" t="str">
            <v>GIF022</v>
          </cell>
          <cell r="G3052" t="str">
            <v>GIF022</v>
          </cell>
          <cell r="H3052">
            <v>35.2834</v>
          </cell>
          <cell r="I3052">
            <v>136.47149999999999</v>
          </cell>
          <cell r="J3052" t="str">
            <v>--B</v>
          </cell>
          <cell r="K3052" t="str">
            <v>B</v>
          </cell>
          <cell r="L3052">
            <v>0</v>
          </cell>
          <cell r="M3052">
            <v>0</v>
          </cell>
          <cell r="N3052">
            <v>0</v>
          </cell>
          <cell r="O3052">
            <v>0</v>
          </cell>
          <cell r="P3052">
            <v>0</v>
          </cell>
          <cell r="Q3052">
            <v>0</v>
          </cell>
          <cell r="R3052">
            <v>0</v>
          </cell>
          <cell r="S3052" t="str">
            <v>C</v>
          </cell>
        </row>
        <row r="3053">
          <cell r="E3053">
            <v>3190</v>
          </cell>
          <cell r="F3053" t="str">
            <v>GIF026</v>
          </cell>
          <cell r="G3053" t="str">
            <v>GIF026</v>
          </cell>
          <cell r="H3053">
            <v>35.591200000000001</v>
          </cell>
          <cell r="I3053">
            <v>136.7414</v>
          </cell>
          <cell r="J3053" t="str">
            <v>--B</v>
          </cell>
          <cell r="K3053" t="str">
            <v>B</v>
          </cell>
          <cell r="L3053">
            <v>0</v>
          </cell>
          <cell r="M3053">
            <v>0</v>
          </cell>
          <cell r="N3053">
            <v>0</v>
          </cell>
          <cell r="O3053">
            <v>0</v>
          </cell>
          <cell r="P3053">
            <v>0</v>
          </cell>
          <cell r="Q3053">
            <v>0</v>
          </cell>
          <cell r="R3053">
            <v>0</v>
          </cell>
          <cell r="S3053" t="str">
            <v>C</v>
          </cell>
        </row>
        <row r="3054">
          <cell r="E3054">
            <v>3191</v>
          </cell>
          <cell r="F3054" t="str">
            <v>GIFH03</v>
          </cell>
          <cell r="G3054">
            <v>-999</v>
          </cell>
          <cell r="H3054">
            <v>35.629399999999997</v>
          </cell>
          <cell r="I3054">
            <v>136.6164</v>
          </cell>
          <cell r="J3054" t="str">
            <v>--A</v>
          </cell>
          <cell r="K3054" t="str">
            <v>A</v>
          </cell>
          <cell r="L3054">
            <v>0</v>
          </cell>
          <cell r="M3054">
            <v>0</v>
          </cell>
          <cell r="N3054">
            <v>0</v>
          </cell>
          <cell r="O3054">
            <v>0</v>
          </cell>
          <cell r="P3054">
            <v>0</v>
          </cell>
          <cell r="Q3054">
            <v>0</v>
          </cell>
          <cell r="R3054">
            <v>0</v>
          </cell>
          <cell r="S3054" t="str">
            <v>C</v>
          </cell>
        </row>
        <row r="3055">
          <cell r="E3055">
            <v>3192</v>
          </cell>
          <cell r="F3055" t="str">
            <v>GIFH05</v>
          </cell>
          <cell r="G3055">
            <v>-999</v>
          </cell>
          <cell r="H3055">
            <v>36.062199999999997</v>
          </cell>
          <cell r="I3055">
            <v>136.95079999999999</v>
          </cell>
          <cell r="J3055" t="str">
            <v>--A</v>
          </cell>
          <cell r="K3055" t="str">
            <v>A</v>
          </cell>
          <cell r="L3055">
            <v>0</v>
          </cell>
          <cell r="M3055">
            <v>0</v>
          </cell>
          <cell r="N3055">
            <v>0</v>
          </cell>
          <cell r="O3055">
            <v>0</v>
          </cell>
          <cell r="P3055">
            <v>0</v>
          </cell>
          <cell r="Q3055">
            <v>0</v>
          </cell>
          <cell r="R3055">
            <v>0</v>
          </cell>
          <cell r="S3055" t="str">
            <v>D</v>
          </cell>
        </row>
        <row r="3056">
          <cell r="E3056">
            <v>3193</v>
          </cell>
          <cell r="F3056" t="str">
            <v>GIFH06</v>
          </cell>
          <cell r="G3056">
            <v>-999</v>
          </cell>
          <cell r="H3056">
            <v>35.500599999999999</v>
          </cell>
          <cell r="I3056">
            <v>136.79689999999999</v>
          </cell>
          <cell r="J3056" t="str">
            <v>--CD</v>
          </cell>
          <cell r="K3056" t="str">
            <v>CD</v>
          </cell>
          <cell r="L3056">
            <v>0</v>
          </cell>
          <cell r="M3056">
            <v>0</v>
          </cell>
          <cell r="N3056">
            <v>0</v>
          </cell>
          <cell r="O3056">
            <v>0</v>
          </cell>
          <cell r="P3056">
            <v>0</v>
          </cell>
          <cell r="Q3056">
            <v>0</v>
          </cell>
          <cell r="R3056">
            <v>0</v>
          </cell>
          <cell r="S3056" t="str">
            <v>D</v>
          </cell>
        </row>
        <row r="3057">
          <cell r="E3057">
            <v>3194</v>
          </cell>
          <cell r="F3057" t="str">
            <v>HRS009</v>
          </cell>
          <cell r="G3057" t="str">
            <v>HRS009</v>
          </cell>
          <cell r="H3057">
            <v>34.492600000000003</v>
          </cell>
          <cell r="I3057">
            <v>132.27940000000001</v>
          </cell>
          <cell r="J3057" t="str">
            <v>--B</v>
          </cell>
          <cell r="K3057" t="str">
            <v>B</v>
          </cell>
          <cell r="L3057">
            <v>0</v>
          </cell>
          <cell r="M3057">
            <v>0</v>
          </cell>
          <cell r="N3057">
            <v>0</v>
          </cell>
          <cell r="O3057">
            <v>0</v>
          </cell>
          <cell r="P3057">
            <v>0</v>
          </cell>
          <cell r="Q3057">
            <v>0</v>
          </cell>
          <cell r="R3057">
            <v>0</v>
          </cell>
          <cell r="S3057" t="str">
            <v>C</v>
          </cell>
        </row>
        <row r="3058">
          <cell r="E3058">
            <v>3195</v>
          </cell>
          <cell r="F3058" t="str">
            <v>HRS013</v>
          </cell>
          <cell r="G3058" t="str">
            <v>HRS013</v>
          </cell>
          <cell r="H3058">
            <v>34.376800000000003</v>
          </cell>
          <cell r="I3058">
            <v>132.45050000000001</v>
          </cell>
          <cell r="J3058" t="str">
            <v>--E</v>
          </cell>
          <cell r="K3058" t="str">
            <v>E</v>
          </cell>
          <cell r="L3058">
            <v>0</v>
          </cell>
          <cell r="M3058">
            <v>0</v>
          </cell>
          <cell r="N3058">
            <v>0</v>
          </cell>
          <cell r="O3058">
            <v>0</v>
          </cell>
          <cell r="P3058">
            <v>0</v>
          </cell>
          <cell r="Q3058">
            <v>0</v>
          </cell>
          <cell r="R3058">
            <v>0</v>
          </cell>
          <cell r="S3058" t="str">
            <v>E</v>
          </cell>
        </row>
        <row r="3059">
          <cell r="E3059">
            <v>3196</v>
          </cell>
          <cell r="F3059" t="str">
            <v>HRS014</v>
          </cell>
          <cell r="G3059" t="str">
            <v>HRS014</v>
          </cell>
          <cell r="H3059">
            <v>34.286900000000003</v>
          </cell>
          <cell r="I3059">
            <v>132.2766</v>
          </cell>
          <cell r="J3059" t="str">
            <v>--CD</v>
          </cell>
          <cell r="K3059" t="str">
            <v>CD</v>
          </cell>
          <cell r="L3059">
            <v>0</v>
          </cell>
          <cell r="M3059">
            <v>0</v>
          </cell>
          <cell r="N3059">
            <v>0</v>
          </cell>
          <cell r="O3059">
            <v>0</v>
          </cell>
          <cell r="P3059">
            <v>0</v>
          </cell>
          <cell r="Q3059">
            <v>0</v>
          </cell>
          <cell r="R3059">
            <v>0</v>
          </cell>
          <cell r="S3059" t="str">
            <v>D</v>
          </cell>
        </row>
        <row r="3060">
          <cell r="E3060">
            <v>3197</v>
          </cell>
          <cell r="F3060" t="str">
            <v>HRS018</v>
          </cell>
          <cell r="G3060" t="str">
            <v>HRS018</v>
          </cell>
          <cell r="H3060">
            <v>34.341299999999997</v>
          </cell>
          <cell r="I3060">
            <v>132.9068</v>
          </cell>
          <cell r="J3060" t="str">
            <v>--E</v>
          </cell>
          <cell r="K3060" t="str">
            <v>E</v>
          </cell>
          <cell r="L3060">
            <v>0</v>
          </cell>
          <cell r="M3060">
            <v>0</v>
          </cell>
          <cell r="N3060">
            <v>0</v>
          </cell>
          <cell r="O3060">
            <v>0</v>
          </cell>
          <cell r="P3060">
            <v>0</v>
          </cell>
          <cell r="Q3060">
            <v>0</v>
          </cell>
          <cell r="R3060">
            <v>0</v>
          </cell>
          <cell r="S3060" t="str">
            <v>E</v>
          </cell>
        </row>
        <row r="3061">
          <cell r="E3061">
            <v>3198</v>
          </cell>
          <cell r="F3061" t="str">
            <v>HRS019</v>
          </cell>
          <cell r="G3061" t="str">
            <v>HRS019</v>
          </cell>
          <cell r="H3061">
            <v>34.2485</v>
          </cell>
          <cell r="I3061">
            <v>132.56469999999999</v>
          </cell>
          <cell r="J3061" t="str">
            <v>--CD</v>
          </cell>
          <cell r="K3061" t="str">
            <v>CD</v>
          </cell>
          <cell r="L3061">
            <v>0</v>
          </cell>
          <cell r="M3061">
            <v>0</v>
          </cell>
          <cell r="N3061">
            <v>0</v>
          </cell>
          <cell r="O3061">
            <v>0</v>
          </cell>
          <cell r="P3061">
            <v>0</v>
          </cell>
          <cell r="Q3061">
            <v>0</v>
          </cell>
          <cell r="R3061">
            <v>0</v>
          </cell>
          <cell r="S3061" t="str">
            <v>D</v>
          </cell>
        </row>
        <row r="3062">
          <cell r="E3062">
            <v>3199</v>
          </cell>
          <cell r="F3062" t="str">
            <v>HRS020</v>
          </cell>
          <cell r="G3062" t="str">
            <v>HRS020</v>
          </cell>
          <cell r="H3062">
            <v>34.302700000000002</v>
          </cell>
          <cell r="I3062">
            <v>133.16929999999999</v>
          </cell>
          <cell r="J3062" t="str">
            <v>--B</v>
          </cell>
          <cell r="K3062" t="str">
            <v>B</v>
          </cell>
          <cell r="L3062">
            <v>0</v>
          </cell>
          <cell r="M3062">
            <v>0</v>
          </cell>
          <cell r="N3062">
            <v>0</v>
          </cell>
          <cell r="O3062">
            <v>0</v>
          </cell>
          <cell r="P3062">
            <v>0</v>
          </cell>
          <cell r="Q3062">
            <v>0</v>
          </cell>
          <cell r="R3062">
            <v>0</v>
          </cell>
          <cell r="S3062" t="str">
            <v>D</v>
          </cell>
        </row>
        <row r="3063">
          <cell r="E3063">
            <v>3200</v>
          </cell>
          <cell r="F3063" t="str">
            <v>HRSH07</v>
          </cell>
          <cell r="G3063">
            <v>-999</v>
          </cell>
          <cell r="H3063">
            <v>34.284999999999997</v>
          </cell>
          <cell r="I3063">
            <v>132.64359999999999</v>
          </cell>
          <cell r="J3063" t="str">
            <v>--B</v>
          </cell>
          <cell r="K3063" t="str">
            <v>B</v>
          </cell>
          <cell r="L3063">
            <v>0</v>
          </cell>
          <cell r="M3063">
            <v>0</v>
          </cell>
          <cell r="N3063">
            <v>0</v>
          </cell>
          <cell r="O3063">
            <v>0</v>
          </cell>
          <cell r="P3063">
            <v>0</v>
          </cell>
          <cell r="Q3063">
            <v>0</v>
          </cell>
          <cell r="R3063">
            <v>0</v>
          </cell>
          <cell r="S3063" t="str">
            <v>C</v>
          </cell>
        </row>
        <row r="3064">
          <cell r="E3064">
            <v>3201</v>
          </cell>
          <cell r="F3064" t="str">
            <v>HRSH08</v>
          </cell>
          <cell r="G3064">
            <v>-999</v>
          </cell>
          <cell r="H3064">
            <v>34.390300000000003</v>
          </cell>
          <cell r="I3064">
            <v>132.1636</v>
          </cell>
          <cell r="J3064" t="str">
            <v>--B</v>
          </cell>
          <cell r="K3064" t="str">
            <v>B</v>
          </cell>
          <cell r="L3064">
            <v>0</v>
          </cell>
          <cell r="M3064">
            <v>0</v>
          </cell>
          <cell r="N3064">
            <v>0</v>
          </cell>
          <cell r="O3064">
            <v>0</v>
          </cell>
          <cell r="P3064">
            <v>0</v>
          </cell>
          <cell r="Q3064">
            <v>0</v>
          </cell>
          <cell r="R3064">
            <v>0</v>
          </cell>
          <cell r="S3064" t="str">
            <v>B</v>
          </cell>
        </row>
        <row r="3065">
          <cell r="E3065">
            <v>3202</v>
          </cell>
          <cell r="F3065" t="str">
            <v>HYG002</v>
          </cell>
          <cell r="G3065" t="str">
            <v>HYG002</v>
          </cell>
          <cell r="H3065">
            <v>35.641100000000002</v>
          </cell>
          <cell r="I3065">
            <v>134.6284</v>
          </cell>
          <cell r="J3065" t="str">
            <v>--CD</v>
          </cell>
          <cell r="K3065" t="str">
            <v>CD</v>
          </cell>
          <cell r="L3065">
            <v>0</v>
          </cell>
          <cell r="M3065">
            <v>0</v>
          </cell>
          <cell r="N3065">
            <v>0</v>
          </cell>
          <cell r="O3065">
            <v>0</v>
          </cell>
          <cell r="P3065">
            <v>0</v>
          </cell>
          <cell r="Q3065">
            <v>0</v>
          </cell>
          <cell r="R3065">
            <v>0</v>
          </cell>
          <cell r="S3065" t="str">
            <v>D</v>
          </cell>
        </row>
        <row r="3066">
          <cell r="E3066">
            <v>3203</v>
          </cell>
          <cell r="F3066" t="str">
            <v>HYG003</v>
          </cell>
          <cell r="G3066" t="str">
            <v>HYG003</v>
          </cell>
          <cell r="H3066">
            <v>35.461500000000001</v>
          </cell>
          <cell r="I3066">
            <v>134.8758</v>
          </cell>
          <cell r="J3066" t="str">
            <v>---</v>
          </cell>
          <cell r="K3066" t="str">
            <v>-</v>
          </cell>
          <cell r="L3066">
            <v>0</v>
          </cell>
          <cell r="M3066">
            <v>0</v>
          </cell>
          <cell r="N3066">
            <v>0</v>
          </cell>
          <cell r="O3066">
            <v>0</v>
          </cell>
          <cell r="P3066">
            <v>0</v>
          </cell>
          <cell r="Q3066">
            <v>0</v>
          </cell>
          <cell r="R3066">
            <v>0</v>
          </cell>
          <cell r="S3066" t="str">
            <v>C</v>
          </cell>
        </row>
        <row r="3067">
          <cell r="E3067">
            <v>3204</v>
          </cell>
          <cell r="F3067" t="str">
            <v>HYG005</v>
          </cell>
          <cell r="G3067" t="str">
            <v>HYG005</v>
          </cell>
          <cell r="H3067">
            <v>35.340699999999998</v>
          </cell>
          <cell r="I3067">
            <v>134.86189999999999</v>
          </cell>
          <cell r="J3067" t="str">
            <v>--A</v>
          </cell>
          <cell r="K3067" t="str">
            <v>A</v>
          </cell>
          <cell r="L3067">
            <v>0</v>
          </cell>
          <cell r="M3067">
            <v>0</v>
          </cell>
          <cell r="N3067">
            <v>0</v>
          </cell>
          <cell r="O3067">
            <v>0</v>
          </cell>
          <cell r="P3067">
            <v>0</v>
          </cell>
          <cell r="Q3067">
            <v>0</v>
          </cell>
          <cell r="R3067">
            <v>0</v>
          </cell>
          <cell r="S3067" t="str">
            <v>D</v>
          </cell>
        </row>
        <row r="3068">
          <cell r="E3068">
            <v>3205</v>
          </cell>
          <cell r="F3068" t="str">
            <v>HYG008</v>
          </cell>
          <cell r="G3068" t="str">
            <v>HYG008</v>
          </cell>
          <cell r="H3068">
            <v>35.148200000000003</v>
          </cell>
          <cell r="I3068">
            <v>134.78800000000001</v>
          </cell>
          <cell r="J3068" t="str">
            <v>--B</v>
          </cell>
          <cell r="K3068" t="str">
            <v>B</v>
          </cell>
          <cell r="L3068">
            <v>0</v>
          </cell>
          <cell r="M3068">
            <v>0</v>
          </cell>
          <cell r="N3068">
            <v>0</v>
          </cell>
          <cell r="O3068">
            <v>0</v>
          </cell>
          <cell r="P3068">
            <v>0</v>
          </cell>
          <cell r="Q3068">
            <v>0</v>
          </cell>
          <cell r="R3068">
            <v>0</v>
          </cell>
          <cell r="S3068" t="str">
            <v>C</v>
          </cell>
        </row>
        <row r="3069">
          <cell r="E3069">
            <v>3206</v>
          </cell>
          <cell r="F3069" t="str">
            <v>HYG009</v>
          </cell>
          <cell r="G3069" t="str">
            <v>HYG009</v>
          </cell>
          <cell r="H3069">
            <v>35.168999999999997</v>
          </cell>
          <cell r="I3069">
            <v>135.10409999999999</v>
          </cell>
          <cell r="J3069" t="str">
            <v>--CD</v>
          </cell>
          <cell r="K3069" t="str">
            <v>CD</v>
          </cell>
          <cell r="L3069">
            <v>0</v>
          </cell>
          <cell r="M3069">
            <v>0</v>
          </cell>
          <cell r="N3069">
            <v>0</v>
          </cell>
          <cell r="O3069">
            <v>0</v>
          </cell>
          <cell r="P3069">
            <v>0</v>
          </cell>
          <cell r="Q3069">
            <v>0</v>
          </cell>
          <cell r="R3069">
            <v>0</v>
          </cell>
          <cell r="S3069" t="str">
            <v>D</v>
          </cell>
        </row>
        <row r="3070">
          <cell r="E3070">
            <v>3207</v>
          </cell>
          <cell r="F3070" t="str">
            <v>HYG010</v>
          </cell>
          <cell r="G3070" t="str">
            <v>HYG010</v>
          </cell>
          <cell r="H3070">
            <v>35.0593</v>
          </cell>
          <cell r="I3070">
            <v>135.17769999999999</v>
          </cell>
          <cell r="J3070" t="str">
            <v>---</v>
          </cell>
          <cell r="K3070" t="str">
            <v>-</v>
          </cell>
          <cell r="L3070">
            <v>0</v>
          </cell>
          <cell r="M3070">
            <v>0</v>
          </cell>
          <cell r="N3070">
            <v>0</v>
          </cell>
          <cell r="O3070">
            <v>0</v>
          </cell>
          <cell r="P3070">
            <v>0</v>
          </cell>
          <cell r="Q3070">
            <v>0</v>
          </cell>
          <cell r="R3070">
            <v>0</v>
          </cell>
          <cell r="S3070" t="str">
            <v>D</v>
          </cell>
        </row>
        <row r="3071">
          <cell r="E3071">
            <v>3208</v>
          </cell>
          <cell r="F3071" t="str">
            <v>HYG013</v>
          </cell>
          <cell r="G3071" t="str">
            <v>HYG013</v>
          </cell>
          <cell r="H3071">
            <v>34.988999999999997</v>
          </cell>
          <cell r="I3071">
            <v>134.76339999999999</v>
          </cell>
          <cell r="J3071" t="str">
            <v>--B</v>
          </cell>
          <cell r="K3071" t="str">
            <v>B</v>
          </cell>
          <cell r="L3071">
            <v>0</v>
          </cell>
          <cell r="M3071">
            <v>0</v>
          </cell>
          <cell r="N3071">
            <v>0</v>
          </cell>
          <cell r="O3071">
            <v>0</v>
          </cell>
          <cell r="P3071">
            <v>0</v>
          </cell>
          <cell r="Q3071">
            <v>0</v>
          </cell>
          <cell r="R3071">
            <v>0</v>
          </cell>
          <cell r="S3071" t="str">
            <v>C</v>
          </cell>
        </row>
        <row r="3072">
          <cell r="E3072">
            <v>3209</v>
          </cell>
          <cell r="F3072" t="str">
            <v>HYG014</v>
          </cell>
          <cell r="G3072" t="str">
            <v>HYG014</v>
          </cell>
          <cell r="H3072">
            <v>35.002299999999998</v>
          </cell>
          <cell r="I3072">
            <v>134.9999</v>
          </cell>
          <cell r="J3072" t="str">
            <v>--A</v>
          </cell>
          <cell r="K3072" t="str">
            <v>A</v>
          </cell>
          <cell r="L3072">
            <v>0</v>
          </cell>
          <cell r="M3072">
            <v>0</v>
          </cell>
          <cell r="N3072">
            <v>0</v>
          </cell>
          <cell r="O3072">
            <v>0</v>
          </cell>
          <cell r="P3072">
            <v>0</v>
          </cell>
          <cell r="Q3072">
            <v>0</v>
          </cell>
          <cell r="R3072">
            <v>0</v>
          </cell>
          <cell r="S3072" t="str">
            <v>C</v>
          </cell>
        </row>
        <row r="3073">
          <cell r="E3073">
            <v>3210</v>
          </cell>
          <cell r="F3073" t="str">
            <v>HYG015</v>
          </cell>
          <cell r="G3073" t="str">
            <v>HYG015</v>
          </cell>
          <cell r="H3073">
            <v>34.951500000000003</v>
          </cell>
          <cell r="I3073">
            <v>135.2713</v>
          </cell>
          <cell r="J3073" t="str">
            <v>---</v>
          </cell>
          <cell r="K3073" t="str">
            <v>-</v>
          </cell>
          <cell r="L3073">
            <v>0</v>
          </cell>
          <cell r="M3073">
            <v>0</v>
          </cell>
          <cell r="N3073">
            <v>0</v>
          </cell>
          <cell r="O3073">
            <v>0</v>
          </cell>
          <cell r="P3073">
            <v>0</v>
          </cell>
          <cell r="Q3073">
            <v>0</v>
          </cell>
          <cell r="R3073">
            <v>0</v>
          </cell>
          <cell r="S3073" t="str">
            <v>C</v>
          </cell>
        </row>
        <row r="3074">
          <cell r="E3074">
            <v>3211</v>
          </cell>
          <cell r="F3074" t="str">
            <v>HYG018</v>
          </cell>
          <cell r="G3074" t="str">
            <v>HYG018</v>
          </cell>
          <cell r="H3074">
            <v>34.814300000000003</v>
          </cell>
          <cell r="I3074">
            <v>134.68700000000001</v>
          </cell>
          <cell r="J3074" t="str">
            <v>--CD</v>
          </cell>
          <cell r="K3074" t="str">
            <v>CD</v>
          </cell>
          <cell r="L3074">
            <v>0</v>
          </cell>
          <cell r="M3074">
            <v>0</v>
          </cell>
          <cell r="N3074">
            <v>0</v>
          </cell>
          <cell r="O3074">
            <v>0</v>
          </cell>
          <cell r="P3074">
            <v>0</v>
          </cell>
          <cell r="Q3074">
            <v>0</v>
          </cell>
          <cell r="R3074">
            <v>0</v>
          </cell>
          <cell r="S3074" t="str">
            <v>C</v>
          </cell>
        </row>
        <row r="3075">
          <cell r="E3075">
            <v>3212</v>
          </cell>
          <cell r="F3075" t="str">
            <v>HYG019</v>
          </cell>
          <cell r="G3075" t="str">
            <v>HYG019</v>
          </cell>
          <cell r="H3075">
            <v>34.832000000000001</v>
          </cell>
          <cell r="I3075">
            <v>134.8236</v>
          </cell>
          <cell r="J3075" t="str">
            <v>--A</v>
          </cell>
          <cell r="K3075" t="str">
            <v>A</v>
          </cell>
          <cell r="L3075">
            <v>0</v>
          </cell>
          <cell r="M3075">
            <v>0</v>
          </cell>
          <cell r="N3075">
            <v>0</v>
          </cell>
          <cell r="O3075">
            <v>0</v>
          </cell>
          <cell r="P3075">
            <v>0</v>
          </cell>
          <cell r="Q3075">
            <v>0</v>
          </cell>
          <cell r="R3075">
            <v>0</v>
          </cell>
          <cell r="S3075" t="str">
            <v>D</v>
          </cell>
        </row>
        <row r="3076">
          <cell r="E3076">
            <v>3213</v>
          </cell>
          <cell r="F3076" t="str">
            <v>HYG020</v>
          </cell>
          <cell r="G3076" t="str">
            <v>HYG020</v>
          </cell>
          <cell r="H3076">
            <v>34.797600000000003</v>
          </cell>
          <cell r="I3076">
            <v>134.98990000000001</v>
          </cell>
          <cell r="J3076" t="str">
            <v>---</v>
          </cell>
          <cell r="K3076" t="str">
            <v>-</v>
          </cell>
          <cell r="L3076">
            <v>0</v>
          </cell>
          <cell r="M3076">
            <v>0</v>
          </cell>
          <cell r="N3076">
            <v>0</v>
          </cell>
          <cell r="O3076">
            <v>0</v>
          </cell>
          <cell r="P3076">
            <v>0</v>
          </cell>
          <cell r="Q3076">
            <v>0</v>
          </cell>
          <cell r="R3076">
            <v>0</v>
          </cell>
          <cell r="S3076" t="str">
            <v>C</v>
          </cell>
        </row>
        <row r="3077">
          <cell r="E3077">
            <v>3214</v>
          </cell>
          <cell r="F3077" t="str">
            <v>HYG021</v>
          </cell>
          <cell r="G3077" t="str">
            <v>HYG021</v>
          </cell>
          <cell r="H3077">
            <v>34.689799999999998</v>
          </cell>
          <cell r="I3077">
            <v>135.1583</v>
          </cell>
          <cell r="J3077" t="str">
            <v>--A</v>
          </cell>
          <cell r="K3077" t="str">
            <v>A</v>
          </cell>
          <cell r="L3077">
            <v>0</v>
          </cell>
          <cell r="M3077">
            <v>0</v>
          </cell>
          <cell r="N3077">
            <v>0</v>
          </cell>
          <cell r="O3077">
            <v>0</v>
          </cell>
          <cell r="P3077">
            <v>0</v>
          </cell>
          <cell r="Q3077">
            <v>0</v>
          </cell>
          <cell r="R3077">
            <v>0</v>
          </cell>
          <cell r="S3077" t="str">
            <v>C</v>
          </cell>
        </row>
        <row r="3078">
          <cell r="E3078">
            <v>3215</v>
          </cell>
          <cell r="F3078" t="str">
            <v>HYG022</v>
          </cell>
          <cell r="G3078" t="str">
            <v>HYG022</v>
          </cell>
          <cell r="H3078">
            <v>34.746299999999998</v>
          </cell>
          <cell r="I3078">
            <v>135.34989999999999</v>
          </cell>
          <cell r="J3078" t="str">
            <v>--CD</v>
          </cell>
          <cell r="K3078" t="str">
            <v>CD</v>
          </cell>
          <cell r="L3078">
            <v>0</v>
          </cell>
          <cell r="M3078">
            <v>0</v>
          </cell>
          <cell r="N3078">
            <v>0</v>
          </cell>
          <cell r="O3078">
            <v>0</v>
          </cell>
          <cell r="P3078">
            <v>0</v>
          </cell>
          <cell r="Q3078">
            <v>0</v>
          </cell>
          <cell r="R3078">
            <v>0</v>
          </cell>
          <cell r="S3078" t="str">
            <v>D</v>
          </cell>
        </row>
        <row r="3079">
          <cell r="E3079">
            <v>3216</v>
          </cell>
          <cell r="F3079" t="str">
            <v>HYG023</v>
          </cell>
          <cell r="G3079" t="str">
            <v>HYG023</v>
          </cell>
          <cell r="H3079">
            <v>34.644399999999997</v>
          </cell>
          <cell r="I3079">
            <v>134.9999</v>
          </cell>
          <cell r="J3079" t="str">
            <v>--CD</v>
          </cell>
          <cell r="K3079" t="str">
            <v>CD</v>
          </cell>
          <cell r="L3079">
            <v>0</v>
          </cell>
          <cell r="M3079">
            <v>0</v>
          </cell>
          <cell r="N3079">
            <v>0</v>
          </cell>
          <cell r="O3079">
            <v>0</v>
          </cell>
          <cell r="P3079">
            <v>0</v>
          </cell>
          <cell r="Q3079">
            <v>0</v>
          </cell>
          <cell r="R3079">
            <v>0</v>
          </cell>
          <cell r="S3079" t="str">
            <v>D</v>
          </cell>
        </row>
        <row r="3080">
          <cell r="E3080">
            <v>3217</v>
          </cell>
          <cell r="F3080" t="str">
            <v>HYG024</v>
          </cell>
          <cell r="G3080" t="str">
            <v>HYG024</v>
          </cell>
          <cell r="H3080">
            <v>34.533000000000001</v>
          </cell>
          <cell r="I3080">
            <v>134.99039999999999</v>
          </cell>
          <cell r="J3080" t="str">
            <v>--CD</v>
          </cell>
          <cell r="K3080" t="str">
            <v>CD</v>
          </cell>
          <cell r="L3080">
            <v>0</v>
          </cell>
          <cell r="M3080">
            <v>0</v>
          </cell>
          <cell r="N3080">
            <v>0</v>
          </cell>
          <cell r="O3080">
            <v>0</v>
          </cell>
          <cell r="P3080">
            <v>0</v>
          </cell>
          <cell r="Q3080">
            <v>0</v>
          </cell>
          <cell r="R3080">
            <v>0</v>
          </cell>
          <cell r="S3080" t="str">
            <v>D</v>
          </cell>
        </row>
        <row r="3081">
          <cell r="E3081">
            <v>3218</v>
          </cell>
          <cell r="F3081" t="str">
            <v>HYG025</v>
          </cell>
          <cell r="G3081" t="str">
            <v>HYG025</v>
          </cell>
          <cell r="H3081">
            <v>34.340499999999999</v>
          </cell>
          <cell r="I3081">
            <v>134.9014</v>
          </cell>
          <cell r="J3081" t="str">
            <v>--B</v>
          </cell>
          <cell r="K3081" t="str">
            <v>B</v>
          </cell>
          <cell r="L3081">
            <v>0</v>
          </cell>
          <cell r="M3081">
            <v>0</v>
          </cell>
          <cell r="N3081">
            <v>0</v>
          </cell>
          <cell r="O3081">
            <v>0</v>
          </cell>
          <cell r="P3081">
            <v>0</v>
          </cell>
          <cell r="Q3081">
            <v>0</v>
          </cell>
          <cell r="R3081">
            <v>0</v>
          </cell>
          <cell r="S3081" t="str">
            <v>D</v>
          </cell>
        </row>
        <row r="3082">
          <cell r="E3082">
            <v>3219</v>
          </cell>
          <cell r="F3082" t="str">
            <v>HYG026</v>
          </cell>
          <cell r="G3082" t="str">
            <v>HYG026</v>
          </cell>
          <cell r="H3082">
            <v>34.414900000000003</v>
          </cell>
          <cell r="I3082">
            <v>134.79249999999999</v>
          </cell>
          <cell r="J3082" t="str">
            <v>--A</v>
          </cell>
          <cell r="K3082" t="str">
            <v>A</v>
          </cell>
          <cell r="L3082">
            <v>0</v>
          </cell>
          <cell r="M3082">
            <v>0</v>
          </cell>
          <cell r="N3082">
            <v>0</v>
          </cell>
          <cell r="O3082">
            <v>0</v>
          </cell>
          <cell r="P3082">
            <v>0</v>
          </cell>
          <cell r="Q3082">
            <v>0</v>
          </cell>
          <cell r="R3082">
            <v>0</v>
          </cell>
          <cell r="S3082" t="str">
            <v>C</v>
          </cell>
        </row>
        <row r="3083">
          <cell r="E3083">
            <v>3220</v>
          </cell>
          <cell r="F3083" t="str">
            <v>HYG027</v>
          </cell>
          <cell r="G3083" t="str">
            <v>HYG027</v>
          </cell>
          <cell r="H3083">
            <v>34.249899999999997</v>
          </cell>
          <cell r="I3083">
            <v>134.72919999999999</v>
          </cell>
          <cell r="J3083" t="str">
            <v>--A</v>
          </cell>
          <cell r="K3083" t="str">
            <v>A</v>
          </cell>
          <cell r="L3083">
            <v>0</v>
          </cell>
          <cell r="M3083">
            <v>0</v>
          </cell>
          <cell r="N3083">
            <v>0</v>
          </cell>
          <cell r="O3083">
            <v>0</v>
          </cell>
          <cell r="P3083">
            <v>0</v>
          </cell>
          <cell r="Q3083">
            <v>0</v>
          </cell>
          <cell r="R3083">
            <v>0</v>
          </cell>
          <cell r="S3083" t="str">
            <v>B</v>
          </cell>
        </row>
        <row r="3084">
          <cell r="E3084">
            <v>3221</v>
          </cell>
          <cell r="F3084" t="str">
            <v>HYGH01</v>
          </cell>
          <cell r="G3084">
            <v>-999</v>
          </cell>
          <cell r="H3084">
            <v>34.290399999999998</v>
          </cell>
          <cell r="I3084">
            <v>134.79679999999999</v>
          </cell>
          <cell r="J3084" t="str">
            <v>--CD</v>
          </cell>
          <cell r="K3084" t="str">
            <v>CD</v>
          </cell>
          <cell r="L3084">
            <v>0</v>
          </cell>
          <cell r="M3084">
            <v>0</v>
          </cell>
          <cell r="N3084">
            <v>0</v>
          </cell>
          <cell r="O3084">
            <v>0</v>
          </cell>
          <cell r="P3084">
            <v>0</v>
          </cell>
          <cell r="Q3084">
            <v>0</v>
          </cell>
          <cell r="R3084">
            <v>0</v>
          </cell>
          <cell r="S3084" t="str">
            <v>D</v>
          </cell>
        </row>
        <row r="3085">
          <cell r="E3085">
            <v>3222</v>
          </cell>
          <cell r="F3085" t="str">
            <v>HYGH04</v>
          </cell>
          <cell r="G3085">
            <v>-999</v>
          </cell>
          <cell r="H3085">
            <v>35.067599999999999</v>
          </cell>
          <cell r="I3085">
            <v>135.28389999999999</v>
          </cell>
          <cell r="J3085" t="str">
            <v>--B</v>
          </cell>
          <cell r="K3085" t="str">
            <v>B</v>
          </cell>
          <cell r="L3085">
            <v>0</v>
          </cell>
          <cell r="M3085">
            <v>0</v>
          </cell>
          <cell r="N3085">
            <v>0</v>
          </cell>
          <cell r="O3085">
            <v>0</v>
          </cell>
          <cell r="P3085">
            <v>0</v>
          </cell>
          <cell r="Q3085">
            <v>0</v>
          </cell>
          <cell r="R3085">
            <v>0</v>
          </cell>
          <cell r="S3085" t="str">
            <v>C</v>
          </cell>
        </row>
        <row r="3086">
          <cell r="E3086">
            <v>3223</v>
          </cell>
          <cell r="F3086" t="str">
            <v>HYGH09</v>
          </cell>
          <cell r="G3086">
            <v>-999</v>
          </cell>
          <cell r="H3086">
            <v>34.905000000000001</v>
          </cell>
          <cell r="I3086">
            <v>135.0872</v>
          </cell>
          <cell r="J3086" t="str">
            <v>--B</v>
          </cell>
          <cell r="K3086" t="str">
            <v>B</v>
          </cell>
          <cell r="L3086">
            <v>0</v>
          </cell>
          <cell r="M3086">
            <v>0</v>
          </cell>
          <cell r="N3086">
            <v>0</v>
          </cell>
          <cell r="O3086">
            <v>0</v>
          </cell>
          <cell r="P3086">
            <v>0</v>
          </cell>
          <cell r="Q3086">
            <v>0</v>
          </cell>
          <cell r="R3086">
            <v>0</v>
          </cell>
          <cell r="S3086" t="str">
            <v>C</v>
          </cell>
        </row>
        <row r="3087">
          <cell r="E3087">
            <v>3224</v>
          </cell>
          <cell r="F3087" t="str">
            <v>HYGH10</v>
          </cell>
          <cell r="G3087">
            <v>-999</v>
          </cell>
          <cell r="H3087">
            <v>34.813200000000002</v>
          </cell>
          <cell r="I3087">
            <v>134.81059999999999</v>
          </cell>
          <cell r="J3087" t="str">
            <v>--B</v>
          </cell>
          <cell r="K3087" t="str">
            <v>B</v>
          </cell>
          <cell r="L3087">
            <v>0</v>
          </cell>
          <cell r="M3087">
            <v>0</v>
          </cell>
          <cell r="N3087">
            <v>0</v>
          </cell>
          <cell r="O3087">
            <v>0</v>
          </cell>
          <cell r="P3087">
            <v>0</v>
          </cell>
          <cell r="Q3087">
            <v>0</v>
          </cell>
          <cell r="R3087">
            <v>0</v>
          </cell>
          <cell r="S3087" t="str">
            <v>D</v>
          </cell>
        </row>
        <row r="3088">
          <cell r="E3088">
            <v>3225</v>
          </cell>
          <cell r="F3088" t="str">
            <v>HYGH11</v>
          </cell>
          <cell r="G3088">
            <v>-999</v>
          </cell>
          <cell r="H3088">
            <v>35.289299999999997</v>
          </cell>
          <cell r="I3088">
            <v>134.90989999999999</v>
          </cell>
          <cell r="J3088" t="str">
            <v>--A</v>
          </cell>
          <cell r="K3088" t="str">
            <v>A</v>
          </cell>
          <cell r="L3088">
            <v>0</v>
          </cell>
          <cell r="M3088">
            <v>0</v>
          </cell>
          <cell r="N3088">
            <v>0</v>
          </cell>
          <cell r="O3088">
            <v>0</v>
          </cell>
          <cell r="P3088">
            <v>0</v>
          </cell>
          <cell r="Q3088">
            <v>0</v>
          </cell>
          <cell r="R3088">
            <v>0</v>
          </cell>
          <cell r="S3088" t="str">
            <v>D</v>
          </cell>
        </row>
        <row r="3089">
          <cell r="E3089">
            <v>3226</v>
          </cell>
          <cell r="F3089" t="str">
            <v>KGW001</v>
          </cell>
          <cell r="G3089" t="str">
            <v>KGW001</v>
          </cell>
          <cell r="H3089">
            <v>34.546599999999998</v>
          </cell>
          <cell r="I3089">
            <v>134.28139999999999</v>
          </cell>
          <cell r="J3089" t="str">
            <v>--CD</v>
          </cell>
          <cell r="K3089" t="str">
            <v>CD</v>
          </cell>
          <cell r="L3089">
            <v>0</v>
          </cell>
          <cell r="M3089">
            <v>0</v>
          </cell>
          <cell r="N3089">
            <v>0</v>
          </cell>
          <cell r="O3089">
            <v>0</v>
          </cell>
          <cell r="P3089">
            <v>0</v>
          </cell>
          <cell r="Q3089">
            <v>0</v>
          </cell>
          <cell r="R3089">
            <v>0</v>
          </cell>
          <cell r="S3089" t="str">
            <v>D</v>
          </cell>
        </row>
        <row r="3090">
          <cell r="E3090">
            <v>3227</v>
          </cell>
          <cell r="F3090" t="str">
            <v>KGW002</v>
          </cell>
          <cell r="G3090" t="str">
            <v>KGW002</v>
          </cell>
          <cell r="H3090">
            <v>34.472700000000003</v>
          </cell>
          <cell r="I3090">
            <v>134.31389999999999</v>
          </cell>
          <cell r="J3090" t="str">
            <v>--B</v>
          </cell>
          <cell r="K3090" t="str">
            <v>B</v>
          </cell>
          <cell r="L3090">
            <v>0</v>
          </cell>
          <cell r="M3090">
            <v>0</v>
          </cell>
          <cell r="N3090">
            <v>0</v>
          </cell>
          <cell r="O3090">
            <v>0</v>
          </cell>
          <cell r="P3090">
            <v>0</v>
          </cell>
          <cell r="Q3090">
            <v>0</v>
          </cell>
          <cell r="R3090">
            <v>0</v>
          </cell>
          <cell r="S3090" t="str">
            <v>D</v>
          </cell>
        </row>
        <row r="3091">
          <cell r="E3091">
            <v>3228</v>
          </cell>
          <cell r="F3091" t="str">
            <v>KGW003</v>
          </cell>
          <cell r="G3091" t="str">
            <v>KGW003</v>
          </cell>
          <cell r="H3091">
            <v>34.2652</v>
          </cell>
          <cell r="I3091">
            <v>133.78960000000001</v>
          </cell>
          <cell r="J3091" t="str">
            <v>---</v>
          </cell>
          <cell r="K3091" t="str">
            <v>-</v>
          </cell>
          <cell r="L3091">
            <v>0</v>
          </cell>
          <cell r="M3091">
            <v>0</v>
          </cell>
          <cell r="N3091">
            <v>0</v>
          </cell>
          <cell r="O3091">
            <v>0</v>
          </cell>
          <cell r="P3091">
            <v>0</v>
          </cell>
          <cell r="Q3091">
            <v>0</v>
          </cell>
          <cell r="R3091">
            <v>0</v>
          </cell>
          <cell r="S3091" t="str">
            <v>C</v>
          </cell>
        </row>
        <row r="3092">
          <cell r="E3092">
            <v>3229</v>
          </cell>
          <cell r="F3092" t="str">
            <v>KGW004</v>
          </cell>
          <cell r="G3092" t="str">
            <v>KGW004</v>
          </cell>
          <cell r="H3092">
            <v>34.347299999999997</v>
          </cell>
          <cell r="I3092">
            <v>134.03739999999999</v>
          </cell>
          <cell r="J3092" t="str">
            <v>---</v>
          </cell>
          <cell r="K3092" t="str">
            <v>-</v>
          </cell>
          <cell r="L3092">
            <v>0</v>
          </cell>
          <cell r="M3092">
            <v>0</v>
          </cell>
          <cell r="N3092">
            <v>0</v>
          </cell>
          <cell r="O3092">
            <v>0</v>
          </cell>
          <cell r="P3092">
            <v>0</v>
          </cell>
          <cell r="Q3092">
            <v>0</v>
          </cell>
          <cell r="R3092">
            <v>0</v>
          </cell>
          <cell r="S3092" t="str">
            <v>D</v>
          </cell>
        </row>
        <row r="3093">
          <cell r="E3093">
            <v>3230</v>
          </cell>
          <cell r="F3093" t="str">
            <v>KGW005</v>
          </cell>
          <cell r="G3093" t="str">
            <v>KGW005</v>
          </cell>
          <cell r="H3093">
            <v>34.113799999999998</v>
          </cell>
          <cell r="I3093">
            <v>133.6354</v>
          </cell>
          <cell r="J3093" t="str">
            <v>--CD</v>
          </cell>
          <cell r="K3093" t="str">
            <v>CD</v>
          </cell>
          <cell r="L3093">
            <v>0</v>
          </cell>
          <cell r="M3093">
            <v>0</v>
          </cell>
          <cell r="N3093">
            <v>0</v>
          </cell>
          <cell r="O3093">
            <v>0</v>
          </cell>
          <cell r="P3093">
            <v>0</v>
          </cell>
          <cell r="Q3093">
            <v>0</v>
          </cell>
          <cell r="R3093">
            <v>0</v>
          </cell>
          <cell r="S3093" t="str">
            <v>D</v>
          </cell>
        </row>
        <row r="3094">
          <cell r="E3094">
            <v>3231</v>
          </cell>
          <cell r="F3094" t="str">
            <v>KGW006</v>
          </cell>
          <cell r="G3094" t="str">
            <v>KGW006</v>
          </cell>
          <cell r="H3094">
            <v>34.249600000000001</v>
          </cell>
          <cell r="I3094">
            <v>134.18559999999999</v>
          </cell>
          <cell r="J3094" t="str">
            <v>--A</v>
          </cell>
          <cell r="K3094" t="str">
            <v>A</v>
          </cell>
          <cell r="L3094">
            <v>0</v>
          </cell>
          <cell r="M3094">
            <v>0</v>
          </cell>
          <cell r="N3094">
            <v>0</v>
          </cell>
          <cell r="O3094">
            <v>0</v>
          </cell>
          <cell r="P3094">
            <v>0</v>
          </cell>
          <cell r="Q3094">
            <v>0</v>
          </cell>
          <cell r="R3094">
            <v>0</v>
          </cell>
          <cell r="S3094" t="str">
            <v>C</v>
          </cell>
        </row>
        <row r="3095">
          <cell r="E3095">
            <v>3232</v>
          </cell>
          <cell r="F3095" t="str">
            <v>KGW007</v>
          </cell>
          <cell r="G3095" t="str">
            <v>KGW007</v>
          </cell>
          <cell r="H3095">
            <v>34.2271</v>
          </cell>
          <cell r="I3095">
            <v>134.40090000000001</v>
          </cell>
          <cell r="J3095" t="str">
            <v>--CD</v>
          </cell>
          <cell r="K3095" t="str">
            <v>CD</v>
          </cell>
          <cell r="L3095">
            <v>0</v>
          </cell>
          <cell r="M3095">
            <v>0</v>
          </cell>
          <cell r="N3095">
            <v>0</v>
          </cell>
          <cell r="O3095">
            <v>0</v>
          </cell>
          <cell r="P3095">
            <v>0</v>
          </cell>
          <cell r="Q3095">
            <v>0</v>
          </cell>
          <cell r="R3095">
            <v>0</v>
          </cell>
          <cell r="S3095" t="str">
            <v>D</v>
          </cell>
        </row>
        <row r="3096">
          <cell r="E3096">
            <v>3233</v>
          </cell>
          <cell r="F3096" t="str">
            <v>KGW008</v>
          </cell>
          <cell r="G3096" t="str">
            <v>KGW008</v>
          </cell>
          <cell r="H3096">
            <v>34.164400000000001</v>
          </cell>
          <cell r="I3096">
            <v>133.92429999999999</v>
          </cell>
          <cell r="J3096" t="str">
            <v>--B</v>
          </cell>
          <cell r="K3096" t="str">
            <v>B</v>
          </cell>
          <cell r="L3096">
            <v>0</v>
          </cell>
          <cell r="M3096">
            <v>0</v>
          </cell>
          <cell r="N3096">
            <v>0</v>
          </cell>
          <cell r="O3096">
            <v>0</v>
          </cell>
          <cell r="P3096">
            <v>0</v>
          </cell>
          <cell r="Q3096">
            <v>0</v>
          </cell>
          <cell r="R3096">
            <v>0</v>
          </cell>
          <cell r="S3096" t="str">
            <v>C</v>
          </cell>
        </row>
        <row r="3097">
          <cell r="E3097">
            <v>3234</v>
          </cell>
          <cell r="F3097" t="str">
            <v>KGWH01</v>
          </cell>
          <cell r="G3097">
            <v>-999</v>
          </cell>
          <cell r="H3097">
            <v>34.215299999999999</v>
          </cell>
          <cell r="I3097">
            <v>133.952</v>
          </cell>
          <cell r="J3097" t="str">
            <v>--A</v>
          </cell>
          <cell r="K3097" t="str">
            <v>A</v>
          </cell>
          <cell r="L3097">
            <v>0</v>
          </cell>
          <cell r="M3097">
            <v>0</v>
          </cell>
          <cell r="N3097">
            <v>0</v>
          </cell>
          <cell r="O3097">
            <v>0</v>
          </cell>
          <cell r="P3097">
            <v>0</v>
          </cell>
          <cell r="Q3097">
            <v>0</v>
          </cell>
          <cell r="R3097">
            <v>0</v>
          </cell>
          <cell r="S3097" t="str">
            <v>D</v>
          </cell>
        </row>
        <row r="3098">
          <cell r="E3098">
            <v>3235</v>
          </cell>
          <cell r="F3098" t="str">
            <v>KMMH02</v>
          </cell>
          <cell r="G3098">
            <v>-999</v>
          </cell>
          <cell r="H3098">
            <v>33.118600000000001</v>
          </cell>
          <cell r="I3098">
            <v>131.06530000000001</v>
          </cell>
          <cell r="J3098" t="str">
            <v>---</v>
          </cell>
          <cell r="K3098" t="str">
            <v>-</v>
          </cell>
          <cell r="L3098">
            <v>0</v>
          </cell>
          <cell r="M3098">
            <v>0</v>
          </cell>
          <cell r="N3098">
            <v>0</v>
          </cell>
          <cell r="O3098">
            <v>0</v>
          </cell>
          <cell r="P3098">
            <v>0</v>
          </cell>
          <cell r="Q3098">
            <v>0</v>
          </cell>
          <cell r="R3098">
            <v>0</v>
          </cell>
          <cell r="S3098" t="str">
            <v>C</v>
          </cell>
        </row>
        <row r="3099">
          <cell r="E3099">
            <v>3236</v>
          </cell>
          <cell r="F3099" t="str">
            <v>KOC002</v>
          </cell>
          <cell r="G3099" t="str">
            <v>KOC002</v>
          </cell>
          <cell r="H3099">
            <v>33.290300000000002</v>
          </cell>
          <cell r="I3099">
            <v>134.16810000000001</v>
          </cell>
          <cell r="J3099" t="str">
            <v>---</v>
          </cell>
          <cell r="K3099" t="str">
            <v>-</v>
          </cell>
          <cell r="L3099">
            <v>0</v>
          </cell>
          <cell r="M3099">
            <v>0</v>
          </cell>
          <cell r="N3099">
            <v>0</v>
          </cell>
          <cell r="O3099">
            <v>0</v>
          </cell>
          <cell r="P3099">
            <v>0</v>
          </cell>
          <cell r="Q3099">
            <v>0</v>
          </cell>
          <cell r="R3099">
            <v>0</v>
          </cell>
          <cell r="S3099" t="str">
            <v>D</v>
          </cell>
        </row>
        <row r="3100">
          <cell r="E3100">
            <v>3237</v>
          </cell>
          <cell r="F3100" t="str">
            <v>KOC003</v>
          </cell>
          <cell r="G3100" t="str">
            <v>KOC003</v>
          </cell>
          <cell r="H3100">
            <v>33.501399999999997</v>
          </cell>
          <cell r="I3100">
            <v>133.9068</v>
          </cell>
          <cell r="J3100" t="str">
            <v>--CD</v>
          </cell>
          <cell r="K3100" t="str">
            <v>CD</v>
          </cell>
          <cell r="L3100">
            <v>0</v>
          </cell>
          <cell r="M3100">
            <v>0</v>
          </cell>
          <cell r="N3100">
            <v>0</v>
          </cell>
          <cell r="O3100">
            <v>0</v>
          </cell>
          <cell r="P3100">
            <v>0</v>
          </cell>
          <cell r="Q3100">
            <v>0</v>
          </cell>
          <cell r="R3100">
            <v>0</v>
          </cell>
          <cell r="S3100" t="str">
            <v>D</v>
          </cell>
        </row>
        <row r="3101">
          <cell r="E3101">
            <v>3238</v>
          </cell>
          <cell r="F3101" t="str">
            <v>KOC004</v>
          </cell>
          <cell r="G3101" t="str">
            <v>KOC004</v>
          </cell>
          <cell r="H3101">
            <v>33.697499999999998</v>
          </cell>
          <cell r="I3101">
            <v>133.87710000000001</v>
          </cell>
          <cell r="J3101" t="str">
            <v>--CD</v>
          </cell>
          <cell r="K3101" t="str">
            <v>CD</v>
          </cell>
          <cell r="L3101">
            <v>0</v>
          </cell>
          <cell r="M3101">
            <v>0</v>
          </cell>
          <cell r="N3101">
            <v>0</v>
          </cell>
          <cell r="O3101">
            <v>0</v>
          </cell>
          <cell r="P3101">
            <v>0</v>
          </cell>
          <cell r="Q3101">
            <v>0</v>
          </cell>
          <cell r="R3101">
            <v>0</v>
          </cell>
          <cell r="S3101" t="str">
            <v>C</v>
          </cell>
        </row>
        <row r="3102">
          <cell r="E3102">
            <v>3239</v>
          </cell>
          <cell r="F3102" t="str">
            <v>KOC005</v>
          </cell>
          <cell r="G3102" t="str">
            <v>KOC005</v>
          </cell>
          <cell r="H3102">
            <v>33.593400000000003</v>
          </cell>
          <cell r="I3102">
            <v>133.69210000000001</v>
          </cell>
          <cell r="J3102" t="str">
            <v>--CD</v>
          </cell>
          <cell r="K3102" t="str">
            <v>CD</v>
          </cell>
          <cell r="L3102">
            <v>0</v>
          </cell>
          <cell r="M3102">
            <v>0</v>
          </cell>
          <cell r="N3102">
            <v>0</v>
          </cell>
          <cell r="O3102">
            <v>0</v>
          </cell>
          <cell r="P3102">
            <v>0</v>
          </cell>
          <cell r="Q3102">
            <v>0</v>
          </cell>
          <cell r="R3102">
            <v>0</v>
          </cell>
          <cell r="S3102" t="str">
            <v>C</v>
          </cell>
        </row>
        <row r="3103">
          <cell r="E3103">
            <v>3240</v>
          </cell>
          <cell r="F3103" t="str">
            <v>KOC006</v>
          </cell>
          <cell r="G3103" t="str">
            <v>KOC006</v>
          </cell>
          <cell r="H3103">
            <v>33.494500000000002</v>
          </cell>
          <cell r="I3103">
            <v>133.41650000000001</v>
          </cell>
          <cell r="J3103" t="str">
            <v>--B</v>
          </cell>
          <cell r="K3103" t="str">
            <v>B</v>
          </cell>
          <cell r="L3103">
            <v>0</v>
          </cell>
          <cell r="M3103">
            <v>0</v>
          </cell>
          <cell r="N3103">
            <v>0</v>
          </cell>
          <cell r="O3103">
            <v>0</v>
          </cell>
          <cell r="P3103">
            <v>0</v>
          </cell>
          <cell r="Q3103">
            <v>0</v>
          </cell>
          <cell r="R3103">
            <v>0</v>
          </cell>
          <cell r="S3103" t="str">
            <v>D</v>
          </cell>
        </row>
        <row r="3104">
          <cell r="E3104">
            <v>3241</v>
          </cell>
          <cell r="F3104" t="str">
            <v>KOC007</v>
          </cell>
          <cell r="G3104" t="str">
            <v>KOC007</v>
          </cell>
          <cell r="H3104">
            <v>33.561100000000003</v>
          </cell>
          <cell r="I3104">
            <v>133.52709999999999</v>
          </cell>
          <cell r="J3104" t="str">
            <v>--CD</v>
          </cell>
          <cell r="K3104" t="str">
            <v>CD</v>
          </cell>
          <cell r="L3104">
            <v>0</v>
          </cell>
          <cell r="M3104">
            <v>0</v>
          </cell>
          <cell r="N3104">
            <v>0</v>
          </cell>
          <cell r="O3104">
            <v>0</v>
          </cell>
          <cell r="P3104">
            <v>0</v>
          </cell>
          <cell r="Q3104">
            <v>0</v>
          </cell>
          <cell r="R3104">
            <v>0</v>
          </cell>
          <cell r="S3104" t="str">
            <v>D</v>
          </cell>
        </row>
        <row r="3105">
          <cell r="E3105">
            <v>3242</v>
          </cell>
          <cell r="F3105" t="str">
            <v>KOC008</v>
          </cell>
          <cell r="G3105" t="str">
            <v>KOC008</v>
          </cell>
          <cell r="H3105">
            <v>33.775799999999997</v>
          </cell>
          <cell r="I3105">
            <v>133.34649999999999</v>
          </cell>
          <cell r="J3105" t="str">
            <v>--B</v>
          </cell>
          <cell r="K3105" t="str">
            <v>B</v>
          </cell>
          <cell r="L3105">
            <v>0</v>
          </cell>
          <cell r="M3105">
            <v>0</v>
          </cell>
          <cell r="N3105">
            <v>0</v>
          </cell>
          <cell r="O3105">
            <v>0</v>
          </cell>
          <cell r="P3105">
            <v>0</v>
          </cell>
          <cell r="Q3105">
            <v>0</v>
          </cell>
          <cell r="R3105">
            <v>0</v>
          </cell>
          <cell r="S3105" t="str">
            <v>B</v>
          </cell>
        </row>
        <row r="3106">
          <cell r="E3106">
            <v>3243</v>
          </cell>
          <cell r="F3106" t="str">
            <v>KOC009</v>
          </cell>
          <cell r="G3106" t="str">
            <v>KOC009</v>
          </cell>
          <cell r="H3106">
            <v>33.574199999999998</v>
          </cell>
          <cell r="I3106">
            <v>133.17179999999999</v>
          </cell>
          <cell r="J3106" t="str">
            <v>--B</v>
          </cell>
          <cell r="K3106" t="str">
            <v>B</v>
          </cell>
          <cell r="L3106">
            <v>0</v>
          </cell>
          <cell r="M3106">
            <v>0</v>
          </cell>
          <cell r="N3106">
            <v>0</v>
          </cell>
          <cell r="O3106">
            <v>0</v>
          </cell>
          <cell r="P3106">
            <v>0</v>
          </cell>
          <cell r="Q3106">
            <v>0</v>
          </cell>
          <cell r="R3106">
            <v>0</v>
          </cell>
          <cell r="S3106" t="str">
            <v>C</v>
          </cell>
        </row>
        <row r="3107">
          <cell r="E3107">
            <v>3244</v>
          </cell>
          <cell r="F3107" t="str">
            <v>KOC010</v>
          </cell>
          <cell r="G3107" t="str">
            <v>KOC010</v>
          </cell>
          <cell r="H3107">
            <v>33.392499999999998</v>
          </cell>
          <cell r="I3107">
            <v>133.28960000000001</v>
          </cell>
          <cell r="J3107" t="str">
            <v>--B</v>
          </cell>
          <cell r="K3107" t="str">
            <v>B</v>
          </cell>
          <cell r="L3107">
            <v>0</v>
          </cell>
          <cell r="M3107">
            <v>0</v>
          </cell>
          <cell r="N3107">
            <v>0</v>
          </cell>
          <cell r="O3107">
            <v>0</v>
          </cell>
          <cell r="P3107">
            <v>0</v>
          </cell>
          <cell r="Q3107">
            <v>0</v>
          </cell>
          <cell r="R3107">
            <v>0</v>
          </cell>
          <cell r="S3107" t="str">
            <v>D</v>
          </cell>
        </row>
        <row r="3108">
          <cell r="E3108">
            <v>3245</v>
          </cell>
          <cell r="F3108" t="str">
            <v>KOC011</v>
          </cell>
          <cell r="G3108" t="str">
            <v>KOC011</v>
          </cell>
          <cell r="H3108">
            <v>33.398200000000003</v>
          </cell>
          <cell r="I3108">
            <v>132.89619999999999</v>
          </cell>
          <cell r="J3108" t="str">
            <v>--B</v>
          </cell>
          <cell r="K3108" t="str">
            <v>B</v>
          </cell>
          <cell r="L3108">
            <v>0</v>
          </cell>
          <cell r="M3108">
            <v>0</v>
          </cell>
          <cell r="N3108">
            <v>0</v>
          </cell>
          <cell r="O3108">
            <v>0</v>
          </cell>
          <cell r="P3108">
            <v>0</v>
          </cell>
          <cell r="Q3108">
            <v>0</v>
          </cell>
          <cell r="R3108">
            <v>0</v>
          </cell>
          <cell r="S3108" t="str">
            <v>C</v>
          </cell>
        </row>
        <row r="3109">
          <cell r="E3109">
            <v>3246</v>
          </cell>
          <cell r="F3109" t="str">
            <v>KOC012</v>
          </cell>
          <cell r="G3109" t="str">
            <v>KOC012</v>
          </cell>
          <cell r="H3109">
            <v>33.1967</v>
          </cell>
          <cell r="I3109">
            <v>132.97579999999999</v>
          </cell>
          <cell r="J3109" t="str">
            <v>--B</v>
          </cell>
          <cell r="K3109" t="str">
            <v>B</v>
          </cell>
          <cell r="L3109">
            <v>0</v>
          </cell>
          <cell r="M3109">
            <v>0</v>
          </cell>
          <cell r="N3109">
            <v>0</v>
          </cell>
          <cell r="O3109">
            <v>0</v>
          </cell>
          <cell r="P3109">
            <v>0</v>
          </cell>
          <cell r="Q3109">
            <v>0</v>
          </cell>
          <cell r="R3109">
            <v>0</v>
          </cell>
          <cell r="S3109" t="str">
            <v>D</v>
          </cell>
        </row>
        <row r="3110">
          <cell r="E3110">
            <v>3247</v>
          </cell>
          <cell r="F3110" t="str">
            <v>KOC013</v>
          </cell>
          <cell r="G3110" t="str">
            <v>KOC013</v>
          </cell>
          <cell r="H3110">
            <v>33.079700000000003</v>
          </cell>
          <cell r="I3110">
            <v>133.10149999999999</v>
          </cell>
          <cell r="J3110" t="str">
            <v>--CD</v>
          </cell>
          <cell r="K3110" t="str">
            <v>CD</v>
          </cell>
          <cell r="L3110">
            <v>0</v>
          </cell>
          <cell r="M3110">
            <v>0</v>
          </cell>
          <cell r="N3110">
            <v>0</v>
          </cell>
          <cell r="O3110">
            <v>0</v>
          </cell>
          <cell r="P3110">
            <v>0</v>
          </cell>
          <cell r="Q3110">
            <v>0</v>
          </cell>
          <cell r="R3110">
            <v>0</v>
          </cell>
          <cell r="S3110" t="str">
            <v>D</v>
          </cell>
        </row>
        <row r="3111">
          <cell r="E3111">
            <v>3248</v>
          </cell>
          <cell r="F3111" t="str">
            <v>KOC014</v>
          </cell>
          <cell r="G3111" t="str">
            <v>KOC014</v>
          </cell>
          <cell r="H3111">
            <v>32.9895</v>
          </cell>
          <cell r="I3111">
            <v>132.93770000000001</v>
          </cell>
          <cell r="J3111" t="str">
            <v>--CD</v>
          </cell>
          <cell r="K3111" t="str">
            <v>CD</v>
          </cell>
          <cell r="L3111">
            <v>0</v>
          </cell>
          <cell r="M3111">
            <v>0</v>
          </cell>
          <cell r="N3111">
            <v>0</v>
          </cell>
          <cell r="O3111">
            <v>0</v>
          </cell>
          <cell r="P3111">
            <v>0</v>
          </cell>
          <cell r="Q3111">
            <v>0</v>
          </cell>
          <cell r="R3111">
            <v>0</v>
          </cell>
          <cell r="S3111" t="str">
            <v>D</v>
          </cell>
        </row>
        <row r="3112">
          <cell r="E3112">
            <v>3249</v>
          </cell>
          <cell r="F3112" t="str">
            <v>KOC015</v>
          </cell>
          <cell r="G3112" t="str">
            <v>KOC015</v>
          </cell>
          <cell r="H3112">
            <v>32.936999999999998</v>
          </cell>
          <cell r="I3112">
            <v>132.7252</v>
          </cell>
          <cell r="J3112" t="str">
            <v>--E</v>
          </cell>
          <cell r="K3112" t="str">
            <v>E</v>
          </cell>
          <cell r="L3112">
            <v>0</v>
          </cell>
          <cell r="M3112">
            <v>0</v>
          </cell>
          <cell r="N3112">
            <v>0</v>
          </cell>
          <cell r="O3112">
            <v>0</v>
          </cell>
          <cell r="P3112">
            <v>0</v>
          </cell>
          <cell r="Q3112">
            <v>0</v>
          </cell>
          <cell r="R3112">
            <v>0</v>
          </cell>
          <cell r="S3112" t="str">
            <v>E</v>
          </cell>
        </row>
        <row r="3113">
          <cell r="E3113">
            <v>3250</v>
          </cell>
          <cell r="F3113" t="str">
            <v>KOC016</v>
          </cell>
          <cell r="G3113" t="str">
            <v>KOC016</v>
          </cell>
          <cell r="H3113">
            <v>32.767200000000003</v>
          </cell>
          <cell r="I3113">
            <v>132.97110000000001</v>
          </cell>
          <cell r="J3113" t="str">
            <v>--B</v>
          </cell>
          <cell r="K3113" t="str">
            <v>B</v>
          </cell>
          <cell r="L3113">
            <v>0</v>
          </cell>
          <cell r="M3113">
            <v>0</v>
          </cell>
          <cell r="N3113">
            <v>0</v>
          </cell>
          <cell r="O3113">
            <v>0</v>
          </cell>
          <cell r="P3113">
            <v>0</v>
          </cell>
          <cell r="Q3113">
            <v>0</v>
          </cell>
          <cell r="R3113">
            <v>0</v>
          </cell>
          <cell r="S3113" t="str">
            <v>C</v>
          </cell>
        </row>
        <row r="3114">
          <cell r="E3114">
            <v>3251</v>
          </cell>
          <cell r="F3114" t="str">
            <v>KOC017</v>
          </cell>
          <cell r="G3114" t="str">
            <v>KOC017</v>
          </cell>
          <cell r="H3114">
            <v>33.769100000000002</v>
          </cell>
          <cell r="I3114">
            <v>133.65649999999999</v>
          </cell>
          <cell r="J3114" t="str">
            <v>--A</v>
          </cell>
          <cell r="K3114" t="str">
            <v>A</v>
          </cell>
          <cell r="L3114">
            <v>0</v>
          </cell>
          <cell r="M3114">
            <v>0</v>
          </cell>
          <cell r="N3114">
            <v>0</v>
          </cell>
          <cell r="O3114">
            <v>0</v>
          </cell>
          <cell r="P3114">
            <v>0</v>
          </cell>
          <cell r="Q3114">
            <v>0</v>
          </cell>
          <cell r="R3114">
            <v>0</v>
          </cell>
          <cell r="S3114" t="str">
            <v>C</v>
          </cell>
        </row>
        <row r="3115">
          <cell r="E3115">
            <v>3252</v>
          </cell>
          <cell r="F3115" t="str">
            <v>KOCH01</v>
          </cell>
          <cell r="G3115">
            <v>-999</v>
          </cell>
          <cell r="H3115">
            <v>33.538699999999999</v>
          </cell>
          <cell r="I3115">
            <v>134.1224</v>
          </cell>
          <cell r="J3115" t="str">
            <v>--A</v>
          </cell>
          <cell r="K3115" t="str">
            <v>A</v>
          </cell>
          <cell r="L3115">
            <v>0</v>
          </cell>
          <cell r="M3115">
            <v>0</v>
          </cell>
          <cell r="N3115">
            <v>0</v>
          </cell>
          <cell r="O3115">
            <v>0</v>
          </cell>
          <cell r="P3115">
            <v>0</v>
          </cell>
          <cell r="Q3115">
            <v>0</v>
          </cell>
          <cell r="R3115">
            <v>0</v>
          </cell>
          <cell r="S3115" t="str">
            <v>D</v>
          </cell>
        </row>
        <row r="3116">
          <cell r="E3116">
            <v>3253</v>
          </cell>
          <cell r="F3116" t="str">
            <v>KOCH02</v>
          </cell>
          <cell r="G3116">
            <v>-999</v>
          </cell>
          <cell r="H3116">
            <v>33.704599999999999</v>
          </cell>
          <cell r="I3116">
            <v>133.36670000000001</v>
          </cell>
          <cell r="J3116" t="str">
            <v>--A</v>
          </cell>
          <cell r="K3116" t="str">
            <v>A</v>
          </cell>
          <cell r="L3116">
            <v>0</v>
          </cell>
          <cell r="M3116">
            <v>0</v>
          </cell>
          <cell r="N3116">
            <v>0</v>
          </cell>
          <cell r="O3116">
            <v>0</v>
          </cell>
          <cell r="P3116">
            <v>0</v>
          </cell>
          <cell r="Q3116">
            <v>0</v>
          </cell>
          <cell r="R3116">
            <v>0</v>
          </cell>
          <cell r="S3116" t="str">
            <v>C</v>
          </cell>
        </row>
        <row r="3117">
          <cell r="E3117">
            <v>3254</v>
          </cell>
          <cell r="F3117" t="str">
            <v>KOCH04</v>
          </cell>
          <cell r="G3117">
            <v>-999</v>
          </cell>
          <cell r="H3117">
            <v>32.838000000000001</v>
          </cell>
          <cell r="I3117">
            <v>132.70910000000001</v>
          </cell>
          <cell r="J3117" t="str">
            <v>--A</v>
          </cell>
          <cell r="K3117" t="str">
            <v>A</v>
          </cell>
          <cell r="L3117">
            <v>0</v>
          </cell>
          <cell r="M3117">
            <v>0</v>
          </cell>
          <cell r="N3117">
            <v>0</v>
          </cell>
          <cell r="O3117">
            <v>0</v>
          </cell>
          <cell r="P3117">
            <v>0</v>
          </cell>
          <cell r="Q3117">
            <v>0</v>
          </cell>
          <cell r="R3117">
            <v>0</v>
          </cell>
          <cell r="S3117" t="str">
            <v>B</v>
          </cell>
        </row>
        <row r="3118">
          <cell r="E3118">
            <v>3255</v>
          </cell>
          <cell r="F3118" t="str">
            <v>KOCH05</v>
          </cell>
          <cell r="G3118">
            <v>-999</v>
          </cell>
          <cell r="H3118">
            <v>33.643900000000002</v>
          </cell>
          <cell r="I3118">
            <v>133.14689999999999</v>
          </cell>
          <cell r="J3118" t="str">
            <v>--A</v>
          </cell>
          <cell r="K3118" t="str">
            <v>A</v>
          </cell>
          <cell r="L3118">
            <v>0</v>
          </cell>
          <cell r="M3118">
            <v>0</v>
          </cell>
          <cell r="N3118">
            <v>0</v>
          </cell>
          <cell r="O3118">
            <v>0</v>
          </cell>
          <cell r="P3118">
            <v>0</v>
          </cell>
          <cell r="Q3118">
            <v>0</v>
          </cell>
          <cell r="R3118">
            <v>0</v>
          </cell>
          <cell r="S3118" t="str">
            <v>B</v>
          </cell>
        </row>
        <row r="3119">
          <cell r="E3119">
            <v>3256</v>
          </cell>
          <cell r="F3119" t="str">
            <v>KOCH06</v>
          </cell>
          <cell r="G3119">
            <v>-999</v>
          </cell>
          <cell r="H3119">
            <v>33.071899999999999</v>
          </cell>
          <cell r="I3119">
            <v>132.95500000000001</v>
          </cell>
          <cell r="J3119" t="str">
            <v>--B</v>
          </cell>
          <cell r="K3119" t="str">
            <v>B</v>
          </cell>
          <cell r="L3119">
            <v>0</v>
          </cell>
          <cell r="M3119">
            <v>0</v>
          </cell>
          <cell r="N3119">
            <v>0</v>
          </cell>
          <cell r="O3119">
            <v>0</v>
          </cell>
          <cell r="P3119">
            <v>0</v>
          </cell>
          <cell r="Q3119">
            <v>0</v>
          </cell>
          <cell r="R3119">
            <v>0</v>
          </cell>
          <cell r="S3119" t="str">
            <v>C</v>
          </cell>
        </row>
        <row r="3120">
          <cell r="E3120">
            <v>3257</v>
          </cell>
          <cell r="F3120" t="str">
            <v>KYT001</v>
          </cell>
          <cell r="G3120" t="str">
            <v>KYT001</v>
          </cell>
          <cell r="H3120">
            <v>35.740600000000001</v>
          </cell>
          <cell r="I3120">
            <v>135.10220000000001</v>
          </cell>
          <cell r="J3120" t="str">
            <v>--A</v>
          </cell>
          <cell r="K3120" t="str">
            <v>A</v>
          </cell>
          <cell r="L3120">
            <v>0</v>
          </cell>
          <cell r="M3120">
            <v>0</v>
          </cell>
          <cell r="N3120">
            <v>0</v>
          </cell>
          <cell r="O3120">
            <v>0</v>
          </cell>
          <cell r="P3120">
            <v>0</v>
          </cell>
          <cell r="Q3120">
            <v>0</v>
          </cell>
          <cell r="R3120">
            <v>0</v>
          </cell>
          <cell r="S3120" t="str">
            <v>C</v>
          </cell>
        </row>
        <row r="3121">
          <cell r="E3121">
            <v>3258</v>
          </cell>
          <cell r="F3121" t="str">
            <v>KYT002</v>
          </cell>
          <cell r="G3121" t="str">
            <v>KYT002</v>
          </cell>
          <cell r="H3121">
            <v>35.603700000000003</v>
          </cell>
          <cell r="I3121">
            <v>134.89410000000001</v>
          </cell>
          <cell r="J3121" t="str">
            <v>--E</v>
          </cell>
          <cell r="K3121" t="str">
            <v>E</v>
          </cell>
          <cell r="L3121">
            <v>0</v>
          </cell>
          <cell r="M3121">
            <v>0</v>
          </cell>
          <cell r="N3121">
            <v>0</v>
          </cell>
          <cell r="O3121">
            <v>0</v>
          </cell>
          <cell r="P3121">
            <v>0</v>
          </cell>
          <cell r="Q3121">
            <v>0</v>
          </cell>
          <cell r="R3121">
            <v>0</v>
          </cell>
          <cell r="S3121" t="str">
            <v>E</v>
          </cell>
        </row>
        <row r="3122">
          <cell r="E3122">
            <v>3259</v>
          </cell>
          <cell r="F3122" t="str">
            <v>KYT003</v>
          </cell>
          <cell r="G3122" t="str">
            <v>KYT003</v>
          </cell>
          <cell r="H3122">
            <v>35.676699999999997</v>
          </cell>
          <cell r="I3122">
            <v>135.2919</v>
          </cell>
          <cell r="J3122" t="str">
            <v>--A</v>
          </cell>
          <cell r="K3122" t="str">
            <v>A</v>
          </cell>
          <cell r="L3122">
            <v>0</v>
          </cell>
          <cell r="M3122">
            <v>0</v>
          </cell>
          <cell r="N3122">
            <v>0</v>
          </cell>
          <cell r="O3122">
            <v>0</v>
          </cell>
          <cell r="P3122">
            <v>0</v>
          </cell>
          <cell r="Q3122">
            <v>0</v>
          </cell>
          <cell r="R3122">
            <v>0</v>
          </cell>
          <cell r="S3122" t="str">
            <v>C</v>
          </cell>
        </row>
        <row r="3123">
          <cell r="E3123">
            <v>3260</v>
          </cell>
          <cell r="F3123" t="str">
            <v>KYT004</v>
          </cell>
          <cell r="G3123" t="str">
            <v>KYT004</v>
          </cell>
          <cell r="H3123">
            <v>35.535400000000003</v>
          </cell>
          <cell r="I3123">
            <v>135.196</v>
          </cell>
          <cell r="J3123" t="str">
            <v>--E</v>
          </cell>
          <cell r="K3123" t="str">
            <v>E</v>
          </cell>
          <cell r="L3123">
            <v>0</v>
          </cell>
          <cell r="M3123">
            <v>0</v>
          </cell>
          <cell r="N3123">
            <v>0</v>
          </cell>
          <cell r="O3123">
            <v>0</v>
          </cell>
          <cell r="P3123">
            <v>0</v>
          </cell>
          <cell r="Q3123">
            <v>0</v>
          </cell>
          <cell r="R3123">
            <v>0</v>
          </cell>
          <cell r="S3123" t="str">
            <v>E</v>
          </cell>
        </row>
        <row r="3124">
          <cell r="E3124">
            <v>3261</v>
          </cell>
          <cell r="F3124" t="str">
            <v>KYT005</v>
          </cell>
          <cell r="G3124" t="str">
            <v>KYT005</v>
          </cell>
          <cell r="H3124">
            <v>35.475900000000003</v>
          </cell>
          <cell r="I3124">
            <v>135.38910000000001</v>
          </cell>
          <cell r="J3124" t="str">
            <v>--A</v>
          </cell>
          <cell r="K3124" t="str">
            <v>A</v>
          </cell>
          <cell r="L3124">
            <v>0</v>
          </cell>
          <cell r="M3124">
            <v>0</v>
          </cell>
          <cell r="N3124">
            <v>0</v>
          </cell>
          <cell r="O3124">
            <v>0</v>
          </cell>
          <cell r="P3124">
            <v>0</v>
          </cell>
          <cell r="Q3124">
            <v>0</v>
          </cell>
          <cell r="R3124">
            <v>0</v>
          </cell>
          <cell r="S3124" t="str">
            <v>B</v>
          </cell>
        </row>
        <row r="3125">
          <cell r="E3125">
            <v>3262</v>
          </cell>
          <cell r="F3125" t="str">
            <v>KYT006</v>
          </cell>
          <cell r="G3125" t="str">
            <v>KYT006</v>
          </cell>
          <cell r="H3125">
            <v>35.2759</v>
          </cell>
          <cell r="I3125">
            <v>135.18270000000001</v>
          </cell>
          <cell r="J3125" t="str">
            <v>--CD</v>
          </cell>
          <cell r="K3125" t="str">
            <v>CD</v>
          </cell>
          <cell r="L3125">
            <v>0</v>
          </cell>
          <cell r="M3125">
            <v>0</v>
          </cell>
          <cell r="N3125">
            <v>0</v>
          </cell>
          <cell r="O3125">
            <v>0</v>
          </cell>
          <cell r="P3125">
            <v>0</v>
          </cell>
          <cell r="Q3125">
            <v>0</v>
          </cell>
          <cell r="R3125">
            <v>0</v>
          </cell>
          <cell r="S3125" t="str">
            <v>C</v>
          </cell>
        </row>
        <row r="3126">
          <cell r="E3126">
            <v>3263</v>
          </cell>
          <cell r="F3126" t="str">
            <v>KYT007</v>
          </cell>
          <cell r="G3126" t="str">
            <v>KYT007</v>
          </cell>
          <cell r="H3126">
            <v>35.305700000000002</v>
          </cell>
          <cell r="I3126">
            <v>135.71299999999999</v>
          </cell>
          <cell r="J3126" t="str">
            <v>--A</v>
          </cell>
          <cell r="K3126" t="str">
            <v>A</v>
          </cell>
          <cell r="L3126">
            <v>0</v>
          </cell>
          <cell r="M3126">
            <v>0</v>
          </cell>
          <cell r="N3126">
            <v>0</v>
          </cell>
          <cell r="O3126">
            <v>0</v>
          </cell>
          <cell r="P3126">
            <v>0</v>
          </cell>
          <cell r="Q3126">
            <v>0</v>
          </cell>
          <cell r="R3126">
            <v>0</v>
          </cell>
          <cell r="S3126" t="str">
            <v>B</v>
          </cell>
        </row>
        <row r="3127">
          <cell r="E3127">
            <v>3264</v>
          </cell>
          <cell r="F3127" t="str">
            <v>KYT008</v>
          </cell>
          <cell r="G3127" t="str">
            <v>KYT008</v>
          </cell>
          <cell r="H3127">
            <v>35.261200000000002</v>
          </cell>
          <cell r="I3127">
            <v>135.39660000000001</v>
          </cell>
          <cell r="J3127" t="str">
            <v>--A</v>
          </cell>
          <cell r="K3127" t="str">
            <v>A</v>
          </cell>
          <cell r="L3127">
            <v>0</v>
          </cell>
          <cell r="M3127">
            <v>0</v>
          </cell>
          <cell r="N3127">
            <v>0</v>
          </cell>
          <cell r="O3127">
            <v>0</v>
          </cell>
          <cell r="P3127">
            <v>0</v>
          </cell>
          <cell r="Q3127">
            <v>0</v>
          </cell>
          <cell r="R3127">
            <v>0</v>
          </cell>
          <cell r="S3127" t="str">
            <v>C</v>
          </cell>
        </row>
        <row r="3128">
          <cell r="E3128">
            <v>3265</v>
          </cell>
          <cell r="F3128" t="str">
            <v>KYT009</v>
          </cell>
          <cell r="G3128" t="str">
            <v>KYT009</v>
          </cell>
          <cell r="H3128">
            <v>35.163699999999999</v>
          </cell>
          <cell r="I3128">
            <v>135.5016</v>
          </cell>
          <cell r="J3128" t="str">
            <v>--B</v>
          </cell>
          <cell r="K3128" t="str">
            <v>B</v>
          </cell>
          <cell r="L3128">
            <v>0</v>
          </cell>
          <cell r="M3128">
            <v>0</v>
          </cell>
          <cell r="N3128">
            <v>0</v>
          </cell>
          <cell r="O3128">
            <v>0</v>
          </cell>
          <cell r="P3128">
            <v>0</v>
          </cell>
          <cell r="Q3128">
            <v>0</v>
          </cell>
          <cell r="R3128">
            <v>0</v>
          </cell>
          <cell r="S3128" t="str">
            <v>D</v>
          </cell>
        </row>
        <row r="3129">
          <cell r="E3129">
            <v>3266</v>
          </cell>
          <cell r="F3129" t="str">
            <v>KYT010</v>
          </cell>
          <cell r="G3129" t="str">
            <v>KYT010</v>
          </cell>
          <cell r="H3129">
            <v>35.209800000000001</v>
          </cell>
          <cell r="I3129">
            <v>135.77379999999999</v>
          </cell>
          <cell r="J3129" t="str">
            <v>--B</v>
          </cell>
          <cell r="K3129" t="str">
            <v>B</v>
          </cell>
          <cell r="L3129">
            <v>0</v>
          </cell>
          <cell r="M3129">
            <v>0</v>
          </cell>
          <cell r="N3129">
            <v>0</v>
          </cell>
          <cell r="O3129">
            <v>0</v>
          </cell>
          <cell r="P3129">
            <v>0</v>
          </cell>
          <cell r="Q3129">
            <v>0</v>
          </cell>
          <cell r="R3129">
            <v>0</v>
          </cell>
          <cell r="S3129" t="str">
            <v>C</v>
          </cell>
        </row>
        <row r="3130">
          <cell r="E3130">
            <v>3267</v>
          </cell>
          <cell r="F3130" t="str">
            <v>KYT011</v>
          </cell>
          <cell r="G3130" t="str">
            <v>KYT011</v>
          </cell>
          <cell r="H3130">
            <v>35.017000000000003</v>
          </cell>
          <cell r="I3130">
            <v>135.56379999999999</v>
          </cell>
          <cell r="J3130" t="str">
            <v>--CD</v>
          </cell>
          <cell r="K3130" t="str">
            <v>CD</v>
          </cell>
          <cell r="L3130">
            <v>0</v>
          </cell>
          <cell r="M3130">
            <v>0</v>
          </cell>
          <cell r="N3130">
            <v>0</v>
          </cell>
          <cell r="O3130">
            <v>0</v>
          </cell>
          <cell r="P3130">
            <v>0</v>
          </cell>
          <cell r="Q3130">
            <v>0</v>
          </cell>
          <cell r="R3130">
            <v>0</v>
          </cell>
          <cell r="S3130" t="str">
            <v>D</v>
          </cell>
        </row>
        <row r="3131">
          <cell r="E3131">
            <v>3268</v>
          </cell>
          <cell r="F3131" t="str">
            <v>KYT012</v>
          </cell>
          <cell r="G3131" t="str">
            <v>KYT012</v>
          </cell>
          <cell r="H3131">
            <v>34.996200000000002</v>
          </cell>
          <cell r="I3131">
            <v>135.81880000000001</v>
          </cell>
          <cell r="J3131" t="str">
            <v>--B</v>
          </cell>
          <cell r="K3131" t="str">
            <v>B</v>
          </cell>
          <cell r="L3131">
            <v>0</v>
          </cell>
          <cell r="M3131">
            <v>0</v>
          </cell>
          <cell r="N3131">
            <v>0</v>
          </cell>
          <cell r="O3131">
            <v>0</v>
          </cell>
          <cell r="P3131">
            <v>0</v>
          </cell>
          <cell r="Q3131">
            <v>0</v>
          </cell>
          <cell r="R3131">
            <v>0</v>
          </cell>
          <cell r="S3131" t="str">
            <v>C</v>
          </cell>
        </row>
        <row r="3132">
          <cell r="E3132">
            <v>3269</v>
          </cell>
          <cell r="F3132" t="str">
            <v>KYT013</v>
          </cell>
          <cell r="G3132" t="str">
            <v>KYT013</v>
          </cell>
          <cell r="H3132">
            <v>34.878399999999999</v>
          </cell>
          <cell r="I3132">
            <v>135.8047</v>
          </cell>
          <cell r="J3132" t="str">
            <v>--CD</v>
          </cell>
          <cell r="K3132" t="str">
            <v>CD</v>
          </cell>
          <cell r="L3132">
            <v>0</v>
          </cell>
          <cell r="M3132">
            <v>0</v>
          </cell>
          <cell r="N3132">
            <v>0</v>
          </cell>
          <cell r="O3132">
            <v>0</v>
          </cell>
          <cell r="P3132">
            <v>0</v>
          </cell>
          <cell r="Q3132">
            <v>0</v>
          </cell>
          <cell r="R3132">
            <v>0</v>
          </cell>
          <cell r="S3132" t="str">
            <v>D</v>
          </cell>
        </row>
        <row r="3133">
          <cell r="E3133">
            <v>3270</v>
          </cell>
          <cell r="F3133" t="str">
            <v>KYT014</v>
          </cell>
          <cell r="G3133" t="str">
            <v>KYT014</v>
          </cell>
          <cell r="H3133">
            <v>34.773200000000003</v>
          </cell>
          <cell r="I3133">
            <v>135.99209999999999</v>
          </cell>
          <cell r="J3133" t="str">
            <v>--A</v>
          </cell>
          <cell r="K3133" t="str">
            <v>A</v>
          </cell>
          <cell r="L3133">
            <v>0</v>
          </cell>
          <cell r="M3133">
            <v>0</v>
          </cell>
          <cell r="N3133">
            <v>0</v>
          </cell>
          <cell r="O3133">
            <v>0</v>
          </cell>
          <cell r="P3133">
            <v>0</v>
          </cell>
          <cell r="Q3133">
            <v>0</v>
          </cell>
          <cell r="R3133">
            <v>0</v>
          </cell>
          <cell r="S3133" t="str">
            <v>C</v>
          </cell>
        </row>
        <row r="3134">
          <cell r="E3134">
            <v>3271</v>
          </cell>
          <cell r="F3134" t="str">
            <v>KYTH01</v>
          </cell>
          <cell r="G3134">
            <v>-999</v>
          </cell>
          <cell r="H3134">
            <v>35.521099999999997</v>
          </cell>
          <cell r="I3134">
            <v>135.12710000000001</v>
          </cell>
          <cell r="J3134" t="str">
            <v>---</v>
          </cell>
          <cell r="K3134" t="str">
            <v>-</v>
          </cell>
          <cell r="L3134">
            <v>0</v>
          </cell>
          <cell r="M3134">
            <v>0</v>
          </cell>
          <cell r="N3134">
            <v>0</v>
          </cell>
          <cell r="O3134">
            <v>0</v>
          </cell>
          <cell r="P3134">
            <v>0</v>
          </cell>
          <cell r="Q3134">
            <v>0</v>
          </cell>
          <cell r="R3134">
            <v>0</v>
          </cell>
          <cell r="S3134" t="str">
            <v>D</v>
          </cell>
        </row>
        <row r="3135">
          <cell r="E3135">
            <v>3272</v>
          </cell>
          <cell r="F3135" t="str">
            <v>KYTH02</v>
          </cell>
          <cell r="G3135">
            <v>-999</v>
          </cell>
          <cell r="H3135">
            <v>35.707000000000001</v>
          </cell>
          <cell r="I3135">
            <v>135.25239999999999</v>
          </cell>
          <cell r="J3135" t="str">
            <v>---</v>
          </cell>
          <cell r="K3135" t="str">
            <v>-</v>
          </cell>
          <cell r="L3135">
            <v>0</v>
          </cell>
          <cell r="M3135">
            <v>0</v>
          </cell>
          <cell r="N3135">
            <v>0</v>
          </cell>
          <cell r="O3135">
            <v>0</v>
          </cell>
          <cell r="P3135">
            <v>0</v>
          </cell>
          <cell r="Q3135">
            <v>0</v>
          </cell>
          <cell r="R3135">
            <v>0</v>
          </cell>
          <cell r="S3135" t="str">
            <v>C</v>
          </cell>
        </row>
        <row r="3136">
          <cell r="E3136">
            <v>3273</v>
          </cell>
          <cell r="F3136" t="str">
            <v>KYTH03</v>
          </cell>
          <cell r="G3136">
            <v>-999</v>
          </cell>
          <cell r="H3136">
            <v>35.309800000000003</v>
          </cell>
          <cell r="I3136">
            <v>135.1362</v>
          </cell>
          <cell r="J3136" t="str">
            <v>---</v>
          </cell>
          <cell r="K3136" t="str">
            <v>-</v>
          </cell>
          <cell r="L3136">
            <v>0</v>
          </cell>
          <cell r="M3136">
            <v>0</v>
          </cell>
          <cell r="N3136">
            <v>0</v>
          </cell>
          <cell r="O3136">
            <v>0</v>
          </cell>
          <cell r="P3136">
            <v>0</v>
          </cell>
          <cell r="Q3136">
            <v>0</v>
          </cell>
          <cell r="R3136">
            <v>0</v>
          </cell>
          <cell r="S3136" t="str">
            <v>C</v>
          </cell>
        </row>
        <row r="3137">
          <cell r="E3137">
            <v>3274</v>
          </cell>
          <cell r="F3137" t="str">
            <v>KYTH04</v>
          </cell>
          <cell r="G3137">
            <v>-999</v>
          </cell>
          <cell r="H3137">
            <v>35.265300000000003</v>
          </cell>
          <cell r="I3137">
            <v>135.55359999999999</v>
          </cell>
          <cell r="J3137" t="str">
            <v>---</v>
          </cell>
          <cell r="K3137" t="str">
            <v>-</v>
          </cell>
          <cell r="L3137">
            <v>0</v>
          </cell>
          <cell r="M3137">
            <v>0</v>
          </cell>
          <cell r="N3137">
            <v>0</v>
          </cell>
          <cell r="O3137">
            <v>0</v>
          </cell>
          <cell r="P3137">
            <v>0</v>
          </cell>
          <cell r="Q3137">
            <v>0</v>
          </cell>
          <cell r="R3137">
            <v>0</v>
          </cell>
          <cell r="S3137" t="str">
            <v>B</v>
          </cell>
        </row>
        <row r="3138">
          <cell r="E3138">
            <v>3275</v>
          </cell>
          <cell r="F3138" t="str">
            <v>MIE001</v>
          </cell>
          <cell r="G3138" t="str">
            <v>MIE001</v>
          </cell>
          <cell r="H3138">
            <v>35.171799999999998</v>
          </cell>
          <cell r="I3138">
            <v>136.49430000000001</v>
          </cell>
          <cell r="J3138" t="str">
            <v>--CD</v>
          </cell>
          <cell r="K3138" t="str">
            <v>CD</v>
          </cell>
          <cell r="L3138">
            <v>0</v>
          </cell>
          <cell r="M3138">
            <v>0</v>
          </cell>
          <cell r="N3138">
            <v>0</v>
          </cell>
          <cell r="O3138">
            <v>0</v>
          </cell>
          <cell r="P3138">
            <v>0</v>
          </cell>
          <cell r="Q3138">
            <v>0</v>
          </cell>
          <cell r="R3138">
            <v>0</v>
          </cell>
          <cell r="S3138" t="str">
            <v>C</v>
          </cell>
        </row>
        <row r="3139">
          <cell r="E3139">
            <v>3276</v>
          </cell>
          <cell r="F3139" t="str">
            <v>MIE002</v>
          </cell>
          <cell r="G3139" t="str">
            <v>MIE002</v>
          </cell>
          <cell r="H3139">
            <v>35.027900000000002</v>
          </cell>
          <cell r="I3139">
            <v>136.50729999999999</v>
          </cell>
          <cell r="J3139" t="str">
            <v>--B</v>
          </cell>
          <cell r="K3139" t="str">
            <v>B</v>
          </cell>
          <cell r="L3139">
            <v>0</v>
          </cell>
          <cell r="M3139">
            <v>0</v>
          </cell>
          <cell r="N3139">
            <v>0</v>
          </cell>
          <cell r="O3139">
            <v>0</v>
          </cell>
          <cell r="P3139">
            <v>0</v>
          </cell>
          <cell r="Q3139">
            <v>0</v>
          </cell>
          <cell r="R3139">
            <v>0</v>
          </cell>
          <cell r="S3139" t="str">
            <v>D</v>
          </cell>
        </row>
        <row r="3140">
          <cell r="E3140">
            <v>3277</v>
          </cell>
          <cell r="F3140" t="str">
            <v>MIE003</v>
          </cell>
          <cell r="G3140" t="str">
            <v>MIE003</v>
          </cell>
          <cell r="H3140">
            <v>34.970399999999998</v>
          </cell>
          <cell r="I3140">
            <v>136.63570000000001</v>
          </cell>
          <cell r="J3140" t="str">
            <v>--CD</v>
          </cell>
          <cell r="K3140" t="str">
            <v>CD</v>
          </cell>
          <cell r="L3140">
            <v>0</v>
          </cell>
          <cell r="M3140">
            <v>0</v>
          </cell>
          <cell r="N3140">
            <v>0</v>
          </cell>
          <cell r="O3140">
            <v>0</v>
          </cell>
          <cell r="P3140">
            <v>0</v>
          </cell>
          <cell r="Q3140">
            <v>0</v>
          </cell>
          <cell r="R3140">
            <v>0</v>
          </cell>
          <cell r="S3140" t="str">
            <v>D</v>
          </cell>
        </row>
        <row r="3141">
          <cell r="E3141">
            <v>3278</v>
          </cell>
          <cell r="F3141" t="str">
            <v>MIE004</v>
          </cell>
          <cell r="G3141" t="str">
            <v>MIE004</v>
          </cell>
          <cell r="H3141">
            <v>34.856900000000003</v>
          </cell>
          <cell r="I3141">
            <v>136.44929999999999</v>
          </cell>
          <cell r="J3141" t="str">
            <v>--B</v>
          </cell>
          <cell r="K3141" t="str">
            <v>B</v>
          </cell>
          <cell r="L3141">
            <v>0</v>
          </cell>
          <cell r="M3141">
            <v>0</v>
          </cell>
          <cell r="N3141">
            <v>0</v>
          </cell>
          <cell r="O3141">
            <v>0</v>
          </cell>
          <cell r="P3141">
            <v>0</v>
          </cell>
          <cell r="Q3141">
            <v>0</v>
          </cell>
          <cell r="R3141">
            <v>0</v>
          </cell>
          <cell r="S3141" t="str">
            <v>C</v>
          </cell>
        </row>
        <row r="3142">
          <cell r="E3142">
            <v>3279</v>
          </cell>
          <cell r="F3142" t="str">
            <v>MIE005</v>
          </cell>
          <cell r="G3142" t="str">
            <v>MIE005</v>
          </cell>
          <cell r="H3142">
            <v>34.767699999999998</v>
          </cell>
          <cell r="I3142">
            <v>136.11510000000001</v>
          </cell>
          <cell r="J3142" t="str">
            <v>--B</v>
          </cell>
          <cell r="K3142" t="str">
            <v>B</v>
          </cell>
          <cell r="L3142">
            <v>0</v>
          </cell>
          <cell r="M3142">
            <v>0</v>
          </cell>
          <cell r="N3142">
            <v>0</v>
          </cell>
          <cell r="O3142">
            <v>0</v>
          </cell>
          <cell r="P3142">
            <v>0</v>
          </cell>
          <cell r="Q3142">
            <v>0</v>
          </cell>
          <cell r="R3142">
            <v>0</v>
          </cell>
          <cell r="S3142" t="str">
            <v>C</v>
          </cell>
        </row>
        <row r="3143">
          <cell r="E3143">
            <v>3280</v>
          </cell>
          <cell r="F3143" t="str">
            <v>MIE006</v>
          </cell>
          <cell r="G3143" t="str">
            <v>MIE006</v>
          </cell>
          <cell r="H3143">
            <v>34.717799999999997</v>
          </cell>
          <cell r="I3143">
            <v>136.50389999999999</v>
          </cell>
          <cell r="J3143" t="str">
            <v>--CD</v>
          </cell>
          <cell r="K3143" t="str">
            <v>CD</v>
          </cell>
          <cell r="L3143">
            <v>0</v>
          </cell>
          <cell r="M3143">
            <v>0</v>
          </cell>
          <cell r="N3143">
            <v>0</v>
          </cell>
          <cell r="O3143">
            <v>0</v>
          </cell>
          <cell r="P3143">
            <v>0</v>
          </cell>
          <cell r="Q3143">
            <v>0</v>
          </cell>
          <cell r="R3143">
            <v>0</v>
          </cell>
          <cell r="S3143" t="str">
            <v>D</v>
          </cell>
        </row>
        <row r="3144">
          <cell r="E3144">
            <v>3281</v>
          </cell>
          <cell r="F3144" t="str">
            <v>MIE007</v>
          </cell>
          <cell r="G3144" t="str">
            <v>MIE007</v>
          </cell>
          <cell r="H3144">
            <v>34.643500000000003</v>
          </cell>
          <cell r="I3144">
            <v>136.3365</v>
          </cell>
          <cell r="J3144" t="str">
            <v>--B</v>
          </cell>
          <cell r="K3144" t="str">
            <v>B</v>
          </cell>
          <cell r="L3144">
            <v>0</v>
          </cell>
          <cell r="M3144">
            <v>0</v>
          </cell>
          <cell r="N3144">
            <v>0</v>
          </cell>
          <cell r="O3144">
            <v>0</v>
          </cell>
          <cell r="P3144">
            <v>0</v>
          </cell>
          <cell r="Q3144">
            <v>0</v>
          </cell>
          <cell r="R3144">
            <v>0</v>
          </cell>
          <cell r="S3144" t="str">
            <v>C</v>
          </cell>
        </row>
        <row r="3145">
          <cell r="E3145">
            <v>3282</v>
          </cell>
          <cell r="F3145" t="str">
            <v>MIE008</v>
          </cell>
          <cell r="G3145" t="str">
            <v>MIE008</v>
          </cell>
          <cell r="H3145">
            <v>34.628500000000003</v>
          </cell>
          <cell r="I3145">
            <v>136.10730000000001</v>
          </cell>
          <cell r="J3145" t="str">
            <v>--B</v>
          </cell>
          <cell r="K3145" t="str">
            <v>B</v>
          </cell>
          <cell r="L3145">
            <v>0</v>
          </cell>
          <cell r="M3145">
            <v>0</v>
          </cell>
          <cell r="N3145">
            <v>0</v>
          </cell>
          <cell r="O3145">
            <v>0</v>
          </cell>
          <cell r="P3145">
            <v>0</v>
          </cell>
          <cell r="Q3145">
            <v>0</v>
          </cell>
          <cell r="R3145">
            <v>0</v>
          </cell>
          <cell r="S3145" t="str">
            <v>D</v>
          </cell>
        </row>
        <row r="3146">
          <cell r="E3146">
            <v>3283</v>
          </cell>
          <cell r="F3146" t="str">
            <v>MIE009</v>
          </cell>
          <cell r="G3146" t="str">
            <v>MIE009</v>
          </cell>
          <cell r="H3146">
            <v>34.575200000000002</v>
          </cell>
          <cell r="I3146">
            <v>136.52959999999999</v>
          </cell>
          <cell r="J3146" t="str">
            <v>--CD</v>
          </cell>
          <cell r="K3146" t="str">
            <v>CD</v>
          </cell>
          <cell r="L3146">
            <v>0</v>
          </cell>
          <cell r="M3146">
            <v>0</v>
          </cell>
          <cell r="N3146">
            <v>0</v>
          </cell>
          <cell r="O3146">
            <v>0</v>
          </cell>
          <cell r="P3146">
            <v>0</v>
          </cell>
          <cell r="Q3146">
            <v>0</v>
          </cell>
          <cell r="R3146">
            <v>0</v>
          </cell>
          <cell r="S3146" t="str">
            <v>D</v>
          </cell>
        </row>
        <row r="3147">
          <cell r="E3147">
            <v>3284</v>
          </cell>
          <cell r="F3147" t="str">
            <v>MIE013</v>
          </cell>
          <cell r="G3147" t="str">
            <v>MIE013</v>
          </cell>
          <cell r="H3147">
            <v>34.277700000000003</v>
          </cell>
          <cell r="I3147">
            <v>136.49959999999999</v>
          </cell>
          <cell r="J3147" t="str">
            <v>--CD</v>
          </cell>
          <cell r="K3147" t="str">
            <v>CD</v>
          </cell>
          <cell r="L3147">
            <v>0</v>
          </cell>
          <cell r="M3147">
            <v>0</v>
          </cell>
          <cell r="N3147">
            <v>0</v>
          </cell>
          <cell r="O3147">
            <v>0</v>
          </cell>
          <cell r="P3147">
            <v>0</v>
          </cell>
          <cell r="Q3147">
            <v>0</v>
          </cell>
          <cell r="R3147">
            <v>0</v>
          </cell>
          <cell r="S3147" t="str">
            <v>D</v>
          </cell>
        </row>
        <row r="3148">
          <cell r="E3148">
            <v>3285</v>
          </cell>
          <cell r="F3148" t="str">
            <v>MIE015</v>
          </cell>
          <cell r="G3148" t="str">
            <v>MIE015</v>
          </cell>
          <cell r="H3148">
            <v>33.878300000000003</v>
          </cell>
          <cell r="I3148">
            <v>136.0822</v>
          </cell>
          <cell r="J3148" t="str">
            <v>--CD</v>
          </cell>
          <cell r="K3148" t="str">
            <v>CD</v>
          </cell>
          <cell r="L3148">
            <v>0</v>
          </cell>
          <cell r="M3148">
            <v>0</v>
          </cell>
          <cell r="N3148">
            <v>0</v>
          </cell>
          <cell r="O3148">
            <v>0</v>
          </cell>
          <cell r="P3148">
            <v>0</v>
          </cell>
          <cell r="Q3148">
            <v>0</v>
          </cell>
          <cell r="R3148">
            <v>0</v>
          </cell>
          <cell r="S3148" t="str">
            <v>C</v>
          </cell>
        </row>
        <row r="3149">
          <cell r="E3149">
            <v>3286</v>
          </cell>
          <cell r="F3149" t="str">
            <v>MIE016</v>
          </cell>
          <cell r="G3149" t="str">
            <v>MIE016</v>
          </cell>
          <cell r="H3149">
            <v>33.876399999999997</v>
          </cell>
          <cell r="I3149">
            <v>135.9188</v>
          </cell>
          <cell r="J3149" t="str">
            <v>--B</v>
          </cell>
          <cell r="K3149" t="str">
            <v>B</v>
          </cell>
          <cell r="L3149">
            <v>0</v>
          </cell>
          <cell r="M3149">
            <v>0</v>
          </cell>
          <cell r="N3149">
            <v>0</v>
          </cell>
          <cell r="O3149">
            <v>0</v>
          </cell>
          <cell r="P3149">
            <v>0</v>
          </cell>
          <cell r="Q3149">
            <v>0</v>
          </cell>
          <cell r="R3149">
            <v>0</v>
          </cell>
          <cell r="S3149" t="str">
            <v>C</v>
          </cell>
        </row>
        <row r="3150">
          <cell r="E3150">
            <v>3287</v>
          </cell>
          <cell r="F3150" t="str">
            <v>MIEH01</v>
          </cell>
          <cell r="G3150">
            <v>-999</v>
          </cell>
          <cell r="H3150">
            <v>34.981699999999996</v>
          </cell>
          <cell r="I3150">
            <v>136.45920000000001</v>
          </cell>
          <cell r="J3150" t="str">
            <v>--CD</v>
          </cell>
          <cell r="K3150" t="str">
            <v>CD</v>
          </cell>
          <cell r="L3150">
            <v>0</v>
          </cell>
          <cell r="M3150">
            <v>0</v>
          </cell>
          <cell r="N3150">
            <v>0</v>
          </cell>
          <cell r="O3150">
            <v>0</v>
          </cell>
          <cell r="P3150">
            <v>0</v>
          </cell>
          <cell r="Q3150">
            <v>0</v>
          </cell>
          <cell r="R3150">
            <v>0</v>
          </cell>
          <cell r="S3150" t="str">
            <v>D</v>
          </cell>
        </row>
        <row r="3151">
          <cell r="E3151">
            <v>3288</v>
          </cell>
          <cell r="F3151" t="str">
            <v>MIEH02</v>
          </cell>
          <cell r="G3151">
            <v>-999</v>
          </cell>
          <cell r="H3151">
            <v>34.762900000000002</v>
          </cell>
          <cell r="I3151">
            <v>136.28639999999999</v>
          </cell>
          <cell r="J3151" t="str">
            <v>--A</v>
          </cell>
          <cell r="K3151" t="str">
            <v>A</v>
          </cell>
          <cell r="L3151">
            <v>0</v>
          </cell>
          <cell r="M3151">
            <v>0</v>
          </cell>
          <cell r="N3151">
            <v>0</v>
          </cell>
          <cell r="O3151">
            <v>0</v>
          </cell>
          <cell r="P3151">
            <v>0</v>
          </cell>
          <cell r="Q3151">
            <v>0</v>
          </cell>
          <cell r="R3151">
            <v>0</v>
          </cell>
          <cell r="S3151" t="str">
            <v>C</v>
          </cell>
        </row>
        <row r="3152">
          <cell r="E3152">
            <v>3289</v>
          </cell>
          <cell r="F3152" t="str">
            <v>MIEH04</v>
          </cell>
          <cell r="G3152">
            <v>-999</v>
          </cell>
          <cell r="H3152">
            <v>34.349899999999998</v>
          </cell>
          <cell r="I3152">
            <v>136.58949999999999</v>
          </cell>
          <cell r="J3152" t="str">
            <v>--A</v>
          </cell>
          <cell r="K3152" t="str">
            <v>A</v>
          </cell>
          <cell r="L3152">
            <v>0</v>
          </cell>
          <cell r="M3152">
            <v>0</v>
          </cell>
          <cell r="N3152">
            <v>0</v>
          </cell>
          <cell r="O3152">
            <v>0</v>
          </cell>
          <cell r="P3152">
            <v>0</v>
          </cell>
          <cell r="Q3152">
            <v>0</v>
          </cell>
          <cell r="R3152">
            <v>0</v>
          </cell>
          <cell r="S3152" t="str">
            <v>C</v>
          </cell>
        </row>
        <row r="3153">
          <cell r="E3153">
            <v>3290</v>
          </cell>
          <cell r="F3153" t="str">
            <v>MIEH05</v>
          </cell>
          <cell r="G3153">
            <v>-999</v>
          </cell>
          <cell r="H3153">
            <v>34.060400000000001</v>
          </cell>
          <cell r="I3153">
            <v>136.17179999999999</v>
          </cell>
          <cell r="J3153" t="str">
            <v>---</v>
          </cell>
          <cell r="K3153" t="str">
            <v>-</v>
          </cell>
          <cell r="L3153">
            <v>0</v>
          </cell>
          <cell r="M3153">
            <v>0</v>
          </cell>
          <cell r="N3153">
            <v>0</v>
          </cell>
          <cell r="O3153">
            <v>0</v>
          </cell>
          <cell r="P3153">
            <v>0</v>
          </cell>
          <cell r="Q3153">
            <v>0</v>
          </cell>
          <cell r="R3153">
            <v>0</v>
          </cell>
          <cell r="S3153" t="str">
            <v>C</v>
          </cell>
        </row>
        <row r="3154">
          <cell r="E3154">
            <v>3291</v>
          </cell>
          <cell r="F3154" t="str">
            <v>MIEH06</v>
          </cell>
          <cell r="G3154">
            <v>-999</v>
          </cell>
          <cell r="H3154">
            <v>34.354700000000001</v>
          </cell>
          <cell r="I3154">
            <v>136.3322</v>
          </cell>
          <cell r="J3154" t="str">
            <v>---</v>
          </cell>
          <cell r="K3154" t="str">
            <v>-</v>
          </cell>
          <cell r="L3154">
            <v>0</v>
          </cell>
          <cell r="M3154">
            <v>0</v>
          </cell>
          <cell r="N3154">
            <v>0</v>
          </cell>
          <cell r="O3154">
            <v>0</v>
          </cell>
          <cell r="P3154">
            <v>0</v>
          </cell>
          <cell r="Q3154">
            <v>0</v>
          </cell>
          <cell r="R3154">
            <v>0</v>
          </cell>
          <cell r="S3154" t="str">
            <v>B</v>
          </cell>
        </row>
        <row r="3155">
          <cell r="E3155">
            <v>3292</v>
          </cell>
          <cell r="F3155" t="str">
            <v>MIEH07</v>
          </cell>
          <cell r="G3155">
            <v>-999</v>
          </cell>
          <cell r="H3155">
            <v>34.251100000000001</v>
          </cell>
          <cell r="I3155">
            <v>136.8245</v>
          </cell>
          <cell r="J3155" t="str">
            <v>---</v>
          </cell>
          <cell r="K3155" t="str">
            <v>-</v>
          </cell>
          <cell r="L3155">
            <v>0</v>
          </cell>
          <cell r="M3155">
            <v>0</v>
          </cell>
          <cell r="N3155">
            <v>0</v>
          </cell>
          <cell r="O3155">
            <v>0</v>
          </cell>
          <cell r="P3155">
            <v>0</v>
          </cell>
          <cell r="Q3155">
            <v>0</v>
          </cell>
          <cell r="R3155">
            <v>0</v>
          </cell>
          <cell r="S3155" t="str">
            <v>C</v>
          </cell>
        </row>
        <row r="3156">
          <cell r="E3156">
            <v>3293</v>
          </cell>
          <cell r="F3156" t="str">
            <v>MIEH08</v>
          </cell>
          <cell r="G3156">
            <v>-999</v>
          </cell>
          <cell r="H3156">
            <v>34.539200000000001</v>
          </cell>
          <cell r="I3156">
            <v>136.5061</v>
          </cell>
          <cell r="J3156" t="str">
            <v>---</v>
          </cell>
          <cell r="K3156" t="str">
            <v>-</v>
          </cell>
          <cell r="L3156">
            <v>0</v>
          </cell>
          <cell r="M3156">
            <v>0</v>
          </cell>
          <cell r="N3156">
            <v>0</v>
          </cell>
          <cell r="O3156">
            <v>0</v>
          </cell>
          <cell r="P3156">
            <v>0</v>
          </cell>
          <cell r="Q3156">
            <v>0</v>
          </cell>
          <cell r="R3156">
            <v>0</v>
          </cell>
          <cell r="S3156" t="str">
            <v>B</v>
          </cell>
        </row>
        <row r="3157">
          <cell r="E3157">
            <v>3294</v>
          </cell>
          <cell r="F3157" t="str">
            <v>MIEH09</v>
          </cell>
          <cell r="G3157">
            <v>-999</v>
          </cell>
          <cell r="H3157">
            <v>33.761099999999999</v>
          </cell>
          <cell r="I3157">
            <v>135.99979999999999</v>
          </cell>
          <cell r="J3157" t="str">
            <v>---</v>
          </cell>
          <cell r="K3157" t="str">
            <v>-</v>
          </cell>
          <cell r="L3157">
            <v>0</v>
          </cell>
          <cell r="M3157">
            <v>0</v>
          </cell>
          <cell r="N3157">
            <v>0</v>
          </cell>
          <cell r="O3157">
            <v>0</v>
          </cell>
          <cell r="P3157">
            <v>0</v>
          </cell>
          <cell r="Q3157">
            <v>0</v>
          </cell>
          <cell r="R3157">
            <v>0</v>
          </cell>
          <cell r="S3157" t="str">
            <v>C</v>
          </cell>
        </row>
        <row r="3158">
          <cell r="E3158">
            <v>3295</v>
          </cell>
          <cell r="F3158" t="str">
            <v>MIEH10</v>
          </cell>
          <cell r="G3158">
            <v>-999</v>
          </cell>
          <cell r="H3158">
            <v>34.819200000000002</v>
          </cell>
          <cell r="I3158">
            <v>136.42740000000001</v>
          </cell>
          <cell r="J3158" t="str">
            <v>---</v>
          </cell>
          <cell r="K3158" t="str">
            <v>-</v>
          </cell>
          <cell r="L3158">
            <v>0</v>
          </cell>
          <cell r="M3158">
            <v>0</v>
          </cell>
          <cell r="N3158">
            <v>0</v>
          </cell>
          <cell r="O3158">
            <v>0</v>
          </cell>
          <cell r="P3158">
            <v>0</v>
          </cell>
          <cell r="Q3158">
            <v>0</v>
          </cell>
          <cell r="R3158">
            <v>0</v>
          </cell>
          <cell r="S3158" t="str">
            <v>C</v>
          </cell>
        </row>
        <row r="3159">
          <cell r="E3159">
            <v>3296</v>
          </cell>
          <cell r="F3159" t="str">
            <v>NAR001</v>
          </cell>
          <cell r="G3159" t="str">
            <v>NAR001</v>
          </cell>
          <cell r="H3159">
            <v>34.715400000000002</v>
          </cell>
          <cell r="I3159">
            <v>135.72720000000001</v>
          </cell>
          <cell r="J3159" t="str">
            <v>---</v>
          </cell>
          <cell r="K3159" t="str">
            <v>-</v>
          </cell>
          <cell r="L3159">
            <v>0</v>
          </cell>
          <cell r="M3159">
            <v>0</v>
          </cell>
          <cell r="N3159">
            <v>0</v>
          </cell>
          <cell r="O3159">
            <v>0</v>
          </cell>
          <cell r="P3159">
            <v>0</v>
          </cell>
          <cell r="Q3159">
            <v>0</v>
          </cell>
          <cell r="R3159">
            <v>0</v>
          </cell>
          <cell r="S3159" t="str">
            <v>C</v>
          </cell>
        </row>
        <row r="3160">
          <cell r="E3160">
            <v>3297</v>
          </cell>
          <cell r="F3160" t="str">
            <v>NAR002</v>
          </cell>
          <cell r="G3160" t="str">
            <v>NAR002</v>
          </cell>
          <cell r="H3160">
            <v>34.668300000000002</v>
          </cell>
          <cell r="I3160">
            <v>135.83519999999999</v>
          </cell>
          <cell r="J3160" t="str">
            <v>---</v>
          </cell>
          <cell r="K3160" t="str">
            <v>-</v>
          </cell>
          <cell r="L3160">
            <v>0</v>
          </cell>
          <cell r="M3160">
            <v>0</v>
          </cell>
          <cell r="N3160">
            <v>0</v>
          </cell>
          <cell r="O3160">
            <v>0</v>
          </cell>
          <cell r="P3160">
            <v>0</v>
          </cell>
          <cell r="Q3160">
            <v>0</v>
          </cell>
          <cell r="R3160">
            <v>0</v>
          </cell>
          <cell r="S3160" t="str">
            <v>C</v>
          </cell>
        </row>
        <row r="3161">
          <cell r="E3161">
            <v>3298</v>
          </cell>
          <cell r="F3161" t="str">
            <v>NAR003</v>
          </cell>
          <cell r="G3161" t="str">
            <v>NAR003</v>
          </cell>
          <cell r="H3161">
            <v>34.5169</v>
          </cell>
          <cell r="I3161">
            <v>135.7191</v>
          </cell>
          <cell r="J3161" t="str">
            <v>---</v>
          </cell>
          <cell r="K3161" t="str">
            <v>-</v>
          </cell>
          <cell r="L3161">
            <v>0</v>
          </cell>
          <cell r="M3161">
            <v>0</v>
          </cell>
          <cell r="N3161">
            <v>0</v>
          </cell>
          <cell r="O3161">
            <v>0</v>
          </cell>
          <cell r="P3161">
            <v>0</v>
          </cell>
          <cell r="Q3161">
            <v>0</v>
          </cell>
          <cell r="R3161">
            <v>0</v>
          </cell>
          <cell r="S3161" t="str">
            <v>D</v>
          </cell>
        </row>
        <row r="3162">
          <cell r="E3162">
            <v>3299</v>
          </cell>
          <cell r="F3162" t="str">
            <v>NAR005</v>
          </cell>
          <cell r="G3162" t="str">
            <v>NAR005</v>
          </cell>
          <cell r="H3162">
            <v>34.340800000000002</v>
          </cell>
          <cell r="I3162">
            <v>135.6883</v>
          </cell>
          <cell r="J3162" t="str">
            <v>---</v>
          </cell>
          <cell r="K3162" t="str">
            <v>-</v>
          </cell>
          <cell r="L3162">
            <v>0</v>
          </cell>
          <cell r="M3162">
            <v>0</v>
          </cell>
          <cell r="N3162">
            <v>0</v>
          </cell>
          <cell r="O3162">
            <v>0</v>
          </cell>
          <cell r="P3162">
            <v>0</v>
          </cell>
          <cell r="Q3162">
            <v>0</v>
          </cell>
          <cell r="R3162">
            <v>0</v>
          </cell>
          <cell r="S3162" t="str">
            <v>D</v>
          </cell>
        </row>
        <row r="3163">
          <cell r="E3163">
            <v>3300</v>
          </cell>
          <cell r="F3163" t="str">
            <v>NAR006</v>
          </cell>
          <cell r="G3163" t="str">
            <v>NAR006</v>
          </cell>
          <cell r="H3163">
            <v>34.338299999999997</v>
          </cell>
          <cell r="I3163">
            <v>135.95410000000001</v>
          </cell>
          <cell r="J3163" t="str">
            <v>--B</v>
          </cell>
          <cell r="K3163" t="str">
            <v>B</v>
          </cell>
          <cell r="L3163">
            <v>0</v>
          </cell>
          <cell r="M3163">
            <v>0</v>
          </cell>
          <cell r="N3163">
            <v>0</v>
          </cell>
          <cell r="O3163">
            <v>0</v>
          </cell>
          <cell r="P3163">
            <v>0</v>
          </cell>
          <cell r="Q3163">
            <v>0</v>
          </cell>
          <cell r="R3163">
            <v>0</v>
          </cell>
          <cell r="S3163" t="str">
            <v>C</v>
          </cell>
        </row>
        <row r="3164">
          <cell r="E3164">
            <v>3301</v>
          </cell>
          <cell r="F3164" t="str">
            <v>NAR009</v>
          </cell>
          <cell r="G3164" t="str">
            <v>NAR009</v>
          </cell>
          <cell r="H3164">
            <v>33.938000000000002</v>
          </cell>
          <cell r="I3164">
            <v>135.7552</v>
          </cell>
          <cell r="J3164" t="str">
            <v>--A</v>
          </cell>
          <cell r="K3164" t="str">
            <v>A</v>
          </cell>
          <cell r="L3164">
            <v>0</v>
          </cell>
          <cell r="M3164">
            <v>0</v>
          </cell>
          <cell r="N3164">
            <v>0</v>
          </cell>
          <cell r="O3164">
            <v>0</v>
          </cell>
          <cell r="P3164">
            <v>0</v>
          </cell>
          <cell r="Q3164">
            <v>0</v>
          </cell>
          <cell r="R3164">
            <v>0</v>
          </cell>
          <cell r="S3164" t="str">
            <v>C</v>
          </cell>
        </row>
        <row r="3165">
          <cell r="E3165">
            <v>3302</v>
          </cell>
          <cell r="F3165" t="str">
            <v>NARH01</v>
          </cell>
          <cell r="G3165">
            <v>-999</v>
          </cell>
          <cell r="H3165">
            <v>33.963299999999997</v>
          </cell>
          <cell r="I3165">
            <v>135.65180000000001</v>
          </cell>
          <cell r="J3165" t="str">
            <v>--A</v>
          </cell>
          <cell r="K3165" t="str">
            <v>A</v>
          </cell>
          <cell r="L3165">
            <v>0</v>
          </cell>
          <cell r="M3165">
            <v>0</v>
          </cell>
          <cell r="N3165">
            <v>0</v>
          </cell>
          <cell r="O3165">
            <v>0</v>
          </cell>
          <cell r="P3165">
            <v>0</v>
          </cell>
          <cell r="Q3165">
            <v>0</v>
          </cell>
          <cell r="R3165">
            <v>0</v>
          </cell>
          <cell r="S3165" t="str">
            <v>D</v>
          </cell>
        </row>
        <row r="3166">
          <cell r="E3166">
            <v>3303</v>
          </cell>
          <cell r="F3166" t="str">
            <v>NARH03</v>
          </cell>
          <cell r="G3166">
            <v>-999</v>
          </cell>
          <cell r="H3166">
            <v>34.289200000000001</v>
          </cell>
          <cell r="I3166">
            <v>136.005</v>
          </cell>
          <cell r="J3166" t="str">
            <v>--A</v>
          </cell>
          <cell r="K3166" t="str">
            <v>A</v>
          </cell>
          <cell r="L3166">
            <v>0</v>
          </cell>
          <cell r="M3166">
            <v>0</v>
          </cell>
          <cell r="N3166">
            <v>0</v>
          </cell>
          <cell r="O3166">
            <v>0</v>
          </cell>
          <cell r="P3166">
            <v>0</v>
          </cell>
          <cell r="Q3166">
            <v>0</v>
          </cell>
          <cell r="R3166">
            <v>0</v>
          </cell>
          <cell r="S3166" t="str">
            <v>C</v>
          </cell>
        </row>
        <row r="3167">
          <cell r="E3167">
            <v>3304</v>
          </cell>
          <cell r="F3167" t="str">
            <v>NARH04</v>
          </cell>
          <cell r="G3167">
            <v>-999</v>
          </cell>
          <cell r="H3167">
            <v>34.302799999999998</v>
          </cell>
          <cell r="I3167">
            <v>135.83969999999999</v>
          </cell>
          <cell r="J3167" t="str">
            <v>--A</v>
          </cell>
          <cell r="K3167" t="str">
            <v>A</v>
          </cell>
          <cell r="L3167">
            <v>0</v>
          </cell>
          <cell r="M3167">
            <v>0</v>
          </cell>
          <cell r="N3167">
            <v>0</v>
          </cell>
          <cell r="O3167">
            <v>0</v>
          </cell>
          <cell r="P3167">
            <v>0</v>
          </cell>
          <cell r="Q3167">
            <v>0</v>
          </cell>
          <cell r="R3167">
            <v>0</v>
          </cell>
          <cell r="S3167" t="str">
            <v>C</v>
          </cell>
        </row>
        <row r="3168">
          <cell r="E3168">
            <v>3305</v>
          </cell>
          <cell r="F3168" t="str">
            <v>NARH05</v>
          </cell>
          <cell r="G3168">
            <v>-999</v>
          </cell>
          <cell r="H3168">
            <v>34.420400000000001</v>
          </cell>
          <cell r="I3168">
            <v>136.03229999999999</v>
          </cell>
          <cell r="J3168" t="str">
            <v>--B</v>
          </cell>
          <cell r="K3168" t="str">
            <v>B</v>
          </cell>
          <cell r="L3168">
            <v>0</v>
          </cell>
          <cell r="M3168">
            <v>0</v>
          </cell>
          <cell r="N3168">
            <v>0</v>
          </cell>
          <cell r="O3168">
            <v>0</v>
          </cell>
          <cell r="P3168">
            <v>0</v>
          </cell>
          <cell r="Q3168">
            <v>0</v>
          </cell>
          <cell r="R3168">
            <v>0</v>
          </cell>
          <cell r="S3168" t="str">
            <v>C</v>
          </cell>
        </row>
        <row r="3169">
          <cell r="E3169">
            <v>3306</v>
          </cell>
          <cell r="F3169" t="str">
            <v>NARH06</v>
          </cell>
          <cell r="G3169">
            <v>-999</v>
          </cell>
          <cell r="H3169">
            <v>34.638100000000001</v>
          </cell>
          <cell r="I3169">
            <v>136.054</v>
          </cell>
          <cell r="J3169" t="str">
            <v>--A</v>
          </cell>
          <cell r="K3169" t="str">
            <v>A</v>
          </cell>
          <cell r="L3169">
            <v>0</v>
          </cell>
          <cell r="M3169">
            <v>0</v>
          </cell>
          <cell r="N3169">
            <v>0</v>
          </cell>
          <cell r="O3169">
            <v>0</v>
          </cell>
          <cell r="P3169">
            <v>0</v>
          </cell>
          <cell r="Q3169">
            <v>0</v>
          </cell>
          <cell r="R3169">
            <v>0</v>
          </cell>
          <cell r="S3169" t="str">
            <v>C</v>
          </cell>
        </row>
        <row r="3170">
          <cell r="E3170">
            <v>3307</v>
          </cell>
          <cell r="F3170" t="str">
            <v>OIT001</v>
          </cell>
          <cell r="G3170" t="str">
            <v>OIT001</v>
          </cell>
          <cell r="H3170">
            <v>33.6783</v>
          </cell>
          <cell r="I3170">
            <v>131.59360000000001</v>
          </cell>
          <cell r="J3170" t="str">
            <v>--B</v>
          </cell>
          <cell r="K3170" t="str">
            <v>B</v>
          </cell>
          <cell r="L3170">
            <v>0</v>
          </cell>
          <cell r="M3170">
            <v>0</v>
          </cell>
          <cell r="N3170">
            <v>0</v>
          </cell>
          <cell r="O3170">
            <v>0</v>
          </cell>
          <cell r="P3170">
            <v>0</v>
          </cell>
          <cell r="Q3170">
            <v>0</v>
          </cell>
          <cell r="R3170">
            <v>0</v>
          </cell>
          <cell r="S3170" t="str">
            <v>C</v>
          </cell>
        </row>
        <row r="3171">
          <cell r="E3171">
            <v>3308</v>
          </cell>
          <cell r="F3171" t="str">
            <v>OIT002</v>
          </cell>
          <cell r="G3171" t="str">
            <v>OIT002</v>
          </cell>
          <cell r="H3171">
            <v>33.5685</v>
          </cell>
          <cell r="I3171">
            <v>131.26779999999999</v>
          </cell>
          <cell r="J3171" t="str">
            <v>--B</v>
          </cell>
          <cell r="K3171" t="str">
            <v>B</v>
          </cell>
          <cell r="L3171">
            <v>0</v>
          </cell>
          <cell r="M3171">
            <v>0</v>
          </cell>
          <cell r="N3171">
            <v>0</v>
          </cell>
          <cell r="O3171">
            <v>0</v>
          </cell>
          <cell r="P3171">
            <v>0</v>
          </cell>
          <cell r="Q3171">
            <v>0</v>
          </cell>
          <cell r="R3171">
            <v>0</v>
          </cell>
          <cell r="S3171" t="str">
            <v>D</v>
          </cell>
        </row>
        <row r="3172">
          <cell r="E3172">
            <v>3309</v>
          </cell>
          <cell r="F3172" t="str">
            <v>OIT003</v>
          </cell>
          <cell r="G3172" t="str">
            <v>OIT003</v>
          </cell>
          <cell r="H3172">
            <v>33.558300000000003</v>
          </cell>
          <cell r="I3172">
            <v>131.44890000000001</v>
          </cell>
          <cell r="J3172" t="str">
            <v>--B</v>
          </cell>
          <cell r="K3172" t="str">
            <v>B</v>
          </cell>
          <cell r="L3172">
            <v>0</v>
          </cell>
          <cell r="M3172">
            <v>0</v>
          </cell>
          <cell r="N3172">
            <v>0</v>
          </cell>
          <cell r="O3172">
            <v>0</v>
          </cell>
          <cell r="P3172">
            <v>0</v>
          </cell>
          <cell r="Q3172">
            <v>0</v>
          </cell>
          <cell r="R3172">
            <v>0</v>
          </cell>
          <cell r="S3172" t="str">
            <v>C</v>
          </cell>
        </row>
        <row r="3173">
          <cell r="E3173">
            <v>3310</v>
          </cell>
          <cell r="F3173" t="str">
            <v>OIT004</v>
          </cell>
          <cell r="G3173" t="str">
            <v>OIT004</v>
          </cell>
          <cell r="H3173">
            <v>33.566600000000001</v>
          </cell>
          <cell r="I3173">
            <v>131.73779999999999</v>
          </cell>
          <cell r="J3173" t="str">
            <v>--B</v>
          </cell>
          <cell r="K3173" t="str">
            <v>B</v>
          </cell>
          <cell r="L3173">
            <v>0</v>
          </cell>
          <cell r="M3173">
            <v>0</v>
          </cell>
          <cell r="N3173">
            <v>0</v>
          </cell>
          <cell r="O3173">
            <v>0</v>
          </cell>
          <cell r="P3173">
            <v>0</v>
          </cell>
          <cell r="Q3173">
            <v>0</v>
          </cell>
          <cell r="R3173">
            <v>0</v>
          </cell>
          <cell r="S3173" t="str">
            <v>D</v>
          </cell>
        </row>
        <row r="3174">
          <cell r="E3174">
            <v>3311</v>
          </cell>
          <cell r="F3174" t="str">
            <v>OIT005</v>
          </cell>
          <cell r="G3174" t="str">
            <v>OIT005</v>
          </cell>
          <cell r="H3174">
            <v>33.454900000000002</v>
          </cell>
          <cell r="I3174">
            <v>131.11420000000001</v>
          </cell>
          <cell r="J3174" t="str">
            <v>--A</v>
          </cell>
          <cell r="K3174" t="str">
            <v>A</v>
          </cell>
          <cell r="L3174">
            <v>0</v>
          </cell>
          <cell r="M3174">
            <v>0</v>
          </cell>
          <cell r="N3174">
            <v>0</v>
          </cell>
          <cell r="O3174">
            <v>0</v>
          </cell>
          <cell r="P3174">
            <v>0</v>
          </cell>
          <cell r="Q3174">
            <v>0</v>
          </cell>
          <cell r="R3174">
            <v>0</v>
          </cell>
          <cell r="S3174" t="str">
            <v>C</v>
          </cell>
        </row>
        <row r="3175">
          <cell r="E3175">
            <v>3312</v>
          </cell>
          <cell r="F3175" t="str">
            <v>OIT007</v>
          </cell>
          <cell r="G3175" t="str">
            <v>OIT007</v>
          </cell>
          <cell r="H3175">
            <v>33.415199999999999</v>
          </cell>
          <cell r="I3175">
            <v>131.6148</v>
          </cell>
          <cell r="J3175" t="str">
            <v>--B</v>
          </cell>
          <cell r="K3175" t="str">
            <v>B</v>
          </cell>
          <cell r="L3175">
            <v>0</v>
          </cell>
          <cell r="M3175">
            <v>0</v>
          </cell>
          <cell r="N3175">
            <v>0</v>
          </cell>
          <cell r="O3175">
            <v>0</v>
          </cell>
          <cell r="P3175">
            <v>0</v>
          </cell>
          <cell r="Q3175">
            <v>0</v>
          </cell>
          <cell r="R3175">
            <v>0</v>
          </cell>
          <cell r="S3175" t="str">
            <v>D</v>
          </cell>
        </row>
        <row r="3176">
          <cell r="E3176">
            <v>3313</v>
          </cell>
          <cell r="F3176" t="str">
            <v>OIT009</v>
          </cell>
          <cell r="G3176" t="str">
            <v>OIT009</v>
          </cell>
          <cell r="H3176">
            <v>33.256900000000002</v>
          </cell>
          <cell r="I3176">
            <v>131.34389999999999</v>
          </cell>
          <cell r="J3176" t="str">
            <v>--CD</v>
          </cell>
          <cell r="K3176" t="str">
            <v>CD</v>
          </cell>
          <cell r="L3176">
            <v>0</v>
          </cell>
          <cell r="M3176">
            <v>0</v>
          </cell>
          <cell r="N3176">
            <v>0</v>
          </cell>
          <cell r="O3176">
            <v>0</v>
          </cell>
          <cell r="P3176">
            <v>0</v>
          </cell>
          <cell r="Q3176">
            <v>0</v>
          </cell>
          <cell r="R3176">
            <v>0</v>
          </cell>
          <cell r="S3176" t="str">
            <v>D</v>
          </cell>
        </row>
        <row r="3177">
          <cell r="E3177">
            <v>3314</v>
          </cell>
          <cell r="F3177" t="str">
            <v>OIT010</v>
          </cell>
          <cell r="G3177" t="str">
            <v>OIT010</v>
          </cell>
          <cell r="H3177">
            <v>33.247799999999998</v>
          </cell>
          <cell r="I3177">
            <v>131.6103</v>
          </cell>
          <cell r="J3177" t="str">
            <v>--E</v>
          </cell>
          <cell r="K3177" t="str">
            <v>E</v>
          </cell>
          <cell r="L3177">
            <v>0</v>
          </cell>
          <cell r="M3177">
            <v>0</v>
          </cell>
          <cell r="N3177">
            <v>0</v>
          </cell>
          <cell r="O3177">
            <v>0</v>
          </cell>
          <cell r="P3177">
            <v>0</v>
          </cell>
          <cell r="Q3177">
            <v>0</v>
          </cell>
          <cell r="R3177">
            <v>0</v>
          </cell>
          <cell r="S3177" t="str">
            <v>E</v>
          </cell>
        </row>
        <row r="3178">
          <cell r="E3178">
            <v>3315</v>
          </cell>
          <cell r="F3178" t="str">
            <v>OIT011</v>
          </cell>
          <cell r="G3178" t="str">
            <v>OIT011</v>
          </cell>
          <cell r="H3178">
            <v>33.246099999999998</v>
          </cell>
          <cell r="I3178">
            <v>131.8811</v>
          </cell>
          <cell r="J3178" t="str">
            <v>--B</v>
          </cell>
          <cell r="K3178" t="str">
            <v>B</v>
          </cell>
          <cell r="L3178">
            <v>0</v>
          </cell>
          <cell r="M3178">
            <v>0</v>
          </cell>
          <cell r="N3178">
            <v>0</v>
          </cell>
          <cell r="O3178">
            <v>0</v>
          </cell>
          <cell r="P3178">
            <v>0</v>
          </cell>
          <cell r="Q3178">
            <v>0</v>
          </cell>
          <cell r="R3178">
            <v>0</v>
          </cell>
          <cell r="S3178" t="str">
            <v>D</v>
          </cell>
        </row>
        <row r="3179">
          <cell r="E3179">
            <v>3316</v>
          </cell>
          <cell r="F3179" t="str">
            <v>OIT012</v>
          </cell>
          <cell r="G3179" t="str">
            <v>OIT012</v>
          </cell>
          <cell r="H3179">
            <v>33.066400000000002</v>
          </cell>
          <cell r="I3179">
            <v>131.3734</v>
          </cell>
          <cell r="J3179" t="str">
            <v>--B</v>
          </cell>
          <cell r="K3179" t="str">
            <v>B</v>
          </cell>
          <cell r="L3179">
            <v>0</v>
          </cell>
          <cell r="M3179">
            <v>0</v>
          </cell>
          <cell r="N3179">
            <v>0</v>
          </cell>
          <cell r="O3179">
            <v>0</v>
          </cell>
          <cell r="P3179">
            <v>0</v>
          </cell>
          <cell r="Q3179">
            <v>0</v>
          </cell>
          <cell r="R3179">
            <v>0</v>
          </cell>
          <cell r="S3179" t="str">
            <v>C</v>
          </cell>
        </row>
        <row r="3180">
          <cell r="E3180">
            <v>3317</v>
          </cell>
          <cell r="F3180" t="str">
            <v>OIT014</v>
          </cell>
          <cell r="G3180" t="str">
            <v>OIT014</v>
          </cell>
          <cell r="H3180">
            <v>33.065600000000003</v>
          </cell>
          <cell r="I3180">
            <v>131.85890000000001</v>
          </cell>
          <cell r="J3180" t="str">
            <v>--B</v>
          </cell>
          <cell r="K3180" t="str">
            <v>B</v>
          </cell>
          <cell r="L3180">
            <v>0</v>
          </cell>
          <cell r="M3180">
            <v>0</v>
          </cell>
          <cell r="N3180">
            <v>0</v>
          </cell>
          <cell r="O3180">
            <v>0</v>
          </cell>
          <cell r="P3180">
            <v>0</v>
          </cell>
          <cell r="Q3180">
            <v>0</v>
          </cell>
          <cell r="R3180">
            <v>0</v>
          </cell>
          <cell r="S3180" t="str">
            <v>C</v>
          </cell>
        </row>
        <row r="3181">
          <cell r="E3181">
            <v>3318</v>
          </cell>
          <cell r="F3181" t="str">
            <v>OIT015</v>
          </cell>
          <cell r="G3181" t="str">
            <v>OIT015</v>
          </cell>
          <cell r="H3181">
            <v>32.972200000000001</v>
          </cell>
          <cell r="I3181">
            <v>131.39699999999999</v>
          </cell>
          <cell r="J3181" t="str">
            <v>--B</v>
          </cell>
          <cell r="K3181" t="str">
            <v>B</v>
          </cell>
          <cell r="L3181">
            <v>0</v>
          </cell>
          <cell r="M3181">
            <v>0</v>
          </cell>
          <cell r="N3181">
            <v>0</v>
          </cell>
          <cell r="O3181">
            <v>0</v>
          </cell>
          <cell r="P3181">
            <v>0</v>
          </cell>
          <cell r="Q3181">
            <v>0</v>
          </cell>
          <cell r="R3181">
            <v>0</v>
          </cell>
          <cell r="S3181" t="str">
            <v>C</v>
          </cell>
        </row>
        <row r="3182">
          <cell r="E3182">
            <v>3319</v>
          </cell>
          <cell r="F3182" t="str">
            <v>OIT016</v>
          </cell>
          <cell r="G3182" t="str">
            <v>OIT016</v>
          </cell>
          <cell r="H3182">
            <v>32.974699999999999</v>
          </cell>
          <cell r="I3182">
            <v>131.90280000000001</v>
          </cell>
          <cell r="J3182" t="str">
            <v>--E</v>
          </cell>
          <cell r="K3182" t="str">
            <v>E</v>
          </cell>
          <cell r="L3182">
            <v>0</v>
          </cell>
          <cell r="M3182">
            <v>0</v>
          </cell>
          <cell r="N3182">
            <v>0</v>
          </cell>
          <cell r="O3182">
            <v>0</v>
          </cell>
          <cell r="P3182">
            <v>0</v>
          </cell>
          <cell r="Q3182">
            <v>0</v>
          </cell>
          <cell r="R3182">
            <v>0</v>
          </cell>
          <cell r="S3182" t="str">
            <v>E</v>
          </cell>
        </row>
        <row r="3183">
          <cell r="E3183">
            <v>3320</v>
          </cell>
          <cell r="F3183" t="str">
            <v>OITH01</v>
          </cell>
          <cell r="G3183">
            <v>-999</v>
          </cell>
          <cell r="H3183">
            <v>33.408900000000003</v>
          </cell>
          <cell r="I3183">
            <v>131.035</v>
          </cell>
          <cell r="J3183" t="str">
            <v>---</v>
          </cell>
          <cell r="K3183" t="str">
            <v>-</v>
          </cell>
          <cell r="L3183">
            <v>0</v>
          </cell>
          <cell r="M3183">
            <v>0</v>
          </cell>
          <cell r="N3183">
            <v>0</v>
          </cell>
          <cell r="O3183">
            <v>0</v>
          </cell>
          <cell r="P3183">
            <v>0</v>
          </cell>
          <cell r="Q3183">
            <v>0</v>
          </cell>
          <cell r="R3183">
            <v>0</v>
          </cell>
          <cell r="S3183" t="str">
            <v>B</v>
          </cell>
        </row>
        <row r="3184">
          <cell r="E3184">
            <v>3321</v>
          </cell>
          <cell r="F3184" t="str">
            <v>OITH02</v>
          </cell>
          <cell r="G3184">
            <v>-999</v>
          </cell>
          <cell r="H3184">
            <v>33.454700000000003</v>
          </cell>
          <cell r="I3184">
            <v>131.4453</v>
          </cell>
          <cell r="J3184" t="str">
            <v>---</v>
          </cell>
          <cell r="K3184" t="str">
            <v>-</v>
          </cell>
          <cell r="L3184">
            <v>0</v>
          </cell>
          <cell r="M3184">
            <v>0</v>
          </cell>
          <cell r="N3184">
            <v>0</v>
          </cell>
          <cell r="O3184">
            <v>0</v>
          </cell>
          <cell r="P3184">
            <v>0</v>
          </cell>
          <cell r="Q3184">
            <v>0</v>
          </cell>
          <cell r="R3184">
            <v>0</v>
          </cell>
          <cell r="S3184" t="str">
            <v>C</v>
          </cell>
        </row>
        <row r="3185">
          <cell r="E3185">
            <v>3322</v>
          </cell>
          <cell r="F3185" t="str">
            <v>OITH04</v>
          </cell>
          <cell r="G3185">
            <v>-999</v>
          </cell>
          <cell r="H3185">
            <v>33.127200000000002</v>
          </cell>
          <cell r="I3185">
            <v>131.34970000000001</v>
          </cell>
          <cell r="J3185" t="str">
            <v>---</v>
          </cell>
          <cell r="K3185" t="str">
            <v>-</v>
          </cell>
          <cell r="L3185">
            <v>0</v>
          </cell>
          <cell r="M3185">
            <v>0</v>
          </cell>
          <cell r="N3185">
            <v>0</v>
          </cell>
          <cell r="O3185">
            <v>0</v>
          </cell>
          <cell r="P3185">
            <v>0</v>
          </cell>
          <cell r="Q3185">
            <v>0</v>
          </cell>
          <cell r="R3185">
            <v>0</v>
          </cell>
          <cell r="S3185" t="str">
            <v>C</v>
          </cell>
        </row>
        <row r="3186">
          <cell r="E3186">
            <v>3323</v>
          </cell>
          <cell r="F3186" t="str">
            <v>OITH05</v>
          </cell>
          <cell r="G3186">
            <v>-999</v>
          </cell>
          <cell r="H3186">
            <v>33.1492</v>
          </cell>
          <cell r="I3186">
            <v>131.5444</v>
          </cell>
          <cell r="J3186" t="str">
            <v>---</v>
          </cell>
          <cell r="K3186" t="str">
            <v>-</v>
          </cell>
          <cell r="L3186">
            <v>0</v>
          </cell>
          <cell r="M3186">
            <v>0</v>
          </cell>
          <cell r="N3186">
            <v>0</v>
          </cell>
          <cell r="O3186">
            <v>0</v>
          </cell>
          <cell r="P3186">
            <v>0</v>
          </cell>
          <cell r="Q3186">
            <v>0</v>
          </cell>
          <cell r="R3186">
            <v>0</v>
          </cell>
          <cell r="S3186" t="str">
            <v>B</v>
          </cell>
        </row>
        <row r="3187">
          <cell r="E3187">
            <v>3324</v>
          </cell>
          <cell r="F3187" t="str">
            <v>OITH06</v>
          </cell>
          <cell r="G3187">
            <v>-999</v>
          </cell>
          <cell r="H3187">
            <v>32.969200000000001</v>
          </cell>
          <cell r="I3187">
            <v>131.4008</v>
          </cell>
          <cell r="J3187" t="str">
            <v>---</v>
          </cell>
          <cell r="K3187" t="str">
            <v>-</v>
          </cell>
          <cell r="L3187">
            <v>0</v>
          </cell>
          <cell r="M3187">
            <v>0</v>
          </cell>
          <cell r="N3187">
            <v>0</v>
          </cell>
          <cell r="O3187">
            <v>0</v>
          </cell>
          <cell r="P3187">
            <v>0</v>
          </cell>
          <cell r="Q3187">
            <v>0</v>
          </cell>
          <cell r="R3187">
            <v>0</v>
          </cell>
          <cell r="S3187" t="str">
            <v>C</v>
          </cell>
        </row>
        <row r="3188">
          <cell r="E3188">
            <v>3325</v>
          </cell>
          <cell r="F3188" t="str">
            <v>OITH07</v>
          </cell>
          <cell r="G3188">
            <v>-999</v>
          </cell>
          <cell r="H3188">
            <v>32.983600000000003</v>
          </cell>
          <cell r="I3188">
            <v>131.59049999999999</v>
          </cell>
          <cell r="J3188" t="str">
            <v>---</v>
          </cell>
          <cell r="K3188" t="str">
            <v>-</v>
          </cell>
          <cell r="L3188">
            <v>0</v>
          </cell>
          <cell r="M3188">
            <v>0</v>
          </cell>
          <cell r="N3188">
            <v>0</v>
          </cell>
          <cell r="O3188">
            <v>0</v>
          </cell>
          <cell r="P3188">
            <v>0</v>
          </cell>
          <cell r="Q3188">
            <v>0</v>
          </cell>
          <cell r="R3188">
            <v>0</v>
          </cell>
          <cell r="S3188" t="str">
            <v>D</v>
          </cell>
        </row>
        <row r="3189">
          <cell r="E3189">
            <v>3326</v>
          </cell>
          <cell r="F3189" t="str">
            <v>OITH10</v>
          </cell>
          <cell r="G3189">
            <v>-999</v>
          </cell>
          <cell r="H3189">
            <v>32.924399999999999</v>
          </cell>
          <cell r="I3189">
            <v>131.87190000000001</v>
          </cell>
          <cell r="J3189" t="str">
            <v>---</v>
          </cell>
          <cell r="K3189" t="str">
            <v>-</v>
          </cell>
          <cell r="L3189">
            <v>0</v>
          </cell>
          <cell r="M3189">
            <v>0</v>
          </cell>
          <cell r="N3189">
            <v>0</v>
          </cell>
          <cell r="O3189">
            <v>0</v>
          </cell>
          <cell r="P3189">
            <v>0</v>
          </cell>
          <cell r="Q3189">
            <v>0</v>
          </cell>
          <cell r="R3189">
            <v>0</v>
          </cell>
          <cell r="S3189" t="str">
            <v>B</v>
          </cell>
        </row>
        <row r="3190">
          <cell r="E3190">
            <v>3327</v>
          </cell>
          <cell r="F3190" t="str">
            <v>OSK001</v>
          </cell>
          <cell r="G3190" t="str">
            <v>OSK001</v>
          </cell>
          <cell r="H3190">
            <v>34.970700000000001</v>
          </cell>
          <cell r="I3190">
            <v>135.38999999999999</v>
          </cell>
          <cell r="J3190" t="str">
            <v>--A</v>
          </cell>
          <cell r="K3190" t="str">
            <v>A</v>
          </cell>
          <cell r="L3190">
            <v>0</v>
          </cell>
          <cell r="M3190">
            <v>0</v>
          </cell>
          <cell r="N3190">
            <v>0</v>
          </cell>
          <cell r="O3190">
            <v>0</v>
          </cell>
          <cell r="P3190">
            <v>0</v>
          </cell>
          <cell r="Q3190">
            <v>0</v>
          </cell>
          <cell r="R3190">
            <v>0</v>
          </cell>
          <cell r="S3190" t="str">
            <v>D</v>
          </cell>
        </row>
        <row r="3191">
          <cell r="E3191">
            <v>3328</v>
          </cell>
          <cell r="F3191" t="str">
            <v>OSK002</v>
          </cell>
          <cell r="G3191" t="str">
            <v>OSK002</v>
          </cell>
          <cell r="H3191">
            <v>34.857300000000002</v>
          </cell>
          <cell r="I3191">
            <v>135.5958</v>
          </cell>
          <cell r="J3191" t="str">
            <v>--CD</v>
          </cell>
          <cell r="K3191" t="str">
            <v>CD</v>
          </cell>
          <cell r="L3191">
            <v>0</v>
          </cell>
          <cell r="M3191">
            <v>0</v>
          </cell>
          <cell r="N3191">
            <v>0</v>
          </cell>
          <cell r="O3191">
            <v>0</v>
          </cell>
          <cell r="P3191">
            <v>0</v>
          </cell>
          <cell r="Q3191">
            <v>0</v>
          </cell>
          <cell r="R3191">
            <v>0</v>
          </cell>
          <cell r="S3191" t="str">
            <v>D</v>
          </cell>
        </row>
        <row r="3192">
          <cell r="E3192">
            <v>3329</v>
          </cell>
          <cell r="F3192" t="str">
            <v>OSK003</v>
          </cell>
          <cell r="G3192" t="str">
            <v>OSK003</v>
          </cell>
          <cell r="H3192">
            <v>34.766800000000003</v>
          </cell>
          <cell r="I3192">
            <v>135.4683</v>
          </cell>
          <cell r="J3192" t="str">
            <v>--CD</v>
          </cell>
          <cell r="K3192" t="str">
            <v>CD</v>
          </cell>
          <cell r="L3192">
            <v>0</v>
          </cell>
          <cell r="M3192">
            <v>0</v>
          </cell>
          <cell r="N3192">
            <v>0</v>
          </cell>
          <cell r="O3192">
            <v>0</v>
          </cell>
          <cell r="P3192">
            <v>0</v>
          </cell>
          <cell r="Q3192">
            <v>0</v>
          </cell>
          <cell r="R3192">
            <v>0</v>
          </cell>
          <cell r="S3192" t="str">
            <v>D</v>
          </cell>
        </row>
        <row r="3193">
          <cell r="E3193">
            <v>3330</v>
          </cell>
          <cell r="F3193" t="str">
            <v>OSK004</v>
          </cell>
          <cell r="G3193" t="str">
            <v>OSK004</v>
          </cell>
          <cell r="H3193">
            <v>34.740499999999997</v>
          </cell>
          <cell r="I3193">
            <v>135.63939999999999</v>
          </cell>
          <cell r="J3193" t="str">
            <v>--CD</v>
          </cell>
          <cell r="K3193" t="str">
            <v>CD</v>
          </cell>
          <cell r="L3193">
            <v>0</v>
          </cell>
          <cell r="M3193">
            <v>0</v>
          </cell>
          <cell r="N3193">
            <v>0</v>
          </cell>
          <cell r="O3193">
            <v>0</v>
          </cell>
          <cell r="P3193">
            <v>0</v>
          </cell>
          <cell r="Q3193">
            <v>0</v>
          </cell>
          <cell r="R3193">
            <v>0</v>
          </cell>
          <cell r="S3193" t="str">
            <v>D</v>
          </cell>
        </row>
        <row r="3194">
          <cell r="E3194">
            <v>3331</v>
          </cell>
          <cell r="F3194" t="str">
            <v>OSK005</v>
          </cell>
          <cell r="G3194" t="str">
            <v>OSK005</v>
          </cell>
          <cell r="H3194">
            <v>34.725499999999997</v>
          </cell>
          <cell r="I3194">
            <v>135.50989999999999</v>
          </cell>
          <cell r="J3194" t="str">
            <v>--CD</v>
          </cell>
          <cell r="K3194" t="str">
            <v>CD</v>
          </cell>
          <cell r="L3194">
            <v>0</v>
          </cell>
          <cell r="M3194">
            <v>0</v>
          </cell>
          <cell r="N3194">
            <v>0</v>
          </cell>
          <cell r="O3194">
            <v>0</v>
          </cell>
          <cell r="P3194">
            <v>0</v>
          </cell>
          <cell r="Q3194">
            <v>0</v>
          </cell>
          <cell r="R3194">
            <v>0</v>
          </cell>
          <cell r="S3194" t="str">
            <v>D</v>
          </cell>
        </row>
        <row r="3195">
          <cell r="E3195">
            <v>3332</v>
          </cell>
          <cell r="F3195" t="str">
            <v>OSK006</v>
          </cell>
          <cell r="G3195" t="str">
            <v>OSK006</v>
          </cell>
          <cell r="H3195">
            <v>34.589399999999998</v>
          </cell>
          <cell r="I3195">
            <v>135.471</v>
          </cell>
          <cell r="J3195" t="str">
            <v>--CD</v>
          </cell>
          <cell r="K3195" t="str">
            <v>CD</v>
          </cell>
          <cell r="L3195">
            <v>0</v>
          </cell>
          <cell r="M3195">
            <v>0</v>
          </cell>
          <cell r="N3195">
            <v>0</v>
          </cell>
          <cell r="O3195">
            <v>0</v>
          </cell>
          <cell r="P3195">
            <v>0</v>
          </cell>
          <cell r="Q3195">
            <v>0</v>
          </cell>
          <cell r="R3195">
            <v>0</v>
          </cell>
          <cell r="S3195" t="str">
            <v>D</v>
          </cell>
        </row>
        <row r="3196">
          <cell r="E3196">
            <v>3333</v>
          </cell>
          <cell r="F3196" t="str">
            <v>OSK007</v>
          </cell>
          <cell r="G3196" t="str">
            <v>OSK007</v>
          </cell>
          <cell r="H3196">
            <v>34.557699999999997</v>
          </cell>
          <cell r="I3196">
            <v>135.60579999999999</v>
          </cell>
          <cell r="J3196" t="str">
            <v>--CD</v>
          </cell>
          <cell r="K3196" t="str">
            <v>CD</v>
          </cell>
          <cell r="L3196">
            <v>0</v>
          </cell>
          <cell r="M3196">
            <v>0</v>
          </cell>
          <cell r="N3196">
            <v>0</v>
          </cell>
          <cell r="O3196">
            <v>0</v>
          </cell>
          <cell r="P3196">
            <v>0</v>
          </cell>
          <cell r="Q3196">
            <v>0</v>
          </cell>
          <cell r="R3196">
            <v>0</v>
          </cell>
          <cell r="S3196" t="str">
            <v>C</v>
          </cell>
        </row>
        <row r="3197">
          <cell r="E3197">
            <v>3334</v>
          </cell>
          <cell r="F3197" t="str">
            <v>OSK008</v>
          </cell>
          <cell r="G3197" t="str">
            <v>OSK008</v>
          </cell>
          <cell r="H3197">
            <v>34.440199999999997</v>
          </cell>
          <cell r="I3197">
            <v>135.39169999999999</v>
          </cell>
          <cell r="J3197" t="str">
            <v>--CD</v>
          </cell>
          <cell r="K3197" t="str">
            <v>CD</v>
          </cell>
          <cell r="L3197">
            <v>0</v>
          </cell>
          <cell r="M3197">
            <v>0</v>
          </cell>
          <cell r="N3197">
            <v>0</v>
          </cell>
          <cell r="O3197">
            <v>0</v>
          </cell>
          <cell r="P3197">
            <v>0</v>
          </cell>
          <cell r="Q3197">
            <v>0</v>
          </cell>
          <cell r="R3197">
            <v>0</v>
          </cell>
          <cell r="S3197" t="str">
            <v>D</v>
          </cell>
        </row>
        <row r="3198">
          <cell r="E3198">
            <v>3335</v>
          </cell>
          <cell r="F3198" t="str">
            <v>OSK009</v>
          </cell>
          <cell r="G3198" t="str">
            <v>OSK009</v>
          </cell>
          <cell r="H3198">
            <v>34.436599999999999</v>
          </cell>
          <cell r="I3198">
            <v>135.58160000000001</v>
          </cell>
          <cell r="J3198" t="str">
            <v>--B</v>
          </cell>
          <cell r="K3198" t="str">
            <v>B</v>
          </cell>
          <cell r="L3198">
            <v>0</v>
          </cell>
          <cell r="M3198">
            <v>0</v>
          </cell>
          <cell r="N3198">
            <v>0</v>
          </cell>
          <cell r="O3198">
            <v>0</v>
          </cell>
          <cell r="P3198">
            <v>0</v>
          </cell>
          <cell r="Q3198">
            <v>0</v>
          </cell>
          <cell r="R3198">
            <v>0</v>
          </cell>
          <cell r="S3198" t="str">
            <v>C</v>
          </cell>
        </row>
        <row r="3199">
          <cell r="E3199">
            <v>3336</v>
          </cell>
          <cell r="F3199" t="str">
            <v>OSK010</v>
          </cell>
          <cell r="G3199" t="str">
            <v>OSK010</v>
          </cell>
          <cell r="H3199">
            <v>34.375500000000002</v>
          </cell>
          <cell r="I3199">
            <v>135.25489999999999</v>
          </cell>
          <cell r="J3199" t="str">
            <v>--CD</v>
          </cell>
          <cell r="K3199" t="str">
            <v>CD</v>
          </cell>
          <cell r="L3199">
            <v>0</v>
          </cell>
          <cell r="M3199">
            <v>0</v>
          </cell>
          <cell r="N3199">
            <v>0</v>
          </cell>
          <cell r="O3199">
            <v>0</v>
          </cell>
          <cell r="P3199">
            <v>0</v>
          </cell>
          <cell r="Q3199">
            <v>0</v>
          </cell>
          <cell r="R3199">
            <v>0</v>
          </cell>
          <cell r="S3199" t="str">
            <v>D</v>
          </cell>
        </row>
        <row r="3200">
          <cell r="E3200">
            <v>3337</v>
          </cell>
          <cell r="F3200" t="str">
            <v>OSKH01</v>
          </cell>
          <cell r="G3200">
            <v>-999</v>
          </cell>
          <cell r="H3200">
            <v>34.394399999999997</v>
          </cell>
          <cell r="I3200">
            <v>135.28639999999999</v>
          </cell>
          <cell r="J3200" t="str">
            <v>--CD</v>
          </cell>
          <cell r="K3200" t="str">
            <v>CD</v>
          </cell>
          <cell r="L3200">
            <v>0</v>
          </cell>
          <cell r="M3200">
            <v>0</v>
          </cell>
          <cell r="N3200">
            <v>0</v>
          </cell>
          <cell r="O3200">
            <v>0</v>
          </cell>
          <cell r="P3200">
            <v>0</v>
          </cell>
          <cell r="Q3200">
            <v>0</v>
          </cell>
          <cell r="R3200">
            <v>0</v>
          </cell>
          <cell r="S3200" t="str">
            <v>C</v>
          </cell>
        </row>
        <row r="3201">
          <cell r="E3201">
            <v>3338</v>
          </cell>
          <cell r="F3201" t="str">
            <v>OSKH02</v>
          </cell>
          <cell r="G3201">
            <v>-999</v>
          </cell>
          <cell r="H3201">
            <v>34.659500000000001</v>
          </cell>
          <cell r="I3201">
            <v>135.39240000000001</v>
          </cell>
          <cell r="J3201" t="str">
            <v>--CD</v>
          </cell>
          <cell r="K3201" t="str">
            <v>CD</v>
          </cell>
          <cell r="L3201">
            <v>0</v>
          </cell>
          <cell r="M3201">
            <v>0</v>
          </cell>
          <cell r="N3201">
            <v>0</v>
          </cell>
          <cell r="O3201">
            <v>0</v>
          </cell>
          <cell r="P3201">
            <v>0</v>
          </cell>
          <cell r="Q3201">
            <v>0</v>
          </cell>
          <cell r="R3201">
            <v>0</v>
          </cell>
          <cell r="S3201" t="str">
            <v>C</v>
          </cell>
        </row>
        <row r="3202">
          <cell r="E3202">
            <v>3339</v>
          </cell>
          <cell r="F3202" t="str">
            <v>OSKH03</v>
          </cell>
          <cell r="G3202">
            <v>-999</v>
          </cell>
          <cell r="H3202">
            <v>34.521500000000003</v>
          </cell>
          <cell r="I3202">
            <v>135.6636</v>
          </cell>
          <cell r="J3202" t="str">
            <v>--CD</v>
          </cell>
          <cell r="K3202" t="str">
            <v>CD</v>
          </cell>
          <cell r="L3202">
            <v>0</v>
          </cell>
          <cell r="M3202">
            <v>0</v>
          </cell>
          <cell r="N3202">
            <v>0</v>
          </cell>
          <cell r="O3202">
            <v>0</v>
          </cell>
          <cell r="P3202">
            <v>0</v>
          </cell>
          <cell r="Q3202">
            <v>0</v>
          </cell>
          <cell r="R3202">
            <v>0</v>
          </cell>
          <cell r="S3202" t="str">
            <v>C</v>
          </cell>
        </row>
        <row r="3203">
          <cell r="E3203">
            <v>3340</v>
          </cell>
          <cell r="F3203" t="str">
            <v>OSKH04</v>
          </cell>
          <cell r="G3203">
            <v>-999</v>
          </cell>
          <cell r="H3203">
            <v>34.759700000000002</v>
          </cell>
          <cell r="I3203">
            <v>135.7081</v>
          </cell>
          <cell r="J3203" t="str">
            <v>--A</v>
          </cell>
          <cell r="K3203" t="str">
            <v>A</v>
          </cell>
          <cell r="L3203">
            <v>0</v>
          </cell>
          <cell r="M3203">
            <v>0</v>
          </cell>
          <cell r="N3203">
            <v>0</v>
          </cell>
          <cell r="O3203">
            <v>0</v>
          </cell>
          <cell r="P3203">
            <v>0</v>
          </cell>
          <cell r="Q3203">
            <v>0</v>
          </cell>
          <cell r="R3203">
            <v>0</v>
          </cell>
          <cell r="S3203" t="str">
            <v>C</v>
          </cell>
        </row>
        <row r="3204">
          <cell r="E3204">
            <v>3341</v>
          </cell>
          <cell r="F3204" t="str">
            <v>SIG001</v>
          </cell>
          <cell r="G3204" t="str">
            <v>SIG001</v>
          </cell>
          <cell r="H3204">
            <v>35.5398</v>
          </cell>
          <cell r="I3204">
            <v>136.20650000000001</v>
          </cell>
          <cell r="J3204" t="str">
            <v>--CD</v>
          </cell>
          <cell r="K3204" t="str">
            <v>CD</v>
          </cell>
          <cell r="L3204">
            <v>0</v>
          </cell>
          <cell r="M3204">
            <v>0</v>
          </cell>
          <cell r="N3204">
            <v>0</v>
          </cell>
          <cell r="O3204">
            <v>0</v>
          </cell>
          <cell r="P3204">
            <v>0</v>
          </cell>
          <cell r="Q3204">
            <v>0</v>
          </cell>
          <cell r="R3204">
            <v>0</v>
          </cell>
          <cell r="S3204" t="str">
            <v>D</v>
          </cell>
        </row>
        <row r="3205">
          <cell r="E3205">
            <v>3342</v>
          </cell>
          <cell r="F3205" t="str">
            <v>SIG002</v>
          </cell>
          <cell r="G3205" t="str">
            <v>SIG002</v>
          </cell>
          <cell r="H3205">
            <v>35.421500000000002</v>
          </cell>
          <cell r="I3205">
            <v>136.02430000000001</v>
          </cell>
          <cell r="J3205" t="str">
            <v>--CD</v>
          </cell>
          <cell r="K3205" t="str">
            <v>CD</v>
          </cell>
          <cell r="L3205">
            <v>0</v>
          </cell>
          <cell r="M3205">
            <v>0</v>
          </cell>
          <cell r="N3205">
            <v>0</v>
          </cell>
          <cell r="O3205">
            <v>0</v>
          </cell>
          <cell r="P3205">
            <v>0</v>
          </cell>
          <cell r="Q3205">
            <v>0</v>
          </cell>
          <cell r="R3205">
            <v>0</v>
          </cell>
          <cell r="S3205" t="str">
            <v>D</v>
          </cell>
        </row>
        <row r="3206">
          <cell r="E3206">
            <v>3343</v>
          </cell>
          <cell r="F3206" t="str">
            <v>SIG003</v>
          </cell>
          <cell r="G3206" t="str">
            <v>SIG003</v>
          </cell>
          <cell r="H3206">
            <v>35.377000000000002</v>
          </cell>
          <cell r="I3206">
            <v>136.26400000000001</v>
          </cell>
          <cell r="J3206" t="str">
            <v>--CD</v>
          </cell>
          <cell r="K3206" t="str">
            <v>CD</v>
          </cell>
          <cell r="L3206">
            <v>0</v>
          </cell>
          <cell r="M3206">
            <v>0</v>
          </cell>
          <cell r="N3206">
            <v>0</v>
          </cell>
          <cell r="O3206">
            <v>0</v>
          </cell>
          <cell r="P3206">
            <v>0</v>
          </cell>
          <cell r="Q3206">
            <v>0</v>
          </cell>
          <cell r="R3206">
            <v>0</v>
          </cell>
          <cell r="S3206" t="str">
            <v>D</v>
          </cell>
        </row>
        <row r="3207">
          <cell r="E3207">
            <v>3344</v>
          </cell>
          <cell r="F3207" t="str">
            <v>SIG004</v>
          </cell>
          <cell r="G3207" t="str">
            <v>SIG004</v>
          </cell>
          <cell r="H3207">
            <v>35.3476</v>
          </cell>
          <cell r="I3207">
            <v>135.91839999999999</v>
          </cell>
          <cell r="J3207" t="str">
            <v>--B</v>
          </cell>
          <cell r="K3207" t="str">
            <v>B</v>
          </cell>
          <cell r="L3207">
            <v>0</v>
          </cell>
          <cell r="M3207">
            <v>0</v>
          </cell>
          <cell r="N3207">
            <v>0</v>
          </cell>
          <cell r="O3207">
            <v>0</v>
          </cell>
          <cell r="P3207">
            <v>0</v>
          </cell>
          <cell r="Q3207">
            <v>0</v>
          </cell>
          <cell r="R3207">
            <v>0</v>
          </cell>
          <cell r="S3207" t="str">
            <v>C</v>
          </cell>
        </row>
        <row r="3208">
          <cell r="E3208">
            <v>3345</v>
          </cell>
          <cell r="F3208" t="str">
            <v>SIG005</v>
          </cell>
          <cell r="G3208" t="str">
            <v>SIG005</v>
          </cell>
          <cell r="H3208">
            <v>35.249299999999998</v>
          </cell>
          <cell r="I3208">
            <v>136.24209999999999</v>
          </cell>
          <cell r="J3208" t="str">
            <v>--CD</v>
          </cell>
          <cell r="K3208" t="str">
            <v>CD</v>
          </cell>
          <cell r="L3208">
            <v>0</v>
          </cell>
          <cell r="M3208">
            <v>0</v>
          </cell>
          <cell r="N3208">
            <v>0</v>
          </cell>
          <cell r="O3208">
            <v>0</v>
          </cell>
          <cell r="P3208">
            <v>0</v>
          </cell>
          <cell r="Q3208">
            <v>0</v>
          </cell>
          <cell r="R3208">
            <v>0</v>
          </cell>
          <cell r="S3208" t="str">
            <v>D</v>
          </cell>
        </row>
        <row r="3209">
          <cell r="E3209">
            <v>3346</v>
          </cell>
          <cell r="F3209" t="str">
            <v>SIG006</v>
          </cell>
          <cell r="G3209" t="str">
            <v>SIG006</v>
          </cell>
          <cell r="H3209">
            <v>35.200099999999999</v>
          </cell>
          <cell r="I3209">
            <v>135.92099999999999</v>
          </cell>
          <cell r="J3209" t="str">
            <v>--CD</v>
          </cell>
          <cell r="K3209" t="str">
            <v>CD</v>
          </cell>
          <cell r="L3209">
            <v>0</v>
          </cell>
          <cell r="M3209">
            <v>0</v>
          </cell>
          <cell r="N3209">
            <v>0</v>
          </cell>
          <cell r="O3209">
            <v>0</v>
          </cell>
          <cell r="P3209">
            <v>0</v>
          </cell>
          <cell r="Q3209">
            <v>0</v>
          </cell>
          <cell r="R3209">
            <v>0</v>
          </cell>
          <cell r="S3209" t="str">
            <v>D</v>
          </cell>
        </row>
        <row r="3210">
          <cell r="E3210">
            <v>3347</v>
          </cell>
          <cell r="F3210" t="str">
            <v>SIG007</v>
          </cell>
          <cell r="G3210" t="str">
            <v>SIG007</v>
          </cell>
          <cell r="H3210">
            <v>35.133899999999997</v>
          </cell>
          <cell r="I3210">
            <v>136.09569999999999</v>
          </cell>
          <cell r="J3210" t="str">
            <v>--CD</v>
          </cell>
          <cell r="K3210" t="str">
            <v>CD</v>
          </cell>
          <cell r="L3210">
            <v>0</v>
          </cell>
          <cell r="M3210">
            <v>0</v>
          </cell>
          <cell r="N3210">
            <v>0</v>
          </cell>
          <cell r="O3210">
            <v>0</v>
          </cell>
          <cell r="P3210">
            <v>0</v>
          </cell>
          <cell r="Q3210">
            <v>0</v>
          </cell>
          <cell r="R3210">
            <v>0</v>
          </cell>
          <cell r="S3210" t="str">
            <v>D</v>
          </cell>
        </row>
        <row r="3211">
          <cell r="E3211">
            <v>3348</v>
          </cell>
          <cell r="F3211" t="str">
            <v>SIG008</v>
          </cell>
          <cell r="G3211" t="str">
            <v>SIG008</v>
          </cell>
          <cell r="H3211">
            <v>35.070099999999996</v>
          </cell>
          <cell r="I3211">
            <v>136.2946</v>
          </cell>
          <cell r="J3211" t="str">
            <v>--CD</v>
          </cell>
          <cell r="K3211" t="str">
            <v>CD</v>
          </cell>
          <cell r="L3211">
            <v>0</v>
          </cell>
          <cell r="M3211">
            <v>0</v>
          </cell>
          <cell r="N3211">
            <v>0</v>
          </cell>
          <cell r="O3211">
            <v>0</v>
          </cell>
          <cell r="P3211">
            <v>0</v>
          </cell>
          <cell r="Q3211">
            <v>0</v>
          </cell>
          <cell r="R3211">
            <v>0</v>
          </cell>
          <cell r="S3211" t="str">
            <v>C</v>
          </cell>
        </row>
        <row r="3212">
          <cell r="E3212">
            <v>3349</v>
          </cell>
          <cell r="F3212" t="str">
            <v>SIG009</v>
          </cell>
          <cell r="G3212" t="str">
            <v>SIG009</v>
          </cell>
          <cell r="H3212">
            <v>35.005099999999999</v>
          </cell>
          <cell r="I3212">
            <v>136.08539999999999</v>
          </cell>
          <cell r="J3212" t="str">
            <v>--CD</v>
          </cell>
          <cell r="K3212" t="str">
            <v>CD</v>
          </cell>
          <cell r="L3212">
            <v>0</v>
          </cell>
          <cell r="M3212">
            <v>0</v>
          </cell>
          <cell r="N3212">
            <v>0</v>
          </cell>
          <cell r="O3212">
            <v>0</v>
          </cell>
          <cell r="P3212">
            <v>0</v>
          </cell>
          <cell r="Q3212">
            <v>0</v>
          </cell>
          <cell r="R3212">
            <v>0</v>
          </cell>
          <cell r="S3212" t="str">
            <v>D</v>
          </cell>
        </row>
        <row r="3213">
          <cell r="E3213">
            <v>3350</v>
          </cell>
          <cell r="F3213" t="str">
            <v>SIG010</v>
          </cell>
          <cell r="G3213" t="str">
            <v>SIG010</v>
          </cell>
          <cell r="H3213">
            <v>34.971800000000002</v>
          </cell>
          <cell r="I3213">
            <v>135.8965</v>
          </cell>
          <cell r="J3213" t="str">
            <v>--CD</v>
          </cell>
          <cell r="K3213" t="str">
            <v>CD</v>
          </cell>
          <cell r="L3213">
            <v>0</v>
          </cell>
          <cell r="M3213">
            <v>0</v>
          </cell>
          <cell r="N3213">
            <v>0</v>
          </cell>
          <cell r="O3213">
            <v>0</v>
          </cell>
          <cell r="P3213">
            <v>0</v>
          </cell>
          <cell r="Q3213">
            <v>0</v>
          </cell>
          <cell r="R3213">
            <v>0</v>
          </cell>
          <cell r="S3213" t="str">
            <v>C</v>
          </cell>
        </row>
        <row r="3214">
          <cell r="E3214">
            <v>3351</v>
          </cell>
          <cell r="F3214" t="str">
            <v>SIG011</v>
          </cell>
          <cell r="G3214" t="str">
            <v>SIG011</v>
          </cell>
          <cell r="H3214">
            <v>34.877899999999997</v>
          </cell>
          <cell r="I3214">
            <v>136.05869999999999</v>
          </cell>
          <cell r="J3214" t="str">
            <v>--CD</v>
          </cell>
          <cell r="K3214" t="str">
            <v>CD</v>
          </cell>
          <cell r="L3214">
            <v>0</v>
          </cell>
          <cell r="M3214">
            <v>0</v>
          </cell>
          <cell r="N3214">
            <v>0</v>
          </cell>
          <cell r="O3214">
            <v>0</v>
          </cell>
          <cell r="P3214">
            <v>0</v>
          </cell>
          <cell r="Q3214">
            <v>0</v>
          </cell>
          <cell r="R3214">
            <v>0</v>
          </cell>
          <cell r="S3214" t="str">
            <v>D</v>
          </cell>
        </row>
        <row r="3215">
          <cell r="E3215">
            <v>3352</v>
          </cell>
          <cell r="F3215" t="str">
            <v>SIG012</v>
          </cell>
          <cell r="G3215" t="str">
            <v>SIG012</v>
          </cell>
          <cell r="H3215">
            <v>34.904299999999999</v>
          </cell>
          <cell r="I3215">
            <v>136.23070000000001</v>
          </cell>
          <cell r="J3215" t="str">
            <v>--A</v>
          </cell>
          <cell r="K3215" t="str">
            <v>A</v>
          </cell>
          <cell r="L3215">
            <v>0</v>
          </cell>
          <cell r="M3215">
            <v>0</v>
          </cell>
          <cell r="N3215">
            <v>0</v>
          </cell>
          <cell r="O3215">
            <v>0</v>
          </cell>
          <cell r="P3215">
            <v>0</v>
          </cell>
          <cell r="Q3215">
            <v>0</v>
          </cell>
          <cell r="R3215">
            <v>0</v>
          </cell>
          <cell r="S3215" t="str">
            <v>C</v>
          </cell>
        </row>
        <row r="3216">
          <cell r="E3216">
            <v>3353</v>
          </cell>
          <cell r="F3216" t="str">
            <v>SIGH01</v>
          </cell>
          <cell r="G3216">
            <v>-999</v>
          </cell>
          <cell r="H3216">
            <v>35.235100000000003</v>
          </cell>
          <cell r="I3216">
            <v>136.36279999999999</v>
          </cell>
          <cell r="J3216" t="str">
            <v>--CD</v>
          </cell>
          <cell r="K3216" t="str">
            <v>CD</v>
          </cell>
          <cell r="L3216">
            <v>0</v>
          </cell>
          <cell r="M3216">
            <v>0</v>
          </cell>
          <cell r="N3216">
            <v>0</v>
          </cell>
          <cell r="O3216">
            <v>0</v>
          </cell>
          <cell r="P3216">
            <v>0</v>
          </cell>
          <cell r="Q3216">
            <v>0</v>
          </cell>
          <cell r="R3216">
            <v>0</v>
          </cell>
          <cell r="S3216" t="str">
            <v>C</v>
          </cell>
        </row>
        <row r="3217">
          <cell r="E3217">
            <v>3354</v>
          </cell>
          <cell r="F3217" t="str">
            <v>SIGH02</v>
          </cell>
          <cell r="G3217">
            <v>-999</v>
          </cell>
          <cell r="H3217">
            <v>35.244999999999997</v>
          </cell>
          <cell r="I3217">
            <v>135.87</v>
          </cell>
          <cell r="J3217" t="str">
            <v>--B</v>
          </cell>
          <cell r="K3217" t="str">
            <v>B</v>
          </cell>
          <cell r="L3217">
            <v>0</v>
          </cell>
          <cell r="M3217">
            <v>0</v>
          </cell>
          <cell r="N3217">
            <v>0</v>
          </cell>
          <cell r="O3217">
            <v>0</v>
          </cell>
          <cell r="P3217">
            <v>0</v>
          </cell>
          <cell r="Q3217">
            <v>0</v>
          </cell>
          <cell r="R3217">
            <v>0</v>
          </cell>
          <cell r="S3217" t="str">
            <v>C</v>
          </cell>
        </row>
        <row r="3218">
          <cell r="E3218">
            <v>3355</v>
          </cell>
          <cell r="F3218" t="str">
            <v>SIGH03</v>
          </cell>
          <cell r="G3218">
            <v>-999</v>
          </cell>
          <cell r="H3218">
            <v>34.849699999999999</v>
          </cell>
          <cell r="I3218">
            <v>136.03440000000001</v>
          </cell>
          <cell r="J3218" t="str">
            <v>--CD</v>
          </cell>
          <cell r="K3218" t="str">
            <v>CD</v>
          </cell>
          <cell r="L3218">
            <v>0</v>
          </cell>
          <cell r="M3218">
            <v>0</v>
          </cell>
          <cell r="N3218">
            <v>0</v>
          </cell>
          <cell r="O3218">
            <v>0</v>
          </cell>
          <cell r="P3218">
            <v>0</v>
          </cell>
          <cell r="Q3218">
            <v>0</v>
          </cell>
          <cell r="R3218">
            <v>0</v>
          </cell>
          <cell r="S3218" t="str">
            <v>C</v>
          </cell>
        </row>
        <row r="3219">
          <cell r="E3219">
            <v>3356</v>
          </cell>
          <cell r="F3219" t="str">
            <v>SIGH04</v>
          </cell>
          <cell r="G3219">
            <v>-999</v>
          </cell>
          <cell r="H3219">
            <v>34.960599999999999</v>
          </cell>
          <cell r="I3219">
            <v>136.26390000000001</v>
          </cell>
          <cell r="J3219" t="str">
            <v>--A</v>
          </cell>
          <cell r="K3219" t="str">
            <v>A</v>
          </cell>
          <cell r="L3219">
            <v>0</v>
          </cell>
          <cell r="M3219">
            <v>0</v>
          </cell>
          <cell r="N3219">
            <v>0</v>
          </cell>
          <cell r="O3219">
            <v>0</v>
          </cell>
          <cell r="P3219">
            <v>0</v>
          </cell>
          <cell r="Q3219">
            <v>0</v>
          </cell>
          <cell r="R3219">
            <v>0</v>
          </cell>
          <cell r="S3219" t="str">
            <v>C</v>
          </cell>
        </row>
        <row r="3220">
          <cell r="E3220">
            <v>3357</v>
          </cell>
          <cell r="F3220" t="str">
            <v>SMN011</v>
          </cell>
          <cell r="G3220" t="str">
            <v>SMN011</v>
          </cell>
          <cell r="H3220">
            <v>34.571800000000003</v>
          </cell>
          <cell r="I3220">
            <v>132.01410000000001</v>
          </cell>
          <cell r="J3220" t="str">
            <v>--B</v>
          </cell>
          <cell r="K3220" t="str">
            <v>B</v>
          </cell>
          <cell r="L3220">
            <v>0</v>
          </cell>
          <cell r="M3220">
            <v>0</v>
          </cell>
          <cell r="N3220">
            <v>0</v>
          </cell>
          <cell r="O3220">
            <v>0</v>
          </cell>
          <cell r="P3220">
            <v>0</v>
          </cell>
          <cell r="Q3220">
            <v>0</v>
          </cell>
          <cell r="R3220">
            <v>0</v>
          </cell>
          <cell r="S3220" t="str">
            <v>C</v>
          </cell>
        </row>
        <row r="3221">
          <cell r="E3221">
            <v>3358</v>
          </cell>
          <cell r="F3221" t="str">
            <v>SMN012</v>
          </cell>
          <cell r="G3221" t="str">
            <v>SMN012</v>
          </cell>
          <cell r="H3221">
            <v>34.352899999999998</v>
          </cell>
          <cell r="I3221">
            <v>131.93520000000001</v>
          </cell>
          <cell r="J3221" t="str">
            <v>---</v>
          </cell>
          <cell r="K3221" t="str">
            <v>-</v>
          </cell>
          <cell r="L3221">
            <v>0</v>
          </cell>
          <cell r="M3221">
            <v>0</v>
          </cell>
          <cell r="N3221">
            <v>0</v>
          </cell>
          <cell r="O3221">
            <v>0</v>
          </cell>
          <cell r="P3221">
            <v>0</v>
          </cell>
          <cell r="Q3221">
            <v>0</v>
          </cell>
          <cell r="R3221">
            <v>0</v>
          </cell>
          <cell r="S3221" t="str">
            <v>C</v>
          </cell>
        </row>
        <row r="3222">
          <cell r="E3222">
            <v>3359</v>
          </cell>
          <cell r="F3222" t="str">
            <v>SMN013</v>
          </cell>
          <cell r="G3222" t="str">
            <v>SMN013</v>
          </cell>
          <cell r="H3222">
            <v>34.668999999999997</v>
          </cell>
          <cell r="I3222">
            <v>131.8458</v>
          </cell>
          <cell r="J3222" t="str">
            <v>--A</v>
          </cell>
          <cell r="K3222" t="str">
            <v>A</v>
          </cell>
          <cell r="L3222">
            <v>0</v>
          </cell>
          <cell r="M3222">
            <v>0</v>
          </cell>
          <cell r="N3222">
            <v>0</v>
          </cell>
          <cell r="O3222">
            <v>0</v>
          </cell>
          <cell r="P3222">
            <v>0</v>
          </cell>
          <cell r="Q3222">
            <v>0</v>
          </cell>
          <cell r="R3222">
            <v>0</v>
          </cell>
          <cell r="S3222" t="str">
            <v>B</v>
          </cell>
        </row>
        <row r="3223">
          <cell r="E3223">
            <v>3360</v>
          </cell>
          <cell r="F3223" t="str">
            <v>SMN014</v>
          </cell>
          <cell r="G3223" t="str">
            <v>SMN014</v>
          </cell>
          <cell r="H3223">
            <v>34.466799999999999</v>
          </cell>
          <cell r="I3223">
            <v>131.77520000000001</v>
          </cell>
          <cell r="J3223" t="str">
            <v>---</v>
          </cell>
          <cell r="K3223" t="str">
            <v>-</v>
          </cell>
          <cell r="L3223">
            <v>0</v>
          </cell>
          <cell r="M3223">
            <v>0</v>
          </cell>
          <cell r="N3223">
            <v>0</v>
          </cell>
          <cell r="O3223">
            <v>0</v>
          </cell>
          <cell r="P3223">
            <v>0</v>
          </cell>
          <cell r="Q3223">
            <v>0</v>
          </cell>
          <cell r="R3223">
            <v>0</v>
          </cell>
          <cell r="S3223" t="str">
            <v>C</v>
          </cell>
        </row>
        <row r="3224">
          <cell r="E3224">
            <v>3361</v>
          </cell>
          <cell r="F3224" t="str">
            <v>SMN019</v>
          </cell>
          <cell r="G3224" t="str">
            <v>SMN019</v>
          </cell>
          <cell r="H3224">
            <v>36.293199999999999</v>
          </cell>
          <cell r="I3224">
            <v>133.3561</v>
          </cell>
          <cell r="J3224" t="str">
            <v>--A</v>
          </cell>
          <cell r="K3224" t="str">
            <v>A</v>
          </cell>
          <cell r="L3224">
            <v>0</v>
          </cell>
          <cell r="M3224">
            <v>0</v>
          </cell>
          <cell r="N3224">
            <v>0</v>
          </cell>
          <cell r="O3224">
            <v>0</v>
          </cell>
          <cell r="P3224">
            <v>0</v>
          </cell>
          <cell r="Q3224">
            <v>0</v>
          </cell>
          <cell r="R3224">
            <v>0</v>
          </cell>
          <cell r="S3224" t="str">
            <v>D</v>
          </cell>
        </row>
        <row r="3225">
          <cell r="E3225">
            <v>3362</v>
          </cell>
          <cell r="F3225" t="str">
            <v>SMNH07</v>
          </cell>
          <cell r="G3225">
            <v>-999</v>
          </cell>
          <cell r="H3225">
            <v>34.690800000000003</v>
          </cell>
          <cell r="I3225">
            <v>132.0427</v>
          </cell>
          <cell r="J3225" t="str">
            <v>--A</v>
          </cell>
          <cell r="K3225" t="str">
            <v>A</v>
          </cell>
          <cell r="L3225">
            <v>0</v>
          </cell>
          <cell r="M3225">
            <v>0</v>
          </cell>
          <cell r="N3225">
            <v>0</v>
          </cell>
          <cell r="O3225">
            <v>0</v>
          </cell>
          <cell r="P3225">
            <v>0</v>
          </cell>
          <cell r="Q3225">
            <v>0</v>
          </cell>
          <cell r="R3225">
            <v>0</v>
          </cell>
          <cell r="S3225" t="str">
            <v>D</v>
          </cell>
        </row>
        <row r="3226">
          <cell r="E3226">
            <v>3363</v>
          </cell>
          <cell r="F3226" t="str">
            <v>SMNH09</v>
          </cell>
          <cell r="G3226">
            <v>-999</v>
          </cell>
          <cell r="H3226">
            <v>34.569299999999998</v>
          </cell>
          <cell r="I3226">
            <v>132.0147</v>
          </cell>
          <cell r="J3226" t="str">
            <v>--A</v>
          </cell>
          <cell r="K3226" t="str">
            <v>A</v>
          </cell>
          <cell r="L3226">
            <v>0</v>
          </cell>
          <cell r="M3226">
            <v>0</v>
          </cell>
          <cell r="N3226">
            <v>0</v>
          </cell>
          <cell r="O3226">
            <v>0</v>
          </cell>
          <cell r="P3226">
            <v>0</v>
          </cell>
          <cell r="Q3226">
            <v>0</v>
          </cell>
          <cell r="R3226">
            <v>0</v>
          </cell>
          <cell r="S3226" t="str">
            <v>C</v>
          </cell>
        </row>
        <row r="3227">
          <cell r="E3227">
            <v>3364</v>
          </cell>
          <cell r="F3227" t="str">
            <v>SMNH14</v>
          </cell>
          <cell r="G3227">
            <v>-999</v>
          </cell>
          <cell r="H3227">
            <v>34.3872</v>
          </cell>
          <cell r="I3227">
            <v>131.89500000000001</v>
          </cell>
          <cell r="J3227" t="str">
            <v>---</v>
          </cell>
          <cell r="K3227" t="str">
            <v>-</v>
          </cell>
          <cell r="L3227">
            <v>0</v>
          </cell>
          <cell r="M3227">
            <v>0</v>
          </cell>
          <cell r="N3227">
            <v>0</v>
          </cell>
          <cell r="O3227">
            <v>0</v>
          </cell>
          <cell r="P3227">
            <v>0</v>
          </cell>
          <cell r="Q3227">
            <v>0</v>
          </cell>
          <cell r="R3227">
            <v>0</v>
          </cell>
          <cell r="S3227" t="str">
            <v>C</v>
          </cell>
        </row>
        <row r="3228">
          <cell r="E3228">
            <v>3365</v>
          </cell>
          <cell r="F3228" t="str">
            <v>TKS001</v>
          </cell>
          <cell r="G3228" t="str">
            <v>TKS001</v>
          </cell>
          <cell r="H3228">
            <v>34.203000000000003</v>
          </cell>
          <cell r="I3228">
            <v>134.60980000000001</v>
          </cell>
          <cell r="J3228" t="str">
            <v>--E</v>
          </cell>
          <cell r="K3228" t="str">
            <v>E</v>
          </cell>
          <cell r="L3228">
            <v>0</v>
          </cell>
          <cell r="M3228">
            <v>0</v>
          </cell>
          <cell r="N3228">
            <v>0</v>
          </cell>
          <cell r="O3228">
            <v>0</v>
          </cell>
          <cell r="P3228">
            <v>0</v>
          </cell>
          <cell r="Q3228">
            <v>0</v>
          </cell>
          <cell r="R3228">
            <v>0</v>
          </cell>
          <cell r="S3228" t="str">
            <v>E</v>
          </cell>
        </row>
        <row r="3229">
          <cell r="E3229">
            <v>3366</v>
          </cell>
          <cell r="F3229" t="str">
            <v>TKS002</v>
          </cell>
          <cell r="G3229" t="str">
            <v>TKS002</v>
          </cell>
          <cell r="H3229">
            <v>34.043799999999997</v>
          </cell>
          <cell r="I3229">
            <v>134.58199999999999</v>
          </cell>
          <cell r="J3229" t="str">
            <v>--CD</v>
          </cell>
          <cell r="K3229" t="str">
            <v>CD</v>
          </cell>
          <cell r="L3229">
            <v>0</v>
          </cell>
          <cell r="M3229">
            <v>0</v>
          </cell>
          <cell r="N3229">
            <v>0</v>
          </cell>
          <cell r="O3229">
            <v>0</v>
          </cell>
          <cell r="P3229">
            <v>0</v>
          </cell>
          <cell r="Q3229">
            <v>0</v>
          </cell>
          <cell r="R3229">
            <v>0</v>
          </cell>
          <cell r="S3229" t="str">
            <v>D</v>
          </cell>
        </row>
        <row r="3230">
          <cell r="E3230">
            <v>3367</v>
          </cell>
          <cell r="F3230" t="str">
            <v>TKS004</v>
          </cell>
          <cell r="G3230" t="str">
            <v>TKS004</v>
          </cell>
          <cell r="H3230">
            <v>33.774900000000002</v>
          </cell>
          <cell r="I3230">
            <v>134.59139999999999</v>
          </cell>
          <cell r="J3230" t="str">
            <v>--B</v>
          </cell>
          <cell r="K3230" t="str">
            <v>B</v>
          </cell>
          <cell r="L3230">
            <v>0</v>
          </cell>
          <cell r="M3230">
            <v>0</v>
          </cell>
          <cell r="N3230">
            <v>0</v>
          </cell>
          <cell r="O3230">
            <v>0</v>
          </cell>
          <cell r="P3230">
            <v>0</v>
          </cell>
          <cell r="Q3230">
            <v>0</v>
          </cell>
          <cell r="R3230">
            <v>0</v>
          </cell>
          <cell r="S3230" t="str">
            <v>D</v>
          </cell>
        </row>
        <row r="3231">
          <cell r="E3231">
            <v>3368</v>
          </cell>
          <cell r="F3231" t="str">
            <v>TKS005</v>
          </cell>
          <cell r="G3231" t="str">
            <v>TKS005</v>
          </cell>
          <cell r="H3231">
            <v>33.878799999999998</v>
          </cell>
          <cell r="I3231">
            <v>134.38890000000001</v>
          </cell>
          <cell r="J3231" t="str">
            <v>--B</v>
          </cell>
          <cell r="K3231" t="str">
            <v>B</v>
          </cell>
          <cell r="L3231">
            <v>0</v>
          </cell>
          <cell r="M3231">
            <v>0</v>
          </cell>
          <cell r="N3231">
            <v>0</v>
          </cell>
          <cell r="O3231">
            <v>0</v>
          </cell>
          <cell r="P3231">
            <v>0</v>
          </cell>
          <cell r="Q3231">
            <v>0</v>
          </cell>
          <cell r="R3231">
            <v>0</v>
          </cell>
          <cell r="S3231" t="str">
            <v>C</v>
          </cell>
        </row>
        <row r="3232">
          <cell r="E3232">
            <v>3369</v>
          </cell>
          <cell r="F3232" t="str">
            <v>TKS006</v>
          </cell>
          <cell r="G3232" t="str">
            <v>TKS006</v>
          </cell>
          <cell r="H3232">
            <v>33.669199999999996</v>
          </cell>
          <cell r="I3232">
            <v>134.41919999999999</v>
          </cell>
          <cell r="J3232" t="str">
            <v>--CD</v>
          </cell>
          <cell r="K3232" t="str">
            <v>CD</v>
          </cell>
          <cell r="L3232">
            <v>0</v>
          </cell>
          <cell r="M3232">
            <v>0</v>
          </cell>
          <cell r="N3232">
            <v>0</v>
          </cell>
          <cell r="O3232">
            <v>0</v>
          </cell>
          <cell r="P3232">
            <v>0</v>
          </cell>
          <cell r="Q3232">
            <v>0</v>
          </cell>
          <cell r="R3232">
            <v>0</v>
          </cell>
          <cell r="S3232" t="str">
            <v>D</v>
          </cell>
        </row>
        <row r="3233">
          <cell r="E3233">
            <v>3370</v>
          </cell>
          <cell r="F3233" t="str">
            <v>TKS007</v>
          </cell>
          <cell r="G3233" t="str">
            <v>TKS007</v>
          </cell>
          <cell r="H3233">
            <v>34.090499999999999</v>
          </cell>
          <cell r="I3233">
            <v>134.285</v>
          </cell>
          <cell r="J3233" t="str">
            <v>--CD</v>
          </cell>
          <cell r="K3233" t="str">
            <v>CD</v>
          </cell>
          <cell r="L3233">
            <v>0</v>
          </cell>
          <cell r="M3233">
            <v>0</v>
          </cell>
          <cell r="N3233">
            <v>0</v>
          </cell>
          <cell r="O3233">
            <v>0</v>
          </cell>
          <cell r="P3233">
            <v>0</v>
          </cell>
          <cell r="Q3233">
            <v>0</v>
          </cell>
          <cell r="R3233">
            <v>0</v>
          </cell>
          <cell r="S3233" t="str">
            <v>D</v>
          </cell>
        </row>
        <row r="3234">
          <cell r="E3234">
            <v>3371</v>
          </cell>
          <cell r="F3234" t="str">
            <v>TKS008</v>
          </cell>
          <cell r="G3234" t="str">
            <v>TKS008</v>
          </cell>
          <cell r="H3234">
            <v>33.934399999999997</v>
          </cell>
          <cell r="I3234">
            <v>134.21199999999999</v>
          </cell>
          <cell r="J3234" t="str">
            <v>--B</v>
          </cell>
          <cell r="K3234" t="str">
            <v>B</v>
          </cell>
          <cell r="L3234">
            <v>0</v>
          </cell>
          <cell r="M3234">
            <v>0</v>
          </cell>
          <cell r="N3234">
            <v>0</v>
          </cell>
          <cell r="O3234">
            <v>0</v>
          </cell>
          <cell r="P3234">
            <v>0</v>
          </cell>
          <cell r="Q3234">
            <v>0</v>
          </cell>
          <cell r="R3234">
            <v>0</v>
          </cell>
          <cell r="S3234" t="str">
            <v>C</v>
          </cell>
        </row>
        <row r="3235">
          <cell r="E3235">
            <v>3372</v>
          </cell>
          <cell r="F3235" t="str">
            <v>TKS009</v>
          </cell>
          <cell r="G3235" t="str">
            <v>TKS009</v>
          </cell>
          <cell r="H3235">
            <v>33.771900000000002</v>
          </cell>
          <cell r="I3235">
            <v>134.1995</v>
          </cell>
          <cell r="J3235" t="str">
            <v>--B</v>
          </cell>
          <cell r="K3235" t="str">
            <v>B</v>
          </cell>
          <cell r="L3235">
            <v>0</v>
          </cell>
          <cell r="M3235">
            <v>0</v>
          </cell>
          <cell r="N3235">
            <v>0</v>
          </cell>
          <cell r="O3235">
            <v>0</v>
          </cell>
          <cell r="P3235">
            <v>0</v>
          </cell>
          <cell r="Q3235">
            <v>0</v>
          </cell>
          <cell r="R3235">
            <v>0</v>
          </cell>
          <cell r="S3235" t="str">
            <v>C</v>
          </cell>
        </row>
        <row r="3236">
          <cell r="E3236">
            <v>3373</v>
          </cell>
          <cell r="F3236" t="str">
            <v>TKS010</v>
          </cell>
          <cell r="G3236" t="str">
            <v>TKS010</v>
          </cell>
          <cell r="H3236">
            <v>34.037999999999997</v>
          </cell>
          <cell r="I3236">
            <v>134.06139999999999</v>
          </cell>
          <cell r="J3236" t="str">
            <v>--B</v>
          </cell>
          <cell r="K3236" t="str">
            <v>B</v>
          </cell>
          <cell r="L3236">
            <v>0</v>
          </cell>
          <cell r="M3236">
            <v>0</v>
          </cell>
          <cell r="N3236">
            <v>0</v>
          </cell>
          <cell r="O3236">
            <v>0</v>
          </cell>
          <cell r="P3236">
            <v>0</v>
          </cell>
          <cell r="Q3236">
            <v>0</v>
          </cell>
          <cell r="R3236">
            <v>0</v>
          </cell>
          <cell r="S3236" t="str">
            <v>D</v>
          </cell>
        </row>
        <row r="3237">
          <cell r="E3237">
            <v>3374</v>
          </cell>
          <cell r="F3237" t="str">
            <v>TKS011</v>
          </cell>
          <cell r="G3237" t="str">
            <v>TKS011</v>
          </cell>
          <cell r="H3237">
            <v>33.874600000000001</v>
          </cell>
          <cell r="I3237">
            <v>133.92179999999999</v>
          </cell>
          <cell r="J3237" t="str">
            <v>--A</v>
          </cell>
          <cell r="K3237" t="str">
            <v>A</v>
          </cell>
          <cell r="L3237">
            <v>0</v>
          </cell>
          <cell r="M3237">
            <v>0</v>
          </cell>
          <cell r="N3237">
            <v>0</v>
          </cell>
          <cell r="O3237">
            <v>0</v>
          </cell>
          <cell r="P3237">
            <v>0</v>
          </cell>
          <cell r="Q3237">
            <v>0</v>
          </cell>
          <cell r="R3237">
            <v>0</v>
          </cell>
          <cell r="S3237" t="str">
            <v>C</v>
          </cell>
        </row>
        <row r="3238">
          <cell r="E3238">
            <v>3375</v>
          </cell>
          <cell r="F3238" t="str">
            <v>TKS012</v>
          </cell>
          <cell r="G3238" t="str">
            <v>TKS012</v>
          </cell>
          <cell r="H3238">
            <v>34.0319</v>
          </cell>
          <cell r="I3238">
            <v>133.809</v>
          </cell>
          <cell r="J3238" t="str">
            <v>--B</v>
          </cell>
          <cell r="K3238" t="str">
            <v>B</v>
          </cell>
          <cell r="L3238">
            <v>0</v>
          </cell>
          <cell r="M3238">
            <v>0</v>
          </cell>
          <cell r="N3238">
            <v>0</v>
          </cell>
          <cell r="O3238">
            <v>0</v>
          </cell>
          <cell r="P3238">
            <v>0</v>
          </cell>
          <cell r="Q3238">
            <v>0</v>
          </cell>
          <cell r="R3238">
            <v>0</v>
          </cell>
          <cell r="S3238" t="str">
            <v>C</v>
          </cell>
        </row>
        <row r="3239">
          <cell r="E3239">
            <v>3376</v>
          </cell>
          <cell r="F3239" t="str">
            <v>TKSH02</v>
          </cell>
          <cell r="G3239">
            <v>-999</v>
          </cell>
          <cell r="H3239">
            <v>34.007899999999999</v>
          </cell>
          <cell r="I3239">
            <v>134.09450000000001</v>
          </cell>
          <cell r="J3239" t="str">
            <v>--B</v>
          </cell>
          <cell r="K3239" t="str">
            <v>B</v>
          </cell>
          <cell r="L3239">
            <v>0</v>
          </cell>
          <cell r="M3239">
            <v>0</v>
          </cell>
          <cell r="N3239">
            <v>0</v>
          </cell>
          <cell r="O3239">
            <v>0</v>
          </cell>
          <cell r="P3239">
            <v>0</v>
          </cell>
          <cell r="Q3239">
            <v>0</v>
          </cell>
          <cell r="R3239">
            <v>0</v>
          </cell>
          <cell r="S3239" t="str">
            <v>D</v>
          </cell>
        </row>
        <row r="3240">
          <cell r="E3240">
            <v>3377</v>
          </cell>
          <cell r="F3240" t="str">
            <v>TKSH03</v>
          </cell>
          <cell r="G3240">
            <v>-999</v>
          </cell>
          <cell r="H3240">
            <v>33.874499999999998</v>
          </cell>
          <cell r="I3240">
            <v>134.13210000000001</v>
          </cell>
          <cell r="J3240" t="str">
            <v>--B</v>
          </cell>
          <cell r="K3240" t="str">
            <v>B</v>
          </cell>
          <cell r="L3240">
            <v>0</v>
          </cell>
          <cell r="M3240">
            <v>0</v>
          </cell>
          <cell r="N3240">
            <v>0</v>
          </cell>
          <cell r="O3240">
            <v>0</v>
          </cell>
          <cell r="P3240">
            <v>0</v>
          </cell>
          <cell r="Q3240">
            <v>0</v>
          </cell>
          <cell r="R3240">
            <v>0</v>
          </cell>
          <cell r="S3240" t="str">
            <v>C</v>
          </cell>
        </row>
        <row r="3241">
          <cell r="E3241">
            <v>3378</v>
          </cell>
          <cell r="F3241" t="str">
            <v>WKY001</v>
          </cell>
          <cell r="G3241" t="str">
            <v>WKY001</v>
          </cell>
          <cell r="H3241">
            <v>34.2288</v>
          </cell>
          <cell r="I3241">
            <v>135.1694</v>
          </cell>
          <cell r="J3241" t="str">
            <v>--CD</v>
          </cell>
          <cell r="K3241" t="str">
            <v>CD</v>
          </cell>
          <cell r="L3241">
            <v>0</v>
          </cell>
          <cell r="M3241">
            <v>0</v>
          </cell>
          <cell r="N3241">
            <v>0</v>
          </cell>
          <cell r="O3241">
            <v>0</v>
          </cell>
          <cell r="P3241">
            <v>0</v>
          </cell>
          <cell r="Q3241">
            <v>0</v>
          </cell>
          <cell r="R3241">
            <v>0</v>
          </cell>
          <cell r="S3241" t="str">
            <v>D</v>
          </cell>
        </row>
        <row r="3242">
          <cell r="E3242">
            <v>3379</v>
          </cell>
          <cell r="F3242" t="str">
            <v>WKY002</v>
          </cell>
          <cell r="G3242" t="str">
            <v>WKY002</v>
          </cell>
          <cell r="H3242">
            <v>34.275500000000001</v>
          </cell>
          <cell r="I3242">
            <v>135.43049999999999</v>
          </cell>
          <cell r="J3242" t="str">
            <v>--CD</v>
          </cell>
          <cell r="K3242" t="str">
            <v>CD</v>
          </cell>
          <cell r="L3242">
            <v>0</v>
          </cell>
          <cell r="M3242">
            <v>0</v>
          </cell>
          <cell r="N3242">
            <v>0</v>
          </cell>
          <cell r="O3242">
            <v>0</v>
          </cell>
          <cell r="P3242">
            <v>0</v>
          </cell>
          <cell r="Q3242">
            <v>0</v>
          </cell>
          <cell r="R3242">
            <v>0</v>
          </cell>
          <cell r="S3242" t="str">
            <v>D</v>
          </cell>
        </row>
        <row r="3243">
          <cell r="E3243">
            <v>3380</v>
          </cell>
          <cell r="F3243" t="str">
            <v>WKY003</v>
          </cell>
          <cell r="G3243" t="str">
            <v>WKY003</v>
          </cell>
          <cell r="H3243">
            <v>34.099600000000002</v>
          </cell>
          <cell r="I3243">
            <v>135.11600000000001</v>
          </cell>
          <cell r="J3243" t="str">
            <v>--E</v>
          </cell>
          <cell r="K3243" t="str">
            <v>E</v>
          </cell>
          <cell r="L3243">
            <v>0</v>
          </cell>
          <cell r="M3243">
            <v>0</v>
          </cell>
          <cell r="N3243">
            <v>0</v>
          </cell>
          <cell r="O3243">
            <v>0</v>
          </cell>
          <cell r="P3243">
            <v>0</v>
          </cell>
          <cell r="Q3243">
            <v>0</v>
          </cell>
          <cell r="R3243">
            <v>0</v>
          </cell>
          <cell r="S3243" t="str">
            <v>E</v>
          </cell>
        </row>
        <row r="3244">
          <cell r="E3244">
            <v>3381</v>
          </cell>
          <cell r="F3244" t="str">
            <v>WKY004</v>
          </cell>
          <cell r="G3244" t="str">
            <v>WKY004</v>
          </cell>
          <cell r="H3244">
            <v>34.084099999999999</v>
          </cell>
          <cell r="I3244">
            <v>135.43090000000001</v>
          </cell>
          <cell r="J3244" t="str">
            <v>--A</v>
          </cell>
          <cell r="K3244" t="str">
            <v>A</v>
          </cell>
          <cell r="L3244">
            <v>0</v>
          </cell>
          <cell r="M3244">
            <v>0</v>
          </cell>
          <cell r="N3244">
            <v>0</v>
          </cell>
          <cell r="O3244">
            <v>0</v>
          </cell>
          <cell r="P3244">
            <v>0</v>
          </cell>
          <cell r="Q3244">
            <v>0</v>
          </cell>
          <cell r="R3244">
            <v>0</v>
          </cell>
          <cell r="S3244" t="str">
            <v>C</v>
          </cell>
        </row>
        <row r="3245">
          <cell r="E3245">
            <v>3382</v>
          </cell>
          <cell r="F3245" t="str">
            <v>WKY005</v>
          </cell>
          <cell r="G3245" t="str">
            <v>WKY005</v>
          </cell>
          <cell r="H3245">
            <v>33.893799999999999</v>
          </cell>
          <cell r="I3245">
            <v>135.48830000000001</v>
          </cell>
          <cell r="J3245" t="str">
            <v>--B</v>
          </cell>
          <cell r="K3245" t="str">
            <v>B</v>
          </cell>
          <cell r="L3245">
            <v>0</v>
          </cell>
          <cell r="M3245">
            <v>0</v>
          </cell>
          <cell r="N3245">
            <v>0</v>
          </cell>
          <cell r="O3245">
            <v>0</v>
          </cell>
          <cell r="P3245">
            <v>0</v>
          </cell>
          <cell r="Q3245">
            <v>0</v>
          </cell>
          <cell r="R3245">
            <v>0</v>
          </cell>
          <cell r="S3245" t="str">
            <v>D</v>
          </cell>
        </row>
        <row r="3246">
          <cell r="E3246">
            <v>3383</v>
          </cell>
          <cell r="F3246" t="str">
            <v>WKY006</v>
          </cell>
          <cell r="G3246" t="str">
            <v>WKY006</v>
          </cell>
          <cell r="H3246">
            <v>33.890799999999999</v>
          </cell>
          <cell r="I3246">
            <v>135.1524</v>
          </cell>
          <cell r="J3246" t="str">
            <v>--CD</v>
          </cell>
          <cell r="K3246" t="str">
            <v>CD</v>
          </cell>
          <cell r="L3246">
            <v>0</v>
          </cell>
          <cell r="M3246">
            <v>0</v>
          </cell>
          <cell r="N3246">
            <v>0</v>
          </cell>
          <cell r="O3246">
            <v>0</v>
          </cell>
          <cell r="P3246">
            <v>0</v>
          </cell>
          <cell r="Q3246">
            <v>0</v>
          </cell>
          <cell r="R3246">
            <v>0</v>
          </cell>
          <cell r="S3246" t="str">
            <v>D</v>
          </cell>
        </row>
        <row r="3247">
          <cell r="E3247">
            <v>3384</v>
          </cell>
          <cell r="F3247" t="str">
            <v>WKY008</v>
          </cell>
          <cell r="G3247" t="str">
            <v>WKY008</v>
          </cell>
          <cell r="H3247">
            <v>33.728900000000003</v>
          </cell>
          <cell r="I3247">
            <v>135.37719999999999</v>
          </cell>
          <cell r="J3247" t="str">
            <v>--B</v>
          </cell>
          <cell r="K3247" t="str">
            <v>B</v>
          </cell>
          <cell r="L3247">
            <v>0</v>
          </cell>
          <cell r="M3247">
            <v>0</v>
          </cell>
          <cell r="N3247">
            <v>0</v>
          </cell>
          <cell r="O3247">
            <v>0</v>
          </cell>
          <cell r="P3247">
            <v>0</v>
          </cell>
          <cell r="Q3247">
            <v>0</v>
          </cell>
          <cell r="R3247">
            <v>0</v>
          </cell>
          <cell r="S3247" t="str">
            <v>D</v>
          </cell>
        </row>
        <row r="3248">
          <cell r="E3248">
            <v>3385</v>
          </cell>
          <cell r="F3248" t="str">
            <v>WKY010</v>
          </cell>
          <cell r="G3248" t="str">
            <v>WKY010</v>
          </cell>
          <cell r="H3248">
            <v>33.5503</v>
          </cell>
          <cell r="I3248">
            <v>135.49719999999999</v>
          </cell>
          <cell r="J3248" t="str">
            <v>--B</v>
          </cell>
          <cell r="K3248" t="str">
            <v>B</v>
          </cell>
          <cell r="L3248">
            <v>0</v>
          </cell>
          <cell r="M3248">
            <v>0</v>
          </cell>
          <cell r="N3248">
            <v>0</v>
          </cell>
          <cell r="O3248">
            <v>0</v>
          </cell>
          <cell r="P3248">
            <v>0</v>
          </cell>
          <cell r="Q3248">
            <v>0</v>
          </cell>
          <cell r="R3248">
            <v>0</v>
          </cell>
          <cell r="S3248" t="str">
            <v>C</v>
          </cell>
        </row>
        <row r="3249">
          <cell r="E3249">
            <v>3386</v>
          </cell>
          <cell r="F3249" t="str">
            <v>WKY011</v>
          </cell>
          <cell r="G3249" t="str">
            <v>WKY011</v>
          </cell>
          <cell r="H3249">
            <v>33.594700000000003</v>
          </cell>
          <cell r="I3249">
            <v>135.946</v>
          </cell>
          <cell r="J3249" t="str">
            <v>--A</v>
          </cell>
          <cell r="K3249" t="str">
            <v>A</v>
          </cell>
          <cell r="L3249">
            <v>0</v>
          </cell>
          <cell r="M3249">
            <v>0</v>
          </cell>
          <cell r="N3249">
            <v>0</v>
          </cell>
          <cell r="O3249">
            <v>0</v>
          </cell>
          <cell r="P3249">
            <v>0</v>
          </cell>
          <cell r="Q3249">
            <v>0</v>
          </cell>
          <cell r="R3249">
            <v>0</v>
          </cell>
          <cell r="S3249" t="str">
            <v>B</v>
          </cell>
        </row>
        <row r="3250">
          <cell r="E3250">
            <v>3387</v>
          </cell>
          <cell r="F3250" t="str">
            <v>WKY012</v>
          </cell>
          <cell r="G3250" t="str">
            <v>WKY012</v>
          </cell>
          <cell r="H3250">
            <v>33.472000000000001</v>
          </cell>
          <cell r="I3250">
            <v>135.7835</v>
          </cell>
          <cell r="J3250" t="str">
            <v>--B</v>
          </cell>
          <cell r="K3250" t="str">
            <v>B</v>
          </cell>
          <cell r="L3250">
            <v>0</v>
          </cell>
          <cell r="M3250">
            <v>0</v>
          </cell>
          <cell r="N3250">
            <v>0</v>
          </cell>
          <cell r="O3250">
            <v>0</v>
          </cell>
          <cell r="P3250">
            <v>0</v>
          </cell>
          <cell r="Q3250">
            <v>0</v>
          </cell>
          <cell r="R3250">
            <v>0</v>
          </cell>
          <cell r="S3250" t="str">
            <v>D</v>
          </cell>
        </row>
        <row r="3251">
          <cell r="E3251">
            <v>3388</v>
          </cell>
          <cell r="F3251" t="str">
            <v>WKY014</v>
          </cell>
          <cell r="G3251" t="str">
            <v>WKY014</v>
          </cell>
          <cell r="H3251">
            <v>33.705300000000001</v>
          </cell>
          <cell r="I3251">
            <v>135.6397</v>
          </cell>
          <cell r="J3251" t="str">
            <v>--B</v>
          </cell>
          <cell r="K3251" t="str">
            <v>B</v>
          </cell>
          <cell r="L3251">
            <v>0</v>
          </cell>
          <cell r="M3251">
            <v>0</v>
          </cell>
          <cell r="N3251">
            <v>0</v>
          </cell>
          <cell r="O3251">
            <v>0</v>
          </cell>
          <cell r="P3251">
            <v>0</v>
          </cell>
          <cell r="Q3251">
            <v>0</v>
          </cell>
          <cell r="R3251">
            <v>0</v>
          </cell>
          <cell r="S3251" t="str">
            <v>D</v>
          </cell>
        </row>
        <row r="3252">
          <cell r="E3252">
            <v>3389</v>
          </cell>
          <cell r="F3252" t="str">
            <v>WKYH01</v>
          </cell>
          <cell r="G3252">
            <v>-999</v>
          </cell>
          <cell r="H3252">
            <v>33.9771</v>
          </cell>
          <cell r="I3252">
            <v>135.215</v>
          </cell>
          <cell r="J3252" t="str">
            <v>--A</v>
          </cell>
          <cell r="K3252" t="str">
            <v>A</v>
          </cell>
          <cell r="L3252">
            <v>0</v>
          </cell>
          <cell r="M3252">
            <v>0</v>
          </cell>
          <cell r="N3252">
            <v>0</v>
          </cell>
          <cell r="O3252">
            <v>0</v>
          </cell>
          <cell r="P3252">
            <v>0</v>
          </cell>
          <cell r="Q3252">
            <v>0</v>
          </cell>
          <cell r="R3252">
            <v>0</v>
          </cell>
          <cell r="S3252" t="str">
            <v>C</v>
          </cell>
        </row>
        <row r="3253">
          <cell r="E3253">
            <v>3390</v>
          </cell>
          <cell r="F3253" t="str">
            <v>WKYH02</v>
          </cell>
          <cell r="G3253">
            <v>-999</v>
          </cell>
          <cell r="H3253">
            <v>34.134</v>
          </cell>
          <cell r="I3253">
            <v>135.53970000000001</v>
          </cell>
          <cell r="J3253" t="str">
            <v>--A</v>
          </cell>
          <cell r="K3253" t="str">
            <v>A</v>
          </cell>
          <cell r="L3253">
            <v>0</v>
          </cell>
          <cell r="M3253">
            <v>0</v>
          </cell>
          <cell r="N3253">
            <v>0</v>
          </cell>
          <cell r="O3253">
            <v>0</v>
          </cell>
          <cell r="P3253">
            <v>0</v>
          </cell>
          <cell r="Q3253">
            <v>0</v>
          </cell>
          <cell r="R3253">
            <v>0</v>
          </cell>
          <cell r="S3253" t="str">
            <v>C</v>
          </cell>
        </row>
        <row r="3254">
          <cell r="E3254">
            <v>3391</v>
          </cell>
          <cell r="F3254" t="str">
            <v>WKYH04</v>
          </cell>
          <cell r="G3254">
            <v>-999</v>
          </cell>
          <cell r="H3254">
            <v>33.552500000000002</v>
          </cell>
          <cell r="I3254">
            <v>135.54820000000001</v>
          </cell>
          <cell r="J3254" t="str">
            <v>--A</v>
          </cell>
          <cell r="K3254" t="str">
            <v>A</v>
          </cell>
          <cell r="L3254">
            <v>0</v>
          </cell>
          <cell r="M3254">
            <v>0</v>
          </cell>
          <cell r="N3254">
            <v>0</v>
          </cell>
          <cell r="O3254">
            <v>0</v>
          </cell>
          <cell r="P3254">
            <v>0</v>
          </cell>
          <cell r="Q3254">
            <v>0</v>
          </cell>
          <cell r="R3254">
            <v>0</v>
          </cell>
          <cell r="S3254" t="str">
            <v>C</v>
          </cell>
        </row>
        <row r="3255">
          <cell r="E3255">
            <v>3392</v>
          </cell>
          <cell r="F3255" t="str">
            <v>WKYH06</v>
          </cell>
          <cell r="G3255">
            <v>-999</v>
          </cell>
          <cell r="H3255">
            <v>33.691499999999998</v>
          </cell>
          <cell r="I3255">
            <v>135.59809999999999</v>
          </cell>
          <cell r="J3255" t="str">
            <v>--A</v>
          </cell>
          <cell r="K3255" t="str">
            <v>A</v>
          </cell>
          <cell r="L3255">
            <v>0</v>
          </cell>
          <cell r="M3255">
            <v>0</v>
          </cell>
          <cell r="N3255">
            <v>0</v>
          </cell>
          <cell r="O3255">
            <v>0</v>
          </cell>
          <cell r="P3255">
            <v>0</v>
          </cell>
          <cell r="Q3255">
            <v>0</v>
          </cell>
          <cell r="R3255">
            <v>0</v>
          </cell>
          <cell r="S3255" t="str">
            <v>C</v>
          </cell>
        </row>
        <row r="3256">
          <cell r="E3256">
            <v>3393</v>
          </cell>
          <cell r="F3256" t="str">
            <v>WKYH07</v>
          </cell>
          <cell r="G3256">
            <v>-999</v>
          </cell>
          <cell r="H3256">
            <v>33.686100000000003</v>
          </cell>
          <cell r="I3256">
            <v>135.44239999999999</v>
          </cell>
          <cell r="J3256" t="str">
            <v>--A</v>
          </cell>
          <cell r="K3256" t="str">
            <v>A</v>
          </cell>
          <cell r="L3256">
            <v>0</v>
          </cell>
          <cell r="M3256">
            <v>0</v>
          </cell>
          <cell r="N3256">
            <v>0</v>
          </cell>
          <cell r="O3256">
            <v>0</v>
          </cell>
          <cell r="P3256">
            <v>0</v>
          </cell>
          <cell r="Q3256">
            <v>0</v>
          </cell>
          <cell r="R3256">
            <v>0</v>
          </cell>
          <cell r="S3256" t="str">
            <v>D</v>
          </cell>
        </row>
        <row r="3257">
          <cell r="E3257">
            <v>3394</v>
          </cell>
          <cell r="F3257" t="str">
            <v>WKYH08</v>
          </cell>
          <cell r="G3257">
            <v>-999</v>
          </cell>
          <cell r="H3257">
            <v>34.319400000000002</v>
          </cell>
          <cell r="I3257">
            <v>135.4511</v>
          </cell>
          <cell r="J3257" t="str">
            <v>--A</v>
          </cell>
          <cell r="K3257" t="str">
            <v>A</v>
          </cell>
          <cell r="L3257">
            <v>0</v>
          </cell>
          <cell r="M3257">
            <v>0</v>
          </cell>
          <cell r="N3257">
            <v>0</v>
          </cell>
          <cell r="O3257">
            <v>0</v>
          </cell>
          <cell r="P3257">
            <v>0</v>
          </cell>
          <cell r="Q3257">
            <v>0</v>
          </cell>
          <cell r="R3257">
            <v>0</v>
          </cell>
          <cell r="S3257" t="str">
            <v>D</v>
          </cell>
        </row>
        <row r="3258">
          <cell r="E3258">
            <v>3395</v>
          </cell>
          <cell r="F3258" t="str">
            <v>WKYH09</v>
          </cell>
          <cell r="G3258">
            <v>-999</v>
          </cell>
          <cell r="H3258">
            <v>34.283499999999997</v>
          </cell>
          <cell r="I3258">
            <v>135.07419999999999</v>
          </cell>
          <cell r="J3258" t="str">
            <v>--A</v>
          </cell>
          <cell r="K3258" t="str">
            <v>A</v>
          </cell>
          <cell r="L3258">
            <v>0</v>
          </cell>
          <cell r="M3258">
            <v>0</v>
          </cell>
          <cell r="N3258">
            <v>0</v>
          </cell>
          <cell r="O3258">
            <v>0</v>
          </cell>
          <cell r="P3258">
            <v>0</v>
          </cell>
          <cell r="Q3258">
            <v>0</v>
          </cell>
          <cell r="R3258">
            <v>0</v>
          </cell>
          <cell r="S3258" t="str">
            <v>D</v>
          </cell>
        </row>
        <row r="3259">
          <cell r="E3259">
            <v>3396</v>
          </cell>
          <cell r="F3259" t="str">
            <v>WKYH10</v>
          </cell>
          <cell r="G3259">
            <v>-999</v>
          </cell>
          <cell r="H3259">
            <v>33.821399999999997</v>
          </cell>
          <cell r="I3259">
            <v>135.22</v>
          </cell>
          <cell r="J3259" t="str">
            <v>--A</v>
          </cell>
          <cell r="K3259" t="str">
            <v>A</v>
          </cell>
          <cell r="L3259">
            <v>0</v>
          </cell>
          <cell r="M3259">
            <v>0</v>
          </cell>
          <cell r="N3259">
            <v>0</v>
          </cell>
          <cell r="O3259">
            <v>0</v>
          </cell>
          <cell r="P3259">
            <v>0</v>
          </cell>
          <cell r="Q3259">
            <v>0</v>
          </cell>
          <cell r="R3259">
            <v>0</v>
          </cell>
          <cell r="S3259" t="str">
            <v>C</v>
          </cell>
        </row>
        <row r="3260">
          <cell r="E3260">
            <v>3397</v>
          </cell>
          <cell r="F3260" t="str">
            <v>YMG001</v>
          </cell>
          <cell r="G3260" t="str">
            <v>YMG001</v>
          </cell>
          <cell r="H3260">
            <v>34.6173</v>
          </cell>
          <cell r="I3260">
            <v>131.6019</v>
          </cell>
          <cell r="J3260" t="str">
            <v>--CD</v>
          </cell>
          <cell r="K3260" t="str">
            <v>CD</v>
          </cell>
          <cell r="L3260">
            <v>0</v>
          </cell>
          <cell r="M3260">
            <v>0</v>
          </cell>
          <cell r="N3260">
            <v>0</v>
          </cell>
          <cell r="O3260">
            <v>0</v>
          </cell>
          <cell r="P3260">
            <v>0</v>
          </cell>
          <cell r="Q3260">
            <v>0</v>
          </cell>
          <cell r="R3260">
            <v>0</v>
          </cell>
          <cell r="S3260" t="str">
            <v>E</v>
          </cell>
        </row>
        <row r="3261">
          <cell r="E3261">
            <v>3398</v>
          </cell>
          <cell r="F3261" t="str">
            <v>YMG002</v>
          </cell>
          <cell r="G3261" t="str">
            <v>YMG002</v>
          </cell>
          <cell r="H3261">
            <v>34.407299999999999</v>
          </cell>
          <cell r="I3261">
            <v>131.39869999999999</v>
          </cell>
          <cell r="J3261" t="str">
            <v>--E</v>
          </cell>
          <cell r="K3261" t="str">
            <v>E</v>
          </cell>
          <cell r="L3261">
            <v>0</v>
          </cell>
          <cell r="M3261">
            <v>0</v>
          </cell>
          <cell r="N3261">
            <v>0</v>
          </cell>
          <cell r="O3261">
            <v>0</v>
          </cell>
          <cell r="P3261">
            <v>0</v>
          </cell>
          <cell r="Q3261">
            <v>0</v>
          </cell>
          <cell r="R3261">
            <v>0</v>
          </cell>
          <cell r="S3261" t="str">
            <v>D</v>
          </cell>
        </row>
        <row r="3262">
          <cell r="E3262">
            <v>3399</v>
          </cell>
          <cell r="F3262" t="str">
            <v>YMG003</v>
          </cell>
          <cell r="G3262" t="str">
            <v>YMG003</v>
          </cell>
          <cell r="H3262">
            <v>34.382899999999999</v>
          </cell>
          <cell r="I3262">
            <v>131.6002</v>
          </cell>
          <cell r="J3262" t="str">
            <v>--A</v>
          </cell>
          <cell r="K3262" t="str">
            <v>A</v>
          </cell>
          <cell r="L3262">
            <v>0</v>
          </cell>
          <cell r="M3262">
            <v>0</v>
          </cell>
          <cell r="N3262">
            <v>0</v>
          </cell>
          <cell r="O3262">
            <v>0</v>
          </cell>
          <cell r="P3262">
            <v>0</v>
          </cell>
          <cell r="Q3262">
            <v>0</v>
          </cell>
          <cell r="R3262">
            <v>0</v>
          </cell>
          <cell r="S3262" t="str">
            <v>D</v>
          </cell>
        </row>
        <row r="3263">
          <cell r="E3263">
            <v>3400</v>
          </cell>
          <cell r="F3263" t="str">
            <v>YMG004</v>
          </cell>
          <cell r="G3263" t="str">
            <v>YMG004</v>
          </cell>
          <cell r="H3263">
            <v>34.370899999999999</v>
          </cell>
          <cell r="I3263">
            <v>131.18199999999999</v>
          </cell>
          <cell r="J3263" t="str">
            <v>--B</v>
          </cell>
          <cell r="K3263" t="str">
            <v>B</v>
          </cell>
          <cell r="L3263">
            <v>0</v>
          </cell>
          <cell r="M3263">
            <v>0</v>
          </cell>
          <cell r="N3263">
            <v>0</v>
          </cell>
          <cell r="O3263">
            <v>0</v>
          </cell>
          <cell r="P3263">
            <v>0</v>
          </cell>
          <cell r="Q3263">
            <v>0</v>
          </cell>
          <cell r="R3263">
            <v>0</v>
          </cell>
          <cell r="S3263" t="str">
            <v>C</v>
          </cell>
        </row>
        <row r="3264">
          <cell r="E3264">
            <v>3401</v>
          </cell>
          <cell r="F3264" t="str">
            <v>YMG005</v>
          </cell>
          <cell r="G3264" t="str">
            <v>YMG005</v>
          </cell>
          <cell r="H3264">
            <v>34.290399999999998</v>
          </cell>
          <cell r="I3264">
            <v>130.94839999999999</v>
          </cell>
          <cell r="J3264" t="str">
            <v>--A</v>
          </cell>
          <cell r="K3264" t="str">
            <v>A</v>
          </cell>
          <cell r="L3264">
            <v>0</v>
          </cell>
          <cell r="M3264">
            <v>0</v>
          </cell>
          <cell r="N3264">
            <v>0</v>
          </cell>
          <cell r="O3264">
            <v>0</v>
          </cell>
          <cell r="P3264">
            <v>0</v>
          </cell>
          <cell r="Q3264">
            <v>0</v>
          </cell>
          <cell r="R3264">
            <v>0</v>
          </cell>
          <cell r="S3264" t="str">
            <v>C</v>
          </cell>
        </row>
        <row r="3265">
          <cell r="E3265">
            <v>3402</v>
          </cell>
          <cell r="F3265" t="str">
            <v>YMG006</v>
          </cell>
          <cell r="G3265" t="str">
            <v>YMG006</v>
          </cell>
          <cell r="H3265">
            <v>34.149000000000001</v>
          </cell>
          <cell r="I3265">
            <v>130.9298</v>
          </cell>
          <cell r="J3265" t="str">
            <v>--B</v>
          </cell>
          <cell r="K3265" t="str">
            <v>B</v>
          </cell>
          <cell r="L3265">
            <v>0</v>
          </cell>
          <cell r="M3265">
            <v>0</v>
          </cell>
          <cell r="N3265">
            <v>0</v>
          </cell>
          <cell r="O3265">
            <v>0</v>
          </cell>
          <cell r="P3265">
            <v>0</v>
          </cell>
          <cell r="Q3265">
            <v>0</v>
          </cell>
          <cell r="R3265">
            <v>0</v>
          </cell>
          <cell r="S3265" t="str">
            <v>D</v>
          </cell>
        </row>
        <row r="3266">
          <cell r="E3266">
            <v>3403</v>
          </cell>
          <cell r="F3266" t="str">
            <v>YMG007</v>
          </cell>
          <cell r="G3266" t="str">
            <v>YMG007</v>
          </cell>
          <cell r="H3266">
            <v>34.165700000000001</v>
          </cell>
          <cell r="I3266">
            <v>131.2064</v>
          </cell>
          <cell r="J3266" t="str">
            <v>--B</v>
          </cell>
          <cell r="K3266" t="str">
            <v>B</v>
          </cell>
          <cell r="L3266">
            <v>0</v>
          </cell>
          <cell r="M3266">
            <v>0</v>
          </cell>
          <cell r="N3266">
            <v>0</v>
          </cell>
          <cell r="O3266">
            <v>0</v>
          </cell>
          <cell r="P3266">
            <v>0</v>
          </cell>
          <cell r="Q3266">
            <v>0</v>
          </cell>
          <cell r="R3266">
            <v>0</v>
          </cell>
          <cell r="S3266" t="str">
            <v>C</v>
          </cell>
        </row>
        <row r="3267">
          <cell r="E3267">
            <v>3404</v>
          </cell>
          <cell r="F3267" t="str">
            <v>YMG008</v>
          </cell>
          <cell r="G3267" t="str">
            <v>YMG008</v>
          </cell>
          <cell r="H3267">
            <v>34.012099999999997</v>
          </cell>
          <cell r="I3267">
            <v>131.4042</v>
          </cell>
          <cell r="J3267" t="str">
            <v>--A</v>
          </cell>
          <cell r="K3267" t="str">
            <v>A</v>
          </cell>
          <cell r="L3267">
            <v>0</v>
          </cell>
          <cell r="M3267">
            <v>0</v>
          </cell>
          <cell r="N3267">
            <v>0</v>
          </cell>
          <cell r="O3267">
            <v>0</v>
          </cell>
          <cell r="P3267">
            <v>0</v>
          </cell>
          <cell r="Q3267">
            <v>0</v>
          </cell>
          <cell r="R3267">
            <v>0</v>
          </cell>
          <cell r="S3267" t="str">
            <v>C</v>
          </cell>
        </row>
        <row r="3268">
          <cell r="E3268">
            <v>3405</v>
          </cell>
          <cell r="F3268" t="str">
            <v>YMG009</v>
          </cell>
          <cell r="G3268" t="str">
            <v>YMG009</v>
          </cell>
          <cell r="H3268">
            <v>34.231900000000003</v>
          </cell>
          <cell r="I3268">
            <v>131.8169</v>
          </cell>
          <cell r="J3268" t="str">
            <v>--B</v>
          </cell>
          <cell r="K3268" t="str">
            <v>B</v>
          </cell>
          <cell r="L3268">
            <v>0</v>
          </cell>
          <cell r="M3268">
            <v>0</v>
          </cell>
          <cell r="N3268">
            <v>0</v>
          </cell>
          <cell r="O3268">
            <v>0</v>
          </cell>
          <cell r="P3268">
            <v>0</v>
          </cell>
          <cell r="Q3268">
            <v>0</v>
          </cell>
          <cell r="R3268">
            <v>0</v>
          </cell>
          <cell r="S3268" t="str">
            <v>C</v>
          </cell>
        </row>
        <row r="3269">
          <cell r="E3269">
            <v>3406</v>
          </cell>
          <cell r="F3269" t="str">
            <v>YMG010</v>
          </cell>
          <cell r="G3269" t="str">
            <v>YMG010</v>
          </cell>
          <cell r="H3269">
            <v>34.230400000000003</v>
          </cell>
          <cell r="I3269">
            <v>131.98220000000001</v>
          </cell>
          <cell r="J3269" t="str">
            <v>--A</v>
          </cell>
          <cell r="K3269" t="str">
            <v>A</v>
          </cell>
          <cell r="L3269">
            <v>0</v>
          </cell>
          <cell r="M3269">
            <v>0</v>
          </cell>
          <cell r="N3269">
            <v>0</v>
          </cell>
          <cell r="O3269">
            <v>0</v>
          </cell>
          <cell r="P3269">
            <v>0</v>
          </cell>
          <cell r="Q3269">
            <v>0</v>
          </cell>
          <cell r="R3269">
            <v>0</v>
          </cell>
          <cell r="S3269" t="str">
            <v>C</v>
          </cell>
        </row>
        <row r="3270">
          <cell r="E3270">
            <v>3407</v>
          </cell>
          <cell r="F3270" t="str">
            <v>YMG011</v>
          </cell>
          <cell r="G3270" t="str">
            <v>YMG011</v>
          </cell>
          <cell r="H3270">
            <v>34.064300000000003</v>
          </cell>
          <cell r="I3270">
            <v>131.0214</v>
          </cell>
          <cell r="J3270" t="str">
            <v>--A</v>
          </cell>
          <cell r="K3270" t="str">
            <v>A</v>
          </cell>
          <cell r="L3270">
            <v>0</v>
          </cell>
          <cell r="M3270">
            <v>0</v>
          </cell>
          <cell r="N3270">
            <v>0</v>
          </cell>
          <cell r="O3270">
            <v>0</v>
          </cell>
          <cell r="P3270">
            <v>0</v>
          </cell>
          <cell r="Q3270">
            <v>0</v>
          </cell>
          <cell r="R3270">
            <v>0</v>
          </cell>
          <cell r="S3270" t="str">
            <v>D</v>
          </cell>
        </row>
        <row r="3271">
          <cell r="E3271">
            <v>3408</v>
          </cell>
          <cell r="F3271" t="str">
            <v>YMG012</v>
          </cell>
          <cell r="G3271" t="str">
            <v>YMG012</v>
          </cell>
          <cell r="H3271">
            <v>33.994100000000003</v>
          </cell>
          <cell r="I3271">
            <v>131.21809999999999</v>
          </cell>
          <cell r="J3271" t="str">
            <v>--B</v>
          </cell>
          <cell r="K3271" t="str">
            <v>B</v>
          </cell>
          <cell r="L3271">
            <v>0</v>
          </cell>
          <cell r="M3271">
            <v>0</v>
          </cell>
          <cell r="N3271">
            <v>0</v>
          </cell>
          <cell r="O3271">
            <v>0</v>
          </cell>
          <cell r="P3271">
            <v>0</v>
          </cell>
          <cell r="Q3271">
            <v>0</v>
          </cell>
          <cell r="R3271">
            <v>0</v>
          </cell>
          <cell r="S3271" t="str">
            <v>E</v>
          </cell>
        </row>
        <row r="3272">
          <cell r="E3272">
            <v>3409</v>
          </cell>
          <cell r="F3272" t="str">
            <v>YMG013</v>
          </cell>
          <cell r="G3272" t="str">
            <v>YMG013</v>
          </cell>
          <cell r="H3272">
            <v>34.030999999999999</v>
          </cell>
          <cell r="I3272">
            <v>131.53479999999999</v>
          </cell>
          <cell r="J3272" t="str">
            <v>--B</v>
          </cell>
          <cell r="K3272" t="str">
            <v>B</v>
          </cell>
          <cell r="L3272">
            <v>0</v>
          </cell>
          <cell r="M3272">
            <v>0</v>
          </cell>
          <cell r="N3272">
            <v>0</v>
          </cell>
          <cell r="O3272">
            <v>0</v>
          </cell>
          <cell r="P3272">
            <v>0</v>
          </cell>
          <cell r="Q3272">
            <v>0</v>
          </cell>
          <cell r="R3272">
            <v>0</v>
          </cell>
          <cell r="S3272" t="str">
            <v>D</v>
          </cell>
        </row>
        <row r="3273">
          <cell r="E3273">
            <v>3410</v>
          </cell>
          <cell r="F3273" t="str">
            <v>YMG014</v>
          </cell>
          <cell r="G3273" t="str">
            <v>YMG014</v>
          </cell>
          <cell r="H3273">
            <v>34.054400000000001</v>
          </cell>
          <cell r="I3273">
            <v>131.80770000000001</v>
          </cell>
          <cell r="J3273" t="str">
            <v>--CD</v>
          </cell>
          <cell r="K3273" t="str">
            <v>CD</v>
          </cell>
          <cell r="L3273">
            <v>0</v>
          </cell>
          <cell r="M3273">
            <v>0</v>
          </cell>
          <cell r="N3273">
            <v>0</v>
          </cell>
          <cell r="O3273">
            <v>0</v>
          </cell>
          <cell r="P3273">
            <v>0</v>
          </cell>
          <cell r="Q3273">
            <v>0</v>
          </cell>
          <cell r="R3273">
            <v>0</v>
          </cell>
          <cell r="S3273" t="str">
            <v>C</v>
          </cell>
        </row>
        <row r="3274">
          <cell r="E3274">
            <v>3411</v>
          </cell>
          <cell r="F3274" t="str">
            <v>YMG015</v>
          </cell>
          <cell r="G3274" t="str">
            <v>YMG015</v>
          </cell>
          <cell r="H3274">
            <v>34.096600000000002</v>
          </cell>
          <cell r="I3274">
            <v>132.07579999999999</v>
          </cell>
          <cell r="J3274" t="str">
            <v>--B</v>
          </cell>
          <cell r="K3274" t="str">
            <v>B</v>
          </cell>
          <cell r="L3274">
            <v>0</v>
          </cell>
          <cell r="M3274">
            <v>0</v>
          </cell>
          <cell r="N3274">
            <v>0</v>
          </cell>
          <cell r="O3274">
            <v>0</v>
          </cell>
          <cell r="P3274">
            <v>0</v>
          </cell>
          <cell r="Q3274">
            <v>0</v>
          </cell>
          <cell r="R3274">
            <v>0</v>
          </cell>
          <cell r="S3274" t="str">
            <v>C</v>
          </cell>
        </row>
        <row r="3275">
          <cell r="E3275">
            <v>3412</v>
          </cell>
          <cell r="F3275" t="str">
            <v>YMG016</v>
          </cell>
          <cell r="G3275" t="str">
            <v>YMG016</v>
          </cell>
          <cell r="H3275">
            <v>34.169899999999998</v>
          </cell>
          <cell r="I3275">
            <v>132.17660000000001</v>
          </cell>
          <cell r="J3275" t="str">
            <v>--CD</v>
          </cell>
          <cell r="K3275" t="str">
            <v>CD</v>
          </cell>
          <cell r="L3275">
            <v>0</v>
          </cell>
          <cell r="M3275">
            <v>0</v>
          </cell>
          <cell r="N3275">
            <v>0</v>
          </cell>
          <cell r="O3275">
            <v>0</v>
          </cell>
          <cell r="P3275">
            <v>0</v>
          </cell>
          <cell r="Q3275">
            <v>0</v>
          </cell>
          <cell r="R3275">
            <v>0</v>
          </cell>
          <cell r="S3275" t="str">
            <v>D</v>
          </cell>
        </row>
        <row r="3276">
          <cell r="E3276">
            <v>3413</v>
          </cell>
          <cell r="F3276" t="str">
            <v>YMG017</v>
          </cell>
          <cell r="G3276" t="str">
            <v>YMG017</v>
          </cell>
          <cell r="H3276">
            <v>33.9649</v>
          </cell>
          <cell r="I3276">
            <v>132.1011</v>
          </cell>
          <cell r="J3276" t="str">
            <v>--B</v>
          </cell>
          <cell r="K3276" t="str">
            <v>B</v>
          </cell>
          <cell r="L3276">
            <v>0</v>
          </cell>
          <cell r="M3276">
            <v>0</v>
          </cell>
          <cell r="N3276">
            <v>0</v>
          </cell>
          <cell r="O3276">
            <v>0</v>
          </cell>
          <cell r="P3276">
            <v>0</v>
          </cell>
          <cell r="Q3276">
            <v>0</v>
          </cell>
          <cell r="R3276">
            <v>0</v>
          </cell>
          <cell r="S3276" t="str">
            <v>E</v>
          </cell>
        </row>
        <row r="3277">
          <cell r="E3277">
            <v>3414</v>
          </cell>
          <cell r="F3277" t="str">
            <v>YMG018</v>
          </cell>
          <cell r="G3277" t="str">
            <v>YMG018</v>
          </cell>
          <cell r="H3277">
            <v>33.909100000000002</v>
          </cell>
          <cell r="I3277">
            <v>132.3561</v>
          </cell>
          <cell r="J3277" t="str">
            <v>--B</v>
          </cell>
          <cell r="K3277" t="str">
            <v>B</v>
          </cell>
          <cell r="L3277">
            <v>0</v>
          </cell>
          <cell r="M3277">
            <v>0</v>
          </cell>
          <cell r="N3277">
            <v>0</v>
          </cell>
          <cell r="O3277">
            <v>0</v>
          </cell>
          <cell r="P3277">
            <v>0</v>
          </cell>
          <cell r="Q3277">
            <v>0</v>
          </cell>
          <cell r="R3277">
            <v>0</v>
          </cell>
          <cell r="S3277" t="str">
            <v>D</v>
          </cell>
        </row>
        <row r="3278">
          <cell r="E3278">
            <v>3415</v>
          </cell>
          <cell r="F3278" t="str">
            <v>YMG019</v>
          </cell>
          <cell r="G3278" t="str">
            <v>YMG019</v>
          </cell>
          <cell r="H3278">
            <v>33.845500000000001</v>
          </cell>
          <cell r="I3278">
            <v>132.12039999999999</v>
          </cell>
          <cell r="J3278" t="str">
            <v>--A</v>
          </cell>
          <cell r="K3278" t="str">
            <v>A</v>
          </cell>
          <cell r="L3278">
            <v>0</v>
          </cell>
          <cell r="M3278">
            <v>0</v>
          </cell>
          <cell r="N3278">
            <v>0</v>
          </cell>
          <cell r="O3278">
            <v>0</v>
          </cell>
          <cell r="P3278">
            <v>0</v>
          </cell>
          <cell r="Q3278">
            <v>0</v>
          </cell>
          <cell r="R3278">
            <v>0</v>
          </cell>
          <cell r="S3278" t="str">
            <v>B</v>
          </cell>
        </row>
        <row r="3279">
          <cell r="E3279">
            <v>3416</v>
          </cell>
          <cell r="F3279" t="str">
            <v>YMGH01</v>
          </cell>
          <cell r="G3279">
            <v>-999</v>
          </cell>
          <cell r="H3279">
            <v>34.046100000000003</v>
          </cell>
          <cell r="I3279">
            <v>131.5642</v>
          </cell>
          <cell r="J3279" t="str">
            <v>--A</v>
          </cell>
          <cell r="K3279" t="str">
            <v>A</v>
          </cell>
          <cell r="L3279">
            <v>0</v>
          </cell>
          <cell r="M3279">
            <v>0</v>
          </cell>
          <cell r="N3279">
            <v>0</v>
          </cell>
          <cell r="O3279">
            <v>0</v>
          </cell>
          <cell r="P3279">
            <v>0</v>
          </cell>
          <cell r="Q3279">
            <v>0</v>
          </cell>
          <cell r="R3279">
            <v>0</v>
          </cell>
          <cell r="S3279" t="str">
            <v>B</v>
          </cell>
        </row>
        <row r="3280">
          <cell r="E3280">
            <v>3417</v>
          </cell>
          <cell r="F3280" t="str">
            <v>YMGH02</v>
          </cell>
          <cell r="G3280">
            <v>-999</v>
          </cell>
          <cell r="H3280">
            <v>34.107799999999997</v>
          </cell>
          <cell r="I3280">
            <v>131.14580000000001</v>
          </cell>
          <cell r="J3280" t="str">
            <v>--A</v>
          </cell>
          <cell r="K3280" t="str">
            <v>A</v>
          </cell>
          <cell r="L3280">
            <v>0</v>
          </cell>
          <cell r="M3280">
            <v>0</v>
          </cell>
          <cell r="N3280">
            <v>0</v>
          </cell>
          <cell r="O3280">
            <v>0</v>
          </cell>
          <cell r="P3280">
            <v>0</v>
          </cell>
          <cell r="Q3280">
            <v>0</v>
          </cell>
          <cell r="R3280">
            <v>0</v>
          </cell>
          <cell r="S3280" t="str">
            <v>C</v>
          </cell>
        </row>
        <row r="3281">
          <cell r="E3281">
            <v>3418</v>
          </cell>
          <cell r="F3281" t="str">
            <v>YMGH03</v>
          </cell>
          <cell r="G3281">
            <v>-999</v>
          </cell>
          <cell r="H3281">
            <v>34.1858</v>
          </cell>
          <cell r="I3281">
            <v>132.1285</v>
          </cell>
          <cell r="J3281" t="str">
            <v>--A</v>
          </cell>
          <cell r="K3281" t="str">
            <v>A</v>
          </cell>
          <cell r="L3281">
            <v>0</v>
          </cell>
          <cell r="M3281">
            <v>0</v>
          </cell>
          <cell r="N3281">
            <v>0</v>
          </cell>
          <cell r="O3281">
            <v>0</v>
          </cell>
          <cell r="P3281">
            <v>0</v>
          </cell>
          <cell r="Q3281">
            <v>0</v>
          </cell>
          <cell r="R3281">
            <v>0</v>
          </cell>
          <cell r="S3281" t="str">
            <v>C</v>
          </cell>
        </row>
        <row r="3282">
          <cell r="E3282">
            <v>3419</v>
          </cell>
          <cell r="F3282" t="str">
            <v>YMGH04</v>
          </cell>
          <cell r="G3282">
            <v>-999</v>
          </cell>
          <cell r="H3282">
            <v>34.023699999999998</v>
          </cell>
          <cell r="I3282">
            <v>132.0651</v>
          </cell>
          <cell r="J3282" t="str">
            <v>--A</v>
          </cell>
          <cell r="K3282" t="str">
            <v>A</v>
          </cell>
          <cell r="L3282">
            <v>0</v>
          </cell>
          <cell r="M3282">
            <v>0</v>
          </cell>
          <cell r="N3282">
            <v>0</v>
          </cell>
          <cell r="O3282">
            <v>0</v>
          </cell>
          <cell r="P3282">
            <v>0</v>
          </cell>
          <cell r="Q3282">
            <v>0</v>
          </cell>
          <cell r="R3282">
            <v>0</v>
          </cell>
          <cell r="S3282" t="str">
            <v>C</v>
          </cell>
        </row>
        <row r="3283">
          <cell r="E3283">
            <v>3420</v>
          </cell>
          <cell r="F3283" t="str">
            <v>YMGH05</v>
          </cell>
          <cell r="G3283">
            <v>-999</v>
          </cell>
          <cell r="H3283">
            <v>34.194099999999999</v>
          </cell>
          <cell r="I3283">
            <v>131.99680000000001</v>
          </cell>
          <cell r="J3283" t="str">
            <v>--A</v>
          </cell>
          <cell r="K3283" t="str">
            <v>A</v>
          </cell>
          <cell r="L3283">
            <v>0</v>
          </cell>
          <cell r="M3283">
            <v>0</v>
          </cell>
          <cell r="N3283">
            <v>0</v>
          </cell>
          <cell r="O3283">
            <v>0</v>
          </cell>
          <cell r="P3283">
            <v>0</v>
          </cell>
          <cell r="Q3283">
            <v>0</v>
          </cell>
          <cell r="R3283">
            <v>0</v>
          </cell>
          <cell r="S3283" t="str">
            <v>C</v>
          </cell>
        </row>
        <row r="3284">
          <cell r="E3284">
            <v>3421</v>
          </cell>
          <cell r="F3284" t="str">
            <v>YMGH06</v>
          </cell>
          <cell r="G3284">
            <v>-999</v>
          </cell>
          <cell r="H3284">
            <v>33.985999999999997</v>
          </cell>
          <cell r="I3284">
            <v>131.30359999999999</v>
          </cell>
          <cell r="J3284" t="str">
            <v>--A</v>
          </cell>
          <cell r="K3284" t="str">
            <v>A</v>
          </cell>
          <cell r="L3284">
            <v>0</v>
          </cell>
          <cell r="M3284">
            <v>0</v>
          </cell>
          <cell r="N3284">
            <v>0</v>
          </cell>
          <cell r="O3284">
            <v>0</v>
          </cell>
          <cell r="P3284">
            <v>0</v>
          </cell>
          <cell r="Q3284">
            <v>0</v>
          </cell>
          <cell r="R3284">
            <v>0</v>
          </cell>
          <cell r="S3284" t="str">
            <v>A</v>
          </cell>
        </row>
        <row r="3285">
          <cell r="E3285">
            <v>3422</v>
          </cell>
          <cell r="F3285" t="str">
            <v>YMGH07</v>
          </cell>
          <cell r="G3285">
            <v>-999</v>
          </cell>
          <cell r="H3285">
            <v>34.111699999999999</v>
          </cell>
          <cell r="I3285">
            <v>131.053</v>
          </cell>
          <cell r="J3285" t="str">
            <v>--A</v>
          </cell>
          <cell r="K3285" t="str">
            <v>A</v>
          </cell>
          <cell r="L3285">
            <v>0</v>
          </cell>
          <cell r="M3285">
            <v>0</v>
          </cell>
          <cell r="N3285">
            <v>0</v>
          </cell>
          <cell r="O3285">
            <v>0</v>
          </cell>
          <cell r="P3285">
            <v>0</v>
          </cell>
          <cell r="Q3285">
            <v>0</v>
          </cell>
          <cell r="R3285">
            <v>0</v>
          </cell>
          <cell r="S3285" t="str">
            <v>D</v>
          </cell>
        </row>
        <row r="3286">
          <cell r="E3286">
            <v>3423</v>
          </cell>
          <cell r="F3286" t="str">
            <v>YMGH08</v>
          </cell>
          <cell r="G3286">
            <v>-999</v>
          </cell>
          <cell r="H3286">
            <v>34.131599999999999</v>
          </cell>
          <cell r="I3286">
            <v>130.93469999999999</v>
          </cell>
          <cell r="J3286" t="str">
            <v>--A</v>
          </cell>
          <cell r="K3286" t="str">
            <v>A</v>
          </cell>
          <cell r="L3286">
            <v>0</v>
          </cell>
          <cell r="M3286">
            <v>0</v>
          </cell>
          <cell r="N3286">
            <v>0</v>
          </cell>
          <cell r="O3286">
            <v>0</v>
          </cell>
          <cell r="P3286">
            <v>0</v>
          </cell>
          <cell r="Q3286">
            <v>0</v>
          </cell>
          <cell r="R3286">
            <v>0</v>
          </cell>
          <cell r="S3286" t="str">
            <v>D</v>
          </cell>
        </row>
        <row r="3287">
          <cell r="E3287">
            <v>3424</v>
          </cell>
          <cell r="F3287" t="str">
            <v>YMGH09</v>
          </cell>
          <cell r="G3287">
            <v>-999</v>
          </cell>
          <cell r="H3287">
            <v>34.622500000000002</v>
          </cell>
          <cell r="I3287">
            <v>131.67060000000001</v>
          </cell>
          <cell r="J3287" t="str">
            <v>--B</v>
          </cell>
          <cell r="K3287" t="str">
            <v>B</v>
          </cell>
          <cell r="L3287">
            <v>0</v>
          </cell>
          <cell r="M3287">
            <v>0</v>
          </cell>
          <cell r="N3287">
            <v>0</v>
          </cell>
          <cell r="O3287">
            <v>0</v>
          </cell>
          <cell r="P3287">
            <v>0</v>
          </cell>
          <cell r="Q3287">
            <v>0</v>
          </cell>
          <cell r="R3287">
            <v>0</v>
          </cell>
          <cell r="S3287" t="str">
            <v>D</v>
          </cell>
        </row>
        <row r="3288">
          <cell r="E3288">
            <v>3425</v>
          </cell>
          <cell r="F3288" t="str">
            <v>YMGH10</v>
          </cell>
          <cell r="G3288">
            <v>-999</v>
          </cell>
          <cell r="H3288">
            <v>34.480499999999999</v>
          </cell>
          <cell r="I3288">
            <v>131.6353</v>
          </cell>
          <cell r="J3288" t="str">
            <v>--A</v>
          </cell>
          <cell r="K3288" t="str">
            <v>A</v>
          </cell>
          <cell r="L3288">
            <v>0</v>
          </cell>
          <cell r="M3288">
            <v>0</v>
          </cell>
          <cell r="N3288">
            <v>0</v>
          </cell>
          <cell r="O3288">
            <v>0</v>
          </cell>
          <cell r="P3288">
            <v>0</v>
          </cell>
          <cell r="Q3288">
            <v>0</v>
          </cell>
          <cell r="R3288">
            <v>0</v>
          </cell>
          <cell r="S3288" t="str">
            <v>C</v>
          </cell>
        </row>
        <row r="3289">
          <cell r="E3289">
            <v>3426</v>
          </cell>
          <cell r="F3289" t="str">
            <v>YMGH11</v>
          </cell>
          <cell r="G3289">
            <v>-999</v>
          </cell>
          <cell r="H3289">
            <v>34.205800000000004</v>
          </cell>
          <cell r="I3289">
            <v>131.6883</v>
          </cell>
          <cell r="J3289" t="str">
            <v>--B</v>
          </cell>
          <cell r="K3289" t="str">
            <v>B</v>
          </cell>
          <cell r="L3289">
            <v>0</v>
          </cell>
          <cell r="M3289">
            <v>0</v>
          </cell>
          <cell r="N3289">
            <v>0</v>
          </cell>
          <cell r="O3289">
            <v>0</v>
          </cell>
          <cell r="P3289">
            <v>0</v>
          </cell>
          <cell r="Q3289">
            <v>0</v>
          </cell>
          <cell r="R3289">
            <v>0</v>
          </cell>
          <cell r="S3289" t="str">
            <v>C</v>
          </cell>
        </row>
        <row r="3290">
          <cell r="E3290">
            <v>3427</v>
          </cell>
          <cell r="F3290" t="str">
            <v>YMGH12</v>
          </cell>
          <cell r="G3290">
            <v>-999</v>
          </cell>
          <cell r="H3290">
            <v>34.214300000000001</v>
          </cell>
          <cell r="I3290">
            <v>131.3621</v>
          </cell>
          <cell r="J3290" t="str">
            <v>---</v>
          </cell>
          <cell r="K3290" t="str">
            <v>-</v>
          </cell>
          <cell r="L3290">
            <v>0</v>
          </cell>
          <cell r="M3290">
            <v>0</v>
          </cell>
          <cell r="N3290">
            <v>0</v>
          </cell>
          <cell r="O3290">
            <v>0</v>
          </cell>
          <cell r="P3290">
            <v>0</v>
          </cell>
          <cell r="Q3290">
            <v>0</v>
          </cell>
          <cell r="R3290">
            <v>0</v>
          </cell>
          <cell r="S3290" t="str">
            <v>B</v>
          </cell>
        </row>
        <row r="3291">
          <cell r="E3291">
            <v>3428</v>
          </cell>
          <cell r="F3291" t="str">
            <v>YMGH13</v>
          </cell>
          <cell r="G3291">
            <v>-999</v>
          </cell>
          <cell r="H3291">
            <v>34.337600000000002</v>
          </cell>
          <cell r="I3291">
            <v>131.17939999999999</v>
          </cell>
          <cell r="J3291" t="str">
            <v>---</v>
          </cell>
          <cell r="K3291" t="str">
            <v>-</v>
          </cell>
          <cell r="L3291">
            <v>0</v>
          </cell>
          <cell r="M3291">
            <v>0</v>
          </cell>
          <cell r="N3291">
            <v>0</v>
          </cell>
          <cell r="O3291">
            <v>0</v>
          </cell>
          <cell r="P3291">
            <v>0</v>
          </cell>
          <cell r="Q3291">
            <v>0</v>
          </cell>
          <cell r="R3291">
            <v>0</v>
          </cell>
          <cell r="S3291" t="str">
            <v>C</v>
          </cell>
        </row>
        <row r="3292">
          <cell r="E3292">
            <v>3429</v>
          </cell>
          <cell r="F3292" t="str">
            <v>AIC009</v>
          </cell>
          <cell r="G3292" t="str">
            <v>AIC009</v>
          </cell>
          <cell r="H3292">
            <v>35.081200000000003</v>
          </cell>
          <cell r="I3292">
            <v>137.1464</v>
          </cell>
          <cell r="J3292" t="str">
            <v>--CD</v>
          </cell>
          <cell r="K3292" t="str">
            <v>CD</v>
          </cell>
          <cell r="L3292">
            <v>0</v>
          </cell>
          <cell r="M3292">
            <v>0</v>
          </cell>
          <cell r="N3292">
            <v>0</v>
          </cell>
          <cell r="O3292">
            <v>0</v>
          </cell>
          <cell r="P3292">
            <v>0</v>
          </cell>
          <cell r="Q3292">
            <v>0</v>
          </cell>
          <cell r="R3292">
            <v>0</v>
          </cell>
          <cell r="S3292" t="str">
            <v>D</v>
          </cell>
        </row>
        <row r="3293">
          <cell r="E3293">
            <v>3430</v>
          </cell>
          <cell r="F3293" t="str">
            <v>AIC010</v>
          </cell>
          <cell r="G3293" t="str">
            <v>AIC010</v>
          </cell>
          <cell r="H3293">
            <v>34.975999999999999</v>
          </cell>
          <cell r="I3293">
            <v>137.42359999999999</v>
          </cell>
          <cell r="J3293" t="str">
            <v>--CD</v>
          </cell>
          <cell r="K3293" t="str">
            <v>CD</v>
          </cell>
          <cell r="L3293">
            <v>0</v>
          </cell>
          <cell r="M3293">
            <v>0</v>
          </cell>
          <cell r="N3293">
            <v>0</v>
          </cell>
          <cell r="O3293">
            <v>0</v>
          </cell>
          <cell r="P3293">
            <v>0</v>
          </cell>
          <cell r="Q3293">
            <v>0</v>
          </cell>
          <cell r="R3293">
            <v>0</v>
          </cell>
          <cell r="S3293" t="str">
            <v>D</v>
          </cell>
        </row>
        <row r="3294">
          <cell r="E3294">
            <v>3431</v>
          </cell>
          <cell r="F3294" t="str">
            <v>AICH08</v>
          </cell>
          <cell r="G3294">
            <v>-999</v>
          </cell>
          <cell r="H3294">
            <v>34.915700000000001</v>
          </cell>
          <cell r="I3294">
            <v>137.3023</v>
          </cell>
          <cell r="J3294" t="str">
            <v>--B</v>
          </cell>
          <cell r="K3294" t="str">
            <v>B</v>
          </cell>
          <cell r="L3294">
            <v>0</v>
          </cell>
          <cell r="M3294">
            <v>0</v>
          </cell>
          <cell r="N3294">
            <v>0</v>
          </cell>
          <cell r="O3294">
            <v>0</v>
          </cell>
          <cell r="P3294">
            <v>0</v>
          </cell>
          <cell r="Q3294">
            <v>0</v>
          </cell>
          <cell r="R3294">
            <v>0</v>
          </cell>
          <cell r="S3294" t="str">
            <v>C</v>
          </cell>
        </row>
        <row r="3295">
          <cell r="E3295">
            <v>3432</v>
          </cell>
          <cell r="F3295" t="str">
            <v>AICH10</v>
          </cell>
          <cell r="G3295">
            <v>-999</v>
          </cell>
          <cell r="H3295">
            <v>34.996899999999997</v>
          </cell>
          <cell r="I3295">
            <v>137.62729999999999</v>
          </cell>
          <cell r="J3295" t="str">
            <v>--A</v>
          </cell>
          <cell r="K3295" t="str">
            <v>A</v>
          </cell>
          <cell r="L3295">
            <v>0</v>
          </cell>
          <cell r="M3295">
            <v>0</v>
          </cell>
          <cell r="N3295">
            <v>0</v>
          </cell>
          <cell r="O3295">
            <v>0</v>
          </cell>
          <cell r="P3295">
            <v>0</v>
          </cell>
          <cell r="Q3295">
            <v>0</v>
          </cell>
          <cell r="R3295">
            <v>0</v>
          </cell>
          <cell r="S3295" t="str">
            <v>C</v>
          </cell>
        </row>
        <row r="3296">
          <cell r="E3296">
            <v>3433</v>
          </cell>
          <cell r="F3296" t="str">
            <v>AICH14</v>
          </cell>
          <cell r="G3296">
            <v>-999</v>
          </cell>
          <cell r="H3296">
            <v>35.180999999999997</v>
          </cell>
          <cell r="I3296">
            <v>137.0504</v>
          </cell>
          <cell r="J3296" t="str">
            <v>---</v>
          </cell>
          <cell r="K3296" t="str">
            <v>-</v>
          </cell>
          <cell r="L3296">
            <v>0</v>
          </cell>
          <cell r="M3296">
            <v>0</v>
          </cell>
          <cell r="N3296">
            <v>0</v>
          </cell>
          <cell r="O3296">
            <v>0</v>
          </cell>
          <cell r="P3296">
            <v>0</v>
          </cell>
          <cell r="Q3296">
            <v>0</v>
          </cell>
          <cell r="R3296">
            <v>0</v>
          </cell>
          <cell r="S3296" t="str">
            <v>C</v>
          </cell>
        </row>
        <row r="3297">
          <cell r="E3297">
            <v>3434</v>
          </cell>
          <cell r="F3297" t="str">
            <v>AICH18</v>
          </cell>
          <cell r="G3297">
            <v>-999</v>
          </cell>
          <cell r="H3297">
            <v>34.960299999999997</v>
          </cell>
          <cell r="I3297">
            <v>137.2406</v>
          </cell>
          <cell r="J3297" t="str">
            <v>---</v>
          </cell>
          <cell r="K3297" t="str">
            <v>-</v>
          </cell>
          <cell r="L3297">
            <v>0</v>
          </cell>
          <cell r="M3297">
            <v>0</v>
          </cell>
          <cell r="N3297">
            <v>0</v>
          </cell>
          <cell r="O3297">
            <v>0</v>
          </cell>
          <cell r="P3297">
            <v>0</v>
          </cell>
          <cell r="Q3297">
            <v>0</v>
          </cell>
          <cell r="R3297">
            <v>0</v>
          </cell>
          <cell r="S3297" t="str">
            <v>C</v>
          </cell>
        </row>
        <row r="3298">
          <cell r="E3298">
            <v>3435</v>
          </cell>
          <cell r="F3298" t="str">
            <v>AICH19</v>
          </cell>
          <cell r="G3298">
            <v>-999</v>
          </cell>
          <cell r="H3298">
            <v>34.947899999999997</v>
          </cell>
          <cell r="I3298">
            <v>137.4144</v>
          </cell>
          <cell r="J3298" t="str">
            <v>---</v>
          </cell>
          <cell r="K3298" t="str">
            <v>-</v>
          </cell>
          <cell r="L3298">
            <v>0</v>
          </cell>
          <cell r="M3298">
            <v>0</v>
          </cell>
          <cell r="N3298">
            <v>0</v>
          </cell>
          <cell r="O3298">
            <v>0</v>
          </cell>
          <cell r="P3298">
            <v>0</v>
          </cell>
          <cell r="Q3298">
            <v>0</v>
          </cell>
          <cell r="R3298">
            <v>0</v>
          </cell>
          <cell r="S3298" t="str">
            <v>C</v>
          </cell>
        </row>
        <row r="3299">
          <cell r="E3299">
            <v>3436</v>
          </cell>
          <cell r="F3299" t="str">
            <v>AICH20</v>
          </cell>
          <cell r="G3299">
            <v>-999</v>
          </cell>
          <cell r="H3299">
            <v>34.894300000000001</v>
          </cell>
          <cell r="I3299">
            <v>137.4906</v>
          </cell>
          <cell r="J3299" t="str">
            <v>---</v>
          </cell>
          <cell r="K3299" t="str">
            <v>-</v>
          </cell>
          <cell r="L3299">
            <v>0</v>
          </cell>
          <cell r="M3299">
            <v>0</v>
          </cell>
          <cell r="N3299">
            <v>0</v>
          </cell>
          <cell r="O3299">
            <v>0</v>
          </cell>
          <cell r="P3299">
            <v>0</v>
          </cell>
          <cell r="Q3299">
            <v>0</v>
          </cell>
          <cell r="R3299">
            <v>0</v>
          </cell>
          <cell r="S3299" t="str">
            <v>C</v>
          </cell>
        </row>
        <row r="3300">
          <cell r="E3300">
            <v>3437</v>
          </cell>
          <cell r="F3300" t="str">
            <v>CHB018</v>
          </cell>
          <cell r="G3300" t="str">
            <v>CHB018</v>
          </cell>
          <cell r="H3300">
            <v>35.157699999999998</v>
          </cell>
          <cell r="I3300">
            <v>140.32220000000001</v>
          </cell>
          <cell r="J3300" t="str">
            <v>--B</v>
          </cell>
          <cell r="K3300" t="str">
            <v>B</v>
          </cell>
          <cell r="L3300">
            <v>0</v>
          </cell>
          <cell r="M3300">
            <v>0</v>
          </cell>
          <cell r="N3300">
            <v>0</v>
          </cell>
          <cell r="O3300">
            <v>0</v>
          </cell>
          <cell r="P3300">
            <v>0</v>
          </cell>
          <cell r="Q3300">
            <v>0</v>
          </cell>
          <cell r="R3300">
            <v>0</v>
          </cell>
          <cell r="S3300" t="str">
            <v>D</v>
          </cell>
        </row>
        <row r="3301">
          <cell r="E3301">
            <v>3438</v>
          </cell>
          <cell r="F3301" t="str">
            <v>CHB020</v>
          </cell>
          <cell r="G3301" t="str">
            <v>CHB020</v>
          </cell>
          <cell r="H3301">
            <v>35.115499999999997</v>
          </cell>
          <cell r="I3301">
            <v>140.10220000000001</v>
          </cell>
          <cell r="J3301" t="str">
            <v>--E</v>
          </cell>
          <cell r="K3301" t="str">
            <v>E</v>
          </cell>
          <cell r="L3301">
            <v>0</v>
          </cell>
          <cell r="M3301">
            <v>0</v>
          </cell>
          <cell r="N3301">
            <v>0</v>
          </cell>
          <cell r="O3301">
            <v>0</v>
          </cell>
          <cell r="P3301">
            <v>0</v>
          </cell>
          <cell r="Q3301">
            <v>0</v>
          </cell>
          <cell r="R3301">
            <v>0</v>
          </cell>
          <cell r="S3301" t="str">
            <v>E</v>
          </cell>
        </row>
        <row r="3302">
          <cell r="E3302">
            <v>3439</v>
          </cell>
          <cell r="F3302" t="str">
            <v>CHB025</v>
          </cell>
          <cell r="G3302" t="str">
            <v>CHB025</v>
          </cell>
          <cell r="H3302">
            <v>34.970700000000001</v>
          </cell>
          <cell r="I3302">
            <v>139.94589999999999</v>
          </cell>
          <cell r="J3302" t="str">
            <v>---</v>
          </cell>
          <cell r="K3302" t="str">
            <v>-</v>
          </cell>
          <cell r="L3302">
            <v>0</v>
          </cell>
          <cell r="M3302">
            <v>0</v>
          </cell>
          <cell r="N3302">
            <v>0</v>
          </cell>
          <cell r="O3302">
            <v>0</v>
          </cell>
          <cell r="P3302">
            <v>0</v>
          </cell>
          <cell r="Q3302">
            <v>0</v>
          </cell>
          <cell r="R3302">
            <v>0</v>
          </cell>
          <cell r="S3302" t="str">
            <v>C</v>
          </cell>
        </row>
        <row r="3303">
          <cell r="E3303">
            <v>3440</v>
          </cell>
          <cell r="F3303" t="str">
            <v>CHBH12</v>
          </cell>
          <cell r="G3303">
            <v>-999</v>
          </cell>
          <cell r="H3303">
            <v>35.341200000000001</v>
          </cell>
          <cell r="I3303">
            <v>139.8586</v>
          </cell>
          <cell r="J3303" t="str">
            <v>---</v>
          </cell>
          <cell r="K3303" t="str">
            <v>-</v>
          </cell>
          <cell r="L3303">
            <v>0</v>
          </cell>
          <cell r="M3303">
            <v>0</v>
          </cell>
          <cell r="N3303">
            <v>0</v>
          </cell>
          <cell r="O3303">
            <v>0</v>
          </cell>
          <cell r="P3303">
            <v>0</v>
          </cell>
          <cell r="Q3303">
            <v>0</v>
          </cell>
          <cell r="R3303">
            <v>0</v>
          </cell>
          <cell r="S3303" t="str">
            <v>D</v>
          </cell>
        </row>
        <row r="3304">
          <cell r="E3304">
            <v>3441</v>
          </cell>
          <cell r="F3304" t="str">
            <v>CHBH17</v>
          </cell>
          <cell r="G3304">
            <v>-999</v>
          </cell>
          <cell r="H3304">
            <v>35.168100000000003</v>
          </cell>
          <cell r="I3304">
            <v>140.34309999999999</v>
          </cell>
          <cell r="J3304" t="str">
            <v>---</v>
          </cell>
          <cell r="K3304" t="str">
            <v>-</v>
          </cell>
          <cell r="L3304">
            <v>0</v>
          </cell>
          <cell r="M3304">
            <v>0</v>
          </cell>
          <cell r="N3304">
            <v>0</v>
          </cell>
          <cell r="O3304">
            <v>0</v>
          </cell>
          <cell r="P3304">
            <v>0</v>
          </cell>
          <cell r="Q3304">
            <v>0</v>
          </cell>
          <cell r="R3304">
            <v>0</v>
          </cell>
          <cell r="S3304" t="str">
            <v>C</v>
          </cell>
        </row>
        <row r="3305">
          <cell r="E3305">
            <v>3442</v>
          </cell>
          <cell r="F3305" t="str">
            <v>GIFH23</v>
          </cell>
          <cell r="G3305">
            <v>-999</v>
          </cell>
          <cell r="H3305">
            <v>35.720300000000002</v>
          </cell>
          <cell r="I3305">
            <v>136.7876</v>
          </cell>
          <cell r="J3305" t="str">
            <v>---</v>
          </cell>
          <cell r="K3305" t="str">
            <v>-</v>
          </cell>
          <cell r="L3305">
            <v>0</v>
          </cell>
          <cell r="M3305">
            <v>0</v>
          </cell>
          <cell r="N3305">
            <v>0</v>
          </cell>
          <cell r="O3305">
            <v>0</v>
          </cell>
          <cell r="P3305">
            <v>0</v>
          </cell>
          <cell r="Q3305">
            <v>0</v>
          </cell>
          <cell r="R3305">
            <v>0</v>
          </cell>
          <cell r="S3305" t="str">
            <v>C</v>
          </cell>
        </row>
        <row r="3306">
          <cell r="E3306">
            <v>3443</v>
          </cell>
          <cell r="F3306" t="str">
            <v>GIFH29</v>
          </cell>
          <cell r="G3306">
            <v>-999</v>
          </cell>
          <cell r="H3306">
            <v>35.292099999999998</v>
          </cell>
          <cell r="I3306">
            <v>136.4761</v>
          </cell>
          <cell r="J3306" t="str">
            <v>---</v>
          </cell>
          <cell r="K3306" t="str">
            <v>-</v>
          </cell>
          <cell r="L3306">
            <v>0</v>
          </cell>
          <cell r="M3306">
            <v>0</v>
          </cell>
          <cell r="N3306">
            <v>0</v>
          </cell>
          <cell r="O3306">
            <v>0</v>
          </cell>
          <cell r="P3306">
            <v>0</v>
          </cell>
          <cell r="Q3306">
            <v>0</v>
          </cell>
          <cell r="R3306">
            <v>0</v>
          </cell>
          <cell r="S3306" t="str">
            <v>C</v>
          </cell>
        </row>
        <row r="3307">
          <cell r="E3307">
            <v>3444</v>
          </cell>
          <cell r="F3307" t="str">
            <v>GNM012</v>
          </cell>
          <cell r="G3307" t="str">
            <v>GNM012</v>
          </cell>
          <cell r="H3307">
            <v>36.314700000000002</v>
          </cell>
          <cell r="I3307">
            <v>139.19239999999999</v>
          </cell>
          <cell r="J3307" t="str">
            <v>--CD</v>
          </cell>
          <cell r="K3307" t="str">
            <v>CD</v>
          </cell>
          <cell r="L3307">
            <v>0</v>
          </cell>
          <cell r="M3307">
            <v>0</v>
          </cell>
          <cell r="N3307">
            <v>0</v>
          </cell>
          <cell r="O3307">
            <v>0</v>
          </cell>
          <cell r="P3307">
            <v>0</v>
          </cell>
          <cell r="Q3307">
            <v>0</v>
          </cell>
          <cell r="R3307">
            <v>0</v>
          </cell>
          <cell r="S3307" t="str">
            <v>D</v>
          </cell>
        </row>
        <row r="3308">
          <cell r="E3308">
            <v>3445</v>
          </cell>
          <cell r="F3308" t="str">
            <v>IBR019</v>
          </cell>
          <cell r="G3308">
            <v>-999</v>
          </cell>
          <cell r="H3308">
            <v>36.880800000000001</v>
          </cell>
          <cell r="I3308">
            <v>140.65440000000001</v>
          </cell>
          <cell r="J3308">
            <v>0</v>
          </cell>
          <cell r="K3308">
            <v>0</v>
          </cell>
          <cell r="L3308">
            <v>0</v>
          </cell>
          <cell r="M3308">
            <v>0</v>
          </cell>
          <cell r="N3308">
            <v>0</v>
          </cell>
          <cell r="O3308">
            <v>0</v>
          </cell>
          <cell r="P3308">
            <v>0</v>
          </cell>
          <cell r="Q3308">
            <v>0</v>
          </cell>
          <cell r="R3308">
            <v>0</v>
          </cell>
          <cell r="S3308" t="str">
            <v>C</v>
          </cell>
        </row>
        <row r="3309">
          <cell r="E3309">
            <v>3446</v>
          </cell>
          <cell r="F3309" t="str">
            <v>ISKH05</v>
          </cell>
          <cell r="G3309">
            <v>-999</v>
          </cell>
          <cell r="H3309">
            <v>37.2194</v>
          </cell>
          <cell r="I3309">
            <v>136.97190000000001</v>
          </cell>
          <cell r="J3309" t="str">
            <v>---</v>
          </cell>
          <cell r="K3309" t="str">
            <v>-</v>
          </cell>
          <cell r="L3309">
            <v>0</v>
          </cell>
          <cell r="M3309">
            <v>0</v>
          </cell>
          <cell r="N3309">
            <v>0</v>
          </cell>
          <cell r="O3309">
            <v>0</v>
          </cell>
          <cell r="P3309">
            <v>0</v>
          </cell>
          <cell r="Q3309">
            <v>0</v>
          </cell>
          <cell r="R3309">
            <v>0</v>
          </cell>
          <cell r="S3309" t="str">
            <v>C</v>
          </cell>
        </row>
        <row r="3310">
          <cell r="E3310">
            <v>3447</v>
          </cell>
          <cell r="F3310" t="str">
            <v>KNG008</v>
          </cell>
          <cell r="G3310" t="str">
            <v>KNG008</v>
          </cell>
          <cell r="H3310">
            <v>35.575099999999999</v>
          </cell>
          <cell r="I3310">
            <v>139.32650000000001</v>
          </cell>
          <cell r="J3310" t="str">
            <v>--CD</v>
          </cell>
          <cell r="K3310" t="str">
            <v>CD</v>
          </cell>
          <cell r="L3310">
            <v>0</v>
          </cell>
          <cell r="M3310">
            <v>0</v>
          </cell>
          <cell r="N3310">
            <v>0</v>
          </cell>
          <cell r="O3310">
            <v>0</v>
          </cell>
          <cell r="P3310">
            <v>0</v>
          </cell>
          <cell r="Q3310">
            <v>0</v>
          </cell>
          <cell r="R3310">
            <v>0</v>
          </cell>
          <cell r="S3310" t="str">
            <v>D</v>
          </cell>
        </row>
        <row r="3311">
          <cell r="E3311">
            <v>3448</v>
          </cell>
          <cell r="F3311" t="str">
            <v>KNGH18</v>
          </cell>
          <cell r="G3311">
            <v>-999</v>
          </cell>
          <cell r="H3311">
            <v>35.6404</v>
          </cell>
          <cell r="I3311">
            <v>139.13149999999999</v>
          </cell>
          <cell r="J3311" t="str">
            <v>---</v>
          </cell>
          <cell r="K3311" t="str">
            <v>-</v>
          </cell>
          <cell r="L3311">
            <v>0</v>
          </cell>
          <cell r="M3311">
            <v>0</v>
          </cell>
          <cell r="N3311">
            <v>0</v>
          </cell>
          <cell r="O3311">
            <v>0</v>
          </cell>
          <cell r="P3311">
            <v>0</v>
          </cell>
          <cell r="Q3311">
            <v>0</v>
          </cell>
          <cell r="R3311">
            <v>0</v>
          </cell>
          <cell r="S3311" t="str">
            <v>C</v>
          </cell>
        </row>
        <row r="3312">
          <cell r="E3312">
            <v>3449</v>
          </cell>
          <cell r="F3312" t="str">
            <v>NGNH09</v>
          </cell>
          <cell r="G3312">
            <v>-999</v>
          </cell>
          <cell r="H3312">
            <v>36.282800000000002</v>
          </cell>
          <cell r="I3312">
            <v>138.25219999999999</v>
          </cell>
          <cell r="J3312" t="str">
            <v>---</v>
          </cell>
          <cell r="K3312" t="str">
            <v>-</v>
          </cell>
          <cell r="L3312">
            <v>0</v>
          </cell>
          <cell r="M3312">
            <v>0</v>
          </cell>
          <cell r="N3312">
            <v>0</v>
          </cell>
          <cell r="O3312">
            <v>0</v>
          </cell>
          <cell r="P3312">
            <v>0</v>
          </cell>
          <cell r="Q3312">
            <v>0</v>
          </cell>
          <cell r="R3312">
            <v>0</v>
          </cell>
          <cell r="S3312" t="str">
            <v>B</v>
          </cell>
        </row>
        <row r="3313">
          <cell r="E3313">
            <v>3450</v>
          </cell>
          <cell r="F3313" t="str">
            <v>SZO005</v>
          </cell>
          <cell r="G3313" t="str">
            <v>SZO005</v>
          </cell>
          <cell r="H3313">
            <v>34.754899999999999</v>
          </cell>
          <cell r="I3313">
            <v>138.7841</v>
          </cell>
          <cell r="J3313" t="str">
            <v>--CD</v>
          </cell>
          <cell r="K3313" t="str">
            <v>CD</v>
          </cell>
          <cell r="L3313">
            <v>0</v>
          </cell>
          <cell r="M3313">
            <v>0</v>
          </cell>
          <cell r="N3313">
            <v>0</v>
          </cell>
          <cell r="O3313">
            <v>0</v>
          </cell>
          <cell r="P3313">
            <v>0</v>
          </cell>
          <cell r="Q3313">
            <v>0</v>
          </cell>
          <cell r="R3313">
            <v>0</v>
          </cell>
          <cell r="S3313" t="str">
            <v>D</v>
          </cell>
        </row>
        <row r="3314">
          <cell r="E3314">
            <v>3451</v>
          </cell>
          <cell r="F3314" t="str">
            <v>SZO016</v>
          </cell>
          <cell r="G3314" t="str">
            <v>SZO016</v>
          </cell>
          <cell r="H3314">
            <v>34.8566</v>
          </cell>
          <cell r="I3314">
            <v>138.31129999999999</v>
          </cell>
          <cell r="J3314" t="str">
            <v>--CD</v>
          </cell>
          <cell r="K3314" t="str">
            <v>CD</v>
          </cell>
          <cell r="L3314">
            <v>0</v>
          </cell>
          <cell r="M3314">
            <v>0</v>
          </cell>
          <cell r="N3314">
            <v>0</v>
          </cell>
          <cell r="O3314">
            <v>0</v>
          </cell>
          <cell r="P3314">
            <v>0</v>
          </cell>
          <cell r="Q3314">
            <v>0</v>
          </cell>
          <cell r="R3314">
            <v>0</v>
          </cell>
          <cell r="S3314" t="str">
            <v>D</v>
          </cell>
        </row>
        <row r="3315">
          <cell r="E3315">
            <v>3452</v>
          </cell>
          <cell r="F3315" t="str">
            <v>SZO018</v>
          </cell>
          <cell r="G3315" t="str">
            <v>SZO018</v>
          </cell>
          <cell r="H3315">
            <v>34.740200000000002</v>
          </cell>
          <cell r="I3315">
            <v>138.22409999999999</v>
          </cell>
          <cell r="J3315" t="str">
            <v>--CD</v>
          </cell>
          <cell r="K3315" t="str">
            <v>CD</v>
          </cell>
          <cell r="L3315">
            <v>0</v>
          </cell>
          <cell r="M3315">
            <v>0</v>
          </cell>
          <cell r="N3315">
            <v>0</v>
          </cell>
          <cell r="O3315">
            <v>0</v>
          </cell>
          <cell r="P3315">
            <v>0</v>
          </cell>
          <cell r="Q3315">
            <v>0</v>
          </cell>
          <cell r="R3315">
            <v>0</v>
          </cell>
          <cell r="S3315" t="str">
            <v>D</v>
          </cell>
        </row>
        <row r="3316">
          <cell r="E3316">
            <v>3453</v>
          </cell>
          <cell r="F3316" t="str">
            <v>SZO019</v>
          </cell>
          <cell r="G3316" t="str">
            <v>SZO019</v>
          </cell>
          <cell r="H3316">
            <v>34.7699</v>
          </cell>
          <cell r="I3316">
            <v>137.99809999999999</v>
          </cell>
          <cell r="J3316" t="str">
            <v>--A</v>
          </cell>
          <cell r="K3316" t="str">
            <v>A</v>
          </cell>
          <cell r="L3316">
            <v>0</v>
          </cell>
          <cell r="M3316">
            <v>0</v>
          </cell>
          <cell r="N3316">
            <v>0</v>
          </cell>
          <cell r="O3316">
            <v>0</v>
          </cell>
          <cell r="P3316">
            <v>0</v>
          </cell>
          <cell r="Q3316">
            <v>0</v>
          </cell>
          <cell r="R3316">
            <v>0</v>
          </cell>
          <cell r="S3316" t="str">
            <v>B</v>
          </cell>
        </row>
        <row r="3317">
          <cell r="E3317">
            <v>3454</v>
          </cell>
          <cell r="F3317" t="str">
            <v>SZO023</v>
          </cell>
          <cell r="G3317" t="str">
            <v>SZO023</v>
          </cell>
          <cell r="H3317">
            <v>34.873800000000003</v>
          </cell>
          <cell r="I3317">
            <v>137.81639999999999</v>
          </cell>
          <cell r="J3317" t="str">
            <v>--CD</v>
          </cell>
          <cell r="K3317" t="str">
            <v>CD</v>
          </cell>
          <cell r="L3317">
            <v>0</v>
          </cell>
          <cell r="M3317">
            <v>0</v>
          </cell>
          <cell r="N3317">
            <v>0</v>
          </cell>
          <cell r="O3317">
            <v>0</v>
          </cell>
          <cell r="P3317">
            <v>0</v>
          </cell>
          <cell r="Q3317">
            <v>0</v>
          </cell>
          <cell r="R3317">
            <v>0</v>
          </cell>
          <cell r="S3317" t="str">
            <v>D</v>
          </cell>
        </row>
        <row r="3318">
          <cell r="E3318">
            <v>3455</v>
          </cell>
          <cell r="F3318" t="str">
            <v>SZOH24</v>
          </cell>
          <cell r="G3318">
            <v>-999</v>
          </cell>
          <cell r="H3318">
            <v>34.831000000000003</v>
          </cell>
          <cell r="I3318">
            <v>137.66460000000001</v>
          </cell>
          <cell r="J3318" t="str">
            <v>---</v>
          </cell>
          <cell r="K3318" t="str">
            <v>-</v>
          </cell>
          <cell r="L3318">
            <v>0</v>
          </cell>
          <cell r="M3318">
            <v>0</v>
          </cell>
          <cell r="N3318">
            <v>0</v>
          </cell>
          <cell r="O3318">
            <v>0</v>
          </cell>
          <cell r="P3318">
            <v>0</v>
          </cell>
          <cell r="Q3318">
            <v>0</v>
          </cell>
          <cell r="R3318">
            <v>0</v>
          </cell>
          <cell r="S3318" t="str">
            <v>B</v>
          </cell>
        </row>
        <row r="3319">
          <cell r="E3319">
            <v>3456</v>
          </cell>
          <cell r="F3319" t="str">
            <v>SZOH26</v>
          </cell>
          <cell r="G3319">
            <v>-999</v>
          </cell>
          <cell r="H3319">
            <v>34.791499999999999</v>
          </cell>
          <cell r="I3319">
            <v>137.90639999999999</v>
          </cell>
          <cell r="J3319" t="str">
            <v>---</v>
          </cell>
          <cell r="K3319" t="str">
            <v>-</v>
          </cell>
          <cell r="L3319">
            <v>0</v>
          </cell>
          <cell r="M3319">
            <v>0</v>
          </cell>
          <cell r="N3319">
            <v>0</v>
          </cell>
          <cell r="O3319">
            <v>0</v>
          </cell>
          <cell r="P3319">
            <v>0</v>
          </cell>
          <cell r="Q3319">
            <v>0</v>
          </cell>
          <cell r="R3319">
            <v>0</v>
          </cell>
          <cell r="S3319" t="str">
            <v>D</v>
          </cell>
        </row>
        <row r="3320">
          <cell r="E3320">
            <v>3457</v>
          </cell>
          <cell r="F3320" t="str">
            <v>SZOH39</v>
          </cell>
          <cell r="G3320">
            <v>-999</v>
          </cell>
          <cell r="H3320">
            <v>34.795400000000001</v>
          </cell>
          <cell r="I3320">
            <v>138.77549999999999</v>
          </cell>
          <cell r="J3320" t="str">
            <v>---</v>
          </cell>
          <cell r="K3320" t="str">
            <v>-</v>
          </cell>
          <cell r="L3320">
            <v>0</v>
          </cell>
          <cell r="M3320">
            <v>0</v>
          </cell>
          <cell r="N3320">
            <v>0</v>
          </cell>
          <cell r="O3320">
            <v>0</v>
          </cell>
          <cell r="P3320">
            <v>0</v>
          </cell>
          <cell r="Q3320">
            <v>0</v>
          </cell>
          <cell r="R3320">
            <v>0</v>
          </cell>
          <cell r="S3320" t="str">
            <v>C</v>
          </cell>
        </row>
        <row r="3321">
          <cell r="E3321">
            <v>3458</v>
          </cell>
          <cell r="F3321" t="str">
            <v>SZOH40</v>
          </cell>
          <cell r="G3321">
            <v>-999</v>
          </cell>
          <cell r="H3321">
            <v>34.779800000000002</v>
          </cell>
          <cell r="I3321">
            <v>138.97319999999999</v>
          </cell>
          <cell r="J3321" t="str">
            <v>---</v>
          </cell>
          <cell r="K3321" t="str">
            <v>-</v>
          </cell>
          <cell r="L3321">
            <v>0</v>
          </cell>
          <cell r="M3321">
            <v>0</v>
          </cell>
          <cell r="N3321">
            <v>0</v>
          </cell>
          <cell r="O3321">
            <v>0</v>
          </cell>
          <cell r="P3321">
            <v>0</v>
          </cell>
          <cell r="Q3321">
            <v>0</v>
          </cell>
          <cell r="R3321">
            <v>0</v>
          </cell>
          <cell r="S3321" t="str">
            <v>C</v>
          </cell>
        </row>
        <row r="3322">
          <cell r="E3322">
            <v>3459</v>
          </cell>
          <cell r="F3322" t="str">
            <v>SZOH41</v>
          </cell>
          <cell r="G3322">
            <v>-999</v>
          </cell>
          <cell r="H3322">
            <v>34.671500000000002</v>
          </cell>
          <cell r="I3322">
            <v>138.8372</v>
          </cell>
          <cell r="J3322" t="str">
            <v>---</v>
          </cell>
          <cell r="K3322" t="str">
            <v>-</v>
          </cell>
          <cell r="L3322">
            <v>0</v>
          </cell>
          <cell r="M3322">
            <v>0</v>
          </cell>
          <cell r="N3322">
            <v>0</v>
          </cell>
          <cell r="O3322">
            <v>0</v>
          </cell>
          <cell r="P3322">
            <v>0</v>
          </cell>
          <cell r="Q3322">
            <v>0</v>
          </cell>
          <cell r="R3322">
            <v>0</v>
          </cell>
          <cell r="S3322" t="str">
            <v>C</v>
          </cell>
        </row>
        <row r="3323">
          <cell r="E3323">
            <v>3460</v>
          </cell>
          <cell r="F3323" t="str">
            <v>TYMH03</v>
          </cell>
          <cell r="G3323" t="str">
            <v>TYMH03</v>
          </cell>
          <cell r="H3323">
            <v>36.726300000000002</v>
          </cell>
          <cell r="I3323">
            <v>137.26580000000001</v>
          </cell>
          <cell r="J3323" t="str">
            <v>--CD</v>
          </cell>
          <cell r="K3323" t="str">
            <v>CD</v>
          </cell>
          <cell r="L3323">
            <v>0</v>
          </cell>
          <cell r="M3323">
            <v>0</v>
          </cell>
          <cell r="N3323">
            <v>0</v>
          </cell>
          <cell r="O3323">
            <v>0</v>
          </cell>
          <cell r="P3323">
            <v>0</v>
          </cell>
          <cell r="Q3323">
            <v>0</v>
          </cell>
          <cell r="R3323">
            <v>0</v>
          </cell>
          <cell r="S3323" t="str">
            <v>D</v>
          </cell>
        </row>
        <row r="3324">
          <cell r="E3324">
            <v>3461</v>
          </cell>
          <cell r="F3324" t="str">
            <v>YMTH01</v>
          </cell>
          <cell r="G3324">
            <v>-999</v>
          </cell>
          <cell r="H3324">
            <v>38.381100000000004</v>
          </cell>
          <cell r="I3324">
            <v>140.38390000000001</v>
          </cell>
          <cell r="J3324" t="str">
            <v>---</v>
          </cell>
          <cell r="K3324" t="str">
            <v>-</v>
          </cell>
          <cell r="L3324">
            <v>0</v>
          </cell>
          <cell r="M3324">
            <v>0</v>
          </cell>
          <cell r="N3324">
            <v>0</v>
          </cell>
          <cell r="O3324">
            <v>0</v>
          </cell>
          <cell r="P3324">
            <v>0</v>
          </cell>
          <cell r="Q3324">
            <v>0</v>
          </cell>
          <cell r="R3324">
            <v>0</v>
          </cell>
          <cell r="S3324" t="str">
            <v>D</v>
          </cell>
        </row>
        <row r="3325">
          <cell r="E3325">
            <v>3462</v>
          </cell>
          <cell r="F3325" t="str">
            <v>Stolac - PPD</v>
          </cell>
          <cell r="G3325">
            <v>-999</v>
          </cell>
          <cell r="H3325">
            <v>43.082999999999998</v>
          </cell>
          <cell r="I3325">
            <v>17.96</v>
          </cell>
          <cell r="J3325" t="str">
            <v>I-CD</v>
          </cell>
          <cell r="K3325" t="str">
            <v>CD</v>
          </cell>
          <cell r="L3325">
            <v>0</v>
          </cell>
          <cell r="M3325">
            <v>0</v>
          </cell>
          <cell r="N3325">
            <v>0</v>
          </cell>
          <cell r="O3325">
            <v>0</v>
          </cell>
          <cell r="P3325">
            <v>0</v>
          </cell>
          <cell r="Q3325">
            <v>0</v>
          </cell>
          <cell r="R3325">
            <v>0</v>
          </cell>
          <cell r="S3325" t="str">
            <v>C</v>
          </cell>
        </row>
        <row r="3326">
          <cell r="E3326">
            <v>3463</v>
          </cell>
          <cell r="F3326" t="str">
            <v>Berane - OPST</v>
          </cell>
          <cell r="G3326">
            <v>-999</v>
          </cell>
          <cell r="H3326">
            <v>42.843000000000004</v>
          </cell>
          <cell r="I3326">
            <v>19.876000000000001</v>
          </cell>
          <cell r="J3326" t="str">
            <v>I-E</v>
          </cell>
          <cell r="K3326" t="str">
            <v>E</v>
          </cell>
          <cell r="L3326">
            <v>0</v>
          </cell>
          <cell r="M3326">
            <v>0</v>
          </cell>
          <cell r="N3326">
            <v>0</v>
          </cell>
          <cell r="O3326">
            <v>0</v>
          </cell>
          <cell r="P3326">
            <v>0</v>
          </cell>
          <cell r="Q3326">
            <v>0</v>
          </cell>
          <cell r="R3326">
            <v>0</v>
          </cell>
          <cell r="S3326" t="str">
            <v>D</v>
          </cell>
        </row>
        <row r="3327">
          <cell r="E3327">
            <v>3464</v>
          </cell>
          <cell r="F3327" t="str">
            <v>ADCS</v>
          </cell>
          <cell r="G3327">
            <v>-999</v>
          </cell>
          <cell r="H3327">
            <v>-43.9041</v>
          </cell>
          <cell r="I3327">
            <v>171.7474</v>
          </cell>
          <cell r="J3327" t="str">
            <v>--D</v>
          </cell>
          <cell r="K3327" t="str">
            <v>D</v>
          </cell>
          <cell r="L3327">
            <v>0</v>
          </cell>
          <cell r="M3327">
            <v>0</v>
          </cell>
          <cell r="N3327">
            <v>0</v>
          </cell>
          <cell r="O3327">
            <v>0</v>
          </cell>
          <cell r="P3327">
            <v>0</v>
          </cell>
          <cell r="Q3327">
            <v>0</v>
          </cell>
          <cell r="R3327">
            <v>0</v>
          </cell>
          <cell r="S3327" t="str">
            <v>D</v>
          </cell>
        </row>
        <row r="3328">
          <cell r="E3328">
            <v>3465</v>
          </cell>
          <cell r="F3328" t="str">
            <v>APPS</v>
          </cell>
          <cell r="G3328">
            <v>-999</v>
          </cell>
          <cell r="H3328">
            <v>-42.950600000000001</v>
          </cell>
          <cell r="I3328">
            <v>171.5676</v>
          </cell>
          <cell r="J3328" t="str">
            <v>A-C</v>
          </cell>
          <cell r="K3328" t="str">
            <v>C</v>
          </cell>
          <cell r="L3328">
            <v>0</v>
          </cell>
          <cell r="M3328">
            <v>0</v>
          </cell>
          <cell r="N3328">
            <v>0</v>
          </cell>
          <cell r="O3328">
            <v>0</v>
          </cell>
          <cell r="P3328">
            <v>0</v>
          </cell>
          <cell r="Q3328">
            <v>0</v>
          </cell>
          <cell r="R3328">
            <v>0</v>
          </cell>
          <cell r="S3328" t="str">
            <v>C</v>
          </cell>
        </row>
        <row r="3329">
          <cell r="E3329">
            <v>3466</v>
          </cell>
          <cell r="F3329" t="str">
            <v>ARKS</v>
          </cell>
          <cell r="G3329">
            <v>-999</v>
          </cell>
          <cell r="H3329">
            <v>-41.2438</v>
          </cell>
          <cell r="I3329">
            <v>174.94390000000001</v>
          </cell>
          <cell r="J3329" t="str">
            <v>C-A</v>
          </cell>
          <cell r="K3329" t="str">
            <v>A</v>
          </cell>
          <cell r="L3329">
            <v>0</v>
          </cell>
          <cell r="M3329">
            <v>0</v>
          </cell>
          <cell r="N3329">
            <v>0</v>
          </cell>
          <cell r="O3329">
            <v>0</v>
          </cell>
          <cell r="P3329">
            <v>0</v>
          </cell>
          <cell r="Q3329">
            <v>0</v>
          </cell>
          <cell r="R3329">
            <v>0</v>
          </cell>
          <cell r="S3329" t="str">
            <v>C</v>
          </cell>
        </row>
        <row r="3330">
          <cell r="E3330">
            <v>3467</v>
          </cell>
          <cell r="F3330" t="str">
            <v>ARPS</v>
          </cell>
          <cell r="G3330">
            <v>-999</v>
          </cell>
          <cell r="H3330">
            <v>-42.525700000000001</v>
          </cell>
          <cell r="I3330">
            <v>171.40770000000001</v>
          </cell>
          <cell r="J3330" t="str">
            <v>A-A</v>
          </cell>
          <cell r="K3330" t="str">
            <v>A</v>
          </cell>
          <cell r="L3330">
            <v>0</v>
          </cell>
          <cell r="M3330">
            <v>0</v>
          </cell>
          <cell r="N3330">
            <v>0</v>
          </cell>
          <cell r="O3330">
            <v>0</v>
          </cell>
          <cell r="P3330">
            <v>0</v>
          </cell>
          <cell r="Q3330">
            <v>0</v>
          </cell>
          <cell r="R3330">
            <v>0</v>
          </cell>
          <cell r="S3330" t="str">
            <v>C</v>
          </cell>
        </row>
        <row r="3331">
          <cell r="E3331">
            <v>3468</v>
          </cell>
          <cell r="F3331" t="str">
            <v>ASHS</v>
          </cell>
          <cell r="G3331">
            <v>-999</v>
          </cell>
          <cell r="H3331">
            <v>-43.2761</v>
          </cell>
          <cell r="I3331">
            <v>172.5958</v>
          </cell>
          <cell r="J3331" t="str">
            <v>A-D</v>
          </cell>
          <cell r="K3331" t="str">
            <v>D</v>
          </cell>
          <cell r="L3331">
            <v>0</v>
          </cell>
          <cell r="M3331">
            <v>0</v>
          </cell>
          <cell r="N3331">
            <v>0</v>
          </cell>
          <cell r="O3331">
            <v>0</v>
          </cell>
          <cell r="P3331">
            <v>0</v>
          </cell>
          <cell r="Q3331">
            <v>0</v>
          </cell>
          <cell r="R3331">
            <v>0</v>
          </cell>
          <cell r="S3331" t="str">
            <v>D</v>
          </cell>
        </row>
        <row r="3332">
          <cell r="E3332">
            <v>3469</v>
          </cell>
          <cell r="F3332" t="str">
            <v>BDCS</v>
          </cell>
          <cell r="G3332">
            <v>-999</v>
          </cell>
          <cell r="H3332">
            <v>-46.250700000000002</v>
          </cell>
          <cell r="I3332">
            <v>169.7193</v>
          </cell>
          <cell r="J3332" t="str">
            <v>A-A</v>
          </cell>
          <cell r="K3332" t="str">
            <v>A</v>
          </cell>
          <cell r="L3332">
            <v>0</v>
          </cell>
          <cell r="M3332">
            <v>0</v>
          </cell>
          <cell r="N3332">
            <v>0</v>
          </cell>
          <cell r="O3332">
            <v>0</v>
          </cell>
          <cell r="P3332">
            <v>0</v>
          </cell>
          <cell r="Q3332">
            <v>0</v>
          </cell>
          <cell r="R3332">
            <v>0</v>
          </cell>
          <cell r="S3332" t="str">
            <v>C</v>
          </cell>
        </row>
        <row r="3333">
          <cell r="E3333">
            <v>3470</v>
          </cell>
          <cell r="F3333" t="str">
            <v>BFZ</v>
          </cell>
          <cell r="G3333">
            <v>-999</v>
          </cell>
          <cell r="H3333">
            <v>-40.681699999999999</v>
          </cell>
          <cell r="I3333">
            <v>176.24610000000001</v>
          </cell>
          <cell r="J3333" t="str">
            <v>F-A</v>
          </cell>
          <cell r="K3333" t="str">
            <v>A</v>
          </cell>
          <cell r="L3333">
            <v>0</v>
          </cell>
          <cell r="M3333">
            <v>0</v>
          </cell>
          <cell r="N3333">
            <v>0</v>
          </cell>
          <cell r="O3333">
            <v>0</v>
          </cell>
          <cell r="P3333">
            <v>0</v>
          </cell>
          <cell r="Q3333">
            <v>0</v>
          </cell>
          <cell r="R3333">
            <v>0</v>
          </cell>
          <cell r="S3333" t="str">
            <v>C</v>
          </cell>
        </row>
        <row r="3334">
          <cell r="E3334">
            <v>3471</v>
          </cell>
          <cell r="F3334" t="str">
            <v>CACS</v>
          </cell>
          <cell r="G3334">
            <v>-999</v>
          </cell>
          <cell r="H3334">
            <v>-43.4848</v>
          </cell>
          <cell r="I3334">
            <v>172.5299</v>
          </cell>
          <cell r="J3334" t="str">
            <v>A-D</v>
          </cell>
          <cell r="K3334" t="str">
            <v>D</v>
          </cell>
          <cell r="L3334">
            <v>0</v>
          </cell>
          <cell r="M3334">
            <v>0</v>
          </cell>
          <cell r="N3334">
            <v>0</v>
          </cell>
          <cell r="O3334">
            <v>0</v>
          </cell>
          <cell r="P3334">
            <v>0</v>
          </cell>
          <cell r="Q3334">
            <v>0</v>
          </cell>
          <cell r="R3334">
            <v>0</v>
          </cell>
          <cell r="S3334" t="str">
            <v>D</v>
          </cell>
        </row>
        <row r="3335">
          <cell r="E3335">
            <v>3472</v>
          </cell>
          <cell r="F3335" t="str">
            <v>CBGS</v>
          </cell>
          <cell r="G3335">
            <v>-999</v>
          </cell>
          <cell r="H3335">
            <v>-43.530999999999999</v>
          </cell>
          <cell r="I3335">
            <v>172.61969999999999</v>
          </cell>
          <cell r="J3335" t="str">
            <v>A-D</v>
          </cell>
          <cell r="K3335" t="str">
            <v>D</v>
          </cell>
          <cell r="L3335">
            <v>0</v>
          </cell>
          <cell r="M3335">
            <v>0</v>
          </cell>
          <cell r="N3335">
            <v>0</v>
          </cell>
          <cell r="O3335">
            <v>0</v>
          </cell>
          <cell r="P3335">
            <v>0</v>
          </cell>
          <cell r="Q3335">
            <v>0</v>
          </cell>
          <cell r="R3335">
            <v>0</v>
          </cell>
          <cell r="S3335" t="str">
            <v>D</v>
          </cell>
        </row>
        <row r="3336">
          <cell r="E3336">
            <v>3473</v>
          </cell>
          <cell r="F3336" t="str">
            <v>CCCC</v>
          </cell>
          <cell r="G3336">
            <v>-999</v>
          </cell>
          <cell r="H3336">
            <v>-43.539499999999997</v>
          </cell>
          <cell r="I3336">
            <v>172.6464</v>
          </cell>
          <cell r="J3336" t="str">
            <v>B-D</v>
          </cell>
          <cell r="K3336" t="str">
            <v>D</v>
          </cell>
          <cell r="L3336">
            <v>0</v>
          </cell>
          <cell r="M3336">
            <v>0</v>
          </cell>
          <cell r="N3336">
            <v>0</v>
          </cell>
          <cell r="O3336">
            <v>0</v>
          </cell>
          <cell r="P3336">
            <v>0</v>
          </cell>
          <cell r="Q3336">
            <v>0</v>
          </cell>
          <cell r="R3336">
            <v>0</v>
          </cell>
          <cell r="S3336" t="str">
            <v>D</v>
          </cell>
        </row>
        <row r="3337">
          <cell r="E3337">
            <v>3474</v>
          </cell>
          <cell r="F3337" t="str">
            <v>CHHC</v>
          </cell>
          <cell r="G3337">
            <v>-999</v>
          </cell>
          <cell r="H3337">
            <v>-43.535499999999999</v>
          </cell>
          <cell r="I3337">
            <v>172.62610000000001</v>
          </cell>
          <cell r="J3337" t="str">
            <v>B-D</v>
          </cell>
          <cell r="K3337" t="str">
            <v>D</v>
          </cell>
          <cell r="L3337">
            <v>0</v>
          </cell>
          <cell r="M3337">
            <v>0</v>
          </cell>
          <cell r="N3337">
            <v>0</v>
          </cell>
          <cell r="O3337">
            <v>0</v>
          </cell>
          <cell r="P3337">
            <v>0</v>
          </cell>
          <cell r="Q3337">
            <v>0</v>
          </cell>
          <cell r="R3337">
            <v>0</v>
          </cell>
          <cell r="S3337" t="str">
            <v>D</v>
          </cell>
        </row>
        <row r="3338">
          <cell r="E3338">
            <v>3475</v>
          </cell>
          <cell r="F3338" t="str">
            <v>CMHS</v>
          </cell>
          <cell r="G3338">
            <v>-999</v>
          </cell>
          <cell r="H3338">
            <v>-43.567300000000003</v>
          </cell>
          <cell r="I3338">
            <v>172.6241</v>
          </cell>
          <cell r="J3338" t="str">
            <v>C-D</v>
          </cell>
          <cell r="K3338" t="str">
            <v>D</v>
          </cell>
          <cell r="L3338">
            <v>0</v>
          </cell>
          <cell r="M3338">
            <v>0</v>
          </cell>
          <cell r="N3338">
            <v>0</v>
          </cell>
          <cell r="O3338">
            <v>0</v>
          </cell>
          <cell r="P3338">
            <v>0</v>
          </cell>
          <cell r="Q3338">
            <v>0</v>
          </cell>
          <cell r="R3338">
            <v>0</v>
          </cell>
          <cell r="S3338" t="str">
            <v>D</v>
          </cell>
        </row>
        <row r="3339">
          <cell r="E3339">
            <v>3476</v>
          </cell>
          <cell r="F3339" t="str">
            <v>CSHS</v>
          </cell>
          <cell r="G3339">
            <v>-999</v>
          </cell>
          <cell r="H3339">
            <v>-43.228200000000001</v>
          </cell>
          <cell r="I3339">
            <v>171.7234</v>
          </cell>
          <cell r="J3339" t="str">
            <v>A-A</v>
          </cell>
          <cell r="K3339" t="str">
            <v>A</v>
          </cell>
          <cell r="L3339">
            <v>0</v>
          </cell>
          <cell r="M3339">
            <v>0</v>
          </cell>
          <cell r="N3339">
            <v>0</v>
          </cell>
          <cell r="O3339">
            <v>0</v>
          </cell>
          <cell r="P3339">
            <v>0</v>
          </cell>
          <cell r="Q3339">
            <v>0</v>
          </cell>
          <cell r="R3339">
            <v>0</v>
          </cell>
          <cell r="S3339" t="str">
            <v>C</v>
          </cell>
        </row>
        <row r="3340">
          <cell r="E3340">
            <v>3477</v>
          </cell>
          <cell r="F3340" t="str">
            <v>DCZ</v>
          </cell>
          <cell r="G3340">
            <v>-999</v>
          </cell>
          <cell r="H3340">
            <v>-45.467799999999997</v>
          </cell>
          <cell r="I3340">
            <v>167.1542</v>
          </cell>
          <cell r="J3340" t="str">
            <v>A-A</v>
          </cell>
          <cell r="K3340" t="str">
            <v>A</v>
          </cell>
          <cell r="L3340">
            <v>0</v>
          </cell>
          <cell r="M3340">
            <v>0</v>
          </cell>
          <cell r="N3340">
            <v>0</v>
          </cell>
          <cell r="O3340">
            <v>0</v>
          </cell>
          <cell r="P3340">
            <v>0</v>
          </cell>
          <cell r="Q3340">
            <v>0</v>
          </cell>
          <cell r="R3340">
            <v>0</v>
          </cell>
          <cell r="S3340" t="str">
            <v>C</v>
          </cell>
        </row>
        <row r="3341">
          <cell r="E3341">
            <v>3478</v>
          </cell>
          <cell r="F3341" t="str">
            <v>DFHS</v>
          </cell>
          <cell r="G3341">
            <v>-999</v>
          </cell>
          <cell r="H3341">
            <v>-43.491300000000003</v>
          </cell>
          <cell r="I3341">
            <v>172.102</v>
          </cell>
          <cell r="J3341" t="str">
            <v>A-D</v>
          </cell>
          <cell r="K3341" t="str">
            <v>D</v>
          </cell>
          <cell r="L3341">
            <v>0</v>
          </cell>
          <cell r="M3341">
            <v>0</v>
          </cell>
          <cell r="N3341">
            <v>0</v>
          </cell>
          <cell r="O3341">
            <v>0</v>
          </cell>
          <cell r="P3341">
            <v>0</v>
          </cell>
          <cell r="Q3341">
            <v>0</v>
          </cell>
          <cell r="R3341">
            <v>0</v>
          </cell>
          <cell r="S3341" t="str">
            <v>D</v>
          </cell>
        </row>
        <row r="3342">
          <cell r="E3342">
            <v>3479</v>
          </cell>
          <cell r="F3342" t="str">
            <v>DGNS</v>
          </cell>
          <cell r="G3342">
            <v>-999</v>
          </cell>
          <cell r="H3342">
            <v>-45.864199999999997</v>
          </cell>
          <cell r="I3342">
            <v>170.5138</v>
          </cell>
          <cell r="J3342" t="str">
            <v>B-B</v>
          </cell>
          <cell r="K3342" t="str">
            <v>B</v>
          </cell>
          <cell r="L3342">
            <v>0</v>
          </cell>
          <cell r="M3342">
            <v>0</v>
          </cell>
          <cell r="N3342">
            <v>0</v>
          </cell>
          <cell r="O3342">
            <v>0</v>
          </cell>
          <cell r="P3342">
            <v>0</v>
          </cell>
          <cell r="Q3342">
            <v>0</v>
          </cell>
          <cell r="R3342">
            <v>0</v>
          </cell>
          <cell r="S3342" t="str">
            <v>C</v>
          </cell>
        </row>
        <row r="3343">
          <cell r="E3343">
            <v>3480</v>
          </cell>
          <cell r="F3343" t="str">
            <v>DKHS</v>
          </cell>
          <cell r="G3343">
            <v>-999</v>
          </cell>
          <cell r="H3343">
            <v>-45.903799999999997</v>
          </cell>
          <cell r="I3343">
            <v>170.49289999999999</v>
          </cell>
          <cell r="J3343" t="str">
            <v>A-E</v>
          </cell>
          <cell r="K3343" t="str">
            <v>E</v>
          </cell>
          <cell r="L3343">
            <v>0</v>
          </cell>
          <cell r="M3343">
            <v>0</v>
          </cell>
          <cell r="N3343">
            <v>0</v>
          </cell>
          <cell r="O3343">
            <v>0</v>
          </cell>
          <cell r="P3343">
            <v>0</v>
          </cell>
          <cell r="Q3343">
            <v>0</v>
          </cell>
          <cell r="R3343">
            <v>0</v>
          </cell>
          <cell r="S3343" t="str">
            <v>D</v>
          </cell>
        </row>
        <row r="3344">
          <cell r="E3344">
            <v>3481</v>
          </cell>
          <cell r="F3344" t="str">
            <v>DORC</v>
          </cell>
          <cell r="G3344">
            <v>-999</v>
          </cell>
          <cell r="H3344">
            <v>-43.898400000000002</v>
          </cell>
          <cell r="I3344">
            <v>172.09370000000001</v>
          </cell>
          <cell r="J3344" t="str">
            <v>A-D</v>
          </cell>
          <cell r="K3344" t="str">
            <v>D</v>
          </cell>
          <cell r="L3344">
            <v>0</v>
          </cell>
          <cell r="M3344">
            <v>0</v>
          </cell>
          <cell r="N3344">
            <v>0</v>
          </cell>
          <cell r="O3344">
            <v>0</v>
          </cell>
          <cell r="P3344">
            <v>0</v>
          </cell>
          <cell r="Q3344">
            <v>0</v>
          </cell>
          <cell r="R3344">
            <v>0</v>
          </cell>
          <cell r="S3344" t="str">
            <v>D</v>
          </cell>
        </row>
        <row r="3345">
          <cell r="E3345">
            <v>3482</v>
          </cell>
          <cell r="F3345" t="str">
            <v>DSLC</v>
          </cell>
          <cell r="G3345">
            <v>-999</v>
          </cell>
          <cell r="H3345">
            <v>-43.669199999999996</v>
          </cell>
          <cell r="I3345">
            <v>172.1978</v>
          </cell>
          <cell r="J3345" t="str">
            <v>A-D</v>
          </cell>
          <cell r="K3345" t="str">
            <v>D</v>
          </cell>
          <cell r="L3345">
            <v>0</v>
          </cell>
          <cell r="M3345">
            <v>0</v>
          </cell>
          <cell r="N3345">
            <v>0</v>
          </cell>
          <cell r="O3345">
            <v>0</v>
          </cell>
          <cell r="P3345">
            <v>0</v>
          </cell>
          <cell r="Q3345">
            <v>0</v>
          </cell>
          <cell r="R3345">
            <v>0</v>
          </cell>
          <cell r="S3345" t="str">
            <v>D</v>
          </cell>
        </row>
        <row r="3346">
          <cell r="E3346">
            <v>3483</v>
          </cell>
          <cell r="F3346" t="str">
            <v>DSZ</v>
          </cell>
          <cell r="G3346">
            <v>-999</v>
          </cell>
          <cell r="H3346">
            <v>-41.746899999999997</v>
          </cell>
          <cell r="I3346">
            <v>171.80250000000001</v>
          </cell>
          <cell r="J3346" t="str">
            <v>F-A</v>
          </cell>
          <cell r="K3346" t="str">
            <v>A</v>
          </cell>
          <cell r="L3346">
            <v>0</v>
          </cell>
          <cell r="M3346">
            <v>0</v>
          </cell>
          <cell r="N3346">
            <v>0</v>
          </cell>
          <cell r="O3346">
            <v>0</v>
          </cell>
          <cell r="P3346">
            <v>0</v>
          </cell>
          <cell r="Q3346">
            <v>0</v>
          </cell>
          <cell r="R3346">
            <v>0</v>
          </cell>
          <cell r="S3346" t="str">
            <v>C</v>
          </cell>
        </row>
        <row r="3347">
          <cell r="E3347">
            <v>3484</v>
          </cell>
          <cell r="F3347" t="str">
            <v>EAZ</v>
          </cell>
          <cell r="G3347">
            <v>-999</v>
          </cell>
          <cell r="H3347">
            <v>-45.232700000000001</v>
          </cell>
          <cell r="I3347">
            <v>169.3082</v>
          </cell>
          <cell r="J3347" t="str">
            <v>F-A</v>
          </cell>
          <cell r="K3347" t="str">
            <v>A</v>
          </cell>
          <cell r="L3347">
            <v>0</v>
          </cell>
          <cell r="M3347">
            <v>0</v>
          </cell>
          <cell r="N3347">
            <v>0</v>
          </cell>
          <cell r="O3347">
            <v>0</v>
          </cell>
          <cell r="P3347">
            <v>0</v>
          </cell>
          <cell r="Q3347">
            <v>0</v>
          </cell>
          <cell r="R3347">
            <v>0</v>
          </cell>
          <cell r="S3347" t="str">
            <v>C</v>
          </cell>
        </row>
        <row r="3348">
          <cell r="E3348">
            <v>3485</v>
          </cell>
          <cell r="F3348" t="str">
            <v>EBPS</v>
          </cell>
          <cell r="G3348">
            <v>-999</v>
          </cell>
          <cell r="H3348">
            <v>-41.2911</v>
          </cell>
          <cell r="I3348">
            <v>174.90010000000001</v>
          </cell>
          <cell r="J3348" t="str">
            <v>A-B</v>
          </cell>
          <cell r="K3348" t="str">
            <v>B</v>
          </cell>
          <cell r="L3348">
            <v>0</v>
          </cell>
          <cell r="M3348">
            <v>0</v>
          </cell>
          <cell r="N3348">
            <v>0</v>
          </cell>
          <cell r="O3348">
            <v>0</v>
          </cell>
          <cell r="P3348">
            <v>0</v>
          </cell>
          <cell r="Q3348">
            <v>0</v>
          </cell>
          <cell r="R3348">
            <v>0</v>
          </cell>
          <cell r="S3348" t="str">
            <v>C</v>
          </cell>
        </row>
        <row r="3349">
          <cell r="E3349">
            <v>3486</v>
          </cell>
          <cell r="F3349" t="str">
            <v>FDCS</v>
          </cell>
          <cell r="G3349">
            <v>-999</v>
          </cell>
          <cell r="H3349">
            <v>-44.101900000000001</v>
          </cell>
          <cell r="I3349">
            <v>170.82849999999999</v>
          </cell>
          <cell r="J3349" t="str">
            <v>B-D</v>
          </cell>
          <cell r="K3349" t="str">
            <v>D</v>
          </cell>
          <cell r="L3349">
            <v>0</v>
          </cell>
          <cell r="M3349">
            <v>0</v>
          </cell>
          <cell r="N3349">
            <v>0</v>
          </cell>
          <cell r="O3349">
            <v>0</v>
          </cell>
          <cell r="P3349">
            <v>0</v>
          </cell>
          <cell r="Q3349">
            <v>0</v>
          </cell>
          <cell r="R3349">
            <v>0</v>
          </cell>
          <cell r="S3349" t="str">
            <v>D</v>
          </cell>
        </row>
        <row r="3350">
          <cell r="E3350">
            <v>3487</v>
          </cell>
          <cell r="F3350" t="str">
            <v>FGPS</v>
          </cell>
          <cell r="G3350">
            <v>-999</v>
          </cell>
          <cell r="H3350">
            <v>-43.4649</v>
          </cell>
          <cell r="I3350">
            <v>170.0197</v>
          </cell>
          <cell r="J3350" t="str">
            <v>A-D</v>
          </cell>
          <cell r="K3350" t="str">
            <v>D</v>
          </cell>
          <cell r="L3350">
            <v>0</v>
          </cell>
          <cell r="M3350">
            <v>0</v>
          </cell>
          <cell r="N3350">
            <v>0</v>
          </cell>
          <cell r="O3350">
            <v>0</v>
          </cell>
          <cell r="P3350">
            <v>0</v>
          </cell>
          <cell r="Q3350">
            <v>0</v>
          </cell>
          <cell r="R3350">
            <v>0</v>
          </cell>
          <cell r="S3350" t="str">
            <v>C</v>
          </cell>
        </row>
        <row r="3351">
          <cell r="E3351">
            <v>3488</v>
          </cell>
          <cell r="F3351" t="str">
            <v>FJDS</v>
          </cell>
          <cell r="G3351">
            <v>-999</v>
          </cell>
          <cell r="H3351">
            <v>-43.390799999999999</v>
          </cell>
          <cell r="I3351">
            <v>170.1841</v>
          </cell>
          <cell r="J3351" t="str">
            <v>A-D</v>
          </cell>
          <cell r="K3351" t="str">
            <v>D</v>
          </cell>
          <cell r="L3351">
            <v>0</v>
          </cell>
          <cell r="M3351">
            <v>0</v>
          </cell>
          <cell r="N3351">
            <v>0</v>
          </cell>
          <cell r="O3351">
            <v>0</v>
          </cell>
          <cell r="P3351">
            <v>0</v>
          </cell>
          <cell r="Q3351">
            <v>0</v>
          </cell>
          <cell r="R3351">
            <v>0</v>
          </cell>
          <cell r="S3351" t="str">
            <v>C</v>
          </cell>
        </row>
        <row r="3352">
          <cell r="E3352">
            <v>3489</v>
          </cell>
          <cell r="F3352" t="str">
            <v>FKPS</v>
          </cell>
          <cell r="G3352">
            <v>-999</v>
          </cell>
          <cell r="H3352">
            <v>-41.289700000000003</v>
          </cell>
          <cell r="I3352">
            <v>174.77860000000001</v>
          </cell>
          <cell r="J3352" t="str">
            <v>A-D</v>
          </cell>
          <cell r="K3352" t="str">
            <v>D</v>
          </cell>
          <cell r="L3352">
            <v>0</v>
          </cell>
          <cell r="M3352">
            <v>0</v>
          </cell>
          <cell r="N3352">
            <v>0</v>
          </cell>
          <cell r="O3352">
            <v>0</v>
          </cell>
          <cell r="P3352">
            <v>0</v>
          </cell>
          <cell r="Q3352">
            <v>0</v>
          </cell>
          <cell r="R3352">
            <v>0</v>
          </cell>
          <cell r="S3352" t="str">
            <v>C</v>
          </cell>
        </row>
        <row r="3353">
          <cell r="E3353">
            <v>3490</v>
          </cell>
          <cell r="F3353" t="str">
            <v>FOZ</v>
          </cell>
          <cell r="G3353">
            <v>-999</v>
          </cell>
          <cell r="H3353">
            <v>-43.5655</v>
          </cell>
          <cell r="I3353">
            <v>169.68860000000001</v>
          </cell>
          <cell r="J3353" t="str">
            <v>F-A</v>
          </cell>
          <cell r="K3353" t="str">
            <v>A</v>
          </cell>
          <cell r="L3353">
            <v>0</v>
          </cell>
          <cell r="M3353">
            <v>0</v>
          </cell>
          <cell r="N3353">
            <v>0</v>
          </cell>
          <cell r="O3353">
            <v>0</v>
          </cell>
          <cell r="P3353">
            <v>0</v>
          </cell>
          <cell r="Q3353">
            <v>0</v>
          </cell>
          <cell r="R3353">
            <v>0</v>
          </cell>
          <cell r="S3353" t="str">
            <v>C</v>
          </cell>
        </row>
        <row r="3354">
          <cell r="E3354">
            <v>3491</v>
          </cell>
          <cell r="F3354" t="str">
            <v>GDLC</v>
          </cell>
          <cell r="G3354">
            <v>-999</v>
          </cell>
          <cell r="H3354">
            <v>-43.588000000000001</v>
          </cell>
          <cell r="I3354">
            <v>172.08930000000001</v>
          </cell>
          <cell r="J3354" t="str">
            <v>A-D</v>
          </cell>
          <cell r="K3354" t="str">
            <v>D</v>
          </cell>
          <cell r="L3354">
            <v>0</v>
          </cell>
          <cell r="M3354">
            <v>0</v>
          </cell>
          <cell r="N3354">
            <v>0</v>
          </cell>
          <cell r="O3354">
            <v>0</v>
          </cell>
          <cell r="P3354">
            <v>0</v>
          </cell>
          <cell r="Q3354">
            <v>0</v>
          </cell>
          <cell r="R3354">
            <v>0</v>
          </cell>
          <cell r="S3354" t="str">
            <v>D</v>
          </cell>
        </row>
        <row r="3355">
          <cell r="E3355">
            <v>3492</v>
          </cell>
          <cell r="F3355" t="str">
            <v>GMTS</v>
          </cell>
          <cell r="G3355">
            <v>-999</v>
          </cell>
          <cell r="H3355">
            <v>-42.450899999999997</v>
          </cell>
          <cell r="I3355">
            <v>171.21019999999999</v>
          </cell>
          <cell r="J3355" t="str">
            <v>B-D</v>
          </cell>
          <cell r="K3355" t="str">
            <v>D</v>
          </cell>
          <cell r="L3355">
            <v>0</v>
          </cell>
          <cell r="M3355">
            <v>0</v>
          </cell>
          <cell r="N3355">
            <v>0</v>
          </cell>
          <cell r="O3355">
            <v>0</v>
          </cell>
          <cell r="P3355">
            <v>0</v>
          </cell>
          <cell r="Q3355">
            <v>0</v>
          </cell>
          <cell r="R3355">
            <v>0</v>
          </cell>
          <cell r="S3355" t="str">
            <v>C</v>
          </cell>
        </row>
        <row r="3356">
          <cell r="E3356">
            <v>3493</v>
          </cell>
          <cell r="F3356" t="str">
            <v>HAFS</v>
          </cell>
          <cell r="G3356">
            <v>-999</v>
          </cell>
          <cell r="H3356">
            <v>-43.150599999999997</v>
          </cell>
          <cell r="I3356">
            <v>170.55600000000001</v>
          </cell>
          <cell r="J3356" t="str">
            <v>A-D</v>
          </cell>
          <cell r="K3356" t="str">
            <v>D</v>
          </cell>
          <cell r="L3356">
            <v>0</v>
          </cell>
          <cell r="M3356">
            <v>0</v>
          </cell>
          <cell r="N3356">
            <v>0</v>
          </cell>
          <cell r="O3356">
            <v>0</v>
          </cell>
          <cell r="P3356">
            <v>0</v>
          </cell>
          <cell r="Q3356">
            <v>0</v>
          </cell>
          <cell r="R3356">
            <v>0</v>
          </cell>
          <cell r="S3356" t="str">
            <v>C</v>
          </cell>
        </row>
        <row r="3357">
          <cell r="E3357">
            <v>3494</v>
          </cell>
          <cell r="F3357" t="str">
            <v>HDWS</v>
          </cell>
          <cell r="G3357">
            <v>-999</v>
          </cell>
          <cell r="H3357">
            <v>-43.884700000000002</v>
          </cell>
          <cell r="I3357">
            <v>169.04409999999999</v>
          </cell>
          <cell r="J3357" t="str">
            <v>A-E</v>
          </cell>
          <cell r="K3357" t="str">
            <v>E</v>
          </cell>
          <cell r="L3357">
            <v>0</v>
          </cell>
          <cell r="M3357">
            <v>0</v>
          </cell>
          <cell r="N3357">
            <v>0</v>
          </cell>
          <cell r="O3357">
            <v>0</v>
          </cell>
          <cell r="P3357">
            <v>0</v>
          </cell>
          <cell r="Q3357">
            <v>0</v>
          </cell>
          <cell r="R3357">
            <v>0</v>
          </cell>
          <cell r="S3357" t="str">
            <v>D</v>
          </cell>
        </row>
        <row r="3358">
          <cell r="E3358">
            <v>3495</v>
          </cell>
          <cell r="F3358" t="str">
            <v>HMCS</v>
          </cell>
          <cell r="G3358">
            <v>-999</v>
          </cell>
          <cell r="H3358">
            <v>-42.718600000000002</v>
          </cell>
          <cell r="I3358">
            <v>170.96379999999999</v>
          </cell>
          <cell r="J3358" t="str">
            <v>A-D</v>
          </cell>
          <cell r="K3358" t="str">
            <v>D</v>
          </cell>
          <cell r="L3358">
            <v>0</v>
          </cell>
          <cell r="M3358">
            <v>0</v>
          </cell>
          <cell r="N3358">
            <v>0</v>
          </cell>
          <cell r="O3358">
            <v>0</v>
          </cell>
          <cell r="P3358">
            <v>0</v>
          </cell>
          <cell r="Q3358">
            <v>0</v>
          </cell>
          <cell r="R3358">
            <v>0</v>
          </cell>
          <cell r="S3358" t="str">
            <v>D</v>
          </cell>
        </row>
        <row r="3359">
          <cell r="E3359">
            <v>3496</v>
          </cell>
          <cell r="F3359" t="str">
            <v>HORC</v>
          </cell>
          <cell r="G3359">
            <v>-999</v>
          </cell>
          <cell r="H3359">
            <v>-43.5413</v>
          </cell>
          <cell r="I3359">
            <v>171.9598</v>
          </cell>
          <cell r="J3359" t="str">
            <v>A-D</v>
          </cell>
          <cell r="K3359" t="str">
            <v>D</v>
          </cell>
          <cell r="L3359">
            <v>0</v>
          </cell>
          <cell r="M3359">
            <v>0</v>
          </cell>
          <cell r="N3359">
            <v>0</v>
          </cell>
          <cell r="O3359">
            <v>0</v>
          </cell>
          <cell r="P3359">
            <v>0</v>
          </cell>
          <cell r="Q3359">
            <v>0</v>
          </cell>
          <cell r="R3359">
            <v>0</v>
          </cell>
          <cell r="S3359" t="str">
            <v>D</v>
          </cell>
        </row>
        <row r="3360">
          <cell r="E3360">
            <v>3497</v>
          </cell>
          <cell r="F3360" t="str">
            <v>HPSC</v>
          </cell>
          <cell r="G3360">
            <v>-999</v>
          </cell>
          <cell r="H3360">
            <v>-43.501600000000003</v>
          </cell>
          <cell r="I3360">
            <v>172.7022</v>
          </cell>
          <cell r="J3360" t="str">
            <v>---</v>
          </cell>
          <cell r="K3360" t="str">
            <v>-</v>
          </cell>
          <cell r="L3360">
            <v>0</v>
          </cell>
          <cell r="M3360">
            <v>0</v>
          </cell>
          <cell r="N3360">
            <v>0</v>
          </cell>
          <cell r="O3360">
            <v>0</v>
          </cell>
          <cell r="P3360">
            <v>0</v>
          </cell>
          <cell r="Q3360">
            <v>0</v>
          </cell>
          <cell r="R3360">
            <v>0</v>
          </cell>
          <cell r="S3360" t="str">
            <v>D</v>
          </cell>
        </row>
        <row r="3361">
          <cell r="E3361">
            <v>3498</v>
          </cell>
          <cell r="F3361" t="str">
            <v>HSES</v>
          </cell>
          <cell r="G3361">
            <v>-999</v>
          </cell>
          <cell r="H3361">
            <v>-42.524900000000002</v>
          </cell>
          <cell r="I3361">
            <v>172.8304</v>
          </cell>
          <cell r="J3361" t="str">
            <v>---</v>
          </cell>
          <cell r="K3361" t="str">
            <v>-</v>
          </cell>
          <cell r="L3361">
            <v>0</v>
          </cell>
          <cell r="M3361">
            <v>0</v>
          </cell>
          <cell r="N3361">
            <v>0</v>
          </cell>
          <cell r="O3361">
            <v>0</v>
          </cell>
          <cell r="P3361">
            <v>0</v>
          </cell>
          <cell r="Q3361">
            <v>0</v>
          </cell>
          <cell r="R3361">
            <v>0</v>
          </cell>
          <cell r="S3361" t="str">
            <v>C</v>
          </cell>
        </row>
        <row r="3362">
          <cell r="E3362">
            <v>3499</v>
          </cell>
          <cell r="F3362" t="str">
            <v>HUKS</v>
          </cell>
          <cell r="G3362">
            <v>-999</v>
          </cell>
          <cell r="H3362">
            <v>-39.262700000000002</v>
          </cell>
          <cell r="I3362">
            <v>174.56790000000001</v>
          </cell>
          <cell r="J3362" t="str">
            <v>A-B</v>
          </cell>
          <cell r="K3362" t="str">
            <v>B</v>
          </cell>
          <cell r="L3362">
            <v>0</v>
          </cell>
          <cell r="M3362">
            <v>0</v>
          </cell>
          <cell r="N3362">
            <v>0</v>
          </cell>
          <cell r="O3362">
            <v>0</v>
          </cell>
          <cell r="P3362">
            <v>0</v>
          </cell>
          <cell r="Q3362">
            <v>0</v>
          </cell>
          <cell r="R3362">
            <v>0</v>
          </cell>
          <cell r="S3362" t="str">
            <v>C</v>
          </cell>
        </row>
        <row r="3363">
          <cell r="E3363">
            <v>3500</v>
          </cell>
          <cell r="F3363" t="str">
            <v>HVSC</v>
          </cell>
          <cell r="G3363">
            <v>-999</v>
          </cell>
          <cell r="H3363">
            <v>-43.579799999999999</v>
          </cell>
          <cell r="I3363">
            <v>172.70939999999999</v>
          </cell>
          <cell r="J3363" t="str">
            <v>---</v>
          </cell>
          <cell r="K3363" t="str">
            <v>-</v>
          </cell>
          <cell r="L3363">
            <v>0</v>
          </cell>
          <cell r="M3363">
            <v>0</v>
          </cell>
          <cell r="N3363">
            <v>0</v>
          </cell>
          <cell r="O3363">
            <v>0</v>
          </cell>
          <cell r="P3363">
            <v>0</v>
          </cell>
          <cell r="Q3363">
            <v>0</v>
          </cell>
          <cell r="R3363">
            <v>0</v>
          </cell>
          <cell r="S3363" t="str">
            <v>C</v>
          </cell>
        </row>
        <row r="3364">
          <cell r="E3364">
            <v>3501</v>
          </cell>
          <cell r="F3364" t="str">
            <v>HWHS</v>
          </cell>
          <cell r="G3364">
            <v>-999</v>
          </cell>
          <cell r="H3364">
            <v>-39.5869</v>
          </cell>
          <cell r="I3364">
            <v>174.2741</v>
          </cell>
          <cell r="J3364" t="str">
            <v>A-E</v>
          </cell>
          <cell r="K3364" t="str">
            <v>E</v>
          </cell>
          <cell r="L3364">
            <v>0</v>
          </cell>
          <cell r="M3364">
            <v>0</v>
          </cell>
          <cell r="N3364">
            <v>0</v>
          </cell>
          <cell r="O3364">
            <v>0</v>
          </cell>
          <cell r="P3364">
            <v>0</v>
          </cell>
          <cell r="Q3364">
            <v>0</v>
          </cell>
          <cell r="R3364">
            <v>0</v>
          </cell>
          <cell r="S3364" t="str">
            <v>D</v>
          </cell>
        </row>
        <row r="3365">
          <cell r="E3365">
            <v>3502</v>
          </cell>
          <cell r="F3365" t="str">
            <v>ICCS</v>
          </cell>
          <cell r="G3365">
            <v>-999</v>
          </cell>
          <cell r="H3365">
            <v>-46.412700000000001</v>
          </cell>
          <cell r="I3365">
            <v>168.3466</v>
          </cell>
          <cell r="J3365" t="str">
            <v>A-B</v>
          </cell>
          <cell r="K3365" t="str">
            <v>B</v>
          </cell>
          <cell r="L3365">
            <v>0</v>
          </cell>
          <cell r="M3365">
            <v>0</v>
          </cell>
          <cell r="N3365">
            <v>0</v>
          </cell>
          <cell r="O3365">
            <v>0</v>
          </cell>
          <cell r="P3365">
            <v>0</v>
          </cell>
          <cell r="Q3365">
            <v>0</v>
          </cell>
          <cell r="R3365">
            <v>0</v>
          </cell>
          <cell r="S3365" t="str">
            <v>C</v>
          </cell>
        </row>
        <row r="3366">
          <cell r="E3366">
            <v>3503</v>
          </cell>
          <cell r="F3366" t="str">
            <v>IFPS</v>
          </cell>
          <cell r="G3366">
            <v>-999</v>
          </cell>
          <cell r="H3366">
            <v>-42.728400000000001</v>
          </cell>
          <cell r="I3366">
            <v>171.4727</v>
          </cell>
          <cell r="J3366" t="str">
            <v>A-D</v>
          </cell>
          <cell r="K3366" t="str">
            <v>D</v>
          </cell>
          <cell r="L3366">
            <v>0</v>
          </cell>
          <cell r="M3366">
            <v>0</v>
          </cell>
          <cell r="N3366">
            <v>0</v>
          </cell>
          <cell r="O3366">
            <v>0</v>
          </cell>
          <cell r="P3366">
            <v>0</v>
          </cell>
          <cell r="Q3366">
            <v>0</v>
          </cell>
          <cell r="R3366">
            <v>0</v>
          </cell>
          <cell r="S3366" t="str">
            <v>C</v>
          </cell>
        </row>
        <row r="3367">
          <cell r="E3367">
            <v>3504</v>
          </cell>
          <cell r="F3367" t="str">
            <v>INSS</v>
          </cell>
          <cell r="G3367">
            <v>-999</v>
          </cell>
          <cell r="H3367">
            <v>-41.235199999999999</v>
          </cell>
          <cell r="I3367">
            <v>174.92089999999999</v>
          </cell>
          <cell r="J3367" t="str">
            <v>A-A</v>
          </cell>
          <cell r="K3367" t="str">
            <v>A</v>
          </cell>
          <cell r="L3367">
            <v>0</v>
          </cell>
          <cell r="M3367">
            <v>0</v>
          </cell>
          <cell r="N3367">
            <v>0</v>
          </cell>
          <cell r="O3367">
            <v>0</v>
          </cell>
          <cell r="P3367">
            <v>0</v>
          </cell>
          <cell r="Q3367">
            <v>0</v>
          </cell>
          <cell r="R3367">
            <v>0</v>
          </cell>
          <cell r="S3367" t="str">
            <v>C</v>
          </cell>
        </row>
        <row r="3368">
          <cell r="E3368">
            <v>3505</v>
          </cell>
          <cell r="F3368" t="str">
            <v>KHZ</v>
          </cell>
          <cell r="G3368">
            <v>-999</v>
          </cell>
          <cell r="H3368">
            <v>-42.418100000000003</v>
          </cell>
          <cell r="I3368">
            <v>173.5403</v>
          </cell>
          <cell r="J3368" t="str">
            <v>F-A</v>
          </cell>
          <cell r="K3368" t="str">
            <v>A</v>
          </cell>
          <cell r="L3368">
            <v>0</v>
          </cell>
          <cell r="M3368">
            <v>0</v>
          </cell>
          <cell r="N3368">
            <v>0</v>
          </cell>
          <cell r="O3368">
            <v>0</v>
          </cell>
          <cell r="P3368">
            <v>0</v>
          </cell>
          <cell r="Q3368">
            <v>0</v>
          </cell>
          <cell r="R3368">
            <v>0</v>
          </cell>
          <cell r="S3368" t="str">
            <v>C</v>
          </cell>
        </row>
        <row r="3369">
          <cell r="E3369">
            <v>3506</v>
          </cell>
          <cell r="F3369" t="str">
            <v>KIKS</v>
          </cell>
          <cell r="G3369">
            <v>-999</v>
          </cell>
          <cell r="H3369">
            <v>-42.427500000000002</v>
          </cell>
          <cell r="I3369">
            <v>173.68199999999999</v>
          </cell>
          <cell r="J3369" t="str">
            <v>A-A</v>
          </cell>
          <cell r="K3369" t="str">
            <v>A</v>
          </cell>
          <cell r="L3369">
            <v>0</v>
          </cell>
          <cell r="M3369">
            <v>0</v>
          </cell>
          <cell r="N3369">
            <v>0</v>
          </cell>
          <cell r="O3369">
            <v>0</v>
          </cell>
          <cell r="P3369">
            <v>0</v>
          </cell>
          <cell r="Q3369">
            <v>0</v>
          </cell>
          <cell r="R3369">
            <v>0</v>
          </cell>
          <cell r="S3369" t="str">
            <v>C</v>
          </cell>
        </row>
        <row r="3370">
          <cell r="E3370">
            <v>3507</v>
          </cell>
          <cell r="F3370" t="str">
            <v>KOKS</v>
          </cell>
          <cell r="G3370">
            <v>-999</v>
          </cell>
          <cell r="H3370">
            <v>-42.8934</v>
          </cell>
          <cell r="I3370">
            <v>171.13550000000001</v>
          </cell>
          <cell r="J3370" t="str">
            <v>A-C</v>
          </cell>
          <cell r="K3370" t="str">
            <v>C</v>
          </cell>
          <cell r="L3370">
            <v>0</v>
          </cell>
          <cell r="M3370">
            <v>0</v>
          </cell>
          <cell r="N3370">
            <v>0</v>
          </cell>
          <cell r="O3370">
            <v>0</v>
          </cell>
          <cell r="P3370">
            <v>0</v>
          </cell>
          <cell r="Q3370">
            <v>0</v>
          </cell>
          <cell r="R3370">
            <v>0</v>
          </cell>
          <cell r="S3370" t="str">
            <v>C</v>
          </cell>
        </row>
        <row r="3371">
          <cell r="E3371">
            <v>3508</v>
          </cell>
          <cell r="F3371" t="str">
            <v>KPOC</v>
          </cell>
          <cell r="G3371">
            <v>-999</v>
          </cell>
          <cell r="H3371">
            <v>-43.378100000000003</v>
          </cell>
          <cell r="I3371">
            <v>172.6636</v>
          </cell>
          <cell r="J3371" t="str">
            <v>A-D</v>
          </cell>
          <cell r="K3371" t="str">
            <v>D</v>
          </cell>
          <cell r="L3371">
            <v>0</v>
          </cell>
          <cell r="M3371">
            <v>0</v>
          </cell>
          <cell r="N3371">
            <v>0</v>
          </cell>
          <cell r="O3371">
            <v>0</v>
          </cell>
          <cell r="P3371">
            <v>0</v>
          </cell>
          <cell r="Q3371">
            <v>0</v>
          </cell>
          <cell r="R3371">
            <v>0</v>
          </cell>
          <cell r="S3371" t="str">
            <v>D</v>
          </cell>
        </row>
        <row r="3372">
          <cell r="E3372">
            <v>3509</v>
          </cell>
          <cell r="F3372" t="str">
            <v>LBZ</v>
          </cell>
          <cell r="G3372">
            <v>-999</v>
          </cell>
          <cell r="H3372">
            <v>-44.3872</v>
          </cell>
          <cell r="I3372">
            <v>170.1842</v>
          </cell>
          <cell r="J3372" t="str">
            <v>F-A</v>
          </cell>
          <cell r="K3372" t="str">
            <v>A</v>
          </cell>
          <cell r="L3372">
            <v>0</v>
          </cell>
          <cell r="M3372">
            <v>0</v>
          </cell>
          <cell r="N3372">
            <v>0</v>
          </cell>
          <cell r="O3372">
            <v>0</v>
          </cell>
          <cell r="P3372">
            <v>0</v>
          </cell>
          <cell r="Q3372">
            <v>0</v>
          </cell>
          <cell r="R3372">
            <v>0</v>
          </cell>
          <cell r="S3372" t="str">
            <v>C</v>
          </cell>
        </row>
        <row r="3373">
          <cell r="E3373">
            <v>3510</v>
          </cell>
          <cell r="F3373" t="str">
            <v>LHES</v>
          </cell>
          <cell r="G3373">
            <v>-999</v>
          </cell>
          <cell r="H3373">
            <v>-41.213299999999997</v>
          </cell>
          <cell r="I3373">
            <v>174.9034</v>
          </cell>
          <cell r="J3373" t="str">
            <v>B-D</v>
          </cell>
          <cell r="K3373" t="str">
            <v>D</v>
          </cell>
          <cell r="L3373">
            <v>0</v>
          </cell>
          <cell r="M3373">
            <v>0</v>
          </cell>
          <cell r="N3373">
            <v>0</v>
          </cell>
          <cell r="O3373">
            <v>0</v>
          </cell>
          <cell r="P3373">
            <v>0</v>
          </cell>
          <cell r="Q3373">
            <v>0</v>
          </cell>
          <cell r="R3373">
            <v>0</v>
          </cell>
          <cell r="S3373" t="str">
            <v>D</v>
          </cell>
        </row>
        <row r="3374">
          <cell r="E3374">
            <v>3511</v>
          </cell>
          <cell r="F3374" t="str">
            <v>LHUS</v>
          </cell>
          <cell r="G3374">
            <v>-999</v>
          </cell>
          <cell r="H3374">
            <v>-41.232599999999998</v>
          </cell>
          <cell r="I3374">
            <v>174.89349999999999</v>
          </cell>
          <cell r="J3374" t="str">
            <v>A-D</v>
          </cell>
          <cell r="K3374" t="str">
            <v>D</v>
          </cell>
          <cell r="L3374">
            <v>0</v>
          </cell>
          <cell r="M3374">
            <v>0</v>
          </cell>
          <cell r="N3374">
            <v>0</v>
          </cell>
          <cell r="O3374">
            <v>0</v>
          </cell>
          <cell r="P3374">
            <v>0</v>
          </cell>
          <cell r="Q3374">
            <v>0</v>
          </cell>
          <cell r="R3374">
            <v>0</v>
          </cell>
          <cell r="S3374" t="str">
            <v>D</v>
          </cell>
        </row>
        <row r="3375">
          <cell r="E3375">
            <v>3512</v>
          </cell>
          <cell r="F3375" t="str">
            <v>LINC</v>
          </cell>
          <cell r="G3375">
            <v>-999</v>
          </cell>
          <cell r="H3375">
            <v>-43.6248</v>
          </cell>
          <cell r="I3375">
            <v>172.46789999999999</v>
          </cell>
          <cell r="J3375" t="str">
            <v>A-D</v>
          </cell>
          <cell r="K3375" t="str">
            <v>D</v>
          </cell>
          <cell r="L3375">
            <v>0</v>
          </cell>
          <cell r="M3375">
            <v>0</v>
          </cell>
          <cell r="N3375">
            <v>0</v>
          </cell>
          <cell r="O3375">
            <v>0</v>
          </cell>
          <cell r="P3375">
            <v>0</v>
          </cell>
          <cell r="Q3375">
            <v>0</v>
          </cell>
          <cell r="R3375">
            <v>0</v>
          </cell>
          <cell r="S3375" t="str">
            <v>D</v>
          </cell>
        </row>
        <row r="3376">
          <cell r="E3376">
            <v>3513</v>
          </cell>
          <cell r="F3376" t="str">
            <v>LPCC</v>
          </cell>
          <cell r="G3376">
            <v>-999</v>
          </cell>
          <cell r="H3376">
            <v>-43.605600000000003</v>
          </cell>
          <cell r="I3376">
            <v>172.72229999999999</v>
          </cell>
          <cell r="J3376" t="str">
            <v>B-A</v>
          </cell>
          <cell r="K3376" t="str">
            <v>A</v>
          </cell>
          <cell r="L3376">
            <v>0</v>
          </cell>
          <cell r="M3376">
            <v>0</v>
          </cell>
          <cell r="N3376">
            <v>0</v>
          </cell>
          <cell r="O3376">
            <v>0</v>
          </cell>
          <cell r="P3376">
            <v>0</v>
          </cell>
          <cell r="Q3376">
            <v>0</v>
          </cell>
          <cell r="R3376">
            <v>0</v>
          </cell>
          <cell r="S3376" t="str">
            <v>C</v>
          </cell>
        </row>
        <row r="3377">
          <cell r="E3377">
            <v>3514</v>
          </cell>
          <cell r="F3377" t="str">
            <v>LPLS</v>
          </cell>
          <cell r="G3377">
            <v>-999</v>
          </cell>
          <cell r="H3377">
            <v>-43.716299999999997</v>
          </cell>
          <cell r="I3377">
            <v>169.423</v>
          </cell>
          <cell r="J3377" t="str">
            <v>A-D</v>
          </cell>
          <cell r="K3377" t="str">
            <v>D</v>
          </cell>
          <cell r="L3377">
            <v>0</v>
          </cell>
          <cell r="M3377">
            <v>0</v>
          </cell>
          <cell r="N3377">
            <v>0</v>
          </cell>
          <cell r="O3377">
            <v>0</v>
          </cell>
          <cell r="P3377">
            <v>0</v>
          </cell>
          <cell r="Q3377">
            <v>0</v>
          </cell>
          <cell r="R3377">
            <v>0</v>
          </cell>
          <cell r="S3377" t="str">
            <v>C</v>
          </cell>
        </row>
        <row r="3378">
          <cell r="E3378">
            <v>3515</v>
          </cell>
          <cell r="F3378" t="str">
            <v>LRSC</v>
          </cell>
          <cell r="G3378">
            <v>-999</v>
          </cell>
          <cell r="H3378">
            <v>-43.731099999999998</v>
          </cell>
          <cell r="I3378">
            <v>171.79349999999999</v>
          </cell>
          <cell r="J3378" t="str">
            <v>A-D</v>
          </cell>
          <cell r="K3378" t="str">
            <v>D</v>
          </cell>
          <cell r="L3378">
            <v>0</v>
          </cell>
          <cell r="M3378">
            <v>0</v>
          </cell>
          <cell r="N3378">
            <v>0</v>
          </cell>
          <cell r="O3378">
            <v>0</v>
          </cell>
          <cell r="P3378">
            <v>0</v>
          </cell>
          <cell r="Q3378">
            <v>0</v>
          </cell>
          <cell r="R3378">
            <v>0</v>
          </cell>
          <cell r="S3378" t="str">
            <v>D</v>
          </cell>
        </row>
        <row r="3379">
          <cell r="E3379">
            <v>3516</v>
          </cell>
          <cell r="F3379" t="str">
            <v>LTZ</v>
          </cell>
          <cell r="G3379">
            <v>-999</v>
          </cell>
          <cell r="H3379">
            <v>-42.783299999999997</v>
          </cell>
          <cell r="I3379">
            <v>172.26669999999999</v>
          </cell>
          <cell r="J3379" t="str">
            <v>F-A</v>
          </cell>
          <cell r="K3379" t="str">
            <v>A</v>
          </cell>
          <cell r="L3379">
            <v>0</v>
          </cell>
          <cell r="M3379">
            <v>0</v>
          </cell>
          <cell r="N3379">
            <v>0</v>
          </cell>
          <cell r="O3379">
            <v>0</v>
          </cell>
          <cell r="P3379">
            <v>0</v>
          </cell>
          <cell r="Q3379">
            <v>0</v>
          </cell>
          <cell r="R3379">
            <v>0</v>
          </cell>
          <cell r="S3379" t="str">
            <v>C</v>
          </cell>
        </row>
        <row r="3380">
          <cell r="E3380">
            <v>3517</v>
          </cell>
          <cell r="F3380" t="str">
            <v>MAVS</v>
          </cell>
          <cell r="G3380">
            <v>-999</v>
          </cell>
          <cell r="H3380">
            <v>-41.212600000000002</v>
          </cell>
          <cell r="I3380">
            <v>175.46129999999999</v>
          </cell>
          <cell r="J3380" t="str">
            <v>A-D</v>
          </cell>
          <cell r="K3380" t="str">
            <v>D</v>
          </cell>
          <cell r="L3380">
            <v>0</v>
          </cell>
          <cell r="M3380">
            <v>0</v>
          </cell>
          <cell r="N3380">
            <v>0</v>
          </cell>
          <cell r="O3380">
            <v>0</v>
          </cell>
          <cell r="P3380">
            <v>0</v>
          </cell>
          <cell r="Q3380">
            <v>0</v>
          </cell>
          <cell r="R3380">
            <v>0</v>
          </cell>
          <cell r="S3380" t="str">
            <v>D</v>
          </cell>
        </row>
        <row r="3381">
          <cell r="E3381">
            <v>3518</v>
          </cell>
          <cell r="F3381" t="str">
            <v>MAYC</v>
          </cell>
          <cell r="G3381">
            <v>-999</v>
          </cell>
          <cell r="H3381">
            <v>-43.8247</v>
          </cell>
          <cell r="I3381">
            <v>171.42160000000001</v>
          </cell>
          <cell r="J3381" t="str">
            <v>A-D</v>
          </cell>
          <cell r="K3381" t="str">
            <v>D</v>
          </cell>
          <cell r="L3381">
            <v>0</v>
          </cell>
          <cell r="M3381">
            <v>0</v>
          </cell>
          <cell r="N3381">
            <v>0</v>
          </cell>
          <cell r="O3381">
            <v>0</v>
          </cell>
          <cell r="P3381">
            <v>0</v>
          </cell>
          <cell r="Q3381">
            <v>0</v>
          </cell>
          <cell r="R3381">
            <v>0</v>
          </cell>
          <cell r="S3381" t="str">
            <v>D</v>
          </cell>
        </row>
        <row r="3382">
          <cell r="E3382">
            <v>3519</v>
          </cell>
          <cell r="F3382" t="str">
            <v>MCNS</v>
          </cell>
          <cell r="G3382">
            <v>-999</v>
          </cell>
          <cell r="H3382">
            <v>-43.736499999999999</v>
          </cell>
          <cell r="I3382">
            <v>170.09719999999999</v>
          </cell>
          <cell r="J3382" t="str">
            <v>---</v>
          </cell>
          <cell r="K3382" t="str">
            <v>-</v>
          </cell>
          <cell r="L3382">
            <v>0</v>
          </cell>
          <cell r="M3382">
            <v>0</v>
          </cell>
          <cell r="N3382">
            <v>0</v>
          </cell>
          <cell r="O3382">
            <v>0</v>
          </cell>
          <cell r="P3382">
            <v>0</v>
          </cell>
          <cell r="Q3382">
            <v>0</v>
          </cell>
          <cell r="R3382">
            <v>0</v>
          </cell>
          <cell r="S3382" t="str">
            <v>C</v>
          </cell>
        </row>
        <row r="3383">
          <cell r="E3383">
            <v>3520</v>
          </cell>
          <cell r="F3383" t="str">
            <v>MECS</v>
          </cell>
          <cell r="G3383">
            <v>-999</v>
          </cell>
          <cell r="H3383">
            <v>-44.232100000000003</v>
          </cell>
          <cell r="I3383">
            <v>169.2329</v>
          </cell>
          <cell r="J3383" t="str">
            <v>A-B</v>
          </cell>
          <cell r="K3383" t="str">
            <v>B</v>
          </cell>
          <cell r="L3383">
            <v>0</v>
          </cell>
          <cell r="M3383">
            <v>0</v>
          </cell>
          <cell r="N3383">
            <v>0</v>
          </cell>
          <cell r="O3383">
            <v>0</v>
          </cell>
          <cell r="P3383">
            <v>0</v>
          </cell>
          <cell r="Q3383">
            <v>0</v>
          </cell>
          <cell r="R3383">
            <v>0</v>
          </cell>
          <cell r="S3383" t="str">
            <v>C</v>
          </cell>
        </row>
        <row r="3384">
          <cell r="E3384">
            <v>3521</v>
          </cell>
          <cell r="F3384" t="str">
            <v>MISS</v>
          </cell>
          <cell r="G3384">
            <v>-999</v>
          </cell>
          <cell r="H3384">
            <v>-41.316600000000001</v>
          </cell>
          <cell r="I3384">
            <v>174.81829999999999</v>
          </cell>
          <cell r="J3384" t="str">
            <v>B-D</v>
          </cell>
          <cell r="K3384" t="str">
            <v>D</v>
          </cell>
          <cell r="L3384">
            <v>0</v>
          </cell>
          <cell r="M3384">
            <v>0</v>
          </cell>
          <cell r="N3384">
            <v>0</v>
          </cell>
          <cell r="O3384">
            <v>0</v>
          </cell>
          <cell r="P3384">
            <v>0</v>
          </cell>
          <cell r="Q3384">
            <v>0</v>
          </cell>
          <cell r="R3384">
            <v>0</v>
          </cell>
          <cell r="S3384" t="str">
            <v>D</v>
          </cell>
        </row>
        <row r="3385">
          <cell r="E3385">
            <v>3522</v>
          </cell>
          <cell r="F3385" t="str">
            <v>MOLS</v>
          </cell>
          <cell r="G3385">
            <v>-999</v>
          </cell>
          <cell r="H3385">
            <v>-42.089700000000001</v>
          </cell>
          <cell r="I3385">
            <v>173.25729999999999</v>
          </cell>
          <cell r="J3385" t="str">
            <v>A-B</v>
          </cell>
          <cell r="K3385" t="str">
            <v>B</v>
          </cell>
          <cell r="L3385">
            <v>0</v>
          </cell>
          <cell r="M3385">
            <v>0</v>
          </cell>
          <cell r="N3385">
            <v>0</v>
          </cell>
          <cell r="O3385">
            <v>0</v>
          </cell>
          <cell r="P3385">
            <v>0</v>
          </cell>
          <cell r="Q3385">
            <v>0</v>
          </cell>
          <cell r="R3385">
            <v>0</v>
          </cell>
          <cell r="S3385" t="str">
            <v>C</v>
          </cell>
        </row>
        <row r="3386">
          <cell r="E3386">
            <v>3523</v>
          </cell>
          <cell r="F3386" t="str">
            <v>MOSS</v>
          </cell>
          <cell r="G3386">
            <v>-999</v>
          </cell>
          <cell r="H3386">
            <v>-45.669400000000003</v>
          </cell>
          <cell r="I3386">
            <v>168.23779999999999</v>
          </cell>
          <cell r="J3386" t="str">
            <v>A-D</v>
          </cell>
          <cell r="K3386" t="str">
            <v>D</v>
          </cell>
          <cell r="L3386">
            <v>0</v>
          </cell>
          <cell r="M3386">
            <v>0</v>
          </cell>
          <cell r="N3386">
            <v>0</v>
          </cell>
          <cell r="O3386">
            <v>0</v>
          </cell>
          <cell r="P3386">
            <v>0</v>
          </cell>
          <cell r="Q3386">
            <v>0</v>
          </cell>
          <cell r="R3386">
            <v>0</v>
          </cell>
          <cell r="S3386" t="str">
            <v>D</v>
          </cell>
        </row>
        <row r="3387">
          <cell r="E3387">
            <v>3524</v>
          </cell>
          <cell r="F3387" t="str">
            <v>MOTS</v>
          </cell>
          <cell r="G3387">
            <v>-999</v>
          </cell>
          <cell r="H3387">
            <v>-41.126399999999997</v>
          </cell>
          <cell r="I3387">
            <v>173.0094</v>
          </cell>
          <cell r="J3387" t="str">
            <v>A-D</v>
          </cell>
          <cell r="K3387" t="str">
            <v>D</v>
          </cell>
          <cell r="L3387">
            <v>0</v>
          </cell>
          <cell r="M3387">
            <v>0</v>
          </cell>
          <cell r="N3387">
            <v>0</v>
          </cell>
          <cell r="O3387">
            <v>0</v>
          </cell>
          <cell r="P3387">
            <v>0</v>
          </cell>
          <cell r="Q3387">
            <v>0</v>
          </cell>
          <cell r="R3387">
            <v>0</v>
          </cell>
          <cell r="S3387" t="str">
            <v>D</v>
          </cell>
        </row>
        <row r="3388">
          <cell r="E3388">
            <v>3525</v>
          </cell>
          <cell r="F3388" t="str">
            <v>MSZ</v>
          </cell>
          <cell r="G3388">
            <v>-999</v>
          </cell>
          <cell r="H3388">
            <v>-44.6753</v>
          </cell>
          <cell r="I3388">
            <v>167.92750000000001</v>
          </cell>
          <cell r="J3388" t="str">
            <v>F-A</v>
          </cell>
          <cell r="K3388" t="str">
            <v>A</v>
          </cell>
          <cell r="L3388">
            <v>0</v>
          </cell>
          <cell r="M3388">
            <v>0</v>
          </cell>
          <cell r="N3388">
            <v>0</v>
          </cell>
          <cell r="O3388">
            <v>0</v>
          </cell>
          <cell r="P3388">
            <v>0</v>
          </cell>
          <cell r="Q3388">
            <v>0</v>
          </cell>
          <cell r="R3388">
            <v>0</v>
          </cell>
          <cell r="S3388" t="str">
            <v>C</v>
          </cell>
        </row>
        <row r="3389">
          <cell r="E3389">
            <v>3526</v>
          </cell>
          <cell r="F3389" t="str">
            <v>NCBS</v>
          </cell>
          <cell r="G3389">
            <v>-999</v>
          </cell>
          <cell r="H3389">
            <v>-41.272599999999997</v>
          </cell>
          <cell r="I3389">
            <v>173.2835</v>
          </cell>
          <cell r="J3389" t="str">
            <v>D-D</v>
          </cell>
          <cell r="K3389" t="str">
            <v>D</v>
          </cell>
          <cell r="L3389">
            <v>0</v>
          </cell>
          <cell r="M3389">
            <v>0</v>
          </cell>
          <cell r="N3389">
            <v>0</v>
          </cell>
          <cell r="O3389">
            <v>0</v>
          </cell>
          <cell r="P3389">
            <v>0</v>
          </cell>
          <cell r="Q3389">
            <v>0</v>
          </cell>
          <cell r="R3389">
            <v>0</v>
          </cell>
          <cell r="S3389" t="str">
            <v>D</v>
          </cell>
        </row>
        <row r="3390">
          <cell r="E3390">
            <v>3527</v>
          </cell>
          <cell r="F3390" t="str">
            <v>NNBS</v>
          </cell>
          <cell r="G3390">
            <v>-999</v>
          </cell>
          <cell r="H3390">
            <v>-43.497100000000003</v>
          </cell>
          <cell r="I3390">
            <v>172.71789999999999</v>
          </cell>
          <cell r="J3390" t="str">
            <v>A-D</v>
          </cell>
          <cell r="K3390" t="str">
            <v>D</v>
          </cell>
          <cell r="L3390">
            <v>0</v>
          </cell>
          <cell r="M3390">
            <v>0</v>
          </cell>
          <cell r="N3390">
            <v>0</v>
          </cell>
          <cell r="O3390">
            <v>0</v>
          </cell>
          <cell r="P3390">
            <v>0</v>
          </cell>
          <cell r="Q3390">
            <v>0</v>
          </cell>
          <cell r="R3390">
            <v>0</v>
          </cell>
          <cell r="S3390" t="str">
            <v>D</v>
          </cell>
        </row>
        <row r="3391">
          <cell r="E3391">
            <v>3528</v>
          </cell>
          <cell r="F3391" t="str">
            <v>NNZ</v>
          </cell>
          <cell r="G3391">
            <v>-999</v>
          </cell>
          <cell r="H3391">
            <v>-41.2166</v>
          </cell>
          <cell r="I3391">
            <v>173.36660000000001</v>
          </cell>
          <cell r="J3391" t="str">
            <v>F-A</v>
          </cell>
          <cell r="K3391" t="str">
            <v>A</v>
          </cell>
          <cell r="L3391">
            <v>0</v>
          </cell>
          <cell r="M3391">
            <v>0</v>
          </cell>
          <cell r="N3391">
            <v>0</v>
          </cell>
          <cell r="O3391">
            <v>0</v>
          </cell>
          <cell r="P3391">
            <v>0</v>
          </cell>
          <cell r="Q3391">
            <v>0</v>
          </cell>
          <cell r="R3391">
            <v>0</v>
          </cell>
          <cell r="S3391" t="str">
            <v>C</v>
          </cell>
        </row>
        <row r="3392">
          <cell r="E3392">
            <v>3529</v>
          </cell>
          <cell r="F3392" t="str">
            <v>NSBS</v>
          </cell>
          <cell r="G3392">
            <v>-999</v>
          </cell>
          <cell r="H3392">
            <v>-43.999299999999998</v>
          </cell>
          <cell r="I3392">
            <v>168.66050000000001</v>
          </cell>
          <cell r="J3392" t="str">
            <v>A-D</v>
          </cell>
          <cell r="K3392" t="str">
            <v>D</v>
          </cell>
          <cell r="L3392">
            <v>0</v>
          </cell>
          <cell r="M3392">
            <v>0</v>
          </cell>
          <cell r="N3392">
            <v>0</v>
          </cell>
          <cell r="O3392">
            <v>0</v>
          </cell>
          <cell r="P3392">
            <v>0</v>
          </cell>
          <cell r="Q3392">
            <v>0</v>
          </cell>
          <cell r="R3392">
            <v>0</v>
          </cell>
          <cell r="S3392" t="str">
            <v>C</v>
          </cell>
        </row>
        <row r="3393">
          <cell r="E3393">
            <v>3530</v>
          </cell>
          <cell r="F3393" t="str">
            <v>OAMS</v>
          </cell>
          <cell r="G3393">
            <v>-999</v>
          </cell>
          <cell r="H3393">
            <v>-45.101399999999998</v>
          </cell>
          <cell r="I3393">
            <v>170.96899999999999</v>
          </cell>
          <cell r="J3393" t="str">
            <v>--D</v>
          </cell>
          <cell r="K3393" t="str">
            <v>D</v>
          </cell>
          <cell r="L3393">
            <v>0</v>
          </cell>
          <cell r="M3393">
            <v>0</v>
          </cell>
          <cell r="N3393">
            <v>0</v>
          </cell>
          <cell r="O3393">
            <v>0</v>
          </cell>
          <cell r="P3393">
            <v>0</v>
          </cell>
          <cell r="Q3393">
            <v>0</v>
          </cell>
          <cell r="R3393">
            <v>0</v>
          </cell>
          <cell r="S3393" t="str">
            <v>C</v>
          </cell>
        </row>
        <row r="3394">
          <cell r="E3394">
            <v>3531</v>
          </cell>
          <cell r="F3394" t="str">
            <v>ODZ</v>
          </cell>
          <cell r="G3394">
            <v>-999</v>
          </cell>
          <cell r="H3394">
            <v>-45.045299999999997</v>
          </cell>
          <cell r="I3394">
            <v>170.64439999999999</v>
          </cell>
          <cell r="J3394" t="str">
            <v>F-A</v>
          </cell>
          <cell r="K3394" t="str">
            <v>A</v>
          </cell>
          <cell r="L3394">
            <v>0</v>
          </cell>
          <cell r="M3394">
            <v>0</v>
          </cell>
          <cell r="N3394">
            <v>0</v>
          </cell>
          <cell r="O3394">
            <v>0</v>
          </cell>
          <cell r="P3394">
            <v>0</v>
          </cell>
          <cell r="Q3394">
            <v>0</v>
          </cell>
          <cell r="R3394">
            <v>0</v>
          </cell>
          <cell r="S3394" t="str">
            <v>C</v>
          </cell>
        </row>
        <row r="3395">
          <cell r="E3395">
            <v>3532</v>
          </cell>
          <cell r="F3395" t="str">
            <v>OPZ</v>
          </cell>
          <cell r="G3395">
            <v>-999</v>
          </cell>
          <cell r="H3395">
            <v>-45.886000000000003</v>
          </cell>
          <cell r="I3395">
            <v>170.5977</v>
          </cell>
          <cell r="J3395" t="str">
            <v>---</v>
          </cell>
          <cell r="K3395" t="str">
            <v>-</v>
          </cell>
          <cell r="L3395">
            <v>0</v>
          </cell>
          <cell r="M3395">
            <v>0</v>
          </cell>
          <cell r="N3395">
            <v>0</v>
          </cell>
          <cell r="O3395">
            <v>0</v>
          </cell>
          <cell r="P3395">
            <v>0</v>
          </cell>
          <cell r="Q3395">
            <v>0</v>
          </cell>
          <cell r="R3395">
            <v>0</v>
          </cell>
          <cell r="S3395" t="str">
            <v>C</v>
          </cell>
        </row>
        <row r="3396">
          <cell r="E3396">
            <v>3533</v>
          </cell>
          <cell r="F3396" t="str">
            <v>OXZ</v>
          </cell>
          <cell r="G3396">
            <v>-999</v>
          </cell>
          <cell r="H3396">
            <v>-43.325899999999997</v>
          </cell>
          <cell r="I3396">
            <v>172.03829999999999</v>
          </cell>
          <cell r="J3396" t="str">
            <v>---</v>
          </cell>
          <cell r="K3396" t="str">
            <v>-</v>
          </cell>
          <cell r="L3396">
            <v>0</v>
          </cell>
          <cell r="M3396">
            <v>0</v>
          </cell>
          <cell r="N3396">
            <v>0</v>
          </cell>
          <cell r="O3396">
            <v>0</v>
          </cell>
          <cell r="P3396">
            <v>0</v>
          </cell>
          <cell r="Q3396">
            <v>0</v>
          </cell>
          <cell r="R3396">
            <v>0</v>
          </cell>
          <cell r="S3396" t="str">
            <v>C</v>
          </cell>
        </row>
        <row r="3397">
          <cell r="E3397">
            <v>3534</v>
          </cell>
          <cell r="F3397" t="str">
            <v>PEEC</v>
          </cell>
          <cell r="G3397">
            <v>-999</v>
          </cell>
          <cell r="H3397">
            <v>-43.9253</v>
          </cell>
          <cell r="I3397">
            <v>171.23660000000001</v>
          </cell>
          <cell r="J3397" t="str">
            <v>A-B</v>
          </cell>
          <cell r="K3397" t="str">
            <v>B</v>
          </cell>
          <cell r="L3397">
            <v>0</v>
          </cell>
          <cell r="M3397">
            <v>0</v>
          </cell>
          <cell r="N3397">
            <v>0</v>
          </cell>
          <cell r="O3397">
            <v>0</v>
          </cell>
          <cell r="P3397">
            <v>0</v>
          </cell>
          <cell r="Q3397">
            <v>0</v>
          </cell>
          <cell r="R3397">
            <v>0</v>
          </cell>
          <cell r="S3397" t="str">
            <v>C</v>
          </cell>
        </row>
        <row r="3398">
          <cell r="E3398">
            <v>3535</v>
          </cell>
          <cell r="F3398" t="str">
            <v>PGMS</v>
          </cell>
          <cell r="G3398">
            <v>-999</v>
          </cell>
          <cell r="H3398">
            <v>-41.226199999999999</v>
          </cell>
          <cell r="I3398">
            <v>174.8793</v>
          </cell>
          <cell r="J3398" t="str">
            <v>C-D</v>
          </cell>
          <cell r="K3398" t="str">
            <v>D</v>
          </cell>
          <cell r="L3398">
            <v>0</v>
          </cell>
          <cell r="M3398">
            <v>0</v>
          </cell>
          <cell r="N3398">
            <v>0</v>
          </cell>
          <cell r="O3398">
            <v>0</v>
          </cell>
          <cell r="P3398">
            <v>0</v>
          </cell>
          <cell r="Q3398">
            <v>0</v>
          </cell>
          <cell r="R3398">
            <v>0</v>
          </cell>
          <cell r="S3398" t="str">
            <v>D</v>
          </cell>
        </row>
        <row r="3399">
          <cell r="E3399">
            <v>3536</v>
          </cell>
          <cell r="F3399" t="str">
            <v>POLS</v>
          </cell>
          <cell r="G3399">
            <v>-999</v>
          </cell>
          <cell r="H3399">
            <v>-41.133099999999999</v>
          </cell>
          <cell r="I3399">
            <v>174.8389</v>
          </cell>
          <cell r="J3399" t="str">
            <v>A-E</v>
          </cell>
          <cell r="K3399" t="str">
            <v>E</v>
          </cell>
          <cell r="L3399">
            <v>0</v>
          </cell>
          <cell r="M3399">
            <v>0</v>
          </cell>
          <cell r="N3399">
            <v>0</v>
          </cell>
          <cell r="O3399">
            <v>0</v>
          </cell>
          <cell r="P3399">
            <v>0</v>
          </cell>
          <cell r="Q3399">
            <v>0</v>
          </cell>
          <cell r="R3399">
            <v>0</v>
          </cell>
          <cell r="S3399" t="str">
            <v>D</v>
          </cell>
        </row>
        <row r="3400">
          <cell r="E3400">
            <v>3537</v>
          </cell>
          <cell r="F3400" t="str">
            <v>PPHS</v>
          </cell>
          <cell r="G3400">
            <v>-999</v>
          </cell>
          <cell r="H3400">
            <v>-43.494500000000002</v>
          </cell>
          <cell r="I3400">
            <v>172.60679999999999</v>
          </cell>
          <cell r="J3400" t="str">
            <v>A-D</v>
          </cell>
          <cell r="K3400" t="str">
            <v>D</v>
          </cell>
          <cell r="L3400">
            <v>0</v>
          </cell>
          <cell r="M3400">
            <v>0</v>
          </cell>
          <cell r="N3400">
            <v>0</v>
          </cell>
          <cell r="O3400">
            <v>0</v>
          </cell>
          <cell r="P3400">
            <v>0</v>
          </cell>
          <cell r="Q3400">
            <v>0</v>
          </cell>
          <cell r="R3400">
            <v>0</v>
          </cell>
          <cell r="S3400" t="str">
            <v>D</v>
          </cell>
        </row>
        <row r="3401">
          <cell r="E3401">
            <v>3538</v>
          </cell>
          <cell r="F3401" t="str">
            <v>PRPC</v>
          </cell>
          <cell r="G3401">
            <v>-999</v>
          </cell>
          <cell r="H3401">
            <v>-43.527000000000001</v>
          </cell>
          <cell r="I3401">
            <v>172.70169999999999</v>
          </cell>
          <cell r="J3401" t="str">
            <v>A-D</v>
          </cell>
          <cell r="K3401" t="str">
            <v>D</v>
          </cell>
          <cell r="L3401">
            <v>0</v>
          </cell>
          <cell r="M3401">
            <v>0</v>
          </cell>
          <cell r="N3401">
            <v>0</v>
          </cell>
          <cell r="O3401">
            <v>0</v>
          </cell>
          <cell r="P3401">
            <v>0</v>
          </cell>
          <cell r="Q3401">
            <v>0</v>
          </cell>
          <cell r="R3401">
            <v>0</v>
          </cell>
          <cell r="S3401" t="str">
            <v>D</v>
          </cell>
        </row>
        <row r="3402">
          <cell r="E3402">
            <v>3539</v>
          </cell>
          <cell r="F3402" t="str">
            <v>PXZ</v>
          </cell>
          <cell r="G3402">
            <v>-999</v>
          </cell>
          <cell r="H3402">
            <v>-40.032400000000003</v>
          </cell>
          <cell r="I3402">
            <v>176.86199999999999</v>
          </cell>
          <cell r="J3402" t="str">
            <v>F-A</v>
          </cell>
          <cell r="K3402" t="str">
            <v>A</v>
          </cell>
          <cell r="L3402">
            <v>0</v>
          </cell>
          <cell r="M3402">
            <v>0</v>
          </cell>
          <cell r="N3402">
            <v>0</v>
          </cell>
          <cell r="O3402">
            <v>0</v>
          </cell>
          <cell r="P3402">
            <v>0</v>
          </cell>
          <cell r="Q3402">
            <v>0</v>
          </cell>
          <cell r="R3402">
            <v>0</v>
          </cell>
          <cell r="S3402" t="str">
            <v>C</v>
          </cell>
        </row>
        <row r="3403">
          <cell r="E3403">
            <v>3540</v>
          </cell>
          <cell r="F3403" t="str">
            <v>PYZ</v>
          </cell>
          <cell r="G3403">
            <v>-999</v>
          </cell>
          <cell r="H3403">
            <v>-46.167900000000003</v>
          </cell>
          <cell r="I3403">
            <v>166.6807</v>
          </cell>
          <cell r="J3403" t="str">
            <v>---</v>
          </cell>
          <cell r="K3403" t="str">
            <v>-</v>
          </cell>
          <cell r="L3403">
            <v>0</v>
          </cell>
          <cell r="M3403">
            <v>0</v>
          </cell>
          <cell r="N3403">
            <v>0</v>
          </cell>
          <cell r="O3403">
            <v>0</v>
          </cell>
          <cell r="P3403">
            <v>0</v>
          </cell>
          <cell r="Q3403">
            <v>0</v>
          </cell>
          <cell r="R3403">
            <v>0</v>
          </cell>
          <cell r="S3403" t="str">
            <v>C</v>
          </cell>
        </row>
        <row r="3404">
          <cell r="E3404">
            <v>3541</v>
          </cell>
          <cell r="F3404" t="str">
            <v>QCCS</v>
          </cell>
          <cell r="G3404">
            <v>-999</v>
          </cell>
          <cell r="H3404">
            <v>-41.281300000000002</v>
          </cell>
          <cell r="I3404">
            <v>174.023</v>
          </cell>
          <cell r="J3404" t="str">
            <v>A-C</v>
          </cell>
          <cell r="K3404" t="str">
            <v>C</v>
          </cell>
          <cell r="L3404">
            <v>0</v>
          </cell>
          <cell r="M3404">
            <v>0</v>
          </cell>
          <cell r="N3404">
            <v>0</v>
          </cell>
          <cell r="O3404">
            <v>0</v>
          </cell>
          <cell r="P3404">
            <v>0</v>
          </cell>
          <cell r="Q3404">
            <v>0</v>
          </cell>
          <cell r="R3404">
            <v>0</v>
          </cell>
          <cell r="S3404" t="str">
            <v>C</v>
          </cell>
        </row>
        <row r="3405">
          <cell r="E3405">
            <v>3542</v>
          </cell>
          <cell r="F3405" t="str">
            <v>QRZ</v>
          </cell>
          <cell r="G3405">
            <v>-999</v>
          </cell>
          <cell r="H3405">
            <v>-40.827500000000001</v>
          </cell>
          <cell r="I3405">
            <v>172.52889999999999</v>
          </cell>
          <cell r="J3405" t="str">
            <v>F-A</v>
          </cell>
          <cell r="K3405" t="str">
            <v>A</v>
          </cell>
          <cell r="L3405">
            <v>0</v>
          </cell>
          <cell r="M3405">
            <v>0</v>
          </cell>
          <cell r="N3405">
            <v>0</v>
          </cell>
          <cell r="O3405">
            <v>0</v>
          </cell>
          <cell r="P3405">
            <v>0</v>
          </cell>
          <cell r="Q3405">
            <v>0</v>
          </cell>
          <cell r="R3405">
            <v>0</v>
          </cell>
          <cell r="S3405" t="str">
            <v>C</v>
          </cell>
        </row>
        <row r="3406">
          <cell r="E3406">
            <v>3543</v>
          </cell>
          <cell r="F3406" t="str">
            <v>RDCS</v>
          </cell>
          <cell r="G3406">
            <v>-999</v>
          </cell>
          <cell r="H3406">
            <v>-42.121400000000001</v>
          </cell>
          <cell r="I3406">
            <v>171.86429999999999</v>
          </cell>
          <cell r="J3406" t="str">
            <v>---</v>
          </cell>
          <cell r="K3406" t="str">
            <v>-</v>
          </cell>
          <cell r="L3406">
            <v>0</v>
          </cell>
          <cell r="M3406">
            <v>0</v>
          </cell>
          <cell r="N3406">
            <v>0</v>
          </cell>
          <cell r="O3406">
            <v>0</v>
          </cell>
          <cell r="P3406">
            <v>0</v>
          </cell>
          <cell r="Q3406">
            <v>0</v>
          </cell>
          <cell r="R3406">
            <v>0</v>
          </cell>
          <cell r="S3406" t="str">
            <v>C</v>
          </cell>
        </row>
        <row r="3407">
          <cell r="E3407">
            <v>3544</v>
          </cell>
          <cell r="F3407" t="str">
            <v>REHS</v>
          </cell>
          <cell r="G3407">
            <v>-999</v>
          </cell>
          <cell r="H3407">
            <v>-43.523600000000002</v>
          </cell>
          <cell r="I3407">
            <v>172.63499999999999</v>
          </cell>
          <cell r="J3407" t="str">
            <v>A-D</v>
          </cell>
          <cell r="K3407" t="str">
            <v>D</v>
          </cell>
          <cell r="L3407">
            <v>0</v>
          </cell>
          <cell r="M3407">
            <v>0</v>
          </cell>
          <cell r="N3407">
            <v>0</v>
          </cell>
          <cell r="O3407">
            <v>0</v>
          </cell>
          <cell r="P3407">
            <v>0</v>
          </cell>
          <cell r="Q3407">
            <v>0</v>
          </cell>
          <cell r="R3407">
            <v>0</v>
          </cell>
          <cell r="S3407" t="str">
            <v>D</v>
          </cell>
        </row>
        <row r="3408">
          <cell r="E3408">
            <v>3545</v>
          </cell>
          <cell r="F3408" t="str">
            <v>RHSC</v>
          </cell>
          <cell r="G3408">
            <v>-999</v>
          </cell>
          <cell r="H3408">
            <v>-43.536200000000001</v>
          </cell>
          <cell r="I3408">
            <v>172.56440000000001</v>
          </cell>
          <cell r="J3408" t="str">
            <v>---</v>
          </cell>
          <cell r="K3408" t="str">
            <v>-</v>
          </cell>
          <cell r="L3408">
            <v>0</v>
          </cell>
          <cell r="M3408">
            <v>0</v>
          </cell>
          <cell r="N3408">
            <v>0</v>
          </cell>
          <cell r="O3408">
            <v>0</v>
          </cell>
          <cell r="P3408">
            <v>0</v>
          </cell>
          <cell r="Q3408">
            <v>0</v>
          </cell>
          <cell r="R3408">
            <v>0</v>
          </cell>
          <cell r="S3408" t="str">
            <v>D</v>
          </cell>
        </row>
        <row r="3409">
          <cell r="E3409">
            <v>3546</v>
          </cell>
          <cell r="F3409" t="str">
            <v>RKAC</v>
          </cell>
          <cell r="G3409">
            <v>-999</v>
          </cell>
          <cell r="H3409">
            <v>-43.753100000000003</v>
          </cell>
          <cell r="I3409">
            <v>172.023</v>
          </cell>
          <cell r="J3409" t="str">
            <v>A-D</v>
          </cell>
          <cell r="K3409" t="str">
            <v>D</v>
          </cell>
          <cell r="L3409">
            <v>0</v>
          </cell>
          <cell r="M3409">
            <v>0</v>
          </cell>
          <cell r="N3409">
            <v>0</v>
          </cell>
          <cell r="O3409">
            <v>0</v>
          </cell>
          <cell r="P3409">
            <v>0</v>
          </cell>
          <cell r="Q3409">
            <v>0</v>
          </cell>
          <cell r="R3409">
            <v>0</v>
          </cell>
          <cell r="S3409" t="str">
            <v>D</v>
          </cell>
        </row>
        <row r="3410">
          <cell r="E3410">
            <v>3547</v>
          </cell>
          <cell r="F3410" t="str">
            <v>ROLC</v>
          </cell>
          <cell r="G3410">
            <v>-999</v>
          </cell>
          <cell r="H3410">
            <v>-43.594499999999996</v>
          </cell>
          <cell r="I3410">
            <v>172.381</v>
          </cell>
          <cell r="J3410" t="str">
            <v>A-D</v>
          </cell>
          <cell r="K3410" t="str">
            <v>D</v>
          </cell>
          <cell r="L3410">
            <v>0</v>
          </cell>
          <cell r="M3410">
            <v>0</v>
          </cell>
          <cell r="N3410">
            <v>0</v>
          </cell>
          <cell r="O3410">
            <v>0</v>
          </cell>
          <cell r="P3410">
            <v>0</v>
          </cell>
          <cell r="Q3410">
            <v>0</v>
          </cell>
          <cell r="R3410">
            <v>0</v>
          </cell>
          <cell r="S3410" t="str">
            <v>D</v>
          </cell>
        </row>
        <row r="3411">
          <cell r="E3411">
            <v>3548</v>
          </cell>
          <cell r="F3411" t="str">
            <v>RPZ</v>
          </cell>
          <cell r="G3411">
            <v>-999</v>
          </cell>
          <cell r="H3411">
            <v>-43.719200000000001</v>
          </cell>
          <cell r="I3411">
            <v>171.0539</v>
          </cell>
          <cell r="J3411" t="str">
            <v>F-A</v>
          </cell>
          <cell r="K3411" t="str">
            <v>A</v>
          </cell>
          <cell r="L3411">
            <v>0</v>
          </cell>
          <cell r="M3411">
            <v>0</v>
          </cell>
          <cell r="N3411">
            <v>0</v>
          </cell>
          <cell r="O3411">
            <v>0</v>
          </cell>
          <cell r="P3411">
            <v>0</v>
          </cell>
          <cell r="Q3411">
            <v>0</v>
          </cell>
          <cell r="R3411">
            <v>0</v>
          </cell>
          <cell r="S3411" t="str">
            <v>C</v>
          </cell>
        </row>
        <row r="3412">
          <cell r="E3412">
            <v>3549</v>
          </cell>
          <cell r="F3412" t="str">
            <v>RQGS</v>
          </cell>
          <cell r="G3412">
            <v>-999</v>
          </cell>
          <cell r="H3412">
            <v>-41.298299999999998</v>
          </cell>
          <cell r="I3412">
            <v>174.78100000000001</v>
          </cell>
          <cell r="J3412" t="str">
            <v>A-D</v>
          </cell>
          <cell r="K3412" t="str">
            <v>D</v>
          </cell>
          <cell r="L3412">
            <v>0</v>
          </cell>
          <cell r="M3412">
            <v>0</v>
          </cell>
          <cell r="N3412">
            <v>0</v>
          </cell>
          <cell r="O3412">
            <v>0</v>
          </cell>
          <cell r="P3412">
            <v>0</v>
          </cell>
          <cell r="Q3412">
            <v>0</v>
          </cell>
          <cell r="R3412">
            <v>0</v>
          </cell>
          <cell r="S3412" t="str">
            <v>D</v>
          </cell>
        </row>
        <row r="3413">
          <cell r="E3413">
            <v>3550</v>
          </cell>
          <cell r="F3413" t="str">
            <v>SBRC</v>
          </cell>
          <cell r="G3413">
            <v>-999</v>
          </cell>
          <cell r="H3413">
            <v>-43.810400000000001</v>
          </cell>
          <cell r="I3413">
            <v>172.25229999999999</v>
          </cell>
          <cell r="J3413" t="str">
            <v>A-D</v>
          </cell>
          <cell r="K3413" t="str">
            <v>D</v>
          </cell>
          <cell r="L3413">
            <v>0</v>
          </cell>
          <cell r="M3413">
            <v>0</v>
          </cell>
          <cell r="N3413">
            <v>0</v>
          </cell>
          <cell r="O3413">
            <v>0</v>
          </cell>
          <cell r="P3413">
            <v>0</v>
          </cell>
          <cell r="Q3413">
            <v>0</v>
          </cell>
          <cell r="R3413">
            <v>0</v>
          </cell>
          <cell r="S3413" t="str">
            <v>D</v>
          </cell>
        </row>
        <row r="3414">
          <cell r="E3414">
            <v>3551</v>
          </cell>
          <cell r="F3414" t="str">
            <v>SHLC</v>
          </cell>
          <cell r="G3414">
            <v>-999</v>
          </cell>
          <cell r="H3414">
            <v>-43.505299999999998</v>
          </cell>
          <cell r="I3414">
            <v>172.6634</v>
          </cell>
          <cell r="J3414" t="str">
            <v>---</v>
          </cell>
          <cell r="K3414" t="str">
            <v>-</v>
          </cell>
          <cell r="L3414">
            <v>0</v>
          </cell>
          <cell r="M3414">
            <v>0</v>
          </cell>
          <cell r="N3414">
            <v>0</v>
          </cell>
          <cell r="O3414">
            <v>0</v>
          </cell>
          <cell r="P3414">
            <v>0</v>
          </cell>
          <cell r="Q3414">
            <v>0</v>
          </cell>
          <cell r="R3414">
            <v>0</v>
          </cell>
          <cell r="S3414" t="str">
            <v>D</v>
          </cell>
        </row>
        <row r="3415">
          <cell r="E3415">
            <v>3552</v>
          </cell>
          <cell r="F3415" t="str">
            <v>SJFS</v>
          </cell>
          <cell r="G3415">
            <v>-999</v>
          </cell>
          <cell r="H3415">
            <v>-42.335599999999999</v>
          </cell>
          <cell r="I3415">
            <v>172.1808</v>
          </cell>
          <cell r="J3415" t="str">
            <v>A-B</v>
          </cell>
          <cell r="K3415" t="str">
            <v>B</v>
          </cell>
          <cell r="L3415">
            <v>0</v>
          </cell>
          <cell r="M3415">
            <v>0</v>
          </cell>
          <cell r="N3415">
            <v>0</v>
          </cell>
          <cell r="O3415">
            <v>0</v>
          </cell>
          <cell r="P3415">
            <v>0</v>
          </cell>
          <cell r="Q3415">
            <v>0</v>
          </cell>
          <cell r="R3415">
            <v>0</v>
          </cell>
          <cell r="S3415" t="str">
            <v>C</v>
          </cell>
        </row>
        <row r="3416">
          <cell r="E3416">
            <v>3553</v>
          </cell>
          <cell r="F3416" t="str">
            <v>SKFS</v>
          </cell>
          <cell r="G3416">
            <v>-999</v>
          </cell>
          <cell r="H3416">
            <v>-45.900199999999998</v>
          </cell>
          <cell r="I3416">
            <v>170.50960000000001</v>
          </cell>
          <cell r="J3416" t="str">
            <v>A-E</v>
          </cell>
          <cell r="K3416" t="str">
            <v>E</v>
          </cell>
          <cell r="L3416">
            <v>0</v>
          </cell>
          <cell r="M3416">
            <v>0</v>
          </cell>
          <cell r="N3416">
            <v>0</v>
          </cell>
          <cell r="O3416">
            <v>0</v>
          </cell>
          <cell r="P3416">
            <v>0</v>
          </cell>
          <cell r="Q3416">
            <v>0</v>
          </cell>
          <cell r="R3416">
            <v>0</v>
          </cell>
          <cell r="S3416" t="str">
            <v>D</v>
          </cell>
        </row>
        <row r="3417">
          <cell r="E3417">
            <v>3554</v>
          </cell>
          <cell r="F3417" t="str">
            <v>SMTC</v>
          </cell>
          <cell r="G3417">
            <v>-999</v>
          </cell>
          <cell r="H3417">
            <v>-43.467500000000001</v>
          </cell>
          <cell r="I3417">
            <v>172.6139</v>
          </cell>
          <cell r="J3417" t="str">
            <v>---</v>
          </cell>
          <cell r="K3417" t="str">
            <v>-</v>
          </cell>
          <cell r="L3417">
            <v>0</v>
          </cell>
          <cell r="M3417">
            <v>0</v>
          </cell>
          <cell r="N3417">
            <v>0</v>
          </cell>
          <cell r="O3417">
            <v>0</v>
          </cell>
          <cell r="P3417">
            <v>0</v>
          </cell>
          <cell r="Q3417">
            <v>0</v>
          </cell>
          <cell r="R3417">
            <v>0</v>
          </cell>
          <cell r="S3417" t="str">
            <v>D</v>
          </cell>
        </row>
        <row r="3418">
          <cell r="E3418">
            <v>3555</v>
          </cell>
          <cell r="F3418" t="str">
            <v>SOCS</v>
          </cell>
          <cell r="G3418">
            <v>-999</v>
          </cell>
          <cell r="H3418">
            <v>-41.206000000000003</v>
          </cell>
          <cell r="I3418">
            <v>174.91579999999999</v>
          </cell>
          <cell r="J3418" t="str">
            <v>A-D</v>
          </cell>
          <cell r="K3418" t="str">
            <v>D</v>
          </cell>
          <cell r="L3418">
            <v>0</v>
          </cell>
          <cell r="M3418">
            <v>0</v>
          </cell>
          <cell r="N3418">
            <v>0</v>
          </cell>
          <cell r="O3418">
            <v>0</v>
          </cell>
          <cell r="P3418">
            <v>0</v>
          </cell>
          <cell r="Q3418">
            <v>0</v>
          </cell>
          <cell r="R3418">
            <v>0</v>
          </cell>
          <cell r="S3418" t="str">
            <v>D</v>
          </cell>
        </row>
        <row r="3419">
          <cell r="E3419">
            <v>3556</v>
          </cell>
          <cell r="F3419" t="str">
            <v>SPFS</v>
          </cell>
          <cell r="G3419">
            <v>-999</v>
          </cell>
          <cell r="H3419">
            <v>-43.339599999999997</v>
          </cell>
          <cell r="I3419">
            <v>171.9288</v>
          </cell>
          <cell r="J3419" t="str">
            <v>A-D</v>
          </cell>
          <cell r="K3419" t="str">
            <v>D</v>
          </cell>
          <cell r="L3419">
            <v>0</v>
          </cell>
          <cell r="M3419">
            <v>0</v>
          </cell>
          <cell r="N3419">
            <v>0</v>
          </cell>
          <cell r="O3419">
            <v>0</v>
          </cell>
          <cell r="P3419">
            <v>0</v>
          </cell>
          <cell r="Q3419">
            <v>0</v>
          </cell>
          <cell r="R3419">
            <v>0</v>
          </cell>
          <cell r="S3419" t="str">
            <v>D</v>
          </cell>
        </row>
        <row r="3420">
          <cell r="E3420">
            <v>3557</v>
          </cell>
          <cell r="F3420" t="str">
            <v>SYZ</v>
          </cell>
          <cell r="G3420">
            <v>-999</v>
          </cell>
          <cell r="H3420">
            <v>-46.538499999999999</v>
          </cell>
          <cell r="I3420">
            <v>169.1388</v>
          </cell>
          <cell r="J3420" t="str">
            <v>F-A</v>
          </cell>
          <cell r="K3420" t="str">
            <v>A</v>
          </cell>
          <cell r="L3420">
            <v>0</v>
          </cell>
          <cell r="M3420">
            <v>0</v>
          </cell>
          <cell r="N3420">
            <v>0</v>
          </cell>
          <cell r="O3420">
            <v>0</v>
          </cell>
          <cell r="P3420">
            <v>0</v>
          </cell>
          <cell r="Q3420">
            <v>0</v>
          </cell>
          <cell r="R3420">
            <v>0</v>
          </cell>
          <cell r="S3420" t="str">
            <v>C</v>
          </cell>
        </row>
        <row r="3421">
          <cell r="E3421">
            <v>3558</v>
          </cell>
          <cell r="F3421" t="str">
            <v>TEPS</v>
          </cell>
          <cell r="G3421">
            <v>-999</v>
          </cell>
          <cell r="H3421">
            <v>-41.293999999999997</v>
          </cell>
          <cell r="I3421">
            <v>174.78110000000001</v>
          </cell>
          <cell r="J3421" t="str">
            <v>--D</v>
          </cell>
          <cell r="K3421" t="str">
            <v>D</v>
          </cell>
          <cell r="L3421">
            <v>0</v>
          </cell>
          <cell r="M3421">
            <v>0</v>
          </cell>
          <cell r="N3421">
            <v>0</v>
          </cell>
          <cell r="O3421">
            <v>0</v>
          </cell>
          <cell r="P3421">
            <v>0</v>
          </cell>
          <cell r="Q3421">
            <v>0</v>
          </cell>
          <cell r="R3421">
            <v>0</v>
          </cell>
          <cell r="S3421" t="str">
            <v>C</v>
          </cell>
        </row>
        <row r="3422">
          <cell r="E3422">
            <v>3559</v>
          </cell>
          <cell r="F3422" t="str">
            <v>TMBS</v>
          </cell>
          <cell r="G3422">
            <v>-999</v>
          </cell>
          <cell r="H3422">
            <v>-46.073700000000002</v>
          </cell>
          <cell r="I3422">
            <v>170.1952</v>
          </cell>
          <cell r="J3422" t="str">
            <v>A-B</v>
          </cell>
          <cell r="K3422" t="str">
            <v>B</v>
          </cell>
          <cell r="L3422">
            <v>0</v>
          </cell>
          <cell r="M3422">
            <v>0</v>
          </cell>
          <cell r="N3422">
            <v>0</v>
          </cell>
          <cell r="O3422">
            <v>0</v>
          </cell>
          <cell r="P3422">
            <v>0</v>
          </cell>
          <cell r="Q3422">
            <v>0</v>
          </cell>
          <cell r="R3422">
            <v>0</v>
          </cell>
          <cell r="S3422" t="str">
            <v>C</v>
          </cell>
        </row>
        <row r="3423">
          <cell r="E3423">
            <v>3560</v>
          </cell>
          <cell r="F3423" t="str">
            <v>TPLC</v>
          </cell>
          <cell r="G3423">
            <v>-999</v>
          </cell>
          <cell r="H3423">
            <v>-43.551699999999997</v>
          </cell>
          <cell r="I3423">
            <v>172.4718</v>
          </cell>
          <cell r="J3423" t="str">
            <v>A-D</v>
          </cell>
          <cell r="K3423" t="str">
            <v>D</v>
          </cell>
          <cell r="L3423">
            <v>0</v>
          </cell>
          <cell r="M3423">
            <v>0</v>
          </cell>
          <cell r="N3423">
            <v>0</v>
          </cell>
          <cell r="O3423">
            <v>0</v>
          </cell>
          <cell r="P3423">
            <v>0</v>
          </cell>
          <cell r="Q3423">
            <v>0</v>
          </cell>
          <cell r="R3423">
            <v>0</v>
          </cell>
          <cell r="S3423" t="str">
            <v>D</v>
          </cell>
        </row>
        <row r="3424">
          <cell r="E3424">
            <v>3561</v>
          </cell>
          <cell r="F3424" t="str">
            <v>TRCS</v>
          </cell>
          <cell r="G3424">
            <v>-999</v>
          </cell>
          <cell r="H3424">
            <v>-44.404499999999999</v>
          </cell>
          <cell r="I3424">
            <v>171.24440000000001</v>
          </cell>
          <cell r="J3424" t="str">
            <v>A-B</v>
          </cell>
          <cell r="K3424" t="str">
            <v>B</v>
          </cell>
          <cell r="L3424">
            <v>0</v>
          </cell>
          <cell r="M3424">
            <v>0</v>
          </cell>
          <cell r="N3424">
            <v>0</v>
          </cell>
          <cell r="O3424">
            <v>0</v>
          </cell>
          <cell r="P3424">
            <v>0</v>
          </cell>
          <cell r="Q3424">
            <v>0</v>
          </cell>
          <cell r="R3424">
            <v>0</v>
          </cell>
          <cell r="S3424" t="str">
            <v>C</v>
          </cell>
        </row>
        <row r="3425">
          <cell r="E3425">
            <v>3562</v>
          </cell>
          <cell r="F3425" t="str">
            <v>TSFS</v>
          </cell>
          <cell r="G3425">
            <v>-999</v>
          </cell>
          <cell r="H3425">
            <v>-40.851199999999999</v>
          </cell>
          <cell r="I3425">
            <v>172.821</v>
          </cell>
          <cell r="J3425" t="str">
            <v>A-A</v>
          </cell>
          <cell r="K3425" t="str">
            <v>A</v>
          </cell>
          <cell r="L3425">
            <v>0</v>
          </cell>
          <cell r="M3425">
            <v>0</v>
          </cell>
          <cell r="N3425">
            <v>0</v>
          </cell>
          <cell r="O3425">
            <v>0</v>
          </cell>
          <cell r="P3425">
            <v>0</v>
          </cell>
          <cell r="Q3425">
            <v>0</v>
          </cell>
          <cell r="R3425">
            <v>0</v>
          </cell>
          <cell r="S3425" t="str">
            <v>C</v>
          </cell>
        </row>
        <row r="3426">
          <cell r="E3426">
            <v>3563</v>
          </cell>
          <cell r="F3426" t="str">
            <v>TUZ</v>
          </cell>
          <cell r="G3426">
            <v>-999</v>
          </cell>
          <cell r="H3426">
            <v>-45.956099999999999</v>
          </cell>
          <cell r="I3426">
            <v>169.63220000000001</v>
          </cell>
          <cell r="J3426" t="str">
            <v>F-A</v>
          </cell>
          <cell r="K3426" t="str">
            <v>A</v>
          </cell>
          <cell r="L3426">
            <v>0</v>
          </cell>
          <cell r="M3426">
            <v>0</v>
          </cell>
          <cell r="N3426">
            <v>0</v>
          </cell>
          <cell r="O3426">
            <v>0</v>
          </cell>
          <cell r="P3426">
            <v>0</v>
          </cell>
          <cell r="Q3426">
            <v>0</v>
          </cell>
          <cell r="R3426">
            <v>0</v>
          </cell>
          <cell r="S3426" t="str">
            <v>C</v>
          </cell>
        </row>
        <row r="3427">
          <cell r="E3427">
            <v>3564</v>
          </cell>
          <cell r="F3427" t="str">
            <v>TWAS</v>
          </cell>
          <cell r="G3427">
            <v>-999</v>
          </cell>
          <cell r="H3427">
            <v>-44.256500000000003</v>
          </cell>
          <cell r="I3427">
            <v>170.09819999999999</v>
          </cell>
          <cell r="J3427" t="str">
            <v>A-D</v>
          </cell>
          <cell r="K3427" t="str">
            <v>D</v>
          </cell>
          <cell r="L3427">
            <v>0</v>
          </cell>
          <cell r="M3427">
            <v>0</v>
          </cell>
          <cell r="N3427">
            <v>0</v>
          </cell>
          <cell r="O3427">
            <v>0</v>
          </cell>
          <cell r="P3427">
            <v>0</v>
          </cell>
          <cell r="Q3427">
            <v>0</v>
          </cell>
          <cell r="R3427">
            <v>0</v>
          </cell>
          <cell r="S3427" t="str">
            <v>D</v>
          </cell>
        </row>
        <row r="3428">
          <cell r="E3428">
            <v>3565</v>
          </cell>
          <cell r="F3428" t="str">
            <v>WAKC</v>
          </cell>
          <cell r="G3428">
            <v>-999</v>
          </cell>
          <cell r="H3428">
            <v>-42.964799999999997</v>
          </cell>
          <cell r="I3428">
            <v>172.70509999999999</v>
          </cell>
          <cell r="J3428" t="str">
            <v>A-B</v>
          </cell>
          <cell r="K3428" t="str">
            <v>B</v>
          </cell>
          <cell r="L3428">
            <v>0</v>
          </cell>
          <cell r="M3428">
            <v>0</v>
          </cell>
          <cell r="N3428">
            <v>0</v>
          </cell>
          <cell r="O3428">
            <v>0</v>
          </cell>
          <cell r="P3428">
            <v>0</v>
          </cell>
          <cell r="Q3428">
            <v>0</v>
          </cell>
          <cell r="R3428">
            <v>0</v>
          </cell>
          <cell r="S3428" t="str">
            <v>C</v>
          </cell>
        </row>
        <row r="3429">
          <cell r="E3429">
            <v>3566</v>
          </cell>
          <cell r="F3429" t="str">
            <v>WBCS</v>
          </cell>
          <cell r="G3429">
            <v>-999</v>
          </cell>
          <cell r="H3429">
            <v>-41.757399999999997</v>
          </cell>
          <cell r="I3429">
            <v>171.59970000000001</v>
          </cell>
          <cell r="J3429" t="str">
            <v>A-D</v>
          </cell>
          <cell r="K3429" t="str">
            <v>D</v>
          </cell>
          <cell r="L3429">
            <v>0</v>
          </cell>
          <cell r="M3429">
            <v>0</v>
          </cell>
          <cell r="N3429">
            <v>0</v>
          </cell>
          <cell r="O3429">
            <v>0</v>
          </cell>
          <cell r="P3429">
            <v>0</v>
          </cell>
          <cell r="Q3429">
            <v>0</v>
          </cell>
          <cell r="R3429">
            <v>0</v>
          </cell>
          <cell r="S3429" t="str">
            <v>D</v>
          </cell>
        </row>
        <row r="3430">
          <cell r="E3430">
            <v>3567</v>
          </cell>
          <cell r="F3430" t="str">
            <v>WDFS</v>
          </cell>
          <cell r="G3430">
            <v>-999</v>
          </cell>
          <cell r="H3430">
            <v>-41.829099999999997</v>
          </cell>
          <cell r="I3430">
            <v>174.13829999999999</v>
          </cell>
          <cell r="J3430" t="str">
            <v>A-B</v>
          </cell>
          <cell r="K3430" t="str">
            <v>B</v>
          </cell>
          <cell r="L3430">
            <v>0</v>
          </cell>
          <cell r="M3430">
            <v>0</v>
          </cell>
          <cell r="N3430">
            <v>0</v>
          </cell>
          <cell r="O3430">
            <v>0</v>
          </cell>
          <cell r="P3430">
            <v>0</v>
          </cell>
          <cell r="Q3430">
            <v>0</v>
          </cell>
          <cell r="R3430">
            <v>0</v>
          </cell>
          <cell r="S3430" t="str">
            <v>C</v>
          </cell>
        </row>
        <row r="3431">
          <cell r="E3431">
            <v>3568</v>
          </cell>
          <cell r="F3431" t="str">
            <v>WEL</v>
          </cell>
          <cell r="G3431">
            <v>-999</v>
          </cell>
          <cell r="H3431">
            <v>-41.286099999999998</v>
          </cell>
          <cell r="I3431">
            <v>174.76830000000001</v>
          </cell>
          <cell r="J3431" t="str">
            <v>F-A</v>
          </cell>
          <cell r="K3431" t="str">
            <v>A</v>
          </cell>
          <cell r="L3431">
            <v>0</v>
          </cell>
          <cell r="M3431">
            <v>0</v>
          </cell>
          <cell r="N3431">
            <v>0</v>
          </cell>
          <cell r="O3431">
            <v>0</v>
          </cell>
          <cell r="P3431">
            <v>0</v>
          </cell>
          <cell r="Q3431">
            <v>0</v>
          </cell>
          <cell r="R3431">
            <v>0</v>
          </cell>
          <cell r="S3431" t="str">
            <v>C</v>
          </cell>
        </row>
        <row r="3432">
          <cell r="E3432">
            <v>3569</v>
          </cell>
          <cell r="F3432" t="str">
            <v>WKZ</v>
          </cell>
          <cell r="G3432">
            <v>-999</v>
          </cell>
          <cell r="H3432">
            <v>-44.828499999999998</v>
          </cell>
          <cell r="I3432">
            <v>169.01759999999999</v>
          </cell>
          <cell r="J3432" t="str">
            <v>F-A</v>
          </cell>
          <cell r="K3432" t="str">
            <v>A</v>
          </cell>
          <cell r="L3432">
            <v>0</v>
          </cell>
          <cell r="M3432">
            <v>0</v>
          </cell>
          <cell r="N3432">
            <v>0</v>
          </cell>
          <cell r="O3432">
            <v>0</v>
          </cell>
          <cell r="P3432">
            <v>0</v>
          </cell>
          <cell r="Q3432">
            <v>0</v>
          </cell>
          <cell r="R3432">
            <v>0</v>
          </cell>
          <cell r="S3432" t="str">
            <v>C</v>
          </cell>
        </row>
        <row r="3433">
          <cell r="E3433">
            <v>3570</v>
          </cell>
          <cell r="F3433" t="str">
            <v>WNAS</v>
          </cell>
          <cell r="G3433">
            <v>-999</v>
          </cell>
          <cell r="H3433">
            <v>-41.328099999999999</v>
          </cell>
          <cell r="I3433">
            <v>174.80889999999999</v>
          </cell>
          <cell r="J3433" t="str">
            <v>A-D</v>
          </cell>
          <cell r="K3433" t="str">
            <v>D</v>
          </cell>
          <cell r="L3433">
            <v>0</v>
          </cell>
          <cell r="M3433">
            <v>0</v>
          </cell>
          <cell r="N3433">
            <v>0</v>
          </cell>
          <cell r="O3433">
            <v>0</v>
          </cell>
          <cell r="P3433">
            <v>0</v>
          </cell>
          <cell r="Q3433">
            <v>0</v>
          </cell>
          <cell r="R3433">
            <v>0</v>
          </cell>
          <cell r="S3433" t="str">
            <v>D</v>
          </cell>
        </row>
        <row r="3434">
          <cell r="E3434">
            <v>3571</v>
          </cell>
          <cell r="F3434" t="str">
            <v>WNHS</v>
          </cell>
          <cell r="G3434">
            <v>-999</v>
          </cell>
          <cell r="H3434">
            <v>-41.302500000000002</v>
          </cell>
          <cell r="I3434">
            <v>174.77529999999999</v>
          </cell>
          <cell r="J3434" t="str">
            <v>B-A</v>
          </cell>
          <cell r="K3434" t="str">
            <v>A</v>
          </cell>
          <cell r="L3434">
            <v>0</v>
          </cell>
          <cell r="M3434">
            <v>0</v>
          </cell>
          <cell r="N3434">
            <v>0</v>
          </cell>
          <cell r="O3434">
            <v>0</v>
          </cell>
          <cell r="P3434">
            <v>0</v>
          </cell>
          <cell r="Q3434">
            <v>0</v>
          </cell>
          <cell r="R3434">
            <v>0</v>
          </cell>
          <cell r="S3434" t="str">
            <v>C</v>
          </cell>
        </row>
        <row r="3435">
          <cell r="E3435">
            <v>3572</v>
          </cell>
          <cell r="F3435" t="str">
            <v>WNPS</v>
          </cell>
          <cell r="G3435">
            <v>-999</v>
          </cell>
          <cell r="H3435">
            <v>-44.696300000000001</v>
          </cell>
          <cell r="I3435">
            <v>169.1429</v>
          </cell>
          <cell r="J3435" t="str">
            <v>B-D</v>
          </cell>
          <cell r="K3435" t="str">
            <v>D</v>
          </cell>
          <cell r="L3435">
            <v>0</v>
          </cell>
          <cell r="M3435">
            <v>0</v>
          </cell>
          <cell r="N3435">
            <v>0</v>
          </cell>
          <cell r="O3435">
            <v>0</v>
          </cell>
          <cell r="P3435">
            <v>0</v>
          </cell>
          <cell r="Q3435">
            <v>0</v>
          </cell>
          <cell r="R3435">
            <v>0</v>
          </cell>
          <cell r="S3435" t="str">
            <v>D</v>
          </cell>
        </row>
        <row r="3436">
          <cell r="E3436">
            <v>3573</v>
          </cell>
          <cell r="F3436" t="str">
            <v>WSFC</v>
          </cell>
          <cell r="G3436">
            <v>-999</v>
          </cell>
          <cell r="H3436">
            <v>-43.838999999999999</v>
          </cell>
          <cell r="I3436">
            <v>171.61089999999999</v>
          </cell>
          <cell r="J3436" t="str">
            <v>A-D</v>
          </cell>
          <cell r="K3436" t="str">
            <v>D</v>
          </cell>
          <cell r="L3436">
            <v>0</v>
          </cell>
          <cell r="M3436">
            <v>0</v>
          </cell>
          <cell r="N3436">
            <v>0</v>
          </cell>
          <cell r="O3436">
            <v>0</v>
          </cell>
          <cell r="P3436">
            <v>0</v>
          </cell>
          <cell r="Q3436">
            <v>0</v>
          </cell>
          <cell r="R3436">
            <v>0</v>
          </cell>
          <cell r="S3436" t="str">
            <v>D</v>
          </cell>
        </row>
        <row r="3437">
          <cell r="E3437">
            <v>3574</v>
          </cell>
          <cell r="F3437" t="str">
            <v>WVAS</v>
          </cell>
          <cell r="G3437">
            <v>-999</v>
          </cell>
          <cell r="H3437">
            <v>-43.073099999999997</v>
          </cell>
          <cell r="I3437">
            <v>170.73699999999999</v>
          </cell>
          <cell r="J3437" t="str">
            <v>A-C</v>
          </cell>
          <cell r="K3437" t="str">
            <v>C</v>
          </cell>
          <cell r="L3437">
            <v>0</v>
          </cell>
          <cell r="M3437">
            <v>0</v>
          </cell>
          <cell r="N3437">
            <v>0</v>
          </cell>
          <cell r="O3437">
            <v>0</v>
          </cell>
          <cell r="P3437">
            <v>0</v>
          </cell>
          <cell r="Q3437">
            <v>0</v>
          </cell>
          <cell r="R3437">
            <v>0</v>
          </cell>
          <cell r="S3437" t="str">
            <v>C</v>
          </cell>
        </row>
        <row r="3438">
          <cell r="E3438">
            <v>3575</v>
          </cell>
          <cell r="F3438" t="str">
            <v>WVFS</v>
          </cell>
          <cell r="G3438">
            <v>-999</v>
          </cell>
          <cell r="H3438">
            <v>-41.622</v>
          </cell>
          <cell r="I3438">
            <v>173.35079999999999</v>
          </cell>
          <cell r="J3438" t="str">
            <v>A-D</v>
          </cell>
          <cell r="K3438" t="str">
            <v>D</v>
          </cell>
          <cell r="L3438">
            <v>0</v>
          </cell>
          <cell r="M3438">
            <v>0</v>
          </cell>
          <cell r="N3438">
            <v>0</v>
          </cell>
          <cell r="O3438">
            <v>0</v>
          </cell>
          <cell r="P3438">
            <v>0</v>
          </cell>
          <cell r="Q3438">
            <v>0</v>
          </cell>
          <cell r="R3438">
            <v>0</v>
          </cell>
          <cell r="S3438" t="str">
            <v>D</v>
          </cell>
        </row>
        <row r="3439">
          <cell r="E3439">
            <v>3576</v>
          </cell>
          <cell r="F3439" t="str">
            <v>WVZ</v>
          </cell>
          <cell r="G3439">
            <v>-999</v>
          </cell>
          <cell r="H3439">
            <v>-43.0764</v>
          </cell>
          <cell r="I3439">
            <v>170.73609999999999</v>
          </cell>
          <cell r="J3439" t="str">
            <v>F-A</v>
          </cell>
          <cell r="K3439" t="str">
            <v>A</v>
          </cell>
          <cell r="L3439">
            <v>0</v>
          </cell>
          <cell r="M3439">
            <v>0</v>
          </cell>
          <cell r="N3439">
            <v>0</v>
          </cell>
          <cell r="O3439">
            <v>0</v>
          </cell>
          <cell r="P3439">
            <v>0</v>
          </cell>
          <cell r="Q3439">
            <v>0</v>
          </cell>
          <cell r="R3439">
            <v>0</v>
          </cell>
          <cell r="S3439" t="str">
            <v>C</v>
          </cell>
        </row>
        <row r="3440">
          <cell r="E3440">
            <v>3577</v>
          </cell>
          <cell r="F3440" t="str">
            <v>LSRC</v>
          </cell>
          <cell r="G3440">
            <v>-999</v>
          </cell>
          <cell r="H3440">
            <v>-42.871200000000002</v>
          </cell>
          <cell r="I3440">
            <v>172.54320000000001</v>
          </cell>
          <cell r="J3440" t="str">
            <v>A-B</v>
          </cell>
          <cell r="K3440" t="str">
            <v>B</v>
          </cell>
          <cell r="L3440">
            <v>0</v>
          </cell>
          <cell r="M3440">
            <v>0</v>
          </cell>
          <cell r="N3440">
            <v>0</v>
          </cell>
          <cell r="O3440">
            <v>0</v>
          </cell>
          <cell r="P3440">
            <v>0</v>
          </cell>
          <cell r="Q3440">
            <v>0</v>
          </cell>
          <cell r="R3440">
            <v>0</v>
          </cell>
          <cell r="S3440" t="str">
            <v>C</v>
          </cell>
        </row>
        <row r="3441">
          <cell r="E3441">
            <v>3579</v>
          </cell>
          <cell r="F3441" t="str">
            <v>Dujiangyananhong</v>
          </cell>
          <cell r="G3441" t="str">
            <v>051DJA</v>
          </cell>
          <cell r="H3441">
            <v>30.798999999999999</v>
          </cell>
          <cell r="I3441">
            <v>103.599</v>
          </cell>
          <cell r="J3441" t="str">
            <v>--C</v>
          </cell>
          <cell r="K3441" t="str">
            <v>C</v>
          </cell>
          <cell r="L3441">
            <v>0</v>
          </cell>
          <cell r="M3441">
            <v>0</v>
          </cell>
          <cell r="N3441">
            <v>0</v>
          </cell>
          <cell r="O3441">
            <v>0</v>
          </cell>
          <cell r="P3441">
            <v>0</v>
          </cell>
          <cell r="Q3441">
            <v>0</v>
          </cell>
          <cell r="R3441">
            <v>0</v>
          </cell>
          <cell r="S3441" t="str">
            <v>D</v>
          </cell>
        </row>
        <row r="3442">
          <cell r="E3442">
            <v>3580</v>
          </cell>
          <cell r="F3442" t="str">
            <v>Guangyuanzhongqu</v>
          </cell>
          <cell r="G3442" t="str">
            <v>051GYQ</v>
          </cell>
          <cell r="H3442">
            <v>32.4</v>
          </cell>
          <cell r="I3442">
            <v>105.8</v>
          </cell>
          <cell r="J3442" t="str">
            <v>--A</v>
          </cell>
          <cell r="K3442" t="str">
            <v>A</v>
          </cell>
          <cell r="L3442">
            <v>0</v>
          </cell>
          <cell r="M3442">
            <v>0</v>
          </cell>
          <cell r="N3442">
            <v>0</v>
          </cell>
          <cell r="O3442">
            <v>0</v>
          </cell>
          <cell r="P3442">
            <v>0</v>
          </cell>
          <cell r="Q3442">
            <v>0</v>
          </cell>
          <cell r="R3442">
            <v>0</v>
          </cell>
          <cell r="S3442" t="str">
            <v>C</v>
          </cell>
        </row>
        <row r="3443">
          <cell r="E3443">
            <v>3583</v>
          </cell>
          <cell r="F3443" t="str">
            <v>Lixianmiyaluo</v>
          </cell>
          <cell r="G3443" t="str">
            <v>051LXY</v>
          </cell>
          <cell r="H3443">
            <v>31.7</v>
          </cell>
          <cell r="I3443">
            <v>102.8</v>
          </cell>
          <cell r="J3443" t="str">
            <v>--C</v>
          </cell>
          <cell r="K3443" t="str">
            <v>C</v>
          </cell>
          <cell r="L3443">
            <v>0</v>
          </cell>
          <cell r="M3443">
            <v>0</v>
          </cell>
          <cell r="N3443">
            <v>0</v>
          </cell>
          <cell r="O3443">
            <v>0</v>
          </cell>
          <cell r="P3443">
            <v>0</v>
          </cell>
          <cell r="Q3443">
            <v>0</v>
          </cell>
          <cell r="R3443">
            <v>0</v>
          </cell>
          <cell r="S3443" t="str">
            <v>C</v>
          </cell>
        </row>
        <row r="3444">
          <cell r="E3444">
            <v>3587</v>
          </cell>
          <cell r="F3444" t="str">
            <v>062DIB</v>
          </cell>
          <cell r="G3444" t="str">
            <v>062DIB</v>
          </cell>
          <cell r="H3444">
            <v>34.098999999999997</v>
          </cell>
          <cell r="I3444">
            <v>103.199</v>
          </cell>
          <cell r="J3444" t="str">
            <v>--AB</v>
          </cell>
          <cell r="K3444" t="str">
            <v>AB</v>
          </cell>
          <cell r="L3444">
            <v>0</v>
          </cell>
          <cell r="M3444">
            <v>0</v>
          </cell>
          <cell r="N3444">
            <v>0</v>
          </cell>
          <cell r="O3444">
            <v>0</v>
          </cell>
          <cell r="P3444">
            <v>0</v>
          </cell>
          <cell r="Q3444">
            <v>0</v>
          </cell>
          <cell r="R3444">
            <v>0</v>
          </cell>
          <cell r="S3444" t="str">
            <v>C</v>
          </cell>
        </row>
        <row r="3445">
          <cell r="E3445">
            <v>3591</v>
          </cell>
          <cell r="F3445" t="str">
            <v>Wenxian</v>
          </cell>
          <cell r="G3445" t="str">
            <v>062WIX</v>
          </cell>
          <cell r="H3445">
            <v>32.94</v>
          </cell>
          <cell r="I3445">
            <v>104.46</v>
          </cell>
          <cell r="J3445" t="str">
            <v>--A</v>
          </cell>
          <cell r="K3445" t="str">
            <v>A</v>
          </cell>
          <cell r="L3445">
            <v>0</v>
          </cell>
          <cell r="M3445">
            <v>0</v>
          </cell>
          <cell r="N3445">
            <v>0</v>
          </cell>
          <cell r="O3445">
            <v>0</v>
          </cell>
          <cell r="P3445">
            <v>0</v>
          </cell>
          <cell r="Q3445">
            <v>0</v>
          </cell>
          <cell r="R3445">
            <v>0</v>
          </cell>
          <cell r="S3445" t="str">
            <v>C</v>
          </cell>
        </row>
        <row r="3446">
          <cell r="E3446">
            <v>3592</v>
          </cell>
          <cell r="F3446" t="str">
            <v>Anxianyongan</v>
          </cell>
          <cell r="G3446" t="str">
            <v>051AXY</v>
          </cell>
          <cell r="H3446">
            <v>31.7</v>
          </cell>
          <cell r="I3446">
            <v>104.5</v>
          </cell>
          <cell r="J3446" t="str">
            <v>--C</v>
          </cell>
          <cell r="K3446" t="str">
            <v>C</v>
          </cell>
          <cell r="L3446">
            <v>0</v>
          </cell>
          <cell r="M3446">
            <v>0</v>
          </cell>
          <cell r="N3446">
            <v>0</v>
          </cell>
          <cell r="O3446">
            <v>0</v>
          </cell>
          <cell r="P3446">
            <v>0</v>
          </cell>
          <cell r="Q3446">
            <v>0</v>
          </cell>
          <cell r="R3446">
            <v>0</v>
          </cell>
          <cell r="S3446" t="str">
            <v>C</v>
          </cell>
        </row>
        <row r="3447">
          <cell r="E3447">
            <v>3597</v>
          </cell>
          <cell r="F3447" t="str">
            <v>Qingchuanqiaolou</v>
          </cell>
          <cell r="G3447" t="str">
            <v>051QCQ</v>
          </cell>
          <cell r="H3447">
            <v>32.5</v>
          </cell>
          <cell r="I3447">
            <v>104.9</v>
          </cell>
          <cell r="J3447" t="str">
            <v>--A</v>
          </cell>
          <cell r="K3447" t="str">
            <v>A</v>
          </cell>
          <cell r="L3447">
            <v>0</v>
          </cell>
          <cell r="M3447">
            <v>0</v>
          </cell>
          <cell r="N3447">
            <v>0</v>
          </cell>
          <cell r="O3447">
            <v>0</v>
          </cell>
          <cell r="P3447">
            <v>0</v>
          </cell>
          <cell r="Q3447">
            <v>0</v>
          </cell>
          <cell r="R3447">
            <v>0</v>
          </cell>
          <cell r="S3447" t="str">
            <v>C</v>
          </cell>
        </row>
        <row r="3448">
          <cell r="E3448">
            <v>3599</v>
          </cell>
          <cell r="F3448" t="str">
            <v>Yaandizhentai</v>
          </cell>
          <cell r="G3448" t="str">
            <v>051YAD</v>
          </cell>
          <cell r="H3448">
            <v>29.977</v>
          </cell>
          <cell r="I3448">
            <v>102.971</v>
          </cell>
          <cell r="J3448" t="str">
            <v>--B</v>
          </cell>
          <cell r="K3448" t="str">
            <v>B</v>
          </cell>
          <cell r="L3448">
            <v>0</v>
          </cell>
          <cell r="M3448">
            <v>0</v>
          </cell>
          <cell r="N3448">
            <v>0</v>
          </cell>
          <cell r="O3448">
            <v>0</v>
          </cell>
          <cell r="P3448">
            <v>0</v>
          </cell>
          <cell r="Q3448">
            <v>0</v>
          </cell>
          <cell r="R3448">
            <v>0</v>
          </cell>
          <cell r="S3448" t="str">
            <v>C</v>
          </cell>
        </row>
        <row r="3449">
          <cell r="E3449">
            <v>3604</v>
          </cell>
          <cell r="F3449" t="str">
            <v>Qingchuandizhenban</v>
          </cell>
          <cell r="G3449" t="str">
            <v>051QCD</v>
          </cell>
          <cell r="H3449">
            <v>32.598999999999997</v>
          </cell>
          <cell r="I3449">
            <v>105.199</v>
          </cell>
          <cell r="J3449" t="str">
            <v>--B</v>
          </cell>
          <cell r="K3449" t="str">
            <v>B</v>
          </cell>
          <cell r="L3449">
            <v>0</v>
          </cell>
          <cell r="M3449">
            <v>0</v>
          </cell>
          <cell r="N3449">
            <v>0</v>
          </cell>
          <cell r="O3449">
            <v>0</v>
          </cell>
          <cell r="P3449">
            <v>0</v>
          </cell>
          <cell r="Q3449">
            <v>0</v>
          </cell>
          <cell r="R3449">
            <v>0</v>
          </cell>
          <cell r="S3449" t="str">
            <v>C</v>
          </cell>
        </row>
        <row r="3450">
          <cell r="E3450">
            <v>3605</v>
          </cell>
          <cell r="F3450" t="str">
            <v>Anxiandiban</v>
          </cell>
          <cell r="G3450" t="str">
            <v>051AXB</v>
          </cell>
          <cell r="H3450">
            <v>31.7</v>
          </cell>
          <cell r="I3450">
            <v>104.4</v>
          </cell>
          <cell r="J3450" t="str">
            <v>--A</v>
          </cell>
          <cell r="K3450" t="str">
            <v>A</v>
          </cell>
          <cell r="L3450">
            <v>0</v>
          </cell>
          <cell r="M3450">
            <v>0</v>
          </cell>
          <cell r="N3450">
            <v>0</v>
          </cell>
          <cell r="O3450">
            <v>0</v>
          </cell>
          <cell r="P3450">
            <v>0</v>
          </cell>
          <cell r="Q3450">
            <v>0</v>
          </cell>
          <cell r="R3450">
            <v>0</v>
          </cell>
          <cell r="S3450" t="str">
            <v>C</v>
          </cell>
        </row>
        <row r="3451">
          <cell r="E3451">
            <v>3606</v>
          </cell>
          <cell r="F3451" t="str">
            <v>Ancona-Palombina</v>
          </cell>
          <cell r="G3451">
            <v>-999</v>
          </cell>
          <cell r="H3451">
            <v>43.602221999999998</v>
          </cell>
          <cell r="I3451">
            <v>13.474167</v>
          </cell>
          <cell r="J3451" t="str">
            <v>---</v>
          </cell>
          <cell r="K3451" t="str">
            <v>-</v>
          </cell>
          <cell r="L3451">
            <v>0</v>
          </cell>
          <cell r="M3451">
            <v>0</v>
          </cell>
          <cell r="N3451">
            <v>0</v>
          </cell>
          <cell r="O3451">
            <v>0</v>
          </cell>
          <cell r="P3451">
            <v>0</v>
          </cell>
          <cell r="Q3451">
            <v>0</v>
          </cell>
          <cell r="R3451">
            <v>0</v>
          </cell>
          <cell r="S3451" t="str">
            <v>D</v>
          </cell>
        </row>
        <row r="3452">
          <cell r="E3452">
            <v>3607</v>
          </cell>
          <cell r="F3452" t="str">
            <v>Ancona-Rocca</v>
          </cell>
          <cell r="G3452">
            <v>-999</v>
          </cell>
          <cell r="H3452">
            <v>43.621110999999999</v>
          </cell>
          <cell r="I3452">
            <v>13.512778000000001</v>
          </cell>
          <cell r="J3452" t="str">
            <v>---</v>
          </cell>
          <cell r="K3452" t="str">
            <v>-</v>
          </cell>
          <cell r="L3452">
            <v>0</v>
          </cell>
          <cell r="M3452">
            <v>0</v>
          </cell>
          <cell r="N3452">
            <v>0</v>
          </cell>
          <cell r="O3452">
            <v>0</v>
          </cell>
          <cell r="P3452">
            <v>0</v>
          </cell>
          <cell r="Q3452">
            <v>0</v>
          </cell>
          <cell r="R3452">
            <v>0</v>
          </cell>
          <cell r="S3452" t="str">
            <v>C</v>
          </cell>
        </row>
        <row r="3453">
          <cell r="E3453">
            <v>3608</v>
          </cell>
          <cell r="F3453" t="str">
            <v>Aquilpark-Citta</v>
          </cell>
          <cell r="G3453">
            <v>-999</v>
          </cell>
          <cell r="H3453">
            <v>42.345999999999997</v>
          </cell>
          <cell r="I3453">
            <v>13.401</v>
          </cell>
          <cell r="J3453" t="str">
            <v>---</v>
          </cell>
          <cell r="K3453" t="str">
            <v>-</v>
          </cell>
          <cell r="L3453">
            <v>0</v>
          </cell>
          <cell r="M3453">
            <v>0</v>
          </cell>
          <cell r="N3453">
            <v>0</v>
          </cell>
          <cell r="O3453">
            <v>0</v>
          </cell>
          <cell r="P3453">
            <v>0</v>
          </cell>
          <cell r="Q3453">
            <v>0</v>
          </cell>
          <cell r="R3453">
            <v>0</v>
          </cell>
          <cell r="S3453" t="str">
            <v>D</v>
          </cell>
        </row>
        <row r="3454">
          <cell r="E3454">
            <v>3609</v>
          </cell>
          <cell r="F3454" t="str">
            <v>Aquilpark-Galleria</v>
          </cell>
          <cell r="G3454">
            <v>-999</v>
          </cell>
          <cell r="H3454">
            <v>42.345999999999997</v>
          </cell>
          <cell r="I3454">
            <v>13.401</v>
          </cell>
          <cell r="J3454" t="str">
            <v>---</v>
          </cell>
          <cell r="K3454" t="str">
            <v>-</v>
          </cell>
          <cell r="L3454">
            <v>0</v>
          </cell>
          <cell r="M3454">
            <v>0</v>
          </cell>
          <cell r="N3454">
            <v>0</v>
          </cell>
          <cell r="O3454">
            <v>0</v>
          </cell>
          <cell r="P3454">
            <v>0</v>
          </cell>
          <cell r="Q3454">
            <v>0</v>
          </cell>
          <cell r="R3454">
            <v>0</v>
          </cell>
          <cell r="S3454" t="str">
            <v>D</v>
          </cell>
        </row>
        <row r="3455">
          <cell r="E3455">
            <v>3610</v>
          </cell>
          <cell r="F3455" t="str">
            <v>Aquilpark-Parcheggio</v>
          </cell>
          <cell r="G3455">
            <v>-999</v>
          </cell>
          <cell r="H3455">
            <v>42.345999999999997</v>
          </cell>
          <cell r="I3455">
            <v>13.401</v>
          </cell>
          <cell r="J3455" t="str">
            <v>---</v>
          </cell>
          <cell r="K3455" t="str">
            <v>-</v>
          </cell>
          <cell r="L3455">
            <v>0</v>
          </cell>
          <cell r="M3455">
            <v>0</v>
          </cell>
          <cell r="N3455">
            <v>0</v>
          </cell>
          <cell r="O3455">
            <v>0</v>
          </cell>
          <cell r="P3455">
            <v>0</v>
          </cell>
          <cell r="Q3455">
            <v>0</v>
          </cell>
          <cell r="R3455">
            <v>0</v>
          </cell>
          <cell r="S3455" t="str">
            <v>D</v>
          </cell>
        </row>
        <row r="3456">
          <cell r="E3456">
            <v>3611</v>
          </cell>
          <cell r="F3456" t="str">
            <v>Assergi</v>
          </cell>
          <cell r="G3456">
            <v>-999</v>
          </cell>
          <cell r="H3456">
            <v>42.42</v>
          </cell>
          <cell r="I3456">
            <v>13.52</v>
          </cell>
          <cell r="J3456" t="str">
            <v>---</v>
          </cell>
          <cell r="K3456" t="str">
            <v>-</v>
          </cell>
          <cell r="L3456">
            <v>0</v>
          </cell>
          <cell r="M3456">
            <v>0</v>
          </cell>
          <cell r="N3456">
            <v>0</v>
          </cell>
          <cell r="O3456">
            <v>0</v>
          </cell>
          <cell r="P3456">
            <v>0</v>
          </cell>
          <cell r="Q3456">
            <v>0</v>
          </cell>
          <cell r="R3456">
            <v>0</v>
          </cell>
          <cell r="S3456" t="str">
            <v>D</v>
          </cell>
        </row>
        <row r="3457">
          <cell r="E3457">
            <v>3612</v>
          </cell>
          <cell r="F3457" t="str">
            <v>Assisi-Stallone</v>
          </cell>
          <cell r="G3457">
            <v>-999</v>
          </cell>
          <cell r="H3457">
            <v>43.075000000000003</v>
          </cell>
          <cell r="I3457">
            <v>12.606999999999999</v>
          </cell>
          <cell r="J3457" t="str">
            <v>---</v>
          </cell>
          <cell r="K3457" t="str">
            <v>-</v>
          </cell>
          <cell r="L3457">
            <v>0</v>
          </cell>
          <cell r="M3457">
            <v>0</v>
          </cell>
          <cell r="N3457">
            <v>0</v>
          </cell>
          <cell r="O3457">
            <v>0</v>
          </cell>
          <cell r="P3457">
            <v>0</v>
          </cell>
          <cell r="Q3457">
            <v>0</v>
          </cell>
          <cell r="R3457">
            <v>0</v>
          </cell>
          <cell r="S3457" t="str">
            <v>C</v>
          </cell>
        </row>
        <row r="3458">
          <cell r="E3458">
            <v>3613</v>
          </cell>
          <cell r="F3458" t="str">
            <v>Atina-Pretura Piano Terra</v>
          </cell>
          <cell r="G3458">
            <v>-999</v>
          </cell>
          <cell r="H3458">
            <v>41.645000000000003</v>
          </cell>
          <cell r="I3458">
            <v>13.783333000000001</v>
          </cell>
          <cell r="J3458" t="str">
            <v>---</v>
          </cell>
          <cell r="K3458" t="str">
            <v>-</v>
          </cell>
          <cell r="L3458">
            <v>0</v>
          </cell>
          <cell r="M3458">
            <v>0</v>
          </cell>
          <cell r="N3458">
            <v>0</v>
          </cell>
          <cell r="O3458">
            <v>0</v>
          </cell>
          <cell r="P3458">
            <v>0</v>
          </cell>
          <cell r="Q3458">
            <v>0</v>
          </cell>
          <cell r="R3458">
            <v>0</v>
          </cell>
          <cell r="S3458" t="str">
            <v>C</v>
          </cell>
        </row>
        <row r="3459">
          <cell r="E3459">
            <v>3615</v>
          </cell>
          <cell r="F3459" t="str">
            <v>Barga</v>
          </cell>
          <cell r="G3459">
            <v>-999</v>
          </cell>
          <cell r="H3459">
            <v>44.068333000000003</v>
          </cell>
          <cell r="I3459">
            <v>10.461111000000001</v>
          </cell>
          <cell r="J3459" t="str">
            <v>---</v>
          </cell>
          <cell r="K3459" t="str">
            <v>-</v>
          </cell>
          <cell r="L3459">
            <v>0</v>
          </cell>
          <cell r="M3459">
            <v>0</v>
          </cell>
          <cell r="N3459">
            <v>0</v>
          </cell>
          <cell r="O3459">
            <v>0</v>
          </cell>
          <cell r="P3459">
            <v>0</v>
          </cell>
          <cell r="Q3459">
            <v>0</v>
          </cell>
          <cell r="R3459">
            <v>0</v>
          </cell>
          <cell r="S3459" t="str">
            <v>C</v>
          </cell>
        </row>
        <row r="3460">
          <cell r="E3460">
            <v>3616</v>
          </cell>
          <cell r="F3460" t="str">
            <v>Borgo-Cerreto Torre</v>
          </cell>
          <cell r="G3460">
            <v>-999</v>
          </cell>
          <cell r="H3460">
            <v>42.815610999999997</v>
          </cell>
          <cell r="I3460">
            <v>12.915383</v>
          </cell>
          <cell r="J3460" t="str">
            <v>---</v>
          </cell>
          <cell r="K3460" t="str">
            <v>-</v>
          </cell>
          <cell r="L3460">
            <v>0</v>
          </cell>
          <cell r="M3460">
            <v>0</v>
          </cell>
          <cell r="N3460">
            <v>0</v>
          </cell>
          <cell r="O3460">
            <v>0</v>
          </cell>
          <cell r="P3460">
            <v>0</v>
          </cell>
          <cell r="Q3460">
            <v>0</v>
          </cell>
          <cell r="R3460">
            <v>0</v>
          </cell>
          <cell r="S3460" t="str">
            <v>D</v>
          </cell>
        </row>
        <row r="3461">
          <cell r="E3461">
            <v>3617</v>
          </cell>
          <cell r="F3461" t="str">
            <v>Cascia-Cabina Petrucci</v>
          </cell>
          <cell r="G3461">
            <v>-999</v>
          </cell>
          <cell r="H3461">
            <v>42.755000000000003</v>
          </cell>
          <cell r="I3461">
            <v>13.004</v>
          </cell>
          <cell r="J3461" t="str">
            <v>---</v>
          </cell>
          <cell r="K3461" t="str">
            <v>-</v>
          </cell>
          <cell r="L3461">
            <v>0</v>
          </cell>
          <cell r="M3461">
            <v>0</v>
          </cell>
          <cell r="N3461">
            <v>0</v>
          </cell>
          <cell r="O3461">
            <v>0</v>
          </cell>
          <cell r="P3461">
            <v>0</v>
          </cell>
          <cell r="Q3461">
            <v>0</v>
          </cell>
          <cell r="R3461">
            <v>0</v>
          </cell>
          <cell r="S3461" t="str">
            <v>D</v>
          </cell>
        </row>
        <row r="3462">
          <cell r="E3462">
            <v>3618</v>
          </cell>
          <cell r="F3462" t="str">
            <v>Castelnuovo-Assisi</v>
          </cell>
          <cell r="G3462">
            <v>-999</v>
          </cell>
          <cell r="H3462">
            <v>43.007997000000003</v>
          </cell>
          <cell r="I3462">
            <v>12.590581</v>
          </cell>
          <cell r="J3462" t="str">
            <v>---</v>
          </cell>
          <cell r="K3462" t="str">
            <v>-</v>
          </cell>
          <cell r="L3462">
            <v>0</v>
          </cell>
          <cell r="M3462">
            <v>0</v>
          </cell>
          <cell r="N3462">
            <v>0</v>
          </cell>
          <cell r="O3462">
            <v>0</v>
          </cell>
          <cell r="P3462">
            <v>0</v>
          </cell>
          <cell r="Q3462">
            <v>0</v>
          </cell>
          <cell r="R3462">
            <v>0</v>
          </cell>
          <cell r="S3462" t="str">
            <v>D</v>
          </cell>
        </row>
        <row r="3463">
          <cell r="E3463">
            <v>3619</v>
          </cell>
          <cell r="F3463" t="str">
            <v>Castiglione Messer Marino</v>
          </cell>
          <cell r="G3463">
            <v>-999</v>
          </cell>
          <cell r="H3463">
            <v>41.868319999999997</v>
          </cell>
          <cell r="I3463">
            <v>14.44984</v>
          </cell>
          <cell r="J3463" t="str">
            <v>---</v>
          </cell>
          <cell r="K3463" t="str">
            <v>-</v>
          </cell>
          <cell r="L3463">
            <v>0</v>
          </cell>
          <cell r="M3463">
            <v>0</v>
          </cell>
          <cell r="N3463">
            <v>0</v>
          </cell>
          <cell r="O3463">
            <v>0</v>
          </cell>
          <cell r="P3463">
            <v>0</v>
          </cell>
          <cell r="Q3463">
            <v>0</v>
          </cell>
          <cell r="R3463">
            <v>0</v>
          </cell>
          <cell r="S3463" t="str">
            <v>D</v>
          </cell>
        </row>
        <row r="3464">
          <cell r="E3464">
            <v>3620</v>
          </cell>
          <cell r="F3464" t="str">
            <v>Catania-Piana</v>
          </cell>
          <cell r="G3464">
            <v>-999</v>
          </cell>
          <cell r="H3464">
            <v>37.446944000000002</v>
          </cell>
          <cell r="I3464">
            <v>15.046666999999999</v>
          </cell>
          <cell r="J3464" t="str">
            <v>---</v>
          </cell>
          <cell r="K3464" t="str">
            <v>-</v>
          </cell>
          <cell r="L3464">
            <v>0</v>
          </cell>
          <cell r="M3464">
            <v>0</v>
          </cell>
          <cell r="N3464">
            <v>0</v>
          </cell>
          <cell r="O3464">
            <v>0</v>
          </cell>
          <cell r="P3464">
            <v>0</v>
          </cell>
          <cell r="Q3464">
            <v>0</v>
          </cell>
          <cell r="R3464">
            <v>0</v>
          </cell>
          <cell r="S3464" t="str">
            <v>D</v>
          </cell>
        </row>
        <row r="3465">
          <cell r="E3465">
            <v>3621</v>
          </cell>
          <cell r="F3465" t="str">
            <v>Citta Di Castello-Regnano</v>
          </cell>
          <cell r="G3465">
            <v>-999</v>
          </cell>
          <cell r="H3465">
            <v>43.484999999999999</v>
          </cell>
          <cell r="I3465">
            <v>12.223611</v>
          </cell>
          <cell r="J3465" t="str">
            <v>---</v>
          </cell>
          <cell r="K3465" t="str">
            <v>-</v>
          </cell>
          <cell r="L3465">
            <v>0</v>
          </cell>
          <cell r="M3465">
            <v>0</v>
          </cell>
          <cell r="N3465">
            <v>0</v>
          </cell>
          <cell r="O3465">
            <v>0</v>
          </cell>
          <cell r="P3465">
            <v>0</v>
          </cell>
          <cell r="Q3465">
            <v>0</v>
          </cell>
          <cell r="R3465">
            <v>0</v>
          </cell>
          <cell r="S3465" t="str">
            <v>D</v>
          </cell>
        </row>
        <row r="3466">
          <cell r="E3466">
            <v>3622</v>
          </cell>
          <cell r="F3466" t="str">
            <v>Colfiorito</v>
          </cell>
          <cell r="G3466">
            <v>-999</v>
          </cell>
          <cell r="H3466">
            <v>43.035898000000003</v>
          </cell>
          <cell r="I3466">
            <v>12.920538000000001</v>
          </cell>
          <cell r="J3466" t="str">
            <v>---</v>
          </cell>
          <cell r="K3466" t="str">
            <v>-</v>
          </cell>
          <cell r="L3466">
            <v>0</v>
          </cell>
          <cell r="M3466">
            <v>0</v>
          </cell>
          <cell r="N3466">
            <v>0</v>
          </cell>
          <cell r="O3466">
            <v>0</v>
          </cell>
          <cell r="P3466">
            <v>0</v>
          </cell>
          <cell r="Q3466">
            <v>0</v>
          </cell>
          <cell r="R3466">
            <v>0</v>
          </cell>
          <cell r="S3466" t="str">
            <v>D</v>
          </cell>
        </row>
        <row r="3467">
          <cell r="E3467">
            <v>3623</v>
          </cell>
          <cell r="F3467" t="str">
            <v>Colfiorito-Casermette</v>
          </cell>
          <cell r="G3467">
            <v>-999</v>
          </cell>
          <cell r="H3467">
            <v>43.029387999999997</v>
          </cell>
          <cell r="I3467">
            <v>12.891277000000001</v>
          </cell>
          <cell r="J3467" t="str">
            <v>---</v>
          </cell>
          <cell r="K3467" t="str">
            <v>-</v>
          </cell>
          <cell r="L3467">
            <v>0</v>
          </cell>
          <cell r="M3467">
            <v>0</v>
          </cell>
          <cell r="N3467">
            <v>0</v>
          </cell>
          <cell r="O3467">
            <v>0</v>
          </cell>
          <cell r="P3467">
            <v>0</v>
          </cell>
          <cell r="Q3467">
            <v>0</v>
          </cell>
          <cell r="R3467">
            <v>0</v>
          </cell>
          <cell r="S3467" t="str">
            <v>C</v>
          </cell>
        </row>
        <row r="3468">
          <cell r="E3468">
            <v>3624</v>
          </cell>
          <cell r="F3468" t="str">
            <v>Contrada Fiumicella-Teora</v>
          </cell>
          <cell r="G3468">
            <v>-999</v>
          </cell>
          <cell r="H3468">
            <v>40.881388999999999</v>
          </cell>
          <cell r="I3468">
            <v>15.255000000000001</v>
          </cell>
          <cell r="J3468" t="str">
            <v>---</v>
          </cell>
          <cell r="K3468" t="str">
            <v>-</v>
          </cell>
          <cell r="L3468">
            <v>0</v>
          </cell>
          <cell r="M3468">
            <v>0</v>
          </cell>
          <cell r="N3468">
            <v>0</v>
          </cell>
          <cell r="O3468">
            <v>0</v>
          </cell>
          <cell r="P3468">
            <v>0</v>
          </cell>
          <cell r="Q3468">
            <v>0</v>
          </cell>
          <cell r="R3468">
            <v>0</v>
          </cell>
          <cell r="S3468" t="str">
            <v>D</v>
          </cell>
        </row>
        <row r="3469">
          <cell r="E3469">
            <v>3625</v>
          </cell>
          <cell r="F3469" t="str">
            <v>Cosenza</v>
          </cell>
          <cell r="G3469">
            <v>-999</v>
          </cell>
          <cell r="H3469">
            <v>39.304167</v>
          </cell>
          <cell r="I3469">
            <v>16.247222000000001</v>
          </cell>
          <cell r="J3469" t="str">
            <v>---</v>
          </cell>
          <cell r="K3469" t="str">
            <v>-</v>
          </cell>
          <cell r="L3469">
            <v>0</v>
          </cell>
          <cell r="M3469">
            <v>0</v>
          </cell>
          <cell r="N3469">
            <v>0</v>
          </cell>
          <cell r="O3469">
            <v>0</v>
          </cell>
          <cell r="P3469">
            <v>0</v>
          </cell>
          <cell r="Q3469">
            <v>0</v>
          </cell>
          <cell r="R3469">
            <v>0</v>
          </cell>
          <cell r="S3469" t="str">
            <v>D</v>
          </cell>
        </row>
        <row r="3470">
          <cell r="E3470">
            <v>3626</v>
          </cell>
          <cell r="F3470" t="str">
            <v>Ferruzzano</v>
          </cell>
          <cell r="G3470">
            <v>-999</v>
          </cell>
          <cell r="H3470">
            <v>38.051110999999999</v>
          </cell>
          <cell r="I3470">
            <v>16.1325</v>
          </cell>
          <cell r="J3470" t="str">
            <v>---</v>
          </cell>
          <cell r="K3470" t="str">
            <v>-</v>
          </cell>
          <cell r="L3470">
            <v>0</v>
          </cell>
          <cell r="M3470">
            <v>0</v>
          </cell>
          <cell r="N3470">
            <v>0</v>
          </cell>
          <cell r="O3470">
            <v>0</v>
          </cell>
          <cell r="P3470">
            <v>0</v>
          </cell>
          <cell r="Q3470">
            <v>0</v>
          </cell>
          <cell r="R3470">
            <v>0</v>
          </cell>
          <cell r="S3470" t="str">
            <v>C</v>
          </cell>
        </row>
        <row r="3471">
          <cell r="E3471">
            <v>3627</v>
          </cell>
          <cell r="F3471" t="str">
            <v>Foligno Santa Maria Infraportas-Base</v>
          </cell>
          <cell r="G3471">
            <v>-999</v>
          </cell>
          <cell r="H3471">
            <v>42.953502</v>
          </cell>
          <cell r="I3471">
            <v>12.69961</v>
          </cell>
          <cell r="J3471" t="str">
            <v>---</v>
          </cell>
          <cell r="K3471" t="str">
            <v>-</v>
          </cell>
          <cell r="L3471">
            <v>0</v>
          </cell>
          <cell r="M3471">
            <v>0</v>
          </cell>
          <cell r="N3471">
            <v>0</v>
          </cell>
          <cell r="O3471">
            <v>0</v>
          </cell>
          <cell r="P3471">
            <v>0</v>
          </cell>
          <cell r="Q3471">
            <v>0</v>
          </cell>
          <cell r="R3471">
            <v>0</v>
          </cell>
          <cell r="S3471" t="str">
            <v>C</v>
          </cell>
        </row>
        <row r="3472">
          <cell r="E3472">
            <v>3628</v>
          </cell>
          <cell r="F3472" t="str">
            <v>Gemona-Li Furmie</v>
          </cell>
          <cell r="G3472">
            <v>-999</v>
          </cell>
          <cell r="H3472">
            <v>46.267000000000003</v>
          </cell>
          <cell r="I3472">
            <v>13.115</v>
          </cell>
          <cell r="J3472" t="str">
            <v>---</v>
          </cell>
          <cell r="K3472" t="str">
            <v>-</v>
          </cell>
          <cell r="L3472">
            <v>0</v>
          </cell>
          <cell r="M3472">
            <v>0</v>
          </cell>
          <cell r="N3472">
            <v>0</v>
          </cell>
          <cell r="O3472">
            <v>0</v>
          </cell>
          <cell r="P3472">
            <v>0</v>
          </cell>
          <cell r="Q3472">
            <v>0</v>
          </cell>
          <cell r="R3472">
            <v>0</v>
          </cell>
          <cell r="S3472" t="str">
            <v>D</v>
          </cell>
        </row>
        <row r="3473">
          <cell r="E3473">
            <v>3629</v>
          </cell>
          <cell r="F3473" t="str">
            <v>Gemona-Scugelars</v>
          </cell>
          <cell r="G3473">
            <v>-999</v>
          </cell>
          <cell r="H3473">
            <v>46.283000000000001</v>
          </cell>
          <cell r="I3473">
            <v>13.141999999999999</v>
          </cell>
          <cell r="J3473" t="str">
            <v>---</v>
          </cell>
          <cell r="K3473" t="str">
            <v>-</v>
          </cell>
          <cell r="L3473">
            <v>0</v>
          </cell>
          <cell r="M3473">
            <v>0</v>
          </cell>
          <cell r="N3473">
            <v>0</v>
          </cell>
          <cell r="O3473">
            <v>0</v>
          </cell>
          <cell r="P3473">
            <v>0</v>
          </cell>
          <cell r="Q3473">
            <v>0</v>
          </cell>
          <cell r="R3473">
            <v>0</v>
          </cell>
          <cell r="S3473" t="str">
            <v>D</v>
          </cell>
        </row>
        <row r="3474">
          <cell r="E3474">
            <v>3630</v>
          </cell>
          <cell r="F3474" t="str">
            <v>Genio-Civile</v>
          </cell>
          <cell r="G3474">
            <v>-999</v>
          </cell>
          <cell r="H3474">
            <v>43.622999999999998</v>
          </cell>
          <cell r="I3474">
            <v>13.516</v>
          </cell>
          <cell r="J3474" t="str">
            <v>---</v>
          </cell>
          <cell r="K3474" t="str">
            <v>-</v>
          </cell>
          <cell r="L3474">
            <v>0</v>
          </cell>
          <cell r="M3474">
            <v>0</v>
          </cell>
          <cell r="N3474">
            <v>0</v>
          </cell>
          <cell r="O3474">
            <v>0</v>
          </cell>
          <cell r="P3474">
            <v>0</v>
          </cell>
          <cell r="Q3474">
            <v>0</v>
          </cell>
          <cell r="R3474">
            <v>0</v>
          </cell>
          <cell r="S3474" t="str">
            <v>C</v>
          </cell>
        </row>
        <row r="3475">
          <cell r="E3475">
            <v>3631</v>
          </cell>
          <cell r="F3475" t="str">
            <v>Gubbio</v>
          </cell>
          <cell r="G3475">
            <v>-999</v>
          </cell>
          <cell r="H3475">
            <v>43.356999999999999</v>
          </cell>
          <cell r="I3475">
            <v>12.602</v>
          </cell>
          <cell r="J3475" t="str">
            <v>---</v>
          </cell>
          <cell r="K3475" t="str">
            <v>-</v>
          </cell>
          <cell r="L3475">
            <v>0</v>
          </cell>
          <cell r="M3475">
            <v>0</v>
          </cell>
          <cell r="N3475">
            <v>0</v>
          </cell>
          <cell r="O3475">
            <v>0</v>
          </cell>
          <cell r="P3475">
            <v>0</v>
          </cell>
          <cell r="Q3475">
            <v>0</v>
          </cell>
          <cell r="R3475">
            <v>0</v>
          </cell>
          <cell r="S3475" t="str">
            <v>B</v>
          </cell>
        </row>
        <row r="3476">
          <cell r="E3476">
            <v>3632</v>
          </cell>
          <cell r="F3476" t="str">
            <v>Gubbio-Piana</v>
          </cell>
          <cell r="G3476">
            <v>-999</v>
          </cell>
          <cell r="H3476">
            <v>43.313816000000003</v>
          </cell>
          <cell r="I3476">
            <v>12.589549999999999</v>
          </cell>
          <cell r="J3476" t="str">
            <v>---</v>
          </cell>
          <cell r="K3476" t="str">
            <v>-</v>
          </cell>
          <cell r="L3476">
            <v>0</v>
          </cell>
          <cell r="M3476">
            <v>0</v>
          </cell>
          <cell r="N3476">
            <v>0</v>
          </cell>
          <cell r="O3476">
            <v>0</v>
          </cell>
          <cell r="P3476">
            <v>0</v>
          </cell>
          <cell r="Q3476">
            <v>0</v>
          </cell>
          <cell r="R3476">
            <v>0</v>
          </cell>
          <cell r="S3476" t="str">
            <v>C</v>
          </cell>
        </row>
        <row r="3477">
          <cell r="E3477">
            <v>3633</v>
          </cell>
          <cell r="F3477" t="str">
            <v>Lab.Gran Sasso</v>
          </cell>
          <cell r="G3477">
            <v>-999</v>
          </cell>
          <cell r="H3477">
            <v>42.436</v>
          </cell>
          <cell r="I3477">
            <v>13.554</v>
          </cell>
          <cell r="J3477" t="str">
            <v>---</v>
          </cell>
          <cell r="K3477" t="str">
            <v>-</v>
          </cell>
          <cell r="L3477">
            <v>0</v>
          </cell>
          <cell r="M3477">
            <v>0</v>
          </cell>
          <cell r="N3477">
            <v>0</v>
          </cell>
          <cell r="O3477">
            <v>0</v>
          </cell>
          <cell r="P3477">
            <v>0</v>
          </cell>
          <cell r="Q3477">
            <v>0</v>
          </cell>
          <cell r="R3477">
            <v>0</v>
          </cell>
          <cell r="S3477" t="str">
            <v>D</v>
          </cell>
        </row>
        <row r="3478">
          <cell r="E3478">
            <v>3634</v>
          </cell>
          <cell r="F3478" t="str">
            <v>Lauria-Galdo</v>
          </cell>
          <cell r="G3478">
            <v>-999</v>
          </cell>
          <cell r="H3478">
            <v>40.021110999999998</v>
          </cell>
          <cell r="I3478">
            <v>15.89</v>
          </cell>
          <cell r="J3478" t="str">
            <v>---</v>
          </cell>
          <cell r="K3478" t="str">
            <v>-</v>
          </cell>
          <cell r="L3478">
            <v>0</v>
          </cell>
          <cell r="M3478">
            <v>0</v>
          </cell>
          <cell r="N3478">
            <v>0</v>
          </cell>
          <cell r="O3478">
            <v>0</v>
          </cell>
          <cell r="P3478">
            <v>0</v>
          </cell>
          <cell r="Q3478">
            <v>0</v>
          </cell>
          <cell r="R3478">
            <v>0</v>
          </cell>
          <cell r="S3478" t="str">
            <v>D</v>
          </cell>
        </row>
        <row r="3479">
          <cell r="E3479">
            <v>3635</v>
          </cell>
          <cell r="F3479" t="str">
            <v>Majano-Piano Terra</v>
          </cell>
          <cell r="G3479">
            <v>-999</v>
          </cell>
          <cell r="H3479">
            <v>46.186667</v>
          </cell>
          <cell r="I3479">
            <v>13.069444000000001</v>
          </cell>
          <cell r="J3479" t="str">
            <v>---</v>
          </cell>
          <cell r="K3479" t="str">
            <v>-</v>
          </cell>
          <cell r="L3479">
            <v>0</v>
          </cell>
          <cell r="M3479">
            <v>0</v>
          </cell>
          <cell r="N3479">
            <v>0</v>
          </cell>
          <cell r="O3479">
            <v>0</v>
          </cell>
          <cell r="P3479">
            <v>0</v>
          </cell>
          <cell r="Q3479">
            <v>0</v>
          </cell>
          <cell r="R3479">
            <v>0</v>
          </cell>
          <cell r="S3479" t="str">
            <v>D</v>
          </cell>
        </row>
        <row r="3480">
          <cell r="E3480">
            <v>3637</v>
          </cell>
          <cell r="F3480" t="str">
            <v>Matelica</v>
          </cell>
          <cell r="G3480">
            <v>-999</v>
          </cell>
          <cell r="H3480">
            <v>43.249496999999998</v>
          </cell>
          <cell r="I3480">
            <v>13.008428</v>
          </cell>
          <cell r="J3480" t="str">
            <v>---</v>
          </cell>
          <cell r="K3480" t="str">
            <v>-</v>
          </cell>
          <cell r="L3480">
            <v>0</v>
          </cell>
          <cell r="M3480">
            <v>0</v>
          </cell>
          <cell r="N3480">
            <v>0</v>
          </cell>
          <cell r="O3480">
            <v>0</v>
          </cell>
          <cell r="P3480">
            <v>0</v>
          </cell>
          <cell r="Q3480">
            <v>0</v>
          </cell>
          <cell r="R3480">
            <v>0</v>
          </cell>
          <cell r="S3480" t="str">
            <v>C</v>
          </cell>
        </row>
        <row r="3481">
          <cell r="E3481">
            <v>3638</v>
          </cell>
          <cell r="F3481" t="str">
            <v>Mazara del Vallo</v>
          </cell>
          <cell r="G3481">
            <v>-999</v>
          </cell>
          <cell r="H3481">
            <v>37.652777999999998</v>
          </cell>
          <cell r="I3481">
            <v>12.610833</v>
          </cell>
          <cell r="J3481" t="str">
            <v>---</v>
          </cell>
          <cell r="K3481" t="str">
            <v>-</v>
          </cell>
          <cell r="L3481">
            <v>0</v>
          </cell>
          <cell r="M3481">
            <v>0</v>
          </cell>
          <cell r="N3481">
            <v>0</v>
          </cell>
          <cell r="O3481">
            <v>0</v>
          </cell>
          <cell r="P3481">
            <v>0</v>
          </cell>
          <cell r="Q3481">
            <v>0</v>
          </cell>
          <cell r="R3481">
            <v>0</v>
          </cell>
          <cell r="S3481" t="str">
            <v>C</v>
          </cell>
        </row>
        <row r="3482">
          <cell r="E3482">
            <v>3639</v>
          </cell>
          <cell r="F3482" t="str">
            <v>Messina 1</v>
          </cell>
          <cell r="G3482">
            <v>-999</v>
          </cell>
          <cell r="H3482">
            <v>38.206944</v>
          </cell>
          <cell r="I3482">
            <v>15.515833000000001</v>
          </cell>
          <cell r="J3482" t="str">
            <v>---</v>
          </cell>
          <cell r="K3482" t="str">
            <v>-</v>
          </cell>
          <cell r="L3482">
            <v>0</v>
          </cell>
          <cell r="M3482">
            <v>0</v>
          </cell>
          <cell r="N3482">
            <v>0</v>
          </cell>
          <cell r="O3482">
            <v>0</v>
          </cell>
          <cell r="P3482">
            <v>0</v>
          </cell>
          <cell r="Q3482">
            <v>0</v>
          </cell>
          <cell r="R3482">
            <v>0</v>
          </cell>
          <cell r="S3482" t="str">
            <v>C</v>
          </cell>
        </row>
        <row r="3483">
          <cell r="E3483">
            <v>3640</v>
          </cell>
          <cell r="F3483" t="str">
            <v>Milazzo</v>
          </cell>
          <cell r="G3483">
            <v>-999</v>
          </cell>
          <cell r="H3483">
            <v>38.231943999999999</v>
          </cell>
          <cell r="I3483">
            <v>15.243888999999999</v>
          </cell>
          <cell r="J3483" t="str">
            <v>---</v>
          </cell>
          <cell r="K3483" t="str">
            <v>-</v>
          </cell>
          <cell r="L3483">
            <v>0</v>
          </cell>
          <cell r="M3483">
            <v>0</v>
          </cell>
          <cell r="N3483">
            <v>0</v>
          </cell>
          <cell r="O3483">
            <v>0</v>
          </cell>
          <cell r="P3483">
            <v>0</v>
          </cell>
          <cell r="Q3483">
            <v>0</v>
          </cell>
          <cell r="R3483">
            <v>0</v>
          </cell>
          <cell r="S3483" t="str">
            <v>C</v>
          </cell>
        </row>
        <row r="3484">
          <cell r="E3484">
            <v>3641</v>
          </cell>
          <cell r="F3484" t="str">
            <v>Moggio</v>
          </cell>
          <cell r="G3484">
            <v>-999</v>
          </cell>
          <cell r="H3484">
            <v>46.405999999999999</v>
          </cell>
          <cell r="I3484">
            <v>13.189</v>
          </cell>
          <cell r="J3484" t="str">
            <v>---</v>
          </cell>
          <cell r="K3484" t="str">
            <v>-</v>
          </cell>
          <cell r="L3484">
            <v>0</v>
          </cell>
          <cell r="M3484">
            <v>0</v>
          </cell>
          <cell r="N3484">
            <v>0</v>
          </cell>
          <cell r="O3484">
            <v>0</v>
          </cell>
          <cell r="P3484">
            <v>0</v>
          </cell>
          <cell r="Q3484">
            <v>0</v>
          </cell>
          <cell r="R3484">
            <v>0</v>
          </cell>
          <cell r="S3484" t="str">
            <v>D</v>
          </cell>
        </row>
        <row r="3485">
          <cell r="E3485">
            <v>3642</v>
          </cell>
          <cell r="F3485" t="str">
            <v>Naso</v>
          </cell>
          <cell r="G3485">
            <v>-999</v>
          </cell>
          <cell r="H3485">
            <v>38.118611000000001</v>
          </cell>
          <cell r="I3485">
            <v>14.786111</v>
          </cell>
          <cell r="J3485" t="str">
            <v>---</v>
          </cell>
          <cell r="K3485" t="str">
            <v>-</v>
          </cell>
          <cell r="L3485">
            <v>0</v>
          </cell>
          <cell r="M3485">
            <v>0</v>
          </cell>
          <cell r="N3485">
            <v>0</v>
          </cell>
          <cell r="O3485">
            <v>0</v>
          </cell>
          <cell r="P3485">
            <v>0</v>
          </cell>
          <cell r="Q3485">
            <v>0</v>
          </cell>
          <cell r="R3485">
            <v>0</v>
          </cell>
          <cell r="S3485" t="str">
            <v>C</v>
          </cell>
        </row>
        <row r="3486">
          <cell r="E3486">
            <v>3643</v>
          </cell>
          <cell r="F3486" t="str">
            <v>Nocera Umbra</v>
          </cell>
          <cell r="G3486">
            <v>-999</v>
          </cell>
          <cell r="H3486">
            <v>43.111583000000003</v>
          </cell>
          <cell r="I3486">
            <v>12.784666</v>
          </cell>
          <cell r="J3486" t="str">
            <v>---</v>
          </cell>
          <cell r="K3486" t="str">
            <v>-</v>
          </cell>
          <cell r="L3486">
            <v>0</v>
          </cell>
          <cell r="M3486">
            <v>0</v>
          </cell>
          <cell r="N3486">
            <v>0</v>
          </cell>
          <cell r="O3486">
            <v>0</v>
          </cell>
          <cell r="P3486">
            <v>0</v>
          </cell>
          <cell r="Q3486">
            <v>0</v>
          </cell>
          <cell r="R3486">
            <v>0</v>
          </cell>
          <cell r="S3486" t="str">
            <v>C</v>
          </cell>
        </row>
        <row r="3487">
          <cell r="E3487">
            <v>3644</v>
          </cell>
          <cell r="F3487" t="str">
            <v>Nocera Umbra 2</v>
          </cell>
          <cell r="G3487">
            <v>-999</v>
          </cell>
          <cell r="H3487">
            <v>43.111583000000003</v>
          </cell>
          <cell r="I3487">
            <v>12.784666</v>
          </cell>
          <cell r="J3487" t="str">
            <v>---</v>
          </cell>
          <cell r="K3487" t="str">
            <v>-</v>
          </cell>
          <cell r="L3487">
            <v>0</v>
          </cell>
          <cell r="M3487">
            <v>0</v>
          </cell>
          <cell r="N3487">
            <v>0</v>
          </cell>
          <cell r="O3487">
            <v>0</v>
          </cell>
          <cell r="P3487">
            <v>0</v>
          </cell>
          <cell r="Q3487">
            <v>0</v>
          </cell>
          <cell r="R3487">
            <v>0</v>
          </cell>
          <cell r="S3487" t="str">
            <v>C</v>
          </cell>
        </row>
        <row r="3488">
          <cell r="E3488">
            <v>3645</v>
          </cell>
          <cell r="F3488" t="str">
            <v>Nocera Umbra-Biscontini</v>
          </cell>
          <cell r="G3488">
            <v>-999</v>
          </cell>
          <cell r="H3488">
            <v>43.102777000000003</v>
          </cell>
          <cell r="I3488">
            <v>12.805277</v>
          </cell>
          <cell r="J3488" t="str">
            <v>---</v>
          </cell>
          <cell r="K3488" t="str">
            <v>-</v>
          </cell>
          <cell r="L3488">
            <v>0</v>
          </cell>
          <cell r="M3488">
            <v>0</v>
          </cell>
          <cell r="N3488">
            <v>0</v>
          </cell>
          <cell r="O3488">
            <v>0</v>
          </cell>
          <cell r="P3488">
            <v>0</v>
          </cell>
          <cell r="Q3488">
            <v>0</v>
          </cell>
          <cell r="R3488">
            <v>0</v>
          </cell>
          <cell r="S3488" t="str">
            <v>C</v>
          </cell>
        </row>
        <row r="3489">
          <cell r="E3489">
            <v>3646</v>
          </cell>
          <cell r="F3489" t="str">
            <v>Nocera Umbra-Salmata</v>
          </cell>
          <cell r="G3489">
            <v>-999</v>
          </cell>
          <cell r="H3489">
            <v>43.149169999999998</v>
          </cell>
          <cell r="I3489">
            <v>12.797222</v>
          </cell>
          <cell r="J3489" t="str">
            <v>---</v>
          </cell>
          <cell r="K3489" t="str">
            <v>-</v>
          </cell>
          <cell r="L3489">
            <v>0</v>
          </cell>
          <cell r="M3489">
            <v>0</v>
          </cell>
          <cell r="N3489">
            <v>0</v>
          </cell>
          <cell r="O3489">
            <v>0</v>
          </cell>
          <cell r="P3489">
            <v>0</v>
          </cell>
          <cell r="Q3489">
            <v>0</v>
          </cell>
          <cell r="R3489">
            <v>0</v>
          </cell>
          <cell r="S3489" t="str">
            <v>C</v>
          </cell>
        </row>
        <row r="3490">
          <cell r="E3490">
            <v>3647</v>
          </cell>
          <cell r="F3490" t="str">
            <v>Norcia</v>
          </cell>
          <cell r="G3490">
            <v>-999</v>
          </cell>
          <cell r="H3490">
            <v>42.791389000000002</v>
          </cell>
          <cell r="I3490">
            <v>13.096389</v>
          </cell>
          <cell r="J3490" t="str">
            <v>---</v>
          </cell>
          <cell r="K3490" t="str">
            <v>-</v>
          </cell>
          <cell r="L3490">
            <v>0</v>
          </cell>
          <cell r="M3490">
            <v>0</v>
          </cell>
          <cell r="N3490">
            <v>0</v>
          </cell>
          <cell r="O3490">
            <v>0</v>
          </cell>
          <cell r="P3490">
            <v>0</v>
          </cell>
          <cell r="Q3490">
            <v>0</v>
          </cell>
          <cell r="R3490">
            <v>0</v>
          </cell>
          <cell r="S3490" t="str">
            <v>C</v>
          </cell>
        </row>
        <row r="3491">
          <cell r="E3491">
            <v>3648</v>
          </cell>
          <cell r="F3491" t="str">
            <v>Norcia-Altavilla</v>
          </cell>
          <cell r="G3491">
            <v>-999</v>
          </cell>
          <cell r="H3491">
            <v>42.795833000000002</v>
          </cell>
          <cell r="I3491">
            <v>13.088611</v>
          </cell>
          <cell r="J3491" t="str">
            <v>---</v>
          </cell>
          <cell r="K3491" t="str">
            <v>-</v>
          </cell>
          <cell r="L3491">
            <v>0</v>
          </cell>
          <cell r="M3491">
            <v>0</v>
          </cell>
          <cell r="N3491">
            <v>0</v>
          </cell>
          <cell r="O3491">
            <v>0</v>
          </cell>
          <cell r="P3491">
            <v>0</v>
          </cell>
          <cell r="Q3491">
            <v>0</v>
          </cell>
          <cell r="R3491">
            <v>0</v>
          </cell>
          <cell r="S3491" t="str">
            <v>D</v>
          </cell>
        </row>
        <row r="3492">
          <cell r="E3492">
            <v>3649</v>
          </cell>
          <cell r="F3492" t="str">
            <v>Norcia-Zona Industriale</v>
          </cell>
          <cell r="G3492">
            <v>-999</v>
          </cell>
          <cell r="H3492">
            <v>42.781416</v>
          </cell>
          <cell r="I3492">
            <v>13.097</v>
          </cell>
          <cell r="J3492" t="str">
            <v>---</v>
          </cell>
          <cell r="K3492" t="str">
            <v>-</v>
          </cell>
          <cell r="L3492">
            <v>0</v>
          </cell>
          <cell r="M3492">
            <v>0</v>
          </cell>
          <cell r="N3492">
            <v>0</v>
          </cell>
          <cell r="O3492">
            <v>0</v>
          </cell>
          <cell r="P3492">
            <v>0</v>
          </cell>
          <cell r="Q3492">
            <v>0</v>
          </cell>
          <cell r="R3492">
            <v>0</v>
          </cell>
          <cell r="S3492" t="str">
            <v>C</v>
          </cell>
        </row>
        <row r="3493">
          <cell r="E3493">
            <v>3650</v>
          </cell>
          <cell r="F3493" t="str">
            <v>Patti-Cabina Prima</v>
          </cell>
          <cell r="G3493">
            <v>-999</v>
          </cell>
          <cell r="H3493">
            <v>38.134414999999997</v>
          </cell>
          <cell r="I3493">
            <v>14.975049</v>
          </cell>
          <cell r="J3493" t="str">
            <v>---</v>
          </cell>
          <cell r="K3493" t="str">
            <v>-</v>
          </cell>
          <cell r="L3493">
            <v>0</v>
          </cell>
          <cell r="M3493">
            <v>0</v>
          </cell>
          <cell r="N3493">
            <v>0</v>
          </cell>
          <cell r="O3493">
            <v>0</v>
          </cell>
          <cell r="P3493">
            <v>0</v>
          </cell>
          <cell r="Q3493">
            <v>0</v>
          </cell>
          <cell r="R3493">
            <v>0</v>
          </cell>
          <cell r="S3493" t="str">
            <v>C</v>
          </cell>
        </row>
        <row r="3494">
          <cell r="E3494">
            <v>3651</v>
          </cell>
          <cell r="F3494" t="str">
            <v>Peglio</v>
          </cell>
          <cell r="G3494">
            <v>-999</v>
          </cell>
          <cell r="H3494">
            <v>43.695556000000003</v>
          </cell>
          <cell r="I3494">
            <v>12.498333000000001</v>
          </cell>
          <cell r="J3494" t="str">
            <v>---</v>
          </cell>
          <cell r="K3494" t="str">
            <v>-</v>
          </cell>
          <cell r="L3494">
            <v>0</v>
          </cell>
          <cell r="M3494">
            <v>0</v>
          </cell>
          <cell r="N3494">
            <v>0</v>
          </cell>
          <cell r="O3494">
            <v>0</v>
          </cell>
          <cell r="P3494">
            <v>0</v>
          </cell>
          <cell r="Q3494">
            <v>0</v>
          </cell>
          <cell r="R3494">
            <v>0</v>
          </cell>
          <cell r="S3494" t="str">
            <v>D</v>
          </cell>
        </row>
        <row r="3495">
          <cell r="E3495">
            <v>3652</v>
          </cell>
          <cell r="F3495" t="str">
            <v>Pellaro</v>
          </cell>
          <cell r="G3495">
            <v>-999</v>
          </cell>
          <cell r="H3495">
            <v>38.024444000000003</v>
          </cell>
          <cell r="I3495">
            <v>15.654444</v>
          </cell>
          <cell r="J3495" t="str">
            <v>---</v>
          </cell>
          <cell r="K3495" t="str">
            <v>-</v>
          </cell>
          <cell r="L3495">
            <v>0</v>
          </cell>
          <cell r="M3495">
            <v>0</v>
          </cell>
          <cell r="N3495">
            <v>0</v>
          </cell>
          <cell r="O3495">
            <v>0</v>
          </cell>
          <cell r="P3495">
            <v>0</v>
          </cell>
          <cell r="Q3495">
            <v>0</v>
          </cell>
          <cell r="R3495">
            <v>0</v>
          </cell>
          <cell r="S3495" t="str">
            <v>C</v>
          </cell>
        </row>
        <row r="3496">
          <cell r="E3496">
            <v>3653</v>
          </cell>
          <cell r="F3496" t="str">
            <v>Pietralunga</v>
          </cell>
          <cell r="G3496">
            <v>-999</v>
          </cell>
          <cell r="H3496">
            <v>43.426667000000002</v>
          </cell>
          <cell r="I3496">
            <v>12.448611</v>
          </cell>
          <cell r="J3496" t="str">
            <v>---</v>
          </cell>
          <cell r="K3496" t="str">
            <v>-</v>
          </cell>
          <cell r="L3496">
            <v>0</v>
          </cell>
          <cell r="M3496">
            <v>0</v>
          </cell>
          <cell r="N3496">
            <v>0</v>
          </cell>
          <cell r="O3496">
            <v>0</v>
          </cell>
          <cell r="P3496">
            <v>0</v>
          </cell>
          <cell r="Q3496">
            <v>0</v>
          </cell>
          <cell r="R3496">
            <v>0</v>
          </cell>
          <cell r="S3496" t="str">
            <v>D</v>
          </cell>
        </row>
        <row r="3497">
          <cell r="E3497">
            <v>3654</v>
          </cell>
          <cell r="F3497" t="str">
            <v>Poggio-Picenze</v>
          </cell>
          <cell r="G3497">
            <v>-999</v>
          </cell>
          <cell r="H3497">
            <v>42.322221999999996</v>
          </cell>
          <cell r="I3497">
            <v>13.54</v>
          </cell>
          <cell r="J3497" t="str">
            <v>---</v>
          </cell>
          <cell r="K3497" t="str">
            <v>-</v>
          </cell>
          <cell r="L3497">
            <v>0</v>
          </cell>
          <cell r="M3497">
            <v>0</v>
          </cell>
          <cell r="N3497">
            <v>0</v>
          </cell>
          <cell r="O3497">
            <v>0</v>
          </cell>
          <cell r="P3497">
            <v>0</v>
          </cell>
          <cell r="Q3497">
            <v>0</v>
          </cell>
          <cell r="R3497">
            <v>0</v>
          </cell>
          <cell r="S3497" t="str">
            <v>D</v>
          </cell>
        </row>
        <row r="3498">
          <cell r="E3498">
            <v>3655</v>
          </cell>
          <cell r="F3498" t="str">
            <v>Pradis</v>
          </cell>
          <cell r="G3498">
            <v>-999</v>
          </cell>
          <cell r="H3498">
            <v>46.247999999999998</v>
          </cell>
          <cell r="I3498">
            <v>12.888</v>
          </cell>
          <cell r="J3498" t="str">
            <v>---</v>
          </cell>
          <cell r="K3498" t="str">
            <v>-</v>
          </cell>
          <cell r="L3498">
            <v>0</v>
          </cell>
          <cell r="M3498">
            <v>0</v>
          </cell>
          <cell r="N3498">
            <v>0</v>
          </cell>
          <cell r="O3498">
            <v>0</v>
          </cell>
          <cell r="P3498">
            <v>0</v>
          </cell>
          <cell r="Q3498">
            <v>0</v>
          </cell>
          <cell r="R3498">
            <v>0</v>
          </cell>
          <cell r="S3498" t="str">
            <v>D</v>
          </cell>
        </row>
        <row r="3499">
          <cell r="E3499">
            <v>3656</v>
          </cell>
          <cell r="F3499" t="str">
            <v>Procisa Nuova</v>
          </cell>
          <cell r="G3499">
            <v>-999</v>
          </cell>
          <cell r="H3499">
            <v>40.871389000000001</v>
          </cell>
          <cell r="I3499">
            <v>15.186667</v>
          </cell>
          <cell r="J3499" t="str">
            <v>---</v>
          </cell>
          <cell r="K3499" t="str">
            <v>-</v>
          </cell>
          <cell r="L3499">
            <v>0</v>
          </cell>
          <cell r="M3499">
            <v>0</v>
          </cell>
          <cell r="N3499">
            <v>0</v>
          </cell>
          <cell r="O3499">
            <v>0</v>
          </cell>
          <cell r="P3499">
            <v>0</v>
          </cell>
          <cell r="Q3499">
            <v>0</v>
          </cell>
          <cell r="R3499">
            <v>0</v>
          </cell>
          <cell r="S3499" t="str">
            <v>D</v>
          </cell>
        </row>
        <row r="3500">
          <cell r="E3500">
            <v>3657</v>
          </cell>
          <cell r="F3500" t="str">
            <v>Rieti</v>
          </cell>
          <cell r="G3500">
            <v>-999</v>
          </cell>
          <cell r="H3500">
            <v>42.430278000000001</v>
          </cell>
          <cell r="I3500">
            <v>12.821111</v>
          </cell>
          <cell r="J3500" t="str">
            <v>---</v>
          </cell>
          <cell r="K3500" t="str">
            <v>-</v>
          </cell>
          <cell r="L3500">
            <v>0</v>
          </cell>
          <cell r="M3500">
            <v>0</v>
          </cell>
          <cell r="N3500">
            <v>0</v>
          </cell>
          <cell r="O3500">
            <v>0</v>
          </cell>
          <cell r="P3500">
            <v>0</v>
          </cell>
          <cell r="Q3500">
            <v>0</v>
          </cell>
          <cell r="R3500">
            <v>0</v>
          </cell>
          <cell r="S3500" t="str">
            <v>D</v>
          </cell>
        </row>
        <row r="3501">
          <cell r="E3501">
            <v>3658</v>
          </cell>
          <cell r="F3501" t="str">
            <v>Robic (Station 140)</v>
          </cell>
          <cell r="G3501">
            <v>-999</v>
          </cell>
          <cell r="H3501" t="str">
            <v>NA</v>
          </cell>
          <cell r="I3501" t="str">
            <v>NA</v>
          </cell>
          <cell r="J3501" t="str">
            <v>---</v>
          </cell>
          <cell r="K3501" t="str">
            <v>-</v>
          </cell>
          <cell r="L3501">
            <v>0</v>
          </cell>
          <cell r="M3501">
            <v>0</v>
          </cell>
          <cell r="N3501">
            <v>0</v>
          </cell>
          <cell r="O3501">
            <v>0</v>
          </cell>
          <cell r="P3501">
            <v>0</v>
          </cell>
          <cell r="Q3501">
            <v>0</v>
          </cell>
          <cell r="R3501">
            <v>0</v>
          </cell>
          <cell r="S3501" t="str">
            <v>NA</v>
          </cell>
        </row>
        <row r="3502">
          <cell r="E3502">
            <v>3659</v>
          </cell>
          <cell r="F3502" t="str">
            <v>Roggiano-Gravina</v>
          </cell>
          <cell r="G3502">
            <v>-999</v>
          </cell>
          <cell r="H3502">
            <v>39.619444000000001</v>
          </cell>
          <cell r="I3502">
            <v>16.171111</v>
          </cell>
          <cell r="J3502" t="str">
            <v>---</v>
          </cell>
          <cell r="K3502" t="str">
            <v>-</v>
          </cell>
          <cell r="L3502">
            <v>0</v>
          </cell>
          <cell r="M3502">
            <v>0</v>
          </cell>
          <cell r="N3502">
            <v>0</v>
          </cell>
          <cell r="O3502">
            <v>0</v>
          </cell>
          <cell r="P3502">
            <v>0</v>
          </cell>
          <cell r="Q3502">
            <v>0</v>
          </cell>
          <cell r="R3502">
            <v>0</v>
          </cell>
          <cell r="S3502" t="str">
            <v>D</v>
          </cell>
        </row>
        <row r="3503">
          <cell r="E3503">
            <v>3660</v>
          </cell>
          <cell r="F3503" t="str">
            <v>San Marco dei Cavoti</v>
          </cell>
          <cell r="G3503">
            <v>-999</v>
          </cell>
          <cell r="H3503">
            <v>41.306362</v>
          </cell>
          <cell r="I3503">
            <v>14.880445999999999</v>
          </cell>
          <cell r="J3503" t="str">
            <v>---</v>
          </cell>
          <cell r="K3503" t="str">
            <v>-</v>
          </cell>
          <cell r="L3503">
            <v>0</v>
          </cell>
          <cell r="M3503">
            <v>0</v>
          </cell>
          <cell r="N3503">
            <v>0</v>
          </cell>
          <cell r="O3503">
            <v>0</v>
          </cell>
          <cell r="P3503">
            <v>0</v>
          </cell>
          <cell r="Q3503">
            <v>0</v>
          </cell>
          <cell r="R3503">
            <v>0</v>
          </cell>
          <cell r="S3503" t="str">
            <v>D</v>
          </cell>
        </row>
        <row r="3504">
          <cell r="E3504">
            <v>3661</v>
          </cell>
          <cell r="F3504" t="str">
            <v>San Francesco</v>
          </cell>
          <cell r="G3504">
            <v>-999</v>
          </cell>
          <cell r="H3504">
            <v>46.308999999999997</v>
          </cell>
          <cell r="I3504">
            <v>12.935</v>
          </cell>
          <cell r="J3504" t="str">
            <v>---</v>
          </cell>
          <cell r="K3504" t="str">
            <v>-</v>
          </cell>
          <cell r="L3504">
            <v>0</v>
          </cell>
          <cell r="M3504">
            <v>0</v>
          </cell>
          <cell r="N3504">
            <v>0</v>
          </cell>
          <cell r="O3504">
            <v>0</v>
          </cell>
          <cell r="P3504">
            <v>0</v>
          </cell>
          <cell r="Q3504">
            <v>0</v>
          </cell>
          <cell r="R3504">
            <v>0</v>
          </cell>
          <cell r="S3504" t="str">
            <v>D</v>
          </cell>
        </row>
        <row r="3505">
          <cell r="E3505">
            <v>3662</v>
          </cell>
          <cell r="F3505" t="str">
            <v>Sannicandro</v>
          </cell>
          <cell r="G3505">
            <v>-999</v>
          </cell>
          <cell r="H3505">
            <v>41.832500000000003</v>
          </cell>
          <cell r="I3505">
            <v>15.572222</v>
          </cell>
          <cell r="J3505" t="str">
            <v>---</v>
          </cell>
          <cell r="K3505" t="str">
            <v>-</v>
          </cell>
          <cell r="L3505">
            <v>0</v>
          </cell>
          <cell r="M3505">
            <v>0</v>
          </cell>
          <cell r="N3505">
            <v>0</v>
          </cell>
          <cell r="O3505">
            <v>0</v>
          </cell>
          <cell r="P3505">
            <v>0</v>
          </cell>
          <cell r="Q3505">
            <v>0</v>
          </cell>
          <cell r="R3505">
            <v>0</v>
          </cell>
          <cell r="S3505" t="str">
            <v>B</v>
          </cell>
        </row>
        <row r="3506">
          <cell r="E3506">
            <v>3663</v>
          </cell>
          <cell r="F3506" t="str">
            <v>Sellano Ovest</v>
          </cell>
          <cell r="G3506">
            <v>-999</v>
          </cell>
          <cell r="H3506">
            <v>42.886209999999998</v>
          </cell>
          <cell r="I3506">
            <v>12.921806</v>
          </cell>
          <cell r="J3506" t="str">
            <v>---</v>
          </cell>
          <cell r="K3506" t="str">
            <v>-</v>
          </cell>
          <cell r="L3506">
            <v>0</v>
          </cell>
          <cell r="M3506">
            <v>0</v>
          </cell>
          <cell r="N3506">
            <v>0</v>
          </cell>
          <cell r="O3506">
            <v>0</v>
          </cell>
          <cell r="P3506">
            <v>0</v>
          </cell>
          <cell r="Q3506">
            <v>0</v>
          </cell>
          <cell r="R3506">
            <v>0</v>
          </cell>
          <cell r="S3506" t="str">
            <v>C</v>
          </cell>
        </row>
        <row r="3507">
          <cell r="E3507">
            <v>3664</v>
          </cell>
          <cell r="F3507" t="str">
            <v>Sirolo</v>
          </cell>
          <cell r="G3507">
            <v>-999</v>
          </cell>
          <cell r="H3507">
            <v>43.516944000000002</v>
          </cell>
          <cell r="I3507">
            <v>13.619444</v>
          </cell>
          <cell r="J3507" t="str">
            <v>---</v>
          </cell>
          <cell r="K3507" t="str">
            <v>-</v>
          </cell>
          <cell r="L3507">
            <v>0</v>
          </cell>
          <cell r="M3507">
            <v>0</v>
          </cell>
          <cell r="N3507">
            <v>0</v>
          </cell>
          <cell r="O3507">
            <v>0</v>
          </cell>
          <cell r="P3507">
            <v>0</v>
          </cell>
          <cell r="Q3507">
            <v>0</v>
          </cell>
          <cell r="R3507">
            <v>0</v>
          </cell>
          <cell r="S3507" t="str">
            <v>C</v>
          </cell>
        </row>
        <row r="3508">
          <cell r="E3508">
            <v>3665</v>
          </cell>
          <cell r="F3508" t="str">
            <v>Sortino</v>
          </cell>
          <cell r="G3508">
            <v>-999</v>
          </cell>
          <cell r="H3508">
            <v>37.162778000000003</v>
          </cell>
          <cell r="I3508">
            <v>15.030277999999999</v>
          </cell>
          <cell r="J3508" t="str">
            <v>---</v>
          </cell>
          <cell r="K3508" t="str">
            <v>-</v>
          </cell>
          <cell r="L3508">
            <v>0</v>
          </cell>
          <cell r="M3508">
            <v>0</v>
          </cell>
          <cell r="N3508">
            <v>0</v>
          </cell>
          <cell r="O3508">
            <v>0</v>
          </cell>
          <cell r="P3508">
            <v>0</v>
          </cell>
          <cell r="Q3508">
            <v>0</v>
          </cell>
          <cell r="R3508">
            <v>0</v>
          </cell>
          <cell r="S3508" t="str">
            <v>C</v>
          </cell>
        </row>
        <row r="3509">
          <cell r="E3509">
            <v>3666</v>
          </cell>
          <cell r="F3509" t="str">
            <v>Sturno (STR)</v>
          </cell>
          <cell r="G3509">
            <v>-999</v>
          </cell>
          <cell r="H3509">
            <v>41.020833000000003</v>
          </cell>
          <cell r="I3509">
            <v>15.115</v>
          </cell>
          <cell r="J3509" t="str">
            <v>---</v>
          </cell>
          <cell r="K3509" t="str">
            <v>-</v>
          </cell>
          <cell r="L3509">
            <v>0</v>
          </cell>
          <cell r="M3509">
            <v>0</v>
          </cell>
          <cell r="N3509">
            <v>0</v>
          </cell>
          <cell r="O3509">
            <v>0</v>
          </cell>
          <cell r="P3509">
            <v>0</v>
          </cell>
          <cell r="Q3509">
            <v>0</v>
          </cell>
          <cell r="R3509">
            <v>0</v>
          </cell>
          <cell r="S3509" t="str">
            <v>B</v>
          </cell>
        </row>
        <row r="3510">
          <cell r="E3510">
            <v>3667</v>
          </cell>
          <cell r="F3510" t="str">
            <v>Tolmezzo-Diga Ambiesta (Base)</v>
          </cell>
          <cell r="G3510">
            <v>-999</v>
          </cell>
          <cell r="H3510">
            <v>46.3825</v>
          </cell>
          <cell r="I3510">
            <v>12.981667</v>
          </cell>
          <cell r="J3510" t="str">
            <v>---</v>
          </cell>
          <cell r="K3510" t="str">
            <v>-</v>
          </cell>
          <cell r="L3510">
            <v>0</v>
          </cell>
          <cell r="M3510">
            <v>0</v>
          </cell>
          <cell r="N3510">
            <v>0</v>
          </cell>
          <cell r="O3510">
            <v>0</v>
          </cell>
          <cell r="P3510">
            <v>0</v>
          </cell>
          <cell r="Q3510">
            <v>0</v>
          </cell>
          <cell r="R3510">
            <v>0</v>
          </cell>
          <cell r="S3510" t="str">
            <v>B</v>
          </cell>
        </row>
        <row r="3511">
          <cell r="E3511">
            <v>3668</v>
          </cell>
          <cell r="F3511" t="str">
            <v>Tregnago</v>
          </cell>
          <cell r="G3511">
            <v>-999</v>
          </cell>
          <cell r="H3511">
            <v>45.525278</v>
          </cell>
          <cell r="I3511">
            <v>11.134444</v>
          </cell>
          <cell r="J3511" t="str">
            <v>---</v>
          </cell>
          <cell r="K3511" t="str">
            <v>-</v>
          </cell>
          <cell r="L3511">
            <v>0</v>
          </cell>
          <cell r="M3511">
            <v>0</v>
          </cell>
          <cell r="N3511">
            <v>0</v>
          </cell>
          <cell r="O3511">
            <v>0</v>
          </cell>
          <cell r="P3511">
            <v>0</v>
          </cell>
          <cell r="Q3511">
            <v>0</v>
          </cell>
          <cell r="R3511">
            <v>0</v>
          </cell>
          <cell r="S3511" t="str">
            <v>D</v>
          </cell>
        </row>
        <row r="3512">
          <cell r="E3512">
            <v>3669</v>
          </cell>
          <cell r="F3512" t="str">
            <v>Umbertide</v>
          </cell>
          <cell r="G3512">
            <v>-999</v>
          </cell>
          <cell r="H3512">
            <v>43.253889000000001</v>
          </cell>
          <cell r="I3512">
            <v>12.256111000000001</v>
          </cell>
          <cell r="J3512" t="str">
            <v>---</v>
          </cell>
          <cell r="K3512" t="str">
            <v>-</v>
          </cell>
          <cell r="L3512">
            <v>0</v>
          </cell>
          <cell r="M3512">
            <v>0</v>
          </cell>
          <cell r="N3512">
            <v>0</v>
          </cell>
          <cell r="O3512">
            <v>0</v>
          </cell>
          <cell r="P3512">
            <v>0</v>
          </cell>
          <cell r="Q3512">
            <v>0</v>
          </cell>
          <cell r="R3512">
            <v>0</v>
          </cell>
          <cell r="S3512" t="str">
            <v>C</v>
          </cell>
        </row>
        <row r="3513">
          <cell r="E3513">
            <v>3670</v>
          </cell>
          <cell r="F3513" t="str">
            <v>Valle</v>
          </cell>
          <cell r="G3513">
            <v>-999</v>
          </cell>
          <cell r="H3513">
            <v>46.158000000000001</v>
          </cell>
          <cell r="I3513">
            <v>13.393000000000001</v>
          </cell>
          <cell r="J3513" t="str">
            <v>---</v>
          </cell>
          <cell r="K3513" t="str">
            <v>-</v>
          </cell>
          <cell r="L3513">
            <v>0</v>
          </cell>
          <cell r="M3513">
            <v>0</v>
          </cell>
          <cell r="N3513">
            <v>0</v>
          </cell>
          <cell r="O3513">
            <v>0</v>
          </cell>
          <cell r="P3513">
            <v>0</v>
          </cell>
          <cell r="Q3513">
            <v>0</v>
          </cell>
          <cell r="R3513">
            <v>0</v>
          </cell>
          <cell r="S3513" t="str">
            <v>D</v>
          </cell>
        </row>
        <row r="3514">
          <cell r="E3514">
            <v>3671</v>
          </cell>
          <cell r="F3514" t="str">
            <v>Vasto</v>
          </cell>
          <cell r="G3514">
            <v>-999</v>
          </cell>
          <cell r="H3514">
            <v>42.110556000000003</v>
          </cell>
          <cell r="I3514">
            <v>14.710278000000001</v>
          </cell>
          <cell r="J3514" t="str">
            <v>---</v>
          </cell>
          <cell r="K3514" t="str">
            <v>-</v>
          </cell>
          <cell r="L3514">
            <v>0</v>
          </cell>
          <cell r="M3514">
            <v>0</v>
          </cell>
          <cell r="N3514">
            <v>0</v>
          </cell>
          <cell r="O3514">
            <v>0</v>
          </cell>
          <cell r="P3514">
            <v>0</v>
          </cell>
          <cell r="Q3514">
            <v>0</v>
          </cell>
          <cell r="R3514">
            <v>0</v>
          </cell>
          <cell r="S3514" t="str">
            <v>D</v>
          </cell>
        </row>
        <row r="3515">
          <cell r="E3515">
            <v>3672</v>
          </cell>
          <cell r="F3515" t="str">
            <v>Villa San Giovanni</v>
          </cell>
          <cell r="G3515">
            <v>-999</v>
          </cell>
          <cell r="H3515">
            <v>38.216388999999999</v>
          </cell>
          <cell r="I3515">
            <v>15.646944</v>
          </cell>
          <cell r="J3515" t="str">
            <v>---</v>
          </cell>
          <cell r="K3515" t="str">
            <v>-</v>
          </cell>
          <cell r="L3515">
            <v>0</v>
          </cell>
          <cell r="M3515">
            <v>0</v>
          </cell>
          <cell r="N3515">
            <v>0</v>
          </cell>
          <cell r="O3515">
            <v>0</v>
          </cell>
          <cell r="P3515">
            <v>0</v>
          </cell>
          <cell r="Q3515">
            <v>0</v>
          </cell>
          <cell r="R3515">
            <v>0</v>
          </cell>
          <cell r="S3515" t="str">
            <v>C</v>
          </cell>
        </row>
        <row r="3516">
          <cell r="E3516">
            <v>3673</v>
          </cell>
          <cell r="F3516" t="str">
            <v>Villetta Barrea</v>
          </cell>
          <cell r="G3516">
            <v>-999</v>
          </cell>
          <cell r="H3516">
            <v>41.759166999999998</v>
          </cell>
          <cell r="I3516">
            <v>13.988889</v>
          </cell>
          <cell r="J3516" t="str">
            <v>---</v>
          </cell>
          <cell r="K3516" t="str">
            <v>-</v>
          </cell>
          <cell r="L3516">
            <v>0</v>
          </cell>
          <cell r="M3516">
            <v>0</v>
          </cell>
          <cell r="N3516">
            <v>0</v>
          </cell>
          <cell r="O3516">
            <v>0</v>
          </cell>
          <cell r="P3516">
            <v>0</v>
          </cell>
          <cell r="Q3516">
            <v>0</v>
          </cell>
          <cell r="R3516">
            <v>0</v>
          </cell>
          <cell r="S3516" t="str">
            <v>D</v>
          </cell>
        </row>
        <row r="3517">
          <cell r="E3517">
            <v>3674</v>
          </cell>
          <cell r="F3517" t="str">
            <v>Misato, Miyagi Kitaura - B</v>
          </cell>
          <cell r="G3517">
            <v>54020</v>
          </cell>
          <cell r="H3517">
            <v>38.484999999999999</v>
          </cell>
          <cell r="I3517">
            <v>141.13890000000001</v>
          </cell>
          <cell r="J3517" t="str">
            <v>---</v>
          </cell>
          <cell r="K3517" t="str">
            <v>-</v>
          </cell>
          <cell r="L3517">
            <v>0</v>
          </cell>
          <cell r="M3517">
            <v>0</v>
          </cell>
          <cell r="N3517">
            <v>0</v>
          </cell>
          <cell r="O3517">
            <v>0</v>
          </cell>
          <cell r="P3517">
            <v>0</v>
          </cell>
          <cell r="Q3517">
            <v>0</v>
          </cell>
          <cell r="R3517">
            <v>0</v>
          </cell>
          <cell r="S3517" t="str">
            <v>D</v>
          </cell>
        </row>
        <row r="3518">
          <cell r="E3518">
            <v>3675</v>
          </cell>
          <cell r="F3518" t="str">
            <v>SANTA ISABEL VIEJO</v>
          </cell>
          <cell r="G3518">
            <v>-999</v>
          </cell>
          <cell r="H3518">
            <v>31.870999999999999</v>
          </cell>
          <cell r="I3518">
            <v>-115.816</v>
          </cell>
          <cell r="J3518" t="str">
            <v>--A</v>
          </cell>
          <cell r="K3518" t="str">
            <v>A</v>
          </cell>
          <cell r="L3518">
            <v>0</v>
          </cell>
          <cell r="M3518">
            <v>0</v>
          </cell>
          <cell r="N3518">
            <v>0</v>
          </cell>
          <cell r="O3518">
            <v>0</v>
          </cell>
          <cell r="P3518">
            <v>0</v>
          </cell>
          <cell r="Q3518">
            <v>0</v>
          </cell>
          <cell r="R3518">
            <v>0</v>
          </cell>
          <cell r="S3518" t="str">
            <v>C</v>
          </cell>
        </row>
        <row r="3519">
          <cell r="E3519">
            <v>3676</v>
          </cell>
          <cell r="F3519" t="str">
            <v>AMBC</v>
          </cell>
          <cell r="G3519">
            <v>-999</v>
          </cell>
          <cell r="H3519">
            <v>-43.156399999999998</v>
          </cell>
          <cell r="I3519">
            <v>172.73079999999999</v>
          </cell>
          <cell r="J3519" t="str">
            <v>--D</v>
          </cell>
          <cell r="K3519" t="str">
            <v>D</v>
          </cell>
          <cell r="L3519">
            <v>0</v>
          </cell>
          <cell r="M3519">
            <v>0</v>
          </cell>
          <cell r="N3519">
            <v>0</v>
          </cell>
          <cell r="O3519">
            <v>0</v>
          </cell>
          <cell r="P3519">
            <v>0</v>
          </cell>
          <cell r="Q3519">
            <v>0</v>
          </cell>
          <cell r="R3519">
            <v>0</v>
          </cell>
          <cell r="S3519" t="str">
            <v>D</v>
          </cell>
        </row>
        <row r="3520">
          <cell r="E3520">
            <v>3677</v>
          </cell>
          <cell r="F3520" t="str">
            <v>CECS</v>
          </cell>
          <cell r="G3520">
            <v>-999</v>
          </cell>
          <cell r="H3520">
            <v>-42.815199999999997</v>
          </cell>
          <cell r="I3520">
            <v>173.2747</v>
          </cell>
          <cell r="J3520" t="str">
            <v>--B</v>
          </cell>
          <cell r="K3520" t="str">
            <v>B</v>
          </cell>
          <cell r="L3520">
            <v>0</v>
          </cell>
          <cell r="M3520">
            <v>0</v>
          </cell>
          <cell r="N3520">
            <v>0</v>
          </cell>
          <cell r="O3520">
            <v>0</v>
          </cell>
          <cell r="P3520">
            <v>0</v>
          </cell>
          <cell r="Q3520">
            <v>0</v>
          </cell>
          <cell r="R3520">
            <v>0</v>
          </cell>
          <cell r="S3520" t="str">
            <v>C</v>
          </cell>
        </row>
        <row r="3521">
          <cell r="E3521">
            <v>3678</v>
          </cell>
          <cell r="F3521" t="str">
            <v>CSTC</v>
          </cell>
          <cell r="G3521">
            <v>-999</v>
          </cell>
          <cell r="H3521">
            <v>-43.313899999999997</v>
          </cell>
          <cell r="I3521">
            <v>172.38120000000001</v>
          </cell>
          <cell r="J3521" t="str">
            <v>--D</v>
          </cell>
          <cell r="K3521" t="str">
            <v>D</v>
          </cell>
          <cell r="L3521">
            <v>0</v>
          </cell>
          <cell r="M3521">
            <v>0</v>
          </cell>
          <cell r="N3521">
            <v>0</v>
          </cell>
          <cell r="O3521">
            <v>0</v>
          </cell>
          <cell r="P3521">
            <v>0</v>
          </cell>
          <cell r="Q3521">
            <v>0</v>
          </cell>
          <cell r="R3521">
            <v>0</v>
          </cell>
          <cell r="S3521" t="str">
            <v>D</v>
          </cell>
        </row>
        <row r="3522">
          <cell r="E3522">
            <v>3679</v>
          </cell>
          <cell r="F3522" t="str">
            <v>DCDS</v>
          </cell>
          <cell r="G3522">
            <v>-999</v>
          </cell>
          <cell r="H3522">
            <v>-45.875900000000001</v>
          </cell>
          <cell r="I3522">
            <v>170.50210000000001</v>
          </cell>
          <cell r="J3522" t="str">
            <v>--B</v>
          </cell>
          <cell r="K3522" t="str">
            <v>B</v>
          </cell>
          <cell r="L3522">
            <v>0</v>
          </cell>
          <cell r="M3522">
            <v>0</v>
          </cell>
          <cell r="N3522">
            <v>0</v>
          </cell>
          <cell r="O3522">
            <v>0</v>
          </cell>
          <cell r="P3522">
            <v>0</v>
          </cell>
          <cell r="Q3522">
            <v>0</v>
          </cell>
          <cell r="R3522">
            <v>0</v>
          </cell>
          <cell r="S3522" t="str">
            <v>C</v>
          </cell>
        </row>
        <row r="3523">
          <cell r="E3523">
            <v>3680</v>
          </cell>
          <cell r="F3523" t="str">
            <v>DSZ</v>
          </cell>
          <cell r="G3523">
            <v>-999</v>
          </cell>
          <cell r="H3523">
            <v>-41.746699999999997</v>
          </cell>
          <cell r="I3523">
            <v>171.80449999999999</v>
          </cell>
          <cell r="J3523" t="str">
            <v>F-A</v>
          </cell>
          <cell r="K3523" t="str">
            <v>A</v>
          </cell>
          <cell r="L3523">
            <v>0</v>
          </cell>
          <cell r="M3523">
            <v>0</v>
          </cell>
          <cell r="N3523">
            <v>0</v>
          </cell>
          <cell r="O3523">
            <v>0</v>
          </cell>
          <cell r="P3523">
            <v>0</v>
          </cell>
          <cell r="Q3523">
            <v>0</v>
          </cell>
          <cell r="R3523">
            <v>0</v>
          </cell>
          <cell r="S3523" t="str">
            <v>C</v>
          </cell>
        </row>
        <row r="3524">
          <cell r="E3524">
            <v>3681</v>
          </cell>
          <cell r="F3524" t="str">
            <v>DUNS</v>
          </cell>
          <cell r="G3524">
            <v>-999</v>
          </cell>
          <cell r="H3524">
            <v>-45.906799999999997</v>
          </cell>
          <cell r="I3524">
            <v>170.47059999999999</v>
          </cell>
          <cell r="J3524" t="str">
            <v>--A</v>
          </cell>
          <cell r="K3524" t="str">
            <v>A</v>
          </cell>
          <cell r="L3524">
            <v>0</v>
          </cell>
          <cell r="M3524">
            <v>0</v>
          </cell>
          <cell r="N3524">
            <v>0</v>
          </cell>
          <cell r="O3524">
            <v>0</v>
          </cell>
          <cell r="P3524">
            <v>0</v>
          </cell>
          <cell r="Q3524">
            <v>0</v>
          </cell>
          <cell r="R3524">
            <v>0</v>
          </cell>
          <cell r="S3524" t="str">
            <v>C</v>
          </cell>
        </row>
        <row r="3525">
          <cell r="E3525">
            <v>3682</v>
          </cell>
          <cell r="F3525" t="str">
            <v>EAZ</v>
          </cell>
          <cell r="G3525">
            <v>-999</v>
          </cell>
          <cell r="H3525">
            <v>-45.232700000000001</v>
          </cell>
          <cell r="I3525">
            <v>169.3082</v>
          </cell>
          <cell r="J3525" t="str">
            <v>F-A</v>
          </cell>
          <cell r="K3525" t="str">
            <v>A</v>
          </cell>
          <cell r="L3525">
            <v>0</v>
          </cell>
          <cell r="M3525">
            <v>0</v>
          </cell>
          <cell r="N3525">
            <v>0</v>
          </cell>
          <cell r="O3525">
            <v>0</v>
          </cell>
          <cell r="P3525">
            <v>0</v>
          </cell>
          <cell r="Q3525">
            <v>0</v>
          </cell>
          <cell r="R3525">
            <v>0</v>
          </cell>
          <cell r="S3525" t="str">
            <v>C</v>
          </cell>
        </row>
        <row r="3526">
          <cell r="E3526">
            <v>3683</v>
          </cell>
          <cell r="F3526" t="str">
            <v>FOZ</v>
          </cell>
          <cell r="G3526">
            <v>-999</v>
          </cell>
          <cell r="H3526">
            <v>-43.533799999999999</v>
          </cell>
          <cell r="I3526">
            <v>169.81540000000001</v>
          </cell>
          <cell r="J3526" t="str">
            <v>F-A</v>
          </cell>
          <cell r="K3526" t="str">
            <v>A</v>
          </cell>
          <cell r="L3526">
            <v>0</v>
          </cell>
          <cell r="M3526">
            <v>0</v>
          </cell>
          <cell r="N3526">
            <v>0</v>
          </cell>
          <cell r="O3526">
            <v>0</v>
          </cell>
          <cell r="P3526">
            <v>0</v>
          </cell>
          <cell r="Q3526">
            <v>0</v>
          </cell>
          <cell r="R3526">
            <v>0</v>
          </cell>
          <cell r="S3526" t="str">
            <v>C</v>
          </cell>
        </row>
        <row r="3527">
          <cell r="E3527">
            <v>3684</v>
          </cell>
          <cell r="F3527" t="str">
            <v>GLWS</v>
          </cell>
          <cell r="G3527">
            <v>-999</v>
          </cell>
          <cell r="H3527">
            <v>-42.5959</v>
          </cell>
          <cell r="I3527">
            <v>172.51089999999999</v>
          </cell>
          <cell r="J3527" t="str">
            <v>--C</v>
          </cell>
          <cell r="K3527" t="str">
            <v>C</v>
          </cell>
          <cell r="L3527">
            <v>0</v>
          </cell>
          <cell r="M3527">
            <v>0</v>
          </cell>
          <cell r="N3527">
            <v>0</v>
          </cell>
          <cell r="O3527">
            <v>0</v>
          </cell>
          <cell r="P3527">
            <v>0</v>
          </cell>
          <cell r="Q3527">
            <v>0</v>
          </cell>
          <cell r="R3527">
            <v>0</v>
          </cell>
          <cell r="S3527" t="str">
            <v>C</v>
          </cell>
        </row>
        <row r="3528">
          <cell r="E3528">
            <v>3685</v>
          </cell>
          <cell r="F3528" t="str">
            <v>GORS</v>
          </cell>
          <cell r="G3528">
            <v>-999</v>
          </cell>
          <cell r="H3528">
            <v>-46.104300000000002</v>
          </cell>
          <cell r="I3528">
            <v>168.94159999999999</v>
          </cell>
          <cell r="J3528" t="str">
            <v>--D</v>
          </cell>
          <cell r="K3528" t="str">
            <v>D</v>
          </cell>
          <cell r="L3528">
            <v>0</v>
          </cell>
          <cell r="M3528">
            <v>0</v>
          </cell>
          <cell r="N3528">
            <v>0</v>
          </cell>
          <cell r="O3528">
            <v>0</v>
          </cell>
          <cell r="P3528">
            <v>0</v>
          </cell>
          <cell r="Q3528">
            <v>0</v>
          </cell>
          <cell r="R3528">
            <v>0</v>
          </cell>
          <cell r="S3528" t="str">
            <v>D</v>
          </cell>
        </row>
        <row r="3529">
          <cell r="E3529">
            <v>3686</v>
          </cell>
          <cell r="F3529" t="str">
            <v>INGS</v>
          </cell>
          <cell r="G3529">
            <v>-999</v>
          </cell>
          <cell r="H3529">
            <v>-41.858800000000002</v>
          </cell>
          <cell r="I3529">
            <v>171.95240000000001</v>
          </cell>
          <cell r="J3529" t="str">
            <v>--B</v>
          </cell>
          <cell r="K3529" t="str">
            <v>B</v>
          </cell>
          <cell r="L3529">
            <v>0</v>
          </cell>
          <cell r="M3529">
            <v>0</v>
          </cell>
          <cell r="N3529">
            <v>0</v>
          </cell>
          <cell r="O3529">
            <v>0</v>
          </cell>
          <cell r="P3529">
            <v>0</v>
          </cell>
          <cell r="Q3529">
            <v>0</v>
          </cell>
          <cell r="R3529">
            <v>0</v>
          </cell>
          <cell r="S3529" t="str">
            <v>C</v>
          </cell>
        </row>
        <row r="3530">
          <cell r="E3530">
            <v>3687</v>
          </cell>
          <cell r="F3530" t="str">
            <v>KARS</v>
          </cell>
          <cell r="G3530">
            <v>-999</v>
          </cell>
          <cell r="H3530">
            <v>-41.251100000000001</v>
          </cell>
          <cell r="I3530">
            <v>172.1163</v>
          </cell>
          <cell r="J3530" t="str">
            <v>--C</v>
          </cell>
          <cell r="K3530" t="str">
            <v>C</v>
          </cell>
          <cell r="L3530">
            <v>0</v>
          </cell>
          <cell r="M3530">
            <v>0</v>
          </cell>
          <cell r="N3530">
            <v>0</v>
          </cell>
          <cell r="O3530">
            <v>0</v>
          </cell>
          <cell r="P3530">
            <v>0</v>
          </cell>
          <cell r="Q3530">
            <v>0</v>
          </cell>
          <cell r="R3530">
            <v>0</v>
          </cell>
          <cell r="S3530" t="str">
            <v>D</v>
          </cell>
        </row>
        <row r="3531">
          <cell r="E3531">
            <v>3688</v>
          </cell>
          <cell r="F3531" t="str">
            <v>KHZ</v>
          </cell>
          <cell r="G3531">
            <v>-999</v>
          </cell>
          <cell r="H3531">
            <v>-42.427500000000002</v>
          </cell>
          <cell r="I3531">
            <v>173.68190000000001</v>
          </cell>
          <cell r="J3531" t="str">
            <v>F-A</v>
          </cell>
          <cell r="K3531" t="str">
            <v>A</v>
          </cell>
          <cell r="L3531">
            <v>0</v>
          </cell>
          <cell r="M3531">
            <v>0</v>
          </cell>
          <cell r="N3531">
            <v>0</v>
          </cell>
          <cell r="O3531">
            <v>0</v>
          </cell>
          <cell r="P3531">
            <v>0</v>
          </cell>
          <cell r="Q3531">
            <v>0</v>
          </cell>
          <cell r="R3531">
            <v>0</v>
          </cell>
          <cell r="S3531" t="str">
            <v>C</v>
          </cell>
        </row>
        <row r="3532">
          <cell r="E3532">
            <v>3689</v>
          </cell>
          <cell r="F3532" t="str">
            <v>KOWC</v>
          </cell>
          <cell r="G3532">
            <v>-999</v>
          </cell>
          <cell r="H3532">
            <v>-43.3215</v>
          </cell>
          <cell r="I3532">
            <v>171.85489999999999</v>
          </cell>
          <cell r="J3532" t="str">
            <v>--D</v>
          </cell>
          <cell r="K3532" t="str">
            <v>D</v>
          </cell>
          <cell r="L3532">
            <v>0</v>
          </cell>
          <cell r="M3532">
            <v>0</v>
          </cell>
          <cell r="N3532">
            <v>0</v>
          </cell>
          <cell r="O3532">
            <v>0</v>
          </cell>
          <cell r="P3532">
            <v>0</v>
          </cell>
          <cell r="Q3532">
            <v>0</v>
          </cell>
          <cell r="R3532">
            <v>0</v>
          </cell>
          <cell r="S3532" t="str">
            <v>C</v>
          </cell>
        </row>
        <row r="3533">
          <cell r="E3533">
            <v>3690</v>
          </cell>
          <cell r="F3533" t="str">
            <v>LBZ</v>
          </cell>
          <cell r="G3533">
            <v>-999</v>
          </cell>
          <cell r="H3533">
            <v>-44.3872</v>
          </cell>
          <cell r="I3533">
            <v>170.18430000000001</v>
          </cell>
          <cell r="J3533" t="str">
            <v>F-A</v>
          </cell>
          <cell r="K3533" t="str">
            <v>A</v>
          </cell>
          <cell r="L3533">
            <v>0</v>
          </cell>
          <cell r="M3533">
            <v>0</v>
          </cell>
          <cell r="N3533">
            <v>0</v>
          </cell>
          <cell r="O3533">
            <v>0</v>
          </cell>
          <cell r="P3533">
            <v>0</v>
          </cell>
          <cell r="Q3533">
            <v>0</v>
          </cell>
          <cell r="R3533">
            <v>0</v>
          </cell>
          <cell r="S3533" t="str">
            <v>C</v>
          </cell>
        </row>
        <row r="3534">
          <cell r="E3534">
            <v>3691</v>
          </cell>
          <cell r="F3534" t="str">
            <v>LTZ</v>
          </cell>
          <cell r="G3534">
            <v>-999</v>
          </cell>
          <cell r="H3534">
            <v>-42.7834</v>
          </cell>
          <cell r="I3534">
            <v>172.27090000000001</v>
          </cell>
          <cell r="J3534" t="str">
            <v>F-A</v>
          </cell>
          <cell r="K3534" t="str">
            <v>A</v>
          </cell>
          <cell r="L3534">
            <v>0</v>
          </cell>
          <cell r="M3534">
            <v>0</v>
          </cell>
          <cell r="N3534">
            <v>0</v>
          </cell>
          <cell r="O3534">
            <v>0</v>
          </cell>
          <cell r="P3534">
            <v>0</v>
          </cell>
          <cell r="Q3534">
            <v>0</v>
          </cell>
          <cell r="R3534">
            <v>0</v>
          </cell>
          <cell r="S3534" t="str">
            <v>C</v>
          </cell>
        </row>
        <row r="3535">
          <cell r="E3535">
            <v>3692</v>
          </cell>
          <cell r="F3535" t="str">
            <v>MCAS</v>
          </cell>
          <cell r="G3535">
            <v>-999</v>
          </cell>
          <cell r="H3535">
            <v>-41.801600000000001</v>
          </cell>
          <cell r="I3535">
            <v>172.3279</v>
          </cell>
          <cell r="J3535" t="str">
            <v>--D</v>
          </cell>
          <cell r="K3535" t="str">
            <v>D</v>
          </cell>
          <cell r="L3535">
            <v>0</v>
          </cell>
          <cell r="M3535">
            <v>0</v>
          </cell>
          <cell r="N3535">
            <v>0</v>
          </cell>
          <cell r="O3535">
            <v>0</v>
          </cell>
          <cell r="P3535">
            <v>0</v>
          </cell>
          <cell r="Q3535">
            <v>0</v>
          </cell>
          <cell r="R3535">
            <v>0</v>
          </cell>
          <cell r="S3535" t="str">
            <v>D</v>
          </cell>
        </row>
        <row r="3536">
          <cell r="E3536">
            <v>3693</v>
          </cell>
          <cell r="F3536" t="str">
            <v>MQZ</v>
          </cell>
          <cell r="G3536">
            <v>-999</v>
          </cell>
          <cell r="H3536">
            <v>-43.707700000000003</v>
          </cell>
          <cell r="I3536">
            <v>172.65360000000001</v>
          </cell>
          <cell r="J3536" t="str">
            <v>--A</v>
          </cell>
          <cell r="K3536" t="str">
            <v>A</v>
          </cell>
          <cell r="L3536">
            <v>0</v>
          </cell>
          <cell r="M3536">
            <v>0</v>
          </cell>
          <cell r="N3536">
            <v>0</v>
          </cell>
          <cell r="O3536">
            <v>0</v>
          </cell>
          <cell r="P3536">
            <v>0</v>
          </cell>
          <cell r="Q3536">
            <v>0</v>
          </cell>
          <cell r="R3536">
            <v>0</v>
          </cell>
          <cell r="S3536" t="str">
            <v>C</v>
          </cell>
        </row>
        <row r="3537">
          <cell r="E3537">
            <v>3694</v>
          </cell>
          <cell r="F3537" t="str">
            <v>MSZ</v>
          </cell>
          <cell r="G3537">
            <v>-999</v>
          </cell>
          <cell r="H3537">
            <v>-44.674900000000001</v>
          </cell>
          <cell r="I3537">
            <v>167.9263</v>
          </cell>
          <cell r="J3537" t="str">
            <v>F-A</v>
          </cell>
          <cell r="K3537" t="str">
            <v>A</v>
          </cell>
          <cell r="L3537">
            <v>0</v>
          </cell>
          <cell r="M3537">
            <v>0</v>
          </cell>
          <cell r="N3537">
            <v>0</v>
          </cell>
          <cell r="O3537">
            <v>0</v>
          </cell>
          <cell r="P3537">
            <v>0</v>
          </cell>
          <cell r="Q3537">
            <v>0</v>
          </cell>
          <cell r="R3537">
            <v>0</v>
          </cell>
          <cell r="S3537" t="str">
            <v>C</v>
          </cell>
        </row>
        <row r="3538">
          <cell r="E3538">
            <v>3695</v>
          </cell>
          <cell r="F3538" t="str">
            <v>NNZ</v>
          </cell>
          <cell r="G3538">
            <v>-999</v>
          </cell>
          <cell r="H3538">
            <v>-41.218800000000002</v>
          </cell>
          <cell r="I3538">
            <v>173.3793</v>
          </cell>
          <cell r="J3538" t="str">
            <v>F-A</v>
          </cell>
          <cell r="K3538" t="str">
            <v>A</v>
          </cell>
          <cell r="L3538">
            <v>0</v>
          </cell>
          <cell r="M3538">
            <v>0</v>
          </cell>
          <cell r="N3538">
            <v>0</v>
          </cell>
          <cell r="O3538">
            <v>0</v>
          </cell>
          <cell r="P3538">
            <v>0</v>
          </cell>
          <cell r="Q3538">
            <v>0</v>
          </cell>
          <cell r="R3538">
            <v>0</v>
          </cell>
          <cell r="S3538" t="str">
            <v>C</v>
          </cell>
        </row>
        <row r="3539">
          <cell r="E3539">
            <v>3696</v>
          </cell>
          <cell r="F3539" t="str">
            <v>ODZ</v>
          </cell>
          <cell r="G3539">
            <v>-999</v>
          </cell>
          <cell r="H3539">
            <v>-45.0456</v>
          </cell>
          <cell r="I3539">
            <v>170.64449999999999</v>
          </cell>
          <cell r="J3539" t="str">
            <v>F-A</v>
          </cell>
          <cell r="K3539" t="str">
            <v>A</v>
          </cell>
          <cell r="L3539">
            <v>0</v>
          </cell>
          <cell r="M3539">
            <v>0</v>
          </cell>
          <cell r="N3539">
            <v>0</v>
          </cell>
          <cell r="O3539">
            <v>0</v>
          </cell>
          <cell r="P3539">
            <v>0</v>
          </cell>
          <cell r="Q3539">
            <v>0</v>
          </cell>
          <cell r="R3539">
            <v>0</v>
          </cell>
          <cell r="S3539" t="str">
            <v>C</v>
          </cell>
        </row>
        <row r="3540">
          <cell r="E3540">
            <v>3697</v>
          </cell>
          <cell r="F3540" t="str">
            <v>OXZ</v>
          </cell>
          <cell r="G3540">
            <v>-999</v>
          </cell>
          <cell r="H3540">
            <v>-43.325899999999997</v>
          </cell>
          <cell r="I3540">
            <v>172.03829999999999</v>
          </cell>
          <cell r="J3540" t="str">
            <v>---</v>
          </cell>
          <cell r="K3540" t="str">
            <v>-</v>
          </cell>
          <cell r="L3540">
            <v>0</v>
          </cell>
          <cell r="M3540">
            <v>0</v>
          </cell>
          <cell r="N3540">
            <v>0</v>
          </cell>
          <cell r="O3540">
            <v>0</v>
          </cell>
          <cell r="P3540">
            <v>0</v>
          </cell>
          <cell r="Q3540">
            <v>0</v>
          </cell>
          <cell r="R3540">
            <v>0</v>
          </cell>
          <cell r="S3540" t="str">
            <v>C</v>
          </cell>
        </row>
        <row r="3541">
          <cell r="E3541">
            <v>3698</v>
          </cell>
          <cell r="F3541" t="str">
            <v>QRZ</v>
          </cell>
          <cell r="G3541">
            <v>-999</v>
          </cell>
          <cell r="H3541">
            <v>-40.827300000000001</v>
          </cell>
          <cell r="I3541">
            <v>172.529</v>
          </cell>
          <cell r="J3541" t="str">
            <v>F-A</v>
          </cell>
          <cell r="K3541" t="str">
            <v>A</v>
          </cell>
          <cell r="L3541">
            <v>0</v>
          </cell>
          <cell r="M3541">
            <v>0</v>
          </cell>
          <cell r="N3541">
            <v>0</v>
          </cell>
          <cell r="O3541">
            <v>0</v>
          </cell>
          <cell r="P3541">
            <v>0</v>
          </cell>
          <cell r="Q3541">
            <v>0</v>
          </cell>
          <cell r="R3541">
            <v>0</v>
          </cell>
          <cell r="S3541" t="str">
            <v>C</v>
          </cell>
        </row>
        <row r="3542">
          <cell r="E3542">
            <v>3699</v>
          </cell>
          <cell r="F3542" t="str">
            <v>QTPS</v>
          </cell>
          <cell r="G3542">
            <v>-999</v>
          </cell>
          <cell r="H3542">
            <v>-45.033799999999999</v>
          </cell>
          <cell r="I3542">
            <v>168.6628</v>
          </cell>
          <cell r="J3542" t="str">
            <v>--C</v>
          </cell>
          <cell r="K3542" t="str">
            <v>C</v>
          </cell>
          <cell r="L3542">
            <v>0</v>
          </cell>
          <cell r="M3542">
            <v>0</v>
          </cell>
          <cell r="N3542">
            <v>0</v>
          </cell>
          <cell r="O3542">
            <v>0</v>
          </cell>
          <cell r="P3542">
            <v>0</v>
          </cell>
          <cell r="Q3542">
            <v>0</v>
          </cell>
          <cell r="R3542">
            <v>0</v>
          </cell>
          <cell r="S3542" t="str">
            <v>C</v>
          </cell>
        </row>
        <row r="3543">
          <cell r="E3543">
            <v>3700</v>
          </cell>
          <cell r="F3543" t="str">
            <v>SCAC</v>
          </cell>
          <cell r="G3543">
            <v>-999</v>
          </cell>
          <cell r="H3543">
            <v>-42.940300000000001</v>
          </cell>
          <cell r="I3543">
            <v>172.92150000000001</v>
          </cell>
          <cell r="J3543" t="str">
            <v>--A</v>
          </cell>
          <cell r="K3543" t="str">
            <v>A</v>
          </cell>
          <cell r="L3543">
            <v>0</v>
          </cell>
          <cell r="M3543">
            <v>0</v>
          </cell>
          <cell r="N3543">
            <v>0</v>
          </cell>
          <cell r="O3543">
            <v>0</v>
          </cell>
          <cell r="P3543">
            <v>0</v>
          </cell>
          <cell r="Q3543">
            <v>0</v>
          </cell>
          <cell r="R3543">
            <v>0</v>
          </cell>
          <cell r="S3543" t="str">
            <v>C</v>
          </cell>
        </row>
        <row r="3544">
          <cell r="E3544">
            <v>3701</v>
          </cell>
          <cell r="F3544" t="str">
            <v>SHFC</v>
          </cell>
          <cell r="G3544">
            <v>-999</v>
          </cell>
          <cell r="H3544">
            <v>-43.392800000000001</v>
          </cell>
          <cell r="I3544">
            <v>172.0256</v>
          </cell>
          <cell r="J3544" t="str">
            <v>--B</v>
          </cell>
          <cell r="K3544" t="str">
            <v>B</v>
          </cell>
          <cell r="L3544">
            <v>0</v>
          </cell>
          <cell r="M3544">
            <v>0</v>
          </cell>
          <cell r="N3544">
            <v>0</v>
          </cell>
          <cell r="O3544">
            <v>0</v>
          </cell>
          <cell r="P3544">
            <v>0</v>
          </cell>
          <cell r="Q3544">
            <v>0</v>
          </cell>
          <cell r="R3544">
            <v>0</v>
          </cell>
          <cell r="S3544" t="str">
            <v>C</v>
          </cell>
        </row>
        <row r="3545">
          <cell r="E3545">
            <v>3702</v>
          </cell>
          <cell r="F3545" t="str">
            <v>SLRC</v>
          </cell>
          <cell r="G3545">
            <v>-999</v>
          </cell>
          <cell r="H3545">
            <v>-43.6751</v>
          </cell>
          <cell r="I3545">
            <v>172.3175</v>
          </cell>
          <cell r="J3545" t="str">
            <v>--D</v>
          </cell>
          <cell r="K3545" t="str">
            <v>D</v>
          </cell>
          <cell r="L3545">
            <v>0</v>
          </cell>
          <cell r="M3545">
            <v>0</v>
          </cell>
          <cell r="N3545">
            <v>0</v>
          </cell>
          <cell r="O3545">
            <v>0</v>
          </cell>
          <cell r="P3545">
            <v>0</v>
          </cell>
          <cell r="Q3545">
            <v>0</v>
          </cell>
          <cell r="R3545">
            <v>0</v>
          </cell>
          <cell r="S3545" t="str">
            <v>D</v>
          </cell>
        </row>
        <row r="3546">
          <cell r="E3546">
            <v>3703</v>
          </cell>
          <cell r="F3546" t="str">
            <v>SWNC</v>
          </cell>
          <cell r="G3546">
            <v>-999</v>
          </cell>
          <cell r="H3546">
            <v>-43.371099999999998</v>
          </cell>
          <cell r="I3546">
            <v>172.49520000000001</v>
          </cell>
          <cell r="J3546" t="str">
            <v>--D</v>
          </cell>
          <cell r="K3546" t="str">
            <v>D</v>
          </cell>
          <cell r="L3546">
            <v>0</v>
          </cell>
          <cell r="M3546">
            <v>0</v>
          </cell>
          <cell r="N3546">
            <v>0</v>
          </cell>
          <cell r="O3546">
            <v>0</v>
          </cell>
          <cell r="P3546">
            <v>0</v>
          </cell>
          <cell r="Q3546">
            <v>0</v>
          </cell>
          <cell r="R3546">
            <v>0</v>
          </cell>
          <cell r="S3546" t="str">
            <v>D</v>
          </cell>
        </row>
        <row r="3547">
          <cell r="E3547">
            <v>3704</v>
          </cell>
          <cell r="F3547" t="str">
            <v>SYZ</v>
          </cell>
          <cell r="G3547">
            <v>-999</v>
          </cell>
          <cell r="H3547">
            <v>-46.538499999999999</v>
          </cell>
          <cell r="I3547">
            <v>169.1388</v>
          </cell>
          <cell r="J3547" t="str">
            <v>F-A</v>
          </cell>
          <cell r="K3547" t="str">
            <v>A</v>
          </cell>
          <cell r="L3547">
            <v>0</v>
          </cell>
          <cell r="M3547">
            <v>0</v>
          </cell>
          <cell r="N3547">
            <v>0</v>
          </cell>
          <cell r="O3547">
            <v>0</v>
          </cell>
          <cell r="P3547">
            <v>0</v>
          </cell>
          <cell r="Q3547">
            <v>0</v>
          </cell>
          <cell r="R3547">
            <v>0</v>
          </cell>
          <cell r="S3547" t="str">
            <v>C</v>
          </cell>
        </row>
        <row r="3548">
          <cell r="E3548">
            <v>3705</v>
          </cell>
          <cell r="F3548" t="str">
            <v>TAFS</v>
          </cell>
          <cell r="G3548">
            <v>-999</v>
          </cell>
          <cell r="H3548">
            <v>-45.418300000000002</v>
          </cell>
          <cell r="I3548">
            <v>167.7191</v>
          </cell>
          <cell r="J3548" t="str">
            <v>--D</v>
          </cell>
          <cell r="K3548" t="str">
            <v>D</v>
          </cell>
          <cell r="L3548">
            <v>0</v>
          </cell>
          <cell r="M3548">
            <v>0</v>
          </cell>
          <cell r="N3548">
            <v>0</v>
          </cell>
          <cell r="O3548">
            <v>0</v>
          </cell>
          <cell r="P3548">
            <v>0</v>
          </cell>
          <cell r="Q3548">
            <v>0</v>
          </cell>
          <cell r="R3548">
            <v>0</v>
          </cell>
          <cell r="S3548" t="str">
            <v>C</v>
          </cell>
        </row>
        <row r="3549">
          <cell r="E3549">
            <v>3706</v>
          </cell>
          <cell r="F3549" t="str">
            <v>TFSS</v>
          </cell>
          <cell r="G3549">
            <v>-999</v>
          </cell>
          <cell r="H3549">
            <v>-41.277099999999997</v>
          </cell>
          <cell r="I3549">
            <v>174.78290000000001</v>
          </cell>
          <cell r="J3549" t="str">
            <v>--D</v>
          </cell>
          <cell r="K3549" t="str">
            <v>D</v>
          </cell>
          <cell r="L3549">
            <v>0</v>
          </cell>
          <cell r="M3549">
            <v>0</v>
          </cell>
          <cell r="N3549">
            <v>0</v>
          </cell>
          <cell r="O3549">
            <v>0</v>
          </cell>
          <cell r="P3549">
            <v>0</v>
          </cell>
          <cell r="Q3549">
            <v>0</v>
          </cell>
          <cell r="R3549">
            <v>0</v>
          </cell>
          <cell r="S3549" t="str">
            <v>C</v>
          </cell>
        </row>
        <row r="3550">
          <cell r="E3550">
            <v>3707</v>
          </cell>
          <cell r="F3550" t="str">
            <v>TUZ</v>
          </cell>
          <cell r="G3550">
            <v>-999</v>
          </cell>
          <cell r="H3550">
            <v>-45.955599999999997</v>
          </cell>
          <cell r="I3550">
            <v>169.6311</v>
          </cell>
          <cell r="J3550" t="str">
            <v>F-A</v>
          </cell>
          <cell r="K3550" t="str">
            <v>A</v>
          </cell>
          <cell r="L3550">
            <v>0</v>
          </cell>
          <cell r="M3550">
            <v>0</v>
          </cell>
          <cell r="N3550">
            <v>0</v>
          </cell>
          <cell r="O3550">
            <v>0</v>
          </cell>
          <cell r="P3550">
            <v>0</v>
          </cell>
          <cell r="Q3550">
            <v>0</v>
          </cell>
          <cell r="R3550">
            <v>0</v>
          </cell>
          <cell r="S3550" t="str">
            <v>C</v>
          </cell>
        </row>
        <row r="3551">
          <cell r="E3551">
            <v>3708</v>
          </cell>
          <cell r="F3551" t="str">
            <v>WEL</v>
          </cell>
          <cell r="G3551">
            <v>-999</v>
          </cell>
          <cell r="H3551">
            <v>-41.285800000000002</v>
          </cell>
          <cell r="I3551">
            <v>174.768</v>
          </cell>
          <cell r="J3551" t="str">
            <v>F-A</v>
          </cell>
          <cell r="K3551" t="str">
            <v>A</v>
          </cell>
          <cell r="L3551">
            <v>0</v>
          </cell>
          <cell r="M3551">
            <v>0</v>
          </cell>
          <cell r="N3551">
            <v>0</v>
          </cell>
          <cell r="O3551">
            <v>0</v>
          </cell>
          <cell r="P3551">
            <v>0</v>
          </cell>
          <cell r="Q3551">
            <v>0</v>
          </cell>
          <cell r="R3551">
            <v>0</v>
          </cell>
          <cell r="S3551" t="str">
            <v>C</v>
          </cell>
        </row>
        <row r="3552">
          <cell r="E3552">
            <v>3709</v>
          </cell>
          <cell r="F3552" t="str">
            <v>WEMS</v>
          </cell>
          <cell r="G3552">
            <v>-999</v>
          </cell>
          <cell r="H3552">
            <v>-41.276000000000003</v>
          </cell>
          <cell r="I3552">
            <v>174.7791</v>
          </cell>
          <cell r="J3552" t="str">
            <v>--D</v>
          </cell>
          <cell r="K3552" t="str">
            <v>D</v>
          </cell>
          <cell r="L3552">
            <v>0</v>
          </cell>
          <cell r="M3552">
            <v>0</v>
          </cell>
          <cell r="N3552">
            <v>0</v>
          </cell>
          <cell r="O3552">
            <v>0</v>
          </cell>
          <cell r="P3552">
            <v>0</v>
          </cell>
          <cell r="Q3552">
            <v>0</v>
          </cell>
          <cell r="R3552">
            <v>0</v>
          </cell>
          <cell r="S3552" t="str">
            <v>D</v>
          </cell>
        </row>
        <row r="3553">
          <cell r="E3553">
            <v>3710</v>
          </cell>
          <cell r="F3553" t="str">
            <v>WIGC</v>
          </cell>
          <cell r="G3553">
            <v>-999</v>
          </cell>
          <cell r="H3553">
            <v>-42.7029</v>
          </cell>
          <cell r="I3553">
            <v>172.80019999999999</v>
          </cell>
          <cell r="J3553" t="str">
            <v>--B</v>
          </cell>
          <cell r="K3553" t="str">
            <v>B</v>
          </cell>
          <cell r="L3553">
            <v>0</v>
          </cell>
          <cell r="M3553">
            <v>0</v>
          </cell>
          <cell r="N3553">
            <v>0</v>
          </cell>
          <cell r="O3553">
            <v>0</v>
          </cell>
          <cell r="P3553">
            <v>0</v>
          </cell>
          <cell r="Q3553">
            <v>0</v>
          </cell>
          <cell r="R3553">
            <v>0</v>
          </cell>
          <cell r="S3553" t="str">
            <v>C</v>
          </cell>
        </row>
        <row r="3554">
          <cell r="E3554">
            <v>3711</v>
          </cell>
          <cell r="F3554" t="str">
            <v>WKZ</v>
          </cell>
          <cell r="G3554">
            <v>-999</v>
          </cell>
          <cell r="H3554">
            <v>-44.828699999999998</v>
          </cell>
          <cell r="I3554">
            <v>169.01750000000001</v>
          </cell>
          <cell r="J3554" t="str">
            <v>F-A</v>
          </cell>
          <cell r="K3554" t="str">
            <v>A</v>
          </cell>
          <cell r="L3554">
            <v>0</v>
          </cell>
          <cell r="M3554">
            <v>0</v>
          </cell>
          <cell r="N3554">
            <v>0</v>
          </cell>
          <cell r="O3554">
            <v>0</v>
          </cell>
          <cell r="P3554">
            <v>0</v>
          </cell>
          <cell r="Q3554">
            <v>0</v>
          </cell>
          <cell r="R3554">
            <v>0</v>
          </cell>
          <cell r="S3554" t="str">
            <v>C</v>
          </cell>
        </row>
        <row r="3555">
          <cell r="E3555">
            <v>3712</v>
          </cell>
          <cell r="F3555" t="str">
            <v>WTMC</v>
          </cell>
          <cell r="G3555">
            <v>-999</v>
          </cell>
          <cell r="H3555">
            <v>-43.838999999999999</v>
          </cell>
          <cell r="I3555">
            <v>171.61089999999999</v>
          </cell>
          <cell r="J3555" t="str">
            <v>--B</v>
          </cell>
          <cell r="K3555" t="str">
            <v>B</v>
          </cell>
          <cell r="L3555">
            <v>0</v>
          </cell>
          <cell r="M3555">
            <v>0</v>
          </cell>
          <cell r="N3555">
            <v>0</v>
          </cell>
          <cell r="O3555">
            <v>0</v>
          </cell>
          <cell r="P3555">
            <v>0</v>
          </cell>
          <cell r="Q3555">
            <v>0</v>
          </cell>
          <cell r="R3555">
            <v>0</v>
          </cell>
          <cell r="S3555" t="str">
            <v>C</v>
          </cell>
        </row>
        <row r="3556">
          <cell r="E3556">
            <v>3713</v>
          </cell>
          <cell r="F3556" t="str">
            <v>Xinxiang - B</v>
          </cell>
          <cell r="G3556" t="str">
            <v>091XXT</v>
          </cell>
          <cell r="H3556">
            <v>35.289000000000001</v>
          </cell>
          <cell r="I3556">
            <v>113.899</v>
          </cell>
          <cell r="J3556" t="str">
            <v>--D</v>
          </cell>
          <cell r="K3556" t="str">
            <v>D</v>
          </cell>
          <cell r="L3556">
            <v>0</v>
          </cell>
          <cell r="M3556">
            <v>0</v>
          </cell>
          <cell r="N3556">
            <v>0</v>
          </cell>
          <cell r="O3556">
            <v>0</v>
          </cell>
          <cell r="P3556">
            <v>0</v>
          </cell>
          <cell r="Q3556">
            <v>0</v>
          </cell>
          <cell r="R3556">
            <v>0</v>
          </cell>
          <cell r="S3556" t="str">
            <v>D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ope Data"/>
      <sheetName val="Notes"/>
      <sheetName val="No SlopeInfo"/>
    </sheetNames>
    <sheetDataSet>
      <sheetData sheetId="0">
        <row r="2">
          <cell r="A2">
            <v>1</v>
          </cell>
          <cell r="B2" t="str">
            <v>LA Dam</v>
          </cell>
          <cell r="C2">
            <v>34.293999999999997</v>
          </cell>
          <cell r="D2">
            <v>-118.483</v>
          </cell>
          <cell r="E2">
            <v>2.2565499999999999E-2</v>
          </cell>
          <cell r="F2" t="str">
            <v>active</v>
          </cell>
          <cell r="G2">
            <v>379</v>
          </cell>
        </row>
        <row r="3">
          <cell r="A3">
            <v>2</v>
          </cell>
          <cell r="B3" t="str">
            <v>Buena Vista - Taft</v>
          </cell>
          <cell r="C3">
            <v>35.159999999999997</v>
          </cell>
          <cell r="D3">
            <v>-119.35</v>
          </cell>
          <cell r="E3">
            <v>3.5060599999999997E-2</v>
          </cell>
          <cell r="F3" t="str">
            <v>active</v>
          </cell>
          <cell r="G3">
            <v>429</v>
          </cell>
        </row>
        <row r="4">
          <cell r="A4">
            <v>3</v>
          </cell>
          <cell r="B4" t="str">
            <v>2516 Via Tejon PV</v>
          </cell>
          <cell r="C4">
            <v>33.801000000000002</v>
          </cell>
          <cell r="D4">
            <v>-118.387</v>
          </cell>
          <cell r="E4">
            <v>9.5378699999999997E-2</v>
          </cell>
          <cell r="F4" t="str">
            <v>active</v>
          </cell>
          <cell r="G4">
            <v>608</v>
          </cell>
        </row>
        <row r="5">
          <cell r="A5">
            <v>4</v>
          </cell>
          <cell r="B5" t="str">
            <v>Green Church</v>
          </cell>
          <cell r="C5">
            <v>37.619999999999997</v>
          </cell>
          <cell r="D5">
            <v>-118.82</v>
          </cell>
          <cell r="E5">
            <v>2.0697900000000002E-2</v>
          </cell>
          <cell r="F5" t="str">
            <v>active</v>
          </cell>
          <cell r="G5">
            <v>371</v>
          </cell>
        </row>
        <row r="6">
          <cell r="A6">
            <v>5</v>
          </cell>
          <cell r="B6" t="str">
            <v>ALP (temp)</v>
          </cell>
          <cell r="C6">
            <v>36.010899999999999</v>
          </cell>
          <cell r="D6">
            <v>-120.253</v>
          </cell>
          <cell r="E6">
            <v>3.6228700000000003E-2</v>
          </cell>
          <cell r="F6" t="str">
            <v>active</v>
          </cell>
          <cell r="G6">
            <v>434</v>
          </cell>
        </row>
        <row r="7">
          <cell r="A7">
            <v>6</v>
          </cell>
          <cell r="B7" t="str">
            <v>LLN (temp)</v>
          </cell>
          <cell r="C7">
            <v>36.210799999999999</v>
          </cell>
          <cell r="D7">
            <v>-120.26300000000001</v>
          </cell>
          <cell r="E7">
            <v>3.1076599999999999E-2</v>
          </cell>
          <cell r="F7" t="str">
            <v>active</v>
          </cell>
          <cell r="G7">
            <v>413</v>
          </cell>
        </row>
        <row r="8">
          <cell r="A8">
            <v>7</v>
          </cell>
          <cell r="B8" t="str">
            <v>MIT (temp)</v>
          </cell>
          <cell r="C8">
            <v>36.246699999999997</v>
          </cell>
          <cell r="D8">
            <v>-120.26300000000001</v>
          </cell>
          <cell r="E8">
            <v>2.1629300000000001E-2</v>
          </cell>
          <cell r="F8" t="str">
            <v>active</v>
          </cell>
          <cell r="G8">
            <v>375</v>
          </cell>
        </row>
        <row r="9">
          <cell r="A9">
            <v>8</v>
          </cell>
          <cell r="B9" t="str">
            <v>SGT (temp)</v>
          </cell>
          <cell r="C9">
            <v>36.236699999999999</v>
          </cell>
          <cell r="D9">
            <v>-120.381</v>
          </cell>
          <cell r="E9">
            <v>3.7875399999999997E-2</v>
          </cell>
          <cell r="F9" t="str">
            <v>active</v>
          </cell>
          <cell r="G9">
            <v>441</v>
          </cell>
        </row>
        <row r="10">
          <cell r="A10">
            <v>9</v>
          </cell>
          <cell r="B10" t="str">
            <v>SUB (temp)</v>
          </cell>
          <cell r="C10">
            <v>36.307499999999997</v>
          </cell>
          <cell r="D10">
            <v>-120.251</v>
          </cell>
          <cell r="E10">
            <v>1.31471E-2</v>
          </cell>
          <cell r="F10" t="str">
            <v>active</v>
          </cell>
          <cell r="G10">
            <v>324</v>
          </cell>
        </row>
        <row r="11">
          <cell r="A11">
            <v>10</v>
          </cell>
          <cell r="B11" t="str">
            <v>TRA (temp)</v>
          </cell>
          <cell r="C11">
            <v>36.165700000000001</v>
          </cell>
          <cell r="D11">
            <v>-120.309</v>
          </cell>
          <cell r="E11">
            <v>7.1337299999999996E-3</v>
          </cell>
          <cell r="F11" t="str">
            <v>active</v>
          </cell>
          <cell r="G11">
            <v>274</v>
          </cell>
        </row>
        <row r="12">
          <cell r="A12">
            <v>11</v>
          </cell>
          <cell r="B12" t="str">
            <v>VEW (temp)</v>
          </cell>
          <cell r="C12">
            <v>36.210799999999999</v>
          </cell>
          <cell r="D12">
            <v>-120.313</v>
          </cell>
          <cell r="E12">
            <v>2.5560099999999999E-2</v>
          </cell>
          <cell r="F12" t="str">
            <v>active</v>
          </cell>
          <cell r="G12">
            <v>391</v>
          </cell>
        </row>
        <row r="13">
          <cell r="A13">
            <v>12</v>
          </cell>
          <cell r="B13" t="str">
            <v>YUB (temp)</v>
          </cell>
          <cell r="C13">
            <v>36.1447</v>
          </cell>
          <cell r="D13">
            <v>-120.17100000000001</v>
          </cell>
          <cell r="E13">
            <v>6.2426599999999997E-3</v>
          </cell>
          <cell r="F13" t="str">
            <v>active</v>
          </cell>
          <cell r="G13">
            <v>265</v>
          </cell>
        </row>
        <row r="14">
          <cell r="A14">
            <v>13</v>
          </cell>
          <cell r="B14" t="str">
            <v>Gukasian</v>
          </cell>
          <cell r="C14">
            <v>41.037999999999997</v>
          </cell>
          <cell r="D14">
            <v>43.853999999999999</v>
          </cell>
          <cell r="E14">
            <v>1.5647000000000001E-2</v>
          </cell>
          <cell r="F14" t="str">
            <v>active</v>
          </cell>
          <cell r="G14">
            <v>342</v>
          </cell>
        </row>
        <row r="15">
          <cell r="A15">
            <v>14</v>
          </cell>
          <cell r="B15" t="str">
            <v>BRAN</v>
          </cell>
          <cell r="C15">
            <v>37.046999999999997</v>
          </cell>
          <cell r="D15">
            <v>-121.98399999999999</v>
          </cell>
          <cell r="E15">
            <v>4.7168099999999998E-2</v>
          </cell>
          <cell r="F15" t="str">
            <v>active</v>
          </cell>
          <cell r="G15">
            <v>478</v>
          </cell>
        </row>
        <row r="16">
          <cell r="A16">
            <v>15</v>
          </cell>
          <cell r="B16" t="str">
            <v>WAHO</v>
          </cell>
          <cell r="C16">
            <v>36.972000000000001</v>
          </cell>
          <cell r="D16">
            <v>-121.995</v>
          </cell>
          <cell r="E16">
            <v>5.5509699999999997E-3</v>
          </cell>
          <cell r="F16" t="str">
            <v>active</v>
          </cell>
          <cell r="G16">
            <v>259</v>
          </cell>
        </row>
        <row r="17">
          <cell r="A17">
            <v>16</v>
          </cell>
          <cell r="B17" t="str">
            <v>UCSC</v>
          </cell>
          <cell r="C17">
            <v>37.000999999999998</v>
          </cell>
          <cell r="D17">
            <v>-122.062</v>
          </cell>
          <cell r="E17">
            <v>1.85465E-2</v>
          </cell>
          <cell r="F17" t="str">
            <v>active</v>
          </cell>
          <cell r="G17">
            <v>362</v>
          </cell>
        </row>
        <row r="18">
          <cell r="A18">
            <v>17</v>
          </cell>
          <cell r="B18" t="str">
            <v>LGPC</v>
          </cell>
          <cell r="C18">
            <v>37.171999999999997</v>
          </cell>
          <cell r="D18">
            <v>-122.01</v>
          </cell>
          <cell r="E18">
            <v>0.157272</v>
          </cell>
          <cell r="F18" t="str">
            <v>active</v>
          </cell>
          <cell r="G18">
            <v>760</v>
          </cell>
        </row>
        <row r="19">
          <cell r="A19">
            <v>18</v>
          </cell>
          <cell r="B19" t="str">
            <v>Stanford Park. Garage</v>
          </cell>
          <cell r="C19">
            <v>37.432000000000002</v>
          </cell>
          <cell r="D19">
            <v>-122.172</v>
          </cell>
          <cell r="E19">
            <v>1.39305E-2</v>
          </cell>
          <cell r="F19" t="str">
            <v>active</v>
          </cell>
          <cell r="G19">
            <v>329</v>
          </cell>
        </row>
        <row r="20">
          <cell r="A20">
            <v>19</v>
          </cell>
          <cell r="B20" t="str">
            <v>Ambralauri</v>
          </cell>
          <cell r="C20">
            <v>42.521500000000003</v>
          </cell>
          <cell r="D20">
            <v>43.154899999999998</v>
          </cell>
          <cell r="E20">
            <v>2.92965E-2</v>
          </cell>
          <cell r="F20" t="str">
            <v>active</v>
          </cell>
          <cell r="G20">
            <v>406</v>
          </cell>
        </row>
        <row r="21">
          <cell r="A21">
            <v>20</v>
          </cell>
          <cell r="B21" t="str">
            <v>Iri</v>
          </cell>
          <cell r="C21">
            <v>42.517000000000003</v>
          </cell>
          <cell r="D21">
            <v>43.551000000000002</v>
          </cell>
          <cell r="E21">
            <v>0.20002600000000001</v>
          </cell>
          <cell r="F21" t="str">
            <v>active</v>
          </cell>
          <cell r="G21">
            <v>760</v>
          </cell>
        </row>
        <row r="22">
          <cell r="A22">
            <v>21</v>
          </cell>
          <cell r="B22" t="str">
            <v>Oni</v>
          </cell>
          <cell r="C22">
            <v>42.582999999999998</v>
          </cell>
          <cell r="D22">
            <v>43.44</v>
          </cell>
          <cell r="E22">
            <v>4.2481400000000002E-2</v>
          </cell>
          <cell r="F22" t="str">
            <v>active</v>
          </cell>
          <cell r="G22">
            <v>459</v>
          </cell>
        </row>
        <row r="23">
          <cell r="A23">
            <v>22</v>
          </cell>
          <cell r="B23" t="str">
            <v>Baz</v>
          </cell>
          <cell r="C23">
            <v>42.572899999999997</v>
          </cell>
          <cell r="D23">
            <v>43.436300000000003</v>
          </cell>
          <cell r="E23">
            <v>0.18169099999999999</v>
          </cell>
          <cell r="F23" t="str">
            <v>active</v>
          </cell>
          <cell r="G23">
            <v>760</v>
          </cell>
        </row>
        <row r="24">
          <cell r="A24">
            <v>23</v>
          </cell>
          <cell r="B24" t="str">
            <v>Zem</v>
          </cell>
          <cell r="C24">
            <v>42.521999999999998</v>
          </cell>
          <cell r="D24">
            <v>43.305</v>
          </cell>
          <cell r="E24">
            <v>0.142929</v>
          </cell>
          <cell r="F24" t="str">
            <v>active</v>
          </cell>
          <cell r="G24">
            <v>760</v>
          </cell>
        </row>
        <row r="25">
          <cell r="A25">
            <v>24</v>
          </cell>
          <cell r="B25" t="str">
            <v>Coolwater</v>
          </cell>
          <cell r="C25">
            <v>34.850999999999999</v>
          </cell>
          <cell r="D25">
            <v>-116.858</v>
          </cell>
          <cell r="E25">
            <v>3.67047E-2</v>
          </cell>
          <cell r="F25" t="str">
            <v>active</v>
          </cell>
          <cell r="G25">
            <v>436</v>
          </cell>
        </row>
        <row r="26">
          <cell r="A26">
            <v>25</v>
          </cell>
          <cell r="B26" t="str">
            <v>Lucerne</v>
          </cell>
          <cell r="C26">
            <v>34.567999999999998</v>
          </cell>
          <cell r="D26">
            <v>-116.61199999999999</v>
          </cell>
          <cell r="E26">
            <v>3.1440000000000003E-2</v>
          </cell>
          <cell r="F26" t="str">
            <v>active</v>
          </cell>
          <cell r="G26">
            <v>415</v>
          </cell>
        </row>
        <row r="27">
          <cell r="A27">
            <v>27</v>
          </cell>
          <cell r="B27" t="str">
            <v>SMART1 C00</v>
          </cell>
          <cell r="C27">
            <v>24.6738</v>
          </cell>
          <cell r="D27">
            <v>121.7646</v>
          </cell>
          <cell r="E27">
            <v>4.2895700000000004E-3</v>
          </cell>
          <cell r="F27" t="str">
            <v>stable</v>
          </cell>
          <cell r="G27">
            <v>305</v>
          </cell>
        </row>
        <row r="28">
          <cell r="A28">
            <v>28</v>
          </cell>
          <cell r="B28" t="str">
            <v>SMART1 I06</v>
          </cell>
          <cell r="C28">
            <v>24.6721</v>
          </cell>
          <cell r="D28">
            <v>121.76519999999999</v>
          </cell>
          <cell r="E28">
            <v>4.2895700000000004E-3</v>
          </cell>
          <cell r="F28" t="str">
            <v>stable</v>
          </cell>
          <cell r="G28">
            <v>305</v>
          </cell>
        </row>
        <row r="29">
          <cell r="A29">
            <v>29</v>
          </cell>
          <cell r="B29" t="str">
            <v>SMART1 I12</v>
          </cell>
          <cell r="C29">
            <v>24.6755</v>
          </cell>
          <cell r="D29">
            <v>121.7641</v>
          </cell>
          <cell r="E29">
            <v>1.72233E-3</v>
          </cell>
          <cell r="F29" t="str">
            <v>stable</v>
          </cell>
          <cell r="G29">
            <v>232</v>
          </cell>
        </row>
        <row r="30">
          <cell r="A30">
            <v>30</v>
          </cell>
          <cell r="B30" t="str">
            <v>SMART1 M01</v>
          </cell>
          <cell r="C30">
            <v>24.682200000000002</v>
          </cell>
          <cell r="D30">
            <v>121.7666</v>
          </cell>
          <cell r="E30">
            <v>1.72233E-3</v>
          </cell>
          <cell r="F30" t="str">
            <v>stable</v>
          </cell>
          <cell r="G30">
            <v>232</v>
          </cell>
        </row>
        <row r="31">
          <cell r="A31">
            <v>31</v>
          </cell>
          <cell r="B31" t="str">
            <v>SMART1 M07</v>
          </cell>
          <cell r="C31">
            <v>24.664899999999999</v>
          </cell>
          <cell r="D31">
            <v>121.762</v>
          </cell>
          <cell r="E31">
            <v>7.7851600000000002E-3</v>
          </cell>
          <cell r="F31" t="str">
            <v>stable</v>
          </cell>
          <cell r="G31">
            <v>373</v>
          </cell>
        </row>
        <row r="32">
          <cell r="A32">
            <v>32</v>
          </cell>
          <cell r="B32" t="str">
            <v>SMART1 O01</v>
          </cell>
          <cell r="C32">
            <v>24.6922</v>
          </cell>
          <cell r="D32">
            <v>121.76860000000001</v>
          </cell>
          <cell r="E32">
            <v>1.1865000000000001E-3</v>
          </cell>
          <cell r="F32" t="str">
            <v>stable</v>
          </cell>
          <cell r="G32">
            <v>216</v>
          </cell>
        </row>
        <row r="33">
          <cell r="A33">
            <v>33</v>
          </cell>
          <cell r="B33" t="str">
            <v>SMART1 O07</v>
          </cell>
          <cell r="C33">
            <v>24.656099999999999</v>
          </cell>
          <cell r="D33">
            <v>121.7621</v>
          </cell>
          <cell r="E33">
            <v>6.0276799999999997E-3</v>
          </cell>
          <cell r="F33" t="str">
            <v>stable</v>
          </cell>
          <cell r="G33">
            <v>338</v>
          </cell>
        </row>
        <row r="34">
          <cell r="A34">
            <v>34</v>
          </cell>
          <cell r="B34" t="str">
            <v>SMART1 E01</v>
          </cell>
          <cell r="C34">
            <v>24.648700000000002</v>
          </cell>
          <cell r="D34">
            <v>121.76439999999999</v>
          </cell>
          <cell r="E34">
            <v>5.2110000000000004E-3</v>
          </cell>
          <cell r="F34" t="str">
            <v>stable</v>
          </cell>
          <cell r="G34">
            <v>323</v>
          </cell>
        </row>
        <row r="35">
          <cell r="A35">
            <v>35</v>
          </cell>
          <cell r="B35" t="str">
            <v>SMART1 E02</v>
          </cell>
          <cell r="C35">
            <v>24.6296</v>
          </cell>
          <cell r="D35">
            <v>121.761</v>
          </cell>
          <cell r="E35">
            <v>6.4357399999999995E-2</v>
          </cell>
          <cell r="F35" t="str">
            <v>stable</v>
          </cell>
          <cell r="G35">
            <v>760</v>
          </cell>
        </row>
        <row r="36">
          <cell r="A36">
            <v>36</v>
          </cell>
          <cell r="B36" t="str">
            <v>USC Cash Baugh Ranch</v>
          </cell>
          <cell r="C36">
            <v>37.679000000000002</v>
          </cell>
          <cell r="D36">
            <v>-118.813</v>
          </cell>
          <cell r="E36">
            <v>1.0779800000000001E-2</v>
          </cell>
          <cell r="F36" t="str">
            <v>active</v>
          </cell>
          <cell r="G36">
            <v>306</v>
          </cell>
        </row>
        <row r="37">
          <cell r="A37">
            <v>37</v>
          </cell>
          <cell r="B37" t="str">
            <v>Long Valley Fire Sta</v>
          </cell>
          <cell r="C37">
            <v>37.567999999999998</v>
          </cell>
          <cell r="D37">
            <v>-118.752</v>
          </cell>
          <cell r="E37">
            <v>7.24693E-2</v>
          </cell>
          <cell r="F37" t="str">
            <v>active</v>
          </cell>
          <cell r="G37">
            <v>548</v>
          </cell>
        </row>
        <row r="38">
          <cell r="A38">
            <v>38</v>
          </cell>
          <cell r="B38" t="str">
            <v>Mammoth Elem School</v>
          </cell>
          <cell r="C38">
            <v>37.639000000000003</v>
          </cell>
          <cell r="D38">
            <v>-118.863</v>
          </cell>
          <cell r="E38">
            <v>5.5599000000000004E-3</v>
          </cell>
          <cell r="F38" t="str">
            <v>active</v>
          </cell>
          <cell r="G38">
            <v>259</v>
          </cell>
        </row>
        <row r="39">
          <cell r="A39">
            <v>39</v>
          </cell>
          <cell r="B39" t="str">
            <v>USC McGee Creek Inn</v>
          </cell>
          <cell r="C39">
            <v>37.585999999999999</v>
          </cell>
          <cell r="D39">
            <v>-118.78100000000001</v>
          </cell>
          <cell r="E39">
            <v>3.99155E-2</v>
          </cell>
          <cell r="F39" t="str">
            <v>active</v>
          </cell>
          <cell r="G39">
            <v>449</v>
          </cell>
        </row>
        <row r="40">
          <cell r="A40">
            <v>40</v>
          </cell>
          <cell r="B40" t="str">
            <v>USC Convict Lakes</v>
          </cell>
          <cell r="C40">
            <v>37.594999999999999</v>
          </cell>
          <cell r="D40">
            <v>-118.85</v>
          </cell>
          <cell r="E40">
            <v>9.3968899999999994E-2</v>
          </cell>
          <cell r="F40" t="str">
            <v>active</v>
          </cell>
          <cell r="G40">
            <v>604</v>
          </cell>
        </row>
        <row r="41">
          <cell r="A41">
            <v>41</v>
          </cell>
          <cell r="B41" t="str">
            <v>Cashbaugh (CBR)</v>
          </cell>
          <cell r="C41">
            <v>37.679000000000002</v>
          </cell>
          <cell r="D41">
            <v>-118.825</v>
          </cell>
          <cell r="E41">
            <v>2.62037E-2</v>
          </cell>
          <cell r="F41" t="str">
            <v>active</v>
          </cell>
          <cell r="G41">
            <v>393</v>
          </cell>
        </row>
        <row r="42">
          <cell r="A42">
            <v>42</v>
          </cell>
          <cell r="B42" t="str">
            <v>Convict Lakes (CON)</v>
          </cell>
          <cell r="C42">
            <v>37.590000000000003</v>
          </cell>
          <cell r="D42">
            <v>-118.85299999999999</v>
          </cell>
          <cell r="E42">
            <v>0.28664499999999998</v>
          </cell>
          <cell r="F42" t="str">
            <v>active</v>
          </cell>
          <cell r="G42">
            <v>760</v>
          </cell>
        </row>
        <row r="43">
          <cell r="A43">
            <v>43</v>
          </cell>
          <cell r="B43" t="str">
            <v>Fish &amp; Game (FIS)</v>
          </cell>
          <cell r="C43">
            <v>37.613999999999997</v>
          </cell>
          <cell r="D43">
            <v>-118.83</v>
          </cell>
          <cell r="E43">
            <v>7.9278100000000004E-2</v>
          </cell>
          <cell r="F43" t="str">
            <v>active</v>
          </cell>
          <cell r="G43">
            <v>566</v>
          </cell>
        </row>
        <row r="44">
          <cell r="A44">
            <v>44</v>
          </cell>
          <cell r="B44" t="str">
            <v>Hot Creek (HCF)</v>
          </cell>
          <cell r="C44">
            <v>37.642000000000003</v>
          </cell>
          <cell r="D44">
            <v>-118.85</v>
          </cell>
          <cell r="E44">
            <v>8.6406199999999999E-3</v>
          </cell>
          <cell r="F44" t="str">
            <v>active</v>
          </cell>
          <cell r="G44">
            <v>287</v>
          </cell>
        </row>
        <row r="45">
          <cell r="A45">
            <v>45</v>
          </cell>
          <cell r="B45" t="str">
            <v>McGee Creek (MGE)</v>
          </cell>
          <cell r="C45">
            <v>37.561</v>
          </cell>
          <cell r="D45">
            <v>-118.78700000000001</v>
          </cell>
          <cell r="E45">
            <v>0.22447</v>
          </cell>
          <cell r="F45" t="str">
            <v>active</v>
          </cell>
          <cell r="G45">
            <v>760</v>
          </cell>
        </row>
        <row r="46">
          <cell r="A46">
            <v>46</v>
          </cell>
          <cell r="B46" t="str">
            <v>USC McGee Creek</v>
          </cell>
          <cell r="C46">
            <v>37.554000000000002</v>
          </cell>
          <cell r="D46">
            <v>-118.798</v>
          </cell>
          <cell r="E46">
            <v>8.1093899999999997E-2</v>
          </cell>
          <cell r="F46" t="str">
            <v>active</v>
          </cell>
          <cell r="G46">
            <v>571</v>
          </cell>
        </row>
        <row r="47">
          <cell r="A47">
            <v>47</v>
          </cell>
          <cell r="B47" t="str">
            <v>SMART1 M06</v>
          </cell>
          <cell r="C47">
            <v>24.665099999999999</v>
          </cell>
          <cell r="D47">
            <v>121.7677</v>
          </cell>
          <cell r="E47">
            <v>5.2115699999999996E-3</v>
          </cell>
          <cell r="F47" t="str">
            <v>stable</v>
          </cell>
          <cell r="G47">
            <v>323</v>
          </cell>
        </row>
        <row r="48">
          <cell r="A48">
            <v>48</v>
          </cell>
          <cell r="B48" t="str">
            <v>SMART1 I07</v>
          </cell>
          <cell r="C48">
            <v>24.672000000000001</v>
          </cell>
          <cell r="D48">
            <v>121.7642</v>
          </cell>
          <cell r="E48">
            <v>4.2895700000000004E-3</v>
          </cell>
          <cell r="F48" t="str">
            <v>stable</v>
          </cell>
          <cell r="G48">
            <v>305</v>
          </cell>
        </row>
        <row r="49">
          <cell r="A49">
            <v>49</v>
          </cell>
          <cell r="B49" t="str">
            <v>SMART1 I01</v>
          </cell>
          <cell r="C49">
            <v>24.6755</v>
          </cell>
          <cell r="D49">
            <v>121.765</v>
          </cell>
          <cell r="E49">
            <v>1.72233E-3</v>
          </cell>
          <cell r="F49" t="str">
            <v>stable</v>
          </cell>
          <cell r="G49">
            <v>232</v>
          </cell>
        </row>
        <row r="50">
          <cell r="A50">
            <v>50</v>
          </cell>
          <cell r="B50" t="str">
            <v>SMART1 O02</v>
          </cell>
          <cell r="C50">
            <v>24.687100000000001</v>
          </cell>
          <cell r="D50">
            <v>121.77809999999999</v>
          </cell>
          <cell r="E50">
            <v>2.3728400000000002E-3</v>
          </cell>
          <cell r="F50" t="str">
            <v>stable</v>
          </cell>
          <cell r="G50">
            <v>251</v>
          </cell>
        </row>
        <row r="51">
          <cell r="A51">
            <v>51</v>
          </cell>
          <cell r="B51" t="str">
            <v>SMART1 O04</v>
          </cell>
          <cell r="C51">
            <v>24.670300000000001</v>
          </cell>
          <cell r="D51">
            <v>121.78400000000001</v>
          </cell>
          <cell r="E51">
            <v>3.1554899999999999E-3</v>
          </cell>
          <cell r="F51" t="str">
            <v>stable</v>
          </cell>
          <cell r="G51">
            <v>275</v>
          </cell>
        </row>
        <row r="52">
          <cell r="A52">
            <v>52</v>
          </cell>
          <cell r="B52" t="str">
            <v>SMART1 O06</v>
          </cell>
          <cell r="C52">
            <v>24.656500000000001</v>
          </cell>
          <cell r="D52">
            <v>121.77079999999999</v>
          </cell>
          <cell r="E52">
            <v>3.5582999999999999E-3</v>
          </cell>
          <cell r="F52" t="str">
            <v>stable</v>
          </cell>
          <cell r="G52">
            <v>287</v>
          </cell>
        </row>
        <row r="53">
          <cell r="A53">
            <v>53</v>
          </cell>
          <cell r="B53" t="str">
            <v>SMART1 O08</v>
          </cell>
          <cell r="C53">
            <v>24.659400000000002</v>
          </cell>
          <cell r="D53">
            <v>121.7518</v>
          </cell>
          <cell r="E53">
            <v>9.5047299999999994E-3</v>
          </cell>
          <cell r="F53" t="str">
            <v>stable</v>
          </cell>
          <cell r="G53">
            <v>412</v>
          </cell>
        </row>
        <row r="54">
          <cell r="A54">
            <v>54</v>
          </cell>
          <cell r="B54" t="str">
            <v>SMART1 O10</v>
          </cell>
          <cell r="C54">
            <v>24.677800000000001</v>
          </cell>
          <cell r="D54">
            <v>121.7454</v>
          </cell>
          <cell r="E54">
            <v>6.8037899999999997E-3</v>
          </cell>
          <cell r="F54" t="str">
            <v>stable</v>
          </cell>
          <cell r="G54">
            <v>353</v>
          </cell>
        </row>
        <row r="55">
          <cell r="A55">
            <v>55</v>
          </cell>
          <cell r="B55" t="str">
            <v>SMART1 O12</v>
          </cell>
          <cell r="C55">
            <v>24.690999999999999</v>
          </cell>
          <cell r="D55">
            <v>121.7589</v>
          </cell>
          <cell r="E55">
            <v>3.69126E-3</v>
          </cell>
          <cell r="F55" t="str">
            <v>stable</v>
          </cell>
          <cell r="G55">
            <v>291</v>
          </cell>
        </row>
        <row r="56">
          <cell r="A56">
            <v>56</v>
          </cell>
          <cell r="B56" t="str">
            <v>Bajestan</v>
          </cell>
          <cell r="C56">
            <v>34.51</v>
          </cell>
          <cell r="D56">
            <v>58.18</v>
          </cell>
          <cell r="E56">
            <v>2.4738599999999999E-2</v>
          </cell>
          <cell r="F56" t="str">
            <v>active</v>
          </cell>
          <cell r="G56">
            <v>387</v>
          </cell>
        </row>
        <row r="57">
          <cell r="A57">
            <v>57</v>
          </cell>
          <cell r="B57" t="str">
            <v>Boshrooyeh</v>
          </cell>
          <cell r="C57">
            <v>33.880000000000003</v>
          </cell>
          <cell r="D57">
            <v>57.43</v>
          </cell>
          <cell r="E57">
            <v>5.0627700000000003E-3</v>
          </cell>
          <cell r="F57" t="str">
            <v>active</v>
          </cell>
          <cell r="G57">
            <v>254</v>
          </cell>
        </row>
        <row r="58">
          <cell r="A58">
            <v>58</v>
          </cell>
          <cell r="B58" t="str">
            <v>Ferdows</v>
          </cell>
          <cell r="C58">
            <v>34.01</v>
          </cell>
          <cell r="D58">
            <v>58.16</v>
          </cell>
          <cell r="E58">
            <v>8.4464299999999996E-3</v>
          </cell>
          <cell r="F58" t="str">
            <v>active</v>
          </cell>
          <cell r="G58">
            <v>286</v>
          </cell>
        </row>
        <row r="59">
          <cell r="A59">
            <v>59</v>
          </cell>
          <cell r="B59" t="str">
            <v>Kashmar</v>
          </cell>
          <cell r="C59">
            <v>35.229999999999997</v>
          </cell>
          <cell r="D59">
            <v>58.45</v>
          </cell>
          <cell r="E59">
            <v>6.48842E-3</v>
          </cell>
          <cell r="F59" t="str">
            <v>active</v>
          </cell>
          <cell r="G59">
            <v>268</v>
          </cell>
        </row>
        <row r="60">
          <cell r="A60">
            <v>60</v>
          </cell>
          <cell r="B60" t="str">
            <v>Sedeh</v>
          </cell>
          <cell r="C60">
            <v>33.33</v>
          </cell>
          <cell r="D60">
            <v>59.23</v>
          </cell>
          <cell r="E60">
            <v>1.50917E-2</v>
          </cell>
          <cell r="F60" t="str">
            <v>active</v>
          </cell>
          <cell r="G60">
            <v>338</v>
          </cell>
        </row>
        <row r="61">
          <cell r="A61">
            <v>61</v>
          </cell>
          <cell r="B61" t="str">
            <v>Sylmar - Converter Sta</v>
          </cell>
          <cell r="C61">
            <v>34.311</v>
          </cell>
          <cell r="D61">
            <v>-118.49</v>
          </cell>
          <cell r="E61">
            <v>2.96516E-2</v>
          </cell>
          <cell r="F61" t="str">
            <v>active</v>
          </cell>
          <cell r="G61">
            <v>407</v>
          </cell>
        </row>
        <row r="62">
          <cell r="A62">
            <v>62</v>
          </cell>
          <cell r="B62" t="str">
            <v>Sylmar - Converter Sta East</v>
          </cell>
          <cell r="C62">
            <v>34.311999999999998</v>
          </cell>
          <cell r="D62">
            <v>-118.48099999999999</v>
          </cell>
          <cell r="E62">
            <v>2.6166100000000001E-2</v>
          </cell>
          <cell r="F62" t="str">
            <v>active</v>
          </cell>
          <cell r="G62">
            <v>393</v>
          </cell>
        </row>
        <row r="63">
          <cell r="A63">
            <v>63</v>
          </cell>
          <cell r="B63" t="str">
            <v>Rinaldi Receiving Sta</v>
          </cell>
          <cell r="C63">
            <v>34.280999999999999</v>
          </cell>
          <cell r="D63">
            <v>-118.47799999999999</v>
          </cell>
          <cell r="E63">
            <v>2.0424100000000001E-2</v>
          </cell>
          <cell r="F63" t="str">
            <v>active</v>
          </cell>
          <cell r="G63">
            <v>370</v>
          </cell>
        </row>
        <row r="64">
          <cell r="A64">
            <v>64</v>
          </cell>
          <cell r="B64" t="str">
            <v>Stone Canyon</v>
          </cell>
          <cell r="C64">
            <v>34.106200000000001</v>
          </cell>
          <cell r="D64">
            <v>-118.4542</v>
          </cell>
          <cell r="E64">
            <v>5.4893499999999998E-2</v>
          </cell>
          <cell r="F64" t="str">
            <v>active</v>
          </cell>
          <cell r="G64">
            <v>503</v>
          </cell>
        </row>
        <row r="65">
          <cell r="A65">
            <v>65</v>
          </cell>
          <cell r="B65" t="str">
            <v>Erzincan</v>
          </cell>
          <cell r="C65">
            <v>39.75</v>
          </cell>
          <cell r="D65">
            <v>39.5</v>
          </cell>
          <cell r="E65">
            <v>3.0183399999999999E-2</v>
          </cell>
          <cell r="F65" t="str">
            <v>active</v>
          </cell>
          <cell r="G65">
            <v>409</v>
          </cell>
        </row>
        <row r="66">
          <cell r="A66">
            <v>66</v>
          </cell>
          <cell r="B66" t="str">
            <v>Mission Creek Fault</v>
          </cell>
          <cell r="C66">
            <v>33.905000000000001</v>
          </cell>
          <cell r="D66">
            <v>-116.419</v>
          </cell>
          <cell r="E66">
            <v>4.1061300000000002E-2</v>
          </cell>
          <cell r="F66" t="str">
            <v>active</v>
          </cell>
          <cell r="G66">
            <v>454</v>
          </cell>
        </row>
        <row r="67">
          <cell r="A67">
            <v>67</v>
          </cell>
          <cell r="B67" t="str">
            <v>Anza Post Office</v>
          </cell>
          <cell r="C67">
            <v>33.555599999999998</v>
          </cell>
          <cell r="D67">
            <v>-116.67400000000001</v>
          </cell>
          <cell r="E67">
            <v>2.6418400000000002E-2</v>
          </cell>
          <cell r="F67" t="str">
            <v>active</v>
          </cell>
          <cell r="G67">
            <v>394</v>
          </cell>
        </row>
        <row r="68">
          <cell r="A68">
            <v>68</v>
          </cell>
          <cell r="B68" t="str">
            <v>Santa Anita Dam</v>
          </cell>
          <cell r="C68">
            <v>34.185000000000002</v>
          </cell>
          <cell r="D68">
            <v>-118.018</v>
          </cell>
          <cell r="E68">
            <v>0.164268</v>
          </cell>
          <cell r="F68" t="str">
            <v>active</v>
          </cell>
          <cell r="G68">
            <v>760</v>
          </cell>
        </row>
        <row r="69">
          <cell r="A69">
            <v>69</v>
          </cell>
          <cell r="B69" t="str">
            <v>Borrego Springs Fire Sta</v>
          </cell>
          <cell r="C69">
            <v>33.26</v>
          </cell>
          <cell r="D69">
            <v>-116.37</v>
          </cell>
          <cell r="E69">
            <v>8.0299800000000008E-3</v>
          </cell>
          <cell r="F69" t="str">
            <v>active</v>
          </cell>
          <cell r="G69">
            <v>282</v>
          </cell>
        </row>
        <row r="70">
          <cell r="A70">
            <v>70</v>
          </cell>
          <cell r="B70" t="str">
            <v>Cachuma Dam Toe</v>
          </cell>
          <cell r="C70">
            <v>34.58</v>
          </cell>
          <cell r="D70">
            <v>-119.98</v>
          </cell>
          <cell r="E70">
            <v>5.2155399999999998E-2</v>
          </cell>
          <cell r="F70" t="str">
            <v>active</v>
          </cell>
          <cell r="G70">
            <v>496</v>
          </cell>
        </row>
        <row r="71">
          <cell r="A71">
            <v>71</v>
          </cell>
          <cell r="B71" t="str">
            <v>Carbon Canyon Dam</v>
          </cell>
          <cell r="C71">
            <v>33.912100000000002</v>
          </cell>
          <cell r="D71">
            <v>-117.83799999999999</v>
          </cell>
          <cell r="E71">
            <v>4.1976800000000002E-2</v>
          </cell>
          <cell r="F71" t="str">
            <v>active</v>
          </cell>
          <cell r="G71">
            <v>457</v>
          </cell>
        </row>
        <row r="72">
          <cell r="A72">
            <v>72</v>
          </cell>
          <cell r="B72" t="str">
            <v>Cedar Springs, Allen Ranch</v>
          </cell>
          <cell r="C72">
            <v>34.277799999999999</v>
          </cell>
          <cell r="D72">
            <v>-117.33499999999999</v>
          </cell>
          <cell r="E72">
            <v>0.106045</v>
          </cell>
          <cell r="F72" t="str">
            <v>active</v>
          </cell>
          <cell r="G72">
            <v>641</v>
          </cell>
        </row>
        <row r="73">
          <cell r="A73">
            <v>73</v>
          </cell>
          <cell r="B73" t="str">
            <v>Cedar Springs Pumphouse</v>
          </cell>
          <cell r="C73">
            <v>34.31</v>
          </cell>
          <cell r="D73">
            <v>-117.3</v>
          </cell>
          <cell r="E73">
            <v>4.6422400000000003E-2</v>
          </cell>
          <cell r="F73" t="str">
            <v>active</v>
          </cell>
          <cell r="G73">
            <v>475</v>
          </cell>
        </row>
        <row r="74">
          <cell r="A74">
            <v>74</v>
          </cell>
          <cell r="B74" t="str">
            <v>Colton - So Cal Edison</v>
          </cell>
          <cell r="C74">
            <v>34.058999999999997</v>
          </cell>
          <cell r="D74">
            <v>-117.312</v>
          </cell>
          <cell r="E74">
            <v>1.0232700000000001E-2</v>
          </cell>
          <cell r="F74" t="str">
            <v>active</v>
          </cell>
          <cell r="G74">
            <v>302</v>
          </cell>
        </row>
        <row r="75">
          <cell r="A75">
            <v>75</v>
          </cell>
          <cell r="B75" t="str">
            <v>El Centro Array #9</v>
          </cell>
          <cell r="C75">
            <v>32.793999999999997</v>
          </cell>
          <cell r="D75">
            <v>-115.54900000000001</v>
          </cell>
          <cell r="E75">
            <v>1.67527E-3</v>
          </cell>
          <cell r="F75" t="str">
            <v>active</v>
          </cell>
          <cell r="G75">
            <v>206</v>
          </cell>
        </row>
        <row r="76">
          <cell r="A76">
            <v>76</v>
          </cell>
          <cell r="B76" t="str">
            <v>Fairmont Dam</v>
          </cell>
          <cell r="C76">
            <v>34.704000000000001</v>
          </cell>
          <cell r="D76">
            <v>-118.426</v>
          </cell>
          <cell r="E76">
            <v>4.7281700000000003E-2</v>
          </cell>
          <cell r="F76" t="str">
            <v>active</v>
          </cell>
          <cell r="G76">
            <v>479</v>
          </cell>
        </row>
        <row r="77">
          <cell r="A77">
            <v>77</v>
          </cell>
          <cell r="B77" t="str">
            <v>Lake Hughes #4</v>
          </cell>
          <cell r="C77">
            <v>34.65</v>
          </cell>
          <cell r="D77">
            <v>-118.47799999999999</v>
          </cell>
          <cell r="E77">
            <v>1.87387E-2</v>
          </cell>
          <cell r="F77" t="str">
            <v>active</v>
          </cell>
          <cell r="G77">
            <v>363</v>
          </cell>
        </row>
        <row r="78">
          <cell r="A78">
            <v>78</v>
          </cell>
          <cell r="B78" t="str">
            <v>Lake Hughes #4 - Camp Mend</v>
          </cell>
          <cell r="C78">
            <v>34.65</v>
          </cell>
          <cell r="D78">
            <v>-118.47799999999999</v>
          </cell>
          <cell r="E78">
            <v>1.87387E-2</v>
          </cell>
          <cell r="F78" t="str">
            <v>active</v>
          </cell>
          <cell r="G78">
            <v>363</v>
          </cell>
        </row>
        <row r="79">
          <cell r="A79">
            <v>79</v>
          </cell>
          <cell r="B79" t="str">
            <v>Lake Hughes #9</v>
          </cell>
          <cell r="C79">
            <v>34.607999999999997</v>
          </cell>
          <cell r="D79">
            <v>-118.55800000000001</v>
          </cell>
          <cell r="E79">
            <v>4.53123E-2</v>
          </cell>
          <cell r="F79" t="str">
            <v>active</v>
          </cell>
          <cell r="G79">
            <v>471</v>
          </cell>
        </row>
        <row r="80">
          <cell r="A80">
            <v>80</v>
          </cell>
          <cell r="B80" t="str">
            <v>Lake Hughes #12</v>
          </cell>
          <cell r="C80">
            <v>34.570999999999998</v>
          </cell>
          <cell r="D80">
            <v>-118.56</v>
          </cell>
          <cell r="E80">
            <v>5.8937000000000003E-2</v>
          </cell>
          <cell r="F80" t="str">
            <v>active</v>
          </cell>
          <cell r="G80">
            <v>513</v>
          </cell>
        </row>
        <row r="81">
          <cell r="A81">
            <v>81</v>
          </cell>
          <cell r="B81" t="str">
            <v>LB - Terminal Island</v>
          </cell>
          <cell r="C81">
            <v>33.770000000000003</v>
          </cell>
          <cell r="D81">
            <v>-118.23</v>
          </cell>
          <cell r="E81">
            <v>2.1559600000000002E-3</v>
          </cell>
          <cell r="F81" t="str">
            <v>active</v>
          </cell>
          <cell r="G81">
            <v>215</v>
          </cell>
        </row>
        <row r="82">
          <cell r="A82">
            <v>82</v>
          </cell>
          <cell r="B82" t="str">
            <v>Palmdale Fire Station</v>
          </cell>
          <cell r="C82">
            <v>34.58</v>
          </cell>
          <cell r="D82">
            <v>-118.11</v>
          </cell>
          <cell r="E82">
            <v>9.6792300000000005E-3</v>
          </cell>
          <cell r="F82" t="str">
            <v>active</v>
          </cell>
          <cell r="G82">
            <v>297</v>
          </cell>
        </row>
        <row r="83">
          <cell r="A83">
            <v>83</v>
          </cell>
          <cell r="B83" t="str">
            <v>Pasadena - Old Seismo Lab</v>
          </cell>
          <cell r="C83">
            <v>34.148600000000002</v>
          </cell>
          <cell r="D83">
            <v>-118.17100000000001</v>
          </cell>
          <cell r="E83">
            <v>3.6696800000000002E-2</v>
          </cell>
          <cell r="F83" t="str">
            <v>active</v>
          </cell>
          <cell r="G83">
            <v>436</v>
          </cell>
        </row>
        <row r="84">
          <cell r="A84">
            <v>84</v>
          </cell>
          <cell r="B84" t="str">
            <v>Pearblossom Pump</v>
          </cell>
          <cell r="C84">
            <v>34.508299999999998</v>
          </cell>
          <cell r="D84">
            <v>-117.922</v>
          </cell>
          <cell r="E84">
            <v>5.7762099999999997E-2</v>
          </cell>
          <cell r="F84" t="str">
            <v>active</v>
          </cell>
          <cell r="G84">
            <v>510</v>
          </cell>
        </row>
        <row r="85">
          <cell r="A85">
            <v>85</v>
          </cell>
          <cell r="B85" t="str">
            <v>Port Hueneme</v>
          </cell>
          <cell r="C85">
            <v>34.145000000000003</v>
          </cell>
          <cell r="D85">
            <v>-119.206</v>
          </cell>
          <cell r="E85">
            <v>4.2268399999999999E-3</v>
          </cell>
          <cell r="F85" t="str">
            <v>active</v>
          </cell>
          <cell r="G85">
            <v>247</v>
          </cell>
        </row>
        <row r="86">
          <cell r="A86">
            <v>86</v>
          </cell>
          <cell r="B86" t="str">
            <v>Port Hueneme - Naval Lab.</v>
          </cell>
          <cell r="C86">
            <v>34.145000000000003</v>
          </cell>
          <cell r="D86">
            <v>-119.206</v>
          </cell>
          <cell r="E86">
            <v>4.2268399999999999E-3</v>
          </cell>
          <cell r="F86" t="str">
            <v>active</v>
          </cell>
          <cell r="G86">
            <v>247</v>
          </cell>
        </row>
        <row r="87">
          <cell r="A87">
            <v>87</v>
          </cell>
          <cell r="B87" t="str">
            <v>Puddingstone Dam (Abutment)</v>
          </cell>
          <cell r="C87">
            <v>34.091000000000001</v>
          </cell>
          <cell r="D87">
            <v>-117.80800000000001</v>
          </cell>
          <cell r="E87">
            <v>1.05378E-2</v>
          </cell>
          <cell r="F87" t="str">
            <v>active</v>
          </cell>
          <cell r="G87">
            <v>304</v>
          </cell>
        </row>
        <row r="88">
          <cell r="A88">
            <v>88</v>
          </cell>
          <cell r="B88" t="str">
            <v>Pacoima Dam (upper left abut)</v>
          </cell>
          <cell r="C88">
            <v>34.334000000000003</v>
          </cell>
          <cell r="D88">
            <v>-118.396</v>
          </cell>
          <cell r="E88">
            <v>6.9830699999999996E-2</v>
          </cell>
          <cell r="F88" t="str">
            <v>active</v>
          </cell>
          <cell r="G88">
            <v>542</v>
          </cell>
        </row>
        <row r="89">
          <cell r="A89">
            <v>89</v>
          </cell>
          <cell r="B89" t="str">
            <v>Pacoima Dam (upper left)</v>
          </cell>
          <cell r="C89">
            <v>34.334000000000003</v>
          </cell>
          <cell r="D89">
            <v>-118.396</v>
          </cell>
          <cell r="E89">
            <v>6.9830699999999996E-2</v>
          </cell>
          <cell r="F89" t="str">
            <v>active</v>
          </cell>
          <cell r="G89">
            <v>542</v>
          </cell>
        </row>
        <row r="90">
          <cell r="A90">
            <v>90</v>
          </cell>
          <cell r="B90" t="str">
            <v>San Onofre - So Cal Edison</v>
          </cell>
          <cell r="C90">
            <v>33.369999999999997</v>
          </cell>
          <cell r="D90">
            <v>-117.56</v>
          </cell>
          <cell r="E90">
            <v>2.4918699999999998E-2</v>
          </cell>
          <cell r="F90" t="str">
            <v>active</v>
          </cell>
          <cell r="G90">
            <v>388</v>
          </cell>
        </row>
        <row r="91">
          <cell r="A91">
            <v>91</v>
          </cell>
          <cell r="B91" t="str">
            <v>UCSB - Fluid Mech Lab</v>
          </cell>
          <cell r="C91">
            <v>34.409999999999997</v>
          </cell>
          <cell r="D91">
            <v>-119.85</v>
          </cell>
          <cell r="E91">
            <v>8.7626300000000004E-3</v>
          </cell>
          <cell r="F91" t="str">
            <v>active</v>
          </cell>
          <cell r="G91">
            <v>289</v>
          </cell>
        </row>
        <row r="92">
          <cell r="A92">
            <v>92</v>
          </cell>
          <cell r="B92" t="str">
            <v>Santa Barbara Courthouse</v>
          </cell>
          <cell r="C92">
            <v>34.423000000000002</v>
          </cell>
          <cell r="D92">
            <v>-119.7</v>
          </cell>
          <cell r="E92">
            <v>1.4062399999999999E-2</v>
          </cell>
          <cell r="F92" t="str">
            <v>active</v>
          </cell>
          <cell r="G92">
            <v>330</v>
          </cell>
        </row>
        <row r="93">
          <cell r="A93">
            <v>93</v>
          </cell>
          <cell r="B93" t="str">
            <v>Santa Felita Dam (Outlet)</v>
          </cell>
          <cell r="C93">
            <v>34.46</v>
          </cell>
          <cell r="D93">
            <v>-118.753</v>
          </cell>
          <cell r="E93">
            <v>3.5940699999999999E-2</v>
          </cell>
          <cell r="F93" t="str">
            <v>active</v>
          </cell>
          <cell r="G93">
            <v>433</v>
          </cell>
        </row>
        <row r="94">
          <cell r="A94">
            <v>94</v>
          </cell>
          <cell r="B94" t="str">
            <v>Superstition Mtn Camera</v>
          </cell>
          <cell r="C94">
            <v>32.954999999999998</v>
          </cell>
          <cell r="D94">
            <v>-115.825</v>
          </cell>
          <cell r="E94">
            <v>1.66655E-2</v>
          </cell>
          <cell r="F94" t="str">
            <v>active</v>
          </cell>
          <cell r="G94">
            <v>350</v>
          </cell>
        </row>
        <row r="95">
          <cell r="A95">
            <v>95</v>
          </cell>
          <cell r="B95" t="str">
            <v>Upland - San Antonio Dam</v>
          </cell>
          <cell r="C95">
            <v>34.155000000000001</v>
          </cell>
          <cell r="D95">
            <v>-117.675</v>
          </cell>
          <cell r="E95">
            <v>8.7318699999999999E-2</v>
          </cell>
          <cell r="F95" t="str">
            <v>active</v>
          </cell>
          <cell r="G95">
            <v>587</v>
          </cell>
        </row>
        <row r="96">
          <cell r="A96">
            <v>96</v>
          </cell>
          <cell r="B96" t="str">
            <v>Whittier Narrows Dam</v>
          </cell>
          <cell r="C96">
            <v>34.020000000000003</v>
          </cell>
          <cell r="D96">
            <v>-118.053</v>
          </cell>
          <cell r="E96">
            <v>5.03683E-3</v>
          </cell>
          <cell r="F96" t="str">
            <v>active</v>
          </cell>
          <cell r="G96">
            <v>254</v>
          </cell>
        </row>
        <row r="97">
          <cell r="A97">
            <v>97</v>
          </cell>
          <cell r="B97" t="str">
            <v>Whittier Narrows Dam upstream</v>
          </cell>
          <cell r="C97">
            <v>34.020000000000003</v>
          </cell>
          <cell r="D97">
            <v>-118.053</v>
          </cell>
          <cell r="E97">
            <v>5.03683E-3</v>
          </cell>
          <cell r="F97" t="str">
            <v>active</v>
          </cell>
          <cell r="G97">
            <v>254</v>
          </cell>
        </row>
        <row r="98">
          <cell r="A98">
            <v>98</v>
          </cell>
          <cell r="B98" t="str">
            <v>Whittier Narrows Dam downstream</v>
          </cell>
          <cell r="C98">
            <v>34.020000000000003</v>
          </cell>
          <cell r="D98">
            <v>-118.053</v>
          </cell>
          <cell r="E98">
            <v>5.03683E-3</v>
          </cell>
          <cell r="F98" t="str">
            <v>active</v>
          </cell>
          <cell r="G98">
            <v>254</v>
          </cell>
        </row>
        <row r="99">
          <cell r="A99">
            <v>99</v>
          </cell>
          <cell r="B99" t="str">
            <v>Wrightwood - 6074 Park Dr</v>
          </cell>
          <cell r="C99">
            <v>34.36</v>
          </cell>
          <cell r="D99">
            <v>-117.63</v>
          </cell>
          <cell r="E99">
            <v>7.02015E-2</v>
          </cell>
          <cell r="F99" t="str">
            <v>active</v>
          </cell>
          <cell r="G99">
            <v>543</v>
          </cell>
        </row>
        <row r="100">
          <cell r="A100">
            <v>100</v>
          </cell>
          <cell r="B100" t="str">
            <v>San Diego Gas &amp; Electric</v>
          </cell>
          <cell r="C100">
            <v>32.719000000000001</v>
          </cell>
          <cell r="D100">
            <v>-117.163</v>
          </cell>
          <cell r="E100">
            <v>3.4659099999999998E-2</v>
          </cell>
          <cell r="F100" t="str">
            <v>active</v>
          </cell>
          <cell r="G100">
            <v>428</v>
          </cell>
        </row>
        <row r="101">
          <cell r="A101">
            <v>101</v>
          </cell>
          <cell r="B101" t="str">
            <v>Lamont 362</v>
          </cell>
          <cell r="C101">
            <v>40.67</v>
          </cell>
          <cell r="D101">
            <v>30.666</v>
          </cell>
          <cell r="E101">
            <v>0.103548</v>
          </cell>
          <cell r="F101" t="str">
            <v>active</v>
          </cell>
          <cell r="G101">
            <v>632</v>
          </cell>
        </row>
        <row r="102">
          <cell r="A102">
            <v>102</v>
          </cell>
          <cell r="B102" t="str">
            <v>Lamont 375</v>
          </cell>
          <cell r="C102">
            <v>40.743000000000002</v>
          </cell>
          <cell r="D102">
            <v>30.876000000000001</v>
          </cell>
          <cell r="E102">
            <v>3.8089100000000001E-2</v>
          </cell>
          <cell r="F102" t="str">
            <v>active</v>
          </cell>
          <cell r="G102">
            <v>442</v>
          </cell>
        </row>
        <row r="103">
          <cell r="A103">
            <v>103</v>
          </cell>
          <cell r="B103" t="str">
            <v>El Centro Array #10</v>
          </cell>
          <cell r="C103">
            <v>32.7806</v>
          </cell>
          <cell r="D103">
            <v>-115.5681</v>
          </cell>
          <cell r="E103">
            <v>1.67509E-3</v>
          </cell>
          <cell r="F103" t="str">
            <v>active</v>
          </cell>
          <cell r="G103">
            <v>206</v>
          </cell>
        </row>
        <row r="104">
          <cell r="A104">
            <v>104</v>
          </cell>
          <cell r="B104" t="str">
            <v>San Juan Capistrano</v>
          </cell>
          <cell r="C104">
            <v>33.489400000000003</v>
          </cell>
          <cell r="D104">
            <v>-117.67100000000001</v>
          </cell>
          <cell r="E104">
            <v>1.6920600000000001E-2</v>
          </cell>
          <cell r="F104" t="str">
            <v>active</v>
          </cell>
          <cell r="G104">
            <v>352</v>
          </cell>
        </row>
        <row r="105">
          <cell r="A105">
            <v>105</v>
          </cell>
          <cell r="B105" t="str">
            <v>Lamont 531</v>
          </cell>
          <cell r="C105">
            <v>40.703000000000003</v>
          </cell>
          <cell r="D105">
            <v>30.855</v>
          </cell>
          <cell r="E105">
            <v>0.164075</v>
          </cell>
          <cell r="F105" t="str">
            <v>active</v>
          </cell>
          <cell r="G105">
            <v>760</v>
          </cell>
        </row>
        <row r="106">
          <cell r="A106">
            <v>106</v>
          </cell>
          <cell r="B106" t="str">
            <v>Devil's Canyon</v>
          </cell>
          <cell r="C106">
            <v>34.21</v>
          </cell>
          <cell r="D106">
            <v>-117.33</v>
          </cell>
          <cell r="E106">
            <v>0.15403700000000001</v>
          </cell>
          <cell r="F106" t="str">
            <v>active</v>
          </cell>
          <cell r="G106">
            <v>760</v>
          </cell>
        </row>
        <row r="107">
          <cell r="A107">
            <v>107</v>
          </cell>
          <cell r="B107" t="str">
            <v>Norwalk - Imp Hwy, S Grnd</v>
          </cell>
          <cell r="C107">
            <v>33.914999999999999</v>
          </cell>
          <cell r="D107">
            <v>-118.07</v>
          </cell>
          <cell r="E107">
            <v>2.6949500000000002E-3</v>
          </cell>
          <cell r="F107" t="str">
            <v>active</v>
          </cell>
          <cell r="G107">
            <v>225</v>
          </cell>
        </row>
        <row r="108">
          <cell r="A108">
            <v>108</v>
          </cell>
          <cell r="B108" t="str">
            <v>LA - Sepulveda VA Hospital</v>
          </cell>
          <cell r="C108">
            <v>34.249000000000002</v>
          </cell>
          <cell r="D108">
            <v>-118.47799999999999</v>
          </cell>
          <cell r="E108">
            <v>1.07472E-2</v>
          </cell>
          <cell r="F108" t="str">
            <v>active</v>
          </cell>
          <cell r="G108">
            <v>306</v>
          </cell>
        </row>
        <row r="109">
          <cell r="A109">
            <v>109</v>
          </cell>
          <cell r="B109" t="str">
            <v>LA - Brentwood VA Hospital</v>
          </cell>
          <cell r="C109">
            <v>34.063000000000002</v>
          </cell>
          <cell r="D109">
            <v>-118.46299999999999</v>
          </cell>
          <cell r="E109">
            <v>2.7945899999999999E-2</v>
          </cell>
          <cell r="F109" t="str">
            <v>active</v>
          </cell>
          <cell r="G109">
            <v>400</v>
          </cell>
        </row>
        <row r="110">
          <cell r="A110">
            <v>110</v>
          </cell>
          <cell r="B110" t="str">
            <v>Jensen Filter Plant</v>
          </cell>
          <cell r="C110">
            <v>34.311999999999998</v>
          </cell>
          <cell r="D110">
            <v>-118.496</v>
          </cell>
          <cell r="E110">
            <v>2.90587E-2</v>
          </cell>
          <cell r="F110" t="str">
            <v>active</v>
          </cell>
          <cell r="G110">
            <v>405</v>
          </cell>
        </row>
        <row r="111">
          <cell r="A111">
            <v>111</v>
          </cell>
          <cell r="B111" t="str">
            <v>Orange Co. Reservoir</v>
          </cell>
          <cell r="C111">
            <v>33.935400000000001</v>
          </cell>
          <cell r="D111">
            <v>-117.884</v>
          </cell>
          <cell r="E111">
            <v>4.9537699999999997E-2</v>
          </cell>
          <cell r="F111" t="str">
            <v>active</v>
          </cell>
          <cell r="G111">
            <v>488</v>
          </cell>
        </row>
        <row r="112">
          <cell r="A112">
            <v>112</v>
          </cell>
          <cell r="B112" t="str">
            <v>Lake Mathews Dike Toe</v>
          </cell>
          <cell r="C112">
            <v>33.851999999999997</v>
          </cell>
          <cell r="D112">
            <v>-117.45099999999999</v>
          </cell>
          <cell r="E112">
            <v>3.48013E-2</v>
          </cell>
          <cell r="F112" t="str">
            <v>active</v>
          </cell>
          <cell r="G112">
            <v>428</v>
          </cell>
        </row>
        <row r="113">
          <cell r="A113">
            <v>113</v>
          </cell>
          <cell r="B113" t="str">
            <v>Garvey Res. - Control Bldg</v>
          </cell>
          <cell r="C113">
            <v>34.048999999999999</v>
          </cell>
          <cell r="D113">
            <v>-118.11199999999999</v>
          </cell>
          <cell r="E113">
            <v>1.52484E-2</v>
          </cell>
          <cell r="F113" t="str">
            <v>active</v>
          </cell>
          <cell r="G113">
            <v>339</v>
          </cell>
        </row>
        <row r="114">
          <cell r="A114">
            <v>114</v>
          </cell>
          <cell r="B114" t="str">
            <v>Colton Interchange - Vault</v>
          </cell>
          <cell r="C114">
            <v>34.06</v>
          </cell>
          <cell r="D114">
            <v>-117.3</v>
          </cell>
          <cell r="E114">
            <v>1.01245E-2</v>
          </cell>
          <cell r="F114" t="str">
            <v>active</v>
          </cell>
          <cell r="G114">
            <v>301</v>
          </cell>
        </row>
        <row r="115">
          <cell r="A115">
            <v>115</v>
          </cell>
          <cell r="B115" t="str">
            <v>El Centro Array #12</v>
          </cell>
          <cell r="C115">
            <v>32.718000000000004</v>
          </cell>
          <cell r="D115">
            <v>-115.637</v>
          </cell>
          <cell r="E115">
            <v>8.3722400000000002E-4</v>
          </cell>
          <cell r="F115" t="str">
            <v>active</v>
          </cell>
          <cell r="G115">
            <v>190</v>
          </cell>
        </row>
        <row r="116">
          <cell r="A116">
            <v>116</v>
          </cell>
          <cell r="B116" t="str">
            <v>Brea Dam (Downstream)</v>
          </cell>
          <cell r="C116">
            <v>33.89</v>
          </cell>
          <cell r="D116">
            <v>-117.92700000000001</v>
          </cell>
          <cell r="E116">
            <v>1.1462099999999999E-2</v>
          </cell>
          <cell r="F116" t="str">
            <v>active</v>
          </cell>
          <cell r="G116">
            <v>311</v>
          </cell>
        </row>
        <row r="117">
          <cell r="A117">
            <v>117</v>
          </cell>
          <cell r="B117" t="str">
            <v>Brea Dam (L Abut)</v>
          </cell>
          <cell r="C117">
            <v>33.8904</v>
          </cell>
          <cell r="D117">
            <v>-117.9258</v>
          </cell>
          <cell r="E117">
            <v>1.1462099999999999E-2</v>
          </cell>
          <cell r="F117" t="str">
            <v>active</v>
          </cell>
          <cell r="G117">
            <v>311</v>
          </cell>
        </row>
        <row r="118">
          <cell r="A118">
            <v>118</v>
          </cell>
          <cell r="B118" t="str">
            <v>El Centro Array #5</v>
          </cell>
          <cell r="C118">
            <v>32.854999999999997</v>
          </cell>
          <cell r="D118">
            <v>-115.46599999999999</v>
          </cell>
          <cell r="E118">
            <v>6.4161199999999995E-4</v>
          </cell>
          <cell r="F118" t="str">
            <v>active</v>
          </cell>
          <cell r="G118">
            <v>186</v>
          </cell>
        </row>
        <row r="119">
          <cell r="A119">
            <v>119</v>
          </cell>
          <cell r="B119" t="str">
            <v>El Centro Array #4</v>
          </cell>
          <cell r="C119">
            <v>32.863999999999997</v>
          </cell>
          <cell r="D119">
            <v>-115.432</v>
          </cell>
          <cell r="E119">
            <v>2.6226700000000001E-3</v>
          </cell>
          <cell r="F119" t="str">
            <v>active</v>
          </cell>
          <cell r="G119">
            <v>224</v>
          </cell>
        </row>
        <row r="120">
          <cell r="A120">
            <v>120</v>
          </cell>
          <cell r="B120" t="str">
            <v>El Centro Array #8</v>
          </cell>
          <cell r="C120">
            <v>32.811</v>
          </cell>
          <cell r="D120">
            <v>-115.532</v>
          </cell>
          <cell r="E120">
            <v>1.0779800000000001E-3</v>
          </cell>
          <cell r="F120" t="str">
            <v>active</v>
          </cell>
          <cell r="G120">
            <v>195</v>
          </cell>
        </row>
        <row r="121">
          <cell r="A121">
            <v>121</v>
          </cell>
          <cell r="B121" t="str">
            <v>Gormon - Oso Pump Plant</v>
          </cell>
          <cell r="C121">
            <v>34.808</v>
          </cell>
          <cell r="D121">
            <v>-118.72</v>
          </cell>
          <cell r="E121">
            <v>3.0785400000000001E-2</v>
          </cell>
          <cell r="F121" t="str">
            <v>active</v>
          </cell>
          <cell r="G121">
            <v>412</v>
          </cell>
        </row>
        <row r="122">
          <cell r="A122">
            <v>122</v>
          </cell>
          <cell r="B122" t="str">
            <v>Fort Tejon</v>
          </cell>
          <cell r="C122">
            <v>34.869999999999997</v>
          </cell>
          <cell r="D122">
            <v>-118.9</v>
          </cell>
          <cell r="E122">
            <v>0.15912999999999999</v>
          </cell>
          <cell r="F122" t="str">
            <v>active</v>
          </cell>
          <cell r="G122">
            <v>760</v>
          </cell>
        </row>
        <row r="123">
          <cell r="A123">
            <v>123</v>
          </cell>
          <cell r="B123" t="str">
            <v>APEEL 2 - Redwood City</v>
          </cell>
          <cell r="C123">
            <v>37.527999999999999</v>
          </cell>
          <cell r="D123">
            <v>-122.256</v>
          </cell>
          <cell r="E123">
            <v>6.7964700000000002E-4</v>
          </cell>
          <cell r="F123" t="str">
            <v>active</v>
          </cell>
          <cell r="G123">
            <v>187</v>
          </cell>
        </row>
        <row r="124">
          <cell r="A124">
            <v>124</v>
          </cell>
          <cell r="B124" t="str">
            <v>Bakersfield - Harvey Aud</v>
          </cell>
          <cell r="C124">
            <v>35.369999999999997</v>
          </cell>
          <cell r="D124">
            <v>-119.021</v>
          </cell>
          <cell r="E124">
            <v>1.7057800000000001E-3</v>
          </cell>
          <cell r="F124" t="str">
            <v>active</v>
          </cell>
          <cell r="G124">
            <v>206</v>
          </cell>
        </row>
        <row r="125">
          <cell r="A125">
            <v>125</v>
          </cell>
          <cell r="B125" t="str">
            <v>Cholame - Shandon Array #2</v>
          </cell>
          <cell r="C125">
            <v>35.732999999999997</v>
          </cell>
          <cell r="D125">
            <v>-120.29</v>
          </cell>
          <cell r="E125">
            <v>3.0214899999999999E-2</v>
          </cell>
          <cell r="F125" t="str">
            <v>active</v>
          </cell>
          <cell r="G125">
            <v>410</v>
          </cell>
        </row>
        <row r="126">
          <cell r="A126">
            <v>126</v>
          </cell>
          <cell r="B126" t="str">
            <v>Parkfield - Cholame 2WA</v>
          </cell>
          <cell r="C126">
            <v>35.732999999999997</v>
          </cell>
          <cell r="D126">
            <v>-120.29</v>
          </cell>
          <cell r="E126">
            <v>3.0214899999999999E-2</v>
          </cell>
          <cell r="F126" t="str">
            <v>active</v>
          </cell>
          <cell r="G126">
            <v>410</v>
          </cell>
        </row>
        <row r="127">
          <cell r="A127">
            <v>127</v>
          </cell>
          <cell r="B127" t="str">
            <v>Cholame - Shandon Array #5</v>
          </cell>
          <cell r="C127">
            <v>35.697000000000003</v>
          </cell>
          <cell r="D127">
            <v>-120.328</v>
          </cell>
          <cell r="E127">
            <v>1.059E-2</v>
          </cell>
          <cell r="F127" t="str">
            <v>active</v>
          </cell>
          <cell r="G127">
            <v>304</v>
          </cell>
        </row>
        <row r="128">
          <cell r="A128">
            <v>128</v>
          </cell>
          <cell r="B128" t="str">
            <v>Parkfield - Cholame 5W</v>
          </cell>
          <cell r="C128">
            <v>35.697000000000003</v>
          </cell>
          <cell r="D128">
            <v>-120.328</v>
          </cell>
          <cell r="E128">
            <v>1.059E-2</v>
          </cell>
          <cell r="F128" t="str">
            <v>active</v>
          </cell>
          <cell r="G128">
            <v>304</v>
          </cell>
        </row>
        <row r="129">
          <cell r="A129">
            <v>129</v>
          </cell>
          <cell r="B129" t="str">
            <v>Cholame - Shandon Array #8</v>
          </cell>
          <cell r="C129">
            <v>35.670999999999999</v>
          </cell>
          <cell r="D129">
            <v>-120.35899999999999</v>
          </cell>
          <cell r="E129">
            <v>6.3541799999999996E-2</v>
          </cell>
          <cell r="F129" t="str">
            <v>active</v>
          </cell>
          <cell r="G129">
            <v>525</v>
          </cell>
        </row>
        <row r="130">
          <cell r="A130">
            <v>130</v>
          </cell>
          <cell r="B130" t="str">
            <v>Parkfield - Cholame 8W</v>
          </cell>
          <cell r="C130">
            <v>35.670999999999999</v>
          </cell>
          <cell r="D130">
            <v>-120.35899999999999</v>
          </cell>
          <cell r="E130">
            <v>6.3541799999999996E-2</v>
          </cell>
          <cell r="F130" t="str">
            <v>active</v>
          </cell>
          <cell r="G130">
            <v>525</v>
          </cell>
        </row>
        <row r="131">
          <cell r="A131">
            <v>131</v>
          </cell>
          <cell r="B131" t="str">
            <v>Cholame - Shandon Array #12</v>
          </cell>
          <cell r="C131">
            <v>35.639000000000003</v>
          </cell>
          <cell r="D131">
            <v>-120.404</v>
          </cell>
          <cell r="E131">
            <v>8.6492900000000005E-3</v>
          </cell>
          <cell r="F131" t="str">
            <v>active</v>
          </cell>
          <cell r="G131">
            <v>288</v>
          </cell>
        </row>
        <row r="132">
          <cell r="A132">
            <v>132</v>
          </cell>
          <cell r="B132" t="str">
            <v>Parkfield - Cholame 12W</v>
          </cell>
          <cell r="C132">
            <v>35.639000000000003</v>
          </cell>
          <cell r="D132">
            <v>-120.404</v>
          </cell>
          <cell r="E132">
            <v>8.6492900000000005E-3</v>
          </cell>
          <cell r="F132" t="str">
            <v>active</v>
          </cell>
          <cell r="G132">
            <v>288</v>
          </cell>
        </row>
        <row r="133">
          <cell r="A133">
            <v>133</v>
          </cell>
          <cell r="B133" t="str">
            <v>Ferndale City Hall</v>
          </cell>
          <cell r="C133">
            <v>40.576000000000001</v>
          </cell>
          <cell r="D133">
            <v>-124.26300000000001</v>
          </cell>
          <cell r="E133">
            <v>2.7750400000000001E-2</v>
          </cell>
          <cell r="F133" t="str">
            <v>stable</v>
          </cell>
          <cell r="G133">
            <v>760</v>
          </cell>
        </row>
        <row r="134">
          <cell r="A134">
            <v>134</v>
          </cell>
          <cell r="B134" t="str">
            <v>Tehachapi Pump</v>
          </cell>
          <cell r="C134">
            <v>34.941699999999997</v>
          </cell>
          <cell r="D134">
            <v>-118.827</v>
          </cell>
          <cell r="E134">
            <v>9.5998600000000003E-2</v>
          </cell>
          <cell r="F134" t="str">
            <v>active</v>
          </cell>
          <cell r="G134">
            <v>610</v>
          </cell>
        </row>
        <row r="135">
          <cell r="A135">
            <v>135</v>
          </cell>
          <cell r="B135" t="str">
            <v>Hollister City Hall</v>
          </cell>
          <cell r="C135">
            <v>36.85</v>
          </cell>
          <cell r="D135">
            <v>-121.4</v>
          </cell>
          <cell r="E135">
            <v>2.7778500000000001E-3</v>
          </cell>
          <cell r="F135" t="str">
            <v>active</v>
          </cell>
          <cell r="G135">
            <v>226</v>
          </cell>
        </row>
        <row r="136">
          <cell r="A136">
            <v>136</v>
          </cell>
          <cell r="B136" t="str">
            <v>Hollister - SAGO Vault</v>
          </cell>
          <cell r="C136">
            <v>36.765000000000001</v>
          </cell>
          <cell r="D136">
            <v>-121.446</v>
          </cell>
          <cell r="E136">
            <v>3.8935600000000001E-2</v>
          </cell>
          <cell r="F136" t="str">
            <v>active</v>
          </cell>
          <cell r="G136">
            <v>445</v>
          </cell>
        </row>
        <row r="137">
          <cell r="A137">
            <v>137</v>
          </cell>
          <cell r="B137" t="str">
            <v>Isabella Dam (Aux Abut)</v>
          </cell>
          <cell r="C137">
            <v>35.643999999999998</v>
          </cell>
          <cell r="D137">
            <v>-118.474</v>
          </cell>
          <cell r="E137">
            <v>4.5113499999999999E-3</v>
          </cell>
          <cell r="F137" t="str">
            <v>active</v>
          </cell>
          <cell r="G137">
            <v>249</v>
          </cell>
        </row>
        <row r="138">
          <cell r="A138">
            <v>138</v>
          </cell>
          <cell r="B138" t="str">
            <v>Maricopa Array #1</v>
          </cell>
          <cell r="C138">
            <v>35.997</v>
          </cell>
          <cell r="D138">
            <v>-119.486</v>
          </cell>
          <cell r="E138">
            <v>1.2672199999999999E-3</v>
          </cell>
          <cell r="F138" t="str">
            <v>active</v>
          </cell>
          <cell r="G138">
            <v>198</v>
          </cell>
        </row>
        <row r="139">
          <cell r="A139">
            <v>139</v>
          </cell>
          <cell r="B139" t="str">
            <v>Maricopa Array #2</v>
          </cell>
          <cell r="C139">
            <v>35.04</v>
          </cell>
          <cell r="D139">
            <v>-119.429</v>
          </cell>
          <cell r="E139">
            <v>3.8140800000000002E-2</v>
          </cell>
          <cell r="F139" t="str">
            <v>active</v>
          </cell>
          <cell r="G139">
            <v>442</v>
          </cell>
        </row>
        <row r="140">
          <cell r="A140">
            <v>140</v>
          </cell>
          <cell r="B140" t="str">
            <v>Maricopa Array #3</v>
          </cell>
          <cell r="C140">
            <v>35.078000000000003</v>
          </cell>
          <cell r="D140">
            <v>-119.401</v>
          </cell>
          <cell r="E140">
            <v>3.4382000000000003E-2</v>
          </cell>
          <cell r="F140" t="str">
            <v>active</v>
          </cell>
          <cell r="G140">
            <v>427</v>
          </cell>
        </row>
        <row r="141">
          <cell r="A141">
            <v>141</v>
          </cell>
          <cell r="B141" t="str">
            <v>Oroville Seismograph Station</v>
          </cell>
          <cell r="C141">
            <v>39.549999999999997</v>
          </cell>
          <cell r="D141">
            <v>-121.5</v>
          </cell>
          <cell r="E141">
            <v>7.4865600000000004E-2</v>
          </cell>
          <cell r="F141" t="str">
            <v>stable</v>
          </cell>
          <cell r="G141">
            <v>760</v>
          </cell>
        </row>
        <row r="142">
          <cell r="A142">
            <v>142</v>
          </cell>
          <cell r="B142" t="str">
            <v>Lamont 1058</v>
          </cell>
          <cell r="C142">
            <v>40.755000000000003</v>
          </cell>
          <cell r="D142">
            <v>31.015000000000001</v>
          </cell>
          <cell r="E142">
            <v>0.20202800000000001</v>
          </cell>
          <cell r="F142" t="str">
            <v>active</v>
          </cell>
          <cell r="G142">
            <v>760</v>
          </cell>
        </row>
        <row r="143">
          <cell r="A143">
            <v>143</v>
          </cell>
          <cell r="B143" t="str">
            <v>Lamont 1059</v>
          </cell>
          <cell r="C143">
            <v>40.744999999999997</v>
          </cell>
          <cell r="D143">
            <v>30.872</v>
          </cell>
          <cell r="E143">
            <v>0.19481899999999999</v>
          </cell>
          <cell r="F143" t="str">
            <v>active</v>
          </cell>
          <cell r="G143">
            <v>760</v>
          </cell>
        </row>
        <row r="144">
          <cell r="A144">
            <v>144</v>
          </cell>
          <cell r="B144" t="str">
            <v>Lamont 1060</v>
          </cell>
          <cell r="C144">
            <v>40.777000000000001</v>
          </cell>
          <cell r="D144">
            <v>30.613</v>
          </cell>
          <cell r="E144">
            <v>2.61394E-2</v>
          </cell>
          <cell r="F144" t="str">
            <v>active</v>
          </cell>
          <cell r="G144">
            <v>393</v>
          </cell>
        </row>
        <row r="145">
          <cell r="A145">
            <v>145</v>
          </cell>
          <cell r="B145" t="str">
            <v>Lamont 1061</v>
          </cell>
          <cell r="C145">
            <v>40.72</v>
          </cell>
          <cell r="D145">
            <v>30.792000000000002</v>
          </cell>
          <cell r="E145">
            <v>8.9353299999999997E-2</v>
          </cell>
          <cell r="F145" t="str">
            <v>active</v>
          </cell>
          <cell r="G145">
            <v>592</v>
          </cell>
        </row>
        <row r="146">
          <cell r="A146">
            <v>146</v>
          </cell>
          <cell r="B146" t="str">
            <v>Lamont 1062</v>
          </cell>
          <cell r="C146">
            <v>40.722999999999999</v>
          </cell>
          <cell r="D146">
            <v>30.82</v>
          </cell>
          <cell r="E146">
            <v>0.191859</v>
          </cell>
          <cell r="F146" t="str">
            <v>active</v>
          </cell>
          <cell r="G146">
            <v>760</v>
          </cell>
        </row>
        <row r="147">
          <cell r="A147">
            <v>147</v>
          </cell>
          <cell r="B147" t="str">
            <v>San Luis Obispo</v>
          </cell>
          <cell r="C147">
            <v>35.284999999999997</v>
          </cell>
          <cell r="D147">
            <v>-120.661</v>
          </cell>
          <cell r="E147">
            <v>1.34909E-2</v>
          </cell>
          <cell r="F147" t="str">
            <v>active</v>
          </cell>
          <cell r="G147">
            <v>326</v>
          </cell>
        </row>
        <row r="148">
          <cell r="A148">
            <v>148</v>
          </cell>
          <cell r="B148" t="str">
            <v>Taft Lincoln School</v>
          </cell>
          <cell r="C148">
            <v>35.15</v>
          </cell>
          <cell r="D148">
            <v>-119.46</v>
          </cell>
          <cell r="E148">
            <v>2.2837199999999998E-2</v>
          </cell>
          <cell r="F148" t="str">
            <v>active</v>
          </cell>
          <cell r="G148">
            <v>380</v>
          </cell>
        </row>
        <row r="149">
          <cell r="A149">
            <v>149</v>
          </cell>
          <cell r="B149" t="str">
            <v>Wheeler Ridge - Ground</v>
          </cell>
          <cell r="C149">
            <v>35.027000000000001</v>
          </cell>
          <cell r="D149">
            <v>-118.791</v>
          </cell>
          <cell r="E149">
            <v>2.94589E-2</v>
          </cell>
          <cell r="F149" t="str">
            <v>active</v>
          </cell>
          <cell r="G149">
            <v>407</v>
          </cell>
        </row>
        <row r="150">
          <cell r="A150">
            <v>150</v>
          </cell>
          <cell r="B150" t="str">
            <v>Golden Gate Park</v>
          </cell>
          <cell r="C150">
            <v>37.770000000000003</v>
          </cell>
          <cell r="D150">
            <v>-122.48</v>
          </cell>
          <cell r="E150">
            <v>2.1394699999999999E-2</v>
          </cell>
          <cell r="F150" t="str">
            <v>active</v>
          </cell>
          <cell r="G150">
            <v>374</v>
          </cell>
        </row>
        <row r="151">
          <cell r="A151">
            <v>151</v>
          </cell>
          <cell r="B151" t="str">
            <v>EC County Center FF</v>
          </cell>
          <cell r="C151">
            <v>32.792999999999999</v>
          </cell>
          <cell r="D151">
            <v>-115.562</v>
          </cell>
          <cell r="E151">
            <v>1.2542600000000001E-3</v>
          </cell>
          <cell r="F151" t="str">
            <v>active</v>
          </cell>
          <cell r="G151">
            <v>198</v>
          </cell>
        </row>
        <row r="152">
          <cell r="A152">
            <v>152</v>
          </cell>
          <cell r="B152" t="str">
            <v>El Centro Imp. Co. Cent</v>
          </cell>
          <cell r="C152">
            <v>32.792999999999999</v>
          </cell>
          <cell r="D152">
            <v>-115.562</v>
          </cell>
          <cell r="E152">
            <v>1.2542600000000001E-3</v>
          </cell>
          <cell r="F152" t="str">
            <v>active</v>
          </cell>
          <cell r="G152">
            <v>198</v>
          </cell>
        </row>
        <row r="153">
          <cell r="A153">
            <v>153</v>
          </cell>
          <cell r="B153" t="str">
            <v>APEEL 9 - Crystal Springs Res</v>
          </cell>
          <cell r="C153">
            <v>37.47</v>
          </cell>
          <cell r="D153">
            <v>-122.32</v>
          </cell>
          <cell r="E153">
            <v>0.142925</v>
          </cell>
          <cell r="F153" t="str">
            <v>active</v>
          </cell>
          <cell r="G153">
            <v>760</v>
          </cell>
        </row>
        <row r="154">
          <cell r="A154">
            <v>154</v>
          </cell>
          <cell r="B154" t="str">
            <v>Pleasant Valley P.P. - bldg</v>
          </cell>
          <cell r="C154">
            <v>36.308</v>
          </cell>
          <cell r="D154">
            <v>-120.249</v>
          </cell>
          <cell r="E154">
            <v>1.2631399999999999E-2</v>
          </cell>
          <cell r="F154" t="str">
            <v>active</v>
          </cell>
          <cell r="G154">
            <v>320</v>
          </cell>
        </row>
        <row r="155">
          <cell r="A155">
            <v>155</v>
          </cell>
          <cell r="B155" t="str">
            <v>Pleasant Valley P.P. - FF</v>
          </cell>
          <cell r="C155">
            <v>36.308</v>
          </cell>
          <cell r="D155">
            <v>-120.249</v>
          </cell>
          <cell r="E155">
            <v>1.2631399999999999E-2</v>
          </cell>
          <cell r="F155" t="str">
            <v>active</v>
          </cell>
          <cell r="G155">
            <v>320</v>
          </cell>
        </row>
        <row r="156">
          <cell r="A156">
            <v>156</v>
          </cell>
          <cell r="B156" t="str">
            <v>Pleasant Valley P.P. - yard</v>
          </cell>
          <cell r="C156">
            <v>36.308</v>
          </cell>
          <cell r="D156">
            <v>-120.249</v>
          </cell>
          <cell r="E156">
            <v>1.2631399999999999E-2</v>
          </cell>
          <cell r="F156" t="str">
            <v>active</v>
          </cell>
          <cell r="G156">
            <v>320</v>
          </cell>
        </row>
        <row r="157">
          <cell r="A157">
            <v>157</v>
          </cell>
          <cell r="B157" t="str">
            <v>Del Valle Dam (Toe)</v>
          </cell>
          <cell r="C157">
            <v>37.619999999999997</v>
          </cell>
          <cell r="D157">
            <v>-121.75</v>
          </cell>
          <cell r="E157">
            <v>5.5799700000000001E-2</v>
          </cell>
          <cell r="F157" t="str">
            <v>active</v>
          </cell>
          <cell r="G157">
            <v>505</v>
          </cell>
        </row>
        <row r="158">
          <cell r="A158">
            <v>158</v>
          </cell>
          <cell r="B158" t="str">
            <v>Shelter Cove, Sta A</v>
          </cell>
          <cell r="C158">
            <v>40.039000000000001</v>
          </cell>
          <cell r="D158">
            <v>-124.06399999999999</v>
          </cell>
          <cell r="E158">
            <v>0.14305799999999999</v>
          </cell>
          <cell r="F158" t="str">
            <v>stable</v>
          </cell>
          <cell r="G158">
            <v>760</v>
          </cell>
        </row>
        <row r="159">
          <cell r="A159">
            <v>159</v>
          </cell>
          <cell r="B159" t="str">
            <v>Shelter Cove, Sta B</v>
          </cell>
          <cell r="C159">
            <v>40.03</v>
          </cell>
          <cell r="D159">
            <v>-124.07</v>
          </cell>
          <cell r="E159">
            <v>9.7046999999999994E-2</v>
          </cell>
          <cell r="F159" t="str">
            <v>stable</v>
          </cell>
          <cell r="G159">
            <v>760</v>
          </cell>
        </row>
        <row r="160">
          <cell r="A160">
            <v>160</v>
          </cell>
          <cell r="B160" t="str">
            <v>El Centro - Meloland Geot. Array</v>
          </cell>
          <cell r="C160">
            <v>32.773000000000003</v>
          </cell>
          <cell r="D160">
            <v>-115.447</v>
          </cell>
          <cell r="E160">
            <v>1.6169699999999999E-3</v>
          </cell>
          <cell r="F160" t="str">
            <v>active</v>
          </cell>
          <cell r="G160">
            <v>205</v>
          </cell>
        </row>
        <row r="161">
          <cell r="A161">
            <v>161</v>
          </cell>
          <cell r="B161" t="str">
            <v>Petrolia, General Store</v>
          </cell>
          <cell r="C161">
            <v>40.323999999999998</v>
          </cell>
          <cell r="D161">
            <v>-124.286</v>
          </cell>
          <cell r="E161">
            <v>1.34749E-2</v>
          </cell>
          <cell r="F161" t="str">
            <v>stable</v>
          </cell>
          <cell r="G161">
            <v>502</v>
          </cell>
        </row>
        <row r="162">
          <cell r="A162">
            <v>162</v>
          </cell>
          <cell r="B162" t="str">
            <v>Temblor pre-1969</v>
          </cell>
          <cell r="C162">
            <v>35.71</v>
          </cell>
          <cell r="D162">
            <v>-120.17</v>
          </cell>
          <cell r="E162">
            <v>6.3416899999999998E-2</v>
          </cell>
          <cell r="F162" t="str">
            <v>active</v>
          </cell>
          <cell r="G162">
            <v>525</v>
          </cell>
        </row>
        <row r="163">
          <cell r="A163">
            <v>163</v>
          </cell>
          <cell r="B163" t="str">
            <v>Johnson Ranch</v>
          </cell>
          <cell r="C163">
            <v>39.424999999999997</v>
          </cell>
          <cell r="D163">
            <v>-121.521</v>
          </cell>
          <cell r="E163">
            <v>2.14863E-2</v>
          </cell>
          <cell r="F163" t="str">
            <v>stable</v>
          </cell>
          <cell r="G163">
            <v>690</v>
          </cell>
        </row>
        <row r="164">
          <cell r="A164">
            <v>164</v>
          </cell>
          <cell r="B164" t="str">
            <v>Nelson Ranch (OR7)</v>
          </cell>
          <cell r="C164">
            <v>39.484200000000001</v>
          </cell>
          <cell r="D164">
            <v>-121.51</v>
          </cell>
          <cell r="E164">
            <v>2.0451299999999999E-2</v>
          </cell>
          <cell r="F164" t="str">
            <v>stable</v>
          </cell>
          <cell r="G164">
            <v>669</v>
          </cell>
        </row>
        <row r="165">
          <cell r="A165">
            <v>165</v>
          </cell>
          <cell r="B165" t="str">
            <v>Broadbeck Residence</v>
          </cell>
          <cell r="C165">
            <v>39.445999999999998</v>
          </cell>
          <cell r="D165">
            <v>-121.55</v>
          </cell>
          <cell r="E165">
            <v>8.8056200000000001E-3</v>
          </cell>
          <cell r="F165" t="str">
            <v>stable</v>
          </cell>
          <cell r="G165">
            <v>396</v>
          </cell>
        </row>
        <row r="166">
          <cell r="A166">
            <v>166</v>
          </cell>
          <cell r="B166" t="str">
            <v>DWR Garage</v>
          </cell>
          <cell r="C166">
            <v>39.51</v>
          </cell>
          <cell r="D166">
            <v>-121.505</v>
          </cell>
          <cell r="E166">
            <v>2.02677E-2</v>
          </cell>
          <cell r="F166" t="str">
            <v>stable</v>
          </cell>
          <cell r="G166">
            <v>665</v>
          </cell>
        </row>
        <row r="167">
          <cell r="A167">
            <v>167</v>
          </cell>
          <cell r="B167" t="str">
            <v>Medical Center</v>
          </cell>
          <cell r="C167">
            <v>39.506999999999998</v>
          </cell>
          <cell r="D167">
            <v>-121.54</v>
          </cell>
          <cell r="E167">
            <v>2.0956599999999999E-2</v>
          </cell>
          <cell r="F167" t="str">
            <v>stable</v>
          </cell>
          <cell r="G167">
            <v>679</v>
          </cell>
        </row>
        <row r="168">
          <cell r="A168">
            <v>168</v>
          </cell>
          <cell r="B168" t="str">
            <v>Oroville Airport</v>
          </cell>
          <cell r="C168">
            <v>39.496000000000002</v>
          </cell>
          <cell r="D168">
            <v>-121.614</v>
          </cell>
          <cell r="E168">
            <v>6.5541899999999997E-3</v>
          </cell>
          <cell r="F168" t="str">
            <v>stable</v>
          </cell>
          <cell r="G168">
            <v>348</v>
          </cell>
        </row>
        <row r="169">
          <cell r="A169">
            <v>169</v>
          </cell>
          <cell r="B169" t="str">
            <v>Up &amp; Down Cafe (OR1)</v>
          </cell>
          <cell r="C169">
            <v>39.432499999999997</v>
          </cell>
          <cell r="D169">
            <v>-121.604</v>
          </cell>
          <cell r="E169">
            <v>4.3147799999999998E-3</v>
          </cell>
          <cell r="F169" t="str">
            <v>stable</v>
          </cell>
          <cell r="G169">
            <v>306</v>
          </cell>
        </row>
        <row r="170">
          <cell r="A170">
            <v>170</v>
          </cell>
          <cell r="B170" t="str">
            <v>Pacific Heights Rd (OR4)</v>
          </cell>
          <cell r="C170">
            <v>39.455800000000004</v>
          </cell>
          <cell r="D170">
            <v>-121.60299999999999</v>
          </cell>
          <cell r="E170">
            <v>1.42188E-2</v>
          </cell>
          <cell r="F170" t="str">
            <v>stable</v>
          </cell>
          <cell r="G170">
            <v>522</v>
          </cell>
        </row>
        <row r="171">
          <cell r="A171">
            <v>171</v>
          </cell>
          <cell r="B171" t="str">
            <v>Duffy Residence (OR5)</v>
          </cell>
          <cell r="C171">
            <v>39.445</v>
          </cell>
          <cell r="D171">
            <v>-121.574</v>
          </cell>
          <cell r="E171">
            <v>1.08191E-2</v>
          </cell>
          <cell r="F171" t="str">
            <v>stable</v>
          </cell>
          <cell r="G171">
            <v>441</v>
          </cell>
        </row>
        <row r="172">
          <cell r="A172">
            <v>172</v>
          </cell>
          <cell r="B172" t="str">
            <v>Summit Ave (OR6)</v>
          </cell>
          <cell r="C172">
            <v>39.448799999999999</v>
          </cell>
          <cell r="D172">
            <v>-121.49</v>
          </cell>
          <cell r="E172">
            <v>1.8110899999999999E-2</v>
          </cell>
          <cell r="F172" t="str">
            <v>stable</v>
          </cell>
          <cell r="G172">
            <v>622</v>
          </cell>
        </row>
        <row r="173">
          <cell r="A173">
            <v>173</v>
          </cell>
          <cell r="B173" t="str">
            <v>Palo Alto - SLAC Lab</v>
          </cell>
          <cell r="C173">
            <v>37.42</v>
          </cell>
          <cell r="D173">
            <v>-122.21</v>
          </cell>
          <cell r="E173">
            <v>7.7852800000000003E-3</v>
          </cell>
          <cell r="F173" t="str">
            <v>active</v>
          </cell>
          <cell r="G173">
            <v>280</v>
          </cell>
        </row>
        <row r="174">
          <cell r="A174">
            <v>174</v>
          </cell>
          <cell r="B174" t="str">
            <v>Oil City</v>
          </cell>
          <cell r="C174">
            <v>36.228999999999999</v>
          </cell>
          <cell r="D174">
            <v>-120.36</v>
          </cell>
          <cell r="E174">
            <v>2.64391E-2</v>
          </cell>
          <cell r="F174" t="str">
            <v>active</v>
          </cell>
          <cell r="G174">
            <v>394</v>
          </cell>
        </row>
        <row r="175">
          <cell r="A175">
            <v>175</v>
          </cell>
          <cell r="B175" t="str">
            <v>Skunk Hollow</v>
          </cell>
          <cell r="C175">
            <v>36.274999999999999</v>
          </cell>
          <cell r="D175">
            <v>-120.306</v>
          </cell>
          <cell r="E175">
            <v>3.7035600000000002E-2</v>
          </cell>
          <cell r="F175" t="str">
            <v>active</v>
          </cell>
          <cell r="G175">
            <v>437</v>
          </cell>
        </row>
        <row r="176">
          <cell r="A176">
            <v>176</v>
          </cell>
          <cell r="B176" t="str">
            <v>Burnett Construction</v>
          </cell>
          <cell r="C176">
            <v>36.137999999999998</v>
          </cell>
          <cell r="D176">
            <v>-120.357</v>
          </cell>
          <cell r="E176">
            <v>3.5067599999999998E-3</v>
          </cell>
          <cell r="F176" t="str">
            <v>active</v>
          </cell>
          <cell r="G176">
            <v>240</v>
          </cell>
        </row>
        <row r="177">
          <cell r="A177">
            <v>177</v>
          </cell>
          <cell r="B177" t="str">
            <v>Anticline Ridge Free-Field</v>
          </cell>
          <cell r="C177">
            <v>36.232999999999997</v>
          </cell>
          <cell r="D177">
            <v>-120.333</v>
          </cell>
          <cell r="E177">
            <v>3.48119E-2</v>
          </cell>
          <cell r="F177" t="str">
            <v>active</v>
          </cell>
          <cell r="G177">
            <v>428</v>
          </cell>
        </row>
        <row r="178">
          <cell r="A178">
            <v>178</v>
          </cell>
          <cell r="B178" t="str">
            <v>Anticline Ridge Pad</v>
          </cell>
          <cell r="C178">
            <v>36.232999999999997</v>
          </cell>
          <cell r="D178">
            <v>-120.333</v>
          </cell>
          <cell r="E178">
            <v>3.48119E-2</v>
          </cell>
          <cell r="F178" t="str">
            <v>active</v>
          </cell>
          <cell r="G178">
            <v>428</v>
          </cell>
        </row>
        <row r="179">
          <cell r="A179">
            <v>179</v>
          </cell>
          <cell r="B179" t="str">
            <v>Oil Fields Fire Station</v>
          </cell>
          <cell r="C179">
            <v>36.247</v>
          </cell>
          <cell r="D179">
            <v>-120.31399999999999</v>
          </cell>
          <cell r="E179">
            <v>2.8988199999999999E-2</v>
          </cell>
          <cell r="F179" t="str">
            <v>active</v>
          </cell>
          <cell r="G179">
            <v>405</v>
          </cell>
        </row>
        <row r="180">
          <cell r="A180">
            <v>180</v>
          </cell>
          <cell r="B180" t="str">
            <v>Oil Fields Fire Station - FF</v>
          </cell>
          <cell r="C180">
            <v>36.247</v>
          </cell>
          <cell r="D180">
            <v>-120.31399999999999</v>
          </cell>
          <cell r="E180">
            <v>2.8988199999999999E-2</v>
          </cell>
          <cell r="F180" t="str">
            <v>active</v>
          </cell>
          <cell r="G180">
            <v>405</v>
          </cell>
        </row>
        <row r="181">
          <cell r="A181">
            <v>181</v>
          </cell>
          <cell r="B181" t="str">
            <v>Oil Fields Fire Station - Pad</v>
          </cell>
          <cell r="C181">
            <v>36.247</v>
          </cell>
          <cell r="D181">
            <v>-120.31399999999999</v>
          </cell>
          <cell r="E181">
            <v>2.8988199999999999E-2</v>
          </cell>
          <cell r="F181" t="str">
            <v>active</v>
          </cell>
          <cell r="G181">
            <v>405</v>
          </cell>
        </row>
        <row r="182">
          <cell r="A182">
            <v>182</v>
          </cell>
          <cell r="B182" t="str">
            <v>Palmer Ave</v>
          </cell>
          <cell r="C182">
            <v>36.209000000000003</v>
          </cell>
          <cell r="D182">
            <v>-120.292</v>
          </cell>
          <cell r="E182">
            <v>2.79937E-2</v>
          </cell>
          <cell r="F182" t="str">
            <v>active</v>
          </cell>
          <cell r="G182">
            <v>401</v>
          </cell>
        </row>
        <row r="183">
          <cell r="A183">
            <v>183</v>
          </cell>
          <cell r="B183" t="str">
            <v>Transmitter Hill</v>
          </cell>
          <cell r="C183">
            <v>36.249000000000002</v>
          </cell>
          <cell r="D183">
            <v>-120.343</v>
          </cell>
          <cell r="E183">
            <v>4.9270599999999998E-2</v>
          </cell>
          <cell r="F183" t="str">
            <v>active</v>
          </cell>
          <cell r="G183">
            <v>487</v>
          </cell>
        </row>
        <row r="184">
          <cell r="A184">
            <v>184</v>
          </cell>
          <cell r="B184" t="str">
            <v>Anderson Dam (Downstream)</v>
          </cell>
          <cell r="C184">
            <v>37.165999999999997</v>
          </cell>
          <cell r="D184">
            <v>-121.628</v>
          </cell>
          <cell r="E184">
            <v>8.6526400000000003E-2</v>
          </cell>
          <cell r="F184" t="str">
            <v>active</v>
          </cell>
          <cell r="G184">
            <v>585</v>
          </cell>
        </row>
        <row r="185">
          <cell r="A185">
            <v>185</v>
          </cell>
          <cell r="B185" t="str">
            <v>Anderson Dam (L Abut)</v>
          </cell>
          <cell r="C185">
            <v>37.165999999999997</v>
          </cell>
          <cell r="D185">
            <v>-121.628</v>
          </cell>
          <cell r="E185">
            <v>8.6526400000000003E-2</v>
          </cell>
          <cell r="F185" t="str">
            <v>active</v>
          </cell>
          <cell r="G185">
            <v>585</v>
          </cell>
        </row>
        <row r="186">
          <cell r="A186">
            <v>186</v>
          </cell>
          <cell r="B186" t="str">
            <v>San Justo Dam (L Abut)</v>
          </cell>
          <cell r="C186">
            <v>36.826999999999998</v>
          </cell>
          <cell r="D186">
            <v>-121.44499999999999</v>
          </cell>
          <cell r="E186">
            <v>3.4164600000000003E-2</v>
          </cell>
          <cell r="F186" t="str">
            <v>active</v>
          </cell>
          <cell r="G186">
            <v>426</v>
          </cell>
        </row>
        <row r="187">
          <cell r="A187">
            <v>187</v>
          </cell>
          <cell r="B187" t="str">
            <v>San Justo Dam (R Abut)</v>
          </cell>
          <cell r="C187">
            <v>36.826999999999998</v>
          </cell>
          <cell r="D187">
            <v>-121.44499999999999</v>
          </cell>
          <cell r="E187">
            <v>3.4164600000000003E-2</v>
          </cell>
          <cell r="F187" t="str">
            <v>active</v>
          </cell>
          <cell r="G187">
            <v>426</v>
          </cell>
        </row>
        <row r="188">
          <cell r="A188">
            <v>188</v>
          </cell>
          <cell r="B188" t="str">
            <v>Hollister Diff Array #1</v>
          </cell>
          <cell r="C188">
            <v>36.887999999999998</v>
          </cell>
          <cell r="D188">
            <v>-121.413</v>
          </cell>
          <cell r="E188">
            <v>6.8194500000000003E-3</v>
          </cell>
          <cell r="F188" t="str">
            <v>active</v>
          </cell>
          <cell r="G188">
            <v>271</v>
          </cell>
        </row>
        <row r="189">
          <cell r="A189">
            <v>189</v>
          </cell>
          <cell r="B189" t="str">
            <v>Hollister Diff Array #3</v>
          </cell>
          <cell r="C189">
            <v>36.887999999999998</v>
          </cell>
          <cell r="D189">
            <v>-121.413</v>
          </cell>
          <cell r="E189">
            <v>6.8194500000000003E-3</v>
          </cell>
          <cell r="F189" t="str">
            <v>active</v>
          </cell>
          <cell r="G189">
            <v>271</v>
          </cell>
        </row>
        <row r="190">
          <cell r="A190">
            <v>190</v>
          </cell>
          <cell r="B190" t="str">
            <v>Hollister Diff Array #4</v>
          </cell>
          <cell r="C190">
            <v>36.887999999999998</v>
          </cell>
          <cell r="D190">
            <v>-121.413</v>
          </cell>
          <cell r="E190">
            <v>6.8194500000000003E-3</v>
          </cell>
          <cell r="F190" t="str">
            <v>active</v>
          </cell>
          <cell r="G190">
            <v>271</v>
          </cell>
        </row>
        <row r="191">
          <cell r="A191">
            <v>191</v>
          </cell>
          <cell r="B191" t="str">
            <v>Hollister Diff Array #5</v>
          </cell>
          <cell r="C191">
            <v>36.887999999999998</v>
          </cell>
          <cell r="D191">
            <v>-121.413</v>
          </cell>
          <cell r="E191">
            <v>6.8194500000000003E-3</v>
          </cell>
          <cell r="F191" t="str">
            <v>active</v>
          </cell>
          <cell r="G191">
            <v>271</v>
          </cell>
        </row>
        <row r="192">
          <cell r="A192">
            <v>192</v>
          </cell>
          <cell r="B192" t="str">
            <v>Hollister Diff. Array</v>
          </cell>
          <cell r="C192">
            <v>36.887999999999998</v>
          </cell>
          <cell r="D192">
            <v>-121.413</v>
          </cell>
          <cell r="E192">
            <v>6.8194500000000003E-3</v>
          </cell>
          <cell r="F192" t="str">
            <v>active</v>
          </cell>
          <cell r="G192">
            <v>271</v>
          </cell>
        </row>
        <row r="193">
          <cell r="A193">
            <v>193</v>
          </cell>
          <cell r="B193" t="str">
            <v>McGee Creek - Surface</v>
          </cell>
          <cell r="C193">
            <v>37.549999999999997</v>
          </cell>
          <cell r="D193">
            <v>-118.81100000000001</v>
          </cell>
          <cell r="E193">
            <v>0.34446900000000003</v>
          </cell>
          <cell r="F193" t="str">
            <v>active</v>
          </cell>
          <cell r="G193">
            <v>760</v>
          </cell>
        </row>
        <row r="194">
          <cell r="A194">
            <v>194</v>
          </cell>
          <cell r="B194" t="str">
            <v>Golden Gate Bridge</v>
          </cell>
          <cell r="C194">
            <v>37.808</v>
          </cell>
          <cell r="D194">
            <v>-122.476</v>
          </cell>
          <cell r="E194">
            <v>4.1546699999999999E-2</v>
          </cell>
          <cell r="F194" t="str">
            <v>active</v>
          </cell>
          <cell r="G194">
            <v>456</v>
          </cell>
        </row>
        <row r="195">
          <cell r="A195">
            <v>195</v>
          </cell>
          <cell r="B195" t="str">
            <v>Fremont - Emerson Court</v>
          </cell>
          <cell r="C195">
            <v>37.534999999999997</v>
          </cell>
          <cell r="D195">
            <v>-121.929</v>
          </cell>
          <cell r="E195">
            <v>3.8410600000000003E-2</v>
          </cell>
          <cell r="F195" t="str">
            <v>active</v>
          </cell>
          <cell r="G195">
            <v>443</v>
          </cell>
        </row>
        <row r="196">
          <cell r="A196">
            <v>196</v>
          </cell>
          <cell r="B196" t="str">
            <v>Sunnyvale - Colton Ave.</v>
          </cell>
          <cell r="C196">
            <v>37.402000000000001</v>
          </cell>
          <cell r="D196">
            <v>-122.02500000000001</v>
          </cell>
          <cell r="E196">
            <v>3.8212200000000002E-3</v>
          </cell>
          <cell r="F196" t="str">
            <v>active</v>
          </cell>
          <cell r="G196">
            <v>243</v>
          </cell>
        </row>
        <row r="197">
          <cell r="A197">
            <v>197</v>
          </cell>
          <cell r="B197" t="str">
            <v>Carroll College</v>
          </cell>
          <cell r="C197">
            <v>46.58</v>
          </cell>
          <cell r="D197">
            <v>-112.03</v>
          </cell>
          <cell r="E197">
            <v>0.12305000000000001</v>
          </cell>
          <cell r="F197" t="str">
            <v>active</v>
          </cell>
          <cell r="G197">
            <v>701</v>
          </cell>
        </row>
        <row r="198">
          <cell r="A198">
            <v>198</v>
          </cell>
          <cell r="B198" t="str">
            <v>Helena Fed Bldg</v>
          </cell>
          <cell r="C198">
            <v>46.59</v>
          </cell>
          <cell r="D198">
            <v>-112.04</v>
          </cell>
          <cell r="E198">
            <v>5.5114799999999999E-2</v>
          </cell>
          <cell r="F198" t="str">
            <v>active</v>
          </cell>
          <cell r="G198">
            <v>503</v>
          </cell>
        </row>
        <row r="199">
          <cell r="A199">
            <v>199</v>
          </cell>
          <cell r="B199" t="str">
            <v>Managua, ESSO</v>
          </cell>
          <cell r="C199">
            <v>12.145</v>
          </cell>
          <cell r="D199">
            <v>-86.322000000000003</v>
          </cell>
          <cell r="E199">
            <v>4.1398799999999999E-2</v>
          </cell>
          <cell r="F199" t="str">
            <v>stable</v>
          </cell>
          <cell r="G199">
            <v>760</v>
          </cell>
        </row>
        <row r="200">
          <cell r="A200">
            <v>200</v>
          </cell>
          <cell r="B200" t="str">
            <v>El Centro Array #7</v>
          </cell>
          <cell r="C200">
            <v>32.829000000000001</v>
          </cell>
          <cell r="D200">
            <v>-115.504</v>
          </cell>
          <cell r="E200">
            <v>4.5626699999999996E-3</v>
          </cell>
          <cell r="F200" t="str">
            <v>active</v>
          </cell>
          <cell r="G200">
            <v>250</v>
          </cell>
        </row>
        <row r="201">
          <cell r="A201">
            <v>201</v>
          </cell>
          <cell r="B201" t="str">
            <v>Sunnymead</v>
          </cell>
          <cell r="C201">
            <v>33.945999999999998</v>
          </cell>
          <cell r="D201">
            <v>-117.151</v>
          </cell>
          <cell r="E201">
            <v>3.07499E-2</v>
          </cell>
          <cell r="F201" t="str">
            <v>active</v>
          </cell>
          <cell r="G201">
            <v>412</v>
          </cell>
        </row>
        <row r="202">
          <cell r="A202">
            <v>202</v>
          </cell>
          <cell r="B202" t="str">
            <v>Hurkey Creek Park</v>
          </cell>
          <cell r="C202">
            <v>33.675800000000002</v>
          </cell>
          <cell r="D202">
            <v>-116.68</v>
          </cell>
          <cell r="E202">
            <v>6.7909600000000001E-2</v>
          </cell>
          <cell r="F202" t="str">
            <v>active</v>
          </cell>
          <cell r="G202">
            <v>537</v>
          </cell>
        </row>
        <row r="203">
          <cell r="A203">
            <v>203</v>
          </cell>
          <cell r="B203" t="str">
            <v>Anza - Pinyon Flat</v>
          </cell>
          <cell r="C203">
            <v>33.606999999999999</v>
          </cell>
          <cell r="D203">
            <v>-116.453</v>
          </cell>
          <cell r="E203">
            <v>4.85383E-2</v>
          </cell>
          <cell r="F203" t="str">
            <v>active</v>
          </cell>
          <cell r="G203">
            <v>484</v>
          </cell>
        </row>
        <row r="204">
          <cell r="A204">
            <v>204</v>
          </cell>
          <cell r="B204" t="str">
            <v>Anza - Terwilliger Valley</v>
          </cell>
          <cell r="C204">
            <v>33.479999999999997</v>
          </cell>
          <cell r="D204">
            <v>-116.59</v>
          </cell>
          <cell r="E204">
            <v>3.0211100000000001E-2</v>
          </cell>
          <cell r="F204" t="str">
            <v>active</v>
          </cell>
          <cell r="G204">
            <v>410</v>
          </cell>
        </row>
        <row r="205">
          <cell r="A205">
            <v>205</v>
          </cell>
          <cell r="B205" t="str">
            <v>Rancho De Anza</v>
          </cell>
          <cell r="C205">
            <v>33.347999999999999</v>
          </cell>
          <cell r="D205">
            <v>-116.4</v>
          </cell>
          <cell r="E205">
            <v>0.18490000000000001</v>
          </cell>
          <cell r="F205" t="str">
            <v>active</v>
          </cell>
          <cell r="G205">
            <v>760</v>
          </cell>
        </row>
        <row r="206">
          <cell r="A206">
            <v>206</v>
          </cell>
          <cell r="B206" t="str">
            <v>Borrego Air Ranch</v>
          </cell>
          <cell r="C206">
            <v>33.19</v>
          </cell>
          <cell r="D206">
            <v>-116.28</v>
          </cell>
          <cell r="E206">
            <v>1.35006E-2</v>
          </cell>
          <cell r="F206" t="str">
            <v>active</v>
          </cell>
          <cell r="G206">
            <v>326</v>
          </cell>
        </row>
        <row r="207">
          <cell r="A207">
            <v>207</v>
          </cell>
          <cell r="B207" t="str">
            <v>Parachute Test Site</v>
          </cell>
          <cell r="C207">
            <v>32.929000000000002</v>
          </cell>
          <cell r="D207">
            <v>-115.70099999999999</v>
          </cell>
          <cell r="E207">
            <v>4.9541999999999997E-3</v>
          </cell>
          <cell r="F207" t="str">
            <v>active</v>
          </cell>
          <cell r="G207">
            <v>253</v>
          </cell>
        </row>
        <row r="208">
          <cell r="A208">
            <v>208</v>
          </cell>
          <cell r="B208" t="str">
            <v>Plaster City</v>
          </cell>
          <cell r="C208">
            <v>32.79</v>
          </cell>
          <cell r="D208">
            <v>-115.86</v>
          </cell>
          <cell r="E208">
            <v>7.7585600000000003E-3</v>
          </cell>
          <cell r="F208" t="str">
            <v>active</v>
          </cell>
          <cell r="G208">
            <v>279</v>
          </cell>
        </row>
        <row r="209">
          <cell r="A209">
            <v>209</v>
          </cell>
          <cell r="B209" t="str">
            <v>Calexico Fire Station</v>
          </cell>
          <cell r="C209">
            <v>32.669499999999999</v>
          </cell>
          <cell r="D209">
            <v>-115.49299999999999</v>
          </cell>
          <cell r="E209">
            <v>3.3780799999999999E-3</v>
          </cell>
          <cell r="F209" t="str">
            <v>active</v>
          </cell>
          <cell r="G209">
            <v>238</v>
          </cell>
        </row>
        <row r="210">
          <cell r="A210">
            <v>210</v>
          </cell>
          <cell r="B210" t="str">
            <v>Bonds Corner</v>
          </cell>
          <cell r="C210">
            <v>32.693100000000001</v>
          </cell>
          <cell r="D210">
            <v>-115.3382</v>
          </cell>
          <cell r="E210">
            <v>8.3708600000000001E-4</v>
          </cell>
          <cell r="F210" t="str">
            <v>active</v>
          </cell>
          <cell r="G210">
            <v>190</v>
          </cell>
        </row>
        <row r="211">
          <cell r="A211">
            <v>211</v>
          </cell>
          <cell r="B211" t="str">
            <v>Holtville Post Office</v>
          </cell>
          <cell r="C211">
            <v>32.811399999999999</v>
          </cell>
          <cell r="D211">
            <v>-115.37860000000001</v>
          </cell>
          <cell r="E211">
            <v>3.9960100000000004E-3</v>
          </cell>
          <cell r="F211" t="str">
            <v>active</v>
          </cell>
          <cell r="G211">
            <v>245</v>
          </cell>
        </row>
        <row r="212">
          <cell r="A212">
            <v>212</v>
          </cell>
          <cell r="B212" t="str">
            <v>El Centro Array #1</v>
          </cell>
          <cell r="C212">
            <v>32.96</v>
          </cell>
          <cell r="D212">
            <v>-115.319</v>
          </cell>
          <cell r="E212">
            <v>3.2569000000000001E-3</v>
          </cell>
          <cell r="F212" t="str">
            <v>active</v>
          </cell>
          <cell r="G212">
            <v>235</v>
          </cell>
        </row>
        <row r="213">
          <cell r="A213">
            <v>213</v>
          </cell>
          <cell r="B213" t="str">
            <v>El Centro Array #3</v>
          </cell>
          <cell r="C213">
            <v>32.893999999999998</v>
          </cell>
          <cell r="D213">
            <v>-115.38</v>
          </cell>
          <cell r="E213">
            <v>2.6236200000000001E-3</v>
          </cell>
          <cell r="F213" t="str">
            <v>active</v>
          </cell>
          <cell r="G213">
            <v>224</v>
          </cell>
        </row>
        <row r="214">
          <cell r="A214">
            <v>214</v>
          </cell>
          <cell r="B214" t="str">
            <v>El Centro Array #11</v>
          </cell>
          <cell r="C214">
            <v>32.7517</v>
          </cell>
          <cell r="D214">
            <v>-115.59520000000001</v>
          </cell>
          <cell r="E214">
            <v>5.3898900000000003E-4</v>
          </cell>
          <cell r="F214" t="str">
            <v>active</v>
          </cell>
          <cell r="G214">
            <v>184</v>
          </cell>
        </row>
        <row r="215">
          <cell r="A215">
            <v>215</v>
          </cell>
          <cell r="B215" t="str">
            <v>El Centro Array #13</v>
          </cell>
          <cell r="C215">
            <v>32.709000000000003</v>
          </cell>
          <cell r="D215">
            <v>-115.68300000000001</v>
          </cell>
          <cell r="E215">
            <v>8.3717800000000005E-4</v>
          </cell>
          <cell r="F215" t="str">
            <v>active</v>
          </cell>
          <cell r="G215">
            <v>190</v>
          </cell>
        </row>
        <row r="216">
          <cell r="A216">
            <v>216</v>
          </cell>
          <cell r="B216" t="str">
            <v>Brawley Airport</v>
          </cell>
          <cell r="C216">
            <v>32.991</v>
          </cell>
          <cell r="D216">
            <v>-115.51300000000001</v>
          </cell>
          <cell r="E216">
            <v>2.5160999999999998E-3</v>
          </cell>
          <cell r="F216" t="str">
            <v>active</v>
          </cell>
          <cell r="G216">
            <v>222</v>
          </cell>
        </row>
        <row r="217">
          <cell r="A217">
            <v>217</v>
          </cell>
          <cell r="B217" t="str">
            <v>Calipatria Fire Station</v>
          </cell>
          <cell r="C217">
            <v>33.126600000000003</v>
          </cell>
          <cell r="D217">
            <v>-115.51600000000001</v>
          </cell>
          <cell r="E217">
            <v>2.7910399999999998E-3</v>
          </cell>
          <cell r="F217" t="str">
            <v>active</v>
          </cell>
          <cell r="G217">
            <v>227</v>
          </cell>
        </row>
        <row r="218">
          <cell r="A218">
            <v>218</v>
          </cell>
          <cell r="B218" t="str">
            <v>Salton Sea Wildlife Refuge</v>
          </cell>
          <cell r="C218">
            <v>33.177399999999999</v>
          </cell>
          <cell r="D218">
            <v>-115.616</v>
          </cell>
          <cell r="E218">
            <v>1.6795499999999999E-3</v>
          </cell>
          <cell r="F218" t="str">
            <v>active</v>
          </cell>
          <cell r="G218">
            <v>206</v>
          </cell>
        </row>
        <row r="219">
          <cell r="A219">
            <v>219</v>
          </cell>
          <cell r="B219" t="str">
            <v>Coachella Canal #4</v>
          </cell>
          <cell r="C219">
            <v>33.36</v>
          </cell>
          <cell r="D219">
            <v>-115.59</v>
          </cell>
          <cell r="E219">
            <v>2.7640399999999999E-2</v>
          </cell>
          <cell r="F219" t="str">
            <v>active</v>
          </cell>
          <cell r="G219">
            <v>399</v>
          </cell>
        </row>
        <row r="220">
          <cell r="A220">
            <v>220</v>
          </cell>
          <cell r="B220" t="str">
            <v>Indio</v>
          </cell>
          <cell r="C220">
            <v>33.747</v>
          </cell>
          <cell r="D220">
            <v>-116.214</v>
          </cell>
          <cell r="E220">
            <v>9.1175600000000002E-3</v>
          </cell>
          <cell r="F220" t="str">
            <v>active</v>
          </cell>
          <cell r="G220">
            <v>292</v>
          </cell>
        </row>
        <row r="221">
          <cell r="A221">
            <v>221</v>
          </cell>
          <cell r="B221" t="str">
            <v>Fun Valley</v>
          </cell>
          <cell r="C221">
            <v>33.924999999999997</v>
          </cell>
          <cell r="D221">
            <v>-116.389</v>
          </cell>
          <cell r="E221">
            <v>3.8683599999999999E-2</v>
          </cell>
          <cell r="F221" t="str">
            <v>active</v>
          </cell>
          <cell r="G221">
            <v>444</v>
          </cell>
        </row>
        <row r="222">
          <cell r="A222">
            <v>222</v>
          </cell>
          <cell r="B222" t="str">
            <v>North Palm Springs</v>
          </cell>
          <cell r="C222">
            <v>33.923999999999999</v>
          </cell>
          <cell r="D222">
            <v>-116.54300000000001</v>
          </cell>
          <cell r="E222">
            <v>2.27213E-2</v>
          </cell>
          <cell r="F222" t="str">
            <v>active</v>
          </cell>
          <cell r="G222">
            <v>379</v>
          </cell>
        </row>
        <row r="223">
          <cell r="A223">
            <v>223</v>
          </cell>
          <cell r="B223" t="str">
            <v>Morongo Valley</v>
          </cell>
          <cell r="C223">
            <v>34.0486</v>
          </cell>
          <cell r="D223">
            <v>-116.5782</v>
          </cell>
          <cell r="E223">
            <v>4.6349599999999998E-2</v>
          </cell>
          <cell r="F223" t="str">
            <v>active</v>
          </cell>
          <cell r="G223">
            <v>475</v>
          </cell>
        </row>
        <row r="224">
          <cell r="A224">
            <v>224</v>
          </cell>
          <cell r="B224" t="str">
            <v>Whitewater Trout Farm</v>
          </cell>
          <cell r="C224">
            <v>33.99</v>
          </cell>
          <cell r="D224">
            <v>-116.65600000000001</v>
          </cell>
          <cell r="E224">
            <v>0.10967200000000001</v>
          </cell>
          <cell r="F224" t="str">
            <v>active</v>
          </cell>
          <cell r="G224">
            <v>654</v>
          </cell>
        </row>
        <row r="225">
          <cell r="A225">
            <v>225</v>
          </cell>
          <cell r="B225" t="str">
            <v>Cabazon</v>
          </cell>
          <cell r="C225">
            <v>33.9176</v>
          </cell>
          <cell r="D225">
            <v>-116.7833</v>
          </cell>
          <cell r="E225">
            <v>4.58929E-2</v>
          </cell>
          <cell r="F225" t="str">
            <v>active</v>
          </cell>
          <cell r="G225">
            <v>473</v>
          </cell>
        </row>
        <row r="226">
          <cell r="A226">
            <v>226</v>
          </cell>
          <cell r="B226" t="str">
            <v>Topanga - Fire Sta</v>
          </cell>
          <cell r="C226">
            <v>34.084000000000003</v>
          </cell>
          <cell r="D226">
            <v>-118.6</v>
          </cell>
          <cell r="E226">
            <v>7.9895499999999994E-2</v>
          </cell>
          <cell r="F226" t="str">
            <v>active</v>
          </cell>
          <cell r="G226">
            <v>568</v>
          </cell>
        </row>
        <row r="227">
          <cell r="A227">
            <v>227</v>
          </cell>
          <cell r="B227" t="str">
            <v>Santa Susana Ground</v>
          </cell>
          <cell r="C227">
            <v>34.231999999999999</v>
          </cell>
          <cell r="D227">
            <v>-118.71</v>
          </cell>
          <cell r="E227">
            <v>5.2285999999999999E-2</v>
          </cell>
          <cell r="F227" t="str">
            <v>active</v>
          </cell>
          <cell r="G227">
            <v>496</v>
          </cell>
        </row>
        <row r="228">
          <cell r="A228">
            <v>228</v>
          </cell>
          <cell r="B228" t="str">
            <v>El Centro Array #2</v>
          </cell>
          <cell r="C228">
            <v>32.915999999999997</v>
          </cell>
          <cell r="D228">
            <v>-115.366</v>
          </cell>
          <cell r="E228">
            <v>2.6240899999999999E-3</v>
          </cell>
          <cell r="F228" t="str">
            <v>active</v>
          </cell>
          <cell r="G228">
            <v>224</v>
          </cell>
        </row>
        <row r="229">
          <cell r="A229">
            <v>229</v>
          </cell>
          <cell r="B229" t="str">
            <v>Cranston Forest Station</v>
          </cell>
          <cell r="C229">
            <v>33.738</v>
          </cell>
          <cell r="D229">
            <v>-116.83799999999999</v>
          </cell>
          <cell r="E229">
            <v>3.0380500000000001E-2</v>
          </cell>
          <cell r="F229" t="str">
            <v>active</v>
          </cell>
          <cell r="G229">
            <v>410</v>
          </cell>
        </row>
        <row r="230">
          <cell r="A230">
            <v>230</v>
          </cell>
          <cell r="B230" t="str">
            <v>El Centro Array #6</v>
          </cell>
          <cell r="C230">
            <v>32.838999999999999</v>
          </cell>
          <cell r="D230">
            <v>-115.48699999999999</v>
          </cell>
          <cell r="E230">
            <v>3.4791399999999999E-3</v>
          </cell>
          <cell r="F230" t="str">
            <v>active</v>
          </cell>
          <cell r="G230">
            <v>240</v>
          </cell>
        </row>
        <row r="231">
          <cell r="A231">
            <v>231</v>
          </cell>
          <cell r="B231" t="str">
            <v>Anza Fire Station</v>
          </cell>
          <cell r="C231">
            <v>33.555799999999998</v>
          </cell>
          <cell r="D231">
            <v>-116.67400000000001</v>
          </cell>
          <cell r="E231">
            <v>2.6418400000000002E-2</v>
          </cell>
          <cell r="F231" t="str">
            <v>active</v>
          </cell>
          <cell r="G231">
            <v>394</v>
          </cell>
        </row>
        <row r="232">
          <cell r="A232">
            <v>232</v>
          </cell>
          <cell r="B232" t="str">
            <v>El Centro Differential Array</v>
          </cell>
          <cell r="C232">
            <v>32.795999999999999</v>
          </cell>
          <cell r="D232">
            <v>-115.535</v>
          </cell>
          <cell r="E232">
            <v>1.2542600000000001E-3</v>
          </cell>
          <cell r="F232" t="str">
            <v>active</v>
          </cell>
          <cell r="G232">
            <v>198</v>
          </cell>
        </row>
        <row r="233">
          <cell r="A233">
            <v>233</v>
          </cell>
          <cell r="B233" t="str">
            <v>Wildlife Liquef. Array</v>
          </cell>
          <cell r="C233">
            <v>33.1</v>
          </cell>
          <cell r="D233">
            <v>-115.53</v>
          </cell>
          <cell r="E233">
            <v>1.9302900000000001E-3</v>
          </cell>
          <cell r="F233" t="str">
            <v>active</v>
          </cell>
          <cell r="G233">
            <v>211</v>
          </cell>
        </row>
        <row r="234">
          <cell r="A234">
            <v>234</v>
          </cell>
          <cell r="B234" t="str">
            <v>Anza - Red Mountain</v>
          </cell>
          <cell r="C234">
            <v>33.64</v>
          </cell>
          <cell r="D234">
            <v>-116.86</v>
          </cell>
          <cell r="E234">
            <v>0.15087900000000001</v>
          </cell>
          <cell r="F234" t="str">
            <v>active</v>
          </cell>
          <cell r="G234">
            <v>760</v>
          </cell>
        </row>
        <row r="235">
          <cell r="A235">
            <v>235</v>
          </cell>
          <cell r="B235" t="str">
            <v>Santa Rosa Mountain</v>
          </cell>
          <cell r="C235">
            <v>33.567999999999998</v>
          </cell>
          <cell r="D235">
            <v>-116.51</v>
          </cell>
          <cell r="E235">
            <v>0.13680400000000001</v>
          </cell>
          <cell r="F235" t="str">
            <v>active</v>
          </cell>
          <cell r="G235">
            <v>749</v>
          </cell>
        </row>
        <row r="236">
          <cell r="A236">
            <v>236</v>
          </cell>
          <cell r="B236" t="str">
            <v>Anza - Tule Canyon</v>
          </cell>
          <cell r="C236">
            <v>33.459299999999999</v>
          </cell>
          <cell r="D236">
            <v>-116.64400000000001</v>
          </cell>
          <cell r="E236">
            <v>0.12660399999999999</v>
          </cell>
          <cell r="F236" t="str">
            <v>active</v>
          </cell>
          <cell r="G236">
            <v>713</v>
          </cell>
        </row>
        <row r="237">
          <cell r="A237">
            <v>237</v>
          </cell>
          <cell r="B237" t="str">
            <v>Site 1</v>
          </cell>
          <cell r="C237">
            <v>62.201999999999998</v>
          </cell>
          <cell r="D237">
            <v>-124.37</v>
          </cell>
          <cell r="E237">
            <v>9.7185400000000005E-2</v>
          </cell>
          <cell r="F237" t="str">
            <v>active</v>
          </cell>
          <cell r="G237">
            <v>613</v>
          </cell>
        </row>
        <row r="238">
          <cell r="A238">
            <v>238</v>
          </cell>
          <cell r="B238" t="str">
            <v>Site 2</v>
          </cell>
          <cell r="C238">
            <v>62.234000000000002</v>
          </cell>
          <cell r="D238">
            <v>-124.16800000000001</v>
          </cell>
          <cell r="E238">
            <v>6.2679100000000001E-2</v>
          </cell>
          <cell r="F238" t="str">
            <v>active</v>
          </cell>
          <cell r="G238">
            <v>523</v>
          </cell>
        </row>
        <row r="239">
          <cell r="A239">
            <v>239</v>
          </cell>
          <cell r="B239" t="str">
            <v>Site 3</v>
          </cell>
          <cell r="C239">
            <v>62.125999999999998</v>
          </cell>
          <cell r="D239">
            <v>-123.833</v>
          </cell>
          <cell r="E239">
            <v>6.1850099999999998E-2</v>
          </cell>
          <cell r="F239" t="str">
            <v>active</v>
          </cell>
          <cell r="G239">
            <v>521</v>
          </cell>
        </row>
        <row r="240">
          <cell r="A240">
            <v>240</v>
          </cell>
          <cell r="B240" t="str">
            <v>Cerro Prieto</v>
          </cell>
          <cell r="C240">
            <v>32.420999999999999</v>
          </cell>
          <cell r="D240">
            <v>-115.301</v>
          </cell>
          <cell r="E240">
            <v>4.0458000000000001E-2</v>
          </cell>
          <cell r="F240" t="str">
            <v>active</v>
          </cell>
          <cell r="G240">
            <v>451</v>
          </cell>
        </row>
        <row r="241">
          <cell r="A241">
            <v>241</v>
          </cell>
          <cell r="B241" t="str">
            <v>Delta</v>
          </cell>
          <cell r="C241">
            <v>32.356000000000002</v>
          </cell>
          <cell r="D241">
            <v>-115.19499999999999</v>
          </cell>
          <cell r="E241">
            <v>8.3522800000000003E-4</v>
          </cell>
          <cell r="F241" t="str">
            <v>active</v>
          </cell>
          <cell r="G241">
            <v>190</v>
          </cell>
        </row>
        <row r="242">
          <cell r="A242">
            <v>242</v>
          </cell>
          <cell r="B242" t="str">
            <v>Victoria</v>
          </cell>
          <cell r="C242">
            <v>32.289000000000001</v>
          </cell>
          <cell r="D242">
            <v>-115.10299999999999</v>
          </cell>
          <cell r="E242">
            <v>8.3486900000000002E-4</v>
          </cell>
          <cell r="F242" t="str">
            <v>active</v>
          </cell>
          <cell r="G242">
            <v>190</v>
          </cell>
        </row>
        <row r="243">
          <cell r="A243">
            <v>243</v>
          </cell>
          <cell r="B243" t="str">
            <v>Aeropuerto Mexicali</v>
          </cell>
          <cell r="C243">
            <v>32.651000000000003</v>
          </cell>
          <cell r="D243">
            <v>-115.33199999999999</v>
          </cell>
          <cell r="E243">
            <v>0</v>
          </cell>
          <cell r="F243" t="str">
            <v>active</v>
          </cell>
          <cell r="G243">
            <v>180</v>
          </cell>
        </row>
        <row r="244">
          <cell r="A244">
            <v>244</v>
          </cell>
          <cell r="B244" t="str">
            <v>Cucapah</v>
          </cell>
          <cell r="C244">
            <v>32.545000000000002</v>
          </cell>
          <cell r="D244">
            <v>-115.235</v>
          </cell>
          <cell r="E244">
            <v>1.3877500000000001E-3</v>
          </cell>
          <cell r="F244" t="str">
            <v>active</v>
          </cell>
          <cell r="G244">
            <v>200</v>
          </cell>
        </row>
        <row r="245">
          <cell r="A245">
            <v>245</v>
          </cell>
          <cell r="B245" t="str">
            <v>Agrarias</v>
          </cell>
          <cell r="C245">
            <v>32.621000000000002</v>
          </cell>
          <cell r="D245">
            <v>-115.301</v>
          </cell>
          <cell r="E245">
            <v>8.3667500000000005E-4</v>
          </cell>
          <cell r="F245" t="str">
            <v>active</v>
          </cell>
          <cell r="G245">
            <v>190</v>
          </cell>
        </row>
        <row r="246">
          <cell r="A246">
            <v>246</v>
          </cell>
          <cell r="B246" t="str">
            <v>SAHOP Casa Flores</v>
          </cell>
          <cell r="C246">
            <v>32.618000000000002</v>
          </cell>
          <cell r="D246">
            <v>-115.43600000000001</v>
          </cell>
          <cell r="E246">
            <v>5.3898900000000003E-4</v>
          </cell>
          <cell r="F246" t="str">
            <v>active</v>
          </cell>
          <cell r="G246">
            <v>184</v>
          </cell>
        </row>
        <row r="247">
          <cell r="A247">
            <v>247</v>
          </cell>
          <cell r="B247" t="str">
            <v>Chihuahua</v>
          </cell>
          <cell r="C247">
            <v>32.484000000000002</v>
          </cell>
          <cell r="D247">
            <v>-115.24</v>
          </cell>
          <cell r="E247">
            <v>5.3898900000000003E-4</v>
          </cell>
          <cell r="F247" t="str">
            <v>active</v>
          </cell>
          <cell r="G247">
            <v>184</v>
          </cell>
        </row>
        <row r="248">
          <cell r="A248">
            <v>248</v>
          </cell>
          <cell r="B248" t="str">
            <v>Compuertas</v>
          </cell>
          <cell r="C248">
            <v>32.573</v>
          </cell>
          <cell r="D248">
            <v>-115.083</v>
          </cell>
          <cell r="E248">
            <v>0</v>
          </cell>
          <cell r="F248" t="str">
            <v>active</v>
          </cell>
          <cell r="G248">
            <v>180</v>
          </cell>
        </row>
        <row r="249">
          <cell r="A249">
            <v>249</v>
          </cell>
          <cell r="B249" t="str">
            <v>Victoria Hospital Sotano</v>
          </cell>
          <cell r="C249">
            <v>32.289000000000001</v>
          </cell>
          <cell r="D249">
            <v>-115.1</v>
          </cell>
          <cell r="E249">
            <v>6.3757199999999999E-4</v>
          </cell>
          <cell r="F249" t="str">
            <v>active</v>
          </cell>
          <cell r="G249">
            <v>186</v>
          </cell>
        </row>
        <row r="250">
          <cell r="A250">
            <v>250</v>
          </cell>
          <cell r="B250" t="str">
            <v>Barcis</v>
          </cell>
          <cell r="C250">
            <v>46.186999999999998</v>
          </cell>
          <cell r="D250">
            <v>12.554</v>
          </cell>
          <cell r="E250">
            <v>7.7355400000000005E-2</v>
          </cell>
          <cell r="F250" t="str">
            <v>active</v>
          </cell>
          <cell r="G250">
            <v>561</v>
          </cell>
        </row>
        <row r="251">
          <cell r="A251">
            <v>251</v>
          </cell>
          <cell r="B251" t="str">
            <v>Codroipo</v>
          </cell>
          <cell r="C251">
            <v>45.959000000000003</v>
          </cell>
          <cell r="D251">
            <v>12.984</v>
          </cell>
          <cell r="E251">
            <v>4.8509E-3</v>
          </cell>
          <cell r="F251" t="str">
            <v>active</v>
          </cell>
          <cell r="G251">
            <v>252</v>
          </cell>
        </row>
        <row r="252">
          <cell r="A252">
            <v>252</v>
          </cell>
          <cell r="B252" t="str">
            <v>Conegliano</v>
          </cell>
          <cell r="C252">
            <v>45.883000000000003</v>
          </cell>
          <cell r="D252">
            <v>12.288</v>
          </cell>
          <cell r="E252">
            <v>2.12912E-2</v>
          </cell>
          <cell r="F252" t="str">
            <v>active</v>
          </cell>
          <cell r="G252">
            <v>373</v>
          </cell>
        </row>
        <row r="253">
          <cell r="A253">
            <v>253</v>
          </cell>
          <cell r="B253" t="str">
            <v>Feltre</v>
          </cell>
          <cell r="C253">
            <v>46.018999999999998</v>
          </cell>
          <cell r="D253">
            <v>11.912000000000001</v>
          </cell>
          <cell r="E253">
            <v>2.66658E-2</v>
          </cell>
          <cell r="F253" t="str">
            <v>active</v>
          </cell>
          <cell r="G253">
            <v>395</v>
          </cell>
        </row>
        <row r="254">
          <cell r="A254">
            <v>254</v>
          </cell>
          <cell r="B254" t="str">
            <v>Tolmezzo</v>
          </cell>
          <cell r="C254">
            <v>46.381999999999998</v>
          </cell>
          <cell r="D254">
            <v>12.981999999999999</v>
          </cell>
          <cell r="E254">
            <v>7.0138199999999998E-2</v>
          </cell>
          <cell r="F254" t="str">
            <v>active</v>
          </cell>
          <cell r="G254">
            <v>542</v>
          </cell>
        </row>
        <row r="255">
          <cell r="A255">
            <v>255</v>
          </cell>
          <cell r="B255" t="str">
            <v>Forgaria Cornino</v>
          </cell>
          <cell r="C255">
            <v>46.220999999999997</v>
          </cell>
          <cell r="D255">
            <v>12.997</v>
          </cell>
          <cell r="E255">
            <v>0.19008800000000001</v>
          </cell>
          <cell r="F255" t="str">
            <v>active</v>
          </cell>
          <cell r="G255">
            <v>760</v>
          </cell>
        </row>
        <row r="256">
          <cell r="A256">
            <v>256</v>
          </cell>
          <cell r="B256" t="str">
            <v>San Rocco</v>
          </cell>
          <cell r="C256">
            <v>46.225999999999999</v>
          </cell>
          <cell r="D256">
            <v>12.993</v>
          </cell>
          <cell r="E256">
            <v>0.26070900000000002</v>
          </cell>
          <cell r="F256" t="str">
            <v>active</v>
          </cell>
          <cell r="G256">
            <v>760</v>
          </cell>
        </row>
        <row r="257">
          <cell r="A257">
            <v>257</v>
          </cell>
          <cell r="B257" t="str">
            <v>Buia</v>
          </cell>
          <cell r="C257">
            <v>46.222000000000001</v>
          </cell>
          <cell r="D257">
            <v>13.09</v>
          </cell>
          <cell r="E257">
            <v>3.85251E-3</v>
          </cell>
          <cell r="F257" t="str">
            <v>active</v>
          </cell>
          <cell r="G257">
            <v>243</v>
          </cell>
        </row>
        <row r="258">
          <cell r="A258">
            <v>258</v>
          </cell>
          <cell r="B258" t="str">
            <v>Tabas</v>
          </cell>
          <cell r="C258">
            <v>33.58</v>
          </cell>
          <cell r="D258">
            <v>56.92</v>
          </cell>
          <cell r="E258">
            <v>8.6823000000000004E-3</v>
          </cell>
          <cell r="F258" t="str">
            <v>active</v>
          </cell>
          <cell r="G258">
            <v>288</v>
          </cell>
        </row>
        <row r="259">
          <cell r="A259">
            <v>259</v>
          </cell>
          <cell r="B259" t="str">
            <v>Dayhook</v>
          </cell>
          <cell r="C259">
            <v>33.299999999999997</v>
          </cell>
          <cell r="D259">
            <v>57.52</v>
          </cell>
          <cell r="E259">
            <v>2.26295E-2</v>
          </cell>
          <cell r="F259" t="str">
            <v>active</v>
          </cell>
          <cell r="G259">
            <v>379</v>
          </cell>
        </row>
        <row r="260">
          <cell r="A260">
            <v>260</v>
          </cell>
          <cell r="B260" t="str">
            <v>Karakyr</v>
          </cell>
          <cell r="C260">
            <v>40.35</v>
          </cell>
          <cell r="D260">
            <v>63.47</v>
          </cell>
          <cell r="E260">
            <v>8.89246E-4</v>
          </cell>
          <cell r="F260" t="str">
            <v>active</v>
          </cell>
          <cell r="G260">
            <v>191</v>
          </cell>
        </row>
        <row r="261">
          <cell r="A261">
            <v>261</v>
          </cell>
          <cell r="B261" t="str">
            <v>Poe Road (temp)</v>
          </cell>
          <cell r="C261">
            <v>33.097000000000001</v>
          </cell>
          <cell r="D261">
            <v>-115.751</v>
          </cell>
          <cell r="E261">
            <v>7.7100099999999998E-3</v>
          </cell>
          <cell r="F261" t="str">
            <v>active</v>
          </cell>
          <cell r="G261">
            <v>279</v>
          </cell>
        </row>
        <row r="262">
          <cell r="A262">
            <v>262</v>
          </cell>
          <cell r="B262" t="str">
            <v>Kornbloom Road (temp)</v>
          </cell>
          <cell r="C262">
            <v>33.125</v>
          </cell>
          <cell r="D262">
            <v>-115.66500000000001</v>
          </cell>
          <cell r="E262">
            <v>1.3954E-3</v>
          </cell>
          <cell r="F262" t="str">
            <v>active</v>
          </cell>
          <cell r="G262">
            <v>201</v>
          </cell>
        </row>
        <row r="263">
          <cell r="A263">
            <v>263</v>
          </cell>
          <cell r="B263" t="str">
            <v>Niland Fire Station</v>
          </cell>
          <cell r="C263">
            <v>33.238999999999997</v>
          </cell>
          <cell r="D263">
            <v>-115.512</v>
          </cell>
          <cell r="E263">
            <v>8.0658399999999995E-3</v>
          </cell>
          <cell r="F263" t="str">
            <v>active</v>
          </cell>
          <cell r="G263">
            <v>282</v>
          </cell>
        </row>
        <row r="264">
          <cell r="A264">
            <v>264</v>
          </cell>
          <cell r="B264" t="str">
            <v>Westmorland Fire Sta</v>
          </cell>
          <cell r="C264">
            <v>33.036999999999999</v>
          </cell>
          <cell r="D264">
            <v>-115.623</v>
          </cell>
          <cell r="E264">
            <v>2.51031E-3</v>
          </cell>
          <cell r="F264" t="str">
            <v>active</v>
          </cell>
          <cell r="G264">
            <v>221</v>
          </cell>
        </row>
        <row r="265">
          <cell r="A265">
            <v>265</v>
          </cell>
          <cell r="B265" t="str">
            <v>Palm Springs Airport</v>
          </cell>
          <cell r="C265">
            <v>33.829000000000001</v>
          </cell>
          <cell r="D265">
            <v>-116.512</v>
          </cell>
          <cell r="E265">
            <v>9.1211899999999995E-3</v>
          </cell>
          <cell r="F265" t="str">
            <v>active</v>
          </cell>
          <cell r="G265">
            <v>292</v>
          </cell>
        </row>
        <row r="266">
          <cell r="A266">
            <v>266</v>
          </cell>
          <cell r="B266" t="str">
            <v>Indio - Coachella Canal</v>
          </cell>
          <cell r="C266">
            <v>33.716999999999999</v>
          </cell>
          <cell r="D266">
            <v>-116.155</v>
          </cell>
          <cell r="E266">
            <v>3.19493E-2</v>
          </cell>
          <cell r="F266" t="str">
            <v>active</v>
          </cell>
          <cell r="G266">
            <v>417</v>
          </cell>
        </row>
        <row r="267">
          <cell r="A267">
            <v>267</v>
          </cell>
          <cell r="B267" t="str">
            <v>Desert Hot Springs</v>
          </cell>
          <cell r="C267">
            <v>33.962000000000003</v>
          </cell>
          <cell r="D267">
            <v>-116.509</v>
          </cell>
          <cell r="E267">
            <v>2.64105E-2</v>
          </cell>
          <cell r="F267" t="str">
            <v>active</v>
          </cell>
          <cell r="G267">
            <v>394</v>
          </cell>
        </row>
        <row r="268">
          <cell r="A268">
            <v>268</v>
          </cell>
          <cell r="B268" t="str">
            <v>Puerta La Cruz</v>
          </cell>
          <cell r="C268">
            <v>33.323999999999998</v>
          </cell>
          <cell r="D268">
            <v>-116.68300000000001</v>
          </cell>
          <cell r="E268">
            <v>6.1575699999999997E-2</v>
          </cell>
          <cell r="F268" t="str">
            <v>active</v>
          </cell>
          <cell r="G268">
            <v>520</v>
          </cell>
        </row>
        <row r="269">
          <cell r="A269">
            <v>269</v>
          </cell>
          <cell r="B269" t="str">
            <v>San Jacinto - Valley Cemetary</v>
          </cell>
          <cell r="C269">
            <v>33.76</v>
          </cell>
          <cell r="D269">
            <v>-116.96</v>
          </cell>
          <cell r="E269">
            <v>1.0363300000000001E-2</v>
          </cell>
          <cell r="F269" t="str">
            <v>active</v>
          </cell>
          <cell r="G269">
            <v>303</v>
          </cell>
        </row>
        <row r="270">
          <cell r="A270">
            <v>270</v>
          </cell>
          <cell r="B270" t="str">
            <v>San Jacinto - Soboba</v>
          </cell>
          <cell r="C270">
            <v>33.796999999999997</v>
          </cell>
          <cell r="D270">
            <v>-116.88</v>
          </cell>
          <cell r="E270">
            <v>7.4032399999999998E-2</v>
          </cell>
          <cell r="F270" t="str">
            <v>active</v>
          </cell>
          <cell r="G270">
            <v>552</v>
          </cell>
        </row>
        <row r="271">
          <cell r="A271">
            <v>271</v>
          </cell>
          <cell r="B271" t="str">
            <v>Silent Valley - Poppet Flat</v>
          </cell>
          <cell r="C271">
            <v>33.850999999999999</v>
          </cell>
          <cell r="D271">
            <v>-116.852</v>
          </cell>
          <cell r="E271">
            <v>9.2485600000000001E-2</v>
          </cell>
          <cell r="F271" t="str">
            <v>active</v>
          </cell>
          <cell r="G271">
            <v>600</v>
          </cell>
        </row>
        <row r="272">
          <cell r="A272">
            <v>272</v>
          </cell>
          <cell r="B272" t="str">
            <v>Hemet Fire Station</v>
          </cell>
          <cell r="C272">
            <v>33.728999999999999</v>
          </cell>
          <cell r="D272">
            <v>-116.979</v>
          </cell>
          <cell r="E272">
            <v>8.8455600000000006E-3</v>
          </cell>
          <cell r="F272" t="str">
            <v>active</v>
          </cell>
          <cell r="G272">
            <v>289</v>
          </cell>
        </row>
        <row r="273">
          <cell r="A273">
            <v>273</v>
          </cell>
          <cell r="B273" t="str">
            <v>San Jacinto - CDF Fire Station</v>
          </cell>
          <cell r="C273">
            <v>33.786999999999999</v>
          </cell>
          <cell r="D273">
            <v>-116.958</v>
          </cell>
          <cell r="E273">
            <v>5.8463500000000002E-3</v>
          </cell>
          <cell r="F273" t="str">
            <v>active</v>
          </cell>
          <cell r="G273">
            <v>262</v>
          </cell>
        </row>
        <row r="274">
          <cell r="A274">
            <v>274</v>
          </cell>
          <cell r="B274" t="str">
            <v>Featherly Park - Maint</v>
          </cell>
          <cell r="C274">
            <v>33.869</v>
          </cell>
          <cell r="D274">
            <v>-117.709</v>
          </cell>
          <cell r="E274">
            <v>1.6702700000000001E-2</v>
          </cell>
          <cell r="F274" t="str">
            <v>active</v>
          </cell>
          <cell r="G274">
            <v>350</v>
          </cell>
        </row>
        <row r="275">
          <cell r="A275">
            <v>275</v>
          </cell>
          <cell r="B275" t="str">
            <v>Riverside Airport</v>
          </cell>
          <cell r="C275">
            <v>33.951000000000001</v>
          </cell>
          <cell r="D275">
            <v>-117.446</v>
          </cell>
          <cell r="E275">
            <v>1.80664E-2</v>
          </cell>
          <cell r="F275" t="str">
            <v>active</v>
          </cell>
          <cell r="G275">
            <v>360</v>
          </cell>
        </row>
        <row r="276">
          <cell r="A276">
            <v>276</v>
          </cell>
          <cell r="B276" t="str">
            <v>Newport Bch - Irvine Ave. F.S</v>
          </cell>
          <cell r="C276">
            <v>33.634</v>
          </cell>
          <cell r="D276">
            <v>-117.902</v>
          </cell>
          <cell r="E276">
            <v>6.4738899999999995E-4</v>
          </cell>
          <cell r="F276" t="str">
            <v>active</v>
          </cell>
          <cell r="G276">
            <v>187</v>
          </cell>
        </row>
        <row r="277">
          <cell r="A277">
            <v>277</v>
          </cell>
          <cell r="B277" t="str">
            <v>Temecula - 6th &amp; Mercedes</v>
          </cell>
          <cell r="C277">
            <v>33.496000000000002</v>
          </cell>
          <cell r="D277">
            <v>-117.149</v>
          </cell>
          <cell r="E277">
            <v>2.34317E-2</v>
          </cell>
          <cell r="F277" t="str">
            <v>active</v>
          </cell>
          <cell r="G277">
            <v>382</v>
          </cell>
        </row>
        <row r="278">
          <cell r="A278">
            <v>278</v>
          </cell>
          <cell r="B278" t="str">
            <v>Huntington Beach - Lake St</v>
          </cell>
          <cell r="C278">
            <v>33.661999999999999</v>
          </cell>
          <cell r="D278">
            <v>-117.997</v>
          </cell>
          <cell r="E278">
            <v>6.6392500000000002E-3</v>
          </cell>
          <cell r="F278" t="str">
            <v>active</v>
          </cell>
          <cell r="G278">
            <v>269</v>
          </cell>
        </row>
        <row r="279">
          <cell r="A279">
            <v>279</v>
          </cell>
          <cell r="B279" t="str">
            <v>Murrieta Hot Springs</v>
          </cell>
          <cell r="C279">
            <v>33.598999999999997</v>
          </cell>
          <cell r="D279">
            <v>-117.13200000000001</v>
          </cell>
          <cell r="E279">
            <v>7.6560200000000004E-3</v>
          </cell>
          <cell r="F279" t="str">
            <v>active</v>
          </cell>
          <cell r="G279">
            <v>278</v>
          </cell>
        </row>
        <row r="280">
          <cell r="A280">
            <v>280</v>
          </cell>
          <cell r="B280" t="str">
            <v>Winchester Bergman Ran</v>
          </cell>
          <cell r="C280">
            <v>33.64</v>
          </cell>
          <cell r="D280">
            <v>-117.09399999999999</v>
          </cell>
          <cell r="E280">
            <v>4.7291199999999999E-3</v>
          </cell>
          <cell r="F280" t="str">
            <v>active</v>
          </cell>
          <cell r="G280">
            <v>251</v>
          </cell>
        </row>
        <row r="281">
          <cell r="A281">
            <v>281</v>
          </cell>
          <cell r="B281" t="str">
            <v>Winchester Page Bros R</v>
          </cell>
          <cell r="C281">
            <v>33.718000000000004</v>
          </cell>
          <cell r="D281">
            <v>-117.02200000000001</v>
          </cell>
          <cell r="E281">
            <v>3.9252799999999997E-3</v>
          </cell>
          <cell r="F281" t="str">
            <v>active</v>
          </cell>
          <cell r="G281">
            <v>244</v>
          </cell>
        </row>
        <row r="282">
          <cell r="A282">
            <v>282</v>
          </cell>
          <cell r="B282" t="str">
            <v>Newport Bch - Newp &amp; Coast</v>
          </cell>
          <cell r="C282">
            <v>33.622999999999998</v>
          </cell>
          <cell r="D282">
            <v>-117.931</v>
          </cell>
          <cell r="E282">
            <v>1.54363E-2</v>
          </cell>
          <cell r="F282" t="str">
            <v>active</v>
          </cell>
          <cell r="G282">
            <v>341</v>
          </cell>
        </row>
        <row r="283">
          <cell r="A283">
            <v>283</v>
          </cell>
          <cell r="B283" t="str">
            <v>Hemet - Ryan Airfield</v>
          </cell>
          <cell r="C283">
            <v>33.731000000000002</v>
          </cell>
          <cell r="D283">
            <v>-117.023</v>
          </cell>
          <cell r="E283">
            <v>3.2849200000000002E-3</v>
          </cell>
          <cell r="F283" t="str">
            <v>active</v>
          </cell>
          <cell r="G283">
            <v>236</v>
          </cell>
        </row>
        <row r="284">
          <cell r="A284">
            <v>284</v>
          </cell>
          <cell r="B284" t="str">
            <v>San Pedro - Palos Verdes</v>
          </cell>
          <cell r="C284">
            <v>33.722000000000001</v>
          </cell>
          <cell r="D284">
            <v>-118.309</v>
          </cell>
          <cell r="E284">
            <v>6.7003400000000005E-2</v>
          </cell>
          <cell r="F284" t="str">
            <v>active</v>
          </cell>
          <cell r="G284">
            <v>534</v>
          </cell>
        </row>
        <row r="285">
          <cell r="A285">
            <v>285</v>
          </cell>
          <cell r="B285" t="str">
            <v>Inglewood - Union Oil</v>
          </cell>
          <cell r="C285">
            <v>33.905000000000001</v>
          </cell>
          <cell r="D285">
            <v>-118.279</v>
          </cell>
          <cell r="E285">
            <v>1.04178E-2</v>
          </cell>
          <cell r="F285" t="str">
            <v>active</v>
          </cell>
          <cell r="G285">
            <v>303</v>
          </cell>
        </row>
        <row r="286">
          <cell r="A286">
            <v>286</v>
          </cell>
          <cell r="B286" t="str">
            <v>LB - Recreation Park</v>
          </cell>
          <cell r="C286">
            <v>33.777999999999999</v>
          </cell>
          <cell r="D286">
            <v>-118.133</v>
          </cell>
          <cell r="E286">
            <v>5.8459000000000002E-3</v>
          </cell>
          <cell r="F286" t="str">
            <v>active</v>
          </cell>
          <cell r="G286">
            <v>262</v>
          </cell>
        </row>
        <row r="287">
          <cell r="A287">
            <v>287</v>
          </cell>
          <cell r="B287" t="str">
            <v>LB - Rancho Los Cerritos</v>
          </cell>
          <cell r="C287">
            <v>33.840000000000003</v>
          </cell>
          <cell r="D287">
            <v>-118.194</v>
          </cell>
          <cell r="E287">
            <v>1.49666E-2</v>
          </cell>
          <cell r="F287" t="str">
            <v>active</v>
          </cell>
          <cell r="G287">
            <v>337</v>
          </cell>
        </row>
        <row r="288">
          <cell r="A288">
            <v>288</v>
          </cell>
          <cell r="B288" t="str">
            <v>Downey - Co Maint Bldg</v>
          </cell>
          <cell r="C288">
            <v>33.923999999999999</v>
          </cell>
          <cell r="D288">
            <v>-118.167</v>
          </cell>
          <cell r="E288">
            <v>2.51709E-3</v>
          </cell>
          <cell r="F288" t="str">
            <v>active</v>
          </cell>
          <cell r="G288">
            <v>222</v>
          </cell>
        </row>
        <row r="289">
          <cell r="A289">
            <v>289</v>
          </cell>
          <cell r="B289" t="str">
            <v>LB - Harbor Admin FF</v>
          </cell>
          <cell r="C289">
            <v>33.753999999999998</v>
          </cell>
          <cell r="D289">
            <v>-118.2</v>
          </cell>
          <cell r="E289">
            <v>0</v>
          </cell>
          <cell r="F289" t="str">
            <v>active</v>
          </cell>
          <cell r="G289">
            <v>180</v>
          </cell>
        </row>
        <row r="290">
          <cell r="A290">
            <v>290</v>
          </cell>
          <cell r="B290" t="str">
            <v>LA - 116th St School</v>
          </cell>
          <cell r="C290">
            <v>33.929000000000002</v>
          </cell>
          <cell r="D290">
            <v>-118.26</v>
          </cell>
          <cell r="E290">
            <v>6.5182900000000004E-3</v>
          </cell>
          <cell r="F290" t="str">
            <v>active</v>
          </cell>
          <cell r="G290">
            <v>268</v>
          </cell>
        </row>
        <row r="291">
          <cell r="A291">
            <v>291</v>
          </cell>
          <cell r="B291" t="str">
            <v>Rancho Palos Verdes - Hawth</v>
          </cell>
          <cell r="C291">
            <v>33.746000000000002</v>
          </cell>
          <cell r="D291">
            <v>-118.396</v>
          </cell>
          <cell r="E291">
            <v>0.121855</v>
          </cell>
          <cell r="F291" t="str">
            <v>active</v>
          </cell>
          <cell r="G291">
            <v>696</v>
          </cell>
        </row>
        <row r="292">
          <cell r="A292">
            <v>292</v>
          </cell>
          <cell r="B292" t="str">
            <v>Rolling Hills Est-Rancho Vista</v>
          </cell>
          <cell r="C292">
            <v>33.786999999999999</v>
          </cell>
          <cell r="D292">
            <v>-118.35599999999999</v>
          </cell>
          <cell r="E292">
            <v>5.3003000000000002E-2</v>
          </cell>
          <cell r="F292" t="str">
            <v>active</v>
          </cell>
          <cell r="G292">
            <v>498</v>
          </cell>
        </row>
        <row r="293">
          <cell r="A293">
            <v>293</v>
          </cell>
          <cell r="B293" t="str">
            <v>LB - City Hall</v>
          </cell>
          <cell r="C293">
            <v>33.768000000000001</v>
          </cell>
          <cell r="D293">
            <v>-118.196</v>
          </cell>
          <cell r="E293">
            <v>7.10196E-3</v>
          </cell>
          <cell r="F293" t="str">
            <v>active</v>
          </cell>
          <cell r="G293">
            <v>273</v>
          </cell>
        </row>
        <row r="294">
          <cell r="A294">
            <v>294</v>
          </cell>
          <cell r="B294" t="str">
            <v>Seal Beach - Office Bldg</v>
          </cell>
          <cell r="C294">
            <v>33.756999999999998</v>
          </cell>
          <cell r="D294">
            <v>-118.084</v>
          </cell>
          <cell r="E294">
            <v>3.0559099999999998E-3</v>
          </cell>
          <cell r="F294" t="str">
            <v>active</v>
          </cell>
          <cell r="G294">
            <v>232</v>
          </cell>
        </row>
        <row r="295">
          <cell r="A295">
            <v>295</v>
          </cell>
          <cell r="B295" t="str">
            <v>Amboy</v>
          </cell>
          <cell r="C295">
            <v>34.56</v>
          </cell>
          <cell r="D295">
            <v>-115.74299999999999</v>
          </cell>
          <cell r="E295">
            <v>2.4038500000000001E-2</v>
          </cell>
          <cell r="F295" t="str">
            <v>active</v>
          </cell>
          <cell r="G295">
            <v>385</v>
          </cell>
        </row>
        <row r="296">
          <cell r="A296">
            <v>296</v>
          </cell>
          <cell r="B296" t="str">
            <v>Yermo Fire Station</v>
          </cell>
          <cell r="C296">
            <v>34.904000000000003</v>
          </cell>
          <cell r="D296">
            <v>-116.82299999999999</v>
          </cell>
          <cell r="E296">
            <v>3.78758E-3</v>
          </cell>
          <cell r="F296" t="str">
            <v>active</v>
          </cell>
          <cell r="G296">
            <v>243</v>
          </cell>
        </row>
        <row r="297">
          <cell r="A297">
            <v>297</v>
          </cell>
          <cell r="B297" t="str">
            <v>Twentynine Palms</v>
          </cell>
          <cell r="C297">
            <v>34.021000000000001</v>
          </cell>
          <cell r="D297">
            <v>-116.009</v>
          </cell>
          <cell r="E297">
            <v>4.8006300000000002E-2</v>
          </cell>
          <cell r="F297" t="str">
            <v>active</v>
          </cell>
          <cell r="G297">
            <v>482</v>
          </cell>
        </row>
        <row r="298">
          <cell r="A298">
            <v>298</v>
          </cell>
          <cell r="B298" t="str">
            <v>Joshua Tree</v>
          </cell>
          <cell r="C298">
            <v>34.130000000000003</v>
          </cell>
          <cell r="D298">
            <v>-116.31399999999999</v>
          </cell>
          <cell r="E298">
            <v>3.6370300000000001E-2</v>
          </cell>
          <cell r="F298" t="str">
            <v>active</v>
          </cell>
          <cell r="G298">
            <v>435</v>
          </cell>
        </row>
        <row r="299">
          <cell r="A299">
            <v>299</v>
          </cell>
          <cell r="B299" t="str">
            <v>Landers Fire Station</v>
          </cell>
          <cell r="C299">
            <v>34.274000000000001</v>
          </cell>
          <cell r="D299">
            <v>-116.392</v>
          </cell>
          <cell r="E299">
            <v>1.6721400000000001E-2</v>
          </cell>
          <cell r="F299" t="str">
            <v>active</v>
          </cell>
          <cell r="G299">
            <v>350</v>
          </cell>
        </row>
        <row r="300">
          <cell r="A300">
            <v>300</v>
          </cell>
          <cell r="B300" t="str">
            <v>Hesperia</v>
          </cell>
          <cell r="C300">
            <v>34.448</v>
          </cell>
          <cell r="D300">
            <v>-117.327</v>
          </cell>
          <cell r="E300">
            <v>1.8138100000000001E-2</v>
          </cell>
          <cell r="F300" t="str">
            <v>active</v>
          </cell>
          <cell r="G300">
            <v>361</v>
          </cell>
        </row>
        <row r="301">
          <cell r="A301">
            <v>301</v>
          </cell>
          <cell r="B301" t="str">
            <v>Rancho Cucamonga - FF</v>
          </cell>
          <cell r="C301">
            <v>34.103999999999999</v>
          </cell>
          <cell r="D301">
            <v>-117.574</v>
          </cell>
          <cell r="E301">
            <v>1.8371800000000001E-2</v>
          </cell>
          <cell r="F301" t="str">
            <v>active</v>
          </cell>
          <cell r="G301">
            <v>362</v>
          </cell>
        </row>
        <row r="302">
          <cell r="A302">
            <v>302</v>
          </cell>
          <cell r="B302" t="str">
            <v>Pomona - 4th &amp; Locust FF</v>
          </cell>
          <cell r="C302">
            <v>34.055999999999997</v>
          </cell>
          <cell r="D302">
            <v>-117.748</v>
          </cell>
          <cell r="E302">
            <v>1.04251E-2</v>
          </cell>
          <cell r="F302" t="str">
            <v>active</v>
          </cell>
          <cell r="G302">
            <v>303</v>
          </cell>
        </row>
        <row r="303">
          <cell r="A303">
            <v>303</v>
          </cell>
          <cell r="B303" t="str">
            <v>San Bernardino - E &amp; Hospitality</v>
          </cell>
          <cell r="C303">
            <v>34.064999999999998</v>
          </cell>
          <cell r="D303">
            <v>-117.292</v>
          </cell>
          <cell r="E303">
            <v>1.01245E-2</v>
          </cell>
          <cell r="F303" t="str">
            <v>active</v>
          </cell>
          <cell r="G303">
            <v>301</v>
          </cell>
        </row>
        <row r="304">
          <cell r="A304">
            <v>304</v>
          </cell>
          <cell r="B304" t="str">
            <v>Barstow</v>
          </cell>
          <cell r="C304">
            <v>34.887</v>
          </cell>
          <cell r="D304">
            <v>-117.047</v>
          </cell>
          <cell r="E304">
            <v>4.6158100000000001E-2</v>
          </cell>
          <cell r="F304" t="str">
            <v>active</v>
          </cell>
          <cell r="G304">
            <v>474</v>
          </cell>
        </row>
        <row r="305">
          <cell r="A305">
            <v>305</v>
          </cell>
          <cell r="B305" t="str">
            <v>Mt Baldy - Elementary Sch</v>
          </cell>
          <cell r="C305">
            <v>34.232999999999997</v>
          </cell>
          <cell r="D305">
            <v>-117.661</v>
          </cell>
          <cell r="E305">
            <v>0.117747</v>
          </cell>
          <cell r="F305" t="str">
            <v>active</v>
          </cell>
          <cell r="G305">
            <v>682</v>
          </cell>
        </row>
        <row r="306">
          <cell r="A306">
            <v>306</v>
          </cell>
          <cell r="B306" t="str">
            <v>Wrightwood - Nielson Ranch</v>
          </cell>
          <cell r="C306">
            <v>34.314</v>
          </cell>
          <cell r="D306">
            <v>-117.545</v>
          </cell>
          <cell r="E306">
            <v>0.11829199999999999</v>
          </cell>
          <cell r="F306" t="str">
            <v>active</v>
          </cell>
          <cell r="G306">
            <v>684</v>
          </cell>
        </row>
        <row r="307">
          <cell r="A307">
            <v>307</v>
          </cell>
          <cell r="B307" t="str">
            <v>Wrightwood - Swarthout</v>
          </cell>
          <cell r="C307">
            <v>34.369</v>
          </cell>
          <cell r="D307">
            <v>-117.658</v>
          </cell>
          <cell r="E307">
            <v>9.2935799999999999E-2</v>
          </cell>
          <cell r="F307" t="str">
            <v>active</v>
          </cell>
          <cell r="G307">
            <v>602</v>
          </cell>
        </row>
        <row r="308">
          <cell r="A308">
            <v>308</v>
          </cell>
          <cell r="B308" t="str">
            <v>Wrightwood - Jackson Flat</v>
          </cell>
          <cell r="C308">
            <v>34.381</v>
          </cell>
          <cell r="D308">
            <v>-117.73699999999999</v>
          </cell>
          <cell r="E308">
            <v>0.108779</v>
          </cell>
          <cell r="F308" t="str">
            <v>active</v>
          </cell>
          <cell r="G308">
            <v>651</v>
          </cell>
        </row>
        <row r="309">
          <cell r="A309">
            <v>309</v>
          </cell>
          <cell r="B309" t="str">
            <v>Littlerock - Brainard Can</v>
          </cell>
          <cell r="C309">
            <v>34.485999999999997</v>
          </cell>
          <cell r="D309">
            <v>-117.98</v>
          </cell>
          <cell r="E309">
            <v>8.2886600000000005E-2</v>
          </cell>
          <cell r="F309" t="str">
            <v>active</v>
          </cell>
          <cell r="G309">
            <v>576</v>
          </cell>
        </row>
        <row r="310">
          <cell r="A310">
            <v>310</v>
          </cell>
          <cell r="B310" t="str">
            <v>Phelan - Wilson Ranch</v>
          </cell>
          <cell r="C310">
            <v>34.466999999999999</v>
          </cell>
          <cell r="D310">
            <v>-117.52</v>
          </cell>
          <cell r="E310">
            <v>2.2443999999999999E-2</v>
          </cell>
          <cell r="F310" t="str">
            <v>active</v>
          </cell>
          <cell r="G310">
            <v>378</v>
          </cell>
        </row>
        <row r="311">
          <cell r="A311">
            <v>311</v>
          </cell>
          <cell r="B311" t="str">
            <v>Rancho Cucamonga - Deer Can</v>
          </cell>
          <cell r="C311">
            <v>34.168999999999997</v>
          </cell>
          <cell r="D311">
            <v>-117.57899999999999</v>
          </cell>
          <cell r="E311">
            <v>0.205236</v>
          </cell>
          <cell r="F311" t="str">
            <v>active</v>
          </cell>
          <cell r="G311">
            <v>760</v>
          </cell>
        </row>
        <row r="312">
          <cell r="A312">
            <v>312</v>
          </cell>
          <cell r="B312" t="str">
            <v>San Bernardino - CSUSB Gr</v>
          </cell>
          <cell r="C312">
            <v>34.183</v>
          </cell>
          <cell r="D312">
            <v>-117.321</v>
          </cell>
          <cell r="E312">
            <v>2.8406399999999998E-2</v>
          </cell>
          <cell r="F312" t="str">
            <v>active</v>
          </cell>
          <cell r="G312">
            <v>402</v>
          </cell>
        </row>
        <row r="313">
          <cell r="A313">
            <v>313</v>
          </cell>
          <cell r="B313" t="str">
            <v>Vasquez Rocks Park</v>
          </cell>
          <cell r="C313">
            <v>34.491999999999997</v>
          </cell>
          <cell r="D313">
            <v>-118.327</v>
          </cell>
          <cell r="E313">
            <v>3.60474E-2</v>
          </cell>
          <cell r="F313" t="str">
            <v>active</v>
          </cell>
          <cell r="G313">
            <v>433</v>
          </cell>
        </row>
        <row r="314">
          <cell r="A314">
            <v>314</v>
          </cell>
          <cell r="B314" t="str">
            <v>Leona Valley #5 - Ritter</v>
          </cell>
          <cell r="C314">
            <v>34.6</v>
          </cell>
          <cell r="D314">
            <v>-118.241</v>
          </cell>
          <cell r="E314">
            <v>3.41476E-2</v>
          </cell>
          <cell r="F314" t="str">
            <v>active</v>
          </cell>
          <cell r="G314">
            <v>426</v>
          </cell>
        </row>
        <row r="315">
          <cell r="A315">
            <v>315</v>
          </cell>
          <cell r="B315" t="str">
            <v>Arleta - Nordhoff Fire Sta</v>
          </cell>
          <cell r="C315">
            <v>34.235999999999997</v>
          </cell>
          <cell r="D315">
            <v>-118.43899999999999</v>
          </cell>
          <cell r="E315">
            <v>1.09558E-2</v>
          </cell>
          <cell r="F315" t="str">
            <v>active</v>
          </cell>
          <cell r="G315">
            <v>307</v>
          </cell>
        </row>
        <row r="316">
          <cell r="A316">
            <v>316</v>
          </cell>
          <cell r="B316" t="str">
            <v>Pacoima Kagel Canyon</v>
          </cell>
          <cell r="C316">
            <v>34.295999999999999</v>
          </cell>
          <cell r="D316">
            <v>-118.375</v>
          </cell>
          <cell r="E316">
            <v>5.7764000000000003E-2</v>
          </cell>
          <cell r="F316" t="str">
            <v>active</v>
          </cell>
          <cell r="G316">
            <v>510</v>
          </cell>
        </row>
        <row r="317">
          <cell r="A317">
            <v>317</v>
          </cell>
          <cell r="B317" t="str">
            <v>Rosamond - Airport</v>
          </cell>
          <cell r="C317">
            <v>34.869999999999997</v>
          </cell>
          <cell r="D317">
            <v>-118.206</v>
          </cell>
          <cell r="E317">
            <v>1.00991E-2</v>
          </cell>
          <cell r="F317" t="str">
            <v>active</v>
          </cell>
          <cell r="G317">
            <v>301</v>
          </cell>
        </row>
        <row r="318">
          <cell r="A318">
            <v>318</v>
          </cell>
          <cell r="B318" t="str">
            <v>LA - Baldwin Hills</v>
          </cell>
          <cell r="C318">
            <v>34.009</v>
          </cell>
          <cell r="D318">
            <v>-118.361</v>
          </cell>
          <cell r="E318">
            <v>5.23898E-2</v>
          </cell>
          <cell r="F318" t="str">
            <v>active</v>
          </cell>
          <cell r="G318">
            <v>496</v>
          </cell>
        </row>
        <row r="319">
          <cell r="A319">
            <v>319</v>
          </cell>
          <cell r="B319" t="str">
            <v>Pacoima Dam (downstr)</v>
          </cell>
          <cell r="C319">
            <v>34.334000000000003</v>
          </cell>
          <cell r="D319">
            <v>-118.396</v>
          </cell>
          <cell r="E319">
            <v>6.9830699999999996E-2</v>
          </cell>
          <cell r="F319" t="str">
            <v>active</v>
          </cell>
          <cell r="G319">
            <v>542</v>
          </cell>
        </row>
        <row r="320">
          <cell r="A320">
            <v>320</v>
          </cell>
          <cell r="B320" t="str">
            <v>Lake Hughes #1</v>
          </cell>
          <cell r="C320">
            <v>34.673999999999999</v>
          </cell>
          <cell r="D320">
            <v>-118.43</v>
          </cell>
          <cell r="E320">
            <v>4.6038800000000003E-3</v>
          </cell>
          <cell r="F320" t="str">
            <v>active</v>
          </cell>
          <cell r="G320">
            <v>250</v>
          </cell>
        </row>
        <row r="321">
          <cell r="A321">
            <v>321</v>
          </cell>
          <cell r="B321" t="str">
            <v>Rosamond - Goode Ranch</v>
          </cell>
          <cell r="C321">
            <v>34.826999999999998</v>
          </cell>
          <cell r="D321">
            <v>-118.265</v>
          </cell>
          <cell r="E321">
            <v>4.0845100000000004E-3</v>
          </cell>
          <cell r="F321" t="str">
            <v>active</v>
          </cell>
          <cell r="G321">
            <v>245</v>
          </cell>
        </row>
        <row r="322">
          <cell r="A322">
            <v>322</v>
          </cell>
          <cell r="B322" t="str">
            <v>Castaic - Hasley Canyon</v>
          </cell>
          <cell r="C322">
            <v>34.459000000000003</v>
          </cell>
          <cell r="D322">
            <v>-118.65</v>
          </cell>
          <cell r="E322">
            <v>3.5215000000000003E-2</v>
          </cell>
          <cell r="F322" t="str">
            <v>active</v>
          </cell>
          <cell r="G322">
            <v>430</v>
          </cell>
        </row>
        <row r="323">
          <cell r="A323">
            <v>323</v>
          </cell>
          <cell r="B323" t="str">
            <v>Castaic - Old Ridge Route</v>
          </cell>
          <cell r="C323">
            <v>34.564</v>
          </cell>
          <cell r="D323">
            <v>-118.642</v>
          </cell>
          <cell r="E323">
            <v>0.150257</v>
          </cell>
          <cell r="F323" t="str">
            <v>active</v>
          </cell>
          <cell r="G323">
            <v>760</v>
          </cell>
        </row>
        <row r="324">
          <cell r="A324">
            <v>324</v>
          </cell>
          <cell r="B324" t="str">
            <v>Newhall - Fire Sta</v>
          </cell>
          <cell r="C324">
            <v>34.387</v>
          </cell>
          <cell r="D324">
            <v>-118.533</v>
          </cell>
          <cell r="E324">
            <v>1.4619500000000001E-2</v>
          </cell>
          <cell r="F324" t="str">
            <v>active</v>
          </cell>
          <cell r="G324">
            <v>335</v>
          </cell>
        </row>
        <row r="325">
          <cell r="A325">
            <v>325</v>
          </cell>
          <cell r="B325" t="str">
            <v>Moorpark - Fire Sta</v>
          </cell>
          <cell r="C325">
            <v>34.287999999999997</v>
          </cell>
          <cell r="D325">
            <v>-118.881</v>
          </cell>
          <cell r="E325">
            <v>3.3085900000000001E-2</v>
          </cell>
          <cell r="F325" t="str">
            <v>active</v>
          </cell>
          <cell r="G325">
            <v>421</v>
          </cell>
        </row>
        <row r="326">
          <cell r="A326">
            <v>326</v>
          </cell>
          <cell r="B326" t="str">
            <v>LA - Hollywood Stor FF</v>
          </cell>
          <cell r="C326">
            <v>34.090000000000003</v>
          </cell>
          <cell r="D326">
            <v>-118.339</v>
          </cell>
          <cell r="E326">
            <v>1.32073E-2</v>
          </cell>
          <cell r="F326" t="str">
            <v>active</v>
          </cell>
          <cell r="G326">
            <v>324</v>
          </cell>
        </row>
        <row r="327">
          <cell r="A327">
            <v>327</v>
          </cell>
          <cell r="B327" t="str">
            <v>Leona Valley #1</v>
          </cell>
          <cell r="C327">
            <v>34.594000000000001</v>
          </cell>
          <cell r="D327">
            <v>-118.242</v>
          </cell>
          <cell r="E327">
            <v>7.6083399999999995E-2</v>
          </cell>
          <cell r="F327" t="str">
            <v>active</v>
          </cell>
          <cell r="G327">
            <v>558</v>
          </cell>
        </row>
        <row r="328">
          <cell r="A328">
            <v>328</v>
          </cell>
          <cell r="B328" t="str">
            <v>Leona Valley #2</v>
          </cell>
          <cell r="C328">
            <v>34.594999999999999</v>
          </cell>
          <cell r="D328">
            <v>-118.24299999999999</v>
          </cell>
          <cell r="E328">
            <v>7.6083399999999995E-2</v>
          </cell>
          <cell r="F328" t="str">
            <v>active</v>
          </cell>
          <cell r="G328">
            <v>558</v>
          </cell>
        </row>
        <row r="329">
          <cell r="A329">
            <v>329</v>
          </cell>
          <cell r="B329" t="str">
            <v>Leona Valley #3</v>
          </cell>
          <cell r="C329">
            <v>34.595999999999997</v>
          </cell>
          <cell r="D329">
            <v>-118.24299999999999</v>
          </cell>
          <cell r="E329">
            <v>7.6083399999999995E-2</v>
          </cell>
          <cell r="F329" t="str">
            <v>active</v>
          </cell>
          <cell r="G329">
            <v>558</v>
          </cell>
        </row>
        <row r="330">
          <cell r="A330">
            <v>330</v>
          </cell>
          <cell r="B330" t="str">
            <v>Leona Valley #4</v>
          </cell>
          <cell r="C330">
            <v>34.597999999999999</v>
          </cell>
          <cell r="D330">
            <v>-118.242</v>
          </cell>
          <cell r="E330">
            <v>7.6083399999999995E-2</v>
          </cell>
          <cell r="F330" t="str">
            <v>active</v>
          </cell>
          <cell r="G330">
            <v>558</v>
          </cell>
        </row>
        <row r="331">
          <cell r="A331">
            <v>331</v>
          </cell>
          <cell r="B331" t="str">
            <v>Leona Valley #6</v>
          </cell>
          <cell r="C331">
            <v>34.603999999999999</v>
          </cell>
          <cell r="D331">
            <v>-118.244</v>
          </cell>
          <cell r="E331">
            <v>6.2740299999999999E-2</v>
          </cell>
          <cell r="F331" t="str">
            <v>active</v>
          </cell>
          <cell r="G331">
            <v>523</v>
          </cell>
        </row>
        <row r="332">
          <cell r="A332">
            <v>332</v>
          </cell>
          <cell r="B332" t="str">
            <v>Antelope Buttes</v>
          </cell>
          <cell r="C332">
            <v>34.758000000000003</v>
          </cell>
          <cell r="D332">
            <v>-118.361</v>
          </cell>
          <cell r="E332">
            <v>2.1605699999999999E-2</v>
          </cell>
          <cell r="F332" t="str">
            <v>active</v>
          </cell>
          <cell r="G332">
            <v>375</v>
          </cell>
        </row>
        <row r="333">
          <cell r="A333">
            <v>333</v>
          </cell>
          <cell r="B333" t="str">
            <v>LA - Century City CC North</v>
          </cell>
          <cell r="C333">
            <v>34.063000000000002</v>
          </cell>
          <cell r="D333">
            <v>-118.41800000000001</v>
          </cell>
          <cell r="E333">
            <v>2.0945100000000001E-2</v>
          </cell>
          <cell r="F333" t="str">
            <v>active</v>
          </cell>
          <cell r="G333">
            <v>372</v>
          </cell>
        </row>
        <row r="334">
          <cell r="A334">
            <v>334</v>
          </cell>
          <cell r="B334" t="str">
            <v>LA - Century City CC South</v>
          </cell>
          <cell r="C334">
            <v>34.061999999999998</v>
          </cell>
          <cell r="D334">
            <v>-118.416</v>
          </cell>
          <cell r="E334">
            <v>1.43237E-2</v>
          </cell>
          <cell r="F334" t="str">
            <v>active</v>
          </cell>
          <cell r="G334">
            <v>332</v>
          </cell>
        </row>
        <row r="335">
          <cell r="A335">
            <v>335</v>
          </cell>
          <cell r="B335" t="str">
            <v>Malibu - Point Dume Sch</v>
          </cell>
          <cell r="C335">
            <v>34.012999999999998</v>
          </cell>
          <cell r="D335">
            <v>-118.8</v>
          </cell>
          <cell r="E335">
            <v>4.4052599999999997E-2</v>
          </cell>
          <cell r="F335" t="str">
            <v>active</v>
          </cell>
          <cell r="G335">
            <v>466</v>
          </cell>
        </row>
        <row r="336">
          <cell r="A336">
            <v>336</v>
          </cell>
          <cell r="B336" t="str">
            <v>Mt Wilson - CIT Seis Sta</v>
          </cell>
          <cell r="C336">
            <v>34.223999999999997</v>
          </cell>
          <cell r="D336">
            <v>-118.057</v>
          </cell>
          <cell r="E336">
            <v>0.23142599999999999</v>
          </cell>
          <cell r="F336" t="str">
            <v>active</v>
          </cell>
          <cell r="G336">
            <v>760</v>
          </cell>
        </row>
        <row r="337">
          <cell r="A337">
            <v>337</v>
          </cell>
          <cell r="B337" t="str">
            <v>LA - Obregon Park</v>
          </cell>
          <cell r="C337">
            <v>34.036999999999999</v>
          </cell>
          <cell r="D337">
            <v>-118.178</v>
          </cell>
          <cell r="E337">
            <v>1.9953200000000001E-2</v>
          </cell>
          <cell r="F337" t="str">
            <v>active</v>
          </cell>
          <cell r="G337">
            <v>368</v>
          </cell>
        </row>
        <row r="338">
          <cell r="A338">
            <v>338</v>
          </cell>
          <cell r="B338" t="str">
            <v>San Marino - SW Academy</v>
          </cell>
          <cell r="C338">
            <v>34.115000000000002</v>
          </cell>
          <cell r="D338">
            <v>-118.13</v>
          </cell>
          <cell r="E338">
            <v>2.5435900000000001E-2</v>
          </cell>
          <cell r="F338" t="str">
            <v>active</v>
          </cell>
          <cell r="G338">
            <v>390</v>
          </cell>
        </row>
        <row r="339">
          <cell r="A339">
            <v>339</v>
          </cell>
          <cell r="B339" t="str">
            <v>Altadena - Eaton Canyon</v>
          </cell>
          <cell r="C339">
            <v>34.177</v>
          </cell>
          <cell r="D339">
            <v>-118.096</v>
          </cell>
          <cell r="E339">
            <v>0.10123799999999999</v>
          </cell>
          <cell r="F339" t="str">
            <v>active</v>
          </cell>
          <cell r="G339">
            <v>624</v>
          </cell>
        </row>
        <row r="340">
          <cell r="A340">
            <v>340</v>
          </cell>
          <cell r="B340" t="str">
            <v>Tarzana - Cedar Hill</v>
          </cell>
          <cell r="C340">
            <v>34.159999999999997</v>
          </cell>
          <cell r="D340">
            <v>-118.53400000000001</v>
          </cell>
          <cell r="E340">
            <v>2.5799900000000001E-2</v>
          </cell>
          <cell r="F340" t="str">
            <v>active</v>
          </cell>
          <cell r="G340">
            <v>392</v>
          </cell>
        </row>
        <row r="341">
          <cell r="A341">
            <v>341</v>
          </cell>
          <cell r="B341" t="str">
            <v>Tarzana - Cedar Hill A</v>
          </cell>
          <cell r="C341">
            <v>34.159999999999997</v>
          </cell>
          <cell r="D341">
            <v>-118.53400000000001</v>
          </cell>
          <cell r="E341">
            <v>2.5799900000000001E-2</v>
          </cell>
          <cell r="F341" t="str">
            <v>active</v>
          </cell>
          <cell r="G341">
            <v>392</v>
          </cell>
        </row>
        <row r="342">
          <cell r="A342">
            <v>342</v>
          </cell>
          <cell r="B342" t="str">
            <v>Alhambra - Fremont School</v>
          </cell>
          <cell r="C342">
            <v>34.07</v>
          </cell>
          <cell r="D342">
            <v>-118.15</v>
          </cell>
          <cell r="E342">
            <v>4.73319E-3</v>
          </cell>
          <cell r="F342" t="str">
            <v>active</v>
          </cell>
          <cell r="G342">
            <v>251</v>
          </cell>
        </row>
        <row r="343">
          <cell r="A343">
            <v>343</v>
          </cell>
          <cell r="B343" t="str">
            <v>Lancaster - Fox Airfield Grnd</v>
          </cell>
          <cell r="C343">
            <v>34.738999999999997</v>
          </cell>
          <cell r="D343">
            <v>-118.214</v>
          </cell>
          <cell r="E343">
            <v>2.0401500000000001E-3</v>
          </cell>
          <cell r="F343" t="str">
            <v>active</v>
          </cell>
          <cell r="G343">
            <v>213</v>
          </cell>
        </row>
        <row r="344">
          <cell r="A344">
            <v>344</v>
          </cell>
          <cell r="B344" t="str">
            <v>Sylmar - Olive View Med FF</v>
          </cell>
          <cell r="C344">
            <v>34.326000000000001</v>
          </cell>
          <cell r="D344">
            <v>-118.444</v>
          </cell>
          <cell r="E344">
            <v>7.4137499999999995E-2</v>
          </cell>
          <cell r="F344" t="str">
            <v>active</v>
          </cell>
          <cell r="G344">
            <v>553</v>
          </cell>
        </row>
        <row r="345">
          <cell r="A345">
            <v>345</v>
          </cell>
          <cell r="B345" t="str">
            <v>Palmdale - Hwy 14 &amp; Palmdale</v>
          </cell>
          <cell r="C345">
            <v>34.581000000000003</v>
          </cell>
          <cell r="D345">
            <v>-118.13500000000001</v>
          </cell>
          <cell r="E345">
            <v>3.4812099999999999E-2</v>
          </cell>
          <cell r="F345" t="str">
            <v>active</v>
          </cell>
          <cell r="G345">
            <v>428</v>
          </cell>
        </row>
        <row r="346">
          <cell r="A346">
            <v>346</v>
          </cell>
          <cell r="B346" t="str">
            <v>Lake Hughes #4B - Camp Mend</v>
          </cell>
          <cell r="C346">
            <v>34.65</v>
          </cell>
          <cell r="D346">
            <v>-118.477</v>
          </cell>
          <cell r="E346">
            <v>1.87387E-2</v>
          </cell>
          <cell r="F346" t="str">
            <v>active</v>
          </cell>
          <cell r="G346">
            <v>363</v>
          </cell>
        </row>
        <row r="347">
          <cell r="A347">
            <v>347</v>
          </cell>
          <cell r="B347" t="str">
            <v>Lancaster - Med Off FF</v>
          </cell>
          <cell r="C347">
            <v>34.688000000000002</v>
          </cell>
          <cell r="D347">
            <v>-118.15600000000001</v>
          </cell>
          <cell r="E347">
            <v>8.3755500000000007E-3</v>
          </cell>
          <cell r="F347" t="str">
            <v>active</v>
          </cell>
          <cell r="G347">
            <v>285</v>
          </cell>
        </row>
        <row r="348">
          <cell r="A348">
            <v>348</v>
          </cell>
          <cell r="B348" t="str">
            <v>Santa Monica City Hall</v>
          </cell>
          <cell r="C348">
            <v>34.011000000000003</v>
          </cell>
          <cell r="D348">
            <v>-118.49</v>
          </cell>
          <cell r="E348">
            <v>1.7428699999999998E-2</v>
          </cell>
          <cell r="F348" t="str">
            <v>active</v>
          </cell>
          <cell r="G348">
            <v>356</v>
          </cell>
        </row>
        <row r="349">
          <cell r="A349">
            <v>349</v>
          </cell>
          <cell r="B349" t="str">
            <v>Elizabeth Lake</v>
          </cell>
          <cell r="C349">
            <v>34.661999999999999</v>
          </cell>
          <cell r="D349">
            <v>-118.387</v>
          </cell>
          <cell r="E349">
            <v>1.2753799999999999E-2</v>
          </cell>
          <cell r="F349" t="str">
            <v>active</v>
          </cell>
          <cell r="G349">
            <v>321</v>
          </cell>
        </row>
        <row r="350">
          <cell r="A350">
            <v>350</v>
          </cell>
          <cell r="B350" t="str">
            <v>Anaverde Valley - City R</v>
          </cell>
          <cell r="C350">
            <v>34.58</v>
          </cell>
          <cell r="D350">
            <v>-118.199</v>
          </cell>
          <cell r="E350">
            <v>3.08107E-2</v>
          </cell>
          <cell r="F350" t="str">
            <v>active</v>
          </cell>
          <cell r="G350">
            <v>412</v>
          </cell>
        </row>
        <row r="351">
          <cell r="A351">
            <v>351</v>
          </cell>
          <cell r="B351" t="str">
            <v>Fort Irwin</v>
          </cell>
          <cell r="C351">
            <v>35.268000000000001</v>
          </cell>
          <cell r="D351">
            <v>-116.684</v>
          </cell>
          <cell r="E351">
            <v>3.8047200000000003E-2</v>
          </cell>
          <cell r="F351" t="str">
            <v>active</v>
          </cell>
          <cell r="G351">
            <v>441</v>
          </cell>
        </row>
        <row r="352">
          <cell r="A352">
            <v>352</v>
          </cell>
          <cell r="B352" t="str">
            <v>Neenach - Sacatara Ck</v>
          </cell>
          <cell r="C352">
            <v>34.847999999999999</v>
          </cell>
          <cell r="D352">
            <v>-118.536</v>
          </cell>
          <cell r="E352">
            <v>2.9575799999999999E-2</v>
          </cell>
          <cell r="F352" t="str">
            <v>active</v>
          </cell>
          <cell r="G352">
            <v>407</v>
          </cell>
        </row>
        <row r="353">
          <cell r="A353">
            <v>353</v>
          </cell>
          <cell r="B353" t="str">
            <v>LA - City Terrace</v>
          </cell>
          <cell r="C353">
            <v>34.052999999999997</v>
          </cell>
          <cell r="D353">
            <v>-118.17100000000001</v>
          </cell>
          <cell r="E353">
            <v>2.1489899999999999E-2</v>
          </cell>
          <cell r="F353" t="str">
            <v>active</v>
          </cell>
          <cell r="G353">
            <v>374</v>
          </cell>
        </row>
        <row r="354">
          <cell r="A354">
            <v>354</v>
          </cell>
          <cell r="B354" t="str">
            <v>Los Angeles - 7-story Univ Hospital (FF)</v>
          </cell>
          <cell r="C354">
            <v>34.061999999999998</v>
          </cell>
          <cell r="D354">
            <v>-118.19799999999999</v>
          </cell>
          <cell r="E354">
            <v>9.9825899999999995E-3</v>
          </cell>
          <cell r="F354" t="str">
            <v>active</v>
          </cell>
          <cell r="G354">
            <v>300</v>
          </cell>
        </row>
        <row r="355">
          <cell r="A355">
            <v>356</v>
          </cell>
          <cell r="B355" t="str">
            <v>Lake Hughes #12A</v>
          </cell>
          <cell r="C355">
            <v>34.570999999999998</v>
          </cell>
          <cell r="D355">
            <v>-118.56</v>
          </cell>
          <cell r="E355">
            <v>5.8937000000000003E-2</v>
          </cell>
          <cell r="F355" t="str">
            <v>active</v>
          </cell>
          <cell r="G355">
            <v>513</v>
          </cell>
        </row>
        <row r="356">
          <cell r="A356">
            <v>357</v>
          </cell>
          <cell r="B356" t="str">
            <v>LA - Temple &amp; Hope</v>
          </cell>
          <cell r="C356">
            <v>34.058999999999997</v>
          </cell>
          <cell r="D356">
            <v>-118.246</v>
          </cell>
          <cell r="E356">
            <v>2.75006E-2</v>
          </cell>
          <cell r="F356" t="str">
            <v>active</v>
          </cell>
          <cell r="G356">
            <v>399</v>
          </cell>
        </row>
        <row r="357">
          <cell r="A357">
            <v>358</v>
          </cell>
          <cell r="B357" t="str">
            <v>LA - Pico &amp; Sentous</v>
          </cell>
          <cell r="C357">
            <v>34.042999999999999</v>
          </cell>
          <cell r="D357">
            <v>-118.271</v>
          </cell>
          <cell r="E357">
            <v>1.66029E-2</v>
          </cell>
          <cell r="F357" t="str">
            <v>active</v>
          </cell>
          <cell r="G357">
            <v>350</v>
          </cell>
        </row>
        <row r="358">
          <cell r="A358">
            <v>359</v>
          </cell>
          <cell r="B358" t="str">
            <v>Sandberg - Bald Mtn</v>
          </cell>
          <cell r="C358">
            <v>34.743000000000002</v>
          </cell>
          <cell r="D358">
            <v>-118.724</v>
          </cell>
          <cell r="E358">
            <v>8.4953799999999996E-2</v>
          </cell>
          <cell r="F358" t="str">
            <v>active</v>
          </cell>
          <cell r="G358">
            <v>581</v>
          </cell>
        </row>
        <row r="359">
          <cell r="A359">
            <v>360</v>
          </cell>
          <cell r="B359" t="str">
            <v>LA - UCLA Grounds</v>
          </cell>
          <cell r="C359">
            <v>34.067999999999998</v>
          </cell>
          <cell r="D359">
            <v>-118.43899999999999</v>
          </cell>
          <cell r="E359">
            <v>1.9043299999999999E-2</v>
          </cell>
          <cell r="F359" t="str">
            <v>active</v>
          </cell>
          <cell r="G359">
            <v>364</v>
          </cell>
        </row>
        <row r="360">
          <cell r="A360">
            <v>361</v>
          </cell>
          <cell r="B360" t="str">
            <v>Santa Barbara - UCSB Goleta</v>
          </cell>
          <cell r="C360">
            <v>34.421999999999997</v>
          </cell>
          <cell r="D360">
            <v>-119.851</v>
          </cell>
          <cell r="E360">
            <v>6.5007900000000002E-3</v>
          </cell>
          <cell r="F360" t="str">
            <v>active</v>
          </cell>
          <cell r="G360">
            <v>268</v>
          </cell>
        </row>
        <row r="361">
          <cell r="A361">
            <v>362</v>
          </cell>
          <cell r="B361" t="str">
            <v>Point Mugu - Laguna Peak</v>
          </cell>
          <cell r="C361">
            <v>34.109000000000002</v>
          </cell>
          <cell r="D361">
            <v>-119.065</v>
          </cell>
          <cell r="E361">
            <v>0.14815600000000001</v>
          </cell>
          <cell r="F361" t="str">
            <v>active</v>
          </cell>
          <cell r="G361">
            <v>760</v>
          </cell>
        </row>
        <row r="362">
          <cell r="A362">
            <v>363</v>
          </cell>
          <cell r="B362" t="str">
            <v>Anacapa Island</v>
          </cell>
          <cell r="C362">
            <v>34.015999999999998</v>
          </cell>
          <cell r="D362">
            <v>-119.36199999999999</v>
          </cell>
          <cell r="E362">
            <v>8.4530400000000002E-3</v>
          </cell>
          <cell r="F362" t="str">
            <v>active</v>
          </cell>
          <cell r="G362">
            <v>286</v>
          </cell>
        </row>
        <row r="363">
          <cell r="A363">
            <v>364</v>
          </cell>
          <cell r="B363" t="str">
            <v>Camarillo</v>
          </cell>
          <cell r="C363">
            <v>34.207999999999998</v>
          </cell>
          <cell r="D363">
            <v>-119.07899999999999</v>
          </cell>
          <cell r="E363">
            <v>4.7344600000000002E-3</v>
          </cell>
          <cell r="F363" t="str">
            <v>active</v>
          </cell>
          <cell r="G363">
            <v>251</v>
          </cell>
        </row>
        <row r="364">
          <cell r="A364">
            <v>365</v>
          </cell>
          <cell r="B364" t="str">
            <v>Ventura - Harbor &amp; California</v>
          </cell>
          <cell r="C364">
            <v>34.276000000000003</v>
          </cell>
          <cell r="D364">
            <v>-119.29300000000001</v>
          </cell>
          <cell r="E364">
            <v>2.9891000000000001E-2</v>
          </cell>
          <cell r="F364" t="str">
            <v>active</v>
          </cell>
          <cell r="G364">
            <v>408</v>
          </cell>
        </row>
        <row r="365">
          <cell r="A365">
            <v>366</v>
          </cell>
          <cell r="B365" t="str">
            <v>Baker Fire Station</v>
          </cell>
          <cell r="C365">
            <v>35.271000000000001</v>
          </cell>
          <cell r="D365">
            <v>-116.066</v>
          </cell>
          <cell r="E365">
            <v>1.3098500000000001E-2</v>
          </cell>
          <cell r="F365" t="str">
            <v>active</v>
          </cell>
          <cell r="G365">
            <v>323</v>
          </cell>
        </row>
        <row r="366">
          <cell r="A366">
            <v>367</v>
          </cell>
          <cell r="B366" t="str">
            <v>Boron Fire Station</v>
          </cell>
          <cell r="C366">
            <v>35.002000000000002</v>
          </cell>
          <cell r="D366">
            <v>-117.65</v>
          </cell>
          <cell r="E366">
            <v>4.7802000000000001E-3</v>
          </cell>
          <cell r="F366" t="str">
            <v>active</v>
          </cell>
          <cell r="G366">
            <v>252</v>
          </cell>
        </row>
        <row r="367">
          <cell r="A367">
            <v>368</v>
          </cell>
          <cell r="B367" t="str">
            <v>Mojave - Hwys 14 &amp; 58</v>
          </cell>
          <cell r="C367">
            <v>35.07</v>
          </cell>
          <cell r="D367">
            <v>-118.175</v>
          </cell>
          <cell r="E367">
            <v>1.9604199999999999E-2</v>
          </cell>
          <cell r="F367" t="str">
            <v>active</v>
          </cell>
          <cell r="G367">
            <v>367</v>
          </cell>
        </row>
        <row r="368">
          <cell r="A368">
            <v>369</v>
          </cell>
          <cell r="B368" t="str">
            <v>Mojave - Oak Creek Canyon</v>
          </cell>
          <cell r="C368">
            <v>35.042000000000002</v>
          </cell>
          <cell r="D368">
            <v>-118.377</v>
          </cell>
          <cell r="E368">
            <v>8.01148E-2</v>
          </cell>
          <cell r="F368" t="str">
            <v>active</v>
          </cell>
          <cell r="G368">
            <v>568</v>
          </cell>
        </row>
        <row r="369">
          <cell r="A369">
            <v>370</v>
          </cell>
          <cell r="B369" t="str">
            <v>Parkfield - Fault Zone 12</v>
          </cell>
          <cell r="C369">
            <v>35.899000000000001</v>
          </cell>
          <cell r="D369">
            <v>-120.43300000000001</v>
          </cell>
          <cell r="E369">
            <v>3.7259E-2</v>
          </cell>
          <cell r="F369" t="str">
            <v>active</v>
          </cell>
          <cell r="G369">
            <v>438</v>
          </cell>
        </row>
        <row r="370">
          <cell r="A370">
            <v>371</v>
          </cell>
          <cell r="B370" t="str">
            <v>Parkfield - Vineyard Cany 3W</v>
          </cell>
          <cell r="C370">
            <v>35.921999999999997</v>
          </cell>
          <cell r="D370">
            <v>-120.53400000000001</v>
          </cell>
          <cell r="E370">
            <v>1.39358E-2</v>
          </cell>
          <cell r="F370" t="str">
            <v>active</v>
          </cell>
          <cell r="G370">
            <v>330</v>
          </cell>
        </row>
        <row r="371">
          <cell r="A371">
            <v>372</v>
          </cell>
          <cell r="B371" t="str">
            <v>Parkfield - Vineyard Cany 2E</v>
          </cell>
          <cell r="C371">
            <v>35.972999999999999</v>
          </cell>
          <cell r="D371">
            <v>-120.467</v>
          </cell>
          <cell r="E371">
            <v>0.118385</v>
          </cell>
          <cell r="F371" t="str">
            <v>active</v>
          </cell>
          <cell r="G371">
            <v>684</v>
          </cell>
        </row>
        <row r="372">
          <cell r="A372">
            <v>373</v>
          </cell>
          <cell r="B372" t="str">
            <v>Parkfield - Cholame 2E</v>
          </cell>
          <cell r="C372">
            <v>35.750999999999998</v>
          </cell>
          <cell r="D372">
            <v>-120.259</v>
          </cell>
          <cell r="E372">
            <v>4.5054999999999998E-2</v>
          </cell>
          <cell r="F372" t="str">
            <v>active</v>
          </cell>
          <cell r="G372">
            <v>470</v>
          </cell>
        </row>
        <row r="373">
          <cell r="A373">
            <v>374</v>
          </cell>
          <cell r="B373" t="str">
            <v>Parkfield - Fault Zone 1</v>
          </cell>
          <cell r="C373">
            <v>35.758000000000003</v>
          </cell>
          <cell r="D373">
            <v>-120.307</v>
          </cell>
          <cell r="E373">
            <v>3.3139200000000001E-2</v>
          </cell>
          <cell r="F373" t="str">
            <v>active</v>
          </cell>
          <cell r="G373">
            <v>422</v>
          </cell>
        </row>
        <row r="374">
          <cell r="A374">
            <v>375</v>
          </cell>
          <cell r="B374" t="str">
            <v>Parkfield - Fault Zone 3</v>
          </cell>
          <cell r="C374">
            <v>35.802999999999997</v>
          </cell>
          <cell r="D374">
            <v>-120.334</v>
          </cell>
          <cell r="E374">
            <v>2.0376700000000001E-2</v>
          </cell>
          <cell r="F374" t="str">
            <v>active</v>
          </cell>
          <cell r="G374">
            <v>370</v>
          </cell>
        </row>
        <row r="375">
          <cell r="A375">
            <v>376</v>
          </cell>
          <cell r="B375" t="str">
            <v>Parkfield - Cholame 3W</v>
          </cell>
          <cell r="C375">
            <v>35.723999999999997</v>
          </cell>
          <cell r="D375">
            <v>-120.294</v>
          </cell>
          <cell r="E375">
            <v>1.7479500000000001E-3</v>
          </cell>
          <cell r="F375" t="str">
            <v>active</v>
          </cell>
          <cell r="G375">
            <v>207</v>
          </cell>
        </row>
        <row r="376">
          <cell r="A376">
            <v>377</v>
          </cell>
          <cell r="B376" t="str">
            <v>Parkfield - Cholame 4W</v>
          </cell>
          <cell r="C376">
            <v>35.718000000000004</v>
          </cell>
          <cell r="D376">
            <v>-120.304</v>
          </cell>
          <cell r="E376">
            <v>6.35347E-2</v>
          </cell>
          <cell r="F376" t="str">
            <v>active</v>
          </cell>
          <cell r="G376">
            <v>525</v>
          </cell>
        </row>
        <row r="377">
          <cell r="A377">
            <v>378</v>
          </cell>
          <cell r="B377" t="str">
            <v>Parkfield - Cholame 4AW</v>
          </cell>
          <cell r="C377">
            <v>35.707000000000001</v>
          </cell>
          <cell r="D377">
            <v>-120.316</v>
          </cell>
          <cell r="E377">
            <v>3.3479700000000001E-2</v>
          </cell>
          <cell r="F377" t="str">
            <v>active</v>
          </cell>
          <cell r="G377">
            <v>423</v>
          </cell>
        </row>
        <row r="378">
          <cell r="A378">
            <v>379</v>
          </cell>
          <cell r="B378" t="str">
            <v>Parkfield - Fault Zone 2</v>
          </cell>
          <cell r="C378">
            <v>35.786999999999999</v>
          </cell>
          <cell r="D378">
            <v>-120.334</v>
          </cell>
          <cell r="E378">
            <v>3.3222099999999999E-3</v>
          </cell>
          <cell r="F378" t="str">
            <v>active</v>
          </cell>
          <cell r="G378">
            <v>237</v>
          </cell>
        </row>
        <row r="379">
          <cell r="A379">
            <v>380</v>
          </cell>
          <cell r="B379" t="str">
            <v>Parkfield - Fault Zone 4</v>
          </cell>
          <cell r="C379">
            <v>35.835999999999999</v>
          </cell>
          <cell r="D379">
            <v>-120.395</v>
          </cell>
          <cell r="E379">
            <v>4.0051200000000002E-2</v>
          </cell>
          <cell r="F379" t="str">
            <v>active</v>
          </cell>
          <cell r="G379">
            <v>450</v>
          </cell>
        </row>
        <row r="380">
          <cell r="A380">
            <v>381</v>
          </cell>
          <cell r="B380" t="str">
            <v>Parkfield - Gold Hill 1W</v>
          </cell>
          <cell r="C380">
            <v>35.817999999999998</v>
          </cell>
          <cell r="D380">
            <v>-120.378</v>
          </cell>
          <cell r="E380">
            <v>2.9510499999999999E-2</v>
          </cell>
          <cell r="F380" t="str">
            <v>active</v>
          </cell>
          <cell r="G380">
            <v>407</v>
          </cell>
        </row>
        <row r="381">
          <cell r="A381">
            <v>382</v>
          </cell>
          <cell r="B381" t="str">
            <v>Parkfield - Gold Hill 2W</v>
          </cell>
          <cell r="C381">
            <v>35.811999999999998</v>
          </cell>
          <cell r="D381">
            <v>-120.39100000000001</v>
          </cell>
          <cell r="E381">
            <v>4.7545299999999999E-2</v>
          </cell>
          <cell r="F381" t="str">
            <v>active</v>
          </cell>
          <cell r="G381">
            <v>480</v>
          </cell>
        </row>
        <row r="382">
          <cell r="A382">
            <v>383</v>
          </cell>
          <cell r="B382" t="str">
            <v>Parkfield - Gold Hill 3W</v>
          </cell>
          <cell r="C382">
            <v>35.795999999999999</v>
          </cell>
          <cell r="D382">
            <v>-120.411</v>
          </cell>
          <cell r="E382">
            <v>1.6735799999999999E-2</v>
          </cell>
          <cell r="F382" t="str">
            <v>active</v>
          </cell>
          <cell r="G382">
            <v>351</v>
          </cell>
        </row>
        <row r="383">
          <cell r="A383">
            <v>384</v>
          </cell>
          <cell r="B383" t="str">
            <v>Parkfield - Gold Hill 2E</v>
          </cell>
          <cell r="C383">
            <v>35.843000000000004</v>
          </cell>
          <cell r="D383">
            <v>-120.348</v>
          </cell>
          <cell r="E383">
            <v>1.9292500000000001E-2</v>
          </cell>
          <cell r="F383" t="str">
            <v>active</v>
          </cell>
          <cell r="G383">
            <v>365</v>
          </cell>
        </row>
        <row r="384">
          <cell r="A384">
            <v>385</v>
          </cell>
          <cell r="B384" t="str">
            <v>Parkfield - Stone Corral 2E</v>
          </cell>
          <cell r="C384">
            <v>35.81</v>
          </cell>
          <cell r="D384">
            <v>-120.282</v>
          </cell>
          <cell r="E384">
            <v>1.66965E-2</v>
          </cell>
          <cell r="F384" t="str">
            <v>active</v>
          </cell>
          <cell r="G384">
            <v>350</v>
          </cell>
        </row>
        <row r="385">
          <cell r="A385">
            <v>386</v>
          </cell>
          <cell r="B385" t="str">
            <v>Parkfield - Fault Zone 7</v>
          </cell>
          <cell r="C385">
            <v>35.871000000000002</v>
          </cell>
          <cell r="D385">
            <v>-120.404</v>
          </cell>
          <cell r="E385">
            <v>3.0176600000000001E-2</v>
          </cell>
          <cell r="F385" t="str">
            <v>active</v>
          </cell>
          <cell r="G385">
            <v>409</v>
          </cell>
        </row>
        <row r="386">
          <cell r="A386">
            <v>387</v>
          </cell>
          <cell r="B386" t="str">
            <v>Parkfield - Gold Hill 6W</v>
          </cell>
          <cell r="C386">
            <v>35.738</v>
          </cell>
          <cell r="D386">
            <v>-120.50700000000001</v>
          </cell>
          <cell r="E386">
            <v>1.43146E-2</v>
          </cell>
          <cell r="F386" t="str">
            <v>active</v>
          </cell>
          <cell r="G386">
            <v>332</v>
          </cell>
        </row>
        <row r="387">
          <cell r="A387">
            <v>388</v>
          </cell>
          <cell r="B387" t="str">
            <v>Parkfield - Gold Hill 4W</v>
          </cell>
          <cell r="C387">
            <v>35.784999999999997</v>
          </cell>
          <cell r="D387">
            <v>-120.444</v>
          </cell>
          <cell r="E387">
            <v>2.0072199999999998E-2</v>
          </cell>
          <cell r="F387" t="str">
            <v>active</v>
          </cell>
          <cell r="G387">
            <v>368</v>
          </cell>
        </row>
        <row r="388">
          <cell r="A388">
            <v>389</v>
          </cell>
          <cell r="B388" t="str">
            <v>Parkfield - Gold Hill 5W</v>
          </cell>
          <cell r="C388">
            <v>35.770000000000003</v>
          </cell>
          <cell r="D388">
            <v>-120.477</v>
          </cell>
          <cell r="E388">
            <v>2.3097300000000001E-2</v>
          </cell>
          <cell r="F388" t="str">
            <v>active</v>
          </cell>
          <cell r="G388">
            <v>381</v>
          </cell>
        </row>
        <row r="389">
          <cell r="A389">
            <v>390</v>
          </cell>
          <cell r="B389" t="str">
            <v>Parkfield - Stone Corral 3E</v>
          </cell>
          <cell r="C389">
            <v>35.832999999999998</v>
          </cell>
          <cell r="D389">
            <v>-120.27</v>
          </cell>
          <cell r="E389">
            <v>4.6667199999999999E-2</v>
          </cell>
          <cell r="F389" t="str">
            <v>active</v>
          </cell>
          <cell r="G389">
            <v>476</v>
          </cell>
        </row>
        <row r="390">
          <cell r="A390">
            <v>391</v>
          </cell>
          <cell r="B390" t="str">
            <v>Parkfield - Stone Corral 4E</v>
          </cell>
          <cell r="C390">
            <v>35.854999999999997</v>
          </cell>
          <cell r="D390">
            <v>-120.28100000000001</v>
          </cell>
          <cell r="E390">
            <v>3.6734900000000001E-2</v>
          </cell>
          <cell r="F390" t="str">
            <v>active</v>
          </cell>
          <cell r="G390">
            <v>436</v>
          </cell>
        </row>
        <row r="391">
          <cell r="A391">
            <v>392</v>
          </cell>
          <cell r="B391" t="str">
            <v>Parkfield - Gold Hill 3E</v>
          </cell>
          <cell r="C391">
            <v>35.869999999999997</v>
          </cell>
          <cell r="D391">
            <v>-120.334</v>
          </cell>
          <cell r="E391">
            <v>1.8565499999999999E-2</v>
          </cell>
          <cell r="F391" t="str">
            <v>active</v>
          </cell>
          <cell r="G391">
            <v>362</v>
          </cell>
        </row>
        <row r="392">
          <cell r="A392">
            <v>393</v>
          </cell>
          <cell r="B392" t="str">
            <v>Parkfield - Vineyard Cany 5W</v>
          </cell>
          <cell r="C392">
            <v>35.884999999999998</v>
          </cell>
          <cell r="D392">
            <v>-120.565</v>
          </cell>
          <cell r="E392">
            <v>4.6357799999999998E-2</v>
          </cell>
          <cell r="F392" t="str">
            <v>active</v>
          </cell>
          <cell r="G392">
            <v>475</v>
          </cell>
        </row>
        <row r="393">
          <cell r="A393">
            <v>394</v>
          </cell>
          <cell r="B393" t="str">
            <v>Parkfield - Vineyard Cany 6W</v>
          </cell>
          <cell r="C393">
            <v>35.860999999999997</v>
          </cell>
          <cell r="D393">
            <v>-120.6</v>
          </cell>
          <cell r="E393">
            <v>1.9567600000000001E-2</v>
          </cell>
          <cell r="F393" t="str">
            <v>active</v>
          </cell>
          <cell r="G393">
            <v>366</v>
          </cell>
        </row>
        <row r="394">
          <cell r="A394">
            <v>395</v>
          </cell>
          <cell r="B394" t="str">
            <v>Parkfield - Fault Zone 9</v>
          </cell>
          <cell r="C394">
            <v>35.878999999999998</v>
          </cell>
          <cell r="D394">
            <v>-120.44499999999999</v>
          </cell>
          <cell r="E394">
            <v>5.8825200000000001E-2</v>
          </cell>
          <cell r="F394" t="str">
            <v>active</v>
          </cell>
          <cell r="G394">
            <v>513</v>
          </cell>
        </row>
        <row r="395">
          <cell r="A395">
            <v>396</v>
          </cell>
          <cell r="B395" t="str">
            <v>Parkfield - Fault Zone 10</v>
          </cell>
          <cell r="C395">
            <v>35.872</v>
          </cell>
          <cell r="D395">
            <v>-120.422</v>
          </cell>
          <cell r="E395">
            <v>3.0622099999999999E-2</v>
          </cell>
          <cell r="F395" t="str">
            <v>active</v>
          </cell>
          <cell r="G395">
            <v>411</v>
          </cell>
        </row>
        <row r="396">
          <cell r="A396">
            <v>397</v>
          </cell>
          <cell r="B396" t="str">
            <v>Parkfield - Fault Zone 15</v>
          </cell>
          <cell r="C396">
            <v>35.920999999999999</v>
          </cell>
          <cell r="D396">
            <v>-120.48099999999999</v>
          </cell>
          <cell r="E396">
            <v>8.2369200000000004E-2</v>
          </cell>
          <cell r="F396" t="str">
            <v>active</v>
          </cell>
          <cell r="G396">
            <v>574</v>
          </cell>
        </row>
        <row r="397">
          <cell r="A397">
            <v>398</v>
          </cell>
          <cell r="B397" t="str">
            <v>Parkfield - Vineyard Cany 4W</v>
          </cell>
          <cell r="C397">
            <v>35.905000000000001</v>
          </cell>
          <cell r="D397">
            <v>-120.55</v>
          </cell>
          <cell r="E397">
            <v>0.102476</v>
          </cell>
          <cell r="F397" t="str">
            <v>active</v>
          </cell>
          <cell r="G397">
            <v>629</v>
          </cell>
        </row>
        <row r="398">
          <cell r="A398">
            <v>399</v>
          </cell>
          <cell r="B398" t="str">
            <v>Parkfield - Vineyard Cany 2W</v>
          </cell>
          <cell r="C398">
            <v>35.927</v>
          </cell>
          <cell r="D398">
            <v>-120.509</v>
          </cell>
          <cell r="E398">
            <v>2.5758400000000001E-2</v>
          </cell>
          <cell r="F398" t="str">
            <v>active</v>
          </cell>
          <cell r="G398">
            <v>392</v>
          </cell>
        </row>
        <row r="399">
          <cell r="A399">
            <v>400</v>
          </cell>
          <cell r="B399" t="str">
            <v>Parkfield - Vineyard Cany 1W</v>
          </cell>
          <cell r="C399">
            <v>35.933999999999997</v>
          </cell>
          <cell r="D399">
            <v>-120.497</v>
          </cell>
          <cell r="E399">
            <v>7.0454699999999995E-2</v>
          </cell>
          <cell r="F399" t="str">
            <v>active</v>
          </cell>
          <cell r="G399">
            <v>543</v>
          </cell>
        </row>
        <row r="400">
          <cell r="A400">
            <v>401</v>
          </cell>
          <cell r="B400" t="str">
            <v>Parkfield - Fault Zone 8</v>
          </cell>
          <cell r="C400">
            <v>35.878</v>
          </cell>
          <cell r="D400">
            <v>-120.381</v>
          </cell>
          <cell r="E400">
            <v>1.4294299999999999E-2</v>
          </cell>
          <cell r="F400" t="str">
            <v>active</v>
          </cell>
          <cell r="G400">
            <v>332</v>
          </cell>
        </row>
        <row r="401">
          <cell r="A401">
            <v>402</v>
          </cell>
          <cell r="B401" t="str">
            <v>Parkfield - Cholame 3E</v>
          </cell>
          <cell r="C401">
            <v>35.770000000000003</v>
          </cell>
          <cell r="D401">
            <v>-120.247</v>
          </cell>
          <cell r="E401">
            <v>4.7050099999999997E-2</v>
          </cell>
          <cell r="F401" t="str">
            <v>active</v>
          </cell>
          <cell r="G401">
            <v>478</v>
          </cell>
        </row>
        <row r="402">
          <cell r="A402">
            <v>403</v>
          </cell>
          <cell r="B402" t="str">
            <v>Parkfield - Cholame 6W</v>
          </cell>
          <cell r="C402">
            <v>35.683999999999997</v>
          </cell>
          <cell r="D402">
            <v>-120.342</v>
          </cell>
          <cell r="E402">
            <v>5.5992100000000003E-2</v>
          </cell>
          <cell r="F402" t="str">
            <v>active</v>
          </cell>
          <cell r="G402">
            <v>506</v>
          </cell>
        </row>
        <row r="403">
          <cell r="A403">
            <v>404</v>
          </cell>
          <cell r="B403" t="str">
            <v>Parkfield - Cholame 1E</v>
          </cell>
          <cell r="C403">
            <v>35.743000000000002</v>
          </cell>
          <cell r="D403">
            <v>-120.277</v>
          </cell>
          <cell r="E403">
            <v>1.17436E-2</v>
          </cell>
          <cell r="F403" t="str">
            <v>active</v>
          </cell>
          <cell r="G403">
            <v>313</v>
          </cell>
        </row>
        <row r="404">
          <cell r="A404">
            <v>405</v>
          </cell>
          <cell r="B404" t="str">
            <v>Parkfield - Fault Zone 11</v>
          </cell>
          <cell r="C404">
            <v>35.896000000000001</v>
          </cell>
          <cell r="D404">
            <v>-120.398</v>
          </cell>
          <cell r="E404">
            <v>3.0587099999999999E-2</v>
          </cell>
          <cell r="F404" t="str">
            <v>active</v>
          </cell>
          <cell r="G404">
            <v>411</v>
          </cell>
        </row>
        <row r="405">
          <cell r="A405">
            <v>406</v>
          </cell>
          <cell r="B405" t="str">
            <v>Parkfield - Fault Zone 6</v>
          </cell>
          <cell r="C405">
            <v>35.859000000000002</v>
          </cell>
          <cell r="D405">
            <v>-120.42</v>
          </cell>
          <cell r="E405">
            <v>3.3009400000000001E-2</v>
          </cell>
          <cell r="F405" t="str">
            <v>active</v>
          </cell>
          <cell r="G405">
            <v>421</v>
          </cell>
        </row>
        <row r="406">
          <cell r="A406">
            <v>407</v>
          </cell>
          <cell r="B406" t="str">
            <v>Parkfield - Vineyard Cany 1E</v>
          </cell>
          <cell r="C406">
            <v>35.957000000000001</v>
          </cell>
          <cell r="D406">
            <v>-120.48099999999999</v>
          </cell>
          <cell r="E406">
            <v>3.2505600000000003E-2</v>
          </cell>
          <cell r="F406" t="str">
            <v>active</v>
          </cell>
          <cell r="G406">
            <v>419</v>
          </cell>
        </row>
        <row r="407">
          <cell r="A407">
            <v>408</v>
          </cell>
          <cell r="B407" t="str">
            <v>Parkfield - Fault Zone 14</v>
          </cell>
          <cell r="C407">
            <v>35.908000000000001</v>
          </cell>
          <cell r="D407">
            <v>-120.458</v>
          </cell>
          <cell r="E407">
            <v>4.2394099999999997E-2</v>
          </cell>
          <cell r="F407" t="str">
            <v>active</v>
          </cell>
          <cell r="G407">
            <v>459</v>
          </cell>
        </row>
        <row r="408">
          <cell r="A408">
            <v>409</v>
          </cell>
          <cell r="B408" t="str">
            <v>Parkfield - Fault Zone 16</v>
          </cell>
          <cell r="C408">
            <v>35.927</v>
          </cell>
          <cell r="D408">
            <v>-120.456</v>
          </cell>
          <cell r="E408">
            <v>1.56449E-2</v>
          </cell>
          <cell r="F408" t="str">
            <v>active</v>
          </cell>
          <cell r="G408">
            <v>342</v>
          </cell>
        </row>
        <row r="409">
          <cell r="A409">
            <v>410</v>
          </cell>
          <cell r="B409" t="str">
            <v>Slack Canyon</v>
          </cell>
          <cell r="C409">
            <v>36.033999999999999</v>
          </cell>
          <cell r="D409">
            <v>-120.59</v>
          </cell>
          <cell r="E409">
            <v>8.1239099999999995E-2</v>
          </cell>
          <cell r="F409" t="str">
            <v>active</v>
          </cell>
          <cell r="G409">
            <v>571</v>
          </cell>
        </row>
        <row r="410">
          <cell r="A410">
            <v>411</v>
          </cell>
          <cell r="B410" t="str">
            <v>Cantua Creek School</v>
          </cell>
          <cell r="C410">
            <v>36.503</v>
          </cell>
          <cell r="D410">
            <v>-120.32</v>
          </cell>
          <cell r="E410">
            <v>3.8021999999999999E-3</v>
          </cell>
          <cell r="F410" t="str">
            <v>active</v>
          </cell>
          <cell r="G410">
            <v>243</v>
          </cell>
        </row>
        <row r="411">
          <cell r="A411">
            <v>412</v>
          </cell>
          <cell r="B411" t="str">
            <v>Coalinga-14th &amp; Elm (Old CHP)</v>
          </cell>
          <cell r="C411">
            <v>36.151000000000003</v>
          </cell>
          <cell r="D411">
            <v>-120.35299999999999</v>
          </cell>
          <cell r="E411">
            <v>5.6826799999999998E-3</v>
          </cell>
          <cell r="F411" t="str">
            <v>active</v>
          </cell>
          <cell r="G411">
            <v>260</v>
          </cell>
        </row>
        <row r="412">
          <cell r="A412">
            <v>413</v>
          </cell>
          <cell r="B412" t="str">
            <v>Anticline Ridge - Palmer Ave</v>
          </cell>
          <cell r="C412">
            <v>36.21</v>
          </cell>
          <cell r="D412">
            <v>-120.30500000000001</v>
          </cell>
          <cell r="E412">
            <v>3.4741800000000003E-2</v>
          </cell>
          <cell r="F412" t="str">
            <v>active</v>
          </cell>
          <cell r="G412">
            <v>428</v>
          </cell>
        </row>
        <row r="413">
          <cell r="A413">
            <v>414</v>
          </cell>
          <cell r="B413" t="str">
            <v>Oil Fields - Skunk Hollow</v>
          </cell>
          <cell r="C413">
            <v>36.281999999999996</v>
          </cell>
          <cell r="D413">
            <v>-120.30500000000001</v>
          </cell>
          <cell r="E413">
            <v>3.2738200000000002E-2</v>
          </cell>
          <cell r="F413" t="str">
            <v>active</v>
          </cell>
          <cell r="G413">
            <v>420</v>
          </cell>
        </row>
        <row r="414">
          <cell r="A414">
            <v>415</v>
          </cell>
          <cell r="B414" t="str">
            <v>Harris Ranch - Hdqtrs (temp)</v>
          </cell>
          <cell r="C414">
            <v>36.343000000000004</v>
          </cell>
          <cell r="D414">
            <v>-120.21599999999999</v>
          </cell>
          <cell r="E414">
            <v>3.4999300000000001E-3</v>
          </cell>
          <cell r="F414" t="str">
            <v>active</v>
          </cell>
          <cell r="G414">
            <v>240</v>
          </cell>
        </row>
        <row r="415">
          <cell r="A415">
            <v>416</v>
          </cell>
          <cell r="B415" t="str">
            <v>Gilroy - Gavilan Coll.</v>
          </cell>
          <cell r="C415">
            <v>36.972999999999999</v>
          </cell>
          <cell r="D415">
            <v>-121.568</v>
          </cell>
          <cell r="E415">
            <v>0.11636199999999999</v>
          </cell>
          <cell r="F415" t="str">
            <v>active</v>
          </cell>
          <cell r="G415">
            <v>677</v>
          </cell>
        </row>
        <row r="416">
          <cell r="A416">
            <v>417</v>
          </cell>
          <cell r="B416" t="str">
            <v>Capitola</v>
          </cell>
          <cell r="C416">
            <v>36.972999999999999</v>
          </cell>
          <cell r="D416">
            <v>-121.953</v>
          </cell>
          <cell r="E416">
            <v>1.50218E-2</v>
          </cell>
          <cell r="F416" t="str">
            <v>active</v>
          </cell>
          <cell r="G416">
            <v>338</v>
          </cell>
        </row>
        <row r="417">
          <cell r="A417">
            <v>418</v>
          </cell>
          <cell r="B417" t="str">
            <v>San Juan Bautista, 24 Polk St</v>
          </cell>
          <cell r="C417">
            <v>36.86</v>
          </cell>
          <cell r="D417">
            <v>-121.54</v>
          </cell>
          <cell r="E417">
            <v>1.75169E-3</v>
          </cell>
          <cell r="F417" t="str">
            <v>active</v>
          </cell>
          <cell r="G417">
            <v>207</v>
          </cell>
        </row>
        <row r="418">
          <cell r="A418">
            <v>419</v>
          </cell>
          <cell r="B418" t="str">
            <v>Salinas - John &amp; Work</v>
          </cell>
          <cell r="C418">
            <v>36.670999999999999</v>
          </cell>
          <cell r="D418">
            <v>-121.642</v>
          </cell>
          <cell r="E418">
            <v>2.2582600000000002E-3</v>
          </cell>
          <cell r="F418" t="str">
            <v>active</v>
          </cell>
          <cell r="G418">
            <v>217</v>
          </cell>
        </row>
        <row r="419">
          <cell r="A419">
            <v>420</v>
          </cell>
          <cell r="B419" t="str">
            <v>SAGO South - Surface</v>
          </cell>
          <cell r="C419">
            <v>36.753</v>
          </cell>
          <cell r="D419">
            <v>-121.395</v>
          </cell>
          <cell r="E419">
            <v>3.6201299999999999E-2</v>
          </cell>
          <cell r="F419" t="str">
            <v>active</v>
          </cell>
          <cell r="G419">
            <v>434</v>
          </cell>
        </row>
        <row r="420">
          <cell r="A420">
            <v>421</v>
          </cell>
          <cell r="B420" t="str">
            <v>SJB Overpass, Bent 3 g.l.</v>
          </cell>
          <cell r="C420">
            <v>36.862000000000002</v>
          </cell>
          <cell r="D420">
            <v>-121.578</v>
          </cell>
          <cell r="E420">
            <v>2.2745600000000001E-2</v>
          </cell>
          <cell r="F420" t="str">
            <v>active</v>
          </cell>
          <cell r="G420">
            <v>379</v>
          </cell>
        </row>
        <row r="421">
          <cell r="A421">
            <v>422</v>
          </cell>
          <cell r="B421" t="str">
            <v>SJB Overpass, Bent 5 g.l.</v>
          </cell>
          <cell r="C421">
            <v>36.862000000000002</v>
          </cell>
          <cell r="D421">
            <v>-121.578</v>
          </cell>
          <cell r="E421">
            <v>2.2745600000000001E-2</v>
          </cell>
          <cell r="F421" t="str">
            <v>active</v>
          </cell>
          <cell r="G421">
            <v>379</v>
          </cell>
        </row>
        <row r="422">
          <cell r="A422">
            <v>423</v>
          </cell>
          <cell r="B422" t="str">
            <v>Monterey City Hall</v>
          </cell>
          <cell r="C422">
            <v>36.597000000000001</v>
          </cell>
          <cell r="D422">
            <v>-121.89700000000001</v>
          </cell>
          <cell r="E422">
            <v>3.9622699999999997E-2</v>
          </cell>
          <cell r="F422" t="str">
            <v>active</v>
          </cell>
          <cell r="G422">
            <v>448</v>
          </cell>
        </row>
        <row r="423">
          <cell r="A423">
            <v>424</v>
          </cell>
          <cell r="B423" t="str">
            <v>Gilroy Array #1</v>
          </cell>
          <cell r="C423">
            <v>36.972999999999999</v>
          </cell>
          <cell r="D423">
            <v>-121.572</v>
          </cell>
          <cell r="E423">
            <v>0.11636199999999999</v>
          </cell>
          <cell r="F423" t="str">
            <v>active</v>
          </cell>
          <cell r="G423">
            <v>677</v>
          </cell>
        </row>
        <row r="424">
          <cell r="A424">
            <v>425</v>
          </cell>
          <cell r="B424" t="str">
            <v>Gilroy Array #2</v>
          </cell>
          <cell r="C424">
            <v>36.981999999999999</v>
          </cell>
          <cell r="D424">
            <v>-121.556</v>
          </cell>
          <cell r="E424">
            <v>3.7410099999999999E-3</v>
          </cell>
          <cell r="F424" t="str">
            <v>active</v>
          </cell>
          <cell r="G424">
            <v>242</v>
          </cell>
        </row>
        <row r="425">
          <cell r="A425">
            <v>426</v>
          </cell>
          <cell r="B425" t="str">
            <v>Gilroy Array #3</v>
          </cell>
          <cell r="C425">
            <v>36.987000000000002</v>
          </cell>
          <cell r="D425">
            <v>-121.536</v>
          </cell>
          <cell r="E425">
            <v>4.5869200000000004E-3</v>
          </cell>
          <cell r="F425" t="str">
            <v>active</v>
          </cell>
          <cell r="G425">
            <v>250</v>
          </cell>
        </row>
        <row r="426">
          <cell r="A426">
            <v>427</v>
          </cell>
          <cell r="B426" t="str">
            <v>Hollister - South &amp; Pine</v>
          </cell>
          <cell r="C426">
            <v>36.847999999999999</v>
          </cell>
          <cell r="D426">
            <v>-121.39700000000001</v>
          </cell>
          <cell r="E426">
            <v>4.7618599999999997E-3</v>
          </cell>
          <cell r="F426" t="str">
            <v>active</v>
          </cell>
          <cell r="G426">
            <v>252</v>
          </cell>
        </row>
        <row r="427">
          <cell r="A427">
            <v>428</v>
          </cell>
          <cell r="B427" t="str">
            <v>Sulphur Baths (temp)</v>
          </cell>
          <cell r="C427">
            <v>36.121000000000002</v>
          </cell>
          <cell r="D427">
            <v>-120.39700000000001</v>
          </cell>
          <cell r="E427">
            <v>5.5390000000000002E-2</v>
          </cell>
          <cell r="F427" t="str">
            <v>active</v>
          </cell>
          <cell r="G427">
            <v>504</v>
          </cell>
        </row>
        <row r="428">
          <cell r="A428">
            <v>429</v>
          </cell>
          <cell r="B428" t="str">
            <v>Convict Creek</v>
          </cell>
          <cell r="C428">
            <v>37.613999999999997</v>
          </cell>
          <cell r="D428">
            <v>-118.831</v>
          </cell>
          <cell r="E428">
            <v>7.9278100000000004E-2</v>
          </cell>
          <cell r="F428" t="str">
            <v>active</v>
          </cell>
          <cell r="G428">
            <v>566</v>
          </cell>
        </row>
        <row r="429">
          <cell r="A429">
            <v>430</v>
          </cell>
          <cell r="B429" t="str">
            <v>Benton</v>
          </cell>
          <cell r="C429">
            <v>37.817999999999998</v>
          </cell>
          <cell r="D429">
            <v>-118.47499999999999</v>
          </cell>
          <cell r="E429">
            <v>5.1864500000000001E-2</v>
          </cell>
          <cell r="F429" t="str">
            <v>active</v>
          </cell>
          <cell r="G429">
            <v>495</v>
          </cell>
        </row>
        <row r="430">
          <cell r="A430">
            <v>431</v>
          </cell>
          <cell r="B430" t="str">
            <v>Tinemaha Res. Free Field</v>
          </cell>
          <cell r="C430">
            <v>37.054000000000002</v>
          </cell>
          <cell r="D430">
            <v>-118.229</v>
          </cell>
          <cell r="E430">
            <v>4.2823899999999998E-2</v>
          </cell>
          <cell r="F430" t="str">
            <v>active</v>
          </cell>
          <cell r="G430">
            <v>461</v>
          </cell>
        </row>
        <row r="431">
          <cell r="A431">
            <v>432</v>
          </cell>
          <cell r="B431" t="str">
            <v>Bishop - LADWP South St</v>
          </cell>
          <cell r="C431">
            <v>37.36</v>
          </cell>
          <cell r="D431">
            <v>-118.396</v>
          </cell>
          <cell r="E431">
            <v>6.8027299999999999E-3</v>
          </cell>
          <cell r="F431" t="str">
            <v>active</v>
          </cell>
          <cell r="G431">
            <v>270</v>
          </cell>
        </row>
        <row r="432">
          <cell r="A432">
            <v>433</v>
          </cell>
          <cell r="B432" t="str">
            <v>Long Valley Dam (Downst)</v>
          </cell>
          <cell r="C432">
            <v>37.588000000000001</v>
          </cell>
          <cell r="D432">
            <v>-118.705</v>
          </cell>
          <cell r="E432">
            <v>2.09967E-2</v>
          </cell>
          <cell r="F432" t="str">
            <v>active</v>
          </cell>
          <cell r="G432">
            <v>372</v>
          </cell>
        </row>
        <row r="433">
          <cell r="A433">
            <v>434</v>
          </cell>
          <cell r="B433" t="str">
            <v>Long Valley Dam (L Abut)</v>
          </cell>
          <cell r="C433">
            <v>37.588000000000001</v>
          </cell>
          <cell r="D433">
            <v>-118.705</v>
          </cell>
          <cell r="E433">
            <v>2.09967E-2</v>
          </cell>
          <cell r="F433" t="str">
            <v>active</v>
          </cell>
          <cell r="G433">
            <v>372</v>
          </cell>
        </row>
        <row r="434">
          <cell r="A434">
            <v>435</v>
          </cell>
          <cell r="B434" t="str">
            <v>Long Valley Dam (Upr L Abut)</v>
          </cell>
          <cell r="C434">
            <v>37.588000000000001</v>
          </cell>
          <cell r="D434">
            <v>-118.705</v>
          </cell>
          <cell r="E434">
            <v>2.09967E-2</v>
          </cell>
          <cell r="F434" t="str">
            <v>active</v>
          </cell>
          <cell r="G434">
            <v>372</v>
          </cell>
        </row>
        <row r="435">
          <cell r="A435">
            <v>436</v>
          </cell>
          <cell r="B435" t="str">
            <v>Mammoth Lakes H. S.</v>
          </cell>
          <cell r="C435">
            <v>37.640999999999998</v>
          </cell>
          <cell r="D435">
            <v>-118.96299999999999</v>
          </cell>
          <cell r="E435">
            <v>2.25729E-2</v>
          </cell>
          <cell r="F435" t="str">
            <v>active</v>
          </cell>
          <cell r="G435">
            <v>379</v>
          </cell>
        </row>
        <row r="436">
          <cell r="A436">
            <v>437</v>
          </cell>
          <cell r="B436" t="str">
            <v>Bishop - Paradise Lodge</v>
          </cell>
          <cell r="C436">
            <v>37.481000000000002</v>
          </cell>
          <cell r="D436">
            <v>-118.602</v>
          </cell>
          <cell r="E436">
            <v>7.0525099999999993E-2</v>
          </cell>
          <cell r="F436" t="str">
            <v>active</v>
          </cell>
          <cell r="G436">
            <v>543</v>
          </cell>
        </row>
        <row r="437">
          <cell r="A437">
            <v>438</v>
          </cell>
          <cell r="B437" t="str">
            <v>Zack Brothers Ranch</v>
          </cell>
          <cell r="C437">
            <v>37.661999999999999</v>
          </cell>
          <cell r="D437">
            <v>-118.398</v>
          </cell>
          <cell r="E437">
            <v>1.7906499999999999E-2</v>
          </cell>
          <cell r="F437" t="str">
            <v>active</v>
          </cell>
          <cell r="G437">
            <v>359</v>
          </cell>
        </row>
        <row r="438">
          <cell r="A438">
            <v>439</v>
          </cell>
          <cell r="B438" t="str">
            <v>Lake Crowley - Shehorn Res.</v>
          </cell>
          <cell r="C438">
            <v>37.561</v>
          </cell>
          <cell r="D438">
            <v>-118.74299999999999</v>
          </cell>
          <cell r="E438">
            <v>0.15568399999999999</v>
          </cell>
          <cell r="F438" t="str">
            <v>active</v>
          </cell>
          <cell r="G438">
            <v>760</v>
          </cell>
        </row>
        <row r="439">
          <cell r="A439">
            <v>440</v>
          </cell>
          <cell r="B439" t="str">
            <v>Mammoth Lakes Sheriff Subst.</v>
          </cell>
          <cell r="C439">
            <v>37.637999999999998</v>
          </cell>
          <cell r="D439">
            <v>-118.892</v>
          </cell>
          <cell r="E439">
            <v>8.0597299999999997E-2</v>
          </cell>
          <cell r="F439" t="str">
            <v>active</v>
          </cell>
          <cell r="G439">
            <v>570</v>
          </cell>
        </row>
        <row r="440">
          <cell r="A440">
            <v>441</v>
          </cell>
          <cell r="B440" t="str">
            <v>Los Banos</v>
          </cell>
          <cell r="C440">
            <v>37.106000000000002</v>
          </cell>
          <cell r="D440">
            <v>-120.825</v>
          </cell>
          <cell r="E440">
            <v>5.3898900000000003E-4</v>
          </cell>
          <cell r="F440" t="str">
            <v>active</v>
          </cell>
          <cell r="G440">
            <v>184</v>
          </cell>
        </row>
        <row r="441">
          <cell r="A441">
            <v>442</v>
          </cell>
          <cell r="B441" t="str">
            <v>Corralitos</v>
          </cell>
          <cell r="C441">
            <v>37.049999999999997</v>
          </cell>
          <cell r="D441">
            <v>-121.803</v>
          </cell>
          <cell r="E441">
            <v>0.225437</v>
          </cell>
          <cell r="F441" t="str">
            <v>active</v>
          </cell>
          <cell r="G441">
            <v>760</v>
          </cell>
        </row>
        <row r="442">
          <cell r="A442">
            <v>443</v>
          </cell>
          <cell r="B442" t="str">
            <v>Tracy - Sewage Treatm Plant</v>
          </cell>
          <cell r="C442">
            <v>37.46</v>
          </cell>
          <cell r="D442">
            <v>-121.42</v>
          </cell>
          <cell r="E442">
            <v>6.4979400000000007E-2</v>
          </cell>
          <cell r="F442" t="str">
            <v>active</v>
          </cell>
          <cell r="G442">
            <v>529</v>
          </cell>
        </row>
        <row r="443">
          <cell r="A443">
            <v>444</v>
          </cell>
          <cell r="B443" t="str">
            <v>Fremont - Mission San Jose</v>
          </cell>
          <cell r="C443">
            <v>37.53</v>
          </cell>
          <cell r="D443">
            <v>-121.919</v>
          </cell>
          <cell r="E443">
            <v>4.7145800000000002E-2</v>
          </cell>
          <cell r="F443" t="str">
            <v>active</v>
          </cell>
          <cell r="G443">
            <v>478</v>
          </cell>
        </row>
        <row r="444">
          <cell r="A444">
            <v>445</v>
          </cell>
          <cell r="B444" t="str">
            <v>Agnews State Hospital</v>
          </cell>
          <cell r="C444">
            <v>37.396999999999998</v>
          </cell>
          <cell r="D444">
            <v>-121.952</v>
          </cell>
          <cell r="E444">
            <v>1.6169699999999999E-3</v>
          </cell>
          <cell r="F444" t="str">
            <v>active</v>
          </cell>
          <cell r="G444">
            <v>205</v>
          </cell>
        </row>
        <row r="445">
          <cell r="A445">
            <v>446</v>
          </cell>
          <cell r="B445" t="str">
            <v>San Ramon Fire Station</v>
          </cell>
          <cell r="C445">
            <v>37.78</v>
          </cell>
          <cell r="D445">
            <v>-121.98</v>
          </cell>
          <cell r="E445">
            <v>3.9150200000000003E-2</v>
          </cell>
          <cell r="F445" t="str">
            <v>active</v>
          </cell>
          <cell r="G445">
            <v>446</v>
          </cell>
        </row>
        <row r="446">
          <cell r="A446">
            <v>447</v>
          </cell>
          <cell r="B446" t="str">
            <v>San Ramon - Eastman Kodak</v>
          </cell>
          <cell r="C446">
            <v>37.728999999999999</v>
          </cell>
          <cell r="D446">
            <v>-121.928</v>
          </cell>
          <cell r="E446">
            <v>1.5579000000000001E-2</v>
          </cell>
          <cell r="F446" t="str">
            <v>active</v>
          </cell>
          <cell r="G446">
            <v>342</v>
          </cell>
        </row>
        <row r="447">
          <cell r="A447">
            <v>448</v>
          </cell>
          <cell r="B447" t="str">
            <v>Halls Valley</v>
          </cell>
          <cell r="C447">
            <v>37.338000000000001</v>
          </cell>
          <cell r="D447">
            <v>-121.714</v>
          </cell>
          <cell r="E447">
            <v>3.6357399999999998E-2</v>
          </cell>
          <cell r="F447" t="str">
            <v>active</v>
          </cell>
          <cell r="G447">
            <v>435</v>
          </cell>
        </row>
        <row r="448">
          <cell r="A448">
            <v>449</v>
          </cell>
          <cell r="B448" t="str">
            <v>Coyote Lake Dam (SW Abut)</v>
          </cell>
          <cell r="C448">
            <v>37.118000000000002</v>
          </cell>
          <cell r="D448">
            <v>-121.55</v>
          </cell>
          <cell r="E448">
            <v>0.17352799999999999</v>
          </cell>
          <cell r="F448" t="str">
            <v>active</v>
          </cell>
          <cell r="G448">
            <v>760</v>
          </cell>
        </row>
        <row r="449">
          <cell r="A449">
            <v>450</v>
          </cell>
          <cell r="B449" t="str">
            <v>Gilroy Array #4</v>
          </cell>
          <cell r="C449">
            <v>37.000999999999998</v>
          </cell>
          <cell r="D449">
            <v>-121.52200000000001</v>
          </cell>
          <cell r="E449">
            <v>3.8154999999999999E-3</v>
          </cell>
          <cell r="F449" t="str">
            <v>active</v>
          </cell>
          <cell r="G449">
            <v>243</v>
          </cell>
        </row>
        <row r="450">
          <cell r="A450">
            <v>451</v>
          </cell>
          <cell r="B450" t="str">
            <v>Gilroy Array #6</v>
          </cell>
          <cell r="C450">
            <v>37.026000000000003</v>
          </cell>
          <cell r="D450">
            <v>-121.48399999999999</v>
          </cell>
          <cell r="E450">
            <v>8.2247600000000004E-2</v>
          </cell>
          <cell r="F450" t="str">
            <v>active</v>
          </cell>
          <cell r="G450">
            <v>574</v>
          </cell>
        </row>
        <row r="451">
          <cell r="A451">
            <v>452</v>
          </cell>
          <cell r="B451" t="str">
            <v>Gilroy Array #7</v>
          </cell>
          <cell r="C451">
            <v>37.033000000000001</v>
          </cell>
          <cell r="D451">
            <v>-121.434</v>
          </cell>
          <cell r="E451">
            <v>5.5552799999999999E-2</v>
          </cell>
          <cell r="F451" t="str">
            <v>active</v>
          </cell>
          <cell r="G451">
            <v>504</v>
          </cell>
        </row>
        <row r="452">
          <cell r="A452">
            <v>453</v>
          </cell>
          <cell r="B452" t="str">
            <v>Gilroy - Historic Bldg.</v>
          </cell>
          <cell r="C452">
            <v>37.009</v>
          </cell>
          <cell r="D452">
            <v>-121.569</v>
          </cell>
          <cell r="E452">
            <v>4.0857000000000003E-3</v>
          </cell>
          <cell r="F452" t="str">
            <v>active</v>
          </cell>
          <cell r="G452">
            <v>245</v>
          </cell>
        </row>
        <row r="453">
          <cell r="A453">
            <v>454</v>
          </cell>
          <cell r="B453" t="str">
            <v>Coyote Lake Dam (Downst)</v>
          </cell>
          <cell r="C453">
            <v>37.124000000000002</v>
          </cell>
          <cell r="D453">
            <v>-121.551</v>
          </cell>
          <cell r="E453">
            <v>1.8325899999999999E-2</v>
          </cell>
          <cell r="F453" t="str">
            <v>active</v>
          </cell>
          <cell r="G453">
            <v>361</v>
          </cell>
        </row>
        <row r="454">
          <cell r="A454">
            <v>455</v>
          </cell>
          <cell r="B454" t="str">
            <v>Livermore - Fagundas Ranch</v>
          </cell>
          <cell r="C454">
            <v>37.753</v>
          </cell>
          <cell r="D454">
            <v>-121.77200000000001</v>
          </cell>
          <cell r="E454">
            <v>2.6958099999999999E-2</v>
          </cell>
          <cell r="F454" t="str">
            <v>active</v>
          </cell>
          <cell r="G454">
            <v>396</v>
          </cell>
        </row>
        <row r="455">
          <cell r="A455">
            <v>456</v>
          </cell>
          <cell r="B455" t="str">
            <v>Livermore - Morgan Terr Park</v>
          </cell>
          <cell r="C455">
            <v>37.819000000000003</v>
          </cell>
          <cell r="D455">
            <v>-121.795</v>
          </cell>
          <cell r="E455">
            <v>5.5269699999999998E-2</v>
          </cell>
          <cell r="F455" t="str">
            <v>active</v>
          </cell>
          <cell r="G455">
            <v>504</v>
          </cell>
        </row>
        <row r="456">
          <cell r="A456">
            <v>457</v>
          </cell>
          <cell r="B456" t="str">
            <v>Point Bonita</v>
          </cell>
          <cell r="C456">
            <v>37.822000000000003</v>
          </cell>
          <cell r="D456">
            <v>-122.527</v>
          </cell>
          <cell r="E456">
            <v>1.50917E-2</v>
          </cell>
          <cell r="F456" t="str">
            <v>active</v>
          </cell>
          <cell r="G456">
            <v>338</v>
          </cell>
        </row>
        <row r="457">
          <cell r="A457">
            <v>458</v>
          </cell>
          <cell r="B457" t="str">
            <v>Saratoga - Aloha Ave</v>
          </cell>
          <cell r="C457">
            <v>37.255000000000003</v>
          </cell>
          <cell r="D457">
            <v>-122.03100000000001</v>
          </cell>
          <cell r="E457">
            <v>4.6584899999999999E-2</v>
          </cell>
          <cell r="F457" t="str">
            <v>active</v>
          </cell>
          <cell r="G457">
            <v>476</v>
          </cell>
        </row>
        <row r="458">
          <cell r="A458">
            <v>459</v>
          </cell>
          <cell r="B458" t="str">
            <v>Treasure Island</v>
          </cell>
          <cell r="C458">
            <v>37.825000000000003</v>
          </cell>
          <cell r="D458">
            <v>-122.373</v>
          </cell>
          <cell r="E458">
            <v>8.0848399999999994E-3</v>
          </cell>
          <cell r="F458" t="str">
            <v>active</v>
          </cell>
          <cell r="G458">
            <v>282</v>
          </cell>
        </row>
        <row r="459">
          <cell r="A459">
            <v>461</v>
          </cell>
          <cell r="B459" t="str">
            <v>Woodside</v>
          </cell>
          <cell r="C459">
            <v>37.429000000000002</v>
          </cell>
          <cell r="D459">
            <v>-122.258</v>
          </cell>
          <cell r="E459">
            <v>4.02061E-3</v>
          </cell>
          <cell r="F459" t="str">
            <v>active</v>
          </cell>
          <cell r="G459">
            <v>245</v>
          </cell>
        </row>
        <row r="460">
          <cell r="A460">
            <v>462</v>
          </cell>
          <cell r="B460" t="str">
            <v>SF - Diamond Heights</v>
          </cell>
          <cell r="C460">
            <v>37.74</v>
          </cell>
          <cell r="D460">
            <v>-122.432</v>
          </cell>
          <cell r="E460">
            <v>3.2037599999999999E-2</v>
          </cell>
          <cell r="F460" t="str">
            <v>active</v>
          </cell>
          <cell r="G460">
            <v>417</v>
          </cell>
        </row>
        <row r="461">
          <cell r="A461">
            <v>463</v>
          </cell>
          <cell r="B461" t="str">
            <v>SF - Pacific Heights</v>
          </cell>
          <cell r="C461">
            <v>37.79</v>
          </cell>
          <cell r="D461">
            <v>-122.429</v>
          </cell>
          <cell r="E461">
            <v>1.0865700000000001E-2</v>
          </cell>
          <cell r="F461" t="str">
            <v>active</v>
          </cell>
          <cell r="G461">
            <v>306</v>
          </cell>
        </row>
        <row r="462">
          <cell r="A462">
            <v>464</v>
          </cell>
          <cell r="B462" t="str">
            <v>SF - Cliff House</v>
          </cell>
          <cell r="C462">
            <v>37.777999999999999</v>
          </cell>
          <cell r="D462">
            <v>-122.51300000000001</v>
          </cell>
          <cell r="E462">
            <v>5.3875800000000001E-2</v>
          </cell>
          <cell r="F462" t="str">
            <v>active</v>
          </cell>
          <cell r="G462">
            <v>500</v>
          </cell>
        </row>
        <row r="463">
          <cell r="A463">
            <v>465</v>
          </cell>
          <cell r="B463" t="str">
            <v>SF - Telegraph Hill</v>
          </cell>
          <cell r="C463">
            <v>37.802999999999997</v>
          </cell>
          <cell r="D463">
            <v>-122.408</v>
          </cell>
          <cell r="E463">
            <v>2.1686799999999999E-2</v>
          </cell>
          <cell r="F463" t="str">
            <v>active</v>
          </cell>
          <cell r="G463">
            <v>375</v>
          </cell>
        </row>
        <row r="464">
          <cell r="A464">
            <v>466</v>
          </cell>
          <cell r="B464" t="str">
            <v>UCSC Lick Observatory</v>
          </cell>
          <cell r="C464">
            <v>37.000999999999998</v>
          </cell>
          <cell r="D464">
            <v>-122.06</v>
          </cell>
          <cell r="E464">
            <v>1.85465E-2</v>
          </cell>
          <cell r="F464" t="str">
            <v>active</v>
          </cell>
          <cell r="G464">
            <v>362</v>
          </cell>
        </row>
        <row r="465">
          <cell r="A465">
            <v>467</v>
          </cell>
          <cell r="B465" t="str">
            <v>SF - Rincon Hill</v>
          </cell>
          <cell r="C465">
            <v>37.786000000000001</v>
          </cell>
          <cell r="D465">
            <v>-122.39100000000001</v>
          </cell>
          <cell r="E465">
            <v>1.3058800000000001E-2</v>
          </cell>
          <cell r="F465" t="str">
            <v>active</v>
          </cell>
          <cell r="G465">
            <v>323</v>
          </cell>
        </row>
        <row r="466">
          <cell r="A466">
            <v>468</v>
          </cell>
          <cell r="B466" t="str">
            <v>Yerba Buena Island</v>
          </cell>
          <cell r="C466">
            <v>37.807000000000002</v>
          </cell>
          <cell r="D466">
            <v>-122.361</v>
          </cell>
          <cell r="E466">
            <v>8.6238300000000007E-3</v>
          </cell>
          <cell r="F466" t="str">
            <v>active</v>
          </cell>
          <cell r="G466">
            <v>287</v>
          </cell>
        </row>
        <row r="467">
          <cell r="A467">
            <v>469</v>
          </cell>
          <cell r="B467" t="str">
            <v>APEEL 3E Hayward CSUH</v>
          </cell>
          <cell r="C467">
            <v>37.656999999999996</v>
          </cell>
          <cell r="D467">
            <v>-122.06100000000001</v>
          </cell>
          <cell r="E467">
            <v>0.100799</v>
          </cell>
          <cell r="F467" t="str">
            <v>active</v>
          </cell>
          <cell r="G467">
            <v>623</v>
          </cell>
        </row>
        <row r="468">
          <cell r="A468">
            <v>470</v>
          </cell>
          <cell r="B468" t="str">
            <v>SF - Presidio</v>
          </cell>
          <cell r="C468">
            <v>37.792000000000002</v>
          </cell>
          <cell r="D468">
            <v>-122.45699999999999</v>
          </cell>
          <cell r="E468">
            <v>4.49127E-2</v>
          </cell>
          <cell r="F468" t="str">
            <v>active</v>
          </cell>
          <cell r="G468">
            <v>469</v>
          </cell>
        </row>
        <row r="469">
          <cell r="A469">
            <v>471</v>
          </cell>
          <cell r="B469" t="str">
            <v>SF Intern. Airport</v>
          </cell>
          <cell r="C469">
            <v>37.622</v>
          </cell>
          <cell r="D469">
            <v>-122.398</v>
          </cell>
          <cell r="E469">
            <v>1.4638100000000001E-3</v>
          </cell>
          <cell r="F469" t="str">
            <v>active</v>
          </cell>
          <cell r="G469">
            <v>202</v>
          </cell>
        </row>
        <row r="470">
          <cell r="A470">
            <v>472</v>
          </cell>
          <cell r="B470" t="str">
            <v>Oakland - Title &amp; Trust</v>
          </cell>
          <cell r="C470">
            <v>37.805999999999997</v>
          </cell>
          <cell r="D470">
            <v>-122.267</v>
          </cell>
          <cell r="E470">
            <v>5.3898900000000003E-4</v>
          </cell>
          <cell r="F470" t="str">
            <v>active</v>
          </cell>
          <cell r="G470">
            <v>184</v>
          </cell>
        </row>
        <row r="471">
          <cell r="A471">
            <v>473</v>
          </cell>
          <cell r="B471" t="str">
            <v>Saratoga - W Valley Coll.</v>
          </cell>
          <cell r="C471">
            <v>37.262</v>
          </cell>
          <cell r="D471">
            <v>-122.009</v>
          </cell>
          <cell r="E471">
            <v>2.44943E-2</v>
          </cell>
          <cell r="F471" t="str">
            <v>active</v>
          </cell>
          <cell r="G471">
            <v>386</v>
          </cell>
        </row>
        <row r="472">
          <cell r="A472">
            <v>474</v>
          </cell>
          <cell r="B472" t="str">
            <v>Saratoga - WVC E Wall</v>
          </cell>
          <cell r="C472">
            <v>37.262</v>
          </cell>
          <cell r="D472">
            <v>-122.009</v>
          </cell>
          <cell r="E472">
            <v>2.44943E-2</v>
          </cell>
          <cell r="F472" t="str">
            <v>active</v>
          </cell>
          <cell r="G472">
            <v>386</v>
          </cell>
        </row>
        <row r="473">
          <cell r="A473">
            <v>475</v>
          </cell>
          <cell r="B473" t="str">
            <v>Saratoga - WVC NE Corner</v>
          </cell>
          <cell r="C473">
            <v>37.262</v>
          </cell>
          <cell r="D473">
            <v>-122.009</v>
          </cell>
          <cell r="E473">
            <v>2.44943E-2</v>
          </cell>
          <cell r="F473" t="str">
            <v>active</v>
          </cell>
          <cell r="G473">
            <v>386</v>
          </cell>
        </row>
        <row r="474">
          <cell r="A474">
            <v>476</v>
          </cell>
          <cell r="B474" t="str">
            <v>Saratoga - WVC SE Corner</v>
          </cell>
          <cell r="C474">
            <v>37.262</v>
          </cell>
          <cell r="D474">
            <v>-122.009</v>
          </cell>
          <cell r="E474">
            <v>2.44943E-2</v>
          </cell>
          <cell r="F474" t="str">
            <v>active</v>
          </cell>
          <cell r="G474">
            <v>386</v>
          </cell>
        </row>
        <row r="475">
          <cell r="A475">
            <v>478</v>
          </cell>
          <cell r="B475" t="str">
            <v>Belmont - Envirotech</v>
          </cell>
          <cell r="C475">
            <v>37.512</v>
          </cell>
          <cell r="D475">
            <v>-122.30800000000001</v>
          </cell>
          <cell r="E475">
            <v>5.5090600000000003E-2</v>
          </cell>
          <cell r="F475" t="str">
            <v>active</v>
          </cell>
          <cell r="G475">
            <v>503</v>
          </cell>
        </row>
        <row r="476">
          <cell r="A476">
            <v>479</v>
          </cell>
          <cell r="B476" t="str">
            <v>Palo Alto - 1900 Embarc.</v>
          </cell>
          <cell r="C476">
            <v>37.453000000000003</v>
          </cell>
          <cell r="D476">
            <v>-122.11199999999999</v>
          </cell>
          <cell r="E476">
            <v>0</v>
          </cell>
          <cell r="F476" t="str">
            <v>active</v>
          </cell>
          <cell r="G476">
            <v>180</v>
          </cell>
        </row>
        <row r="477">
          <cell r="A477">
            <v>480</v>
          </cell>
          <cell r="B477" t="str">
            <v>Piedmont Jr High</v>
          </cell>
          <cell r="C477">
            <v>37.820999999999998</v>
          </cell>
          <cell r="D477">
            <v>-122.23399999999999</v>
          </cell>
          <cell r="E477">
            <v>4.9624000000000001E-2</v>
          </cell>
          <cell r="F477" t="str">
            <v>active</v>
          </cell>
          <cell r="G477">
            <v>488</v>
          </cell>
        </row>
        <row r="478">
          <cell r="A478">
            <v>481</v>
          </cell>
          <cell r="B478" t="str">
            <v>APEEL 10 - Skyline</v>
          </cell>
          <cell r="C478">
            <v>37.465000000000003</v>
          </cell>
          <cell r="D478">
            <v>-122.342</v>
          </cell>
          <cell r="E478">
            <v>8.0898300000000006E-2</v>
          </cell>
          <cell r="F478" t="str">
            <v>active</v>
          </cell>
          <cell r="G478">
            <v>570</v>
          </cell>
        </row>
        <row r="479">
          <cell r="A479">
            <v>482</v>
          </cell>
          <cell r="B479" t="str">
            <v>Foster City - APEEL 1</v>
          </cell>
          <cell r="C479">
            <v>37.545000000000002</v>
          </cell>
          <cell r="D479">
            <v>-122.23099999999999</v>
          </cell>
          <cell r="E479">
            <v>8.6754599999999996E-4</v>
          </cell>
          <cell r="F479" t="str">
            <v>active</v>
          </cell>
          <cell r="G479">
            <v>191</v>
          </cell>
        </row>
        <row r="480">
          <cell r="A480">
            <v>483</v>
          </cell>
          <cell r="B480" t="str">
            <v>APEEL 1E - Hayward</v>
          </cell>
          <cell r="C480">
            <v>37.622999999999998</v>
          </cell>
          <cell r="D480">
            <v>-122.13</v>
          </cell>
          <cell r="E480">
            <v>2.11348E-3</v>
          </cell>
          <cell r="F480" t="str">
            <v>active</v>
          </cell>
          <cell r="G480">
            <v>214</v>
          </cell>
        </row>
        <row r="481">
          <cell r="A481">
            <v>484</v>
          </cell>
          <cell r="B481" t="str">
            <v>APEEL 7 - Pulgas</v>
          </cell>
          <cell r="C481">
            <v>37.484000000000002</v>
          </cell>
          <cell r="D481">
            <v>-122.313</v>
          </cell>
          <cell r="E481">
            <v>7.5000600000000001E-2</v>
          </cell>
          <cell r="F481" t="str">
            <v>active</v>
          </cell>
          <cell r="G481">
            <v>555</v>
          </cell>
        </row>
        <row r="482">
          <cell r="A482">
            <v>485</v>
          </cell>
          <cell r="B482" t="str">
            <v>APEEL 2E Hayward Muir Sch</v>
          </cell>
          <cell r="C482">
            <v>37.656999999999996</v>
          </cell>
          <cell r="D482">
            <v>-122.08199999999999</v>
          </cell>
          <cell r="E482">
            <v>9.91445E-3</v>
          </cell>
          <cell r="F482" t="str">
            <v>active</v>
          </cell>
          <cell r="G482">
            <v>299</v>
          </cell>
        </row>
        <row r="483">
          <cell r="A483">
            <v>486</v>
          </cell>
          <cell r="B483" t="str">
            <v>Berkeley LBL</v>
          </cell>
          <cell r="C483">
            <v>37.875999999999998</v>
          </cell>
          <cell r="D483">
            <v>-122.249</v>
          </cell>
          <cell r="E483">
            <v>0.12384100000000001</v>
          </cell>
          <cell r="F483" t="str">
            <v>active</v>
          </cell>
          <cell r="G483">
            <v>703</v>
          </cell>
        </row>
        <row r="484">
          <cell r="A484">
            <v>487</v>
          </cell>
          <cell r="B484" t="str">
            <v>Hayward - BART Sta</v>
          </cell>
          <cell r="C484">
            <v>37.67</v>
          </cell>
          <cell r="D484">
            <v>-122.086</v>
          </cell>
          <cell r="E484">
            <v>1.3389699999999999E-2</v>
          </cell>
          <cell r="F484" t="str">
            <v>active</v>
          </cell>
          <cell r="G484">
            <v>325</v>
          </cell>
        </row>
        <row r="485">
          <cell r="A485">
            <v>488</v>
          </cell>
          <cell r="B485" t="str">
            <v>Richmond City Hall</v>
          </cell>
          <cell r="C485">
            <v>37.935000000000002</v>
          </cell>
          <cell r="D485">
            <v>-122.342</v>
          </cell>
          <cell r="E485">
            <v>8.08065E-3</v>
          </cell>
          <cell r="F485" t="str">
            <v>active</v>
          </cell>
          <cell r="G485">
            <v>282</v>
          </cell>
        </row>
        <row r="486">
          <cell r="A486">
            <v>489</v>
          </cell>
          <cell r="B486" t="str">
            <v>So. San Francisco, Sierra Pt.</v>
          </cell>
          <cell r="C486">
            <v>37.674999999999997</v>
          </cell>
          <cell r="D486">
            <v>-122.38800000000001</v>
          </cell>
          <cell r="E486">
            <v>5.5324600000000002E-2</v>
          </cell>
          <cell r="F486" t="str">
            <v>active</v>
          </cell>
          <cell r="G486">
            <v>504</v>
          </cell>
        </row>
        <row r="487">
          <cell r="A487">
            <v>490</v>
          </cell>
          <cell r="B487" t="str">
            <v>Woodfords</v>
          </cell>
          <cell r="C487">
            <v>38.771000000000001</v>
          </cell>
          <cell r="D487">
            <v>-119.815</v>
          </cell>
          <cell r="E487">
            <v>5.3263999999999999E-2</v>
          </cell>
          <cell r="F487" t="str">
            <v>active</v>
          </cell>
          <cell r="G487">
            <v>498</v>
          </cell>
        </row>
        <row r="488">
          <cell r="A488">
            <v>491</v>
          </cell>
          <cell r="B488" t="str">
            <v>Antioch - 510 G St</v>
          </cell>
          <cell r="C488">
            <v>38.015000000000001</v>
          </cell>
          <cell r="D488">
            <v>-121.81</v>
          </cell>
          <cell r="E488">
            <v>7.8199600000000008E-3</v>
          </cell>
          <cell r="F488" t="str">
            <v>stable</v>
          </cell>
          <cell r="G488">
            <v>374</v>
          </cell>
        </row>
        <row r="489">
          <cell r="A489">
            <v>492</v>
          </cell>
          <cell r="B489" t="str">
            <v>Pasadena - Brown Gym</v>
          </cell>
          <cell r="C489">
            <v>34.14</v>
          </cell>
          <cell r="D489">
            <v>-118.12</v>
          </cell>
          <cell r="E489">
            <v>1.7526900000000002E-2</v>
          </cell>
          <cell r="F489" t="str">
            <v>active</v>
          </cell>
          <cell r="G489">
            <v>356</v>
          </cell>
        </row>
        <row r="490">
          <cell r="A490">
            <v>493</v>
          </cell>
          <cell r="B490" t="str">
            <v>Pasadena - CIT Calif Blvd</v>
          </cell>
          <cell r="C490">
            <v>34.14</v>
          </cell>
          <cell r="D490">
            <v>-118.12</v>
          </cell>
          <cell r="E490">
            <v>1.7526900000000002E-2</v>
          </cell>
          <cell r="F490" t="str">
            <v>active</v>
          </cell>
          <cell r="G490">
            <v>356</v>
          </cell>
        </row>
        <row r="491">
          <cell r="A491">
            <v>494</v>
          </cell>
          <cell r="B491" t="str">
            <v>Pasadena - CIT Lura St</v>
          </cell>
          <cell r="C491">
            <v>34.14</v>
          </cell>
          <cell r="D491">
            <v>-118.12</v>
          </cell>
          <cell r="E491">
            <v>1.7526900000000002E-2</v>
          </cell>
          <cell r="F491" t="str">
            <v>active</v>
          </cell>
          <cell r="G491">
            <v>356</v>
          </cell>
        </row>
        <row r="492">
          <cell r="A492">
            <v>495</v>
          </cell>
          <cell r="B492" t="str">
            <v>Pasadena - CIT Keck Lab</v>
          </cell>
          <cell r="C492">
            <v>34.14</v>
          </cell>
          <cell r="D492">
            <v>-118.12</v>
          </cell>
          <cell r="E492">
            <v>1.7526900000000002E-2</v>
          </cell>
          <cell r="F492" t="str">
            <v>active</v>
          </cell>
          <cell r="G492">
            <v>356</v>
          </cell>
        </row>
        <row r="493">
          <cell r="A493">
            <v>496</v>
          </cell>
          <cell r="B493" t="str">
            <v>Pasadena - CIT Mudd Lab</v>
          </cell>
          <cell r="C493">
            <v>34.14</v>
          </cell>
          <cell r="D493">
            <v>-118.12</v>
          </cell>
          <cell r="E493">
            <v>1.7526900000000002E-2</v>
          </cell>
          <cell r="F493" t="str">
            <v>active</v>
          </cell>
          <cell r="G493">
            <v>356</v>
          </cell>
        </row>
        <row r="494">
          <cell r="A494">
            <v>497</v>
          </cell>
          <cell r="B494" t="str">
            <v>Pasadena - CIT Indust. Rel</v>
          </cell>
          <cell r="C494">
            <v>34.14</v>
          </cell>
          <cell r="D494">
            <v>-118.12</v>
          </cell>
          <cell r="E494">
            <v>1.7526900000000002E-2</v>
          </cell>
          <cell r="F494" t="str">
            <v>active</v>
          </cell>
          <cell r="G494">
            <v>356</v>
          </cell>
        </row>
        <row r="495">
          <cell r="A495">
            <v>498</v>
          </cell>
          <cell r="B495" t="str">
            <v>Pasadena - CIT Bridge Lab</v>
          </cell>
          <cell r="C495">
            <v>34.14</v>
          </cell>
          <cell r="D495">
            <v>-118.12</v>
          </cell>
          <cell r="E495">
            <v>1.7526900000000002E-2</v>
          </cell>
          <cell r="F495" t="str">
            <v>active</v>
          </cell>
          <cell r="G495">
            <v>356</v>
          </cell>
        </row>
        <row r="496">
          <cell r="A496">
            <v>499</v>
          </cell>
          <cell r="B496" t="str">
            <v>Pasadena - CIT Athenaeum</v>
          </cell>
          <cell r="C496">
            <v>34.139000000000003</v>
          </cell>
          <cell r="D496">
            <v>-118.121</v>
          </cell>
          <cell r="E496">
            <v>1.7526900000000002E-2</v>
          </cell>
          <cell r="F496" t="str">
            <v>active</v>
          </cell>
          <cell r="G496">
            <v>356</v>
          </cell>
        </row>
        <row r="497">
          <cell r="A497">
            <v>500</v>
          </cell>
          <cell r="B497" t="str">
            <v>Pasadena - CIT Kresge Lab</v>
          </cell>
          <cell r="C497">
            <v>34.149000000000001</v>
          </cell>
          <cell r="D497">
            <v>-118.17100000000001</v>
          </cell>
          <cell r="E497">
            <v>3.6696800000000002E-2</v>
          </cell>
          <cell r="F497" t="str">
            <v>active</v>
          </cell>
          <cell r="G497">
            <v>436</v>
          </cell>
        </row>
        <row r="498">
          <cell r="A498">
            <v>501</v>
          </cell>
          <cell r="B498" t="str">
            <v>Cape Mendocino</v>
          </cell>
          <cell r="C498">
            <v>40.347999999999999</v>
          </cell>
          <cell r="D498">
            <v>-124.352</v>
          </cell>
          <cell r="E498">
            <v>8.7186600000000003E-2</v>
          </cell>
          <cell r="F498" t="str">
            <v>stable</v>
          </cell>
          <cell r="G498">
            <v>760</v>
          </cell>
        </row>
        <row r="499">
          <cell r="A499">
            <v>502</v>
          </cell>
          <cell r="B499" t="str">
            <v>Petrolia</v>
          </cell>
          <cell r="C499">
            <v>40.323999999999998</v>
          </cell>
          <cell r="D499">
            <v>-124.286</v>
          </cell>
          <cell r="E499">
            <v>1.34749E-2</v>
          </cell>
          <cell r="F499" t="str">
            <v>stable</v>
          </cell>
          <cell r="G499">
            <v>502</v>
          </cell>
        </row>
        <row r="500">
          <cell r="A500">
            <v>503</v>
          </cell>
          <cell r="B500" t="str">
            <v>Rio Dell Overpass - FF</v>
          </cell>
          <cell r="C500">
            <v>40.503</v>
          </cell>
          <cell r="D500">
            <v>-124.099</v>
          </cell>
          <cell r="E500">
            <v>0.10534300000000001</v>
          </cell>
          <cell r="F500" t="str">
            <v>stable</v>
          </cell>
          <cell r="G500">
            <v>760</v>
          </cell>
        </row>
        <row r="501">
          <cell r="A501">
            <v>504</v>
          </cell>
          <cell r="B501" t="str">
            <v>Rio Dell Overpass, E Ground</v>
          </cell>
          <cell r="C501">
            <v>40.503</v>
          </cell>
          <cell r="D501">
            <v>-124.099</v>
          </cell>
          <cell r="E501">
            <v>0.10534300000000001</v>
          </cell>
          <cell r="F501" t="str">
            <v>stable</v>
          </cell>
          <cell r="G501">
            <v>760</v>
          </cell>
        </row>
        <row r="502">
          <cell r="A502">
            <v>505</v>
          </cell>
          <cell r="B502" t="str">
            <v>Rio Dell Overpass, W Ground</v>
          </cell>
          <cell r="C502">
            <v>40.503</v>
          </cell>
          <cell r="D502">
            <v>-124.099</v>
          </cell>
          <cell r="E502">
            <v>0.10534300000000001</v>
          </cell>
          <cell r="F502" t="str">
            <v>stable</v>
          </cell>
          <cell r="G502">
            <v>760</v>
          </cell>
        </row>
        <row r="503">
          <cell r="A503">
            <v>506</v>
          </cell>
          <cell r="B503" t="str">
            <v>Fortuna - Fortuna Blvd</v>
          </cell>
          <cell r="C503">
            <v>40.584000000000003</v>
          </cell>
          <cell r="D503">
            <v>-124.145</v>
          </cell>
          <cell r="E503">
            <v>5.6894199999999997E-3</v>
          </cell>
          <cell r="F503" t="str">
            <v>stable</v>
          </cell>
          <cell r="G503">
            <v>332</v>
          </cell>
        </row>
        <row r="504">
          <cell r="A504">
            <v>507</v>
          </cell>
          <cell r="B504" t="str">
            <v>Eureka - Myrtle &amp; West</v>
          </cell>
          <cell r="C504">
            <v>40.802</v>
          </cell>
          <cell r="D504">
            <v>-124.148</v>
          </cell>
          <cell r="E504">
            <v>8.6187499999999997E-3</v>
          </cell>
          <cell r="F504" t="str">
            <v>stable</v>
          </cell>
          <cell r="G504">
            <v>392</v>
          </cell>
        </row>
        <row r="505">
          <cell r="A505">
            <v>508</v>
          </cell>
          <cell r="B505" t="str">
            <v>Shelter Cove Airport</v>
          </cell>
          <cell r="C505">
            <v>40.026000000000003</v>
          </cell>
          <cell r="D505">
            <v>-124.069</v>
          </cell>
          <cell r="E505">
            <v>9.7046999999999994E-2</v>
          </cell>
          <cell r="F505" t="str">
            <v>stable</v>
          </cell>
          <cell r="G505">
            <v>760</v>
          </cell>
        </row>
        <row r="506">
          <cell r="A506">
            <v>509</v>
          </cell>
          <cell r="B506" t="str">
            <v>LA 00</v>
          </cell>
          <cell r="C506">
            <v>34.106000000000002</v>
          </cell>
          <cell r="D506">
            <v>-118.45399999999999</v>
          </cell>
          <cell r="E506">
            <v>5.4893499999999998E-2</v>
          </cell>
          <cell r="F506" t="str">
            <v>active</v>
          </cell>
          <cell r="G506">
            <v>503</v>
          </cell>
        </row>
        <row r="507">
          <cell r="A507">
            <v>510</v>
          </cell>
          <cell r="B507" t="str">
            <v>Sylmar - Sayre St</v>
          </cell>
          <cell r="C507">
            <v>34.305999999999997</v>
          </cell>
          <cell r="D507">
            <v>-118.437</v>
          </cell>
          <cell r="E507">
            <v>2.95698E-2</v>
          </cell>
          <cell r="F507" t="str">
            <v>active</v>
          </cell>
          <cell r="G507">
            <v>407</v>
          </cell>
        </row>
        <row r="508">
          <cell r="A508">
            <v>511</v>
          </cell>
          <cell r="B508" t="str">
            <v>Fountain Valley - Euclid</v>
          </cell>
          <cell r="C508">
            <v>33.719000000000001</v>
          </cell>
          <cell r="D508">
            <v>-117.937</v>
          </cell>
          <cell r="E508">
            <v>2.5155199999999998E-3</v>
          </cell>
          <cell r="F508" t="str">
            <v>active</v>
          </cell>
          <cell r="G508">
            <v>222</v>
          </cell>
        </row>
        <row r="509">
          <cell r="A509">
            <v>512</v>
          </cell>
          <cell r="B509" t="str">
            <v>Northridge - 17645 Saticoy St</v>
          </cell>
          <cell r="C509">
            <v>34.209000000000003</v>
          </cell>
          <cell r="D509">
            <v>-118.517</v>
          </cell>
          <cell r="E509">
            <v>6.6593399999999997E-3</v>
          </cell>
          <cell r="F509" t="str">
            <v>active</v>
          </cell>
          <cell r="G509">
            <v>269</v>
          </cell>
        </row>
        <row r="510">
          <cell r="A510">
            <v>513</v>
          </cell>
          <cell r="B510" t="str">
            <v>Chatsworth - Devonshire</v>
          </cell>
          <cell r="C510">
            <v>34.357999999999997</v>
          </cell>
          <cell r="D510">
            <v>-118.571</v>
          </cell>
          <cell r="E510">
            <v>0.127466</v>
          </cell>
          <cell r="F510" t="str">
            <v>active</v>
          </cell>
          <cell r="G510">
            <v>716</v>
          </cell>
        </row>
        <row r="511">
          <cell r="A511">
            <v>514</v>
          </cell>
          <cell r="B511" t="str">
            <v>Pacoima Kagel Canyon USC</v>
          </cell>
          <cell r="C511">
            <v>34.25</v>
          </cell>
          <cell r="D511">
            <v>-118.42</v>
          </cell>
          <cell r="E511">
            <v>1.24139E-2</v>
          </cell>
          <cell r="F511" t="str">
            <v>active</v>
          </cell>
          <cell r="G511">
            <v>318</v>
          </cell>
        </row>
        <row r="512">
          <cell r="A512">
            <v>515</v>
          </cell>
          <cell r="B512" t="str">
            <v>Sun Valley - Roscoe Blvd</v>
          </cell>
          <cell r="C512">
            <v>34.220999999999997</v>
          </cell>
          <cell r="D512">
            <v>-118.42100000000001</v>
          </cell>
          <cell r="E512">
            <v>1.03234E-2</v>
          </cell>
          <cell r="F512" t="str">
            <v>active</v>
          </cell>
          <cell r="G512">
            <v>302</v>
          </cell>
        </row>
        <row r="513">
          <cell r="A513">
            <v>516</v>
          </cell>
          <cell r="B513" t="str">
            <v>Panorama City - Roscoe</v>
          </cell>
          <cell r="C513">
            <v>34.222000000000001</v>
          </cell>
          <cell r="D513">
            <v>-118.44199999999999</v>
          </cell>
          <cell r="E513">
            <v>8.6238300000000007E-3</v>
          </cell>
          <cell r="F513" t="str">
            <v>active</v>
          </cell>
          <cell r="G513">
            <v>287</v>
          </cell>
        </row>
        <row r="514">
          <cell r="A514">
            <v>517</v>
          </cell>
          <cell r="B514" t="str">
            <v>Sun Valley - Sunland</v>
          </cell>
          <cell r="C514">
            <v>34.234999999999999</v>
          </cell>
          <cell r="D514">
            <v>-118.366</v>
          </cell>
          <cell r="E514">
            <v>4.1004199999999998E-2</v>
          </cell>
          <cell r="F514" t="str">
            <v>active</v>
          </cell>
          <cell r="G514">
            <v>453</v>
          </cell>
        </row>
        <row r="515">
          <cell r="A515">
            <v>518</v>
          </cell>
          <cell r="B515" t="str">
            <v>N Hollywood - Coldwater Can</v>
          </cell>
          <cell r="C515">
            <v>34.194000000000003</v>
          </cell>
          <cell r="D515">
            <v>-118.41200000000001</v>
          </cell>
          <cell r="E515">
            <v>8.1892100000000006E-3</v>
          </cell>
          <cell r="F515" t="str">
            <v>active</v>
          </cell>
          <cell r="G515">
            <v>283</v>
          </cell>
        </row>
        <row r="516">
          <cell r="A516">
            <v>519</v>
          </cell>
          <cell r="B516" t="str">
            <v>Studio City - Ventura &amp; Coldwater Cyn Av</v>
          </cell>
          <cell r="C516">
            <v>34.146000000000001</v>
          </cell>
          <cell r="D516">
            <v>-118.41200000000001</v>
          </cell>
          <cell r="E516">
            <v>3.1058800000000001E-2</v>
          </cell>
          <cell r="F516" t="str">
            <v>active</v>
          </cell>
          <cell r="G516">
            <v>413</v>
          </cell>
        </row>
        <row r="517">
          <cell r="A517">
            <v>520</v>
          </cell>
          <cell r="B517" t="str">
            <v>Montebello - Bluff Rd.</v>
          </cell>
          <cell r="C517">
            <v>33.99</v>
          </cell>
          <cell r="D517">
            <v>-118.114</v>
          </cell>
          <cell r="E517">
            <v>8.0192300000000005E-3</v>
          </cell>
          <cell r="F517" t="str">
            <v>active</v>
          </cell>
          <cell r="G517">
            <v>282</v>
          </cell>
        </row>
        <row r="518">
          <cell r="A518">
            <v>521</v>
          </cell>
          <cell r="B518" t="str">
            <v>Burbank - N Buena Vista</v>
          </cell>
          <cell r="C518">
            <v>34.167999999999999</v>
          </cell>
          <cell r="D518">
            <v>-118.331</v>
          </cell>
          <cell r="E518">
            <v>9.9688899999999993E-3</v>
          </cell>
          <cell r="F518" t="str">
            <v>active</v>
          </cell>
          <cell r="G518">
            <v>300</v>
          </cell>
        </row>
        <row r="519">
          <cell r="A519">
            <v>522</v>
          </cell>
          <cell r="B519" t="str">
            <v>Beverly Hills - 14145 Mulhol</v>
          </cell>
          <cell r="C519">
            <v>34.131999999999998</v>
          </cell>
          <cell r="D519">
            <v>-118.43899999999999</v>
          </cell>
          <cell r="E519">
            <v>2.01684E-2</v>
          </cell>
          <cell r="F519" t="str">
            <v>active</v>
          </cell>
          <cell r="G519">
            <v>369</v>
          </cell>
        </row>
        <row r="520">
          <cell r="A520">
            <v>523</v>
          </cell>
          <cell r="B520" t="str">
            <v>Beverly Hills - 12520 Mulhol</v>
          </cell>
          <cell r="C520">
            <v>34.127000000000002</v>
          </cell>
          <cell r="D520">
            <v>-118.405</v>
          </cell>
          <cell r="E520">
            <v>4.5359200000000002E-2</v>
          </cell>
          <cell r="F520" t="str">
            <v>active</v>
          </cell>
          <cell r="G520">
            <v>471</v>
          </cell>
        </row>
        <row r="521">
          <cell r="A521">
            <v>524</v>
          </cell>
          <cell r="B521" t="str">
            <v>LA - Chalon Rd</v>
          </cell>
          <cell r="C521">
            <v>34.085999999999999</v>
          </cell>
          <cell r="D521">
            <v>-118.48099999999999</v>
          </cell>
          <cell r="E521">
            <v>7.8575500000000006E-2</v>
          </cell>
          <cell r="F521" t="str">
            <v>active</v>
          </cell>
          <cell r="G521">
            <v>564</v>
          </cell>
        </row>
        <row r="522">
          <cell r="A522">
            <v>525</v>
          </cell>
          <cell r="B522" t="str">
            <v>LA - N Faring Rd</v>
          </cell>
          <cell r="C522">
            <v>34.088999999999999</v>
          </cell>
          <cell r="D522">
            <v>-118.435</v>
          </cell>
          <cell r="E522">
            <v>6.1973599999999997E-2</v>
          </cell>
          <cell r="F522" t="str">
            <v>active</v>
          </cell>
          <cell r="G522">
            <v>521</v>
          </cell>
        </row>
        <row r="523">
          <cell r="A523">
            <v>526</v>
          </cell>
          <cell r="B523" t="str">
            <v>LA - Wonderland Ave</v>
          </cell>
          <cell r="C523">
            <v>34.113999999999997</v>
          </cell>
          <cell r="D523">
            <v>-118.38</v>
          </cell>
          <cell r="E523">
            <v>6.59299E-2</v>
          </cell>
          <cell r="F523" t="str">
            <v>active</v>
          </cell>
          <cell r="G523">
            <v>531</v>
          </cell>
        </row>
        <row r="524">
          <cell r="A524">
            <v>527</v>
          </cell>
          <cell r="B524" t="str">
            <v>Hollywood - Willoughby Ave</v>
          </cell>
          <cell r="C524">
            <v>34.088000000000001</v>
          </cell>
          <cell r="D524">
            <v>-118.36499999999999</v>
          </cell>
          <cell r="E524">
            <v>2.7578600000000002E-2</v>
          </cell>
          <cell r="F524" t="str">
            <v>active</v>
          </cell>
          <cell r="G524">
            <v>399</v>
          </cell>
        </row>
        <row r="525">
          <cell r="A525">
            <v>528</v>
          </cell>
          <cell r="B525" t="str">
            <v>San Gabriel - E Grand Ave</v>
          </cell>
          <cell r="C525">
            <v>34.091000000000001</v>
          </cell>
          <cell r="D525">
            <v>-118.093</v>
          </cell>
          <cell r="E525">
            <v>1.29972E-2</v>
          </cell>
          <cell r="F525" t="str">
            <v>active</v>
          </cell>
          <cell r="G525">
            <v>322</v>
          </cell>
        </row>
        <row r="526">
          <cell r="A526">
            <v>529</v>
          </cell>
          <cell r="B526" t="str">
            <v>LA - W 15th St</v>
          </cell>
          <cell r="C526">
            <v>34.045000000000002</v>
          </cell>
          <cell r="D526">
            <v>-118.298</v>
          </cell>
          <cell r="E526">
            <v>4.15073E-3</v>
          </cell>
          <cell r="F526" t="str">
            <v>active</v>
          </cell>
          <cell r="G526">
            <v>246</v>
          </cell>
        </row>
        <row r="527">
          <cell r="A527">
            <v>530</v>
          </cell>
          <cell r="B527" t="str">
            <v>LA - N Westmoreland</v>
          </cell>
          <cell r="C527">
            <v>34.082000000000001</v>
          </cell>
          <cell r="D527">
            <v>-118.298</v>
          </cell>
          <cell r="E527">
            <v>1.0044900000000001E-2</v>
          </cell>
          <cell r="F527" t="str">
            <v>active</v>
          </cell>
          <cell r="G527">
            <v>300</v>
          </cell>
        </row>
        <row r="528">
          <cell r="A528">
            <v>531</v>
          </cell>
          <cell r="B528" t="str">
            <v>LA - S Grand Ave</v>
          </cell>
          <cell r="C528">
            <v>34.005000000000003</v>
          </cell>
          <cell r="D528">
            <v>-118.279</v>
          </cell>
          <cell r="E528">
            <v>5.0354900000000001E-3</v>
          </cell>
          <cell r="F528" t="str">
            <v>active</v>
          </cell>
          <cell r="G528">
            <v>254</v>
          </cell>
        </row>
        <row r="529">
          <cell r="A529">
            <v>532</v>
          </cell>
          <cell r="B529" t="str">
            <v>LA - W 70th St</v>
          </cell>
          <cell r="C529">
            <v>33.975999999999999</v>
          </cell>
          <cell r="D529">
            <v>-118.289</v>
          </cell>
          <cell r="E529">
            <v>1.68877E-3</v>
          </cell>
          <cell r="F529" t="str">
            <v>active</v>
          </cell>
          <cell r="G529">
            <v>206</v>
          </cell>
        </row>
        <row r="530">
          <cell r="A530">
            <v>533</v>
          </cell>
          <cell r="B530" t="str">
            <v>LA - E Vernon Ave</v>
          </cell>
          <cell r="C530">
            <v>34.003999999999998</v>
          </cell>
          <cell r="D530">
            <v>-118.23</v>
          </cell>
          <cell r="E530">
            <v>3.7729199999999999E-3</v>
          </cell>
          <cell r="F530" t="str">
            <v>active</v>
          </cell>
          <cell r="G530">
            <v>243</v>
          </cell>
        </row>
        <row r="531">
          <cell r="A531">
            <v>534</v>
          </cell>
          <cell r="B531" t="str">
            <v>LA - N Figueroa St</v>
          </cell>
          <cell r="C531">
            <v>34.110999999999997</v>
          </cell>
          <cell r="D531">
            <v>-118.18899999999999</v>
          </cell>
          <cell r="E531">
            <v>1.7318900000000002E-2</v>
          </cell>
          <cell r="F531" t="str">
            <v>active</v>
          </cell>
          <cell r="G531">
            <v>355</v>
          </cell>
        </row>
        <row r="532">
          <cell r="A532">
            <v>535</v>
          </cell>
          <cell r="B532" t="str">
            <v>LA - Cypress Ave</v>
          </cell>
          <cell r="C532">
            <v>34.088000000000001</v>
          </cell>
          <cell r="D532">
            <v>-118.22199999999999</v>
          </cell>
          <cell r="E532">
            <v>3.67397E-2</v>
          </cell>
          <cell r="F532" t="str">
            <v>active</v>
          </cell>
          <cell r="G532">
            <v>436</v>
          </cell>
        </row>
        <row r="533">
          <cell r="A533">
            <v>536</v>
          </cell>
          <cell r="B533" t="str">
            <v>LA - Fletcher Dr</v>
          </cell>
          <cell r="C533">
            <v>34.115000000000002</v>
          </cell>
          <cell r="D533">
            <v>-118.244</v>
          </cell>
          <cell r="E533">
            <v>1.5067799999999999E-2</v>
          </cell>
          <cell r="F533" t="str">
            <v>active</v>
          </cell>
          <cell r="G533">
            <v>338</v>
          </cell>
        </row>
        <row r="534">
          <cell r="A534">
            <v>537</v>
          </cell>
          <cell r="B534" t="str">
            <v>Torrance - W 226th St</v>
          </cell>
          <cell r="C534">
            <v>33.822000000000003</v>
          </cell>
          <cell r="D534">
            <v>-118.35599999999999</v>
          </cell>
          <cell r="E534">
            <v>3.2983700000000001E-3</v>
          </cell>
          <cell r="F534" t="str">
            <v>active</v>
          </cell>
          <cell r="G534">
            <v>236</v>
          </cell>
        </row>
        <row r="535">
          <cell r="A535">
            <v>538</v>
          </cell>
          <cell r="B535" t="str">
            <v>Carson - Catskill Ave</v>
          </cell>
          <cell r="C535">
            <v>33.811999999999998</v>
          </cell>
          <cell r="D535">
            <v>-118.27</v>
          </cell>
          <cell r="E535">
            <v>8.43406E-4</v>
          </cell>
          <cell r="F535" t="str">
            <v>active</v>
          </cell>
          <cell r="G535">
            <v>190</v>
          </cell>
        </row>
        <row r="536">
          <cell r="A536">
            <v>539</v>
          </cell>
          <cell r="B536" t="str">
            <v>Rancho Palos Verdes - Luconia</v>
          </cell>
          <cell r="C536">
            <v>33.74</v>
          </cell>
          <cell r="D536">
            <v>-118.33499999999999</v>
          </cell>
          <cell r="E536">
            <v>0.162823</v>
          </cell>
          <cell r="F536" t="str">
            <v>active</v>
          </cell>
          <cell r="G536">
            <v>760</v>
          </cell>
        </row>
        <row r="537">
          <cell r="A537">
            <v>540</v>
          </cell>
          <cell r="B537" t="str">
            <v>Lawndale - Osage Ave</v>
          </cell>
          <cell r="C537">
            <v>33.896999999999998</v>
          </cell>
          <cell r="D537">
            <v>-118.346</v>
          </cell>
          <cell r="E537">
            <v>2.2263999999999999E-3</v>
          </cell>
          <cell r="F537" t="str">
            <v>active</v>
          </cell>
          <cell r="G537">
            <v>216</v>
          </cell>
        </row>
        <row r="538">
          <cell r="A538">
            <v>541</v>
          </cell>
          <cell r="B538" t="str">
            <v>Manhattan Beach - Manhattan</v>
          </cell>
          <cell r="C538">
            <v>33.886000000000003</v>
          </cell>
          <cell r="D538">
            <v>-118.389</v>
          </cell>
          <cell r="E538">
            <v>1.36931E-2</v>
          </cell>
          <cell r="F538" t="str">
            <v>active</v>
          </cell>
          <cell r="G538">
            <v>328</v>
          </cell>
        </row>
        <row r="539">
          <cell r="A539">
            <v>542</v>
          </cell>
          <cell r="B539" t="str">
            <v>Playa Del Rey - Saran</v>
          </cell>
          <cell r="C539">
            <v>33.96</v>
          </cell>
          <cell r="D539">
            <v>-118.432</v>
          </cell>
          <cell r="E539">
            <v>2.1069899999999999E-2</v>
          </cell>
          <cell r="F539" t="str">
            <v>active</v>
          </cell>
          <cell r="G539">
            <v>372</v>
          </cell>
        </row>
        <row r="540">
          <cell r="A540">
            <v>543</v>
          </cell>
          <cell r="B540" t="str">
            <v>Santa Monica - Second St</v>
          </cell>
          <cell r="C540">
            <v>34.005000000000003</v>
          </cell>
          <cell r="D540">
            <v>-118.485</v>
          </cell>
          <cell r="E540">
            <v>2.17082E-2</v>
          </cell>
          <cell r="F540" t="str">
            <v>active</v>
          </cell>
          <cell r="G540">
            <v>375</v>
          </cell>
        </row>
        <row r="541">
          <cell r="A541">
            <v>544</v>
          </cell>
          <cell r="B541" t="str">
            <v>Pacific Palisades - Sunset</v>
          </cell>
          <cell r="C541">
            <v>34.042000000000002</v>
          </cell>
          <cell r="D541">
            <v>-118.554</v>
          </cell>
          <cell r="E541">
            <v>7.8703200000000001E-2</v>
          </cell>
          <cell r="F541" t="str">
            <v>active</v>
          </cell>
          <cell r="G541">
            <v>565</v>
          </cell>
        </row>
        <row r="542">
          <cell r="A542">
            <v>545</v>
          </cell>
          <cell r="B542" t="str">
            <v>Malibu - Las Flores Canyon</v>
          </cell>
          <cell r="C542">
            <v>34.045000000000002</v>
          </cell>
          <cell r="D542">
            <v>-118.63800000000001</v>
          </cell>
          <cell r="E542">
            <v>9.9432900000000005E-2</v>
          </cell>
          <cell r="F542" t="str">
            <v>active</v>
          </cell>
          <cell r="G542">
            <v>619</v>
          </cell>
        </row>
        <row r="543">
          <cell r="A543">
            <v>546</v>
          </cell>
          <cell r="B543" t="str">
            <v>Malibu - W Pacific Cst Hwy</v>
          </cell>
          <cell r="C543">
            <v>34.024000000000001</v>
          </cell>
          <cell r="D543">
            <v>-118.788</v>
          </cell>
          <cell r="E543">
            <v>4.5277699999999997E-2</v>
          </cell>
          <cell r="F543" t="str">
            <v>active</v>
          </cell>
          <cell r="G543">
            <v>471</v>
          </cell>
        </row>
        <row r="544">
          <cell r="A544">
            <v>547</v>
          </cell>
          <cell r="B544" t="str">
            <v>Calabasas - N Las Virg</v>
          </cell>
          <cell r="C544">
            <v>34.15</v>
          </cell>
          <cell r="D544">
            <v>-118.696</v>
          </cell>
          <cell r="E544">
            <v>2.4291799999999999E-2</v>
          </cell>
          <cell r="F544" t="str">
            <v>active</v>
          </cell>
          <cell r="G544">
            <v>386</v>
          </cell>
        </row>
        <row r="545">
          <cell r="A545">
            <v>548</v>
          </cell>
          <cell r="B545" t="str">
            <v>Canoga Park - Topanga Can</v>
          </cell>
          <cell r="C545">
            <v>34.212000000000003</v>
          </cell>
          <cell r="D545">
            <v>-118.60599999999999</v>
          </cell>
          <cell r="E545">
            <v>6.4678699999999997E-3</v>
          </cell>
          <cell r="F545" t="str">
            <v>active</v>
          </cell>
          <cell r="G545">
            <v>267</v>
          </cell>
        </row>
        <row r="546">
          <cell r="A546">
            <v>549</v>
          </cell>
          <cell r="B546" t="str">
            <v>LA - Centinela St</v>
          </cell>
          <cell r="C546">
            <v>34.000999999999998</v>
          </cell>
          <cell r="D546">
            <v>-118.431</v>
          </cell>
          <cell r="E546">
            <v>9.7235700000000008E-3</v>
          </cell>
          <cell r="F546" t="str">
            <v>active</v>
          </cell>
          <cell r="G546">
            <v>297</v>
          </cell>
        </row>
        <row r="547">
          <cell r="A547">
            <v>550</v>
          </cell>
          <cell r="B547" t="str">
            <v>Simi Valley - Katherine Rd</v>
          </cell>
          <cell r="C547">
            <v>34.264000000000003</v>
          </cell>
          <cell r="D547">
            <v>-118.666</v>
          </cell>
          <cell r="E547">
            <v>0.105319</v>
          </cell>
          <cell r="F547" t="str">
            <v>active</v>
          </cell>
          <cell r="G547">
            <v>639</v>
          </cell>
        </row>
        <row r="548">
          <cell r="A548">
            <v>551</v>
          </cell>
          <cell r="B548" t="str">
            <v>Newhall - W Pico Canyon Rd.</v>
          </cell>
          <cell r="C548">
            <v>34.390999999999998</v>
          </cell>
          <cell r="D548">
            <v>-118.622</v>
          </cell>
          <cell r="E548">
            <v>6.5332699999999994E-2</v>
          </cell>
          <cell r="F548" t="str">
            <v>active</v>
          </cell>
          <cell r="G548">
            <v>530</v>
          </cell>
        </row>
        <row r="549">
          <cell r="A549">
            <v>552</v>
          </cell>
          <cell r="B549" t="str">
            <v>Canyon Country - W Lost Cany</v>
          </cell>
          <cell r="C549">
            <v>34.418999999999997</v>
          </cell>
          <cell r="D549">
            <v>-118.426</v>
          </cell>
          <cell r="E549">
            <v>2.1030699999999999E-2</v>
          </cell>
          <cell r="F549" t="str">
            <v>active</v>
          </cell>
          <cell r="G549">
            <v>372</v>
          </cell>
        </row>
        <row r="550">
          <cell r="A550">
            <v>553</v>
          </cell>
          <cell r="B550" t="str">
            <v>Sunland - Mt Gleason Ave</v>
          </cell>
          <cell r="C550">
            <v>34.268999999999998</v>
          </cell>
          <cell r="D550">
            <v>-118.303</v>
          </cell>
          <cell r="E550">
            <v>7.04592E-2</v>
          </cell>
          <cell r="F550" t="str">
            <v>active</v>
          </cell>
          <cell r="G550">
            <v>543</v>
          </cell>
        </row>
        <row r="551">
          <cell r="A551">
            <v>554</v>
          </cell>
          <cell r="B551" t="str">
            <v>Burbank - Howard Rd.</v>
          </cell>
          <cell r="C551">
            <v>34.204000000000001</v>
          </cell>
          <cell r="D551">
            <v>-118.30200000000001</v>
          </cell>
          <cell r="E551">
            <v>0.139823</v>
          </cell>
          <cell r="F551" t="str">
            <v>active</v>
          </cell>
          <cell r="G551">
            <v>759</v>
          </cell>
        </row>
        <row r="552">
          <cell r="A552">
            <v>555</v>
          </cell>
          <cell r="B552" t="str">
            <v>La Crescenta - New York</v>
          </cell>
          <cell r="C552">
            <v>34.238</v>
          </cell>
          <cell r="D552">
            <v>-118.254</v>
          </cell>
          <cell r="E552">
            <v>0.100684</v>
          </cell>
          <cell r="F552" t="str">
            <v>active</v>
          </cell>
          <cell r="G552">
            <v>622</v>
          </cell>
        </row>
        <row r="553">
          <cell r="A553">
            <v>556</v>
          </cell>
          <cell r="B553" t="str">
            <v>Big Tujunga, Angeles Nat F</v>
          </cell>
          <cell r="C553">
            <v>34.286000000000001</v>
          </cell>
          <cell r="D553">
            <v>-118.22499999999999</v>
          </cell>
          <cell r="E553">
            <v>0.122518</v>
          </cell>
          <cell r="F553" t="str">
            <v>active</v>
          </cell>
          <cell r="G553">
            <v>699</v>
          </cell>
        </row>
        <row r="554">
          <cell r="A554">
            <v>557</v>
          </cell>
          <cell r="B554" t="str">
            <v>Mill Creek, Angeles Nat For</v>
          </cell>
          <cell r="C554">
            <v>34.39</v>
          </cell>
          <cell r="D554">
            <v>-118.08</v>
          </cell>
          <cell r="E554">
            <v>0.14641399999999999</v>
          </cell>
          <cell r="F554" t="str">
            <v>active</v>
          </cell>
          <cell r="G554">
            <v>760</v>
          </cell>
        </row>
        <row r="555">
          <cell r="A555">
            <v>558</v>
          </cell>
          <cell r="B555" t="str">
            <v>Glendale - Las Palmas</v>
          </cell>
          <cell r="C555">
            <v>34.200000000000003</v>
          </cell>
          <cell r="D555">
            <v>-118.23099999999999</v>
          </cell>
          <cell r="E555">
            <v>5.2480899999999997E-2</v>
          </cell>
          <cell r="F555" t="str">
            <v>active</v>
          </cell>
          <cell r="G555">
            <v>496</v>
          </cell>
        </row>
        <row r="556">
          <cell r="A556">
            <v>559</v>
          </cell>
          <cell r="B556" t="str">
            <v>Glendora - N Oakbank</v>
          </cell>
          <cell r="C556">
            <v>34.137</v>
          </cell>
          <cell r="D556">
            <v>-117.883</v>
          </cell>
          <cell r="E556">
            <v>3.5363899999999997E-2</v>
          </cell>
          <cell r="F556" t="str">
            <v>active</v>
          </cell>
          <cell r="G556">
            <v>431</v>
          </cell>
        </row>
        <row r="557">
          <cell r="A557">
            <v>560</v>
          </cell>
          <cell r="B557" t="str">
            <v>El Monte - Fairview Av</v>
          </cell>
          <cell r="C557">
            <v>34.093000000000004</v>
          </cell>
          <cell r="D557">
            <v>-118.01900000000001</v>
          </cell>
          <cell r="E557">
            <v>4.5879500000000004E-3</v>
          </cell>
          <cell r="F557" t="str">
            <v>active</v>
          </cell>
          <cell r="G557">
            <v>250</v>
          </cell>
        </row>
        <row r="558">
          <cell r="A558">
            <v>561</v>
          </cell>
          <cell r="B558" t="str">
            <v>Duarte - Mel Canyon Rd.</v>
          </cell>
          <cell r="C558">
            <v>34.15</v>
          </cell>
          <cell r="D558">
            <v>-117.93899999999999</v>
          </cell>
          <cell r="E558">
            <v>0.16065499999999999</v>
          </cell>
          <cell r="F558" t="str">
            <v>active</v>
          </cell>
          <cell r="G558">
            <v>760</v>
          </cell>
        </row>
        <row r="559">
          <cell r="A559">
            <v>562</v>
          </cell>
          <cell r="B559" t="str">
            <v>Covina - S Grand Ave</v>
          </cell>
          <cell r="C559">
            <v>34.078000000000003</v>
          </cell>
          <cell r="D559">
            <v>-117.871</v>
          </cell>
          <cell r="E559">
            <v>1.1682100000000001E-2</v>
          </cell>
          <cell r="F559" t="str">
            <v>active</v>
          </cell>
          <cell r="G559">
            <v>313</v>
          </cell>
        </row>
        <row r="560">
          <cell r="A560">
            <v>563</v>
          </cell>
          <cell r="B560" t="str">
            <v>Baldwin Park - N Holly</v>
          </cell>
          <cell r="C560">
            <v>34.1</v>
          </cell>
          <cell r="D560">
            <v>-117.974</v>
          </cell>
          <cell r="E560">
            <v>1.07998E-2</v>
          </cell>
          <cell r="F560" t="str">
            <v>active</v>
          </cell>
          <cell r="G560">
            <v>306</v>
          </cell>
        </row>
        <row r="561">
          <cell r="A561">
            <v>564</v>
          </cell>
          <cell r="B561" t="str">
            <v>Covina - W Badillo</v>
          </cell>
          <cell r="C561">
            <v>34.087000000000003</v>
          </cell>
          <cell r="D561">
            <v>-117.91500000000001</v>
          </cell>
          <cell r="E561">
            <v>1.1689400000000001E-2</v>
          </cell>
          <cell r="F561" t="str">
            <v>active</v>
          </cell>
          <cell r="G561">
            <v>313</v>
          </cell>
        </row>
        <row r="562">
          <cell r="A562">
            <v>565</v>
          </cell>
          <cell r="B562" t="str">
            <v>West Covina - S Orange Ave</v>
          </cell>
          <cell r="C562">
            <v>34.064</v>
          </cell>
          <cell r="D562">
            <v>-117.952</v>
          </cell>
          <cell r="E562">
            <v>6.4459499999999998E-3</v>
          </cell>
          <cell r="F562" t="str">
            <v>active</v>
          </cell>
          <cell r="G562">
            <v>267</v>
          </cell>
        </row>
        <row r="563">
          <cell r="A563">
            <v>566</v>
          </cell>
          <cell r="B563" t="str">
            <v>La Puente - Rimgrove Av</v>
          </cell>
          <cell r="C563">
            <v>34.026000000000003</v>
          </cell>
          <cell r="D563">
            <v>-117.91800000000001</v>
          </cell>
          <cell r="E563">
            <v>1.3865000000000001E-2</v>
          </cell>
          <cell r="F563" t="str">
            <v>active</v>
          </cell>
          <cell r="G563">
            <v>329</v>
          </cell>
        </row>
        <row r="564">
          <cell r="A564">
            <v>567</v>
          </cell>
          <cell r="B564" t="str">
            <v>Hacienda Heights - Colima</v>
          </cell>
          <cell r="C564">
            <v>33.99</v>
          </cell>
          <cell r="D564">
            <v>-117.943</v>
          </cell>
          <cell r="E564">
            <v>8.1514600000000006E-2</v>
          </cell>
          <cell r="F564" t="str">
            <v>active</v>
          </cell>
          <cell r="G564">
            <v>572</v>
          </cell>
        </row>
        <row r="565">
          <cell r="A565">
            <v>568</v>
          </cell>
          <cell r="B565" t="str">
            <v>La Habra - Briarcliff</v>
          </cell>
          <cell r="C565">
            <v>33.920999999999999</v>
          </cell>
          <cell r="D565">
            <v>-117.973</v>
          </cell>
          <cell r="E565">
            <v>8.6359999999999996E-3</v>
          </cell>
          <cell r="F565" t="str">
            <v>active</v>
          </cell>
          <cell r="G565">
            <v>287</v>
          </cell>
        </row>
        <row r="566">
          <cell r="A566">
            <v>569</v>
          </cell>
          <cell r="B566" t="str">
            <v>Whittier - S. Alta Dr</v>
          </cell>
          <cell r="C566">
            <v>34.015000000000001</v>
          </cell>
          <cell r="D566">
            <v>-118.029</v>
          </cell>
          <cell r="E566">
            <v>0.104169</v>
          </cell>
          <cell r="F566" t="str">
            <v>active</v>
          </cell>
          <cell r="G566">
            <v>635</v>
          </cell>
        </row>
        <row r="567">
          <cell r="A567">
            <v>570</v>
          </cell>
          <cell r="B567" t="str">
            <v>Santa Fe Springs - E.Joslin</v>
          </cell>
          <cell r="C567">
            <v>33.944000000000003</v>
          </cell>
          <cell r="D567">
            <v>-118.087</v>
          </cell>
          <cell r="E567">
            <v>2.1559600000000002E-3</v>
          </cell>
          <cell r="F567" t="str">
            <v>active</v>
          </cell>
          <cell r="G567">
            <v>215</v>
          </cell>
        </row>
        <row r="568">
          <cell r="A568">
            <v>571</v>
          </cell>
          <cell r="B568" t="str">
            <v>Compton - Castlegate St</v>
          </cell>
          <cell r="C568">
            <v>33.899000000000001</v>
          </cell>
          <cell r="D568">
            <v>-118.196</v>
          </cell>
          <cell r="E568">
            <v>1.6169699999999999E-3</v>
          </cell>
          <cell r="F568" t="str">
            <v>active</v>
          </cell>
          <cell r="G568">
            <v>205</v>
          </cell>
        </row>
        <row r="569">
          <cell r="A569">
            <v>572</v>
          </cell>
          <cell r="B569" t="str">
            <v>Downey - Birchdale</v>
          </cell>
          <cell r="C569">
            <v>33.92</v>
          </cell>
          <cell r="D569">
            <v>-118.137</v>
          </cell>
          <cell r="E569">
            <v>2.2516799999999998E-3</v>
          </cell>
          <cell r="F569" t="str">
            <v>active</v>
          </cell>
          <cell r="G569">
            <v>217</v>
          </cell>
        </row>
        <row r="570">
          <cell r="A570">
            <v>573</v>
          </cell>
          <cell r="B570" t="str">
            <v>LB - Orange Ave</v>
          </cell>
          <cell r="C570">
            <v>33.881</v>
          </cell>
          <cell r="D570">
            <v>-118.176</v>
          </cell>
          <cell r="E570">
            <v>2.25158E-3</v>
          </cell>
          <cell r="F570" t="str">
            <v>active</v>
          </cell>
          <cell r="G570">
            <v>217</v>
          </cell>
        </row>
        <row r="571">
          <cell r="A571">
            <v>574</v>
          </cell>
          <cell r="B571" t="str">
            <v>Carson - Water St</v>
          </cell>
          <cell r="C571">
            <v>33.835999999999999</v>
          </cell>
          <cell r="D571">
            <v>-118.24</v>
          </cell>
          <cell r="E571">
            <v>6.489E-4</v>
          </cell>
          <cell r="F571" t="str">
            <v>active</v>
          </cell>
          <cell r="G571">
            <v>187</v>
          </cell>
        </row>
        <row r="572">
          <cell r="A572">
            <v>575</v>
          </cell>
          <cell r="B572" t="str">
            <v>Terminal Island - S Seaside</v>
          </cell>
          <cell r="C572">
            <v>33.735999999999997</v>
          </cell>
          <cell r="D572">
            <v>-118.26900000000001</v>
          </cell>
          <cell r="E572">
            <v>2.6480000000000002E-3</v>
          </cell>
          <cell r="F572" t="str">
            <v>active</v>
          </cell>
          <cell r="G572">
            <v>224</v>
          </cell>
        </row>
        <row r="573">
          <cell r="A573">
            <v>576</v>
          </cell>
          <cell r="B573" t="str">
            <v>Huntington Bch - Waikiki</v>
          </cell>
          <cell r="C573">
            <v>33.726999999999997</v>
          </cell>
          <cell r="D573">
            <v>-118.044</v>
          </cell>
          <cell r="E573">
            <v>2.5155899999999998E-3</v>
          </cell>
          <cell r="F573" t="str">
            <v>active</v>
          </cell>
          <cell r="G573">
            <v>222</v>
          </cell>
        </row>
        <row r="574">
          <cell r="A574">
            <v>577</v>
          </cell>
          <cell r="B574" t="str">
            <v>Lakewood - Del Amo Blvd</v>
          </cell>
          <cell r="C574">
            <v>33.845999999999997</v>
          </cell>
          <cell r="D574">
            <v>-118.099</v>
          </cell>
          <cell r="E574">
            <v>1.74234E-3</v>
          </cell>
          <cell r="F574" t="str">
            <v>active</v>
          </cell>
          <cell r="G574">
            <v>207</v>
          </cell>
        </row>
        <row r="575">
          <cell r="A575">
            <v>578</v>
          </cell>
          <cell r="B575" t="str">
            <v>Garden Grove - Santa Rita</v>
          </cell>
          <cell r="C575">
            <v>33.79</v>
          </cell>
          <cell r="D575">
            <v>-118.012</v>
          </cell>
          <cell r="E575">
            <v>3.4170899999999998E-3</v>
          </cell>
          <cell r="F575" t="str">
            <v>active</v>
          </cell>
          <cell r="G575">
            <v>238</v>
          </cell>
        </row>
        <row r="576">
          <cell r="A576">
            <v>579</v>
          </cell>
          <cell r="B576" t="str">
            <v>Buena Park - La Palma</v>
          </cell>
          <cell r="C576">
            <v>33.847000000000001</v>
          </cell>
          <cell r="D576">
            <v>-118.018</v>
          </cell>
          <cell r="E576">
            <v>2.6512200000000001E-3</v>
          </cell>
          <cell r="F576" t="str">
            <v>active</v>
          </cell>
          <cell r="G576">
            <v>224</v>
          </cell>
        </row>
        <row r="577">
          <cell r="A577">
            <v>580</v>
          </cell>
          <cell r="B577" t="str">
            <v>Brea - S Flower Av</v>
          </cell>
          <cell r="C577">
            <v>33.915999999999997</v>
          </cell>
          <cell r="D577">
            <v>-117.896</v>
          </cell>
          <cell r="E577">
            <v>5.3898899999999996E-3</v>
          </cell>
          <cell r="F577" t="str">
            <v>active</v>
          </cell>
          <cell r="G577">
            <v>257</v>
          </cell>
        </row>
        <row r="578">
          <cell r="A578">
            <v>581</v>
          </cell>
          <cell r="B578" t="str">
            <v>Anaheim - W Ball Rd</v>
          </cell>
          <cell r="C578">
            <v>33.817</v>
          </cell>
          <cell r="D578">
            <v>-117.95099999999999</v>
          </cell>
          <cell r="E578">
            <v>2.2249000000000001E-3</v>
          </cell>
          <cell r="F578" t="str">
            <v>active</v>
          </cell>
          <cell r="G578">
            <v>216</v>
          </cell>
        </row>
        <row r="579">
          <cell r="A579">
            <v>582</v>
          </cell>
          <cell r="B579" t="str">
            <v>Tustin - E Sycamore</v>
          </cell>
          <cell r="C579">
            <v>33.727800000000002</v>
          </cell>
          <cell r="D579">
            <v>-117.824</v>
          </cell>
          <cell r="E579">
            <v>6.5002599999999999E-3</v>
          </cell>
          <cell r="F579" t="str">
            <v>active</v>
          </cell>
          <cell r="G579">
            <v>268</v>
          </cell>
        </row>
        <row r="580">
          <cell r="A580">
            <v>583</v>
          </cell>
          <cell r="B580" t="str">
            <v>Villa Park - Serrano Ave</v>
          </cell>
          <cell r="C580">
            <v>33.820999999999998</v>
          </cell>
          <cell r="D580">
            <v>-117.818</v>
          </cell>
          <cell r="E580">
            <v>3.5378199999999999E-2</v>
          </cell>
          <cell r="F580" t="str">
            <v>active</v>
          </cell>
          <cell r="G580">
            <v>431</v>
          </cell>
        </row>
        <row r="581">
          <cell r="A581">
            <v>584</v>
          </cell>
          <cell r="B581" t="str">
            <v>LA - Saturn St</v>
          </cell>
          <cell r="C581">
            <v>34.045999999999999</v>
          </cell>
          <cell r="D581">
            <v>-118.355</v>
          </cell>
          <cell r="E581">
            <v>1.4223299999999999E-2</v>
          </cell>
          <cell r="F581" t="str">
            <v>active</v>
          </cell>
          <cell r="G581">
            <v>332</v>
          </cell>
        </row>
        <row r="582">
          <cell r="A582">
            <v>585</v>
          </cell>
          <cell r="B582" t="str">
            <v>Arcadia - Campus Dr</v>
          </cell>
          <cell r="C582">
            <v>34.130000000000003</v>
          </cell>
          <cell r="D582">
            <v>-118.036</v>
          </cell>
          <cell r="E582">
            <v>1.1089999999999999E-2</v>
          </cell>
          <cell r="F582" t="str">
            <v>active</v>
          </cell>
          <cell r="G582">
            <v>308</v>
          </cell>
        </row>
        <row r="583">
          <cell r="A583">
            <v>586</v>
          </cell>
          <cell r="B583" t="str">
            <v>Bell Gardens - Jaboneria</v>
          </cell>
          <cell r="C583">
            <v>33.965000000000003</v>
          </cell>
          <cell r="D583">
            <v>-118.158</v>
          </cell>
          <cell r="E583">
            <v>1.6885699999999999E-3</v>
          </cell>
          <cell r="F583" t="str">
            <v>active</v>
          </cell>
          <cell r="G583">
            <v>206</v>
          </cell>
        </row>
        <row r="584">
          <cell r="A584">
            <v>587</v>
          </cell>
          <cell r="B584" t="str">
            <v>Pasadena - N Sierra Madre</v>
          </cell>
          <cell r="C584">
            <v>34.167999999999999</v>
          </cell>
          <cell r="D584">
            <v>-118.078</v>
          </cell>
          <cell r="E584">
            <v>9.0787499999999993E-2</v>
          </cell>
          <cell r="F584" t="str">
            <v>active</v>
          </cell>
          <cell r="G584">
            <v>596</v>
          </cell>
        </row>
        <row r="585">
          <cell r="A585">
            <v>588</v>
          </cell>
          <cell r="B585" t="str">
            <v>Pasadena - Old House Rd</v>
          </cell>
          <cell r="C585">
            <v>34.167999999999999</v>
          </cell>
          <cell r="D585">
            <v>-118.078</v>
          </cell>
          <cell r="E585">
            <v>9.0787499999999993E-2</v>
          </cell>
          <cell r="F585" t="str">
            <v>active</v>
          </cell>
          <cell r="G585">
            <v>596</v>
          </cell>
        </row>
        <row r="586">
          <cell r="A586">
            <v>589</v>
          </cell>
          <cell r="B586" t="str">
            <v>LA - S. Vermont Ave</v>
          </cell>
          <cell r="C586">
            <v>34.021000000000001</v>
          </cell>
          <cell r="D586">
            <v>-118.28700000000001</v>
          </cell>
          <cell r="E586">
            <v>5.8589699999999998E-3</v>
          </cell>
          <cell r="F586" t="str">
            <v>active</v>
          </cell>
          <cell r="G586">
            <v>262</v>
          </cell>
        </row>
        <row r="587">
          <cell r="A587">
            <v>590</v>
          </cell>
          <cell r="B587" t="str">
            <v>Arcadia - Arcadia Av</v>
          </cell>
          <cell r="C587">
            <v>34.127000000000002</v>
          </cell>
          <cell r="D587">
            <v>-118.059</v>
          </cell>
          <cell r="E587">
            <v>1.7858700000000002E-2</v>
          </cell>
          <cell r="F587" t="str">
            <v>active</v>
          </cell>
          <cell r="G587">
            <v>359</v>
          </cell>
        </row>
        <row r="588">
          <cell r="A588">
            <v>591</v>
          </cell>
          <cell r="B588" t="str">
            <v>Abeno</v>
          </cell>
          <cell r="C588">
            <v>34.636000000000003</v>
          </cell>
          <cell r="D588">
            <v>135.51900000000001</v>
          </cell>
          <cell r="E588">
            <v>5.99359E-3</v>
          </cell>
          <cell r="F588" t="str">
            <v>stable</v>
          </cell>
          <cell r="G588">
            <v>337</v>
          </cell>
        </row>
        <row r="589">
          <cell r="A589">
            <v>592</v>
          </cell>
          <cell r="B589" t="str">
            <v>Afyon Bay</v>
          </cell>
          <cell r="C589">
            <v>38.792000000000002</v>
          </cell>
          <cell r="D589">
            <v>30.561</v>
          </cell>
          <cell r="E589">
            <v>3.8171899999999998E-3</v>
          </cell>
          <cell r="F589" t="str">
            <v>active</v>
          </cell>
          <cell r="G589">
            <v>243</v>
          </cell>
        </row>
        <row r="590">
          <cell r="A590">
            <v>593</v>
          </cell>
          <cell r="B590" t="str">
            <v>Alameda Naval Air Stn Hanger</v>
          </cell>
          <cell r="C590">
            <v>37.784999999999997</v>
          </cell>
          <cell r="D590">
            <v>-122.303</v>
          </cell>
          <cell r="E590">
            <v>4.1274399999999996E-3</v>
          </cell>
          <cell r="F590" t="str">
            <v>active</v>
          </cell>
          <cell r="G590">
            <v>246</v>
          </cell>
        </row>
        <row r="591">
          <cell r="A591">
            <v>594</v>
          </cell>
          <cell r="B591" t="str">
            <v>Almiros</v>
          </cell>
          <cell r="C591">
            <v>39.180999999999997</v>
          </cell>
          <cell r="D591">
            <v>22.756</v>
          </cell>
          <cell r="E591">
            <v>1.29912E-2</v>
          </cell>
          <cell r="F591" t="str">
            <v>stable</v>
          </cell>
          <cell r="G591">
            <v>490</v>
          </cell>
        </row>
        <row r="592">
          <cell r="A592">
            <v>595</v>
          </cell>
          <cell r="B592" t="str">
            <v>ALS</v>
          </cell>
          <cell r="C592">
            <v>23.510300000000001</v>
          </cell>
          <cell r="D592">
            <v>120.8052</v>
          </cell>
          <cell r="E592">
            <v>0.22750400000000001</v>
          </cell>
          <cell r="F592" t="str">
            <v>stable</v>
          </cell>
          <cell r="G592">
            <v>760</v>
          </cell>
        </row>
        <row r="593">
          <cell r="A593">
            <v>596</v>
          </cell>
          <cell r="B593" t="str">
            <v>Amagasaki</v>
          </cell>
          <cell r="C593">
            <v>34.718000000000004</v>
          </cell>
          <cell r="D593">
            <v>135.40799999999999</v>
          </cell>
          <cell r="E593">
            <v>1.4179399999999999E-3</v>
          </cell>
          <cell r="F593" t="str">
            <v>stable</v>
          </cell>
          <cell r="G593">
            <v>222</v>
          </cell>
        </row>
        <row r="594">
          <cell r="A594">
            <v>597</v>
          </cell>
          <cell r="B594" t="str">
            <v>Ambarli</v>
          </cell>
          <cell r="C594">
            <v>40.980499999999999</v>
          </cell>
          <cell r="D594">
            <v>28.692</v>
          </cell>
          <cell r="E594">
            <v>1.66415E-2</v>
          </cell>
          <cell r="F594" t="str">
            <v>active</v>
          </cell>
          <cell r="G594">
            <v>350</v>
          </cell>
        </row>
        <row r="595">
          <cell r="A595">
            <v>598</v>
          </cell>
          <cell r="B595" t="str">
            <v>ANL-767 Reactor Plant (Bsmt)</v>
          </cell>
          <cell r="C595">
            <v>43.59</v>
          </cell>
          <cell r="D595">
            <v>-112.66</v>
          </cell>
          <cell r="E595">
            <v>6.6368900000000003E-3</v>
          </cell>
          <cell r="F595" t="str">
            <v>active</v>
          </cell>
          <cell r="G595">
            <v>269</v>
          </cell>
        </row>
        <row r="596">
          <cell r="A596">
            <v>599</v>
          </cell>
          <cell r="B596" t="str">
            <v>ANL-768 Power Plant (Bsmt)</v>
          </cell>
          <cell r="C596">
            <v>43.59</v>
          </cell>
          <cell r="D596">
            <v>-112.66</v>
          </cell>
          <cell r="E596">
            <v>6.6368900000000003E-3</v>
          </cell>
          <cell r="F596" t="str">
            <v>active</v>
          </cell>
          <cell r="G596">
            <v>269</v>
          </cell>
        </row>
        <row r="597">
          <cell r="A597">
            <v>600</v>
          </cell>
          <cell r="B597" t="str">
            <v>Arcelik</v>
          </cell>
          <cell r="C597">
            <v>40.823599999999999</v>
          </cell>
          <cell r="D597">
            <v>29.360700000000001</v>
          </cell>
          <cell r="E597">
            <v>1.36233E-2</v>
          </cell>
          <cell r="F597" t="str">
            <v>active</v>
          </cell>
          <cell r="G597">
            <v>327</v>
          </cell>
        </row>
        <row r="598">
          <cell r="A598">
            <v>601</v>
          </cell>
          <cell r="B598" t="str">
            <v>Arienzo</v>
          </cell>
          <cell r="C598">
            <v>41.027999999999999</v>
          </cell>
          <cell r="D598">
            <v>14.467000000000001</v>
          </cell>
          <cell r="E598">
            <v>0.14508599999999999</v>
          </cell>
          <cell r="F598" t="str">
            <v>active</v>
          </cell>
          <cell r="G598">
            <v>760</v>
          </cell>
        </row>
        <row r="599">
          <cell r="A599">
            <v>602</v>
          </cell>
          <cell r="B599" t="str">
            <v>Aslan R.</v>
          </cell>
          <cell r="C599">
            <v>40.756900000000002</v>
          </cell>
          <cell r="D599">
            <v>29.3673</v>
          </cell>
          <cell r="E599">
            <v>3.6761599999999998E-2</v>
          </cell>
          <cell r="F599" t="str">
            <v>active</v>
          </cell>
          <cell r="G599">
            <v>436</v>
          </cell>
        </row>
        <row r="600">
          <cell r="A600">
            <v>603</v>
          </cell>
          <cell r="B600" t="str">
            <v>Atakoy</v>
          </cell>
          <cell r="C600">
            <v>40.988999999999997</v>
          </cell>
          <cell r="D600">
            <v>28.849</v>
          </cell>
          <cell r="E600">
            <v>1.0874E-2</v>
          </cell>
          <cell r="F600" t="str">
            <v>active</v>
          </cell>
          <cell r="G600">
            <v>307</v>
          </cell>
        </row>
        <row r="601">
          <cell r="A601">
            <v>604</v>
          </cell>
          <cell r="B601" t="str">
            <v>Atina</v>
          </cell>
          <cell r="C601">
            <v>41.622</v>
          </cell>
          <cell r="D601">
            <v>13.8</v>
          </cell>
          <cell r="E601">
            <v>7.6859399999999994E-2</v>
          </cell>
          <cell r="F601" t="str">
            <v>active</v>
          </cell>
          <cell r="G601">
            <v>560</v>
          </cell>
        </row>
        <row r="602">
          <cell r="A602">
            <v>605</v>
          </cell>
          <cell r="B602" t="str">
            <v>Auletta</v>
          </cell>
          <cell r="C602">
            <v>40.56</v>
          </cell>
          <cell r="D602">
            <v>15.558</v>
          </cell>
          <cell r="E602">
            <v>0.207732</v>
          </cell>
          <cell r="F602" t="str">
            <v>active</v>
          </cell>
          <cell r="G602">
            <v>760</v>
          </cell>
        </row>
        <row r="603">
          <cell r="A603">
            <v>606</v>
          </cell>
          <cell r="B603" t="str">
            <v>Aydin</v>
          </cell>
          <cell r="C603">
            <v>37.837000000000003</v>
          </cell>
          <cell r="D603">
            <v>27.838000000000001</v>
          </cell>
          <cell r="E603">
            <v>1.1605300000000001E-2</v>
          </cell>
          <cell r="F603" t="str">
            <v>active</v>
          </cell>
          <cell r="G603">
            <v>312</v>
          </cell>
        </row>
        <row r="604">
          <cell r="A604">
            <v>607</v>
          </cell>
          <cell r="B604" t="str">
            <v>Bagnoli Irpinio</v>
          </cell>
          <cell r="C604">
            <v>40.820999999999998</v>
          </cell>
          <cell r="D604">
            <v>15.069000000000001</v>
          </cell>
          <cell r="E604">
            <v>0.25555499999999998</v>
          </cell>
          <cell r="F604" t="str">
            <v>active</v>
          </cell>
          <cell r="G604">
            <v>760</v>
          </cell>
        </row>
        <row r="605">
          <cell r="A605">
            <v>608</v>
          </cell>
          <cell r="B605" t="str">
            <v>Balikesir</v>
          </cell>
          <cell r="C605">
            <v>39.65</v>
          </cell>
          <cell r="D605">
            <v>27.856999999999999</v>
          </cell>
          <cell r="E605">
            <v>5.12069E-2</v>
          </cell>
          <cell r="F605" t="str">
            <v>active</v>
          </cell>
          <cell r="G605">
            <v>493</v>
          </cell>
        </row>
        <row r="606">
          <cell r="A606">
            <v>609</v>
          </cell>
          <cell r="B606" t="str">
            <v>Bevagna</v>
          </cell>
          <cell r="C606">
            <v>42.933</v>
          </cell>
          <cell r="D606">
            <v>12.617000000000001</v>
          </cell>
          <cell r="E606">
            <v>1.56607E-2</v>
          </cell>
          <cell r="F606" t="str">
            <v>active</v>
          </cell>
          <cell r="G606">
            <v>342</v>
          </cell>
        </row>
        <row r="607">
          <cell r="A607">
            <v>610</v>
          </cell>
          <cell r="B607" t="str">
            <v>Bisaccia</v>
          </cell>
          <cell r="C607">
            <v>41.012999999999998</v>
          </cell>
          <cell r="D607">
            <v>15.375</v>
          </cell>
          <cell r="E607">
            <v>6.9707099999999994E-2</v>
          </cell>
          <cell r="F607" t="str">
            <v>active</v>
          </cell>
          <cell r="G607">
            <v>541</v>
          </cell>
        </row>
        <row r="608">
          <cell r="A608">
            <v>611</v>
          </cell>
          <cell r="B608" t="str">
            <v>Bolu</v>
          </cell>
          <cell r="C608">
            <v>40.744999999999997</v>
          </cell>
          <cell r="D608">
            <v>31.61</v>
          </cell>
          <cell r="E608">
            <v>1.6232199999999999E-2</v>
          </cell>
          <cell r="F608" t="str">
            <v>active</v>
          </cell>
          <cell r="G608">
            <v>347</v>
          </cell>
        </row>
        <row r="609">
          <cell r="A609">
            <v>612</v>
          </cell>
          <cell r="B609" t="str">
            <v>BOR</v>
          </cell>
          <cell r="C609">
            <v>44.164000000000001</v>
          </cell>
          <cell r="D609">
            <v>-113.87</v>
          </cell>
          <cell r="E609">
            <v>7.7416600000000002E-2</v>
          </cell>
          <cell r="F609" t="str">
            <v>active</v>
          </cell>
          <cell r="G609">
            <v>561</v>
          </cell>
        </row>
        <row r="610">
          <cell r="A610">
            <v>613</v>
          </cell>
          <cell r="B610" t="str">
            <v>Bornova</v>
          </cell>
          <cell r="C610">
            <v>38.454999999999998</v>
          </cell>
          <cell r="D610">
            <v>27.228999999999999</v>
          </cell>
          <cell r="E610">
            <v>1.20591E-2</v>
          </cell>
          <cell r="F610" t="str">
            <v>active</v>
          </cell>
          <cell r="G610">
            <v>315</v>
          </cell>
        </row>
        <row r="611">
          <cell r="A611">
            <v>614</v>
          </cell>
          <cell r="B611" t="str">
            <v>Botas</v>
          </cell>
          <cell r="C611">
            <v>40.992699999999999</v>
          </cell>
          <cell r="D611">
            <v>27.978999999999999</v>
          </cell>
          <cell r="E611">
            <v>1.8637500000000001E-2</v>
          </cell>
          <cell r="F611" t="str">
            <v>active</v>
          </cell>
          <cell r="G611">
            <v>363</v>
          </cell>
        </row>
        <row r="612">
          <cell r="A612">
            <v>615</v>
          </cell>
          <cell r="B612" t="str">
            <v>Bovino</v>
          </cell>
          <cell r="C612">
            <v>41.250999999999998</v>
          </cell>
          <cell r="D612">
            <v>15.51</v>
          </cell>
          <cell r="E612">
            <v>1.8124700000000001E-2</v>
          </cell>
          <cell r="F612" t="str">
            <v>active</v>
          </cell>
          <cell r="G612">
            <v>361</v>
          </cell>
        </row>
        <row r="613">
          <cell r="A613">
            <v>616</v>
          </cell>
          <cell r="B613" t="str">
            <v>Brienza</v>
          </cell>
          <cell r="C613">
            <v>40.457999999999998</v>
          </cell>
          <cell r="D613">
            <v>15.635</v>
          </cell>
          <cell r="E613">
            <v>0.237014</v>
          </cell>
          <cell r="F613" t="str">
            <v>active</v>
          </cell>
          <cell r="G613">
            <v>760</v>
          </cell>
        </row>
        <row r="614">
          <cell r="A614">
            <v>617</v>
          </cell>
          <cell r="B614" t="str">
            <v>Burdur</v>
          </cell>
          <cell r="C614">
            <v>37.722999999999999</v>
          </cell>
          <cell r="D614">
            <v>30.294</v>
          </cell>
          <cell r="E614">
            <v>5.8089200000000001E-2</v>
          </cell>
          <cell r="F614" t="str">
            <v>active</v>
          </cell>
          <cell r="G614">
            <v>511</v>
          </cell>
        </row>
        <row r="615">
          <cell r="A615">
            <v>618</v>
          </cell>
          <cell r="B615" t="str">
            <v>Bursa</v>
          </cell>
          <cell r="C615">
            <v>40.17</v>
          </cell>
          <cell r="D615">
            <v>29.08</v>
          </cell>
          <cell r="E615">
            <v>0.24594199999999999</v>
          </cell>
          <cell r="F615" t="str">
            <v>active</v>
          </cell>
          <cell r="G615">
            <v>760</v>
          </cell>
        </row>
        <row r="616">
          <cell r="A616">
            <v>619</v>
          </cell>
          <cell r="B616" t="str">
            <v>Bursa Sivil</v>
          </cell>
          <cell r="C616">
            <v>40.183</v>
          </cell>
          <cell r="D616">
            <v>29.131</v>
          </cell>
          <cell r="E616">
            <v>0.17702599999999999</v>
          </cell>
          <cell r="F616" t="str">
            <v>active</v>
          </cell>
          <cell r="G616">
            <v>760</v>
          </cell>
        </row>
        <row r="617">
          <cell r="A617">
            <v>620</v>
          </cell>
          <cell r="B617" t="str">
            <v>Bursa Tofas</v>
          </cell>
          <cell r="C617">
            <v>40.2605</v>
          </cell>
          <cell r="D617">
            <v>29.068000000000001</v>
          </cell>
          <cell r="E617">
            <v>8.6544800000000009E-3</v>
          </cell>
          <cell r="F617" t="str">
            <v>active</v>
          </cell>
          <cell r="G617">
            <v>288</v>
          </cell>
        </row>
        <row r="618">
          <cell r="A618">
            <v>621</v>
          </cell>
          <cell r="B618" t="str">
            <v>Calitri</v>
          </cell>
          <cell r="C618">
            <v>40.917000000000002</v>
          </cell>
          <cell r="D618">
            <v>15.439</v>
          </cell>
          <cell r="E618">
            <v>6.2851299999999999E-2</v>
          </cell>
          <cell r="F618" t="str">
            <v>active</v>
          </cell>
          <cell r="G618">
            <v>523</v>
          </cell>
        </row>
        <row r="619">
          <cell r="A619">
            <v>622</v>
          </cell>
          <cell r="B619" t="str">
            <v>Canakkale</v>
          </cell>
          <cell r="C619">
            <v>40.142000000000003</v>
          </cell>
          <cell r="D619">
            <v>26.4</v>
          </cell>
          <cell r="E619">
            <v>7.0510900000000003E-3</v>
          </cell>
          <cell r="F619" t="str">
            <v>active</v>
          </cell>
          <cell r="G619">
            <v>273</v>
          </cell>
        </row>
        <row r="620">
          <cell r="A620">
            <v>623</v>
          </cell>
          <cell r="B620" t="str">
            <v>Cardak</v>
          </cell>
          <cell r="C620">
            <v>37.825000000000003</v>
          </cell>
          <cell r="D620">
            <v>29.667999999999999</v>
          </cell>
          <cell r="E620">
            <v>2.6489700000000001E-2</v>
          </cell>
          <cell r="F620" t="str">
            <v>active</v>
          </cell>
          <cell r="G620">
            <v>394</v>
          </cell>
        </row>
        <row r="621">
          <cell r="A621">
            <v>624</v>
          </cell>
          <cell r="B621" t="str">
            <v>Cascia</v>
          </cell>
          <cell r="C621">
            <v>42.720999999999997</v>
          </cell>
          <cell r="D621">
            <v>13.010999999999999</v>
          </cell>
          <cell r="E621">
            <v>7.8597100000000003E-2</v>
          </cell>
          <cell r="F621" t="str">
            <v>active</v>
          </cell>
          <cell r="G621">
            <v>564</v>
          </cell>
        </row>
        <row r="622">
          <cell r="A622">
            <v>625</v>
          </cell>
          <cell r="B622" t="str">
            <v>Cekmece</v>
          </cell>
          <cell r="C622">
            <v>41.023800000000001</v>
          </cell>
          <cell r="D622">
            <v>28.759399999999999</v>
          </cell>
          <cell r="E622">
            <v>1.7131E-2</v>
          </cell>
          <cell r="F622" t="str">
            <v>active</v>
          </cell>
          <cell r="G622">
            <v>353</v>
          </cell>
        </row>
        <row r="623">
          <cell r="A623">
            <v>626</v>
          </cell>
          <cell r="B623" t="str">
            <v>CEM</v>
          </cell>
          <cell r="C623">
            <v>44.064999999999998</v>
          </cell>
          <cell r="D623">
            <v>-113.91</v>
          </cell>
          <cell r="E623">
            <v>1.7971399999999998E-2</v>
          </cell>
          <cell r="F623" t="str">
            <v>active</v>
          </cell>
          <cell r="G623">
            <v>360</v>
          </cell>
        </row>
        <row r="624">
          <cell r="A624">
            <v>627</v>
          </cell>
          <cell r="B624" t="str">
            <v>Chihaya</v>
          </cell>
          <cell r="C624">
            <v>34.439</v>
          </cell>
          <cell r="D624">
            <v>135.65899999999999</v>
          </cell>
          <cell r="E624">
            <v>0.19791</v>
          </cell>
          <cell r="F624" t="str">
            <v>stable</v>
          </cell>
          <cell r="G624">
            <v>760</v>
          </cell>
        </row>
        <row r="625">
          <cell r="A625">
            <v>628</v>
          </cell>
          <cell r="B625" t="str">
            <v>CHK</v>
          </cell>
          <cell r="C625">
            <v>23.0992</v>
          </cell>
          <cell r="D625">
            <v>121.3653</v>
          </cell>
          <cell r="E625">
            <v>8.3787600000000004E-2</v>
          </cell>
          <cell r="F625" t="str">
            <v>stable</v>
          </cell>
          <cell r="G625">
            <v>760</v>
          </cell>
        </row>
        <row r="626">
          <cell r="A626">
            <v>629</v>
          </cell>
          <cell r="B626" t="str">
            <v>Chromio Anapsiktirio</v>
          </cell>
          <cell r="C626">
            <v>40.130000000000003</v>
          </cell>
          <cell r="D626">
            <v>21.73</v>
          </cell>
          <cell r="E626">
            <v>5.3586000000000002E-2</v>
          </cell>
          <cell r="F626" t="str">
            <v>stable</v>
          </cell>
          <cell r="G626">
            <v>760</v>
          </cell>
        </row>
        <row r="627">
          <cell r="A627">
            <v>630</v>
          </cell>
          <cell r="B627" t="str">
            <v>CHY002</v>
          </cell>
          <cell r="C627">
            <v>23.719200000000001</v>
          </cell>
          <cell r="D627">
            <v>120.41249999999999</v>
          </cell>
          <cell r="E627">
            <v>2.35491E-3</v>
          </cell>
          <cell r="F627" t="str">
            <v>stable</v>
          </cell>
          <cell r="G627">
            <v>251</v>
          </cell>
        </row>
        <row r="628">
          <cell r="A628">
            <v>631</v>
          </cell>
          <cell r="B628" t="str">
            <v>CHY004</v>
          </cell>
          <cell r="C628">
            <v>23.601299999999998</v>
          </cell>
          <cell r="D628">
            <v>120.17149999999999</v>
          </cell>
          <cell r="E628">
            <v>1.1764E-3</v>
          </cell>
          <cell r="F628" t="str">
            <v>stable</v>
          </cell>
          <cell r="G628">
            <v>215</v>
          </cell>
        </row>
        <row r="629">
          <cell r="A629">
            <v>632</v>
          </cell>
          <cell r="B629" t="str">
            <v>CHY006</v>
          </cell>
          <cell r="C629">
            <v>23.581499999999998</v>
          </cell>
          <cell r="D629">
            <v>120.55200000000001</v>
          </cell>
          <cell r="E629">
            <v>2.4683099999999999E-2</v>
          </cell>
          <cell r="F629" t="str">
            <v>stable</v>
          </cell>
          <cell r="G629">
            <v>754</v>
          </cell>
        </row>
        <row r="630">
          <cell r="A630">
            <v>633</v>
          </cell>
          <cell r="B630" t="str">
            <v>CHY008</v>
          </cell>
          <cell r="C630">
            <v>23.485299999999999</v>
          </cell>
          <cell r="D630">
            <v>120.2692</v>
          </cell>
          <cell r="E630">
            <v>1.1753600000000001E-3</v>
          </cell>
          <cell r="F630" t="str">
            <v>stable</v>
          </cell>
          <cell r="G630">
            <v>215</v>
          </cell>
        </row>
        <row r="631">
          <cell r="A631">
            <v>634</v>
          </cell>
          <cell r="B631" t="str">
            <v>CHY010</v>
          </cell>
          <cell r="C631">
            <v>23.465299999999999</v>
          </cell>
          <cell r="D631">
            <v>120.544</v>
          </cell>
          <cell r="E631">
            <v>3.2769100000000002E-2</v>
          </cell>
          <cell r="F631" t="str">
            <v>stable</v>
          </cell>
          <cell r="G631">
            <v>760</v>
          </cell>
        </row>
        <row r="632">
          <cell r="A632">
            <v>635</v>
          </cell>
          <cell r="B632" t="str">
            <v>CHY012</v>
          </cell>
          <cell r="C632">
            <v>23.332799999999999</v>
          </cell>
          <cell r="D632">
            <v>120.1523</v>
          </cell>
          <cell r="E632">
            <v>7.9690200000000005E-4</v>
          </cell>
          <cell r="F632" t="str">
            <v>stable</v>
          </cell>
          <cell r="G632">
            <v>204</v>
          </cell>
        </row>
        <row r="633">
          <cell r="A633">
            <v>636</v>
          </cell>
          <cell r="B633" t="str">
            <v>CHY014</v>
          </cell>
          <cell r="C633">
            <v>23.296299999999999</v>
          </cell>
          <cell r="D633">
            <v>120.58280000000001</v>
          </cell>
          <cell r="E633">
            <v>9.8258600000000005E-3</v>
          </cell>
          <cell r="F633" t="str">
            <v>stable</v>
          </cell>
          <cell r="G633">
            <v>419</v>
          </cell>
        </row>
        <row r="634">
          <cell r="A634">
            <v>637</v>
          </cell>
          <cell r="B634" t="str">
            <v>CHY015</v>
          </cell>
          <cell r="C634">
            <v>23.355</v>
          </cell>
          <cell r="D634">
            <v>120.40519999999999</v>
          </cell>
          <cell r="E634">
            <v>4.1096199999999996E-3</v>
          </cell>
          <cell r="F634" t="str">
            <v>stable</v>
          </cell>
          <cell r="G634">
            <v>302</v>
          </cell>
        </row>
        <row r="635">
          <cell r="A635">
            <v>638</v>
          </cell>
          <cell r="B635" t="str">
            <v>CHY016</v>
          </cell>
          <cell r="C635">
            <v>23.2212</v>
          </cell>
          <cell r="D635">
            <v>120.1532</v>
          </cell>
          <cell r="E635">
            <v>1.8402E-3</v>
          </cell>
          <cell r="F635" t="str">
            <v>stable</v>
          </cell>
          <cell r="G635">
            <v>235</v>
          </cell>
        </row>
        <row r="636">
          <cell r="A636">
            <v>639</v>
          </cell>
          <cell r="B636" t="str">
            <v>CHY017</v>
          </cell>
          <cell r="C636">
            <v>23.214700000000001</v>
          </cell>
          <cell r="D636">
            <v>120.268</v>
          </cell>
          <cell r="E636">
            <v>4.1267400000000003E-3</v>
          </cell>
          <cell r="F636" t="str">
            <v>stable</v>
          </cell>
          <cell r="G636">
            <v>302</v>
          </cell>
        </row>
        <row r="637">
          <cell r="A637">
            <v>640</v>
          </cell>
          <cell r="B637" t="str">
            <v>CHY019</v>
          </cell>
          <cell r="C637">
            <v>23.179500000000001</v>
          </cell>
          <cell r="D637">
            <v>120.4778</v>
          </cell>
          <cell r="E637">
            <v>1.2905700000000001E-2</v>
          </cell>
          <cell r="F637" t="str">
            <v>stable</v>
          </cell>
          <cell r="G637">
            <v>488</v>
          </cell>
        </row>
        <row r="638">
          <cell r="A638">
            <v>641</v>
          </cell>
          <cell r="B638" t="str">
            <v>CHY022</v>
          </cell>
          <cell r="C638">
            <v>23.0457</v>
          </cell>
          <cell r="D638">
            <v>120.4615</v>
          </cell>
          <cell r="E638">
            <v>1.83801E-2</v>
          </cell>
          <cell r="F638" t="str">
            <v>stable</v>
          </cell>
          <cell r="G638">
            <v>628</v>
          </cell>
        </row>
        <row r="639">
          <cell r="A639">
            <v>642</v>
          </cell>
          <cell r="B639" t="str">
            <v>CHY023</v>
          </cell>
          <cell r="C639">
            <v>22.965499999999999</v>
          </cell>
          <cell r="D639">
            <v>120.28</v>
          </cell>
          <cell r="E639">
            <v>5.2683699999999997E-3</v>
          </cell>
          <cell r="F639" t="str">
            <v>stable</v>
          </cell>
          <cell r="G639">
            <v>324</v>
          </cell>
        </row>
        <row r="640">
          <cell r="A640">
            <v>643</v>
          </cell>
          <cell r="B640" t="str">
            <v>CHY024</v>
          </cell>
          <cell r="C640">
            <v>23.757000000000001</v>
          </cell>
          <cell r="D640">
            <v>120.6062</v>
          </cell>
          <cell r="E640">
            <v>1.3232600000000001E-2</v>
          </cell>
          <cell r="F640" t="str">
            <v>stable</v>
          </cell>
          <cell r="G640">
            <v>496</v>
          </cell>
        </row>
        <row r="641">
          <cell r="A641">
            <v>644</v>
          </cell>
          <cell r="B641" t="str">
            <v>CHY025</v>
          </cell>
          <cell r="C641">
            <v>23.779499999999999</v>
          </cell>
          <cell r="D641">
            <v>120.5137</v>
          </cell>
          <cell r="E641">
            <v>4.4286799999999999E-3</v>
          </cell>
          <cell r="F641" t="str">
            <v>stable</v>
          </cell>
          <cell r="G641">
            <v>308</v>
          </cell>
        </row>
        <row r="642">
          <cell r="A642">
            <v>645</v>
          </cell>
          <cell r="B642" t="str">
            <v>CHY026</v>
          </cell>
          <cell r="C642">
            <v>23.7987</v>
          </cell>
          <cell r="D642">
            <v>120.4113</v>
          </cell>
          <cell r="E642">
            <v>1.84757E-3</v>
          </cell>
          <cell r="F642" t="str">
            <v>stable</v>
          </cell>
          <cell r="G642">
            <v>235</v>
          </cell>
        </row>
        <row r="643">
          <cell r="A643">
            <v>646</v>
          </cell>
          <cell r="B643" t="str">
            <v>CHY027</v>
          </cell>
          <cell r="C643">
            <v>23.751999999999999</v>
          </cell>
          <cell r="D643">
            <v>120.24679999999999</v>
          </cell>
          <cell r="E643">
            <v>3.57414E-3</v>
          </cell>
          <cell r="F643" t="str">
            <v>stable</v>
          </cell>
          <cell r="G643">
            <v>287</v>
          </cell>
        </row>
        <row r="644">
          <cell r="A644">
            <v>647</v>
          </cell>
          <cell r="B644" t="str">
            <v>CHY028</v>
          </cell>
          <cell r="C644">
            <v>23.632000000000001</v>
          </cell>
          <cell r="D644">
            <v>120.6052</v>
          </cell>
          <cell r="E644">
            <v>5.9801699999999999E-2</v>
          </cell>
          <cell r="F644" t="str">
            <v>stable</v>
          </cell>
          <cell r="G644">
            <v>760</v>
          </cell>
        </row>
        <row r="645">
          <cell r="A645">
            <v>648</v>
          </cell>
          <cell r="B645" t="str">
            <v>CHY029</v>
          </cell>
          <cell r="C645">
            <v>23.613499999999998</v>
          </cell>
          <cell r="D645">
            <v>120.5282</v>
          </cell>
          <cell r="E645">
            <v>2.7320799999999999E-2</v>
          </cell>
          <cell r="F645" t="str">
            <v>stable</v>
          </cell>
          <cell r="G645">
            <v>760</v>
          </cell>
        </row>
        <row r="646">
          <cell r="A646">
            <v>649</v>
          </cell>
          <cell r="B646" t="str">
            <v>CHY032</v>
          </cell>
          <cell r="C646">
            <v>23.579899999999999</v>
          </cell>
          <cell r="D646">
            <v>120.291</v>
          </cell>
          <cell r="E646">
            <v>2.35236E-3</v>
          </cell>
          <cell r="F646" t="str">
            <v>stable</v>
          </cell>
          <cell r="G646">
            <v>251</v>
          </cell>
        </row>
        <row r="647">
          <cell r="A647">
            <v>650</v>
          </cell>
          <cell r="B647" t="str">
            <v>CHY033</v>
          </cell>
          <cell r="C647">
            <v>23.540700000000001</v>
          </cell>
          <cell r="D647">
            <v>120.2153</v>
          </cell>
          <cell r="E647">
            <v>0</v>
          </cell>
          <cell r="F647" t="str">
            <v>stable</v>
          </cell>
          <cell r="G647">
            <v>180</v>
          </cell>
        </row>
        <row r="648">
          <cell r="A648">
            <v>651</v>
          </cell>
          <cell r="B648" t="str">
            <v>CHY034</v>
          </cell>
          <cell r="C648">
            <v>23.5212</v>
          </cell>
          <cell r="D648">
            <v>120.54430000000001</v>
          </cell>
          <cell r="E648">
            <v>1.76534E-2</v>
          </cell>
          <cell r="F648" t="str">
            <v>stable</v>
          </cell>
          <cell r="G648">
            <v>611</v>
          </cell>
        </row>
        <row r="649">
          <cell r="A649">
            <v>652</v>
          </cell>
          <cell r="B649" t="str">
            <v>CHY035</v>
          </cell>
          <cell r="C649">
            <v>23.52</v>
          </cell>
          <cell r="D649">
            <v>120.584</v>
          </cell>
          <cell r="E649">
            <v>4.2061500000000002E-2</v>
          </cell>
          <cell r="F649" t="str">
            <v>stable</v>
          </cell>
          <cell r="G649">
            <v>760</v>
          </cell>
        </row>
        <row r="650">
          <cell r="A650">
            <v>653</v>
          </cell>
          <cell r="B650" t="str">
            <v>CHY036</v>
          </cell>
          <cell r="C650">
            <v>23.607299999999999</v>
          </cell>
          <cell r="D650">
            <v>120.47880000000001</v>
          </cell>
          <cell r="E650">
            <v>4.1174100000000002E-3</v>
          </cell>
          <cell r="F650" t="str">
            <v>stable</v>
          </cell>
          <cell r="G650">
            <v>302</v>
          </cell>
        </row>
        <row r="651">
          <cell r="A651">
            <v>654</v>
          </cell>
          <cell r="B651" t="str">
            <v>CHY039</v>
          </cell>
          <cell r="C651">
            <v>23.520700000000001</v>
          </cell>
          <cell r="D651">
            <v>120.34399999999999</v>
          </cell>
          <cell r="E651">
            <v>2.4123E-3</v>
          </cell>
          <cell r="F651" t="str">
            <v>stable</v>
          </cell>
          <cell r="G651">
            <v>252</v>
          </cell>
        </row>
        <row r="652">
          <cell r="A652">
            <v>655</v>
          </cell>
          <cell r="B652" t="str">
            <v>CHY041</v>
          </cell>
          <cell r="C652">
            <v>23.438800000000001</v>
          </cell>
          <cell r="D652">
            <v>120.59569999999999</v>
          </cell>
          <cell r="E652">
            <v>6.05616E-2</v>
          </cell>
          <cell r="F652" t="str">
            <v>stable</v>
          </cell>
          <cell r="G652">
            <v>760</v>
          </cell>
        </row>
        <row r="653">
          <cell r="A653">
            <v>656</v>
          </cell>
          <cell r="B653" t="str">
            <v>CHY042</v>
          </cell>
          <cell r="C653">
            <v>23.3583</v>
          </cell>
          <cell r="D653">
            <v>120.58329999999999</v>
          </cell>
          <cell r="E653">
            <v>9.6135200000000004E-2</v>
          </cell>
          <cell r="F653" t="str">
            <v>stable</v>
          </cell>
          <cell r="G653">
            <v>760</v>
          </cell>
        </row>
        <row r="654">
          <cell r="A654">
            <v>657</v>
          </cell>
          <cell r="B654" t="str">
            <v>CHY044</v>
          </cell>
          <cell r="C654">
            <v>23.383199999999999</v>
          </cell>
          <cell r="D654">
            <v>120.1635</v>
          </cell>
          <cell r="E654">
            <v>1.1743999999999999E-3</v>
          </cell>
          <cell r="F654" t="str">
            <v>stable</v>
          </cell>
          <cell r="G654">
            <v>215</v>
          </cell>
        </row>
        <row r="655">
          <cell r="A655">
            <v>658</v>
          </cell>
          <cell r="B655" t="str">
            <v>CHY046</v>
          </cell>
          <cell r="C655">
            <v>23.476500000000001</v>
          </cell>
          <cell r="D655">
            <v>120.4632</v>
          </cell>
          <cell r="E655">
            <v>1.9987100000000001E-2</v>
          </cell>
          <cell r="F655" t="str">
            <v>stable</v>
          </cell>
          <cell r="G655">
            <v>660</v>
          </cell>
        </row>
        <row r="656">
          <cell r="A656">
            <v>659</v>
          </cell>
          <cell r="B656" t="str">
            <v>CHY047</v>
          </cell>
          <cell r="C656">
            <v>23.4938</v>
          </cell>
          <cell r="D656">
            <v>120.4468</v>
          </cell>
          <cell r="E656">
            <v>4.9181199999999998E-3</v>
          </cell>
          <cell r="F656" t="str">
            <v>stable</v>
          </cell>
          <cell r="G656">
            <v>317</v>
          </cell>
        </row>
        <row r="657">
          <cell r="A657">
            <v>660</v>
          </cell>
          <cell r="B657" t="str">
            <v>CHY050</v>
          </cell>
          <cell r="C657">
            <v>23.2803</v>
          </cell>
          <cell r="D657">
            <v>120.4083</v>
          </cell>
          <cell r="E657">
            <v>2.47379E-2</v>
          </cell>
          <cell r="F657" t="str">
            <v>stable</v>
          </cell>
          <cell r="G657">
            <v>755</v>
          </cell>
        </row>
        <row r="658">
          <cell r="A658">
            <v>661</v>
          </cell>
          <cell r="B658" t="str">
            <v>CHY052</v>
          </cell>
          <cell r="C658">
            <v>23.287800000000001</v>
          </cell>
          <cell r="D658">
            <v>120.501</v>
          </cell>
          <cell r="E658">
            <v>0.13635</v>
          </cell>
          <cell r="F658" t="str">
            <v>stable</v>
          </cell>
          <cell r="G658">
            <v>760</v>
          </cell>
        </row>
        <row r="659">
          <cell r="A659">
            <v>662</v>
          </cell>
          <cell r="B659" t="str">
            <v>CHY054</v>
          </cell>
          <cell r="C659">
            <v>23.307700000000001</v>
          </cell>
          <cell r="D659">
            <v>120.30970000000001</v>
          </cell>
          <cell r="E659">
            <v>2.0644000000000001E-3</v>
          </cell>
          <cell r="F659" t="str">
            <v>stable</v>
          </cell>
          <cell r="G659">
            <v>242</v>
          </cell>
        </row>
        <row r="660">
          <cell r="A660">
            <v>663</v>
          </cell>
          <cell r="B660" t="str">
            <v>CHY055</v>
          </cell>
          <cell r="C660">
            <v>23.2698</v>
          </cell>
          <cell r="D660">
            <v>120.2705</v>
          </cell>
          <cell r="E660">
            <v>1.2273099999999999E-3</v>
          </cell>
          <cell r="F660" t="str">
            <v>stable</v>
          </cell>
          <cell r="G660">
            <v>217</v>
          </cell>
        </row>
        <row r="661">
          <cell r="A661">
            <v>664</v>
          </cell>
          <cell r="B661" t="str">
            <v>CHY057</v>
          </cell>
          <cell r="C661">
            <v>23.1495</v>
          </cell>
          <cell r="D661">
            <v>120.4098</v>
          </cell>
          <cell r="E661">
            <v>1.4714100000000001E-2</v>
          </cell>
          <cell r="F661" t="str">
            <v>stable</v>
          </cell>
          <cell r="G661">
            <v>535</v>
          </cell>
        </row>
        <row r="662">
          <cell r="A662">
            <v>665</v>
          </cell>
          <cell r="B662" t="str">
            <v>CHY058</v>
          </cell>
          <cell r="C662">
            <v>23.172499999999999</v>
          </cell>
          <cell r="D662">
            <v>120.3192</v>
          </cell>
          <cell r="E662">
            <v>8.1202600000000007E-3</v>
          </cell>
          <cell r="F662" t="str">
            <v>stable</v>
          </cell>
          <cell r="G662">
            <v>381</v>
          </cell>
        </row>
        <row r="663">
          <cell r="A663">
            <v>666</v>
          </cell>
          <cell r="B663" t="str">
            <v>CHY059</v>
          </cell>
          <cell r="C663">
            <v>23.184000000000001</v>
          </cell>
          <cell r="D663">
            <v>120.10250000000001</v>
          </cell>
          <cell r="E663">
            <v>0</v>
          </cell>
          <cell r="F663" t="str">
            <v>stable</v>
          </cell>
          <cell r="G663">
            <v>180</v>
          </cell>
        </row>
        <row r="664">
          <cell r="A664">
            <v>667</v>
          </cell>
          <cell r="B664" t="str">
            <v>CHY060</v>
          </cell>
          <cell r="C664">
            <v>23.124300000000002</v>
          </cell>
          <cell r="D664">
            <v>120.2392</v>
          </cell>
          <cell r="E664">
            <v>7.9622799999999995E-4</v>
          </cell>
          <cell r="F664" t="str">
            <v>stable</v>
          </cell>
          <cell r="G664">
            <v>204</v>
          </cell>
        </row>
        <row r="665">
          <cell r="A665">
            <v>668</v>
          </cell>
          <cell r="B665" t="str">
            <v>CHY061</v>
          </cell>
          <cell r="C665">
            <v>23.076799999999999</v>
          </cell>
          <cell r="D665">
            <v>120.5107</v>
          </cell>
          <cell r="E665">
            <v>5.21637E-2</v>
          </cell>
          <cell r="F665" t="str">
            <v>stable</v>
          </cell>
          <cell r="G665">
            <v>760</v>
          </cell>
        </row>
        <row r="666">
          <cell r="A666">
            <v>669</v>
          </cell>
          <cell r="B666" t="str">
            <v>CHY062</v>
          </cell>
          <cell r="C666">
            <v>23.121300000000002</v>
          </cell>
          <cell r="D666">
            <v>120.45</v>
          </cell>
          <cell r="E666">
            <v>1.06041E-2</v>
          </cell>
          <cell r="F666" t="str">
            <v>stable</v>
          </cell>
          <cell r="G666">
            <v>436</v>
          </cell>
        </row>
        <row r="667">
          <cell r="A667">
            <v>670</v>
          </cell>
          <cell r="B667" t="str">
            <v>CHY063</v>
          </cell>
          <cell r="C667">
            <v>23.027000000000001</v>
          </cell>
          <cell r="D667">
            <v>120.3402</v>
          </cell>
          <cell r="E667">
            <v>1.17257E-2</v>
          </cell>
          <cell r="F667" t="str">
            <v>stable</v>
          </cell>
          <cell r="G667">
            <v>461</v>
          </cell>
        </row>
        <row r="668">
          <cell r="A668">
            <v>671</v>
          </cell>
          <cell r="B668" t="str">
            <v>CHY065</v>
          </cell>
          <cell r="C668">
            <v>22.905999999999999</v>
          </cell>
          <cell r="D668">
            <v>120.345</v>
          </cell>
          <cell r="E668">
            <v>7.9062200000000003E-3</v>
          </cell>
          <cell r="F668" t="str">
            <v>stable</v>
          </cell>
          <cell r="G668">
            <v>376</v>
          </cell>
        </row>
        <row r="669">
          <cell r="A669">
            <v>672</v>
          </cell>
          <cell r="B669" t="str">
            <v>CHY066</v>
          </cell>
          <cell r="C669">
            <v>22.920500000000001</v>
          </cell>
          <cell r="D669">
            <v>120.20780000000001</v>
          </cell>
          <cell r="E669">
            <v>7.9558899999999998E-4</v>
          </cell>
          <cell r="F669" t="str">
            <v>stable</v>
          </cell>
          <cell r="G669">
            <v>204</v>
          </cell>
        </row>
        <row r="670">
          <cell r="A670">
            <v>673</v>
          </cell>
          <cell r="B670" t="str">
            <v>CHY067</v>
          </cell>
          <cell r="C670">
            <v>22.998999999999999</v>
          </cell>
          <cell r="D670">
            <v>120.1837</v>
          </cell>
          <cell r="E670">
            <v>1.0779800000000001E-3</v>
          </cell>
          <cell r="F670" t="str">
            <v>stable</v>
          </cell>
          <cell r="G670">
            <v>212</v>
          </cell>
        </row>
        <row r="671">
          <cell r="A671">
            <v>674</v>
          </cell>
          <cell r="B671" t="str">
            <v>CHY069</v>
          </cell>
          <cell r="C671">
            <v>22.973700000000001</v>
          </cell>
          <cell r="D671">
            <v>120.1815</v>
          </cell>
          <cell r="E671">
            <v>3.6741600000000001E-3</v>
          </cell>
          <cell r="F671" t="str">
            <v>stable</v>
          </cell>
          <cell r="G671">
            <v>290</v>
          </cell>
        </row>
        <row r="672">
          <cell r="A672">
            <v>675</v>
          </cell>
          <cell r="B672" t="str">
            <v>CHY070</v>
          </cell>
          <cell r="C672">
            <v>22.971</v>
          </cell>
          <cell r="D672">
            <v>120.2286</v>
          </cell>
          <cell r="E672">
            <v>1.28893E-3</v>
          </cell>
          <cell r="F672" t="str">
            <v>stable</v>
          </cell>
          <cell r="G672">
            <v>219</v>
          </cell>
        </row>
        <row r="673">
          <cell r="A673">
            <v>676</v>
          </cell>
          <cell r="B673" t="str">
            <v>CHY071</v>
          </cell>
          <cell r="C673">
            <v>23.064800000000002</v>
          </cell>
          <cell r="D673">
            <v>120.1645</v>
          </cell>
          <cell r="E673">
            <v>1.9968099999999999E-3</v>
          </cell>
          <cell r="F673" t="str">
            <v>stable</v>
          </cell>
          <cell r="G673">
            <v>240</v>
          </cell>
        </row>
        <row r="674">
          <cell r="A674">
            <v>677</v>
          </cell>
          <cell r="B674" t="str">
            <v>CHY074</v>
          </cell>
          <cell r="C674">
            <v>23.510300000000001</v>
          </cell>
          <cell r="D674">
            <v>120.8052</v>
          </cell>
          <cell r="E674">
            <v>0.22750400000000001</v>
          </cell>
          <cell r="F674" t="str">
            <v>stable</v>
          </cell>
          <cell r="G674">
            <v>760</v>
          </cell>
        </row>
        <row r="675">
          <cell r="A675">
            <v>678</v>
          </cell>
          <cell r="B675" t="str">
            <v>CHY076</v>
          </cell>
          <cell r="C675">
            <v>23.638000000000002</v>
          </cell>
          <cell r="D675">
            <v>120.2217</v>
          </cell>
          <cell r="E675">
            <v>1.84552E-3</v>
          </cell>
          <cell r="F675" t="str">
            <v>stable</v>
          </cell>
          <cell r="G675">
            <v>235</v>
          </cell>
        </row>
        <row r="676">
          <cell r="A676">
            <v>679</v>
          </cell>
          <cell r="B676" t="str">
            <v>CHY078</v>
          </cell>
          <cell r="C676">
            <v>23.040199999999999</v>
          </cell>
          <cell r="D676">
            <v>120.2283</v>
          </cell>
          <cell r="E676">
            <v>6.7443299999999998E-3</v>
          </cell>
          <cell r="F676" t="str">
            <v>stable</v>
          </cell>
          <cell r="G676">
            <v>351</v>
          </cell>
        </row>
        <row r="677">
          <cell r="A677">
            <v>680</v>
          </cell>
          <cell r="B677" t="str">
            <v>CHY079</v>
          </cell>
          <cell r="C677">
            <v>23.184799999999999</v>
          </cell>
          <cell r="D677">
            <v>120.52800000000001</v>
          </cell>
          <cell r="E677">
            <v>4.5208100000000001E-2</v>
          </cell>
          <cell r="F677" t="str">
            <v>stable</v>
          </cell>
          <cell r="G677">
            <v>760</v>
          </cell>
        </row>
        <row r="678">
          <cell r="A678">
            <v>681</v>
          </cell>
          <cell r="B678" t="str">
            <v>CHY080</v>
          </cell>
          <cell r="C678">
            <v>23.597200000000001</v>
          </cell>
          <cell r="D678">
            <v>120.6777</v>
          </cell>
          <cell r="E678">
            <v>0.163914</v>
          </cell>
          <cell r="F678" t="str">
            <v>stable</v>
          </cell>
          <cell r="G678">
            <v>760</v>
          </cell>
        </row>
        <row r="679">
          <cell r="A679">
            <v>682</v>
          </cell>
          <cell r="B679" t="str">
            <v>CHY081</v>
          </cell>
          <cell r="C679">
            <v>23.266999999999999</v>
          </cell>
          <cell r="D679">
            <v>120.488</v>
          </cell>
          <cell r="E679">
            <v>0.11260199999999999</v>
          </cell>
          <cell r="F679" t="str">
            <v>stable</v>
          </cell>
          <cell r="G679">
            <v>760</v>
          </cell>
        </row>
        <row r="680">
          <cell r="A680">
            <v>683</v>
          </cell>
          <cell r="B680" t="str">
            <v>CHY082</v>
          </cell>
          <cell r="C680">
            <v>23.723700000000001</v>
          </cell>
          <cell r="D680">
            <v>120.2975</v>
          </cell>
          <cell r="E680">
            <v>5.8872700000000004E-4</v>
          </cell>
          <cell r="F680" t="str">
            <v>stable</v>
          </cell>
          <cell r="G680">
            <v>198</v>
          </cell>
        </row>
        <row r="681">
          <cell r="A681">
            <v>684</v>
          </cell>
          <cell r="B681" t="str">
            <v>CHY086</v>
          </cell>
          <cell r="C681">
            <v>23.350999999999999</v>
          </cell>
          <cell r="D681">
            <v>120.5932</v>
          </cell>
          <cell r="E681">
            <v>6.7886199999999994E-2</v>
          </cell>
          <cell r="F681" t="str">
            <v>stable</v>
          </cell>
          <cell r="G681">
            <v>760</v>
          </cell>
        </row>
        <row r="682">
          <cell r="A682">
            <v>685</v>
          </cell>
          <cell r="B682" t="str">
            <v>CHY087</v>
          </cell>
          <cell r="C682">
            <v>23.384499999999999</v>
          </cell>
          <cell r="D682">
            <v>120.51900000000001</v>
          </cell>
          <cell r="E682">
            <v>4.4391E-2</v>
          </cell>
          <cell r="F682" t="str">
            <v>stable</v>
          </cell>
          <cell r="G682">
            <v>760</v>
          </cell>
        </row>
        <row r="683">
          <cell r="A683">
            <v>686</v>
          </cell>
          <cell r="B683" t="str">
            <v>CHY088</v>
          </cell>
          <cell r="C683">
            <v>23.3462</v>
          </cell>
          <cell r="D683">
            <v>120.4293</v>
          </cell>
          <cell r="E683">
            <v>5.39231E-3</v>
          </cell>
          <cell r="F683" t="str">
            <v>stable</v>
          </cell>
          <cell r="G683">
            <v>326</v>
          </cell>
        </row>
        <row r="684">
          <cell r="A684">
            <v>687</v>
          </cell>
          <cell r="B684" t="str">
            <v>CHY090</v>
          </cell>
          <cell r="C684">
            <v>23.267299999999999</v>
          </cell>
          <cell r="D684">
            <v>120.2163</v>
          </cell>
          <cell r="E684">
            <v>1.2913099999999999E-3</v>
          </cell>
          <cell r="F684" t="str">
            <v>stable</v>
          </cell>
          <cell r="G684">
            <v>219</v>
          </cell>
        </row>
        <row r="685">
          <cell r="A685">
            <v>688</v>
          </cell>
          <cell r="B685" t="str">
            <v>CHY092</v>
          </cell>
          <cell r="C685">
            <v>23.7913</v>
          </cell>
          <cell r="D685">
            <v>120.4783</v>
          </cell>
          <cell r="E685">
            <v>1.1780600000000001E-3</v>
          </cell>
          <cell r="F685" t="str">
            <v>stable</v>
          </cell>
          <cell r="G685">
            <v>215</v>
          </cell>
        </row>
        <row r="686">
          <cell r="A686">
            <v>689</v>
          </cell>
          <cell r="B686" t="str">
            <v>CHY093</v>
          </cell>
          <cell r="C686">
            <v>23.6538</v>
          </cell>
          <cell r="D686">
            <v>120.1472</v>
          </cell>
          <cell r="E686">
            <v>1.29441E-3</v>
          </cell>
          <cell r="F686" t="str">
            <v>stable</v>
          </cell>
          <cell r="G686">
            <v>219</v>
          </cell>
        </row>
        <row r="687">
          <cell r="A687">
            <v>690</v>
          </cell>
          <cell r="B687" t="str">
            <v>CHY094</v>
          </cell>
          <cell r="C687">
            <v>23.793500000000002</v>
          </cell>
          <cell r="D687">
            <v>120.3205</v>
          </cell>
          <cell r="E687">
            <v>7.9844099999999999E-4</v>
          </cell>
          <cell r="F687" t="str">
            <v>stable</v>
          </cell>
          <cell r="G687">
            <v>204</v>
          </cell>
        </row>
        <row r="688">
          <cell r="A688">
            <v>691</v>
          </cell>
          <cell r="B688" t="str">
            <v>CHY096</v>
          </cell>
          <cell r="C688">
            <v>22.983000000000001</v>
          </cell>
          <cell r="D688">
            <v>120.23269999999999</v>
          </cell>
          <cell r="E688">
            <v>2.5779800000000001E-3</v>
          </cell>
          <cell r="F688" t="str">
            <v>stable</v>
          </cell>
          <cell r="G688">
            <v>257</v>
          </cell>
        </row>
        <row r="689">
          <cell r="A689">
            <v>692</v>
          </cell>
          <cell r="B689" t="str">
            <v>CHY099</v>
          </cell>
          <cell r="C689">
            <v>23.1373</v>
          </cell>
          <cell r="D689">
            <v>120.28019999999999</v>
          </cell>
          <cell r="E689">
            <v>2.78211E-3</v>
          </cell>
          <cell r="F689" t="str">
            <v>stable</v>
          </cell>
          <cell r="G689">
            <v>263</v>
          </cell>
        </row>
        <row r="690">
          <cell r="A690">
            <v>693</v>
          </cell>
          <cell r="B690" t="str">
            <v>CHY100</v>
          </cell>
          <cell r="C690">
            <v>23.2272</v>
          </cell>
          <cell r="D690">
            <v>120.34180000000001</v>
          </cell>
          <cell r="E690">
            <v>5.4111300000000001E-3</v>
          </cell>
          <cell r="F690" t="str">
            <v>stable</v>
          </cell>
          <cell r="G690">
            <v>326</v>
          </cell>
        </row>
        <row r="691">
          <cell r="A691">
            <v>694</v>
          </cell>
          <cell r="B691" t="str">
            <v>CHY101</v>
          </cell>
          <cell r="C691">
            <v>23.686199999999999</v>
          </cell>
          <cell r="D691">
            <v>120.5622</v>
          </cell>
          <cell r="E691">
            <v>8.0900199999999999E-3</v>
          </cell>
          <cell r="F691" t="str">
            <v>stable</v>
          </cell>
          <cell r="G691">
            <v>380</v>
          </cell>
        </row>
        <row r="692">
          <cell r="A692">
            <v>695</v>
          </cell>
          <cell r="B692" t="str">
            <v>CHY102</v>
          </cell>
          <cell r="C692">
            <v>23.2455</v>
          </cell>
          <cell r="D692">
            <v>120.6138</v>
          </cell>
          <cell r="E692">
            <v>0.181143</v>
          </cell>
          <cell r="F692" t="str">
            <v>stable</v>
          </cell>
          <cell r="G692">
            <v>760</v>
          </cell>
        </row>
        <row r="693">
          <cell r="A693">
            <v>696</v>
          </cell>
          <cell r="B693" t="str">
            <v>CHY104</v>
          </cell>
          <cell r="C693">
            <v>23.669499999999999</v>
          </cell>
          <cell r="D693">
            <v>120.4648</v>
          </cell>
          <cell r="E693">
            <v>2.9425100000000002E-3</v>
          </cell>
          <cell r="F693" t="str">
            <v>stable</v>
          </cell>
          <cell r="G693">
            <v>268</v>
          </cell>
        </row>
        <row r="694">
          <cell r="A694">
            <v>697</v>
          </cell>
          <cell r="B694" t="str">
            <v>CHY107</v>
          </cell>
          <cell r="C694">
            <v>23.2988</v>
          </cell>
          <cell r="D694">
            <v>120.2897</v>
          </cell>
          <cell r="E694">
            <v>1.8411499999999999E-3</v>
          </cell>
          <cell r="F694" t="str">
            <v>stable</v>
          </cell>
          <cell r="G694">
            <v>235</v>
          </cell>
        </row>
        <row r="695">
          <cell r="A695">
            <v>698</v>
          </cell>
          <cell r="B695" t="str">
            <v>CHY109</v>
          </cell>
          <cell r="C695">
            <v>23.2517</v>
          </cell>
          <cell r="D695">
            <v>120.5295</v>
          </cell>
          <cell r="E695">
            <v>0.198771</v>
          </cell>
          <cell r="F695" t="str">
            <v>stable</v>
          </cell>
          <cell r="G695">
            <v>760</v>
          </cell>
        </row>
        <row r="696">
          <cell r="A696">
            <v>699</v>
          </cell>
          <cell r="B696" t="str">
            <v>CHY110</v>
          </cell>
          <cell r="C696">
            <v>23.2517</v>
          </cell>
          <cell r="D696">
            <v>120.5295</v>
          </cell>
          <cell r="E696">
            <v>0.198771</v>
          </cell>
          <cell r="F696" t="str">
            <v>stable</v>
          </cell>
          <cell r="G696">
            <v>760</v>
          </cell>
        </row>
        <row r="697">
          <cell r="A697">
            <v>700</v>
          </cell>
          <cell r="B697" t="str">
            <v>CHY116</v>
          </cell>
          <cell r="C697">
            <v>23.077500000000001</v>
          </cell>
          <cell r="D697">
            <v>120.1082</v>
          </cell>
          <cell r="E697">
            <v>5.8588100000000001E-4</v>
          </cell>
          <cell r="F697" t="str">
            <v>stable</v>
          </cell>
          <cell r="G697">
            <v>197</v>
          </cell>
        </row>
        <row r="698">
          <cell r="A698">
            <v>701</v>
          </cell>
          <cell r="B698" t="str">
            <v>Conza - Vetta</v>
          </cell>
          <cell r="C698">
            <v>40.875</v>
          </cell>
          <cell r="D698">
            <v>15.327</v>
          </cell>
          <cell r="E698">
            <v>3.45771E-2</v>
          </cell>
          <cell r="F698" t="str">
            <v>active</v>
          </cell>
          <cell r="G698">
            <v>427</v>
          </cell>
        </row>
        <row r="699">
          <cell r="A699">
            <v>702</v>
          </cell>
          <cell r="B699" t="str">
            <v>Corinth</v>
          </cell>
          <cell r="C699">
            <v>37.94</v>
          </cell>
          <cell r="D699">
            <v>22.9</v>
          </cell>
          <cell r="E699">
            <v>8.0848399999999994E-3</v>
          </cell>
          <cell r="F699" t="str">
            <v>stable</v>
          </cell>
          <cell r="G699">
            <v>380</v>
          </cell>
        </row>
        <row r="700">
          <cell r="A700">
            <v>703</v>
          </cell>
          <cell r="B700" t="str">
            <v>CPP-601</v>
          </cell>
          <cell r="C700">
            <v>43.573099999999997</v>
          </cell>
          <cell r="D700">
            <v>-112.93389999999999</v>
          </cell>
          <cell r="E700">
            <v>2.1973299999999999E-3</v>
          </cell>
          <cell r="F700" t="str">
            <v>active</v>
          </cell>
          <cell r="G700">
            <v>216</v>
          </cell>
        </row>
        <row r="701">
          <cell r="A701">
            <v>704</v>
          </cell>
          <cell r="B701" t="str">
            <v>CPP-610</v>
          </cell>
          <cell r="C701">
            <v>43.567</v>
          </cell>
          <cell r="D701">
            <v>-112.934</v>
          </cell>
          <cell r="E701">
            <v>2.1973299999999999E-3</v>
          </cell>
          <cell r="F701" t="str">
            <v>active</v>
          </cell>
          <cell r="G701">
            <v>216</v>
          </cell>
        </row>
        <row r="702">
          <cell r="A702">
            <v>705</v>
          </cell>
          <cell r="B702" t="str">
            <v>Denizli</v>
          </cell>
          <cell r="C702">
            <v>37.813000000000002</v>
          </cell>
          <cell r="D702">
            <v>29.114000000000001</v>
          </cell>
          <cell r="E702">
            <v>3.4643100000000003E-2</v>
          </cell>
          <cell r="F702" t="str">
            <v>active</v>
          </cell>
          <cell r="G702">
            <v>428</v>
          </cell>
        </row>
        <row r="703">
          <cell r="A703">
            <v>706</v>
          </cell>
          <cell r="B703" t="str">
            <v>Dinar</v>
          </cell>
          <cell r="C703">
            <v>38.06</v>
          </cell>
          <cell r="D703">
            <v>30.155000000000001</v>
          </cell>
          <cell r="E703">
            <v>7.6618700000000003E-3</v>
          </cell>
          <cell r="F703" t="str">
            <v>active</v>
          </cell>
          <cell r="G703">
            <v>278</v>
          </cell>
        </row>
        <row r="704">
          <cell r="A704">
            <v>707</v>
          </cell>
          <cell r="B704" t="str">
            <v>Drama</v>
          </cell>
          <cell r="C704">
            <v>41.144100000000002</v>
          </cell>
          <cell r="D704">
            <v>24.1477</v>
          </cell>
          <cell r="E704">
            <v>1.69061E-2</v>
          </cell>
          <cell r="F704" t="str">
            <v>active</v>
          </cell>
          <cell r="G704">
            <v>352</v>
          </cell>
        </row>
        <row r="705">
          <cell r="A705">
            <v>708</v>
          </cell>
          <cell r="B705" t="str">
            <v>Dursunbey</v>
          </cell>
          <cell r="C705">
            <v>39.61</v>
          </cell>
          <cell r="D705">
            <v>28.625</v>
          </cell>
          <cell r="E705">
            <v>5.2870599999999997E-2</v>
          </cell>
          <cell r="F705" t="str">
            <v>active</v>
          </cell>
          <cell r="G705">
            <v>497</v>
          </cell>
        </row>
        <row r="706">
          <cell r="A706">
            <v>709</v>
          </cell>
          <cell r="B706" t="str">
            <v>Duzce</v>
          </cell>
          <cell r="C706">
            <v>40.844000000000001</v>
          </cell>
          <cell r="D706">
            <v>31.149000000000001</v>
          </cell>
          <cell r="E706">
            <v>4.4088399999999998E-3</v>
          </cell>
          <cell r="F706" t="str">
            <v>active</v>
          </cell>
          <cell r="G706">
            <v>248</v>
          </cell>
        </row>
        <row r="707">
          <cell r="A707">
            <v>710</v>
          </cell>
          <cell r="B707" t="str">
            <v>Edessa (bsmt)</v>
          </cell>
          <cell r="C707">
            <v>40.805</v>
          </cell>
          <cell r="D707">
            <v>22.050999999999998</v>
          </cell>
          <cell r="E707">
            <v>0.109642</v>
          </cell>
          <cell r="F707" t="str">
            <v>stable</v>
          </cell>
          <cell r="G707">
            <v>760</v>
          </cell>
        </row>
        <row r="708">
          <cell r="A708">
            <v>711</v>
          </cell>
          <cell r="B708" t="str">
            <v>Edgecumbe Substation Electric</v>
          </cell>
          <cell r="C708">
            <v>-37.99</v>
          </cell>
          <cell r="D708">
            <v>176.82900000000001</v>
          </cell>
          <cell r="E708">
            <v>0</v>
          </cell>
          <cell r="F708" t="str">
            <v>stable</v>
          </cell>
          <cell r="G708">
            <v>180</v>
          </cell>
        </row>
        <row r="709">
          <cell r="A709">
            <v>712</v>
          </cell>
          <cell r="B709" t="str">
            <v>Eilat</v>
          </cell>
          <cell r="C709">
            <v>29.562999999999999</v>
          </cell>
          <cell r="D709">
            <v>34.938000000000002</v>
          </cell>
          <cell r="E709">
            <v>7.0806099999999997E-2</v>
          </cell>
          <cell r="F709" t="str">
            <v>active</v>
          </cell>
          <cell r="G709">
            <v>544</v>
          </cell>
        </row>
        <row r="710">
          <cell r="A710">
            <v>713</v>
          </cell>
          <cell r="B710" t="str">
            <v>ENA</v>
          </cell>
          <cell r="C710">
            <v>24.428000000000001</v>
          </cell>
          <cell r="D710">
            <v>121.7407</v>
          </cell>
          <cell r="E710">
            <v>0.28177000000000002</v>
          </cell>
          <cell r="F710" t="str">
            <v>stable</v>
          </cell>
          <cell r="G710">
            <v>760</v>
          </cell>
        </row>
        <row r="711">
          <cell r="A711">
            <v>714</v>
          </cell>
          <cell r="B711" t="str">
            <v>Eregli</v>
          </cell>
          <cell r="C711">
            <v>40.98</v>
          </cell>
          <cell r="D711">
            <v>27.79</v>
          </cell>
          <cell r="E711">
            <v>0</v>
          </cell>
          <cell r="F711" t="str">
            <v>active</v>
          </cell>
          <cell r="G711">
            <v>180</v>
          </cell>
        </row>
        <row r="712">
          <cell r="A712">
            <v>715</v>
          </cell>
          <cell r="B712" t="str">
            <v>ESL</v>
          </cell>
          <cell r="C712">
            <v>23.813700000000001</v>
          </cell>
          <cell r="D712">
            <v>121.4328</v>
          </cell>
          <cell r="E712">
            <v>0.32497500000000001</v>
          </cell>
          <cell r="F712" t="str">
            <v>stable</v>
          </cell>
          <cell r="G712">
            <v>760</v>
          </cell>
        </row>
        <row r="713">
          <cell r="A713">
            <v>716</v>
          </cell>
          <cell r="B713" t="str">
            <v>Fatih</v>
          </cell>
          <cell r="C713">
            <v>41.053699999999999</v>
          </cell>
          <cell r="D713">
            <v>28.95</v>
          </cell>
          <cell r="E713">
            <v>4.8479500000000002E-2</v>
          </cell>
          <cell r="F713" t="str">
            <v>active</v>
          </cell>
          <cell r="G713">
            <v>484</v>
          </cell>
        </row>
        <row r="714">
          <cell r="A714">
            <v>717</v>
          </cell>
          <cell r="B714" t="str">
            <v>Florina</v>
          </cell>
          <cell r="C714">
            <v>40.786999999999999</v>
          </cell>
          <cell r="D714">
            <v>21.404</v>
          </cell>
          <cell r="E714">
            <v>0.14576900000000001</v>
          </cell>
          <cell r="F714" t="str">
            <v>stable</v>
          </cell>
          <cell r="G714">
            <v>760</v>
          </cell>
        </row>
        <row r="715">
          <cell r="A715">
            <v>718</v>
          </cell>
          <cell r="B715" t="str">
            <v>FUK</v>
          </cell>
          <cell r="C715">
            <v>36.0533</v>
          </cell>
          <cell r="D715">
            <v>136.227</v>
          </cell>
          <cell r="E715">
            <v>1.43819E-3</v>
          </cell>
          <cell r="F715" t="str">
            <v>stable</v>
          </cell>
          <cell r="G715">
            <v>223</v>
          </cell>
        </row>
        <row r="716">
          <cell r="A716">
            <v>719</v>
          </cell>
          <cell r="B716" t="str">
            <v>Fukushima</v>
          </cell>
          <cell r="C716">
            <v>34.686999999999998</v>
          </cell>
          <cell r="D716">
            <v>135.47399999999999</v>
          </cell>
          <cell r="E716">
            <v>6.5549100000000002E-4</v>
          </cell>
          <cell r="F716" t="str">
            <v>stable</v>
          </cell>
          <cell r="G716">
            <v>200</v>
          </cell>
        </row>
        <row r="717">
          <cell r="A717">
            <v>720</v>
          </cell>
          <cell r="B717" t="str">
            <v>Galata Kop.</v>
          </cell>
          <cell r="C717">
            <v>41.02</v>
          </cell>
          <cell r="D717">
            <v>28.98</v>
          </cell>
          <cell r="E717">
            <v>9.3343100000000002E-3</v>
          </cell>
          <cell r="F717" t="str">
            <v>active</v>
          </cell>
          <cell r="G717">
            <v>294</v>
          </cell>
        </row>
        <row r="718">
          <cell r="A718">
            <v>721</v>
          </cell>
          <cell r="B718" t="str">
            <v>Garigliano-Centrale Nucleare</v>
          </cell>
          <cell r="C718">
            <v>41.258000000000003</v>
          </cell>
          <cell r="D718">
            <v>13.833</v>
          </cell>
          <cell r="E718">
            <v>8.9694600000000003E-4</v>
          </cell>
          <cell r="F718" t="str">
            <v>active</v>
          </cell>
          <cell r="G718">
            <v>191</v>
          </cell>
        </row>
        <row r="719">
          <cell r="A719">
            <v>722</v>
          </cell>
          <cell r="B719" t="str">
            <v>Gebze</v>
          </cell>
          <cell r="C719">
            <v>40.82</v>
          </cell>
          <cell r="D719">
            <v>29.44</v>
          </cell>
          <cell r="E719">
            <v>2.9085099999999999E-2</v>
          </cell>
          <cell r="F719" t="str">
            <v>active</v>
          </cell>
          <cell r="G719">
            <v>405</v>
          </cell>
        </row>
        <row r="720">
          <cell r="A720">
            <v>723</v>
          </cell>
          <cell r="B720" t="str">
            <v>Geotech Investig Center</v>
          </cell>
          <cell r="C720">
            <v>13.7</v>
          </cell>
          <cell r="D720">
            <v>-89.174999999999997</v>
          </cell>
          <cell r="E720">
            <v>1.55874E-2</v>
          </cell>
          <cell r="F720" t="str">
            <v>stable</v>
          </cell>
          <cell r="G720">
            <v>557</v>
          </cell>
        </row>
        <row r="721">
          <cell r="A721">
            <v>724</v>
          </cell>
          <cell r="B721" t="str">
            <v>Goynuk</v>
          </cell>
          <cell r="C721">
            <v>40.396000000000001</v>
          </cell>
          <cell r="D721">
            <v>30.783000000000001</v>
          </cell>
          <cell r="E721">
            <v>3.1951E-2</v>
          </cell>
          <cell r="F721" t="str">
            <v>active</v>
          </cell>
          <cell r="G721">
            <v>417</v>
          </cell>
        </row>
        <row r="722">
          <cell r="A722">
            <v>725</v>
          </cell>
          <cell r="B722" t="str">
            <v>Grevena</v>
          </cell>
          <cell r="C722">
            <v>40.799999999999997</v>
          </cell>
          <cell r="D722">
            <v>21.42</v>
          </cell>
          <cell r="E722">
            <v>3.21006E-2</v>
          </cell>
          <cell r="F722" t="str">
            <v>stable</v>
          </cell>
          <cell r="G722">
            <v>760</v>
          </cell>
        </row>
        <row r="723">
          <cell r="A723">
            <v>726</v>
          </cell>
          <cell r="B723" t="str">
            <v>Grevena Posokemio</v>
          </cell>
          <cell r="C723">
            <v>40.085000000000001</v>
          </cell>
          <cell r="D723">
            <v>21.425999999999998</v>
          </cell>
          <cell r="E723">
            <v>3.2140799999999997E-2</v>
          </cell>
          <cell r="F723" t="str">
            <v>stable</v>
          </cell>
          <cell r="G723">
            <v>760</v>
          </cell>
        </row>
        <row r="724">
          <cell r="A724">
            <v>727</v>
          </cell>
          <cell r="B724" t="str">
            <v>GSH</v>
          </cell>
          <cell r="C724">
            <v>50.737000000000002</v>
          </cell>
          <cell r="D724">
            <v>6.3769999999999998</v>
          </cell>
          <cell r="E724">
            <v>1.27037E-2</v>
          </cell>
          <cell r="F724" t="str">
            <v>active</v>
          </cell>
          <cell r="G724">
            <v>320</v>
          </cell>
        </row>
        <row r="725">
          <cell r="A725">
            <v>728</v>
          </cell>
          <cell r="B725" t="str">
            <v>Hadera</v>
          </cell>
          <cell r="C725">
            <v>32.469000000000001</v>
          </cell>
          <cell r="D725">
            <v>34.893000000000001</v>
          </cell>
          <cell r="E725">
            <v>5.0163600000000001E-3</v>
          </cell>
          <cell r="F725" t="str">
            <v>active</v>
          </cell>
          <cell r="G725">
            <v>254</v>
          </cell>
        </row>
        <row r="726">
          <cell r="A726">
            <v>729</v>
          </cell>
          <cell r="B726" t="str">
            <v>HAU</v>
          </cell>
          <cell r="C726">
            <v>43.893999999999998</v>
          </cell>
          <cell r="D726">
            <v>-113.661</v>
          </cell>
          <cell r="E726">
            <v>0.181532</v>
          </cell>
          <cell r="F726" t="str">
            <v>active</v>
          </cell>
          <cell r="G726">
            <v>760</v>
          </cell>
        </row>
        <row r="727">
          <cell r="A727">
            <v>730</v>
          </cell>
          <cell r="B727" t="str">
            <v>Hava Alani</v>
          </cell>
          <cell r="C727">
            <v>40.982399999999998</v>
          </cell>
          <cell r="D727">
            <v>28.82</v>
          </cell>
          <cell r="E727">
            <v>8.5842399999999999E-3</v>
          </cell>
          <cell r="F727" t="str">
            <v>active</v>
          </cell>
          <cell r="G727">
            <v>287</v>
          </cell>
        </row>
        <row r="728">
          <cell r="A728">
            <v>731</v>
          </cell>
          <cell r="B728" t="str">
            <v>HEN</v>
          </cell>
          <cell r="C728">
            <v>22.005500000000001</v>
          </cell>
          <cell r="D728">
            <v>120.738</v>
          </cell>
          <cell r="E728">
            <v>3.5294100000000002E-3</v>
          </cell>
          <cell r="F728" t="str">
            <v>stable</v>
          </cell>
          <cell r="G728">
            <v>286</v>
          </cell>
        </row>
        <row r="729">
          <cell r="A729">
            <v>732</v>
          </cell>
          <cell r="B729" t="str">
            <v>HIK</v>
          </cell>
          <cell r="C729">
            <v>35.273299999999999</v>
          </cell>
          <cell r="D729">
            <v>136.24700000000001</v>
          </cell>
          <cell r="E729">
            <v>3.6756499999999999E-3</v>
          </cell>
          <cell r="F729" t="str">
            <v>stable</v>
          </cell>
          <cell r="G729">
            <v>290</v>
          </cell>
        </row>
        <row r="730">
          <cell r="A730">
            <v>733</v>
          </cell>
          <cell r="B730" t="str">
            <v>HSN</v>
          </cell>
          <cell r="C730">
            <v>24.802199999999999</v>
          </cell>
          <cell r="D730">
            <v>120.9695</v>
          </cell>
          <cell r="E730">
            <v>6.7086799999999999E-3</v>
          </cell>
          <cell r="F730" t="str">
            <v>stable</v>
          </cell>
          <cell r="G730">
            <v>351</v>
          </cell>
        </row>
        <row r="731">
          <cell r="A731">
            <v>734</v>
          </cell>
          <cell r="B731" t="str">
            <v>HWA</v>
          </cell>
          <cell r="C731">
            <v>23.977</v>
          </cell>
          <cell r="D731">
            <v>121.605</v>
          </cell>
          <cell r="E731">
            <v>1.0779800000000001E-3</v>
          </cell>
          <cell r="F731" t="str">
            <v>stable</v>
          </cell>
          <cell r="G731">
            <v>212</v>
          </cell>
        </row>
        <row r="732">
          <cell r="A732">
            <v>735</v>
          </cell>
          <cell r="B732" t="str">
            <v>HWA002</v>
          </cell>
          <cell r="C732">
            <v>23.601199999999999</v>
          </cell>
          <cell r="D732">
            <v>121.51220000000001</v>
          </cell>
          <cell r="E732">
            <v>2.77589E-2</v>
          </cell>
          <cell r="F732" t="str">
            <v>stable</v>
          </cell>
          <cell r="G732">
            <v>760</v>
          </cell>
        </row>
        <row r="733">
          <cell r="A733">
            <v>736</v>
          </cell>
          <cell r="B733" t="str">
            <v>HWA003</v>
          </cell>
          <cell r="C733">
            <v>23.476800000000001</v>
          </cell>
          <cell r="D733">
            <v>121.497</v>
          </cell>
          <cell r="E733">
            <v>0.122946</v>
          </cell>
          <cell r="F733" t="str">
            <v>stable</v>
          </cell>
          <cell r="G733">
            <v>760</v>
          </cell>
        </row>
        <row r="734">
          <cell r="A734">
            <v>737</v>
          </cell>
          <cell r="B734" t="str">
            <v>HWA005</v>
          </cell>
          <cell r="C734">
            <v>23.660799999999998</v>
          </cell>
          <cell r="D734">
            <v>121.414</v>
          </cell>
          <cell r="E734">
            <v>0.160382</v>
          </cell>
          <cell r="F734" t="str">
            <v>stable</v>
          </cell>
          <cell r="G734">
            <v>760</v>
          </cell>
        </row>
        <row r="735">
          <cell r="A735">
            <v>738</v>
          </cell>
          <cell r="B735" t="str">
            <v>HWA006</v>
          </cell>
          <cell r="C735">
            <v>23.673200000000001</v>
          </cell>
          <cell r="D735">
            <v>121.4173</v>
          </cell>
          <cell r="E735">
            <v>0.11419799999999999</v>
          </cell>
          <cell r="F735" t="str">
            <v>stable</v>
          </cell>
          <cell r="G735">
            <v>760</v>
          </cell>
        </row>
        <row r="736">
          <cell r="A736">
            <v>739</v>
          </cell>
          <cell r="B736" t="str">
            <v>HWA007</v>
          </cell>
          <cell r="C736">
            <v>23.9877</v>
          </cell>
          <cell r="D736">
            <v>121.6173</v>
          </cell>
          <cell r="E736">
            <v>1.91226E-2</v>
          </cell>
          <cell r="F736" t="str">
            <v>stable</v>
          </cell>
          <cell r="G736">
            <v>642</v>
          </cell>
        </row>
        <row r="737">
          <cell r="A737">
            <v>740</v>
          </cell>
          <cell r="B737" t="str">
            <v>HWA009</v>
          </cell>
          <cell r="C737">
            <v>23.9925</v>
          </cell>
          <cell r="D737">
            <v>121.6165</v>
          </cell>
          <cell r="E737">
            <v>1.99055E-2</v>
          </cell>
          <cell r="F737" t="str">
            <v>stable</v>
          </cell>
          <cell r="G737">
            <v>658</v>
          </cell>
        </row>
        <row r="738">
          <cell r="A738">
            <v>741</v>
          </cell>
          <cell r="B738" t="str">
            <v>HWA011</v>
          </cell>
          <cell r="C738">
            <v>23.996200000000002</v>
          </cell>
          <cell r="D738">
            <v>121.58580000000001</v>
          </cell>
          <cell r="E738">
            <v>1.00441E-2</v>
          </cell>
          <cell r="F738" t="str">
            <v>stable</v>
          </cell>
          <cell r="G738">
            <v>424</v>
          </cell>
        </row>
        <row r="739">
          <cell r="A739">
            <v>742</v>
          </cell>
          <cell r="B739" t="str">
            <v>HWA012</v>
          </cell>
          <cell r="C739">
            <v>23.992999999999999</v>
          </cell>
          <cell r="D739">
            <v>121.6233</v>
          </cell>
          <cell r="E739">
            <v>1.08979E-2</v>
          </cell>
          <cell r="F739" t="str">
            <v>stable</v>
          </cell>
          <cell r="G739">
            <v>443</v>
          </cell>
        </row>
        <row r="740">
          <cell r="A740">
            <v>743</v>
          </cell>
          <cell r="B740" t="str">
            <v>HWA013</v>
          </cell>
          <cell r="C740">
            <v>23.978000000000002</v>
          </cell>
          <cell r="D740">
            <v>121.59099999999999</v>
          </cell>
          <cell r="E740">
            <v>7.6876399999999999E-3</v>
          </cell>
          <cell r="F740" t="str">
            <v>stable</v>
          </cell>
          <cell r="G740">
            <v>371</v>
          </cell>
        </row>
        <row r="741">
          <cell r="A741">
            <v>744</v>
          </cell>
          <cell r="B741" t="str">
            <v>HWA014</v>
          </cell>
          <cell r="C741">
            <v>23.973199999999999</v>
          </cell>
          <cell r="D741">
            <v>121.5993</v>
          </cell>
          <cell r="E741">
            <v>7.6682299999999998E-3</v>
          </cell>
          <cell r="F741" t="str">
            <v>stable</v>
          </cell>
          <cell r="G741">
            <v>370</v>
          </cell>
        </row>
        <row r="742">
          <cell r="A742">
            <v>745</v>
          </cell>
          <cell r="B742" t="str">
            <v>HWA015</v>
          </cell>
          <cell r="C742">
            <v>23.9757</v>
          </cell>
          <cell r="D742">
            <v>121.553</v>
          </cell>
          <cell r="E742">
            <v>0.128299</v>
          </cell>
          <cell r="F742" t="str">
            <v>stable</v>
          </cell>
          <cell r="G742">
            <v>760</v>
          </cell>
        </row>
        <row r="743">
          <cell r="A743">
            <v>746</v>
          </cell>
          <cell r="B743" t="str">
            <v>HWA016</v>
          </cell>
          <cell r="C743">
            <v>23.9648</v>
          </cell>
          <cell r="D743">
            <v>121.56</v>
          </cell>
          <cell r="E743">
            <v>1.009E-2</v>
          </cell>
          <cell r="F743" t="str">
            <v>stable</v>
          </cell>
          <cell r="G743">
            <v>425</v>
          </cell>
        </row>
        <row r="744">
          <cell r="A744">
            <v>747</v>
          </cell>
          <cell r="B744" t="str">
            <v>HWA017</v>
          </cell>
          <cell r="C744">
            <v>23.9497</v>
          </cell>
          <cell r="D744">
            <v>121.53919999999999</v>
          </cell>
          <cell r="E744">
            <v>1.9581600000000001E-2</v>
          </cell>
          <cell r="F744" t="str">
            <v>stable</v>
          </cell>
          <cell r="G744">
            <v>652</v>
          </cell>
        </row>
        <row r="745">
          <cell r="A745">
            <v>748</v>
          </cell>
          <cell r="B745" t="str">
            <v>HWA019</v>
          </cell>
          <cell r="C745">
            <v>23.977</v>
          </cell>
          <cell r="D745">
            <v>121.605</v>
          </cell>
          <cell r="E745">
            <v>1.0779800000000001E-3</v>
          </cell>
          <cell r="F745" t="str">
            <v>stable</v>
          </cell>
          <cell r="G745">
            <v>212</v>
          </cell>
        </row>
        <row r="746">
          <cell r="A746">
            <v>749</v>
          </cell>
          <cell r="B746" t="str">
            <v>HWA020</v>
          </cell>
          <cell r="C746">
            <v>23.813700000000001</v>
          </cell>
          <cell r="D746">
            <v>121.4328</v>
          </cell>
          <cell r="E746">
            <v>0.32497500000000001</v>
          </cell>
          <cell r="F746" t="str">
            <v>stable</v>
          </cell>
          <cell r="G746">
            <v>760</v>
          </cell>
        </row>
        <row r="747">
          <cell r="A747">
            <v>750</v>
          </cell>
          <cell r="B747" t="str">
            <v>HWA022</v>
          </cell>
          <cell r="C747">
            <v>24.267499999999998</v>
          </cell>
          <cell r="D747">
            <v>121.7325</v>
          </cell>
          <cell r="E747">
            <v>0.69057999999999997</v>
          </cell>
          <cell r="F747" t="str">
            <v>stable</v>
          </cell>
          <cell r="G747">
            <v>760</v>
          </cell>
        </row>
        <row r="748">
          <cell r="A748">
            <v>751</v>
          </cell>
          <cell r="B748" t="str">
            <v>HWA023</v>
          </cell>
          <cell r="C748">
            <v>24.08</v>
          </cell>
          <cell r="D748">
            <v>121.5955</v>
          </cell>
          <cell r="E748">
            <v>0.32289200000000001</v>
          </cell>
          <cell r="F748" t="str">
            <v>stable</v>
          </cell>
          <cell r="G748">
            <v>760</v>
          </cell>
        </row>
        <row r="749">
          <cell r="A749">
            <v>752</v>
          </cell>
          <cell r="B749" t="str">
            <v>HWA024</v>
          </cell>
          <cell r="C749">
            <v>23.3522</v>
          </cell>
          <cell r="D749">
            <v>121.297</v>
          </cell>
          <cell r="E749">
            <v>0.22223399999999999</v>
          </cell>
          <cell r="F749" t="str">
            <v>stable</v>
          </cell>
          <cell r="G749">
            <v>760</v>
          </cell>
        </row>
        <row r="750">
          <cell r="A750">
            <v>753</v>
          </cell>
          <cell r="B750" t="str">
            <v>HWA025</v>
          </cell>
          <cell r="C750">
            <v>24.163</v>
          </cell>
          <cell r="D750">
            <v>121.6447</v>
          </cell>
          <cell r="E750">
            <v>0.55695899999999998</v>
          </cell>
          <cell r="F750" t="str">
            <v>stable</v>
          </cell>
          <cell r="G750">
            <v>760</v>
          </cell>
        </row>
        <row r="751">
          <cell r="A751">
            <v>754</v>
          </cell>
          <cell r="B751" t="str">
            <v>HWA026</v>
          </cell>
          <cell r="C751">
            <v>24.118500000000001</v>
          </cell>
          <cell r="D751">
            <v>121.6165</v>
          </cell>
          <cell r="E751">
            <v>0.46018300000000001</v>
          </cell>
          <cell r="F751" t="str">
            <v>stable</v>
          </cell>
          <cell r="G751">
            <v>760</v>
          </cell>
        </row>
        <row r="752">
          <cell r="A752">
            <v>755</v>
          </cell>
          <cell r="B752" t="str">
            <v>HWA027</v>
          </cell>
          <cell r="C752">
            <v>24.055</v>
          </cell>
          <cell r="D752">
            <v>121.59099999999999</v>
          </cell>
          <cell r="E752">
            <v>0.28395199999999998</v>
          </cell>
          <cell r="F752" t="str">
            <v>stable</v>
          </cell>
          <cell r="G752">
            <v>760</v>
          </cell>
        </row>
        <row r="753">
          <cell r="A753">
            <v>756</v>
          </cell>
          <cell r="B753" t="str">
            <v>HWA028</v>
          </cell>
          <cell r="C753">
            <v>24.017199999999999</v>
          </cell>
          <cell r="D753">
            <v>121.60129999999999</v>
          </cell>
          <cell r="E753">
            <v>2.7587900000000001E-3</v>
          </cell>
          <cell r="F753" t="str">
            <v>stable</v>
          </cell>
          <cell r="G753">
            <v>263</v>
          </cell>
        </row>
        <row r="754">
          <cell r="A754">
            <v>757</v>
          </cell>
          <cell r="B754" t="str">
            <v>HWA029</v>
          </cell>
          <cell r="C754">
            <v>23.9373</v>
          </cell>
          <cell r="D754">
            <v>121.5702</v>
          </cell>
          <cell r="E754">
            <v>1.12175E-2</v>
          </cell>
          <cell r="F754" t="str">
            <v>stable</v>
          </cell>
          <cell r="G754">
            <v>450</v>
          </cell>
        </row>
        <row r="755">
          <cell r="A755">
            <v>758</v>
          </cell>
          <cell r="B755" t="str">
            <v>HWA030</v>
          </cell>
          <cell r="C755">
            <v>23.7852</v>
          </cell>
          <cell r="D755">
            <v>121.44880000000001</v>
          </cell>
          <cell r="E755">
            <v>0.164766</v>
          </cell>
          <cell r="F755" t="str">
            <v>stable</v>
          </cell>
          <cell r="G755">
            <v>760</v>
          </cell>
        </row>
        <row r="756">
          <cell r="A756">
            <v>759</v>
          </cell>
          <cell r="B756" t="str">
            <v>HWA031</v>
          </cell>
          <cell r="C756">
            <v>23.7653</v>
          </cell>
          <cell r="D756">
            <v>121.4922</v>
          </cell>
          <cell r="E756">
            <v>4.1728399999999999E-2</v>
          </cell>
          <cell r="F756" t="str">
            <v>stable</v>
          </cell>
          <cell r="G756">
            <v>760</v>
          </cell>
        </row>
        <row r="757">
          <cell r="A757">
            <v>760</v>
          </cell>
          <cell r="B757" t="str">
            <v>HWA032</v>
          </cell>
          <cell r="C757">
            <v>23.710799999999999</v>
          </cell>
          <cell r="D757">
            <v>121.41200000000001</v>
          </cell>
          <cell r="E757">
            <v>0.11042200000000001</v>
          </cell>
          <cell r="F757" t="str">
            <v>stable</v>
          </cell>
          <cell r="G757">
            <v>760</v>
          </cell>
        </row>
        <row r="758">
          <cell r="A758">
            <v>761</v>
          </cell>
          <cell r="B758" t="str">
            <v>HWA033</v>
          </cell>
          <cell r="C758">
            <v>23.686699999999998</v>
          </cell>
          <cell r="D758">
            <v>121.4747</v>
          </cell>
          <cell r="E758">
            <v>4.1200400000000002E-3</v>
          </cell>
          <cell r="F758" t="str">
            <v>stable</v>
          </cell>
          <cell r="G758">
            <v>302</v>
          </cell>
        </row>
        <row r="759">
          <cell r="A759">
            <v>762</v>
          </cell>
          <cell r="B759" t="str">
            <v>HWA034</v>
          </cell>
          <cell r="C759">
            <v>23.590499999999999</v>
          </cell>
          <cell r="D759">
            <v>121.3772</v>
          </cell>
          <cell r="E759">
            <v>9.8413E-2</v>
          </cell>
          <cell r="F759" t="str">
            <v>stable</v>
          </cell>
          <cell r="G759">
            <v>760</v>
          </cell>
        </row>
        <row r="760">
          <cell r="A760">
            <v>763</v>
          </cell>
          <cell r="B760" t="str">
            <v>HWA035</v>
          </cell>
          <cell r="C760">
            <v>23.731999999999999</v>
          </cell>
          <cell r="D760">
            <v>121.4362</v>
          </cell>
          <cell r="E760">
            <v>0.108943</v>
          </cell>
          <cell r="F760" t="str">
            <v>stable</v>
          </cell>
          <cell r="G760">
            <v>760</v>
          </cell>
        </row>
        <row r="761">
          <cell r="A761">
            <v>764</v>
          </cell>
          <cell r="B761" t="str">
            <v>HWA036</v>
          </cell>
          <cell r="C761">
            <v>23.499500000000001</v>
          </cell>
          <cell r="D761">
            <v>121.367</v>
          </cell>
          <cell r="E761">
            <v>1.81511E-2</v>
          </cell>
          <cell r="F761" t="str">
            <v>stable</v>
          </cell>
          <cell r="G761">
            <v>623</v>
          </cell>
        </row>
        <row r="762">
          <cell r="A762">
            <v>765</v>
          </cell>
          <cell r="B762" t="str">
            <v>HWA037</v>
          </cell>
          <cell r="C762">
            <v>23.4542</v>
          </cell>
          <cell r="D762">
            <v>121.384</v>
          </cell>
          <cell r="E762">
            <v>1.47213E-2</v>
          </cell>
          <cell r="F762" t="str">
            <v>stable</v>
          </cell>
          <cell r="G762">
            <v>535</v>
          </cell>
        </row>
        <row r="763">
          <cell r="A763">
            <v>766</v>
          </cell>
          <cell r="B763" t="str">
            <v>HWA038</v>
          </cell>
          <cell r="C763">
            <v>23.461500000000001</v>
          </cell>
          <cell r="D763">
            <v>121.3445</v>
          </cell>
          <cell r="E763">
            <v>0.11000699999999999</v>
          </cell>
          <cell r="F763" t="str">
            <v>stable</v>
          </cell>
          <cell r="G763">
            <v>760</v>
          </cell>
        </row>
        <row r="764">
          <cell r="A764">
            <v>767</v>
          </cell>
          <cell r="B764" t="str">
            <v>HWA039</v>
          </cell>
          <cell r="C764">
            <v>23.384499999999999</v>
          </cell>
          <cell r="D764">
            <v>121.3523</v>
          </cell>
          <cell r="E764">
            <v>3.8085500000000001E-2</v>
          </cell>
          <cell r="F764" t="str">
            <v>stable</v>
          </cell>
          <cell r="G764">
            <v>760</v>
          </cell>
        </row>
        <row r="765">
          <cell r="A765">
            <v>768</v>
          </cell>
          <cell r="B765" t="str">
            <v>HWA041</v>
          </cell>
          <cell r="C765">
            <v>23.267499999999998</v>
          </cell>
          <cell r="D765">
            <v>121.2942</v>
          </cell>
          <cell r="E765">
            <v>3.9957700000000001E-3</v>
          </cell>
          <cell r="F765" t="str">
            <v>stable</v>
          </cell>
          <cell r="G765">
            <v>300</v>
          </cell>
        </row>
        <row r="766">
          <cell r="A766">
            <v>769</v>
          </cell>
          <cell r="B766" t="str">
            <v>HWA043</v>
          </cell>
          <cell r="C766">
            <v>23.709199999999999</v>
          </cell>
          <cell r="D766">
            <v>121.54</v>
          </cell>
          <cell r="E766">
            <v>0.116572</v>
          </cell>
          <cell r="F766" t="str">
            <v>stable</v>
          </cell>
          <cell r="G766">
            <v>760</v>
          </cell>
        </row>
        <row r="767">
          <cell r="A767">
            <v>770</v>
          </cell>
          <cell r="B767" t="str">
            <v>HWA044</v>
          </cell>
          <cell r="C767">
            <v>23.6538</v>
          </cell>
          <cell r="D767">
            <v>121.52679999999999</v>
          </cell>
          <cell r="E767">
            <v>0.21068899999999999</v>
          </cell>
          <cell r="F767" t="str">
            <v>stable</v>
          </cell>
          <cell r="G767">
            <v>760</v>
          </cell>
        </row>
        <row r="768">
          <cell r="A768">
            <v>771</v>
          </cell>
          <cell r="B768" t="str">
            <v>HWA045</v>
          </cell>
          <cell r="C768">
            <v>24.3095</v>
          </cell>
          <cell r="D768">
            <v>121.7405</v>
          </cell>
          <cell r="E768">
            <v>0.42987799999999998</v>
          </cell>
          <cell r="F768" t="str">
            <v>stable</v>
          </cell>
          <cell r="G768">
            <v>760</v>
          </cell>
        </row>
        <row r="769">
          <cell r="A769">
            <v>772</v>
          </cell>
          <cell r="B769" t="str">
            <v>HWA046</v>
          </cell>
          <cell r="C769">
            <v>24.1492</v>
          </cell>
          <cell r="D769">
            <v>121.62130000000001</v>
          </cell>
          <cell r="E769">
            <v>0.51473599999999997</v>
          </cell>
          <cell r="F769" t="str">
            <v>stable</v>
          </cell>
          <cell r="G769">
            <v>760</v>
          </cell>
        </row>
        <row r="770">
          <cell r="A770">
            <v>773</v>
          </cell>
          <cell r="B770" t="str">
            <v>HWA048</v>
          </cell>
          <cell r="C770">
            <v>24.011299999999999</v>
          </cell>
          <cell r="D770">
            <v>121.5715</v>
          </cell>
          <cell r="E770">
            <v>0.20774200000000001</v>
          </cell>
          <cell r="F770" t="str">
            <v>stable</v>
          </cell>
          <cell r="G770">
            <v>760</v>
          </cell>
        </row>
        <row r="771">
          <cell r="A771">
            <v>774</v>
          </cell>
          <cell r="B771" t="str">
            <v>HWA049</v>
          </cell>
          <cell r="C771">
            <v>23.995200000000001</v>
          </cell>
          <cell r="D771">
            <v>121.5577</v>
          </cell>
          <cell r="E771">
            <v>0.131574</v>
          </cell>
          <cell r="F771" t="str">
            <v>stable</v>
          </cell>
          <cell r="G771">
            <v>760</v>
          </cell>
        </row>
        <row r="772">
          <cell r="A772">
            <v>775</v>
          </cell>
          <cell r="B772" t="str">
            <v>HWA050</v>
          </cell>
          <cell r="C772">
            <v>23.989699999999999</v>
          </cell>
          <cell r="D772">
            <v>121.584</v>
          </cell>
          <cell r="E772">
            <v>7.6881299999999996E-3</v>
          </cell>
          <cell r="F772" t="str">
            <v>stable</v>
          </cell>
          <cell r="G772">
            <v>371</v>
          </cell>
        </row>
        <row r="773">
          <cell r="A773">
            <v>776</v>
          </cell>
          <cell r="B773" t="str">
            <v>HWA051</v>
          </cell>
          <cell r="C773">
            <v>23.8703</v>
          </cell>
          <cell r="D773">
            <v>121.548</v>
          </cell>
          <cell r="E773">
            <v>5.5766499999999998E-3</v>
          </cell>
          <cell r="F773" t="str">
            <v>stable</v>
          </cell>
          <cell r="G773">
            <v>330</v>
          </cell>
        </row>
        <row r="774">
          <cell r="A774">
            <v>777</v>
          </cell>
          <cell r="B774" t="str">
            <v>HWA053</v>
          </cell>
          <cell r="C774">
            <v>23.4072</v>
          </cell>
          <cell r="D774">
            <v>121.3117</v>
          </cell>
          <cell r="E774">
            <v>0.21216299999999999</v>
          </cell>
          <cell r="F774" t="str">
            <v>stable</v>
          </cell>
          <cell r="G774">
            <v>760</v>
          </cell>
        </row>
        <row r="775">
          <cell r="A775">
            <v>778</v>
          </cell>
          <cell r="B775" t="str">
            <v>HWA054</v>
          </cell>
          <cell r="C775">
            <v>23.431699999999999</v>
          </cell>
          <cell r="D775">
            <v>121.3398</v>
          </cell>
          <cell r="E775">
            <v>5.0848200000000003E-2</v>
          </cell>
          <cell r="F775" t="str">
            <v>stable</v>
          </cell>
          <cell r="G775">
            <v>760</v>
          </cell>
        </row>
        <row r="776">
          <cell r="A776">
            <v>779</v>
          </cell>
          <cell r="B776" t="str">
            <v>HWA055</v>
          </cell>
          <cell r="C776">
            <v>23.3232</v>
          </cell>
          <cell r="D776">
            <v>121.3323</v>
          </cell>
          <cell r="E776">
            <v>8.41043E-3</v>
          </cell>
          <cell r="F776" t="str">
            <v>stable</v>
          </cell>
          <cell r="G776">
            <v>387</v>
          </cell>
        </row>
        <row r="777">
          <cell r="A777">
            <v>780</v>
          </cell>
          <cell r="B777" t="str">
            <v>HWA056</v>
          </cell>
          <cell r="C777">
            <v>24.179500000000001</v>
          </cell>
          <cell r="D777">
            <v>121.5077</v>
          </cell>
          <cell r="E777">
            <v>7.1174200000000007E-2</v>
          </cell>
          <cell r="F777" t="str">
            <v>stable</v>
          </cell>
          <cell r="G777">
            <v>760</v>
          </cell>
        </row>
        <row r="778">
          <cell r="A778">
            <v>781</v>
          </cell>
          <cell r="B778" t="str">
            <v>HWA057</v>
          </cell>
          <cell r="C778">
            <v>24.16</v>
          </cell>
          <cell r="D778">
            <v>121.61</v>
          </cell>
          <cell r="E778">
            <v>6.9114400000000006E-2</v>
          </cell>
          <cell r="F778" t="str">
            <v>stable</v>
          </cell>
          <cell r="G778">
            <v>760</v>
          </cell>
        </row>
        <row r="779">
          <cell r="A779">
            <v>782</v>
          </cell>
          <cell r="B779" t="str">
            <v>HWA058</v>
          </cell>
          <cell r="C779">
            <v>23.967199999999998</v>
          </cell>
          <cell r="D779">
            <v>121.48399999999999</v>
          </cell>
          <cell r="E779">
            <v>0.21993599999999999</v>
          </cell>
          <cell r="F779" t="str">
            <v>stable</v>
          </cell>
          <cell r="G779">
            <v>760</v>
          </cell>
        </row>
        <row r="780">
          <cell r="A780">
            <v>783</v>
          </cell>
          <cell r="B780" t="str">
            <v>HWA059</v>
          </cell>
          <cell r="C780">
            <v>23.871300000000002</v>
          </cell>
          <cell r="D780">
            <v>121.5005</v>
          </cell>
          <cell r="E780">
            <v>0.15923000000000001</v>
          </cell>
          <cell r="F780" t="str">
            <v>stable</v>
          </cell>
          <cell r="G780">
            <v>760</v>
          </cell>
        </row>
        <row r="781">
          <cell r="A781">
            <v>784</v>
          </cell>
          <cell r="B781" t="str">
            <v>HWA060</v>
          </cell>
          <cell r="C781">
            <v>23.8703</v>
          </cell>
          <cell r="D781">
            <v>121.59</v>
          </cell>
          <cell r="E781">
            <v>0.16112099999999999</v>
          </cell>
          <cell r="F781" t="str">
            <v>stable</v>
          </cell>
          <cell r="G781">
            <v>760</v>
          </cell>
        </row>
        <row r="782">
          <cell r="A782">
            <v>785</v>
          </cell>
          <cell r="B782" t="str">
            <v>HWA2</v>
          </cell>
          <cell r="C782">
            <v>23.977</v>
          </cell>
          <cell r="D782">
            <v>121.605</v>
          </cell>
          <cell r="E782">
            <v>1.0779800000000001E-3</v>
          </cell>
          <cell r="F782" t="str">
            <v>stable</v>
          </cell>
          <cell r="G782">
            <v>212</v>
          </cell>
        </row>
        <row r="783">
          <cell r="A783">
            <v>786</v>
          </cell>
          <cell r="B783" t="str">
            <v>Ierissos</v>
          </cell>
          <cell r="C783">
            <v>40.4</v>
          </cell>
          <cell r="D783">
            <v>23.88</v>
          </cell>
          <cell r="E783">
            <v>3.3536999999999997E-2</v>
          </cell>
          <cell r="F783" t="str">
            <v>stable</v>
          </cell>
          <cell r="G783">
            <v>760</v>
          </cell>
        </row>
        <row r="784">
          <cell r="A784">
            <v>787</v>
          </cell>
          <cell r="B784" t="str">
            <v>ILA001</v>
          </cell>
          <cell r="C784">
            <v>24.8827</v>
          </cell>
          <cell r="D784">
            <v>121.836</v>
          </cell>
          <cell r="E784">
            <v>0.15876199999999999</v>
          </cell>
          <cell r="F784" t="str">
            <v>stable</v>
          </cell>
          <cell r="G784">
            <v>760</v>
          </cell>
        </row>
        <row r="785">
          <cell r="A785">
            <v>788</v>
          </cell>
          <cell r="B785" t="str">
            <v>ILA002</v>
          </cell>
          <cell r="C785">
            <v>24.844999999999999</v>
          </cell>
          <cell r="D785">
            <v>121.79730000000001</v>
          </cell>
          <cell r="E785">
            <v>8.1834900000000002E-2</v>
          </cell>
          <cell r="F785" t="str">
            <v>stable</v>
          </cell>
          <cell r="G785">
            <v>760</v>
          </cell>
        </row>
        <row r="786">
          <cell r="A786">
            <v>789</v>
          </cell>
          <cell r="B786" t="str">
            <v>ILA003</v>
          </cell>
          <cell r="C786">
            <v>24.798200000000001</v>
          </cell>
          <cell r="D786">
            <v>121.7813</v>
          </cell>
          <cell r="E786">
            <v>8.0188500000000001E-4</v>
          </cell>
          <cell r="F786" t="str">
            <v>stable</v>
          </cell>
          <cell r="G786">
            <v>204</v>
          </cell>
        </row>
        <row r="787">
          <cell r="A787">
            <v>790</v>
          </cell>
          <cell r="B787" t="str">
            <v>ILA004</v>
          </cell>
          <cell r="C787">
            <v>24.745000000000001</v>
          </cell>
          <cell r="D787">
            <v>121.78279999999999</v>
          </cell>
          <cell r="E787">
            <v>2.2361500000000001E-3</v>
          </cell>
          <cell r="F787" t="str">
            <v>stable</v>
          </cell>
          <cell r="G787">
            <v>247</v>
          </cell>
        </row>
        <row r="788">
          <cell r="A788">
            <v>791</v>
          </cell>
          <cell r="B788" t="str">
            <v>ILA005</v>
          </cell>
          <cell r="C788">
            <v>24.697800000000001</v>
          </cell>
          <cell r="D788">
            <v>121.8052</v>
          </cell>
          <cell r="E788">
            <v>2.0807500000000001E-3</v>
          </cell>
          <cell r="F788" t="str">
            <v>stable</v>
          </cell>
          <cell r="G788">
            <v>242</v>
          </cell>
        </row>
        <row r="789">
          <cell r="A789">
            <v>792</v>
          </cell>
          <cell r="B789" t="str">
            <v>ILA006</v>
          </cell>
          <cell r="C789">
            <v>24.641200000000001</v>
          </cell>
          <cell r="D789">
            <v>121.825</v>
          </cell>
          <cell r="E789">
            <v>2.6053600000000001E-3</v>
          </cell>
          <cell r="F789" t="str">
            <v>stable</v>
          </cell>
          <cell r="G789">
            <v>258</v>
          </cell>
        </row>
        <row r="790">
          <cell r="A790">
            <v>793</v>
          </cell>
          <cell r="B790" t="str">
            <v>ILA007</v>
          </cell>
          <cell r="C790">
            <v>24.5943</v>
          </cell>
          <cell r="D790">
            <v>121.8462</v>
          </cell>
          <cell r="E790">
            <v>6.2048899999999997E-2</v>
          </cell>
          <cell r="F790" t="str">
            <v>stable</v>
          </cell>
          <cell r="G790">
            <v>760</v>
          </cell>
        </row>
        <row r="791">
          <cell r="A791">
            <v>794</v>
          </cell>
          <cell r="B791" t="str">
            <v>ILA008</v>
          </cell>
          <cell r="C791">
            <v>24.7088</v>
          </cell>
          <cell r="D791">
            <v>121.7628</v>
          </cell>
          <cell r="E791">
            <v>5.3898900000000003E-4</v>
          </cell>
          <cell r="F791" t="str">
            <v>stable</v>
          </cell>
          <cell r="G791">
            <v>196</v>
          </cell>
        </row>
        <row r="792">
          <cell r="A792">
            <v>795</v>
          </cell>
          <cell r="B792" t="str">
            <v>ILA010</v>
          </cell>
          <cell r="C792">
            <v>24.619</v>
          </cell>
          <cell r="D792">
            <v>121.7812</v>
          </cell>
          <cell r="E792">
            <v>9.2934699999999995E-2</v>
          </cell>
          <cell r="F792" t="str">
            <v>stable</v>
          </cell>
          <cell r="G792">
            <v>760</v>
          </cell>
        </row>
        <row r="793">
          <cell r="A793">
            <v>796</v>
          </cell>
          <cell r="B793" t="str">
            <v>ILA012</v>
          </cell>
          <cell r="C793">
            <v>24.7807</v>
          </cell>
          <cell r="D793">
            <v>121.73350000000001</v>
          </cell>
          <cell r="E793">
            <v>1.6048400000000001E-2</v>
          </cell>
          <cell r="F793" t="str">
            <v>stable</v>
          </cell>
          <cell r="G793">
            <v>569</v>
          </cell>
        </row>
        <row r="794">
          <cell r="A794">
            <v>797</v>
          </cell>
          <cell r="B794" t="str">
            <v>ILA013</v>
          </cell>
          <cell r="C794">
            <v>24.731999999999999</v>
          </cell>
          <cell r="D794">
            <v>121.7294</v>
          </cell>
          <cell r="E794">
            <v>3.5604399999999998E-3</v>
          </cell>
          <cell r="F794" t="str">
            <v>stable</v>
          </cell>
          <cell r="G794">
            <v>287</v>
          </cell>
        </row>
        <row r="795">
          <cell r="A795">
            <v>798</v>
          </cell>
          <cell r="B795" t="str">
            <v>ILA014</v>
          </cell>
          <cell r="C795">
            <v>24.694500000000001</v>
          </cell>
          <cell r="D795">
            <v>121.72020000000001</v>
          </cell>
          <cell r="E795">
            <v>6.2422600000000003E-3</v>
          </cell>
          <cell r="F795" t="str">
            <v>stable</v>
          </cell>
          <cell r="G795">
            <v>342</v>
          </cell>
        </row>
        <row r="796">
          <cell r="A796">
            <v>799</v>
          </cell>
          <cell r="B796" t="str">
            <v>ILA015</v>
          </cell>
          <cell r="C796">
            <v>24.7807</v>
          </cell>
          <cell r="D796">
            <v>121.69119999999999</v>
          </cell>
          <cell r="E796">
            <v>0.140712</v>
          </cell>
          <cell r="F796" t="str">
            <v>stable</v>
          </cell>
          <cell r="G796">
            <v>760</v>
          </cell>
        </row>
        <row r="797">
          <cell r="A797">
            <v>800</v>
          </cell>
          <cell r="B797" t="str">
            <v>ILA016</v>
          </cell>
          <cell r="C797">
            <v>24.748999999999999</v>
          </cell>
          <cell r="D797">
            <v>121.684</v>
          </cell>
          <cell r="E797">
            <v>4.6570500000000001E-2</v>
          </cell>
          <cell r="F797" t="str">
            <v>stable</v>
          </cell>
          <cell r="G797">
            <v>760</v>
          </cell>
        </row>
        <row r="798">
          <cell r="A798">
            <v>801</v>
          </cell>
          <cell r="B798" t="str">
            <v>ILA021</v>
          </cell>
          <cell r="C798">
            <v>24.7135</v>
          </cell>
          <cell r="D798">
            <v>121.64400000000001</v>
          </cell>
          <cell r="E798">
            <v>0.13753899999999999</v>
          </cell>
          <cell r="F798" t="str">
            <v>stable</v>
          </cell>
          <cell r="G798">
            <v>760</v>
          </cell>
        </row>
        <row r="799">
          <cell r="A799">
            <v>802</v>
          </cell>
          <cell r="B799" t="str">
            <v>ILA024</v>
          </cell>
          <cell r="C799">
            <v>24.6448</v>
          </cell>
          <cell r="D799">
            <v>121.58799999999999</v>
          </cell>
          <cell r="E799">
            <v>5.1865099999999997E-2</v>
          </cell>
          <cell r="F799" t="str">
            <v>stable</v>
          </cell>
          <cell r="G799">
            <v>760</v>
          </cell>
        </row>
        <row r="800">
          <cell r="A800">
            <v>803</v>
          </cell>
          <cell r="B800" t="str">
            <v>ILA027</v>
          </cell>
          <cell r="C800">
            <v>24.689299999999999</v>
          </cell>
          <cell r="D800">
            <v>121.7603</v>
          </cell>
          <cell r="E800">
            <v>3.69126E-3</v>
          </cell>
          <cell r="F800" t="str">
            <v>stable</v>
          </cell>
          <cell r="G800">
            <v>291</v>
          </cell>
        </row>
        <row r="801">
          <cell r="A801">
            <v>804</v>
          </cell>
          <cell r="B801" t="str">
            <v>ILA030</v>
          </cell>
          <cell r="C801">
            <v>24.727799999999998</v>
          </cell>
          <cell r="D801">
            <v>121.755</v>
          </cell>
          <cell r="E801">
            <v>8.0164899999999998E-4</v>
          </cell>
          <cell r="F801" t="str">
            <v>stable</v>
          </cell>
          <cell r="G801">
            <v>204</v>
          </cell>
        </row>
        <row r="802">
          <cell r="A802">
            <v>805</v>
          </cell>
          <cell r="B802" t="str">
            <v>ILA031</v>
          </cell>
          <cell r="C802">
            <v>24.599499999999999</v>
          </cell>
          <cell r="D802">
            <v>121.83369999999999</v>
          </cell>
          <cell r="E802">
            <v>7.3157899999999998E-2</v>
          </cell>
          <cell r="F802" t="str">
            <v>stable</v>
          </cell>
          <cell r="G802">
            <v>760</v>
          </cell>
        </row>
        <row r="803">
          <cell r="A803">
            <v>806</v>
          </cell>
          <cell r="B803" t="str">
            <v>ILA032</v>
          </cell>
          <cell r="C803">
            <v>24.624199999999998</v>
          </cell>
          <cell r="D803">
            <v>121.8272</v>
          </cell>
          <cell r="E803">
            <v>1.1700500000000001E-2</v>
          </cell>
          <cell r="F803" t="str">
            <v>stable</v>
          </cell>
          <cell r="G803">
            <v>461</v>
          </cell>
        </row>
        <row r="804">
          <cell r="A804">
            <v>807</v>
          </cell>
          <cell r="B804" t="str">
            <v>ILA035</v>
          </cell>
          <cell r="C804">
            <v>24.824100000000001</v>
          </cell>
          <cell r="D804">
            <v>121.7603</v>
          </cell>
          <cell r="E804">
            <v>6.9483699999999995E-2</v>
          </cell>
          <cell r="F804" t="str">
            <v>stable</v>
          </cell>
          <cell r="G804">
            <v>760</v>
          </cell>
        </row>
        <row r="805">
          <cell r="A805">
            <v>808</v>
          </cell>
          <cell r="B805" t="str">
            <v>ILA036</v>
          </cell>
          <cell r="C805">
            <v>24.7883</v>
          </cell>
          <cell r="D805">
            <v>121.7513</v>
          </cell>
          <cell r="E805">
            <v>1.17053E-2</v>
          </cell>
          <cell r="F805" t="str">
            <v>stable</v>
          </cell>
          <cell r="G805">
            <v>461</v>
          </cell>
        </row>
        <row r="806">
          <cell r="A806">
            <v>809</v>
          </cell>
          <cell r="B806" t="str">
            <v>ILA037</v>
          </cell>
          <cell r="C806">
            <v>24.7455</v>
          </cell>
          <cell r="D806">
            <v>121.71420000000001</v>
          </cell>
          <cell r="E806">
            <v>3.9552299999999997E-3</v>
          </cell>
          <cell r="F806" t="str">
            <v>stable</v>
          </cell>
          <cell r="G806">
            <v>299</v>
          </cell>
        </row>
        <row r="807">
          <cell r="A807">
            <v>810</v>
          </cell>
          <cell r="B807" t="str">
            <v>ILA039</v>
          </cell>
          <cell r="C807">
            <v>24.765000000000001</v>
          </cell>
          <cell r="D807">
            <v>121.7212</v>
          </cell>
          <cell r="E807">
            <v>2.7595399999999999E-2</v>
          </cell>
          <cell r="F807" t="str">
            <v>stable</v>
          </cell>
          <cell r="G807">
            <v>760</v>
          </cell>
        </row>
        <row r="808">
          <cell r="A808">
            <v>811</v>
          </cell>
          <cell r="B808" t="str">
            <v>ILA041</v>
          </cell>
          <cell r="C808">
            <v>24.723299999999998</v>
          </cell>
          <cell r="D808">
            <v>121.79170000000001</v>
          </cell>
          <cell r="E808">
            <v>5.3898900000000003E-4</v>
          </cell>
          <cell r="F808" t="str">
            <v>stable</v>
          </cell>
          <cell r="G808">
            <v>196</v>
          </cell>
        </row>
        <row r="809">
          <cell r="A809">
            <v>812</v>
          </cell>
          <cell r="B809" t="str">
            <v>ILA042</v>
          </cell>
          <cell r="C809">
            <v>24.690300000000001</v>
          </cell>
          <cell r="D809">
            <v>121.792</v>
          </cell>
          <cell r="E809">
            <v>1.6169699999999999E-3</v>
          </cell>
          <cell r="F809" t="str">
            <v>stable</v>
          </cell>
          <cell r="G809">
            <v>228</v>
          </cell>
        </row>
        <row r="810">
          <cell r="A810">
            <v>813</v>
          </cell>
          <cell r="B810" t="str">
            <v>ILA043</v>
          </cell>
          <cell r="C810">
            <v>24.629000000000001</v>
          </cell>
          <cell r="D810">
            <v>121.7347</v>
          </cell>
          <cell r="E810">
            <v>7.1298200000000006E-2</v>
          </cell>
          <cell r="F810" t="str">
            <v>stable</v>
          </cell>
          <cell r="G810">
            <v>760</v>
          </cell>
        </row>
        <row r="811">
          <cell r="A811">
            <v>814</v>
          </cell>
          <cell r="B811" t="str">
            <v>ILA044</v>
          </cell>
          <cell r="C811">
            <v>24.655999999999999</v>
          </cell>
          <cell r="D811">
            <v>121.755</v>
          </cell>
          <cell r="E811">
            <v>1.04358E-2</v>
          </cell>
          <cell r="F811" t="str">
            <v>stable</v>
          </cell>
          <cell r="G811">
            <v>433</v>
          </cell>
        </row>
        <row r="812">
          <cell r="A812">
            <v>815</v>
          </cell>
          <cell r="B812" t="str">
            <v>ILA046</v>
          </cell>
          <cell r="C812">
            <v>24.666</v>
          </cell>
          <cell r="D812">
            <v>121.7338</v>
          </cell>
          <cell r="E812">
            <v>1.04184E-2</v>
          </cell>
          <cell r="F812" t="str">
            <v>stable</v>
          </cell>
          <cell r="G812">
            <v>432</v>
          </cell>
        </row>
        <row r="813">
          <cell r="A813">
            <v>816</v>
          </cell>
          <cell r="B813" t="str">
            <v>ILA048</v>
          </cell>
          <cell r="C813">
            <v>24.766300000000001</v>
          </cell>
          <cell r="D813">
            <v>121.7612</v>
          </cell>
          <cell r="E813">
            <v>3.66827E-3</v>
          </cell>
          <cell r="F813" t="str">
            <v>stable</v>
          </cell>
          <cell r="G813">
            <v>290</v>
          </cell>
        </row>
        <row r="814">
          <cell r="A814">
            <v>817</v>
          </cell>
          <cell r="B814" t="str">
            <v>ILA049</v>
          </cell>
          <cell r="C814">
            <v>24.765499999999999</v>
          </cell>
          <cell r="D814">
            <v>121.748</v>
          </cell>
          <cell r="E814">
            <v>2.08157E-3</v>
          </cell>
          <cell r="F814" t="str">
            <v>stable</v>
          </cell>
          <cell r="G814">
            <v>242</v>
          </cell>
        </row>
        <row r="815">
          <cell r="A815">
            <v>818</v>
          </cell>
          <cell r="B815" t="str">
            <v>ILA050</v>
          </cell>
          <cell r="C815">
            <v>24.428000000000001</v>
          </cell>
          <cell r="D815">
            <v>121.7407</v>
          </cell>
          <cell r="E815">
            <v>0.28177000000000002</v>
          </cell>
          <cell r="F815" t="str">
            <v>stable</v>
          </cell>
          <cell r="G815">
            <v>760</v>
          </cell>
        </row>
        <row r="816">
          <cell r="A816">
            <v>819</v>
          </cell>
          <cell r="B816" t="str">
            <v>ILA051</v>
          </cell>
          <cell r="C816">
            <v>24.7212</v>
          </cell>
          <cell r="D816">
            <v>121.667</v>
          </cell>
          <cell r="E816">
            <v>0.148475</v>
          </cell>
          <cell r="F816" t="str">
            <v>stable</v>
          </cell>
          <cell r="G816">
            <v>760</v>
          </cell>
        </row>
        <row r="817">
          <cell r="A817">
            <v>820</v>
          </cell>
          <cell r="B817" t="str">
            <v>ILA052</v>
          </cell>
          <cell r="C817">
            <v>24.609200000000001</v>
          </cell>
          <cell r="D817">
            <v>121.8488</v>
          </cell>
          <cell r="E817">
            <v>7.3993699999999996E-2</v>
          </cell>
          <cell r="F817" t="str">
            <v>stable</v>
          </cell>
          <cell r="G817">
            <v>760</v>
          </cell>
        </row>
        <row r="818">
          <cell r="A818">
            <v>821</v>
          </cell>
          <cell r="B818" t="str">
            <v>ILA054</v>
          </cell>
          <cell r="C818">
            <v>24.973199999999999</v>
          </cell>
          <cell r="D818">
            <v>121.9183</v>
          </cell>
          <cell r="E818">
            <v>0.285528</v>
          </cell>
          <cell r="F818" t="str">
            <v>stable</v>
          </cell>
          <cell r="G818">
            <v>760</v>
          </cell>
        </row>
        <row r="819">
          <cell r="A819">
            <v>822</v>
          </cell>
          <cell r="B819" t="str">
            <v>ILA055</v>
          </cell>
          <cell r="C819">
            <v>24.738700000000001</v>
          </cell>
          <cell r="D819">
            <v>121.8083</v>
          </cell>
          <cell r="E819">
            <v>5.3898900000000003E-4</v>
          </cell>
          <cell r="F819" t="str">
            <v>stable</v>
          </cell>
          <cell r="G819">
            <v>196</v>
          </cell>
        </row>
        <row r="820">
          <cell r="A820">
            <v>823</v>
          </cell>
          <cell r="B820" t="str">
            <v>ILA056</v>
          </cell>
          <cell r="C820">
            <v>24.7622</v>
          </cell>
          <cell r="D820">
            <v>121.80880000000001</v>
          </cell>
          <cell r="E820">
            <v>1.8604800000000001E-3</v>
          </cell>
          <cell r="F820" t="str">
            <v>stable</v>
          </cell>
          <cell r="G820">
            <v>236</v>
          </cell>
        </row>
        <row r="821">
          <cell r="A821">
            <v>824</v>
          </cell>
          <cell r="B821" t="str">
            <v>ILA059</v>
          </cell>
          <cell r="C821">
            <v>24.666699999999999</v>
          </cell>
          <cell r="D821">
            <v>121.8205</v>
          </cell>
          <cell r="E821">
            <v>2.43297E-3</v>
          </cell>
          <cell r="F821" t="str">
            <v>stable</v>
          </cell>
          <cell r="G821">
            <v>253</v>
          </cell>
        </row>
        <row r="822">
          <cell r="A822">
            <v>825</v>
          </cell>
          <cell r="B822" t="str">
            <v>ILA061</v>
          </cell>
          <cell r="C822">
            <v>24.523299999999999</v>
          </cell>
          <cell r="D822">
            <v>121.825</v>
          </cell>
          <cell r="E822">
            <v>2.82075E-2</v>
          </cell>
          <cell r="F822" t="str">
            <v>stable</v>
          </cell>
          <cell r="G822">
            <v>760</v>
          </cell>
        </row>
        <row r="823">
          <cell r="A823">
            <v>826</v>
          </cell>
          <cell r="B823" t="str">
            <v>ILA062</v>
          </cell>
          <cell r="C823">
            <v>24.467700000000001</v>
          </cell>
          <cell r="D823">
            <v>121.7933</v>
          </cell>
          <cell r="E823">
            <v>0.25262299999999999</v>
          </cell>
          <cell r="F823" t="str">
            <v>stable</v>
          </cell>
          <cell r="G823">
            <v>760</v>
          </cell>
        </row>
        <row r="824">
          <cell r="A824">
            <v>827</v>
          </cell>
          <cell r="B824" t="str">
            <v>ILA063</v>
          </cell>
          <cell r="C824">
            <v>24.6157</v>
          </cell>
          <cell r="D824">
            <v>121.518</v>
          </cell>
          <cell r="E824">
            <v>0.21133099999999999</v>
          </cell>
          <cell r="F824" t="str">
            <v>stable</v>
          </cell>
          <cell r="G824">
            <v>760</v>
          </cell>
        </row>
        <row r="825">
          <cell r="A825">
            <v>828</v>
          </cell>
          <cell r="B825" t="str">
            <v>ILA064</v>
          </cell>
          <cell r="C825">
            <v>24.477</v>
          </cell>
          <cell r="D825">
            <v>121.7787</v>
          </cell>
          <cell r="E825">
            <v>0.23006599999999999</v>
          </cell>
          <cell r="F825" t="str">
            <v>stable</v>
          </cell>
          <cell r="G825">
            <v>760</v>
          </cell>
        </row>
        <row r="826">
          <cell r="A826">
            <v>829</v>
          </cell>
          <cell r="B826" t="str">
            <v>ILA066</v>
          </cell>
          <cell r="C826">
            <v>24.447299999999998</v>
          </cell>
          <cell r="D826">
            <v>121.77070000000001</v>
          </cell>
          <cell r="E826">
            <v>0.12704799999999999</v>
          </cell>
          <cell r="F826" t="str">
            <v>stable</v>
          </cell>
          <cell r="G826">
            <v>760</v>
          </cell>
        </row>
        <row r="827">
          <cell r="A827">
            <v>830</v>
          </cell>
          <cell r="B827" t="str">
            <v>ILA067</v>
          </cell>
          <cell r="C827">
            <v>24.44</v>
          </cell>
          <cell r="D827">
            <v>121.3728</v>
          </cell>
          <cell r="E827">
            <v>0.33008500000000002</v>
          </cell>
          <cell r="F827" t="str">
            <v>stable</v>
          </cell>
          <cell r="G827">
            <v>760</v>
          </cell>
        </row>
        <row r="828">
          <cell r="A828">
            <v>831</v>
          </cell>
          <cell r="B828" t="str">
            <v>Isernia-Sant'Agapito</v>
          </cell>
          <cell r="C828">
            <v>41.55</v>
          </cell>
          <cell r="D828">
            <v>14.231999999999999</v>
          </cell>
          <cell r="E828">
            <v>6.9395100000000001E-2</v>
          </cell>
          <cell r="F828" t="str">
            <v>active</v>
          </cell>
          <cell r="G828">
            <v>540</v>
          </cell>
        </row>
        <row r="829">
          <cell r="A829">
            <v>832</v>
          </cell>
          <cell r="B829" t="str">
            <v>Istanbul</v>
          </cell>
          <cell r="C829">
            <v>41.058</v>
          </cell>
          <cell r="D829">
            <v>29.013000000000002</v>
          </cell>
          <cell r="E829">
            <v>4.2372E-2</v>
          </cell>
          <cell r="F829" t="str">
            <v>active</v>
          </cell>
          <cell r="G829">
            <v>459</v>
          </cell>
        </row>
        <row r="830">
          <cell r="A830">
            <v>833</v>
          </cell>
          <cell r="B830" t="str">
            <v>Izmir</v>
          </cell>
          <cell r="C830">
            <v>38.4</v>
          </cell>
          <cell r="D830">
            <v>27.167000000000002</v>
          </cell>
          <cell r="E830">
            <v>4.4180299999999999E-2</v>
          </cell>
          <cell r="F830" t="str">
            <v>active</v>
          </cell>
          <cell r="G830">
            <v>466</v>
          </cell>
        </row>
        <row r="831">
          <cell r="A831">
            <v>834</v>
          </cell>
          <cell r="B831" t="str">
            <v>Izmir Trigger #1</v>
          </cell>
          <cell r="C831">
            <v>38.4</v>
          </cell>
          <cell r="D831">
            <v>27.19</v>
          </cell>
          <cell r="E831">
            <v>5.5614400000000001E-2</v>
          </cell>
          <cell r="F831" t="str">
            <v>active</v>
          </cell>
          <cell r="G831">
            <v>505</v>
          </cell>
        </row>
        <row r="832">
          <cell r="A832">
            <v>835</v>
          </cell>
          <cell r="B832" t="str">
            <v>Izmir Trigger #2</v>
          </cell>
          <cell r="C832">
            <v>38.4</v>
          </cell>
          <cell r="D832">
            <v>27.19</v>
          </cell>
          <cell r="E832">
            <v>5.5614400000000001E-2</v>
          </cell>
          <cell r="F832" t="str">
            <v>active</v>
          </cell>
          <cell r="G832">
            <v>505</v>
          </cell>
        </row>
        <row r="833">
          <cell r="A833">
            <v>836</v>
          </cell>
          <cell r="B833" t="str">
            <v>Izmit</v>
          </cell>
          <cell r="C833">
            <v>40.79</v>
          </cell>
          <cell r="D833">
            <v>29.96</v>
          </cell>
          <cell r="E833">
            <v>5.5430599999999997E-2</v>
          </cell>
          <cell r="F833" t="str">
            <v>active</v>
          </cell>
          <cell r="G833">
            <v>504</v>
          </cell>
        </row>
        <row r="834">
          <cell r="A834">
            <v>837</v>
          </cell>
          <cell r="B834" t="str">
            <v>Iznik</v>
          </cell>
          <cell r="C834">
            <v>40.44</v>
          </cell>
          <cell r="D834">
            <v>29.75</v>
          </cell>
          <cell r="E834">
            <v>0.156496</v>
          </cell>
          <cell r="F834" t="str">
            <v>active</v>
          </cell>
          <cell r="G834">
            <v>760</v>
          </cell>
        </row>
        <row r="835">
          <cell r="A835">
            <v>838</v>
          </cell>
          <cell r="B835" t="str">
            <v>Kakogawa</v>
          </cell>
          <cell r="C835">
            <v>34.764000000000003</v>
          </cell>
          <cell r="D835">
            <v>134.84299999999999</v>
          </cell>
          <cell r="E835">
            <v>6.5608599999999995E-4</v>
          </cell>
          <cell r="F835" t="str">
            <v>stable</v>
          </cell>
          <cell r="G835">
            <v>200</v>
          </cell>
        </row>
        <row r="836">
          <cell r="A836">
            <v>839</v>
          </cell>
          <cell r="B836" t="str">
            <v>Kalamata (bsmt)</v>
          </cell>
          <cell r="C836">
            <v>37.03</v>
          </cell>
          <cell r="D836">
            <v>22.12</v>
          </cell>
          <cell r="E836">
            <v>9.5525100000000002E-3</v>
          </cell>
          <cell r="F836" t="str">
            <v>stable</v>
          </cell>
          <cell r="G836">
            <v>413</v>
          </cell>
        </row>
        <row r="837">
          <cell r="A837">
            <v>840</v>
          </cell>
          <cell r="B837" t="str">
            <v>Kalamata (bsmt) (1st trigger)</v>
          </cell>
          <cell r="C837">
            <v>37.03</v>
          </cell>
          <cell r="D837">
            <v>22.12</v>
          </cell>
          <cell r="E837">
            <v>9.5525100000000002E-3</v>
          </cell>
          <cell r="F837" t="str">
            <v>stable</v>
          </cell>
          <cell r="G837">
            <v>413</v>
          </cell>
        </row>
        <row r="838">
          <cell r="A838">
            <v>841</v>
          </cell>
          <cell r="B838" t="str">
            <v>Kalamata (bsmt) (2nd trigger)</v>
          </cell>
          <cell r="C838">
            <v>37.03</v>
          </cell>
          <cell r="D838">
            <v>22.12</v>
          </cell>
          <cell r="E838">
            <v>9.5525100000000002E-3</v>
          </cell>
          <cell r="F838" t="str">
            <v>stable</v>
          </cell>
          <cell r="G838">
            <v>413</v>
          </cell>
        </row>
        <row r="839">
          <cell r="A839">
            <v>842</v>
          </cell>
          <cell r="B839" t="str">
            <v>Kardista</v>
          </cell>
          <cell r="C839">
            <v>39.369999999999997</v>
          </cell>
          <cell r="D839">
            <v>21.92</v>
          </cell>
          <cell r="E839">
            <v>5.7815200000000001E-3</v>
          </cell>
          <cell r="F839" t="str">
            <v>stable</v>
          </cell>
          <cell r="G839">
            <v>333</v>
          </cell>
        </row>
        <row r="840">
          <cell r="A840">
            <v>843</v>
          </cell>
          <cell r="B840" t="str">
            <v>Karpero</v>
          </cell>
          <cell r="C840">
            <v>39.950000000000003</v>
          </cell>
          <cell r="D840">
            <v>21.61</v>
          </cell>
          <cell r="E840">
            <v>3.2324600000000002E-2</v>
          </cell>
          <cell r="F840" t="str">
            <v>stable</v>
          </cell>
          <cell r="G840">
            <v>760</v>
          </cell>
        </row>
        <row r="841">
          <cell r="A841">
            <v>844</v>
          </cell>
          <cell r="B841" t="str">
            <v>Kastoria</v>
          </cell>
          <cell r="C841">
            <v>40.520000000000003</v>
          </cell>
          <cell r="D841">
            <v>21.27</v>
          </cell>
          <cell r="E841">
            <v>6.1771E-2</v>
          </cell>
          <cell r="F841" t="str">
            <v>stable</v>
          </cell>
          <cell r="G841">
            <v>760</v>
          </cell>
        </row>
        <row r="842">
          <cell r="A842">
            <v>845</v>
          </cell>
          <cell r="B842" t="str">
            <v>KAU001</v>
          </cell>
          <cell r="C842">
            <v>23.161799999999999</v>
          </cell>
          <cell r="D842">
            <v>120.63549999999999</v>
          </cell>
          <cell r="E842">
            <v>0.21078</v>
          </cell>
          <cell r="F842" t="str">
            <v>stable</v>
          </cell>
          <cell r="G842">
            <v>760</v>
          </cell>
        </row>
        <row r="843">
          <cell r="A843">
            <v>846</v>
          </cell>
          <cell r="B843" t="str">
            <v>KAU003</v>
          </cell>
          <cell r="C843">
            <v>22.628</v>
          </cell>
          <cell r="D843">
            <v>120.2573</v>
          </cell>
          <cell r="E843">
            <v>1.7733200000000001E-2</v>
          </cell>
          <cell r="F843" t="str">
            <v>stable</v>
          </cell>
          <cell r="G843">
            <v>613</v>
          </cell>
        </row>
        <row r="844">
          <cell r="A844">
            <v>847</v>
          </cell>
          <cell r="B844" t="str">
            <v>KAU006</v>
          </cell>
          <cell r="C844">
            <v>22.591000000000001</v>
          </cell>
          <cell r="D844">
            <v>120.3173</v>
          </cell>
          <cell r="E844">
            <v>1.7512999999999999E-3</v>
          </cell>
          <cell r="F844" t="str">
            <v>stable</v>
          </cell>
          <cell r="G844">
            <v>233</v>
          </cell>
        </row>
        <row r="845">
          <cell r="A845">
            <v>848</v>
          </cell>
          <cell r="B845" t="str">
            <v>KAU007</v>
          </cell>
          <cell r="C845">
            <v>22.6462</v>
          </cell>
          <cell r="D845">
            <v>120.35850000000001</v>
          </cell>
          <cell r="E845">
            <v>3.1126999999999999E-3</v>
          </cell>
          <cell r="F845" t="str">
            <v>stable</v>
          </cell>
          <cell r="G845">
            <v>273</v>
          </cell>
        </row>
        <row r="846">
          <cell r="A846">
            <v>849</v>
          </cell>
          <cell r="B846" t="str">
            <v>KAU008</v>
          </cell>
          <cell r="C846">
            <v>22.6295</v>
          </cell>
          <cell r="D846">
            <v>120.3672</v>
          </cell>
          <cell r="E846">
            <v>2.1559600000000002E-3</v>
          </cell>
          <cell r="F846" t="str">
            <v>stable</v>
          </cell>
          <cell r="G846">
            <v>245</v>
          </cell>
        </row>
        <row r="847">
          <cell r="A847">
            <v>850</v>
          </cell>
          <cell r="B847" t="str">
            <v>KAU010</v>
          </cell>
          <cell r="C847">
            <v>22.787299999999998</v>
          </cell>
          <cell r="D847">
            <v>120.279</v>
          </cell>
          <cell r="E847">
            <v>2.2338200000000001E-3</v>
          </cell>
          <cell r="F847" t="str">
            <v>stable</v>
          </cell>
          <cell r="G847">
            <v>247</v>
          </cell>
        </row>
        <row r="848">
          <cell r="A848">
            <v>851</v>
          </cell>
          <cell r="B848" t="str">
            <v>KAU011</v>
          </cell>
          <cell r="C848">
            <v>22.761299999999999</v>
          </cell>
          <cell r="D848">
            <v>120.25579999999999</v>
          </cell>
          <cell r="E848">
            <v>5.5152100000000004E-3</v>
          </cell>
          <cell r="F848" t="str">
            <v>stable</v>
          </cell>
          <cell r="G848">
            <v>328</v>
          </cell>
        </row>
        <row r="849">
          <cell r="A849">
            <v>852</v>
          </cell>
          <cell r="B849" t="str">
            <v>KAU012</v>
          </cell>
          <cell r="C849">
            <v>22.8797</v>
          </cell>
          <cell r="D849">
            <v>120.3707</v>
          </cell>
          <cell r="E849">
            <v>2.3370599999999998E-2</v>
          </cell>
          <cell r="F849" t="str">
            <v>stable</v>
          </cell>
          <cell r="G849">
            <v>727</v>
          </cell>
        </row>
        <row r="850">
          <cell r="A850">
            <v>853</v>
          </cell>
          <cell r="B850" t="str">
            <v>KAU015</v>
          </cell>
          <cell r="C850">
            <v>22.655999999999999</v>
          </cell>
          <cell r="D850">
            <v>120.3317</v>
          </cell>
          <cell r="E850">
            <v>5.3898900000000003E-4</v>
          </cell>
          <cell r="F850" t="str">
            <v>stable</v>
          </cell>
          <cell r="G850">
            <v>196</v>
          </cell>
        </row>
        <row r="851">
          <cell r="A851">
            <v>854</v>
          </cell>
          <cell r="B851" t="str">
            <v>KAU018</v>
          </cell>
          <cell r="C851">
            <v>22.890999999999998</v>
          </cell>
          <cell r="D851">
            <v>120.4738</v>
          </cell>
          <cell r="E851">
            <v>3.6255500000000003E-2</v>
          </cell>
          <cell r="F851" t="str">
            <v>stable</v>
          </cell>
          <cell r="G851">
            <v>760</v>
          </cell>
        </row>
        <row r="852">
          <cell r="A852">
            <v>855</v>
          </cell>
          <cell r="B852" t="str">
            <v>KAU020</v>
          </cell>
          <cell r="C852">
            <v>22.902000000000001</v>
          </cell>
          <cell r="D852">
            <v>120.5352</v>
          </cell>
          <cell r="E852">
            <v>1.1872199999999999E-2</v>
          </cell>
          <cell r="F852" t="str">
            <v>stable</v>
          </cell>
          <cell r="G852">
            <v>465</v>
          </cell>
        </row>
        <row r="853">
          <cell r="A853">
            <v>856</v>
          </cell>
          <cell r="B853" t="str">
            <v>KAU022</v>
          </cell>
          <cell r="C853">
            <v>22.6707</v>
          </cell>
          <cell r="D853">
            <v>120.491</v>
          </cell>
          <cell r="E853">
            <v>2.4521299999999998E-3</v>
          </cell>
          <cell r="F853" t="str">
            <v>stable</v>
          </cell>
          <cell r="G853">
            <v>254</v>
          </cell>
        </row>
        <row r="854">
          <cell r="A854">
            <v>857</v>
          </cell>
          <cell r="B854" t="str">
            <v>KAU030</v>
          </cell>
          <cell r="C854">
            <v>22.610800000000001</v>
          </cell>
          <cell r="D854">
            <v>120.55880000000001</v>
          </cell>
          <cell r="E854">
            <v>4.4198900000000001E-3</v>
          </cell>
          <cell r="F854" t="str">
            <v>stable</v>
          </cell>
          <cell r="G854">
            <v>308</v>
          </cell>
        </row>
        <row r="855">
          <cell r="A855">
            <v>858</v>
          </cell>
          <cell r="B855" t="str">
            <v>KAU032</v>
          </cell>
          <cell r="C855">
            <v>22.546199999999999</v>
          </cell>
          <cell r="D855">
            <v>120.4528</v>
          </cell>
          <cell r="E855">
            <v>2.2335499999999999E-3</v>
          </cell>
          <cell r="F855" t="str">
            <v>stable</v>
          </cell>
          <cell r="G855">
            <v>247</v>
          </cell>
        </row>
        <row r="856">
          <cell r="A856">
            <v>859</v>
          </cell>
          <cell r="B856" t="str">
            <v>KAU033</v>
          </cell>
          <cell r="C856">
            <v>22.464300000000001</v>
          </cell>
          <cell r="D856">
            <v>120.45350000000001</v>
          </cell>
          <cell r="E856">
            <v>1.5883E-3</v>
          </cell>
          <cell r="F856" t="str">
            <v>stable</v>
          </cell>
          <cell r="G856">
            <v>228</v>
          </cell>
        </row>
        <row r="857">
          <cell r="A857">
            <v>860</v>
          </cell>
          <cell r="B857" t="str">
            <v>KAU034</v>
          </cell>
          <cell r="C857">
            <v>22.529</v>
          </cell>
          <cell r="D857">
            <v>120.6195</v>
          </cell>
          <cell r="E857">
            <v>3.6434300000000003E-2</v>
          </cell>
          <cell r="F857" t="str">
            <v>stable</v>
          </cell>
          <cell r="G857">
            <v>760</v>
          </cell>
        </row>
        <row r="858">
          <cell r="A858">
            <v>861</v>
          </cell>
          <cell r="B858" t="str">
            <v>KAU037</v>
          </cell>
          <cell r="C858">
            <v>22.261700000000001</v>
          </cell>
          <cell r="D858">
            <v>120.64319999999999</v>
          </cell>
          <cell r="E858">
            <v>5.2416199999999998E-3</v>
          </cell>
          <cell r="F858" t="str">
            <v>stable</v>
          </cell>
          <cell r="G858">
            <v>323</v>
          </cell>
        </row>
        <row r="859">
          <cell r="A859">
            <v>862</v>
          </cell>
          <cell r="B859" t="str">
            <v>KAU038</v>
          </cell>
          <cell r="C859">
            <v>22.1922</v>
          </cell>
          <cell r="D859">
            <v>120.6853</v>
          </cell>
          <cell r="E859">
            <v>2.7885799999999999E-2</v>
          </cell>
          <cell r="F859" t="str">
            <v>stable</v>
          </cell>
          <cell r="G859">
            <v>760</v>
          </cell>
        </row>
        <row r="860">
          <cell r="A860">
            <v>863</v>
          </cell>
          <cell r="B860" t="str">
            <v>KAU039</v>
          </cell>
          <cell r="C860">
            <v>22.098199999999999</v>
          </cell>
          <cell r="D860">
            <v>120.7418</v>
          </cell>
          <cell r="E860">
            <v>0.106797</v>
          </cell>
          <cell r="F860" t="str">
            <v>stable</v>
          </cell>
          <cell r="G860">
            <v>760</v>
          </cell>
        </row>
        <row r="861">
          <cell r="A861">
            <v>864</v>
          </cell>
          <cell r="B861" t="str">
            <v>KAU040</v>
          </cell>
          <cell r="C861">
            <v>22.1905</v>
          </cell>
          <cell r="D861">
            <v>120.8703</v>
          </cell>
          <cell r="E861">
            <v>9.6589499999999995E-2</v>
          </cell>
          <cell r="F861" t="str">
            <v>stable</v>
          </cell>
          <cell r="G861">
            <v>760</v>
          </cell>
        </row>
        <row r="862">
          <cell r="A862">
            <v>865</v>
          </cell>
          <cell r="B862" t="str">
            <v>KAU042</v>
          </cell>
          <cell r="C862">
            <v>22.022500000000001</v>
          </cell>
          <cell r="D862">
            <v>120.8292</v>
          </cell>
          <cell r="E862">
            <v>3.19954E-2</v>
          </cell>
          <cell r="F862" t="str">
            <v>stable</v>
          </cell>
          <cell r="G862">
            <v>760</v>
          </cell>
        </row>
        <row r="863">
          <cell r="A863">
            <v>866</v>
          </cell>
          <cell r="B863" t="str">
            <v>KAU043</v>
          </cell>
          <cell r="C863">
            <v>21.913699999999999</v>
          </cell>
          <cell r="D863">
            <v>120.8403</v>
          </cell>
          <cell r="E863">
            <v>2.49406E-2</v>
          </cell>
          <cell r="F863" t="str">
            <v>stable</v>
          </cell>
          <cell r="G863">
            <v>759</v>
          </cell>
        </row>
        <row r="864">
          <cell r="A864">
            <v>867</v>
          </cell>
          <cell r="B864" t="str">
            <v>KAU044</v>
          </cell>
          <cell r="C864">
            <v>22.439699999999998</v>
          </cell>
          <cell r="D864">
            <v>120.50279999999999</v>
          </cell>
          <cell r="E864">
            <v>1.1662700000000001E-3</v>
          </cell>
          <cell r="F864" t="str">
            <v>stable</v>
          </cell>
          <cell r="G864">
            <v>215</v>
          </cell>
        </row>
        <row r="865">
          <cell r="A865">
            <v>868</v>
          </cell>
          <cell r="B865" t="str">
            <v>KAU046</v>
          </cell>
          <cell r="C865">
            <v>22.005500000000001</v>
          </cell>
          <cell r="D865">
            <v>120.738</v>
          </cell>
          <cell r="E865">
            <v>3.5294100000000002E-3</v>
          </cell>
          <cell r="F865" t="str">
            <v>stable</v>
          </cell>
          <cell r="G865">
            <v>286</v>
          </cell>
        </row>
        <row r="866">
          <cell r="A866">
            <v>869</v>
          </cell>
          <cell r="B866" t="str">
            <v>KAU047</v>
          </cell>
          <cell r="C866">
            <v>23.081700000000001</v>
          </cell>
          <cell r="D866">
            <v>120.5827</v>
          </cell>
          <cell r="E866">
            <v>0.18202099999999999</v>
          </cell>
          <cell r="F866" t="str">
            <v>stable</v>
          </cell>
          <cell r="G866">
            <v>760</v>
          </cell>
        </row>
        <row r="867">
          <cell r="A867">
            <v>870</v>
          </cell>
          <cell r="B867" t="str">
            <v>KAU048</v>
          </cell>
          <cell r="C867">
            <v>22.725200000000001</v>
          </cell>
          <cell r="D867">
            <v>120.49079999999999</v>
          </cell>
          <cell r="E867">
            <v>3.2863100000000002E-3</v>
          </cell>
          <cell r="F867" t="str">
            <v>stable</v>
          </cell>
          <cell r="G867">
            <v>279</v>
          </cell>
        </row>
        <row r="868">
          <cell r="A868">
            <v>871</v>
          </cell>
          <cell r="B868" t="str">
            <v>KAU050</v>
          </cell>
          <cell r="C868">
            <v>23.162500000000001</v>
          </cell>
          <cell r="D868">
            <v>120.7573</v>
          </cell>
          <cell r="E868">
            <v>0.20408299999999999</v>
          </cell>
          <cell r="F868" t="str">
            <v>stable</v>
          </cell>
          <cell r="G868">
            <v>760</v>
          </cell>
        </row>
        <row r="869">
          <cell r="A869">
            <v>872</v>
          </cell>
          <cell r="B869" t="str">
            <v>KAU051</v>
          </cell>
          <cell r="C869">
            <v>22.372</v>
          </cell>
          <cell r="D869">
            <v>120.6203</v>
          </cell>
          <cell r="E869">
            <v>4.4897600000000003E-2</v>
          </cell>
          <cell r="F869" t="str">
            <v>stable</v>
          </cell>
          <cell r="G869">
            <v>760</v>
          </cell>
        </row>
        <row r="870">
          <cell r="A870">
            <v>873</v>
          </cell>
          <cell r="B870" t="str">
            <v>KAU052</v>
          </cell>
          <cell r="C870">
            <v>21.943300000000001</v>
          </cell>
          <cell r="D870">
            <v>120.8053</v>
          </cell>
          <cell r="E870">
            <v>5.7459999999999997E-2</v>
          </cell>
          <cell r="F870" t="str">
            <v>stable</v>
          </cell>
          <cell r="G870">
            <v>760</v>
          </cell>
        </row>
        <row r="871">
          <cell r="A871">
            <v>874</v>
          </cell>
          <cell r="B871" t="str">
            <v>KAU054</v>
          </cell>
          <cell r="C871">
            <v>23.277699999999999</v>
          </cell>
          <cell r="D871">
            <v>120.7128</v>
          </cell>
          <cell r="E871">
            <v>0.216194</v>
          </cell>
          <cell r="F871" t="str">
            <v>stable</v>
          </cell>
          <cell r="G871">
            <v>760</v>
          </cell>
        </row>
        <row r="872">
          <cell r="A872">
            <v>875</v>
          </cell>
          <cell r="B872" t="str">
            <v>KAU057</v>
          </cell>
          <cell r="C872">
            <v>22.6342</v>
          </cell>
          <cell r="D872">
            <v>120.2633</v>
          </cell>
          <cell r="E872">
            <v>0.16674800000000001</v>
          </cell>
          <cell r="F872" t="str">
            <v>stable</v>
          </cell>
          <cell r="G872">
            <v>760</v>
          </cell>
        </row>
        <row r="873">
          <cell r="A873">
            <v>876</v>
          </cell>
          <cell r="B873" t="str">
            <v>KAU058</v>
          </cell>
          <cell r="C873">
            <v>22.6495</v>
          </cell>
          <cell r="D873">
            <v>120.3203</v>
          </cell>
          <cell r="E873">
            <v>2.05711E-3</v>
          </cell>
          <cell r="F873" t="str">
            <v>stable</v>
          </cell>
          <cell r="G873">
            <v>242</v>
          </cell>
        </row>
        <row r="874">
          <cell r="A874">
            <v>877</v>
          </cell>
          <cell r="B874" t="str">
            <v>KAU062</v>
          </cell>
          <cell r="C874">
            <v>22.623699999999999</v>
          </cell>
          <cell r="D874">
            <v>120.2843</v>
          </cell>
          <cell r="E874">
            <v>3.9891800000000002E-3</v>
          </cell>
          <cell r="F874" t="str">
            <v>stable</v>
          </cell>
          <cell r="G874">
            <v>300</v>
          </cell>
        </row>
        <row r="875">
          <cell r="A875">
            <v>878</v>
          </cell>
          <cell r="B875" t="str">
            <v>KAU063</v>
          </cell>
          <cell r="C875">
            <v>22.9053</v>
          </cell>
          <cell r="D875">
            <v>120.17319999999999</v>
          </cell>
          <cell r="E875">
            <v>1.75537E-3</v>
          </cell>
          <cell r="F875" t="str">
            <v>stable</v>
          </cell>
          <cell r="G875">
            <v>233</v>
          </cell>
        </row>
        <row r="876">
          <cell r="A876">
            <v>879</v>
          </cell>
          <cell r="B876" t="str">
            <v>KAU064</v>
          </cell>
          <cell r="C876">
            <v>22.7852</v>
          </cell>
          <cell r="D876">
            <v>120.2385</v>
          </cell>
          <cell r="E876">
            <v>3.6696200000000002E-3</v>
          </cell>
          <cell r="F876" t="str">
            <v>stable</v>
          </cell>
          <cell r="G876">
            <v>290</v>
          </cell>
        </row>
        <row r="877">
          <cell r="A877">
            <v>880</v>
          </cell>
          <cell r="B877" t="str">
            <v>KAU066</v>
          </cell>
          <cell r="C877">
            <v>22.7303</v>
          </cell>
          <cell r="D877">
            <v>120.3412</v>
          </cell>
          <cell r="E877">
            <v>7.9498299999999997E-4</v>
          </cell>
          <cell r="F877" t="str">
            <v>stable</v>
          </cell>
          <cell r="G877">
            <v>204</v>
          </cell>
        </row>
        <row r="878">
          <cell r="A878">
            <v>881</v>
          </cell>
          <cell r="B878" t="str">
            <v>KAU069</v>
          </cell>
          <cell r="C878">
            <v>22.8873</v>
          </cell>
          <cell r="D878">
            <v>120.6567</v>
          </cell>
          <cell r="E878">
            <v>0.184892</v>
          </cell>
          <cell r="F878" t="str">
            <v>stable</v>
          </cell>
          <cell r="G878">
            <v>760</v>
          </cell>
        </row>
        <row r="879">
          <cell r="A879">
            <v>882</v>
          </cell>
          <cell r="B879" t="str">
            <v>KAU073</v>
          </cell>
          <cell r="C879">
            <v>22.534800000000001</v>
          </cell>
          <cell r="D879">
            <v>120.53619999999999</v>
          </cell>
          <cell r="E879">
            <v>2.3831500000000001E-3</v>
          </cell>
          <cell r="F879" t="str">
            <v>stable</v>
          </cell>
          <cell r="G879">
            <v>251</v>
          </cell>
        </row>
        <row r="880">
          <cell r="A880">
            <v>883</v>
          </cell>
          <cell r="B880" t="str">
            <v>KAU074</v>
          </cell>
          <cell r="C880">
            <v>22.574000000000002</v>
          </cell>
          <cell r="D880">
            <v>120.5663</v>
          </cell>
          <cell r="E880">
            <v>5.3627299999999996E-3</v>
          </cell>
          <cell r="F880" t="str">
            <v>stable</v>
          </cell>
          <cell r="G880">
            <v>326</v>
          </cell>
        </row>
        <row r="881">
          <cell r="A881">
            <v>884</v>
          </cell>
          <cell r="B881" t="str">
            <v>KAU075</v>
          </cell>
          <cell r="C881">
            <v>22.490300000000001</v>
          </cell>
          <cell r="D881">
            <v>120.499</v>
          </cell>
          <cell r="E881">
            <v>1.2256999999999999E-3</v>
          </cell>
          <cell r="F881" t="str">
            <v>stable</v>
          </cell>
          <cell r="G881">
            <v>217</v>
          </cell>
        </row>
        <row r="882">
          <cell r="A882">
            <v>885</v>
          </cell>
          <cell r="B882" t="str">
            <v>KAU077</v>
          </cell>
          <cell r="C882">
            <v>22.747</v>
          </cell>
          <cell r="D882">
            <v>120.72329999999999</v>
          </cell>
          <cell r="E882">
            <v>0.26598500000000003</v>
          </cell>
          <cell r="F882" t="str">
            <v>stable</v>
          </cell>
          <cell r="G882">
            <v>760</v>
          </cell>
        </row>
        <row r="883">
          <cell r="A883">
            <v>886</v>
          </cell>
          <cell r="B883" t="str">
            <v>KAU078</v>
          </cell>
          <cell r="C883">
            <v>22.711200000000002</v>
          </cell>
          <cell r="D883">
            <v>120.6412</v>
          </cell>
          <cell r="E883">
            <v>2.4958999999999999E-2</v>
          </cell>
          <cell r="F883" t="str">
            <v>stable</v>
          </cell>
          <cell r="G883">
            <v>759</v>
          </cell>
        </row>
        <row r="884">
          <cell r="A884">
            <v>887</v>
          </cell>
          <cell r="B884" t="str">
            <v>KAU081</v>
          </cell>
          <cell r="C884">
            <v>22.009499999999999</v>
          </cell>
          <cell r="D884">
            <v>120.7367</v>
          </cell>
          <cell r="E884">
            <v>5.34222E-3</v>
          </cell>
          <cell r="F884" t="str">
            <v>stable</v>
          </cell>
          <cell r="G884">
            <v>325</v>
          </cell>
        </row>
        <row r="885">
          <cell r="A885">
            <v>888</v>
          </cell>
          <cell r="B885" t="str">
            <v>KAU082</v>
          </cell>
          <cell r="C885">
            <v>21.942799999999998</v>
          </cell>
          <cell r="D885">
            <v>120.7238</v>
          </cell>
          <cell r="E885">
            <v>3.7056400000000003E-2</v>
          </cell>
          <cell r="F885" t="str">
            <v>stable</v>
          </cell>
          <cell r="G885">
            <v>760</v>
          </cell>
        </row>
        <row r="886">
          <cell r="A886">
            <v>889</v>
          </cell>
          <cell r="B886" t="str">
            <v>KAU083</v>
          </cell>
          <cell r="C886">
            <v>22.567299999999999</v>
          </cell>
          <cell r="D886">
            <v>120.44750000000001</v>
          </cell>
          <cell r="E886">
            <v>5.8369699999999999E-4</v>
          </cell>
          <cell r="F886" t="str">
            <v>stable</v>
          </cell>
          <cell r="G886">
            <v>197</v>
          </cell>
        </row>
        <row r="887">
          <cell r="A887">
            <v>890</v>
          </cell>
          <cell r="B887" t="str">
            <v>KAU085</v>
          </cell>
          <cell r="C887">
            <v>22.8858</v>
          </cell>
          <cell r="D887">
            <v>120.3222</v>
          </cell>
          <cell r="E887">
            <v>5.5601100000000001E-3</v>
          </cell>
          <cell r="F887" t="str">
            <v>stable</v>
          </cell>
          <cell r="G887">
            <v>329</v>
          </cell>
        </row>
        <row r="888">
          <cell r="A888">
            <v>891</v>
          </cell>
          <cell r="B888" t="str">
            <v>KAU086</v>
          </cell>
          <cell r="C888">
            <v>22.795000000000002</v>
          </cell>
          <cell r="D888">
            <v>120.295</v>
          </cell>
          <cell r="E888">
            <v>5.8465600000000002E-4</v>
          </cell>
          <cell r="F888" t="str">
            <v>stable</v>
          </cell>
          <cell r="G888">
            <v>197</v>
          </cell>
        </row>
        <row r="889">
          <cell r="A889">
            <v>892</v>
          </cell>
          <cell r="B889" t="str">
            <v>KAU087</v>
          </cell>
          <cell r="C889">
            <v>22.6128</v>
          </cell>
          <cell r="D889">
            <v>120.3113</v>
          </cell>
          <cell r="E889">
            <v>2.6949500000000002E-3</v>
          </cell>
          <cell r="F889" t="str">
            <v>stable</v>
          </cell>
          <cell r="G889">
            <v>261</v>
          </cell>
        </row>
        <row r="890">
          <cell r="A890">
            <v>893</v>
          </cell>
          <cell r="B890" t="str">
            <v>KAU088</v>
          </cell>
          <cell r="C890">
            <v>22.646100000000001</v>
          </cell>
          <cell r="D890">
            <v>120.306</v>
          </cell>
          <cell r="E890">
            <v>1.2863900000000001E-3</v>
          </cell>
          <cell r="F890" t="str">
            <v>stable</v>
          </cell>
          <cell r="G890">
            <v>219</v>
          </cell>
        </row>
        <row r="891">
          <cell r="A891">
            <v>894</v>
          </cell>
          <cell r="B891" t="str">
            <v>Kavala</v>
          </cell>
          <cell r="C891">
            <v>40.93</v>
          </cell>
          <cell r="D891">
            <v>24.4</v>
          </cell>
          <cell r="E891">
            <v>4.1349200000000003E-2</v>
          </cell>
          <cell r="F891" t="str">
            <v>active</v>
          </cell>
          <cell r="G891">
            <v>455</v>
          </cell>
        </row>
        <row r="892">
          <cell r="A892">
            <v>895</v>
          </cell>
          <cell r="B892" t="str">
            <v>Kilkis</v>
          </cell>
          <cell r="C892">
            <v>40.99</v>
          </cell>
          <cell r="D892">
            <v>22.869</v>
          </cell>
          <cell r="E892">
            <v>2.3812099999999999E-2</v>
          </cell>
          <cell r="F892" t="str">
            <v>stable</v>
          </cell>
          <cell r="G892">
            <v>736</v>
          </cell>
        </row>
        <row r="893">
          <cell r="A893">
            <v>896</v>
          </cell>
          <cell r="B893" t="str">
            <v>KJMA</v>
          </cell>
          <cell r="C893">
            <v>34.683300000000003</v>
          </cell>
          <cell r="D893">
            <v>135.18</v>
          </cell>
          <cell r="E893">
            <v>1.29125E-2</v>
          </cell>
          <cell r="F893" t="str">
            <v>stable</v>
          </cell>
          <cell r="G893">
            <v>488</v>
          </cell>
        </row>
        <row r="894">
          <cell r="A894">
            <v>897</v>
          </cell>
          <cell r="B894" t="str">
            <v>Kobe University</v>
          </cell>
          <cell r="C894">
            <v>34.725000000000001</v>
          </cell>
          <cell r="D894">
            <v>135.24</v>
          </cell>
          <cell r="E894">
            <v>6.9551299999999996E-2</v>
          </cell>
          <cell r="F894" t="str">
            <v>stable</v>
          </cell>
          <cell r="G894">
            <v>760</v>
          </cell>
        </row>
        <row r="895">
          <cell r="A895">
            <v>898</v>
          </cell>
          <cell r="B895" t="str">
            <v>Kocamustafapaba Tomb</v>
          </cell>
          <cell r="C895">
            <v>41.003</v>
          </cell>
          <cell r="D895">
            <v>28.928000000000001</v>
          </cell>
          <cell r="E895">
            <v>2.2510200000000001E-2</v>
          </cell>
          <cell r="F895" t="str">
            <v>active</v>
          </cell>
          <cell r="G895">
            <v>378</v>
          </cell>
        </row>
        <row r="896">
          <cell r="A896">
            <v>899</v>
          </cell>
          <cell r="B896" t="str">
            <v>Kozani</v>
          </cell>
          <cell r="C896">
            <v>40.299999999999997</v>
          </cell>
          <cell r="D896">
            <v>21.78</v>
          </cell>
          <cell r="E896">
            <v>7.9786899999999994E-2</v>
          </cell>
          <cell r="F896" t="str">
            <v>stable</v>
          </cell>
          <cell r="G896">
            <v>760</v>
          </cell>
        </row>
        <row r="897">
          <cell r="A897">
            <v>900</v>
          </cell>
          <cell r="B897" t="str">
            <v>Kutahya</v>
          </cell>
          <cell r="C897">
            <v>39.418999999999997</v>
          </cell>
          <cell r="D897">
            <v>29.997</v>
          </cell>
          <cell r="E897">
            <v>2.26891E-2</v>
          </cell>
          <cell r="F897" t="str">
            <v>active</v>
          </cell>
          <cell r="G897">
            <v>379</v>
          </cell>
        </row>
        <row r="898">
          <cell r="A898">
            <v>901</v>
          </cell>
          <cell r="B898" t="str">
            <v>Larisa</v>
          </cell>
          <cell r="C898">
            <v>39.637</v>
          </cell>
          <cell r="D898">
            <v>22.417000000000002</v>
          </cell>
          <cell r="E898">
            <v>4.3178299999999999E-3</v>
          </cell>
          <cell r="F898" t="str">
            <v>stable</v>
          </cell>
          <cell r="G898">
            <v>306</v>
          </cell>
        </row>
        <row r="899">
          <cell r="A899">
            <v>902</v>
          </cell>
          <cell r="B899" t="str">
            <v>Manisa</v>
          </cell>
          <cell r="C899">
            <v>38.58</v>
          </cell>
          <cell r="D899">
            <v>27.45</v>
          </cell>
          <cell r="E899">
            <v>0.43216199999999999</v>
          </cell>
          <cell r="F899" t="str">
            <v>active</v>
          </cell>
          <cell r="G899">
            <v>760</v>
          </cell>
        </row>
        <row r="900">
          <cell r="A900">
            <v>903</v>
          </cell>
          <cell r="B900" t="str">
            <v>Maraenui Primary School</v>
          </cell>
          <cell r="C900">
            <v>-37.875</v>
          </cell>
          <cell r="D900">
            <v>177.58500000000001</v>
          </cell>
          <cell r="E900">
            <v>2.2498600000000001E-2</v>
          </cell>
          <cell r="F900" t="str">
            <v>stable</v>
          </cell>
          <cell r="G900">
            <v>710</v>
          </cell>
        </row>
        <row r="901">
          <cell r="A901">
            <v>904</v>
          </cell>
          <cell r="B901" t="str">
            <v>Maslak</v>
          </cell>
          <cell r="C901">
            <v>41.103999999999999</v>
          </cell>
          <cell r="D901">
            <v>29.018999999999998</v>
          </cell>
          <cell r="E901">
            <v>1.69272E-2</v>
          </cell>
          <cell r="F901" t="str">
            <v>active</v>
          </cell>
          <cell r="G901">
            <v>352</v>
          </cell>
        </row>
        <row r="902">
          <cell r="A902">
            <v>905</v>
          </cell>
          <cell r="B902" t="str">
            <v>Matahina Dam</v>
          </cell>
          <cell r="C902">
            <v>-38.115000000000002</v>
          </cell>
          <cell r="D902">
            <v>176.88300000000001</v>
          </cell>
          <cell r="E902">
            <v>7.3491399999999998E-2</v>
          </cell>
          <cell r="F902" t="str">
            <v>stable</v>
          </cell>
          <cell r="G902">
            <v>760</v>
          </cell>
        </row>
        <row r="903">
          <cell r="A903">
            <v>906</v>
          </cell>
          <cell r="B903" t="str">
            <v>Mecidiyekoy</v>
          </cell>
          <cell r="C903">
            <v>41.064999999999998</v>
          </cell>
          <cell r="D903">
            <v>28.997</v>
          </cell>
          <cell r="E903">
            <v>1.7661799999999998E-2</v>
          </cell>
          <cell r="F903" t="str">
            <v>active</v>
          </cell>
          <cell r="G903">
            <v>357</v>
          </cell>
        </row>
        <row r="904">
          <cell r="A904">
            <v>907</v>
          </cell>
          <cell r="B904" t="str">
            <v>Mercato San Severino</v>
          </cell>
          <cell r="C904">
            <v>40.790999999999997</v>
          </cell>
          <cell r="D904">
            <v>14.763999999999999</v>
          </cell>
          <cell r="E904">
            <v>2.0193200000000001E-2</v>
          </cell>
          <cell r="F904" t="str">
            <v>active</v>
          </cell>
          <cell r="G904">
            <v>369</v>
          </cell>
        </row>
        <row r="905">
          <cell r="A905">
            <v>908</v>
          </cell>
          <cell r="B905" t="str">
            <v>Messinia - Old Townhall</v>
          </cell>
          <cell r="C905">
            <v>37.0501</v>
          </cell>
          <cell r="D905">
            <v>22.0106</v>
          </cell>
          <cell r="E905">
            <v>7.5068599999999997E-3</v>
          </cell>
          <cell r="F905" t="str">
            <v>stable</v>
          </cell>
          <cell r="G905">
            <v>367</v>
          </cell>
        </row>
        <row r="906">
          <cell r="A906">
            <v>909</v>
          </cell>
          <cell r="B906" t="str">
            <v>Morigawachi</v>
          </cell>
          <cell r="C906">
            <v>34.68</v>
          </cell>
          <cell r="D906">
            <v>135.572</v>
          </cell>
          <cell r="E906">
            <v>8.4858199999999996E-4</v>
          </cell>
          <cell r="F906" t="str">
            <v>stable</v>
          </cell>
          <cell r="G906">
            <v>205</v>
          </cell>
        </row>
        <row r="907">
          <cell r="A907">
            <v>910</v>
          </cell>
          <cell r="B907" t="str">
            <v>Mudurnu</v>
          </cell>
          <cell r="C907">
            <v>40.463000000000001</v>
          </cell>
          <cell r="D907">
            <v>31.181999999999999</v>
          </cell>
          <cell r="E907">
            <v>3.2018699999999997E-2</v>
          </cell>
          <cell r="F907" t="str">
            <v>active</v>
          </cell>
          <cell r="G907">
            <v>417</v>
          </cell>
        </row>
        <row r="908">
          <cell r="A908">
            <v>911</v>
          </cell>
          <cell r="B908" t="str">
            <v>MZH</v>
          </cell>
          <cell r="C908">
            <v>35.448</v>
          </cell>
          <cell r="D908">
            <v>135.32</v>
          </cell>
          <cell r="E908">
            <v>5.6669499999999998E-2</v>
          </cell>
          <cell r="F908" t="str">
            <v>stable</v>
          </cell>
          <cell r="G908">
            <v>760</v>
          </cell>
        </row>
        <row r="909">
          <cell r="A909">
            <v>912</v>
          </cell>
          <cell r="B909" t="str">
            <v>National Geografical Inst</v>
          </cell>
          <cell r="C909">
            <v>13.714</v>
          </cell>
          <cell r="D909">
            <v>-89.171000000000006</v>
          </cell>
          <cell r="E909">
            <v>1.71469E-2</v>
          </cell>
          <cell r="F909" t="str">
            <v>stable</v>
          </cell>
          <cell r="G909">
            <v>598</v>
          </cell>
        </row>
        <row r="910">
          <cell r="A910">
            <v>913</v>
          </cell>
          <cell r="B910" t="str">
            <v>NCU</v>
          </cell>
          <cell r="C910">
            <v>24.97</v>
          </cell>
          <cell r="D910">
            <v>121.19</v>
          </cell>
          <cell r="E910">
            <v>1.29494E-2</v>
          </cell>
          <cell r="F910" t="str">
            <v>stable</v>
          </cell>
          <cell r="G910">
            <v>489</v>
          </cell>
        </row>
        <row r="911">
          <cell r="A911">
            <v>914</v>
          </cell>
          <cell r="B911" t="str">
            <v>Nishi-Akashi</v>
          </cell>
          <cell r="C911">
            <v>34.664000000000001</v>
          </cell>
          <cell r="D911">
            <v>134.964</v>
          </cell>
          <cell r="E911">
            <v>8.0345999999999994E-3</v>
          </cell>
          <cell r="F911" t="str">
            <v>stable</v>
          </cell>
          <cell r="G911">
            <v>379</v>
          </cell>
        </row>
        <row r="912">
          <cell r="A912">
            <v>915</v>
          </cell>
          <cell r="B912" t="str">
            <v>NSK</v>
          </cell>
          <cell r="C912">
            <v>24.6755</v>
          </cell>
          <cell r="D912">
            <v>121.3583</v>
          </cell>
          <cell r="E912">
            <v>0.353051</v>
          </cell>
          <cell r="F912" t="str">
            <v>stable</v>
          </cell>
          <cell r="G912">
            <v>760</v>
          </cell>
        </row>
        <row r="913">
          <cell r="A913">
            <v>916</v>
          </cell>
          <cell r="B913" t="str">
            <v>NST</v>
          </cell>
          <cell r="C913">
            <v>24.6312</v>
          </cell>
          <cell r="D913">
            <v>121.0005</v>
          </cell>
          <cell r="E913">
            <v>3.0282699999999999E-2</v>
          </cell>
          <cell r="F913" t="str">
            <v>stable</v>
          </cell>
          <cell r="G913">
            <v>760</v>
          </cell>
        </row>
        <row r="914">
          <cell r="A914">
            <v>917</v>
          </cell>
          <cell r="B914" t="str">
            <v>NSY</v>
          </cell>
          <cell r="C914">
            <v>24.4162</v>
          </cell>
          <cell r="D914">
            <v>120.7607</v>
          </cell>
          <cell r="E914">
            <v>8.5260299999999997E-2</v>
          </cell>
          <cell r="F914" t="str">
            <v>stable</v>
          </cell>
          <cell r="G914">
            <v>760</v>
          </cell>
        </row>
        <row r="915">
          <cell r="A915">
            <v>918</v>
          </cell>
          <cell r="B915" t="str">
            <v>OKA</v>
          </cell>
          <cell r="C915">
            <v>34.659999999999997</v>
          </cell>
          <cell r="D915">
            <v>133.91999999999999</v>
          </cell>
          <cell r="E915">
            <v>4.6186100000000004E-3</v>
          </cell>
          <cell r="F915" t="str">
            <v>stable</v>
          </cell>
          <cell r="G915">
            <v>312</v>
          </cell>
        </row>
        <row r="916">
          <cell r="A916">
            <v>919</v>
          </cell>
          <cell r="B916" t="str">
            <v>OLF</v>
          </cell>
          <cell r="C916">
            <v>50.496000000000002</v>
          </cell>
          <cell r="D916">
            <v>6.4210000000000003</v>
          </cell>
          <cell r="E916">
            <v>3.9034800000000001E-2</v>
          </cell>
          <cell r="F916" t="str">
            <v>active</v>
          </cell>
          <cell r="G916">
            <v>445</v>
          </cell>
        </row>
        <row r="917">
          <cell r="A917">
            <v>920</v>
          </cell>
          <cell r="B917" t="str">
            <v>OSAJ</v>
          </cell>
          <cell r="C917">
            <v>34.6783</v>
          </cell>
          <cell r="D917">
            <v>135.52000000000001</v>
          </cell>
          <cell r="E917">
            <v>1.3108499999999999E-3</v>
          </cell>
          <cell r="F917" t="str">
            <v>stable</v>
          </cell>
          <cell r="G917">
            <v>219</v>
          </cell>
        </row>
        <row r="918">
          <cell r="A918">
            <v>921</v>
          </cell>
          <cell r="B918" t="str">
            <v>Pardee - SCE</v>
          </cell>
          <cell r="C918">
            <v>34.435000000000002</v>
          </cell>
          <cell r="D918">
            <v>-118.58199999999999</v>
          </cell>
          <cell r="E918">
            <v>1.23708E-2</v>
          </cell>
          <cell r="F918" t="str">
            <v>active</v>
          </cell>
          <cell r="G918">
            <v>318</v>
          </cell>
        </row>
        <row r="919">
          <cell r="A919">
            <v>922</v>
          </cell>
          <cell r="B919" t="str">
            <v>PBF (second bsmt)</v>
          </cell>
          <cell r="C919">
            <v>43.553899999999999</v>
          </cell>
          <cell r="D919">
            <v>-112.875</v>
          </cell>
          <cell r="E919">
            <v>5.21295E-3</v>
          </cell>
          <cell r="F919" t="str">
            <v>active</v>
          </cell>
          <cell r="G919">
            <v>256</v>
          </cell>
        </row>
        <row r="920">
          <cell r="A920">
            <v>923</v>
          </cell>
          <cell r="B920" t="str">
            <v>Pelekanada</v>
          </cell>
          <cell r="C920">
            <v>37.049999999999997</v>
          </cell>
          <cell r="D920">
            <v>21.85</v>
          </cell>
          <cell r="E920">
            <v>1.7247700000000001E-2</v>
          </cell>
          <cell r="F920" t="str">
            <v>stable</v>
          </cell>
          <cell r="G920">
            <v>600</v>
          </cell>
        </row>
        <row r="921">
          <cell r="A921">
            <v>924</v>
          </cell>
          <cell r="B921" t="str">
            <v>PNG</v>
          </cell>
          <cell r="C921">
            <v>23.5672</v>
          </cell>
          <cell r="D921">
            <v>119.5552</v>
          </cell>
          <cell r="E921">
            <v>2.9402600000000001E-3</v>
          </cell>
          <cell r="F921" t="str">
            <v>stable</v>
          </cell>
          <cell r="G921">
            <v>268</v>
          </cell>
        </row>
        <row r="922">
          <cell r="A922">
            <v>925</v>
          </cell>
          <cell r="B922" t="str">
            <v>Pontecorvo</v>
          </cell>
          <cell r="C922">
            <v>41.499000000000002</v>
          </cell>
          <cell r="D922">
            <v>13.683</v>
          </cell>
          <cell r="E922">
            <v>4.3293999999999997E-3</v>
          </cell>
          <cell r="F922" t="str">
            <v>active</v>
          </cell>
          <cell r="G922">
            <v>248</v>
          </cell>
        </row>
        <row r="923">
          <cell r="A923">
            <v>926</v>
          </cell>
          <cell r="B923" t="str">
            <v>Port Island (0 m)</v>
          </cell>
          <cell r="C923">
            <v>34.67</v>
          </cell>
          <cell r="D923">
            <v>135.20099999999999</v>
          </cell>
          <cell r="E923">
            <v>5.2428700000000002E-3</v>
          </cell>
          <cell r="F923" t="str">
            <v>stable</v>
          </cell>
          <cell r="G923">
            <v>323</v>
          </cell>
        </row>
        <row r="924">
          <cell r="A924">
            <v>927</v>
          </cell>
          <cell r="B924" t="str">
            <v>Rionero In Vulture</v>
          </cell>
          <cell r="C924">
            <v>40.929000000000002</v>
          </cell>
          <cell r="D924">
            <v>15.669</v>
          </cell>
          <cell r="E924">
            <v>6.3696000000000003E-2</v>
          </cell>
          <cell r="F924" t="str">
            <v>active</v>
          </cell>
          <cell r="G924">
            <v>526</v>
          </cell>
        </row>
        <row r="925">
          <cell r="A925">
            <v>928</v>
          </cell>
          <cell r="B925" t="str">
            <v>Roccamonfina</v>
          </cell>
          <cell r="C925">
            <v>41.287999999999997</v>
          </cell>
          <cell r="D925">
            <v>13.98</v>
          </cell>
          <cell r="E925">
            <v>0.137686</v>
          </cell>
          <cell r="F925" t="str">
            <v>active</v>
          </cell>
          <cell r="G925">
            <v>752</v>
          </cell>
        </row>
        <row r="926">
          <cell r="A926">
            <v>929</v>
          </cell>
          <cell r="B926" t="str">
            <v>Sakai</v>
          </cell>
          <cell r="C926">
            <v>34.564</v>
          </cell>
          <cell r="D926">
            <v>135.46899999999999</v>
          </cell>
          <cell r="E926">
            <v>7.3000699999999996E-3</v>
          </cell>
          <cell r="F926" t="str">
            <v>stable</v>
          </cell>
          <cell r="G926">
            <v>362</v>
          </cell>
        </row>
        <row r="927">
          <cell r="A927">
            <v>930</v>
          </cell>
          <cell r="B927" t="str">
            <v>Sakarya</v>
          </cell>
          <cell r="C927">
            <v>40.737000000000002</v>
          </cell>
          <cell r="D927">
            <v>30.384</v>
          </cell>
          <cell r="E927">
            <v>1.78496E-2</v>
          </cell>
          <cell r="F927" t="str">
            <v>active</v>
          </cell>
          <cell r="G927">
            <v>359</v>
          </cell>
        </row>
        <row r="928">
          <cell r="A928">
            <v>931</v>
          </cell>
          <cell r="B928" t="str">
            <v>SGL</v>
          </cell>
          <cell r="C928">
            <v>22.725200000000001</v>
          </cell>
          <cell r="D928">
            <v>120.49079999999999</v>
          </cell>
          <cell r="E928">
            <v>3.2863100000000002E-3</v>
          </cell>
          <cell r="F928" t="str">
            <v>stable</v>
          </cell>
          <cell r="G928">
            <v>279</v>
          </cell>
        </row>
        <row r="929">
          <cell r="A929">
            <v>932</v>
          </cell>
          <cell r="B929" t="str">
            <v>Shin-Osaka</v>
          </cell>
          <cell r="C929">
            <v>34.69</v>
          </cell>
          <cell r="D929">
            <v>135.5</v>
          </cell>
          <cell r="E929">
            <v>5.0917999999999996E-3</v>
          </cell>
          <cell r="F929" t="str">
            <v>stable</v>
          </cell>
          <cell r="G929">
            <v>320</v>
          </cell>
        </row>
        <row r="930">
          <cell r="A930">
            <v>933</v>
          </cell>
          <cell r="B930" t="str">
            <v>Spoleto</v>
          </cell>
          <cell r="C930">
            <v>42.734000000000002</v>
          </cell>
          <cell r="D930">
            <v>12.741</v>
          </cell>
          <cell r="E930">
            <v>4.17907E-2</v>
          </cell>
          <cell r="F930" t="str">
            <v>active</v>
          </cell>
          <cell r="G930">
            <v>457</v>
          </cell>
        </row>
        <row r="931">
          <cell r="A931">
            <v>934</v>
          </cell>
          <cell r="B931" t="str">
            <v>SSD</v>
          </cell>
          <cell r="C931">
            <v>22.745999999999999</v>
          </cell>
          <cell r="D931">
            <v>120.63200000000001</v>
          </cell>
          <cell r="E931">
            <v>3.3766699999999997E-2</v>
          </cell>
          <cell r="F931" t="str">
            <v>stable</v>
          </cell>
          <cell r="G931">
            <v>760</v>
          </cell>
        </row>
        <row r="932">
          <cell r="A932">
            <v>935</v>
          </cell>
          <cell r="B932" t="str">
            <v>Sturno</v>
          </cell>
          <cell r="C932">
            <v>41.021999999999998</v>
          </cell>
          <cell r="D932">
            <v>15.117000000000001</v>
          </cell>
          <cell r="E932">
            <v>0.11385099999999999</v>
          </cell>
          <cell r="F932" t="str">
            <v>active</v>
          </cell>
          <cell r="G932">
            <v>668</v>
          </cell>
        </row>
        <row r="933">
          <cell r="A933">
            <v>936</v>
          </cell>
          <cell r="B933" t="str">
            <v>STY</v>
          </cell>
          <cell r="C933">
            <v>23.162500000000001</v>
          </cell>
          <cell r="D933">
            <v>120.7573</v>
          </cell>
          <cell r="E933">
            <v>0.20408299999999999</v>
          </cell>
          <cell r="F933" t="str">
            <v>stable</v>
          </cell>
          <cell r="G933">
            <v>760</v>
          </cell>
        </row>
        <row r="934">
          <cell r="A934">
            <v>937</v>
          </cell>
          <cell r="B934" t="str">
            <v>Tadoka</v>
          </cell>
          <cell r="C934">
            <v>34.479999999999997</v>
          </cell>
          <cell r="D934">
            <v>135.40799999999999</v>
          </cell>
          <cell r="E934">
            <v>5.0431E-3</v>
          </cell>
          <cell r="F934" t="str">
            <v>stable</v>
          </cell>
          <cell r="G934">
            <v>320</v>
          </cell>
        </row>
        <row r="935">
          <cell r="A935">
            <v>938</v>
          </cell>
          <cell r="B935" t="str">
            <v>TAI1</v>
          </cell>
          <cell r="C935">
            <v>23.040199999999999</v>
          </cell>
          <cell r="D935">
            <v>120.2283</v>
          </cell>
          <cell r="E935">
            <v>6.7443299999999998E-3</v>
          </cell>
          <cell r="F935" t="str">
            <v>stable</v>
          </cell>
          <cell r="G935">
            <v>351</v>
          </cell>
        </row>
        <row r="936">
          <cell r="A936">
            <v>939</v>
          </cell>
          <cell r="B936" t="str">
            <v>Takarazuka</v>
          </cell>
          <cell r="C936">
            <v>34.808999999999997</v>
          </cell>
          <cell r="D936">
            <v>135.34399999999999</v>
          </cell>
          <cell r="E936">
            <v>5.3376100000000003E-2</v>
          </cell>
          <cell r="F936" t="str">
            <v>stable</v>
          </cell>
          <cell r="G936">
            <v>760</v>
          </cell>
        </row>
        <row r="937">
          <cell r="A937">
            <v>940</v>
          </cell>
          <cell r="B937" t="str">
            <v>Takatori</v>
          </cell>
          <cell r="C937">
            <v>34.649000000000001</v>
          </cell>
          <cell r="D937">
            <v>135.13900000000001</v>
          </cell>
          <cell r="E937">
            <v>5.9932199999999996E-3</v>
          </cell>
          <cell r="F937" t="str">
            <v>stable</v>
          </cell>
          <cell r="G937">
            <v>337</v>
          </cell>
        </row>
        <row r="938">
          <cell r="A938">
            <v>941</v>
          </cell>
          <cell r="B938" t="str">
            <v>TAN-719</v>
          </cell>
          <cell r="C938">
            <v>43.856999999999999</v>
          </cell>
          <cell r="D938">
            <v>-112.72499999999999</v>
          </cell>
          <cell r="E938">
            <v>1.8430300000000001E-3</v>
          </cell>
          <cell r="F938" t="str">
            <v>active</v>
          </cell>
          <cell r="G938">
            <v>209</v>
          </cell>
        </row>
        <row r="939">
          <cell r="A939">
            <v>942</v>
          </cell>
          <cell r="B939" t="str">
            <v>TAP</v>
          </cell>
          <cell r="C939">
            <v>25.039200000000001</v>
          </cell>
          <cell r="D939">
            <v>121.50700000000001</v>
          </cell>
          <cell r="E939">
            <v>2.87696E-3</v>
          </cell>
          <cell r="F939" t="str">
            <v>stable</v>
          </cell>
          <cell r="G939">
            <v>266</v>
          </cell>
        </row>
        <row r="940">
          <cell r="A940">
            <v>943</v>
          </cell>
          <cell r="B940" t="str">
            <v>TAP003</v>
          </cell>
          <cell r="C940">
            <v>25.086300000000001</v>
          </cell>
          <cell r="D940">
            <v>121.45</v>
          </cell>
          <cell r="E940">
            <v>1.23135E-3</v>
          </cell>
          <cell r="F940" t="str">
            <v>stable</v>
          </cell>
          <cell r="G940">
            <v>217</v>
          </cell>
        </row>
        <row r="941">
          <cell r="A941">
            <v>944</v>
          </cell>
          <cell r="B941" t="str">
            <v>TAP005</v>
          </cell>
          <cell r="C941">
            <v>25.107700000000001</v>
          </cell>
          <cell r="D941">
            <v>121.50700000000001</v>
          </cell>
          <cell r="E941">
            <v>1.23139E-3</v>
          </cell>
          <cell r="F941" t="str">
            <v>stable</v>
          </cell>
          <cell r="G941">
            <v>217</v>
          </cell>
        </row>
        <row r="942">
          <cell r="A942">
            <v>945</v>
          </cell>
          <cell r="B942" t="str">
            <v>TAP006</v>
          </cell>
          <cell r="C942">
            <v>25.0947</v>
          </cell>
          <cell r="D942">
            <v>121.5093</v>
          </cell>
          <cell r="E942">
            <v>2.79933E-3</v>
          </cell>
          <cell r="F942" t="str">
            <v>stable</v>
          </cell>
          <cell r="G942">
            <v>264</v>
          </cell>
        </row>
        <row r="943">
          <cell r="A943">
            <v>946</v>
          </cell>
          <cell r="B943" t="str">
            <v>TAP007</v>
          </cell>
          <cell r="C943">
            <v>25.075800000000001</v>
          </cell>
          <cell r="D943">
            <v>121.50830000000001</v>
          </cell>
          <cell r="E943">
            <v>1.78528E-3</v>
          </cell>
          <cell r="F943" t="str">
            <v>stable</v>
          </cell>
          <cell r="G943">
            <v>234</v>
          </cell>
        </row>
        <row r="944">
          <cell r="A944">
            <v>947</v>
          </cell>
          <cell r="B944" t="str">
            <v>TAP008</v>
          </cell>
          <cell r="C944">
            <v>25.075800000000001</v>
          </cell>
          <cell r="D944">
            <v>121.5273</v>
          </cell>
          <cell r="E944">
            <v>2.7494899999999999E-2</v>
          </cell>
          <cell r="F944" t="str">
            <v>stable</v>
          </cell>
          <cell r="G944">
            <v>760</v>
          </cell>
        </row>
        <row r="945">
          <cell r="A945">
            <v>948</v>
          </cell>
          <cell r="B945" t="str">
            <v>TAP010</v>
          </cell>
          <cell r="C945">
            <v>25.062999999999999</v>
          </cell>
          <cell r="D945">
            <v>121.4813</v>
          </cell>
          <cell r="E945">
            <v>4.8170299999999999E-3</v>
          </cell>
          <cell r="F945" t="str">
            <v>stable</v>
          </cell>
          <cell r="G945">
            <v>315</v>
          </cell>
        </row>
        <row r="946">
          <cell r="A946">
            <v>949</v>
          </cell>
          <cell r="B946" t="str">
            <v>TAP012</v>
          </cell>
          <cell r="C946">
            <v>25.0563</v>
          </cell>
          <cell r="D946">
            <v>121.5078</v>
          </cell>
          <cell r="E946">
            <v>4.6897400000000004E-3</v>
          </cell>
          <cell r="F946" t="str">
            <v>stable</v>
          </cell>
          <cell r="G946">
            <v>313</v>
          </cell>
        </row>
        <row r="947">
          <cell r="A947">
            <v>950</v>
          </cell>
          <cell r="B947" t="str">
            <v>TAP013</v>
          </cell>
          <cell r="C947">
            <v>25.057200000000002</v>
          </cell>
          <cell r="D947">
            <v>121.5253</v>
          </cell>
          <cell r="E947">
            <v>1.23127E-3</v>
          </cell>
          <cell r="F947" t="str">
            <v>stable</v>
          </cell>
          <cell r="G947">
            <v>217</v>
          </cell>
        </row>
        <row r="948">
          <cell r="A948">
            <v>951</v>
          </cell>
          <cell r="B948" t="str">
            <v>TAP014</v>
          </cell>
          <cell r="C948">
            <v>25.0578</v>
          </cell>
          <cell r="D948">
            <v>121.5442</v>
          </cell>
          <cell r="E948">
            <v>1.7229599999999999E-3</v>
          </cell>
          <cell r="F948" t="str">
            <v>stable</v>
          </cell>
          <cell r="G948">
            <v>232</v>
          </cell>
        </row>
        <row r="949">
          <cell r="A949">
            <v>952</v>
          </cell>
          <cell r="B949" t="str">
            <v>TAP017</v>
          </cell>
          <cell r="C949">
            <v>25.052800000000001</v>
          </cell>
          <cell r="D949">
            <v>121.44799999999999</v>
          </cell>
          <cell r="E949">
            <v>5.4697499999999998E-3</v>
          </cell>
          <cell r="F949" t="str">
            <v>stable</v>
          </cell>
          <cell r="G949">
            <v>328</v>
          </cell>
        </row>
        <row r="950">
          <cell r="A950">
            <v>953</v>
          </cell>
          <cell r="B950" t="str">
            <v>TAP020</v>
          </cell>
          <cell r="C950">
            <v>25.038799999999998</v>
          </cell>
          <cell r="D950">
            <v>121.52630000000001</v>
          </cell>
          <cell r="E950">
            <v>1.86429E-3</v>
          </cell>
          <cell r="F950" t="str">
            <v>stable</v>
          </cell>
          <cell r="G950">
            <v>236</v>
          </cell>
        </row>
        <row r="951">
          <cell r="A951">
            <v>954</v>
          </cell>
          <cell r="B951" t="str">
            <v>TAP021</v>
          </cell>
          <cell r="C951">
            <v>25.037800000000001</v>
          </cell>
          <cell r="D951">
            <v>121.5432</v>
          </cell>
          <cell r="E951">
            <v>4.8164899999999997E-3</v>
          </cell>
          <cell r="F951" t="str">
            <v>stable</v>
          </cell>
          <cell r="G951">
            <v>315</v>
          </cell>
        </row>
        <row r="952">
          <cell r="A952">
            <v>955</v>
          </cell>
          <cell r="B952" t="str">
            <v>TAP024</v>
          </cell>
          <cell r="C952">
            <v>25.020299999999999</v>
          </cell>
          <cell r="D952">
            <v>121.4652</v>
          </cell>
          <cell r="E952">
            <v>1.0779800000000001E-3</v>
          </cell>
          <cell r="F952" t="str">
            <v>stable</v>
          </cell>
          <cell r="G952">
            <v>212</v>
          </cell>
        </row>
        <row r="953">
          <cell r="A953">
            <v>956</v>
          </cell>
          <cell r="B953" t="str">
            <v>TAP026</v>
          </cell>
          <cell r="C953">
            <v>25.016999999999999</v>
          </cell>
          <cell r="D953">
            <v>121.5027</v>
          </cell>
          <cell r="E953">
            <v>2.7986299999999999E-3</v>
          </cell>
          <cell r="F953" t="str">
            <v>stable</v>
          </cell>
          <cell r="G953">
            <v>264</v>
          </cell>
        </row>
        <row r="954">
          <cell r="A954">
            <v>957</v>
          </cell>
          <cell r="B954" t="str">
            <v>TAP028</v>
          </cell>
          <cell r="C954">
            <v>25.0045</v>
          </cell>
          <cell r="D954">
            <v>121.5073</v>
          </cell>
          <cell r="E954">
            <v>5.2378600000000004E-3</v>
          </cell>
          <cell r="F954" t="str">
            <v>stable</v>
          </cell>
          <cell r="G954">
            <v>323</v>
          </cell>
        </row>
        <row r="955">
          <cell r="A955">
            <v>958</v>
          </cell>
          <cell r="B955" t="str">
            <v>TAP032</v>
          </cell>
          <cell r="C955">
            <v>25.000699999999998</v>
          </cell>
          <cell r="D955">
            <v>121.4748</v>
          </cell>
          <cell r="E955">
            <v>1.72287E-3</v>
          </cell>
          <cell r="F955" t="str">
            <v>stable</v>
          </cell>
          <cell r="G955">
            <v>232</v>
          </cell>
        </row>
        <row r="956">
          <cell r="A956">
            <v>959</v>
          </cell>
          <cell r="B956" t="str">
            <v>TAP034</v>
          </cell>
          <cell r="C956">
            <v>24.954999999999998</v>
          </cell>
          <cell r="D956">
            <v>121.5303</v>
          </cell>
          <cell r="E956">
            <v>2.66121E-2</v>
          </cell>
          <cell r="F956" t="str">
            <v>stable</v>
          </cell>
          <cell r="G956">
            <v>760</v>
          </cell>
        </row>
        <row r="957">
          <cell r="A957">
            <v>960</v>
          </cell>
          <cell r="B957" t="str">
            <v>TAP035</v>
          </cell>
          <cell r="C957">
            <v>24.9239</v>
          </cell>
          <cell r="D957">
            <v>121.535</v>
          </cell>
          <cell r="E957">
            <v>5.3621099999999998E-2</v>
          </cell>
          <cell r="F957" t="str">
            <v>stable</v>
          </cell>
          <cell r="G957">
            <v>760</v>
          </cell>
        </row>
        <row r="958">
          <cell r="A958">
            <v>961</v>
          </cell>
          <cell r="B958" t="str">
            <v>TAP036</v>
          </cell>
          <cell r="C958">
            <v>24.904299999999999</v>
          </cell>
          <cell r="D958">
            <v>121.54470000000001</v>
          </cell>
          <cell r="E958">
            <v>6.003E-2</v>
          </cell>
          <cell r="F958" t="str">
            <v>stable</v>
          </cell>
          <cell r="G958">
            <v>760</v>
          </cell>
        </row>
        <row r="959">
          <cell r="A959">
            <v>962</v>
          </cell>
          <cell r="B959" t="str">
            <v>TAP041</v>
          </cell>
          <cell r="C959">
            <v>25.183</v>
          </cell>
          <cell r="D959">
            <v>121.41670000000001</v>
          </cell>
          <cell r="E959">
            <v>1.42084E-2</v>
          </cell>
          <cell r="F959" t="str">
            <v>stable</v>
          </cell>
          <cell r="G959">
            <v>521</v>
          </cell>
        </row>
        <row r="960">
          <cell r="A960">
            <v>963</v>
          </cell>
          <cell r="B960" t="str">
            <v>TAP042</v>
          </cell>
          <cell r="C960">
            <v>25.125499999999999</v>
          </cell>
          <cell r="D960">
            <v>121.4532</v>
          </cell>
          <cell r="E960">
            <v>1.8945300000000002E-2</v>
          </cell>
          <cell r="F960" t="str">
            <v>stable</v>
          </cell>
          <cell r="G960">
            <v>639</v>
          </cell>
        </row>
        <row r="961">
          <cell r="A961">
            <v>964</v>
          </cell>
          <cell r="B961" t="str">
            <v>TAP043</v>
          </cell>
          <cell r="C961">
            <v>24.991299999999999</v>
          </cell>
          <cell r="D961">
            <v>121.41</v>
          </cell>
          <cell r="E961">
            <v>5.2069699999999997E-2</v>
          </cell>
          <cell r="F961" t="str">
            <v>stable</v>
          </cell>
          <cell r="G961">
            <v>760</v>
          </cell>
        </row>
        <row r="962">
          <cell r="A962">
            <v>965</v>
          </cell>
          <cell r="B962" t="str">
            <v>TAP046</v>
          </cell>
          <cell r="C962">
            <v>25.1037</v>
          </cell>
          <cell r="D962">
            <v>121.7683</v>
          </cell>
          <cell r="E962">
            <v>1.99515E-2</v>
          </cell>
          <cell r="F962" t="str">
            <v>stable</v>
          </cell>
          <cell r="G962">
            <v>659</v>
          </cell>
        </row>
        <row r="963">
          <cell r="A963">
            <v>966</v>
          </cell>
          <cell r="B963" t="str">
            <v>TAP047</v>
          </cell>
          <cell r="C963">
            <v>24.953800000000001</v>
          </cell>
          <cell r="D963">
            <v>121.33750000000001</v>
          </cell>
          <cell r="E963">
            <v>3.2178199999999997E-2</v>
          </cell>
          <cell r="F963" t="str">
            <v>stable</v>
          </cell>
          <cell r="G963">
            <v>760</v>
          </cell>
        </row>
        <row r="964">
          <cell r="A964">
            <v>967</v>
          </cell>
          <cell r="B964" t="str">
            <v>TAP049</v>
          </cell>
          <cell r="C964">
            <v>25.148</v>
          </cell>
          <cell r="D964">
            <v>121.4365</v>
          </cell>
          <cell r="E964">
            <v>0.13979800000000001</v>
          </cell>
          <cell r="F964" t="str">
            <v>stable</v>
          </cell>
          <cell r="G964">
            <v>760</v>
          </cell>
        </row>
        <row r="965">
          <cell r="A965">
            <v>968</v>
          </cell>
          <cell r="B965" t="str">
            <v>TAP051</v>
          </cell>
          <cell r="C965">
            <v>25.1008</v>
          </cell>
          <cell r="D965">
            <v>121.44029999999999</v>
          </cell>
          <cell r="E965">
            <v>7.47332E-2</v>
          </cell>
          <cell r="F965" t="str">
            <v>stable</v>
          </cell>
          <cell r="G965">
            <v>760</v>
          </cell>
        </row>
        <row r="966">
          <cell r="A966">
            <v>969</v>
          </cell>
          <cell r="B966" t="str">
            <v>TAP052</v>
          </cell>
          <cell r="C966">
            <v>25.081700000000001</v>
          </cell>
          <cell r="D966">
            <v>121.3828</v>
          </cell>
          <cell r="E966">
            <v>5.3898899999999996E-3</v>
          </cell>
          <cell r="F966" t="str">
            <v>stable</v>
          </cell>
          <cell r="G966">
            <v>326</v>
          </cell>
        </row>
        <row r="967">
          <cell r="A967">
            <v>970</v>
          </cell>
          <cell r="B967" t="str">
            <v>TAP053</v>
          </cell>
          <cell r="C967">
            <v>24.959</v>
          </cell>
          <cell r="D967">
            <v>121.51430000000001</v>
          </cell>
          <cell r="E967">
            <v>3.02329E-2</v>
          </cell>
          <cell r="F967" t="str">
            <v>stable</v>
          </cell>
          <cell r="G967">
            <v>760</v>
          </cell>
        </row>
        <row r="968">
          <cell r="A968">
            <v>971</v>
          </cell>
          <cell r="B968" t="str">
            <v>TAP059</v>
          </cell>
          <cell r="C968">
            <v>25.156500000000001</v>
          </cell>
          <cell r="D968">
            <v>121.6855</v>
          </cell>
          <cell r="E968">
            <v>0.11798</v>
          </cell>
          <cell r="F968" t="str">
            <v>stable</v>
          </cell>
          <cell r="G968">
            <v>760</v>
          </cell>
        </row>
        <row r="969">
          <cell r="A969">
            <v>972</v>
          </cell>
          <cell r="B969" t="str">
            <v>TAP060</v>
          </cell>
          <cell r="C969">
            <v>25.1572</v>
          </cell>
          <cell r="D969">
            <v>121.72369999999999</v>
          </cell>
          <cell r="E969">
            <v>3.6422799999999998E-2</v>
          </cell>
          <cell r="F969" t="str">
            <v>stable</v>
          </cell>
          <cell r="G969">
            <v>760</v>
          </cell>
        </row>
        <row r="970">
          <cell r="A970">
            <v>973</v>
          </cell>
          <cell r="B970" t="str">
            <v>TAP065</v>
          </cell>
          <cell r="C970">
            <v>25.148800000000001</v>
          </cell>
          <cell r="D970">
            <v>121.7668</v>
          </cell>
          <cell r="E970">
            <v>5.21304E-2</v>
          </cell>
          <cell r="F970" t="str">
            <v>stable</v>
          </cell>
          <cell r="G970">
            <v>760</v>
          </cell>
        </row>
        <row r="971">
          <cell r="A971">
            <v>974</v>
          </cell>
          <cell r="B971" t="str">
            <v>TAP066</v>
          </cell>
          <cell r="C971">
            <v>25.186499999999999</v>
          </cell>
          <cell r="D971">
            <v>121.5202</v>
          </cell>
          <cell r="E971">
            <v>0.23558799999999999</v>
          </cell>
          <cell r="F971" t="str">
            <v>stable</v>
          </cell>
          <cell r="G971">
            <v>760</v>
          </cell>
        </row>
        <row r="972">
          <cell r="A972">
            <v>975</v>
          </cell>
          <cell r="B972" t="str">
            <v>TAP067</v>
          </cell>
          <cell r="C972">
            <v>24.9802</v>
          </cell>
          <cell r="D972">
            <v>121.5802</v>
          </cell>
          <cell r="E972">
            <v>0.13406499999999999</v>
          </cell>
          <cell r="F972" t="str">
            <v>stable</v>
          </cell>
          <cell r="G972">
            <v>760</v>
          </cell>
        </row>
        <row r="973">
          <cell r="A973">
            <v>976</v>
          </cell>
          <cell r="B973" t="str">
            <v>TAP069</v>
          </cell>
          <cell r="C973">
            <v>25.008199999999999</v>
          </cell>
          <cell r="D973">
            <v>121.98820000000001</v>
          </cell>
          <cell r="E973">
            <v>0.12693499999999999</v>
          </cell>
          <cell r="F973" t="str">
            <v>stable</v>
          </cell>
          <cell r="G973">
            <v>760</v>
          </cell>
        </row>
        <row r="974">
          <cell r="A974">
            <v>977</v>
          </cell>
          <cell r="B974" t="str">
            <v>TAP072</v>
          </cell>
          <cell r="C974">
            <v>24.991299999999999</v>
          </cell>
          <cell r="D974">
            <v>121.65</v>
          </cell>
          <cell r="E974">
            <v>5.7530600000000001E-2</v>
          </cell>
          <cell r="F974" t="str">
            <v>stable</v>
          </cell>
          <cell r="G974">
            <v>760</v>
          </cell>
        </row>
        <row r="975">
          <cell r="A975">
            <v>978</v>
          </cell>
          <cell r="B975" t="str">
            <v>TAP075</v>
          </cell>
          <cell r="C975">
            <v>25.0288</v>
          </cell>
          <cell r="D975">
            <v>121.72799999999999</v>
          </cell>
          <cell r="E975">
            <v>9.1984099999999999E-2</v>
          </cell>
          <cell r="F975" t="str">
            <v>stable</v>
          </cell>
          <cell r="G975">
            <v>760</v>
          </cell>
        </row>
        <row r="976">
          <cell r="A976">
            <v>979</v>
          </cell>
          <cell r="B976" t="str">
            <v>TAP077</v>
          </cell>
          <cell r="C976">
            <v>25.064299999999999</v>
          </cell>
          <cell r="D976">
            <v>121.8437</v>
          </cell>
          <cell r="E976">
            <v>8.8674299999999998E-2</v>
          </cell>
          <cell r="F976" t="str">
            <v>stable</v>
          </cell>
          <cell r="G976">
            <v>760</v>
          </cell>
        </row>
        <row r="977">
          <cell r="A977">
            <v>980</v>
          </cell>
          <cell r="B977" t="str">
            <v>TAP078</v>
          </cell>
          <cell r="C977">
            <v>25.056000000000001</v>
          </cell>
          <cell r="D977">
            <v>121.872</v>
          </cell>
          <cell r="E977">
            <v>8.57179E-2</v>
          </cell>
          <cell r="F977" t="str">
            <v>stable</v>
          </cell>
          <cell r="G977">
            <v>760</v>
          </cell>
        </row>
        <row r="978">
          <cell r="A978">
            <v>981</v>
          </cell>
          <cell r="B978" t="str">
            <v>TAP079</v>
          </cell>
          <cell r="C978">
            <v>25.023700000000002</v>
          </cell>
          <cell r="D978">
            <v>121.90600000000001</v>
          </cell>
          <cell r="E978">
            <v>4.6523799999999997E-2</v>
          </cell>
          <cell r="F978" t="str">
            <v>stable</v>
          </cell>
          <cell r="G978">
            <v>760</v>
          </cell>
        </row>
        <row r="979">
          <cell r="A979">
            <v>982</v>
          </cell>
          <cell r="B979" t="str">
            <v>TAP081</v>
          </cell>
          <cell r="C979">
            <v>25.0182</v>
          </cell>
          <cell r="D979">
            <v>121.9808</v>
          </cell>
          <cell r="E979">
            <v>0.13072400000000001</v>
          </cell>
          <cell r="F979" t="str">
            <v>stable</v>
          </cell>
          <cell r="G979">
            <v>760</v>
          </cell>
        </row>
        <row r="980">
          <cell r="A980">
            <v>983</v>
          </cell>
          <cell r="B980" t="str">
            <v>TAP083</v>
          </cell>
          <cell r="C980">
            <v>25.259499999999999</v>
          </cell>
          <cell r="D980">
            <v>121.49379999999999</v>
          </cell>
          <cell r="E980">
            <v>2.9855199999999998E-2</v>
          </cell>
          <cell r="F980" t="str">
            <v>stable</v>
          </cell>
          <cell r="G980">
            <v>760</v>
          </cell>
        </row>
        <row r="981">
          <cell r="A981">
            <v>984</v>
          </cell>
          <cell r="B981" t="str">
            <v>TAP084</v>
          </cell>
          <cell r="C981">
            <v>25.225200000000001</v>
          </cell>
          <cell r="D981">
            <v>121.62949999999999</v>
          </cell>
          <cell r="E981">
            <v>6.8008599999999997E-3</v>
          </cell>
          <cell r="F981" t="str">
            <v>stable</v>
          </cell>
          <cell r="G981">
            <v>353</v>
          </cell>
        </row>
        <row r="982">
          <cell r="A982">
            <v>985</v>
          </cell>
          <cell r="B982" t="str">
            <v>TAP086</v>
          </cell>
          <cell r="C982">
            <v>24.9527</v>
          </cell>
          <cell r="D982">
            <v>121.5677</v>
          </cell>
          <cell r="E982">
            <v>9.2773900000000006E-2</v>
          </cell>
          <cell r="F982" t="str">
            <v>stable</v>
          </cell>
          <cell r="G982">
            <v>760</v>
          </cell>
        </row>
        <row r="983">
          <cell r="A983">
            <v>986</v>
          </cell>
          <cell r="B983" t="str">
            <v>TAP087</v>
          </cell>
          <cell r="C983">
            <v>25.1008</v>
          </cell>
          <cell r="D983">
            <v>121.4177</v>
          </cell>
          <cell r="E983">
            <v>3.2072099999999999E-2</v>
          </cell>
          <cell r="F983" t="str">
            <v>stable</v>
          </cell>
          <cell r="G983">
            <v>760</v>
          </cell>
        </row>
        <row r="984">
          <cell r="A984">
            <v>987</v>
          </cell>
          <cell r="B984" t="str">
            <v>TAP090</v>
          </cell>
          <cell r="C984">
            <v>25.057300000000001</v>
          </cell>
          <cell r="D984">
            <v>121.5945</v>
          </cell>
          <cell r="E984">
            <v>7.3876300000000001E-3</v>
          </cell>
          <cell r="F984" t="str">
            <v>stable</v>
          </cell>
          <cell r="G984">
            <v>364</v>
          </cell>
        </row>
        <row r="985">
          <cell r="A985">
            <v>988</v>
          </cell>
          <cell r="B985" t="str">
            <v>TAP094</v>
          </cell>
          <cell r="C985">
            <v>25.140999999999998</v>
          </cell>
          <cell r="D985">
            <v>121.47580000000001</v>
          </cell>
          <cell r="E985">
            <v>0.11101800000000001</v>
          </cell>
          <cell r="F985" t="str">
            <v>stable</v>
          </cell>
          <cell r="G985">
            <v>760</v>
          </cell>
        </row>
        <row r="986">
          <cell r="A986">
            <v>989</v>
          </cell>
          <cell r="B986" t="str">
            <v>TAP095</v>
          </cell>
          <cell r="C986">
            <v>25.135300000000001</v>
          </cell>
          <cell r="D986">
            <v>121.4913</v>
          </cell>
          <cell r="E986">
            <v>6.19508E-2</v>
          </cell>
          <cell r="F986" t="str">
            <v>stable</v>
          </cell>
          <cell r="G986">
            <v>760</v>
          </cell>
        </row>
        <row r="987">
          <cell r="A987">
            <v>990</v>
          </cell>
          <cell r="B987" t="str">
            <v>TAP097</v>
          </cell>
          <cell r="C987">
            <v>25.020700000000001</v>
          </cell>
          <cell r="D987">
            <v>121.5299</v>
          </cell>
          <cell r="E987">
            <v>3.6733E-3</v>
          </cell>
          <cell r="F987" t="str">
            <v>stable</v>
          </cell>
          <cell r="G987">
            <v>290</v>
          </cell>
        </row>
        <row r="988">
          <cell r="A988">
            <v>991</v>
          </cell>
          <cell r="B988" t="str">
            <v>TAP098</v>
          </cell>
          <cell r="C988">
            <v>25.103000000000002</v>
          </cell>
          <cell r="D988">
            <v>121.5395</v>
          </cell>
          <cell r="E988">
            <v>6.6900299999999996E-2</v>
          </cell>
          <cell r="F988" t="str">
            <v>stable</v>
          </cell>
          <cell r="G988">
            <v>760</v>
          </cell>
        </row>
        <row r="989">
          <cell r="A989">
            <v>992</v>
          </cell>
          <cell r="B989" t="str">
            <v>TAP100</v>
          </cell>
          <cell r="C989">
            <v>25.0351</v>
          </cell>
          <cell r="D989">
            <v>121.51900000000001</v>
          </cell>
          <cell r="E989">
            <v>2.9459E-3</v>
          </cell>
          <cell r="F989" t="str">
            <v>stable</v>
          </cell>
          <cell r="G989">
            <v>268</v>
          </cell>
        </row>
        <row r="990">
          <cell r="A990">
            <v>993</v>
          </cell>
          <cell r="B990" t="str">
            <v>TAP103</v>
          </cell>
          <cell r="C990">
            <v>25.071000000000002</v>
          </cell>
          <cell r="D990">
            <v>121.78100000000001</v>
          </cell>
          <cell r="E990">
            <v>2.8562500000000001E-2</v>
          </cell>
          <cell r="F990" t="str">
            <v>stable</v>
          </cell>
          <cell r="G990">
            <v>760</v>
          </cell>
        </row>
        <row r="991">
          <cell r="A991">
            <v>994</v>
          </cell>
          <cell r="B991" t="str">
            <v>TAW</v>
          </cell>
          <cell r="C991">
            <v>22.357500000000002</v>
          </cell>
          <cell r="D991">
            <v>120.89570000000001</v>
          </cell>
          <cell r="E991">
            <v>2.6886899999999998E-2</v>
          </cell>
          <cell r="F991" t="str">
            <v>stable</v>
          </cell>
          <cell r="G991">
            <v>760</v>
          </cell>
        </row>
        <row r="992">
          <cell r="A992">
            <v>995</v>
          </cell>
          <cell r="B992" t="str">
            <v>TCU</v>
          </cell>
          <cell r="C992">
            <v>24.147500000000001</v>
          </cell>
          <cell r="D992">
            <v>120.676</v>
          </cell>
          <cell r="E992">
            <v>8.6073699999999996E-3</v>
          </cell>
          <cell r="F992" t="str">
            <v>stable</v>
          </cell>
          <cell r="G992">
            <v>392</v>
          </cell>
        </row>
        <row r="993">
          <cell r="A993">
            <v>996</v>
          </cell>
          <cell r="B993" t="str">
            <v>TCU003</v>
          </cell>
          <cell r="C993">
            <v>25.0473</v>
          </cell>
          <cell r="D993">
            <v>121.1357</v>
          </cell>
          <cell r="E993">
            <v>1.22405E-2</v>
          </cell>
          <cell r="F993" t="str">
            <v>stable</v>
          </cell>
          <cell r="G993">
            <v>473</v>
          </cell>
        </row>
        <row r="994">
          <cell r="A994">
            <v>997</v>
          </cell>
          <cell r="B994" t="str">
            <v>TCU006</v>
          </cell>
          <cell r="C994">
            <v>24.911799999999999</v>
          </cell>
          <cell r="D994">
            <v>121.1405</v>
          </cell>
          <cell r="E994">
            <v>3.0015199999999999E-2</v>
          </cell>
          <cell r="F994" t="str">
            <v>stable</v>
          </cell>
          <cell r="G994">
            <v>760</v>
          </cell>
        </row>
        <row r="995">
          <cell r="A995">
            <v>998</v>
          </cell>
          <cell r="B995" t="str">
            <v>TCU007</v>
          </cell>
          <cell r="C995">
            <v>25.0015</v>
          </cell>
          <cell r="D995">
            <v>121.30970000000001</v>
          </cell>
          <cell r="E995">
            <v>8.1106300000000006E-3</v>
          </cell>
          <cell r="F995" t="str">
            <v>stable</v>
          </cell>
          <cell r="G995">
            <v>380</v>
          </cell>
        </row>
        <row r="996">
          <cell r="A996">
            <v>999</v>
          </cell>
          <cell r="B996" t="str">
            <v>TCU008</v>
          </cell>
          <cell r="C996">
            <v>25.0092</v>
          </cell>
          <cell r="D996">
            <v>121.2062</v>
          </cell>
          <cell r="E996">
            <v>9.1221800000000006E-3</v>
          </cell>
          <cell r="F996" t="str">
            <v>stable</v>
          </cell>
          <cell r="G996">
            <v>403</v>
          </cell>
        </row>
        <row r="997">
          <cell r="A997">
            <v>1000</v>
          </cell>
          <cell r="B997" t="str">
            <v>TCU009</v>
          </cell>
          <cell r="C997">
            <v>24.965499999999999</v>
          </cell>
          <cell r="D997">
            <v>121.22</v>
          </cell>
          <cell r="E997">
            <v>1.1991099999999999E-2</v>
          </cell>
          <cell r="F997" t="str">
            <v>stable</v>
          </cell>
          <cell r="G997">
            <v>467</v>
          </cell>
        </row>
        <row r="998">
          <cell r="A998">
            <v>1001</v>
          </cell>
          <cell r="B998" t="str">
            <v>TCU010</v>
          </cell>
          <cell r="C998">
            <v>25.000299999999999</v>
          </cell>
          <cell r="D998">
            <v>121.1533</v>
          </cell>
          <cell r="E998">
            <v>9.6315399999999992E-3</v>
          </cell>
          <cell r="F998" t="str">
            <v>stable</v>
          </cell>
          <cell r="G998">
            <v>415</v>
          </cell>
        </row>
        <row r="999">
          <cell r="A999">
            <v>1002</v>
          </cell>
          <cell r="B999" t="str">
            <v>TCU011</v>
          </cell>
          <cell r="C999">
            <v>24.8855</v>
          </cell>
          <cell r="D999">
            <v>121.2783</v>
          </cell>
          <cell r="E999">
            <v>6.2970999999999999E-2</v>
          </cell>
          <cell r="F999" t="str">
            <v>stable</v>
          </cell>
          <cell r="G999">
            <v>760</v>
          </cell>
        </row>
        <row r="1000">
          <cell r="A1000">
            <v>1003</v>
          </cell>
          <cell r="B1000" t="str">
            <v>TCU014</v>
          </cell>
          <cell r="C1000">
            <v>25.046299999999999</v>
          </cell>
          <cell r="D1000">
            <v>121.3075</v>
          </cell>
          <cell r="E1000">
            <v>2.9566200000000001E-2</v>
          </cell>
          <cell r="F1000" t="str">
            <v>stable</v>
          </cell>
          <cell r="G1000">
            <v>760</v>
          </cell>
        </row>
        <row r="1001">
          <cell r="A1001">
            <v>1004</v>
          </cell>
          <cell r="B1001" t="str">
            <v>TCU015</v>
          </cell>
          <cell r="C1001">
            <v>24.757200000000001</v>
          </cell>
          <cell r="D1001">
            <v>120.9345</v>
          </cell>
          <cell r="E1001">
            <v>1.9088299999999999E-2</v>
          </cell>
          <cell r="F1001" t="str">
            <v>stable</v>
          </cell>
          <cell r="G1001">
            <v>642</v>
          </cell>
        </row>
        <row r="1002">
          <cell r="A1002">
            <v>1005</v>
          </cell>
          <cell r="B1002" t="str">
            <v>TCU017</v>
          </cell>
          <cell r="C1002">
            <v>24.780799999999999</v>
          </cell>
          <cell r="D1002">
            <v>121.0068</v>
          </cell>
          <cell r="E1002">
            <v>2.08057E-2</v>
          </cell>
          <cell r="F1002" t="str">
            <v>stable</v>
          </cell>
          <cell r="G1002">
            <v>676</v>
          </cell>
        </row>
        <row r="1003">
          <cell r="A1003">
            <v>1006</v>
          </cell>
          <cell r="B1003" t="str">
            <v>TCU018</v>
          </cell>
          <cell r="C1003">
            <v>24.88</v>
          </cell>
          <cell r="D1003">
            <v>121.0535</v>
          </cell>
          <cell r="E1003">
            <v>2.7271699999999999E-2</v>
          </cell>
          <cell r="F1003" t="str">
            <v>stable</v>
          </cell>
          <cell r="G1003">
            <v>760</v>
          </cell>
        </row>
        <row r="1004">
          <cell r="A1004">
            <v>1007</v>
          </cell>
          <cell r="B1004" t="str">
            <v>TCU025</v>
          </cell>
          <cell r="C1004">
            <v>24.706499999999998</v>
          </cell>
          <cell r="D1004">
            <v>121.176</v>
          </cell>
          <cell r="E1004">
            <v>4.9977300000000002E-2</v>
          </cell>
          <cell r="F1004" t="str">
            <v>stable</v>
          </cell>
          <cell r="G1004">
            <v>760</v>
          </cell>
        </row>
        <row r="1005">
          <cell r="A1005">
            <v>1008</v>
          </cell>
          <cell r="B1005" t="str">
            <v>TCU026</v>
          </cell>
          <cell r="C1005">
            <v>24.775700000000001</v>
          </cell>
          <cell r="D1005">
            <v>121.075</v>
          </cell>
          <cell r="E1005">
            <v>4.0574100000000002E-2</v>
          </cell>
          <cell r="F1005" t="str">
            <v>stable</v>
          </cell>
          <cell r="G1005">
            <v>760</v>
          </cell>
        </row>
        <row r="1006">
          <cell r="A1006">
            <v>1009</v>
          </cell>
          <cell r="B1006" t="str">
            <v>TCU029</v>
          </cell>
          <cell r="C1006">
            <v>24.558800000000002</v>
          </cell>
          <cell r="D1006">
            <v>120.7492</v>
          </cell>
          <cell r="E1006">
            <v>4.0318800000000002E-2</v>
          </cell>
          <cell r="F1006" t="str">
            <v>stable</v>
          </cell>
          <cell r="G1006">
            <v>760</v>
          </cell>
        </row>
        <row r="1007">
          <cell r="A1007">
            <v>1010</v>
          </cell>
          <cell r="B1007" t="str">
            <v>TCU031</v>
          </cell>
          <cell r="C1007">
            <v>24.561499999999999</v>
          </cell>
          <cell r="D1007">
            <v>120.70099999999999</v>
          </cell>
          <cell r="E1007">
            <v>2.42004E-2</v>
          </cell>
          <cell r="F1007" t="str">
            <v>stable</v>
          </cell>
          <cell r="G1007">
            <v>744</v>
          </cell>
        </row>
        <row r="1008">
          <cell r="A1008">
            <v>1011</v>
          </cell>
          <cell r="B1008" t="str">
            <v>TCU033</v>
          </cell>
          <cell r="C1008">
            <v>24.685500000000001</v>
          </cell>
          <cell r="D1008">
            <v>120.8623</v>
          </cell>
          <cell r="E1008">
            <v>4.1872999999999997E-3</v>
          </cell>
          <cell r="F1008" t="str">
            <v>stable</v>
          </cell>
          <cell r="G1008">
            <v>304</v>
          </cell>
        </row>
        <row r="1009">
          <cell r="A1009">
            <v>1012</v>
          </cell>
          <cell r="B1009" t="str">
            <v>TCU034</v>
          </cell>
          <cell r="C1009">
            <v>24.638999999999999</v>
          </cell>
          <cell r="D1009">
            <v>120.85680000000001</v>
          </cell>
          <cell r="E1009">
            <v>1.58627E-2</v>
          </cell>
          <cell r="F1009" t="str">
            <v>stable</v>
          </cell>
          <cell r="G1009">
            <v>564</v>
          </cell>
        </row>
        <row r="1010">
          <cell r="A1010">
            <v>1013</v>
          </cell>
          <cell r="B1010" t="str">
            <v>TCU036</v>
          </cell>
          <cell r="C1010">
            <v>24.448799999999999</v>
          </cell>
          <cell r="D1010">
            <v>120.69629999999999</v>
          </cell>
          <cell r="E1010">
            <v>2.3839599999999999E-2</v>
          </cell>
          <cell r="F1010" t="str">
            <v>stable</v>
          </cell>
          <cell r="G1010">
            <v>737</v>
          </cell>
        </row>
        <row r="1011">
          <cell r="A1011">
            <v>1014</v>
          </cell>
          <cell r="B1011" t="str">
            <v>TCU038</v>
          </cell>
          <cell r="C1011">
            <v>24.491199999999999</v>
          </cell>
          <cell r="D1011">
            <v>120.663</v>
          </cell>
          <cell r="E1011">
            <v>3.1514099999999999E-3</v>
          </cell>
          <cell r="F1011" t="str">
            <v>stable</v>
          </cell>
          <cell r="G1011">
            <v>275</v>
          </cell>
        </row>
        <row r="1012">
          <cell r="A1012">
            <v>1015</v>
          </cell>
          <cell r="B1012" t="str">
            <v>TCU039</v>
          </cell>
          <cell r="C1012">
            <v>24.491700000000002</v>
          </cell>
          <cell r="D1012">
            <v>120.7837</v>
          </cell>
          <cell r="E1012">
            <v>1.12666E-2</v>
          </cell>
          <cell r="F1012" t="str">
            <v>stable</v>
          </cell>
          <cell r="G1012">
            <v>451</v>
          </cell>
        </row>
        <row r="1013">
          <cell r="A1013">
            <v>1016</v>
          </cell>
          <cell r="B1013" t="str">
            <v>TCU040</v>
          </cell>
          <cell r="C1013">
            <v>24.4497</v>
          </cell>
          <cell r="D1013">
            <v>120.6455</v>
          </cell>
          <cell r="E1013">
            <v>1.05138E-2</v>
          </cell>
          <cell r="F1013" t="str">
            <v>stable</v>
          </cell>
          <cell r="G1013">
            <v>434</v>
          </cell>
        </row>
        <row r="1014">
          <cell r="A1014">
            <v>1017</v>
          </cell>
          <cell r="B1014" t="str">
            <v>TCU042</v>
          </cell>
          <cell r="C1014">
            <v>24.554200000000002</v>
          </cell>
          <cell r="D1014">
            <v>120.8077</v>
          </cell>
          <cell r="E1014">
            <v>4.88631E-2</v>
          </cell>
          <cell r="F1014" t="str">
            <v>stable</v>
          </cell>
          <cell r="G1014">
            <v>760</v>
          </cell>
        </row>
        <row r="1015">
          <cell r="A1015">
            <v>1018</v>
          </cell>
          <cell r="B1015" t="str">
            <v>TCU045</v>
          </cell>
          <cell r="C1015">
            <v>24.5412</v>
          </cell>
          <cell r="D1015">
            <v>120.91370000000001</v>
          </cell>
          <cell r="E1015">
            <v>0.14174200000000001</v>
          </cell>
          <cell r="F1015" t="str">
            <v>stable</v>
          </cell>
          <cell r="G1015">
            <v>760</v>
          </cell>
        </row>
        <row r="1016">
          <cell r="A1016">
            <v>1019</v>
          </cell>
          <cell r="B1016" t="str">
            <v>TCU046</v>
          </cell>
          <cell r="C1016">
            <v>24.468299999999999</v>
          </cell>
          <cell r="D1016">
            <v>120.85429999999999</v>
          </cell>
          <cell r="E1016">
            <v>0.119657</v>
          </cell>
          <cell r="F1016" t="str">
            <v>stable</v>
          </cell>
          <cell r="G1016">
            <v>760</v>
          </cell>
        </row>
        <row r="1017">
          <cell r="A1017">
            <v>1020</v>
          </cell>
          <cell r="B1017" t="str">
            <v>TCU047</v>
          </cell>
          <cell r="C1017">
            <v>24.6188</v>
          </cell>
          <cell r="D1017">
            <v>120.9387</v>
          </cell>
          <cell r="E1017">
            <v>1.0726400000000001E-2</v>
          </cell>
          <cell r="F1017" t="str">
            <v>stable</v>
          </cell>
          <cell r="G1017">
            <v>439</v>
          </cell>
        </row>
        <row r="1018">
          <cell r="A1018">
            <v>1021</v>
          </cell>
          <cell r="B1018" t="str">
            <v>TCU048</v>
          </cell>
          <cell r="C1018">
            <v>24.18</v>
          </cell>
          <cell r="D1018">
            <v>120.59399999999999</v>
          </cell>
          <cell r="E1018">
            <v>5.3365599999999999E-2</v>
          </cell>
          <cell r="F1018" t="str">
            <v>stable</v>
          </cell>
          <cell r="G1018">
            <v>760</v>
          </cell>
        </row>
        <row r="1019">
          <cell r="A1019">
            <v>1022</v>
          </cell>
          <cell r="B1019" t="str">
            <v>TCU049</v>
          </cell>
          <cell r="C1019">
            <v>24.178999999999998</v>
          </cell>
          <cell r="D1019">
            <v>120.6902</v>
          </cell>
          <cell r="E1019">
            <v>9.7028199999999992E-3</v>
          </cell>
          <cell r="F1019" t="str">
            <v>stable</v>
          </cell>
          <cell r="G1019">
            <v>416</v>
          </cell>
        </row>
        <row r="1020">
          <cell r="A1020">
            <v>1023</v>
          </cell>
          <cell r="B1020" t="str">
            <v>TCU050</v>
          </cell>
          <cell r="C1020">
            <v>24.1815</v>
          </cell>
          <cell r="D1020">
            <v>120.63379999999999</v>
          </cell>
          <cell r="E1020">
            <v>1.03727E-2</v>
          </cell>
          <cell r="F1020" t="str">
            <v>stable</v>
          </cell>
          <cell r="G1020">
            <v>431</v>
          </cell>
        </row>
        <row r="1021">
          <cell r="A1021">
            <v>1024</v>
          </cell>
          <cell r="B1021" t="str">
            <v>TCU051</v>
          </cell>
          <cell r="C1021">
            <v>24.160299999999999</v>
          </cell>
          <cell r="D1021">
            <v>120.65179999999999</v>
          </cell>
          <cell r="E1021">
            <v>9.5961699999999994E-3</v>
          </cell>
          <cell r="F1021" t="str">
            <v>stable</v>
          </cell>
          <cell r="G1021">
            <v>414</v>
          </cell>
        </row>
        <row r="1022">
          <cell r="A1022">
            <v>1025</v>
          </cell>
          <cell r="B1022" t="str">
            <v>TCU052</v>
          </cell>
          <cell r="C1022">
            <v>24.198</v>
          </cell>
          <cell r="D1022">
            <v>120.7393</v>
          </cell>
          <cell r="E1022">
            <v>2.6955900000000001E-2</v>
          </cell>
          <cell r="F1022" t="str">
            <v>stable</v>
          </cell>
          <cell r="G1022">
            <v>760</v>
          </cell>
        </row>
        <row r="1023">
          <cell r="A1023">
            <v>1026</v>
          </cell>
          <cell r="B1023" t="str">
            <v>TCU053</v>
          </cell>
          <cell r="C1023">
            <v>24.1935</v>
          </cell>
          <cell r="D1023">
            <v>120.6688</v>
          </cell>
          <cell r="E1023">
            <v>8.4439100000000007E-3</v>
          </cell>
          <cell r="F1023" t="str">
            <v>stable</v>
          </cell>
          <cell r="G1023">
            <v>388</v>
          </cell>
        </row>
        <row r="1024">
          <cell r="A1024">
            <v>1027</v>
          </cell>
          <cell r="B1024" t="str">
            <v>TCU054</v>
          </cell>
          <cell r="C1024">
            <v>24.161200000000001</v>
          </cell>
          <cell r="D1024">
            <v>120.675</v>
          </cell>
          <cell r="E1024">
            <v>1.20505E-2</v>
          </cell>
          <cell r="F1024" t="str">
            <v>stable</v>
          </cell>
          <cell r="G1024">
            <v>469</v>
          </cell>
        </row>
        <row r="1025">
          <cell r="A1025">
            <v>1028</v>
          </cell>
          <cell r="B1025" t="str">
            <v>TCU055</v>
          </cell>
          <cell r="C1025">
            <v>24.139199999999999</v>
          </cell>
          <cell r="D1025">
            <v>120.6643</v>
          </cell>
          <cell r="E1025">
            <v>1.00524E-2</v>
          </cell>
          <cell r="F1025" t="str">
            <v>stable</v>
          </cell>
          <cell r="G1025">
            <v>424</v>
          </cell>
        </row>
        <row r="1026">
          <cell r="A1026">
            <v>1029</v>
          </cell>
          <cell r="B1026" t="str">
            <v>TCU056</v>
          </cell>
          <cell r="C1026">
            <v>24.158799999999999</v>
          </cell>
          <cell r="D1026">
            <v>120.6238</v>
          </cell>
          <cell r="E1026">
            <v>1.5635400000000001E-2</v>
          </cell>
          <cell r="F1026" t="str">
            <v>stable</v>
          </cell>
          <cell r="G1026">
            <v>559</v>
          </cell>
        </row>
        <row r="1027">
          <cell r="A1027">
            <v>1030</v>
          </cell>
          <cell r="B1027" t="str">
            <v>TCU057</v>
          </cell>
          <cell r="C1027">
            <v>24.173200000000001</v>
          </cell>
          <cell r="D1027">
            <v>120.61069999999999</v>
          </cell>
          <cell r="E1027">
            <v>3.6474199999999998E-2</v>
          </cell>
          <cell r="F1027" t="str">
            <v>stable</v>
          </cell>
          <cell r="G1027">
            <v>760</v>
          </cell>
        </row>
        <row r="1028">
          <cell r="A1028">
            <v>1031</v>
          </cell>
          <cell r="B1028" t="str">
            <v>TCU059</v>
          </cell>
          <cell r="C1028">
            <v>24.268699999999999</v>
          </cell>
          <cell r="D1028">
            <v>120.5637</v>
          </cell>
          <cell r="E1028">
            <v>2.4256299999999998E-3</v>
          </cell>
          <cell r="F1028" t="str">
            <v>stable</v>
          </cell>
          <cell r="G1028">
            <v>253</v>
          </cell>
        </row>
        <row r="1029">
          <cell r="A1029">
            <v>1032</v>
          </cell>
          <cell r="B1029" t="str">
            <v>TCU060</v>
          </cell>
          <cell r="C1029">
            <v>24.224699999999999</v>
          </cell>
          <cell r="D1029">
            <v>120.64400000000001</v>
          </cell>
          <cell r="E1029">
            <v>1.1279600000000001E-2</v>
          </cell>
          <cell r="F1029" t="str">
            <v>stable</v>
          </cell>
          <cell r="G1029">
            <v>451</v>
          </cell>
        </row>
        <row r="1030">
          <cell r="A1030">
            <v>1033</v>
          </cell>
          <cell r="B1030" t="str">
            <v>TCU061</v>
          </cell>
          <cell r="C1030">
            <v>24.1355</v>
          </cell>
          <cell r="D1030">
            <v>120.54900000000001</v>
          </cell>
          <cell r="E1030">
            <v>1.6677600000000001E-2</v>
          </cell>
          <cell r="F1030" t="str">
            <v>stable</v>
          </cell>
          <cell r="G1030">
            <v>586</v>
          </cell>
        </row>
        <row r="1031">
          <cell r="A1031">
            <v>1034</v>
          </cell>
          <cell r="B1031" t="str">
            <v>TCU063</v>
          </cell>
          <cell r="C1031">
            <v>24.1083</v>
          </cell>
          <cell r="D1031">
            <v>120.61579999999999</v>
          </cell>
          <cell r="E1031">
            <v>7.9619900000000004E-3</v>
          </cell>
          <cell r="F1031" t="str">
            <v>stable</v>
          </cell>
          <cell r="G1031">
            <v>377</v>
          </cell>
        </row>
        <row r="1032">
          <cell r="A1032">
            <v>1035</v>
          </cell>
          <cell r="B1032" t="str">
            <v>TCU064</v>
          </cell>
          <cell r="C1032">
            <v>24.345700000000001</v>
          </cell>
          <cell r="D1032">
            <v>120.61</v>
          </cell>
          <cell r="E1032">
            <v>1.42633E-2</v>
          </cell>
          <cell r="F1032" t="str">
            <v>stable</v>
          </cell>
          <cell r="G1032">
            <v>523</v>
          </cell>
        </row>
        <row r="1033">
          <cell r="A1033">
            <v>1036</v>
          </cell>
          <cell r="B1033" t="str">
            <v>TCU065</v>
          </cell>
          <cell r="C1033">
            <v>24.058800000000002</v>
          </cell>
          <cell r="D1033">
            <v>120.69119999999999</v>
          </cell>
          <cell r="E1033">
            <v>7.1659499999999999E-3</v>
          </cell>
          <cell r="F1033" t="str">
            <v>stable</v>
          </cell>
          <cell r="G1033">
            <v>359</v>
          </cell>
        </row>
        <row r="1034">
          <cell r="A1034">
            <v>1037</v>
          </cell>
          <cell r="B1034" t="str">
            <v>TCU067</v>
          </cell>
          <cell r="C1034">
            <v>24.091200000000001</v>
          </cell>
          <cell r="D1034">
            <v>120.72</v>
          </cell>
          <cell r="E1034">
            <v>2.03324E-2</v>
          </cell>
          <cell r="F1034" t="str">
            <v>stable</v>
          </cell>
          <cell r="G1034">
            <v>667</v>
          </cell>
        </row>
        <row r="1035">
          <cell r="A1035">
            <v>1038</v>
          </cell>
          <cell r="B1035" t="str">
            <v>TCU068</v>
          </cell>
          <cell r="C1035">
            <v>24.277200000000001</v>
          </cell>
          <cell r="D1035">
            <v>120.7658</v>
          </cell>
          <cell r="E1035">
            <v>3.5655300000000001E-2</v>
          </cell>
          <cell r="F1035" t="str">
            <v>stable</v>
          </cell>
          <cell r="G1035">
            <v>760</v>
          </cell>
        </row>
        <row r="1036">
          <cell r="A1036">
            <v>1039</v>
          </cell>
          <cell r="B1036" t="str">
            <v>TCU070</v>
          </cell>
          <cell r="C1036">
            <v>24.196000000000002</v>
          </cell>
          <cell r="D1036">
            <v>120.5403</v>
          </cell>
          <cell r="E1036">
            <v>3.0032599999999998E-3</v>
          </cell>
          <cell r="F1036" t="str">
            <v>stable</v>
          </cell>
          <cell r="G1036">
            <v>270</v>
          </cell>
        </row>
        <row r="1037">
          <cell r="A1037">
            <v>1040</v>
          </cell>
          <cell r="B1037" t="str">
            <v>TCU071</v>
          </cell>
          <cell r="C1037">
            <v>23.985499999999998</v>
          </cell>
          <cell r="D1037">
            <v>120.78830000000001</v>
          </cell>
          <cell r="E1037">
            <v>3.93639E-2</v>
          </cell>
          <cell r="F1037" t="str">
            <v>stable</v>
          </cell>
          <cell r="G1037">
            <v>760</v>
          </cell>
        </row>
        <row r="1038">
          <cell r="A1038">
            <v>1041</v>
          </cell>
          <cell r="B1038" t="str">
            <v>TCU072</v>
          </cell>
          <cell r="C1038">
            <v>24.040700000000001</v>
          </cell>
          <cell r="D1038">
            <v>120.8488</v>
          </cell>
          <cell r="E1038">
            <v>0.14984900000000001</v>
          </cell>
          <cell r="F1038" t="str">
            <v>stable</v>
          </cell>
          <cell r="G1038">
            <v>760</v>
          </cell>
        </row>
        <row r="1039">
          <cell r="A1039">
            <v>1042</v>
          </cell>
          <cell r="B1039" t="str">
            <v>TCU074</v>
          </cell>
          <cell r="C1039">
            <v>23.962199999999999</v>
          </cell>
          <cell r="D1039">
            <v>120.9618</v>
          </cell>
          <cell r="E1039">
            <v>1.2100400000000001E-2</v>
          </cell>
          <cell r="F1039" t="str">
            <v>stable</v>
          </cell>
          <cell r="G1039">
            <v>470</v>
          </cell>
        </row>
        <row r="1040">
          <cell r="A1040">
            <v>1043</v>
          </cell>
          <cell r="B1040" t="str">
            <v>TCU075</v>
          </cell>
          <cell r="C1040">
            <v>23.982700000000001</v>
          </cell>
          <cell r="D1040">
            <v>120.6778</v>
          </cell>
          <cell r="E1040">
            <v>1.0086100000000001E-2</v>
          </cell>
          <cell r="F1040" t="str">
            <v>stable</v>
          </cell>
          <cell r="G1040">
            <v>425</v>
          </cell>
        </row>
        <row r="1041">
          <cell r="A1041">
            <v>1044</v>
          </cell>
          <cell r="B1041" t="str">
            <v>TCU076</v>
          </cell>
          <cell r="C1041">
            <v>23.907699999999998</v>
          </cell>
          <cell r="D1041">
            <v>120.67570000000001</v>
          </cell>
          <cell r="E1041">
            <v>4.4142199999999999E-2</v>
          </cell>
          <cell r="F1041" t="str">
            <v>stable</v>
          </cell>
          <cell r="G1041">
            <v>760</v>
          </cell>
        </row>
        <row r="1042">
          <cell r="A1042">
            <v>1045</v>
          </cell>
          <cell r="B1042" t="str">
            <v>TCU078</v>
          </cell>
          <cell r="C1042">
            <v>23.812000000000001</v>
          </cell>
          <cell r="D1042">
            <v>120.8455</v>
          </cell>
          <cell r="E1042">
            <v>2.67926E-2</v>
          </cell>
          <cell r="F1042" t="str">
            <v>stable</v>
          </cell>
          <cell r="G1042">
            <v>760</v>
          </cell>
        </row>
        <row r="1043">
          <cell r="A1043">
            <v>1046</v>
          </cell>
          <cell r="B1043" t="str">
            <v>TCU079</v>
          </cell>
          <cell r="C1043">
            <v>23.839500000000001</v>
          </cell>
          <cell r="D1043">
            <v>120.8942</v>
          </cell>
          <cell r="E1043">
            <v>6.56833E-2</v>
          </cell>
          <cell r="F1043" t="str">
            <v>stable</v>
          </cell>
          <cell r="G1043">
            <v>760</v>
          </cell>
        </row>
        <row r="1044">
          <cell r="A1044">
            <v>1047</v>
          </cell>
          <cell r="B1044" t="str">
            <v>TCU081</v>
          </cell>
          <cell r="C1044">
            <v>24.802199999999999</v>
          </cell>
          <cell r="D1044">
            <v>120.9695</v>
          </cell>
          <cell r="E1044">
            <v>6.7086799999999999E-3</v>
          </cell>
          <cell r="F1044" t="str">
            <v>stable</v>
          </cell>
          <cell r="G1044">
            <v>351</v>
          </cell>
        </row>
        <row r="1045">
          <cell r="A1045">
            <v>1048</v>
          </cell>
          <cell r="B1045" t="str">
            <v>TCU082</v>
          </cell>
          <cell r="C1045">
            <v>24.147500000000001</v>
          </cell>
          <cell r="D1045">
            <v>120.676</v>
          </cell>
          <cell r="E1045">
            <v>8.6073699999999996E-3</v>
          </cell>
          <cell r="F1045" t="str">
            <v>stable</v>
          </cell>
          <cell r="G1045">
            <v>392</v>
          </cell>
        </row>
        <row r="1046">
          <cell r="A1046">
            <v>1049</v>
          </cell>
          <cell r="B1046" t="str">
            <v>TCU083</v>
          </cell>
          <cell r="C1046">
            <v>24.97</v>
          </cell>
          <cell r="D1046">
            <v>121.1867</v>
          </cell>
          <cell r="E1046">
            <v>1.29494E-2</v>
          </cell>
          <cell r="F1046" t="str">
            <v>stable</v>
          </cell>
          <cell r="G1046">
            <v>489</v>
          </cell>
        </row>
        <row r="1047">
          <cell r="A1047">
            <v>1050</v>
          </cell>
          <cell r="B1047" t="str">
            <v>TCU084</v>
          </cell>
          <cell r="C1047">
            <v>23.882999999999999</v>
          </cell>
          <cell r="D1047">
            <v>120.8998</v>
          </cell>
          <cell r="E1047">
            <v>0.157501</v>
          </cell>
          <cell r="F1047" t="str">
            <v>stable</v>
          </cell>
          <cell r="G1047">
            <v>760</v>
          </cell>
        </row>
        <row r="1048">
          <cell r="A1048">
            <v>1051</v>
          </cell>
          <cell r="B1048" t="str">
            <v>TCU085</v>
          </cell>
          <cell r="C1048">
            <v>24.6755</v>
          </cell>
          <cell r="D1048">
            <v>121.3583</v>
          </cell>
          <cell r="E1048">
            <v>0.353051</v>
          </cell>
          <cell r="F1048" t="str">
            <v>stable</v>
          </cell>
          <cell r="G1048">
            <v>760</v>
          </cell>
        </row>
        <row r="1049">
          <cell r="A1049">
            <v>1052</v>
          </cell>
          <cell r="B1049" t="str">
            <v>TCU087</v>
          </cell>
          <cell r="C1049">
            <v>24.348199999999999</v>
          </cell>
          <cell r="D1049">
            <v>120.77330000000001</v>
          </cell>
          <cell r="E1049">
            <v>5.3254700000000002E-2</v>
          </cell>
          <cell r="F1049" t="str">
            <v>stable</v>
          </cell>
          <cell r="G1049">
            <v>760</v>
          </cell>
        </row>
        <row r="1050">
          <cell r="A1050">
            <v>1053</v>
          </cell>
          <cell r="B1050" t="str">
            <v>TCU089</v>
          </cell>
          <cell r="C1050">
            <v>23.903700000000001</v>
          </cell>
          <cell r="D1050">
            <v>120.8565</v>
          </cell>
          <cell r="E1050">
            <v>0.213728</v>
          </cell>
          <cell r="F1050" t="str">
            <v>stable</v>
          </cell>
          <cell r="G1050">
            <v>760</v>
          </cell>
        </row>
        <row r="1051">
          <cell r="A1051">
            <v>1054</v>
          </cell>
          <cell r="B1051" t="str">
            <v>TCU092</v>
          </cell>
          <cell r="C1051">
            <v>25.011700000000001</v>
          </cell>
          <cell r="D1051">
            <v>121.2792</v>
          </cell>
          <cell r="E1051">
            <v>6.1915599999999996E-3</v>
          </cell>
          <cell r="F1051" t="str">
            <v>stable</v>
          </cell>
          <cell r="G1051">
            <v>341</v>
          </cell>
        </row>
        <row r="1052">
          <cell r="A1052">
            <v>1055</v>
          </cell>
          <cell r="B1052" t="str">
            <v>TCU094</v>
          </cell>
          <cell r="C1052">
            <v>24.769500000000001</v>
          </cell>
          <cell r="D1052">
            <v>121.0488</v>
          </cell>
          <cell r="E1052">
            <v>3.0554700000000001E-2</v>
          </cell>
          <cell r="F1052" t="str">
            <v>stable</v>
          </cell>
          <cell r="G1052">
            <v>760</v>
          </cell>
        </row>
        <row r="1053">
          <cell r="A1053">
            <v>1056</v>
          </cell>
          <cell r="B1053" t="str">
            <v>TCU095</v>
          </cell>
          <cell r="C1053">
            <v>24.691700000000001</v>
          </cell>
          <cell r="D1053">
            <v>121.01349999999999</v>
          </cell>
          <cell r="E1053">
            <v>2.63171E-2</v>
          </cell>
          <cell r="F1053" t="str">
            <v>stable</v>
          </cell>
          <cell r="G1053">
            <v>760</v>
          </cell>
        </row>
        <row r="1054">
          <cell r="A1054">
            <v>1057</v>
          </cell>
          <cell r="B1054" t="str">
            <v>TCU096</v>
          </cell>
          <cell r="C1054">
            <v>24.7957</v>
          </cell>
          <cell r="D1054">
            <v>120.9558</v>
          </cell>
          <cell r="E1054">
            <v>3.4039300000000002E-2</v>
          </cell>
          <cell r="F1054" t="str">
            <v>stable</v>
          </cell>
          <cell r="G1054">
            <v>760</v>
          </cell>
        </row>
        <row r="1055">
          <cell r="A1055">
            <v>1058</v>
          </cell>
          <cell r="B1055" t="str">
            <v>TCU098</v>
          </cell>
          <cell r="C1055">
            <v>24.743300000000001</v>
          </cell>
          <cell r="D1055">
            <v>120.899</v>
          </cell>
          <cell r="E1055">
            <v>1.18657E-2</v>
          </cell>
          <cell r="F1055" t="str">
            <v>stable</v>
          </cell>
          <cell r="G1055">
            <v>465</v>
          </cell>
        </row>
        <row r="1056">
          <cell r="A1056">
            <v>1059</v>
          </cell>
          <cell r="B1056" t="str">
            <v>TCU100</v>
          </cell>
          <cell r="C1056">
            <v>24.1858</v>
          </cell>
          <cell r="D1056">
            <v>120.6153</v>
          </cell>
          <cell r="E1056">
            <v>4.3111900000000002E-2</v>
          </cell>
          <cell r="F1056" t="str">
            <v>stable</v>
          </cell>
          <cell r="G1056">
            <v>760</v>
          </cell>
        </row>
        <row r="1057">
          <cell r="A1057">
            <v>1060</v>
          </cell>
          <cell r="B1057" t="str">
            <v>TCU101</v>
          </cell>
          <cell r="C1057">
            <v>24.242000000000001</v>
          </cell>
          <cell r="D1057">
            <v>120.7092</v>
          </cell>
          <cell r="E1057">
            <v>1.14809E-2</v>
          </cell>
          <cell r="F1057" t="str">
            <v>stable</v>
          </cell>
          <cell r="G1057">
            <v>456</v>
          </cell>
        </row>
        <row r="1058">
          <cell r="A1058">
            <v>1061</v>
          </cell>
          <cell r="B1058" t="str">
            <v>TCU102</v>
          </cell>
          <cell r="C1058">
            <v>24.249300000000002</v>
          </cell>
          <cell r="D1058">
            <v>120.7208</v>
          </cell>
          <cell r="E1058">
            <v>1.1458100000000001E-2</v>
          </cell>
          <cell r="F1058" t="str">
            <v>stable</v>
          </cell>
          <cell r="G1058">
            <v>455</v>
          </cell>
        </row>
        <row r="1059">
          <cell r="A1059">
            <v>1062</v>
          </cell>
          <cell r="B1059" t="str">
            <v>TCU103</v>
          </cell>
          <cell r="C1059">
            <v>24.309799999999999</v>
          </cell>
          <cell r="D1059">
            <v>120.7072</v>
          </cell>
          <cell r="E1059">
            <v>1.34076E-2</v>
          </cell>
          <cell r="F1059" t="str">
            <v>stable</v>
          </cell>
          <cell r="G1059">
            <v>501</v>
          </cell>
        </row>
        <row r="1060">
          <cell r="A1060">
            <v>1063</v>
          </cell>
          <cell r="B1060" t="str">
            <v>TCU104</v>
          </cell>
          <cell r="C1060">
            <v>24.2455</v>
          </cell>
          <cell r="D1060">
            <v>120.6018</v>
          </cell>
          <cell r="E1060">
            <v>3.3499300000000003E-2</v>
          </cell>
          <cell r="F1060" t="str">
            <v>stable</v>
          </cell>
          <cell r="G1060">
            <v>760</v>
          </cell>
        </row>
        <row r="1061">
          <cell r="A1061">
            <v>1064</v>
          </cell>
          <cell r="B1061" t="str">
            <v>TCU105</v>
          </cell>
          <cell r="C1061">
            <v>24.239000000000001</v>
          </cell>
          <cell r="D1061">
            <v>120.559</v>
          </cell>
          <cell r="E1061">
            <v>2.3937799999999999E-2</v>
          </cell>
          <cell r="F1061" t="str">
            <v>stable</v>
          </cell>
          <cell r="G1061">
            <v>739</v>
          </cell>
        </row>
        <row r="1062">
          <cell r="A1062">
            <v>1065</v>
          </cell>
          <cell r="B1062" t="str">
            <v>TCU106</v>
          </cell>
          <cell r="C1062">
            <v>24.083300000000001</v>
          </cell>
          <cell r="D1062">
            <v>120.5518</v>
          </cell>
          <cell r="E1062">
            <v>2.23771E-2</v>
          </cell>
          <cell r="F1062" t="str">
            <v>stable</v>
          </cell>
          <cell r="G1062">
            <v>708</v>
          </cell>
        </row>
        <row r="1063">
          <cell r="A1063">
            <v>1066</v>
          </cell>
          <cell r="B1063" t="str">
            <v>TCU107</v>
          </cell>
          <cell r="C1063">
            <v>24.072700000000001</v>
          </cell>
          <cell r="D1063">
            <v>120.5402</v>
          </cell>
          <cell r="E1063">
            <v>3.7023400000000001E-3</v>
          </cell>
          <cell r="F1063" t="str">
            <v>stable</v>
          </cell>
          <cell r="G1063">
            <v>291</v>
          </cell>
        </row>
        <row r="1064">
          <cell r="A1064">
            <v>1067</v>
          </cell>
          <cell r="B1064" t="str">
            <v>TCU109</v>
          </cell>
          <cell r="C1064">
            <v>24.084800000000001</v>
          </cell>
          <cell r="D1064">
            <v>120.57129999999999</v>
          </cell>
          <cell r="E1064">
            <v>2.7646500000000001E-2</v>
          </cell>
          <cell r="F1064" t="str">
            <v>stable</v>
          </cell>
          <cell r="G1064">
            <v>760</v>
          </cell>
        </row>
        <row r="1065">
          <cell r="A1065">
            <v>1068</v>
          </cell>
          <cell r="B1065" t="str">
            <v>TCU110</v>
          </cell>
          <cell r="C1065">
            <v>23.962199999999999</v>
          </cell>
          <cell r="D1065">
            <v>120.56950000000001</v>
          </cell>
          <cell r="E1065">
            <v>4.00308E-3</v>
          </cell>
          <cell r="F1065" t="str">
            <v>stable</v>
          </cell>
          <cell r="G1065">
            <v>300</v>
          </cell>
        </row>
        <row r="1066">
          <cell r="A1066">
            <v>1069</v>
          </cell>
          <cell r="B1066" t="str">
            <v>TCU111</v>
          </cell>
          <cell r="C1066">
            <v>24.113700000000001</v>
          </cell>
          <cell r="D1066">
            <v>120.4872</v>
          </cell>
          <cell r="E1066">
            <v>4.7547600000000002E-3</v>
          </cell>
          <cell r="F1066" t="str">
            <v>stable</v>
          </cell>
          <cell r="G1066">
            <v>314</v>
          </cell>
        </row>
        <row r="1067">
          <cell r="A1067">
            <v>1070</v>
          </cell>
          <cell r="B1067" t="str">
            <v>TCU112</v>
          </cell>
          <cell r="C1067">
            <v>24.055700000000002</v>
          </cell>
          <cell r="D1067">
            <v>120.42400000000001</v>
          </cell>
          <cell r="E1067">
            <v>2.42172E-3</v>
          </cell>
          <cell r="F1067" t="str">
            <v>stable</v>
          </cell>
          <cell r="G1067">
            <v>253</v>
          </cell>
        </row>
        <row r="1068">
          <cell r="A1068">
            <v>1071</v>
          </cell>
          <cell r="B1068" t="str">
            <v>TCU113</v>
          </cell>
          <cell r="C1068">
            <v>23.892800000000001</v>
          </cell>
          <cell r="D1068">
            <v>120.3865</v>
          </cell>
          <cell r="E1068">
            <v>7.9877699999999997E-4</v>
          </cell>
          <cell r="F1068" t="str">
            <v>stable</v>
          </cell>
          <cell r="G1068">
            <v>204</v>
          </cell>
        </row>
        <row r="1069">
          <cell r="A1069">
            <v>1072</v>
          </cell>
          <cell r="B1069" t="str">
            <v>TCU115</v>
          </cell>
          <cell r="C1069">
            <v>23.959499999999998</v>
          </cell>
          <cell r="D1069">
            <v>120.4693</v>
          </cell>
          <cell r="E1069">
            <v>3.8908599999999999E-3</v>
          </cell>
          <cell r="F1069" t="str">
            <v>stable</v>
          </cell>
          <cell r="G1069">
            <v>297</v>
          </cell>
        </row>
        <row r="1070">
          <cell r="A1070">
            <v>1073</v>
          </cell>
          <cell r="B1070" t="str">
            <v>TCU116</v>
          </cell>
          <cell r="C1070">
            <v>23.8568</v>
          </cell>
          <cell r="D1070">
            <v>120.58029999999999</v>
          </cell>
          <cell r="E1070">
            <v>4.8363199999999999E-3</v>
          </cell>
          <cell r="F1070" t="str">
            <v>stable</v>
          </cell>
          <cell r="G1070">
            <v>316</v>
          </cell>
        </row>
        <row r="1071">
          <cell r="A1071">
            <v>1074</v>
          </cell>
          <cell r="B1071" t="str">
            <v>TCU117</v>
          </cell>
          <cell r="C1071">
            <v>24.133500000000002</v>
          </cell>
          <cell r="D1071">
            <v>120.4598</v>
          </cell>
          <cell r="E1071">
            <v>7.9959499999999995E-4</v>
          </cell>
          <cell r="F1071" t="str">
            <v>stable</v>
          </cell>
          <cell r="G1071">
            <v>204</v>
          </cell>
        </row>
        <row r="1072">
          <cell r="A1072">
            <v>1075</v>
          </cell>
          <cell r="B1072" t="str">
            <v>TCU118</v>
          </cell>
          <cell r="C1072">
            <v>24.002700000000001</v>
          </cell>
          <cell r="D1072">
            <v>120.4235</v>
          </cell>
          <cell r="E1072">
            <v>7.9914199999999997E-4</v>
          </cell>
          <cell r="F1072" t="str">
            <v>stable</v>
          </cell>
          <cell r="G1072">
            <v>204</v>
          </cell>
        </row>
        <row r="1073">
          <cell r="A1073">
            <v>1076</v>
          </cell>
          <cell r="B1073" t="str">
            <v>TCU119</v>
          </cell>
          <cell r="C1073">
            <v>23.924199999999999</v>
          </cell>
          <cell r="D1073">
            <v>120.3122</v>
          </cell>
          <cell r="E1073">
            <v>3.1390699999999999E-3</v>
          </cell>
          <cell r="F1073" t="str">
            <v>stable</v>
          </cell>
          <cell r="G1073">
            <v>274</v>
          </cell>
        </row>
        <row r="1074">
          <cell r="A1074">
            <v>1077</v>
          </cell>
          <cell r="B1074" t="str">
            <v>TCU120</v>
          </cell>
          <cell r="C1074">
            <v>23.9803</v>
          </cell>
          <cell r="D1074">
            <v>120.613</v>
          </cell>
          <cell r="E1074">
            <v>7.7317899999999995E-2</v>
          </cell>
          <cell r="F1074" t="str">
            <v>stable</v>
          </cell>
          <cell r="G1074">
            <v>760</v>
          </cell>
        </row>
        <row r="1075">
          <cell r="A1075">
            <v>1078</v>
          </cell>
          <cell r="B1075" t="str">
            <v>TCU122</v>
          </cell>
          <cell r="C1075">
            <v>23.812799999999999</v>
          </cell>
          <cell r="D1075">
            <v>120.6097</v>
          </cell>
          <cell r="E1075">
            <v>1.1193699999999999E-2</v>
          </cell>
          <cell r="F1075" t="str">
            <v>stable</v>
          </cell>
          <cell r="G1075">
            <v>450</v>
          </cell>
        </row>
        <row r="1076">
          <cell r="A1076">
            <v>1079</v>
          </cell>
          <cell r="B1076" t="str">
            <v>TCU123</v>
          </cell>
          <cell r="C1076">
            <v>24.018699999999999</v>
          </cell>
          <cell r="D1076">
            <v>120.5437</v>
          </cell>
          <cell r="E1076">
            <v>2.5948799999999999E-3</v>
          </cell>
          <cell r="F1076" t="str">
            <v>stable</v>
          </cell>
          <cell r="G1076">
            <v>258</v>
          </cell>
        </row>
        <row r="1077">
          <cell r="A1077">
            <v>1080</v>
          </cell>
          <cell r="B1077" t="str">
            <v>TCU128</v>
          </cell>
          <cell r="C1077">
            <v>24.4162</v>
          </cell>
          <cell r="D1077">
            <v>120.7607</v>
          </cell>
          <cell r="E1077">
            <v>8.5260299999999997E-2</v>
          </cell>
          <cell r="F1077" t="str">
            <v>stable</v>
          </cell>
          <cell r="G1077">
            <v>760</v>
          </cell>
        </row>
        <row r="1078">
          <cell r="A1078">
            <v>1081</v>
          </cell>
          <cell r="B1078" t="str">
            <v>TCU129</v>
          </cell>
          <cell r="C1078">
            <v>23.878299999999999</v>
          </cell>
          <cell r="D1078">
            <v>120.68429999999999</v>
          </cell>
          <cell r="E1078">
            <v>4.0243300000000003E-2</v>
          </cell>
          <cell r="F1078" t="str">
            <v>stable</v>
          </cell>
          <cell r="G1078">
            <v>760</v>
          </cell>
        </row>
        <row r="1079">
          <cell r="A1079">
            <v>1082</v>
          </cell>
          <cell r="B1079" t="str">
            <v>TCU136</v>
          </cell>
          <cell r="C1079">
            <v>24.260300000000001</v>
          </cell>
          <cell r="D1079">
            <v>120.65179999999999</v>
          </cell>
          <cell r="E1079">
            <v>9.6002799999999992E-3</v>
          </cell>
          <cell r="F1079" t="str">
            <v>stable</v>
          </cell>
          <cell r="G1079">
            <v>414</v>
          </cell>
        </row>
        <row r="1080">
          <cell r="A1080">
            <v>1083</v>
          </cell>
          <cell r="B1080" t="str">
            <v>TCU138</v>
          </cell>
          <cell r="C1080">
            <v>23.9223</v>
          </cell>
          <cell r="D1080">
            <v>120.5955</v>
          </cell>
          <cell r="E1080">
            <v>5.9940799999999997E-3</v>
          </cell>
          <cell r="F1080" t="str">
            <v>stable</v>
          </cell>
          <cell r="G1080">
            <v>337</v>
          </cell>
        </row>
        <row r="1081">
          <cell r="A1081">
            <v>1084</v>
          </cell>
          <cell r="B1081" t="str">
            <v>TCU140</v>
          </cell>
          <cell r="C1081">
            <v>23.957799999999999</v>
          </cell>
          <cell r="D1081">
            <v>120.3593</v>
          </cell>
          <cell r="E1081">
            <v>7.9897300000000002E-4</v>
          </cell>
          <cell r="F1081" t="str">
            <v>stable</v>
          </cell>
          <cell r="G1081">
            <v>204</v>
          </cell>
        </row>
        <row r="1082">
          <cell r="A1082">
            <v>1085</v>
          </cell>
          <cell r="B1082" t="str">
            <v>TCU141</v>
          </cell>
          <cell r="C1082">
            <v>23.8338</v>
          </cell>
          <cell r="D1082">
            <v>120.464</v>
          </cell>
          <cell r="E1082">
            <v>1.17851E-3</v>
          </cell>
          <cell r="F1082" t="str">
            <v>stable</v>
          </cell>
          <cell r="G1082">
            <v>215</v>
          </cell>
        </row>
        <row r="1083">
          <cell r="A1083">
            <v>1086</v>
          </cell>
          <cell r="B1083" t="str">
            <v>TCU145</v>
          </cell>
          <cell r="C1083">
            <v>23.98</v>
          </cell>
          <cell r="D1083">
            <v>120.3368</v>
          </cell>
          <cell r="E1083">
            <v>1.2970900000000001E-3</v>
          </cell>
          <cell r="F1083" t="str">
            <v>stable</v>
          </cell>
          <cell r="G1083">
            <v>219</v>
          </cell>
        </row>
        <row r="1084">
          <cell r="A1084">
            <v>1087</v>
          </cell>
          <cell r="B1084" t="str">
            <v>TCU147</v>
          </cell>
          <cell r="C1084">
            <v>24.859200000000001</v>
          </cell>
          <cell r="D1084">
            <v>121.2475</v>
          </cell>
          <cell r="E1084">
            <v>1.01131E-2</v>
          </cell>
          <cell r="F1084" t="str">
            <v>stable</v>
          </cell>
          <cell r="G1084">
            <v>425</v>
          </cell>
        </row>
        <row r="1085">
          <cell r="A1085">
            <v>1088</v>
          </cell>
          <cell r="B1085" t="str">
            <v>Tekirdag</v>
          </cell>
          <cell r="C1085">
            <v>40.978999999999999</v>
          </cell>
          <cell r="D1085">
            <v>27.515000000000001</v>
          </cell>
          <cell r="E1085">
            <v>5.6952500000000003E-2</v>
          </cell>
          <cell r="F1085" t="str">
            <v>active</v>
          </cell>
          <cell r="G1085">
            <v>508</v>
          </cell>
        </row>
        <row r="1086">
          <cell r="A1086">
            <v>1089</v>
          </cell>
          <cell r="B1086" t="str">
            <v>Tokat</v>
          </cell>
          <cell r="C1086">
            <v>40.329000000000001</v>
          </cell>
          <cell r="D1086">
            <v>36.554000000000002</v>
          </cell>
          <cell r="E1086">
            <v>1.7647800000000001E-3</v>
          </cell>
          <cell r="F1086" t="str">
            <v>active</v>
          </cell>
          <cell r="G1086">
            <v>207</v>
          </cell>
        </row>
        <row r="1087">
          <cell r="A1087">
            <v>1090</v>
          </cell>
          <cell r="B1087" t="str">
            <v>Torre Del Greco</v>
          </cell>
          <cell r="C1087">
            <v>40.801000000000002</v>
          </cell>
          <cell r="D1087">
            <v>14.385999999999999</v>
          </cell>
          <cell r="E1087">
            <v>0.12681500000000001</v>
          </cell>
          <cell r="F1087" t="str">
            <v>active</v>
          </cell>
          <cell r="G1087">
            <v>714</v>
          </cell>
        </row>
        <row r="1088">
          <cell r="A1088">
            <v>1091</v>
          </cell>
          <cell r="B1088" t="str">
            <v>Tosya</v>
          </cell>
          <cell r="C1088">
            <v>41.012999999999998</v>
          </cell>
          <cell r="D1088">
            <v>34.036999999999999</v>
          </cell>
          <cell r="E1088">
            <v>7.1218900000000002E-2</v>
          </cell>
          <cell r="F1088" t="str">
            <v>active</v>
          </cell>
          <cell r="G1088">
            <v>545</v>
          </cell>
        </row>
        <row r="1089">
          <cell r="A1089">
            <v>1092</v>
          </cell>
          <cell r="B1089" t="str">
            <v>TOT</v>
          </cell>
          <cell r="C1089">
            <v>35.484999999999999</v>
          </cell>
          <cell r="D1089">
            <v>134.24</v>
          </cell>
          <cell r="E1089">
            <v>1.42942E-3</v>
          </cell>
          <cell r="F1089" t="str">
            <v>stable</v>
          </cell>
          <cell r="G1089">
            <v>223</v>
          </cell>
        </row>
        <row r="1090">
          <cell r="A1090">
            <v>1093</v>
          </cell>
          <cell r="B1090" t="str">
            <v>TRA-642 ETR Reactor Bldg(Bsmt)</v>
          </cell>
          <cell r="C1090">
            <v>43.588099999999997</v>
          </cell>
          <cell r="D1090">
            <v>-112.965</v>
          </cell>
          <cell r="E1090">
            <v>1.58285E-3</v>
          </cell>
          <cell r="F1090" t="str">
            <v>active</v>
          </cell>
          <cell r="G1090">
            <v>204</v>
          </cell>
        </row>
        <row r="1091">
          <cell r="A1091">
            <v>1094</v>
          </cell>
          <cell r="B1091" t="str">
            <v>TRA-670 ATR Reactor Bldg(Bsmt)</v>
          </cell>
          <cell r="C1091">
            <v>43.585000000000001</v>
          </cell>
          <cell r="D1091">
            <v>-112.9619</v>
          </cell>
          <cell r="E1091">
            <v>1.58285E-3</v>
          </cell>
          <cell r="F1091" t="str">
            <v>active</v>
          </cell>
          <cell r="G1091">
            <v>204</v>
          </cell>
        </row>
        <row r="1092">
          <cell r="A1092">
            <v>1095</v>
          </cell>
          <cell r="B1092" t="str">
            <v>Tricarico</v>
          </cell>
          <cell r="C1092">
            <v>40.621000000000002</v>
          </cell>
          <cell r="D1092">
            <v>16.157</v>
          </cell>
          <cell r="E1092">
            <v>7.0640800000000004E-2</v>
          </cell>
          <cell r="F1092" t="str">
            <v>active</v>
          </cell>
          <cell r="G1092">
            <v>544</v>
          </cell>
        </row>
        <row r="1093">
          <cell r="A1093">
            <v>1096</v>
          </cell>
          <cell r="B1093" t="str">
            <v>TTN</v>
          </cell>
          <cell r="C1093">
            <v>22.754000000000001</v>
          </cell>
          <cell r="D1093">
            <v>121.1465</v>
          </cell>
          <cell r="E1093">
            <v>6.6099899999999996E-3</v>
          </cell>
          <cell r="F1093" t="str">
            <v>stable</v>
          </cell>
          <cell r="G1093">
            <v>349</v>
          </cell>
        </row>
        <row r="1094">
          <cell r="A1094">
            <v>1097</v>
          </cell>
          <cell r="B1094" t="str">
            <v>TTN001</v>
          </cell>
          <cell r="C1094">
            <v>23.317799999999998</v>
          </cell>
          <cell r="D1094">
            <v>121.4425</v>
          </cell>
          <cell r="E1094">
            <v>4.7327399999999999E-2</v>
          </cell>
          <cell r="F1094" t="str">
            <v>stable</v>
          </cell>
          <cell r="G1094">
            <v>760</v>
          </cell>
        </row>
        <row r="1095">
          <cell r="A1095">
            <v>1098</v>
          </cell>
          <cell r="B1095" t="str">
            <v>TTN002</v>
          </cell>
          <cell r="C1095">
            <v>22.973800000000001</v>
          </cell>
          <cell r="D1095">
            <v>121.2968</v>
          </cell>
          <cell r="E1095">
            <v>0.20882999999999999</v>
          </cell>
          <cell r="F1095" t="str">
            <v>stable</v>
          </cell>
          <cell r="G1095">
            <v>760</v>
          </cell>
        </row>
        <row r="1096">
          <cell r="A1096">
            <v>1099</v>
          </cell>
          <cell r="B1096" t="str">
            <v>TTN003</v>
          </cell>
          <cell r="C1096">
            <v>22.617799999999999</v>
          </cell>
          <cell r="D1096">
            <v>120.9975</v>
          </cell>
          <cell r="E1096">
            <v>0.240651</v>
          </cell>
          <cell r="F1096" t="str">
            <v>stable</v>
          </cell>
          <cell r="G1096">
            <v>760</v>
          </cell>
        </row>
        <row r="1097">
          <cell r="A1097">
            <v>1100</v>
          </cell>
          <cell r="B1097" t="str">
            <v>TTN004</v>
          </cell>
          <cell r="C1097">
            <v>22.9102</v>
          </cell>
          <cell r="D1097">
            <v>121.12869999999999</v>
          </cell>
          <cell r="E1097">
            <v>9.8919199999999999E-2</v>
          </cell>
          <cell r="F1097" t="str">
            <v>stable</v>
          </cell>
          <cell r="G1097">
            <v>760</v>
          </cell>
        </row>
        <row r="1098">
          <cell r="A1098">
            <v>1101</v>
          </cell>
          <cell r="B1098" t="str">
            <v>TTN005</v>
          </cell>
          <cell r="C1098">
            <v>22.756799999999998</v>
          </cell>
          <cell r="D1098">
            <v>121.1403</v>
          </cell>
          <cell r="E1098">
            <v>3.7729199999999999E-3</v>
          </cell>
          <cell r="F1098" t="str">
            <v>stable</v>
          </cell>
          <cell r="G1098">
            <v>293</v>
          </cell>
        </row>
        <row r="1099">
          <cell r="A1099">
            <v>1102</v>
          </cell>
          <cell r="B1099" t="str">
            <v>TTN006</v>
          </cell>
          <cell r="C1099">
            <v>22.771699999999999</v>
          </cell>
          <cell r="D1099">
            <v>121.1378</v>
          </cell>
          <cell r="E1099">
            <v>3.21528E-3</v>
          </cell>
          <cell r="F1099" t="str">
            <v>stable</v>
          </cell>
          <cell r="G1099">
            <v>276</v>
          </cell>
        </row>
        <row r="1100">
          <cell r="A1100">
            <v>1103</v>
          </cell>
          <cell r="B1100" t="str">
            <v>TTN007</v>
          </cell>
          <cell r="C1100">
            <v>22.764700000000001</v>
          </cell>
          <cell r="D1100">
            <v>121.1427</v>
          </cell>
          <cell r="E1100">
            <v>3.6690099999999999E-3</v>
          </cell>
          <cell r="F1100" t="str">
            <v>stable</v>
          </cell>
          <cell r="G1100">
            <v>290</v>
          </cell>
        </row>
        <row r="1101">
          <cell r="A1101">
            <v>1104</v>
          </cell>
          <cell r="B1101" t="str">
            <v>TTN008</v>
          </cell>
          <cell r="C1101">
            <v>22.760200000000001</v>
          </cell>
          <cell r="D1101">
            <v>121.15170000000001</v>
          </cell>
          <cell r="E1101">
            <v>6.4521999999999999E-3</v>
          </cell>
          <cell r="F1101" t="str">
            <v>stable</v>
          </cell>
          <cell r="G1101">
            <v>346</v>
          </cell>
        </row>
        <row r="1102">
          <cell r="A1102">
            <v>1105</v>
          </cell>
          <cell r="B1102" t="str">
            <v>TTN009</v>
          </cell>
          <cell r="C1102">
            <v>22.748799999999999</v>
          </cell>
          <cell r="D1102">
            <v>121.1442</v>
          </cell>
          <cell r="E1102">
            <v>1.04177E-2</v>
          </cell>
          <cell r="F1102" t="str">
            <v>stable</v>
          </cell>
          <cell r="G1102">
            <v>432</v>
          </cell>
        </row>
        <row r="1103">
          <cell r="A1103">
            <v>1106</v>
          </cell>
          <cell r="B1103" t="str">
            <v>TTN010</v>
          </cell>
          <cell r="C1103">
            <v>22.74</v>
          </cell>
          <cell r="D1103">
            <v>121.1135</v>
          </cell>
          <cell r="E1103">
            <v>8.7170200000000007E-3</v>
          </cell>
          <cell r="F1103" t="str">
            <v>stable</v>
          </cell>
          <cell r="G1103">
            <v>394</v>
          </cell>
        </row>
        <row r="1104">
          <cell r="A1104">
            <v>1107</v>
          </cell>
          <cell r="B1104" t="str">
            <v>TTN012</v>
          </cell>
          <cell r="C1104">
            <v>22.766200000000001</v>
          </cell>
          <cell r="D1104">
            <v>121.133</v>
          </cell>
          <cell r="E1104">
            <v>4.4229300000000003E-3</v>
          </cell>
          <cell r="F1104" t="str">
            <v>stable</v>
          </cell>
          <cell r="G1104">
            <v>308</v>
          </cell>
        </row>
        <row r="1105">
          <cell r="A1105">
            <v>1108</v>
          </cell>
          <cell r="B1105" t="str">
            <v>TTN013</v>
          </cell>
          <cell r="C1105">
            <v>22.767800000000001</v>
          </cell>
          <cell r="D1105">
            <v>121.1277</v>
          </cell>
          <cell r="E1105">
            <v>5.9443899999999999E-3</v>
          </cell>
          <cell r="F1105" t="str">
            <v>stable</v>
          </cell>
          <cell r="G1105">
            <v>336</v>
          </cell>
        </row>
        <row r="1106">
          <cell r="A1106">
            <v>1109</v>
          </cell>
          <cell r="B1106" t="str">
            <v>TTN014</v>
          </cell>
          <cell r="C1106">
            <v>23.0992</v>
          </cell>
          <cell r="D1106">
            <v>121.3653</v>
          </cell>
          <cell r="E1106">
            <v>8.3787600000000004E-2</v>
          </cell>
          <cell r="F1106" t="str">
            <v>stable</v>
          </cell>
          <cell r="G1106">
            <v>760</v>
          </cell>
        </row>
        <row r="1107">
          <cell r="A1107">
            <v>1110</v>
          </cell>
          <cell r="B1107" t="str">
            <v>TTN015</v>
          </cell>
          <cell r="C1107">
            <v>22.754000000000001</v>
          </cell>
          <cell r="D1107">
            <v>121.1465</v>
          </cell>
          <cell r="E1107">
            <v>6.6099899999999996E-3</v>
          </cell>
          <cell r="F1107" t="str">
            <v>stable</v>
          </cell>
          <cell r="G1107">
            <v>349</v>
          </cell>
        </row>
        <row r="1108">
          <cell r="A1108">
            <v>1111</v>
          </cell>
          <cell r="B1108" t="str">
            <v>TTN016</v>
          </cell>
          <cell r="C1108">
            <v>22.357500000000002</v>
          </cell>
          <cell r="D1108">
            <v>120.89570000000001</v>
          </cell>
          <cell r="E1108">
            <v>2.6886899999999998E-2</v>
          </cell>
          <cell r="F1108" t="str">
            <v>stable</v>
          </cell>
          <cell r="G1108">
            <v>760</v>
          </cell>
        </row>
        <row r="1109">
          <cell r="A1109">
            <v>1112</v>
          </cell>
          <cell r="B1109" t="str">
            <v>TTN018</v>
          </cell>
          <cell r="C1109">
            <v>22.820699999999999</v>
          </cell>
          <cell r="D1109">
            <v>121.07170000000001</v>
          </cell>
          <cell r="E1109">
            <v>0.15314800000000001</v>
          </cell>
          <cell r="F1109" t="str">
            <v>stable</v>
          </cell>
          <cell r="G1109">
            <v>760</v>
          </cell>
        </row>
        <row r="1110">
          <cell r="A1110">
            <v>1113</v>
          </cell>
          <cell r="B1110" t="str">
            <v>TTN020</v>
          </cell>
          <cell r="C1110">
            <v>23.126799999999999</v>
          </cell>
          <cell r="D1110">
            <v>121.20569999999999</v>
          </cell>
          <cell r="E1110">
            <v>1.7657200000000001E-2</v>
          </cell>
          <cell r="F1110" t="str">
            <v>stable</v>
          </cell>
          <cell r="G1110">
            <v>611</v>
          </cell>
        </row>
        <row r="1111">
          <cell r="A1111">
            <v>1114</v>
          </cell>
          <cell r="B1111" t="str">
            <v>TTN022</v>
          </cell>
          <cell r="C1111">
            <v>23.097300000000001</v>
          </cell>
          <cell r="D1111">
            <v>121.2105</v>
          </cell>
          <cell r="E1111">
            <v>1.2596700000000001E-2</v>
          </cell>
          <cell r="F1111" t="str">
            <v>stable</v>
          </cell>
          <cell r="G1111">
            <v>481</v>
          </cell>
        </row>
        <row r="1112">
          <cell r="A1112">
            <v>1115</v>
          </cell>
          <cell r="B1112" t="str">
            <v>TTN023</v>
          </cell>
          <cell r="C1112">
            <v>23.053000000000001</v>
          </cell>
          <cell r="D1112">
            <v>121.1557</v>
          </cell>
          <cell r="E1112">
            <v>0.240589</v>
          </cell>
          <cell r="F1112" t="str">
            <v>stable</v>
          </cell>
          <cell r="G1112">
            <v>760</v>
          </cell>
        </row>
        <row r="1113">
          <cell r="A1113">
            <v>1116</v>
          </cell>
          <cell r="B1113" t="str">
            <v>TTN024</v>
          </cell>
          <cell r="C1113">
            <v>22.9725</v>
          </cell>
          <cell r="D1113">
            <v>121.1083</v>
          </cell>
          <cell r="E1113">
            <v>8.7788500000000005E-2</v>
          </cell>
          <cell r="F1113" t="str">
            <v>stable</v>
          </cell>
          <cell r="G1113">
            <v>760</v>
          </cell>
        </row>
        <row r="1114">
          <cell r="A1114">
            <v>1117</v>
          </cell>
          <cell r="B1114" t="str">
            <v>TTN025</v>
          </cell>
          <cell r="C1114">
            <v>22.904499999999999</v>
          </cell>
          <cell r="D1114">
            <v>121.072</v>
          </cell>
          <cell r="E1114">
            <v>0.173564</v>
          </cell>
          <cell r="F1114" t="str">
            <v>stable</v>
          </cell>
          <cell r="G1114">
            <v>760</v>
          </cell>
        </row>
        <row r="1115">
          <cell r="A1115">
            <v>1118</v>
          </cell>
          <cell r="B1115" t="str">
            <v>TTN026</v>
          </cell>
          <cell r="C1115">
            <v>22.863</v>
          </cell>
          <cell r="D1115">
            <v>121.083</v>
          </cell>
          <cell r="E1115">
            <v>0.29762499999999997</v>
          </cell>
          <cell r="F1115" t="str">
            <v>stable</v>
          </cell>
          <cell r="G1115">
            <v>760</v>
          </cell>
        </row>
        <row r="1116">
          <cell r="A1116">
            <v>1119</v>
          </cell>
          <cell r="B1116" t="str">
            <v>TTN027</v>
          </cell>
          <cell r="C1116">
            <v>22.8078</v>
          </cell>
          <cell r="D1116">
            <v>121.086</v>
          </cell>
          <cell r="E1116">
            <v>1.4216599999999999E-2</v>
          </cell>
          <cell r="F1116" t="str">
            <v>stable</v>
          </cell>
          <cell r="G1116">
            <v>522</v>
          </cell>
        </row>
        <row r="1117">
          <cell r="A1117">
            <v>1120</v>
          </cell>
          <cell r="B1117" t="str">
            <v>TTN028</v>
          </cell>
          <cell r="C1117">
            <v>22.779</v>
          </cell>
          <cell r="D1117">
            <v>121.0543</v>
          </cell>
          <cell r="E1117">
            <v>0.26632800000000001</v>
          </cell>
          <cell r="F1117" t="str">
            <v>stable</v>
          </cell>
          <cell r="G1117">
            <v>760</v>
          </cell>
        </row>
        <row r="1118">
          <cell r="A1118">
            <v>1121</v>
          </cell>
          <cell r="B1118" t="str">
            <v>TTN031</v>
          </cell>
          <cell r="C1118">
            <v>23.356300000000001</v>
          </cell>
          <cell r="D1118">
            <v>121.4603</v>
          </cell>
          <cell r="E1118">
            <v>0.102828</v>
          </cell>
          <cell r="F1118" t="str">
            <v>stable</v>
          </cell>
          <cell r="G1118">
            <v>760</v>
          </cell>
        </row>
        <row r="1119">
          <cell r="A1119">
            <v>1122</v>
          </cell>
          <cell r="B1119" t="str">
            <v>TTN032</v>
          </cell>
          <cell r="C1119">
            <v>23.246200000000002</v>
          </cell>
          <cell r="D1119">
            <v>121.4055</v>
          </cell>
          <cell r="E1119">
            <v>6.4649899999999996E-2</v>
          </cell>
          <cell r="F1119" t="str">
            <v>stable</v>
          </cell>
          <cell r="G1119">
            <v>760</v>
          </cell>
        </row>
        <row r="1120">
          <cell r="A1120">
            <v>1123</v>
          </cell>
          <cell r="B1120" t="str">
            <v>TTN033</v>
          </cell>
          <cell r="C1120">
            <v>23.193000000000001</v>
          </cell>
          <cell r="D1120">
            <v>121.3878</v>
          </cell>
          <cell r="E1120">
            <v>9.4414999999999999E-2</v>
          </cell>
          <cell r="F1120" t="str">
            <v>stable</v>
          </cell>
          <cell r="G1120">
            <v>760</v>
          </cell>
        </row>
        <row r="1121">
          <cell r="A1121">
            <v>1124</v>
          </cell>
          <cell r="B1121" t="str">
            <v>TTN036</v>
          </cell>
          <cell r="C1121">
            <v>22.7988</v>
          </cell>
          <cell r="D1121">
            <v>121.1855</v>
          </cell>
          <cell r="E1121">
            <v>2.5285100000000001E-2</v>
          </cell>
          <cell r="F1121" t="str">
            <v>stable</v>
          </cell>
          <cell r="G1121">
            <v>760</v>
          </cell>
        </row>
        <row r="1122">
          <cell r="A1122">
            <v>1125</v>
          </cell>
          <cell r="B1122" t="str">
            <v>TTN040</v>
          </cell>
          <cell r="C1122">
            <v>23.151199999999999</v>
          </cell>
          <cell r="D1122">
            <v>121.19799999999999</v>
          </cell>
          <cell r="E1122">
            <v>4.9995999999999999E-2</v>
          </cell>
          <cell r="F1122" t="str">
            <v>stable</v>
          </cell>
          <cell r="G1122">
            <v>760</v>
          </cell>
        </row>
        <row r="1123">
          <cell r="A1123">
            <v>1126</v>
          </cell>
          <cell r="B1123" t="str">
            <v>TTN041</v>
          </cell>
          <cell r="C1123">
            <v>23.1342</v>
          </cell>
          <cell r="D1123">
            <v>121.1177</v>
          </cell>
          <cell r="E1123">
            <v>0.124915</v>
          </cell>
          <cell r="F1123" t="str">
            <v>stable</v>
          </cell>
          <cell r="G1123">
            <v>760</v>
          </cell>
        </row>
        <row r="1124">
          <cell r="A1124">
            <v>1127</v>
          </cell>
          <cell r="B1124" t="str">
            <v>TTN042</v>
          </cell>
          <cell r="C1124">
            <v>23.000699999999998</v>
          </cell>
          <cell r="D1124">
            <v>121.27670000000001</v>
          </cell>
          <cell r="E1124">
            <v>3.11092E-2</v>
          </cell>
          <cell r="F1124" t="str">
            <v>stable</v>
          </cell>
          <cell r="G1124">
            <v>760</v>
          </cell>
        </row>
        <row r="1125">
          <cell r="A1125">
            <v>1128</v>
          </cell>
          <cell r="B1125" t="str">
            <v>TTN044</v>
          </cell>
          <cell r="C1125">
            <v>23.006799999999998</v>
          </cell>
          <cell r="D1125">
            <v>121.16549999999999</v>
          </cell>
          <cell r="E1125">
            <v>6.4943199999999996E-3</v>
          </cell>
          <cell r="F1125" t="str">
            <v>stable</v>
          </cell>
          <cell r="G1125">
            <v>347</v>
          </cell>
        </row>
        <row r="1126">
          <cell r="A1126">
            <v>1129</v>
          </cell>
          <cell r="B1126" t="str">
            <v>TTN045</v>
          </cell>
          <cell r="C1126">
            <v>22.9757</v>
          </cell>
          <cell r="D1126">
            <v>121.1478</v>
          </cell>
          <cell r="E1126">
            <v>2.5759600000000001E-2</v>
          </cell>
          <cell r="F1126" t="str">
            <v>stable</v>
          </cell>
          <cell r="G1126">
            <v>760</v>
          </cell>
        </row>
        <row r="1127">
          <cell r="A1127">
            <v>1130</v>
          </cell>
          <cell r="B1127" t="str">
            <v>TTN046</v>
          </cell>
          <cell r="C1127">
            <v>22.965800000000002</v>
          </cell>
          <cell r="D1127">
            <v>121.232</v>
          </cell>
          <cell r="E1127">
            <v>0.16108800000000001</v>
          </cell>
          <cell r="F1127" t="str">
            <v>stable</v>
          </cell>
          <cell r="G1127">
            <v>760</v>
          </cell>
        </row>
        <row r="1128">
          <cell r="A1128">
            <v>1131</v>
          </cell>
          <cell r="B1128" t="str">
            <v>TTN047</v>
          </cell>
          <cell r="C1128">
            <v>22.840199999999999</v>
          </cell>
          <cell r="D1128">
            <v>121.131</v>
          </cell>
          <cell r="E1128">
            <v>6.2711799999999998E-2</v>
          </cell>
          <cell r="F1128" t="str">
            <v>stable</v>
          </cell>
          <cell r="G1128">
            <v>760</v>
          </cell>
        </row>
        <row r="1129">
          <cell r="A1129">
            <v>1132</v>
          </cell>
          <cell r="B1129" t="str">
            <v>TTN048</v>
          </cell>
          <cell r="C1129">
            <v>22.773</v>
          </cell>
          <cell r="D1129">
            <v>121.0827</v>
          </cell>
          <cell r="E1129">
            <v>1.5092899999999999E-2</v>
          </cell>
          <cell r="F1129" t="str">
            <v>stable</v>
          </cell>
          <cell r="G1129">
            <v>544</v>
          </cell>
        </row>
        <row r="1130">
          <cell r="A1130">
            <v>1133</v>
          </cell>
          <cell r="B1130" t="str">
            <v>TTN050</v>
          </cell>
          <cell r="C1130">
            <v>22.673999999999999</v>
          </cell>
          <cell r="D1130">
            <v>121.02930000000001</v>
          </cell>
          <cell r="E1130">
            <v>0.259627</v>
          </cell>
          <cell r="F1130" t="str">
            <v>stable</v>
          </cell>
          <cell r="G1130">
            <v>760</v>
          </cell>
        </row>
        <row r="1131">
          <cell r="A1131">
            <v>1134</v>
          </cell>
          <cell r="B1131" t="str">
            <v>TTN051</v>
          </cell>
          <cell r="C1131">
            <v>23.188700000000001</v>
          </cell>
          <cell r="D1131">
            <v>121.0168</v>
          </cell>
          <cell r="E1131">
            <v>0.22317899999999999</v>
          </cell>
          <cell r="F1131" t="str">
            <v>stable</v>
          </cell>
          <cell r="G1131">
            <v>760</v>
          </cell>
        </row>
        <row r="1132">
          <cell r="A1132">
            <v>1135</v>
          </cell>
          <cell r="B1132" t="str">
            <v>Turangi Telephone Exchange</v>
          </cell>
          <cell r="C1132">
            <v>-38.991</v>
          </cell>
          <cell r="D1132">
            <v>175.80600000000001</v>
          </cell>
          <cell r="E1132">
            <v>9.7968499999999993E-3</v>
          </cell>
          <cell r="F1132" t="str">
            <v>stable</v>
          </cell>
          <cell r="G1132">
            <v>418</v>
          </cell>
        </row>
        <row r="1133">
          <cell r="A1133">
            <v>1136</v>
          </cell>
          <cell r="B1133" t="str">
            <v>Usak</v>
          </cell>
          <cell r="C1133">
            <v>38.670999999999999</v>
          </cell>
          <cell r="D1133">
            <v>29.404</v>
          </cell>
          <cell r="E1133">
            <v>2.34719E-2</v>
          </cell>
          <cell r="F1133" t="str">
            <v>active</v>
          </cell>
          <cell r="G1133">
            <v>382</v>
          </cell>
        </row>
        <row r="1134">
          <cell r="A1134">
            <v>1137</v>
          </cell>
          <cell r="B1134" t="str">
            <v>Veroia (bsmt)</v>
          </cell>
          <cell r="C1134">
            <v>40.526000000000003</v>
          </cell>
          <cell r="D1134">
            <v>22.202999999999999</v>
          </cell>
          <cell r="E1134">
            <v>4.12685E-2</v>
          </cell>
          <cell r="F1134" t="str">
            <v>stable</v>
          </cell>
          <cell r="G1134">
            <v>760</v>
          </cell>
        </row>
        <row r="1135">
          <cell r="A1135">
            <v>1138</v>
          </cell>
          <cell r="B1135" t="str">
            <v>WBS</v>
          </cell>
          <cell r="C1135">
            <v>50.808</v>
          </cell>
          <cell r="D1135">
            <v>7.2859999999999996</v>
          </cell>
          <cell r="E1135">
            <v>2.9869799999999998E-2</v>
          </cell>
          <cell r="F1135" t="str">
            <v>active</v>
          </cell>
          <cell r="G1135">
            <v>408</v>
          </cell>
        </row>
        <row r="1136">
          <cell r="A1136">
            <v>1139</v>
          </cell>
          <cell r="B1136" t="str">
            <v>WGK</v>
          </cell>
          <cell r="C1136">
            <v>23.686199999999999</v>
          </cell>
          <cell r="D1136">
            <v>120.5622</v>
          </cell>
          <cell r="E1136">
            <v>8.0900199999999999E-3</v>
          </cell>
          <cell r="F1136" t="str">
            <v>stable</v>
          </cell>
          <cell r="G1136">
            <v>380</v>
          </cell>
        </row>
        <row r="1137">
          <cell r="A1137">
            <v>1140</v>
          </cell>
          <cell r="B1137" t="str">
            <v>WNT</v>
          </cell>
          <cell r="C1137">
            <v>23.878299999999999</v>
          </cell>
          <cell r="D1137">
            <v>120.68429999999999</v>
          </cell>
          <cell r="E1137">
            <v>4.0243300000000003E-2</v>
          </cell>
          <cell r="F1137" t="str">
            <v>stable</v>
          </cell>
          <cell r="G1137">
            <v>760</v>
          </cell>
        </row>
        <row r="1138">
          <cell r="A1138">
            <v>1141</v>
          </cell>
          <cell r="B1138" t="str">
            <v>WSF</v>
          </cell>
          <cell r="C1138">
            <v>23.638000000000002</v>
          </cell>
          <cell r="D1138">
            <v>120.2217</v>
          </cell>
          <cell r="E1138">
            <v>1.84552E-3</v>
          </cell>
          <cell r="F1138" t="str">
            <v>stable</v>
          </cell>
          <cell r="G1138">
            <v>235</v>
          </cell>
        </row>
        <row r="1139">
          <cell r="A1139">
            <v>1142</v>
          </cell>
          <cell r="B1139" t="str">
            <v>WTC</v>
          </cell>
          <cell r="C1139">
            <v>23.863499999999998</v>
          </cell>
          <cell r="D1139">
            <v>120.2812</v>
          </cell>
          <cell r="E1139">
            <v>1.22857E-3</v>
          </cell>
          <cell r="F1139" t="str">
            <v>stable</v>
          </cell>
          <cell r="G1139">
            <v>217</v>
          </cell>
        </row>
        <row r="1140">
          <cell r="A1140">
            <v>1143</v>
          </cell>
          <cell r="B1140" t="str">
            <v>Yae</v>
          </cell>
          <cell r="C1140">
            <v>34.68</v>
          </cell>
          <cell r="D1140">
            <v>135.61199999999999</v>
          </cell>
          <cell r="E1140">
            <v>1.74475E-3</v>
          </cell>
          <cell r="F1140" t="str">
            <v>stable</v>
          </cell>
          <cell r="G1140">
            <v>232</v>
          </cell>
        </row>
        <row r="1141">
          <cell r="A1141">
            <v>1144</v>
          </cell>
          <cell r="B1141" t="str">
            <v>Yarimca</v>
          </cell>
          <cell r="C1141">
            <v>40.764400000000002</v>
          </cell>
          <cell r="D1141">
            <v>29.762</v>
          </cell>
          <cell r="E1141">
            <v>2.76923E-2</v>
          </cell>
          <cell r="F1141" t="str">
            <v>active</v>
          </cell>
          <cell r="G1141">
            <v>399</v>
          </cell>
        </row>
        <row r="1142">
          <cell r="A1142">
            <v>1145</v>
          </cell>
          <cell r="B1142" t="str">
            <v>Zeytinburnu</v>
          </cell>
          <cell r="C1142">
            <v>40.985999999999997</v>
          </cell>
          <cell r="D1142">
            <v>28.908000000000001</v>
          </cell>
          <cell r="E1142">
            <v>2.2486900000000001E-2</v>
          </cell>
          <cell r="F1142" t="str">
            <v>active</v>
          </cell>
          <cell r="G1142">
            <v>378</v>
          </cell>
        </row>
        <row r="1143">
          <cell r="A1143">
            <v>1146</v>
          </cell>
          <cell r="B1143" t="str">
            <v>Maku</v>
          </cell>
          <cell r="C1143">
            <v>39.299999999999997</v>
          </cell>
          <cell r="D1143">
            <v>44.53</v>
          </cell>
          <cell r="E1143">
            <v>0.27267400000000003</v>
          </cell>
          <cell r="F1143" t="str">
            <v>active</v>
          </cell>
          <cell r="G1143">
            <v>760</v>
          </cell>
        </row>
        <row r="1144">
          <cell r="A1144">
            <v>1147</v>
          </cell>
          <cell r="B1144" t="str">
            <v>Loma Linda Univ Medical Center</v>
          </cell>
          <cell r="C1144">
            <v>34.049999999999997</v>
          </cell>
          <cell r="D1144">
            <v>-117.264</v>
          </cell>
          <cell r="E1144">
            <v>2.9629800000000001E-2</v>
          </cell>
          <cell r="F1144" t="str">
            <v>active</v>
          </cell>
          <cell r="G1144">
            <v>407</v>
          </cell>
        </row>
        <row r="1145">
          <cell r="A1145">
            <v>1148</v>
          </cell>
          <cell r="B1145" t="str">
            <v>LA - Griffith Park Observatory</v>
          </cell>
          <cell r="C1145">
            <v>34.118000000000002</v>
          </cell>
          <cell r="D1145">
            <v>-118.29900000000001</v>
          </cell>
          <cell r="E1145">
            <v>8.8380200000000006E-2</v>
          </cell>
          <cell r="F1145" t="str">
            <v>active</v>
          </cell>
          <cell r="G1145">
            <v>590</v>
          </cell>
        </row>
        <row r="1146">
          <cell r="A1146">
            <v>1149</v>
          </cell>
          <cell r="B1146" t="str">
            <v>El Centro - Meadows Union School</v>
          </cell>
          <cell r="C1146">
            <v>32.799999999999997</v>
          </cell>
          <cell r="D1146">
            <v>-115.473</v>
          </cell>
          <cell r="E1146">
            <v>4.7215900000000003E-3</v>
          </cell>
          <cell r="F1146" t="str">
            <v>active</v>
          </cell>
          <cell r="G1146">
            <v>251</v>
          </cell>
        </row>
        <row r="1147">
          <cell r="A1147">
            <v>1150</v>
          </cell>
          <cell r="B1147" t="str">
            <v>Alhambra - LA Co PW HQ FF</v>
          </cell>
          <cell r="C1147">
            <v>34.084200000000003</v>
          </cell>
          <cell r="D1147">
            <v>-118.152</v>
          </cell>
          <cell r="E1147">
            <v>1.5684799999999999E-2</v>
          </cell>
          <cell r="F1147" t="str">
            <v>active</v>
          </cell>
          <cell r="G1147">
            <v>343</v>
          </cell>
        </row>
        <row r="1148">
          <cell r="A1148">
            <v>1151</v>
          </cell>
          <cell r="B1148" t="str">
            <v>LA - Wadsworth VA Hospital North</v>
          </cell>
          <cell r="C1148">
            <v>34.052</v>
          </cell>
          <cell r="D1148">
            <v>-118.45099999999999</v>
          </cell>
          <cell r="E1148">
            <v>2.2929399999999999E-2</v>
          </cell>
          <cell r="F1148" t="str">
            <v>active</v>
          </cell>
          <cell r="G1148">
            <v>380</v>
          </cell>
        </row>
        <row r="1149">
          <cell r="A1149">
            <v>1152</v>
          </cell>
          <cell r="B1149" t="str">
            <v>LA - Wadsworth VA Hospital South</v>
          </cell>
          <cell r="C1149">
            <v>34.052</v>
          </cell>
          <cell r="D1149">
            <v>-118.45099999999999</v>
          </cell>
          <cell r="E1149">
            <v>2.2929399999999999E-2</v>
          </cell>
          <cell r="F1149" t="str">
            <v>active</v>
          </cell>
          <cell r="G1149">
            <v>380</v>
          </cell>
        </row>
        <row r="1150">
          <cell r="A1150">
            <v>1153</v>
          </cell>
          <cell r="B1150" t="str">
            <v>Jensen Filter Plant Generator</v>
          </cell>
          <cell r="C1150">
            <v>34.313000000000002</v>
          </cell>
          <cell r="D1150">
            <v>-118.498</v>
          </cell>
          <cell r="E1150">
            <v>2.90587E-2</v>
          </cell>
          <cell r="F1150" t="str">
            <v>active</v>
          </cell>
          <cell r="G1150">
            <v>405</v>
          </cell>
        </row>
        <row r="1151">
          <cell r="A1151">
            <v>1155</v>
          </cell>
          <cell r="B1151" t="str">
            <v>Hinds Plumbing Plant</v>
          </cell>
          <cell r="C1151">
            <v>33.707999999999998</v>
          </cell>
          <cell r="D1151">
            <v>-115.628</v>
          </cell>
          <cell r="E1151">
            <v>0.15362400000000001</v>
          </cell>
          <cell r="F1151" t="str">
            <v>active</v>
          </cell>
          <cell r="G1151">
            <v>760</v>
          </cell>
        </row>
        <row r="1152">
          <cell r="A1152">
            <v>1156</v>
          </cell>
          <cell r="B1152" t="str">
            <v>Martis Creek Dam (Dwn Stream)</v>
          </cell>
          <cell r="C1152">
            <v>39.328099999999999</v>
          </cell>
          <cell r="D1152">
            <v>-120.117</v>
          </cell>
          <cell r="E1152">
            <v>4.0744799999999998E-2</v>
          </cell>
          <cell r="F1152" t="str">
            <v>stable</v>
          </cell>
          <cell r="G1152">
            <v>760</v>
          </cell>
        </row>
        <row r="1153">
          <cell r="A1153">
            <v>1157</v>
          </cell>
          <cell r="B1153" t="str">
            <v>Martis Creek Dam (Left Abtmnt)</v>
          </cell>
          <cell r="C1153">
            <v>39.327599999999997</v>
          </cell>
          <cell r="D1153">
            <v>-120.1203</v>
          </cell>
          <cell r="E1153">
            <v>4.0744799999999998E-2</v>
          </cell>
          <cell r="F1153" t="str">
            <v>stable</v>
          </cell>
          <cell r="G1153">
            <v>760</v>
          </cell>
        </row>
        <row r="1154">
          <cell r="A1154">
            <v>1158</v>
          </cell>
          <cell r="B1154" t="str">
            <v>Martis Creek Dam (Right Abtmnt)</v>
          </cell>
          <cell r="C1154">
            <v>39.328200000000002</v>
          </cell>
          <cell r="D1154">
            <v>-120.11360000000001</v>
          </cell>
          <cell r="E1154">
            <v>9.5844799999999994E-2</v>
          </cell>
          <cell r="F1154" t="str">
            <v>stable</v>
          </cell>
          <cell r="G1154">
            <v>760</v>
          </cell>
        </row>
        <row r="1155">
          <cell r="A1155">
            <v>1159</v>
          </cell>
          <cell r="B1155" t="str">
            <v>Hollister - City Hall Annex</v>
          </cell>
          <cell r="C1155">
            <v>36.850999999999999</v>
          </cell>
          <cell r="D1155">
            <v>-121.402</v>
          </cell>
          <cell r="E1155">
            <v>2.7778500000000001E-3</v>
          </cell>
          <cell r="F1155" t="str">
            <v>active</v>
          </cell>
          <cell r="G1155">
            <v>226</v>
          </cell>
        </row>
        <row r="1156">
          <cell r="A1156">
            <v>1160</v>
          </cell>
          <cell r="B1156" t="str">
            <v>Larkspur Ferry Terminal (FF)</v>
          </cell>
          <cell r="C1156">
            <v>37.945999999999998</v>
          </cell>
          <cell r="D1156">
            <v>-122.508</v>
          </cell>
          <cell r="E1156">
            <v>9.0480100000000004E-3</v>
          </cell>
          <cell r="F1156" t="str">
            <v>active</v>
          </cell>
          <cell r="G1156">
            <v>291</v>
          </cell>
        </row>
        <row r="1157">
          <cell r="A1157">
            <v>1161</v>
          </cell>
          <cell r="B1157" t="str">
            <v>San Francisco - Fire Station #17</v>
          </cell>
          <cell r="C1157">
            <v>37.728000000000002</v>
          </cell>
          <cell r="D1157">
            <v>-122.38500000000001</v>
          </cell>
          <cell r="E1157">
            <v>1.1937E-2</v>
          </cell>
          <cell r="F1157" t="str">
            <v>active</v>
          </cell>
          <cell r="G1157">
            <v>315</v>
          </cell>
        </row>
        <row r="1158">
          <cell r="A1158">
            <v>1162</v>
          </cell>
          <cell r="B1158" t="str">
            <v>Sunol - Ohlone Wilderness Reg Pk</v>
          </cell>
          <cell r="C1158">
            <v>37.515000000000001</v>
          </cell>
          <cell r="D1158">
            <v>-121.83</v>
          </cell>
          <cell r="E1158">
            <v>1.6494399999999999E-2</v>
          </cell>
          <cell r="F1158" t="str">
            <v>active</v>
          </cell>
          <cell r="G1158">
            <v>349</v>
          </cell>
        </row>
        <row r="1159">
          <cell r="A1159">
            <v>1163</v>
          </cell>
          <cell r="B1159" t="str">
            <v>Sunol - Forest Fire Station</v>
          </cell>
          <cell r="C1159">
            <v>37.597000000000001</v>
          </cell>
          <cell r="D1159">
            <v>-121.88</v>
          </cell>
          <cell r="E1159">
            <v>2.5039200000000001E-2</v>
          </cell>
          <cell r="F1159" t="str">
            <v>active</v>
          </cell>
          <cell r="G1159">
            <v>389</v>
          </cell>
        </row>
        <row r="1160">
          <cell r="A1160">
            <v>1164</v>
          </cell>
          <cell r="B1160" t="str">
            <v>Dublin - Fire Station</v>
          </cell>
          <cell r="C1160">
            <v>37.709000000000003</v>
          </cell>
          <cell r="D1160">
            <v>-121.932</v>
          </cell>
          <cell r="E1160">
            <v>7.5716999999999998E-3</v>
          </cell>
          <cell r="F1160" t="str">
            <v>active</v>
          </cell>
          <cell r="G1160">
            <v>278</v>
          </cell>
        </row>
        <row r="1161">
          <cell r="A1161">
            <v>1165</v>
          </cell>
          <cell r="B1161" t="str">
            <v>Danville Fire Station</v>
          </cell>
          <cell r="C1161">
            <v>37.81</v>
          </cell>
          <cell r="D1161">
            <v>-121.992</v>
          </cell>
          <cell r="E1161">
            <v>4.0672399999999997E-2</v>
          </cell>
          <cell r="F1161" t="str">
            <v>active</v>
          </cell>
          <cell r="G1161">
            <v>452</v>
          </cell>
        </row>
        <row r="1162">
          <cell r="A1162">
            <v>1166</v>
          </cell>
          <cell r="B1162" t="str">
            <v>Pleasant Hill Fire Station #2</v>
          </cell>
          <cell r="C1162">
            <v>37.927</v>
          </cell>
          <cell r="D1162">
            <v>-122.078</v>
          </cell>
          <cell r="E1162">
            <v>2.07952E-2</v>
          </cell>
          <cell r="F1162" t="str">
            <v>active</v>
          </cell>
          <cell r="G1162">
            <v>371</v>
          </cell>
        </row>
        <row r="1163">
          <cell r="A1163">
            <v>1167</v>
          </cell>
          <cell r="B1163" t="str">
            <v>Los Gatos - Los Altos Rod &amp; Gun</v>
          </cell>
          <cell r="C1163">
            <v>37.238999999999997</v>
          </cell>
          <cell r="D1163">
            <v>-122.10599999999999</v>
          </cell>
          <cell r="E1163">
            <v>7.9848799999999998E-2</v>
          </cell>
          <cell r="F1163" t="str">
            <v>active</v>
          </cell>
          <cell r="G1163">
            <v>568</v>
          </cell>
        </row>
        <row r="1164">
          <cell r="A1164">
            <v>1169</v>
          </cell>
          <cell r="B1164" t="str">
            <v>Cupertino - Sunnyvale Rod &amp; Gun</v>
          </cell>
          <cell r="C1164">
            <v>37.298999999999999</v>
          </cell>
          <cell r="D1164">
            <v>-122.08499999999999</v>
          </cell>
          <cell r="E1164">
            <v>0.13977400000000001</v>
          </cell>
          <cell r="F1164" t="str">
            <v>active</v>
          </cell>
          <cell r="G1164">
            <v>759</v>
          </cell>
        </row>
        <row r="1165">
          <cell r="A1165">
            <v>1170</v>
          </cell>
          <cell r="B1165" t="str">
            <v>Richmond Rod &amp; Gun Club</v>
          </cell>
          <cell r="C1165">
            <v>37.978000000000002</v>
          </cell>
          <cell r="D1165">
            <v>-122.366</v>
          </cell>
          <cell r="E1165">
            <v>5.0522900000000001E-3</v>
          </cell>
          <cell r="F1165" t="str">
            <v>active</v>
          </cell>
          <cell r="G1165">
            <v>254</v>
          </cell>
        </row>
        <row r="1166">
          <cell r="A1166">
            <v>1171</v>
          </cell>
          <cell r="B1166" t="str">
            <v>San Francisco - 9th Circuit Crt</v>
          </cell>
          <cell r="C1166">
            <v>37.779000000000003</v>
          </cell>
          <cell r="D1166">
            <v>-122.411</v>
          </cell>
          <cell r="E1166">
            <v>2.7244000000000001E-2</v>
          </cell>
          <cell r="F1166" t="str">
            <v>active</v>
          </cell>
          <cell r="G1166">
            <v>398</v>
          </cell>
        </row>
        <row r="1167">
          <cell r="A1167">
            <v>1172</v>
          </cell>
          <cell r="B1167" t="str">
            <v>El Cerrito - Mira Vista Country</v>
          </cell>
          <cell r="C1167">
            <v>37.933999999999997</v>
          </cell>
          <cell r="D1167">
            <v>-122.3</v>
          </cell>
          <cell r="E1167">
            <v>2.3587199999999999E-2</v>
          </cell>
          <cell r="F1167" t="str">
            <v>active</v>
          </cell>
          <cell r="G1167">
            <v>383</v>
          </cell>
        </row>
        <row r="1168">
          <cell r="A1168">
            <v>1173</v>
          </cell>
          <cell r="B1168" t="str">
            <v>Union City - Masonic Home</v>
          </cell>
          <cell r="C1168">
            <v>37.6</v>
          </cell>
          <cell r="D1168">
            <v>-122.006</v>
          </cell>
          <cell r="E1168">
            <v>8.5236300000000001E-2</v>
          </cell>
          <cell r="F1168" t="str">
            <v>active</v>
          </cell>
          <cell r="G1168">
            <v>582</v>
          </cell>
        </row>
        <row r="1169">
          <cell r="A1169">
            <v>1174</v>
          </cell>
          <cell r="B1169" t="str">
            <v>San Francisco - Marina School</v>
          </cell>
          <cell r="C1169">
            <v>37.804000000000002</v>
          </cell>
          <cell r="D1169">
            <v>-122.443</v>
          </cell>
          <cell r="E1169">
            <v>2.9675799999999999E-2</v>
          </cell>
          <cell r="F1169" t="str">
            <v>active</v>
          </cell>
          <cell r="G1169">
            <v>407</v>
          </cell>
        </row>
        <row r="1170">
          <cell r="A1170">
            <v>1175</v>
          </cell>
          <cell r="B1170" t="str">
            <v>San Jose - Weather Station</v>
          </cell>
          <cell r="C1170">
            <v>37.35</v>
          </cell>
          <cell r="D1170">
            <v>-121.904</v>
          </cell>
          <cell r="E1170">
            <v>2.1103599999999999E-3</v>
          </cell>
          <cell r="F1170" t="str">
            <v>active</v>
          </cell>
          <cell r="G1170">
            <v>214</v>
          </cell>
        </row>
        <row r="1171">
          <cell r="A1171">
            <v>1176</v>
          </cell>
          <cell r="B1171" t="str">
            <v>Petaluma Fire Station</v>
          </cell>
          <cell r="C1171">
            <v>38.267000000000003</v>
          </cell>
          <cell r="D1171">
            <v>-122.658</v>
          </cell>
          <cell r="E1171">
            <v>1.09748E-2</v>
          </cell>
          <cell r="F1171" t="str">
            <v>stable</v>
          </cell>
          <cell r="G1171">
            <v>445</v>
          </cell>
        </row>
        <row r="1172">
          <cell r="A1172">
            <v>1177</v>
          </cell>
          <cell r="B1172" t="str">
            <v>Menlo Park - USGS Bldg #15 FF</v>
          </cell>
          <cell r="C1172">
            <v>37.457000000000001</v>
          </cell>
          <cell r="D1172">
            <v>-122.169</v>
          </cell>
          <cell r="E1172">
            <v>2.9659899999999999E-3</v>
          </cell>
          <cell r="F1172" t="str">
            <v>active</v>
          </cell>
          <cell r="G1172">
            <v>230</v>
          </cell>
        </row>
        <row r="1173">
          <cell r="A1173">
            <v>1178</v>
          </cell>
          <cell r="B1173" t="str">
            <v>Richmond - Point Molate</v>
          </cell>
          <cell r="C1173">
            <v>37.950000000000003</v>
          </cell>
          <cell r="D1173">
            <v>-122.417</v>
          </cell>
          <cell r="E1173">
            <v>3.3408399999999998E-2</v>
          </cell>
          <cell r="F1173" t="str">
            <v>active</v>
          </cell>
          <cell r="G1173">
            <v>423</v>
          </cell>
        </row>
        <row r="1174">
          <cell r="A1174">
            <v>1179</v>
          </cell>
          <cell r="B1174" t="str">
            <v>Fremont - Coyote Hills Park</v>
          </cell>
          <cell r="C1174">
            <v>37.552999999999997</v>
          </cell>
          <cell r="D1174">
            <v>-122.09099999999999</v>
          </cell>
          <cell r="E1174">
            <v>1.50574E-2</v>
          </cell>
          <cell r="F1174" t="str">
            <v>active</v>
          </cell>
          <cell r="G1174">
            <v>338</v>
          </cell>
        </row>
        <row r="1175">
          <cell r="A1175">
            <v>1180</v>
          </cell>
          <cell r="B1175" t="str">
            <v>Novato Fire Station #4</v>
          </cell>
          <cell r="C1175">
            <v>38.067</v>
          </cell>
          <cell r="D1175">
            <v>-122.53700000000001</v>
          </cell>
          <cell r="E1175">
            <v>2.6331899999999998E-2</v>
          </cell>
          <cell r="F1175" t="str">
            <v>stable</v>
          </cell>
          <cell r="G1175">
            <v>760</v>
          </cell>
        </row>
        <row r="1176">
          <cell r="A1176">
            <v>1181</v>
          </cell>
          <cell r="B1176" t="str">
            <v>Woodside - Filoli Visitor Center</v>
          </cell>
          <cell r="C1176">
            <v>37.468000000000004</v>
          </cell>
          <cell r="D1176">
            <v>-122.30800000000001</v>
          </cell>
          <cell r="E1176">
            <v>3.4701900000000001E-2</v>
          </cell>
          <cell r="F1176" t="str">
            <v>active</v>
          </cell>
          <cell r="G1176">
            <v>428</v>
          </cell>
        </row>
        <row r="1177">
          <cell r="A1177">
            <v>1182</v>
          </cell>
          <cell r="B1177" t="str">
            <v>Foster City - Bowditch School</v>
          </cell>
          <cell r="C1177">
            <v>37.56</v>
          </cell>
          <cell r="D1177">
            <v>-122.249</v>
          </cell>
          <cell r="E1177">
            <v>0</v>
          </cell>
          <cell r="F1177" t="str">
            <v>active</v>
          </cell>
          <cell r="G1177">
            <v>180</v>
          </cell>
        </row>
        <row r="1178">
          <cell r="A1178">
            <v>1183</v>
          </cell>
          <cell r="B1178" t="str">
            <v>Hayward Fire - Station #1</v>
          </cell>
          <cell r="C1178">
            <v>37.671999999999997</v>
          </cell>
          <cell r="D1178">
            <v>-122.081</v>
          </cell>
          <cell r="E1178">
            <v>2.9321799999999999E-2</v>
          </cell>
          <cell r="F1178" t="str">
            <v>active</v>
          </cell>
          <cell r="G1178">
            <v>406</v>
          </cell>
        </row>
        <row r="1179">
          <cell r="A1179">
            <v>1184</v>
          </cell>
          <cell r="B1179" t="str">
            <v>Alameda Fire Station #1</v>
          </cell>
          <cell r="C1179">
            <v>37.762999999999998</v>
          </cell>
          <cell r="D1179">
            <v>-122.244</v>
          </cell>
          <cell r="E1179">
            <v>2.9718100000000001E-3</v>
          </cell>
          <cell r="F1179" t="str">
            <v>active</v>
          </cell>
          <cell r="G1179">
            <v>230</v>
          </cell>
        </row>
        <row r="1180">
          <cell r="A1180">
            <v>1185</v>
          </cell>
          <cell r="B1180" t="str">
            <v>Alameda - Oakland Airport FS #4</v>
          </cell>
          <cell r="C1180">
            <v>37.738</v>
          </cell>
          <cell r="D1180">
            <v>-122.253</v>
          </cell>
          <cell r="E1180">
            <v>2.3114300000000002E-3</v>
          </cell>
          <cell r="F1180" t="str">
            <v>active</v>
          </cell>
          <cell r="G1180">
            <v>218</v>
          </cell>
        </row>
        <row r="1181">
          <cell r="A1181">
            <v>1186</v>
          </cell>
          <cell r="B1181" t="str">
            <v>Morgan Hill - El Toro Fire Sta</v>
          </cell>
          <cell r="C1181">
            <v>37.140999999999998</v>
          </cell>
          <cell r="D1181">
            <v>-121.663</v>
          </cell>
          <cell r="E1181">
            <v>6.9517900000000002E-3</v>
          </cell>
          <cell r="F1181" t="str">
            <v>active</v>
          </cell>
          <cell r="G1181">
            <v>272</v>
          </cell>
        </row>
        <row r="1182">
          <cell r="A1182">
            <v>1187</v>
          </cell>
          <cell r="B1182" t="str">
            <v>Vallejo Fire Station #1</v>
          </cell>
          <cell r="C1182">
            <v>38.107999999999997</v>
          </cell>
          <cell r="D1182">
            <v>-122.248</v>
          </cell>
          <cell r="E1182">
            <v>9.8288300000000002E-3</v>
          </cell>
          <cell r="F1182" t="str">
            <v>stable</v>
          </cell>
          <cell r="G1182">
            <v>419</v>
          </cell>
        </row>
        <row r="1183">
          <cell r="A1183">
            <v>1188</v>
          </cell>
          <cell r="B1183" t="str">
            <v>Benicia Fire Station #1</v>
          </cell>
          <cell r="C1183">
            <v>38.054000000000002</v>
          </cell>
          <cell r="D1183">
            <v>-122.157</v>
          </cell>
          <cell r="E1183">
            <v>4.7656999999999998E-2</v>
          </cell>
          <cell r="F1183" t="str">
            <v>stable</v>
          </cell>
          <cell r="G1183">
            <v>760</v>
          </cell>
        </row>
        <row r="1184">
          <cell r="A1184">
            <v>1189</v>
          </cell>
          <cell r="B1184" t="str">
            <v>Sonoma Fire Station #1</v>
          </cell>
          <cell r="C1184">
            <v>38.29</v>
          </cell>
          <cell r="D1184">
            <v>-122.45699999999999</v>
          </cell>
          <cell r="E1184">
            <v>1.0291399999999999E-2</v>
          </cell>
          <cell r="F1184" t="str">
            <v>stable</v>
          </cell>
          <cell r="G1184">
            <v>429</v>
          </cell>
        </row>
        <row r="1185">
          <cell r="A1185">
            <v>1190</v>
          </cell>
          <cell r="B1185" t="str">
            <v>Novato Fire Station #1</v>
          </cell>
          <cell r="C1185">
            <v>38.097000000000001</v>
          </cell>
          <cell r="D1185">
            <v>-122.565</v>
          </cell>
          <cell r="E1185">
            <v>6.7777000000000002E-3</v>
          </cell>
          <cell r="F1185" t="str">
            <v>stable</v>
          </cell>
          <cell r="G1185">
            <v>352</v>
          </cell>
        </row>
        <row r="1186">
          <cell r="A1186">
            <v>1191</v>
          </cell>
          <cell r="B1186" t="str">
            <v>Napa Fire Station #3</v>
          </cell>
          <cell r="C1186">
            <v>38.33</v>
          </cell>
          <cell r="D1186">
            <v>-122.318</v>
          </cell>
          <cell r="E1186">
            <v>5.2395899999999997E-3</v>
          </cell>
          <cell r="F1186" t="str">
            <v>stable</v>
          </cell>
          <cell r="G1186">
            <v>323</v>
          </cell>
        </row>
        <row r="1187">
          <cell r="A1187">
            <v>1192</v>
          </cell>
          <cell r="B1187" t="str">
            <v>Santa Rosa Fire Station #1</v>
          </cell>
          <cell r="C1187">
            <v>38.441000000000003</v>
          </cell>
          <cell r="D1187">
            <v>-122.70099999999999</v>
          </cell>
          <cell r="E1187">
            <v>5.8016999999999999E-3</v>
          </cell>
          <cell r="F1187" t="str">
            <v>stable</v>
          </cell>
          <cell r="G1187">
            <v>334</v>
          </cell>
        </row>
        <row r="1188">
          <cell r="A1188">
            <v>1193</v>
          </cell>
          <cell r="B1188" t="str">
            <v>Petaluma Fire Station #1</v>
          </cell>
          <cell r="C1188">
            <v>38.232999999999997</v>
          </cell>
          <cell r="D1188">
            <v>-122.636</v>
          </cell>
          <cell r="E1188">
            <v>1.75652E-2</v>
          </cell>
          <cell r="F1188" t="str">
            <v>stable</v>
          </cell>
          <cell r="G1188">
            <v>609</v>
          </cell>
        </row>
        <row r="1189">
          <cell r="A1189">
            <v>1194</v>
          </cell>
          <cell r="B1189" t="str">
            <v>San Francisco - Fire Station #2</v>
          </cell>
          <cell r="C1189">
            <v>37.762</v>
          </cell>
          <cell r="D1189">
            <v>-122.505</v>
          </cell>
          <cell r="E1189">
            <v>3.32584E-2</v>
          </cell>
          <cell r="F1189" t="str">
            <v>active</v>
          </cell>
          <cell r="G1189">
            <v>422</v>
          </cell>
        </row>
        <row r="1190">
          <cell r="A1190">
            <v>1195</v>
          </cell>
          <cell r="B1190" t="str">
            <v>Menlo Park - USGS Bldg #11 Shop</v>
          </cell>
          <cell r="C1190">
            <v>37.456000000000003</v>
          </cell>
          <cell r="D1190">
            <v>-122.173</v>
          </cell>
          <cell r="E1190">
            <v>2.9659899999999999E-3</v>
          </cell>
          <cell r="F1190" t="str">
            <v>active</v>
          </cell>
          <cell r="G1190">
            <v>230</v>
          </cell>
        </row>
        <row r="1191">
          <cell r="A1191">
            <v>1196</v>
          </cell>
          <cell r="B1191" t="str">
            <v>Pleasanton Fire Station #1</v>
          </cell>
          <cell r="C1191">
            <v>37.659999999999997</v>
          </cell>
          <cell r="D1191">
            <v>-121.873</v>
          </cell>
          <cell r="E1191">
            <v>1.3990499999999999E-2</v>
          </cell>
          <cell r="F1191" t="str">
            <v>active</v>
          </cell>
          <cell r="G1191">
            <v>330</v>
          </cell>
        </row>
        <row r="1192">
          <cell r="A1192">
            <v>1197</v>
          </cell>
          <cell r="B1192" t="str">
            <v>Palo Alto - Fire Station #7 SLAC</v>
          </cell>
          <cell r="C1192">
            <v>37.417999999999999</v>
          </cell>
          <cell r="D1192">
            <v>-122.206</v>
          </cell>
          <cell r="E1192">
            <v>1.83824E-2</v>
          </cell>
          <cell r="F1192" t="str">
            <v>active</v>
          </cell>
          <cell r="G1192">
            <v>362</v>
          </cell>
        </row>
        <row r="1193">
          <cell r="A1193">
            <v>1200</v>
          </cell>
          <cell r="B1193" t="str">
            <v>Hollister - Airport Bldg #3</v>
          </cell>
          <cell r="C1193">
            <v>36.890999999999998</v>
          </cell>
          <cell r="D1193">
            <v>-121.404</v>
          </cell>
          <cell r="E1193">
            <v>4.36426E-3</v>
          </cell>
          <cell r="F1193" t="str">
            <v>active</v>
          </cell>
          <cell r="G1193">
            <v>248</v>
          </cell>
        </row>
        <row r="1194">
          <cell r="A1194">
            <v>1201</v>
          </cell>
          <cell r="B1194" t="str">
            <v>Silver Springs Fire Station</v>
          </cell>
          <cell r="C1194">
            <v>39.412999999999997</v>
          </cell>
          <cell r="D1194">
            <v>-119.22499999999999</v>
          </cell>
          <cell r="E1194">
            <v>9.8164199999999993E-3</v>
          </cell>
          <cell r="F1194" t="str">
            <v>active</v>
          </cell>
          <cell r="G1194">
            <v>298</v>
          </cell>
        </row>
        <row r="1195">
          <cell r="A1195">
            <v>1202</v>
          </cell>
          <cell r="B1195" t="str">
            <v>Carson City - Nevada Com College</v>
          </cell>
          <cell r="C1195">
            <v>39.185000000000002</v>
          </cell>
          <cell r="D1195">
            <v>-119.79</v>
          </cell>
          <cell r="E1195">
            <v>5.3607799999999997E-2</v>
          </cell>
          <cell r="F1195" t="str">
            <v>active</v>
          </cell>
          <cell r="G1195">
            <v>499</v>
          </cell>
        </row>
        <row r="1196">
          <cell r="A1196">
            <v>1203</v>
          </cell>
          <cell r="B1196" t="str">
            <v>Reno - Sierra Pacific Power Co</v>
          </cell>
          <cell r="C1196">
            <v>39.466000000000001</v>
          </cell>
          <cell r="D1196">
            <v>-119.773</v>
          </cell>
          <cell r="E1196">
            <v>1.7614399999999999E-2</v>
          </cell>
          <cell r="F1196" t="str">
            <v>active</v>
          </cell>
          <cell r="G1196">
            <v>357</v>
          </cell>
        </row>
        <row r="1197">
          <cell r="A1197">
            <v>1204</v>
          </cell>
          <cell r="B1197" t="str">
            <v>Alpine Fire Station</v>
          </cell>
          <cell r="C1197">
            <v>32.838000000000001</v>
          </cell>
          <cell r="D1197">
            <v>-116.77500000000001</v>
          </cell>
          <cell r="E1197">
            <v>4.6804199999999997E-2</v>
          </cell>
          <cell r="F1197" t="str">
            <v>active</v>
          </cell>
          <cell r="G1197">
            <v>477</v>
          </cell>
        </row>
        <row r="1198">
          <cell r="A1198">
            <v>1205</v>
          </cell>
          <cell r="B1198" t="str">
            <v>Sitka Observatory</v>
          </cell>
          <cell r="C1198">
            <v>57.06</v>
          </cell>
          <cell r="D1198">
            <v>-135.32</v>
          </cell>
          <cell r="E1198">
            <v>0.180091</v>
          </cell>
          <cell r="F1198" t="str">
            <v>active</v>
          </cell>
          <cell r="G1198">
            <v>760</v>
          </cell>
        </row>
        <row r="1199">
          <cell r="A1199">
            <v>1206</v>
          </cell>
          <cell r="B1199" t="str">
            <v>Valdez - Valdez Dock Company</v>
          </cell>
          <cell r="C1199">
            <v>61.13</v>
          </cell>
          <cell r="D1199">
            <v>-146.36000000000001</v>
          </cell>
          <cell r="E1199">
            <v>2.6270600000000002E-2</v>
          </cell>
          <cell r="F1199" t="str">
            <v>stable</v>
          </cell>
          <cell r="G1199">
            <v>760</v>
          </cell>
        </row>
        <row r="1200">
          <cell r="A1200">
            <v>1207</v>
          </cell>
          <cell r="B1200" t="str">
            <v>Yakutat</v>
          </cell>
          <cell r="C1200">
            <v>59.542999999999999</v>
          </cell>
          <cell r="D1200">
            <v>-139.726</v>
          </cell>
          <cell r="E1200">
            <v>2.1214799999999999E-2</v>
          </cell>
          <cell r="F1200" t="str">
            <v>active</v>
          </cell>
          <cell r="G1200">
            <v>373</v>
          </cell>
        </row>
        <row r="1201">
          <cell r="A1201">
            <v>1208</v>
          </cell>
          <cell r="B1201" t="str">
            <v>Icy Bay</v>
          </cell>
          <cell r="C1201">
            <v>59.968000000000004</v>
          </cell>
          <cell r="D1201">
            <v>-141.643</v>
          </cell>
          <cell r="E1201">
            <v>1.5096999999999999E-2</v>
          </cell>
          <cell r="F1201" t="str">
            <v>active</v>
          </cell>
          <cell r="G1201">
            <v>338</v>
          </cell>
        </row>
        <row r="1202">
          <cell r="A1202">
            <v>1209</v>
          </cell>
          <cell r="B1202" t="str">
            <v>Valdez - Valdez City Hall</v>
          </cell>
          <cell r="C1202">
            <v>61.130200000000002</v>
          </cell>
          <cell r="D1202">
            <v>-146.35470000000001</v>
          </cell>
          <cell r="E1202">
            <v>1.24469E-2</v>
          </cell>
          <cell r="F1202" t="str">
            <v>stable</v>
          </cell>
          <cell r="G1202">
            <v>478</v>
          </cell>
        </row>
        <row r="1203">
          <cell r="A1203">
            <v>1210</v>
          </cell>
          <cell r="B1203" t="str">
            <v>Fairbanks - Geophysic. Obs, CIGO</v>
          </cell>
          <cell r="C1203">
            <v>64.873000000000005</v>
          </cell>
          <cell r="D1203">
            <v>-147.86199999999999</v>
          </cell>
          <cell r="E1203">
            <v>1.22097E-2</v>
          </cell>
          <cell r="F1203" t="str">
            <v>active</v>
          </cell>
          <cell r="G1203">
            <v>317</v>
          </cell>
        </row>
        <row r="1204">
          <cell r="A1204">
            <v>1211</v>
          </cell>
          <cell r="B1204" t="str">
            <v>Poway - City Hall Grounds</v>
          </cell>
          <cell r="C1204">
            <v>32.954000000000001</v>
          </cell>
          <cell r="D1204">
            <v>-117.04</v>
          </cell>
          <cell r="E1204">
            <v>3.5156199999999999E-2</v>
          </cell>
          <cell r="F1204" t="str">
            <v>active</v>
          </cell>
          <cell r="G1204">
            <v>430</v>
          </cell>
        </row>
        <row r="1205">
          <cell r="A1205">
            <v>1212</v>
          </cell>
          <cell r="B1205" t="str">
            <v>Leona Valley - Fire Station #1</v>
          </cell>
          <cell r="C1205">
            <v>34.617199999999997</v>
          </cell>
          <cell r="D1205">
            <v>-118.285</v>
          </cell>
          <cell r="E1205">
            <v>9.4778600000000005E-2</v>
          </cell>
          <cell r="F1205" t="str">
            <v>active</v>
          </cell>
          <cell r="G1205">
            <v>606</v>
          </cell>
        </row>
        <row r="1206">
          <cell r="A1206">
            <v>1213</v>
          </cell>
          <cell r="B1206" t="str">
            <v>Little Rock Post Office</v>
          </cell>
          <cell r="C1206">
            <v>34.5214</v>
          </cell>
          <cell r="D1206">
            <v>-117.991</v>
          </cell>
          <cell r="E1206">
            <v>2.4802100000000001E-2</v>
          </cell>
          <cell r="F1206" t="str">
            <v>active</v>
          </cell>
          <cell r="G1206">
            <v>388</v>
          </cell>
        </row>
        <row r="1207">
          <cell r="A1207">
            <v>1214</v>
          </cell>
          <cell r="B1207" t="str">
            <v>Valyermo Forest Fire Station</v>
          </cell>
          <cell r="C1207">
            <v>34.4435</v>
          </cell>
          <cell r="D1207">
            <v>-117.85299999999999</v>
          </cell>
          <cell r="E1207">
            <v>5.7551900000000003E-2</v>
          </cell>
          <cell r="F1207" t="str">
            <v>active</v>
          </cell>
          <cell r="G1207">
            <v>510</v>
          </cell>
        </row>
        <row r="1208">
          <cell r="A1208">
            <v>1215</v>
          </cell>
          <cell r="B1208" t="str">
            <v>Paradise Springs - Camp Office</v>
          </cell>
          <cell r="C1208">
            <v>34.393000000000001</v>
          </cell>
          <cell r="D1208">
            <v>-117.80500000000001</v>
          </cell>
          <cell r="E1208">
            <v>8.8570899999999994E-2</v>
          </cell>
          <cell r="F1208" t="str">
            <v>active</v>
          </cell>
          <cell r="G1208">
            <v>590</v>
          </cell>
        </row>
        <row r="1209">
          <cell r="A1209">
            <v>1216</v>
          </cell>
          <cell r="B1209" t="str">
            <v>San Bernardino - Sycamore FS</v>
          </cell>
          <cell r="C1209">
            <v>34.192999999999998</v>
          </cell>
          <cell r="D1209">
            <v>-117.42700000000001</v>
          </cell>
          <cell r="E1209">
            <v>7.1599700000000002E-2</v>
          </cell>
          <cell r="F1209" t="str">
            <v>active</v>
          </cell>
          <cell r="G1209">
            <v>546</v>
          </cell>
        </row>
        <row r="1210">
          <cell r="A1210">
            <v>1217</v>
          </cell>
          <cell r="B1210" t="str">
            <v>Reche Canyon - Olive Dell Ranch</v>
          </cell>
          <cell r="C1210">
            <v>34.0047</v>
          </cell>
          <cell r="D1210">
            <v>-117.2239</v>
          </cell>
          <cell r="E1210">
            <v>4.8770099999999997E-2</v>
          </cell>
          <cell r="F1210" t="str">
            <v>active</v>
          </cell>
          <cell r="G1210">
            <v>485</v>
          </cell>
        </row>
        <row r="1211">
          <cell r="A1211">
            <v>1218</v>
          </cell>
          <cell r="B1211" t="str">
            <v>Forest Falls Post Office</v>
          </cell>
          <cell r="C1211">
            <v>34.088000000000001</v>
          </cell>
          <cell r="D1211">
            <v>-116.919</v>
          </cell>
          <cell r="E1211">
            <v>9.5500600000000005E-2</v>
          </cell>
          <cell r="F1211" t="str">
            <v>active</v>
          </cell>
          <cell r="G1211">
            <v>608</v>
          </cell>
        </row>
        <row r="1212">
          <cell r="A1212">
            <v>1219</v>
          </cell>
          <cell r="B1212" t="str">
            <v>Mill Creek Ranger Station</v>
          </cell>
          <cell r="C1212">
            <v>34.079000000000001</v>
          </cell>
          <cell r="D1212">
            <v>-117.045</v>
          </cell>
          <cell r="E1212">
            <v>8.3916199999999996E-2</v>
          </cell>
          <cell r="F1212" t="str">
            <v>active</v>
          </cell>
          <cell r="G1212">
            <v>578</v>
          </cell>
        </row>
        <row r="1213">
          <cell r="A1213">
            <v>1220</v>
          </cell>
          <cell r="B1213" t="str">
            <v>Highland Fire Station</v>
          </cell>
          <cell r="C1213">
            <v>34.136000000000003</v>
          </cell>
          <cell r="D1213">
            <v>-117.21299999999999</v>
          </cell>
          <cell r="E1213">
            <v>5.7165199999999999E-2</v>
          </cell>
          <cell r="F1213" t="str">
            <v>active</v>
          </cell>
          <cell r="G1213">
            <v>509</v>
          </cell>
        </row>
        <row r="1214">
          <cell r="A1214">
            <v>1221</v>
          </cell>
          <cell r="B1214" t="str">
            <v>Mentone Fire Station #9</v>
          </cell>
          <cell r="C1214">
            <v>34.067</v>
          </cell>
          <cell r="D1214">
            <v>-117.117</v>
          </cell>
          <cell r="E1214">
            <v>3.38397E-2</v>
          </cell>
          <cell r="F1214" t="str">
            <v>active</v>
          </cell>
          <cell r="G1214">
            <v>424</v>
          </cell>
        </row>
        <row r="1215">
          <cell r="A1215">
            <v>1222</v>
          </cell>
          <cell r="B1215" t="str">
            <v>Borrego Springs - Scripps Clinic</v>
          </cell>
          <cell r="C1215">
            <v>33.1937</v>
          </cell>
          <cell r="D1215">
            <v>-116.3289</v>
          </cell>
          <cell r="E1215">
            <v>4.52539E-2</v>
          </cell>
          <cell r="F1215" t="str">
            <v>active</v>
          </cell>
          <cell r="G1215">
            <v>471</v>
          </cell>
        </row>
        <row r="1216">
          <cell r="A1216">
            <v>1223</v>
          </cell>
          <cell r="B1216" t="str">
            <v>Anza - Tripp Flats Training</v>
          </cell>
          <cell r="C1216">
            <v>33.602200000000003</v>
          </cell>
          <cell r="D1216">
            <v>-116.756</v>
          </cell>
          <cell r="E1216">
            <v>4.1833099999999998E-2</v>
          </cell>
          <cell r="F1216" t="str">
            <v>active</v>
          </cell>
          <cell r="G1216">
            <v>457</v>
          </cell>
        </row>
        <row r="1217">
          <cell r="A1217">
            <v>1224</v>
          </cell>
          <cell r="B1217" t="str">
            <v>Mountain Center - Pine Mtn Rnch</v>
          </cell>
          <cell r="C1217">
            <v>33.577800000000003</v>
          </cell>
          <cell r="D1217">
            <v>-116.5899</v>
          </cell>
          <cell r="E1217">
            <v>1.7870500000000001E-2</v>
          </cell>
          <cell r="F1217" t="str">
            <v>active</v>
          </cell>
          <cell r="G1217">
            <v>359</v>
          </cell>
        </row>
        <row r="1218">
          <cell r="A1218">
            <v>1225</v>
          </cell>
          <cell r="B1218" t="str">
            <v>Idyllwild - Keenwild Fire Sta.</v>
          </cell>
          <cell r="C1218">
            <v>33.707700000000003</v>
          </cell>
          <cell r="D1218">
            <v>-116.717</v>
          </cell>
          <cell r="E1218">
            <v>2.79265E-2</v>
          </cell>
          <cell r="F1218" t="str">
            <v>active</v>
          </cell>
          <cell r="G1218">
            <v>400</v>
          </cell>
        </row>
        <row r="1219">
          <cell r="A1219">
            <v>1229</v>
          </cell>
          <cell r="B1219" t="str">
            <v>12440 Imperial Hwy, North Grn</v>
          </cell>
          <cell r="C1219">
            <v>33.914999999999999</v>
          </cell>
          <cell r="D1219">
            <v>-118.066</v>
          </cell>
          <cell r="E1219">
            <v>5.7312500000000002E-3</v>
          </cell>
          <cell r="F1219" t="str">
            <v>active</v>
          </cell>
          <cell r="G1219">
            <v>261</v>
          </cell>
        </row>
        <row r="1220">
          <cell r="A1220">
            <v>1230</v>
          </cell>
          <cell r="B1220" t="str">
            <v>San Bernardino - Co Service Bldg - Freefield</v>
          </cell>
          <cell r="C1220">
            <v>34.106000000000002</v>
          </cell>
          <cell r="D1220">
            <v>-117.28700000000001</v>
          </cell>
          <cell r="E1220">
            <v>1.1011E-2</v>
          </cell>
          <cell r="F1220" t="str">
            <v>active</v>
          </cell>
          <cell r="G1220">
            <v>308</v>
          </cell>
        </row>
        <row r="1221">
          <cell r="A1221">
            <v>1232</v>
          </cell>
          <cell r="B1221" t="str">
            <v>Devore - Devore Water Company</v>
          </cell>
          <cell r="C1221">
            <v>34.234999999999999</v>
          </cell>
          <cell r="D1221">
            <v>-117.407</v>
          </cell>
          <cell r="E1221">
            <v>0.149725</v>
          </cell>
          <cell r="F1221" t="str">
            <v>active</v>
          </cell>
          <cell r="G1221">
            <v>760</v>
          </cell>
        </row>
        <row r="1222">
          <cell r="A1222">
            <v>1233</v>
          </cell>
          <cell r="B1222" t="str">
            <v>Mecca Fire Station</v>
          </cell>
          <cell r="C1222">
            <v>33.572000000000003</v>
          </cell>
          <cell r="D1222">
            <v>-116.07599999999999</v>
          </cell>
          <cell r="E1222">
            <v>4.1417099999999998E-3</v>
          </cell>
          <cell r="F1222" t="str">
            <v>active</v>
          </cell>
          <cell r="G1222">
            <v>246</v>
          </cell>
        </row>
        <row r="1223">
          <cell r="A1223">
            <v>1234</v>
          </cell>
          <cell r="B1223" t="str">
            <v>Bombay Beach Fire Station</v>
          </cell>
          <cell r="C1223">
            <v>33.352699999999999</v>
          </cell>
          <cell r="D1223">
            <v>-115.733</v>
          </cell>
          <cell r="E1223">
            <v>8.48112E-3</v>
          </cell>
          <cell r="F1223" t="str">
            <v>active</v>
          </cell>
          <cell r="G1223">
            <v>286</v>
          </cell>
        </row>
        <row r="1224">
          <cell r="A1224">
            <v>1235</v>
          </cell>
          <cell r="B1224" t="str">
            <v>Imperial Valley - Midway Well</v>
          </cell>
          <cell r="C1224">
            <v>32.707999999999998</v>
          </cell>
          <cell r="D1224">
            <v>-115.092</v>
          </cell>
          <cell r="E1224">
            <v>2.7700200000000002E-3</v>
          </cell>
          <cell r="F1224" t="str">
            <v>active</v>
          </cell>
          <cell r="G1224">
            <v>226</v>
          </cell>
        </row>
        <row r="1225">
          <cell r="A1225">
            <v>1236</v>
          </cell>
          <cell r="B1225" t="str">
            <v>Seeley School</v>
          </cell>
          <cell r="C1225">
            <v>32.794800000000002</v>
          </cell>
          <cell r="D1225">
            <v>-115.691</v>
          </cell>
          <cell r="E1225">
            <v>8.3763700000000002E-4</v>
          </cell>
          <cell r="F1225" t="str">
            <v>active</v>
          </cell>
          <cell r="G1225">
            <v>190</v>
          </cell>
        </row>
        <row r="1226">
          <cell r="A1226">
            <v>1237</v>
          </cell>
          <cell r="B1226" t="str">
            <v>Wrightwood Post Office</v>
          </cell>
          <cell r="C1226">
            <v>34.36</v>
          </cell>
          <cell r="D1226">
            <v>-117.629</v>
          </cell>
          <cell r="E1226">
            <v>7.02015E-2</v>
          </cell>
          <cell r="F1226" t="str">
            <v>active</v>
          </cell>
          <cell r="G1226">
            <v>543</v>
          </cell>
        </row>
        <row r="1227">
          <cell r="A1227">
            <v>1238</v>
          </cell>
          <cell r="B1227" t="str">
            <v>LA - 1955 1/2 Purdue Ave. Bsmt</v>
          </cell>
          <cell r="C1227">
            <v>34.04</v>
          </cell>
          <cell r="D1227">
            <v>-118.44499999999999</v>
          </cell>
          <cell r="E1227">
            <v>1.6721300000000001E-2</v>
          </cell>
          <cell r="F1227" t="str">
            <v>active</v>
          </cell>
          <cell r="G1227">
            <v>350</v>
          </cell>
        </row>
        <row r="1228">
          <cell r="A1228">
            <v>1239</v>
          </cell>
          <cell r="B1228" t="str">
            <v>San Jacinto - MWD West Portal</v>
          </cell>
          <cell r="C1228">
            <v>33.821800000000003</v>
          </cell>
          <cell r="D1228">
            <v>-116.9684</v>
          </cell>
          <cell r="E1228">
            <v>0.147533</v>
          </cell>
          <cell r="F1228" t="str">
            <v>active</v>
          </cell>
          <cell r="G1228">
            <v>760</v>
          </cell>
        </row>
        <row r="1229">
          <cell r="A1229">
            <v>1240</v>
          </cell>
          <cell r="B1229" t="str">
            <v>Indio - Jackson Road</v>
          </cell>
          <cell r="C1229">
            <v>33.746200000000002</v>
          </cell>
          <cell r="D1229">
            <v>-116.2163</v>
          </cell>
          <cell r="E1229">
            <v>9.1175600000000002E-3</v>
          </cell>
          <cell r="F1229" t="str">
            <v>active</v>
          </cell>
          <cell r="G1229">
            <v>292</v>
          </cell>
        </row>
        <row r="1230">
          <cell r="A1230">
            <v>1241</v>
          </cell>
          <cell r="B1230" t="str">
            <v>North Palm Springs Fire Sta #36</v>
          </cell>
          <cell r="C1230">
            <v>33.924700000000001</v>
          </cell>
          <cell r="D1230">
            <v>-116.5479</v>
          </cell>
          <cell r="E1230">
            <v>2.27213E-2</v>
          </cell>
          <cell r="F1230" t="str">
            <v>active</v>
          </cell>
          <cell r="G1230">
            <v>379</v>
          </cell>
        </row>
        <row r="1231">
          <cell r="A1231">
            <v>1242</v>
          </cell>
          <cell r="B1231" t="str">
            <v>Pasadena - USGS/NSMP Office</v>
          </cell>
          <cell r="C1231">
            <v>34.136699999999998</v>
          </cell>
          <cell r="D1231">
            <v>-118.129</v>
          </cell>
          <cell r="E1231">
            <v>1.6045199999999999E-2</v>
          </cell>
          <cell r="F1231" t="str">
            <v>active</v>
          </cell>
          <cell r="G1231">
            <v>345</v>
          </cell>
        </row>
        <row r="1232">
          <cell r="A1232">
            <v>1243</v>
          </cell>
          <cell r="B1232" t="str">
            <v>Seven Oaks Dam Project Office</v>
          </cell>
          <cell r="C1232">
            <v>34.110500000000002</v>
          </cell>
          <cell r="D1232">
            <v>-117.099</v>
          </cell>
          <cell r="E1232">
            <v>3.8817900000000002E-2</v>
          </cell>
          <cell r="F1232" t="str">
            <v>active</v>
          </cell>
          <cell r="G1232">
            <v>445</v>
          </cell>
        </row>
        <row r="1233">
          <cell r="A1233">
            <v>1244</v>
          </cell>
          <cell r="B1233" t="str">
            <v>Seven Oaks Dam Right Abt.</v>
          </cell>
          <cell r="C1233">
            <v>34.110500000000002</v>
          </cell>
          <cell r="D1233">
            <v>-117.099</v>
          </cell>
          <cell r="E1233">
            <v>3.8817900000000002E-2</v>
          </cell>
          <cell r="F1233" t="str">
            <v>active</v>
          </cell>
          <cell r="G1233">
            <v>445</v>
          </cell>
        </row>
        <row r="1234">
          <cell r="A1234">
            <v>1245</v>
          </cell>
          <cell r="B1234" t="str">
            <v>Seven Oaks Dam Downstream Surf.</v>
          </cell>
          <cell r="C1234">
            <v>34.110500000000002</v>
          </cell>
          <cell r="D1234">
            <v>-117.099</v>
          </cell>
          <cell r="E1234">
            <v>3.8817900000000002E-2</v>
          </cell>
          <cell r="F1234" t="str">
            <v>active</v>
          </cell>
          <cell r="G1234">
            <v>445</v>
          </cell>
        </row>
        <row r="1235">
          <cell r="A1235">
            <v>1246</v>
          </cell>
          <cell r="B1235" t="str">
            <v>San Bernardino - Fire Sta. #7</v>
          </cell>
          <cell r="C1235">
            <v>34.164999999999999</v>
          </cell>
          <cell r="D1235">
            <v>-117.288</v>
          </cell>
          <cell r="E1235">
            <v>1.37158E-2</v>
          </cell>
          <cell r="F1235" t="str">
            <v>active</v>
          </cell>
          <cell r="G1235">
            <v>328</v>
          </cell>
        </row>
        <row r="1236">
          <cell r="A1236">
            <v>1247</v>
          </cell>
          <cell r="B1236" t="str">
            <v>San Bernardino - Mont. Mem Pk</v>
          </cell>
          <cell r="C1236">
            <v>34.046999999999997</v>
          </cell>
          <cell r="D1236">
            <v>-117.277</v>
          </cell>
          <cell r="E1236">
            <v>4.7764099999999997E-2</v>
          </cell>
          <cell r="F1236" t="str">
            <v>active</v>
          </cell>
          <cell r="G1236">
            <v>481</v>
          </cell>
        </row>
        <row r="1237">
          <cell r="A1237">
            <v>1248</v>
          </cell>
          <cell r="B1237" t="str">
            <v>San Bernardino - Fire Sta. #11</v>
          </cell>
          <cell r="C1237">
            <v>34.069000000000003</v>
          </cell>
          <cell r="D1237">
            <v>-117.27500000000001</v>
          </cell>
          <cell r="E1237">
            <v>7.8822400000000004E-3</v>
          </cell>
          <cell r="F1237" t="str">
            <v>active</v>
          </cell>
          <cell r="G1237">
            <v>280</v>
          </cell>
        </row>
        <row r="1238">
          <cell r="A1238">
            <v>1249</v>
          </cell>
          <cell r="B1238" t="str">
            <v>San Bernardino - Fire Sta. #9</v>
          </cell>
          <cell r="C1238">
            <v>34.103000000000002</v>
          </cell>
          <cell r="D1238">
            <v>-117.349</v>
          </cell>
          <cell r="E1238">
            <v>1.41157E-2</v>
          </cell>
          <cell r="F1238" t="str">
            <v>active</v>
          </cell>
          <cell r="G1238">
            <v>331</v>
          </cell>
        </row>
        <row r="1239">
          <cell r="A1239">
            <v>1250</v>
          </cell>
          <cell r="B1239" t="str">
            <v>San Bernardino - Del Rosa Wk Sta</v>
          </cell>
          <cell r="C1239">
            <v>34.1663</v>
          </cell>
          <cell r="D1239">
            <v>-117.251</v>
          </cell>
          <cell r="E1239">
            <v>9.6469399999999997E-2</v>
          </cell>
          <cell r="F1239" t="str">
            <v>active</v>
          </cell>
          <cell r="G1239">
            <v>611</v>
          </cell>
        </row>
        <row r="1240">
          <cell r="A1240">
            <v>1251</v>
          </cell>
          <cell r="B1240" t="str">
            <v>San Bernardino - Serrano School</v>
          </cell>
          <cell r="C1240">
            <v>34.1449</v>
          </cell>
          <cell r="D1240">
            <v>-117.2188</v>
          </cell>
          <cell r="E1240">
            <v>8.6461099999999999E-2</v>
          </cell>
          <cell r="F1240" t="str">
            <v>active</v>
          </cell>
          <cell r="G1240">
            <v>585</v>
          </cell>
        </row>
        <row r="1241">
          <cell r="A1241">
            <v>1252</v>
          </cell>
          <cell r="B1241" t="str">
            <v>San Bernardino - Fire Sta. #4</v>
          </cell>
          <cell r="C1241">
            <v>34.14</v>
          </cell>
          <cell r="D1241">
            <v>-117.294</v>
          </cell>
          <cell r="E1241">
            <v>1.1486100000000001E-2</v>
          </cell>
          <cell r="F1241" t="str">
            <v>active</v>
          </cell>
          <cell r="G1241">
            <v>311</v>
          </cell>
        </row>
        <row r="1242">
          <cell r="A1242">
            <v>1253</v>
          </cell>
          <cell r="B1242" t="str">
            <v>San Bernardino - Fire Sta. #10</v>
          </cell>
          <cell r="C1242">
            <v>34.091000000000001</v>
          </cell>
          <cell r="D1242">
            <v>-117.289</v>
          </cell>
          <cell r="E1242">
            <v>2.6949500000000002E-3</v>
          </cell>
          <cell r="F1242" t="str">
            <v>active</v>
          </cell>
          <cell r="G1242">
            <v>225</v>
          </cell>
        </row>
        <row r="1243">
          <cell r="A1243">
            <v>1254</v>
          </cell>
          <cell r="B1243" t="str">
            <v>Colton - Kaiser Medical Clinic</v>
          </cell>
          <cell r="C1243">
            <v>34.058</v>
          </cell>
          <cell r="D1243">
            <v>-117.30500000000001</v>
          </cell>
          <cell r="E1243">
            <v>1.7052899999999999E-2</v>
          </cell>
          <cell r="F1243" t="str">
            <v>active</v>
          </cell>
          <cell r="G1243">
            <v>353</v>
          </cell>
        </row>
        <row r="1244">
          <cell r="A1244">
            <v>1255</v>
          </cell>
          <cell r="B1244" t="str">
            <v>San Bernardino - N Verdemont Sch</v>
          </cell>
          <cell r="C1244">
            <v>34.204999999999998</v>
          </cell>
          <cell r="D1244">
            <v>-117.36499999999999</v>
          </cell>
          <cell r="E1244">
            <v>6.7029500000000006E-2</v>
          </cell>
          <cell r="F1244" t="str">
            <v>active</v>
          </cell>
          <cell r="G1244">
            <v>534</v>
          </cell>
        </row>
        <row r="1245">
          <cell r="A1245">
            <v>1256</v>
          </cell>
          <cell r="B1245" t="str">
            <v>Idyllwild - Kenworthy Fire Sta.</v>
          </cell>
          <cell r="C1245">
            <v>33.615900000000003</v>
          </cell>
          <cell r="D1245">
            <v>-116.621</v>
          </cell>
          <cell r="E1245">
            <v>2.61015E-2</v>
          </cell>
          <cell r="F1245" t="str">
            <v>active</v>
          </cell>
          <cell r="G1245">
            <v>393</v>
          </cell>
        </row>
        <row r="1246">
          <cell r="A1246">
            <v>1257</v>
          </cell>
          <cell r="B1246" t="str">
            <v>San Bernardino - Lincoln School</v>
          </cell>
          <cell r="C1246">
            <v>34.122900000000001</v>
          </cell>
          <cell r="D1246">
            <v>-117.28789999999999</v>
          </cell>
          <cell r="E1246">
            <v>1.31953E-2</v>
          </cell>
          <cell r="F1246" t="str">
            <v>active</v>
          </cell>
          <cell r="G1246">
            <v>324</v>
          </cell>
        </row>
        <row r="1247">
          <cell r="A1247">
            <v>1258</v>
          </cell>
          <cell r="B1247" t="str">
            <v>Ocotillo Wells - Veh. Rec. Area</v>
          </cell>
          <cell r="C1247">
            <v>33.155700000000003</v>
          </cell>
          <cell r="D1247">
            <v>-116.1679</v>
          </cell>
          <cell r="E1247">
            <v>3.0444700000000002E-2</v>
          </cell>
          <cell r="F1247" t="str">
            <v>active</v>
          </cell>
          <cell r="G1247">
            <v>411</v>
          </cell>
        </row>
        <row r="1248">
          <cell r="A1248">
            <v>1259</v>
          </cell>
          <cell r="B1248" t="str">
            <v>Los Angeles - Acosta Residence</v>
          </cell>
          <cell r="C1248">
            <v>34.073</v>
          </cell>
          <cell r="D1248">
            <v>-118.117</v>
          </cell>
          <cell r="E1248">
            <v>9.2941599999999992E-3</v>
          </cell>
          <cell r="F1248" t="str">
            <v>active</v>
          </cell>
          <cell r="G1248">
            <v>293</v>
          </cell>
        </row>
        <row r="1249">
          <cell r="A1249">
            <v>1260</v>
          </cell>
          <cell r="B1249" t="str">
            <v>Burbank Airport</v>
          </cell>
          <cell r="C1249">
            <v>34.194899999999997</v>
          </cell>
          <cell r="D1249">
            <v>-118.354</v>
          </cell>
          <cell r="E1249">
            <v>1.0879E-2</v>
          </cell>
          <cell r="F1249" t="str">
            <v>active</v>
          </cell>
          <cell r="G1249">
            <v>307</v>
          </cell>
        </row>
        <row r="1250">
          <cell r="A1250">
            <v>1261</v>
          </cell>
          <cell r="B1250" t="str">
            <v>LAX Fire Station</v>
          </cell>
          <cell r="C1250">
            <v>33.942999999999998</v>
          </cell>
          <cell r="D1250">
            <v>-118.411</v>
          </cell>
          <cell r="E1250">
            <v>6.4972399999999996E-3</v>
          </cell>
          <cell r="F1250" t="str">
            <v>active</v>
          </cell>
          <cell r="G1250">
            <v>268</v>
          </cell>
        </row>
        <row r="1251">
          <cell r="A1251">
            <v>1262</v>
          </cell>
          <cell r="B1251" t="str">
            <v>Fillmore Pac Bell</v>
          </cell>
          <cell r="C1251">
            <v>34.396999999999998</v>
          </cell>
          <cell r="D1251">
            <v>-118.91800000000001</v>
          </cell>
          <cell r="E1251">
            <v>8.8214699999999997E-3</v>
          </cell>
          <cell r="F1251" t="str">
            <v>active</v>
          </cell>
          <cell r="G1251">
            <v>289</v>
          </cell>
        </row>
        <row r="1252">
          <cell r="A1252">
            <v>1263</v>
          </cell>
          <cell r="B1252" t="str">
            <v>Beverly Hills Pac Bell Bsmt</v>
          </cell>
          <cell r="C1252">
            <v>34.076000000000001</v>
          </cell>
          <cell r="D1252">
            <v>-118.395</v>
          </cell>
          <cell r="E1252">
            <v>3.2433900000000002E-2</v>
          </cell>
          <cell r="F1252" t="str">
            <v>active</v>
          </cell>
          <cell r="G1252">
            <v>419</v>
          </cell>
        </row>
        <row r="1253">
          <cell r="A1253">
            <v>1264</v>
          </cell>
          <cell r="B1253" t="str">
            <v>Calabasas Pac Bell</v>
          </cell>
          <cell r="C1253">
            <v>34.155000000000001</v>
          </cell>
          <cell r="D1253">
            <v>-118.64100000000001</v>
          </cell>
          <cell r="E1253">
            <v>3.1906900000000002E-2</v>
          </cell>
          <cell r="F1253" t="str">
            <v>active</v>
          </cell>
          <cell r="G1253">
            <v>416</v>
          </cell>
        </row>
        <row r="1254">
          <cell r="A1254">
            <v>1265</v>
          </cell>
          <cell r="B1254" t="str">
            <v>La Canada - Wald Residence</v>
          </cell>
          <cell r="C1254">
            <v>34.209600000000002</v>
          </cell>
          <cell r="D1254">
            <v>-118.18600000000001</v>
          </cell>
          <cell r="E1254">
            <v>0.103588</v>
          </cell>
          <cell r="F1254" t="str">
            <v>active</v>
          </cell>
          <cell r="G1254">
            <v>633</v>
          </cell>
        </row>
        <row r="1255">
          <cell r="A1255">
            <v>1266</v>
          </cell>
          <cell r="B1255" t="str">
            <v>Lytle Creek - Fire Station</v>
          </cell>
          <cell r="C1255">
            <v>34.232999999999997</v>
          </cell>
          <cell r="D1255">
            <v>-117.482</v>
          </cell>
          <cell r="E1255">
            <v>0.17160400000000001</v>
          </cell>
          <cell r="F1255" t="str">
            <v>active</v>
          </cell>
          <cell r="G1255">
            <v>760</v>
          </cell>
        </row>
        <row r="1256">
          <cell r="A1256">
            <v>1268</v>
          </cell>
          <cell r="B1256" t="str">
            <v>Sylmar - Fire Station #91</v>
          </cell>
          <cell r="C1256">
            <v>34.308799999999998</v>
          </cell>
          <cell r="D1256">
            <v>-118.44799999999999</v>
          </cell>
          <cell r="E1256">
            <v>2.87771E-2</v>
          </cell>
          <cell r="F1256" t="str">
            <v>active</v>
          </cell>
          <cell r="G1256">
            <v>404</v>
          </cell>
        </row>
        <row r="1257">
          <cell r="A1257">
            <v>1269</v>
          </cell>
          <cell r="B1257" t="str">
            <v>Sky Valley - Fire Station #56</v>
          </cell>
          <cell r="C1257">
            <v>33.916800000000002</v>
          </cell>
          <cell r="D1257">
            <v>-116.38979999999999</v>
          </cell>
          <cell r="E1257">
            <v>3.8683599999999999E-2</v>
          </cell>
          <cell r="F1257" t="str">
            <v>active</v>
          </cell>
          <cell r="G1257">
            <v>444</v>
          </cell>
        </row>
        <row r="1258">
          <cell r="A1258">
            <v>1270</v>
          </cell>
          <cell r="B1258" t="str">
            <v>Anchorage International Airport</v>
          </cell>
          <cell r="C1258">
            <v>61.182400000000001</v>
          </cell>
          <cell r="D1258">
            <v>-149.9966</v>
          </cell>
          <cell r="E1258">
            <v>1.0482099999999999E-2</v>
          </cell>
          <cell r="F1258" t="str">
            <v>stable</v>
          </cell>
          <cell r="G1258">
            <v>434</v>
          </cell>
        </row>
        <row r="1259">
          <cell r="A1259">
            <v>1271</v>
          </cell>
          <cell r="B1259" t="str">
            <v>Anchorage - Aho Res (Basement)</v>
          </cell>
          <cell r="C1259">
            <v>61.195900000000002</v>
          </cell>
          <cell r="D1259">
            <v>-149.94649999999999</v>
          </cell>
          <cell r="E1259">
            <v>1.0735099999999999E-2</v>
          </cell>
          <cell r="F1259" t="str">
            <v>stable</v>
          </cell>
          <cell r="G1259">
            <v>439</v>
          </cell>
        </row>
        <row r="1260">
          <cell r="A1260">
            <v>1272</v>
          </cell>
          <cell r="B1260" t="str">
            <v>Eagle River - AK Geologic Mat</v>
          </cell>
          <cell r="C1260">
            <v>61.349299999999999</v>
          </cell>
          <cell r="D1260">
            <v>-149.5411</v>
          </cell>
          <cell r="E1260">
            <v>0.220994</v>
          </cell>
          <cell r="F1260" t="str">
            <v>stable</v>
          </cell>
          <cell r="G1260">
            <v>760</v>
          </cell>
        </row>
        <row r="1261">
          <cell r="A1261">
            <v>1273</v>
          </cell>
          <cell r="B1261" t="str">
            <v>Anchorage - Dowl Eng Warehouse</v>
          </cell>
          <cell r="C1261">
            <v>61.183199999999999</v>
          </cell>
          <cell r="D1261">
            <v>-149.8853</v>
          </cell>
          <cell r="E1261">
            <v>4.5046299999999999E-3</v>
          </cell>
          <cell r="F1261" t="str">
            <v>stable</v>
          </cell>
          <cell r="G1261">
            <v>309</v>
          </cell>
        </row>
        <row r="1262">
          <cell r="A1262">
            <v>1274</v>
          </cell>
          <cell r="B1262" t="str">
            <v>Anchorage - State Fish &amp; Game</v>
          </cell>
          <cell r="C1262">
            <v>61.160899999999998</v>
          </cell>
          <cell r="D1262">
            <v>-149.88919999999999</v>
          </cell>
          <cell r="E1262">
            <v>3.7729199999999999E-3</v>
          </cell>
          <cell r="F1262" t="str">
            <v>stable</v>
          </cell>
          <cell r="G1262">
            <v>293</v>
          </cell>
        </row>
        <row r="1263">
          <cell r="A1263">
            <v>1275</v>
          </cell>
          <cell r="B1263" t="str">
            <v>Anchorage - Police Headquarters</v>
          </cell>
          <cell r="C1263">
            <v>61.179499999999997</v>
          </cell>
          <cell r="D1263">
            <v>-149.8058</v>
          </cell>
          <cell r="E1263">
            <v>3.5231699999999999E-3</v>
          </cell>
          <cell r="F1263" t="str">
            <v>stable</v>
          </cell>
          <cell r="G1263">
            <v>286</v>
          </cell>
        </row>
        <row r="1264">
          <cell r="A1264">
            <v>1276</v>
          </cell>
          <cell r="B1264" t="str">
            <v>Anchorage - DOI Off. of Aircraft</v>
          </cell>
          <cell r="C1264">
            <v>61.177900000000001</v>
          </cell>
          <cell r="D1264">
            <v>-149.9657</v>
          </cell>
          <cell r="E1264">
            <v>5.8353399999999996E-3</v>
          </cell>
          <cell r="F1264" t="str">
            <v>stable</v>
          </cell>
          <cell r="G1264">
            <v>334</v>
          </cell>
        </row>
        <row r="1265">
          <cell r="A1265">
            <v>1277</v>
          </cell>
          <cell r="B1265" t="str">
            <v>Anchorage - NOAA Weather Fac.</v>
          </cell>
          <cell r="C1265">
            <v>61.156199999999998</v>
          </cell>
          <cell r="D1265">
            <v>-149.9845</v>
          </cell>
          <cell r="E1265">
            <v>1.3417E-2</v>
          </cell>
          <cell r="F1265" t="str">
            <v>stable</v>
          </cell>
          <cell r="G1265">
            <v>501</v>
          </cell>
        </row>
        <row r="1266">
          <cell r="A1266">
            <v>1278</v>
          </cell>
          <cell r="B1266" t="str">
            <v>Anchorage - New Fire Station #1</v>
          </cell>
          <cell r="C1266">
            <v>61.218400000000003</v>
          </cell>
          <cell r="D1266">
            <v>-149.88290000000001</v>
          </cell>
          <cell r="E1266">
            <v>4.3119100000000004E-3</v>
          </cell>
          <cell r="F1266" t="str">
            <v>stable</v>
          </cell>
          <cell r="G1266">
            <v>306</v>
          </cell>
        </row>
        <row r="1267">
          <cell r="A1267">
            <v>1279</v>
          </cell>
          <cell r="B1267" t="str">
            <v>Anchorage - New Fire Station #7</v>
          </cell>
          <cell r="C1267">
            <v>61.141599999999997</v>
          </cell>
          <cell r="D1267">
            <v>-149.9512</v>
          </cell>
          <cell r="E1267">
            <v>2.7316900000000002E-2</v>
          </cell>
          <cell r="F1267" t="str">
            <v>stable</v>
          </cell>
          <cell r="G1267">
            <v>760</v>
          </cell>
        </row>
        <row r="1268">
          <cell r="A1268">
            <v>1280</v>
          </cell>
          <cell r="B1268" t="str">
            <v>North Shore - Durmid</v>
          </cell>
          <cell r="C1268">
            <v>33.420999999999999</v>
          </cell>
          <cell r="D1268">
            <v>-115.831</v>
          </cell>
          <cell r="E1268">
            <v>1.97167E-2</v>
          </cell>
          <cell r="F1268" t="str">
            <v>active</v>
          </cell>
          <cell r="G1268">
            <v>367</v>
          </cell>
        </row>
        <row r="1269">
          <cell r="A1269">
            <v>1281</v>
          </cell>
          <cell r="B1269" t="str">
            <v>North Shore - Salton Sea Pk HQ</v>
          </cell>
          <cell r="C1269">
            <v>33.503999999999998</v>
          </cell>
          <cell r="D1269">
            <v>-115.913</v>
          </cell>
          <cell r="E1269">
            <v>2.7520900000000001E-2</v>
          </cell>
          <cell r="F1269" t="str">
            <v>active</v>
          </cell>
          <cell r="G1269">
            <v>399</v>
          </cell>
        </row>
        <row r="1270">
          <cell r="A1270">
            <v>1282</v>
          </cell>
          <cell r="B1270" t="str">
            <v>Mecca - CVWD Yard</v>
          </cell>
          <cell r="C1270">
            <v>33.564</v>
          </cell>
          <cell r="D1270">
            <v>-115.98699999999999</v>
          </cell>
          <cell r="E1270">
            <v>2.4563000000000001E-2</v>
          </cell>
          <cell r="F1270" t="str">
            <v>active</v>
          </cell>
          <cell r="G1270">
            <v>387</v>
          </cell>
        </row>
        <row r="1271">
          <cell r="A1271">
            <v>1283</v>
          </cell>
          <cell r="B1271" t="str">
            <v>Salton City</v>
          </cell>
          <cell r="C1271">
            <v>33.28</v>
          </cell>
          <cell r="D1271">
            <v>-115.98399999999999</v>
          </cell>
          <cell r="E1271">
            <v>1.8339500000000002E-2</v>
          </cell>
          <cell r="F1271" t="str">
            <v>active</v>
          </cell>
          <cell r="G1271">
            <v>361</v>
          </cell>
        </row>
        <row r="1272">
          <cell r="A1272">
            <v>1284</v>
          </cell>
          <cell r="B1272" t="str">
            <v>Frink</v>
          </cell>
          <cell r="C1272">
            <v>33.398000000000003</v>
          </cell>
          <cell r="D1272">
            <v>-115.657</v>
          </cell>
          <cell r="E1272">
            <v>5.1301199999999998E-2</v>
          </cell>
          <cell r="F1272" t="str">
            <v>active</v>
          </cell>
          <cell r="G1272">
            <v>493</v>
          </cell>
        </row>
        <row r="1273">
          <cell r="A1273">
            <v>1285</v>
          </cell>
          <cell r="B1273" t="str">
            <v>Coachella - 6th &amp; Palm</v>
          </cell>
          <cell r="C1273">
            <v>33.677999999999997</v>
          </cell>
          <cell r="D1273">
            <v>-116.178</v>
          </cell>
          <cell r="E1273">
            <v>2.5278900000000001E-3</v>
          </cell>
          <cell r="F1273" t="str">
            <v>active</v>
          </cell>
          <cell r="G1273">
            <v>222</v>
          </cell>
        </row>
        <row r="1274">
          <cell r="A1274">
            <v>1286</v>
          </cell>
          <cell r="B1274" t="str">
            <v>Radec - Sage &amp; Cottonwood School</v>
          </cell>
          <cell r="C1274">
            <v>33.481999999999999</v>
          </cell>
          <cell r="D1274">
            <v>-116.911</v>
          </cell>
          <cell r="E1274">
            <v>2.47993E-2</v>
          </cell>
          <cell r="F1274" t="str">
            <v>active</v>
          </cell>
          <cell r="G1274">
            <v>388</v>
          </cell>
        </row>
        <row r="1275">
          <cell r="A1275">
            <v>1287</v>
          </cell>
          <cell r="B1275" t="str">
            <v>San Jacinto CDF Fire Station 25</v>
          </cell>
          <cell r="C1275">
            <v>33.786999999999999</v>
          </cell>
          <cell r="D1275">
            <v>-116.959</v>
          </cell>
          <cell r="E1275">
            <v>5.9354000000000004E-3</v>
          </cell>
          <cell r="F1275" t="str">
            <v>active</v>
          </cell>
          <cell r="G1275">
            <v>262</v>
          </cell>
        </row>
        <row r="1276">
          <cell r="A1276">
            <v>1288</v>
          </cell>
          <cell r="B1276" t="str">
            <v>Idyllwild - Hwy 243 &amp; Pine Crest</v>
          </cell>
          <cell r="C1276">
            <v>33.747</v>
          </cell>
          <cell r="D1276">
            <v>-116.715</v>
          </cell>
          <cell r="E1276">
            <v>5.1908700000000002E-2</v>
          </cell>
          <cell r="F1276" t="str">
            <v>active</v>
          </cell>
          <cell r="G1276">
            <v>495</v>
          </cell>
        </row>
        <row r="1277">
          <cell r="A1277">
            <v>1289</v>
          </cell>
          <cell r="B1277" t="str">
            <v>Indio - Riverside Co Fair Grnds</v>
          </cell>
          <cell r="C1277">
            <v>33.715000000000003</v>
          </cell>
          <cell r="D1277">
            <v>-116.221</v>
          </cell>
          <cell r="E1277">
            <v>3.4144000000000002E-3</v>
          </cell>
          <cell r="F1277" t="str">
            <v>active</v>
          </cell>
          <cell r="G1277">
            <v>238</v>
          </cell>
        </row>
        <row r="1278">
          <cell r="A1278">
            <v>1290</v>
          </cell>
          <cell r="B1278" t="str">
            <v>Lake Cachulla</v>
          </cell>
          <cell r="C1278">
            <v>33.628</v>
          </cell>
          <cell r="D1278">
            <v>-116.28</v>
          </cell>
          <cell r="E1278">
            <v>5.3249199999999997E-2</v>
          </cell>
          <cell r="F1278" t="str">
            <v>active</v>
          </cell>
          <cell r="G1278">
            <v>498</v>
          </cell>
        </row>
        <row r="1279">
          <cell r="A1279">
            <v>1291</v>
          </cell>
          <cell r="B1279" t="str">
            <v>Desert Shores</v>
          </cell>
          <cell r="C1279">
            <v>33.426000000000002</v>
          </cell>
          <cell r="D1279">
            <v>-116.078</v>
          </cell>
          <cell r="E1279">
            <v>2.6968099999999998E-2</v>
          </cell>
          <cell r="F1279" t="str">
            <v>active</v>
          </cell>
          <cell r="G1279">
            <v>396</v>
          </cell>
        </row>
        <row r="1280">
          <cell r="A1280">
            <v>1292</v>
          </cell>
          <cell r="B1280" t="str">
            <v>Snow Creek</v>
          </cell>
          <cell r="C1280">
            <v>33.887999999999998</v>
          </cell>
          <cell r="D1280">
            <v>-116.684</v>
          </cell>
          <cell r="E1280">
            <v>0.241812</v>
          </cell>
          <cell r="F1280" t="str">
            <v>active</v>
          </cell>
          <cell r="G1280">
            <v>760</v>
          </cell>
        </row>
        <row r="1281">
          <cell r="A1281">
            <v>1293</v>
          </cell>
          <cell r="B1281" t="str">
            <v>Sage - Fire Station</v>
          </cell>
          <cell r="C1281">
            <v>33.58</v>
          </cell>
          <cell r="D1281">
            <v>-116.931</v>
          </cell>
          <cell r="E1281">
            <v>1.2759E-2</v>
          </cell>
          <cell r="F1281" t="str">
            <v>active</v>
          </cell>
          <cell r="G1281">
            <v>321</v>
          </cell>
        </row>
        <row r="1282">
          <cell r="A1282">
            <v>1294</v>
          </cell>
          <cell r="B1282" t="str">
            <v>Joshua Tree N.M. - Keys View</v>
          </cell>
          <cell r="C1282">
            <v>33.924999999999997</v>
          </cell>
          <cell r="D1282">
            <v>-116.172</v>
          </cell>
          <cell r="E1282">
            <v>0.14613300000000001</v>
          </cell>
          <cell r="F1282" t="str">
            <v>active</v>
          </cell>
          <cell r="G1282">
            <v>760</v>
          </cell>
        </row>
        <row r="1283">
          <cell r="A1283">
            <v>1295</v>
          </cell>
          <cell r="B1283" t="str">
            <v>Banning - Twin Pines Road</v>
          </cell>
          <cell r="C1283">
            <v>33.869</v>
          </cell>
          <cell r="D1283">
            <v>-116.824</v>
          </cell>
          <cell r="E1283">
            <v>0.107554</v>
          </cell>
          <cell r="F1283" t="str">
            <v>active</v>
          </cell>
          <cell r="G1283">
            <v>646</v>
          </cell>
        </row>
        <row r="1284">
          <cell r="A1284">
            <v>1297</v>
          </cell>
          <cell r="B1284" t="str">
            <v>Indio - Monroe &amp; Carreon</v>
          </cell>
          <cell r="C1284">
            <v>33.706000000000003</v>
          </cell>
          <cell r="D1284">
            <v>-116.235</v>
          </cell>
          <cell r="E1284">
            <v>3.2839900000000001E-3</v>
          </cell>
          <cell r="F1284" t="str">
            <v>active</v>
          </cell>
          <cell r="G1284">
            <v>236</v>
          </cell>
        </row>
        <row r="1285">
          <cell r="A1285">
            <v>1298</v>
          </cell>
          <cell r="B1285" t="str">
            <v>Beaumont - 6th &amp; Maple</v>
          </cell>
          <cell r="C1285">
            <v>33.93</v>
          </cell>
          <cell r="D1285">
            <v>-116.97199999999999</v>
          </cell>
          <cell r="E1285">
            <v>4.8941999999999996E-3</v>
          </cell>
          <cell r="F1285" t="str">
            <v>active</v>
          </cell>
          <cell r="G1285">
            <v>253</v>
          </cell>
        </row>
        <row r="1286">
          <cell r="A1286">
            <v>1299</v>
          </cell>
          <cell r="B1286" t="str">
            <v>Hemet - Acacia &amp; Stanford</v>
          </cell>
          <cell r="C1286">
            <v>33.744</v>
          </cell>
          <cell r="D1286">
            <v>-116.931</v>
          </cell>
          <cell r="E1286">
            <v>6.0537899999999999E-3</v>
          </cell>
          <cell r="F1286" t="str">
            <v>active</v>
          </cell>
          <cell r="G1286">
            <v>264</v>
          </cell>
        </row>
        <row r="1287">
          <cell r="A1287">
            <v>1300</v>
          </cell>
          <cell r="B1287" t="str">
            <v>La Quinta - Bermudas &amp; Durango</v>
          </cell>
          <cell r="C1287">
            <v>33.670999999999999</v>
          </cell>
          <cell r="D1287">
            <v>-116.3</v>
          </cell>
          <cell r="E1287">
            <v>2.9683299999999999E-2</v>
          </cell>
          <cell r="F1287" t="str">
            <v>active</v>
          </cell>
          <cell r="G1287">
            <v>407</v>
          </cell>
        </row>
        <row r="1288">
          <cell r="A1288">
            <v>1301</v>
          </cell>
          <cell r="B1288" t="str">
            <v>Palm Desert - Country Club &amp; Por</v>
          </cell>
          <cell r="C1288">
            <v>33.758000000000003</v>
          </cell>
          <cell r="D1288">
            <v>-116.374</v>
          </cell>
          <cell r="E1288">
            <v>1.0862699999999999E-2</v>
          </cell>
          <cell r="F1288" t="str">
            <v>active</v>
          </cell>
          <cell r="G1288">
            <v>306</v>
          </cell>
        </row>
        <row r="1289">
          <cell r="A1289">
            <v>1302</v>
          </cell>
          <cell r="B1289" t="str">
            <v>Rancho Mirage - G Ford &amp; B Hope</v>
          </cell>
          <cell r="C1289">
            <v>33.786999999999999</v>
          </cell>
          <cell r="D1289">
            <v>-116.41</v>
          </cell>
          <cell r="E1289">
            <v>6.4715399999999996E-3</v>
          </cell>
          <cell r="F1289" t="str">
            <v>active</v>
          </cell>
          <cell r="G1289">
            <v>267</v>
          </cell>
        </row>
        <row r="1290">
          <cell r="A1290">
            <v>1303</v>
          </cell>
          <cell r="B1290" t="str">
            <v>Indian Wells - Hwy111 &amp; El Dorad</v>
          </cell>
          <cell r="C1290">
            <v>33.722999999999999</v>
          </cell>
          <cell r="D1290">
            <v>-116.33799999999999</v>
          </cell>
          <cell r="E1290">
            <v>8.3308800000000006E-3</v>
          </cell>
          <cell r="F1290" t="str">
            <v>active</v>
          </cell>
          <cell r="G1290">
            <v>285</v>
          </cell>
        </row>
        <row r="1291">
          <cell r="A1291">
            <v>1304</v>
          </cell>
          <cell r="B1291" t="str">
            <v>Anaheim - Brookhurst &amp; Crescent</v>
          </cell>
          <cell r="C1291">
            <v>33.840000000000003</v>
          </cell>
          <cell r="D1291">
            <v>-117.95699999999999</v>
          </cell>
          <cell r="E1291">
            <v>4.0398700000000001E-3</v>
          </cell>
          <cell r="F1291" t="str">
            <v>active</v>
          </cell>
          <cell r="G1291">
            <v>245</v>
          </cell>
        </row>
        <row r="1292">
          <cell r="A1292">
            <v>1305</v>
          </cell>
          <cell r="B1292" t="str">
            <v>Anaheim - Hwy 91 &amp; Weir Cyn Rd</v>
          </cell>
          <cell r="C1292">
            <v>33.863</v>
          </cell>
          <cell r="D1292">
            <v>-117.742</v>
          </cell>
          <cell r="E1292">
            <v>6.2471199999999998E-2</v>
          </cell>
          <cell r="F1292" t="str">
            <v>active</v>
          </cell>
          <cell r="G1292">
            <v>522</v>
          </cell>
        </row>
        <row r="1293">
          <cell r="A1293">
            <v>1306</v>
          </cell>
          <cell r="B1293" t="str">
            <v>Riverside - Hwy 91 &amp; Van Buren</v>
          </cell>
          <cell r="C1293">
            <v>33.917000000000002</v>
          </cell>
          <cell r="D1293">
            <v>-117.443</v>
          </cell>
          <cell r="E1293">
            <v>1.00073E-2</v>
          </cell>
          <cell r="F1293" t="str">
            <v>active</v>
          </cell>
          <cell r="G1293">
            <v>300</v>
          </cell>
        </row>
        <row r="1294">
          <cell r="A1294">
            <v>1307</v>
          </cell>
          <cell r="B1294" t="str">
            <v>Moreno Valley - Sunny Mead &amp; Vil</v>
          </cell>
          <cell r="C1294">
            <v>33.968000000000004</v>
          </cell>
          <cell r="D1294">
            <v>-117.252</v>
          </cell>
          <cell r="E1294">
            <v>3.5354499999999997E-2</v>
          </cell>
          <cell r="F1294" t="str">
            <v>active</v>
          </cell>
          <cell r="G1294">
            <v>431</v>
          </cell>
        </row>
        <row r="1295">
          <cell r="A1295">
            <v>1308</v>
          </cell>
          <cell r="B1295" t="str">
            <v>Hemet - Cawston &amp; Devonshire</v>
          </cell>
          <cell r="C1295">
            <v>33.750999999999998</v>
          </cell>
          <cell r="D1295">
            <v>-117.015</v>
          </cell>
          <cell r="E1295">
            <v>2.6484999999999998E-3</v>
          </cell>
          <cell r="F1295" t="str">
            <v>active</v>
          </cell>
          <cell r="G1295">
            <v>224</v>
          </cell>
        </row>
        <row r="1296">
          <cell r="A1296">
            <v>1309</v>
          </cell>
          <cell r="B1296" t="str">
            <v>Nuevo - 11th &amp; McKinley</v>
          </cell>
          <cell r="C1296">
            <v>33.817999999999998</v>
          </cell>
          <cell r="D1296">
            <v>-117.312</v>
          </cell>
          <cell r="E1296">
            <v>7.1789900000000004E-2</v>
          </cell>
          <cell r="F1296" t="str">
            <v>active</v>
          </cell>
          <cell r="G1296">
            <v>547</v>
          </cell>
        </row>
        <row r="1297">
          <cell r="A1297">
            <v>1310</v>
          </cell>
          <cell r="B1297" t="str">
            <v>Canyon Lake Vacation Dr&amp;San Joaq</v>
          </cell>
          <cell r="C1297">
            <v>33.698999999999998</v>
          </cell>
          <cell r="D1297">
            <v>-117.267</v>
          </cell>
          <cell r="E1297">
            <v>1.91611E-2</v>
          </cell>
          <cell r="F1297" t="str">
            <v>active</v>
          </cell>
          <cell r="G1297">
            <v>365</v>
          </cell>
        </row>
        <row r="1298">
          <cell r="A1298">
            <v>1311</v>
          </cell>
          <cell r="B1298" t="str">
            <v>Corona - Hwy 91 &amp; McKinley</v>
          </cell>
          <cell r="C1298">
            <v>33.884</v>
          </cell>
          <cell r="D1298">
            <v>-117.514</v>
          </cell>
          <cell r="E1298">
            <v>2.0522700000000001E-2</v>
          </cell>
          <cell r="F1298" t="str">
            <v>active</v>
          </cell>
          <cell r="G1298">
            <v>370</v>
          </cell>
        </row>
        <row r="1299">
          <cell r="A1299">
            <v>1312</v>
          </cell>
          <cell r="B1299" t="str">
            <v>Corona - 6th &amp; Smith</v>
          </cell>
          <cell r="C1299">
            <v>33.875999999999998</v>
          </cell>
          <cell r="D1299">
            <v>-117.593</v>
          </cell>
          <cell r="E1299">
            <v>2.4802000000000001E-2</v>
          </cell>
          <cell r="F1299" t="str">
            <v>active</v>
          </cell>
          <cell r="G1299">
            <v>388</v>
          </cell>
        </row>
        <row r="1300">
          <cell r="A1300">
            <v>1313</v>
          </cell>
          <cell r="B1300" t="str">
            <v>Corona - Green River &amp; Cyn Crest</v>
          </cell>
          <cell r="C1300">
            <v>33.875</v>
          </cell>
          <cell r="D1300">
            <v>-117.636</v>
          </cell>
          <cell r="E1300">
            <v>0.10743</v>
          </cell>
          <cell r="F1300" t="str">
            <v>active</v>
          </cell>
          <cell r="G1300">
            <v>646</v>
          </cell>
        </row>
        <row r="1301">
          <cell r="A1301">
            <v>1318</v>
          </cell>
          <cell r="B1301" t="str">
            <v>Anaheim - Lakeview &amp; Riverdale</v>
          </cell>
          <cell r="C1301">
            <v>33.853999999999999</v>
          </cell>
          <cell r="D1301">
            <v>-117.81699999999999</v>
          </cell>
          <cell r="E1301">
            <v>1.41934E-2</v>
          </cell>
          <cell r="F1301" t="str">
            <v>active</v>
          </cell>
          <cell r="G1301">
            <v>331</v>
          </cell>
        </row>
        <row r="1302">
          <cell r="A1302">
            <v>1319</v>
          </cell>
          <cell r="B1302" t="str">
            <v>Brea - Central Ave Caltrans Yard</v>
          </cell>
          <cell r="C1302">
            <v>33.933</v>
          </cell>
          <cell r="D1302">
            <v>-117.896</v>
          </cell>
          <cell r="E1302">
            <v>2.49185E-2</v>
          </cell>
          <cell r="F1302" t="str">
            <v>active</v>
          </cell>
          <cell r="G1302">
            <v>388</v>
          </cell>
        </row>
        <row r="1303">
          <cell r="A1303">
            <v>1323</v>
          </cell>
          <cell r="B1303" t="str">
            <v>Fullerton - CSU Fullerton Grnds</v>
          </cell>
          <cell r="C1303">
            <v>33.889000000000003</v>
          </cell>
          <cell r="D1303">
            <v>-117.886</v>
          </cell>
          <cell r="E1303">
            <v>1.6823399999999999E-2</v>
          </cell>
          <cell r="F1303" t="str">
            <v>active</v>
          </cell>
          <cell r="G1303">
            <v>351</v>
          </cell>
        </row>
        <row r="1304">
          <cell r="A1304">
            <v>1324</v>
          </cell>
          <cell r="B1304" t="str">
            <v>Fullerton - Valencia&amp;Brookhurst</v>
          </cell>
          <cell r="C1304">
            <v>33.866</v>
          </cell>
          <cell r="D1304">
            <v>-117.958</v>
          </cell>
          <cell r="E1304">
            <v>3.93166E-3</v>
          </cell>
          <cell r="F1304" t="str">
            <v>active</v>
          </cell>
          <cell r="G1304">
            <v>244</v>
          </cell>
        </row>
        <row r="1305">
          <cell r="A1305">
            <v>1325</v>
          </cell>
          <cell r="B1305" t="str">
            <v>Fullerton - Hermosa &amp; Harbor</v>
          </cell>
          <cell r="C1305">
            <v>33.909999999999997</v>
          </cell>
          <cell r="D1305">
            <v>-117.93</v>
          </cell>
          <cell r="E1305">
            <v>8.4399099999999999E-4</v>
          </cell>
          <cell r="F1305" t="str">
            <v>active</v>
          </cell>
          <cell r="G1305">
            <v>190</v>
          </cell>
        </row>
        <row r="1306">
          <cell r="A1306">
            <v>1326</v>
          </cell>
          <cell r="B1306" t="str">
            <v>La Habra - La Habra&amp;Monte Vista</v>
          </cell>
          <cell r="C1306">
            <v>33.932000000000002</v>
          </cell>
          <cell r="D1306">
            <v>-117.955</v>
          </cell>
          <cell r="E1306">
            <v>1.0322899999999999E-2</v>
          </cell>
          <cell r="F1306" t="str">
            <v>active</v>
          </cell>
          <cell r="G1306">
            <v>302</v>
          </cell>
        </row>
        <row r="1307">
          <cell r="A1307">
            <v>1340</v>
          </cell>
          <cell r="B1307" t="str">
            <v>Riverside - Hole &amp; La Sierra</v>
          </cell>
          <cell r="C1307">
            <v>33.918999999999997</v>
          </cell>
          <cell r="D1307">
            <v>-117.488</v>
          </cell>
          <cell r="E1307">
            <v>1.12315E-2</v>
          </cell>
          <cell r="F1307" t="str">
            <v>active</v>
          </cell>
          <cell r="G1307">
            <v>309</v>
          </cell>
        </row>
        <row r="1308">
          <cell r="A1308">
            <v>1341</v>
          </cell>
          <cell r="B1308" t="str">
            <v>Riverside - I215 &amp; 3rd</v>
          </cell>
          <cell r="C1308">
            <v>33.978999999999999</v>
          </cell>
          <cell r="D1308">
            <v>-117.34399999999999</v>
          </cell>
          <cell r="E1308">
            <v>1.54799E-2</v>
          </cell>
          <cell r="F1308" t="str">
            <v>active</v>
          </cell>
          <cell r="G1308">
            <v>341</v>
          </cell>
        </row>
        <row r="1309">
          <cell r="A1309">
            <v>1342</v>
          </cell>
          <cell r="B1309" t="str">
            <v>Riverside - Van Buren&amp;Trautwein</v>
          </cell>
          <cell r="C1309">
            <v>33.895000000000003</v>
          </cell>
          <cell r="D1309">
            <v>-117.32</v>
          </cell>
          <cell r="E1309">
            <v>2.7376299999999999E-2</v>
          </cell>
          <cell r="F1309" t="str">
            <v>active</v>
          </cell>
          <cell r="G1309">
            <v>398</v>
          </cell>
        </row>
        <row r="1310">
          <cell r="A1310">
            <v>1344</v>
          </cell>
          <cell r="B1310" t="str">
            <v>Riverside - Limonite &amp; Downey</v>
          </cell>
          <cell r="C1310">
            <v>33.975000000000001</v>
          </cell>
          <cell r="D1310">
            <v>-117.486</v>
          </cell>
          <cell r="E1310">
            <v>9.1147599999999995E-3</v>
          </cell>
          <cell r="F1310" t="str">
            <v>active</v>
          </cell>
          <cell r="G1310">
            <v>292</v>
          </cell>
        </row>
        <row r="1311">
          <cell r="A1311">
            <v>1345</v>
          </cell>
          <cell r="B1311" t="str">
            <v>Lake Elsinore - Graham &amp; Poe</v>
          </cell>
          <cell r="C1311">
            <v>33.668999999999997</v>
          </cell>
          <cell r="D1311">
            <v>-117.33199999999999</v>
          </cell>
          <cell r="E1311">
            <v>1.8146599999999999E-2</v>
          </cell>
          <cell r="F1311" t="str">
            <v>active</v>
          </cell>
          <cell r="G1311">
            <v>361</v>
          </cell>
        </row>
        <row r="1312">
          <cell r="A1312">
            <v>1346</v>
          </cell>
          <cell r="B1312" t="str">
            <v>Homeland - Hwy 74 &amp; Sultanas</v>
          </cell>
          <cell r="C1312">
            <v>33.747999999999998</v>
          </cell>
          <cell r="D1312">
            <v>-117.127</v>
          </cell>
          <cell r="E1312">
            <v>1.9169800000000001E-2</v>
          </cell>
          <cell r="F1312" t="str">
            <v>active</v>
          </cell>
          <cell r="G1312">
            <v>365</v>
          </cell>
        </row>
        <row r="1313">
          <cell r="A1313">
            <v>1347</v>
          </cell>
          <cell r="B1313" t="str">
            <v>Moreno Valley - Indian &amp; Kennedy</v>
          </cell>
          <cell r="C1313">
            <v>33.902000000000001</v>
          </cell>
          <cell r="D1313">
            <v>-117.23399999999999</v>
          </cell>
          <cell r="E1313">
            <v>6.7549200000000002E-3</v>
          </cell>
          <cell r="F1313" t="str">
            <v>active</v>
          </cell>
          <cell r="G1313">
            <v>270</v>
          </cell>
        </row>
        <row r="1314">
          <cell r="A1314">
            <v>1349</v>
          </cell>
          <cell r="B1314" t="str">
            <v>Moreno Valley - Alessandro&amp;More</v>
          </cell>
          <cell r="C1314">
            <v>33.920999999999999</v>
          </cell>
          <cell r="D1314">
            <v>-117.173</v>
          </cell>
          <cell r="E1314">
            <v>2.7144399999999999E-2</v>
          </cell>
          <cell r="F1314" t="str">
            <v>active</v>
          </cell>
          <cell r="G1314">
            <v>397</v>
          </cell>
        </row>
        <row r="1315">
          <cell r="A1315">
            <v>1350</v>
          </cell>
          <cell r="B1315" t="str">
            <v>Perris - San Jacinto &amp; C Street</v>
          </cell>
          <cell r="C1315">
            <v>33.786999999999999</v>
          </cell>
          <cell r="D1315">
            <v>-117.23</v>
          </cell>
          <cell r="E1315">
            <v>1.6896000000000001E-2</v>
          </cell>
          <cell r="F1315" t="str">
            <v>active</v>
          </cell>
          <cell r="G1315">
            <v>352</v>
          </cell>
        </row>
        <row r="1316">
          <cell r="A1316">
            <v>1351</v>
          </cell>
          <cell r="B1316" t="str">
            <v>Menifee Valley - Murrieta&amp;Scott</v>
          </cell>
          <cell r="C1316">
            <v>33.649000000000001</v>
          </cell>
          <cell r="D1316">
            <v>-117.205</v>
          </cell>
          <cell r="E1316">
            <v>4.1338699999999999E-2</v>
          </cell>
          <cell r="F1316" t="str">
            <v>active</v>
          </cell>
          <cell r="G1316">
            <v>455</v>
          </cell>
        </row>
        <row r="1317">
          <cell r="A1317">
            <v>1352</v>
          </cell>
          <cell r="B1317" t="str">
            <v>Sun City - I215 &amp; McCall Blvd</v>
          </cell>
          <cell r="C1317">
            <v>33.715000000000003</v>
          </cell>
          <cell r="D1317">
            <v>-117.191</v>
          </cell>
          <cell r="E1317">
            <v>1.47321E-2</v>
          </cell>
          <cell r="F1317" t="str">
            <v>active</v>
          </cell>
          <cell r="G1317">
            <v>335</v>
          </cell>
        </row>
        <row r="1318">
          <cell r="A1318">
            <v>1361</v>
          </cell>
          <cell r="B1318" t="str">
            <v>LA - MLK Hospital Grounds</v>
          </cell>
          <cell r="C1318">
            <v>33.92</v>
          </cell>
          <cell r="D1318">
            <v>-118.24</v>
          </cell>
          <cell r="E1318">
            <v>3.3256200000000001E-3</v>
          </cell>
          <cell r="F1318" t="str">
            <v>active</v>
          </cell>
          <cell r="G1318">
            <v>237</v>
          </cell>
        </row>
        <row r="1319">
          <cell r="A1319">
            <v>1375</v>
          </cell>
          <cell r="B1319" t="str">
            <v>Whittier - Scott &amp; Whittier</v>
          </cell>
          <cell r="C1319">
            <v>33.945999999999998</v>
          </cell>
          <cell r="D1319">
            <v>-118</v>
          </cell>
          <cell r="E1319">
            <v>2.96405E-2</v>
          </cell>
          <cell r="F1319" t="str">
            <v>active</v>
          </cell>
          <cell r="G1319">
            <v>407</v>
          </cell>
        </row>
        <row r="1320">
          <cell r="A1320">
            <v>1379</v>
          </cell>
          <cell r="B1320" t="str">
            <v>Pomona - Orange Grove &amp; Fairplex</v>
          </cell>
          <cell r="C1320">
            <v>34.063000000000002</v>
          </cell>
          <cell r="D1320">
            <v>-117.78400000000001</v>
          </cell>
          <cell r="E1320">
            <v>1.11714E-2</v>
          </cell>
          <cell r="F1320" t="str">
            <v>active</v>
          </cell>
          <cell r="G1320">
            <v>309</v>
          </cell>
        </row>
        <row r="1321">
          <cell r="A1321">
            <v>1380</v>
          </cell>
          <cell r="B1321" t="str">
            <v>La Puente - Amar &amp; Hacienda</v>
          </cell>
          <cell r="C1321">
            <v>34.036000000000001</v>
          </cell>
          <cell r="D1321">
            <v>-117.95</v>
          </cell>
          <cell r="E1321">
            <v>3.9025499999999999E-3</v>
          </cell>
          <cell r="F1321" t="str">
            <v>active</v>
          </cell>
          <cell r="G1321">
            <v>244</v>
          </cell>
        </row>
        <row r="1322">
          <cell r="A1322">
            <v>1386</v>
          </cell>
          <cell r="B1322" t="str">
            <v>Jiashi</v>
          </cell>
          <cell r="C1322">
            <v>39.496000000000002</v>
          </cell>
          <cell r="D1322">
            <v>76.739000000000004</v>
          </cell>
          <cell r="E1322">
            <v>2.1368300000000002E-3</v>
          </cell>
          <cell r="F1322" t="str">
            <v>active</v>
          </cell>
          <cell r="G1322">
            <v>214</v>
          </cell>
        </row>
        <row r="1323">
          <cell r="A1323">
            <v>1387</v>
          </cell>
          <cell r="B1323" t="str">
            <v>Xiker</v>
          </cell>
          <cell r="C1323">
            <v>39.817</v>
          </cell>
          <cell r="D1323">
            <v>77.369</v>
          </cell>
          <cell r="E1323">
            <v>4.1980000000000003E-2</v>
          </cell>
          <cell r="F1323" t="str">
            <v>active</v>
          </cell>
          <cell r="G1323">
            <v>457</v>
          </cell>
        </row>
        <row r="1324">
          <cell r="A1324">
            <v>1388</v>
          </cell>
          <cell r="B1324" t="str">
            <v>Big Bear Lake - Civic Center</v>
          </cell>
          <cell r="C1324">
            <v>34.238</v>
          </cell>
          <cell r="D1324">
            <v>-116.935</v>
          </cell>
          <cell r="E1324">
            <v>6.7452499999999999E-2</v>
          </cell>
          <cell r="F1324" t="str">
            <v>active</v>
          </cell>
          <cell r="G1324">
            <v>535</v>
          </cell>
        </row>
        <row r="1325">
          <cell r="A1325">
            <v>1389</v>
          </cell>
          <cell r="B1325" t="str">
            <v>Big Bear Lake - Fire Station</v>
          </cell>
          <cell r="C1325">
            <v>34.241</v>
          </cell>
          <cell r="D1325">
            <v>-116.872</v>
          </cell>
          <cell r="E1325">
            <v>6.5451700000000002E-2</v>
          </cell>
          <cell r="F1325" t="str">
            <v>active</v>
          </cell>
          <cell r="G1325">
            <v>530</v>
          </cell>
        </row>
        <row r="1326">
          <cell r="A1326">
            <v>1390</v>
          </cell>
          <cell r="B1326" t="str">
            <v>Twentynine Palms - Two Miles&amp;Alp</v>
          </cell>
          <cell r="C1326">
            <v>34.149000000000001</v>
          </cell>
          <cell r="D1326">
            <v>-116.084</v>
          </cell>
          <cell r="E1326">
            <v>1.1772100000000001E-2</v>
          </cell>
          <cell r="F1326" t="str">
            <v>active</v>
          </cell>
          <cell r="G1326">
            <v>313</v>
          </cell>
        </row>
        <row r="1327">
          <cell r="A1327">
            <v>1391</v>
          </cell>
          <cell r="B1327" t="str">
            <v>Landers - Hwy 247 &amp; Jesse</v>
          </cell>
          <cell r="C1327">
            <v>34.281999999999996</v>
          </cell>
          <cell r="D1327">
            <v>-116.453</v>
          </cell>
          <cell r="E1327">
            <v>7.3453599999999994E-2</v>
          </cell>
          <cell r="F1327" t="str">
            <v>active</v>
          </cell>
          <cell r="G1327">
            <v>551</v>
          </cell>
        </row>
        <row r="1328">
          <cell r="A1328">
            <v>1395</v>
          </cell>
          <cell r="B1328" t="str">
            <v>Tarzana - Club House</v>
          </cell>
          <cell r="C1328">
            <v>34.159999999999997</v>
          </cell>
          <cell r="D1328">
            <v>-118.532</v>
          </cell>
          <cell r="E1328">
            <v>3.1692699999999997E-2</v>
          </cell>
          <cell r="F1328" t="str">
            <v>active</v>
          </cell>
          <cell r="G1328">
            <v>416</v>
          </cell>
        </row>
        <row r="1329">
          <cell r="A1329">
            <v>1396</v>
          </cell>
          <cell r="B1329" t="str">
            <v>Mira Loma - Mission&amp;San Sevaine</v>
          </cell>
          <cell r="C1329">
            <v>34.014000000000003</v>
          </cell>
          <cell r="D1329">
            <v>-117.511</v>
          </cell>
          <cell r="E1329">
            <v>1.02614E-2</v>
          </cell>
          <cell r="F1329" t="str">
            <v>active</v>
          </cell>
          <cell r="G1329">
            <v>302</v>
          </cell>
        </row>
        <row r="1330">
          <cell r="A1330">
            <v>1398</v>
          </cell>
          <cell r="B1330" t="str">
            <v>Cogswell Dam - Right Abutment</v>
          </cell>
          <cell r="C1330">
            <v>34.424999999999997</v>
          </cell>
          <cell r="D1330">
            <v>-117.964</v>
          </cell>
          <cell r="E1330">
            <v>0.340337</v>
          </cell>
          <cell r="F1330" t="str">
            <v>active</v>
          </cell>
          <cell r="G1330">
            <v>760</v>
          </cell>
        </row>
        <row r="1331">
          <cell r="A1331">
            <v>1399</v>
          </cell>
          <cell r="B1331" t="str">
            <v>San Bernardino - 2nd &amp; Arrowhead</v>
          </cell>
          <cell r="C1331">
            <v>34.103000000000002</v>
          </cell>
          <cell r="D1331">
            <v>-117.288</v>
          </cell>
          <cell r="E1331">
            <v>1.1011E-2</v>
          </cell>
          <cell r="F1331" t="str">
            <v>active</v>
          </cell>
          <cell r="G1331">
            <v>308</v>
          </cell>
        </row>
        <row r="1332">
          <cell r="A1332">
            <v>1400</v>
          </cell>
          <cell r="B1332" t="str">
            <v>Hesperia - 4th &amp; Palm</v>
          </cell>
          <cell r="C1332">
            <v>34.405000000000001</v>
          </cell>
          <cell r="D1332">
            <v>-117.313</v>
          </cell>
          <cell r="E1332">
            <v>1.6600400000000001E-2</v>
          </cell>
          <cell r="F1332" t="str">
            <v>active</v>
          </cell>
          <cell r="G1332">
            <v>350</v>
          </cell>
        </row>
        <row r="1333">
          <cell r="A1333">
            <v>1401</v>
          </cell>
          <cell r="B1333" t="str">
            <v>Pear Blossom - Pallet Creek</v>
          </cell>
          <cell r="C1333">
            <v>34.457999999999998</v>
          </cell>
          <cell r="D1333">
            <v>-117.90900000000001</v>
          </cell>
          <cell r="E1333">
            <v>5.8732600000000003E-2</v>
          </cell>
          <cell r="F1333" t="str">
            <v>active</v>
          </cell>
          <cell r="G1333">
            <v>513</v>
          </cell>
        </row>
        <row r="1334">
          <cell r="A1334">
            <v>1402</v>
          </cell>
          <cell r="B1334" t="str">
            <v>Tarzana - Cedar Hill B</v>
          </cell>
          <cell r="C1334">
            <v>34.159999999999997</v>
          </cell>
          <cell r="D1334">
            <v>-118.53400000000001</v>
          </cell>
          <cell r="E1334">
            <v>2.5799900000000001E-2</v>
          </cell>
          <cell r="F1334" t="str">
            <v>active</v>
          </cell>
          <cell r="G1334">
            <v>392</v>
          </cell>
        </row>
        <row r="1335">
          <cell r="A1335">
            <v>1406</v>
          </cell>
          <cell r="B1335" t="str">
            <v>San Bernardino - Mtn Vw &amp; Clstr</v>
          </cell>
          <cell r="C1335">
            <v>34.095999999999997</v>
          </cell>
          <cell r="D1335">
            <v>-117.28700000000001</v>
          </cell>
          <cell r="E1335">
            <v>6.50054E-3</v>
          </cell>
          <cell r="F1335" t="str">
            <v>active</v>
          </cell>
          <cell r="G1335">
            <v>268</v>
          </cell>
        </row>
        <row r="1336">
          <cell r="A1336">
            <v>1407</v>
          </cell>
          <cell r="B1336" t="str">
            <v>Colton - Hospital Complex FF</v>
          </cell>
          <cell r="C1336">
            <v>34.073999999999998</v>
          </cell>
          <cell r="D1336">
            <v>-117.35</v>
          </cell>
          <cell r="E1336">
            <v>1.6515100000000001E-2</v>
          </cell>
          <cell r="F1336" t="str">
            <v>active</v>
          </cell>
          <cell r="G1336">
            <v>349</v>
          </cell>
        </row>
        <row r="1337">
          <cell r="A1337">
            <v>1408</v>
          </cell>
          <cell r="B1337" t="str">
            <v>West Hills -  Roscoe &amp; Fallbrook</v>
          </cell>
          <cell r="C1337">
            <v>34.219000000000001</v>
          </cell>
          <cell r="D1337">
            <v>-118.627</v>
          </cell>
          <cell r="E1337">
            <v>1.4502599999999999E-2</v>
          </cell>
          <cell r="F1337" t="str">
            <v>active</v>
          </cell>
          <cell r="G1337">
            <v>334</v>
          </cell>
        </row>
        <row r="1338">
          <cell r="A1338">
            <v>1409</v>
          </cell>
          <cell r="B1338" t="str">
            <v>Northridge - Parthenia &amp; Lindley</v>
          </cell>
          <cell r="C1338">
            <v>34.228999999999999</v>
          </cell>
          <cell r="D1338">
            <v>-118.527</v>
          </cell>
          <cell r="E1338">
            <v>1.4611000000000001E-2</v>
          </cell>
          <cell r="F1338" t="str">
            <v>active</v>
          </cell>
          <cell r="G1338">
            <v>335</v>
          </cell>
        </row>
        <row r="1339">
          <cell r="A1339">
            <v>1413</v>
          </cell>
          <cell r="B1339" t="str">
            <v>Hollywood - Sunset &amp; Fairfax</v>
          </cell>
          <cell r="C1339">
            <v>34.097000000000001</v>
          </cell>
          <cell r="D1339">
            <v>-118.352</v>
          </cell>
          <cell r="E1339">
            <v>5.0101199999999999E-2</v>
          </cell>
          <cell r="F1339" t="str">
            <v>active</v>
          </cell>
          <cell r="G1339">
            <v>490</v>
          </cell>
        </row>
        <row r="1340">
          <cell r="A1340">
            <v>1414</v>
          </cell>
          <cell r="B1340" t="str">
            <v>San Bernardino - Medical Center</v>
          </cell>
          <cell r="C1340">
            <v>34.134999999999998</v>
          </cell>
          <cell r="D1340">
            <v>-117.322</v>
          </cell>
          <cell r="E1340">
            <v>1.6222199999999999E-2</v>
          </cell>
          <cell r="F1340" t="str">
            <v>active</v>
          </cell>
          <cell r="G1340">
            <v>347</v>
          </cell>
        </row>
        <row r="1341">
          <cell r="A1341">
            <v>1417</v>
          </cell>
          <cell r="B1341" t="str">
            <v>Yucaipa Valley - Calimesa &amp; Cnty</v>
          </cell>
          <cell r="C1341">
            <v>34.003999999999998</v>
          </cell>
          <cell r="D1341">
            <v>-117.05800000000001</v>
          </cell>
          <cell r="E1341">
            <v>2.27815E-2</v>
          </cell>
          <cell r="F1341" t="str">
            <v>active</v>
          </cell>
          <cell r="G1341">
            <v>379</v>
          </cell>
        </row>
        <row r="1342">
          <cell r="A1342">
            <v>1418</v>
          </cell>
          <cell r="B1342" t="str">
            <v>Los Angeles - Colorado &amp; Eagle Rock</v>
          </cell>
          <cell r="C1342">
            <v>34.14</v>
          </cell>
          <cell r="D1342">
            <v>-118.21</v>
          </cell>
          <cell r="E1342">
            <v>4.15226E-2</v>
          </cell>
          <cell r="F1342" t="str">
            <v>active</v>
          </cell>
          <cell r="G1342">
            <v>456</v>
          </cell>
        </row>
        <row r="1343">
          <cell r="A1343">
            <v>1419</v>
          </cell>
          <cell r="B1343" t="str">
            <v>North Hollywood - Laurel Canyon &amp; Sherman</v>
          </cell>
          <cell r="C1343">
            <v>34.198999999999998</v>
          </cell>
          <cell r="D1343">
            <v>-118.396</v>
          </cell>
          <cell r="E1343">
            <v>9.18596E-3</v>
          </cell>
          <cell r="F1343" t="str">
            <v>active</v>
          </cell>
          <cell r="G1343">
            <v>292</v>
          </cell>
        </row>
        <row r="1344">
          <cell r="A1344">
            <v>1420</v>
          </cell>
          <cell r="B1344" t="str">
            <v>Los Angeles - Vermont &amp; Pico</v>
          </cell>
          <cell r="C1344">
            <v>34.048999999999999</v>
          </cell>
          <cell r="D1344">
            <v>-118.29</v>
          </cell>
          <cell r="E1344">
            <v>6.2417799999999997E-3</v>
          </cell>
          <cell r="F1344" t="str">
            <v>active</v>
          </cell>
          <cell r="G1344">
            <v>265</v>
          </cell>
        </row>
        <row r="1345">
          <cell r="A1345">
            <v>1421</v>
          </cell>
          <cell r="B1345" t="str">
            <v>Helendale - Helendale &amp; Vista</v>
          </cell>
          <cell r="C1345">
            <v>34.744</v>
          </cell>
          <cell r="D1345">
            <v>-117.334</v>
          </cell>
          <cell r="E1345">
            <v>7.8898700000000002E-3</v>
          </cell>
          <cell r="F1345" t="str">
            <v>active</v>
          </cell>
          <cell r="G1345">
            <v>281</v>
          </cell>
        </row>
        <row r="1346">
          <cell r="A1346">
            <v>1422</v>
          </cell>
          <cell r="B1346" t="str">
            <v>Pinon Hills - Hwy 138 &amp; Mtn Road</v>
          </cell>
          <cell r="C1346">
            <v>34.439</v>
          </cell>
          <cell r="D1346">
            <v>-117.64700000000001</v>
          </cell>
          <cell r="E1346">
            <v>5.5962400000000002E-2</v>
          </cell>
          <cell r="F1346" t="str">
            <v>active</v>
          </cell>
          <cell r="G1346">
            <v>506</v>
          </cell>
        </row>
        <row r="1347">
          <cell r="A1347">
            <v>1423</v>
          </cell>
          <cell r="B1347" t="str">
            <v>Los Angeles - Veteran &amp; Wilshire</v>
          </cell>
          <cell r="C1347">
            <v>34.06</v>
          </cell>
          <cell r="D1347">
            <v>-118.44799999999999</v>
          </cell>
          <cell r="E1347">
            <v>1.9414500000000001E-2</v>
          </cell>
          <cell r="F1347" t="str">
            <v>active</v>
          </cell>
          <cell r="G1347">
            <v>366</v>
          </cell>
        </row>
        <row r="1348">
          <cell r="A1348">
            <v>1425</v>
          </cell>
          <cell r="B1348" t="str">
            <v>Los Angeles - Olive &amp; Pico</v>
          </cell>
          <cell r="C1348">
            <v>34.036999999999999</v>
          </cell>
          <cell r="D1348">
            <v>-118.26300000000001</v>
          </cell>
          <cell r="E1348">
            <v>1.0457299999999999E-2</v>
          </cell>
          <cell r="F1348" t="str">
            <v>active</v>
          </cell>
          <cell r="G1348">
            <v>303</v>
          </cell>
        </row>
        <row r="1349">
          <cell r="A1349">
            <v>1426</v>
          </cell>
          <cell r="B1349" t="str">
            <v>Pasadena - Fair Oaks &amp; Walnut</v>
          </cell>
          <cell r="C1349">
            <v>34.149000000000001</v>
          </cell>
          <cell r="D1349">
            <v>-118.15</v>
          </cell>
          <cell r="E1349">
            <v>1.13375E-2</v>
          </cell>
          <cell r="F1349" t="str">
            <v>active</v>
          </cell>
          <cell r="G1349">
            <v>310</v>
          </cell>
        </row>
        <row r="1350">
          <cell r="A1350">
            <v>1427</v>
          </cell>
          <cell r="B1350" t="str">
            <v>Pico Rivera - Durfee &amp; Whittier</v>
          </cell>
          <cell r="C1350">
            <v>34.002000000000002</v>
          </cell>
          <cell r="D1350">
            <v>-118.077</v>
          </cell>
          <cell r="E1350">
            <v>2.5177400000000001E-3</v>
          </cell>
          <cell r="F1350" t="str">
            <v>active</v>
          </cell>
          <cell r="G1350">
            <v>222</v>
          </cell>
        </row>
        <row r="1351">
          <cell r="A1351">
            <v>1429</v>
          </cell>
          <cell r="B1351" t="str">
            <v>Sylmar - County Hospital Grounds</v>
          </cell>
          <cell r="C1351">
            <v>34.326999999999998</v>
          </cell>
          <cell r="D1351">
            <v>-118.444</v>
          </cell>
          <cell r="E1351">
            <v>7.4137499999999995E-2</v>
          </cell>
          <cell r="F1351" t="str">
            <v>active</v>
          </cell>
          <cell r="G1351">
            <v>553</v>
          </cell>
        </row>
        <row r="1352">
          <cell r="A1352">
            <v>1431</v>
          </cell>
          <cell r="B1352" t="str">
            <v>Los Angeles - Beverly Blvd &amp; Virgil</v>
          </cell>
          <cell r="C1352">
            <v>34.076999999999998</v>
          </cell>
          <cell r="D1352">
            <v>-118.286</v>
          </cell>
          <cell r="E1352">
            <v>1.05854E-2</v>
          </cell>
          <cell r="F1352" t="str">
            <v>active</v>
          </cell>
          <cell r="G1352">
            <v>304</v>
          </cell>
        </row>
        <row r="1353">
          <cell r="A1353">
            <v>1432</v>
          </cell>
          <cell r="B1353" t="str">
            <v>Piru - Church St &amp; Camulos</v>
          </cell>
          <cell r="C1353">
            <v>34.412999999999997</v>
          </cell>
          <cell r="D1353">
            <v>-118.79600000000001</v>
          </cell>
          <cell r="E1353">
            <v>5.3841699999999999E-2</v>
          </cell>
          <cell r="F1353" t="str">
            <v>active</v>
          </cell>
          <cell r="G1353">
            <v>500</v>
          </cell>
        </row>
        <row r="1354">
          <cell r="A1354">
            <v>1435</v>
          </cell>
          <cell r="B1354" t="str">
            <v>Camarillo - Woodcreek &amp; Santa Rosa</v>
          </cell>
          <cell r="C1354">
            <v>34.223999999999997</v>
          </cell>
          <cell r="D1354">
            <v>-118.994</v>
          </cell>
          <cell r="E1354">
            <v>2.2428799999999999E-2</v>
          </cell>
          <cell r="F1354" t="str">
            <v>active</v>
          </cell>
          <cell r="G1354">
            <v>378</v>
          </cell>
        </row>
        <row r="1355">
          <cell r="A1355">
            <v>1436</v>
          </cell>
          <cell r="B1355" t="str">
            <v>Universal City - Hwy 101 &amp; Lankershim</v>
          </cell>
          <cell r="C1355">
            <v>34.139000000000003</v>
          </cell>
          <cell r="D1355">
            <v>-118.364</v>
          </cell>
          <cell r="E1355">
            <v>6.7376800000000001E-2</v>
          </cell>
          <cell r="F1355" t="str">
            <v>active</v>
          </cell>
          <cell r="G1355">
            <v>535</v>
          </cell>
        </row>
        <row r="1356">
          <cell r="A1356">
            <v>1438</v>
          </cell>
          <cell r="B1356" t="str">
            <v>Van Nuys - Civic Center Grounds</v>
          </cell>
          <cell r="C1356">
            <v>34.183999999999997</v>
          </cell>
          <cell r="D1356">
            <v>-118.447</v>
          </cell>
          <cell r="E1356">
            <v>7.0370900000000002E-3</v>
          </cell>
          <cell r="F1356" t="str">
            <v>active</v>
          </cell>
          <cell r="G1356">
            <v>273</v>
          </cell>
        </row>
        <row r="1357">
          <cell r="A1357">
            <v>1443</v>
          </cell>
          <cell r="B1357" t="str">
            <v>Ojai - Ojai Av &amp; Fairway Ln</v>
          </cell>
          <cell r="C1357">
            <v>34.448</v>
          </cell>
          <cell r="D1357">
            <v>-119.23</v>
          </cell>
          <cell r="E1357">
            <v>3.0320300000000001E-2</v>
          </cell>
          <cell r="F1357" t="str">
            <v>active</v>
          </cell>
          <cell r="G1357">
            <v>410</v>
          </cell>
        </row>
        <row r="1358">
          <cell r="A1358">
            <v>1444</v>
          </cell>
          <cell r="B1358" t="str">
            <v>Bakersfield - Stockdata &amp; California</v>
          </cell>
          <cell r="C1358">
            <v>35.354999999999997</v>
          </cell>
          <cell r="D1358">
            <v>-119.054</v>
          </cell>
          <cell r="E1358">
            <v>1.6169699999999999E-3</v>
          </cell>
          <cell r="F1358" t="str">
            <v>active</v>
          </cell>
          <cell r="G1358">
            <v>205</v>
          </cell>
        </row>
        <row r="1359">
          <cell r="A1359">
            <v>1445</v>
          </cell>
          <cell r="B1359" t="str">
            <v>Parkfield - Stone Corral 1E</v>
          </cell>
          <cell r="C1359">
            <v>35.787999999999997</v>
          </cell>
          <cell r="D1359">
            <v>-120.294</v>
          </cell>
          <cell r="E1359">
            <v>4.97767E-2</v>
          </cell>
          <cell r="F1359" t="str">
            <v>active</v>
          </cell>
          <cell r="G1359">
            <v>489</v>
          </cell>
        </row>
        <row r="1360">
          <cell r="A1360">
            <v>1462</v>
          </cell>
          <cell r="B1360" t="str">
            <v>Half Moon Bay - Hwy 101/Tunitas GeoArray</v>
          </cell>
          <cell r="C1360">
            <v>37.36</v>
          </cell>
          <cell r="D1360">
            <v>-122.395</v>
          </cell>
          <cell r="E1360">
            <v>2.8693699999999999E-2</v>
          </cell>
          <cell r="F1360" t="str">
            <v>active</v>
          </cell>
          <cell r="G1360">
            <v>403</v>
          </cell>
        </row>
        <row r="1361">
          <cell r="A1361">
            <v>1464</v>
          </cell>
          <cell r="B1361" t="str">
            <v>Napa - Napa College</v>
          </cell>
          <cell r="C1361">
            <v>38.270000000000003</v>
          </cell>
          <cell r="D1361">
            <v>-122.276</v>
          </cell>
          <cell r="E1361">
            <v>6.8864299999999998E-3</v>
          </cell>
          <cell r="F1361" t="str">
            <v>stable</v>
          </cell>
          <cell r="G1361">
            <v>354</v>
          </cell>
        </row>
        <row r="1362">
          <cell r="A1362">
            <v>1465</v>
          </cell>
          <cell r="B1362" t="str">
            <v>Rohnert Park - Hwy 101 Geo Array</v>
          </cell>
          <cell r="C1362">
            <v>38.35</v>
          </cell>
          <cell r="D1362">
            <v>-122.71</v>
          </cell>
          <cell r="E1362">
            <v>2.80161E-3</v>
          </cell>
          <cell r="F1362" t="str">
            <v>stable</v>
          </cell>
          <cell r="G1362">
            <v>264</v>
          </cell>
        </row>
        <row r="1363">
          <cell r="A1363">
            <v>1468</v>
          </cell>
          <cell r="B1363" t="str">
            <v>City of Commerce - Whittier &amp;</v>
          </cell>
          <cell r="C1363">
            <v>34.018000000000001</v>
          </cell>
          <cell r="D1363">
            <v>-118.14700000000001</v>
          </cell>
          <cell r="E1363">
            <v>1.35114E-2</v>
          </cell>
          <cell r="F1363" t="str">
            <v>active</v>
          </cell>
          <cell r="G1363">
            <v>326</v>
          </cell>
        </row>
        <row r="1364">
          <cell r="A1364">
            <v>1475</v>
          </cell>
          <cell r="B1364" t="str">
            <v>Big Sur - Hwy 1 &amp; Pfeiffer Cyn</v>
          </cell>
          <cell r="C1364">
            <v>36.238999999999997</v>
          </cell>
          <cell r="D1364">
            <v>-121.774</v>
          </cell>
          <cell r="E1364">
            <v>9.3241500000000005E-2</v>
          </cell>
          <cell r="F1364" t="str">
            <v>active</v>
          </cell>
          <cell r="G1364">
            <v>602</v>
          </cell>
        </row>
        <row r="1365">
          <cell r="A1365">
            <v>1477</v>
          </cell>
          <cell r="B1365" t="str">
            <v>Salinas - County Hospital Gnds</v>
          </cell>
          <cell r="C1365">
            <v>36.697000000000003</v>
          </cell>
          <cell r="D1365">
            <v>-121.634</v>
          </cell>
          <cell r="E1365">
            <v>1.1110099999999999E-2</v>
          </cell>
          <cell r="F1365" t="str">
            <v>active</v>
          </cell>
          <cell r="G1365">
            <v>308</v>
          </cell>
        </row>
        <row r="1366">
          <cell r="A1366">
            <v>1478</v>
          </cell>
          <cell r="B1366" t="str">
            <v>Santa Cruz - Co Office Bldg Gnds</v>
          </cell>
          <cell r="C1366">
            <v>36.978000000000002</v>
          </cell>
          <cell r="D1366">
            <v>-122.021</v>
          </cell>
          <cell r="E1366">
            <v>9.6857100000000002E-3</v>
          </cell>
          <cell r="F1366" t="str">
            <v>active</v>
          </cell>
          <cell r="G1366">
            <v>297</v>
          </cell>
        </row>
        <row r="1367">
          <cell r="A1367">
            <v>1479</v>
          </cell>
          <cell r="B1367" t="str">
            <v>Los Gatos - Lexington Dam</v>
          </cell>
          <cell r="C1367">
            <v>37.201999999999998</v>
          </cell>
          <cell r="D1367">
            <v>-121.991</v>
          </cell>
          <cell r="E1367">
            <v>8.7407700000000001E-3</v>
          </cell>
          <cell r="F1367" t="str">
            <v>active</v>
          </cell>
          <cell r="G1367">
            <v>288</v>
          </cell>
        </row>
        <row r="1368">
          <cell r="A1368">
            <v>1480</v>
          </cell>
          <cell r="B1368" t="str">
            <v>San Jose - Santa Teresa Hills</v>
          </cell>
          <cell r="C1368">
            <v>37.21</v>
          </cell>
          <cell r="D1368">
            <v>-121.803</v>
          </cell>
          <cell r="E1368">
            <v>2.5371299999999999E-2</v>
          </cell>
          <cell r="F1368" t="str">
            <v>active</v>
          </cell>
          <cell r="G1368">
            <v>390</v>
          </cell>
        </row>
        <row r="1369">
          <cell r="A1369">
            <v>1481</v>
          </cell>
          <cell r="B1369" t="str">
            <v>San Jose - Emory &amp; Bellrose</v>
          </cell>
          <cell r="C1369">
            <v>37.329000000000001</v>
          </cell>
          <cell r="D1369">
            <v>-121.937</v>
          </cell>
          <cell r="E1369">
            <v>5.7607300000000004E-3</v>
          </cell>
          <cell r="F1369" t="str">
            <v>active</v>
          </cell>
          <cell r="G1369">
            <v>261</v>
          </cell>
        </row>
        <row r="1370">
          <cell r="A1370">
            <v>1482</v>
          </cell>
          <cell r="B1370" t="str">
            <v>San Jose - S Clara Co Bldg Grnd</v>
          </cell>
          <cell r="C1370">
            <v>37.353999999999999</v>
          </cell>
          <cell r="D1370">
            <v>-121.904</v>
          </cell>
          <cell r="E1370">
            <v>2.1103599999999999E-3</v>
          </cell>
          <cell r="F1370" t="str">
            <v>active</v>
          </cell>
          <cell r="G1370">
            <v>214</v>
          </cell>
        </row>
        <row r="1371">
          <cell r="A1371">
            <v>1483</v>
          </cell>
          <cell r="B1371" t="str">
            <v>Santa Clara - Hwy 237/Alviso OVP</v>
          </cell>
          <cell r="C1371">
            <v>37.42</v>
          </cell>
          <cell r="D1371">
            <v>-121.973</v>
          </cell>
          <cell r="E1371">
            <v>3.82146E-3</v>
          </cell>
          <cell r="F1371" t="str">
            <v>active</v>
          </cell>
          <cell r="G1371">
            <v>243</v>
          </cell>
        </row>
        <row r="1372">
          <cell r="A1372">
            <v>1486</v>
          </cell>
          <cell r="B1372" t="str">
            <v>Lower Crystal Springs Dam dwnst</v>
          </cell>
          <cell r="C1372">
            <v>37.529000000000003</v>
          </cell>
          <cell r="D1372">
            <v>-122.361</v>
          </cell>
          <cell r="E1372">
            <v>3.8351700000000002E-2</v>
          </cell>
          <cell r="F1372" t="str">
            <v>active</v>
          </cell>
          <cell r="G1372">
            <v>443</v>
          </cell>
        </row>
        <row r="1373">
          <cell r="A1373">
            <v>1487</v>
          </cell>
          <cell r="B1373" t="str">
            <v>Oakland - Outer Harbor Wharf</v>
          </cell>
          <cell r="C1373">
            <v>37.813000000000002</v>
          </cell>
          <cell r="D1373">
            <v>-122.31399999999999</v>
          </cell>
          <cell r="E1373">
            <v>6.8224599999999996E-4</v>
          </cell>
          <cell r="F1373" t="str">
            <v>active</v>
          </cell>
          <cell r="G1373">
            <v>187</v>
          </cell>
        </row>
        <row r="1374">
          <cell r="A1374">
            <v>1488</v>
          </cell>
          <cell r="B1374" t="str">
            <v>Dumbarton Bridge West End FF</v>
          </cell>
          <cell r="C1374">
            <v>37.491999999999997</v>
          </cell>
          <cell r="D1374">
            <v>-122.136</v>
          </cell>
          <cell r="E1374">
            <v>0</v>
          </cell>
          <cell r="F1374" t="str">
            <v>active</v>
          </cell>
          <cell r="G1374">
            <v>180</v>
          </cell>
        </row>
        <row r="1375">
          <cell r="A1375">
            <v>1490</v>
          </cell>
          <cell r="B1375" t="str">
            <v>Olema - Point Reyes Station</v>
          </cell>
          <cell r="C1375">
            <v>38.042999999999999</v>
          </cell>
          <cell r="D1375">
            <v>-122.797</v>
          </cell>
          <cell r="E1375">
            <v>1.22802E-2</v>
          </cell>
          <cell r="F1375" t="str">
            <v>stable</v>
          </cell>
          <cell r="G1375">
            <v>474</v>
          </cell>
        </row>
        <row r="1376">
          <cell r="A1376">
            <v>1493</v>
          </cell>
          <cell r="B1376" t="str">
            <v>Gachesar</v>
          </cell>
          <cell r="C1376">
            <v>36.11</v>
          </cell>
          <cell r="D1376">
            <v>51.31</v>
          </cell>
          <cell r="E1376">
            <v>0.21601000000000001</v>
          </cell>
          <cell r="F1376" t="str">
            <v>active</v>
          </cell>
          <cell r="G1376">
            <v>760</v>
          </cell>
        </row>
        <row r="1377">
          <cell r="A1377">
            <v>1494</v>
          </cell>
          <cell r="B1377" t="str">
            <v>Juneau Fisheries Lab</v>
          </cell>
          <cell r="C1377">
            <v>58.381999999999998</v>
          </cell>
          <cell r="D1377">
            <v>-134.642</v>
          </cell>
          <cell r="E1377">
            <v>7.4878299999999995E-2</v>
          </cell>
          <cell r="F1377" t="str">
            <v>active</v>
          </cell>
          <cell r="G1377">
            <v>555</v>
          </cell>
        </row>
        <row r="1378">
          <cell r="A1378">
            <v>1495</v>
          </cell>
          <cell r="B1378" t="str">
            <v>Abbar</v>
          </cell>
          <cell r="C1378">
            <v>36.92</v>
          </cell>
          <cell r="D1378">
            <v>48.95</v>
          </cell>
          <cell r="E1378">
            <v>4.70538E-2</v>
          </cell>
          <cell r="F1378" t="str">
            <v>active</v>
          </cell>
          <cell r="G1378">
            <v>478</v>
          </cell>
        </row>
        <row r="1379">
          <cell r="A1379">
            <v>1496</v>
          </cell>
          <cell r="B1379" t="str">
            <v>Abhar</v>
          </cell>
          <cell r="C1379">
            <v>36.15</v>
          </cell>
          <cell r="D1379">
            <v>49.22</v>
          </cell>
          <cell r="E1379">
            <v>7.3428800000000004E-3</v>
          </cell>
          <cell r="F1379" t="str">
            <v>active</v>
          </cell>
          <cell r="G1379">
            <v>275</v>
          </cell>
        </row>
        <row r="1380">
          <cell r="A1380">
            <v>1497</v>
          </cell>
          <cell r="B1380" t="str">
            <v>CHY030</v>
          </cell>
          <cell r="C1380">
            <v>23.644300000000001</v>
          </cell>
          <cell r="D1380">
            <v>120.47580000000001</v>
          </cell>
          <cell r="E1380">
            <v>3.88302E-3</v>
          </cell>
          <cell r="F1380" t="str">
            <v>stable</v>
          </cell>
          <cell r="G1380">
            <v>296</v>
          </cell>
        </row>
        <row r="1381">
          <cell r="A1381">
            <v>1498</v>
          </cell>
          <cell r="B1381" t="str">
            <v>CHY037</v>
          </cell>
          <cell r="C1381">
            <v>23.5562</v>
          </cell>
          <cell r="D1381">
            <v>120.42019999999999</v>
          </cell>
          <cell r="E1381">
            <v>4.2546700000000003E-3</v>
          </cell>
          <cell r="F1381" t="str">
            <v>stable</v>
          </cell>
          <cell r="G1381">
            <v>305</v>
          </cell>
        </row>
        <row r="1382">
          <cell r="A1382">
            <v>1499</v>
          </cell>
          <cell r="B1382" t="str">
            <v>CHY056</v>
          </cell>
          <cell r="C1382">
            <v>23.262699999999999</v>
          </cell>
          <cell r="D1382">
            <v>120.1315</v>
          </cell>
          <cell r="E1382">
            <v>5.8668399999999997E-4</v>
          </cell>
          <cell r="F1382" t="str">
            <v>stable</v>
          </cell>
          <cell r="G1382">
            <v>197</v>
          </cell>
        </row>
        <row r="1383">
          <cell r="A1383">
            <v>1500</v>
          </cell>
          <cell r="B1383" t="str">
            <v>CHY075</v>
          </cell>
          <cell r="C1383">
            <v>23.5672</v>
          </cell>
          <cell r="D1383">
            <v>119.5552</v>
          </cell>
          <cell r="E1383">
            <v>2.9402600000000001E-3</v>
          </cell>
          <cell r="F1383" t="str">
            <v>stable</v>
          </cell>
          <cell r="G1383">
            <v>268</v>
          </cell>
        </row>
        <row r="1384">
          <cell r="A1384">
            <v>1501</v>
          </cell>
          <cell r="B1384" t="str">
            <v>CHY111</v>
          </cell>
          <cell r="C1384">
            <v>23.7912</v>
          </cell>
          <cell r="D1384">
            <v>120.2273</v>
          </cell>
          <cell r="E1384">
            <v>5.8902900000000003E-4</v>
          </cell>
          <cell r="F1384" t="str">
            <v>stable</v>
          </cell>
          <cell r="G1384">
            <v>198</v>
          </cell>
        </row>
        <row r="1385">
          <cell r="A1385">
            <v>1502</v>
          </cell>
          <cell r="B1385" t="str">
            <v>CHY112</v>
          </cell>
          <cell r="C1385">
            <v>23.703499999999998</v>
          </cell>
          <cell r="D1385">
            <v>120.18300000000001</v>
          </cell>
          <cell r="E1385">
            <v>5.3898900000000003E-4</v>
          </cell>
          <cell r="F1385" t="str">
            <v>stable</v>
          </cell>
          <cell r="G1385">
            <v>196</v>
          </cell>
        </row>
        <row r="1386">
          <cell r="A1386">
            <v>1503</v>
          </cell>
          <cell r="B1386" t="str">
            <v>CHY114</v>
          </cell>
          <cell r="C1386">
            <v>23.037199999999999</v>
          </cell>
          <cell r="D1386">
            <v>120.1187</v>
          </cell>
          <cell r="E1386">
            <v>7.9595999999999996E-4</v>
          </cell>
          <cell r="F1386" t="str">
            <v>stable</v>
          </cell>
          <cell r="G1386">
            <v>204</v>
          </cell>
        </row>
        <row r="1387">
          <cell r="A1387">
            <v>1504</v>
          </cell>
          <cell r="B1387" t="str">
            <v>CHY115</v>
          </cell>
          <cell r="C1387">
            <v>23.149000000000001</v>
          </cell>
          <cell r="D1387">
            <v>120.07899999999999</v>
          </cell>
          <cell r="E1387">
            <v>0</v>
          </cell>
          <cell r="F1387" t="str">
            <v>stable</v>
          </cell>
          <cell r="G1387">
            <v>180</v>
          </cell>
        </row>
        <row r="1388">
          <cell r="A1388">
            <v>1505</v>
          </cell>
          <cell r="B1388" t="str">
            <v>ILA019</v>
          </cell>
          <cell r="C1388">
            <v>24.643699999999999</v>
          </cell>
          <cell r="D1388">
            <v>121.69119999999999</v>
          </cell>
          <cell r="E1388">
            <v>7.4636099999999997E-2</v>
          </cell>
          <cell r="F1388" t="str">
            <v>stable</v>
          </cell>
          <cell r="G1388">
            <v>760</v>
          </cell>
        </row>
        <row r="1389">
          <cell r="A1389">
            <v>1506</v>
          </cell>
          <cell r="B1389" t="str">
            <v>ILA028</v>
          </cell>
          <cell r="C1389">
            <v>24.755500000000001</v>
          </cell>
          <cell r="D1389">
            <v>121.747</v>
          </cell>
          <cell r="E1389">
            <v>1.7224600000000001E-3</v>
          </cell>
          <cell r="F1389" t="str">
            <v>stable</v>
          </cell>
          <cell r="G1389">
            <v>232</v>
          </cell>
        </row>
        <row r="1390">
          <cell r="A1390">
            <v>1507</v>
          </cell>
          <cell r="B1390" t="str">
            <v>KAU017</v>
          </cell>
          <cell r="C1390">
            <v>22.509</v>
          </cell>
          <cell r="D1390">
            <v>120.3862</v>
          </cell>
          <cell r="E1390">
            <v>8.9340400000000007E-3</v>
          </cell>
          <cell r="F1390" t="str">
            <v>stable</v>
          </cell>
          <cell r="G1390">
            <v>399</v>
          </cell>
        </row>
        <row r="1391">
          <cell r="A1391">
            <v>1508</v>
          </cell>
          <cell r="B1391" t="str">
            <v>KAU035</v>
          </cell>
          <cell r="C1391">
            <v>22.5488</v>
          </cell>
          <cell r="D1391">
            <v>120.53270000000001</v>
          </cell>
          <cell r="E1391">
            <v>4.1205399999999998E-3</v>
          </cell>
          <cell r="F1391" t="str">
            <v>stable</v>
          </cell>
          <cell r="G1391">
            <v>302</v>
          </cell>
        </row>
        <row r="1392">
          <cell r="A1392">
            <v>1509</v>
          </cell>
          <cell r="B1392" t="str">
            <v>KAU036</v>
          </cell>
          <cell r="C1392">
            <v>22.472999999999999</v>
          </cell>
          <cell r="D1392">
            <v>120.5427</v>
          </cell>
          <cell r="E1392">
            <v>4.6171900000000002E-3</v>
          </cell>
          <cell r="F1392" t="str">
            <v>stable</v>
          </cell>
          <cell r="G1392">
            <v>312</v>
          </cell>
        </row>
        <row r="1393">
          <cell r="A1393">
            <v>1510</v>
          </cell>
          <cell r="B1393" t="str">
            <v>KAU045</v>
          </cell>
          <cell r="C1393">
            <v>22.567799999999998</v>
          </cell>
          <cell r="D1393">
            <v>120.30800000000001</v>
          </cell>
          <cell r="E1393">
            <v>0</v>
          </cell>
          <cell r="F1393" t="str">
            <v>stable</v>
          </cell>
          <cell r="G1393">
            <v>180</v>
          </cell>
        </row>
        <row r="1394">
          <cell r="A1394">
            <v>1511</v>
          </cell>
          <cell r="B1394" t="str">
            <v>KAU055</v>
          </cell>
          <cell r="C1394">
            <v>22.5747</v>
          </cell>
          <cell r="D1394">
            <v>120.3353</v>
          </cell>
          <cell r="E1394">
            <v>2.3961899999999999E-3</v>
          </cell>
          <cell r="F1394" t="str">
            <v>stable</v>
          </cell>
          <cell r="G1394">
            <v>252</v>
          </cell>
        </row>
        <row r="1395">
          <cell r="A1395">
            <v>1512</v>
          </cell>
          <cell r="B1395" t="str">
            <v>KAU056</v>
          </cell>
          <cell r="C1395">
            <v>22.553799999999999</v>
          </cell>
          <cell r="D1395">
            <v>120.3437</v>
          </cell>
          <cell r="E1395">
            <v>4.12079E-3</v>
          </cell>
          <cell r="F1395" t="str">
            <v>stable</v>
          </cell>
          <cell r="G1395">
            <v>302</v>
          </cell>
        </row>
        <row r="1396">
          <cell r="A1396">
            <v>1513</v>
          </cell>
          <cell r="B1396" t="str">
            <v>KAU089</v>
          </cell>
          <cell r="C1396">
            <v>22.480499999999999</v>
          </cell>
          <cell r="D1396">
            <v>120.40300000000001</v>
          </cell>
          <cell r="E1396">
            <v>2.4513600000000001E-3</v>
          </cell>
          <cell r="F1396" t="str">
            <v>stable</v>
          </cell>
          <cell r="G1396">
            <v>254</v>
          </cell>
        </row>
        <row r="1397">
          <cell r="A1397">
            <v>1514</v>
          </cell>
          <cell r="B1397" t="str">
            <v>Ocean Floor SEMS III</v>
          </cell>
          <cell r="C1397">
            <v>33.57</v>
          </cell>
          <cell r="D1397">
            <v>-118.13</v>
          </cell>
          <cell r="E1397">
            <v>0</v>
          </cell>
          <cell r="F1397" t="str">
            <v>active</v>
          </cell>
          <cell r="G1397">
            <v>180</v>
          </cell>
        </row>
        <row r="1398">
          <cell r="A1398">
            <v>1515</v>
          </cell>
          <cell r="B1398" t="str">
            <v>Qazvin</v>
          </cell>
          <cell r="C1398">
            <v>36.26</v>
          </cell>
          <cell r="D1398">
            <v>50</v>
          </cell>
          <cell r="E1398">
            <v>8.6496899999999998E-3</v>
          </cell>
          <cell r="F1398" t="str">
            <v>active</v>
          </cell>
          <cell r="G1398">
            <v>288</v>
          </cell>
        </row>
        <row r="1399">
          <cell r="A1399">
            <v>1516</v>
          </cell>
          <cell r="B1399" t="str">
            <v>Rudsar</v>
          </cell>
          <cell r="C1399">
            <v>37.130000000000003</v>
          </cell>
          <cell r="D1399">
            <v>50.3</v>
          </cell>
          <cell r="E1399">
            <v>8.6460200000000001E-4</v>
          </cell>
          <cell r="F1399" t="str">
            <v>active</v>
          </cell>
          <cell r="G1399">
            <v>191</v>
          </cell>
        </row>
        <row r="1400">
          <cell r="A1400">
            <v>1517</v>
          </cell>
          <cell r="B1400" t="str">
            <v>Station #1-Lathrop Wells</v>
          </cell>
          <cell r="C1400">
            <v>36.64</v>
          </cell>
          <cell r="D1400">
            <v>-116.4</v>
          </cell>
          <cell r="E1400">
            <v>8.7546599999999992E-3</v>
          </cell>
          <cell r="F1400" t="str">
            <v>active</v>
          </cell>
          <cell r="G1400">
            <v>289</v>
          </cell>
        </row>
        <row r="1401">
          <cell r="A1401">
            <v>1528</v>
          </cell>
          <cell r="B1401" t="str">
            <v>Station #2-NTS Control Pt. 1</v>
          </cell>
          <cell r="C1401">
            <v>36.93</v>
          </cell>
          <cell r="D1401">
            <v>-116.06</v>
          </cell>
          <cell r="E1401">
            <v>0.109338</v>
          </cell>
          <cell r="F1401" t="str">
            <v>active</v>
          </cell>
          <cell r="G1401">
            <v>653</v>
          </cell>
        </row>
        <row r="1402">
          <cell r="A1402">
            <v>1530</v>
          </cell>
          <cell r="B1402" t="str">
            <v>Station #3-Beaty</v>
          </cell>
          <cell r="C1402">
            <v>36.909999999999997</v>
          </cell>
          <cell r="D1402">
            <v>-116.76</v>
          </cell>
          <cell r="E1402">
            <v>3.0634600000000001E-2</v>
          </cell>
          <cell r="F1402" t="str">
            <v>active</v>
          </cell>
          <cell r="G1402">
            <v>411</v>
          </cell>
        </row>
        <row r="1403">
          <cell r="A1403">
            <v>1531</v>
          </cell>
          <cell r="B1403" t="str">
            <v>Station #4-Pahrump 2</v>
          </cell>
          <cell r="C1403">
            <v>36.229999999999997</v>
          </cell>
          <cell r="D1403">
            <v>-116</v>
          </cell>
          <cell r="E1403">
            <v>1.8548800000000001E-2</v>
          </cell>
          <cell r="F1403" t="str">
            <v>active</v>
          </cell>
          <cell r="G1403">
            <v>362</v>
          </cell>
        </row>
        <row r="1404">
          <cell r="A1404">
            <v>1532</v>
          </cell>
          <cell r="B1404" t="str">
            <v>Station #5-Pahrump 1</v>
          </cell>
          <cell r="C1404">
            <v>36.21</v>
          </cell>
          <cell r="D1404">
            <v>-115.98</v>
          </cell>
          <cell r="E1404">
            <v>2.7492900000000001E-2</v>
          </cell>
          <cell r="F1404" t="str">
            <v>active</v>
          </cell>
          <cell r="G1404">
            <v>399</v>
          </cell>
        </row>
        <row r="1405">
          <cell r="A1405">
            <v>1533</v>
          </cell>
          <cell r="B1405" t="str">
            <v>Station #6-Las Vegas Calico Basin</v>
          </cell>
          <cell r="C1405">
            <v>36.15</v>
          </cell>
          <cell r="D1405">
            <v>-115.41</v>
          </cell>
          <cell r="E1405">
            <v>5.0236999999999997E-2</v>
          </cell>
          <cell r="F1405" t="str">
            <v>active</v>
          </cell>
          <cell r="G1405">
            <v>491</v>
          </cell>
        </row>
        <row r="1406">
          <cell r="A1406">
            <v>1534</v>
          </cell>
          <cell r="B1406" t="str">
            <v>Station #7-Las Vegas Ann Road</v>
          </cell>
          <cell r="C1406">
            <v>36.26</v>
          </cell>
          <cell r="D1406">
            <v>-115.31</v>
          </cell>
          <cell r="E1406">
            <v>3.4603099999999998E-2</v>
          </cell>
          <cell r="F1406" t="str">
            <v>active</v>
          </cell>
          <cell r="G1406">
            <v>427</v>
          </cell>
        </row>
        <row r="1407">
          <cell r="A1407">
            <v>1535</v>
          </cell>
          <cell r="B1407" t="str">
            <v>Station #8-Death Valley Scotties Castle</v>
          </cell>
          <cell r="C1407">
            <v>37.03</v>
          </cell>
          <cell r="D1407">
            <v>-117.34</v>
          </cell>
          <cell r="E1407">
            <v>8.3780599999999997E-2</v>
          </cell>
          <cell r="F1407" t="str">
            <v>active</v>
          </cell>
          <cell r="G1407">
            <v>578</v>
          </cell>
        </row>
        <row r="1408">
          <cell r="A1408">
            <v>1537</v>
          </cell>
          <cell r="B1408" t="str">
            <v>TAP033</v>
          </cell>
          <cell r="C1408">
            <v>24.9803</v>
          </cell>
          <cell r="D1408">
            <v>121.52930000000001</v>
          </cell>
          <cell r="E1408">
            <v>6.8868499999999999E-3</v>
          </cell>
          <cell r="F1408" t="str">
            <v>stable</v>
          </cell>
          <cell r="G1408">
            <v>354</v>
          </cell>
        </row>
        <row r="1409">
          <cell r="A1409">
            <v>1538</v>
          </cell>
          <cell r="B1409" t="str">
            <v>TAP040</v>
          </cell>
          <cell r="C1409">
            <v>25.175799999999999</v>
          </cell>
          <cell r="D1409">
            <v>121.434</v>
          </cell>
          <cell r="E1409">
            <v>1.9027700000000002E-2</v>
          </cell>
          <cell r="F1409" t="str">
            <v>stable</v>
          </cell>
          <cell r="G1409">
            <v>641</v>
          </cell>
        </row>
        <row r="1410">
          <cell r="A1410">
            <v>1539</v>
          </cell>
          <cell r="B1410" t="str">
            <v>TAP050</v>
          </cell>
          <cell r="C1410">
            <v>25.1523</v>
          </cell>
          <cell r="D1410">
            <v>121.3955</v>
          </cell>
          <cell r="E1410">
            <v>6.8135799999999996E-3</v>
          </cell>
          <cell r="F1410" t="str">
            <v>stable</v>
          </cell>
          <cell r="G1410">
            <v>353</v>
          </cell>
        </row>
        <row r="1411">
          <cell r="A1411">
            <v>1540</v>
          </cell>
          <cell r="B1411" t="str">
            <v>TAP088</v>
          </cell>
          <cell r="C1411">
            <v>25.038499999999999</v>
          </cell>
          <cell r="D1411">
            <v>121.5762</v>
          </cell>
          <cell r="E1411">
            <v>4.1105700000000002E-2</v>
          </cell>
          <cell r="F1411" t="str">
            <v>stable</v>
          </cell>
          <cell r="G1411">
            <v>760</v>
          </cell>
        </row>
        <row r="1412">
          <cell r="A1412">
            <v>1541</v>
          </cell>
          <cell r="B1412" t="str">
            <v>TAP089</v>
          </cell>
          <cell r="C1412">
            <v>25.027000000000001</v>
          </cell>
          <cell r="D1412">
            <v>121.5595</v>
          </cell>
          <cell r="E1412">
            <v>2.1848699999999999E-2</v>
          </cell>
          <cell r="F1412" t="str">
            <v>stable</v>
          </cell>
          <cell r="G1412">
            <v>697</v>
          </cell>
        </row>
        <row r="1413">
          <cell r="A1413">
            <v>1542</v>
          </cell>
          <cell r="B1413" t="str">
            <v>TAP091</v>
          </cell>
          <cell r="C1413">
            <v>25.0608</v>
          </cell>
          <cell r="D1413">
            <v>121.58199999999999</v>
          </cell>
          <cell r="E1413">
            <v>4.3942399999999998E-3</v>
          </cell>
          <cell r="F1413" t="str">
            <v>stable</v>
          </cell>
          <cell r="G1413">
            <v>307</v>
          </cell>
        </row>
        <row r="1414">
          <cell r="A1414">
            <v>1543</v>
          </cell>
          <cell r="B1414" t="str">
            <v>TAP104</v>
          </cell>
          <cell r="C1414">
            <v>25.158000000000001</v>
          </cell>
          <cell r="D1414">
            <v>121.72020000000001</v>
          </cell>
          <cell r="E1414">
            <v>3.6422799999999998E-2</v>
          </cell>
          <cell r="F1414" t="str">
            <v>stable</v>
          </cell>
          <cell r="G1414">
            <v>760</v>
          </cell>
        </row>
        <row r="1415">
          <cell r="A1415">
            <v>1544</v>
          </cell>
          <cell r="B1415" t="str">
            <v>TCU005</v>
          </cell>
          <cell r="C1415">
            <v>25.1053</v>
          </cell>
          <cell r="D1415">
            <v>121.2373</v>
          </cell>
          <cell r="E1415">
            <v>5.9586800000000001E-3</v>
          </cell>
          <cell r="F1415" t="str">
            <v>stable</v>
          </cell>
          <cell r="G1415">
            <v>337</v>
          </cell>
        </row>
        <row r="1416">
          <cell r="A1416">
            <v>1545</v>
          </cell>
          <cell r="B1416" t="str">
            <v>TCU032</v>
          </cell>
          <cell r="C1416">
            <v>24.523</v>
          </cell>
          <cell r="D1416">
            <v>120.81480000000001</v>
          </cell>
          <cell r="E1416">
            <v>9.7198800000000002E-3</v>
          </cell>
          <cell r="F1416" t="str">
            <v>stable</v>
          </cell>
          <cell r="G1416">
            <v>416</v>
          </cell>
        </row>
        <row r="1417">
          <cell r="A1417">
            <v>1546</v>
          </cell>
          <cell r="B1417" t="str">
            <v>TCU035</v>
          </cell>
          <cell r="C1417">
            <v>24.6157</v>
          </cell>
          <cell r="D1417">
            <v>120.7877</v>
          </cell>
          <cell r="E1417">
            <v>7.9762800000000005E-3</v>
          </cell>
          <cell r="F1417" t="str">
            <v>stable</v>
          </cell>
          <cell r="G1417">
            <v>377</v>
          </cell>
        </row>
        <row r="1418">
          <cell r="A1418">
            <v>1547</v>
          </cell>
          <cell r="B1418" t="str">
            <v>TCU044</v>
          </cell>
          <cell r="C1418">
            <v>24.403199999999998</v>
          </cell>
          <cell r="D1418">
            <v>120.7578</v>
          </cell>
          <cell r="E1418">
            <v>5.1504000000000001E-2</v>
          </cell>
          <cell r="F1418" t="str">
            <v>stable</v>
          </cell>
          <cell r="G1418">
            <v>760</v>
          </cell>
        </row>
        <row r="1419">
          <cell r="A1419">
            <v>1548</v>
          </cell>
          <cell r="B1419" t="str">
            <v>TCU073</v>
          </cell>
          <cell r="C1419">
            <v>24.013999999999999</v>
          </cell>
          <cell r="D1419">
            <v>120.9492</v>
          </cell>
          <cell r="E1419">
            <v>4.0371900000000002E-2</v>
          </cell>
          <cell r="F1419" t="str">
            <v>stable</v>
          </cell>
          <cell r="G1419">
            <v>760</v>
          </cell>
        </row>
        <row r="1420">
          <cell r="A1420">
            <v>1549</v>
          </cell>
          <cell r="B1420" t="str">
            <v>TCU080</v>
          </cell>
          <cell r="C1420">
            <v>23.9</v>
          </cell>
          <cell r="D1420">
            <v>120.93</v>
          </cell>
          <cell r="E1420">
            <v>1.80454E-2</v>
          </cell>
          <cell r="F1420" t="str">
            <v>stable</v>
          </cell>
          <cell r="G1420">
            <v>621</v>
          </cell>
        </row>
        <row r="1421">
          <cell r="A1421">
            <v>1550</v>
          </cell>
          <cell r="B1421" t="str">
            <v>TCU086</v>
          </cell>
          <cell r="C1421">
            <v>23.863499999999998</v>
          </cell>
          <cell r="D1421">
            <v>120.2812</v>
          </cell>
          <cell r="E1421">
            <v>1.22857E-3</v>
          </cell>
          <cell r="F1421" t="str">
            <v>stable</v>
          </cell>
          <cell r="G1421">
            <v>217</v>
          </cell>
        </row>
        <row r="1422">
          <cell r="A1422">
            <v>1551</v>
          </cell>
          <cell r="B1422" t="str">
            <v>TCU088</v>
          </cell>
          <cell r="C1422">
            <v>24.253299999999999</v>
          </cell>
          <cell r="D1422">
            <v>121.1758</v>
          </cell>
          <cell r="E1422">
            <v>0.32725399999999999</v>
          </cell>
          <cell r="F1422" t="str">
            <v>stable</v>
          </cell>
          <cell r="G1422">
            <v>760</v>
          </cell>
        </row>
        <row r="1423">
          <cell r="A1423">
            <v>1552</v>
          </cell>
          <cell r="B1423" t="str">
            <v>TCU091</v>
          </cell>
          <cell r="C1423">
            <v>24.982299999999999</v>
          </cell>
          <cell r="D1423">
            <v>121.2625</v>
          </cell>
          <cell r="E1423">
            <v>1.49783E-2</v>
          </cell>
          <cell r="F1423" t="str">
            <v>stable</v>
          </cell>
          <cell r="G1423">
            <v>541</v>
          </cell>
        </row>
        <row r="1424">
          <cell r="A1424">
            <v>1553</v>
          </cell>
          <cell r="B1424" t="str">
            <v>TCU108</v>
          </cell>
          <cell r="C1424">
            <v>24.086500000000001</v>
          </cell>
          <cell r="D1424">
            <v>120.5235</v>
          </cell>
          <cell r="E1424">
            <v>1.8513900000000001E-3</v>
          </cell>
          <cell r="F1424" t="str">
            <v>stable</v>
          </cell>
          <cell r="G1424">
            <v>236</v>
          </cell>
        </row>
        <row r="1425">
          <cell r="A1425">
            <v>1554</v>
          </cell>
          <cell r="B1425" t="str">
            <v>TCU125</v>
          </cell>
          <cell r="C1425">
            <v>23.955200000000001</v>
          </cell>
          <cell r="D1425">
            <v>120.68219999999999</v>
          </cell>
          <cell r="E1425">
            <v>1.25591E-2</v>
          </cell>
          <cell r="F1425" t="str">
            <v>stable</v>
          </cell>
          <cell r="G1425">
            <v>480</v>
          </cell>
        </row>
        <row r="1426">
          <cell r="A1426">
            <v>1555</v>
          </cell>
          <cell r="B1426" t="str">
            <v>TCU131</v>
          </cell>
          <cell r="C1426">
            <v>24.567299999999999</v>
          </cell>
          <cell r="D1426">
            <v>120.8165</v>
          </cell>
          <cell r="E1426">
            <v>1.7017899999999999E-2</v>
          </cell>
          <cell r="F1426" t="str">
            <v>stable</v>
          </cell>
          <cell r="G1426">
            <v>594</v>
          </cell>
        </row>
        <row r="1427">
          <cell r="A1427">
            <v>1556</v>
          </cell>
          <cell r="B1427" t="str">
            <v>TCU137</v>
          </cell>
          <cell r="C1427">
            <v>24.184999999999999</v>
          </cell>
          <cell r="D1427">
            <v>120.922</v>
          </cell>
          <cell r="E1427">
            <v>9.4800300000000004E-2</v>
          </cell>
          <cell r="F1427" t="str">
            <v>stable</v>
          </cell>
          <cell r="G1427">
            <v>760</v>
          </cell>
        </row>
        <row r="1428">
          <cell r="A1428">
            <v>1557</v>
          </cell>
          <cell r="B1428" t="str">
            <v>TCU139</v>
          </cell>
          <cell r="C1428">
            <v>23.921700000000001</v>
          </cell>
          <cell r="D1428">
            <v>120.5403</v>
          </cell>
          <cell r="E1428">
            <v>2.0013100000000001E-3</v>
          </cell>
          <cell r="F1428" t="str">
            <v>stable</v>
          </cell>
          <cell r="G1428">
            <v>240</v>
          </cell>
        </row>
        <row r="1429">
          <cell r="A1429">
            <v>1558</v>
          </cell>
          <cell r="B1429" t="str">
            <v>Tehran - Building &amp; Housing</v>
          </cell>
          <cell r="C1429">
            <v>35.729999999999997</v>
          </cell>
          <cell r="D1429">
            <v>51.37</v>
          </cell>
          <cell r="E1429">
            <v>4.6707100000000001E-2</v>
          </cell>
          <cell r="F1429" t="str">
            <v>active</v>
          </cell>
          <cell r="G1429">
            <v>477</v>
          </cell>
        </row>
        <row r="1430">
          <cell r="A1430">
            <v>1559</v>
          </cell>
          <cell r="B1430" t="str">
            <v>Tehran - Sarif University</v>
          </cell>
          <cell r="C1430">
            <v>35.700000000000003</v>
          </cell>
          <cell r="D1430">
            <v>51.3</v>
          </cell>
          <cell r="E1430">
            <v>1.56083E-2</v>
          </cell>
          <cell r="F1430" t="str">
            <v>active</v>
          </cell>
          <cell r="G1430">
            <v>342</v>
          </cell>
        </row>
        <row r="1431">
          <cell r="A1431">
            <v>1560</v>
          </cell>
          <cell r="B1431" t="str">
            <v>Tonekabun</v>
          </cell>
          <cell r="C1431">
            <v>36.81</v>
          </cell>
          <cell r="D1431">
            <v>50.87</v>
          </cell>
          <cell r="E1431">
            <v>1.0572700000000001E-2</v>
          </cell>
          <cell r="F1431" t="str">
            <v>active</v>
          </cell>
          <cell r="G1431">
            <v>304</v>
          </cell>
        </row>
        <row r="1432">
          <cell r="A1432">
            <v>1561</v>
          </cell>
          <cell r="B1432" t="str">
            <v>Heart Bar State Park</v>
          </cell>
          <cell r="C1432">
            <v>34.161000000000001</v>
          </cell>
          <cell r="D1432">
            <v>-116.79900000000001</v>
          </cell>
          <cell r="E1432">
            <v>4.2898699999999998E-2</v>
          </cell>
          <cell r="F1432" t="str">
            <v>active</v>
          </cell>
          <cell r="G1432">
            <v>461</v>
          </cell>
        </row>
        <row r="1433">
          <cell r="A1433">
            <v>1562</v>
          </cell>
          <cell r="B1433" t="str">
            <v>Carlo (temp)</v>
          </cell>
          <cell r="C1433">
            <v>63.551400000000001</v>
          </cell>
          <cell r="D1433">
            <v>-148.80930000000001</v>
          </cell>
          <cell r="E1433">
            <v>0.20263100000000001</v>
          </cell>
          <cell r="F1433" t="str">
            <v>active</v>
          </cell>
          <cell r="G1433">
            <v>760</v>
          </cell>
        </row>
        <row r="1434">
          <cell r="A1434">
            <v>1563</v>
          </cell>
          <cell r="B1434" t="str">
            <v>Fairbanks - Ester Fire Station</v>
          </cell>
          <cell r="C1434">
            <v>64.845500000000001</v>
          </cell>
          <cell r="D1434">
            <v>-148.00890000000001</v>
          </cell>
          <cell r="E1434">
            <v>2.35087E-2</v>
          </cell>
          <cell r="F1434" t="str">
            <v>active</v>
          </cell>
          <cell r="G1434">
            <v>382</v>
          </cell>
        </row>
        <row r="1435">
          <cell r="A1435">
            <v>1564</v>
          </cell>
          <cell r="B1435" t="str">
            <v>Anchorage - K2-02</v>
          </cell>
          <cell r="C1435">
            <v>61.223999999999997</v>
          </cell>
          <cell r="D1435">
            <v>-149.8074</v>
          </cell>
          <cell r="E1435">
            <v>9.5114099999999997E-3</v>
          </cell>
          <cell r="F1435" t="str">
            <v>stable</v>
          </cell>
          <cell r="G1435">
            <v>412</v>
          </cell>
        </row>
        <row r="1436">
          <cell r="A1436">
            <v>1565</v>
          </cell>
          <cell r="B1436" t="str">
            <v>Anchorage - K2-03</v>
          </cell>
          <cell r="C1436">
            <v>61.220399999999998</v>
          </cell>
          <cell r="D1436">
            <v>-149.7433</v>
          </cell>
          <cell r="E1436">
            <v>1.0759100000000001E-2</v>
          </cell>
          <cell r="F1436" t="str">
            <v>stable</v>
          </cell>
          <cell r="G1436">
            <v>440</v>
          </cell>
        </row>
        <row r="1437">
          <cell r="A1437">
            <v>1566</v>
          </cell>
          <cell r="B1437" t="str">
            <v>Anchorage - K2-04</v>
          </cell>
          <cell r="C1437">
            <v>61.177</v>
          </cell>
          <cell r="D1437">
            <v>-150.01</v>
          </cell>
          <cell r="E1437">
            <v>2.1559600000000002E-3</v>
          </cell>
          <cell r="F1437" t="str">
            <v>stable</v>
          </cell>
          <cell r="G1437">
            <v>245</v>
          </cell>
        </row>
        <row r="1438">
          <cell r="A1438">
            <v>1567</v>
          </cell>
          <cell r="B1438" t="str">
            <v>Anchorage - K2-05</v>
          </cell>
          <cell r="C1438">
            <v>61.2</v>
          </cell>
          <cell r="D1438">
            <v>-149.911</v>
          </cell>
          <cell r="E1438">
            <v>1.9504799999999999E-2</v>
          </cell>
          <cell r="F1438" t="str">
            <v>stable</v>
          </cell>
          <cell r="G1438">
            <v>650</v>
          </cell>
        </row>
        <row r="1439">
          <cell r="A1439">
            <v>1568</v>
          </cell>
          <cell r="B1439" t="str">
            <v>Anchorage - K2-06</v>
          </cell>
          <cell r="C1439">
            <v>61.191000000000003</v>
          </cell>
          <cell r="D1439">
            <v>-149.822</v>
          </cell>
          <cell r="E1439">
            <v>1.2414699999999999E-3</v>
          </cell>
          <cell r="F1439" t="str">
            <v>stable</v>
          </cell>
          <cell r="G1439">
            <v>217</v>
          </cell>
        </row>
        <row r="1440">
          <cell r="A1440">
            <v>1569</v>
          </cell>
          <cell r="B1440" t="str">
            <v>Anchorage - K2-07</v>
          </cell>
          <cell r="C1440">
            <v>61.16</v>
          </cell>
          <cell r="D1440">
            <v>-150.001</v>
          </cell>
          <cell r="E1440">
            <v>1.7079299999999999E-2</v>
          </cell>
          <cell r="F1440" t="str">
            <v>stable</v>
          </cell>
          <cell r="G1440">
            <v>596</v>
          </cell>
        </row>
        <row r="1441">
          <cell r="A1441">
            <v>1570</v>
          </cell>
          <cell r="B1441" t="str">
            <v>Anchorage - K2-08</v>
          </cell>
          <cell r="C1441">
            <v>61.177</v>
          </cell>
          <cell r="D1441">
            <v>-149.91900000000001</v>
          </cell>
          <cell r="E1441">
            <v>4.6003499999999996E-3</v>
          </cell>
          <cell r="F1441" t="str">
            <v>stable</v>
          </cell>
          <cell r="G1441">
            <v>311</v>
          </cell>
        </row>
        <row r="1442">
          <cell r="A1442">
            <v>1571</v>
          </cell>
          <cell r="B1442" t="str">
            <v>Anchorage - K2-09</v>
          </cell>
          <cell r="C1442">
            <v>61.185000000000002</v>
          </cell>
          <cell r="D1442">
            <v>-149.744</v>
          </cell>
          <cell r="E1442">
            <v>1.19861E-2</v>
          </cell>
          <cell r="F1442" t="str">
            <v>stable</v>
          </cell>
          <cell r="G1442">
            <v>467</v>
          </cell>
        </row>
        <row r="1443">
          <cell r="A1443">
            <v>1572</v>
          </cell>
          <cell r="B1443" t="str">
            <v>Anchorage - K2-10</v>
          </cell>
          <cell r="C1443">
            <v>61.13</v>
          </cell>
          <cell r="D1443">
            <v>-149.928</v>
          </cell>
          <cell r="E1443">
            <v>1.0932900000000001E-2</v>
          </cell>
          <cell r="F1443" t="str">
            <v>stable</v>
          </cell>
          <cell r="G1443">
            <v>444</v>
          </cell>
        </row>
        <row r="1444">
          <cell r="A1444">
            <v>1573</v>
          </cell>
          <cell r="B1444" t="str">
            <v>Anchorage - K2-11</v>
          </cell>
          <cell r="C1444">
            <v>61.146999999999998</v>
          </cell>
          <cell r="D1444">
            <v>-149.85499999999999</v>
          </cell>
          <cell r="E1444">
            <v>1.14894E-2</v>
          </cell>
          <cell r="F1444" t="str">
            <v>stable</v>
          </cell>
          <cell r="G1444">
            <v>456</v>
          </cell>
        </row>
        <row r="1445">
          <cell r="A1445">
            <v>1574</v>
          </cell>
          <cell r="B1445" t="str">
            <v>Anchorage - K2-12</v>
          </cell>
          <cell r="C1445">
            <v>61.155999999999999</v>
          </cell>
          <cell r="D1445">
            <v>-149.792</v>
          </cell>
          <cell r="E1445">
            <v>2.4943099999999999E-2</v>
          </cell>
          <cell r="F1445" t="str">
            <v>stable</v>
          </cell>
          <cell r="G1445">
            <v>759</v>
          </cell>
        </row>
        <row r="1446">
          <cell r="A1446">
            <v>1575</v>
          </cell>
          <cell r="B1446" t="str">
            <v>Anchorage - K2-13</v>
          </cell>
          <cell r="C1446">
            <v>61.113</v>
          </cell>
          <cell r="D1446">
            <v>-149.85599999999999</v>
          </cell>
          <cell r="E1446">
            <v>9.6903300000000005E-3</v>
          </cell>
          <cell r="F1446" t="str">
            <v>stable</v>
          </cell>
          <cell r="G1446">
            <v>416</v>
          </cell>
        </row>
        <row r="1447">
          <cell r="A1447">
            <v>1576</v>
          </cell>
          <cell r="B1447" t="str">
            <v>Anchorage - K2-14</v>
          </cell>
          <cell r="C1447">
            <v>61.124000000000002</v>
          </cell>
          <cell r="D1447">
            <v>-149.76599999999999</v>
          </cell>
          <cell r="E1447">
            <v>6.4494099999999999E-2</v>
          </cell>
          <cell r="F1447" t="str">
            <v>stable</v>
          </cell>
          <cell r="G1447">
            <v>760</v>
          </cell>
        </row>
        <row r="1448">
          <cell r="A1448">
            <v>1577</v>
          </cell>
          <cell r="B1448" t="str">
            <v>Anchorage - K2-15</v>
          </cell>
          <cell r="C1448">
            <v>61.087000000000003</v>
          </cell>
          <cell r="D1448">
            <v>-149.75</v>
          </cell>
          <cell r="E1448">
            <v>7.4018600000000004E-2</v>
          </cell>
          <cell r="F1448" t="str">
            <v>stable</v>
          </cell>
          <cell r="G1448">
            <v>760</v>
          </cell>
        </row>
        <row r="1449">
          <cell r="A1449">
            <v>1578</v>
          </cell>
          <cell r="B1449" t="str">
            <v>Anchorage - K2-16</v>
          </cell>
          <cell r="C1449">
            <v>61.098999999999997</v>
          </cell>
          <cell r="D1449">
            <v>-149.685</v>
          </cell>
          <cell r="E1449">
            <v>0.30694300000000002</v>
          </cell>
          <cell r="F1449" t="str">
            <v>stable</v>
          </cell>
          <cell r="G1449">
            <v>760</v>
          </cell>
        </row>
        <row r="1450">
          <cell r="A1450">
            <v>1579</v>
          </cell>
          <cell r="B1450" t="str">
            <v>Anchorage - K2-17</v>
          </cell>
          <cell r="C1450">
            <v>61.396000000000001</v>
          </cell>
          <cell r="D1450">
            <v>-149.51300000000001</v>
          </cell>
          <cell r="E1450">
            <v>1.1476699999999999E-2</v>
          </cell>
          <cell r="F1450" t="str">
            <v>stable</v>
          </cell>
          <cell r="G1450">
            <v>456</v>
          </cell>
        </row>
        <row r="1451">
          <cell r="A1451">
            <v>1580</v>
          </cell>
          <cell r="B1451" t="str">
            <v>Anchorage - K2-18</v>
          </cell>
          <cell r="C1451">
            <v>61.597999999999999</v>
          </cell>
          <cell r="D1451">
            <v>-149.13300000000001</v>
          </cell>
          <cell r="E1451">
            <v>1.94749E-2</v>
          </cell>
          <cell r="F1451" t="str">
            <v>stable</v>
          </cell>
          <cell r="G1451">
            <v>649</v>
          </cell>
        </row>
        <row r="1452">
          <cell r="A1452">
            <v>1581</v>
          </cell>
          <cell r="B1452" t="str">
            <v>Anchorage - K2-19</v>
          </cell>
          <cell r="C1452">
            <v>61.19</v>
          </cell>
          <cell r="D1452">
            <v>-149.98500000000001</v>
          </cell>
          <cell r="E1452">
            <v>1.0482200000000001E-2</v>
          </cell>
          <cell r="F1452" t="str">
            <v>stable</v>
          </cell>
          <cell r="G1452">
            <v>434</v>
          </cell>
        </row>
        <row r="1453">
          <cell r="A1453">
            <v>1582</v>
          </cell>
          <cell r="B1453" t="str">
            <v>Anchorage - K2-20</v>
          </cell>
          <cell r="C1453">
            <v>61.155000000000001</v>
          </cell>
          <cell r="D1453">
            <v>-150.053</v>
          </cell>
          <cell r="E1453">
            <v>3.7786699999999999E-2</v>
          </cell>
          <cell r="F1453" t="str">
            <v>stable</v>
          </cell>
          <cell r="G1453">
            <v>760</v>
          </cell>
        </row>
        <row r="1454">
          <cell r="A1454">
            <v>1583</v>
          </cell>
          <cell r="B1454" t="str">
            <v>Anchorage - K2-21</v>
          </cell>
          <cell r="C1454">
            <v>61.152999999999999</v>
          </cell>
          <cell r="D1454">
            <v>-149.94900000000001</v>
          </cell>
          <cell r="E1454">
            <v>8.1120099999999994E-3</v>
          </cell>
          <cell r="F1454" t="str">
            <v>stable</v>
          </cell>
          <cell r="G1454">
            <v>380</v>
          </cell>
        </row>
        <row r="1455">
          <cell r="A1455">
            <v>1584</v>
          </cell>
          <cell r="B1455" t="str">
            <v>Anchorage - K2-22</v>
          </cell>
          <cell r="C1455">
            <v>61.088000000000001</v>
          </cell>
          <cell r="D1455">
            <v>-149.834</v>
          </cell>
          <cell r="E1455">
            <v>3.17741E-2</v>
          </cell>
          <cell r="F1455" t="str">
            <v>stable</v>
          </cell>
          <cell r="G1455">
            <v>760</v>
          </cell>
        </row>
        <row r="1456">
          <cell r="A1456">
            <v>1585</v>
          </cell>
          <cell r="B1456" t="str">
            <v>TAPS Pump Station #07</v>
          </cell>
          <cell r="C1456">
            <v>65.311099999999996</v>
          </cell>
          <cell r="D1456">
            <v>-148.27860000000001</v>
          </cell>
          <cell r="E1456">
            <v>2.4797699999999999E-2</v>
          </cell>
          <cell r="F1456" t="str">
            <v>active</v>
          </cell>
          <cell r="G1456">
            <v>388</v>
          </cell>
        </row>
        <row r="1457">
          <cell r="A1457">
            <v>1586</v>
          </cell>
          <cell r="B1457" t="str">
            <v>TAPS Pump Station #08</v>
          </cell>
          <cell r="C1457">
            <v>64.543099999999995</v>
          </cell>
          <cell r="D1457">
            <v>-146.8194</v>
          </cell>
          <cell r="E1457">
            <v>2.68826E-2</v>
          </cell>
          <cell r="F1457" t="str">
            <v>active</v>
          </cell>
          <cell r="G1457">
            <v>396</v>
          </cell>
        </row>
        <row r="1458">
          <cell r="A1458">
            <v>1587</v>
          </cell>
          <cell r="B1458" t="str">
            <v>TAPS Pump Station #09</v>
          </cell>
          <cell r="C1458">
            <v>63.931100000000001</v>
          </cell>
          <cell r="D1458">
            <v>-145.7681</v>
          </cell>
          <cell r="E1458">
            <v>1.1055300000000001E-2</v>
          </cell>
          <cell r="F1458" t="str">
            <v>active</v>
          </cell>
          <cell r="G1458">
            <v>308</v>
          </cell>
        </row>
        <row r="1459">
          <cell r="A1459">
            <v>1588</v>
          </cell>
          <cell r="B1459" t="str">
            <v>TAPS Pump Station #10</v>
          </cell>
          <cell r="C1459">
            <v>63.423900000000003</v>
          </cell>
          <cell r="D1459">
            <v>-145.76580000000001</v>
          </cell>
          <cell r="E1459">
            <v>4.4968099999999997E-2</v>
          </cell>
          <cell r="F1459" t="str">
            <v>active</v>
          </cell>
          <cell r="G1459">
            <v>470</v>
          </cell>
        </row>
        <row r="1460">
          <cell r="A1460">
            <v>1589</v>
          </cell>
          <cell r="B1460" t="str">
            <v>TAPS Pump Station #11</v>
          </cell>
          <cell r="C1460">
            <v>62.088099999999997</v>
          </cell>
          <cell r="D1460">
            <v>-145.48079999999999</v>
          </cell>
          <cell r="E1460">
            <v>6.10051E-2</v>
          </cell>
          <cell r="F1460" t="str">
            <v>active</v>
          </cell>
          <cell r="G1460">
            <v>519</v>
          </cell>
        </row>
        <row r="1461">
          <cell r="A1461">
            <v>1590</v>
          </cell>
          <cell r="B1461" t="str">
            <v>TAPS Pump Station #12</v>
          </cell>
          <cell r="C1461">
            <v>61.4758</v>
          </cell>
          <cell r="D1461">
            <v>-145.14359999999999</v>
          </cell>
          <cell r="E1461">
            <v>0</v>
          </cell>
          <cell r="F1461" t="str">
            <v>stable</v>
          </cell>
          <cell r="G1461">
            <v>180</v>
          </cell>
        </row>
        <row r="1462">
          <cell r="A1462">
            <v>1591</v>
          </cell>
          <cell r="B1462" t="str">
            <v>R109 (temp)</v>
          </cell>
          <cell r="C1462">
            <v>63.395299999999999</v>
          </cell>
          <cell r="D1462">
            <v>-148.64680000000001</v>
          </cell>
          <cell r="E1462">
            <v>2.03143E-2</v>
          </cell>
          <cell r="F1462" t="str">
            <v>active</v>
          </cell>
          <cell r="G1462">
            <v>369</v>
          </cell>
        </row>
        <row r="1463">
          <cell r="A1463">
            <v>1592</v>
          </cell>
          <cell r="B1463" t="str">
            <v>Hector</v>
          </cell>
          <cell r="C1463">
            <v>34.8294</v>
          </cell>
          <cell r="D1463">
            <v>-116.33499999999999</v>
          </cell>
          <cell r="E1463">
            <v>9.9661899999999998E-2</v>
          </cell>
          <cell r="F1463" t="str">
            <v>active</v>
          </cell>
          <cell r="G1463">
            <v>619</v>
          </cell>
        </row>
        <row r="1464">
          <cell r="A1464">
            <v>1593</v>
          </cell>
          <cell r="B1464" t="str">
            <v>Bear Valley #1, Fire Station</v>
          </cell>
          <cell r="C1464">
            <v>36.573</v>
          </cell>
          <cell r="D1464">
            <v>-121.184</v>
          </cell>
          <cell r="E1464">
            <v>9.4480999999999996E-2</v>
          </cell>
          <cell r="F1464" t="str">
            <v>active</v>
          </cell>
          <cell r="G1464">
            <v>606</v>
          </cell>
        </row>
        <row r="1465">
          <cell r="A1465">
            <v>1594</v>
          </cell>
          <cell r="B1465" t="str">
            <v>Melendy Ranch</v>
          </cell>
          <cell r="C1465">
            <v>36.590000000000003</v>
          </cell>
          <cell r="D1465">
            <v>-121.19</v>
          </cell>
          <cell r="E1465">
            <v>7.0201299999999994E-2</v>
          </cell>
          <cell r="F1465" t="str">
            <v>active</v>
          </cell>
          <cell r="G1465">
            <v>543</v>
          </cell>
        </row>
        <row r="1466">
          <cell r="A1466">
            <v>1595</v>
          </cell>
          <cell r="B1466" t="str">
            <v>Stone Canyon Geophys Obs</v>
          </cell>
          <cell r="C1466">
            <v>36.636000000000003</v>
          </cell>
          <cell r="D1466">
            <v>-121.23399999999999</v>
          </cell>
          <cell r="E1466">
            <v>3.6441399999999999E-2</v>
          </cell>
          <cell r="F1466" t="str">
            <v>active</v>
          </cell>
          <cell r="G1466">
            <v>435</v>
          </cell>
        </row>
        <row r="1467">
          <cell r="A1467">
            <v>1596</v>
          </cell>
          <cell r="B1467" t="str">
            <v>Bear Valley #10, Webb Residence</v>
          </cell>
          <cell r="C1467">
            <v>36.531999999999996</v>
          </cell>
          <cell r="D1467">
            <v>-121.143</v>
          </cell>
          <cell r="E1467">
            <v>7.2695800000000005E-2</v>
          </cell>
          <cell r="F1467" t="str">
            <v>active</v>
          </cell>
          <cell r="G1467">
            <v>549</v>
          </cell>
        </row>
        <row r="1468">
          <cell r="A1468">
            <v>1597</v>
          </cell>
          <cell r="B1468" t="str">
            <v>Bear Valley #12, Williams Ranch</v>
          </cell>
          <cell r="C1468">
            <v>36.658000000000001</v>
          </cell>
          <cell r="D1468">
            <v>-121.249</v>
          </cell>
          <cell r="E1468">
            <v>7.5651099999999999E-3</v>
          </cell>
          <cell r="F1468" t="str">
            <v>active</v>
          </cell>
          <cell r="G1468">
            <v>278</v>
          </cell>
        </row>
        <row r="1469">
          <cell r="A1469">
            <v>1598</v>
          </cell>
          <cell r="B1469" t="str">
            <v>Bear Valley #14, Upper Butts Rn</v>
          </cell>
          <cell r="C1469">
            <v>36.569000000000003</v>
          </cell>
          <cell r="D1469">
            <v>-121.04300000000001</v>
          </cell>
          <cell r="E1469">
            <v>3.0243599999999999E-2</v>
          </cell>
          <cell r="F1469" t="str">
            <v>active</v>
          </cell>
          <cell r="G1469">
            <v>410</v>
          </cell>
        </row>
        <row r="1470">
          <cell r="A1470">
            <v>1599</v>
          </cell>
          <cell r="B1470" t="str">
            <v>Bear Valley #5, Callens Ranch</v>
          </cell>
          <cell r="C1470">
            <v>36.673000000000002</v>
          </cell>
          <cell r="D1470">
            <v>-121.19499999999999</v>
          </cell>
          <cell r="E1470">
            <v>8.5663299999999998E-2</v>
          </cell>
          <cell r="F1470" t="str">
            <v>active</v>
          </cell>
          <cell r="G1470">
            <v>583</v>
          </cell>
        </row>
        <row r="1471">
          <cell r="A1471">
            <v>1600</v>
          </cell>
          <cell r="B1471" t="str">
            <v>Bear Valley #7, Pinnacles</v>
          </cell>
          <cell r="C1471">
            <v>36.482999999999997</v>
          </cell>
          <cell r="D1471">
            <v>-121.18</v>
          </cell>
          <cell r="E1471">
            <v>4.1847200000000001E-2</v>
          </cell>
          <cell r="F1471" t="str">
            <v>active</v>
          </cell>
          <cell r="G1471">
            <v>457</v>
          </cell>
        </row>
        <row r="1472">
          <cell r="A1472">
            <v>1601</v>
          </cell>
          <cell r="B1472" t="str">
            <v>Calaveras Reservoir</v>
          </cell>
          <cell r="C1472">
            <v>37.451999999999998</v>
          </cell>
          <cell r="D1472">
            <v>-121.807</v>
          </cell>
          <cell r="E1472">
            <v>7.1600999999999998E-2</v>
          </cell>
          <cell r="F1472" t="str">
            <v>active</v>
          </cell>
          <cell r="G1472">
            <v>546</v>
          </cell>
        </row>
        <row r="1473">
          <cell r="A1473">
            <v>1602</v>
          </cell>
          <cell r="B1473" t="str">
            <v>Berkeley - Strawberry Canyon</v>
          </cell>
          <cell r="C1473">
            <v>37.869999999999997</v>
          </cell>
          <cell r="D1473">
            <v>-122.24</v>
          </cell>
          <cell r="E1473">
            <v>0.114161</v>
          </cell>
          <cell r="F1473" t="str">
            <v>active</v>
          </cell>
          <cell r="G1473">
            <v>670</v>
          </cell>
        </row>
        <row r="1474">
          <cell r="A1474">
            <v>1603</v>
          </cell>
          <cell r="B1474" t="str">
            <v>Emeryville - 6363 Christie</v>
          </cell>
          <cell r="C1474">
            <v>37.844000000000001</v>
          </cell>
          <cell r="D1474">
            <v>-122.295</v>
          </cell>
          <cell r="E1474">
            <v>7.0144600000000001E-3</v>
          </cell>
          <cell r="F1474" t="str">
            <v>active</v>
          </cell>
          <cell r="G1474">
            <v>272</v>
          </cell>
        </row>
        <row r="1475">
          <cell r="A1475">
            <v>1604</v>
          </cell>
          <cell r="B1475" t="str">
            <v>SF - 1295 Shafter</v>
          </cell>
          <cell r="C1475">
            <v>37.728000000000002</v>
          </cell>
          <cell r="D1475">
            <v>-122.38500000000001</v>
          </cell>
          <cell r="E1475">
            <v>1.1937E-2</v>
          </cell>
          <cell r="F1475" t="str">
            <v>active</v>
          </cell>
          <cell r="G1475">
            <v>315</v>
          </cell>
        </row>
        <row r="1476">
          <cell r="A1476">
            <v>1605</v>
          </cell>
          <cell r="B1476" t="str">
            <v>Foster City - Menhaden Court</v>
          </cell>
          <cell r="C1476">
            <v>37.555</v>
          </cell>
          <cell r="D1476">
            <v>-122.248</v>
          </cell>
          <cell r="E1476">
            <v>1.0779800000000001E-3</v>
          </cell>
          <cell r="F1476" t="str">
            <v>active</v>
          </cell>
          <cell r="G1476">
            <v>195</v>
          </cell>
        </row>
        <row r="1477">
          <cell r="A1477">
            <v>1606</v>
          </cell>
          <cell r="B1477" t="str">
            <v>Hayward City Hall - North</v>
          </cell>
          <cell r="C1477">
            <v>37.679000000000002</v>
          </cell>
          <cell r="D1477">
            <v>-122.08199999999999</v>
          </cell>
          <cell r="E1477">
            <v>1.0564799999999999E-2</v>
          </cell>
          <cell r="F1477" t="str">
            <v>active</v>
          </cell>
          <cell r="G1477">
            <v>304</v>
          </cell>
        </row>
        <row r="1478">
          <cell r="A1478">
            <v>1607</v>
          </cell>
          <cell r="B1478" t="str">
            <v>Monte Nido Fire Station</v>
          </cell>
          <cell r="C1478">
            <v>34.078000000000003</v>
          </cell>
          <cell r="D1478">
            <v>-118.694</v>
          </cell>
          <cell r="E1478">
            <v>7.2840600000000005E-2</v>
          </cell>
          <cell r="F1478" t="str">
            <v>active</v>
          </cell>
          <cell r="G1478">
            <v>549</v>
          </cell>
        </row>
        <row r="1479">
          <cell r="A1479">
            <v>1608</v>
          </cell>
          <cell r="B1479" t="str">
            <v>Loma Linda; VA Hospital, North Freefield</v>
          </cell>
          <cell r="C1479">
            <v>34.051000000000002</v>
          </cell>
          <cell r="D1479">
            <v>-117.25</v>
          </cell>
          <cell r="E1479">
            <v>1.9673300000000001E-2</v>
          </cell>
          <cell r="F1479" t="str">
            <v>active</v>
          </cell>
          <cell r="G1479">
            <v>367</v>
          </cell>
        </row>
        <row r="1480">
          <cell r="A1480">
            <v>1609</v>
          </cell>
          <cell r="B1480" t="str">
            <v>Loma Linda; VA Hospital, South Freefield</v>
          </cell>
          <cell r="C1480">
            <v>34.048000000000002</v>
          </cell>
          <cell r="D1480">
            <v>-117.251</v>
          </cell>
          <cell r="E1480">
            <v>5.60586E-2</v>
          </cell>
          <cell r="F1480" t="str">
            <v>active</v>
          </cell>
          <cell r="G1480">
            <v>506</v>
          </cell>
        </row>
        <row r="1481">
          <cell r="A1481">
            <v>1610</v>
          </cell>
          <cell r="B1481" t="str">
            <v>Los Angeles - So Cal Edison</v>
          </cell>
          <cell r="C1481">
            <v>34.049999999999997</v>
          </cell>
          <cell r="D1481">
            <v>-118.25</v>
          </cell>
          <cell r="E1481">
            <v>2.24291E-2</v>
          </cell>
          <cell r="F1481" t="str">
            <v>active</v>
          </cell>
          <cell r="G1481">
            <v>378</v>
          </cell>
        </row>
        <row r="1482">
          <cell r="A1482">
            <v>1611</v>
          </cell>
          <cell r="B1482" t="str">
            <v>Tarcento</v>
          </cell>
          <cell r="C1482">
            <v>46.225999999999999</v>
          </cell>
          <cell r="D1482">
            <v>13.21</v>
          </cell>
          <cell r="E1482">
            <v>0.100095</v>
          </cell>
          <cell r="F1482" t="str">
            <v>active</v>
          </cell>
          <cell r="G1482">
            <v>620</v>
          </cell>
        </row>
        <row r="1483">
          <cell r="A1483">
            <v>1612</v>
          </cell>
          <cell r="B1483" t="str">
            <v>Cairano 1</v>
          </cell>
          <cell r="C1483">
            <v>40.89</v>
          </cell>
          <cell r="D1483">
            <v>15.295999999999999</v>
          </cell>
          <cell r="E1483">
            <v>2.6958900000000001E-2</v>
          </cell>
          <cell r="F1483" t="str">
            <v>active</v>
          </cell>
          <cell r="G1483">
            <v>396</v>
          </cell>
        </row>
        <row r="1484">
          <cell r="A1484">
            <v>1613</v>
          </cell>
          <cell r="B1484" t="str">
            <v>Cairano 2</v>
          </cell>
          <cell r="C1484">
            <v>40.887</v>
          </cell>
          <cell r="D1484">
            <v>15.311999999999999</v>
          </cell>
          <cell r="E1484">
            <v>3.3787900000000003E-2</v>
          </cell>
          <cell r="F1484" t="str">
            <v>active</v>
          </cell>
          <cell r="G1484">
            <v>424</v>
          </cell>
        </row>
        <row r="1485">
          <cell r="A1485">
            <v>1614</v>
          </cell>
          <cell r="B1485" t="str">
            <v>Cairano 3</v>
          </cell>
          <cell r="C1485">
            <v>40.887</v>
          </cell>
          <cell r="D1485">
            <v>15.334</v>
          </cell>
          <cell r="E1485">
            <v>4.1293999999999997E-2</v>
          </cell>
          <cell r="F1485" t="str">
            <v>active</v>
          </cell>
          <cell r="G1485">
            <v>455</v>
          </cell>
        </row>
        <row r="1486">
          <cell r="A1486">
            <v>1615</v>
          </cell>
          <cell r="B1486" t="str">
            <v>Cairano 4</v>
          </cell>
          <cell r="C1486">
            <v>40.886000000000003</v>
          </cell>
          <cell r="D1486">
            <v>15.348000000000001</v>
          </cell>
          <cell r="E1486">
            <v>3.6587599999999998E-2</v>
          </cell>
          <cell r="F1486" t="str">
            <v>active</v>
          </cell>
          <cell r="G1486">
            <v>436</v>
          </cell>
        </row>
        <row r="1487">
          <cell r="A1487">
            <v>1616</v>
          </cell>
          <cell r="B1487" t="str">
            <v>Conza-Base</v>
          </cell>
          <cell r="C1487">
            <v>40.875</v>
          </cell>
          <cell r="D1487">
            <v>15.327</v>
          </cell>
          <cell r="E1487">
            <v>3.45771E-2</v>
          </cell>
          <cell r="F1487" t="str">
            <v>active</v>
          </cell>
          <cell r="G1487">
            <v>427</v>
          </cell>
        </row>
        <row r="1488">
          <cell r="A1488">
            <v>1617</v>
          </cell>
          <cell r="B1488" t="str">
            <v>SMART1 I03</v>
          </cell>
          <cell r="C1488">
            <v>24.674399999999999</v>
          </cell>
          <cell r="D1488">
            <v>121.7667</v>
          </cell>
          <cell r="E1488">
            <v>4.9498600000000004E-3</v>
          </cell>
          <cell r="F1488" t="str">
            <v>stable</v>
          </cell>
          <cell r="G1488">
            <v>318</v>
          </cell>
        </row>
        <row r="1489">
          <cell r="A1489">
            <v>1618</v>
          </cell>
          <cell r="B1489" t="str">
            <v>SMART1 I09</v>
          </cell>
          <cell r="C1489">
            <v>24.673200000000001</v>
          </cell>
          <cell r="D1489">
            <v>121.7628</v>
          </cell>
          <cell r="E1489">
            <v>4.2895700000000004E-3</v>
          </cell>
          <cell r="F1489" t="str">
            <v>stable</v>
          </cell>
          <cell r="G1489">
            <v>305</v>
          </cell>
        </row>
        <row r="1490">
          <cell r="A1490">
            <v>1619</v>
          </cell>
          <cell r="B1490" t="str">
            <v>SMART1 M02</v>
          </cell>
          <cell r="C1490">
            <v>24.6814</v>
          </cell>
          <cell r="D1490">
            <v>121.7717</v>
          </cell>
          <cell r="E1490">
            <v>5.0132800000000002E-3</v>
          </cell>
          <cell r="F1490" t="str">
            <v>stable</v>
          </cell>
          <cell r="G1490">
            <v>319</v>
          </cell>
        </row>
        <row r="1491">
          <cell r="A1491">
            <v>1620</v>
          </cell>
          <cell r="B1491" t="str">
            <v>SMART1 M03</v>
          </cell>
          <cell r="C1491">
            <v>24.6769</v>
          </cell>
          <cell r="D1491">
            <v>121.7735</v>
          </cell>
          <cell r="E1491">
            <v>5.0132800000000002E-3</v>
          </cell>
          <cell r="F1491" t="str">
            <v>stable</v>
          </cell>
          <cell r="G1491">
            <v>319</v>
          </cell>
        </row>
        <row r="1492">
          <cell r="A1492">
            <v>1621</v>
          </cell>
          <cell r="B1492" t="str">
            <v>SMART1 M04</v>
          </cell>
          <cell r="C1492">
            <v>24.671800000000001</v>
          </cell>
          <cell r="D1492">
            <v>121.7745</v>
          </cell>
          <cell r="E1492">
            <v>4.9498600000000004E-3</v>
          </cell>
          <cell r="F1492" t="str">
            <v>stable</v>
          </cell>
          <cell r="G1492">
            <v>318</v>
          </cell>
        </row>
        <row r="1493">
          <cell r="A1493">
            <v>1622</v>
          </cell>
          <cell r="B1493" t="str">
            <v>SMART1 M05</v>
          </cell>
          <cell r="C1493">
            <v>24.668299999999999</v>
          </cell>
          <cell r="D1493">
            <v>121.77209999999999</v>
          </cell>
          <cell r="E1493">
            <v>4.9498600000000004E-3</v>
          </cell>
          <cell r="F1493" t="str">
            <v>stable</v>
          </cell>
          <cell r="G1493">
            <v>318</v>
          </cell>
        </row>
        <row r="1494">
          <cell r="A1494">
            <v>1623</v>
          </cell>
          <cell r="B1494" t="str">
            <v>SMART1 M08</v>
          </cell>
          <cell r="C1494">
            <v>24.667000000000002</v>
          </cell>
          <cell r="D1494">
            <v>121.7585</v>
          </cell>
          <cell r="E1494">
            <v>4.2895700000000004E-3</v>
          </cell>
          <cell r="F1494" t="str">
            <v>stable</v>
          </cell>
          <cell r="G1494">
            <v>305</v>
          </cell>
        </row>
        <row r="1495">
          <cell r="A1495">
            <v>1624</v>
          </cell>
          <cell r="B1495" t="str">
            <v>SMART1 M09</v>
          </cell>
          <cell r="C1495">
            <v>24.670300000000001</v>
          </cell>
          <cell r="D1495">
            <v>121.75530000000001</v>
          </cell>
          <cell r="E1495">
            <v>7.0296000000000004E-3</v>
          </cell>
          <cell r="F1495" t="str">
            <v>stable</v>
          </cell>
          <cell r="G1495">
            <v>357</v>
          </cell>
        </row>
        <row r="1496">
          <cell r="A1496">
            <v>1625</v>
          </cell>
          <cell r="B1496" t="str">
            <v>SMART1 M10</v>
          </cell>
          <cell r="C1496">
            <v>24.675000000000001</v>
          </cell>
          <cell r="D1496">
            <v>121.75579999999999</v>
          </cell>
          <cell r="E1496">
            <v>7.0296000000000004E-3</v>
          </cell>
          <cell r="F1496" t="str">
            <v>stable</v>
          </cell>
          <cell r="G1496">
            <v>357</v>
          </cell>
        </row>
        <row r="1497">
          <cell r="A1497">
            <v>1626</v>
          </cell>
          <cell r="B1497" t="str">
            <v>SMART1 M11</v>
          </cell>
          <cell r="C1497">
            <v>24.6799</v>
          </cell>
          <cell r="D1497">
            <v>121.75749999999999</v>
          </cell>
          <cell r="E1497">
            <v>4.1715199999999997E-3</v>
          </cell>
          <cell r="F1497" t="str">
            <v>stable</v>
          </cell>
          <cell r="G1497">
            <v>303</v>
          </cell>
        </row>
        <row r="1498">
          <cell r="A1498">
            <v>1627</v>
          </cell>
          <cell r="B1498" t="str">
            <v>SMART1 M12</v>
          </cell>
          <cell r="C1498">
            <v>24.682400000000001</v>
          </cell>
          <cell r="D1498">
            <v>121.7619</v>
          </cell>
          <cell r="E1498">
            <v>1.72233E-3</v>
          </cell>
          <cell r="F1498" t="str">
            <v>stable</v>
          </cell>
          <cell r="G1498">
            <v>232</v>
          </cell>
        </row>
        <row r="1499">
          <cell r="A1499">
            <v>1628</v>
          </cell>
          <cell r="B1499" t="str">
            <v>SMART1 O03</v>
          </cell>
          <cell r="C1499">
            <v>24.679300000000001</v>
          </cell>
          <cell r="D1499">
            <v>121.78400000000001</v>
          </cell>
          <cell r="E1499">
            <v>2.4331299999999999E-3</v>
          </cell>
          <cell r="F1499" t="str">
            <v>stable</v>
          </cell>
          <cell r="G1499">
            <v>253</v>
          </cell>
        </row>
        <row r="1500">
          <cell r="A1500">
            <v>1629</v>
          </cell>
          <cell r="B1500" t="str">
            <v>SMART1 O05</v>
          </cell>
          <cell r="C1500">
            <v>24.661999999999999</v>
          </cell>
          <cell r="D1500">
            <v>121.7799</v>
          </cell>
          <cell r="E1500">
            <v>3.01403E-3</v>
          </cell>
          <cell r="F1500" t="str">
            <v>stable</v>
          </cell>
          <cell r="G1500">
            <v>270</v>
          </cell>
        </row>
        <row r="1501">
          <cell r="A1501">
            <v>1630</v>
          </cell>
          <cell r="B1501" t="str">
            <v>SMART1 O09</v>
          </cell>
          <cell r="C1501">
            <v>24.667400000000001</v>
          </cell>
          <cell r="D1501">
            <v>121.74590000000001</v>
          </cell>
          <cell r="E1501">
            <v>7.9779499999999993E-3</v>
          </cell>
          <cell r="F1501" t="str">
            <v>stable</v>
          </cell>
          <cell r="G1501">
            <v>377</v>
          </cell>
        </row>
        <row r="1502">
          <cell r="A1502">
            <v>1631</v>
          </cell>
          <cell r="B1502" t="str">
            <v>SMART1 I02</v>
          </cell>
          <cell r="C1502">
            <v>24.675000000000001</v>
          </cell>
          <cell r="D1502">
            <v>121.76609999999999</v>
          </cell>
          <cell r="E1502">
            <v>4.2895700000000004E-3</v>
          </cell>
          <cell r="F1502" t="str">
            <v>stable</v>
          </cell>
          <cell r="G1502">
            <v>305</v>
          </cell>
        </row>
        <row r="1503">
          <cell r="A1503">
            <v>1632</v>
          </cell>
          <cell r="B1503" t="str">
            <v>SMART1 I04</v>
          </cell>
          <cell r="C1503">
            <v>24.673400000000001</v>
          </cell>
          <cell r="D1503">
            <v>121.7668</v>
          </cell>
          <cell r="E1503">
            <v>4.9498600000000004E-3</v>
          </cell>
          <cell r="F1503" t="str">
            <v>stable</v>
          </cell>
          <cell r="G1503">
            <v>318</v>
          </cell>
        </row>
        <row r="1504">
          <cell r="A1504">
            <v>1633</v>
          </cell>
          <cell r="B1504" t="str">
            <v>SMART1 I08</v>
          </cell>
          <cell r="C1504">
            <v>24.672499999999999</v>
          </cell>
          <cell r="D1504">
            <v>121.7636</v>
          </cell>
          <cell r="E1504">
            <v>4.2895700000000004E-3</v>
          </cell>
          <cell r="F1504" t="str">
            <v>stable</v>
          </cell>
          <cell r="G1504">
            <v>305</v>
          </cell>
        </row>
        <row r="1505">
          <cell r="A1505">
            <v>1634</v>
          </cell>
          <cell r="B1505" t="str">
            <v>SMART1 I10</v>
          </cell>
          <cell r="C1505">
            <v>24.674099999999999</v>
          </cell>
          <cell r="D1505">
            <v>121.7629</v>
          </cell>
          <cell r="E1505">
            <v>4.2895700000000004E-3</v>
          </cell>
          <cell r="F1505" t="str">
            <v>stable</v>
          </cell>
          <cell r="G1505">
            <v>305</v>
          </cell>
        </row>
        <row r="1506">
          <cell r="A1506">
            <v>1635</v>
          </cell>
          <cell r="B1506" t="str">
            <v>SMART1 I11</v>
          </cell>
          <cell r="C1506">
            <v>24.674900000000001</v>
          </cell>
          <cell r="D1506">
            <v>121.7634</v>
          </cell>
          <cell r="E1506">
            <v>4.2895700000000004E-3</v>
          </cell>
          <cell r="F1506" t="str">
            <v>stable</v>
          </cell>
          <cell r="G1506">
            <v>305</v>
          </cell>
        </row>
        <row r="1507">
          <cell r="A1507">
            <v>1636</v>
          </cell>
          <cell r="B1507" t="str">
            <v>SMART1 O11</v>
          </cell>
          <cell r="C1507">
            <v>24.685600000000001</v>
          </cell>
          <cell r="D1507">
            <v>121.75060000000001</v>
          </cell>
          <cell r="E1507">
            <v>3.69126E-3</v>
          </cell>
          <cell r="F1507" t="str">
            <v>stable</v>
          </cell>
          <cell r="G1507">
            <v>291</v>
          </cell>
        </row>
        <row r="1508">
          <cell r="A1508">
            <v>1637</v>
          </cell>
          <cell r="B1508" t="str">
            <v>Cassino-Sant' Elia</v>
          </cell>
          <cell r="C1508">
            <v>41.523000000000003</v>
          </cell>
          <cell r="D1508">
            <v>13.864000000000001</v>
          </cell>
          <cell r="E1508">
            <v>5.8232600000000002E-2</v>
          </cell>
          <cell r="F1508" t="str">
            <v>active</v>
          </cell>
          <cell r="G1508">
            <v>511</v>
          </cell>
        </row>
        <row r="1509">
          <cell r="A1509">
            <v>1638</v>
          </cell>
          <cell r="B1509" t="str">
            <v>Garigliano-Centrale Nucleare 2</v>
          </cell>
          <cell r="C1509">
            <v>41.258000000000003</v>
          </cell>
          <cell r="D1509">
            <v>13.833</v>
          </cell>
          <cell r="E1509">
            <v>8.9694600000000003E-4</v>
          </cell>
          <cell r="F1509" t="str">
            <v>active</v>
          </cell>
          <cell r="G1509">
            <v>191</v>
          </cell>
        </row>
        <row r="1510">
          <cell r="A1510">
            <v>1639</v>
          </cell>
          <cell r="B1510" t="str">
            <v>San Agapito</v>
          </cell>
          <cell r="C1510">
            <v>41.567</v>
          </cell>
          <cell r="D1510">
            <v>14.233000000000001</v>
          </cell>
          <cell r="E1510">
            <v>2.8458799999999999E-2</v>
          </cell>
          <cell r="F1510" t="str">
            <v>active</v>
          </cell>
          <cell r="G1510">
            <v>402</v>
          </cell>
        </row>
        <row r="1511">
          <cell r="A1511">
            <v>1640</v>
          </cell>
          <cell r="B1511" t="str">
            <v>SMART1 I05</v>
          </cell>
          <cell r="C1511">
            <v>24.672599999999999</v>
          </cell>
          <cell r="D1511">
            <v>121.7663</v>
          </cell>
          <cell r="E1511">
            <v>4.2895700000000004E-3</v>
          </cell>
          <cell r="F1511" t="str">
            <v>stable</v>
          </cell>
          <cell r="G1511">
            <v>305</v>
          </cell>
        </row>
        <row r="1512">
          <cell r="A1512">
            <v>1641</v>
          </cell>
          <cell r="B1512" t="str">
            <v>Winchester Hidden Valley Farms</v>
          </cell>
          <cell r="C1512">
            <v>33.680999999999997</v>
          </cell>
          <cell r="D1512">
            <v>-117.056</v>
          </cell>
          <cell r="E1512">
            <v>1.5750299999999998E-2</v>
          </cell>
          <cell r="F1512" t="str">
            <v>active</v>
          </cell>
          <cell r="G1512">
            <v>343</v>
          </cell>
        </row>
        <row r="1513">
          <cell r="A1513">
            <v>1642</v>
          </cell>
          <cell r="B1513" t="str">
            <v>Bunker Hill FAA</v>
          </cell>
          <cell r="C1513">
            <v>40.497599999999998</v>
          </cell>
          <cell r="D1513">
            <v>-124.2945</v>
          </cell>
          <cell r="E1513">
            <v>7.1417800000000004E-2</v>
          </cell>
          <cell r="F1513" t="str">
            <v>stable</v>
          </cell>
          <cell r="G1513">
            <v>760</v>
          </cell>
        </row>
        <row r="1514">
          <cell r="A1514">
            <v>1643</v>
          </cell>
          <cell r="B1514" t="str">
            <v>Butler Valley Station 2</v>
          </cell>
          <cell r="C1514">
            <v>40.78</v>
          </cell>
          <cell r="D1514">
            <v>-123.88</v>
          </cell>
          <cell r="E1514">
            <v>1.7965600000000002E-2</v>
          </cell>
          <cell r="F1514" t="str">
            <v>stable</v>
          </cell>
          <cell r="G1514">
            <v>619</v>
          </cell>
        </row>
        <row r="1515">
          <cell r="A1515">
            <v>1644</v>
          </cell>
          <cell r="B1515" t="str">
            <v>Centerville Beach, Naval Fac</v>
          </cell>
          <cell r="C1515">
            <v>40.563000000000002</v>
          </cell>
          <cell r="D1515">
            <v>-124.348</v>
          </cell>
          <cell r="E1515">
            <v>3.48826E-2</v>
          </cell>
          <cell r="F1515" t="str">
            <v>stable</v>
          </cell>
          <cell r="G1515">
            <v>760</v>
          </cell>
        </row>
        <row r="1516">
          <cell r="A1516">
            <v>1645</v>
          </cell>
          <cell r="B1516" t="str">
            <v>College of the Redwoods</v>
          </cell>
          <cell r="C1516">
            <v>40.699399999999997</v>
          </cell>
          <cell r="D1516">
            <v>-124.2009</v>
          </cell>
          <cell r="E1516">
            <v>2.7190099999999998E-2</v>
          </cell>
          <cell r="F1516" t="str">
            <v>stable</v>
          </cell>
          <cell r="G1516">
            <v>760</v>
          </cell>
        </row>
        <row r="1517">
          <cell r="A1517">
            <v>1646</v>
          </cell>
          <cell r="B1517" t="str">
            <v>Ferndale Fire Station</v>
          </cell>
          <cell r="C1517">
            <v>40.5762</v>
          </cell>
          <cell r="D1517">
            <v>-124.2637</v>
          </cell>
          <cell r="E1517">
            <v>2.7750400000000001E-2</v>
          </cell>
          <cell r="F1517" t="str">
            <v>stable</v>
          </cell>
          <cell r="G1517">
            <v>760</v>
          </cell>
        </row>
        <row r="1518">
          <cell r="A1518">
            <v>1647</v>
          </cell>
          <cell r="B1518" t="str">
            <v>Fortuna Fire Station</v>
          </cell>
          <cell r="C1518">
            <v>40.589100000000002</v>
          </cell>
          <cell r="D1518">
            <v>-124.14790000000001</v>
          </cell>
          <cell r="E1518">
            <v>5.6894199999999997E-3</v>
          </cell>
          <cell r="F1518" t="str">
            <v>stable</v>
          </cell>
          <cell r="G1518">
            <v>332</v>
          </cell>
        </row>
        <row r="1519">
          <cell r="A1519">
            <v>1648</v>
          </cell>
          <cell r="B1519" t="str">
            <v>Loleta Fire Station</v>
          </cell>
          <cell r="C1519">
            <v>40.644199999999998</v>
          </cell>
          <cell r="D1519">
            <v>-124.22069999999999</v>
          </cell>
          <cell r="E1519">
            <v>4.27091E-2</v>
          </cell>
          <cell r="F1519" t="str">
            <v>stable</v>
          </cell>
          <cell r="G1519">
            <v>760</v>
          </cell>
        </row>
        <row r="1520">
          <cell r="A1520">
            <v>1649</v>
          </cell>
          <cell r="B1520" t="str">
            <v>South Bay Union School</v>
          </cell>
          <cell r="C1520">
            <v>40.734999999999999</v>
          </cell>
          <cell r="D1520">
            <v>-124.2076</v>
          </cell>
          <cell r="E1520">
            <v>2.9274999999999999E-2</v>
          </cell>
          <cell r="F1520" t="str">
            <v>stable</v>
          </cell>
          <cell r="G1520">
            <v>760</v>
          </cell>
        </row>
        <row r="1521">
          <cell r="A1521">
            <v>1650</v>
          </cell>
          <cell r="B1521" t="str">
            <v>Morongo Valley Hall (GEOS #58)</v>
          </cell>
          <cell r="C1521">
            <v>35.042999999999999</v>
          </cell>
          <cell r="D1521">
            <v>-116.572</v>
          </cell>
          <cell r="E1521">
            <v>6.77919E-3</v>
          </cell>
          <cell r="F1521" t="str">
            <v>active</v>
          </cell>
          <cell r="G1521">
            <v>270</v>
          </cell>
        </row>
        <row r="1522">
          <cell r="A1522">
            <v>1651</v>
          </cell>
          <cell r="B1522" t="str">
            <v>Thousand Palms Post Office</v>
          </cell>
          <cell r="C1522">
            <v>33.816600000000001</v>
          </cell>
          <cell r="D1522">
            <v>-116.39449999999999</v>
          </cell>
          <cell r="E1522">
            <v>5.6196900000000001E-3</v>
          </cell>
          <cell r="F1522" t="str">
            <v>active</v>
          </cell>
          <cell r="G1522">
            <v>260</v>
          </cell>
        </row>
        <row r="1523">
          <cell r="A1523">
            <v>1652</v>
          </cell>
          <cell r="B1523" t="str">
            <v>Anaheim - Kraemer &amp; La Palma</v>
          </cell>
          <cell r="C1523">
            <v>33.853000000000002</v>
          </cell>
          <cell r="D1523">
            <v>-117.857</v>
          </cell>
          <cell r="E1523">
            <v>4.04061E-3</v>
          </cell>
          <cell r="F1523" t="str">
            <v>active</v>
          </cell>
          <cell r="G1523">
            <v>245</v>
          </cell>
        </row>
        <row r="1524">
          <cell r="A1524">
            <v>1653</v>
          </cell>
          <cell r="B1524" t="str">
            <v>Corona - California Ave</v>
          </cell>
          <cell r="C1524">
            <v>33.786999999999999</v>
          </cell>
          <cell r="D1524">
            <v>-116.959</v>
          </cell>
          <cell r="E1524">
            <v>5.9354000000000004E-3</v>
          </cell>
          <cell r="F1524" t="str">
            <v>active</v>
          </cell>
          <cell r="G1524">
            <v>262</v>
          </cell>
        </row>
        <row r="1525">
          <cell r="A1525">
            <v>1654</v>
          </cell>
          <cell r="B1525" t="str">
            <v>Cypress Park -  San Fernando &amp; Division</v>
          </cell>
          <cell r="C1525">
            <v>34.095999999999997</v>
          </cell>
          <cell r="D1525">
            <v>-118.23</v>
          </cell>
          <cell r="E1525">
            <v>5.1127300000000001E-2</v>
          </cell>
          <cell r="F1525" t="str">
            <v>active</v>
          </cell>
          <cell r="G1525">
            <v>493</v>
          </cell>
        </row>
        <row r="1526">
          <cell r="A1526">
            <v>1655</v>
          </cell>
          <cell r="B1526" t="str">
            <v>Downey - Florence &amp; I605</v>
          </cell>
          <cell r="C1526">
            <v>33.939</v>
          </cell>
          <cell r="D1526">
            <v>-118.098</v>
          </cell>
          <cell r="E1526">
            <v>3.8284500000000002E-3</v>
          </cell>
          <cell r="F1526" t="str">
            <v>active</v>
          </cell>
          <cell r="G1526">
            <v>243</v>
          </cell>
        </row>
        <row r="1527">
          <cell r="A1527">
            <v>1656</v>
          </cell>
          <cell r="B1527" t="str">
            <v>Garden Grove - Hwy 22 &amp; Harbor</v>
          </cell>
          <cell r="C1527">
            <v>33.765999999999998</v>
          </cell>
          <cell r="D1527">
            <v>-117.91800000000001</v>
          </cell>
          <cell r="E1527">
            <v>4.1453200000000001E-3</v>
          </cell>
          <cell r="F1527" t="str">
            <v>active</v>
          </cell>
          <cell r="G1527">
            <v>246</v>
          </cell>
        </row>
        <row r="1528">
          <cell r="A1528">
            <v>1657</v>
          </cell>
          <cell r="B1528" t="str">
            <v>Hollywood - Franklin &amp; Bronson</v>
          </cell>
          <cell r="C1528">
            <v>34.103000000000002</v>
          </cell>
          <cell r="D1528">
            <v>-118.316</v>
          </cell>
          <cell r="E1528">
            <v>5.2921099999999999E-2</v>
          </cell>
          <cell r="F1528" t="str">
            <v>active</v>
          </cell>
          <cell r="G1528">
            <v>498</v>
          </cell>
        </row>
        <row r="1529">
          <cell r="A1529">
            <v>1658</v>
          </cell>
          <cell r="B1529" t="str">
            <v>JPL BLDG #179 W ARR,GND CLEAN</v>
          </cell>
          <cell r="C1529">
            <v>34.198999999999998</v>
          </cell>
          <cell r="D1529">
            <v>-118.1737</v>
          </cell>
          <cell r="E1529">
            <v>3.9848599999999998E-2</v>
          </cell>
          <cell r="F1529" t="str">
            <v>active</v>
          </cell>
          <cell r="G1529">
            <v>449</v>
          </cell>
        </row>
        <row r="1530">
          <cell r="A1530">
            <v>1659</v>
          </cell>
          <cell r="B1530" t="str">
            <v>Los Angeles - 1st &amp; Figueroa</v>
          </cell>
          <cell r="C1530">
            <v>34.058</v>
          </cell>
          <cell r="D1530">
            <v>-118.252</v>
          </cell>
          <cell r="E1530">
            <v>1.39434E-2</v>
          </cell>
          <cell r="F1530" t="str">
            <v>active</v>
          </cell>
          <cell r="G1530">
            <v>330</v>
          </cell>
        </row>
        <row r="1531">
          <cell r="A1531">
            <v>1660</v>
          </cell>
          <cell r="B1531" t="str">
            <v>Los Angeles - 3rd &amp; La Brea LADOT</v>
          </cell>
          <cell r="C1531">
            <v>34.07</v>
          </cell>
          <cell r="D1531">
            <v>-118.346</v>
          </cell>
          <cell r="E1531">
            <v>7.9589699999999992E-3</v>
          </cell>
          <cell r="F1531" t="str">
            <v>active</v>
          </cell>
          <cell r="G1531">
            <v>281</v>
          </cell>
        </row>
        <row r="1532">
          <cell r="A1532">
            <v>1661</v>
          </cell>
          <cell r="B1532" t="str">
            <v>Los Angeles - Sunset &amp; Kenter</v>
          </cell>
          <cell r="C1532">
            <v>34.058999999999997</v>
          </cell>
          <cell r="D1532">
            <v>-118.479</v>
          </cell>
          <cell r="E1532">
            <v>3.8000899999999997E-2</v>
          </cell>
          <cell r="F1532" t="str">
            <v>active</v>
          </cell>
          <cell r="G1532">
            <v>441</v>
          </cell>
        </row>
        <row r="1533">
          <cell r="A1533">
            <v>1662</v>
          </cell>
          <cell r="B1533" t="str">
            <v>Los Angeles - Washington &amp; La Brea</v>
          </cell>
          <cell r="C1533">
            <v>34.040999999999997</v>
          </cell>
          <cell r="D1533">
            <v>-118.348</v>
          </cell>
          <cell r="E1533">
            <v>1.1719800000000001E-2</v>
          </cell>
          <cell r="F1533" t="str">
            <v>active</v>
          </cell>
          <cell r="G1533">
            <v>313</v>
          </cell>
        </row>
        <row r="1534">
          <cell r="A1534">
            <v>1663</v>
          </cell>
          <cell r="B1534" t="str">
            <v>Mission Hills - Sepulveda &amp; San Fernando</v>
          </cell>
          <cell r="C1534">
            <v>34.273000000000003</v>
          </cell>
          <cell r="D1534">
            <v>-118.464</v>
          </cell>
          <cell r="E1534">
            <v>1.6193099999999998E-2</v>
          </cell>
          <cell r="F1534" t="str">
            <v>active</v>
          </cell>
          <cell r="G1534">
            <v>346</v>
          </cell>
        </row>
        <row r="1535">
          <cell r="A1535">
            <v>1664</v>
          </cell>
          <cell r="B1535" t="str">
            <v>Newport Beach - Balboa Island</v>
          </cell>
          <cell r="C1535">
            <v>33.604999999999997</v>
          </cell>
          <cell r="D1535">
            <v>-117.89</v>
          </cell>
          <cell r="E1535">
            <v>1.7857700000000001E-2</v>
          </cell>
          <cell r="F1535" t="str">
            <v>active</v>
          </cell>
          <cell r="G1535">
            <v>359</v>
          </cell>
        </row>
        <row r="1536">
          <cell r="A1536">
            <v>1665</v>
          </cell>
          <cell r="B1536" t="str">
            <v>San Diego - UCSD Hospital Grnds</v>
          </cell>
          <cell r="C1536">
            <v>32.753999999999998</v>
          </cell>
          <cell r="D1536">
            <v>-117.164</v>
          </cell>
          <cell r="E1536">
            <v>3.5487200000000003E-2</v>
          </cell>
          <cell r="F1536" t="str">
            <v>active</v>
          </cell>
          <cell r="G1536">
            <v>431</v>
          </cell>
        </row>
        <row r="1537">
          <cell r="A1537">
            <v>1667</v>
          </cell>
          <cell r="B1537" t="str">
            <v>Woodland Hills - Victory &amp; Fallbrook</v>
          </cell>
          <cell r="C1537">
            <v>34.185000000000002</v>
          </cell>
          <cell r="D1537">
            <v>-118.623</v>
          </cell>
          <cell r="E1537">
            <v>6.7650200000000001E-3</v>
          </cell>
          <cell r="F1537" t="str">
            <v>active</v>
          </cell>
          <cell r="G1537">
            <v>270</v>
          </cell>
        </row>
        <row r="1538">
          <cell r="A1538">
            <v>1667</v>
          </cell>
          <cell r="B1538" t="str">
            <v>Anchorage - K2-01</v>
          </cell>
          <cell r="C1538">
            <v>61.234999999999999</v>
          </cell>
          <cell r="D1538">
            <v>-149.869</v>
          </cell>
          <cell r="E1538">
            <v>1.85997E-2</v>
          </cell>
          <cell r="F1538" t="str">
            <v>stable</v>
          </cell>
          <cell r="G1538">
            <v>632</v>
          </cell>
        </row>
        <row r="1539">
          <cell r="A1539">
            <v>1668</v>
          </cell>
          <cell r="B1539" t="str">
            <v>Valdez - Civic Center</v>
          </cell>
          <cell r="C1539">
            <v>61.126300000000001</v>
          </cell>
          <cell r="D1539">
            <v>-146.35669999999999</v>
          </cell>
          <cell r="E1539">
            <v>1.24469E-2</v>
          </cell>
          <cell r="F1539" t="str">
            <v>stable</v>
          </cell>
          <cell r="G1539">
            <v>478</v>
          </cell>
        </row>
        <row r="1540">
          <cell r="A1540">
            <v>1669</v>
          </cell>
          <cell r="B1540" t="str">
            <v>Fairbanks - Univ of Alaska</v>
          </cell>
          <cell r="C1540">
            <v>64.859399999999994</v>
          </cell>
          <cell r="D1540">
            <v>-147.8485</v>
          </cell>
          <cell r="E1540">
            <v>1.5630700000000001E-2</v>
          </cell>
          <cell r="F1540" t="str">
            <v>active</v>
          </cell>
          <cell r="G1540">
            <v>342</v>
          </cell>
        </row>
        <row r="1541">
          <cell r="A1541">
            <v>1670</v>
          </cell>
          <cell r="B1541" t="str">
            <v>HRS001</v>
          </cell>
          <cell r="C1541">
            <v>35.030500000000004</v>
          </cell>
          <cell r="D1541">
            <v>132.90440000000001</v>
          </cell>
          <cell r="E1541">
            <v>3.3829699999999997E-2</v>
          </cell>
          <cell r="F1541" t="str">
            <v>stable</v>
          </cell>
          <cell r="G1541">
            <v>760</v>
          </cell>
        </row>
        <row r="1542">
          <cell r="A1542">
            <v>1671</v>
          </cell>
          <cell r="B1542" t="str">
            <v>HRS002</v>
          </cell>
          <cell r="C1542">
            <v>34.8919</v>
          </cell>
          <cell r="D1542">
            <v>133.27809999999999</v>
          </cell>
          <cell r="E1542">
            <v>4.6978600000000002E-2</v>
          </cell>
          <cell r="F1542" t="str">
            <v>stable</v>
          </cell>
          <cell r="G1542">
            <v>760</v>
          </cell>
        </row>
        <row r="1543">
          <cell r="A1543">
            <v>1672</v>
          </cell>
          <cell r="B1543" t="str">
            <v>HRS003</v>
          </cell>
          <cell r="C1543">
            <v>34.811100000000003</v>
          </cell>
          <cell r="D1543">
            <v>132.84440000000001</v>
          </cell>
          <cell r="E1543">
            <v>3.2664199999999997E-2</v>
          </cell>
          <cell r="F1543" t="str">
            <v>stable</v>
          </cell>
          <cell r="G1543">
            <v>760</v>
          </cell>
        </row>
        <row r="1544">
          <cell r="A1544">
            <v>1673</v>
          </cell>
          <cell r="B1544" t="str">
            <v>HRS004</v>
          </cell>
          <cell r="C1544">
            <v>34.722999999999999</v>
          </cell>
          <cell r="D1544">
            <v>132.27969999999999</v>
          </cell>
          <cell r="E1544">
            <v>4.0047300000000001E-2</v>
          </cell>
          <cell r="F1544" t="str">
            <v>stable</v>
          </cell>
          <cell r="G1544">
            <v>760</v>
          </cell>
        </row>
        <row r="1545">
          <cell r="A1545">
            <v>1674</v>
          </cell>
          <cell r="B1545" t="str">
            <v>HRS005</v>
          </cell>
          <cell r="C1545">
            <v>34.773800000000001</v>
          </cell>
          <cell r="D1545">
            <v>133.2833</v>
          </cell>
          <cell r="E1545">
            <v>2.0621899999999999E-2</v>
          </cell>
          <cell r="F1545" t="str">
            <v>stable</v>
          </cell>
          <cell r="G1545">
            <v>672</v>
          </cell>
        </row>
        <row r="1546">
          <cell r="A1546">
            <v>1675</v>
          </cell>
          <cell r="B1546" t="str">
            <v>HRS006</v>
          </cell>
          <cell r="C1546">
            <v>34.662700000000001</v>
          </cell>
          <cell r="D1546">
            <v>132.4102</v>
          </cell>
          <cell r="E1546">
            <v>7.7431200000000006E-2</v>
          </cell>
          <cell r="F1546" t="str">
            <v>stable</v>
          </cell>
          <cell r="G1546">
            <v>760</v>
          </cell>
        </row>
        <row r="1547">
          <cell r="A1547">
            <v>1676</v>
          </cell>
          <cell r="B1547" t="str">
            <v>HRS007</v>
          </cell>
          <cell r="C1547">
            <v>34.700000000000003</v>
          </cell>
          <cell r="D1547">
            <v>133.09719999999999</v>
          </cell>
          <cell r="E1547">
            <v>8.7915500000000004E-3</v>
          </cell>
          <cell r="F1547" t="str">
            <v>stable</v>
          </cell>
          <cell r="G1547">
            <v>396</v>
          </cell>
        </row>
        <row r="1548">
          <cell r="A1548">
            <v>1677</v>
          </cell>
          <cell r="B1548" t="str">
            <v>HRS008</v>
          </cell>
          <cell r="C1548">
            <v>34.607500000000002</v>
          </cell>
          <cell r="D1548">
            <v>132.72190000000001</v>
          </cell>
          <cell r="E1548">
            <v>7.8491699999999998E-2</v>
          </cell>
          <cell r="F1548" t="str">
            <v>stable</v>
          </cell>
          <cell r="G1548">
            <v>760</v>
          </cell>
        </row>
        <row r="1549">
          <cell r="A1549">
            <v>1678</v>
          </cell>
          <cell r="B1549" t="str">
            <v>HRS010</v>
          </cell>
          <cell r="C1549">
            <v>34.585500000000003</v>
          </cell>
          <cell r="D1549">
            <v>133.05269999999999</v>
          </cell>
          <cell r="E1549">
            <v>7.4802499999999999E-3</v>
          </cell>
          <cell r="F1549" t="str">
            <v>stable</v>
          </cell>
          <cell r="G1549">
            <v>366</v>
          </cell>
        </row>
        <row r="1550">
          <cell r="A1550">
            <v>1679</v>
          </cell>
          <cell r="B1550" t="str">
            <v>HRS011</v>
          </cell>
          <cell r="C1550">
            <v>34.564399999999999</v>
          </cell>
          <cell r="D1550">
            <v>133.2388</v>
          </cell>
          <cell r="E1550">
            <v>3.5006599999999999E-2</v>
          </cell>
          <cell r="F1550" t="str">
            <v>stable</v>
          </cell>
          <cell r="G1550">
            <v>760</v>
          </cell>
        </row>
        <row r="1551">
          <cell r="A1551">
            <v>1680</v>
          </cell>
          <cell r="B1551" t="str">
            <v>HRS012</v>
          </cell>
          <cell r="C1551">
            <v>34.424399999999999</v>
          </cell>
          <cell r="D1551">
            <v>132.74469999999999</v>
          </cell>
          <cell r="E1551">
            <v>4.5055800000000003E-3</v>
          </cell>
          <cell r="F1551" t="str">
            <v>stable</v>
          </cell>
          <cell r="G1551">
            <v>309</v>
          </cell>
        </row>
        <row r="1552">
          <cell r="A1552">
            <v>1681</v>
          </cell>
          <cell r="B1552" t="str">
            <v>HRS015</v>
          </cell>
          <cell r="C1552">
            <v>34.4816</v>
          </cell>
          <cell r="D1552">
            <v>133.36410000000001</v>
          </cell>
          <cell r="E1552">
            <v>4.3612099999999999E-3</v>
          </cell>
          <cell r="F1552" t="str">
            <v>stable</v>
          </cell>
          <cell r="G1552">
            <v>307</v>
          </cell>
        </row>
        <row r="1553">
          <cell r="A1553">
            <v>1682</v>
          </cell>
          <cell r="B1553" t="str">
            <v>HRS016</v>
          </cell>
          <cell r="C1553">
            <v>34.416600000000003</v>
          </cell>
          <cell r="D1553">
            <v>133.19970000000001</v>
          </cell>
          <cell r="E1553">
            <v>2.0473999999999999E-2</v>
          </cell>
          <cell r="F1553" t="str">
            <v>stable</v>
          </cell>
          <cell r="G1553">
            <v>669</v>
          </cell>
        </row>
        <row r="1554">
          <cell r="A1554">
            <v>1683</v>
          </cell>
          <cell r="B1554" t="str">
            <v>HRS017</v>
          </cell>
          <cell r="C1554">
            <v>34.400799999999997</v>
          </cell>
          <cell r="D1554">
            <v>133.08580000000001</v>
          </cell>
          <cell r="E1554">
            <v>9.0220400000000006E-2</v>
          </cell>
          <cell r="F1554" t="str">
            <v>stable</v>
          </cell>
          <cell r="G1554">
            <v>760</v>
          </cell>
        </row>
        <row r="1555">
          <cell r="A1555">
            <v>1684</v>
          </cell>
          <cell r="B1555" t="str">
            <v>HRS021</v>
          </cell>
          <cell r="C1555">
            <v>34.9497</v>
          </cell>
          <cell r="D1555">
            <v>133.11969999999999</v>
          </cell>
          <cell r="E1555">
            <v>1.34243E-2</v>
          </cell>
          <cell r="F1555" t="str">
            <v>stable</v>
          </cell>
          <cell r="G1555">
            <v>501</v>
          </cell>
        </row>
        <row r="1556">
          <cell r="A1556">
            <v>1685</v>
          </cell>
          <cell r="B1556" t="str">
            <v>HRSH01</v>
          </cell>
          <cell r="C1556">
            <v>34.370399999999997</v>
          </cell>
          <cell r="D1556">
            <v>133.02590000000001</v>
          </cell>
          <cell r="E1556">
            <v>9.1682700000000006E-2</v>
          </cell>
          <cell r="F1556" t="str">
            <v>stable</v>
          </cell>
          <cell r="G1556">
            <v>760</v>
          </cell>
        </row>
        <row r="1557">
          <cell r="A1557">
            <v>1686</v>
          </cell>
          <cell r="B1557" t="str">
            <v>HRSH02</v>
          </cell>
          <cell r="C1557">
            <v>34.545000000000002</v>
          </cell>
          <cell r="D1557">
            <v>132.95060000000001</v>
          </cell>
          <cell r="E1557">
            <v>3.1358400000000002E-2</v>
          </cell>
          <cell r="F1557" t="str">
            <v>stable</v>
          </cell>
          <cell r="G1557">
            <v>760</v>
          </cell>
        </row>
        <row r="1558">
          <cell r="A1558">
            <v>1687</v>
          </cell>
          <cell r="B1558" t="str">
            <v>HRSH03</v>
          </cell>
          <cell r="C1558">
            <v>34.515000000000001</v>
          </cell>
          <cell r="D1558">
            <v>133.14009999999999</v>
          </cell>
          <cell r="E1558">
            <v>6.6100400000000004E-2</v>
          </cell>
          <cell r="F1558" t="str">
            <v>stable</v>
          </cell>
          <cell r="G1558">
            <v>760</v>
          </cell>
        </row>
        <row r="1559">
          <cell r="A1559">
            <v>1688</v>
          </cell>
          <cell r="B1559" t="str">
            <v>HRSH04</v>
          </cell>
          <cell r="C1559">
            <v>34.375300000000003</v>
          </cell>
          <cell r="D1559">
            <v>133.3519</v>
          </cell>
          <cell r="E1559">
            <v>8.9791399999999993E-2</v>
          </cell>
          <cell r="F1559" t="str">
            <v>stable</v>
          </cell>
          <cell r="G1559">
            <v>760</v>
          </cell>
        </row>
        <row r="1560">
          <cell r="A1560">
            <v>1689</v>
          </cell>
          <cell r="B1560" t="str">
            <v>HRSH05</v>
          </cell>
          <cell r="C1560">
            <v>34.553400000000003</v>
          </cell>
          <cell r="D1560">
            <v>133.4205</v>
          </cell>
          <cell r="E1560">
            <v>2.1681499999999999E-2</v>
          </cell>
          <cell r="F1560" t="str">
            <v>stable</v>
          </cell>
          <cell r="G1560">
            <v>694</v>
          </cell>
        </row>
        <row r="1561">
          <cell r="A1561">
            <v>1690</v>
          </cell>
          <cell r="B1561" t="str">
            <v>HRSH06</v>
          </cell>
          <cell r="C1561">
            <v>34.910499999999999</v>
          </cell>
          <cell r="D1561">
            <v>132.91489999999999</v>
          </cell>
          <cell r="E1561">
            <v>1.4591099999999999E-2</v>
          </cell>
          <cell r="F1561" t="str">
            <v>stable</v>
          </cell>
          <cell r="G1561">
            <v>531</v>
          </cell>
        </row>
        <row r="1562">
          <cell r="A1562">
            <v>1691</v>
          </cell>
          <cell r="B1562" t="str">
            <v>HRSH09</v>
          </cell>
          <cell r="C1562">
            <v>34.698300000000003</v>
          </cell>
          <cell r="D1562">
            <v>132.95500000000001</v>
          </cell>
          <cell r="E1562">
            <v>8.0701099999999998E-2</v>
          </cell>
          <cell r="F1562" t="str">
            <v>stable</v>
          </cell>
          <cell r="G1562">
            <v>760</v>
          </cell>
        </row>
        <row r="1563">
          <cell r="A1563">
            <v>1692</v>
          </cell>
          <cell r="B1563" t="str">
            <v>HYG001</v>
          </cell>
          <cell r="C1563">
            <v>35.616300000000003</v>
          </cell>
          <cell r="D1563">
            <v>134.45269999999999</v>
          </cell>
          <cell r="E1563">
            <v>0.106311</v>
          </cell>
          <cell r="F1563" t="str">
            <v>stable</v>
          </cell>
          <cell r="G1563">
            <v>760</v>
          </cell>
        </row>
        <row r="1564">
          <cell r="A1564">
            <v>1693</v>
          </cell>
          <cell r="B1564" t="str">
            <v>HYG004</v>
          </cell>
          <cell r="C1564">
            <v>35.454999999999998</v>
          </cell>
          <cell r="D1564">
            <v>134.57749999999999</v>
          </cell>
          <cell r="E1564">
            <v>9.6215800000000004E-2</v>
          </cell>
          <cell r="F1564" t="str">
            <v>stable</v>
          </cell>
          <cell r="G1564">
            <v>760</v>
          </cell>
        </row>
        <row r="1565">
          <cell r="A1565">
            <v>1694</v>
          </cell>
          <cell r="B1565" t="str">
            <v>HYG006</v>
          </cell>
          <cell r="C1565">
            <v>35.3294</v>
          </cell>
          <cell r="D1565">
            <v>134.66800000000001</v>
          </cell>
          <cell r="E1565">
            <v>0.161443</v>
          </cell>
          <cell r="F1565" t="str">
            <v>stable</v>
          </cell>
          <cell r="G1565">
            <v>760</v>
          </cell>
        </row>
        <row r="1566">
          <cell r="A1566">
            <v>1695</v>
          </cell>
          <cell r="B1566" t="str">
            <v>HYG007</v>
          </cell>
          <cell r="C1566">
            <v>35.160499999999999</v>
          </cell>
          <cell r="D1566">
            <v>134.54859999999999</v>
          </cell>
          <cell r="E1566">
            <v>0.102647</v>
          </cell>
          <cell r="F1566" t="str">
            <v>stable</v>
          </cell>
          <cell r="G1566">
            <v>760</v>
          </cell>
        </row>
        <row r="1567">
          <cell r="A1567">
            <v>1696</v>
          </cell>
          <cell r="B1567" t="str">
            <v>HYG011</v>
          </cell>
          <cell r="C1567">
            <v>34.9816</v>
          </cell>
          <cell r="D1567">
            <v>134.32550000000001</v>
          </cell>
          <cell r="E1567">
            <v>1.8157400000000001E-2</v>
          </cell>
          <cell r="F1567" t="str">
            <v>stable</v>
          </cell>
          <cell r="G1567">
            <v>623</v>
          </cell>
        </row>
        <row r="1568">
          <cell r="A1568">
            <v>1697</v>
          </cell>
          <cell r="B1568" t="str">
            <v>HYG012</v>
          </cell>
          <cell r="C1568">
            <v>34.992699999999999</v>
          </cell>
          <cell r="D1568">
            <v>134.5547</v>
          </cell>
          <cell r="E1568">
            <v>4.3398399999999997E-2</v>
          </cell>
          <cell r="F1568" t="str">
            <v>stable</v>
          </cell>
          <cell r="G1568">
            <v>760</v>
          </cell>
        </row>
        <row r="1569">
          <cell r="A1569">
            <v>1698</v>
          </cell>
          <cell r="B1569" t="str">
            <v>HYG016</v>
          </cell>
          <cell r="C1569">
            <v>34.751899999999999</v>
          </cell>
          <cell r="D1569">
            <v>134.39269999999999</v>
          </cell>
          <cell r="E1569">
            <v>3.4332099999999997E-2</v>
          </cell>
          <cell r="F1569" t="str">
            <v>stable</v>
          </cell>
          <cell r="G1569">
            <v>760</v>
          </cell>
        </row>
        <row r="1570">
          <cell r="A1570">
            <v>1699</v>
          </cell>
          <cell r="B1570" t="str">
            <v>HYGH02</v>
          </cell>
          <cell r="C1570">
            <v>35.063899999999997</v>
          </cell>
          <cell r="D1570">
            <v>134.42609999999999</v>
          </cell>
          <cell r="E1570">
            <v>9.2495099999999997E-2</v>
          </cell>
          <cell r="F1570" t="str">
            <v>stable</v>
          </cell>
          <cell r="G1570">
            <v>760</v>
          </cell>
        </row>
        <row r="1571">
          <cell r="A1571">
            <v>1700</v>
          </cell>
          <cell r="B1571" t="str">
            <v>HYGH03</v>
          </cell>
          <cell r="C1571">
            <v>35.216099999999997</v>
          </cell>
          <cell r="D1571">
            <v>134.5264</v>
          </cell>
          <cell r="E1571">
            <v>0.213564</v>
          </cell>
          <cell r="F1571" t="str">
            <v>stable</v>
          </cell>
          <cell r="G1571">
            <v>760</v>
          </cell>
        </row>
        <row r="1572">
          <cell r="A1572">
            <v>1701</v>
          </cell>
          <cell r="B1572" t="str">
            <v>HYGH05</v>
          </cell>
          <cell r="C1572">
            <v>34.896299999999997</v>
          </cell>
          <cell r="D1572">
            <v>134.33109999999999</v>
          </cell>
          <cell r="E1572">
            <v>5.9632999999999999E-2</v>
          </cell>
          <cell r="F1572" t="str">
            <v>stable</v>
          </cell>
          <cell r="G1572">
            <v>760</v>
          </cell>
        </row>
        <row r="1573">
          <cell r="A1573">
            <v>1702</v>
          </cell>
          <cell r="B1573" t="str">
            <v>HYGH06</v>
          </cell>
          <cell r="C1573">
            <v>34.790300000000002</v>
          </cell>
          <cell r="D1573">
            <v>134.4819</v>
          </cell>
          <cell r="E1573">
            <v>6.0835100000000003E-2</v>
          </cell>
          <cell r="F1573" t="str">
            <v>stable</v>
          </cell>
          <cell r="G1573">
            <v>760</v>
          </cell>
        </row>
        <row r="1574">
          <cell r="A1574">
            <v>1703</v>
          </cell>
          <cell r="B1574" t="str">
            <v>HYGH07</v>
          </cell>
          <cell r="C1574">
            <v>35.027799999999999</v>
          </cell>
          <cell r="D1574">
            <v>134.67359999999999</v>
          </cell>
          <cell r="E1574">
            <v>3.3638300000000003E-2</v>
          </cell>
          <cell r="F1574" t="str">
            <v>stable</v>
          </cell>
          <cell r="G1574">
            <v>760</v>
          </cell>
        </row>
        <row r="1575">
          <cell r="A1575">
            <v>1704</v>
          </cell>
          <cell r="B1575" t="str">
            <v>HYGH12</v>
          </cell>
          <cell r="C1575">
            <v>34.928100000000001</v>
          </cell>
          <cell r="D1575">
            <v>134.54499999999999</v>
          </cell>
          <cell r="E1575">
            <v>6.9949800000000006E-2</v>
          </cell>
          <cell r="F1575" t="str">
            <v>stable</v>
          </cell>
          <cell r="G1575">
            <v>760</v>
          </cell>
        </row>
        <row r="1576">
          <cell r="A1576">
            <v>1705</v>
          </cell>
          <cell r="B1576" t="str">
            <v>OKY002</v>
          </cell>
          <cell r="C1576">
            <v>35.1755</v>
          </cell>
          <cell r="D1576">
            <v>134.05269999999999</v>
          </cell>
          <cell r="E1576">
            <v>0.11847000000000001</v>
          </cell>
          <cell r="F1576" t="str">
            <v>stable</v>
          </cell>
          <cell r="G1576">
            <v>760</v>
          </cell>
        </row>
        <row r="1577">
          <cell r="A1577">
            <v>1706</v>
          </cell>
          <cell r="B1577" t="str">
            <v>OKY003</v>
          </cell>
          <cell r="C1577">
            <v>35.170499999999997</v>
          </cell>
          <cell r="D1577">
            <v>134.34129999999999</v>
          </cell>
          <cell r="E1577">
            <v>5.4855399999999999E-2</v>
          </cell>
          <cell r="F1577" t="str">
            <v>stable</v>
          </cell>
          <cell r="G1577">
            <v>760</v>
          </cell>
        </row>
        <row r="1578">
          <cell r="A1578">
            <v>1707</v>
          </cell>
          <cell r="B1578" t="str">
            <v>OKY004</v>
          </cell>
          <cell r="C1578">
            <v>34.954700000000003</v>
          </cell>
          <cell r="D1578">
            <v>133.5044</v>
          </cell>
          <cell r="E1578">
            <v>0.12576300000000001</v>
          </cell>
          <cell r="F1578" t="str">
            <v>stable</v>
          </cell>
          <cell r="G1578">
            <v>760</v>
          </cell>
        </row>
        <row r="1579">
          <cell r="A1579">
            <v>1708</v>
          </cell>
          <cell r="B1579" t="str">
            <v>OKY005</v>
          </cell>
          <cell r="C1579">
            <v>35.006599999999999</v>
          </cell>
          <cell r="D1579">
            <v>133.73439999999999</v>
          </cell>
          <cell r="E1579">
            <v>7.2879600000000003E-2</v>
          </cell>
          <cell r="F1579" t="str">
            <v>stable</v>
          </cell>
          <cell r="G1579">
            <v>760</v>
          </cell>
        </row>
        <row r="1580">
          <cell r="A1580">
            <v>1709</v>
          </cell>
          <cell r="B1580" t="str">
            <v>OKY006</v>
          </cell>
          <cell r="C1580">
            <v>35.065199999999997</v>
          </cell>
          <cell r="D1580">
            <v>134.0077</v>
          </cell>
          <cell r="E1580">
            <v>3.9509300000000001E-3</v>
          </cell>
          <cell r="F1580" t="str">
            <v>stable</v>
          </cell>
          <cell r="G1580">
            <v>299</v>
          </cell>
        </row>
        <row r="1581">
          <cell r="A1581">
            <v>1710</v>
          </cell>
          <cell r="B1581" t="str">
            <v>OKY007</v>
          </cell>
          <cell r="C1581">
            <v>34.777500000000003</v>
          </cell>
          <cell r="D1581">
            <v>133.6147</v>
          </cell>
          <cell r="E1581">
            <v>0.118685</v>
          </cell>
          <cell r="F1581" t="str">
            <v>stable</v>
          </cell>
          <cell r="G1581">
            <v>760</v>
          </cell>
        </row>
        <row r="1582">
          <cell r="A1582">
            <v>1711</v>
          </cell>
          <cell r="B1582" t="str">
            <v>OKY008</v>
          </cell>
          <cell r="C1582">
            <v>34.866900000000001</v>
          </cell>
          <cell r="D1582">
            <v>133.90629999999999</v>
          </cell>
          <cell r="E1582">
            <v>2.4441399999999999E-2</v>
          </cell>
          <cell r="F1582" t="str">
            <v>stable</v>
          </cell>
          <cell r="G1582">
            <v>749</v>
          </cell>
        </row>
        <row r="1583">
          <cell r="A1583">
            <v>1712</v>
          </cell>
          <cell r="B1583" t="str">
            <v>OKY009</v>
          </cell>
          <cell r="C1583">
            <v>34.914400000000001</v>
          </cell>
          <cell r="D1583">
            <v>134.095</v>
          </cell>
          <cell r="E1583">
            <v>0.106852</v>
          </cell>
          <cell r="F1583" t="str">
            <v>stable</v>
          </cell>
          <cell r="G1583">
            <v>760</v>
          </cell>
        </row>
        <row r="1584">
          <cell r="A1584">
            <v>1713</v>
          </cell>
          <cell r="B1584" t="str">
            <v>OKY010</v>
          </cell>
          <cell r="C1584">
            <v>34.742199999999997</v>
          </cell>
          <cell r="D1584">
            <v>134.19110000000001</v>
          </cell>
          <cell r="E1584">
            <v>6.8854700000000005E-2</v>
          </cell>
          <cell r="F1584" t="str">
            <v>stable</v>
          </cell>
          <cell r="G1584">
            <v>760</v>
          </cell>
        </row>
        <row r="1585">
          <cell r="A1585">
            <v>1714</v>
          </cell>
          <cell r="B1585" t="str">
            <v>OKY011</v>
          </cell>
          <cell r="C1585">
            <v>34.650799999999997</v>
          </cell>
          <cell r="D1585">
            <v>133.90940000000001</v>
          </cell>
          <cell r="E1585">
            <v>3.4489299999999998E-3</v>
          </cell>
          <cell r="F1585" t="str">
            <v>stable</v>
          </cell>
          <cell r="G1585">
            <v>283</v>
          </cell>
        </row>
        <row r="1586">
          <cell r="A1586">
            <v>1715</v>
          </cell>
          <cell r="B1586" t="str">
            <v>OKY012</v>
          </cell>
          <cell r="C1586">
            <v>34.586100000000002</v>
          </cell>
          <cell r="D1586">
            <v>133.75720000000001</v>
          </cell>
          <cell r="E1586">
            <v>2.0367100000000002E-3</v>
          </cell>
          <cell r="F1586" t="str">
            <v>stable</v>
          </cell>
          <cell r="G1586">
            <v>241</v>
          </cell>
        </row>
        <row r="1587">
          <cell r="A1587">
            <v>1716</v>
          </cell>
          <cell r="B1587" t="str">
            <v>OKY013</v>
          </cell>
          <cell r="C1587">
            <v>34.506300000000003</v>
          </cell>
          <cell r="D1587">
            <v>133.51249999999999</v>
          </cell>
          <cell r="E1587">
            <v>7.4961700000000006E-2</v>
          </cell>
          <cell r="F1587" t="str">
            <v>stable</v>
          </cell>
          <cell r="G1587">
            <v>760</v>
          </cell>
        </row>
        <row r="1588">
          <cell r="A1588">
            <v>1717</v>
          </cell>
          <cell r="B1588" t="str">
            <v>OKY014</v>
          </cell>
          <cell r="C1588">
            <v>34.442999999999998</v>
          </cell>
          <cell r="D1588">
            <v>133.7902</v>
          </cell>
          <cell r="E1588">
            <v>3.8939799999999997E-2</v>
          </cell>
          <cell r="F1588" t="str">
            <v>stable</v>
          </cell>
          <cell r="G1588">
            <v>760</v>
          </cell>
        </row>
        <row r="1589">
          <cell r="A1589">
            <v>1718</v>
          </cell>
          <cell r="B1589" t="str">
            <v>OKY015</v>
          </cell>
          <cell r="C1589">
            <v>35.2761</v>
          </cell>
          <cell r="D1589">
            <v>133.92830000000001</v>
          </cell>
          <cell r="E1589">
            <v>5.6873100000000003E-2</v>
          </cell>
          <cell r="F1589" t="str">
            <v>stable</v>
          </cell>
          <cell r="G1589">
            <v>760</v>
          </cell>
        </row>
        <row r="1590">
          <cell r="A1590">
            <v>1719</v>
          </cell>
          <cell r="B1590" t="str">
            <v>OKYH01</v>
          </cell>
          <cell r="C1590">
            <v>34.503599999999999</v>
          </cell>
          <cell r="D1590">
            <v>133.8931</v>
          </cell>
          <cell r="E1590">
            <v>5.1288500000000001E-2</v>
          </cell>
          <cell r="F1590" t="str">
            <v>stable</v>
          </cell>
          <cell r="G1590">
            <v>760</v>
          </cell>
        </row>
        <row r="1591">
          <cell r="A1591">
            <v>1720</v>
          </cell>
          <cell r="B1591" t="str">
            <v>OKYH02</v>
          </cell>
          <cell r="C1591">
            <v>34.7468</v>
          </cell>
          <cell r="D1591">
            <v>134.0728</v>
          </cell>
          <cell r="E1591">
            <v>9.27259E-2</v>
          </cell>
          <cell r="F1591" t="str">
            <v>stable</v>
          </cell>
          <cell r="G1591">
            <v>760</v>
          </cell>
        </row>
        <row r="1592">
          <cell r="A1592">
            <v>1721</v>
          </cell>
          <cell r="B1592" t="str">
            <v>OKYH03</v>
          </cell>
          <cell r="C1592">
            <v>34.774999999999999</v>
          </cell>
          <cell r="D1592">
            <v>133.79169999999999</v>
          </cell>
          <cell r="E1592">
            <v>7.7139700000000005E-2</v>
          </cell>
          <cell r="F1592" t="str">
            <v>stable</v>
          </cell>
          <cell r="G1592">
            <v>760</v>
          </cell>
        </row>
        <row r="1593">
          <cell r="A1593">
            <v>1722</v>
          </cell>
          <cell r="B1593" t="str">
            <v>OKYH04</v>
          </cell>
          <cell r="C1593">
            <v>34.639699999999998</v>
          </cell>
          <cell r="D1593">
            <v>133.68860000000001</v>
          </cell>
          <cell r="E1593">
            <v>3.1075999999999999E-2</v>
          </cell>
          <cell r="F1593" t="str">
            <v>stable</v>
          </cell>
          <cell r="G1593">
            <v>760</v>
          </cell>
        </row>
        <row r="1594">
          <cell r="A1594">
            <v>1723</v>
          </cell>
          <cell r="B1594" t="str">
            <v>OKYH05</v>
          </cell>
          <cell r="C1594">
            <v>34.865200000000002</v>
          </cell>
          <cell r="D1594">
            <v>133.8554</v>
          </cell>
          <cell r="E1594">
            <v>5.70675E-2</v>
          </cell>
          <cell r="F1594" t="str">
            <v>stable</v>
          </cell>
          <cell r="G1594">
            <v>760</v>
          </cell>
        </row>
        <row r="1595">
          <cell r="A1595">
            <v>1724</v>
          </cell>
          <cell r="B1595" t="str">
            <v>OKYH06</v>
          </cell>
          <cell r="C1595">
            <v>34.672400000000003</v>
          </cell>
          <cell r="D1595">
            <v>133.5309</v>
          </cell>
          <cell r="E1595">
            <v>1.5281899999999999E-2</v>
          </cell>
          <cell r="F1595" t="str">
            <v>stable</v>
          </cell>
          <cell r="G1595">
            <v>549</v>
          </cell>
        </row>
        <row r="1596">
          <cell r="A1596">
            <v>1725</v>
          </cell>
          <cell r="B1596" t="str">
            <v>OKYH07</v>
          </cell>
          <cell r="C1596">
            <v>35.046100000000003</v>
          </cell>
          <cell r="D1596">
            <v>133.31960000000001</v>
          </cell>
          <cell r="E1596">
            <v>2.5946799999999999E-2</v>
          </cell>
          <cell r="F1596" t="str">
            <v>stable</v>
          </cell>
          <cell r="G1596">
            <v>760</v>
          </cell>
        </row>
        <row r="1597">
          <cell r="A1597">
            <v>1726</v>
          </cell>
          <cell r="B1597" t="str">
            <v>OKYH08</v>
          </cell>
          <cell r="C1597">
            <v>34.9071</v>
          </cell>
          <cell r="D1597">
            <v>133.40809999999999</v>
          </cell>
          <cell r="E1597">
            <v>1.05293E-2</v>
          </cell>
          <cell r="F1597" t="str">
            <v>stable</v>
          </cell>
          <cell r="G1597">
            <v>435</v>
          </cell>
        </row>
        <row r="1598">
          <cell r="A1598">
            <v>1727</v>
          </cell>
          <cell r="B1598" t="str">
            <v>OKYH09</v>
          </cell>
          <cell r="C1598">
            <v>35.177700000000002</v>
          </cell>
          <cell r="D1598">
            <v>133.67920000000001</v>
          </cell>
          <cell r="E1598">
            <v>3.69904E-2</v>
          </cell>
          <cell r="F1598" t="str">
            <v>stable</v>
          </cell>
          <cell r="G1598">
            <v>760</v>
          </cell>
        </row>
        <row r="1599">
          <cell r="A1599">
            <v>1728</v>
          </cell>
          <cell r="B1599" t="str">
            <v>OKYH10</v>
          </cell>
          <cell r="C1599">
            <v>35.279400000000003</v>
          </cell>
          <cell r="D1599">
            <v>133.929</v>
          </cell>
          <cell r="E1599">
            <v>5.6873100000000003E-2</v>
          </cell>
          <cell r="F1599" t="str">
            <v>stable</v>
          </cell>
          <cell r="G1599">
            <v>760</v>
          </cell>
        </row>
        <row r="1600">
          <cell r="A1600">
            <v>1729</v>
          </cell>
          <cell r="B1600" t="str">
            <v>OKYH11</v>
          </cell>
          <cell r="C1600">
            <v>35.07</v>
          </cell>
          <cell r="D1600">
            <v>134.1189</v>
          </cell>
          <cell r="E1600">
            <v>9.2825700000000004E-3</v>
          </cell>
          <cell r="F1600" t="str">
            <v>stable</v>
          </cell>
          <cell r="G1600">
            <v>407</v>
          </cell>
        </row>
        <row r="1601">
          <cell r="A1601">
            <v>1730</v>
          </cell>
          <cell r="B1601" t="str">
            <v>OKYH12</v>
          </cell>
          <cell r="C1601">
            <v>35.096699999999998</v>
          </cell>
          <cell r="D1601">
            <v>134.32169999999999</v>
          </cell>
          <cell r="E1601">
            <v>3.4206E-2</v>
          </cell>
          <cell r="F1601" t="str">
            <v>stable</v>
          </cell>
          <cell r="G1601">
            <v>760</v>
          </cell>
        </row>
        <row r="1602">
          <cell r="A1602">
            <v>1731</v>
          </cell>
          <cell r="B1602" t="str">
            <v>OKYH13</v>
          </cell>
          <cell r="C1602">
            <v>34.725099999999998</v>
          </cell>
          <cell r="D1602">
            <v>134.27709999999999</v>
          </cell>
          <cell r="E1602">
            <v>3.7354499999999999E-2</v>
          </cell>
          <cell r="F1602" t="str">
            <v>stable</v>
          </cell>
          <cell r="G1602">
            <v>760</v>
          </cell>
        </row>
        <row r="1603">
          <cell r="A1603">
            <v>1732</v>
          </cell>
          <cell r="B1603" t="str">
            <v>OKYH14</v>
          </cell>
          <cell r="C1603">
            <v>34.933100000000003</v>
          </cell>
          <cell r="D1603">
            <v>133.6232</v>
          </cell>
          <cell r="E1603">
            <v>0.100401</v>
          </cell>
          <cell r="F1603" t="str">
            <v>stable</v>
          </cell>
          <cell r="G1603">
            <v>760</v>
          </cell>
        </row>
        <row r="1604">
          <cell r="A1604">
            <v>1733</v>
          </cell>
          <cell r="B1604" t="str">
            <v>SMN001</v>
          </cell>
          <cell r="C1604">
            <v>35.534100000000002</v>
          </cell>
          <cell r="D1604">
            <v>133.16380000000001</v>
          </cell>
          <cell r="E1604">
            <v>2.9481E-2</v>
          </cell>
          <cell r="F1604" t="str">
            <v>stable</v>
          </cell>
          <cell r="G1604">
            <v>760</v>
          </cell>
        </row>
        <row r="1605">
          <cell r="A1605">
            <v>1734</v>
          </cell>
          <cell r="B1605" t="str">
            <v>SMN002</v>
          </cell>
          <cell r="C1605">
            <v>35.468299999999999</v>
          </cell>
          <cell r="D1605">
            <v>133.07079999999999</v>
          </cell>
          <cell r="E1605">
            <v>3.0024499999999998E-3</v>
          </cell>
          <cell r="F1605" t="str">
            <v>stable</v>
          </cell>
          <cell r="G1605">
            <v>270</v>
          </cell>
        </row>
        <row r="1606">
          <cell r="A1606">
            <v>1735</v>
          </cell>
          <cell r="B1606" t="str">
            <v>SMN003</v>
          </cell>
          <cell r="C1606">
            <v>35.176299999999998</v>
          </cell>
          <cell r="D1606">
            <v>133.09549999999999</v>
          </cell>
          <cell r="E1606">
            <v>2.4821599999999999E-2</v>
          </cell>
          <cell r="F1606" t="str">
            <v>stable</v>
          </cell>
          <cell r="G1606">
            <v>756</v>
          </cell>
        </row>
        <row r="1607">
          <cell r="A1607">
            <v>1736</v>
          </cell>
          <cell r="B1607" t="str">
            <v>SMN004</v>
          </cell>
          <cell r="C1607">
            <v>35.284999999999997</v>
          </cell>
          <cell r="D1607">
            <v>132.90299999999999</v>
          </cell>
          <cell r="E1607">
            <v>5.3099300000000002E-2</v>
          </cell>
          <cell r="F1607" t="str">
            <v>stable</v>
          </cell>
          <cell r="G1607">
            <v>760</v>
          </cell>
        </row>
        <row r="1608">
          <cell r="A1608">
            <v>1737</v>
          </cell>
          <cell r="B1608" t="str">
            <v>SMN005</v>
          </cell>
          <cell r="C1608">
            <v>35.357999999999997</v>
          </cell>
          <cell r="D1608">
            <v>132.7475</v>
          </cell>
          <cell r="E1608">
            <v>2.0545300000000002E-3</v>
          </cell>
          <cell r="F1608" t="str">
            <v>stable</v>
          </cell>
          <cell r="G1608">
            <v>242</v>
          </cell>
        </row>
        <row r="1609">
          <cell r="A1609">
            <v>1738</v>
          </cell>
          <cell r="B1609" t="str">
            <v>SMN006</v>
          </cell>
          <cell r="C1609">
            <v>35.191099999999999</v>
          </cell>
          <cell r="D1609">
            <v>132.50030000000001</v>
          </cell>
          <cell r="E1609">
            <v>2.3492200000000001E-2</v>
          </cell>
          <cell r="F1609" t="str">
            <v>stable</v>
          </cell>
          <cell r="G1609">
            <v>730</v>
          </cell>
        </row>
        <row r="1610">
          <cell r="A1610">
            <v>1739</v>
          </cell>
          <cell r="B1610" t="str">
            <v>SMN007</v>
          </cell>
          <cell r="C1610">
            <v>35.077500000000001</v>
          </cell>
          <cell r="D1610">
            <v>132.59389999999999</v>
          </cell>
          <cell r="E1610">
            <v>7.75787E-2</v>
          </cell>
          <cell r="F1610" t="str">
            <v>stable</v>
          </cell>
          <cell r="G1610">
            <v>760</v>
          </cell>
        </row>
        <row r="1611">
          <cell r="A1611">
            <v>1740</v>
          </cell>
          <cell r="B1611" t="str">
            <v>SMN008</v>
          </cell>
          <cell r="C1611">
            <v>34.8491</v>
          </cell>
          <cell r="D1611">
            <v>132.5333</v>
          </cell>
          <cell r="E1611">
            <v>7.1262500000000006E-2</v>
          </cell>
          <cell r="F1611" t="str">
            <v>stable</v>
          </cell>
          <cell r="G1611">
            <v>760</v>
          </cell>
        </row>
        <row r="1612">
          <cell r="A1612">
            <v>1741</v>
          </cell>
          <cell r="B1612" t="str">
            <v>SMN009</v>
          </cell>
          <cell r="C1612">
            <v>35.008000000000003</v>
          </cell>
          <cell r="D1612">
            <v>132.2252</v>
          </cell>
          <cell r="E1612">
            <v>6.5337099999999995E-2</v>
          </cell>
          <cell r="F1612" t="str">
            <v>stable</v>
          </cell>
          <cell r="G1612">
            <v>760</v>
          </cell>
        </row>
        <row r="1613">
          <cell r="A1613">
            <v>1742</v>
          </cell>
          <cell r="B1613" t="str">
            <v>SMN010</v>
          </cell>
          <cell r="C1613">
            <v>34.883800000000001</v>
          </cell>
          <cell r="D1613">
            <v>132.08080000000001</v>
          </cell>
          <cell r="E1613">
            <v>8.6466399999999999E-2</v>
          </cell>
          <cell r="F1613" t="str">
            <v>stable</v>
          </cell>
          <cell r="G1613">
            <v>760</v>
          </cell>
        </row>
        <row r="1614">
          <cell r="A1614">
            <v>1743</v>
          </cell>
          <cell r="B1614" t="str">
            <v>SMN015</v>
          </cell>
          <cell r="C1614">
            <v>35.3613</v>
          </cell>
          <cell r="D1614">
            <v>133.173</v>
          </cell>
          <cell r="E1614">
            <v>6.1641899999999999E-2</v>
          </cell>
          <cell r="F1614" t="str">
            <v>stable</v>
          </cell>
          <cell r="G1614">
            <v>760</v>
          </cell>
        </row>
        <row r="1615">
          <cell r="A1615">
            <v>1744</v>
          </cell>
          <cell r="B1615" t="str">
            <v>SMN016</v>
          </cell>
          <cell r="C1615">
            <v>35.192500000000003</v>
          </cell>
          <cell r="D1615">
            <v>132.81720000000001</v>
          </cell>
          <cell r="E1615">
            <v>3.3801600000000001E-2</v>
          </cell>
          <cell r="F1615" t="str">
            <v>stable</v>
          </cell>
          <cell r="G1615">
            <v>760</v>
          </cell>
        </row>
        <row r="1616">
          <cell r="A1616">
            <v>1745</v>
          </cell>
          <cell r="B1616" t="str">
            <v>SMN017</v>
          </cell>
          <cell r="C1616">
            <v>36.090200000000003</v>
          </cell>
          <cell r="D1616">
            <v>132.98660000000001</v>
          </cell>
          <cell r="E1616">
            <v>3.5512500000000002E-2</v>
          </cell>
          <cell r="F1616" t="str">
            <v>active</v>
          </cell>
          <cell r="G1616">
            <v>431</v>
          </cell>
        </row>
        <row r="1617">
          <cell r="A1617">
            <v>1746</v>
          </cell>
          <cell r="B1617" t="str">
            <v>SMN018</v>
          </cell>
          <cell r="C1617">
            <v>36.189399999999999</v>
          </cell>
          <cell r="D1617">
            <v>133.23580000000001</v>
          </cell>
          <cell r="E1617">
            <v>1.9052800000000002E-2</v>
          </cell>
          <cell r="F1617" t="str">
            <v>active</v>
          </cell>
          <cell r="G1617">
            <v>364</v>
          </cell>
        </row>
        <row r="1618">
          <cell r="A1618">
            <v>1747</v>
          </cell>
          <cell r="B1618" t="str">
            <v>SMNH01</v>
          </cell>
          <cell r="C1618">
            <v>35.293100000000003</v>
          </cell>
          <cell r="D1618">
            <v>133.26300000000001</v>
          </cell>
          <cell r="E1618">
            <v>3.7330700000000001E-2</v>
          </cell>
          <cell r="F1618" t="str">
            <v>stable</v>
          </cell>
          <cell r="G1618">
            <v>760</v>
          </cell>
        </row>
        <row r="1619">
          <cell r="A1619">
            <v>1748</v>
          </cell>
          <cell r="B1619" t="str">
            <v>SMNH02</v>
          </cell>
          <cell r="C1619">
            <v>35.220300000000002</v>
          </cell>
          <cell r="D1619">
            <v>133.0882</v>
          </cell>
          <cell r="E1619">
            <v>0.12745100000000001</v>
          </cell>
          <cell r="F1619" t="str">
            <v>stable</v>
          </cell>
          <cell r="G1619">
            <v>760</v>
          </cell>
        </row>
        <row r="1620">
          <cell r="A1620">
            <v>1749</v>
          </cell>
          <cell r="B1620" t="str">
            <v>SMNH03</v>
          </cell>
          <cell r="C1620">
            <v>35.221200000000003</v>
          </cell>
          <cell r="D1620">
            <v>132.72489999999999</v>
          </cell>
          <cell r="E1620">
            <v>6.8827399999999997E-2</v>
          </cell>
          <cell r="F1620" t="str">
            <v>stable</v>
          </cell>
          <cell r="G1620">
            <v>760</v>
          </cell>
        </row>
        <row r="1621">
          <cell r="A1621">
            <v>1750</v>
          </cell>
          <cell r="B1621" t="str">
            <v>SMNH04</v>
          </cell>
          <cell r="C1621">
            <v>35.0886</v>
          </cell>
          <cell r="D1621">
            <v>132.5333</v>
          </cell>
          <cell r="E1621">
            <v>2.0538399999999998E-2</v>
          </cell>
          <cell r="F1621" t="str">
            <v>stable</v>
          </cell>
          <cell r="G1621">
            <v>671</v>
          </cell>
        </row>
        <row r="1622">
          <cell r="A1622">
            <v>1751</v>
          </cell>
          <cell r="B1622" t="str">
            <v>SMNH05</v>
          </cell>
          <cell r="C1622">
            <v>34.866500000000002</v>
          </cell>
          <cell r="D1622">
            <v>132.6422</v>
          </cell>
          <cell r="E1622">
            <v>9.0982199999999999E-2</v>
          </cell>
          <cell r="F1622" t="str">
            <v>stable</v>
          </cell>
          <cell r="G1622">
            <v>760</v>
          </cell>
        </row>
        <row r="1623">
          <cell r="A1623">
            <v>1752</v>
          </cell>
          <cell r="B1623" t="str">
            <v>SMNH06</v>
          </cell>
          <cell r="C1623">
            <v>34.880699999999997</v>
          </cell>
          <cell r="D1623">
            <v>132.20509999999999</v>
          </cell>
          <cell r="E1623">
            <v>4.2608300000000002E-3</v>
          </cell>
          <cell r="F1623" t="str">
            <v>stable</v>
          </cell>
          <cell r="G1623">
            <v>305</v>
          </cell>
        </row>
        <row r="1624">
          <cell r="A1624">
            <v>1753</v>
          </cell>
          <cell r="B1624" t="str">
            <v>SMNH08</v>
          </cell>
          <cell r="C1624">
            <v>34.876899999999999</v>
          </cell>
          <cell r="D1624">
            <v>132.42330000000001</v>
          </cell>
          <cell r="E1624">
            <v>8.1778699999999996E-2</v>
          </cell>
          <cell r="F1624" t="str">
            <v>stable</v>
          </cell>
          <cell r="G1624">
            <v>760</v>
          </cell>
        </row>
        <row r="1625">
          <cell r="A1625">
            <v>1754</v>
          </cell>
          <cell r="B1625" t="str">
            <v>SMNH10</v>
          </cell>
          <cell r="C1625">
            <v>35.554699999999997</v>
          </cell>
          <cell r="D1625">
            <v>133.3031</v>
          </cell>
          <cell r="E1625">
            <v>3.5034299999999997E-2</v>
          </cell>
          <cell r="F1625" t="str">
            <v>stable</v>
          </cell>
          <cell r="G1625">
            <v>760</v>
          </cell>
        </row>
        <row r="1626">
          <cell r="A1626">
            <v>1755</v>
          </cell>
          <cell r="B1626" t="str">
            <v>SMNH11</v>
          </cell>
          <cell r="C1626">
            <v>35.422800000000002</v>
          </cell>
          <cell r="D1626">
            <v>132.80330000000001</v>
          </cell>
          <cell r="E1626">
            <v>7.6061400000000001E-2</v>
          </cell>
          <cell r="F1626" t="str">
            <v>stable</v>
          </cell>
          <cell r="G1626">
            <v>760</v>
          </cell>
        </row>
        <row r="1627">
          <cell r="A1627">
            <v>1756</v>
          </cell>
          <cell r="B1627" t="str">
            <v>SMNH12</v>
          </cell>
          <cell r="C1627">
            <v>35.160299999999999</v>
          </cell>
          <cell r="D1627">
            <v>132.85830000000001</v>
          </cell>
          <cell r="E1627">
            <v>2.4216499999999998E-2</v>
          </cell>
          <cell r="F1627" t="str">
            <v>stable</v>
          </cell>
          <cell r="G1627">
            <v>744</v>
          </cell>
        </row>
        <row r="1628">
          <cell r="A1628">
            <v>1757</v>
          </cell>
          <cell r="B1628" t="str">
            <v>SMNH13</v>
          </cell>
          <cell r="C1628">
            <v>35.005600000000001</v>
          </cell>
          <cell r="D1628">
            <v>132.30940000000001</v>
          </cell>
          <cell r="E1628">
            <v>8.8817900000000005E-2</v>
          </cell>
          <cell r="F1628" t="str">
            <v>stable</v>
          </cell>
          <cell r="G1628">
            <v>760</v>
          </cell>
        </row>
        <row r="1629">
          <cell r="A1629">
            <v>1758</v>
          </cell>
          <cell r="B1629" t="str">
            <v>TTR001</v>
          </cell>
          <cell r="C1629">
            <v>35.338299999999997</v>
          </cell>
          <cell r="D1629">
            <v>134.40020000000001</v>
          </cell>
          <cell r="E1629">
            <v>4.22948E-2</v>
          </cell>
          <cell r="F1629" t="str">
            <v>stable</v>
          </cell>
          <cell r="G1629">
            <v>760</v>
          </cell>
        </row>
        <row r="1630">
          <cell r="A1630">
            <v>1759</v>
          </cell>
          <cell r="B1630" t="str">
            <v>TTR002</v>
          </cell>
          <cell r="C1630">
            <v>35.482199999999999</v>
          </cell>
          <cell r="D1630">
            <v>134.2225</v>
          </cell>
          <cell r="E1630">
            <v>1.9856499999999998E-3</v>
          </cell>
          <cell r="F1630" t="str">
            <v>stable</v>
          </cell>
          <cell r="G1630">
            <v>240</v>
          </cell>
        </row>
        <row r="1631">
          <cell r="A1631">
            <v>1760</v>
          </cell>
          <cell r="B1631" t="str">
            <v>TTR003</v>
          </cell>
          <cell r="C1631">
            <v>35.340000000000003</v>
          </cell>
          <cell r="D1631">
            <v>134.21019999999999</v>
          </cell>
          <cell r="E1631">
            <v>0.18185799999999999</v>
          </cell>
          <cell r="F1631" t="str">
            <v>stable</v>
          </cell>
          <cell r="G1631">
            <v>760</v>
          </cell>
        </row>
        <row r="1632">
          <cell r="A1632">
            <v>1761</v>
          </cell>
          <cell r="B1632" t="str">
            <v>TTR004</v>
          </cell>
          <cell r="C1632">
            <v>35.46</v>
          </cell>
          <cell r="D1632">
            <v>134.0711</v>
          </cell>
          <cell r="E1632">
            <v>4.6762199999999997E-2</v>
          </cell>
          <cell r="F1632" t="str">
            <v>stable</v>
          </cell>
          <cell r="G1632">
            <v>760</v>
          </cell>
        </row>
        <row r="1633">
          <cell r="A1633">
            <v>1762</v>
          </cell>
          <cell r="B1633" t="str">
            <v>TTR005</v>
          </cell>
          <cell r="C1633">
            <v>35.425800000000002</v>
          </cell>
          <cell r="D1633">
            <v>133.828</v>
          </cell>
          <cell r="E1633">
            <v>5.7262300000000002E-2</v>
          </cell>
          <cell r="F1633" t="str">
            <v>stable</v>
          </cell>
          <cell r="G1633">
            <v>760</v>
          </cell>
        </row>
        <row r="1634">
          <cell r="A1634">
            <v>1763</v>
          </cell>
          <cell r="B1634" t="str">
            <v>TTR006</v>
          </cell>
          <cell r="C1634">
            <v>35.5075</v>
          </cell>
          <cell r="D1634">
            <v>133.63300000000001</v>
          </cell>
          <cell r="E1634">
            <v>2.0246299999999998E-2</v>
          </cell>
          <cell r="F1634" t="str">
            <v>stable</v>
          </cell>
          <cell r="G1634">
            <v>665</v>
          </cell>
        </row>
        <row r="1635">
          <cell r="A1635">
            <v>1764</v>
          </cell>
          <cell r="B1635" t="str">
            <v>TTR007</v>
          </cell>
          <cell r="C1635">
            <v>35.279400000000003</v>
          </cell>
          <cell r="D1635">
            <v>133.49019999999999</v>
          </cell>
          <cell r="E1635">
            <v>9.95867E-2</v>
          </cell>
          <cell r="F1635" t="str">
            <v>stable</v>
          </cell>
          <cell r="G1635">
            <v>760</v>
          </cell>
        </row>
        <row r="1636">
          <cell r="A1636">
            <v>1765</v>
          </cell>
          <cell r="B1636" t="str">
            <v>TTR008</v>
          </cell>
          <cell r="C1636">
            <v>35.422699999999999</v>
          </cell>
          <cell r="D1636">
            <v>133.33269999999999</v>
          </cell>
          <cell r="E1636">
            <v>2.5294200000000001E-3</v>
          </cell>
          <cell r="F1636" t="str">
            <v>stable</v>
          </cell>
          <cell r="G1636">
            <v>256</v>
          </cell>
        </row>
        <row r="1637">
          <cell r="A1637">
            <v>1766</v>
          </cell>
          <cell r="B1637" t="str">
            <v>TTR009</v>
          </cell>
          <cell r="C1637">
            <v>35.1676</v>
          </cell>
          <cell r="D1637">
            <v>133.31389999999999</v>
          </cell>
          <cell r="E1637">
            <v>3.32813E-2</v>
          </cell>
          <cell r="F1637" t="str">
            <v>stable</v>
          </cell>
          <cell r="G1637">
            <v>760</v>
          </cell>
        </row>
        <row r="1638">
          <cell r="A1638">
            <v>1767</v>
          </cell>
          <cell r="B1638" t="str">
            <v>TTRH01</v>
          </cell>
          <cell r="C1638">
            <v>35.257199999999997</v>
          </cell>
          <cell r="D1638">
            <v>134.22</v>
          </cell>
          <cell r="E1638">
            <v>0.108101</v>
          </cell>
          <cell r="F1638" t="str">
            <v>stable</v>
          </cell>
          <cell r="G1638">
            <v>760</v>
          </cell>
        </row>
        <row r="1639">
          <cell r="A1639">
            <v>1768</v>
          </cell>
          <cell r="B1639" t="str">
            <v>TTRH02</v>
          </cell>
          <cell r="C1639">
            <v>35.228099999999998</v>
          </cell>
          <cell r="D1639">
            <v>133.3937</v>
          </cell>
          <cell r="E1639">
            <v>0.139684</v>
          </cell>
          <cell r="F1639" t="str">
            <v>stable</v>
          </cell>
          <cell r="G1639">
            <v>760</v>
          </cell>
        </row>
        <row r="1640">
          <cell r="A1640">
            <v>1769</v>
          </cell>
          <cell r="B1640" t="str">
            <v>TTRH04</v>
          </cell>
          <cell r="C1640">
            <v>35.4636</v>
          </cell>
          <cell r="D1640">
            <v>133.63329999999999</v>
          </cell>
          <cell r="E1640">
            <v>3.3803699999999999E-2</v>
          </cell>
          <cell r="F1640" t="str">
            <v>stable</v>
          </cell>
          <cell r="G1640">
            <v>760</v>
          </cell>
        </row>
        <row r="1641">
          <cell r="A1641">
            <v>1770</v>
          </cell>
          <cell r="B1641" t="str">
            <v>Buttonwillow - Hwy 58 &amp; Wasco</v>
          </cell>
          <cell r="C1641">
            <v>35.402999999999999</v>
          </cell>
          <cell r="D1641">
            <v>-119.449</v>
          </cell>
          <cell r="E1641">
            <v>3.34637E-3</v>
          </cell>
          <cell r="F1641" t="str">
            <v>active</v>
          </cell>
          <cell r="G1641">
            <v>237</v>
          </cell>
        </row>
        <row r="1642">
          <cell r="A1642">
            <v>1771</v>
          </cell>
          <cell r="B1642" t="str">
            <v>Camarillo - Arneill &amp; Pickwick</v>
          </cell>
          <cell r="C1642">
            <v>34.222000000000001</v>
          </cell>
          <cell r="D1642">
            <v>-119.04</v>
          </cell>
          <cell r="E1642">
            <v>4.2290699999999997E-3</v>
          </cell>
          <cell r="F1642" t="str">
            <v>active</v>
          </cell>
          <cell r="G1642">
            <v>247</v>
          </cell>
        </row>
        <row r="1643">
          <cell r="A1643">
            <v>1772</v>
          </cell>
          <cell r="B1643" t="str">
            <v>Cambria - Hwy 1 Caltrans Bridge</v>
          </cell>
          <cell r="C1643">
            <v>35.593000000000004</v>
          </cell>
          <cell r="D1643">
            <v>-121.124</v>
          </cell>
          <cell r="E1643">
            <v>2.3512499999999999E-2</v>
          </cell>
          <cell r="F1643" t="str">
            <v>active</v>
          </cell>
          <cell r="G1643">
            <v>382</v>
          </cell>
        </row>
        <row r="1644">
          <cell r="A1644">
            <v>1773</v>
          </cell>
          <cell r="B1644" t="str">
            <v>Coalinga - Fire Station 39</v>
          </cell>
          <cell r="C1644">
            <v>36.137</v>
          </cell>
          <cell r="D1644">
            <v>-120.363</v>
          </cell>
          <cell r="E1644">
            <v>4.04047E-3</v>
          </cell>
          <cell r="F1644" t="str">
            <v>active</v>
          </cell>
          <cell r="G1644">
            <v>245</v>
          </cell>
        </row>
        <row r="1645">
          <cell r="A1645">
            <v>1774</v>
          </cell>
          <cell r="B1645" t="str">
            <v>Frazier Park - Post Office</v>
          </cell>
          <cell r="C1645">
            <v>34.811999999999998</v>
          </cell>
          <cell r="D1645">
            <v>-118.94499999999999</v>
          </cell>
          <cell r="E1645">
            <v>0.29418</v>
          </cell>
          <cell r="F1645" t="str">
            <v>active</v>
          </cell>
          <cell r="G1645">
            <v>760</v>
          </cell>
        </row>
        <row r="1646">
          <cell r="A1646">
            <v>1775</v>
          </cell>
          <cell r="B1646" t="str">
            <v>Fresno - NSMP USGS Office</v>
          </cell>
          <cell r="C1646">
            <v>36.774000000000001</v>
          </cell>
          <cell r="D1646">
            <v>-119.72799999999999</v>
          </cell>
          <cell r="E1646">
            <v>1.6169699999999999E-3</v>
          </cell>
          <cell r="F1646" t="str">
            <v>active</v>
          </cell>
          <cell r="G1646">
            <v>205</v>
          </cell>
        </row>
        <row r="1647">
          <cell r="A1647">
            <v>1776</v>
          </cell>
          <cell r="B1647" t="str">
            <v>Granada Hills - Porter Ranch Fire Station 8</v>
          </cell>
          <cell r="C1647">
            <v>34.277200000000001</v>
          </cell>
          <cell r="D1647">
            <v>-118.56</v>
          </cell>
          <cell r="E1647">
            <v>4.7258099999999997E-2</v>
          </cell>
          <cell r="F1647" t="str">
            <v>active</v>
          </cell>
          <cell r="G1647">
            <v>479</v>
          </cell>
        </row>
        <row r="1648">
          <cell r="A1648">
            <v>1777</v>
          </cell>
          <cell r="B1648" t="str">
            <v>Greenfield - Police Station</v>
          </cell>
          <cell r="C1648">
            <v>36.320999999999998</v>
          </cell>
          <cell r="D1648">
            <v>-121.24299999999999</v>
          </cell>
          <cell r="E1648">
            <v>4.7136299999999999E-3</v>
          </cell>
          <cell r="F1648" t="str">
            <v>active</v>
          </cell>
          <cell r="G1648">
            <v>251</v>
          </cell>
        </row>
        <row r="1649">
          <cell r="A1649">
            <v>1778</v>
          </cell>
          <cell r="B1649" t="str">
            <v>Lompoc - Hwy 1 &amp; El Jaro Creek</v>
          </cell>
          <cell r="C1649">
            <v>34.518999999999998</v>
          </cell>
          <cell r="D1649">
            <v>-120.328</v>
          </cell>
          <cell r="E1649">
            <v>3.07599E-2</v>
          </cell>
          <cell r="F1649" t="str">
            <v>active</v>
          </cell>
          <cell r="G1649">
            <v>412</v>
          </cell>
        </row>
        <row r="1650">
          <cell r="A1650">
            <v>1779</v>
          </cell>
          <cell r="B1650" t="str">
            <v>San Luis Obispo - Lopez Lake Grounds</v>
          </cell>
          <cell r="C1650">
            <v>35.207999999999998</v>
          </cell>
          <cell r="D1650">
            <v>-120.45699999999999</v>
          </cell>
          <cell r="E1650">
            <v>7.2051500000000004E-2</v>
          </cell>
          <cell r="F1650" t="str">
            <v>active</v>
          </cell>
          <cell r="G1650">
            <v>547</v>
          </cell>
        </row>
        <row r="1651">
          <cell r="A1651">
            <v>1780</v>
          </cell>
          <cell r="B1651" t="str">
            <v>Mendota - Fire Station</v>
          </cell>
          <cell r="C1651">
            <v>36.755000000000003</v>
          </cell>
          <cell r="D1651">
            <v>-120.38200000000001</v>
          </cell>
          <cell r="E1651">
            <v>2.0888899999999999E-3</v>
          </cell>
          <cell r="F1651" t="str">
            <v>active</v>
          </cell>
          <cell r="G1651">
            <v>214</v>
          </cell>
        </row>
        <row r="1652">
          <cell r="A1652">
            <v>1781</v>
          </cell>
          <cell r="B1652" t="str">
            <v>Moss Landing - HWY 1 &amp; Dolan RD</v>
          </cell>
          <cell r="C1652">
            <v>36.807000000000002</v>
          </cell>
          <cell r="D1652">
            <v>-121.77800000000001</v>
          </cell>
          <cell r="E1652">
            <v>3.1408400000000002E-3</v>
          </cell>
          <cell r="F1652" t="str">
            <v>active</v>
          </cell>
          <cell r="G1652">
            <v>233</v>
          </cell>
        </row>
        <row r="1653">
          <cell r="A1653">
            <v>1782</v>
          </cell>
          <cell r="B1653" t="str">
            <v>Oxnard - Hwy 101 &amp; Oxnard Blvd</v>
          </cell>
          <cell r="C1653">
            <v>34.24</v>
          </cell>
          <cell r="D1653">
            <v>-119.179</v>
          </cell>
          <cell r="E1653">
            <v>3.9118E-3</v>
          </cell>
          <cell r="F1653" t="str">
            <v>active</v>
          </cell>
          <cell r="G1653">
            <v>244</v>
          </cell>
        </row>
        <row r="1654">
          <cell r="A1654">
            <v>1783</v>
          </cell>
          <cell r="B1654" t="str">
            <v>Oxnard - Rose &amp; Gonzales</v>
          </cell>
          <cell r="C1654">
            <v>34.216999999999999</v>
          </cell>
          <cell r="D1654">
            <v>-119.15300000000001</v>
          </cell>
          <cell r="E1654">
            <v>3.8288200000000001E-3</v>
          </cell>
          <cell r="F1654" t="str">
            <v>active</v>
          </cell>
          <cell r="G1654">
            <v>243</v>
          </cell>
        </row>
        <row r="1655">
          <cell r="A1655">
            <v>1784</v>
          </cell>
          <cell r="B1655" t="str">
            <v>Oxnard - Saviers &amp; Hill</v>
          </cell>
          <cell r="C1655">
            <v>34.186</v>
          </cell>
          <cell r="D1655">
            <v>-119.178</v>
          </cell>
          <cell r="E1655">
            <v>2.9934900000000001E-3</v>
          </cell>
          <cell r="F1655" t="str">
            <v>active</v>
          </cell>
          <cell r="G1655">
            <v>231</v>
          </cell>
        </row>
        <row r="1656">
          <cell r="A1656">
            <v>1785</v>
          </cell>
          <cell r="B1656" t="str">
            <v>Oxnard - Victoria &amp; Channel Islands Blvd</v>
          </cell>
          <cell r="C1656">
            <v>34.174999999999997</v>
          </cell>
          <cell r="D1656">
            <v>-119.226</v>
          </cell>
          <cell r="E1656">
            <v>3.74873E-3</v>
          </cell>
          <cell r="F1656" t="str">
            <v>active</v>
          </cell>
          <cell r="G1656">
            <v>242</v>
          </cell>
        </row>
        <row r="1657">
          <cell r="A1657">
            <v>1786</v>
          </cell>
          <cell r="B1657" t="str">
            <v>POINT BUCHON - LOS OSOS</v>
          </cell>
          <cell r="C1657">
            <v>35.274000000000001</v>
          </cell>
          <cell r="D1657">
            <v>-120.88500000000001</v>
          </cell>
          <cell r="E1657">
            <v>7.2638800000000003E-2</v>
          </cell>
          <cell r="F1657" t="str">
            <v>active</v>
          </cell>
          <cell r="G1657">
            <v>549</v>
          </cell>
        </row>
        <row r="1658">
          <cell r="A1658">
            <v>1787</v>
          </cell>
          <cell r="B1658" t="str">
            <v>Reseda - Fire Station 100</v>
          </cell>
          <cell r="C1658">
            <v>34.192999999999998</v>
          </cell>
          <cell r="D1658">
            <v>-118.51</v>
          </cell>
          <cell r="E1658">
            <v>6.0704399999999999E-3</v>
          </cell>
          <cell r="F1658" t="str">
            <v>active</v>
          </cell>
          <cell r="G1658">
            <v>264</v>
          </cell>
        </row>
        <row r="1659">
          <cell r="A1659">
            <v>1788</v>
          </cell>
          <cell r="B1659" t="str">
            <v>San Antonio Dam - Toe</v>
          </cell>
          <cell r="C1659">
            <v>35.798999999999999</v>
          </cell>
          <cell r="D1659">
            <v>-120.884</v>
          </cell>
          <cell r="E1659">
            <v>2.9561E-2</v>
          </cell>
          <cell r="F1659" t="str">
            <v>active</v>
          </cell>
          <cell r="G1659">
            <v>407</v>
          </cell>
        </row>
        <row r="1660">
          <cell r="A1660">
            <v>1789</v>
          </cell>
          <cell r="B1660" t="str">
            <v>Santa Barbara - Hwy 101 &amp; State</v>
          </cell>
          <cell r="C1660">
            <v>34.439</v>
          </cell>
          <cell r="D1660">
            <v>-119.756</v>
          </cell>
          <cell r="E1660">
            <v>4.6999600000000004E-3</v>
          </cell>
          <cell r="F1660" t="str">
            <v>active</v>
          </cell>
          <cell r="G1660">
            <v>251</v>
          </cell>
        </row>
        <row r="1661">
          <cell r="A1661">
            <v>1790</v>
          </cell>
          <cell r="B1661" t="str">
            <v>Santa Barbara - Junipero &amp; Castillo</v>
          </cell>
          <cell r="C1661">
            <v>34.43</v>
          </cell>
          <cell r="D1661">
            <v>-119.724</v>
          </cell>
          <cell r="E1661">
            <v>2.4930899999999999E-2</v>
          </cell>
          <cell r="F1661" t="str">
            <v>active</v>
          </cell>
          <cell r="G1661">
            <v>388</v>
          </cell>
        </row>
        <row r="1662">
          <cell r="A1662">
            <v>1791</v>
          </cell>
          <cell r="B1662" t="str">
            <v>Santa Barbara - San Roque Canyon Bridge</v>
          </cell>
          <cell r="C1662">
            <v>34.450000000000003</v>
          </cell>
          <cell r="D1662">
            <v>-119.73399999999999</v>
          </cell>
          <cell r="E1662">
            <v>7.6743199999999998E-2</v>
          </cell>
          <cell r="F1662" t="str">
            <v>active</v>
          </cell>
          <cell r="G1662">
            <v>560</v>
          </cell>
        </row>
        <row r="1663">
          <cell r="A1663">
            <v>1792</v>
          </cell>
          <cell r="B1663" t="str">
            <v>Santa Paula - 10th &amp; Main</v>
          </cell>
          <cell r="C1663">
            <v>34.353999999999999</v>
          </cell>
          <cell r="D1663">
            <v>-119.06</v>
          </cell>
          <cell r="E1663">
            <v>2.40369E-2</v>
          </cell>
          <cell r="F1663" t="str">
            <v>active</v>
          </cell>
          <cell r="G1663">
            <v>385</v>
          </cell>
        </row>
        <row r="1664">
          <cell r="A1664">
            <v>1793</v>
          </cell>
          <cell r="B1664" t="str">
            <v>Simi Valley - Fire Station No. 45</v>
          </cell>
          <cell r="C1664">
            <v>34.269399999999997</v>
          </cell>
          <cell r="D1664">
            <v>-118.783</v>
          </cell>
          <cell r="E1664">
            <v>1.5346800000000001E-2</v>
          </cell>
          <cell r="F1664" t="str">
            <v>active</v>
          </cell>
          <cell r="G1664">
            <v>340</v>
          </cell>
        </row>
        <row r="1665">
          <cell r="A1665">
            <v>1794</v>
          </cell>
          <cell r="B1665" t="str">
            <v>Simi Valley - Sycamore &amp; Avenida</v>
          </cell>
          <cell r="C1665">
            <v>34.289000000000001</v>
          </cell>
          <cell r="D1665">
            <v>-118.746</v>
          </cell>
          <cell r="E1665">
            <v>4.00183E-2</v>
          </cell>
          <cell r="F1665" t="str">
            <v>active</v>
          </cell>
          <cell r="G1665">
            <v>449</v>
          </cell>
        </row>
        <row r="1666">
          <cell r="A1666">
            <v>1795</v>
          </cell>
          <cell r="B1666" t="str">
            <v>Sylmar-Jensen Filt Pl (K2)</v>
          </cell>
          <cell r="C1666">
            <v>34.3108</v>
          </cell>
          <cell r="D1666">
            <v>-118.49679999999999</v>
          </cell>
          <cell r="E1666">
            <v>2.90587E-2</v>
          </cell>
          <cell r="F1666" t="str">
            <v>active</v>
          </cell>
          <cell r="G1666">
            <v>405</v>
          </cell>
        </row>
        <row r="1667">
          <cell r="A1667">
            <v>1796</v>
          </cell>
          <cell r="B1667" t="str">
            <v>Tarzana - Fire Station No. 93</v>
          </cell>
          <cell r="C1667">
            <v>34.172899999999998</v>
          </cell>
          <cell r="D1667">
            <v>-118.54900000000001</v>
          </cell>
          <cell r="E1667">
            <v>2.08512E-2</v>
          </cell>
          <cell r="F1667" t="str">
            <v>active</v>
          </cell>
          <cell r="G1667">
            <v>372</v>
          </cell>
        </row>
        <row r="1668">
          <cell r="A1668">
            <v>1797</v>
          </cell>
          <cell r="B1668" t="str">
            <v>Templeton - 1-story Hospital</v>
          </cell>
          <cell r="C1668">
            <v>35.555999999999997</v>
          </cell>
          <cell r="D1668">
            <v>-120.71899999999999</v>
          </cell>
          <cell r="E1668">
            <v>1.22258E-2</v>
          </cell>
          <cell r="F1668" t="str">
            <v>active</v>
          </cell>
          <cell r="G1668">
            <v>317</v>
          </cell>
        </row>
        <row r="1669">
          <cell r="A1669">
            <v>1798</v>
          </cell>
          <cell r="B1669" t="str">
            <v>Van Nuys - Fire Station No. 39</v>
          </cell>
          <cell r="C1669">
            <v>34.185099999999998</v>
          </cell>
          <cell r="D1669">
            <v>-118.447</v>
          </cell>
          <cell r="E1669">
            <v>7.0370900000000002E-3</v>
          </cell>
          <cell r="F1669" t="str">
            <v>active</v>
          </cell>
          <cell r="G1669">
            <v>273</v>
          </cell>
        </row>
        <row r="1670">
          <cell r="A1670">
            <v>1799</v>
          </cell>
          <cell r="B1670" t="str">
            <v>Ventura - Oakview PacBell Facility</v>
          </cell>
          <cell r="C1670">
            <v>34.396799999999999</v>
          </cell>
          <cell r="D1670">
            <v>-119.29900000000001</v>
          </cell>
          <cell r="E1670">
            <v>2.6002999999999998E-2</v>
          </cell>
          <cell r="F1670" t="str">
            <v>active</v>
          </cell>
          <cell r="G1670">
            <v>393</v>
          </cell>
        </row>
        <row r="1671">
          <cell r="A1671">
            <v>1800</v>
          </cell>
          <cell r="B1671" t="str">
            <v>Ventura - Telephone &amp; Montgomery</v>
          </cell>
          <cell r="C1671">
            <v>34.270000000000003</v>
          </cell>
          <cell r="D1671">
            <v>-119.181</v>
          </cell>
          <cell r="E1671">
            <v>2.08641E-2</v>
          </cell>
          <cell r="F1671" t="str">
            <v>active</v>
          </cell>
          <cell r="G1671">
            <v>372</v>
          </cell>
        </row>
        <row r="1672">
          <cell r="A1672">
            <v>1801</v>
          </cell>
          <cell r="B1672" t="str">
            <v>Abaragh</v>
          </cell>
          <cell r="C1672">
            <v>29.347000000000001</v>
          </cell>
          <cell r="D1672">
            <v>57.94</v>
          </cell>
          <cell r="E1672">
            <v>2.3716899999999999E-2</v>
          </cell>
          <cell r="F1672" t="str">
            <v>active</v>
          </cell>
          <cell r="G1672">
            <v>383</v>
          </cell>
        </row>
        <row r="1673">
          <cell r="A1673">
            <v>1802</v>
          </cell>
          <cell r="B1673" t="str">
            <v>Andoohjerd</v>
          </cell>
          <cell r="C1673">
            <v>30.231000000000002</v>
          </cell>
          <cell r="D1673">
            <v>57.752000000000002</v>
          </cell>
          <cell r="E1673">
            <v>2.5694100000000001E-2</v>
          </cell>
          <cell r="F1673" t="str">
            <v>active</v>
          </cell>
          <cell r="G1673">
            <v>391</v>
          </cell>
        </row>
        <row r="1674">
          <cell r="A1674">
            <v>1803</v>
          </cell>
          <cell r="B1674" t="str">
            <v>Baft</v>
          </cell>
          <cell r="C1674">
            <v>29.234000000000002</v>
          </cell>
          <cell r="D1674">
            <v>56.603000000000002</v>
          </cell>
          <cell r="E1674">
            <v>4.47404E-2</v>
          </cell>
          <cell r="F1674" t="str">
            <v>active</v>
          </cell>
          <cell r="G1674">
            <v>469</v>
          </cell>
        </row>
        <row r="1675">
          <cell r="A1675">
            <v>1804</v>
          </cell>
          <cell r="B1675" t="str">
            <v>Bam</v>
          </cell>
          <cell r="C1675">
            <v>29.097000000000001</v>
          </cell>
          <cell r="D1675">
            <v>58.353000000000002</v>
          </cell>
          <cell r="E1675">
            <v>1.21577E-2</v>
          </cell>
          <cell r="F1675" t="str">
            <v>active</v>
          </cell>
          <cell r="G1675">
            <v>316</v>
          </cell>
        </row>
        <row r="1676">
          <cell r="A1676">
            <v>1805</v>
          </cell>
          <cell r="B1676" t="str">
            <v>Bardsir</v>
          </cell>
          <cell r="C1676">
            <v>29.913</v>
          </cell>
          <cell r="D1676">
            <v>56.576000000000001</v>
          </cell>
          <cell r="E1676">
            <v>1.0316000000000001E-2</v>
          </cell>
          <cell r="F1676" t="str">
            <v>active</v>
          </cell>
          <cell r="G1676">
            <v>302</v>
          </cell>
        </row>
        <row r="1677">
          <cell r="A1677">
            <v>1806</v>
          </cell>
          <cell r="B1677" t="str">
            <v>Bolvard</v>
          </cell>
          <cell r="C1677">
            <v>29.416</v>
          </cell>
          <cell r="D1677">
            <v>56.052</v>
          </cell>
          <cell r="E1677">
            <v>2.4792600000000001E-2</v>
          </cell>
          <cell r="F1677" t="str">
            <v>active</v>
          </cell>
          <cell r="G1677">
            <v>388</v>
          </cell>
        </row>
        <row r="1678">
          <cell r="A1678">
            <v>1807</v>
          </cell>
          <cell r="B1678" t="str">
            <v>Cheshmeh sabz</v>
          </cell>
          <cell r="C1678">
            <v>29.465</v>
          </cell>
          <cell r="D1678">
            <v>56.417999999999999</v>
          </cell>
          <cell r="E1678">
            <v>4.2025899999999998E-2</v>
          </cell>
          <cell r="F1678" t="str">
            <v>active</v>
          </cell>
          <cell r="G1678">
            <v>458</v>
          </cell>
        </row>
        <row r="1679">
          <cell r="A1679">
            <v>1808</v>
          </cell>
          <cell r="B1679" t="str">
            <v>Ghale Ganj</v>
          </cell>
          <cell r="C1679">
            <v>27.523</v>
          </cell>
          <cell r="D1679">
            <v>57.881</v>
          </cell>
          <cell r="E1679">
            <v>2.4750000000000002E-3</v>
          </cell>
          <cell r="F1679" t="str">
            <v>active</v>
          </cell>
          <cell r="G1679">
            <v>221</v>
          </cell>
        </row>
        <row r="1680">
          <cell r="A1680">
            <v>1809</v>
          </cell>
          <cell r="B1680" t="str">
            <v>Golbaf</v>
          </cell>
          <cell r="C1680">
            <v>29.88</v>
          </cell>
          <cell r="D1680">
            <v>57.72</v>
          </cell>
          <cell r="E1680">
            <v>6.5305199999999994E-2</v>
          </cell>
          <cell r="F1680" t="str">
            <v>active</v>
          </cell>
          <cell r="G1680">
            <v>530</v>
          </cell>
        </row>
        <row r="1681">
          <cell r="A1681">
            <v>1810</v>
          </cell>
          <cell r="B1681" t="str">
            <v>Horjand</v>
          </cell>
          <cell r="C1681">
            <v>30.675000000000001</v>
          </cell>
          <cell r="D1681">
            <v>57.154000000000003</v>
          </cell>
          <cell r="E1681">
            <v>0.10628799999999999</v>
          </cell>
          <cell r="F1681" t="str">
            <v>active</v>
          </cell>
          <cell r="G1681">
            <v>642</v>
          </cell>
        </row>
        <row r="1682">
          <cell r="A1682">
            <v>1811</v>
          </cell>
          <cell r="B1682" t="str">
            <v>Jiroft</v>
          </cell>
          <cell r="C1682">
            <v>28.670999999999999</v>
          </cell>
          <cell r="D1682">
            <v>57.735999999999997</v>
          </cell>
          <cell r="E1682">
            <v>1.1671900000000001E-2</v>
          </cell>
          <cell r="F1682" t="str">
            <v>active</v>
          </cell>
          <cell r="G1682">
            <v>313</v>
          </cell>
        </row>
        <row r="1683">
          <cell r="A1683">
            <v>1812</v>
          </cell>
          <cell r="B1683" t="str">
            <v>Joshan</v>
          </cell>
          <cell r="C1683">
            <v>30.123999999999999</v>
          </cell>
          <cell r="D1683">
            <v>57.61</v>
          </cell>
          <cell r="E1683">
            <v>4.8874300000000002E-2</v>
          </cell>
          <cell r="F1683" t="str">
            <v>active</v>
          </cell>
          <cell r="G1683">
            <v>485</v>
          </cell>
        </row>
        <row r="1684">
          <cell r="A1684">
            <v>1813</v>
          </cell>
          <cell r="B1684" t="str">
            <v>Kahnooj</v>
          </cell>
          <cell r="C1684">
            <v>27.946999999999999</v>
          </cell>
          <cell r="D1684">
            <v>57.704999999999998</v>
          </cell>
          <cell r="E1684">
            <v>1.18961E-2</v>
          </cell>
          <cell r="F1684" t="str">
            <v>active</v>
          </cell>
          <cell r="G1684">
            <v>314</v>
          </cell>
        </row>
        <row r="1685">
          <cell r="A1685">
            <v>1814</v>
          </cell>
          <cell r="B1685" t="str">
            <v>Kerman 1</v>
          </cell>
          <cell r="C1685">
            <v>30.295000000000002</v>
          </cell>
          <cell r="D1685">
            <v>57.066000000000003</v>
          </cell>
          <cell r="E1685">
            <v>2.4913600000000002E-3</v>
          </cell>
          <cell r="F1685" t="str">
            <v>active</v>
          </cell>
          <cell r="G1685">
            <v>221</v>
          </cell>
        </row>
        <row r="1686">
          <cell r="A1686">
            <v>1815</v>
          </cell>
          <cell r="B1686" t="str">
            <v>Kerman 2</v>
          </cell>
          <cell r="C1686">
            <v>30.28</v>
          </cell>
          <cell r="D1686">
            <v>57.07</v>
          </cell>
          <cell r="E1686">
            <v>1.0779800000000001E-3</v>
          </cell>
          <cell r="F1686" t="str">
            <v>active</v>
          </cell>
          <cell r="G1686">
            <v>195</v>
          </cell>
        </row>
        <row r="1687">
          <cell r="A1687">
            <v>1816</v>
          </cell>
          <cell r="B1687" t="str">
            <v>Laleh Zar</v>
          </cell>
          <cell r="C1687">
            <v>29.524000000000001</v>
          </cell>
          <cell r="D1687">
            <v>56.811999999999998</v>
          </cell>
          <cell r="E1687">
            <v>3.3263800000000003E-2</v>
          </cell>
          <cell r="F1687" t="str">
            <v>active</v>
          </cell>
          <cell r="G1687">
            <v>422</v>
          </cell>
        </row>
        <row r="1688">
          <cell r="A1688">
            <v>1817</v>
          </cell>
          <cell r="B1688" t="str">
            <v>Mahan</v>
          </cell>
          <cell r="C1688">
            <v>30.065000000000001</v>
          </cell>
          <cell r="D1688">
            <v>57.289000000000001</v>
          </cell>
          <cell r="E1688">
            <v>1.6302299999999999E-2</v>
          </cell>
          <cell r="F1688" t="str">
            <v>active</v>
          </cell>
          <cell r="G1688">
            <v>347</v>
          </cell>
        </row>
        <row r="1689">
          <cell r="A1689">
            <v>1818</v>
          </cell>
          <cell r="B1689" t="str">
            <v>Mohammad Abad-e-Madkoon</v>
          </cell>
          <cell r="C1689">
            <v>28.908000000000001</v>
          </cell>
          <cell r="D1689">
            <v>57.887999999999998</v>
          </cell>
          <cell r="E1689">
            <v>9.7450899999999993E-2</v>
          </cell>
          <cell r="F1689" t="str">
            <v>active</v>
          </cell>
          <cell r="G1689">
            <v>613</v>
          </cell>
        </row>
        <row r="1690">
          <cell r="A1690">
            <v>1819</v>
          </cell>
          <cell r="B1690" t="str">
            <v>Nosrat Abad</v>
          </cell>
          <cell r="C1690">
            <v>29.85</v>
          </cell>
          <cell r="D1690">
            <v>59.97</v>
          </cell>
          <cell r="E1690">
            <v>1.68208E-2</v>
          </cell>
          <cell r="F1690" t="str">
            <v>active</v>
          </cell>
          <cell r="G1690">
            <v>351</v>
          </cell>
        </row>
        <row r="1691">
          <cell r="A1691">
            <v>1820</v>
          </cell>
          <cell r="B1691" t="str">
            <v>Ravar, Iran</v>
          </cell>
          <cell r="C1691">
            <v>31.266999999999999</v>
          </cell>
          <cell r="D1691">
            <v>56.8</v>
          </cell>
          <cell r="E1691">
            <v>4.3547500000000001E-3</v>
          </cell>
          <cell r="F1691" t="str">
            <v>active</v>
          </cell>
          <cell r="G1691">
            <v>248</v>
          </cell>
        </row>
        <row r="1692">
          <cell r="A1692">
            <v>1821</v>
          </cell>
          <cell r="B1692" t="str">
            <v>Rayen</v>
          </cell>
          <cell r="C1692">
            <v>29.606999999999999</v>
          </cell>
          <cell r="D1692">
            <v>57.430999999999997</v>
          </cell>
          <cell r="E1692">
            <v>2.8046399999999999E-2</v>
          </cell>
          <cell r="F1692" t="str">
            <v>active</v>
          </cell>
          <cell r="G1692">
            <v>401</v>
          </cell>
        </row>
        <row r="1693">
          <cell r="A1693">
            <v>1822</v>
          </cell>
          <cell r="B1693" t="str">
            <v>Shahdad</v>
          </cell>
          <cell r="C1693">
            <v>30.414000000000001</v>
          </cell>
          <cell r="D1693">
            <v>57.689</v>
          </cell>
          <cell r="E1693">
            <v>2.1571900000000001E-2</v>
          </cell>
          <cell r="F1693" t="str">
            <v>active</v>
          </cell>
          <cell r="G1693">
            <v>375</v>
          </cell>
        </row>
        <row r="1694">
          <cell r="A1694">
            <v>1823</v>
          </cell>
          <cell r="B1694" t="str">
            <v>Sirch</v>
          </cell>
          <cell r="C1694">
            <v>30.202999999999999</v>
          </cell>
          <cell r="D1694">
            <v>57.557000000000002</v>
          </cell>
          <cell r="E1694">
            <v>0.10624699999999999</v>
          </cell>
          <cell r="F1694" t="str">
            <v>active</v>
          </cell>
          <cell r="G1694">
            <v>642</v>
          </cell>
        </row>
        <row r="1695">
          <cell r="A1695">
            <v>1824</v>
          </cell>
          <cell r="B1695" t="str">
            <v>Zarand, Iran</v>
          </cell>
          <cell r="C1695">
            <v>30.817</v>
          </cell>
          <cell r="D1695">
            <v>56.567</v>
          </cell>
          <cell r="E1695">
            <v>1.30178E-2</v>
          </cell>
          <cell r="F1695" t="str">
            <v>active</v>
          </cell>
          <cell r="G1695">
            <v>323</v>
          </cell>
        </row>
        <row r="1696">
          <cell r="A1696">
            <v>1825</v>
          </cell>
          <cell r="B1696" t="str">
            <v>FRESNO - VA MEDICAL CENTER</v>
          </cell>
          <cell r="C1696">
            <v>36.774999999999999</v>
          </cell>
          <cell r="D1696">
            <v>-119.78</v>
          </cell>
          <cell r="E1696">
            <v>1.0779800000000001E-3</v>
          </cell>
          <cell r="F1696" t="str">
            <v>active</v>
          </cell>
          <cell r="G1696">
            <v>195</v>
          </cell>
        </row>
        <row r="1697">
          <cell r="A1697">
            <v>1826</v>
          </cell>
          <cell r="B1697" t="str">
            <v>PARKFIELD - DONNA LEE</v>
          </cell>
          <cell r="C1697">
            <v>35.939</v>
          </cell>
          <cell r="D1697">
            <v>-120.425</v>
          </cell>
          <cell r="E1697">
            <v>0.15196699999999999</v>
          </cell>
          <cell r="F1697" t="str">
            <v>active</v>
          </cell>
          <cell r="G1697">
            <v>760</v>
          </cell>
        </row>
        <row r="1698">
          <cell r="A1698">
            <v>1827</v>
          </cell>
          <cell r="B1698" t="str">
            <v>PARKFIELD - EADES</v>
          </cell>
          <cell r="C1698">
            <v>35.893999999999998</v>
          </cell>
          <cell r="D1698">
            <v>-120.42100000000001</v>
          </cell>
          <cell r="E1698">
            <v>5.3788299999999997E-2</v>
          </cell>
          <cell r="F1698" t="str">
            <v>active</v>
          </cell>
          <cell r="G1698">
            <v>500</v>
          </cell>
        </row>
        <row r="1699">
          <cell r="A1699">
            <v>1828</v>
          </cell>
          <cell r="B1699" t="str">
            <v>PARKFIELD - FROELICH</v>
          </cell>
          <cell r="C1699">
            <v>35.911000000000001</v>
          </cell>
          <cell r="D1699">
            <v>-120.486</v>
          </cell>
          <cell r="E1699">
            <v>2.92865E-2</v>
          </cell>
          <cell r="F1699" t="str">
            <v>active</v>
          </cell>
          <cell r="G1699">
            <v>406</v>
          </cell>
        </row>
        <row r="1700">
          <cell r="A1700">
            <v>1829</v>
          </cell>
          <cell r="B1700" t="str">
            <v>PARKFIELD - GOLD HILL</v>
          </cell>
          <cell r="C1700">
            <v>35.832999999999998</v>
          </cell>
          <cell r="D1700">
            <v>-120.346</v>
          </cell>
          <cell r="E1700">
            <v>1.6826000000000001E-2</v>
          </cell>
          <cell r="F1700" t="str">
            <v>active</v>
          </cell>
          <cell r="G1700">
            <v>351</v>
          </cell>
        </row>
        <row r="1701">
          <cell r="A1701">
            <v>1830</v>
          </cell>
          <cell r="B1701" t="str">
            <v>PARKFIELD - HOG CANYON</v>
          </cell>
          <cell r="C1701">
            <v>35.814999999999998</v>
          </cell>
          <cell r="D1701">
            <v>-120.374</v>
          </cell>
          <cell r="E1701">
            <v>2.4592699999999999E-2</v>
          </cell>
          <cell r="F1701" t="str">
            <v>active</v>
          </cell>
          <cell r="G1701">
            <v>387</v>
          </cell>
        </row>
        <row r="1702">
          <cell r="A1702">
            <v>1831</v>
          </cell>
          <cell r="B1702" t="str">
            <v>PARKFIELD - JACK CANYON</v>
          </cell>
          <cell r="C1702">
            <v>35.713000000000001</v>
          </cell>
          <cell r="D1702">
            <v>-120.203</v>
          </cell>
          <cell r="E1702">
            <v>8.0688999999999997E-2</v>
          </cell>
          <cell r="F1702" t="str">
            <v>active</v>
          </cell>
          <cell r="G1702">
            <v>570</v>
          </cell>
        </row>
        <row r="1703">
          <cell r="A1703">
            <v>1832</v>
          </cell>
          <cell r="B1703" t="str">
            <v>PARKFIELD - JOAQUIN CANYON</v>
          </cell>
          <cell r="C1703">
            <v>35.94</v>
          </cell>
          <cell r="D1703">
            <v>-120.432</v>
          </cell>
          <cell r="E1703">
            <v>5.9739300000000002E-2</v>
          </cell>
          <cell r="F1703" t="str">
            <v>active</v>
          </cell>
          <cell r="G1703">
            <v>515</v>
          </cell>
        </row>
        <row r="1704">
          <cell r="A1704">
            <v>1833</v>
          </cell>
          <cell r="B1704" t="str">
            <v>PARKFIELD - MIDDLE MOUNTAIN</v>
          </cell>
          <cell r="C1704">
            <v>35.957999999999998</v>
          </cell>
          <cell r="D1704">
            <v>-120.496</v>
          </cell>
          <cell r="E1704">
            <v>6.07942E-2</v>
          </cell>
          <cell r="F1704" t="str">
            <v>active</v>
          </cell>
          <cell r="G1704">
            <v>518</v>
          </cell>
        </row>
        <row r="1705">
          <cell r="A1705">
            <v>1834</v>
          </cell>
          <cell r="B1705" t="str">
            <v>PARKFIELD - RED HILLS</v>
          </cell>
          <cell r="C1705">
            <v>35.624000000000002</v>
          </cell>
          <cell r="D1705">
            <v>-120.254</v>
          </cell>
          <cell r="E1705">
            <v>5.4243399999999997E-2</v>
          </cell>
          <cell r="F1705" t="str">
            <v>active</v>
          </cell>
          <cell r="G1705">
            <v>501</v>
          </cell>
        </row>
        <row r="1706">
          <cell r="A1706">
            <v>1835</v>
          </cell>
          <cell r="B1706" t="str">
            <v>PARKFIELD - STOCKDALE MTN</v>
          </cell>
          <cell r="C1706">
            <v>35.972999999999999</v>
          </cell>
          <cell r="D1706">
            <v>-120.57899999999999</v>
          </cell>
          <cell r="E1706">
            <v>5.67374E-3</v>
          </cell>
          <cell r="F1706" t="str">
            <v>active</v>
          </cell>
          <cell r="G1706">
            <v>260</v>
          </cell>
        </row>
        <row r="1707">
          <cell r="A1707">
            <v>1836</v>
          </cell>
          <cell r="B1707" t="str">
            <v>PARKFIELD - VINEYARD CANYON</v>
          </cell>
          <cell r="C1707">
            <v>35.923000000000002</v>
          </cell>
          <cell r="D1707">
            <v>-120.53400000000001</v>
          </cell>
          <cell r="E1707">
            <v>1.39358E-2</v>
          </cell>
          <cell r="F1707" t="str">
            <v>active</v>
          </cell>
          <cell r="G1707">
            <v>330</v>
          </cell>
        </row>
        <row r="1708">
          <cell r="A1708">
            <v>1837</v>
          </cell>
          <cell r="B1708" t="str">
            <v>PARKFIELD - WORK RANCH</v>
          </cell>
          <cell r="C1708">
            <v>35.814999999999998</v>
          </cell>
          <cell r="D1708">
            <v>-120.511</v>
          </cell>
          <cell r="E1708">
            <v>3.3690299999999999E-2</v>
          </cell>
          <cell r="F1708" t="str">
            <v>active</v>
          </cell>
          <cell r="G1708">
            <v>424</v>
          </cell>
        </row>
        <row r="1709">
          <cell r="A1709">
            <v>1838</v>
          </cell>
          <cell r="B1709" t="str">
            <v>PARKFIELD - TURKEY FLAT #1 (0M)</v>
          </cell>
          <cell r="C1709">
            <v>35.878</v>
          </cell>
          <cell r="D1709">
            <v>-120.358</v>
          </cell>
          <cell r="E1709">
            <v>2.3517699999999999E-2</v>
          </cell>
          <cell r="F1709" t="str">
            <v>active</v>
          </cell>
          <cell r="G1709">
            <v>382</v>
          </cell>
        </row>
        <row r="1710">
          <cell r="A1710">
            <v>1839</v>
          </cell>
          <cell r="B1710" t="str">
            <v>PARKFIELD - 1-STORY SCHOOL BLDG</v>
          </cell>
          <cell r="C1710">
            <v>35.898000000000003</v>
          </cell>
          <cell r="D1710">
            <v>-120.431</v>
          </cell>
          <cell r="E1710">
            <v>3.7259E-2</v>
          </cell>
          <cell r="F1710" t="str">
            <v>active</v>
          </cell>
          <cell r="G1710">
            <v>438</v>
          </cell>
        </row>
        <row r="1711">
          <cell r="A1711">
            <v>1840</v>
          </cell>
          <cell r="B1711" t="str">
            <v>Shandon-1-story High School Bldg</v>
          </cell>
          <cell r="C1711">
            <v>35.655000000000001</v>
          </cell>
          <cell r="D1711">
            <v>-120.377</v>
          </cell>
          <cell r="E1711">
            <v>7.1897000000000003E-3</v>
          </cell>
          <cell r="F1711" t="str">
            <v>active</v>
          </cell>
          <cell r="G1711">
            <v>274</v>
          </cell>
        </row>
        <row r="1712">
          <cell r="A1712">
            <v>1841</v>
          </cell>
          <cell r="B1712" t="str">
            <v>TEMPLETON - HOSPITAL GROUNDS</v>
          </cell>
          <cell r="C1712">
            <v>35.555999999999997</v>
          </cell>
          <cell r="D1712">
            <v>-120.72</v>
          </cell>
          <cell r="E1712">
            <v>1.22258E-2</v>
          </cell>
          <cell r="F1712" t="str">
            <v>active</v>
          </cell>
          <cell r="G1712">
            <v>317</v>
          </cell>
        </row>
        <row r="1713">
          <cell r="A1713">
            <v>1842</v>
          </cell>
          <cell r="B1713" t="str">
            <v>BIG SUR - PFEIFFER STATE PARK</v>
          </cell>
          <cell r="C1713">
            <v>36.238999999999997</v>
          </cell>
          <cell r="D1713">
            <v>-121.774</v>
          </cell>
          <cell r="E1713">
            <v>9.3241500000000005E-2</v>
          </cell>
          <cell r="F1713" t="str">
            <v>active</v>
          </cell>
          <cell r="G1713">
            <v>602</v>
          </cell>
        </row>
        <row r="1714">
          <cell r="A1714">
            <v>1843</v>
          </cell>
          <cell r="B1714" t="str">
            <v>KING CITY - CANAL &amp; REICH</v>
          </cell>
          <cell r="C1714">
            <v>36.207000000000001</v>
          </cell>
          <cell r="D1714">
            <v>-121.131</v>
          </cell>
          <cell r="E1714">
            <v>6.7166300000000003E-3</v>
          </cell>
          <cell r="F1714" t="str">
            <v>active</v>
          </cell>
          <cell r="G1714">
            <v>270</v>
          </cell>
        </row>
        <row r="1715">
          <cell r="A1715">
            <v>1844</v>
          </cell>
          <cell r="B1715" t="str">
            <v>BEAR VALLEY RANCH</v>
          </cell>
          <cell r="C1715">
            <v>35.945</v>
          </cell>
          <cell r="D1715">
            <v>-120.542</v>
          </cell>
          <cell r="E1715">
            <v>4.8719400000000003E-2</v>
          </cell>
          <cell r="F1715" t="str">
            <v>active</v>
          </cell>
          <cell r="G1715">
            <v>485</v>
          </cell>
        </row>
        <row r="1716">
          <cell r="A1716">
            <v>1845</v>
          </cell>
          <cell r="B1716" t="str">
            <v>PARKFIELD - TEMBLOR</v>
          </cell>
          <cell r="C1716">
            <v>35.704999999999998</v>
          </cell>
          <cell r="D1716">
            <v>-120.169</v>
          </cell>
          <cell r="E1716">
            <v>0.130908</v>
          </cell>
          <cell r="F1716" t="str">
            <v>active</v>
          </cell>
          <cell r="G1716">
            <v>728</v>
          </cell>
        </row>
        <row r="1717">
          <cell r="A1717">
            <v>1846</v>
          </cell>
          <cell r="B1717" t="str">
            <v>PARKFIELD - UPSAR 01</v>
          </cell>
          <cell r="C1717">
            <v>35.820999999999998</v>
          </cell>
          <cell r="D1717">
            <v>-120.50700000000001</v>
          </cell>
          <cell r="E1717">
            <v>2.8104899999999999E-2</v>
          </cell>
          <cell r="F1717" t="str">
            <v>active</v>
          </cell>
          <cell r="G1717">
            <v>401</v>
          </cell>
        </row>
        <row r="1718">
          <cell r="A1718">
            <v>1847</v>
          </cell>
          <cell r="B1718" t="str">
            <v>PARKFIELD - UPSAR 02</v>
          </cell>
          <cell r="C1718">
            <v>35.822000000000003</v>
          </cell>
          <cell r="D1718">
            <v>-120.506</v>
          </cell>
          <cell r="E1718">
            <v>2.8104899999999999E-2</v>
          </cell>
          <cell r="F1718" t="str">
            <v>active</v>
          </cell>
          <cell r="G1718">
            <v>401</v>
          </cell>
        </row>
        <row r="1719">
          <cell r="A1719">
            <v>1848</v>
          </cell>
          <cell r="B1719" t="str">
            <v>PARKFIELD - UPSAR 03</v>
          </cell>
          <cell r="C1719">
            <v>35.820999999999998</v>
          </cell>
          <cell r="D1719">
            <v>-120.505</v>
          </cell>
          <cell r="E1719">
            <v>2.8104899999999999E-2</v>
          </cell>
          <cell r="F1719" t="str">
            <v>active</v>
          </cell>
          <cell r="G1719">
            <v>401</v>
          </cell>
        </row>
        <row r="1720">
          <cell r="A1720">
            <v>1849</v>
          </cell>
          <cell r="B1720" t="str">
            <v>PARKFIELD - UPSAR 05</v>
          </cell>
          <cell r="C1720">
            <v>35.823999999999998</v>
          </cell>
          <cell r="D1720">
            <v>-120.503</v>
          </cell>
          <cell r="E1720">
            <v>2.8104899999999999E-2</v>
          </cell>
          <cell r="F1720" t="str">
            <v>active</v>
          </cell>
          <cell r="G1720">
            <v>401</v>
          </cell>
        </row>
        <row r="1721">
          <cell r="A1721">
            <v>1850</v>
          </cell>
          <cell r="B1721" t="str">
            <v>PARKFIELD - UPSAR 06</v>
          </cell>
          <cell r="C1721">
            <v>35.823999999999998</v>
          </cell>
          <cell r="D1721">
            <v>-120.503</v>
          </cell>
          <cell r="E1721">
            <v>2.8104899999999999E-2</v>
          </cell>
          <cell r="F1721" t="str">
            <v>active</v>
          </cell>
          <cell r="G1721">
            <v>401</v>
          </cell>
        </row>
        <row r="1722">
          <cell r="A1722">
            <v>1851</v>
          </cell>
          <cell r="B1722" t="str">
            <v>PARKFIELD - UPSAR 07</v>
          </cell>
          <cell r="C1722">
            <v>35.823999999999998</v>
          </cell>
          <cell r="D1722">
            <v>-120.503</v>
          </cell>
          <cell r="E1722">
            <v>2.8104899999999999E-2</v>
          </cell>
          <cell r="F1722" t="str">
            <v>active</v>
          </cell>
          <cell r="G1722">
            <v>401</v>
          </cell>
        </row>
        <row r="1723">
          <cell r="A1723">
            <v>1852</v>
          </cell>
          <cell r="B1723" t="str">
            <v>PARKFIELD - UPSAR 08</v>
          </cell>
          <cell r="C1723">
            <v>35.825000000000003</v>
          </cell>
          <cell r="D1723">
            <v>-120.501</v>
          </cell>
          <cell r="E1723">
            <v>2.8104899999999999E-2</v>
          </cell>
          <cell r="F1723" t="str">
            <v>active</v>
          </cell>
          <cell r="G1723">
            <v>401</v>
          </cell>
        </row>
        <row r="1724">
          <cell r="A1724">
            <v>1853</v>
          </cell>
          <cell r="B1724" t="str">
            <v>PARKFIELD - UPSAR 09</v>
          </cell>
          <cell r="C1724">
            <v>35.826000000000001</v>
          </cell>
          <cell r="D1724">
            <v>-120.501</v>
          </cell>
          <cell r="E1724">
            <v>5.1377300000000001E-2</v>
          </cell>
          <cell r="F1724" t="str">
            <v>active</v>
          </cell>
          <cell r="G1724">
            <v>494</v>
          </cell>
        </row>
        <row r="1725">
          <cell r="A1725">
            <v>1854</v>
          </cell>
          <cell r="B1725" t="str">
            <v>PARKFIELD - UPSAR 10</v>
          </cell>
          <cell r="C1725">
            <v>35.828000000000003</v>
          </cell>
          <cell r="D1725">
            <v>-120.5</v>
          </cell>
          <cell r="E1725">
            <v>7.2803699999999999E-2</v>
          </cell>
          <cell r="F1725" t="str">
            <v>active</v>
          </cell>
          <cell r="G1725">
            <v>549</v>
          </cell>
        </row>
        <row r="1726">
          <cell r="A1726">
            <v>1855</v>
          </cell>
          <cell r="B1726" t="str">
            <v>PARKFIELD - UPSAR 11</v>
          </cell>
          <cell r="C1726">
            <v>35.826000000000001</v>
          </cell>
          <cell r="D1726">
            <v>-120.502</v>
          </cell>
          <cell r="E1726">
            <v>5.1377300000000001E-2</v>
          </cell>
          <cell r="F1726" t="str">
            <v>active</v>
          </cell>
          <cell r="G1726">
            <v>494</v>
          </cell>
        </row>
        <row r="1727">
          <cell r="A1727">
            <v>1856</v>
          </cell>
          <cell r="B1727" t="str">
            <v>PARKFIELD - UPSAR 12</v>
          </cell>
          <cell r="C1727">
            <v>35.826999999999998</v>
          </cell>
          <cell r="D1727">
            <v>-120.504</v>
          </cell>
          <cell r="E1727">
            <v>5.1377300000000001E-2</v>
          </cell>
          <cell r="F1727" t="str">
            <v>active</v>
          </cell>
          <cell r="G1727">
            <v>494</v>
          </cell>
        </row>
        <row r="1728">
          <cell r="A1728">
            <v>1857</v>
          </cell>
          <cell r="B1728" t="str">
            <v>PARKFIELD - UPSAR 13</v>
          </cell>
          <cell r="C1728">
            <v>35.826999999999998</v>
          </cell>
          <cell r="D1728">
            <v>-120.504</v>
          </cell>
          <cell r="E1728">
            <v>5.1377300000000001E-2</v>
          </cell>
          <cell r="F1728" t="str">
            <v>active</v>
          </cell>
          <cell r="G1728">
            <v>494</v>
          </cell>
        </row>
        <row r="1729">
          <cell r="A1729">
            <v>1858</v>
          </cell>
          <cell r="B1729" t="str">
            <v>COALINGA - PRIEST VALLEY</v>
          </cell>
          <cell r="C1729">
            <v>36.191000000000003</v>
          </cell>
          <cell r="D1729">
            <v>-120.708</v>
          </cell>
          <cell r="E1729">
            <v>4.9939400000000002E-2</v>
          </cell>
          <cell r="F1729" t="str">
            <v>active</v>
          </cell>
          <cell r="G1729">
            <v>490</v>
          </cell>
        </row>
        <row r="1730">
          <cell r="A1730">
            <v>1859</v>
          </cell>
          <cell r="B1730" t="str">
            <v>FKS020</v>
          </cell>
          <cell r="C1730">
            <v>37.547400000000003</v>
          </cell>
          <cell r="D1730">
            <v>140.1078</v>
          </cell>
          <cell r="E1730">
            <v>3.50811E-3</v>
          </cell>
          <cell r="F1730" t="str">
            <v>stable</v>
          </cell>
          <cell r="G1730">
            <v>285</v>
          </cell>
        </row>
        <row r="1731">
          <cell r="A1731">
            <v>1860</v>
          </cell>
          <cell r="B1731" t="str">
            <v>FKS021</v>
          </cell>
          <cell r="C1731">
            <v>37.653500000000001</v>
          </cell>
          <cell r="D1731">
            <v>139.86330000000001</v>
          </cell>
          <cell r="E1731">
            <v>9.5423000000000001E-3</v>
          </cell>
          <cell r="F1731" t="str">
            <v>stable</v>
          </cell>
          <cell r="G1731">
            <v>412</v>
          </cell>
        </row>
        <row r="1732">
          <cell r="A1732">
            <v>1861</v>
          </cell>
          <cell r="B1732" t="str">
            <v>FKS022</v>
          </cell>
          <cell r="C1732">
            <v>37.600200000000001</v>
          </cell>
          <cell r="D1732">
            <v>139.64670000000001</v>
          </cell>
          <cell r="E1732">
            <v>2.7564100000000001E-2</v>
          </cell>
          <cell r="F1732" t="str">
            <v>stable</v>
          </cell>
          <cell r="G1732">
            <v>760</v>
          </cell>
        </row>
        <row r="1733">
          <cell r="A1733">
            <v>1862</v>
          </cell>
          <cell r="B1733" t="str">
            <v>FKS023</v>
          </cell>
          <cell r="C1733">
            <v>37.477400000000003</v>
          </cell>
          <cell r="D1733">
            <v>139.92939999999999</v>
          </cell>
          <cell r="E1733">
            <v>1.09867E-2</v>
          </cell>
          <cell r="F1733" t="str">
            <v>stable</v>
          </cell>
          <cell r="G1733">
            <v>445</v>
          </cell>
        </row>
        <row r="1734">
          <cell r="A1734">
            <v>1863</v>
          </cell>
          <cell r="B1734" t="str">
            <v>FKS024</v>
          </cell>
          <cell r="C1734">
            <v>37.395699999999998</v>
          </cell>
          <cell r="D1734">
            <v>140.13249999999999</v>
          </cell>
          <cell r="E1734">
            <v>2.4488900000000001E-2</v>
          </cell>
          <cell r="F1734" t="str">
            <v>stable</v>
          </cell>
          <cell r="G1734">
            <v>750</v>
          </cell>
        </row>
        <row r="1735">
          <cell r="A1735">
            <v>1864</v>
          </cell>
          <cell r="B1735" t="str">
            <v>FKS025</v>
          </cell>
          <cell r="C1735">
            <v>37.307699999999997</v>
          </cell>
          <cell r="D1735">
            <v>139.9</v>
          </cell>
          <cell r="E1735">
            <v>8.0472600000000005E-2</v>
          </cell>
          <cell r="F1735" t="str">
            <v>stable</v>
          </cell>
          <cell r="G1735">
            <v>760</v>
          </cell>
        </row>
        <row r="1736">
          <cell r="A1736">
            <v>1865</v>
          </cell>
          <cell r="B1736" t="str">
            <v>FKS026</v>
          </cell>
          <cell r="C1736">
            <v>37.265999999999998</v>
          </cell>
          <cell r="D1736">
            <v>139.5386</v>
          </cell>
          <cell r="E1736">
            <v>2.48822E-2</v>
          </cell>
          <cell r="F1736" t="str">
            <v>stable</v>
          </cell>
          <cell r="G1736">
            <v>758</v>
          </cell>
        </row>
        <row r="1737">
          <cell r="A1737">
            <v>1866</v>
          </cell>
          <cell r="B1737" t="str">
            <v>FKS027</v>
          </cell>
          <cell r="C1737">
            <v>37.07</v>
          </cell>
          <cell r="D1737">
            <v>139.6808</v>
          </cell>
          <cell r="E1737">
            <v>3.5054700000000001E-2</v>
          </cell>
          <cell r="F1737" t="str">
            <v>stable</v>
          </cell>
          <cell r="G1737">
            <v>760</v>
          </cell>
        </row>
        <row r="1738">
          <cell r="A1738">
            <v>1867</v>
          </cell>
          <cell r="B1738" t="str">
            <v>FKS028</v>
          </cell>
          <cell r="C1738">
            <v>37.3491</v>
          </cell>
          <cell r="D1738">
            <v>139.31440000000001</v>
          </cell>
          <cell r="E1738">
            <v>9.6263299999999996E-2</v>
          </cell>
          <cell r="F1738" t="str">
            <v>stable</v>
          </cell>
          <cell r="G1738">
            <v>760</v>
          </cell>
        </row>
        <row r="1739">
          <cell r="A1739">
            <v>1868</v>
          </cell>
          <cell r="B1739" t="str">
            <v>FKS029</v>
          </cell>
          <cell r="C1739">
            <v>37.015900000000002</v>
          </cell>
          <cell r="D1739">
            <v>139.3801</v>
          </cell>
          <cell r="E1739">
            <v>0.108829</v>
          </cell>
          <cell r="F1739" t="str">
            <v>stable</v>
          </cell>
          <cell r="G1739">
            <v>760</v>
          </cell>
        </row>
        <row r="1740">
          <cell r="A1740">
            <v>1869</v>
          </cell>
          <cell r="B1740" t="str">
            <v>FKS030</v>
          </cell>
          <cell r="C1740">
            <v>37.453000000000003</v>
          </cell>
          <cell r="D1740">
            <v>139.51329999999999</v>
          </cell>
          <cell r="E1740">
            <v>0.110763</v>
          </cell>
          <cell r="F1740" t="str">
            <v>stable</v>
          </cell>
          <cell r="G1740">
            <v>760</v>
          </cell>
        </row>
        <row r="1741">
          <cell r="A1741">
            <v>1870</v>
          </cell>
          <cell r="B1741" t="str">
            <v>FKSH01</v>
          </cell>
          <cell r="C1741">
            <v>37.753500000000003</v>
          </cell>
          <cell r="D1741">
            <v>139.7183</v>
          </cell>
          <cell r="E1741">
            <v>0.10095700000000001</v>
          </cell>
          <cell r="F1741" t="str">
            <v>stable</v>
          </cell>
          <cell r="G1741">
            <v>760</v>
          </cell>
        </row>
        <row r="1742">
          <cell r="A1742">
            <v>1871</v>
          </cell>
          <cell r="B1742" t="str">
            <v>FKSH03</v>
          </cell>
          <cell r="C1742">
            <v>37.604799999999997</v>
          </cell>
          <cell r="D1742">
            <v>139.75659999999999</v>
          </cell>
          <cell r="E1742">
            <v>3.1806300000000003E-2</v>
          </cell>
          <cell r="F1742" t="str">
            <v>stable</v>
          </cell>
          <cell r="G1742">
            <v>760</v>
          </cell>
        </row>
        <row r="1743">
          <cell r="A1743">
            <v>1872</v>
          </cell>
          <cell r="B1743" t="str">
            <v>FKSH04</v>
          </cell>
          <cell r="C1743">
            <v>37.447800000000001</v>
          </cell>
          <cell r="D1743">
            <v>139.8159</v>
          </cell>
          <cell r="E1743">
            <v>3.5436099999999998E-2</v>
          </cell>
          <cell r="F1743" t="str">
            <v>stable</v>
          </cell>
          <cell r="G1743">
            <v>760</v>
          </cell>
        </row>
        <row r="1744">
          <cell r="A1744">
            <v>1873</v>
          </cell>
          <cell r="B1744" t="str">
            <v>FKSH05</v>
          </cell>
          <cell r="C1744">
            <v>37.251300000000001</v>
          </cell>
          <cell r="D1744">
            <v>139.8758</v>
          </cell>
          <cell r="E1744">
            <v>4.2246899999999997E-2</v>
          </cell>
          <cell r="F1744" t="str">
            <v>stable</v>
          </cell>
          <cell r="G1744">
            <v>760</v>
          </cell>
        </row>
        <row r="1745">
          <cell r="A1745">
            <v>1874</v>
          </cell>
          <cell r="B1745" t="str">
            <v>FKSH06</v>
          </cell>
          <cell r="C1745">
            <v>37.169199999999996</v>
          </cell>
          <cell r="D1745">
            <v>139.5231</v>
          </cell>
          <cell r="E1745">
            <v>2.4339300000000001E-2</v>
          </cell>
          <cell r="F1745" t="str">
            <v>stable</v>
          </cell>
          <cell r="G1745">
            <v>747</v>
          </cell>
        </row>
        <row r="1746">
          <cell r="A1746">
            <v>1875</v>
          </cell>
          <cell r="B1746" t="str">
            <v>FKSH07</v>
          </cell>
          <cell r="C1746">
            <v>37.007199999999997</v>
          </cell>
          <cell r="D1746">
            <v>139.37880000000001</v>
          </cell>
          <cell r="E1746">
            <v>0.147289</v>
          </cell>
          <cell r="F1746" t="str">
            <v>stable</v>
          </cell>
          <cell r="G1746">
            <v>760</v>
          </cell>
        </row>
        <row r="1747">
          <cell r="A1747">
            <v>1876</v>
          </cell>
          <cell r="B1747" t="str">
            <v>FKSH10</v>
          </cell>
          <cell r="C1747">
            <v>37.158499999999997</v>
          </cell>
          <cell r="D1747">
            <v>140.09630000000001</v>
          </cell>
          <cell r="E1747">
            <v>6.3726400000000002E-2</v>
          </cell>
          <cell r="F1747" t="str">
            <v>stable</v>
          </cell>
          <cell r="G1747">
            <v>760</v>
          </cell>
        </row>
        <row r="1748">
          <cell r="A1748">
            <v>1877</v>
          </cell>
          <cell r="B1748" t="str">
            <v>FKSH21</v>
          </cell>
          <cell r="C1748">
            <v>37.339199999999998</v>
          </cell>
          <cell r="D1748">
            <v>139.31790000000001</v>
          </cell>
          <cell r="E1748">
            <v>9.0847499999999998E-2</v>
          </cell>
          <cell r="F1748" t="str">
            <v>stable</v>
          </cell>
          <cell r="G1748">
            <v>760</v>
          </cell>
        </row>
        <row r="1749">
          <cell r="A1749">
            <v>1878</v>
          </cell>
          <cell r="B1749" t="str">
            <v>GNM002</v>
          </cell>
          <cell r="C1749">
            <v>36.7819</v>
          </cell>
          <cell r="D1749">
            <v>138.96950000000001</v>
          </cell>
          <cell r="E1749">
            <v>0.127912</v>
          </cell>
          <cell r="F1749" t="str">
            <v>stable</v>
          </cell>
          <cell r="G1749">
            <v>760</v>
          </cell>
        </row>
        <row r="1750">
          <cell r="A1750">
            <v>1879</v>
          </cell>
          <cell r="B1750" t="str">
            <v>GNM003</v>
          </cell>
          <cell r="C1750">
            <v>36.657800000000002</v>
          </cell>
          <cell r="D1750">
            <v>139.07839999999999</v>
          </cell>
          <cell r="E1750">
            <v>5.6075800000000002E-2</v>
          </cell>
          <cell r="F1750" t="str">
            <v>stable</v>
          </cell>
          <cell r="G1750">
            <v>760</v>
          </cell>
        </row>
        <row r="1751">
          <cell r="A1751">
            <v>1880</v>
          </cell>
          <cell r="B1751" t="str">
            <v>GNM004</v>
          </cell>
          <cell r="C1751">
            <v>36.617199999999997</v>
          </cell>
          <cell r="D1751">
            <v>138.59180000000001</v>
          </cell>
          <cell r="E1751">
            <v>6.5043400000000001E-2</v>
          </cell>
          <cell r="F1751" t="str">
            <v>stable</v>
          </cell>
          <cell r="G1751">
            <v>760</v>
          </cell>
        </row>
        <row r="1752">
          <cell r="A1752">
            <v>1881</v>
          </cell>
          <cell r="B1752" t="str">
            <v>GNM005</v>
          </cell>
          <cell r="C1752">
            <v>36.513300000000001</v>
          </cell>
          <cell r="D1752">
            <v>138.51769999999999</v>
          </cell>
          <cell r="E1752">
            <v>5.6996199999999997E-2</v>
          </cell>
          <cell r="F1752" t="str">
            <v>stable</v>
          </cell>
          <cell r="G1752">
            <v>760</v>
          </cell>
        </row>
        <row r="1753">
          <cell r="A1753">
            <v>1882</v>
          </cell>
          <cell r="B1753" t="str">
            <v>GNM006</v>
          </cell>
          <cell r="C1753">
            <v>36.510300000000001</v>
          </cell>
          <cell r="D1753">
            <v>138.75229999999999</v>
          </cell>
          <cell r="E1753">
            <v>5.7024600000000002E-2</v>
          </cell>
          <cell r="F1753" t="str">
            <v>stable</v>
          </cell>
          <cell r="G1753">
            <v>760</v>
          </cell>
        </row>
        <row r="1754">
          <cell r="A1754">
            <v>1883</v>
          </cell>
          <cell r="B1754" t="str">
            <v>GNM007</v>
          </cell>
          <cell r="C1754">
            <v>36.4619</v>
          </cell>
          <cell r="D1754">
            <v>139.01009999999999</v>
          </cell>
          <cell r="E1754">
            <v>2.96014E-2</v>
          </cell>
          <cell r="F1754" t="str">
            <v>stable</v>
          </cell>
          <cell r="G1754">
            <v>760</v>
          </cell>
        </row>
        <row r="1755">
          <cell r="A1755">
            <v>1884</v>
          </cell>
          <cell r="B1755" t="str">
            <v>GNM008</v>
          </cell>
          <cell r="C1755">
            <v>36.347799999999999</v>
          </cell>
          <cell r="D1755">
            <v>139.13679999999999</v>
          </cell>
          <cell r="E1755">
            <v>3.9803299999999998E-3</v>
          </cell>
          <cell r="F1755" t="str">
            <v>stable</v>
          </cell>
          <cell r="G1755">
            <v>299</v>
          </cell>
        </row>
        <row r="1756">
          <cell r="A1756">
            <v>1885</v>
          </cell>
          <cell r="B1756" t="str">
            <v>GNM009</v>
          </cell>
          <cell r="C1756">
            <v>36.410600000000002</v>
          </cell>
          <cell r="D1756">
            <v>139.32509999999999</v>
          </cell>
          <cell r="E1756">
            <v>3.58809E-2</v>
          </cell>
          <cell r="F1756" t="str">
            <v>stable</v>
          </cell>
          <cell r="G1756">
            <v>760</v>
          </cell>
        </row>
        <row r="1757">
          <cell r="A1757">
            <v>1886</v>
          </cell>
          <cell r="B1757" t="str">
            <v>GNM013</v>
          </cell>
          <cell r="C1757">
            <v>36.318100000000001</v>
          </cell>
          <cell r="D1757">
            <v>139.01759999999999</v>
          </cell>
          <cell r="E1757">
            <v>4.80519E-3</v>
          </cell>
          <cell r="F1757" t="str">
            <v>stable</v>
          </cell>
          <cell r="G1757">
            <v>315</v>
          </cell>
        </row>
        <row r="1758">
          <cell r="A1758">
            <v>1887</v>
          </cell>
          <cell r="B1758" t="str">
            <v>GNM014</v>
          </cell>
          <cell r="C1758">
            <v>36.35</v>
          </cell>
          <cell r="D1758">
            <v>138.71789999999999</v>
          </cell>
          <cell r="E1758">
            <v>9.9606100000000003E-2</v>
          </cell>
          <cell r="F1758" t="str">
            <v>stable</v>
          </cell>
          <cell r="G1758">
            <v>760</v>
          </cell>
        </row>
        <row r="1759">
          <cell r="A1759">
            <v>1888</v>
          </cell>
          <cell r="B1759" t="str">
            <v>GNMH07</v>
          </cell>
          <cell r="C1759">
            <v>36.6967</v>
          </cell>
          <cell r="D1759">
            <v>139.21360000000001</v>
          </cell>
          <cell r="E1759">
            <v>5.6090000000000001E-2</v>
          </cell>
          <cell r="F1759" t="str">
            <v>stable</v>
          </cell>
          <cell r="G1759">
            <v>760</v>
          </cell>
        </row>
        <row r="1760">
          <cell r="A1760">
            <v>1889</v>
          </cell>
          <cell r="B1760" t="str">
            <v>GNMH08</v>
          </cell>
          <cell r="C1760">
            <v>36.488599999999998</v>
          </cell>
          <cell r="D1760">
            <v>138.5275</v>
          </cell>
          <cell r="E1760">
            <v>4.4741099999999999E-2</v>
          </cell>
          <cell r="F1760" t="str">
            <v>stable</v>
          </cell>
          <cell r="G1760">
            <v>760</v>
          </cell>
        </row>
        <row r="1761">
          <cell r="A1761">
            <v>1890</v>
          </cell>
          <cell r="B1761" t="str">
            <v>GNMH09</v>
          </cell>
          <cell r="C1761">
            <v>36.618099999999998</v>
          </cell>
          <cell r="D1761">
            <v>138.91</v>
          </cell>
          <cell r="E1761">
            <v>3.2582E-2</v>
          </cell>
          <cell r="F1761" t="str">
            <v>stable</v>
          </cell>
          <cell r="G1761">
            <v>760</v>
          </cell>
        </row>
        <row r="1762">
          <cell r="A1762">
            <v>1891</v>
          </cell>
          <cell r="B1762" t="str">
            <v>NGN001</v>
          </cell>
          <cell r="C1762">
            <v>36.851399999999998</v>
          </cell>
          <cell r="D1762">
            <v>138.36600000000001</v>
          </cell>
          <cell r="E1762">
            <v>5.63916E-2</v>
          </cell>
          <cell r="F1762" t="str">
            <v>stable</v>
          </cell>
          <cell r="G1762">
            <v>760</v>
          </cell>
        </row>
        <row r="1763">
          <cell r="A1763">
            <v>1892</v>
          </cell>
          <cell r="B1763" t="str">
            <v>NGN002</v>
          </cell>
          <cell r="C1763">
            <v>36.806899999999999</v>
          </cell>
          <cell r="D1763">
            <v>138.20689999999999</v>
          </cell>
          <cell r="E1763">
            <v>2.3867900000000001E-2</v>
          </cell>
          <cell r="F1763" t="str">
            <v>stable</v>
          </cell>
          <cell r="G1763">
            <v>737</v>
          </cell>
        </row>
        <row r="1764">
          <cell r="A1764">
            <v>1893</v>
          </cell>
          <cell r="B1764" t="str">
            <v>NGN003</v>
          </cell>
          <cell r="C1764">
            <v>36.740299999999998</v>
          </cell>
          <cell r="D1764">
            <v>138.41290000000001</v>
          </cell>
          <cell r="E1764">
            <v>7.3616600000000004E-2</v>
          </cell>
          <cell r="F1764" t="str">
            <v>stable</v>
          </cell>
          <cell r="G1764">
            <v>760</v>
          </cell>
        </row>
        <row r="1765">
          <cell r="A1765">
            <v>1894</v>
          </cell>
          <cell r="B1765" t="str">
            <v>NGN004</v>
          </cell>
          <cell r="C1765">
            <v>36.648600000000002</v>
          </cell>
          <cell r="D1765">
            <v>138.19380000000001</v>
          </cell>
          <cell r="E1765">
            <v>9.6971499999999999E-3</v>
          </cell>
          <cell r="F1765" t="str">
            <v>stable</v>
          </cell>
          <cell r="G1765">
            <v>416</v>
          </cell>
        </row>
        <row r="1766">
          <cell r="A1766">
            <v>1895</v>
          </cell>
          <cell r="B1766" t="str">
            <v>NGN005</v>
          </cell>
          <cell r="C1766">
            <v>36.698099999999997</v>
          </cell>
          <cell r="D1766">
            <v>137.8544</v>
          </cell>
          <cell r="E1766">
            <v>2.73224E-2</v>
          </cell>
          <cell r="F1766" t="str">
            <v>stable</v>
          </cell>
          <cell r="G1766">
            <v>760</v>
          </cell>
        </row>
        <row r="1767">
          <cell r="A1767">
            <v>1896</v>
          </cell>
          <cell r="B1767" t="str">
            <v>NGN007</v>
          </cell>
          <cell r="C1767">
            <v>36.533900000000003</v>
          </cell>
          <cell r="D1767">
            <v>138.1191</v>
          </cell>
          <cell r="E1767">
            <v>5.1632099999999997E-3</v>
          </cell>
          <cell r="F1767" t="str">
            <v>stable</v>
          </cell>
          <cell r="G1767">
            <v>322</v>
          </cell>
        </row>
        <row r="1768">
          <cell r="A1768">
            <v>1897</v>
          </cell>
          <cell r="B1768" t="str">
            <v>NGNH07</v>
          </cell>
          <cell r="C1768">
            <v>36.740299999999998</v>
          </cell>
          <cell r="D1768">
            <v>138.3792</v>
          </cell>
          <cell r="E1768">
            <v>0.103187</v>
          </cell>
          <cell r="F1768" t="str">
            <v>stable</v>
          </cell>
          <cell r="G1768">
            <v>760</v>
          </cell>
        </row>
        <row r="1769">
          <cell r="A1769">
            <v>1898</v>
          </cell>
          <cell r="B1769" t="str">
            <v>NGNH26</v>
          </cell>
          <cell r="C1769">
            <v>36.463200000000001</v>
          </cell>
          <cell r="D1769">
            <v>138.15049999999999</v>
          </cell>
          <cell r="E1769">
            <v>0.113146</v>
          </cell>
          <cell r="F1769" t="str">
            <v>stable</v>
          </cell>
          <cell r="G1769">
            <v>760</v>
          </cell>
        </row>
        <row r="1770">
          <cell r="A1770">
            <v>1899</v>
          </cell>
          <cell r="B1770" t="str">
            <v>NGNH27</v>
          </cell>
          <cell r="C1770">
            <v>36.573900000000002</v>
          </cell>
          <cell r="D1770">
            <v>138.05099999999999</v>
          </cell>
          <cell r="E1770">
            <v>0.16687399999999999</v>
          </cell>
          <cell r="F1770" t="str">
            <v>stable</v>
          </cell>
          <cell r="G1770">
            <v>760</v>
          </cell>
        </row>
        <row r="1771">
          <cell r="A1771">
            <v>1900</v>
          </cell>
          <cell r="B1771" t="str">
            <v>NGNH28</v>
          </cell>
          <cell r="C1771">
            <v>36.7044</v>
          </cell>
          <cell r="D1771">
            <v>138.09950000000001</v>
          </cell>
          <cell r="E1771">
            <v>7.5909799999999999E-2</v>
          </cell>
          <cell r="F1771" t="str">
            <v>stable</v>
          </cell>
          <cell r="G1771">
            <v>760</v>
          </cell>
        </row>
        <row r="1772">
          <cell r="A1772">
            <v>1901</v>
          </cell>
          <cell r="B1772" t="str">
            <v>NGNH29</v>
          </cell>
          <cell r="C1772">
            <v>36.907200000000003</v>
          </cell>
          <cell r="D1772">
            <v>138.44390000000001</v>
          </cell>
          <cell r="E1772">
            <v>0.15329200000000001</v>
          </cell>
          <cell r="F1772" t="str">
            <v>stable</v>
          </cell>
          <cell r="G1772">
            <v>760</v>
          </cell>
        </row>
        <row r="1773">
          <cell r="A1773">
            <v>1902</v>
          </cell>
          <cell r="B1773" t="str">
            <v>NGNH36</v>
          </cell>
          <cell r="C1773">
            <v>36.695300000000003</v>
          </cell>
          <cell r="D1773">
            <v>137.85130000000001</v>
          </cell>
          <cell r="E1773">
            <v>2.73224E-2</v>
          </cell>
          <cell r="F1773" t="str">
            <v>stable</v>
          </cell>
          <cell r="G1773">
            <v>760</v>
          </cell>
        </row>
        <row r="1774">
          <cell r="A1774">
            <v>1903</v>
          </cell>
          <cell r="B1774" t="str">
            <v>NIG002</v>
          </cell>
          <cell r="C1774">
            <v>38.0745</v>
          </cell>
          <cell r="D1774">
            <v>138.43979999999999</v>
          </cell>
          <cell r="E1774">
            <v>4.1431000000000003E-3</v>
          </cell>
          <cell r="F1774" t="str">
            <v>stable</v>
          </cell>
          <cell r="G1774">
            <v>303</v>
          </cell>
        </row>
        <row r="1775">
          <cell r="A1775">
            <v>1904</v>
          </cell>
          <cell r="B1775" t="str">
            <v>NIG003</v>
          </cell>
          <cell r="C1775">
            <v>37.997599999999998</v>
          </cell>
          <cell r="D1775">
            <v>138.32259999999999</v>
          </cell>
          <cell r="E1775">
            <v>5.0400799999999997E-3</v>
          </cell>
          <cell r="F1775" t="str">
            <v>stable</v>
          </cell>
          <cell r="G1775">
            <v>320</v>
          </cell>
        </row>
        <row r="1776">
          <cell r="A1776">
            <v>1905</v>
          </cell>
          <cell r="B1776" t="str">
            <v>NIG005</v>
          </cell>
          <cell r="C1776">
            <v>37.920400000000001</v>
          </cell>
          <cell r="D1776">
            <v>138.49809999999999</v>
          </cell>
          <cell r="E1776">
            <v>0.121797</v>
          </cell>
          <cell r="F1776" t="str">
            <v>stable</v>
          </cell>
          <cell r="G1776">
            <v>760</v>
          </cell>
        </row>
        <row r="1777">
          <cell r="A1777">
            <v>1906</v>
          </cell>
          <cell r="B1777" t="str">
            <v>NIG008</v>
          </cell>
          <cell r="C1777">
            <v>38.052999999999997</v>
          </cell>
          <cell r="D1777">
            <v>139.40549999999999</v>
          </cell>
          <cell r="E1777">
            <v>8.8984100000000007E-3</v>
          </cell>
          <cell r="F1777" t="str">
            <v>stable</v>
          </cell>
          <cell r="G1777">
            <v>398</v>
          </cell>
        </row>
        <row r="1778">
          <cell r="A1778">
            <v>1907</v>
          </cell>
          <cell r="B1778" t="str">
            <v>NIG009</v>
          </cell>
          <cell r="C1778">
            <v>37.950699999999998</v>
          </cell>
          <cell r="D1778">
            <v>139.33750000000001</v>
          </cell>
          <cell r="E1778">
            <v>2.7802899999999999E-3</v>
          </cell>
          <cell r="F1778" t="str">
            <v>stable</v>
          </cell>
          <cell r="G1778">
            <v>263</v>
          </cell>
        </row>
        <row r="1779">
          <cell r="A1779">
            <v>1908</v>
          </cell>
          <cell r="B1779" t="str">
            <v>NIG010</v>
          </cell>
          <cell r="C1779">
            <v>37.9146</v>
          </cell>
          <cell r="D1779">
            <v>139.01079999999999</v>
          </cell>
          <cell r="E1779">
            <v>2.6105799999999999E-3</v>
          </cell>
          <cell r="F1779" t="str">
            <v>stable</v>
          </cell>
          <cell r="G1779">
            <v>258</v>
          </cell>
        </row>
        <row r="1780">
          <cell r="A1780">
            <v>1909</v>
          </cell>
          <cell r="B1780" t="str">
            <v>NIG011</v>
          </cell>
          <cell r="C1780">
            <v>37.801299999999998</v>
          </cell>
          <cell r="D1780">
            <v>139.14420000000001</v>
          </cell>
          <cell r="E1780">
            <v>6.8216900000000005E-4</v>
          </cell>
          <cell r="F1780" t="str">
            <v>stable</v>
          </cell>
          <cell r="G1780">
            <v>200</v>
          </cell>
        </row>
        <row r="1781">
          <cell r="A1781">
            <v>1910</v>
          </cell>
          <cell r="B1781" t="str">
            <v>NIG012</v>
          </cell>
          <cell r="C1781">
            <v>37.686300000000003</v>
          </cell>
          <cell r="D1781">
            <v>139.47720000000001</v>
          </cell>
          <cell r="E1781">
            <v>5.3980899999999998E-2</v>
          </cell>
          <cell r="F1781" t="str">
            <v>stable</v>
          </cell>
          <cell r="G1781">
            <v>760</v>
          </cell>
        </row>
        <row r="1782">
          <cell r="A1782">
            <v>1911</v>
          </cell>
          <cell r="B1782" t="str">
            <v>NIG013</v>
          </cell>
          <cell r="C1782">
            <v>37.763800000000003</v>
          </cell>
          <cell r="D1782">
            <v>138.88339999999999</v>
          </cell>
          <cell r="E1782">
            <v>2.31204E-3</v>
          </cell>
          <cell r="F1782" t="str">
            <v>stable</v>
          </cell>
          <cell r="G1782">
            <v>249</v>
          </cell>
        </row>
        <row r="1783">
          <cell r="A1783">
            <v>1912</v>
          </cell>
          <cell r="B1783" t="str">
            <v>NIG014</v>
          </cell>
          <cell r="C1783">
            <v>37.640999999999998</v>
          </cell>
          <cell r="D1783">
            <v>138.95590000000001</v>
          </cell>
          <cell r="E1783">
            <v>1.6169699999999999E-3</v>
          </cell>
          <cell r="F1783" t="str">
            <v>stable</v>
          </cell>
          <cell r="G1783">
            <v>228</v>
          </cell>
        </row>
        <row r="1784">
          <cell r="A1784">
            <v>1913</v>
          </cell>
          <cell r="B1784" t="str">
            <v>NIG015</v>
          </cell>
          <cell r="C1784">
            <v>37.6935</v>
          </cell>
          <cell r="D1784">
            <v>139.18860000000001</v>
          </cell>
          <cell r="E1784">
            <v>1.9574999999999999E-2</v>
          </cell>
          <cell r="F1784" t="str">
            <v>stable</v>
          </cell>
          <cell r="G1784">
            <v>652</v>
          </cell>
        </row>
        <row r="1785">
          <cell r="A1785">
            <v>1914</v>
          </cell>
          <cell r="B1785" t="str">
            <v>NIG016</v>
          </cell>
          <cell r="C1785">
            <v>37.642099999999999</v>
          </cell>
          <cell r="D1785">
            <v>138.76759999999999</v>
          </cell>
          <cell r="E1785">
            <v>6.2747499999999998E-2</v>
          </cell>
          <cell r="F1785" t="str">
            <v>stable</v>
          </cell>
          <cell r="G1785">
            <v>760</v>
          </cell>
        </row>
        <row r="1786">
          <cell r="A1786">
            <v>1915</v>
          </cell>
          <cell r="B1786" t="str">
            <v>NIG017</v>
          </cell>
          <cell r="C1786">
            <v>37.441600000000001</v>
          </cell>
          <cell r="D1786">
            <v>138.84309999999999</v>
          </cell>
          <cell r="E1786">
            <v>1.3576300000000001E-3</v>
          </cell>
          <cell r="F1786" t="str">
            <v>stable</v>
          </cell>
          <cell r="G1786">
            <v>221</v>
          </cell>
        </row>
        <row r="1787">
          <cell r="A1787">
            <v>1916</v>
          </cell>
          <cell r="B1787" t="str">
            <v>NIG018</v>
          </cell>
          <cell r="C1787">
            <v>37.372399999999999</v>
          </cell>
          <cell r="D1787">
            <v>138.55789999999999</v>
          </cell>
          <cell r="E1787">
            <v>4.8683099999999998E-3</v>
          </cell>
          <cell r="F1787" t="str">
            <v>stable</v>
          </cell>
          <cell r="G1787">
            <v>316</v>
          </cell>
        </row>
        <row r="1788">
          <cell r="A1788">
            <v>1917</v>
          </cell>
          <cell r="B1788" t="str">
            <v>NIG019</v>
          </cell>
          <cell r="C1788">
            <v>37.305700000000002</v>
          </cell>
          <cell r="D1788">
            <v>138.78980000000001</v>
          </cell>
          <cell r="E1788">
            <v>8.5270799999999994E-3</v>
          </cell>
          <cell r="F1788" t="str">
            <v>stable</v>
          </cell>
          <cell r="G1788">
            <v>390</v>
          </cell>
        </row>
        <row r="1789">
          <cell r="A1789">
            <v>1918</v>
          </cell>
          <cell r="B1789" t="str">
            <v>NIG020</v>
          </cell>
          <cell r="C1789">
            <v>37.233199999999997</v>
          </cell>
          <cell r="D1789">
            <v>138.96199999999999</v>
          </cell>
          <cell r="E1789">
            <v>1.49315E-2</v>
          </cell>
          <cell r="F1789" t="str">
            <v>stable</v>
          </cell>
          <cell r="G1789">
            <v>540</v>
          </cell>
        </row>
        <row r="1790">
          <cell r="A1790">
            <v>1919</v>
          </cell>
          <cell r="B1790" t="str">
            <v>NIG021</v>
          </cell>
          <cell r="C1790">
            <v>37.128100000000003</v>
          </cell>
          <cell r="D1790">
            <v>138.74680000000001</v>
          </cell>
          <cell r="E1790">
            <v>2.7965500000000001E-2</v>
          </cell>
          <cell r="F1790" t="str">
            <v>stable</v>
          </cell>
          <cell r="G1790">
            <v>760</v>
          </cell>
        </row>
        <row r="1791">
          <cell r="A1791">
            <v>1920</v>
          </cell>
          <cell r="B1791" t="str">
            <v>NIG022</v>
          </cell>
          <cell r="C1791">
            <v>37.0364</v>
          </cell>
          <cell r="D1791">
            <v>138.84620000000001</v>
          </cell>
          <cell r="E1791">
            <v>2.9187600000000001E-2</v>
          </cell>
          <cell r="F1791" t="str">
            <v>stable</v>
          </cell>
          <cell r="G1791">
            <v>760</v>
          </cell>
        </row>
        <row r="1792">
          <cell r="A1792">
            <v>1921</v>
          </cell>
          <cell r="B1792" t="str">
            <v>NIG023</v>
          </cell>
          <cell r="C1792">
            <v>37.014699999999998</v>
          </cell>
          <cell r="D1792">
            <v>138.65289999999999</v>
          </cell>
          <cell r="E1792">
            <v>6.6496700000000006E-2</v>
          </cell>
          <cell r="F1792" t="str">
            <v>stable</v>
          </cell>
          <cell r="G1792">
            <v>760</v>
          </cell>
        </row>
        <row r="1793">
          <cell r="A1793">
            <v>1922</v>
          </cell>
          <cell r="B1793" t="str">
            <v>NIG024</v>
          </cell>
          <cell r="C1793">
            <v>37.126800000000003</v>
          </cell>
          <cell r="D1793">
            <v>138.44399999999999</v>
          </cell>
          <cell r="E1793">
            <v>3.4250700000000002E-2</v>
          </cell>
          <cell r="F1793" t="str">
            <v>stable</v>
          </cell>
          <cell r="G1793">
            <v>760</v>
          </cell>
        </row>
        <row r="1794">
          <cell r="A1794">
            <v>1923</v>
          </cell>
          <cell r="B1794" t="str">
            <v>NIG025</v>
          </cell>
          <cell r="C1794">
            <v>37.160699999999999</v>
          </cell>
          <cell r="D1794">
            <v>138.2235</v>
          </cell>
          <cell r="E1794">
            <v>4.9123800000000002E-2</v>
          </cell>
          <cell r="F1794" t="str">
            <v>stable</v>
          </cell>
          <cell r="G1794">
            <v>760</v>
          </cell>
        </row>
        <row r="1795">
          <cell r="A1795">
            <v>1924</v>
          </cell>
          <cell r="B1795" t="str">
            <v>NIG026</v>
          </cell>
          <cell r="C1795">
            <v>37.022799999999997</v>
          </cell>
          <cell r="D1795">
            <v>138.25069999999999</v>
          </cell>
          <cell r="E1795">
            <v>1.9833900000000002E-2</v>
          </cell>
          <cell r="F1795" t="str">
            <v>stable</v>
          </cell>
          <cell r="G1795">
            <v>657</v>
          </cell>
        </row>
        <row r="1796">
          <cell r="A1796">
            <v>1925</v>
          </cell>
          <cell r="B1796" t="str">
            <v>NIG027</v>
          </cell>
          <cell r="C1796">
            <v>37.023499999999999</v>
          </cell>
          <cell r="D1796">
            <v>137.86240000000001</v>
          </cell>
          <cell r="E1796">
            <v>7.3867000000000002E-2</v>
          </cell>
          <cell r="F1796" t="str">
            <v>stable</v>
          </cell>
          <cell r="G1796">
            <v>760</v>
          </cell>
        </row>
        <row r="1797">
          <cell r="A1797">
            <v>1926</v>
          </cell>
          <cell r="B1797" t="str">
            <v>NIG028</v>
          </cell>
          <cell r="C1797">
            <v>37.426099999999998</v>
          </cell>
          <cell r="D1797">
            <v>138.8862</v>
          </cell>
          <cell r="E1797">
            <v>2.3643899999999999E-2</v>
          </cell>
          <cell r="F1797" t="str">
            <v>stable</v>
          </cell>
          <cell r="G1797">
            <v>733</v>
          </cell>
        </row>
        <row r="1798">
          <cell r="A1798">
            <v>1927</v>
          </cell>
          <cell r="B1798" t="str">
            <v>NIGH01</v>
          </cell>
          <cell r="C1798">
            <v>37.424199999999999</v>
          </cell>
          <cell r="D1798">
            <v>138.89080000000001</v>
          </cell>
          <cell r="E1798">
            <v>3.9781400000000001E-2</v>
          </cell>
          <cell r="F1798" t="str">
            <v>stable</v>
          </cell>
          <cell r="G1798">
            <v>760</v>
          </cell>
        </row>
        <row r="1799">
          <cell r="A1799">
            <v>1928</v>
          </cell>
          <cell r="B1799" t="str">
            <v>NIGH03</v>
          </cell>
          <cell r="C1799">
            <v>38.1297</v>
          </cell>
          <cell r="D1799">
            <v>139.43219999999999</v>
          </cell>
          <cell r="E1799">
            <v>2.32109E-3</v>
          </cell>
          <cell r="F1799" t="str">
            <v>stable</v>
          </cell>
          <cell r="G1799">
            <v>250</v>
          </cell>
        </row>
        <row r="1800">
          <cell r="A1800">
            <v>1929</v>
          </cell>
          <cell r="B1800" t="str">
            <v>NIGH04</v>
          </cell>
          <cell r="C1800">
            <v>38.128300000000003</v>
          </cell>
          <cell r="D1800">
            <v>139.5461</v>
          </cell>
          <cell r="E1800">
            <v>5.1191399999999998E-2</v>
          </cell>
          <cell r="F1800" t="str">
            <v>stable</v>
          </cell>
          <cell r="G1800">
            <v>760</v>
          </cell>
        </row>
        <row r="1801">
          <cell r="A1801">
            <v>1930</v>
          </cell>
          <cell r="B1801" t="str">
            <v>NIGH05</v>
          </cell>
          <cell r="C1801">
            <v>37.973100000000002</v>
          </cell>
          <cell r="D1801">
            <v>139.28190000000001</v>
          </cell>
          <cell r="E1801">
            <v>2.1559600000000002E-3</v>
          </cell>
          <cell r="F1801" t="str">
            <v>stable</v>
          </cell>
          <cell r="G1801">
            <v>245</v>
          </cell>
        </row>
        <row r="1802">
          <cell r="A1802">
            <v>1931</v>
          </cell>
          <cell r="B1802" t="str">
            <v>NIGH06</v>
          </cell>
          <cell r="C1802">
            <v>37.649700000000003</v>
          </cell>
          <cell r="D1802">
            <v>139.07079999999999</v>
          </cell>
          <cell r="E1802">
            <v>4.6905099999999998E-2</v>
          </cell>
          <cell r="F1802" t="str">
            <v>stable</v>
          </cell>
          <cell r="G1802">
            <v>760</v>
          </cell>
        </row>
        <row r="1803">
          <cell r="A1803">
            <v>1932</v>
          </cell>
          <cell r="B1803" t="str">
            <v>NIGH07</v>
          </cell>
          <cell r="C1803">
            <v>37.662799999999997</v>
          </cell>
          <cell r="D1803">
            <v>139.26419999999999</v>
          </cell>
          <cell r="E1803">
            <v>5.4862000000000001E-2</v>
          </cell>
          <cell r="F1803" t="str">
            <v>stable</v>
          </cell>
          <cell r="G1803">
            <v>760</v>
          </cell>
        </row>
        <row r="1804">
          <cell r="A1804">
            <v>1933</v>
          </cell>
          <cell r="B1804" t="str">
            <v>NIGH08</v>
          </cell>
          <cell r="C1804">
            <v>37.6678</v>
          </cell>
          <cell r="D1804">
            <v>139.46809999999999</v>
          </cell>
          <cell r="E1804">
            <v>1.4456999999999999E-2</v>
          </cell>
          <cell r="F1804" t="str">
            <v>stable</v>
          </cell>
          <cell r="G1804">
            <v>528</v>
          </cell>
        </row>
        <row r="1805">
          <cell r="A1805">
            <v>1934</v>
          </cell>
          <cell r="B1805" t="str">
            <v>NIGH09</v>
          </cell>
          <cell r="C1805">
            <v>37.535600000000002</v>
          </cell>
          <cell r="D1805">
            <v>139.1311</v>
          </cell>
          <cell r="E1805">
            <v>4.3126699999999997E-2</v>
          </cell>
          <cell r="F1805" t="str">
            <v>stable</v>
          </cell>
          <cell r="G1805">
            <v>760</v>
          </cell>
        </row>
        <row r="1806">
          <cell r="A1806">
            <v>1935</v>
          </cell>
          <cell r="B1806" t="str">
            <v>NIGH10</v>
          </cell>
          <cell r="C1806">
            <v>37.540799999999997</v>
          </cell>
          <cell r="D1806">
            <v>139.3681</v>
          </cell>
          <cell r="E1806">
            <v>9.0023300000000001E-2</v>
          </cell>
          <cell r="F1806" t="str">
            <v>stable</v>
          </cell>
          <cell r="G1806">
            <v>760</v>
          </cell>
        </row>
        <row r="1807">
          <cell r="A1807">
            <v>1936</v>
          </cell>
          <cell r="B1807" t="str">
            <v>NIGH11</v>
          </cell>
          <cell r="C1807">
            <v>37.169699999999999</v>
          </cell>
          <cell r="D1807">
            <v>138.74719999999999</v>
          </cell>
          <cell r="E1807">
            <v>3.3073199999999997E-2</v>
          </cell>
          <cell r="F1807" t="str">
            <v>stable</v>
          </cell>
          <cell r="G1807">
            <v>760</v>
          </cell>
        </row>
        <row r="1808">
          <cell r="A1808">
            <v>1937</v>
          </cell>
          <cell r="B1808" t="str">
            <v>NIGH12</v>
          </cell>
          <cell r="C1808">
            <v>37.220799999999997</v>
          </cell>
          <cell r="D1808">
            <v>138.9853</v>
          </cell>
          <cell r="E1808">
            <v>6.0211899999999999E-2</v>
          </cell>
          <cell r="F1808" t="str">
            <v>stable</v>
          </cell>
          <cell r="G1808">
            <v>760</v>
          </cell>
        </row>
        <row r="1809">
          <cell r="A1809">
            <v>1938</v>
          </cell>
          <cell r="B1809" t="str">
            <v>NIGH13</v>
          </cell>
          <cell r="C1809">
            <v>37.051400000000001</v>
          </cell>
          <cell r="D1809">
            <v>138.3997</v>
          </cell>
          <cell r="E1809">
            <v>5.8823500000000001E-2</v>
          </cell>
          <cell r="F1809" t="str">
            <v>stable</v>
          </cell>
          <cell r="G1809">
            <v>760</v>
          </cell>
        </row>
        <row r="1810">
          <cell r="A1810">
            <v>1939</v>
          </cell>
          <cell r="B1810" t="str">
            <v>NIGH15</v>
          </cell>
          <cell r="C1810">
            <v>37.0503</v>
          </cell>
          <cell r="D1810">
            <v>138.9983</v>
          </cell>
          <cell r="E1810">
            <v>8.2340499999999997E-2</v>
          </cell>
          <cell r="F1810" t="str">
            <v>stable</v>
          </cell>
          <cell r="G1810">
            <v>760</v>
          </cell>
        </row>
        <row r="1811">
          <cell r="A1811">
            <v>1940</v>
          </cell>
          <cell r="B1811" t="str">
            <v>NIGH16</v>
          </cell>
          <cell r="C1811">
            <v>36.934699999999999</v>
          </cell>
          <cell r="D1811">
            <v>137.8511</v>
          </cell>
          <cell r="E1811">
            <v>7.8894699999999998E-2</v>
          </cell>
          <cell r="F1811" t="str">
            <v>stable</v>
          </cell>
          <cell r="G1811">
            <v>760</v>
          </cell>
        </row>
        <row r="1812">
          <cell r="A1812">
            <v>1941</v>
          </cell>
          <cell r="B1812" t="str">
            <v>NIGH17</v>
          </cell>
          <cell r="C1812">
            <v>36.853900000000003</v>
          </cell>
          <cell r="D1812">
            <v>138.09970000000001</v>
          </cell>
          <cell r="E1812">
            <v>0.104808</v>
          </cell>
          <cell r="F1812" t="str">
            <v>stable</v>
          </cell>
          <cell r="G1812">
            <v>760</v>
          </cell>
        </row>
        <row r="1813">
          <cell r="A1813">
            <v>1942</v>
          </cell>
          <cell r="B1813" t="str">
            <v>NIGH18</v>
          </cell>
          <cell r="C1813">
            <v>36.939399999999999</v>
          </cell>
          <cell r="D1813">
            <v>138.26249999999999</v>
          </cell>
          <cell r="E1813">
            <v>0.12731400000000001</v>
          </cell>
          <cell r="F1813" t="str">
            <v>stable</v>
          </cell>
          <cell r="G1813">
            <v>760</v>
          </cell>
        </row>
        <row r="1814">
          <cell r="A1814">
            <v>1943</v>
          </cell>
          <cell r="B1814" t="str">
            <v>NIGH19</v>
          </cell>
          <cell r="C1814">
            <v>36.808300000000003</v>
          </cell>
          <cell r="D1814">
            <v>138.78809999999999</v>
          </cell>
          <cell r="E1814">
            <v>0.17402400000000001</v>
          </cell>
          <cell r="F1814" t="str">
            <v>stable</v>
          </cell>
          <cell r="G1814">
            <v>760</v>
          </cell>
        </row>
        <row r="1815">
          <cell r="A1815">
            <v>1944</v>
          </cell>
          <cell r="B1815" t="str">
            <v>TCG002</v>
          </cell>
          <cell r="C1815">
            <v>36.99</v>
          </cell>
          <cell r="D1815">
            <v>139.80330000000001</v>
          </cell>
          <cell r="E1815">
            <v>0.142983</v>
          </cell>
          <cell r="F1815" t="str">
            <v>stable</v>
          </cell>
          <cell r="G1815">
            <v>760</v>
          </cell>
        </row>
        <row r="1816">
          <cell r="A1816">
            <v>1945</v>
          </cell>
          <cell r="B1816" t="str">
            <v>TCG003</v>
          </cell>
          <cell r="C1816">
            <v>36.814399999999999</v>
          </cell>
          <cell r="D1816">
            <v>139.71530000000001</v>
          </cell>
          <cell r="E1816">
            <v>4.8859800000000002E-2</v>
          </cell>
          <cell r="F1816" t="str">
            <v>stable</v>
          </cell>
          <cell r="G1816">
            <v>760</v>
          </cell>
        </row>
        <row r="1817">
          <cell r="A1817">
            <v>1946</v>
          </cell>
          <cell r="B1817" t="str">
            <v>TCG004</v>
          </cell>
          <cell r="C1817">
            <v>36.806100000000001</v>
          </cell>
          <cell r="D1817">
            <v>139.4204</v>
          </cell>
          <cell r="E1817">
            <v>7.6102199999999995E-2</v>
          </cell>
          <cell r="F1817" t="str">
            <v>stable</v>
          </cell>
          <cell r="G1817">
            <v>760</v>
          </cell>
        </row>
        <row r="1818">
          <cell r="A1818">
            <v>1947</v>
          </cell>
          <cell r="B1818" t="str">
            <v>TCG005</v>
          </cell>
          <cell r="C1818">
            <v>36.806100000000001</v>
          </cell>
          <cell r="D1818">
            <v>139.9264</v>
          </cell>
          <cell r="E1818">
            <v>8.52143E-3</v>
          </cell>
          <cell r="F1818" t="str">
            <v>stable</v>
          </cell>
          <cell r="G1818">
            <v>390</v>
          </cell>
        </row>
        <row r="1819">
          <cell r="A1819">
            <v>1948</v>
          </cell>
          <cell r="B1819" t="str">
            <v>TCG009</v>
          </cell>
          <cell r="C1819">
            <v>36.7258</v>
          </cell>
          <cell r="D1819">
            <v>139.71549999999999</v>
          </cell>
          <cell r="E1819">
            <v>1.1546300000000001E-2</v>
          </cell>
          <cell r="F1819" t="str">
            <v>stable</v>
          </cell>
          <cell r="G1819">
            <v>457</v>
          </cell>
        </row>
        <row r="1820">
          <cell r="A1820">
            <v>1949</v>
          </cell>
          <cell r="B1820" t="str">
            <v>TCG010</v>
          </cell>
          <cell r="C1820">
            <v>36.634700000000002</v>
          </cell>
          <cell r="D1820">
            <v>139.4376</v>
          </cell>
          <cell r="E1820">
            <v>0.14835699999999999</v>
          </cell>
          <cell r="F1820" t="str">
            <v>stable</v>
          </cell>
          <cell r="G1820">
            <v>760</v>
          </cell>
        </row>
        <row r="1821">
          <cell r="A1821">
            <v>1950</v>
          </cell>
          <cell r="B1821" t="str">
            <v>TCGH07</v>
          </cell>
          <cell r="C1821">
            <v>36.878599999999999</v>
          </cell>
          <cell r="D1821">
            <v>139.45670000000001</v>
          </cell>
          <cell r="E1821">
            <v>7.3322600000000002E-2</v>
          </cell>
          <cell r="F1821" t="str">
            <v>stable</v>
          </cell>
          <cell r="G1821">
            <v>760</v>
          </cell>
        </row>
        <row r="1822">
          <cell r="A1822">
            <v>1951</v>
          </cell>
          <cell r="B1822" t="str">
            <v>TCGH08</v>
          </cell>
          <cell r="C1822">
            <v>36.8797</v>
          </cell>
          <cell r="D1822">
            <v>139.64920000000001</v>
          </cell>
          <cell r="E1822">
            <v>9.7311900000000007E-2</v>
          </cell>
          <cell r="F1822" t="str">
            <v>stable</v>
          </cell>
          <cell r="G1822">
            <v>760</v>
          </cell>
        </row>
        <row r="1823">
          <cell r="A1823">
            <v>1952</v>
          </cell>
          <cell r="B1823" t="str">
            <v>TCGH09</v>
          </cell>
          <cell r="C1823">
            <v>36.859400000000001</v>
          </cell>
          <cell r="D1823">
            <v>139.83969999999999</v>
          </cell>
          <cell r="E1823">
            <v>7.3665800000000004E-2</v>
          </cell>
          <cell r="F1823" t="str">
            <v>stable</v>
          </cell>
          <cell r="G1823">
            <v>760</v>
          </cell>
        </row>
        <row r="1824">
          <cell r="A1824">
            <v>1953</v>
          </cell>
          <cell r="B1824" t="str">
            <v>TCGH10</v>
          </cell>
          <cell r="C1824">
            <v>36.854700000000001</v>
          </cell>
          <cell r="D1824">
            <v>140.0258</v>
          </cell>
          <cell r="E1824">
            <v>8.0119000000000006E-3</v>
          </cell>
          <cell r="F1824" t="str">
            <v>stable</v>
          </cell>
          <cell r="G1824">
            <v>378</v>
          </cell>
        </row>
        <row r="1825">
          <cell r="A1825">
            <v>1954</v>
          </cell>
          <cell r="B1825" t="str">
            <v>TCGH11</v>
          </cell>
          <cell r="C1825">
            <v>36.7042</v>
          </cell>
          <cell r="D1825">
            <v>139.77330000000001</v>
          </cell>
          <cell r="E1825">
            <v>3.2485699999999999E-2</v>
          </cell>
          <cell r="F1825" t="str">
            <v>stable</v>
          </cell>
          <cell r="G1825">
            <v>760</v>
          </cell>
        </row>
        <row r="1826">
          <cell r="A1826">
            <v>1955</v>
          </cell>
          <cell r="B1826" t="str">
            <v>TCGH14</v>
          </cell>
          <cell r="C1826">
            <v>36.547800000000002</v>
          </cell>
          <cell r="D1826">
            <v>139.61859999999999</v>
          </cell>
          <cell r="E1826">
            <v>3.4232899999999997E-2</v>
          </cell>
          <cell r="F1826" t="str">
            <v>stable</v>
          </cell>
          <cell r="G1826">
            <v>760</v>
          </cell>
        </row>
        <row r="1827">
          <cell r="A1827">
            <v>1956</v>
          </cell>
          <cell r="B1827" t="str">
            <v>TCGH17</v>
          </cell>
          <cell r="C1827">
            <v>36.982300000000002</v>
          </cell>
          <cell r="D1827">
            <v>139.69550000000001</v>
          </cell>
          <cell r="E1827">
            <v>0.12953899999999999</v>
          </cell>
          <cell r="F1827" t="str">
            <v>stable</v>
          </cell>
          <cell r="G1827">
            <v>760</v>
          </cell>
        </row>
        <row r="1828">
          <cell r="A1828">
            <v>1957</v>
          </cell>
          <cell r="B1828" t="str">
            <v>TYM001</v>
          </cell>
          <cell r="C1828">
            <v>36.975999999999999</v>
          </cell>
          <cell r="D1828">
            <v>137.62569999999999</v>
          </cell>
          <cell r="E1828">
            <v>9.5936400000000005E-2</v>
          </cell>
          <cell r="F1828" t="str">
            <v>stable</v>
          </cell>
          <cell r="G1828">
            <v>760</v>
          </cell>
        </row>
        <row r="1829">
          <cell r="A1829">
            <v>1958</v>
          </cell>
          <cell r="B1829" t="str">
            <v>YMT014</v>
          </cell>
          <cell r="C1829">
            <v>37.920699999999997</v>
          </cell>
          <cell r="D1829">
            <v>139.86969999999999</v>
          </cell>
          <cell r="E1829">
            <v>4.0997499999999999E-2</v>
          </cell>
          <cell r="F1829" t="str">
            <v>stable</v>
          </cell>
          <cell r="G1829">
            <v>760</v>
          </cell>
        </row>
        <row r="1830">
          <cell r="A1830">
            <v>1959</v>
          </cell>
          <cell r="B1830" t="str">
            <v>Bar-Skupstina Opstine</v>
          </cell>
          <cell r="C1830">
            <v>42.094999999999999</v>
          </cell>
          <cell r="D1830">
            <v>19.100999999999999</v>
          </cell>
          <cell r="E1830">
            <v>2.0488699999999999E-2</v>
          </cell>
          <cell r="F1830" t="str">
            <v>active</v>
          </cell>
          <cell r="G1830">
            <v>370</v>
          </cell>
        </row>
        <row r="1831">
          <cell r="A1831">
            <v>1960</v>
          </cell>
          <cell r="B1831" t="str">
            <v>Debar - Skupstina Opstine</v>
          </cell>
          <cell r="C1831">
            <v>41.517000000000003</v>
          </cell>
          <cell r="D1831">
            <v>20.533999999999999</v>
          </cell>
          <cell r="E1831">
            <v>0.21653900000000001</v>
          </cell>
          <cell r="F1831" t="str">
            <v>active</v>
          </cell>
          <cell r="G1831">
            <v>760</v>
          </cell>
        </row>
        <row r="1832">
          <cell r="A1832">
            <v>1961</v>
          </cell>
          <cell r="B1832" t="str">
            <v>Dubrovnik - Pomorska Skola</v>
          </cell>
          <cell r="C1832">
            <v>42.655999999999999</v>
          </cell>
          <cell r="D1832">
            <v>18.091000000000001</v>
          </cell>
          <cell r="E1832">
            <v>7.35841E-2</v>
          </cell>
          <cell r="F1832" t="str">
            <v>active</v>
          </cell>
          <cell r="G1832">
            <v>551</v>
          </cell>
        </row>
        <row r="1833">
          <cell r="A1833">
            <v>1962</v>
          </cell>
          <cell r="B1833" t="str">
            <v>Gacko - Zemlj. Zadruga</v>
          </cell>
          <cell r="C1833">
            <v>43.167999999999999</v>
          </cell>
          <cell r="D1833">
            <v>18.524000000000001</v>
          </cell>
          <cell r="E1833">
            <v>5.7021299999999997E-2</v>
          </cell>
          <cell r="F1833" t="str">
            <v>active</v>
          </cell>
          <cell r="G1833">
            <v>508</v>
          </cell>
        </row>
        <row r="1834">
          <cell r="A1834">
            <v>1963</v>
          </cell>
          <cell r="B1834" t="str">
            <v>Herceg Novi - O.S.D. Paviviv</v>
          </cell>
          <cell r="C1834">
            <v>42.457000000000001</v>
          </cell>
          <cell r="D1834">
            <v>18.530999999999999</v>
          </cell>
          <cell r="E1834">
            <v>9.1097700000000004E-2</v>
          </cell>
          <cell r="F1834" t="str">
            <v>active</v>
          </cell>
          <cell r="G1834">
            <v>597</v>
          </cell>
        </row>
        <row r="1835">
          <cell r="A1835">
            <v>1964</v>
          </cell>
          <cell r="B1835" t="str">
            <v>Petrovac - Hotel Olivia</v>
          </cell>
          <cell r="C1835">
            <v>42.204000000000001</v>
          </cell>
          <cell r="D1835">
            <v>18.948</v>
          </cell>
          <cell r="E1835">
            <v>0.121667</v>
          </cell>
          <cell r="F1835" t="str">
            <v>active</v>
          </cell>
          <cell r="G1835">
            <v>696</v>
          </cell>
        </row>
        <row r="1836">
          <cell r="A1836">
            <v>1965</v>
          </cell>
          <cell r="B1836" t="str">
            <v>Ulcinj - Hotel Albatros</v>
          </cell>
          <cell r="C1836">
            <v>41.918999999999997</v>
          </cell>
          <cell r="D1836">
            <v>19.221</v>
          </cell>
          <cell r="E1836">
            <v>1.4357999999999999E-2</v>
          </cell>
          <cell r="F1836" t="str">
            <v>active</v>
          </cell>
          <cell r="G1836">
            <v>333</v>
          </cell>
        </row>
        <row r="1837">
          <cell r="A1837">
            <v>1966</v>
          </cell>
          <cell r="B1837" t="str">
            <v>Ulcinj - Hotel Olimpic</v>
          </cell>
          <cell r="C1837">
            <v>41.911000000000001</v>
          </cell>
          <cell r="D1837">
            <v>19.248999999999999</v>
          </cell>
          <cell r="E1837">
            <v>1.8056599999999999E-3</v>
          </cell>
          <cell r="F1837" t="str">
            <v>active</v>
          </cell>
          <cell r="G1837">
            <v>208</v>
          </cell>
        </row>
        <row r="1838">
          <cell r="A1838">
            <v>1967</v>
          </cell>
          <cell r="B1838" t="str">
            <v>Veliki Ston-F-Ka Soli</v>
          </cell>
          <cell r="C1838">
            <v>42.832999999999998</v>
          </cell>
          <cell r="D1838">
            <v>17.687999999999999</v>
          </cell>
          <cell r="E1838">
            <v>5.2723100000000002E-2</v>
          </cell>
          <cell r="F1838" t="str">
            <v>active</v>
          </cell>
          <cell r="G1838">
            <v>497</v>
          </cell>
        </row>
        <row r="1839">
          <cell r="A1839">
            <v>1968</v>
          </cell>
          <cell r="B1839" t="str">
            <v>Antrodoco</v>
          </cell>
          <cell r="C1839">
            <v>42.417999999999999</v>
          </cell>
          <cell r="D1839">
            <v>13.079000000000001</v>
          </cell>
          <cell r="E1839">
            <v>3.8365700000000003E-2</v>
          </cell>
          <cell r="F1839" t="str">
            <v>active</v>
          </cell>
          <cell r="G1839">
            <v>443</v>
          </cell>
        </row>
        <row r="1840">
          <cell r="A1840">
            <v>1969</v>
          </cell>
          <cell r="B1840" t="str">
            <v>Assisi</v>
          </cell>
          <cell r="C1840">
            <v>43.075000000000003</v>
          </cell>
          <cell r="D1840">
            <v>12.603999999999999</v>
          </cell>
          <cell r="E1840">
            <v>4.7447799999999998E-2</v>
          </cell>
          <cell r="F1840" t="str">
            <v>active</v>
          </cell>
          <cell r="G1840">
            <v>480</v>
          </cell>
        </row>
        <row r="1841">
          <cell r="A1841">
            <v>1970</v>
          </cell>
          <cell r="B1841" t="str">
            <v>Avezzano</v>
          </cell>
          <cell r="C1841">
            <v>42.027000000000001</v>
          </cell>
          <cell r="D1841">
            <v>13.426</v>
          </cell>
          <cell r="E1841">
            <v>1.86804E-2</v>
          </cell>
          <cell r="F1841" t="str">
            <v>active</v>
          </cell>
          <cell r="G1841">
            <v>363</v>
          </cell>
        </row>
        <row r="1842">
          <cell r="A1842">
            <v>1971</v>
          </cell>
          <cell r="B1842" t="str">
            <v>Badia Tedalda</v>
          </cell>
          <cell r="C1842">
            <v>43.707000000000001</v>
          </cell>
          <cell r="D1842">
            <v>12.188000000000001</v>
          </cell>
          <cell r="E1842">
            <v>5.09241E-2</v>
          </cell>
          <cell r="F1842" t="str">
            <v>active</v>
          </cell>
          <cell r="G1842">
            <v>492</v>
          </cell>
        </row>
        <row r="1843">
          <cell r="A1843">
            <v>1972</v>
          </cell>
          <cell r="B1843" t="str">
            <v>Bojano</v>
          </cell>
          <cell r="C1843">
            <v>41.484000000000002</v>
          </cell>
          <cell r="D1843">
            <v>14.472</v>
          </cell>
          <cell r="E1843">
            <v>7.40928E-2</v>
          </cell>
          <cell r="F1843" t="str">
            <v>active</v>
          </cell>
          <cell r="G1843">
            <v>553</v>
          </cell>
        </row>
        <row r="1844">
          <cell r="A1844">
            <v>1973</v>
          </cell>
          <cell r="B1844" t="str">
            <v>Campobasso</v>
          </cell>
          <cell r="C1844">
            <v>41.563000000000002</v>
          </cell>
          <cell r="D1844">
            <v>14.651999999999999</v>
          </cell>
          <cell r="E1844">
            <v>4.01305E-2</v>
          </cell>
          <cell r="F1844" t="str">
            <v>active</v>
          </cell>
          <cell r="G1844">
            <v>450</v>
          </cell>
        </row>
        <row r="1845">
          <cell r="A1845">
            <v>1974</v>
          </cell>
          <cell r="B1845" t="str">
            <v>Carsoli 1</v>
          </cell>
          <cell r="C1845">
            <v>42.100999999999999</v>
          </cell>
          <cell r="D1845">
            <v>13.087999999999999</v>
          </cell>
          <cell r="E1845">
            <v>1.7775800000000001E-2</v>
          </cell>
          <cell r="F1845" t="str">
            <v>active</v>
          </cell>
          <cell r="G1845">
            <v>358</v>
          </cell>
        </row>
        <row r="1846">
          <cell r="A1846">
            <v>1975</v>
          </cell>
          <cell r="B1846" t="str">
            <v>Casalnuovo Monterotaro</v>
          </cell>
          <cell r="C1846">
            <v>41.618000000000002</v>
          </cell>
          <cell r="D1846">
            <v>15.105</v>
          </cell>
          <cell r="E1846">
            <v>4.63755E-2</v>
          </cell>
          <cell r="F1846" t="str">
            <v>active</v>
          </cell>
          <cell r="G1846">
            <v>475</v>
          </cell>
        </row>
        <row r="1847">
          <cell r="A1847">
            <v>1976</v>
          </cell>
          <cell r="B1847" t="str">
            <v>Cassino</v>
          </cell>
          <cell r="C1847">
            <v>41.485999999999997</v>
          </cell>
          <cell r="D1847">
            <v>13.823</v>
          </cell>
          <cell r="E1847">
            <v>0.25919999999999999</v>
          </cell>
          <cell r="F1847" t="str">
            <v>active</v>
          </cell>
          <cell r="G1847">
            <v>760</v>
          </cell>
        </row>
        <row r="1848">
          <cell r="A1848">
            <v>1977</v>
          </cell>
          <cell r="B1848" t="str">
            <v>Castel di Sangro</v>
          </cell>
          <cell r="C1848">
            <v>41.786999999999999</v>
          </cell>
          <cell r="D1848">
            <v>14.112</v>
          </cell>
          <cell r="E1848">
            <v>7.3734999999999995E-2</v>
          </cell>
          <cell r="F1848" t="str">
            <v>active</v>
          </cell>
          <cell r="G1848">
            <v>552</v>
          </cell>
        </row>
        <row r="1849">
          <cell r="A1849">
            <v>1978</v>
          </cell>
          <cell r="B1849" t="str">
            <v>Castelmauro</v>
          </cell>
          <cell r="C1849">
            <v>41.832999999999998</v>
          </cell>
          <cell r="D1849">
            <v>14.712</v>
          </cell>
          <cell r="E1849">
            <v>0.19567000000000001</v>
          </cell>
          <cell r="F1849" t="str">
            <v>active</v>
          </cell>
          <cell r="G1849">
            <v>760</v>
          </cell>
        </row>
        <row r="1850">
          <cell r="A1850">
            <v>1979</v>
          </cell>
          <cell r="B1850" t="str">
            <v>Cattolica</v>
          </cell>
          <cell r="C1850">
            <v>43.954999999999998</v>
          </cell>
          <cell r="D1850">
            <v>12.736000000000001</v>
          </cell>
          <cell r="E1850">
            <v>4.8170399999999999E-3</v>
          </cell>
          <cell r="F1850" t="str">
            <v>active</v>
          </cell>
          <cell r="G1850">
            <v>252</v>
          </cell>
        </row>
        <row r="1851">
          <cell r="A1851">
            <v>1980</v>
          </cell>
          <cell r="B1851" t="str">
            <v>Celano</v>
          </cell>
          <cell r="C1851">
            <v>42.085000000000001</v>
          </cell>
          <cell r="D1851">
            <v>13.521000000000001</v>
          </cell>
          <cell r="E1851">
            <v>0.16092200000000001</v>
          </cell>
          <cell r="F1851" t="str">
            <v>active</v>
          </cell>
          <cell r="G1851">
            <v>760</v>
          </cell>
        </row>
        <row r="1852">
          <cell r="A1852">
            <v>1981</v>
          </cell>
          <cell r="B1852" t="str">
            <v>Cerignola</v>
          </cell>
          <cell r="C1852">
            <v>41.26</v>
          </cell>
          <cell r="D1852">
            <v>15.91</v>
          </cell>
          <cell r="E1852">
            <v>1.03445E-2</v>
          </cell>
          <cell r="F1852" t="str">
            <v>active</v>
          </cell>
          <cell r="G1852">
            <v>303</v>
          </cell>
        </row>
        <row r="1853">
          <cell r="A1853">
            <v>1982</v>
          </cell>
          <cell r="B1853" t="str">
            <v>Chieti</v>
          </cell>
          <cell r="C1853">
            <v>42.37</v>
          </cell>
          <cell r="D1853">
            <v>14.148</v>
          </cell>
          <cell r="E1853">
            <v>2.9768599999999999E-2</v>
          </cell>
          <cell r="F1853" t="str">
            <v>active</v>
          </cell>
          <cell r="G1853">
            <v>408</v>
          </cell>
        </row>
        <row r="1854">
          <cell r="A1854">
            <v>1983</v>
          </cell>
          <cell r="B1854" t="str">
            <v>Fiamignano</v>
          </cell>
          <cell r="C1854">
            <v>42.268000000000001</v>
          </cell>
          <cell r="D1854">
            <v>13.117000000000001</v>
          </cell>
          <cell r="E1854">
            <v>0.34221200000000002</v>
          </cell>
          <cell r="F1854" t="str">
            <v>active</v>
          </cell>
          <cell r="G1854">
            <v>760</v>
          </cell>
        </row>
        <row r="1855">
          <cell r="A1855">
            <v>1984</v>
          </cell>
          <cell r="B1855" t="str">
            <v>Forli</v>
          </cell>
          <cell r="C1855">
            <v>44.198999999999998</v>
          </cell>
          <cell r="D1855">
            <v>12.042</v>
          </cell>
          <cell r="E1855">
            <v>6.8284900000000004E-3</v>
          </cell>
          <cell r="F1855" t="str">
            <v>active</v>
          </cell>
          <cell r="G1855">
            <v>271</v>
          </cell>
        </row>
        <row r="1856">
          <cell r="A1856">
            <v>1985</v>
          </cell>
          <cell r="B1856" t="str">
            <v>GRAN SASSO (Assergi)</v>
          </cell>
          <cell r="C1856">
            <v>42.420999999999999</v>
          </cell>
          <cell r="D1856">
            <v>13.519</v>
          </cell>
          <cell r="E1856">
            <v>8.58458E-2</v>
          </cell>
          <cell r="F1856" t="str">
            <v>active</v>
          </cell>
          <cell r="G1856">
            <v>583</v>
          </cell>
        </row>
        <row r="1857">
          <cell r="A1857">
            <v>1986</v>
          </cell>
          <cell r="B1857" t="str">
            <v>GRAN SASSO (Lab. INFN galleria)</v>
          </cell>
          <cell r="C1857">
            <v>42.46</v>
          </cell>
          <cell r="D1857">
            <v>13.55</v>
          </cell>
          <cell r="E1857">
            <v>0.283219</v>
          </cell>
          <cell r="F1857" t="str">
            <v>active</v>
          </cell>
          <cell r="G1857">
            <v>760</v>
          </cell>
        </row>
        <row r="1858">
          <cell r="A1858">
            <v>1987</v>
          </cell>
          <cell r="B1858" t="str">
            <v>Isernia</v>
          </cell>
          <cell r="C1858">
            <v>41.610999999999997</v>
          </cell>
          <cell r="D1858">
            <v>14.236000000000001</v>
          </cell>
          <cell r="E1858">
            <v>5.7061599999999997E-2</v>
          </cell>
          <cell r="F1858" t="str">
            <v>active</v>
          </cell>
          <cell r="G1858">
            <v>508</v>
          </cell>
        </row>
        <row r="1859">
          <cell r="A1859">
            <v>1988</v>
          </cell>
          <cell r="B1859" t="str">
            <v>L'Aquila - V. Aterno - Centro Valle</v>
          </cell>
          <cell r="C1859">
            <v>42.377000000000002</v>
          </cell>
          <cell r="D1859">
            <v>13.343999999999999</v>
          </cell>
          <cell r="E1859">
            <v>8.4845199999999996E-2</v>
          </cell>
          <cell r="F1859" t="str">
            <v>active</v>
          </cell>
          <cell r="G1859">
            <v>581</v>
          </cell>
        </row>
        <row r="1860">
          <cell r="A1860">
            <v>1989</v>
          </cell>
          <cell r="B1860" t="str">
            <v>L'Aquila - V. Aterno -Colle Grilli</v>
          </cell>
          <cell r="C1860">
            <v>42.372999999999998</v>
          </cell>
          <cell r="D1860">
            <v>13.337</v>
          </cell>
          <cell r="E1860">
            <v>4.6825800000000001E-2</v>
          </cell>
          <cell r="F1860" t="str">
            <v>active</v>
          </cell>
          <cell r="G1860">
            <v>477</v>
          </cell>
        </row>
        <row r="1861">
          <cell r="A1861">
            <v>1990</v>
          </cell>
          <cell r="B1861" t="str">
            <v>L'Aquila - V. Aterno -F. Aterno</v>
          </cell>
          <cell r="C1861">
            <v>42.375999999999998</v>
          </cell>
          <cell r="D1861">
            <v>13.339</v>
          </cell>
          <cell r="E1861">
            <v>9.8623900000000004E-3</v>
          </cell>
          <cell r="F1861" t="str">
            <v>active</v>
          </cell>
          <cell r="G1861">
            <v>299</v>
          </cell>
        </row>
        <row r="1862">
          <cell r="A1862">
            <v>1991</v>
          </cell>
          <cell r="B1862" t="str">
            <v>L'Aquila - Parking</v>
          </cell>
          <cell r="C1862">
            <v>42.344999999999999</v>
          </cell>
          <cell r="D1862">
            <v>13.401</v>
          </cell>
          <cell r="E1862">
            <v>4.7481500000000003E-2</v>
          </cell>
          <cell r="F1862" t="str">
            <v>active</v>
          </cell>
          <cell r="G1862">
            <v>480</v>
          </cell>
        </row>
        <row r="1863">
          <cell r="A1863">
            <v>1992</v>
          </cell>
          <cell r="B1863" t="str">
            <v>L'Aquila - V. Aterno - Il Moro</v>
          </cell>
          <cell r="C1863">
            <v>42.378599999999999</v>
          </cell>
          <cell r="D1863">
            <v>13.349299999999999</v>
          </cell>
          <cell r="E1863">
            <v>8.4845199999999996E-2</v>
          </cell>
          <cell r="F1863" t="str">
            <v>active</v>
          </cell>
          <cell r="G1863">
            <v>581</v>
          </cell>
        </row>
        <row r="1864">
          <cell r="A1864">
            <v>1993</v>
          </cell>
          <cell r="B1864" t="str">
            <v>Leonessa</v>
          </cell>
          <cell r="C1864">
            <v>42.558</v>
          </cell>
          <cell r="D1864">
            <v>12.968999999999999</v>
          </cell>
          <cell r="E1864">
            <v>0.25312899999999999</v>
          </cell>
          <cell r="F1864" t="str">
            <v>active</v>
          </cell>
          <cell r="G1864">
            <v>760</v>
          </cell>
        </row>
        <row r="1865">
          <cell r="A1865">
            <v>1994</v>
          </cell>
          <cell r="B1865" t="str">
            <v>Manfredonia</v>
          </cell>
          <cell r="C1865">
            <v>41.634</v>
          </cell>
          <cell r="D1865">
            <v>15.911</v>
          </cell>
          <cell r="E1865">
            <v>2.2972800000000002E-2</v>
          </cell>
          <cell r="F1865" t="str">
            <v>active</v>
          </cell>
          <cell r="G1865">
            <v>380</v>
          </cell>
        </row>
        <row r="1866">
          <cell r="A1866">
            <v>1995</v>
          </cell>
          <cell r="B1866" t="str">
            <v>Mompeo 1</v>
          </cell>
          <cell r="C1866">
            <v>42.249000000000002</v>
          </cell>
          <cell r="D1866">
            <v>12.747999999999999</v>
          </cell>
          <cell r="E1866">
            <v>9.1667499999999999E-2</v>
          </cell>
          <cell r="F1866" t="str">
            <v>active</v>
          </cell>
          <cell r="G1866">
            <v>598</v>
          </cell>
        </row>
        <row r="1867">
          <cell r="A1867">
            <v>1996</v>
          </cell>
          <cell r="B1867" t="str">
            <v>Monte S. Angelo</v>
          </cell>
          <cell r="C1867">
            <v>41.704000000000001</v>
          </cell>
          <cell r="D1867">
            <v>15.958</v>
          </cell>
          <cell r="E1867">
            <v>4.6970600000000001E-2</v>
          </cell>
          <cell r="F1867" t="str">
            <v>active</v>
          </cell>
          <cell r="G1867">
            <v>478</v>
          </cell>
        </row>
        <row r="1868">
          <cell r="A1868">
            <v>1997</v>
          </cell>
          <cell r="B1868" t="str">
            <v>Montereale</v>
          </cell>
          <cell r="C1868">
            <v>42.524000000000001</v>
          </cell>
          <cell r="D1868">
            <v>13.244999999999999</v>
          </cell>
          <cell r="E1868">
            <v>3.1611599999999997E-2</v>
          </cell>
          <cell r="F1868" t="str">
            <v>active</v>
          </cell>
          <cell r="G1868">
            <v>415</v>
          </cell>
        </row>
        <row r="1869">
          <cell r="A1869">
            <v>1998</v>
          </cell>
          <cell r="B1869" t="str">
            <v>Napoli Ovest</v>
          </cell>
          <cell r="C1869">
            <v>40.798999999999999</v>
          </cell>
          <cell r="D1869">
            <v>14.18</v>
          </cell>
          <cell r="E1869">
            <v>3.2640000000000002E-2</v>
          </cell>
          <cell r="F1869" t="str">
            <v>active</v>
          </cell>
          <cell r="G1869">
            <v>419</v>
          </cell>
        </row>
        <row r="1870">
          <cell r="A1870">
            <v>1999</v>
          </cell>
          <cell r="B1870" t="str">
            <v>Ortucchio</v>
          </cell>
          <cell r="C1870">
            <v>41.954000000000001</v>
          </cell>
          <cell r="D1870">
            <v>13.641999999999999</v>
          </cell>
          <cell r="E1870">
            <v>7.3526599999999996E-3</v>
          </cell>
          <cell r="F1870" t="str">
            <v>active</v>
          </cell>
          <cell r="G1870">
            <v>276</v>
          </cell>
        </row>
        <row r="1871">
          <cell r="A1871">
            <v>2000</v>
          </cell>
          <cell r="B1871" t="str">
            <v>Petrella Tifernina</v>
          </cell>
          <cell r="C1871">
            <v>41.695999999999998</v>
          </cell>
          <cell r="D1871">
            <v>14.702</v>
          </cell>
          <cell r="E1871">
            <v>8.0407999999999993E-2</v>
          </cell>
          <cell r="F1871" t="str">
            <v>active</v>
          </cell>
          <cell r="G1871">
            <v>569</v>
          </cell>
        </row>
        <row r="1872">
          <cell r="A1872">
            <v>2001</v>
          </cell>
          <cell r="B1872" t="str">
            <v>Riccia</v>
          </cell>
          <cell r="C1872">
            <v>41.482999999999997</v>
          </cell>
          <cell r="D1872">
            <v>14.837999999999999</v>
          </cell>
          <cell r="E1872">
            <v>1.56472E-2</v>
          </cell>
          <cell r="F1872" t="str">
            <v>active</v>
          </cell>
          <cell r="G1872">
            <v>342</v>
          </cell>
        </row>
        <row r="1873">
          <cell r="A1873">
            <v>2002</v>
          </cell>
          <cell r="B1873" t="str">
            <v>S. Croce di Magliano</v>
          </cell>
          <cell r="C1873">
            <v>41.710999999999999</v>
          </cell>
          <cell r="D1873">
            <v>14.984</v>
          </cell>
          <cell r="E1873">
            <v>1.5656900000000001E-2</v>
          </cell>
          <cell r="F1873" t="str">
            <v>active</v>
          </cell>
          <cell r="G1873">
            <v>342</v>
          </cell>
        </row>
        <row r="1874">
          <cell r="A1874">
            <v>2003</v>
          </cell>
          <cell r="B1874" t="str">
            <v>S. Elia a Pianisi</v>
          </cell>
          <cell r="C1874">
            <v>41.625</v>
          </cell>
          <cell r="D1874">
            <v>14.88</v>
          </cell>
          <cell r="E1874">
            <v>0.103769</v>
          </cell>
          <cell r="F1874" t="str">
            <v>active</v>
          </cell>
          <cell r="G1874">
            <v>633</v>
          </cell>
        </row>
        <row r="1875">
          <cell r="A1875">
            <v>2004</v>
          </cell>
          <cell r="B1875" t="str">
            <v>S. Giovanni Rotondo</v>
          </cell>
          <cell r="C1875">
            <v>41.709000000000003</v>
          </cell>
          <cell r="D1875">
            <v>15.733000000000001</v>
          </cell>
          <cell r="E1875">
            <v>0.130611</v>
          </cell>
          <cell r="F1875" t="str">
            <v>active</v>
          </cell>
          <cell r="G1875">
            <v>727</v>
          </cell>
        </row>
        <row r="1876">
          <cell r="A1876">
            <v>2005</v>
          </cell>
          <cell r="B1876" t="str">
            <v>S. Severo</v>
          </cell>
          <cell r="C1876">
            <v>41.691000000000003</v>
          </cell>
          <cell r="D1876">
            <v>15.374000000000001</v>
          </cell>
          <cell r="E1876">
            <v>3.7663000000000002E-3</v>
          </cell>
          <cell r="F1876" t="str">
            <v>active</v>
          </cell>
          <cell r="G1876">
            <v>242</v>
          </cell>
        </row>
        <row r="1877">
          <cell r="A1877">
            <v>2006</v>
          </cell>
          <cell r="B1877" t="str">
            <v>San Sepolcro</v>
          </cell>
          <cell r="C1877">
            <v>43.567300000000003</v>
          </cell>
          <cell r="D1877">
            <v>12.1435</v>
          </cell>
          <cell r="E1877">
            <v>6.1152999999999999E-2</v>
          </cell>
          <cell r="F1877" t="str">
            <v>active</v>
          </cell>
          <cell r="G1877">
            <v>519</v>
          </cell>
        </row>
        <row r="1878">
          <cell r="A1878">
            <v>2007</v>
          </cell>
          <cell r="B1878" t="str">
            <v>Serracapriola</v>
          </cell>
          <cell r="C1878">
            <v>41.807000000000002</v>
          </cell>
          <cell r="D1878">
            <v>15.164999999999999</v>
          </cell>
          <cell r="E1878">
            <v>4.7080400000000001E-2</v>
          </cell>
          <cell r="F1878" t="str">
            <v>active</v>
          </cell>
          <cell r="G1878">
            <v>478</v>
          </cell>
        </row>
        <row r="1879">
          <cell r="A1879">
            <v>2008</v>
          </cell>
          <cell r="B1879" t="str">
            <v>Spoleto - Cantina</v>
          </cell>
          <cell r="C1879">
            <v>42.743000000000002</v>
          </cell>
          <cell r="D1879">
            <v>12.74</v>
          </cell>
          <cell r="E1879">
            <v>2.8310599999999998E-2</v>
          </cell>
          <cell r="F1879" t="str">
            <v>active</v>
          </cell>
          <cell r="G1879">
            <v>402</v>
          </cell>
        </row>
        <row r="1880">
          <cell r="A1880">
            <v>2009</v>
          </cell>
          <cell r="B1880" t="str">
            <v>Subiaco</v>
          </cell>
          <cell r="C1880">
            <v>41.913200000000003</v>
          </cell>
          <cell r="D1880">
            <v>13.105499999999999</v>
          </cell>
          <cell r="E1880">
            <v>0.187555</v>
          </cell>
          <cell r="F1880" t="str">
            <v>active</v>
          </cell>
          <cell r="G1880">
            <v>760</v>
          </cell>
        </row>
        <row r="1881">
          <cell r="A1881">
            <v>2010</v>
          </cell>
          <cell r="B1881" t="str">
            <v>Sulmona</v>
          </cell>
          <cell r="C1881">
            <v>42.088999999999999</v>
          </cell>
          <cell r="D1881">
            <v>13.933999999999999</v>
          </cell>
          <cell r="E1881">
            <v>0.42196800000000001</v>
          </cell>
          <cell r="F1881" t="str">
            <v>active</v>
          </cell>
          <cell r="G1881">
            <v>760</v>
          </cell>
        </row>
        <row r="1882">
          <cell r="A1882">
            <v>2011</v>
          </cell>
          <cell r="B1882" t="str">
            <v>Telese Terme</v>
          </cell>
          <cell r="C1882">
            <v>41.222000000000001</v>
          </cell>
          <cell r="D1882">
            <v>14.53</v>
          </cell>
          <cell r="E1882">
            <v>4.3362699999999997E-2</v>
          </cell>
          <cell r="F1882" t="str">
            <v>active</v>
          </cell>
          <cell r="G1882">
            <v>463</v>
          </cell>
        </row>
        <row r="1883">
          <cell r="A1883">
            <v>2012</v>
          </cell>
          <cell r="B1883" t="str">
            <v>Termoli</v>
          </cell>
          <cell r="C1883">
            <v>41.988999999999997</v>
          </cell>
          <cell r="D1883">
            <v>14.975</v>
          </cell>
          <cell r="E1883">
            <v>1.3065500000000001E-2</v>
          </cell>
          <cell r="F1883" t="str">
            <v>active</v>
          </cell>
          <cell r="G1883">
            <v>323</v>
          </cell>
        </row>
        <row r="1884">
          <cell r="A1884">
            <v>2013</v>
          </cell>
          <cell r="B1884" t="str">
            <v>Vairano Patenora</v>
          </cell>
          <cell r="C1884">
            <v>41.332999999999998</v>
          </cell>
          <cell r="D1884">
            <v>14.132</v>
          </cell>
          <cell r="E1884">
            <v>6.9698099999999999E-2</v>
          </cell>
          <cell r="F1884" t="str">
            <v>active</v>
          </cell>
          <cell r="G1884">
            <v>541</v>
          </cell>
        </row>
        <row r="1885">
          <cell r="A1885">
            <v>2014</v>
          </cell>
          <cell r="B1885" t="str">
            <v>Vieste</v>
          </cell>
          <cell r="C1885">
            <v>41.877000000000002</v>
          </cell>
          <cell r="D1885">
            <v>16.164999999999999</v>
          </cell>
          <cell r="E1885">
            <v>3.5170899999999998E-2</v>
          </cell>
          <cell r="F1885" t="str">
            <v>active</v>
          </cell>
          <cell r="G1885">
            <v>430</v>
          </cell>
        </row>
        <row r="1886">
          <cell r="A1886">
            <v>2015</v>
          </cell>
          <cell r="B1886" t="str">
            <v>L'Aquila - V. Aterno - M. Pettino</v>
          </cell>
          <cell r="C1886">
            <v>42.383699999999997</v>
          </cell>
          <cell r="D1886">
            <v>13.368600000000001</v>
          </cell>
          <cell r="E1886">
            <v>7.6053499999999996E-2</v>
          </cell>
          <cell r="F1886" t="str">
            <v>active</v>
          </cell>
          <cell r="G1886">
            <v>558</v>
          </cell>
        </row>
        <row r="1887">
          <cell r="A1887">
            <v>2016</v>
          </cell>
          <cell r="B1887" t="str">
            <v>L'Aquila - V. Aterno - Ferriera</v>
          </cell>
          <cell r="C1887">
            <v>42.380800000000001</v>
          </cell>
          <cell r="D1887">
            <v>13.354699999999999</v>
          </cell>
          <cell r="E1887">
            <v>0.221191</v>
          </cell>
          <cell r="F1887" t="str">
            <v>active</v>
          </cell>
          <cell r="G1887">
            <v>760</v>
          </cell>
        </row>
        <row r="1888">
          <cell r="A1888">
            <v>2017</v>
          </cell>
          <cell r="B1888" t="str">
            <v>Bazzano</v>
          </cell>
          <cell r="C1888">
            <v>41.956600000000002</v>
          </cell>
          <cell r="D1888">
            <v>12.4862</v>
          </cell>
          <cell r="E1888">
            <v>9.4802299999999992E-3</v>
          </cell>
          <cell r="F1888" t="str">
            <v>active</v>
          </cell>
          <cell r="G1888">
            <v>295</v>
          </cell>
        </row>
        <row r="1889">
          <cell r="A1889">
            <v>2018</v>
          </cell>
          <cell r="B1889" t="str">
            <v>Scanno</v>
          </cell>
          <cell r="C1889">
            <v>41.918700000000001</v>
          </cell>
          <cell r="D1889">
            <v>13.872400000000001</v>
          </cell>
          <cell r="E1889">
            <v>0.20030700000000001</v>
          </cell>
          <cell r="F1889" t="str">
            <v>active</v>
          </cell>
          <cell r="G1889">
            <v>760</v>
          </cell>
        </row>
        <row r="1890">
          <cell r="A1890">
            <v>2019</v>
          </cell>
          <cell r="B1890" t="str">
            <v>Pescasseroli</v>
          </cell>
          <cell r="C1890">
            <v>41.811999999999998</v>
          </cell>
          <cell r="D1890">
            <v>13.789199999999999</v>
          </cell>
          <cell r="E1890">
            <v>6.5805000000000002E-2</v>
          </cell>
          <cell r="F1890" t="str">
            <v>active</v>
          </cell>
          <cell r="G1890">
            <v>531</v>
          </cell>
        </row>
        <row r="1891">
          <cell r="A1891">
            <v>2020</v>
          </cell>
          <cell r="B1891" t="str">
            <v>Barisciano</v>
          </cell>
          <cell r="C1891">
            <v>42.324300000000001</v>
          </cell>
          <cell r="D1891">
            <v>13.5901</v>
          </cell>
          <cell r="E1891">
            <v>4.6404599999999997E-2</v>
          </cell>
          <cell r="F1891" t="str">
            <v>active</v>
          </cell>
          <cell r="G1891">
            <v>475</v>
          </cell>
        </row>
        <row r="1892">
          <cell r="A1892">
            <v>2021</v>
          </cell>
          <cell r="B1892" t="str">
            <v>Jinjiabao</v>
          </cell>
          <cell r="C1892">
            <v>40.512999999999998</v>
          </cell>
          <cell r="D1892">
            <v>115.959</v>
          </cell>
          <cell r="E1892">
            <v>1.42808E-2</v>
          </cell>
          <cell r="F1892" t="str">
            <v>active</v>
          </cell>
          <cell r="G1892">
            <v>332</v>
          </cell>
        </row>
        <row r="1893">
          <cell r="A1893">
            <v>2022</v>
          </cell>
          <cell r="B1893" t="str">
            <v>Yanqingtai</v>
          </cell>
          <cell r="C1893">
            <v>39.997</v>
          </cell>
          <cell r="D1893">
            <v>116.32899999999999</v>
          </cell>
          <cell r="E1893">
            <v>8.8628600000000002E-4</v>
          </cell>
          <cell r="F1893" t="str">
            <v>active</v>
          </cell>
          <cell r="G1893">
            <v>191</v>
          </cell>
        </row>
        <row r="1894">
          <cell r="A1894">
            <v>2023</v>
          </cell>
          <cell r="B1894" t="str">
            <v>Wuchengguan</v>
          </cell>
          <cell r="C1894">
            <v>39.381</v>
          </cell>
          <cell r="D1894">
            <v>117.07</v>
          </cell>
          <cell r="E1894">
            <v>1.7626600000000001E-3</v>
          </cell>
          <cell r="F1894" t="str">
            <v>active</v>
          </cell>
          <cell r="G1894">
            <v>207</v>
          </cell>
        </row>
        <row r="1895">
          <cell r="A1895">
            <v>2024</v>
          </cell>
          <cell r="B1895" t="str">
            <v>Fenyang</v>
          </cell>
          <cell r="C1895">
            <v>37.228999999999999</v>
          </cell>
          <cell r="D1895">
            <v>111.779</v>
          </cell>
          <cell r="E1895">
            <v>7.2860599999999996E-3</v>
          </cell>
          <cell r="F1895" t="str">
            <v>active</v>
          </cell>
          <cell r="G1895">
            <v>275</v>
          </cell>
        </row>
        <row r="1896">
          <cell r="A1896">
            <v>2025</v>
          </cell>
          <cell r="B1896" t="str">
            <v>Pingyao</v>
          </cell>
          <cell r="C1896">
            <v>37.180999999999997</v>
          </cell>
          <cell r="D1896">
            <v>112.16</v>
          </cell>
          <cell r="E1896">
            <v>6.9554100000000004E-3</v>
          </cell>
          <cell r="F1896" t="str">
            <v>active</v>
          </cell>
          <cell r="G1896">
            <v>272</v>
          </cell>
        </row>
        <row r="1897">
          <cell r="A1897">
            <v>2026</v>
          </cell>
          <cell r="B1897" t="str">
            <v>Taigu</v>
          </cell>
          <cell r="C1897">
            <v>37.408000000000001</v>
          </cell>
          <cell r="D1897">
            <v>112.589</v>
          </cell>
          <cell r="E1897">
            <v>8.9015099999999996E-3</v>
          </cell>
          <cell r="F1897" t="str">
            <v>active</v>
          </cell>
          <cell r="G1897">
            <v>290</v>
          </cell>
        </row>
        <row r="1898">
          <cell r="A1898">
            <v>2027</v>
          </cell>
          <cell r="B1898" t="str">
            <v>Wenshui</v>
          </cell>
          <cell r="C1898">
            <v>37.429000000000002</v>
          </cell>
          <cell r="D1898">
            <v>112.011</v>
          </cell>
          <cell r="E1898">
            <v>2.53951E-2</v>
          </cell>
          <cell r="F1898" t="str">
            <v>active</v>
          </cell>
          <cell r="G1898">
            <v>390</v>
          </cell>
        </row>
        <row r="1899">
          <cell r="A1899">
            <v>2028</v>
          </cell>
          <cell r="B1899" t="str">
            <v>Xiaodian</v>
          </cell>
          <cell r="C1899">
            <v>37.725000000000001</v>
          </cell>
          <cell r="D1899">
            <v>112.551</v>
          </cell>
          <cell r="E1899">
            <v>1.6169699999999999E-3</v>
          </cell>
          <cell r="F1899" t="str">
            <v>active</v>
          </cell>
          <cell r="G1899">
            <v>205</v>
          </cell>
        </row>
        <row r="1900">
          <cell r="A1900">
            <v>2029</v>
          </cell>
          <cell r="B1900" t="str">
            <v>Hejin</v>
          </cell>
          <cell r="C1900">
            <v>35.582000000000001</v>
          </cell>
          <cell r="D1900">
            <v>110.68</v>
          </cell>
          <cell r="E1900">
            <v>3.9989600000000002E-3</v>
          </cell>
          <cell r="F1900" t="str">
            <v>active</v>
          </cell>
          <cell r="G1900">
            <v>245</v>
          </cell>
        </row>
        <row r="1901">
          <cell r="A1901">
            <v>2030</v>
          </cell>
          <cell r="B1901" t="str">
            <v>Jiangxian</v>
          </cell>
          <cell r="C1901">
            <v>35.484000000000002</v>
          </cell>
          <cell r="D1901">
            <v>111.57899999999999</v>
          </cell>
          <cell r="E1901">
            <v>1.94363E-2</v>
          </cell>
          <cell r="F1901" t="str">
            <v>active</v>
          </cell>
          <cell r="G1901">
            <v>366</v>
          </cell>
        </row>
        <row r="1902">
          <cell r="A1902">
            <v>2031</v>
          </cell>
          <cell r="B1902" t="str">
            <v>Jiexiu</v>
          </cell>
          <cell r="C1902">
            <v>37.07</v>
          </cell>
          <cell r="D1902">
            <v>111.93899999999999</v>
          </cell>
          <cell r="E1902">
            <v>3.3037299999999999E-3</v>
          </cell>
          <cell r="F1902" t="str">
            <v>active</v>
          </cell>
          <cell r="G1902">
            <v>236</v>
          </cell>
        </row>
        <row r="1903">
          <cell r="A1903">
            <v>2032</v>
          </cell>
          <cell r="B1903" t="str">
            <v>Linyi</v>
          </cell>
          <cell r="C1903">
            <v>35.137</v>
          </cell>
          <cell r="D1903">
            <v>110.751</v>
          </cell>
          <cell r="E1903">
            <v>1.04768E-2</v>
          </cell>
          <cell r="F1903" t="str">
            <v>active</v>
          </cell>
          <cell r="G1903">
            <v>304</v>
          </cell>
        </row>
        <row r="1904">
          <cell r="A1904">
            <v>2033</v>
          </cell>
          <cell r="B1904" t="str">
            <v>Pinglu</v>
          </cell>
          <cell r="C1904">
            <v>34.826000000000001</v>
          </cell>
          <cell r="D1904">
            <v>111.20099999999999</v>
          </cell>
          <cell r="E1904">
            <v>3.22391E-2</v>
          </cell>
          <cell r="F1904" t="str">
            <v>active</v>
          </cell>
          <cell r="G1904">
            <v>418</v>
          </cell>
        </row>
        <row r="1905">
          <cell r="A1905">
            <v>2034</v>
          </cell>
          <cell r="B1905" t="str">
            <v>Ruicheng</v>
          </cell>
          <cell r="C1905">
            <v>34.735999999999997</v>
          </cell>
          <cell r="D1905">
            <v>110.69</v>
          </cell>
          <cell r="E1905">
            <v>4.3854299999999999E-2</v>
          </cell>
          <cell r="F1905" t="str">
            <v>active</v>
          </cell>
          <cell r="G1905">
            <v>465</v>
          </cell>
        </row>
        <row r="1906">
          <cell r="A1906">
            <v>2035</v>
          </cell>
          <cell r="B1906" t="str">
            <v>Wanrong</v>
          </cell>
          <cell r="C1906">
            <v>35.423000000000002</v>
          </cell>
          <cell r="D1906">
            <v>110.82</v>
          </cell>
          <cell r="E1906">
            <v>1.1931300000000001E-2</v>
          </cell>
          <cell r="F1906" t="str">
            <v>active</v>
          </cell>
          <cell r="G1906">
            <v>314</v>
          </cell>
        </row>
        <row r="1907">
          <cell r="A1907">
            <v>2036</v>
          </cell>
          <cell r="B1907" t="str">
            <v>Wenxi</v>
          </cell>
          <cell r="C1907">
            <v>35.341999999999999</v>
          </cell>
          <cell r="D1907">
            <v>111.21</v>
          </cell>
          <cell r="E1907">
            <v>8.4514099999999995E-3</v>
          </cell>
          <cell r="F1907" t="str">
            <v>active</v>
          </cell>
          <cell r="G1907">
            <v>286</v>
          </cell>
        </row>
        <row r="1908">
          <cell r="A1908">
            <v>2037</v>
          </cell>
          <cell r="B1908" t="str">
            <v>Xinjiangtai</v>
          </cell>
          <cell r="C1908">
            <v>35.639000000000003</v>
          </cell>
          <cell r="D1908">
            <v>111.199</v>
          </cell>
          <cell r="E1908">
            <v>6.0652900000000001E-3</v>
          </cell>
          <cell r="F1908" t="str">
            <v>active</v>
          </cell>
          <cell r="G1908">
            <v>264</v>
          </cell>
        </row>
        <row r="1909">
          <cell r="A1909">
            <v>2038</v>
          </cell>
          <cell r="B1909" t="str">
            <v>Xiaxian</v>
          </cell>
          <cell r="C1909">
            <v>35.14</v>
          </cell>
          <cell r="D1909">
            <v>111.191</v>
          </cell>
          <cell r="E1909">
            <v>4.0988500000000002E-3</v>
          </cell>
          <cell r="F1909" t="str">
            <v>active</v>
          </cell>
          <cell r="G1909">
            <v>246</v>
          </cell>
        </row>
        <row r="1910">
          <cell r="A1910">
            <v>2039</v>
          </cell>
          <cell r="B1910" t="str">
            <v>Yongji</v>
          </cell>
          <cell r="C1910">
            <v>34.887999999999998</v>
          </cell>
          <cell r="D1910">
            <v>110.429</v>
          </cell>
          <cell r="E1910">
            <v>6.0727799999999998E-3</v>
          </cell>
          <cell r="F1910" t="str">
            <v>active</v>
          </cell>
          <cell r="G1910">
            <v>264</v>
          </cell>
        </row>
        <row r="1911">
          <cell r="A1911">
            <v>2040</v>
          </cell>
          <cell r="B1911" t="str">
            <v>Hongdong</v>
          </cell>
          <cell r="C1911">
            <v>36.270000000000003</v>
          </cell>
          <cell r="D1911">
            <v>111.681</v>
          </cell>
          <cell r="E1911">
            <v>1.16495E-2</v>
          </cell>
          <cell r="F1911" t="str">
            <v>active</v>
          </cell>
          <cell r="G1911">
            <v>312</v>
          </cell>
        </row>
        <row r="1912">
          <cell r="A1912">
            <v>2041</v>
          </cell>
          <cell r="B1912" t="str">
            <v>Qingxu</v>
          </cell>
          <cell r="C1912">
            <v>37.609000000000002</v>
          </cell>
          <cell r="D1912">
            <v>112.349</v>
          </cell>
          <cell r="E1912">
            <v>7.6485099999999999E-3</v>
          </cell>
          <cell r="F1912" t="str">
            <v>active</v>
          </cell>
          <cell r="G1912">
            <v>278</v>
          </cell>
        </row>
        <row r="1913">
          <cell r="A1913">
            <v>2042</v>
          </cell>
          <cell r="B1913" t="str">
            <v>Taiyuan</v>
          </cell>
          <cell r="C1913">
            <v>37.927</v>
          </cell>
          <cell r="D1913">
            <v>112.56100000000001</v>
          </cell>
          <cell r="E1913">
            <v>2.4599800000000002E-2</v>
          </cell>
          <cell r="F1913" t="str">
            <v>active</v>
          </cell>
          <cell r="G1913">
            <v>387</v>
          </cell>
        </row>
        <row r="1914">
          <cell r="A1914">
            <v>2043</v>
          </cell>
          <cell r="B1914" t="str">
            <v>Xizhou</v>
          </cell>
          <cell r="C1914">
            <v>38.423999999999999</v>
          </cell>
          <cell r="D1914">
            <v>112.73</v>
          </cell>
          <cell r="E1914">
            <v>3.4957999999999999E-3</v>
          </cell>
          <cell r="F1914" t="str">
            <v>active</v>
          </cell>
          <cell r="G1914">
            <v>240</v>
          </cell>
        </row>
        <row r="1915">
          <cell r="A1915">
            <v>2044</v>
          </cell>
          <cell r="B1915" t="str">
            <v>Yuanping</v>
          </cell>
          <cell r="C1915">
            <v>38.734000000000002</v>
          </cell>
          <cell r="D1915">
            <v>112.74</v>
          </cell>
          <cell r="E1915">
            <v>4.67302E-3</v>
          </cell>
          <cell r="F1915" t="str">
            <v>active</v>
          </cell>
          <cell r="G1915">
            <v>251</v>
          </cell>
        </row>
        <row r="1916">
          <cell r="A1916">
            <v>2045</v>
          </cell>
          <cell r="B1916" t="str">
            <v>Yangqu</v>
          </cell>
          <cell r="C1916">
            <v>38.061999999999998</v>
          </cell>
          <cell r="D1916">
            <v>112.68</v>
          </cell>
          <cell r="E1916">
            <v>4.2465300000000001E-3</v>
          </cell>
          <cell r="F1916" t="str">
            <v>active</v>
          </cell>
          <cell r="G1916">
            <v>247</v>
          </cell>
        </row>
        <row r="1917">
          <cell r="A1917">
            <v>2046</v>
          </cell>
          <cell r="B1917" t="str">
            <v>Dengkou</v>
          </cell>
          <cell r="C1917">
            <v>40.335999999999999</v>
          </cell>
          <cell r="D1917">
            <v>106.97</v>
          </cell>
          <cell r="E1917">
            <v>5.3898900000000003E-4</v>
          </cell>
          <cell r="F1917" t="str">
            <v>active</v>
          </cell>
          <cell r="G1917">
            <v>184</v>
          </cell>
        </row>
        <row r="1918">
          <cell r="A1918">
            <v>2047</v>
          </cell>
          <cell r="B1918" t="str">
            <v>Jilantai</v>
          </cell>
          <cell r="C1918">
            <v>39.761000000000003</v>
          </cell>
          <cell r="D1918">
            <v>105.741</v>
          </cell>
          <cell r="E1918">
            <v>8.8438999999999998E-4</v>
          </cell>
          <cell r="F1918" t="str">
            <v>active</v>
          </cell>
          <cell r="G1918">
            <v>191</v>
          </cell>
        </row>
        <row r="1919">
          <cell r="A1919">
            <v>2048</v>
          </cell>
          <cell r="B1919" t="str">
            <v>Shahai</v>
          </cell>
          <cell r="C1919">
            <v>40.954999999999998</v>
          </cell>
          <cell r="D1919">
            <v>107</v>
          </cell>
          <cell r="E1919">
            <v>0</v>
          </cell>
          <cell r="F1919" t="str">
            <v>active</v>
          </cell>
          <cell r="G1919">
            <v>180</v>
          </cell>
        </row>
        <row r="1920">
          <cell r="A1920">
            <v>2049</v>
          </cell>
          <cell r="B1920" t="str">
            <v>Zhangjiang</v>
          </cell>
          <cell r="C1920">
            <v>31.201000000000001</v>
          </cell>
          <cell r="D1920">
            <v>121.61</v>
          </cell>
          <cell r="E1920">
            <v>6.3015599999999999E-4</v>
          </cell>
          <cell r="F1920" t="str">
            <v>active</v>
          </cell>
          <cell r="G1920">
            <v>186</v>
          </cell>
        </row>
        <row r="1921">
          <cell r="A1921">
            <v>2050</v>
          </cell>
          <cell r="B1921" t="str">
            <v>Nanxiang</v>
          </cell>
          <cell r="C1921">
            <v>31.285</v>
          </cell>
          <cell r="D1921">
            <v>121.32</v>
          </cell>
          <cell r="E1921">
            <v>8.2964300000000003E-4</v>
          </cell>
          <cell r="F1921" t="str">
            <v>active</v>
          </cell>
          <cell r="G1921">
            <v>190</v>
          </cell>
        </row>
        <row r="1922">
          <cell r="A1922">
            <v>2051</v>
          </cell>
          <cell r="B1922" t="str">
            <v>Liyang</v>
          </cell>
          <cell r="C1922">
            <v>33.747999999999998</v>
          </cell>
          <cell r="D1922">
            <v>120.23</v>
          </cell>
          <cell r="E1922">
            <v>0</v>
          </cell>
          <cell r="F1922" t="str">
            <v>active</v>
          </cell>
          <cell r="G1922">
            <v>180</v>
          </cell>
        </row>
        <row r="1923">
          <cell r="A1923">
            <v>2052</v>
          </cell>
          <cell r="B1923" t="str">
            <v>Changzhou</v>
          </cell>
          <cell r="C1923">
            <v>31.776</v>
          </cell>
          <cell r="D1923">
            <v>119.94</v>
          </cell>
          <cell r="E1923">
            <v>1.3778799999999999E-3</v>
          </cell>
          <cell r="F1923" t="str">
            <v>active</v>
          </cell>
          <cell r="G1923">
            <v>200</v>
          </cell>
        </row>
        <row r="1924">
          <cell r="A1924">
            <v>2053</v>
          </cell>
          <cell r="B1924" t="str">
            <v>Baoying</v>
          </cell>
          <cell r="C1924">
            <v>33.253999999999998</v>
          </cell>
          <cell r="D1924">
            <v>119.28</v>
          </cell>
          <cell r="E1924">
            <v>1.28907E-3</v>
          </cell>
          <cell r="F1924" t="str">
            <v>active</v>
          </cell>
          <cell r="G1924">
            <v>199</v>
          </cell>
        </row>
        <row r="1925">
          <cell r="A1925">
            <v>2054</v>
          </cell>
          <cell r="B1925" t="str">
            <v>Lianshui</v>
          </cell>
          <cell r="C1925">
            <v>33.780999999999999</v>
          </cell>
          <cell r="D1925">
            <v>119.29900000000001</v>
          </cell>
          <cell r="E1925">
            <v>0</v>
          </cell>
          <cell r="F1925" t="str">
            <v>active</v>
          </cell>
          <cell r="G1925">
            <v>180</v>
          </cell>
        </row>
        <row r="1926">
          <cell r="A1926">
            <v>2055</v>
          </cell>
          <cell r="B1926" t="str">
            <v>Xiangshui</v>
          </cell>
          <cell r="C1926">
            <v>34.192</v>
          </cell>
          <cell r="D1926">
            <v>119.589</v>
          </cell>
          <cell r="E1926">
            <v>1.9549300000000001E-3</v>
          </cell>
          <cell r="F1926" t="str">
            <v>active</v>
          </cell>
          <cell r="G1926">
            <v>211</v>
          </cell>
        </row>
        <row r="1927">
          <cell r="A1927">
            <v>2056</v>
          </cell>
          <cell r="B1927" t="str">
            <v>Dongtai</v>
          </cell>
          <cell r="C1927">
            <v>32.85</v>
          </cell>
          <cell r="D1927">
            <v>120.319</v>
          </cell>
          <cell r="E1927">
            <v>6.4161199999999995E-4</v>
          </cell>
          <cell r="F1927" t="str">
            <v>active</v>
          </cell>
          <cell r="G1927">
            <v>186</v>
          </cell>
        </row>
        <row r="1928">
          <cell r="A1928">
            <v>2057</v>
          </cell>
          <cell r="B1928" t="str">
            <v>Qionggang</v>
          </cell>
          <cell r="C1928">
            <v>32.781999999999996</v>
          </cell>
          <cell r="D1928">
            <v>120.77</v>
          </cell>
          <cell r="E1928">
            <v>5.3898900000000003E-4</v>
          </cell>
          <cell r="F1928" t="str">
            <v>active</v>
          </cell>
          <cell r="G1928">
            <v>184</v>
          </cell>
        </row>
        <row r="1929">
          <cell r="A1929">
            <v>2058</v>
          </cell>
          <cell r="B1929" t="str">
            <v>Changting</v>
          </cell>
          <cell r="C1929">
            <v>25.83</v>
          </cell>
          <cell r="D1929">
            <v>116.351</v>
          </cell>
          <cell r="E1929">
            <v>4.8472399999999999E-2</v>
          </cell>
          <cell r="F1929" t="str">
            <v>active</v>
          </cell>
          <cell r="G1929">
            <v>484</v>
          </cell>
        </row>
        <row r="1930">
          <cell r="A1930">
            <v>2059</v>
          </cell>
          <cell r="B1930" t="str">
            <v>Dongming</v>
          </cell>
          <cell r="C1930">
            <v>35.316000000000003</v>
          </cell>
          <cell r="D1930">
            <v>115.21</v>
          </cell>
          <cell r="E1930">
            <v>0</v>
          </cell>
          <cell r="F1930" t="str">
            <v>active</v>
          </cell>
          <cell r="G1930">
            <v>180</v>
          </cell>
        </row>
        <row r="1931">
          <cell r="A1931">
            <v>2060</v>
          </cell>
          <cell r="B1931" t="str">
            <v>Daotian</v>
          </cell>
          <cell r="C1931">
            <v>36.82</v>
          </cell>
          <cell r="D1931">
            <v>118.901</v>
          </cell>
          <cell r="E1931">
            <v>8.6246599999999999E-4</v>
          </cell>
          <cell r="F1931" t="str">
            <v>active</v>
          </cell>
          <cell r="G1931">
            <v>191</v>
          </cell>
        </row>
        <row r="1932">
          <cell r="A1932">
            <v>2061</v>
          </cell>
          <cell r="B1932" t="str">
            <v>Linqingtai</v>
          </cell>
          <cell r="C1932">
            <v>36.826999999999998</v>
          </cell>
          <cell r="D1932">
            <v>115.71</v>
          </cell>
          <cell r="E1932">
            <v>8.6252300000000002E-4</v>
          </cell>
          <cell r="F1932" t="str">
            <v>active</v>
          </cell>
          <cell r="G1932">
            <v>191</v>
          </cell>
        </row>
        <row r="1933">
          <cell r="A1933">
            <v>2062</v>
          </cell>
          <cell r="B1933" t="str">
            <v>Liutongtai</v>
          </cell>
          <cell r="C1933">
            <v>36.942999999999998</v>
          </cell>
          <cell r="D1933">
            <v>119.39100000000001</v>
          </cell>
          <cell r="E1933">
            <v>1.2715599999999999E-3</v>
          </cell>
          <cell r="F1933" t="str">
            <v>active</v>
          </cell>
          <cell r="G1933">
            <v>198</v>
          </cell>
        </row>
        <row r="1934">
          <cell r="A1934">
            <v>2063</v>
          </cell>
          <cell r="B1934" t="str">
            <v>Shanglin</v>
          </cell>
          <cell r="C1934">
            <v>36.542999999999999</v>
          </cell>
          <cell r="D1934">
            <v>118.69</v>
          </cell>
          <cell r="E1934">
            <v>1.8396200000000001E-2</v>
          </cell>
          <cell r="F1934" t="str">
            <v>active</v>
          </cell>
          <cell r="G1934">
            <v>362</v>
          </cell>
        </row>
        <row r="1935">
          <cell r="A1935">
            <v>2064</v>
          </cell>
          <cell r="B1935" t="str">
            <v>Shenxian</v>
          </cell>
          <cell r="C1935">
            <v>36.25</v>
          </cell>
          <cell r="D1935">
            <v>115.67100000000001</v>
          </cell>
          <cell r="E1935">
            <v>8.5863400000000005E-4</v>
          </cell>
          <cell r="F1935" t="str">
            <v>active</v>
          </cell>
          <cell r="G1935">
            <v>190</v>
          </cell>
        </row>
        <row r="1936">
          <cell r="A1936">
            <v>2065</v>
          </cell>
          <cell r="B1936" t="str">
            <v>Binzhou</v>
          </cell>
          <cell r="C1936">
            <v>37.372999999999998</v>
          </cell>
          <cell r="D1936">
            <v>117.95099999999999</v>
          </cell>
          <cell r="E1936">
            <v>0</v>
          </cell>
          <cell r="F1936" t="str">
            <v>active</v>
          </cell>
          <cell r="G1936">
            <v>180</v>
          </cell>
        </row>
        <row r="1937">
          <cell r="A1937">
            <v>2066</v>
          </cell>
          <cell r="B1937" t="str">
            <v>Zhencheng</v>
          </cell>
          <cell r="C1937">
            <v>35.594999999999999</v>
          </cell>
          <cell r="D1937">
            <v>115.491</v>
          </cell>
          <cell r="E1937">
            <v>0</v>
          </cell>
          <cell r="F1937" t="str">
            <v>active</v>
          </cell>
          <cell r="G1937">
            <v>180</v>
          </cell>
        </row>
        <row r="1938">
          <cell r="A1938">
            <v>2067</v>
          </cell>
          <cell r="B1938" t="str">
            <v>Anyang</v>
          </cell>
          <cell r="C1938">
            <v>36.093000000000004</v>
          </cell>
          <cell r="D1938">
            <v>114.28100000000001</v>
          </cell>
          <cell r="E1938">
            <v>3.1198799999999998E-3</v>
          </cell>
          <cell r="F1938" t="str">
            <v>active</v>
          </cell>
          <cell r="G1938">
            <v>233</v>
          </cell>
        </row>
        <row r="1939">
          <cell r="A1939">
            <v>2068</v>
          </cell>
          <cell r="B1939" t="str">
            <v>Xinxiang - B</v>
          </cell>
          <cell r="C1939">
            <v>35.289000000000001</v>
          </cell>
          <cell r="D1939">
            <v>113.899</v>
          </cell>
          <cell r="E1939">
            <v>1.70473E-3</v>
          </cell>
          <cell r="F1939" t="str">
            <v>active</v>
          </cell>
          <cell r="G1939">
            <v>206</v>
          </cell>
        </row>
        <row r="1940">
          <cell r="A1940">
            <v>2068</v>
          </cell>
          <cell r="B1940" t="str">
            <v>Xinxiang - A</v>
          </cell>
          <cell r="C1940">
            <v>35.078000000000003</v>
          </cell>
          <cell r="D1940">
            <v>113.93899999999999</v>
          </cell>
          <cell r="E1940">
            <v>8.5105399999999996E-4</v>
          </cell>
          <cell r="F1940" t="str">
            <v>active</v>
          </cell>
          <cell r="G1940">
            <v>190</v>
          </cell>
        </row>
        <row r="1941">
          <cell r="A1941">
            <v>2069</v>
          </cell>
          <cell r="B1941" t="str">
            <v>Yanjin</v>
          </cell>
          <cell r="C1941">
            <v>35.155999999999999</v>
          </cell>
          <cell r="D1941">
            <v>114.209</v>
          </cell>
          <cell r="E1941">
            <v>8.5152299999999997E-4</v>
          </cell>
          <cell r="F1941" t="str">
            <v>active</v>
          </cell>
          <cell r="G1941">
            <v>190</v>
          </cell>
        </row>
        <row r="1942">
          <cell r="A1942">
            <v>2070</v>
          </cell>
          <cell r="B1942" t="str">
            <v>Zhengzhou</v>
          </cell>
          <cell r="C1942">
            <v>34.715000000000003</v>
          </cell>
          <cell r="D1942">
            <v>113.601</v>
          </cell>
          <cell r="E1942">
            <v>7.08911E-3</v>
          </cell>
          <cell r="F1942" t="str">
            <v>active</v>
          </cell>
          <cell r="G1942">
            <v>273</v>
          </cell>
        </row>
        <row r="1943">
          <cell r="A1943">
            <v>2071</v>
          </cell>
          <cell r="B1943" t="str">
            <v>Xinxu</v>
          </cell>
          <cell r="C1943">
            <v>22.895</v>
          </cell>
          <cell r="D1943">
            <v>114.32899999999999</v>
          </cell>
          <cell r="E1943">
            <v>3.2524299999999999E-2</v>
          </cell>
          <cell r="F1943" t="str">
            <v>active</v>
          </cell>
          <cell r="G1943">
            <v>419</v>
          </cell>
        </row>
        <row r="1944">
          <cell r="A1944">
            <v>2072</v>
          </cell>
          <cell r="B1944" t="str">
            <v>Ludian</v>
          </cell>
          <cell r="C1944">
            <v>27.175999999999998</v>
          </cell>
          <cell r="D1944">
            <v>103.54900000000001</v>
          </cell>
          <cell r="E1944">
            <v>1.20873E-2</v>
          </cell>
          <cell r="F1944" t="str">
            <v>active</v>
          </cell>
          <cell r="G1944">
            <v>316</v>
          </cell>
        </row>
        <row r="1945">
          <cell r="A1945">
            <v>2073</v>
          </cell>
          <cell r="B1945" t="str">
            <v>Yongshan</v>
          </cell>
          <cell r="C1945">
            <v>28.222999999999999</v>
          </cell>
          <cell r="D1945">
            <v>103.64</v>
          </cell>
          <cell r="E1945">
            <v>0.157222</v>
          </cell>
          <cell r="F1945" t="str">
            <v>active</v>
          </cell>
          <cell r="G1945">
            <v>760</v>
          </cell>
        </row>
        <row r="1946">
          <cell r="A1946">
            <v>2074</v>
          </cell>
          <cell r="B1946" t="str">
            <v>Puer</v>
          </cell>
          <cell r="C1946">
            <v>28.233000000000001</v>
          </cell>
          <cell r="D1946">
            <v>104.15</v>
          </cell>
          <cell r="E1946">
            <v>9.7439999999999999E-2</v>
          </cell>
          <cell r="F1946" t="str">
            <v>active</v>
          </cell>
          <cell r="G1946">
            <v>613</v>
          </cell>
        </row>
        <row r="1947">
          <cell r="A1947">
            <v>2075</v>
          </cell>
          <cell r="B1947" t="str">
            <v>Shuizhu</v>
          </cell>
          <cell r="C1947">
            <v>27.95</v>
          </cell>
          <cell r="D1947">
            <v>103.669</v>
          </cell>
          <cell r="E1947">
            <v>8.1259499999999998E-2</v>
          </cell>
          <cell r="F1947" t="str">
            <v>active</v>
          </cell>
          <cell r="G1947">
            <v>571</v>
          </cell>
        </row>
        <row r="1948">
          <cell r="A1948">
            <v>2076</v>
          </cell>
          <cell r="B1948" t="str">
            <v>Suijiang</v>
          </cell>
          <cell r="C1948">
            <v>28.588000000000001</v>
          </cell>
          <cell r="D1948">
            <v>103.93899999999999</v>
          </cell>
          <cell r="E1948">
            <v>0.20231199999999999</v>
          </cell>
          <cell r="F1948" t="str">
            <v>active</v>
          </cell>
          <cell r="G1948">
            <v>760</v>
          </cell>
        </row>
        <row r="1949">
          <cell r="A1949">
            <v>2077</v>
          </cell>
          <cell r="B1949" t="str">
            <v>Huxian</v>
          </cell>
          <cell r="C1949">
            <v>34.119</v>
          </cell>
          <cell r="D1949">
            <v>108.601</v>
          </cell>
          <cell r="E1949">
            <v>3.4862399999999998E-3</v>
          </cell>
          <cell r="F1949" t="str">
            <v>active</v>
          </cell>
          <cell r="G1949">
            <v>240</v>
          </cell>
        </row>
        <row r="1950">
          <cell r="A1950">
            <v>2078</v>
          </cell>
          <cell r="B1950" t="str">
            <v>Chang'an</v>
          </cell>
          <cell r="C1950">
            <v>34.021000000000001</v>
          </cell>
          <cell r="D1950">
            <v>108.911</v>
          </cell>
          <cell r="E1950">
            <v>0.118927</v>
          </cell>
          <cell r="F1950" t="str">
            <v>active</v>
          </cell>
          <cell r="G1950">
            <v>686</v>
          </cell>
        </row>
        <row r="1951">
          <cell r="A1951">
            <v>2079</v>
          </cell>
          <cell r="B1951" t="str">
            <v>Heyang</v>
          </cell>
          <cell r="C1951">
            <v>35.232999999999997</v>
          </cell>
          <cell r="D1951">
            <v>110.19</v>
          </cell>
          <cell r="E1951">
            <v>5.5491000000000004E-3</v>
          </cell>
          <cell r="F1951" t="str">
            <v>active</v>
          </cell>
          <cell r="G1951">
            <v>259</v>
          </cell>
        </row>
        <row r="1952">
          <cell r="A1952">
            <v>2080</v>
          </cell>
          <cell r="B1952" t="str">
            <v>Longxian</v>
          </cell>
          <cell r="C1952">
            <v>34.902999999999999</v>
          </cell>
          <cell r="D1952">
            <v>106.821</v>
          </cell>
          <cell r="E1952">
            <v>5.7107900000000003E-2</v>
          </cell>
          <cell r="F1952" t="str">
            <v>active</v>
          </cell>
          <cell r="G1952">
            <v>508</v>
          </cell>
        </row>
        <row r="1953">
          <cell r="A1953">
            <v>2081</v>
          </cell>
          <cell r="B1953" t="str">
            <v>Chencang</v>
          </cell>
          <cell r="C1953">
            <v>34.331000000000003</v>
          </cell>
          <cell r="D1953">
            <v>107.4</v>
          </cell>
          <cell r="E1953">
            <v>1.31228E-2</v>
          </cell>
          <cell r="F1953" t="str">
            <v>active</v>
          </cell>
          <cell r="G1953">
            <v>323</v>
          </cell>
        </row>
        <row r="1954">
          <cell r="A1954">
            <v>2082</v>
          </cell>
          <cell r="B1954" t="str">
            <v>Yangling</v>
          </cell>
          <cell r="C1954">
            <v>34.284999999999997</v>
          </cell>
          <cell r="D1954">
            <v>108.06100000000001</v>
          </cell>
          <cell r="E1954">
            <v>2.4077100000000001E-2</v>
          </cell>
          <cell r="F1954" t="str">
            <v>active</v>
          </cell>
          <cell r="G1954">
            <v>385</v>
          </cell>
        </row>
        <row r="1955">
          <cell r="A1955">
            <v>2083</v>
          </cell>
          <cell r="B1955" t="str">
            <v>Zhouzhi</v>
          </cell>
          <cell r="C1955">
            <v>34.045999999999999</v>
          </cell>
          <cell r="D1955">
            <v>108.32899999999999</v>
          </cell>
          <cell r="E1955">
            <v>0.21893499999999999</v>
          </cell>
          <cell r="F1955" t="str">
            <v>active</v>
          </cell>
          <cell r="G1955">
            <v>760</v>
          </cell>
        </row>
        <row r="1956">
          <cell r="A1956">
            <v>2084</v>
          </cell>
          <cell r="B1956" t="str">
            <v>Lindian</v>
          </cell>
          <cell r="C1956">
            <v>34.734999999999999</v>
          </cell>
          <cell r="D1956">
            <v>109.35</v>
          </cell>
          <cell r="E1956">
            <v>9.6382900000000007E-3</v>
          </cell>
          <cell r="F1956" t="str">
            <v>active</v>
          </cell>
          <cell r="G1956">
            <v>297</v>
          </cell>
        </row>
        <row r="1957">
          <cell r="A1957">
            <v>2085</v>
          </cell>
          <cell r="B1957" t="str">
            <v>Jingyang</v>
          </cell>
          <cell r="C1957">
            <v>34.520000000000003</v>
          </cell>
          <cell r="D1957">
            <v>108.831</v>
          </cell>
          <cell r="E1957">
            <v>7.6584299999999999E-3</v>
          </cell>
          <cell r="F1957" t="str">
            <v>active</v>
          </cell>
          <cell r="G1957">
            <v>278</v>
          </cell>
        </row>
        <row r="1958">
          <cell r="A1958">
            <v>2086</v>
          </cell>
          <cell r="B1958" t="str">
            <v>Weinan</v>
          </cell>
          <cell r="C1958">
            <v>34.518000000000001</v>
          </cell>
          <cell r="D1958">
            <v>109.499</v>
          </cell>
          <cell r="E1958">
            <v>2.6949500000000002E-3</v>
          </cell>
          <cell r="F1958" t="str">
            <v>active</v>
          </cell>
          <cell r="G1958">
            <v>225</v>
          </cell>
        </row>
        <row r="1959">
          <cell r="A1959">
            <v>2087</v>
          </cell>
          <cell r="B1959" t="str">
            <v>Tangyu</v>
          </cell>
          <cell r="C1959">
            <v>34.140999999999998</v>
          </cell>
          <cell r="D1959">
            <v>107.90900000000001</v>
          </cell>
          <cell r="E1959">
            <v>0.13006100000000001</v>
          </cell>
          <cell r="F1959" t="str">
            <v>active</v>
          </cell>
          <cell r="G1959">
            <v>725</v>
          </cell>
        </row>
        <row r="1960">
          <cell r="A1960">
            <v>2088</v>
          </cell>
          <cell r="B1960" t="str">
            <v>Qianyang</v>
          </cell>
          <cell r="C1960">
            <v>34.658000000000001</v>
          </cell>
          <cell r="D1960">
            <v>107.14</v>
          </cell>
          <cell r="E1960">
            <v>5.5620900000000001E-2</v>
          </cell>
          <cell r="F1960" t="str">
            <v>active</v>
          </cell>
          <cell r="G1960">
            <v>505</v>
          </cell>
        </row>
        <row r="1961">
          <cell r="A1961">
            <v>2089</v>
          </cell>
          <cell r="B1961" t="str">
            <v>Pucheng</v>
          </cell>
          <cell r="C1961">
            <v>34.945</v>
          </cell>
          <cell r="D1961">
            <v>109.56</v>
          </cell>
          <cell r="E1961">
            <v>1.7509400000000001E-2</v>
          </cell>
          <cell r="F1961" t="str">
            <v>active</v>
          </cell>
          <cell r="G1961">
            <v>356</v>
          </cell>
        </row>
        <row r="1962">
          <cell r="A1962">
            <v>2090</v>
          </cell>
          <cell r="B1962" t="str">
            <v>Xianyang</v>
          </cell>
          <cell r="C1962">
            <v>34.341000000000001</v>
          </cell>
          <cell r="D1962">
            <v>108.691</v>
          </cell>
          <cell r="E1962">
            <v>3.9924000000000001E-3</v>
          </cell>
          <cell r="F1962" t="str">
            <v>active</v>
          </cell>
          <cell r="G1962">
            <v>245</v>
          </cell>
        </row>
        <row r="1963">
          <cell r="A1963">
            <v>2091</v>
          </cell>
          <cell r="B1963" t="str">
            <v>Gaoling</v>
          </cell>
          <cell r="C1963">
            <v>34.534999999999997</v>
          </cell>
          <cell r="D1963">
            <v>109.081</v>
          </cell>
          <cell r="E1963">
            <v>8.4771900000000003E-4</v>
          </cell>
          <cell r="F1963" t="str">
            <v>active</v>
          </cell>
          <cell r="G1963">
            <v>190</v>
          </cell>
        </row>
        <row r="1964">
          <cell r="A1964">
            <v>2092</v>
          </cell>
          <cell r="B1964" t="str">
            <v>Dali</v>
          </cell>
          <cell r="C1964">
            <v>34.819000000000003</v>
          </cell>
          <cell r="D1964">
            <v>109.941</v>
          </cell>
          <cell r="E1964">
            <v>5.3898900000000003E-4</v>
          </cell>
          <cell r="F1964" t="str">
            <v>active</v>
          </cell>
          <cell r="G1964">
            <v>184</v>
          </cell>
        </row>
        <row r="1965">
          <cell r="A1965">
            <v>2093</v>
          </cell>
          <cell r="B1965" t="str">
            <v>Caotan</v>
          </cell>
          <cell r="C1965">
            <v>34.389000000000003</v>
          </cell>
          <cell r="D1965">
            <v>108.96</v>
          </cell>
          <cell r="E1965">
            <v>1.2604000000000001E-3</v>
          </cell>
          <cell r="F1965" t="str">
            <v>active</v>
          </cell>
          <cell r="G1965">
            <v>198</v>
          </cell>
        </row>
        <row r="1966">
          <cell r="A1966">
            <v>2094</v>
          </cell>
          <cell r="B1966" t="str">
            <v>Yanliang</v>
          </cell>
          <cell r="C1966">
            <v>34.664999999999999</v>
          </cell>
          <cell r="D1966">
            <v>109.211</v>
          </cell>
          <cell r="E1966">
            <v>5.3201300000000002E-3</v>
          </cell>
          <cell r="F1966" t="str">
            <v>active</v>
          </cell>
          <cell r="G1966">
            <v>257</v>
          </cell>
        </row>
        <row r="1967">
          <cell r="A1967">
            <v>2095</v>
          </cell>
          <cell r="B1967" t="str">
            <v>Hancheng</v>
          </cell>
          <cell r="C1967">
            <v>35.512</v>
          </cell>
          <cell r="D1967">
            <v>110.46</v>
          </cell>
          <cell r="E1967">
            <v>2.25198E-2</v>
          </cell>
          <cell r="F1967" t="str">
            <v>active</v>
          </cell>
          <cell r="G1967">
            <v>378</v>
          </cell>
        </row>
        <row r="1968">
          <cell r="A1968">
            <v>2096</v>
          </cell>
          <cell r="B1968" t="str">
            <v>Huaxian</v>
          </cell>
          <cell r="C1968">
            <v>34.499000000000002</v>
          </cell>
          <cell r="D1968">
            <v>109.76</v>
          </cell>
          <cell r="E1968">
            <v>3.5765499999999999E-2</v>
          </cell>
          <cell r="F1968" t="str">
            <v>active</v>
          </cell>
          <cell r="G1968">
            <v>432</v>
          </cell>
        </row>
        <row r="1969">
          <cell r="A1969">
            <v>2097</v>
          </cell>
          <cell r="B1969" t="str">
            <v>Xi'an</v>
          </cell>
          <cell r="C1969">
            <v>34.198</v>
          </cell>
          <cell r="D1969">
            <v>108.949</v>
          </cell>
          <cell r="E1969">
            <v>9.6198499999999992E-3</v>
          </cell>
          <cell r="F1969" t="str">
            <v>active</v>
          </cell>
          <cell r="G1969">
            <v>296</v>
          </cell>
        </row>
        <row r="1970">
          <cell r="A1970">
            <v>2098</v>
          </cell>
          <cell r="B1970" t="str">
            <v>Qishan</v>
          </cell>
          <cell r="C1970">
            <v>34.445999999999998</v>
          </cell>
          <cell r="D1970">
            <v>107.631</v>
          </cell>
          <cell r="E1970">
            <v>1.7162699999999999E-2</v>
          </cell>
          <cell r="F1970" t="str">
            <v>active</v>
          </cell>
          <cell r="G1970">
            <v>354</v>
          </cell>
        </row>
        <row r="1971">
          <cell r="A1971">
            <v>2099</v>
          </cell>
          <cell r="B1971" t="str">
            <v>Lintong</v>
          </cell>
          <cell r="C1971">
            <v>34.386000000000003</v>
          </cell>
          <cell r="D1971">
            <v>109.199</v>
          </cell>
          <cell r="E1971">
            <v>1.79775E-2</v>
          </cell>
          <cell r="F1971" t="str">
            <v>active</v>
          </cell>
          <cell r="G1971">
            <v>360</v>
          </cell>
        </row>
        <row r="1972">
          <cell r="A1972">
            <v>2100</v>
          </cell>
          <cell r="B1972" t="str">
            <v>Huayin</v>
          </cell>
          <cell r="C1972">
            <v>34.567999999999998</v>
          </cell>
          <cell r="D1972">
            <v>110.089</v>
          </cell>
          <cell r="E1972">
            <v>7.5668999999999997E-3</v>
          </cell>
          <cell r="F1972" t="str">
            <v>active</v>
          </cell>
          <cell r="G1972">
            <v>278</v>
          </cell>
        </row>
        <row r="1973">
          <cell r="A1973">
            <v>2101</v>
          </cell>
          <cell r="B1973" t="str">
            <v>Qianling</v>
          </cell>
          <cell r="C1973">
            <v>34.344000000000001</v>
          </cell>
          <cell r="D1973">
            <v>108.699</v>
          </cell>
          <cell r="E1973">
            <v>1.40325E-2</v>
          </cell>
          <cell r="F1973" t="str">
            <v>active</v>
          </cell>
          <cell r="G1973">
            <v>330</v>
          </cell>
        </row>
        <row r="1974">
          <cell r="A1974">
            <v>2102</v>
          </cell>
          <cell r="B1974" t="str">
            <v>Lantian</v>
          </cell>
          <cell r="C1974">
            <v>34.164000000000001</v>
          </cell>
          <cell r="D1974">
            <v>109.32</v>
          </cell>
          <cell r="E1974">
            <v>3.6714299999999998E-2</v>
          </cell>
          <cell r="F1974" t="str">
            <v>active</v>
          </cell>
          <cell r="G1974">
            <v>436</v>
          </cell>
        </row>
        <row r="1975">
          <cell r="A1975">
            <v>2103</v>
          </cell>
          <cell r="B1975" t="str">
            <v>Zhouqu</v>
          </cell>
          <cell r="C1975">
            <v>33.808999999999997</v>
          </cell>
          <cell r="D1975">
            <v>104.36</v>
          </cell>
          <cell r="E1975">
            <v>0.34752</v>
          </cell>
          <cell r="F1975" t="str">
            <v>active</v>
          </cell>
          <cell r="G1975">
            <v>760</v>
          </cell>
        </row>
        <row r="1976">
          <cell r="A1976">
            <v>2104</v>
          </cell>
          <cell r="B1976" t="str">
            <v>Lintan</v>
          </cell>
          <cell r="C1976">
            <v>34.676000000000002</v>
          </cell>
          <cell r="D1976">
            <v>103.34</v>
          </cell>
          <cell r="E1976">
            <v>4.6683200000000001E-2</v>
          </cell>
          <cell r="F1976" t="str">
            <v>active</v>
          </cell>
          <cell r="G1976">
            <v>477</v>
          </cell>
        </row>
        <row r="1977">
          <cell r="A1977">
            <v>2105</v>
          </cell>
          <cell r="B1977" t="str">
            <v>Basong</v>
          </cell>
          <cell r="C1977">
            <v>35.32</v>
          </cell>
          <cell r="D1977">
            <v>103.489</v>
          </cell>
          <cell r="E1977">
            <v>0.119246</v>
          </cell>
          <cell r="F1977" t="str">
            <v>active</v>
          </cell>
          <cell r="G1977">
            <v>687</v>
          </cell>
        </row>
        <row r="1978">
          <cell r="A1978">
            <v>2106</v>
          </cell>
          <cell r="B1978" t="str">
            <v>Shawan</v>
          </cell>
          <cell r="C1978">
            <v>33.664000000000001</v>
          </cell>
          <cell r="D1978">
            <v>104.52</v>
          </cell>
          <cell r="E1978">
            <v>0.26347599999999999</v>
          </cell>
          <cell r="F1978" t="str">
            <v>active</v>
          </cell>
          <cell r="G1978">
            <v>760</v>
          </cell>
        </row>
        <row r="1979">
          <cell r="A1979">
            <v>2107</v>
          </cell>
          <cell r="B1979" t="str">
            <v>Tianshui</v>
          </cell>
          <cell r="C1979">
            <v>34.473999999999997</v>
          </cell>
          <cell r="D1979">
            <v>105.90900000000001</v>
          </cell>
          <cell r="E1979">
            <v>8.2334000000000004E-2</v>
          </cell>
          <cell r="F1979" t="str">
            <v>active</v>
          </cell>
          <cell r="G1979">
            <v>574</v>
          </cell>
        </row>
        <row r="1980">
          <cell r="A1980">
            <v>2108</v>
          </cell>
          <cell r="B1980" t="str">
            <v>Minxian</v>
          </cell>
          <cell r="C1980">
            <v>34.44</v>
          </cell>
          <cell r="D1980">
            <v>104.03</v>
          </cell>
          <cell r="E1980">
            <v>2.25671E-2</v>
          </cell>
          <cell r="F1980" t="str">
            <v>active</v>
          </cell>
          <cell r="G1980">
            <v>379</v>
          </cell>
        </row>
        <row r="1981">
          <cell r="A1981">
            <v>2109</v>
          </cell>
          <cell r="B1981" t="str">
            <v>Datong</v>
          </cell>
          <cell r="C1981">
            <v>36.591999999999999</v>
          </cell>
          <cell r="D1981">
            <v>103.36</v>
          </cell>
          <cell r="E1981">
            <v>1.63933E-2</v>
          </cell>
          <cell r="F1981" t="str">
            <v>active</v>
          </cell>
          <cell r="G1981">
            <v>348</v>
          </cell>
        </row>
        <row r="1982">
          <cell r="A1982">
            <v>2110</v>
          </cell>
          <cell r="B1982" t="str">
            <v>Ertongyiyuan</v>
          </cell>
          <cell r="C1982">
            <v>36.072000000000003</v>
          </cell>
          <cell r="D1982">
            <v>103.839</v>
          </cell>
          <cell r="E1982">
            <v>1.44043E-2</v>
          </cell>
          <cell r="F1982" t="str">
            <v>active</v>
          </cell>
          <cell r="G1982">
            <v>333</v>
          </cell>
        </row>
        <row r="1983">
          <cell r="A1983">
            <v>2111</v>
          </cell>
          <cell r="B1983" t="str">
            <v>Guanxiangtai</v>
          </cell>
          <cell r="C1983">
            <v>36.076999999999998</v>
          </cell>
          <cell r="D1983">
            <v>103.85</v>
          </cell>
          <cell r="E1983">
            <v>2.8740999999999999E-2</v>
          </cell>
          <cell r="F1983" t="str">
            <v>active</v>
          </cell>
          <cell r="G1983">
            <v>404</v>
          </cell>
        </row>
        <row r="1984">
          <cell r="A1984">
            <v>2112</v>
          </cell>
          <cell r="B1984" t="str">
            <v>Heping</v>
          </cell>
          <cell r="C1984">
            <v>35.973999999999997</v>
          </cell>
          <cell r="D1984">
            <v>103.96</v>
          </cell>
          <cell r="E1984">
            <v>9.4314700000000001E-2</v>
          </cell>
          <cell r="F1984" t="str">
            <v>active</v>
          </cell>
          <cell r="G1984">
            <v>605</v>
          </cell>
        </row>
        <row r="1985">
          <cell r="A1985">
            <v>2113</v>
          </cell>
          <cell r="B1985" t="str">
            <v>Jin'ai</v>
          </cell>
          <cell r="C1985">
            <v>36.01</v>
          </cell>
          <cell r="D1985">
            <v>104.099</v>
          </cell>
          <cell r="E1985">
            <v>6.6850900000000003E-3</v>
          </cell>
          <cell r="F1985" t="str">
            <v>active</v>
          </cell>
          <cell r="G1985">
            <v>269</v>
          </cell>
        </row>
        <row r="1986">
          <cell r="A1986">
            <v>2114</v>
          </cell>
          <cell r="B1986" t="str">
            <v>Liujiabao</v>
          </cell>
          <cell r="C1986">
            <v>36.100999999999999</v>
          </cell>
          <cell r="D1986">
            <v>103.681</v>
          </cell>
          <cell r="E1986">
            <v>1.05256E-2</v>
          </cell>
          <cell r="F1986" t="str">
            <v>active</v>
          </cell>
          <cell r="G1986">
            <v>304</v>
          </cell>
        </row>
        <row r="1987">
          <cell r="A1987">
            <v>2115</v>
          </cell>
          <cell r="B1987" t="str">
            <v>Ping'an</v>
          </cell>
          <cell r="C1987">
            <v>36.177999999999997</v>
          </cell>
          <cell r="D1987">
            <v>103.28</v>
          </cell>
          <cell r="E1987">
            <v>7.2295100000000001E-2</v>
          </cell>
          <cell r="F1987" t="str">
            <v>active</v>
          </cell>
          <cell r="G1987">
            <v>548</v>
          </cell>
        </row>
        <row r="1988">
          <cell r="A1988">
            <v>2116</v>
          </cell>
          <cell r="B1988" t="str">
            <v>Qinchuan</v>
          </cell>
          <cell r="C1988">
            <v>36.651000000000003</v>
          </cell>
          <cell r="D1988">
            <v>103.65</v>
          </cell>
          <cell r="E1988">
            <v>1.0777699999999999E-2</v>
          </cell>
          <cell r="F1988" t="str">
            <v>active</v>
          </cell>
          <cell r="G1988">
            <v>306</v>
          </cell>
        </row>
        <row r="1989">
          <cell r="A1989">
            <v>2117</v>
          </cell>
          <cell r="B1989" t="str">
            <v>Xigu</v>
          </cell>
          <cell r="C1989">
            <v>36.094000000000001</v>
          </cell>
          <cell r="D1989">
            <v>103.629</v>
          </cell>
          <cell r="E1989">
            <v>1.3419E-2</v>
          </cell>
          <cell r="F1989" t="str">
            <v>active</v>
          </cell>
          <cell r="G1989">
            <v>326</v>
          </cell>
        </row>
        <row r="1990">
          <cell r="A1990">
            <v>2118</v>
          </cell>
          <cell r="B1990" t="str">
            <v>Xicao</v>
          </cell>
          <cell r="C1990">
            <v>36.484000000000002</v>
          </cell>
          <cell r="D1990">
            <v>103.62</v>
          </cell>
          <cell r="E1990">
            <v>1.7563100000000002E-2</v>
          </cell>
          <cell r="F1990" t="str">
            <v>active</v>
          </cell>
          <cell r="G1990">
            <v>357</v>
          </cell>
        </row>
        <row r="1991">
          <cell r="A1991">
            <v>2119</v>
          </cell>
          <cell r="B1991" t="str">
            <v>Zhongpu</v>
          </cell>
          <cell r="C1991">
            <v>35.795999999999999</v>
          </cell>
          <cell r="D1991">
            <v>103.73</v>
          </cell>
          <cell r="E1991">
            <v>4.6471999999999999E-2</v>
          </cell>
          <cell r="F1991" t="str">
            <v>active</v>
          </cell>
          <cell r="G1991">
            <v>476</v>
          </cell>
        </row>
        <row r="1992">
          <cell r="A1992">
            <v>2120</v>
          </cell>
          <cell r="B1992" t="str">
            <v>Kangle</v>
          </cell>
          <cell r="C1992">
            <v>35.362000000000002</v>
          </cell>
          <cell r="D1992">
            <v>103.71</v>
          </cell>
          <cell r="E1992">
            <v>1.52214E-2</v>
          </cell>
          <cell r="F1992" t="str">
            <v>active</v>
          </cell>
          <cell r="G1992">
            <v>339</v>
          </cell>
        </row>
        <row r="1993">
          <cell r="A1993">
            <v>2121</v>
          </cell>
          <cell r="B1993" t="str">
            <v>Zhuoni</v>
          </cell>
          <cell r="C1993">
            <v>34.600999999999999</v>
          </cell>
          <cell r="D1993">
            <v>103.491</v>
          </cell>
          <cell r="E1993">
            <v>0.20414299999999999</v>
          </cell>
          <cell r="F1993" t="str">
            <v>active</v>
          </cell>
          <cell r="G1993">
            <v>760</v>
          </cell>
        </row>
        <row r="1994">
          <cell r="A1994">
            <v>2122</v>
          </cell>
          <cell r="B1994" t="str">
            <v>Wudu</v>
          </cell>
          <cell r="C1994">
            <v>33.344000000000001</v>
          </cell>
          <cell r="D1994">
            <v>105</v>
          </cell>
          <cell r="E1994">
            <v>6.5220299999999995E-2</v>
          </cell>
          <cell r="F1994" t="str">
            <v>active</v>
          </cell>
          <cell r="G1994">
            <v>530</v>
          </cell>
        </row>
        <row r="1995">
          <cell r="A1995">
            <v>2123</v>
          </cell>
          <cell r="B1995" t="str">
            <v>Diechang</v>
          </cell>
          <cell r="C1995">
            <v>34.058</v>
          </cell>
          <cell r="D1995">
            <v>104.38</v>
          </cell>
          <cell r="E1995">
            <v>0.122159</v>
          </cell>
          <cell r="F1995" t="str">
            <v>active</v>
          </cell>
          <cell r="G1995">
            <v>698</v>
          </cell>
        </row>
        <row r="1996">
          <cell r="A1996">
            <v>2124</v>
          </cell>
          <cell r="B1996" t="str">
            <v>Minhe</v>
          </cell>
          <cell r="C1996">
            <v>36.341000000000001</v>
          </cell>
          <cell r="D1996">
            <v>102.869</v>
          </cell>
          <cell r="E1996">
            <v>1.7276900000000001E-2</v>
          </cell>
          <cell r="F1996" t="str">
            <v>active</v>
          </cell>
          <cell r="G1996">
            <v>355</v>
          </cell>
        </row>
        <row r="1997">
          <cell r="A1997">
            <v>2125</v>
          </cell>
          <cell r="B1997" t="str">
            <v>Guide</v>
          </cell>
          <cell r="C1997">
            <v>36.039000000000001</v>
          </cell>
          <cell r="D1997">
            <v>101.43</v>
          </cell>
          <cell r="E1997">
            <v>1.6401300000000001E-2</v>
          </cell>
          <cell r="F1997" t="str">
            <v>active</v>
          </cell>
          <cell r="G1997">
            <v>348</v>
          </cell>
        </row>
        <row r="1998">
          <cell r="A1998">
            <v>2126</v>
          </cell>
          <cell r="B1998" t="str">
            <v>Guinan</v>
          </cell>
          <cell r="C1998">
            <v>35.591000000000001</v>
          </cell>
          <cell r="D1998">
            <v>100.75</v>
          </cell>
          <cell r="E1998">
            <v>5.5905400000000001E-2</v>
          </cell>
          <cell r="F1998" t="str">
            <v>active</v>
          </cell>
          <cell r="G1998">
            <v>505</v>
          </cell>
        </row>
        <row r="1999">
          <cell r="A1999">
            <v>2127</v>
          </cell>
          <cell r="B1999" t="str">
            <v>Ledu</v>
          </cell>
          <cell r="C1999">
            <v>36.542000000000002</v>
          </cell>
          <cell r="D1999">
            <v>102.4</v>
          </cell>
          <cell r="E1999">
            <v>5.5045400000000001E-2</v>
          </cell>
          <cell r="F1999" t="str">
            <v>active</v>
          </cell>
          <cell r="G1999">
            <v>503</v>
          </cell>
        </row>
        <row r="2000">
          <cell r="A2000">
            <v>2128</v>
          </cell>
          <cell r="B2000" t="str">
            <v>Tongren</v>
          </cell>
          <cell r="C2000">
            <v>35.530999999999999</v>
          </cell>
          <cell r="D2000">
            <v>102.04900000000001</v>
          </cell>
          <cell r="E2000">
            <v>0.21088999999999999</v>
          </cell>
          <cell r="F2000" t="str">
            <v>active</v>
          </cell>
          <cell r="G2000">
            <v>760</v>
          </cell>
        </row>
        <row r="2001">
          <cell r="A2001">
            <v>2129</v>
          </cell>
          <cell r="B2001" t="str">
            <v>Pingluo</v>
          </cell>
          <cell r="C2001">
            <v>38.545999999999999</v>
          </cell>
          <cell r="D2001">
            <v>106.31100000000001</v>
          </cell>
          <cell r="E2001">
            <v>1.27944E-3</v>
          </cell>
          <cell r="F2001" t="str">
            <v>active</v>
          </cell>
          <cell r="G2001">
            <v>198</v>
          </cell>
        </row>
        <row r="2002">
          <cell r="A2002">
            <v>2130</v>
          </cell>
          <cell r="B2002" t="str">
            <v>Zhongwei</v>
          </cell>
          <cell r="C2002">
            <v>37.293999999999997</v>
          </cell>
          <cell r="D2002">
            <v>105.1</v>
          </cell>
          <cell r="E2002">
            <v>2.8404499999999999E-2</v>
          </cell>
          <cell r="F2002" t="str">
            <v>active</v>
          </cell>
          <cell r="G2002">
            <v>402</v>
          </cell>
        </row>
        <row r="2003">
          <cell r="A2003">
            <v>2131</v>
          </cell>
          <cell r="B2003" t="str">
            <v>Jinsha</v>
          </cell>
          <cell r="C2003">
            <v>38.21</v>
          </cell>
          <cell r="D2003">
            <v>106.06100000000001</v>
          </cell>
          <cell r="E2003">
            <v>1.7564600000000001E-3</v>
          </cell>
          <cell r="F2003" t="str">
            <v>active</v>
          </cell>
          <cell r="G2003">
            <v>207</v>
          </cell>
        </row>
        <row r="2004">
          <cell r="A2004">
            <v>2132</v>
          </cell>
          <cell r="B2004" t="str">
            <v>Helan</v>
          </cell>
          <cell r="C2004">
            <v>38.334000000000003</v>
          </cell>
          <cell r="D2004">
            <v>106.21</v>
          </cell>
          <cell r="E2004">
            <v>2.95247E-3</v>
          </cell>
          <cell r="F2004" t="str">
            <v>active</v>
          </cell>
          <cell r="G2004">
            <v>230</v>
          </cell>
        </row>
        <row r="2005">
          <cell r="A2005">
            <v>2133</v>
          </cell>
          <cell r="B2005" t="str">
            <v>Guangwu</v>
          </cell>
          <cell r="C2005">
            <v>37.488999999999997</v>
          </cell>
          <cell r="D2005">
            <v>105.52</v>
          </cell>
          <cell r="E2005">
            <v>1.46155E-3</v>
          </cell>
          <cell r="F2005" t="str">
            <v>active</v>
          </cell>
          <cell r="G2005">
            <v>202</v>
          </cell>
        </row>
        <row r="2006">
          <cell r="A2006">
            <v>2134</v>
          </cell>
          <cell r="B2006" t="str">
            <v>Lijun</v>
          </cell>
          <cell r="C2006">
            <v>38.073999999999998</v>
          </cell>
          <cell r="D2006">
            <v>106.051</v>
          </cell>
          <cell r="E2006">
            <v>6.8464899999999996E-4</v>
          </cell>
          <cell r="F2006" t="str">
            <v>active</v>
          </cell>
          <cell r="G2006">
            <v>187</v>
          </cell>
        </row>
        <row r="2007">
          <cell r="A2007">
            <v>2135</v>
          </cell>
          <cell r="B2007" t="str">
            <v>Qukou</v>
          </cell>
          <cell r="C2007">
            <v>37.393000000000001</v>
          </cell>
          <cell r="D2007">
            <v>105.51900000000001</v>
          </cell>
          <cell r="E2007">
            <v>1.6038E-2</v>
          </cell>
          <cell r="F2007" t="str">
            <v>active</v>
          </cell>
          <cell r="G2007">
            <v>345</v>
          </cell>
        </row>
        <row r="2008">
          <cell r="A2008">
            <v>2136</v>
          </cell>
          <cell r="B2008" t="str">
            <v>Lingwu</v>
          </cell>
          <cell r="C2008">
            <v>38.052</v>
          </cell>
          <cell r="D2008">
            <v>106.18</v>
          </cell>
          <cell r="E2008">
            <v>8.7122899999999995E-4</v>
          </cell>
          <cell r="F2008" t="str">
            <v>active</v>
          </cell>
          <cell r="G2008">
            <v>191</v>
          </cell>
        </row>
        <row r="2009">
          <cell r="A2009">
            <v>2137</v>
          </cell>
          <cell r="B2009" t="str">
            <v>Hongsibao</v>
          </cell>
          <cell r="C2009">
            <v>37.234999999999999</v>
          </cell>
          <cell r="D2009">
            <v>106.03100000000001</v>
          </cell>
          <cell r="E2009">
            <v>5.2877800000000003E-2</v>
          </cell>
          <cell r="F2009" t="str">
            <v>active</v>
          </cell>
          <cell r="G2009">
            <v>497</v>
          </cell>
        </row>
        <row r="2010">
          <cell r="A2010">
            <v>2138</v>
          </cell>
          <cell r="B2010" t="str">
            <v>Qiying</v>
          </cell>
          <cell r="C2010">
            <v>36.277000000000001</v>
          </cell>
          <cell r="D2010">
            <v>106.069</v>
          </cell>
          <cell r="E2010">
            <v>2.5526299999999998E-2</v>
          </cell>
          <cell r="F2010" t="str">
            <v>active</v>
          </cell>
          <cell r="G2010">
            <v>391</v>
          </cell>
        </row>
        <row r="2011">
          <cell r="A2011">
            <v>2139</v>
          </cell>
          <cell r="B2011" t="str">
            <v>Haiyuan</v>
          </cell>
          <cell r="C2011">
            <v>36.323</v>
          </cell>
          <cell r="D2011">
            <v>105.371</v>
          </cell>
          <cell r="E2011">
            <v>2.4324599999999998E-2</v>
          </cell>
          <cell r="F2011" t="str">
            <v>active</v>
          </cell>
          <cell r="G2011">
            <v>386</v>
          </cell>
        </row>
        <row r="2012">
          <cell r="A2012">
            <v>2140</v>
          </cell>
          <cell r="B2012" t="str">
            <v>Dawukou</v>
          </cell>
          <cell r="C2012">
            <v>39.003999999999998</v>
          </cell>
          <cell r="D2012">
            <v>106.2</v>
          </cell>
          <cell r="E2012">
            <v>0.236785</v>
          </cell>
          <cell r="F2012" t="str">
            <v>active</v>
          </cell>
          <cell r="G2012">
            <v>760</v>
          </cell>
        </row>
        <row r="2013">
          <cell r="A2013">
            <v>2141</v>
          </cell>
          <cell r="B2013" t="str">
            <v>Baofeng</v>
          </cell>
          <cell r="C2013">
            <v>38.999000000000002</v>
          </cell>
          <cell r="D2013">
            <v>106.389</v>
          </cell>
          <cell r="E2013">
            <v>1.48806E-3</v>
          </cell>
          <cell r="F2013" t="str">
            <v>active</v>
          </cell>
          <cell r="G2013">
            <v>202</v>
          </cell>
        </row>
        <row r="2014">
          <cell r="A2014">
            <v>2142</v>
          </cell>
          <cell r="B2014" t="str">
            <v>Changxin</v>
          </cell>
          <cell r="C2014">
            <v>38.396000000000001</v>
          </cell>
          <cell r="D2014">
            <v>106.199</v>
          </cell>
          <cell r="E2014">
            <v>2.1323900000000001E-3</v>
          </cell>
          <cell r="F2014" t="str">
            <v>active</v>
          </cell>
          <cell r="G2014">
            <v>214</v>
          </cell>
        </row>
        <row r="2015">
          <cell r="A2015">
            <v>2143</v>
          </cell>
          <cell r="B2015" t="str">
            <v>Yueyahu</v>
          </cell>
          <cell r="C2015">
            <v>38.603000000000002</v>
          </cell>
          <cell r="D2015">
            <v>106.53</v>
          </cell>
          <cell r="E2015">
            <v>1.48098E-3</v>
          </cell>
          <cell r="F2015" t="str">
            <v>active</v>
          </cell>
          <cell r="G2015">
            <v>202</v>
          </cell>
        </row>
        <row r="2016">
          <cell r="A2016">
            <v>2144</v>
          </cell>
          <cell r="B2016" t="str">
            <v>Fengdeng</v>
          </cell>
          <cell r="C2016">
            <v>38.323999999999998</v>
          </cell>
          <cell r="D2016">
            <v>106.149</v>
          </cell>
          <cell r="E2016">
            <v>3.8489399999999999E-3</v>
          </cell>
          <cell r="F2016" t="str">
            <v>active</v>
          </cell>
          <cell r="G2016">
            <v>243</v>
          </cell>
        </row>
        <row r="2017">
          <cell r="A2017">
            <v>2145</v>
          </cell>
          <cell r="B2017" t="str">
            <v>Guyuan</v>
          </cell>
          <cell r="C2017">
            <v>36.017000000000003</v>
          </cell>
          <cell r="D2017">
            <v>106.15</v>
          </cell>
          <cell r="E2017">
            <v>2.9135899999999999E-2</v>
          </cell>
          <cell r="F2017" t="str">
            <v>active</v>
          </cell>
          <cell r="G2017">
            <v>405</v>
          </cell>
        </row>
        <row r="2018">
          <cell r="A2018">
            <v>2146</v>
          </cell>
          <cell r="B2018" t="str">
            <v>Hengshan</v>
          </cell>
          <cell r="C2018">
            <v>38.213999999999999</v>
          </cell>
          <cell r="D2018">
            <v>106.239</v>
          </cell>
          <cell r="E2018">
            <v>2.9480700000000001E-3</v>
          </cell>
          <cell r="F2018" t="str">
            <v>active</v>
          </cell>
          <cell r="G2018">
            <v>230</v>
          </cell>
        </row>
        <row r="2019">
          <cell r="A2019">
            <v>2147</v>
          </cell>
          <cell r="B2019" t="str">
            <v>Liangtian</v>
          </cell>
          <cell r="C2019">
            <v>38.244</v>
          </cell>
          <cell r="D2019">
            <v>106.169</v>
          </cell>
          <cell r="E2019">
            <v>5.3898900000000003E-4</v>
          </cell>
          <cell r="F2019" t="str">
            <v>active</v>
          </cell>
          <cell r="G2019">
            <v>184</v>
          </cell>
        </row>
        <row r="2020">
          <cell r="A2020">
            <v>2148</v>
          </cell>
          <cell r="B2020" t="str">
            <v>Nanliang</v>
          </cell>
          <cell r="C2020">
            <v>38.384999999999998</v>
          </cell>
          <cell r="D2020">
            <v>106.15</v>
          </cell>
          <cell r="E2020">
            <v>0</v>
          </cell>
          <cell r="F2020" t="str">
            <v>active</v>
          </cell>
          <cell r="G2020">
            <v>180</v>
          </cell>
        </row>
        <row r="2021">
          <cell r="A2021">
            <v>2149</v>
          </cell>
          <cell r="B2021" t="str">
            <v>Qingtongxia</v>
          </cell>
          <cell r="C2021">
            <v>38.027999999999999</v>
          </cell>
          <cell r="D2021">
            <v>106.04900000000001</v>
          </cell>
          <cell r="E2021">
            <v>0</v>
          </cell>
          <cell r="F2021" t="str">
            <v>active</v>
          </cell>
          <cell r="G2021">
            <v>180</v>
          </cell>
        </row>
        <row r="2022">
          <cell r="A2022">
            <v>2150</v>
          </cell>
          <cell r="B2022" t="str">
            <v>Qianjinnongchang</v>
          </cell>
          <cell r="C2022">
            <v>38.488999999999997</v>
          </cell>
          <cell r="D2022">
            <v>106.23</v>
          </cell>
          <cell r="E2022">
            <v>1.7574800000000001E-3</v>
          </cell>
          <cell r="F2022" t="str">
            <v>active</v>
          </cell>
          <cell r="G2022">
            <v>207</v>
          </cell>
        </row>
        <row r="2023">
          <cell r="A2023">
            <v>2151</v>
          </cell>
          <cell r="B2023" t="str">
            <v>Taole</v>
          </cell>
          <cell r="C2023">
            <v>38.494999999999997</v>
          </cell>
          <cell r="D2023">
            <v>106.42</v>
          </cell>
          <cell r="E2023">
            <v>1.27918E-3</v>
          </cell>
          <cell r="F2023" t="str">
            <v>active</v>
          </cell>
          <cell r="G2023">
            <v>198</v>
          </cell>
        </row>
        <row r="2024">
          <cell r="A2024">
            <v>2152</v>
          </cell>
          <cell r="B2024" t="str">
            <v>Tongqiao</v>
          </cell>
          <cell r="C2024">
            <v>38.215000000000003</v>
          </cell>
          <cell r="D2024">
            <v>106.181</v>
          </cell>
          <cell r="E2024">
            <v>2.79635E-3</v>
          </cell>
          <cell r="F2024" t="str">
            <v>active</v>
          </cell>
          <cell r="G2024">
            <v>227</v>
          </cell>
        </row>
        <row r="2025">
          <cell r="A2025">
            <v>2153</v>
          </cell>
          <cell r="B2025" t="str">
            <v>Xiji</v>
          </cell>
          <cell r="C2025">
            <v>35.588999999999999</v>
          </cell>
          <cell r="D2025">
            <v>105.42100000000001</v>
          </cell>
          <cell r="E2025">
            <v>4.0714399999999998E-2</v>
          </cell>
          <cell r="F2025" t="str">
            <v>active</v>
          </cell>
          <cell r="G2025">
            <v>452</v>
          </cell>
        </row>
        <row r="2026">
          <cell r="A2026">
            <v>2154</v>
          </cell>
          <cell r="B2026" t="str">
            <v>Yongning</v>
          </cell>
          <cell r="C2026">
            <v>38.177</v>
          </cell>
          <cell r="D2026">
            <v>106.14</v>
          </cell>
          <cell r="E2026">
            <v>1.4734500000000001E-3</v>
          </cell>
          <cell r="F2026" t="str">
            <v>active</v>
          </cell>
          <cell r="G2026">
            <v>202</v>
          </cell>
        </row>
        <row r="2027">
          <cell r="A2027">
            <v>2155</v>
          </cell>
          <cell r="B2027" t="str">
            <v>Changshantou</v>
          </cell>
          <cell r="C2027">
            <v>37.143999999999998</v>
          </cell>
          <cell r="D2027">
            <v>105.43</v>
          </cell>
          <cell r="E2027">
            <v>3.3983199999999998E-2</v>
          </cell>
          <cell r="F2027" t="str">
            <v>active</v>
          </cell>
          <cell r="G2027">
            <v>425</v>
          </cell>
        </row>
        <row r="2028">
          <cell r="A2028">
            <v>2156</v>
          </cell>
          <cell r="B2028" t="str">
            <v>Shizuishan</v>
          </cell>
          <cell r="C2028">
            <v>39.134</v>
          </cell>
          <cell r="D2028">
            <v>106.289</v>
          </cell>
          <cell r="E2028">
            <v>2.0216899999999999E-2</v>
          </cell>
          <cell r="F2028" t="str">
            <v>active</v>
          </cell>
          <cell r="G2028">
            <v>369</v>
          </cell>
        </row>
        <row r="2029">
          <cell r="A2029">
            <v>2157</v>
          </cell>
          <cell r="B2029" t="str">
            <v>Ludingdetuo</v>
          </cell>
          <cell r="C2029">
            <v>29.576000000000001</v>
          </cell>
          <cell r="D2029">
            <v>102.161</v>
          </cell>
          <cell r="E2029">
            <v>0.54781299999999999</v>
          </cell>
          <cell r="F2029" t="str">
            <v>active</v>
          </cell>
          <cell r="G2029">
            <v>760</v>
          </cell>
        </row>
        <row r="2030">
          <cell r="A2030">
            <v>2158</v>
          </cell>
          <cell r="B2030" t="str">
            <v>Changningtai</v>
          </cell>
          <cell r="C2030">
            <v>28.57</v>
          </cell>
          <cell r="D2030">
            <v>104.919</v>
          </cell>
          <cell r="E2030">
            <v>4.2734500000000002E-2</v>
          </cell>
          <cell r="F2030" t="str">
            <v>active</v>
          </cell>
          <cell r="G2030">
            <v>460</v>
          </cell>
        </row>
        <row r="2031">
          <cell r="A2031">
            <v>2159</v>
          </cell>
          <cell r="B2031" t="str">
            <v>Xiaojindawei</v>
          </cell>
          <cell r="C2031">
            <v>30.956</v>
          </cell>
          <cell r="D2031">
            <v>102.62</v>
          </cell>
          <cell r="E2031">
            <v>0.29385899999999998</v>
          </cell>
          <cell r="F2031" t="str">
            <v>active</v>
          </cell>
          <cell r="G2031">
            <v>760</v>
          </cell>
        </row>
        <row r="2032">
          <cell r="A2032">
            <v>2160</v>
          </cell>
          <cell r="B2032" t="str">
            <v>Deyangbaima</v>
          </cell>
          <cell r="C2032">
            <v>31.302</v>
          </cell>
          <cell r="D2032">
            <v>104.46899999999999</v>
          </cell>
          <cell r="E2032">
            <v>1.7351200000000001E-2</v>
          </cell>
          <cell r="F2032" t="str">
            <v>active</v>
          </cell>
          <cell r="G2032">
            <v>355</v>
          </cell>
        </row>
        <row r="2033">
          <cell r="A2033">
            <v>2161</v>
          </cell>
          <cell r="B2033" t="str">
            <v>Fushunbanqiao</v>
          </cell>
          <cell r="C2033">
            <v>29.138999999999999</v>
          </cell>
          <cell r="D2033">
            <v>104.77</v>
          </cell>
          <cell r="E2033">
            <v>7.5188700000000004E-3</v>
          </cell>
          <cell r="F2033" t="str">
            <v>active</v>
          </cell>
          <cell r="G2033">
            <v>277</v>
          </cell>
        </row>
        <row r="2034">
          <cell r="A2034">
            <v>2162</v>
          </cell>
          <cell r="B2034" t="str">
            <v>Ganzixian</v>
          </cell>
          <cell r="C2034">
            <v>31.617000000000001</v>
          </cell>
          <cell r="D2034">
            <v>100.001</v>
          </cell>
          <cell r="E2034">
            <v>3.4430799999999998E-2</v>
          </cell>
          <cell r="F2034" t="str">
            <v>active</v>
          </cell>
          <cell r="G2034">
            <v>427</v>
          </cell>
        </row>
        <row r="2035">
          <cell r="A2035">
            <v>2163</v>
          </cell>
          <cell r="B2035" t="str">
            <v>Ganzitai</v>
          </cell>
          <cell r="C2035">
            <v>31.620999999999999</v>
          </cell>
          <cell r="D2035">
            <v>100</v>
          </cell>
          <cell r="E2035">
            <v>4.32395E-2</v>
          </cell>
          <cell r="F2035" t="str">
            <v>active</v>
          </cell>
          <cell r="G2035">
            <v>463</v>
          </cell>
        </row>
        <row r="2036">
          <cell r="A2036">
            <v>2164</v>
          </cell>
          <cell r="B2036" t="str">
            <v>Heishuidiban</v>
          </cell>
          <cell r="C2036">
            <v>32.055999999999997</v>
          </cell>
          <cell r="D2036">
            <v>102.97</v>
          </cell>
          <cell r="E2036">
            <v>0.35682799999999998</v>
          </cell>
          <cell r="F2036" t="str">
            <v>active</v>
          </cell>
          <cell r="G2036">
            <v>760</v>
          </cell>
        </row>
        <row r="2037">
          <cell r="A2037">
            <v>2165</v>
          </cell>
          <cell r="B2037" t="str">
            <v>Heishuishuangliusuo</v>
          </cell>
          <cell r="C2037">
            <v>32.048999999999999</v>
          </cell>
          <cell r="D2037">
            <v>103.259</v>
          </cell>
          <cell r="E2037">
            <v>0.309477</v>
          </cell>
          <cell r="F2037" t="str">
            <v>active</v>
          </cell>
          <cell r="G2037">
            <v>760</v>
          </cell>
        </row>
        <row r="2038">
          <cell r="A2038">
            <v>2166</v>
          </cell>
          <cell r="B2038" t="str">
            <v>Jiulongtai</v>
          </cell>
          <cell r="C2038">
            <v>28.995000000000001</v>
          </cell>
          <cell r="D2038">
            <v>101.49</v>
          </cell>
          <cell r="E2038">
            <v>0.44331100000000001</v>
          </cell>
          <cell r="F2038" t="str">
            <v>active</v>
          </cell>
          <cell r="G2038">
            <v>760</v>
          </cell>
        </row>
        <row r="2039">
          <cell r="A2039">
            <v>2167</v>
          </cell>
          <cell r="B2039" t="str">
            <v>Jiulongnaiqu</v>
          </cell>
          <cell r="C2039">
            <v>28.766999999999999</v>
          </cell>
          <cell r="D2039">
            <v>101.67</v>
          </cell>
          <cell r="E2039">
            <v>8.5765099999999997E-2</v>
          </cell>
          <cell r="F2039" t="str">
            <v>active</v>
          </cell>
          <cell r="G2039">
            <v>583</v>
          </cell>
        </row>
        <row r="2040">
          <cell r="A2040">
            <v>2168</v>
          </cell>
          <cell r="B2040" t="str">
            <v>Junliantai</v>
          </cell>
          <cell r="C2040">
            <v>28.187999999999999</v>
          </cell>
          <cell r="D2040">
            <v>104.52</v>
          </cell>
          <cell r="E2040">
            <v>0.109625</v>
          </cell>
          <cell r="F2040" t="str">
            <v>active</v>
          </cell>
          <cell r="G2040">
            <v>654</v>
          </cell>
        </row>
        <row r="2041">
          <cell r="A2041">
            <v>2169</v>
          </cell>
          <cell r="B2041" t="str">
            <v>Jiuzhaibaihe</v>
          </cell>
          <cell r="C2041">
            <v>33.322000000000003</v>
          </cell>
          <cell r="D2041">
            <v>104.10899999999999</v>
          </cell>
          <cell r="E2041">
            <v>0.37923400000000002</v>
          </cell>
          <cell r="F2041" t="str">
            <v>active</v>
          </cell>
          <cell r="G2041">
            <v>760</v>
          </cell>
        </row>
        <row r="2042">
          <cell r="A2042">
            <v>2170</v>
          </cell>
          <cell r="B2042" t="str">
            <v>Jiuzhaiwujiao</v>
          </cell>
          <cell r="C2042">
            <v>33.040999999999997</v>
          </cell>
          <cell r="D2042">
            <v>104.19</v>
          </cell>
          <cell r="E2042">
            <v>0.21901599999999999</v>
          </cell>
          <cell r="F2042" t="str">
            <v>active</v>
          </cell>
          <cell r="G2042">
            <v>760</v>
          </cell>
        </row>
        <row r="2043">
          <cell r="A2043">
            <v>2171</v>
          </cell>
          <cell r="B2043" t="str">
            <v>Jiuzhaigouyongfeng</v>
          </cell>
          <cell r="C2043">
            <v>33.231000000000002</v>
          </cell>
          <cell r="D2043">
            <v>104.26</v>
          </cell>
          <cell r="E2043">
            <v>0.25352599999999997</v>
          </cell>
          <cell r="F2043" t="str">
            <v>active</v>
          </cell>
          <cell r="G2043">
            <v>760</v>
          </cell>
        </row>
        <row r="2044">
          <cell r="A2044">
            <v>2172</v>
          </cell>
          <cell r="B2044" t="str">
            <v>Jiuzhaizhangzha</v>
          </cell>
          <cell r="C2044">
            <v>33.319000000000003</v>
          </cell>
          <cell r="D2044">
            <v>103.791</v>
          </cell>
          <cell r="E2044">
            <v>0.17396400000000001</v>
          </cell>
          <cell r="F2044" t="str">
            <v>active</v>
          </cell>
          <cell r="G2044">
            <v>760</v>
          </cell>
        </row>
        <row r="2045">
          <cell r="A2045">
            <v>2173</v>
          </cell>
          <cell r="B2045" t="str">
            <v>Kangdinggaba</v>
          </cell>
          <cell r="C2045">
            <v>29.972999999999999</v>
          </cell>
          <cell r="D2045">
            <v>101.58</v>
          </cell>
          <cell r="E2045">
            <v>6.7804500000000004E-2</v>
          </cell>
          <cell r="F2045" t="str">
            <v>active</v>
          </cell>
          <cell r="G2045">
            <v>536</v>
          </cell>
        </row>
        <row r="2046">
          <cell r="A2046">
            <v>2174</v>
          </cell>
          <cell r="B2046" t="str">
            <v>Kangdingtai</v>
          </cell>
          <cell r="C2046">
            <v>30.07</v>
          </cell>
          <cell r="D2046">
            <v>101.95</v>
          </cell>
          <cell r="E2046">
            <v>0.17782100000000001</v>
          </cell>
          <cell r="F2046" t="str">
            <v>active</v>
          </cell>
          <cell r="G2046">
            <v>760</v>
          </cell>
        </row>
        <row r="2047">
          <cell r="A2047">
            <v>2175</v>
          </cell>
          <cell r="B2047" t="str">
            <v>Ludingjiajun</v>
          </cell>
          <cell r="C2047">
            <v>29.678999999999998</v>
          </cell>
          <cell r="D2047">
            <v>102.191</v>
          </cell>
          <cell r="E2047">
            <v>0.633247</v>
          </cell>
          <cell r="F2047" t="str">
            <v>active</v>
          </cell>
          <cell r="G2047">
            <v>760</v>
          </cell>
        </row>
        <row r="2048">
          <cell r="A2048">
            <v>2176</v>
          </cell>
          <cell r="B2048" t="str">
            <v>Ludinglengzha</v>
          </cell>
          <cell r="C2048">
            <v>29.795000000000002</v>
          </cell>
          <cell r="D2048">
            <v>102.229</v>
          </cell>
          <cell r="E2048">
            <v>0.22258800000000001</v>
          </cell>
          <cell r="F2048" t="str">
            <v>active</v>
          </cell>
          <cell r="G2048">
            <v>760</v>
          </cell>
        </row>
        <row r="2049">
          <cell r="A2049">
            <v>2177</v>
          </cell>
          <cell r="B2049" t="str">
            <v>Ludingshuichang</v>
          </cell>
          <cell r="C2049">
            <v>29.920999999999999</v>
          </cell>
          <cell r="D2049">
            <v>102.239</v>
          </cell>
          <cell r="E2049">
            <v>0.44347199999999998</v>
          </cell>
          <cell r="F2049" t="str">
            <v>active</v>
          </cell>
          <cell r="G2049">
            <v>760</v>
          </cell>
        </row>
        <row r="2050">
          <cell r="A2050">
            <v>2178</v>
          </cell>
          <cell r="B2050" t="str">
            <v>Luhuotai</v>
          </cell>
          <cell r="C2050">
            <v>31.402000000000001</v>
          </cell>
          <cell r="D2050">
            <v>100.68</v>
          </cell>
          <cell r="E2050">
            <v>0.13187599999999999</v>
          </cell>
          <cell r="F2050" t="str">
            <v>active</v>
          </cell>
          <cell r="G2050">
            <v>732</v>
          </cell>
        </row>
        <row r="2051">
          <cell r="A2051">
            <v>2179</v>
          </cell>
          <cell r="B2051" t="str">
            <v>Lixianmuka</v>
          </cell>
          <cell r="C2051">
            <v>31.581</v>
          </cell>
          <cell r="D2051">
            <v>103.32</v>
          </cell>
          <cell r="E2051">
            <v>0.59519999999999995</v>
          </cell>
          <cell r="F2051" t="str">
            <v>active</v>
          </cell>
          <cell r="G2051">
            <v>760</v>
          </cell>
        </row>
        <row r="2052">
          <cell r="A2052">
            <v>2180</v>
          </cell>
          <cell r="B2052" t="str">
            <v>Lixianshaba</v>
          </cell>
          <cell r="C2052">
            <v>31.542000000000002</v>
          </cell>
          <cell r="D2052">
            <v>102.90900000000001</v>
          </cell>
          <cell r="E2052">
            <v>0.47976000000000002</v>
          </cell>
          <cell r="F2052" t="str">
            <v>active</v>
          </cell>
          <cell r="G2052">
            <v>760</v>
          </cell>
        </row>
        <row r="2053">
          <cell r="A2053">
            <v>2181</v>
          </cell>
          <cell r="B2053" t="str">
            <v>Lixiantaoping</v>
          </cell>
          <cell r="C2053">
            <v>31.55</v>
          </cell>
          <cell r="D2053">
            <v>103.431</v>
          </cell>
          <cell r="E2053">
            <v>0.23014599999999999</v>
          </cell>
          <cell r="F2053" t="str">
            <v>active</v>
          </cell>
          <cell r="G2053">
            <v>760</v>
          </cell>
        </row>
        <row r="2054">
          <cell r="A2054">
            <v>2182</v>
          </cell>
          <cell r="B2054" t="str">
            <v>Maerkangdiban</v>
          </cell>
          <cell r="C2054">
            <v>31.895</v>
          </cell>
          <cell r="D2054">
            <v>102.20099999999999</v>
          </cell>
          <cell r="E2054">
            <v>0.38134000000000001</v>
          </cell>
          <cell r="F2054" t="str">
            <v>active</v>
          </cell>
          <cell r="G2054">
            <v>760</v>
          </cell>
        </row>
        <row r="2055">
          <cell r="A2055">
            <v>2183</v>
          </cell>
          <cell r="B2055" t="str">
            <v>Maerkangdizhenju</v>
          </cell>
          <cell r="C2055">
            <v>31.859000000000002</v>
          </cell>
          <cell r="D2055">
            <v>102.3</v>
          </cell>
          <cell r="E2055">
            <v>0.31007499999999999</v>
          </cell>
          <cell r="F2055" t="str">
            <v>active</v>
          </cell>
          <cell r="G2055">
            <v>760</v>
          </cell>
        </row>
        <row r="2056">
          <cell r="A2056">
            <v>2184</v>
          </cell>
          <cell r="B2056" t="str">
            <v>Maoxiandiban</v>
          </cell>
          <cell r="C2056">
            <v>31.672000000000001</v>
          </cell>
          <cell r="D2056">
            <v>103.85899999999999</v>
          </cell>
          <cell r="E2056">
            <v>0.195412</v>
          </cell>
          <cell r="F2056" t="str">
            <v>active</v>
          </cell>
          <cell r="G2056">
            <v>760</v>
          </cell>
        </row>
        <row r="2057">
          <cell r="A2057">
            <v>2185</v>
          </cell>
          <cell r="B2057" t="str">
            <v>Maoxiandiexi</v>
          </cell>
          <cell r="C2057">
            <v>32.052</v>
          </cell>
          <cell r="D2057">
            <v>103.679</v>
          </cell>
          <cell r="E2057">
            <v>0.33069599999999999</v>
          </cell>
          <cell r="F2057" t="str">
            <v>active</v>
          </cell>
          <cell r="G2057">
            <v>760</v>
          </cell>
        </row>
        <row r="2058">
          <cell r="A2058">
            <v>2186</v>
          </cell>
          <cell r="B2058" t="str">
            <v>Maoxiannanxin</v>
          </cell>
          <cell r="C2058">
            <v>31.57</v>
          </cell>
          <cell r="D2058">
            <v>103.74</v>
          </cell>
          <cell r="E2058">
            <v>0.18273</v>
          </cell>
          <cell r="F2058" t="str">
            <v>active</v>
          </cell>
          <cell r="G2058">
            <v>760</v>
          </cell>
        </row>
        <row r="2059">
          <cell r="A2059">
            <v>2187</v>
          </cell>
          <cell r="B2059" t="str">
            <v>Miyisalian</v>
          </cell>
          <cell r="C2059">
            <v>26.81</v>
          </cell>
          <cell r="D2059">
            <v>102.04</v>
          </cell>
          <cell r="E2059">
            <v>4.60116E-2</v>
          </cell>
          <cell r="F2059" t="str">
            <v>active</v>
          </cell>
          <cell r="G2059">
            <v>474</v>
          </cell>
        </row>
        <row r="2060">
          <cell r="A2060">
            <v>2188</v>
          </cell>
          <cell r="B2060" t="str">
            <v>Shifangbajiao</v>
          </cell>
          <cell r="C2060">
            <v>31.29</v>
          </cell>
          <cell r="D2060">
            <v>104</v>
          </cell>
          <cell r="E2060">
            <v>0.101817</v>
          </cell>
          <cell r="F2060" t="str">
            <v>active</v>
          </cell>
          <cell r="G2060">
            <v>626</v>
          </cell>
        </row>
        <row r="2061">
          <cell r="A2061">
            <v>2189</v>
          </cell>
          <cell r="B2061" t="str">
            <v>Shimiancaoke</v>
          </cell>
          <cell r="C2061">
            <v>29.381</v>
          </cell>
          <cell r="D2061">
            <v>102.1</v>
          </cell>
          <cell r="E2061">
            <v>0.571438</v>
          </cell>
          <cell r="F2061" t="str">
            <v>active</v>
          </cell>
          <cell r="G2061">
            <v>760</v>
          </cell>
        </row>
        <row r="2062">
          <cell r="A2062">
            <v>2190</v>
          </cell>
          <cell r="B2062" t="str">
            <v>Shimianchaluo</v>
          </cell>
          <cell r="C2062">
            <v>29.138999999999999</v>
          </cell>
          <cell r="D2062">
            <v>102.33</v>
          </cell>
          <cell r="E2062">
            <v>0.20730000000000001</v>
          </cell>
          <cell r="F2062" t="str">
            <v>active</v>
          </cell>
          <cell r="G2062">
            <v>760</v>
          </cell>
        </row>
        <row r="2063">
          <cell r="A2063">
            <v>2191</v>
          </cell>
          <cell r="B2063" t="str">
            <v>Shimianliziping</v>
          </cell>
          <cell r="C2063">
            <v>28.98</v>
          </cell>
          <cell r="D2063">
            <v>102.29</v>
          </cell>
          <cell r="E2063">
            <v>0.32349299999999998</v>
          </cell>
          <cell r="F2063" t="str">
            <v>active</v>
          </cell>
          <cell r="G2063">
            <v>760</v>
          </cell>
        </row>
        <row r="2064">
          <cell r="A2064">
            <v>2192</v>
          </cell>
          <cell r="B2064" t="str">
            <v>Shimianmeiluo</v>
          </cell>
          <cell r="C2064">
            <v>29.280999999999999</v>
          </cell>
          <cell r="D2064">
            <v>102.43</v>
          </cell>
          <cell r="E2064">
            <v>0.18818499999999999</v>
          </cell>
          <cell r="F2064" t="str">
            <v>active</v>
          </cell>
          <cell r="G2064">
            <v>760</v>
          </cell>
        </row>
        <row r="2065">
          <cell r="A2065">
            <v>2193</v>
          </cell>
          <cell r="B2065" t="str">
            <v>Shimianwajiao</v>
          </cell>
          <cell r="C2065">
            <v>29.425000000000001</v>
          </cell>
          <cell r="D2065">
            <v>102.221</v>
          </cell>
          <cell r="E2065">
            <v>0.37912099999999999</v>
          </cell>
          <cell r="F2065" t="str">
            <v>active</v>
          </cell>
          <cell r="G2065">
            <v>760</v>
          </cell>
        </row>
        <row r="2066">
          <cell r="A2066">
            <v>2194</v>
          </cell>
          <cell r="B2066" t="str">
            <v>Songpan'anhong</v>
          </cell>
          <cell r="C2066">
            <v>32.499000000000002</v>
          </cell>
          <cell r="D2066">
            <v>103.65</v>
          </cell>
          <cell r="E2066">
            <v>0.39234000000000002</v>
          </cell>
          <cell r="F2066" t="str">
            <v>active</v>
          </cell>
          <cell r="G2066">
            <v>760</v>
          </cell>
        </row>
        <row r="2067">
          <cell r="A2067">
            <v>2195</v>
          </cell>
          <cell r="B2067" t="str">
            <v>Songpanchuanzhusi</v>
          </cell>
          <cell r="C2067">
            <v>32.790999999999997</v>
          </cell>
          <cell r="D2067">
            <v>103.61</v>
          </cell>
          <cell r="E2067">
            <v>0.13980999999999999</v>
          </cell>
          <cell r="F2067" t="str">
            <v>active</v>
          </cell>
          <cell r="G2067">
            <v>759</v>
          </cell>
        </row>
        <row r="2068">
          <cell r="A2068">
            <v>2196</v>
          </cell>
          <cell r="B2068" t="str">
            <v>Songpantai</v>
          </cell>
          <cell r="C2068">
            <v>32.630000000000003</v>
          </cell>
          <cell r="D2068">
            <v>103.60899999999999</v>
          </cell>
          <cell r="E2068">
            <v>0.13209000000000001</v>
          </cell>
          <cell r="F2068" t="str">
            <v>active</v>
          </cell>
          <cell r="G2068">
            <v>732</v>
          </cell>
        </row>
        <row r="2069">
          <cell r="A2069">
            <v>2197</v>
          </cell>
          <cell r="B2069" t="str">
            <v>Xichangxincun</v>
          </cell>
          <cell r="C2069">
            <v>27.843</v>
          </cell>
          <cell r="D2069">
            <v>102.251</v>
          </cell>
          <cell r="E2069">
            <v>0.13017699999999999</v>
          </cell>
          <cell r="F2069" t="str">
            <v>active</v>
          </cell>
          <cell r="G2069">
            <v>726</v>
          </cell>
        </row>
        <row r="2070">
          <cell r="A2070">
            <v>2198</v>
          </cell>
          <cell r="B2070" t="str">
            <v>Xichangzhouju</v>
          </cell>
          <cell r="C2070">
            <v>27.887</v>
          </cell>
          <cell r="D2070">
            <v>102.25</v>
          </cell>
          <cell r="E2070">
            <v>1.4263700000000001E-2</v>
          </cell>
          <cell r="F2070" t="str">
            <v>active</v>
          </cell>
          <cell r="G2070">
            <v>332</v>
          </cell>
        </row>
        <row r="2071">
          <cell r="A2071">
            <v>2199</v>
          </cell>
          <cell r="B2071" t="str">
            <v>Xiaojindiban</v>
          </cell>
          <cell r="C2071">
            <v>30.983000000000001</v>
          </cell>
          <cell r="D2071">
            <v>102.36</v>
          </cell>
          <cell r="E2071">
            <v>0.51464200000000004</v>
          </cell>
          <cell r="F2071" t="str">
            <v>active</v>
          </cell>
          <cell r="G2071">
            <v>760</v>
          </cell>
        </row>
        <row r="2072">
          <cell r="A2072">
            <v>2200</v>
          </cell>
          <cell r="B2072" t="str">
            <v>Yibinyongxing</v>
          </cell>
          <cell r="C2072">
            <v>29.044</v>
          </cell>
          <cell r="D2072">
            <v>104.55</v>
          </cell>
          <cell r="E2072">
            <v>3.3038699999999997E-2</v>
          </cell>
          <cell r="F2072" t="str">
            <v>active</v>
          </cell>
          <cell r="G2072">
            <v>421</v>
          </cell>
        </row>
        <row r="2073">
          <cell r="A2073">
            <v>2201</v>
          </cell>
          <cell r="B2073" t="str">
            <v>Dayiyinping</v>
          </cell>
          <cell r="C2073">
            <v>30.594999999999999</v>
          </cell>
          <cell r="D2073">
            <v>103.53</v>
          </cell>
          <cell r="E2073">
            <v>2.7523700000000002E-2</v>
          </cell>
          <cell r="F2073" t="str">
            <v>active</v>
          </cell>
          <cell r="G2073">
            <v>399</v>
          </cell>
        </row>
        <row r="2074">
          <cell r="A2074">
            <v>2202</v>
          </cell>
          <cell r="B2074" t="str">
            <v>Qionglaiyouzha</v>
          </cell>
          <cell r="C2074">
            <v>30.431000000000001</v>
          </cell>
          <cell r="D2074">
            <v>103.251</v>
          </cell>
          <cell r="E2074">
            <v>6.4427899999999996E-2</v>
          </cell>
          <cell r="F2074" t="str">
            <v>active</v>
          </cell>
          <cell r="G2074">
            <v>528</v>
          </cell>
        </row>
        <row r="2075">
          <cell r="A2075">
            <v>2203</v>
          </cell>
          <cell r="B2075" t="str">
            <v>Xinjinlihua</v>
          </cell>
          <cell r="C2075">
            <v>30.370999999999999</v>
          </cell>
          <cell r="D2075">
            <v>103.79</v>
          </cell>
          <cell r="E2075">
            <v>2.0851700000000001E-2</v>
          </cell>
          <cell r="F2075" t="str">
            <v>active</v>
          </cell>
          <cell r="G2075">
            <v>372</v>
          </cell>
        </row>
        <row r="2076">
          <cell r="A2076">
            <v>2204</v>
          </cell>
          <cell r="B2076" t="str">
            <v>Jinkouhe</v>
          </cell>
          <cell r="C2076">
            <v>29.236999999999998</v>
          </cell>
          <cell r="D2076">
            <v>103.09</v>
          </cell>
          <cell r="E2076">
            <v>0.45700000000000002</v>
          </cell>
          <cell r="F2076" t="str">
            <v>active</v>
          </cell>
          <cell r="G2076">
            <v>760</v>
          </cell>
        </row>
        <row r="2077">
          <cell r="A2077">
            <v>2205</v>
          </cell>
          <cell r="B2077" t="str">
            <v>Muchuanlidian</v>
          </cell>
          <cell r="C2077">
            <v>28.972000000000001</v>
          </cell>
          <cell r="D2077">
            <v>103.71</v>
          </cell>
          <cell r="E2077">
            <v>8.0086599999999994E-2</v>
          </cell>
          <cell r="F2077" t="str">
            <v>active</v>
          </cell>
          <cell r="G2077">
            <v>568</v>
          </cell>
        </row>
        <row r="2078">
          <cell r="A2078">
            <v>2206</v>
          </cell>
          <cell r="B2078" t="str">
            <v>Mabiandiban</v>
          </cell>
          <cell r="C2078">
            <v>28.823</v>
          </cell>
          <cell r="D2078">
            <v>103.52</v>
          </cell>
          <cell r="E2078">
            <v>0.14333299999999999</v>
          </cell>
          <cell r="F2078" t="str">
            <v>active</v>
          </cell>
          <cell r="G2078">
            <v>760</v>
          </cell>
        </row>
        <row r="2079">
          <cell r="A2079">
            <v>2207</v>
          </cell>
          <cell r="B2079" t="str">
            <v>Mianningju</v>
          </cell>
          <cell r="C2079">
            <v>28.541</v>
          </cell>
          <cell r="D2079">
            <v>102.169</v>
          </cell>
          <cell r="E2079">
            <v>3.9664100000000001E-2</v>
          </cell>
          <cell r="F2079" t="str">
            <v>active</v>
          </cell>
          <cell r="G2079">
            <v>448</v>
          </cell>
        </row>
        <row r="2080">
          <cell r="A2080">
            <v>2208</v>
          </cell>
          <cell r="B2080" t="str">
            <v>Yanyuanmeiyu</v>
          </cell>
          <cell r="C2080">
            <v>27.457000000000001</v>
          </cell>
          <cell r="D2080">
            <v>101.399</v>
          </cell>
          <cell r="E2080">
            <v>8.0897899999999995E-3</v>
          </cell>
          <cell r="F2080" t="str">
            <v>active</v>
          </cell>
          <cell r="G2080">
            <v>282</v>
          </cell>
        </row>
        <row r="2081">
          <cell r="A2081">
            <v>2209</v>
          </cell>
          <cell r="B2081" t="str">
            <v>Ningnantai</v>
          </cell>
          <cell r="C2081">
            <v>27.062000000000001</v>
          </cell>
          <cell r="D2081">
            <v>102.74</v>
          </cell>
          <cell r="E2081">
            <v>6.9784600000000002E-2</v>
          </cell>
          <cell r="F2081" t="str">
            <v>active</v>
          </cell>
          <cell r="G2081">
            <v>541</v>
          </cell>
        </row>
        <row r="2082">
          <cell r="A2082">
            <v>2210</v>
          </cell>
          <cell r="B2082" t="str">
            <v>Hanyuanjiuxiang</v>
          </cell>
          <cell r="C2082">
            <v>29.504000000000001</v>
          </cell>
          <cell r="D2082">
            <v>102.62</v>
          </cell>
          <cell r="E2082">
            <v>5.3011700000000002E-2</v>
          </cell>
          <cell r="F2082" t="str">
            <v>active</v>
          </cell>
          <cell r="G2082">
            <v>498</v>
          </cell>
        </row>
        <row r="2083">
          <cell r="A2083">
            <v>2211</v>
          </cell>
          <cell r="B2083" t="str">
            <v>Xichanglizhou</v>
          </cell>
          <cell r="C2083">
            <v>28.062999999999999</v>
          </cell>
          <cell r="D2083">
            <v>102.179</v>
          </cell>
          <cell r="E2083">
            <v>1.6500299999999999E-2</v>
          </cell>
          <cell r="F2083" t="str">
            <v>active</v>
          </cell>
          <cell r="G2083">
            <v>349</v>
          </cell>
        </row>
        <row r="2084">
          <cell r="A2084">
            <v>2212</v>
          </cell>
          <cell r="B2084" t="str">
            <v>Ningnansongxin</v>
          </cell>
          <cell r="C2084">
            <v>27.233000000000001</v>
          </cell>
          <cell r="D2084">
            <v>102.6</v>
          </cell>
          <cell r="E2084">
            <v>0.21940999999999999</v>
          </cell>
          <cell r="F2084" t="str">
            <v>active</v>
          </cell>
          <cell r="G2084">
            <v>760</v>
          </cell>
        </row>
        <row r="2085">
          <cell r="A2085">
            <v>2213</v>
          </cell>
          <cell r="B2085" t="str">
            <v>Mianningmanshuiwan</v>
          </cell>
          <cell r="C2085">
            <v>28.213000000000001</v>
          </cell>
          <cell r="D2085">
            <v>102.161</v>
          </cell>
          <cell r="E2085">
            <v>5.2497599999999998E-2</v>
          </cell>
          <cell r="F2085" t="str">
            <v>active</v>
          </cell>
          <cell r="G2085">
            <v>496</v>
          </cell>
        </row>
        <row r="2086">
          <cell r="A2086">
            <v>2214</v>
          </cell>
          <cell r="B2086" t="str">
            <v>Zhaojueqixiangju</v>
          </cell>
          <cell r="C2086">
            <v>28.027999999999999</v>
          </cell>
          <cell r="D2086">
            <v>102.84</v>
          </cell>
          <cell r="E2086">
            <v>6.3366000000000006E-2</v>
          </cell>
          <cell r="F2086" t="str">
            <v>active</v>
          </cell>
          <cell r="G2086">
            <v>525</v>
          </cell>
        </row>
        <row r="2087">
          <cell r="A2087">
            <v>2215</v>
          </cell>
          <cell r="B2087" t="str">
            <v>Mianningcaogu</v>
          </cell>
          <cell r="C2087">
            <v>28.65</v>
          </cell>
          <cell r="D2087">
            <v>102.29</v>
          </cell>
          <cell r="E2087">
            <v>0.22306899999999999</v>
          </cell>
          <cell r="F2087" t="str">
            <v>active</v>
          </cell>
          <cell r="G2087">
            <v>760</v>
          </cell>
        </row>
        <row r="2088">
          <cell r="A2088">
            <v>2216</v>
          </cell>
          <cell r="B2088" t="str">
            <v>Xichangchuanxing</v>
          </cell>
          <cell r="C2088">
            <v>27.861000000000001</v>
          </cell>
          <cell r="D2088">
            <v>102.29</v>
          </cell>
          <cell r="E2088">
            <v>2.6662999999999999E-3</v>
          </cell>
          <cell r="F2088" t="str">
            <v>active</v>
          </cell>
          <cell r="G2088">
            <v>224</v>
          </cell>
        </row>
        <row r="2089">
          <cell r="A2089">
            <v>2217</v>
          </cell>
          <cell r="B2089" t="str">
            <v>Zhaojuejiefang</v>
          </cell>
          <cell r="C2089">
            <v>27.888000000000002</v>
          </cell>
          <cell r="D2089">
            <v>102.57899999999999</v>
          </cell>
          <cell r="E2089">
            <v>0.17028399999999999</v>
          </cell>
          <cell r="F2089" t="str">
            <v>active</v>
          </cell>
          <cell r="G2089">
            <v>760</v>
          </cell>
        </row>
        <row r="2090">
          <cell r="A2090">
            <v>2218</v>
          </cell>
          <cell r="B2090" t="str">
            <v>Dechangnongke</v>
          </cell>
          <cell r="C2090">
            <v>27.414999999999999</v>
          </cell>
          <cell r="D2090">
            <v>102.161</v>
          </cell>
          <cell r="E2090">
            <v>8.1709199999999996E-2</v>
          </cell>
          <cell r="F2090" t="str">
            <v>active</v>
          </cell>
          <cell r="G2090">
            <v>572</v>
          </cell>
        </row>
        <row r="2091">
          <cell r="A2091">
            <v>2219</v>
          </cell>
          <cell r="B2091" t="str">
            <v>Xideguangming</v>
          </cell>
          <cell r="C2091">
            <v>28.302</v>
          </cell>
          <cell r="D2091">
            <v>102.39</v>
          </cell>
          <cell r="E2091">
            <v>8.1868700000000003E-2</v>
          </cell>
          <cell r="F2091" t="str">
            <v>active</v>
          </cell>
          <cell r="G2091">
            <v>573</v>
          </cell>
        </row>
        <row r="2092">
          <cell r="A2092">
            <v>2220</v>
          </cell>
          <cell r="B2092" t="str">
            <v>Butuodizhen</v>
          </cell>
          <cell r="C2092">
            <v>27.704000000000001</v>
          </cell>
          <cell r="D2092">
            <v>102.79</v>
          </cell>
          <cell r="E2092">
            <v>6.9459300000000002E-2</v>
          </cell>
          <cell r="F2092" t="str">
            <v>active</v>
          </cell>
          <cell r="G2092">
            <v>541</v>
          </cell>
        </row>
        <row r="2093">
          <cell r="A2093">
            <v>2221</v>
          </cell>
          <cell r="B2093" t="str">
            <v>Hanyuanwusi</v>
          </cell>
          <cell r="C2093">
            <v>29.238</v>
          </cell>
          <cell r="D2093">
            <v>102.871</v>
          </cell>
          <cell r="E2093">
            <v>0.21803500000000001</v>
          </cell>
          <cell r="F2093" t="str">
            <v>active</v>
          </cell>
          <cell r="G2093">
            <v>760</v>
          </cell>
        </row>
        <row r="2094">
          <cell r="A2094">
            <v>2222</v>
          </cell>
          <cell r="B2094" t="str">
            <v>Yanyuanwei</v>
          </cell>
          <cell r="C2094">
            <v>27.442</v>
          </cell>
          <cell r="D2094">
            <v>101.66</v>
          </cell>
          <cell r="E2094">
            <v>3.5242700000000002E-2</v>
          </cell>
          <cell r="F2094" t="str">
            <v>active</v>
          </cell>
          <cell r="G2094">
            <v>430</v>
          </cell>
        </row>
        <row r="2095">
          <cell r="A2095">
            <v>2223</v>
          </cell>
          <cell r="B2095" t="str">
            <v>Baoxingyanjing</v>
          </cell>
          <cell r="C2095">
            <v>30.544</v>
          </cell>
          <cell r="D2095">
            <v>102.89</v>
          </cell>
          <cell r="E2095">
            <v>0.38702199999999998</v>
          </cell>
          <cell r="F2095" t="str">
            <v>active</v>
          </cell>
          <cell r="G2095">
            <v>760</v>
          </cell>
        </row>
        <row r="2096">
          <cell r="A2096">
            <v>2224</v>
          </cell>
          <cell r="B2096" t="str">
            <v>Chengduzhonghe</v>
          </cell>
          <cell r="C2096">
            <v>30.562999999999999</v>
          </cell>
          <cell r="D2096">
            <v>104.081</v>
          </cell>
          <cell r="E2096">
            <v>1.24654E-3</v>
          </cell>
          <cell r="F2096" t="str">
            <v>active</v>
          </cell>
          <cell r="G2096">
            <v>198</v>
          </cell>
        </row>
        <row r="2097">
          <cell r="A2097">
            <v>2225</v>
          </cell>
          <cell r="B2097" t="str">
            <v>Jiangyouchonghua</v>
          </cell>
          <cell r="C2097">
            <v>31.888000000000002</v>
          </cell>
          <cell r="D2097">
            <v>104.98</v>
          </cell>
          <cell r="E2097">
            <v>1.154E-2</v>
          </cell>
          <cell r="F2097" t="str">
            <v>active</v>
          </cell>
          <cell r="G2097">
            <v>312</v>
          </cell>
        </row>
        <row r="2098">
          <cell r="A2098">
            <v>2226</v>
          </cell>
          <cell r="B2098" t="str">
            <v>Cangxiqixiangju</v>
          </cell>
          <cell r="C2098">
            <v>31.751999999999999</v>
          </cell>
          <cell r="D2098">
            <v>105.92</v>
          </cell>
          <cell r="E2098">
            <v>1.8166600000000001E-2</v>
          </cell>
          <cell r="F2098" t="str">
            <v>active</v>
          </cell>
          <cell r="G2098">
            <v>361</v>
          </cell>
        </row>
        <row r="2099">
          <cell r="A2099">
            <v>2227</v>
          </cell>
          <cell r="B2099" t="str">
            <v>Jiangyouhanzeng</v>
          </cell>
          <cell r="C2099">
            <v>31.771000000000001</v>
          </cell>
          <cell r="D2099">
            <v>104.611</v>
          </cell>
          <cell r="E2099">
            <v>0.15021599999999999</v>
          </cell>
          <cell r="F2099" t="str">
            <v>active</v>
          </cell>
          <cell r="G2099">
            <v>760</v>
          </cell>
        </row>
        <row r="2100">
          <cell r="A2100">
            <v>2228</v>
          </cell>
          <cell r="B2100" t="str">
            <v>Mianninghuilong</v>
          </cell>
          <cell r="C2100">
            <v>28.46</v>
          </cell>
          <cell r="D2100">
            <v>102.069</v>
          </cell>
          <cell r="E2100">
            <v>2.8860799999999999E-2</v>
          </cell>
          <cell r="F2100" t="str">
            <v>active</v>
          </cell>
          <cell r="G2100">
            <v>404</v>
          </cell>
        </row>
        <row r="2101">
          <cell r="A2101">
            <v>2229</v>
          </cell>
          <cell r="B2101" t="str">
            <v>Hongyatai</v>
          </cell>
          <cell r="C2101">
            <v>29.922999999999998</v>
          </cell>
          <cell r="D2101">
            <v>103.38</v>
          </cell>
          <cell r="E2101">
            <v>2.6882900000000001E-2</v>
          </cell>
          <cell r="F2101" t="str">
            <v>active</v>
          </cell>
          <cell r="G2101">
            <v>396</v>
          </cell>
        </row>
        <row r="2102">
          <cell r="A2102">
            <v>2230</v>
          </cell>
          <cell r="B2102" t="str">
            <v>Hanyuanqingxi</v>
          </cell>
          <cell r="C2102">
            <v>29.594999999999999</v>
          </cell>
          <cell r="D2102">
            <v>102.601</v>
          </cell>
          <cell r="E2102">
            <v>0.22225700000000001</v>
          </cell>
          <cell r="F2102" t="str">
            <v>active</v>
          </cell>
          <cell r="G2102">
            <v>760</v>
          </cell>
        </row>
        <row r="2103">
          <cell r="A2103">
            <v>2231</v>
          </cell>
          <cell r="B2103" t="str">
            <v>Jiangyoudizhentai</v>
          </cell>
          <cell r="C2103">
            <v>31.788</v>
          </cell>
          <cell r="D2103">
            <v>104.749</v>
          </cell>
          <cell r="E2103">
            <v>5.3898900000000003E-4</v>
          </cell>
          <cell r="F2103" t="str">
            <v>active</v>
          </cell>
          <cell r="G2103">
            <v>184</v>
          </cell>
        </row>
        <row r="2104">
          <cell r="A2104">
            <v>2232</v>
          </cell>
          <cell r="B2104" t="str">
            <v>Leibodi</v>
          </cell>
          <cell r="C2104">
            <v>28.271000000000001</v>
          </cell>
          <cell r="D2104">
            <v>103.58</v>
          </cell>
          <cell r="E2104">
            <v>4.8663999999999999E-2</v>
          </cell>
          <cell r="F2104" t="str">
            <v>active</v>
          </cell>
          <cell r="G2104">
            <v>485</v>
          </cell>
        </row>
        <row r="2105">
          <cell r="A2105">
            <v>2233</v>
          </cell>
          <cell r="B2105" t="str">
            <v>Mianninglugu</v>
          </cell>
          <cell r="C2105">
            <v>28.297000000000001</v>
          </cell>
          <cell r="D2105">
            <v>102.199</v>
          </cell>
          <cell r="E2105">
            <v>3.2603800000000002E-2</v>
          </cell>
          <cell r="F2105" t="str">
            <v>active</v>
          </cell>
          <cell r="G2105">
            <v>419</v>
          </cell>
        </row>
        <row r="2106">
          <cell r="A2106">
            <v>2234</v>
          </cell>
          <cell r="B2106" t="str">
            <v>Pugeluozishan</v>
          </cell>
          <cell r="C2106">
            <v>27.536000000000001</v>
          </cell>
          <cell r="D2106">
            <v>102.41</v>
          </cell>
          <cell r="E2106">
            <v>0.45453399999999999</v>
          </cell>
          <cell r="F2106" t="str">
            <v>active</v>
          </cell>
          <cell r="G2106">
            <v>760</v>
          </cell>
        </row>
        <row r="2107">
          <cell r="A2107">
            <v>2235</v>
          </cell>
          <cell r="B2107" t="str">
            <v>Ningnanlaomuhe</v>
          </cell>
          <cell r="C2107">
            <v>27.151</v>
          </cell>
          <cell r="D2107">
            <v>102.67</v>
          </cell>
          <cell r="E2107">
            <v>0.24474099999999999</v>
          </cell>
          <cell r="F2107" t="str">
            <v>active</v>
          </cell>
          <cell r="G2107">
            <v>760</v>
          </cell>
        </row>
        <row r="2108">
          <cell r="A2108">
            <v>2236</v>
          </cell>
          <cell r="B2108" t="str">
            <v>Lushan</v>
          </cell>
          <cell r="C2108">
            <v>30.151</v>
          </cell>
          <cell r="D2108">
            <v>102.929</v>
          </cell>
          <cell r="E2108">
            <v>1.89532E-2</v>
          </cell>
          <cell r="F2108" t="str">
            <v>active</v>
          </cell>
          <cell r="G2108">
            <v>364</v>
          </cell>
        </row>
        <row r="2109">
          <cell r="A2109">
            <v>2237</v>
          </cell>
          <cell r="B2109" t="str">
            <v>Mingshan</v>
          </cell>
          <cell r="C2109">
            <v>30.084</v>
          </cell>
          <cell r="D2109">
            <v>103.08</v>
          </cell>
          <cell r="E2109">
            <v>0.159111</v>
          </cell>
          <cell r="F2109" t="str">
            <v>active</v>
          </cell>
          <cell r="G2109">
            <v>760</v>
          </cell>
        </row>
        <row r="2110">
          <cell r="A2110">
            <v>2238</v>
          </cell>
          <cell r="B2110" t="str">
            <v>Pugeqiaowo</v>
          </cell>
          <cell r="C2110">
            <v>27.475999999999999</v>
          </cell>
          <cell r="D2110">
            <v>102.5</v>
          </cell>
          <cell r="E2110">
            <v>0.164691</v>
          </cell>
          <cell r="F2110" t="str">
            <v>active</v>
          </cell>
          <cell r="G2110">
            <v>760</v>
          </cell>
        </row>
        <row r="2111">
          <cell r="A2111">
            <v>2239</v>
          </cell>
          <cell r="B2111" t="str">
            <v>Guangyuanshijing</v>
          </cell>
          <cell r="C2111">
            <v>32.14</v>
          </cell>
          <cell r="D2111">
            <v>105.839</v>
          </cell>
          <cell r="E2111">
            <v>7.5920299999999996E-2</v>
          </cell>
          <cell r="F2111" t="str">
            <v>active</v>
          </cell>
          <cell r="G2111">
            <v>557</v>
          </cell>
        </row>
        <row r="2112">
          <cell r="A2112">
            <v>2240</v>
          </cell>
          <cell r="B2112" t="str">
            <v>Rongjingshilong</v>
          </cell>
          <cell r="C2112">
            <v>29.881</v>
          </cell>
          <cell r="D2112">
            <v>102.85</v>
          </cell>
          <cell r="E2112">
            <v>2.09616E-2</v>
          </cell>
          <cell r="F2112" t="str">
            <v>active</v>
          </cell>
          <cell r="G2112">
            <v>372</v>
          </cell>
        </row>
        <row r="2113">
          <cell r="A2113">
            <v>2241</v>
          </cell>
          <cell r="B2113" t="str">
            <v>Yaanshaping</v>
          </cell>
          <cell r="C2113">
            <v>29.861999999999998</v>
          </cell>
          <cell r="D2113">
            <v>102.989</v>
          </cell>
          <cell r="E2113">
            <v>0.27113300000000001</v>
          </cell>
          <cell r="F2113" t="str">
            <v>active</v>
          </cell>
          <cell r="G2113">
            <v>760</v>
          </cell>
        </row>
        <row r="2114">
          <cell r="A2114">
            <v>2242</v>
          </cell>
          <cell r="B2114" t="str">
            <v>Anxiantashui</v>
          </cell>
          <cell r="C2114">
            <v>31.548999999999999</v>
          </cell>
          <cell r="D2114">
            <v>104.309</v>
          </cell>
          <cell r="E2114">
            <v>1.8714399999999999E-2</v>
          </cell>
          <cell r="F2114" t="str">
            <v>active</v>
          </cell>
          <cell r="G2114">
            <v>363</v>
          </cell>
        </row>
        <row r="2115">
          <cell r="A2115">
            <v>2243</v>
          </cell>
          <cell r="B2115" t="str">
            <v>Hanyuanyidong</v>
          </cell>
          <cell r="C2115">
            <v>29.667000000000002</v>
          </cell>
          <cell r="D2115">
            <v>102.431</v>
          </cell>
          <cell r="E2115">
            <v>0.22753200000000001</v>
          </cell>
          <cell r="F2115" t="str">
            <v>active</v>
          </cell>
          <cell r="G2115">
            <v>760</v>
          </cell>
        </row>
        <row r="2116">
          <cell r="A2116">
            <v>2244</v>
          </cell>
          <cell r="B2116" t="str">
            <v>Guangyuanzengjia</v>
          </cell>
          <cell r="C2116">
            <v>32.607999999999997</v>
          </cell>
          <cell r="D2116">
            <v>106.09099999999999</v>
          </cell>
          <cell r="E2116">
            <v>4.3993600000000001E-2</v>
          </cell>
          <cell r="F2116" t="str">
            <v>active</v>
          </cell>
          <cell r="G2116">
            <v>466</v>
          </cell>
        </row>
        <row r="2117">
          <cell r="A2117">
            <v>2245</v>
          </cell>
          <cell r="B2117" t="str">
            <v>Mianningzeyuan</v>
          </cell>
          <cell r="C2117">
            <v>28.225000000000001</v>
          </cell>
          <cell r="D2117">
            <v>102.02</v>
          </cell>
          <cell r="E2117">
            <v>2.66202E-2</v>
          </cell>
          <cell r="F2117" t="str">
            <v>active</v>
          </cell>
          <cell r="G2117">
            <v>395</v>
          </cell>
        </row>
        <row r="2118">
          <cell r="A2118">
            <v>2246</v>
          </cell>
          <cell r="B2118" t="str">
            <v>Baoxingdizhenju</v>
          </cell>
          <cell r="C2118">
            <v>30.361999999999998</v>
          </cell>
          <cell r="D2118">
            <v>102.81100000000001</v>
          </cell>
          <cell r="E2118">
            <v>0.14044799999999999</v>
          </cell>
          <cell r="F2118" t="str">
            <v>active</v>
          </cell>
          <cell r="G2118">
            <v>760</v>
          </cell>
        </row>
        <row r="2119">
          <cell r="A2119">
            <v>2247</v>
          </cell>
          <cell r="B2119" t="str">
            <v>Pujiangdaxing</v>
          </cell>
          <cell r="C2119">
            <v>30.259</v>
          </cell>
          <cell r="D2119">
            <v>103.401</v>
          </cell>
          <cell r="E2119">
            <v>6.4329000000000001E-3</v>
          </cell>
          <cell r="F2119" t="str">
            <v>active</v>
          </cell>
          <cell r="G2119">
            <v>267</v>
          </cell>
        </row>
        <row r="2120">
          <cell r="A2120">
            <v>2248</v>
          </cell>
          <cell r="B2120" t="str">
            <v>Pujiangwuxing</v>
          </cell>
          <cell r="C2120">
            <v>30.282</v>
          </cell>
          <cell r="D2120">
            <v>103.639</v>
          </cell>
          <cell r="E2120">
            <v>2.2444800000000001E-3</v>
          </cell>
          <cell r="F2120" t="str">
            <v>active</v>
          </cell>
          <cell r="G2120">
            <v>216</v>
          </cell>
        </row>
        <row r="2121">
          <cell r="A2121">
            <v>2249</v>
          </cell>
          <cell r="B2121" t="str">
            <v>Xichanghuangshui</v>
          </cell>
          <cell r="C2121">
            <v>27.6</v>
          </cell>
          <cell r="D2121">
            <v>102.181</v>
          </cell>
          <cell r="E2121">
            <v>6.0843800000000003E-2</v>
          </cell>
          <cell r="F2121" t="str">
            <v>active</v>
          </cell>
          <cell r="G2121">
            <v>518</v>
          </cell>
        </row>
        <row r="2122">
          <cell r="A2122">
            <v>2250</v>
          </cell>
          <cell r="B2122" t="str">
            <v>Bixianzoushishan</v>
          </cell>
          <cell r="C2122">
            <v>30.9</v>
          </cell>
          <cell r="D2122">
            <v>103.74</v>
          </cell>
          <cell r="E2122">
            <v>5.1573399999999998E-3</v>
          </cell>
          <cell r="F2122" t="str">
            <v>active</v>
          </cell>
          <cell r="G2122">
            <v>255</v>
          </cell>
        </row>
        <row r="2123">
          <cell r="A2123">
            <v>2251</v>
          </cell>
          <cell r="B2123" t="str">
            <v>Lushanfeixianguan</v>
          </cell>
          <cell r="C2123">
            <v>30.079000000000001</v>
          </cell>
          <cell r="D2123">
            <v>102.911</v>
          </cell>
          <cell r="E2123">
            <v>0.224828</v>
          </cell>
          <cell r="F2123" t="str">
            <v>active</v>
          </cell>
          <cell r="G2123">
            <v>760</v>
          </cell>
        </row>
        <row r="2124">
          <cell r="A2124">
            <v>2252</v>
          </cell>
          <cell r="B2124" t="str">
            <v>Lushanfenghe</v>
          </cell>
          <cell r="C2124">
            <v>30.074999999999999</v>
          </cell>
          <cell r="D2124">
            <v>102.89100000000001</v>
          </cell>
          <cell r="E2124">
            <v>0.103588</v>
          </cell>
          <cell r="F2124" t="str">
            <v>active</v>
          </cell>
          <cell r="G2124">
            <v>633</v>
          </cell>
        </row>
        <row r="2125">
          <cell r="A2125">
            <v>2253</v>
          </cell>
          <cell r="B2125" t="str">
            <v>Tianquanxian</v>
          </cell>
          <cell r="C2125">
            <v>29.933</v>
          </cell>
          <cell r="D2125">
            <v>102.381</v>
          </cell>
          <cell r="E2125">
            <v>0.24932199999999999</v>
          </cell>
          <cell r="F2125" t="str">
            <v>active</v>
          </cell>
          <cell r="G2125">
            <v>760</v>
          </cell>
        </row>
        <row r="2126">
          <cell r="A2126">
            <v>2254</v>
          </cell>
          <cell r="B2126" t="str">
            <v>Xichangyoujun</v>
          </cell>
          <cell r="C2126">
            <v>27.734999999999999</v>
          </cell>
          <cell r="D2126">
            <v>102.14100000000001</v>
          </cell>
          <cell r="E2126">
            <v>9.4735299999999995E-2</v>
          </cell>
          <cell r="F2126" t="str">
            <v>active</v>
          </cell>
          <cell r="G2126">
            <v>606</v>
          </cell>
        </row>
        <row r="2127">
          <cell r="A2127">
            <v>2255</v>
          </cell>
          <cell r="B2127" t="str">
            <v>Baoxingminzhi</v>
          </cell>
          <cell r="C2127">
            <v>30.477</v>
          </cell>
          <cell r="D2127">
            <v>102.889</v>
          </cell>
          <cell r="E2127">
            <v>0.22125300000000001</v>
          </cell>
          <cell r="F2127" t="str">
            <v>active</v>
          </cell>
          <cell r="G2127">
            <v>760</v>
          </cell>
        </row>
        <row r="2128">
          <cell r="A2128">
            <v>2256</v>
          </cell>
          <cell r="B2128" t="str">
            <v>Yuexizhonghe</v>
          </cell>
          <cell r="C2128">
            <v>28.6</v>
          </cell>
          <cell r="D2128">
            <v>102.499</v>
          </cell>
          <cell r="E2128">
            <v>0.139207</v>
          </cell>
          <cell r="F2128" t="str">
            <v>active</v>
          </cell>
          <cell r="G2128">
            <v>757</v>
          </cell>
        </row>
        <row r="2129">
          <cell r="A2129">
            <v>2257</v>
          </cell>
          <cell r="B2129" t="str">
            <v>Butuotuojue</v>
          </cell>
          <cell r="C2129">
            <v>27.536999999999999</v>
          </cell>
          <cell r="D2129">
            <v>102.82</v>
          </cell>
          <cell r="E2129">
            <v>6.3486899999999999E-2</v>
          </cell>
          <cell r="F2129" t="str">
            <v>active</v>
          </cell>
          <cell r="G2129">
            <v>525</v>
          </cell>
        </row>
        <row r="2130">
          <cell r="A2130">
            <v>2258</v>
          </cell>
          <cell r="B2130" t="str">
            <v>Jiuzhaiguoyuan</v>
          </cell>
          <cell r="C2130">
            <v>33.113</v>
          </cell>
          <cell r="D2130">
            <v>104.31100000000001</v>
          </cell>
          <cell r="E2130">
            <v>0.467891</v>
          </cell>
          <cell r="F2130" t="str">
            <v>active</v>
          </cell>
          <cell r="G2130">
            <v>760</v>
          </cell>
        </row>
        <row r="2131">
          <cell r="A2131">
            <v>2259</v>
          </cell>
          <cell r="B2131" t="str">
            <v>Leibohuanglang</v>
          </cell>
          <cell r="C2131">
            <v>28.457999999999998</v>
          </cell>
          <cell r="D2131">
            <v>103.789</v>
          </cell>
          <cell r="E2131">
            <v>7.6647800000000002E-2</v>
          </cell>
          <cell r="F2131" t="str">
            <v>active</v>
          </cell>
          <cell r="G2131">
            <v>559</v>
          </cell>
        </row>
        <row r="2132">
          <cell r="A2132">
            <v>2260</v>
          </cell>
          <cell r="B2132" t="str">
            <v>Mianzuqingping</v>
          </cell>
          <cell r="C2132">
            <v>31.510999999999999</v>
          </cell>
          <cell r="D2132">
            <v>104.08</v>
          </cell>
          <cell r="E2132">
            <v>0.31758199999999998</v>
          </cell>
          <cell r="F2132" t="str">
            <v>active</v>
          </cell>
          <cell r="G2132">
            <v>760</v>
          </cell>
        </row>
        <row r="2133">
          <cell r="A2133">
            <v>2261</v>
          </cell>
          <cell r="B2133" t="str">
            <v>Mianninghuian</v>
          </cell>
          <cell r="C2133">
            <v>28.641999999999999</v>
          </cell>
          <cell r="D2133">
            <v>102.1</v>
          </cell>
          <cell r="E2133">
            <v>0.18742500000000001</v>
          </cell>
          <cell r="F2133" t="str">
            <v>active</v>
          </cell>
          <cell r="G2133">
            <v>760</v>
          </cell>
        </row>
        <row r="2134">
          <cell r="A2134">
            <v>2262</v>
          </cell>
          <cell r="B2134" t="str">
            <v>Pingwumuzuo</v>
          </cell>
          <cell r="C2134">
            <v>32.606000000000002</v>
          </cell>
          <cell r="D2134">
            <v>104.51900000000001</v>
          </cell>
          <cell r="E2134">
            <v>8.8036299999999998E-2</v>
          </cell>
          <cell r="F2134" t="str">
            <v>active</v>
          </cell>
          <cell r="G2134">
            <v>589</v>
          </cell>
        </row>
        <row r="2135">
          <cell r="A2135">
            <v>2263</v>
          </cell>
          <cell r="B2135" t="str">
            <v>Shimianxianfeng</v>
          </cell>
          <cell r="C2135">
            <v>29.286999999999999</v>
          </cell>
          <cell r="D2135">
            <v>102.26</v>
          </cell>
          <cell r="E2135">
            <v>0.38380500000000001</v>
          </cell>
          <cell r="F2135" t="str">
            <v>active</v>
          </cell>
          <cell r="G2135">
            <v>760</v>
          </cell>
        </row>
        <row r="2136">
          <cell r="A2136">
            <v>2264</v>
          </cell>
          <cell r="B2136" t="str">
            <v>Wolong</v>
          </cell>
          <cell r="C2136">
            <v>31.045000000000002</v>
          </cell>
          <cell r="D2136">
            <v>103.17100000000001</v>
          </cell>
          <cell r="E2136">
            <v>0.32403199999999999</v>
          </cell>
          <cell r="F2136" t="str">
            <v>active</v>
          </cell>
          <cell r="G2136">
            <v>760</v>
          </cell>
        </row>
        <row r="2137">
          <cell r="A2137">
            <v>2265</v>
          </cell>
          <cell r="B2137" t="str">
            <v>Xidemianshan</v>
          </cell>
          <cell r="C2137">
            <v>28.363</v>
          </cell>
          <cell r="D2137">
            <v>102.31</v>
          </cell>
          <cell r="E2137">
            <v>0.27894400000000003</v>
          </cell>
          <cell r="F2137" t="str">
            <v>active</v>
          </cell>
          <cell r="G2137">
            <v>760</v>
          </cell>
        </row>
        <row r="2138">
          <cell r="A2138">
            <v>2266</v>
          </cell>
          <cell r="B2138" t="str">
            <v>Yuexixinming</v>
          </cell>
          <cell r="C2138">
            <v>28.701000000000001</v>
          </cell>
          <cell r="D2138">
            <v>102.52</v>
          </cell>
          <cell r="E2138">
            <v>0.102948</v>
          </cell>
          <cell r="F2138" t="str">
            <v>active</v>
          </cell>
          <cell r="G2138">
            <v>630</v>
          </cell>
        </row>
        <row r="2139">
          <cell r="A2139">
            <v>2267</v>
          </cell>
          <cell r="B2139" t="str">
            <v>Gaolan</v>
          </cell>
          <cell r="C2139">
            <v>36.338999999999999</v>
          </cell>
          <cell r="D2139">
            <v>103.91</v>
          </cell>
          <cell r="E2139">
            <v>2.0018500000000002E-2</v>
          </cell>
          <cell r="F2139" t="str">
            <v>active</v>
          </cell>
          <cell r="G2139">
            <v>368</v>
          </cell>
        </row>
        <row r="2140">
          <cell r="A2140">
            <v>2268</v>
          </cell>
          <cell r="B2140" t="str">
            <v>Ganyanchi</v>
          </cell>
          <cell r="C2140">
            <v>36.4</v>
          </cell>
          <cell r="D2140">
            <v>105.169</v>
          </cell>
          <cell r="E2140">
            <v>3.2143999999999999E-2</v>
          </cell>
          <cell r="F2140" t="str">
            <v>active</v>
          </cell>
          <cell r="G2140">
            <v>417</v>
          </cell>
        </row>
        <row r="2141">
          <cell r="A2141">
            <v>2269</v>
          </cell>
          <cell r="B2141" t="str">
            <v>Gaojiazha</v>
          </cell>
          <cell r="C2141">
            <v>38.314</v>
          </cell>
          <cell r="D2141">
            <v>106.021</v>
          </cell>
          <cell r="E2141">
            <v>3.1881700000000002E-3</v>
          </cell>
          <cell r="F2141" t="str">
            <v>active</v>
          </cell>
          <cell r="G2141">
            <v>234</v>
          </cell>
        </row>
        <row r="2142">
          <cell r="A2142">
            <v>2270</v>
          </cell>
          <cell r="B2142" t="str">
            <v>Heqiao</v>
          </cell>
          <cell r="C2142">
            <v>36.488999999999997</v>
          </cell>
          <cell r="D2142">
            <v>102.89</v>
          </cell>
          <cell r="E2142">
            <v>5.0484599999999998E-2</v>
          </cell>
          <cell r="F2142" t="str">
            <v>active</v>
          </cell>
          <cell r="G2142">
            <v>491</v>
          </cell>
        </row>
        <row r="2143">
          <cell r="A2143">
            <v>2271</v>
          </cell>
          <cell r="B2143" t="str">
            <v>Chenjing</v>
          </cell>
          <cell r="C2143">
            <v>36.04</v>
          </cell>
          <cell r="D2143">
            <v>103.47</v>
          </cell>
          <cell r="E2143">
            <v>1.44046E-2</v>
          </cell>
          <cell r="F2143" t="str">
            <v>active</v>
          </cell>
          <cell r="G2143">
            <v>333</v>
          </cell>
        </row>
        <row r="2144">
          <cell r="A2144">
            <v>2272</v>
          </cell>
          <cell r="B2144" t="str">
            <v>Cuijia'ai</v>
          </cell>
          <cell r="C2144">
            <v>36.085000000000001</v>
          </cell>
          <cell r="D2144">
            <v>103.72</v>
          </cell>
          <cell r="E2144">
            <v>3.3019999999999998E-3</v>
          </cell>
          <cell r="F2144" t="str">
            <v>active</v>
          </cell>
          <cell r="G2144">
            <v>236</v>
          </cell>
        </row>
        <row r="2145">
          <cell r="A2145">
            <v>2273</v>
          </cell>
          <cell r="B2145" t="str">
            <v>Dizhenju</v>
          </cell>
          <cell r="C2145">
            <v>36.06</v>
          </cell>
          <cell r="D2145">
            <v>103.84099999999999</v>
          </cell>
          <cell r="E2145">
            <v>4.03668E-3</v>
          </cell>
          <cell r="F2145" t="str">
            <v>active</v>
          </cell>
          <cell r="G2145">
            <v>245</v>
          </cell>
        </row>
        <row r="2146">
          <cell r="A2146">
            <v>2274</v>
          </cell>
          <cell r="B2146" t="str">
            <v>Dingyuan</v>
          </cell>
          <cell r="C2146">
            <v>35.953000000000003</v>
          </cell>
          <cell r="D2146">
            <v>103.991</v>
          </cell>
          <cell r="E2146">
            <v>6.0342100000000003E-2</v>
          </cell>
          <cell r="F2146" t="str">
            <v>active</v>
          </cell>
          <cell r="G2146">
            <v>517</v>
          </cell>
        </row>
        <row r="2147">
          <cell r="A2147">
            <v>2275</v>
          </cell>
          <cell r="B2147" t="str">
            <v>Hongcheng</v>
          </cell>
          <cell r="C2147">
            <v>36.468000000000004</v>
          </cell>
          <cell r="D2147">
            <v>103.371</v>
          </cell>
          <cell r="E2147">
            <v>5.1283000000000002E-2</v>
          </cell>
          <cell r="F2147" t="str">
            <v>active</v>
          </cell>
          <cell r="G2147">
            <v>493</v>
          </cell>
        </row>
        <row r="2148">
          <cell r="A2148">
            <v>2276</v>
          </cell>
          <cell r="B2148" t="str">
            <v>Qingshuiyi</v>
          </cell>
          <cell r="C2148">
            <v>35.837000000000003</v>
          </cell>
          <cell r="D2148">
            <v>104.229</v>
          </cell>
          <cell r="E2148">
            <v>8.2138699999999995E-2</v>
          </cell>
          <cell r="F2148" t="str">
            <v>active</v>
          </cell>
          <cell r="G2148">
            <v>574</v>
          </cell>
        </row>
        <row r="2149">
          <cell r="A2149">
            <v>2277</v>
          </cell>
          <cell r="B2149" t="str">
            <v>Shuping</v>
          </cell>
          <cell r="C2149">
            <v>36.305999999999997</v>
          </cell>
          <cell r="D2149">
            <v>103.581</v>
          </cell>
          <cell r="E2149">
            <v>2.8602700000000002E-2</v>
          </cell>
          <cell r="F2149" t="str">
            <v>active</v>
          </cell>
          <cell r="G2149">
            <v>403</v>
          </cell>
        </row>
        <row r="2150">
          <cell r="A2150">
            <v>2278</v>
          </cell>
          <cell r="B2150" t="str">
            <v>Tuanzhuang</v>
          </cell>
          <cell r="C2150">
            <v>36.445</v>
          </cell>
          <cell r="D2150">
            <v>103.81100000000001</v>
          </cell>
          <cell r="E2150">
            <v>2.6025599999999999E-2</v>
          </cell>
          <cell r="F2150" t="str">
            <v>active</v>
          </cell>
          <cell r="G2150">
            <v>393</v>
          </cell>
        </row>
        <row r="2151">
          <cell r="A2151">
            <v>2279</v>
          </cell>
          <cell r="B2151" t="str">
            <v>Xiaokangying</v>
          </cell>
          <cell r="C2151">
            <v>35.776000000000003</v>
          </cell>
          <cell r="D2151">
            <v>104.14</v>
          </cell>
          <cell r="E2151">
            <v>0.11743099999999999</v>
          </cell>
          <cell r="F2151" t="str">
            <v>active</v>
          </cell>
          <cell r="G2151">
            <v>681</v>
          </cell>
        </row>
        <row r="2152">
          <cell r="A2152">
            <v>2280</v>
          </cell>
          <cell r="B2152" t="str">
            <v>Yinshan</v>
          </cell>
          <cell r="C2152">
            <v>35.82</v>
          </cell>
          <cell r="D2152">
            <v>103.871</v>
          </cell>
          <cell r="E2152">
            <v>0.21161199999999999</v>
          </cell>
          <cell r="F2152" t="str">
            <v>active</v>
          </cell>
          <cell r="G2152">
            <v>760</v>
          </cell>
        </row>
        <row r="2153">
          <cell r="A2153">
            <v>2281</v>
          </cell>
          <cell r="B2153" t="str">
            <v>Yongjing</v>
          </cell>
          <cell r="C2153">
            <v>35.981000000000002</v>
          </cell>
          <cell r="D2153">
            <v>103.28100000000001</v>
          </cell>
          <cell r="E2153">
            <v>5.4508500000000001E-2</v>
          </cell>
          <cell r="F2153" t="str">
            <v>active</v>
          </cell>
          <cell r="G2153">
            <v>502</v>
          </cell>
        </row>
        <row r="2154">
          <cell r="A2154">
            <v>2282</v>
          </cell>
          <cell r="B2154" t="str">
            <v>Zhongxinxiang</v>
          </cell>
          <cell r="C2154">
            <v>36.25</v>
          </cell>
          <cell r="D2154">
            <v>103.62</v>
          </cell>
          <cell r="E2154">
            <v>8.3919500000000005E-3</v>
          </cell>
          <cell r="F2154" t="str">
            <v>active</v>
          </cell>
          <cell r="G2154">
            <v>285</v>
          </cell>
        </row>
        <row r="2155">
          <cell r="A2155">
            <v>2283</v>
          </cell>
          <cell r="B2155" t="str">
            <v>Joetsu Kita</v>
          </cell>
          <cell r="C2155">
            <v>37.145000000000003</v>
          </cell>
          <cell r="D2155">
            <v>138.23939999999999</v>
          </cell>
          <cell r="E2155">
            <v>6.0856800000000004E-3</v>
          </cell>
          <cell r="F2155" t="str">
            <v>stable</v>
          </cell>
          <cell r="G2155">
            <v>339</v>
          </cell>
        </row>
        <row r="2156">
          <cell r="A2156">
            <v>2284</v>
          </cell>
          <cell r="B2156" t="str">
            <v>Joetsu Yasuzukaku Yasuzuka</v>
          </cell>
          <cell r="C2156">
            <v>37.124200000000002</v>
          </cell>
          <cell r="D2156">
            <v>138.4486</v>
          </cell>
          <cell r="E2156">
            <v>5.8443000000000002E-2</v>
          </cell>
          <cell r="F2156" t="str">
            <v>stable</v>
          </cell>
          <cell r="G2156">
            <v>760</v>
          </cell>
        </row>
        <row r="2157">
          <cell r="A2157">
            <v>2285</v>
          </cell>
          <cell r="B2157" t="str">
            <v>Joetsu Uragawaraku Kamabucchi</v>
          </cell>
          <cell r="C2157">
            <v>37.156100000000002</v>
          </cell>
          <cell r="D2157">
            <v>138.42859999999999</v>
          </cell>
          <cell r="E2157">
            <v>3.79723E-2</v>
          </cell>
          <cell r="F2157" t="str">
            <v>stable</v>
          </cell>
          <cell r="G2157">
            <v>760</v>
          </cell>
        </row>
        <row r="2158">
          <cell r="A2158">
            <v>2286</v>
          </cell>
          <cell r="B2158" t="str">
            <v>Matsushiro Tokamachi</v>
          </cell>
          <cell r="C2158">
            <v>37.1297</v>
          </cell>
          <cell r="D2158">
            <v>138.6114</v>
          </cell>
          <cell r="E2158">
            <v>3.4497100000000003E-2</v>
          </cell>
          <cell r="F2158" t="str">
            <v>stable</v>
          </cell>
          <cell r="G2158">
            <v>760</v>
          </cell>
        </row>
        <row r="2159">
          <cell r="A2159">
            <v>2287</v>
          </cell>
          <cell r="B2159" t="str">
            <v>Tokamachi Matsunoyama</v>
          </cell>
          <cell r="C2159">
            <v>37.084699999999998</v>
          </cell>
          <cell r="D2159">
            <v>138.61000000000001</v>
          </cell>
          <cell r="E2159">
            <v>7.8583299999999995E-2</v>
          </cell>
          <cell r="F2159" t="str">
            <v>stable</v>
          </cell>
          <cell r="G2159">
            <v>760</v>
          </cell>
        </row>
        <row r="2160">
          <cell r="A2160">
            <v>2288</v>
          </cell>
          <cell r="B2160" t="str">
            <v>Joetsu Oshimaku Oka</v>
          </cell>
          <cell r="C2160">
            <v>37.151699999999998</v>
          </cell>
          <cell r="D2160">
            <v>138.51499999999999</v>
          </cell>
          <cell r="E2160">
            <v>2.03512E-2</v>
          </cell>
          <cell r="F2160" t="str">
            <v>stable</v>
          </cell>
          <cell r="G2160">
            <v>667</v>
          </cell>
        </row>
        <row r="2161">
          <cell r="A2161">
            <v>2289</v>
          </cell>
          <cell r="B2161" t="str">
            <v>Joetsu Yanagishima paddocks</v>
          </cell>
          <cell r="C2161">
            <v>37.0764</v>
          </cell>
          <cell r="D2161">
            <v>138.3861</v>
          </cell>
          <cell r="E2161">
            <v>7.3419100000000001E-2</v>
          </cell>
          <cell r="F2161" t="str">
            <v>stable</v>
          </cell>
          <cell r="G2161">
            <v>760</v>
          </cell>
        </row>
        <row r="2162">
          <cell r="A2162">
            <v>2290</v>
          </cell>
          <cell r="B2162" t="str">
            <v>Joetsu Kakizakiku Kakizaki</v>
          </cell>
          <cell r="C2162">
            <v>37.273600000000002</v>
          </cell>
          <cell r="D2162">
            <v>138.39439999999999</v>
          </cell>
          <cell r="E2162">
            <v>9.0487299999999996E-3</v>
          </cell>
          <cell r="F2162" t="str">
            <v>stable</v>
          </cell>
          <cell r="G2162">
            <v>401</v>
          </cell>
        </row>
        <row r="2163">
          <cell r="A2163">
            <v>2291</v>
          </cell>
          <cell r="B2163" t="str">
            <v>Joetsu Ogataku</v>
          </cell>
          <cell r="C2163">
            <v>37.227200000000003</v>
          </cell>
          <cell r="D2163">
            <v>138.33250000000001</v>
          </cell>
          <cell r="E2163">
            <v>1.0656499999999999E-2</v>
          </cell>
          <cell r="F2163" t="str">
            <v>stable</v>
          </cell>
          <cell r="G2163">
            <v>437</v>
          </cell>
        </row>
        <row r="2164">
          <cell r="A2164">
            <v>2292</v>
          </cell>
          <cell r="B2164" t="str">
            <v>Kubikiku Hyakken Joetsu City</v>
          </cell>
          <cell r="C2164">
            <v>37.184199999999997</v>
          </cell>
          <cell r="D2164">
            <v>138.33330000000001</v>
          </cell>
          <cell r="E2164">
            <v>5.4321899999999999E-3</v>
          </cell>
          <cell r="F2164" t="str">
            <v>stable</v>
          </cell>
          <cell r="G2164">
            <v>327</v>
          </cell>
        </row>
        <row r="2165">
          <cell r="A2165">
            <v>2293</v>
          </cell>
          <cell r="B2165" t="str">
            <v>Yoshikawaku Joetsu City</v>
          </cell>
          <cell r="C2165">
            <v>37.220300000000002</v>
          </cell>
          <cell r="D2165">
            <v>138.40809999999999</v>
          </cell>
          <cell r="E2165">
            <v>2.9387400000000001E-2</v>
          </cell>
          <cell r="F2165" t="str">
            <v>stable</v>
          </cell>
          <cell r="G2165">
            <v>760</v>
          </cell>
        </row>
        <row r="2166">
          <cell r="A2166">
            <v>2294</v>
          </cell>
          <cell r="B2166" t="str">
            <v>Joetsu Itakuraku needle</v>
          </cell>
          <cell r="C2166">
            <v>37.049399999999999</v>
          </cell>
          <cell r="D2166">
            <v>138.2972</v>
          </cell>
          <cell r="E2166">
            <v>1.6981099999999999E-2</v>
          </cell>
          <cell r="F2166" t="str">
            <v>stable</v>
          </cell>
          <cell r="G2166">
            <v>594</v>
          </cell>
        </row>
        <row r="2167">
          <cell r="A2167">
            <v>2295</v>
          </cell>
          <cell r="B2167" t="str">
            <v>Joetsu, Aramaki District</v>
          </cell>
          <cell r="C2167">
            <v>37.078600000000002</v>
          </cell>
          <cell r="D2167">
            <v>138.33750000000001</v>
          </cell>
          <cell r="E2167">
            <v>4.8676499999999998E-2</v>
          </cell>
          <cell r="F2167" t="str">
            <v>stable</v>
          </cell>
          <cell r="G2167">
            <v>760</v>
          </cell>
        </row>
        <row r="2168">
          <cell r="A2168">
            <v>2296</v>
          </cell>
          <cell r="B2168" t="str">
            <v>Joetsu City</v>
          </cell>
          <cell r="C2168">
            <v>37.121899999999997</v>
          </cell>
          <cell r="D2168">
            <v>138.3492</v>
          </cell>
          <cell r="E2168">
            <v>3.0150400000000001E-3</v>
          </cell>
          <cell r="F2168" t="str">
            <v>stable</v>
          </cell>
          <cell r="G2168">
            <v>270</v>
          </cell>
        </row>
        <row r="2169">
          <cell r="A2169">
            <v>2297</v>
          </cell>
          <cell r="B2169" t="str">
            <v>Nadachiku Joetsu City</v>
          </cell>
          <cell r="C2169">
            <v>37.155000000000001</v>
          </cell>
          <cell r="D2169">
            <v>138.09440000000001</v>
          </cell>
          <cell r="E2169">
            <v>9.2226100000000005E-2</v>
          </cell>
          <cell r="F2169" t="str">
            <v>stable</v>
          </cell>
          <cell r="G2169">
            <v>760</v>
          </cell>
        </row>
        <row r="2170">
          <cell r="A2170">
            <v>2298</v>
          </cell>
          <cell r="B2170" t="str">
            <v>Sanjo</v>
          </cell>
          <cell r="C2170">
            <v>37.638100000000001</v>
          </cell>
          <cell r="D2170">
            <v>138.9589</v>
          </cell>
          <cell r="E2170">
            <v>2.1559600000000002E-3</v>
          </cell>
          <cell r="F2170" t="str">
            <v>stable</v>
          </cell>
          <cell r="G2170">
            <v>245</v>
          </cell>
        </row>
        <row r="2171">
          <cell r="A2171">
            <v>2299</v>
          </cell>
          <cell r="B2171" t="str">
            <v>Kashiwazaki City Center</v>
          </cell>
          <cell r="C2171">
            <v>37.368600000000001</v>
          </cell>
          <cell r="D2171">
            <v>138.56190000000001</v>
          </cell>
          <cell r="E2171">
            <v>2.2601100000000001E-3</v>
          </cell>
          <cell r="F2171" t="str">
            <v>stable</v>
          </cell>
          <cell r="G2171">
            <v>248</v>
          </cell>
        </row>
        <row r="2172">
          <cell r="A2172">
            <v>2300</v>
          </cell>
          <cell r="B2172" t="str">
            <v>Kamo Kouiti Town</v>
          </cell>
          <cell r="C2172">
            <v>37.6633</v>
          </cell>
          <cell r="D2172">
            <v>139.04329999999999</v>
          </cell>
          <cell r="E2172">
            <v>7.2000299999999996E-3</v>
          </cell>
          <cell r="F2172" t="str">
            <v>stable</v>
          </cell>
          <cell r="G2172">
            <v>360</v>
          </cell>
        </row>
        <row r="2173">
          <cell r="A2173">
            <v>2301</v>
          </cell>
          <cell r="B2173" t="str">
            <v>Tokamachi Chitosecho</v>
          </cell>
          <cell r="C2173">
            <v>37.124200000000002</v>
          </cell>
          <cell r="D2173">
            <v>138.7586</v>
          </cell>
          <cell r="E2173">
            <v>6.4465300000000003E-2</v>
          </cell>
          <cell r="F2173" t="str">
            <v>stable</v>
          </cell>
          <cell r="G2173">
            <v>760</v>
          </cell>
        </row>
        <row r="2174">
          <cell r="A2174">
            <v>2302</v>
          </cell>
          <cell r="B2174" t="str">
            <v>Mitsuke Kazuiti Arita Town</v>
          </cell>
          <cell r="C2174">
            <v>37.543100000000003</v>
          </cell>
          <cell r="D2174">
            <v>138.8886</v>
          </cell>
          <cell r="E2174">
            <v>1.27443E-3</v>
          </cell>
          <cell r="F2174" t="str">
            <v>stable</v>
          </cell>
          <cell r="G2174">
            <v>218</v>
          </cell>
        </row>
        <row r="2175">
          <cell r="A2175">
            <v>2303</v>
          </cell>
          <cell r="B2175" t="str">
            <v>Sanjo Shinbori</v>
          </cell>
          <cell r="C2175">
            <v>37.585000000000001</v>
          </cell>
          <cell r="D2175">
            <v>138.92580000000001</v>
          </cell>
          <cell r="E2175">
            <v>2.1105199999999998E-3</v>
          </cell>
          <cell r="F2175" t="str">
            <v>stable</v>
          </cell>
          <cell r="G2175">
            <v>243</v>
          </cell>
        </row>
        <row r="2176">
          <cell r="A2176">
            <v>2304</v>
          </cell>
          <cell r="B2176" t="str">
            <v>Nakanoshima Nagaoka</v>
          </cell>
          <cell r="C2176">
            <v>37.545000000000002</v>
          </cell>
          <cell r="D2176">
            <v>138.8811</v>
          </cell>
          <cell r="E2176">
            <v>3.5658399999999998E-3</v>
          </cell>
          <cell r="F2176" t="str">
            <v>stable</v>
          </cell>
          <cell r="G2176">
            <v>287</v>
          </cell>
        </row>
        <row r="2177">
          <cell r="A2177">
            <v>2305</v>
          </cell>
          <cell r="B2177" t="str">
            <v>Shiura Nagaoka</v>
          </cell>
          <cell r="C2177">
            <v>37.390799999999999</v>
          </cell>
          <cell r="D2177">
            <v>138.79169999999999</v>
          </cell>
          <cell r="E2177">
            <v>4.8814899999999996E-3</v>
          </cell>
          <cell r="F2177" t="str">
            <v>stable</v>
          </cell>
          <cell r="G2177">
            <v>317</v>
          </cell>
        </row>
        <row r="2178">
          <cell r="A2178">
            <v>2306</v>
          </cell>
          <cell r="B2178" t="str">
            <v>Nagaoka</v>
          </cell>
          <cell r="C2178">
            <v>37.490600000000001</v>
          </cell>
          <cell r="D2178">
            <v>138.7861</v>
          </cell>
          <cell r="E2178">
            <v>1.2951000000000001E-2</v>
          </cell>
          <cell r="F2178" t="str">
            <v>stable</v>
          </cell>
          <cell r="G2178">
            <v>489</v>
          </cell>
        </row>
        <row r="2179">
          <cell r="A2179">
            <v>2307</v>
          </cell>
          <cell r="B2179" t="str">
            <v>Yoitamachi Yoita Nagaoka</v>
          </cell>
          <cell r="C2179">
            <v>37.537799999999997</v>
          </cell>
          <cell r="D2179">
            <v>138.81280000000001</v>
          </cell>
          <cell r="E2179">
            <v>2.6280999999999999E-2</v>
          </cell>
          <cell r="F2179" t="str">
            <v>stable</v>
          </cell>
          <cell r="G2179">
            <v>760</v>
          </cell>
        </row>
        <row r="2180">
          <cell r="A2180">
            <v>2308</v>
          </cell>
          <cell r="B2180" t="str">
            <v>Tani Kozima Nagaoka</v>
          </cell>
          <cell r="C2180">
            <v>37.572800000000001</v>
          </cell>
          <cell r="D2180">
            <v>138.7756</v>
          </cell>
          <cell r="E2180">
            <v>2.5491E-2</v>
          </cell>
          <cell r="F2180" t="str">
            <v>stable</v>
          </cell>
          <cell r="G2180">
            <v>760</v>
          </cell>
        </row>
        <row r="2181">
          <cell r="A2181">
            <v>2309</v>
          </cell>
          <cell r="B2181" t="str">
            <v>Kawanishi Izumozaki</v>
          </cell>
          <cell r="C2181">
            <v>37.527799999999999</v>
          </cell>
          <cell r="D2181">
            <v>138.71250000000001</v>
          </cell>
          <cell r="E2181">
            <v>6.4856499999999999E-3</v>
          </cell>
          <cell r="F2181" t="str">
            <v>stable</v>
          </cell>
          <cell r="G2181">
            <v>347</v>
          </cell>
        </row>
        <row r="2182">
          <cell r="A2182">
            <v>2310</v>
          </cell>
          <cell r="B2182" t="str">
            <v>Teradomari Uedamachi Nagaoka</v>
          </cell>
          <cell r="C2182">
            <v>37.6417</v>
          </cell>
          <cell r="D2182">
            <v>138.77359999999999</v>
          </cell>
          <cell r="E2182">
            <v>6.2747499999999998E-2</v>
          </cell>
          <cell r="F2182" t="str">
            <v>stable</v>
          </cell>
          <cell r="G2182">
            <v>760</v>
          </cell>
        </row>
        <row r="2183">
          <cell r="A2183">
            <v>2311</v>
          </cell>
          <cell r="B2183" t="str">
            <v>Yamakoshi Takezawa Nagaoka</v>
          </cell>
          <cell r="C2183">
            <v>37.323599999999999</v>
          </cell>
          <cell r="D2183">
            <v>138.8931</v>
          </cell>
          <cell r="E2183">
            <v>6.1900900000000002E-2</v>
          </cell>
          <cell r="F2183" t="str">
            <v>stable</v>
          </cell>
          <cell r="G2183">
            <v>760</v>
          </cell>
        </row>
        <row r="2184">
          <cell r="A2184">
            <v>2312</v>
          </cell>
          <cell r="B2184" t="str">
            <v>Kawaguchi</v>
          </cell>
          <cell r="C2184">
            <v>37.267499999999998</v>
          </cell>
          <cell r="D2184">
            <v>138.86439999999999</v>
          </cell>
          <cell r="E2184">
            <v>9.1195499999999999E-2</v>
          </cell>
          <cell r="F2184" t="str">
            <v>stable</v>
          </cell>
          <cell r="G2184">
            <v>760</v>
          </cell>
        </row>
        <row r="2185">
          <cell r="A2185">
            <v>2313</v>
          </cell>
          <cell r="B2185" t="str">
            <v>Horinouchi Uonuma City</v>
          </cell>
          <cell r="C2185">
            <v>37.2408</v>
          </cell>
          <cell r="D2185">
            <v>138.9272</v>
          </cell>
          <cell r="E2185">
            <v>3.0550600000000001E-2</v>
          </cell>
          <cell r="F2185" t="str">
            <v>stable</v>
          </cell>
          <cell r="G2185">
            <v>760</v>
          </cell>
        </row>
        <row r="2186">
          <cell r="A2186">
            <v>2314</v>
          </cell>
          <cell r="B2186" t="str">
            <v>Shiozawa Building, Minamiunuma</v>
          </cell>
          <cell r="C2186">
            <v>37.036700000000003</v>
          </cell>
          <cell r="D2186">
            <v>138.85059999999999</v>
          </cell>
          <cell r="E2186">
            <v>1.15754E-2</v>
          </cell>
          <cell r="F2186" t="str">
            <v>stable</v>
          </cell>
          <cell r="G2186">
            <v>458</v>
          </cell>
        </row>
        <row r="2187">
          <cell r="A2187">
            <v>2315</v>
          </cell>
          <cell r="B2187" t="str">
            <v>Sawa Mizuguti Tokamachi</v>
          </cell>
          <cell r="C2187">
            <v>37.171100000000003</v>
          </cell>
          <cell r="D2187">
            <v>138.7483</v>
          </cell>
          <cell r="E2187">
            <v>3.3073199999999997E-2</v>
          </cell>
          <cell r="F2187" t="str">
            <v>stable</v>
          </cell>
          <cell r="G2187">
            <v>760</v>
          </cell>
        </row>
        <row r="2188">
          <cell r="A2188">
            <v>2316</v>
          </cell>
          <cell r="B2188" t="str">
            <v>Kashiwazaki City Takayanagicho</v>
          </cell>
          <cell r="C2188">
            <v>37.221400000000003</v>
          </cell>
          <cell r="D2188">
            <v>138.64189999999999</v>
          </cell>
          <cell r="E2188">
            <v>6.4121499999999998E-2</v>
          </cell>
          <cell r="F2188" t="str">
            <v>stable</v>
          </cell>
          <cell r="G2188">
            <v>760</v>
          </cell>
        </row>
        <row r="2189">
          <cell r="A2189">
            <v>2317</v>
          </cell>
          <cell r="B2189" t="str">
            <v>Oguni Nagaoka</v>
          </cell>
          <cell r="C2189">
            <v>37.302199999999999</v>
          </cell>
          <cell r="D2189">
            <v>138.7122</v>
          </cell>
          <cell r="E2189">
            <v>2.9663800000000001E-2</v>
          </cell>
          <cell r="F2189" t="str">
            <v>stable</v>
          </cell>
          <cell r="G2189">
            <v>760</v>
          </cell>
        </row>
        <row r="2190">
          <cell r="A2190">
            <v>2318</v>
          </cell>
          <cell r="B2190" t="str">
            <v>Kariwa</v>
          </cell>
          <cell r="C2190">
            <v>37.418900000000001</v>
          </cell>
          <cell r="D2190">
            <v>138.6258</v>
          </cell>
          <cell r="E2190">
            <v>1.2738199999999999E-3</v>
          </cell>
          <cell r="F2190" t="str">
            <v>stable</v>
          </cell>
          <cell r="G2190">
            <v>218</v>
          </cell>
        </row>
        <row r="2191">
          <cell r="A2191">
            <v>2319</v>
          </cell>
          <cell r="B2191" t="str">
            <v>Kashiwazaki Nishiyamacho Ikeura</v>
          </cell>
          <cell r="C2191">
            <v>37.453899999999997</v>
          </cell>
          <cell r="D2191">
            <v>138.66999999999999</v>
          </cell>
          <cell r="E2191">
            <v>5.3837700000000002E-2</v>
          </cell>
          <cell r="F2191" t="str">
            <v>stable</v>
          </cell>
          <cell r="G2191">
            <v>760</v>
          </cell>
        </row>
        <row r="2192">
          <cell r="A2192">
            <v>2320</v>
          </cell>
          <cell r="B2192" t="str">
            <v>Gosen Ohta</v>
          </cell>
          <cell r="C2192">
            <v>37.741399999999999</v>
          </cell>
          <cell r="D2192">
            <v>139.1858</v>
          </cell>
          <cell r="E2192">
            <v>2.6949500000000002E-3</v>
          </cell>
          <cell r="F2192" t="str">
            <v>stable</v>
          </cell>
          <cell r="G2192">
            <v>261</v>
          </cell>
        </row>
        <row r="2193">
          <cell r="A2193">
            <v>2321</v>
          </cell>
          <cell r="B2193" t="str">
            <v>Yahiko Village Yahagi</v>
          </cell>
          <cell r="C2193">
            <v>37.688099999999999</v>
          </cell>
          <cell r="D2193">
            <v>138.8586</v>
          </cell>
          <cell r="E2193">
            <v>8.6856200000000002E-4</v>
          </cell>
          <cell r="F2193" t="str">
            <v>stable</v>
          </cell>
          <cell r="G2193">
            <v>206</v>
          </cell>
        </row>
        <row r="2194">
          <cell r="A2194">
            <v>2322</v>
          </cell>
          <cell r="B2194" t="str">
            <v>Yan Sakuramachi City watershed</v>
          </cell>
          <cell r="C2194">
            <v>37.6233</v>
          </cell>
          <cell r="D2194">
            <v>138.84280000000001</v>
          </cell>
          <cell r="E2194">
            <v>8.6808299999999996E-4</v>
          </cell>
          <cell r="F2194" t="str">
            <v>stable</v>
          </cell>
          <cell r="G2194">
            <v>206</v>
          </cell>
        </row>
        <row r="2195">
          <cell r="A2195">
            <v>2323</v>
          </cell>
          <cell r="B2195" t="str">
            <v>Hinodecho Yoshida Tsubame City</v>
          </cell>
          <cell r="C2195">
            <v>37.6828</v>
          </cell>
          <cell r="D2195">
            <v>138.8828</v>
          </cell>
          <cell r="E2195">
            <v>3.16783E-3</v>
          </cell>
          <cell r="F2195" t="str">
            <v>stable</v>
          </cell>
          <cell r="G2195">
            <v>275</v>
          </cell>
        </row>
        <row r="2196">
          <cell r="A2196">
            <v>2324</v>
          </cell>
          <cell r="B2196" t="str">
            <v>Nagaoka Kouiti Town</v>
          </cell>
          <cell r="C2196">
            <v>37.433300000000003</v>
          </cell>
          <cell r="D2196">
            <v>138.8417</v>
          </cell>
          <cell r="E2196">
            <v>2.26027E-3</v>
          </cell>
          <cell r="F2196" t="str">
            <v>stable</v>
          </cell>
          <cell r="G2196">
            <v>248</v>
          </cell>
        </row>
        <row r="2197">
          <cell r="A2197">
            <v>2325</v>
          </cell>
          <cell r="B2197" t="str">
            <v>Ojiya City</v>
          </cell>
          <cell r="C2197">
            <v>37.31</v>
          </cell>
          <cell r="D2197">
            <v>138.79499999999999</v>
          </cell>
          <cell r="E2197">
            <v>1.48167E-2</v>
          </cell>
          <cell r="F2197" t="str">
            <v>stable</v>
          </cell>
          <cell r="G2197">
            <v>537</v>
          </cell>
        </row>
        <row r="2198">
          <cell r="A2198">
            <v>2326</v>
          </cell>
          <cell r="B2198" t="str">
            <v>Niigata Nishi Kaba District</v>
          </cell>
          <cell r="C2198">
            <v>37.758299999999998</v>
          </cell>
          <cell r="D2198">
            <v>138.89169999999999</v>
          </cell>
          <cell r="E2198">
            <v>2.72683E-3</v>
          </cell>
          <cell r="F2198" t="str">
            <v>stable</v>
          </cell>
          <cell r="G2198">
            <v>262</v>
          </cell>
        </row>
        <row r="2199">
          <cell r="A2199">
            <v>2327</v>
          </cell>
          <cell r="B2199" t="str">
            <v>Muikamanchi Minamiuonuma City</v>
          </cell>
          <cell r="C2199">
            <v>37.061700000000002</v>
          </cell>
          <cell r="D2199">
            <v>138.8783</v>
          </cell>
          <cell r="E2199">
            <v>2.3738599999999999E-2</v>
          </cell>
          <cell r="F2199" t="str">
            <v>stable</v>
          </cell>
          <cell r="G2199">
            <v>735</v>
          </cell>
        </row>
        <row r="2200">
          <cell r="A2200">
            <v>2328</v>
          </cell>
          <cell r="B2200" t="str">
            <v>Noto Ushitsu</v>
          </cell>
          <cell r="C2200">
            <v>37.3033</v>
          </cell>
          <cell r="D2200">
            <v>137.1533</v>
          </cell>
          <cell r="E2200">
            <v>2.31291E-2</v>
          </cell>
          <cell r="F2200" t="str">
            <v>stable</v>
          </cell>
          <cell r="G2200">
            <v>723</v>
          </cell>
        </row>
        <row r="2201">
          <cell r="A2201">
            <v>2329</v>
          </cell>
          <cell r="B2201" t="str">
            <v>Tamati Yone Izumozaki</v>
          </cell>
          <cell r="C2201">
            <v>37.531700000000001</v>
          </cell>
          <cell r="D2201">
            <v>138.70949999999999</v>
          </cell>
          <cell r="E2201">
            <v>6.4856499999999999E-3</v>
          </cell>
          <cell r="F2201" t="str">
            <v>stable</v>
          </cell>
          <cell r="G2201">
            <v>347</v>
          </cell>
        </row>
        <row r="2202">
          <cell r="A2202">
            <v>2330</v>
          </cell>
          <cell r="B2202" t="str">
            <v>Joetsu Nakanomata</v>
          </cell>
          <cell r="C2202">
            <v>37.103000000000002</v>
          </cell>
          <cell r="D2202">
            <v>138.16300000000001</v>
          </cell>
          <cell r="E2202">
            <v>2.6550899999999999E-2</v>
          </cell>
          <cell r="F2202" t="str">
            <v>stable</v>
          </cell>
          <cell r="G2202">
            <v>760</v>
          </cell>
        </row>
        <row r="2203">
          <cell r="A2203">
            <v>2331</v>
          </cell>
          <cell r="B2203" t="str">
            <v>Wajima City Hugeshi</v>
          </cell>
          <cell r="C2203">
            <v>37.39</v>
          </cell>
          <cell r="D2203">
            <v>136.89830000000001</v>
          </cell>
          <cell r="E2203">
            <v>3.4604799999999998E-2</v>
          </cell>
          <cell r="F2203" t="str">
            <v>stable</v>
          </cell>
          <cell r="G2203">
            <v>760</v>
          </cell>
        </row>
        <row r="2204">
          <cell r="A2204">
            <v>2332</v>
          </cell>
          <cell r="B2204" t="str">
            <v>Joetsu Otemachi</v>
          </cell>
          <cell r="C2204">
            <v>37.104999999999997</v>
          </cell>
          <cell r="D2204">
            <v>138.25</v>
          </cell>
          <cell r="E2204">
            <v>4.1957299999999999E-3</v>
          </cell>
          <cell r="F2204" t="str">
            <v>stable</v>
          </cell>
          <cell r="G2204">
            <v>304</v>
          </cell>
        </row>
        <row r="2205">
          <cell r="A2205">
            <v>2333</v>
          </cell>
          <cell r="B2205" t="str">
            <v>Iizuna Mure</v>
          </cell>
          <cell r="C2205">
            <v>36.751399999999997</v>
          </cell>
          <cell r="D2205">
            <v>138.2389</v>
          </cell>
          <cell r="E2205">
            <v>2.0766799999999998E-2</v>
          </cell>
          <cell r="F2205" t="str">
            <v>stable</v>
          </cell>
          <cell r="G2205">
            <v>675</v>
          </cell>
        </row>
        <row r="2206">
          <cell r="A2206">
            <v>2334</v>
          </cell>
          <cell r="B2206" t="str">
            <v>Iizuna Imokawa</v>
          </cell>
          <cell r="C2206">
            <v>36.764200000000002</v>
          </cell>
          <cell r="D2206">
            <v>138.255</v>
          </cell>
          <cell r="E2206">
            <v>1.8522199999999999E-2</v>
          </cell>
          <cell r="F2206" t="str">
            <v>stable</v>
          </cell>
          <cell r="G2206">
            <v>630</v>
          </cell>
        </row>
        <row r="2207">
          <cell r="A2207">
            <v>2335</v>
          </cell>
          <cell r="B2207" t="str">
            <v>Nagano Togakushi</v>
          </cell>
          <cell r="C2207">
            <v>36.699199999999998</v>
          </cell>
          <cell r="D2207">
            <v>138.0925</v>
          </cell>
          <cell r="E2207">
            <v>7.9887100000000003E-2</v>
          </cell>
          <cell r="F2207" t="str">
            <v>stable</v>
          </cell>
          <cell r="G2207">
            <v>760</v>
          </cell>
        </row>
        <row r="2208">
          <cell r="A2208">
            <v>2336</v>
          </cell>
          <cell r="B2208" t="str">
            <v>Toyotsu Nakano</v>
          </cell>
          <cell r="C2208">
            <v>36.770000000000003</v>
          </cell>
          <cell r="D2208">
            <v>138.32759999999999</v>
          </cell>
          <cell r="E2208">
            <v>3.9992399999999997E-2</v>
          </cell>
          <cell r="F2208" t="str">
            <v>stable</v>
          </cell>
          <cell r="G2208">
            <v>760</v>
          </cell>
        </row>
        <row r="2209">
          <cell r="A2209">
            <v>2337</v>
          </cell>
          <cell r="B2209" t="str">
            <v>UNIT 1: GROUND SURFACE</v>
          </cell>
          <cell r="C2209">
            <v>37.4236</v>
          </cell>
          <cell r="D2209">
            <v>138.59719999999999</v>
          </cell>
          <cell r="E2209">
            <v>3.64605E-2</v>
          </cell>
          <cell r="F2209" t="str">
            <v>stable</v>
          </cell>
          <cell r="G2209">
            <v>760</v>
          </cell>
        </row>
        <row r="2210">
          <cell r="A2210">
            <v>2338</v>
          </cell>
          <cell r="B2210" t="str">
            <v>UNIT 5: GROUND SURFACE</v>
          </cell>
          <cell r="C2210">
            <v>37.4236</v>
          </cell>
          <cell r="D2210">
            <v>138.59719999999999</v>
          </cell>
          <cell r="E2210">
            <v>3.64605E-2</v>
          </cell>
          <cell r="F2210" t="str">
            <v>stable</v>
          </cell>
          <cell r="G2210">
            <v>760</v>
          </cell>
        </row>
        <row r="2211">
          <cell r="A2211">
            <v>2339</v>
          </cell>
          <cell r="B2211" t="str">
            <v>SERVICE HALL: 2.4 M DEPTH</v>
          </cell>
          <cell r="C2211">
            <v>37.427500000000002</v>
          </cell>
          <cell r="D2211">
            <v>138.60919999999999</v>
          </cell>
          <cell r="E2211">
            <v>3.7081999999999997E-2</v>
          </cell>
          <cell r="F2211" t="str">
            <v>stable</v>
          </cell>
          <cell r="G2211">
            <v>760</v>
          </cell>
        </row>
        <row r="2212">
          <cell r="A2212">
            <v>2340</v>
          </cell>
          <cell r="B2212" t="str">
            <v>SERVICE HALL:50.8 M DEPTH</v>
          </cell>
          <cell r="C2212">
            <v>37.416699999999999</v>
          </cell>
          <cell r="D2212">
            <v>138.6</v>
          </cell>
          <cell r="E2212">
            <v>3.64605E-2</v>
          </cell>
          <cell r="F2212" t="str">
            <v>stable</v>
          </cell>
          <cell r="G2212">
            <v>760</v>
          </cell>
        </row>
        <row r="2213">
          <cell r="A2213">
            <v>2341</v>
          </cell>
          <cell r="B2213" t="str">
            <v>SERVICE HALL:99.4 M DEPTH</v>
          </cell>
          <cell r="C2213">
            <v>37.416699999999999</v>
          </cell>
          <cell r="D2213">
            <v>138.6</v>
          </cell>
          <cell r="E2213">
            <v>3.64605E-2</v>
          </cell>
          <cell r="F2213" t="str">
            <v>stable</v>
          </cell>
          <cell r="G2213">
            <v>760</v>
          </cell>
        </row>
        <row r="2214">
          <cell r="A2214">
            <v>2342</v>
          </cell>
          <cell r="B2214" t="str">
            <v>SERVICE HALL:250 M DEPTH</v>
          </cell>
          <cell r="C2214">
            <v>37.416699999999999</v>
          </cell>
          <cell r="D2214">
            <v>138.6</v>
          </cell>
          <cell r="E2214">
            <v>3.64605E-2</v>
          </cell>
          <cell r="F2214" t="str">
            <v>stable</v>
          </cell>
          <cell r="G2214">
            <v>760</v>
          </cell>
        </row>
        <row r="2215">
          <cell r="A2215">
            <v>2343</v>
          </cell>
          <cell r="B2215" t="str">
            <v>AIC001</v>
          </cell>
          <cell r="C2215">
            <v>35.297600000000003</v>
          </cell>
          <cell r="D2215">
            <v>136.75</v>
          </cell>
          <cell r="E2215">
            <v>8.5241500000000003E-4</v>
          </cell>
          <cell r="F2215" t="str">
            <v>stable</v>
          </cell>
          <cell r="G2215">
            <v>205</v>
          </cell>
        </row>
        <row r="2216">
          <cell r="A2216">
            <v>2344</v>
          </cell>
          <cell r="B2216" t="str">
            <v>AIC002</v>
          </cell>
          <cell r="C2216">
            <v>35.297899999999998</v>
          </cell>
          <cell r="D2216">
            <v>136.9153</v>
          </cell>
          <cell r="E2216">
            <v>5.3104700000000003E-3</v>
          </cell>
          <cell r="F2216" t="str">
            <v>stable</v>
          </cell>
          <cell r="G2216">
            <v>325</v>
          </cell>
        </row>
        <row r="2217">
          <cell r="A2217">
            <v>2345</v>
          </cell>
          <cell r="B2217" t="str">
            <v>AIC005</v>
          </cell>
          <cell r="C2217">
            <v>35.197899999999997</v>
          </cell>
          <cell r="D2217">
            <v>137.2056</v>
          </cell>
          <cell r="E2217">
            <v>2.3094400000000001E-2</v>
          </cell>
          <cell r="F2217" t="str">
            <v>stable</v>
          </cell>
          <cell r="G2217">
            <v>722</v>
          </cell>
        </row>
        <row r="2218">
          <cell r="A2218">
            <v>2346</v>
          </cell>
          <cell r="B2218" t="str">
            <v>AIC008</v>
          </cell>
          <cell r="C2218">
            <v>35.097700000000003</v>
          </cell>
          <cell r="D2218">
            <v>137.56970000000001</v>
          </cell>
          <cell r="E2218">
            <v>2.4728699999999999E-2</v>
          </cell>
          <cell r="F2218" t="str">
            <v>stable</v>
          </cell>
          <cell r="G2218">
            <v>755</v>
          </cell>
        </row>
        <row r="2219">
          <cell r="A2219">
            <v>2347</v>
          </cell>
          <cell r="B2219" t="str">
            <v>AICH07</v>
          </cell>
          <cell r="C2219">
            <v>35.216099999999997</v>
          </cell>
          <cell r="D2219">
            <v>137.40690000000001</v>
          </cell>
          <cell r="E2219">
            <v>0.13026799999999999</v>
          </cell>
          <cell r="F2219" t="str">
            <v>stable</v>
          </cell>
          <cell r="G2219">
            <v>760</v>
          </cell>
        </row>
        <row r="2220">
          <cell r="A2220">
            <v>2348</v>
          </cell>
          <cell r="B2220" t="str">
            <v>AICH13</v>
          </cell>
          <cell r="C2220">
            <v>35.214399999999998</v>
          </cell>
          <cell r="D2220">
            <v>136.85390000000001</v>
          </cell>
          <cell r="E2220">
            <v>8.5189E-4</v>
          </cell>
          <cell r="F2220" t="str">
            <v>stable</v>
          </cell>
          <cell r="G2220">
            <v>205</v>
          </cell>
        </row>
        <row r="2221">
          <cell r="A2221">
            <v>2349</v>
          </cell>
          <cell r="B2221" t="str">
            <v>AICH15</v>
          </cell>
          <cell r="C2221">
            <v>35.135899999999999</v>
          </cell>
          <cell r="D2221">
            <v>137.3389</v>
          </cell>
          <cell r="E2221">
            <v>9.4739400000000001E-2</v>
          </cell>
          <cell r="F2221" t="str">
            <v>stable</v>
          </cell>
          <cell r="G2221">
            <v>760</v>
          </cell>
        </row>
        <row r="2222">
          <cell r="A2222">
            <v>2350</v>
          </cell>
          <cell r="B2222" t="str">
            <v>AICH16</v>
          </cell>
          <cell r="C2222">
            <v>35.1511</v>
          </cell>
          <cell r="D2222">
            <v>137.53800000000001</v>
          </cell>
          <cell r="E2222">
            <v>3.18658E-2</v>
          </cell>
          <cell r="F2222" t="str">
            <v>stable</v>
          </cell>
          <cell r="G2222">
            <v>760</v>
          </cell>
        </row>
        <row r="2223">
          <cell r="A2223">
            <v>2351</v>
          </cell>
          <cell r="B2223" t="str">
            <v>AICH17</v>
          </cell>
          <cell r="C2223">
            <v>35.180799999999998</v>
          </cell>
          <cell r="D2223">
            <v>137.72980000000001</v>
          </cell>
          <cell r="E2223">
            <v>9.3794199999999994E-2</v>
          </cell>
          <cell r="F2223" t="str">
            <v>stable</v>
          </cell>
          <cell r="G2223">
            <v>760</v>
          </cell>
        </row>
        <row r="2224">
          <cell r="A2224">
            <v>2352</v>
          </cell>
          <cell r="B2224" t="str">
            <v>AKT008</v>
          </cell>
          <cell r="C2224">
            <v>39.883000000000003</v>
          </cell>
          <cell r="D2224">
            <v>140.07159999999999</v>
          </cell>
          <cell r="E2224">
            <v>1.68652E-2</v>
          </cell>
          <cell r="F2224" t="str">
            <v>stable</v>
          </cell>
          <cell r="G2224">
            <v>590</v>
          </cell>
        </row>
        <row r="2225">
          <cell r="A2225">
            <v>2353</v>
          </cell>
          <cell r="B2225" t="str">
            <v>AKT009</v>
          </cell>
          <cell r="C2225">
            <v>39.887900000000002</v>
          </cell>
          <cell r="D2225">
            <v>139.8466</v>
          </cell>
          <cell r="E2225">
            <v>3.6540700000000002E-2</v>
          </cell>
          <cell r="F2225" t="str">
            <v>stable</v>
          </cell>
          <cell r="G2225">
            <v>760</v>
          </cell>
        </row>
        <row r="2226">
          <cell r="A2226">
            <v>2354</v>
          </cell>
          <cell r="B2226" t="str">
            <v>AKT011</v>
          </cell>
          <cell r="C2226">
            <v>39.812800000000003</v>
          </cell>
          <cell r="D2226">
            <v>140.58029999999999</v>
          </cell>
          <cell r="E2226">
            <v>4.5608999999999997E-2</v>
          </cell>
          <cell r="F2226" t="str">
            <v>stable</v>
          </cell>
          <cell r="G2226">
            <v>760</v>
          </cell>
        </row>
        <row r="2227">
          <cell r="A2227">
            <v>2355</v>
          </cell>
          <cell r="B2227" t="str">
            <v>AKT012</v>
          </cell>
          <cell r="C2227">
            <v>39.699100000000001</v>
          </cell>
          <cell r="D2227">
            <v>140.71809999999999</v>
          </cell>
          <cell r="E2227">
            <v>1.4009799999999999E-2</v>
          </cell>
          <cell r="F2227" t="str">
            <v>stable</v>
          </cell>
          <cell r="G2227">
            <v>516</v>
          </cell>
        </row>
        <row r="2228">
          <cell r="A2228">
            <v>2356</v>
          </cell>
          <cell r="B2228" t="str">
            <v>AKT013</v>
          </cell>
          <cell r="C2228">
            <v>39.606900000000003</v>
          </cell>
          <cell r="D2228">
            <v>140.32130000000001</v>
          </cell>
          <cell r="E2228">
            <v>3.4430700000000002E-2</v>
          </cell>
          <cell r="F2228" t="str">
            <v>stable</v>
          </cell>
          <cell r="G2228">
            <v>760</v>
          </cell>
        </row>
        <row r="2229">
          <cell r="A2229">
            <v>2357</v>
          </cell>
          <cell r="B2229" t="str">
            <v>AKT014</v>
          </cell>
          <cell r="C2229">
            <v>39.594999999999999</v>
          </cell>
          <cell r="D2229">
            <v>140.55539999999999</v>
          </cell>
          <cell r="E2229">
            <v>1.52829E-2</v>
          </cell>
          <cell r="F2229" t="str">
            <v>stable</v>
          </cell>
          <cell r="G2229">
            <v>549</v>
          </cell>
        </row>
        <row r="2230">
          <cell r="A2230">
            <v>2358</v>
          </cell>
          <cell r="B2230" t="str">
            <v>AKT015</v>
          </cell>
          <cell r="C2230">
            <v>39.383000000000003</v>
          </cell>
          <cell r="D2230">
            <v>140.04990000000001</v>
          </cell>
          <cell r="E2230">
            <v>2.6158000000000001E-2</v>
          </cell>
          <cell r="F2230" t="str">
            <v>stable</v>
          </cell>
          <cell r="G2230">
            <v>760</v>
          </cell>
        </row>
        <row r="2231">
          <cell r="A2231">
            <v>2359</v>
          </cell>
          <cell r="B2231" t="str">
            <v>AKT016</v>
          </cell>
          <cell r="C2231">
            <v>39.4544</v>
          </cell>
          <cell r="D2231">
            <v>140.476</v>
          </cell>
          <cell r="E2231">
            <v>6.98052E-4</v>
          </cell>
          <cell r="F2231" t="str">
            <v>stable</v>
          </cell>
          <cell r="G2231">
            <v>201</v>
          </cell>
        </row>
        <row r="2232">
          <cell r="A2232">
            <v>2360</v>
          </cell>
          <cell r="B2232" t="str">
            <v>AKT017</v>
          </cell>
          <cell r="C2232">
            <v>39.297499999999999</v>
          </cell>
          <cell r="D2232">
            <v>140.56290000000001</v>
          </cell>
          <cell r="E2232">
            <v>3.5706099999999998E-2</v>
          </cell>
          <cell r="F2232" t="str">
            <v>stable</v>
          </cell>
          <cell r="G2232">
            <v>760</v>
          </cell>
        </row>
        <row r="2233">
          <cell r="A2233">
            <v>2361</v>
          </cell>
          <cell r="B2233" t="str">
            <v>AKT018</v>
          </cell>
          <cell r="C2233">
            <v>39.193899999999999</v>
          </cell>
          <cell r="D2233">
            <v>140.1902</v>
          </cell>
          <cell r="E2233">
            <v>5.2182899999999997E-2</v>
          </cell>
          <cell r="F2233" t="str">
            <v>stable</v>
          </cell>
          <cell r="G2233">
            <v>760</v>
          </cell>
        </row>
        <row r="2234">
          <cell r="A2234">
            <v>2362</v>
          </cell>
          <cell r="B2234" t="str">
            <v>AKT019</v>
          </cell>
          <cell r="C2234">
            <v>39.038400000000003</v>
          </cell>
          <cell r="D2234">
            <v>140.45099999999999</v>
          </cell>
          <cell r="E2234">
            <v>6.7525399999999999E-2</v>
          </cell>
          <cell r="F2234" t="str">
            <v>stable</v>
          </cell>
          <cell r="G2234">
            <v>760</v>
          </cell>
        </row>
        <row r="2235">
          <cell r="A2235">
            <v>2363</v>
          </cell>
          <cell r="B2235" t="str">
            <v>AKT020</v>
          </cell>
          <cell r="C2235">
            <v>39.202199999999998</v>
          </cell>
          <cell r="D2235">
            <v>139.9085</v>
          </cell>
          <cell r="E2235">
            <v>4.5689199999999999E-2</v>
          </cell>
          <cell r="F2235" t="str">
            <v>stable</v>
          </cell>
          <cell r="G2235">
            <v>760</v>
          </cell>
        </row>
        <row r="2236">
          <cell r="A2236">
            <v>2364</v>
          </cell>
          <cell r="B2236" t="str">
            <v>AKT022</v>
          </cell>
          <cell r="C2236">
            <v>39.773899999999998</v>
          </cell>
          <cell r="D2236">
            <v>140.66669999999999</v>
          </cell>
          <cell r="E2236">
            <v>2.7342000000000002E-2</v>
          </cell>
          <cell r="F2236" t="str">
            <v>stable</v>
          </cell>
          <cell r="G2236">
            <v>760</v>
          </cell>
        </row>
        <row r="2237">
          <cell r="A2237">
            <v>2365</v>
          </cell>
          <cell r="B2237" t="str">
            <v>AKT023</v>
          </cell>
          <cell r="C2237">
            <v>39.1462</v>
          </cell>
          <cell r="D2237">
            <v>140.71700000000001</v>
          </cell>
          <cell r="E2237">
            <v>0.12842600000000001</v>
          </cell>
          <cell r="F2237" t="str">
            <v>stable</v>
          </cell>
          <cell r="G2237">
            <v>760</v>
          </cell>
        </row>
        <row r="2238">
          <cell r="A2238">
            <v>2366</v>
          </cell>
          <cell r="B2238" t="str">
            <v>AKTH01</v>
          </cell>
          <cell r="C2238">
            <v>39.811900000000001</v>
          </cell>
          <cell r="D2238">
            <v>140.58250000000001</v>
          </cell>
          <cell r="E2238">
            <v>4.5608999999999997E-2</v>
          </cell>
          <cell r="F2238" t="str">
            <v>stable</v>
          </cell>
          <cell r="G2238">
            <v>760</v>
          </cell>
        </row>
        <row r="2239">
          <cell r="A2239">
            <v>2367</v>
          </cell>
          <cell r="B2239" t="str">
            <v>AKTH02</v>
          </cell>
          <cell r="C2239">
            <v>39.660600000000002</v>
          </cell>
          <cell r="D2239">
            <v>140.57560000000001</v>
          </cell>
          <cell r="E2239">
            <v>3.2467900000000001E-2</v>
          </cell>
          <cell r="F2239" t="str">
            <v>stable</v>
          </cell>
          <cell r="G2239">
            <v>760</v>
          </cell>
        </row>
        <row r="2240">
          <cell r="A2240">
            <v>2368</v>
          </cell>
          <cell r="B2240" t="str">
            <v>AKTH03</v>
          </cell>
          <cell r="C2240">
            <v>39.2194</v>
          </cell>
          <cell r="D2240">
            <v>140.1317</v>
          </cell>
          <cell r="E2240">
            <v>0.102324</v>
          </cell>
          <cell r="F2240" t="str">
            <v>stable</v>
          </cell>
          <cell r="G2240">
            <v>760</v>
          </cell>
        </row>
        <row r="2241">
          <cell r="A2241">
            <v>2369</v>
          </cell>
          <cell r="B2241" t="str">
            <v>AKTH05</v>
          </cell>
          <cell r="C2241">
            <v>39.068899999999999</v>
          </cell>
          <cell r="D2241">
            <v>140.3219</v>
          </cell>
          <cell r="E2241">
            <v>2.14717E-2</v>
          </cell>
          <cell r="F2241" t="str">
            <v>stable</v>
          </cell>
          <cell r="G2241">
            <v>689</v>
          </cell>
        </row>
        <row r="2242">
          <cell r="A2242">
            <v>2370</v>
          </cell>
          <cell r="B2242" t="str">
            <v>AKTH06</v>
          </cell>
          <cell r="C2242">
            <v>38.977200000000003</v>
          </cell>
          <cell r="D2242">
            <v>140.49860000000001</v>
          </cell>
          <cell r="E2242">
            <v>5.0090999999999997E-2</v>
          </cell>
          <cell r="F2242" t="str">
            <v>stable</v>
          </cell>
          <cell r="G2242">
            <v>760</v>
          </cell>
        </row>
        <row r="2243">
          <cell r="A2243">
            <v>2371</v>
          </cell>
          <cell r="B2243" t="str">
            <v>AKTH12</v>
          </cell>
          <cell r="C2243">
            <v>39.912799999999997</v>
          </cell>
          <cell r="D2243">
            <v>140.22559999999999</v>
          </cell>
          <cell r="E2243">
            <v>7.2228000000000001E-2</v>
          </cell>
          <cell r="F2243" t="str">
            <v>stable</v>
          </cell>
          <cell r="G2243">
            <v>760</v>
          </cell>
        </row>
        <row r="2244">
          <cell r="A2244">
            <v>2372</v>
          </cell>
          <cell r="B2244" t="str">
            <v>AKTH15</v>
          </cell>
          <cell r="C2244">
            <v>39.685699999999997</v>
          </cell>
          <cell r="D2244">
            <v>140.411</v>
          </cell>
          <cell r="E2244">
            <v>4.97405E-2</v>
          </cell>
          <cell r="F2244" t="str">
            <v>stable</v>
          </cell>
          <cell r="G2244">
            <v>760</v>
          </cell>
        </row>
        <row r="2245">
          <cell r="A2245">
            <v>2373</v>
          </cell>
          <cell r="B2245" t="str">
            <v>AKTH16</v>
          </cell>
          <cell r="C2245">
            <v>39.542200000000001</v>
          </cell>
          <cell r="D2245">
            <v>140.35149999999999</v>
          </cell>
          <cell r="E2245">
            <v>1.28059E-2</v>
          </cell>
          <cell r="F2245" t="str">
            <v>stable</v>
          </cell>
          <cell r="G2245">
            <v>486</v>
          </cell>
        </row>
        <row r="2246">
          <cell r="A2246">
            <v>2374</v>
          </cell>
          <cell r="B2246" t="str">
            <v>AKTH17</v>
          </cell>
          <cell r="C2246">
            <v>39.554699999999997</v>
          </cell>
          <cell r="D2246">
            <v>140.61500000000001</v>
          </cell>
          <cell r="E2246">
            <v>3.0136699999999999E-2</v>
          </cell>
          <cell r="F2246" t="str">
            <v>stable</v>
          </cell>
          <cell r="G2246">
            <v>760</v>
          </cell>
        </row>
        <row r="2247">
          <cell r="A2247">
            <v>2375</v>
          </cell>
          <cell r="B2247" t="str">
            <v>AKTH18</v>
          </cell>
          <cell r="C2247">
            <v>39.351900000000001</v>
          </cell>
          <cell r="D2247">
            <v>140.3903</v>
          </cell>
          <cell r="E2247">
            <v>3.08486E-2</v>
          </cell>
          <cell r="F2247" t="str">
            <v>stable</v>
          </cell>
          <cell r="G2247">
            <v>760</v>
          </cell>
        </row>
        <row r="2248">
          <cell r="A2248">
            <v>2376</v>
          </cell>
          <cell r="B2248" t="str">
            <v>AKTH19</v>
          </cell>
          <cell r="C2248">
            <v>39.188299999999998</v>
          </cell>
          <cell r="D2248">
            <v>140.4744</v>
          </cell>
          <cell r="E2248">
            <v>2.7832199999999999E-3</v>
          </cell>
          <cell r="F2248" t="str">
            <v>stable</v>
          </cell>
          <cell r="G2248">
            <v>263</v>
          </cell>
        </row>
        <row r="2249">
          <cell r="A2249">
            <v>2377</v>
          </cell>
          <cell r="B2249" t="str">
            <v>CHB001</v>
          </cell>
          <cell r="C2249">
            <v>35.959499999999998</v>
          </cell>
          <cell r="D2249">
            <v>139.8733</v>
          </cell>
          <cell r="E2249">
            <v>2.6636400000000001E-3</v>
          </cell>
          <cell r="F2249" t="str">
            <v>stable</v>
          </cell>
          <cell r="G2249">
            <v>260</v>
          </cell>
        </row>
        <row r="2250">
          <cell r="A2250">
            <v>2378</v>
          </cell>
          <cell r="B2250" t="str">
            <v>CHB002</v>
          </cell>
          <cell r="C2250">
            <v>35.786799999999999</v>
          </cell>
          <cell r="D2250">
            <v>139.90309999999999</v>
          </cell>
          <cell r="E2250">
            <v>1.4991300000000001E-2</v>
          </cell>
          <cell r="F2250" t="str">
            <v>stable</v>
          </cell>
          <cell r="G2250">
            <v>542</v>
          </cell>
        </row>
        <row r="2251">
          <cell r="A2251">
            <v>2379</v>
          </cell>
          <cell r="B2251" t="str">
            <v>CHB003</v>
          </cell>
          <cell r="C2251">
            <v>35.7943</v>
          </cell>
          <cell r="D2251">
            <v>140.0564</v>
          </cell>
          <cell r="E2251">
            <v>5.5314099999999996E-3</v>
          </cell>
          <cell r="F2251" t="str">
            <v>stable</v>
          </cell>
          <cell r="G2251">
            <v>329</v>
          </cell>
        </row>
        <row r="2252">
          <cell r="A2252">
            <v>2380</v>
          </cell>
          <cell r="B2252" t="str">
            <v>CHB004</v>
          </cell>
          <cell r="C2252">
            <v>35.900700000000001</v>
          </cell>
          <cell r="D2252">
            <v>140.4905</v>
          </cell>
          <cell r="E2252">
            <v>6.5020099999999999E-3</v>
          </cell>
          <cell r="F2252" t="str">
            <v>stable</v>
          </cell>
          <cell r="G2252">
            <v>347</v>
          </cell>
        </row>
        <row r="2253">
          <cell r="A2253">
            <v>2381</v>
          </cell>
          <cell r="B2253" t="str">
            <v>CHB005</v>
          </cell>
          <cell r="C2253">
            <v>35.735799999999998</v>
          </cell>
          <cell r="D2253">
            <v>140.83000000000001</v>
          </cell>
          <cell r="E2253">
            <v>2.2558999999999999E-3</v>
          </cell>
          <cell r="F2253" t="str">
            <v>stable</v>
          </cell>
          <cell r="G2253">
            <v>248</v>
          </cell>
        </row>
        <row r="2254">
          <cell r="A2254">
            <v>2382</v>
          </cell>
          <cell r="B2254" t="str">
            <v>CHB006</v>
          </cell>
          <cell r="C2254">
            <v>35.780099999999997</v>
          </cell>
          <cell r="D2254">
            <v>140.30670000000001</v>
          </cell>
          <cell r="E2254">
            <v>7.03829E-3</v>
          </cell>
          <cell r="F2254" t="str">
            <v>stable</v>
          </cell>
          <cell r="G2254">
            <v>357</v>
          </cell>
        </row>
        <row r="2255">
          <cell r="A2255">
            <v>2383</v>
          </cell>
          <cell r="B2255" t="str">
            <v>CHB007</v>
          </cell>
          <cell r="C2255">
            <v>35.723399999999998</v>
          </cell>
          <cell r="D2255">
            <v>140.22669999999999</v>
          </cell>
          <cell r="E2255">
            <v>7.9598499999999992E-3</v>
          </cell>
          <cell r="F2255" t="str">
            <v>stable</v>
          </cell>
          <cell r="G2255">
            <v>377</v>
          </cell>
        </row>
        <row r="2256">
          <cell r="A2256">
            <v>2384</v>
          </cell>
          <cell r="B2256" t="str">
            <v>CHB008</v>
          </cell>
          <cell r="C2256">
            <v>35.653700000000001</v>
          </cell>
          <cell r="D2256">
            <v>139.9023</v>
          </cell>
          <cell r="E2256">
            <v>2.5641100000000001E-3</v>
          </cell>
          <cell r="F2256" t="str">
            <v>stable</v>
          </cell>
          <cell r="G2256">
            <v>257</v>
          </cell>
        </row>
        <row r="2257">
          <cell r="A2257">
            <v>2385</v>
          </cell>
          <cell r="B2257" t="str">
            <v>CHB009</v>
          </cell>
          <cell r="C2257">
            <v>35.608199999999997</v>
          </cell>
          <cell r="D2257">
            <v>140.10220000000001</v>
          </cell>
          <cell r="E2257">
            <v>5.5283399999999996E-3</v>
          </cell>
          <cell r="F2257" t="str">
            <v>stable</v>
          </cell>
          <cell r="G2257">
            <v>329</v>
          </cell>
        </row>
        <row r="2258">
          <cell r="A2258">
            <v>2386</v>
          </cell>
          <cell r="B2258" t="str">
            <v>CHB010</v>
          </cell>
          <cell r="C2258">
            <v>35.707700000000003</v>
          </cell>
          <cell r="D2258">
            <v>140.56800000000001</v>
          </cell>
          <cell r="E2258">
            <v>1.6169699999999999E-3</v>
          </cell>
          <cell r="F2258" t="str">
            <v>stable</v>
          </cell>
          <cell r="G2258">
            <v>228</v>
          </cell>
        </row>
        <row r="2259">
          <cell r="A2259">
            <v>2387</v>
          </cell>
          <cell r="B2259" t="str">
            <v>CHB011</v>
          </cell>
          <cell r="C2259">
            <v>35.6021</v>
          </cell>
          <cell r="D2259">
            <v>140.50139999999999</v>
          </cell>
          <cell r="E2259">
            <v>1.7087599999999999E-3</v>
          </cell>
          <cell r="F2259" t="str">
            <v>stable</v>
          </cell>
          <cell r="G2259">
            <v>231</v>
          </cell>
        </row>
        <row r="2260">
          <cell r="A2260">
            <v>2388</v>
          </cell>
          <cell r="B2260" t="str">
            <v>CHB012</v>
          </cell>
          <cell r="C2260">
            <v>35.572699999999998</v>
          </cell>
          <cell r="D2260">
            <v>140.33330000000001</v>
          </cell>
          <cell r="E2260">
            <v>1.77E-2</v>
          </cell>
          <cell r="F2260" t="str">
            <v>stable</v>
          </cell>
          <cell r="G2260">
            <v>612</v>
          </cell>
        </row>
        <row r="2261">
          <cell r="A2261">
            <v>2389</v>
          </cell>
          <cell r="B2261" t="str">
            <v>CHB013</v>
          </cell>
          <cell r="C2261">
            <v>35.432699999999997</v>
          </cell>
          <cell r="D2261">
            <v>140.29050000000001</v>
          </cell>
          <cell r="E2261">
            <v>2.8570499999999999E-3</v>
          </cell>
          <cell r="F2261" t="str">
            <v>stable</v>
          </cell>
          <cell r="G2261">
            <v>266</v>
          </cell>
        </row>
        <row r="2262">
          <cell r="A2262">
            <v>2390</v>
          </cell>
          <cell r="B2262" t="str">
            <v>CHB014</v>
          </cell>
          <cell r="C2262">
            <v>35.476900000000001</v>
          </cell>
          <cell r="D2262">
            <v>140.0489</v>
          </cell>
          <cell r="E2262">
            <v>8.5072900000000007E-3</v>
          </cell>
          <cell r="F2262" t="str">
            <v>stable</v>
          </cell>
          <cell r="G2262">
            <v>389</v>
          </cell>
        </row>
        <row r="2263">
          <cell r="A2263">
            <v>2391</v>
          </cell>
          <cell r="B2263" t="str">
            <v>CHB015</v>
          </cell>
          <cell r="C2263">
            <v>35.373800000000003</v>
          </cell>
          <cell r="D2263">
            <v>139.91589999999999</v>
          </cell>
          <cell r="E2263">
            <v>2.0885999999999999E-3</v>
          </cell>
          <cell r="F2263" t="str">
            <v>stable</v>
          </cell>
          <cell r="G2263">
            <v>243</v>
          </cell>
        </row>
        <row r="2264">
          <cell r="A2264">
            <v>2392</v>
          </cell>
          <cell r="B2264" t="str">
            <v>CHB016</v>
          </cell>
          <cell r="C2264">
            <v>35.299900000000001</v>
          </cell>
          <cell r="D2264">
            <v>140.38669999999999</v>
          </cell>
          <cell r="E2264">
            <v>3.4096600000000001E-3</v>
          </cell>
          <cell r="F2264" t="str">
            <v>stable</v>
          </cell>
          <cell r="G2264">
            <v>282</v>
          </cell>
        </row>
        <row r="2265">
          <cell r="A2265">
            <v>2393</v>
          </cell>
          <cell r="B2265" t="str">
            <v>CHB017</v>
          </cell>
          <cell r="C2265">
            <v>35.2988</v>
          </cell>
          <cell r="D2265">
            <v>140.07550000000001</v>
          </cell>
          <cell r="E2265">
            <v>3.3579999999999999E-2</v>
          </cell>
          <cell r="F2265" t="str">
            <v>stable</v>
          </cell>
          <cell r="G2265">
            <v>760</v>
          </cell>
        </row>
        <row r="2266">
          <cell r="A2266">
            <v>2394</v>
          </cell>
          <cell r="B2266" t="str">
            <v>CHB019</v>
          </cell>
          <cell r="C2266">
            <v>35.110500000000002</v>
          </cell>
          <cell r="D2266">
            <v>139.83510000000001</v>
          </cell>
          <cell r="E2266">
            <v>1.10271E-2</v>
          </cell>
          <cell r="F2266" t="str">
            <v>stable</v>
          </cell>
          <cell r="G2266">
            <v>446</v>
          </cell>
        </row>
        <row r="2267">
          <cell r="A2267">
            <v>2395</v>
          </cell>
          <cell r="B2267" t="str">
            <v>CHB022</v>
          </cell>
          <cell r="C2267">
            <v>35.308300000000003</v>
          </cell>
          <cell r="D2267">
            <v>139.85980000000001</v>
          </cell>
          <cell r="E2267">
            <v>9.7955100000000003E-3</v>
          </cell>
          <cell r="F2267" t="str">
            <v>stable</v>
          </cell>
          <cell r="G2267">
            <v>418</v>
          </cell>
        </row>
        <row r="2268">
          <cell r="A2268">
            <v>2396</v>
          </cell>
          <cell r="B2268" t="str">
            <v>CHB024</v>
          </cell>
          <cell r="C2268">
            <v>35.633499999999998</v>
          </cell>
          <cell r="D2268">
            <v>140.07839999999999</v>
          </cell>
          <cell r="E2268">
            <v>9.2044399999999995E-3</v>
          </cell>
          <cell r="F2268" t="str">
            <v>stable</v>
          </cell>
          <cell r="G2268">
            <v>405</v>
          </cell>
        </row>
        <row r="2269">
          <cell r="A2269">
            <v>2397</v>
          </cell>
          <cell r="B2269" t="str">
            <v>CHB026</v>
          </cell>
          <cell r="C2269">
            <v>35.3872</v>
          </cell>
          <cell r="D2269">
            <v>140.23699999999999</v>
          </cell>
          <cell r="E2269">
            <v>1.7059899999999999E-3</v>
          </cell>
          <cell r="F2269" t="str">
            <v>stable</v>
          </cell>
          <cell r="G2269">
            <v>231</v>
          </cell>
        </row>
        <row r="2270">
          <cell r="A2270">
            <v>2398</v>
          </cell>
          <cell r="B2270" t="str">
            <v>CHB028</v>
          </cell>
          <cell r="C2270">
            <v>35.765999999999998</v>
          </cell>
          <cell r="D2270">
            <v>139.9665</v>
          </cell>
          <cell r="E2270">
            <v>7.6619000000000001E-3</v>
          </cell>
          <cell r="F2270" t="str">
            <v>stable</v>
          </cell>
          <cell r="G2270">
            <v>370</v>
          </cell>
        </row>
        <row r="2271">
          <cell r="A2271">
            <v>2399</v>
          </cell>
          <cell r="B2271" t="str">
            <v>CHB029</v>
          </cell>
          <cell r="C2271">
            <v>35.694699999999997</v>
          </cell>
          <cell r="D2271">
            <v>139.91759999999999</v>
          </cell>
          <cell r="E2271">
            <v>5.3898900000000003E-4</v>
          </cell>
          <cell r="F2271" t="str">
            <v>stable</v>
          </cell>
          <cell r="G2271">
            <v>196</v>
          </cell>
        </row>
        <row r="2272">
          <cell r="A2272">
            <v>2400</v>
          </cell>
          <cell r="B2272" t="str">
            <v>CHBH04</v>
          </cell>
          <cell r="C2272">
            <v>35.793399999999998</v>
          </cell>
          <cell r="D2272">
            <v>140.02379999999999</v>
          </cell>
          <cell r="E2272">
            <v>2.65804E-3</v>
          </cell>
          <cell r="F2272" t="str">
            <v>stable</v>
          </cell>
          <cell r="G2272">
            <v>260</v>
          </cell>
        </row>
        <row r="2273">
          <cell r="A2273">
            <v>2401</v>
          </cell>
          <cell r="B2273" t="str">
            <v>CHBH10</v>
          </cell>
          <cell r="C2273">
            <v>35.542499999999997</v>
          </cell>
          <cell r="D2273">
            <v>140.245</v>
          </cell>
          <cell r="E2273">
            <v>3.4948000000000002E-3</v>
          </cell>
          <cell r="F2273" t="str">
            <v>stable</v>
          </cell>
          <cell r="G2273">
            <v>285</v>
          </cell>
        </row>
        <row r="2274">
          <cell r="A2274">
            <v>2402</v>
          </cell>
          <cell r="B2274" t="str">
            <v>CHBH11</v>
          </cell>
          <cell r="C2274">
            <v>35.2834</v>
          </cell>
          <cell r="D2274">
            <v>140.15620000000001</v>
          </cell>
          <cell r="E2274">
            <v>4.4195499999999999E-2</v>
          </cell>
          <cell r="F2274" t="str">
            <v>stable</v>
          </cell>
          <cell r="G2274">
            <v>760</v>
          </cell>
        </row>
        <row r="2275">
          <cell r="A2275">
            <v>2403</v>
          </cell>
          <cell r="B2275" t="str">
            <v>CHBH13</v>
          </cell>
          <cell r="C2275">
            <v>35.827500000000001</v>
          </cell>
          <cell r="D2275">
            <v>140.3013</v>
          </cell>
          <cell r="E2275">
            <v>6.6697199999999996E-3</v>
          </cell>
          <cell r="F2275" t="str">
            <v>stable</v>
          </cell>
          <cell r="G2275">
            <v>350</v>
          </cell>
        </row>
        <row r="2276">
          <cell r="A2276">
            <v>2404</v>
          </cell>
          <cell r="B2276" t="str">
            <v>CHBH14</v>
          </cell>
          <cell r="C2276">
            <v>35.730899999999998</v>
          </cell>
          <cell r="D2276">
            <v>140.8263</v>
          </cell>
          <cell r="E2276">
            <v>1.05796E-2</v>
          </cell>
          <cell r="F2276" t="str">
            <v>stable</v>
          </cell>
          <cell r="G2276">
            <v>436</v>
          </cell>
        </row>
        <row r="2277">
          <cell r="A2277">
            <v>2405</v>
          </cell>
          <cell r="B2277" t="str">
            <v>CHBH16</v>
          </cell>
          <cell r="C2277">
            <v>35.135100000000001</v>
          </cell>
          <cell r="D2277">
            <v>139.96809999999999</v>
          </cell>
          <cell r="E2277">
            <v>3.3422599999999997E-2</v>
          </cell>
          <cell r="F2277" t="str">
            <v>stable</v>
          </cell>
          <cell r="G2277">
            <v>760</v>
          </cell>
        </row>
        <row r="2278">
          <cell r="A2278">
            <v>2406</v>
          </cell>
          <cell r="B2278" t="str">
            <v>CHBH19</v>
          </cell>
          <cell r="C2278">
            <v>35.591099999999997</v>
          </cell>
          <cell r="D2278">
            <v>140.51400000000001</v>
          </cell>
          <cell r="E2278">
            <v>3.10531E-3</v>
          </cell>
          <cell r="F2278" t="str">
            <v>stable</v>
          </cell>
          <cell r="G2278">
            <v>273</v>
          </cell>
        </row>
        <row r="2279">
          <cell r="A2279">
            <v>2407</v>
          </cell>
          <cell r="B2279" t="str">
            <v>FKI001</v>
          </cell>
          <cell r="C2279">
            <v>36.216099999999997</v>
          </cell>
          <cell r="D2279">
            <v>136.15710000000001</v>
          </cell>
          <cell r="E2279">
            <v>1.29357E-2</v>
          </cell>
          <cell r="F2279" t="str">
            <v>stable</v>
          </cell>
          <cell r="G2279">
            <v>489</v>
          </cell>
        </row>
        <row r="2280">
          <cell r="A2280">
            <v>2408</v>
          </cell>
          <cell r="B2280" t="str">
            <v>FKI003</v>
          </cell>
          <cell r="C2280">
            <v>36.044400000000003</v>
          </cell>
          <cell r="D2280">
            <v>136.22790000000001</v>
          </cell>
          <cell r="E2280">
            <v>1.4380599999999999E-3</v>
          </cell>
          <cell r="F2280" t="str">
            <v>stable</v>
          </cell>
          <cell r="G2280">
            <v>223</v>
          </cell>
        </row>
        <row r="2281">
          <cell r="A2281">
            <v>2409</v>
          </cell>
          <cell r="B2281" t="str">
            <v>FKI004</v>
          </cell>
          <cell r="C2281">
            <v>35.978900000000003</v>
          </cell>
          <cell r="D2281">
            <v>136.48650000000001</v>
          </cell>
          <cell r="E2281">
            <v>7.4054400000000001E-3</v>
          </cell>
          <cell r="F2281" t="str">
            <v>stable</v>
          </cell>
          <cell r="G2281">
            <v>365</v>
          </cell>
        </row>
        <row r="2282">
          <cell r="A2282">
            <v>2410</v>
          </cell>
          <cell r="B2282" t="str">
            <v>FKI011</v>
          </cell>
          <cell r="C2282">
            <v>35.905299999999997</v>
          </cell>
          <cell r="D2282">
            <v>136.67060000000001</v>
          </cell>
          <cell r="E2282">
            <v>0.146618</v>
          </cell>
          <cell r="F2282" t="str">
            <v>stable</v>
          </cell>
          <cell r="G2282">
            <v>760</v>
          </cell>
        </row>
        <row r="2283">
          <cell r="A2283">
            <v>2411</v>
          </cell>
          <cell r="B2283" t="str">
            <v>FKIH01</v>
          </cell>
          <cell r="C2283">
            <v>36.092399999999998</v>
          </cell>
          <cell r="D2283">
            <v>136.3646</v>
          </cell>
          <cell r="E2283">
            <v>5.7044999999999998E-2</v>
          </cell>
          <cell r="F2283" t="str">
            <v>stable</v>
          </cell>
          <cell r="G2283">
            <v>760</v>
          </cell>
        </row>
        <row r="2284">
          <cell r="A2284">
            <v>2412</v>
          </cell>
          <cell r="B2284" t="str">
            <v>FKIH03</v>
          </cell>
          <cell r="C2284">
            <v>35.938299999999998</v>
          </cell>
          <cell r="D2284">
            <v>136.70189999999999</v>
          </cell>
          <cell r="E2284">
            <v>0.15079300000000001</v>
          </cell>
          <cell r="F2284" t="str">
            <v>stable</v>
          </cell>
          <cell r="G2284">
            <v>760</v>
          </cell>
        </row>
        <row r="2285">
          <cell r="A2285">
            <v>2413</v>
          </cell>
          <cell r="B2285" t="str">
            <v>FKS001</v>
          </cell>
          <cell r="C2285">
            <v>37.794899999999998</v>
          </cell>
          <cell r="D2285">
            <v>140.9196</v>
          </cell>
          <cell r="E2285">
            <v>4.8948200000000002E-3</v>
          </cell>
          <cell r="F2285" t="str">
            <v>stable</v>
          </cell>
          <cell r="G2285">
            <v>317</v>
          </cell>
        </row>
        <row r="2286">
          <cell r="A2286">
            <v>2414</v>
          </cell>
          <cell r="B2286" t="str">
            <v>FKS002</v>
          </cell>
          <cell r="C2286">
            <v>37.844900000000003</v>
          </cell>
          <cell r="D2286">
            <v>140.60130000000001</v>
          </cell>
          <cell r="E2286">
            <v>1.41049E-2</v>
          </cell>
          <cell r="F2286" t="str">
            <v>stable</v>
          </cell>
          <cell r="G2286">
            <v>519</v>
          </cell>
        </row>
        <row r="2287">
          <cell r="A2287">
            <v>2415</v>
          </cell>
          <cell r="B2287" t="str">
            <v>FKS003</v>
          </cell>
          <cell r="C2287">
            <v>37.761299999999999</v>
          </cell>
          <cell r="D2287">
            <v>140.47989999999999</v>
          </cell>
          <cell r="E2287">
            <v>1.87767E-2</v>
          </cell>
          <cell r="F2287" t="str">
            <v>stable</v>
          </cell>
          <cell r="G2287">
            <v>636</v>
          </cell>
        </row>
        <row r="2288">
          <cell r="A2288">
            <v>2416</v>
          </cell>
          <cell r="B2288" t="str">
            <v>FKS004</v>
          </cell>
          <cell r="C2288">
            <v>37.679900000000004</v>
          </cell>
          <cell r="D2288">
            <v>140.7346</v>
          </cell>
          <cell r="E2288">
            <v>2.2553299999999998E-2</v>
          </cell>
          <cell r="F2288" t="str">
            <v>stable</v>
          </cell>
          <cell r="G2288">
            <v>711</v>
          </cell>
        </row>
        <row r="2289">
          <cell r="A2289">
            <v>2417</v>
          </cell>
          <cell r="B2289" t="str">
            <v>FKS005</v>
          </cell>
          <cell r="C2289">
            <v>37.638500000000001</v>
          </cell>
          <cell r="D2289">
            <v>140.98490000000001</v>
          </cell>
          <cell r="E2289">
            <v>7.1938100000000001E-3</v>
          </cell>
          <cell r="F2289" t="str">
            <v>stable</v>
          </cell>
          <cell r="G2289">
            <v>360</v>
          </cell>
        </row>
        <row r="2290">
          <cell r="A2290">
            <v>2418</v>
          </cell>
          <cell r="B2290" t="str">
            <v>FKS006</v>
          </cell>
          <cell r="C2290">
            <v>37.503100000000003</v>
          </cell>
          <cell r="D2290">
            <v>140.75880000000001</v>
          </cell>
          <cell r="E2290">
            <v>4.2789399999999998E-2</v>
          </cell>
          <cell r="F2290" t="str">
            <v>stable</v>
          </cell>
          <cell r="G2290">
            <v>760</v>
          </cell>
        </row>
        <row r="2291">
          <cell r="A2291">
            <v>2419</v>
          </cell>
          <cell r="B2291" t="str">
            <v>FKS007</v>
          </cell>
          <cell r="C2291">
            <v>37.406100000000002</v>
          </cell>
          <cell r="D2291">
            <v>140.9632</v>
          </cell>
          <cell r="E2291">
            <v>1.6290099999999998E-2</v>
          </cell>
          <cell r="F2291" t="str">
            <v>stable</v>
          </cell>
          <cell r="G2291">
            <v>576</v>
          </cell>
        </row>
        <row r="2292">
          <cell r="A2292">
            <v>2420</v>
          </cell>
          <cell r="B2292" t="str">
            <v>FKS008</v>
          </cell>
          <cell r="C2292">
            <v>37.436300000000003</v>
          </cell>
          <cell r="D2292">
            <v>140.5668</v>
          </cell>
          <cell r="E2292">
            <v>8.8394200000000006E-2</v>
          </cell>
          <cell r="F2292" t="str">
            <v>stable</v>
          </cell>
          <cell r="G2292">
            <v>760</v>
          </cell>
        </row>
        <row r="2293">
          <cell r="A2293">
            <v>2421</v>
          </cell>
          <cell r="B2293" t="str">
            <v>FKS009</v>
          </cell>
          <cell r="C2293">
            <v>37.277799999999999</v>
          </cell>
          <cell r="D2293">
            <v>140.63489999999999</v>
          </cell>
          <cell r="E2293">
            <v>1.7807300000000002E-2</v>
          </cell>
          <cell r="F2293" t="str">
            <v>stable</v>
          </cell>
          <cell r="G2293">
            <v>615</v>
          </cell>
        </row>
        <row r="2294">
          <cell r="A2294">
            <v>2422</v>
          </cell>
          <cell r="B2294" t="str">
            <v>FKS010</v>
          </cell>
          <cell r="C2294">
            <v>37.234200000000001</v>
          </cell>
          <cell r="D2294">
            <v>141.0016</v>
          </cell>
          <cell r="E2294">
            <v>2.03102E-2</v>
          </cell>
          <cell r="F2294" t="str">
            <v>stable</v>
          </cell>
          <cell r="G2294">
            <v>666</v>
          </cell>
        </row>
        <row r="2295">
          <cell r="A2295">
            <v>2423</v>
          </cell>
          <cell r="B2295" t="str">
            <v>FKS011</v>
          </cell>
          <cell r="C2295">
            <v>37.091099999999997</v>
          </cell>
          <cell r="D2295">
            <v>140.90350000000001</v>
          </cell>
          <cell r="E2295">
            <v>4.9812099999999998E-2</v>
          </cell>
          <cell r="F2295" t="str">
            <v>stable</v>
          </cell>
          <cell r="G2295">
            <v>760</v>
          </cell>
        </row>
        <row r="2296">
          <cell r="A2296">
            <v>2424</v>
          </cell>
          <cell r="B2296" t="str">
            <v>FKS012</v>
          </cell>
          <cell r="C2296">
            <v>36.9069</v>
          </cell>
          <cell r="D2296">
            <v>140.7929</v>
          </cell>
          <cell r="E2296">
            <v>2.0927200000000002E-3</v>
          </cell>
          <cell r="F2296" t="str">
            <v>stable</v>
          </cell>
          <cell r="G2296">
            <v>243</v>
          </cell>
        </row>
        <row r="2297">
          <cell r="A2297">
            <v>2425</v>
          </cell>
          <cell r="B2297" t="str">
            <v>FKS013</v>
          </cell>
          <cell r="C2297">
            <v>37.090000000000003</v>
          </cell>
          <cell r="D2297">
            <v>140.55629999999999</v>
          </cell>
          <cell r="E2297">
            <v>7.0125300000000002E-2</v>
          </cell>
          <cell r="F2297" t="str">
            <v>stable</v>
          </cell>
          <cell r="G2297">
            <v>760</v>
          </cell>
        </row>
        <row r="2298">
          <cell r="A2298">
            <v>2426</v>
          </cell>
          <cell r="B2298" t="str">
            <v>FKS014</v>
          </cell>
          <cell r="C2298">
            <v>36.868299999999998</v>
          </cell>
          <cell r="D2298">
            <v>140.43</v>
          </cell>
          <cell r="E2298">
            <v>4.6463900000000002E-2</v>
          </cell>
          <cell r="F2298" t="str">
            <v>stable</v>
          </cell>
          <cell r="G2298">
            <v>760</v>
          </cell>
        </row>
        <row r="2299">
          <cell r="A2299">
            <v>2427</v>
          </cell>
          <cell r="B2299" t="str">
            <v>FKS015</v>
          </cell>
          <cell r="C2299">
            <v>37.021700000000003</v>
          </cell>
          <cell r="D2299">
            <v>140.3775</v>
          </cell>
          <cell r="E2299">
            <v>6.3389799999999996E-2</v>
          </cell>
          <cell r="F2299" t="str">
            <v>stable</v>
          </cell>
          <cell r="G2299">
            <v>760</v>
          </cell>
        </row>
        <row r="2300">
          <cell r="A2300">
            <v>2428</v>
          </cell>
          <cell r="B2300" t="str">
            <v>FKS016</v>
          </cell>
          <cell r="C2300">
            <v>37.122799999999998</v>
          </cell>
          <cell r="D2300">
            <v>140.19139999999999</v>
          </cell>
          <cell r="E2300">
            <v>1.5776800000000001E-2</v>
          </cell>
          <cell r="F2300" t="str">
            <v>stable</v>
          </cell>
          <cell r="G2300">
            <v>562</v>
          </cell>
        </row>
        <row r="2301">
          <cell r="A2301">
            <v>2429</v>
          </cell>
          <cell r="B2301" t="str">
            <v>FKS017</v>
          </cell>
          <cell r="C2301">
            <v>37.284199999999998</v>
          </cell>
          <cell r="D2301">
            <v>140.3689</v>
          </cell>
          <cell r="E2301">
            <v>1.0798800000000001E-2</v>
          </cell>
          <cell r="F2301" t="str">
            <v>stable</v>
          </cell>
          <cell r="G2301">
            <v>441</v>
          </cell>
        </row>
        <row r="2302">
          <cell r="A2302">
            <v>2430</v>
          </cell>
          <cell r="B2302" t="str">
            <v>FKS018</v>
          </cell>
          <cell r="C2302">
            <v>37.396099999999997</v>
          </cell>
          <cell r="D2302">
            <v>140.3622</v>
          </cell>
          <cell r="E2302">
            <v>7.5963899999999997E-3</v>
          </cell>
          <cell r="F2302" t="str">
            <v>stable</v>
          </cell>
          <cell r="G2302">
            <v>369</v>
          </cell>
        </row>
        <row r="2303">
          <cell r="A2303">
            <v>2431</v>
          </cell>
          <cell r="B2303" t="str">
            <v>FKS019</v>
          </cell>
          <cell r="C2303">
            <v>37.603000000000002</v>
          </cell>
          <cell r="D2303">
            <v>140.43680000000001</v>
          </cell>
          <cell r="E2303">
            <v>4.58123E-2</v>
          </cell>
          <cell r="F2303" t="str">
            <v>stable</v>
          </cell>
          <cell r="G2303">
            <v>760</v>
          </cell>
        </row>
        <row r="2304">
          <cell r="A2304">
            <v>2432</v>
          </cell>
          <cell r="B2304" t="str">
            <v>FKS031</v>
          </cell>
          <cell r="C2304">
            <v>37.336399999999998</v>
          </cell>
          <cell r="D2304">
            <v>140.81319999999999</v>
          </cell>
          <cell r="E2304">
            <v>8.6401000000000006E-2</v>
          </cell>
          <cell r="F2304" t="str">
            <v>stable</v>
          </cell>
          <cell r="G2304">
            <v>760</v>
          </cell>
        </row>
        <row r="2305">
          <cell r="A2305">
            <v>2433</v>
          </cell>
          <cell r="B2305" t="str">
            <v>FKSH02</v>
          </cell>
          <cell r="C2305">
            <v>37.728700000000003</v>
          </cell>
          <cell r="D2305">
            <v>139.88550000000001</v>
          </cell>
          <cell r="E2305">
            <v>0.129389</v>
          </cell>
          <cell r="F2305" t="str">
            <v>stable</v>
          </cell>
          <cell r="G2305">
            <v>760</v>
          </cell>
        </row>
        <row r="2306">
          <cell r="A2306">
            <v>2434</v>
          </cell>
          <cell r="B2306" t="str">
            <v>FKSH08</v>
          </cell>
          <cell r="C2306">
            <v>37.279200000000003</v>
          </cell>
          <cell r="D2306">
            <v>140.21780000000001</v>
          </cell>
          <cell r="E2306">
            <v>4.3442300000000003E-2</v>
          </cell>
          <cell r="F2306" t="str">
            <v>stable</v>
          </cell>
          <cell r="G2306">
            <v>760</v>
          </cell>
        </row>
        <row r="2307">
          <cell r="A2307">
            <v>2435</v>
          </cell>
          <cell r="B2307" t="str">
            <v>FKSH09</v>
          </cell>
          <cell r="C2307">
            <v>37.35</v>
          </cell>
          <cell r="D2307">
            <v>140.4297</v>
          </cell>
          <cell r="E2307">
            <v>1.9259100000000001E-2</v>
          </cell>
          <cell r="F2307" t="str">
            <v>stable</v>
          </cell>
          <cell r="G2307">
            <v>645</v>
          </cell>
        </row>
        <row r="2308">
          <cell r="A2308">
            <v>2436</v>
          </cell>
          <cell r="B2308" t="str">
            <v>FKSH12</v>
          </cell>
          <cell r="C2308">
            <v>37.213900000000002</v>
          </cell>
          <cell r="D2308">
            <v>140.5736</v>
          </cell>
          <cell r="E2308">
            <v>1.66655E-2</v>
          </cell>
          <cell r="F2308" t="str">
            <v>stable</v>
          </cell>
          <cell r="G2308">
            <v>585</v>
          </cell>
        </row>
        <row r="2309">
          <cell r="A2309">
            <v>2437</v>
          </cell>
          <cell r="B2309" t="str">
            <v>FKSH13</v>
          </cell>
          <cell r="C2309">
            <v>36.991900000000001</v>
          </cell>
          <cell r="D2309">
            <v>140.58860000000001</v>
          </cell>
          <cell r="E2309">
            <v>1.60047E-2</v>
          </cell>
          <cell r="F2309" t="str">
            <v>stable</v>
          </cell>
          <cell r="G2309">
            <v>568</v>
          </cell>
        </row>
        <row r="2310">
          <cell r="A2310">
            <v>2438</v>
          </cell>
          <cell r="B2310" t="str">
            <v>FKSH14</v>
          </cell>
          <cell r="C2310">
            <v>37.023299999999999</v>
          </cell>
          <cell r="D2310">
            <v>140.9736</v>
          </cell>
          <cell r="E2310">
            <v>9.3528299999999995E-3</v>
          </cell>
          <cell r="F2310" t="str">
            <v>stable</v>
          </cell>
          <cell r="G2310">
            <v>408</v>
          </cell>
        </row>
        <row r="2311">
          <cell r="A2311">
            <v>2439</v>
          </cell>
          <cell r="B2311" t="str">
            <v>FKSH15</v>
          </cell>
          <cell r="C2311">
            <v>37.643099999999997</v>
          </cell>
          <cell r="D2311">
            <v>140.17679999999999</v>
          </cell>
          <cell r="E2311">
            <v>4.4803000000000003E-2</v>
          </cell>
          <cell r="F2311" t="str">
            <v>stable</v>
          </cell>
          <cell r="G2311">
            <v>760</v>
          </cell>
        </row>
        <row r="2312">
          <cell r="A2312">
            <v>2440</v>
          </cell>
          <cell r="B2312" t="str">
            <v>FKSH17</v>
          </cell>
          <cell r="C2312">
            <v>37.660600000000002</v>
          </cell>
          <cell r="D2312">
            <v>140.60079999999999</v>
          </cell>
          <cell r="E2312">
            <v>2.1043300000000001E-2</v>
          </cell>
          <cell r="F2312" t="str">
            <v>stable</v>
          </cell>
          <cell r="G2312">
            <v>681</v>
          </cell>
        </row>
        <row r="2313">
          <cell r="A2313">
            <v>2441</v>
          </cell>
          <cell r="B2313" t="str">
            <v>FKSH18</v>
          </cell>
          <cell r="C2313">
            <v>37.486400000000003</v>
          </cell>
          <cell r="D2313">
            <v>140.54140000000001</v>
          </cell>
          <cell r="E2313">
            <v>1.90396E-2</v>
          </cell>
          <cell r="F2313" t="str">
            <v>stable</v>
          </cell>
          <cell r="G2313">
            <v>641</v>
          </cell>
        </row>
        <row r="2314">
          <cell r="A2314">
            <v>2442</v>
          </cell>
          <cell r="B2314" t="str">
            <v>FKSH19</v>
          </cell>
          <cell r="C2314">
            <v>37.467199999999998</v>
          </cell>
          <cell r="D2314">
            <v>140.7261</v>
          </cell>
          <cell r="E2314">
            <v>4.3782300000000003E-2</v>
          </cell>
          <cell r="F2314" t="str">
            <v>stable</v>
          </cell>
          <cell r="G2314">
            <v>760</v>
          </cell>
        </row>
        <row r="2315">
          <cell r="A2315">
            <v>2443</v>
          </cell>
          <cell r="B2315" t="str">
            <v>FKSH20</v>
          </cell>
          <cell r="C2315">
            <v>37.488100000000003</v>
          </cell>
          <cell r="D2315">
            <v>140.9906</v>
          </cell>
          <cell r="E2315">
            <v>5.0764199999999999E-3</v>
          </cell>
          <cell r="F2315" t="str">
            <v>stable</v>
          </cell>
          <cell r="G2315">
            <v>320</v>
          </cell>
        </row>
        <row r="2316">
          <cell r="A2316">
            <v>2444</v>
          </cell>
          <cell r="B2316" t="str">
            <v>GIF001</v>
          </cell>
          <cell r="C2316">
            <v>36.2742</v>
          </cell>
          <cell r="D2316">
            <v>136.89779999999999</v>
          </cell>
          <cell r="E2316">
            <v>0.13444500000000001</v>
          </cell>
          <cell r="F2316" t="str">
            <v>stable</v>
          </cell>
          <cell r="G2316">
            <v>760</v>
          </cell>
        </row>
        <row r="2317">
          <cell r="A2317">
            <v>2445</v>
          </cell>
          <cell r="B2317" t="str">
            <v>GIF002</v>
          </cell>
          <cell r="C2317">
            <v>36.273400000000002</v>
          </cell>
          <cell r="D2317">
            <v>137.02529999999999</v>
          </cell>
          <cell r="E2317">
            <v>6.5025200000000005E-2</v>
          </cell>
          <cell r="F2317" t="str">
            <v>stable</v>
          </cell>
          <cell r="G2317">
            <v>760</v>
          </cell>
        </row>
        <row r="2318">
          <cell r="A2318">
            <v>2446</v>
          </cell>
          <cell r="B2318" t="str">
            <v>GIF003</v>
          </cell>
          <cell r="C2318">
            <v>36.3322</v>
          </cell>
          <cell r="D2318">
            <v>137.3014</v>
          </cell>
          <cell r="E2318">
            <v>0.113469</v>
          </cell>
          <cell r="F2318" t="str">
            <v>stable</v>
          </cell>
          <cell r="G2318">
            <v>760</v>
          </cell>
        </row>
        <row r="2319">
          <cell r="A2319">
            <v>2447</v>
          </cell>
          <cell r="B2319" t="str">
            <v>GIF004</v>
          </cell>
          <cell r="C2319">
            <v>36.249200000000002</v>
          </cell>
          <cell r="D2319">
            <v>137.51740000000001</v>
          </cell>
          <cell r="E2319">
            <v>7.8390699999999994E-2</v>
          </cell>
          <cell r="F2319" t="str">
            <v>stable</v>
          </cell>
          <cell r="G2319">
            <v>760</v>
          </cell>
        </row>
        <row r="2320">
          <cell r="A2320">
            <v>2448</v>
          </cell>
          <cell r="B2320" t="str">
            <v>GIF005</v>
          </cell>
          <cell r="C2320">
            <v>36.153599999999997</v>
          </cell>
          <cell r="D2320">
            <v>137.25139999999999</v>
          </cell>
          <cell r="E2320">
            <v>1.02425E-2</v>
          </cell>
          <cell r="F2320" t="str">
            <v>stable</v>
          </cell>
          <cell r="G2320">
            <v>428</v>
          </cell>
        </row>
        <row r="2321">
          <cell r="A2321">
            <v>2449</v>
          </cell>
          <cell r="B2321" t="str">
            <v>GIF006</v>
          </cell>
          <cell r="C2321">
            <v>36.033299999999997</v>
          </cell>
          <cell r="D2321">
            <v>136.9528</v>
          </cell>
          <cell r="E2321">
            <v>6.5770099999999998E-2</v>
          </cell>
          <cell r="F2321" t="str">
            <v>stable</v>
          </cell>
          <cell r="G2321">
            <v>760</v>
          </cell>
        </row>
        <row r="2322">
          <cell r="A2322">
            <v>2450</v>
          </cell>
          <cell r="B2322" t="str">
            <v>GIF007</v>
          </cell>
          <cell r="C2322">
            <v>36.037799999999997</v>
          </cell>
          <cell r="D2322">
            <v>137.48609999999999</v>
          </cell>
          <cell r="E2322">
            <v>2.0455899999999999E-2</v>
          </cell>
          <cell r="F2322" t="str">
            <v>stable</v>
          </cell>
          <cell r="G2322">
            <v>669</v>
          </cell>
        </row>
        <row r="2323">
          <cell r="A2323">
            <v>2451</v>
          </cell>
          <cell r="B2323" t="str">
            <v>GIF008</v>
          </cell>
          <cell r="C2323">
            <v>35.951500000000003</v>
          </cell>
          <cell r="D2323">
            <v>137.26</v>
          </cell>
          <cell r="E2323">
            <v>9.7146800000000005E-2</v>
          </cell>
          <cell r="F2323" t="str">
            <v>stable</v>
          </cell>
          <cell r="G2323">
            <v>760</v>
          </cell>
        </row>
        <row r="2324">
          <cell r="A2324">
            <v>2452</v>
          </cell>
          <cell r="B2324" t="str">
            <v>GIF009</v>
          </cell>
          <cell r="C2324">
            <v>35.921900000000001</v>
          </cell>
          <cell r="D2324">
            <v>136.83109999999999</v>
          </cell>
          <cell r="E2324">
            <v>0.12965199999999999</v>
          </cell>
          <cell r="F2324" t="str">
            <v>stable</v>
          </cell>
          <cell r="G2324">
            <v>760</v>
          </cell>
        </row>
        <row r="2325">
          <cell r="A2325">
            <v>2453</v>
          </cell>
          <cell r="B2325" t="str">
            <v>GIF010</v>
          </cell>
          <cell r="C2325">
            <v>35.802900000000001</v>
          </cell>
          <cell r="D2325">
            <v>137.245</v>
          </cell>
          <cell r="E2325">
            <v>3.5000799999999999E-2</v>
          </cell>
          <cell r="F2325" t="str">
            <v>stable</v>
          </cell>
          <cell r="G2325">
            <v>760</v>
          </cell>
        </row>
        <row r="2326">
          <cell r="A2326">
            <v>2454</v>
          </cell>
          <cell r="B2326" t="str">
            <v>GIF011</v>
          </cell>
          <cell r="C2326">
            <v>35.759300000000003</v>
          </cell>
          <cell r="D2326">
            <v>136.98079999999999</v>
          </cell>
          <cell r="E2326">
            <v>5.3106300000000002E-2</v>
          </cell>
          <cell r="F2326" t="str">
            <v>stable</v>
          </cell>
          <cell r="G2326">
            <v>760</v>
          </cell>
        </row>
        <row r="2327">
          <cell r="A2327">
            <v>2455</v>
          </cell>
          <cell r="B2327" t="str">
            <v>GIF013</v>
          </cell>
          <cell r="C2327">
            <v>35.663699999999999</v>
          </cell>
          <cell r="D2327">
            <v>137.1617</v>
          </cell>
          <cell r="E2327">
            <v>5.1056299999999999E-2</v>
          </cell>
          <cell r="F2327" t="str">
            <v>stable</v>
          </cell>
          <cell r="G2327">
            <v>760</v>
          </cell>
        </row>
        <row r="2328">
          <cell r="A2328">
            <v>2456</v>
          </cell>
          <cell r="B2328" t="str">
            <v>GIF014</v>
          </cell>
          <cell r="C2328">
            <v>35.657600000000002</v>
          </cell>
          <cell r="D2328">
            <v>137.42580000000001</v>
          </cell>
          <cell r="E2328">
            <v>6.6859199999999994E-2</v>
          </cell>
          <cell r="F2328" t="str">
            <v>stable</v>
          </cell>
          <cell r="G2328">
            <v>760</v>
          </cell>
        </row>
        <row r="2329">
          <cell r="A2329">
            <v>2457</v>
          </cell>
          <cell r="B2329" t="str">
            <v>GIF018</v>
          </cell>
          <cell r="C2329">
            <v>35.488700000000001</v>
          </cell>
          <cell r="D2329">
            <v>137.5</v>
          </cell>
          <cell r="E2329">
            <v>4.7400299999999999E-2</v>
          </cell>
          <cell r="F2329" t="str">
            <v>stable</v>
          </cell>
          <cell r="G2329">
            <v>760</v>
          </cell>
        </row>
        <row r="2330">
          <cell r="A2330">
            <v>2458</v>
          </cell>
          <cell r="B2330" t="str">
            <v>GIF019</v>
          </cell>
          <cell r="C2330">
            <v>35.4495</v>
          </cell>
          <cell r="D2330">
            <v>137.40389999999999</v>
          </cell>
          <cell r="E2330">
            <v>3.5311700000000001E-2</v>
          </cell>
          <cell r="F2330" t="str">
            <v>stable</v>
          </cell>
          <cell r="G2330">
            <v>760</v>
          </cell>
        </row>
        <row r="2331">
          <cell r="A2331">
            <v>2459</v>
          </cell>
          <cell r="B2331" t="str">
            <v>GIF020</v>
          </cell>
          <cell r="C2331">
            <v>35.424300000000002</v>
          </cell>
          <cell r="D2331">
            <v>136.75530000000001</v>
          </cell>
          <cell r="E2331">
            <v>5.9526300000000004E-3</v>
          </cell>
          <cell r="F2331" t="str">
            <v>stable</v>
          </cell>
          <cell r="G2331">
            <v>337</v>
          </cell>
        </row>
        <row r="2332">
          <cell r="A2332">
            <v>2460</v>
          </cell>
          <cell r="B2332" t="str">
            <v>GIF021</v>
          </cell>
          <cell r="C2332">
            <v>35.442599999999999</v>
          </cell>
          <cell r="D2332">
            <v>137</v>
          </cell>
          <cell r="E2332">
            <v>1.7033E-2</v>
          </cell>
          <cell r="F2332" t="str">
            <v>stable</v>
          </cell>
          <cell r="G2332">
            <v>595</v>
          </cell>
        </row>
        <row r="2333">
          <cell r="A2333">
            <v>2461</v>
          </cell>
          <cell r="B2333" t="str">
            <v>GIF023</v>
          </cell>
          <cell r="C2333">
            <v>35.388199999999998</v>
          </cell>
          <cell r="D2333">
            <v>137.2158</v>
          </cell>
          <cell r="E2333">
            <v>2.3862499999999998E-2</v>
          </cell>
          <cell r="F2333" t="str">
            <v>stable</v>
          </cell>
          <cell r="G2333">
            <v>737</v>
          </cell>
        </row>
        <row r="2334">
          <cell r="A2334">
            <v>2462</v>
          </cell>
          <cell r="B2334" t="str">
            <v>GIF024</v>
          </cell>
          <cell r="C2334">
            <v>35.300899999999999</v>
          </cell>
          <cell r="D2334">
            <v>137.387</v>
          </cell>
          <cell r="E2334">
            <v>7.5747000000000002E-3</v>
          </cell>
          <cell r="F2334" t="str">
            <v>stable</v>
          </cell>
          <cell r="G2334">
            <v>368</v>
          </cell>
        </row>
        <row r="2335">
          <cell r="A2335">
            <v>2463</v>
          </cell>
          <cell r="B2335" t="str">
            <v>GIFH04</v>
          </cell>
          <cell r="C2335">
            <v>36.241700000000002</v>
          </cell>
          <cell r="D2335">
            <v>137.2013</v>
          </cell>
          <cell r="E2335">
            <v>0.23697599999999999</v>
          </cell>
          <cell r="F2335" t="str">
            <v>stable</v>
          </cell>
          <cell r="G2335">
            <v>760</v>
          </cell>
        </row>
        <row r="2336">
          <cell r="A2336">
            <v>2464</v>
          </cell>
          <cell r="B2336" t="str">
            <v>GIFH07</v>
          </cell>
          <cell r="C2336">
            <v>35.414700000000003</v>
          </cell>
          <cell r="D2336">
            <v>136.4376</v>
          </cell>
          <cell r="E2336">
            <v>0.135298</v>
          </cell>
          <cell r="F2336" t="str">
            <v>stable</v>
          </cell>
          <cell r="G2336">
            <v>760</v>
          </cell>
        </row>
        <row r="2337">
          <cell r="A2337">
            <v>2465</v>
          </cell>
          <cell r="B2337" t="str">
            <v>GIFH08</v>
          </cell>
          <cell r="C2337">
            <v>35.829099999999997</v>
          </cell>
          <cell r="D2337">
            <v>136.96510000000001</v>
          </cell>
          <cell r="E2337">
            <v>9.1827199999999998E-2</v>
          </cell>
          <cell r="F2337" t="str">
            <v>stable</v>
          </cell>
          <cell r="G2337">
            <v>760</v>
          </cell>
        </row>
        <row r="2338">
          <cell r="A2338">
            <v>2466</v>
          </cell>
          <cell r="B2338" t="str">
            <v>GIFH09</v>
          </cell>
          <cell r="C2338">
            <v>35.273600000000002</v>
          </cell>
          <cell r="D2338">
            <v>136.70310000000001</v>
          </cell>
          <cell r="E2338">
            <v>1.6169699999999999E-3</v>
          </cell>
          <cell r="F2338" t="str">
            <v>stable</v>
          </cell>
          <cell r="G2338">
            <v>228</v>
          </cell>
        </row>
        <row r="2339">
          <cell r="A2339">
            <v>2467</v>
          </cell>
          <cell r="B2339" t="str">
            <v>GIFH10</v>
          </cell>
          <cell r="C2339">
            <v>36.374899999999997</v>
          </cell>
          <cell r="D2339">
            <v>137.37459999999999</v>
          </cell>
          <cell r="E2339">
            <v>8.1120399999999995E-2</v>
          </cell>
          <cell r="F2339" t="str">
            <v>stable</v>
          </cell>
          <cell r="G2339">
            <v>760</v>
          </cell>
        </row>
        <row r="2340">
          <cell r="A2340">
            <v>2468</v>
          </cell>
          <cell r="B2340" t="str">
            <v>GIFH11</v>
          </cell>
          <cell r="C2340">
            <v>35.4833</v>
          </cell>
          <cell r="D2340">
            <v>137.24940000000001</v>
          </cell>
          <cell r="E2340">
            <v>5.4683500000000003E-2</v>
          </cell>
          <cell r="F2340" t="str">
            <v>stable</v>
          </cell>
          <cell r="G2340">
            <v>760</v>
          </cell>
        </row>
        <row r="2341">
          <cell r="A2341">
            <v>2469</v>
          </cell>
          <cell r="B2341" t="str">
            <v>GIFH12</v>
          </cell>
          <cell r="C2341">
            <v>35.600099999999998</v>
          </cell>
          <cell r="D2341">
            <v>136.41640000000001</v>
          </cell>
          <cell r="E2341">
            <v>0.187829</v>
          </cell>
          <cell r="F2341" t="str">
            <v>stable</v>
          </cell>
          <cell r="G2341">
            <v>760</v>
          </cell>
        </row>
        <row r="2342">
          <cell r="A2342">
            <v>2470</v>
          </cell>
          <cell r="B2342" t="str">
            <v>GIFH13</v>
          </cell>
          <cell r="C2342">
            <v>36.2712</v>
          </cell>
          <cell r="D2342">
            <v>136.90090000000001</v>
          </cell>
          <cell r="E2342">
            <v>7.3512900000000006E-2</v>
          </cell>
          <cell r="F2342" t="str">
            <v>stable</v>
          </cell>
          <cell r="G2342">
            <v>760</v>
          </cell>
        </row>
        <row r="2343">
          <cell r="A2343">
            <v>2471</v>
          </cell>
          <cell r="B2343" t="str">
            <v>GIFH14</v>
          </cell>
          <cell r="C2343">
            <v>36.246200000000002</v>
          </cell>
          <cell r="D2343">
            <v>137.5204</v>
          </cell>
          <cell r="E2343">
            <v>7.8390699999999994E-2</v>
          </cell>
          <cell r="F2343" t="str">
            <v>stable</v>
          </cell>
          <cell r="G2343">
            <v>760</v>
          </cell>
        </row>
        <row r="2344">
          <cell r="A2344">
            <v>2472</v>
          </cell>
          <cell r="B2344" t="str">
            <v>GIFH15</v>
          </cell>
          <cell r="C2344">
            <v>36.130600000000001</v>
          </cell>
          <cell r="D2344">
            <v>137.22380000000001</v>
          </cell>
          <cell r="E2344">
            <v>0.127415</v>
          </cell>
          <cell r="F2344" t="str">
            <v>stable</v>
          </cell>
          <cell r="G2344">
            <v>760</v>
          </cell>
        </row>
        <row r="2345">
          <cell r="A2345">
            <v>2473</v>
          </cell>
          <cell r="B2345" t="str">
            <v>GIFH16</v>
          </cell>
          <cell r="C2345">
            <v>36.090899999999998</v>
          </cell>
          <cell r="D2345">
            <v>137.3468</v>
          </cell>
          <cell r="E2345">
            <v>4.4242400000000001E-2</v>
          </cell>
          <cell r="F2345" t="str">
            <v>stable</v>
          </cell>
          <cell r="G2345">
            <v>760</v>
          </cell>
        </row>
        <row r="2346">
          <cell r="A2346">
            <v>2474</v>
          </cell>
          <cell r="B2346" t="str">
            <v>GIFH17</v>
          </cell>
          <cell r="C2346">
            <v>35.948300000000003</v>
          </cell>
          <cell r="D2346">
            <v>136.87620000000001</v>
          </cell>
          <cell r="E2346">
            <v>6.1790699999999997E-2</v>
          </cell>
          <cell r="F2346" t="str">
            <v>stable</v>
          </cell>
          <cell r="G2346">
            <v>760</v>
          </cell>
        </row>
        <row r="2347">
          <cell r="A2347">
            <v>2475</v>
          </cell>
          <cell r="B2347" t="str">
            <v>GIFH18</v>
          </cell>
          <cell r="C2347">
            <v>35.896000000000001</v>
          </cell>
          <cell r="D2347">
            <v>137.1525</v>
          </cell>
          <cell r="E2347">
            <v>4.8046400000000003E-2</v>
          </cell>
          <cell r="F2347" t="str">
            <v>stable</v>
          </cell>
          <cell r="G2347">
            <v>760</v>
          </cell>
        </row>
        <row r="2348">
          <cell r="A2348">
            <v>2476</v>
          </cell>
          <cell r="B2348" t="str">
            <v>GIFH19</v>
          </cell>
          <cell r="C2348">
            <v>36.0184</v>
          </cell>
          <cell r="D2348">
            <v>137.39359999999999</v>
          </cell>
          <cell r="E2348">
            <v>0.11987</v>
          </cell>
          <cell r="F2348" t="str">
            <v>stable</v>
          </cell>
          <cell r="G2348">
            <v>760</v>
          </cell>
        </row>
        <row r="2349">
          <cell r="A2349">
            <v>2477</v>
          </cell>
          <cell r="B2349" t="str">
            <v>GIFH20</v>
          </cell>
          <cell r="C2349">
            <v>35.795900000000003</v>
          </cell>
          <cell r="D2349">
            <v>137.2561</v>
          </cell>
          <cell r="E2349">
            <v>3.2764700000000001E-2</v>
          </cell>
          <cell r="F2349" t="str">
            <v>stable</v>
          </cell>
          <cell r="G2349">
            <v>760</v>
          </cell>
        </row>
        <row r="2350">
          <cell r="A2350">
            <v>2478</v>
          </cell>
          <cell r="B2350" t="str">
            <v>GIFH21</v>
          </cell>
          <cell r="C2350">
            <v>35.6633</v>
          </cell>
          <cell r="D2350">
            <v>136.9648</v>
          </cell>
          <cell r="E2350">
            <v>8.9097700000000002E-2</v>
          </cell>
          <cell r="F2350" t="str">
            <v>stable</v>
          </cell>
          <cell r="G2350">
            <v>760</v>
          </cell>
        </row>
        <row r="2351">
          <cell r="A2351">
            <v>2479</v>
          </cell>
          <cell r="B2351" t="str">
            <v>GIFH22</v>
          </cell>
          <cell r="C2351">
            <v>35.665100000000002</v>
          </cell>
          <cell r="D2351">
            <v>137.10839999999999</v>
          </cell>
          <cell r="E2351">
            <v>1.26576E-2</v>
          </cell>
          <cell r="F2351" t="str">
            <v>stable</v>
          </cell>
          <cell r="G2351">
            <v>482</v>
          </cell>
        </row>
        <row r="2352">
          <cell r="A2352">
            <v>2480</v>
          </cell>
          <cell r="B2352" t="str">
            <v>GIFH24</v>
          </cell>
          <cell r="C2352">
            <v>35.636899999999997</v>
          </cell>
          <cell r="D2352">
            <v>137.32169999999999</v>
          </cell>
          <cell r="E2352">
            <v>0.15695100000000001</v>
          </cell>
          <cell r="F2352" t="str">
            <v>stable</v>
          </cell>
          <cell r="G2352">
            <v>760</v>
          </cell>
        </row>
        <row r="2353">
          <cell r="A2353">
            <v>2481</v>
          </cell>
          <cell r="B2353" t="str">
            <v>GIFH25</v>
          </cell>
          <cell r="C2353">
            <v>35.518300000000004</v>
          </cell>
          <cell r="D2353">
            <v>136.6156</v>
          </cell>
          <cell r="E2353">
            <v>1.5914999999999999E-2</v>
          </cell>
          <cell r="F2353" t="str">
            <v>stable</v>
          </cell>
          <cell r="G2353">
            <v>566</v>
          </cell>
        </row>
        <row r="2354">
          <cell r="A2354">
            <v>2482</v>
          </cell>
          <cell r="B2354" t="str">
            <v>GIFH26</v>
          </cell>
          <cell r="C2354">
            <v>35.408900000000003</v>
          </cell>
          <cell r="D2354">
            <v>136.8794</v>
          </cell>
          <cell r="E2354">
            <v>5.8707200000000003E-3</v>
          </cell>
          <cell r="F2354" t="str">
            <v>stable</v>
          </cell>
          <cell r="G2354">
            <v>335</v>
          </cell>
        </row>
        <row r="2355">
          <cell r="A2355">
            <v>2483</v>
          </cell>
          <cell r="B2355" t="str">
            <v>GIFH27</v>
          </cell>
          <cell r="C2355">
            <v>35.4495</v>
          </cell>
          <cell r="D2355">
            <v>137.00700000000001</v>
          </cell>
          <cell r="E2355">
            <v>1.7033E-2</v>
          </cell>
          <cell r="F2355" t="str">
            <v>stable</v>
          </cell>
          <cell r="G2355">
            <v>595</v>
          </cell>
        </row>
        <row r="2356">
          <cell r="A2356">
            <v>2484</v>
          </cell>
          <cell r="B2356" t="str">
            <v>GIFH28</v>
          </cell>
          <cell r="C2356">
            <v>35.453899999999997</v>
          </cell>
          <cell r="D2356">
            <v>137.47370000000001</v>
          </cell>
          <cell r="E2356">
            <v>0.13952300000000001</v>
          </cell>
          <cell r="F2356" t="str">
            <v>stable</v>
          </cell>
          <cell r="G2356">
            <v>760</v>
          </cell>
        </row>
        <row r="2357">
          <cell r="A2357">
            <v>2485</v>
          </cell>
          <cell r="B2357" t="str">
            <v>GNM001</v>
          </cell>
          <cell r="C2357">
            <v>36.772199999999998</v>
          </cell>
          <cell r="D2357">
            <v>139.22479999999999</v>
          </cell>
          <cell r="E2357">
            <v>0.165489</v>
          </cell>
          <cell r="F2357" t="str">
            <v>stable</v>
          </cell>
          <cell r="G2357">
            <v>760</v>
          </cell>
        </row>
        <row r="2358">
          <cell r="A2358">
            <v>2486</v>
          </cell>
          <cell r="B2358" t="str">
            <v>GNM010</v>
          </cell>
          <cell r="C2358">
            <v>36.234299999999998</v>
          </cell>
          <cell r="D2358">
            <v>139.53309999999999</v>
          </cell>
          <cell r="E2358">
            <v>2.1559600000000002E-3</v>
          </cell>
          <cell r="F2358" t="str">
            <v>stable</v>
          </cell>
          <cell r="G2358">
            <v>245</v>
          </cell>
        </row>
        <row r="2359">
          <cell r="A2359">
            <v>2487</v>
          </cell>
          <cell r="B2359" t="str">
            <v>GNM011</v>
          </cell>
          <cell r="C2359">
            <v>36.291400000000003</v>
          </cell>
          <cell r="D2359">
            <v>139.36089999999999</v>
          </cell>
          <cell r="E2359">
            <v>2.25727E-3</v>
          </cell>
          <cell r="F2359" t="str">
            <v>stable</v>
          </cell>
          <cell r="G2359">
            <v>248</v>
          </cell>
        </row>
        <row r="2360">
          <cell r="A2360">
            <v>2488</v>
          </cell>
          <cell r="B2360" t="str">
            <v>GNM015</v>
          </cell>
          <cell r="C2360">
            <v>36.228700000000003</v>
          </cell>
          <cell r="D2360">
            <v>138.75790000000001</v>
          </cell>
          <cell r="E2360">
            <v>6.1554699999999997E-2</v>
          </cell>
          <cell r="F2360" t="str">
            <v>stable</v>
          </cell>
          <cell r="G2360">
            <v>760</v>
          </cell>
        </row>
        <row r="2361">
          <cell r="A2361">
            <v>2489</v>
          </cell>
          <cell r="B2361" t="str">
            <v>GNM016</v>
          </cell>
          <cell r="C2361">
            <v>36.116199999999999</v>
          </cell>
          <cell r="D2361">
            <v>138.92509999999999</v>
          </cell>
          <cell r="E2361">
            <v>6.8680699999999997E-2</v>
          </cell>
          <cell r="F2361" t="str">
            <v>stable</v>
          </cell>
          <cell r="G2361">
            <v>760</v>
          </cell>
        </row>
        <row r="2362">
          <cell r="A2362">
            <v>2490</v>
          </cell>
          <cell r="B2362" t="str">
            <v>GNMH05</v>
          </cell>
          <cell r="C2362">
            <v>36.311100000000003</v>
          </cell>
          <cell r="D2362">
            <v>139.18790000000001</v>
          </cell>
          <cell r="E2362">
            <v>2.7767099999999999E-3</v>
          </cell>
          <cell r="F2362" t="str">
            <v>stable</v>
          </cell>
          <cell r="G2362">
            <v>263</v>
          </cell>
        </row>
        <row r="2363">
          <cell r="A2363">
            <v>2491</v>
          </cell>
          <cell r="B2363" t="str">
            <v>GNMH06</v>
          </cell>
          <cell r="C2363">
            <v>36.240900000000003</v>
          </cell>
          <cell r="D2363">
            <v>139.54759999999999</v>
          </cell>
          <cell r="E2363">
            <v>6.6824500000000004E-4</v>
          </cell>
          <cell r="F2363" t="str">
            <v>stable</v>
          </cell>
          <cell r="G2363">
            <v>200</v>
          </cell>
        </row>
        <row r="2364">
          <cell r="A2364">
            <v>2492</v>
          </cell>
          <cell r="B2364" t="str">
            <v>GNMH10</v>
          </cell>
          <cell r="C2364">
            <v>36.232500000000002</v>
          </cell>
          <cell r="D2364">
            <v>138.73220000000001</v>
          </cell>
          <cell r="E2364">
            <v>6.3199500000000006E-2</v>
          </cell>
          <cell r="F2364" t="str">
            <v>stable</v>
          </cell>
          <cell r="G2364">
            <v>760</v>
          </cell>
        </row>
        <row r="2365">
          <cell r="A2365">
            <v>2493</v>
          </cell>
          <cell r="B2365" t="str">
            <v>GNMH11</v>
          </cell>
          <cell r="C2365">
            <v>36.283099999999997</v>
          </cell>
          <cell r="D2365">
            <v>138.92420000000001</v>
          </cell>
          <cell r="E2365">
            <v>1.89409E-2</v>
          </cell>
          <cell r="F2365" t="str">
            <v>stable</v>
          </cell>
          <cell r="G2365">
            <v>639</v>
          </cell>
        </row>
        <row r="2366">
          <cell r="A2366">
            <v>2494</v>
          </cell>
          <cell r="B2366" t="str">
            <v>GNMH12</v>
          </cell>
          <cell r="C2366">
            <v>36.140900000000002</v>
          </cell>
          <cell r="D2366">
            <v>138.9161</v>
          </cell>
          <cell r="E2366">
            <v>0.15277399999999999</v>
          </cell>
          <cell r="F2366" t="str">
            <v>stable</v>
          </cell>
          <cell r="G2366">
            <v>760</v>
          </cell>
        </row>
        <row r="2367">
          <cell r="A2367">
            <v>2495</v>
          </cell>
          <cell r="B2367" t="str">
            <v>GNMH13</v>
          </cell>
          <cell r="C2367">
            <v>36.858899999999998</v>
          </cell>
          <cell r="D2367">
            <v>139.0659</v>
          </cell>
          <cell r="E2367">
            <v>4.4970200000000002E-2</v>
          </cell>
          <cell r="F2367" t="str">
            <v>stable</v>
          </cell>
          <cell r="G2367">
            <v>760</v>
          </cell>
        </row>
        <row r="2368">
          <cell r="A2368">
            <v>2496</v>
          </cell>
          <cell r="B2368" t="str">
            <v>GNMH14</v>
          </cell>
          <cell r="C2368">
            <v>36.489899999999999</v>
          </cell>
          <cell r="D2368">
            <v>139.32509999999999</v>
          </cell>
          <cell r="E2368">
            <v>7.2470599999999996E-2</v>
          </cell>
          <cell r="F2368" t="str">
            <v>stable</v>
          </cell>
          <cell r="G2368">
            <v>760</v>
          </cell>
        </row>
        <row r="2369">
          <cell r="A2369">
            <v>2497</v>
          </cell>
          <cell r="B2369" t="str">
            <v>IBR001</v>
          </cell>
          <cell r="C2369">
            <v>36.7761</v>
          </cell>
          <cell r="D2369">
            <v>140.3569</v>
          </cell>
          <cell r="E2369">
            <v>1.3634200000000001E-2</v>
          </cell>
          <cell r="F2369" t="str">
            <v>stable</v>
          </cell>
          <cell r="G2369">
            <v>506</v>
          </cell>
        </row>
        <row r="2370">
          <cell r="A2370">
            <v>2498</v>
          </cell>
          <cell r="B2370" t="str">
            <v>IBR002</v>
          </cell>
          <cell r="C2370">
            <v>36.706099999999999</v>
          </cell>
          <cell r="D2370">
            <v>140.70679999999999</v>
          </cell>
          <cell r="E2370">
            <v>8.8930299999999997E-3</v>
          </cell>
          <cell r="F2370" t="str">
            <v>stable</v>
          </cell>
          <cell r="G2370">
            <v>398</v>
          </cell>
        </row>
        <row r="2371">
          <cell r="A2371">
            <v>2499</v>
          </cell>
          <cell r="B2371" t="str">
            <v>IBR003</v>
          </cell>
          <cell r="C2371">
            <v>36.591500000000003</v>
          </cell>
          <cell r="D2371">
            <v>140.64529999999999</v>
          </cell>
          <cell r="E2371">
            <v>5.3356800000000003E-2</v>
          </cell>
          <cell r="F2371" t="str">
            <v>stable</v>
          </cell>
          <cell r="G2371">
            <v>760</v>
          </cell>
        </row>
        <row r="2372">
          <cell r="A2372">
            <v>2500</v>
          </cell>
          <cell r="B2372" t="str">
            <v>IBR004</v>
          </cell>
          <cell r="C2372">
            <v>36.551600000000001</v>
          </cell>
          <cell r="D2372">
            <v>140.4102</v>
          </cell>
          <cell r="E2372">
            <v>2.67961E-2</v>
          </cell>
          <cell r="F2372" t="str">
            <v>stable</v>
          </cell>
          <cell r="G2372">
            <v>760</v>
          </cell>
        </row>
        <row r="2373">
          <cell r="A2373">
            <v>2501</v>
          </cell>
          <cell r="B2373" t="str">
            <v>IBR005</v>
          </cell>
          <cell r="C2373">
            <v>36.385100000000001</v>
          </cell>
          <cell r="D2373">
            <v>140.2372</v>
          </cell>
          <cell r="E2373">
            <v>1.7240800000000001E-2</v>
          </cell>
          <cell r="F2373" t="str">
            <v>stable</v>
          </cell>
          <cell r="G2373">
            <v>600</v>
          </cell>
        </row>
        <row r="2374">
          <cell r="A2374">
            <v>2502</v>
          </cell>
          <cell r="B2374" t="str">
            <v>IBR006</v>
          </cell>
          <cell r="C2374">
            <v>36.369</v>
          </cell>
          <cell r="D2374">
            <v>140.4528</v>
          </cell>
          <cell r="E2374">
            <v>8.1046799999999995E-3</v>
          </cell>
          <cell r="F2374" t="str">
            <v>stable</v>
          </cell>
          <cell r="G2374">
            <v>380</v>
          </cell>
        </row>
        <row r="2375">
          <cell r="A2375">
            <v>2503</v>
          </cell>
          <cell r="B2375" t="str">
            <v>IBR007</v>
          </cell>
          <cell r="C2375">
            <v>36.3523</v>
          </cell>
          <cell r="D2375">
            <v>140.59549999999999</v>
          </cell>
          <cell r="E2375">
            <v>1.0163200000000001E-2</v>
          </cell>
          <cell r="F2375" t="str">
            <v>stable</v>
          </cell>
          <cell r="G2375">
            <v>426</v>
          </cell>
        </row>
        <row r="2376">
          <cell r="A2376">
            <v>2504</v>
          </cell>
          <cell r="B2376" t="str">
            <v>IBR008</v>
          </cell>
          <cell r="C2376">
            <v>36.306199999999997</v>
          </cell>
          <cell r="D2376">
            <v>139.9828</v>
          </cell>
          <cell r="E2376">
            <v>3.7729199999999999E-3</v>
          </cell>
          <cell r="F2376" t="str">
            <v>stable</v>
          </cell>
          <cell r="G2376">
            <v>293</v>
          </cell>
        </row>
        <row r="2377">
          <cell r="A2377">
            <v>2505</v>
          </cell>
          <cell r="B2377" t="str">
            <v>IBR009</v>
          </cell>
          <cell r="C2377">
            <v>36.184800000000003</v>
          </cell>
          <cell r="D2377">
            <v>139.7037</v>
          </cell>
          <cell r="E2377">
            <v>3.9746299999999998E-3</v>
          </cell>
          <cell r="F2377" t="str">
            <v>stable</v>
          </cell>
          <cell r="G2377">
            <v>299</v>
          </cell>
        </row>
        <row r="2378">
          <cell r="A2378">
            <v>2506</v>
          </cell>
          <cell r="B2378" t="str">
            <v>IBR010</v>
          </cell>
          <cell r="C2378">
            <v>36.1843</v>
          </cell>
          <cell r="D2378">
            <v>139.96530000000001</v>
          </cell>
          <cell r="E2378">
            <v>2.6712699999999999E-3</v>
          </cell>
          <cell r="F2378" t="str">
            <v>stable</v>
          </cell>
          <cell r="G2378">
            <v>260</v>
          </cell>
        </row>
        <row r="2379">
          <cell r="A2379">
            <v>2507</v>
          </cell>
          <cell r="B2379" t="str">
            <v>IBR011</v>
          </cell>
          <cell r="C2379">
            <v>36.125100000000003</v>
          </cell>
          <cell r="D2379">
            <v>140.09030000000001</v>
          </cell>
          <cell r="E2379">
            <v>8.5780399999999999E-4</v>
          </cell>
          <cell r="F2379" t="str">
            <v>stable</v>
          </cell>
          <cell r="G2379">
            <v>206</v>
          </cell>
        </row>
        <row r="2380">
          <cell r="A2380">
            <v>2508</v>
          </cell>
          <cell r="B2380" t="str">
            <v>IBR012</v>
          </cell>
          <cell r="C2380">
            <v>36.190100000000001</v>
          </cell>
          <cell r="D2380">
            <v>140.2869</v>
          </cell>
          <cell r="E2380">
            <v>4.5140400000000004E-3</v>
          </cell>
          <cell r="F2380" t="str">
            <v>stable</v>
          </cell>
          <cell r="G2380">
            <v>310</v>
          </cell>
        </row>
        <row r="2381">
          <cell r="A2381">
            <v>2509</v>
          </cell>
          <cell r="B2381" t="str">
            <v>IBR013</v>
          </cell>
          <cell r="C2381">
            <v>36.158700000000003</v>
          </cell>
          <cell r="D2381">
            <v>140.48920000000001</v>
          </cell>
          <cell r="E2381">
            <v>1.3947599999999999E-2</v>
          </cell>
          <cell r="F2381" t="str">
            <v>stable</v>
          </cell>
          <cell r="G2381">
            <v>515</v>
          </cell>
        </row>
        <row r="2382">
          <cell r="A2382">
            <v>2510</v>
          </cell>
          <cell r="B2382" t="str">
            <v>IBR014</v>
          </cell>
          <cell r="C2382">
            <v>36.072899999999997</v>
          </cell>
          <cell r="D2382">
            <v>140.19470000000001</v>
          </cell>
          <cell r="E2382">
            <v>1.5166900000000001E-2</v>
          </cell>
          <cell r="F2382" t="str">
            <v>stable</v>
          </cell>
          <cell r="G2382">
            <v>546</v>
          </cell>
        </row>
        <row r="2383">
          <cell r="A2383">
            <v>2511</v>
          </cell>
          <cell r="B2383" t="str">
            <v>IBR015</v>
          </cell>
          <cell r="C2383">
            <v>36.069299999999998</v>
          </cell>
          <cell r="D2383">
            <v>139.90799999999999</v>
          </cell>
          <cell r="E2383">
            <v>5.3898900000000003E-4</v>
          </cell>
          <cell r="F2383" t="str">
            <v>stable</v>
          </cell>
          <cell r="G2383">
            <v>196</v>
          </cell>
        </row>
        <row r="2384">
          <cell r="A2384">
            <v>2512</v>
          </cell>
          <cell r="B2384" t="str">
            <v>IBR016</v>
          </cell>
          <cell r="C2384">
            <v>35.911200000000001</v>
          </cell>
          <cell r="D2384">
            <v>140.04939999999999</v>
          </cell>
          <cell r="E2384">
            <v>1.0779800000000001E-3</v>
          </cell>
          <cell r="F2384" t="str">
            <v>stable</v>
          </cell>
          <cell r="G2384">
            <v>212</v>
          </cell>
        </row>
        <row r="2385">
          <cell r="A2385">
            <v>2513</v>
          </cell>
          <cell r="B2385" t="str">
            <v>IBR017</v>
          </cell>
          <cell r="C2385">
            <v>35.953699999999998</v>
          </cell>
          <cell r="D2385">
            <v>140.3194</v>
          </cell>
          <cell r="E2385">
            <v>7.97228E-3</v>
          </cell>
          <cell r="F2385" t="str">
            <v>stable</v>
          </cell>
          <cell r="G2385">
            <v>377</v>
          </cell>
        </row>
        <row r="2386">
          <cell r="A2386">
            <v>2514</v>
          </cell>
          <cell r="B2386" t="str">
            <v>IBR018</v>
          </cell>
          <cell r="C2386">
            <v>35.976999999999997</v>
          </cell>
          <cell r="D2386">
            <v>140.63220000000001</v>
          </cell>
          <cell r="E2386">
            <v>2.09501E-3</v>
          </cell>
          <cell r="F2386" t="str">
            <v>stable</v>
          </cell>
          <cell r="G2386">
            <v>243</v>
          </cell>
        </row>
        <row r="2387">
          <cell r="A2387">
            <v>2515</v>
          </cell>
          <cell r="B2387" t="str">
            <v>IBRH07</v>
          </cell>
          <cell r="C2387">
            <v>35.948900000000002</v>
          </cell>
          <cell r="D2387">
            <v>140.33340000000001</v>
          </cell>
          <cell r="E2387">
            <v>2.16078E-2</v>
          </cell>
          <cell r="F2387" t="str">
            <v>stable</v>
          </cell>
          <cell r="G2387">
            <v>692</v>
          </cell>
        </row>
        <row r="2388">
          <cell r="A2388">
            <v>2516</v>
          </cell>
          <cell r="B2388" t="str">
            <v>IBRH08</v>
          </cell>
          <cell r="C2388">
            <v>36.115600000000001</v>
          </cell>
          <cell r="D2388">
            <v>140.56549999999999</v>
          </cell>
          <cell r="E2388">
            <v>4.0391999999999997E-3</v>
          </cell>
          <cell r="F2388" t="str">
            <v>stable</v>
          </cell>
          <cell r="G2388">
            <v>301</v>
          </cell>
        </row>
        <row r="2389">
          <cell r="A2389">
            <v>2517</v>
          </cell>
          <cell r="B2389" t="str">
            <v>IBRH09</v>
          </cell>
          <cell r="C2389">
            <v>36.4358</v>
          </cell>
          <cell r="D2389">
            <v>140.35919999999999</v>
          </cell>
          <cell r="E2389">
            <v>2.4337600000000001E-2</v>
          </cell>
          <cell r="F2389" t="str">
            <v>stable</v>
          </cell>
          <cell r="G2389">
            <v>747</v>
          </cell>
        </row>
        <row r="2390">
          <cell r="A2390">
            <v>2518</v>
          </cell>
          <cell r="B2390" t="str">
            <v>IBRH10</v>
          </cell>
          <cell r="C2390">
            <v>36.107799999999997</v>
          </cell>
          <cell r="D2390">
            <v>139.99189999999999</v>
          </cell>
          <cell r="E2390">
            <v>1.0779800000000001E-3</v>
          </cell>
          <cell r="F2390" t="str">
            <v>stable</v>
          </cell>
          <cell r="G2390">
            <v>212</v>
          </cell>
        </row>
        <row r="2391">
          <cell r="A2391">
            <v>2519</v>
          </cell>
          <cell r="B2391" t="str">
            <v>IBRH11</v>
          </cell>
          <cell r="C2391">
            <v>36.366900000000001</v>
          </cell>
          <cell r="D2391">
            <v>140.14340000000001</v>
          </cell>
          <cell r="E2391">
            <v>8.8175500000000004E-3</v>
          </cell>
          <cell r="F2391" t="str">
            <v>stable</v>
          </cell>
          <cell r="G2391">
            <v>396</v>
          </cell>
        </row>
        <row r="2392">
          <cell r="A2392">
            <v>2520</v>
          </cell>
          <cell r="B2392" t="str">
            <v>IBRH12</v>
          </cell>
          <cell r="C2392">
            <v>36.833799999999997</v>
          </cell>
          <cell r="D2392">
            <v>140.32149999999999</v>
          </cell>
          <cell r="E2392">
            <v>4.88216E-2</v>
          </cell>
          <cell r="F2392" t="str">
            <v>stable</v>
          </cell>
          <cell r="G2392">
            <v>760</v>
          </cell>
        </row>
        <row r="2393">
          <cell r="A2393">
            <v>2521</v>
          </cell>
          <cell r="B2393" t="str">
            <v>IBRH13</v>
          </cell>
          <cell r="C2393">
            <v>36.792400000000001</v>
          </cell>
          <cell r="D2393">
            <v>140.57839999999999</v>
          </cell>
          <cell r="E2393">
            <v>3.51495E-2</v>
          </cell>
          <cell r="F2393" t="str">
            <v>stable</v>
          </cell>
          <cell r="G2393">
            <v>760</v>
          </cell>
        </row>
        <row r="2394">
          <cell r="A2394">
            <v>2522</v>
          </cell>
          <cell r="B2394" t="str">
            <v>IBRH14</v>
          </cell>
          <cell r="C2394">
            <v>36.689</v>
          </cell>
          <cell r="D2394">
            <v>140.55179999999999</v>
          </cell>
          <cell r="E2394">
            <v>4.1088699999999999E-2</v>
          </cell>
          <cell r="F2394" t="str">
            <v>stable</v>
          </cell>
          <cell r="G2394">
            <v>760</v>
          </cell>
        </row>
        <row r="2395">
          <cell r="A2395">
            <v>2523</v>
          </cell>
          <cell r="B2395" t="str">
            <v>IBRH15</v>
          </cell>
          <cell r="C2395">
            <v>36.5535</v>
          </cell>
          <cell r="D2395">
            <v>140.30459999999999</v>
          </cell>
          <cell r="E2395">
            <v>7.4963299999999997E-2</v>
          </cell>
          <cell r="F2395" t="str">
            <v>stable</v>
          </cell>
          <cell r="G2395">
            <v>760</v>
          </cell>
        </row>
        <row r="2396">
          <cell r="A2396">
            <v>2524</v>
          </cell>
          <cell r="B2396" t="str">
            <v>IBRH16</v>
          </cell>
          <cell r="C2396">
            <v>36.6374</v>
          </cell>
          <cell r="D2396">
            <v>140.40090000000001</v>
          </cell>
          <cell r="E2396">
            <v>6.7281800000000003E-2</v>
          </cell>
          <cell r="F2396" t="str">
            <v>stable</v>
          </cell>
          <cell r="G2396">
            <v>760</v>
          </cell>
        </row>
        <row r="2397">
          <cell r="A2397">
            <v>2525</v>
          </cell>
          <cell r="B2397" t="str">
            <v>IBRH17</v>
          </cell>
          <cell r="C2397">
            <v>36.083199999999998</v>
          </cell>
          <cell r="D2397">
            <v>140.31729999999999</v>
          </cell>
          <cell r="E2397">
            <v>3.4299E-3</v>
          </cell>
          <cell r="F2397" t="str">
            <v>stable</v>
          </cell>
          <cell r="G2397">
            <v>283</v>
          </cell>
        </row>
        <row r="2398">
          <cell r="A2398">
            <v>2526</v>
          </cell>
          <cell r="B2398" t="str">
            <v>IBRH18</v>
          </cell>
          <cell r="C2398">
            <v>36.359900000000003</v>
          </cell>
          <cell r="D2398">
            <v>140.62309999999999</v>
          </cell>
          <cell r="E2398">
            <v>1.4817500000000001E-2</v>
          </cell>
          <cell r="F2398" t="str">
            <v>stable</v>
          </cell>
          <cell r="G2398">
            <v>537</v>
          </cell>
        </row>
        <row r="2399">
          <cell r="A2399">
            <v>2527</v>
          </cell>
          <cell r="B2399" t="str">
            <v>IBRH20</v>
          </cell>
          <cell r="C2399">
            <v>35.825200000000002</v>
          </cell>
          <cell r="D2399">
            <v>140.73560000000001</v>
          </cell>
          <cell r="E2399">
            <v>2.5329699999999998E-3</v>
          </cell>
          <cell r="F2399" t="str">
            <v>stable</v>
          </cell>
          <cell r="G2399">
            <v>256</v>
          </cell>
        </row>
        <row r="2400">
          <cell r="A2400">
            <v>2528</v>
          </cell>
          <cell r="B2400" t="str">
            <v>ISK001</v>
          </cell>
          <cell r="C2400">
            <v>37.499899999999997</v>
          </cell>
          <cell r="D2400">
            <v>137.1764</v>
          </cell>
          <cell r="E2400">
            <v>9.0704999999999994E-2</v>
          </cell>
          <cell r="F2400" t="str">
            <v>stable</v>
          </cell>
          <cell r="G2400">
            <v>760</v>
          </cell>
        </row>
        <row r="2401">
          <cell r="A2401">
            <v>2529</v>
          </cell>
          <cell r="B2401" t="str">
            <v>ISK002</v>
          </cell>
          <cell r="C2401">
            <v>37.444299999999998</v>
          </cell>
          <cell r="D2401">
            <v>137.2877</v>
          </cell>
          <cell r="E2401">
            <v>4.5206400000000002E-3</v>
          </cell>
          <cell r="F2401" t="str">
            <v>stable</v>
          </cell>
          <cell r="G2401">
            <v>310</v>
          </cell>
        </row>
        <row r="2402">
          <cell r="A2402">
            <v>2530</v>
          </cell>
          <cell r="B2402" t="str">
            <v>ISK003</v>
          </cell>
          <cell r="C2402">
            <v>37.3919</v>
          </cell>
          <cell r="D2402">
            <v>136.9083</v>
          </cell>
          <cell r="E2402">
            <v>7.1775500000000004E-3</v>
          </cell>
          <cell r="F2402" t="str">
            <v>stable</v>
          </cell>
          <cell r="G2402">
            <v>360</v>
          </cell>
        </row>
        <row r="2403">
          <cell r="A2403">
            <v>2531</v>
          </cell>
          <cell r="B2403" t="str">
            <v>ISK004</v>
          </cell>
          <cell r="C2403">
            <v>37.308</v>
          </cell>
          <cell r="D2403">
            <v>137.14699999999999</v>
          </cell>
          <cell r="E2403">
            <v>3.9609800000000001E-2</v>
          </cell>
          <cell r="F2403" t="str">
            <v>stable</v>
          </cell>
          <cell r="G2403">
            <v>760</v>
          </cell>
        </row>
        <row r="2404">
          <cell r="A2404">
            <v>2532</v>
          </cell>
          <cell r="B2404" t="str">
            <v>ISK005</v>
          </cell>
          <cell r="C2404">
            <v>37.230699999999999</v>
          </cell>
          <cell r="D2404">
            <v>136.90389999999999</v>
          </cell>
          <cell r="E2404">
            <v>2.1012599999999999E-2</v>
          </cell>
          <cell r="F2404" t="str">
            <v>stable</v>
          </cell>
          <cell r="G2404">
            <v>680</v>
          </cell>
        </row>
        <row r="2405">
          <cell r="A2405">
            <v>2533</v>
          </cell>
          <cell r="B2405" t="str">
            <v>ISK006</v>
          </cell>
          <cell r="C2405">
            <v>37.160200000000003</v>
          </cell>
          <cell r="D2405">
            <v>136.68969999999999</v>
          </cell>
          <cell r="E2405">
            <v>4.32962E-2</v>
          </cell>
          <cell r="F2405" t="str">
            <v>stable</v>
          </cell>
          <cell r="G2405">
            <v>760</v>
          </cell>
        </row>
        <row r="2406">
          <cell r="A2406">
            <v>2534</v>
          </cell>
          <cell r="B2406" t="str">
            <v>ISK007</v>
          </cell>
          <cell r="C2406">
            <v>37.042700000000004</v>
          </cell>
          <cell r="D2406">
            <v>136.96809999999999</v>
          </cell>
          <cell r="E2406">
            <v>4.0073699999999997E-3</v>
          </cell>
          <cell r="F2406" t="str">
            <v>stable</v>
          </cell>
          <cell r="G2406">
            <v>300</v>
          </cell>
        </row>
        <row r="2407">
          <cell r="A2407">
            <v>2535</v>
          </cell>
          <cell r="B2407" t="str">
            <v>ISK008</v>
          </cell>
          <cell r="C2407">
            <v>36.891800000000003</v>
          </cell>
          <cell r="D2407">
            <v>136.7783</v>
          </cell>
          <cell r="E2407">
            <v>3.5036099999999999E-3</v>
          </cell>
          <cell r="F2407" t="str">
            <v>stable</v>
          </cell>
          <cell r="G2407">
            <v>285</v>
          </cell>
        </row>
        <row r="2408">
          <cell r="A2408">
            <v>2536</v>
          </cell>
          <cell r="B2408" t="str">
            <v>ISK009</v>
          </cell>
          <cell r="C2408">
            <v>36.7318</v>
          </cell>
          <cell r="D2408">
            <v>136.69890000000001</v>
          </cell>
          <cell r="E2408">
            <v>1.4132799999999999E-2</v>
          </cell>
          <cell r="F2408" t="str">
            <v>stable</v>
          </cell>
          <cell r="G2408">
            <v>519</v>
          </cell>
        </row>
        <row r="2409">
          <cell r="A2409">
            <v>2537</v>
          </cell>
          <cell r="B2409" t="str">
            <v>ISK010</v>
          </cell>
          <cell r="C2409">
            <v>36.541899999999998</v>
          </cell>
          <cell r="D2409">
            <v>136.6431</v>
          </cell>
          <cell r="E2409">
            <v>2.0836199999999999E-2</v>
          </cell>
          <cell r="F2409" t="str">
            <v>stable</v>
          </cell>
          <cell r="G2409">
            <v>677</v>
          </cell>
        </row>
        <row r="2410">
          <cell r="A2410">
            <v>2538</v>
          </cell>
          <cell r="B2410" t="str">
            <v>ISK011</v>
          </cell>
          <cell r="C2410">
            <v>36.396700000000003</v>
          </cell>
          <cell r="D2410">
            <v>136.44319999999999</v>
          </cell>
          <cell r="E2410">
            <v>1.4436E-3</v>
          </cell>
          <cell r="F2410" t="str">
            <v>stable</v>
          </cell>
          <cell r="G2410">
            <v>223</v>
          </cell>
        </row>
        <row r="2411">
          <cell r="A2411">
            <v>2539</v>
          </cell>
          <cell r="B2411" t="str">
            <v>ISK012</v>
          </cell>
          <cell r="C2411">
            <v>36.357500000000002</v>
          </cell>
          <cell r="D2411">
            <v>136.6045</v>
          </cell>
          <cell r="E2411">
            <v>5.2823500000000002E-2</v>
          </cell>
          <cell r="F2411" t="str">
            <v>stable</v>
          </cell>
          <cell r="G2411">
            <v>760</v>
          </cell>
        </row>
        <row r="2412">
          <cell r="A2412">
            <v>2540</v>
          </cell>
          <cell r="B2412" t="str">
            <v>ISK013</v>
          </cell>
          <cell r="C2412">
            <v>36.180500000000002</v>
          </cell>
          <cell r="D2412">
            <v>136.62469999999999</v>
          </cell>
          <cell r="E2412">
            <v>0.14031099999999999</v>
          </cell>
          <cell r="F2412" t="str">
            <v>stable</v>
          </cell>
          <cell r="G2412">
            <v>760</v>
          </cell>
        </row>
        <row r="2413">
          <cell r="A2413">
            <v>2541</v>
          </cell>
          <cell r="B2413" t="str">
            <v>ISK014</v>
          </cell>
          <cell r="C2413">
            <v>36.302799999999998</v>
          </cell>
          <cell r="D2413">
            <v>136.31540000000001</v>
          </cell>
          <cell r="E2413">
            <v>1.6524299999999999E-2</v>
          </cell>
          <cell r="F2413" t="str">
            <v>stable</v>
          </cell>
          <cell r="G2413">
            <v>582</v>
          </cell>
        </row>
        <row r="2414">
          <cell r="A2414">
            <v>2542</v>
          </cell>
          <cell r="B2414" t="str">
            <v>ISKH01</v>
          </cell>
          <cell r="C2414">
            <v>37.523600000000002</v>
          </cell>
          <cell r="D2414">
            <v>137.28749999999999</v>
          </cell>
          <cell r="E2414">
            <v>4.76245E-2</v>
          </cell>
          <cell r="F2414" t="str">
            <v>stable</v>
          </cell>
          <cell r="G2414">
            <v>760</v>
          </cell>
        </row>
        <row r="2415">
          <cell r="A2415">
            <v>2543</v>
          </cell>
          <cell r="B2415" t="str">
            <v>ISKH02</v>
          </cell>
          <cell r="C2415">
            <v>37.361400000000003</v>
          </cell>
          <cell r="D2415">
            <v>137.04429999999999</v>
          </cell>
          <cell r="E2415">
            <v>5.1472299999999999E-2</v>
          </cell>
          <cell r="F2415" t="str">
            <v>stable</v>
          </cell>
          <cell r="G2415">
            <v>760</v>
          </cell>
        </row>
        <row r="2416">
          <cell r="A2416">
            <v>2544</v>
          </cell>
          <cell r="B2416" t="str">
            <v>ISKH03</v>
          </cell>
          <cell r="C2416">
            <v>37.342799999999997</v>
          </cell>
          <cell r="D2416">
            <v>137.2467</v>
          </cell>
          <cell r="E2416">
            <v>1.35677E-2</v>
          </cell>
          <cell r="F2416" t="str">
            <v>stable</v>
          </cell>
          <cell r="G2416">
            <v>505</v>
          </cell>
        </row>
        <row r="2417">
          <cell r="A2417">
            <v>2545</v>
          </cell>
          <cell r="B2417" t="str">
            <v>ISKH04</v>
          </cell>
          <cell r="C2417">
            <v>37.187199999999997</v>
          </cell>
          <cell r="D2417">
            <v>136.72059999999999</v>
          </cell>
          <cell r="E2417">
            <v>3.8591899999999998E-2</v>
          </cell>
          <cell r="F2417" t="str">
            <v>stable</v>
          </cell>
          <cell r="G2417">
            <v>760</v>
          </cell>
        </row>
        <row r="2418">
          <cell r="A2418">
            <v>2546</v>
          </cell>
          <cell r="B2418" t="str">
            <v>ISKH06</v>
          </cell>
          <cell r="C2418">
            <v>37.0503</v>
          </cell>
          <cell r="D2418">
            <v>136.8236</v>
          </cell>
          <cell r="E2418">
            <v>8.1130000000000004E-3</v>
          </cell>
          <cell r="F2418" t="str">
            <v>stable</v>
          </cell>
          <cell r="G2418">
            <v>380</v>
          </cell>
        </row>
        <row r="2419">
          <cell r="A2419">
            <v>2547</v>
          </cell>
          <cell r="B2419" t="str">
            <v>ISKH07</v>
          </cell>
          <cell r="C2419">
            <v>36.511899999999997</v>
          </cell>
          <cell r="D2419">
            <v>136.6386</v>
          </cell>
          <cell r="E2419">
            <v>8.2687999999999998E-2</v>
          </cell>
          <cell r="F2419" t="str">
            <v>stable</v>
          </cell>
          <cell r="G2419">
            <v>760</v>
          </cell>
        </row>
        <row r="2420">
          <cell r="A2420">
            <v>2548</v>
          </cell>
          <cell r="B2420" t="str">
            <v>ISKH08</v>
          </cell>
          <cell r="C2420">
            <v>36.734999999999999</v>
          </cell>
          <cell r="D2420">
            <v>136.7936</v>
          </cell>
          <cell r="E2420">
            <v>4.8457100000000003E-2</v>
          </cell>
          <cell r="F2420" t="str">
            <v>stable</v>
          </cell>
          <cell r="G2420">
            <v>760</v>
          </cell>
        </row>
        <row r="2421">
          <cell r="A2421">
            <v>2549</v>
          </cell>
          <cell r="B2421" t="str">
            <v>ISKH09</v>
          </cell>
          <cell r="C2421">
            <v>36.263599999999997</v>
          </cell>
          <cell r="D2421">
            <v>136.71969999999999</v>
          </cell>
          <cell r="E2421">
            <v>0.228517</v>
          </cell>
          <cell r="F2421" t="str">
            <v>stable</v>
          </cell>
          <cell r="G2421">
            <v>760</v>
          </cell>
        </row>
        <row r="2422">
          <cell r="A2422">
            <v>2550</v>
          </cell>
          <cell r="B2422" t="str">
            <v>IWT010</v>
          </cell>
          <cell r="C2422">
            <v>38.933399999999999</v>
          </cell>
          <cell r="D2422">
            <v>141.1173</v>
          </cell>
          <cell r="E2422">
            <v>4.1445799999999998E-2</v>
          </cell>
          <cell r="F2422" t="str">
            <v>stable</v>
          </cell>
          <cell r="G2422">
            <v>760</v>
          </cell>
        </row>
        <row r="2423">
          <cell r="A2423">
            <v>2551</v>
          </cell>
          <cell r="B2423" t="str">
            <v>IWT011</v>
          </cell>
          <cell r="C2423">
            <v>39.145400000000002</v>
          </cell>
          <cell r="D2423">
            <v>141.15199999999999</v>
          </cell>
          <cell r="E2423">
            <v>7.66542E-3</v>
          </cell>
          <cell r="F2423" t="str">
            <v>stable</v>
          </cell>
          <cell r="G2423">
            <v>370</v>
          </cell>
        </row>
        <row r="2424">
          <cell r="A2424">
            <v>2552</v>
          </cell>
          <cell r="B2424" t="str">
            <v>IWT012</v>
          </cell>
          <cell r="C2424">
            <v>39.320900000000002</v>
          </cell>
          <cell r="D2424">
            <v>141.1378</v>
          </cell>
          <cell r="E2424">
            <v>1.51694E-2</v>
          </cell>
          <cell r="F2424" t="str">
            <v>stable</v>
          </cell>
          <cell r="G2424">
            <v>546</v>
          </cell>
        </row>
        <row r="2425">
          <cell r="A2425">
            <v>2553</v>
          </cell>
          <cell r="B2425" t="str">
            <v>IWT015</v>
          </cell>
          <cell r="C2425">
            <v>39.317999999999998</v>
          </cell>
          <cell r="D2425">
            <v>140.7792</v>
          </cell>
          <cell r="E2425">
            <v>3.0482100000000002E-2</v>
          </cell>
          <cell r="F2425" t="str">
            <v>stable</v>
          </cell>
          <cell r="G2425">
            <v>760</v>
          </cell>
        </row>
        <row r="2426">
          <cell r="A2426">
            <v>2554</v>
          </cell>
          <cell r="B2426" t="str">
            <v>IWT025</v>
          </cell>
          <cell r="C2426">
            <v>39.5169</v>
          </cell>
          <cell r="D2426">
            <v>140.83009999999999</v>
          </cell>
          <cell r="E2426">
            <v>1.1348799999999999E-2</v>
          </cell>
          <cell r="F2426" t="str">
            <v>stable</v>
          </cell>
          <cell r="G2426">
            <v>453</v>
          </cell>
        </row>
        <row r="2427">
          <cell r="A2427">
            <v>2555</v>
          </cell>
          <cell r="B2427" t="str">
            <v>IWTH04</v>
          </cell>
          <cell r="C2427">
            <v>39.178100000000001</v>
          </cell>
          <cell r="D2427">
            <v>141.39439999999999</v>
          </cell>
          <cell r="E2427">
            <v>2.11322E-2</v>
          </cell>
          <cell r="F2427" t="str">
            <v>stable</v>
          </cell>
          <cell r="G2427">
            <v>683</v>
          </cell>
        </row>
        <row r="2428">
          <cell r="A2428">
            <v>2556</v>
          </cell>
          <cell r="B2428" t="str">
            <v>IWTH05</v>
          </cell>
          <cell r="C2428">
            <v>38.862499999999997</v>
          </cell>
          <cell r="D2428">
            <v>141.35470000000001</v>
          </cell>
          <cell r="E2428">
            <v>4.2041200000000001E-2</v>
          </cell>
          <cell r="F2428" t="str">
            <v>stable</v>
          </cell>
          <cell r="G2428">
            <v>760</v>
          </cell>
        </row>
        <row r="2429">
          <cell r="A2429">
            <v>2557</v>
          </cell>
          <cell r="B2429" t="str">
            <v>IWTH19</v>
          </cell>
          <cell r="C2429">
            <v>39.453099999999999</v>
          </cell>
          <cell r="D2429">
            <v>141.00360000000001</v>
          </cell>
          <cell r="E2429">
            <v>5.4545999999999997E-2</v>
          </cell>
          <cell r="F2429" t="str">
            <v>stable</v>
          </cell>
          <cell r="G2429">
            <v>760</v>
          </cell>
        </row>
        <row r="2430">
          <cell r="A2430">
            <v>2558</v>
          </cell>
          <cell r="B2430" t="str">
            <v>IWTH24</v>
          </cell>
          <cell r="C2430">
            <v>39.195</v>
          </cell>
          <cell r="D2430">
            <v>141.0153</v>
          </cell>
          <cell r="E2430">
            <v>1.8551000000000002E-2</v>
          </cell>
          <cell r="F2430" t="str">
            <v>stable</v>
          </cell>
          <cell r="G2430">
            <v>631</v>
          </cell>
        </row>
        <row r="2431">
          <cell r="A2431">
            <v>2559</v>
          </cell>
          <cell r="B2431" t="str">
            <v>IWTH25</v>
          </cell>
          <cell r="C2431">
            <v>39.006100000000004</v>
          </cell>
          <cell r="D2431">
            <v>140.86670000000001</v>
          </cell>
          <cell r="E2431">
            <v>8.2237000000000005E-2</v>
          </cell>
          <cell r="F2431" t="str">
            <v>stable</v>
          </cell>
          <cell r="G2431">
            <v>760</v>
          </cell>
        </row>
        <row r="2432">
          <cell r="A2432">
            <v>2560</v>
          </cell>
          <cell r="B2432" t="str">
            <v>IWTH26</v>
          </cell>
          <cell r="C2432">
            <v>38.966099999999997</v>
          </cell>
          <cell r="D2432">
            <v>141.00470000000001</v>
          </cell>
          <cell r="E2432">
            <v>9.7642400000000004E-3</v>
          </cell>
          <cell r="F2432" t="str">
            <v>stable</v>
          </cell>
          <cell r="G2432">
            <v>417</v>
          </cell>
        </row>
        <row r="2433">
          <cell r="A2433">
            <v>2561</v>
          </cell>
          <cell r="B2433" t="str">
            <v>IWTH27</v>
          </cell>
          <cell r="C2433">
            <v>39.027799999999999</v>
          </cell>
          <cell r="D2433">
            <v>141.53559999999999</v>
          </cell>
          <cell r="E2433">
            <v>8.6000099999999996E-2</v>
          </cell>
          <cell r="F2433" t="str">
            <v>stable</v>
          </cell>
          <cell r="G2433">
            <v>760</v>
          </cell>
        </row>
        <row r="2434">
          <cell r="A2434">
            <v>2562</v>
          </cell>
          <cell r="B2434" t="str">
            <v>KNG001</v>
          </cell>
          <cell r="C2434">
            <v>35.5291</v>
          </cell>
          <cell r="D2434">
            <v>139.7062</v>
          </cell>
          <cell r="E2434">
            <v>6.5044300000000003E-3</v>
          </cell>
          <cell r="F2434" t="str">
            <v>stable</v>
          </cell>
          <cell r="G2434">
            <v>347</v>
          </cell>
        </row>
        <row r="2435">
          <cell r="A2435">
            <v>2563</v>
          </cell>
          <cell r="B2435" t="str">
            <v>KNG002</v>
          </cell>
          <cell r="C2435">
            <v>35.437100000000001</v>
          </cell>
          <cell r="D2435">
            <v>139.63399999999999</v>
          </cell>
          <cell r="E2435">
            <v>1.6442200000000001E-2</v>
          </cell>
          <cell r="F2435" t="str">
            <v>stable</v>
          </cell>
          <cell r="G2435">
            <v>579</v>
          </cell>
        </row>
        <row r="2436">
          <cell r="A2436">
            <v>2564</v>
          </cell>
          <cell r="B2436" t="str">
            <v>KNG003</v>
          </cell>
          <cell r="C2436">
            <v>35.2727</v>
          </cell>
          <cell r="D2436">
            <v>139.65790000000001</v>
          </cell>
          <cell r="E2436">
            <v>1.6539600000000002E-2</v>
          </cell>
          <cell r="F2436" t="str">
            <v>stable</v>
          </cell>
          <cell r="G2436">
            <v>582</v>
          </cell>
        </row>
        <row r="2437">
          <cell r="A2437">
            <v>2565</v>
          </cell>
          <cell r="B2437" t="str">
            <v>KNG004</v>
          </cell>
          <cell r="C2437">
            <v>35.144100000000002</v>
          </cell>
          <cell r="D2437">
            <v>139.62180000000001</v>
          </cell>
          <cell r="E2437">
            <v>1.75131E-2</v>
          </cell>
          <cell r="F2437" t="str">
            <v>stable</v>
          </cell>
          <cell r="G2437">
            <v>607</v>
          </cell>
        </row>
        <row r="2438">
          <cell r="A2438">
            <v>2566</v>
          </cell>
          <cell r="B2438" t="str">
            <v>KNG005</v>
          </cell>
          <cell r="C2438">
            <v>35.319200000000002</v>
          </cell>
          <cell r="D2438">
            <v>139.5462</v>
          </cell>
          <cell r="E2438">
            <v>3.3855299999999998E-2</v>
          </cell>
          <cell r="F2438" t="str">
            <v>stable</v>
          </cell>
          <cell r="G2438">
            <v>760</v>
          </cell>
        </row>
        <row r="2439">
          <cell r="A2439">
            <v>2567</v>
          </cell>
          <cell r="B2439" t="str">
            <v>KNG006</v>
          </cell>
          <cell r="C2439">
            <v>35.4544</v>
          </cell>
          <cell r="D2439">
            <v>139.53870000000001</v>
          </cell>
          <cell r="E2439">
            <v>5.5499700000000004E-3</v>
          </cell>
          <cell r="F2439" t="str">
            <v>stable</v>
          </cell>
          <cell r="G2439">
            <v>329</v>
          </cell>
        </row>
        <row r="2440">
          <cell r="A2440">
            <v>2568</v>
          </cell>
          <cell r="B2440" t="str">
            <v>KNG007</v>
          </cell>
          <cell r="C2440">
            <v>35.338500000000003</v>
          </cell>
          <cell r="D2440">
            <v>139.49010000000001</v>
          </cell>
          <cell r="E2440">
            <v>5.5241400000000003E-3</v>
          </cell>
          <cell r="F2440" t="str">
            <v>stable</v>
          </cell>
          <cell r="G2440">
            <v>329</v>
          </cell>
        </row>
        <row r="2441">
          <cell r="A2441">
            <v>2569</v>
          </cell>
          <cell r="B2441" t="str">
            <v>KNG009</v>
          </cell>
          <cell r="C2441">
            <v>35.442399999999999</v>
          </cell>
          <cell r="D2441">
            <v>139.36179999999999</v>
          </cell>
          <cell r="E2441">
            <v>8.0121600000000008E-3</v>
          </cell>
          <cell r="F2441" t="str">
            <v>stable</v>
          </cell>
          <cell r="G2441">
            <v>378</v>
          </cell>
        </row>
        <row r="2442">
          <cell r="A2442">
            <v>2570</v>
          </cell>
          <cell r="B2442" t="str">
            <v>KNG010</v>
          </cell>
          <cell r="C2442">
            <v>35.335500000000003</v>
          </cell>
          <cell r="D2442">
            <v>139.35040000000001</v>
          </cell>
          <cell r="E2442">
            <v>4.6250500000000003E-3</v>
          </cell>
          <cell r="F2442" t="str">
            <v>stable</v>
          </cell>
          <cell r="G2442">
            <v>312</v>
          </cell>
        </row>
        <row r="2443">
          <cell r="A2443">
            <v>2571</v>
          </cell>
          <cell r="B2443" t="str">
            <v>KNG011</v>
          </cell>
          <cell r="C2443">
            <v>35.615400000000001</v>
          </cell>
          <cell r="D2443">
            <v>139.15479999999999</v>
          </cell>
          <cell r="E2443">
            <v>2.14606E-2</v>
          </cell>
          <cell r="F2443" t="str">
            <v>stable</v>
          </cell>
          <cell r="G2443">
            <v>689</v>
          </cell>
        </row>
        <row r="2444">
          <cell r="A2444">
            <v>2572</v>
          </cell>
          <cell r="B2444" t="str">
            <v>KNG012</v>
          </cell>
          <cell r="C2444">
            <v>35.379399999999997</v>
          </cell>
          <cell r="D2444">
            <v>139.20480000000001</v>
          </cell>
          <cell r="E2444">
            <v>1.77597E-2</v>
          </cell>
          <cell r="F2444" t="str">
            <v>stable</v>
          </cell>
          <cell r="G2444">
            <v>614</v>
          </cell>
        </row>
        <row r="2445">
          <cell r="A2445">
            <v>2573</v>
          </cell>
          <cell r="B2445" t="str">
            <v>KNG013</v>
          </cell>
          <cell r="C2445">
            <v>35.264099999999999</v>
          </cell>
          <cell r="D2445">
            <v>139.15199999999999</v>
          </cell>
          <cell r="E2445">
            <v>1.9622799999999999E-2</v>
          </cell>
          <cell r="F2445" t="str">
            <v>stable</v>
          </cell>
          <cell r="G2445">
            <v>652</v>
          </cell>
        </row>
        <row r="2446">
          <cell r="A2446">
            <v>2574</v>
          </cell>
          <cell r="B2446" t="str">
            <v>KNG014</v>
          </cell>
          <cell r="C2446">
            <v>35.360799999999998</v>
          </cell>
          <cell r="D2446">
            <v>139.08260000000001</v>
          </cell>
          <cell r="E2446">
            <v>8.2416600000000007E-2</v>
          </cell>
          <cell r="F2446" t="str">
            <v>stable</v>
          </cell>
          <cell r="G2446">
            <v>760</v>
          </cell>
        </row>
        <row r="2447">
          <cell r="A2447">
            <v>2575</v>
          </cell>
          <cell r="B2447" t="str">
            <v>KNG206</v>
          </cell>
          <cell r="C2447">
            <v>35.096600000000002</v>
          </cell>
          <cell r="D2447">
            <v>139.37780000000001</v>
          </cell>
          <cell r="E2447">
            <v>0</v>
          </cell>
          <cell r="F2447" t="str">
            <v>stable</v>
          </cell>
          <cell r="G2447">
            <v>180</v>
          </cell>
        </row>
        <row r="2448">
          <cell r="A2448">
            <v>2576</v>
          </cell>
          <cell r="B2448" t="str">
            <v>KNGH10</v>
          </cell>
          <cell r="C2448">
            <v>35.495899999999999</v>
          </cell>
          <cell r="D2448">
            <v>139.52269999999999</v>
          </cell>
          <cell r="E2448">
            <v>6.9889699999999997E-3</v>
          </cell>
          <cell r="F2448" t="str">
            <v>stable</v>
          </cell>
          <cell r="G2448">
            <v>356</v>
          </cell>
        </row>
        <row r="2449">
          <cell r="A2449">
            <v>2577</v>
          </cell>
          <cell r="B2449" t="str">
            <v>KNGH11</v>
          </cell>
          <cell r="C2449">
            <v>35.400700000000001</v>
          </cell>
          <cell r="D2449">
            <v>139.3571</v>
          </cell>
          <cell r="E2449">
            <v>2.25509E-3</v>
          </cell>
          <cell r="F2449" t="str">
            <v>stable</v>
          </cell>
          <cell r="G2449">
            <v>248</v>
          </cell>
        </row>
        <row r="2450">
          <cell r="A2450">
            <v>2578</v>
          </cell>
          <cell r="B2450" t="str">
            <v>KNGH19</v>
          </cell>
          <cell r="C2450">
            <v>35.414000000000001</v>
          </cell>
          <cell r="D2450">
            <v>139.04679999999999</v>
          </cell>
          <cell r="E2450">
            <v>4.3575099999999999E-2</v>
          </cell>
          <cell r="F2450" t="str">
            <v>stable</v>
          </cell>
          <cell r="G2450">
            <v>760</v>
          </cell>
        </row>
        <row r="2451">
          <cell r="A2451">
            <v>2579</v>
          </cell>
          <cell r="B2451" t="str">
            <v>KNGH20</v>
          </cell>
          <cell r="C2451">
            <v>35.363100000000003</v>
          </cell>
          <cell r="D2451">
            <v>139.12909999999999</v>
          </cell>
          <cell r="E2451">
            <v>0.18564700000000001</v>
          </cell>
          <cell r="F2451" t="str">
            <v>stable</v>
          </cell>
          <cell r="G2451">
            <v>760</v>
          </cell>
        </row>
        <row r="2452">
          <cell r="A2452">
            <v>2580</v>
          </cell>
          <cell r="B2452" t="str">
            <v>KNGH21</v>
          </cell>
          <cell r="C2452">
            <v>35.459499999999998</v>
          </cell>
          <cell r="D2452">
            <v>139.21770000000001</v>
          </cell>
          <cell r="E2452">
            <v>0.17433599999999999</v>
          </cell>
          <cell r="F2452" t="str">
            <v>stable</v>
          </cell>
          <cell r="G2452">
            <v>760</v>
          </cell>
        </row>
        <row r="2453">
          <cell r="A2453">
            <v>2581</v>
          </cell>
          <cell r="B2453" t="str">
            <v>KNGH22</v>
          </cell>
          <cell r="C2453">
            <v>35.3551</v>
          </cell>
          <cell r="D2453">
            <v>139.0942</v>
          </cell>
          <cell r="E2453">
            <v>5.2962099999999998E-2</v>
          </cell>
          <cell r="F2453" t="str">
            <v>stable</v>
          </cell>
          <cell r="G2453">
            <v>760</v>
          </cell>
        </row>
        <row r="2454">
          <cell r="A2454">
            <v>2582</v>
          </cell>
          <cell r="B2454" t="str">
            <v>MYG001</v>
          </cell>
          <cell r="C2454">
            <v>38.901499999999999</v>
          </cell>
          <cell r="D2454">
            <v>141.5684</v>
          </cell>
          <cell r="E2454">
            <v>5.6898499999999998E-2</v>
          </cell>
          <cell r="F2454" t="str">
            <v>stable</v>
          </cell>
          <cell r="G2454">
            <v>760</v>
          </cell>
        </row>
        <row r="2455">
          <cell r="A2455">
            <v>2583</v>
          </cell>
          <cell r="B2455" t="str">
            <v>MYG005</v>
          </cell>
          <cell r="C2455">
            <v>38.799199999999999</v>
          </cell>
          <cell r="D2455">
            <v>140.6507</v>
          </cell>
          <cell r="E2455">
            <v>5.8257299999999998E-2</v>
          </cell>
          <cell r="F2455" t="str">
            <v>stable</v>
          </cell>
          <cell r="G2455">
            <v>760</v>
          </cell>
        </row>
        <row r="2456">
          <cell r="A2456">
            <v>2584</v>
          </cell>
          <cell r="B2456" t="str">
            <v>MYG006</v>
          </cell>
          <cell r="C2456">
            <v>38.580100000000002</v>
          </cell>
          <cell r="D2456">
            <v>140.96539999999999</v>
          </cell>
          <cell r="E2456">
            <v>2.1374699999999998E-3</v>
          </cell>
          <cell r="F2456" t="str">
            <v>stable</v>
          </cell>
          <cell r="G2456">
            <v>244</v>
          </cell>
        </row>
        <row r="2457">
          <cell r="A2457">
            <v>2585</v>
          </cell>
          <cell r="B2457" t="str">
            <v>MYG008</v>
          </cell>
          <cell r="C2457">
            <v>38.576900000000002</v>
          </cell>
          <cell r="D2457">
            <v>141.45140000000001</v>
          </cell>
          <cell r="E2457">
            <v>7.4821399999999996E-2</v>
          </cell>
          <cell r="F2457" t="str">
            <v>stable</v>
          </cell>
          <cell r="G2457">
            <v>760</v>
          </cell>
        </row>
        <row r="2458">
          <cell r="A2458">
            <v>2586</v>
          </cell>
          <cell r="B2458" t="str">
            <v>MYG009</v>
          </cell>
          <cell r="C2458">
            <v>38.446599999999997</v>
          </cell>
          <cell r="D2458">
            <v>140.88740000000001</v>
          </cell>
          <cell r="E2458">
            <v>9.7694300000000008E-3</v>
          </cell>
          <cell r="F2458" t="str">
            <v>stable</v>
          </cell>
          <cell r="G2458">
            <v>418</v>
          </cell>
        </row>
        <row r="2459">
          <cell r="A2459">
            <v>2587</v>
          </cell>
          <cell r="B2459" t="str">
            <v>MYG010</v>
          </cell>
          <cell r="C2459">
            <v>38.428199999999997</v>
          </cell>
          <cell r="D2459">
            <v>141.2809</v>
          </cell>
          <cell r="E2459">
            <v>6.88033E-4</v>
          </cell>
          <cell r="F2459" t="str">
            <v>stable</v>
          </cell>
          <cell r="G2459">
            <v>201</v>
          </cell>
        </row>
        <row r="2460">
          <cell r="A2460">
            <v>2588</v>
          </cell>
          <cell r="B2460" t="str">
            <v>MYG012</v>
          </cell>
          <cell r="C2460">
            <v>38.317500000000003</v>
          </cell>
          <cell r="D2460">
            <v>141.01929999999999</v>
          </cell>
          <cell r="E2460">
            <v>3.3076000000000001E-2</v>
          </cell>
          <cell r="F2460" t="str">
            <v>stable</v>
          </cell>
          <cell r="G2460">
            <v>760</v>
          </cell>
        </row>
        <row r="2461">
          <cell r="A2461">
            <v>2589</v>
          </cell>
          <cell r="B2461" t="str">
            <v>MYG013</v>
          </cell>
          <cell r="C2461">
            <v>38.266300000000001</v>
          </cell>
          <cell r="D2461">
            <v>140.92930000000001</v>
          </cell>
          <cell r="E2461">
            <v>2.7982100000000002E-3</v>
          </cell>
          <cell r="F2461" t="str">
            <v>stable</v>
          </cell>
          <cell r="G2461">
            <v>264</v>
          </cell>
        </row>
        <row r="2462">
          <cell r="A2462">
            <v>2590</v>
          </cell>
          <cell r="B2462" t="str">
            <v>MYG014</v>
          </cell>
          <cell r="C2462">
            <v>38.317700000000002</v>
          </cell>
          <cell r="D2462">
            <v>140.63570000000001</v>
          </cell>
          <cell r="E2462">
            <v>8.1595899999999999E-2</v>
          </cell>
          <cell r="F2462" t="str">
            <v>stable</v>
          </cell>
          <cell r="G2462">
            <v>760</v>
          </cell>
        </row>
        <row r="2463">
          <cell r="A2463">
            <v>2591</v>
          </cell>
          <cell r="B2463" t="str">
            <v>MYG015</v>
          </cell>
          <cell r="C2463">
            <v>38.104900000000001</v>
          </cell>
          <cell r="D2463">
            <v>140.8699</v>
          </cell>
          <cell r="E2463">
            <v>1.47214E-3</v>
          </cell>
          <cell r="F2463" t="str">
            <v>stable</v>
          </cell>
          <cell r="G2463">
            <v>224</v>
          </cell>
        </row>
        <row r="2464">
          <cell r="A2464">
            <v>2592</v>
          </cell>
          <cell r="B2464" t="str">
            <v>MYG016</v>
          </cell>
          <cell r="C2464">
            <v>38.008499999999998</v>
          </cell>
          <cell r="D2464">
            <v>140.62100000000001</v>
          </cell>
          <cell r="E2464">
            <v>1.9185199999999999E-2</v>
          </cell>
          <cell r="F2464" t="str">
            <v>stable</v>
          </cell>
          <cell r="G2464">
            <v>644</v>
          </cell>
        </row>
        <row r="2465">
          <cell r="A2465">
            <v>2593</v>
          </cell>
          <cell r="B2465" t="str">
            <v>MYG017</v>
          </cell>
          <cell r="C2465">
            <v>37.976300000000002</v>
          </cell>
          <cell r="D2465">
            <v>140.7818</v>
          </cell>
          <cell r="E2465">
            <v>3.7729199999999999E-3</v>
          </cell>
          <cell r="F2465" t="str">
            <v>stable</v>
          </cell>
          <cell r="G2465">
            <v>293</v>
          </cell>
        </row>
        <row r="2466">
          <cell r="A2466">
            <v>2594</v>
          </cell>
          <cell r="B2466" t="str">
            <v>MYGH01</v>
          </cell>
          <cell r="C2466">
            <v>38.237000000000002</v>
          </cell>
          <cell r="D2466">
            <v>141.00030000000001</v>
          </cell>
          <cell r="E2466">
            <v>4.92086E-3</v>
          </cell>
          <cell r="F2466" t="str">
            <v>stable</v>
          </cell>
          <cell r="G2466">
            <v>317</v>
          </cell>
        </row>
        <row r="2467">
          <cell r="A2467">
            <v>2595</v>
          </cell>
          <cell r="B2467" t="str">
            <v>MYGH02</v>
          </cell>
          <cell r="C2467">
            <v>38.855800000000002</v>
          </cell>
          <cell r="D2467">
            <v>140.65469999999999</v>
          </cell>
          <cell r="E2467">
            <v>4.7733600000000001E-2</v>
          </cell>
          <cell r="F2467" t="str">
            <v>stable</v>
          </cell>
          <cell r="G2467">
            <v>760</v>
          </cell>
        </row>
        <row r="2468">
          <cell r="A2468">
            <v>2596</v>
          </cell>
          <cell r="B2468" t="str">
            <v>MYGH03</v>
          </cell>
          <cell r="C2468">
            <v>38.9178</v>
          </cell>
          <cell r="D2468">
            <v>141.6412</v>
          </cell>
          <cell r="E2468">
            <v>9.9041699999999996E-2</v>
          </cell>
          <cell r="F2468" t="str">
            <v>stable</v>
          </cell>
          <cell r="G2468">
            <v>760</v>
          </cell>
        </row>
        <row r="2469">
          <cell r="A2469">
            <v>2597</v>
          </cell>
          <cell r="B2469" t="str">
            <v>MYGH04</v>
          </cell>
          <cell r="C2469">
            <v>38.783099999999997</v>
          </cell>
          <cell r="D2469">
            <v>141.3289</v>
          </cell>
          <cell r="E2469">
            <v>3.67163E-2</v>
          </cell>
          <cell r="F2469" t="str">
            <v>stable</v>
          </cell>
          <cell r="G2469">
            <v>760</v>
          </cell>
        </row>
        <row r="2470">
          <cell r="A2470">
            <v>2598</v>
          </cell>
          <cell r="B2470" t="str">
            <v>MYGH05</v>
          </cell>
          <cell r="C2470">
            <v>38.5764</v>
          </cell>
          <cell r="D2470">
            <v>140.78389999999999</v>
          </cell>
          <cell r="E2470">
            <v>8.9630700000000001E-3</v>
          </cell>
          <cell r="F2470" t="str">
            <v>stable</v>
          </cell>
          <cell r="G2470">
            <v>400</v>
          </cell>
        </row>
        <row r="2471">
          <cell r="A2471">
            <v>2599</v>
          </cell>
          <cell r="B2471" t="str">
            <v>MYGH06</v>
          </cell>
          <cell r="C2471">
            <v>38.587800000000001</v>
          </cell>
          <cell r="D2471">
            <v>141.0744</v>
          </cell>
          <cell r="E2471">
            <v>2.3050000000000001E-2</v>
          </cell>
          <cell r="F2471" t="str">
            <v>stable</v>
          </cell>
          <cell r="G2471">
            <v>721</v>
          </cell>
        </row>
        <row r="2472">
          <cell r="A2472">
            <v>2600</v>
          </cell>
          <cell r="B2472" t="str">
            <v>MYGH08</v>
          </cell>
          <cell r="C2472">
            <v>38.110300000000002</v>
          </cell>
          <cell r="D2472">
            <v>140.8475</v>
          </cell>
          <cell r="E2472">
            <v>4.3322100000000002E-2</v>
          </cell>
          <cell r="F2472" t="str">
            <v>stable</v>
          </cell>
          <cell r="G2472">
            <v>760</v>
          </cell>
        </row>
        <row r="2473">
          <cell r="A2473">
            <v>2601</v>
          </cell>
          <cell r="B2473" t="str">
            <v>MYGH09</v>
          </cell>
          <cell r="C2473">
            <v>38.006100000000004</v>
          </cell>
          <cell r="D2473">
            <v>140.6061</v>
          </cell>
          <cell r="E2473">
            <v>2.8809899999999999E-2</v>
          </cell>
          <cell r="F2473" t="str">
            <v>stable</v>
          </cell>
          <cell r="G2473">
            <v>760</v>
          </cell>
        </row>
        <row r="2474">
          <cell r="A2474">
            <v>2602</v>
          </cell>
          <cell r="B2474" t="str">
            <v>MYGH10</v>
          </cell>
          <cell r="C2474">
            <v>37.938099999999999</v>
          </cell>
          <cell r="D2474">
            <v>140.89580000000001</v>
          </cell>
          <cell r="E2474">
            <v>8.6323100000000007E-3</v>
          </cell>
          <cell r="F2474" t="str">
            <v>stable</v>
          </cell>
          <cell r="G2474">
            <v>392</v>
          </cell>
        </row>
        <row r="2475">
          <cell r="A2475">
            <v>2603</v>
          </cell>
          <cell r="B2475" t="str">
            <v>MYGH11</v>
          </cell>
          <cell r="C2475">
            <v>38.512900000000002</v>
          </cell>
          <cell r="D2475">
            <v>141.34559999999999</v>
          </cell>
          <cell r="E2475">
            <v>0.19842499999999999</v>
          </cell>
          <cell r="F2475" t="str">
            <v>stable</v>
          </cell>
          <cell r="G2475">
            <v>760</v>
          </cell>
        </row>
        <row r="2476">
          <cell r="A2476">
            <v>2604</v>
          </cell>
          <cell r="B2476" t="str">
            <v>MYGH12</v>
          </cell>
          <cell r="C2476">
            <v>38.638599999999997</v>
          </cell>
          <cell r="D2476">
            <v>141.44630000000001</v>
          </cell>
          <cell r="E2476">
            <v>3.9228699999999998E-2</v>
          </cell>
          <cell r="F2476" t="str">
            <v>stable</v>
          </cell>
          <cell r="G2476">
            <v>760</v>
          </cell>
        </row>
        <row r="2477">
          <cell r="A2477">
            <v>2605</v>
          </cell>
          <cell r="B2477" t="str">
            <v>NGN006</v>
          </cell>
          <cell r="C2477">
            <v>36.508600000000001</v>
          </cell>
          <cell r="D2477">
            <v>137.85069999999999</v>
          </cell>
          <cell r="E2477">
            <v>1.2259000000000001E-2</v>
          </cell>
          <cell r="F2477" t="str">
            <v>stable</v>
          </cell>
          <cell r="G2477">
            <v>473</v>
          </cell>
        </row>
        <row r="2478">
          <cell r="A2478">
            <v>2606</v>
          </cell>
          <cell r="B2478" t="str">
            <v>NGN008</v>
          </cell>
          <cell r="C2478">
            <v>36.402200000000001</v>
          </cell>
          <cell r="D2478">
            <v>138.2491</v>
          </cell>
          <cell r="E2478">
            <v>1.57121E-2</v>
          </cell>
          <cell r="F2478" t="str">
            <v>stable</v>
          </cell>
          <cell r="G2478">
            <v>561</v>
          </cell>
        </row>
        <row r="2479">
          <cell r="A2479">
            <v>2607</v>
          </cell>
          <cell r="B2479" t="str">
            <v>NGN009</v>
          </cell>
          <cell r="C2479">
            <v>36.337800000000001</v>
          </cell>
          <cell r="D2479">
            <v>137.86940000000001</v>
          </cell>
          <cell r="E2479">
            <v>1.8789299999999998E-2</v>
          </cell>
          <cell r="F2479" t="str">
            <v>stable</v>
          </cell>
          <cell r="G2479">
            <v>636</v>
          </cell>
        </row>
        <row r="2480">
          <cell r="A2480">
            <v>2608</v>
          </cell>
          <cell r="B2480" t="str">
            <v>NGN010</v>
          </cell>
          <cell r="C2480">
            <v>36.328099999999999</v>
          </cell>
          <cell r="D2480">
            <v>138.4357</v>
          </cell>
          <cell r="E2480">
            <v>7.3379700000000006E-2</v>
          </cell>
          <cell r="F2480" t="str">
            <v>stable</v>
          </cell>
          <cell r="G2480">
            <v>760</v>
          </cell>
        </row>
        <row r="2481">
          <cell r="A2481">
            <v>2609</v>
          </cell>
          <cell r="B2481" t="str">
            <v>NGN011</v>
          </cell>
          <cell r="C2481">
            <v>36.256399999999999</v>
          </cell>
          <cell r="D2481">
            <v>138.26689999999999</v>
          </cell>
          <cell r="E2481">
            <v>0.134655</v>
          </cell>
          <cell r="F2481" t="str">
            <v>stable</v>
          </cell>
          <cell r="G2481">
            <v>760</v>
          </cell>
        </row>
        <row r="2482">
          <cell r="A2482">
            <v>2610</v>
          </cell>
          <cell r="B2482" t="str">
            <v>NGN012</v>
          </cell>
          <cell r="C2482">
            <v>36.256399999999999</v>
          </cell>
          <cell r="D2482">
            <v>137.9785</v>
          </cell>
          <cell r="E2482">
            <v>2.2637500000000001E-2</v>
          </cell>
          <cell r="F2482" t="str">
            <v>stable</v>
          </cell>
          <cell r="G2482">
            <v>713</v>
          </cell>
        </row>
        <row r="2483">
          <cell r="A2483">
            <v>2611</v>
          </cell>
          <cell r="B2483" t="str">
            <v>NGN013</v>
          </cell>
          <cell r="C2483">
            <v>36.183300000000003</v>
          </cell>
          <cell r="D2483">
            <v>137.7852</v>
          </cell>
          <cell r="E2483">
            <v>7.47284E-2</v>
          </cell>
          <cell r="F2483" t="str">
            <v>stable</v>
          </cell>
          <cell r="G2483">
            <v>760</v>
          </cell>
        </row>
        <row r="2484">
          <cell r="A2484">
            <v>2612</v>
          </cell>
          <cell r="B2484" t="str">
            <v>NGN014</v>
          </cell>
          <cell r="C2484">
            <v>36.095599999999997</v>
          </cell>
          <cell r="D2484">
            <v>138.48439999999999</v>
          </cell>
          <cell r="E2484">
            <v>7.6326000000000005E-2</v>
          </cell>
          <cell r="F2484" t="str">
            <v>stable</v>
          </cell>
          <cell r="G2484">
            <v>760</v>
          </cell>
        </row>
        <row r="2485">
          <cell r="A2485">
            <v>2613</v>
          </cell>
          <cell r="B2485" t="str">
            <v>NGN015</v>
          </cell>
          <cell r="C2485">
            <v>36.045400000000001</v>
          </cell>
          <cell r="D2485">
            <v>138.11160000000001</v>
          </cell>
          <cell r="E2485">
            <v>3.1330900000000002E-2</v>
          </cell>
          <cell r="F2485" t="str">
            <v>stable</v>
          </cell>
          <cell r="G2485">
            <v>760</v>
          </cell>
        </row>
        <row r="2486">
          <cell r="A2486">
            <v>2614</v>
          </cell>
          <cell r="B2486" t="str">
            <v>NGN016</v>
          </cell>
          <cell r="C2486">
            <v>35.915100000000002</v>
          </cell>
          <cell r="D2486">
            <v>138.24209999999999</v>
          </cell>
          <cell r="E2486">
            <v>4.9161999999999997E-2</v>
          </cell>
          <cell r="F2486" t="str">
            <v>stable</v>
          </cell>
          <cell r="G2486">
            <v>760</v>
          </cell>
        </row>
        <row r="2487">
          <cell r="A2487">
            <v>2615</v>
          </cell>
          <cell r="B2487" t="str">
            <v>NGN017</v>
          </cell>
          <cell r="C2487">
            <v>35.974800000000002</v>
          </cell>
          <cell r="D2487">
            <v>137.82550000000001</v>
          </cell>
          <cell r="E2487">
            <v>0.29034199999999999</v>
          </cell>
          <cell r="F2487" t="str">
            <v>stable</v>
          </cell>
          <cell r="G2487">
            <v>760</v>
          </cell>
        </row>
        <row r="2488">
          <cell r="A2488">
            <v>2616</v>
          </cell>
          <cell r="B2488" t="str">
            <v>NGN018</v>
          </cell>
          <cell r="C2488">
            <v>35.813200000000002</v>
          </cell>
          <cell r="D2488">
            <v>137.52950000000001</v>
          </cell>
          <cell r="E2488">
            <v>9.0925099999999995E-2</v>
          </cell>
          <cell r="F2488" t="str">
            <v>stable</v>
          </cell>
          <cell r="G2488">
            <v>760</v>
          </cell>
        </row>
        <row r="2489">
          <cell r="A2489">
            <v>2617</v>
          </cell>
          <cell r="B2489" t="str">
            <v>NGN019</v>
          </cell>
          <cell r="C2489">
            <v>35.856200000000001</v>
          </cell>
          <cell r="D2489">
            <v>137.70779999999999</v>
          </cell>
          <cell r="E2489">
            <v>6.4505000000000007E-2</v>
          </cell>
          <cell r="F2489" t="str">
            <v>stable</v>
          </cell>
          <cell r="G2489">
            <v>760</v>
          </cell>
        </row>
        <row r="2490">
          <cell r="A2490">
            <v>2618</v>
          </cell>
          <cell r="B2490" t="str">
            <v>NGN020</v>
          </cell>
          <cell r="C2490">
            <v>35.828200000000002</v>
          </cell>
          <cell r="D2490">
            <v>137.95320000000001</v>
          </cell>
          <cell r="E2490">
            <v>1.5111899999999999E-2</v>
          </cell>
          <cell r="F2490" t="str">
            <v>stable</v>
          </cell>
          <cell r="G2490">
            <v>545</v>
          </cell>
        </row>
        <row r="2491">
          <cell r="A2491">
            <v>2619</v>
          </cell>
          <cell r="B2491" t="str">
            <v>NGN021</v>
          </cell>
          <cell r="C2491">
            <v>35.730400000000003</v>
          </cell>
          <cell r="D2491">
            <v>137.9341</v>
          </cell>
          <cell r="E2491">
            <v>2.55984E-2</v>
          </cell>
          <cell r="F2491" t="str">
            <v>stable</v>
          </cell>
          <cell r="G2491">
            <v>760</v>
          </cell>
        </row>
        <row r="2492">
          <cell r="A2492">
            <v>2620</v>
          </cell>
          <cell r="B2492" t="str">
            <v>NGN022</v>
          </cell>
          <cell r="C2492">
            <v>35.607900000000001</v>
          </cell>
          <cell r="D2492">
            <v>137.61250000000001</v>
          </cell>
          <cell r="E2492">
            <v>0.10029399999999999</v>
          </cell>
          <cell r="F2492" t="str">
            <v>stable</v>
          </cell>
          <cell r="G2492">
            <v>760</v>
          </cell>
        </row>
        <row r="2493">
          <cell r="A2493">
            <v>2621</v>
          </cell>
          <cell r="B2493" t="str">
            <v>NGN023</v>
          </cell>
          <cell r="C2493">
            <v>35.578699999999998</v>
          </cell>
          <cell r="D2493">
            <v>138.03380000000001</v>
          </cell>
          <cell r="E2493">
            <v>0.123157</v>
          </cell>
          <cell r="F2493" t="str">
            <v>stable</v>
          </cell>
          <cell r="G2493">
            <v>760</v>
          </cell>
        </row>
        <row r="2494">
          <cell r="A2494">
            <v>2622</v>
          </cell>
          <cell r="B2494" t="str">
            <v>NGN024</v>
          </cell>
          <cell r="C2494">
            <v>35.523200000000003</v>
          </cell>
          <cell r="D2494">
            <v>137.8374</v>
          </cell>
          <cell r="E2494">
            <v>5.4202300000000002E-2</v>
          </cell>
          <cell r="F2494" t="str">
            <v>stable</v>
          </cell>
          <cell r="G2494">
            <v>760</v>
          </cell>
        </row>
        <row r="2495">
          <cell r="A2495">
            <v>2623</v>
          </cell>
          <cell r="B2495" t="str">
            <v>NGN025</v>
          </cell>
          <cell r="C2495">
            <v>35.280700000000003</v>
          </cell>
          <cell r="D2495">
            <v>137.85669999999999</v>
          </cell>
          <cell r="E2495">
            <v>9.0066599999999997E-2</v>
          </cell>
          <cell r="F2495" t="str">
            <v>stable</v>
          </cell>
          <cell r="G2495">
            <v>760</v>
          </cell>
        </row>
        <row r="2496">
          <cell r="A2496">
            <v>2624</v>
          </cell>
          <cell r="B2496" t="str">
            <v>NGNH08</v>
          </cell>
          <cell r="C2496">
            <v>36.250999999999998</v>
          </cell>
          <cell r="D2496">
            <v>137.8622</v>
          </cell>
          <cell r="E2496">
            <v>3.3771799999999998E-2</v>
          </cell>
          <cell r="F2496" t="str">
            <v>stable</v>
          </cell>
          <cell r="G2496">
            <v>760</v>
          </cell>
        </row>
        <row r="2497">
          <cell r="A2497">
            <v>2625</v>
          </cell>
          <cell r="B2497" t="str">
            <v>NGNH10</v>
          </cell>
          <cell r="C2497">
            <v>35.96</v>
          </cell>
          <cell r="D2497">
            <v>137.77000000000001</v>
          </cell>
          <cell r="E2497">
            <v>6.9694300000000001E-2</v>
          </cell>
          <cell r="F2497" t="str">
            <v>stable</v>
          </cell>
          <cell r="G2497">
            <v>760</v>
          </cell>
        </row>
        <row r="2498">
          <cell r="A2498">
            <v>2626</v>
          </cell>
          <cell r="B2498" t="str">
            <v>NGNH11</v>
          </cell>
          <cell r="C2498">
            <v>35.912500000000001</v>
          </cell>
          <cell r="D2498">
            <v>138.3083</v>
          </cell>
          <cell r="E2498">
            <v>8.8577100000000006E-2</v>
          </cell>
          <cell r="F2498" t="str">
            <v>stable</v>
          </cell>
          <cell r="G2498">
            <v>760</v>
          </cell>
        </row>
        <row r="2499">
          <cell r="A2499">
            <v>2627</v>
          </cell>
          <cell r="B2499" t="str">
            <v>NGNH12</v>
          </cell>
          <cell r="C2499">
            <v>35.9664</v>
          </cell>
          <cell r="D2499">
            <v>138.4828</v>
          </cell>
          <cell r="E2499">
            <v>3.70196E-2</v>
          </cell>
          <cell r="F2499" t="str">
            <v>stable</v>
          </cell>
          <cell r="G2499">
            <v>760</v>
          </cell>
        </row>
        <row r="2500">
          <cell r="A2500">
            <v>2628</v>
          </cell>
          <cell r="B2500" t="str">
            <v>NGNH13</v>
          </cell>
          <cell r="C2500">
            <v>35.511099999999999</v>
          </cell>
          <cell r="D2500">
            <v>137.87970000000001</v>
          </cell>
          <cell r="E2500">
            <v>6.7816799999999997E-2</v>
          </cell>
          <cell r="F2500" t="str">
            <v>stable</v>
          </cell>
          <cell r="G2500">
            <v>760</v>
          </cell>
        </row>
        <row r="2501">
          <cell r="A2501">
            <v>2629</v>
          </cell>
          <cell r="B2501" t="str">
            <v>NGNH14</v>
          </cell>
          <cell r="C2501">
            <v>35.3063</v>
          </cell>
          <cell r="D2501">
            <v>137.6292</v>
          </cell>
          <cell r="E2501">
            <v>6.7607399999999998E-2</v>
          </cell>
          <cell r="F2501" t="str">
            <v>stable</v>
          </cell>
          <cell r="G2501">
            <v>760</v>
          </cell>
        </row>
        <row r="2502">
          <cell r="A2502">
            <v>2630</v>
          </cell>
          <cell r="B2502" t="str">
            <v>NGNH15</v>
          </cell>
          <cell r="C2502">
            <v>36.005600000000001</v>
          </cell>
          <cell r="D2502">
            <v>137.93360000000001</v>
          </cell>
          <cell r="E2502">
            <v>0.25864100000000001</v>
          </cell>
          <cell r="F2502" t="str">
            <v>stable</v>
          </cell>
          <cell r="G2502">
            <v>760</v>
          </cell>
        </row>
        <row r="2503">
          <cell r="A2503">
            <v>2631</v>
          </cell>
          <cell r="B2503" t="str">
            <v>NGNH16</v>
          </cell>
          <cell r="C2503">
            <v>35.943300000000001</v>
          </cell>
          <cell r="D2503">
            <v>138.18790000000001</v>
          </cell>
          <cell r="E2503">
            <v>9.6795500000000007E-2</v>
          </cell>
          <cell r="F2503" t="str">
            <v>stable</v>
          </cell>
          <cell r="G2503">
            <v>760</v>
          </cell>
        </row>
        <row r="2504">
          <cell r="A2504">
            <v>2632</v>
          </cell>
          <cell r="B2504" t="str">
            <v>NGNH17</v>
          </cell>
          <cell r="C2504">
            <v>36.139299999999999</v>
          </cell>
          <cell r="D2504">
            <v>138.55350000000001</v>
          </cell>
          <cell r="E2504">
            <v>4.8527399999999998E-2</v>
          </cell>
          <cell r="F2504" t="str">
            <v>stable</v>
          </cell>
          <cell r="G2504">
            <v>760</v>
          </cell>
        </row>
        <row r="2505">
          <cell r="A2505">
            <v>2633</v>
          </cell>
          <cell r="B2505" t="str">
            <v>NGNH18</v>
          </cell>
          <cell r="C2505">
            <v>35.929200000000002</v>
          </cell>
          <cell r="D2505">
            <v>137.59800000000001</v>
          </cell>
          <cell r="E2505">
            <v>5.35092E-2</v>
          </cell>
          <cell r="F2505" t="str">
            <v>stable</v>
          </cell>
          <cell r="G2505">
            <v>760</v>
          </cell>
        </row>
        <row r="2506">
          <cell r="A2506">
            <v>2634</v>
          </cell>
          <cell r="B2506" t="str">
            <v>NGNH19</v>
          </cell>
          <cell r="C2506">
            <v>35.970300000000002</v>
          </cell>
          <cell r="D2506">
            <v>138.58770000000001</v>
          </cell>
          <cell r="E2506">
            <v>0.122167</v>
          </cell>
          <cell r="F2506" t="str">
            <v>stable</v>
          </cell>
          <cell r="G2506">
            <v>760</v>
          </cell>
        </row>
        <row r="2507">
          <cell r="A2507">
            <v>2635</v>
          </cell>
          <cell r="B2507" t="str">
            <v>NGNH20</v>
          </cell>
          <cell r="C2507">
            <v>35.783900000000003</v>
          </cell>
          <cell r="D2507">
            <v>137.72030000000001</v>
          </cell>
          <cell r="E2507">
            <v>0.130829</v>
          </cell>
          <cell r="F2507" t="str">
            <v>stable</v>
          </cell>
          <cell r="G2507">
            <v>760</v>
          </cell>
        </row>
        <row r="2508">
          <cell r="A2508">
            <v>2636</v>
          </cell>
          <cell r="B2508" t="str">
            <v>NGNH21</v>
          </cell>
          <cell r="C2508">
            <v>35.828299999999999</v>
          </cell>
          <cell r="D2508">
            <v>137.92670000000001</v>
          </cell>
          <cell r="E2508">
            <v>0.13721800000000001</v>
          </cell>
          <cell r="F2508" t="str">
            <v>stable</v>
          </cell>
          <cell r="G2508">
            <v>760</v>
          </cell>
        </row>
        <row r="2509">
          <cell r="A2509">
            <v>2637</v>
          </cell>
          <cell r="B2509" t="str">
            <v>NGNH22</v>
          </cell>
          <cell r="C2509">
            <v>35.791400000000003</v>
          </cell>
          <cell r="D2509">
            <v>138.0855</v>
          </cell>
          <cell r="E2509">
            <v>7.8153200000000006E-2</v>
          </cell>
          <cell r="F2509" t="str">
            <v>stable</v>
          </cell>
          <cell r="G2509">
            <v>760</v>
          </cell>
        </row>
        <row r="2510">
          <cell r="A2510">
            <v>2638</v>
          </cell>
          <cell r="B2510" t="str">
            <v>NGNH23</v>
          </cell>
          <cell r="C2510">
            <v>35.602400000000003</v>
          </cell>
          <cell r="D2510">
            <v>137.61349999999999</v>
          </cell>
          <cell r="E2510">
            <v>0.10029399999999999</v>
          </cell>
          <cell r="F2510" t="str">
            <v>stable</v>
          </cell>
          <cell r="G2510">
            <v>760</v>
          </cell>
        </row>
        <row r="2511">
          <cell r="A2511">
            <v>2639</v>
          </cell>
          <cell r="B2511" t="str">
            <v>NGNH24</v>
          </cell>
          <cell r="C2511">
            <v>35.612000000000002</v>
          </cell>
          <cell r="D2511">
            <v>137.8827</v>
          </cell>
          <cell r="E2511">
            <v>0.107236</v>
          </cell>
          <cell r="F2511" t="str">
            <v>stable</v>
          </cell>
          <cell r="G2511">
            <v>760</v>
          </cell>
        </row>
        <row r="2512">
          <cell r="A2512">
            <v>2640</v>
          </cell>
          <cell r="B2512" t="str">
            <v>NGNH25</v>
          </cell>
          <cell r="C2512">
            <v>35.295299999999997</v>
          </cell>
          <cell r="D2512">
            <v>137.9298</v>
          </cell>
          <cell r="E2512">
            <v>0.117606</v>
          </cell>
          <cell r="F2512" t="str">
            <v>stable</v>
          </cell>
          <cell r="G2512">
            <v>760</v>
          </cell>
        </row>
        <row r="2513">
          <cell r="A2513">
            <v>2641</v>
          </cell>
          <cell r="B2513" t="str">
            <v>NGNH30</v>
          </cell>
          <cell r="C2513">
            <v>36.060899999999997</v>
          </cell>
          <cell r="D2513">
            <v>137.68799999999999</v>
          </cell>
          <cell r="E2513">
            <v>2.6312700000000001E-2</v>
          </cell>
          <cell r="F2513" t="str">
            <v>stable</v>
          </cell>
          <cell r="G2513">
            <v>760</v>
          </cell>
        </row>
        <row r="2514">
          <cell r="A2514">
            <v>2642</v>
          </cell>
          <cell r="B2514" t="str">
            <v>NGNH31</v>
          </cell>
          <cell r="C2514">
            <v>36.115299999999998</v>
          </cell>
          <cell r="D2514">
            <v>137.9419</v>
          </cell>
          <cell r="E2514">
            <v>1.3013500000000001E-2</v>
          </cell>
          <cell r="F2514" t="str">
            <v>stable</v>
          </cell>
          <cell r="G2514">
            <v>490</v>
          </cell>
        </row>
        <row r="2515">
          <cell r="A2515">
            <v>2643</v>
          </cell>
          <cell r="B2515" t="str">
            <v>NGNH32</v>
          </cell>
          <cell r="C2515">
            <v>36.254600000000003</v>
          </cell>
          <cell r="D2515">
            <v>137.99289999999999</v>
          </cell>
          <cell r="E2515">
            <v>0.159751</v>
          </cell>
          <cell r="F2515" t="str">
            <v>stable</v>
          </cell>
          <cell r="G2515">
            <v>760</v>
          </cell>
        </row>
        <row r="2516">
          <cell r="A2516">
            <v>2644</v>
          </cell>
          <cell r="B2516" t="str">
            <v>NGNH33</v>
          </cell>
          <cell r="C2516">
            <v>36.456699999999998</v>
          </cell>
          <cell r="D2516">
            <v>137.96680000000001</v>
          </cell>
          <cell r="E2516">
            <v>5.3310900000000001E-2</v>
          </cell>
          <cell r="F2516" t="str">
            <v>stable</v>
          </cell>
          <cell r="G2516">
            <v>760</v>
          </cell>
        </row>
        <row r="2517">
          <cell r="A2517">
            <v>2645</v>
          </cell>
          <cell r="B2517" t="str">
            <v>NGNH34</v>
          </cell>
          <cell r="C2517">
            <v>36.529600000000002</v>
          </cell>
          <cell r="D2517">
            <v>137.82310000000001</v>
          </cell>
          <cell r="E2517">
            <v>6.30386E-2</v>
          </cell>
          <cell r="F2517" t="str">
            <v>stable</v>
          </cell>
          <cell r="G2517">
            <v>760</v>
          </cell>
        </row>
        <row r="2518">
          <cell r="A2518">
            <v>2646</v>
          </cell>
          <cell r="B2518" t="str">
            <v>NGNH35</v>
          </cell>
          <cell r="C2518">
            <v>36.379300000000001</v>
          </cell>
          <cell r="D2518">
            <v>137.82310000000001</v>
          </cell>
          <cell r="E2518">
            <v>0.111285</v>
          </cell>
          <cell r="F2518" t="str">
            <v>stable</v>
          </cell>
          <cell r="G2518">
            <v>760</v>
          </cell>
        </row>
        <row r="2519">
          <cell r="A2519">
            <v>2647</v>
          </cell>
          <cell r="B2519" t="str">
            <v>NGNH37</v>
          </cell>
          <cell r="C2519">
            <v>36.3277</v>
          </cell>
          <cell r="D2519">
            <v>138.4999</v>
          </cell>
          <cell r="E2519">
            <v>4.9130399999999998E-2</v>
          </cell>
          <cell r="F2519" t="str">
            <v>stable</v>
          </cell>
          <cell r="G2519">
            <v>760</v>
          </cell>
        </row>
        <row r="2520">
          <cell r="A2520">
            <v>2648</v>
          </cell>
          <cell r="B2520" t="str">
            <v>NIG001</v>
          </cell>
          <cell r="C2520">
            <v>38.258400000000002</v>
          </cell>
          <cell r="D2520">
            <v>138.43369999999999</v>
          </cell>
          <cell r="E2520">
            <v>0.135492</v>
          </cell>
          <cell r="F2520" t="str">
            <v>stable</v>
          </cell>
          <cell r="G2520">
            <v>760</v>
          </cell>
        </row>
        <row r="2521">
          <cell r="A2521">
            <v>2649</v>
          </cell>
          <cell r="B2521" t="str">
            <v>NIG004</v>
          </cell>
          <cell r="C2521">
            <v>37.820500000000003</v>
          </cell>
          <cell r="D2521">
            <v>138.27950000000001</v>
          </cell>
          <cell r="E2521">
            <v>5.6914100000000002E-2</v>
          </cell>
          <cell r="F2521" t="str">
            <v>stable</v>
          </cell>
          <cell r="G2521">
            <v>760</v>
          </cell>
        </row>
        <row r="2522">
          <cell r="A2522">
            <v>2650</v>
          </cell>
          <cell r="B2522" t="str">
            <v>NIG006</v>
          </cell>
          <cell r="C2522">
            <v>38.450099999999999</v>
          </cell>
          <cell r="D2522">
            <v>139.49610000000001</v>
          </cell>
          <cell r="E2522">
            <v>0.111357</v>
          </cell>
          <cell r="F2522" t="str">
            <v>stable</v>
          </cell>
          <cell r="G2522">
            <v>760</v>
          </cell>
        </row>
        <row r="2523">
          <cell r="A2523">
            <v>2651</v>
          </cell>
          <cell r="B2523" t="str">
            <v>NIG007</v>
          </cell>
          <cell r="C2523">
            <v>38.2301</v>
          </cell>
          <cell r="D2523">
            <v>139.4864</v>
          </cell>
          <cell r="E2523">
            <v>1.56431E-2</v>
          </cell>
          <cell r="F2523" t="str">
            <v>stable</v>
          </cell>
          <cell r="G2523">
            <v>559</v>
          </cell>
        </row>
        <row r="2524">
          <cell r="A2524">
            <v>2652</v>
          </cell>
          <cell r="B2524" t="str">
            <v>NIGH02</v>
          </cell>
          <cell r="C2524">
            <v>38.276899999999998</v>
          </cell>
          <cell r="D2524">
            <v>139.55189999999999</v>
          </cell>
          <cell r="E2524">
            <v>1.8540299999999999E-2</v>
          </cell>
          <cell r="F2524" t="str">
            <v>stable</v>
          </cell>
          <cell r="G2524">
            <v>631</v>
          </cell>
        </row>
        <row r="2525">
          <cell r="A2525">
            <v>2653</v>
          </cell>
          <cell r="B2525" t="str">
            <v>NIGH14</v>
          </cell>
          <cell r="C2525">
            <v>37.027200000000001</v>
          </cell>
          <cell r="D2525">
            <v>138.8553</v>
          </cell>
          <cell r="E2525">
            <v>3.0143000000000001E-3</v>
          </cell>
          <cell r="F2525" t="str">
            <v>stable</v>
          </cell>
          <cell r="G2525">
            <v>270</v>
          </cell>
        </row>
        <row r="2526">
          <cell r="A2526">
            <v>2654</v>
          </cell>
          <cell r="B2526" t="str">
            <v>SIT001</v>
          </cell>
          <cell r="C2526">
            <v>36.242800000000003</v>
          </cell>
          <cell r="D2526">
            <v>139.19370000000001</v>
          </cell>
          <cell r="E2526">
            <v>5.8904500000000002E-3</v>
          </cell>
          <cell r="F2526" t="str">
            <v>stable</v>
          </cell>
          <cell r="G2526">
            <v>335</v>
          </cell>
        </row>
        <row r="2527">
          <cell r="A2527">
            <v>2655</v>
          </cell>
          <cell r="B2527" t="str">
            <v>SIT002</v>
          </cell>
          <cell r="C2527">
            <v>36.147599999999997</v>
          </cell>
          <cell r="D2527">
            <v>139.38839999999999</v>
          </cell>
          <cell r="E2527">
            <v>3.7084100000000001E-3</v>
          </cell>
          <cell r="F2527" t="str">
            <v>stable</v>
          </cell>
          <cell r="G2527">
            <v>291</v>
          </cell>
        </row>
        <row r="2528">
          <cell r="A2528">
            <v>2656</v>
          </cell>
          <cell r="B2528" t="str">
            <v>SIT003</v>
          </cell>
          <cell r="C2528">
            <v>36.072000000000003</v>
          </cell>
          <cell r="D2528">
            <v>139.6968</v>
          </cell>
          <cell r="E2528">
            <v>0</v>
          </cell>
          <cell r="F2528" t="str">
            <v>stable</v>
          </cell>
          <cell r="G2528">
            <v>180</v>
          </cell>
        </row>
        <row r="2529">
          <cell r="A2529">
            <v>2657</v>
          </cell>
          <cell r="B2529" t="str">
            <v>SIT004</v>
          </cell>
          <cell r="C2529">
            <v>36.117899999999999</v>
          </cell>
          <cell r="D2529">
            <v>139.1045</v>
          </cell>
          <cell r="E2529">
            <v>8.1508899999999995E-2</v>
          </cell>
          <cell r="F2529" t="str">
            <v>stable</v>
          </cell>
          <cell r="G2529">
            <v>760</v>
          </cell>
        </row>
        <row r="2530">
          <cell r="A2530">
            <v>2658</v>
          </cell>
          <cell r="B2530" t="str">
            <v>SIT005</v>
          </cell>
          <cell r="C2530">
            <v>36.056199999999997</v>
          </cell>
          <cell r="D2530">
            <v>139.26259999999999</v>
          </cell>
          <cell r="E2530">
            <v>8.8164599999999999E-3</v>
          </cell>
          <cell r="F2530" t="str">
            <v>stable</v>
          </cell>
          <cell r="G2530">
            <v>396</v>
          </cell>
        </row>
        <row r="2531">
          <cell r="A2531">
            <v>2659</v>
          </cell>
          <cell r="B2531" t="str">
            <v>SIT006</v>
          </cell>
          <cell r="C2531">
            <v>35.995399999999997</v>
          </cell>
          <cell r="D2531">
            <v>139.07089999999999</v>
          </cell>
          <cell r="E2531">
            <v>4.4087399999999999E-2</v>
          </cell>
          <cell r="F2531" t="str">
            <v>stable</v>
          </cell>
          <cell r="G2531">
            <v>760</v>
          </cell>
        </row>
        <row r="2532">
          <cell r="A2532">
            <v>2660</v>
          </cell>
          <cell r="B2532" t="str">
            <v>SIT007</v>
          </cell>
          <cell r="C2532">
            <v>36.054000000000002</v>
          </cell>
          <cell r="D2532">
            <v>139.3912</v>
          </cell>
          <cell r="E2532">
            <v>5.3890400000000003E-3</v>
          </cell>
          <cell r="F2532" t="str">
            <v>stable</v>
          </cell>
          <cell r="G2532">
            <v>326</v>
          </cell>
        </row>
        <row r="2533">
          <cell r="A2533">
            <v>2661</v>
          </cell>
          <cell r="B2533" t="str">
            <v>SIT008</v>
          </cell>
          <cell r="C2533">
            <v>35.974499999999999</v>
          </cell>
          <cell r="D2533">
            <v>139.7526</v>
          </cell>
          <cell r="E2533">
            <v>2.1559600000000002E-3</v>
          </cell>
          <cell r="F2533" t="str">
            <v>stable</v>
          </cell>
          <cell r="G2533">
            <v>245</v>
          </cell>
        </row>
        <row r="2534">
          <cell r="A2534">
            <v>2662</v>
          </cell>
          <cell r="B2534" t="str">
            <v>SIT009</v>
          </cell>
          <cell r="C2534">
            <v>35.903399999999998</v>
          </cell>
          <cell r="D2534">
            <v>139.48259999999999</v>
          </cell>
          <cell r="E2534">
            <v>2.66168E-3</v>
          </cell>
          <cell r="F2534" t="str">
            <v>stable</v>
          </cell>
          <cell r="G2534">
            <v>260</v>
          </cell>
        </row>
        <row r="2535">
          <cell r="A2535">
            <v>2663</v>
          </cell>
          <cell r="B2535" t="str">
            <v>SIT010</v>
          </cell>
          <cell r="C2535">
            <v>35.906500000000001</v>
          </cell>
          <cell r="D2535">
            <v>139.6481</v>
          </cell>
          <cell r="E2535">
            <v>0</v>
          </cell>
          <cell r="F2535" t="str">
            <v>stable</v>
          </cell>
          <cell r="G2535">
            <v>180</v>
          </cell>
        </row>
        <row r="2536">
          <cell r="A2536">
            <v>2664</v>
          </cell>
          <cell r="B2536" t="str">
            <v>SIT011</v>
          </cell>
          <cell r="C2536">
            <v>35.809800000000003</v>
          </cell>
          <cell r="D2536">
            <v>139.72120000000001</v>
          </cell>
          <cell r="E2536">
            <v>2.5671800000000001E-3</v>
          </cell>
          <cell r="F2536" t="str">
            <v>stable</v>
          </cell>
          <cell r="G2536">
            <v>257</v>
          </cell>
        </row>
        <row r="2537">
          <cell r="A2537">
            <v>2665</v>
          </cell>
          <cell r="B2537" t="str">
            <v>SIT012</v>
          </cell>
          <cell r="C2537">
            <v>35.8401</v>
          </cell>
          <cell r="D2537">
            <v>139.32149999999999</v>
          </cell>
          <cell r="E2537">
            <v>3.5922500000000003E-2</v>
          </cell>
          <cell r="F2537" t="str">
            <v>stable</v>
          </cell>
          <cell r="G2537">
            <v>760</v>
          </cell>
        </row>
        <row r="2538">
          <cell r="A2538">
            <v>2666</v>
          </cell>
          <cell r="B2538" t="str">
            <v>SIT013</v>
          </cell>
          <cell r="C2538">
            <v>35.796500000000002</v>
          </cell>
          <cell r="D2538">
            <v>139.4659</v>
          </cell>
          <cell r="E2538">
            <v>5.7366300000000004E-3</v>
          </cell>
          <cell r="F2538" t="str">
            <v>stable</v>
          </cell>
          <cell r="G2538">
            <v>333</v>
          </cell>
        </row>
        <row r="2539">
          <cell r="A2539">
            <v>2667</v>
          </cell>
          <cell r="B2539" t="str">
            <v>SIT014</v>
          </cell>
          <cell r="C2539">
            <v>35.995399999999997</v>
          </cell>
          <cell r="D2539">
            <v>138.80099999999999</v>
          </cell>
          <cell r="E2539">
            <v>0.138936</v>
          </cell>
          <cell r="F2539" t="str">
            <v>stable</v>
          </cell>
          <cell r="G2539">
            <v>760</v>
          </cell>
        </row>
        <row r="2540">
          <cell r="A2540">
            <v>2668</v>
          </cell>
          <cell r="B2540" t="str">
            <v>SITH03</v>
          </cell>
          <cell r="C2540">
            <v>35.895800000000001</v>
          </cell>
          <cell r="D2540">
            <v>139.38749999999999</v>
          </cell>
          <cell r="E2540">
            <v>7.9676699999999996E-3</v>
          </cell>
          <cell r="F2540" t="str">
            <v>stable</v>
          </cell>
          <cell r="G2540">
            <v>377</v>
          </cell>
        </row>
        <row r="2541">
          <cell r="A2541">
            <v>2669</v>
          </cell>
          <cell r="B2541" t="str">
            <v>SITH04</v>
          </cell>
          <cell r="C2541">
            <v>35.799599999999998</v>
          </cell>
          <cell r="D2541">
            <v>139.5385</v>
          </cell>
          <cell r="E2541">
            <v>1.17964E-2</v>
          </cell>
          <cell r="F2541" t="str">
            <v>stable</v>
          </cell>
          <cell r="G2541">
            <v>463</v>
          </cell>
        </row>
        <row r="2542">
          <cell r="A2542">
            <v>2670</v>
          </cell>
          <cell r="B2542" t="str">
            <v>SITH05</v>
          </cell>
          <cell r="C2542">
            <v>36.147799999999997</v>
          </cell>
          <cell r="D2542">
            <v>139.05359999999999</v>
          </cell>
          <cell r="E2542">
            <v>0.143313</v>
          </cell>
          <cell r="F2542" t="str">
            <v>stable</v>
          </cell>
          <cell r="G2542">
            <v>760</v>
          </cell>
        </row>
        <row r="2543">
          <cell r="A2543">
            <v>2671</v>
          </cell>
          <cell r="B2543" t="str">
            <v>SITH06</v>
          </cell>
          <cell r="C2543">
            <v>36.11</v>
          </cell>
          <cell r="D2543">
            <v>139.29259999999999</v>
          </cell>
          <cell r="E2543">
            <v>9.6434099999999998E-3</v>
          </cell>
          <cell r="F2543" t="str">
            <v>stable</v>
          </cell>
          <cell r="G2543">
            <v>415</v>
          </cell>
        </row>
        <row r="2544">
          <cell r="A2544">
            <v>2672</v>
          </cell>
          <cell r="B2544" t="str">
            <v>SITH07</v>
          </cell>
          <cell r="C2544">
            <v>35.9086</v>
          </cell>
          <cell r="D2544">
            <v>139.15170000000001</v>
          </cell>
          <cell r="E2544">
            <v>0.125002</v>
          </cell>
          <cell r="F2544" t="str">
            <v>stable</v>
          </cell>
          <cell r="G2544">
            <v>760</v>
          </cell>
        </row>
        <row r="2545">
          <cell r="A2545">
            <v>2673</v>
          </cell>
          <cell r="B2545" t="str">
            <v>SITH08</v>
          </cell>
          <cell r="C2545">
            <v>36.024299999999997</v>
          </cell>
          <cell r="D2545">
            <v>138.97219999999999</v>
          </cell>
          <cell r="E2545">
            <v>4.8649699999999997E-2</v>
          </cell>
          <cell r="F2545" t="str">
            <v>stable</v>
          </cell>
          <cell r="G2545">
            <v>760</v>
          </cell>
        </row>
        <row r="2546">
          <cell r="A2546">
            <v>2674</v>
          </cell>
          <cell r="B2546" t="str">
            <v>SITH09</v>
          </cell>
          <cell r="C2546">
            <v>36.068300000000001</v>
          </cell>
          <cell r="D2546">
            <v>139.10239999999999</v>
          </cell>
          <cell r="E2546">
            <v>0.12135600000000001</v>
          </cell>
          <cell r="F2546" t="str">
            <v>stable</v>
          </cell>
          <cell r="G2546">
            <v>760</v>
          </cell>
        </row>
        <row r="2547">
          <cell r="A2547">
            <v>2675</v>
          </cell>
          <cell r="B2547" t="str">
            <v>SITH10</v>
          </cell>
          <cell r="C2547">
            <v>35.993299999999998</v>
          </cell>
          <cell r="D2547">
            <v>139.22229999999999</v>
          </cell>
          <cell r="E2547">
            <v>3.8361100000000002E-2</v>
          </cell>
          <cell r="F2547" t="str">
            <v>stable</v>
          </cell>
          <cell r="G2547">
            <v>760</v>
          </cell>
        </row>
        <row r="2548">
          <cell r="A2548">
            <v>2676</v>
          </cell>
          <cell r="B2548" t="str">
            <v>SITH11</v>
          </cell>
          <cell r="C2548">
            <v>35.860500000000002</v>
          </cell>
          <cell r="D2548">
            <v>139.2758</v>
          </cell>
          <cell r="E2548">
            <v>1.8565399999999999E-2</v>
          </cell>
          <cell r="F2548" t="str">
            <v>stable</v>
          </cell>
          <cell r="G2548">
            <v>631</v>
          </cell>
        </row>
        <row r="2549">
          <cell r="A2549">
            <v>2677</v>
          </cell>
          <cell r="B2549" t="str">
            <v>SZO008</v>
          </cell>
          <cell r="C2549">
            <v>35.095999999999997</v>
          </cell>
          <cell r="D2549">
            <v>138.8657</v>
          </cell>
          <cell r="E2549">
            <v>7.9325300000000001E-3</v>
          </cell>
          <cell r="F2549" t="str">
            <v>stable</v>
          </cell>
          <cell r="G2549">
            <v>376</v>
          </cell>
        </row>
        <row r="2550">
          <cell r="A2550">
            <v>2678</v>
          </cell>
          <cell r="B2550" t="str">
            <v>SZO009</v>
          </cell>
          <cell r="C2550">
            <v>35.197099999999999</v>
          </cell>
          <cell r="D2550">
            <v>138.9127</v>
          </cell>
          <cell r="E2550">
            <v>2.28819E-2</v>
          </cell>
          <cell r="F2550" t="str">
            <v>stable</v>
          </cell>
          <cell r="G2550">
            <v>718</v>
          </cell>
        </row>
        <row r="2551">
          <cell r="A2551">
            <v>2679</v>
          </cell>
          <cell r="B2551" t="str">
            <v>SZO010</v>
          </cell>
          <cell r="C2551">
            <v>35.309100000000001</v>
          </cell>
          <cell r="D2551">
            <v>138.9349</v>
          </cell>
          <cell r="E2551">
            <v>2.12462E-2</v>
          </cell>
          <cell r="F2551" t="str">
            <v>stable</v>
          </cell>
          <cell r="G2551">
            <v>685</v>
          </cell>
        </row>
        <row r="2552">
          <cell r="A2552">
            <v>2680</v>
          </cell>
          <cell r="B2552" t="str">
            <v>SZO011</v>
          </cell>
          <cell r="C2552">
            <v>35.212800000000001</v>
          </cell>
          <cell r="D2552">
            <v>138.60159999999999</v>
          </cell>
          <cell r="E2552">
            <v>4.8585799999999998E-2</v>
          </cell>
          <cell r="F2552" t="str">
            <v>stable</v>
          </cell>
          <cell r="G2552">
            <v>760</v>
          </cell>
        </row>
        <row r="2553">
          <cell r="A2553">
            <v>2681</v>
          </cell>
          <cell r="B2553" t="str">
            <v>SZO012</v>
          </cell>
          <cell r="C2553">
            <v>35.127099999999999</v>
          </cell>
          <cell r="D2553">
            <v>138.62129999999999</v>
          </cell>
          <cell r="E2553">
            <v>3.7156500000000002E-2</v>
          </cell>
          <cell r="F2553" t="str">
            <v>stable</v>
          </cell>
          <cell r="G2553">
            <v>760</v>
          </cell>
        </row>
        <row r="2554">
          <cell r="A2554">
            <v>2682</v>
          </cell>
          <cell r="B2554" t="str">
            <v>SZO013</v>
          </cell>
          <cell r="C2554">
            <v>35.040999999999997</v>
          </cell>
          <cell r="D2554">
            <v>138.476</v>
          </cell>
          <cell r="E2554">
            <v>3.3410800000000002E-3</v>
          </cell>
          <cell r="F2554" t="str">
            <v>stable</v>
          </cell>
          <cell r="G2554">
            <v>280</v>
          </cell>
        </row>
        <row r="2555">
          <cell r="A2555">
            <v>2683</v>
          </cell>
          <cell r="B2555" t="str">
            <v>SZO014</v>
          </cell>
          <cell r="C2555">
            <v>34.9649</v>
          </cell>
          <cell r="D2555">
            <v>138.37350000000001</v>
          </cell>
          <cell r="E2555">
            <v>5.9976400000000003E-3</v>
          </cell>
          <cell r="F2555" t="str">
            <v>stable</v>
          </cell>
          <cell r="G2555">
            <v>337</v>
          </cell>
        </row>
        <row r="2556">
          <cell r="A2556">
            <v>2684</v>
          </cell>
          <cell r="B2556" t="str">
            <v>SZO015</v>
          </cell>
          <cell r="C2556">
            <v>35.243499999999997</v>
          </cell>
          <cell r="D2556">
            <v>138.3407</v>
          </cell>
          <cell r="E2556">
            <v>0.105949</v>
          </cell>
          <cell r="F2556" t="str">
            <v>stable</v>
          </cell>
          <cell r="G2556">
            <v>760</v>
          </cell>
        </row>
        <row r="2557">
          <cell r="A2557">
            <v>2685</v>
          </cell>
          <cell r="B2557" t="str">
            <v>SZO021</v>
          </cell>
          <cell r="C2557">
            <v>35.096899999999998</v>
          </cell>
          <cell r="D2557">
            <v>138.13319999999999</v>
          </cell>
          <cell r="E2557">
            <v>2.7345399999999999E-2</v>
          </cell>
          <cell r="F2557" t="str">
            <v>stable</v>
          </cell>
          <cell r="G2557">
            <v>760</v>
          </cell>
        </row>
        <row r="2558">
          <cell r="A2558">
            <v>2686</v>
          </cell>
          <cell r="B2558" t="str">
            <v>SZO022</v>
          </cell>
          <cell r="C2558">
            <v>35.0916</v>
          </cell>
          <cell r="D2558">
            <v>137.81360000000001</v>
          </cell>
          <cell r="E2558">
            <v>0.13653799999999999</v>
          </cell>
          <cell r="F2558" t="str">
            <v>stable</v>
          </cell>
          <cell r="G2558">
            <v>760</v>
          </cell>
        </row>
        <row r="2559">
          <cell r="A2559">
            <v>2687</v>
          </cell>
          <cell r="B2559" t="str">
            <v>SZO026</v>
          </cell>
          <cell r="C2559">
            <v>34.9816</v>
          </cell>
          <cell r="D2559">
            <v>137.89750000000001</v>
          </cell>
          <cell r="E2559">
            <v>5.8882999999999998E-2</v>
          </cell>
          <cell r="F2559" t="str">
            <v>stable</v>
          </cell>
          <cell r="G2559">
            <v>760</v>
          </cell>
        </row>
        <row r="2560">
          <cell r="A2560">
            <v>2688</v>
          </cell>
          <cell r="B2560" t="str">
            <v>SZO028</v>
          </cell>
          <cell r="C2560">
            <v>34.952399999999997</v>
          </cell>
          <cell r="D2560">
            <v>139.1378</v>
          </cell>
          <cell r="E2560">
            <v>5.2231699999999999E-2</v>
          </cell>
          <cell r="F2560" t="str">
            <v>stable</v>
          </cell>
          <cell r="G2560">
            <v>760</v>
          </cell>
        </row>
        <row r="2561">
          <cell r="A2561">
            <v>2689</v>
          </cell>
          <cell r="B2561" t="str">
            <v>SZOH29</v>
          </cell>
          <cell r="C2561">
            <v>35.303800000000003</v>
          </cell>
          <cell r="D2561">
            <v>138.2003</v>
          </cell>
          <cell r="E2561">
            <v>0.11540599999999999</v>
          </cell>
          <cell r="F2561" t="str">
            <v>stable</v>
          </cell>
          <cell r="G2561">
            <v>760</v>
          </cell>
        </row>
        <row r="2562">
          <cell r="A2562">
            <v>2690</v>
          </cell>
          <cell r="B2562" t="str">
            <v>SZOH30</v>
          </cell>
          <cell r="C2562">
            <v>35.220100000000002</v>
          </cell>
          <cell r="D2562">
            <v>137.9212</v>
          </cell>
          <cell r="E2562">
            <v>0.101177</v>
          </cell>
          <cell r="F2562" t="str">
            <v>stable</v>
          </cell>
          <cell r="G2562">
            <v>760</v>
          </cell>
        </row>
        <row r="2563">
          <cell r="A2563">
            <v>2691</v>
          </cell>
          <cell r="B2563" t="str">
            <v>SZOH31</v>
          </cell>
          <cell r="C2563">
            <v>34.936500000000002</v>
          </cell>
          <cell r="D2563">
            <v>138.07980000000001</v>
          </cell>
          <cell r="E2563">
            <v>1.9084799999999999E-2</v>
          </cell>
          <cell r="F2563" t="str">
            <v>stable</v>
          </cell>
          <cell r="G2563">
            <v>642</v>
          </cell>
        </row>
        <row r="2564">
          <cell r="A2564">
            <v>2692</v>
          </cell>
          <cell r="B2564" t="str">
            <v>SZOH32</v>
          </cell>
          <cell r="C2564">
            <v>35.005299999999998</v>
          </cell>
          <cell r="D2564">
            <v>137.84389999999999</v>
          </cell>
          <cell r="E2564">
            <v>0.37478499999999998</v>
          </cell>
          <cell r="F2564" t="str">
            <v>stable</v>
          </cell>
          <cell r="G2564">
            <v>760</v>
          </cell>
        </row>
        <row r="2565">
          <cell r="A2565">
            <v>2693</v>
          </cell>
          <cell r="B2565" t="str">
            <v>SZOH33</v>
          </cell>
          <cell r="C2565">
            <v>35.011299999999999</v>
          </cell>
          <cell r="D2565">
            <v>138.35570000000001</v>
          </cell>
          <cell r="E2565">
            <v>5.7974100000000001E-2</v>
          </cell>
          <cell r="F2565" t="str">
            <v>stable</v>
          </cell>
          <cell r="G2565">
            <v>760</v>
          </cell>
        </row>
        <row r="2566">
          <cell r="A2566">
            <v>2694</v>
          </cell>
          <cell r="B2566" t="str">
            <v>SZOH34</v>
          </cell>
          <cell r="C2566">
            <v>35.127099999999999</v>
          </cell>
          <cell r="D2566">
            <v>138.4273</v>
          </cell>
          <cell r="E2566">
            <v>0.146176</v>
          </cell>
          <cell r="F2566" t="str">
            <v>stable</v>
          </cell>
          <cell r="G2566">
            <v>760</v>
          </cell>
        </row>
        <row r="2567">
          <cell r="A2567">
            <v>2695</v>
          </cell>
          <cell r="B2567" t="str">
            <v>SZOH35</v>
          </cell>
          <cell r="C2567">
            <v>34.943399999999997</v>
          </cell>
          <cell r="D2567">
            <v>139.08869999999999</v>
          </cell>
          <cell r="E2567">
            <v>6.16424E-2</v>
          </cell>
          <cell r="F2567" t="str">
            <v>stable</v>
          </cell>
          <cell r="G2567">
            <v>760</v>
          </cell>
        </row>
        <row r="2568">
          <cell r="A2568">
            <v>2696</v>
          </cell>
          <cell r="B2568" t="str">
            <v>SZOH36</v>
          </cell>
          <cell r="C2568">
            <v>34.910899999999998</v>
          </cell>
          <cell r="D2568">
            <v>138.2038</v>
          </cell>
          <cell r="E2568">
            <v>0.122296</v>
          </cell>
          <cell r="F2568" t="str">
            <v>stable</v>
          </cell>
          <cell r="G2568">
            <v>760</v>
          </cell>
        </row>
        <row r="2569">
          <cell r="A2569">
            <v>2697</v>
          </cell>
          <cell r="B2569" t="str">
            <v>SZOH37</v>
          </cell>
          <cell r="C2569">
            <v>35.1995</v>
          </cell>
          <cell r="D2569">
            <v>138.56899999999999</v>
          </cell>
          <cell r="E2569">
            <v>4.18076E-2</v>
          </cell>
          <cell r="F2569" t="str">
            <v>stable</v>
          </cell>
          <cell r="G2569">
            <v>760</v>
          </cell>
        </row>
        <row r="2570">
          <cell r="A2570">
            <v>2698</v>
          </cell>
          <cell r="B2570" t="str">
            <v>SZOH38</v>
          </cell>
          <cell r="C2570">
            <v>35.082099999999997</v>
          </cell>
          <cell r="D2570">
            <v>138.98099999999999</v>
          </cell>
          <cell r="E2570">
            <v>0.172128</v>
          </cell>
          <cell r="F2570" t="str">
            <v>stable</v>
          </cell>
          <cell r="G2570">
            <v>760</v>
          </cell>
        </row>
        <row r="2571">
          <cell r="A2571">
            <v>2699</v>
          </cell>
          <cell r="B2571" t="str">
            <v>SZOH42</v>
          </cell>
          <cell r="C2571">
            <v>34.972299999999997</v>
          </cell>
          <cell r="D2571">
            <v>138.91589999999999</v>
          </cell>
          <cell r="E2571">
            <v>4.3050699999999997E-2</v>
          </cell>
          <cell r="F2571" t="str">
            <v>stable</v>
          </cell>
          <cell r="G2571">
            <v>760</v>
          </cell>
        </row>
        <row r="2572">
          <cell r="A2572">
            <v>2700</v>
          </cell>
          <cell r="B2572" t="str">
            <v>SZOH43</v>
          </cell>
          <cell r="C2572">
            <v>34.970599999999997</v>
          </cell>
          <cell r="D2572">
            <v>138.49549999999999</v>
          </cell>
          <cell r="E2572">
            <v>3.7226299999999997E-2</v>
          </cell>
          <cell r="F2572" t="str">
            <v>stable</v>
          </cell>
          <cell r="G2572">
            <v>760</v>
          </cell>
        </row>
        <row r="2573">
          <cell r="A2573">
            <v>2701</v>
          </cell>
          <cell r="B2573" t="str">
            <v>TCG001</v>
          </cell>
          <cell r="C2573">
            <v>36.941699999999997</v>
          </cell>
          <cell r="D2573">
            <v>140.08279999999999</v>
          </cell>
          <cell r="E2573">
            <v>1.00699E-2</v>
          </cell>
          <cell r="F2573" t="str">
            <v>stable</v>
          </cell>
          <cell r="G2573">
            <v>424</v>
          </cell>
        </row>
        <row r="2574">
          <cell r="A2574">
            <v>2702</v>
          </cell>
          <cell r="B2574" t="str">
            <v>TCG006</v>
          </cell>
          <cell r="C2574">
            <v>36.7639</v>
          </cell>
          <cell r="D2574">
            <v>140.12970000000001</v>
          </cell>
          <cell r="E2574">
            <v>1.03196E-2</v>
          </cell>
          <cell r="F2574" t="str">
            <v>stable</v>
          </cell>
          <cell r="G2574">
            <v>430</v>
          </cell>
        </row>
        <row r="2575">
          <cell r="A2575">
            <v>2703</v>
          </cell>
          <cell r="B2575" t="str">
            <v>TCG007</v>
          </cell>
          <cell r="C2575">
            <v>36.569200000000002</v>
          </cell>
          <cell r="D2575">
            <v>139.8861</v>
          </cell>
          <cell r="E2575">
            <v>1.0255200000000001E-2</v>
          </cell>
          <cell r="F2575" t="str">
            <v>stable</v>
          </cell>
          <cell r="G2575">
            <v>428</v>
          </cell>
        </row>
        <row r="2576">
          <cell r="A2576">
            <v>2704</v>
          </cell>
          <cell r="B2576" t="str">
            <v>TCG008</v>
          </cell>
          <cell r="C2576">
            <v>36.56</v>
          </cell>
          <cell r="D2576">
            <v>139.76750000000001</v>
          </cell>
          <cell r="E2576">
            <v>9.1873600000000003E-3</v>
          </cell>
          <cell r="F2576" t="str">
            <v>stable</v>
          </cell>
          <cell r="G2576">
            <v>405</v>
          </cell>
        </row>
        <row r="2577">
          <cell r="A2577">
            <v>2705</v>
          </cell>
          <cell r="B2577" t="str">
            <v>TCG011</v>
          </cell>
          <cell r="C2577">
            <v>36.386699999999998</v>
          </cell>
          <cell r="D2577">
            <v>139.61449999999999</v>
          </cell>
          <cell r="E2577">
            <v>5.4250300000000001E-2</v>
          </cell>
          <cell r="F2577" t="str">
            <v>stable</v>
          </cell>
          <cell r="G2577">
            <v>760</v>
          </cell>
        </row>
        <row r="2578">
          <cell r="A2578">
            <v>2706</v>
          </cell>
          <cell r="B2578" t="str">
            <v>TCG012</v>
          </cell>
          <cell r="C2578">
            <v>36.285899999999998</v>
          </cell>
          <cell r="D2578">
            <v>139.8047</v>
          </cell>
          <cell r="E2578">
            <v>2.67469E-3</v>
          </cell>
          <cell r="F2578" t="str">
            <v>stable</v>
          </cell>
          <cell r="G2578">
            <v>260</v>
          </cell>
        </row>
        <row r="2579">
          <cell r="A2579">
            <v>2707</v>
          </cell>
          <cell r="B2579" t="str">
            <v>TCG013</v>
          </cell>
          <cell r="C2579">
            <v>36.436799999999998</v>
          </cell>
          <cell r="D2579">
            <v>140.02250000000001</v>
          </cell>
          <cell r="E2579">
            <v>2.1559600000000002E-3</v>
          </cell>
          <cell r="F2579" t="str">
            <v>stable</v>
          </cell>
          <cell r="G2579">
            <v>245</v>
          </cell>
        </row>
        <row r="2580">
          <cell r="A2580">
            <v>2708</v>
          </cell>
          <cell r="B2580" t="str">
            <v>TCG014</v>
          </cell>
          <cell r="C2580">
            <v>36.545000000000002</v>
          </cell>
          <cell r="D2580">
            <v>140.17420000000001</v>
          </cell>
          <cell r="E2580">
            <v>1.9294800000000001E-2</v>
          </cell>
          <cell r="F2580" t="str">
            <v>stable</v>
          </cell>
          <cell r="G2580">
            <v>646</v>
          </cell>
        </row>
        <row r="2581">
          <cell r="A2581">
            <v>2709</v>
          </cell>
          <cell r="B2581" t="str">
            <v>TCGH06</v>
          </cell>
          <cell r="C2581">
            <v>36.442700000000002</v>
          </cell>
          <cell r="D2581">
            <v>139.95410000000001</v>
          </cell>
          <cell r="E2581">
            <v>5.5988599999999998E-3</v>
          </cell>
          <cell r="F2581" t="str">
            <v>stable</v>
          </cell>
          <cell r="G2581">
            <v>330</v>
          </cell>
        </row>
        <row r="2582">
          <cell r="A2582">
            <v>2710</v>
          </cell>
          <cell r="B2582" t="str">
            <v>TCGH12</v>
          </cell>
          <cell r="C2582">
            <v>36.692799999999998</v>
          </cell>
          <cell r="D2582">
            <v>139.98750000000001</v>
          </cell>
          <cell r="E2582">
            <v>4.3452999999999999E-3</v>
          </cell>
          <cell r="F2582" t="str">
            <v>stable</v>
          </cell>
          <cell r="G2582">
            <v>306</v>
          </cell>
        </row>
        <row r="2583">
          <cell r="A2583">
            <v>2711</v>
          </cell>
          <cell r="B2583" t="str">
            <v>TCGH13</v>
          </cell>
          <cell r="C2583">
            <v>36.731099999999998</v>
          </cell>
          <cell r="D2583">
            <v>140.1814</v>
          </cell>
          <cell r="E2583">
            <v>4.13689E-2</v>
          </cell>
          <cell r="F2583" t="str">
            <v>stable</v>
          </cell>
          <cell r="G2583">
            <v>760</v>
          </cell>
        </row>
        <row r="2584">
          <cell r="A2584">
            <v>2712</v>
          </cell>
          <cell r="B2584" t="str">
            <v>TCGH15</v>
          </cell>
          <cell r="C2584">
            <v>36.556399999999996</v>
          </cell>
          <cell r="D2584">
            <v>139.86689999999999</v>
          </cell>
          <cell r="E2584">
            <v>5.4314999999999997E-3</v>
          </cell>
          <cell r="F2584" t="str">
            <v>stable</v>
          </cell>
          <cell r="G2584">
            <v>327</v>
          </cell>
        </row>
        <row r="2585">
          <cell r="A2585">
            <v>2713</v>
          </cell>
          <cell r="B2585" t="str">
            <v>TCGH16</v>
          </cell>
          <cell r="C2585">
            <v>36.544899999999998</v>
          </cell>
          <cell r="D2585">
            <v>140.07839999999999</v>
          </cell>
          <cell r="E2585">
            <v>5.16754E-3</v>
          </cell>
          <cell r="F2585" t="str">
            <v>stable</v>
          </cell>
          <cell r="G2585">
            <v>322</v>
          </cell>
        </row>
        <row r="2586">
          <cell r="A2586">
            <v>2714</v>
          </cell>
          <cell r="B2586" t="str">
            <v>TKY001</v>
          </cell>
          <cell r="C2586">
            <v>35.802900000000001</v>
          </cell>
          <cell r="D2586">
            <v>139.09559999999999</v>
          </cell>
          <cell r="E2586">
            <v>7.5161800000000001E-2</v>
          </cell>
          <cell r="F2586" t="str">
            <v>stable</v>
          </cell>
          <cell r="G2586">
            <v>760</v>
          </cell>
        </row>
        <row r="2587">
          <cell r="A2587">
            <v>2715</v>
          </cell>
          <cell r="B2587" t="str">
            <v>TKY002</v>
          </cell>
          <cell r="C2587">
            <v>35.730400000000003</v>
          </cell>
          <cell r="D2587">
            <v>139.1454</v>
          </cell>
          <cell r="E2587">
            <v>3.3168400000000001E-2</v>
          </cell>
          <cell r="F2587" t="str">
            <v>stable</v>
          </cell>
          <cell r="G2587">
            <v>760</v>
          </cell>
        </row>
        <row r="2588">
          <cell r="A2588">
            <v>2716</v>
          </cell>
          <cell r="B2588" t="str">
            <v>TKY003</v>
          </cell>
          <cell r="C2588">
            <v>35.796799999999998</v>
          </cell>
          <cell r="D2588">
            <v>139.2912</v>
          </cell>
          <cell r="E2588">
            <v>8.7727900000000008E-3</v>
          </cell>
          <cell r="F2588" t="str">
            <v>stable</v>
          </cell>
          <cell r="G2588">
            <v>395</v>
          </cell>
        </row>
        <row r="2589">
          <cell r="A2589">
            <v>2717</v>
          </cell>
          <cell r="B2589" t="str">
            <v>TKY004</v>
          </cell>
          <cell r="C2589">
            <v>35.6282</v>
          </cell>
          <cell r="D2589">
            <v>139.4034</v>
          </cell>
          <cell r="E2589">
            <v>1.33861E-2</v>
          </cell>
          <cell r="F2589" t="str">
            <v>stable</v>
          </cell>
          <cell r="G2589">
            <v>500</v>
          </cell>
        </row>
        <row r="2590">
          <cell r="A2590">
            <v>2718</v>
          </cell>
          <cell r="B2590" t="str">
            <v>TKY005</v>
          </cell>
          <cell r="C2590">
            <v>35.578200000000002</v>
          </cell>
          <cell r="D2590">
            <v>139.41560000000001</v>
          </cell>
          <cell r="E2590">
            <v>8.3967299999999998E-3</v>
          </cell>
          <cell r="F2590" t="str">
            <v>stable</v>
          </cell>
          <cell r="G2590">
            <v>387</v>
          </cell>
        </row>
        <row r="2591">
          <cell r="A2591">
            <v>2719</v>
          </cell>
          <cell r="B2591" t="str">
            <v>TKY006</v>
          </cell>
          <cell r="C2591">
            <v>35.698999999999998</v>
          </cell>
          <cell r="D2591">
            <v>139.50290000000001</v>
          </cell>
          <cell r="E2591">
            <v>1.0326500000000001E-2</v>
          </cell>
          <cell r="F2591" t="str">
            <v>stable</v>
          </cell>
          <cell r="G2591">
            <v>430</v>
          </cell>
        </row>
        <row r="2592">
          <cell r="A2592">
            <v>2720</v>
          </cell>
          <cell r="B2592" t="str">
            <v>TKY007</v>
          </cell>
          <cell r="C2592">
            <v>35.710700000000003</v>
          </cell>
          <cell r="D2592">
            <v>139.6859</v>
          </cell>
          <cell r="E2592">
            <v>7.0659499999999997E-3</v>
          </cell>
          <cell r="F2592" t="str">
            <v>stable</v>
          </cell>
          <cell r="G2592">
            <v>357</v>
          </cell>
        </row>
        <row r="2593">
          <cell r="A2593">
            <v>2721</v>
          </cell>
          <cell r="B2593" t="str">
            <v>TKY013</v>
          </cell>
          <cell r="C2593">
            <v>35.659599999999998</v>
          </cell>
          <cell r="D2593">
            <v>139.83430000000001</v>
          </cell>
          <cell r="E2593">
            <v>2.7077799999999999E-3</v>
          </cell>
          <cell r="F2593" t="str">
            <v>stable</v>
          </cell>
          <cell r="G2593">
            <v>261</v>
          </cell>
        </row>
        <row r="2594">
          <cell r="A2594">
            <v>2722</v>
          </cell>
          <cell r="B2594" t="str">
            <v>TKY014</v>
          </cell>
          <cell r="C2594">
            <v>35.689</v>
          </cell>
          <cell r="D2594">
            <v>139.83539999999999</v>
          </cell>
          <cell r="E2594">
            <v>1.9908199999999999E-3</v>
          </cell>
          <cell r="F2594" t="str">
            <v>stable</v>
          </cell>
          <cell r="G2594">
            <v>240</v>
          </cell>
        </row>
        <row r="2595">
          <cell r="A2595">
            <v>2723</v>
          </cell>
          <cell r="B2595" t="str">
            <v>TKY015</v>
          </cell>
          <cell r="C2595">
            <v>35.731299999999997</v>
          </cell>
          <cell r="D2595">
            <v>139.81209999999999</v>
          </cell>
          <cell r="E2595">
            <v>1.4331299999999999E-3</v>
          </cell>
          <cell r="F2595" t="str">
            <v>stable</v>
          </cell>
          <cell r="G2595">
            <v>223</v>
          </cell>
        </row>
        <row r="2596">
          <cell r="A2596">
            <v>2724</v>
          </cell>
          <cell r="B2596" t="str">
            <v>TKY016</v>
          </cell>
          <cell r="C2596">
            <v>35.648499999999999</v>
          </cell>
          <cell r="D2596">
            <v>139.79900000000001</v>
          </cell>
          <cell r="E2596">
            <v>1.74771E-3</v>
          </cell>
          <cell r="F2596" t="str">
            <v>stable</v>
          </cell>
          <cell r="G2596">
            <v>232</v>
          </cell>
        </row>
        <row r="2597">
          <cell r="A2597">
            <v>2725</v>
          </cell>
          <cell r="B2597" t="str">
            <v>TKY017</v>
          </cell>
          <cell r="C2597">
            <v>35.647399999999998</v>
          </cell>
          <cell r="D2597">
            <v>139.80930000000001</v>
          </cell>
          <cell r="E2597">
            <v>2.7753600000000002E-3</v>
          </cell>
          <cell r="F2597" t="str">
            <v>stable</v>
          </cell>
          <cell r="G2597">
            <v>263</v>
          </cell>
        </row>
        <row r="2598">
          <cell r="A2598">
            <v>2726</v>
          </cell>
          <cell r="B2598" t="str">
            <v>TKY018</v>
          </cell>
          <cell r="C2598">
            <v>35.655099999999997</v>
          </cell>
          <cell r="D2598">
            <v>139.8115</v>
          </cell>
          <cell r="E2598">
            <v>6.6332999999999995E-4</v>
          </cell>
          <cell r="F2598" t="str">
            <v>stable</v>
          </cell>
          <cell r="G2598">
            <v>200</v>
          </cell>
        </row>
        <row r="2599">
          <cell r="A2599">
            <v>2727</v>
          </cell>
          <cell r="B2599" t="str">
            <v>TKY020</v>
          </cell>
          <cell r="C2599">
            <v>35.665700000000001</v>
          </cell>
          <cell r="D2599">
            <v>139.80869999999999</v>
          </cell>
          <cell r="E2599">
            <v>1.6169699999999999E-3</v>
          </cell>
          <cell r="F2599" t="str">
            <v>stable</v>
          </cell>
          <cell r="G2599">
            <v>228</v>
          </cell>
        </row>
        <row r="2600">
          <cell r="A2600">
            <v>2728</v>
          </cell>
          <cell r="B2600" t="str">
            <v>TKY021</v>
          </cell>
          <cell r="C2600">
            <v>35.687600000000003</v>
          </cell>
          <cell r="D2600">
            <v>139.8193</v>
          </cell>
          <cell r="E2600">
            <v>1.7478400000000001E-3</v>
          </cell>
          <cell r="F2600" t="str">
            <v>stable</v>
          </cell>
          <cell r="G2600">
            <v>232</v>
          </cell>
        </row>
        <row r="2601">
          <cell r="A2601">
            <v>2729</v>
          </cell>
          <cell r="B2601" t="str">
            <v>TKY022</v>
          </cell>
          <cell r="C2601">
            <v>35.687399999999997</v>
          </cell>
          <cell r="D2601">
            <v>139.7962</v>
          </cell>
          <cell r="E2601">
            <v>2.8649700000000001E-3</v>
          </cell>
          <cell r="F2601" t="str">
            <v>stable</v>
          </cell>
          <cell r="G2601">
            <v>266</v>
          </cell>
        </row>
        <row r="2602">
          <cell r="A2602">
            <v>2730</v>
          </cell>
          <cell r="B2602" t="str">
            <v>TKY023</v>
          </cell>
          <cell r="C2602">
            <v>35.7254</v>
          </cell>
          <cell r="D2602">
            <v>139.82490000000001</v>
          </cell>
          <cell r="E2602">
            <v>1.4331299999999999E-3</v>
          </cell>
          <cell r="F2602" t="str">
            <v>stable</v>
          </cell>
          <cell r="G2602">
            <v>223</v>
          </cell>
        </row>
        <row r="2603">
          <cell r="A2603">
            <v>2731</v>
          </cell>
          <cell r="B2603" t="str">
            <v>TKY024</v>
          </cell>
          <cell r="C2603">
            <v>35.740099999999998</v>
          </cell>
          <cell r="D2603">
            <v>139.86240000000001</v>
          </cell>
          <cell r="E2603">
            <v>0</v>
          </cell>
          <cell r="F2603" t="str">
            <v>stable</v>
          </cell>
          <cell r="G2603">
            <v>180</v>
          </cell>
        </row>
        <row r="2604">
          <cell r="A2604">
            <v>2732</v>
          </cell>
          <cell r="B2604" t="str">
            <v>TKY025</v>
          </cell>
          <cell r="C2604">
            <v>35.713799999999999</v>
          </cell>
          <cell r="D2604">
            <v>139.89709999999999</v>
          </cell>
          <cell r="E2604">
            <v>8.5507900000000002E-4</v>
          </cell>
          <cell r="F2604" t="str">
            <v>stable</v>
          </cell>
          <cell r="G2604">
            <v>206</v>
          </cell>
        </row>
        <row r="2605">
          <cell r="A2605">
            <v>2733</v>
          </cell>
          <cell r="B2605" t="str">
            <v>TKY026</v>
          </cell>
          <cell r="C2605">
            <v>35.670400000000001</v>
          </cell>
          <cell r="D2605">
            <v>139.86349999999999</v>
          </cell>
          <cell r="E2605">
            <v>2.2557300000000001E-3</v>
          </cell>
          <cell r="F2605" t="str">
            <v>stable</v>
          </cell>
          <cell r="G2605">
            <v>248</v>
          </cell>
        </row>
        <row r="2606">
          <cell r="A2606">
            <v>2734</v>
          </cell>
          <cell r="B2606" t="str">
            <v>TKY027</v>
          </cell>
          <cell r="C2606">
            <v>35.692599999999999</v>
          </cell>
          <cell r="D2606">
            <v>139.8912</v>
          </cell>
          <cell r="E2606">
            <v>1.43261E-3</v>
          </cell>
          <cell r="F2606" t="str">
            <v>stable</v>
          </cell>
          <cell r="G2606">
            <v>223</v>
          </cell>
        </row>
        <row r="2607">
          <cell r="A2607">
            <v>2735</v>
          </cell>
          <cell r="B2607" t="str">
            <v>TKY028</v>
          </cell>
          <cell r="C2607">
            <v>35.668500000000002</v>
          </cell>
          <cell r="D2607">
            <v>139.7893</v>
          </cell>
          <cell r="E2607">
            <v>5.0631699999999997E-3</v>
          </cell>
          <cell r="F2607" t="str">
            <v>stable</v>
          </cell>
          <cell r="G2607">
            <v>320</v>
          </cell>
        </row>
        <row r="2608">
          <cell r="A2608">
            <v>2736</v>
          </cell>
          <cell r="B2608" t="str">
            <v>TKYH11</v>
          </cell>
          <cell r="C2608">
            <v>35.6081</v>
          </cell>
          <cell r="D2608">
            <v>139.81569999999999</v>
          </cell>
          <cell r="E2608">
            <v>7.4918199999999997E-3</v>
          </cell>
          <cell r="F2608" t="str">
            <v>stable</v>
          </cell>
          <cell r="G2608">
            <v>367</v>
          </cell>
        </row>
        <row r="2609">
          <cell r="A2609">
            <v>2737</v>
          </cell>
          <cell r="B2609" t="str">
            <v>TKYH12</v>
          </cell>
          <cell r="C2609">
            <v>35.666899999999998</v>
          </cell>
          <cell r="D2609">
            <v>139.26820000000001</v>
          </cell>
          <cell r="E2609">
            <v>1.9714800000000001E-2</v>
          </cell>
          <cell r="F2609" t="str">
            <v>stable</v>
          </cell>
          <cell r="G2609">
            <v>654</v>
          </cell>
        </row>
        <row r="2610">
          <cell r="A2610">
            <v>2738</v>
          </cell>
          <cell r="B2610" t="str">
            <v>TKYH13</v>
          </cell>
          <cell r="C2610">
            <v>35.698399999999999</v>
          </cell>
          <cell r="D2610">
            <v>139.13059999999999</v>
          </cell>
          <cell r="E2610">
            <v>0.13561500000000001</v>
          </cell>
          <cell r="F2610" t="str">
            <v>stable</v>
          </cell>
          <cell r="G2610">
            <v>760</v>
          </cell>
        </row>
        <row r="2611">
          <cell r="A2611">
            <v>2739</v>
          </cell>
          <cell r="B2611" t="str">
            <v>TYM002</v>
          </cell>
          <cell r="C2611">
            <v>36.866</v>
          </cell>
          <cell r="D2611">
            <v>136.97470000000001</v>
          </cell>
          <cell r="E2611">
            <v>1.4270400000000001E-2</v>
          </cell>
          <cell r="F2611" t="str">
            <v>stable</v>
          </cell>
          <cell r="G2611">
            <v>523</v>
          </cell>
        </row>
        <row r="2612">
          <cell r="A2612">
            <v>2740</v>
          </cell>
          <cell r="B2612" t="str">
            <v>TYM003</v>
          </cell>
          <cell r="C2612">
            <v>36.816299999999998</v>
          </cell>
          <cell r="D2612">
            <v>137.41919999999999</v>
          </cell>
          <cell r="E2612">
            <v>3.3964599999999998E-2</v>
          </cell>
          <cell r="F2612" t="str">
            <v>stable</v>
          </cell>
          <cell r="G2612">
            <v>760</v>
          </cell>
        </row>
        <row r="2613">
          <cell r="A2613">
            <v>2741</v>
          </cell>
          <cell r="B2613" t="str">
            <v>TYM004</v>
          </cell>
          <cell r="C2613">
            <v>36.862400000000001</v>
          </cell>
          <cell r="D2613">
            <v>137.5274</v>
          </cell>
          <cell r="E2613">
            <v>6.9532899999999995E-2</v>
          </cell>
          <cell r="F2613" t="str">
            <v>stable</v>
          </cell>
          <cell r="G2613">
            <v>760</v>
          </cell>
        </row>
        <row r="2614">
          <cell r="A2614">
            <v>2742</v>
          </cell>
          <cell r="B2614" t="str">
            <v>TYM005</v>
          </cell>
          <cell r="C2614">
            <v>36.782400000000003</v>
          </cell>
          <cell r="D2614">
            <v>137.08029999999999</v>
          </cell>
          <cell r="E2614">
            <v>8.6218000000000004E-4</v>
          </cell>
          <cell r="F2614" t="str">
            <v>stable</v>
          </cell>
          <cell r="G2614">
            <v>206</v>
          </cell>
        </row>
        <row r="2615">
          <cell r="A2615">
            <v>2743</v>
          </cell>
          <cell r="B2615" t="str">
            <v>TYM006</v>
          </cell>
          <cell r="C2615">
            <v>36.671599999999998</v>
          </cell>
          <cell r="D2615">
            <v>136.89699999999999</v>
          </cell>
          <cell r="E2615">
            <v>3.2339299999999999E-3</v>
          </cell>
          <cell r="F2615" t="str">
            <v>stable</v>
          </cell>
          <cell r="G2615">
            <v>277</v>
          </cell>
        </row>
        <row r="2616">
          <cell r="A2616">
            <v>2744</v>
          </cell>
          <cell r="B2616" t="str">
            <v>TYM007</v>
          </cell>
          <cell r="C2616">
            <v>36.668599999999998</v>
          </cell>
          <cell r="D2616">
            <v>137.2114</v>
          </cell>
          <cell r="E2616">
            <v>6.0300800000000002E-3</v>
          </cell>
          <cell r="F2616" t="str">
            <v>stable</v>
          </cell>
          <cell r="G2616">
            <v>338</v>
          </cell>
        </row>
        <row r="2617">
          <cell r="A2617">
            <v>2745</v>
          </cell>
          <cell r="B2617" t="str">
            <v>TYM008</v>
          </cell>
          <cell r="C2617">
            <v>36.608600000000003</v>
          </cell>
          <cell r="D2617">
            <v>137.28309999999999</v>
          </cell>
          <cell r="E2617">
            <v>2.08682E-2</v>
          </cell>
          <cell r="F2617" t="str">
            <v>stable</v>
          </cell>
          <cell r="G2617">
            <v>677</v>
          </cell>
        </row>
        <row r="2618">
          <cell r="A2618">
            <v>2746</v>
          </cell>
          <cell r="B2618" t="str">
            <v>TYM009</v>
          </cell>
          <cell r="C2618">
            <v>36.586399999999998</v>
          </cell>
          <cell r="D2618">
            <v>137.14060000000001</v>
          </cell>
          <cell r="E2618">
            <v>3.0493200000000002E-2</v>
          </cell>
          <cell r="F2618" t="str">
            <v>stable</v>
          </cell>
          <cell r="G2618">
            <v>760</v>
          </cell>
        </row>
        <row r="2619">
          <cell r="A2619">
            <v>2747</v>
          </cell>
          <cell r="B2619" t="str">
            <v>TYM010</v>
          </cell>
          <cell r="C2619">
            <v>36.56</v>
          </cell>
          <cell r="D2619">
            <v>136.88720000000001</v>
          </cell>
          <cell r="E2619">
            <v>8.8884600000000008E-3</v>
          </cell>
          <cell r="F2619" t="str">
            <v>stable</v>
          </cell>
          <cell r="G2619">
            <v>398</v>
          </cell>
        </row>
        <row r="2620">
          <cell r="A2620">
            <v>2748</v>
          </cell>
          <cell r="B2620" t="str">
            <v>TYM011</v>
          </cell>
          <cell r="C2620">
            <v>36.578099999999999</v>
          </cell>
          <cell r="D2620">
            <v>137.38499999999999</v>
          </cell>
          <cell r="E2620">
            <v>0.10216500000000001</v>
          </cell>
          <cell r="F2620" t="str">
            <v>stable</v>
          </cell>
          <cell r="G2620">
            <v>760</v>
          </cell>
        </row>
        <row r="2621">
          <cell r="A2621">
            <v>2749</v>
          </cell>
          <cell r="B2621" t="str">
            <v>TYM012</v>
          </cell>
          <cell r="C2621">
            <v>36.441099999999999</v>
          </cell>
          <cell r="D2621">
            <v>137.03530000000001</v>
          </cell>
          <cell r="E2621">
            <v>4.6767299999999998E-2</v>
          </cell>
          <cell r="F2621" t="str">
            <v>stable</v>
          </cell>
          <cell r="G2621">
            <v>760</v>
          </cell>
        </row>
        <row r="2622">
          <cell r="A2622">
            <v>2750</v>
          </cell>
          <cell r="B2622" t="str">
            <v>TYMH01</v>
          </cell>
          <cell r="C2622">
            <v>36.883600000000001</v>
          </cell>
          <cell r="D2622">
            <v>136.9306</v>
          </cell>
          <cell r="E2622">
            <v>2.32657E-2</v>
          </cell>
          <cell r="F2622" t="str">
            <v>stable</v>
          </cell>
          <cell r="G2622">
            <v>725</v>
          </cell>
        </row>
        <row r="2623">
          <cell r="A2623">
            <v>2751</v>
          </cell>
          <cell r="B2623" t="str">
            <v>TYMH04</v>
          </cell>
          <cell r="C2623">
            <v>36.7883</v>
          </cell>
          <cell r="D2623">
            <v>137.47190000000001</v>
          </cell>
          <cell r="E2623">
            <v>9.8783099999999999E-2</v>
          </cell>
          <cell r="F2623" t="str">
            <v>stable</v>
          </cell>
          <cell r="G2623">
            <v>760</v>
          </cell>
        </row>
        <row r="2624">
          <cell r="A2624">
            <v>2752</v>
          </cell>
          <cell r="B2624" t="str">
            <v>TYMH05</v>
          </cell>
          <cell r="C2624">
            <v>36.570599999999999</v>
          </cell>
          <cell r="D2624">
            <v>136.9614</v>
          </cell>
          <cell r="E2624">
            <v>1.23953E-2</v>
          </cell>
          <cell r="F2624" t="str">
            <v>stable</v>
          </cell>
          <cell r="G2624">
            <v>476</v>
          </cell>
        </row>
        <row r="2625">
          <cell r="A2625">
            <v>2753</v>
          </cell>
          <cell r="B2625" t="str">
            <v>TYMH06</v>
          </cell>
          <cell r="C2625">
            <v>36.568100000000001</v>
          </cell>
          <cell r="D2625">
            <v>137.16249999999999</v>
          </cell>
          <cell r="E2625">
            <v>2.60354E-2</v>
          </cell>
          <cell r="F2625" t="str">
            <v>stable</v>
          </cell>
          <cell r="G2625">
            <v>760</v>
          </cell>
        </row>
        <row r="2626">
          <cell r="A2626">
            <v>2754</v>
          </cell>
          <cell r="B2626" t="str">
            <v>TYMH07</v>
          </cell>
          <cell r="C2626">
            <v>36.4375</v>
          </cell>
          <cell r="D2626">
            <v>137.04220000000001</v>
          </cell>
          <cell r="E2626">
            <v>0.209644</v>
          </cell>
          <cell r="F2626" t="str">
            <v>stable</v>
          </cell>
          <cell r="G2626">
            <v>760</v>
          </cell>
        </row>
        <row r="2627">
          <cell r="A2627">
            <v>2755</v>
          </cell>
          <cell r="B2627" t="str">
            <v>YMN001</v>
          </cell>
          <cell r="C2627">
            <v>35.789499999999997</v>
          </cell>
          <cell r="D2627">
            <v>138.91980000000001</v>
          </cell>
          <cell r="E2627">
            <v>8.1846600000000005E-2</v>
          </cell>
          <cell r="F2627" t="str">
            <v>stable</v>
          </cell>
          <cell r="G2627">
            <v>760</v>
          </cell>
        </row>
        <row r="2628">
          <cell r="A2628">
            <v>2756</v>
          </cell>
          <cell r="B2628" t="str">
            <v>YMN002</v>
          </cell>
          <cell r="C2628">
            <v>35.613199999999999</v>
          </cell>
          <cell r="D2628">
            <v>138.947</v>
          </cell>
          <cell r="E2628">
            <v>2.5104399999999999E-2</v>
          </cell>
          <cell r="F2628" t="str">
            <v>stable</v>
          </cell>
          <cell r="G2628">
            <v>760</v>
          </cell>
        </row>
        <row r="2629">
          <cell r="A2629">
            <v>2757</v>
          </cell>
          <cell r="B2629" t="str">
            <v>YMN003</v>
          </cell>
          <cell r="C2629">
            <v>35.464799999999997</v>
          </cell>
          <cell r="D2629">
            <v>138.81299999999999</v>
          </cell>
          <cell r="E2629">
            <v>7.5725799999999996E-2</v>
          </cell>
          <cell r="F2629" t="str">
            <v>stable</v>
          </cell>
          <cell r="G2629">
            <v>760</v>
          </cell>
        </row>
        <row r="2630">
          <cell r="A2630">
            <v>2758</v>
          </cell>
          <cell r="B2630" t="str">
            <v>YMN004</v>
          </cell>
          <cell r="C2630">
            <v>35.701999999999998</v>
          </cell>
          <cell r="D2630">
            <v>138.72659999999999</v>
          </cell>
          <cell r="E2630">
            <v>3.2782699999999998E-2</v>
          </cell>
          <cell r="F2630" t="str">
            <v>stable</v>
          </cell>
          <cell r="G2630">
            <v>760</v>
          </cell>
        </row>
        <row r="2631">
          <cell r="A2631">
            <v>2759</v>
          </cell>
          <cell r="B2631" t="str">
            <v>YMN005</v>
          </cell>
          <cell r="C2631">
            <v>35.654800000000002</v>
          </cell>
          <cell r="D2631">
            <v>138.5677</v>
          </cell>
          <cell r="E2631">
            <v>8.0583100000000008E-3</v>
          </cell>
          <cell r="F2631" t="str">
            <v>stable</v>
          </cell>
          <cell r="G2631">
            <v>379</v>
          </cell>
        </row>
        <row r="2632">
          <cell r="A2632">
            <v>2760</v>
          </cell>
          <cell r="B2632" t="str">
            <v>YMN006</v>
          </cell>
          <cell r="C2632">
            <v>35.468400000000003</v>
          </cell>
          <cell r="D2632">
            <v>138.6069</v>
          </cell>
          <cell r="E2632">
            <v>7.5773499999999994E-2</v>
          </cell>
          <cell r="F2632" t="str">
            <v>stable</v>
          </cell>
          <cell r="G2632">
            <v>760</v>
          </cell>
        </row>
        <row r="2633">
          <cell r="A2633">
            <v>2761</v>
          </cell>
          <cell r="B2633" t="str">
            <v>YMN007</v>
          </cell>
          <cell r="C2633">
            <v>35.2791</v>
          </cell>
          <cell r="D2633">
            <v>138.4649</v>
          </cell>
          <cell r="E2633">
            <v>3.7071800000000002E-2</v>
          </cell>
          <cell r="F2633" t="str">
            <v>stable</v>
          </cell>
          <cell r="G2633">
            <v>760</v>
          </cell>
        </row>
        <row r="2634">
          <cell r="A2634">
            <v>2762</v>
          </cell>
          <cell r="B2634" t="str">
            <v>YMN008</v>
          </cell>
          <cell r="C2634">
            <v>35.432000000000002</v>
          </cell>
          <cell r="D2634">
            <v>138.3321</v>
          </cell>
          <cell r="E2634">
            <v>0.378023</v>
          </cell>
          <cell r="F2634" t="str">
            <v>stable</v>
          </cell>
          <cell r="G2634">
            <v>760</v>
          </cell>
        </row>
        <row r="2635">
          <cell r="A2635">
            <v>2763</v>
          </cell>
          <cell r="B2635" t="str">
            <v>YMN009</v>
          </cell>
          <cell r="C2635">
            <v>35.496499999999997</v>
          </cell>
          <cell r="D2635">
            <v>138.46270000000001</v>
          </cell>
          <cell r="E2635">
            <v>6.3205999999999998E-2</v>
          </cell>
          <cell r="F2635" t="str">
            <v>stable</v>
          </cell>
          <cell r="G2635">
            <v>760</v>
          </cell>
        </row>
        <row r="2636">
          <cell r="A2636">
            <v>2764</v>
          </cell>
          <cell r="B2636" t="str">
            <v>YMN010</v>
          </cell>
          <cell r="C2636">
            <v>35.791800000000002</v>
          </cell>
          <cell r="D2636">
            <v>138.40960000000001</v>
          </cell>
          <cell r="E2636">
            <v>4.2286200000000003E-2</v>
          </cell>
          <cell r="F2636" t="str">
            <v>stable</v>
          </cell>
          <cell r="G2636">
            <v>760</v>
          </cell>
        </row>
        <row r="2637">
          <cell r="A2637">
            <v>2765</v>
          </cell>
          <cell r="B2637" t="str">
            <v>YMN011</v>
          </cell>
          <cell r="C2637">
            <v>35.638199999999998</v>
          </cell>
          <cell r="D2637">
            <v>138.3835</v>
          </cell>
          <cell r="E2637">
            <v>4.5642099999999998E-2</v>
          </cell>
          <cell r="F2637" t="str">
            <v>stable</v>
          </cell>
          <cell r="G2637">
            <v>760</v>
          </cell>
        </row>
        <row r="2638">
          <cell r="A2638">
            <v>2766</v>
          </cell>
          <cell r="B2638" t="str">
            <v>YMNH08</v>
          </cell>
          <cell r="C2638">
            <v>35.686300000000003</v>
          </cell>
          <cell r="D2638">
            <v>138.7371</v>
          </cell>
          <cell r="E2638">
            <v>0.113382</v>
          </cell>
          <cell r="F2638" t="str">
            <v>stable</v>
          </cell>
          <cell r="G2638">
            <v>760</v>
          </cell>
        </row>
        <row r="2639">
          <cell r="A2639">
            <v>2767</v>
          </cell>
          <cell r="B2639" t="str">
            <v>YMNH09</v>
          </cell>
          <cell r="C2639">
            <v>35.429400000000001</v>
          </cell>
          <cell r="D2639">
            <v>138.3356</v>
          </cell>
          <cell r="E2639">
            <v>0.157836</v>
          </cell>
          <cell r="F2639" t="str">
            <v>stable</v>
          </cell>
          <cell r="G2639">
            <v>760</v>
          </cell>
        </row>
        <row r="2640">
          <cell r="A2640">
            <v>2768</v>
          </cell>
          <cell r="B2640" t="str">
            <v>YMNH10</v>
          </cell>
          <cell r="C2640">
            <v>35.5319</v>
          </cell>
          <cell r="D2640">
            <v>138.31180000000001</v>
          </cell>
          <cell r="E2640">
            <v>8.4552100000000005E-2</v>
          </cell>
          <cell r="F2640" t="str">
            <v>stable</v>
          </cell>
          <cell r="G2640">
            <v>760</v>
          </cell>
        </row>
        <row r="2641">
          <cell r="A2641">
            <v>2769</v>
          </cell>
          <cell r="B2641" t="str">
            <v>YMNH11</v>
          </cell>
          <cell r="C2641">
            <v>35.621499999999997</v>
          </cell>
          <cell r="D2641">
            <v>138.98079999999999</v>
          </cell>
          <cell r="E2641">
            <v>0.10888399999999999</v>
          </cell>
          <cell r="F2641" t="str">
            <v>stable</v>
          </cell>
          <cell r="G2641">
            <v>760</v>
          </cell>
        </row>
        <row r="2642">
          <cell r="A2642">
            <v>2770</v>
          </cell>
          <cell r="B2642" t="str">
            <v>YMNH12</v>
          </cell>
          <cell r="C2642">
            <v>35.559100000000001</v>
          </cell>
          <cell r="D2642">
            <v>138.4521</v>
          </cell>
          <cell r="E2642">
            <v>4.3633400000000003E-2</v>
          </cell>
          <cell r="F2642" t="str">
            <v>stable</v>
          </cell>
          <cell r="G2642">
            <v>760</v>
          </cell>
        </row>
        <row r="2643">
          <cell r="A2643">
            <v>2771</v>
          </cell>
          <cell r="B2643" t="str">
            <v>YMNH13</v>
          </cell>
          <cell r="C2643">
            <v>35.3476</v>
          </cell>
          <cell r="D2643">
            <v>138.42339999999999</v>
          </cell>
          <cell r="E2643">
            <v>9.3565200000000001E-2</v>
          </cell>
          <cell r="F2643" t="str">
            <v>stable</v>
          </cell>
          <cell r="G2643">
            <v>760</v>
          </cell>
        </row>
        <row r="2644">
          <cell r="A2644">
            <v>2772</v>
          </cell>
          <cell r="B2644" t="str">
            <v>YMNH14</v>
          </cell>
          <cell r="C2644">
            <v>35.508200000000002</v>
          </cell>
          <cell r="D2644">
            <v>138.97069999999999</v>
          </cell>
          <cell r="E2644">
            <v>0.17383999999999999</v>
          </cell>
          <cell r="F2644" t="str">
            <v>stable</v>
          </cell>
          <cell r="G2644">
            <v>760</v>
          </cell>
        </row>
        <row r="2645">
          <cell r="A2645">
            <v>2773</v>
          </cell>
          <cell r="B2645" t="str">
            <v>YMNH15</v>
          </cell>
          <cell r="C2645">
            <v>35.5291</v>
          </cell>
          <cell r="D2645">
            <v>138.60759999999999</v>
          </cell>
          <cell r="E2645">
            <v>0.18117800000000001</v>
          </cell>
          <cell r="F2645" t="str">
            <v>stable</v>
          </cell>
          <cell r="G2645">
            <v>760</v>
          </cell>
        </row>
        <row r="2646">
          <cell r="A2646">
            <v>2774</v>
          </cell>
          <cell r="B2646" t="str">
            <v>YMNH16</v>
          </cell>
          <cell r="C2646">
            <v>35.738900000000001</v>
          </cell>
          <cell r="D2646">
            <v>138.5684</v>
          </cell>
          <cell r="E2646">
            <v>0.189918</v>
          </cell>
          <cell r="F2646" t="str">
            <v>stable</v>
          </cell>
          <cell r="G2646">
            <v>760</v>
          </cell>
        </row>
        <row r="2647">
          <cell r="A2647">
            <v>2775</v>
          </cell>
          <cell r="B2647" t="str">
            <v>YMT001</v>
          </cell>
          <cell r="C2647">
            <v>38.914000000000001</v>
          </cell>
          <cell r="D2647">
            <v>139.81270000000001</v>
          </cell>
          <cell r="E2647">
            <v>3.8359800000000001E-3</v>
          </cell>
          <cell r="F2647" t="str">
            <v>stable</v>
          </cell>
          <cell r="G2647">
            <v>295</v>
          </cell>
        </row>
        <row r="2648">
          <cell r="A2648">
            <v>2776</v>
          </cell>
          <cell r="B2648" t="str">
            <v>YMT002</v>
          </cell>
          <cell r="C2648">
            <v>38.767899999999997</v>
          </cell>
          <cell r="D2648">
            <v>140.29570000000001</v>
          </cell>
          <cell r="E2648">
            <v>8.5943600000000005E-3</v>
          </cell>
          <cell r="F2648" t="str">
            <v>stable</v>
          </cell>
          <cell r="G2648">
            <v>391</v>
          </cell>
        </row>
        <row r="2649">
          <cell r="A2649">
            <v>2777</v>
          </cell>
          <cell r="B2649" t="str">
            <v>YMT003</v>
          </cell>
          <cell r="C2649">
            <v>38.729199999999999</v>
          </cell>
          <cell r="D2649">
            <v>139.8013</v>
          </cell>
          <cell r="E2649">
            <v>2.3362999999999999E-3</v>
          </cell>
          <cell r="F2649" t="str">
            <v>stable</v>
          </cell>
          <cell r="G2649">
            <v>250</v>
          </cell>
        </row>
        <row r="2650">
          <cell r="A2650">
            <v>2778</v>
          </cell>
          <cell r="B2650" t="str">
            <v>YMT004</v>
          </cell>
          <cell r="C2650">
            <v>38.627600000000001</v>
          </cell>
          <cell r="D2650">
            <v>139.5889</v>
          </cell>
          <cell r="E2650">
            <v>0.10180599999999999</v>
          </cell>
          <cell r="F2650" t="str">
            <v>stable</v>
          </cell>
          <cell r="G2650">
            <v>760</v>
          </cell>
        </row>
        <row r="2651">
          <cell r="A2651">
            <v>2779</v>
          </cell>
          <cell r="B2651" t="str">
            <v>YMT005</v>
          </cell>
          <cell r="C2651">
            <v>38.606999999999999</v>
          </cell>
          <cell r="D2651">
            <v>140.16210000000001</v>
          </cell>
          <cell r="E2651">
            <v>6.4693399999999998E-2</v>
          </cell>
          <cell r="F2651" t="str">
            <v>stable</v>
          </cell>
          <cell r="G2651">
            <v>760</v>
          </cell>
        </row>
        <row r="2652">
          <cell r="A2652">
            <v>2780</v>
          </cell>
          <cell r="B2652" t="str">
            <v>YMT006</v>
          </cell>
          <cell r="C2652">
            <v>38.600099999999998</v>
          </cell>
          <cell r="D2652">
            <v>140.40539999999999</v>
          </cell>
          <cell r="E2652">
            <v>2.00305E-2</v>
          </cell>
          <cell r="F2652" t="str">
            <v>stable</v>
          </cell>
          <cell r="G2652">
            <v>661</v>
          </cell>
        </row>
        <row r="2653">
          <cell r="A2653">
            <v>2781</v>
          </cell>
          <cell r="B2653" t="str">
            <v>YMT007</v>
          </cell>
          <cell r="C2653">
            <v>38.430599999999998</v>
          </cell>
          <cell r="D2653">
            <v>140.39070000000001</v>
          </cell>
          <cell r="E2653">
            <v>1.42685E-2</v>
          </cell>
          <cell r="F2653" t="str">
            <v>stable</v>
          </cell>
          <cell r="G2653">
            <v>523</v>
          </cell>
        </row>
        <row r="2654">
          <cell r="A2654">
            <v>2782</v>
          </cell>
          <cell r="B2654" t="str">
            <v>YMT008</v>
          </cell>
          <cell r="C2654">
            <v>38.385599999999997</v>
          </cell>
          <cell r="D2654">
            <v>139.99209999999999</v>
          </cell>
          <cell r="E2654">
            <v>4.7602499999999999E-2</v>
          </cell>
          <cell r="F2654" t="str">
            <v>stable</v>
          </cell>
          <cell r="G2654">
            <v>760</v>
          </cell>
        </row>
        <row r="2655">
          <cell r="A2655">
            <v>2783</v>
          </cell>
          <cell r="B2655" t="str">
            <v>YMT009</v>
          </cell>
          <cell r="C2655">
            <v>38.389800000000001</v>
          </cell>
          <cell r="D2655">
            <v>140.27430000000001</v>
          </cell>
          <cell r="E2655">
            <v>8.6805600000000004E-3</v>
          </cell>
          <cell r="F2655" t="str">
            <v>stable</v>
          </cell>
          <cell r="G2655">
            <v>393</v>
          </cell>
        </row>
        <row r="2656">
          <cell r="A2656">
            <v>2784</v>
          </cell>
          <cell r="B2656" t="str">
            <v>YMT010</v>
          </cell>
          <cell r="C2656">
            <v>38.260399999999997</v>
          </cell>
          <cell r="D2656">
            <v>140.34880000000001</v>
          </cell>
          <cell r="E2656">
            <v>1.7814300000000002E-2</v>
          </cell>
          <cell r="F2656" t="str">
            <v>stable</v>
          </cell>
          <cell r="G2656">
            <v>615</v>
          </cell>
        </row>
        <row r="2657">
          <cell r="A2657">
            <v>2785</v>
          </cell>
          <cell r="B2657" t="str">
            <v>YMT011</v>
          </cell>
          <cell r="C2657">
            <v>38.150199999999998</v>
          </cell>
          <cell r="D2657">
            <v>140.26740000000001</v>
          </cell>
          <cell r="E2657">
            <v>4.7766500000000003E-2</v>
          </cell>
          <cell r="F2657" t="str">
            <v>stable</v>
          </cell>
          <cell r="G2657">
            <v>760</v>
          </cell>
        </row>
        <row r="2658">
          <cell r="A2658">
            <v>2786</v>
          </cell>
          <cell r="B2658" t="str">
            <v>YMT012</v>
          </cell>
          <cell r="C2658">
            <v>38.107399999999998</v>
          </cell>
          <cell r="D2658">
            <v>140.0428</v>
          </cell>
          <cell r="E2658">
            <v>5.3437800000000001E-2</v>
          </cell>
          <cell r="F2658" t="str">
            <v>stable</v>
          </cell>
          <cell r="G2658">
            <v>760</v>
          </cell>
        </row>
        <row r="2659">
          <cell r="A2659">
            <v>2787</v>
          </cell>
          <cell r="B2659" t="str">
            <v>YMT013</v>
          </cell>
          <cell r="C2659">
            <v>38.062100000000001</v>
          </cell>
          <cell r="D2659">
            <v>139.75749999999999</v>
          </cell>
          <cell r="E2659">
            <v>3.5722900000000002E-2</v>
          </cell>
          <cell r="F2659" t="str">
            <v>stable</v>
          </cell>
          <cell r="G2659">
            <v>760</v>
          </cell>
        </row>
        <row r="2660">
          <cell r="A2660">
            <v>2788</v>
          </cell>
          <cell r="B2660" t="str">
            <v>YMT015</v>
          </cell>
          <cell r="C2660">
            <v>37.904299999999999</v>
          </cell>
          <cell r="D2660">
            <v>140.09960000000001</v>
          </cell>
          <cell r="E2660">
            <v>5.0396199999999999E-3</v>
          </cell>
          <cell r="F2660" t="str">
            <v>stable</v>
          </cell>
          <cell r="G2660">
            <v>319</v>
          </cell>
        </row>
        <row r="2661">
          <cell r="A2661">
            <v>2789</v>
          </cell>
          <cell r="B2661" t="str">
            <v>YMT016</v>
          </cell>
          <cell r="C2661">
            <v>38.789499999999997</v>
          </cell>
          <cell r="D2661">
            <v>140.01849999999999</v>
          </cell>
          <cell r="E2661">
            <v>2.39008E-2</v>
          </cell>
          <cell r="F2661" t="str">
            <v>stable</v>
          </cell>
          <cell r="G2661">
            <v>738</v>
          </cell>
        </row>
        <row r="2662">
          <cell r="A2662">
            <v>2790</v>
          </cell>
          <cell r="B2662" t="str">
            <v>YMT017</v>
          </cell>
          <cell r="C2662">
            <v>38.790900000000001</v>
          </cell>
          <cell r="D2662">
            <v>140.31299999999999</v>
          </cell>
          <cell r="E2662">
            <v>1.0341700000000001E-2</v>
          </cell>
          <cell r="F2662" t="str">
            <v>stable</v>
          </cell>
          <cell r="G2662">
            <v>430</v>
          </cell>
        </row>
        <row r="2663">
          <cell r="A2663">
            <v>2791</v>
          </cell>
          <cell r="B2663" t="str">
            <v>YMTH02</v>
          </cell>
          <cell r="C2663">
            <v>38.266399999999997</v>
          </cell>
          <cell r="D2663">
            <v>140.26169999999999</v>
          </cell>
          <cell r="E2663">
            <v>2.5541299999999999E-2</v>
          </cell>
          <cell r="F2663" t="str">
            <v>stable</v>
          </cell>
          <cell r="G2663">
            <v>760</v>
          </cell>
        </row>
        <row r="2664">
          <cell r="A2664">
            <v>2792</v>
          </cell>
          <cell r="B2664" t="str">
            <v>YMTH03</v>
          </cell>
          <cell r="C2664">
            <v>38.1006</v>
          </cell>
          <cell r="D2664">
            <v>140.15860000000001</v>
          </cell>
          <cell r="E2664">
            <v>5.9922400000000001E-2</v>
          </cell>
          <cell r="F2664" t="str">
            <v>stable</v>
          </cell>
          <cell r="G2664">
            <v>760</v>
          </cell>
        </row>
        <row r="2665">
          <cell r="A2665">
            <v>2793</v>
          </cell>
          <cell r="B2665" t="str">
            <v>YMTH04</v>
          </cell>
          <cell r="C2665">
            <v>38.078299999999999</v>
          </cell>
          <cell r="D2665">
            <v>140.30109999999999</v>
          </cell>
          <cell r="E2665">
            <v>0.111845</v>
          </cell>
          <cell r="F2665" t="str">
            <v>stable</v>
          </cell>
          <cell r="G2665">
            <v>760</v>
          </cell>
        </row>
        <row r="2666">
          <cell r="A2666">
            <v>2794</v>
          </cell>
          <cell r="B2666" t="str">
            <v>YMTH05</v>
          </cell>
          <cell r="C2666">
            <v>37.985300000000002</v>
          </cell>
          <cell r="D2666">
            <v>139.80500000000001</v>
          </cell>
          <cell r="E2666">
            <v>3.2969600000000002E-2</v>
          </cell>
          <cell r="F2666" t="str">
            <v>stable</v>
          </cell>
          <cell r="G2666">
            <v>760</v>
          </cell>
        </row>
        <row r="2667">
          <cell r="A2667">
            <v>2795</v>
          </cell>
          <cell r="B2667" t="str">
            <v>YMTH06</v>
          </cell>
          <cell r="C2667">
            <v>37.960299999999997</v>
          </cell>
          <cell r="D2667">
            <v>140.18690000000001</v>
          </cell>
          <cell r="E2667">
            <v>1.9743400000000001E-2</v>
          </cell>
          <cell r="F2667" t="str">
            <v>stable</v>
          </cell>
          <cell r="G2667">
            <v>655</v>
          </cell>
        </row>
        <row r="2668">
          <cell r="A2668">
            <v>2796</v>
          </cell>
          <cell r="B2668" t="str">
            <v>YMTH07</v>
          </cell>
          <cell r="C2668">
            <v>37.893099999999997</v>
          </cell>
          <cell r="D2668">
            <v>140.03110000000001</v>
          </cell>
          <cell r="E2668">
            <v>5.8361400000000001E-2</v>
          </cell>
          <cell r="F2668" t="str">
            <v>stable</v>
          </cell>
          <cell r="G2668">
            <v>760</v>
          </cell>
        </row>
        <row r="2669">
          <cell r="A2669">
            <v>2797</v>
          </cell>
          <cell r="B2669" t="str">
            <v>YMTH08</v>
          </cell>
          <cell r="C2669">
            <v>38.967199999999998</v>
          </cell>
          <cell r="D2669">
            <v>140.0367</v>
          </cell>
          <cell r="E2669">
            <v>4.6954500000000003E-2</v>
          </cell>
          <cell r="F2669" t="str">
            <v>stable</v>
          </cell>
          <cell r="G2669">
            <v>760</v>
          </cell>
        </row>
        <row r="2670">
          <cell r="A2670">
            <v>2798</v>
          </cell>
          <cell r="B2670" t="str">
            <v>YMTH09</v>
          </cell>
          <cell r="C2670">
            <v>38.746899999999997</v>
          </cell>
          <cell r="D2670">
            <v>140.1814</v>
          </cell>
          <cell r="E2670">
            <v>3.0711499999999999E-2</v>
          </cell>
          <cell r="F2670" t="str">
            <v>stable</v>
          </cell>
          <cell r="G2670">
            <v>760</v>
          </cell>
        </row>
        <row r="2671">
          <cell r="A2671">
            <v>2799</v>
          </cell>
          <cell r="B2671" t="str">
            <v>YMTH11</v>
          </cell>
          <cell r="C2671">
            <v>38.710299999999997</v>
          </cell>
          <cell r="D2671">
            <v>140.55779999999999</v>
          </cell>
          <cell r="E2671">
            <v>3.2907400000000003E-2</v>
          </cell>
          <cell r="F2671" t="str">
            <v>stable</v>
          </cell>
          <cell r="G2671">
            <v>760</v>
          </cell>
        </row>
        <row r="2672">
          <cell r="A2672">
            <v>2800</v>
          </cell>
          <cell r="B2672" t="str">
            <v>YMTH12</v>
          </cell>
          <cell r="C2672">
            <v>38.632800000000003</v>
          </cell>
          <cell r="D2672">
            <v>140.00890000000001</v>
          </cell>
          <cell r="E2672">
            <v>0.15418899999999999</v>
          </cell>
          <cell r="F2672" t="str">
            <v>stable</v>
          </cell>
          <cell r="G2672">
            <v>760</v>
          </cell>
        </row>
        <row r="2673">
          <cell r="A2673">
            <v>2801</v>
          </cell>
          <cell r="B2673" t="str">
            <v>YMTH13</v>
          </cell>
          <cell r="C2673">
            <v>38.467500000000001</v>
          </cell>
          <cell r="D2673">
            <v>139.76390000000001</v>
          </cell>
          <cell r="E2673">
            <v>4.7010400000000001E-2</v>
          </cell>
          <cell r="F2673" t="str">
            <v>stable</v>
          </cell>
          <cell r="G2673">
            <v>760</v>
          </cell>
        </row>
        <row r="2674">
          <cell r="A2674">
            <v>2802</v>
          </cell>
          <cell r="B2674" t="str">
            <v>YMTH14</v>
          </cell>
          <cell r="C2674">
            <v>38.383099999999999</v>
          </cell>
          <cell r="D2674">
            <v>139.995</v>
          </cell>
          <cell r="E2674">
            <v>4.6790100000000001E-2</v>
          </cell>
          <cell r="F2674" t="str">
            <v>stable</v>
          </cell>
          <cell r="G2674">
            <v>760</v>
          </cell>
        </row>
        <row r="2675">
          <cell r="A2675">
            <v>2803</v>
          </cell>
          <cell r="B2675" t="str">
            <v>YMTH15</v>
          </cell>
          <cell r="C2675">
            <v>38.422800000000002</v>
          </cell>
          <cell r="D2675">
            <v>140.1283</v>
          </cell>
          <cell r="E2675">
            <v>6.2270399999999997E-2</v>
          </cell>
          <cell r="F2675" t="str">
            <v>stable</v>
          </cell>
          <cell r="G2675">
            <v>760</v>
          </cell>
        </row>
        <row r="2676">
          <cell r="A2676">
            <v>2804</v>
          </cell>
          <cell r="B2676" t="str">
            <v>AKT001</v>
          </cell>
          <cell r="C2676">
            <v>40.3279</v>
          </cell>
          <cell r="D2676">
            <v>140.74279999999999</v>
          </cell>
          <cell r="E2676">
            <v>4.2704199999999998E-2</v>
          </cell>
          <cell r="F2676" t="str">
            <v>stable</v>
          </cell>
          <cell r="G2676">
            <v>760</v>
          </cell>
        </row>
        <row r="2677">
          <cell r="A2677">
            <v>2805</v>
          </cell>
          <cell r="B2677" t="str">
            <v>AKT002</v>
          </cell>
          <cell r="C2677">
            <v>40.267699999999998</v>
          </cell>
          <cell r="D2677">
            <v>140.5659</v>
          </cell>
          <cell r="E2677">
            <v>8.2245700000000005E-3</v>
          </cell>
          <cell r="F2677" t="str">
            <v>stable</v>
          </cell>
          <cell r="G2677">
            <v>383</v>
          </cell>
        </row>
        <row r="2678">
          <cell r="A2678">
            <v>2806</v>
          </cell>
          <cell r="B2678" t="str">
            <v>AKT003</v>
          </cell>
          <cell r="C2678">
            <v>40.278199999999998</v>
          </cell>
          <cell r="D2678">
            <v>140.26310000000001</v>
          </cell>
          <cell r="E2678">
            <v>4.4995899999999998E-2</v>
          </cell>
          <cell r="F2678" t="str">
            <v>stable</v>
          </cell>
          <cell r="G2678">
            <v>760</v>
          </cell>
        </row>
        <row r="2679">
          <cell r="A2679">
            <v>2807</v>
          </cell>
          <cell r="B2679" t="str">
            <v>AKT004</v>
          </cell>
          <cell r="C2679">
            <v>40.388800000000003</v>
          </cell>
          <cell r="D2679">
            <v>139.98269999999999</v>
          </cell>
          <cell r="E2679">
            <v>3.9750599999999997E-2</v>
          </cell>
          <cell r="F2679" t="str">
            <v>stable</v>
          </cell>
          <cell r="G2679">
            <v>760</v>
          </cell>
        </row>
        <row r="2680">
          <cell r="A2680">
            <v>2808</v>
          </cell>
          <cell r="B2680" t="str">
            <v>AKT005</v>
          </cell>
          <cell r="C2680">
            <v>40.203200000000002</v>
          </cell>
          <cell r="D2680">
            <v>140.02879999999999</v>
          </cell>
          <cell r="E2680">
            <v>5.05625E-3</v>
          </cell>
          <cell r="F2680" t="str">
            <v>stable</v>
          </cell>
          <cell r="G2680">
            <v>320</v>
          </cell>
        </row>
        <row r="2681">
          <cell r="A2681">
            <v>2809</v>
          </cell>
          <cell r="B2681" t="str">
            <v>AKT006</v>
          </cell>
          <cell r="C2681">
            <v>40.215200000000003</v>
          </cell>
          <cell r="D2681">
            <v>140.78729999999999</v>
          </cell>
          <cell r="E2681">
            <v>4.02835E-3</v>
          </cell>
          <cell r="F2681" t="str">
            <v>stable</v>
          </cell>
          <cell r="G2681">
            <v>301</v>
          </cell>
        </row>
        <row r="2682">
          <cell r="A2682">
            <v>2810</v>
          </cell>
          <cell r="B2682" t="str">
            <v>AKT007</v>
          </cell>
          <cell r="C2682">
            <v>40.045999999999999</v>
          </cell>
          <cell r="D2682">
            <v>140.0813</v>
          </cell>
          <cell r="E2682">
            <v>7.7635400000000002E-3</v>
          </cell>
          <cell r="F2682" t="str">
            <v>stable</v>
          </cell>
          <cell r="G2682">
            <v>373</v>
          </cell>
        </row>
        <row r="2683">
          <cell r="A2683">
            <v>2811</v>
          </cell>
          <cell r="B2683" t="str">
            <v>AKT010</v>
          </cell>
          <cell r="C2683">
            <v>39.722499999999997</v>
          </cell>
          <cell r="D2683">
            <v>140.1002</v>
          </cell>
          <cell r="E2683">
            <v>2.17023E-3</v>
          </cell>
          <cell r="F2683" t="str">
            <v>stable</v>
          </cell>
          <cell r="G2683">
            <v>245</v>
          </cell>
        </row>
        <row r="2684">
          <cell r="A2684">
            <v>2812</v>
          </cell>
          <cell r="B2684" t="str">
            <v>AKT021</v>
          </cell>
          <cell r="C2684">
            <v>39.994999999999997</v>
          </cell>
          <cell r="D2684">
            <v>140.40309999999999</v>
          </cell>
          <cell r="E2684">
            <v>0.14221800000000001</v>
          </cell>
          <cell r="F2684" t="str">
            <v>stable</v>
          </cell>
          <cell r="G2684">
            <v>760</v>
          </cell>
        </row>
        <row r="2685">
          <cell r="A2685">
            <v>2813</v>
          </cell>
          <cell r="B2685" t="str">
            <v>AKTH04</v>
          </cell>
          <cell r="C2685">
            <v>39.171100000000003</v>
          </cell>
          <cell r="D2685">
            <v>140.71639999999999</v>
          </cell>
          <cell r="E2685">
            <v>4.0262399999999997E-2</v>
          </cell>
          <cell r="F2685" t="str">
            <v>stable</v>
          </cell>
          <cell r="G2685">
            <v>760</v>
          </cell>
        </row>
        <row r="2686">
          <cell r="A2686">
            <v>2814</v>
          </cell>
          <cell r="B2686" t="str">
            <v>AKTH07</v>
          </cell>
          <cell r="C2686">
            <v>40.453600000000002</v>
          </cell>
          <cell r="D2686">
            <v>140.84309999999999</v>
          </cell>
          <cell r="E2686">
            <v>3.3330899999999997E-2</v>
          </cell>
          <cell r="F2686" t="str">
            <v>stable</v>
          </cell>
          <cell r="G2686">
            <v>760</v>
          </cell>
        </row>
        <row r="2687">
          <cell r="A2687">
            <v>2815</v>
          </cell>
          <cell r="B2687" t="str">
            <v>AKTH08</v>
          </cell>
          <cell r="C2687">
            <v>40.316099999999999</v>
          </cell>
          <cell r="D2687">
            <v>140.23750000000001</v>
          </cell>
          <cell r="E2687">
            <v>9.7340899999999994E-2</v>
          </cell>
          <cell r="F2687" t="str">
            <v>stable</v>
          </cell>
          <cell r="G2687">
            <v>760</v>
          </cell>
        </row>
        <row r="2688">
          <cell r="A2688">
            <v>2816</v>
          </cell>
          <cell r="B2688" t="str">
            <v>AKTH09</v>
          </cell>
          <cell r="C2688">
            <v>40.272799999999997</v>
          </cell>
          <cell r="D2688">
            <v>140.4631</v>
          </cell>
          <cell r="E2688">
            <v>3.2230200000000001E-2</v>
          </cell>
          <cell r="F2688" t="str">
            <v>stable</v>
          </cell>
          <cell r="G2688">
            <v>760</v>
          </cell>
        </row>
        <row r="2689">
          <cell r="A2689">
            <v>2817</v>
          </cell>
          <cell r="B2689" t="str">
            <v>AKTH10</v>
          </cell>
          <cell r="C2689">
            <v>40.297499999999999</v>
          </cell>
          <cell r="D2689">
            <v>140.5847</v>
          </cell>
          <cell r="E2689">
            <v>3.2911599999999999E-2</v>
          </cell>
          <cell r="F2689" t="str">
            <v>stable</v>
          </cell>
          <cell r="G2689">
            <v>760</v>
          </cell>
        </row>
        <row r="2690">
          <cell r="A2690">
            <v>2818</v>
          </cell>
          <cell r="B2690" t="str">
            <v>AKTH14</v>
          </cell>
          <cell r="C2690">
            <v>40.059399999999997</v>
          </cell>
          <cell r="D2690">
            <v>140.81190000000001</v>
          </cell>
          <cell r="E2690">
            <v>0.106156</v>
          </cell>
          <cell r="F2690" t="str">
            <v>stable</v>
          </cell>
          <cell r="G2690">
            <v>760</v>
          </cell>
        </row>
        <row r="2691">
          <cell r="A2691">
            <v>2819</v>
          </cell>
          <cell r="B2691" t="str">
            <v>AOM001</v>
          </cell>
          <cell r="C2691">
            <v>41.526699999999998</v>
          </cell>
          <cell r="D2691">
            <v>140.92439999999999</v>
          </cell>
          <cell r="E2691">
            <v>1.9417E-2</v>
          </cell>
          <cell r="F2691" t="str">
            <v>stable</v>
          </cell>
          <cell r="G2691">
            <v>648</v>
          </cell>
        </row>
        <row r="2692">
          <cell r="A2692">
            <v>2820</v>
          </cell>
          <cell r="B2692" t="str">
            <v>AOM002</v>
          </cell>
          <cell r="C2692">
            <v>41.328000000000003</v>
          </cell>
          <cell r="D2692">
            <v>140.81319999999999</v>
          </cell>
          <cell r="E2692">
            <v>0.159251</v>
          </cell>
          <cell r="F2692" t="str">
            <v>stable</v>
          </cell>
          <cell r="G2692">
            <v>760</v>
          </cell>
        </row>
        <row r="2693">
          <cell r="A2693">
            <v>2821</v>
          </cell>
          <cell r="B2693" t="str">
            <v>AOM003</v>
          </cell>
          <cell r="C2693">
            <v>41.405299999999997</v>
          </cell>
          <cell r="D2693">
            <v>141.16909999999999</v>
          </cell>
          <cell r="E2693">
            <v>1.6038299999999998E-2</v>
          </cell>
          <cell r="F2693" t="str">
            <v>stable</v>
          </cell>
          <cell r="G2693">
            <v>569</v>
          </cell>
        </row>
        <row r="2694">
          <cell r="A2694">
            <v>2822</v>
          </cell>
          <cell r="B2694" t="str">
            <v>AOM004</v>
          </cell>
          <cell r="C2694">
            <v>41.408700000000003</v>
          </cell>
          <cell r="D2694">
            <v>141.4486</v>
          </cell>
          <cell r="E2694">
            <v>4.0395599999999997E-2</v>
          </cell>
          <cell r="F2694" t="str">
            <v>stable</v>
          </cell>
          <cell r="G2694">
            <v>760</v>
          </cell>
        </row>
        <row r="2695">
          <cell r="A2695">
            <v>2823</v>
          </cell>
          <cell r="B2695" t="str">
            <v>AOM005</v>
          </cell>
          <cell r="C2695">
            <v>41.294800000000002</v>
          </cell>
          <cell r="D2695">
            <v>141.19720000000001</v>
          </cell>
          <cell r="E2695">
            <v>1.6036999999999999E-2</v>
          </cell>
          <cell r="F2695" t="str">
            <v>stable</v>
          </cell>
          <cell r="G2695">
            <v>569</v>
          </cell>
        </row>
        <row r="2696">
          <cell r="A2696">
            <v>2824</v>
          </cell>
          <cell r="B2696" t="str">
            <v>AOM006</v>
          </cell>
          <cell r="C2696">
            <v>41.197600000000001</v>
          </cell>
          <cell r="D2696">
            <v>140.99719999999999</v>
          </cell>
          <cell r="E2696">
            <v>2.1559600000000002E-3</v>
          </cell>
          <cell r="F2696" t="str">
            <v>stable</v>
          </cell>
          <cell r="G2696">
            <v>245</v>
          </cell>
        </row>
        <row r="2697">
          <cell r="A2697">
            <v>2825</v>
          </cell>
          <cell r="B2697" t="str">
            <v>AOM007</v>
          </cell>
          <cell r="C2697">
            <v>41.2256</v>
          </cell>
          <cell r="D2697">
            <v>141.39580000000001</v>
          </cell>
          <cell r="E2697">
            <v>2.0644599999999999E-2</v>
          </cell>
          <cell r="F2697" t="str">
            <v>stable</v>
          </cell>
          <cell r="G2697">
            <v>673</v>
          </cell>
        </row>
        <row r="2698">
          <cell r="A2698">
            <v>2826</v>
          </cell>
          <cell r="B2698" t="str">
            <v>AOM008</v>
          </cell>
          <cell r="C2698">
            <v>41.084000000000003</v>
          </cell>
          <cell r="D2698">
            <v>141.2552</v>
          </cell>
          <cell r="E2698">
            <v>3.3627799999999999E-2</v>
          </cell>
          <cell r="F2698" t="str">
            <v>stable</v>
          </cell>
          <cell r="G2698">
            <v>760</v>
          </cell>
        </row>
        <row r="2699">
          <cell r="A2699">
            <v>2827</v>
          </cell>
          <cell r="B2699" t="str">
            <v>AOM009</v>
          </cell>
          <cell r="C2699">
            <v>40.966500000000003</v>
          </cell>
          <cell r="D2699">
            <v>141.3733</v>
          </cell>
          <cell r="E2699">
            <v>7.4924199999999996E-3</v>
          </cell>
          <cell r="F2699" t="str">
            <v>stable</v>
          </cell>
          <cell r="G2699">
            <v>367</v>
          </cell>
        </row>
        <row r="2700">
          <cell r="A2700">
            <v>2828</v>
          </cell>
          <cell r="B2700" t="str">
            <v>AOM010</v>
          </cell>
          <cell r="C2700">
            <v>40.872100000000003</v>
          </cell>
          <cell r="D2700">
            <v>141.14160000000001</v>
          </cell>
          <cell r="E2700">
            <v>2.7781199999999999E-2</v>
          </cell>
          <cell r="F2700" t="str">
            <v>stable</v>
          </cell>
          <cell r="G2700">
            <v>760</v>
          </cell>
        </row>
        <row r="2701">
          <cell r="A2701">
            <v>2829</v>
          </cell>
          <cell r="B2701" t="str">
            <v>AOM011</v>
          </cell>
          <cell r="C2701">
            <v>40.680300000000003</v>
          </cell>
          <cell r="D2701">
            <v>141.36689999999999</v>
          </cell>
          <cell r="E2701">
            <v>7.7141099999999997E-3</v>
          </cell>
          <cell r="F2701" t="str">
            <v>stable</v>
          </cell>
          <cell r="G2701">
            <v>372</v>
          </cell>
        </row>
        <row r="2702">
          <cell r="A2702">
            <v>2830</v>
          </cell>
          <cell r="B2702" t="str">
            <v>AOM012</v>
          </cell>
          <cell r="C2702">
            <v>40.513800000000003</v>
          </cell>
          <cell r="D2702">
            <v>141.48050000000001</v>
          </cell>
          <cell r="E2702">
            <v>9.1902000000000008E-3</v>
          </cell>
          <cell r="F2702" t="str">
            <v>stable</v>
          </cell>
          <cell r="G2702">
            <v>405</v>
          </cell>
        </row>
        <row r="2703">
          <cell r="A2703">
            <v>2831</v>
          </cell>
          <cell r="B2703" t="str">
            <v>AOM013</v>
          </cell>
          <cell r="C2703">
            <v>40.412399999999998</v>
          </cell>
          <cell r="D2703">
            <v>141.28</v>
          </cell>
          <cell r="E2703">
            <v>4.4238E-2</v>
          </cell>
          <cell r="F2703" t="str">
            <v>stable</v>
          </cell>
          <cell r="G2703">
            <v>760</v>
          </cell>
        </row>
        <row r="2704">
          <cell r="A2704">
            <v>2832</v>
          </cell>
          <cell r="B2704" t="str">
            <v>AOM014</v>
          </cell>
          <cell r="C2704">
            <v>40.437100000000001</v>
          </cell>
          <cell r="D2704">
            <v>140.94059999999999</v>
          </cell>
          <cell r="E2704">
            <v>0.13833000000000001</v>
          </cell>
          <cell r="F2704" t="str">
            <v>stable</v>
          </cell>
          <cell r="G2704">
            <v>760</v>
          </cell>
        </row>
        <row r="2705">
          <cell r="A2705">
            <v>2833</v>
          </cell>
          <cell r="B2705" t="str">
            <v>AOM015</v>
          </cell>
          <cell r="C2705">
            <v>40.473799999999997</v>
          </cell>
          <cell r="D2705">
            <v>140.63059999999999</v>
          </cell>
          <cell r="E2705">
            <v>6.0696399999999998E-2</v>
          </cell>
          <cell r="F2705" t="str">
            <v>stable</v>
          </cell>
          <cell r="G2705">
            <v>760</v>
          </cell>
        </row>
        <row r="2706">
          <cell r="A2706">
            <v>2834</v>
          </cell>
          <cell r="B2706" t="str">
            <v>AOM016</v>
          </cell>
          <cell r="C2706">
            <v>40.601799999999997</v>
          </cell>
          <cell r="D2706">
            <v>140.499</v>
          </cell>
          <cell r="E2706">
            <v>4.8092100000000004E-3</v>
          </cell>
          <cell r="F2706" t="str">
            <v>stable</v>
          </cell>
          <cell r="G2706">
            <v>315</v>
          </cell>
        </row>
        <row r="2707">
          <cell r="A2707">
            <v>2835</v>
          </cell>
          <cell r="B2707" t="str">
            <v>AOM017</v>
          </cell>
          <cell r="C2707">
            <v>40.636299999999999</v>
          </cell>
          <cell r="D2707">
            <v>139.92840000000001</v>
          </cell>
          <cell r="E2707">
            <v>6.8813200000000005E-2</v>
          </cell>
          <cell r="F2707" t="str">
            <v>stable</v>
          </cell>
          <cell r="G2707">
            <v>760</v>
          </cell>
        </row>
        <row r="2708">
          <cell r="A2708">
            <v>2836</v>
          </cell>
          <cell r="B2708" t="str">
            <v>AOM018</v>
          </cell>
          <cell r="C2708">
            <v>40.778199999999998</v>
          </cell>
          <cell r="D2708">
            <v>140.19759999999999</v>
          </cell>
          <cell r="E2708">
            <v>4.2157800000000002E-2</v>
          </cell>
          <cell r="F2708" t="str">
            <v>stable</v>
          </cell>
          <cell r="G2708">
            <v>760</v>
          </cell>
        </row>
        <row r="2709">
          <cell r="A2709">
            <v>2837</v>
          </cell>
          <cell r="B2709" t="str">
            <v>AOM019</v>
          </cell>
          <cell r="C2709">
            <v>40.815199999999997</v>
          </cell>
          <cell r="D2709">
            <v>140.44730000000001</v>
          </cell>
          <cell r="E2709">
            <v>1.2919699999999999E-3</v>
          </cell>
          <cell r="F2709" t="str">
            <v>stable</v>
          </cell>
          <cell r="G2709">
            <v>219</v>
          </cell>
        </row>
        <row r="2710">
          <cell r="A2710">
            <v>2838</v>
          </cell>
          <cell r="B2710" t="str">
            <v>AOM020</v>
          </cell>
          <cell r="C2710">
            <v>40.819299999999998</v>
          </cell>
          <cell r="D2710">
            <v>140.7501</v>
          </cell>
          <cell r="E2710">
            <v>2.3932300000000001E-3</v>
          </cell>
          <cell r="F2710" t="str">
            <v>stable</v>
          </cell>
          <cell r="G2710">
            <v>252</v>
          </cell>
        </row>
        <row r="2711">
          <cell r="A2711">
            <v>2839</v>
          </cell>
          <cell r="B2711" t="str">
            <v>AOM021</v>
          </cell>
          <cell r="C2711">
            <v>40.615200000000002</v>
          </cell>
          <cell r="D2711">
            <v>141.208</v>
          </cell>
          <cell r="E2711">
            <v>5.0409199999999999E-3</v>
          </cell>
          <cell r="F2711" t="str">
            <v>stable</v>
          </cell>
          <cell r="G2711">
            <v>320</v>
          </cell>
        </row>
        <row r="2712">
          <cell r="A2712">
            <v>2840</v>
          </cell>
          <cell r="B2712" t="str">
            <v>AOM022</v>
          </cell>
          <cell r="C2712">
            <v>40.992400000000004</v>
          </cell>
          <cell r="D2712">
            <v>140.91550000000001</v>
          </cell>
          <cell r="E2712">
            <v>4.40585E-2</v>
          </cell>
          <cell r="F2712" t="str">
            <v>stable</v>
          </cell>
          <cell r="G2712">
            <v>760</v>
          </cell>
        </row>
        <row r="2713">
          <cell r="A2713">
            <v>2841</v>
          </cell>
          <cell r="B2713" t="str">
            <v>AOM023</v>
          </cell>
          <cell r="C2713">
            <v>40.967599999999997</v>
          </cell>
          <cell r="D2713">
            <v>140.43260000000001</v>
          </cell>
          <cell r="E2713">
            <v>1.2950700000000001E-2</v>
          </cell>
          <cell r="F2713" t="str">
            <v>stable</v>
          </cell>
          <cell r="G2713">
            <v>489</v>
          </cell>
        </row>
        <row r="2714">
          <cell r="A2714">
            <v>2842</v>
          </cell>
          <cell r="B2714" t="str">
            <v>AOM024</v>
          </cell>
          <cell r="C2714">
            <v>41.0473</v>
          </cell>
          <cell r="D2714">
            <v>140.63980000000001</v>
          </cell>
          <cell r="E2714">
            <v>8.8392999999999996E-3</v>
          </cell>
          <cell r="F2714" t="str">
            <v>stable</v>
          </cell>
          <cell r="G2714">
            <v>397</v>
          </cell>
        </row>
        <row r="2715">
          <cell r="A2715">
            <v>2843</v>
          </cell>
          <cell r="B2715" t="str">
            <v>AOM025</v>
          </cell>
          <cell r="C2715">
            <v>41.179499999999997</v>
          </cell>
          <cell r="D2715">
            <v>140.48009999999999</v>
          </cell>
          <cell r="E2715">
            <v>2.4265100000000001E-2</v>
          </cell>
          <cell r="F2715" t="str">
            <v>stable</v>
          </cell>
          <cell r="G2715">
            <v>745</v>
          </cell>
        </row>
        <row r="2716">
          <cell r="A2716">
            <v>2844</v>
          </cell>
          <cell r="B2716" t="str">
            <v>AOM026</v>
          </cell>
          <cell r="C2716">
            <v>41.128100000000003</v>
          </cell>
          <cell r="D2716">
            <v>140.31059999999999</v>
          </cell>
          <cell r="E2716">
            <v>4.5402100000000001E-2</v>
          </cell>
          <cell r="F2716" t="str">
            <v>stable</v>
          </cell>
          <cell r="G2716">
            <v>760</v>
          </cell>
        </row>
        <row r="2717">
          <cell r="A2717">
            <v>2845</v>
          </cell>
          <cell r="B2717" t="str">
            <v>AOM027</v>
          </cell>
          <cell r="C2717">
            <v>41.145299999999999</v>
          </cell>
          <cell r="D2717">
            <v>140.8219</v>
          </cell>
          <cell r="E2717">
            <v>5.3364500000000002E-2</v>
          </cell>
          <cell r="F2717" t="str">
            <v>stable</v>
          </cell>
          <cell r="G2717">
            <v>760</v>
          </cell>
        </row>
        <row r="2718">
          <cell r="A2718">
            <v>2846</v>
          </cell>
          <cell r="B2718" t="str">
            <v>AOM028</v>
          </cell>
          <cell r="C2718">
            <v>40.700200000000002</v>
          </cell>
          <cell r="D2718">
            <v>140.91900000000001</v>
          </cell>
          <cell r="E2718">
            <v>6.9129700000000001E-3</v>
          </cell>
          <cell r="F2718" t="str">
            <v>stable</v>
          </cell>
          <cell r="G2718">
            <v>355</v>
          </cell>
        </row>
        <row r="2719">
          <cell r="A2719">
            <v>2847</v>
          </cell>
          <cell r="B2719" t="str">
            <v>AOM029</v>
          </cell>
          <cell r="C2719">
            <v>40.575800000000001</v>
          </cell>
          <cell r="D2719">
            <v>140.29650000000001</v>
          </cell>
          <cell r="E2719">
            <v>7.3349899999999996E-2</v>
          </cell>
          <cell r="F2719" t="str">
            <v>stable</v>
          </cell>
          <cell r="G2719">
            <v>760</v>
          </cell>
        </row>
        <row r="2720">
          <cell r="A2720">
            <v>2848</v>
          </cell>
          <cell r="B2720" t="str">
            <v>AOMH01</v>
          </cell>
          <cell r="C2720">
            <v>41.5246</v>
          </cell>
          <cell r="D2720">
            <v>140.91630000000001</v>
          </cell>
          <cell r="E2720">
            <v>2.21417E-2</v>
          </cell>
          <cell r="F2720" t="str">
            <v>stable</v>
          </cell>
          <cell r="G2720">
            <v>703</v>
          </cell>
        </row>
        <row r="2721">
          <cell r="A2721">
            <v>2849</v>
          </cell>
          <cell r="B2721" t="str">
            <v>AOMH03</v>
          </cell>
          <cell r="C2721">
            <v>41.231299999999997</v>
          </cell>
          <cell r="D2721">
            <v>140.9932</v>
          </cell>
          <cell r="E2721">
            <v>3.6692599999999999E-2</v>
          </cell>
          <cell r="F2721" t="str">
            <v>stable</v>
          </cell>
          <cell r="G2721">
            <v>760</v>
          </cell>
        </row>
        <row r="2722">
          <cell r="A2722">
            <v>2850</v>
          </cell>
          <cell r="B2722" t="str">
            <v>AOMH04</v>
          </cell>
          <cell r="C2722">
            <v>40.849699999999999</v>
          </cell>
          <cell r="D2722">
            <v>140.67939999999999</v>
          </cell>
          <cell r="E2722">
            <v>1.99784E-2</v>
          </cell>
          <cell r="F2722" t="str">
            <v>stable</v>
          </cell>
          <cell r="G2722">
            <v>660</v>
          </cell>
        </row>
        <row r="2723">
          <cell r="A2723">
            <v>2851</v>
          </cell>
          <cell r="B2723" t="str">
            <v>AOMH05</v>
          </cell>
          <cell r="C2723">
            <v>40.853700000000003</v>
          </cell>
          <cell r="D2723">
            <v>141.1069</v>
          </cell>
          <cell r="E2723">
            <v>2.3660299999999999E-2</v>
          </cell>
          <cell r="F2723" t="str">
            <v>stable</v>
          </cell>
          <cell r="G2723">
            <v>733</v>
          </cell>
        </row>
        <row r="2724">
          <cell r="A2724">
            <v>2852</v>
          </cell>
          <cell r="B2724" t="str">
            <v>AOMH06</v>
          </cell>
          <cell r="C2724">
            <v>40.963799999999999</v>
          </cell>
          <cell r="D2724">
            <v>141.37739999999999</v>
          </cell>
          <cell r="E2724">
            <v>6.4464300000000004E-3</v>
          </cell>
          <cell r="F2724" t="str">
            <v>stable</v>
          </cell>
          <cell r="G2724">
            <v>346</v>
          </cell>
        </row>
        <row r="2725">
          <cell r="A2725">
            <v>2853</v>
          </cell>
          <cell r="B2725" t="str">
            <v>AOMH07</v>
          </cell>
          <cell r="C2725">
            <v>40.741900000000001</v>
          </cell>
          <cell r="D2725">
            <v>140.02719999999999</v>
          </cell>
          <cell r="E2725">
            <v>6.5793599999999994E-2</v>
          </cell>
          <cell r="F2725" t="str">
            <v>stable</v>
          </cell>
          <cell r="G2725">
            <v>760</v>
          </cell>
        </row>
        <row r="2726">
          <cell r="A2726">
            <v>2854</v>
          </cell>
          <cell r="B2726" t="str">
            <v>AOMH08</v>
          </cell>
          <cell r="C2726">
            <v>40.7592</v>
          </cell>
          <cell r="D2726">
            <v>140.31559999999999</v>
          </cell>
          <cell r="E2726">
            <v>1.4628E-2</v>
          </cell>
          <cell r="F2726" t="str">
            <v>stable</v>
          </cell>
          <cell r="G2726">
            <v>532</v>
          </cell>
        </row>
        <row r="2727">
          <cell r="A2727">
            <v>2855</v>
          </cell>
          <cell r="B2727" t="str">
            <v>AOMH09</v>
          </cell>
          <cell r="C2727">
            <v>40.617199999999997</v>
          </cell>
          <cell r="D2727">
            <v>140.35329999999999</v>
          </cell>
          <cell r="E2727">
            <v>3.1964399999999997E-2</v>
          </cell>
          <cell r="F2727" t="str">
            <v>stable</v>
          </cell>
          <cell r="G2727">
            <v>760</v>
          </cell>
        </row>
        <row r="2728">
          <cell r="A2728">
            <v>2856</v>
          </cell>
          <cell r="B2728" t="str">
            <v>AOMH10</v>
          </cell>
          <cell r="C2728">
            <v>40.606400000000001</v>
          </cell>
          <cell r="D2728">
            <v>140.66810000000001</v>
          </cell>
          <cell r="E2728">
            <v>2.7816500000000001E-2</v>
          </cell>
          <cell r="F2728" t="str">
            <v>stable</v>
          </cell>
          <cell r="G2728">
            <v>760</v>
          </cell>
        </row>
        <row r="2729">
          <cell r="A2729">
            <v>2857</v>
          </cell>
          <cell r="B2729" t="str">
            <v>AOMH11</v>
          </cell>
          <cell r="C2729">
            <v>40.577300000000001</v>
          </cell>
          <cell r="D2729">
            <v>140.99860000000001</v>
          </cell>
          <cell r="E2729">
            <v>3.1887699999999998E-2</v>
          </cell>
          <cell r="F2729" t="str">
            <v>stable</v>
          </cell>
          <cell r="G2729">
            <v>760</v>
          </cell>
        </row>
        <row r="2730">
          <cell r="A2730">
            <v>2858</v>
          </cell>
          <cell r="B2730" t="str">
            <v>AOMH12</v>
          </cell>
          <cell r="C2730">
            <v>40.581899999999997</v>
          </cell>
          <cell r="D2730">
            <v>141.15819999999999</v>
          </cell>
          <cell r="E2730">
            <v>1.65142E-2</v>
          </cell>
          <cell r="F2730" t="str">
            <v>stable</v>
          </cell>
          <cell r="G2730">
            <v>581</v>
          </cell>
        </row>
        <row r="2731">
          <cell r="A2731">
            <v>2859</v>
          </cell>
          <cell r="B2731" t="str">
            <v>AOMH13</v>
          </cell>
          <cell r="C2731">
            <v>40.576700000000002</v>
          </cell>
          <cell r="D2731">
            <v>141.4487</v>
          </cell>
          <cell r="E2731">
            <v>7.7348900000000003E-3</v>
          </cell>
          <cell r="F2731" t="str">
            <v>stable</v>
          </cell>
          <cell r="G2731">
            <v>372</v>
          </cell>
        </row>
        <row r="2732">
          <cell r="A2732">
            <v>2860</v>
          </cell>
          <cell r="B2732" t="str">
            <v>AOMH14</v>
          </cell>
          <cell r="C2732">
            <v>40.546100000000003</v>
          </cell>
          <cell r="D2732">
            <v>140.27610000000001</v>
          </cell>
          <cell r="E2732">
            <v>5.9934899999999999E-2</v>
          </cell>
          <cell r="F2732" t="str">
            <v>stable</v>
          </cell>
          <cell r="G2732">
            <v>760</v>
          </cell>
        </row>
        <row r="2733">
          <cell r="A2733">
            <v>2861</v>
          </cell>
          <cell r="B2733" t="str">
            <v>AOMH15</v>
          </cell>
          <cell r="C2733">
            <v>40.481400000000001</v>
          </cell>
          <cell r="D2733">
            <v>140.56</v>
          </cell>
          <cell r="E2733">
            <v>6.3066399999999995E-2</v>
          </cell>
          <cell r="F2733" t="str">
            <v>stable</v>
          </cell>
          <cell r="G2733">
            <v>760</v>
          </cell>
        </row>
        <row r="2734">
          <cell r="A2734">
            <v>2862</v>
          </cell>
          <cell r="B2734" t="str">
            <v>AOMH16</v>
          </cell>
          <cell r="C2734">
            <v>40.459699999999998</v>
          </cell>
          <cell r="D2734">
            <v>141.0958</v>
          </cell>
          <cell r="E2734">
            <v>3.0917400000000001E-2</v>
          </cell>
          <cell r="F2734" t="str">
            <v>stable</v>
          </cell>
          <cell r="G2734">
            <v>760</v>
          </cell>
        </row>
        <row r="2735">
          <cell r="A2735">
            <v>2863</v>
          </cell>
          <cell r="B2735" t="str">
            <v>AOMH17</v>
          </cell>
          <cell r="C2735">
            <v>40.4465</v>
          </cell>
          <cell r="D2735">
            <v>141.3409</v>
          </cell>
          <cell r="E2735">
            <v>6.1005400000000001E-2</v>
          </cell>
          <cell r="F2735" t="str">
            <v>stable</v>
          </cell>
          <cell r="G2735">
            <v>760</v>
          </cell>
        </row>
        <row r="2736">
          <cell r="A2736">
            <v>2864</v>
          </cell>
          <cell r="B2736" t="str">
            <v>AOMH18</v>
          </cell>
          <cell r="C2736">
            <v>40.293399999999998</v>
          </cell>
          <cell r="D2736">
            <v>141.018</v>
          </cell>
          <cell r="E2736">
            <v>1.5998700000000001E-2</v>
          </cell>
          <cell r="F2736" t="str">
            <v>stable</v>
          </cell>
          <cell r="G2736">
            <v>568</v>
          </cell>
        </row>
        <row r="2737">
          <cell r="A2737">
            <v>2865</v>
          </cell>
          <cell r="B2737" t="str">
            <v>FKSH11</v>
          </cell>
          <cell r="C2737">
            <v>37.197600000000001</v>
          </cell>
          <cell r="D2737">
            <v>140.34200000000001</v>
          </cell>
          <cell r="E2737">
            <v>8.1323699999999999E-3</v>
          </cell>
          <cell r="F2737" t="str">
            <v>stable</v>
          </cell>
          <cell r="G2737">
            <v>381</v>
          </cell>
        </row>
        <row r="2738">
          <cell r="A2738">
            <v>2866</v>
          </cell>
          <cell r="B2738" t="str">
            <v>FKSH16</v>
          </cell>
          <cell r="C2738">
            <v>37.761299999999999</v>
          </cell>
          <cell r="D2738">
            <v>140.38</v>
          </cell>
          <cell r="E2738">
            <v>1.61286E-2</v>
          </cell>
          <cell r="F2738" t="str">
            <v>stable</v>
          </cell>
          <cell r="G2738">
            <v>571</v>
          </cell>
        </row>
        <row r="2739">
          <cell r="A2739">
            <v>2867</v>
          </cell>
          <cell r="B2739" t="str">
            <v>HKD159</v>
          </cell>
          <cell r="C2739">
            <v>41.716200000000001</v>
          </cell>
          <cell r="D2739">
            <v>141.0025</v>
          </cell>
          <cell r="E2739">
            <v>2.9185900000000001E-2</v>
          </cell>
          <cell r="F2739" t="str">
            <v>stable</v>
          </cell>
          <cell r="G2739">
            <v>760</v>
          </cell>
        </row>
        <row r="2740">
          <cell r="A2740">
            <v>2868</v>
          </cell>
          <cell r="B2740" t="str">
            <v>HKD161</v>
          </cell>
          <cell r="C2740">
            <v>41.679499999999997</v>
          </cell>
          <cell r="D2740">
            <v>140.43340000000001</v>
          </cell>
          <cell r="E2740">
            <v>2.3233799999999999E-2</v>
          </cell>
          <cell r="F2740" t="str">
            <v>stable</v>
          </cell>
          <cell r="G2740">
            <v>725</v>
          </cell>
        </row>
        <row r="2741">
          <cell r="A2741">
            <v>2869</v>
          </cell>
          <cell r="B2741" t="str">
            <v>HKD162</v>
          </cell>
          <cell r="C2741">
            <v>41.486199999999997</v>
          </cell>
          <cell r="D2741">
            <v>140.24700000000001</v>
          </cell>
          <cell r="E2741">
            <v>3.42996E-2</v>
          </cell>
          <cell r="F2741" t="str">
            <v>stable</v>
          </cell>
          <cell r="G2741">
            <v>760</v>
          </cell>
        </row>
        <row r="2742">
          <cell r="A2742">
            <v>2870</v>
          </cell>
          <cell r="B2742" t="str">
            <v>HKD163</v>
          </cell>
          <cell r="C2742">
            <v>41.433900000000001</v>
          </cell>
          <cell r="D2742">
            <v>140.11150000000001</v>
          </cell>
          <cell r="E2742">
            <v>5.8052600000000003E-2</v>
          </cell>
          <cell r="F2742" t="str">
            <v>stable</v>
          </cell>
          <cell r="G2742">
            <v>760</v>
          </cell>
        </row>
        <row r="2743">
          <cell r="A2743">
            <v>2871</v>
          </cell>
          <cell r="B2743" t="str">
            <v>IWT001</v>
          </cell>
          <cell r="C2743">
            <v>40.4099</v>
          </cell>
          <cell r="D2743">
            <v>141.7191</v>
          </cell>
          <cell r="E2743">
            <v>1.2923199999999999E-2</v>
          </cell>
          <cell r="F2743" t="str">
            <v>stable</v>
          </cell>
          <cell r="G2743">
            <v>488</v>
          </cell>
        </row>
        <row r="2744">
          <cell r="A2744">
            <v>2872</v>
          </cell>
          <cell r="B2744" t="str">
            <v>IWT002</v>
          </cell>
          <cell r="C2744">
            <v>40.181899999999999</v>
          </cell>
          <cell r="D2744">
            <v>141.76410000000001</v>
          </cell>
          <cell r="E2744">
            <v>4.2485299999999997E-2</v>
          </cell>
          <cell r="F2744" t="str">
            <v>stable</v>
          </cell>
          <cell r="G2744">
            <v>760</v>
          </cell>
        </row>
        <row r="2745">
          <cell r="A2745">
            <v>2873</v>
          </cell>
          <cell r="B2745" t="str">
            <v>IWT003</v>
          </cell>
          <cell r="C2745">
            <v>40.008299999999998</v>
          </cell>
          <cell r="D2745">
            <v>141.8861</v>
          </cell>
          <cell r="E2745">
            <v>8.8220999999999994E-2</v>
          </cell>
          <cell r="F2745" t="str">
            <v>stable</v>
          </cell>
          <cell r="G2745">
            <v>760</v>
          </cell>
        </row>
        <row r="2746">
          <cell r="A2746">
            <v>2874</v>
          </cell>
          <cell r="B2746" t="str">
            <v>IWT004</v>
          </cell>
          <cell r="C2746">
            <v>39.736899999999999</v>
          </cell>
          <cell r="D2746">
            <v>141.96969999999999</v>
          </cell>
          <cell r="E2746">
            <v>4.2290000000000001E-2</v>
          </cell>
          <cell r="F2746" t="str">
            <v>stable</v>
          </cell>
          <cell r="G2746">
            <v>760</v>
          </cell>
        </row>
        <row r="2747">
          <cell r="A2747">
            <v>2875</v>
          </cell>
          <cell r="B2747" t="str">
            <v>IWT005</v>
          </cell>
          <cell r="C2747">
            <v>39.647199999999998</v>
          </cell>
          <cell r="D2747">
            <v>141.94640000000001</v>
          </cell>
          <cell r="E2747">
            <v>6.3981700000000002E-2</v>
          </cell>
          <cell r="F2747" t="str">
            <v>stable</v>
          </cell>
          <cell r="G2747">
            <v>760</v>
          </cell>
        </row>
        <row r="2748">
          <cell r="A2748">
            <v>2876</v>
          </cell>
          <cell r="B2748" t="str">
            <v>IWT006</v>
          </cell>
          <cell r="C2748">
            <v>39.480600000000003</v>
          </cell>
          <cell r="D2748">
            <v>141.96520000000001</v>
          </cell>
          <cell r="E2748">
            <v>3.7866900000000002E-2</v>
          </cell>
          <cell r="F2748" t="str">
            <v>stable</v>
          </cell>
          <cell r="G2748">
            <v>760</v>
          </cell>
        </row>
        <row r="2749">
          <cell r="A2749">
            <v>2877</v>
          </cell>
          <cell r="B2749" t="str">
            <v>IWT007</v>
          </cell>
          <cell r="C2749">
            <v>39.270099999999999</v>
          </cell>
          <cell r="D2749">
            <v>141.8561</v>
          </cell>
          <cell r="E2749">
            <v>0.122748</v>
          </cell>
          <cell r="F2749" t="str">
            <v>stable</v>
          </cell>
          <cell r="G2749">
            <v>760</v>
          </cell>
        </row>
        <row r="2750">
          <cell r="A2750">
            <v>2878</v>
          </cell>
          <cell r="B2750" t="str">
            <v>IWT009</v>
          </cell>
          <cell r="C2750">
            <v>39.018700000000003</v>
          </cell>
          <cell r="D2750">
            <v>141.40309999999999</v>
          </cell>
          <cell r="E2750">
            <v>5.6661900000000001E-2</v>
          </cell>
          <cell r="F2750" t="str">
            <v>stable</v>
          </cell>
          <cell r="G2750">
            <v>760</v>
          </cell>
        </row>
        <row r="2751">
          <cell r="A2751">
            <v>2879</v>
          </cell>
          <cell r="B2751" t="str">
            <v>IWT013</v>
          </cell>
          <cell r="C2751">
            <v>39.3367</v>
          </cell>
          <cell r="D2751">
            <v>141.5378</v>
          </cell>
          <cell r="E2751">
            <v>1.17056E-2</v>
          </cell>
          <cell r="F2751" t="str">
            <v>stable</v>
          </cell>
          <cell r="G2751">
            <v>461</v>
          </cell>
        </row>
        <row r="2752">
          <cell r="A2752">
            <v>2880</v>
          </cell>
          <cell r="B2752" t="str">
            <v>IWT014</v>
          </cell>
          <cell r="C2752">
            <v>39.484400000000001</v>
          </cell>
          <cell r="D2752">
            <v>141.14699999999999</v>
          </cell>
          <cell r="E2752">
            <v>1.4061000000000001E-2</v>
          </cell>
          <cell r="F2752" t="str">
            <v>stable</v>
          </cell>
          <cell r="G2752">
            <v>518</v>
          </cell>
        </row>
        <row r="2753">
          <cell r="A2753">
            <v>2881</v>
          </cell>
          <cell r="B2753" t="str">
            <v>IWT016</v>
          </cell>
          <cell r="C2753">
            <v>39.599699999999999</v>
          </cell>
          <cell r="D2753">
            <v>141.6789</v>
          </cell>
          <cell r="E2753">
            <v>2.91054E-2</v>
          </cell>
          <cell r="F2753" t="str">
            <v>stable</v>
          </cell>
          <cell r="G2753">
            <v>760</v>
          </cell>
        </row>
        <row r="2754">
          <cell r="A2754">
            <v>2882</v>
          </cell>
          <cell r="B2754" t="str">
            <v>IWT017</v>
          </cell>
          <cell r="C2754">
            <v>39.633600000000001</v>
          </cell>
          <cell r="D2754">
            <v>141.4376</v>
          </cell>
          <cell r="E2754">
            <v>7.6587600000000006E-2</v>
          </cell>
          <cell r="F2754" t="str">
            <v>stable</v>
          </cell>
          <cell r="G2754">
            <v>760</v>
          </cell>
        </row>
        <row r="2755">
          <cell r="A2755">
            <v>2883</v>
          </cell>
          <cell r="B2755" t="str">
            <v>IWT018</v>
          </cell>
          <cell r="C2755">
            <v>39.695300000000003</v>
          </cell>
          <cell r="D2755">
            <v>141.14779999999999</v>
          </cell>
          <cell r="E2755">
            <v>5.9831800000000003E-3</v>
          </cell>
          <cell r="F2755" t="str">
            <v>stable</v>
          </cell>
          <cell r="G2755">
            <v>337</v>
          </cell>
        </row>
        <row r="2756">
          <cell r="A2756">
            <v>2884</v>
          </cell>
          <cell r="B2756" t="str">
            <v>IWT019</v>
          </cell>
          <cell r="C2756">
            <v>39.8491</v>
          </cell>
          <cell r="D2756">
            <v>141.80340000000001</v>
          </cell>
          <cell r="E2756">
            <v>1.40137E-2</v>
          </cell>
          <cell r="F2756" t="str">
            <v>stable</v>
          </cell>
          <cell r="G2756">
            <v>516</v>
          </cell>
        </row>
        <row r="2757">
          <cell r="A2757">
            <v>2885</v>
          </cell>
          <cell r="B2757" t="str">
            <v>IWT020</v>
          </cell>
          <cell r="C2757">
            <v>39.784100000000002</v>
          </cell>
          <cell r="D2757">
            <v>141.3295</v>
          </cell>
          <cell r="E2757">
            <v>2.9129800000000001E-2</v>
          </cell>
          <cell r="F2757" t="str">
            <v>stable</v>
          </cell>
          <cell r="G2757">
            <v>760</v>
          </cell>
        </row>
        <row r="2758">
          <cell r="A2758">
            <v>2886</v>
          </cell>
          <cell r="B2758" t="str">
            <v>IWT021</v>
          </cell>
          <cell r="C2758">
            <v>39.920299999999997</v>
          </cell>
          <cell r="D2758">
            <v>141.08199999999999</v>
          </cell>
          <cell r="E2758">
            <v>2.1761599999999999E-3</v>
          </cell>
          <cell r="F2758" t="str">
            <v>stable</v>
          </cell>
          <cell r="G2758">
            <v>245</v>
          </cell>
        </row>
        <row r="2759">
          <cell r="A2759">
            <v>2887</v>
          </cell>
          <cell r="B2759" t="str">
            <v>IWT022</v>
          </cell>
          <cell r="C2759">
            <v>40.101100000000002</v>
          </cell>
          <cell r="D2759">
            <v>141.0523</v>
          </cell>
          <cell r="E2759">
            <v>2.7954099999999999E-2</v>
          </cell>
          <cell r="F2759" t="str">
            <v>stable</v>
          </cell>
          <cell r="G2759">
            <v>760</v>
          </cell>
        </row>
        <row r="2760">
          <cell r="A2760">
            <v>2888</v>
          </cell>
          <cell r="B2760" t="str">
            <v>IWT023</v>
          </cell>
          <cell r="C2760">
            <v>40.0366</v>
          </cell>
          <cell r="D2760">
            <v>141.4502</v>
          </cell>
          <cell r="E2760">
            <v>8.5611999999999997E-3</v>
          </cell>
          <cell r="F2760" t="str">
            <v>stable</v>
          </cell>
          <cell r="G2760">
            <v>391</v>
          </cell>
        </row>
        <row r="2761">
          <cell r="A2761">
            <v>2889</v>
          </cell>
          <cell r="B2761" t="str">
            <v>IWTH01</v>
          </cell>
          <cell r="C2761">
            <v>40.235599999999998</v>
          </cell>
          <cell r="D2761">
            <v>141.3458</v>
          </cell>
          <cell r="E2761">
            <v>2.65484E-2</v>
          </cell>
          <cell r="F2761" t="str">
            <v>stable</v>
          </cell>
          <cell r="G2761">
            <v>760</v>
          </cell>
        </row>
        <row r="2762">
          <cell r="A2762">
            <v>2890</v>
          </cell>
          <cell r="B2762" t="str">
            <v>IWTH02</v>
          </cell>
          <cell r="C2762">
            <v>39.822200000000002</v>
          </cell>
          <cell r="D2762">
            <v>141.3861</v>
          </cell>
          <cell r="E2762">
            <v>8.2683599999999996E-2</v>
          </cell>
          <cell r="F2762" t="str">
            <v>stable</v>
          </cell>
          <cell r="G2762">
            <v>760</v>
          </cell>
        </row>
        <row r="2763">
          <cell r="A2763">
            <v>2891</v>
          </cell>
          <cell r="B2763" t="str">
            <v>IWTH03</v>
          </cell>
          <cell r="C2763">
            <v>39.799199999999999</v>
          </cell>
          <cell r="D2763">
            <v>141.65559999999999</v>
          </cell>
          <cell r="E2763">
            <v>9.8427500000000001E-2</v>
          </cell>
          <cell r="F2763" t="str">
            <v>stable</v>
          </cell>
          <cell r="G2763">
            <v>760</v>
          </cell>
        </row>
        <row r="2764">
          <cell r="A2764">
            <v>2892</v>
          </cell>
          <cell r="B2764" t="str">
            <v>IWTH06</v>
          </cell>
          <cell r="C2764">
            <v>40.258299999999998</v>
          </cell>
          <cell r="D2764">
            <v>141.17439999999999</v>
          </cell>
          <cell r="E2764">
            <v>3.1291600000000003E-2</v>
          </cell>
          <cell r="F2764" t="str">
            <v>stable</v>
          </cell>
          <cell r="G2764">
            <v>760</v>
          </cell>
        </row>
        <row r="2765">
          <cell r="A2765">
            <v>2893</v>
          </cell>
          <cell r="B2765" t="str">
            <v>IWTH07</v>
          </cell>
          <cell r="C2765">
            <v>40.267800000000001</v>
          </cell>
          <cell r="D2765">
            <v>141.5744</v>
          </cell>
          <cell r="E2765">
            <v>1.0337799999999999E-2</v>
          </cell>
          <cell r="F2765" t="str">
            <v>stable</v>
          </cell>
          <cell r="G2765">
            <v>430</v>
          </cell>
        </row>
        <row r="2766">
          <cell r="A2766">
            <v>2894</v>
          </cell>
          <cell r="B2766" t="str">
            <v>IWTH08</v>
          </cell>
          <cell r="C2766">
            <v>40.265799999999999</v>
          </cell>
          <cell r="D2766">
            <v>141.7867</v>
          </cell>
          <cell r="E2766">
            <v>1.0120799999999999E-2</v>
          </cell>
          <cell r="F2766" t="str">
            <v>stable</v>
          </cell>
          <cell r="G2766">
            <v>425</v>
          </cell>
        </row>
        <row r="2767">
          <cell r="A2767">
            <v>2895</v>
          </cell>
          <cell r="B2767" t="str">
            <v>IWTH09</v>
          </cell>
          <cell r="C2767">
            <v>40.083300000000001</v>
          </cell>
          <cell r="D2767">
            <v>141.71559999999999</v>
          </cell>
          <cell r="E2767">
            <v>3.62899E-2</v>
          </cell>
          <cell r="F2767" t="str">
            <v>stable</v>
          </cell>
          <cell r="G2767">
            <v>760</v>
          </cell>
        </row>
        <row r="2768">
          <cell r="A2768">
            <v>2896</v>
          </cell>
          <cell r="B2768" t="str">
            <v>IWTH10</v>
          </cell>
          <cell r="C2768">
            <v>40.136400000000002</v>
          </cell>
          <cell r="D2768">
            <v>140.9564</v>
          </cell>
          <cell r="E2768">
            <v>3.5168400000000002E-2</v>
          </cell>
          <cell r="F2768" t="str">
            <v>stable</v>
          </cell>
          <cell r="G2768">
            <v>760</v>
          </cell>
        </row>
        <row r="2769">
          <cell r="A2769">
            <v>2897</v>
          </cell>
          <cell r="B2769" t="str">
            <v>IWTH11</v>
          </cell>
          <cell r="C2769">
            <v>40.078299999999999</v>
          </cell>
          <cell r="D2769">
            <v>141.19499999999999</v>
          </cell>
          <cell r="E2769">
            <v>8.9594900000000005E-2</v>
          </cell>
          <cell r="F2769" t="str">
            <v>stable</v>
          </cell>
          <cell r="G2769">
            <v>760</v>
          </cell>
        </row>
        <row r="2770">
          <cell r="A2770">
            <v>2898</v>
          </cell>
          <cell r="B2770" t="str">
            <v>IWTH12</v>
          </cell>
          <cell r="C2770">
            <v>40.150599999999997</v>
          </cell>
          <cell r="D2770">
            <v>141.4281</v>
          </cell>
          <cell r="E2770">
            <v>5.4882899999999998E-2</v>
          </cell>
          <cell r="F2770" t="str">
            <v>stable</v>
          </cell>
          <cell r="G2770">
            <v>760</v>
          </cell>
        </row>
        <row r="2771">
          <cell r="A2771">
            <v>2899</v>
          </cell>
          <cell r="B2771" t="str">
            <v>IWTH13</v>
          </cell>
          <cell r="C2771">
            <v>39.936900000000001</v>
          </cell>
          <cell r="D2771">
            <v>141.55279999999999</v>
          </cell>
          <cell r="E2771">
            <v>3.3669900000000003E-2</v>
          </cell>
          <cell r="F2771" t="str">
            <v>stable</v>
          </cell>
          <cell r="G2771">
            <v>760</v>
          </cell>
        </row>
        <row r="2772">
          <cell r="A2772">
            <v>2900</v>
          </cell>
          <cell r="B2772" t="str">
            <v>IWTH14</v>
          </cell>
          <cell r="C2772">
            <v>39.740699999999997</v>
          </cell>
          <cell r="D2772">
            <v>141.91229999999999</v>
          </cell>
          <cell r="E2772">
            <v>7.3448299999999994E-2</v>
          </cell>
          <cell r="F2772" t="str">
            <v>stable</v>
          </cell>
          <cell r="G2772">
            <v>760</v>
          </cell>
        </row>
        <row r="2773">
          <cell r="A2773">
            <v>2901</v>
          </cell>
          <cell r="B2773" t="str">
            <v>IWTH15</v>
          </cell>
          <cell r="C2773">
            <v>39.611899999999999</v>
          </cell>
          <cell r="D2773">
            <v>141.09639999999999</v>
          </cell>
          <cell r="E2773">
            <v>7.7149599999999999E-3</v>
          </cell>
          <cell r="F2773" t="str">
            <v>stable</v>
          </cell>
          <cell r="G2773">
            <v>372</v>
          </cell>
        </row>
        <row r="2774">
          <cell r="A2774">
            <v>2902</v>
          </cell>
          <cell r="B2774" t="str">
            <v>IWTH16</v>
          </cell>
          <cell r="C2774">
            <v>39.640799999999999</v>
          </cell>
          <cell r="D2774">
            <v>140.94999999999999</v>
          </cell>
          <cell r="E2774">
            <v>1.7917800000000001E-2</v>
          </cell>
          <cell r="F2774" t="str">
            <v>stable</v>
          </cell>
          <cell r="G2774">
            <v>618</v>
          </cell>
        </row>
        <row r="2775">
          <cell r="A2775">
            <v>2903</v>
          </cell>
          <cell r="B2775" t="str">
            <v>IWTH17</v>
          </cell>
          <cell r="C2775">
            <v>39.641399999999997</v>
          </cell>
          <cell r="D2775">
            <v>141.60130000000001</v>
          </cell>
          <cell r="E2775">
            <v>0.16464599999999999</v>
          </cell>
          <cell r="F2775" t="str">
            <v>stable</v>
          </cell>
          <cell r="G2775">
            <v>760</v>
          </cell>
        </row>
        <row r="2776">
          <cell r="A2776">
            <v>2904</v>
          </cell>
          <cell r="B2776" t="str">
            <v>IWTH18</v>
          </cell>
          <cell r="C2776">
            <v>39.460099999999997</v>
          </cell>
          <cell r="D2776">
            <v>141.68109999999999</v>
          </cell>
          <cell r="E2776">
            <v>5.0530600000000002E-2</v>
          </cell>
          <cell r="F2776" t="str">
            <v>stable</v>
          </cell>
          <cell r="G2776">
            <v>760</v>
          </cell>
        </row>
        <row r="2777">
          <cell r="A2777">
            <v>2905</v>
          </cell>
          <cell r="B2777" t="str">
            <v>IWTH20</v>
          </cell>
          <cell r="C2777">
            <v>39.340600000000002</v>
          </cell>
          <cell r="D2777">
            <v>141.05080000000001</v>
          </cell>
          <cell r="E2777">
            <v>4.31344E-3</v>
          </cell>
          <cell r="F2777" t="str">
            <v>stable</v>
          </cell>
          <cell r="G2777">
            <v>306</v>
          </cell>
        </row>
        <row r="2778">
          <cell r="A2778">
            <v>2906</v>
          </cell>
          <cell r="B2778" t="str">
            <v>IWTH21</v>
          </cell>
          <cell r="C2778">
            <v>39.470500000000001</v>
          </cell>
          <cell r="D2778">
            <v>141.93719999999999</v>
          </cell>
          <cell r="E2778">
            <v>1.9815800000000001E-2</v>
          </cell>
          <cell r="F2778" t="str">
            <v>stable</v>
          </cell>
          <cell r="G2778">
            <v>656</v>
          </cell>
        </row>
        <row r="2779">
          <cell r="A2779">
            <v>2907</v>
          </cell>
          <cell r="B2779" t="str">
            <v>IWTH22</v>
          </cell>
          <cell r="C2779">
            <v>39.331099999999999</v>
          </cell>
          <cell r="D2779">
            <v>141.30500000000001</v>
          </cell>
          <cell r="E2779">
            <v>2.9012400000000001E-2</v>
          </cell>
          <cell r="F2779" t="str">
            <v>stable</v>
          </cell>
          <cell r="G2779">
            <v>760</v>
          </cell>
        </row>
        <row r="2780">
          <cell r="A2780">
            <v>2908</v>
          </cell>
          <cell r="B2780" t="str">
            <v>IWTH23</v>
          </cell>
          <cell r="C2780">
            <v>39.2712</v>
          </cell>
          <cell r="D2780">
            <v>141.82689999999999</v>
          </cell>
          <cell r="E2780">
            <v>0.111955</v>
          </cell>
          <cell r="F2780" t="str">
            <v>stable</v>
          </cell>
          <cell r="G2780">
            <v>760</v>
          </cell>
        </row>
        <row r="2781">
          <cell r="A2781">
            <v>2909</v>
          </cell>
          <cell r="B2781" t="str">
            <v>MYG002</v>
          </cell>
          <cell r="C2781">
            <v>38.726199999999999</v>
          </cell>
          <cell r="D2781">
            <v>141.51089999999999</v>
          </cell>
          <cell r="E2781">
            <v>1.65346E-2</v>
          </cell>
          <cell r="F2781" t="str">
            <v>stable</v>
          </cell>
          <cell r="G2781">
            <v>582</v>
          </cell>
        </row>
        <row r="2782">
          <cell r="A2782">
            <v>2910</v>
          </cell>
          <cell r="B2782" t="str">
            <v>MYG003</v>
          </cell>
          <cell r="C2782">
            <v>38.7348</v>
          </cell>
          <cell r="D2782">
            <v>141.31059999999999</v>
          </cell>
          <cell r="E2782">
            <v>2.97323E-2</v>
          </cell>
          <cell r="F2782" t="str">
            <v>stable</v>
          </cell>
          <cell r="G2782">
            <v>760</v>
          </cell>
        </row>
        <row r="2783">
          <cell r="A2783">
            <v>2911</v>
          </cell>
          <cell r="B2783" t="str">
            <v>MYG004</v>
          </cell>
          <cell r="C2783">
            <v>38.729199999999999</v>
          </cell>
          <cell r="D2783">
            <v>141.02170000000001</v>
          </cell>
          <cell r="E2783">
            <v>5.5535200000000002E-3</v>
          </cell>
          <cell r="F2783" t="str">
            <v>stable</v>
          </cell>
          <cell r="G2783">
            <v>329</v>
          </cell>
        </row>
        <row r="2784">
          <cell r="A2784">
            <v>2912</v>
          </cell>
          <cell r="B2784" t="str">
            <v>MYG007</v>
          </cell>
          <cell r="C2784">
            <v>38.587600000000002</v>
          </cell>
          <cell r="D2784">
            <v>141.251</v>
          </cell>
          <cell r="E2784">
            <v>1.13188E-2</v>
          </cell>
          <cell r="F2784" t="str">
            <v>stable</v>
          </cell>
          <cell r="G2784">
            <v>452</v>
          </cell>
        </row>
        <row r="2785">
          <cell r="A2785">
            <v>2913</v>
          </cell>
          <cell r="B2785" t="str">
            <v>MYG011</v>
          </cell>
          <cell r="C2785">
            <v>38.305199999999999</v>
          </cell>
          <cell r="D2785">
            <v>141.5044</v>
          </cell>
          <cell r="E2785">
            <v>5.8317399999999998E-2</v>
          </cell>
          <cell r="F2785" t="str">
            <v>stable</v>
          </cell>
          <cell r="G2785">
            <v>760</v>
          </cell>
        </row>
        <row r="2786">
          <cell r="A2786">
            <v>2914</v>
          </cell>
          <cell r="B2786" t="str">
            <v>Miyagi Great Village</v>
          </cell>
          <cell r="C2786">
            <v>38.464700000000001</v>
          </cell>
          <cell r="D2786">
            <v>140.88329999999999</v>
          </cell>
          <cell r="E2786">
            <v>2.1340999999999999E-2</v>
          </cell>
          <cell r="F2786" t="str">
            <v>stable</v>
          </cell>
          <cell r="G2786">
            <v>687</v>
          </cell>
        </row>
        <row r="2787">
          <cell r="A2787">
            <v>2915</v>
          </cell>
          <cell r="B2787" t="str">
            <v>Nakashinden Town</v>
          </cell>
          <cell r="C2787">
            <v>38.568899999999999</v>
          </cell>
          <cell r="D2787">
            <v>140.85890000000001</v>
          </cell>
          <cell r="E2787">
            <v>1.3787700000000001E-3</v>
          </cell>
          <cell r="F2787" t="str">
            <v>stable</v>
          </cell>
          <cell r="G2787">
            <v>221</v>
          </cell>
        </row>
        <row r="2788">
          <cell r="A2788">
            <v>2916</v>
          </cell>
          <cell r="B2788" t="str">
            <v>Tamati Ono</v>
          </cell>
          <cell r="C2788">
            <v>38.5747</v>
          </cell>
          <cell r="D2788">
            <v>140.78360000000001</v>
          </cell>
          <cell r="E2788">
            <v>3.1629999999999998E-2</v>
          </cell>
          <cell r="F2788" t="str">
            <v>stable</v>
          </cell>
          <cell r="G2788">
            <v>760</v>
          </cell>
        </row>
        <row r="2789">
          <cell r="A2789">
            <v>2917</v>
          </cell>
          <cell r="B2789" t="str">
            <v>Kami, Miyagi Miyazaki City</v>
          </cell>
          <cell r="C2789">
            <v>38.612200000000001</v>
          </cell>
          <cell r="D2789">
            <v>140.7619</v>
          </cell>
          <cell r="E2789">
            <v>1.5931799999999999E-2</v>
          </cell>
          <cell r="F2789" t="str">
            <v>stable</v>
          </cell>
          <cell r="G2789">
            <v>566</v>
          </cell>
        </row>
        <row r="2790">
          <cell r="A2790">
            <v>2918</v>
          </cell>
          <cell r="B2790" t="str">
            <v>Shikama Town</v>
          </cell>
          <cell r="C2790">
            <v>38.546100000000003</v>
          </cell>
          <cell r="D2790">
            <v>140.85329999999999</v>
          </cell>
          <cell r="E2790">
            <v>6.1365999999999999E-3</v>
          </cell>
          <cell r="F2790" t="str">
            <v>stable</v>
          </cell>
          <cell r="G2790">
            <v>340</v>
          </cell>
        </row>
        <row r="2791">
          <cell r="A2791">
            <v>2919</v>
          </cell>
          <cell r="B2791" t="str">
            <v>Matsuyama City</v>
          </cell>
          <cell r="C2791">
            <v>38.511699999999998</v>
          </cell>
          <cell r="D2791">
            <v>141.06309999999999</v>
          </cell>
          <cell r="E2791">
            <v>1.3202800000000001E-2</v>
          </cell>
          <cell r="F2791" t="str">
            <v>stable</v>
          </cell>
          <cell r="G2791">
            <v>495</v>
          </cell>
        </row>
        <row r="2792">
          <cell r="A2792">
            <v>2920</v>
          </cell>
          <cell r="B2792" t="str">
            <v>Sanbongi Osaki City</v>
          </cell>
          <cell r="C2792">
            <v>38.517499999999998</v>
          </cell>
          <cell r="D2792">
            <v>140.94280000000001</v>
          </cell>
          <cell r="E2792">
            <v>2.34311E-2</v>
          </cell>
          <cell r="F2792" t="str">
            <v>stable</v>
          </cell>
          <cell r="G2792">
            <v>729</v>
          </cell>
        </row>
        <row r="2793">
          <cell r="A2793">
            <v>2921</v>
          </cell>
          <cell r="B2793" t="str">
            <v>Iwadeyama</v>
          </cell>
          <cell r="C2793">
            <v>38.6494</v>
          </cell>
          <cell r="D2793">
            <v>140.88030000000001</v>
          </cell>
          <cell r="E2793">
            <v>6.4752500000000001E-3</v>
          </cell>
          <cell r="F2793" t="str">
            <v>stable</v>
          </cell>
          <cell r="G2793">
            <v>346</v>
          </cell>
        </row>
        <row r="2794">
          <cell r="A2794">
            <v>2922</v>
          </cell>
          <cell r="B2794" t="str">
            <v>Misato, Miyagi Kitaura - A</v>
          </cell>
          <cell r="C2794">
            <v>38.5411</v>
          </cell>
          <cell r="D2794">
            <v>141.06030000000001</v>
          </cell>
          <cell r="E2794">
            <v>1.4797899999999999E-3</v>
          </cell>
          <cell r="F2794" t="str">
            <v>stable</v>
          </cell>
          <cell r="G2794">
            <v>224</v>
          </cell>
        </row>
        <row r="2795">
          <cell r="A2795">
            <v>2923</v>
          </cell>
          <cell r="B2795" t="str">
            <v>Semine Kurihara City</v>
          </cell>
          <cell r="C2795">
            <v>38.653300000000002</v>
          </cell>
          <cell r="D2795">
            <v>141.0718</v>
          </cell>
          <cell r="E2795">
            <v>6.2800399999999998E-3</v>
          </cell>
          <cell r="F2795" t="str">
            <v>stable</v>
          </cell>
          <cell r="G2795">
            <v>343</v>
          </cell>
        </row>
        <row r="2796">
          <cell r="A2796">
            <v>2924</v>
          </cell>
          <cell r="B2796" t="str">
            <v>Sake City</v>
          </cell>
          <cell r="C2796">
            <v>38.6892</v>
          </cell>
          <cell r="D2796">
            <v>141.19139999999999</v>
          </cell>
          <cell r="E2796">
            <v>3.5038600000000001E-3</v>
          </cell>
          <cell r="F2796" t="str">
            <v>stable</v>
          </cell>
          <cell r="G2796">
            <v>285</v>
          </cell>
        </row>
        <row r="2797">
          <cell r="A2797">
            <v>2925</v>
          </cell>
          <cell r="B2797" t="str">
            <v>Yoneyamacho Tome City</v>
          </cell>
          <cell r="C2797">
            <v>38.625799999999998</v>
          </cell>
          <cell r="D2797">
            <v>141.19280000000001</v>
          </cell>
          <cell r="E2797">
            <v>1.27987E-3</v>
          </cell>
          <cell r="F2797" t="str">
            <v>stable</v>
          </cell>
          <cell r="G2797">
            <v>218</v>
          </cell>
        </row>
        <row r="2798">
          <cell r="A2798">
            <v>2926</v>
          </cell>
          <cell r="B2798" t="str">
            <v>Minamikatamachi Tore City</v>
          </cell>
          <cell r="C2798">
            <v>38.661700000000003</v>
          </cell>
          <cell r="D2798">
            <v>141.16249999999999</v>
          </cell>
          <cell r="E2798">
            <v>2.5600800000000002E-3</v>
          </cell>
          <cell r="F2798" t="str">
            <v>stable</v>
          </cell>
          <cell r="G2798">
            <v>257</v>
          </cell>
        </row>
        <row r="2799">
          <cell r="A2799">
            <v>2927</v>
          </cell>
          <cell r="B2799" t="str">
            <v>Ishinomaki</v>
          </cell>
          <cell r="C2799">
            <v>38.506700000000002</v>
          </cell>
          <cell r="D2799">
            <v>141.19720000000001</v>
          </cell>
          <cell r="E2799">
            <v>2.12946E-2</v>
          </cell>
          <cell r="F2799" t="str">
            <v>stable</v>
          </cell>
          <cell r="G2799">
            <v>686</v>
          </cell>
        </row>
        <row r="2800">
          <cell r="A2800">
            <v>2928</v>
          </cell>
          <cell r="B2800" t="str">
            <v>Masuda Natori</v>
          </cell>
          <cell r="C2800">
            <v>38.168100000000003</v>
          </cell>
          <cell r="D2800">
            <v>140.89529999999999</v>
          </cell>
          <cell r="E2800">
            <v>4.7126499999999997E-3</v>
          </cell>
          <cell r="F2800" t="str">
            <v>stable</v>
          </cell>
          <cell r="G2800">
            <v>313</v>
          </cell>
        </row>
        <row r="2801">
          <cell r="A2801">
            <v>2929</v>
          </cell>
          <cell r="B2801" t="str">
            <v>Enda Zao Town</v>
          </cell>
          <cell r="C2801">
            <v>38.094700000000003</v>
          </cell>
          <cell r="D2801">
            <v>140.6619</v>
          </cell>
          <cell r="E2801">
            <v>2.4587899999999999E-2</v>
          </cell>
          <cell r="F2801" t="str">
            <v>stable</v>
          </cell>
          <cell r="G2801">
            <v>752</v>
          </cell>
        </row>
        <row r="2802">
          <cell r="A2802">
            <v>2930</v>
          </cell>
          <cell r="B2802" t="str">
            <v>Shinminami Okawara Town</v>
          </cell>
          <cell r="C2802">
            <v>38.046100000000003</v>
          </cell>
          <cell r="D2802">
            <v>140.73390000000001</v>
          </cell>
          <cell r="E2802">
            <v>3.5117E-3</v>
          </cell>
          <cell r="F2802" t="str">
            <v>stable</v>
          </cell>
          <cell r="G2802">
            <v>285</v>
          </cell>
        </row>
        <row r="2803">
          <cell r="A2803">
            <v>2931</v>
          </cell>
          <cell r="B2803" t="str">
            <v>Maekawa Miyagi Kawasaki City</v>
          </cell>
          <cell r="C2803">
            <v>38.174999999999997</v>
          </cell>
          <cell r="D2803">
            <v>140.64689999999999</v>
          </cell>
          <cell r="E2803">
            <v>3.0868799999999998E-2</v>
          </cell>
          <cell r="F2803" t="str">
            <v>stable</v>
          </cell>
          <cell r="G2803">
            <v>760</v>
          </cell>
        </row>
        <row r="2804">
          <cell r="A2804">
            <v>2932</v>
          </cell>
          <cell r="B2804" t="str">
            <v>Rifu Town</v>
          </cell>
          <cell r="C2804">
            <v>38.326900000000002</v>
          </cell>
          <cell r="D2804">
            <v>140.98439999999999</v>
          </cell>
          <cell r="E2804">
            <v>2.7565699999999999E-2</v>
          </cell>
          <cell r="F2804" t="str">
            <v>stable</v>
          </cell>
          <cell r="G2804">
            <v>760</v>
          </cell>
        </row>
        <row r="2805">
          <cell r="A2805">
            <v>2933</v>
          </cell>
          <cell r="B2805" t="str">
            <v>Amamiya, Aobaku, Sendai</v>
          </cell>
          <cell r="C2805">
            <v>38.272199999999998</v>
          </cell>
          <cell r="D2805">
            <v>140.87219999999999</v>
          </cell>
          <cell r="E2805">
            <v>5.5970300000000002E-3</v>
          </cell>
          <cell r="F2805" t="str">
            <v>stable</v>
          </cell>
          <cell r="G2805">
            <v>330</v>
          </cell>
        </row>
        <row r="2806">
          <cell r="A2806">
            <v>2934</v>
          </cell>
          <cell r="B2806" t="str">
            <v>Wakabayashi-ku Sendai Tomizuka</v>
          </cell>
          <cell r="C2806">
            <v>38.241100000000003</v>
          </cell>
          <cell r="D2806">
            <v>140.91749999999999</v>
          </cell>
          <cell r="E2806">
            <v>3.7929999999999999E-3</v>
          </cell>
          <cell r="F2806" t="str">
            <v>stable</v>
          </cell>
          <cell r="G2806">
            <v>294</v>
          </cell>
        </row>
        <row r="2807">
          <cell r="A2807">
            <v>2935</v>
          </cell>
          <cell r="B2807" t="str">
            <v>Izumi-ku Sendai Shogen</v>
          </cell>
          <cell r="C2807">
            <v>38.334200000000003</v>
          </cell>
          <cell r="D2807">
            <v>140.88939999999999</v>
          </cell>
          <cell r="E2807">
            <v>1.8102500000000001E-2</v>
          </cell>
          <cell r="F2807" t="str">
            <v>stable</v>
          </cell>
          <cell r="G2807">
            <v>622</v>
          </cell>
        </row>
        <row r="2808">
          <cell r="A2808">
            <v>2936</v>
          </cell>
          <cell r="B2808" t="str">
            <v>Yokote Central City</v>
          </cell>
          <cell r="C2808">
            <v>39.3108</v>
          </cell>
          <cell r="D2808">
            <v>140.56970000000001</v>
          </cell>
          <cell r="E2808">
            <v>2.2454700000000001E-2</v>
          </cell>
          <cell r="F2808" t="str">
            <v>stable</v>
          </cell>
          <cell r="G2808">
            <v>709</v>
          </cell>
        </row>
        <row r="2809">
          <cell r="A2809">
            <v>2937</v>
          </cell>
          <cell r="B2809" t="str">
            <v>Oomagari Hanazono-cho, Daisen</v>
          </cell>
          <cell r="C2809">
            <v>39.450600000000001</v>
          </cell>
          <cell r="D2809">
            <v>140.47890000000001</v>
          </cell>
          <cell r="E2809">
            <v>6.98052E-4</v>
          </cell>
          <cell r="F2809" t="str">
            <v>stable</v>
          </cell>
          <cell r="G2809">
            <v>201</v>
          </cell>
        </row>
        <row r="2810">
          <cell r="A2810">
            <v>2938</v>
          </cell>
          <cell r="B2810" t="str">
            <v>Takanashi Daisen</v>
          </cell>
          <cell r="C2810">
            <v>39.458599999999997</v>
          </cell>
          <cell r="D2810">
            <v>140.50970000000001</v>
          </cell>
          <cell r="E2810">
            <v>5.3898900000000003E-4</v>
          </cell>
          <cell r="F2810" t="str">
            <v>stable</v>
          </cell>
          <cell r="G2810">
            <v>196</v>
          </cell>
        </row>
        <row r="2811">
          <cell r="A2811">
            <v>2939</v>
          </cell>
          <cell r="B2811" t="str">
            <v>Misato, Akita City - Tsuchizaki</v>
          </cell>
          <cell r="C2811">
            <v>39.457500000000003</v>
          </cell>
          <cell r="D2811">
            <v>140.58439999999999</v>
          </cell>
          <cell r="E2811">
            <v>2.6238299999999999E-2</v>
          </cell>
          <cell r="F2811" t="str">
            <v>stable</v>
          </cell>
          <cell r="G2811">
            <v>760</v>
          </cell>
        </row>
        <row r="2812">
          <cell r="A2812">
            <v>2940</v>
          </cell>
          <cell r="B2812" t="str">
            <v>Yokote Masuda Tamati Masu</v>
          </cell>
          <cell r="C2812">
            <v>39.198300000000003</v>
          </cell>
          <cell r="D2812">
            <v>140.54810000000001</v>
          </cell>
          <cell r="E2812">
            <v>6.8148100000000001E-3</v>
          </cell>
          <cell r="F2812" t="str">
            <v>stable</v>
          </cell>
          <cell r="G2812">
            <v>353</v>
          </cell>
        </row>
        <row r="2813">
          <cell r="A2813">
            <v>2941</v>
          </cell>
          <cell r="B2813" t="str">
            <v>Hirakamachi Asamai Yokote</v>
          </cell>
          <cell r="C2813">
            <v>39.260300000000001</v>
          </cell>
          <cell r="D2813">
            <v>140.49250000000001</v>
          </cell>
          <cell r="E2813">
            <v>5.2824500000000002E-3</v>
          </cell>
          <cell r="F2813" t="str">
            <v>stable</v>
          </cell>
          <cell r="G2813">
            <v>324</v>
          </cell>
        </row>
        <row r="2814">
          <cell r="A2814">
            <v>2942</v>
          </cell>
          <cell r="B2814" t="str">
            <v>Yokote O Morimachi</v>
          </cell>
          <cell r="C2814">
            <v>39.339399999999998</v>
          </cell>
          <cell r="D2814">
            <v>140.4375</v>
          </cell>
          <cell r="E2814">
            <v>7.3121100000000001E-3</v>
          </cell>
          <cell r="F2814" t="str">
            <v>stable</v>
          </cell>
          <cell r="G2814">
            <v>363</v>
          </cell>
        </row>
        <row r="2815">
          <cell r="A2815">
            <v>2943</v>
          </cell>
          <cell r="B2815" t="str">
            <v>Yokote Ju Monjimachi</v>
          </cell>
          <cell r="C2815">
            <v>39.220799999999997</v>
          </cell>
          <cell r="D2815">
            <v>140.5256</v>
          </cell>
          <cell r="E2815">
            <v>7.0402800000000003E-3</v>
          </cell>
          <cell r="F2815" t="str">
            <v>stable</v>
          </cell>
          <cell r="G2815">
            <v>357</v>
          </cell>
        </row>
        <row r="2816">
          <cell r="A2816">
            <v>2944</v>
          </cell>
          <cell r="B2816" t="str">
            <v>Yamauchi Tsuchibuchi Yokote</v>
          </cell>
          <cell r="C2816">
            <v>39.274999999999999</v>
          </cell>
          <cell r="D2816">
            <v>140.6242</v>
          </cell>
          <cell r="E2816">
            <v>4.3498000000000002E-2</v>
          </cell>
          <cell r="F2816" t="str">
            <v>stable</v>
          </cell>
          <cell r="G2816">
            <v>760</v>
          </cell>
        </row>
        <row r="2817">
          <cell r="A2817">
            <v>2945</v>
          </cell>
          <cell r="B2817" t="str">
            <v>Yokote City - Nobita</v>
          </cell>
          <cell r="C2817">
            <v>39.330800000000004</v>
          </cell>
          <cell r="D2817">
            <v>140.4778</v>
          </cell>
          <cell r="E2817">
            <v>2.6427999999999998E-3</v>
          </cell>
          <cell r="F2817" t="str">
            <v>stable</v>
          </cell>
          <cell r="G2817">
            <v>259</v>
          </cell>
        </row>
        <row r="2818">
          <cell r="A2818">
            <v>2946</v>
          </cell>
          <cell r="B2818" t="str">
            <v>Yuzawa Town</v>
          </cell>
          <cell r="C2818">
            <v>39.146900000000002</v>
          </cell>
          <cell r="D2818">
            <v>140.57560000000001</v>
          </cell>
          <cell r="E2818">
            <v>0.123582</v>
          </cell>
          <cell r="F2818" t="str">
            <v>stable</v>
          </cell>
          <cell r="G2818">
            <v>760</v>
          </cell>
        </row>
        <row r="2819">
          <cell r="A2819">
            <v>2947</v>
          </cell>
          <cell r="B2819" t="str">
            <v>Yuzama Yokobori</v>
          </cell>
          <cell r="C2819">
            <v>39.0578</v>
          </cell>
          <cell r="D2819">
            <v>140.45060000000001</v>
          </cell>
          <cell r="E2819">
            <v>4.5934900000000001E-2</v>
          </cell>
          <cell r="F2819" t="str">
            <v>stable</v>
          </cell>
          <cell r="G2819">
            <v>760</v>
          </cell>
        </row>
        <row r="2820">
          <cell r="A2820">
            <v>2948</v>
          </cell>
          <cell r="B2820" t="str">
            <v>Ugo Town - Nishimonai</v>
          </cell>
          <cell r="C2820">
            <v>39.197200000000002</v>
          </cell>
          <cell r="D2820">
            <v>140.41720000000001</v>
          </cell>
          <cell r="E2820">
            <v>4.4752000000000004E-3</v>
          </cell>
          <cell r="F2820" t="str">
            <v>stable</v>
          </cell>
          <cell r="G2820">
            <v>309</v>
          </cell>
        </row>
        <row r="2821">
          <cell r="A2821">
            <v>2949</v>
          </cell>
          <cell r="B2821" t="str">
            <v>Minase Yuzawa</v>
          </cell>
          <cell r="C2821">
            <v>39.073099999999997</v>
          </cell>
          <cell r="D2821">
            <v>140.59030000000001</v>
          </cell>
          <cell r="E2821">
            <v>9.8869200000000004E-2</v>
          </cell>
          <cell r="F2821" t="str">
            <v>stable</v>
          </cell>
          <cell r="G2821">
            <v>760</v>
          </cell>
        </row>
        <row r="2822">
          <cell r="A2822">
            <v>2950</v>
          </cell>
          <cell r="B2822" t="str">
            <v>Machimukai Town</v>
          </cell>
          <cell r="C2822">
            <v>38.755000000000003</v>
          </cell>
          <cell r="D2822">
            <v>140.52279999999999</v>
          </cell>
          <cell r="E2822">
            <v>4.43519E-2</v>
          </cell>
          <cell r="F2822" t="str">
            <v>stable</v>
          </cell>
          <cell r="G2822">
            <v>760</v>
          </cell>
        </row>
        <row r="2823">
          <cell r="A2823">
            <v>2951</v>
          </cell>
          <cell r="B2823" t="str">
            <v>Shinchicho Yacigoya</v>
          </cell>
          <cell r="C2823">
            <v>37.876399999999997</v>
          </cell>
          <cell r="D2823">
            <v>140.9194</v>
          </cell>
          <cell r="E2823">
            <v>6.9132000000000004E-3</v>
          </cell>
          <cell r="F2823" t="str">
            <v>stable</v>
          </cell>
          <cell r="G2823">
            <v>355</v>
          </cell>
        </row>
        <row r="2824">
          <cell r="A2824">
            <v>2952</v>
          </cell>
          <cell r="B2824" t="str">
            <v>Kitakami Yanagiharach</v>
          </cell>
          <cell r="C2824">
            <v>39.29</v>
          </cell>
          <cell r="D2824">
            <v>141.11330000000001</v>
          </cell>
          <cell r="E2824">
            <v>5.0468900000000001E-3</v>
          </cell>
          <cell r="F2824" t="str">
            <v>stable</v>
          </cell>
          <cell r="G2824">
            <v>320</v>
          </cell>
        </row>
        <row r="2825">
          <cell r="A2825">
            <v>2953</v>
          </cell>
          <cell r="B2825" t="str">
            <v>Mizusawaku Interior O ganecho</v>
          </cell>
          <cell r="C2825">
            <v>39.1267</v>
          </cell>
          <cell r="D2825">
            <v>141.14169999999999</v>
          </cell>
          <cell r="E2825">
            <v>1.11302E-2</v>
          </cell>
          <cell r="F2825" t="str">
            <v>stable</v>
          </cell>
          <cell r="G2825">
            <v>448</v>
          </cell>
        </row>
        <row r="2826">
          <cell r="A2826">
            <v>2954</v>
          </cell>
          <cell r="B2826" t="str">
            <v>Furukawa Osaki City</v>
          </cell>
          <cell r="C2826">
            <v>38.5717</v>
          </cell>
          <cell r="D2826">
            <v>140.96</v>
          </cell>
          <cell r="E2826">
            <v>2.3322400000000002E-3</v>
          </cell>
          <cell r="F2826" t="str">
            <v>stable</v>
          </cell>
          <cell r="G2826">
            <v>250</v>
          </cell>
        </row>
        <row r="2827">
          <cell r="A2827">
            <v>2955</v>
          </cell>
          <cell r="B2827" t="str">
            <v>Yuzawa</v>
          </cell>
          <cell r="C2827">
            <v>39.146900000000002</v>
          </cell>
          <cell r="D2827">
            <v>140.57560000000001</v>
          </cell>
          <cell r="E2827">
            <v>0.123582</v>
          </cell>
          <cell r="F2827" t="str">
            <v>stable</v>
          </cell>
          <cell r="G2827">
            <v>760</v>
          </cell>
        </row>
        <row r="2828">
          <cell r="A2828">
            <v>2956</v>
          </cell>
          <cell r="B2828" t="str">
            <v>Shinmachi Wakayu</v>
          </cell>
          <cell r="C2828">
            <v>38.536700000000003</v>
          </cell>
          <cell r="D2828">
            <v>141.1317</v>
          </cell>
          <cell r="E2828">
            <v>7.0068600000000002E-3</v>
          </cell>
          <cell r="F2828" t="str">
            <v>stable</v>
          </cell>
          <cell r="G2828">
            <v>356</v>
          </cell>
        </row>
        <row r="2829">
          <cell r="A2829">
            <v>2957</v>
          </cell>
          <cell r="B2829" t="str">
            <v>Tome City, Nakadacho</v>
          </cell>
          <cell r="C2829">
            <v>38.706699999999998</v>
          </cell>
          <cell r="D2829">
            <v>141.23830000000001</v>
          </cell>
          <cell r="E2829">
            <v>1.7583E-3</v>
          </cell>
          <cell r="F2829" t="str">
            <v>stable</v>
          </cell>
          <cell r="G2829">
            <v>233</v>
          </cell>
        </row>
        <row r="2830">
          <cell r="A2830">
            <v>2958</v>
          </cell>
          <cell r="B2830" t="str">
            <v>Kurihara City</v>
          </cell>
          <cell r="C2830">
            <v>38.823300000000003</v>
          </cell>
          <cell r="D2830">
            <v>140.9933</v>
          </cell>
          <cell r="E2830">
            <v>1.91431E-2</v>
          </cell>
          <cell r="F2830" t="str">
            <v>stable</v>
          </cell>
          <cell r="G2830">
            <v>643</v>
          </cell>
        </row>
        <row r="2831">
          <cell r="A2831">
            <v>2959</v>
          </cell>
          <cell r="B2831" t="str">
            <v>Ichinoseki Maikawa</v>
          </cell>
          <cell r="C2831">
            <v>38.951799999999999</v>
          </cell>
          <cell r="D2831">
            <v>141.21979999999999</v>
          </cell>
          <cell r="E2831">
            <v>8.3313399999999996E-2</v>
          </cell>
          <cell r="F2831" t="str">
            <v>stable</v>
          </cell>
          <cell r="G2831">
            <v>760</v>
          </cell>
        </row>
        <row r="2832">
          <cell r="A2832">
            <v>2960</v>
          </cell>
          <cell r="B2832" t="str">
            <v>Okura, Aobaku, Sendai</v>
          </cell>
          <cell r="C2832">
            <v>38.365499999999997</v>
          </cell>
          <cell r="D2832">
            <v>140.66399999999999</v>
          </cell>
          <cell r="E2832">
            <v>9.5625199999999994E-2</v>
          </cell>
          <cell r="F2832" t="str">
            <v>stable</v>
          </cell>
          <cell r="G2832">
            <v>760</v>
          </cell>
        </row>
        <row r="2833">
          <cell r="A2833">
            <v>2961</v>
          </cell>
          <cell r="B2833" t="str">
            <v>Sendai Airport</v>
          </cell>
          <cell r="C2833">
            <v>38.134999999999998</v>
          </cell>
          <cell r="D2833">
            <v>140.93109999999999</v>
          </cell>
          <cell r="E2833">
            <v>3.1824800000000001E-3</v>
          </cell>
          <cell r="F2833" t="str">
            <v>stable</v>
          </cell>
          <cell r="G2833">
            <v>275</v>
          </cell>
        </row>
        <row r="2834">
          <cell r="A2834">
            <v>2962</v>
          </cell>
          <cell r="B2834" t="str">
            <v>Miyagino-ku, Sendai Olympics</v>
          </cell>
          <cell r="C2834">
            <v>38.258299999999998</v>
          </cell>
          <cell r="D2834">
            <v>140.9</v>
          </cell>
          <cell r="E2834">
            <v>1.18926E-2</v>
          </cell>
          <cell r="F2834" t="str">
            <v>stable</v>
          </cell>
          <cell r="G2834">
            <v>465</v>
          </cell>
        </row>
        <row r="2835">
          <cell r="A2835">
            <v>2963</v>
          </cell>
          <cell r="B2835" t="str">
            <v>CICESE</v>
          </cell>
          <cell r="C2835">
            <v>31.868300000000001</v>
          </cell>
          <cell r="D2835">
            <v>-116.66419999999999</v>
          </cell>
          <cell r="E2835">
            <v>8.2045199999999999E-2</v>
          </cell>
          <cell r="F2835" t="str">
            <v>active</v>
          </cell>
          <cell r="G2835">
            <v>573</v>
          </cell>
        </row>
        <row r="2836">
          <cell r="A2836">
            <v>2964</v>
          </cell>
          <cell r="B2836" t="str">
            <v>CERRO PRIETO GEOTHERMAL</v>
          </cell>
          <cell r="C2836">
            <v>32.4</v>
          </cell>
          <cell r="D2836">
            <v>-115.24</v>
          </cell>
          <cell r="E2836">
            <v>8.3549799999999995E-4</v>
          </cell>
          <cell r="F2836" t="str">
            <v>active</v>
          </cell>
          <cell r="G2836">
            <v>190</v>
          </cell>
        </row>
        <row r="2837">
          <cell r="A2837">
            <v>2965</v>
          </cell>
          <cell r="B2837" t="str">
            <v>HEROES OF THE REVOLUTION</v>
          </cell>
          <cell r="C2837">
            <v>31.614999999999998</v>
          </cell>
          <cell r="D2837">
            <v>-115.88200000000001</v>
          </cell>
          <cell r="E2837">
            <v>1.7294E-2</v>
          </cell>
          <cell r="F2837" t="str">
            <v>active</v>
          </cell>
          <cell r="G2837">
            <v>355</v>
          </cell>
        </row>
        <row r="2838">
          <cell r="A2838">
            <v>2966</v>
          </cell>
          <cell r="B2838" t="str">
            <v>MICHOACAN DE OCAMPO</v>
          </cell>
          <cell r="C2838">
            <v>32.463999999999999</v>
          </cell>
          <cell r="D2838">
            <v>-115.316</v>
          </cell>
          <cell r="E2838">
            <v>8.3581300000000003E-4</v>
          </cell>
          <cell r="F2838" t="str">
            <v>active</v>
          </cell>
          <cell r="G2838">
            <v>190</v>
          </cell>
        </row>
        <row r="2839">
          <cell r="A2839">
            <v>2967</v>
          </cell>
          <cell r="B2839" t="str">
            <v>RANCHO AGUA CALIENTE</v>
          </cell>
          <cell r="C2839">
            <v>32.020299999999999</v>
          </cell>
          <cell r="D2839">
            <v>-116.30119999999999</v>
          </cell>
          <cell r="E2839">
            <v>4.0293500000000003E-2</v>
          </cell>
          <cell r="F2839" t="str">
            <v>active</v>
          </cell>
          <cell r="G2839">
            <v>451</v>
          </cell>
        </row>
        <row r="2840">
          <cell r="A2840">
            <v>2968</v>
          </cell>
          <cell r="B2840" t="str">
            <v>RIITO</v>
          </cell>
          <cell r="C2840">
            <v>32.165599999999998</v>
          </cell>
          <cell r="D2840">
            <v>-114.96120000000001</v>
          </cell>
          <cell r="E2840">
            <v>1.2733899999999999E-3</v>
          </cell>
          <cell r="F2840" t="str">
            <v>active</v>
          </cell>
          <cell r="G2840">
            <v>198</v>
          </cell>
        </row>
        <row r="2841">
          <cell r="A2841">
            <v>2969</v>
          </cell>
          <cell r="B2841" t="str">
            <v>RANCHO SAN LUIS</v>
          </cell>
          <cell r="C2841">
            <v>32.116</v>
          </cell>
          <cell r="D2841">
            <v>-115.8407</v>
          </cell>
          <cell r="E2841">
            <v>8.2839300000000005E-2</v>
          </cell>
          <cell r="F2841" t="str">
            <v>active</v>
          </cell>
          <cell r="G2841">
            <v>575</v>
          </cell>
        </row>
        <row r="2842">
          <cell r="A2842">
            <v>2970</v>
          </cell>
          <cell r="B2842" t="str">
            <v>EJIDO SALTILLO</v>
          </cell>
          <cell r="C2842">
            <v>32.422199999999997</v>
          </cell>
          <cell r="D2842">
            <v>-115.13030000000001</v>
          </cell>
          <cell r="E2842">
            <v>1.9155400000000001E-3</v>
          </cell>
          <cell r="F2842" t="str">
            <v>active</v>
          </cell>
          <cell r="G2842">
            <v>210</v>
          </cell>
        </row>
        <row r="2843">
          <cell r="A2843">
            <v>2971</v>
          </cell>
          <cell r="B2843" t="str">
            <v>TAMAULIPAS</v>
          </cell>
          <cell r="C2843">
            <v>32.549500000000002</v>
          </cell>
          <cell r="D2843">
            <v>-115.23569999999999</v>
          </cell>
          <cell r="E2843">
            <v>1.3877500000000001E-3</v>
          </cell>
          <cell r="F2843" t="str">
            <v>active</v>
          </cell>
          <cell r="G2843">
            <v>200</v>
          </cell>
        </row>
        <row r="2844">
          <cell r="A2844">
            <v>2972</v>
          </cell>
          <cell r="B2844" t="str">
            <v>TRES HERMANOS</v>
          </cell>
          <cell r="C2844">
            <v>31.69</v>
          </cell>
          <cell r="D2844">
            <v>-116.19</v>
          </cell>
          <cell r="E2844">
            <v>5.6806500000000003E-2</v>
          </cell>
          <cell r="F2844" t="str">
            <v>active</v>
          </cell>
          <cell r="G2844">
            <v>508</v>
          </cell>
        </row>
        <row r="2845">
          <cell r="A2845">
            <v>2973</v>
          </cell>
          <cell r="B2845" t="str">
            <v>Valle de la Trinidad</v>
          </cell>
          <cell r="C2845">
            <v>31.398</v>
          </cell>
          <cell r="D2845">
            <v>-115.714</v>
          </cell>
          <cell r="E2845">
            <v>5.0124599999999998E-2</v>
          </cell>
          <cell r="F2845" t="str">
            <v>active</v>
          </cell>
          <cell r="G2845">
            <v>490</v>
          </cell>
        </row>
        <row r="2846">
          <cell r="A2846">
            <v>2974</v>
          </cell>
          <cell r="B2846" t="str">
            <v>Winterhaven -Sheriff Substation</v>
          </cell>
          <cell r="C2846">
            <v>32.738999999999997</v>
          </cell>
          <cell r="D2846">
            <v>-114.636</v>
          </cell>
          <cell r="E2846">
            <v>0</v>
          </cell>
          <cell r="F2846" t="str">
            <v>active</v>
          </cell>
          <cell r="G2846">
            <v>180</v>
          </cell>
        </row>
        <row r="2847">
          <cell r="A2847">
            <v>2975</v>
          </cell>
          <cell r="B2847" t="str">
            <v>El Centro - Imperial &amp; Ross</v>
          </cell>
          <cell r="C2847">
            <v>32.78</v>
          </cell>
          <cell r="D2847">
            <v>-115.56699999999999</v>
          </cell>
          <cell r="E2847">
            <v>1.67509E-3</v>
          </cell>
          <cell r="F2847" t="str">
            <v>active</v>
          </cell>
          <cell r="G2847">
            <v>206</v>
          </cell>
        </row>
        <row r="2848">
          <cell r="A2848">
            <v>2976</v>
          </cell>
          <cell r="B2848" t="str">
            <v>El Centro - Meloland Geotechnic</v>
          </cell>
          <cell r="C2848">
            <v>32.773000000000003</v>
          </cell>
          <cell r="D2848">
            <v>-115.447</v>
          </cell>
          <cell r="E2848">
            <v>1.6169699999999999E-3</v>
          </cell>
          <cell r="F2848" t="str">
            <v>active</v>
          </cell>
          <cell r="G2848">
            <v>205</v>
          </cell>
        </row>
        <row r="2849">
          <cell r="A2849">
            <v>2977</v>
          </cell>
          <cell r="B2849" t="str">
            <v>El Cajon - Marshall</v>
          </cell>
          <cell r="C2849">
            <v>32.813000000000002</v>
          </cell>
          <cell r="D2849">
            <v>-116.97499999999999</v>
          </cell>
          <cell r="E2849">
            <v>7.7057200000000001E-3</v>
          </cell>
          <cell r="F2849" t="str">
            <v>active</v>
          </cell>
          <cell r="G2849">
            <v>279</v>
          </cell>
        </row>
        <row r="2850">
          <cell r="A2850">
            <v>2978</v>
          </cell>
          <cell r="B2850" t="str">
            <v>Santee - Mission Gorge</v>
          </cell>
          <cell r="C2850">
            <v>32.840000000000003</v>
          </cell>
          <cell r="D2850">
            <v>-116.974</v>
          </cell>
          <cell r="E2850">
            <v>1.9611099999999999E-2</v>
          </cell>
          <cell r="F2850" t="str">
            <v>active</v>
          </cell>
          <cell r="G2850">
            <v>367</v>
          </cell>
        </row>
        <row r="2851">
          <cell r="A2851">
            <v>2979</v>
          </cell>
          <cell r="B2851" t="str">
            <v>Anza Borrego S.P. - Tierra Blan</v>
          </cell>
          <cell r="C2851">
            <v>32.942</v>
          </cell>
          <cell r="D2851">
            <v>-116.276</v>
          </cell>
          <cell r="E2851">
            <v>8.8716900000000001E-2</v>
          </cell>
          <cell r="F2851" t="str">
            <v>active</v>
          </cell>
          <cell r="G2851">
            <v>591</v>
          </cell>
        </row>
        <row r="2852">
          <cell r="A2852">
            <v>2980</v>
          </cell>
          <cell r="B2852" t="str">
            <v>San Diego - Ocean Beach Fire St</v>
          </cell>
          <cell r="C2852">
            <v>32.749000000000002</v>
          </cell>
          <cell r="D2852">
            <v>-117.242</v>
          </cell>
          <cell r="E2852">
            <v>3.2826099999999997E-2</v>
          </cell>
          <cell r="F2852" t="str">
            <v>active</v>
          </cell>
          <cell r="G2852">
            <v>420</v>
          </cell>
        </row>
        <row r="2853">
          <cell r="A2853">
            <v>2981</v>
          </cell>
          <cell r="B2853" t="str">
            <v>San Diego - 8th &amp; J St</v>
          </cell>
          <cell r="C2853">
            <v>32.71</v>
          </cell>
          <cell r="D2853">
            <v>-117.158</v>
          </cell>
          <cell r="E2853">
            <v>2.3603900000000001E-2</v>
          </cell>
          <cell r="F2853" t="str">
            <v>active</v>
          </cell>
          <cell r="G2853">
            <v>383</v>
          </cell>
        </row>
        <row r="2854">
          <cell r="A2854">
            <v>2982</v>
          </cell>
          <cell r="B2854" t="str">
            <v>San Diego - I5 &amp; Laurel</v>
          </cell>
          <cell r="C2854">
            <v>32.729999999999997</v>
          </cell>
          <cell r="D2854">
            <v>-117.169</v>
          </cell>
          <cell r="E2854">
            <v>4.5721600000000001E-2</v>
          </cell>
          <cell r="F2854" t="str">
            <v>active</v>
          </cell>
          <cell r="G2854">
            <v>473</v>
          </cell>
        </row>
        <row r="2855">
          <cell r="A2855">
            <v>2983</v>
          </cell>
          <cell r="B2855" t="str">
            <v>San Diego - Hwy 15 &amp; Ocean</v>
          </cell>
          <cell r="C2855">
            <v>32.701999999999998</v>
          </cell>
          <cell r="D2855">
            <v>-117.12</v>
          </cell>
          <cell r="E2855">
            <v>8.1973700000000007E-3</v>
          </cell>
          <cell r="F2855" t="str">
            <v>active</v>
          </cell>
          <cell r="G2855">
            <v>283</v>
          </cell>
        </row>
        <row r="2856">
          <cell r="A2856">
            <v>2984</v>
          </cell>
          <cell r="B2856" t="str">
            <v>San Diego - 54th &amp; College</v>
          </cell>
          <cell r="C2856">
            <v>32.734999999999999</v>
          </cell>
          <cell r="D2856">
            <v>-117.08</v>
          </cell>
          <cell r="E2856">
            <v>2.9519799999999999E-2</v>
          </cell>
          <cell r="F2856" t="str">
            <v>active</v>
          </cell>
          <cell r="G2856">
            <v>407</v>
          </cell>
        </row>
        <row r="2857">
          <cell r="A2857">
            <v>2985</v>
          </cell>
          <cell r="B2857" t="str">
            <v>Pacific Beach - Mission</v>
          </cell>
          <cell r="C2857">
            <v>32.795000000000002</v>
          </cell>
          <cell r="D2857">
            <v>-117.255</v>
          </cell>
          <cell r="E2857">
            <v>1.5688500000000001E-2</v>
          </cell>
          <cell r="F2857" t="str">
            <v>active</v>
          </cell>
          <cell r="G2857">
            <v>343</v>
          </cell>
        </row>
        <row r="2858">
          <cell r="A2858">
            <v>2986</v>
          </cell>
          <cell r="B2858" t="str">
            <v>San Diego - Balboa</v>
          </cell>
          <cell r="C2858">
            <v>32.822000000000003</v>
          </cell>
          <cell r="D2858">
            <v>-117.175</v>
          </cell>
          <cell r="E2858">
            <v>8.2747600000000008E-3</v>
          </cell>
          <cell r="F2858" t="str">
            <v>active</v>
          </cell>
          <cell r="G2858">
            <v>284</v>
          </cell>
        </row>
        <row r="2859">
          <cell r="A2859">
            <v>2987</v>
          </cell>
          <cell r="B2859" t="str">
            <v>Spring Valley - Jamacha</v>
          </cell>
          <cell r="C2859">
            <v>32.71</v>
          </cell>
          <cell r="D2859">
            <v>-117.00700000000001</v>
          </cell>
          <cell r="E2859">
            <v>2.9064699999999999E-2</v>
          </cell>
          <cell r="F2859" t="str">
            <v>active</v>
          </cell>
          <cell r="G2859">
            <v>405</v>
          </cell>
        </row>
        <row r="2860">
          <cell r="A2860">
            <v>2988</v>
          </cell>
          <cell r="B2860" t="str">
            <v>San Diego - 45th &amp; Orange</v>
          </cell>
          <cell r="C2860">
            <v>32.753999999999998</v>
          </cell>
          <cell r="D2860">
            <v>-117.09699999999999</v>
          </cell>
          <cell r="E2860">
            <v>2.8887399999999999E-3</v>
          </cell>
          <cell r="F2860" t="str">
            <v>active</v>
          </cell>
          <cell r="G2860">
            <v>229</v>
          </cell>
        </row>
        <row r="2861">
          <cell r="A2861">
            <v>2989</v>
          </cell>
          <cell r="B2861" t="str">
            <v>San Diego - Mira Mesa</v>
          </cell>
          <cell r="C2861">
            <v>32.914999999999999</v>
          </cell>
          <cell r="D2861">
            <v>-117.142</v>
          </cell>
          <cell r="E2861">
            <v>5.13628E-3</v>
          </cell>
          <cell r="F2861" t="str">
            <v>active</v>
          </cell>
          <cell r="G2861">
            <v>255</v>
          </cell>
        </row>
        <row r="2862">
          <cell r="A2862">
            <v>2990</v>
          </cell>
          <cell r="B2862" t="str">
            <v>La Jolla - UCSD Hospital Grnds</v>
          </cell>
          <cell r="C2862">
            <v>32.877000000000002</v>
          </cell>
          <cell r="D2862">
            <v>-117.227</v>
          </cell>
          <cell r="E2862">
            <v>1.27431E-2</v>
          </cell>
          <cell r="F2862" t="str">
            <v>active</v>
          </cell>
          <cell r="G2862">
            <v>321</v>
          </cell>
        </row>
        <row r="2863">
          <cell r="A2863">
            <v>2991</v>
          </cell>
          <cell r="B2863" t="str">
            <v>Poway - Community Rd</v>
          </cell>
          <cell r="C2863">
            <v>32.954000000000001</v>
          </cell>
          <cell r="D2863">
            <v>-117.042</v>
          </cell>
          <cell r="E2863">
            <v>1.1400199999999999E-2</v>
          </cell>
          <cell r="F2863" t="str">
            <v>active</v>
          </cell>
          <cell r="G2863">
            <v>311</v>
          </cell>
        </row>
        <row r="2864">
          <cell r="A2864">
            <v>2992</v>
          </cell>
          <cell r="B2864" t="str">
            <v>Blythe - Fire Station</v>
          </cell>
          <cell r="C2864">
            <v>33.61</v>
          </cell>
          <cell r="D2864">
            <v>-114.715</v>
          </cell>
          <cell r="E2864">
            <v>1.6844900000000001E-3</v>
          </cell>
          <cell r="F2864" t="str">
            <v>active</v>
          </cell>
          <cell r="G2864">
            <v>206</v>
          </cell>
        </row>
        <row r="2865">
          <cell r="A2865">
            <v>2993</v>
          </cell>
          <cell r="B2865" t="str">
            <v>North Shore - Hwy 111</v>
          </cell>
          <cell r="C2865">
            <v>33.511000000000003</v>
          </cell>
          <cell r="D2865">
            <v>-115.92</v>
          </cell>
          <cell r="E2865">
            <v>3.1065800000000001E-2</v>
          </cell>
          <cell r="F2865" t="str">
            <v>active</v>
          </cell>
          <cell r="G2865">
            <v>413</v>
          </cell>
        </row>
        <row r="2866">
          <cell r="A2866">
            <v>2994</v>
          </cell>
          <cell r="B2866" t="str">
            <v>Bombay Beach - Bertram</v>
          </cell>
          <cell r="C2866">
            <v>33.396999999999998</v>
          </cell>
          <cell r="D2866">
            <v>-115.776</v>
          </cell>
          <cell r="E2866">
            <v>2.3556199999999999E-2</v>
          </cell>
          <cell r="F2866" t="str">
            <v>active</v>
          </cell>
          <cell r="G2866">
            <v>383</v>
          </cell>
        </row>
        <row r="2867">
          <cell r="A2867">
            <v>2995</v>
          </cell>
          <cell r="B2867" t="str">
            <v>Cathedral City - Ramon</v>
          </cell>
          <cell r="C2867">
            <v>33.814999999999998</v>
          </cell>
          <cell r="D2867">
            <v>-116.461</v>
          </cell>
          <cell r="E2867">
            <v>5.4287900000000002E-3</v>
          </cell>
          <cell r="F2867" t="str">
            <v>active</v>
          </cell>
          <cell r="G2867">
            <v>258</v>
          </cell>
        </row>
        <row r="2868">
          <cell r="A2868">
            <v>2996</v>
          </cell>
          <cell r="B2868" t="str">
            <v>Sage - Fire Station A</v>
          </cell>
          <cell r="C2868">
            <v>33.604999999999997</v>
          </cell>
          <cell r="D2868">
            <v>-116.938</v>
          </cell>
          <cell r="E2868">
            <v>3.4556400000000001E-2</v>
          </cell>
          <cell r="F2868" t="str">
            <v>active</v>
          </cell>
          <cell r="G2868">
            <v>427</v>
          </cell>
        </row>
        <row r="2869">
          <cell r="A2869">
            <v>2997</v>
          </cell>
          <cell r="B2869" t="str">
            <v>Hemet - 1-story Library</v>
          </cell>
          <cell r="C2869">
            <v>33.747999999999998</v>
          </cell>
          <cell r="D2869">
            <v>-116.96599999999999</v>
          </cell>
          <cell r="E2869">
            <v>8.84712E-3</v>
          </cell>
          <cell r="F2869" t="str">
            <v>active</v>
          </cell>
          <cell r="G2869">
            <v>289</v>
          </cell>
        </row>
        <row r="2870">
          <cell r="A2870">
            <v>2998</v>
          </cell>
          <cell r="B2870" t="str">
            <v>Palomar Mountain - Palomar Obs</v>
          </cell>
          <cell r="C2870">
            <v>33.353999999999999</v>
          </cell>
          <cell r="D2870">
            <v>-116.863</v>
          </cell>
          <cell r="E2870">
            <v>3.01903E-2</v>
          </cell>
          <cell r="F2870" t="str">
            <v>active</v>
          </cell>
          <cell r="G2870">
            <v>410</v>
          </cell>
        </row>
        <row r="2871">
          <cell r="A2871">
            <v>2999</v>
          </cell>
          <cell r="B2871" t="str">
            <v>Orange - Chapman &amp; Esplanada</v>
          </cell>
          <cell r="C2871">
            <v>33.786000000000001</v>
          </cell>
          <cell r="D2871">
            <v>-117.809</v>
          </cell>
          <cell r="E2871">
            <v>1.2227099999999999E-2</v>
          </cell>
          <cell r="F2871" t="str">
            <v>active</v>
          </cell>
          <cell r="G2871">
            <v>317</v>
          </cell>
        </row>
        <row r="2872">
          <cell r="A2872">
            <v>3000</v>
          </cell>
          <cell r="B2872" t="str">
            <v>Santa Ana - Grand &amp; Santa Clara</v>
          </cell>
          <cell r="C2872">
            <v>33.768000000000001</v>
          </cell>
          <cell r="D2872">
            <v>-117.85</v>
          </cell>
          <cell r="E2872">
            <v>5.9021400000000002E-3</v>
          </cell>
          <cell r="F2872" t="str">
            <v>active</v>
          </cell>
          <cell r="G2872">
            <v>262</v>
          </cell>
        </row>
        <row r="2873">
          <cell r="A2873">
            <v>3001</v>
          </cell>
          <cell r="B2873" t="str">
            <v>San Juan Capistrano - I5</v>
          </cell>
          <cell r="C2873">
            <v>33.484999999999999</v>
          </cell>
          <cell r="D2873">
            <v>-117.669</v>
          </cell>
          <cell r="E2873">
            <v>1.6920600000000001E-2</v>
          </cell>
          <cell r="F2873" t="str">
            <v>active</v>
          </cell>
          <cell r="G2873">
            <v>352</v>
          </cell>
        </row>
        <row r="2874">
          <cell r="A2874">
            <v>3002</v>
          </cell>
          <cell r="B2874" t="str">
            <v>Murrieta - Clinton Keith</v>
          </cell>
          <cell r="C2874">
            <v>33.564999999999998</v>
          </cell>
          <cell r="D2874">
            <v>-117.264</v>
          </cell>
          <cell r="E2874">
            <v>9.4454399999999994E-2</v>
          </cell>
          <cell r="F2874" t="str">
            <v>active</v>
          </cell>
          <cell r="G2874">
            <v>606</v>
          </cell>
        </row>
        <row r="2875">
          <cell r="A2875">
            <v>3003</v>
          </cell>
          <cell r="B2875" t="str">
            <v>Nuevo - 11th &amp; Lakeview</v>
          </cell>
          <cell r="C2875">
            <v>33.817999999999998</v>
          </cell>
          <cell r="D2875">
            <v>-117.133</v>
          </cell>
          <cell r="E2875">
            <v>1.7798399999999999E-2</v>
          </cell>
          <cell r="F2875" t="str">
            <v>active</v>
          </cell>
          <cell r="G2875">
            <v>358</v>
          </cell>
        </row>
        <row r="2876">
          <cell r="A2876">
            <v>3004</v>
          </cell>
          <cell r="B2876" t="str">
            <v>Wildomar - Palomar</v>
          </cell>
          <cell r="C2876">
            <v>33.603999999999999</v>
          </cell>
          <cell r="D2876">
            <v>-117.279</v>
          </cell>
          <cell r="E2876">
            <v>7.5797800000000004E-3</v>
          </cell>
          <cell r="F2876" t="str">
            <v>active</v>
          </cell>
          <cell r="G2876">
            <v>278</v>
          </cell>
        </row>
        <row r="2877">
          <cell r="A2877">
            <v>3005</v>
          </cell>
          <cell r="B2877" t="str">
            <v>Encinitas - Village Park</v>
          </cell>
          <cell r="C2877">
            <v>33.054000000000002</v>
          </cell>
          <cell r="D2877">
            <v>-117.245</v>
          </cell>
          <cell r="E2877">
            <v>1.4423399999999999E-2</v>
          </cell>
          <cell r="F2877" t="str">
            <v>active</v>
          </cell>
          <cell r="G2877">
            <v>333</v>
          </cell>
        </row>
        <row r="2878">
          <cell r="A2878">
            <v>3006</v>
          </cell>
          <cell r="B2878" t="str">
            <v>San Marcos - Mission</v>
          </cell>
          <cell r="C2878">
            <v>33.143999999999998</v>
          </cell>
          <cell r="D2878">
            <v>-117.16500000000001</v>
          </cell>
          <cell r="E2878">
            <v>1.2413499999999999E-2</v>
          </cell>
          <cell r="F2878" t="str">
            <v>active</v>
          </cell>
          <cell r="G2878">
            <v>318</v>
          </cell>
        </row>
        <row r="2879">
          <cell r="A2879">
            <v>3007</v>
          </cell>
          <cell r="B2879" t="str">
            <v>Chino Hills - Hwy 71</v>
          </cell>
          <cell r="C2879">
            <v>33.99</v>
          </cell>
          <cell r="D2879">
            <v>-117.718</v>
          </cell>
          <cell r="E2879">
            <v>1.3755E-2</v>
          </cell>
          <cell r="F2879" t="str">
            <v>active</v>
          </cell>
          <cell r="G2879">
            <v>328</v>
          </cell>
        </row>
        <row r="2880">
          <cell r="A2880">
            <v>3008</v>
          </cell>
          <cell r="B2880" t="str">
            <v>Irvine - 2-story Caltrans TMC</v>
          </cell>
          <cell r="C2880">
            <v>33.677999999999997</v>
          </cell>
          <cell r="D2880">
            <v>-117.753</v>
          </cell>
          <cell r="E2880">
            <v>1.4936100000000001E-2</v>
          </cell>
          <cell r="F2880" t="str">
            <v>active</v>
          </cell>
          <cell r="G2880">
            <v>337</v>
          </cell>
        </row>
        <row r="2881">
          <cell r="A2881">
            <v>3009</v>
          </cell>
          <cell r="B2881" t="str">
            <v>Moreno Valley - 3-story County</v>
          </cell>
          <cell r="C2881">
            <v>33.912999999999997</v>
          </cell>
          <cell r="D2881">
            <v>-117.196</v>
          </cell>
          <cell r="E2881">
            <v>1.5630700000000001E-2</v>
          </cell>
          <cell r="F2881" t="str">
            <v>active</v>
          </cell>
          <cell r="G2881">
            <v>342</v>
          </cell>
        </row>
        <row r="2882">
          <cell r="A2882">
            <v>3010</v>
          </cell>
          <cell r="B2882" t="str">
            <v>Irvine - I5 &amp; Hwy 133</v>
          </cell>
          <cell r="C2882">
            <v>33.677999999999997</v>
          </cell>
          <cell r="D2882">
            <v>-117.753</v>
          </cell>
          <cell r="E2882">
            <v>1.4936100000000001E-2</v>
          </cell>
          <cell r="F2882" t="str">
            <v>active</v>
          </cell>
          <cell r="G2882">
            <v>337</v>
          </cell>
        </row>
        <row r="2883">
          <cell r="A2883">
            <v>3011</v>
          </cell>
          <cell r="B2883" t="str">
            <v>Capistrano Beach - I5/Via Calif</v>
          </cell>
          <cell r="C2883">
            <v>33.466000000000001</v>
          </cell>
          <cell r="D2883">
            <v>-117.666</v>
          </cell>
          <cell r="E2883">
            <v>5.2722699999999997E-2</v>
          </cell>
          <cell r="F2883" t="str">
            <v>active</v>
          </cell>
          <cell r="G2883">
            <v>497</v>
          </cell>
        </row>
        <row r="2884">
          <cell r="A2884">
            <v>3012</v>
          </cell>
          <cell r="B2884" t="str">
            <v>Oceanside B - Fire Station</v>
          </cell>
          <cell r="C2884">
            <v>33.201000000000001</v>
          </cell>
          <cell r="D2884">
            <v>-117.331</v>
          </cell>
          <cell r="E2884">
            <v>1.44256E-2</v>
          </cell>
          <cell r="F2884" t="str">
            <v>active</v>
          </cell>
          <cell r="G2884">
            <v>333</v>
          </cell>
        </row>
        <row r="2885">
          <cell r="A2885">
            <v>3013</v>
          </cell>
          <cell r="B2885" t="str">
            <v>Corona - 2-story Office Bldg</v>
          </cell>
          <cell r="C2885">
            <v>33.856000000000002</v>
          </cell>
          <cell r="D2885">
            <v>-117.541</v>
          </cell>
          <cell r="E2885">
            <v>3.1802400000000002E-2</v>
          </cell>
          <cell r="F2885" t="str">
            <v>active</v>
          </cell>
          <cell r="G2885">
            <v>416</v>
          </cell>
        </row>
        <row r="2886">
          <cell r="A2886">
            <v>3014</v>
          </cell>
          <cell r="B2886" t="str">
            <v>Orange - Hwy 22/Hwy 55 Grounds</v>
          </cell>
          <cell r="C2886">
            <v>33.777000000000001</v>
          </cell>
          <cell r="D2886">
            <v>-117.834</v>
          </cell>
          <cell r="E2886">
            <v>6.7457000000000003E-3</v>
          </cell>
          <cell r="F2886" t="str">
            <v>active</v>
          </cell>
          <cell r="G2886">
            <v>270</v>
          </cell>
        </row>
        <row r="2887">
          <cell r="A2887">
            <v>3015</v>
          </cell>
          <cell r="B2887" t="str">
            <v>Newport Beach - Balboa &amp; Medina</v>
          </cell>
          <cell r="C2887">
            <v>33.603999999999999</v>
          </cell>
          <cell r="D2887">
            <v>-117.90600000000001</v>
          </cell>
          <cell r="E2887">
            <v>1.25731E-3</v>
          </cell>
          <cell r="F2887" t="str">
            <v>active</v>
          </cell>
          <cell r="G2887">
            <v>198</v>
          </cell>
        </row>
        <row r="2888">
          <cell r="A2888">
            <v>3017</v>
          </cell>
          <cell r="B2888" t="str">
            <v>Garden Grove - Brookhurst &amp; Westminster</v>
          </cell>
          <cell r="C2888">
            <v>33.756999999999998</v>
          </cell>
          <cell r="D2888">
            <v>-117.956</v>
          </cell>
          <cell r="E2888">
            <v>2.9906099999999999E-3</v>
          </cell>
          <cell r="F2888" t="str">
            <v>active</v>
          </cell>
          <cell r="G2888">
            <v>230</v>
          </cell>
        </row>
        <row r="2889">
          <cell r="A2889">
            <v>3018</v>
          </cell>
          <cell r="B2889" t="str">
            <v>Huntington Beach - Adams &amp; Bushard</v>
          </cell>
          <cell r="C2889">
            <v>33.676000000000002</v>
          </cell>
          <cell r="D2889">
            <v>-117.96299999999999</v>
          </cell>
          <cell r="E2889">
            <v>1.74187E-3</v>
          </cell>
          <cell r="F2889" t="str">
            <v>active</v>
          </cell>
          <cell r="G2889">
            <v>207</v>
          </cell>
        </row>
        <row r="2890">
          <cell r="A2890">
            <v>3019</v>
          </cell>
          <cell r="B2890" t="str">
            <v>Orange - Shaffer &amp; Taft</v>
          </cell>
          <cell r="C2890">
            <v>33.819000000000003</v>
          </cell>
          <cell r="D2890">
            <v>-117.85</v>
          </cell>
          <cell r="E2890">
            <v>1.03944E-2</v>
          </cell>
          <cell r="F2890" t="str">
            <v>active</v>
          </cell>
          <cell r="G2890">
            <v>303</v>
          </cell>
        </row>
        <row r="2891">
          <cell r="A2891">
            <v>3020</v>
          </cell>
          <cell r="B2891" t="str">
            <v>Santa Ana - I5 &amp; 4th St</v>
          </cell>
          <cell r="C2891">
            <v>33.747999999999998</v>
          </cell>
          <cell r="D2891">
            <v>-117.84399999999999</v>
          </cell>
          <cell r="E2891">
            <v>7.9788800000000007E-3</v>
          </cell>
          <cell r="F2891" t="str">
            <v>active</v>
          </cell>
          <cell r="G2891">
            <v>281</v>
          </cell>
        </row>
        <row r="2892">
          <cell r="A2892">
            <v>3021</v>
          </cell>
          <cell r="B2892" t="str">
            <v>Santa Ana - 1st &amp; Franklin</v>
          </cell>
          <cell r="C2892">
            <v>33.741999999999997</v>
          </cell>
          <cell r="D2892">
            <v>-117.89400000000001</v>
          </cell>
          <cell r="E2892">
            <v>4.1450000000000002E-3</v>
          </cell>
          <cell r="F2892" t="str">
            <v>active</v>
          </cell>
          <cell r="G2892">
            <v>246</v>
          </cell>
        </row>
        <row r="2893">
          <cell r="A2893">
            <v>3022</v>
          </cell>
          <cell r="B2893" t="str">
            <v>Santa Ana - Warner &amp; Greenville</v>
          </cell>
          <cell r="C2893">
            <v>33.716000000000001</v>
          </cell>
          <cell r="D2893">
            <v>-117.904</v>
          </cell>
          <cell r="E2893">
            <v>2.25122E-3</v>
          </cell>
          <cell r="F2893" t="str">
            <v>active</v>
          </cell>
          <cell r="G2893">
            <v>217</v>
          </cell>
        </row>
        <row r="2894">
          <cell r="A2894">
            <v>3023</v>
          </cell>
          <cell r="B2894" t="str">
            <v>Riverside - Hwy 91 &amp; Central</v>
          </cell>
          <cell r="C2894">
            <v>33.951000000000001</v>
          </cell>
          <cell r="D2894">
            <v>-117.38800000000001</v>
          </cell>
          <cell r="E2894">
            <v>1.8321400000000002E-2</v>
          </cell>
          <cell r="F2894" t="str">
            <v>active</v>
          </cell>
          <cell r="G2894">
            <v>361</v>
          </cell>
        </row>
        <row r="2895">
          <cell r="A2895">
            <v>3024</v>
          </cell>
          <cell r="B2895" t="str">
            <v>Santa Ana - MacArthrur &amp; Bristol</v>
          </cell>
          <cell r="C2895">
            <v>33.700000000000003</v>
          </cell>
          <cell r="D2895">
            <v>-117.88</v>
          </cell>
          <cell r="E2895">
            <v>5.3898900000000003E-4</v>
          </cell>
          <cell r="F2895" t="str">
            <v>active</v>
          </cell>
          <cell r="G2895">
            <v>184</v>
          </cell>
        </row>
        <row r="2896">
          <cell r="A2896">
            <v>3025</v>
          </cell>
          <cell r="B2896" t="str">
            <v>Big River - Rio Mesa</v>
          </cell>
          <cell r="C2896">
            <v>34.133000000000003</v>
          </cell>
          <cell r="D2896">
            <v>-114.372</v>
          </cell>
          <cell r="E2896">
            <v>1.39452E-2</v>
          </cell>
          <cell r="F2896" t="str">
            <v>active</v>
          </cell>
          <cell r="G2896">
            <v>330</v>
          </cell>
        </row>
        <row r="2897">
          <cell r="A2897">
            <v>3026</v>
          </cell>
          <cell r="B2897" t="str">
            <v>Orange - I5 &amp; Chapman</v>
          </cell>
          <cell r="C2897">
            <v>33.784999999999997</v>
          </cell>
          <cell r="D2897">
            <v>-117.89</v>
          </cell>
          <cell r="E2897">
            <v>3.4843399999999998E-3</v>
          </cell>
          <cell r="F2897" t="str">
            <v>active</v>
          </cell>
          <cell r="G2897">
            <v>240</v>
          </cell>
        </row>
        <row r="2898">
          <cell r="A2898">
            <v>3027</v>
          </cell>
          <cell r="B2898" t="str">
            <v>Garden Grove - Chapman &amp; West</v>
          </cell>
          <cell r="C2898">
            <v>33.789000000000001</v>
          </cell>
          <cell r="D2898">
            <v>-117.922</v>
          </cell>
          <cell r="E2898">
            <v>5.0320800000000004E-3</v>
          </cell>
          <cell r="F2898" t="str">
            <v>active</v>
          </cell>
          <cell r="G2898">
            <v>254</v>
          </cell>
        </row>
        <row r="2899">
          <cell r="A2899">
            <v>3028</v>
          </cell>
          <cell r="B2899" t="str">
            <v>Pioneertown - Bronco</v>
          </cell>
          <cell r="C2899">
            <v>34.155000000000001</v>
          </cell>
          <cell r="D2899">
            <v>-116.504</v>
          </cell>
          <cell r="E2899">
            <v>6.6754800000000003E-2</v>
          </cell>
          <cell r="F2899" t="str">
            <v>active</v>
          </cell>
          <cell r="G2899">
            <v>534</v>
          </cell>
        </row>
        <row r="2900">
          <cell r="A2900">
            <v>3029</v>
          </cell>
          <cell r="B2900" t="str">
            <v>Yucca Valley - Hwys 62</v>
          </cell>
          <cell r="C2900">
            <v>34.122</v>
          </cell>
          <cell r="D2900">
            <v>-116.416</v>
          </cell>
          <cell r="E2900">
            <v>2.0574499999999999E-2</v>
          </cell>
          <cell r="F2900" t="str">
            <v>active</v>
          </cell>
          <cell r="G2900">
            <v>370</v>
          </cell>
        </row>
        <row r="2901">
          <cell r="A2901">
            <v>3030</v>
          </cell>
          <cell r="B2901" t="str">
            <v>Yucaipa - Bryant &amp; Oak Glen</v>
          </cell>
          <cell r="C2901">
            <v>34.045999999999999</v>
          </cell>
          <cell r="D2901">
            <v>-117.035</v>
          </cell>
          <cell r="E2901">
            <v>4.4535600000000002E-2</v>
          </cell>
          <cell r="F2901" t="str">
            <v>active</v>
          </cell>
          <cell r="G2901">
            <v>468</v>
          </cell>
        </row>
        <row r="2902">
          <cell r="A2902">
            <v>3031</v>
          </cell>
          <cell r="B2902" t="str">
            <v>Grand Terrace - Mt Vernon</v>
          </cell>
          <cell r="C2902">
            <v>34.033000000000001</v>
          </cell>
          <cell r="D2902">
            <v>-117.312</v>
          </cell>
          <cell r="E2902">
            <v>5.4654300000000003E-2</v>
          </cell>
          <cell r="F2902" t="str">
            <v>active</v>
          </cell>
          <cell r="G2902">
            <v>502</v>
          </cell>
        </row>
        <row r="2903">
          <cell r="A2903">
            <v>3032</v>
          </cell>
          <cell r="B2903" t="str">
            <v>Redlands - Garden &amp; Mariposa</v>
          </cell>
          <cell r="C2903">
            <v>34.026000000000003</v>
          </cell>
          <cell r="D2903">
            <v>-117.155</v>
          </cell>
          <cell r="E2903">
            <v>5.4739999999999997E-2</v>
          </cell>
          <cell r="F2903" t="str">
            <v>active</v>
          </cell>
          <cell r="G2903">
            <v>502</v>
          </cell>
        </row>
        <row r="2904">
          <cell r="A2904">
            <v>3033</v>
          </cell>
          <cell r="B2904" t="str">
            <v>Redlands - Orange</v>
          </cell>
          <cell r="C2904">
            <v>34.073999999999998</v>
          </cell>
          <cell r="D2904">
            <v>-117.18300000000001</v>
          </cell>
          <cell r="E2904">
            <v>1.6347199999999999E-2</v>
          </cell>
          <cell r="F2904" t="str">
            <v>active</v>
          </cell>
          <cell r="G2904">
            <v>348</v>
          </cell>
        </row>
        <row r="2905">
          <cell r="A2905">
            <v>3034</v>
          </cell>
          <cell r="B2905" t="str">
            <v>Redlands - 1-story Warehouse</v>
          </cell>
          <cell r="C2905">
            <v>34.066000000000003</v>
          </cell>
          <cell r="D2905">
            <v>-117.214</v>
          </cell>
          <cell r="E2905">
            <v>1.4313599999999999E-2</v>
          </cell>
          <cell r="F2905" t="str">
            <v>active</v>
          </cell>
          <cell r="G2905">
            <v>332</v>
          </cell>
        </row>
        <row r="2906">
          <cell r="A2906">
            <v>3035</v>
          </cell>
          <cell r="B2906" t="str">
            <v>San Bernardino - 3-story Office</v>
          </cell>
          <cell r="C2906">
            <v>34.064999999999998</v>
          </cell>
          <cell r="D2906">
            <v>-117.289</v>
          </cell>
          <cell r="E2906">
            <v>8.2594399999999998E-3</v>
          </cell>
          <cell r="F2906" t="str">
            <v>active</v>
          </cell>
          <cell r="G2906">
            <v>284</v>
          </cell>
        </row>
        <row r="2907">
          <cell r="A2907">
            <v>3036</v>
          </cell>
          <cell r="B2907" t="str">
            <v>San Bernardino - I10/215 Int</v>
          </cell>
          <cell r="C2907">
            <v>34.064</v>
          </cell>
          <cell r="D2907">
            <v>-117.29600000000001</v>
          </cell>
          <cell r="E2907">
            <v>1.01245E-2</v>
          </cell>
          <cell r="F2907" t="str">
            <v>active</v>
          </cell>
          <cell r="G2907">
            <v>301</v>
          </cell>
        </row>
        <row r="2908">
          <cell r="A2908">
            <v>3037</v>
          </cell>
          <cell r="B2908" t="str">
            <v>San Bernardino - I10/215 W Geot</v>
          </cell>
          <cell r="C2908">
            <v>34.064</v>
          </cell>
          <cell r="D2908">
            <v>-117.294</v>
          </cell>
          <cell r="E2908">
            <v>1.01245E-2</v>
          </cell>
          <cell r="F2908" t="str">
            <v>active</v>
          </cell>
          <cell r="G2908">
            <v>301</v>
          </cell>
        </row>
        <row r="2909">
          <cell r="A2909">
            <v>3038</v>
          </cell>
          <cell r="B2909" t="str">
            <v>San Bernardino - 3-story Motel</v>
          </cell>
          <cell r="C2909">
            <v>34.162999999999997</v>
          </cell>
          <cell r="D2909">
            <v>-117.33199999999999</v>
          </cell>
          <cell r="E2909">
            <v>4.1002799999999999E-2</v>
          </cell>
          <cell r="F2909" t="str">
            <v>active</v>
          </cell>
          <cell r="G2909">
            <v>453</v>
          </cell>
        </row>
        <row r="2910">
          <cell r="A2910">
            <v>3039</v>
          </cell>
          <cell r="B2910" t="str">
            <v>Beaumont, I-10 at 79</v>
          </cell>
          <cell r="C2910">
            <v>33.920999999999999</v>
          </cell>
          <cell r="D2910">
            <v>-116.98099999999999</v>
          </cell>
          <cell r="E2910">
            <v>9.7430099999999999E-3</v>
          </cell>
          <cell r="F2910" t="str">
            <v>active</v>
          </cell>
          <cell r="G2910">
            <v>298</v>
          </cell>
        </row>
        <row r="2911">
          <cell r="A2911">
            <v>3040</v>
          </cell>
          <cell r="B2911" t="str">
            <v>Big Chuckawalla Mtns</v>
          </cell>
          <cell r="C2911">
            <v>33.655000000000001</v>
          </cell>
          <cell r="D2911">
            <v>-115.45399999999999</v>
          </cell>
          <cell r="E2911">
            <v>6.64217E-2</v>
          </cell>
          <cell r="F2911" t="str">
            <v>active</v>
          </cell>
          <cell r="G2911">
            <v>533</v>
          </cell>
        </row>
        <row r="2912">
          <cell r="A2912">
            <v>3041</v>
          </cell>
          <cell r="B2912" t="str">
            <v>San Bernardino - Highland &amp; Rosa</v>
          </cell>
          <cell r="C2912">
            <v>34.133000000000003</v>
          </cell>
          <cell r="D2912">
            <v>-117.253</v>
          </cell>
          <cell r="E2912">
            <v>1.6222E-2</v>
          </cell>
          <cell r="F2912" t="str">
            <v>active</v>
          </cell>
          <cell r="G2912">
            <v>347</v>
          </cell>
        </row>
        <row r="2913">
          <cell r="A2913">
            <v>3042</v>
          </cell>
          <cell r="B2913" t="str">
            <v>Black Rock Canyon Campground 2</v>
          </cell>
          <cell r="C2913">
            <v>34.069000000000003</v>
          </cell>
          <cell r="D2913">
            <v>-116.39</v>
          </cell>
          <cell r="E2913">
            <v>5.4268700000000003E-2</v>
          </cell>
          <cell r="F2913" t="str">
            <v>active</v>
          </cell>
          <cell r="G2913">
            <v>501</v>
          </cell>
        </row>
        <row r="2914">
          <cell r="A2914">
            <v>3043</v>
          </cell>
          <cell r="B2914" t="str">
            <v>Rialto - I10 &amp; Cedar</v>
          </cell>
          <cell r="C2914">
            <v>34.069000000000003</v>
          </cell>
          <cell r="D2914">
            <v>-117.398</v>
          </cell>
          <cell r="E2914">
            <v>1.34453E-2</v>
          </cell>
          <cell r="F2914" t="str">
            <v>active</v>
          </cell>
          <cell r="G2914">
            <v>326</v>
          </cell>
        </row>
        <row r="2915">
          <cell r="A2915">
            <v>3044</v>
          </cell>
          <cell r="B2915" t="str">
            <v>Blythe</v>
          </cell>
          <cell r="C2915">
            <v>33.75</v>
          </cell>
          <cell r="D2915">
            <v>-114.524</v>
          </cell>
          <cell r="E2915">
            <v>5.66008E-2</v>
          </cell>
          <cell r="F2915" t="str">
            <v>active</v>
          </cell>
          <cell r="G2915">
            <v>507</v>
          </cell>
        </row>
        <row r="2916">
          <cell r="A2916">
            <v>3045</v>
          </cell>
          <cell r="B2916" t="str">
            <v>Bombay Beach</v>
          </cell>
          <cell r="C2916">
            <v>33.365000000000002</v>
          </cell>
          <cell r="D2916">
            <v>-115.73</v>
          </cell>
          <cell r="E2916">
            <v>1.36279E-2</v>
          </cell>
          <cell r="F2916" t="str">
            <v>active</v>
          </cell>
          <cell r="G2916">
            <v>327</v>
          </cell>
        </row>
        <row r="2917">
          <cell r="A2917">
            <v>3046</v>
          </cell>
          <cell r="B2917" t="str">
            <v>Borrego Springs</v>
          </cell>
          <cell r="C2917">
            <v>33.268000000000001</v>
          </cell>
          <cell r="D2917">
            <v>-116.417</v>
          </cell>
          <cell r="E2917">
            <v>0.161833</v>
          </cell>
          <cell r="F2917" t="str">
            <v>active</v>
          </cell>
          <cell r="G2917">
            <v>760</v>
          </cell>
        </row>
        <row r="2918">
          <cell r="A2918">
            <v>3047</v>
          </cell>
          <cell r="B2918" t="str">
            <v>Cahuilla Valley - Fire Station</v>
          </cell>
          <cell r="C2918">
            <v>33.5124</v>
          </cell>
          <cell r="D2918">
            <v>-116.8004</v>
          </cell>
          <cell r="E2918">
            <v>8.4843499999999999E-3</v>
          </cell>
          <cell r="F2918" t="str">
            <v>active</v>
          </cell>
          <cell r="G2918">
            <v>286</v>
          </cell>
        </row>
        <row r="2919">
          <cell r="A2919">
            <v>3048</v>
          </cell>
          <cell r="B2919" t="str">
            <v>Chihuahua Valley - Private Res</v>
          </cell>
          <cell r="C2919">
            <v>33.382199999999997</v>
          </cell>
          <cell r="D2919">
            <v>-116.68980000000001</v>
          </cell>
          <cell r="E2919">
            <v>1.77866E-2</v>
          </cell>
          <cell r="F2919" t="str">
            <v>active</v>
          </cell>
          <cell r="G2919">
            <v>358</v>
          </cell>
        </row>
        <row r="2920">
          <cell r="A2920">
            <v>3049</v>
          </cell>
          <cell r="B2920" t="str">
            <v>Chino</v>
          </cell>
          <cell r="C2920">
            <v>33.999000000000002</v>
          </cell>
          <cell r="D2920">
            <v>-117.68</v>
          </cell>
          <cell r="E2920">
            <v>1.21396E-2</v>
          </cell>
          <cell r="F2920" t="str">
            <v>active</v>
          </cell>
          <cell r="G2920">
            <v>316</v>
          </cell>
        </row>
        <row r="2921">
          <cell r="A2921">
            <v>3050</v>
          </cell>
          <cell r="B2921" t="str">
            <v>Colton, Grape St. and W. Mill</v>
          </cell>
          <cell r="C2921">
            <v>34.093000000000004</v>
          </cell>
          <cell r="D2921">
            <v>-117.31699999999999</v>
          </cell>
          <cell r="E2921">
            <v>9.9651099999999992E-3</v>
          </cell>
          <cell r="F2921" t="str">
            <v>active</v>
          </cell>
          <cell r="G2921">
            <v>300</v>
          </cell>
        </row>
        <row r="2922">
          <cell r="A2922">
            <v>3051</v>
          </cell>
          <cell r="B2922" t="str">
            <v>Corona, E. 5th St. and Joy St.</v>
          </cell>
          <cell r="C2922">
            <v>33.875999999999998</v>
          </cell>
          <cell r="D2922">
            <v>-117.56100000000001</v>
          </cell>
          <cell r="E2922">
            <v>2.28691E-2</v>
          </cell>
          <cell r="F2922" t="str">
            <v>active</v>
          </cell>
          <cell r="G2922">
            <v>380</v>
          </cell>
        </row>
        <row r="2923">
          <cell r="A2923">
            <v>3052</v>
          </cell>
          <cell r="B2923" t="str">
            <v>Cactus City, Airway beacon</v>
          </cell>
          <cell r="C2923">
            <v>33.655000000000001</v>
          </cell>
          <cell r="D2923">
            <v>-115.99</v>
          </cell>
          <cell r="E2923">
            <v>5.8728700000000002E-2</v>
          </cell>
          <cell r="F2923" t="str">
            <v>active</v>
          </cell>
          <cell r="G2923">
            <v>513</v>
          </cell>
        </row>
        <row r="2924">
          <cell r="A2924">
            <v>3053</v>
          </cell>
          <cell r="B2924" t="str">
            <v>Domenigoni Reservoir</v>
          </cell>
          <cell r="C2924">
            <v>33.65</v>
          </cell>
          <cell r="D2924">
            <v>-117.009</v>
          </cell>
          <cell r="E2924">
            <v>5.0748500000000002E-2</v>
          </cell>
          <cell r="F2924" t="str">
            <v>active</v>
          </cell>
          <cell r="G2924">
            <v>492</v>
          </cell>
        </row>
        <row r="2925">
          <cell r="A2925">
            <v>3054</v>
          </cell>
          <cell r="B2925" t="str">
            <v>Anza, Mitchell Rd.</v>
          </cell>
          <cell r="C2925">
            <v>33.567</v>
          </cell>
          <cell r="D2925">
            <v>-116.631</v>
          </cell>
          <cell r="E2925">
            <v>0.11512500000000001</v>
          </cell>
          <cell r="F2925" t="str">
            <v>active</v>
          </cell>
          <cell r="G2925">
            <v>673</v>
          </cell>
        </row>
        <row r="2926">
          <cell r="A2926">
            <v>3055</v>
          </cell>
          <cell r="B2926" t="str">
            <v>Dos Picos County Park</v>
          </cell>
          <cell r="C2926">
            <v>32.999000000000002</v>
          </cell>
          <cell r="D2926">
            <v>-116.94199999999999</v>
          </cell>
          <cell r="E2926">
            <v>7.9814999999999997E-2</v>
          </cell>
          <cell r="F2926" t="str">
            <v>active</v>
          </cell>
          <cell r="G2926">
            <v>568</v>
          </cell>
        </row>
        <row r="2927">
          <cell r="A2927">
            <v>3056</v>
          </cell>
          <cell r="B2927" t="str">
            <v>Meloland, E Holton Rd.</v>
          </cell>
          <cell r="C2927">
            <v>32.805</v>
          </cell>
          <cell r="D2927">
            <v>-115.447</v>
          </cell>
          <cell r="E2927">
            <v>2.7701900000000001E-3</v>
          </cell>
          <cell r="F2927" t="str">
            <v>active</v>
          </cell>
          <cell r="G2927">
            <v>226</v>
          </cell>
        </row>
        <row r="2928">
          <cell r="A2928">
            <v>3057</v>
          </cell>
          <cell r="B2928" t="str">
            <v>El Monte County Park</v>
          </cell>
          <cell r="C2928">
            <v>32.890999999999998</v>
          </cell>
          <cell r="D2928">
            <v>-116.846</v>
          </cell>
          <cell r="E2928">
            <v>0.138457</v>
          </cell>
          <cell r="F2928" t="str">
            <v>active</v>
          </cell>
          <cell r="G2928">
            <v>755</v>
          </cell>
        </row>
        <row r="2929">
          <cell r="A2929">
            <v>3058</v>
          </cell>
          <cell r="B2929" t="str">
            <v>Forest Home - SOSAF Station</v>
          </cell>
          <cell r="C2929">
            <v>34.094000000000001</v>
          </cell>
          <cell r="D2929">
            <v>-116.93600000000001</v>
          </cell>
          <cell r="E2929">
            <v>0.28387699999999999</v>
          </cell>
          <cell r="F2929" t="str">
            <v>active</v>
          </cell>
          <cell r="G2929">
            <v>760</v>
          </cell>
        </row>
        <row r="2930">
          <cell r="A2930">
            <v>3059</v>
          </cell>
          <cell r="B2930" t="str">
            <v>Fontana, Arrow Hwy and Bennett</v>
          </cell>
          <cell r="C2930">
            <v>34.1</v>
          </cell>
          <cell r="D2930">
            <v>-117.43899999999999</v>
          </cell>
          <cell r="E2930">
            <v>1.6822400000000001E-2</v>
          </cell>
          <cell r="F2930" t="str">
            <v>active</v>
          </cell>
          <cell r="G2930">
            <v>351</v>
          </cell>
        </row>
        <row r="2931">
          <cell r="A2931">
            <v>3060</v>
          </cell>
          <cell r="B2931" t="str">
            <v>San Bernardino - FS No. 01</v>
          </cell>
          <cell r="C2931">
            <v>34.105200000000004</v>
          </cell>
          <cell r="D2931">
            <v>-117.2826</v>
          </cell>
          <cell r="E2931">
            <v>5.98585E-3</v>
          </cell>
          <cell r="F2931" t="str">
            <v>active</v>
          </cell>
          <cell r="G2931">
            <v>263</v>
          </cell>
        </row>
        <row r="2932">
          <cell r="A2932">
            <v>3061</v>
          </cell>
          <cell r="B2932" t="str">
            <v>Glamis, Black Mountain Rd</v>
          </cell>
          <cell r="C2932">
            <v>33.051000000000002</v>
          </cell>
          <cell r="D2932">
            <v>-114.827</v>
          </cell>
          <cell r="E2932">
            <v>1.2407E-2</v>
          </cell>
          <cell r="F2932" t="str">
            <v>active</v>
          </cell>
          <cell r="G2932">
            <v>318</v>
          </cell>
        </row>
        <row r="2933">
          <cell r="A2933">
            <v>3062</v>
          </cell>
          <cell r="B2933" t="str">
            <v>Highland, Baseline</v>
          </cell>
          <cell r="C2933">
            <v>34.121000000000002</v>
          </cell>
          <cell r="D2933">
            <v>-117.21899999999999</v>
          </cell>
          <cell r="E2933">
            <v>1.67648E-2</v>
          </cell>
          <cell r="F2933" t="str">
            <v>active</v>
          </cell>
          <cell r="G2933">
            <v>351</v>
          </cell>
        </row>
        <row r="2934">
          <cell r="A2934">
            <v>3063</v>
          </cell>
          <cell r="B2934" t="str">
            <v>Julian Eagle Mine</v>
          </cell>
          <cell r="C2934">
            <v>33.081000000000003</v>
          </cell>
          <cell r="D2934">
            <v>-116.598</v>
          </cell>
          <cell r="E2934">
            <v>3.1058100000000002E-2</v>
          </cell>
          <cell r="F2934" t="str">
            <v>active</v>
          </cell>
          <cell r="G2934">
            <v>413</v>
          </cell>
        </row>
        <row r="2935">
          <cell r="A2935">
            <v>3064</v>
          </cell>
          <cell r="B2935" t="str">
            <v>Kerckhoff Marine Laboratory</v>
          </cell>
          <cell r="C2935">
            <v>33.597000000000001</v>
          </cell>
          <cell r="D2935">
            <v>-117.879</v>
          </cell>
          <cell r="E2935">
            <v>2.2791800000000001E-2</v>
          </cell>
          <cell r="F2935" t="str">
            <v>active</v>
          </cell>
          <cell r="G2935">
            <v>379</v>
          </cell>
        </row>
        <row r="2936">
          <cell r="A2936">
            <v>3065</v>
          </cell>
          <cell r="B2936" t="str">
            <v>Fountain Valley, I-5</v>
          </cell>
          <cell r="C2936">
            <v>33.683999999999997</v>
          </cell>
          <cell r="D2936">
            <v>-117.943</v>
          </cell>
          <cell r="E2936">
            <v>3.3707199999999998E-3</v>
          </cell>
          <cell r="F2936" t="str">
            <v>active</v>
          </cell>
          <cell r="G2936">
            <v>238</v>
          </cell>
        </row>
        <row r="2937">
          <cell r="A2937">
            <v>3066</v>
          </cell>
          <cell r="B2937" t="str">
            <v>Mirage</v>
          </cell>
          <cell r="C2937">
            <v>33.817999999999998</v>
          </cell>
          <cell r="D2937">
            <v>-116.369</v>
          </cell>
          <cell r="E2937">
            <v>1.4944000000000001E-2</v>
          </cell>
          <cell r="F2937" t="str">
            <v>active</v>
          </cell>
          <cell r="G2937">
            <v>337</v>
          </cell>
        </row>
        <row r="2938">
          <cell r="A2938">
            <v>3067</v>
          </cell>
          <cell r="B2938" t="str">
            <v>Mira Loma, I-15 and Riverside</v>
          </cell>
          <cell r="C2938">
            <v>34.005000000000003</v>
          </cell>
          <cell r="D2938">
            <v>-117.562</v>
          </cell>
          <cell r="E2938">
            <v>8.6238300000000007E-3</v>
          </cell>
          <cell r="F2938" t="str">
            <v>active</v>
          </cell>
          <cell r="G2938">
            <v>287</v>
          </cell>
        </row>
        <row r="2939">
          <cell r="A2939">
            <v>3068</v>
          </cell>
          <cell r="B2939" t="str">
            <v>San Bernardino - Montecito Mem</v>
          </cell>
          <cell r="C2939">
            <v>34.0503</v>
          </cell>
          <cell r="D2939">
            <v>-117.2774</v>
          </cell>
          <cell r="E2939">
            <v>2.8632600000000001E-2</v>
          </cell>
          <cell r="F2939" t="str">
            <v>active</v>
          </cell>
          <cell r="G2939">
            <v>403</v>
          </cell>
        </row>
        <row r="2940">
          <cell r="A2940">
            <v>3069</v>
          </cell>
          <cell r="B2940" t="str">
            <v>Mission Creek</v>
          </cell>
          <cell r="C2940">
            <v>34.039000000000001</v>
          </cell>
          <cell r="D2940">
            <v>-116.648</v>
          </cell>
          <cell r="E2940">
            <v>5.55311E-2</v>
          </cell>
          <cell r="F2940" t="str">
            <v>active</v>
          </cell>
          <cell r="G2940">
            <v>504</v>
          </cell>
        </row>
        <row r="2941">
          <cell r="A2941">
            <v>3070</v>
          </cell>
          <cell r="B2941" t="str">
            <v>Mt. San Jacinto Campus</v>
          </cell>
          <cell r="C2941">
            <v>33.808</v>
          </cell>
          <cell r="D2941">
            <v>-116.968</v>
          </cell>
          <cell r="E2941">
            <v>5.8472400000000001E-3</v>
          </cell>
          <cell r="F2941" t="str">
            <v>active</v>
          </cell>
          <cell r="G2941">
            <v>262</v>
          </cell>
        </row>
        <row r="2942">
          <cell r="A2942">
            <v>3071</v>
          </cell>
          <cell r="B2942" t="str">
            <v>Jodan Farms Nursery, Murrieta</v>
          </cell>
          <cell r="C2942">
            <v>33.6</v>
          </cell>
          <cell r="D2942">
            <v>-117.19499999999999</v>
          </cell>
          <cell r="E2942">
            <v>7.8324699999999997E-2</v>
          </cell>
          <cell r="F2942" t="str">
            <v>active</v>
          </cell>
          <cell r="G2942">
            <v>564</v>
          </cell>
        </row>
        <row r="2943">
          <cell r="A2943">
            <v>3072</v>
          </cell>
          <cell r="B2943" t="str">
            <v>Murietta Hot Springs - Skinner</v>
          </cell>
          <cell r="C2943">
            <v>33.582799999999999</v>
          </cell>
          <cell r="D2943">
            <v>-117.07170000000001</v>
          </cell>
          <cell r="E2943">
            <v>2.1689300000000002E-2</v>
          </cell>
          <cell r="F2943" t="str">
            <v>active</v>
          </cell>
          <cell r="G2943">
            <v>375</v>
          </cell>
        </row>
        <row r="2944">
          <cell r="A2944">
            <v>3073</v>
          </cell>
          <cell r="B2944" t="str">
            <v>North Shore Salton Sea 2</v>
          </cell>
          <cell r="C2944">
            <v>33.555999999999997</v>
          </cell>
          <cell r="D2944">
            <v>-115.946</v>
          </cell>
          <cell r="E2944">
            <v>3.7408499999999997E-2</v>
          </cell>
          <cell r="F2944" t="str">
            <v>active</v>
          </cell>
          <cell r="G2944">
            <v>439</v>
          </cell>
        </row>
        <row r="2945">
          <cell r="A2945">
            <v>3074</v>
          </cell>
          <cell r="B2945" t="str">
            <v>Oceanside - Fire Station No. 1</v>
          </cell>
          <cell r="C2945">
            <v>33.198300000000003</v>
          </cell>
          <cell r="D2945">
            <v>-117.37820000000001</v>
          </cell>
          <cell r="E2945">
            <v>2.4408900000000001E-2</v>
          </cell>
          <cell r="F2945" t="str">
            <v>active</v>
          </cell>
          <cell r="G2945">
            <v>386</v>
          </cell>
        </row>
        <row r="2946">
          <cell r="A2946">
            <v>3075</v>
          </cell>
          <cell r="B2946" t="str">
            <v>Orange (Chapman)</v>
          </cell>
          <cell r="C2946">
            <v>33.787999999999997</v>
          </cell>
          <cell r="D2946">
            <v>-117.84399999999999</v>
          </cell>
          <cell r="E2946">
            <v>7.9484599999999992E-3</v>
          </cell>
          <cell r="F2946" t="str">
            <v>active</v>
          </cell>
          <cell r="G2946">
            <v>281</v>
          </cell>
        </row>
        <row r="2947">
          <cell r="A2947">
            <v>3076</v>
          </cell>
          <cell r="B2947" t="str">
            <v>Otay Lakes Park</v>
          </cell>
          <cell r="C2947">
            <v>32.607999999999997</v>
          </cell>
          <cell r="D2947">
            <v>-116.93</v>
          </cell>
          <cell r="E2947">
            <v>4.4787100000000003E-2</v>
          </cell>
          <cell r="F2947" t="str">
            <v>active</v>
          </cell>
          <cell r="G2947">
            <v>469</v>
          </cell>
        </row>
        <row r="2948">
          <cell r="A2948">
            <v>3077</v>
          </cell>
          <cell r="B2948" t="str">
            <v>Lake Perris, Lake Perris Drive</v>
          </cell>
          <cell r="C2948">
            <v>33.862000000000002</v>
          </cell>
          <cell r="D2948">
            <v>-117.205</v>
          </cell>
          <cell r="E2948">
            <v>6.4070699999999994E-2</v>
          </cell>
          <cell r="F2948" t="str">
            <v>active</v>
          </cell>
          <cell r="G2948">
            <v>527</v>
          </cell>
        </row>
        <row r="2949">
          <cell r="A2949">
            <v>3079</v>
          </cell>
          <cell r="B2949" t="str">
            <v>Palomar</v>
          </cell>
          <cell r="C2949">
            <v>33.353999999999999</v>
          </cell>
          <cell r="D2949">
            <v>-116.863</v>
          </cell>
          <cell r="E2949">
            <v>3.01903E-2</v>
          </cell>
          <cell r="F2949" t="str">
            <v>active</v>
          </cell>
          <cell r="G2949">
            <v>410</v>
          </cell>
        </row>
        <row r="2950">
          <cell r="A2950">
            <v>3080</v>
          </cell>
          <cell r="B2950" t="str">
            <v>Palm Springs Desert Museum</v>
          </cell>
          <cell r="C2950">
            <v>33.823999999999998</v>
          </cell>
          <cell r="D2950">
            <v>-116.55</v>
          </cell>
          <cell r="E2950">
            <v>4.6176300000000003E-2</v>
          </cell>
          <cell r="F2950" t="str">
            <v>active</v>
          </cell>
          <cell r="G2950">
            <v>474</v>
          </cell>
        </row>
        <row r="2951">
          <cell r="A2951">
            <v>3081</v>
          </cell>
          <cell r="B2951" t="str">
            <v>Riverside, UCR campus</v>
          </cell>
          <cell r="C2951">
            <v>33.972999999999999</v>
          </cell>
          <cell r="D2951">
            <v>-117.327</v>
          </cell>
          <cell r="E2951">
            <v>3.5897499999999999E-2</v>
          </cell>
          <cell r="F2951" t="str">
            <v>active</v>
          </cell>
          <cell r="G2951">
            <v>433</v>
          </cell>
        </row>
        <row r="2952">
          <cell r="A2952">
            <v>3082</v>
          </cell>
          <cell r="B2952" t="str">
            <v>Rock Hill</v>
          </cell>
          <cell r="C2952">
            <v>33.183</v>
          </cell>
          <cell r="D2952">
            <v>-115.623</v>
          </cell>
          <cell r="E2952">
            <v>8.3977499999999996E-4</v>
          </cell>
          <cell r="F2952" t="str">
            <v>active</v>
          </cell>
          <cell r="G2952">
            <v>190</v>
          </cell>
        </row>
        <row r="2953">
          <cell r="A2953">
            <v>3083</v>
          </cell>
          <cell r="B2953" t="str">
            <v>San Diego - VA Medical Center</v>
          </cell>
          <cell r="C2953">
            <v>32.875100000000003</v>
          </cell>
          <cell r="D2953">
            <v>-117.2298</v>
          </cell>
          <cell r="E2953">
            <v>1.27431E-2</v>
          </cell>
          <cell r="F2953" t="str">
            <v>active</v>
          </cell>
          <cell r="G2953">
            <v>321</v>
          </cell>
        </row>
        <row r="2954">
          <cell r="A2954">
            <v>3084</v>
          </cell>
          <cell r="B2954" t="str">
            <v>Strawberry Peak</v>
          </cell>
          <cell r="C2954">
            <v>34.231999999999999</v>
          </cell>
          <cell r="D2954">
            <v>-117.235</v>
          </cell>
          <cell r="E2954">
            <v>0.187807</v>
          </cell>
          <cell r="F2954" t="str">
            <v>active</v>
          </cell>
          <cell r="G2954">
            <v>760</v>
          </cell>
        </row>
        <row r="2955">
          <cell r="A2955">
            <v>3085</v>
          </cell>
          <cell r="B2955" t="str">
            <v>Saddleback</v>
          </cell>
          <cell r="C2955">
            <v>33.552999999999997</v>
          </cell>
          <cell r="D2955">
            <v>-117.66200000000001</v>
          </cell>
          <cell r="E2955">
            <v>2.8027400000000001E-2</v>
          </cell>
          <cell r="F2955" t="str">
            <v>active</v>
          </cell>
          <cell r="G2955">
            <v>401</v>
          </cell>
        </row>
        <row r="2956">
          <cell r="A2956">
            <v>3086</v>
          </cell>
          <cell r="B2956" t="str">
            <v>San Diego Road Dept</v>
          </cell>
          <cell r="C2956">
            <v>32.735999999999997</v>
          </cell>
          <cell r="D2956">
            <v>-116.94199999999999</v>
          </cell>
          <cell r="E2956">
            <v>4.9317800000000002E-2</v>
          </cell>
          <cell r="F2956" t="str">
            <v>active</v>
          </cell>
          <cell r="G2956">
            <v>487</v>
          </cell>
        </row>
        <row r="2957">
          <cell r="A2957">
            <v>3087</v>
          </cell>
          <cell r="B2957" t="str">
            <v>Salton Beach</v>
          </cell>
          <cell r="C2957">
            <v>33.484999999999999</v>
          </cell>
          <cell r="D2957">
            <v>-115.866</v>
          </cell>
          <cell r="E2957">
            <v>1.83141E-2</v>
          </cell>
          <cell r="F2957" t="str">
            <v>active</v>
          </cell>
          <cell r="G2957">
            <v>361</v>
          </cell>
        </row>
        <row r="2958">
          <cell r="A2958">
            <v>3088</v>
          </cell>
          <cell r="B2958" t="str">
            <v>Banning, Hwy 243, San Jacinto</v>
          </cell>
          <cell r="C2958">
            <v>33.834000000000003</v>
          </cell>
          <cell r="D2958">
            <v>-116.797</v>
          </cell>
          <cell r="E2958">
            <v>0.150418</v>
          </cell>
          <cell r="F2958" t="str">
            <v>active</v>
          </cell>
          <cell r="G2958">
            <v>760</v>
          </cell>
        </row>
        <row r="2959">
          <cell r="A2959">
            <v>3089</v>
          </cell>
          <cell r="B2959" t="str">
            <v>Snow Peak</v>
          </cell>
          <cell r="C2959">
            <v>34.034999999999997</v>
          </cell>
          <cell r="D2959">
            <v>-116.80800000000001</v>
          </cell>
          <cell r="E2959">
            <v>0.174508</v>
          </cell>
          <cell r="F2959" t="str">
            <v>active</v>
          </cell>
          <cell r="G2959">
            <v>760</v>
          </cell>
        </row>
        <row r="2960">
          <cell r="A2960">
            <v>3090</v>
          </cell>
          <cell r="B2960" t="str">
            <v>Serrano</v>
          </cell>
          <cell r="C2960">
            <v>33.829000000000001</v>
          </cell>
          <cell r="D2960">
            <v>-117.789</v>
          </cell>
          <cell r="E2960">
            <v>5.5994299999999997E-2</v>
          </cell>
          <cell r="F2960" t="str">
            <v>active</v>
          </cell>
          <cell r="G2960">
            <v>506</v>
          </cell>
        </row>
        <row r="2961">
          <cell r="A2961">
            <v>3091</v>
          </cell>
          <cell r="B2961" t="str">
            <v>Santiago</v>
          </cell>
          <cell r="C2961">
            <v>33.664000000000001</v>
          </cell>
          <cell r="D2961">
            <v>-117.76900000000001</v>
          </cell>
          <cell r="E2961">
            <v>7.8230699999999997E-3</v>
          </cell>
          <cell r="F2961" t="str">
            <v>active</v>
          </cell>
          <cell r="G2961">
            <v>280</v>
          </cell>
        </row>
        <row r="2962">
          <cell r="A2962">
            <v>3092</v>
          </cell>
          <cell r="B2962" t="str">
            <v>Mentone, Greenspot Rd.</v>
          </cell>
          <cell r="C2962">
            <v>34.106000000000002</v>
          </cell>
          <cell r="D2962">
            <v>-117.098</v>
          </cell>
          <cell r="E2962">
            <v>0.18384500000000001</v>
          </cell>
          <cell r="F2962" t="str">
            <v>active</v>
          </cell>
          <cell r="G2962">
            <v>760</v>
          </cell>
        </row>
        <row r="2963">
          <cell r="A2963">
            <v>3093</v>
          </cell>
          <cell r="B2963" t="str">
            <v>Toro Canyon</v>
          </cell>
          <cell r="C2963">
            <v>33.575000000000003</v>
          </cell>
          <cell r="D2963">
            <v>-116.226</v>
          </cell>
          <cell r="E2963">
            <v>0.13112399999999999</v>
          </cell>
          <cell r="F2963" t="str">
            <v>active</v>
          </cell>
          <cell r="G2963">
            <v>729</v>
          </cell>
        </row>
        <row r="2964">
          <cell r="A2964">
            <v>3094</v>
          </cell>
          <cell r="B2964" t="str">
            <v>San Bernardino -Vly College Obs</v>
          </cell>
          <cell r="C2964">
            <v>34.0869</v>
          </cell>
          <cell r="D2964">
            <v>-117.31140000000001</v>
          </cell>
          <cell r="E2964">
            <v>9.2800199999999999E-3</v>
          </cell>
          <cell r="F2964" t="str">
            <v>active</v>
          </cell>
          <cell r="G2964">
            <v>293</v>
          </cell>
        </row>
        <row r="2965">
          <cell r="A2965">
            <v>3095</v>
          </cell>
          <cell r="B2965" t="str">
            <v>Thousand Palms - Vly Preserve</v>
          </cell>
          <cell r="C2965">
            <v>33.844499999999996</v>
          </cell>
          <cell r="D2965">
            <v>-116.3108</v>
          </cell>
          <cell r="E2965">
            <v>1.95753E-2</v>
          </cell>
          <cell r="F2965" t="str">
            <v>active</v>
          </cell>
          <cell r="G2965">
            <v>366</v>
          </cell>
        </row>
        <row r="2966">
          <cell r="A2966">
            <v>3096</v>
          </cell>
          <cell r="B2966" t="str">
            <v>West Wide Canyon</v>
          </cell>
          <cell r="C2966">
            <v>33.941000000000003</v>
          </cell>
          <cell r="D2966">
            <v>-116.40900000000001</v>
          </cell>
          <cell r="E2966">
            <v>0.12718599999999999</v>
          </cell>
          <cell r="F2966" t="str">
            <v>active</v>
          </cell>
          <cell r="G2966">
            <v>715</v>
          </cell>
        </row>
        <row r="2967">
          <cell r="A2967">
            <v>3097</v>
          </cell>
          <cell r="B2967" t="str">
            <v xml:space="preserve">Carson City - Fire Station #1 </v>
          </cell>
          <cell r="C2967">
            <v>39.159300000000002</v>
          </cell>
          <cell r="D2967">
            <v>-119.7647</v>
          </cell>
          <cell r="E2967">
            <v>1.2359500000000001E-2</v>
          </cell>
          <cell r="F2967" t="str">
            <v>active</v>
          </cell>
          <cell r="G2967">
            <v>318</v>
          </cell>
        </row>
        <row r="2968">
          <cell r="A2968">
            <v>3098</v>
          </cell>
          <cell r="B2968" t="str">
            <v>Sparks - Fire Station #2</v>
          </cell>
          <cell r="C2968">
            <v>39.555700000000002</v>
          </cell>
          <cell r="D2968">
            <v>-119.7334</v>
          </cell>
          <cell r="E2968">
            <v>1.6016699999999998E-2</v>
          </cell>
          <cell r="F2968" t="str">
            <v>active</v>
          </cell>
          <cell r="G2968">
            <v>345</v>
          </cell>
        </row>
        <row r="2969">
          <cell r="A2969">
            <v>3099</v>
          </cell>
          <cell r="B2969" t="str">
            <v>Reno - Fire Station #7</v>
          </cell>
          <cell r="C2969">
            <v>39.482700000000001</v>
          </cell>
          <cell r="D2969">
            <v>-119.8342</v>
          </cell>
          <cell r="E2969">
            <v>6.5183599999999994E-2</v>
          </cell>
          <cell r="F2969" t="str">
            <v>active</v>
          </cell>
          <cell r="G2969">
            <v>529</v>
          </cell>
        </row>
        <row r="2970">
          <cell r="A2970">
            <v>3100</v>
          </cell>
          <cell r="B2970" t="str">
            <v>Reno - Fire Station #10</v>
          </cell>
          <cell r="C2970">
            <v>39.573599999999999</v>
          </cell>
          <cell r="D2970">
            <v>-119.8278</v>
          </cell>
          <cell r="E2970">
            <v>6.2091399999999998E-2</v>
          </cell>
          <cell r="F2970" t="str">
            <v>active</v>
          </cell>
          <cell r="G2970">
            <v>521</v>
          </cell>
        </row>
        <row r="2971">
          <cell r="A2971">
            <v>3101</v>
          </cell>
          <cell r="B2971" t="str">
            <v>Reno - Fire Station #11</v>
          </cell>
          <cell r="C2971">
            <v>39.518799999999999</v>
          </cell>
          <cell r="D2971">
            <v>-119.901</v>
          </cell>
          <cell r="E2971">
            <v>5.5067499999999998E-2</v>
          </cell>
          <cell r="F2971" t="str">
            <v>active</v>
          </cell>
          <cell r="G2971">
            <v>503</v>
          </cell>
        </row>
        <row r="2972">
          <cell r="A2972">
            <v>3102</v>
          </cell>
          <cell r="B2972" t="str">
            <v>Olinda - Carbon Canyon Rd</v>
          </cell>
          <cell r="C2972">
            <v>33.927</v>
          </cell>
          <cell r="D2972">
            <v>-117.803</v>
          </cell>
          <cell r="E2972">
            <v>3.9878799999999999E-2</v>
          </cell>
          <cell r="F2972" t="str">
            <v>active</v>
          </cell>
          <cell r="G2972">
            <v>449</v>
          </cell>
        </row>
        <row r="2973">
          <cell r="A2973">
            <v>3103</v>
          </cell>
          <cell r="B2973" t="str">
            <v>Norco - 1st &amp; Hamner</v>
          </cell>
          <cell r="C2973">
            <v>33.904000000000003</v>
          </cell>
          <cell r="D2973">
            <v>-117.56100000000001</v>
          </cell>
          <cell r="E2973">
            <v>1.04463E-2</v>
          </cell>
          <cell r="F2973" t="str">
            <v>active</v>
          </cell>
          <cell r="G2973">
            <v>303</v>
          </cell>
        </row>
        <row r="2974">
          <cell r="A2974">
            <v>3104</v>
          </cell>
          <cell r="B2974" t="str">
            <v>Santa Fe Springs - Carmenita</v>
          </cell>
          <cell r="C2974">
            <v>33.889000000000003</v>
          </cell>
          <cell r="D2974">
            <v>-118.047</v>
          </cell>
          <cell r="E2974">
            <v>2.0738499999999999E-3</v>
          </cell>
          <cell r="F2974" t="str">
            <v>active</v>
          </cell>
          <cell r="G2974">
            <v>213</v>
          </cell>
        </row>
        <row r="2975">
          <cell r="A2975">
            <v>3105</v>
          </cell>
          <cell r="B2975" t="str">
            <v>Santa Fe Springs - Dice &amp; Slauson</v>
          </cell>
          <cell r="C2975">
            <v>33.962000000000003</v>
          </cell>
          <cell r="D2975">
            <v>-118.065</v>
          </cell>
          <cell r="E2975">
            <v>0</v>
          </cell>
          <cell r="F2975" t="str">
            <v>active</v>
          </cell>
          <cell r="G2975">
            <v>180</v>
          </cell>
        </row>
        <row r="2976">
          <cell r="A2976">
            <v>3106</v>
          </cell>
          <cell r="B2976" t="str">
            <v>Montebello - Date &amp; Greenwood</v>
          </cell>
          <cell r="C2976">
            <v>33.991</v>
          </cell>
          <cell r="D2976">
            <v>-118.121</v>
          </cell>
          <cell r="E2976">
            <v>4.5821200000000003E-3</v>
          </cell>
          <cell r="F2976" t="str">
            <v>active</v>
          </cell>
          <cell r="G2976">
            <v>250</v>
          </cell>
        </row>
        <row r="2977">
          <cell r="A2977">
            <v>3107</v>
          </cell>
          <cell r="B2977" t="str">
            <v>Compton - Long Beach &amp; Palmer</v>
          </cell>
          <cell r="C2977">
            <v>33.898000000000003</v>
          </cell>
          <cell r="D2977">
            <v>-118.209</v>
          </cell>
          <cell r="E2977">
            <v>1.74248E-3</v>
          </cell>
          <cell r="F2977" t="str">
            <v>active</v>
          </cell>
          <cell r="G2977">
            <v>207</v>
          </cell>
        </row>
        <row r="2978">
          <cell r="A2978">
            <v>3108</v>
          </cell>
          <cell r="B2978" t="str">
            <v>Vernon - I710 &amp; Bandini</v>
          </cell>
          <cell r="C2978">
            <v>33.999000000000002</v>
          </cell>
          <cell r="D2978">
            <v>-118.178</v>
          </cell>
          <cell r="E2978">
            <v>4.2225099999999996E-3</v>
          </cell>
          <cell r="F2978" t="str">
            <v>active</v>
          </cell>
          <cell r="G2978">
            <v>247</v>
          </cell>
        </row>
        <row r="2979">
          <cell r="A2979">
            <v>3109</v>
          </cell>
          <cell r="B2979" t="str">
            <v>Hawaiian Gardens - 212th &amp; Norwalk Blvd</v>
          </cell>
          <cell r="C2979">
            <v>33.837000000000003</v>
          </cell>
          <cell r="D2979">
            <v>-118.072</v>
          </cell>
          <cell r="E2979">
            <v>2.1559600000000002E-3</v>
          </cell>
          <cell r="F2979" t="str">
            <v>active</v>
          </cell>
          <cell r="G2979">
            <v>215</v>
          </cell>
        </row>
        <row r="2980">
          <cell r="A2980">
            <v>3110</v>
          </cell>
          <cell r="B2980" t="str">
            <v>Los Angeles - 103rd &amp; Compton</v>
          </cell>
          <cell r="C2980">
            <v>33.944000000000003</v>
          </cell>
          <cell r="D2980">
            <v>-118.246</v>
          </cell>
          <cell r="E2980">
            <v>4.5034599999999999E-3</v>
          </cell>
          <cell r="F2980" t="str">
            <v>active</v>
          </cell>
          <cell r="G2980">
            <v>249</v>
          </cell>
        </row>
        <row r="2981">
          <cell r="A2981">
            <v>3111</v>
          </cell>
          <cell r="B2981" t="str">
            <v>Lakewood - Del Amo &amp; Palo Verde</v>
          </cell>
          <cell r="C2981">
            <v>33.845999999999997</v>
          </cell>
          <cell r="D2981">
            <v>-118.107</v>
          </cell>
          <cell r="E2981">
            <v>1.6169699999999999E-3</v>
          </cell>
          <cell r="F2981" t="str">
            <v>active</v>
          </cell>
          <cell r="G2981">
            <v>205</v>
          </cell>
        </row>
        <row r="2982">
          <cell r="A2982">
            <v>3112</v>
          </cell>
          <cell r="B2982" t="str">
            <v>Bell Gardens - Garfield &amp; Florence</v>
          </cell>
          <cell r="C2982">
            <v>33.969000000000001</v>
          </cell>
          <cell r="D2982">
            <v>-118.149</v>
          </cell>
          <cell r="E2982">
            <v>3.3262999999999999E-3</v>
          </cell>
          <cell r="F2982" t="str">
            <v>active</v>
          </cell>
          <cell r="G2982">
            <v>237</v>
          </cell>
        </row>
        <row r="2983">
          <cell r="A2983">
            <v>3113</v>
          </cell>
          <cell r="B2983" t="str">
            <v>Long Beach - Los Coyotes &amp; Palo Verde</v>
          </cell>
          <cell r="C2983">
            <v>33.817999999999998</v>
          </cell>
          <cell r="D2983">
            <v>-118.108</v>
          </cell>
          <cell r="E2983">
            <v>2.2514599999999998E-3</v>
          </cell>
          <cell r="F2983" t="str">
            <v>active</v>
          </cell>
          <cell r="G2983">
            <v>217</v>
          </cell>
        </row>
        <row r="2984">
          <cell r="A2984">
            <v>3114</v>
          </cell>
          <cell r="B2984" t="str">
            <v>Long Beach - Los Coyotes &amp; Stearns</v>
          </cell>
          <cell r="C2984">
            <v>33.798000000000002</v>
          </cell>
          <cell r="D2984">
            <v>-118.137</v>
          </cell>
          <cell r="E2984">
            <v>7.8016400000000003E-3</v>
          </cell>
          <cell r="F2984" t="str">
            <v>active</v>
          </cell>
          <cell r="G2984">
            <v>280</v>
          </cell>
        </row>
        <row r="2985">
          <cell r="A2985">
            <v>3115</v>
          </cell>
          <cell r="B2985" t="str">
            <v>La Verne - Wheeler &amp; Ruggles</v>
          </cell>
          <cell r="C2985">
            <v>34.125</v>
          </cell>
          <cell r="D2985">
            <v>-117.777</v>
          </cell>
          <cell r="E2985">
            <v>2.4654300000000001E-2</v>
          </cell>
          <cell r="F2985" t="str">
            <v>active</v>
          </cell>
          <cell r="G2985">
            <v>387</v>
          </cell>
        </row>
        <row r="2986">
          <cell r="A2986">
            <v>3116</v>
          </cell>
          <cell r="B2986" t="str">
            <v>West Covina - Cortez &amp; Citrus</v>
          </cell>
          <cell r="C2986">
            <v>34.064999999999998</v>
          </cell>
          <cell r="D2986">
            <v>-117.893</v>
          </cell>
          <cell r="E2986">
            <v>2.11778E-2</v>
          </cell>
          <cell r="F2986" t="str">
            <v>active</v>
          </cell>
          <cell r="G2986">
            <v>373</v>
          </cell>
        </row>
        <row r="2987">
          <cell r="A2987">
            <v>3117</v>
          </cell>
          <cell r="B2987" t="str">
            <v>Phelan - Sheep Creek &amp; Phelan Rd</v>
          </cell>
          <cell r="C2987">
            <v>34.421999999999997</v>
          </cell>
          <cell r="D2987">
            <v>-117.572</v>
          </cell>
          <cell r="E2987">
            <v>3.9640700000000001E-2</v>
          </cell>
          <cell r="F2987" t="str">
            <v>active</v>
          </cell>
          <cell r="G2987">
            <v>448</v>
          </cell>
        </row>
        <row r="2988">
          <cell r="A2988">
            <v>3118</v>
          </cell>
          <cell r="B2988" t="str">
            <v>Upland - 13th &amp; Benson</v>
          </cell>
          <cell r="C2988">
            <v>34.112000000000002</v>
          </cell>
          <cell r="D2988">
            <v>-117.681</v>
          </cell>
          <cell r="E2988">
            <v>3.3981299999999999E-2</v>
          </cell>
          <cell r="F2988" t="str">
            <v>active</v>
          </cell>
          <cell r="G2988">
            <v>425</v>
          </cell>
        </row>
        <row r="2989">
          <cell r="A2989">
            <v>3119</v>
          </cell>
          <cell r="B2989" t="str">
            <v>Fontana - Citrus &amp; Baseline</v>
          </cell>
          <cell r="C2989">
            <v>34.125</v>
          </cell>
          <cell r="D2989">
            <v>-117.45399999999999</v>
          </cell>
          <cell r="E2989">
            <v>2.0611600000000001E-2</v>
          </cell>
          <cell r="F2989" t="str">
            <v>active</v>
          </cell>
          <cell r="G2989">
            <v>371</v>
          </cell>
        </row>
        <row r="2990">
          <cell r="A2990">
            <v>3120</v>
          </cell>
          <cell r="B2990" t="str">
            <v>West Covina - I10 &amp; Pacific Ave</v>
          </cell>
          <cell r="C2990">
            <v>34.073</v>
          </cell>
          <cell r="D2990">
            <v>-117.938</v>
          </cell>
          <cell r="E2990">
            <v>5.8616900000000001E-3</v>
          </cell>
          <cell r="F2990" t="str">
            <v>active</v>
          </cell>
          <cell r="G2990">
            <v>262</v>
          </cell>
        </row>
        <row r="2991">
          <cell r="A2991">
            <v>3121</v>
          </cell>
          <cell r="B2991" t="str">
            <v>Ontario - 4th &amp; Mountain</v>
          </cell>
          <cell r="C2991">
            <v>34.076000000000001</v>
          </cell>
          <cell r="D2991">
            <v>-117.67100000000001</v>
          </cell>
          <cell r="E2991">
            <v>2.0646299999999999E-2</v>
          </cell>
          <cell r="F2991" t="str">
            <v>active</v>
          </cell>
          <cell r="G2991">
            <v>371</v>
          </cell>
        </row>
        <row r="2992">
          <cell r="A2992">
            <v>3122</v>
          </cell>
          <cell r="B2992" t="str">
            <v>Ontario - I10 &amp; 4th</v>
          </cell>
          <cell r="C2992">
            <v>34.076999999999998</v>
          </cell>
          <cell r="D2992">
            <v>-117.621</v>
          </cell>
          <cell r="E2992">
            <v>1.77054E-2</v>
          </cell>
          <cell r="F2992" t="str">
            <v>active</v>
          </cell>
          <cell r="G2992">
            <v>358</v>
          </cell>
        </row>
        <row r="2993">
          <cell r="A2993">
            <v>3123</v>
          </cell>
          <cell r="B2993" t="str">
            <v>Fontana - Arrow &amp; Sierra</v>
          </cell>
          <cell r="C2993">
            <v>34.1</v>
          </cell>
          <cell r="D2993">
            <v>-117.434</v>
          </cell>
          <cell r="E2993">
            <v>1.6822400000000001E-2</v>
          </cell>
          <cell r="F2993" t="str">
            <v>active</v>
          </cell>
          <cell r="G2993">
            <v>351</v>
          </cell>
        </row>
        <row r="2994">
          <cell r="A2994">
            <v>3124</v>
          </cell>
          <cell r="B2994" t="str">
            <v>Claremont - Hwy 30 &amp; Towne</v>
          </cell>
          <cell r="C2994">
            <v>34.121000000000002</v>
          </cell>
          <cell r="D2994">
            <v>-117.738</v>
          </cell>
          <cell r="E2994">
            <v>4.0429399999999997E-2</v>
          </cell>
          <cell r="F2994" t="str">
            <v>active</v>
          </cell>
          <cell r="G2994">
            <v>451</v>
          </cell>
        </row>
        <row r="2995">
          <cell r="A2995">
            <v>3125</v>
          </cell>
          <cell r="B2995" t="str">
            <v>Pomona - Garey &amp; Bonita</v>
          </cell>
          <cell r="C2995">
            <v>34.095999999999997</v>
          </cell>
          <cell r="D2995">
            <v>-117.745</v>
          </cell>
          <cell r="E2995">
            <v>2.0950099999999999E-2</v>
          </cell>
          <cell r="F2995" t="str">
            <v>active</v>
          </cell>
          <cell r="G2995">
            <v>372</v>
          </cell>
        </row>
        <row r="2996">
          <cell r="A2996">
            <v>3126</v>
          </cell>
          <cell r="B2996" t="str">
            <v>Los Angeles - Whittier &amp; Euclid</v>
          </cell>
          <cell r="C2996">
            <v>34.030999999999999</v>
          </cell>
          <cell r="D2996">
            <v>-118.208</v>
          </cell>
          <cell r="E2996">
            <v>1.7247700000000001E-2</v>
          </cell>
          <cell r="F2996" t="str">
            <v>active</v>
          </cell>
          <cell r="G2996">
            <v>354</v>
          </cell>
        </row>
        <row r="2997">
          <cell r="A2997">
            <v>3127</v>
          </cell>
          <cell r="B2997" t="str">
            <v>Vernon - 38th &amp; Santa Fe</v>
          </cell>
          <cell r="C2997">
            <v>34.005000000000003</v>
          </cell>
          <cell r="D2997">
            <v>-118.23099999999999</v>
          </cell>
          <cell r="E2997">
            <v>3.7729199999999999E-3</v>
          </cell>
          <cell r="F2997" t="str">
            <v>active</v>
          </cell>
          <cell r="G2997">
            <v>243</v>
          </cell>
        </row>
        <row r="2998">
          <cell r="A2998">
            <v>3128</v>
          </cell>
          <cell r="B2998" t="str">
            <v>Los Angeles - 7th &amp; San Julian</v>
          </cell>
          <cell r="C2998">
            <v>34.040999999999997</v>
          </cell>
          <cell r="D2998">
            <v>-118.248</v>
          </cell>
          <cell r="E2998">
            <v>7.03698E-3</v>
          </cell>
          <cell r="F2998" t="str">
            <v>active</v>
          </cell>
          <cell r="G2998">
            <v>273</v>
          </cell>
        </row>
        <row r="2999">
          <cell r="A2999">
            <v>3129</v>
          </cell>
          <cell r="B2999" t="str">
            <v>AIC003</v>
          </cell>
          <cell r="C2999">
            <v>35.173200000000001</v>
          </cell>
          <cell r="D2999">
            <v>136.74039999999999</v>
          </cell>
          <cell r="E2999">
            <v>0</v>
          </cell>
          <cell r="F2999" t="str">
            <v>stable</v>
          </cell>
          <cell r="G2999">
            <v>180</v>
          </cell>
        </row>
        <row r="3000">
          <cell r="A3000">
            <v>3130</v>
          </cell>
          <cell r="B3000" t="str">
            <v>AIC004</v>
          </cell>
          <cell r="C3000">
            <v>35.063200000000002</v>
          </cell>
          <cell r="D3000">
            <v>136.97370000000001</v>
          </cell>
          <cell r="E3000">
            <v>6.24933E-3</v>
          </cell>
          <cell r="F3000" t="str">
            <v>stable</v>
          </cell>
          <cell r="G3000">
            <v>342</v>
          </cell>
        </row>
        <row r="3001">
          <cell r="A3001">
            <v>3131</v>
          </cell>
          <cell r="B3001" t="str">
            <v>AIC011</v>
          </cell>
          <cell r="C3001">
            <v>34.996499999999997</v>
          </cell>
          <cell r="D3001">
            <v>136.8639</v>
          </cell>
          <cell r="E3001">
            <v>2.1559600000000002E-3</v>
          </cell>
          <cell r="F3001" t="str">
            <v>stable</v>
          </cell>
          <cell r="G3001">
            <v>245</v>
          </cell>
        </row>
        <row r="3002">
          <cell r="A3002">
            <v>3132</v>
          </cell>
          <cell r="B3002" t="str">
            <v>AIC012</v>
          </cell>
          <cell r="C3002">
            <v>34.911900000000003</v>
          </cell>
          <cell r="D3002">
            <v>137.04470000000001</v>
          </cell>
          <cell r="E3002">
            <v>2.7739399999999999E-3</v>
          </cell>
          <cell r="F3002" t="str">
            <v>stable</v>
          </cell>
          <cell r="G3002">
            <v>263</v>
          </cell>
        </row>
        <row r="3003">
          <cell r="A3003">
            <v>3133</v>
          </cell>
          <cell r="B3003" t="str">
            <v>AIC016</v>
          </cell>
          <cell r="C3003">
            <v>34.778799999999997</v>
          </cell>
          <cell r="D3003">
            <v>136.90870000000001</v>
          </cell>
          <cell r="E3003">
            <v>9.2138800000000007E-3</v>
          </cell>
          <cell r="F3003" t="str">
            <v>stable</v>
          </cell>
          <cell r="G3003">
            <v>405</v>
          </cell>
        </row>
        <row r="3004">
          <cell r="A3004">
            <v>3134</v>
          </cell>
          <cell r="B3004" t="str">
            <v>AICH04</v>
          </cell>
          <cell r="C3004">
            <v>34.928600000000003</v>
          </cell>
          <cell r="D3004">
            <v>137.05969999999999</v>
          </cell>
          <cell r="E3004">
            <v>1.97225E-3</v>
          </cell>
          <cell r="F3004" t="str">
            <v>stable</v>
          </cell>
          <cell r="G3004">
            <v>239</v>
          </cell>
        </row>
        <row r="3005">
          <cell r="A3005">
            <v>3135</v>
          </cell>
          <cell r="B3005" t="str">
            <v>AICH05</v>
          </cell>
          <cell r="C3005">
            <v>34.885399999999997</v>
          </cell>
          <cell r="D3005">
            <v>136.8792</v>
          </cell>
          <cell r="E3005">
            <v>2.2529500000000001E-2</v>
          </cell>
          <cell r="F3005" t="str">
            <v>stable</v>
          </cell>
          <cell r="G3005">
            <v>711</v>
          </cell>
        </row>
        <row r="3006">
          <cell r="A3006">
            <v>3136</v>
          </cell>
          <cell r="B3006" t="str">
            <v>AICH11</v>
          </cell>
          <cell r="C3006">
            <v>35.302700000000002</v>
          </cell>
          <cell r="D3006">
            <v>137.06</v>
          </cell>
          <cell r="E3006">
            <v>0.136381</v>
          </cell>
          <cell r="F3006" t="str">
            <v>stable</v>
          </cell>
          <cell r="G3006">
            <v>760</v>
          </cell>
        </row>
        <row r="3007">
          <cell r="A3007">
            <v>3137</v>
          </cell>
          <cell r="B3007" t="str">
            <v>EHM001</v>
          </cell>
          <cell r="C3007">
            <v>33.981000000000002</v>
          </cell>
          <cell r="D3007">
            <v>133.54900000000001</v>
          </cell>
          <cell r="E3007">
            <v>4.0243300000000003E-2</v>
          </cell>
          <cell r="F3007" t="str">
            <v>stable</v>
          </cell>
          <cell r="G3007">
            <v>760</v>
          </cell>
        </row>
        <row r="3008">
          <cell r="A3008">
            <v>3138</v>
          </cell>
          <cell r="B3008" t="str">
            <v>EHM002</v>
          </cell>
          <cell r="C3008">
            <v>33.921599999999998</v>
          </cell>
          <cell r="D3008">
            <v>133.3074</v>
          </cell>
          <cell r="E3008">
            <v>0.14682799999999999</v>
          </cell>
          <cell r="F3008" t="str">
            <v>stable</v>
          </cell>
          <cell r="G3008">
            <v>760</v>
          </cell>
        </row>
        <row r="3009">
          <cell r="A3009">
            <v>3139</v>
          </cell>
          <cell r="B3009" t="str">
            <v>EHM003</v>
          </cell>
          <cell r="C3009">
            <v>33.926600000000001</v>
          </cell>
          <cell r="D3009">
            <v>133.08430000000001</v>
          </cell>
          <cell r="E3009">
            <v>1.7425699999999999E-3</v>
          </cell>
          <cell r="F3009" t="str">
            <v>stable</v>
          </cell>
          <cell r="G3009">
            <v>232</v>
          </cell>
        </row>
        <row r="3010">
          <cell r="A3010">
            <v>3140</v>
          </cell>
          <cell r="B3010" t="str">
            <v>EHM004</v>
          </cell>
          <cell r="C3010">
            <v>34.062399999999997</v>
          </cell>
          <cell r="D3010">
            <v>132.9982</v>
          </cell>
          <cell r="E3010">
            <v>2.9082399999999999E-3</v>
          </cell>
          <cell r="F3010" t="str">
            <v>stable</v>
          </cell>
          <cell r="G3010">
            <v>267</v>
          </cell>
        </row>
        <row r="3011">
          <cell r="A3011">
            <v>3141</v>
          </cell>
          <cell r="B3011" t="str">
            <v>EHM005</v>
          </cell>
          <cell r="C3011">
            <v>33.797400000000003</v>
          </cell>
          <cell r="D3011">
            <v>132.91409999999999</v>
          </cell>
          <cell r="E3011">
            <v>5.6992599999999997E-2</v>
          </cell>
          <cell r="F3011" t="str">
            <v>stable</v>
          </cell>
          <cell r="G3011">
            <v>760</v>
          </cell>
        </row>
        <row r="3012">
          <cell r="A3012">
            <v>3142</v>
          </cell>
          <cell r="B3012" t="str">
            <v>EHM006</v>
          </cell>
          <cell r="C3012">
            <v>33.640999999999998</v>
          </cell>
          <cell r="D3012">
            <v>133.00819999999999</v>
          </cell>
          <cell r="E3012">
            <v>2.97573E-2</v>
          </cell>
          <cell r="F3012" t="str">
            <v>stable</v>
          </cell>
          <cell r="G3012">
            <v>760</v>
          </cell>
        </row>
        <row r="3013">
          <cell r="A3013">
            <v>3143</v>
          </cell>
          <cell r="B3013" t="str">
            <v>EHM007</v>
          </cell>
          <cell r="C3013">
            <v>33.9621</v>
          </cell>
          <cell r="D3013">
            <v>132.7722</v>
          </cell>
          <cell r="E3013">
            <v>3.93619E-3</v>
          </cell>
          <cell r="F3013" t="str">
            <v>stable</v>
          </cell>
          <cell r="G3013">
            <v>298</v>
          </cell>
        </row>
        <row r="3014">
          <cell r="A3014">
            <v>3144</v>
          </cell>
          <cell r="B3014" t="str">
            <v>EHM008</v>
          </cell>
          <cell r="C3014">
            <v>33.819800000000001</v>
          </cell>
          <cell r="D3014">
            <v>132.72819999999999</v>
          </cell>
          <cell r="E3014">
            <v>3.9297799999999999E-3</v>
          </cell>
          <cell r="F3014" t="str">
            <v>stable</v>
          </cell>
          <cell r="G3014">
            <v>298</v>
          </cell>
        </row>
        <row r="3015">
          <cell r="A3015">
            <v>3145</v>
          </cell>
          <cell r="B3015" t="str">
            <v>EHM009</v>
          </cell>
          <cell r="C3015">
            <v>33.632399999999997</v>
          </cell>
          <cell r="D3015">
            <v>132.7963</v>
          </cell>
          <cell r="E3015">
            <v>0.10495500000000001</v>
          </cell>
          <cell r="F3015" t="str">
            <v>stable</v>
          </cell>
          <cell r="G3015">
            <v>760</v>
          </cell>
        </row>
        <row r="3016">
          <cell r="A3016">
            <v>3146</v>
          </cell>
          <cell r="B3016" t="str">
            <v>EHM010</v>
          </cell>
          <cell r="C3016">
            <v>33.4512</v>
          </cell>
          <cell r="D3016">
            <v>132.68819999999999</v>
          </cell>
          <cell r="E3016">
            <v>6.7971299999999998E-2</v>
          </cell>
          <cell r="F3016" t="str">
            <v>stable</v>
          </cell>
          <cell r="G3016">
            <v>760</v>
          </cell>
        </row>
        <row r="3017">
          <cell r="A3017">
            <v>3147</v>
          </cell>
          <cell r="B3017" t="str">
            <v>EHM011</v>
          </cell>
          <cell r="C3017">
            <v>33.449599999999997</v>
          </cell>
          <cell r="D3017">
            <v>132.43360000000001</v>
          </cell>
          <cell r="E3017">
            <v>9.7453499999999998E-2</v>
          </cell>
          <cell r="F3017" t="str">
            <v>stable</v>
          </cell>
          <cell r="G3017">
            <v>760</v>
          </cell>
        </row>
        <row r="3018">
          <cell r="A3018">
            <v>3148</v>
          </cell>
          <cell r="B3018" t="str">
            <v>EHM012</v>
          </cell>
          <cell r="C3018">
            <v>33.221699999999998</v>
          </cell>
          <cell r="D3018">
            <v>132.5727</v>
          </cell>
          <cell r="E3018">
            <v>5.3088999999999997E-2</v>
          </cell>
          <cell r="F3018" t="str">
            <v>stable</v>
          </cell>
          <cell r="G3018">
            <v>760</v>
          </cell>
        </row>
        <row r="3019">
          <cell r="A3019">
            <v>3149</v>
          </cell>
          <cell r="B3019" t="str">
            <v>EHM013</v>
          </cell>
          <cell r="C3019">
            <v>33.392400000000002</v>
          </cell>
          <cell r="D3019">
            <v>132.11410000000001</v>
          </cell>
          <cell r="E3019">
            <v>0.14044899999999999</v>
          </cell>
          <cell r="F3019" t="str">
            <v>stable</v>
          </cell>
          <cell r="G3019">
            <v>760</v>
          </cell>
        </row>
        <row r="3020">
          <cell r="A3020">
            <v>3150</v>
          </cell>
          <cell r="B3020" t="str">
            <v>EHM014</v>
          </cell>
          <cell r="C3020">
            <v>32.945300000000003</v>
          </cell>
          <cell r="D3020">
            <v>132.50470000000001</v>
          </cell>
          <cell r="E3020">
            <v>3.7574799999999998E-2</v>
          </cell>
          <cell r="F3020" t="str">
            <v>stable</v>
          </cell>
          <cell r="G3020">
            <v>760</v>
          </cell>
        </row>
        <row r="3021">
          <cell r="A3021">
            <v>3151</v>
          </cell>
          <cell r="B3021" t="str">
            <v>EHM015</v>
          </cell>
          <cell r="C3021">
            <v>33.609400000000001</v>
          </cell>
          <cell r="D3021">
            <v>132.4768</v>
          </cell>
          <cell r="E3021">
            <v>7.7978400000000003E-2</v>
          </cell>
          <cell r="F3021" t="str">
            <v>stable</v>
          </cell>
          <cell r="G3021">
            <v>760</v>
          </cell>
        </row>
        <row r="3022">
          <cell r="A3022">
            <v>3152</v>
          </cell>
          <cell r="B3022" t="str">
            <v>EHM016</v>
          </cell>
          <cell r="C3022">
            <v>33.765799999999999</v>
          </cell>
          <cell r="D3022">
            <v>132.7088</v>
          </cell>
          <cell r="E3022">
            <v>1.1321299999999999E-2</v>
          </cell>
          <cell r="F3022" t="str">
            <v>stable</v>
          </cell>
          <cell r="G3022">
            <v>452</v>
          </cell>
        </row>
        <row r="3023">
          <cell r="A3023">
            <v>3153</v>
          </cell>
          <cell r="B3023" t="str">
            <v>EHMH03</v>
          </cell>
          <cell r="C3023">
            <v>33.912100000000002</v>
          </cell>
          <cell r="D3023">
            <v>133.6523</v>
          </cell>
          <cell r="E3023">
            <v>8.5965499999999997E-3</v>
          </cell>
          <cell r="F3023" t="str">
            <v>stable</v>
          </cell>
          <cell r="G3023">
            <v>391</v>
          </cell>
        </row>
        <row r="3024">
          <cell r="A3024">
            <v>3154</v>
          </cell>
          <cell r="B3024" t="str">
            <v>EHMH04</v>
          </cell>
          <cell r="C3024">
            <v>33.899000000000001</v>
          </cell>
          <cell r="D3024">
            <v>133.0684</v>
          </cell>
          <cell r="E3024">
            <v>6.6505799999999997E-3</v>
          </cell>
          <cell r="F3024" t="str">
            <v>stable</v>
          </cell>
          <cell r="G3024">
            <v>350</v>
          </cell>
        </row>
        <row r="3025">
          <cell r="A3025">
            <v>3155</v>
          </cell>
          <cell r="B3025" t="str">
            <v>EHMH05</v>
          </cell>
          <cell r="C3025">
            <v>33.707900000000002</v>
          </cell>
          <cell r="D3025">
            <v>132.8057</v>
          </cell>
          <cell r="E3025">
            <v>0.141342</v>
          </cell>
          <cell r="F3025" t="str">
            <v>stable</v>
          </cell>
          <cell r="G3025">
            <v>760</v>
          </cell>
        </row>
        <row r="3026">
          <cell r="A3026">
            <v>3156</v>
          </cell>
          <cell r="B3026" t="str">
            <v>EHMH06</v>
          </cell>
          <cell r="C3026">
            <v>33.331400000000002</v>
          </cell>
          <cell r="D3026">
            <v>132.8005</v>
          </cell>
          <cell r="E3026">
            <v>9.2898999999999995E-2</v>
          </cell>
          <cell r="F3026" t="str">
            <v>stable</v>
          </cell>
          <cell r="G3026">
            <v>760</v>
          </cell>
        </row>
        <row r="3027">
          <cell r="A3027">
            <v>3157</v>
          </cell>
          <cell r="B3027" t="str">
            <v>EHMH07</v>
          </cell>
          <cell r="C3027">
            <v>33.498800000000003</v>
          </cell>
          <cell r="D3027">
            <v>132.75049999999999</v>
          </cell>
          <cell r="E3027">
            <v>8.4488199999999999E-2</v>
          </cell>
          <cell r="F3027" t="str">
            <v>stable</v>
          </cell>
          <cell r="G3027">
            <v>760</v>
          </cell>
        </row>
        <row r="3028">
          <cell r="A3028">
            <v>3158</v>
          </cell>
          <cell r="B3028" t="str">
            <v>EHMH08</v>
          </cell>
          <cell r="C3028">
            <v>33.535400000000003</v>
          </cell>
          <cell r="D3028">
            <v>133.0042</v>
          </cell>
          <cell r="E3028">
            <v>0.14568400000000001</v>
          </cell>
          <cell r="F3028" t="str">
            <v>stable</v>
          </cell>
          <cell r="G3028">
            <v>760</v>
          </cell>
        </row>
        <row r="3029">
          <cell r="A3029">
            <v>3159</v>
          </cell>
          <cell r="B3029" t="str">
            <v>FKI002</v>
          </cell>
          <cell r="C3029">
            <v>36.038600000000002</v>
          </cell>
          <cell r="D3029">
            <v>136.0137</v>
          </cell>
          <cell r="E3029">
            <v>0.217364</v>
          </cell>
          <cell r="F3029" t="str">
            <v>stable</v>
          </cell>
          <cell r="G3029">
            <v>760</v>
          </cell>
        </row>
        <row r="3030">
          <cell r="A3030">
            <v>3160</v>
          </cell>
          <cell r="B3030" t="str">
            <v>FKI005</v>
          </cell>
          <cell r="C3030">
            <v>35.906700000000001</v>
          </cell>
          <cell r="D3030">
            <v>136.17429999999999</v>
          </cell>
          <cell r="E3030">
            <v>2.4250399999999998E-2</v>
          </cell>
          <cell r="F3030" t="str">
            <v>stable</v>
          </cell>
          <cell r="G3030">
            <v>745</v>
          </cell>
        </row>
        <row r="3031">
          <cell r="A3031">
            <v>3161</v>
          </cell>
          <cell r="B3031" t="str">
            <v>FKI006</v>
          </cell>
          <cell r="C3031">
            <v>35.773099999999999</v>
          </cell>
          <cell r="D3031">
            <v>136.19980000000001</v>
          </cell>
          <cell r="E3031">
            <v>0.110985</v>
          </cell>
          <cell r="F3031" t="str">
            <v>stable</v>
          </cell>
          <cell r="G3031">
            <v>760</v>
          </cell>
        </row>
        <row r="3032">
          <cell r="A3032">
            <v>3162</v>
          </cell>
          <cell r="B3032" t="str">
            <v>FKI007</v>
          </cell>
          <cell r="C3032">
            <v>35.6447</v>
          </cell>
          <cell r="D3032">
            <v>136.0575</v>
          </cell>
          <cell r="E3032">
            <v>2.1559600000000002E-3</v>
          </cell>
          <cell r="F3032" t="str">
            <v>stable</v>
          </cell>
          <cell r="G3032">
            <v>245</v>
          </cell>
        </row>
        <row r="3033">
          <cell r="A3033">
            <v>3163</v>
          </cell>
          <cell r="B3033" t="str">
            <v>FKI008</v>
          </cell>
          <cell r="C3033">
            <v>35.547899999999998</v>
          </cell>
          <cell r="D3033">
            <v>135.9084</v>
          </cell>
          <cell r="E3033">
            <v>0.14613300000000001</v>
          </cell>
          <cell r="F3033" t="str">
            <v>stable</v>
          </cell>
          <cell r="G3033">
            <v>760</v>
          </cell>
        </row>
        <row r="3034">
          <cell r="A3034">
            <v>3164</v>
          </cell>
          <cell r="B3034" t="str">
            <v>FKI009</v>
          </cell>
          <cell r="C3034">
            <v>35.496499999999997</v>
          </cell>
          <cell r="D3034">
            <v>135.75190000000001</v>
          </cell>
          <cell r="E3034">
            <v>2.7750700000000001E-3</v>
          </cell>
          <cell r="F3034" t="str">
            <v>stable</v>
          </cell>
          <cell r="G3034">
            <v>263</v>
          </cell>
        </row>
        <row r="3035">
          <cell r="A3035">
            <v>3165</v>
          </cell>
          <cell r="B3035" t="str">
            <v>FKI010</v>
          </cell>
          <cell r="C3035">
            <v>35.490400000000001</v>
          </cell>
          <cell r="D3035">
            <v>135.55099999999999</v>
          </cell>
          <cell r="E3035">
            <v>1.4241699999999999E-2</v>
          </cell>
          <cell r="F3035" t="str">
            <v>stable</v>
          </cell>
          <cell r="G3035">
            <v>522</v>
          </cell>
        </row>
        <row r="3036">
          <cell r="A3036">
            <v>3166</v>
          </cell>
          <cell r="B3036" t="str">
            <v>FKIH02</v>
          </cell>
          <cell r="C3036">
            <v>35.9452</v>
          </cell>
          <cell r="D3036">
            <v>136.05840000000001</v>
          </cell>
          <cell r="E3036">
            <v>2.35421E-2</v>
          </cell>
          <cell r="F3036" t="str">
            <v>stable</v>
          </cell>
          <cell r="G3036">
            <v>731</v>
          </cell>
        </row>
        <row r="3037">
          <cell r="A3037">
            <v>3167</v>
          </cell>
          <cell r="B3037" t="str">
            <v>FKIH04</v>
          </cell>
          <cell r="C3037">
            <v>35.555599999999998</v>
          </cell>
          <cell r="D3037">
            <v>135.87219999999999</v>
          </cell>
          <cell r="E3037">
            <v>0.116636</v>
          </cell>
          <cell r="F3037" t="str">
            <v>stable</v>
          </cell>
          <cell r="G3037">
            <v>760</v>
          </cell>
        </row>
        <row r="3038">
          <cell r="A3038">
            <v>3168</v>
          </cell>
          <cell r="B3038" t="str">
            <v>FKIH05</v>
          </cell>
          <cell r="C3038">
            <v>35.635800000000003</v>
          </cell>
          <cell r="D3038">
            <v>136.03309999999999</v>
          </cell>
          <cell r="E3038">
            <v>1.55903E-2</v>
          </cell>
          <cell r="F3038" t="str">
            <v>stable</v>
          </cell>
          <cell r="G3038">
            <v>557</v>
          </cell>
        </row>
        <row r="3039">
          <cell r="A3039">
            <v>3169</v>
          </cell>
          <cell r="B3039" t="str">
            <v>FKIH06</v>
          </cell>
          <cell r="C3039">
            <v>35.487499999999997</v>
          </cell>
          <cell r="D3039">
            <v>135.48689999999999</v>
          </cell>
          <cell r="E3039">
            <v>7.9027600000000003E-2</v>
          </cell>
          <cell r="F3039" t="str">
            <v>stable</v>
          </cell>
          <cell r="G3039">
            <v>760</v>
          </cell>
        </row>
        <row r="3040">
          <cell r="A3040">
            <v>3170</v>
          </cell>
          <cell r="B3040" t="str">
            <v>FKIH07</v>
          </cell>
          <cell r="C3040">
            <v>35.4542</v>
          </cell>
          <cell r="D3040">
            <v>135.7294</v>
          </cell>
          <cell r="E3040">
            <v>4.97738E-2</v>
          </cell>
          <cell r="F3040" t="str">
            <v>stable</v>
          </cell>
          <cell r="G3040">
            <v>760</v>
          </cell>
        </row>
        <row r="3041">
          <cell r="A3041">
            <v>3171</v>
          </cell>
          <cell r="B3041" t="str">
            <v>FKO002</v>
          </cell>
          <cell r="C3041">
            <v>33.826300000000003</v>
          </cell>
          <cell r="D3041">
            <v>130.70529999999999</v>
          </cell>
          <cell r="E3041">
            <v>5.6206199999999998E-3</v>
          </cell>
          <cell r="F3041" t="str">
            <v>stable</v>
          </cell>
          <cell r="G3041">
            <v>330</v>
          </cell>
        </row>
        <row r="3042">
          <cell r="A3042">
            <v>3172</v>
          </cell>
          <cell r="B3042" t="str">
            <v>FKO003</v>
          </cell>
          <cell r="C3042">
            <v>33.8324</v>
          </cell>
          <cell r="D3042">
            <v>130.9014</v>
          </cell>
          <cell r="E3042">
            <v>1.52167E-2</v>
          </cell>
          <cell r="F3042" t="str">
            <v>stable</v>
          </cell>
          <cell r="G3042">
            <v>548</v>
          </cell>
        </row>
        <row r="3043">
          <cell r="A3043">
            <v>3173</v>
          </cell>
          <cell r="B3043" t="str">
            <v>FKO004</v>
          </cell>
          <cell r="C3043">
            <v>33.738799999999998</v>
          </cell>
          <cell r="D3043">
            <v>131.0095</v>
          </cell>
          <cell r="E3043">
            <v>1.6169699999999999E-3</v>
          </cell>
          <cell r="F3043" t="str">
            <v>stable</v>
          </cell>
          <cell r="G3043">
            <v>228</v>
          </cell>
        </row>
        <row r="3044">
          <cell r="A3044">
            <v>3174</v>
          </cell>
          <cell r="B3044" t="str">
            <v>FKO005</v>
          </cell>
          <cell r="C3044">
            <v>33.651899999999998</v>
          </cell>
          <cell r="D3044">
            <v>130.6962</v>
          </cell>
          <cell r="E3044">
            <v>1.10209E-2</v>
          </cell>
          <cell r="F3044" t="str">
            <v>stable</v>
          </cell>
          <cell r="G3044">
            <v>446</v>
          </cell>
        </row>
        <row r="3045">
          <cell r="A3045">
            <v>3175</v>
          </cell>
          <cell r="B3045" t="str">
            <v>FKO006</v>
          </cell>
          <cell r="C3045">
            <v>33.596899999999998</v>
          </cell>
          <cell r="D3045">
            <v>130.39850000000001</v>
          </cell>
          <cell r="E3045">
            <v>7.4611199999999999E-3</v>
          </cell>
          <cell r="F3045" t="str">
            <v>stable</v>
          </cell>
          <cell r="G3045">
            <v>366</v>
          </cell>
        </row>
        <row r="3046">
          <cell r="A3046">
            <v>3176</v>
          </cell>
          <cell r="B3046" t="str">
            <v>FKO008</v>
          </cell>
          <cell r="C3046">
            <v>33.571599999999997</v>
          </cell>
          <cell r="D3046">
            <v>130.85390000000001</v>
          </cell>
          <cell r="E3046">
            <v>1.7853299999999999E-2</v>
          </cell>
          <cell r="F3046" t="str">
            <v>stable</v>
          </cell>
          <cell r="G3046">
            <v>616</v>
          </cell>
        </row>
        <row r="3047">
          <cell r="A3047">
            <v>3177</v>
          </cell>
          <cell r="B3047" t="str">
            <v>FKO009</v>
          </cell>
          <cell r="C3047">
            <v>33.495199999999997</v>
          </cell>
          <cell r="D3047">
            <v>130.5163</v>
          </cell>
          <cell r="E3047">
            <v>2.05744E-2</v>
          </cell>
          <cell r="F3047" t="str">
            <v>stable</v>
          </cell>
          <cell r="G3047">
            <v>671</v>
          </cell>
        </row>
        <row r="3048">
          <cell r="A3048">
            <v>3178</v>
          </cell>
          <cell r="B3048" t="str">
            <v>FKO010</v>
          </cell>
          <cell r="C3048">
            <v>33.423499999999997</v>
          </cell>
          <cell r="D3048">
            <v>130.66890000000001</v>
          </cell>
          <cell r="E3048">
            <v>3.2872899999999997E-2</v>
          </cell>
          <cell r="F3048" t="str">
            <v>stable</v>
          </cell>
          <cell r="G3048">
            <v>760</v>
          </cell>
        </row>
        <row r="3049">
          <cell r="A3049">
            <v>3179</v>
          </cell>
          <cell r="B3049" t="str">
            <v>FKO012</v>
          </cell>
          <cell r="C3049">
            <v>33.331899999999997</v>
          </cell>
          <cell r="D3049">
            <v>130.79390000000001</v>
          </cell>
          <cell r="E3049">
            <v>3.8649999999999997E-2</v>
          </cell>
          <cell r="F3049" t="str">
            <v>stable</v>
          </cell>
          <cell r="G3049">
            <v>760</v>
          </cell>
        </row>
        <row r="3050">
          <cell r="A3050">
            <v>3180</v>
          </cell>
          <cell r="B3050" t="str">
            <v>FKOH01</v>
          </cell>
          <cell r="C3050">
            <v>33.881700000000002</v>
          </cell>
          <cell r="D3050">
            <v>130.98220000000001</v>
          </cell>
          <cell r="E3050">
            <v>2.49121E-2</v>
          </cell>
          <cell r="F3050" t="str">
            <v>stable</v>
          </cell>
          <cell r="G3050">
            <v>758</v>
          </cell>
        </row>
        <row r="3051">
          <cell r="A3051">
            <v>3181</v>
          </cell>
          <cell r="B3051" t="str">
            <v>FKOH02</v>
          </cell>
          <cell r="C3051">
            <v>33.693100000000001</v>
          </cell>
          <cell r="D3051">
            <v>130.5986</v>
          </cell>
          <cell r="E3051">
            <v>8.2453499999999999E-2</v>
          </cell>
          <cell r="F3051" t="str">
            <v>stable</v>
          </cell>
          <cell r="G3051">
            <v>760</v>
          </cell>
        </row>
        <row r="3052">
          <cell r="A3052">
            <v>3182</v>
          </cell>
          <cell r="B3052" t="str">
            <v>FKOH03</v>
          </cell>
          <cell r="C3052">
            <v>33.557499999999997</v>
          </cell>
          <cell r="D3052">
            <v>130.5522</v>
          </cell>
          <cell r="E3052">
            <v>0.14102000000000001</v>
          </cell>
          <cell r="F3052" t="str">
            <v>stable</v>
          </cell>
          <cell r="G3052">
            <v>760</v>
          </cell>
        </row>
        <row r="3053">
          <cell r="A3053">
            <v>3183</v>
          </cell>
          <cell r="B3053" t="str">
            <v>FKOH05</v>
          </cell>
          <cell r="C3053">
            <v>33.526000000000003</v>
          </cell>
          <cell r="D3053">
            <v>130.95259999999999</v>
          </cell>
          <cell r="E3053">
            <v>6.7794699999999999E-2</v>
          </cell>
          <cell r="F3053" t="str">
            <v>stable</v>
          </cell>
          <cell r="G3053">
            <v>760</v>
          </cell>
        </row>
        <row r="3054">
          <cell r="A3054">
            <v>3184</v>
          </cell>
          <cell r="B3054" t="str">
            <v>FKOH06</v>
          </cell>
          <cell r="C3054">
            <v>33.589199999999998</v>
          </cell>
          <cell r="D3054">
            <v>131.13720000000001</v>
          </cell>
          <cell r="E3054">
            <v>1.0856599999999999E-2</v>
          </cell>
          <cell r="F3054" t="str">
            <v>stable</v>
          </cell>
          <cell r="G3054">
            <v>442</v>
          </cell>
        </row>
        <row r="3055">
          <cell r="A3055">
            <v>3185</v>
          </cell>
          <cell r="B3055" t="str">
            <v>FKOH08</v>
          </cell>
          <cell r="C3055">
            <v>33.4621</v>
          </cell>
          <cell r="D3055">
            <v>130.83080000000001</v>
          </cell>
          <cell r="E3055">
            <v>4.40358E-2</v>
          </cell>
          <cell r="F3055" t="str">
            <v>stable</v>
          </cell>
          <cell r="G3055">
            <v>760</v>
          </cell>
        </row>
        <row r="3056">
          <cell r="A3056">
            <v>3186</v>
          </cell>
          <cell r="B3056" t="str">
            <v>FKOH09</v>
          </cell>
          <cell r="C3056">
            <v>33.846899999999998</v>
          </cell>
          <cell r="D3056">
            <v>130.54560000000001</v>
          </cell>
          <cell r="E3056">
            <v>2.0880099999999999E-2</v>
          </cell>
          <cell r="F3056" t="str">
            <v>stable</v>
          </cell>
          <cell r="G3056">
            <v>678</v>
          </cell>
        </row>
        <row r="3057">
          <cell r="A3057">
            <v>3187</v>
          </cell>
          <cell r="B3057" t="str">
            <v>GIF012</v>
          </cell>
          <cell r="C3057">
            <v>35.636499999999998</v>
          </cell>
          <cell r="D3057">
            <v>136.48820000000001</v>
          </cell>
          <cell r="E3057">
            <v>2.5526799999999999E-2</v>
          </cell>
          <cell r="F3057" t="str">
            <v>stable</v>
          </cell>
          <cell r="G3057">
            <v>760</v>
          </cell>
        </row>
        <row r="3058">
          <cell r="A3058">
            <v>3188</v>
          </cell>
          <cell r="B3058" t="str">
            <v>GIF017</v>
          </cell>
          <cell r="C3058">
            <v>35.482900000000001</v>
          </cell>
          <cell r="D3058">
            <v>136.57140000000001</v>
          </cell>
          <cell r="E3058">
            <v>5.3224300000000004E-3</v>
          </cell>
          <cell r="F3058" t="str">
            <v>stable</v>
          </cell>
          <cell r="G3058">
            <v>325</v>
          </cell>
        </row>
        <row r="3059">
          <cell r="A3059">
            <v>3189</v>
          </cell>
          <cell r="B3059" t="str">
            <v>GIF022</v>
          </cell>
          <cell r="C3059">
            <v>35.2834</v>
          </cell>
          <cell r="D3059">
            <v>136.47149999999999</v>
          </cell>
          <cell r="E3059">
            <v>2.4635500000000001E-2</v>
          </cell>
          <cell r="F3059" t="str">
            <v>stable</v>
          </cell>
          <cell r="G3059">
            <v>753</v>
          </cell>
        </row>
        <row r="3060">
          <cell r="A3060">
            <v>3190</v>
          </cell>
          <cell r="B3060" t="str">
            <v>GIF026</v>
          </cell>
          <cell r="C3060">
            <v>35.591200000000001</v>
          </cell>
          <cell r="D3060">
            <v>136.7414</v>
          </cell>
          <cell r="E3060">
            <v>4.19251E-2</v>
          </cell>
          <cell r="F3060" t="str">
            <v>stable</v>
          </cell>
          <cell r="G3060">
            <v>760</v>
          </cell>
        </row>
        <row r="3061">
          <cell r="A3061">
            <v>3191</v>
          </cell>
          <cell r="B3061" t="str">
            <v>GIFH03</v>
          </cell>
          <cell r="C3061">
            <v>35.629399999999997</v>
          </cell>
          <cell r="D3061">
            <v>136.6164</v>
          </cell>
          <cell r="E3061">
            <v>0.12375899999999999</v>
          </cell>
          <cell r="F3061" t="str">
            <v>stable</v>
          </cell>
          <cell r="G3061">
            <v>760</v>
          </cell>
        </row>
        <row r="3062">
          <cell r="A3062">
            <v>3192</v>
          </cell>
          <cell r="B3062" t="str">
            <v>GIFH05</v>
          </cell>
          <cell r="C3062">
            <v>36.062199999999997</v>
          </cell>
          <cell r="D3062">
            <v>136.95079999999999</v>
          </cell>
          <cell r="E3062">
            <v>7.6296000000000003E-2</v>
          </cell>
          <cell r="F3062" t="str">
            <v>stable</v>
          </cell>
          <cell r="G3062">
            <v>760</v>
          </cell>
        </row>
        <row r="3063">
          <cell r="A3063">
            <v>3193</v>
          </cell>
          <cell r="B3063" t="str">
            <v>GIFH06</v>
          </cell>
          <cell r="C3063">
            <v>35.500599999999999</v>
          </cell>
          <cell r="D3063">
            <v>136.79689999999999</v>
          </cell>
          <cell r="E3063">
            <v>3.3121999999999999E-2</v>
          </cell>
          <cell r="F3063" t="str">
            <v>stable</v>
          </cell>
          <cell r="G3063">
            <v>760</v>
          </cell>
        </row>
        <row r="3064">
          <cell r="A3064">
            <v>3194</v>
          </cell>
          <cell r="B3064" t="str">
            <v>HRS009</v>
          </cell>
          <cell r="C3064">
            <v>34.492600000000003</v>
          </cell>
          <cell r="D3064">
            <v>132.27940000000001</v>
          </cell>
          <cell r="E3064">
            <v>0.22231899999999999</v>
          </cell>
          <cell r="F3064" t="str">
            <v>stable</v>
          </cell>
          <cell r="G3064">
            <v>760</v>
          </cell>
        </row>
        <row r="3065">
          <cell r="A3065">
            <v>3195</v>
          </cell>
          <cell r="B3065" t="str">
            <v>HRS013</v>
          </cell>
          <cell r="C3065">
            <v>34.376800000000003</v>
          </cell>
          <cell r="D3065">
            <v>132.45050000000001</v>
          </cell>
          <cell r="E3065">
            <v>3.8290300000000002E-3</v>
          </cell>
          <cell r="F3065" t="str">
            <v>stable</v>
          </cell>
          <cell r="G3065">
            <v>295</v>
          </cell>
        </row>
        <row r="3066">
          <cell r="A3066">
            <v>3196</v>
          </cell>
          <cell r="B3066" t="str">
            <v>HRS014</v>
          </cell>
          <cell r="C3066">
            <v>34.286900000000003</v>
          </cell>
          <cell r="D3066">
            <v>132.2766</v>
          </cell>
          <cell r="E3066">
            <v>1.0261599999999999E-2</v>
          </cell>
          <cell r="F3066" t="str">
            <v>stable</v>
          </cell>
          <cell r="G3066">
            <v>429</v>
          </cell>
        </row>
        <row r="3067">
          <cell r="A3067">
            <v>3197</v>
          </cell>
          <cell r="B3067" t="str">
            <v>HRS018</v>
          </cell>
          <cell r="C3067">
            <v>34.341299999999997</v>
          </cell>
          <cell r="D3067">
            <v>132.9068</v>
          </cell>
          <cell r="E3067">
            <v>2.45334E-2</v>
          </cell>
          <cell r="F3067" t="str">
            <v>stable</v>
          </cell>
          <cell r="G3067">
            <v>751</v>
          </cell>
        </row>
        <row r="3068">
          <cell r="A3068">
            <v>3198</v>
          </cell>
          <cell r="B3068" t="str">
            <v>HRS019</v>
          </cell>
          <cell r="C3068">
            <v>34.2485</v>
          </cell>
          <cell r="D3068">
            <v>132.56469999999999</v>
          </cell>
          <cell r="E3068">
            <v>9.5101000000000005E-3</v>
          </cell>
          <cell r="F3068" t="str">
            <v>stable</v>
          </cell>
          <cell r="G3068">
            <v>412</v>
          </cell>
        </row>
        <row r="3069">
          <cell r="A3069">
            <v>3199</v>
          </cell>
          <cell r="B3069" t="str">
            <v>HRS020</v>
          </cell>
          <cell r="C3069">
            <v>34.302700000000002</v>
          </cell>
          <cell r="D3069">
            <v>133.16929999999999</v>
          </cell>
          <cell r="E3069">
            <v>9.4468700000000003E-2</v>
          </cell>
          <cell r="F3069" t="str">
            <v>stable</v>
          </cell>
          <cell r="G3069">
            <v>760</v>
          </cell>
        </row>
        <row r="3070">
          <cell r="A3070">
            <v>3200</v>
          </cell>
          <cell r="B3070" t="str">
            <v>HRSH07</v>
          </cell>
          <cell r="C3070">
            <v>34.284999999999997</v>
          </cell>
          <cell r="D3070">
            <v>132.64359999999999</v>
          </cell>
          <cell r="E3070">
            <v>0.21734600000000001</v>
          </cell>
          <cell r="F3070" t="str">
            <v>stable</v>
          </cell>
          <cell r="G3070">
            <v>760</v>
          </cell>
        </row>
        <row r="3071">
          <cell r="A3071">
            <v>3201</v>
          </cell>
          <cell r="B3071" t="str">
            <v>HRSH08</v>
          </cell>
          <cell r="C3071">
            <v>34.390300000000003</v>
          </cell>
          <cell r="D3071">
            <v>132.1636</v>
          </cell>
          <cell r="E3071">
            <v>0.10782899999999999</v>
          </cell>
          <cell r="F3071" t="str">
            <v>stable</v>
          </cell>
          <cell r="G3071">
            <v>760</v>
          </cell>
        </row>
        <row r="3072">
          <cell r="A3072">
            <v>3202</v>
          </cell>
          <cell r="B3072" t="str">
            <v>HYG002</v>
          </cell>
          <cell r="C3072">
            <v>35.641100000000002</v>
          </cell>
          <cell r="D3072">
            <v>134.6284</v>
          </cell>
          <cell r="E3072">
            <v>4.5722800000000001E-2</v>
          </cell>
          <cell r="F3072" t="str">
            <v>stable</v>
          </cell>
          <cell r="G3072">
            <v>760</v>
          </cell>
        </row>
        <row r="3073">
          <cell r="A3073">
            <v>3203</v>
          </cell>
          <cell r="B3073" t="str">
            <v>HYG003</v>
          </cell>
          <cell r="C3073">
            <v>35.461500000000001</v>
          </cell>
          <cell r="D3073">
            <v>134.8758</v>
          </cell>
          <cell r="E3073">
            <v>6.8172800000000006E-2</v>
          </cell>
          <cell r="F3073" t="str">
            <v>stable</v>
          </cell>
          <cell r="G3073">
            <v>760</v>
          </cell>
        </row>
        <row r="3074">
          <cell r="A3074">
            <v>3204</v>
          </cell>
          <cell r="B3074" t="str">
            <v>HYG005</v>
          </cell>
          <cell r="C3074">
            <v>35.340699999999998</v>
          </cell>
          <cell r="D3074">
            <v>134.86189999999999</v>
          </cell>
          <cell r="E3074">
            <v>0.12526499999999999</v>
          </cell>
          <cell r="F3074" t="str">
            <v>stable</v>
          </cell>
          <cell r="G3074">
            <v>760</v>
          </cell>
        </row>
        <row r="3075">
          <cell r="A3075">
            <v>3205</v>
          </cell>
          <cell r="B3075" t="str">
            <v>HYG008</v>
          </cell>
          <cell r="C3075">
            <v>35.148200000000003</v>
          </cell>
          <cell r="D3075">
            <v>134.78800000000001</v>
          </cell>
          <cell r="E3075">
            <v>4.3378600000000003E-2</v>
          </cell>
          <cell r="F3075" t="str">
            <v>stable</v>
          </cell>
          <cell r="G3075">
            <v>760</v>
          </cell>
        </row>
        <row r="3076">
          <cell r="A3076">
            <v>3206</v>
          </cell>
          <cell r="B3076" t="str">
            <v>HYG009</v>
          </cell>
          <cell r="C3076">
            <v>35.168999999999997</v>
          </cell>
          <cell r="D3076">
            <v>135.10409999999999</v>
          </cell>
          <cell r="E3076">
            <v>7.0758299999999996E-2</v>
          </cell>
          <cell r="F3076" t="str">
            <v>stable</v>
          </cell>
          <cell r="G3076">
            <v>760</v>
          </cell>
        </row>
        <row r="3077">
          <cell r="A3077">
            <v>3207</v>
          </cell>
          <cell r="B3077" t="str">
            <v>HYG010</v>
          </cell>
          <cell r="C3077">
            <v>35.0593</v>
          </cell>
          <cell r="D3077">
            <v>135.17769999999999</v>
          </cell>
          <cell r="E3077">
            <v>1.4075499999999999E-2</v>
          </cell>
          <cell r="F3077" t="str">
            <v>stable</v>
          </cell>
          <cell r="G3077">
            <v>518</v>
          </cell>
        </row>
        <row r="3078">
          <cell r="A3078">
            <v>3208</v>
          </cell>
          <cell r="B3078" t="str">
            <v>HYG013</v>
          </cell>
          <cell r="C3078">
            <v>34.988999999999997</v>
          </cell>
          <cell r="D3078">
            <v>134.76339999999999</v>
          </cell>
          <cell r="E3078">
            <v>1.19305E-2</v>
          </cell>
          <cell r="F3078" t="str">
            <v>stable</v>
          </cell>
          <cell r="G3078">
            <v>466</v>
          </cell>
        </row>
        <row r="3079">
          <cell r="A3079">
            <v>3209</v>
          </cell>
          <cell r="B3079" t="str">
            <v>HYG014</v>
          </cell>
          <cell r="C3079">
            <v>35.002299999999998</v>
          </cell>
          <cell r="D3079">
            <v>134.9999</v>
          </cell>
          <cell r="E3079">
            <v>2.0512200000000001E-2</v>
          </cell>
          <cell r="F3079" t="str">
            <v>stable</v>
          </cell>
          <cell r="G3079">
            <v>670</v>
          </cell>
        </row>
        <row r="3080">
          <cell r="A3080">
            <v>3210</v>
          </cell>
          <cell r="B3080" t="str">
            <v>HYG015</v>
          </cell>
          <cell r="C3080">
            <v>34.951500000000003</v>
          </cell>
          <cell r="D3080">
            <v>135.2713</v>
          </cell>
          <cell r="E3080">
            <v>1.90882E-2</v>
          </cell>
          <cell r="F3080" t="str">
            <v>stable</v>
          </cell>
          <cell r="G3080">
            <v>642</v>
          </cell>
        </row>
        <row r="3081">
          <cell r="A3081">
            <v>3211</v>
          </cell>
          <cell r="B3081" t="str">
            <v>HYG018</v>
          </cell>
          <cell r="C3081">
            <v>34.814300000000003</v>
          </cell>
          <cell r="D3081">
            <v>134.68700000000001</v>
          </cell>
          <cell r="E3081">
            <v>4.3616000000000002E-3</v>
          </cell>
          <cell r="F3081" t="str">
            <v>stable</v>
          </cell>
          <cell r="G3081">
            <v>307</v>
          </cell>
        </row>
        <row r="3082">
          <cell r="A3082">
            <v>3212</v>
          </cell>
          <cell r="B3082" t="str">
            <v>HYG019</v>
          </cell>
          <cell r="C3082">
            <v>34.832000000000001</v>
          </cell>
          <cell r="D3082">
            <v>134.8236</v>
          </cell>
          <cell r="E3082">
            <v>3.0758899999999999E-2</v>
          </cell>
          <cell r="F3082" t="str">
            <v>stable</v>
          </cell>
          <cell r="G3082">
            <v>760</v>
          </cell>
        </row>
        <row r="3083">
          <cell r="A3083">
            <v>3213</v>
          </cell>
          <cell r="B3083" t="str">
            <v>HYG020</v>
          </cell>
          <cell r="C3083">
            <v>34.797600000000003</v>
          </cell>
          <cell r="D3083">
            <v>134.98990000000001</v>
          </cell>
          <cell r="E3083">
            <v>3.5826499999999997E-2</v>
          </cell>
          <cell r="F3083" t="str">
            <v>stable</v>
          </cell>
          <cell r="G3083">
            <v>760</v>
          </cell>
        </row>
        <row r="3084">
          <cell r="A3084">
            <v>3214</v>
          </cell>
          <cell r="B3084" t="str">
            <v>HYG021</v>
          </cell>
          <cell r="C3084">
            <v>34.689799999999998</v>
          </cell>
          <cell r="D3084">
            <v>135.1583</v>
          </cell>
          <cell r="E3084">
            <v>8.3067500000000002E-2</v>
          </cell>
          <cell r="F3084" t="str">
            <v>stable</v>
          </cell>
          <cell r="G3084">
            <v>760</v>
          </cell>
        </row>
        <row r="3085">
          <cell r="A3085">
            <v>3215</v>
          </cell>
          <cell r="B3085" t="str">
            <v>HYG022</v>
          </cell>
          <cell r="C3085">
            <v>34.746299999999998</v>
          </cell>
          <cell r="D3085">
            <v>135.34989999999999</v>
          </cell>
          <cell r="E3085">
            <v>1.02489E-2</v>
          </cell>
          <cell r="F3085" t="str">
            <v>stable</v>
          </cell>
          <cell r="G3085">
            <v>428</v>
          </cell>
        </row>
        <row r="3086">
          <cell r="A3086">
            <v>3216</v>
          </cell>
          <cell r="B3086" t="str">
            <v>HYG023</v>
          </cell>
          <cell r="C3086">
            <v>34.644399999999997</v>
          </cell>
          <cell r="D3086">
            <v>134.9999</v>
          </cell>
          <cell r="E3086">
            <v>1.04277E-2</v>
          </cell>
          <cell r="F3086" t="str">
            <v>stable</v>
          </cell>
          <cell r="G3086">
            <v>432</v>
          </cell>
        </row>
        <row r="3087">
          <cell r="A3087">
            <v>3217</v>
          </cell>
          <cell r="B3087" t="str">
            <v>HYG024</v>
          </cell>
          <cell r="C3087">
            <v>34.533000000000001</v>
          </cell>
          <cell r="D3087">
            <v>134.99039999999999</v>
          </cell>
          <cell r="E3087">
            <v>3.4127200000000003E-2</v>
          </cell>
          <cell r="F3087" t="str">
            <v>stable</v>
          </cell>
          <cell r="G3087">
            <v>760</v>
          </cell>
        </row>
        <row r="3088">
          <cell r="A3088">
            <v>3218</v>
          </cell>
          <cell r="B3088" t="str">
            <v>HYG025</v>
          </cell>
          <cell r="C3088">
            <v>34.340499999999999</v>
          </cell>
          <cell r="D3088">
            <v>134.9014</v>
          </cell>
          <cell r="E3088">
            <v>2.7031199999999998E-2</v>
          </cell>
          <cell r="F3088" t="str">
            <v>stable</v>
          </cell>
          <cell r="G3088">
            <v>760</v>
          </cell>
        </row>
        <row r="3089">
          <cell r="A3089">
            <v>3219</v>
          </cell>
          <cell r="B3089" t="str">
            <v>HYG026</v>
          </cell>
          <cell r="C3089">
            <v>34.414900000000003</v>
          </cell>
          <cell r="D3089">
            <v>134.79249999999999</v>
          </cell>
          <cell r="E3089">
            <v>5.9143800000000003E-2</v>
          </cell>
          <cell r="F3089" t="str">
            <v>stable</v>
          </cell>
          <cell r="G3089">
            <v>760</v>
          </cell>
        </row>
        <row r="3090">
          <cell r="A3090">
            <v>3220</v>
          </cell>
          <cell r="B3090" t="str">
            <v>HYG027</v>
          </cell>
          <cell r="C3090">
            <v>34.249899999999997</v>
          </cell>
          <cell r="D3090">
            <v>134.72919999999999</v>
          </cell>
          <cell r="E3090">
            <v>3.91028E-2</v>
          </cell>
          <cell r="F3090" t="str">
            <v>stable</v>
          </cell>
          <cell r="G3090">
            <v>760</v>
          </cell>
        </row>
        <row r="3091">
          <cell r="A3091">
            <v>3221</v>
          </cell>
          <cell r="B3091" t="str">
            <v>HYGH01</v>
          </cell>
          <cell r="C3091">
            <v>34.290399999999998</v>
          </cell>
          <cell r="D3091">
            <v>134.79679999999999</v>
          </cell>
          <cell r="E3091">
            <v>5.4371299999999997E-2</v>
          </cell>
          <cell r="F3091" t="str">
            <v>stable</v>
          </cell>
          <cell r="G3091">
            <v>760</v>
          </cell>
        </row>
        <row r="3092">
          <cell r="A3092">
            <v>3222</v>
          </cell>
          <cell r="B3092" t="str">
            <v>HYGH04</v>
          </cell>
          <cell r="C3092">
            <v>35.067599999999999</v>
          </cell>
          <cell r="D3092">
            <v>135.28389999999999</v>
          </cell>
          <cell r="E3092">
            <v>5.0891199999999999E-3</v>
          </cell>
          <cell r="F3092" t="str">
            <v>stable</v>
          </cell>
          <cell r="G3092">
            <v>320</v>
          </cell>
        </row>
        <row r="3093">
          <cell r="A3093">
            <v>3223</v>
          </cell>
          <cell r="B3093" t="str">
            <v>HYGH09</v>
          </cell>
          <cell r="C3093">
            <v>34.905000000000001</v>
          </cell>
          <cell r="D3093">
            <v>135.0872</v>
          </cell>
          <cell r="E3093">
            <v>1.52508E-2</v>
          </cell>
          <cell r="F3093" t="str">
            <v>stable</v>
          </cell>
          <cell r="G3093">
            <v>549</v>
          </cell>
        </row>
        <row r="3094">
          <cell r="A3094">
            <v>3224</v>
          </cell>
          <cell r="B3094" t="str">
            <v>HYGH10</v>
          </cell>
          <cell r="C3094">
            <v>34.813200000000002</v>
          </cell>
          <cell r="D3094">
            <v>134.81059999999999</v>
          </cell>
          <cell r="E3094">
            <v>8.7346899999999998E-3</v>
          </cell>
          <cell r="F3094" t="str">
            <v>stable</v>
          </cell>
          <cell r="G3094">
            <v>394</v>
          </cell>
        </row>
        <row r="3095">
          <cell r="A3095">
            <v>3225</v>
          </cell>
          <cell r="B3095" t="str">
            <v>HYGH11</v>
          </cell>
          <cell r="C3095">
            <v>35.289299999999997</v>
          </cell>
          <cell r="D3095">
            <v>134.90989999999999</v>
          </cell>
          <cell r="E3095">
            <v>0.27601300000000001</v>
          </cell>
          <cell r="F3095" t="str">
            <v>stable</v>
          </cell>
          <cell r="G3095">
            <v>760</v>
          </cell>
        </row>
        <row r="3096">
          <cell r="A3096">
            <v>3226</v>
          </cell>
          <cell r="B3096" t="str">
            <v>KGW001</v>
          </cell>
          <cell r="C3096">
            <v>34.546599999999998</v>
          </cell>
          <cell r="D3096">
            <v>134.28139999999999</v>
          </cell>
          <cell r="E3096">
            <v>0.10824400000000001</v>
          </cell>
          <cell r="F3096" t="str">
            <v>stable</v>
          </cell>
          <cell r="G3096">
            <v>760</v>
          </cell>
        </row>
        <row r="3097">
          <cell r="A3097">
            <v>3227</v>
          </cell>
          <cell r="B3097" t="str">
            <v>KGW002</v>
          </cell>
          <cell r="C3097">
            <v>34.472700000000003</v>
          </cell>
          <cell r="D3097">
            <v>134.31389999999999</v>
          </cell>
          <cell r="E3097">
            <v>1.11202E-2</v>
          </cell>
          <cell r="F3097" t="str">
            <v>stable</v>
          </cell>
          <cell r="G3097">
            <v>448</v>
          </cell>
        </row>
        <row r="3098">
          <cell r="A3098">
            <v>3228</v>
          </cell>
          <cell r="B3098" t="str">
            <v>KGW003</v>
          </cell>
          <cell r="C3098">
            <v>34.2652</v>
          </cell>
          <cell r="D3098">
            <v>133.78960000000001</v>
          </cell>
          <cell r="E3098">
            <v>5.7340000000000004E-3</v>
          </cell>
          <cell r="F3098" t="str">
            <v>stable</v>
          </cell>
          <cell r="G3098">
            <v>333</v>
          </cell>
        </row>
        <row r="3099">
          <cell r="A3099">
            <v>3229</v>
          </cell>
          <cell r="B3099" t="str">
            <v>KGW004</v>
          </cell>
          <cell r="C3099">
            <v>34.347299999999997</v>
          </cell>
          <cell r="D3099">
            <v>134.03739999999999</v>
          </cell>
          <cell r="E3099">
            <v>6.7679799999999998E-3</v>
          </cell>
          <cell r="F3099" t="str">
            <v>stable</v>
          </cell>
          <cell r="G3099">
            <v>352</v>
          </cell>
        </row>
        <row r="3100">
          <cell r="A3100">
            <v>3230</v>
          </cell>
          <cell r="B3100" t="str">
            <v>KGW005</v>
          </cell>
          <cell r="C3100">
            <v>34.113799999999998</v>
          </cell>
          <cell r="D3100">
            <v>133.6354</v>
          </cell>
          <cell r="E3100">
            <v>2.0760100000000001E-3</v>
          </cell>
          <cell r="F3100" t="str">
            <v>stable</v>
          </cell>
          <cell r="G3100">
            <v>242</v>
          </cell>
        </row>
        <row r="3101">
          <cell r="A3101">
            <v>3231</v>
          </cell>
          <cell r="B3101" t="str">
            <v>KGW006</v>
          </cell>
          <cell r="C3101">
            <v>34.249600000000001</v>
          </cell>
          <cell r="D3101">
            <v>134.18559999999999</v>
          </cell>
          <cell r="E3101">
            <v>5.3681600000000003E-2</v>
          </cell>
          <cell r="F3101" t="str">
            <v>stable</v>
          </cell>
          <cell r="G3101">
            <v>760</v>
          </cell>
        </row>
        <row r="3102">
          <cell r="A3102">
            <v>3232</v>
          </cell>
          <cell r="B3102" t="str">
            <v>KGW007</v>
          </cell>
          <cell r="C3102">
            <v>34.2271</v>
          </cell>
          <cell r="D3102">
            <v>134.40090000000001</v>
          </cell>
          <cell r="E3102">
            <v>1.5729E-2</v>
          </cell>
          <cell r="F3102" t="str">
            <v>stable</v>
          </cell>
          <cell r="G3102">
            <v>561</v>
          </cell>
        </row>
        <row r="3103">
          <cell r="A3103">
            <v>3233</v>
          </cell>
          <cell r="B3103" t="str">
            <v>KGW008</v>
          </cell>
          <cell r="C3103">
            <v>34.164400000000001</v>
          </cell>
          <cell r="D3103">
            <v>133.92429999999999</v>
          </cell>
          <cell r="E3103">
            <v>2.1666000000000001E-2</v>
          </cell>
          <cell r="F3103" t="str">
            <v>stable</v>
          </cell>
          <cell r="G3103">
            <v>693</v>
          </cell>
        </row>
        <row r="3104">
          <cell r="A3104">
            <v>3234</v>
          </cell>
          <cell r="B3104" t="str">
            <v>KGWH01</v>
          </cell>
          <cell r="C3104">
            <v>34.215299999999999</v>
          </cell>
          <cell r="D3104">
            <v>133.952</v>
          </cell>
          <cell r="E3104">
            <v>3.4301100000000001E-2</v>
          </cell>
          <cell r="F3104" t="str">
            <v>stable</v>
          </cell>
          <cell r="G3104">
            <v>760</v>
          </cell>
        </row>
        <row r="3105">
          <cell r="A3105">
            <v>3235</v>
          </cell>
          <cell r="B3105" t="str">
            <v>KMMH02</v>
          </cell>
          <cell r="C3105">
            <v>33.118600000000001</v>
          </cell>
          <cell r="D3105">
            <v>131.06530000000001</v>
          </cell>
          <cell r="E3105">
            <v>1.8075399999999998E-2</v>
          </cell>
          <cell r="F3105" t="str">
            <v>stable</v>
          </cell>
          <cell r="G3105">
            <v>622</v>
          </cell>
        </row>
        <row r="3106">
          <cell r="A3106">
            <v>3236</v>
          </cell>
          <cell r="B3106" t="str">
            <v>KOC002</v>
          </cell>
          <cell r="C3106">
            <v>33.290300000000002</v>
          </cell>
          <cell r="D3106">
            <v>134.16810000000001</v>
          </cell>
          <cell r="E3106">
            <v>7.0674600000000004E-2</v>
          </cell>
          <cell r="F3106" t="str">
            <v>stable</v>
          </cell>
          <cell r="G3106">
            <v>760</v>
          </cell>
        </row>
        <row r="3107">
          <cell r="A3107">
            <v>3237</v>
          </cell>
          <cell r="B3107" t="str">
            <v>KOC003</v>
          </cell>
          <cell r="C3107">
            <v>33.501399999999997</v>
          </cell>
          <cell r="D3107">
            <v>133.9068</v>
          </cell>
          <cell r="E3107">
            <v>1.05646E-2</v>
          </cell>
          <cell r="F3107" t="str">
            <v>stable</v>
          </cell>
          <cell r="G3107">
            <v>435</v>
          </cell>
        </row>
        <row r="3108">
          <cell r="A3108">
            <v>3238</v>
          </cell>
          <cell r="B3108" t="str">
            <v>KOC004</v>
          </cell>
          <cell r="C3108">
            <v>33.697499999999998</v>
          </cell>
          <cell r="D3108">
            <v>133.87710000000001</v>
          </cell>
          <cell r="E3108">
            <v>0.104043</v>
          </cell>
          <cell r="F3108" t="str">
            <v>stable</v>
          </cell>
          <cell r="G3108">
            <v>760</v>
          </cell>
        </row>
        <row r="3109">
          <cell r="A3109">
            <v>3239</v>
          </cell>
          <cell r="B3109" t="str">
            <v>KOC005</v>
          </cell>
          <cell r="C3109">
            <v>33.593400000000003</v>
          </cell>
          <cell r="D3109">
            <v>133.69210000000001</v>
          </cell>
          <cell r="E3109">
            <v>1.1672200000000001E-2</v>
          </cell>
          <cell r="F3109" t="str">
            <v>stable</v>
          </cell>
          <cell r="G3109">
            <v>460</v>
          </cell>
        </row>
        <row r="3110">
          <cell r="A3110">
            <v>3240</v>
          </cell>
          <cell r="B3110" t="str">
            <v>KOC006</v>
          </cell>
          <cell r="C3110">
            <v>33.494500000000002</v>
          </cell>
          <cell r="D3110">
            <v>133.41650000000001</v>
          </cell>
          <cell r="E3110">
            <v>4.7278199999999998E-3</v>
          </cell>
          <cell r="F3110" t="str">
            <v>stable</v>
          </cell>
          <cell r="G3110">
            <v>314</v>
          </cell>
        </row>
        <row r="3111">
          <cell r="A3111">
            <v>3241</v>
          </cell>
          <cell r="B3111" t="str">
            <v>KOC007</v>
          </cell>
          <cell r="C3111">
            <v>33.561100000000003</v>
          </cell>
          <cell r="D3111">
            <v>133.52709999999999</v>
          </cell>
          <cell r="E3111">
            <v>2.0139400000000001E-3</v>
          </cell>
          <cell r="F3111" t="str">
            <v>stable</v>
          </cell>
          <cell r="G3111">
            <v>240</v>
          </cell>
        </row>
        <row r="3112">
          <cell r="A3112">
            <v>3242</v>
          </cell>
          <cell r="B3112" t="str">
            <v>KOC008</v>
          </cell>
          <cell r="C3112">
            <v>33.775799999999997</v>
          </cell>
          <cell r="D3112">
            <v>133.34649999999999</v>
          </cell>
          <cell r="E3112">
            <v>5.3348E-2</v>
          </cell>
          <cell r="F3112" t="str">
            <v>stable</v>
          </cell>
          <cell r="G3112">
            <v>760</v>
          </cell>
        </row>
        <row r="3113">
          <cell r="A3113">
            <v>3243</v>
          </cell>
          <cell r="B3113" t="str">
            <v>KOC009</v>
          </cell>
          <cell r="C3113">
            <v>33.574199999999998</v>
          </cell>
          <cell r="D3113">
            <v>133.17179999999999</v>
          </cell>
          <cell r="E3113">
            <v>0.15511</v>
          </cell>
          <cell r="F3113" t="str">
            <v>stable</v>
          </cell>
          <cell r="G3113">
            <v>760</v>
          </cell>
        </row>
        <row r="3114">
          <cell r="A3114">
            <v>3244</v>
          </cell>
          <cell r="B3114" t="str">
            <v>KOC010</v>
          </cell>
          <cell r="C3114">
            <v>33.392499999999998</v>
          </cell>
          <cell r="D3114">
            <v>133.28960000000001</v>
          </cell>
          <cell r="E3114">
            <v>7.8031000000000003E-3</v>
          </cell>
          <cell r="F3114" t="str">
            <v>stable</v>
          </cell>
          <cell r="G3114">
            <v>374</v>
          </cell>
        </row>
        <row r="3115">
          <cell r="A3115">
            <v>3245</v>
          </cell>
          <cell r="B3115" t="str">
            <v>KOC011</v>
          </cell>
          <cell r="C3115">
            <v>33.398200000000003</v>
          </cell>
          <cell r="D3115">
            <v>132.89619999999999</v>
          </cell>
          <cell r="E3115">
            <v>8.0979599999999999E-2</v>
          </cell>
          <cell r="F3115" t="str">
            <v>stable</v>
          </cell>
          <cell r="G3115">
            <v>760</v>
          </cell>
        </row>
        <row r="3116">
          <cell r="A3116">
            <v>3246</v>
          </cell>
          <cell r="B3116" t="str">
            <v>KOC012</v>
          </cell>
          <cell r="C3116">
            <v>33.1967</v>
          </cell>
          <cell r="D3116">
            <v>132.97579999999999</v>
          </cell>
          <cell r="E3116">
            <v>0.13075600000000001</v>
          </cell>
          <cell r="F3116" t="str">
            <v>stable</v>
          </cell>
          <cell r="G3116">
            <v>760</v>
          </cell>
        </row>
        <row r="3117">
          <cell r="A3117">
            <v>3247</v>
          </cell>
          <cell r="B3117" t="str">
            <v>KOC013</v>
          </cell>
          <cell r="C3117">
            <v>33.079700000000003</v>
          </cell>
          <cell r="D3117">
            <v>133.10149999999999</v>
          </cell>
          <cell r="E3117">
            <v>5.04714E-2</v>
          </cell>
          <cell r="F3117" t="str">
            <v>stable</v>
          </cell>
          <cell r="G3117">
            <v>760</v>
          </cell>
        </row>
        <row r="3118">
          <cell r="A3118">
            <v>3248</v>
          </cell>
          <cell r="B3118" t="str">
            <v>KOC014</v>
          </cell>
          <cell r="C3118">
            <v>32.9895</v>
          </cell>
          <cell r="D3118">
            <v>132.93770000000001</v>
          </cell>
          <cell r="E3118">
            <v>7.7297700000000004E-3</v>
          </cell>
          <cell r="F3118" t="str">
            <v>stable</v>
          </cell>
          <cell r="G3118">
            <v>372</v>
          </cell>
        </row>
        <row r="3119">
          <cell r="A3119">
            <v>3249</v>
          </cell>
          <cell r="B3119" t="str">
            <v>KOC015</v>
          </cell>
          <cell r="C3119">
            <v>32.936999999999998</v>
          </cell>
          <cell r="D3119">
            <v>132.7252</v>
          </cell>
          <cell r="E3119">
            <v>2.1571300000000002E-2</v>
          </cell>
          <cell r="F3119" t="str">
            <v>stable</v>
          </cell>
          <cell r="G3119">
            <v>691</v>
          </cell>
        </row>
        <row r="3120">
          <cell r="A3120">
            <v>3250</v>
          </cell>
          <cell r="B3120" t="str">
            <v>KOC016</v>
          </cell>
          <cell r="C3120">
            <v>32.767200000000003</v>
          </cell>
          <cell r="D3120">
            <v>132.97110000000001</v>
          </cell>
          <cell r="E3120">
            <v>6.3292100000000004E-2</v>
          </cell>
          <cell r="F3120" t="str">
            <v>stable</v>
          </cell>
          <cell r="G3120">
            <v>760</v>
          </cell>
        </row>
        <row r="3121">
          <cell r="A3121">
            <v>3251</v>
          </cell>
          <cell r="B3121" t="str">
            <v>KOC017</v>
          </cell>
          <cell r="C3121">
            <v>33.769100000000002</v>
          </cell>
          <cell r="D3121">
            <v>133.65649999999999</v>
          </cell>
          <cell r="E3121">
            <v>6.9226700000000002E-2</v>
          </cell>
          <cell r="F3121" t="str">
            <v>stable</v>
          </cell>
          <cell r="G3121">
            <v>760</v>
          </cell>
        </row>
        <row r="3122">
          <cell r="A3122">
            <v>3252</v>
          </cell>
          <cell r="B3122" t="str">
            <v>KOCH01</v>
          </cell>
          <cell r="C3122">
            <v>33.538699999999999</v>
          </cell>
          <cell r="D3122">
            <v>134.1224</v>
          </cell>
          <cell r="E3122">
            <v>0.128443</v>
          </cell>
          <cell r="F3122" t="str">
            <v>stable</v>
          </cell>
          <cell r="G3122">
            <v>760</v>
          </cell>
        </row>
        <row r="3123">
          <cell r="A3123">
            <v>3253</v>
          </cell>
          <cell r="B3123" t="str">
            <v>KOCH02</v>
          </cell>
          <cell r="C3123">
            <v>33.704599999999999</v>
          </cell>
          <cell r="D3123">
            <v>133.36670000000001</v>
          </cell>
          <cell r="E3123">
            <v>0.17444000000000001</v>
          </cell>
          <cell r="F3123" t="str">
            <v>stable</v>
          </cell>
          <cell r="G3123">
            <v>760</v>
          </cell>
        </row>
        <row r="3124">
          <cell r="A3124">
            <v>3254</v>
          </cell>
          <cell r="B3124" t="str">
            <v>KOCH04</v>
          </cell>
          <cell r="C3124">
            <v>32.838000000000001</v>
          </cell>
          <cell r="D3124">
            <v>132.70910000000001</v>
          </cell>
          <cell r="E3124">
            <v>3.8239299999999997E-2</v>
          </cell>
          <cell r="F3124" t="str">
            <v>stable</v>
          </cell>
          <cell r="G3124">
            <v>760</v>
          </cell>
        </row>
        <row r="3125">
          <cell r="A3125">
            <v>3255</v>
          </cell>
          <cell r="B3125" t="str">
            <v>KOCH05</v>
          </cell>
          <cell r="C3125">
            <v>33.643900000000002</v>
          </cell>
          <cell r="D3125">
            <v>133.14689999999999</v>
          </cell>
          <cell r="E3125">
            <v>2.7829E-2</v>
          </cell>
          <cell r="F3125" t="str">
            <v>stable</v>
          </cell>
          <cell r="G3125">
            <v>760</v>
          </cell>
        </row>
        <row r="3126">
          <cell r="A3126">
            <v>3256</v>
          </cell>
          <cell r="B3126" t="str">
            <v>KOCH06</v>
          </cell>
          <cell r="C3126">
            <v>33.071899999999999</v>
          </cell>
          <cell r="D3126">
            <v>132.95500000000001</v>
          </cell>
          <cell r="E3126">
            <v>6.6668199999999997E-2</v>
          </cell>
          <cell r="F3126" t="str">
            <v>stable</v>
          </cell>
          <cell r="G3126">
            <v>760</v>
          </cell>
        </row>
        <row r="3127">
          <cell r="A3127">
            <v>3257</v>
          </cell>
          <cell r="B3127" t="str">
            <v>KYT001</v>
          </cell>
          <cell r="C3127">
            <v>35.740600000000001</v>
          </cell>
          <cell r="D3127">
            <v>135.10220000000001</v>
          </cell>
          <cell r="E3127">
            <v>8.7929199999999992E-3</v>
          </cell>
          <cell r="F3127" t="str">
            <v>stable</v>
          </cell>
          <cell r="G3127">
            <v>396</v>
          </cell>
        </row>
        <row r="3128">
          <cell r="A3128">
            <v>3258</v>
          </cell>
          <cell r="B3128" t="str">
            <v>KYT002</v>
          </cell>
          <cell r="C3128">
            <v>35.603700000000003</v>
          </cell>
          <cell r="D3128">
            <v>134.89410000000001</v>
          </cell>
          <cell r="E3128">
            <v>3.9482900000000001E-2</v>
          </cell>
          <cell r="F3128" t="str">
            <v>stable</v>
          </cell>
          <cell r="G3128">
            <v>760</v>
          </cell>
        </row>
        <row r="3129">
          <cell r="A3129">
            <v>3259</v>
          </cell>
          <cell r="B3129" t="str">
            <v>KYT003</v>
          </cell>
          <cell r="C3129">
            <v>35.676699999999997</v>
          </cell>
          <cell r="D3129">
            <v>135.2919</v>
          </cell>
          <cell r="E3129">
            <v>8.2066600000000003E-2</v>
          </cell>
          <cell r="F3129" t="str">
            <v>stable</v>
          </cell>
          <cell r="G3129">
            <v>760</v>
          </cell>
        </row>
        <row r="3130">
          <cell r="A3130">
            <v>3260</v>
          </cell>
          <cell r="B3130" t="str">
            <v>KYT004</v>
          </cell>
          <cell r="C3130">
            <v>35.535400000000003</v>
          </cell>
          <cell r="D3130">
            <v>135.196</v>
          </cell>
          <cell r="E3130">
            <v>3.0088699999999999E-2</v>
          </cell>
          <cell r="F3130" t="str">
            <v>stable</v>
          </cell>
          <cell r="G3130">
            <v>760</v>
          </cell>
        </row>
        <row r="3131">
          <cell r="A3131">
            <v>3261</v>
          </cell>
          <cell r="B3131" t="str">
            <v>KYT005</v>
          </cell>
          <cell r="C3131">
            <v>35.475900000000003</v>
          </cell>
          <cell r="D3131">
            <v>135.38910000000001</v>
          </cell>
          <cell r="E3131">
            <v>1.5756300000000001E-2</v>
          </cell>
          <cell r="F3131" t="str">
            <v>stable</v>
          </cell>
          <cell r="G3131">
            <v>562</v>
          </cell>
        </row>
        <row r="3132">
          <cell r="A3132">
            <v>3262</v>
          </cell>
          <cell r="B3132" t="str">
            <v>KYT006</v>
          </cell>
          <cell r="C3132">
            <v>35.2759</v>
          </cell>
          <cell r="D3132">
            <v>135.18270000000001</v>
          </cell>
          <cell r="E3132">
            <v>1.5989300000000001E-2</v>
          </cell>
          <cell r="F3132" t="str">
            <v>stable</v>
          </cell>
          <cell r="G3132">
            <v>568</v>
          </cell>
        </row>
        <row r="3133">
          <cell r="A3133">
            <v>3263</v>
          </cell>
          <cell r="B3133" t="str">
            <v>KYT007</v>
          </cell>
          <cell r="C3133">
            <v>35.305700000000002</v>
          </cell>
          <cell r="D3133">
            <v>135.71299999999999</v>
          </cell>
          <cell r="E3133">
            <v>0.10190200000000001</v>
          </cell>
          <cell r="F3133" t="str">
            <v>stable</v>
          </cell>
          <cell r="G3133">
            <v>760</v>
          </cell>
        </row>
        <row r="3134">
          <cell r="A3134">
            <v>3264</v>
          </cell>
          <cell r="B3134" t="str">
            <v>KYT008</v>
          </cell>
          <cell r="C3134">
            <v>35.261200000000002</v>
          </cell>
          <cell r="D3134">
            <v>135.39660000000001</v>
          </cell>
          <cell r="E3134">
            <v>8.0121700000000004E-2</v>
          </cell>
          <cell r="F3134" t="str">
            <v>stable</v>
          </cell>
          <cell r="G3134">
            <v>760</v>
          </cell>
        </row>
        <row r="3135">
          <cell r="A3135">
            <v>3265</v>
          </cell>
          <cell r="B3135" t="str">
            <v>KYT009</v>
          </cell>
          <cell r="C3135">
            <v>35.163699999999999</v>
          </cell>
          <cell r="D3135">
            <v>135.5016</v>
          </cell>
          <cell r="E3135">
            <v>3.5649300000000002E-2</v>
          </cell>
          <cell r="F3135" t="str">
            <v>stable</v>
          </cell>
          <cell r="G3135">
            <v>760</v>
          </cell>
        </row>
        <row r="3136">
          <cell r="A3136">
            <v>3266</v>
          </cell>
          <cell r="B3136" t="str">
            <v>KYT010</v>
          </cell>
          <cell r="C3136">
            <v>35.209800000000001</v>
          </cell>
          <cell r="D3136">
            <v>135.77379999999999</v>
          </cell>
          <cell r="E3136">
            <v>0.120324</v>
          </cell>
          <cell r="F3136" t="str">
            <v>stable</v>
          </cell>
          <cell r="G3136">
            <v>760</v>
          </cell>
        </row>
        <row r="3137">
          <cell r="A3137">
            <v>3267</v>
          </cell>
          <cell r="B3137" t="str">
            <v>KYT011</v>
          </cell>
          <cell r="C3137">
            <v>35.017000000000003</v>
          </cell>
          <cell r="D3137">
            <v>135.56379999999999</v>
          </cell>
          <cell r="E3137">
            <v>8.5026600000000004E-3</v>
          </cell>
          <cell r="F3137" t="str">
            <v>stable</v>
          </cell>
          <cell r="G3137">
            <v>389</v>
          </cell>
        </row>
        <row r="3138">
          <cell r="A3138">
            <v>3268</v>
          </cell>
          <cell r="B3138" t="str">
            <v>KYT012</v>
          </cell>
          <cell r="C3138">
            <v>34.996200000000002</v>
          </cell>
          <cell r="D3138">
            <v>135.81880000000001</v>
          </cell>
          <cell r="E3138">
            <v>7.9813800000000004E-2</v>
          </cell>
          <cell r="F3138" t="str">
            <v>stable</v>
          </cell>
          <cell r="G3138">
            <v>760</v>
          </cell>
        </row>
        <row r="3139">
          <cell r="A3139">
            <v>3269</v>
          </cell>
          <cell r="B3139" t="str">
            <v>KYT013</v>
          </cell>
          <cell r="C3139">
            <v>34.878399999999999</v>
          </cell>
          <cell r="D3139">
            <v>135.8047</v>
          </cell>
          <cell r="E3139">
            <v>4.5316099999999998E-2</v>
          </cell>
          <cell r="F3139" t="str">
            <v>stable</v>
          </cell>
          <cell r="G3139">
            <v>760</v>
          </cell>
        </row>
        <row r="3140">
          <cell r="A3140">
            <v>3270</v>
          </cell>
          <cell r="B3140" t="str">
            <v>KYT014</v>
          </cell>
          <cell r="C3140">
            <v>34.773200000000003</v>
          </cell>
          <cell r="D3140">
            <v>135.99209999999999</v>
          </cell>
          <cell r="E3140">
            <v>5.9783200000000002E-2</v>
          </cell>
          <cell r="F3140" t="str">
            <v>stable</v>
          </cell>
          <cell r="G3140">
            <v>760</v>
          </cell>
        </row>
        <row r="3141">
          <cell r="A3141">
            <v>3271</v>
          </cell>
          <cell r="B3141" t="str">
            <v>KYTH01</v>
          </cell>
          <cell r="C3141">
            <v>35.521099999999997</v>
          </cell>
          <cell r="D3141">
            <v>135.12710000000001</v>
          </cell>
          <cell r="E3141">
            <v>6.2733300000000006E-2</v>
          </cell>
          <cell r="F3141" t="str">
            <v>stable</v>
          </cell>
          <cell r="G3141">
            <v>760</v>
          </cell>
        </row>
        <row r="3142">
          <cell r="A3142">
            <v>3272</v>
          </cell>
          <cell r="B3142" t="str">
            <v>KYTH02</v>
          </cell>
          <cell r="C3142">
            <v>35.707000000000001</v>
          </cell>
          <cell r="D3142">
            <v>135.25239999999999</v>
          </cell>
          <cell r="E3142">
            <v>4.9722799999999998E-2</v>
          </cell>
          <cell r="F3142" t="str">
            <v>stable</v>
          </cell>
          <cell r="G3142">
            <v>760</v>
          </cell>
        </row>
        <row r="3143">
          <cell r="A3143">
            <v>3273</v>
          </cell>
          <cell r="B3143" t="str">
            <v>KYTH03</v>
          </cell>
          <cell r="C3143">
            <v>35.309800000000003</v>
          </cell>
          <cell r="D3143">
            <v>135.1362</v>
          </cell>
          <cell r="E3143">
            <v>4.43553E-2</v>
          </cell>
          <cell r="F3143" t="str">
            <v>stable</v>
          </cell>
          <cell r="G3143">
            <v>760</v>
          </cell>
        </row>
        <row r="3144">
          <cell r="A3144">
            <v>3274</v>
          </cell>
          <cell r="B3144" t="str">
            <v>KYTH04</v>
          </cell>
          <cell r="C3144">
            <v>35.265300000000003</v>
          </cell>
          <cell r="D3144">
            <v>135.55359999999999</v>
          </cell>
          <cell r="E3144">
            <v>7.1645600000000004E-2</v>
          </cell>
          <cell r="F3144" t="str">
            <v>stable</v>
          </cell>
          <cell r="G3144">
            <v>760</v>
          </cell>
        </row>
        <row r="3145">
          <cell r="A3145">
            <v>3275</v>
          </cell>
          <cell r="B3145" t="str">
            <v>MIE001</v>
          </cell>
          <cell r="C3145">
            <v>35.171799999999998</v>
          </cell>
          <cell r="D3145">
            <v>136.49430000000001</v>
          </cell>
          <cell r="E3145">
            <v>2.2293199999999999E-2</v>
          </cell>
          <cell r="F3145" t="str">
            <v>stable</v>
          </cell>
          <cell r="G3145">
            <v>706</v>
          </cell>
        </row>
        <row r="3146">
          <cell r="A3146">
            <v>3276</v>
          </cell>
          <cell r="B3146" t="str">
            <v>MIE002</v>
          </cell>
          <cell r="C3146">
            <v>35.027900000000002</v>
          </cell>
          <cell r="D3146">
            <v>136.50729999999999</v>
          </cell>
          <cell r="E3146">
            <v>1.3833099999999999E-2</v>
          </cell>
          <cell r="F3146" t="str">
            <v>stable</v>
          </cell>
          <cell r="G3146">
            <v>512</v>
          </cell>
        </row>
        <row r="3147">
          <cell r="A3147">
            <v>3277</v>
          </cell>
          <cell r="B3147" t="str">
            <v>MIE003</v>
          </cell>
          <cell r="C3147">
            <v>34.970399999999998</v>
          </cell>
          <cell r="D3147">
            <v>136.63570000000001</v>
          </cell>
          <cell r="E3147">
            <v>1.9732500000000002E-3</v>
          </cell>
          <cell r="F3147" t="str">
            <v>stable</v>
          </cell>
          <cell r="G3147">
            <v>239</v>
          </cell>
        </row>
        <row r="3148">
          <cell r="A3148">
            <v>3278</v>
          </cell>
          <cell r="B3148" t="str">
            <v>MIE004</v>
          </cell>
          <cell r="C3148">
            <v>34.856900000000003</v>
          </cell>
          <cell r="D3148">
            <v>136.44929999999999</v>
          </cell>
          <cell r="E3148">
            <v>7.4832199999999996E-3</v>
          </cell>
          <cell r="F3148" t="str">
            <v>stable</v>
          </cell>
          <cell r="G3148">
            <v>366</v>
          </cell>
        </row>
        <row r="3149">
          <cell r="A3149">
            <v>3279</v>
          </cell>
          <cell r="B3149" t="str">
            <v>MIE005</v>
          </cell>
          <cell r="C3149">
            <v>34.767699999999998</v>
          </cell>
          <cell r="D3149">
            <v>136.11510000000001</v>
          </cell>
          <cell r="E3149">
            <v>1.19209E-2</v>
          </cell>
          <cell r="F3149" t="str">
            <v>stable</v>
          </cell>
          <cell r="G3149">
            <v>466</v>
          </cell>
        </row>
        <row r="3150">
          <cell r="A3150">
            <v>3280</v>
          </cell>
          <cell r="B3150" t="str">
            <v>MIE006</v>
          </cell>
          <cell r="C3150">
            <v>34.717799999999997</v>
          </cell>
          <cell r="D3150">
            <v>136.50389999999999</v>
          </cell>
          <cell r="E3150">
            <v>5.9650299999999996E-3</v>
          </cell>
          <cell r="F3150" t="str">
            <v>stable</v>
          </cell>
          <cell r="G3150">
            <v>337</v>
          </cell>
        </row>
        <row r="3151">
          <cell r="A3151">
            <v>3281</v>
          </cell>
          <cell r="B3151" t="str">
            <v>MIE007</v>
          </cell>
          <cell r="C3151">
            <v>34.643500000000003</v>
          </cell>
          <cell r="D3151">
            <v>136.3365</v>
          </cell>
          <cell r="E3151">
            <v>2.9659100000000001E-2</v>
          </cell>
          <cell r="F3151" t="str">
            <v>stable</v>
          </cell>
          <cell r="G3151">
            <v>760</v>
          </cell>
        </row>
        <row r="3152">
          <cell r="A3152">
            <v>3282</v>
          </cell>
          <cell r="B3152" t="str">
            <v>MIE008</v>
          </cell>
          <cell r="C3152">
            <v>34.628500000000003</v>
          </cell>
          <cell r="D3152">
            <v>136.10730000000001</v>
          </cell>
          <cell r="E3152">
            <v>2.22778E-2</v>
          </cell>
          <cell r="F3152" t="str">
            <v>stable</v>
          </cell>
          <cell r="G3152">
            <v>706</v>
          </cell>
        </row>
        <row r="3153">
          <cell r="A3153">
            <v>3283</v>
          </cell>
          <cell r="B3153" t="str">
            <v>MIE009</v>
          </cell>
          <cell r="C3153">
            <v>34.575200000000002</v>
          </cell>
          <cell r="D3153">
            <v>136.52959999999999</v>
          </cell>
          <cell r="E3153">
            <v>4.2398599999999998E-3</v>
          </cell>
          <cell r="F3153" t="str">
            <v>stable</v>
          </cell>
          <cell r="G3153">
            <v>304</v>
          </cell>
        </row>
        <row r="3154">
          <cell r="A3154">
            <v>3284</v>
          </cell>
          <cell r="B3154" t="str">
            <v>MIE013</v>
          </cell>
          <cell r="C3154">
            <v>34.277700000000003</v>
          </cell>
          <cell r="D3154">
            <v>136.49959999999999</v>
          </cell>
          <cell r="E3154">
            <v>3.7469500000000003E-2</v>
          </cell>
          <cell r="F3154" t="str">
            <v>stable</v>
          </cell>
          <cell r="G3154">
            <v>760</v>
          </cell>
        </row>
        <row r="3155">
          <cell r="A3155">
            <v>3285</v>
          </cell>
          <cell r="B3155" t="str">
            <v>MIE015</v>
          </cell>
          <cell r="C3155">
            <v>33.878300000000003</v>
          </cell>
          <cell r="D3155">
            <v>136.0822</v>
          </cell>
          <cell r="E3155">
            <v>8.8823200000000005E-2</v>
          </cell>
          <cell r="F3155" t="str">
            <v>stable</v>
          </cell>
          <cell r="G3155">
            <v>760</v>
          </cell>
        </row>
        <row r="3156">
          <cell r="A3156">
            <v>3286</v>
          </cell>
          <cell r="B3156" t="str">
            <v>MIE016</v>
          </cell>
          <cell r="C3156">
            <v>33.876399999999997</v>
          </cell>
          <cell r="D3156">
            <v>135.9188</v>
          </cell>
          <cell r="E3156">
            <v>0.140372</v>
          </cell>
          <cell r="F3156" t="str">
            <v>stable</v>
          </cell>
          <cell r="G3156">
            <v>760</v>
          </cell>
        </row>
        <row r="3157">
          <cell r="A3157">
            <v>3287</v>
          </cell>
          <cell r="B3157" t="str">
            <v>MIEH01</v>
          </cell>
          <cell r="C3157">
            <v>34.981699999999996</v>
          </cell>
          <cell r="D3157">
            <v>136.45920000000001</v>
          </cell>
          <cell r="E3157">
            <v>6.7418699999999998E-2</v>
          </cell>
          <cell r="F3157" t="str">
            <v>stable</v>
          </cell>
          <cell r="G3157">
            <v>760</v>
          </cell>
        </row>
        <row r="3158">
          <cell r="A3158">
            <v>3288</v>
          </cell>
          <cell r="B3158" t="str">
            <v>MIEH02</v>
          </cell>
          <cell r="C3158">
            <v>34.762900000000002</v>
          </cell>
          <cell r="D3158">
            <v>136.28639999999999</v>
          </cell>
          <cell r="E3158">
            <v>0.119003</v>
          </cell>
          <cell r="F3158" t="str">
            <v>stable</v>
          </cell>
          <cell r="G3158">
            <v>760</v>
          </cell>
        </row>
        <row r="3159">
          <cell r="A3159">
            <v>3289</v>
          </cell>
          <cell r="B3159" t="str">
            <v>MIEH04</v>
          </cell>
          <cell r="C3159">
            <v>34.349899999999998</v>
          </cell>
          <cell r="D3159">
            <v>136.58949999999999</v>
          </cell>
          <cell r="E3159">
            <v>6.8919800000000003E-2</v>
          </cell>
          <cell r="F3159" t="str">
            <v>stable</v>
          </cell>
          <cell r="G3159">
            <v>760</v>
          </cell>
        </row>
        <row r="3160">
          <cell r="A3160">
            <v>3290</v>
          </cell>
          <cell r="B3160" t="str">
            <v>MIEH05</v>
          </cell>
          <cell r="C3160">
            <v>34.060400000000001</v>
          </cell>
          <cell r="D3160">
            <v>136.17179999999999</v>
          </cell>
          <cell r="E3160">
            <v>4.9303100000000002E-2</v>
          </cell>
          <cell r="F3160" t="str">
            <v>stable</v>
          </cell>
          <cell r="G3160">
            <v>760</v>
          </cell>
        </row>
        <row r="3161">
          <cell r="A3161">
            <v>3291</v>
          </cell>
          <cell r="B3161" t="str">
            <v>MIEH06</v>
          </cell>
          <cell r="C3161">
            <v>34.354700000000001</v>
          </cell>
          <cell r="D3161">
            <v>136.3322</v>
          </cell>
          <cell r="E3161">
            <v>0.185666</v>
          </cell>
          <cell r="F3161" t="str">
            <v>stable</v>
          </cell>
          <cell r="G3161">
            <v>760</v>
          </cell>
        </row>
        <row r="3162">
          <cell r="A3162">
            <v>3292</v>
          </cell>
          <cell r="B3162" t="str">
            <v>MIEH07</v>
          </cell>
          <cell r="C3162">
            <v>34.251100000000001</v>
          </cell>
          <cell r="D3162">
            <v>136.8245</v>
          </cell>
          <cell r="E3162">
            <v>9.1628200000000003E-3</v>
          </cell>
          <cell r="F3162" t="str">
            <v>stable</v>
          </cell>
          <cell r="G3162">
            <v>404</v>
          </cell>
        </row>
        <row r="3163">
          <cell r="A3163">
            <v>3293</v>
          </cell>
          <cell r="B3163" t="str">
            <v>MIEH08</v>
          </cell>
          <cell r="C3163">
            <v>34.539200000000001</v>
          </cell>
          <cell r="D3163">
            <v>136.5061</v>
          </cell>
          <cell r="E3163">
            <v>3.8114500000000003E-2</v>
          </cell>
          <cell r="F3163" t="str">
            <v>stable</v>
          </cell>
          <cell r="G3163">
            <v>760</v>
          </cell>
        </row>
        <row r="3164">
          <cell r="A3164">
            <v>3294</v>
          </cell>
          <cell r="B3164" t="str">
            <v>MIEH09</v>
          </cell>
          <cell r="C3164">
            <v>33.761099999999999</v>
          </cell>
          <cell r="D3164">
            <v>135.99979999999999</v>
          </cell>
          <cell r="E3164">
            <v>5.64483E-2</v>
          </cell>
          <cell r="F3164" t="str">
            <v>stable</v>
          </cell>
          <cell r="G3164">
            <v>760</v>
          </cell>
        </row>
        <row r="3165">
          <cell r="A3165">
            <v>3295</v>
          </cell>
          <cell r="B3165" t="str">
            <v>MIEH10</v>
          </cell>
          <cell r="C3165">
            <v>34.819200000000002</v>
          </cell>
          <cell r="D3165">
            <v>136.42740000000001</v>
          </cell>
          <cell r="E3165">
            <v>3.8296200000000002E-3</v>
          </cell>
          <cell r="F3165" t="str">
            <v>stable</v>
          </cell>
          <cell r="G3165">
            <v>295</v>
          </cell>
        </row>
        <row r="3166">
          <cell r="A3166">
            <v>3296</v>
          </cell>
          <cell r="B3166" t="str">
            <v>NAR001</v>
          </cell>
          <cell r="C3166">
            <v>34.715400000000002</v>
          </cell>
          <cell r="D3166">
            <v>135.72720000000001</v>
          </cell>
          <cell r="E3166">
            <v>1.51486E-2</v>
          </cell>
          <cell r="F3166" t="str">
            <v>stable</v>
          </cell>
          <cell r="G3166">
            <v>546</v>
          </cell>
        </row>
        <row r="3167">
          <cell r="A3167">
            <v>3297</v>
          </cell>
          <cell r="B3167" t="str">
            <v>NAR002</v>
          </cell>
          <cell r="C3167">
            <v>34.668300000000002</v>
          </cell>
          <cell r="D3167">
            <v>135.83519999999999</v>
          </cell>
          <cell r="E3167">
            <v>2.7768299999999999E-2</v>
          </cell>
          <cell r="F3167" t="str">
            <v>stable</v>
          </cell>
          <cell r="G3167">
            <v>760</v>
          </cell>
        </row>
        <row r="3168">
          <cell r="A3168">
            <v>3298</v>
          </cell>
          <cell r="B3168" t="str">
            <v>NAR003</v>
          </cell>
          <cell r="C3168">
            <v>34.5169</v>
          </cell>
          <cell r="D3168">
            <v>135.7191</v>
          </cell>
          <cell r="E3168">
            <v>7.1103900000000003E-3</v>
          </cell>
          <cell r="F3168" t="str">
            <v>stable</v>
          </cell>
          <cell r="G3168">
            <v>358</v>
          </cell>
        </row>
        <row r="3169">
          <cell r="A3169">
            <v>3299</v>
          </cell>
          <cell r="B3169" t="str">
            <v>NAR005</v>
          </cell>
          <cell r="C3169">
            <v>34.340800000000002</v>
          </cell>
          <cell r="D3169">
            <v>135.6883</v>
          </cell>
          <cell r="E3169">
            <v>2.2185099999999999E-2</v>
          </cell>
          <cell r="F3169" t="str">
            <v>stable</v>
          </cell>
          <cell r="G3169">
            <v>704</v>
          </cell>
        </row>
        <row r="3170">
          <cell r="A3170">
            <v>3300</v>
          </cell>
          <cell r="B3170" t="str">
            <v>NAR006</v>
          </cell>
          <cell r="C3170">
            <v>34.338299999999997</v>
          </cell>
          <cell r="D3170">
            <v>135.95410000000001</v>
          </cell>
          <cell r="E3170">
            <v>0.161269</v>
          </cell>
          <cell r="F3170" t="str">
            <v>stable</v>
          </cell>
          <cell r="G3170">
            <v>760</v>
          </cell>
        </row>
        <row r="3171">
          <cell r="A3171">
            <v>3301</v>
          </cell>
          <cell r="B3171" t="str">
            <v>NAR009</v>
          </cell>
          <cell r="C3171">
            <v>33.938000000000002</v>
          </cell>
          <cell r="D3171">
            <v>135.7552</v>
          </cell>
          <cell r="E3171">
            <v>7.3003200000000004E-2</v>
          </cell>
          <cell r="F3171" t="str">
            <v>stable</v>
          </cell>
          <cell r="G3171">
            <v>760</v>
          </cell>
        </row>
        <row r="3172">
          <cell r="A3172">
            <v>3302</v>
          </cell>
          <cell r="B3172" t="str">
            <v>NARH01</v>
          </cell>
          <cell r="C3172">
            <v>33.963299999999997</v>
          </cell>
          <cell r="D3172">
            <v>135.65180000000001</v>
          </cell>
          <cell r="E3172">
            <v>0.16689200000000001</v>
          </cell>
          <cell r="F3172" t="str">
            <v>stable</v>
          </cell>
          <cell r="G3172">
            <v>760</v>
          </cell>
        </row>
        <row r="3173">
          <cell r="A3173">
            <v>3303</v>
          </cell>
          <cell r="B3173" t="str">
            <v>NARH03</v>
          </cell>
          <cell r="C3173">
            <v>34.289200000000001</v>
          </cell>
          <cell r="D3173">
            <v>136.005</v>
          </cell>
          <cell r="E3173">
            <v>9.2446500000000001E-2</v>
          </cell>
          <cell r="F3173" t="str">
            <v>stable</v>
          </cell>
          <cell r="G3173">
            <v>760</v>
          </cell>
        </row>
        <row r="3174">
          <cell r="A3174">
            <v>3304</v>
          </cell>
          <cell r="B3174" t="str">
            <v>NARH04</v>
          </cell>
          <cell r="C3174">
            <v>34.302799999999998</v>
          </cell>
          <cell r="D3174">
            <v>135.83969999999999</v>
          </cell>
          <cell r="E3174">
            <v>7.4412300000000001E-2</v>
          </cell>
          <cell r="F3174" t="str">
            <v>stable</v>
          </cell>
          <cell r="G3174">
            <v>760</v>
          </cell>
        </row>
        <row r="3175">
          <cell r="A3175">
            <v>3305</v>
          </cell>
          <cell r="B3175" t="str">
            <v>NARH05</v>
          </cell>
          <cell r="C3175">
            <v>34.420400000000001</v>
          </cell>
          <cell r="D3175">
            <v>136.03229999999999</v>
          </cell>
          <cell r="E3175">
            <v>9.3457999999999999E-2</v>
          </cell>
          <cell r="F3175" t="str">
            <v>stable</v>
          </cell>
          <cell r="G3175">
            <v>760</v>
          </cell>
        </row>
        <row r="3176">
          <cell r="A3176">
            <v>3306</v>
          </cell>
          <cell r="B3176" t="str">
            <v>NARH06</v>
          </cell>
          <cell r="C3176">
            <v>34.638100000000001</v>
          </cell>
          <cell r="D3176">
            <v>136.054</v>
          </cell>
          <cell r="E3176">
            <v>3.8632600000000003E-2</v>
          </cell>
          <cell r="F3176" t="str">
            <v>stable</v>
          </cell>
          <cell r="G3176">
            <v>760</v>
          </cell>
        </row>
        <row r="3177">
          <cell r="A3177">
            <v>3307</v>
          </cell>
          <cell r="B3177" t="str">
            <v>OIT001</v>
          </cell>
          <cell r="C3177">
            <v>33.6783</v>
          </cell>
          <cell r="D3177">
            <v>131.59360000000001</v>
          </cell>
          <cell r="E3177">
            <v>4.0212499999999998E-2</v>
          </cell>
          <cell r="F3177" t="str">
            <v>stable</v>
          </cell>
          <cell r="G3177">
            <v>760</v>
          </cell>
        </row>
        <row r="3178">
          <cell r="A3178">
            <v>3308</v>
          </cell>
          <cell r="B3178" t="str">
            <v>OIT002</v>
          </cell>
          <cell r="C3178">
            <v>33.5685</v>
          </cell>
          <cell r="D3178">
            <v>131.26779999999999</v>
          </cell>
          <cell r="E3178">
            <v>3.8279799999999999E-3</v>
          </cell>
          <cell r="F3178" t="str">
            <v>stable</v>
          </cell>
          <cell r="G3178">
            <v>295</v>
          </cell>
        </row>
        <row r="3179">
          <cell r="A3179">
            <v>3309</v>
          </cell>
          <cell r="B3179" t="str">
            <v>OIT003</v>
          </cell>
          <cell r="C3179">
            <v>33.558300000000003</v>
          </cell>
          <cell r="D3179">
            <v>131.44890000000001</v>
          </cell>
          <cell r="E3179">
            <v>5.2852100000000003E-3</v>
          </cell>
          <cell r="F3179" t="str">
            <v>stable</v>
          </cell>
          <cell r="G3179">
            <v>324</v>
          </cell>
        </row>
        <row r="3180">
          <cell r="A3180">
            <v>3310</v>
          </cell>
          <cell r="B3180" t="str">
            <v>OIT004</v>
          </cell>
          <cell r="C3180">
            <v>33.566600000000001</v>
          </cell>
          <cell r="D3180">
            <v>131.73779999999999</v>
          </cell>
          <cell r="E3180">
            <v>5.8343199999999996E-3</v>
          </cell>
          <cell r="F3180" t="str">
            <v>stable</v>
          </cell>
          <cell r="G3180">
            <v>334</v>
          </cell>
        </row>
        <row r="3181">
          <cell r="A3181">
            <v>3311</v>
          </cell>
          <cell r="B3181" t="str">
            <v>OIT005</v>
          </cell>
          <cell r="C3181">
            <v>33.454900000000002</v>
          </cell>
          <cell r="D3181">
            <v>131.11420000000001</v>
          </cell>
          <cell r="E3181">
            <v>2.5846299999999999E-2</v>
          </cell>
          <cell r="F3181" t="str">
            <v>stable</v>
          </cell>
          <cell r="G3181">
            <v>760</v>
          </cell>
        </row>
        <row r="3182">
          <cell r="A3182">
            <v>3312</v>
          </cell>
          <cell r="B3182" t="str">
            <v>OIT007</v>
          </cell>
          <cell r="C3182">
            <v>33.415199999999999</v>
          </cell>
          <cell r="D3182">
            <v>131.6148</v>
          </cell>
          <cell r="E3182">
            <v>3.8822100000000001E-3</v>
          </cell>
          <cell r="F3182" t="str">
            <v>stable</v>
          </cell>
          <cell r="G3182">
            <v>296</v>
          </cell>
        </row>
        <row r="3183">
          <cell r="A3183">
            <v>3313</v>
          </cell>
          <cell r="B3183" t="str">
            <v>OIT009</v>
          </cell>
          <cell r="C3183">
            <v>33.256900000000002</v>
          </cell>
          <cell r="D3183">
            <v>131.34389999999999</v>
          </cell>
          <cell r="E3183">
            <v>4.5731599999999997E-2</v>
          </cell>
          <cell r="F3183" t="str">
            <v>stable</v>
          </cell>
          <cell r="G3183">
            <v>760</v>
          </cell>
        </row>
        <row r="3184">
          <cell r="A3184">
            <v>3314</v>
          </cell>
          <cell r="B3184" t="str">
            <v>OIT010</v>
          </cell>
          <cell r="C3184">
            <v>33.247799999999998</v>
          </cell>
          <cell r="D3184">
            <v>131.6103</v>
          </cell>
          <cell r="E3184">
            <v>2.9873299999999998E-3</v>
          </cell>
          <cell r="F3184" t="str">
            <v>stable</v>
          </cell>
          <cell r="G3184">
            <v>270</v>
          </cell>
        </row>
        <row r="3185">
          <cell r="A3185">
            <v>3315</v>
          </cell>
          <cell r="B3185" t="str">
            <v>OIT011</v>
          </cell>
          <cell r="C3185">
            <v>33.246099999999998</v>
          </cell>
          <cell r="D3185">
            <v>131.8811</v>
          </cell>
          <cell r="E3185">
            <v>1.86068E-2</v>
          </cell>
          <cell r="F3185" t="str">
            <v>stable</v>
          </cell>
          <cell r="G3185">
            <v>632</v>
          </cell>
        </row>
        <row r="3186">
          <cell r="A3186">
            <v>3316</v>
          </cell>
          <cell r="B3186" t="str">
            <v>OIT012</v>
          </cell>
          <cell r="C3186">
            <v>33.066400000000002</v>
          </cell>
          <cell r="D3186">
            <v>131.3734</v>
          </cell>
          <cell r="E3186">
            <v>4.3933699999999999E-2</v>
          </cell>
          <cell r="F3186" t="str">
            <v>stable</v>
          </cell>
          <cell r="G3186">
            <v>760</v>
          </cell>
        </row>
        <row r="3187">
          <cell r="A3187">
            <v>3317</v>
          </cell>
          <cell r="B3187" t="str">
            <v>OIT014</v>
          </cell>
          <cell r="C3187">
            <v>33.065600000000003</v>
          </cell>
          <cell r="D3187">
            <v>131.85890000000001</v>
          </cell>
          <cell r="E3187">
            <v>8.7015200000000001E-2</v>
          </cell>
          <cell r="F3187" t="str">
            <v>stable</v>
          </cell>
          <cell r="G3187">
            <v>760</v>
          </cell>
        </row>
        <row r="3188">
          <cell r="A3188">
            <v>3318</v>
          </cell>
          <cell r="B3188" t="str">
            <v>OIT015</v>
          </cell>
          <cell r="C3188">
            <v>32.972200000000001</v>
          </cell>
          <cell r="D3188">
            <v>131.39699999999999</v>
          </cell>
          <cell r="E3188">
            <v>8.8365800000000001E-3</v>
          </cell>
          <cell r="F3188" t="str">
            <v>stable</v>
          </cell>
          <cell r="G3188">
            <v>397</v>
          </cell>
        </row>
        <row r="3189">
          <cell r="A3189">
            <v>3319</v>
          </cell>
          <cell r="B3189" t="str">
            <v>OIT016</v>
          </cell>
          <cell r="C3189">
            <v>32.974699999999999</v>
          </cell>
          <cell r="D3189">
            <v>131.90280000000001</v>
          </cell>
          <cell r="E3189">
            <v>5.84637E-2</v>
          </cell>
          <cell r="F3189" t="str">
            <v>stable</v>
          </cell>
          <cell r="G3189">
            <v>760</v>
          </cell>
        </row>
        <row r="3190">
          <cell r="A3190">
            <v>3320</v>
          </cell>
          <cell r="B3190" t="str">
            <v>OITH01</v>
          </cell>
          <cell r="C3190">
            <v>33.408900000000003</v>
          </cell>
          <cell r="D3190">
            <v>131.035</v>
          </cell>
          <cell r="E3190">
            <v>0.10202</v>
          </cell>
          <cell r="F3190" t="str">
            <v>stable</v>
          </cell>
          <cell r="G3190">
            <v>760</v>
          </cell>
        </row>
        <row r="3191">
          <cell r="A3191">
            <v>3321</v>
          </cell>
          <cell r="B3191" t="str">
            <v>OITH02</v>
          </cell>
          <cell r="C3191">
            <v>33.454700000000003</v>
          </cell>
          <cell r="D3191">
            <v>131.4453</v>
          </cell>
          <cell r="E3191">
            <v>1.24639E-2</v>
          </cell>
          <cell r="F3191" t="str">
            <v>stable</v>
          </cell>
          <cell r="G3191">
            <v>478</v>
          </cell>
        </row>
        <row r="3192">
          <cell r="A3192">
            <v>3322</v>
          </cell>
          <cell r="B3192" t="str">
            <v>OITH04</v>
          </cell>
          <cell r="C3192">
            <v>33.127200000000002</v>
          </cell>
          <cell r="D3192">
            <v>131.34970000000001</v>
          </cell>
          <cell r="E3192">
            <v>4.8785700000000001E-2</v>
          </cell>
          <cell r="F3192" t="str">
            <v>stable</v>
          </cell>
          <cell r="G3192">
            <v>760</v>
          </cell>
        </row>
        <row r="3193">
          <cell r="A3193">
            <v>3323</v>
          </cell>
          <cell r="B3193" t="str">
            <v>OITH05</v>
          </cell>
          <cell r="C3193">
            <v>33.1492</v>
          </cell>
          <cell r="D3193">
            <v>131.5444</v>
          </cell>
          <cell r="E3193">
            <v>0.241644</v>
          </cell>
          <cell r="F3193" t="str">
            <v>stable</v>
          </cell>
          <cell r="G3193">
            <v>760</v>
          </cell>
        </row>
        <row r="3194">
          <cell r="A3194">
            <v>3324</v>
          </cell>
          <cell r="B3194" t="str">
            <v>OITH06</v>
          </cell>
          <cell r="C3194">
            <v>32.969200000000001</v>
          </cell>
          <cell r="D3194">
            <v>131.4008</v>
          </cell>
          <cell r="E3194">
            <v>1.6402300000000002E-2</v>
          </cell>
          <cell r="F3194" t="str">
            <v>stable</v>
          </cell>
          <cell r="G3194">
            <v>578</v>
          </cell>
        </row>
        <row r="3195">
          <cell r="A3195">
            <v>3325</v>
          </cell>
          <cell r="B3195" t="str">
            <v>OITH07</v>
          </cell>
          <cell r="C3195">
            <v>32.983600000000003</v>
          </cell>
          <cell r="D3195">
            <v>131.59049999999999</v>
          </cell>
          <cell r="E3195">
            <v>8.3263799999999995E-3</v>
          </cell>
          <cell r="F3195" t="str">
            <v>stable</v>
          </cell>
          <cell r="G3195">
            <v>385</v>
          </cell>
        </row>
        <row r="3196">
          <cell r="A3196">
            <v>3326</v>
          </cell>
          <cell r="B3196" t="str">
            <v>OITH10</v>
          </cell>
          <cell r="C3196">
            <v>32.924399999999999</v>
          </cell>
          <cell r="D3196">
            <v>131.87190000000001</v>
          </cell>
          <cell r="E3196">
            <v>2.8080000000000001E-2</v>
          </cell>
          <cell r="F3196" t="str">
            <v>stable</v>
          </cell>
          <cell r="G3196">
            <v>760</v>
          </cell>
        </row>
        <row r="3197">
          <cell r="A3197">
            <v>3327</v>
          </cell>
          <cell r="B3197" t="str">
            <v>OSK001</v>
          </cell>
          <cell r="C3197">
            <v>34.970700000000001</v>
          </cell>
          <cell r="D3197">
            <v>135.38999999999999</v>
          </cell>
          <cell r="E3197">
            <v>2.8922400000000001E-2</v>
          </cell>
          <cell r="F3197" t="str">
            <v>stable</v>
          </cell>
          <cell r="G3197">
            <v>760</v>
          </cell>
        </row>
        <row r="3198">
          <cell r="A3198">
            <v>3328</v>
          </cell>
          <cell r="B3198" t="str">
            <v>OSK002</v>
          </cell>
          <cell r="C3198">
            <v>34.857300000000002</v>
          </cell>
          <cell r="D3198">
            <v>135.5958</v>
          </cell>
          <cell r="E3198">
            <v>2.1363900000000002E-2</v>
          </cell>
          <cell r="F3198" t="str">
            <v>stable</v>
          </cell>
          <cell r="G3198">
            <v>687</v>
          </cell>
        </row>
        <row r="3199">
          <cell r="A3199">
            <v>3329</v>
          </cell>
          <cell r="B3199" t="str">
            <v>OSK003</v>
          </cell>
          <cell r="C3199">
            <v>34.766800000000003</v>
          </cell>
          <cell r="D3199">
            <v>135.4683</v>
          </cell>
          <cell r="E3199">
            <v>1.1268E-2</v>
          </cell>
          <cell r="F3199" t="str">
            <v>stable</v>
          </cell>
          <cell r="G3199">
            <v>451</v>
          </cell>
        </row>
        <row r="3200">
          <cell r="A3200">
            <v>3330</v>
          </cell>
          <cell r="B3200" t="str">
            <v>OSK004</v>
          </cell>
          <cell r="C3200">
            <v>34.740499999999997</v>
          </cell>
          <cell r="D3200">
            <v>135.63939999999999</v>
          </cell>
          <cell r="E3200">
            <v>1.53242E-2</v>
          </cell>
          <cell r="F3200" t="str">
            <v>stable</v>
          </cell>
          <cell r="G3200">
            <v>550</v>
          </cell>
        </row>
        <row r="3201">
          <cell r="A3201">
            <v>3331</v>
          </cell>
          <cell r="B3201" t="str">
            <v>OSK005</v>
          </cell>
          <cell r="C3201">
            <v>34.725499999999997</v>
          </cell>
          <cell r="D3201">
            <v>135.50989999999999</v>
          </cell>
          <cell r="E3201">
            <v>3.3231100000000002E-3</v>
          </cell>
          <cell r="F3201" t="str">
            <v>stable</v>
          </cell>
          <cell r="G3201">
            <v>280</v>
          </cell>
        </row>
        <row r="3202">
          <cell r="A3202">
            <v>3332</v>
          </cell>
          <cell r="B3202" t="str">
            <v>OSK006</v>
          </cell>
          <cell r="C3202">
            <v>34.589399999999998</v>
          </cell>
          <cell r="D3202">
            <v>135.471</v>
          </cell>
          <cell r="E3202">
            <v>2.5224399999999999E-3</v>
          </cell>
          <cell r="F3202" t="str">
            <v>stable</v>
          </cell>
          <cell r="G3202">
            <v>256</v>
          </cell>
        </row>
        <row r="3203">
          <cell r="A3203">
            <v>3333</v>
          </cell>
          <cell r="B3203" t="str">
            <v>OSK007</v>
          </cell>
          <cell r="C3203">
            <v>34.557699999999997</v>
          </cell>
          <cell r="D3203">
            <v>135.60579999999999</v>
          </cell>
          <cell r="E3203">
            <v>1.2848E-2</v>
          </cell>
          <cell r="F3203" t="str">
            <v>stable</v>
          </cell>
          <cell r="G3203">
            <v>487</v>
          </cell>
        </row>
        <row r="3204">
          <cell r="A3204">
            <v>3334</v>
          </cell>
          <cell r="B3204" t="str">
            <v>OSK008</v>
          </cell>
          <cell r="C3204">
            <v>34.440199999999997</v>
          </cell>
          <cell r="D3204">
            <v>135.39169999999999</v>
          </cell>
          <cell r="E3204">
            <v>1.8817E-2</v>
          </cell>
          <cell r="F3204" t="str">
            <v>stable</v>
          </cell>
          <cell r="G3204">
            <v>636</v>
          </cell>
        </row>
        <row r="3205">
          <cell r="A3205">
            <v>3335</v>
          </cell>
          <cell r="B3205" t="str">
            <v>OSK009</v>
          </cell>
          <cell r="C3205">
            <v>34.436599999999999</v>
          </cell>
          <cell r="D3205">
            <v>135.58160000000001</v>
          </cell>
          <cell r="E3205">
            <v>5.2741700000000002E-2</v>
          </cell>
          <cell r="F3205" t="str">
            <v>stable</v>
          </cell>
          <cell r="G3205">
            <v>760</v>
          </cell>
        </row>
        <row r="3206">
          <cell r="A3206">
            <v>3336</v>
          </cell>
          <cell r="B3206" t="str">
            <v>OSK010</v>
          </cell>
          <cell r="C3206">
            <v>34.375500000000002</v>
          </cell>
          <cell r="D3206">
            <v>135.25489999999999</v>
          </cell>
          <cell r="E3206">
            <v>1.6169699999999999E-3</v>
          </cell>
          <cell r="F3206" t="str">
            <v>stable</v>
          </cell>
          <cell r="G3206">
            <v>228</v>
          </cell>
        </row>
        <row r="3207">
          <cell r="A3207">
            <v>3337</v>
          </cell>
          <cell r="B3207" t="str">
            <v>OSKH01</v>
          </cell>
          <cell r="C3207">
            <v>34.394399999999997</v>
          </cell>
          <cell r="D3207">
            <v>135.28639999999999</v>
          </cell>
          <cell r="E3207">
            <v>3.6443500000000002E-3</v>
          </cell>
          <cell r="F3207" t="str">
            <v>stable</v>
          </cell>
          <cell r="G3207">
            <v>289</v>
          </cell>
        </row>
        <row r="3208">
          <cell r="A3208">
            <v>3338</v>
          </cell>
          <cell r="B3208" t="str">
            <v>OSKH02</v>
          </cell>
          <cell r="C3208">
            <v>34.659500000000001</v>
          </cell>
          <cell r="D3208">
            <v>135.39240000000001</v>
          </cell>
          <cell r="E3208">
            <v>2.8341799999999999E-3</v>
          </cell>
          <cell r="F3208" t="str">
            <v>stable</v>
          </cell>
          <cell r="G3208">
            <v>265</v>
          </cell>
        </row>
        <row r="3209">
          <cell r="A3209">
            <v>3339</v>
          </cell>
          <cell r="B3209" t="str">
            <v>OSKH03</v>
          </cell>
          <cell r="C3209">
            <v>34.521500000000003</v>
          </cell>
          <cell r="D3209">
            <v>135.6636</v>
          </cell>
          <cell r="E3209">
            <v>0.11075</v>
          </cell>
          <cell r="F3209" t="str">
            <v>stable</v>
          </cell>
          <cell r="G3209">
            <v>760</v>
          </cell>
        </row>
        <row r="3210">
          <cell r="A3210">
            <v>3340</v>
          </cell>
          <cell r="B3210" t="str">
            <v>OSKH04</v>
          </cell>
          <cell r="C3210">
            <v>34.759700000000002</v>
          </cell>
          <cell r="D3210">
            <v>135.7081</v>
          </cell>
          <cell r="E3210">
            <v>5.81126E-2</v>
          </cell>
          <cell r="F3210" t="str">
            <v>stable</v>
          </cell>
          <cell r="G3210">
            <v>760</v>
          </cell>
        </row>
        <row r="3211">
          <cell r="A3211">
            <v>3341</v>
          </cell>
          <cell r="B3211" t="str">
            <v>SIG001</v>
          </cell>
          <cell r="C3211">
            <v>35.5398</v>
          </cell>
          <cell r="D3211">
            <v>136.20650000000001</v>
          </cell>
          <cell r="E3211">
            <v>3.1264100000000003E-2</v>
          </cell>
          <cell r="F3211" t="str">
            <v>stable</v>
          </cell>
          <cell r="G3211">
            <v>760</v>
          </cell>
        </row>
        <row r="3212">
          <cell r="A3212">
            <v>3342</v>
          </cell>
          <cell r="B3212" t="str">
            <v>SIG002</v>
          </cell>
          <cell r="C3212">
            <v>35.421500000000002</v>
          </cell>
          <cell r="D3212">
            <v>136.02430000000001</v>
          </cell>
          <cell r="E3212">
            <v>1.1953999999999999E-2</v>
          </cell>
          <cell r="F3212" t="str">
            <v>stable</v>
          </cell>
          <cell r="G3212">
            <v>467</v>
          </cell>
        </row>
        <row r="3213">
          <cell r="A3213">
            <v>3343</v>
          </cell>
          <cell r="B3213" t="str">
            <v>SIG003</v>
          </cell>
          <cell r="C3213">
            <v>35.377000000000002</v>
          </cell>
          <cell r="D3213">
            <v>136.26400000000001</v>
          </cell>
          <cell r="E3213">
            <v>5.5301700000000001E-3</v>
          </cell>
          <cell r="F3213" t="str">
            <v>stable</v>
          </cell>
          <cell r="G3213">
            <v>329</v>
          </cell>
        </row>
        <row r="3214">
          <cell r="A3214">
            <v>3344</v>
          </cell>
          <cell r="B3214" t="str">
            <v>SIG004</v>
          </cell>
          <cell r="C3214">
            <v>35.3476</v>
          </cell>
          <cell r="D3214">
            <v>135.91839999999999</v>
          </cell>
          <cell r="E3214">
            <v>0.10039099999999999</v>
          </cell>
          <cell r="F3214" t="str">
            <v>stable</v>
          </cell>
          <cell r="G3214">
            <v>760</v>
          </cell>
        </row>
        <row r="3215">
          <cell r="A3215">
            <v>3345</v>
          </cell>
          <cell r="B3215" t="str">
            <v>SIG005</v>
          </cell>
          <cell r="C3215">
            <v>35.249299999999998</v>
          </cell>
          <cell r="D3215">
            <v>136.24209999999999</v>
          </cell>
          <cell r="E3215">
            <v>5.6392400000000002E-3</v>
          </cell>
          <cell r="F3215" t="str">
            <v>stable</v>
          </cell>
          <cell r="G3215">
            <v>331</v>
          </cell>
        </row>
        <row r="3216">
          <cell r="A3216">
            <v>3346</v>
          </cell>
          <cell r="B3216" t="str">
            <v>SIG006</v>
          </cell>
          <cell r="C3216">
            <v>35.200099999999999</v>
          </cell>
          <cell r="D3216">
            <v>135.92099999999999</v>
          </cell>
          <cell r="E3216">
            <v>0.12253500000000001</v>
          </cell>
          <cell r="F3216" t="str">
            <v>stable</v>
          </cell>
          <cell r="G3216">
            <v>760</v>
          </cell>
        </row>
        <row r="3217">
          <cell r="A3217">
            <v>3347</v>
          </cell>
          <cell r="B3217" t="str">
            <v>SIG007</v>
          </cell>
          <cell r="C3217">
            <v>35.133899999999997</v>
          </cell>
          <cell r="D3217">
            <v>136.09569999999999</v>
          </cell>
          <cell r="E3217">
            <v>3.0000600000000001E-3</v>
          </cell>
          <cell r="F3217" t="str">
            <v>stable</v>
          </cell>
          <cell r="G3217">
            <v>270</v>
          </cell>
        </row>
        <row r="3218">
          <cell r="A3218">
            <v>3348</v>
          </cell>
          <cell r="B3218" t="str">
            <v>SIG008</v>
          </cell>
          <cell r="C3218">
            <v>35.070099999999996</v>
          </cell>
          <cell r="D3218">
            <v>136.2946</v>
          </cell>
          <cell r="E3218">
            <v>4.10248E-2</v>
          </cell>
          <cell r="F3218" t="str">
            <v>stable</v>
          </cell>
          <cell r="G3218">
            <v>760</v>
          </cell>
        </row>
        <row r="3219">
          <cell r="A3219">
            <v>3349</v>
          </cell>
          <cell r="B3219" t="str">
            <v>SIG009</v>
          </cell>
          <cell r="C3219">
            <v>35.005099999999999</v>
          </cell>
          <cell r="D3219">
            <v>136.08539999999999</v>
          </cell>
          <cell r="E3219">
            <v>2.6866899999999998E-3</v>
          </cell>
          <cell r="F3219" t="str">
            <v>stable</v>
          </cell>
          <cell r="G3219">
            <v>261</v>
          </cell>
        </row>
        <row r="3220">
          <cell r="A3220">
            <v>3350</v>
          </cell>
          <cell r="B3220" t="str">
            <v>SIG010</v>
          </cell>
          <cell r="C3220">
            <v>34.971800000000002</v>
          </cell>
          <cell r="D3220">
            <v>135.8965</v>
          </cell>
          <cell r="E3220">
            <v>4.0128499999999998E-2</v>
          </cell>
          <cell r="F3220" t="str">
            <v>stable</v>
          </cell>
          <cell r="G3220">
            <v>760</v>
          </cell>
        </row>
        <row r="3221">
          <cell r="A3221">
            <v>3351</v>
          </cell>
          <cell r="B3221" t="str">
            <v>SIG011</v>
          </cell>
          <cell r="C3221">
            <v>34.877899999999997</v>
          </cell>
          <cell r="D3221">
            <v>136.05869999999999</v>
          </cell>
          <cell r="E3221">
            <v>8.3808800000000003E-2</v>
          </cell>
          <cell r="F3221" t="str">
            <v>stable</v>
          </cell>
          <cell r="G3221">
            <v>760</v>
          </cell>
        </row>
        <row r="3222">
          <cell r="A3222">
            <v>3352</v>
          </cell>
          <cell r="B3222" t="str">
            <v>SIG012</v>
          </cell>
          <cell r="C3222">
            <v>34.904299999999999</v>
          </cell>
          <cell r="D3222">
            <v>136.23070000000001</v>
          </cell>
          <cell r="E3222">
            <v>1.08553E-2</v>
          </cell>
          <cell r="F3222" t="str">
            <v>stable</v>
          </cell>
          <cell r="G3222">
            <v>442</v>
          </cell>
        </row>
        <row r="3223">
          <cell r="A3223">
            <v>3353</v>
          </cell>
          <cell r="B3223" t="str">
            <v>SIGH01</v>
          </cell>
          <cell r="C3223">
            <v>35.235100000000003</v>
          </cell>
          <cell r="D3223">
            <v>136.36279999999999</v>
          </cell>
          <cell r="E3223">
            <v>2.9279900000000001E-2</v>
          </cell>
          <cell r="F3223" t="str">
            <v>stable</v>
          </cell>
          <cell r="G3223">
            <v>760</v>
          </cell>
        </row>
        <row r="3224">
          <cell r="A3224">
            <v>3354</v>
          </cell>
          <cell r="B3224" t="str">
            <v>SIGH02</v>
          </cell>
          <cell r="C3224">
            <v>35.244999999999997</v>
          </cell>
          <cell r="D3224">
            <v>135.87</v>
          </cell>
          <cell r="E3224">
            <v>0.15317500000000001</v>
          </cell>
          <cell r="F3224" t="str">
            <v>stable</v>
          </cell>
          <cell r="G3224">
            <v>760</v>
          </cell>
        </row>
        <row r="3225">
          <cell r="A3225">
            <v>3355</v>
          </cell>
          <cell r="B3225" t="str">
            <v>SIGH03</v>
          </cell>
          <cell r="C3225">
            <v>34.849699999999999</v>
          </cell>
          <cell r="D3225">
            <v>136.03440000000001</v>
          </cell>
          <cell r="E3225">
            <v>7.5534699999999996E-2</v>
          </cell>
          <cell r="F3225" t="str">
            <v>stable</v>
          </cell>
          <cell r="G3225">
            <v>760</v>
          </cell>
        </row>
        <row r="3226">
          <cell r="A3226">
            <v>3356</v>
          </cell>
          <cell r="B3226" t="str">
            <v>SIGH04</v>
          </cell>
          <cell r="C3226">
            <v>34.960599999999999</v>
          </cell>
          <cell r="D3226">
            <v>136.26390000000001</v>
          </cell>
          <cell r="E3226">
            <v>4.0158800000000001E-2</v>
          </cell>
          <cell r="F3226" t="str">
            <v>stable</v>
          </cell>
          <cell r="G3226">
            <v>760</v>
          </cell>
        </row>
        <row r="3227">
          <cell r="A3227">
            <v>3357</v>
          </cell>
          <cell r="B3227" t="str">
            <v>SMN011</v>
          </cell>
          <cell r="C3227">
            <v>34.571800000000003</v>
          </cell>
          <cell r="D3227">
            <v>132.01410000000001</v>
          </cell>
          <cell r="E3227">
            <v>0.122434</v>
          </cell>
          <cell r="F3227" t="str">
            <v>stable</v>
          </cell>
          <cell r="G3227">
            <v>760</v>
          </cell>
        </row>
        <row r="3228">
          <cell r="A3228">
            <v>3358</v>
          </cell>
          <cell r="B3228" t="str">
            <v>SMN012</v>
          </cell>
          <cell r="C3228">
            <v>34.352899999999998</v>
          </cell>
          <cell r="D3228">
            <v>131.93520000000001</v>
          </cell>
          <cell r="E3228">
            <v>5.6802499999999999E-2</v>
          </cell>
          <cell r="F3228" t="str">
            <v>stable</v>
          </cell>
          <cell r="G3228">
            <v>760</v>
          </cell>
        </row>
        <row r="3229">
          <cell r="A3229">
            <v>3359</v>
          </cell>
          <cell r="B3229" t="str">
            <v>SMN013</v>
          </cell>
          <cell r="C3229">
            <v>34.668999999999997</v>
          </cell>
          <cell r="D3229">
            <v>131.8458</v>
          </cell>
          <cell r="E3229">
            <v>3.1708800000000002E-2</v>
          </cell>
          <cell r="F3229" t="str">
            <v>stable</v>
          </cell>
          <cell r="G3229">
            <v>760</v>
          </cell>
        </row>
        <row r="3230">
          <cell r="A3230">
            <v>3360</v>
          </cell>
          <cell r="B3230" t="str">
            <v>SMN014</v>
          </cell>
          <cell r="C3230">
            <v>34.466799999999999</v>
          </cell>
          <cell r="D3230">
            <v>131.77520000000001</v>
          </cell>
          <cell r="E3230">
            <v>0.109607</v>
          </cell>
          <cell r="F3230" t="str">
            <v>stable</v>
          </cell>
          <cell r="G3230">
            <v>760</v>
          </cell>
        </row>
        <row r="3231">
          <cell r="A3231">
            <v>3361</v>
          </cell>
          <cell r="B3231" t="str">
            <v>SMN019</v>
          </cell>
          <cell r="C3231">
            <v>36.293199999999999</v>
          </cell>
          <cell r="D3231">
            <v>133.3561</v>
          </cell>
          <cell r="E3231">
            <v>7.1907299999999993E-2</v>
          </cell>
          <cell r="F3231" t="str">
            <v>active</v>
          </cell>
          <cell r="G3231">
            <v>547</v>
          </cell>
        </row>
        <row r="3232">
          <cell r="A3232">
            <v>3362</v>
          </cell>
          <cell r="B3232" t="str">
            <v>SMNH07</v>
          </cell>
          <cell r="C3232">
            <v>34.690800000000003</v>
          </cell>
          <cell r="D3232">
            <v>132.0427</v>
          </cell>
          <cell r="E3232">
            <v>0.114733</v>
          </cell>
          <cell r="F3232" t="str">
            <v>stable</v>
          </cell>
          <cell r="G3232">
            <v>760</v>
          </cell>
        </row>
        <row r="3233">
          <cell r="A3233">
            <v>3363</v>
          </cell>
          <cell r="B3233" t="str">
            <v>SMNH09</v>
          </cell>
          <cell r="C3233">
            <v>34.569299999999998</v>
          </cell>
          <cell r="D3233">
            <v>132.0147</v>
          </cell>
          <cell r="E3233">
            <v>0.122434</v>
          </cell>
          <cell r="F3233" t="str">
            <v>stable</v>
          </cell>
          <cell r="G3233">
            <v>760</v>
          </cell>
        </row>
        <row r="3234">
          <cell r="A3234">
            <v>3364</v>
          </cell>
          <cell r="B3234" t="str">
            <v>SMNH14</v>
          </cell>
          <cell r="C3234">
            <v>34.3872</v>
          </cell>
          <cell r="D3234">
            <v>131.89500000000001</v>
          </cell>
          <cell r="E3234">
            <v>0.13408500000000001</v>
          </cell>
          <cell r="F3234" t="str">
            <v>stable</v>
          </cell>
          <cell r="G3234">
            <v>760</v>
          </cell>
        </row>
        <row r="3235">
          <cell r="A3235">
            <v>3365</v>
          </cell>
          <cell r="B3235" t="str">
            <v>TKS001</v>
          </cell>
          <cell r="C3235">
            <v>34.203000000000003</v>
          </cell>
          <cell r="D3235">
            <v>134.60980000000001</v>
          </cell>
          <cell r="E3235">
            <v>3.8260799999999998E-2</v>
          </cell>
          <cell r="F3235" t="str">
            <v>stable</v>
          </cell>
          <cell r="G3235">
            <v>760</v>
          </cell>
        </row>
        <row r="3236">
          <cell r="A3236">
            <v>3366</v>
          </cell>
          <cell r="B3236" t="str">
            <v>TKS002</v>
          </cell>
          <cell r="C3236">
            <v>34.043799999999997</v>
          </cell>
          <cell r="D3236">
            <v>134.58199999999999</v>
          </cell>
          <cell r="E3236">
            <v>3.7460499999999999E-3</v>
          </cell>
          <cell r="F3236" t="str">
            <v>stable</v>
          </cell>
          <cell r="G3236">
            <v>292</v>
          </cell>
        </row>
        <row r="3237">
          <cell r="A3237">
            <v>3367</v>
          </cell>
          <cell r="B3237" t="str">
            <v>TKS004</v>
          </cell>
          <cell r="C3237">
            <v>33.774900000000002</v>
          </cell>
          <cell r="D3237">
            <v>134.59139999999999</v>
          </cell>
          <cell r="E3237">
            <v>2.4254499999999998E-2</v>
          </cell>
          <cell r="F3237" t="str">
            <v>stable</v>
          </cell>
          <cell r="G3237">
            <v>745</v>
          </cell>
        </row>
        <row r="3238">
          <cell r="A3238">
            <v>3368</v>
          </cell>
          <cell r="B3238" t="str">
            <v>TKS005</v>
          </cell>
          <cell r="C3238">
            <v>33.878799999999998</v>
          </cell>
          <cell r="D3238">
            <v>134.38890000000001</v>
          </cell>
          <cell r="E3238">
            <v>5.1358800000000003E-2</v>
          </cell>
          <cell r="F3238" t="str">
            <v>stable</v>
          </cell>
          <cell r="G3238">
            <v>760</v>
          </cell>
        </row>
        <row r="3239">
          <cell r="A3239">
            <v>3369</v>
          </cell>
          <cell r="B3239" t="str">
            <v>TKS006</v>
          </cell>
          <cell r="C3239">
            <v>33.669199999999996</v>
          </cell>
          <cell r="D3239">
            <v>134.41919999999999</v>
          </cell>
          <cell r="E3239">
            <v>2.10604E-2</v>
          </cell>
          <cell r="F3239" t="str">
            <v>stable</v>
          </cell>
          <cell r="G3239">
            <v>681</v>
          </cell>
        </row>
        <row r="3240">
          <cell r="A3240">
            <v>3370</v>
          </cell>
          <cell r="B3240" t="str">
            <v>TKS007</v>
          </cell>
          <cell r="C3240">
            <v>34.090499999999999</v>
          </cell>
          <cell r="D3240">
            <v>134.285</v>
          </cell>
          <cell r="E3240">
            <v>1.9984999999999999E-2</v>
          </cell>
          <cell r="F3240" t="str">
            <v>stable</v>
          </cell>
          <cell r="G3240">
            <v>660</v>
          </cell>
        </row>
        <row r="3241">
          <cell r="A3241">
            <v>3371</v>
          </cell>
          <cell r="B3241" t="str">
            <v>TKS008</v>
          </cell>
          <cell r="C3241">
            <v>33.934399999999997</v>
          </cell>
          <cell r="D3241">
            <v>134.21199999999999</v>
          </cell>
          <cell r="E3241">
            <v>3.2863700000000003E-2</v>
          </cell>
          <cell r="F3241" t="str">
            <v>stable</v>
          </cell>
          <cell r="G3241">
            <v>760</v>
          </cell>
        </row>
        <row r="3242">
          <cell r="A3242">
            <v>3372</v>
          </cell>
          <cell r="B3242" t="str">
            <v>TKS009</v>
          </cell>
          <cell r="C3242">
            <v>33.771900000000002</v>
          </cell>
          <cell r="D3242">
            <v>134.1995</v>
          </cell>
          <cell r="E3242">
            <v>5.0806900000000002E-2</v>
          </cell>
          <cell r="F3242" t="str">
            <v>stable</v>
          </cell>
          <cell r="G3242">
            <v>760</v>
          </cell>
        </row>
        <row r="3243">
          <cell r="A3243">
            <v>3373</v>
          </cell>
          <cell r="B3243" t="str">
            <v>TKS010</v>
          </cell>
          <cell r="C3243">
            <v>34.037999999999997</v>
          </cell>
          <cell r="D3243">
            <v>134.06139999999999</v>
          </cell>
          <cell r="E3243">
            <v>4.3589200000000002E-2</v>
          </cell>
          <cell r="F3243" t="str">
            <v>stable</v>
          </cell>
          <cell r="G3243">
            <v>760</v>
          </cell>
        </row>
        <row r="3244">
          <cell r="A3244">
            <v>3374</v>
          </cell>
          <cell r="B3244" t="str">
            <v>TKS011</v>
          </cell>
          <cell r="C3244">
            <v>33.874600000000001</v>
          </cell>
          <cell r="D3244">
            <v>133.92179999999999</v>
          </cell>
          <cell r="E3244">
            <v>0.19972699999999999</v>
          </cell>
          <cell r="F3244" t="str">
            <v>stable</v>
          </cell>
          <cell r="G3244">
            <v>760</v>
          </cell>
        </row>
        <row r="3245">
          <cell r="A3245">
            <v>3375</v>
          </cell>
          <cell r="B3245" t="str">
            <v>TKS012</v>
          </cell>
          <cell r="C3245">
            <v>34.0319</v>
          </cell>
          <cell r="D3245">
            <v>133.809</v>
          </cell>
          <cell r="E3245">
            <v>4.2329100000000001E-2</v>
          </cell>
          <cell r="F3245" t="str">
            <v>stable</v>
          </cell>
          <cell r="G3245">
            <v>760</v>
          </cell>
        </row>
        <row r="3246">
          <cell r="A3246">
            <v>3376</v>
          </cell>
          <cell r="B3246" t="str">
            <v>TKSH02</v>
          </cell>
          <cell r="C3246">
            <v>34.007899999999999</v>
          </cell>
          <cell r="D3246">
            <v>134.09450000000001</v>
          </cell>
          <cell r="E3246">
            <v>0.10766299999999999</v>
          </cell>
          <cell r="F3246" t="str">
            <v>stable</v>
          </cell>
          <cell r="G3246">
            <v>760</v>
          </cell>
        </row>
        <row r="3247">
          <cell r="A3247">
            <v>3377</v>
          </cell>
          <cell r="B3247" t="str">
            <v>TKSH03</v>
          </cell>
          <cell r="C3247">
            <v>33.874499999999998</v>
          </cell>
          <cell r="D3247">
            <v>134.13210000000001</v>
          </cell>
          <cell r="E3247">
            <v>0.30457800000000002</v>
          </cell>
          <cell r="F3247" t="str">
            <v>stable</v>
          </cell>
          <cell r="G3247">
            <v>760</v>
          </cell>
        </row>
        <row r="3248">
          <cell r="A3248">
            <v>3378</v>
          </cell>
          <cell r="B3248" t="str">
            <v>WKY001</v>
          </cell>
          <cell r="C3248">
            <v>34.2288</v>
          </cell>
          <cell r="D3248">
            <v>135.1694</v>
          </cell>
          <cell r="E3248">
            <v>2.6949500000000002E-3</v>
          </cell>
          <cell r="F3248" t="str">
            <v>stable</v>
          </cell>
          <cell r="G3248">
            <v>261</v>
          </cell>
        </row>
        <row r="3249">
          <cell r="A3249">
            <v>3379</v>
          </cell>
          <cell r="B3249" t="str">
            <v>WKY002</v>
          </cell>
          <cell r="C3249">
            <v>34.275500000000001</v>
          </cell>
          <cell r="D3249">
            <v>135.43049999999999</v>
          </cell>
          <cell r="E3249">
            <v>2.54863E-2</v>
          </cell>
          <cell r="F3249" t="str">
            <v>stable</v>
          </cell>
          <cell r="G3249">
            <v>760</v>
          </cell>
        </row>
        <row r="3250">
          <cell r="A3250">
            <v>3380</v>
          </cell>
          <cell r="B3250" t="str">
            <v>WKY003</v>
          </cell>
          <cell r="C3250">
            <v>34.099600000000002</v>
          </cell>
          <cell r="D3250">
            <v>135.11600000000001</v>
          </cell>
          <cell r="E3250">
            <v>1.6307499999999999E-2</v>
          </cell>
          <cell r="F3250" t="str">
            <v>stable</v>
          </cell>
          <cell r="G3250">
            <v>576</v>
          </cell>
        </row>
        <row r="3251">
          <cell r="A3251">
            <v>3381</v>
          </cell>
          <cell r="B3251" t="str">
            <v>WKY004</v>
          </cell>
          <cell r="C3251">
            <v>34.084099999999999</v>
          </cell>
          <cell r="D3251">
            <v>135.43090000000001</v>
          </cell>
          <cell r="E3251">
            <v>3.6959100000000002E-2</v>
          </cell>
          <cell r="F3251" t="str">
            <v>stable</v>
          </cell>
          <cell r="G3251">
            <v>760</v>
          </cell>
        </row>
        <row r="3252">
          <cell r="A3252">
            <v>3382</v>
          </cell>
          <cell r="B3252" t="str">
            <v>WKY005</v>
          </cell>
          <cell r="C3252">
            <v>33.893799999999999</v>
          </cell>
          <cell r="D3252">
            <v>135.48830000000001</v>
          </cell>
          <cell r="E3252">
            <v>4.7597800000000003E-2</v>
          </cell>
          <cell r="F3252" t="str">
            <v>stable</v>
          </cell>
          <cell r="G3252">
            <v>760</v>
          </cell>
        </row>
        <row r="3253">
          <cell r="A3253">
            <v>3383</v>
          </cell>
          <cell r="B3253" t="str">
            <v>WKY006</v>
          </cell>
          <cell r="C3253">
            <v>33.890799999999999</v>
          </cell>
          <cell r="D3253">
            <v>135.1524</v>
          </cell>
          <cell r="E3253">
            <v>3.3251800000000001E-3</v>
          </cell>
          <cell r="F3253" t="str">
            <v>stable</v>
          </cell>
          <cell r="G3253">
            <v>280</v>
          </cell>
        </row>
        <row r="3254">
          <cell r="A3254">
            <v>3384</v>
          </cell>
          <cell r="B3254" t="str">
            <v>WKY008</v>
          </cell>
          <cell r="C3254">
            <v>33.728900000000003</v>
          </cell>
          <cell r="D3254">
            <v>135.37719999999999</v>
          </cell>
          <cell r="E3254">
            <v>9.4648900000000001E-3</v>
          </cell>
          <cell r="F3254" t="str">
            <v>stable</v>
          </cell>
          <cell r="G3254">
            <v>411</v>
          </cell>
        </row>
        <row r="3255">
          <cell r="A3255">
            <v>3385</v>
          </cell>
          <cell r="B3255" t="str">
            <v>WKY010</v>
          </cell>
          <cell r="C3255">
            <v>33.5503</v>
          </cell>
          <cell r="D3255">
            <v>135.49719999999999</v>
          </cell>
          <cell r="E3255">
            <v>2.6630299999999999E-2</v>
          </cell>
          <cell r="F3255" t="str">
            <v>stable</v>
          </cell>
          <cell r="G3255">
            <v>760</v>
          </cell>
        </row>
        <row r="3256">
          <cell r="A3256">
            <v>3386</v>
          </cell>
          <cell r="B3256" t="str">
            <v>WKY011</v>
          </cell>
          <cell r="C3256">
            <v>33.594700000000003</v>
          </cell>
          <cell r="D3256">
            <v>135.946</v>
          </cell>
          <cell r="E3256">
            <v>2.4550300000000001E-2</v>
          </cell>
          <cell r="F3256" t="str">
            <v>stable</v>
          </cell>
          <cell r="G3256">
            <v>751</v>
          </cell>
        </row>
        <row r="3257">
          <cell r="A3257">
            <v>3387</v>
          </cell>
          <cell r="B3257" t="str">
            <v>WKY012</v>
          </cell>
          <cell r="C3257">
            <v>33.472000000000001</v>
          </cell>
          <cell r="D3257">
            <v>135.7835</v>
          </cell>
          <cell r="E3257">
            <v>6.2020599999999997E-3</v>
          </cell>
          <cell r="F3257" t="str">
            <v>stable</v>
          </cell>
          <cell r="G3257">
            <v>341</v>
          </cell>
        </row>
        <row r="3258">
          <cell r="A3258">
            <v>3388</v>
          </cell>
          <cell r="B3258" t="str">
            <v>WKY014</v>
          </cell>
          <cell r="C3258">
            <v>33.705300000000001</v>
          </cell>
          <cell r="D3258">
            <v>135.6397</v>
          </cell>
          <cell r="E3258">
            <v>0.13506000000000001</v>
          </cell>
          <cell r="F3258" t="str">
            <v>stable</v>
          </cell>
          <cell r="G3258">
            <v>760</v>
          </cell>
        </row>
        <row r="3259">
          <cell r="A3259">
            <v>3389</v>
          </cell>
          <cell r="B3259" t="str">
            <v>WKYH01</v>
          </cell>
          <cell r="C3259">
            <v>33.9771</v>
          </cell>
          <cell r="D3259">
            <v>135.215</v>
          </cell>
          <cell r="E3259">
            <v>1.5924000000000001E-2</v>
          </cell>
          <cell r="F3259" t="str">
            <v>stable</v>
          </cell>
          <cell r="G3259">
            <v>566</v>
          </cell>
        </row>
        <row r="3260">
          <cell r="A3260">
            <v>3390</v>
          </cell>
          <cell r="B3260" t="str">
            <v>WKYH02</v>
          </cell>
          <cell r="C3260">
            <v>34.134</v>
          </cell>
          <cell r="D3260">
            <v>135.53970000000001</v>
          </cell>
          <cell r="E3260">
            <v>4.0555099999999997E-2</v>
          </cell>
          <cell r="F3260" t="str">
            <v>stable</v>
          </cell>
          <cell r="G3260">
            <v>760</v>
          </cell>
        </row>
        <row r="3261">
          <cell r="A3261">
            <v>3391</v>
          </cell>
          <cell r="B3261" t="str">
            <v>WKYH04</v>
          </cell>
          <cell r="C3261">
            <v>33.552500000000002</v>
          </cell>
          <cell r="D3261">
            <v>135.54820000000001</v>
          </cell>
          <cell r="E3261">
            <v>4.9811399999999999E-2</v>
          </cell>
          <cell r="F3261" t="str">
            <v>stable</v>
          </cell>
          <cell r="G3261">
            <v>760</v>
          </cell>
        </row>
        <row r="3262">
          <cell r="A3262">
            <v>3392</v>
          </cell>
          <cell r="B3262" t="str">
            <v>WKYH06</v>
          </cell>
          <cell r="C3262">
            <v>33.691499999999998</v>
          </cell>
          <cell r="D3262">
            <v>135.59809999999999</v>
          </cell>
          <cell r="E3262">
            <v>0.157272</v>
          </cell>
          <cell r="F3262" t="str">
            <v>stable</v>
          </cell>
          <cell r="G3262">
            <v>760</v>
          </cell>
        </row>
        <row r="3263">
          <cell r="A3263">
            <v>3393</v>
          </cell>
          <cell r="B3263" t="str">
            <v>WKYH07</v>
          </cell>
          <cell r="C3263">
            <v>33.686100000000003</v>
          </cell>
          <cell r="D3263">
            <v>135.44239999999999</v>
          </cell>
          <cell r="E3263">
            <v>5.3574499999999997E-2</v>
          </cell>
          <cell r="F3263" t="str">
            <v>stable</v>
          </cell>
          <cell r="G3263">
            <v>760</v>
          </cell>
        </row>
        <row r="3264">
          <cell r="A3264">
            <v>3394</v>
          </cell>
          <cell r="B3264" t="str">
            <v>WKYH08</v>
          </cell>
          <cell r="C3264">
            <v>34.319400000000002</v>
          </cell>
          <cell r="D3264">
            <v>135.4511</v>
          </cell>
          <cell r="E3264">
            <v>0.126723</v>
          </cell>
          <cell r="F3264" t="str">
            <v>stable</v>
          </cell>
          <cell r="G3264">
            <v>760</v>
          </cell>
        </row>
        <row r="3265">
          <cell r="A3265">
            <v>3395</v>
          </cell>
          <cell r="B3265" t="str">
            <v>WKYH09</v>
          </cell>
          <cell r="C3265">
            <v>34.283499999999997</v>
          </cell>
          <cell r="D3265">
            <v>135.07419999999999</v>
          </cell>
          <cell r="E3265">
            <v>4.4873299999999998E-2</v>
          </cell>
          <cell r="F3265" t="str">
            <v>stable</v>
          </cell>
          <cell r="G3265">
            <v>760</v>
          </cell>
        </row>
        <row r="3266">
          <cell r="A3266">
            <v>3396</v>
          </cell>
          <cell r="B3266" t="str">
            <v>WKYH10</v>
          </cell>
          <cell r="C3266">
            <v>33.821399999999997</v>
          </cell>
          <cell r="D3266">
            <v>135.22</v>
          </cell>
          <cell r="E3266">
            <v>1.9162200000000001E-2</v>
          </cell>
          <cell r="F3266" t="str">
            <v>stable</v>
          </cell>
          <cell r="G3266">
            <v>643</v>
          </cell>
        </row>
        <row r="3267">
          <cell r="A3267">
            <v>3397</v>
          </cell>
          <cell r="B3267" t="str">
            <v>YMG001</v>
          </cell>
          <cell r="C3267">
            <v>34.6173</v>
          </cell>
          <cell r="D3267">
            <v>131.6019</v>
          </cell>
          <cell r="E3267">
            <v>2.6274599999999999E-2</v>
          </cell>
          <cell r="F3267" t="str">
            <v>stable</v>
          </cell>
          <cell r="G3267">
            <v>760</v>
          </cell>
        </row>
        <row r="3268">
          <cell r="A3268">
            <v>3398</v>
          </cell>
          <cell r="B3268" t="str">
            <v>YMG002</v>
          </cell>
          <cell r="C3268">
            <v>34.407299999999999</v>
          </cell>
          <cell r="D3268">
            <v>131.39869999999999</v>
          </cell>
          <cell r="E3268">
            <v>2.5209400000000002E-3</v>
          </cell>
          <cell r="F3268" t="str">
            <v>stable</v>
          </cell>
          <cell r="G3268">
            <v>256</v>
          </cell>
        </row>
        <row r="3269">
          <cell r="A3269">
            <v>3399</v>
          </cell>
          <cell r="B3269" t="str">
            <v>YMG003</v>
          </cell>
          <cell r="C3269">
            <v>34.382899999999999</v>
          </cell>
          <cell r="D3269">
            <v>131.6002</v>
          </cell>
          <cell r="E3269">
            <v>3.7106300000000002E-2</v>
          </cell>
          <cell r="F3269" t="str">
            <v>stable</v>
          </cell>
          <cell r="G3269">
            <v>760</v>
          </cell>
        </row>
        <row r="3270">
          <cell r="A3270">
            <v>3400</v>
          </cell>
          <cell r="B3270" t="str">
            <v>YMG004</v>
          </cell>
          <cell r="C3270">
            <v>34.370899999999999</v>
          </cell>
          <cell r="D3270">
            <v>131.18199999999999</v>
          </cell>
          <cell r="E3270">
            <v>1.0817200000000001E-2</v>
          </cell>
          <cell r="F3270" t="str">
            <v>stable</v>
          </cell>
          <cell r="G3270">
            <v>441</v>
          </cell>
        </row>
        <row r="3271">
          <cell r="A3271">
            <v>3401</v>
          </cell>
          <cell r="B3271" t="str">
            <v>YMG005</v>
          </cell>
          <cell r="C3271">
            <v>34.290399999999998</v>
          </cell>
          <cell r="D3271">
            <v>130.94839999999999</v>
          </cell>
          <cell r="E3271">
            <v>2.2192199999999999E-2</v>
          </cell>
          <cell r="F3271" t="str">
            <v>stable</v>
          </cell>
          <cell r="G3271">
            <v>704</v>
          </cell>
        </row>
        <row r="3272">
          <cell r="A3272">
            <v>3402</v>
          </cell>
          <cell r="B3272" t="str">
            <v>YMG006</v>
          </cell>
          <cell r="C3272">
            <v>34.149000000000001</v>
          </cell>
          <cell r="D3272">
            <v>130.9298</v>
          </cell>
          <cell r="E3272">
            <v>1.14939E-2</v>
          </cell>
          <cell r="F3272" t="str">
            <v>stable</v>
          </cell>
          <cell r="G3272">
            <v>456</v>
          </cell>
        </row>
        <row r="3273">
          <cell r="A3273">
            <v>3403</v>
          </cell>
          <cell r="B3273" t="str">
            <v>YMG007</v>
          </cell>
          <cell r="C3273">
            <v>34.165700000000001</v>
          </cell>
          <cell r="D3273">
            <v>131.2064</v>
          </cell>
          <cell r="E3273">
            <v>9.5270800000000003E-2</v>
          </cell>
          <cell r="F3273" t="str">
            <v>stable</v>
          </cell>
          <cell r="G3273">
            <v>760</v>
          </cell>
        </row>
        <row r="3274">
          <cell r="A3274">
            <v>3404</v>
          </cell>
          <cell r="B3274" t="str">
            <v>YMG008</v>
          </cell>
          <cell r="C3274">
            <v>34.012099999999997</v>
          </cell>
          <cell r="D3274">
            <v>131.4042</v>
          </cell>
          <cell r="E3274">
            <v>1.09549E-2</v>
          </cell>
          <cell r="F3274" t="str">
            <v>stable</v>
          </cell>
          <cell r="G3274">
            <v>444</v>
          </cell>
        </row>
        <row r="3275">
          <cell r="A3275">
            <v>3405</v>
          </cell>
          <cell r="B3275" t="str">
            <v>YMG009</v>
          </cell>
          <cell r="C3275">
            <v>34.231900000000003</v>
          </cell>
          <cell r="D3275">
            <v>131.8169</v>
          </cell>
          <cell r="E3275">
            <v>4.20081E-2</v>
          </cell>
          <cell r="F3275" t="str">
            <v>stable</v>
          </cell>
          <cell r="G3275">
            <v>760</v>
          </cell>
        </row>
        <row r="3276">
          <cell r="A3276">
            <v>3406</v>
          </cell>
          <cell r="B3276" t="str">
            <v>YMG010</v>
          </cell>
          <cell r="C3276">
            <v>34.230400000000003</v>
          </cell>
          <cell r="D3276">
            <v>131.98220000000001</v>
          </cell>
          <cell r="E3276">
            <v>8.6080599999999993E-2</v>
          </cell>
          <cell r="F3276" t="str">
            <v>stable</v>
          </cell>
          <cell r="G3276">
            <v>760</v>
          </cell>
        </row>
        <row r="3277">
          <cell r="A3277">
            <v>3407</v>
          </cell>
          <cell r="B3277" t="str">
            <v>YMG011</v>
          </cell>
          <cell r="C3277">
            <v>34.064300000000003</v>
          </cell>
          <cell r="D3277">
            <v>131.0214</v>
          </cell>
          <cell r="E3277">
            <v>1.7627400000000001E-2</v>
          </cell>
          <cell r="F3277" t="str">
            <v>stable</v>
          </cell>
          <cell r="G3277">
            <v>610</v>
          </cell>
        </row>
        <row r="3278">
          <cell r="A3278">
            <v>3408</v>
          </cell>
          <cell r="B3278" t="str">
            <v>YMG012</v>
          </cell>
          <cell r="C3278">
            <v>33.994100000000003</v>
          </cell>
          <cell r="D3278">
            <v>131.21809999999999</v>
          </cell>
          <cell r="E3278">
            <v>4.9800499999999998E-3</v>
          </cell>
          <cell r="F3278" t="str">
            <v>stable</v>
          </cell>
          <cell r="G3278">
            <v>318</v>
          </cell>
        </row>
        <row r="3279">
          <cell r="A3279">
            <v>3409</v>
          </cell>
          <cell r="B3279" t="str">
            <v>YMG013</v>
          </cell>
          <cell r="C3279">
            <v>34.030999999999999</v>
          </cell>
          <cell r="D3279">
            <v>131.53479999999999</v>
          </cell>
          <cell r="E3279">
            <v>2.72208E-2</v>
          </cell>
          <cell r="F3279" t="str">
            <v>stable</v>
          </cell>
          <cell r="G3279">
            <v>760</v>
          </cell>
        </row>
        <row r="3280">
          <cell r="A3280">
            <v>3410</v>
          </cell>
          <cell r="B3280" t="str">
            <v>YMG014</v>
          </cell>
          <cell r="C3280">
            <v>34.054400000000001</v>
          </cell>
          <cell r="D3280">
            <v>131.80770000000001</v>
          </cell>
          <cell r="E3280">
            <v>1.2923499999999999E-2</v>
          </cell>
          <cell r="F3280" t="str">
            <v>stable</v>
          </cell>
          <cell r="G3280">
            <v>488</v>
          </cell>
        </row>
        <row r="3281">
          <cell r="A3281">
            <v>3411</v>
          </cell>
          <cell r="B3281" t="str">
            <v>YMG015</v>
          </cell>
          <cell r="C3281">
            <v>34.096600000000002</v>
          </cell>
          <cell r="D3281">
            <v>132.07579999999999</v>
          </cell>
          <cell r="E3281">
            <v>3.1404300000000003E-2</v>
          </cell>
          <cell r="F3281" t="str">
            <v>stable</v>
          </cell>
          <cell r="G3281">
            <v>760</v>
          </cell>
        </row>
        <row r="3282">
          <cell r="A3282">
            <v>3412</v>
          </cell>
          <cell r="B3282" t="str">
            <v>YMG016</v>
          </cell>
          <cell r="C3282">
            <v>34.169899999999998</v>
          </cell>
          <cell r="D3282">
            <v>132.17660000000001</v>
          </cell>
          <cell r="E3282">
            <v>2.4260199999999999E-2</v>
          </cell>
          <cell r="F3282" t="str">
            <v>stable</v>
          </cell>
          <cell r="G3282">
            <v>745</v>
          </cell>
        </row>
        <row r="3283">
          <cell r="A3283">
            <v>3413</v>
          </cell>
          <cell r="B3283" t="str">
            <v>YMG017</v>
          </cell>
          <cell r="C3283">
            <v>33.9649</v>
          </cell>
          <cell r="D3283">
            <v>132.1011</v>
          </cell>
          <cell r="E3283">
            <v>2.66967E-2</v>
          </cell>
          <cell r="F3283" t="str">
            <v>stable</v>
          </cell>
          <cell r="G3283">
            <v>760</v>
          </cell>
        </row>
        <row r="3284">
          <cell r="A3284">
            <v>3414</v>
          </cell>
          <cell r="B3284" t="str">
            <v>YMG018</v>
          </cell>
          <cell r="C3284">
            <v>33.909100000000002</v>
          </cell>
          <cell r="D3284">
            <v>132.3561</v>
          </cell>
          <cell r="E3284">
            <v>3.0736599999999999E-2</v>
          </cell>
          <cell r="F3284" t="str">
            <v>stable</v>
          </cell>
          <cell r="G3284">
            <v>760</v>
          </cell>
        </row>
        <row r="3285">
          <cell r="A3285">
            <v>3415</v>
          </cell>
          <cell r="B3285" t="str">
            <v>YMG019</v>
          </cell>
          <cell r="C3285">
            <v>33.845500000000001</v>
          </cell>
          <cell r="D3285">
            <v>132.12039999999999</v>
          </cell>
          <cell r="E3285">
            <v>0.20442399999999999</v>
          </cell>
          <cell r="F3285" t="str">
            <v>stable</v>
          </cell>
          <cell r="G3285">
            <v>760</v>
          </cell>
        </row>
        <row r="3286">
          <cell r="A3286">
            <v>3416</v>
          </cell>
          <cell r="B3286" t="str">
            <v>YMGH01</v>
          </cell>
          <cell r="C3286">
            <v>34.046100000000003</v>
          </cell>
          <cell r="D3286">
            <v>131.5642</v>
          </cell>
          <cell r="E3286">
            <v>5.4284299999999997E-3</v>
          </cell>
          <cell r="F3286" t="str">
            <v>stable</v>
          </cell>
          <cell r="G3286">
            <v>327</v>
          </cell>
        </row>
        <row r="3287">
          <cell r="A3287">
            <v>3417</v>
          </cell>
          <cell r="B3287" t="str">
            <v>YMGH02</v>
          </cell>
          <cell r="C3287">
            <v>34.107799999999997</v>
          </cell>
          <cell r="D3287">
            <v>131.14580000000001</v>
          </cell>
          <cell r="E3287">
            <v>5.9884399999999997E-2</v>
          </cell>
          <cell r="F3287" t="str">
            <v>stable</v>
          </cell>
          <cell r="G3287">
            <v>760</v>
          </cell>
        </row>
        <row r="3288">
          <cell r="A3288">
            <v>3418</v>
          </cell>
          <cell r="B3288" t="str">
            <v>YMGH03</v>
          </cell>
          <cell r="C3288">
            <v>34.1858</v>
          </cell>
          <cell r="D3288">
            <v>132.1285</v>
          </cell>
          <cell r="E3288">
            <v>1.8894000000000001E-2</v>
          </cell>
          <cell r="F3288" t="str">
            <v>stable</v>
          </cell>
          <cell r="G3288">
            <v>638</v>
          </cell>
        </row>
        <row r="3289">
          <cell r="A3289">
            <v>3419</v>
          </cell>
          <cell r="B3289" t="str">
            <v>YMGH04</v>
          </cell>
          <cell r="C3289">
            <v>34.023699999999998</v>
          </cell>
          <cell r="D3289">
            <v>132.0651</v>
          </cell>
          <cell r="E3289">
            <v>1.2542299999999999E-2</v>
          </cell>
          <cell r="F3289" t="str">
            <v>stable</v>
          </cell>
          <cell r="G3289">
            <v>480</v>
          </cell>
        </row>
        <row r="3290">
          <cell r="A3290">
            <v>3420</v>
          </cell>
          <cell r="B3290" t="str">
            <v>YMGH05</v>
          </cell>
          <cell r="C3290">
            <v>34.194099999999999</v>
          </cell>
          <cell r="D3290">
            <v>131.99680000000001</v>
          </cell>
          <cell r="E3290">
            <v>2.99104E-2</v>
          </cell>
          <cell r="F3290" t="str">
            <v>stable</v>
          </cell>
          <cell r="G3290">
            <v>760</v>
          </cell>
        </row>
        <row r="3291">
          <cell r="A3291">
            <v>3421</v>
          </cell>
          <cell r="B3291" t="str">
            <v>YMGH06</v>
          </cell>
          <cell r="C3291">
            <v>33.985999999999997</v>
          </cell>
          <cell r="D3291">
            <v>131.30359999999999</v>
          </cell>
          <cell r="E3291">
            <v>2.7699399999999999E-2</v>
          </cell>
          <cell r="F3291" t="str">
            <v>stable</v>
          </cell>
          <cell r="G3291">
            <v>760</v>
          </cell>
        </row>
        <row r="3292">
          <cell r="A3292">
            <v>3422</v>
          </cell>
          <cell r="B3292" t="str">
            <v>YMGH07</v>
          </cell>
          <cell r="C3292">
            <v>34.111699999999999</v>
          </cell>
          <cell r="D3292">
            <v>131.053</v>
          </cell>
          <cell r="E3292">
            <v>2.4653899999999999E-2</v>
          </cell>
          <cell r="F3292" t="str">
            <v>stable</v>
          </cell>
          <cell r="G3292">
            <v>753</v>
          </cell>
        </row>
        <row r="3293">
          <cell r="A3293">
            <v>3423</v>
          </cell>
          <cell r="B3293" t="str">
            <v>YMGH08</v>
          </cell>
          <cell r="C3293">
            <v>34.131599999999999</v>
          </cell>
          <cell r="D3293">
            <v>130.93469999999999</v>
          </cell>
          <cell r="E3293">
            <v>0.12754799999999999</v>
          </cell>
          <cell r="F3293" t="str">
            <v>stable</v>
          </cell>
          <cell r="G3293">
            <v>760</v>
          </cell>
        </row>
        <row r="3294">
          <cell r="A3294">
            <v>3424</v>
          </cell>
          <cell r="B3294" t="str">
            <v>YMGH09</v>
          </cell>
          <cell r="C3294">
            <v>34.622500000000002</v>
          </cell>
          <cell r="D3294">
            <v>131.67060000000001</v>
          </cell>
          <cell r="E3294">
            <v>6.0927200000000001E-2</v>
          </cell>
          <cell r="F3294" t="str">
            <v>stable</v>
          </cell>
          <cell r="G3294">
            <v>760</v>
          </cell>
        </row>
        <row r="3295">
          <cell r="A3295">
            <v>3425</v>
          </cell>
          <cell r="B3295" t="str">
            <v>YMGH10</v>
          </cell>
          <cell r="C3295">
            <v>34.480499999999999</v>
          </cell>
          <cell r="D3295">
            <v>131.6353</v>
          </cell>
          <cell r="E3295">
            <v>3.12734E-2</v>
          </cell>
          <cell r="F3295" t="str">
            <v>stable</v>
          </cell>
          <cell r="G3295">
            <v>760</v>
          </cell>
        </row>
        <row r="3296">
          <cell r="A3296">
            <v>3426</v>
          </cell>
          <cell r="B3296" t="str">
            <v>YMGH11</v>
          </cell>
          <cell r="C3296">
            <v>34.205800000000004</v>
          </cell>
          <cell r="D3296">
            <v>131.6883</v>
          </cell>
          <cell r="E3296">
            <v>9.5708199999999993E-2</v>
          </cell>
          <cell r="F3296" t="str">
            <v>stable</v>
          </cell>
          <cell r="G3296">
            <v>760</v>
          </cell>
        </row>
        <row r="3297">
          <cell r="A3297">
            <v>3427</v>
          </cell>
          <cell r="B3297" t="str">
            <v>YMGH12</v>
          </cell>
          <cell r="C3297">
            <v>34.214300000000001</v>
          </cell>
          <cell r="D3297">
            <v>131.3621</v>
          </cell>
          <cell r="E3297">
            <v>8.3827100000000002E-2</v>
          </cell>
          <cell r="F3297" t="str">
            <v>stable</v>
          </cell>
          <cell r="G3297">
            <v>760</v>
          </cell>
        </row>
        <row r="3298">
          <cell r="A3298">
            <v>3428</v>
          </cell>
          <cell r="B3298" t="str">
            <v>YMGH13</v>
          </cell>
          <cell r="C3298">
            <v>34.337600000000002</v>
          </cell>
          <cell r="D3298">
            <v>131.17939999999999</v>
          </cell>
          <cell r="E3298">
            <v>6.8120399999999998E-2</v>
          </cell>
          <cell r="F3298" t="str">
            <v>stable</v>
          </cell>
          <cell r="G3298">
            <v>760</v>
          </cell>
        </row>
        <row r="3299">
          <cell r="A3299">
            <v>3429</v>
          </cell>
          <cell r="B3299" t="str">
            <v>AIC009</v>
          </cell>
          <cell r="C3299">
            <v>35.081200000000003</v>
          </cell>
          <cell r="D3299">
            <v>137.1464</v>
          </cell>
          <cell r="E3299">
            <v>1.21119E-2</v>
          </cell>
          <cell r="F3299" t="str">
            <v>stable</v>
          </cell>
          <cell r="G3299">
            <v>470</v>
          </cell>
        </row>
        <row r="3300">
          <cell r="A3300">
            <v>3430</v>
          </cell>
          <cell r="B3300" t="str">
            <v>AIC010</v>
          </cell>
          <cell r="C3300">
            <v>34.975999999999999</v>
          </cell>
          <cell r="D3300">
            <v>137.42359999999999</v>
          </cell>
          <cell r="E3300">
            <v>6.1949799999999999E-2</v>
          </cell>
          <cell r="F3300" t="str">
            <v>stable</v>
          </cell>
          <cell r="G3300">
            <v>760</v>
          </cell>
        </row>
        <row r="3301">
          <cell r="A3301">
            <v>3431</v>
          </cell>
          <cell r="B3301" t="str">
            <v>AICH08</v>
          </cell>
          <cell r="C3301">
            <v>34.915700000000001</v>
          </cell>
          <cell r="D3301">
            <v>137.3023</v>
          </cell>
          <cell r="E3301">
            <v>9.3770900000000004E-2</v>
          </cell>
          <cell r="F3301" t="str">
            <v>stable</v>
          </cell>
          <cell r="G3301">
            <v>760</v>
          </cell>
        </row>
        <row r="3302">
          <cell r="A3302">
            <v>3432</v>
          </cell>
          <cell r="B3302" t="str">
            <v>AICH10</v>
          </cell>
          <cell r="C3302">
            <v>34.996899999999997</v>
          </cell>
          <cell r="D3302">
            <v>137.62729999999999</v>
          </cell>
          <cell r="E3302">
            <v>7.0327899999999999E-2</v>
          </cell>
          <cell r="F3302" t="str">
            <v>stable</v>
          </cell>
          <cell r="G3302">
            <v>760</v>
          </cell>
        </row>
        <row r="3303">
          <cell r="A3303">
            <v>3433</v>
          </cell>
          <cell r="B3303" t="str">
            <v>AICH14</v>
          </cell>
          <cell r="C3303">
            <v>35.180999999999997</v>
          </cell>
          <cell r="D3303">
            <v>137.0504</v>
          </cell>
          <cell r="E3303">
            <v>1.25408E-2</v>
          </cell>
          <cell r="F3303" t="str">
            <v>stable</v>
          </cell>
          <cell r="G3303">
            <v>480</v>
          </cell>
        </row>
        <row r="3304">
          <cell r="A3304">
            <v>3434</v>
          </cell>
          <cell r="B3304" t="str">
            <v>AICH18</v>
          </cell>
          <cell r="C3304">
            <v>34.960299999999997</v>
          </cell>
          <cell r="D3304">
            <v>137.2406</v>
          </cell>
          <cell r="E3304">
            <v>4.3145900000000001E-2</v>
          </cell>
          <cell r="F3304" t="str">
            <v>stable</v>
          </cell>
          <cell r="G3304">
            <v>760</v>
          </cell>
        </row>
        <row r="3305">
          <cell r="A3305">
            <v>3435</v>
          </cell>
          <cell r="B3305" t="str">
            <v>AICH19</v>
          </cell>
          <cell r="C3305">
            <v>34.947899999999997</v>
          </cell>
          <cell r="D3305">
            <v>137.4144</v>
          </cell>
          <cell r="E3305">
            <v>3.7049699999999998E-2</v>
          </cell>
          <cell r="F3305" t="str">
            <v>stable</v>
          </cell>
          <cell r="G3305">
            <v>760</v>
          </cell>
        </row>
        <row r="3306">
          <cell r="A3306">
            <v>3436</v>
          </cell>
          <cell r="B3306" t="str">
            <v>AICH20</v>
          </cell>
          <cell r="C3306">
            <v>34.894300000000001</v>
          </cell>
          <cell r="D3306">
            <v>137.4906</v>
          </cell>
          <cell r="E3306">
            <v>1.9046899999999999E-2</v>
          </cell>
          <cell r="F3306" t="str">
            <v>stable</v>
          </cell>
          <cell r="G3306">
            <v>641</v>
          </cell>
        </row>
        <row r="3307">
          <cell r="A3307">
            <v>3437</v>
          </cell>
          <cell r="B3307" t="str">
            <v>CHB018</v>
          </cell>
          <cell r="C3307">
            <v>35.157699999999998</v>
          </cell>
          <cell r="D3307">
            <v>140.32220000000001</v>
          </cell>
          <cell r="E3307">
            <v>1.5625199999999999E-2</v>
          </cell>
          <cell r="F3307" t="str">
            <v>stable</v>
          </cell>
          <cell r="G3307">
            <v>558</v>
          </cell>
        </row>
        <row r="3308">
          <cell r="A3308">
            <v>3438</v>
          </cell>
          <cell r="B3308" t="str">
            <v>CHB020</v>
          </cell>
          <cell r="C3308">
            <v>35.115499999999997</v>
          </cell>
          <cell r="D3308">
            <v>140.10220000000001</v>
          </cell>
          <cell r="E3308">
            <v>5.5206400000000003E-3</v>
          </cell>
          <cell r="F3308" t="str">
            <v>stable</v>
          </cell>
          <cell r="G3308">
            <v>329</v>
          </cell>
        </row>
        <row r="3309">
          <cell r="A3309">
            <v>3439</v>
          </cell>
          <cell r="B3309" t="str">
            <v>CHB025</v>
          </cell>
          <cell r="C3309">
            <v>34.970700000000001</v>
          </cell>
          <cell r="D3309">
            <v>139.94589999999999</v>
          </cell>
          <cell r="E3309">
            <v>2.40684E-2</v>
          </cell>
          <cell r="F3309" t="str">
            <v>stable</v>
          </cell>
          <cell r="G3309">
            <v>741</v>
          </cell>
        </row>
        <row r="3310">
          <cell r="A3310">
            <v>3440</v>
          </cell>
          <cell r="B3310" t="str">
            <v>CHBH12</v>
          </cell>
          <cell r="C3310">
            <v>35.341200000000001</v>
          </cell>
          <cell r="D3310">
            <v>139.8586</v>
          </cell>
          <cell r="E3310">
            <v>1.29636E-2</v>
          </cell>
          <cell r="F3310" t="str">
            <v>stable</v>
          </cell>
          <cell r="G3310">
            <v>489</v>
          </cell>
        </row>
        <row r="3311">
          <cell r="A3311">
            <v>3441</v>
          </cell>
          <cell r="B3311" t="str">
            <v>CHBH17</v>
          </cell>
          <cell r="C3311">
            <v>35.168100000000003</v>
          </cell>
          <cell r="D3311">
            <v>140.34309999999999</v>
          </cell>
          <cell r="E3311">
            <v>2.35082E-2</v>
          </cell>
          <cell r="F3311" t="str">
            <v>stable</v>
          </cell>
          <cell r="G3311">
            <v>730</v>
          </cell>
        </row>
        <row r="3312">
          <cell r="A3312">
            <v>3442</v>
          </cell>
          <cell r="B3312" t="str">
            <v>GIFH23</v>
          </cell>
          <cell r="C3312">
            <v>35.720300000000002</v>
          </cell>
          <cell r="D3312">
            <v>136.7876</v>
          </cell>
          <cell r="E3312">
            <v>7.7761499999999997E-2</v>
          </cell>
          <cell r="F3312" t="str">
            <v>stable</v>
          </cell>
          <cell r="G3312">
            <v>760</v>
          </cell>
        </row>
        <row r="3313">
          <cell r="A3313">
            <v>3443</v>
          </cell>
          <cell r="B3313" t="str">
            <v>GIFH29</v>
          </cell>
          <cell r="C3313">
            <v>35.292099999999998</v>
          </cell>
          <cell r="D3313">
            <v>136.4761</v>
          </cell>
          <cell r="E3313">
            <v>7.7875399999999997E-2</v>
          </cell>
          <cell r="F3313" t="str">
            <v>stable</v>
          </cell>
          <cell r="G3313">
            <v>760</v>
          </cell>
        </row>
        <row r="3314">
          <cell r="A3314">
            <v>3444</v>
          </cell>
          <cell r="B3314" t="str">
            <v>GNM012</v>
          </cell>
          <cell r="C3314">
            <v>36.314700000000002</v>
          </cell>
          <cell r="D3314">
            <v>139.19239999999999</v>
          </cell>
          <cell r="E3314">
            <v>5.7513199999999999E-3</v>
          </cell>
          <cell r="F3314" t="str">
            <v>stable</v>
          </cell>
          <cell r="G3314">
            <v>333</v>
          </cell>
        </row>
        <row r="3315">
          <cell r="A3315">
            <v>3445</v>
          </cell>
          <cell r="B3315" t="str">
            <v>IBR019</v>
          </cell>
          <cell r="C3315">
            <v>36.880800000000001</v>
          </cell>
          <cell r="D3315">
            <v>140.65440000000001</v>
          </cell>
          <cell r="E3315">
            <v>4.9697400000000003E-2</v>
          </cell>
          <cell r="F3315" t="str">
            <v>stable</v>
          </cell>
          <cell r="G3315">
            <v>760</v>
          </cell>
        </row>
        <row r="3316">
          <cell r="A3316">
            <v>3446</v>
          </cell>
          <cell r="B3316" t="str">
            <v>ISKH05</v>
          </cell>
          <cell r="C3316">
            <v>37.2194</v>
          </cell>
          <cell r="D3316">
            <v>136.97190000000001</v>
          </cell>
          <cell r="E3316">
            <v>1.3497200000000001E-2</v>
          </cell>
          <cell r="F3316" t="str">
            <v>stable</v>
          </cell>
          <cell r="G3316">
            <v>503</v>
          </cell>
        </row>
        <row r="3317">
          <cell r="A3317">
            <v>3447</v>
          </cell>
          <cell r="B3317" t="str">
            <v>KNG008</v>
          </cell>
          <cell r="C3317">
            <v>35.575099999999999</v>
          </cell>
          <cell r="D3317">
            <v>139.32650000000001</v>
          </cell>
          <cell r="E3317">
            <v>1.5606699999999999E-2</v>
          </cell>
          <cell r="F3317" t="str">
            <v>stable</v>
          </cell>
          <cell r="G3317">
            <v>558</v>
          </cell>
        </row>
        <row r="3318">
          <cell r="A3318">
            <v>3448</v>
          </cell>
          <cell r="B3318" t="str">
            <v>KNGH18</v>
          </cell>
          <cell r="C3318">
            <v>35.6404</v>
          </cell>
          <cell r="D3318">
            <v>139.13149999999999</v>
          </cell>
          <cell r="E3318">
            <v>4.3624999999999997E-2</v>
          </cell>
          <cell r="F3318" t="str">
            <v>stable</v>
          </cell>
          <cell r="G3318">
            <v>760</v>
          </cell>
        </row>
        <row r="3319">
          <cell r="A3319">
            <v>3449</v>
          </cell>
          <cell r="B3319" t="str">
            <v>NGNH09</v>
          </cell>
          <cell r="C3319">
            <v>36.282800000000002</v>
          </cell>
          <cell r="D3319">
            <v>138.25219999999999</v>
          </cell>
          <cell r="E3319">
            <v>8.7419399999999994E-2</v>
          </cell>
          <cell r="F3319" t="str">
            <v>stable</v>
          </cell>
          <cell r="G3319">
            <v>760</v>
          </cell>
        </row>
        <row r="3320">
          <cell r="A3320">
            <v>3450</v>
          </cell>
          <cell r="B3320" t="str">
            <v>SZO005</v>
          </cell>
          <cell r="C3320">
            <v>34.754899999999999</v>
          </cell>
          <cell r="D3320">
            <v>138.7841</v>
          </cell>
          <cell r="E3320">
            <v>2.9023799999999999E-2</v>
          </cell>
          <cell r="F3320" t="str">
            <v>stable</v>
          </cell>
          <cell r="G3320">
            <v>760</v>
          </cell>
        </row>
        <row r="3321">
          <cell r="A3321">
            <v>3451</v>
          </cell>
          <cell r="B3321" t="str">
            <v>SZO016</v>
          </cell>
          <cell r="C3321">
            <v>34.8566</v>
          </cell>
          <cell r="D3321">
            <v>138.31129999999999</v>
          </cell>
          <cell r="E3321">
            <v>1.9704499999999999E-3</v>
          </cell>
          <cell r="F3321" t="str">
            <v>stable</v>
          </cell>
          <cell r="G3321">
            <v>239</v>
          </cell>
        </row>
        <row r="3322">
          <cell r="A3322">
            <v>3452</v>
          </cell>
          <cell r="B3322" t="str">
            <v>SZO018</v>
          </cell>
          <cell r="C3322">
            <v>34.740200000000002</v>
          </cell>
          <cell r="D3322">
            <v>138.22409999999999</v>
          </cell>
          <cell r="E3322">
            <v>2.1483499999999999E-2</v>
          </cell>
          <cell r="F3322" t="str">
            <v>stable</v>
          </cell>
          <cell r="G3322">
            <v>690</v>
          </cell>
        </row>
        <row r="3323">
          <cell r="A3323">
            <v>3453</v>
          </cell>
          <cell r="B3323" t="str">
            <v>SZO019</v>
          </cell>
          <cell r="C3323">
            <v>34.7699</v>
          </cell>
          <cell r="D3323">
            <v>137.99809999999999</v>
          </cell>
          <cell r="E3323">
            <v>1.10308E-2</v>
          </cell>
          <cell r="F3323" t="str">
            <v>stable</v>
          </cell>
          <cell r="G3323">
            <v>446</v>
          </cell>
        </row>
        <row r="3324">
          <cell r="A3324">
            <v>3454</v>
          </cell>
          <cell r="B3324" t="str">
            <v>SZO023</v>
          </cell>
          <cell r="C3324">
            <v>34.873800000000003</v>
          </cell>
          <cell r="D3324">
            <v>137.81639999999999</v>
          </cell>
          <cell r="E3324">
            <v>3.88072E-2</v>
          </cell>
          <cell r="F3324" t="str">
            <v>stable</v>
          </cell>
          <cell r="G3324">
            <v>760</v>
          </cell>
        </row>
        <row r="3325">
          <cell r="A3325">
            <v>3455</v>
          </cell>
          <cell r="B3325" t="str">
            <v>SZOH24</v>
          </cell>
          <cell r="C3325">
            <v>34.831000000000003</v>
          </cell>
          <cell r="D3325">
            <v>137.66460000000001</v>
          </cell>
          <cell r="E3325">
            <v>5.0412199999999997E-2</v>
          </cell>
          <cell r="F3325" t="str">
            <v>stable</v>
          </cell>
          <cell r="G3325">
            <v>760</v>
          </cell>
        </row>
        <row r="3326">
          <cell r="A3326">
            <v>3456</v>
          </cell>
          <cell r="B3326" t="str">
            <v>SZOH26</v>
          </cell>
          <cell r="C3326">
            <v>34.791499999999999</v>
          </cell>
          <cell r="D3326">
            <v>137.90639999999999</v>
          </cell>
          <cell r="E3326">
            <v>5.9447199999999997E-3</v>
          </cell>
          <cell r="F3326" t="str">
            <v>stable</v>
          </cell>
          <cell r="G3326">
            <v>336</v>
          </cell>
        </row>
        <row r="3327">
          <cell r="A3327">
            <v>3457</v>
          </cell>
          <cell r="B3327" t="str">
            <v>SZOH39</v>
          </cell>
          <cell r="C3327">
            <v>34.795400000000001</v>
          </cell>
          <cell r="D3327">
            <v>138.77549999999999</v>
          </cell>
          <cell r="E3327">
            <v>2.3848899999999999E-2</v>
          </cell>
          <cell r="F3327" t="str">
            <v>stable</v>
          </cell>
          <cell r="G3327">
            <v>737</v>
          </cell>
        </row>
        <row r="3328">
          <cell r="A3328">
            <v>3458</v>
          </cell>
          <cell r="B3328" t="str">
            <v>SZOH40</v>
          </cell>
          <cell r="C3328">
            <v>34.779800000000002</v>
          </cell>
          <cell r="D3328">
            <v>138.97319999999999</v>
          </cell>
          <cell r="E3328">
            <v>0.19286500000000001</v>
          </cell>
          <cell r="F3328" t="str">
            <v>stable</v>
          </cell>
          <cell r="G3328">
            <v>760</v>
          </cell>
        </row>
        <row r="3329">
          <cell r="A3329">
            <v>3459</v>
          </cell>
          <cell r="B3329" t="str">
            <v>SZOH41</v>
          </cell>
          <cell r="C3329">
            <v>34.671500000000002</v>
          </cell>
          <cell r="D3329">
            <v>138.8372</v>
          </cell>
          <cell r="E3329">
            <v>5.4157200000000003E-2</v>
          </cell>
          <cell r="F3329" t="str">
            <v>stable</v>
          </cell>
          <cell r="G3329">
            <v>760</v>
          </cell>
        </row>
        <row r="3330">
          <cell r="A3330">
            <v>3460</v>
          </cell>
          <cell r="B3330" t="str">
            <v>TYMH03</v>
          </cell>
          <cell r="C3330">
            <v>36.726300000000002</v>
          </cell>
          <cell r="D3330">
            <v>137.26580000000001</v>
          </cell>
          <cell r="E3330">
            <v>3.3031200000000001E-3</v>
          </cell>
          <cell r="F3330" t="str">
            <v>stable</v>
          </cell>
          <cell r="G3330">
            <v>279</v>
          </cell>
        </row>
        <row r="3331">
          <cell r="A3331">
            <v>3461</v>
          </cell>
          <cell r="B3331" t="str">
            <v>YMTH01</v>
          </cell>
          <cell r="C3331">
            <v>38.381100000000004</v>
          </cell>
          <cell r="D3331">
            <v>140.38390000000001</v>
          </cell>
          <cell r="E3331">
            <v>1.03388E-2</v>
          </cell>
          <cell r="F3331" t="str">
            <v>stable</v>
          </cell>
          <cell r="G3331">
            <v>430</v>
          </cell>
        </row>
        <row r="3332">
          <cell r="A3332">
            <v>3462</v>
          </cell>
          <cell r="B3332" t="str">
            <v>Stolac - PPD</v>
          </cell>
          <cell r="C3332">
            <v>43.082999999999998</v>
          </cell>
          <cell r="D3332">
            <v>17.96</v>
          </cell>
          <cell r="E3332">
            <v>9.962E-2</v>
          </cell>
          <cell r="F3332" t="str">
            <v>active</v>
          </cell>
          <cell r="G3332">
            <v>619</v>
          </cell>
        </row>
        <row r="3333">
          <cell r="A3333">
            <v>3463</v>
          </cell>
          <cell r="B3333" t="str">
            <v>Berane - OPST</v>
          </cell>
          <cell r="C3333">
            <v>42.843000000000004</v>
          </cell>
          <cell r="D3333">
            <v>19.876000000000001</v>
          </cell>
          <cell r="E3333">
            <v>1.9493799999999999E-2</v>
          </cell>
          <cell r="F3333" t="str">
            <v>active</v>
          </cell>
          <cell r="G3333">
            <v>366</v>
          </cell>
        </row>
        <row r="3334">
          <cell r="A3334">
            <v>3464</v>
          </cell>
          <cell r="B3334" t="str">
            <v>ADCS</v>
          </cell>
          <cell r="C3334">
            <v>-43.9041</v>
          </cell>
          <cell r="D3334">
            <v>171.7474</v>
          </cell>
          <cell r="E3334">
            <v>6.5109900000000004E-3</v>
          </cell>
          <cell r="F3334" t="str">
            <v>stable</v>
          </cell>
          <cell r="G3334">
            <v>347</v>
          </cell>
        </row>
        <row r="3335">
          <cell r="A3335">
            <v>3465</v>
          </cell>
          <cell r="B3335" t="str">
            <v>APPS</v>
          </cell>
          <cell r="C3335">
            <v>-42.950600000000001</v>
          </cell>
          <cell r="D3335">
            <v>171.5676</v>
          </cell>
          <cell r="E3335">
            <v>1.9177400000000001E-2</v>
          </cell>
          <cell r="F3335" t="str">
            <v>stable</v>
          </cell>
          <cell r="G3335">
            <v>644</v>
          </cell>
        </row>
        <row r="3336">
          <cell r="A3336">
            <v>3466</v>
          </cell>
          <cell r="B3336" t="str">
            <v>ARKS</v>
          </cell>
          <cell r="C3336">
            <v>-41.2438</v>
          </cell>
          <cell r="D3336">
            <v>174.94390000000001</v>
          </cell>
          <cell r="E3336">
            <v>8.2486E-3</v>
          </cell>
          <cell r="F3336" t="str">
            <v>stable</v>
          </cell>
          <cell r="G3336">
            <v>384</v>
          </cell>
        </row>
        <row r="3337">
          <cell r="A3337">
            <v>3467</v>
          </cell>
          <cell r="B3337" t="str">
            <v>ARPS</v>
          </cell>
          <cell r="C3337">
            <v>-42.525700000000001</v>
          </cell>
          <cell r="D3337">
            <v>171.40770000000001</v>
          </cell>
          <cell r="E3337">
            <v>3.8863700000000001E-2</v>
          </cell>
          <cell r="F3337" t="str">
            <v>stable</v>
          </cell>
          <cell r="G3337">
            <v>760</v>
          </cell>
        </row>
        <row r="3338">
          <cell r="A3338">
            <v>3468</v>
          </cell>
          <cell r="B3338" t="str">
            <v>ASHS</v>
          </cell>
          <cell r="C3338">
            <v>-43.2761</v>
          </cell>
          <cell r="D3338">
            <v>172.5958</v>
          </cell>
          <cell r="E3338">
            <v>7.0224099999999998E-3</v>
          </cell>
          <cell r="F3338" t="str">
            <v>stable</v>
          </cell>
          <cell r="G3338">
            <v>357</v>
          </cell>
        </row>
        <row r="3339">
          <cell r="A3339">
            <v>3469</v>
          </cell>
          <cell r="B3339" t="str">
            <v>BDCS</v>
          </cell>
          <cell r="C3339">
            <v>-46.250700000000002</v>
          </cell>
          <cell r="D3339">
            <v>169.7193</v>
          </cell>
          <cell r="E3339">
            <v>7.1782E-3</v>
          </cell>
          <cell r="F3339" t="str">
            <v>stable</v>
          </cell>
          <cell r="G3339">
            <v>360</v>
          </cell>
        </row>
        <row r="3340">
          <cell r="A3340">
            <v>3470</v>
          </cell>
          <cell r="B3340" t="str">
            <v>BFZ</v>
          </cell>
          <cell r="C3340">
            <v>-40.681699999999999</v>
          </cell>
          <cell r="D3340">
            <v>176.24610000000001</v>
          </cell>
          <cell r="E3340">
            <v>4.84068E-2</v>
          </cell>
          <cell r="F3340" t="str">
            <v>stable</v>
          </cell>
          <cell r="G3340">
            <v>760</v>
          </cell>
        </row>
        <row r="3341">
          <cell r="A3341">
            <v>3471</v>
          </cell>
          <cell r="B3341" t="str">
            <v>CACS</v>
          </cell>
          <cell r="C3341">
            <v>-43.4848</v>
          </cell>
          <cell r="D3341">
            <v>172.5299</v>
          </cell>
          <cell r="E3341">
            <v>5.4458600000000003E-3</v>
          </cell>
          <cell r="F3341" t="str">
            <v>stable</v>
          </cell>
          <cell r="G3341">
            <v>327</v>
          </cell>
        </row>
        <row r="3342">
          <cell r="A3342">
            <v>3472</v>
          </cell>
          <cell r="B3342" t="str">
            <v>CBGS</v>
          </cell>
          <cell r="C3342">
            <v>-43.530999999999999</v>
          </cell>
          <cell r="D3342">
            <v>172.61969999999999</v>
          </cell>
          <cell r="E3342">
            <v>2.1966400000000001E-3</v>
          </cell>
          <cell r="F3342" t="str">
            <v>stable</v>
          </cell>
          <cell r="G3342">
            <v>246</v>
          </cell>
        </row>
        <row r="3343">
          <cell r="A3343">
            <v>3473</v>
          </cell>
          <cell r="B3343" t="str">
            <v>CCCC</v>
          </cell>
          <cell r="C3343">
            <v>-43.539499999999997</v>
          </cell>
          <cell r="D3343">
            <v>172.6464</v>
          </cell>
          <cell r="E3343">
            <v>3.0224900000000001E-3</v>
          </cell>
          <cell r="F3343" t="str">
            <v>stable</v>
          </cell>
          <cell r="G3343">
            <v>271</v>
          </cell>
        </row>
        <row r="3344">
          <cell r="A3344">
            <v>3474</v>
          </cell>
          <cell r="B3344" t="str">
            <v>CHHC</v>
          </cell>
          <cell r="C3344">
            <v>-43.535499999999999</v>
          </cell>
          <cell r="D3344">
            <v>172.62610000000001</v>
          </cell>
          <cell r="E3344">
            <v>0</v>
          </cell>
          <cell r="F3344" t="str">
            <v>stable</v>
          </cell>
          <cell r="G3344">
            <v>180</v>
          </cell>
        </row>
        <row r="3345">
          <cell r="A3345">
            <v>3475</v>
          </cell>
          <cell r="B3345" t="str">
            <v>CMHS</v>
          </cell>
          <cell r="C3345">
            <v>-43.567300000000003</v>
          </cell>
          <cell r="D3345">
            <v>172.6241</v>
          </cell>
          <cell r="E3345">
            <v>3.0425500000000001E-2</v>
          </cell>
          <cell r="F3345" t="str">
            <v>stable</v>
          </cell>
          <cell r="G3345">
            <v>760</v>
          </cell>
        </row>
        <row r="3346">
          <cell r="A3346">
            <v>3476</v>
          </cell>
          <cell r="B3346" t="str">
            <v>CSHS</v>
          </cell>
          <cell r="C3346">
            <v>-43.228200000000001</v>
          </cell>
          <cell r="D3346">
            <v>171.7234</v>
          </cell>
          <cell r="E3346">
            <v>5.5174500000000001E-2</v>
          </cell>
          <cell r="F3346" t="str">
            <v>stable</v>
          </cell>
          <cell r="G3346">
            <v>760</v>
          </cell>
        </row>
        <row r="3347">
          <cell r="A3347">
            <v>3477</v>
          </cell>
          <cell r="B3347" t="str">
            <v>DCZ</v>
          </cell>
          <cell r="C3347">
            <v>-45.467799999999997</v>
          </cell>
          <cell r="D3347">
            <v>167.1542</v>
          </cell>
          <cell r="E3347">
            <v>0.452963</v>
          </cell>
          <cell r="F3347" t="str">
            <v>stable</v>
          </cell>
          <cell r="G3347">
            <v>760</v>
          </cell>
        </row>
        <row r="3348">
          <cell r="A3348">
            <v>3478</v>
          </cell>
          <cell r="B3348" t="str">
            <v>DFHS</v>
          </cell>
          <cell r="C3348">
            <v>-43.491300000000003</v>
          </cell>
          <cell r="D3348">
            <v>172.102</v>
          </cell>
          <cell r="E3348">
            <v>7.58233E-3</v>
          </cell>
          <cell r="F3348" t="str">
            <v>stable</v>
          </cell>
          <cell r="G3348">
            <v>369</v>
          </cell>
        </row>
        <row r="3349">
          <cell r="A3349">
            <v>3479</v>
          </cell>
          <cell r="B3349" t="str">
            <v>DGNS</v>
          </cell>
          <cell r="C3349">
            <v>-45.864199999999997</v>
          </cell>
          <cell r="D3349">
            <v>170.5138</v>
          </cell>
          <cell r="E3349">
            <v>5.6690299999999999E-2</v>
          </cell>
          <cell r="F3349" t="str">
            <v>stable</v>
          </cell>
          <cell r="G3349">
            <v>760</v>
          </cell>
        </row>
        <row r="3350">
          <cell r="A3350">
            <v>3480</v>
          </cell>
          <cell r="B3350" t="str">
            <v>DKHS</v>
          </cell>
          <cell r="C3350">
            <v>-45.903799999999997</v>
          </cell>
          <cell r="D3350">
            <v>170.49289999999999</v>
          </cell>
          <cell r="E3350">
            <v>1.24981E-2</v>
          </cell>
          <cell r="F3350" t="str">
            <v>stable</v>
          </cell>
          <cell r="G3350">
            <v>479</v>
          </cell>
        </row>
        <row r="3351">
          <cell r="A3351">
            <v>3481</v>
          </cell>
          <cell r="B3351" t="str">
            <v>DORC</v>
          </cell>
          <cell r="C3351">
            <v>-43.898400000000002</v>
          </cell>
          <cell r="D3351">
            <v>172.09370000000001</v>
          </cell>
          <cell r="E3351">
            <v>4.86084E-3</v>
          </cell>
          <cell r="F3351" t="str">
            <v>stable</v>
          </cell>
          <cell r="G3351">
            <v>316</v>
          </cell>
        </row>
        <row r="3352">
          <cell r="A3352">
            <v>3482</v>
          </cell>
          <cell r="B3352" t="str">
            <v>DSLC</v>
          </cell>
          <cell r="C3352">
            <v>-43.669199999999996</v>
          </cell>
          <cell r="D3352">
            <v>172.1978</v>
          </cell>
          <cell r="E3352">
            <v>5.5179599999999997E-3</v>
          </cell>
          <cell r="F3352" t="str">
            <v>stable</v>
          </cell>
          <cell r="G3352">
            <v>328</v>
          </cell>
        </row>
        <row r="3353">
          <cell r="A3353">
            <v>3483</v>
          </cell>
          <cell r="B3353" t="str">
            <v>DSZ</v>
          </cell>
          <cell r="C3353">
            <v>-41.746899999999997</v>
          </cell>
          <cell r="D3353">
            <v>171.80250000000001</v>
          </cell>
          <cell r="E3353">
            <v>0.11223</v>
          </cell>
          <cell r="F3353" t="str">
            <v>stable</v>
          </cell>
          <cell r="G3353">
            <v>760</v>
          </cell>
        </row>
        <row r="3354">
          <cell r="A3354">
            <v>3484</v>
          </cell>
          <cell r="B3354" t="str">
            <v>EAZ</v>
          </cell>
          <cell r="C3354">
            <v>-45.232700000000001</v>
          </cell>
          <cell r="D3354">
            <v>169.3082</v>
          </cell>
          <cell r="E3354">
            <v>3.9984199999999998E-2</v>
          </cell>
          <cell r="F3354" t="str">
            <v>stable</v>
          </cell>
          <cell r="G3354">
            <v>760</v>
          </cell>
        </row>
        <row r="3355">
          <cell r="A3355">
            <v>3485</v>
          </cell>
          <cell r="B3355" t="str">
            <v>EBPS</v>
          </cell>
          <cell r="C3355">
            <v>-41.2911</v>
          </cell>
          <cell r="D3355">
            <v>174.90010000000001</v>
          </cell>
          <cell r="E3355">
            <v>0.18015999999999999</v>
          </cell>
          <cell r="F3355" t="str">
            <v>stable</v>
          </cell>
          <cell r="G3355">
            <v>760</v>
          </cell>
        </row>
        <row r="3356">
          <cell r="A3356">
            <v>3486</v>
          </cell>
          <cell r="B3356" t="str">
            <v>FDCS</v>
          </cell>
          <cell r="C3356">
            <v>-44.101900000000001</v>
          </cell>
          <cell r="D3356">
            <v>170.82849999999999</v>
          </cell>
          <cell r="E3356">
            <v>1.6826899999999999E-2</v>
          </cell>
          <cell r="F3356" t="str">
            <v>stable</v>
          </cell>
          <cell r="G3356">
            <v>589</v>
          </cell>
        </row>
        <row r="3357">
          <cell r="A3357">
            <v>3487</v>
          </cell>
          <cell r="B3357" t="str">
            <v>FGPS</v>
          </cell>
          <cell r="C3357">
            <v>-43.4649</v>
          </cell>
          <cell r="D3357">
            <v>170.0197</v>
          </cell>
          <cell r="E3357">
            <v>7.5386800000000004E-2</v>
          </cell>
          <cell r="F3357" t="str">
            <v>stable</v>
          </cell>
          <cell r="G3357">
            <v>760</v>
          </cell>
        </row>
        <row r="3358">
          <cell r="A3358">
            <v>3488</v>
          </cell>
          <cell r="B3358" t="str">
            <v>FJDS</v>
          </cell>
          <cell r="C3358">
            <v>-43.390799999999999</v>
          </cell>
          <cell r="D3358">
            <v>170.1841</v>
          </cell>
          <cell r="E3358">
            <v>0.14125499999999999</v>
          </cell>
          <cell r="F3358" t="str">
            <v>stable</v>
          </cell>
          <cell r="G3358">
            <v>760</v>
          </cell>
        </row>
        <row r="3359">
          <cell r="A3359">
            <v>3489</v>
          </cell>
          <cell r="B3359" t="str">
            <v>FKPS</v>
          </cell>
          <cell r="C3359">
            <v>-41.289700000000003</v>
          </cell>
          <cell r="D3359">
            <v>174.77860000000001</v>
          </cell>
          <cell r="E3359">
            <v>5.09287E-2</v>
          </cell>
          <cell r="F3359" t="str">
            <v>stable</v>
          </cell>
          <cell r="G3359">
            <v>760</v>
          </cell>
        </row>
        <row r="3360">
          <cell r="A3360">
            <v>3490</v>
          </cell>
          <cell r="B3360" t="str">
            <v>FOZ</v>
          </cell>
          <cell r="C3360">
            <v>-43.5655</v>
          </cell>
          <cell r="D3360">
            <v>169.68860000000001</v>
          </cell>
          <cell r="E3360">
            <v>7.1484699999999998E-2</v>
          </cell>
          <cell r="F3360" t="str">
            <v>stable</v>
          </cell>
          <cell r="G3360">
            <v>760</v>
          </cell>
        </row>
        <row r="3361">
          <cell r="A3361">
            <v>3491</v>
          </cell>
          <cell r="B3361" t="str">
            <v>GDLC</v>
          </cell>
          <cell r="C3361">
            <v>-43.588000000000001</v>
          </cell>
          <cell r="D3361">
            <v>172.08930000000001</v>
          </cell>
          <cell r="E3361">
            <v>7.3538900000000001E-3</v>
          </cell>
          <cell r="F3361" t="str">
            <v>stable</v>
          </cell>
          <cell r="G3361">
            <v>363</v>
          </cell>
        </row>
        <row r="3362">
          <cell r="A3362">
            <v>3492</v>
          </cell>
          <cell r="B3362" t="str">
            <v>GMTS</v>
          </cell>
          <cell r="C3362">
            <v>-42.450899999999997</v>
          </cell>
          <cell r="D3362">
            <v>171.21019999999999</v>
          </cell>
          <cell r="E3362">
            <v>0.137631</v>
          </cell>
          <cell r="F3362" t="str">
            <v>stable</v>
          </cell>
          <cell r="G3362">
            <v>760</v>
          </cell>
        </row>
        <row r="3363">
          <cell r="A3363">
            <v>3493</v>
          </cell>
          <cell r="B3363" t="str">
            <v>HAFS</v>
          </cell>
          <cell r="C3363">
            <v>-43.150599999999997</v>
          </cell>
          <cell r="D3363">
            <v>170.55600000000001</v>
          </cell>
          <cell r="E3363">
            <v>0.118377</v>
          </cell>
          <cell r="F3363" t="str">
            <v>stable</v>
          </cell>
          <cell r="G3363">
            <v>760</v>
          </cell>
        </row>
        <row r="3364">
          <cell r="A3364">
            <v>3494</v>
          </cell>
          <cell r="B3364" t="str">
            <v>HDWS</v>
          </cell>
          <cell r="C3364">
            <v>-43.884700000000002</v>
          </cell>
          <cell r="D3364">
            <v>169.04409999999999</v>
          </cell>
          <cell r="E3364">
            <v>1.1808000000000001E-2</v>
          </cell>
          <cell r="F3364" t="str">
            <v>stable</v>
          </cell>
          <cell r="G3364">
            <v>463</v>
          </cell>
        </row>
        <row r="3365">
          <cell r="A3365">
            <v>3495</v>
          </cell>
          <cell r="B3365" t="str">
            <v>HMCS</v>
          </cell>
          <cell r="C3365">
            <v>-42.718600000000002</v>
          </cell>
          <cell r="D3365">
            <v>170.96379999999999</v>
          </cell>
          <cell r="E3365">
            <v>5.3840900000000002E-3</v>
          </cell>
          <cell r="F3365" t="str">
            <v>stable</v>
          </cell>
          <cell r="G3365">
            <v>326</v>
          </cell>
        </row>
        <row r="3366">
          <cell r="A3366">
            <v>3496</v>
          </cell>
          <cell r="B3366" t="str">
            <v>HORC</v>
          </cell>
          <cell r="C3366">
            <v>-43.5413</v>
          </cell>
          <cell r="D3366">
            <v>171.9598</v>
          </cell>
          <cell r="E3366">
            <v>8.1189499999999998E-3</v>
          </cell>
          <cell r="F3366" t="str">
            <v>stable</v>
          </cell>
          <cell r="G3366">
            <v>381</v>
          </cell>
        </row>
        <row r="3367">
          <cell r="A3367">
            <v>3497</v>
          </cell>
          <cell r="B3367" t="str">
            <v>HPSC</v>
          </cell>
          <cell r="C3367">
            <v>-43.501600000000003</v>
          </cell>
          <cell r="D3367">
            <v>172.7022</v>
          </cell>
          <cell r="E3367">
            <v>7.4310100000000003E-4</v>
          </cell>
          <cell r="F3367" t="str">
            <v>stable</v>
          </cell>
          <cell r="G3367">
            <v>202</v>
          </cell>
        </row>
        <row r="3368">
          <cell r="A3368">
            <v>3498</v>
          </cell>
          <cell r="B3368" t="str">
            <v>HSES</v>
          </cell>
          <cell r="C3368">
            <v>-42.524900000000002</v>
          </cell>
          <cell r="D3368">
            <v>172.8304</v>
          </cell>
          <cell r="E3368">
            <v>5.6982199999999997E-2</v>
          </cell>
          <cell r="F3368" t="str">
            <v>stable</v>
          </cell>
          <cell r="G3368">
            <v>760</v>
          </cell>
        </row>
        <row r="3369">
          <cell r="A3369">
            <v>3499</v>
          </cell>
          <cell r="B3369" t="str">
            <v>HUKS</v>
          </cell>
          <cell r="C3369">
            <v>-39.262700000000002</v>
          </cell>
          <cell r="D3369">
            <v>174.56790000000001</v>
          </cell>
          <cell r="E3369">
            <v>6.8202799999999997E-3</v>
          </cell>
          <cell r="F3369" t="str">
            <v>stable</v>
          </cell>
          <cell r="G3369">
            <v>353</v>
          </cell>
        </row>
        <row r="3370">
          <cell r="A3370">
            <v>3500</v>
          </cell>
          <cell r="B3370" t="str">
            <v>HVSC</v>
          </cell>
          <cell r="C3370">
            <v>-43.579799999999999</v>
          </cell>
          <cell r="D3370">
            <v>172.70939999999999</v>
          </cell>
          <cell r="E3370">
            <v>0.155945</v>
          </cell>
          <cell r="F3370" t="str">
            <v>stable</v>
          </cell>
          <cell r="G3370">
            <v>760</v>
          </cell>
        </row>
        <row r="3371">
          <cell r="A3371">
            <v>3501</v>
          </cell>
          <cell r="B3371" t="str">
            <v>HWHS</v>
          </cell>
          <cell r="C3371">
            <v>-39.5869</v>
          </cell>
          <cell r="D3371">
            <v>174.2741</v>
          </cell>
          <cell r="E3371">
            <v>8.4616699999999993E-3</v>
          </cell>
          <cell r="F3371" t="str">
            <v>stable</v>
          </cell>
          <cell r="G3371">
            <v>388</v>
          </cell>
        </row>
        <row r="3372">
          <cell r="A3372">
            <v>3502</v>
          </cell>
          <cell r="B3372" t="str">
            <v>ICCS</v>
          </cell>
          <cell r="C3372">
            <v>-46.412700000000001</v>
          </cell>
          <cell r="D3372">
            <v>168.3466</v>
          </cell>
          <cell r="E3372">
            <v>5.4722800000000004E-3</v>
          </cell>
          <cell r="F3372" t="str">
            <v>stable</v>
          </cell>
          <cell r="G3372">
            <v>328</v>
          </cell>
        </row>
        <row r="3373">
          <cell r="A3373">
            <v>3503</v>
          </cell>
          <cell r="B3373" t="str">
            <v>IFPS</v>
          </cell>
          <cell r="C3373">
            <v>-42.728400000000001</v>
          </cell>
          <cell r="D3373">
            <v>171.4727</v>
          </cell>
          <cell r="E3373">
            <v>3.9514899999999999E-2</v>
          </cell>
          <cell r="F3373" t="str">
            <v>stable</v>
          </cell>
          <cell r="G3373">
            <v>760</v>
          </cell>
        </row>
        <row r="3374">
          <cell r="A3374">
            <v>3504</v>
          </cell>
          <cell r="B3374" t="str">
            <v>INSS</v>
          </cell>
          <cell r="C3374">
            <v>-41.235199999999999</v>
          </cell>
          <cell r="D3374">
            <v>174.92089999999999</v>
          </cell>
          <cell r="E3374">
            <v>0.19087299999999999</v>
          </cell>
          <cell r="F3374" t="str">
            <v>stable</v>
          </cell>
          <cell r="G3374">
            <v>760</v>
          </cell>
        </row>
        <row r="3375">
          <cell r="A3375">
            <v>3505</v>
          </cell>
          <cell r="B3375" t="str">
            <v>KHZ</v>
          </cell>
          <cell r="C3375">
            <v>-42.418100000000003</v>
          </cell>
          <cell r="D3375">
            <v>173.5403</v>
          </cell>
          <cell r="E3375">
            <v>8.6465899999999998E-2</v>
          </cell>
          <cell r="F3375" t="str">
            <v>stable</v>
          </cell>
          <cell r="G3375">
            <v>760</v>
          </cell>
        </row>
        <row r="3376">
          <cell r="A3376">
            <v>3506</v>
          </cell>
          <cell r="B3376" t="str">
            <v>KIKS</v>
          </cell>
          <cell r="C3376">
            <v>-42.427500000000002</v>
          </cell>
          <cell r="D3376">
            <v>173.68199999999999</v>
          </cell>
          <cell r="E3376">
            <v>1.77421E-3</v>
          </cell>
          <cell r="F3376" t="str">
            <v>stable</v>
          </cell>
          <cell r="G3376">
            <v>233</v>
          </cell>
        </row>
        <row r="3377">
          <cell r="A3377">
            <v>3507</v>
          </cell>
          <cell r="B3377" t="str">
            <v>KOKS</v>
          </cell>
          <cell r="C3377">
            <v>-42.8934</v>
          </cell>
          <cell r="D3377">
            <v>171.13550000000001</v>
          </cell>
          <cell r="E3377">
            <v>5.8517E-2</v>
          </cell>
          <cell r="F3377" t="str">
            <v>stable</v>
          </cell>
          <cell r="G3377">
            <v>760</v>
          </cell>
        </row>
        <row r="3378">
          <cell r="A3378">
            <v>3508</v>
          </cell>
          <cell r="B3378" t="str">
            <v>KPOC</v>
          </cell>
          <cell r="C3378">
            <v>-43.378100000000003</v>
          </cell>
          <cell r="D3378">
            <v>172.6636</v>
          </cell>
          <cell r="E3378">
            <v>2.1941399999999998E-3</v>
          </cell>
          <cell r="F3378" t="str">
            <v>stable</v>
          </cell>
          <cell r="G3378">
            <v>246</v>
          </cell>
        </row>
        <row r="3379">
          <cell r="A3379">
            <v>3509</v>
          </cell>
          <cell r="B3379" t="str">
            <v>LBZ</v>
          </cell>
          <cell r="C3379">
            <v>-44.3872</v>
          </cell>
          <cell r="D3379">
            <v>170.1842</v>
          </cell>
          <cell r="E3379">
            <v>8.9454199999999998E-2</v>
          </cell>
          <cell r="F3379" t="str">
            <v>stable</v>
          </cell>
          <cell r="G3379">
            <v>760</v>
          </cell>
        </row>
        <row r="3380">
          <cell r="A3380">
            <v>3510</v>
          </cell>
          <cell r="B3380" t="str">
            <v>LHES</v>
          </cell>
          <cell r="C3380">
            <v>-41.213299999999997</v>
          </cell>
          <cell r="D3380">
            <v>174.9034</v>
          </cell>
          <cell r="E3380">
            <v>1.7247700000000001E-2</v>
          </cell>
          <cell r="F3380" t="str">
            <v>stable</v>
          </cell>
          <cell r="G3380">
            <v>600</v>
          </cell>
        </row>
        <row r="3381">
          <cell r="A3381">
            <v>3511</v>
          </cell>
          <cell r="B3381" t="str">
            <v>LHUS</v>
          </cell>
          <cell r="C3381">
            <v>-41.232599999999998</v>
          </cell>
          <cell r="D3381">
            <v>174.89349999999999</v>
          </cell>
          <cell r="E3381">
            <v>2.1559600000000002E-3</v>
          </cell>
          <cell r="F3381" t="str">
            <v>stable</v>
          </cell>
          <cell r="G3381">
            <v>245</v>
          </cell>
        </row>
        <row r="3382">
          <cell r="A3382">
            <v>3512</v>
          </cell>
          <cell r="B3382" t="str">
            <v>LINC</v>
          </cell>
          <cell r="C3382">
            <v>-43.6248</v>
          </cell>
          <cell r="D3382">
            <v>172.46789999999999</v>
          </cell>
          <cell r="E3382">
            <v>4.0561499999999997E-3</v>
          </cell>
          <cell r="F3382" t="str">
            <v>stable</v>
          </cell>
          <cell r="G3382">
            <v>301</v>
          </cell>
        </row>
        <row r="3383">
          <cell r="A3383">
            <v>3513</v>
          </cell>
          <cell r="B3383" t="str">
            <v>LPCC</v>
          </cell>
          <cell r="C3383">
            <v>-43.605600000000003</v>
          </cell>
          <cell r="D3383">
            <v>172.72229999999999</v>
          </cell>
          <cell r="E3383">
            <v>0.103072</v>
          </cell>
          <cell r="F3383" t="str">
            <v>stable</v>
          </cell>
          <cell r="G3383">
            <v>760</v>
          </cell>
        </row>
        <row r="3384">
          <cell r="A3384">
            <v>3514</v>
          </cell>
          <cell r="B3384" t="str">
            <v>LPLS</v>
          </cell>
          <cell r="C3384">
            <v>-43.716299999999997</v>
          </cell>
          <cell r="D3384">
            <v>169.423</v>
          </cell>
          <cell r="E3384">
            <v>5.7761300000000002E-2</v>
          </cell>
          <cell r="F3384" t="str">
            <v>stable</v>
          </cell>
          <cell r="G3384">
            <v>760</v>
          </cell>
        </row>
        <row r="3385">
          <cell r="A3385">
            <v>3515</v>
          </cell>
          <cell r="B3385" t="str">
            <v>LRSC</v>
          </cell>
          <cell r="C3385">
            <v>-43.731099999999998</v>
          </cell>
          <cell r="D3385">
            <v>171.79349999999999</v>
          </cell>
          <cell r="E3385">
            <v>6.6372599999999999E-3</v>
          </cell>
          <cell r="F3385" t="str">
            <v>stable</v>
          </cell>
          <cell r="G3385">
            <v>349</v>
          </cell>
        </row>
        <row r="3386">
          <cell r="A3386">
            <v>3516</v>
          </cell>
          <cell r="B3386" t="str">
            <v>LTZ</v>
          </cell>
          <cell r="C3386">
            <v>-42.783299999999997</v>
          </cell>
          <cell r="D3386">
            <v>172.26669999999999</v>
          </cell>
          <cell r="E3386">
            <v>5.7425700000000003E-2</v>
          </cell>
          <cell r="F3386" t="str">
            <v>stable</v>
          </cell>
          <cell r="G3386">
            <v>760</v>
          </cell>
        </row>
        <row r="3387">
          <cell r="A3387">
            <v>3517</v>
          </cell>
          <cell r="B3387" t="str">
            <v>MAVS</v>
          </cell>
          <cell r="C3387">
            <v>-41.212600000000002</v>
          </cell>
          <cell r="D3387">
            <v>175.46129999999999</v>
          </cell>
          <cell r="E3387">
            <v>9.4759700000000002E-3</v>
          </cell>
          <cell r="F3387" t="str">
            <v>stable</v>
          </cell>
          <cell r="G3387">
            <v>411</v>
          </cell>
        </row>
        <row r="3388">
          <cell r="A3388">
            <v>3518</v>
          </cell>
          <cell r="B3388" t="str">
            <v>MAYC</v>
          </cell>
          <cell r="C3388">
            <v>-43.8247</v>
          </cell>
          <cell r="D3388">
            <v>171.42160000000001</v>
          </cell>
          <cell r="E3388">
            <v>9.8272900000000007E-3</v>
          </cell>
          <cell r="F3388" t="str">
            <v>stable</v>
          </cell>
          <cell r="G3388">
            <v>419</v>
          </cell>
        </row>
        <row r="3389">
          <cell r="A3389">
            <v>3519</v>
          </cell>
          <cell r="B3389" t="str">
            <v>MCNS</v>
          </cell>
          <cell r="C3389">
            <v>-43.736499999999999</v>
          </cell>
          <cell r="D3389">
            <v>170.09719999999999</v>
          </cell>
          <cell r="E3389">
            <v>0.30117500000000003</v>
          </cell>
          <cell r="F3389" t="str">
            <v>stable</v>
          </cell>
          <cell r="G3389">
            <v>760</v>
          </cell>
        </row>
        <row r="3390">
          <cell r="A3390">
            <v>3520</v>
          </cell>
          <cell r="B3390" t="str">
            <v>MECS</v>
          </cell>
          <cell r="C3390">
            <v>-44.232100000000003</v>
          </cell>
          <cell r="D3390">
            <v>169.2329</v>
          </cell>
          <cell r="E3390">
            <v>5.0684399999999998E-2</v>
          </cell>
          <cell r="F3390" t="str">
            <v>stable</v>
          </cell>
          <cell r="G3390">
            <v>760</v>
          </cell>
        </row>
        <row r="3391">
          <cell r="A3391">
            <v>3521</v>
          </cell>
          <cell r="B3391" t="str">
            <v>MISS</v>
          </cell>
          <cell r="C3391">
            <v>-41.316600000000001</v>
          </cell>
          <cell r="D3391">
            <v>174.81829999999999</v>
          </cell>
          <cell r="E3391">
            <v>1.20672E-2</v>
          </cell>
          <cell r="F3391" t="str">
            <v>stable</v>
          </cell>
          <cell r="G3391">
            <v>469</v>
          </cell>
        </row>
        <row r="3392">
          <cell r="A3392">
            <v>3522</v>
          </cell>
          <cell r="B3392" t="str">
            <v>MOLS</v>
          </cell>
          <cell r="C3392">
            <v>-42.089700000000001</v>
          </cell>
          <cell r="D3392">
            <v>173.25729999999999</v>
          </cell>
          <cell r="E3392">
            <v>8.6428599999999994E-2</v>
          </cell>
          <cell r="F3392" t="str">
            <v>stable</v>
          </cell>
          <cell r="G3392">
            <v>760</v>
          </cell>
        </row>
        <row r="3393">
          <cell r="A3393">
            <v>3523</v>
          </cell>
          <cell r="B3393" t="str">
            <v>MOSS</v>
          </cell>
          <cell r="C3393">
            <v>-45.669400000000003</v>
          </cell>
          <cell r="D3393">
            <v>168.23779999999999</v>
          </cell>
          <cell r="E3393">
            <v>9.8046399999999999E-3</v>
          </cell>
          <cell r="F3393" t="str">
            <v>stable</v>
          </cell>
          <cell r="G3393">
            <v>418</v>
          </cell>
        </row>
        <row r="3394">
          <cell r="A3394">
            <v>3524</v>
          </cell>
          <cell r="B3394" t="str">
            <v>MOTS</v>
          </cell>
          <cell r="C3394">
            <v>-41.126399999999997</v>
          </cell>
          <cell r="D3394">
            <v>173.0094</v>
          </cell>
          <cell r="E3394">
            <v>3.0424599999999999E-3</v>
          </cell>
          <cell r="F3394" t="str">
            <v>stable</v>
          </cell>
          <cell r="G3394">
            <v>271</v>
          </cell>
        </row>
        <row r="3395">
          <cell r="A3395">
            <v>3525</v>
          </cell>
          <cell r="B3395" t="str">
            <v>MSZ</v>
          </cell>
          <cell r="C3395">
            <v>-44.6753</v>
          </cell>
          <cell r="D3395">
            <v>167.92750000000001</v>
          </cell>
          <cell r="E3395">
            <v>4.6155000000000002E-2</v>
          </cell>
          <cell r="F3395" t="str">
            <v>stable</v>
          </cell>
          <cell r="G3395">
            <v>760</v>
          </cell>
        </row>
        <row r="3396">
          <cell r="A3396">
            <v>3526</v>
          </cell>
          <cell r="B3396" t="str">
            <v>NCBS</v>
          </cell>
          <cell r="C3396">
            <v>-41.272599999999997</v>
          </cell>
          <cell r="D3396">
            <v>173.2835</v>
          </cell>
          <cell r="E3396">
            <v>2.4330299999999999E-2</v>
          </cell>
          <cell r="F3396" t="str">
            <v>stable</v>
          </cell>
          <cell r="G3396">
            <v>747</v>
          </cell>
        </row>
        <row r="3397">
          <cell r="A3397">
            <v>3527</v>
          </cell>
          <cell r="B3397" t="str">
            <v>NNBS</v>
          </cell>
          <cell r="C3397">
            <v>-43.497100000000003</v>
          </cell>
          <cell r="D3397">
            <v>172.71789999999999</v>
          </cell>
          <cell r="E3397">
            <v>2.2932400000000002E-3</v>
          </cell>
          <cell r="F3397" t="str">
            <v>stable</v>
          </cell>
          <cell r="G3397">
            <v>249</v>
          </cell>
        </row>
        <row r="3398">
          <cell r="A3398">
            <v>3528</v>
          </cell>
          <cell r="B3398" t="str">
            <v>NNZ</v>
          </cell>
          <cell r="C3398">
            <v>-41.2166</v>
          </cell>
          <cell r="D3398">
            <v>173.36660000000001</v>
          </cell>
          <cell r="E3398">
            <v>0.12078700000000001</v>
          </cell>
          <cell r="F3398" t="str">
            <v>stable</v>
          </cell>
          <cell r="G3398">
            <v>760</v>
          </cell>
        </row>
        <row r="3399">
          <cell r="A3399">
            <v>3529</v>
          </cell>
          <cell r="B3399" t="str">
            <v>NSBS</v>
          </cell>
          <cell r="C3399">
            <v>-43.999299999999998</v>
          </cell>
          <cell r="D3399">
            <v>168.66050000000001</v>
          </cell>
          <cell r="E3399">
            <v>1.16796E-2</v>
          </cell>
          <cell r="F3399" t="str">
            <v>stable</v>
          </cell>
          <cell r="G3399">
            <v>460</v>
          </cell>
        </row>
        <row r="3400">
          <cell r="A3400">
            <v>3530</v>
          </cell>
          <cell r="B3400" t="str">
            <v>OAMS</v>
          </cell>
          <cell r="C3400">
            <v>-45.101399999999998</v>
          </cell>
          <cell r="D3400">
            <v>170.96899999999999</v>
          </cell>
          <cell r="E3400">
            <v>5.1078499999999999E-2</v>
          </cell>
          <cell r="F3400" t="str">
            <v>stable</v>
          </cell>
          <cell r="G3400">
            <v>760</v>
          </cell>
        </row>
        <row r="3401">
          <cell r="A3401">
            <v>3531</v>
          </cell>
          <cell r="B3401" t="str">
            <v>ODZ</v>
          </cell>
          <cell r="C3401">
            <v>-45.045299999999997</v>
          </cell>
          <cell r="D3401">
            <v>170.64439999999999</v>
          </cell>
          <cell r="E3401">
            <v>5.7993799999999998E-2</v>
          </cell>
          <cell r="F3401" t="str">
            <v>stable</v>
          </cell>
          <cell r="G3401">
            <v>760</v>
          </cell>
        </row>
        <row r="3402">
          <cell r="A3402">
            <v>3532</v>
          </cell>
          <cell r="B3402" t="str">
            <v>OPZ</v>
          </cell>
          <cell r="C3402">
            <v>-45.886000000000003</v>
          </cell>
          <cell r="D3402">
            <v>170.5977</v>
          </cell>
          <cell r="E3402">
            <v>5.5191200000000003E-2</v>
          </cell>
          <cell r="F3402" t="str">
            <v>stable</v>
          </cell>
          <cell r="G3402">
            <v>760</v>
          </cell>
        </row>
        <row r="3403">
          <cell r="A3403">
            <v>3533</v>
          </cell>
          <cell r="B3403" t="str">
            <v>OXZ</v>
          </cell>
          <cell r="C3403">
            <v>-43.325899999999997</v>
          </cell>
          <cell r="D3403">
            <v>172.03829999999999</v>
          </cell>
          <cell r="E3403">
            <v>1.6330399999999998E-2</v>
          </cell>
          <cell r="F3403" t="str">
            <v>stable</v>
          </cell>
          <cell r="G3403">
            <v>577</v>
          </cell>
        </row>
        <row r="3404">
          <cell r="A3404">
            <v>3534</v>
          </cell>
          <cell r="B3404" t="str">
            <v>PEEC</v>
          </cell>
          <cell r="C3404">
            <v>-43.9253</v>
          </cell>
          <cell r="D3404">
            <v>171.23660000000001</v>
          </cell>
          <cell r="E3404">
            <v>4.6325499999999999E-2</v>
          </cell>
          <cell r="F3404" t="str">
            <v>stable</v>
          </cell>
          <cell r="G3404">
            <v>760</v>
          </cell>
        </row>
        <row r="3405">
          <cell r="A3405">
            <v>3535</v>
          </cell>
          <cell r="B3405" t="str">
            <v>PGMS</v>
          </cell>
          <cell r="C3405">
            <v>-41.226199999999999</v>
          </cell>
          <cell r="D3405">
            <v>174.8793</v>
          </cell>
          <cell r="E3405">
            <v>5.3060099999999999E-3</v>
          </cell>
          <cell r="F3405" t="str">
            <v>stable</v>
          </cell>
          <cell r="G3405">
            <v>324</v>
          </cell>
        </row>
        <row r="3406">
          <cell r="A3406">
            <v>3536</v>
          </cell>
          <cell r="B3406" t="str">
            <v>POLS</v>
          </cell>
          <cell r="C3406">
            <v>-41.133099999999999</v>
          </cell>
          <cell r="D3406">
            <v>174.8389</v>
          </cell>
          <cell r="E3406">
            <v>1.3576400000000001E-2</v>
          </cell>
          <cell r="F3406" t="str">
            <v>stable</v>
          </cell>
          <cell r="G3406">
            <v>505</v>
          </cell>
        </row>
        <row r="3407">
          <cell r="A3407">
            <v>3537</v>
          </cell>
          <cell r="B3407" t="str">
            <v>PPHS</v>
          </cell>
          <cell r="C3407">
            <v>-43.494500000000002</v>
          </cell>
          <cell r="D3407">
            <v>172.60679999999999</v>
          </cell>
          <cell r="E3407">
            <v>3.7538900000000002E-3</v>
          </cell>
          <cell r="F3407" t="str">
            <v>stable</v>
          </cell>
          <cell r="G3407">
            <v>293</v>
          </cell>
        </row>
        <row r="3408">
          <cell r="A3408">
            <v>3538</v>
          </cell>
          <cell r="B3408" t="str">
            <v>PRPC</v>
          </cell>
          <cell r="C3408">
            <v>-43.527000000000001</v>
          </cell>
          <cell r="D3408">
            <v>172.70169999999999</v>
          </cell>
          <cell r="E3408">
            <v>3.0220899999999998E-3</v>
          </cell>
          <cell r="F3408" t="str">
            <v>stable</v>
          </cell>
          <cell r="G3408">
            <v>271</v>
          </cell>
        </row>
        <row r="3409">
          <cell r="A3409">
            <v>3539</v>
          </cell>
          <cell r="B3409" t="str">
            <v>PXZ</v>
          </cell>
          <cell r="C3409">
            <v>-40.032400000000003</v>
          </cell>
          <cell r="D3409">
            <v>176.86199999999999</v>
          </cell>
          <cell r="E3409">
            <v>4.0086999999999998E-2</v>
          </cell>
          <cell r="F3409" t="str">
            <v>stable</v>
          </cell>
          <cell r="G3409">
            <v>760</v>
          </cell>
        </row>
        <row r="3410">
          <cell r="A3410">
            <v>3540</v>
          </cell>
          <cell r="B3410" t="str">
            <v>PYZ</v>
          </cell>
          <cell r="C3410">
            <v>-46.167900000000003</v>
          </cell>
          <cell r="D3410">
            <v>166.6807</v>
          </cell>
          <cell r="E3410">
            <v>2.3868799999999999E-2</v>
          </cell>
          <cell r="F3410" t="str">
            <v>stable</v>
          </cell>
          <cell r="G3410">
            <v>737</v>
          </cell>
        </row>
        <row r="3411">
          <cell r="A3411">
            <v>3541</v>
          </cell>
          <cell r="B3411" t="str">
            <v>QCCS</v>
          </cell>
          <cell r="C3411">
            <v>-41.281300000000002</v>
          </cell>
          <cell r="D3411">
            <v>174.023</v>
          </cell>
          <cell r="E3411">
            <v>4.5954200000000001E-2</v>
          </cell>
          <cell r="F3411" t="str">
            <v>stable</v>
          </cell>
          <cell r="G3411">
            <v>760</v>
          </cell>
        </row>
        <row r="3412">
          <cell r="A3412">
            <v>3542</v>
          </cell>
          <cell r="B3412" t="str">
            <v>QRZ</v>
          </cell>
          <cell r="C3412">
            <v>-40.827500000000001</v>
          </cell>
          <cell r="D3412">
            <v>172.52889999999999</v>
          </cell>
          <cell r="E3412">
            <v>8.8731599999999994E-2</v>
          </cell>
          <cell r="F3412" t="str">
            <v>stable</v>
          </cell>
          <cell r="G3412">
            <v>760</v>
          </cell>
        </row>
        <row r="3413">
          <cell r="A3413">
            <v>3543</v>
          </cell>
          <cell r="B3413" t="str">
            <v>RDCS</v>
          </cell>
          <cell r="C3413">
            <v>-42.121400000000001</v>
          </cell>
          <cell r="D3413">
            <v>171.86429999999999</v>
          </cell>
          <cell r="E3413">
            <v>9.6914299999999995E-2</v>
          </cell>
          <cell r="F3413" t="str">
            <v>stable</v>
          </cell>
          <cell r="G3413">
            <v>760</v>
          </cell>
        </row>
        <row r="3414">
          <cell r="A3414">
            <v>3544</v>
          </cell>
          <cell r="B3414" t="str">
            <v>REHS</v>
          </cell>
          <cell r="C3414">
            <v>-43.523600000000002</v>
          </cell>
          <cell r="D3414">
            <v>172.63499999999999</v>
          </cell>
          <cell r="E3414">
            <v>3.4979E-3</v>
          </cell>
          <cell r="F3414" t="str">
            <v>stable</v>
          </cell>
          <cell r="G3414">
            <v>285</v>
          </cell>
        </row>
        <row r="3415">
          <cell r="A3415">
            <v>3545</v>
          </cell>
          <cell r="B3415" t="str">
            <v>RHSC</v>
          </cell>
          <cell r="C3415">
            <v>-43.536200000000001</v>
          </cell>
          <cell r="D3415">
            <v>172.56440000000001</v>
          </cell>
          <cell r="E3415">
            <v>2.61904E-3</v>
          </cell>
          <cell r="F3415" t="str">
            <v>stable</v>
          </cell>
          <cell r="G3415">
            <v>259</v>
          </cell>
        </row>
        <row r="3416">
          <cell r="A3416">
            <v>3546</v>
          </cell>
          <cell r="B3416" t="str">
            <v>RKAC</v>
          </cell>
          <cell r="C3416">
            <v>-43.753100000000003</v>
          </cell>
          <cell r="D3416">
            <v>172.023</v>
          </cell>
          <cell r="E3416">
            <v>4.9374700000000002E-3</v>
          </cell>
          <cell r="F3416" t="str">
            <v>stable</v>
          </cell>
          <cell r="G3416">
            <v>318</v>
          </cell>
        </row>
        <row r="3417">
          <cell r="A3417">
            <v>3547</v>
          </cell>
          <cell r="B3417" t="str">
            <v>ROLC</v>
          </cell>
          <cell r="C3417">
            <v>-43.594499999999996</v>
          </cell>
          <cell r="D3417">
            <v>172.381</v>
          </cell>
          <cell r="E3417">
            <v>6.1137800000000001E-3</v>
          </cell>
          <cell r="F3417" t="str">
            <v>stable</v>
          </cell>
          <cell r="G3417">
            <v>340</v>
          </cell>
        </row>
        <row r="3418">
          <cell r="A3418">
            <v>3548</v>
          </cell>
          <cell r="B3418" t="str">
            <v>RPZ</v>
          </cell>
          <cell r="C3418">
            <v>-43.719200000000001</v>
          </cell>
          <cell r="D3418">
            <v>171.0539</v>
          </cell>
          <cell r="E3418">
            <v>0.27661599999999997</v>
          </cell>
          <cell r="F3418" t="str">
            <v>stable</v>
          </cell>
          <cell r="G3418">
            <v>760</v>
          </cell>
        </row>
        <row r="3419">
          <cell r="A3419">
            <v>3549</v>
          </cell>
          <cell r="B3419" t="str">
            <v>RQGS</v>
          </cell>
          <cell r="C3419">
            <v>-41.298299999999998</v>
          </cell>
          <cell r="D3419">
            <v>174.78100000000001</v>
          </cell>
          <cell r="E3419">
            <v>1.02659E-2</v>
          </cell>
          <cell r="F3419" t="str">
            <v>stable</v>
          </cell>
          <cell r="G3419">
            <v>429</v>
          </cell>
        </row>
        <row r="3420">
          <cell r="A3420">
            <v>3550</v>
          </cell>
          <cell r="B3420" t="str">
            <v>SBRC</v>
          </cell>
          <cell r="C3420">
            <v>-43.810400000000001</v>
          </cell>
          <cell r="D3420">
            <v>172.25229999999999</v>
          </cell>
          <cell r="E3420">
            <v>3.3972E-3</v>
          </cell>
          <cell r="F3420" t="str">
            <v>stable</v>
          </cell>
          <cell r="G3420">
            <v>282</v>
          </cell>
        </row>
        <row r="3421">
          <cell r="A3421">
            <v>3551</v>
          </cell>
          <cell r="B3421" t="str">
            <v>SHLC</v>
          </cell>
          <cell r="C3421">
            <v>-43.505299999999998</v>
          </cell>
          <cell r="D3421">
            <v>172.6634</v>
          </cell>
          <cell r="E3421">
            <v>9.1799099999999995E-4</v>
          </cell>
          <cell r="F3421" t="str">
            <v>stable</v>
          </cell>
          <cell r="G3421">
            <v>207</v>
          </cell>
        </row>
        <row r="3422">
          <cell r="A3422">
            <v>3552</v>
          </cell>
          <cell r="B3422" t="str">
            <v>SJFS</v>
          </cell>
          <cell r="C3422">
            <v>-42.335599999999999</v>
          </cell>
          <cell r="D3422">
            <v>172.1808</v>
          </cell>
          <cell r="E3422">
            <v>1.6036999999999999E-2</v>
          </cell>
          <cell r="F3422" t="str">
            <v>stable</v>
          </cell>
          <cell r="G3422">
            <v>569</v>
          </cell>
        </row>
        <row r="3423">
          <cell r="A3423">
            <v>3553</v>
          </cell>
          <cell r="B3423" t="str">
            <v>SKFS</v>
          </cell>
          <cell r="C3423">
            <v>-45.900199999999998</v>
          </cell>
          <cell r="D3423">
            <v>170.50960000000001</v>
          </cell>
          <cell r="E3423">
            <v>5.4068199999999997E-3</v>
          </cell>
          <cell r="F3423" t="str">
            <v>stable</v>
          </cell>
          <cell r="G3423">
            <v>326</v>
          </cell>
        </row>
        <row r="3424">
          <cell r="A3424">
            <v>3554</v>
          </cell>
          <cell r="B3424" t="str">
            <v>SMTC</v>
          </cell>
          <cell r="C3424">
            <v>-43.467500000000001</v>
          </cell>
          <cell r="D3424">
            <v>172.6139</v>
          </cell>
          <cell r="E3424">
            <v>2.2923399999999999E-3</v>
          </cell>
          <cell r="F3424" t="str">
            <v>stable</v>
          </cell>
          <cell r="G3424">
            <v>249</v>
          </cell>
        </row>
        <row r="3425">
          <cell r="A3425">
            <v>3555</v>
          </cell>
          <cell r="B3425" t="str">
            <v>SOCS</v>
          </cell>
          <cell r="C3425">
            <v>-41.206000000000003</v>
          </cell>
          <cell r="D3425">
            <v>174.91579999999999</v>
          </cell>
          <cell r="E3425">
            <v>4.5201699999999997E-2</v>
          </cell>
          <cell r="F3425" t="str">
            <v>stable</v>
          </cell>
          <cell r="G3425">
            <v>760</v>
          </cell>
        </row>
        <row r="3426">
          <cell r="A3426">
            <v>3556</v>
          </cell>
          <cell r="B3426" t="str">
            <v>SPFS</v>
          </cell>
          <cell r="C3426">
            <v>-43.339599999999997</v>
          </cell>
          <cell r="D3426">
            <v>171.9288</v>
          </cell>
          <cell r="E3426">
            <v>1.7876300000000001E-2</v>
          </cell>
          <cell r="F3426" t="str">
            <v>stable</v>
          </cell>
          <cell r="G3426">
            <v>617</v>
          </cell>
        </row>
        <row r="3427">
          <cell r="A3427">
            <v>3557</v>
          </cell>
          <cell r="B3427" t="str">
            <v>SYZ</v>
          </cell>
          <cell r="C3427">
            <v>46.538499999999999</v>
          </cell>
          <cell r="D3427">
            <v>169.1388</v>
          </cell>
          <cell r="E3427">
            <v>0</v>
          </cell>
          <cell r="F3427" t="str">
            <v>stable</v>
          </cell>
          <cell r="G3427">
            <v>180</v>
          </cell>
        </row>
        <row r="3428">
          <cell r="A3428">
            <v>3558</v>
          </cell>
          <cell r="B3428" t="str">
            <v>TEPS</v>
          </cell>
          <cell r="C3428">
            <v>-41.293999999999997</v>
          </cell>
          <cell r="D3428">
            <v>174.78110000000001</v>
          </cell>
          <cell r="E3428">
            <v>1.02659E-2</v>
          </cell>
          <cell r="F3428" t="str">
            <v>stable</v>
          </cell>
          <cell r="G3428">
            <v>429</v>
          </cell>
        </row>
        <row r="3429">
          <cell r="A3429">
            <v>3559</v>
          </cell>
          <cell r="B3429" t="str">
            <v>TMBS</v>
          </cell>
          <cell r="C3429">
            <v>-46.073700000000002</v>
          </cell>
          <cell r="D3429">
            <v>170.1952</v>
          </cell>
          <cell r="E3429">
            <v>1.7814300000000002E-2</v>
          </cell>
          <cell r="F3429" t="str">
            <v>active</v>
          </cell>
          <cell r="G3429">
            <v>359</v>
          </cell>
        </row>
        <row r="3430">
          <cell r="A3430">
            <v>3560</v>
          </cell>
          <cell r="B3430" t="str">
            <v>TPLC</v>
          </cell>
          <cell r="C3430">
            <v>-43.551699999999997</v>
          </cell>
          <cell r="D3430">
            <v>172.4718</v>
          </cell>
          <cell r="E3430">
            <v>4.5924499999999997E-3</v>
          </cell>
          <cell r="F3430" t="str">
            <v>stable</v>
          </cell>
          <cell r="G3430">
            <v>311</v>
          </cell>
        </row>
        <row r="3431">
          <cell r="A3431">
            <v>3561</v>
          </cell>
          <cell r="B3431" t="str">
            <v>TRCS</v>
          </cell>
          <cell r="C3431">
            <v>-44.404499999999999</v>
          </cell>
          <cell r="D3431">
            <v>171.24440000000001</v>
          </cell>
          <cell r="E3431">
            <v>1.1408400000000001E-2</v>
          </cell>
          <cell r="F3431" t="str">
            <v>stable</v>
          </cell>
          <cell r="G3431">
            <v>454</v>
          </cell>
        </row>
        <row r="3432">
          <cell r="A3432">
            <v>3562</v>
          </cell>
          <cell r="B3432" t="str">
            <v>TSFS</v>
          </cell>
          <cell r="C3432">
            <v>-40.851199999999999</v>
          </cell>
          <cell r="D3432">
            <v>172.821</v>
          </cell>
          <cell r="E3432">
            <v>7.1478000000000002E-3</v>
          </cell>
          <cell r="F3432" t="str">
            <v>stable</v>
          </cell>
          <cell r="G3432">
            <v>359</v>
          </cell>
        </row>
        <row r="3433">
          <cell r="A3433">
            <v>3563</v>
          </cell>
          <cell r="B3433" t="str">
            <v>TUZ</v>
          </cell>
          <cell r="C3433">
            <v>-45.956099999999999</v>
          </cell>
          <cell r="D3433">
            <v>169.63220000000001</v>
          </cell>
          <cell r="E3433">
            <v>6.1613399999999999E-2</v>
          </cell>
          <cell r="F3433" t="str">
            <v>stable</v>
          </cell>
          <cell r="G3433">
            <v>760</v>
          </cell>
        </row>
        <row r="3434">
          <cell r="A3434">
            <v>3564</v>
          </cell>
          <cell r="B3434" t="str">
            <v>TWAS</v>
          </cell>
          <cell r="C3434">
            <v>-44.256500000000003</v>
          </cell>
          <cell r="D3434">
            <v>170.09819999999999</v>
          </cell>
          <cell r="E3434">
            <v>1.0590199999999999E-2</v>
          </cell>
          <cell r="F3434" t="str">
            <v>stable</v>
          </cell>
          <cell r="G3434">
            <v>436</v>
          </cell>
        </row>
        <row r="3435">
          <cell r="A3435">
            <v>3565</v>
          </cell>
          <cell r="B3435" t="str">
            <v>WAKC</v>
          </cell>
          <cell r="C3435">
            <v>-42.964799999999997</v>
          </cell>
          <cell r="D3435">
            <v>172.70509999999999</v>
          </cell>
          <cell r="E3435">
            <v>1.84776E-2</v>
          </cell>
          <cell r="F3435" t="str">
            <v>stable</v>
          </cell>
          <cell r="G3435">
            <v>630</v>
          </cell>
        </row>
        <row r="3436">
          <cell r="A3436">
            <v>3566</v>
          </cell>
          <cell r="B3436" t="str">
            <v>WBCS</v>
          </cell>
          <cell r="C3436">
            <v>-41.757399999999997</v>
          </cell>
          <cell r="D3436">
            <v>171.59970000000001</v>
          </cell>
          <cell r="E3436">
            <v>5.3898900000000003E-4</v>
          </cell>
          <cell r="F3436" t="str">
            <v>stable</v>
          </cell>
          <cell r="G3436">
            <v>196</v>
          </cell>
        </row>
        <row r="3437">
          <cell r="A3437">
            <v>3567</v>
          </cell>
          <cell r="B3437" t="str">
            <v>WDFS</v>
          </cell>
          <cell r="C3437">
            <v>-41.829099999999997</v>
          </cell>
          <cell r="D3437">
            <v>174.13829999999999</v>
          </cell>
          <cell r="E3437">
            <v>1.6074399999999999E-2</v>
          </cell>
          <cell r="F3437" t="str">
            <v>stable</v>
          </cell>
          <cell r="G3437">
            <v>570</v>
          </cell>
        </row>
        <row r="3438">
          <cell r="A3438">
            <v>3568</v>
          </cell>
          <cell r="B3438" t="str">
            <v>WEL</v>
          </cell>
          <cell r="C3438">
            <v>-41.286099999999998</v>
          </cell>
          <cell r="D3438">
            <v>174.76830000000001</v>
          </cell>
          <cell r="E3438">
            <v>8.1645599999999999E-2</v>
          </cell>
          <cell r="F3438" t="str">
            <v>stable</v>
          </cell>
          <cell r="G3438">
            <v>760</v>
          </cell>
        </row>
        <row r="3439">
          <cell r="A3439">
            <v>3569</v>
          </cell>
          <cell r="B3439" t="str">
            <v>WKZ</v>
          </cell>
          <cell r="C3439">
            <v>-44.828499999999998</v>
          </cell>
          <cell r="D3439">
            <v>169.01759999999999</v>
          </cell>
          <cell r="E3439">
            <v>7.8709799999999996E-2</v>
          </cell>
          <cell r="F3439" t="str">
            <v>stable</v>
          </cell>
          <cell r="G3439">
            <v>760</v>
          </cell>
        </row>
        <row r="3440">
          <cell r="A3440">
            <v>3570</v>
          </cell>
          <cell r="B3440" t="str">
            <v>WNAS</v>
          </cell>
          <cell r="C3440">
            <v>-41.328099999999999</v>
          </cell>
          <cell r="D3440">
            <v>174.80889999999999</v>
          </cell>
          <cell r="E3440">
            <v>2.9383300000000001E-2</v>
          </cell>
          <cell r="F3440" t="str">
            <v>stable</v>
          </cell>
          <cell r="G3440">
            <v>760</v>
          </cell>
        </row>
        <row r="3441">
          <cell r="A3441">
            <v>3571</v>
          </cell>
          <cell r="B3441" t="str">
            <v>WNHS</v>
          </cell>
          <cell r="C3441">
            <v>-41.302500000000002</v>
          </cell>
          <cell r="D3441">
            <v>174.77529999999999</v>
          </cell>
          <cell r="E3441">
            <v>1.30312E-2</v>
          </cell>
          <cell r="F3441" t="str">
            <v>stable</v>
          </cell>
          <cell r="G3441">
            <v>491</v>
          </cell>
        </row>
        <row r="3442">
          <cell r="A3442">
            <v>3572</v>
          </cell>
          <cell r="B3442" t="str">
            <v>WNPS</v>
          </cell>
          <cell r="C3442">
            <v>-44.696300000000001</v>
          </cell>
          <cell r="D3442">
            <v>169.1429</v>
          </cell>
          <cell r="E3442">
            <v>2.0028899999999999E-2</v>
          </cell>
          <cell r="F3442" t="str">
            <v>stable</v>
          </cell>
          <cell r="G3442">
            <v>661</v>
          </cell>
        </row>
        <row r="3443">
          <cell r="A3443">
            <v>3573</v>
          </cell>
          <cell r="B3443" t="str">
            <v>WSFC</v>
          </cell>
          <cell r="C3443">
            <v>-43.838999999999999</v>
          </cell>
          <cell r="D3443">
            <v>171.61089999999999</v>
          </cell>
          <cell r="E3443">
            <v>7.3707599999999996E-3</v>
          </cell>
          <cell r="F3443" t="str">
            <v>stable</v>
          </cell>
          <cell r="G3443">
            <v>364</v>
          </cell>
        </row>
        <row r="3444">
          <cell r="A3444">
            <v>3574</v>
          </cell>
          <cell r="B3444" t="str">
            <v>WVAS</v>
          </cell>
          <cell r="C3444">
            <v>-43.073099999999997</v>
          </cell>
          <cell r="D3444">
            <v>170.73699999999999</v>
          </cell>
          <cell r="E3444">
            <v>2.9623300000000002E-2</v>
          </cell>
          <cell r="F3444" t="str">
            <v>stable</v>
          </cell>
          <cell r="G3444">
            <v>760</v>
          </cell>
        </row>
        <row r="3445">
          <cell r="A3445">
            <v>3575</v>
          </cell>
          <cell r="B3445" t="str">
            <v>WVFS</v>
          </cell>
          <cell r="C3445">
            <v>-41.622</v>
          </cell>
          <cell r="D3445">
            <v>173.35079999999999</v>
          </cell>
          <cell r="E3445">
            <v>9.8464799999999995E-3</v>
          </cell>
          <cell r="F3445" t="str">
            <v>stable</v>
          </cell>
          <cell r="G3445">
            <v>419</v>
          </cell>
        </row>
        <row r="3446">
          <cell r="A3446">
            <v>3576</v>
          </cell>
          <cell r="B3446" t="str">
            <v>WVZ</v>
          </cell>
          <cell r="C3446">
            <v>-43.0764</v>
          </cell>
          <cell r="D3446">
            <v>170.73609999999999</v>
          </cell>
          <cell r="E3446">
            <v>4.5606500000000001E-2</v>
          </cell>
          <cell r="F3446" t="str">
            <v>stable</v>
          </cell>
          <cell r="G3446">
            <v>760</v>
          </cell>
        </row>
        <row r="3447">
          <cell r="A3447">
            <v>3577</v>
          </cell>
          <cell r="B3447" t="str">
            <v>LSRC</v>
          </cell>
          <cell r="C3447">
            <v>-42.871200000000002</v>
          </cell>
          <cell r="D3447">
            <v>172.54320000000001</v>
          </cell>
          <cell r="E3447">
            <v>2.5790799999999999E-2</v>
          </cell>
          <cell r="F3447" t="str">
            <v>stable</v>
          </cell>
          <cell r="G3447">
            <v>760</v>
          </cell>
        </row>
        <row r="3448">
          <cell r="A3448">
            <v>3579</v>
          </cell>
          <cell r="B3448" t="str">
            <v>Dujiangyananhong</v>
          </cell>
          <cell r="C3448">
            <v>30.798999999999999</v>
          </cell>
          <cell r="D3448">
            <v>103.599</v>
          </cell>
          <cell r="E3448">
            <v>5.9619900000000003E-3</v>
          </cell>
          <cell r="F3448" t="str">
            <v>active</v>
          </cell>
          <cell r="G3448">
            <v>263</v>
          </cell>
        </row>
        <row r="3449">
          <cell r="A3449">
            <v>3580</v>
          </cell>
          <cell r="B3449" t="str">
            <v>Guangyuanzhongqu</v>
          </cell>
          <cell r="C3449">
            <v>32.4</v>
          </cell>
          <cell r="D3449">
            <v>105.8</v>
          </cell>
          <cell r="E3449">
            <v>8.8174299999999997E-2</v>
          </cell>
          <cell r="F3449" t="str">
            <v>active</v>
          </cell>
          <cell r="G3449">
            <v>589</v>
          </cell>
        </row>
        <row r="3450">
          <cell r="A3450">
            <v>3583</v>
          </cell>
          <cell r="B3450" t="str">
            <v>Lixianmiyaluo</v>
          </cell>
          <cell r="C3450">
            <v>31.7</v>
          </cell>
          <cell r="D3450">
            <v>102.8</v>
          </cell>
          <cell r="E3450">
            <v>0.28177799999999997</v>
          </cell>
          <cell r="F3450" t="str">
            <v>active</v>
          </cell>
          <cell r="G3450">
            <v>760</v>
          </cell>
        </row>
        <row r="3451">
          <cell r="A3451">
            <v>3587</v>
          </cell>
          <cell r="B3451" t="str">
            <v>062DIB</v>
          </cell>
          <cell r="C3451">
            <v>34.098999999999997</v>
          </cell>
          <cell r="D3451">
            <v>103.199</v>
          </cell>
          <cell r="E3451">
            <v>0.123666</v>
          </cell>
          <cell r="F3451" t="str">
            <v>active</v>
          </cell>
          <cell r="G3451">
            <v>703</v>
          </cell>
        </row>
        <row r="3452">
          <cell r="A3452">
            <v>3591</v>
          </cell>
          <cell r="B3452" t="str">
            <v>Wenxian</v>
          </cell>
          <cell r="C3452">
            <v>32.94</v>
          </cell>
          <cell r="D3452">
            <v>104.46</v>
          </cell>
          <cell r="E3452">
            <v>0.37925199999999998</v>
          </cell>
          <cell r="F3452" t="str">
            <v>active</v>
          </cell>
          <cell r="G3452">
            <v>760</v>
          </cell>
        </row>
        <row r="3453">
          <cell r="A3453">
            <v>3592</v>
          </cell>
          <cell r="B3453" t="str">
            <v>Anxianyongan</v>
          </cell>
          <cell r="C3453">
            <v>31.7</v>
          </cell>
          <cell r="D3453">
            <v>104.5</v>
          </cell>
          <cell r="E3453">
            <v>0.15624499999999999</v>
          </cell>
          <cell r="F3453" t="str">
            <v>active</v>
          </cell>
          <cell r="G3453">
            <v>760</v>
          </cell>
        </row>
        <row r="3454">
          <cell r="A3454">
            <v>3597</v>
          </cell>
          <cell r="B3454" t="str">
            <v>Qingchuanqiaolou</v>
          </cell>
          <cell r="C3454">
            <v>32.5</v>
          </cell>
          <cell r="D3454">
            <v>104.9</v>
          </cell>
          <cell r="E3454">
            <v>0.27318999999999999</v>
          </cell>
          <cell r="F3454" t="str">
            <v>active</v>
          </cell>
          <cell r="G3454">
            <v>760</v>
          </cell>
        </row>
        <row r="3455">
          <cell r="A3455">
            <v>3598</v>
          </cell>
          <cell r="B3455" t="str">
            <v>Wenchuanwolong</v>
          </cell>
          <cell r="C3455">
            <v>31.045000000000002</v>
          </cell>
          <cell r="D3455">
            <v>103.17100000000001</v>
          </cell>
          <cell r="E3455">
            <v>0.32403199999999999</v>
          </cell>
          <cell r="F3455" t="str">
            <v>active</v>
          </cell>
          <cell r="G3455">
            <v>760</v>
          </cell>
        </row>
        <row r="3456">
          <cell r="A3456">
            <v>3599</v>
          </cell>
          <cell r="B3456" t="str">
            <v>Yaandizhentai</v>
          </cell>
          <cell r="C3456">
            <v>29.977</v>
          </cell>
          <cell r="D3456">
            <v>102.971</v>
          </cell>
          <cell r="E3456">
            <v>5.0079900000000004E-3</v>
          </cell>
          <cell r="F3456" t="str">
            <v>active</v>
          </cell>
          <cell r="G3456">
            <v>254</v>
          </cell>
        </row>
        <row r="3457">
          <cell r="A3457">
            <v>3604</v>
          </cell>
          <cell r="B3457" t="str">
            <v>Qingchuandizhenban</v>
          </cell>
          <cell r="C3457">
            <v>32.598999999999997</v>
          </cell>
          <cell r="D3457">
            <v>105.199</v>
          </cell>
          <cell r="E3457">
            <v>0.190638</v>
          </cell>
          <cell r="F3457" t="str">
            <v>active</v>
          </cell>
          <cell r="G3457">
            <v>760</v>
          </cell>
        </row>
        <row r="3458">
          <cell r="A3458">
            <v>3605</v>
          </cell>
          <cell r="B3458" t="str">
            <v>Anxiandiban</v>
          </cell>
          <cell r="C3458">
            <v>31.7</v>
          </cell>
          <cell r="D3458">
            <v>104.4</v>
          </cell>
          <cell r="E3458">
            <v>0.20974400000000001</v>
          </cell>
          <cell r="F3458" t="str">
            <v>active</v>
          </cell>
          <cell r="G3458">
            <v>760</v>
          </cell>
        </row>
        <row r="3459">
          <cell r="A3459">
            <v>3674</v>
          </cell>
          <cell r="B3459" t="str">
            <v>Misato, Miyagi Kitaura - B</v>
          </cell>
          <cell r="C3459">
            <v>38.484999999999999</v>
          </cell>
          <cell r="D3459">
            <v>141.13890000000001</v>
          </cell>
          <cell r="E3459">
            <v>2.1349300000000002E-3</v>
          </cell>
          <cell r="F3459" t="str">
            <v>stable</v>
          </cell>
          <cell r="G3459">
            <v>244</v>
          </cell>
        </row>
        <row r="3460">
          <cell r="A3460">
            <v>3675</v>
          </cell>
          <cell r="B3460" t="str">
            <v>SANTA ISABEL VIEJO</v>
          </cell>
          <cell r="C3460">
            <v>31.870999999999999</v>
          </cell>
          <cell r="D3460">
            <v>-115.816</v>
          </cell>
          <cell r="E3460">
            <v>2.76444E-2</v>
          </cell>
          <cell r="F3460" t="str">
            <v>active</v>
          </cell>
          <cell r="G3460">
            <v>399</v>
          </cell>
        </row>
        <row r="3461">
          <cell r="A3461">
            <v>3676</v>
          </cell>
          <cell r="B3461" t="str">
            <v>AMBC</v>
          </cell>
          <cell r="C3461">
            <v>-43.156399999999998</v>
          </cell>
          <cell r="D3461">
            <v>172.73079999999999</v>
          </cell>
          <cell r="E3461">
            <v>7.6046100000000004E-3</v>
          </cell>
          <cell r="F3461" t="str">
            <v>stable</v>
          </cell>
          <cell r="G3461">
            <v>369</v>
          </cell>
        </row>
        <row r="3462">
          <cell r="A3462">
            <v>3677</v>
          </cell>
          <cell r="B3462" t="str">
            <v>CECS</v>
          </cell>
          <cell r="C3462">
            <v>-42.815199999999997</v>
          </cell>
          <cell r="D3462">
            <v>173.2747</v>
          </cell>
          <cell r="E3462">
            <v>1.2537E-2</v>
          </cell>
          <cell r="F3462" t="str">
            <v>stable</v>
          </cell>
          <cell r="G3462">
            <v>480</v>
          </cell>
        </row>
        <row r="3463">
          <cell r="A3463">
            <v>3678</v>
          </cell>
          <cell r="B3463" t="str">
            <v>CSTC</v>
          </cell>
          <cell r="C3463">
            <v>-43.313899999999997</v>
          </cell>
          <cell r="D3463">
            <v>172.38120000000001</v>
          </cell>
          <cell r="E3463">
            <v>2.7948999999999999E-3</v>
          </cell>
          <cell r="F3463" t="str">
            <v>stable</v>
          </cell>
          <cell r="G3463">
            <v>264</v>
          </cell>
        </row>
        <row r="3464">
          <cell r="A3464">
            <v>3679</v>
          </cell>
          <cell r="B3464" t="str">
            <v>DCDS</v>
          </cell>
          <cell r="C3464">
            <v>-45.875900000000001</v>
          </cell>
          <cell r="D3464">
            <v>170.50210000000001</v>
          </cell>
          <cell r="E3464">
            <v>3.8619100000000003E-2</v>
          </cell>
          <cell r="F3464" t="str">
            <v>stable</v>
          </cell>
          <cell r="G3464">
            <v>760</v>
          </cell>
        </row>
        <row r="3465">
          <cell r="A3465">
            <v>3680</v>
          </cell>
          <cell r="B3465" t="str">
            <v>DSZ</v>
          </cell>
          <cell r="C3465">
            <v>-41.746699999999997</v>
          </cell>
          <cell r="D3465">
            <v>171.80449999999999</v>
          </cell>
          <cell r="E3465">
            <v>0.11223</v>
          </cell>
          <cell r="F3465" t="str">
            <v>stable</v>
          </cell>
          <cell r="G3465">
            <v>760</v>
          </cell>
        </row>
        <row r="3466">
          <cell r="A3466">
            <v>3681</v>
          </cell>
          <cell r="B3466" t="str">
            <v>DUNS</v>
          </cell>
          <cell r="C3466">
            <v>-45.906799999999997</v>
          </cell>
          <cell r="D3466">
            <v>170.47059999999999</v>
          </cell>
          <cell r="E3466">
            <v>2.8358600000000001E-2</v>
          </cell>
          <cell r="F3466" t="str">
            <v>stable</v>
          </cell>
          <cell r="G3466">
            <v>760</v>
          </cell>
        </row>
        <row r="3467">
          <cell r="A3467">
            <v>3682</v>
          </cell>
          <cell r="B3467" t="str">
            <v>EAZ</v>
          </cell>
          <cell r="C3467">
            <v>-45.232700000000001</v>
          </cell>
          <cell r="D3467">
            <v>169.3082</v>
          </cell>
          <cell r="E3467">
            <v>3.9984199999999998E-2</v>
          </cell>
          <cell r="F3467" t="str">
            <v>stable</v>
          </cell>
          <cell r="G3467">
            <v>760</v>
          </cell>
        </row>
        <row r="3468">
          <cell r="A3468">
            <v>3683</v>
          </cell>
          <cell r="B3468" t="str">
            <v>FOZ</v>
          </cell>
          <cell r="C3468">
            <v>-43.533799999999999</v>
          </cell>
          <cell r="D3468">
            <v>169.81540000000001</v>
          </cell>
          <cell r="E3468">
            <v>2.8380200000000001E-2</v>
          </cell>
          <cell r="F3468" t="str">
            <v>stable</v>
          </cell>
          <cell r="G3468">
            <v>760</v>
          </cell>
        </row>
        <row r="3469">
          <cell r="A3469">
            <v>3684</v>
          </cell>
          <cell r="B3469" t="str">
            <v>GLWS</v>
          </cell>
          <cell r="C3469">
            <v>-42.5959</v>
          </cell>
          <cell r="D3469">
            <v>172.51089999999999</v>
          </cell>
          <cell r="E3469">
            <v>5.4843599999999999E-2</v>
          </cell>
          <cell r="F3469" t="str">
            <v>stable</v>
          </cell>
          <cell r="G3469">
            <v>760</v>
          </cell>
        </row>
        <row r="3470">
          <cell r="A3470">
            <v>3685</v>
          </cell>
          <cell r="B3470" t="str">
            <v>GORS</v>
          </cell>
          <cell r="C3470">
            <v>-46.104300000000002</v>
          </cell>
          <cell r="D3470">
            <v>168.94159999999999</v>
          </cell>
          <cell r="E3470">
            <v>1.24939E-2</v>
          </cell>
          <cell r="F3470" t="str">
            <v>stable</v>
          </cell>
          <cell r="G3470">
            <v>479</v>
          </cell>
        </row>
        <row r="3471">
          <cell r="A3471">
            <v>3686</v>
          </cell>
          <cell r="B3471" t="str">
            <v>INGS</v>
          </cell>
          <cell r="C3471">
            <v>-41.858800000000002</v>
          </cell>
          <cell r="D3471">
            <v>171.95240000000001</v>
          </cell>
          <cell r="E3471">
            <v>8.4113099999999996E-2</v>
          </cell>
          <cell r="F3471" t="str">
            <v>stable</v>
          </cell>
          <cell r="G3471">
            <v>760</v>
          </cell>
        </row>
        <row r="3472">
          <cell r="A3472">
            <v>3687</v>
          </cell>
          <cell r="B3472" t="str">
            <v>KARS</v>
          </cell>
          <cell r="C3472">
            <v>-41.251100000000001</v>
          </cell>
          <cell r="D3472">
            <v>172.1163</v>
          </cell>
          <cell r="E3472">
            <v>1.51597E-2</v>
          </cell>
          <cell r="F3472" t="str">
            <v>stable</v>
          </cell>
          <cell r="G3472">
            <v>546</v>
          </cell>
        </row>
        <row r="3473">
          <cell r="A3473">
            <v>3688</v>
          </cell>
          <cell r="B3473" t="str">
            <v>KHZ</v>
          </cell>
          <cell r="C3473">
            <v>-42.427500000000002</v>
          </cell>
          <cell r="D3473">
            <v>173.68190000000001</v>
          </cell>
          <cell r="E3473">
            <v>1.77421E-3</v>
          </cell>
          <cell r="F3473" t="str">
            <v>stable</v>
          </cell>
          <cell r="G3473">
            <v>233</v>
          </cell>
        </row>
        <row r="3474">
          <cell r="A3474">
            <v>3689</v>
          </cell>
          <cell r="B3474" t="str">
            <v>KOWC</v>
          </cell>
          <cell r="C3474">
            <v>-43.3215</v>
          </cell>
          <cell r="D3474">
            <v>171.85489999999999</v>
          </cell>
          <cell r="E3474">
            <v>2.9222100000000001E-2</v>
          </cell>
          <cell r="F3474" t="str">
            <v>stable</v>
          </cell>
          <cell r="G3474">
            <v>760</v>
          </cell>
        </row>
        <row r="3475">
          <cell r="A3475">
            <v>3690</v>
          </cell>
          <cell r="B3475" t="str">
            <v>LBZ</v>
          </cell>
          <cell r="C3475">
            <v>-44.3872</v>
          </cell>
          <cell r="D3475">
            <v>170.18430000000001</v>
          </cell>
          <cell r="E3475">
            <v>8.9454199999999998E-2</v>
          </cell>
          <cell r="F3475" t="str">
            <v>stable</v>
          </cell>
          <cell r="G3475">
            <v>760</v>
          </cell>
        </row>
        <row r="3476">
          <cell r="A3476">
            <v>3691</v>
          </cell>
          <cell r="B3476" t="str">
            <v>LTZ</v>
          </cell>
          <cell r="C3476">
            <v>-42.7834</v>
          </cell>
          <cell r="D3476">
            <v>172.27090000000001</v>
          </cell>
          <cell r="E3476">
            <v>0.21859500000000001</v>
          </cell>
          <cell r="F3476" t="str">
            <v>stable</v>
          </cell>
          <cell r="G3476">
            <v>760</v>
          </cell>
        </row>
        <row r="3477">
          <cell r="A3477">
            <v>3692</v>
          </cell>
          <cell r="B3477" t="str">
            <v>MCAS</v>
          </cell>
          <cell r="C3477">
            <v>-41.801600000000001</v>
          </cell>
          <cell r="D3477">
            <v>172.3279</v>
          </cell>
          <cell r="E3477">
            <v>9.6535900000000001E-3</v>
          </cell>
          <cell r="F3477" t="str">
            <v>stable</v>
          </cell>
          <cell r="G3477">
            <v>415</v>
          </cell>
        </row>
        <row r="3478">
          <cell r="A3478">
            <v>3693</v>
          </cell>
          <cell r="B3478" t="str">
            <v>MQZ</v>
          </cell>
          <cell r="C3478">
            <v>-43.707700000000003</v>
          </cell>
          <cell r="D3478">
            <v>172.65360000000001</v>
          </cell>
          <cell r="E3478">
            <v>5.8261800000000002E-2</v>
          </cell>
          <cell r="F3478" t="str">
            <v>stable</v>
          </cell>
          <cell r="G3478">
            <v>760</v>
          </cell>
        </row>
        <row r="3479">
          <cell r="A3479">
            <v>3694</v>
          </cell>
          <cell r="B3479" t="str">
            <v>MSZ</v>
          </cell>
          <cell r="C3479">
            <v>-44.674900000000001</v>
          </cell>
          <cell r="D3479">
            <v>167.9263</v>
          </cell>
          <cell r="E3479">
            <v>0.128355</v>
          </cell>
          <cell r="F3479" t="str">
            <v>stable</v>
          </cell>
          <cell r="G3479">
            <v>760</v>
          </cell>
        </row>
        <row r="3480">
          <cell r="A3480">
            <v>3695</v>
          </cell>
          <cell r="B3480" t="str">
            <v>NNZ</v>
          </cell>
          <cell r="C3480">
            <v>-41.218800000000002</v>
          </cell>
          <cell r="D3480">
            <v>173.3793</v>
          </cell>
          <cell r="E3480">
            <v>0.105113</v>
          </cell>
          <cell r="F3480" t="str">
            <v>stable</v>
          </cell>
          <cell r="G3480">
            <v>760</v>
          </cell>
        </row>
        <row r="3481">
          <cell r="A3481">
            <v>3696</v>
          </cell>
          <cell r="B3481" t="str">
            <v>ODZ</v>
          </cell>
          <cell r="C3481">
            <v>-45.0456</v>
          </cell>
          <cell r="D3481">
            <v>170.64449999999999</v>
          </cell>
          <cell r="E3481">
            <v>5.7993799999999998E-2</v>
          </cell>
          <cell r="F3481" t="str">
            <v>stable</v>
          </cell>
          <cell r="G3481">
            <v>760</v>
          </cell>
        </row>
        <row r="3482">
          <cell r="A3482">
            <v>3697</v>
          </cell>
          <cell r="B3482" t="str">
            <v>OXZ</v>
          </cell>
          <cell r="C3482">
            <v>-43.325899999999997</v>
          </cell>
          <cell r="D3482">
            <v>172.03829999999999</v>
          </cell>
          <cell r="E3482">
            <v>1.6330399999999998E-2</v>
          </cell>
          <cell r="F3482" t="str">
            <v>stable</v>
          </cell>
          <cell r="G3482">
            <v>577</v>
          </cell>
        </row>
        <row r="3483">
          <cell r="A3483">
            <v>3698</v>
          </cell>
          <cell r="B3483" t="str">
            <v>QRZ</v>
          </cell>
          <cell r="C3483">
            <v>-40.827300000000001</v>
          </cell>
          <cell r="D3483">
            <v>172.529</v>
          </cell>
          <cell r="E3483">
            <v>8.8731599999999994E-2</v>
          </cell>
          <cell r="F3483" t="str">
            <v>stable</v>
          </cell>
          <cell r="G3483">
            <v>760</v>
          </cell>
        </row>
        <row r="3484">
          <cell r="A3484">
            <v>3699</v>
          </cell>
          <cell r="B3484" t="str">
            <v>QTPS</v>
          </cell>
          <cell r="C3484">
            <v>-45.033799999999999</v>
          </cell>
          <cell r="D3484">
            <v>168.6628</v>
          </cell>
          <cell r="E3484">
            <v>2.29269E-2</v>
          </cell>
          <cell r="F3484" t="str">
            <v>stable</v>
          </cell>
          <cell r="G3484">
            <v>719</v>
          </cell>
        </row>
        <row r="3485">
          <cell r="A3485">
            <v>3700</v>
          </cell>
          <cell r="B3485" t="str">
            <v>SCAC</v>
          </cell>
          <cell r="C3485">
            <v>-42.940300000000001</v>
          </cell>
          <cell r="D3485">
            <v>172.92150000000001</v>
          </cell>
          <cell r="E3485">
            <v>2.2007499999999999E-2</v>
          </cell>
          <cell r="F3485" t="str">
            <v>stable</v>
          </cell>
          <cell r="G3485">
            <v>700</v>
          </cell>
        </row>
        <row r="3486">
          <cell r="A3486">
            <v>3701</v>
          </cell>
          <cell r="B3486" t="str">
            <v>SHFC</v>
          </cell>
          <cell r="C3486">
            <v>-43.392800000000001</v>
          </cell>
          <cell r="D3486">
            <v>172.0256</v>
          </cell>
          <cell r="E3486">
            <v>6.8399799999999998E-3</v>
          </cell>
          <cell r="F3486" t="str">
            <v>stable</v>
          </cell>
          <cell r="G3486">
            <v>353</v>
          </cell>
        </row>
        <row r="3487">
          <cell r="A3487">
            <v>3702</v>
          </cell>
          <cell r="B3487" t="str">
            <v>SLRC</v>
          </cell>
          <cell r="C3487">
            <v>-43.6751</v>
          </cell>
          <cell r="D3487">
            <v>172.3175</v>
          </cell>
          <cell r="E3487">
            <v>4.5039600000000004E-3</v>
          </cell>
          <cell r="F3487" t="str">
            <v>stable</v>
          </cell>
          <cell r="G3487">
            <v>309</v>
          </cell>
        </row>
        <row r="3488">
          <cell r="A3488">
            <v>3703</v>
          </cell>
          <cell r="B3488" t="str">
            <v>SWNC</v>
          </cell>
          <cell r="C3488">
            <v>-43.371099999999998</v>
          </cell>
          <cell r="D3488">
            <v>172.49520000000001</v>
          </cell>
          <cell r="E3488">
            <v>5.9561600000000003E-3</v>
          </cell>
          <cell r="F3488" t="str">
            <v>stable</v>
          </cell>
          <cell r="G3488">
            <v>337</v>
          </cell>
        </row>
        <row r="3489">
          <cell r="A3489">
            <v>3704</v>
          </cell>
          <cell r="B3489" t="str">
            <v>SYZ</v>
          </cell>
          <cell r="C3489">
            <v>-46.538499999999999</v>
          </cell>
          <cell r="D3489">
            <v>169.1388</v>
          </cell>
          <cell r="E3489">
            <v>2.6776700000000001E-2</v>
          </cell>
          <cell r="F3489" t="str">
            <v>stable</v>
          </cell>
          <cell r="G3489">
            <v>760</v>
          </cell>
        </row>
        <row r="3490">
          <cell r="A3490">
            <v>3705</v>
          </cell>
          <cell r="B3490" t="str">
            <v>TAFS</v>
          </cell>
          <cell r="C3490">
            <v>-45.418300000000002</v>
          </cell>
          <cell r="D3490">
            <v>167.7191</v>
          </cell>
          <cell r="E3490">
            <v>2.1885499999999999E-2</v>
          </cell>
          <cell r="F3490" t="str">
            <v>stable</v>
          </cell>
          <cell r="G3490">
            <v>698</v>
          </cell>
        </row>
        <row r="3491">
          <cell r="A3491">
            <v>3706</v>
          </cell>
          <cell r="B3491" t="str">
            <v>TFSS</v>
          </cell>
          <cell r="C3491">
            <v>-41.277099999999997</v>
          </cell>
          <cell r="D3491">
            <v>174.78290000000001</v>
          </cell>
          <cell r="E3491">
            <v>4.7689599999999999E-2</v>
          </cell>
          <cell r="F3491" t="str">
            <v>stable</v>
          </cell>
          <cell r="G3491">
            <v>760</v>
          </cell>
        </row>
        <row r="3492">
          <cell r="A3492">
            <v>3707</v>
          </cell>
          <cell r="B3492" t="str">
            <v>TUZ</v>
          </cell>
          <cell r="C3492">
            <v>-45.955599999999997</v>
          </cell>
          <cell r="D3492">
            <v>169.6311</v>
          </cell>
          <cell r="E3492">
            <v>6.1613399999999999E-2</v>
          </cell>
          <cell r="F3492" t="str">
            <v>stable</v>
          </cell>
          <cell r="G3492">
            <v>760</v>
          </cell>
        </row>
        <row r="3493">
          <cell r="A3493">
            <v>3708</v>
          </cell>
          <cell r="B3493" t="str">
            <v>WEL</v>
          </cell>
          <cell r="C3493">
            <v>-41.285800000000002</v>
          </cell>
          <cell r="D3493">
            <v>174.768</v>
          </cell>
          <cell r="E3493">
            <v>8.1645599999999999E-2</v>
          </cell>
          <cell r="F3493" t="str">
            <v>stable</v>
          </cell>
          <cell r="G3493">
            <v>760</v>
          </cell>
        </row>
        <row r="3494">
          <cell r="A3494">
            <v>3709</v>
          </cell>
          <cell r="B3494" t="str">
            <v>WEMS</v>
          </cell>
          <cell r="C3494">
            <v>-41.276000000000003</v>
          </cell>
          <cell r="D3494">
            <v>174.7791</v>
          </cell>
          <cell r="E3494">
            <v>4.7689599999999999E-2</v>
          </cell>
          <cell r="F3494" t="str">
            <v>stable</v>
          </cell>
          <cell r="G3494">
            <v>760</v>
          </cell>
        </row>
        <row r="3495">
          <cell r="A3495">
            <v>3710</v>
          </cell>
          <cell r="B3495" t="str">
            <v>WIGC</v>
          </cell>
          <cell r="C3495">
            <v>-42.7029</v>
          </cell>
          <cell r="D3495">
            <v>172.80019999999999</v>
          </cell>
          <cell r="E3495">
            <v>2.1478199999999999E-2</v>
          </cell>
          <cell r="F3495" t="str">
            <v>stable</v>
          </cell>
          <cell r="G3495">
            <v>690</v>
          </cell>
        </row>
        <row r="3496">
          <cell r="A3496">
            <v>3711</v>
          </cell>
          <cell r="B3496" t="str">
            <v>WKZ</v>
          </cell>
          <cell r="C3496">
            <v>-44.828699999999998</v>
          </cell>
          <cell r="D3496">
            <v>169.01750000000001</v>
          </cell>
          <cell r="E3496">
            <v>7.8709799999999996E-2</v>
          </cell>
          <cell r="F3496" t="str">
            <v>stable</v>
          </cell>
          <cell r="G3496">
            <v>760</v>
          </cell>
        </row>
        <row r="3497">
          <cell r="A3497">
            <v>3712</v>
          </cell>
          <cell r="B3497" t="str">
            <v>WTMC</v>
          </cell>
          <cell r="C3497">
            <v>-43.838999999999999</v>
          </cell>
          <cell r="D3497">
            <v>171.61089999999999</v>
          </cell>
          <cell r="E3497">
            <v>7.3707599999999996E-3</v>
          </cell>
          <cell r="F3497" t="str">
            <v>stable</v>
          </cell>
          <cell r="G3497">
            <v>364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fw_v2_g83_VsV2_Slope2"/>
    </sheetNames>
    <sheetDataSet>
      <sheetData sheetId="0">
        <row r="2">
          <cell r="C2">
            <v>1610</v>
          </cell>
          <cell r="D2">
            <v>34.049999999999997</v>
          </cell>
          <cell r="E2">
            <v>-118.25</v>
          </cell>
          <cell r="H2" t="str">
            <v>Qal- deep LA basin</v>
          </cell>
          <cell r="I2" t="str">
            <v>Qal- deep (incl LA)</v>
          </cell>
          <cell r="J2">
            <v>280</v>
          </cell>
          <cell r="K2">
            <v>74</v>
          </cell>
          <cell r="L2">
            <v>10.776999999999999</v>
          </cell>
          <cell r="M2">
            <v>353</v>
          </cell>
          <cell r="N2">
            <v>87</v>
          </cell>
        </row>
        <row r="3">
          <cell r="C3">
            <v>1642</v>
          </cell>
          <cell r="D3">
            <v>40.497610000000002</v>
          </cell>
          <cell r="E3">
            <v>-124.29447999999999</v>
          </cell>
          <cell r="H3" t="str">
            <v>TKss</v>
          </cell>
          <cell r="I3" t="str">
            <v>Tss</v>
          </cell>
          <cell r="J3">
            <v>515</v>
          </cell>
          <cell r="K3">
            <v>215</v>
          </cell>
        </row>
        <row r="4">
          <cell r="C4">
            <v>1643</v>
          </cell>
          <cell r="D4">
            <v>40.779989999999998</v>
          </cell>
          <cell r="E4">
            <v>-123.88</v>
          </cell>
          <cell r="H4" t="str">
            <v>Tss</v>
          </cell>
          <cell r="I4" t="str">
            <v>Tss</v>
          </cell>
          <cell r="J4">
            <v>515</v>
          </cell>
          <cell r="K4">
            <v>215</v>
          </cell>
        </row>
        <row r="5">
          <cell r="C5">
            <v>1644</v>
          </cell>
          <cell r="D5">
            <v>40.563000000000002</v>
          </cell>
          <cell r="E5">
            <v>-124.348</v>
          </cell>
          <cell r="H5" t="str">
            <v>Qoa</v>
          </cell>
          <cell r="I5" t="str">
            <v>Qoa</v>
          </cell>
          <cell r="J5">
            <v>387</v>
          </cell>
          <cell r="K5">
            <v>142</v>
          </cell>
        </row>
        <row r="6">
          <cell r="C6">
            <v>1645</v>
          </cell>
          <cell r="D6">
            <v>40.699390000000001</v>
          </cell>
          <cell r="E6">
            <v>-124.20093</v>
          </cell>
          <cell r="H6" t="str">
            <v>Qoa</v>
          </cell>
          <cell r="I6" t="str">
            <v>Qoa</v>
          </cell>
          <cell r="J6">
            <v>387</v>
          </cell>
          <cell r="K6">
            <v>142</v>
          </cell>
        </row>
        <row r="7">
          <cell r="C7">
            <v>1647</v>
          </cell>
          <cell r="D7">
            <v>40.589080000000003</v>
          </cell>
          <cell r="E7">
            <v>-124.14790000000001</v>
          </cell>
          <cell r="H7" t="str">
            <v>Qoa</v>
          </cell>
          <cell r="I7" t="str">
            <v>Qoa</v>
          </cell>
          <cell r="J7">
            <v>387</v>
          </cell>
          <cell r="K7">
            <v>142</v>
          </cell>
        </row>
        <row r="8">
          <cell r="C8">
            <v>1648</v>
          </cell>
          <cell r="D8">
            <v>40.644199999999998</v>
          </cell>
          <cell r="E8">
            <v>-124.22071</v>
          </cell>
          <cell r="H8" t="str">
            <v>QT</v>
          </cell>
          <cell r="I8" t="str">
            <v>QT</v>
          </cell>
          <cell r="J8">
            <v>455</v>
          </cell>
          <cell r="K8">
            <v>150</v>
          </cell>
        </row>
        <row r="9">
          <cell r="C9">
            <v>1649</v>
          </cell>
          <cell r="D9">
            <v>40.735010000000003</v>
          </cell>
          <cell r="E9">
            <v>-124.20762999999999</v>
          </cell>
          <cell r="H9" t="str">
            <v>Qoa</v>
          </cell>
          <cell r="I9" t="str">
            <v>Qoa</v>
          </cell>
          <cell r="J9">
            <v>387</v>
          </cell>
          <cell r="K9">
            <v>142</v>
          </cell>
        </row>
        <row r="10">
          <cell r="C10">
            <v>1795</v>
          </cell>
          <cell r="D10">
            <v>34.310760000000002</v>
          </cell>
          <cell r="E10">
            <v>-118.49675000000001</v>
          </cell>
          <cell r="H10" t="str">
            <v>Qal- thin</v>
          </cell>
          <cell r="I10" t="str">
            <v>Qal- thin</v>
          </cell>
          <cell r="J10">
            <v>349</v>
          </cell>
          <cell r="K10">
            <v>89</v>
          </cell>
          <cell r="L10">
            <v>13.6432</v>
          </cell>
          <cell r="M10">
            <v>353</v>
          </cell>
          <cell r="N10">
            <v>87</v>
          </cell>
        </row>
        <row r="11">
          <cell r="C11">
            <v>1797</v>
          </cell>
          <cell r="D11">
            <v>35.555999999999997</v>
          </cell>
          <cell r="E11">
            <v>-120.71899999999999</v>
          </cell>
          <cell r="H11" t="str">
            <v>QT</v>
          </cell>
          <cell r="I11" t="str">
            <v>QT</v>
          </cell>
          <cell r="J11">
            <v>455</v>
          </cell>
          <cell r="K11">
            <v>150</v>
          </cell>
        </row>
        <row r="12">
          <cell r="C12">
            <v>1646</v>
          </cell>
          <cell r="D12">
            <v>40.576160000000002</v>
          </cell>
          <cell r="E12">
            <v>-124.26367</v>
          </cell>
          <cell r="H12" t="str">
            <v>Qal- thin</v>
          </cell>
          <cell r="I12" t="str">
            <v>Qal- thin</v>
          </cell>
          <cell r="J12">
            <v>349</v>
          </cell>
          <cell r="K12">
            <v>89</v>
          </cell>
          <cell r="L12">
            <v>9.4134100000000007</v>
          </cell>
          <cell r="M12">
            <v>353</v>
          </cell>
          <cell r="N12">
            <v>87</v>
          </cell>
        </row>
        <row r="13">
          <cell r="C13">
            <v>3003</v>
          </cell>
          <cell r="D13">
            <v>33.817999999999998</v>
          </cell>
          <cell r="E13">
            <v>-117.133</v>
          </cell>
          <cell r="H13" t="str">
            <v>Qal- thin</v>
          </cell>
          <cell r="I13" t="str">
            <v>Qal- thin</v>
          </cell>
          <cell r="J13">
            <v>349</v>
          </cell>
          <cell r="K13">
            <v>89</v>
          </cell>
          <cell r="L13">
            <v>4.6589499999999999</v>
          </cell>
          <cell r="M13">
            <v>353</v>
          </cell>
          <cell r="N13">
            <v>87</v>
          </cell>
        </row>
        <row r="14">
          <cell r="C14">
            <v>1650</v>
          </cell>
          <cell r="D14">
            <v>35.042999999999999</v>
          </cell>
          <cell r="E14">
            <v>-116.572</v>
          </cell>
          <cell r="H14" t="str">
            <v>QT</v>
          </cell>
          <cell r="I14" t="str">
            <v>QT</v>
          </cell>
          <cell r="J14">
            <v>455</v>
          </cell>
          <cell r="K14">
            <v>150</v>
          </cell>
        </row>
        <row r="15">
          <cell r="C15">
            <v>3036</v>
          </cell>
          <cell r="D15">
            <v>34.064</v>
          </cell>
          <cell r="E15">
            <v>-117.29600000000001</v>
          </cell>
          <cell r="H15" t="str">
            <v>Qal- deep</v>
          </cell>
          <cell r="I15" t="str">
            <v>Qal- deep (incl LA)</v>
          </cell>
          <cell r="J15">
            <v>280</v>
          </cell>
          <cell r="K15">
            <v>74</v>
          </cell>
          <cell r="L15">
            <v>2.8180000000000001</v>
          </cell>
          <cell r="M15">
            <v>353</v>
          </cell>
          <cell r="N15">
            <v>87</v>
          </cell>
        </row>
        <row r="16">
          <cell r="C16">
            <v>3037</v>
          </cell>
          <cell r="D16">
            <v>34.064</v>
          </cell>
          <cell r="E16">
            <v>-117.294</v>
          </cell>
          <cell r="H16" t="str">
            <v>Qal- deep</v>
          </cell>
          <cell r="I16" t="str">
            <v>Qal- deep (incl LA)</v>
          </cell>
          <cell r="J16">
            <v>280</v>
          </cell>
          <cell r="K16">
            <v>74</v>
          </cell>
          <cell r="L16">
            <v>2.9861900000000001</v>
          </cell>
          <cell r="M16">
            <v>353</v>
          </cell>
          <cell r="N16">
            <v>87</v>
          </cell>
        </row>
        <row r="17">
          <cell r="C17">
            <v>2996</v>
          </cell>
          <cell r="D17">
            <v>33.604999999999997</v>
          </cell>
          <cell r="E17">
            <v>-116.938</v>
          </cell>
          <cell r="H17" t="str">
            <v>Kgr</v>
          </cell>
          <cell r="I17" t="str">
            <v>xtaline</v>
          </cell>
          <cell r="J17">
            <v>748</v>
          </cell>
          <cell r="K17">
            <v>430</v>
          </cell>
        </row>
        <row r="18">
          <cell r="C18">
            <v>1665</v>
          </cell>
          <cell r="D18">
            <v>32.753999999999998</v>
          </cell>
          <cell r="E18">
            <v>-117.164</v>
          </cell>
          <cell r="H18" t="str">
            <v>Qoa</v>
          </cell>
          <cell r="I18" t="str">
            <v>Qoa</v>
          </cell>
          <cell r="J18">
            <v>387</v>
          </cell>
          <cell r="K18">
            <v>142</v>
          </cell>
        </row>
        <row r="19">
          <cell r="C19">
            <v>2990</v>
          </cell>
          <cell r="D19">
            <v>32.877000000000002</v>
          </cell>
          <cell r="E19">
            <v>-117.227</v>
          </cell>
          <cell r="H19" t="str">
            <v>Tss</v>
          </cell>
          <cell r="I19" t="str">
            <v>Tss</v>
          </cell>
          <cell r="J19">
            <v>515</v>
          </cell>
          <cell r="K19">
            <v>215</v>
          </cell>
        </row>
        <row r="20">
          <cell r="C20">
            <v>2994</v>
          </cell>
          <cell r="D20">
            <v>33.396999999999998</v>
          </cell>
          <cell r="E20">
            <v>-115.776</v>
          </cell>
          <cell r="H20" t="str">
            <v>Tsh</v>
          </cell>
          <cell r="I20" t="str">
            <v>Tsh</v>
          </cell>
          <cell r="J20">
            <v>390</v>
          </cell>
          <cell r="K20">
            <v>112</v>
          </cell>
        </row>
        <row r="21">
          <cell r="C21">
            <v>2998</v>
          </cell>
          <cell r="D21">
            <v>33.353999999999999</v>
          </cell>
          <cell r="E21">
            <v>-116.863</v>
          </cell>
          <cell r="H21" t="str">
            <v>Kgr</v>
          </cell>
          <cell r="I21" t="str">
            <v>xtaline</v>
          </cell>
          <cell r="J21">
            <v>748</v>
          </cell>
          <cell r="K21">
            <v>430</v>
          </cell>
        </row>
        <row r="22">
          <cell r="C22">
            <v>3005</v>
          </cell>
          <cell r="D22">
            <v>33.054000000000002</v>
          </cell>
          <cell r="E22">
            <v>-117.245</v>
          </cell>
          <cell r="H22" t="str">
            <v>Tss</v>
          </cell>
          <cell r="I22" t="str">
            <v>Tss</v>
          </cell>
          <cell r="J22">
            <v>515</v>
          </cell>
          <cell r="K22">
            <v>215</v>
          </cell>
        </row>
        <row r="23">
          <cell r="C23">
            <v>3048</v>
          </cell>
          <cell r="D23">
            <v>33.382150000000003</v>
          </cell>
          <cell r="E23">
            <v>-116.68976000000001</v>
          </cell>
          <cell r="H23" t="str">
            <v>Kgr</v>
          </cell>
          <cell r="I23" t="str">
            <v>xtaline</v>
          </cell>
          <cell r="J23">
            <v>748</v>
          </cell>
          <cell r="K23">
            <v>430</v>
          </cell>
        </row>
        <row r="24">
          <cell r="C24">
            <v>3072</v>
          </cell>
          <cell r="D24">
            <v>33.582819999999998</v>
          </cell>
          <cell r="E24">
            <v>-117.07169</v>
          </cell>
          <cell r="H24" t="str">
            <v>pK metamorphic</v>
          </cell>
          <cell r="I24" t="str">
            <v>xtaline</v>
          </cell>
          <cell r="J24">
            <v>748</v>
          </cell>
          <cell r="K24">
            <v>430</v>
          </cell>
        </row>
        <row r="25">
          <cell r="C25">
            <v>2980</v>
          </cell>
          <cell r="D25">
            <v>32.749000000000002</v>
          </cell>
          <cell r="E25">
            <v>-117.242</v>
          </cell>
          <cell r="H25" t="str">
            <v>Qoa</v>
          </cell>
          <cell r="I25" t="str">
            <v>Qoa</v>
          </cell>
          <cell r="J25">
            <v>387</v>
          </cell>
          <cell r="K25">
            <v>142</v>
          </cell>
        </row>
        <row r="26">
          <cell r="C26">
            <v>2981</v>
          </cell>
          <cell r="D26">
            <v>32.71</v>
          </cell>
          <cell r="E26">
            <v>-117.158</v>
          </cell>
          <cell r="H26" t="str">
            <v>Qoa</v>
          </cell>
          <cell r="I26" t="str">
            <v>Qoa</v>
          </cell>
          <cell r="J26">
            <v>387</v>
          </cell>
          <cell r="K26">
            <v>142</v>
          </cell>
        </row>
        <row r="27">
          <cell r="C27">
            <v>2982</v>
          </cell>
          <cell r="D27">
            <v>32.729999999999997</v>
          </cell>
          <cell r="E27">
            <v>-117.169</v>
          </cell>
          <cell r="H27" t="str">
            <v>Qoa</v>
          </cell>
          <cell r="I27" t="str">
            <v>Qoa</v>
          </cell>
          <cell r="J27">
            <v>387</v>
          </cell>
          <cell r="K27">
            <v>142</v>
          </cell>
        </row>
        <row r="28">
          <cell r="C28">
            <v>2983</v>
          </cell>
          <cell r="D28">
            <v>32.701999999999998</v>
          </cell>
          <cell r="E28">
            <v>-117.12</v>
          </cell>
          <cell r="H28" t="str">
            <v>Qoa</v>
          </cell>
          <cell r="I28" t="str">
            <v>Qoa</v>
          </cell>
          <cell r="J28">
            <v>387</v>
          </cell>
          <cell r="K28">
            <v>142</v>
          </cell>
        </row>
        <row r="29">
          <cell r="C29">
            <v>2984</v>
          </cell>
          <cell r="D29">
            <v>32.734999999999999</v>
          </cell>
          <cell r="E29">
            <v>-117.08</v>
          </cell>
          <cell r="H29" t="str">
            <v>Qoa</v>
          </cell>
          <cell r="I29" t="str">
            <v>Qoa</v>
          </cell>
          <cell r="J29">
            <v>387</v>
          </cell>
          <cell r="K29">
            <v>142</v>
          </cell>
        </row>
        <row r="30">
          <cell r="C30">
            <v>2985</v>
          </cell>
          <cell r="D30">
            <v>32.795000000000002</v>
          </cell>
          <cell r="E30">
            <v>-117.255</v>
          </cell>
          <cell r="H30" t="str">
            <v>Qal- thin</v>
          </cell>
          <cell r="I30" t="str">
            <v>Qal- thin</v>
          </cell>
          <cell r="J30">
            <v>349</v>
          </cell>
          <cell r="K30">
            <v>89</v>
          </cell>
          <cell r="L30">
            <v>3.9862000000000002</v>
          </cell>
          <cell r="M30">
            <v>353</v>
          </cell>
          <cell r="N30">
            <v>87</v>
          </cell>
        </row>
        <row r="31">
          <cell r="C31">
            <v>2986</v>
          </cell>
          <cell r="D31">
            <v>32.822000000000003</v>
          </cell>
          <cell r="E31">
            <v>-117.175</v>
          </cell>
          <cell r="H31" t="str">
            <v>Qoa</v>
          </cell>
          <cell r="I31" t="str">
            <v>Qoa</v>
          </cell>
          <cell r="J31">
            <v>387</v>
          </cell>
          <cell r="K31">
            <v>142</v>
          </cell>
        </row>
        <row r="32">
          <cell r="C32">
            <v>2987</v>
          </cell>
          <cell r="D32">
            <v>32.71</v>
          </cell>
          <cell r="E32">
            <v>-117.00700000000001</v>
          </cell>
          <cell r="H32" t="str">
            <v>Qoa</v>
          </cell>
          <cell r="I32" t="str">
            <v>Qoa</v>
          </cell>
          <cell r="J32">
            <v>387</v>
          </cell>
          <cell r="K32">
            <v>142</v>
          </cell>
        </row>
        <row r="33">
          <cell r="C33">
            <v>2988</v>
          </cell>
          <cell r="D33">
            <v>32.753999999999998</v>
          </cell>
          <cell r="E33">
            <v>-117.09699999999999</v>
          </cell>
          <cell r="H33" t="str">
            <v>Qoa</v>
          </cell>
          <cell r="I33" t="str">
            <v>Qoa</v>
          </cell>
          <cell r="J33">
            <v>387</v>
          </cell>
          <cell r="K33">
            <v>142</v>
          </cell>
        </row>
        <row r="34">
          <cell r="C34">
            <v>2989</v>
          </cell>
          <cell r="D34">
            <v>32.914999999999999</v>
          </cell>
          <cell r="E34">
            <v>-117.142</v>
          </cell>
          <cell r="H34" t="str">
            <v>Qoa</v>
          </cell>
          <cell r="I34" t="str">
            <v>Qoa</v>
          </cell>
          <cell r="J34">
            <v>387</v>
          </cell>
          <cell r="K34">
            <v>142</v>
          </cell>
        </row>
        <row r="35">
          <cell r="C35">
            <v>2993</v>
          </cell>
          <cell r="D35">
            <v>33.511000000000003</v>
          </cell>
          <cell r="E35">
            <v>-115.92</v>
          </cell>
          <cell r="H35" t="str">
            <v>Qal- deep- Imperial V.</v>
          </cell>
          <cell r="I35" t="str">
            <v>Qal- deep- Imperial V.</v>
          </cell>
          <cell r="J35">
            <v>209</v>
          </cell>
          <cell r="K35">
            <v>31</v>
          </cell>
          <cell r="L35">
            <v>11.551399999999999</v>
          </cell>
          <cell r="M35">
            <v>353</v>
          </cell>
          <cell r="N35">
            <v>87</v>
          </cell>
        </row>
        <row r="36">
          <cell r="C36">
            <v>3002</v>
          </cell>
          <cell r="D36">
            <v>33.564999999999998</v>
          </cell>
          <cell r="E36">
            <v>-117.264</v>
          </cell>
          <cell r="H36" t="str">
            <v>Kgr</v>
          </cell>
          <cell r="I36" t="str">
            <v>xtaline</v>
          </cell>
          <cell r="J36">
            <v>748</v>
          </cell>
          <cell r="K36">
            <v>430</v>
          </cell>
        </row>
        <row r="37">
          <cell r="C37">
            <v>3006</v>
          </cell>
          <cell r="D37">
            <v>33.143999999999998</v>
          </cell>
          <cell r="E37">
            <v>-117.16500000000001</v>
          </cell>
          <cell r="H37" t="str">
            <v>Qoa</v>
          </cell>
          <cell r="I37" t="str">
            <v>Qoa</v>
          </cell>
          <cell r="J37">
            <v>387</v>
          </cell>
          <cell r="K37">
            <v>142</v>
          </cell>
        </row>
        <row r="38">
          <cell r="C38">
            <v>3028</v>
          </cell>
          <cell r="D38">
            <v>34.155000000000001</v>
          </cell>
          <cell r="E38">
            <v>-116.504</v>
          </cell>
          <cell r="H38" t="str">
            <v>Qoa</v>
          </cell>
          <cell r="I38" t="str">
            <v>Qoa</v>
          </cell>
          <cell r="J38">
            <v>387</v>
          </cell>
          <cell r="K38">
            <v>142</v>
          </cell>
        </row>
        <row r="39">
          <cell r="C39">
            <v>3031</v>
          </cell>
          <cell r="D39">
            <v>34.033000000000001</v>
          </cell>
          <cell r="E39">
            <v>-117.312</v>
          </cell>
          <cell r="H39" t="str">
            <v>Qoa</v>
          </cell>
          <cell r="I39" t="str">
            <v>Qoa</v>
          </cell>
          <cell r="J39">
            <v>387</v>
          </cell>
          <cell r="K39">
            <v>142</v>
          </cell>
        </row>
        <row r="40">
          <cell r="C40">
            <v>3047</v>
          </cell>
          <cell r="D40">
            <v>33.512369999999997</v>
          </cell>
          <cell r="E40">
            <v>-116.80034999999999</v>
          </cell>
          <cell r="H40" t="str">
            <v>Kgr</v>
          </cell>
          <cell r="I40" t="str">
            <v>xtaline</v>
          </cell>
          <cell r="J40">
            <v>748</v>
          </cell>
          <cell r="K40">
            <v>430</v>
          </cell>
        </row>
        <row r="41">
          <cell r="C41">
            <v>3083</v>
          </cell>
          <cell r="D41">
            <v>32.875140000000002</v>
          </cell>
          <cell r="E41">
            <v>-117.22977</v>
          </cell>
          <cell r="H41" t="str">
            <v>Qoa</v>
          </cell>
          <cell r="I41" t="str">
            <v>Qoa</v>
          </cell>
          <cell r="J41">
            <v>387</v>
          </cell>
          <cell r="K41">
            <v>142</v>
          </cell>
        </row>
        <row r="42">
          <cell r="C42">
            <v>1651</v>
          </cell>
          <cell r="D42">
            <v>33.816630000000004</v>
          </cell>
          <cell r="E42">
            <v>-116.39449999999999</v>
          </cell>
          <cell r="H42" t="str">
            <v>Qal- deep- Imperial V.</v>
          </cell>
          <cell r="I42" t="str">
            <v>Qal- deep- Imperial V.</v>
          </cell>
          <cell r="J42">
            <v>209</v>
          </cell>
          <cell r="K42">
            <v>31</v>
          </cell>
          <cell r="L42">
            <v>3.8409800000000001</v>
          </cell>
          <cell r="M42">
            <v>353</v>
          </cell>
          <cell r="N42">
            <v>87</v>
          </cell>
        </row>
        <row r="43">
          <cell r="C43">
            <v>2999</v>
          </cell>
          <cell r="D43">
            <v>33.786000000000001</v>
          </cell>
          <cell r="E43">
            <v>-117.809</v>
          </cell>
          <cell r="H43" t="str">
            <v>Qal- deep LA basin</v>
          </cell>
          <cell r="I43" t="str">
            <v>Qal- deep (incl LA)</v>
          </cell>
          <cell r="J43">
            <v>280</v>
          </cell>
          <cell r="K43">
            <v>74</v>
          </cell>
          <cell r="L43">
            <v>4.5483500000000001</v>
          </cell>
          <cell r="M43">
            <v>353</v>
          </cell>
          <cell r="N43">
            <v>87</v>
          </cell>
        </row>
        <row r="44">
          <cell r="C44">
            <v>3030</v>
          </cell>
          <cell r="D44">
            <v>34.045999999999999</v>
          </cell>
          <cell r="E44">
            <v>-117.035</v>
          </cell>
          <cell r="H44" t="str">
            <v>Qoa</v>
          </cell>
          <cell r="I44" t="str">
            <v>Qoa</v>
          </cell>
          <cell r="J44">
            <v>387</v>
          </cell>
          <cell r="K44">
            <v>142</v>
          </cell>
        </row>
        <row r="45">
          <cell r="C45">
            <v>2991</v>
          </cell>
          <cell r="D45">
            <v>32.954000000000001</v>
          </cell>
          <cell r="E45">
            <v>-117.042</v>
          </cell>
          <cell r="H45" t="str">
            <v>Qal- thin</v>
          </cell>
          <cell r="I45" t="str">
            <v>Qal- thin</v>
          </cell>
          <cell r="J45">
            <v>349</v>
          </cell>
          <cell r="K45">
            <v>89</v>
          </cell>
          <cell r="L45">
            <v>9.0350199999999994</v>
          </cell>
          <cell r="M45">
            <v>353</v>
          </cell>
          <cell r="N45">
            <v>87</v>
          </cell>
        </row>
        <row r="46">
          <cell r="C46">
            <v>2992</v>
          </cell>
          <cell r="D46">
            <v>33.61</v>
          </cell>
          <cell r="E46">
            <v>-114.715</v>
          </cell>
          <cell r="H46" t="str">
            <v>Qal- coarse</v>
          </cell>
          <cell r="I46" t="str">
            <v>Qal- coarse</v>
          </cell>
          <cell r="J46">
            <v>354</v>
          </cell>
          <cell r="K46">
            <v>82</v>
          </cell>
          <cell r="L46">
            <v>0.54453799999999997</v>
          </cell>
          <cell r="M46">
            <v>306</v>
          </cell>
          <cell r="N46">
            <v>78</v>
          </cell>
        </row>
        <row r="47">
          <cell r="C47">
            <v>3004</v>
          </cell>
          <cell r="D47">
            <v>33.603999999999999</v>
          </cell>
          <cell r="E47">
            <v>-117.279</v>
          </cell>
          <cell r="H47" t="str">
            <v>Qal- thin</v>
          </cell>
          <cell r="I47" t="str">
            <v>Qal- thin</v>
          </cell>
          <cell r="J47">
            <v>349</v>
          </cell>
          <cell r="K47">
            <v>89</v>
          </cell>
          <cell r="L47">
            <v>3.1522899999999998</v>
          </cell>
          <cell r="M47">
            <v>353</v>
          </cell>
          <cell r="N47">
            <v>87</v>
          </cell>
        </row>
        <row r="48">
          <cell r="C48">
            <v>3007</v>
          </cell>
          <cell r="D48">
            <v>33.99</v>
          </cell>
          <cell r="E48">
            <v>-117.718</v>
          </cell>
          <cell r="H48" t="str">
            <v>Qal- coarse</v>
          </cell>
          <cell r="I48" t="str">
            <v>Qal- coarse</v>
          </cell>
          <cell r="J48">
            <v>354</v>
          </cell>
          <cell r="K48">
            <v>82</v>
          </cell>
          <cell r="L48">
            <v>2.4055</v>
          </cell>
          <cell r="M48">
            <v>353</v>
          </cell>
          <cell r="N48">
            <v>87</v>
          </cell>
        </row>
        <row r="49">
          <cell r="C49">
            <v>3009</v>
          </cell>
          <cell r="D49">
            <v>33.912999999999997</v>
          </cell>
          <cell r="E49">
            <v>-117.196</v>
          </cell>
          <cell r="H49" t="str">
            <v>Qal- thin</v>
          </cell>
          <cell r="I49" t="str">
            <v>Qal- thin</v>
          </cell>
          <cell r="J49">
            <v>349</v>
          </cell>
          <cell r="K49">
            <v>89</v>
          </cell>
          <cell r="L49">
            <v>5.4648700000000003</v>
          </cell>
          <cell r="M49">
            <v>353</v>
          </cell>
          <cell r="N49">
            <v>87</v>
          </cell>
        </row>
        <row r="50">
          <cell r="C50">
            <v>2995</v>
          </cell>
          <cell r="D50">
            <v>33.814999999999998</v>
          </cell>
          <cell r="E50">
            <v>-116.461</v>
          </cell>
          <cell r="H50" t="str">
            <v>Qal- deep- Imperial V.</v>
          </cell>
          <cell r="I50" t="str">
            <v>Qal- deep- Imperial V.</v>
          </cell>
          <cell r="J50">
            <v>209</v>
          </cell>
          <cell r="K50">
            <v>31</v>
          </cell>
          <cell r="L50">
            <v>1.35951</v>
          </cell>
          <cell r="M50">
            <v>306</v>
          </cell>
          <cell r="N50">
            <v>78</v>
          </cell>
        </row>
        <row r="51">
          <cell r="C51">
            <v>2997</v>
          </cell>
          <cell r="D51">
            <v>33.747999999999998</v>
          </cell>
          <cell r="E51">
            <v>-116.96599999999999</v>
          </cell>
          <cell r="H51" t="str">
            <v>Qal- thin</v>
          </cell>
          <cell r="I51" t="str">
            <v>Qal- thin</v>
          </cell>
          <cell r="J51">
            <v>349</v>
          </cell>
          <cell r="K51">
            <v>89</v>
          </cell>
          <cell r="L51">
            <v>2.6981899999999999</v>
          </cell>
          <cell r="M51">
            <v>353</v>
          </cell>
          <cell r="N51">
            <v>87</v>
          </cell>
        </row>
        <row r="52">
          <cell r="C52">
            <v>3000</v>
          </cell>
          <cell r="D52">
            <v>33.768000000000001</v>
          </cell>
          <cell r="E52">
            <v>-117.85</v>
          </cell>
          <cell r="H52" t="str">
            <v>Qal- deep LA basin</v>
          </cell>
          <cell r="I52" t="str">
            <v>Qal- deep (incl LA)</v>
          </cell>
          <cell r="J52">
            <v>280</v>
          </cell>
          <cell r="K52">
            <v>74</v>
          </cell>
          <cell r="L52">
            <v>2.58257</v>
          </cell>
          <cell r="M52">
            <v>353</v>
          </cell>
          <cell r="N52">
            <v>87</v>
          </cell>
        </row>
        <row r="53">
          <cell r="C53">
            <v>3001</v>
          </cell>
          <cell r="D53">
            <v>33.484999999999999</v>
          </cell>
          <cell r="E53">
            <v>-117.669</v>
          </cell>
          <cell r="H53" t="str">
            <v>Qal- thin</v>
          </cell>
          <cell r="I53" t="str">
            <v>Qal- thin</v>
          </cell>
          <cell r="J53">
            <v>349</v>
          </cell>
          <cell r="K53">
            <v>89</v>
          </cell>
          <cell r="L53">
            <v>14.1374</v>
          </cell>
          <cell r="M53">
            <v>353</v>
          </cell>
          <cell r="N53">
            <v>87</v>
          </cell>
        </row>
        <row r="54">
          <cell r="C54">
            <v>3008</v>
          </cell>
          <cell r="D54">
            <v>33.677999999999997</v>
          </cell>
          <cell r="E54">
            <v>-117.753</v>
          </cell>
          <cell r="H54" t="str">
            <v>Qal- deep LA basin</v>
          </cell>
          <cell r="I54" t="str">
            <v>Qal- deep (incl LA)</v>
          </cell>
          <cell r="J54">
            <v>280</v>
          </cell>
          <cell r="K54">
            <v>74</v>
          </cell>
          <cell r="L54">
            <v>5.1676000000000002</v>
          </cell>
          <cell r="M54">
            <v>353</v>
          </cell>
          <cell r="N54">
            <v>87</v>
          </cell>
        </row>
        <row r="55">
          <cell r="C55">
            <v>3010</v>
          </cell>
          <cell r="D55">
            <v>33.677999999999997</v>
          </cell>
          <cell r="E55">
            <v>-117.753</v>
          </cell>
          <cell r="H55" t="str">
            <v>Qal- deep LA basin</v>
          </cell>
          <cell r="I55" t="str">
            <v>Qal- deep (incl LA)</v>
          </cell>
          <cell r="J55">
            <v>280</v>
          </cell>
          <cell r="K55">
            <v>74</v>
          </cell>
          <cell r="L55">
            <v>5.1676000000000002</v>
          </cell>
          <cell r="M55">
            <v>353</v>
          </cell>
          <cell r="N55">
            <v>87</v>
          </cell>
        </row>
        <row r="56">
          <cell r="C56">
            <v>3011</v>
          </cell>
          <cell r="D56">
            <v>33.466000000000001</v>
          </cell>
          <cell r="E56">
            <v>-117.666</v>
          </cell>
          <cell r="H56" t="str">
            <v>Tsh</v>
          </cell>
          <cell r="I56" t="str">
            <v>Tsh</v>
          </cell>
          <cell r="J56">
            <v>390</v>
          </cell>
          <cell r="K56">
            <v>112</v>
          </cell>
        </row>
        <row r="57">
          <cell r="C57">
            <v>3023</v>
          </cell>
          <cell r="D57">
            <v>33.951000000000001</v>
          </cell>
          <cell r="E57">
            <v>-117.38800000000001</v>
          </cell>
          <cell r="H57" t="str">
            <v>Qoa</v>
          </cell>
          <cell r="I57" t="str">
            <v>Qoa</v>
          </cell>
          <cell r="J57">
            <v>387</v>
          </cell>
          <cell r="K57">
            <v>142</v>
          </cell>
        </row>
        <row r="58">
          <cell r="C58">
            <v>3025</v>
          </cell>
          <cell r="D58">
            <v>34.133000000000003</v>
          </cell>
          <cell r="E58">
            <v>-114.372</v>
          </cell>
          <cell r="H58" t="str">
            <v>Qoa</v>
          </cell>
          <cell r="I58" t="str">
            <v>Qoa</v>
          </cell>
          <cell r="J58">
            <v>387</v>
          </cell>
          <cell r="K58">
            <v>142</v>
          </cell>
        </row>
        <row r="59">
          <cell r="C59">
            <v>3029</v>
          </cell>
          <cell r="D59">
            <v>34.122</v>
          </cell>
          <cell r="E59">
            <v>-116.416</v>
          </cell>
          <cell r="H59" t="str">
            <v>Qal- coarse</v>
          </cell>
          <cell r="I59" t="str">
            <v>Qal- coarse</v>
          </cell>
          <cell r="J59">
            <v>354</v>
          </cell>
          <cell r="K59">
            <v>82</v>
          </cell>
          <cell r="L59">
            <v>8.2316000000000003</v>
          </cell>
          <cell r="M59">
            <v>353</v>
          </cell>
          <cell r="N59">
            <v>87</v>
          </cell>
        </row>
        <row r="60">
          <cell r="C60">
            <v>3032</v>
          </cell>
          <cell r="D60">
            <v>34.026000000000003</v>
          </cell>
          <cell r="E60">
            <v>-117.155</v>
          </cell>
          <cell r="H60" t="str">
            <v>Qoa</v>
          </cell>
          <cell r="I60" t="str">
            <v>Qoa</v>
          </cell>
          <cell r="J60">
            <v>387</v>
          </cell>
          <cell r="K60">
            <v>142</v>
          </cell>
        </row>
        <row r="61">
          <cell r="C61">
            <v>3033</v>
          </cell>
          <cell r="D61">
            <v>34.073999999999998</v>
          </cell>
          <cell r="E61">
            <v>-117.18300000000001</v>
          </cell>
          <cell r="H61" t="str">
            <v>Qal- deep</v>
          </cell>
          <cell r="I61" t="str">
            <v>Qal- deep (incl LA)</v>
          </cell>
          <cell r="J61">
            <v>280</v>
          </cell>
          <cell r="K61">
            <v>74</v>
          </cell>
          <cell r="L61">
            <v>5.33765</v>
          </cell>
          <cell r="M61">
            <v>353</v>
          </cell>
          <cell r="N61">
            <v>87</v>
          </cell>
        </row>
        <row r="62">
          <cell r="C62">
            <v>3034</v>
          </cell>
          <cell r="D62">
            <v>34.066000000000003</v>
          </cell>
          <cell r="E62">
            <v>-117.214</v>
          </cell>
          <cell r="H62" t="str">
            <v>Qal- deep</v>
          </cell>
          <cell r="I62" t="str">
            <v>Qal- deep (incl LA)</v>
          </cell>
          <cell r="J62">
            <v>280</v>
          </cell>
          <cell r="K62">
            <v>74</v>
          </cell>
          <cell r="L62">
            <v>5.0712299999999999</v>
          </cell>
          <cell r="M62">
            <v>353</v>
          </cell>
          <cell r="N62">
            <v>87</v>
          </cell>
        </row>
        <row r="63">
          <cell r="C63">
            <v>3035</v>
          </cell>
          <cell r="D63">
            <v>34.064999999999998</v>
          </cell>
          <cell r="E63">
            <v>-117.289</v>
          </cell>
          <cell r="H63" t="str">
            <v>Qal- deep</v>
          </cell>
          <cell r="I63" t="str">
            <v>Qal- deep (incl LA)</v>
          </cell>
          <cell r="J63">
            <v>280</v>
          </cell>
          <cell r="K63">
            <v>74</v>
          </cell>
          <cell r="L63">
            <v>3.1898900000000001</v>
          </cell>
          <cell r="M63">
            <v>353</v>
          </cell>
          <cell r="N63">
            <v>87</v>
          </cell>
        </row>
        <row r="64">
          <cell r="C64">
            <v>3060</v>
          </cell>
          <cell r="D64">
            <v>34.105212999999999</v>
          </cell>
          <cell r="E64">
            <v>-117.28264</v>
          </cell>
          <cell r="H64" t="str">
            <v>Qal- deep</v>
          </cell>
          <cell r="I64" t="str">
            <v>Qal- deep (incl LA)</v>
          </cell>
          <cell r="J64">
            <v>280</v>
          </cell>
          <cell r="K64">
            <v>74</v>
          </cell>
          <cell r="L64">
            <v>1.64408</v>
          </cell>
          <cell r="M64">
            <v>306</v>
          </cell>
          <cell r="N64">
            <v>78</v>
          </cell>
        </row>
        <row r="65">
          <cell r="C65">
            <v>3068</v>
          </cell>
          <cell r="D65">
            <v>34.050339999999998</v>
          </cell>
          <cell r="E65">
            <v>-117.27737</v>
          </cell>
          <cell r="H65" t="str">
            <v>Qal- deep</v>
          </cell>
          <cell r="I65" t="str">
            <v>Qal- deep (incl LA)</v>
          </cell>
          <cell r="J65">
            <v>280</v>
          </cell>
          <cell r="K65">
            <v>74</v>
          </cell>
          <cell r="L65">
            <v>17.805900000000001</v>
          </cell>
          <cell r="M65">
            <v>353</v>
          </cell>
          <cell r="N65">
            <v>87</v>
          </cell>
        </row>
        <row r="66">
          <cell r="C66">
            <v>3045</v>
          </cell>
          <cell r="D66">
            <v>33.365000000000002</v>
          </cell>
          <cell r="E66">
            <v>-115.73</v>
          </cell>
          <cell r="H66" t="str">
            <v>Qal- coarse</v>
          </cell>
          <cell r="I66" t="str">
            <v>Qal- coarse</v>
          </cell>
          <cell r="J66">
            <v>354</v>
          </cell>
          <cell r="K66">
            <v>82</v>
          </cell>
          <cell r="L66">
            <v>4.6694800000000001</v>
          </cell>
          <cell r="M66">
            <v>353</v>
          </cell>
          <cell r="N66">
            <v>87</v>
          </cell>
        </row>
        <row r="67">
          <cell r="C67">
            <v>3058</v>
          </cell>
          <cell r="D67">
            <v>34.094000000000001</v>
          </cell>
          <cell r="E67">
            <v>-116.93600000000001</v>
          </cell>
          <cell r="H67" t="str">
            <v>pK metamorphic</v>
          </cell>
          <cell r="I67" t="str">
            <v>xtaline</v>
          </cell>
          <cell r="J67">
            <v>748</v>
          </cell>
          <cell r="K67">
            <v>430</v>
          </cell>
        </row>
        <row r="68">
          <cell r="C68">
            <v>3064</v>
          </cell>
          <cell r="D68">
            <v>33.597000000000001</v>
          </cell>
          <cell r="E68">
            <v>-117.879</v>
          </cell>
          <cell r="H68" t="str">
            <v>Tsh</v>
          </cell>
          <cell r="I68" t="str">
            <v>Tsh</v>
          </cell>
          <cell r="J68">
            <v>390</v>
          </cell>
          <cell r="K68">
            <v>112</v>
          </cell>
        </row>
        <row r="69">
          <cell r="C69">
            <v>3069</v>
          </cell>
          <cell r="D69">
            <v>34.039000000000001</v>
          </cell>
          <cell r="E69">
            <v>-116.648</v>
          </cell>
          <cell r="H69" t="str">
            <v>Kgr</v>
          </cell>
          <cell r="I69" t="str">
            <v>xtaline</v>
          </cell>
          <cell r="J69">
            <v>748</v>
          </cell>
          <cell r="K69">
            <v>430</v>
          </cell>
        </row>
        <row r="70">
          <cell r="C70">
            <v>3074</v>
          </cell>
          <cell r="D70">
            <v>33.198300000000003</v>
          </cell>
          <cell r="E70">
            <v>-117.37820000000001</v>
          </cell>
          <cell r="H70" t="str">
            <v>Qoa</v>
          </cell>
          <cell r="I70" t="str">
            <v>Qoa</v>
          </cell>
          <cell r="J70">
            <v>387</v>
          </cell>
          <cell r="K70">
            <v>142</v>
          </cell>
        </row>
        <row r="71">
          <cell r="C71">
            <v>3087</v>
          </cell>
          <cell r="D71">
            <v>33.484999999999999</v>
          </cell>
          <cell r="E71">
            <v>-115.866</v>
          </cell>
          <cell r="H71" t="str">
            <v>Qal- coarse</v>
          </cell>
          <cell r="I71" t="str">
            <v>Qal- coarse</v>
          </cell>
          <cell r="J71">
            <v>354</v>
          </cell>
          <cell r="K71">
            <v>82</v>
          </cell>
          <cell r="L71">
            <v>3.7515800000000001</v>
          </cell>
          <cell r="M71">
            <v>353</v>
          </cell>
          <cell r="N71">
            <v>87</v>
          </cell>
        </row>
        <row r="72">
          <cell r="C72">
            <v>3089</v>
          </cell>
          <cell r="D72">
            <v>34.034999999999997</v>
          </cell>
          <cell r="E72">
            <v>-116.80800000000001</v>
          </cell>
          <cell r="H72" t="str">
            <v>pK metamorphic</v>
          </cell>
          <cell r="I72" t="str">
            <v>xtaline</v>
          </cell>
          <cell r="J72">
            <v>748</v>
          </cell>
          <cell r="K72">
            <v>430</v>
          </cell>
        </row>
        <row r="73">
          <cell r="C73">
            <v>3094</v>
          </cell>
          <cell r="D73">
            <v>34.0869</v>
          </cell>
          <cell r="E73">
            <v>-117.31140000000001</v>
          </cell>
          <cell r="H73" t="str">
            <v>Qal- deep</v>
          </cell>
          <cell r="I73" t="str">
            <v>Qal- deep (incl LA)</v>
          </cell>
          <cell r="J73">
            <v>280</v>
          </cell>
          <cell r="K73">
            <v>74</v>
          </cell>
          <cell r="L73">
            <v>2.6650800000000001</v>
          </cell>
          <cell r="M73">
            <v>353</v>
          </cell>
          <cell r="N73">
            <v>87</v>
          </cell>
        </row>
        <row r="74">
          <cell r="C74">
            <v>3095</v>
          </cell>
          <cell r="D74">
            <v>33.844470000000001</v>
          </cell>
          <cell r="E74">
            <v>-116.31079</v>
          </cell>
          <cell r="H74" t="str">
            <v>Qal- coarse</v>
          </cell>
          <cell r="I74" t="str">
            <v>Qal- coarse</v>
          </cell>
          <cell r="J74">
            <v>354</v>
          </cell>
          <cell r="K74">
            <v>82</v>
          </cell>
          <cell r="L74">
            <v>7.9287099999999997</v>
          </cell>
          <cell r="M74">
            <v>353</v>
          </cell>
          <cell r="N74">
            <v>87</v>
          </cell>
        </row>
        <row r="75">
          <cell r="C75">
            <v>3096</v>
          </cell>
          <cell r="D75">
            <v>33.941000000000003</v>
          </cell>
          <cell r="E75">
            <v>-116.40900000000001</v>
          </cell>
          <cell r="H75" t="str">
            <v>pK metamorphic</v>
          </cell>
          <cell r="I75" t="str">
            <v>xtaline</v>
          </cell>
          <cell r="J75">
            <v>748</v>
          </cell>
          <cell r="K75">
            <v>430</v>
          </cell>
        </row>
        <row r="76">
          <cell r="C76">
            <v>3039</v>
          </cell>
          <cell r="D76">
            <v>33.920999999999999</v>
          </cell>
          <cell r="E76">
            <v>-116.98099999999999</v>
          </cell>
          <cell r="H76" t="str">
            <v>Qoa</v>
          </cell>
          <cell r="I76" t="str">
            <v>Qoa</v>
          </cell>
          <cell r="J76">
            <v>387</v>
          </cell>
          <cell r="K76">
            <v>142</v>
          </cell>
        </row>
        <row r="77">
          <cell r="C77">
            <v>3040</v>
          </cell>
          <cell r="D77">
            <v>33.655000000000001</v>
          </cell>
          <cell r="E77">
            <v>-115.45399999999999</v>
          </cell>
          <cell r="H77" t="str">
            <v>pCg</v>
          </cell>
          <cell r="I77" t="str">
            <v>xtaline</v>
          </cell>
          <cell r="J77">
            <v>748</v>
          </cell>
          <cell r="K77">
            <v>430</v>
          </cell>
        </row>
        <row r="78">
          <cell r="C78">
            <v>3042</v>
          </cell>
          <cell r="D78">
            <v>34.069000000000003</v>
          </cell>
          <cell r="E78">
            <v>-116.39</v>
          </cell>
          <cell r="H78" t="str">
            <v>Qoa</v>
          </cell>
          <cell r="I78" t="str">
            <v>Qoa</v>
          </cell>
          <cell r="J78">
            <v>387</v>
          </cell>
          <cell r="K78">
            <v>142</v>
          </cell>
        </row>
        <row r="79">
          <cell r="C79">
            <v>3044</v>
          </cell>
          <cell r="D79">
            <v>33.75</v>
          </cell>
          <cell r="E79">
            <v>-114.524</v>
          </cell>
          <cell r="H79" t="str">
            <v>Pzs</v>
          </cell>
          <cell r="I79" t="str">
            <v>xtaline</v>
          </cell>
          <cell r="J79">
            <v>748</v>
          </cell>
          <cell r="K79">
            <v>430</v>
          </cell>
        </row>
        <row r="80">
          <cell r="C80">
            <v>3046</v>
          </cell>
          <cell r="D80">
            <v>33.268000000000001</v>
          </cell>
          <cell r="E80">
            <v>-116.417</v>
          </cell>
          <cell r="H80" t="str">
            <v>Kgr</v>
          </cell>
          <cell r="I80" t="str">
            <v>xtaline</v>
          </cell>
          <cell r="J80">
            <v>748</v>
          </cell>
          <cell r="K80">
            <v>430</v>
          </cell>
        </row>
        <row r="81">
          <cell r="C81">
            <v>3049</v>
          </cell>
          <cell r="D81">
            <v>33.999000000000002</v>
          </cell>
          <cell r="E81">
            <v>-117.68</v>
          </cell>
          <cell r="H81" t="str">
            <v>Qal- coarse</v>
          </cell>
          <cell r="I81" t="str">
            <v>Qal- coarse</v>
          </cell>
          <cell r="J81">
            <v>354</v>
          </cell>
          <cell r="K81">
            <v>82</v>
          </cell>
          <cell r="L81">
            <v>4.0496299999999996</v>
          </cell>
          <cell r="M81">
            <v>353</v>
          </cell>
          <cell r="N81">
            <v>87</v>
          </cell>
        </row>
        <row r="82">
          <cell r="C82">
            <v>3050</v>
          </cell>
          <cell r="D82">
            <v>34.093000000000004</v>
          </cell>
          <cell r="E82">
            <v>-117.31699999999999</v>
          </cell>
          <cell r="H82" t="str">
            <v>Qal- deep</v>
          </cell>
          <cell r="I82" t="str">
            <v>Qal- deep (incl LA)</v>
          </cell>
          <cell r="J82">
            <v>280</v>
          </cell>
          <cell r="K82">
            <v>74</v>
          </cell>
          <cell r="L82">
            <v>0.38794600000000001</v>
          </cell>
          <cell r="M82">
            <v>231</v>
          </cell>
          <cell r="N82">
            <v>55</v>
          </cell>
        </row>
        <row r="83">
          <cell r="C83">
            <v>3051</v>
          </cell>
          <cell r="D83">
            <v>33.875999999999998</v>
          </cell>
          <cell r="E83">
            <v>-117.56100000000001</v>
          </cell>
          <cell r="H83" t="str">
            <v>Qoa</v>
          </cell>
          <cell r="I83" t="str">
            <v>Qoa</v>
          </cell>
          <cell r="J83">
            <v>387</v>
          </cell>
          <cell r="K83">
            <v>142</v>
          </cell>
        </row>
        <row r="84">
          <cell r="C84">
            <v>3052</v>
          </cell>
          <cell r="D84">
            <v>33.655000000000001</v>
          </cell>
          <cell r="E84">
            <v>-115.99</v>
          </cell>
          <cell r="H84" t="str">
            <v>Qoa</v>
          </cell>
          <cell r="I84" t="str">
            <v>Qoa</v>
          </cell>
          <cell r="J84">
            <v>387</v>
          </cell>
          <cell r="K84">
            <v>142</v>
          </cell>
        </row>
        <row r="85">
          <cell r="C85">
            <v>3053</v>
          </cell>
          <cell r="D85">
            <v>33.65</v>
          </cell>
          <cell r="E85">
            <v>-117.009</v>
          </cell>
          <cell r="H85" t="str">
            <v>pK metamorphic</v>
          </cell>
          <cell r="I85" t="str">
            <v>xtaline</v>
          </cell>
          <cell r="J85">
            <v>748</v>
          </cell>
          <cell r="K85">
            <v>430</v>
          </cell>
        </row>
        <row r="86">
          <cell r="C86">
            <v>3054</v>
          </cell>
          <cell r="D86">
            <v>33.567</v>
          </cell>
          <cell r="E86">
            <v>-116.631</v>
          </cell>
          <cell r="H86" t="str">
            <v>Qal- thin</v>
          </cell>
          <cell r="I86" t="str">
            <v>Qal- thin</v>
          </cell>
          <cell r="J86">
            <v>349</v>
          </cell>
          <cell r="K86">
            <v>89</v>
          </cell>
          <cell r="L86">
            <v>19.363199999999999</v>
          </cell>
          <cell r="M86">
            <v>353</v>
          </cell>
          <cell r="N86">
            <v>87</v>
          </cell>
        </row>
        <row r="87">
          <cell r="C87">
            <v>3055</v>
          </cell>
          <cell r="D87">
            <v>32.999000000000002</v>
          </cell>
          <cell r="E87">
            <v>-116.94199999999999</v>
          </cell>
          <cell r="H87" t="str">
            <v>Kgr</v>
          </cell>
          <cell r="I87" t="str">
            <v>xtaline</v>
          </cell>
          <cell r="J87">
            <v>748</v>
          </cell>
          <cell r="K87">
            <v>430</v>
          </cell>
        </row>
        <row r="88">
          <cell r="C88">
            <v>3056</v>
          </cell>
          <cell r="D88">
            <v>32.805</v>
          </cell>
          <cell r="E88">
            <v>-115.447</v>
          </cell>
          <cell r="H88" t="str">
            <v>Qal- deep- Imperial V.</v>
          </cell>
          <cell r="I88" t="str">
            <v>Qal- deep- Imperial V.</v>
          </cell>
          <cell r="J88">
            <v>209</v>
          </cell>
          <cell r="K88">
            <v>31</v>
          </cell>
          <cell r="L88">
            <v>1.2002699999999999</v>
          </cell>
          <cell r="M88">
            <v>306</v>
          </cell>
          <cell r="N88">
            <v>78</v>
          </cell>
        </row>
        <row r="89">
          <cell r="C89">
            <v>3057</v>
          </cell>
          <cell r="D89">
            <v>32.890999999999998</v>
          </cell>
          <cell r="E89">
            <v>-116.846</v>
          </cell>
          <cell r="H89" t="str">
            <v>pK metamorphic</v>
          </cell>
          <cell r="I89" t="str">
            <v>xtaline</v>
          </cell>
          <cell r="J89">
            <v>748</v>
          </cell>
          <cell r="K89">
            <v>430</v>
          </cell>
        </row>
        <row r="90">
          <cell r="C90">
            <v>3059</v>
          </cell>
          <cell r="D90">
            <v>34.1</v>
          </cell>
          <cell r="E90">
            <v>-117.43899999999999</v>
          </cell>
          <cell r="H90" t="str">
            <v>Qal- deep</v>
          </cell>
          <cell r="I90" t="str">
            <v>Qal- deep (incl LA)</v>
          </cell>
          <cell r="J90">
            <v>280</v>
          </cell>
          <cell r="K90">
            <v>74</v>
          </cell>
          <cell r="L90">
            <v>5.4582300000000004</v>
          </cell>
          <cell r="M90">
            <v>353</v>
          </cell>
          <cell r="N90">
            <v>87</v>
          </cell>
        </row>
        <row r="91">
          <cell r="C91">
            <v>3061</v>
          </cell>
          <cell r="D91">
            <v>33.051000000000002</v>
          </cell>
          <cell r="E91">
            <v>-114.827</v>
          </cell>
          <cell r="H91" t="str">
            <v>Tv</v>
          </cell>
          <cell r="I91" t="str">
            <v>xtaline</v>
          </cell>
          <cell r="J91">
            <v>748</v>
          </cell>
          <cell r="K91">
            <v>430</v>
          </cell>
        </row>
        <row r="92">
          <cell r="C92">
            <v>3062</v>
          </cell>
          <cell r="D92">
            <v>34.121000000000002</v>
          </cell>
          <cell r="E92">
            <v>-117.21899999999999</v>
          </cell>
          <cell r="H92" t="str">
            <v>Qal- coarse</v>
          </cell>
          <cell r="I92" t="str">
            <v>Qal- coarse</v>
          </cell>
          <cell r="J92">
            <v>354</v>
          </cell>
          <cell r="K92">
            <v>82</v>
          </cell>
          <cell r="L92">
            <v>6.9429299999999996</v>
          </cell>
          <cell r="M92">
            <v>353</v>
          </cell>
          <cell r="N92">
            <v>87</v>
          </cell>
        </row>
        <row r="93">
          <cell r="C93">
            <v>3063</v>
          </cell>
          <cell r="D93">
            <v>33.081000000000003</v>
          </cell>
          <cell r="E93">
            <v>-116.598</v>
          </cell>
          <cell r="H93" t="str">
            <v>pK metamorphic</v>
          </cell>
          <cell r="I93" t="str">
            <v>xtaline</v>
          </cell>
          <cell r="J93">
            <v>748</v>
          </cell>
          <cell r="K93">
            <v>430</v>
          </cell>
        </row>
        <row r="94">
          <cell r="C94">
            <v>3065</v>
          </cell>
          <cell r="D94">
            <v>33.683999999999997</v>
          </cell>
          <cell r="E94">
            <v>-117.943</v>
          </cell>
          <cell r="H94" t="str">
            <v>Qal- deep LA basin</v>
          </cell>
          <cell r="I94" t="str">
            <v>Qal- deep (incl LA)</v>
          </cell>
          <cell r="J94">
            <v>280</v>
          </cell>
          <cell r="K94">
            <v>74</v>
          </cell>
          <cell r="L94">
            <v>7.1607100000000007E-2</v>
          </cell>
          <cell r="M94">
            <v>231</v>
          </cell>
          <cell r="N94">
            <v>55</v>
          </cell>
        </row>
        <row r="95">
          <cell r="C95">
            <v>3066</v>
          </cell>
          <cell r="D95">
            <v>33.817999999999998</v>
          </cell>
          <cell r="E95">
            <v>-116.369</v>
          </cell>
          <cell r="H95" t="str">
            <v>Qal- deep- Imperial V.</v>
          </cell>
          <cell r="I95" t="str">
            <v>Qal- deep- Imperial V.</v>
          </cell>
          <cell r="J95">
            <v>209</v>
          </cell>
          <cell r="K95">
            <v>31</v>
          </cell>
          <cell r="L95">
            <v>4.0802300000000002</v>
          </cell>
          <cell r="M95">
            <v>353</v>
          </cell>
          <cell r="N95">
            <v>87</v>
          </cell>
        </row>
        <row r="96">
          <cell r="C96">
            <v>3067</v>
          </cell>
          <cell r="D96">
            <v>34.005000000000003</v>
          </cell>
          <cell r="E96">
            <v>-117.562</v>
          </cell>
          <cell r="H96" t="str">
            <v>Qal- coarse</v>
          </cell>
          <cell r="I96" t="str">
            <v>Qal- coarse</v>
          </cell>
          <cell r="J96">
            <v>354</v>
          </cell>
          <cell r="K96">
            <v>82</v>
          </cell>
          <cell r="L96">
            <v>3.28335</v>
          </cell>
          <cell r="M96">
            <v>353</v>
          </cell>
          <cell r="N96">
            <v>87</v>
          </cell>
        </row>
        <row r="97">
          <cell r="C97">
            <v>3070</v>
          </cell>
          <cell r="D97">
            <v>33.808</v>
          </cell>
          <cell r="E97">
            <v>-116.968</v>
          </cell>
          <cell r="H97" t="str">
            <v>Qal- deep</v>
          </cell>
          <cell r="I97" t="str">
            <v>Qal- deep (incl LA)</v>
          </cell>
          <cell r="J97">
            <v>280</v>
          </cell>
          <cell r="K97">
            <v>74</v>
          </cell>
          <cell r="L97">
            <v>1.7592699999999999</v>
          </cell>
          <cell r="M97">
            <v>306</v>
          </cell>
          <cell r="N97">
            <v>78</v>
          </cell>
        </row>
        <row r="98">
          <cell r="C98">
            <v>3071</v>
          </cell>
          <cell r="D98">
            <v>33.6</v>
          </cell>
          <cell r="E98">
            <v>-117.19499999999999</v>
          </cell>
          <cell r="H98" t="str">
            <v>Kgr</v>
          </cell>
          <cell r="I98" t="str">
            <v>xtaline</v>
          </cell>
          <cell r="J98">
            <v>748</v>
          </cell>
          <cell r="K98">
            <v>430</v>
          </cell>
        </row>
        <row r="99">
          <cell r="C99">
            <v>3073</v>
          </cell>
          <cell r="D99">
            <v>33.555999999999997</v>
          </cell>
          <cell r="E99">
            <v>-115.946</v>
          </cell>
          <cell r="H99" t="str">
            <v>Qal- coarse</v>
          </cell>
          <cell r="I99" t="str">
            <v>Qal- coarse</v>
          </cell>
          <cell r="J99">
            <v>354</v>
          </cell>
          <cell r="K99">
            <v>82</v>
          </cell>
          <cell r="L99">
            <v>10.835000000000001</v>
          </cell>
          <cell r="M99">
            <v>353</v>
          </cell>
          <cell r="N99">
            <v>87</v>
          </cell>
        </row>
        <row r="100">
          <cell r="C100">
            <v>3075</v>
          </cell>
          <cell r="D100">
            <v>33.787999999999997</v>
          </cell>
          <cell r="E100">
            <v>-117.84399999999999</v>
          </cell>
          <cell r="H100" t="str">
            <v>Qal- deep LA basin</v>
          </cell>
          <cell r="I100" t="str">
            <v>Qal- deep (incl LA)</v>
          </cell>
          <cell r="J100">
            <v>280</v>
          </cell>
          <cell r="K100">
            <v>74</v>
          </cell>
          <cell r="L100">
            <v>2.9404300000000001</v>
          </cell>
          <cell r="M100">
            <v>353</v>
          </cell>
          <cell r="N100">
            <v>87</v>
          </cell>
        </row>
        <row r="101">
          <cell r="C101">
            <v>3076</v>
          </cell>
          <cell r="D101">
            <v>32.607999999999997</v>
          </cell>
          <cell r="E101">
            <v>-116.93</v>
          </cell>
          <cell r="H101" t="str">
            <v>QT</v>
          </cell>
          <cell r="I101" t="str">
            <v>QT</v>
          </cell>
          <cell r="J101">
            <v>455</v>
          </cell>
          <cell r="K101">
            <v>150</v>
          </cell>
        </row>
        <row r="102">
          <cell r="C102">
            <v>3077</v>
          </cell>
          <cell r="D102">
            <v>33.862000000000002</v>
          </cell>
          <cell r="E102">
            <v>-117.205</v>
          </cell>
          <cell r="H102" t="str">
            <v>Qal- thin</v>
          </cell>
          <cell r="I102" t="str">
            <v>Qal- thin</v>
          </cell>
          <cell r="J102">
            <v>349</v>
          </cell>
          <cell r="K102">
            <v>89</v>
          </cell>
          <cell r="L102">
            <v>24.674199999999999</v>
          </cell>
          <cell r="M102">
            <v>353</v>
          </cell>
          <cell r="N102">
            <v>87</v>
          </cell>
        </row>
        <row r="103">
          <cell r="C103">
            <v>3079</v>
          </cell>
          <cell r="D103">
            <v>33.353999999999999</v>
          </cell>
          <cell r="E103">
            <v>-116.863</v>
          </cell>
          <cell r="H103" t="str">
            <v>Kgr</v>
          </cell>
          <cell r="I103" t="str">
            <v>xtaline</v>
          </cell>
          <cell r="J103">
            <v>748</v>
          </cell>
          <cell r="K103">
            <v>430</v>
          </cell>
        </row>
        <row r="104">
          <cell r="C104">
            <v>3080</v>
          </cell>
          <cell r="D104">
            <v>33.823999999999998</v>
          </cell>
          <cell r="E104">
            <v>-116.55</v>
          </cell>
          <cell r="H104" t="str">
            <v>Qal- coarse</v>
          </cell>
          <cell r="I104" t="str">
            <v>Qal- coarse</v>
          </cell>
          <cell r="J104">
            <v>354</v>
          </cell>
          <cell r="K104">
            <v>82</v>
          </cell>
          <cell r="L104">
            <v>46.3142</v>
          </cell>
          <cell r="M104">
            <v>353</v>
          </cell>
          <cell r="N104">
            <v>87</v>
          </cell>
        </row>
        <row r="105">
          <cell r="C105">
            <v>3081</v>
          </cell>
          <cell r="D105">
            <v>33.972999999999999</v>
          </cell>
          <cell r="E105">
            <v>-117.327</v>
          </cell>
          <cell r="H105" t="str">
            <v>Qoa</v>
          </cell>
          <cell r="I105" t="str">
            <v>Qoa</v>
          </cell>
          <cell r="J105">
            <v>387</v>
          </cell>
          <cell r="K105">
            <v>142</v>
          </cell>
        </row>
        <row r="106">
          <cell r="C106">
            <v>3082</v>
          </cell>
          <cell r="D106">
            <v>33.183</v>
          </cell>
          <cell r="E106">
            <v>-115.623</v>
          </cell>
          <cell r="H106" t="str">
            <v>Qal- deep- Imperial V.</v>
          </cell>
          <cell r="I106" t="str">
            <v>Qal- deep- Imperial V.</v>
          </cell>
          <cell r="J106">
            <v>209</v>
          </cell>
          <cell r="K106">
            <v>31</v>
          </cell>
          <cell r="L106">
            <v>1.0965499999999999</v>
          </cell>
          <cell r="M106">
            <v>306</v>
          </cell>
          <cell r="N106">
            <v>78</v>
          </cell>
        </row>
        <row r="107">
          <cell r="C107">
            <v>3084</v>
          </cell>
          <cell r="D107">
            <v>34.231999999999999</v>
          </cell>
          <cell r="E107">
            <v>-117.235</v>
          </cell>
          <cell r="H107" t="str">
            <v>Kgr</v>
          </cell>
          <cell r="I107" t="str">
            <v>xtaline</v>
          </cell>
          <cell r="J107">
            <v>748</v>
          </cell>
          <cell r="K107">
            <v>430</v>
          </cell>
        </row>
        <row r="108">
          <cell r="C108">
            <v>3085</v>
          </cell>
          <cell r="D108">
            <v>33.552999999999997</v>
          </cell>
          <cell r="E108">
            <v>-117.66200000000001</v>
          </cell>
          <cell r="H108" t="str">
            <v>Tsh</v>
          </cell>
          <cell r="I108" t="str">
            <v>Tsh</v>
          </cell>
          <cell r="J108">
            <v>390</v>
          </cell>
          <cell r="K108">
            <v>112</v>
          </cell>
        </row>
        <row r="109">
          <cell r="C109">
            <v>3086</v>
          </cell>
          <cell r="D109">
            <v>32.735999999999997</v>
          </cell>
          <cell r="E109">
            <v>-116.94199999999999</v>
          </cell>
          <cell r="H109" t="str">
            <v>Qal- thin</v>
          </cell>
          <cell r="I109" t="str">
            <v>Qal- thin</v>
          </cell>
          <cell r="J109">
            <v>349</v>
          </cell>
          <cell r="K109">
            <v>89</v>
          </cell>
          <cell r="L109">
            <v>11.248699999999999</v>
          </cell>
          <cell r="M109">
            <v>353</v>
          </cell>
          <cell r="N109">
            <v>87</v>
          </cell>
        </row>
        <row r="110">
          <cell r="C110">
            <v>3088</v>
          </cell>
          <cell r="D110">
            <v>33.834000000000003</v>
          </cell>
          <cell r="E110">
            <v>-116.797</v>
          </cell>
          <cell r="H110" t="str">
            <v>Kgr</v>
          </cell>
          <cell r="I110" t="str">
            <v>xtaline</v>
          </cell>
          <cell r="J110">
            <v>748</v>
          </cell>
          <cell r="K110">
            <v>430</v>
          </cell>
        </row>
        <row r="111">
          <cell r="C111">
            <v>3090</v>
          </cell>
          <cell r="D111">
            <v>33.829000000000001</v>
          </cell>
          <cell r="E111">
            <v>-117.789</v>
          </cell>
          <cell r="H111" t="str">
            <v>Tsh</v>
          </cell>
          <cell r="I111" t="str">
            <v>Tsh</v>
          </cell>
          <cell r="J111">
            <v>390</v>
          </cell>
          <cell r="K111">
            <v>112</v>
          </cell>
        </row>
        <row r="112">
          <cell r="C112">
            <v>3091</v>
          </cell>
          <cell r="D112">
            <v>33.664000000000001</v>
          </cell>
          <cell r="E112">
            <v>-117.76900000000001</v>
          </cell>
          <cell r="H112" t="str">
            <v>Qal- deep LA basin</v>
          </cell>
          <cell r="I112" t="str">
            <v>Qal- deep (incl LA)</v>
          </cell>
          <cell r="J112">
            <v>280</v>
          </cell>
          <cell r="K112">
            <v>74</v>
          </cell>
          <cell r="L112">
            <v>2.9626999999999999</v>
          </cell>
          <cell r="M112">
            <v>353</v>
          </cell>
          <cell r="N112">
            <v>87</v>
          </cell>
        </row>
        <row r="113">
          <cell r="C113">
            <v>3092</v>
          </cell>
          <cell r="D113">
            <v>34.106000000000002</v>
          </cell>
          <cell r="E113">
            <v>-117.098</v>
          </cell>
          <cell r="H113" t="str">
            <v>Kgr</v>
          </cell>
          <cell r="I113" t="str">
            <v>xtaline</v>
          </cell>
          <cell r="J113">
            <v>748</v>
          </cell>
          <cell r="K113">
            <v>430</v>
          </cell>
        </row>
        <row r="114">
          <cell r="C114">
            <v>3093</v>
          </cell>
          <cell r="D114">
            <v>33.575000000000003</v>
          </cell>
          <cell r="E114">
            <v>-116.226</v>
          </cell>
          <cell r="H114" t="str">
            <v>Qal- coarse</v>
          </cell>
          <cell r="I114" t="str">
            <v>Qal- coarse</v>
          </cell>
          <cell r="J114">
            <v>354</v>
          </cell>
          <cell r="K114">
            <v>82</v>
          </cell>
          <cell r="L114">
            <v>28.718399999999999</v>
          </cell>
          <cell r="M114">
            <v>353</v>
          </cell>
          <cell r="N114">
            <v>87</v>
          </cell>
        </row>
        <row r="115">
          <cell r="C115">
            <v>1838</v>
          </cell>
          <cell r="D115">
            <v>35.878</v>
          </cell>
          <cell r="E115">
            <v>-120.358</v>
          </cell>
          <cell r="H115" t="str">
            <v>Qoa</v>
          </cell>
          <cell r="I115" t="str">
            <v>Qoa</v>
          </cell>
          <cell r="J115">
            <v>387</v>
          </cell>
          <cell r="K115">
            <v>142</v>
          </cell>
        </row>
        <row r="116">
          <cell r="C116">
            <v>1831</v>
          </cell>
          <cell r="D116">
            <v>35.713000000000001</v>
          </cell>
          <cell r="E116">
            <v>-120.203</v>
          </cell>
          <cell r="H116" t="str">
            <v>Kss</v>
          </cell>
          <cell r="I116" t="str">
            <v>Kss</v>
          </cell>
          <cell r="J116">
            <v>540</v>
          </cell>
          <cell r="K116">
            <v>195</v>
          </cell>
        </row>
        <row r="117">
          <cell r="C117">
            <v>1834</v>
          </cell>
          <cell r="D117">
            <v>35.624000000000002</v>
          </cell>
          <cell r="E117">
            <v>-120.254</v>
          </cell>
          <cell r="H117" t="str">
            <v>QT</v>
          </cell>
          <cell r="I117" t="str">
            <v>QT</v>
          </cell>
          <cell r="J117">
            <v>455</v>
          </cell>
          <cell r="K117">
            <v>150</v>
          </cell>
        </row>
        <row r="118">
          <cell r="C118">
            <v>1835</v>
          </cell>
          <cell r="D118">
            <v>35.972999999999999</v>
          </cell>
          <cell r="E118">
            <v>-120.57899999999999</v>
          </cell>
          <cell r="H118" t="str">
            <v>Tsh</v>
          </cell>
          <cell r="I118" t="str">
            <v>Tsh</v>
          </cell>
          <cell r="J118">
            <v>390</v>
          </cell>
          <cell r="K118">
            <v>112</v>
          </cell>
        </row>
        <row r="119">
          <cell r="C119">
            <v>1783</v>
          </cell>
          <cell r="D119">
            <v>34.216999999999999</v>
          </cell>
          <cell r="E119">
            <v>-119.15300000000001</v>
          </cell>
          <cell r="H119" t="str">
            <v>Qal- deep</v>
          </cell>
          <cell r="I119" t="str">
            <v>Qal- deep (incl LA)</v>
          </cell>
          <cell r="J119">
            <v>280</v>
          </cell>
          <cell r="K119">
            <v>74</v>
          </cell>
          <cell r="L119">
            <v>0.91932899999999995</v>
          </cell>
          <cell r="M119">
            <v>306</v>
          </cell>
          <cell r="N119">
            <v>78</v>
          </cell>
        </row>
        <row r="120">
          <cell r="C120">
            <v>1842</v>
          </cell>
          <cell r="D120">
            <v>36.238999999999997</v>
          </cell>
          <cell r="E120">
            <v>-121.774</v>
          </cell>
          <cell r="F120" t="str">
            <v>KJf</v>
          </cell>
          <cell r="G120" t="str">
            <v>713</v>
          </cell>
          <cell r="H120" t="str">
            <v>KJf</v>
          </cell>
          <cell r="I120" t="str">
            <v>KJf</v>
          </cell>
          <cell r="J120">
            <v>782</v>
          </cell>
          <cell r="K120">
            <v>359</v>
          </cell>
        </row>
        <row r="121">
          <cell r="C121">
            <v>1774</v>
          </cell>
          <cell r="D121">
            <v>34.811999999999998</v>
          </cell>
          <cell r="E121">
            <v>-118.94499999999999</v>
          </cell>
          <cell r="H121" t="str">
            <v>pCg</v>
          </cell>
          <cell r="I121" t="str">
            <v>xtaline</v>
          </cell>
          <cell r="J121">
            <v>748</v>
          </cell>
          <cell r="K121">
            <v>430</v>
          </cell>
        </row>
        <row r="122">
          <cell r="C122">
            <v>1844</v>
          </cell>
          <cell r="D122">
            <v>35.945</v>
          </cell>
          <cell r="E122">
            <v>-120.542</v>
          </cell>
          <cell r="H122" t="str">
            <v>Kgr</v>
          </cell>
          <cell r="I122" t="str">
            <v>xtaline</v>
          </cell>
          <cell r="J122">
            <v>748</v>
          </cell>
          <cell r="K122">
            <v>430</v>
          </cell>
        </row>
        <row r="123">
          <cell r="C123">
            <v>1858</v>
          </cell>
          <cell r="D123">
            <v>36.191000000000003</v>
          </cell>
          <cell r="E123">
            <v>-120.708</v>
          </cell>
          <cell r="H123" t="str">
            <v>Qal- thin</v>
          </cell>
          <cell r="I123" t="str">
            <v>Qal- thin</v>
          </cell>
          <cell r="J123">
            <v>349</v>
          </cell>
          <cell r="K123">
            <v>89</v>
          </cell>
          <cell r="L123">
            <v>20.997699999999998</v>
          </cell>
          <cell r="M123">
            <v>353</v>
          </cell>
          <cell r="N123">
            <v>87</v>
          </cell>
        </row>
        <row r="124">
          <cell r="C124">
            <v>1843</v>
          </cell>
          <cell r="D124">
            <v>36.207000000000001</v>
          </cell>
          <cell r="E124">
            <v>-121.131</v>
          </cell>
          <cell r="H124" t="str">
            <v>Qal- deep</v>
          </cell>
          <cell r="I124" t="str">
            <v>Qal- deep (incl LA)</v>
          </cell>
          <cell r="J124">
            <v>280</v>
          </cell>
          <cell r="K124">
            <v>74</v>
          </cell>
          <cell r="L124">
            <v>2.3511299999999999</v>
          </cell>
          <cell r="M124">
            <v>353</v>
          </cell>
          <cell r="N124">
            <v>87</v>
          </cell>
        </row>
        <row r="125">
          <cell r="C125">
            <v>1839</v>
          </cell>
          <cell r="D125">
            <v>35.898000000000003</v>
          </cell>
          <cell r="E125">
            <v>-120.431</v>
          </cell>
          <cell r="H125" t="str">
            <v>Qal- thin</v>
          </cell>
          <cell r="I125" t="str">
            <v>Qal- thin</v>
          </cell>
          <cell r="J125">
            <v>349</v>
          </cell>
          <cell r="K125">
            <v>89</v>
          </cell>
          <cell r="L125">
            <v>12.107699999999999</v>
          </cell>
          <cell r="M125">
            <v>353</v>
          </cell>
          <cell r="N125">
            <v>87</v>
          </cell>
        </row>
        <row r="126">
          <cell r="C126">
            <v>1829</v>
          </cell>
          <cell r="D126">
            <v>35.832999999999998</v>
          </cell>
          <cell r="E126">
            <v>-120.346</v>
          </cell>
          <cell r="H126" t="str">
            <v>Qoa</v>
          </cell>
          <cell r="I126" t="str">
            <v>Qoa</v>
          </cell>
          <cell r="J126">
            <v>387</v>
          </cell>
          <cell r="K126">
            <v>142</v>
          </cell>
        </row>
        <row r="127">
          <cell r="C127">
            <v>1845</v>
          </cell>
          <cell r="D127">
            <v>35.704999999999998</v>
          </cell>
          <cell r="E127">
            <v>-120.169</v>
          </cell>
          <cell r="H127" t="str">
            <v>serpentine</v>
          </cell>
          <cell r="I127" t="str">
            <v>serpentine</v>
          </cell>
          <cell r="J127">
            <v>653</v>
          </cell>
          <cell r="K127">
            <v>137</v>
          </cell>
        </row>
        <row r="128">
          <cell r="C128">
            <v>1846</v>
          </cell>
          <cell r="D128">
            <v>35.820999999999998</v>
          </cell>
          <cell r="E128">
            <v>-120.50700000000001</v>
          </cell>
          <cell r="H128" t="str">
            <v>QT</v>
          </cell>
          <cell r="I128" t="str">
            <v>QT</v>
          </cell>
          <cell r="J128">
            <v>455</v>
          </cell>
          <cell r="K128">
            <v>150</v>
          </cell>
        </row>
        <row r="129">
          <cell r="C129">
            <v>1847</v>
          </cell>
          <cell r="D129">
            <v>35.822000000000003</v>
          </cell>
          <cell r="E129">
            <v>-120.506</v>
          </cell>
          <cell r="H129" t="str">
            <v>QT</v>
          </cell>
          <cell r="I129" t="str">
            <v>QT</v>
          </cell>
          <cell r="J129">
            <v>455</v>
          </cell>
          <cell r="K129">
            <v>150</v>
          </cell>
        </row>
        <row r="130">
          <cell r="C130">
            <v>1848</v>
          </cell>
          <cell r="D130">
            <v>35.820999999999998</v>
          </cell>
          <cell r="E130">
            <v>-120.505</v>
          </cell>
          <cell r="H130" t="str">
            <v>QT</v>
          </cell>
          <cell r="I130" t="str">
            <v>QT</v>
          </cell>
          <cell r="J130">
            <v>455</v>
          </cell>
          <cell r="K130">
            <v>150</v>
          </cell>
        </row>
        <row r="131">
          <cell r="C131">
            <v>1849</v>
          </cell>
          <cell r="D131">
            <v>35.823999999999998</v>
          </cell>
          <cell r="E131">
            <v>-120.503</v>
          </cell>
          <cell r="H131" t="str">
            <v>QT</v>
          </cell>
          <cell r="I131" t="str">
            <v>QT</v>
          </cell>
          <cell r="J131">
            <v>455</v>
          </cell>
          <cell r="K131">
            <v>150</v>
          </cell>
        </row>
        <row r="132">
          <cell r="C132">
            <v>1850</v>
          </cell>
          <cell r="D132">
            <v>35.823999999999998</v>
          </cell>
          <cell r="E132">
            <v>-120.503</v>
          </cell>
          <cell r="H132" t="str">
            <v>QT</v>
          </cell>
          <cell r="I132" t="str">
            <v>QT</v>
          </cell>
          <cell r="J132">
            <v>455</v>
          </cell>
          <cell r="K132">
            <v>150</v>
          </cell>
        </row>
        <row r="133">
          <cell r="C133">
            <v>1851</v>
          </cell>
          <cell r="D133">
            <v>35.823999999999998</v>
          </cell>
          <cell r="E133">
            <v>-120.503</v>
          </cell>
          <cell r="H133" t="str">
            <v>QT</v>
          </cell>
          <cell r="I133" t="str">
            <v>QT</v>
          </cell>
          <cell r="J133">
            <v>455</v>
          </cell>
          <cell r="K133">
            <v>150</v>
          </cell>
        </row>
        <row r="134">
          <cell r="C134">
            <v>1852</v>
          </cell>
          <cell r="D134">
            <v>35.825000000000003</v>
          </cell>
          <cell r="E134">
            <v>-120.501</v>
          </cell>
          <cell r="H134" t="str">
            <v>QT</v>
          </cell>
          <cell r="I134" t="str">
            <v>QT</v>
          </cell>
          <cell r="J134">
            <v>455</v>
          </cell>
          <cell r="K134">
            <v>150</v>
          </cell>
        </row>
        <row r="135">
          <cell r="C135">
            <v>1853</v>
          </cell>
          <cell r="D135">
            <v>35.826000000000001</v>
          </cell>
          <cell r="E135">
            <v>-120.501</v>
          </cell>
          <cell r="H135" t="str">
            <v>QT</v>
          </cell>
          <cell r="I135" t="str">
            <v>QT</v>
          </cell>
          <cell r="J135">
            <v>455</v>
          </cell>
          <cell r="K135">
            <v>150</v>
          </cell>
        </row>
        <row r="136">
          <cell r="C136">
            <v>1854</v>
          </cell>
          <cell r="D136">
            <v>35.828000000000003</v>
          </cell>
          <cell r="E136">
            <v>-120.5</v>
          </cell>
          <cell r="H136" t="str">
            <v>QT</v>
          </cell>
          <cell r="I136" t="str">
            <v>QT</v>
          </cell>
          <cell r="J136">
            <v>455</v>
          </cell>
          <cell r="K136">
            <v>150</v>
          </cell>
        </row>
        <row r="137">
          <cell r="C137">
            <v>1855</v>
          </cell>
          <cell r="D137">
            <v>35.826000000000001</v>
          </cell>
          <cell r="E137">
            <v>-120.502</v>
          </cell>
          <cell r="H137" t="str">
            <v>QT</v>
          </cell>
          <cell r="I137" t="str">
            <v>QT</v>
          </cell>
          <cell r="J137">
            <v>455</v>
          </cell>
          <cell r="K137">
            <v>150</v>
          </cell>
        </row>
        <row r="138">
          <cell r="C138">
            <v>1856</v>
          </cell>
          <cell r="D138">
            <v>35.826999999999998</v>
          </cell>
          <cell r="E138">
            <v>-120.504</v>
          </cell>
          <cell r="H138" t="str">
            <v>QT</v>
          </cell>
          <cell r="I138" t="str">
            <v>QT</v>
          </cell>
          <cell r="J138">
            <v>455</v>
          </cell>
          <cell r="K138">
            <v>150</v>
          </cell>
        </row>
        <row r="139">
          <cell r="C139">
            <v>1857</v>
          </cell>
          <cell r="D139">
            <v>35.826999999999998</v>
          </cell>
          <cell r="E139">
            <v>-120.504</v>
          </cell>
          <cell r="H139" t="str">
            <v>QT</v>
          </cell>
          <cell r="I139" t="str">
            <v>QT</v>
          </cell>
          <cell r="J139">
            <v>455</v>
          </cell>
          <cell r="K139">
            <v>150</v>
          </cell>
        </row>
        <row r="140">
          <cell r="C140">
            <v>1837</v>
          </cell>
          <cell r="D140">
            <v>35.814999999999998</v>
          </cell>
          <cell r="E140">
            <v>-120.511</v>
          </cell>
          <cell r="H140" t="str">
            <v>QT</v>
          </cell>
          <cell r="I140" t="str">
            <v>QT</v>
          </cell>
          <cell r="J140">
            <v>455</v>
          </cell>
          <cell r="K140">
            <v>150</v>
          </cell>
        </row>
        <row r="141">
          <cell r="C141">
            <v>1786</v>
          </cell>
          <cell r="D141">
            <v>35.274000000000001</v>
          </cell>
          <cell r="E141">
            <v>-120.88500000000001</v>
          </cell>
          <cell r="H141" t="str">
            <v>Tsh</v>
          </cell>
          <cell r="I141" t="str">
            <v>Tsh</v>
          </cell>
          <cell r="J141">
            <v>390</v>
          </cell>
          <cell r="K141">
            <v>112</v>
          </cell>
        </row>
        <row r="142">
          <cell r="C142">
            <v>1791</v>
          </cell>
          <cell r="D142">
            <v>34.450000000000003</v>
          </cell>
          <cell r="E142">
            <v>-119.73399999999999</v>
          </cell>
          <cell r="H142" t="str">
            <v>Qoa</v>
          </cell>
          <cell r="I142" t="str">
            <v>Qoa</v>
          </cell>
          <cell r="J142">
            <v>387</v>
          </cell>
          <cell r="K142">
            <v>142</v>
          </cell>
        </row>
        <row r="143">
          <cell r="C143">
            <v>1841</v>
          </cell>
          <cell r="D143">
            <v>35.555999999999997</v>
          </cell>
          <cell r="E143">
            <v>-120.72</v>
          </cell>
          <cell r="H143" t="str">
            <v>QT</v>
          </cell>
          <cell r="I143" t="str">
            <v>QT</v>
          </cell>
          <cell r="J143">
            <v>455</v>
          </cell>
          <cell r="K143">
            <v>150</v>
          </cell>
        </row>
        <row r="144">
          <cell r="C144">
            <v>1773</v>
          </cell>
          <cell r="D144">
            <v>36.137</v>
          </cell>
          <cell r="E144">
            <v>-120.363</v>
          </cell>
          <cell r="H144" t="str">
            <v>Qal- thin</v>
          </cell>
          <cell r="I144" t="str">
            <v>Qal- thin</v>
          </cell>
          <cell r="J144">
            <v>349</v>
          </cell>
          <cell r="K144">
            <v>89</v>
          </cell>
          <cell r="L144">
            <v>1.25299</v>
          </cell>
          <cell r="M144">
            <v>306</v>
          </cell>
          <cell r="N144">
            <v>78</v>
          </cell>
        </row>
        <row r="145">
          <cell r="C145">
            <v>1776</v>
          </cell>
          <cell r="D145">
            <v>34.277200000000001</v>
          </cell>
          <cell r="E145">
            <v>-118.56</v>
          </cell>
          <cell r="H145" t="str">
            <v>QT</v>
          </cell>
          <cell r="I145" t="str">
            <v>QT</v>
          </cell>
          <cell r="J145">
            <v>455</v>
          </cell>
          <cell r="K145">
            <v>150</v>
          </cell>
        </row>
        <row r="146">
          <cell r="C146">
            <v>1772</v>
          </cell>
          <cell r="D146">
            <v>35.593000000000004</v>
          </cell>
          <cell r="E146">
            <v>-121.124</v>
          </cell>
          <cell r="H146" t="str">
            <v>Qal- thin</v>
          </cell>
          <cell r="I146" t="str">
            <v>Qal- thin</v>
          </cell>
          <cell r="J146">
            <v>349</v>
          </cell>
          <cell r="K146">
            <v>89</v>
          </cell>
          <cell r="L146">
            <v>2.9544700000000002</v>
          </cell>
          <cell r="M146">
            <v>353</v>
          </cell>
          <cell r="N146">
            <v>87</v>
          </cell>
        </row>
        <row r="147">
          <cell r="C147">
            <v>1778</v>
          </cell>
          <cell r="D147">
            <v>34.518999999999998</v>
          </cell>
          <cell r="E147">
            <v>-120.328</v>
          </cell>
          <cell r="H147" t="str">
            <v>Qal- thin</v>
          </cell>
          <cell r="I147" t="str">
            <v>Qal- thin</v>
          </cell>
          <cell r="J147">
            <v>349</v>
          </cell>
          <cell r="K147">
            <v>89</v>
          </cell>
          <cell r="L147">
            <v>13.393700000000001</v>
          </cell>
          <cell r="M147">
            <v>353</v>
          </cell>
          <cell r="N147">
            <v>87</v>
          </cell>
        </row>
        <row r="148">
          <cell r="C148">
            <v>1781</v>
          </cell>
          <cell r="D148">
            <v>36.807000000000002</v>
          </cell>
          <cell r="E148">
            <v>-121.77800000000001</v>
          </cell>
          <cell r="H148" t="str">
            <v>Qal- deep</v>
          </cell>
          <cell r="I148" t="str">
            <v>Qal- deep (incl LA)</v>
          </cell>
          <cell r="J148">
            <v>280</v>
          </cell>
          <cell r="K148">
            <v>74</v>
          </cell>
          <cell r="L148">
            <v>2.3466800000000001</v>
          </cell>
          <cell r="M148">
            <v>353</v>
          </cell>
          <cell r="N148">
            <v>87</v>
          </cell>
        </row>
        <row r="149">
          <cell r="C149">
            <v>1826</v>
          </cell>
          <cell r="D149">
            <v>35.939</v>
          </cell>
          <cell r="E149">
            <v>-120.425</v>
          </cell>
          <cell r="H149" t="str">
            <v>Tsh</v>
          </cell>
          <cell r="I149" t="str">
            <v>Tsh</v>
          </cell>
          <cell r="J149">
            <v>390</v>
          </cell>
          <cell r="K149">
            <v>112</v>
          </cell>
        </row>
        <row r="150">
          <cell r="C150">
            <v>1827</v>
          </cell>
          <cell r="D150">
            <v>35.893999999999998</v>
          </cell>
          <cell r="E150">
            <v>-120.42100000000001</v>
          </cell>
          <cell r="H150" t="str">
            <v>Tsh</v>
          </cell>
          <cell r="I150" t="str">
            <v>Tsh</v>
          </cell>
          <cell r="J150">
            <v>390</v>
          </cell>
          <cell r="K150">
            <v>112</v>
          </cell>
        </row>
        <row r="151">
          <cell r="C151">
            <v>1828</v>
          </cell>
          <cell r="D151">
            <v>35.911000000000001</v>
          </cell>
          <cell r="E151">
            <v>-120.486</v>
          </cell>
          <cell r="H151" t="str">
            <v>Tv</v>
          </cell>
          <cell r="I151" t="str">
            <v>xtaline</v>
          </cell>
          <cell r="J151">
            <v>748</v>
          </cell>
          <cell r="K151">
            <v>430</v>
          </cell>
        </row>
        <row r="152">
          <cell r="C152">
            <v>1830</v>
          </cell>
          <cell r="D152">
            <v>35.814999999999998</v>
          </cell>
          <cell r="E152">
            <v>-120.374</v>
          </cell>
          <cell r="H152" t="str">
            <v>Qal- thin</v>
          </cell>
          <cell r="I152" t="str">
            <v>Qal- thin</v>
          </cell>
          <cell r="J152">
            <v>349</v>
          </cell>
          <cell r="K152">
            <v>89</v>
          </cell>
          <cell r="L152">
            <v>7.1768000000000001</v>
          </cell>
          <cell r="M152">
            <v>353</v>
          </cell>
          <cell r="N152">
            <v>87</v>
          </cell>
        </row>
        <row r="153">
          <cell r="C153">
            <v>1832</v>
          </cell>
          <cell r="D153">
            <v>35.94</v>
          </cell>
          <cell r="E153">
            <v>-120.432</v>
          </cell>
          <cell r="H153" t="str">
            <v>Tsh</v>
          </cell>
          <cell r="I153" t="str">
            <v>Tsh</v>
          </cell>
          <cell r="J153">
            <v>390</v>
          </cell>
          <cell r="K153">
            <v>112</v>
          </cell>
        </row>
        <row r="154">
          <cell r="C154">
            <v>1833</v>
          </cell>
          <cell r="D154">
            <v>35.957999999999998</v>
          </cell>
          <cell r="E154">
            <v>-120.496</v>
          </cell>
          <cell r="H154" t="str">
            <v>Tsh</v>
          </cell>
          <cell r="I154" t="str">
            <v>Tsh</v>
          </cell>
          <cell r="J154">
            <v>390</v>
          </cell>
          <cell r="K154">
            <v>112</v>
          </cell>
        </row>
        <row r="155">
          <cell r="C155">
            <v>1792</v>
          </cell>
          <cell r="D155">
            <v>34.353999999999999</v>
          </cell>
          <cell r="E155">
            <v>-119.06</v>
          </cell>
          <cell r="H155" t="str">
            <v>Qal- deep</v>
          </cell>
          <cell r="I155" t="str">
            <v>Qal- deep (incl LA)</v>
          </cell>
          <cell r="J155">
            <v>280</v>
          </cell>
          <cell r="K155">
            <v>74</v>
          </cell>
          <cell r="L155">
            <v>6.3306500000000003</v>
          </cell>
          <cell r="M155">
            <v>353</v>
          </cell>
          <cell r="N155">
            <v>87</v>
          </cell>
        </row>
        <row r="156">
          <cell r="C156">
            <v>1840</v>
          </cell>
          <cell r="D156">
            <v>35.655000000000001</v>
          </cell>
          <cell r="E156">
            <v>-120.377</v>
          </cell>
          <cell r="H156" t="str">
            <v>Qal- thin</v>
          </cell>
          <cell r="I156" t="str">
            <v>Qal- thin</v>
          </cell>
          <cell r="J156">
            <v>349</v>
          </cell>
          <cell r="K156">
            <v>89</v>
          </cell>
          <cell r="L156">
            <v>4.2062099999999996</v>
          </cell>
          <cell r="M156">
            <v>353</v>
          </cell>
          <cell r="N156">
            <v>87</v>
          </cell>
        </row>
        <row r="157">
          <cell r="C157">
            <v>1800</v>
          </cell>
          <cell r="D157">
            <v>34.270000000000003</v>
          </cell>
          <cell r="E157">
            <v>-119.181</v>
          </cell>
          <cell r="H157" t="str">
            <v>Qal- deep</v>
          </cell>
          <cell r="I157" t="str">
            <v>Qal- deep (incl LA)</v>
          </cell>
          <cell r="J157">
            <v>280</v>
          </cell>
          <cell r="K157">
            <v>74</v>
          </cell>
          <cell r="L157">
            <v>6.7700100000000001</v>
          </cell>
          <cell r="M157">
            <v>353</v>
          </cell>
          <cell r="N157">
            <v>87</v>
          </cell>
        </row>
        <row r="158">
          <cell r="C158">
            <v>1788</v>
          </cell>
          <cell r="D158">
            <v>35.798999999999999</v>
          </cell>
          <cell r="E158">
            <v>-120.884</v>
          </cell>
          <cell r="H158" t="str">
            <v>Qal- deep</v>
          </cell>
          <cell r="I158" t="str">
            <v>Qal- deep (incl LA)</v>
          </cell>
          <cell r="J158">
            <v>280</v>
          </cell>
          <cell r="K158">
            <v>74</v>
          </cell>
          <cell r="L158">
            <v>27.637599999999999</v>
          </cell>
          <cell r="M158">
            <v>353</v>
          </cell>
          <cell r="N158">
            <v>87</v>
          </cell>
        </row>
        <row r="159">
          <cell r="C159">
            <v>1770</v>
          </cell>
          <cell r="D159">
            <v>35.402999999999999</v>
          </cell>
          <cell r="E159">
            <v>-119.449</v>
          </cell>
          <cell r="H159" t="str">
            <v>Qal- deep</v>
          </cell>
          <cell r="I159" t="str">
            <v>Qal- deep (incl LA)</v>
          </cell>
          <cell r="J159">
            <v>280</v>
          </cell>
          <cell r="K159">
            <v>74</v>
          </cell>
          <cell r="L159">
            <v>1.36191</v>
          </cell>
          <cell r="M159">
            <v>306</v>
          </cell>
          <cell r="N159">
            <v>78</v>
          </cell>
        </row>
        <row r="160">
          <cell r="C160">
            <v>1771</v>
          </cell>
          <cell r="D160">
            <v>34.222000000000001</v>
          </cell>
          <cell r="E160">
            <v>-119.04</v>
          </cell>
          <cell r="H160" t="str">
            <v>Qoa</v>
          </cell>
          <cell r="I160" t="str">
            <v>Qoa</v>
          </cell>
          <cell r="J160">
            <v>387</v>
          </cell>
          <cell r="K160">
            <v>142</v>
          </cell>
        </row>
        <row r="161">
          <cell r="C161">
            <v>1775</v>
          </cell>
          <cell r="D161">
            <v>36.774000000000001</v>
          </cell>
          <cell r="E161">
            <v>-119.72799999999999</v>
          </cell>
          <cell r="H161" t="str">
            <v>Qal- deep</v>
          </cell>
          <cell r="I161" t="str">
            <v>Qal- deep (incl LA)</v>
          </cell>
          <cell r="J161">
            <v>280</v>
          </cell>
          <cell r="K161">
            <v>74</v>
          </cell>
          <cell r="L161">
            <v>0.70813400000000004</v>
          </cell>
          <cell r="M161">
            <v>306</v>
          </cell>
          <cell r="N161">
            <v>78</v>
          </cell>
        </row>
        <row r="162">
          <cell r="C162">
            <v>1825</v>
          </cell>
          <cell r="D162">
            <v>36.774999999999999</v>
          </cell>
          <cell r="E162">
            <v>-119.78</v>
          </cell>
          <cell r="H162" t="str">
            <v>Qal- deep</v>
          </cell>
          <cell r="I162" t="str">
            <v>Qal- deep (incl LA)</v>
          </cell>
          <cell r="J162">
            <v>280</v>
          </cell>
          <cell r="K162">
            <v>74</v>
          </cell>
          <cell r="L162">
            <v>0.64534000000000002</v>
          </cell>
          <cell r="M162">
            <v>306</v>
          </cell>
          <cell r="N162">
            <v>78</v>
          </cell>
        </row>
        <row r="163">
          <cell r="C163">
            <v>1777</v>
          </cell>
          <cell r="D163">
            <v>36.320999999999998</v>
          </cell>
          <cell r="E163">
            <v>-121.24299999999999</v>
          </cell>
          <cell r="H163" t="str">
            <v>Qal- deep</v>
          </cell>
          <cell r="I163" t="str">
            <v>Qal- deep (incl LA)</v>
          </cell>
          <cell r="J163">
            <v>280</v>
          </cell>
          <cell r="K163">
            <v>74</v>
          </cell>
          <cell r="L163">
            <v>1.2803899999999999</v>
          </cell>
          <cell r="M163">
            <v>306</v>
          </cell>
          <cell r="N163">
            <v>78</v>
          </cell>
        </row>
        <row r="164">
          <cell r="C164">
            <v>1780</v>
          </cell>
          <cell r="D164">
            <v>36.755000000000003</v>
          </cell>
          <cell r="E164">
            <v>-120.38200000000001</v>
          </cell>
          <cell r="H164" t="str">
            <v>Qal- deep</v>
          </cell>
          <cell r="I164" t="str">
            <v>Qal- deep (incl LA)</v>
          </cell>
          <cell r="J164">
            <v>280</v>
          </cell>
          <cell r="K164">
            <v>74</v>
          </cell>
          <cell r="L164">
            <v>0.67761099999999996</v>
          </cell>
          <cell r="M164">
            <v>306</v>
          </cell>
          <cell r="N164">
            <v>78</v>
          </cell>
        </row>
        <row r="165">
          <cell r="C165">
            <v>1782</v>
          </cell>
          <cell r="D165">
            <v>34.24</v>
          </cell>
          <cell r="E165">
            <v>-119.179</v>
          </cell>
          <cell r="H165" t="str">
            <v>Qal- deep</v>
          </cell>
          <cell r="I165" t="str">
            <v>Qal- deep (incl LA)</v>
          </cell>
          <cell r="J165">
            <v>280</v>
          </cell>
          <cell r="K165">
            <v>74</v>
          </cell>
          <cell r="L165">
            <v>0.98585699999999998</v>
          </cell>
          <cell r="M165">
            <v>306</v>
          </cell>
          <cell r="N165">
            <v>78</v>
          </cell>
        </row>
        <row r="166">
          <cell r="C166">
            <v>1784</v>
          </cell>
          <cell r="D166">
            <v>34.186</v>
          </cell>
          <cell r="E166">
            <v>-119.178</v>
          </cell>
          <cell r="H166" t="str">
            <v>Qal- deep</v>
          </cell>
          <cell r="I166" t="str">
            <v>Qal- deep (incl LA)</v>
          </cell>
          <cell r="J166">
            <v>280</v>
          </cell>
          <cell r="K166">
            <v>74</v>
          </cell>
          <cell r="L166">
            <v>0.822963</v>
          </cell>
          <cell r="M166">
            <v>306</v>
          </cell>
          <cell r="N166">
            <v>78</v>
          </cell>
        </row>
        <row r="167">
          <cell r="C167">
            <v>1785</v>
          </cell>
          <cell r="D167">
            <v>34.174999999999997</v>
          </cell>
          <cell r="E167">
            <v>-119.226</v>
          </cell>
          <cell r="H167" t="str">
            <v>Qal- deep</v>
          </cell>
          <cell r="I167" t="str">
            <v>Qal- deep (incl LA)</v>
          </cell>
          <cell r="J167">
            <v>280</v>
          </cell>
          <cell r="K167">
            <v>74</v>
          </cell>
          <cell r="L167">
            <v>1.13862</v>
          </cell>
          <cell r="M167">
            <v>306</v>
          </cell>
          <cell r="N167">
            <v>78</v>
          </cell>
        </row>
        <row r="168">
          <cell r="C168">
            <v>1836</v>
          </cell>
          <cell r="D168">
            <v>35.923000000000002</v>
          </cell>
          <cell r="E168">
            <v>-120.53400000000001</v>
          </cell>
          <cell r="H168" t="str">
            <v>Tsh</v>
          </cell>
          <cell r="I168" t="str">
            <v>Tsh</v>
          </cell>
          <cell r="J168">
            <v>390</v>
          </cell>
          <cell r="K168">
            <v>112</v>
          </cell>
        </row>
        <row r="169">
          <cell r="C169">
            <v>1787</v>
          </cell>
          <cell r="D169">
            <v>34.192999999999998</v>
          </cell>
          <cell r="E169">
            <v>-118.51</v>
          </cell>
          <cell r="H169" t="str">
            <v>Qal- deep</v>
          </cell>
          <cell r="I169" t="str">
            <v>Qal- deep (incl LA)</v>
          </cell>
          <cell r="J169">
            <v>280</v>
          </cell>
          <cell r="K169">
            <v>74</v>
          </cell>
          <cell r="L169">
            <v>1.9017900000000001</v>
          </cell>
          <cell r="M169">
            <v>306</v>
          </cell>
          <cell r="N169">
            <v>78</v>
          </cell>
        </row>
        <row r="170">
          <cell r="C170">
            <v>1779</v>
          </cell>
          <cell r="D170">
            <v>35.207999999999998</v>
          </cell>
          <cell r="E170">
            <v>-120.45699999999999</v>
          </cell>
          <cell r="H170" t="str">
            <v>Tsh</v>
          </cell>
          <cell r="I170" t="str">
            <v>Tsh</v>
          </cell>
          <cell r="J170">
            <v>390</v>
          </cell>
          <cell r="K170">
            <v>112</v>
          </cell>
        </row>
        <row r="171">
          <cell r="C171">
            <v>1789</v>
          </cell>
          <cell r="D171">
            <v>34.439</v>
          </cell>
          <cell r="E171">
            <v>-119.756</v>
          </cell>
          <cell r="H171" t="str">
            <v>Qoa</v>
          </cell>
          <cell r="I171" t="str">
            <v>Qoa</v>
          </cell>
          <cell r="J171">
            <v>387</v>
          </cell>
          <cell r="K171">
            <v>142</v>
          </cell>
        </row>
        <row r="172">
          <cell r="C172">
            <v>1790</v>
          </cell>
          <cell r="D172">
            <v>34.43</v>
          </cell>
          <cell r="E172">
            <v>-119.724</v>
          </cell>
          <cell r="H172" t="str">
            <v>Qoa</v>
          </cell>
          <cell r="I172" t="str">
            <v>Qoa</v>
          </cell>
          <cell r="J172">
            <v>387</v>
          </cell>
          <cell r="K172">
            <v>142</v>
          </cell>
        </row>
        <row r="173">
          <cell r="C173">
            <v>1794</v>
          </cell>
          <cell r="D173">
            <v>34.289000000000001</v>
          </cell>
          <cell r="E173">
            <v>-118.746</v>
          </cell>
          <cell r="H173" t="str">
            <v>Qal- deep</v>
          </cell>
          <cell r="I173" t="str">
            <v>Qal- deep (incl LA)</v>
          </cell>
          <cell r="J173">
            <v>280</v>
          </cell>
          <cell r="K173">
            <v>74</v>
          </cell>
          <cell r="L173">
            <v>20.012599999999999</v>
          </cell>
          <cell r="M173">
            <v>353</v>
          </cell>
          <cell r="N173">
            <v>87</v>
          </cell>
        </row>
        <row r="174">
          <cell r="C174">
            <v>1796</v>
          </cell>
          <cell r="D174">
            <v>34.172899999999998</v>
          </cell>
          <cell r="E174">
            <v>-118.54900000000001</v>
          </cell>
          <cell r="H174" t="str">
            <v>Qal- deep</v>
          </cell>
          <cell r="I174" t="str">
            <v>Qal- deep (incl LA)</v>
          </cell>
          <cell r="J174">
            <v>280</v>
          </cell>
          <cell r="K174">
            <v>74</v>
          </cell>
          <cell r="L174">
            <v>4.4432799999999997</v>
          </cell>
          <cell r="M174">
            <v>353</v>
          </cell>
          <cell r="N174">
            <v>87</v>
          </cell>
        </row>
        <row r="175">
          <cell r="C175">
            <v>1798</v>
          </cell>
          <cell r="D175">
            <v>34.185099999999998</v>
          </cell>
          <cell r="E175">
            <v>-118.447</v>
          </cell>
          <cell r="H175" t="str">
            <v>Qal- deep</v>
          </cell>
          <cell r="I175" t="str">
            <v>Qal- deep (incl LA)</v>
          </cell>
          <cell r="J175">
            <v>280</v>
          </cell>
          <cell r="K175">
            <v>74</v>
          </cell>
          <cell r="L175">
            <v>2.1810100000000001</v>
          </cell>
          <cell r="M175">
            <v>353</v>
          </cell>
          <cell r="N175">
            <v>87</v>
          </cell>
        </row>
        <row r="176">
          <cell r="C176">
            <v>1793</v>
          </cell>
          <cell r="D176">
            <v>34.269399999999997</v>
          </cell>
          <cell r="E176">
            <v>-118.783</v>
          </cell>
          <cell r="H176" t="str">
            <v>Qal- deep</v>
          </cell>
          <cell r="I176" t="str">
            <v>Qal- deep (incl LA)</v>
          </cell>
          <cell r="J176">
            <v>280</v>
          </cell>
          <cell r="K176">
            <v>74</v>
          </cell>
          <cell r="L176">
            <v>3.3340800000000002</v>
          </cell>
          <cell r="M176">
            <v>353</v>
          </cell>
          <cell r="N176">
            <v>87</v>
          </cell>
        </row>
        <row r="177">
          <cell r="C177">
            <v>1799</v>
          </cell>
          <cell r="D177">
            <v>34.396799999999999</v>
          </cell>
          <cell r="E177">
            <v>-119.29900000000001</v>
          </cell>
          <cell r="H177" t="str">
            <v>Tsh</v>
          </cell>
          <cell r="I177" t="str">
            <v>Tsh</v>
          </cell>
          <cell r="J177">
            <v>390</v>
          </cell>
          <cell r="K177">
            <v>112</v>
          </cell>
        </row>
        <row r="178">
          <cell r="C178">
            <v>544</v>
          </cell>
          <cell r="D178">
            <v>34.042000000000002</v>
          </cell>
          <cell r="E178">
            <v>-118.554</v>
          </cell>
          <cell r="F178" t="str">
            <v>Tsh</v>
          </cell>
          <cell r="G178" t="str">
            <v>376</v>
          </cell>
          <cell r="H178" t="str">
            <v>Tsh</v>
          </cell>
          <cell r="I178" t="str">
            <v>Tsh</v>
          </cell>
          <cell r="J178">
            <v>390</v>
          </cell>
          <cell r="K178">
            <v>112</v>
          </cell>
        </row>
        <row r="179">
          <cell r="C179">
            <v>563</v>
          </cell>
          <cell r="D179">
            <v>34.1</v>
          </cell>
          <cell r="E179">
            <v>-117.974</v>
          </cell>
          <cell r="F179" t="str">
            <v>Qoa</v>
          </cell>
          <cell r="G179" t="str">
            <v>371</v>
          </cell>
          <cell r="H179" t="str">
            <v>Qoa</v>
          </cell>
          <cell r="I179" t="str">
            <v>Qoa</v>
          </cell>
          <cell r="J179">
            <v>387</v>
          </cell>
          <cell r="K179">
            <v>142</v>
          </cell>
        </row>
        <row r="180">
          <cell r="C180">
            <v>570</v>
          </cell>
          <cell r="D180">
            <v>33.944000000000003</v>
          </cell>
          <cell r="E180">
            <v>-118.087</v>
          </cell>
          <cell r="F180" t="str">
            <v>Qal, deep, LA basin</v>
          </cell>
          <cell r="G180" t="str">
            <v>270</v>
          </cell>
          <cell r="H180" t="str">
            <v>Qal- deep LA basin</v>
          </cell>
          <cell r="I180" t="str">
            <v>Qal- deep (incl LA)</v>
          </cell>
          <cell r="J180">
            <v>280</v>
          </cell>
          <cell r="K180">
            <v>74</v>
          </cell>
          <cell r="L180">
            <v>0.97624299999999997</v>
          </cell>
          <cell r="M180">
            <v>306</v>
          </cell>
          <cell r="N180">
            <v>78</v>
          </cell>
        </row>
        <row r="181">
          <cell r="C181">
            <v>331</v>
          </cell>
          <cell r="D181">
            <v>34.603999999999999</v>
          </cell>
          <cell r="E181">
            <v>-118.244</v>
          </cell>
          <cell r="F181" t="str">
            <v>Tss</v>
          </cell>
          <cell r="G181" t="str">
            <v>478</v>
          </cell>
          <cell r="H181" t="str">
            <v>Qal- coarse</v>
          </cell>
          <cell r="I181" t="str">
            <v>Qal- coarse</v>
          </cell>
          <cell r="J181">
            <v>354</v>
          </cell>
          <cell r="K181">
            <v>82</v>
          </cell>
          <cell r="L181">
            <v>41.475299999999997</v>
          </cell>
          <cell r="M181">
            <v>353</v>
          </cell>
          <cell r="N181">
            <v>87</v>
          </cell>
        </row>
        <row r="182">
          <cell r="C182">
            <v>485</v>
          </cell>
          <cell r="D182">
            <v>37.656999999999996</v>
          </cell>
          <cell r="E182">
            <v>-122.08199999999999</v>
          </cell>
          <cell r="F182" t="str">
            <v>Qoa</v>
          </cell>
          <cell r="G182" t="str">
            <v>371</v>
          </cell>
          <cell r="H182" t="str">
            <v>Qoa</v>
          </cell>
          <cell r="I182" t="str">
            <v>Qoa</v>
          </cell>
          <cell r="J182">
            <v>387</v>
          </cell>
          <cell r="K182">
            <v>142</v>
          </cell>
        </row>
        <row r="183">
          <cell r="C183">
            <v>416</v>
          </cell>
          <cell r="D183">
            <v>36.972999999999999</v>
          </cell>
          <cell r="E183">
            <v>-121.568</v>
          </cell>
          <cell r="F183" t="str">
            <v>KJf</v>
          </cell>
          <cell r="G183" t="str">
            <v>713</v>
          </cell>
          <cell r="H183" t="str">
            <v>Qoa</v>
          </cell>
          <cell r="I183" t="str">
            <v>Qoa</v>
          </cell>
          <cell r="J183">
            <v>387</v>
          </cell>
          <cell r="K183">
            <v>142</v>
          </cell>
        </row>
        <row r="184">
          <cell r="C184">
            <v>149</v>
          </cell>
          <cell r="D184">
            <v>35.027000000000001</v>
          </cell>
          <cell r="E184">
            <v>-118.791</v>
          </cell>
          <cell r="F184" t="str">
            <v>Qal, deep (incl LA)</v>
          </cell>
          <cell r="G184" t="str">
            <v>271</v>
          </cell>
          <cell r="H184" t="str">
            <v>Qal- deep</v>
          </cell>
          <cell r="I184" t="str">
            <v>Qal- deep (incl LA)</v>
          </cell>
          <cell r="J184">
            <v>280</v>
          </cell>
          <cell r="K184">
            <v>74</v>
          </cell>
          <cell r="L184">
            <v>9.4336599999999997</v>
          </cell>
          <cell r="M184">
            <v>353</v>
          </cell>
          <cell r="N184">
            <v>87</v>
          </cell>
        </row>
        <row r="185">
          <cell r="C185">
            <v>345</v>
          </cell>
          <cell r="D185">
            <v>34.581000000000003</v>
          </cell>
          <cell r="E185">
            <v>-118.13500000000001</v>
          </cell>
          <cell r="F185" t="str">
            <v>Qal, coarse</v>
          </cell>
          <cell r="G185" t="str">
            <v>345</v>
          </cell>
          <cell r="H185" t="str">
            <v>Qal- coarse</v>
          </cell>
          <cell r="I185" t="str">
            <v>Qal- coarse</v>
          </cell>
          <cell r="J185">
            <v>354</v>
          </cell>
          <cell r="K185">
            <v>82</v>
          </cell>
          <cell r="L185">
            <v>8.47288</v>
          </cell>
          <cell r="M185">
            <v>353</v>
          </cell>
          <cell r="N185">
            <v>87</v>
          </cell>
        </row>
        <row r="186">
          <cell r="C186">
            <v>82</v>
          </cell>
          <cell r="D186">
            <v>34.58</v>
          </cell>
          <cell r="E186">
            <v>-118.11</v>
          </cell>
          <cell r="F186" t="str">
            <v>Qal, coarse</v>
          </cell>
          <cell r="G186" t="str">
            <v>345</v>
          </cell>
          <cell r="H186" t="str">
            <v>Qal- coarse</v>
          </cell>
          <cell r="I186" t="str">
            <v>Qal- coarse</v>
          </cell>
          <cell r="J186">
            <v>354</v>
          </cell>
          <cell r="K186">
            <v>82</v>
          </cell>
          <cell r="L186">
            <v>3.0868600000000002</v>
          </cell>
          <cell r="M186">
            <v>353</v>
          </cell>
          <cell r="N186">
            <v>87</v>
          </cell>
        </row>
        <row r="187">
          <cell r="C187">
            <v>99</v>
          </cell>
          <cell r="D187">
            <v>34.36</v>
          </cell>
          <cell r="E187">
            <v>-117.63</v>
          </cell>
          <cell r="F187" t="str">
            <v>Qal, coarse</v>
          </cell>
          <cell r="G187" t="str">
            <v>345</v>
          </cell>
          <cell r="H187" t="str">
            <v>pK metamorphic</v>
          </cell>
          <cell r="I187" t="str">
            <v>xtaline</v>
          </cell>
          <cell r="J187">
            <v>748</v>
          </cell>
          <cell r="K187">
            <v>430</v>
          </cell>
        </row>
        <row r="188">
          <cell r="C188">
            <v>74</v>
          </cell>
          <cell r="D188">
            <v>34.058999999999997</v>
          </cell>
          <cell r="E188">
            <v>-117.312</v>
          </cell>
          <cell r="F188" t="str">
            <v>Qal, deep (incl LA)</v>
          </cell>
          <cell r="G188" t="str">
            <v>271</v>
          </cell>
          <cell r="H188" t="str">
            <v>Qal- deep</v>
          </cell>
          <cell r="I188" t="str">
            <v>Qal- deep (incl LA)</v>
          </cell>
          <cell r="J188">
            <v>280</v>
          </cell>
          <cell r="K188">
            <v>74</v>
          </cell>
          <cell r="L188">
            <v>2.6288100000000001</v>
          </cell>
          <cell r="M188">
            <v>353</v>
          </cell>
          <cell r="N188">
            <v>87</v>
          </cell>
        </row>
        <row r="189">
          <cell r="C189">
            <v>417</v>
          </cell>
          <cell r="D189">
            <v>36.972999999999999</v>
          </cell>
          <cell r="E189">
            <v>-121.953</v>
          </cell>
          <cell r="F189" t="str">
            <v>Qal, thin</v>
          </cell>
          <cell r="G189" t="str">
            <v>339</v>
          </cell>
          <cell r="H189" t="str">
            <v>Qal- thin</v>
          </cell>
          <cell r="I189" t="str">
            <v>Qal- thin</v>
          </cell>
          <cell r="J189">
            <v>349</v>
          </cell>
          <cell r="K189">
            <v>89</v>
          </cell>
          <cell r="L189">
            <v>1.2147699999999999</v>
          </cell>
          <cell r="M189">
            <v>306</v>
          </cell>
          <cell r="N189">
            <v>78</v>
          </cell>
        </row>
        <row r="190">
          <cell r="C190">
            <v>469</v>
          </cell>
          <cell r="D190">
            <v>37.656999999999996</v>
          </cell>
          <cell r="E190">
            <v>-122.06100000000001</v>
          </cell>
          <cell r="F190" t="str">
            <v>Tv</v>
          </cell>
          <cell r="G190" t="str">
            <v>597</v>
          </cell>
          <cell r="H190" t="str">
            <v>Tv- clastic</v>
          </cell>
          <cell r="I190" t="str">
            <v>Tss</v>
          </cell>
          <cell r="J190">
            <v>515</v>
          </cell>
          <cell r="K190">
            <v>215</v>
          </cell>
        </row>
        <row r="191">
          <cell r="C191">
            <v>481</v>
          </cell>
          <cell r="D191">
            <v>37.465000000000003</v>
          </cell>
          <cell r="E191">
            <v>-122.342</v>
          </cell>
          <cell r="F191" t="str">
            <v>Tss</v>
          </cell>
          <cell r="G191" t="str">
            <v>478</v>
          </cell>
          <cell r="H191" t="str">
            <v>Tss</v>
          </cell>
          <cell r="I191" t="str">
            <v>Tss</v>
          </cell>
          <cell r="J191">
            <v>515</v>
          </cell>
          <cell r="K191">
            <v>215</v>
          </cell>
        </row>
        <row r="192">
          <cell r="C192">
            <v>153</v>
          </cell>
          <cell r="D192">
            <v>37.47</v>
          </cell>
          <cell r="E192">
            <v>-122.32</v>
          </cell>
          <cell r="F192" t="str">
            <v>Tss</v>
          </cell>
          <cell r="G192" t="str">
            <v>478</v>
          </cell>
          <cell r="H192" t="str">
            <v>Tss</v>
          </cell>
          <cell r="I192" t="str">
            <v>Tss</v>
          </cell>
          <cell r="J192">
            <v>515</v>
          </cell>
          <cell r="K192">
            <v>215</v>
          </cell>
        </row>
        <row r="193">
          <cell r="C193">
            <v>484</v>
          </cell>
          <cell r="D193">
            <v>37.484000000000002</v>
          </cell>
          <cell r="E193">
            <v>-122.313</v>
          </cell>
          <cell r="F193" t="str">
            <v>Tss</v>
          </cell>
          <cell r="G193" t="str">
            <v>478</v>
          </cell>
          <cell r="H193" t="str">
            <v>Tss</v>
          </cell>
          <cell r="I193" t="str">
            <v>Tss</v>
          </cell>
          <cell r="J193">
            <v>515</v>
          </cell>
          <cell r="K193">
            <v>215</v>
          </cell>
        </row>
        <row r="194">
          <cell r="C194">
            <v>539</v>
          </cell>
          <cell r="D194">
            <v>33.74</v>
          </cell>
          <cell r="E194">
            <v>-118.33499999999999</v>
          </cell>
          <cell r="F194" t="str">
            <v>Tsh</v>
          </cell>
          <cell r="G194" t="str">
            <v>376</v>
          </cell>
          <cell r="H194" t="str">
            <v>Tsh</v>
          </cell>
          <cell r="I194" t="str">
            <v>Tsh</v>
          </cell>
          <cell r="J194">
            <v>390</v>
          </cell>
          <cell r="K194">
            <v>112</v>
          </cell>
        </row>
        <row r="195">
          <cell r="C195">
            <v>522</v>
          </cell>
          <cell r="D195">
            <v>34.131999999999998</v>
          </cell>
          <cell r="E195">
            <v>-118.43899999999999</v>
          </cell>
          <cell r="F195" t="str">
            <v>Tsh</v>
          </cell>
          <cell r="G195" t="str">
            <v>376</v>
          </cell>
          <cell r="H195" t="str">
            <v>Tsh</v>
          </cell>
          <cell r="I195" t="str">
            <v>Tsh</v>
          </cell>
          <cell r="J195">
            <v>390</v>
          </cell>
          <cell r="K195">
            <v>112</v>
          </cell>
        </row>
        <row r="196">
          <cell r="C196">
            <v>115</v>
          </cell>
          <cell r="D196">
            <v>32.718000000000004</v>
          </cell>
          <cell r="E196">
            <v>-115.637</v>
          </cell>
          <cell r="F196" t="str">
            <v>Qal, deep, Imperial V.</v>
          </cell>
          <cell r="G196" t="str">
            <v>207</v>
          </cell>
          <cell r="H196" t="str">
            <v>Qal- deep- Imperial V.</v>
          </cell>
          <cell r="I196" t="str">
            <v>Qal- deep- Imperial V.</v>
          </cell>
          <cell r="J196">
            <v>209</v>
          </cell>
          <cell r="K196">
            <v>31</v>
          </cell>
          <cell r="L196">
            <v>0.40400199999999997</v>
          </cell>
          <cell r="M196">
            <v>231</v>
          </cell>
          <cell r="N196">
            <v>55</v>
          </cell>
        </row>
        <row r="197">
          <cell r="C197">
            <v>1480</v>
          </cell>
          <cell r="D197">
            <v>37.21</v>
          </cell>
          <cell r="E197">
            <v>-121.803</v>
          </cell>
          <cell r="F197" t="str">
            <v>serpentine</v>
          </cell>
          <cell r="G197" t="str">
            <v>642</v>
          </cell>
          <cell r="H197" t="str">
            <v>serpentine</v>
          </cell>
          <cell r="I197" t="str">
            <v>serpentine</v>
          </cell>
          <cell r="J197">
            <v>653</v>
          </cell>
          <cell r="K197">
            <v>137</v>
          </cell>
        </row>
        <row r="198">
          <cell r="C198">
            <v>482</v>
          </cell>
          <cell r="D198">
            <v>37.545000000000002</v>
          </cell>
          <cell r="E198">
            <v>-122.23099999999999</v>
          </cell>
          <cell r="F198" t="str">
            <v>Qi</v>
          </cell>
          <cell r="G198" t="str">
            <v>155</v>
          </cell>
          <cell r="H198" t="str">
            <v>Qi</v>
          </cell>
          <cell r="I198" t="str">
            <v>Qi</v>
          </cell>
          <cell r="J198">
            <v>160</v>
          </cell>
          <cell r="K198">
            <v>39</v>
          </cell>
        </row>
        <row r="199">
          <cell r="C199">
            <v>452</v>
          </cell>
          <cell r="D199">
            <v>37.033000000000001</v>
          </cell>
          <cell r="E199">
            <v>-121.434</v>
          </cell>
          <cell r="F199" t="str">
            <v>Qal, thin</v>
          </cell>
          <cell r="G199" t="str">
            <v>339</v>
          </cell>
          <cell r="H199" t="str">
            <v>Qal- thin</v>
          </cell>
          <cell r="I199" t="str">
            <v>Qal- thin</v>
          </cell>
          <cell r="J199">
            <v>349</v>
          </cell>
          <cell r="K199">
            <v>89</v>
          </cell>
          <cell r="L199">
            <v>9.0919000000000008</v>
          </cell>
          <cell r="M199">
            <v>353</v>
          </cell>
          <cell r="N199">
            <v>87</v>
          </cell>
        </row>
        <row r="200">
          <cell r="C200">
            <v>79</v>
          </cell>
          <cell r="D200">
            <v>34.607999999999997</v>
          </cell>
          <cell r="E200">
            <v>-118.55800000000001</v>
          </cell>
          <cell r="F200" t="str">
            <v>pCg</v>
          </cell>
          <cell r="G200" t="str">
            <v>554</v>
          </cell>
          <cell r="H200" t="str">
            <v>pCg</v>
          </cell>
          <cell r="I200" t="str">
            <v>xtaline</v>
          </cell>
          <cell r="J200">
            <v>748</v>
          </cell>
          <cell r="K200">
            <v>430</v>
          </cell>
        </row>
        <row r="201">
          <cell r="C201">
            <v>94</v>
          </cell>
          <cell r="D201">
            <v>32.954999999999998</v>
          </cell>
          <cell r="E201">
            <v>-115.825</v>
          </cell>
          <cell r="F201" t="str">
            <v>Kgr</v>
          </cell>
          <cell r="G201" t="str">
            <v>685</v>
          </cell>
          <cell r="H201" t="str">
            <v>Kgr</v>
          </cell>
          <cell r="I201" t="str">
            <v>xtaline</v>
          </cell>
          <cell r="J201">
            <v>748</v>
          </cell>
          <cell r="K201">
            <v>430</v>
          </cell>
        </row>
        <row r="202">
          <cell r="C202">
            <v>151</v>
          </cell>
          <cell r="D202">
            <v>32.792999999999999</v>
          </cell>
          <cell r="E202">
            <v>-115.562</v>
          </cell>
          <cell r="F202" t="str">
            <v>Qal, deep, Imperial V.</v>
          </cell>
          <cell r="G202" t="str">
            <v>207</v>
          </cell>
          <cell r="H202" t="str">
            <v>Qal- deep- Imperial V.</v>
          </cell>
          <cell r="I202" t="str">
            <v>Qal- deep- Imperial V.</v>
          </cell>
          <cell r="J202">
            <v>209</v>
          </cell>
          <cell r="K202">
            <v>31</v>
          </cell>
          <cell r="L202">
            <v>0.43194300000000002</v>
          </cell>
          <cell r="M202">
            <v>231</v>
          </cell>
          <cell r="N202">
            <v>55</v>
          </cell>
        </row>
        <row r="203">
          <cell r="C203">
            <v>152</v>
          </cell>
          <cell r="D203">
            <v>32.792999999999999</v>
          </cell>
          <cell r="E203">
            <v>-115.562</v>
          </cell>
          <cell r="F203" t="str">
            <v>Qal, deep, Imperial V.</v>
          </cell>
          <cell r="G203" t="str">
            <v>207</v>
          </cell>
          <cell r="H203" t="str">
            <v>Qal- deep- Imperial V.</v>
          </cell>
          <cell r="I203" t="str">
            <v>Qal- deep- Imperial V.</v>
          </cell>
          <cell r="J203">
            <v>209</v>
          </cell>
          <cell r="K203">
            <v>31</v>
          </cell>
          <cell r="L203">
            <v>0.43194300000000002</v>
          </cell>
          <cell r="M203">
            <v>231</v>
          </cell>
          <cell r="N203">
            <v>55</v>
          </cell>
        </row>
        <row r="204">
          <cell r="C204">
            <v>463</v>
          </cell>
          <cell r="D204">
            <v>37.79</v>
          </cell>
          <cell r="E204">
            <v>-122.429</v>
          </cell>
          <cell r="F204" t="str">
            <v>KJf</v>
          </cell>
          <cell r="G204" t="str">
            <v>713</v>
          </cell>
          <cell r="H204" t="str">
            <v>KJf</v>
          </cell>
          <cell r="I204" t="str">
            <v>KJf</v>
          </cell>
          <cell r="J204">
            <v>782</v>
          </cell>
          <cell r="K204">
            <v>359</v>
          </cell>
        </row>
        <row r="205">
          <cell r="C205">
            <v>218</v>
          </cell>
          <cell r="D205">
            <v>33.177399999999999</v>
          </cell>
          <cell r="E205">
            <v>-115.616</v>
          </cell>
          <cell r="F205" t="str">
            <v>Qal, deep, Imperial V.</v>
          </cell>
          <cell r="G205" t="str">
            <v>207</v>
          </cell>
          <cell r="H205" t="str">
            <v>Qal- deep- Imperial V.</v>
          </cell>
          <cell r="I205" t="str">
            <v>Qal- deep- Imperial V.</v>
          </cell>
          <cell r="J205">
            <v>209</v>
          </cell>
          <cell r="K205">
            <v>31</v>
          </cell>
          <cell r="L205">
            <v>0.694245</v>
          </cell>
          <cell r="M205">
            <v>306</v>
          </cell>
          <cell r="N205">
            <v>78</v>
          </cell>
        </row>
        <row r="206">
          <cell r="C206">
            <v>478</v>
          </cell>
          <cell r="D206">
            <v>37.512</v>
          </cell>
          <cell r="E206">
            <v>-122.30800000000001</v>
          </cell>
          <cell r="F206" t="str">
            <v>KJf</v>
          </cell>
          <cell r="G206" t="str">
            <v>713</v>
          </cell>
          <cell r="H206" t="str">
            <v>KJf</v>
          </cell>
          <cell r="I206" t="str">
            <v>KJf</v>
          </cell>
          <cell r="J206">
            <v>782</v>
          </cell>
          <cell r="K206">
            <v>359</v>
          </cell>
        </row>
        <row r="207">
          <cell r="C207">
            <v>1163</v>
          </cell>
          <cell r="D207">
            <v>37.597000000000001</v>
          </cell>
          <cell r="E207">
            <v>-121.88</v>
          </cell>
          <cell r="F207" t="str">
            <v>Qal, thin</v>
          </cell>
          <cell r="G207" t="str">
            <v>339</v>
          </cell>
          <cell r="H207" t="str">
            <v>Qal- deep</v>
          </cell>
          <cell r="I207" t="str">
            <v>Qal- deep (incl LA)</v>
          </cell>
          <cell r="J207">
            <v>280</v>
          </cell>
          <cell r="K207">
            <v>74</v>
          </cell>
          <cell r="L207">
            <v>4.5249899999999998</v>
          </cell>
          <cell r="M207">
            <v>353</v>
          </cell>
          <cell r="N207">
            <v>87</v>
          </cell>
        </row>
        <row r="208">
          <cell r="C208">
            <v>122</v>
          </cell>
          <cell r="D208">
            <v>34.869999999999997</v>
          </cell>
          <cell r="E208">
            <v>-118.9</v>
          </cell>
          <cell r="F208" t="str">
            <v>Kgr</v>
          </cell>
          <cell r="G208" t="str">
            <v>685</v>
          </cell>
          <cell r="H208" t="str">
            <v>Kgr</v>
          </cell>
          <cell r="I208" t="str">
            <v>xtaline</v>
          </cell>
          <cell r="J208">
            <v>748</v>
          </cell>
          <cell r="K208">
            <v>430</v>
          </cell>
        </row>
        <row r="209">
          <cell r="C209">
            <v>90</v>
          </cell>
          <cell r="D209">
            <v>33.369999999999997</v>
          </cell>
          <cell r="E209">
            <v>-117.56</v>
          </cell>
          <cell r="F209" t="str">
            <v>Qoa</v>
          </cell>
          <cell r="G209" t="str">
            <v>371</v>
          </cell>
          <cell r="H209" t="str">
            <v>Qoa</v>
          </cell>
          <cell r="I209" t="str">
            <v>Qoa</v>
          </cell>
          <cell r="J209">
            <v>387</v>
          </cell>
          <cell r="K209">
            <v>142</v>
          </cell>
        </row>
        <row r="210">
          <cell r="C210">
            <v>524</v>
          </cell>
          <cell r="D210">
            <v>34.085999999999999</v>
          </cell>
          <cell r="E210">
            <v>-118.48099999999999</v>
          </cell>
          <cell r="F210" t="str">
            <v>J metamorphic</v>
          </cell>
          <cell r="G210" t="str">
            <v>623</v>
          </cell>
          <cell r="H210" t="str">
            <v>pK metamorphic</v>
          </cell>
          <cell r="I210" t="str">
            <v>xtaline</v>
          </cell>
          <cell r="J210">
            <v>748</v>
          </cell>
          <cell r="K210">
            <v>430</v>
          </cell>
        </row>
        <row r="211">
          <cell r="C211">
            <v>184</v>
          </cell>
          <cell r="D211">
            <v>37.165999999999997</v>
          </cell>
          <cell r="E211">
            <v>-121.628</v>
          </cell>
          <cell r="F211" t="str">
            <v>Tsh</v>
          </cell>
          <cell r="G211" t="str">
            <v>376</v>
          </cell>
          <cell r="H211" t="str">
            <v>serpentine</v>
          </cell>
          <cell r="I211" t="str">
            <v>serpentine</v>
          </cell>
          <cell r="J211">
            <v>653</v>
          </cell>
          <cell r="K211">
            <v>137</v>
          </cell>
        </row>
        <row r="212">
          <cell r="C212">
            <v>185</v>
          </cell>
          <cell r="D212">
            <v>37.165999999999997</v>
          </cell>
          <cell r="E212">
            <v>-121.628</v>
          </cell>
          <cell r="F212" t="str">
            <v>Tsh</v>
          </cell>
          <cell r="G212" t="str">
            <v>376</v>
          </cell>
          <cell r="H212" t="str">
            <v>serpentine</v>
          </cell>
          <cell r="I212" t="str">
            <v>serpentine</v>
          </cell>
          <cell r="J212">
            <v>653</v>
          </cell>
          <cell r="K212">
            <v>137</v>
          </cell>
        </row>
        <row r="213">
          <cell r="C213">
            <v>285</v>
          </cell>
          <cell r="D213">
            <v>33.905000000000001</v>
          </cell>
          <cell r="E213">
            <v>-118.279</v>
          </cell>
          <cell r="F213" t="str">
            <v>Qoa</v>
          </cell>
          <cell r="G213" t="str">
            <v>371</v>
          </cell>
          <cell r="H213" t="str">
            <v>Qoa</v>
          </cell>
          <cell r="I213" t="str">
            <v>Qoa</v>
          </cell>
          <cell r="J213">
            <v>387</v>
          </cell>
          <cell r="K213">
            <v>142</v>
          </cell>
        </row>
        <row r="214">
          <cell r="C214">
            <v>212</v>
          </cell>
          <cell r="D214">
            <v>32.96</v>
          </cell>
          <cell r="E214">
            <v>-115.319</v>
          </cell>
          <cell r="F214" t="str">
            <v>Qal, deep, Imperial V.</v>
          </cell>
          <cell r="G214" t="str">
            <v>207</v>
          </cell>
          <cell r="H214" t="str">
            <v>Qal- deep- Imperial V.</v>
          </cell>
          <cell r="I214" t="str">
            <v>Qal- deep- Imperial V.</v>
          </cell>
          <cell r="J214">
            <v>209</v>
          </cell>
          <cell r="K214">
            <v>31</v>
          </cell>
          <cell r="L214">
            <v>0.99075999999999997</v>
          </cell>
          <cell r="M214">
            <v>306</v>
          </cell>
          <cell r="N214">
            <v>78</v>
          </cell>
        </row>
        <row r="215">
          <cell r="C215">
            <v>442</v>
          </cell>
          <cell r="D215">
            <v>37.049999999999997</v>
          </cell>
          <cell r="E215">
            <v>-121.803</v>
          </cell>
          <cell r="F215" t="str">
            <v>Tss</v>
          </cell>
          <cell r="G215" t="str">
            <v>478</v>
          </cell>
          <cell r="H215" t="str">
            <v>Tss</v>
          </cell>
          <cell r="I215" t="str">
            <v>Tss</v>
          </cell>
          <cell r="J215">
            <v>515</v>
          </cell>
          <cell r="K215">
            <v>215</v>
          </cell>
        </row>
        <row r="216">
          <cell r="C216">
            <v>1160</v>
          </cell>
          <cell r="D216">
            <v>37.945999999999998</v>
          </cell>
          <cell r="E216">
            <v>-122.508</v>
          </cell>
          <cell r="H216" t="str">
            <v>KJfm</v>
          </cell>
          <cell r="I216" t="str">
            <v>KJf</v>
          </cell>
          <cell r="J216">
            <v>782</v>
          </cell>
          <cell r="K216">
            <v>359</v>
          </cell>
        </row>
        <row r="217">
          <cell r="C217">
            <v>353</v>
          </cell>
          <cell r="D217">
            <v>34.052999999999997</v>
          </cell>
          <cell r="E217">
            <v>-118.17100000000001</v>
          </cell>
          <cell r="F217" t="str">
            <v>Tsh</v>
          </cell>
          <cell r="G217" t="str">
            <v>376</v>
          </cell>
          <cell r="H217" t="str">
            <v>Tsh</v>
          </cell>
          <cell r="I217" t="str">
            <v>Tsh</v>
          </cell>
          <cell r="J217">
            <v>390</v>
          </cell>
          <cell r="K217">
            <v>112</v>
          </cell>
        </row>
        <row r="218">
          <cell r="C218">
            <v>113</v>
          </cell>
          <cell r="D218">
            <v>34.048999999999999</v>
          </cell>
          <cell r="E218">
            <v>-118.11199999999999</v>
          </cell>
          <cell r="F218" t="str">
            <v>Qoa</v>
          </cell>
          <cell r="G218" t="str">
            <v>371</v>
          </cell>
          <cell r="H218" t="str">
            <v>Qoa</v>
          </cell>
          <cell r="I218" t="str">
            <v>Qoa</v>
          </cell>
          <cell r="J218">
            <v>387</v>
          </cell>
          <cell r="K218">
            <v>142</v>
          </cell>
        </row>
        <row r="219">
          <cell r="C219">
            <v>461</v>
          </cell>
          <cell r="D219">
            <v>37.429000000000002</v>
          </cell>
          <cell r="E219">
            <v>-122.258</v>
          </cell>
          <cell r="F219" t="str">
            <v>QT</v>
          </cell>
          <cell r="G219" t="str">
            <v>438</v>
          </cell>
          <cell r="H219" t="str">
            <v>QT</v>
          </cell>
          <cell r="I219" t="str">
            <v>QT</v>
          </cell>
          <cell r="J219">
            <v>455</v>
          </cell>
          <cell r="K219">
            <v>150</v>
          </cell>
        </row>
        <row r="220">
          <cell r="C220">
            <v>523</v>
          </cell>
          <cell r="D220">
            <v>34.127000000000002</v>
          </cell>
          <cell r="E220">
            <v>-118.405</v>
          </cell>
          <cell r="F220" t="str">
            <v>J metamorphic</v>
          </cell>
          <cell r="G220" t="str">
            <v>623</v>
          </cell>
          <cell r="H220" t="str">
            <v>Kss</v>
          </cell>
          <cell r="I220" t="str">
            <v>Kss</v>
          </cell>
          <cell r="J220">
            <v>540</v>
          </cell>
          <cell r="K220">
            <v>195</v>
          </cell>
        </row>
        <row r="221">
          <cell r="C221">
            <v>360</v>
          </cell>
          <cell r="D221">
            <v>34.067999999999998</v>
          </cell>
          <cell r="E221">
            <v>-118.43899999999999</v>
          </cell>
          <cell r="F221" t="str">
            <v>Qoa</v>
          </cell>
          <cell r="G221" t="str">
            <v>371</v>
          </cell>
          <cell r="H221" t="str">
            <v>Qoa</v>
          </cell>
          <cell r="I221" t="str">
            <v>Qoa</v>
          </cell>
          <cell r="J221">
            <v>387</v>
          </cell>
          <cell r="K221">
            <v>142</v>
          </cell>
        </row>
        <row r="222">
          <cell r="C222">
            <v>195</v>
          </cell>
          <cell r="D222">
            <v>37.534999999999997</v>
          </cell>
          <cell r="E222">
            <v>-121.929</v>
          </cell>
          <cell r="F222" t="str">
            <v>Qoa</v>
          </cell>
          <cell r="G222" t="str">
            <v>371</v>
          </cell>
          <cell r="H222" t="str">
            <v>Qoa</v>
          </cell>
          <cell r="I222" t="str">
            <v>Qoa</v>
          </cell>
          <cell r="J222">
            <v>387</v>
          </cell>
          <cell r="K222">
            <v>142</v>
          </cell>
        </row>
        <row r="223">
          <cell r="C223">
            <v>1596</v>
          </cell>
          <cell r="D223">
            <v>36.531999999999996</v>
          </cell>
          <cell r="E223">
            <v>-121.143</v>
          </cell>
          <cell r="F223" t="str">
            <v>Qal, thin</v>
          </cell>
          <cell r="G223" t="str">
            <v>339</v>
          </cell>
          <cell r="H223" t="str">
            <v>Qal- thin</v>
          </cell>
          <cell r="I223" t="str">
            <v>Qal- thin</v>
          </cell>
          <cell r="J223">
            <v>349</v>
          </cell>
          <cell r="K223">
            <v>89</v>
          </cell>
          <cell r="L223">
            <v>10.408200000000001</v>
          </cell>
          <cell r="M223">
            <v>353</v>
          </cell>
          <cell r="N223">
            <v>87</v>
          </cell>
        </row>
        <row r="224">
          <cell r="C224">
            <v>1236</v>
          </cell>
          <cell r="D224">
            <v>32.794800000000002</v>
          </cell>
          <cell r="E224">
            <v>-115.691</v>
          </cell>
          <cell r="F224" t="str">
            <v>Qal, deep, Imperial V.</v>
          </cell>
          <cell r="G224" t="str">
            <v>207</v>
          </cell>
          <cell r="H224" t="str">
            <v>Qal- deep- Imperial V.</v>
          </cell>
          <cell r="I224" t="str">
            <v>Qal- deep- Imperial V.</v>
          </cell>
          <cell r="J224">
            <v>209</v>
          </cell>
          <cell r="K224">
            <v>31</v>
          </cell>
          <cell r="L224">
            <v>0.39573799999999998</v>
          </cell>
          <cell r="M224">
            <v>231</v>
          </cell>
          <cell r="N224">
            <v>55</v>
          </cell>
        </row>
        <row r="225">
          <cell r="C225">
            <v>479</v>
          </cell>
          <cell r="D225">
            <v>37.453000000000003</v>
          </cell>
          <cell r="E225">
            <v>-122.11199999999999</v>
          </cell>
          <cell r="F225" t="str">
            <v>af/qi</v>
          </cell>
          <cell r="G225" t="str">
            <v>202</v>
          </cell>
          <cell r="H225" t="str">
            <v>af/Qi</v>
          </cell>
          <cell r="I225" t="str">
            <v>af/Qi</v>
          </cell>
          <cell r="J225">
            <v>217</v>
          </cell>
          <cell r="K225">
            <v>94</v>
          </cell>
        </row>
        <row r="226">
          <cell r="C226">
            <v>470</v>
          </cell>
          <cell r="D226">
            <v>37.792000000000002</v>
          </cell>
          <cell r="E226">
            <v>-122.45699999999999</v>
          </cell>
          <cell r="F226" t="str">
            <v>serpentine</v>
          </cell>
          <cell r="G226" t="str">
            <v>642</v>
          </cell>
          <cell r="H226" t="str">
            <v>Qs</v>
          </cell>
          <cell r="I226" t="str">
            <v>Qs</v>
          </cell>
          <cell r="J226">
            <v>302</v>
          </cell>
          <cell r="K226">
            <v>46</v>
          </cell>
        </row>
        <row r="227">
          <cell r="C227">
            <v>133</v>
          </cell>
          <cell r="D227">
            <v>40.576000000000001</v>
          </cell>
          <cell r="E227">
            <v>-124.26300000000001</v>
          </cell>
          <cell r="F227" t="str">
            <v>Qal, thin</v>
          </cell>
          <cell r="G227" t="str">
            <v>339</v>
          </cell>
          <cell r="H227" t="str">
            <v>Qal- thin</v>
          </cell>
          <cell r="I227" t="str">
            <v>Qal- thin</v>
          </cell>
          <cell r="J227">
            <v>349</v>
          </cell>
          <cell r="K227">
            <v>89</v>
          </cell>
          <cell r="L227">
            <v>9.4134100000000007</v>
          </cell>
          <cell r="M227">
            <v>353</v>
          </cell>
          <cell r="N227">
            <v>87</v>
          </cell>
        </row>
        <row r="228">
          <cell r="C228">
            <v>526</v>
          </cell>
          <cell r="D228">
            <v>34.113999999999997</v>
          </cell>
          <cell r="E228">
            <v>-118.38</v>
          </cell>
          <cell r="F228" t="str">
            <v>Kgr</v>
          </cell>
          <cell r="G228" t="str">
            <v>685</v>
          </cell>
          <cell r="H228" t="str">
            <v>Kgr</v>
          </cell>
          <cell r="I228" t="str">
            <v>xtaline</v>
          </cell>
          <cell r="J228">
            <v>748</v>
          </cell>
          <cell r="K228">
            <v>430</v>
          </cell>
        </row>
        <row r="229">
          <cell r="C229">
            <v>335</v>
          </cell>
          <cell r="D229">
            <v>34.012999999999998</v>
          </cell>
          <cell r="E229">
            <v>-118.8</v>
          </cell>
          <cell r="F229" t="str">
            <v>Tsh</v>
          </cell>
          <cell r="G229" t="str">
            <v>376</v>
          </cell>
          <cell r="H229" t="str">
            <v>Tsh</v>
          </cell>
          <cell r="I229" t="str">
            <v>Tsh</v>
          </cell>
          <cell r="J229">
            <v>390</v>
          </cell>
          <cell r="K229">
            <v>112</v>
          </cell>
        </row>
        <row r="230">
          <cell r="C230">
            <v>127</v>
          </cell>
          <cell r="D230">
            <v>35.697000000000003</v>
          </cell>
          <cell r="E230">
            <v>-120.328</v>
          </cell>
          <cell r="H230" t="str">
            <v>Qal- thin</v>
          </cell>
          <cell r="I230" t="str">
            <v>Qal- thin</v>
          </cell>
          <cell r="J230">
            <v>349</v>
          </cell>
          <cell r="K230">
            <v>89</v>
          </cell>
          <cell r="L230">
            <v>6.0503400000000003</v>
          </cell>
          <cell r="M230">
            <v>353</v>
          </cell>
          <cell r="N230">
            <v>87</v>
          </cell>
        </row>
        <row r="231">
          <cell r="C231">
            <v>128</v>
          </cell>
          <cell r="D231">
            <v>35.697000000000003</v>
          </cell>
          <cell r="E231">
            <v>-120.328</v>
          </cell>
          <cell r="F231" t="str">
            <v>Qal, thin</v>
          </cell>
          <cell r="G231" t="str">
            <v>339</v>
          </cell>
          <cell r="H231" t="str">
            <v>Qal- thin</v>
          </cell>
          <cell r="I231" t="str">
            <v>Qal- thin</v>
          </cell>
          <cell r="J231">
            <v>349</v>
          </cell>
          <cell r="K231">
            <v>89</v>
          </cell>
          <cell r="L231">
            <v>6.0503400000000003</v>
          </cell>
          <cell r="M231">
            <v>353</v>
          </cell>
          <cell r="N231">
            <v>87</v>
          </cell>
        </row>
        <row r="232">
          <cell r="C232">
            <v>1281</v>
          </cell>
          <cell r="D232">
            <v>33.503999999999998</v>
          </cell>
          <cell r="E232">
            <v>-115.913</v>
          </cell>
          <cell r="F232" t="str">
            <v>Qal, deep, Imperial V.</v>
          </cell>
          <cell r="G232" t="str">
            <v>207</v>
          </cell>
          <cell r="H232" t="str">
            <v>Qal- deep- Imperial V.</v>
          </cell>
          <cell r="I232" t="str">
            <v>Qal- deep- Imperial V.</v>
          </cell>
          <cell r="J232">
            <v>209</v>
          </cell>
          <cell r="K232">
            <v>31</v>
          </cell>
          <cell r="L232">
            <v>13.206899999999999</v>
          </cell>
          <cell r="M232">
            <v>353</v>
          </cell>
          <cell r="N232">
            <v>87</v>
          </cell>
        </row>
        <row r="233">
          <cell r="C233">
            <v>188</v>
          </cell>
          <cell r="D233">
            <v>36.887999999999998</v>
          </cell>
          <cell r="E233">
            <v>-121.413</v>
          </cell>
          <cell r="F233" t="str">
            <v>Tss</v>
          </cell>
          <cell r="G233" t="str">
            <v>478</v>
          </cell>
          <cell r="H233" t="str">
            <v>Qal- deep</v>
          </cell>
          <cell r="I233" t="str">
            <v>Qal- deep (incl LA)</v>
          </cell>
          <cell r="J233">
            <v>280</v>
          </cell>
          <cell r="K233">
            <v>74</v>
          </cell>
          <cell r="L233">
            <v>1.59198</v>
          </cell>
          <cell r="M233">
            <v>306</v>
          </cell>
          <cell r="N233">
            <v>78</v>
          </cell>
        </row>
        <row r="234">
          <cell r="C234">
            <v>189</v>
          </cell>
          <cell r="D234">
            <v>36.887999999999998</v>
          </cell>
          <cell r="E234">
            <v>-121.413</v>
          </cell>
          <cell r="F234" t="str">
            <v>Qal, deep (incl LA)</v>
          </cell>
          <cell r="G234" t="str">
            <v>271</v>
          </cell>
          <cell r="H234" t="str">
            <v>Qal- deep</v>
          </cell>
          <cell r="I234" t="str">
            <v>Qal- deep (incl LA)</v>
          </cell>
          <cell r="J234">
            <v>280</v>
          </cell>
          <cell r="K234">
            <v>74</v>
          </cell>
          <cell r="L234">
            <v>1.59198</v>
          </cell>
          <cell r="M234">
            <v>306</v>
          </cell>
          <cell r="N234">
            <v>78</v>
          </cell>
        </row>
        <row r="235">
          <cell r="C235">
            <v>190</v>
          </cell>
          <cell r="D235">
            <v>36.887999999999998</v>
          </cell>
          <cell r="E235">
            <v>-121.413</v>
          </cell>
          <cell r="F235" t="str">
            <v>Qal, deep (incl LA)</v>
          </cell>
          <cell r="G235" t="str">
            <v>271</v>
          </cell>
          <cell r="H235" t="str">
            <v>Qal- deep</v>
          </cell>
          <cell r="I235" t="str">
            <v>Qal- deep (incl LA)</v>
          </cell>
          <cell r="J235">
            <v>280</v>
          </cell>
          <cell r="K235">
            <v>74</v>
          </cell>
          <cell r="L235">
            <v>1.59198</v>
          </cell>
          <cell r="M235">
            <v>306</v>
          </cell>
          <cell r="N235">
            <v>78</v>
          </cell>
        </row>
        <row r="236">
          <cell r="C236">
            <v>191</v>
          </cell>
          <cell r="D236">
            <v>36.887999999999998</v>
          </cell>
          <cell r="E236">
            <v>-121.413</v>
          </cell>
          <cell r="F236" t="str">
            <v>Qal, deep (incl LA)</v>
          </cell>
          <cell r="G236" t="str">
            <v>271</v>
          </cell>
          <cell r="H236" t="str">
            <v>Qal- deep</v>
          </cell>
          <cell r="I236" t="str">
            <v>Qal- deep (incl LA)</v>
          </cell>
          <cell r="J236">
            <v>280</v>
          </cell>
          <cell r="K236">
            <v>74</v>
          </cell>
          <cell r="L236">
            <v>1.59198</v>
          </cell>
          <cell r="M236">
            <v>306</v>
          </cell>
          <cell r="N236">
            <v>78</v>
          </cell>
        </row>
        <row r="237">
          <cell r="C237">
            <v>192</v>
          </cell>
          <cell r="D237">
            <v>36.887999999999998</v>
          </cell>
          <cell r="E237">
            <v>-121.413</v>
          </cell>
          <cell r="F237" t="str">
            <v>Qal, deep (incl LA)</v>
          </cell>
          <cell r="G237" t="str">
            <v>271</v>
          </cell>
          <cell r="H237" t="str">
            <v>Qal- deep</v>
          </cell>
          <cell r="I237" t="str">
            <v>Qal- deep (incl LA)</v>
          </cell>
          <cell r="J237">
            <v>280</v>
          </cell>
          <cell r="K237">
            <v>74</v>
          </cell>
          <cell r="L237">
            <v>1.59198</v>
          </cell>
          <cell r="M237">
            <v>306</v>
          </cell>
          <cell r="N237">
            <v>78</v>
          </cell>
        </row>
        <row r="238">
          <cell r="C238">
            <v>340</v>
          </cell>
          <cell r="D238">
            <v>34.159999999999997</v>
          </cell>
          <cell r="E238">
            <v>-118.53400000000001</v>
          </cell>
          <cell r="F238" t="str">
            <v>Tsh</v>
          </cell>
          <cell r="G238" t="str">
            <v>376</v>
          </cell>
          <cell r="H238" t="str">
            <v>Tsh</v>
          </cell>
          <cell r="I238" t="str">
            <v>Tsh</v>
          </cell>
          <cell r="J238">
            <v>390</v>
          </cell>
          <cell r="K238">
            <v>112</v>
          </cell>
        </row>
        <row r="239">
          <cell r="C239">
            <v>341</v>
          </cell>
          <cell r="D239">
            <v>34.159999999999997</v>
          </cell>
          <cell r="E239">
            <v>-118.53400000000001</v>
          </cell>
          <cell r="F239" t="str">
            <v>Tsh</v>
          </cell>
          <cell r="G239" t="str">
            <v>376</v>
          </cell>
          <cell r="H239" t="str">
            <v>Tsh</v>
          </cell>
          <cell r="I239" t="str">
            <v>Tsh</v>
          </cell>
          <cell r="J239">
            <v>390</v>
          </cell>
          <cell r="K239">
            <v>112</v>
          </cell>
        </row>
        <row r="240">
          <cell r="C240">
            <v>173</v>
          </cell>
          <cell r="D240">
            <v>37.42</v>
          </cell>
          <cell r="E240">
            <v>-122.21</v>
          </cell>
          <cell r="F240" t="str">
            <v>QT</v>
          </cell>
          <cell r="G240" t="str">
            <v>438</v>
          </cell>
          <cell r="H240" t="str">
            <v>QT</v>
          </cell>
          <cell r="I240" t="str">
            <v>QT</v>
          </cell>
          <cell r="J240">
            <v>455</v>
          </cell>
          <cell r="K240">
            <v>150</v>
          </cell>
        </row>
        <row r="241">
          <cell r="C241">
            <v>196</v>
          </cell>
          <cell r="D241">
            <v>37.402000000000001</v>
          </cell>
          <cell r="E241">
            <v>-122.02500000000001</v>
          </cell>
          <cell r="F241" t="str">
            <v>Qal, deep (incl LA)</v>
          </cell>
          <cell r="G241" t="str">
            <v>271</v>
          </cell>
          <cell r="H241" t="str">
            <v>Qal- deep</v>
          </cell>
          <cell r="I241" t="str">
            <v>Qal- deep (incl LA)</v>
          </cell>
          <cell r="J241">
            <v>280</v>
          </cell>
          <cell r="K241">
            <v>74</v>
          </cell>
          <cell r="L241">
            <v>1.90886</v>
          </cell>
          <cell r="M241">
            <v>306</v>
          </cell>
          <cell r="N241">
            <v>78</v>
          </cell>
        </row>
        <row r="242">
          <cell r="C242">
            <v>1603</v>
          </cell>
          <cell r="D242">
            <v>37.844000000000001</v>
          </cell>
          <cell r="E242">
            <v>-122.295</v>
          </cell>
          <cell r="F242" t="str">
            <v>af/qi</v>
          </cell>
          <cell r="G242" t="str">
            <v>202</v>
          </cell>
          <cell r="H242" t="str">
            <v>Qal- deep</v>
          </cell>
          <cell r="I242" t="str">
            <v>Qal- deep (incl LA)</v>
          </cell>
          <cell r="J242">
            <v>280</v>
          </cell>
          <cell r="K242">
            <v>74</v>
          </cell>
          <cell r="L242">
            <v>1.3785700000000001</v>
          </cell>
          <cell r="M242">
            <v>306</v>
          </cell>
          <cell r="N242">
            <v>78</v>
          </cell>
        </row>
        <row r="243">
          <cell r="C243">
            <v>1597</v>
          </cell>
          <cell r="D243">
            <v>36.658000000000001</v>
          </cell>
          <cell r="E243">
            <v>-121.249</v>
          </cell>
          <cell r="F243" t="str">
            <v>Qal, thin</v>
          </cell>
          <cell r="G243" t="str">
            <v>339</v>
          </cell>
          <cell r="H243" t="str">
            <v>Qal- thin</v>
          </cell>
          <cell r="I243" t="str">
            <v>Qal- thin</v>
          </cell>
          <cell r="J243">
            <v>349</v>
          </cell>
          <cell r="K243">
            <v>89</v>
          </cell>
          <cell r="L243">
            <v>5.5419700000000001</v>
          </cell>
          <cell r="M243">
            <v>353</v>
          </cell>
          <cell r="N243">
            <v>87</v>
          </cell>
        </row>
        <row r="244">
          <cell r="C244">
            <v>1599</v>
          </cell>
          <cell r="D244">
            <v>36.673000000000002</v>
          </cell>
          <cell r="E244">
            <v>-121.19499999999999</v>
          </cell>
          <cell r="F244" t="str">
            <v>QT</v>
          </cell>
          <cell r="G244" t="str">
            <v>438</v>
          </cell>
          <cell r="H244" t="str">
            <v>QT</v>
          </cell>
          <cell r="I244" t="str">
            <v>QT</v>
          </cell>
          <cell r="J244">
            <v>455</v>
          </cell>
          <cell r="K244">
            <v>150</v>
          </cell>
        </row>
        <row r="245">
          <cell r="C245">
            <v>125</v>
          </cell>
          <cell r="D245">
            <v>35.732999999999997</v>
          </cell>
          <cell r="E245">
            <v>-120.29</v>
          </cell>
          <cell r="H245" t="str">
            <v>Qal- thin</v>
          </cell>
          <cell r="I245" t="str">
            <v>Qal- thin</v>
          </cell>
          <cell r="J245">
            <v>349</v>
          </cell>
          <cell r="K245">
            <v>89</v>
          </cell>
          <cell r="L245">
            <v>5.3053400000000002</v>
          </cell>
          <cell r="M245">
            <v>353</v>
          </cell>
          <cell r="N245">
            <v>87</v>
          </cell>
        </row>
        <row r="246">
          <cell r="C246">
            <v>126</v>
          </cell>
          <cell r="D246">
            <v>35.732999999999997</v>
          </cell>
          <cell r="E246">
            <v>-120.29</v>
          </cell>
          <cell r="F246" t="str">
            <v>Qal, thin</v>
          </cell>
          <cell r="G246" t="str">
            <v>339</v>
          </cell>
          <cell r="H246" t="str">
            <v>Qal- thin</v>
          </cell>
          <cell r="I246" t="str">
            <v>Qal- thin</v>
          </cell>
          <cell r="J246">
            <v>349</v>
          </cell>
          <cell r="K246">
            <v>89</v>
          </cell>
          <cell r="L246">
            <v>5.3053400000000002</v>
          </cell>
          <cell r="M246">
            <v>353</v>
          </cell>
          <cell r="N246">
            <v>87</v>
          </cell>
        </row>
        <row r="247">
          <cell r="C247">
            <v>530</v>
          </cell>
          <cell r="D247">
            <v>34.082000000000001</v>
          </cell>
          <cell r="E247">
            <v>-118.298</v>
          </cell>
          <cell r="F247" t="str">
            <v>Qoa</v>
          </cell>
          <cell r="G247" t="str">
            <v>371</v>
          </cell>
          <cell r="H247" t="str">
            <v>Qoa</v>
          </cell>
          <cell r="I247" t="str">
            <v>Qoa</v>
          </cell>
          <cell r="J247">
            <v>387</v>
          </cell>
          <cell r="K247">
            <v>142</v>
          </cell>
        </row>
        <row r="248">
          <cell r="C248">
            <v>448</v>
          </cell>
          <cell r="D248">
            <v>37.338000000000001</v>
          </cell>
          <cell r="E248">
            <v>-121.714</v>
          </cell>
          <cell r="F248" t="str">
            <v>Qal, thin</v>
          </cell>
          <cell r="G248" t="str">
            <v>339</v>
          </cell>
          <cell r="H248" t="str">
            <v>Qal- thin</v>
          </cell>
          <cell r="I248" t="str">
            <v>Qal- thin</v>
          </cell>
          <cell r="J248">
            <v>349</v>
          </cell>
          <cell r="K248">
            <v>89</v>
          </cell>
          <cell r="L248">
            <v>14.819000000000001</v>
          </cell>
          <cell r="M248">
            <v>353</v>
          </cell>
          <cell r="N248">
            <v>87</v>
          </cell>
        </row>
        <row r="249">
          <cell r="C249">
            <v>445</v>
          </cell>
          <cell r="D249">
            <v>37.396999999999998</v>
          </cell>
          <cell r="E249">
            <v>-121.952</v>
          </cell>
          <cell r="F249" t="str">
            <v>Qal, deep (incl LA)</v>
          </cell>
          <cell r="G249" t="str">
            <v>271</v>
          </cell>
          <cell r="H249" t="str">
            <v>Qal- deep</v>
          </cell>
          <cell r="I249" t="str">
            <v>Qal- deep (incl LA)</v>
          </cell>
          <cell r="J249">
            <v>280</v>
          </cell>
          <cell r="K249">
            <v>74</v>
          </cell>
          <cell r="L249">
            <v>0.829681</v>
          </cell>
          <cell r="M249">
            <v>306</v>
          </cell>
          <cell r="N249">
            <v>78</v>
          </cell>
        </row>
        <row r="250">
          <cell r="C250">
            <v>337</v>
          </cell>
          <cell r="D250">
            <v>34.036999999999999</v>
          </cell>
          <cell r="E250">
            <v>-118.178</v>
          </cell>
          <cell r="F250" t="str">
            <v>Qoa</v>
          </cell>
          <cell r="G250" t="str">
            <v>371</v>
          </cell>
          <cell r="H250" t="str">
            <v>Qal- deep LA basin</v>
          </cell>
          <cell r="I250" t="str">
            <v>Qal- deep (incl LA)</v>
          </cell>
          <cell r="J250">
            <v>280</v>
          </cell>
          <cell r="K250">
            <v>74</v>
          </cell>
          <cell r="L250">
            <v>2.0024199999999999</v>
          </cell>
          <cell r="M250">
            <v>353</v>
          </cell>
          <cell r="N250">
            <v>87</v>
          </cell>
        </row>
        <row r="251">
          <cell r="C251">
            <v>550</v>
          </cell>
          <cell r="D251">
            <v>34.264000000000003</v>
          </cell>
          <cell r="E251">
            <v>-118.666</v>
          </cell>
          <cell r="F251" t="str">
            <v>Qal, deep (incl LA)</v>
          </cell>
          <cell r="G251" t="str">
            <v>271</v>
          </cell>
          <cell r="H251" t="str">
            <v>Qal- deep</v>
          </cell>
          <cell r="I251" t="str">
            <v>Qal- deep (incl LA)</v>
          </cell>
          <cell r="J251">
            <v>280</v>
          </cell>
          <cell r="K251">
            <v>74</v>
          </cell>
          <cell r="L251">
            <v>7.7584400000000002</v>
          </cell>
          <cell r="M251">
            <v>353</v>
          </cell>
          <cell r="N251">
            <v>87</v>
          </cell>
        </row>
        <row r="252">
          <cell r="C252">
            <v>118</v>
          </cell>
          <cell r="D252">
            <v>32.854999999999997</v>
          </cell>
          <cell r="E252">
            <v>-115.46599999999999</v>
          </cell>
          <cell r="F252" t="str">
            <v>Qal, deep, Imperial V.</v>
          </cell>
          <cell r="G252" t="str">
            <v>207</v>
          </cell>
          <cell r="H252" t="str">
            <v>Qal- deep- Imperial V.</v>
          </cell>
          <cell r="I252" t="str">
            <v>Qal- deep- Imperial V.</v>
          </cell>
          <cell r="J252">
            <v>209</v>
          </cell>
          <cell r="K252">
            <v>31</v>
          </cell>
          <cell r="L252">
            <v>0.48764999999999997</v>
          </cell>
          <cell r="M252">
            <v>231</v>
          </cell>
          <cell r="N252">
            <v>55</v>
          </cell>
        </row>
        <row r="253">
          <cell r="C253">
            <v>230</v>
          </cell>
          <cell r="D253">
            <v>32.838999999999999</v>
          </cell>
          <cell r="E253">
            <v>-115.48699999999999</v>
          </cell>
          <cell r="F253" t="str">
            <v>Qal, deep, Imperial V.</v>
          </cell>
          <cell r="G253" t="str">
            <v>207</v>
          </cell>
          <cell r="H253" t="str">
            <v>Qal- deep- Imperial V.</v>
          </cell>
          <cell r="I253" t="str">
            <v>Qal- deep- Imperial V.</v>
          </cell>
          <cell r="J253">
            <v>209</v>
          </cell>
          <cell r="K253">
            <v>31</v>
          </cell>
          <cell r="L253">
            <v>0.66095199999999998</v>
          </cell>
          <cell r="M253">
            <v>306</v>
          </cell>
          <cell r="N253">
            <v>78</v>
          </cell>
        </row>
        <row r="254">
          <cell r="C254">
            <v>1426</v>
          </cell>
          <cell r="D254">
            <v>34.149000000000001</v>
          </cell>
          <cell r="E254">
            <v>-118.15</v>
          </cell>
          <cell r="F254" t="str">
            <v>Qoa</v>
          </cell>
          <cell r="G254" t="str">
            <v>371</v>
          </cell>
          <cell r="H254" t="str">
            <v>Qoa</v>
          </cell>
          <cell r="I254" t="str">
            <v>Qoa</v>
          </cell>
          <cell r="J254">
            <v>387</v>
          </cell>
          <cell r="K254">
            <v>142</v>
          </cell>
        </row>
        <row r="255">
          <cell r="C255">
            <v>215</v>
          </cell>
          <cell r="D255">
            <v>32.709000000000003</v>
          </cell>
          <cell r="E255">
            <v>-115.68300000000001</v>
          </cell>
          <cell r="F255" t="str">
            <v>Qal, deep, Imperial V.</v>
          </cell>
          <cell r="G255" t="str">
            <v>207</v>
          </cell>
          <cell r="H255" t="str">
            <v>Qal- deep- Imperial V.</v>
          </cell>
          <cell r="I255" t="str">
            <v>Qal- deep- Imperial V.</v>
          </cell>
          <cell r="J255">
            <v>209</v>
          </cell>
          <cell r="K255">
            <v>31</v>
          </cell>
          <cell r="L255">
            <v>0.37925799999999998</v>
          </cell>
          <cell r="M255">
            <v>231</v>
          </cell>
          <cell r="N255">
            <v>55</v>
          </cell>
        </row>
        <row r="256">
          <cell r="C256">
            <v>488</v>
          </cell>
          <cell r="D256">
            <v>37.935000000000002</v>
          </cell>
          <cell r="E256">
            <v>-122.342</v>
          </cell>
          <cell r="F256" t="str">
            <v>Qal, deep (incl LA)</v>
          </cell>
          <cell r="G256" t="str">
            <v>271</v>
          </cell>
          <cell r="H256" t="str">
            <v>Qal- deep</v>
          </cell>
          <cell r="I256" t="str">
            <v>Qal- deep (incl LA)</v>
          </cell>
          <cell r="J256">
            <v>280</v>
          </cell>
          <cell r="K256">
            <v>74</v>
          </cell>
          <cell r="L256">
            <v>2.5447099999999998</v>
          </cell>
          <cell r="M256">
            <v>353</v>
          </cell>
          <cell r="N256">
            <v>87</v>
          </cell>
        </row>
        <row r="257">
          <cell r="C257">
            <v>444</v>
          </cell>
          <cell r="D257">
            <v>37.53</v>
          </cell>
          <cell r="E257">
            <v>-121.919</v>
          </cell>
          <cell r="F257" t="str">
            <v>Qoa</v>
          </cell>
          <cell r="G257" t="str">
            <v>371</v>
          </cell>
          <cell r="H257" t="str">
            <v>Qoa</v>
          </cell>
          <cell r="I257" t="str">
            <v>Qoa</v>
          </cell>
          <cell r="J257">
            <v>387</v>
          </cell>
          <cell r="K257">
            <v>142</v>
          </cell>
        </row>
        <row r="258">
          <cell r="C258">
            <v>120</v>
          </cell>
          <cell r="D258">
            <v>32.811</v>
          </cell>
          <cell r="E258">
            <v>-115.532</v>
          </cell>
          <cell r="F258" t="str">
            <v>Qal, deep, Imperial V.</v>
          </cell>
          <cell r="G258" t="str">
            <v>207</v>
          </cell>
          <cell r="H258" t="str">
            <v>Qal- deep- Imperial V.</v>
          </cell>
          <cell r="I258" t="str">
            <v>Qal- deep- Imperial V.</v>
          </cell>
          <cell r="J258">
            <v>209</v>
          </cell>
          <cell r="K258">
            <v>31</v>
          </cell>
          <cell r="L258">
            <v>0.25714500000000001</v>
          </cell>
          <cell r="M258">
            <v>231</v>
          </cell>
          <cell r="N258">
            <v>55</v>
          </cell>
        </row>
        <row r="259">
          <cell r="C259">
            <v>119</v>
          </cell>
          <cell r="D259">
            <v>32.863999999999997</v>
          </cell>
          <cell r="E259">
            <v>-115.432</v>
          </cell>
          <cell r="F259" t="str">
            <v>Qal, deep, Imperial V.</v>
          </cell>
          <cell r="G259" t="str">
            <v>207</v>
          </cell>
          <cell r="H259" t="str">
            <v>Qal- deep- Imperial V.</v>
          </cell>
          <cell r="I259" t="str">
            <v>Qal- deep- Imperial V.</v>
          </cell>
          <cell r="J259">
            <v>209</v>
          </cell>
          <cell r="K259">
            <v>31</v>
          </cell>
          <cell r="L259">
            <v>0.74391600000000002</v>
          </cell>
          <cell r="M259">
            <v>306</v>
          </cell>
          <cell r="N259">
            <v>78</v>
          </cell>
        </row>
        <row r="260">
          <cell r="C260">
            <v>9</v>
          </cell>
          <cell r="D260">
            <v>36.307499999999997</v>
          </cell>
          <cell r="E260">
            <v>-120.251</v>
          </cell>
          <cell r="F260" t="str">
            <v>Qal, thin</v>
          </cell>
          <cell r="G260" t="str">
            <v>339</v>
          </cell>
          <cell r="H260" t="str">
            <v>Qal- thin</v>
          </cell>
          <cell r="I260" t="str">
            <v>Qal- thin</v>
          </cell>
          <cell r="J260">
            <v>349</v>
          </cell>
          <cell r="K260">
            <v>89</v>
          </cell>
          <cell r="L260">
            <v>4.5276399999999999</v>
          </cell>
          <cell r="M260">
            <v>353</v>
          </cell>
          <cell r="N260">
            <v>87</v>
          </cell>
        </row>
        <row r="261">
          <cell r="C261">
            <v>228</v>
          </cell>
          <cell r="D261">
            <v>32.915999999999997</v>
          </cell>
          <cell r="E261">
            <v>-115.366</v>
          </cell>
          <cell r="F261" t="str">
            <v>Qal, deep, Imperial V.</v>
          </cell>
          <cell r="G261" t="str">
            <v>207</v>
          </cell>
          <cell r="H261" t="str">
            <v>Qal- deep- Imperial V.</v>
          </cell>
          <cell r="I261" t="str">
            <v>Qal- deep- Imperial V.</v>
          </cell>
          <cell r="J261">
            <v>209</v>
          </cell>
          <cell r="K261">
            <v>31</v>
          </cell>
          <cell r="L261">
            <v>0.83015899999999998</v>
          </cell>
          <cell r="M261">
            <v>306</v>
          </cell>
          <cell r="N261">
            <v>78</v>
          </cell>
        </row>
        <row r="262">
          <cell r="C262">
            <v>1234</v>
          </cell>
          <cell r="D262">
            <v>33.352699999999999</v>
          </cell>
          <cell r="E262">
            <v>-115.733</v>
          </cell>
          <cell r="F262" t="str">
            <v>Qal, fine</v>
          </cell>
          <cell r="G262" t="str">
            <v>230</v>
          </cell>
          <cell r="H262" t="str">
            <v>Qal- coarse</v>
          </cell>
          <cell r="I262" t="str">
            <v>Qal- coarse</v>
          </cell>
          <cell r="J262">
            <v>354</v>
          </cell>
          <cell r="K262">
            <v>82</v>
          </cell>
          <cell r="L262">
            <v>3.7769699999999999</v>
          </cell>
          <cell r="M262">
            <v>353</v>
          </cell>
          <cell r="N262">
            <v>87</v>
          </cell>
        </row>
        <row r="263">
          <cell r="C263">
            <v>207</v>
          </cell>
          <cell r="D263">
            <v>32.929000000000002</v>
          </cell>
          <cell r="E263">
            <v>-115.70099999999999</v>
          </cell>
          <cell r="F263" t="str">
            <v>Qal, coarse</v>
          </cell>
          <cell r="G263" t="str">
            <v>345</v>
          </cell>
          <cell r="H263" t="str">
            <v>Qal- coarse</v>
          </cell>
          <cell r="I263" t="str">
            <v>Qal- coarse</v>
          </cell>
          <cell r="J263">
            <v>354</v>
          </cell>
          <cell r="K263">
            <v>82</v>
          </cell>
          <cell r="L263">
            <v>2.58691</v>
          </cell>
          <cell r="M263">
            <v>353</v>
          </cell>
          <cell r="N263">
            <v>87</v>
          </cell>
        </row>
        <row r="264">
          <cell r="C264">
            <v>176</v>
          </cell>
          <cell r="D264">
            <v>36.137999999999998</v>
          </cell>
          <cell r="E264">
            <v>-120.357</v>
          </cell>
          <cell r="F264" t="str">
            <v>Qal, thin</v>
          </cell>
          <cell r="G264" t="str">
            <v>339</v>
          </cell>
          <cell r="H264" t="str">
            <v>Qal- thin</v>
          </cell>
          <cell r="I264" t="str">
            <v>Qal- thin</v>
          </cell>
          <cell r="J264">
            <v>349</v>
          </cell>
          <cell r="K264">
            <v>89</v>
          </cell>
          <cell r="L264">
            <v>1.25996</v>
          </cell>
          <cell r="M264">
            <v>306</v>
          </cell>
          <cell r="N264">
            <v>78</v>
          </cell>
        </row>
        <row r="265">
          <cell r="C265">
            <v>63</v>
          </cell>
          <cell r="D265">
            <v>34.280999999999999</v>
          </cell>
          <cell r="E265">
            <v>-118.47799999999999</v>
          </cell>
          <cell r="F265" t="str">
            <v>Qal, deep (incl LA)</v>
          </cell>
          <cell r="G265" t="str">
            <v>271</v>
          </cell>
          <cell r="H265" t="str">
            <v>Qal- deep</v>
          </cell>
          <cell r="I265" t="str">
            <v>Qal- deep (incl LA)</v>
          </cell>
          <cell r="J265">
            <v>280</v>
          </cell>
          <cell r="K265">
            <v>74</v>
          </cell>
          <cell r="L265">
            <v>22.662700000000001</v>
          </cell>
          <cell r="M265">
            <v>353</v>
          </cell>
          <cell r="N265">
            <v>87</v>
          </cell>
        </row>
        <row r="266">
          <cell r="C266">
            <v>548</v>
          </cell>
          <cell r="D266">
            <v>34.212000000000003</v>
          </cell>
          <cell r="E266">
            <v>-118.60599999999999</v>
          </cell>
          <cell r="F266" t="str">
            <v>Qal, deep (incl LA)</v>
          </cell>
          <cell r="G266" t="str">
            <v>271</v>
          </cell>
          <cell r="H266" t="str">
            <v>Qal- deep</v>
          </cell>
          <cell r="I266" t="str">
            <v>Qal- deep (incl LA)</v>
          </cell>
          <cell r="J266">
            <v>280</v>
          </cell>
          <cell r="K266">
            <v>74</v>
          </cell>
          <cell r="L266">
            <v>1.8847100000000001</v>
          </cell>
          <cell r="M266">
            <v>306</v>
          </cell>
          <cell r="N266">
            <v>78</v>
          </cell>
        </row>
        <row r="267">
          <cell r="C267">
            <v>61</v>
          </cell>
          <cell r="D267">
            <v>34.311</v>
          </cell>
          <cell r="E267">
            <v>-118.49</v>
          </cell>
          <cell r="F267" t="str">
            <v>Qal, thin</v>
          </cell>
          <cell r="G267" t="str">
            <v>339</v>
          </cell>
          <cell r="H267" t="str">
            <v>Qal- thin</v>
          </cell>
          <cell r="I267" t="str">
            <v>Qal- thin</v>
          </cell>
          <cell r="J267">
            <v>349</v>
          </cell>
          <cell r="K267">
            <v>89</v>
          </cell>
          <cell r="L267">
            <v>5.3854100000000003</v>
          </cell>
          <cell r="M267">
            <v>353</v>
          </cell>
          <cell r="N267">
            <v>87</v>
          </cell>
        </row>
        <row r="268">
          <cell r="C268">
            <v>1152</v>
          </cell>
          <cell r="D268">
            <v>34.052</v>
          </cell>
          <cell r="E268">
            <v>-118.45099999999999</v>
          </cell>
          <cell r="F268" t="str">
            <v>Qoa</v>
          </cell>
          <cell r="G268" t="str">
            <v>371</v>
          </cell>
          <cell r="H268" t="str">
            <v>Qoa</v>
          </cell>
          <cell r="I268" t="str">
            <v>Qoa</v>
          </cell>
          <cell r="J268">
            <v>387</v>
          </cell>
          <cell r="K268">
            <v>142</v>
          </cell>
        </row>
        <row r="269">
          <cell r="C269">
            <v>316</v>
          </cell>
          <cell r="D269">
            <v>34.295999999999999</v>
          </cell>
          <cell r="E269">
            <v>-118.375</v>
          </cell>
          <cell r="F269" t="str">
            <v>QT</v>
          </cell>
          <cell r="G269" t="str">
            <v>438</v>
          </cell>
          <cell r="H269" t="str">
            <v>QT</v>
          </cell>
          <cell r="I269" t="str">
            <v>QT</v>
          </cell>
          <cell r="J269">
            <v>455</v>
          </cell>
          <cell r="K269">
            <v>150</v>
          </cell>
        </row>
        <row r="270">
          <cell r="C270">
            <v>1</v>
          </cell>
          <cell r="D270">
            <v>34.293999999999997</v>
          </cell>
          <cell r="E270">
            <v>-118.483</v>
          </cell>
          <cell r="F270" t="str">
            <v>Qal, deep (incl LA)</v>
          </cell>
          <cell r="G270" t="str">
            <v>271</v>
          </cell>
          <cell r="H270" t="str">
            <v>Qal- thin</v>
          </cell>
          <cell r="I270" t="str">
            <v>Qal- thin</v>
          </cell>
          <cell r="J270">
            <v>349</v>
          </cell>
          <cell r="K270">
            <v>89</v>
          </cell>
          <cell r="L270">
            <v>2.14818</v>
          </cell>
          <cell r="M270">
            <v>353</v>
          </cell>
          <cell r="N270">
            <v>87</v>
          </cell>
        </row>
        <row r="271">
          <cell r="C271">
            <v>506</v>
          </cell>
          <cell r="D271">
            <v>40.584000000000003</v>
          </cell>
          <cell r="E271">
            <v>-124.145</v>
          </cell>
          <cell r="F271" t="str">
            <v>Qoa</v>
          </cell>
          <cell r="G271" t="str">
            <v>371</v>
          </cell>
          <cell r="H271" t="str">
            <v>Qoa</v>
          </cell>
          <cell r="I271" t="str">
            <v>Qoa</v>
          </cell>
          <cell r="J271">
            <v>387</v>
          </cell>
          <cell r="K271">
            <v>142</v>
          </cell>
        </row>
        <row r="272">
          <cell r="C272">
            <v>227</v>
          </cell>
          <cell r="D272">
            <v>34.231999999999999</v>
          </cell>
          <cell r="E272">
            <v>-118.71</v>
          </cell>
          <cell r="F272" t="str">
            <v>Kss</v>
          </cell>
          <cell r="G272" t="str">
            <v>514</v>
          </cell>
          <cell r="H272" t="str">
            <v>Kss</v>
          </cell>
          <cell r="I272" t="str">
            <v>Kss</v>
          </cell>
          <cell r="J272">
            <v>540</v>
          </cell>
          <cell r="K272">
            <v>195</v>
          </cell>
        </row>
        <row r="273">
          <cell r="C273">
            <v>512</v>
          </cell>
          <cell r="D273">
            <v>34.209000000000003</v>
          </cell>
          <cell r="E273">
            <v>-118.517</v>
          </cell>
          <cell r="F273" t="str">
            <v>Qal, deep (incl LA)</v>
          </cell>
          <cell r="G273" t="str">
            <v>271</v>
          </cell>
          <cell r="H273" t="str">
            <v>Qal- deep</v>
          </cell>
          <cell r="I273" t="str">
            <v>Qal- deep (incl LA)</v>
          </cell>
          <cell r="J273">
            <v>280</v>
          </cell>
          <cell r="K273">
            <v>74</v>
          </cell>
          <cell r="L273">
            <v>2.4158499999999998</v>
          </cell>
          <cell r="M273">
            <v>353</v>
          </cell>
          <cell r="N273">
            <v>87</v>
          </cell>
        </row>
        <row r="274">
          <cell r="C274">
            <v>1153</v>
          </cell>
          <cell r="D274">
            <v>34.313000000000002</v>
          </cell>
          <cell r="E274">
            <v>-118.498</v>
          </cell>
          <cell r="F274" t="str">
            <v>Tsh</v>
          </cell>
          <cell r="G274" t="str">
            <v>376</v>
          </cell>
          <cell r="H274" t="str">
            <v>Tsh</v>
          </cell>
          <cell r="I274" t="str">
            <v>Tsh</v>
          </cell>
          <cell r="J274">
            <v>390</v>
          </cell>
          <cell r="K274">
            <v>112</v>
          </cell>
        </row>
        <row r="275">
          <cell r="C275">
            <v>110</v>
          </cell>
          <cell r="D275">
            <v>34.311999999999998</v>
          </cell>
          <cell r="E275">
            <v>-118.496</v>
          </cell>
          <cell r="F275" t="str">
            <v>Tsh</v>
          </cell>
          <cell r="G275" t="str">
            <v>376</v>
          </cell>
          <cell r="H275" t="str">
            <v>Qal- thin</v>
          </cell>
          <cell r="I275" t="str">
            <v>Qal- thin</v>
          </cell>
          <cell r="J275">
            <v>349</v>
          </cell>
          <cell r="K275">
            <v>89</v>
          </cell>
          <cell r="L275">
            <v>17.2073</v>
          </cell>
          <cell r="M275">
            <v>353</v>
          </cell>
          <cell r="N275">
            <v>87</v>
          </cell>
        </row>
        <row r="276">
          <cell r="C276">
            <v>1151</v>
          </cell>
          <cell r="D276">
            <v>34.052</v>
          </cell>
          <cell r="E276">
            <v>-118.45099999999999</v>
          </cell>
          <cell r="F276" t="str">
            <v>Qoa</v>
          </cell>
          <cell r="G276" t="str">
            <v>371</v>
          </cell>
          <cell r="H276" t="str">
            <v>Qoa</v>
          </cell>
          <cell r="I276" t="str">
            <v>Qoa</v>
          </cell>
          <cell r="J276">
            <v>387</v>
          </cell>
          <cell r="K276">
            <v>142</v>
          </cell>
        </row>
        <row r="277">
          <cell r="C277">
            <v>344</v>
          </cell>
          <cell r="D277">
            <v>34.326000000000001</v>
          </cell>
          <cell r="E277">
            <v>-118.444</v>
          </cell>
          <cell r="F277" t="str">
            <v>Qal, thin</v>
          </cell>
          <cell r="G277" t="str">
            <v>339</v>
          </cell>
          <cell r="H277" t="str">
            <v>Qal- thin</v>
          </cell>
          <cell r="I277" t="str">
            <v>Qal- thin</v>
          </cell>
          <cell r="J277">
            <v>349</v>
          </cell>
          <cell r="K277">
            <v>89</v>
          </cell>
          <cell r="L277">
            <v>24.991</v>
          </cell>
          <cell r="M277">
            <v>353</v>
          </cell>
          <cell r="N277">
            <v>87</v>
          </cell>
        </row>
        <row r="278">
          <cell r="C278">
            <v>114</v>
          </cell>
          <cell r="D278">
            <v>34.06</v>
          </cell>
          <cell r="E278">
            <v>-117.3</v>
          </cell>
          <cell r="F278" t="str">
            <v>Qal, deep (incl LA)</v>
          </cell>
          <cell r="G278" t="str">
            <v>271</v>
          </cell>
          <cell r="H278" t="str">
            <v>Qal- deep</v>
          </cell>
          <cell r="I278" t="str">
            <v>Qal- deep (incl LA)</v>
          </cell>
          <cell r="J278">
            <v>280</v>
          </cell>
          <cell r="K278">
            <v>74</v>
          </cell>
          <cell r="L278">
            <v>3.4590800000000002</v>
          </cell>
          <cell r="M278">
            <v>353</v>
          </cell>
          <cell r="N278">
            <v>87</v>
          </cell>
        </row>
        <row r="279">
          <cell r="C279">
            <v>318</v>
          </cell>
          <cell r="D279">
            <v>34.009</v>
          </cell>
          <cell r="E279">
            <v>-118.361</v>
          </cell>
          <cell r="F279" t="str">
            <v>Tsh</v>
          </cell>
          <cell r="G279" t="str">
            <v>376</v>
          </cell>
          <cell r="H279" t="str">
            <v>Qoa</v>
          </cell>
          <cell r="I279" t="str">
            <v>Qoa</v>
          </cell>
          <cell r="J279">
            <v>387</v>
          </cell>
          <cell r="K279">
            <v>142</v>
          </cell>
        </row>
        <row r="280">
          <cell r="C280">
            <v>1399</v>
          </cell>
          <cell r="D280">
            <v>34.103000000000002</v>
          </cell>
          <cell r="E280">
            <v>-117.288</v>
          </cell>
          <cell r="F280" t="str">
            <v>Qal, deep (incl LA)</v>
          </cell>
          <cell r="G280" t="str">
            <v>271</v>
          </cell>
          <cell r="H280" t="str">
            <v>Qal- deep</v>
          </cell>
          <cell r="I280" t="str">
            <v>Qal- deep (incl LA)</v>
          </cell>
          <cell r="J280">
            <v>280</v>
          </cell>
          <cell r="K280">
            <v>74</v>
          </cell>
          <cell r="L280">
            <v>3.3924599999999998</v>
          </cell>
          <cell r="M280">
            <v>353</v>
          </cell>
          <cell r="N280">
            <v>87</v>
          </cell>
        </row>
        <row r="281">
          <cell r="C281">
            <v>1605</v>
          </cell>
          <cell r="D281">
            <v>37.555</v>
          </cell>
          <cell r="E281">
            <v>-122.248</v>
          </cell>
          <cell r="F281" t="str">
            <v>af/qi</v>
          </cell>
          <cell r="G281" t="str">
            <v>202</v>
          </cell>
          <cell r="H281" t="str">
            <v>af/qi</v>
          </cell>
          <cell r="I281" t="str">
            <v>af/Qi</v>
          </cell>
          <cell r="J281">
            <v>217</v>
          </cell>
          <cell r="K281">
            <v>94</v>
          </cell>
        </row>
        <row r="282">
          <cell r="C282">
            <v>62</v>
          </cell>
          <cell r="D282">
            <v>34.311999999999998</v>
          </cell>
          <cell r="E282">
            <v>-118.48099999999999</v>
          </cell>
          <cell r="F282" t="str">
            <v>Qal, thin</v>
          </cell>
          <cell r="G282" t="str">
            <v>339</v>
          </cell>
          <cell r="H282" t="str">
            <v>Qal- thin</v>
          </cell>
          <cell r="I282" t="str">
            <v>Qal- thin</v>
          </cell>
          <cell r="J282">
            <v>349</v>
          </cell>
          <cell r="K282">
            <v>89</v>
          </cell>
          <cell r="L282">
            <v>4.9455099999999996</v>
          </cell>
          <cell r="M282">
            <v>353</v>
          </cell>
          <cell r="N282">
            <v>87</v>
          </cell>
        </row>
        <row r="283">
          <cell r="C283">
            <v>301</v>
          </cell>
          <cell r="D283">
            <v>34.103999999999999</v>
          </cell>
          <cell r="E283">
            <v>-117.574</v>
          </cell>
          <cell r="F283" t="str">
            <v>Qal, fine</v>
          </cell>
          <cell r="G283" t="str">
            <v>230</v>
          </cell>
          <cell r="H283" t="str">
            <v>Qal- coarse</v>
          </cell>
          <cell r="I283" t="str">
            <v>Qal- coarse</v>
          </cell>
          <cell r="J283">
            <v>354</v>
          </cell>
          <cell r="K283">
            <v>82</v>
          </cell>
          <cell r="L283">
            <v>6.0506399999999996</v>
          </cell>
          <cell r="M283">
            <v>353</v>
          </cell>
          <cell r="N283">
            <v>87</v>
          </cell>
        </row>
        <row r="284">
          <cell r="C284">
            <v>148</v>
          </cell>
          <cell r="D284">
            <v>35.15</v>
          </cell>
          <cell r="E284">
            <v>-119.46</v>
          </cell>
          <cell r="F284" t="str">
            <v>Qal, thin</v>
          </cell>
          <cell r="G284" t="str">
            <v>339</v>
          </cell>
          <cell r="H284" t="str">
            <v>Qal- thin</v>
          </cell>
          <cell r="I284" t="str">
            <v>Qal- thin</v>
          </cell>
          <cell r="J284">
            <v>349</v>
          </cell>
          <cell r="K284">
            <v>89</v>
          </cell>
          <cell r="L284">
            <v>7.5917899999999996</v>
          </cell>
          <cell r="M284">
            <v>353</v>
          </cell>
          <cell r="N284">
            <v>87</v>
          </cell>
        </row>
        <row r="285">
          <cell r="C285">
            <v>503</v>
          </cell>
          <cell r="D285">
            <v>40.503</v>
          </cell>
          <cell r="E285">
            <v>-124.099</v>
          </cell>
          <cell r="F285" t="str">
            <v>QT</v>
          </cell>
          <cell r="G285" t="str">
            <v>438</v>
          </cell>
          <cell r="H285" t="str">
            <v>Qal- deep</v>
          </cell>
          <cell r="I285" t="str">
            <v>Qal- deep (incl LA)</v>
          </cell>
          <cell r="J285">
            <v>280</v>
          </cell>
          <cell r="K285">
            <v>74</v>
          </cell>
          <cell r="L285">
            <v>8.1905199999999994</v>
          </cell>
          <cell r="M285">
            <v>353</v>
          </cell>
          <cell r="N285">
            <v>87</v>
          </cell>
        </row>
        <row r="286">
          <cell r="C286">
            <v>504</v>
          </cell>
          <cell r="D286">
            <v>40.503</v>
          </cell>
          <cell r="E286">
            <v>-124.099</v>
          </cell>
          <cell r="F286" t="str">
            <v>QT</v>
          </cell>
          <cell r="G286" t="str">
            <v>438</v>
          </cell>
          <cell r="H286" t="str">
            <v>Qal- deep</v>
          </cell>
          <cell r="I286" t="str">
            <v>Qal- deep (incl LA)</v>
          </cell>
          <cell r="J286">
            <v>280</v>
          </cell>
          <cell r="K286">
            <v>74</v>
          </cell>
          <cell r="L286">
            <v>8.1905199999999994</v>
          </cell>
          <cell r="M286">
            <v>353</v>
          </cell>
          <cell r="N286">
            <v>87</v>
          </cell>
        </row>
        <row r="287">
          <cell r="C287">
            <v>505</v>
          </cell>
          <cell r="D287">
            <v>40.503</v>
          </cell>
          <cell r="E287">
            <v>-124.099</v>
          </cell>
          <cell r="F287" t="str">
            <v>QT</v>
          </cell>
          <cell r="G287" t="str">
            <v>438</v>
          </cell>
          <cell r="H287" t="str">
            <v>Qal- deep</v>
          </cell>
          <cell r="I287" t="str">
            <v>Qal- deep (incl LA)</v>
          </cell>
          <cell r="J287">
            <v>280</v>
          </cell>
          <cell r="K287">
            <v>74</v>
          </cell>
          <cell r="L287">
            <v>8.1905199999999994</v>
          </cell>
          <cell r="M287">
            <v>353</v>
          </cell>
          <cell r="N287">
            <v>87</v>
          </cell>
        </row>
        <row r="288">
          <cell r="C288">
            <v>509</v>
          </cell>
          <cell r="D288">
            <v>34.106000000000002</v>
          </cell>
          <cell r="E288">
            <v>-118.45399999999999</v>
          </cell>
          <cell r="F288" t="str">
            <v>J metamorphic</v>
          </cell>
          <cell r="G288" t="str">
            <v>623</v>
          </cell>
          <cell r="H288" t="str">
            <v>pK metamorphic</v>
          </cell>
          <cell r="I288" t="str">
            <v>xtaline</v>
          </cell>
          <cell r="J288">
            <v>748</v>
          </cell>
          <cell r="K288">
            <v>430</v>
          </cell>
        </row>
        <row r="289">
          <cell r="C289">
            <v>584</v>
          </cell>
          <cell r="D289">
            <v>34.045999999999999</v>
          </cell>
          <cell r="E289">
            <v>-118.355</v>
          </cell>
          <cell r="F289" t="str">
            <v>Qal, thin, west LA</v>
          </cell>
          <cell r="G289" t="str">
            <v>294</v>
          </cell>
          <cell r="H289" t="str">
            <v>Qal- thin- west LA</v>
          </cell>
          <cell r="I289" t="str">
            <v>Qal- deep (incl LA)</v>
          </cell>
          <cell r="J289">
            <v>280</v>
          </cell>
          <cell r="K289">
            <v>74</v>
          </cell>
          <cell r="L289">
            <v>3.5158700000000001</v>
          </cell>
          <cell r="M289">
            <v>353</v>
          </cell>
          <cell r="N289">
            <v>87</v>
          </cell>
        </row>
        <row r="290">
          <cell r="C290">
            <v>1148</v>
          </cell>
          <cell r="D290">
            <v>34.118000000000002</v>
          </cell>
          <cell r="E290">
            <v>-118.29900000000001</v>
          </cell>
          <cell r="F290" t="str">
            <v>Kgr</v>
          </cell>
          <cell r="G290" t="str">
            <v>685</v>
          </cell>
          <cell r="H290" t="str">
            <v>Kgr</v>
          </cell>
          <cell r="I290" t="str">
            <v>xtaline</v>
          </cell>
          <cell r="J290">
            <v>748</v>
          </cell>
          <cell r="K290">
            <v>430</v>
          </cell>
        </row>
        <row r="291">
          <cell r="C291">
            <v>551</v>
          </cell>
          <cell r="D291">
            <v>34.390999999999998</v>
          </cell>
          <cell r="E291">
            <v>-118.622</v>
          </cell>
          <cell r="F291" t="str">
            <v>Qal, thin</v>
          </cell>
          <cell r="G291" t="str">
            <v>339</v>
          </cell>
          <cell r="H291" t="str">
            <v>Tsh</v>
          </cell>
          <cell r="I291" t="str">
            <v>Tsh</v>
          </cell>
          <cell r="J291">
            <v>390</v>
          </cell>
          <cell r="K291">
            <v>112</v>
          </cell>
        </row>
        <row r="292">
          <cell r="C292">
            <v>109</v>
          </cell>
          <cell r="D292">
            <v>34.063000000000002</v>
          </cell>
          <cell r="E292">
            <v>-118.46299999999999</v>
          </cell>
          <cell r="F292" t="str">
            <v>Qoa</v>
          </cell>
          <cell r="G292" t="str">
            <v>371</v>
          </cell>
          <cell r="H292" t="str">
            <v>Qoa</v>
          </cell>
          <cell r="I292" t="str">
            <v>Qoa</v>
          </cell>
          <cell r="J292">
            <v>387</v>
          </cell>
          <cell r="K292">
            <v>142</v>
          </cell>
        </row>
        <row r="293">
          <cell r="C293">
            <v>123</v>
          </cell>
          <cell r="D293">
            <v>37.527999999999999</v>
          </cell>
          <cell r="E293">
            <v>-122.256</v>
          </cell>
          <cell r="F293" t="str">
            <v>af/qi</v>
          </cell>
          <cell r="G293" t="str">
            <v>202</v>
          </cell>
          <cell r="H293" t="str">
            <v>af/qi</v>
          </cell>
          <cell r="I293" t="str">
            <v>af/Qi</v>
          </cell>
          <cell r="J293">
            <v>217</v>
          </cell>
          <cell r="K293">
            <v>94</v>
          </cell>
        </row>
        <row r="294">
          <cell r="C294">
            <v>428</v>
          </cell>
          <cell r="D294">
            <v>36.121000000000002</v>
          </cell>
          <cell r="E294">
            <v>-120.39700000000001</v>
          </cell>
          <cell r="F294" t="str">
            <v>Tsh</v>
          </cell>
          <cell r="G294" t="str">
            <v>376</v>
          </cell>
          <cell r="H294" t="str">
            <v>Tsh</v>
          </cell>
          <cell r="I294" t="str">
            <v>Tsh</v>
          </cell>
          <cell r="J294">
            <v>390</v>
          </cell>
          <cell r="K294">
            <v>112</v>
          </cell>
        </row>
        <row r="295">
          <cell r="C295">
            <v>1594</v>
          </cell>
          <cell r="D295">
            <v>36.590000000000003</v>
          </cell>
          <cell r="E295">
            <v>-121.19</v>
          </cell>
          <cell r="F295" t="str">
            <v>QT</v>
          </cell>
          <cell r="G295" t="str">
            <v>438</v>
          </cell>
          <cell r="H295" t="str">
            <v>QT</v>
          </cell>
          <cell r="I295" t="str">
            <v>QT</v>
          </cell>
          <cell r="J295">
            <v>455</v>
          </cell>
          <cell r="K295">
            <v>150</v>
          </cell>
        </row>
        <row r="296">
          <cell r="C296">
            <v>296</v>
          </cell>
          <cell r="D296">
            <v>34.904000000000003</v>
          </cell>
          <cell r="E296">
            <v>-116.82299999999999</v>
          </cell>
          <cell r="F296" t="str">
            <v>Qal, deep (incl LA)</v>
          </cell>
          <cell r="G296" t="str">
            <v>271</v>
          </cell>
          <cell r="H296" t="str">
            <v>Qal- deep</v>
          </cell>
          <cell r="I296" t="str">
            <v>Qal- deep (incl LA)</v>
          </cell>
          <cell r="J296">
            <v>280</v>
          </cell>
          <cell r="K296">
            <v>74</v>
          </cell>
          <cell r="L296">
            <v>0.59460599999999997</v>
          </cell>
          <cell r="M296">
            <v>306</v>
          </cell>
          <cell r="N296">
            <v>78</v>
          </cell>
        </row>
        <row r="297">
          <cell r="C297">
            <v>135</v>
          </cell>
          <cell r="D297">
            <v>36.85</v>
          </cell>
          <cell r="E297">
            <v>-121.4</v>
          </cell>
          <cell r="F297" t="str">
            <v>Qoa</v>
          </cell>
          <cell r="G297" t="str">
            <v>371</v>
          </cell>
          <cell r="H297" t="str">
            <v>Qoa</v>
          </cell>
          <cell r="I297" t="str">
            <v>Qoa</v>
          </cell>
          <cell r="J297">
            <v>387</v>
          </cell>
          <cell r="K297">
            <v>142</v>
          </cell>
        </row>
        <row r="298">
          <cell r="C298">
            <v>324</v>
          </cell>
          <cell r="D298">
            <v>34.387</v>
          </cell>
          <cell r="E298">
            <v>-118.533</v>
          </cell>
          <cell r="F298" t="str">
            <v>Qal, coarse</v>
          </cell>
          <cell r="G298" t="str">
            <v>345</v>
          </cell>
          <cell r="H298" t="str">
            <v>Qal- coarse</v>
          </cell>
          <cell r="I298" t="str">
            <v>Qal- coarse</v>
          </cell>
          <cell r="J298">
            <v>354</v>
          </cell>
          <cell r="K298">
            <v>82</v>
          </cell>
          <cell r="L298">
            <v>3.9914299999999998</v>
          </cell>
          <cell r="M298">
            <v>353</v>
          </cell>
          <cell r="N298">
            <v>87</v>
          </cell>
        </row>
        <row r="299">
          <cell r="C299">
            <v>326</v>
          </cell>
          <cell r="D299">
            <v>34.090000000000003</v>
          </cell>
          <cell r="E299">
            <v>-118.339</v>
          </cell>
          <cell r="F299" t="str">
            <v>Qal, thin, west LA</v>
          </cell>
          <cell r="G299" t="str">
            <v>294</v>
          </cell>
          <cell r="H299" t="str">
            <v>Qal- thin- west LA</v>
          </cell>
          <cell r="I299" t="str">
            <v>Qal- deep (incl LA)</v>
          </cell>
          <cell r="J299">
            <v>280</v>
          </cell>
          <cell r="K299">
            <v>74</v>
          </cell>
          <cell r="L299">
            <v>5.0134600000000002</v>
          </cell>
          <cell r="M299">
            <v>353</v>
          </cell>
          <cell r="N299">
            <v>87</v>
          </cell>
        </row>
        <row r="300">
          <cell r="C300">
            <v>472</v>
          </cell>
          <cell r="D300">
            <v>37.805999999999997</v>
          </cell>
          <cell r="E300">
            <v>-122.267</v>
          </cell>
          <cell r="F300" t="str">
            <v>Qs</v>
          </cell>
          <cell r="G300" t="str">
            <v>298</v>
          </cell>
          <cell r="H300" t="str">
            <v>Qs</v>
          </cell>
          <cell r="I300" t="str">
            <v>Qs</v>
          </cell>
          <cell r="J300">
            <v>302</v>
          </cell>
          <cell r="K300">
            <v>46</v>
          </cell>
        </row>
        <row r="301">
          <cell r="C301">
            <v>154</v>
          </cell>
          <cell r="D301">
            <v>36.308</v>
          </cell>
          <cell r="E301">
            <v>-120.249</v>
          </cell>
          <cell r="F301" t="str">
            <v>Qal, thin</v>
          </cell>
          <cell r="G301" t="str">
            <v>339</v>
          </cell>
          <cell r="H301" t="str">
            <v>Qal- thin</v>
          </cell>
          <cell r="I301" t="str">
            <v>Qal- thin</v>
          </cell>
          <cell r="J301">
            <v>349</v>
          </cell>
          <cell r="K301">
            <v>89</v>
          </cell>
          <cell r="L301">
            <v>4.4311199999999999</v>
          </cell>
          <cell r="M301">
            <v>353</v>
          </cell>
          <cell r="N301">
            <v>87</v>
          </cell>
        </row>
        <row r="302">
          <cell r="C302">
            <v>155</v>
          </cell>
          <cell r="D302">
            <v>36.308</v>
          </cell>
          <cell r="E302">
            <v>-120.249</v>
          </cell>
          <cell r="F302" t="str">
            <v>Qal, thin</v>
          </cell>
          <cell r="G302" t="str">
            <v>339</v>
          </cell>
          <cell r="H302" t="str">
            <v>Qal- thin</v>
          </cell>
          <cell r="I302" t="str">
            <v>Qal- thin</v>
          </cell>
          <cell r="J302">
            <v>349</v>
          </cell>
          <cell r="K302">
            <v>89</v>
          </cell>
          <cell r="L302">
            <v>4.4311199999999999</v>
          </cell>
          <cell r="M302">
            <v>353</v>
          </cell>
          <cell r="N302">
            <v>87</v>
          </cell>
        </row>
        <row r="303">
          <cell r="C303">
            <v>156</v>
          </cell>
          <cell r="D303">
            <v>36.308</v>
          </cell>
          <cell r="E303">
            <v>-120.249</v>
          </cell>
          <cell r="F303" t="str">
            <v>Qal, thin</v>
          </cell>
          <cell r="G303" t="str">
            <v>339</v>
          </cell>
          <cell r="H303" t="str">
            <v>Qal- thin</v>
          </cell>
          <cell r="I303" t="str">
            <v>Qal- thin</v>
          </cell>
          <cell r="J303">
            <v>349</v>
          </cell>
          <cell r="K303">
            <v>89</v>
          </cell>
          <cell r="L303">
            <v>4.4311199999999999</v>
          </cell>
          <cell r="M303">
            <v>353</v>
          </cell>
          <cell r="N303">
            <v>87</v>
          </cell>
        </row>
        <row r="304">
          <cell r="C304">
            <v>459</v>
          </cell>
          <cell r="D304">
            <v>37.825000000000003</v>
          </cell>
          <cell r="E304">
            <v>-122.373</v>
          </cell>
          <cell r="F304" t="str">
            <v>af/qi</v>
          </cell>
          <cell r="G304" t="str">
            <v>202</v>
          </cell>
          <cell r="H304" t="str">
            <v>af/Qi</v>
          </cell>
          <cell r="I304" t="str">
            <v>af/Qi</v>
          </cell>
          <cell r="J304">
            <v>217</v>
          </cell>
          <cell r="K304">
            <v>94</v>
          </cell>
        </row>
        <row r="305">
          <cell r="C305">
            <v>593</v>
          </cell>
          <cell r="D305">
            <v>37.784999999999997</v>
          </cell>
          <cell r="E305">
            <v>-122.303</v>
          </cell>
          <cell r="F305" t="str">
            <v>af/qi</v>
          </cell>
          <cell r="G305" t="str">
            <v>202</v>
          </cell>
          <cell r="H305" t="str">
            <v>af/Qi</v>
          </cell>
          <cell r="I305" t="str">
            <v>af/Qi</v>
          </cell>
          <cell r="J305">
            <v>217</v>
          </cell>
          <cell r="K305">
            <v>94</v>
          </cell>
        </row>
        <row r="306">
          <cell r="C306">
            <v>315</v>
          </cell>
          <cell r="D306">
            <v>34.235999999999997</v>
          </cell>
          <cell r="E306">
            <v>-118.43899999999999</v>
          </cell>
          <cell r="F306" t="str">
            <v>Qal, deep (incl LA)</v>
          </cell>
          <cell r="G306" t="str">
            <v>271</v>
          </cell>
          <cell r="H306" t="str">
            <v>Qal- deep</v>
          </cell>
          <cell r="I306" t="str">
            <v>Qal- deep (incl LA)</v>
          </cell>
          <cell r="J306">
            <v>280</v>
          </cell>
          <cell r="K306">
            <v>74</v>
          </cell>
          <cell r="L306">
            <v>3.43967</v>
          </cell>
          <cell r="M306">
            <v>353</v>
          </cell>
          <cell r="N306">
            <v>87</v>
          </cell>
        </row>
        <row r="307">
          <cell r="C307">
            <v>10</v>
          </cell>
          <cell r="D307">
            <v>36.165700000000001</v>
          </cell>
          <cell r="E307">
            <v>-120.309</v>
          </cell>
          <cell r="F307" t="str">
            <v>Qal, thin</v>
          </cell>
          <cell r="G307" t="str">
            <v>339</v>
          </cell>
          <cell r="H307" t="str">
            <v>Qal- thin</v>
          </cell>
          <cell r="I307" t="str">
            <v>Qal- thin</v>
          </cell>
          <cell r="J307">
            <v>349</v>
          </cell>
          <cell r="K307">
            <v>89</v>
          </cell>
          <cell r="L307">
            <v>2.82138</v>
          </cell>
          <cell r="M307">
            <v>353</v>
          </cell>
          <cell r="N307">
            <v>87</v>
          </cell>
        </row>
        <row r="308">
          <cell r="C308">
            <v>471</v>
          </cell>
          <cell r="D308">
            <v>37.622</v>
          </cell>
          <cell r="E308">
            <v>-122.398</v>
          </cell>
          <cell r="F308" t="str">
            <v>af/qi</v>
          </cell>
          <cell r="G308" t="str">
            <v>202</v>
          </cell>
          <cell r="H308" t="str">
            <v>af/qi</v>
          </cell>
          <cell r="I308" t="str">
            <v>af/Qi</v>
          </cell>
          <cell r="J308">
            <v>217</v>
          </cell>
          <cell r="K308">
            <v>94</v>
          </cell>
        </row>
        <row r="309">
          <cell r="C309">
            <v>1487</v>
          </cell>
          <cell r="D309">
            <v>37.813000000000002</v>
          </cell>
          <cell r="E309">
            <v>-122.31399999999999</v>
          </cell>
          <cell r="F309" t="str">
            <v>af/qi</v>
          </cell>
          <cell r="G309" t="str">
            <v>202</v>
          </cell>
          <cell r="H309" t="str">
            <v>af/Qi</v>
          </cell>
          <cell r="I309" t="str">
            <v>af/Qi</v>
          </cell>
          <cell r="J309">
            <v>217</v>
          </cell>
          <cell r="K309">
            <v>94</v>
          </cell>
        </row>
        <row r="310">
          <cell r="C310">
            <v>108</v>
          </cell>
          <cell r="D310">
            <v>34.249000000000002</v>
          </cell>
          <cell r="E310">
            <v>-118.47799999999999</v>
          </cell>
          <cell r="F310" t="str">
            <v>Qal, thin</v>
          </cell>
          <cell r="G310" t="str">
            <v>339</v>
          </cell>
          <cell r="H310" t="str">
            <v>Qal- thin</v>
          </cell>
          <cell r="I310" t="str">
            <v>Qal- thin</v>
          </cell>
          <cell r="J310">
            <v>349</v>
          </cell>
          <cell r="K310">
            <v>89</v>
          </cell>
          <cell r="L310">
            <v>2.0359699999999998</v>
          </cell>
          <cell r="M310">
            <v>353</v>
          </cell>
          <cell r="N310">
            <v>87</v>
          </cell>
        </row>
        <row r="311">
          <cell r="C311">
            <v>193</v>
          </cell>
          <cell r="D311">
            <v>37.549999999999997</v>
          </cell>
          <cell r="E311">
            <v>-118.81100000000001</v>
          </cell>
          <cell r="F311" t="str">
            <v>Qal, thin</v>
          </cell>
          <cell r="G311" t="str">
            <v>339</v>
          </cell>
          <cell r="H311" t="str">
            <v>Kgr</v>
          </cell>
          <cell r="I311" t="str">
            <v>xtaline</v>
          </cell>
          <cell r="J311">
            <v>748</v>
          </cell>
          <cell r="K311">
            <v>430</v>
          </cell>
        </row>
        <row r="312">
          <cell r="C312">
            <v>348</v>
          </cell>
          <cell r="D312">
            <v>34.011000000000003</v>
          </cell>
          <cell r="E312">
            <v>-118.49</v>
          </cell>
          <cell r="F312" t="str">
            <v>Qoa</v>
          </cell>
          <cell r="G312" t="str">
            <v>371</v>
          </cell>
          <cell r="H312" t="str">
            <v>Qoa</v>
          </cell>
          <cell r="I312" t="str">
            <v>Qoa</v>
          </cell>
          <cell r="J312">
            <v>387</v>
          </cell>
          <cell r="K312">
            <v>142</v>
          </cell>
        </row>
        <row r="313">
          <cell r="C313">
            <v>371</v>
          </cell>
          <cell r="D313">
            <v>35.921999999999997</v>
          </cell>
          <cell r="E313">
            <v>-120.53400000000001</v>
          </cell>
          <cell r="F313" t="str">
            <v>Tsh</v>
          </cell>
          <cell r="G313" t="str">
            <v>376</v>
          </cell>
          <cell r="H313" t="str">
            <v>Tsh</v>
          </cell>
          <cell r="I313" t="str">
            <v>Tsh</v>
          </cell>
          <cell r="J313">
            <v>390</v>
          </cell>
          <cell r="K313">
            <v>112</v>
          </cell>
        </row>
        <row r="314">
          <cell r="C314">
            <v>426</v>
          </cell>
          <cell r="D314">
            <v>36.987000000000002</v>
          </cell>
          <cell r="E314">
            <v>-121.536</v>
          </cell>
          <cell r="F314" t="str">
            <v>Qal, deep (incl LA)</v>
          </cell>
          <cell r="G314" t="str">
            <v>271</v>
          </cell>
          <cell r="H314" t="str">
            <v>Qal- deep</v>
          </cell>
          <cell r="I314" t="str">
            <v>Qal- deep (incl LA)</v>
          </cell>
          <cell r="J314">
            <v>280</v>
          </cell>
          <cell r="K314">
            <v>74</v>
          </cell>
          <cell r="L314">
            <v>1.0802700000000001</v>
          </cell>
          <cell r="M314">
            <v>306</v>
          </cell>
          <cell r="N314">
            <v>78</v>
          </cell>
        </row>
        <row r="315">
          <cell r="C315">
            <v>425</v>
          </cell>
          <cell r="D315">
            <v>36.981999999999999</v>
          </cell>
          <cell r="E315">
            <v>-121.556</v>
          </cell>
          <cell r="F315" t="str">
            <v>Qal, deep (incl LA)</v>
          </cell>
          <cell r="G315" t="str">
            <v>271</v>
          </cell>
          <cell r="H315" t="str">
            <v>Qal- deep</v>
          </cell>
          <cell r="I315" t="str">
            <v>Qal- deep (incl LA)</v>
          </cell>
          <cell r="J315">
            <v>280</v>
          </cell>
          <cell r="K315">
            <v>74</v>
          </cell>
          <cell r="L315">
            <v>0.94154800000000005</v>
          </cell>
          <cell r="M315">
            <v>306</v>
          </cell>
          <cell r="N315">
            <v>78</v>
          </cell>
        </row>
        <row r="316">
          <cell r="C316">
            <v>75</v>
          </cell>
          <cell r="D316">
            <v>32.793999999999997</v>
          </cell>
          <cell r="E316">
            <v>-115.54900000000001</v>
          </cell>
          <cell r="F316" t="str">
            <v>Qal, deep, Imperial V.</v>
          </cell>
          <cell r="G316" t="str">
            <v>207</v>
          </cell>
          <cell r="H316" t="str">
            <v>Qal- deep- Imperial V.</v>
          </cell>
          <cell r="I316" t="str">
            <v>Qal- deep- Imperial V.</v>
          </cell>
          <cell r="J316">
            <v>209</v>
          </cell>
          <cell r="K316">
            <v>31</v>
          </cell>
          <cell r="L316">
            <v>0.59481799999999996</v>
          </cell>
          <cell r="M316">
            <v>306</v>
          </cell>
          <cell r="N316">
            <v>78</v>
          </cell>
        </row>
        <row r="317">
          <cell r="C317">
            <v>290</v>
          </cell>
          <cell r="D317">
            <v>33.929000000000002</v>
          </cell>
          <cell r="E317">
            <v>-118.26</v>
          </cell>
          <cell r="F317" t="str">
            <v>Qoa</v>
          </cell>
          <cell r="G317" t="str">
            <v>371</v>
          </cell>
          <cell r="H317" t="str">
            <v>Qoa</v>
          </cell>
          <cell r="I317" t="str">
            <v>Qoa</v>
          </cell>
          <cell r="J317">
            <v>387</v>
          </cell>
          <cell r="K317">
            <v>142</v>
          </cell>
        </row>
        <row r="318">
          <cell r="C318">
            <v>574</v>
          </cell>
          <cell r="D318">
            <v>33.835999999999999</v>
          </cell>
          <cell r="E318">
            <v>-118.24</v>
          </cell>
          <cell r="F318" t="str">
            <v>Qal, deep, LA basin</v>
          </cell>
          <cell r="G318" t="str">
            <v>270</v>
          </cell>
          <cell r="H318" t="str">
            <v>Qal- deep LA basin</v>
          </cell>
          <cell r="I318" t="str">
            <v>Qal- deep (incl LA)</v>
          </cell>
          <cell r="J318">
            <v>280</v>
          </cell>
          <cell r="K318">
            <v>74</v>
          </cell>
          <cell r="L318">
            <v>0.42153200000000002</v>
          </cell>
          <cell r="M318">
            <v>231</v>
          </cell>
          <cell r="N318">
            <v>55</v>
          </cell>
        </row>
        <row r="319">
          <cell r="C319">
            <v>572</v>
          </cell>
          <cell r="D319">
            <v>33.92</v>
          </cell>
          <cell r="E319">
            <v>-118.137</v>
          </cell>
          <cell r="F319" t="str">
            <v>Qal, deep, LA basin</v>
          </cell>
          <cell r="G319" t="str">
            <v>270</v>
          </cell>
          <cell r="H319" t="str">
            <v>Qal- deep LA basin</v>
          </cell>
          <cell r="I319" t="str">
            <v>Qal- deep (incl LA)</v>
          </cell>
          <cell r="J319">
            <v>280</v>
          </cell>
          <cell r="K319">
            <v>74</v>
          </cell>
          <cell r="L319">
            <v>0.754915</v>
          </cell>
          <cell r="M319">
            <v>306</v>
          </cell>
          <cell r="N319">
            <v>78</v>
          </cell>
        </row>
        <row r="320">
          <cell r="C320">
            <v>483</v>
          </cell>
          <cell r="D320">
            <v>37.622999999999998</v>
          </cell>
          <cell r="E320">
            <v>-122.13</v>
          </cell>
          <cell r="F320" t="str">
            <v>Qi</v>
          </cell>
          <cell r="G320" t="str">
            <v>155</v>
          </cell>
          <cell r="H320" t="str">
            <v>Qi</v>
          </cell>
          <cell r="I320" t="str">
            <v>Qi</v>
          </cell>
          <cell r="J320">
            <v>160</v>
          </cell>
          <cell r="K320">
            <v>39</v>
          </cell>
        </row>
        <row r="321">
          <cell r="C321">
            <v>16</v>
          </cell>
          <cell r="D321">
            <v>37.000999999999998</v>
          </cell>
          <cell r="E321">
            <v>-122.062</v>
          </cell>
          <cell r="F321" t="str">
            <v>J metamorphic</v>
          </cell>
          <cell r="G321" t="str">
            <v>623</v>
          </cell>
          <cell r="H321" t="str">
            <v>pK metamorphic</v>
          </cell>
          <cell r="I321" t="str">
            <v>xtaline</v>
          </cell>
          <cell r="J321">
            <v>748</v>
          </cell>
          <cell r="K321">
            <v>430</v>
          </cell>
        </row>
        <row r="322">
          <cell r="C322">
            <v>466</v>
          </cell>
          <cell r="D322">
            <v>37.000999999999998</v>
          </cell>
          <cell r="E322">
            <v>-122.06</v>
          </cell>
          <cell r="F322" t="str">
            <v>Kgr</v>
          </cell>
          <cell r="G322" t="str">
            <v>685</v>
          </cell>
          <cell r="H322" t="str">
            <v>pK metamorphic</v>
          </cell>
          <cell r="I322" t="str">
            <v>xtaline</v>
          </cell>
          <cell r="J322">
            <v>748</v>
          </cell>
          <cell r="K322">
            <v>430</v>
          </cell>
        </row>
        <row r="323">
          <cell r="C323">
            <v>150</v>
          </cell>
          <cell r="D323">
            <v>37.770000000000003</v>
          </cell>
          <cell r="E323">
            <v>-122.48</v>
          </cell>
          <cell r="F323" t="str">
            <v>Qs</v>
          </cell>
          <cell r="G323" t="str">
            <v>298</v>
          </cell>
          <cell r="H323" t="str">
            <v>Qs</v>
          </cell>
          <cell r="I323" t="str">
            <v>Qs</v>
          </cell>
          <cell r="J323">
            <v>302</v>
          </cell>
          <cell r="K323">
            <v>46</v>
          </cell>
        </row>
        <row r="324">
          <cell r="C324">
            <v>342</v>
          </cell>
          <cell r="D324">
            <v>34.07</v>
          </cell>
          <cell r="E324">
            <v>-118.15</v>
          </cell>
          <cell r="F324" t="str">
            <v>Qoa</v>
          </cell>
          <cell r="G324" t="str">
            <v>371</v>
          </cell>
          <cell r="H324" t="str">
            <v>Qoa</v>
          </cell>
          <cell r="I324" t="str">
            <v>Qoa</v>
          </cell>
          <cell r="J324">
            <v>387</v>
          </cell>
          <cell r="K324">
            <v>142</v>
          </cell>
        </row>
        <row r="325">
          <cell r="C325">
            <v>424</v>
          </cell>
          <cell r="D325">
            <v>36.972999999999999</v>
          </cell>
          <cell r="E325">
            <v>-121.572</v>
          </cell>
          <cell r="F325" t="str">
            <v>KJf</v>
          </cell>
          <cell r="G325" t="str">
            <v>713</v>
          </cell>
          <cell r="H325" t="str">
            <v>KJf</v>
          </cell>
          <cell r="I325" t="str">
            <v>KJf</v>
          </cell>
          <cell r="J325">
            <v>782</v>
          </cell>
          <cell r="K325">
            <v>359</v>
          </cell>
        </row>
        <row r="326">
          <cell r="C326">
            <v>81</v>
          </cell>
          <cell r="D326">
            <v>33.770000000000003</v>
          </cell>
          <cell r="E326">
            <v>-118.23</v>
          </cell>
          <cell r="F326" t="str">
            <v>Qal, fine</v>
          </cell>
          <cell r="G326" t="str">
            <v>230</v>
          </cell>
          <cell r="H326" t="str">
            <v>Qal- fine</v>
          </cell>
          <cell r="I326" t="str">
            <v>Qal- fine</v>
          </cell>
          <cell r="J326">
            <v>236</v>
          </cell>
          <cell r="K326">
            <v>55</v>
          </cell>
          <cell r="L326">
            <v>1.96255</v>
          </cell>
          <cell r="M326">
            <v>306</v>
          </cell>
          <cell r="N326">
            <v>78</v>
          </cell>
        </row>
        <row r="327">
          <cell r="C327">
            <v>423</v>
          </cell>
          <cell r="D327">
            <v>36.597000000000001</v>
          </cell>
          <cell r="E327">
            <v>-121.89700000000001</v>
          </cell>
          <cell r="F327" t="str">
            <v>Kgr</v>
          </cell>
          <cell r="G327" t="str">
            <v>685</v>
          </cell>
          <cell r="H327" t="str">
            <v>Kgr</v>
          </cell>
          <cell r="I327" t="str">
            <v>xtaline</v>
          </cell>
          <cell r="J327">
            <v>748</v>
          </cell>
          <cell r="K327">
            <v>430</v>
          </cell>
        </row>
        <row r="328">
          <cell r="C328">
            <v>420</v>
          </cell>
          <cell r="D328">
            <v>36.753</v>
          </cell>
          <cell r="E328">
            <v>-121.395</v>
          </cell>
          <cell r="F328" t="str">
            <v>Kgr</v>
          </cell>
          <cell r="G328" t="str">
            <v>685</v>
          </cell>
          <cell r="H328" t="str">
            <v>Kgr</v>
          </cell>
          <cell r="I328" t="str">
            <v>xtaline</v>
          </cell>
          <cell r="J328">
            <v>748</v>
          </cell>
          <cell r="K328">
            <v>430</v>
          </cell>
        </row>
        <row r="329">
          <cell r="C329">
            <v>96</v>
          </cell>
          <cell r="D329">
            <v>34.020000000000003</v>
          </cell>
          <cell r="E329">
            <v>-118.053</v>
          </cell>
          <cell r="F329" t="str">
            <v>Qal, deep (incl LA)</v>
          </cell>
          <cell r="G329" t="str">
            <v>271</v>
          </cell>
          <cell r="H329" t="str">
            <v>Qal- deep</v>
          </cell>
          <cell r="I329" t="str">
            <v>Qal- deep (incl LA)</v>
          </cell>
          <cell r="J329">
            <v>280</v>
          </cell>
          <cell r="K329">
            <v>74</v>
          </cell>
          <cell r="L329">
            <v>1.5417799999999999</v>
          </cell>
          <cell r="M329">
            <v>306</v>
          </cell>
          <cell r="N329">
            <v>78</v>
          </cell>
        </row>
        <row r="330">
          <cell r="C330">
            <v>97</v>
          </cell>
          <cell r="D330">
            <v>34.020000000000003</v>
          </cell>
          <cell r="E330">
            <v>-118.053</v>
          </cell>
          <cell r="F330" t="str">
            <v>Qal, deep (incl LA)</v>
          </cell>
          <cell r="G330" t="str">
            <v>271</v>
          </cell>
          <cell r="H330" t="str">
            <v>Qal- deep</v>
          </cell>
          <cell r="I330" t="str">
            <v>Qal- deep (incl LA)</v>
          </cell>
          <cell r="J330">
            <v>280</v>
          </cell>
          <cell r="K330">
            <v>74</v>
          </cell>
          <cell r="L330">
            <v>1.5417799999999999</v>
          </cell>
          <cell r="M330">
            <v>306</v>
          </cell>
          <cell r="N330">
            <v>78</v>
          </cell>
        </row>
        <row r="331">
          <cell r="C331">
            <v>98</v>
          </cell>
          <cell r="D331">
            <v>34.020000000000003</v>
          </cell>
          <cell r="E331">
            <v>-118.053</v>
          </cell>
          <cell r="F331" t="str">
            <v>Qal, deep (incl LA)</v>
          </cell>
          <cell r="G331" t="str">
            <v>271</v>
          </cell>
          <cell r="H331" t="str">
            <v>Qal- deep</v>
          </cell>
          <cell r="I331" t="str">
            <v>Qal- deep (incl LA)</v>
          </cell>
          <cell r="J331">
            <v>280</v>
          </cell>
          <cell r="K331">
            <v>74</v>
          </cell>
          <cell r="L331">
            <v>1.5417799999999999</v>
          </cell>
          <cell r="M331">
            <v>306</v>
          </cell>
          <cell r="N331">
            <v>78</v>
          </cell>
        </row>
        <row r="332">
          <cell r="C332">
            <v>1479</v>
          </cell>
          <cell r="D332">
            <v>37.201999999999998</v>
          </cell>
          <cell r="E332">
            <v>-121.991</v>
          </cell>
          <cell r="F332" t="str">
            <v>KJf</v>
          </cell>
          <cell r="G332" t="str">
            <v>713</v>
          </cell>
          <cell r="H332" t="str">
            <v>KJf</v>
          </cell>
          <cell r="I332" t="str">
            <v>KJf</v>
          </cell>
          <cell r="J332">
            <v>782</v>
          </cell>
          <cell r="K332">
            <v>359</v>
          </cell>
        </row>
        <row r="333">
          <cell r="C333">
            <v>72</v>
          </cell>
          <cell r="D333">
            <v>34.277799999999999</v>
          </cell>
          <cell r="E333">
            <v>-117.33499999999999</v>
          </cell>
          <cell r="F333" t="str">
            <v>Kgr</v>
          </cell>
          <cell r="G333" t="str">
            <v>685</v>
          </cell>
          <cell r="H333" t="str">
            <v>schist</v>
          </cell>
          <cell r="I333" t="str">
            <v>xtaline</v>
          </cell>
          <cell r="J333">
            <v>748</v>
          </cell>
          <cell r="K333">
            <v>430</v>
          </cell>
        </row>
        <row r="334">
          <cell r="C334">
            <v>313</v>
          </cell>
          <cell r="D334">
            <v>34.491999999999997</v>
          </cell>
          <cell r="E334">
            <v>-118.327</v>
          </cell>
          <cell r="F334" t="str">
            <v>Tss</v>
          </cell>
          <cell r="G334" t="str">
            <v>478</v>
          </cell>
          <cell r="H334" t="str">
            <v>Qoa</v>
          </cell>
          <cell r="I334" t="str">
            <v>Qoa</v>
          </cell>
          <cell r="J334">
            <v>387</v>
          </cell>
          <cell r="K334">
            <v>142</v>
          </cell>
        </row>
        <row r="335">
          <cell r="C335">
            <v>88</v>
          </cell>
          <cell r="D335">
            <v>34.334000000000003</v>
          </cell>
          <cell r="E335">
            <v>-118.396</v>
          </cell>
          <cell r="F335" t="str">
            <v>Kgr</v>
          </cell>
          <cell r="G335" t="str">
            <v>685</v>
          </cell>
          <cell r="H335" t="str">
            <v>Kgr</v>
          </cell>
          <cell r="I335" t="str">
            <v>xtaline</v>
          </cell>
          <cell r="J335">
            <v>748</v>
          </cell>
          <cell r="K335">
            <v>430</v>
          </cell>
        </row>
        <row r="336">
          <cell r="C336">
            <v>89</v>
          </cell>
          <cell r="D336">
            <v>34.334000000000003</v>
          </cell>
          <cell r="E336">
            <v>-118.396</v>
          </cell>
          <cell r="F336" t="str">
            <v>Kgr</v>
          </cell>
          <cell r="G336" t="str">
            <v>685</v>
          </cell>
          <cell r="H336" t="str">
            <v>Kgr</v>
          </cell>
          <cell r="I336" t="str">
            <v>xtaline</v>
          </cell>
          <cell r="J336">
            <v>748</v>
          </cell>
          <cell r="K336">
            <v>430</v>
          </cell>
        </row>
        <row r="337">
          <cell r="C337">
            <v>319</v>
          </cell>
          <cell r="D337">
            <v>34.334000000000003</v>
          </cell>
          <cell r="E337">
            <v>-118.396</v>
          </cell>
          <cell r="F337" t="str">
            <v>Kgr</v>
          </cell>
          <cell r="G337" t="str">
            <v>685</v>
          </cell>
          <cell r="H337" t="str">
            <v>Kgr</v>
          </cell>
          <cell r="I337" t="str">
            <v>xtaline</v>
          </cell>
          <cell r="J337">
            <v>748</v>
          </cell>
          <cell r="K337">
            <v>430</v>
          </cell>
        </row>
        <row r="338">
          <cell r="C338">
            <v>468</v>
          </cell>
          <cell r="D338">
            <v>37.807000000000002</v>
          </cell>
          <cell r="E338">
            <v>-122.361</v>
          </cell>
          <cell r="F338" t="str">
            <v>KJf</v>
          </cell>
          <cell r="G338" t="str">
            <v>713</v>
          </cell>
          <cell r="H338" t="str">
            <v>KJf</v>
          </cell>
          <cell r="I338" t="str">
            <v>KJf</v>
          </cell>
          <cell r="J338">
            <v>782</v>
          </cell>
          <cell r="K338">
            <v>359</v>
          </cell>
        </row>
        <row r="339">
          <cell r="C339">
            <v>499</v>
          </cell>
          <cell r="D339">
            <v>34.139000000000003</v>
          </cell>
          <cell r="E339">
            <v>-118.121</v>
          </cell>
          <cell r="F339" t="str">
            <v>Qoa</v>
          </cell>
          <cell r="G339" t="str">
            <v>371</v>
          </cell>
          <cell r="H339" t="str">
            <v>Qoa</v>
          </cell>
          <cell r="I339" t="str">
            <v>Qoa</v>
          </cell>
          <cell r="J339">
            <v>387</v>
          </cell>
          <cell r="K339">
            <v>142</v>
          </cell>
        </row>
        <row r="340">
          <cell r="C340">
            <v>467</v>
          </cell>
          <cell r="D340">
            <v>37.786000000000001</v>
          </cell>
          <cell r="E340">
            <v>-122.39100000000001</v>
          </cell>
          <cell r="F340" t="str">
            <v>KJf</v>
          </cell>
          <cell r="G340" t="str">
            <v>713</v>
          </cell>
          <cell r="H340" t="str">
            <v>KJf</v>
          </cell>
          <cell r="I340" t="str">
            <v>KJf</v>
          </cell>
          <cell r="J340">
            <v>782</v>
          </cell>
          <cell r="K340">
            <v>359</v>
          </cell>
        </row>
        <row r="341">
          <cell r="C341">
            <v>84</v>
          </cell>
          <cell r="D341">
            <v>34.508299999999998</v>
          </cell>
          <cell r="E341">
            <v>-117.922</v>
          </cell>
          <cell r="F341" t="str">
            <v>Qoa</v>
          </cell>
          <cell r="G341" t="str">
            <v>371</v>
          </cell>
          <cell r="H341" t="str">
            <v>Qoa</v>
          </cell>
          <cell r="I341" t="str">
            <v>Qoa</v>
          </cell>
          <cell r="J341">
            <v>387</v>
          </cell>
          <cell r="K341">
            <v>142</v>
          </cell>
        </row>
        <row r="342">
          <cell r="C342">
            <v>92</v>
          </cell>
          <cell r="D342">
            <v>34.423000000000002</v>
          </cell>
          <cell r="E342">
            <v>-119.7</v>
          </cell>
          <cell r="F342" t="str">
            <v>Qoa</v>
          </cell>
          <cell r="G342" t="str">
            <v>371</v>
          </cell>
          <cell r="H342" t="str">
            <v>Qoa</v>
          </cell>
          <cell r="I342" t="str">
            <v>Qoa</v>
          </cell>
          <cell r="J342">
            <v>387</v>
          </cell>
          <cell r="K342">
            <v>142</v>
          </cell>
        </row>
        <row r="343">
          <cell r="C343">
            <v>3</v>
          </cell>
          <cell r="D343">
            <v>33.801000000000002</v>
          </cell>
          <cell r="E343">
            <v>-118.387</v>
          </cell>
          <cell r="F343" t="str">
            <v>Tsh</v>
          </cell>
          <cell r="G343" t="str">
            <v>376</v>
          </cell>
          <cell r="H343" t="str">
            <v>Tsh</v>
          </cell>
          <cell r="I343" t="str">
            <v>Tsh</v>
          </cell>
          <cell r="J343">
            <v>390</v>
          </cell>
          <cell r="K343">
            <v>112</v>
          </cell>
        </row>
        <row r="344">
          <cell r="C344">
            <v>333</v>
          </cell>
          <cell r="D344">
            <v>34.063000000000002</v>
          </cell>
          <cell r="E344">
            <v>-118.41800000000001</v>
          </cell>
          <cell r="F344" t="str">
            <v>Qoa</v>
          </cell>
          <cell r="G344" t="str">
            <v>371</v>
          </cell>
          <cell r="H344" t="str">
            <v>Qoa</v>
          </cell>
          <cell r="I344" t="str">
            <v>Qoa</v>
          </cell>
          <cell r="J344">
            <v>387</v>
          </cell>
          <cell r="K344">
            <v>142</v>
          </cell>
        </row>
        <row r="345">
          <cell r="C345">
            <v>334</v>
          </cell>
          <cell r="D345">
            <v>34.061999999999998</v>
          </cell>
          <cell r="E345">
            <v>-118.416</v>
          </cell>
          <cell r="F345" t="str">
            <v>Qoa</v>
          </cell>
          <cell r="G345" t="str">
            <v>371</v>
          </cell>
          <cell r="H345" t="str">
            <v>Qoa</v>
          </cell>
          <cell r="I345" t="str">
            <v>Qoa</v>
          </cell>
          <cell r="J345">
            <v>387</v>
          </cell>
          <cell r="K345">
            <v>142</v>
          </cell>
        </row>
        <row r="346">
          <cell r="C346">
            <v>131</v>
          </cell>
          <cell r="D346">
            <v>35.639000000000003</v>
          </cell>
          <cell r="E346">
            <v>-120.404</v>
          </cell>
          <cell r="H346" t="str">
            <v>Qoa</v>
          </cell>
          <cell r="I346" t="str">
            <v>Qoa</v>
          </cell>
          <cell r="J346">
            <v>387</v>
          </cell>
          <cell r="K346">
            <v>142</v>
          </cell>
        </row>
        <row r="347">
          <cell r="C347">
            <v>132</v>
          </cell>
          <cell r="D347">
            <v>35.639000000000003</v>
          </cell>
          <cell r="E347">
            <v>-120.404</v>
          </cell>
          <cell r="F347" t="str">
            <v>Qoa</v>
          </cell>
          <cell r="G347" t="str">
            <v>371</v>
          </cell>
          <cell r="H347" t="str">
            <v>Qoa</v>
          </cell>
          <cell r="I347" t="str">
            <v>Qoa</v>
          </cell>
          <cell r="J347">
            <v>387</v>
          </cell>
          <cell r="K347">
            <v>142</v>
          </cell>
        </row>
        <row r="348">
          <cell r="C348">
            <v>320</v>
          </cell>
          <cell r="D348">
            <v>34.673999999999999</v>
          </cell>
          <cell r="E348">
            <v>-118.43</v>
          </cell>
          <cell r="F348" t="str">
            <v>Qal, coarse</v>
          </cell>
          <cell r="G348" t="str">
            <v>345</v>
          </cell>
          <cell r="H348" t="str">
            <v>Kgr</v>
          </cell>
          <cell r="I348" t="str">
            <v>xtaline</v>
          </cell>
          <cell r="J348">
            <v>748</v>
          </cell>
          <cell r="K348">
            <v>430</v>
          </cell>
        </row>
        <row r="349">
          <cell r="C349">
            <v>121</v>
          </cell>
          <cell r="D349">
            <v>34.808</v>
          </cell>
          <cell r="E349">
            <v>-118.72</v>
          </cell>
          <cell r="F349" t="str">
            <v>Qoa</v>
          </cell>
          <cell r="G349" t="str">
            <v>371</v>
          </cell>
          <cell r="H349" t="str">
            <v>Qoa</v>
          </cell>
          <cell r="I349" t="str">
            <v>Qoa</v>
          </cell>
          <cell r="J349">
            <v>387</v>
          </cell>
          <cell r="K349">
            <v>142</v>
          </cell>
        </row>
        <row r="350">
          <cell r="C350">
            <v>323</v>
          </cell>
          <cell r="D350">
            <v>34.564</v>
          </cell>
          <cell r="E350">
            <v>-118.642</v>
          </cell>
          <cell r="F350" t="str">
            <v>Tsh</v>
          </cell>
          <cell r="G350" t="str">
            <v>376</v>
          </cell>
          <cell r="H350" t="str">
            <v>Tsh</v>
          </cell>
          <cell r="I350" t="str">
            <v>Tsh</v>
          </cell>
          <cell r="J350">
            <v>390</v>
          </cell>
          <cell r="K350">
            <v>112</v>
          </cell>
        </row>
        <row r="351">
          <cell r="C351">
            <v>489</v>
          </cell>
          <cell r="D351">
            <v>37.674999999999997</v>
          </cell>
          <cell r="E351">
            <v>-122.38800000000001</v>
          </cell>
          <cell r="F351" t="str">
            <v>KJf</v>
          </cell>
          <cell r="G351" t="str">
            <v>713</v>
          </cell>
          <cell r="H351" t="str">
            <v>af/Qi</v>
          </cell>
          <cell r="I351" t="str">
            <v>af/Qi</v>
          </cell>
          <cell r="J351">
            <v>217</v>
          </cell>
          <cell r="K351">
            <v>94</v>
          </cell>
        </row>
        <row r="352">
          <cell r="C352">
            <v>83</v>
          </cell>
          <cell r="D352">
            <v>34.148600000000002</v>
          </cell>
          <cell r="E352">
            <v>-118.17100000000001</v>
          </cell>
          <cell r="F352" t="str">
            <v>Kgr</v>
          </cell>
          <cell r="G352" t="str">
            <v>685</v>
          </cell>
          <cell r="H352" t="str">
            <v>Kgr</v>
          </cell>
          <cell r="I352" t="str">
            <v>xtaline</v>
          </cell>
          <cell r="J352">
            <v>748</v>
          </cell>
          <cell r="K352">
            <v>430</v>
          </cell>
        </row>
        <row r="353">
          <cell r="C353">
            <v>500</v>
          </cell>
          <cell r="D353">
            <v>34.149000000000001</v>
          </cell>
          <cell r="E353">
            <v>-118.17100000000001</v>
          </cell>
          <cell r="F353" t="str">
            <v>Kgr</v>
          </cell>
          <cell r="G353" t="str">
            <v>685</v>
          </cell>
          <cell r="H353" t="str">
            <v>Kgr</v>
          </cell>
          <cell r="I353" t="str">
            <v>xtaline</v>
          </cell>
          <cell r="J353">
            <v>748</v>
          </cell>
          <cell r="K353">
            <v>430</v>
          </cell>
        </row>
        <row r="354">
          <cell r="C354">
            <v>451</v>
          </cell>
          <cell r="D354">
            <v>37.026000000000003</v>
          </cell>
          <cell r="E354">
            <v>-121.48399999999999</v>
          </cell>
          <cell r="F354" t="str">
            <v>Kss</v>
          </cell>
          <cell r="G354" t="str">
            <v>514</v>
          </cell>
          <cell r="H354" t="str">
            <v>Kss</v>
          </cell>
          <cell r="I354" t="str">
            <v>Kss</v>
          </cell>
          <cell r="J354">
            <v>540</v>
          </cell>
          <cell r="K354">
            <v>195</v>
          </cell>
        </row>
        <row r="355">
          <cell r="C355">
            <v>162</v>
          </cell>
          <cell r="D355">
            <v>35.71</v>
          </cell>
          <cell r="E355">
            <v>-120.17</v>
          </cell>
          <cell r="F355" t="str">
            <v>serpentine</v>
          </cell>
          <cell r="G355" t="str">
            <v>642</v>
          </cell>
          <cell r="H355" t="str">
            <v>serpentine</v>
          </cell>
          <cell r="I355" t="str">
            <v>serpentine</v>
          </cell>
          <cell r="J355">
            <v>653</v>
          </cell>
          <cell r="K355">
            <v>137</v>
          </cell>
        </row>
        <row r="356">
          <cell r="C356">
            <v>1213</v>
          </cell>
          <cell r="D356">
            <v>34.5214</v>
          </cell>
          <cell r="E356">
            <v>-117.991</v>
          </cell>
          <cell r="F356" t="str">
            <v>Qal, coarse</v>
          </cell>
          <cell r="G356" t="str">
            <v>345</v>
          </cell>
          <cell r="H356" t="str">
            <v>Qal- coarse</v>
          </cell>
          <cell r="I356" t="str">
            <v>Qal- coarse</v>
          </cell>
          <cell r="J356">
            <v>354</v>
          </cell>
          <cell r="K356">
            <v>82</v>
          </cell>
          <cell r="L356">
            <v>7.7871600000000001</v>
          </cell>
          <cell r="M356">
            <v>353</v>
          </cell>
          <cell r="N356">
            <v>87</v>
          </cell>
        </row>
        <row r="357">
          <cell r="C357">
            <v>293</v>
          </cell>
          <cell r="D357">
            <v>33.768000000000001</v>
          </cell>
          <cell r="E357">
            <v>-118.196</v>
          </cell>
          <cell r="F357" t="str">
            <v>Qoa</v>
          </cell>
          <cell r="G357" t="str">
            <v>371</v>
          </cell>
          <cell r="H357" t="str">
            <v>Qoa</v>
          </cell>
          <cell r="I357" t="str">
            <v>Qoa</v>
          </cell>
          <cell r="J357">
            <v>387</v>
          </cell>
          <cell r="K357">
            <v>142</v>
          </cell>
        </row>
        <row r="358">
          <cell r="C358">
            <v>480</v>
          </cell>
          <cell r="D358">
            <v>37.820999999999998</v>
          </cell>
          <cell r="E358">
            <v>-122.23399999999999</v>
          </cell>
          <cell r="F358" t="str">
            <v>KJf</v>
          </cell>
          <cell r="G358" t="str">
            <v>713</v>
          </cell>
          <cell r="H358" t="str">
            <v>Kss</v>
          </cell>
          <cell r="I358" t="str">
            <v>Kss</v>
          </cell>
          <cell r="J358">
            <v>540</v>
          </cell>
          <cell r="K358">
            <v>195</v>
          </cell>
        </row>
        <row r="359">
          <cell r="C359">
            <v>288</v>
          </cell>
          <cell r="D359">
            <v>33.923999999999999</v>
          </cell>
          <cell r="E359">
            <v>-118.167</v>
          </cell>
          <cell r="F359" t="str">
            <v>Qal, deep, LA basin</v>
          </cell>
          <cell r="G359" t="str">
            <v>270</v>
          </cell>
          <cell r="H359" t="str">
            <v>Qal- deep LA basin</v>
          </cell>
          <cell r="I359" t="str">
            <v>Qal- deep (incl LA)</v>
          </cell>
          <cell r="J359">
            <v>280</v>
          </cell>
          <cell r="K359">
            <v>74</v>
          </cell>
          <cell r="L359">
            <v>1.0069399999999999</v>
          </cell>
          <cell r="M359">
            <v>306</v>
          </cell>
          <cell r="N359">
            <v>78</v>
          </cell>
        </row>
        <row r="360">
          <cell r="C360">
            <v>129</v>
          </cell>
          <cell r="D360">
            <v>35.670999999999999</v>
          </cell>
          <cell r="E360">
            <v>-120.35899999999999</v>
          </cell>
          <cell r="H360" t="str">
            <v>Qal- thin</v>
          </cell>
          <cell r="I360" t="str">
            <v>Qal- thin</v>
          </cell>
          <cell r="J360">
            <v>349</v>
          </cell>
          <cell r="K360">
            <v>89</v>
          </cell>
          <cell r="L360">
            <v>6.4932600000000003</v>
          </cell>
          <cell r="M360">
            <v>353</v>
          </cell>
          <cell r="N360">
            <v>87</v>
          </cell>
        </row>
        <row r="361">
          <cell r="C361">
            <v>130</v>
          </cell>
          <cell r="D361">
            <v>35.670999999999999</v>
          </cell>
          <cell r="E361">
            <v>-120.35899999999999</v>
          </cell>
          <cell r="F361" t="str">
            <v>Qal, thin</v>
          </cell>
          <cell r="G361" t="str">
            <v>339</v>
          </cell>
          <cell r="H361" t="str">
            <v>Qal- thin</v>
          </cell>
          <cell r="I361" t="str">
            <v>Qal- thin</v>
          </cell>
          <cell r="J361">
            <v>349</v>
          </cell>
          <cell r="K361">
            <v>89</v>
          </cell>
          <cell r="L361">
            <v>6.4932600000000003</v>
          </cell>
          <cell r="M361">
            <v>353</v>
          </cell>
          <cell r="N361">
            <v>87</v>
          </cell>
        </row>
        <row r="362">
          <cell r="C362">
            <v>454</v>
          </cell>
          <cell r="D362">
            <v>37.124000000000002</v>
          </cell>
          <cell r="E362">
            <v>-121.551</v>
          </cell>
          <cell r="F362" t="str">
            <v>Qal, thin</v>
          </cell>
          <cell r="G362" t="str">
            <v>339</v>
          </cell>
          <cell r="H362" t="str">
            <v>Kss</v>
          </cell>
          <cell r="I362" t="str">
            <v>Kss</v>
          </cell>
          <cell r="J362">
            <v>540</v>
          </cell>
          <cell r="K362">
            <v>195</v>
          </cell>
        </row>
        <row r="363">
          <cell r="C363">
            <v>338</v>
          </cell>
          <cell r="D363">
            <v>34.115000000000002</v>
          </cell>
          <cell r="E363">
            <v>-118.13</v>
          </cell>
          <cell r="F363" t="str">
            <v>Qoa</v>
          </cell>
          <cell r="G363" t="str">
            <v>371</v>
          </cell>
          <cell r="H363" t="str">
            <v>Qoa</v>
          </cell>
          <cell r="I363" t="str">
            <v>Qoa</v>
          </cell>
          <cell r="J363">
            <v>387</v>
          </cell>
          <cell r="K363">
            <v>142</v>
          </cell>
        </row>
        <row r="364">
          <cell r="C364">
            <v>73</v>
          </cell>
          <cell r="D364">
            <v>34.31</v>
          </cell>
          <cell r="E364">
            <v>-117.3</v>
          </cell>
          <cell r="F364" t="str">
            <v>Kgr</v>
          </cell>
          <cell r="G364" t="str">
            <v>685</v>
          </cell>
          <cell r="H364" t="str">
            <v>Kgr</v>
          </cell>
          <cell r="I364" t="str">
            <v>xtaline</v>
          </cell>
          <cell r="J364">
            <v>748</v>
          </cell>
          <cell r="K364">
            <v>430</v>
          </cell>
        </row>
        <row r="365">
          <cell r="C365">
            <v>450</v>
          </cell>
          <cell r="D365">
            <v>37.000999999999998</v>
          </cell>
          <cell r="E365">
            <v>-121.52200000000001</v>
          </cell>
          <cell r="F365" t="str">
            <v>Qal, deep (incl LA)</v>
          </cell>
          <cell r="G365" t="str">
            <v>271</v>
          </cell>
          <cell r="H365" t="str">
            <v>Qal- deep</v>
          </cell>
          <cell r="I365" t="str">
            <v>Qal- deep (incl LA)</v>
          </cell>
          <cell r="J365">
            <v>280</v>
          </cell>
          <cell r="K365">
            <v>74</v>
          </cell>
          <cell r="L365">
            <v>0.90653499999999998</v>
          </cell>
          <cell r="M365">
            <v>306</v>
          </cell>
          <cell r="N365">
            <v>78</v>
          </cell>
        </row>
        <row r="366">
          <cell r="C366">
            <v>585</v>
          </cell>
          <cell r="D366">
            <v>34.130000000000003</v>
          </cell>
          <cell r="E366">
            <v>-118.036</v>
          </cell>
          <cell r="F366" t="str">
            <v>Qal, deep (incl LA)</v>
          </cell>
          <cell r="G366" t="str">
            <v>271</v>
          </cell>
          <cell r="H366" t="str">
            <v>Qal- deep</v>
          </cell>
          <cell r="I366" t="str">
            <v>Qal- deep (incl LA)</v>
          </cell>
          <cell r="J366">
            <v>280</v>
          </cell>
          <cell r="K366">
            <v>74</v>
          </cell>
          <cell r="L366">
            <v>3.52779</v>
          </cell>
          <cell r="M366">
            <v>353</v>
          </cell>
          <cell r="N366">
            <v>87</v>
          </cell>
        </row>
        <row r="367">
          <cell r="C367">
            <v>1606</v>
          </cell>
          <cell r="D367">
            <v>37.679000000000002</v>
          </cell>
          <cell r="E367">
            <v>-122.08199999999999</v>
          </cell>
          <cell r="F367" t="str">
            <v>serpentine</v>
          </cell>
          <cell r="G367" t="str">
            <v>642</v>
          </cell>
          <cell r="H367" t="str">
            <v>serpentine</v>
          </cell>
          <cell r="I367" t="str">
            <v>serpentine</v>
          </cell>
          <cell r="J367">
            <v>653</v>
          </cell>
          <cell r="K367">
            <v>137</v>
          </cell>
        </row>
        <row r="368">
          <cell r="C368">
            <v>134</v>
          </cell>
          <cell r="D368">
            <v>34.941699999999997</v>
          </cell>
          <cell r="E368">
            <v>-118.827</v>
          </cell>
          <cell r="F368" t="str">
            <v>Tv</v>
          </cell>
          <cell r="G368" t="str">
            <v>597</v>
          </cell>
          <cell r="H368" t="str">
            <v>Tss</v>
          </cell>
          <cell r="I368" t="str">
            <v>Tss</v>
          </cell>
          <cell r="J368">
            <v>515</v>
          </cell>
          <cell r="K368">
            <v>215</v>
          </cell>
        </row>
        <row r="369">
          <cell r="C369">
            <v>528</v>
          </cell>
          <cell r="D369">
            <v>34.091000000000001</v>
          </cell>
          <cell r="E369">
            <v>-118.093</v>
          </cell>
          <cell r="F369" t="str">
            <v>Qoa</v>
          </cell>
          <cell r="G369" t="str">
            <v>371</v>
          </cell>
          <cell r="H369" t="str">
            <v>Qoa</v>
          </cell>
          <cell r="I369" t="str">
            <v>Qoa</v>
          </cell>
          <cell r="J369">
            <v>387</v>
          </cell>
          <cell r="K369">
            <v>142</v>
          </cell>
        </row>
        <row r="370">
          <cell r="C370">
            <v>80</v>
          </cell>
          <cell r="D370">
            <v>34.570999999999998</v>
          </cell>
          <cell r="E370">
            <v>-118.56</v>
          </cell>
          <cell r="F370" t="str">
            <v>Tss</v>
          </cell>
          <cell r="G370" t="str">
            <v>478</v>
          </cell>
          <cell r="H370" t="str">
            <v>Tss</v>
          </cell>
          <cell r="I370" t="str">
            <v>Tss</v>
          </cell>
          <cell r="J370">
            <v>515</v>
          </cell>
          <cell r="K370">
            <v>215</v>
          </cell>
        </row>
        <row r="371">
          <cell r="C371">
            <v>356</v>
          </cell>
          <cell r="D371">
            <v>34.570999999999998</v>
          </cell>
          <cell r="E371">
            <v>-118.56</v>
          </cell>
          <cell r="F371" t="str">
            <v>Tss</v>
          </cell>
          <cell r="G371" t="str">
            <v>478</v>
          </cell>
          <cell r="H371" t="str">
            <v>Tss</v>
          </cell>
          <cell r="I371" t="str">
            <v>Tss</v>
          </cell>
          <cell r="J371">
            <v>515</v>
          </cell>
          <cell r="K371">
            <v>215</v>
          </cell>
        </row>
        <row r="372">
          <cell r="C372">
            <v>457</v>
          </cell>
          <cell r="D372">
            <v>37.822000000000003</v>
          </cell>
          <cell r="E372">
            <v>-122.527</v>
          </cell>
          <cell r="F372" t="str">
            <v>KJf</v>
          </cell>
          <cell r="G372" t="str">
            <v>713</v>
          </cell>
          <cell r="H372" t="str">
            <v>KJf</v>
          </cell>
          <cell r="I372" t="str">
            <v>KJf</v>
          </cell>
          <cell r="J372">
            <v>782</v>
          </cell>
          <cell r="K372">
            <v>359</v>
          </cell>
        </row>
        <row r="373">
          <cell r="C373">
            <v>462</v>
          </cell>
          <cell r="D373">
            <v>37.74</v>
          </cell>
          <cell r="E373">
            <v>-122.432</v>
          </cell>
          <cell r="F373" t="str">
            <v>KJf</v>
          </cell>
          <cell r="G373" t="str">
            <v>713</v>
          </cell>
          <cell r="H373" t="str">
            <v>KJf</v>
          </cell>
          <cell r="I373" t="str">
            <v>KJf</v>
          </cell>
          <cell r="J373">
            <v>782</v>
          </cell>
          <cell r="K373">
            <v>359</v>
          </cell>
        </row>
        <row r="374">
          <cell r="C374">
            <v>501</v>
          </cell>
          <cell r="D374">
            <v>40.347999999999999</v>
          </cell>
          <cell r="E374">
            <v>-124.352</v>
          </cell>
          <cell r="F374" t="str">
            <v>Kss</v>
          </cell>
          <cell r="G374" t="str">
            <v>514</v>
          </cell>
          <cell r="H374" t="str">
            <v>TKss</v>
          </cell>
          <cell r="I374" t="str">
            <v>Tss</v>
          </cell>
          <cell r="J374">
            <v>515</v>
          </cell>
          <cell r="K374">
            <v>215</v>
          </cell>
        </row>
        <row r="375">
          <cell r="C375">
            <v>161</v>
          </cell>
          <cell r="D375">
            <v>40.323999999999998</v>
          </cell>
          <cell r="E375">
            <v>-124.286</v>
          </cell>
          <cell r="F375" t="str">
            <v>Qal, thin</v>
          </cell>
          <cell r="G375" t="str">
            <v>339</v>
          </cell>
          <cell r="H375" t="str">
            <v>Qal- thin</v>
          </cell>
          <cell r="I375" t="str">
            <v>Qal- thin</v>
          </cell>
          <cell r="J375">
            <v>349</v>
          </cell>
          <cell r="K375">
            <v>89</v>
          </cell>
          <cell r="L375">
            <v>23.8553</v>
          </cell>
          <cell r="M375">
            <v>353</v>
          </cell>
          <cell r="N375">
            <v>87</v>
          </cell>
        </row>
        <row r="376">
          <cell r="C376">
            <v>502</v>
          </cell>
          <cell r="D376">
            <v>40.323999999999998</v>
          </cell>
          <cell r="E376">
            <v>-124.286</v>
          </cell>
          <cell r="F376" t="str">
            <v>KJf</v>
          </cell>
          <cell r="G376" t="str">
            <v>713</v>
          </cell>
          <cell r="H376" t="str">
            <v>Qal- thin</v>
          </cell>
          <cell r="I376" t="str">
            <v>Qal- thin</v>
          </cell>
          <cell r="J376">
            <v>349</v>
          </cell>
          <cell r="K376">
            <v>89</v>
          </cell>
          <cell r="L376">
            <v>23.8553</v>
          </cell>
          <cell r="M376">
            <v>353</v>
          </cell>
          <cell r="N376">
            <v>87</v>
          </cell>
        </row>
        <row r="377">
          <cell r="C377">
            <v>507</v>
          </cell>
          <cell r="D377">
            <v>40.802</v>
          </cell>
          <cell r="E377">
            <v>-124.148</v>
          </cell>
          <cell r="F377" t="str">
            <v>Qal, thin</v>
          </cell>
          <cell r="G377" t="str">
            <v>339</v>
          </cell>
          <cell r="H377" t="str">
            <v>Qal- thin</v>
          </cell>
          <cell r="I377" t="str">
            <v>Qal- thin</v>
          </cell>
          <cell r="J377">
            <v>349</v>
          </cell>
          <cell r="K377">
            <v>89</v>
          </cell>
          <cell r="L377">
            <v>4.2297799999999999</v>
          </cell>
          <cell r="M377">
            <v>353</v>
          </cell>
          <cell r="N377">
            <v>87</v>
          </cell>
        </row>
        <row r="378">
          <cell r="C378">
            <v>159</v>
          </cell>
          <cell r="D378">
            <v>40.03</v>
          </cell>
          <cell r="E378">
            <v>-124.07</v>
          </cell>
          <cell r="F378" t="str">
            <v>Tss</v>
          </cell>
          <cell r="G378" t="str">
            <v>478</v>
          </cell>
          <cell r="H378" t="str">
            <v>TKss</v>
          </cell>
          <cell r="I378" t="str">
            <v>Tss</v>
          </cell>
          <cell r="J378">
            <v>515</v>
          </cell>
          <cell r="K378">
            <v>215</v>
          </cell>
        </row>
        <row r="379">
          <cell r="C379">
            <v>508</v>
          </cell>
          <cell r="D379">
            <v>40.026000000000003</v>
          </cell>
          <cell r="E379">
            <v>-124.069</v>
          </cell>
          <cell r="F379" t="str">
            <v>Kss</v>
          </cell>
          <cell r="G379" t="str">
            <v>514</v>
          </cell>
          <cell r="H379" t="str">
            <v>TKss</v>
          </cell>
          <cell r="I379" t="str">
            <v>Tss</v>
          </cell>
          <cell r="J379">
            <v>515</v>
          </cell>
          <cell r="K379">
            <v>215</v>
          </cell>
        </row>
        <row r="380">
          <cell r="C380">
            <v>158</v>
          </cell>
          <cell r="D380">
            <v>40.039000000000001</v>
          </cell>
          <cell r="E380">
            <v>-124.06399999999999</v>
          </cell>
          <cell r="F380" t="str">
            <v>Tss</v>
          </cell>
          <cell r="G380" t="str">
            <v>478</v>
          </cell>
          <cell r="H380" t="str">
            <v>TKss</v>
          </cell>
          <cell r="I380" t="str">
            <v>Tss</v>
          </cell>
          <cell r="J380">
            <v>515</v>
          </cell>
          <cell r="K380">
            <v>215</v>
          </cell>
        </row>
        <row r="381">
          <cell r="C381">
            <v>1490</v>
          </cell>
          <cell r="D381">
            <v>38.042999999999999</v>
          </cell>
          <cell r="E381">
            <v>-122.797</v>
          </cell>
          <cell r="F381" t="str">
            <v>Qal, thin</v>
          </cell>
          <cell r="G381" t="str">
            <v>339</v>
          </cell>
          <cell r="H381" t="str">
            <v>Qal- thin</v>
          </cell>
          <cell r="I381" t="str">
            <v>Qal- thin</v>
          </cell>
          <cell r="J381">
            <v>349</v>
          </cell>
          <cell r="K381">
            <v>89</v>
          </cell>
          <cell r="L381">
            <v>11.758900000000001</v>
          </cell>
          <cell r="M381">
            <v>353</v>
          </cell>
          <cell r="N381">
            <v>87</v>
          </cell>
        </row>
        <row r="382">
          <cell r="C382">
            <v>1465</v>
          </cell>
          <cell r="D382">
            <v>38.35</v>
          </cell>
          <cell r="E382">
            <v>-122.71</v>
          </cell>
          <cell r="F382" t="str">
            <v>Qal, thin</v>
          </cell>
          <cell r="G382" t="str">
            <v>339</v>
          </cell>
          <cell r="H382" t="str">
            <v>Qal- thin</v>
          </cell>
          <cell r="I382" t="str">
            <v>Qal- thin</v>
          </cell>
          <cell r="J382">
            <v>349</v>
          </cell>
          <cell r="K382">
            <v>89</v>
          </cell>
          <cell r="L382">
            <v>0.751247</v>
          </cell>
          <cell r="M382">
            <v>306</v>
          </cell>
          <cell r="N382">
            <v>78</v>
          </cell>
        </row>
        <row r="383">
          <cell r="C383">
            <v>1192</v>
          </cell>
          <cell r="D383">
            <v>38.441000000000003</v>
          </cell>
          <cell r="E383">
            <v>-122.70099999999999</v>
          </cell>
          <cell r="F383" t="str">
            <v>Qal, thin</v>
          </cell>
          <cell r="G383" t="str">
            <v>339</v>
          </cell>
          <cell r="H383" t="str">
            <v>Qoa</v>
          </cell>
          <cell r="I383" t="str">
            <v>Qoa</v>
          </cell>
          <cell r="J383">
            <v>387</v>
          </cell>
          <cell r="K383">
            <v>142</v>
          </cell>
        </row>
        <row r="384">
          <cell r="C384">
            <v>1176</v>
          </cell>
          <cell r="D384">
            <v>38.267000000000003</v>
          </cell>
          <cell r="E384">
            <v>-122.658</v>
          </cell>
          <cell r="F384" t="str">
            <v>Qal, thin</v>
          </cell>
          <cell r="G384" t="str">
            <v>339</v>
          </cell>
          <cell r="H384" t="str">
            <v>Qal- thin</v>
          </cell>
          <cell r="I384" t="str">
            <v>Qal- thin</v>
          </cell>
          <cell r="J384">
            <v>349</v>
          </cell>
          <cell r="K384">
            <v>89</v>
          </cell>
          <cell r="L384">
            <v>1.4408799999999999</v>
          </cell>
          <cell r="M384">
            <v>306</v>
          </cell>
          <cell r="N384">
            <v>78</v>
          </cell>
        </row>
        <row r="385">
          <cell r="C385">
            <v>1193</v>
          </cell>
          <cell r="D385">
            <v>38.232999999999997</v>
          </cell>
          <cell r="E385">
            <v>-122.636</v>
          </cell>
          <cell r="F385" t="str">
            <v>Qal, thin</v>
          </cell>
          <cell r="G385" t="str">
            <v>339</v>
          </cell>
          <cell r="H385" t="str">
            <v>Qal- thin</v>
          </cell>
          <cell r="I385" t="str">
            <v>Qal- thin</v>
          </cell>
          <cell r="J385">
            <v>349</v>
          </cell>
          <cell r="K385">
            <v>89</v>
          </cell>
          <cell r="L385">
            <v>0.62278500000000003</v>
          </cell>
          <cell r="M385">
            <v>306</v>
          </cell>
          <cell r="N385">
            <v>78</v>
          </cell>
        </row>
        <row r="386">
          <cell r="C386">
            <v>1190</v>
          </cell>
          <cell r="D386">
            <v>38.097000000000001</v>
          </cell>
          <cell r="E386">
            <v>-122.565</v>
          </cell>
          <cell r="F386" t="str">
            <v>Qal, thin</v>
          </cell>
          <cell r="G386" t="str">
            <v>339</v>
          </cell>
          <cell r="H386" t="str">
            <v>Qi- thin</v>
          </cell>
          <cell r="I386" t="str">
            <v>Qi</v>
          </cell>
          <cell r="J386">
            <v>160</v>
          </cell>
          <cell r="K386">
            <v>39</v>
          </cell>
        </row>
        <row r="387">
          <cell r="C387">
            <v>1180</v>
          </cell>
          <cell r="D387">
            <v>38.067</v>
          </cell>
          <cell r="E387">
            <v>-122.53700000000001</v>
          </cell>
          <cell r="F387" t="str">
            <v>Qal, thin</v>
          </cell>
          <cell r="G387" t="str">
            <v>339</v>
          </cell>
          <cell r="H387" t="str">
            <v>Qi- thin</v>
          </cell>
          <cell r="I387" t="str">
            <v>Qi</v>
          </cell>
          <cell r="J387">
            <v>160</v>
          </cell>
          <cell r="K387">
            <v>39</v>
          </cell>
        </row>
        <row r="388">
          <cell r="C388">
            <v>464</v>
          </cell>
          <cell r="D388">
            <v>37.777999999999999</v>
          </cell>
          <cell r="E388">
            <v>-122.51300000000001</v>
          </cell>
          <cell r="F388" t="str">
            <v>KJf</v>
          </cell>
          <cell r="G388" t="str">
            <v>713</v>
          </cell>
          <cell r="H388" t="str">
            <v>KJf</v>
          </cell>
          <cell r="I388" t="str">
            <v>KJf</v>
          </cell>
          <cell r="J388">
            <v>782</v>
          </cell>
          <cell r="K388">
            <v>359</v>
          </cell>
        </row>
        <row r="389">
          <cell r="C389">
            <v>1194</v>
          </cell>
          <cell r="D389">
            <v>37.762</v>
          </cell>
          <cell r="E389">
            <v>-122.505</v>
          </cell>
          <cell r="F389" t="str">
            <v>Qs</v>
          </cell>
          <cell r="G389" t="str">
            <v>298</v>
          </cell>
          <cell r="H389" t="str">
            <v>Qs</v>
          </cell>
          <cell r="I389" t="str">
            <v>Qs</v>
          </cell>
          <cell r="J389">
            <v>302</v>
          </cell>
          <cell r="K389">
            <v>46</v>
          </cell>
        </row>
        <row r="390">
          <cell r="C390">
            <v>194</v>
          </cell>
          <cell r="D390">
            <v>37.808</v>
          </cell>
          <cell r="E390">
            <v>-122.476</v>
          </cell>
          <cell r="F390" t="str">
            <v>serpentine</v>
          </cell>
          <cell r="G390" t="str">
            <v>642</v>
          </cell>
          <cell r="H390" t="str">
            <v>serpentine</v>
          </cell>
          <cell r="I390" t="str">
            <v>serpentine</v>
          </cell>
          <cell r="J390">
            <v>653</v>
          </cell>
          <cell r="K390">
            <v>137</v>
          </cell>
        </row>
        <row r="391">
          <cell r="C391">
            <v>1189</v>
          </cell>
          <cell r="D391">
            <v>38.29</v>
          </cell>
          <cell r="E391">
            <v>-122.45699999999999</v>
          </cell>
          <cell r="F391" t="str">
            <v>Qi</v>
          </cell>
          <cell r="G391" t="str">
            <v>155</v>
          </cell>
          <cell r="H391" t="str">
            <v>Qoa</v>
          </cell>
          <cell r="I391" t="str">
            <v>Qoa</v>
          </cell>
          <cell r="J391">
            <v>387</v>
          </cell>
          <cell r="K391">
            <v>142</v>
          </cell>
        </row>
        <row r="392">
          <cell r="C392">
            <v>1174</v>
          </cell>
          <cell r="D392">
            <v>37.804000000000002</v>
          </cell>
          <cell r="E392">
            <v>-122.443</v>
          </cell>
          <cell r="F392" t="str">
            <v>af/qi</v>
          </cell>
          <cell r="G392" t="str">
            <v>202</v>
          </cell>
          <cell r="H392" t="str">
            <v>af/Qi</v>
          </cell>
          <cell r="I392" t="str">
            <v>af/Qi</v>
          </cell>
          <cell r="J392">
            <v>217</v>
          </cell>
          <cell r="K392">
            <v>94</v>
          </cell>
        </row>
        <row r="393">
          <cell r="C393">
            <v>1178</v>
          </cell>
          <cell r="D393">
            <v>37.950000000000003</v>
          </cell>
          <cell r="E393">
            <v>-122.417</v>
          </cell>
          <cell r="F393" t="str">
            <v>KJf</v>
          </cell>
          <cell r="G393" t="str">
            <v>713</v>
          </cell>
          <cell r="H393" t="str">
            <v>KJf</v>
          </cell>
          <cell r="I393" t="str">
            <v>KJf</v>
          </cell>
          <cell r="J393">
            <v>782</v>
          </cell>
          <cell r="K393">
            <v>359</v>
          </cell>
        </row>
        <row r="394">
          <cell r="C394">
            <v>1171</v>
          </cell>
          <cell r="D394">
            <v>37.779000000000003</v>
          </cell>
          <cell r="E394">
            <v>-122.411</v>
          </cell>
          <cell r="F394" t="str">
            <v>Qs</v>
          </cell>
          <cell r="G394" t="str">
            <v>298</v>
          </cell>
          <cell r="H394" t="str">
            <v>af/Qi</v>
          </cell>
          <cell r="I394" t="str">
            <v>af/Qi</v>
          </cell>
          <cell r="J394">
            <v>217</v>
          </cell>
          <cell r="K394">
            <v>94</v>
          </cell>
        </row>
        <row r="395">
          <cell r="C395">
            <v>465</v>
          </cell>
          <cell r="D395">
            <v>37.802999999999997</v>
          </cell>
          <cell r="E395">
            <v>-122.408</v>
          </cell>
          <cell r="F395" t="str">
            <v>KJf</v>
          </cell>
          <cell r="G395" t="str">
            <v>713</v>
          </cell>
          <cell r="H395" t="str">
            <v>KJf</v>
          </cell>
          <cell r="I395" t="str">
            <v>KJf</v>
          </cell>
          <cell r="J395">
            <v>782</v>
          </cell>
          <cell r="K395">
            <v>359</v>
          </cell>
        </row>
        <row r="396">
          <cell r="C396">
            <v>1462</v>
          </cell>
          <cell r="D396">
            <v>37.36</v>
          </cell>
          <cell r="E396">
            <v>-122.395</v>
          </cell>
          <cell r="F396" t="str">
            <v>Tsh</v>
          </cell>
          <cell r="G396" t="str">
            <v>376</v>
          </cell>
          <cell r="H396" t="str">
            <v>Tsh</v>
          </cell>
          <cell r="I396" t="str">
            <v>Tsh</v>
          </cell>
          <cell r="J396">
            <v>390</v>
          </cell>
          <cell r="K396">
            <v>112</v>
          </cell>
        </row>
        <row r="397">
          <cell r="C397">
            <v>1161</v>
          </cell>
          <cell r="D397">
            <v>37.728000000000002</v>
          </cell>
          <cell r="E397">
            <v>-122.38500000000001</v>
          </cell>
          <cell r="F397" t="str">
            <v>Qal, thin</v>
          </cell>
          <cell r="G397" t="str">
            <v>339</v>
          </cell>
          <cell r="H397" t="str">
            <v>Qal- thin</v>
          </cell>
          <cell r="I397" t="str">
            <v>Qal- thin</v>
          </cell>
          <cell r="J397">
            <v>349</v>
          </cell>
          <cell r="K397">
            <v>89</v>
          </cell>
          <cell r="L397">
            <v>18.329699999999999</v>
          </cell>
          <cell r="M397">
            <v>353</v>
          </cell>
          <cell r="N397">
            <v>87</v>
          </cell>
        </row>
        <row r="398">
          <cell r="C398">
            <v>1170</v>
          </cell>
          <cell r="D398">
            <v>37.978000000000002</v>
          </cell>
          <cell r="E398">
            <v>-122.366</v>
          </cell>
          <cell r="F398" t="str">
            <v>Qi</v>
          </cell>
          <cell r="G398" t="str">
            <v>155</v>
          </cell>
          <cell r="H398" t="str">
            <v>Qi</v>
          </cell>
          <cell r="I398" t="str">
            <v>Qi</v>
          </cell>
          <cell r="J398">
            <v>160</v>
          </cell>
          <cell r="K398">
            <v>39</v>
          </cell>
        </row>
        <row r="399">
          <cell r="C399">
            <v>1486</v>
          </cell>
          <cell r="D399">
            <v>37.529000000000003</v>
          </cell>
          <cell r="E399">
            <v>-122.361</v>
          </cell>
          <cell r="F399" t="str">
            <v>KJf</v>
          </cell>
          <cell r="G399" t="str">
            <v>713</v>
          </cell>
          <cell r="H399" t="str">
            <v>KJf</v>
          </cell>
          <cell r="I399" t="str">
            <v>KJf</v>
          </cell>
          <cell r="J399">
            <v>782</v>
          </cell>
          <cell r="K399">
            <v>359</v>
          </cell>
        </row>
        <row r="400">
          <cell r="C400">
            <v>1191</v>
          </cell>
          <cell r="D400">
            <v>38.33</v>
          </cell>
          <cell r="E400">
            <v>-122.318</v>
          </cell>
          <cell r="F400" t="str">
            <v>Qal, deep (incl LA)</v>
          </cell>
          <cell r="G400" t="str">
            <v>271</v>
          </cell>
          <cell r="H400" t="str">
            <v>Qoa</v>
          </cell>
          <cell r="I400" t="str">
            <v>Qoa</v>
          </cell>
          <cell r="J400">
            <v>387</v>
          </cell>
          <cell r="K400">
            <v>142</v>
          </cell>
        </row>
        <row r="401">
          <cell r="C401">
            <v>1181</v>
          </cell>
          <cell r="D401">
            <v>37.468000000000004</v>
          </cell>
          <cell r="E401">
            <v>-122.30800000000001</v>
          </cell>
          <cell r="F401" t="str">
            <v>KJf</v>
          </cell>
          <cell r="G401" t="str">
            <v>713</v>
          </cell>
          <cell r="H401" t="str">
            <v>KJf</v>
          </cell>
          <cell r="I401" t="str">
            <v>KJf</v>
          </cell>
          <cell r="J401">
            <v>782</v>
          </cell>
          <cell r="K401">
            <v>359</v>
          </cell>
        </row>
        <row r="402">
          <cell r="C402">
            <v>1172</v>
          </cell>
          <cell r="D402">
            <v>37.933999999999997</v>
          </cell>
          <cell r="E402">
            <v>-122.3</v>
          </cell>
          <cell r="F402" t="str">
            <v>KJf</v>
          </cell>
          <cell r="G402" t="str">
            <v>713</v>
          </cell>
          <cell r="H402" t="str">
            <v>Tss</v>
          </cell>
          <cell r="I402" t="str">
            <v>Tss</v>
          </cell>
          <cell r="J402">
            <v>515</v>
          </cell>
          <cell r="K402">
            <v>215</v>
          </cell>
        </row>
        <row r="403">
          <cell r="C403">
            <v>1464</v>
          </cell>
          <cell r="D403">
            <v>38.270000000000003</v>
          </cell>
          <cell r="E403">
            <v>-122.276</v>
          </cell>
          <cell r="F403" t="str">
            <v>Qal, deep (incl LA)</v>
          </cell>
          <cell r="G403" t="str">
            <v>271</v>
          </cell>
          <cell r="H403" t="str">
            <v>Qal- deep</v>
          </cell>
          <cell r="I403" t="str">
            <v>Qal- deep (incl LA)</v>
          </cell>
          <cell r="J403">
            <v>280</v>
          </cell>
          <cell r="K403">
            <v>74</v>
          </cell>
          <cell r="L403">
            <v>2.9880800000000001</v>
          </cell>
          <cell r="M403">
            <v>353</v>
          </cell>
          <cell r="N403">
            <v>87</v>
          </cell>
        </row>
        <row r="404">
          <cell r="C404">
            <v>1185</v>
          </cell>
          <cell r="D404">
            <v>37.738</v>
          </cell>
          <cell r="E404">
            <v>-122.253</v>
          </cell>
          <cell r="F404" t="str">
            <v>af/qi</v>
          </cell>
          <cell r="G404" t="str">
            <v>202</v>
          </cell>
          <cell r="H404" t="str">
            <v>af/Qi</v>
          </cell>
          <cell r="I404" t="str">
            <v>af/Qi</v>
          </cell>
          <cell r="J404">
            <v>217</v>
          </cell>
          <cell r="K404">
            <v>94</v>
          </cell>
        </row>
        <row r="405">
          <cell r="C405">
            <v>1182</v>
          </cell>
          <cell r="D405">
            <v>37.56</v>
          </cell>
          <cell r="E405">
            <v>-122.249</v>
          </cell>
          <cell r="F405" t="str">
            <v>af/qi</v>
          </cell>
          <cell r="G405" t="str">
            <v>202</v>
          </cell>
          <cell r="H405" t="str">
            <v>af/qi</v>
          </cell>
          <cell r="I405" t="str">
            <v>af/Qi</v>
          </cell>
          <cell r="J405">
            <v>217</v>
          </cell>
          <cell r="K405">
            <v>94</v>
          </cell>
        </row>
        <row r="406">
          <cell r="C406">
            <v>486</v>
          </cell>
          <cell r="D406">
            <v>37.875999999999998</v>
          </cell>
          <cell r="E406">
            <v>-122.249</v>
          </cell>
          <cell r="F406" t="str">
            <v>Tv</v>
          </cell>
          <cell r="G406" t="str">
            <v>597</v>
          </cell>
          <cell r="H406" t="str">
            <v>Tv</v>
          </cell>
          <cell r="I406" t="str">
            <v>Tv</v>
          </cell>
          <cell r="J406">
            <v>609</v>
          </cell>
          <cell r="K406">
            <v>155</v>
          </cell>
        </row>
        <row r="407">
          <cell r="C407">
            <v>1187</v>
          </cell>
          <cell r="D407">
            <v>38.107999999999997</v>
          </cell>
          <cell r="E407">
            <v>-122.248</v>
          </cell>
          <cell r="F407" t="str">
            <v>Qoa</v>
          </cell>
          <cell r="G407" t="str">
            <v>371</v>
          </cell>
          <cell r="H407" t="str">
            <v>Qoa</v>
          </cell>
          <cell r="I407" t="str">
            <v>Qoa</v>
          </cell>
          <cell r="J407">
            <v>387</v>
          </cell>
          <cell r="K407">
            <v>142</v>
          </cell>
        </row>
        <row r="408">
          <cell r="C408">
            <v>1184</v>
          </cell>
          <cell r="D408">
            <v>37.762999999999998</v>
          </cell>
          <cell r="E408">
            <v>-122.244</v>
          </cell>
          <cell r="F408" t="str">
            <v>Qs</v>
          </cell>
          <cell r="G408" t="str">
            <v>298</v>
          </cell>
          <cell r="H408" t="str">
            <v>Qs</v>
          </cell>
          <cell r="I408" t="str">
            <v>Qs</v>
          </cell>
          <cell r="J408">
            <v>302</v>
          </cell>
          <cell r="K408">
            <v>46</v>
          </cell>
        </row>
        <row r="409">
          <cell r="C409">
            <v>1197</v>
          </cell>
          <cell r="D409">
            <v>37.417999999999999</v>
          </cell>
          <cell r="E409">
            <v>-122.206</v>
          </cell>
          <cell r="F409" t="str">
            <v>QT</v>
          </cell>
          <cell r="G409" t="str">
            <v>438</v>
          </cell>
          <cell r="H409" t="str">
            <v>QT</v>
          </cell>
          <cell r="I409" t="str">
            <v>QT</v>
          </cell>
          <cell r="J409">
            <v>455</v>
          </cell>
          <cell r="K409">
            <v>150</v>
          </cell>
        </row>
        <row r="410">
          <cell r="C410">
            <v>1195</v>
          </cell>
          <cell r="D410">
            <v>37.456000000000003</v>
          </cell>
          <cell r="E410">
            <v>-122.173</v>
          </cell>
          <cell r="F410" t="str">
            <v>Qoa</v>
          </cell>
          <cell r="G410" t="str">
            <v>371</v>
          </cell>
          <cell r="H410" t="str">
            <v>Qoa</v>
          </cell>
          <cell r="I410" t="str">
            <v>Qoa</v>
          </cell>
          <cell r="J410">
            <v>387</v>
          </cell>
          <cell r="K410">
            <v>142</v>
          </cell>
        </row>
        <row r="411">
          <cell r="C411">
            <v>18</v>
          </cell>
          <cell r="D411">
            <v>37.432000000000002</v>
          </cell>
          <cell r="E411">
            <v>-122.172</v>
          </cell>
          <cell r="F411" t="str">
            <v>Qoa</v>
          </cell>
          <cell r="G411" t="str">
            <v>371</v>
          </cell>
          <cell r="H411" t="str">
            <v>Qoa</v>
          </cell>
          <cell r="I411" t="str">
            <v>Qoa</v>
          </cell>
          <cell r="J411">
            <v>387</v>
          </cell>
          <cell r="K411">
            <v>142</v>
          </cell>
        </row>
        <row r="412">
          <cell r="C412">
            <v>1177</v>
          </cell>
          <cell r="D412">
            <v>37.457000000000001</v>
          </cell>
          <cell r="E412">
            <v>-122.169</v>
          </cell>
          <cell r="F412" t="str">
            <v>Qoa</v>
          </cell>
          <cell r="G412" t="str">
            <v>371</v>
          </cell>
          <cell r="H412" t="str">
            <v>Qoa</v>
          </cell>
          <cell r="I412" t="str">
            <v>Qoa</v>
          </cell>
          <cell r="J412">
            <v>387</v>
          </cell>
          <cell r="K412">
            <v>142</v>
          </cell>
        </row>
        <row r="413">
          <cell r="C413">
            <v>1188</v>
          </cell>
          <cell r="D413">
            <v>38.054000000000002</v>
          </cell>
          <cell r="E413">
            <v>-122.157</v>
          </cell>
          <cell r="F413" t="str">
            <v>Qi</v>
          </cell>
          <cell r="G413" t="str">
            <v>155</v>
          </cell>
          <cell r="H413" t="str">
            <v>Qi</v>
          </cell>
          <cell r="I413" t="str">
            <v>Qi</v>
          </cell>
          <cell r="J413">
            <v>160</v>
          </cell>
          <cell r="K413">
            <v>39</v>
          </cell>
        </row>
        <row r="414">
          <cell r="C414">
            <v>1167</v>
          </cell>
          <cell r="D414">
            <v>37.238999999999997</v>
          </cell>
          <cell r="E414">
            <v>-122.10599999999999</v>
          </cell>
          <cell r="F414" t="str">
            <v>Tss</v>
          </cell>
          <cell r="G414" t="str">
            <v>478</v>
          </cell>
          <cell r="H414" t="str">
            <v>Tss</v>
          </cell>
          <cell r="I414" t="str">
            <v>Tss</v>
          </cell>
          <cell r="J414">
            <v>515</v>
          </cell>
          <cell r="K414">
            <v>215</v>
          </cell>
        </row>
        <row r="415">
          <cell r="C415">
            <v>1179</v>
          </cell>
          <cell r="D415">
            <v>37.552999999999997</v>
          </cell>
          <cell r="E415">
            <v>-122.09099999999999</v>
          </cell>
          <cell r="F415" t="str">
            <v>KJf</v>
          </cell>
          <cell r="G415" t="str">
            <v>713</v>
          </cell>
          <cell r="H415" t="str">
            <v>KJf</v>
          </cell>
          <cell r="I415" t="str">
            <v>KJf</v>
          </cell>
          <cell r="J415">
            <v>782</v>
          </cell>
          <cell r="K415">
            <v>359</v>
          </cell>
        </row>
        <row r="416">
          <cell r="C416">
            <v>487</v>
          </cell>
          <cell r="D416">
            <v>37.67</v>
          </cell>
          <cell r="E416">
            <v>-122.086</v>
          </cell>
          <cell r="F416" t="str">
            <v>Qoa</v>
          </cell>
          <cell r="G416" t="str">
            <v>371</v>
          </cell>
          <cell r="H416" t="str">
            <v>Qoa</v>
          </cell>
          <cell r="I416" t="str">
            <v>Qoa</v>
          </cell>
          <cell r="J416">
            <v>387</v>
          </cell>
          <cell r="K416">
            <v>142</v>
          </cell>
        </row>
        <row r="417">
          <cell r="C417">
            <v>1169</v>
          </cell>
          <cell r="D417">
            <v>37.298999999999999</v>
          </cell>
          <cell r="E417">
            <v>-122.08499999999999</v>
          </cell>
          <cell r="F417" t="str">
            <v>QT</v>
          </cell>
          <cell r="G417" t="str">
            <v>438</v>
          </cell>
          <cell r="H417" t="str">
            <v>QT</v>
          </cell>
          <cell r="I417" t="str">
            <v>QT</v>
          </cell>
          <cell r="J417">
            <v>455</v>
          </cell>
          <cell r="K417">
            <v>150</v>
          </cell>
        </row>
        <row r="418">
          <cell r="C418">
            <v>1183</v>
          </cell>
          <cell r="D418">
            <v>37.671999999999997</v>
          </cell>
          <cell r="E418">
            <v>-122.081</v>
          </cell>
          <cell r="F418" t="str">
            <v>Qoa</v>
          </cell>
          <cell r="G418" t="str">
            <v>371</v>
          </cell>
          <cell r="H418" t="str">
            <v>Qoa</v>
          </cell>
          <cell r="I418" t="str">
            <v>Qoa</v>
          </cell>
          <cell r="J418">
            <v>387</v>
          </cell>
          <cell r="K418">
            <v>142</v>
          </cell>
        </row>
        <row r="419">
          <cell r="C419">
            <v>1166</v>
          </cell>
          <cell r="D419">
            <v>37.927</v>
          </cell>
          <cell r="E419">
            <v>-122.078</v>
          </cell>
          <cell r="F419" t="str">
            <v>Qal, thin</v>
          </cell>
          <cell r="G419" t="str">
            <v>339</v>
          </cell>
          <cell r="H419" t="str">
            <v>Qal- thin</v>
          </cell>
          <cell r="I419" t="str">
            <v>Qal- thin</v>
          </cell>
          <cell r="J419">
            <v>349</v>
          </cell>
          <cell r="K419">
            <v>89</v>
          </cell>
          <cell r="L419">
            <v>6.2660299999999998</v>
          </cell>
          <cell r="M419">
            <v>353</v>
          </cell>
          <cell r="N419">
            <v>87</v>
          </cell>
        </row>
        <row r="420">
          <cell r="C420">
            <v>458</v>
          </cell>
          <cell r="D420">
            <v>37.255000000000003</v>
          </cell>
          <cell r="E420">
            <v>-122.03100000000001</v>
          </cell>
          <cell r="F420" t="str">
            <v>Qoa</v>
          </cell>
          <cell r="G420" t="str">
            <v>371</v>
          </cell>
          <cell r="H420" t="str">
            <v>Qoa</v>
          </cell>
          <cell r="I420" t="str">
            <v>Qoa</v>
          </cell>
          <cell r="J420">
            <v>387</v>
          </cell>
          <cell r="K420">
            <v>142</v>
          </cell>
        </row>
        <row r="421">
          <cell r="C421">
            <v>1478</v>
          </cell>
          <cell r="D421">
            <v>36.978000000000002</v>
          </cell>
          <cell r="E421">
            <v>-122.021</v>
          </cell>
          <cell r="F421" t="str">
            <v>Qal, deep (incl LA)</v>
          </cell>
          <cell r="G421" t="str">
            <v>271</v>
          </cell>
          <cell r="H421" t="str">
            <v>Qal- deep</v>
          </cell>
          <cell r="I421" t="str">
            <v>Qal- deep (incl LA)</v>
          </cell>
          <cell r="J421">
            <v>280</v>
          </cell>
          <cell r="K421">
            <v>74</v>
          </cell>
          <cell r="L421">
            <v>6.1176399999999997</v>
          </cell>
          <cell r="M421">
            <v>353</v>
          </cell>
          <cell r="N421">
            <v>87</v>
          </cell>
        </row>
        <row r="422">
          <cell r="C422">
            <v>17</v>
          </cell>
          <cell r="D422">
            <v>37.171999999999997</v>
          </cell>
          <cell r="E422">
            <v>-122.01</v>
          </cell>
          <cell r="F422" t="str">
            <v>Tss</v>
          </cell>
          <cell r="G422" t="str">
            <v>478</v>
          </cell>
          <cell r="H422" t="str">
            <v>Tss</v>
          </cell>
          <cell r="I422" t="str">
            <v>Tss</v>
          </cell>
          <cell r="J422">
            <v>515</v>
          </cell>
          <cell r="K422">
            <v>215</v>
          </cell>
        </row>
        <row r="423">
          <cell r="C423">
            <v>473</v>
          </cell>
          <cell r="D423">
            <v>37.262</v>
          </cell>
          <cell r="E423">
            <v>-122.009</v>
          </cell>
          <cell r="F423" t="str">
            <v>Qoa</v>
          </cell>
          <cell r="G423" t="str">
            <v>371</v>
          </cell>
          <cell r="H423" t="str">
            <v>Qoa</v>
          </cell>
          <cell r="I423" t="str">
            <v>Qoa</v>
          </cell>
          <cell r="J423">
            <v>387</v>
          </cell>
          <cell r="K423">
            <v>142</v>
          </cell>
        </row>
        <row r="424">
          <cell r="C424">
            <v>474</v>
          </cell>
          <cell r="D424">
            <v>37.262</v>
          </cell>
          <cell r="E424">
            <v>-122.009</v>
          </cell>
          <cell r="F424" t="str">
            <v>Qoa</v>
          </cell>
          <cell r="G424" t="str">
            <v>371</v>
          </cell>
          <cell r="H424" t="str">
            <v>Qoa</v>
          </cell>
          <cell r="I424" t="str">
            <v>Qoa</v>
          </cell>
          <cell r="J424">
            <v>387</v>
          </cell>
          <cell r="K424">
            <v>142</v>
          </cell>
        </row>
        <row r="425">
          <cell r="C425">
            <v>475</v>
          </cell>
          <cell r="D425">
            <v>37.262</v>
          </cell>
          <cell r="E425">
            <v>-122.009</v>
          </cell>
          <cell r="F425" t="str">
            <v>Qoa</v>
          </cell>
          <cell r="G425" t="str">
            <v>371</v>
          </cell>
          <cell r="H425" t="str">
            <v>Qoa</v>
          </cell>
          <cell r="I425" t="str">
            <v>Qoa</v>
          </cell>
          <cell r="J425">
            <v>387</v>
          </cell>
          <cell r="K425">
            <v>142</v>
          </cell>
        </row>
        <row r="426">
          <cell r="C426">
            <v>476</v>
          </cell>
          <cell r="D426">
            <v>37.262</v>
          </cell>
          <cell r="E426">
            <v>-122.009</v>
          </cell>
          <cell r="F426" t="str">
            <v>Qoa</v>
          </cell>
          <cell r="G426" t="str">
            <v>371</v>
          </cell>
          <cell r="H426" t="str">
            <v>Qoa</v>
          </cell>
          <cell r="I426" t="str">
            <v>Qoa</v>
          </cell>
          <cell r="J426">
            <v>387</v>
          </cell>
          <cell r="K426">
            <v>142</v>
          </cell>
        </row>
        <row r="427">
          <cell r="C427">
            <v>1173</v>
          </cell>
          <cell r="D427">
            <v>37.6</v>
          </cell>
          <cell r="E427">
            <v>-122.006</v>
          </cell>
          <cell r="F427" t="str">
            <v>Tss</v>
          </cell>
          <cell r="G427" t="str">
            <v>478</v>
          </cell>
          <cell r="H427" t="str">
            <v>Tss</v>
          </cell>
          <cell r="I427" t="str">
            <v>Tss</v>
          </cell>
          <cell r="J427">
            <v>515</v>
          </cell>
          <cell r="K427">
            <v>215</v>
          </cell>
        </row>
        <row r="428">
          <cell r="C428">
            <v>15</v>
          </cell>
          <cell r="D428">
            <v>36.972000000000001</v>
          </cell>
          <cell r="E428">
            <v>-121.995</v>
          </cell>
          <cell r="F428" t="str">
            <v>Tsh</v>
          </cell>
          <cell r="G428" t="str">
            <v>376</v>
          </cell>
          <cell r="H428" t="str">
            <v>Tsh</v>
          </cell>
          <cell r="I428" t="str">
            <v>Tsh</v>
          </cell>
          <cell r="J428">
            <v>390</v>
          </cell>
          <cell r="K428">
            <v>112</v>
          </cell>
        </row>
        <row r="429">
          <cell r="C429">
            <v>1165</v>
          </cell>
          <cell r="D429">
            <v>37.81</v>
          </cell>
          <cell r="E429">
            <v>-121.992</v>
          </cell>
          <cell r="F429" t="str">
            <v>Qal, deep (incl LA)</v>
          </cell>
          <cell r="G429" t="str">
            <v>271</v>
          </cell>
          <cell r="H429" t="str">
            <v>Qal- thin</v>
          </cell>
          <cell r="I429" t="str">
            <v>Qal- thin</v>
          </cell>
          <cell r="J429">
            <v>349</v>
          </cell>
          <cell r="K429">
            <v>89</v>
          </cell>
          <cell r="L429">
            <v>5.4481900000000003</v>
          </cell>
          <cell r="M429">
            <v>353</v>
          </cell>
          <cell r="N429">
            <v>87</v>
          </cell>
        </row>
        <row r="430">
          <cell r="C430">
            <v>14</v>
          </cell>
          <cell r="D430">
            <v>37.046999999999997</v>
          </cell>
          <cell r="E430">
            <v>-121.98399999999999</v>
          </cell>
          <cell r="F430" t="str">
            <v>Tsh</v>
          </cell>
          <cell r="G430" t="str">
            <v>376</v>
          </cell>
          <cell r="H430" t="str">
            <v>Qal- thin</v>
          </cell>
          <cell r="I430" t="str">
            <v>Qal- thin</v>
          </cell>
          <cell r="J430">
            <v>349</v>
          </cell>
          <cell r="K430">
            <v>89</v>
          </cell>
          <cell r="L430">
            <v>25.0276</v>
          </cell>
          <cell r="M430">
            <v>353</v>
          </cell>
          <cell r="N430">
            <v>87</v>
          </cell>
        </row>
        <row r="431">
          <cell r="C431">
            <v>446</v>
          </cell>
          <cell r="D431">
            <v>37.78</v>
          </cell>
          <cell r="E431">
            <v>-121.98</v>
          </cell>
          <cell r="F431" t="str">
            <v>Qal, deep (incl LA)</v>
          </cell>
          <cell r="G431" t="str">
            <v>271</v>
          </cell>
          <cell r="H431" t="str">
            <v>Qal- thin</v>
          </cell>
          <cell r="I431" t="str">
            <v>Qal- thin</v>
          </cell>
          <cell r="J431">
            <v>349</v>
          </cell>
          <cell r="K431">
            <v>89</v>
          </cell>
          <cell r="L431">
            <v>16.0609</v>
          </cell>
          <cell r="M431">
            <v>353</v>
          </cell>
          <cell r="N431">
            <v>87</v>
          </cell>
        </row>
        <row r="432">
          <cell r="C432">
            <v>1483</v>
          </cell>
          <cell r="D432">
            <v>37.42</v>
          </cell>
          <cell r="E432">
            <v>-121.973</v>
          </cell>
          <cell r="F432" t="str">
            <v>Qi</v>
          </cell>
          <cell r="G432" t="str">
            <v>155</v>
          </cell>
          <cell r="H432" t="str">
            <v>Qi</v>
          </cell>
          <cell r="I432" t="str">
            <v>Qi</v>
          </cell>
          <cell r="J432">
            <v>160</v>
          </cell>
          <cell r="K432">
            <v>39</v>
          </cell>
        </row>
        <row r="433">
          <cell r="C433">
            <v>1481</v>
          </cell>
          <cell r="D433">
            <v>37.329000000000001</v>
          </cell>
          <cell r="E433">
            <v>-121.937</v>
          </cell>
          <cell r="F433" t="str">
            <v>Qal, deep (incl LA)</v>
          </cell>
          <cell r="G433" t="str">
            <v>271</v>
          </cell>
          <cell r="H433" t="str">
            <v>Qal- deep</v>
          </cell>
          <cell r="I433" t="str">
            <v>Qal- deep (incl LA)</v>
          </cell>
          <cell r="J433">
            <v>280</v>
          </cell>
          <cell r="K433">
            <v>74</v>
          </cell>
          <cell r="L433">
            <v>1.804</v>
          </cell>
          <cell r="M433">
            <v>306</v>
          </cell>
          <cell r="N433">
            <v>78</v>
          </cell>
        </row>
        <row r="434">
          <cell r="C434">
            <v>1164</v>
          </cell>
          <cell r="D434">
            <v>37.709000000000003</v>
          </cell>
          <cell r="E434">
            <v>-121.932</v>
          </cell>
          <cell r="F434" t="str">
            <v>Qal, deep (incl LA)</v>
          </cell>
          <cell r="G434" t="str">
            <v>271</v>
          </cell>
          <cell r="H434" t="str">
            <v>Qal- deep</v>
          </cell>
          <cell r="I434" t="str">
            <v>Qal- deep (incl LA)</v>
          </cell>
          <cell r="J434">
            <v>280</v>
          </cell>
          <cell r="K434">
            <v>74</v>
          </cell>
          <cell r="L434">
            <v>3.4913699999999999</v>
          </cell>
          <cell r="M434">
            <v>353</v>
          </cell>
          <cell r="N434">
            <v>87</v>
          </cell>
        </row>
        <row r="435">
          <cell r="C435">
            <v>447</v>
          </cell>
          <cell r="D435">
            <v>37.728999999999999</v>
          </cell>
          <cell r="E435">
            <v>-121.928</v>
          </cell>
          <cell r="F435" t="str">
            <v>Qal, deep (incl LA)</v>
          </cell>
          <cell r="G435" t="str">
            <v>271</v>
          </cell>
          <cell r="H435" t="str">
            <v>Qal- thin</v>
          </cell>
          <cell r="I435" t="str">
            <v>Qal- thin</v>
          </cell>
          <cell r="J435">
            <v>349</v>
          </cell>
          <cell r="K435">
            <v>89</v>
          </cell>
          <cell r="L435">
            <v>2.68885</v>
          </cell>
          <cell r="M435">
            <v>353</v>
          </cell>
          <cell r="N435">
            <v>87</v>
          </cell>
        </row>
        <row r="436">
          <cell r="C436">
            <v>1175</v>
          </cell>
          <cell r="D436">
            <v>37.35</v>
          </cell>
          <cell r="E436">
            <v>-121.904</v>
          </cell>
          <cell r="F436" t="str">
            <v>Qal, deep (incl LA)</v>
          </cell>
          <cell r="G436" t="str">
            <v>271</v>
          </cell>
          <cell r="H436" t="str">
            <v>Qal- deep</v>
          </cell>
          <cell r="I436" t="str">
            <v>Qal- deep (incl LA)</v>
          </cell>
          <cell r="J436">
            <v>280</v>
          </cell>
          <cell r="K436">
            <v>74</v>
          </cell>
          <cell r="L436">
            <v>0.87418799999999997</v>
          </cell>
          <cell r="M436">
            <v>306</v>
          </cell>
          <cell r="N436">
            <v>78</v>
          </cell>
        </row>
        <row r="437">
          <cell r="C437">
            <v>1482</v>
          </cell>
          <cell r="D437">
            <v>37.353999999999999</v>
          </cell>
          <cell r="E437">
            <v>-121.904</v>
          </cell>
          <cell r="F437" t="str">
            <v>Qal, deep (incl LA)</v>
          </cell>
          <cell r="G437" t="str">
            <v>271</v>
          </cell>
          <cell r="H437" t="str">
            <v>Qal- deep</v>
          </cell>
          <cell r="I437" t="str">
            <v>Qal- deep (incl LA)</v>
          </cell>
          <cell r="J437">
            <v>280</v>
          </cell>
          <cell r="K437">
            <v>74</v>
          </cell>
          <cell r="L437">
            <v>0.65872200000000003</v>
          </cell>
          <cell r="M437">
            <v>306</v>
          </cell>
          <cell r="N437">
            <v>78</v>
          </cell>
        </row>
        <row r="438">
          <cell r="C438">
            <v>1196</v>
          </cell>
          <cell r="D438">
            <v>37.659999999999997</v>
          </cell>
          <cell r="E438">
            <v>-121.873</v>
          </cell>
          <cell r="F438" t="str">
            <v>Qal, thin</v>
          </cell>
          <cell r="G438" t="str">
            <v>339</v>
          </cell>
          <cell r="H438" t="str">
            <v>Qal- deep</v>
          </cell>
          <cell r="I438" t="str">
            <v>Qal- deep (incl LA)</v>
          </cell>
          <cell r="J438">
            <v>280</v>
          </cell>
          <cell r="K438">
            <v>74</v>
          </cell>
          <cell r="L438">
            <v>9.0678800000000006</v>
          </cell>
          <cell r="M438">
            <v>353</v>
          </cell>
          <cell r="N438">
            <v>87</v>
          </cell>
        </row>
        <row r="439">
          <cell r="C439">
            <v>1162</v>
          </cell>
          <cell r="D439">
            <v>37.515000000000001</v>
          </cell>
          <cell r="E439">
            <v>-121.83</v>
          </cell>
          <cell r="F439" t="str">
            <v>Tss</v>
          </cell>
          <cell r="G439" t="str">
            <v>478</v>
          </cell>
          <cell r="H439" t="str">
            <v>Tss</v>
          </cell>
          <cell r="I439" t="str">
            <v>Tss</v>
          </cell>
          <cell r="J439">
            <v>515</v>
          </cell>
          <cell r="K439">
            <v>215</v>
          </cell>
        </row>
        <row r="440">
          <cell r="C440">
            <v>491</v>
          </cell>
          <cell r="D440">
            <v>38.015000000000001</v>
          </cell>
          <cell r="E440">
            <v>-121.81</v>
          </cell>
          <cell r="F440" t="str">
            <v>Qal, thin</v>
          </cell>
          <cell r="G440" t="str">
            <v>339</v>
          </cell>
          <cell r="H440" t="str">
            <v>Qal- thin</v>
          </cell>
          <cell r="I440" t="str">
            <v>Qal- thin</v>
          </cell>
          <cell r="J440">
            <v>349</v>
          </cell>
          <cell r="K440">
            <v>89</v>
          </cell>
          <cell r="L440">
            <v>1.22061</v>
          </cell>
          <cell r="M440">
            <v>306</v>
          </cell>
          <cell r="N440">
            <v>78</v>
          </cell>
        </row>
        <row r="441">
          <cell r="C441">
            <v>456</v>
          </cell>
          <cell r="D441">
            <v>37.819000000000003</v>
          </cell>
          <cell r="E441">
            <v>-121.795</v>
          </cell>
          <cell r="F441" t="str">
            <v>Kjf</v>
          </cell>
          <cell r="G441" t="str">
            <v>713</v>
          </cell>
          <cell r="H441" t="str">
            <v>Ksh</v>
          </cell>
          <cell r="I441" t="str">
            <v>Tss</v>
          </cell>
          <cell r="J441">
            <v>515</v>
          </cell>
          <cell r="K441">
            <v>215</v>
          </cell>
        </row>
        <row r="442">
          <cell r="C442">
            <v>1475</v>
          </cell>
          <cell r="D442">
            <v>36.238999999999997</v>
          </cell>
          <cell r="E442">
            <v>-121.774</v>
          </cell>
          <cell r="F442" t="str">
            <v>KJf</v>
          </cell>
          <cell r="G442" t="str">
            <v>713</v>
          </cell>
          <cell r="H442" t="str">
            <v>KJf</v>
          </cell>
          <cell r="I442" t="str">
            <v>KJf</v>
          </cell>
          <cell r="J442">
            <v>782</v>
          </cell>
          <cell r="K442">
            <v>359</v>
          </cell>
        </row>
        <row r="443">
          <cell r="C443">
            <v>455</v>
          </cell>
          <cell r="D443">
            <v>37.753</v>
          </cell>
          <cell r="E443">
            <v>-121.77200000000001</v>
          </cell>
          <cell r="F443" t="str">
            <v>Qal, thin</v>
          </cell>
          <cell r="G443" t="str">
            <v>339</v>
          </cell>
          <cell r="H443" t="str">
            <v>Qal- thin</v>
          </cell>
          <cell r="I443" t="str">
            <v>Qal- thin</v>
          </cell>
          <cell r="J443">
            <v>349</v>
          </cell>
          <cell r="K443">
            <v>89</v>
          </cell>
          <cell r="L443">
            <v>7.3612099999999998</v>
          </cell>
          <cell r="M443">
            <v>353</v>
          </cell>
          <cell r="N443">
            <v>87</v>
          </cell>
        </row>
        <row r="444">
          <cell r="C444">
            <v>157</v>
          </cell>
          <cell r="D444">
            <v>37.619999999999997</v>
          </cell>
          <cell r="E444">
            <v>-121.75</v>
          </cell>
          <cell r="F444" t="str">
            <v>Qal, thin</v>
          </cell>
          <cell r="G444" t="str">
            <v>339</v>
          </cell>
          <cell r="H444" t="str">
            <v>Qal- deep</v>
          </cell>
          <cell r="I444" t="str">
            <v>Qal- deep (incl LA)</v>
          </cell>
          <cell r="J444">
            <v>280</v>
          </cell>
          <cell r="K444">
            <v>74</v>
          </cell>
          <cell r="L444">
            <v>19.5108</v>
          </cell>
          <cell r="M444">
            <v>353</v>
          </cell>
          <cell r="N444">
            <v>87</v>
          </cell>
        </row>
        <row r="445">
          <cell r="C445">
            <v>1186</v>
          </cell>
          <cell r="D445">
            <v>37.140999999999998</v>
          </cell>
          <cell r="E445">
            <v>-121.663</v>
          </cell>
          <cell r="F445" t="str">
            <v>QT</v>
          </cell>
          <cell r="G445" t="str">
            <v>438</v>
          </cell>
          <cell r="H445" t="str">
            <v>Qoa</v>
          </cell>
          <cell r="I445" t="str">
            <v>Qoa</v>
          </cell>
          <cell r="J445">
            <v>387</v>
          </cell>
          <cell r="K445">
            <v>142</v>
          </cell>
        </row>
        <row r="446">
          <cell r="C446">
            <v>419</v>
          </cell>
          <cell r="D446">
            <v>36.670999999999999</v>
          </cell>
          <cell r="E446">
            <v>-121.642</v>
          </cell>
          <cell r="F446" t="str">
            <v>Qal, deep (incl LA)</v>
          </cell>
          <cell r="G446" t="str">
            <v>271</v>
          </cell>
          <cell r="H446" t="str">
            <v>Qal- deep</v>
          </cell>
          <cell r="I446" t="str">
            <v>Qal- deep (incl LA)</v>
          </cell>
          <cell r="J446">
            <v>280</v>
          </cell>
          <cell r="K446">
            <v>74</v>
          </cell>
          <cell r="L446">
            <v>2.1376900000000001</v>
          </cell>
          <cell r="M446">
            <v>353</v>
          </cell>
          <cell r="N446">
            <v>87</v>
          </cell>
        </row>
        <row r="447">
          <cell r="C447">
            <v>1477</v>
          </cell>
          <cell r="D447">
            <v>36.697000000000003</v>
          </cell>
          <cell r="E447">
            <v>-121.634</v>
          </cell>
          <cell r="F447" t="str">
            <v>Qal, deep (incl LA)</v>
          </cell>
          <cell r="G447" t="str">
            <v>271</v>
          </cell>
          <cell r="H447" t="str">
            <v>Qal- deep</v>
          </cell>
          <cell r="I447" t="str">
            <v>Qal- deep (incl LA)</v>
          </cell>
          <cell r="J447">
            <v>280</v>
          </cell>
          <cell r="K447">
            <v>74</v>
          </cell>
          <cell r="L447">
            <v>5.8389800000000003</v>
          </cell>
          <cell r="M447">
            <v>353</v>
          </cell>
          <cell r="N447">
            <v>87</v>
          </cell>
        </row>
        <row r="448">
          <cell r="C448">
            <v>168</v>
          </cell>
          <cell r="D448">
            <v>39.496000000000002</v>
          </cell>
          <cell r="E448">
            <v>-121.614</v>
          </cell>
          <cell r="F448" t="str">
            <v>Qtv (tuff)</v>
          </cell>
          <cell r="G448" t="str">
            <v>438</v>
          </cell>
          <cell r="H448" t="str">
            <v>QTv (tuff)</v>
          </cell>
          <cell r="I448" t="str">
            <v>Tv</v>
          </cell>
          <cell r="J448">
            <v>609</v>
          </cell>
          <cell r="K448">
            <v>155</v>
          </cell>
        </row>
        <row r="449">
          <cell r="C449">
            <v>169</v>
          </cell>
          <cell r="D449">
            <v>39.432499999999997</v>
          </cell>
          <cell r="E449">
            <v>-121.604</v>
          </cell>
          <cell r="F449" t="str">
            <v>Qtv (tuff)</v>
          </cell>
          <cell r="G449" t="str">
            <v>438</v>
          </cell>
          <cell r="H449" t="str">
            <v>QTv (tuff)</v>
          </cell>
          <cell r="I449" t="str">
            <v>Tv</v>
          </cell>
          <cell r="J449">
            <v>609</v>
          </cell>
          <cell r="K449">
            <v>155</v>
          </cell>
        </row>
        <row r="450">
          <cell r="C450">
            <v>170</v>
          </cell>
          <cell r="D450">
            <v>39.455800000000004</v>
          </cell>
          <cell r="E450">
            <v>-121.60299999999999</v>
          </cell>
          <cell r="F450" t="str">
            <v>Qal, coarse</v>
          </cell>
          <cell r="G450" t="str">
            <v>345</v>
          </cell>
          <cell r="H450" t="str">
            <v>Qal- coarse</v>
          </cell>
          <cell r="I450" t="str">
            <v>Qal- coarse</v>
          </cell>
          <cell r="J450">
            <v>354</v>
          </cell>
          <cell r="K450">
            <v>82</v>
          </cell>
          <cell r="L450">
            <v>6.85642</v>
          </cell>
          <cell r="M450">
            <v>353</v>
          </cell>
          <cell r="N450">
            <v>87</v>
          </cell>
        </row>
        <row r="451">
          <cell r="C451">
            <v>421</v>
          </cell>
          <cell r="D451">
            <v>36.862000000000002</v>
          </cell>
          <cell r="E451">
            <v>-121.578</v>
          </cell>
          <cell r="F451" t="str">
            <v>Qoa</v>
          </cell>
          <cell r="G451" t="str">
            <v>371</v>
          </cell>
          <cell r="H451" t="str">
            <v>Tsh</v>
          </cell>
          <cell r="I451" t="str">
            <v>Tsh</v>
          </cell>
          <cell r="J451">
            <v>390</v>
          </cell>
          <cell r="K451">
            <v>112</v>
          </cell>
        </row>
        <row r="452">
          <cell r="C452">
            <v>422</v>
          </cell>
          <cell r="D452">
            <v>36.862000000000002</v>
          </cell>
          <cell r="E452">
            <v>-121.578</v>
          </cell>
          <cell r="F452" t="str">
            <v>Qoa</v>
          </cell>
          <cell r="G452" t="str">
            <v>371</v>
          </cell>
          <cell r="H452" t="str">
            <v>Tsh</v>
          </cell>
          <cell r="I452" t="str">
            <v>Tsh</v>
          </cell>
          <cell r="J452">
            <v>390</v>
          </cell>
          <cell r="K452">
            <v>112</v>
          </cell>
        </row>
        <row r="453">
          <cell r="C453">
            <v>171</v>
          </cell>
          <cell r="D453">
            <v>39.445</v>
          </cell>
          <cell r="E453">
            <v>-121.574</v>
          </cell>
          <cell r="F453" t="str">
            <v>Qtv (tuff)</v>
          </cell>
          <cell r="G453" t="str">
            <v>438</v>
          </cell>
          <cell r="H453" t="str">
            <v>QTv (tuff)</v>
          </cell>
          <cell r="I453" t="str">
            <v>Tv</v>
          </cell>
          <cell r="J453">
            <v>609</v>
          </cell>
          <cell r="K453">
            <v>155</v>
          </cell>
        </row>
        <row r="454">
          <cell r="C454">
            <v>453</v>
          </cell>
          <cell r="D454">
            <v>37.009</v>
          </cell>
          <cell r="E454">
            <v>-121.569</v>
          </cell>
          <cell r="F454" t="str">
            <v>Qal, thin</v>
          </cell>
          <cell r="G454" t="str">
            <v>339</v>
          </cell>
          <cell r="H454" t="str">
            <v>Qoa</v>
          </cell>
          <cell r="I454" t="str">
            <v>Qoa</v>
          </cell>
          <cell r="J454">
            <v>387</v>
          </cell>
          <cell r="K454">
            <v>142</v>
          </cell>
        </row>
        <row r="455">
          <cell r="C455">
            <v>449</v>
          </cell>
          <cell r="D455">
            <v>37.118000000000002</v>
          </cell>
          <cell r="E455">
            <v>-121.55</v>
          </cell>
          <cell r="F455" t="str">
            <v>Tv</v>
          </cell>
          <cell r="G455" t="str">
            <v>597</v>
          </cell>
          <cell r="H455" t="str">
            <v>Kss</v>
          </cell>
          <cell r="I455" t="str">
            <v>Kss</v>
          </cell>
          <cell r="J455">
            <v>540</v>
          </cell>
          <cell r="K455">
            <v>195</v>
          </cell>
        </row>
        <row r="456">
          <cell r="C456">
            <v>165</v>
          </cell>
          <cell r="D456">
            <v>39.445999999999998</v>
          </cell>
          <cell r="E456">
            <v>-121.55</v>
          </cell>
          <cell r="F456" t="str">
            <v>Qtv (tuff)</v>
          </cell>
          <cell r="G456" t="str">
            <v>438</v>
          </cell>
          <cell r="H456" t="str">
            <v>QTv (tuff)</v>
          </cell>
          <cell r="I456" t="str">
            <v>Tv</v>
          </cell>
          <cell r="J456">
            <v>609</v>
          </cell>
          <cell r="K456">
            <v>155</v>
          </cell>
        </row>
        <row r="457">
          <cell r="C457">
            <v>418</v>
          </cell>
          <cell r="D457">
            <v>36.86</v>
          </cell>
          <cell r="E457">
            <v>-121.54</v>
          </cell>
          <cell r="F457" t="str">
            <v>Qoa</v>
          </cell>
          <cell r="G457" t="str">
            <v>371</v>
          </cell>
          <cell r="H457" t="str">
            <v>Qoa</v>
          </cell>
          <cell r="I457" t="str">
            <v>Qoa</v>
          </cell>
          <cell r="J457">
            <v>387</v>
          </cell>
          <cell r="K457">
            <v>142</v>
          </cell>
        </row>
        <row r="458">
          <cell r="C458">
            <v>167</v>
          </cell>
          <cell r="D458">
            <v>39.506999999999998</v>
          </cell>
          <cell r="E458">
            <v>-121.54</v>
          </cell>
          <cell r="F458" t="str">
            <v>Qtv (tuff)</v>
          </cell>
          <cell r="G458" t="str">
            <v>438</v>
          </cell>
          <cell r="H458" t="str">
            <v>QTv (tuff)</v>
          </cell>
          <cell r="I458" t="str">
            <v>Tv</v>
          </cell>
          <cell r="J458">
            <v>609</v>
          </cell>
          <cell r="K458">
            <v>155</v>
          </cell>
        </row>
        <row r="459">
          <cell r="C459">
            <v>163</v>
          </cell>
          <cell r="D459">
            <v>39.424999999999997</v>
          </cell>
          <cell r="E459">
            <v>-121.521</v>
          </cell>
          <cell r="F459" t="str">
            <v>Qtv (tuff)</v>
          </cell>
          <cell r="G459" t="str">
            <v>438</v>
          </cell>
          <cell r="H459" t="str">
            <v>QTv (tuff)</v>
          </cell>
          <cell r="I459" t="str">
            <v>Tv</v>
          </cell>
          <cell r="J459">
            <v>609</v>
          </cell>
          <cell r="K459">
            <v>155</v>
          </cell>
        </row>
        <row r="460">
          <cell r="C460">
            <v>164</v>
          </cell>
          <cell r="D460">
            <v>39.484200000000001</v>
          </cell>
          <cell r="E460">
            <v>-121.51</v>
          </cell>
          <cell r="F460" t="str">
            <v>Qtv (tuff)</v>
          </cell>
          <cell r="G460" t="str">
            <v>438</v>
          </cell>
          <cell r="H460" t="str">
            <v>QTv (tuff)</v>
          </cell>
          <cell r="I460" t="str">
            <v>Tv</v>
          </cell>
          <cell r="J460">
            <v>609</v>
          </cell>
          <cell r="K460">
            <v>155</v>
          </cell>
        </row>
        <row r="461">
          <cell r="C461">
            <v>166</v>
          </cell>
          <cell r="D461">
            <v>39.51</v>
          </cell>
          <cell r="E461">
            <v>-121.505</v>
          </cell>
          <cell r="F461" t="str">
            <v>J metamorphic</v>
          </cell>
          <cell r="G461" t="str">
            <v>623</v>
          </cell>
          <cell r="H461" t="str">
            <v>pK metamorphic</v>
          </cell>
          <cell r="I461" t="str">
            <v>xtaline</v>
          </cell>
          <cell r="J461">
            <v>748</v>
          </cell>
          <cell r="K461">
            <v>430</v>
          </cell>
        </row>
        <row r="462">
          <cell r="C462">
            <v>141</v>
          </cell>
          <cell r="D462">
            <v>39.549999999999997</v>
          </cell>
          <cell r="E462">
            <v>-121.5</v>
          </cell>
          <cell r="F462" t="str">
            <v>J metamorphic</v>
          </cell>
          <cell r="G462" t="str">
            <v>623</v>
          </cell>
          <cell r="H462" t="str">
            <v>pK metamorphic</v>
          </cell>
          <cell r="I462" t="str">
            <v>xtaline</v>
          </cell>
          <cell r="J462">
            <v>748</v>
          </cell>
          <cell r="K462">
            <v>430</v>
          </cell>
        </row>
        <row r="463">
          <cell r="C463">
            <v>172</v>
          </cell>
          <cell r="D463">
            <v>39.448799999999999</v>
          </cell>
          <cell r="E463">
            <v>-121.49</v>
          </cell>
          <cell r="F463" t="str">
            <v>Tss</v>
          </cell>
          <cell r="G463" t="str">
            <v>478</v>
          </cell>
          <cell r="H463" t="str">
            <v>Tss</v>
          </cell>
          <cell r="I463" t="str">
            <v>Tss</v>
          </cell>
          <cell r="J463">
            <v>515</v>
          </cell>
          <cell r="K463">
            <v>215</v>
          </cell>
        </row>
        <row r="464">
          <cell r="C464">
            <v>136</v>
          </cell>
          <cell r="D464">
            <v>36.765000000000001</v>
          </cell>
          <cell r="E464">
            <v>-121.446</v>
          </cell>
          <cell r="F464" t="str">
            <v>Kgr</v>
          </cell>
          <cell r="G464" t="str">
            <v>685</v>
          </cell>
          <cell r="H464" t="str">
            <v>Kgr</v>
          </cell>
          <cell r="I464" t="str">
            <v>xtaline</v>
          </cell>
          <cell r="J464">
            <v>748</v>
          </cell>
          <cell r="K464">
            <v>430</v>
          </cell>
        </row>
        <row r="465">
          <cell r="C465">
            <v>186</v>
          </cell>
          <cell r="D465">
            <v>36.826999999999998</v>
          </cell>
          <cell r="E465">
            <v>-121.44499999999999</v>
          </cell>
          <cell r="F465" t="str">
            <v>J metamorphic</v>
          </cell>
          <cell r="G465" t="str">
            <v>623</v>
          </cell>
          <cell r="H465" t="str">
            <v>Tss</v>
          </cell>
          <cell r="I465" t="str">
            <v>Tss</v>
          </cell>
          <cell r="J465">
            <v>515</v>
          </cell>
          <cell r="K465">
            <v>215</v>
          </cell>
        </row>
        <row r="466">
          <cell r="C466">
            <v>187</v>
          </cell>
          <cell r="D466">
            <v>36.826999999999998</v>
          </cell>
          <cell r="E466">
            <v>-121.44499999999999</v>
          </cell>
          <cell r="F466" t="str">
            <v>J metamorphic</v>
          </cell>
          <cell r="G466" t="str">
            <v>623</v>
          </cell>
          <cell r="H466" t="str">
            <v>Tss</v>
          </cell>
          <cell r="I466" t="str">
            <v>Tss</v>
          </cell>
          <cell r="J466">
            <v>515</v>
          </cell>
          <cell r="K466">
            <v>215</v>
          </cell>
        </row>
        <row r="467">
          <cell r="C467">
            <v>443</v>
          </cell>
          <cell r="D467">
            <v>37.46</v>
          </cell>
          <cell r="E467">
            <v>-121.42</v>
          </cell>
          <cell r="F467" t="str">
            <v>Qal, deep (incl LA)</v>
          </cell>
          <cell r="G467" t="str">
            <v>271</v>
          </cell>
          <cell r="H467" t="str">
            <v>KJfm</v>
          </cell>
          <cell r="I467" t="str">
            <v>KJf</v>
          </cell>
          <cell r="J467">
            <v>782</v>
          </cell>
          <cell r="K467">
            <v>359</v>
          </cell>
        </row>
        <row r="468">
          <cell r="C468">
            <v>1200</v>
          </cell>
          <cell r="D468">
            <v>36.890999999999998</v>
          </cell>
          <cell r="E468">
            <v>-121.404</v>
          </cell>
          <cell r="F468" t="str">
            <v>Qal, deep (incl LA)</v>
          </cell>
          <cell r="G468" t="str">
            <v>271</v>
          </cell>
          <cell r="H468" t="str">
            <v>Qal- deep</v>
          </cell>
          <cell r="I468" t="str">
            <v>Qal- deep (incl LA)</v>
          </cell>
          <cell r="J468">
            <v>280</v>
          </cell>
          <cell r="K468">
            <v>74</v>
          </cell>
          <cell r="L468">
            <v>1.4912300000000001</v>
          </cell>
          <cell r="M468">
            <v>306</v>
          </cell>
          <cell r="N468">
            <v>78</v>
          </cell>
        </row>
        <row r="469">
          <cell r="C469">
            <v>427</v>
          </cell>
          <cell r="D469">
            <v>36.847999999999999</v>
          </cell>
          <cell r="E469">
            <v>-121.39700000000001</v>
          </cell>
          <cell r="F469" t="str">
            <v>Qoa</v>
          </cell>
          <cell r="G469" t="str">
            <v>371</v>
          </cell>
          <cell r="H469" t="str">
            <v>Qal- deep</v>
          </cell>
          <cell r="I469" t="str">
            <v>Qal- deep (incl LA)</v>
          </cell>
          <cell r="J469">
            <v>280</v>
          </cell>
          <cell r="K469">
            <v>74</v>
          </cell>
          <cell r="L469">
            <v>1.59856</v>
          </cell>
          <cell r="M469">
            <v>306</v>
          </cell>
          <cell r="N469">
            <v>78</v>
          </cell>
        </row>
        <row r="470">
          <cell r="C470">
            <v>441</v>
          </cell>
          <cell r="D470">
            <v>37.106000000000002</v>
          </cell>
          <cell r="E470">
            <v>-120.825</v>
          </cell>
          <cell r="F470" t="str">
            <v>Qal, deep (incl LA)</v>
          </cell>
          <cell r="G470" t="str">
            <v>271</v>
          </cell>
          <cell r="H470" t="str">
            <v>Qal- deep</v>
          </cell>
          <cell r="I470" t="str">
            <v>Qal- deep (incl LA)</v>
          </cell>
          <cell r="J470">
            <v>280</v>
          </cell>
          <cell r="K470">
            <v>74</v>
          </cell>
          <cell r="L470">
            <v>0.54694299999999996</v>
          </cell>
          <cell r="M470">
            <v>306</v>
          </cell>
          <cell r="N470">
            <v>78</v>
          </cell>
        </row>
        <row r="471">
          <cell r="C471">
            <v>147</v>
          </cell>
          <cell r="D471">
            <v>35.284999999999997</v>
          </cell>
          <cell r="E471">
            <v>-120.661</v>
          </cell>
          <cell r="F471" t="str">
            <v>KJf</v>
          </cell>
          <cell r="G471" t="str">
            <v>713</v>
          </cell>
          <cell r="H471" t="str">
            <v>KJf</v>
          </cell>
          <cell r="I471" t="str">
            <v>KJf</v>
          </cell>
          <cell r="J471">
            <v>782</v>
          </cell>
          <cell r="K471">
            <v>359</v>
          </cell>
        </row>
        <row r="472">
          <cell r="C472">
            <v>394</v>
          </cell>
          <cell r="D472">
            <v>35.860999999999997</v>
          </cell>
          <cell r="E472">
            <v>-120.6</v>
          </cell>
          <cell r="F472" t="str">
            <v>QT</v>
          </cell>
          <cell r="G472" t="str">
            <v>438</v>
          </cell>
          <cell r="H472" t="str">
            <v>QT</v>
          </cell>
          <cell r="I472" t="str">
            <v>QT</v>
          </cell>
          <cell r="J472">
            <v>455</v>
          </cell>
          <cell r="K472">
            <v>150</v>
          </cell>
        </row>
        <row r="473">
          <cell r="C473">
            <v>410</v>
          </cell>
          <cell r="D473">
            <v>36.033999999999999</v>
          </cell>
          <cell r="E473">
            <v>-120.59</v>
          </cell>
          <cell r="F473" t="str">
            <v>Kgr</v>
          </cell>
          <cell r="G473" t="str">
            <v>685</v>
          </cell>
          <cell r="H473" t="str">
            <v>Kgr</v>
          </cell>
          <cell r="I473" t="str">
            <v>xtaline</v>
          </cell>
          <cell r="J473">
            <v>748</v>
          </cell>
          <cell r="K473">
            <v>430</v>
          </cell>
        </row>
        <row r="474">
          <cell r="C474">
            <v>393</v>
          </cell>
          <cell r="D474">
            <v>35.884999999999998</v>
          </cell>
          <cell r="E474">
            <v>-120.565</v>
          </cell>
          <cell r="F474" t="str">
            <v>Tsh</v>
          </cell>
          <cell r="G474" t="str">
            <v>376</v>
          </cell>
          <cell r="H474" t="str">
            <v>Tsh</v>
          </cell>
          <cell r="I474" t="str">
            <v>Tsh</v>
          </cell>
          <cell r="J474">
            <v>390</v>
          </cell>
          <cell r="K474">
            <v>112</v>
          </cell>
        </row>
        <row r="475">
          <cell r="C475">
            <v>398</v>
          </cell>
          <cell r="D475">
            <v>35.905000000000001</v>
          </cell>
          <cell r="E475">
            <v>-120.55</v>
          </cell>
          <cell r="F475" t="str">
            <v>Tsh</v>
          </cell>
          <cell r="G475" t="str">
            <v>376</v>
          </cell>
          <cell r="H475" t="str">
            <v>Tsh</v>
          </cell>
          <cell r="I475" t="str">
            <v>Tsh</v>
          </cell>
          <cell r="J475">
            <v>390</v>
          </cell>
          <cell r="K475">
            <v>112</v>
          </cell>
        </row>
        <row r="476">
          <cell r="C476">
            <v>399</v>
          </cell>
          <cell r="D476">
            <v>35.927</v>
          </cell>
          <cell r="E476">
            <v>-120.509</v>
          </cell>
          <cell r="F476" t="str">
            <v>Qal, thin</v>
          </cell>
          <cell r="G476" t="str">
            <v>339</v>
          </cell>
          <cell r="H476" t="str">
            <v>Qal- thin</v>
          </cell>
          <cell r="I476" t="str">
            <v>Qal- thin</v>
          </cell>
          <cell r="J476">
            <v>349</v>
          </cell>
          <cell r="K476">
            <v>89</v>
          </cell>
          <cell r="L476">
            <v>14.0741</v>
          </cell>
          <cell r="M476">
            <v>353</v>
          </cell>
          <cell r="N476">
            <v>87</v>
          </cell>
        </row>
        <row r="477">
          <cell r="C477">
            <v>387</v>
          </cell>
          <cell r="D477">
            <v>35.738</v>
          </cell>
          <cell r="E477">
            <v>-120.50700000000001</v>
          </cell>
          <cell r="F477" t="str">
            <v>QT</v>
          </cell>
          <cell r="G477" t="str">
            <v>438</v>
          </cell>
          <cell r="H477" t="str">
            <v>QT</v>
          </cell>
          <cell r="I477" t="str">
            <v>QT</v>
          </cell>
          <cell r="J477">
            <v>455</v>
          </cell>
          <cell r="K477">
            <v>150</v>
          </cell>
        </row>
        <row r="478">
          <cell r="C478">
            <v>400</v>
          </cell>
          <cell r="D478">
            <v>35.933999999999997</v>
          </cell>
          <cell r="E478">
            <v>-120.497</v>
          </cell>
          <cell r="F478" t="str">
            <v>Tsh</v>
          </cell>
          <cell r="G478" t="str">
            <v>376</v>
          </cell>
          <cell r="H478" t="str">
            <v>Tsh</v>
          </cell>
          <cell r="I478" t="str">
            <v>Tsh</v>
          </cell>
          <cell r="J478">
            <v>390</v>
          </cell>
          <cell r="K478">
            <v>112</v>
          </cell>
        </row>
        <row r="479">
          <cell r="C479">
            <v>397</v>
          </cell>
          <cell r="D479">
            <v>35.920999999999999</v>
          </cell>
          <cell r="E479">
            <v>-120.48099999999999</v>
          </cell>
          <cell r="F479" t="str">
            <v>Tsh</v>
          </cell>
          <cell r="G479" t="str">
            <v>376</v>
          </cell>
          <cell r="H479" t="str">
            <v>Tsh</v>
          </cell>
          <cell r="I479" t="str">
            <v>Tsh</v>
          </cell>
          <cell r="J479">
            <v>390</v>
          </cell>
          <cell r="K479">
            <v>112</v>
          </cell>
        </row>
        <row r="480">
          <cell r="C480">
            <v>407</v>
          </cell>
          <cell r="D480">
            <v>35.957000000000001</v>
          </cell>
          <cell r="E480">
            <v>-120.48099999999999</v>
          </cell>
          <cell r="F480" t="str">
            <v>Qal, thin</v>
          </cell>
          <cell r="G480" t="str">
            <v>339</v>
          </cell>
          <cell r="H480" t="str">
            <v>Qal- thin</v>
          </cell>
          <cell r="I480" t="str">
            <v>Qal- thin</v>
          </cell>
          <cell r="J480">
            <v>349</v>
          </cell>
          <cell r="K480">
            <v>89</v>
          </cell>
          <cell r="L480">
            <v>11.8421</v>
          </cell>
          <cell r="M480">
            <v>353</v>
          </cell>
          <cell r="N480">
            <v>87</v>
          </cell>
        </row>
        <row r="481">
          <cell r="C481">
            <v>389</v>
          </cell>
          <cell r="D481">
            <v>35.770000000000003</v>
          </cell>
          <cell r="E481">
            <v>-120.477</v>
          </cell>
          <cell r="F481" t="str">
            <v>QT</v>
          </cell>
          <cell r="G481" t="str">
            <v>438</v>
          </cell>
          <cell r="H481" t="str">
            <v>QT</v>
          </cell>
          <cell r="I481" t="str">
            <v>QT</v>
          </cell>
          <cell r="J481">
            <v>455</v>
          </cell>
          <cell r="K481">
            <v>150</v>
          </cell>
        </row>
        <row r="482">
          <cell r="C482">
            <v>372</v>
          </cell>
          <cell r="D482">
            <v>35.972999999999999</v>
          </cell>
          <cell r="E482">
            <v>-120.467</v>
          </cell>
          <cell r="F482" t="str">
            <v>KJf</v>
          </cell>
          <cell r="G482" t="str">
            <v>713</v>
          </cell>
          <cell r="H482" t="str">
            <v>KJf</v>
          </cell>
          <cell r="I482" t="str">
            <v>KJf</v>
          </cell>
          <cell r="J482">
            <v>782</v>
          </cell>
          <cell r="K482">
            <v>359</v>
          </cell>
        </row>
        <row r="483">
          <cell r="C483">
            <v>408</v>
          </cell>
          <cell r="D483">
            <v>35.908000000000001</v>
          </cell>
          <cell r="E483">
            <v>-120.458</v>
          </cell>
          <cell r="F483" t="str">
            <v>Qal, thin</v>
          </cell>
          <cell r="G483" t="str">
            <v>339</v>
          </cell>
          <cell r="H483" t="str">
            <v>Qal- thin</v>
          </cell>
          <cell r="I483" t="str">
            <v>Qal- thin</v>
          </cell>
          <cell r="J483">
            <v>349</v>
          </cell>
          <cell r="K483">
            <v>89</v>
          </cell>
          <cell r="L483">
            <v>33.275199999999998</v>
          </cell>
          <cell r="M483">
            <v>353</v>
          </cell>
          <cell r="N483">
            <v>87</v>
          </cell>
        </row>
        <row r="484">
          <cell r="C484">
            <v>409</v>
          </cell>
          <cell r="D484">
            <v>35.927</v>
          </cell>
          <cell r="E484">
            <v>-120.456</v>
          </cell>
          <cell r="F484" t="str">
            <v>Qal, thin</v>
          </cell>
          <cell r="G484" t="str">
            <v>339</v>
          </cell>
          <cell r="H484" t="str">
            <v>Tsh</v>
          </cell>
          <cell r="I484" t="str">
            <v>Tsh</v>
          </cell>
          <cell r="J484">
            <v>390</v>
          </cell>
          <cell r="K484">
            <v>112</v>
          </cell>
        </row>
        <row r="485">
          <cell r="C485">
            <v>395</v>
          </cell>
          <cell r="D485">
            <v>35.878999999999998</v>
          </cell>
          <cell r="E485">
            <v>-120.44499999999999</v>
          </cell>
          <cell r="F485" t="str">
            <v>QT</v>
          </cell>
          <cell r="G485" t="str">
            <v>438</v>
          </cell>
          <cell r="H485" t="str">
            <v>QT</v>
          </cell>
          <cell r="I485" t="str">
            <v>QT</v>
          </cell>
          <cell r="J485">
            <v>455</v>
          </cell>
          <cell r="K485">
            <v>150</v>
          </cell>
        </row>
        <row r="486">
          <cell r="C486">
            <v>388</v>
          </cell>
          <cell r="D486">
            <v>35.784999999999997</v>
          </cell>
          <cell r="E486">
            <v>-120.444</v>
          </cell>
          <cell r="F486" t="str">
            <v>QT</v>
          </cell>
          <cell r="G486" t="str">
            <v>438</v>
          </cell>
          <cell r="H486" t="str">
            <v>QT</v>
          </cell>
          <cell r="I486" t="str">
            <v>QT</v>
          </cell>
          <cell r="J486">
            <v>455</v>
          </cell>
          <cell r="K486">
            <v>150</v>
          </cell>
        </row>
        <row r="487">
          <cell r="C487">
            <v>370</v>
          </cell>
          <cell r="D487">
            <v>35.899000000000001</v>
          </cell>
          <cell r="E487">
            <v>-120.43300000000001</v>
          </cell>
          <cell r="F487" t="str">
            <v>Qal, thin</v>
          </cell>
          <cell r="G487" t="str">
            <v>339</v>
          </cell>
          <cell r="H487" t="str">
            <v>Qal- thin</v>
          </cell>
          <cell r="I487" t="str">
            <v>Qal- thin</v>
          </cell>
          <cell r="J487">
            <v>349</v>
          </cell>
          <cell r="K487">
            <v>89</v>
          </cell>
          <cell r="L487">
            <v>4.6716699999999998</v>
          </cell>
          <cell r="M487">
            <v>353</v>
          </cell>
          <cell r="N487">
            <v>87</v>
          </cell>
        </row>
        <row r="488">
          <cell r="C488">
            <v>396</v>
          </cell>
          <cell r="D488">
            <v>35.872</v>
          </cell>
          <cell r="E488">
            <v>-120.422</v>
          </cell>
          <cell r="F488" t="str">
            <v>QT</v>
          </cell>
          <cell r="G488" t="str">
            <v>438</v>
          </cell>
          <cell r="H488" t="str">
            <v>QT</v>
          </cell>
          <cell r="I488" t="str">
            <v>QT</v>
          </cell>
          <cell r="J488">
            <v>455</v>
          </cell>
          <cell r="K488">
            <v>150</v>
          </cell>
        </row>
        <row r="489">
          <cell r="C489">
            <v>406</v>
          </cell>
          <cell r="D489">
            <v>35.859000000000002</v>
          </cell>
          <cell r="E489">
            <v>-120.42</v>
          </cell>
          <cell r="F489" t="str">
            <v>QT</v>
          </cell>
          <cell r="G489" t="str">
            <v>438</v>
          </cell>
          <cell r="H489" t="str">
            <v>QT</v>
          </cell>
          <cell r="I489" t="str">
            <v>QT</v>
          </cell>
          <cell r="J489">
            <v>455</v>
          </cell>
          <cell r="K489">
            <v>150</v>
          </cell>
        </row>
        <row r="490">
          <cell r="C490">
            <v>383</v>
          </cell>
          <cell r="D490">
            <v>35.795999999999999</v>
          </cell>
          <cell r="E490">
            <v>-120.411</v>
          </cell>
          <cell r="F490" t="str">
            <v>QT</v>
          </cell>
          <cell r="G490" t="str">
            <v>438</v>
          </cell>
          <cell r="H490" t="str">
            <v>QT</v>
          </cell>
          <cell r="I490" t="str">
            <v>QT</v>
          </cell>
          <cell r="J490">
            <v>455</v>
          </cell>
          <cell r="K490">
            <v>150</v>
          </cell>
        </row>
        <row r="491">
          <cell r="C491">
            <v>386</v>
          </cell>
          <cell r="D491">
            <v>35.871000000000002</v>
          </cell>
          <cell r="E491">
            <v>-120.404</v>
          </cell>
          <cell r="F491" t="str">
            <v>Qoa</v>
          </cell>
          <cell r="G491" t="str">
            <v>371</v>
          </cell>
          <cell r="H491" t="str">
            <v>Qoa</v>
          </cell>
          <cell r="I491" t="str">
            <v>Qoa</v>
          </cell>
          <cell r="J491">
            <v>387</v>
          </cell>
          <cell r="K491">
            <v>142</v>
          </cell>
        </row>
        <row r="492">
          <cell r="C492">
            <v>405</v>
          </cell>
          <cell r="D492">
            <v>35.896000000000001</v>
          </cell>
          <cell r="E492">
            <v>-120.398</v>
          </cell>
          <cell r="F492" t="str">
            <v>Tsh</v>
          </cell>
          <cell r="G492" t="str">
            <v>376</v>
          </cell>
          <cell r="H492" t="str">
            <v>Tsh</v>
          </cell>
          <cell r="I492" t="str">
            <v>Tsh</v>
          </cell>
          <cell r="J492">
            <v>390</v>
          </cell>
          <cell r="K492">
            <v>112</v>
          </cell>
        </row>
        <row r="493">
          <cell r="C493">
            <v>380</v>
          </cell>
          <cell r="D493">
            <v>35.835999999999999</v>
          </cell>
          <cell r="E493">
            <v>-120.395</v>
          </cell>
          <cell r="F493" t="str">
            <v>Qal, thin</v>
          </cell>
          <cell r="G493" t="str">
            <v>339</v>
          </cell>
          <cell r="H493" t="str">
            <v>Qal- thin</v>
          </cell>
          <cell r="I493" t="str">
            <v>Qal- thin</v>
          </cell>
          <cell r="J493">
            <v>349</v>
          </cell>
          <cell r="K493">
            <v>89</v>
          </cell>
          <cell r="L493">
            <v>16.266200000000001</v>
          </cell>
          <cell r="M493">
            <v>353</v>
          </cell>
          <cell r="N493">
            <v>87</v>
          </cell>
        </row>
        <row r="494">
          <cell r="C494">
            <v>382</v>
          </cell>
          <cell r="D494">
            <v>35.811999999999998</v>
          </cell>
          <cell r="E494">
            <v>-120.39100000000001</v>
          </cell>
          <cell r="F494" t="str">
            <v>Tsh</v>
          </cell>
          <cell r="G494" t="str">
            <v>376</v>
          </cell>
          <cell r="H494" t="str">
            <v>Tsh</v>
          </cell>
          <cell r="I494" t="str">
            <v>Tsh</v>
          </cell>
          <cell r="J494">
            <v>390</v>
          </cell>
          <cell r="K494">
            <v>112</v>
          </cell>
        </row>
        <row r="495">
          <cell r="C495">
            <v>401</v>
          </cell>
          <cell r="D495">
            <v>35.878</v>
          </cell>
          <cell r="E495">
            <v>-120.381</v>
          </cell>
          <cell r="F495" t="str">
            <v>Tsh</v>
          </cell>
          <cell r="G495" t="str">
            <v>376</v>
          </cell>
          <cell r="H495" t="str">
            <v>Tsh</v>
          </cell>
          <cell r="I495" t="str">
            <v>Tsh</v>
          </cell>
          <cell r="J495">
            <v>390</v>
          </cell>
          <cell r="K495">
            <v>112</v>
          </cell>
        </row>
        <row r="496">
          <cell r="C496">
            <v>8</v>
          </cell>
          <cell r="D496">
            <v>36.236699999999999</v>
          </cell>
          <cell r="E496">
            <v>-120.381</v>
          </cell>
          <cell r="F496" t="str">
            <v>Tsh</v>
          </cell>
          <cell r="G496" t="str">
            <v>376</v>
          </cell>
          <cell r="H496" t="str">
            <v>Tsh</v>
          </cell>
          <cell r="I496" t="str">
            <v>Tsh</v>
          </cell>
          <cell r="J496">
            <v>390</v>
          </cell>
          <cell r="K496">
            <v>112</v>
          </cell>
        </row>
        <row r="497">
          <cell r="C497">
            <v>381</v>
          </cell>
          <cell r="D497">
            <v>35.817999999999998</v>
          </cell>
          <cell r="E497">
            <v>-120.378</v>
          </cell>
          <cell r="F497" t="str">
            <v>Qal, thin</v>
          </cell>
          <cell r="G497" t="str">
            <v>339</v>
          </cell>
          <cell r="H497" t="str">
            <v>Qal- thin</v>
          </cell>
          <cell r="I497" t="str">
            <v>Qal- thin</v>
          </cell>
          <cell r="J497">
            <v>349</v>
          </cell>
          <cell r="K497">
            <v>89</v>
          </cell>
          <cell r="L497">
            <v>6.4135499999999999</v>
          </cell>
          <cell r="M497">
            <v>353</v>
          </cell>
          <cell r="N497">
            <v>87</v>
          </cell>
        </row>
        <row r="498">
          <cell r="C498">
            <v>174</v>
          </cell>
          <cell r="D498">
            <v>36.228999999999999</v>
          </cell>
          <cell r="E498">
            <v>-120.36</v>
          </cell>
          <cell r="F498" t="str">
            <v>Tsh</v>
          </cell>
          <cell r="G498" t="str">
            <v>376</v>
          </cell>
          <cell r="H498" t="str">
            <v>Tsh</v>
          </cell>
          <cell r="I498" t="str">
            <v>Tsh</v>
          </cell>
          <cell r="J498">
            <v>390</v>
          </cell>
          <cell r="K498">
            <v>112</v>
          </cell>
        </row>
        <row r="499">
          <cell r="C499">
            <v>412</v>
          </cell>
          <cell r="D499">
            <v>36.151000000000003</v>
          </cell>
          <cell r="E499">
            <v>-120.35299999999999</v>
          </cell>
          <cell r="F499" t="str">
            <v>Qal, thin</v>
          </cell>
          <cell r="G499" t="str">
            <v>339</v>
          </cell>
          <cell r="H499" t="str">
            <v>Qal- thin</v>
          </cell>
          <cell r="I499" t="str">
            <v>Qal- thin</v>
          </cell>
          <cell r="J499">
            <v>349</v>
          </cell>
          <cell r="K499">
            <v>89</v>
          </cell>
          <cell r="L499">
            <v>1.7060900000000001</v>
          </cell>
          <cell r="M499">
            <v>306</v>
          </cell>
          <cell r="N499">
            <v>78</v>
          </cell>
        </row>
        <row r="500">
          <cell r="C500">
            <v>384</v>
          </cell>
          <cell r="D500">
            <v>35.843000000000004</v>
          </cell>
          <cell r="E500">
            <v>-120.348</v>
          </cell>
          <cell r="F500" t="str">
            <v>Qal, thin</v>
          </cell>
          <cell r="G500" t="str">
            <v>339</v>
          </cell>
          <cell r="H500" t="str">
            <v>Qal- thin</v>
          </cell>
          <cell r="I500" t="str">
            <v>Qal- thin</v>
          </cell>
          <cell r="J500">
            <v>349</v>
          </cell>
          <cell r="K500">
            <v>89</v>
          </cell>
          <cell r="L500">
            <v>5.8591100000000003</v>
          </cell>
          <cell r="M500">
            <v>353</v>
          </cell>
          <cell r="N500">
            <v>87</v>
          </cell>
        </row>
        <row r="501">
          <cell r="C501">
            <v>183</v>
          </cell>
          <cell r="D501">
            <v>36.249000000000002</v>
          </cell>
          <cell r="E501">
            <v>-120.343</v>
          </cell>
          <cell r="F501" t="str">
            <v>Tsh</v>
          </cell>
          <cell r="G501" t="str">
            <v>376</v>
          </cell>
          <cell r="H501" t="str">
            <v>Tsh</v>
          </cell>
          <cell r="I501" t="str">
            <v>Tsh</v>
          </cell>
          <cell r="J501">
            <v>390</v>
          </cell>
          <cell r="K501">
            <v>112</v>
          </cell>
        </row>
        <row r="502">
          <cell r="C502">
            <v>403</v>
          </cell>
          <cell r="D502">
            <v>35.683999999999997</v>
          </cell>
          <cell r="E502">
            <v>-120.342</v>
          </cell>
          <cell r="F502" t="str">
            <v>Qal, thin</v>
          </cell>
          <cell r="G502" t="str">
            <v>339</v>
          </cell>
          <cell r="H502" t="str">
            <v>Qal- thin</v>
          </cell>
          <cell r="I502" t="str">
            <v>Qal- thin</v>
          </cell>
          <cell r="J502">
            <v>349</v>
          </cell>
          <cell r="K502">
            <v>89</v>
          </cell>
          <cell r="L502">
            <v>0.88328600000000002</v>
          </cell>
          <cell r="M502">
            <v>306</v>
          </cell>
          <cell r="N502">
            <v>78</v>
          </cell>
        </row>
        <row r="503">
          <cell r="C503">
            <v>379</v>
          </cell>
          <cell r="D503">
            <v>35.786999999999999</v>
          </cell>
          <cell r="E503">
            <v>-120.334</v>
          </cell>
          <cell r="F503" t="str">
            <v>Qal, thin</v>
          </cell>
          <cell r="G503" t="str">
            <v>339</v>
          </cell>
          <cell r="H503" t="str">
            <v>Qal- thin</v>
          </cell>
          <cell r="I503" t="str">
            <v>Qal- thin</v>
          </cell>
          <cell r="J503">
            <v>349</v>
          </cell>
          <cell r="K503">
            <v>89</v>
          </cell>
          <cell r="L503">
            <v>1.2955399999999999</v>
          </cell>
          <cell r="M503">
            <v>306</v>
          </cell>
          <cell r="N503">
            <v>78</v>
          </cell>
        </row>
        <row r="504">
          <cell r="C504">
            <v>375</v>
          </cell>
          <cell r="D504">
            <v>35.802999999999997</v>
          </cell>
          <cell r="E504">
            <v>-120.334</v>
          </cell>
          <cell r="F504" t="str">
            <v>Qoa</v>
          </cell>
          <cell r="G504" t="str">
            <v>371</v>
          </cell>
          <cell r="H504" t="str">
            <v>Qoa</v>
          </cell>
          <cell r="I504" t="str">
            <v>Qoa</v>
          </cell>
          <cell r="J504">
            <v>387</v>
          </cell>
          <cell r="K504">
            <v>142</v>
          </cell>
        </row>
        <row r="505">
          <cell r="C505">
            <v>392</v>
          </cell>
          <cell r="D505">
            <v>35.869999999999997</v>
          </cell>
          <cell r="E505">
            <v>-120.334</v>
          </cell>
          <cell r="F505" t="str">
            <v>Qoa</v>
          </cell>
          <cell r="G505" t="str">
            <v>371</v>
          </cell>
          <cell r="H505" t="str">
            <v>Qoa</v>
          </cell>
          <cell r="I505" t="str">
            <v>Qoa</v>
          </cell>
          <cell r="J505">
            <v>387</v>
          </cell>
          <cell r="K505">
            <v>142</v>
          </cell>
        </row>
        <row r="506">
          <cell r="C506">
            <v>177</v>
          </cell>
          <cell r="D506">
            <v>36.232999999999997</v>
          </cell>
          <cell r="E506">
            <v>-120.333</v>
          </cell>
          <cell r="F506" t="str">
            <v>Tsh</v>
          </cell>
          <cell r="G506" t="str">
            <v>376</v>
          </cell>
          <cell r="H506" t="str">
            <v>Tsh</v>
          </cell>
          <cell r="I506" t="str">
            <v>Tsh</v>
          </cell>
          <cell r="J506">
            <v>390</v>
          </cell>
          <cell r="K506">
            <v>112</v>
          </cell>
        </row>
        <row r="507">
          <cell r="C507">
            <v>178</v>
          </cell>
          <cell r="D507">
            <v>36.232999999999997</v>
          </cell>
          <cell r="E507">
            <v>-120.333</v>
          </cell>
          <cell r="F507" t="str">
            <v>Tsh</v>
          </cell>
          <cell r="G507" t="str">
            <v>376</v>
          </cell>
          <cell r="H507" t="str">
            <v>Tsh</v>
          </cell>
          <cell r="I507" t="str">
            <v>Tsh</v>
          </cell>
          <cell r="J507">
            <v>390</v>
          </cell>
          <cell r="K507">
            <v>112</v>
          </cell>
        </row>
        <row r="508">
          <cell r="C508">
            <v>411</v>
          </cell>
          <cell r="D508">
            <v>36.503</v>
          </cell>
          <cell r="E508">
            <v>-120.32</v>
          </cell>
          <cell r="F508" t="str">
            <v>Qal, deep (incl LA)</v>
          </cell>
          <cell r="G508" t="str">
            <v>271</v>
          </cell>
          <cell r="H508" t="str">
            <v>Qal- deep</v>
          </cell>
          <cell r="I508" t="str">
            <v>Qal- deep (incl LA)</v>
          </cell>
          <cell r="J508">
            <v>280</v>
          </cell>
          <cell r="K508">
            <v>74</v>
          </cell>
          <cell r="L508">
            <v>1.2507600000000001</v>
          </cell>
          <cell r="M508">
            <v>306</v>
          </cell>
          <cell r="N508">
            <v>78</v>
          </cell>
        </row>
        <row r="509">
          <cell r="C509">
            <v>378</v>
          </cell>
          <cell r="D509">
            <v>35.707000000000001</v>
          </cell>
          <cell r="E509">
            <v>-120.316</v>
          </cell>
          <cell r="F509" t="str">
            <v>Qal, thin</v>
          </cell>
          <cell r="G509" t="str">
            <v>339</v>
          </cell>
          <cell r="H509" t="str">
            <v>Qal- thin</v>
          </cell>
          <cell r="I509" t="str">
            <v>Qal- thin</v>
          </cell>
          <cell r="J509">
            <v>349</v>
          </cell>
          <cell r="K509">
            <v>89</v>
          </cell>
          <cell r="L509">
            <v>11.462300000000001</v>
          </cell>
          <cell r="M509">
            <v>353</v>
          </cell>
          <cell r="N509">
            <v>87</v>
          </cell>
        </row>
        <row r="510">
          <cell r="C510">
            <v>179</v>
          </cell>
          <cell r="D510">
            <v>36.247</v>
          </cell>
          <cell r="E510">
            <v>-120.31399999999999</v>
          </cell>
          <cell r="F510" t="str">
            <v>Tsh</v>
          </cell>
          <cell r="G510" t="str">
            <v>376</v>
          </cell>
          <cell r="H510" t="str">
            <v>Tsh</v>
          </cell>
          <cell r="I510" t="str">
            <v>Tsh</v>
          </cell>
          <cell r="J510">
            <v>390</v>
          </cell>
          <cell r="K510">
            <v>112</v>
          </cell>
        </row>
        <row r="511">
          <cell r="C511">
            <v>180</v>
          </cell>
          <cell r="D511">
            <v>36.247</v>
          </cell>
          <cell r="E511">
            <v>-120.31399999999999</v>
          </cell>
          <cell r="F511" t="str">
            <v>Tsh</v>
          </cell>
          <cell r="G511" t="str">
            <v>376</v>
          </cell>
          <cell r="H511" t="str">
            <v>Tsh</v>
          </cell>
          <cell r="I511" t="str">
            <v>Tsh</v>
          </cell>
          <cell r="J511">
            <v>390</v>
          </cell>
          <cell r="K511">
            <v>112</v>
          </cell>
        </row>
        <row r="512">
          <cell r="C512">
            <v>181</v>
          </cell>
          <cell r="D512">
            <v>36.247</v>
          </cell>
          <cell r="E512">
            <v>-120.31399999999999</v>
          </cell>
          <cell r="F512" t="str">
            <v>Tsh</v>
          </cell>
          <cell r="G512" t="str">
            <v>376</v>
          </cell>
          <cell r="H512" t="str">
            <v>Tsh</v>
          </cell>
          <cell r="I512" t="str">
            <v>Tsh</v>
          </cell>
          <cell r="J512">
            <v>390</v>
          </cell>
          <cell r="K512">
            <v>112</v>
          </cell>
        </row>
        <row r="513">
          <cell r="C513">
            <v>11</v>
          </cell>
          <cell r="D513">
            <v>36.210799999999999</v>
          </cell>
          <cell r="E513">
            <v>-120.313</v>
          </cell>
          <cell r="F513" t="str">
            <v>Tsh</v>
          </cell>
          <cell r="G513" t="str">
            <v>376</v>
          </cell>
          <cell r="H513" t="str">
            <v>Tsh</v>
          </cell>
          <cell r="I513" t="str">
            <v>Tsh</v>
          </cell>
          <cell r="J513">
            <v>390</v>
          </cell>
          <cell r="K513">
            <v>112</v>
          </cell>
        </row>
        <row r="514">
          <cell r="C514">
            <v>374</v>
          </cell>
          <cell r="D514">
            <v>35.758000000000003</v>
          </cell>
          <cell r="E514">
            <v>-120.307</v>
          </cell>
          <cell r="F514" t="str">
            <v>Qal, thin</v>
          </cell>
          <cell r="G514" t="str">
            <v>339</v>
          </cell>
          <cell r="H514" t="str">
            <v>Qal- thin</v>
          </cell>
          <cell r="I514" t="str">
            <v>Qal- thin</v>
          </cell>
          <cell r="J514">
            <v>349</v>
          </cell>
          <cell r="K514">
            <v>89</v>
          </cell>
          <cell r="L514">
            <v>1.4684600000000001</v>
          </cell>
          <cell r="M514">
            <v>306</v>
          </cell>
          <cell r="N514">
            <v>78</v>
          </cell>
        </row>
        <row r="515">
          <cell r="C515">
            <v>175</v>
          </cell>
          <cell r="D515">
            <v>36.274999999999999</v>
          </cell>
          <cell r="E515">
            <v>-120.306</v>
          </cell>
          <cell r="F515" t="str">
            <v>Tsh</v>
          </cell>
          <cell r="G515" t="str">
            <v>376</v>
          </cell>
          <cell r="H515" t="str">
            <v>Tsh</v>
          </cell>
          <cell r="I515" t="str">
            <v>Tsh</v>
          </cell>
          <cell r="J515">
            <v>390</v>
          </cell>
          <cell r="K515">
            <v>112</v>
          </cell>
        </row>
        <row r="516">
          <cell r="C516">
            <v>413</v>
          </cell>
          <cell r="D516">
            <v>36.21</v>
          </cell>
          <cell r="E516">
            <v>-120.30500000000001</v>
          </cell>
          <cell r="F516" t="str">
            <v>Tsh</v>
          </cell>
          <cell r="G516" t="str">
            <v>376</v>
          </cell>
          <cell r="H516" t="str">
            <v>Tsh</v>
          </cell>
          <cell r="I516" t="str">
            <v>Tsh</v>
          </cell>
          <cell r="J516">
            <v>390</v>
          </cell>
          <cell r="K516">
            <v>112</v>
          </cell>
        </row>
        <row r="517">
          <cell r="C517">
            <v>414</v>
          </cell>
          <cell r="D517">
            <v>36.281999999999996</v>
          </cell>
          <cell r="E517">
            <v>-120.30500000000001</v>
          </cell>
          <cell r="F517" t="str">
            <v>Tsh</v>
          </cell>
          <cell r="G517" t="str">
            <v>376</v>
          </cell>
          <cell r="H517" t="str">
            <v>Tsh</v>
          </cell>
          <cell r="I517" t="str">
            <v>Tsh</v>
          </cell>
          <cell r="J517">
            <v>390</v>
          </cell>
          <cell r="K517">
            <v>112</v>
          </cell>
        </row>
        <row r="518">
          <cell r="C518">
            <v>377</v>
          </cell>
          <cell r="D518">
            <v>35.718000000000004</v>
          </cell>
          <cell r="E518">
            <v>-120.304</v>
          </cell>
          <cell r="F518" t="str">
            <v>QT</v>
          </cell>
          <cell r="G518" t="str">
            <v>438</v>
          </cell>
          <cell r="H518" t="str">
            <v>QT</v>
          </cell>
          <cell r="I518" t="str">
            <v>QT</v>
          </cell>
          <cell r="J518">
            <v>455</v>
          </cell>
          <cell r="K518">
            <v>150</v>
          </cell>
        </row>
        <row r="519">
          <cell r="C519">
            <v>376</v>
          </cell>
          <cell r="D519">
            <v>35.723999999999997</v>
          </cell>
          <cell r="E519">
            <v>-120.294</v>
          </cell>
          <cell r="F519" t="str">
            <v>Qal, thin</v>
          </cell>
          <cell r="G519" t="str">
            <v>339</v>
          </cell>
          <cell r="H519" t="str">
            <v>Qal- thin</v>
          </cell>
          <cell r="I519" t="str">
            <v>Qal- thin</v>
          </cell>
          <cell r="J519">
            <v>349</v>
          </cell>
          <cell r="K519">
            <v>89</v>
          </cell>
          <cell r="L519">
            <v>3.9369499999999999</v>
          </cell>
          <cell r="M519">
            <v>353</v>
          </cell>
          <cell r="N519">
            <v>87</v>
          </cell>
        </row>
        <row r="520">
          <cell r="C520">
            <v>1445</v>
          </cell>
          <cell r="D520">
            <v>35.787999999999997</v>
          </cell>
          <cell r="E520">
            <v>-120.294</v>
          </cell>
          <cell r="F520" t="str">
            <v>Qoa</v>
          </cell>
          <cell r="G520" t="str">
            <v>371</v>
          </cell>
          <cell r="H520" t="str">
            <v>Qoa</v>
          </cell>
          <cell r="I520" t="str">
            <v>Qoa</v>
          </cell>
          <cell r="J520">
            <v>387</v>
          </cell>
          <cell r="K520">
            <v>142</v>
          </cell>
        </row>
        <row r="521">
          <cell r="C521">
            <v>182</v>
          </cell>
          <cell r="D521">
            <v>36.209000000000003</v>
          </cell>
          <cell r="E521">
            <v>-120.292</v>
          </cell>
          <cell r="F521" t="str">
            <v>Tsh</v>
          </cell>
          <cell r="G521" t="str">
            <v>376</v>
          </cell>
          <cell r="H521" t="str">
            <v>Tsh</v>
          </cell>
          <cell r="I521" t="str">
            <v>Tsh</v>
          </cell>
          <cell r="J521">
            <v>390</v>
          </cell>
          <cell r="K521">
            <v>112</v>
          </cell>
        </row>
        <row r="522">
          <cell r="C522">
            <v>385</v>
          </cell>
          <cell r="D522">
            <v>35.81</v>
          </cell>
          <cell r="E522">
            <v>-120.282</v>
          </cell>
          <cell r="F522" t="str">
            <v>Tsh</v>
          </cell>
          <cell r="G522" t="str">
            <v>376</v>
          </cell>
          <cell r="H522" t="str">
            <v>Tsh</v>
          </cell>
          <cell r="I522" t="str">
            <v>Tsh</v>
          </cell>
          <cell r="J522">
            <v>390</v>
          </cell>
          <cell r="K522">
            <v>112</v>
          </cell>
        </row>
        <row r="523">
          <cell r="C523">
            <v>391</v>
          </cell>
          <cell r="D523">
            <v>35.854999999999997</v>
          </cell>
          <cell r="E523">
            <v>-120.28100000000001</v>
          </cell>
          <cell r="F523" t="str">
            <v>Tsh</v>
          </cell>
          <cell r="G523" t="str">
            <v>376</v>
          </cell>
          <cell r="H523" t="str">
            <v>Qoa</v>
          </cell>
          <cell r="I523" t="str">
            <v>Qoa</v>
          </cell>
          <cell r="J523">
            <v>387</v>
          </cell>
          <cell r="K523">
            <v>142</v>
          </cell>
        </row>
        <row r="524">
          <cell r="C524">
            <v>404</v>
          </cell>
          <cell r="D524">
            <v>35.743000000000002</v>
          </cell>
          <cell r="E524">
            <v>-120.277</v>
          </cell>
          <cell r="F524" t="str">
            <v>Qal, thin</v>
          </cell>
          <cell r="G524" t="str">
            <v>339</v>
          </cell>
          <cell r="H524" t="str">
            <v>Qal- thin</v>
          </cell>
          <cell r="I524" t="str">
            <v>Qal- thin</v>
          </cell>
          <cell r="J524">
            <v>349</v>
          </cell>
          <cell r="K524">
            <v>89</v>
          </cell>
          <cell r="L524">
            <v>4.8854699999999998</v>
          </cell>
          <cell r="M524">
            <v>353</v>
          </cell>
          <cell r="N524">
            <v>87</v>
          </cell>
        </row>
        <row r="525">
          <cell r="C525">
            <v>390</v>
          </cell>
          <cell r="D525">
            <v>35.832999999999998</v>
          </cell>
          <cell r="E525">
            <v>-120.27</v>
          </cell>
          <cell r="F525" t="str">
            <v>Tsh</v>
          </cell>
          <cell r="G525" t="str">
            <v>376</v>
          </cell>
          <cell r="H525" t="str">
            <v>Tsh</v>
          </cell>
          <cell r="I525" t="str">
            <v>Tsh</v>
          </cell>
          <cell r="J525">
            <v>390</v>
          </cell>
          <cell r="K525">
            <v>112</v>
          </cell>
        </row>
        <row r="526">
          <cell r="C526">
            <v>6</v>
          </cell>
          <cell r="D526">
            <v>36.210799999999999</v>
          </cell>
          <cell r="E526">
            <v>-120.26300000000001</v>
          </cell>
          <cell r="F526" t="str">
            <v>QT</v>
          </cell>
          <cell r="G526" t="str">
            <v>438</v>
          </cell>
          <cell r="H526" t="str">
            <v>QT</v>
          </cell>
          <cell r="I526" t="str">
            <v>QT</v>
          </cell>
          <cell r="J526">
            <v>455</v>
          </cell>
          <cell r="K526">
            <v>150</v>
          </cell>
        </row>
        <row r="527">
          <cell r="C527">
            <v>7</v>
          </cell>
          <cell r="D527">
            <v>36.246699999999997</v>
          </cell>
          <cell r="E527">
            <v>-120.26300000000001</v>
          </cell>
          <cell r="F527" t="str">
            <v>Qoa</v>
          </cell>
          <cell r="G527" t="str">
            <v>371</v>
          </cell>
          <cell r="H527" t="str">
            <v>Qoa</v>
          </cell>
          <cell r="I527" t="str">
            <v>Qoa</v>
          </cell>
          <cell r="J527">
            <v>387</v>
          </cell>
          <cell r="K527">
            <v>142</v>
          </cell>
        </row>
        <row r="528">
          <cell r="C528">
            <v>373</v>
          </cell>
          <cell r="D528">
            <v>35.750999999999998</v>
          </cell>
          <cell r="E528">
            <v>-120.259</v>
          </cell>
          <cell r="F528" t="str">
            <v>Tsh</v>
          </cell>
          <cell r="G528" t="str">
            <v>376</v>
          </cell>
          <cell r="H528" t="str">
            <v>Kss</v>
          </cell>
          <cell r="I528" t="str">
            <v>Kss</v>
          </cell>
          <cell r="J528">
            <v>540</v>
          </cell>
          <cell r="K528">
            <v>195</v>
          </cell>
        </row>
        <row r="529">
          <cell r="C529">
            <v>5</v>
          </cell>
          <cell r="D529">
            <v>36.010899999999999</v>
          </cell>
          <cell r="E529">
            <v>-120.253</v>
          </cell>
          <cell r="F529" t="str">
            <v>Tsh</v>
          </cell>
          <cell r="G529" t="str">
            <v>376</v>
          </cell>
          <cell r="H529" t="str">
            <v>Tsh</v>
          </cell>
          <cell r="I529" t="str">
            <v>Tsh</v>
          </cell>
          <cell r="J529">
            <v>390</v>
          </cell>
          <cell r="K529">
            <v>112</v>
          </cell>
        </row>
        <row r="530">
          <cell r="C530">
            <v>402</v>
          </cell>
          <cell r="D530">
            <v>35.770000000000003</v>
          </cell>
          <cell r="E530">
            <v>-120.247</v>
          </cell>
          <cell r="F530" t="str">
            <v>Tsh</v>
          </cell>
          <cell r="G530" t="str">
            <v>376</v>
          </cell>
          <cell r="H530" t="str">
            <v>Kss</v>
          </cell>
          <cell r="I530" t="str">
            <v>Kss</v>
          </cell>
          <cell r="J530">
            <v>540</v>
          </cell>
          <cell r="K530">
            <v>195</v>
          </cell>
        </row>
        <row r="531">
          <cell r="C531">
            <v>415</v>
          </cell>
          <cell r="D531">
            <v>36.343000000000004</v>
          </cell>
          <cell r="E531">
            <v>-120.21599999999999</v>
          </cell>
          <cell r="F531" t="str">
            <v>Qal, deep (incl LA)</v>
          </cell>
          <cell r="G531" t="str">
            <v>271</v>
          </cell>
          <cell r="H531" t="str">
            <v>Qal- deep</v>
          </cell>
          <cell r="I531" t="str">
            <v>Qal- deep (incl LA)</v>
          </cell>
          <cell r="J531">
            <v>280</v>
          </cell>
          <cell r="K531">
            <v>74</v>
          </cell>
          <cell r="L531">
            <v>0.71279199999999998</v>
          </cell>
          <cell r="M531">
            <v>306</v>
          </cell>
          <cell r="N531">
            <v>78</v>
          </cell>
        </row>
        <row r="532">
          <cell r="C532">
            <v>12</v>
          </cell>
          <cell r="D532">
            <v>36.1447</v>
          </cell>
          <cell r="E532">
            <v>-120.17100000000001</v>
          </cell>
          <cell r="F532" t="str">
            <v>Qal, thin</v>
          </cell>
          <cell r="G532" t="str">
            <v>339</v>
          </cell>
          <cell r="H532" t="str">
            <v>Qal- thin</v>
          </cell>
          <cell r="I532" t="str">
            <v>Qal- thin</v>
          </cell>
          <cell r="J532">
            <v>349</v>
          </cell>
          <cell r="K532">
            <v>89</v>
          </cell>
          <cell r="L532">
            <v>1.55707</v>
          </cell>
          <cell r="M532">
            <v>306</v>
          </cell>
          <cell r="N532">
            <v>78</v>
          </cell>
        </row>
        <row r="533">
          <cell r="C533">
            <v>1157</v>
          </cell>
          <cell r="D533">
            <v>39.327599999999997</v>
          </cell>
          <cell r="E533">
            <v>-120.1203</v>
          </cell>
          <cell r="F533" t="str">
            <v>Qal, coarse</v>
          </cell>
          <cell r="G533" t="str">
            <v>345</v>
          </cell>
          <cell r="H533" t="str">
            <v>Qoa- Qg</v>
          </cell>
          <cell r="I533" t="str">
            <v>Qoa</v>
          </cell>
          <cell r="J533">
            <v>387</v>
          </cell>
          <cell r="K533">
            <v>142</v>
          </cell>
        </row>
        <row r="534">
          <cell r="C534">
            <v>1156</v>
          </cell>
          <cell r="D534">
            <v>39.328099999999999</v>
          </cell>
          <cell r="E534">
            <v>-120.117</v>
          </cell>
          <cell r="F534" t="str">
            <v>Qal, coarse</v>
          </cell>
          <cell r="G534" t="str">
            <v>345</v>
          </cell>
          <cell r="H534" t="str">
            <v>Qal- coarse</v>
          </cell>
          <cell r="I534" t="str">
            <v>Qal- coarse</v>
          </cell>
          <cell r="J534">
            <v>354</v>
          </cell>
          <cell r="K534">
            <v>82</v>
          </cell>
          <cell r="L534">
            <v>17.127400000000002</v>
          </cell>
          <cell r="M534">
            <v>353</v>
          </cell>
          <cell r="N534">
            <v>87</v>
          </cell>
        </row>
        <row r="535">
          <cell r="C535">
            <v>1158</v>
          </cell>
          <cell r="D535">
            <v>39.328200000000002</v>
          </cell>
          <cell r="E535">
            <v>-120.11360000000001</v>
          </cell>
          <cell r="F535" t="str">
            <v>Qal, coarse</v>
          </cell>
          <cell r="G535" t="str">
            <v>345</v>
          </cell>
          <cell r="H535" t="str">
            <v>Tv</v>
          </cell>
          <cell r="I535" t="str">
            <v>xtaline</v>
          </cell>
          <cell r="J535">
            <v>748</v>
          </cell>
          <cell r="K535">
            <v>430</v>
          </cell>
        </row>
        <row r="536">
          <cell r="C536">
            <v>70</v>
          </cell>
          <cell r="D536">
            <v>34.58</v>
          </cell>
          <cell r="E536">
            <v>-119.98</v>
          </cell>
          <cell r="F536" t="str">
            <v>QT</v>
          </cell>
          <cell r="G536" t="str">
            <v>438</v>
          </cell>
          <cell r="H536" t="str">
            <v>QT</v>
          </cell>
          <cell r="I536" t="str">
            <v>QT</v>
          </cell>
          <cell r="J536">
            <v>455</v>
          </cell>
          <cell r="K536">
            <v>150</v>
          </cell>
        </row>
        <row r="537">
          <cell r="C537">
            <v>361</v>
          </cell>
          <cell r="D537">
            <v>34.421999999999997</v>
          </cell>
          <cell r="E537">
            <v>-119.851</v>
          </cell>
          <cell r="F537" t="str">
            <v>Qal, thin</v>
          </cell>
          <cell r="G537" t="str">
            <v>339</v>
          </cell>
          <cell r="H537" t="str">
            <v>Qal- thin</v>
          </cell>
          <cell r="I537" t="str">
            <v>Qal- thin</v>
          </cell>
          <cell r="J537">
            <v>349</v>
          </cell>
          <cell r="K537">
            <v>89</v>
          </cell>
          <cell r="L537">
            <v>4.0033899999999996</v>
          </cell>
          <cell r="M537">
            <v>353</v>
          </cell>
          <cell r="N537">
            <v>87</v>
          </cell>
        </row>
        <row r="538">
          <cell r="C538">
            <v>91</v>
          </cell>
          <cell r="D538">
            <v>34.409999999999997</v>
          </cell>
          <cell r="E538">
            <v>-119.85</v>
          </cell>
          <cell r="F538" t="str">
            <v>Qoa</v>
          </cell>
          <cell r="G538" t="str">
            <v>371</v>
          </cell>
          <cell r="H538" t="str">
            <v>Qoa</v>
          </cell>
          <cell r="I538" t="str">
            <v>Qoa</v>
          </cell>
          <cell r="J538">
            <v>387</v>
          </cell>
          <cell r="K538">
            <v>142</v>
          </cell>
        </row>
        <row r="539">
          <cell r="C539">
            <v>490</v>
          </cell>
          <cell r="D539">
            <v>38.771000000000001</v>
          </cell>
          <cell r="E539">
            <v>-119.815</v>
          </cell>
          <cell r="F539" t="str">
            <v>Qal, coarse</v>
          </cell>
          <cell r="G539" t="str">
            <v>345</v>
          </cell>
          <cell r="H539" t="str">
            <v>Qal- coarse</v>
          </cell>
          <cell r="I539" t="str">
            <v>Qal- coarse</v>
          </cell>
          <cell r="J539">
            <v>354</v>
          </cell>
          <cell r="K539">
            <v>82</v>
          </cell>
          <cell r="L539">
            <v>21.759699999999999</v>
          </cell>
          <cell r="M539">
            <v>353</v>
          </cell>
          <cell r="N539">
            <v>87</v>
          </cell>
        </row>
        <row r="540">
          <cell r="C540">
            <v>138</v>
          </cell>
          <cell r="D540">
            <v>35.997</v>
          </cell>
          <cell r="E540">
            <v>-119.486</v>
          </cell>
          <cell r="F540" t="str">
            <v>Qal, deep (incl LA)</v>
          </cell>
          <cell r="G540" t="str">
            <v>271</v>
          </cell>
          <cell r="H540" t="str">
            <v>Qal- deep</v>
          </cell>
          <cell r="I540" t="str">
            <v>Qal- deep (incl LA)</v>
          </cell>
          <cell r="J540">
            <v>280</v>
          </cell>
          <cell r="K540">
            <v>74</v>
          </cell>
          <cell r="L540">
            <v>0.70813999999999999</v>
          </cell>
          <cell r="M540">
            <v>306</v>
          </cell>
          <cell r="N540">
            <v>78</v>
          </cell>
        </row>
        <row r="541">
          <cell r="C541">
            <v>139</v>
          </cell>
          <cell r="D541">
            <v>35.04</v>
          </cell>
          <cell r="E541">
            <v>-119.429</v>
          </cell>
          <cell r="F541" t="str">
            <v>QT</v>
          </cell>
          <cell r="G541" t="str">
            <v>438</v>
          </cell>
          <cell r="H541" t="str">
            <v>QT</v>
          </cell>
          <cell r="I541" t="str">
            <v>QT</v>
          </cell>
          <cell r="J541">
            <v>455</v>
          </cell>
          <cell r="K541">
            <v>150</v>
          </cell>
        </row>
        <row r="542">
          <cell r="C542">
            <v>140</v>
          </cell>
          <cell r="D542">
            <v>35.078000000000003</v>
          </cell>
          <cell r="E542">
            <v>-119.401</v>
          </cell>
          <cell r="F542" t="str">
            <v>QT</v>
          </cell>
          <cell r="G542" t="str">
            <v>438</v>
          </cell>
          <cell r="H542" t="str">
            <v>QT</v>
          </cell>
          <cell r="I542" t="str">
            <v>QT</v>
          </cell>
          <cell r="J542">
            <v>455</v>
          </cell>
          <cell r="K542">
            <v>150</v>
          </cell>
        </row>
        <row r="543">
          <cell r="C543">
            <v>363</v>
          </cell>
          <cell r="D543">
            <v>34.015999999999998</v>
          </cell>
          <cell r="E543">
            <v>-119.36199999999999</v>
          </cell>
          <cell r="F543" t="str">
            <v>Tv</v>
          </cell>
          <cell r="G543" t="str">
            <v>597</v>
          </cell>
          <cell r="H543" t="str">
            <v>Tv- clastic</v>
          </cell>
          <cell r="I543" t="str">
            <v>Tss</v>
          </cell>
          <cell r="J543">
            <v>515</v>
          </cell>
          <cell r="K543">
            <v>215</v>
          </cell>
        </row>
        <row r="544">
          <cell r="C544">
            <v>2</v>
          </cell>
          <cell r="D544">
            <v>35.159999999999997</v>
          </cell>
          <cell r="E544">
            <v>-119.35</v>
          </cell>
          <cell r="F544" t="str">
            <v>QT</v>
          </cell>
          <cell r="G544" t="str">
            <v>438</v>
          </cell>
          <cell r="H544" t="str">
            <v>QT</v>
          </cell>
          <cell r="I544" t="str">
            <v>QT</v>
          </cell>
          <cell r="J544">
            <v>455</v>
          </cell>
          <cell r="K544">
            <v>150</v>
          </cell>
        </row>
        <row r="545">
          <cell r="C545">
            <v>365</v>
          </cell>
          <cell r="D545">
            <v>34.276000000000003</v>
          </cell>
          <cell r="E545">
            <v>-119.29300000000001</v>
          </cell>
          <cell r="F545" t="str">
            <v>Qal, deep (incl LA)</v>
          </cell>
          <cell r="G545" t="str">
            <v>271</v>
          </cell>
          <cell r="H545" t="str">
            <v>Qal- deep</v>
          </cell>
          <cell r="I545" t="str">
            <v>Qal- deep (incl LA)</v>
          </cell>
          <cell r="J545">
            <v>280</v>
          </cell>
          <cell r="K545">
            <v>74</v>
          </cell>
          <cell r="L545">
            <v>4.6086299999999998</v>
          </cell>
          <cell r="M545">
            <v>353</v>
          </cell>
          <cell r="N545">
            <v>87</v>
          </cell>
        </row>
        <row r="546">
          <cell r="C546">
            <v>1443</v>
          </cell>
          <cell r="D546">
            <v>34.448</v>
          </cell>
          <cell r="E546">
            <v>-119.23</v>
          </cell>
          <cell r="F546" t="str">
            <v>Tsh</v>
          </cell>
          <cell r="G546" t="str">
            <v>376</v>
          </cell>
          <cell r="H546" t="str">
            <v>Tsh</v>
          </cell>
          <cell r="I546" t="str">
            <v>Tsh</v>
          </cell>
          <cell r="J546">
            <v>390</v>
          </cell>
          <cell r="K546">
            <v>112</v>
          </cell>
        </row>
        <row r="547">
          <cell r="C547">
            <v>85</v>
          </cell>
          <cell r="D547">
            <v>34.145000000000003</v>
          </cell>
          <cell r="E547">
            <v>-119.206</v>
          </cell>
          <cell r="F547" t="str">
            <v>Qs</v>
          </cell>
          <cell r="G547" t="str">
            <v>298</v>
          </cell>
          <cell r="H547" t="str">
            <v>Qal- deep</v>
          </cell>
          <cell r="I547" t="str">
            <v>Qal- deep (incl LA)</v>
          </cell>
          <cell r="J547">
            <v>280</v>
          </cell>
          <cell r="K547">
            <v>74</v>
          </cell>
          <cell r="L547">
            <v>0.11582099999999999</v>
          </cell>
          <cell r="M547">
            <v>231</v>
          </cell>
          <cell r="N547">
            <v>55</v>
          </cell>
        </row>
        <row r="548">
          <cell r="C548">
            <v>86</v>
          </cell>
          <cell r="D548">
            <v>34.145000000000003</v>
          </cell>
          <cell r="E548">
            <v>-119.206</v>
          </cell>
          <cell r="F548" t="str">
            <v>Qal, deep (incl LA)</v>
          </cell>
          <cell r="G548" t="str">
            <v>271</v>
          </cell>
          <cell r="H548" t="str">
            <v>Qal- deep</v>
          </cell>
          <cell r="I548" t="str">
            <v>Qal- deep (incl LA)</v>
          </cell>
          <cell r="J548">
            <v>280</v>
          </cell>
          <cell r="K548">
            <v>74</v>
          </cell>
          <cell r="L548">
            <v>0.11582099999999999</v>
          </cell>
          <cell r="M548">
            <v>231</v>
          </cell>
          <cell r="N548">
            <v>55</v>
          </cell>
        </row>
        <row r="549">
          <cell r="C549">
            <v>364</v>
          </cell>
          <cell r="D549">
            <v>34.207999999999998</v>
          </cell>
          <cell r="E549">
            <v>-119.07899999999999</v>
          </cell>
          <cell r="F549" t="str">
            <v>Qal, thin</v>
          </cell>
          <cell r="G549" t="str">
            <v>339</v>
          </cell>
          <cell r="H549" t="str">
            <v>Qal- thin</v>
          </cell>
          <cell r="I549" t="str">
            <v>Qal- thin</v>
          </cell>
          <cell r="J549">
            <v>349</v>
          </cell>
          <cell r="K549">
            <v>89</v>
          </cell>
          <cell r="L549">
            <v>1.5225</v>
          </cell>
          <cell r="M549">
            <v>306</v>
          </cell>
          <cell r="N549">
            <v>78</v>
          </cell>
        </row>
        <row r="550">
          <cell r="C550">
            <v>362</v>
          </cell>
          <cell r="D550">
            <v>34.109000000000002</v>
          </cell>
          <cell r="E550">
            <v>-119.065</v>
          </cell>
          <cell r="F550" t="str">
            <v>Tsh</v>
          </cell>
          <cell r="G550" t="str">
            <v>376</v>
          </cell>
          <cell r="H550" t="str">
            <v>Tsh</v>
          </cell>
          <cell r="I550" t="str">
            <v>Tsh</v>
          </cell>
          <cell r="J550">
            <v>390</v>
          </cell>
          <cell r="K550">
            <v>112</v>
          </cell>
        </row>
        <row r="551">
          <cell r="C551">
            <v>1444</v>
          </cell>
          <cell r="D551">
            <v>35.354999999999997</v>
          </cell>
          <cell r="E551">
            <v>-119.054</v>
          </cell>
          <cell r="F551" t="str">
            <v>Qal, deep (incl LA)</v>
          </cell>
          <cell r="G551" t="str">
            <v>271</v>
          </cell>
          <cell r="H551" t="str">
            <v>Qal- deep</v>
          </cell>
          <cell r="I551" t="str">
            <v>Qal- deep (incl LA)</v>
          </cell>
          <cell r="J551">
            <v>280</v>
          </cell>
          <cell r="K551">
            <v>74</v>
          </cell>
          <cell r="L551">
            <v>0.437087</v>
          </cell>
          <cell r="M551">
            <v>231</v>
          </cell>
          <cell r="N551">
            <v>55</v>
          </cell>
        </row>
        <row r="552">
          <cell r="C552">
            <v>124</v>
          </cell>
          <cell r="D552">
            <v>35.369999999999997</v>
          </cell>
          <cell r="E552">
            <v>-119.021</v>
          </cell>
          <cell r="F552" t="str">
            <v>Qal, deep (incl LA)</v>
          </cell>
          <cell r="G552" t="str">
            <v>271</v>
          </cell>
          <cell r="H552" t="str">
            <v>Qal- deep</v>
          </cell>
          <cell r="I552" t="str">
            <v>Qal- deep (incl LA)</v>
          </cell>
          <cell r="J552">
            <v>280</v>
          </cell>
          <cell r="K552">
            <v>74</v>
          </cell>
          <cell r="L552">
            <v>0.46326200000000001</v>
          </cell>
          <cell r="M552">
            <v>231</v>
          </cell>
          <cell r="N552">
            <v>55</v>
          </cell>
        </row>
        <row r="553">
          <cell r="C553">
            <v>1435</v>
          </cell>
          <cell r="D553">
            <v>34.223999999999997</v>
          </cell>
          <cell r="E553">
            <v>-118.994</v>
          </cell>
          <cell r="F553" t="str">
            <v>Qal, thin</v>
          </cell>
          <cell r="G553" t="str">
            <v>339</v>
          </cell>
          <cell r="H553" t="str">
            <v>Qal- thin</v>
          </cell>
          <cell r="I553" t="str">
            <v>Qal- thin</v>
          </cell>
          <cell r="J553">
            <v>349</v>
          </cell>
          <cell r="K553">
            <v>89</v>
          </cell>
          <cell r="L553">
            <v>17.539200000000001</v>
          </cell>
          <cell r="M553">
            <v>353</v>
          </cell>
          <cell r="N553">
            <v>87</v>
          </cell>
        </row>
        <row r="554">
          <cell r="C554">
            <v>436</v>
          </cell>
          <cell r="D554">
            <v>37.640999999999998</v>
          </cell>
          <cell r="E554">
            <v>-118.96299999999999</v>
          </cell>
          <cell r="F554" t="str">
            <v>Qoa, Qg</v>
          </cell>
          <cell r="G554" t="str">
            <v>371</v>
          </cell>
          <cell r="H554" t="str">
            <v>Qoa- Qg</v>
          </cell>
          <cell r="I554" t="str">
            <v>Qoa</v>
          </cell>
          <cell r="J554">
            <v>387</v>
          </cell>
          <cell r="K554">
            <v>142</v>
          </cell>
        </row>
        <row r="555">
          <cell r="C555">
            <v>1262</v>
          </cell>
          <cell r="D555">
            <v>34.396999999999998</v>
          </cell>
          <cell r="E555">
            <v>-118.91800000000001</v>
          </cell>
          <cell r="F555" t="str">
            <v>Qal, deep (incl LA)</v>
          </cell>
          <cell r="G555" t="str">
            <v>271</v>
          </cell>
          <cell r="H555" t="str">
            <v>Qal- deep</v>
          </cell>
          <cell r="I555" t="str">
            <v>Qal- deep (incl LA)</v>
          </cell>
          <cell r="J555">
            <v>280</v>
          </cell>
          <cell r="K555">
            <v>74</v>
          </cell>
          <cell r="L555">
            <v>6.1095800000000002</v>
          </cell>
          <cell r="M555">
            <v>353</v>
          </cell>
          <cell r="N555">
            <v>87</v>
          </cell>
        </row>
        <row r="556">
          <cell r="C556">
            <v>440</v>
          </cell>
          <cell r="D556">
            <v>37.637999999999998</v>
          </cell>
          <cell r="E556">
            <v>-118.892</v>
          </cell>
          <cell r="F556" t="str">
            <v>Qal, coarse</v>
          </cell>
          <cell r="G556" t="str">
            <v>345</v>
          </cell>
          <cell r="H556" t="str">
            <v>Qv</v>
          </cell>
          <cell r="I556" t="str">
            <v>Tv</v>
          </cell>
          <cell r="J556">
            <v>609</v>
          </cell>
          <cell r="K556">
            <v>155</v>
          </cell>
        </row>
        <row r="557">
          <cell r="C557">
            <v>325</v>
          </cell>
          <cell r="D557">
            <v>34.287999999999997</v>
          </cell>
          <cell r="E557">
            <v>-118.881</v>
          </cell>
          <cell r="F557" t="str">
            <v>Qal, thin</v>
          </cell>
          <cell r="G557" t="str">
            <v>339</v>
          </cell>
          <cell r="H557" t="str">
            <v>Qal- thin</v>
          </cell>
          <cell r="I557" t="str">
            <v>Qal- thin</v>
          </cell>
          <cell r="J557">
            <v>349</v>
          </cell>
          <cell r="K557">
            <v>89</v>
          </cell>
          <cell r="L557">
            <v>18.186199999999999</v>
          </cell>
          <cell r="M557">
            <v>353</v>
          </cell>
          <cell r="N557">
            <v>87</v>
          </cell>
        </row>
        <row r="558">
          <cell r="C558">
            <v>38</v>
          </cell>
          <cell r="D558">
            <v>37.639000000000003</v>
          </cell>
          <cell r="E558">
            <v>-118.863</v>
          </cell>
          <cell r="F558" t="str">
            <v>Qal, thin</v>
          </cell>
          <cell r="G558" t="str">
            <v>339</v>
          </cell>
          <cell r="H558" t="str">
            <v>Qal- thin</v>
          </cell>
          <cell r="I558" t="str">
            <v>Qal- thin</v>
          </cell>
          <cell r="J558">
            <v>349</v>
          </cell>
          <cell r="K558">
            <v>89</v>
          </cell>
          <cell r="L558">
            <v>4.1614699999999996</v>
          </cell>
          <cell r="M558">
            <v>353</v>
          </cell>
          <cell r="N558">
            <v>87</v>
          </cell>
        </row>
        <row r="559">
          <cell r="C559">
            <v>42</v>
          </cell>
          <cell r="D559">
            <v>37.590000000000003</v>
          </cell>
          <cell r="E559">
            <v>-118.85299999999999</v>
          </cell>
          <cell r="F559" t="str">
            <v>Qoa, Qg</v>
          </cell>
          <cell r="G559" t="str">
            <v>371</v>
          </cell>
          <cell r="H559" t="str">
            <v>Qoa- Qg</v>
          </cell>
          <cell r="I559" t="str">
            <v>Qoa</v>
          </cell>
          <cell r="J559">
            <v>387</v>
          </cell>
          <cell r="K559">
            <v>142</v>
          </cell>
        </row>
        <row r="560">
          <cell r="C560">
            <v>40</v>
          </cell>
          <cell r="D560">
            <v>37.594999999999999</v>
          </cell>
          <cell r="E560">
            <v>-118.85</v>
          </cell>
          <cell r="F560" t="str">
            <v>Qoa, Qg</v>
          </cell>
          <cell r="G560" t="str">
            <v>371</v>
          </cell>
          <cell r="H560" t="str">
            <v>Qoa- Qg</v>
          </cell>
          <cell r="I560" t="str">
            <v>Qoa</v>
          </cell>
          <cell r="J560">
            <v>387</v>
          </cell>
          <cell r="K560">
            <v>142</v>
          </cell>
        </row>
        <row r="561">
          <cell r="C561">
            <v>44</v>
          </cell>
          <cell r="D561">
            <v>37.642000000000003</v>
          </cell>
          <cell r="E561">
            <v>-118.85</v>
          </cell>
          <cell r="F561" t="str">
            <v>Qal, thin</v>
          </cell>
          <cell r="G561" t="str">
            <v>339</v>
          </cell>
          <cell r="H561" t="str">
            <v>Qal- thin</v>
          </cell>
          <cell r="I561" t="str">
            <v>Qal- thin</v>
          </cell>
          <cell r="J561">
            <v>349</v>
          </cell>
          <cell r="K561">
            <v>89</v>
          </cell>
          <cell r="L561">
            <v>0.91680899999999999</v>
          </cell>
          <cell r="M561">
            <v>306</v>
          </cell>
          <cell r="N561">
            <v>78</v>
          </cell>
        </row>
        <row r="562">
          <cell r="C562">
            <v>429</v>
          </cell>
          <cell r="D562">
            <v>37.613999999999997</v>
          </cell>
          <cell r="E562">
            <v>-118.831</v>
          </cell>
          <cell r="F562" t="str">
            <v>Qal, thin</v>
          </cell>
          <cell r="G562" t="str">
            <v>339</v>
          </cell>
          <cell r="H562" t="str">
            <v>Qal- thin</v>
          </cell>
          <cell r="I562" t="str">
            <v>Qal- thin</v>
          </cell>
          <cell r="J562">
            <v>349</v>
          </cell>
          <cell r="K562">
            <v>89</v>
          </cell>
          <cell r="L562">
            <v>12.3246</v>
          </cell>
          <cell r="M562">
            <v>353</v>
          </cell>
          <cell r="N562">
            <v>87</v>
          </cell>
        </row>
        <row r="563">
          <cell r="C563">
            <v>43</v>
          </cell>
          <cell r="D563">
            <v>37.613999999999997</v>
          </cell>
          <cell r="E563">
            <v>-118.83</v>
          </cell>
          <cell r="F563" t="str">
            <v>Qal, thin</v>
          </cell>
          <cell r="G563" t="str">
            <v>339</v>
          </cell>
          <cell r="H563" t="str">
            <v>Qal- thin</v>
          </cell>
          <cell r="I563" t="str">
            <v>Qal- thin</v>
          </cell>
          <cell r="J563">
            <v>349</v>
          </cell>
          <cell r="K563">
            <v>89</v>
          </cell>
          <cell r="L563">
            <v>13.811</v>
          </cell>
          <cell r="M563">
            <v>353</v>
          </cell>
          <cell r="N563">
            <v>87</v>
          </cell>
        </row>
        <row r="564">
          <cell r="C564">
            <v>41</v>
          </cell>
          <cell r="D564">
            <v>37.679000000000002</v>
          </cell>
          <cell r="E564">
            <v>-118.825</v>
          </cell>
          <cell r="F564" t="str">
            <v>Qal, thin</v>
          </cell>
          <cell r="G564" t="str">
            <v>339</v>
          </cell>
          <cell r="H564" t="str">
            <v>Qal- thin</v>
          </cell>
          <cell r="I564" t="str">
            <v>Qal- thin</v>
          </cell>
          <cell r="J564">
            <v>349</v>
          </cell>
          <cell r="K564">
            <v>89</v>
          </cell>
          <cell r="L564">
            <v>6.2946499999999999</v>
          </cell>
          <cell r="M564">
            <v>353</v>
          </cell>
          <cell r="N564">
            <v>87</v>
          </cell>
        </row>
        <row r="565">
          <cell r="C565">
            <v>4</v>
          </cell>
          <cell r="D565">
            <v>37.619999999999997</v>
          </cell>
          <cell r="E565">
            <v>-118.82</v>
          </cell>
          <cell r="F565" t="str">
            <v>Qal, thin</v>
          </cell>
          <cell r="G565" t="str">
            <v>339</v>
          </cell>
          <cell r="H565" t="str">
            <v>Qal- thin</v>
          </cell>
          <cell r="I565" t="str">
            <v>Qal- thin</v>
          </cell>
          <cell r="J565">
            <v>349</v>
          </cell>
          <cell r="K565">
            <v>89</v>
          </cell>
          <cell r="L565">
            <v>4.8856200000000003</v>
          </cell>
          <cell r="M565">
            <v>353</v>
          </cell>
          <cell r="N565">
            <v>87</v>
          </cell>
        </row>
        <row r="566">
          <cell r="C566">
            <v>36</v>
          </cell>
          <cell r="D566">
            <v>37.679000000000002</v>
          </cell>
          <cell r="E566">
            <v>-118.813</v>
          </cell>
          <cell r="F566" t="str">
            <v>Qal, thin</v>
          </cell>
          <cell r="G566" t="str">
            <v>339</v>
          </cell>
          <cell r="H566" t="str">
            <v>Qal- thin</v>
          </cell>
          <cell r="I566" t="str">
            <v>Qal- thin</v>
          </cell>
          <cell r="J566">
            <v>349</v>
          </cell>
          <cell r="K566">
            <v>89</v>
          </cell>
          <cell r="L566">
            <v>6.62249</v>
          </cell>
          <cell r="M566">
            <v>353</v>
          </cell>
          <cell r="N566">
            <v>87</v>
          </cell>
        </row>
        <row r="567">
          <cell r="C567">
            <v>46</v>
          </cell>
          <cell r="D567">
            <v>37.554000000000002</v>
          </cell>
          <cell r="E567">
            <v>-118.798</v>
          </cell>
          <cell r="F567" t="str">
            <v>Kgr</v>
          </cell>
          <cell r="G567" t="str">
            <v>685</v>
          </cell>
          <cell r="H567" t="str">
            <v>Kgr</v>
          </cell>
          <cell r="I567" t="str">
            <v>xtaline</v>
          </cell>
          <cell r="J567">
            <v>748</v>
          </cell>
          <cell r="K567">
            <v>430</v>
          </cell>
        </row>
        <row r="568">
          <cell r="C568">
            <v>1432</v>
          </cell>
          <cell r="D568">
            <v>34.412999999999997</v>
          </cell>
          <cell r="E568">
            <v>-118.79600000000001</v>
          </cell>
          <cell r="F568" t="str">
            <v>Qal, coarse</v>
          </cell>
          <cell r="G568" t="str">
            <v>345</v>
          </cell>
          <cell r="H568" t="str">
            <v>Qal- coarse</v>
          </cell>
          <cell r="I568" t="str">
            <v>Qal- coarse</v>
          </cell>
          <cell r="J568">
            <v>354</v>
          </cell>
          <cell r="K568">
            <v>82</v>
          </cell>
          <cell r="L568">
            <v>12.987299999999999</v>
          </cell>
          <cell r="M568">
            <v>353</v>
          </cell>
          <cell r="N568">
            <v>87</v>
          </cell>
        </row>
        <row r="569">
          <cell r="C569">
            <v>546</v>
          </cell>
          <cell r="D569">
            <v>34.024000000000001</v>
          </cell>
          <cell r="E569">
            <v>-118.788</v>
          </cell>
          <cell r="F569" t="str">
            <v>Tsh</v>
          </cell>
          <cell r="G569" t="str">
            <v>376</v>
          </cell>
          <cell r="H569" t="str">
            <v>Tsh</v>
          </cell>
          <cell r="I569" t="str">
            <v>Tsh</v>
          </cell>
          <cell r="J569">
            <v>390</v>
          </cell>
          <cell r="K569">
            <v>112</v>
          </cell>
        </row>
        <row r="570">
          <cell r="C570">
            <v>45</v>
          </cell>
          <cell r="D570">
            <v>37.561</v>
          </cell>
          <cell r="E570">
            <v>-118.78700000000001</v>
          </cell>
          <cell r="F570" t="str">
            <v>Qal, thin</v>
          </cell>
          <cell r="G570" t="str">
            <v>339</v>
          </cell>
          <cell r="H570" t="str">
            <v>Qal- coarse</v>
          </cell>
          <cell r="I570" t="str">
            <v>Qal- coarse</v>
          </cell>
          <cell r="J570">
            <v>354</v>
          </cell>
          <cell r="K570">
            <v>82</v>
          </cell>
          <cell r="L570">
            <v>22.945</v>
          </cell>
          <cell r="M570">
            <v>353</v>
          </cell>
          <cell r="N570">
            <v>87</v>
          </cell>
        </row>
        <row r="571">
          <cell r="C571">
            <v>39</v>
          </cell>
          <cell r="D571">
            <v>37.585999999999999</v>
          </cell>
          <cell r="E571">
            <v>-118.78100000000001</v>
          </cell>
          <cell r="F571" t="str">
            <v>Qal, thin</v>
          </cell>
          <cell r="G571" t="str">
            <v>339</v>
          </cell>
          <cell r="H571" t="str">
            <v>Qal- thin</v>
          </cell>
          <cell r="I571" t="str">
            <v>Qal- thin</v>
          </cell>
          <cell r="J571">
            <v>349</v>
          </cell>
          <cell r="K571">
            <v>89</v>
          </cell>
          <cell r="L571">
            <v>12.936999999999999</v>
          </cell>
          <cell r="M571">
            <v>353</v>
          </cell>
          <cell r="N571">
            <v>87</v>
          </cell>
        </row>
        <row r="572">
          <cell r="C572">
            <v>93</v>
          </cell>
          <cell r="D572">
            <v>34.46</v>
          </cell>
          <cell r="E572">
            <v>-118.753</v>
          </cell>
          <cell r="F572" t="str">
            <v>Tsh</v>
          </cell>
          <cell r="G572" t="str">
            <v>376</v>
          </cell>
          <cell r="H572" t="str">
            <v>Qal- coarse</v>
          </cell>
          <cell r="I572" t="str">
            <v>Qal- coarse</v>
          </cell>
          <cell r="J572">
            <v>354</v>
          </cell>
          <cell r="K572">
            <v>82</v>
          </cell>
          <cell r="L572">
            <v>26.026800000000001</v>
          </cell>
          <cell r="M572">
            <v>353</v>
          </cell>
          <cell r="N572">
            <v>87</v>
          </cell>
        </row>
        <row r="573">
          <cell r="C573">
            <v>37</v>
          </cell>
          <cell r="D573">
            <v>37.567999999999998</v>
          </cell>
          <cell r="E573">
            <v>-118.752</v>
          </cell>
          <cell r="F573" t="str">
            <v>Qal, thin</v>
          </cell>
          <cell r="G573" t="str">
            <v>339</v>
          </cell>
          <cell r="H573" t="str">
            <v>Qal- thin</v>
          </cell>
          <cell r="I573" t="str">
            <v>Qal- thin</v>
          </cell>
          <cell r="J573">
            <v>349</v>
          </cell>
          <cell r="K573">
            <v>89</v>
          </cell>
          <cell r="L573">
            <v>26.687899999999999</v>
          </cell>
          <cell r="M573">
            <v>353</v>
          </cell>
          <cell r="N573">
            <v>87</v>
          </cell>
        </row>
        <row r="574">
          <cell r="C574">
            <v>439</v>
          </cell>
          <cell r="D574">
            <v>37.561</v>
          </cell>
          <cell r="E574">
            <v>-118.74299999999999</v>
          </cell>
          <cell r="F574" t="str">
            <v>Qal, thin</v>
          </cell>
          <cell r="G574" t="str">
            <v>339</v>
          </cell>
          <cell r="H574" t="str">
            <v>Qal- thin</v>
          </cell>
          <cell r="I574" t="str">
            <v>Qal- thin</v>
          </cell>
          <cell r="J574">
            <v>349</v>
          </cell>
          <cell r="K574">
            <v>89</v>
          </cell>
          <cell r="L574">
            <v>53.2042</v>
          </cell>
          <cell r="M574">
            <v>353</v>
          </cell>
          <cell r="N574">
            <v>87</v>
          </cell>
        </row>
        <row r="575">
          <cell r="C575">
            <v>359</v>
          </cell>
          <cell r="D575">
            <v>34.743000000000002</v>
          </cell>
          <cell r="E575">
            <v>-118.724</v>
          </cell>
          <cell r="F575" t="str">
            <v>Kgr</v>
          </cell>
          <cell r="G575" t="str">
            <v>685</v>
          </cell>
          <cell r="H575" t="str">
            <v>Kgr</v>
          </cell>
          <cell r="I575" t="str">
            <v>xtaline</v>
          </cell>
          <cell r="J575">
            <v>748</v>
          </cell>
          <cell r="K575">
            <v>430</v>
          </cell>
        </row>
        <row r="576">
          <cell r="C576">
            <v>433</v>
          </cell>
          <cell r="D576">
            <v>37.588000000000001</v>
          </cell>
          <cell r="E576">
            <v>-118.705</v>
          </cell>
          <cell r="F576" t="str">
            <v>Qal, coarse</v>
          </cell>
          <cell r="G576" t="str">
            <v>345</v>
          </cell>
          <cell r="H576" t="str">
            <v>Qv</v>
          </cell>
          <cell r="I576" t="str">
            <v>Tv</v>
          </cell>
          <cell r="J576">
            <v>609</v>
          </cell>
          <cell r="K576">
            <v>155</v>
          </cell>
        </row>
        <row r="577">
          <cell r="C577">
            <v>434</v>
          </cell>
          <cell r="D577">
            <v>37.588000000000001</v>
          </cell>
          <cell r="E577">
            <v>-118.705</v>
          </cell>
          <cell r="F577" t="str">
            <v>Qal, coarse</v>
          </cell>
          <cell r="G577" t="str">
            <v>345</v>
          </cell>
          <cell r="H577" t="str">
            <v>Qv</v>
          </cell>
          <cell r="I577" t="str">
            <v>Tv</v>
          </cell>
          <cell r="J577">
            <v>609</v>
          </cell>
          <cell r="K577">
            <v>155</v>
          </cell>
        </row>
        <row r="578">
          <cell r="C578">
            <v>435</v>
          </cell>
          <cell r="D578">
            <v>37.588000000000001</v>
          </cell>
          <cell r="E578">
            <v>-118.705</v>
          </cell>
          <cell r="F578" t="str">
            <v>Qal, coarse</v>
          </cell>
          <cell r="G578" t="str">
            <v>345</v>
          </cell>
          <cell r="H578" t="str">
            <v>Qv</v>
          </cell>
          <cell r="I578" t="str">
            <v>Tv</v>
          </cell>
          <cell r="J578">
            <v>609</v>
          </cell>
          <cell r="K578">
            <v>155</v>
          </cell>
        </row>
        <row r="579">
          <cell r="C579">
            <v>547</v>
          </cell>
          <cell r="D579">
            <v>34.15</v>
          </cell>
          <cell r="E579">
            <v>-118.696</v>
          </cell>
          <cell r="F579" t="str">
            <v>Qal, thin</v>
          </cell>
          <cell r="G579" t="str">
            <v>339</v>
          </cell>
          <cell r="H579" t="str">
            <v>Qal- thin</v>
          </cell>
          <cell r="I579" t="str">
            <v>Qal- thin</v>
          </cell>
          <cell r="J579">
            <v>349</v>
          </cell>
          <cell r="K579">
            <v>89</v>
          </cell>
          <cell r="L579">
            <v>10.430899999999999</v>
          </cell>
          <cell r="M579">
            <v>353</v>
          </cell>
          <cell r="N579">
            <v>87</v>
          </cell>
        </row>
        <row r="580">
          <cell r="C580">
            <v>322</v>
          </cell>
          <cell r="D580">
            <v>34.459000000000003</v>
          </cell>
          <cell r="E580">
            <v>-118.65</v>
          </cell>
          <cell r="F580" t="str">
            <v>QT</v>
          </cell>
          <cell r="G580" t="str">
            <v>438</v>
          </cell>
          <cell r="H580" t="str">
            <v>Qal- coarse</v>
          </cell>
          <cell r="I580" t="str">
            <v>Qal- coarse</v>
          </cell>
          <cell r="J580">
            <v>354</v>
          </cell>
          <cell r="K580">
            <v>82</v>
          </cell>
          <cell r="L580">
            <v>14.081200000000001</v>
          </cell>
          <cell r="M580">
            <v>353</v>
          </cell>
          <cell r="N580">
            <v>87</v>
          </cell>
        </row>
        <row r="581">
          <cell r="C581">
            <v>1264</v>
          </cell>
          <cell r="D581">
            <v>34.155000000000001</v>
          </cell>
          <cell r="E581">
            <v>-118.64100000000001</v>
          </cell>
          <cell r="F581" t="str">
            <v>Tsh</v>
          </cell>
          <cell r="G581" t="str">
            <v>376</v>
          </cell>
          <cell r="H581" t="str">
            <v>Tsh</v>
          </cell>
          <cell r="I581" t="str">
            <v>Tsh</v>
          </cell>
          <cell r="J581">
            <v>390</v>
          </cell>
          <cell r="K581">
            <v>112</v>
          </cell>
        </row>
        <row r="582">
          <cell r="C582">
            <v>545</v>
          </cell>
          <cell r="D582">
            <v>34.045000000000002</v>
          </cell>
          <cell r="E582">
            <v>-118.63800000000001</v>
          </cell>
          <cell r="F582" t="str">
            <v>J metamorphic</v>
          </cell>
          <cell r="G582" t="str">
            <v>623</v>
          </cell>
          <cell r="H582" t="str">
            <v>pK metamorphic</v>
          </cell>
          <cell r="I582" t="str">
            <v>xtaline</v>
          </cell>
          <cell r="J582">
            <v>748</v>
          </cell>
          <cell r="K582">
            <v>430</v>
          </cell>
        </row>
        <row r="583">
          <cell r="C583">
            <v>1408</v>
          </cell>
          <cell r="D583">
            <v>34.219000000000001</v>
          </cell>
          <cell r="E583">
            <v>-118.627</v>
          </cell>
          <cell r="F583" t="str">
            <v>Qal, deep (incl LA)</v>
          </cell>
          <cell r="G583" t="str">
            <v>271</v>
          </cell>
          <cell r="H583" t="str">
            <v>Qal- deep</v>
          </cell>
          <cell r="I583" t="str">
            <v>Qal- deep (incl LA)</v>
          </cell>
          <cell r="J583">
            <v>280</v>
          </cell>
          <cell r="K583">
            <v>74</v>
          </cell>
          <cell r="L583">
            <v>4.4397900000000003</v>
          </cell>
          <cell r="M583">
            <v>353</v>
          </cell>
          <cell r="N583">
            <v>87</v>
          </cell>
        </row>
        <row r="584">
          <cell r="C584">
            <v>1667</v>
          </cell>
          <cell r="D584">
            <v>34.185000000000002</v>
          </cell>
          <cell r="E584">
            <v>-118.623</v>
          </cell>
          <cell r="F584" t="str">
            <v>Qal, deep (incl LA)</v>
          </cell>
          <cell r="G584" t="str">
            <v>271</v>
          </cell>
          <cell r="H584" t="str">
            <v>Qal- deep</v>
          </cell>
          <cell r="I584" t="str">
            <v>Qal- deep (incl LA)</v>
          </cell>
          <cell r="J584">
            <v>280</v>
          </cell>
          <cell r="K584">
            <v>74</v>
          </cell>
          <cell r="L584">
            <v>2.3091300000000001</v>
          </cell>
          <cell r="M584">
            <v>353</v>
          </cell>
          <cell r="N584">
            <v>87</v>
          </cell>
        </row>
        <row r="585">
          <cell r="C585">
            <v>437</v>
          </cell>
          <cell r="D585">
            <v>37.481000000000002</v>
          </cell>
          <cell r="E585">
            <v>-118.602</v>
          </cell>
          <cell r="F585" t="str">
            <v>Qal, coarse</v>
          </cell>
          <cell r="G585" t="str">
            <v>345</v>
          </cell>
          <cell r="H585" t="str">
            <v>Qv</v>
          </cell>
          <cell r="I585" t="str">
            <v>Tv</v>
          </cell>
          <cell r="J585">
            <v>609</v>
          </cell>
          <cell r="K585">
            <v>155</v>
          </cell>
        </row>
        <row r="586">
          <cell r="C586">
            <v>226</v>
          </cell>
          <cell r="D586">
            <v>34.084000000000003</v>
          </cell>
          <cell r="E586">
            <v>-118.6</v>
          </cell>
          <cell r="F586" t="str">
            <v>Tsh</v>
          </cell>
          <cell r="G586" t="str">
            <v>376</v>
          </cell>
          <cell r="H586" t="str">
            <v>Tsh</v>
          </cell>
          <cell r="I586" t="str">
            <v>Tsh</v>
          </cell>
          <cell r="J586">
            <v>390</v>
          </cell>
          <cell r="K586">
            <v>112</v>
          </cell>
        </row>
        <row r="587">
          <cell r="C587">
            <v>921</v>
          </cell>
          <cell r="D587">
            <v>34.435000000000002</v>
          </cell>
          <cell r="E587">
            <v>-118.58199999999999</v>
          </cell>
          <cell r="F587" t="str">
            <v>Qal, coarse</v>
          </cell>
          <cell r="G587" t="str">
            <v>345</v>
          </cell>
          <cell r="H587" t="str">
            <v>Qal- coarse</v>
          </cell>
          <cell r="I587" t="str">
            <v>Qal- coarse</v>
          </cell>
          <cell r="J587">
            <v>354</v>
          </cell>
          <cell r="K587">
            <v>82</v>
          </cell>
          <cell r="L587">
            <v>6.68588</v>
          </cell>
          <cell r="M587">
            <v>353</v>
          </cell>
          <cell r="N587">
            <v>87</v>
          </cell>
        </row>
        <row r="588">
          <cell r="C588">
            <v>513</v>
          </cell>
          <cell r="D588">
            <v>34.357999999999997</v>
          </cell>
          <cell r="E588">
            <v>-118.571</v>
          </cell>
          <cell r="F588" t="str">
            <v>Tsh</v>
          </cell>
          <cell r="G588" t="str">
            <v>376</v>
          </cell>
          <cell r="H588" t="str">
            <v>Tsh</v>
          </cell>
          <cell r="I588" t="str">
            <v>Tsh</v>
          </cell>
          <cell r="J588">
            <v>390</v>
          </cell>
          <cell r="K588">
            <v>112</v>
          </cell>
        </row>
        <row r="589">
          <cell r="C589">
            <v>352</v>
          </cell>
          <cell r="D589">
            <v>34.847999999999999</v>
          </cell>
          <cell r="E589">
            <v>-118.536</v>
          </cell>
          <cell r="F589" t="str">
            <v>Qal, coarse</v>
          </cell>
          <cell r="G589" t="str">
            <v>345</v>
          </cell>
          <cell r="H589" t="str">
            <v>Qal- coarse</v>
          </cell>
          <cell r="I589" t="str">
            <v>Qal- coarse</v>
          </cell>
          <cell r="J589">
            <v>354</v>
          </cell>
          <cell r="K589">
            <v>82</v>
          </cell>
          <cell r="L589">
            <v>10.1037</v>
          </cell>
          <cell r="M589">
            <v>353</v>
          </cell>
          <cell r="N589">
            <v>87</v>
          </cell>
        </row>
        <row r="590">
          <cell r="C590">
            <v>1402</v>
          </cell>
          <cell r="D590">
            <v>34.159999999999997</v>
          </cell>
          <cell r="E590">
            <v>-118.53400000000001</v>
          </cell>
          <cell r="F590" t="str">
            <v>Tsh</v>
          </cell>
          <cell r="G590" t="str">
            <v>376</v>
          </cell>
          <cell r="H590" t="str">
            <v>Tsh</v>
          </cell>
          <cell r="I590" t="str">
            <v>Tsh</v>
          </cell>
          <cell r="J590">
            <v>390</v>
          </cell>
          <cell r="K590">
            <v>112</v>
          </cell>
        </row>
        <row r="591">
          <cell r="C591">
            <v>1395</v>
          </cell>
          <cell r="D591">
            <v>34.159999999999997</v>
          </cell>
          <cell r="E591">
            <v>-118.532</v>
          </cell>
          <cell r="F591" t="str">
            <v>Tsh</v>
          </cell>
          <cell r="G591" t="str">
            <v>376</v>
          </cell>
          <cell r="H591" t="str">
            <v>Tsh</v>
          </cell>
          <cell r="I591" t="str">
            <v>Tsh</v>
          </cell>
          <cell r="J591">
            <v>390</v>
          </cell>
          <cell r="K591">
            <v>112</v>
          </cell>
        </row>
        <row r="592">
          <cell r="C592">
            <v>1409</v>
          </cell>
          <cell r="D592">
            <v>34.228999999999999</v>
          </cell>
          <cell r="E592">
            <v>-118.527</v>
          </cell>
          <cell r="F592" t="str">
            <v>Qal, deep (incl LA)</v>
          </cell>
          <cell r="G592" t="str">
            <v>271</v>
          </cell>
          <cell r="H592" t="str">
            <v>Qal- deep</v>
          </cell>
          <cell r="I592" t="str">
            <v>Qal- deep (incl LA)</v>
          </cell>
          <cell r="J592">
            <v>280</v>
          </cell>
          <cell r="K592">
            <v>74</v>
          </cell>
          <cell r="L592">
            <v>4.84938</v>
          </cell>
          <cell r="M592">
            <v>353</v>
          </cell>
          <cell r="N592">
            <v>87</v>
          </cell>
        </row>
        <row r="593">
          <cell r="C593">
            <v>543</v>
          </cell>
          <cell r="D593">
            <v>34.005000000000003</v>
          </cell>
          <cell r="E593">
            <v>-118.485</v>
          </cell>
          <cell r="F593" t="str">
            <v>Qoa</v>
          </cell>
          <cell r="G593" t="str">
            <v>371</v>
          </cell>
          <cell r="H593" t="str">
            <v>Qoa</v>
          </cell>
          <cell r="I593" t="str">
            <v>Qoa</v>
          </cell>
          <cell r="J593">
            <v>387</v>
          </cell>
          <cell r="K593">
            <v>142</v>
          </cell>
        </row>
        <row r="594">
          <cell r="C594">
            <v>1661</v>
          </cell>
          <cell r="D594">
            <v>34.058999999999997</v>
          </cell>
          <cell r="E594">
            <v>-118.479</v>
          </cell>
          <cell r="F594" t="str">
            <v>Qal, thin, west LA</v>
          </cell>
          <cell r="G594" t="str">
            <v>294</v>
          </cell>
          <cell r="H594" t="str">
            <v>Qal- thin- west LA</v>
          </cell>
          <cell r="I594" t="str">
            <v>Qal- deep (incl LA)</v>
          </cell>
          <cell r="J594">
            <v>280</v>
          </cell>
          <cell r="K594">
            <v>74</v>
          </cell>
          <cell r="L594">
            <v>10.302199999999999</v>
          </cell>
          <cell r="M594">
            <v>353</v>
          </cell>
          <cell r="N594">
            <v>87</v>
          </cell>
        </row>
        <row r="595">
          <cell r="C595">
            <v>77</v>
          </cell>
          <cell r="D595">
            <v>34.65</v>
          </cell>
          <cell r="E595">
            <v>-118.47799999999999</v>
          </cell>
          <cell r="F595" t="str">
            <v>pCg</v>
          </cell>
          <cell r="G595" t="str">
            <v>554</v>
          </cell>
          <cell r="H595" t="str">
            <v>pCg</v>
          </cell>
          <cell r="I595" t="str">
            <v>xtaline</v>
          </cell>
          <cell r="J595">
            <v>748</v>
          </cell>
          <cell r="K595">
            <v>430</v>
          </cell>
        </row>
        <row r="596">
          <cell r="C596">
            <v>78</v>
          </cell>
          <cell r="D596">
            <v>34.65</v>
          </cell>
          <cell r="E596">
            <v>-118.47799999999999</v>
          </cell>
          <cell r="F596" t="str">
            <v>pCg</v>
          </cell>
          <cell r="G596" t="str">
            <v>554</v>
          </cell>
          <cell r="H596" t="str">
            <v>pCg</v>
          </cell>
          <cell r="I596" t="str">
            <v>xtaline</v>
          </cell>
          <cell r="J596">
            <v>748</v>
          </cell>
          <cell r="K596">
            <v>430</v>
          </cell>
        </row>
        <row r="597">
          <cell r="C597">
            <v>346</v>
          </cell>
          <cell r="D597">
            <v>34.65</v>
          </cell>
          <cell r="E597">
            <v>-118.477</v>
          </cell>
          <cell r="F597" t="str">
            <v>pCg</v>
          </cell>
          <cell r="G597" t="str">
            <v>554</v>
          </cell>
          <cell r="H597" t="str">
            <v>pCg</v>
          </cell>
          <cell r="I597" t="str">
            <v>xtaline</v>
          </cell>
          <cell r="J597">
            <v>748</v>
          </cell>
          <cell r="K597">
            <v>430</v>
          </cell>
        </row>
        <row r="598">
          <cell r="C598">
            <v>430</v>
          </cell>
          <cell r="D598">
            <v>37.817999999999998</v>
          </cell>
          <cell r="E598">
            <v>-118.47499999999999</v>
          </cell>
          <cell r="F598" t="str">
            <v>Qal, deep (incl LA)</v>
          </cell>
          <cell r="G598" t="str">
            <v>271</v>
          </cell>
          <cell r="H598" t="str">
            <v>Qal- deep</v>
          </cell>
          <cell r="I598" t="str">
            <v>Qal- deep (incl LA)</v>
          </cell>
          <cell r="J598">
            <v>280</v>
          </cell>
          <cell r="K598">
            <v>74</v>
          </cell>
          <cell r="L598">
            <v>12.423999999999999</v>
          </cell>
          <cell r="M598">
            <v>353</v>
          </cell>
          <cell r="N598">
            <v>87</v>
          </cell>
        </row>
        <row r="599">
          <cell r="C599">
            <v>137</v>
          </cell>
          <cell r="D599">
            <v>35.643999999999998</v>
          </cell>
          <cell r="E599">
            <v>-118.474</v>
          </cell>
          <cell r="F599" t="str">
            <v>Kgr</v>
          </cell>
          <cell r="G599" t="str">
            <v>685</v>
          </cell>
          <cell r="H599" t="str">
            <v>pK metamorphic</v>
          </cell>
          <cell r="I599" t="str">
            <v>xtaline</v>
          </cell>
          <cell r="J599">
            <v>748</v>
          </cell>
          <cell r="K599">
            <v>430</v>
          </cell>
        </row>
        <row r="600">
          <cell r="C600">
            <v>1663</v>
          </cell>
          <cell r="D600">
            <v>34.273000000000003</v>
          </cell>
          <cell r="E600">
            <v>-118.464</v>
          </cell>
          <cell r="F600" t="str">
            <v>Qal, deep (incl LA)</v>
          </cell>
          <cell r="G600" t="str">
            <v>271</v>
          </cell>
          <cell r="H600" t="str">
            <v>Qal- deep</v>
          </cell>
          <cell r="I600" t="str">
            <v>Qal- deep (incl LA)</v>
          </cell>
          <cell r="J600">
            <v>280</v>
          </cell>
          <cell r="K600">
            <v>74</v>
          </cell>
          <cell r="L600">
            <v>5.4192299999999998</v>
          </cell>
          <cell r="M600">
            <v>353</v>
          </cell>
          <cell r="N600">
            <v>87</v>
          </cell>
        </row>
        <row r="601">
          <cell r="C601">
            <v>64</v>
          </cell>
          <cell r="D601">
            <v>34.106200000000001</v>
          </cell>
          <cell r="E601">
            <v>-118.4542</v>
          </cell>
          <cell r="F601" t="str">
            <v>QT</v>
          </cell>
          <cell r="G601" t="str">
            <v>438</v>
          </cell>
          <cell r="H601" t="str">
            <v>pK metamorphic</v>
          </cell>
          <cell r="I601" t="str">
            <v>xtaline</v>
          </cell>
          <cell r="J601">
            <v>748</v>
          </cell>
          <cell r="K601">
            <v>430</v>
          </cell>
        </row>
        <row r="602">
          <cell r="C602">
            <v>1423</v>
          </cell>
          <cell r="D602">
            <v>34.06</v>
          </cell>
          <cell r="E602">
            <v>-118.44799999999999</v>
          </cell>
          <cell r="F602" t="str">
            <v>Qal, thin, west LA</v>
          </cell>
          <cell r="G602" t="str">
            <v>294</v>
          </cell>
          <cell r="H602" t="str">
            <v>Qal- thin- west LA</v>
          </cell>
          <cell r="I602" t="str">
            <v>Qal- deep (incl LA)</v>
          </cell>
          <cell r="J602">
            <v>280</v>
          </cell>
          <cell r="K602">
            <v>74</v>
          </cell>
          <cell r="L602">
            <v>7.3739600000000003</v>
          </cell>
          <cell r="M602">
            <v>353</v>
          </cell>
          <cell r="N602">
            <v>87</v>
          </cell>
        </row>
        <row r="603">
          <cell r="C603">
            <v>1268</v>
          </cell>
          <cell r="D603">
            <v>34.308799999999998</v>
          </cell>
          <cell r="E603">
            <v>-118.44799999999999</v>
          </cell>
          <cell r="F603" t="str">
            <v>Qal, thin</v>
          </cell>
          <cell r="G603" t="str">
            <v>339</v>
          </cell>
          <cell r="H603" t="str">
            <v>Qal- thin</v>
          </cell>
          <cell r="I603" t="str">
            <v>Qal- thin</v>
          </cell>
          <cell r="J603">
            <v>349</v>
          </cell>
          <cell r="K603">
            <v>89</v>
          </cell>
          <cell r="L603">
            <v>9.1286699999999996</v>
          </cell>
          <cell r="M603">
            <v>353</v>
          </cell>
          <cell r="N603">
            <v>87</v>
          </cell>
        </row>
        <row r="604">
          <cell r="C604">
            <v>1438</v>
          </cell>
          <cell r="D604">
            <v>34.183999999999997</v>
          </cell>
          <cell r="E604">
            <v>-118.447</v>
          </cell>
          <cell r="F604" t="str">
            <v>Qal, deep (incl LA)</v>
          </cell>
          <cell r="G604" t="str">
            <v>271</v>
          </cell>
          <cell r="H604" t="str">
            <v>Qal- deep</v>
          </cell>
          <cell r="I604" t="str">
            <v>Qal- deep (incl LA)</v>
          </cell>
          <cell r="J604">
            <v>280</v>
          </cell>
          <cell r="K604">
            <v>74</v>
          </cell>
          <cell r="L604">
            <v>2.10859</v>
          </cell>
          <cell r="M604">
            <v>353</v>
          </cell>
          <cell r="N604">
            <v>87</v>
          </cell>
        </row>
        <row r="605">
          <cell r="C605">
            <v>1238</v>
          </cell>
          <cell r="D605">
            <v>34.04</v>
          </cell>
          <cell r="E605">
            <v>-118.44499999999999</v>
          </cell>
          <cell r="F605" t="str">
            <v>Qal, thin, west LA</v>
          </cell>
          <cell r="G605" t="str">
            <v>294</v>
          </cell>
          <cell r="H605" t="str">
            <v>Qal- thin- west LA</v>
          </cell>
          <cell r="I605" t="str">
            <v>Qal- deep (incl LA)</v>
          </cell>
          <cell r="J605">
            <v>280</v>
          </cell>
          <cell r="K605">
            <v>74</v>
          </cell>
          <cell r="L605">
            <v>5.6381600000000001</v>
          </cell>
          <cell r="M605">
            <v>353</v>
          </cell>
          <cell r="N605">
            <v>87</v>
          </cell>
        </row>
        <row r="606">
          <cell r="C606">
            <v>1429</v>
          </cell>
          <cell r="D606">
            <v>34.326999999999998</v>
          </cell>
          <cell r="E606">
            <v>-118.444</v>
          </cell>
          <cell r="F606" t="str">
            <v>Qal, thin</v>
          </cell>
          <cell r="G606" t="str">
            <v>339</v>
          </cell>
          <cell r="H606" t="str">
            <v>Qal- thin</v>
          </cell>
          <cell r="I606" t="str">
            <v>Qal- thin</v>
          </cell>
          <cell r="J606">
            <v>349</v>
          </cell>
          <cell r="K606">
            <v>89</v>
          </cell>
          <cell r="L606">
            <v>27.332999999999998</v>
          </cell>
          <cell r="M606">
            <v>353</v>
          </cell>
          <cell r="N606">
            <v>87</v>
          </cell>
        </row>
        <row r="607">
          <cell r="C607">
            <v>516</v>
          </cell>
          <cell r="D607">
            <v>34.222000000000001</v>
          </cell>
          <cell r="E607">
            <v>-118.44199999999999</v>
          </cell>
          <cell r="F607" t="str">
            <v>Qal, deep (incl LA)</v>
          </cell>
          <cell r="G607" t="str">
            <v>271</v>
          </cell>
          <cell r="H607" t="str">
            <v>Qal- deep</v>
          </cell>
          <cell r="I607" t="str">
            <v>Qal- deep (incl LA)</v>
          </cell>
          <cell r="J607">
            <v>280</v>
          </cell>
          <cell r="K607">
            <v>74</v>
          </cell>
          <cell r="L607">
            <v>3.2270400000000001</v>
          </cell>
          <cell r="M607">
            <v>353</v>
          </cell>
          <cell r="N607">
            <v>87</v>
          </cell>
        </row>
        <row r="608">
          <cell r="C608">
            <v>510</v>
          </cell>
          <cell r="D608">
            <v>34.305999999999997</v>
          </cell>
          <cell r="E608">
            <v>-118.437</v>
          </cell>
          <cell r="F608" t="str">
            <v>Qal, thin</v>
          </cell>
          <cell r="G608" t="str">
            <v>339</v>
          </cell>
          <cell r="H608" t="str">
            <v>Qal- thin</v>
          </cell>
          <cell r="I608" t="str">
            <v>Qal- thin</v>
          </cell>
          <cell r="J608">
            <v>349</v>
          </cell>
          <cell r="K608">
            <v>89</v>
          </cell>
          <cell r="L608">
            <v>10.7689</v>
          </cell>
          <cell r="M608">
            <v>353</v>
          </cell>
          <cell r="N608">
            <v>87</v>
          </cell>
        </row>
        <row r="609">
          <cell r="C609">
            <v>525</v>
          </cell>
          <cell r="D609">
            <v>34.088999999999999</v>
          </cell>
          <cell r="E609">
            <v>-118.435</v>
          </cell>
          <cell r="F609" t="str">
            <v>Qoa</v>
          </cell>
          <cell r="G609" t="str">
            <v>371</v>
          </cell>
          <cell r="H609" t="str">
            <v>Qoa</v>
          </cell>
          <cell r="I609" t="str">
            <v>Qoa</v>
          </cell>
          <cell r="J609">
            <v>387</v>
          </cell>
          <cell r="K609">
            <v>142</v>
          </cell>
        </row>
        <row r="610">
          <cell r="C610">
            <v>542</v>
          </cell>
          <cell r="D610">
            <v>33.96</v>
          </cell>
          <cell r="E610">
            <v>-118.432</v>
          </cell>
          <cell r="F610" t="str">
            <v>Qoa</v>
          </cell>
          <cell r="G610" t="str">
            <v>371</v>
          </cell>
          <cell r="H610" t="str">
            <v>Qoa</v>
          </cell>
          <cell r="I610" t="str">
            <v>Qoa</v>
          </cell>
          <cell r="J610">
            <v>387</v>
          </cell>
          <cell r="K610">
            <v>142</v>
          </cell>
        </row>
        <row r="611">
          <cell r="C611">
            <v>549</v>
          </cell>
          <cell r="D611">
            <v>34.000999999999998</v>
          </cell>
          <cell r="E611">
            <v>-118.431</v>
          </cell>
          <cell r="F611" t="str">
            <v>Qal, thin, west LA</v>
          </cell>
          <cell r="G611" t="str">
            <v>294</v>
          </cell>
          <cell r="H611" t="str">
            <v>Qal- thin- west LA</v>
          </cell>
          <cell r="I611" t="str">
            <v>Qal- deep (incl LA)</v>
          </cell>
          <cell r="J611">
            <v>280</v>
          </cell>
          <cell r="K611">
            <v>74</v>
          </cell>
          <cell r="L611">
            <v>3.1959900000000001</v>
          </cell>
          <cell r="M611">
            <v>353</v>
          </cell>
          <cell r="N611">
            <v>87</v>
          </cell>
        </row>
        <row r="612">
          <cell r="C612">
            <v>552</v>
          </cell>
          <cell r="D612">
            <v>34.418999999999997</v>
          </cell>
          <cell r="E612">
            <v>-118.426</v>
          </cell>
          <cell r="F612" t="str">
            <v>Tsh</v>
          </cell>
          <cell r="G612" t="str">
            <v>376</v>
          </cell>
          <cell r="H612" t="str">
            <v>Qal- coarse</v>
          </cell>
          <cell r="I612" t="str">
            <v>Qal- coarse</v>
          </cell>
          <cell r="J612">
            <v>354</v>
          </cell>
          <cell r="K612">
            <v>82</v>
          </cell>
          <cell r="L612">
            <v>7.5042600000000004</v>
          </cell>
          <cell r="M612">
            <v>353</v>
          </cell>
          <cell r="N612">
            <v>87</v>
          </cell>
        </row>
        <row r="613">
          <cell r="C613">
            <v>76</v>
          </cell>
          <cell r="D613">
            <v>34.704000000000001</v>
          </cell>
          <cell r="E613">
            <v>-118.426</v>
          </cell>
          <cell r="F613" t="str">
            <v>Kgr</v>
          </cell>
          <cell r="G613" t="str">
            <v>685</v>
          </cell>
          <cell r="H613" t="str">
            <v>Kgr</v>
          </cell>
          <cell r="I613" t="str">
            <v>xtaline</v>
          </cell>
          <cell r="J613">
            <v>748</v>
          </cell>
          <cell r="K613">
            <v>430</v>
          </cell>
        </row>
        <row r="614">
          <cell r="C614">
            <v>515</v>
          </cell>
          <cell r="D614">
            <v>34.220999999999997</v>
          </cell>
          <cell r="E614">
            <v>-118.42100000000001</v>
          </cell>
          <cell r="F614" t="str">
            <v>Qal, deep (incl LA)</v>
          </cell>
          <cell r="G614" t="str">
            <v>271</v>
          </cell>
          <cell r="H614" t="str">
            <v>Qal- deep</v>
          </cell>
          <cell r="I614" t="str">
            <v>Qal- deep (incl LA)</v>
          </cell>
          <cell r="J614">
            <v>280</v>
          </cell>
          <cell r="K614">
            <v>74</v>
          </cell>
          <cell r="L614">
            <v>3.22519</v>
          </cell>
          <cell r="M614">
            <v>353</v>
          </cell>
          <cell r="N614">
            <v>87</v>
          </cell>
        </row>
        <row r="615">
          <cell r="C615">
            <v>514</v>
          </cell>
          <cell r="D615">
            <v>34.25</v>
          </cell>
          <cell r="E615">
            <v>-118.42</v>
          </cell>
          <cell r="F615" t="str">
            <v>Qal, deep (incl LA)</v>
          </cell>
          <cell r="G615" t="str">
            <v>271</v>
          </cell>
          <cell r="H615" t="str">
            <v>Qal- deep</v>
          </cell>
          <cell r="I615" t="str">
            <v>Qal- deep (incl LA)</v>
          </cell>
          <cell r="J615">
            <v>280</v>
          </cell>
          <cell r="K615">
            <v>74</v>
          </cell>
          <cell r="L615">
            <v>4.0564099999999996</v>
          </cell>
          <cell r="M615">
            <v>353</v>
          </cell>
          <cell r="N615">
            <v>87</v>
          </cell>
        </row>
        <row r="616">
          <cell r="C616">
            <v>519</v>
          </cell>
          <cell r="D616">
            <v>34.146000000000001</v>
          </cell>
          <cell r="E616">
            <v>-118.41200000000001</v>
          </cell>
          <cell r="F616" t="str">
            <v>Qal, thin, west LA</v>
          </cell>
          <cell r="G616" t="str">
            <v>294</v>
          </cell>
          <cell r="H616" t="str">
            <v>Qal- thin- west LA</v>
          </cell>
          <cell r="I616" t="str">
            <v>Qal- deep (incl LA)</v>
          </cell>
          <cell r="J616">
            <v>280</v>
          </cell>
          <cell r="K616">
            <v>74</v>
          </cell>
          <cell r="L616">
            <v>8.1298999999999992</v>
          </cell>
          <cell r="M616">
            <v>353</v>
          </cell>
          <cell r="N616">
            <v>87</v>
          </cell>
        </row>
        <row r="617">
          <cell r="C617">
            <v>518</v>
          </cell>
          <cell r="D617">
            <v>34.194000000000003</v>
          </cell>
          <cell r="E617">
            <v>-118.41200000000001</v>
          </cell>
          <cell r="F617" t="str">
            <v>Qal, deep (incl LA)</v>
          </cell>
          <cell r="G617" t="str">
            <v>271</v>
          </cell>
          <cell r="H617" t="str">
            <v>Qal- deep</v>
          </cell>
          <cell r="I617" t="str">
            <v>Qal- deep (incl LA)</v>
          </cell>
          <cell r="J617">
            <v>280</v>
          </cell>
          <cell r="K617">
            <v>74</v>
          </cell>
          <cell r="L617">
            <v>3.81182</v>
          </cell>
          <cell r="M617">
            <v>353</v>
          </cell>
          <cell r="N617">
            <v>87</v>
          </cell>
        </row>
        <row r="618">
          <cell r="C618">
            <v>1261</v>
          </cell>
          <cell r="D618">
            <v>33.942999999999998</v>
          </cell>
          <cell r="E618">
            <v>-118.411</v>
          </cell>
          <cell r="F618" t="str">
            <v>Qoa</v>
          </cell>
          <cell r="G618" t="str">
            <v>371</v>
          </cell>
          <cell r="H618" t="str">
            <v>Qoa</v>
          </cell>
          <cell r="I618" t="str">
            <v>Qoa</v>
          </cell>
          <cell r="J618">
            <v>387</v>
          </cell>
          <cell r="K618">
            <v>142</v>
          </cell>
        </row>
        <row r="619">
          <cell r="C619">
            <v>438</v>
          </cell>
          <cell r="D619">
            <v>37.661999999999999</v>
          </cell>
          <cell r="E619">
            <v>-118.398</v>
          </cell>
          <cell r="F619" t="str">
            <v>Qal, deep (incl LA)</v>
          </cell>
          <cell r="G619" t="str">
            <v>271</v>
          </cell>
          <cell r="H619" t="str">
            <v>Qal- deep</v>
          </cell>
          <cell r="I619" t="str">
            <v>Qal- deep (incl LA)</v>
          </cell>
          <cell r="J619">
            <v>280</v>
          </cell>
          <cell r="K619">
            <v>74</v>
          </cell>
          <cell r="L619">
            <v>3.8207900000000001</v>
          </cell>
          <cell r="M619">
            <v>353</v>
          </cell>
          <cell r="N619">
            <v>87</v>
          </cell>
        </row>
        <row r="620">
          <cell r="C620">
            <v>291</v>
          </cell>
          <cell r="D620">
            <v>33.746000000000002</v>
          </cell>
          <cell r="E620">
            <v>-118.396</v>
          </cell>
          <cell r="F620" t="str">
            <v>Tss</v>
          </cell>
          <cell r="G620" t="str">
            <v>478</v>
          </cell>
          <cell r="H620" t="str">
            <v>Tv- clastic</v>
          </cell>
          <cell r="I620" t="str">
            <v>Tss</v>
          </cell>
          <cell r="J620">
            <v>515</v>
          </cell>
          <cell r="K620">
            <v>215</v>
          </cell>
        </row>
        <row r="621">
          <cell r="C621">
            <v>1419</v>
          </cell>
          <cell r="D621">
            <v>34.198999999999998</v>
          </cell>
          <cell r="E621">
            <v>-118.396</v>
          </cell>
          <cell r="F621" t="str">
            <v>Qal, deep (incl LA)</v>
          </cell>
          <cell r="G621" t="str">
            <v>271</v>
          </cell>
          <cell r="H621" t="str">
            <v>Qal- deep</v>
          </cell>
          <cell r="I621" t="str">
            <v>Qal- deep (incl LA)</v>
          </cell>
          <cell r="J621">
            <v>280</v>
          </cell>
          <cell r="K621">
            <v>74</v>
          </cell>
          <cell r="L621">
            <v>1.82067</v>
          </cell>
          <cell r="M621">
            <v>306</v>
          </cell>
          <cell r="N621">
            <v>78</v>
          </cell>
        </row>
        <row r="622">
          <cell r="C622">
            <v>432</v>
          </cell>
          <cell r="D622">
            <v>37.36</v>
          </cell>
          <cell r="E622">
            <v>-118.396</v>
          </cell>
          <cell r="F622" t="str">
            <v>Qal, deep (incl LA)</v>
          </cell>
          <cell r="G622" t="str">
            <v>271</v>
          </cell>
          <cell r="H622" t="str">
            <v>Qal- deep</v>
          </cell>
          <cell r="I622" t="str">
            <v>Qal- deep (incl LA)</v>
          </cell>
          <cell r="J622">
            <v>280</v>
          </cell>
          <cell r="K622">
            <v>74</v>
          </cell>
          <cell r="L622">
            <v>2.3664700000000001</v>
          </cell>
          <cell r="M622">
            <v>353</v>
          </cell>
          <cell r="N622">
            <v>87</v>
          </cell>
        </row>
        <row r="623">
          <cell r="C623">
            <v>1263</v>
          </cell>
          <cell r="D623">
            <v>34.076000000000001</v>
          </cell>
          <cell r="E623">
            <v>-118.395</v>
          </cell>
          <cell r="F623" t="str">
            <v>Qal, thin, west LA</v>
          </cell>
          <cell r="G623" t="str">
            <v>294</v>
          </cell>
          <cell r="H623" t="str">
            <v>Qal- thin- west LA</v>
          </cell>
          <cell r="I623" t="str">
            <v>Qal- deep (incl LA)</v>
          </cell>
          <cell r="J623">
            <v>280</v>
          </cell>
          <cell r="K623">
            <v>74</v>
          </cell>
          <cell r="L623">
            <v>7.0849900000000003</v>
          </cell>
          <cell r="M623">
            <v>353</v>
          </cell>
          <cell r="N623">
            <v>87</v>
          </cell>
        </row>
        <row r="624">
          <cell r="C624">
            <v>541</v>
          </cell>
          <cell r="D624">
            <v>33.886000000000003</v>
          </cell>
          <cell r="E624">
            <v>-118.389</v>
          </cell>
          <cell r="F624" t="str">
            <v>Qoa</v>
          </cell>
          <cell r="G624" t="str">
            <v>371</v>
          </cell>
          <cell r="H624" t="str">
            <v>Qoa</v>
          </cell>
          <cell r="I624" t="str">
            <v>Qoa</v>
          </cell>
          <cell r="J624">
            <v>387</v>
          </cell>
          <cell r="K624">
            <v>142</v>
          </cell>
        </row>
        <row r="625">
          <cell r="C625">
            <v>349</v>
          </cell>
          <cell r="D625">
            <v>34.661999999999999</v>
          </cell>
          <cell r="E625">
            <v>-118.387</v>
          </cell>
          <cell r="F625" t="str">
            <v>Qal, coarse</v>
          </cell>
          <cell r="G625" t="str">
            <v>345</v>
          </cell>
          <cell r="H625" t="str">
            <v>Qal- coarse</v>
          </cell>
          <cell r="I625" t="str">
            <v>Qal- coarse</v>
          </cell>
          <cell r="J625">
            <v>354</v>
          </cell>
          <cell r="K625">
            <v>82</v>
          </cell>
          <cell r="L625">
            <v>4.8772900000000003</v>
          </cell>
          <cell r="M625">
            <v>353</v>
          </cell>
          <cell r="N625">
            <v>87</v>
          </cell>
        </row>
        <row r="626">
          <cell r="C626">
            <v>369</v>
          </cell>
          <cell r="D626">
            <v>35.042000000000002</v>
          </cell>
          <cell r="E626">
            <v>-118.377</v>
          </cell>
          <cell r="F626" t="str">
            <v>Qal, thin</v>
          </cell>
          <cell r="G626" t="str">
            <v>339</v>
          </cell>
          <cell r="H626" t="str">
            <v>Qal- coarse</v>
          </cell>
          <cell r="I626" t="str">
            <v>Qal- coarse</v>
          </cell>
          <cell r="J626">
            <v>354</v>
          </cell>
          <cell r="K626">
            <v>82</v>
          </cell>
          <cell r="L626">
            <v>31.720199999999998</v>
          </cell>
          <cell r="M626">
            <v>353</v>
          </cell>
          <cell r="N626">
            <v>87</v>
          </cell>
        </row>
        <row r="627">
          <cell r="C627">
            <v>517</v>
          </cell>
          <cell r="D627">
            <v>34.234999999999999</v>
          </cell>
          <cell r="E627">
            <v>-118.366</v>
          </cell>
          <cell r="F627" t="str">
            <v>Qal, deep (incl LA)</v>
          </cell>
          <cell r="G627" t="str">
            <v>271</v>
          </cell>
          <cell r="H627" t="str">
            <v>Qal- deep</v>
          </cell>
          <cell r="I627" t="str">
            <v>Qal- deep (incl LA)</v>
          </cell>
          <cell r="J627">
            <v>280</v>
          </cell>
          <cell r="K627">
            <v>74</v>
          </cell>
          <cell r="L627">
            <v>15.664099999999999</v>
          </cell>
          <cell r="M627">
            <v>353</v>
          </cell>
          <cell r="N627">
            <v>87</v>
          </cell>
        </row>
        <row r="628">
          <cell r="C628">
            <v>527</v>
          </cell>
          <cell r="D628">
            <v>34.088000000000001</v>
          </cell>
          <cell r="E628">
            <v>-118.36499999999999</v>
          </cell>
          <cell r="F628" t="str">
            <v>Qal, thin, west LA</v>
          </cell>
          <cell r="G628" t="str">
            <v>294</v>
          </cell>
          <cell r="H628" t="str">
            <v>Qal- thin- west LA</v>
          </cell>
          <cell r="I628" t="str">
            <v>Qal- deep (incl LA)</v>
          </cell>
          <cell r="J628">
            <v>280</v>
          </cell>
          <cell r="K628">
            <v>74</v>
          </cell>
          <cell r="L628">
            <v>10.416600000000001</v>
          </cell>
          <cell r="M628">
            <v>353</v>
          </cell>
          <cell r="N628">
            <v>87</v>
          </cell>
        </row>
        <row r="629">
          <cell r="C629">
            <v>1436</v>
          </cell>
          <cell r="D629">
            <v>34.139000000000003</v>
          </cell>
          <cell r="E629">
            <v>-118.364</v>
          </cell>
          <cell r="F629" t="str">
            <v>Tsh</v>
          </cell>
          <cell r="G629" t="str">
            <v>376</v>
          </cell>
          <cell r="H629" t="str">
            <v>Qal- thin- west LA</v>
          </cell>
          <cell r="I629" t="str">
            <v>Qal- deep (incl LA)</v>
          </cell>
          <cell r="J629">
            <v>280</v>
          </cell>
          <cell r="K629">
            <v>74</v>
          </cell>
          <cell r="L629">
            <v>10.212999999999999</v>
          </cell>
          <cell r="M629">
            <v>353</v>
          </cell>
          <cell r="N629">
            <v>87</v>
          </cell>
        </row>
        <row r="630">
          <cell r="C630">
            <v>332</v>
          </cell>
          <cell r="D630">
            <v>34.758000000000003</v>
          </cell>
          <cell r="E630">
            <v>-118.361</v>
          </cell>
          <cell r="F630" t="str">
            <v>Kgr</v>
          </cell>
          <cell r="G630" t="str">
            <v>685</v>
          </cell>
          <cell r="H630" t="str">
            <v>Kgr</v>
          </cell>
          <cell r="I630" t="str">
            <v>xtaline</v>
          </cell>
          <cell r="J630">
            <v>748</v>
          </cell>
          <cell r="K630">
            <v>430</v>
          </cell>
        </row>
        <row r="631">
          <cell r="C631">
            <v>292</v>
          </cell>
          <cell r="D631">
            <v>33.786999999999999</v>
          </cell>
          <cell r="E631">
            <v>-118.35599999999999</v>
          </cell>
          <cell r="F631" t="str">
            <v>Tsh</v>
          </cell>
          <cell r="G631" t="str">
            <v>376</v>
          </cell>
          <cell r="H631" t="str">
            <v>Tsh</v>
          </cell>
          <cell r="I631" t="str">
            <v>Tsh</v>
          </cell>
          <cell r="J631">
            <v>390</v>
          </cell>
          <cell r="K631">
            <v>112</v>
          </cell>
        </row>
        <row r="632">
          <cell r="C632">
            <v>537</v>
          </cell>
          <cell r="D632">
            <v>33.822000000000003</v>
          </cell>
          <cell r="E632">
            <v>-118.35599999999999</v>
          </cell>
          <cell r="F632" t="str">
            <v>Qoa</v>
          </cell>
          <cell r="G632" t="str">
            <v>371</v>
          </cell>
          <cell r="H632" t="str">
            <v>Qoa</v>
          </cell>
          <cell r="I632" t="str">
            <v>Qoa</v>
          </cell>
          <cell r="J632">
            <v>387</v>
          </cell>
          <cell r="K632">
            <v>142</v>
          </cell>
        </row>
        <row r="633">
          <cell r="C633">
            <v>1260</v>
          </cell>
          <cell r="D633">
            <v>34.194899999999997</v>
          </cell>
          <cell r="E633">
            <v>-118.354</v>
          </cell>
          <cell r="F633" t="str">
            <v>Qal, deep (incl LA)</v>
          </cell>
          <cell r="G633" t="str">
            <v>271</v>
          </cell>
          <cell r="H633" t="str">
            <v>Qal- deep</v>
          </cell>
          <cell r="I633" t="str">
            <v>Qal- deep (incl LA)</v>
          </cell>
          <cell r="J633">
            <v>280</v>
          </cell>
          <cell r="K633">
            <v>74</v>
          </cell>
          <cell r="L633">
            <v>4.2785200000000003</v>
          </cell>
          <cell r="M633">
            <v>353</v>
          </cell>
          <cell r="N633">
            <v>87</v>
          </cell>
        </row>
        <row r="634">
          <cell r="C634">
            <v>1413</v>
          </cell>
          <cell r="D634">
            <v>34.097000000000001</v>
          </cell>
          <cell r="E634">
            <v>-118.352</v>
          </cell>
          <cell r="F634" t="str">
            <v>Qal, thin, west LA</v>
          </cell>
          <cell r="G634" t="str">
            <v>294</v>
          </cell>
          <cell r="H634" t="str">
            <v>Qal- thin- west LA</v>
          </cell>
          <cell r="I634" t="str">
            <v>Qal- deep (incl LA)</v>
          </cell>
          <cell r="J634">
            <v>280</v>
          </cell>
          <cell r="K634">
            <v>74</v>
          </cell>
          <cell r="L634">
            <v>11.5235</v>
          </cell>
          <cell r="M634">
            <v>353</v>
          </cell>
          <cell r="N634">
            <v>87</v>
          </cell>
        </row>
        <row r="635">
          <cell r="C635">
            <v>1662</v>
          </cell>
          <cell r="D635">
            <v>34.040999999999997</v>
          </cell>
          <cell r="E635">
            <v>-118.348</v>
          </cell>
          <cell r="F635" t="str">
            <v>Qoa</v>
          </cell>
          <cell r="G635" t="str">
            <v>371</v>
          </cell>
          <cell r="H635" t="str">
            <v>Qoa</v>
          </cell>
          <cell r="I635" t="str">
            <v>Qoa</v>
          </cell>
          <cell r="J635">
            <v>387</v>
          </cell>
          <cell r="K635">
            <v>142</v>
          </cell>
        </row>
        <row r="636">
          <cell r="C636">
            <v>540</v>
          </cell>
          <cell r="D636">
            <v>33.896999999999998</v>
          </cell>
          <cell r="E636">
            <v>-118.346</v>
          </cell>
          <cell r="F636" t="str">
            <v>Qoa</v>
          </cell>
          <cell r="G636" t="str">
            <v>371</v>
          </cell>
          <cell r="H636" t="str">
            <v>Qoa</v>
          </cell>
          <cell r="I636" t="str">
            <v>Qoa</v>
          </cell>
          <cell r="J636">
            <v>387</v>
          </cell>
          <cell r="K636">
            <v>142</v>
          </cell>
        </row>
        <row r="637">
          <cell r="C637">
            <v>1660</v>
          </cell>
          <cell r="D637">
            <v>34.07</v>
          </cell>
          <cell r="E637">
            <v>-118.346</v>
          </cell>
          <cell r="F637" t="str">
            <v>Qoa</v>
          </cell>
          <cell r="G637" t="str">
            <v>371</v>
          </cell>
          <cell r="H637" t="str">
            <v>Qoa</v>
          </cell>
          <cell r="I637" t="str">
            <v>Qoa</v>
          </cell>
          <cell r="J637">
            <v>387</v>
          </cell>
          <cell r="K637">
            <v>142</v>
          </cell>
        </row>
        <row r="638">
          <cell r="C638">
            <v>521</v>
          </cell>
          <cell r="D638">
            <v>34.167999999999999</v>
          </cell>
          <cell r="E638">
            <v>-118.331</v>
          </cell>
          <cell r="F638" t="str">
            <v>Qal, deep (incl LA)</v>
          </cell>
          <cell r="G638" t="str">
            <v>271</v>
          </cell>
          <cell r="H638" t="str">
            <v>Qal- deep</v>
          </cell>
          <cell r="I638" t="str">
            <v>Qal- deep (incl LA)</v>
          </cell>
          <cell r="J638">
            <v>280</v>
          </cell>
          <cell r="K638">
            <v>74</v>
          </cell>
          <cell r="L638">
            <v>3.2951199999999998</v>
          </cell>
          <cell r="M638">
            <v>353</v>
          </cell>
          <cell r="N638">
            <v>87</v>
          </cell>
        </row>
        <row r="639">
          <cell r="C639">
            <v>1657</v>
          </cell>
          <cell r="D639">
            <v>34.103000000000002</v>
          </cell>
          <cell r="E639">
            <v>-118.316</v>
          </cell>
          <cell r="F639" t="str">
            <v>Qal, thin, west LA</v>
          </cell>
          <cell r="G639" t="str">
            <v>294</v>
          </cell>
          <cell r="H639" t="str">
            <v>Qal- thin- west LA</v>
          </cell>
          <cell r="I639" t="str">
            <v>Qal- deep (incl LA)</v>
          </cell>
          <cell r="J639">
            <v>280</v>
          </cell>
          <cell r="K639">
            <v>74</v>
          </cell>
          <cell r="L639">
            <v>11.0968</v>
          </cell>
          <cell r="M639">
            <v>353</v>
          </cell>
          <cell r="N639">
            <v>87</v>
          </cell>
        </row>
        <row r="640">
          <cell r="C640">
            <v>284</v>
          </cell>
          <cell r="D640">
            <v>33.722000000000001</v>
          </cell>
          <cell r="E640">
            <v>-118.309</v>
          </cell>
          <cell r="F640" t="str">
            <v>Tsh</v>
          </cell>
          <cell r="G640" t="str">
            <v>376</v>
          </cell>
          <cell r="H640" t="str">
            <v>Tsh</v>
          </cell>
          <cell r="I640" t="str">
            <v>Tsh</v>
          </cell>
          <cell r="J640">
            <v>390</v>
          </cell>
          <cell r="K640">
            <v>112</v>
          </cell>
        </row>
        <row r="641">
          <cell r="C641">
            <v>553</v>
          </cell>
          <cell r="D641">
            <v>34.268999999999998</v>
          </cell>
          <cell r="E641">
            <v>-118.303</v>
          </cell>
          <cell r="F641" t="str">
            <v>Qal, thin</v>
          </cell>
          <cell r="G641" t="str">
            <v>339</v>
          </cell>
          <cell r="H641" t="str">
            <v>Qal- thin</v>
          </cell>
          <cell r="I641" t="str">
            <v>Qal- thin</v>
          </cell>
          <cell r="J641">
            <v>349</v>
          </cell>
          <cell r="K641">
            <v>89</v>
          </cell>
          <cell r="L641">
            <v>23.8415</v>
          </cell>
          <cell r="M641">
            <v>353</v>
          </cell>
          <cell r="N641">
            <v>87</v>
          </cell>
        </row>
        <row r="642">
          <cell r="C642">
            <v>554</v>
          </cell>
          <cell r="D642">
            <v>34.204000000000001</v>
          </cell>
          <cell r="E642">
            <v>-118.30200000000001</v>
          </cell>
          <cell r="F642" t="str">
            <v>Kgr</v>
          </cell>
          <cell r="G642" t="str">
            <v>685</v>
          </cell>
          <cell r="H642" t="str">
            <v>Kgr</v>
          </cell>
          <cell r="I642" t="str">
            <v>xtaline</v>
          </cell>
          <cell r="J642">
            <v>748</v>
          </cell>
          <cell r="K642">
            <v>430</v>
          </cell>
        </row>
        <row r="643">
          <cell r="C643">
            <v>529</v>
          </cell>
          <cell r="D643">
            <v>34.045000000000002</v>
          </cell>
          <cell r="E643">
            <v>-118.298</v>
          </cell>
          <cell r="F643" t="str">
            <v>Qoa</v>
          </cell>
          <cell r="G643" t="str">
            <v>371</v>
          </cell>
          <cell r="H643" t="str">
            <v>Qoa</v>
          </cell>
          <cell r="I643" t="str">
            <v>Qoa</v>
          </cell>
          <cell r="J643">
            <v>387</v>
          </cell>
          <cell r="K643">
            <v>142</v>
          </cell>
        </row>
        <row r="644">
          <cell r="C644">
            <v>1420</v>
          </cell>
          <cell r="D644">
            <v>34.048999999999999</v>
          </cell>
          <cell r="E644">
            <v>-118.29</v>
          </cell>
          <cell r="F644" t="str">
            <v>Qoa</v>
          </cell>
          <cell r="G644" t="str">
            <v>371</v>
          </cell>
          <cell r="H644" t="str">
            <v>Qoa</v>
          </cell>
          <cell r="I644" t="str">
            <v>Qoa</v>
          </cell>
          <cell r="J644">
            <v>387</v>
          </cell>
          <cell r="K644">
            <v>142</v>
          </cell>
        </row>
        <row r="645">
          <cell r="C645">
            <v>532</v>
          </cell>
          <cell r="D645">
            <v>33.975999999999999</v>
          </cell>
          <cell r="E645">
            <v>-118.289</v>
          </cell>
          <cell r="F645" t="str">
            <v>Qal, thin, west LA</v>
          </cell>
          <cell r="G645" t="str">
            <v>294</v>
          </cell>
          <cell r="H645" t="str">
            <v>Qal- thin- west LA</v>
          </cell>
          <cell r="I645" t="str">
            <v>Qal- deep (incl LA)</v>
          </cell>
          <cell r="J645">
            <v>280</v>
          </cell>
          <cell r="K645">
            <v>74</v>
          </cell>
          <cell r="L645">
            <v>0.43557099999999999</v>
          </cell>
          <cell r="M645">
            <v>231</v>
          </cell>
          <cell r="N645">
            <v>55</v>
          </cell>
        </row>
        <row r="646">
          <cell r="C646">
            <v>589</v>
          </cell>
          <cell r="D646">
            <v>34.021000000000001</v>
          </cell>
          <cell r="E646">
            <v>-118.28700000000001</v>
          </cell>
          <cell r="F646" t="str">
            <v>Qal, deep, LA basin</v>
          </cell>
          <cell r="G646" t="str">
            <v>270</v>
          </cell>
          <cell r="H646" t="str">
            <v>Qal- deep LA basin</v>
          </cell>
          <cell r="I646" t="str">
            <v>Qal- deep (incl LA)</v>
          </cell>
          <cell r="J646">
            <v>280</v>
          </cell>
          <cell r="K646">
            <v>74</v>
          </cell>
          <cell r="L646">
            <v>2.1377600000000001</v>
          </cell>
          <cell r="M646">
            <v>353</v>
          </cell>
          <cell r="N646">
            <v>87</v>
          </cell>
        </row>
        <row r="647">
          <cell r="C647">
            <v>1431</v>
          </cell>
          <cell r="D647">
            <v>34.076999999999998</v>
          </cell>
          <cell r="E647">
            <v>-118.286</v>
          </cell>
          <cell r="F647" t="str">
            <v>Tsh</v>
          </cell>
          <cell r="G647" t="str">
            <v>376</v>
          </cell>
          <cell r="H647" t="str">
            <v>Tsh</v>
          </cell>
          <cell r="I647" t="str">
            <v>Tsh</v>
          </cell>
          <cell r="J647">
            <v>390</v>
          </cell>
          <cell r="K647">
            <v>112</v>
          </cell>
        </row>
        <row r="648">
          <cell r="C648">
            <v>1212</v>
          </cell>
          <cell r="D648">
            <v>34.617199999999997</v>
          </cell>
          <cell r="E648">
            <v>-118.285</v>
          </cell>
          <cell r="F648" t="str">
            <v>Qal, coarse</v>
          </cell>
          <cell r="G648" t="str">
            <v>345</v>
          </cell>
          <cell r="H648" t="str">
            <v>Qal- coarse</v>
          </cell>
          <cell r="I648" t="str">
            <v>Qal- coarse</v>
          </cell>
          <cell r="J648">
            <v>354</v>
          </cell>
          <cell r="K648">
            <v>82</v>
          </cell>
          <cell r="L648">
            <v>28.340399999999999</v>
          </cell>
          <cell r="M648">
            <v>353</v>
          </cell>
          <cell r="N648">
            <v>87</v>
          </cell>
        </row>
        <row r="649">
          <cell r="C649">
            <v>531</v>
          </cell>
          <cell r="D649">
            <v>34.005000000000003</v>
          </cell>
          <cell r="E649">
            <v>-118.279</v>
          </cell>
          <cell r="F649" t="str">
            <v>Qal, deep, LA basin</v>
          </cell>
          <cell r="G649" t="str">
            <v>270</v>
          </cell>
          <cell r="H649" t="str">
            <v>Qal- deep LA basin</v>
          </cell>
          <cell r="I649" t="str">
            <v>Qal- deep (incl LA)</v>
          </cell>
          <cell r="J649">
            <v>280</v>
          </cell>
          <cell r="K649">
            <v>74</v>
          </cell>
          <cell r="L649">
            <v>1.66109</v>
          </cell>
          <cell r="M649">
            <v>306</v>
          </cell>
          <cell r="N649">
            <v>78</v>
          </cell>
        </row>
        <row r="650">
          <cell r="C650">
            <v>358</v>
          </cell>
          <cell r="D650">
            <v>34.042999999999999</v>
          </cell>
          <cell r="E650">
            <v>-118.271</v>
          </cell>
          <cell r="F650" t="str">
            <v>Qal, deep, LA basin</v>
          </cell>
          <cell r="G650" t="str">
            <v>270</v>
          </cell>
          <cell r="H650" t="str">
            <v>Qal- deep LA basin</v>
          </cell>
          <cell r="I650" t="str">
            <v>Qal- deep (incl LA)</v>
          </cell>
          <cell r="J650">
            <v>280</v>
          </cell>
          <cell r="K650">
            <v>74</v>
          </cell>
          <cell r="L650">
            <v>2.0409700000000002</v>
          </cell>
          <cell r="M650">
            <v>353</v>
          </cell>
          <cell r="N650">
            <v>87</v>
          </cell>
        </row>
        <row r="651">
          <cell r="C651">
            <v>538</v>
          </cell>
          <cell r="D651">
            <v>33.811999999999998</v>
          </cell>
          <cell r="E651">
            <v>-118.27</v>
          </cell>
          <cell r="F651" t="str">
            <v>Qoa</v>
          </cell>
          <cell r="G651" t="str">
            <v>371</v>
          </cell>
          <cell r="H651" t="str">
            <v>Qoa</v>
          </cell>
          <cell r="I651" t="str">
            <v>Qoa</v>
          </cell>
          <cell r="J651">
            <v>387</v>
          </cell>
          <cell r="K651">
            <v>142</v>
          </cell>
        </row>
        <row r="652">
          <cell r="C652">
            <v>321</v>
          </cell>
          <cell r="D652">
            <v>34.826999999999998</v>
          </cell>
          <cell r="E652">
            <v>-118.265</v>
          </cell>
          <cell r="F652" t="str">
            <v>Qal, deep (incl LA)</v>
          </cell>
          <cell r="G652" t="str">
            <v>271</v>
          </cell>
          <cell r="H652" t="str">
            <v>Qal- deep</v>
          </cell>
          <cell r="I652" t="str">
            <v>Qal- deep (incl LA)</v>
          </cell>
          <cell r="J652">
            <v>280</v>
          </cell>
          <cell r="K652">
            <v>74</v>
          </cell>
          <cell r="L652">
            <v>1.28942</v>
          </cell>
          <cell r="M652">
            <v>306</v>
          </cell>
          <cell r="N652">
            <v>78</v>
          </cell>
        </row>
        <row r="653">
          <cell r="C653">
            <v>1425</v>
          </cell>
          <cell r="D653">
            <v>34.036999999999999</v>
          </cell>
          <cell r="E653">
            <v>-118.26300000000001</v>
          </cell>
          <cell r="F653" t="str">
            <v>Qal, deep, LA basin</v>
          </cell>
          <cell r="G653" t="str">
            <v>270</v>
          </cell>
          <cell r="H653" t="str">
            <v>Qal- deep LA basin</v>
          </cell>
          <cell r="I653" t="str">
            <v>Qal- deep (incl LA)</v>
          </cell>
          <cell r="J653">
            <v>280</v>
          </cell>
          <cell r="K653">
            <v>74</v>
          </cell>
          <cell r="L653">
            <v>1.9367300000000001</v>
          </cell>
          <cell r="M653">
            <v>306</v>
          </cell>
          <cell r="N653">
            <v>78</v>
          </cell>
        </row>
        <row r="654">
          <cell r="C654">
            <v>555</v>
          </cell>
          <cell r="D654">
            <v>34.238</v>
          </cell>
          <cell r="E654">
            <v>-118.254</v>
          </cell>
          <cell r="F654" t="str">
            <v>Qal, thin</v>
          </cell>
          <cell r="G654" t="str">
            <v>339</v>
          </cell>
          <cell r="H654" t="str">
            <v>Qal- thin</v>
          </cell>
          <cell r="I654" t="str">
            <v>Qal- thin</v>
          </cell>
          <cell r="J654">
            <v>349</v>
          </cell>
          <cell r="K654">
            <v>89</v>
          </cell>
          <cell r="L654">
            <v>33.811100000000003</v>
          </cell>
          <cell r="M654">
            <v>353</v>
          </cell>
          <cell r="N654">
            <v>87</v>
          </cell>
        </row>
        <row r="655">
          <cell r="C655">
            <v>1659</v>
          </cell>
          <cell r="D655">
            <v>34.058</v>
          </cell>
          <cell r="E655">
            <v>-118.252</v>
          </cell>
          <cell r="F655" t="str">
            <v>Tsh</v>
          </cell>
          <cell r="G655" t="str">
            <v>376</v>
          </cell>
          <cell r="H655" t="str">
            <v>Tsh</v>
          </cell>
          <cell r="I655" t="str">
            <v>Tsh</v>
          </cell>
          <cell r="J655">
            <v>390</v>
          </cell>
          <cell r="K655">
            <v>112</v>
          </cell>
        </row>
        <row r="656">
          <cell r="C656">
            <v>3128</v>
          </cell>
          <cell r="D656">
            <v>34.040999999999997</v>
          </cell>
          <cell r="E656">
            <v>-118.248</v>
          </cell>
          <cell r="F656" t="str">
            <v>Qal, deep, LA basin</v>
          </cell>
          <cell r="G656" t="str">
            <v>270</v>
          </cell>
          <cell r="H656" t="str">
            <v>Qal- deep LA basin</v>
          </cell>
          <cell r="I656" t="str">
            <v>Qal- deep (incl LA)</v>
          </cell>
          <cell r="J656">
            <v>280</v>
          </cell>
          <cell r="K656">
            <v>74</v>
          </cell>
          <cell r="L656">
            <v>1.8317300000000001</v>
          </cell>
          <cell r="M656">
            <v>306</v>
          </cell>
          <cell r="N656">
            <v>78</v>
          </cell>
        </row>
        <row r="657">
          <cell r="C657">
            <v>3110</v>
          </cell>
          <cell r="D657">
            <v>33.944000000000003</v>
          </cell>
          <cell r="E657">
            <v>-118.246</v>
          </cell>
          <cell r="F657" t="str">
            <v>Qal, deep, LA basin</v>
          </cell>
          <cell r="G657" t="str">
            <v>270</v>
          </cell>
          <cell r="H657" t="str">
            <v>Qal- deep LA basin</v>
          </cell>
          <cell r="I657" t="str">
            <v>Qal- deep (incl LA)</v>
          </cell>
          <cell r="J657">
            <v>280</v>
          </cell>
          <cell r="K657">
            <v>74</v>
          </cell>
          <cell r="L657">
            <v>1.19617</v>
          </cell>
          <cell r="M657">
            <v>306</v>
          </cell>
          <cell r="N657">
            <v>78</v>
          </cell>
        </row>
        <row r="658">
          <cell r="C658">
            <v>357</v>
          </cell>
          <cell r="D658">
            <v>34.058999999999997</v>
          </cell>
          <cell r="E658">
            <v>-118.246</v>
          </cell>
          <cell r="F658" t="str">
            <v>Tsh</v>
          </cell>
          <cell r="G658" t="str">
            <v>376</v>
          </cell>
          <cell r="H658" t="str">
            <v>Tsh</v>
          </cell>
          <cell r="I658" t="str">
            <v>Tsh</v>
          </cell>
          <cell r="J658">
            <v>390</v>
          </cell>
          <cell r="K658">
            <v>112</v>
          </cell>
        </row>
        <row r="659">
          <cell r="C659">
            <v>536</v>
          </cell>
          <cell r="D659">
            <v>34.115000000000002</v>
          </cell>
          <cell r="E659">
            <v>-118.244</v>
          </cell>
          <cell r="F659" t="str">
            <v>Qal, deep (incl LA)</v>
          </cell>
          <cell r="G659" t="str">
            <v>271</v>
          </cell>
          <cell r="H659" t="str">
            <v>Qal- deep</v>
          </cell>
          <cell r="I659" t="str">
            <v>Qal- deep (incl LA)</v>
          </cell>
          <cell r="J659">
            <v>280</v>
          </cell>
          <cell r="K659">
            <v>74</v>
          </cell>
          <cell r="L659">
            <v>3.1692999999999998</v>
          </cell>
          <cell r="M659">
            <v>353</v>
          </cell>
          <cell r="N659">
            <v>87</v>
          </cell>
        </row>
        <row r="660">
          <cell r="C660">
            <v>328</v>
          </cell>
          <cell r="D660">
            <v>34.594999999999999</v>
          </cell>
          <cell r="E660">
            <v>-118.24299999999999</v>
          </cell>
          <cell r="F660" t="str">
            <v>Qoa</v>
          </cell>
          <cell r="G660" t="str">
            <v>371</v>
          </cell>
          <cell r="H660" t="str">
            <v>Qoa</v>
          </cell>
          <cell r="I660" t="str">
            <v>Qoa</v>
          </cell>
          <cell r="J660">
            <v>387</v>
          </cell>
          <cell r="K660">
            <v>142</v>
          </cell>
        </row>
        <row r="661">
          <cell r="C661">
            <v>329</v>
          </cell>
          <cell r="D661">
            <v>34.595999999999997</v>
          </cell>
          <cell r="E661">
            <v>-118.24299999999999</v>
          </cell>
          <cell r="F661" t="str">
            <v>Kgr</v>
          </cell>
          <cell r="G661" t="str">
            <v>685</v>
          </cell>
          <cell r="H661" t="str">
            <v>Qoa</v>
          </cell>
          <cell r="I661" t="str">
            <v>Qoa</v>
          </cell>
          <cell r="J661">
            <v>387</v>
          </cell>
          <cell r="K661">
            <v>142</v>
          </cell>
        </row>
        <row r="662">
          <cell r="C662">
            <v>327</v>
          </cell>
          <cell r="D662">
            <v>34.594000000000001</v>
          </cell>
          <cell r="E662">
            <v>-118.242</v>
          </cell>
          <cell r="F662" t="str">
            <v>Kgr</v>
          </cell>
          <cell r="G662" t="str">
            <v>685</v>
          </cell>
          <cell r="H662" t="str">
            <v>Qoa</v>
          </cell>
          <cell r="I662" t="str">
            <v>Qoa</v>
          </cell>
          <cell r="J662">
            <v>387</v>
          </cell>
          <cell r="K662">
            <v>142</v>
          </cell>
        </row>
        <row r="663">
          <cell r="C663">
            <v>330</v>
          </cell>
          <cell r="D663">
            <v>34.597999999999999</v>
          </cell>
          <cell r="E663">
            <v>-118.242</v>
          </cell>
          <cell r="F663" t="str">
            <v>Qoa</v>
          </cell>
          <cell r="G663" t="str">
            <v>371</v>
          </cell>
          <cell r="H663" t="str">
            <v>Qal- coarse</v>
          </cell>
          <cell r="I663" t="str">
            <v>Qal- coarse</v>
          </cell>
          <cell r="J663">
            <v>354</v>
          </cell>
          <cell r="K663">
            <v>82</v>
          </cell>
          <cell r="L663">
            <v>16.7912</v>
          </cell>
          <cell r="M663">
            <v>353</v>
          </cell>
          <cell r="N663">
            <v>87</v>
          </cell>
        </row>
        <row r="664">
          <cell r="C664">
            <v>314</v>
          </cell>
          <cell r="D664">
            <v>34.6</v>
          </cell>
          <cell r="E664">
            <v>-118.241</v>
          </cell>
          <cell r="F664" t="str">
            <v>Qal, coarse</v>
          </cell>
          <cell r="G664" t="str">
            <v>345</v>
          </cell>
          <cell r="H664" t="str">
            <v>Qal- coarse</v>
          </cell>
          <cell r="I664" t="str">
            <v>Qal- coarse</v>
          </cell>
          <cell r="J664">
            <v>354</v>
          </cell>
          <cell r="K664">
            <v>82</v>
          </cell>
          <cell r="L664">
            <v>9.0685500000000001</v>
          </cell>
          <cell r="M664">
            <v>353</v>
          </cell>
          <cell r="N664">
            <v>87</v>
          </cell>
        </row>
        <row r="665">
          <cell r="C665">
            <v>1361</v>
          </cell>
          <cell r="D665">
            <v>33.92</v>
          </cell>
          <cell r="E665">
            <v>-118.24</v>
          </cell>
          <cell r="F665" t="str">
            <v>Qal, deep, LA basin</v>
          </cell>
          <cell r="G665" t="str">
            <v>270</v>
          </cell>
          <cell r="H665" t="str">
            <v>Qal- deep LA basin</v>
          </cell>
          <cell r="I665" t="str">
            <v>Qal- deep (incl LA)</v>
          </cell>
          <cell r="J665">
            <v>280</v>
          </cell>
          <cell r="K665">
            <v>74</v>
          </cell>
          <cell r="L665">
            <v>0.76317199999999996</v>
          </cell>
          <cell r="M665">
            <v>306</v>
          </cell>
          <cell r="N665">
            <v>78</v>
          </cell>
        </row>
        <row r="666">
          <cell r="C666">
            <v>3127</v>
          </cell>
          <cell r="D666">
            <v>34.005000000000003</v>
          </cell>
          <cell r="E666">
            <v>-118.23099999999999</v>
          </cell>
          <cell r="F666" t="str">
            <v>Qal, deep, LA basin</v>
          </cell>
          <cell r="G666" t="str">
            <v>270</v>
          </cell>
          <cell r="H666" t="str">
            <v>Qal- deep LA basin</v>
          </cell>
          <cell r="I666" t="str">
            <v>Qal- deep (incl LA)</v>
          </cell>
          <cell r="J666">
            <v>280</v>
          </cell>
          <cell r="K666">
            <v>74</v>
          </cell>
          <cell r="L666">
            <v>1.42672</v>
          </cell>
          <cell r="M666">
            <v>306</v>
          </cell>
          <cell r="N666">
            <v>78</v>
          </cell>
        </row>
        <row r="667">
          <cell r="C667">
            <v>558</v>
          </cell>
          <cell r="D667">
            <v>34.200000000000003</v>
          </cell>
          <cell r="E667">
            <v>-118.23099999999999</v>
          </cell>
          <cell r="F667" t="str">
            <v>Qal, thin</v>
          </cell>
          <cell r="G667" t="str">
            <v>339</v>
          </cell>
          <cell r="H667" t="str">
            <v>Qal- thin</v>
          </cell>
          <cell r="I667" t="str">
            <v>Qal- thin</v>
          </cell>
          <cell r="J667">
            <v>349</v>
          </cell>
          <cell r="K667">
            <v>89</v>
          </cell>
          <cell r="L667">
            <v>14.747199999999999</v>
          </cell>
          <cell r="M667">
            <v>353</v>
          </cell>
          <cell r="N667">
            <v>87</v>
          </cell>
        </row>
        <row r="668">
          <cell r="C668">
            <v>533</v>
          </cell>
          <cell r="D668">
            <v>34.003999999999998</v>
          </cell>
          <cell r="E668">
            <v>-118.23</v>
          </cell>
          <cell r="F668" t="str">
            <v>Qal, deep, LA basin</v>
          </cell>
          <cell r="G668" t="str">
            <v>270</v>
          </cell>
          <cell r="H668" t="str">
            <v>Qal- deep LA basin</v>
          </cell>
          <cell r="I668" t="str">
            <v>Qal- deep (incl LA)</v>
          </cell>
          <cell r="J668">
            <v>280</v>
          </cell>
          <cell r="K668">
            <v>74</v>
          </cell>
          <cell r="L668">
            <v>1.4396</v>
          </cell>
          <cell r="M668">
            <v>306</v>
          </cell>
          <cell r="N668">
            <v>78</v>
          </cell>
        </row>
        <row r="669">
          <cell r="C669">
            <v>1654</v>
          </cell>
          <cell r="D669">
            <v>34.095999999999997</v>
          </cell>
          <cell r="E669">
            <v>-118.23</v>
          </cell>
          <cell r="F669" t="str">
            <v>Qal, deep (incl LA)</v>
          </cell>
          <cell r="G669" t="str">
            <v>271</v>
          </cell>
          <cell r="H669" t="str">
            <v>Qal- deep</v>
          </cell>
          <cell r="I669" t="str">
            <v>Qal- deep (incl LA)</v>
          </cell>
          <cell r="J669">
            <v>280</v>
          </cell>
          <cell r="K669">
            <v>74</v>
          </cell>
          <cell r="L669">
            <v>27.740200000000002</v>
          </cell>
          <cell r="M669">
            <v>353</v>
          </cell>
          <cell r="N669">
            <v>87</v>
          </cell>
        </row>
        <row r="670">
          <cell r="C670">
            <v>431</v>
          </cell>
          <cell r="D670">
            <v>37.054000000000002</v>
          </cell>
          <cell r="E670">
            <v>-118.229</v>
          </cell>
          <cell r="F670" t="str">
            <v>Qal, coarse</v>
          </cell>
          <cell r="G670" t="str">
            <v>345</v>
          </cell>
          <cell r="H670" t="str">
            <v>Qal- deep</v>
          </cell>
          <cell r="I670" t="str">
            <v>Qal- deep (incl LA)</v>
          </cell>
          <cell r="J670">
            <v>280</v>
          </cell>
          <cell r="K670">
            <v>74</v>
          </cell>
          <cell r="L670">
            <v>11.701599999999999</v>
          </cell>
          <cell r="M670">
            <v>353</v>
          </cell>
          <cell r="N670">
            <v>87</v>
          </cell>
        </row>
        <row r="671">
          <cell r="C671">
            <v>556</v>
          </cell>
          <cell r="D671">
            <v>34.286000000000001</v>
          </cell>
          <cell r="E671">
            <v>-118.22499999999999</v>
          </cell>
          <cell r="F671" t="str">
            <v>Kgr</v>
          </cell>
          <cell r="G671" t="str">
            <v>685</v>
          </cell>
          <cell r="H671" t="str">
            <v>Kgr</v>
          </cell>
          <cell r="I671" t="str">
            <v>xtaline</v>
          </cell>
          <cell r="J671">
            <v>748</v>
          </cell>
          <cell r="K671">
            <v>430</v>
          </cell>
        </row>
        <row r="672">
          <cell r="C672">
            <v>535</v>
          </cell>
          <cell r="D672">
            <v>34.088000000000001</v>
          </cell>
          <cell r="E672">
            <v>-118.22199999999999</v>
          </cell>
          <cell r="F672" t="str">
            <v>Qal, deep (incl LA)</v>
          </cell>
          <cell r="G672" t="str">
            <v>271</v>
          </cell>
          <cell r="H672" t="str">
            <v>Qal- deep</v>
          </cell>
          <cell r="I672" t="str">
            <v>Qal- deep (incl LA)</v>
          </cell>
          <cell r="J672">
            <v>280</v>
          </cell>
          <cell r="K672">
            <v>74</v>
          </cell>
          <cell r="L672">
            <v>15.068899999999999</v>
          </cell>
          <cell r="M672">
            <v>353</v>
          </cell>
          <cell r="N672">
            <v>87</v>
          </cell>
        </row>
        <row r="673">
          <cell r="C673">
            <v>343</v>
          </cell>
          <cell r="D673">
            <v>34.738999999999997</v>
          </cell>
          <cell r="E673">
            <v>-118.214</v>
          </cell>
          <cell r="F673" t="str">
            <v>Qal, deep (incl LA)</v>
          </cell>
          <cell r="G673" t="str">
            <v>271</v>
          </cell>
          <cell r="H673" t="str">
            <v>Qal- deep</v>
          </cell>
          <cell r="I673" t="str">
            <v>Qal- deep (incl LA)</v>
          </cell>
          <cell r="J673">
            <v>280</v>
          </cell>
          <cell r="K673">
            <v>74</v>
          </cell>
          <cell r="L673">
            <v>0.71743100000000004</v>
          </cell>
          <cell r="M673">
            <v>306</v>
          </cell>
          <cell r="N673">
            <v>78</v>
          </cell>
        </row>
        <row r="674">
          <cell r="C674">
            <v>1418</v>
          </cell>
          <cell r="D674">
            <v>34.14</v>
          </cell>
          <cell r="E674">
            <v>-118.21</v>
          </cell>
          <cell r="F674" t="str">
            <v>Qal, thin</v>
          </cell>
          <cell r="G674" t="str">
            <v>339</v>
          </cell>
          <cell r="H674" t="str">
            <v>Qal- thin</v>
          </cell>
          <cell r="I674" t="str">
            <v>Qal- thin</v>
          </cell>
          <cell r="J674">
            <v>349</v>
          </cell>
          <cell r="K674">
            <v>89</v>
          </cell>
          <cell r="L674">
            <v>18.2149</v>
          </cell>
          <cell r="M674">
            <v>353</v>
          </cell>
          <cell r="N674">
            <v>87</v>
          </cell>
        </row>
        <row r="675">
          <cell r="C675">
            <v>3107</v>
          </cell>
          <cell r="D675">
            <v>33.898000000000003</v>
          </cell>
          <cell r="E675">
            <v>-118.209</v>
          </cell>
          <cell r="F675" t="str">
            <v>Qal, deep, LA basin</v>
          </cell>
          <cell r="G675" t="str">
            <v>270</v>
          </cell>
          <cell r="H675" t="str">
            <v>Qal- deep LA basin</v>
          </cell>
          <cell r="I675" t="str">
            <v>Qal- deep (incl LA)</v>
          </cell>
          <cell r="J675">
            <v>280</v>
          </cell>
          <cell r="K675">
            <v>74</v>
          </cell>
          <cell r="L675">
            <v>0.51536800000000005</v>
          </cell>
          <cell r="M675">
            <v>306</v>
          </cell>
          <cell r="N675">
            <v>78</v>
          </cell>
        </row>
        <row r="676">
          <cell r="C676">
            <v>3126</v>
          </cell>
          <cell r="D676">
            <v>34.030999999999999</v>
          </cell>
          <cell r="E676">
            <v>-118.208</v>
          </cell>
          <cell r="F676" t="str">
            <v>Qoa</v>
          </cell>
          <cell r="G676" t="str">
            <v>371</v>
          </cell>
          <cell r="H676" t="str">
            <v>Qoa</v>
          </cell>
          <cell r="I676" t="str">
            <v>Qoa</v>
          </cell>
          <cell r="J676">
            <v>387</v>
          </cell>
          <cell r="K676">
            <v>142</v>
          </cell>
        </row>
        <row r="677">
          <cell r="C677">
            <v>317</v>
          </cell>
          <cell r="D677">
            <v>34.869999999999997</v>
          </cell>
          <cell r="E677">
            <v>-118.206</v>
          </cell>
          <cell r="F677" t="str">
            <v>Qal, coarse</v>
          </cell>
          <cell r="G677" t="str">
            <v>345</v>
          </cell>
          <cell r="H677" t="str">
            <v>Qal- coarse</v>
          </cell>
          <cell r="I677" t="str">
            <v>Qal- coarse</v>
          </cell>
          <cell r="J677">
            <v>354</v>
          </cell>
          <cell r="K677">
            <v>82</v>
          </cell>
          <cell r="L677">
            <v>3.9769899999999998</v>
          </cell>
          <cell r="M677">
            <v>353</v>
          </cell>
          <cell r="N677">
            <v>87</v>
          </cell>
        </row>
        <row r="678">
          <cell r="C678">
            <v>350</v>
          </cell>
          <cell r="D678">
            <v>34.58</v>
          </cell>
          <cell r="E678">
            <v>-118.199</v>
          </cell>
          <cell r="F678" t="str">
            <v>Qal, coarse</v>
          </cell>
          <cell r="G678" t="str">
            <v>345</v>
          </cell>
          <cell r="H678" t="str">
            <v>Qal- coarse</v>
          </cell>
          <cell r="I678" t="str">
            <v>Qal- coarse</v>
          </cell>
          <cell r="J678">
            <v>354</v>
          </cell>
          <cell r="K678">
            <v>82</v>
          </cell>
          <cell r="L678">
            <v>7.9845499999999996</v>
          </cell>
          <cell r="M678">
            <v>353</v>
          </cell>
          <cell r="N678">
            <v>87</v>
          </cell>
        </row>
        <row r="679">
          <cell r="C679">
            <v>354</v>
          </cell>
          <cell r="D679">
            <v>34.061999999999998</v>
          </cell>
          <cell r="E679">
            <v>-118.19799999999999</v>
          </cell>
          <cell r="F679" t="str">
            <v>Tsh</v>
          </cell>
          <cell r="G679" t="str">
            <v>376</v>
          </cell>
          <cell r="H679" t="str">
            <v>Tsh</v>
          </cell>
          <cell r="I679" t="str">
            <v>Tsh</v>
          </cell>
          <cell r="J679">
            <v>390</v>
          </cell>
          <cell r="K679">
            <v>112</v>
          </cell>
        </row>
        <row r="680">
          <cell r="C680">
            <v>571</v>
          </cell>
          <cell r="D680">
            <v>33.899000000000001</v>
          </cell>
          <cell r="E680">
            <v>-118.196</v>
          </cell>
          <cell r="F680" t="str">
            <v>Qal, deep, LA basin</v>
          </cell>
          <cell r="G680" t="str">
            <v>270</v>
          </cell>
          <cell r="H680" t="str">
            <v>Qal- deep LA basin</v>
          </cell>
          <cell r="I680" t="str">
            <v>Qal- deep (incl LA)</v>
          </cell>
          <cell r="J680">
            <v>280</v>
          </cell>
          <cell r="K680">
            <v>74</v>
          </cell>
          <cell r="L680">
            <v>0.51202800000000004</v>
          </cell>
          <cell r="M680">
            <v>306</v>
          </cell>
          <cell r="N680">
            <v>78</v>
          </cell>
        </row>
        <row r="681">
          <cell r="C681">
            <v>287</v>
          </cell>
          <cell r="D681">
            <v>33.840000000000003</v>
          </cell>
          <cell r="E681">
            <v>-118.194</v>
          </cell>
          <cell r="F681" t="str">
            <v>Qal, deep, LA basin</v>
          </cell>
          <cell r="G681" t="str">
            <v>270</v>
          </cell>
          <cell r="H681" t="str">
            <v>Qal- deep LA basin</v>
          </cell>
          <cell r="I681" t="str">
            <v>Qal- deep (incl LA)</v>
          </cell>
          <cell r="J681">
            <v>280</v>
          </cell>
          <cell r="K681">
            <v>74</v>
          </cell>
          <cell r="L681">
            <v>6.9772400000000001</v>
          </cell>
          <cell r="M681">
            <v>353</v>
          </cell>
          <cell r="N681">
            <v>87</v>
          </cell>
        </row>
        <row r="682">
          <cell r="C682">
            <v>534</v>
          </cell>
          <cell r="D682">
            <v>34.110999999999997</v>
          </cell>
          <cell r="E682">
            <v>-118.18899999999999</v>
          </cell>
          <cell r="F682" t="str">
            <v>Tsh</v>
          </cell>
          <cell r="G682" t="str">
            <v>376</v>
          </cell>
          <cell r="H682" t="str">
            <v>Tsh</v>
          </cell>
          <cell r="I682" t="str">
            <v>Tsh</v>
          </cell>
          <cell r="J682">
            <v>390</v>
          </cell>
          <cell r="K682">
            <v>112</v>
          </cell>
        </row>
        <row r="683">
          <cell r="C683">
            <v>1265</v>
          </cell>
          <cell r="D683">
            <v>34.209600000000002</v>
          </cell>
          <cell r="E683">
            <v>-118.18600000000001</v>
          </cell>
          <cell r="F683" t="str">
            <v>Qoa</v>
          </cell>
          <cell r="G683" t="str">
            <v>371</v>
          </cell>
          <cell r="H683" t="str">
            <v>Qoa</v>
          </cell>
          <cell r="I683" t="str">
            <v>Qoa</v>
          </cell>
          <cell r="J683">
            <v>387</v>
          </cell>
          <cell r="K683">
            <v>142</v>
          </cell>
        </row>
        <row r="684">
          <cell r="C684">
            <v>3108</v>
          </cell>
          <cell r="D684">
            <v>33.999000000000002</v>
          </cell>
          <cell r="E684">
            <v>-118.178</v>
          </cell>
          <cell r="F684" t="str">
            <v>Qal, deep, LA basin</v>
          </cell>
          <cell r="G684" t="str">
            <v>270</v>
          </cell>
          <cell r="H684" t="str">
            <v>Qal- deep LA basin</v>
          </cell>
          <cell r="I684" t="str">
            <v>Qal- deep (incl LA)</v>
          </cell>
          <cell r="J684">
            <v>280</v>
          </cell>
          <cell r="K684">
            <v>74</v>
          </cell>
          <cell r="L684">
            <v>0.64597700000000002</v>
          </cell>
          <cell r="M684">
            <v>306</v>
          </cell>
          <cell r="N684">
            <v>78</v>
          </cell>
        </row>
        <row r="685">
          <cell r="C685">
            <v>573</v>
          </cell>
          <cell r="D685">
            <v>33.881</v>
          </cell>
          <cell r="E685">
            <v>-118.176</v>
          </cell>
          <cell r="F685" t="str">
            <v>Qal, deep, LA basin</v>
          </cell>
          <cell r="G685" t="str">
            <v>270</v>
          </cell>
          <cell r="H685" t="str">
            <v>Qal- deep LA basin</v>
          </cell>
          <cell r="I685" t="str">
            <v>Qal- deep (incl LA)</v>
          </cell>
          <cell r="J685">
            <v>280</v>
          </cell>
          <cell r="K685">
            <v>74</v>
          </cell>
          <cell r="L685">
            <v>0.56185399999999996</v>
          </cell>
          <cell r="M685">
            <v>306</v>
          </cell>
          <cell r="N685">
            <v>78</v>
          </cell>
        </row>
        <row r="686">
          <cell r="C686">
            <v>368</v>
          </cell>
          <cell r="D686">
            <v>35.07</v>
          </cell>
          <cell r="E686">
            <v>-118.175</v>
          </cell>
          <cell r="F686" t="str">
            <v>Qal, coarse</v>
          </cell>
          <cell r="G686" t="str">
            <v>345</v>
          </cell>
          <cell r="H686" t="str">
            <v>Qal- coarse</v>
          </cell>
          <cell r="I686" t="str">
            <v>Qal- coarse</v>
          </cell>
          <cell r="J686">
            <v>354</v>
          </cell>
          <cell r="K686">
            <v>82</v>
          </cell>
          <cell r="L686">
            <v>7.5566599999999999</v>
          </cell>
          <cell r="M686">
            <v>353</v>
          </cell>
          <cell r="N686">
            <v>87</v>
          </cell>
        </row>
        <row r="687">
          <cell r="C687">
            <v>1658</v>
          </cell>
          <cell r="D687">
            <v>34.198970000000003</v>
          </cell>
          <cell r="E687">
            <v>-118.1737</v>
          </cell>
          <cell r="F687" t="str">
            <v>Qoa</v>
          </cell>
          <cell r="G687" t="str">
            <v>371</v>
          </cell>
          <cell r="H687" t="str">
            <v>Qoa</v>
          </cell>
          <cell r="I687" t="str">
            <v>Qoa</v>
          </cell>
          <cell r="J687">
            <v>387</v>
          </cell>
          <cell r="K687">
            <v>142</v>
          </cell>
        </row>
        <row r="688">
          <cell r="C688">
            <v>586</v>
          </cell>
          <cell r="D688">
            <v>33.965000000000003</v>
          </cell>
          <cell r="E688">
            <v>-118.158</v>
          </cell>
          <cell r="F688" t="str">
            <v>Qal, deep, LA basin</v>
          </cell>
          <cell r="G688" t="str">
            <v>270</v>
          </cell>
          <cell r="H688" t="str">
            <v>Qal- deep LA basin</v>
          </cell>
          <cell r="I688" t="str">
            <v>Qal- deep (incl LA)</v>
          </cell>
          <cell r="J688">
            <v>280</v>
          </cell>
          <cell r="K688">
            <v>74</v>
          </cell>
          <cell r="L688">
            <v>0.95018899999999995</v>
          </cell>
          <cell r="M688">
            <v>306</v>
          </cell>
          <cell r="N688">
            <v>78</v>
          </cell>
        </row>
        <row r="689">
          <cell r="C689">
            <v>347</v>
          </cell>
          <cell r="D689">
            <v>34.688000000000002</v>
          </cell>
          <cell r="E689">
            <v>-118.15600000000001</v>
          </cell>
          <cell r="F689" t="str">
            <v>Qal, deep (incl LA)</v>
          </cell>
          <cell r="G689" t="str">
            <v>271</v>
          </cell>
          <cell r="H689" t="str">
            <v>Qal- deep</v>
          </cell>
          <cell r="I689" t="str">
            <v>Qal- deep (incl LA)</v>
          </cell>
          <cell r="J689">
            <v>280</v>
          </cell>
          <cell r="K689">
            <v>74</v>
          </cell>
          <cell r="L689">
            <v>2.4430299999999998</v>
          </cell>
          <cell r="M689">
            <v>353</v>
          </cell>
          <cell r="N689">
            <v>87</v>
          </cell>
        </row>
        <row r="690">
          <cell r="C690">
            <v>1150</v>
          </cell>
          <cell r="D690">
            <v>34.084200000000003</v>
          </cell>
          <cell r="E690">
            <v>-118.152</v>
          </cell>
          <cell r="F690" t="str">
            <v>Qoa</v>
          </cell>
          <cell r="G690" t="str">
            <v>371</v>
          </cell>
          <cell r="H690" t="str">
            <v>Qoa</v>
          </cell>
          <cell r="I690" t="str">
            <v>Qoa</v>
          </cell>
          <cell r="J690">
            <v>387</v>
          </cell>
          <cell r="K690">
            <v>142</v>
          </cell>
        </row>
        <row r="691">
          <cell r="C691">
            <v>3112</v>
          </cell>
          <cell r="D691">
            <v>33.969000000000001</v>
          </cell>
          <cell r="E691">
            <v>-118.149</v>
          </cell>
          <cell r="F691" t="str">
            <v>Qal, deep, LA basin</v>
          </cell>
          <cell r="G691" t="str">
            <v>270</v>
          </cell>
          <cell r="H691" t="str">
            <v>Qal- deep LA basin</v>
          </cell>
          <cell r="I691" t="str">
            <v>Qal- deep (incl LA)</v>
          </cell>
          <cell r="J691">
            <v>280</v>
          </cell>
          <cell r="K691">
            <v>74</v>
          </cell>
          <cell r="L691">
            <v>1.3309500000000001</v>
          </cell>
          <cell r="M691">
            <v>306</v>
          </cell>
          <cell r="N691">
            <v>78</v>
          </cell>
        </row>
        <row r="692">
          <cell r="C692">
            <v>1468</v>
          </cell>
          <cell r="D692">
            <v>34.018000000000001</v>
          </cell>
          <cell r="E692">
            <v>-118.14700000000001</v>
          </cell>
          <cell r="F692" t="str">
            <v>Qoa</v>
          </cell>
          <cell r="G692" t="str">
            <v>371</v>
          </cell>
          <cell r="H692" t="str">
            <v>Qoa</v>
          </cell>
          <cell r="I692" t="str">
            <v>Qoa</v>
          </cell>
          <cell r="J692">
            <v>387</v>
          </cell>
          <cell r="K692">
            <v>142</v>
          </cell>
        </row>
        <row r="693">
          <cell r="C693">
            <v>3114</v>
          </cell>
          <cell r="D693">
            <v>33.798000000000002</v>
          </cell>
          <cell r="E693">
            <v>-118.137</v>
          </cell>
          <cell r="F693" t="str">
            <v>Qoa</v>
          </cell>
          <cell r="G693" t="str">
            <v>371</v>
          </cell>
          <cell r="H693" t="str">
            <v>Qoa</v>
          </cell>
          <cell r="I693" t="str">
            <v>Qoa</v>
          </cell>
          <cell r="J693">
            <v>387</v>
          </cell>
          <cell r="K693">
            <v>142</v>
          </cell>
        </row>
        <row r="694">
          <cell r="C694">
            <v>286</v>
          </cell>
          <cell r="D694">
            <v>33.777999999999999</v>
          </cell>
          <cell r="E694">
            <v>-118.133</v>
          </cell>
          <cell r="F694" t="str">
            <v>Qoa</v>
          </cell>
          <cell r="G694" t="str">
            <v>371</v>
          </cell>
          <cell r="H694" t="str">
            <v>Qoa</v>
          </cell>
          <cell r="I694" t="str">
            <v>Qoa</v>
          </cell>
          <cell r="J694">
            <v>387</v>
          </cell>
          <cell r="K694">
            <v>142</v>
          </cell>
        </row>
        <row r="695">
          <cell r="C695">
            <v>1242</v>
          </cell>
          <cell r="D695">
            <v>34.136699999999998</v>
          </cell>
          <cell r="E695">
            <v>-118.129</v>
          </cell>
          <cell r="F695" t="str">
            <v>Qoa</v>
          </cell>
          <cell r="G695" t="str">
            <v>371</v>
          </cell>
          <cell r="H695" t="str">
            <v>Qoa</v>
          </cell>
          <cell r="I695" t="str">
            <v>Qoa</v>
          </cell>
          <cell r="J695">
            <v>387</v>
          </cell>
          <cell r="K695">
            <v>142</v>
          </cell>
        </row>
        <row r="696">
          <cell r="C696">
            <v>3106</v>
          </cell>
          <cell r="D696">
            <v>33.991</v>
          </cell>
          <cell r="E696">
            <v>-118.121</v>
          </cell>
          <cell r="F696" t="str">
            <v>Qoa</v>
          </cell>
          <cell r="G696" t="str">
            <v>371</v>
          </cell>
          <cell r="H696" t="str">
            <v>Qoa</v>
          </cell>
          <cell r="I696" t="str">
            <v>Qoa</v>
          </cell>
          <cell r="J696">
            <v>387</v>
          </cell>
          <cell r="K696">
            <v>142</v>
          </cell>
        </row>
        <row r="697">
          <cell r="C697">
            <v>492</v>
          </cell>
          <cell r="D697">
            <v>34.14</v>
          </cell>
          <cell r="E697">
            <v>-118.12</v>
          </cell>
          <cell r="F697" t="str">
            <v>Qoa</v>
          </cell>
          <cell r="G697" t="str">
            <v>371</v>
          </cell>
          <cell r="H697" t="str">
            <v>Qoa</v>
          </cell>
          <cell r="I697" t="str">
            <v>Qoa</v>
          </cell>
          <cell r="J697">
            <v>387</v>
          </cell>
          <cell r="K697">
            <v>142</v>
          </cell>
        </row>
        <row r="698">
          <cell r="C698">
            <v>493</v>
          </cell>
          <cell r="D698">
            <v>34.14</v>
          </cell>
          <cell r="E698">
            <v>-118.12</v>
          </cell>
          <cell r="F698" t="str">
            <v>Qoa</v>
          </cell>
          <cell r="G698" t="str">
            <v>371</v>
          </cell>
          <cell r="H698" t="str">
            <v>Qoa</v>
          </cell>
          <cell r="I698" t="str">
            <v>Qoa</v>
          </cell>
          <cell r="J698">
            <v>387</v>
          </cell>
          <cell r="K698">
            <v>142</v>
          </cell>
        </row>
        <row r="699">
          <cell r="C699">
            <v>494</v>
          </cell>
          <cell r="D699">
            <v>34.14</v>
          </cell>
          <cell r="E699">
            <v>-118.12</v>
          </cell>
          <cell r="F699" t="str">
            <v>Qoa</v>
          </cell>
          <cell r="G699" t="str">
            <v>371</v>
          </cell>
          <cell r="H699" t="str">
            <v>Qoa</v>
          </cell>
          <cell r="I699" t="str">
            <v>Qoa</v>
          </cell>
          <cell r="J699">
            <v>387</v>
          </cell>
          <cell r="K699">
            <v>142</v>
          </cell>
        </row>
        <row r="700">
          <cell r="C700">
            <v>495</v>
          </cell>
          <cell r="D700">
            <v>34.14</v>
          </cell>
          <cell r="E700">
            <v>-118.12</v>
          </cell>
          <cell r="F700" t="str">
            <v>Qoa</v>
          </cell>
          <cell r="G700" t="str">
            <v>371</v>
          </cell>
          <cell r="H700" t="str">
            <v>Qoa</v>
          </cell>
          <cell r="I700" t="str">
            <v>Qoa</v>
          </cell>
          <cell r="J700">
            <v>387</v>
          </cell>
          <cell r="K700">
            <v>142</v>
          </cell>
        </row>
        <row r="701">
          <cell r="C701">
            <v>496</v>
          </cell>
          <cell r="D701">
            <v>34.14</v>
          </cell>
          <cell r="E701">
            <v>-118.12</v>
          </cell>
          <cell r="F701" t="str">
            <v>Qoa</v>
          </cell>
          <cell r="G701" t="str">
            <v>371</v>
          </cell>
          <cell r="H701" t="str">
            <v>Qoa</v>
          </cell>
          <cell r="I701" t="str">
            <v>Qoa</v>
          </cell>
          <cell r="J701">
            <v>387</v>
          </cell>
          <cell r="K701">
            <v>142</v>
          </cell>
        </row>
        <row r="702">
          <cell r="C702">
            <v>497</v>
          </cell>
          <cell r="D702">
            <v>34.14</v>
          </cell>
          <cell r="E702">
            <v>-118.12</v>
          </cell>
          <cell r="F702" t="str">
            <v>Qoa</v>
          </cell>
          <cell r="G702" t="str">
            <v>371</v>
          </cell>
          <cell r="H702" t="str">
            <v>Qoa</v>
          </cell>
          <cell r="I702" t="str">
            <v>Qoa</v>
          </cell>
          <cell r="J702">
            <v>387</v>
          </cell>
          <cell r="K702">
            <v>142</v>
          </cell>
        </row>
        <row r="703">
          <cell r="C703">
            <v>498</v>
          </cell>
          <cell r="D703">
            <v>34.14</v>
          </cell>
          <cell r="E703">
            <v>-118.12</v>
          </cell>
          <cell r="F703" t="str">
            <v>Qoa</v>
          </cell>
          <cell r="G703" t="str">
            <v>371</v>
          </cell>
          <cell r="H703" t="str">
            <v>Qoa</v>
          </cell>
          <cell r="I703" t="str">
            <v>Qoa</v>
          </cell>
          <cell r="J703">
            <v>387</v>
          </cell>
          <cell r="K703">
            <v>142</v>
          </cell>
        </row>
        <row r="704">
          <cell r="C704">
            <v>1259</v>
          </cell>
          <cell r="D704">
            <v>34.073</v>
          </cell>
          <cell r="E704">
            <v>-118.117</v>
          </cell>
          <cell r="F704" t="str">
            <v>Tsh</v>
          </cell>
          <cell r="G704" t="str">
            <v>376</v>
          </cell>
          <cell r="H704" t="str">
            <v>Qoa</v>
          </cell>
          <cell r="I704" t="str">
            <v>Qoa</v>
          </cell>
          <cell r="J704">
            <v>387</v>
          </cell>
          <cell r="K704">
            <v>142</v>
          </cell>
        </row>
        <row r="705">
          <cell r="C705">
            <v>520</v>
          </cell>
          <cell r="D705">
            <v>33.99</v>
          </cell>
          <cell r="E705">
            <v>-118.114</v>
          </cell>
          <cell r="F705" t="str">
            <v>Qoa</v>
          </cell>
          <cell r="G705" t="str">
            <v>371</v>
          </cell>
          <cell r="H705" t="str">
            <v>Qoa</v>
          </cell>
          <cell r="I705" t="str">
            <v>Qoa</v>
          </cell>
          <cell r="J705">
            <v>387</v>
          </cell>
          <cell r="K705">
            <v>142</v>
          </cell>
        </row>
        <row r="706">
          <cell r="C706">
            <v>3113</v>
          </cell>
          <cell r="D706">
            <v>33.817999999999998</v>
          </cell>
          <cell r="E706">
            <v>-118.108</v>
          </cell>
          <cell r="F706" t="str">
            <v>Qal, deep, LA basin</v>
          </cell>
          <cell r="G706" t="str">
            <v>270</v>
          </cell>
          <cell r="H706" t="str">
            <v>Qal- deep LA basin</v>
          </cell>
          <cell r="I706" t="str">
            <v>Qal- deep (incl LA)</v>
          </cell>
          <cell r="J706">
            <v>280</v>
          </cell>
          <cell r="K706">
            <v>74</v>
          </cell>
          <cell r="L706">
            <v>0.494334</v>
          </cell>
          <cell r="M706">
            <v>231</v>
          </cell>
          <cell r="N706">
            <v>55</v>
          </cell>
        </row>
        <row r="707">
          <cell r="C707">
            <v>3111</v>
          </cell>
          <cell r="D707">
            <v>33.845999999999997</v>
          </cell>
          <cell r="E707">
            <v>-118.107</v>
          </cell>
          <cell r="F707" t="str">
            <v>Qal, deep, LA basin</v>
          </cell>
          <cell r="G707" t="str">
            <v>270</v>
          </cell>
          <cell r="H707" t="str">
            <v>Qal- deep LA basin</v>
          </cell>
          <cell r="I707" t="str">
            <v>Qal- deep (incl LA)</v>
          </cell>
          <cell r="J707">
            <v>280</v>
          </cell>
          <cell r="K707">
            <v>74</v>
          </cell>
          <cell r="L707">
            <v>0.68307600000000002</v>
          </cell>
          <cell r="M707">
            <v>306</v>
          </cell>
          <cell r="N707">
            <v>78</v>
          </cell>
        </row>
        <row r="708">
          <cell r="C708">
            <v>577</v>
          </cell>
          <cell r="D708">
            <v>33.845999999999997</v>
          </cell>
          <cell r="E708">
            <v>-118.099</v>
          </cell>
          <cell r="F708" t="str">
            <v>Qal, deep, LA basin</v>
          </cell>
          <cell r="G708" t="str">
            <v>270</v>
          </cell>
          <cell r="H708" t="str">
            <v>Qal- deep LA basin</v>
          </cell>
          <cell r="I708" t="str">
            <v>Qal- deep (incl LA)</v>
          </cell>
          <cell r="J708">
            <v>280</v>
          </cell>
          <cell r="K708">
            <v>74</v>
          </cell>
          <cell r="L708">
            <v>0.60753900000000005</v>
          </cell>
          <cell r="M708">
            <v>306</v>
          </cell>
          <cell r="N708">
            <v>78</v>
          </cell>
        </row>
        <row r="709">
          <cell r="C709">
            <v>1655</v>
          </cell>
          <cell r="D709">
            <v>33.939</v>
          </cell>
          <cell r="E709">
            <v>-118.098</v>
          </cell>
          <cell r="F709" t="str">
            <v>Qal, deep, LA basin</v>
          </cell>
          <cell r="G709" t="str">
            <v>270</v>
          </cell>
          <cell r="H709" t="str">
            <v>Qal- deep LA basin</v>
          </cell>
          <cell r="I709" t="str">
            <v>Qal- deep (incl LA)</v>
          </cell>
          <cell r="J709">
            <v>280</v>
          </cell>
          <cell r="K709">
            <v>74</v>
          </cell>
          <cell r="L709">
            <v>1.5038499999999999</v>
          </cell>
          <cell r="M709">
            <v>306</v>
          </cell>
          <cell r="N709">
            <v>78</v>
          </cell>
        </row>
        <row r="710">
          <cell r="C710">
            <v>339</v>
          </cell>
          <cell r="D710">
            <v>34.177</v>
          </cell>
          <cell r="E710">
            <v>-118.096</v>
          </cell>
          <cell r="F710" t="str">
            <v>Qoa</v>
          </cell>
          <cell r="G710" t="str">
            <v>371</v>
          </cell>
          <cell r="H710" t="str">
            <v>Qal- coarse</v>
          </cell>
          <cell r="I710" t="str">
            <v>Qal- coarse</v>
          </cell>
          <cell r="J710">
            <v>354</v>
          </cell>
          <cell r="K710">
            <v>82</v>
          </cell>
          <cell r="L710">
            <v>20.5305</v>
          </cell>
          <cell r="M710">
            <v>353</v>
          </cell>
          <cell r="N710">
            <v>87</v>
          </cell>
        </row>
        <row r="711">
          <cell r="C711">
            <v>294</v>
          </cell>
          <cell r="D711">
            <v>33.756999999999998</v>
          </cell>
          <cell r="E711">
            <v>-118.084</v>
          </cell>
          <cell r="F711" t="str">
            <v>Qoa</v>
          </cell>
          <cell r="G711" t="str">
            <v>371</v>
          </cell>
          <cell r="H711" t="str">
            <v>Qoa</v>
          </cell>
          <cell r="I711" t="str">
            <v>Qoa</v>
          </cell>
          <cell r="J711">
            <v>387</v>
          </cell>
          <cell r="K711">
            <v>142</v>
          </cell>
        </row>
        <row r="712">
          <cell r="C712">
            <v>557</v>
          </cell>
          <cell r="D712">
            <v>34.39</v>
          </cell>
          <cell r="E712">
            <v>-118.08</v>
          </cell>
          <cell r="F712" t="str">
            <v>Kgr</v>
          </cell>
          <cell r="G712" t="str">
            <v>685</v>
          </cell>
          <cell r="H712" t="str">
            <v>Kgr</v>
          </cell>
          <cell r="I712" t="str">
            <v>xtaline</v>
          </cell>
          <cell r="J712">
            <v>748</v>
          </cell>
          <cell r="K712">
            <v>430</v>
          </cell>
        </row>
        <row r="713">
          <cell r="C713">
            <v>587</v>
          </cell>
          <cell r="D713">
            <v>34.167999999999999</v>
          </cell>
          <cell r="E713">
            <v>-118.078</v>
          </cell>
          <cell r="F713" t="str">
            <v>Qoa</v>
          </cell>
          <cell r="G713" t="str">
            <v>371</v>
          </cell>
          <cell r="H713" t="str">
            <v>Qal- coarse</v>
          </cell>
          <cell r="I713" t="str">
            <v>Qal- coarse</v>
          </cell>
          <cell r="J713">
            <v>354</v>
          </cell>
          <cell r="K713">
            <v>82</v>
          </cell>
          <cell r="L713">
            <v>22.606000000000002</v>
          </cell>
          <cell r="M713">
            <v>353</v>
          </cell>
          <cell r="N713">
            <v>87</v>
          </cell>
        </row>
        <row r="714">
          <cell r="C714">
            <v>588</v>
          </cell>
          <cell r="D714">
            <v>34.167999999999999</v>
          </cell>
          <cell r="E714">
            <v>-118.078</v>
          </cell>
          <cell r="F714" t="str">
            <v>Qoa</v>
          </cell>
          <cell r="G714" t="str">
            <v>371</v>
          </cell>
          <cell r="H714" t="str">
            <v>Qal- coarse</v>
          </cell>
          <cell r="I714" t="str">
            <v>Qal- coarse</v>
          </cell>
          <cell r="J714">
            <v>354</v>
          </cell>
          <cell r="K714">
            <v>82</v>
          </cell>
          <cell r="L714">
            <v>22.606000000000002</v>
          </cell>
          <cell r="M714">
            <v>353</v>
          </cell>
          <cell r="N714">
            <v>87</v>
          </cell>
        </row>
        <row r="715">
          <cell r="C715">
            <v>1427</v>
          </cell>
          <cell r="D715">
            <v>34.002000000000002</v>
          </cell>
          <cell r="E715">
            <v>-118.077</v>
          </cell>
          <cell r="F715" t="str">
            <v>Qal, deep, LA basin</v>
          </cell>
          <cell r="G715" t="str">
            <v>270</v>
          </cell>
          <cell r="H715" t="str">
            <v>Qal- deep LA basin</v>
          </cell>
          <cell r="I715" t="str">
            <v>Qal- deep (incl LA)</v>
          </cell>
          <cell r="J715">
            <v>280</v>
          </cell>
          <cell r="K715">
            <v>74</v>
          </cell>
          <cell r="L715">
            <v>0.44650499999999999</v>
          </cell>
          <cell r="M715">
            <v>231</v>
          </cell>
          <cell r="N715">
            <v>55</v>
          </cell>
        </row>
        <row r="716">
          <cell r="C716">
            <v>3109</v>
          </cell>
          <cell r="D716">
            <v>33.837000000000003</v>
          </cell>
          <cell r="E716">
            <v>-118.072</v>
          </cell>
          <cell r="F716" t="str">
            <v>Qal, deep, LA basin</v>
          </cell>
          <cell r="G716" t="str">
            <v>270</v>
          </cell>
          <cell r="H716" t="str">
            <v>Qal- deep LA basin</v>
          </cell>
          <cell r="I716" t="str">
            <v>Qal- deep (incl LA)</v>
          </cell>
          <cell r="J716">
            <v>280</v>
          </cell>
          <cell r="K716">
            <v>74</v>
          </cell>
          <cell r="L716">
            <v>0.486147</v>
          </cell>
          <cell r="M716">
            <v>231</v>
          </cell>
          <cell r="N716">
            <v>55</v>
          </cell>
        </row>
        <row r="717">
          <cell r="C717">
            <v>107</v>
          </cell>
          <cell r="D717">
            <v>33.914999999999999</v>
          </cell>
          <cell r="E717">
            <v>-118.07</v>
          </cell>
          <cell r="F717" t="str">
            <v>Qal, deep, LA basin</v>
          </cell>
          <cell r="G717" t="str">
            <v>270</v>
          </cell>
          <cell r="H717" t="str">
            <v>Qal- deep LA basin</v>
          </cell>
          <cell r="I717" t="str">
            <v>Qal- deep (incl LA)</v>
          </cell>
          <cell r="J717">
            <v>280</v>
          </cell>
          <cell r="K717">
            <v>74</v>
          </cell>
          <cell r="L717">
            <v>0.89704099999999998</v>
          </cell>
          <cell r="M717">
            <v>306</v>
          </cell>
          <cell r="N717">
            <v>78</v>
          </cell>
        </row>
        <row r="718">
          <cell r="C718">
            <v>3105</v>
          </cell>
          <cell r="D718">
            <v>33.962000000000003</v>
          </cell>
          <cell r="E718">
            <v>-118.065</v>
          </cell>
          <cell r="F718" t="str">
            <v>Qal, deep, LA basin</v>
          </cell>
          <cell r="G718" t="str">
            <v>270</v>
          </cell>
          <cell r="H718" t="str">
            <v>Qal- deep LA basin</v>
          </cell>
          <cell r="I718" t="str">
            <v>Qal- deep (incl LA)</v>
          </cell>
          <cell r="J718">
            <v>280</v>
          </cell>
          <cell r="K718">
            <v>74</v>
          </cell>
          <cell r="L718">
            <v>0.78054800000000002</v>
          </cell>
          <cell r="M718">
            <v>306</v>
          </cell>
          <cell r="N718">
            <v>78</v>
          </cell>
        </row>
        <row r="719">
          <cell r="C719">
            <v>590</v>
          </cell>
          <cell r="D719">
            <v>34.127000000000002</v>
          </cell>
          <cell r="E719">
            <v>-118.059</v>
          </cell>
          <cell r="F719" t="str">
            <v>Qal, deep (incl LA)</v>
          </cell>
          <cell r="G719" t="str">
            <v>271</v>
          </cell>
          <cell r="H719" t="str">
            <v>Qal- deep</v>
          </cell>
          <cell r="I719" t="str">
            <v>Qal- deep (incl LA)</v>
          </cell>
          <cell r="J719">
            <v>280</v>
          </cell>
          <cell r="K719">
            <v>74</v>
          </cell>
          <cell r="L719">
            <v>5.0501500000000004</v>
          </cell>
          <cell r="M719">
            <v>353</v>
          </cell>
          <cell r="N719">
            <v>87</v>
          </cell>
        </row>
        <row r="720">
          <cell r="C720">
            <v>336</v>
          </cell>
          <cell r="D720">
            <v>34.223999999999997</v>
          </cell>
          <cell r="E720">
            <v>-118.057</v>
          </cell>
          <cell r="F720" t="str">
            <v>Kgr</v>
          </cell>
          <cell r="G720" t="str">
            <v>685</v>
          </cell>
          <cell r="H720" t="str">
            <v>Kgr</v>
          </cell>
          <cell r="I720" t="str">
            <v>xtaline</v>
          </cell>
          <cell r="J720">
            <v>748</v>
          </cell>
          <cell r="K720">
            <v>430</v>
          </cell>
        </row>
        <row r="721">
          <cell r="C721">
            <v>3104</v>
          </cell>
          <cell r="D721">
            <v>33.889000000000003</v>
          </cell>
          <cell r="E721">
            <v>-118.047</v>
          </cell>
          <cell r="F721" t="str">
            <v>Qal, deep, LA basin</v>
          </cell>
          <cell r="G721" t="str">
            <v>270</v>
          </cell>
          <cell r="H721" t="str">
            <v>Qal- deep LA basin</v>
          </cell>
          <cell r="I721" t="str">
            <v>Qal- deep (incl LA)</v>
          </cell>
          <cell r="J721">
            <v>280</v>
          </cell>
          <cell r="K721">
            <v>74</v>
          </cell>
          <cell r="L721">
            <v>0.93077699999999997</v>
          </cell>
          <cell r="M721">
            <v>306</v>
          </cell>
          <cell r="N721">
            <v>78</v>
          </cell>
        </row>
        <row r="722">
          <cell r="C722">
            <v>576</v>
          </cell>
          <cell r="D722">
            <v>33.726999999999997</v>
          </cell>
          <cell r="E722">
            <v>-118.044</v>
          </cell>
          <cell r="F722" t="str">
            <v>Qal, deep, LA basin</v>
          </cell>
          <cell r="G722" t="str">
            <v>270</v>
          </cell>
          <cell r="H722" t="str">
            <v>Qal- deep LA basin</v>
          </cell>
          <cell r="I722" t="str">
            <v>Qal- deep (incl LA)</v>
          </cell>
          <cell r="J722">
            <v>280</v>
          </cell>
          <cell r="K722">
            <v>74</v>
          </cell>
          <cell r="L722">
            <v>1.0040199999999999</v>
          </cell>
          <cell r="M722">
            <v>306</v>
          </cell>
          <cell r="N722">
            <v>78</v>
          </cell>
        </row>
        <row r="723">
          <cell r="C723">
            <v>569</v>
          </cell>
          <cell r="D723">
            <v>34.015000000000001</v>
          </cell>
          <cell r="E723">
            <v>-118.029</v>
          </cell>
          <cell r="F723" t="str">
            <v>Tsh</v>
          </cell>
          <cell r="G723" t="str">
            <v>376</v>
          </cell>
          <cell r="H723" t="str">
            <v>Tsh</v>
          </cell>
          <cell r="I723" t="str">
            <v>Tsh</v>
          </cell>
          <cell r="J723">
            <v>390</v>
          </cell>
          <cell r="K723">
            <v>112</v>
          </cell>
        </row>
        <row r="724">
          <cell r="C724">
            <v>560</v>
          </cell>
          <cell r="D724">
            <v>34.093000000000004</v>
          </cell>
          <cell r="E724">
            <v>-118.01900000000001</v>
          </cell>
          <cell r="F724" t="str">
            <v>Qal, deep (incl LA)</v>
          </cell>
          <cell r="G724" t="str">
            <v>271</v>
          </cell>
          <cell r="H724" t="str">
            <v>Qal- deep</v>
          </cell>
          <cell r="I724" t="str">
            <v>Qal- deep (incl LA)</v>
          </cell>
          <cell r="J724">
            <v>280</v>
          </cell>
          <cell r="K724">
            <v>74</v>
          </cell>
          <cell r="L724">
            <v>2.3452199999999999</v>
          </cell>
          <cell r="M724">
            <v>353</v>
          </cell>
          <cell r="N724">
            <v>87</v>
          </cell>
        </row>
        <row r="725">
          <cell r="C725">
            <v>579</v>
          </cell>
          <cell r="D725">
            <v>33.847000000000001</v>
          </cell>
          <cell r="E725">
            <v>-118.018</v>
          </cell>
          <cell r="F725" t="str">
            <v>Qal, deep, LA basin</v>
          </cell>
          <cell r="G725" t="str">
            <v>270</v>
          </cell>
          <cell r="H725" t="str">
            <v>Qal- deep LA basin</v>
          </cell>
          <cell r="I725" t="str">
            <v>Qal- deep (incl LA)</v>
          </cell>
          <cell r="J725">
            <v>280</v>
          </cell>
          <cell r="K725">
            <v>74</v>
          </cell>
          <cell r="L725">
            <v>0.88478100000000004</v>
          </cell>
          <cell r="M725">
            <v>306</v>
          </cell>
          <cell r="N725">
            <v>78</v>
          </cell>
        </row>
        <row r="726">
          <cell r="C726">
            <v>68</v>
          </cell>
          <cell r="D726">
            <v>34.185000000000002</v>
          </cell>
          <cell r="E726">
            <v>-118.018</v>
          </cell>
          <cell r="F726" t="str">
            <v>Kgr</v>
          </cell>
          <cell r="G726" t="str">
            <v>685</v>
          </cell>
          <cell r="H726" t="str">
            <v>Kgr</v>
          </cell>
          <cell r="I726" t="str">
            <v>xtaline</v>
          </cell>
          <cell r="J726">
            <v>748</v>
          </cell>
          <cell r="K726">
            <v>430</v>
          </cell>
        </row>
        <row r="727">
          <cell r="C727">
            <v>578</v>
          </cell>
          <cell r="D727">
            <v>33.79</v>
          </cell>
          <cell r="E727">
            <v>-118.012</v>
          </cell>
          <cell r="F727" t="str">
            <v>Qal, deep, LA basin</v>
          </cell>
          <cell r="G727" t="str">
            <v>270</v>
          </cell>
          <cell r="H727" t="str">
            <v>Qal- deep LA basin</v>
          </cell>
          <cell r="I727" t="str">
            <v>Qal- deep (incl LA)</v>
          </cell>
          <cell r="J727">
            <v>280</v>
          </cell>
          <cell r="K727">
            <v>74</v>
          </cell>
          <cell r="L727">
            <v>0.91572500000000001</v>
          </cell>
          <cell r="M727">
            <v>306</v>
          </cell>
          <cell r="N727">
            <v>78</v>
          </cell>
        </row>
        <row r="728">
          <cell r="C728">
            <v>1375</v>
          </cell>
          <cell r="D728">
            <v>33.945999999999998</v>
          </cell>
          <cell r="E728">
            <v>-118</v>
          </cell>
          <cell r="F728" t="str">
            <v>Qal, thin</v>
          </cell>
          <cell r="G728" t="str">
            <v>339</v>
          </cell>
          <cell r="H728" t="str">
            <v>Qal- thin</v>
          </cell>
          <cell r="I728" t="str">
            <v>Qal- thin</v>
          </cell>
          <cell r="J728">
            <v>349</v>
          </cell>
          <cell r="K728">
            <v>89</v>
          </cell>
          <cell r="L728">
            <v>9.5160699999999991</v>
          </cell>
          <cell r="M728">
            <v>353</v>
          </cell>
          <cell r="N728">
            <v>87</v>
          </cell>
        </row>
        <row r="729">
          <cell r="C729">
            <v>309</v>
          </cell>
          <cell r="D729">
            <v>34.485999999999997</v>
          </cell>
          <cell r="E729">
            <v>-117.98</v>
          </cell>
          <cell r="F729" t="str">
            <v>Kgr</v>
          </cell>
          <cell r="G729" t="str">
            <v>685</v>
          </cell>
          <cell r="H729" t="str">
            <v>Qal- coarse</v>
          </cell>
          <cell r="I729" t="str">
            <v>Qal- coarse</v>
          </cell>
          <cell r="J729">
            <v>354</v>
          </cell>
          <cell r="K729">
            <v>82</v>
          </cell>
          <cell r="L729">
            <v>31.836099999999998</v>
          </cell>
          <cell r="M729">
            <v>353</v>
          </cell>
          <cell r="N729">
            <v>87</v>
          </cell>
        </row>
        <row r="730">
          <cell r="C730">
            <v>568</v>
          </cell>
          <cell r="D730">
            <v>33.920999999999999</v>
          </cell>
          <cell r="E730">
            <v>-117.973</v>
          </cell>
          <cell r="F730" t="str">
            <v>Qoa</v>
          </cell>
          <cell r="G730" t="str">
            <v>371</v>
          </cell>
          <cell r="H730" t="str">
            <v>Qoa</v>
          </cell>
          <cell r="I730" t="str">
            <v>Qoa</v>
          </cell>
          <cell r="J730">
            <v>387</v>
          </cell>
          <cell r="K730">
            <v>142</v>
          </cell>
        </row>
        <row r="731">
          <cell r="C731">
            <v>1398</v>
          </cell>
          <cell r="D731">
            <v>34.424999999999997</v>
          </cell>
          <cell r="E731">
            <v>-117.964</v>
          </cell>
          <cell r="F731" t="str">
            <v>Kgr</v>
          </cell>
          <cell r="G731" t="str">
            <v>685</v>
          </cell>
          <cell r="H731" t="str">
            <v>Kgr</v>
          </cell>
          <cell r="I731" t="str">
            <v>xtaline</v>
          </cell>
          <cell r="J731">
            <v>748</v>
          </cell>
          <cell r="K731">
            <v>430</v>
          </cell>
        </row>
        <row r="732">
          <cell r="C732">
            <v>1324</v>
          </cell>
          <cell r="D732">
            <v>33.866</v>
          </cell>
          <cell r="E732">
            <v>-117.958</v>
          </cell>
          <cell r="F732" t="str">
            <v>Qal, deep, LA basin</v>
          </cell>
          <cell r="G732" t="str">
            <v>270</v>
          </cell>
          <cell r="H732" t="str">
            <v>Qal- deep LA basin</v>
          </cell>
          <cell r="I732" t="str">
            <v>Qal- deep (incl LA)</v>
          </cell>
          <cell r="J732">
            <v>280</v>
          </cell>
          <cell r="K732">
            <v>74</v>
          </cell>
          <cell r="L732">
            <v>1.276</v>
          </cell>
          <cell r="M732">
            <v>306</v>
          </cell>
          <cell r="N732">
            <v>78</v>
          </cell>
        </row>
        <row r="733">
          <cell r="C733">
            <v>1304</v>
          </cell>
          <cell r="D733">
            <v>33.840000000000003</v>
          </cell>
          <cell r="E733">
            <v>-117.95699999999999</v>
          </cell>
          <cell r="F733" t="str">
            <v>Qal, deep, LA basin</v>
          </cell>
          <cell r="G733" t="str">
            <v>270</v>
          </cell>
          <cell r="H733" t="str">
            <v>Qal- deep LA basin</v>
          </cell>
          <cell r="I733" t="str">
            <v>Qal- deep (incl LA)</v>
          </cell>
          <cell r="J733">
            <v>280</v>
          </cell>
          <cell r="K733">
            <v>74</v>
          </cell>
          <cell r="L733">
            <v>1.91096</v>
          </cell>
          <cell r="M733">
            <v>306</v>
          </cell>
          <cell r="N733">
            <v>78</v>
          </cell>
        </row>
        <row r="734">
          <cell r="C734">
            <v>1326</v>
          </cell>
          <cell r="D734">
            <v>33.932000000000002</v>
          </cell>
          <cell r="E734">
            <v>-117.955</v>
          </cell>
          <cell r="F734" t="str">
            <v>Qoa</v>
          </cell>
          <cell r="G734" t="str">
            <v>371</v>
          </cell>
          <cell r="H734" t="str">
            <v>Qoa</v>
          </cell>
          <cell r="I734" t="str">
            <v>Qoa</v>
          </cell>
          <cell r="J734">
            <v>387</v>
          </cell>
          <cell r="K734">
            <v>142</v>
          </cell>
        </row>
        <row r="735">
          <cell r="C735">
            <v>565</v>
          </cell>
          <cell r="D735">
            <v>34.064</v>
          </cell>
          <cell r="E735">
            <v>-117.952</v>
          </cell>
          <cell r="F735" t="str">
            <v>Qal, deep (incl LA)</v>
          </cell>
          <cell r="G735" t="str">
            <v>271</v>
          </cell>
          <cell r="H735" t="str">
            <v>Qal- deep</v>
          </cell>
          <cell r="I735" t="str">
            <v>Qal- deep (incl LA)</v>
          </cell>
          <cell r="J735">
            <v>280</v>
          </cell>
          <cell r="K735">
            <v>74</v>
          </cell>
          <cell r="L735">
            <v>1.86951</v>
          </cell>
          <cell r="M735">
            <v>306</v>
          </cell>
          <cell r="N735">
            <v>78</v>
          </cell>
        </row>
        <row r="736">
          <cell r="C736">
            <v>581</v>
          </cell>
          <cell r="D736">
            <v>33.817</v>
          </cell>
          <cell r="E736">
            <v>-117.95099999999999</v>
          </cell>
          <cell r="F736" t="str">
            <v>Qal, deep, LA basin</v>
          </cell>
          <cell r="G736" t="str">
            <v>270</v>
          </cell>
          <cell r="H736" t="str">
            <v>Qal- deep LA basin</v>
          </cell>
          <cell r="I736" t="str">
            <v>Qal- deep (incl LA)</v>
          </cell>
          <cell r="J736">
            <v>280</v>
          </cell>
          <cell r="K736">
            <v>74</v>
          </cell>
          <cell r="L736">
            <v>1.05653</v>
          </cell>
          <cell r="M736">
            <v>306</v>
          </cell>
          <cell r="N736">
            <v>78</v>
          </cell>
        </row>
        <row r="737">
          <cell r="C737">
            <v>1380</v>
          </cell>
          <cell r="D737">
            <v>34.036000000000001</v>
          </cell>
          <cell r="E737">
            <v>-117.95</v>
          </cell>
          <cell r="F737" t="str">
            <v>Qal, thin</v>
          </cell>
          <cell r="G737" t="str">
            <v>339</v>
          </cell>
          <cell r="H737" t="str">
            <v>Qal- thin</v>
          </cell>
          <cell r="I737" t="str">
            <v>Qal- thin</v>
          </cell>
          <cell r="J737">
            <v>349</v>
          </cell>
          <cell r="K737">
            <v>89</v>
          </cell>
          <cell r="L737">
            <v>1.2942499999999999</v>
          </cell>
          <cell r="M737">
            <v>306</v>
          </cell>
          <cell r="N737">
            <v>78</v>
          </cell>
        </row>
        <row r="738">
          <cell r="C738">
            <v>567</v>
          </cell>
          <cell r="D738">
            <v>33.99</v>
          </cell>
          <cell r="E738">
            <v>-117.943</v>
          </cell>
          <cell r="F738" t="str">
            <v>Qal, thin</v>
          </cell>
          <cell r="G738" t="str">
            <v>339</v>
          </cell>
          <cell r="H738" t="str">
            <v>Tsh</v>
          </cell>
          <cell r="I738" t="str">
            <v>Tsh</v>
          </cell>
          <cell r="J738">
            <v>390</v>
          </cell>
          <cell r="K738">
            <v>112</v>
          </cell>
        </row>
        <row r="739">
          <cell r="C739">
            <v>561</v>
          </cell>
          <cell r="D739">
            <v>34.15</v>
          </cell>
          <cell r="E739">
            <v>-117.93899999999999</v>
          </cell>
          <cell r="F739" t="str">
            <v>Qoa</v>
          </cell>
          <cell r="G739" t="str">
            <v>371</v>
          </cell>
          <cell r="H739" t="str">
            <v>Qoa</v>
          </cell>
          <cell r="I739" t="str">
            <v>Qoa</v>
          </cell>
          <cell r="J739">
            <v>387</v>
          </cell>
          <cell r="K739">
            <v>142</v>
          </cell>
        </row>
        <row r="740">
          <cell r="C740">
            <v>3120</v>
          </cell>
          <cell r="D740">
            <v>34.073</v>
          </cell>
          <cell r="E740">
            <v>-117.938</v>
          </cell>
          <cell r="F740" t="str">
            <v>Qal, deep (incl LA)</v>
          </cell>
          <cell r="G740" t="str">
            <v>271</v>
          </cell>
          <cell r="H740" t="str">
            <v>Qal- deep</v>
          </cell>
          <cell r="I740" t="str">
            <v>Qal- deep (incl LA)</v>
          </cell>
          <cell r="J740">
            <v>280</v>
          </cell>
          <cell r="K740">
            <v>74</v>
          </cell>
          <cell r="L740">
            <v>2.00753</v>
          </cell>
          <cell r="M740">
            <v>353</v>
          </cell>
          <cell r="N740">
            <v>87</v>
          </cell>
        </row>
        <row r="741">
          <cell r="C741">
            <v>511</v>
          </cell>
          <cell r="D741">
            <v>33.719000000000001</v>
          </cell>
          <cell r="E741">
            <v>-117.937</v>
          </cell>
          <cell r="F741" t="str">
            <v>Qal, deep, LA basin</v>
          </cell>
          <cell r="G741" t="str">
            <v>270</v>
          </cell>
          <cell r="H741" t="str">
            <v>Qal- deep LA basin</v>
          </cell>
          <cell r="I741" t="str">
            <v>Qal- deep (incl LA)</v>
          </cell>
          <cell r="J741">
            <v>280</v>
          </cell>
          <cell r="K741">
            <v>74</v>
          </cell>
          <cell r="L741">
            <v>0.93013900000000005</v>
          </cell>
          <cell r="M741">
            <v>306</v>
          </cell>
          <cell r="N741">
            <v>78</v>
          </cell>
        </row>
        <row r="742">
          <cell r="C742">
            <v>282</v>
          </cell>
          <cell r="D742">
            <v>33.622999999999998</v>
          </cell>
          <cell r="E742">
            <v>-117.931</v>
          </cell>
          <cell r="F742" t="str">
            <v>Qoa</v>
          </cell>
          <cell r="G742" t="str">
            <v>371</v>
          </cell>
          <cell r="H742" t="str">
            <v>Qoa</v>
          </cell>
          <cell r="I742" t="str">
            <v>Qoa</v>
          </cell>
          <cell r="J742">
            <v>387</v>
          </cell>
          <cell r="K742">
            <v>142</v>
          </cell>
        </row>
        <row r="743">
          <cell r="C743">
            <v>1325</v>
          </cell>
          <cell r="D743">
            <v>33.909999999999997</v>
          </cell>
          <cell r="E743">
            <v>-117.93</v>
          </cell>
          <cell r="F743" t="str">
            <v>Qoa</v>
          </cell>
          <cell r="G743" t="str">
            <v>371</v>
          </cell>
          <cell r="H743" t="str">
            <v>Qoa</v>
          </cell>
          <cell r="I743" t="str">
            <v>Qoa</v>
          </cell>
          <cell r="J743">
            <v>387</v>
          </cell>
          <cell r="K743">
            <v>142</v>
          </cell>
        </row>
        <row r="744">
          <cell r="C744">
            <v>116</v>
          </cell>
          <cell r="D744">
            <v>33.89</v>
          </cell>
          <cell r="E744">
            <v>-117.92700000000001</v>
          </cell>
          <cell r="F744" t="str">
            <v>Qoa</v>
          </cell>
          <cell r="G744" t="str">
            <v>371</v>
          </cell>
          <cell r="H744" t="str">
            <v>Qoa</v>
          </cell>
          <cell r="I744" t="str">
            <v>Qoa</v>
          </cell>
          <cell r="J744">
            <v>387</v>
          </cell>
          <cell r="K744">
            <v>142</v>
          </cell>
        </row>
        <row r="745">
          <cell r="C745">
            <v>117</v>
          </cell>
          <cell r="D745">
            <v>33.8904</v>
          </cell>
          <cell r="E745">
            <v>-117.9258</v>
          </cell>
          <cell r="F745" t="str">
            <v>Qoa</v>
          </cell>
          <cell r="G745" t="str">
            <v>371</v>
          </cell>
          <cell r="H745" t="str">
            <v>Qoa</v>
          </cell>
          <cell r="I745" t="str">
            <v>Qoa</v>
          </cell>
          <cell r="J745">
            <v>387</v>
          </cell>
          <cell r="K745">
            <v>142</v>
          </cell>
        </row>
        <row r="746">
          <cell r="C746">
            <v>566</v>
          </cell>
          <cell r="D746">
            <v>34.026000000000003</v>
          </cell>
          <cell r="E746">
            <v>-117.91800000000001</v>
          </cell>
          <cell r="F746" t="str">
            <v>Qoa</v>
          </cell>
          <cell r="G746" t="str">
            <v>371</v>
          </cell>
          <cell r="H746" t="str">
            <v>Tsh</v>
          </cell>
          <cell r="I746" t="str">
            <v>Tsh</v>
          </cell>
          <cell r="J746">
            <v>390</v>
          </cell>
          <cell r="K746">
            <v>112</v>
          </cell>
        </row>
        <row r="747">
          <cell r="C747">
            <v>564</v>
          </cell>
          <cell r="D747">
            <v>34.087000000000003</v>
          </cell>
          <cell r="E747">
            <v>-117.91500000000001</v>
          </cell>
          <cell r="F747" t="str">
            <v>Qal, deep (incl LA)</v>
          </cell>
          <cell r="G747" t="str">
            <v>271</v>
          </cell>
          <cell r="H747" t="str">
            <v>Qal- deep</v>
          </cell>
          <cell r="I747" t="str">
            <v>Qal- deep (incl LA)</v>
          </cell>
          <cell r="J747">
            <v>280</v>
          </cell>
          <cell r="K747">
            <v>74</v>
          </cell>
          <cell r="L747">
            <v>3.7421099999999998</v>
          </cell>
          <cell r="M747">
            <v>353</v>
          </cell>
          <cell r="N747">
            <v>87</v>
          </cell>
        </row>
        <row r="748">
          <cell r="C748">
            <v>1401</v>
          </cell>
          <cell r="D748">
            <v>34.457999999999998</v>
          </cell>
          <cell r="E748">
            <v>-117.90900000000001</v>
          </cell>
          <cell r="F748" t="str">
            <v>Kgr</v>
          </cell>
          <cell r="G748" t="str">
            <v>685</v>
          </cell>
          <cell r="H748" t="str">
            <v>Kgr</v>
          </cell>
          <cell r="I748" t="str">
            <v>xtaline</v>
          </cell>
          <cell r="J748">
            <v>748</v>
          </cell>
          <cell r="K748">
            <v>430</v>
          </cell>
        </row>
        <row r="749">
          <cell r="C749">
            <v>580</v>
          </cell>
          <cell r="D749">
            <v>33.915999999999997</v>
          </cell>
          <cell r="E749">
            <v>-117.896</v>
          </cell>
          <cell r="F749" t="str">
            <v>Qoa</v>
          </cell>
          <cell r="G749" t="str">
            <v>371</v>
          </cell>
          <cell r="H749" t="str">
            <v>Qoa</v>
          </cell>
          <cell r="I749" t="str">
            <v>Qoa</v>
          </cell>
          <cell r="J749">
            <v>387</v>
          </cell>
          <cell r="K749">
            <v>142</v>
          </cell>
        </row>
        <row r="750">
          <cell r="C750">
            <v>1319</v>
          </cell>
          <cell r="D750">
            <v>33.933</v>
          </cell>
          <cell r="E750">
            <v>-117.896</v>
          </cell>
          <cell r="F750" t="str">
            <v>Qal, thin</v>
          </cell>
          <cell r="G750" t="str">
            <v>339</v>
          </cell>
          <cell r="H750" t="str">
            <v>Qal- thin</v>
          </cell>
          <cell r="I750" t="str">
            <v>Qal- thin</v>
          </cell>
          <cell r="J750">
            <v>349</v>
          </cell>
          <cell r="K750">
            <v>89</v>
          </cell>
          <cell r="L750">
            <v>9.4792699999999996</v>
          </cell>
          <cell r="M750">
            <v>353</v>
          </cell>
          <cell r="N750">
            <v>87</v>
          </cell>
        </row>
        <row r="751">
          <cell r="C751">
            <v>3116</v>
          </cell>
          <cell r="D751">
            <v>34.064999999999998</v>
          </cell>
          <cell r="E751">
            <v>-117.893</v>
          </cell>
          <cell r="F751" t="str">
            <v>Qoa</v>
          </cell>
          <cell r="G751" t="str">
            <v>371</v>
          </cell>
          <cell r="H751" t="str">
            <v>Qoa</v>
          </cell>
          <cell r="I751" t="str">
            <v>Qoa</v>
          </cell>
          <cell r="J751">
            <v>387</v>
          </cell>
          <cell r="K751">
            <v>142</v>
          </cell>
        </row>
        <row r="752">
          <cell r="C752">
            <v>1323</v>
          </cell>
          <cell r="D752">
            <v>33.889000000000003</v>
          </cell>
          <cell r="E752">
            <v>-117.886</v>
          </cell>
          <cell r="F752" t="str">
            <v>Qal, thin</v>
          </cell>
          <cell r="G752" t="str">
            <v>339</v>
          </cell>
          <cell r="H752" t="str">
            <v>Qal- thin</v>
          </cell>
          <cell r="I752" t="str">
            <v>Qal- thin</v>
          </cell>
          <cell r="J752">
            <v>349</v>
          </cell>
          <cell r="K752">
            <v>89</v>
          </cell>
          <cell r="L752">
            <v>5.5590299999999999</v>
          </cell>
          <cell r="M752">
            <v>353</v>
          </cell>
          <cell r="N752">
            <v>87</v>
          </cell>
        </row>
        <row r="753">
          <cell r="C753">
            <v>111</v>
          </cell>
          <cell r="D753">
            <v>33.935400000000001</v>
          </cell>
          <cell r="E753">
            <v>-117.884</v>
          </cell>
          <cell r="F753" t="str">
            <v>Tsh</v>
          </cell>
          <cell r="G753" t="str">
            <v>376</v>
          </cell>
          <cell r="H753" t="str">
            <v>Tsh</v>
          </cell>
          <cell r="I753" t="str">
            <v>Tsh</v>
          </cell>
          <cell r="J753">
            <v>390</v>
          </cell>
          <cell r="K753">
            <v>112</v>
          </cell>
        </row>
        <row r="754">
          <cell r="C754">
            <v>559</v>
          </cell>
          <cell r="D754">
            <v>34.137</v>
          </cell>
          <cell r="E754">
            <v>-117.883</v>
          </cell>
          <cell r="F754" t="str">
            <v>Qal, coarse</v>
          </cell>
          <cell r="G754" t="str">
            <v>345</v>
          </cell>
          <cell r="H754" t="str">
            <v>Qal- coarse</v>
          </cell>
          <cell r="I754" t="str">
            <v>Qal- coarse</v>
          </cell>
          <cell r="J754">
            <v>354</v>
          </cell>
          <cell r="K754">
            <v>82</v>
          </cell>
          <cell r="L754">
            <v>10.0855</v>
          </cell>
          <cell r="M754">
            <v>353</v>
          </cell>
          <cell r="N754">
            <v>87</v>
          </cell>
        </row>
        <row r="755">
          <cell r="C755">
            <v>562</v>
          </cell>
          <cell r="D755">
            <v>34.078000000000003</v>
          </cell>
          <cell r="E755">
            <v>-117.871</v>
          </cell>
          <cell r="F755" t="str">
            <v>Qal, coarse</v>
          </cell>
          <cell r="G755" t="str">
            <v>345</v>
          </cell>
          <cell r="H755" t="str">
            <v>Qal- coarse</v>
          </cell>
          <cell r="I755" t="str">
            <v>Qal- coarse</v>
          </cell>
          <cell r="J755">
            <v>354</v>
          </cell>
          <cell r="K755">
            <v>82</v>
          </cell>
          <cell r="L755">
            <v>7.7557099999999997</v>
          </cell>
          <cell r="M755">
            <v>353</v>
          </cell>
          <cell r="N755">
            <v>87</v>
          </cell>
        </row>
        <row r="756">
          <cell r="C756">
            <v>1214</v>
          </cell>
          <cell r="D756">
            <v>34.4435</v>
          </cell>
          <cell r="E756">
            <v>-117.85299999999999</v>
          </cell>
          <cell r="F756" t="str">
            <v>Qal, coarse</v>
          </cell>
          <cell r="G756" t="str">
            <v>345</v>
          </cell>
          <cell r="H756" t="str">
            <v>Qal- coarse</v>
          </cell>
          <cell r="I756" t="str">
            <v>Qal- coarse</v>
          </cell>
          <cell r="J756">
            <v>354</v>
          </cell>
          <cell r="K756">
            <v>82</v>
          </cell>
          <cell r="L756">
            <v>17.668099999999999</v>
          </cell>
          <cell r="M756">
            <v>353</v>
          </cell>
          <cell r="N756">
            <v>87</v>
          </cell>
        </row>
        <row r="757">
          <cell r="C757">
            <v>71</v>
          </cell>
          <cell r="D757">
            <v>33.912100000000002</v>
          </cell>
          <cell r="E757">
            <v>-117.83799999999999</v>
          </cell>
          <cell r="F757" t="str">
            <v>Tss</v>
          </cell>
          <cell r="G757" t="str">
            <v>478</v>
          </cell>
          <cell r="H757" t="str">
            <v>Tsh</v>
          </cell>
          <cell r="I757" t="str">
            <v>Tsh</v>
          </cell>
          <cell r="J757">
            <v>390</v>
          </cell>
          <cell r="K757">
            <v>112</v>
          </cell>
        </row>
        <row r="758">
          <cell r="C758">
            <v>582</v>
          </cell>
          <cell r="D758">
            <v>33.727800000000002</v>
          </cell>
          <cell r="E758">
            <v>-117.824</v>
          </cell>
          <cell r="F758" t="str">
            <v>Qal, deep, LA basin</v>
          </cell>
          <cell r="G758" t="str">
            <v>270</v>
          </cell>
          <cell r="H758" t="str">
            <v>Qal- deep LA basin</v>
          </cell>
          <cell r="I758" t="str">
            <v>Qal- deep (incl LA)</v>
          </cell>
          <cell r="J758">
            <v>280</v>
          </cell>
          <cell r="K758">
            <v>74</v>
          </cell>
          <cell r="L758">
            <v>2.2449699999999999</v>
          </cell>
          <cell r="M758">
            <v>353</v>
          </cell>
          <cell r="N758">
            <v>87</v>
          </cell>
        </row>
        <row r="759">
          <cell r="C759">
            <v>583</v>
          </cell>
          <cell r="D759">
            <v>33.820999999999998</v>
          </cell>
          <cell r="E759">
            <v>-117.818</v>
          </cell>
          <cell r="F759" t="str">
            <v>Qoa</v>
          </cell>
          <cell r="G759" t="str">
            <v>371</v>
          </cell>
          <cell r="H759" t="str">
            <v>Qoa</v>
          </cell>
          <cell r="I759" t="str">
            <v>Qoa</v>
          </cell>
          <cell r="J759">
            <v>387</v>
          </cell>
          <cell r="K759">
            <v>142</v>
          </cell>
        </row>
        <row r="760">
          <cell r="C760">
            <v>87</v>
          </cell>
          <cell r="D760">
            <v>34.091000000000001</v>
          </cell>
          <cell r="E760">
            <v>-117.80800000000001</v>
          </cell>
          <cell r="F760" t="str">
            <v>Tv</v>
          </cell>
          <cell r="G760" t="str">
            <v>597</v>
          </cell>
          <cell r="H760" t="str">
            <v>Tv- clastic</v>
          </cell>
          <cell r="I760" t="str">
            <v>Tss</v>
          </cell>
          <cell r="J760">
            <v>515</v>
          </cell>
          <cell r="K760">
            <v>215</v>
          </cell>
        </row>
        <row r="761">
          <cell r="C761">
            <v>1215</v>
          </cell>
          <cell r="D761">
            <v>34.393000000000001</v>
          </cell>
          <cell r="E761">
            <v>-117.80500000000001</v>
          </cell>
          <cell r="F761" t="str">
            <v>J metamorphic</v>
          </cell>
          <cell r="G761" t="str">
            <v>623</v>
          </cell>
          <cell r="H761" t="str">
            <v>Tss</v>
          </cell>
          <cell r="I761" t="str">
            <v>Tss</v>
          </cell>
          <cell r="J761">
            <v>515</v>
          </cell>
          <cell r="K761">
            <v>215</v>
          </cell>
        </row>
        <row r="762">
          <cell r="C762">
            <v>3102</v>
          </cell>
          <cell r="D762">
            <v>33.927</v>
          </cell>
          <cell r="E762">
            <v>-117.803</v>
          </cell>
          <cell r="F762" t="str">
            <v>Tsh</v>
          </cell>
          <cell r="G762" t="str">
            <v>376</v>
          </cell>
          <cell r="H762" t="str">
            <v>Tsh</v>
          </cell>
          <cell r="I762" t="str">
            <v>Tsh</v>
          </cell>
          <cell r="J762">
            <v>390</v>
          </cell>
          <cell r="K762">
            <v>112</v>
          </cell>
        </row>
        <row r="763">
          <cell r="C763">
            <v>1379</v>
          </cell>
          <cell r="D763">
            <v>34.063000000000002</v>
          </cell>
          <cell r="E763">
            <v>-117.78400000000001</v>
          </cell>
          <cell r="F763" t="str">
            <v>Qal, thin</v>
          </cell>
          <cell r="G763" t="str">
            <v>339</v>
          </cell>
          <cell r="H763" t="str">
            <v>Qal- thin</v>
          </cell>
          <cell r="I763" t="str">
            <v>Qal- thin</v>
          </cell>
          <cell r="J763">
            <v>349</v>
          </cell>
          <cell r="K763">
            <v>89</v>
          </cell>
          <cell r="L763">
            <v>2.1749100000000001</v>
          </cell>
          <cell r="M763">
            <v>353</v>
          </cell>
          <cell r="N763">
            <v>87</v>
          </cell>
        </row>
        <row r="764">
          <cell r="C764">
            <v>3115</v>
          </cell>
          <cell r="D764">
            <v>34.125</v>
          </cell>
          <cell r="E764">
            <v>-117.777</v>
          </cell>
          <cell r="F764" t="str">
            <v>Qal, thin</v>
          </cell>
          <cell r="G764" t="str">
            <v>339</v>
          </cell>
          <cell r="H764" t="str">
            <v>Qal- thin</v>
          </cell>
          <cell r="I764" t="str">
            <v>Qal- thin</v>
          </cell>
          <cell r="J764">
            <v>349</v>
          </cell>
          <cell r="K764">
            <v>89</v>
          </cell>
          <cell r="L764">
            <v>10.5479</v>
          </cell>
          <cell r="M764">
            <v>353</v>
          </cell>
          <cell r="N764">
            <v>87</v>
          </cell>
        </row>
        <row r="765">
          <cell r="C765">
            <v>302</v>
          </cell>
          <cell r="D765">
            <v>34.055999999999997</v>
          </cell>
          <cell r="E765">
            <v>-117.748</v>
          </cell>
          <cell r="F765" t="str">
            <v>Qal, fine</v>
          </cell>
          <cell r="G765" t="str">
            <v>230</v>
          </cell>
          <cell r="H765" t="str">
            <v>Qal- coarse</v>
          </cell>
          <cell r="I765" t="str">
            <v>Qal- coarse</v>
          </cell>
          <cell r="J765">
            <v>354</v>
          </cell>
          <cell r="K765">
            <v>82</v>
          </cell>
          <cell r="L765">
            <v>3.4908999999999999</v>
          </cell>
          <cell r="M765">
            <v>353</v>
          </cell>
          <cell r="N765">
            <v>87</v>
          </cell>
        </row>
        <row r="766">
          <cell r="C766">
            <v>3125</v>
          </cell>
          <cell r="D766">
            <v>34.095999999999997</v>
          </cell>
          <cell r="E766">
            <v>-117.745</v>
          </cell>
          <cell r="F766" t="str">
            <v>Qal, coarse</v>
          </cell>
          <cell r="G766" t="str">
            <v>345</v>
          </cell>
          <cell r="H766" t="str">
            <v>Qal- coarse</v>
          </cell>
          <cell r="I766" t="str">
            <v>Qal- coarse</v>
          </cell>
          <cell r="J766">
            <v>354</v>
          </cell>
          <cell r="K766">
            <v>82</v>
          </cell>
          <cell r="L766">
            <v>6.6931700000000003</v>
          </cell>
          <cell r="M766">
            <v>353</v>
          </cell>
          <cell r="N766">
            <v>87</v>
          </cell>
        </row>
        <row r="767">
          <cell r="C767">
            <v>3124</v>
          </cell>
          <cell r="D767">
            <v>34.121000000000002</v>
          </cell>
          <cell r="E767">
            <v>-117.738</v>
          </cell>
          <cell r="F767" t="str">
            <v>Qal, coarse</v>
          </cell>
          <cell r="G767" t="str">
            <v>345</v>
          </cell>
          <cell r="H767" t="str">
            <v>Qal- coarse</v>
          </cell>
          <cell r="I767" t="str">
            <v>Qal- coarse</v>
          </cell>
          <cell r="J767">
            <v>354</v>
          </cell>
          <cell r="K767">
            <v>82</v>
          </cell>
          <cell r="L767">
            <v>10.7233</v>
          </cell>
          <cell r="M767">
            <v>353</v>
          </cell>
          <cell r="N767">
            <v>87</v>
          </cell>
        </row>
        <row r="768">
          <cell r="C768">
            <v>308</v>
          </cell>
          <cell r="D768">
            <v>34.381</v>
          </cell>
          <cell r="E768">
            <v>-117.73699999999999</v>
          </cell>
          <cell r="F768" t="str">
            <v>schist</v>
          </cell>
          <cell r="G768" t="str">
            <v>642</v>
          </cell>
          <cell r="H768" t="str">
            <v>schist</v>
          </cell>
          <cell r="I768" t="str">
            <v>xtaline</v>
          </cell>
          <cell r="J768">
            <v>748</v>
          </cell>
          <cell r="K768">
            <v>430</v>
          </cell>
        </row>
        <row r="769">
          <cell r="C769">
            <v>274</v>
          </cell>
          <cell r="D769">
            <v>33.869</v>
          </cell>
          <cell r="E769">
            <v>-117.709</v>
          </cell>
          <cell r="F769" t="str">
            <v>Qal, coarse</v>
          </cell>
          <cell r="G769" t="str">
            <v>345</v>
          </cell>
          <cell r="H769" t="str">
            <v>Qal- coarse</v>
          </cell>
          <cell r="I769" t="str">
            <v>Qal- coarse</v>
          </cell>
          <cell r="J769">
            <v>354</v>
          </cell>
          <cell r="K769">
            <v>82</v>
          </cell>
          <cell r="L769">
            <v>23.252600000000001</v>
          </cell>
          <cell r="M769">
            <v>353</v>
          </cell>
          <cell r="N769">
            <v>87</v>
          </cell>
        </row>
        <row r="770">
          <cell r="C770">
            <v>3118</v>
          </cell>
          <cell r="D770">
            <v>34.112000000000002</v>
          </cell>
          <cell r="E770">
            <v>-117.681</v>
          </cell>
          <cell r="F770" t="str">
            <v>Qal, coarse</v>
          </cell>
          <cell r="G770" t="str">
            <v>345</v>
          </cell>
          <cell r="H770" t="str">
            <v>Qal- coarse</v>
          </cell>
          <cell r="I770" t="str">
            <v>Qal- coarse</v>
          </cell>
          <cell r="J770">
            <v>354</v>
          </cell>
          <cell r="K770">
            <v>82</v>
          </cell>
          <cell r="L770">
            <v>10.9191</v>
          </cell>
          <cell r="M770">
            <v>353</v>
          </cell>
          <cell r="N770">
            <v>87</v>
          </cell>
        </row>
        <row r="771">
          <cell r="C771">
            <v>95</v>
          </cell>
          <cell r="D771">
            <v>34.155000000000001</v>
          </cell>
          <cell r="E771">
            <v>-117.675</v>
          </cell>
          <cell r="F771" t="str">
            <v>Qal, coarse</v>
          </cell>
          <cell r="G771" t="str">
            <v>345</v>
          </cell>
          <cell r="H771" t="str">
            <v>Qal- coarse</v>
          </cell>
          <cell r="I771" t="str">
            <v>Qal- coarse</v>
          </cell>
          <cell r="J771">
            <v>354</v>
          </cell>
          <cell r="K771">
            <v>82</v>
          </cell>
          <cell r="L771">
            <v>25.832899999999999</v>
          </cell>
          <cell r="M771">
            <v>353</v>
          </cell>
          <cell r="N771">
            <v>87</v>
          </cell>
        </row>
        <row r="772">
          <cell r="C772">
            <v>104</v>
          </cell>
          <cell r="D772">
            <v>33.489400000000003</v>
          </cell>
          <cell r="E772">
            <v>-117.67100000000001</v>
          </cell>
          <cell r="F772" t="str">
            <v>Qal, thin</v>
          </cell>
          <cell r="G772" t="str">
            <v>339</v>
          </cell>
          <cell r="H772" t="str">
            <v>Qal- thin</v>
          </cell>
          <cell r="I772" t="str">
            <v>Qal- thin</v>
          </cell>
          <cell r="J772">
            <v>349</v>
          </cell>
          <cell r="K772">
            <v>89</v>
          </cell>
          <cell r="L772">
            <v>2.6126999999999998</v>
          </cell>
          <cell r="M772">
            <v>353</v>
          </cell>
          <cell r="N772">
            <v>87</v>
          </cell>
        </row>
        <row r="773">
          <cell r="C773">
            <v>3121</v>
          </cell>
          <cell r="D773">
            <v>34.076000000000001</v>
          </cell>
          <cell r="E773">
            <v>-117.67100000000001</v>
          </cell>
          <cell r="F773" t="str">
            <v>Qal, coarse</v>
          </cell>
          <cell r="G773" t="str">
            <v>345</v>
          </cell>
          <cell r="H773" t="str">
            <v>Qal- coarse</v>
          </cell>
          <cell r="I773" t="str">
            <v>Qal- coarse</v>
          </cell>
          <cell r="J773">
            <v>354</v>
          </cell>
          <cell r="K773">
            <v>82</v>
          </cell>
          <cell r="L773">
            <v>6.0750400000000004</v>
          </cell>
          <cell r="M773">
            <v>353</v>
          </cell>
          <cell r="N773">
            <v>87</v>
          </cell>
        </row>
        <row r="774">
          <cell r="C774">
            <v>305</v>
          </cell>
          <cell r="D774">
            <v>34.232999999999997</v>
          </cell>
          <cell r="E774">
            <v>-117.661</v>
          </cell>
          <cell r="F774" t="str">
            <v>Qal, thin</v>
          </cell>
          <cell r="G774" t="str">
            <v>339</v>
          </cell>
          <cell r="H774" t="str">
            <v>Qal- thin</v>
          </cell>
          <cell r="I774" t="str">
            <v>Qal- thin</v>
          </cell>
          <cell r="J774">
            <v>349</v>
          </cell>
          <cell r="K774">
            <v>89</v>
          </cell>
          <cell r="L774">
            <v>25.470500000000001</v>
          </cell>
          <cell r="M774">
            <v>353</v>
          </cell>
          <cell r="N774">
            <v>87</v>
          </cell>
        </row>
        <row r="775">
          <cell r="C775">
            <v>307</v>
          </cell>
          <cell r="D775">
            <v>34.369</v>
          </cell>
          <cell r="E775">
            <v>-117.658</v>
          </cell>
          <cell r="F775" t="str">
            <v>Qal, thin</v>
          </cell>
          <cell r="G775" t="str">
            <v>339</v>
          </cell>
          <cell r="H775" t="str">
            <v>pK metamorphic</v>
          </cell>
          <cell r="I775" t="str">
            <v>xtaline</v>
          </cell>
          <cell r="J775">
            <v>748</v>
          </cell>
          <cell r="K775">
            <v>430</v>
          </cell>
        </row>
        <row r="776">
          <cell r="C776">
            <v>367</v>
          </cell>
          <cell r="D776">
            <v>35.002000000000002</v>
          </cell>
          <cell r="E776">
            <v>-117.65</v>
          </cell>
          <cell r="F776" t="str">
            <v>Qal, coarse</v>
          </cell>
          <cell r="G776" t="str">
            <v>345</v>
          </cell>
          <cell r="H776" t="str">
            <v>Qal- coarse</v>
          </cell>
          <cell r="I776" t="str">
            <v>Qal- coarse</v>
          </cell>
          <cell r="J776">
            <v>354</v>
          </cell>
          <cell r="K776">
            <v>82</v>
          </cell>
          <cell r="L776">
            <v>2.4689000000000001</v>
          </cell>
          <cell r="M776">
            <v>353</v>
          </cell>
          <cell r="N776">
            <v>87</v>
          </cell>
        </row>
        <row r="777">
          <cell r="C777">
            <v>1422</v>
          </cell>
          <cell r="D777">
            <v>34.439</v>
          </cell>
          <cell r="E777">
            <v>-117.64700000000001</v>
          </cell>
          <cell r="F777" t="str">
            <v>Qal, coarse</v>
          </cell>
          <cell r="G777" t="str">
            <v>345</v>
          </cell>
          <cell r="H777" t="str">
            <v>Qal- coarse</v>
          </cell>
          <cell r="I777" t="str">
            <v>Qal- coarse</v>
          </cell>
          <cell r="J777">
            <v>354</v>
          </cell>
          <cell r="K777">
            <v>82</v>
          </cell>
          <cell r="L777">
            <v>17.167000000000002</v>
          </cell>
          <cell r="M777">
            <v>353</v>
          </cell>
          <cell r="N777">
            <v>87</v>
          </cell>
        </row>
        <row r="778">
          <cell r="C778">
            <v>3122</v>
          </cell>
          <cell r="D778">
            <v>34.076999999999998</v>
          </cell>
          <cell r="E778">
            <v>-117.621</v>
          </cell>
          <cell r="F778" t="str">
            <v>Qal, coarse</v>
          </cell>
          <cell r="G778" t="str">
            <v>345</v>
          </cell>
          <cell r="H778" t="str">
            <v>Qal- coarse</v>
          </cell>
          <cell r="I778" t="str">
            <v>Qal- coarse</v>
          </cell>
          <cell r="J778">
            <v>354</v>
          </cell>
          <cell r="K778">
            <v>82</v>
          </cell>
          <cell r="L778">
            <v>5.6999599999999999</v>
          </cell>
          <cell r="M778">
            <v>353</v>
          </cell>
          <cell r="N778">
            <v>87</v>
          </cell>
        </row>
        <row r="779">
          <cell r="C779">
            <v>311</v>
          </cell>
          <cell r="D779">
            <v>34.168999999999997</v>
          </cell>
          <cell r="E779">
            <v>-117.57899999999999</v>
          </cell>
          <cell r="F779" t="str">
            <v>Kgr</v>
          </cell>
          <cell r="G779" t="str">
            <v>685</v>
          </cell>
          <cell r="H779" t="str">
            <v>Qal- coarse</v>
          </cell>
          <cell r="I779" t="str">
            <v>Qal- coarse</v>
          </cell>
          <cell r="J779">
            <v>354</v>
          </cell>
          <cell r="K779">
            <v>82</v>
          </cell>
          <cell r="L779">
            <v>49.773400000000002</v>
          </cell>
          <cell r="M779">
            <v>353</v>
          </cell>
          <cell r="N779">
            <v>87</v>
          </cell>
        </row>
        <row r="780">
          <cell r="C780">
            <v>3117</v>
          </cell>
          <cell r="D780">
            <v>34.421999999999997</v>
          </cell>
          <cell r="E780">
            <v>-117.572</v>
          </cell>
          <cell r="F780" t="str">
            <v>Qal, coarse</v>
          </cell>
          <cell r="G780" t="str">
            <v>345</v>
          </cell>
          <cell r="H780" t="str">
            <v>Qal- coarse</v>
          </cell>
          <cell r="I780" t="str">
            <v>Qal- coarse</v>
          </cell>
          <cell r="J780">
            <v>354</v>
          </cell>
          <cell r="K780">
            <v>82</v>
          </cell>
          <cell r="L780">
            <v>11.8973</v>
          </cell>
          <cell r="M780">
            <v>353</v>
          </cell>
          <cell r="N780">
            <v>87</v>
          </cell>
        </row>
        <row r="781">
          <cell r="C781">
            <v>3103</v>
          </cell>
          <cell r="D781">
            <v>33.904000000000003</v>
          </cell>
          <cell r="E781">
            <v>-117.56100000000001</v>
          </cell>
          <cell r="F781" t="str">
            <v>Qoa</v>
          </cell>
          <cell r="G781" t="str">
            <v>371</v>
          </cell>
          <cell r="H781" t="str">
            <v>Qoa</v>
          </cell>
          <cell r="I781" t="str">
            <v>Qoa</v>
          </cell>
          <cell r="J781">
            <v>387</v>
          </cell>
          <cell r="K781">
            <v>142</v>
          </cell>
        </row>
        <row r="782">
          <cell r="C782">
            <v>306</v>
          </cell>
          <cell r="D782">
            <v>34.314</v>
          </cell>
          <cell r="E782">
            <v>-117.545</v>
          </cell>
          <cell r="F782" t="str">
            <v>Qal, coarse</v>
          </cell>
          <cell r="G782" t="str">
            <v>345</v>
          </cell>
          <cell r="H782" t="str">
            <v>Qal- coarse</v>
          </cell>
          <cell r="I782" t="str">
            <v>Qal- coarse</v>
          </cell>
          <cell r="J782">
            <v>354</v>
          </cell>
          <cell r="K782">
            <v>82</v>
          </cell>
          <cell r="L782">
            <v>21.701000000000001</v>
          </cell>
          <cell r="M782">
            <v>353</v>
          </cell>
          <cell r="N782">
            <v>87</v>
          </cell>
        </row>
        <row r="783">
          <cell r="C783">
            <v>310</v>
          </cell>
          <cell r="D783">
            <v>34.466999999999999</v>
          </cell>
          <cell r="E783">
            <v>-117.52</v>
          </cell>
          <cell r="F783" t="str">
            <v>Qal, coarse</v>
          </cell>
          <cell r="G783" t="str">
            <v>345</v>
          </cell>
          <cell r="H783" t="str">
            <v>Qal- coarse</v>
          </cell>
          <cell r="I783" t="str">
            <v>Qal- coarse</v>
          </cell>
          <cell r="J783">
            <v>354</v>
          </cell>
          <cell r="K783">
            <v>82</v>
          </cell>
          <cell r="L783">
            <v>7.66486</v>
          </cell>
          <cell r="M783">
            <v>353</v>
          </cell>
          <cell r="N783">
            <v>87</v>
          </cell>
        </row>
        <row r="784">
          <cell r="C784">
            <v>1266</v>
          </cell>
          <cell r="D784">
            <v>34.232999999999997</v>
          </cell>
          <cell r="E784">
            <v>-117.482</v>
          </cell>
          <cell r="F784" t="str">
            <v>Qal, coarse</v>
          </cell>
          <cell r="G784" t="str">
            <v>345</v>
          </cell>
          <cell r="H784" t="str">
            <v>Qal- coarse</v>
          </cell>
          <cell r="I784" t="str">
            <v>Qal- coarse</v>
          </cell>
          <cell r="J784">
            <v>354</v>
          </cell>
          <cell r="K784">
            <v>82</v>
          </cell>
          <cell r="L784">
            <v>28.679099999999998</v>
          </cell>
          <cell r="M784">
            <v>353</v>
          </cell>
          <cell r="N784">
            <v>87</v>
          </cell>
        </row>
        <row r="785">
          <cell r="C785">
            <v>3119</v>
          </cell>
          <cell r="D785">
            <v>34.125</v>
          </cell>
          <cell r="E785">
            <v>-117.45399999999999</v>
          </cell>
          <cell r="F785" t="str">
            <v>Qal, deep (incl LA)</v>
          </cell>
          <cell r="G785" t="str">
            <v>271</v>
          </cell>
          <cell r="H785" t="str">
            <v>Qal- deep</v>
          </cell>
          <cell r="I785" t="str">
            <v>Qal- deep (incl LA)</v>
          </cell>
          <cell r="J785">
            <v>280</v>
          </cell>
          <cell r="K785">
            <v>74</v>
          </cell>
          <cell r="L785">
            <v>7.0925900000000004</v>
          </cell>
          <cell r="M785">
            <v>353</v>
          </cell>
          <cell r="N785">
            <v>87</v>
          </cell>
        </row>
        <row r="786">
          <cell r="C786">
            <v>112</v>
          </cell>
          <cell r="D786">
            <v>33.851999999999997</v>
          </cell>
          <cell r="E786">
            <v>-117.45099999999999</v>
          </cell>
          <cell r="F786" t="str">
            <v>Kgr</v>
          </cell>
          <cell r="G786" t="str">
            <v>685</v>
          </cell>
          <cell r="H786" t="str">
            <v>Kgr</v>
          </cell>
          <cell r="I786" t="str">
            <v>xtaline</v>
          </cell>
          <cell r="J786">
            <v>748</v>
          </cell>
          <cell r="K786">
            <v>430</v>
          </cell>
        </row>
        <row r="787">
          <cell r="C787">
            <v>3123</v>
          </cell>
          <cell r="D787">
            <v>34.1</v>
          </cell>
          <cell r="E787">
            <v>-117.434</v>
          </cell>
          <cell r="F787" t="str">
            <v>Qal, deep (incl LA)</v>
          </cell>
          <cell r="G787" t="str">
            <v>271</v>
          </cell>
          <cell r="H787" t="str">
            <v>Qal- deep</v>
          </cell>
          <cell r="I787" t="str">
            <v>Qal- deep (incl LA)</v>
          </cell>
          <cell r="J787">
            <v>280</v>
          </cell>
          <cell r="K787">
            <v>74</v>
          </cell>
          <cell r="L787">
            <v>5.40693</v>
          </cell>
          <cell r="M787">
            <v>353</v>
          </cell>
          <cell r="N787">
            <v>87</v>
          </cell>
        </row>
        <row r="788">
          <cell r="C788">
            <v>1216</v>
          </cell>
          <cell r="D788">
            <v>34.192999999999998</v>
          </cell>
          <cell r="E788">
            <v>-117.42700000000001</v>
          </cell>
          <cell r="F788" t="str">
            <v>J metamorphic</v>
          </cell>
          <cell r="G788" t="str">
            <v>623</v>
          </cell>
          <cell r="H788" t="str">
            <v>pK metamorphic</v>
          </cell>
          <cell r="I788" t="str">
            <v>xtaline</v>
          </cell>
          <cell r="J788">
            <v>748</v>
          </cell>
          <cell r="K788">
            <v>430</v>
          </cell>
        </row>
        <row r="789">
          <cell r="C789">
            <v>1232</v>
          </cell>
          <cell r="D789">
            <v>34.234999999999999</v>
          </cell>
          <cell r="E789">
            <v>-117.407</v>
          </cell>
          <cell r="F789" t="str">
            <v>Qoa</v>
          </cell>
          <cell r="G789" t="str">
            <v>371</v>
          </cell>
          <cell r="H789" t="str">
            <v>Qoa</v>
          </cell>
          <cell r="I789" t="str">
            <v>Qoa</v>
          </cell>
          <cell r="J789">
            <v>387</v>
          </cell>
          <cell r="K789">
            <v>142</v>
          </cell>
        </row>
        <row r="790">
          <cell r="C790">
            <v>1407</v>
          </cell>
          <cell r="D790">
            <v>34.073999999999998</v>
          </cell>
          <cell r="E790">
            <v>-117.35</v>
          </cell>
          <cell r="F790" t="str">
            <v>Qal, deep (incl LA)</v>
          </cell>
          <cell r="G790" t="str">
            <v>271</v>
          </cell>
          <cell r="H790" t="str">
            <v>Qal- deep</v>
          </cell>
          <cell r="I790" t="str">
            <v>Qal- deep (incl LA)</v>
          </cell>
          <cell r="J790">
            <v>280</v>
          </cell>
          <cell r="K790">
            <v>74</v>
          </cell>
          <cell r="L790">
            <v>5.1086200000000002</v>
          </cell>
          <cell r="M790">
            <v>353</v>
          </cell>
          <cell r="N790">
            <v>87</v>
          </cell>
        </row>
        <row r="791">
          <cell r="C791">
            <v>1421</v>
          </cell>
          <cell r="D791">
            <v>34.744</v>
          </cell>
          <cell r="E791">
            <v>-117.334</v>
          </cell>
          <cell r="F791" t="str">
            <v>Qal, coarse</v>
          </cell>
          <cell r="G791" t="str">
            <v>345</v>
          </cell>
          <cell r="H791" t="str">
            <v>Qal- coarse</v>
          </cell>
          <cell r="I791" t="str">
            <v>Qal- coarse</v>
          </cell>
          <cell r="J791">
            <v>354</v>
          </cell>
          <cell r="K791">
            <v>82</v>
          </cell>
          <cell r="L791">
            <v>1.9410799999999999</v>
          </cell>
          <cell r="M791">
            <v>306</v>
          </cell>
          <cell r="N791">
            <v>78</v>
          </cell>
        </row>
        <row r="792">
          <cell r="C792">
            <v>106</v>
          </cell>
          <cell r="D792">
            <v>34.21</v>
          </cell>
          <cell r="E792">
            <v>-117.33</v>
          </cell>
          <cell r="F792" t="str">
            <v>Kgr</v>
          </cell>
          <cell r="G792" t="str">
            <v>685</v>
          </cell>
          <cell r="H792" t="str">
            <v>schist</v>
          </cell>
          <cell r="I792" t="str">
            <v>xtaline</v>
          </cell>
          <cell r="J792">
            <v>748</v>
          </cell>
          <cell r="K792">
            <v>430</v>
          </cell>
        </row>
        <row r="793">
          <cell r="C793">
            <v>300</v>
          </cell>
          <cell r="D793">
            <v>34.448</v>
          </cell>
          <cell r="E793">
            <v>-117.327</v>
          </cell>
          <cell r="F793" t="str">
            <v>Qal, coarse</v>
          </cell>
          <cell r="G793" t="str">
            <v>345</v>
          </cell>
          <cell r="H793" t="str">
            <v>Qoa</v>
          </cell>
          <cell r="I793" t="str">
            <v>Qoa</v>
          </cell>
          <cell r="J793">
            <v>387</v>
          </cell>
          <cell r="K793">
            <v>142</v>
          </cell>
        </row>
        <row r="794">
          <cell r="C794">
            <v>312</v>
          </cell>
          <cell r="D794">
            <v>34.183</v>
          </cell>
          <cell r="E794">
            <v>-117.321</v>
          </cell>
          <cell r="F794" t="str">
            <v>Qal, coarse</v>
          </cell>
          <cell r="G794" t="str">
            <v>345</v>
          </cell>
          <cell r="H794" t="str">
            <v>Qal- coarse</v>
          </cell>
          <cell r="I794" t="str">
            <v>Qal- coarse</v>
          </cell>
          <cell r="J794">
            <v>354</v>
          </cell>
          <cell r="K794">
            <v>82</v>
          </cell>
          <cell r="L794">
            <v>15.047499999999999</v>
          </cell>
          <cell r="M794">
            <v>353</v>
          </cell>
          <cell r="N794">
            <v>87</v>
          </cell>
        </row>
        <row r="795">
          <cell r="C795">
            <v>1342</v>
          </cell>
          <cell r="D795">
            <v>33.895000000000003</v>
          </cell>
          <cell r="E795">
            <v>-117.32</v>
          </cell>
          <cell r="F795" t="str">
            <v>Kgr</v>
          </cell>
          <cell r="G795" t="str">
            <v>685</v>
          </cell>
          <cell r="H795" t="str">
            <v>Kgr</v>
          </cell>
          <cell r="I795" t="str">
            <v>xtaline</v>
          </cell>
          <cell r="J795">
            <v>748</v>
          </cell>
          <cell r="K795">
            <v>430</v>
          </cell>
        </row>
        <row r="796">
          <cell r="C796">
            <v>1400</v>
          </cell>
          <cell r="D796">
            <v>34.405000000000001</v>
          </cell>
          <cell r="E796">
            <v>-117.313</v>
          </cell>
          <cell r="F796" t="str">
            <v>Qal, coarse</v>
          </cell>
          <cell r="G796" t="str">
            <v>345</v>
          </cell>
          <cell r="H796" t="str">
            <v>Qoa</v>
          </cell>
          <cell r="I796" t="str">
            <v>Qoa</v>
          </cell>
          <cell r="J796">
            <v>387</v>
          </cell>
          <cell r="K796">
            <v>142</v>
          </cell>
        </row>
        <row r="797">
          <cell r="C797">
            <v>1246</v>
          </cell>
          <cell r="D797">
            <v>34.164999999999999</v>
          </cell>
          <cell r="E797">
            <v>-117.288</v>
          </cell>
          <cell r="F797" t="str">
            <v>Qal, coarse</v>
          </cell>
          <cell r="G797" t="str">
            <v>345</v>
          </cell>
          <cell r="H797" t="str">
            <v>Qal- coarse</v>
          </cell>
          <cell r="I797" t="str">
            <v>Qal- coarse</v>
          </cell>
          <cell r="J797">
            <v>354</v>
          </cell>
          <cell r="K797">
            <v>82</v>
          </cell>
          <cell r="L797">
            <v>2.3202699999999998</v>
          </cell>
          <cell r="M797">
            <v>353</v>
          </cell>
          <cell r="N797">
            <v>87</v>
          </cell>
        </row>
        <row r="798">
          <cell r="C798">
            <v>1230</v>
          </cell>
          <cell r="D798">
            <v>34.106000000000002</v>
          </cell>
          <cell r="E798">
            <v>-117.28700000000001</v>
          </cell>
          <cell r="F798" t="str">
            <v>Qal, deep (incl LA)</v>
          </cell>
          <cell r="G798" t="str">
            <v>271</v>
          </cell>
          <cell r="H798" t="str">
            <v>Qal- deep</v>
          </cell>
          <cell r="I798" t="str">
            <v>Qal- deep (incl LA)</v>
          </cell>
          <cell r="J798">
            <v>280</v>
          </cell>
          <cell r="K798">
            <v>74</v>
          </cell>
          <cell r="L798">
            <v>3.8635799999999998</v>
          </cell>
          <cell r="M798">
            <v>353</v>
          </cell>
          <cell r="N798">
            <v>87</v>
          </cell>
        </row>
        <row r="799">
          <cell r="C799">
            <v>1247</v>
          </cell>
          <cell r="D799">
            <v>34.046999999999997</v>
          </cell>
          <cell r="E799">
            <v>-117.277</v>
          </cell>
          <cell r="F799" t="str">
            <v>Qal, deep (incl LA)</v>
          </cell>
          <cell r="G799" t="str">
            <v>271</v>
          </cell>
          <cell r="H799" t="str">
            <v>Qal- deep</v>
          </cell>
          <cell r="I799" t="str">
            <v>Qal- deep (incl LA)</v>
          </cell>
          <cell r="J799">
            <v>280</v>
          </cell>
          <cell r="K799">
            <v>74</v>
          </cell>
          <cell r="L799">
            <v>27.645199999999999</v>
          </cell>
          <cell r="M799">
            <v>353</v>
          </cell>
          <cell r="N799">
            <v>87</v>
          </cell>
        </row>
        <row r="800">
          <cell r="C800">
            <v>1147</v>
          </cell>
          <cell r="D800">
            <v>34.049999999999997</v>
          </cell>
          <cell r="E800">
            <v>-117.264</v>
          </cell>
          <cell r="F800" t="str">
            <v>Qal, deep (incl LA)</v>
          </cell>
          <cell r="G800" t="str">
            <v>271</v>
          </cell>
          <cell r="H800" t="str">
            <v>Qal- deep</v>
          </cell>
          <cell r="I800" t="str">
            <v>Qal- deep (incl LA)</v>
          </cell>
          <cell r="J800">
            <v>280</v>
          </cell>
          <cell r="K800">
            <v>74</v>
          </cell>
          <cell r="L800">
            <v>13.192600000000001</v>
          </cell>
          <cell r="M800">
            <v>353</v>
          </cell>
          <cell r="N800">
            <v>87</v>
          </cell>
        </row>
        <row r="801">
          <cell r="C801">
            <v>1220</v>
          </cell>
          <cell r="D801">
            <v>34.136000000000003</v>
          </cell>
          <cell r="E801">
            <v>-117.21299999999999</v>
          </cell>
          <cell r="F801" t="str">
            <v>Qal, coarse</v>
          </cell>
          <cell r="G801" t="str">
            <v>345</v>
          </cell>
          <cell r="H801" t="str">
            <v>Qal- coarse</v>
          </cell>
          <cell r="I801" t="str">
            <v>Qal- coarse</v>
          </cell>
          <cell r="J801">
            <v>354</v>
          </cell>
          <cell r="K801">
            <v>82</v>
          </cell>
          <cell r="L801">
            <v>14.0753</v>
          </cell>
          <cell r="M801">
            <v>353</v>
          </cell>
          <cell r="N801">
            <v>87</v>
          </cell>
        </row>
        <row r="802">
          <cell r="C802">
            <v>100</v>
          </cell>
          <cell r="D802">
            <v>32.719000000000001</v>
          </cell>
          <cell r="E802">
            <v>-117.163</v>
          </cell>
          <cell r="F802" t="str">
            <v>Qoa</v>
          </cell>
          <cell r="G802" t="str">
            <v>371</v>
          </cell>
          <cell r="H802" t="str">
            <v>Qoa</v>
          </cell>
          <cell r="I802" t="str">
            <v>Qoa</v>
          </cell>
          <cell r="J802">
            <v>387</v>
          </cell>
          <cell r="K802">
            <v>142</v>
          </cell>
        </row>
        <row r="803">
          <cell r="C803">
            <v>201</v>
          </cell>
          <cell r="D803">
            <v>33.945999999999998</v>
          </cell>
          <cell r="E803">
            <v>-117.151</v>
          </cell>
          <cell r="F803" t="str">
            <v>Qal, deep (incl LA)</v>
          </cell>
          <cell r="G803" t="str">
            <v>271</v>
          </cell>
          <cell r="H803" t="str">
            <v>Qal- deep</v>
          </cell>
          <cell r="I803" t="str">
            <v>Qal- deep (incl LA)</v>
          </cell>
          <cell r="J803">
            <v>280</v>
          </cell>
          <cell r="K803">
            <v>74</v>
          </cell>
          <cell r="L803">
            <v>9.7722300000000004</v>
          </cell>
          <cell r="M803">
            <v>353</v>
          </cell>
          <cell r="N803">
            <v>87</v>
          </cell>
        </row>
        <row r="804">
          <cell r="C804">
            <v>279</v>
          </cell>
          <cell r="D804">
            <v>33.598999999999997</v>
          </cell>
          <cell r="E804">
            <v>-117.13200000000001</v>
          </cell>
          <cell r="F804" t="str">
            <v>Kgr</v>
          </cell>
          <cell r="G804" t="str">
            <v>685</v>
          </cell>
          <cell r="H804" t="str">
            <v>pK metamorphic</v>
          </cell>
          <cell r="I804" t="str">
            <v>xtaline</v>
          </cell>
          <cell r="J804">
            <v>748</v>
          </cell>
          <cell r="K804">
            <v>430</v>
          </cell>
        </row>
        <row r="805">
          <cell r="C805">
            <v>1221</v>
          </cell>
          <cell r="D805">
            <v>34.067</v>
          </cell>
          <cell r="E805">
            <v>-117.117</v>
          </cell>
          <cell r="F805" t="str">
            <v>Qal, deep (incl LA)</v>
          </cell>
          <cell r="G805" t="str">
            <v>271</v>
          </cell>
          <cell r="H805" t="str">
            <v>Qal- deep</v>
          </cell>
          <cell r="I805" t="str">
            <v>Qal- deep (incl LA)</v>
          </cell>
          <cell r="J805">
            <v>280</v>
          </cell>
          <cell r="K805">
            <v>74</v>
          </cell>
          <cell r="L805">
            <v>11.2538</v>
          </cell>
          <cell r="M805">
            <v>353</v>
          </cell>
          <cell r="N805">
            <v>87</v>
          </cell>
        </row>
        <row r="806">
          <cell r="C806">
            <v>1245</v>
          </cell>
          <cell r="D806">
            <v>34.110500000000002</v>
          </cell>
          <cell r="E806">
            <v>-117.099</v>
          </cell>
          <cell r="F806" t="str">
            <v>Kgr</v>
          </cell>
          <cell r="G806" t="str">
            <v>685</v>
          </cell>
          <cell r="H806" t="str">
            <v>Kgr</v>
          </cell>
          <cell r="I806" t="str">
            <v>xtaline</v>
          </cell>
          <cell r="J806">
            <v>748</v>
          </cell>
          <cell r="K806">
            <v>430</v>
          </cell>
        </row>
        <row r="807">
          <cell r="C807">
            <v>280</v>
          </cell>
          <cell r="D807">
            <v>33.64</v>
          </cell>
          <cell r="E807">
            <v>-117.09399999999999</v>
          </cell>
          <cell r="F807" t="str">
            <v>Kgr</v>
          </cell>
          <cell r="G807" t="str">
            <v>685</v>
          </cell>
          <cell r="H807" t="str">
            <v>Kgr</v>
          </cell>
          <cell r="I807" t="str">
            <v>xtaline</v>
          </cell>
          <cell r="J807">
            <v>748</v>
          </cell>
          <cell r="K807">
            <v>430</v>
          </cell>
        </row>
        <row r="808">
          <cell r="C808">
            <v>304</v>
          </cell>
          <cell r="D808">
            <v>34.887</v>
          </cell>
          <cell r="E808">
            <v>-117.047</v>
          </cell>
          <cell r="F808" t="str">
            <v>Qoa</v>
          </cell>
          <cell r="G808" t="str">
            <v>371</v>
          </cell>
          <cell r="H808" t="str">
            <v>Qoa</v>
          </cell>
          <cell r="I808" t="str">
            <v>Qoa</v>
          </cell>
          <cell r="J808">
            <v>387</v>
          </cell>
          <cell r="K808">
            <v>142</v>
          </cell>
        </row>
        <row r="809">
          <cell r="C809">
            <v>283</v>
          </cell>
          <cell r="D809">
            <v>33.731000000000002</v>
          </cell>
          <cell r="E809">
            <v>-117.023</v>
          </cell>
          <cell r="F809" t="str">
            <v>Qal, thin</v>
          </cell>
          <cell r="G809" t="str">
            <v>339</v>
          </cell>
          <cell r="H809" t="str">
            <v>Qal- thin</v>
          </cell>
          <cell r="I809" t="str">
            <v>Qal- thin</v>
          </cell>
          <cell r="J809">
            <v>349</v>
          </cell>
          <cell r="K809">
            <v>89</v>
          </cell>
          <cell r="L809">
            <v>0.78736499999999998</v>
          </cell>
          <cell r="M809">
            <v>306</v>
          </cell>
          <cell r="N809">
            <v>78</v>
          </cell>
        </row>
        <row r="810">
          <cell r="C810">
            <v>281</v>
          </cell>
          <cell r="D810">
            <v>33.718000000000004</v>
          </cell>
          <cell r="E810">
            <v>-117.02200000000001</v>
          </cell>
          <cell r="F810" t="str">
            <v>Qal, thin</v>
          </cell>
          <cell r="G810" t="str">
            <v>339</v>
          </cell>
          <cell r="H810" t="str">
            <v>Qal- thin</v>
          </cell>
          <cell r="I810" t="str">
            <v>Qal- thin</v>
          </cell>
          <cell r="J810">
            <v>349</v>
          </cell>
          <cell r="K810">
            <v>89</v>
          </cell>
          <cell r="L810">
            <v>0.99031599999999997</v>
          </cell>
          <cell r="M810">
            <v>306</v>
          </cell>
          <cell r="N810">
            <v>78</v>
          </cell>
        </row>
        <row r="811">
          <cell r="C811">
            <v>1388</v>
          </cell>
          <cell r="D811">
            <v>34.238</v>
          </cell>
          <cell r="E811">
            <v>-116.935</v>
          </cell>
          <cell r="F811" t="str">
            <v>Qal, thin</v>
          </cell>
          <cell r="G811" t="str">
            <v>339</v>
          </cell>
          <cell r="H811" t="str">
            <v>Qal- thin</v>
          </cell>
          <cell r="I811" t="str">
            <v>Qal- thin</v>
          </cell>
          <cell r="J811">
            <v>349</v>
          </cell>
          <cell r="K811">
            <v>89</v>
          </cell>
          <cell r="L811">
            <v>13.5814</v>
          </cell>
          <cell r="M811">
            <v>353</v>
          </cell>
          <cell r="N811">
            <v>87</v>
          </cell>
        </row>
        <row r="812">
          <cell r="C812">
            <v>1293</v>
          </cell>
          <cell r="D812">
            <v>33.58</v>
          </cell>
          <cell r="E812">
            <v>-116.931</v>
          </cell>
          <cell r="F812" t="str">
            <v>J metamorphic</v>
          </cell>
          <cell r="G812" t="str">
            <v>623</v>
          </cell>
          <cell r="H812" t="str">
            <v>pK metamorphic</v>
          </cell>
          <cell r="I812" t="str">
            <v>xtaline</v>
          </cell>
          <cell r="J812">
            <v>748</v>
          </cell>
          <cell r="K812">
            <v>430</v>
          </cell>
        </row>
        <row r="813">
          <cell r="C813">
            <v>1218</v>
          </cell>
          <cell r="D813">
            <v>34.088000000000001</v>
          </cell>
          <cell r="E813">
            <v>-116.919</v>
          </cell>
          <cell r="F813" t="str">
            <v>Qal, coarse</v>
          </cell>
          <cell r="G813" t="str">
            <v>345</v>
          </cell>
          <cell r="H813" t="str">
            <v>Qal- coarse</v>
          </cell>
          <cell r="I813" t="str">
            <v>Qal- coarse</v>
          </cell>
          <cell r="J813">
            <v>354</v>
          </cell>
          <cell r="K813">
            <v>82</v>
          </cell>
          <cell r="L813">
            <v>30.2014</v>
          </cell>
          <cell r="M813">
            <v>353</v>
          </cell>
          <cell r="N813">
            <v>87</v>
          </cell>
        </row>
        <row r="814">
          <cell r="C814">
            <v>270</v>
          </cell>
          <cell r="D814">
            <v>33.796999999999997</v>
          </cell>
          <cell r="E814">
            <v>-116.88</v>
          </cell>
          <cell r="F814" t="str">
            <v>Qoa</v>
          </cell>
          <cell r="G814" t="str">
            <v>371</v>
          </cell>
          <cell r="H814" t="str">
            <v>Qoa</v>
          </cell>
          <cell r="I814" t="str">
            <v>Qoa</v>
          </cell>
          <cell r="J814">
            <v>387</v>
          </cell>
          <cell r="K814">
            <v>142</v>
          </cell>
        </row>
        <row r="815">
          <cell r="C815">
            <v>234</v>
          </cell>
          <cell r="D815">
            <v>33.64</v>
          </cell>
          <cell r="E815">
            <v>-116.86</v>
          </cell>
          <cell r="F815" t="str">
            <v>Kgr</v>
          </cell>
          <cell r="G815" t="str">
            <v>685</v>
          </cell>
          <cell r="H815" t="str">
            <v>Kgr</v>
          </cell>
          <cell r="I815" t="str">
            <v>xtaline</v>
          </cell>
          <cell r="J815">
            <v>748</v>
          </cell>
          <cell r="K815">
            <v>430</v>
          </cell>
        </row>
        <row r="816">
          <cell r="C816">
            <v>24</v>
          </cell>
          <cell r="D816">
            <v>34.850999999999999</v>
          </cell>
          <cell r="E816">
            <v>-116.858</v>
          </cell>
          <cell r="F816" t="str">
            <v>Qal, deep (incl LA)</v>
          </cell>
          <cell r="G816" t="str">
            <v>271</v>
          </cell>
          <cell r="H816" t="str">
            <v>Qal- deep</v>
          </cell>
          <cell r="I816" t="str">
            <v>Qal- deep (incl LA)</v>
          </cell>
          <cell r="J816">
            <v>280</v>
          </cell>
          <cell r="K816">
            <v>74</v>
          </cell>
          <cell r="L816">
            <v>15.5464</v>
          </cell>
          <cell r="M816">
            <v>353</v>
          </cell>
          <cell r="N816">
            <v>87</v>
          </cell>
        </row>
        <row r="817">
          <cell r="C817">
            <v>229</v>
          </cell>
          <cell r="D817">
            <v>33.738</v>
          </cell>
          <cell r="E817">
            <v>-116.83799999999999</v>
          </cell>
          <cell r="F817" t="str">
            <v>Qoa</v>
          </cell>
          <cell r="G817" t="str">
            <v>371</v>
          </cell>
          <cell r="H817" t="str">
            <v>Qoa</v>
          </cell>
          <cell r="I817" t="str">
            <v>Qoa</v>
          </cell>
          <cell r="J817">
            <v>387</v>
          </cell>
          <cell r="K817">
            <v>142</v>
          </cell>
        </row>
        <row r="818">
          <cell r="C818">
            <v>1295</v>
          </cell>
          <cell r="D818">
            <v>33.869</v>
          </cell>
          <cell r="E818">
            <v>-116.824</v>
          </cell>
          <cell r="F818" t="str">
            <v>Kgr</v>
          </cell>
          <cell r="G818" t="str">
            <v>685</v>
          </cell>
          <cell r="H818" t="str">
            <v>pK metamorphic</v>
          </cell>
          <cell r="I818" t="str">
            <v>xtaline</v>
          </cell>
          <cell r="J818">
            <v>748</v>
          </cell>
          <cell r="K818">
            <v>430</v>
          </cell>
        </row>
        <row r="819">
          <cell r="C819">
            <v>1561</v>
          </cell>
          <cell r="D819">
            <v>34.161000000000001</v>
          </cell>
          <cell r="E819">
            <v>-116.79900000000001</v>
          </cell>
          <cell r="F819" t="str">
            <v>Kgr</v>
          </cell>
          <cell r="G819" t="str">
            <v>685</v>
          </cell>
          <cell r="H819" t="str">
            <v>pK metamorphic</v>
          </cell>
          <cell r="I819" t="str">
            <v>xtaline</v>
          </cell>
          <cell r="J819">
            <v>748</v>
          </cell>
          <cell r="K819">
            <v>430</v>
          </cell>
        </row>
        <row r="820">
          <cell r="C820">
            <v>1292</v>
          </cell>
          <cell r="D820">
            <v>33.887999999999998</v>
          </cell>
          <cell r="E820">
            <v>-116.684</v>
          </cell>
          <cell r="F820" t="str">
            <v>Qal, coarse</v>
          </cell>
          <cell r="G820" t="str">
            <v>345</v>
          </cell>
          <cell r="H820" t="str">
            <v>Qal- coarse</v>
          </cell>
          <cell r="I820" t="str">
            <v>Qal- coarse</v>
          </cell>
          <cell r="J820">
            <v>354</v>
          </cell>
          <cell r="K820">
            <v>82</v>
          </cell>
          <cell r="L820">
            <v>60.316899999999997</v>
          </cell>
          <cell r="M820">
            <v>353</v>
          </cell>
          <cell r="N820">
            <v>87</v>
          </cell>
        </row>
        <row r="821">
          <cell r="C821">
            <v>351</v>
          </cell>
          <cell r="D821">
            <v>35.268000000000001</v>
          </cell>
          <cell r="E821">
            <v>-116.684</v>
          </cell>
          <cell r="F821" t="str">
            <v>Qal, coarse</v>
          </cell>
          <cell r="G821" t="str">
            <v>345</v>
          </cell>
          <cell r="H821" t="str">
            <v>Qal- coarse</v>
          </cell>
          <cell r="I821" t="str">
            <v>Qal- coarse</v>
          </cell>
          <cell r="J821">
            <v>354</v>
          </cell>
          <cell r="K821">
            <v>82</v>
          </cell>
          <cell r="L821">
            <v>9.8886800000000008</v>
          </cell>
          <cell r="M821">
            <v>353</v>
          </cell>
          <cell r="N821">
            <v>87</v>
          </cell>
        </row>
        <row r="822">
          <cell r="C822">
            <v>268</v>
          </cell>
          <cell r="D822">
            <v>33.323999999999998</v>
          </cell>
          <cell r="E822">
            <v>-116.68300000000001</v>
          </cell>
          <cell r="F822" t="str">
            <v>Qoa</v>
          </cell>
          <cell r="G822" t="str">
            <v>371</v>
          </cell>
          <cell r="H822" t="str">
            <v>Qoa</v>
          </cell>
          <cell r="I822" t="str">
            <v>Qoa</v>
          </cell>
          <cell r="J822">
            <v>387</v>
          </cell>
          <cell r="K822">
            <v>142</v>
          </cell>
        </row>
        <row r="823">
          <cell r="C823">
            <v>202</v>
          </cell>
          <cell r="D823">
            <v>33.675800000000002</v>
          </cell>
          <cell r="E823">
            <v>-116.68</v>
          </cell>
          <cell r="F823" t="str">
            <v>Qal, thin</v>
          </cell>
          <cell r="G823" t="str">
            <v>339</v>
          </cell>
          <cell r="H823" t="str">
            <v>Qal- thin</v>
          </cell>
          <cell r="I823" t="str">
            <v>Qal- thin</v>
          </cell>
          <cell r="J823">
            <v>349</v>
          </cell>
          <cell r="K823">
            <v>89</v>
          </cell>
          <cell r="L823">
            <v>15.287000000000001</v>
          </cell>
          <cell r="M823">
            <v>353</v>
          </cell>
          <cell r="N823">
            <v>87</v>
          </cell>
        </row>
        <row r="824">
          <cell r="C824">
            <v>67</v>
          </cell>
          <cell r="D824">
            <v>33.555599999999998</v>
          </cell>
          <cell r="E824">
            <v>-116.67400000000001</v>
          </cell>
          <cell r="F824" t="str">
            <v>Qal, thin</v>
          </cell>
          <cell r="G824" t="str">
            <v>339</v>
          </cell>
          <cell r="H824" t="str">
            <v>Qal- thin</v>
          </cell>
          <cell r="I824" t="str">
            <v>Qal- thin</v>
          </cell>
          <cell r="J824">
            <v>349</v>
          </cell>
          <cell r="K824">
            <v>89</v>
          </cell>
          <cell r="L824">
            <v>10.421200000000001</v>
          </cell>
          <cell r="M824">
            <v>353</v>
          </cell>
          <cell r="N824">
            <v>87</v>
          </cell>
        </row>
        <row r="825">
          <cell r="C825">
            <v>224</v>
          </cell>
          <cell r="D825">
            <v>33.99</v>
          </cell>
          <cell r="E825">
            <v>-116.65600000000001</v>
          </cell>
          <cell r="F825" t="str">
            <v>Qal, coarse</v>
          </cell>
          <cell r="G825" t="str">
            <v>345</v>
          </cell>
          <cell r="H825" t="str">
            <v>Qal- coarse</v>
          </cell>
          <cell r="I825" t="str">
            <v>Qal- coarse</v>
          </cell>
          <cell r="J825">
            <v>354</v>
          </cell>
          <cell r="K825">
            <v>82</v>
          </cell>
          <cell r="L825">
            <v>75.588700000000003</v>
          </cell>
          <cell r="M825">
            <v>353</v>
          </cell>
          <cell r="N825">
            <v>87</v>
          </cell>
        </row>
        <row r="826">
          <cell r="C826">
            <v>236</v>
          </cell>
          <cell r="D826">
            <v>33.459299999999999</v>
          </cell>
          <cell r="E826">
            <v>-116.64400000000001</v>
          </cell>
          <cell r="F826" t="str">
            <v>Kgr</v>
          </cell>
          <cell r="G826" t="str">
            <v>685</v>
          </cell>
          <cell r="H826" t="str">
            <v>Qoa</v>
          </cell>
          <cell r="I826" t="str">
            <v>Qoa</v>
          </cell>
          <cell r="J826">
            <v>387</v>
          </cell>
          <cell r="K826">
            <v>142</v>
          </cell>
        </row>
        <row r="827">
          <cell r="C827">
            <v>204</v>
          </cell>
          <cell r="D827">
            <v>33.479999999999997</v>
          </cell>
          <cell r="E827">
            <v>-116.59</v>
          </cell>
          <cell r="F827" t="str">
            <v>Kgr</v>
          </cell>
          <cell r="G827" t="str">
            <v>685</v>
          </cell>
          <cell r="H827" t="str">
            <v>Kgr</v>
          </cell>
          <cell r="I827" t="str">
            <v>xtaline</v>
          </cell>
          <cell r="J827">
            <v>748</v>
          </cell>
          <cell r="K827">
            <v>430</v>
          </cell>
        </row>
        <row r="828">
          <cell r="C828">
            <v>222</v>
          </cell>
          <cell r="D828">
            <v>33.923999999999999</v>
          </cell>
          <cell r="E828">
            <v>-116.54300000000001</v>
          </cell>
          <cell r="F828" t="str">
            <v>Qal, coarse</v>
          </cell>
          <cell r="G828" t="str">
            <v>345</v>
          </cell>
          <cell r="H828" t="str">
            <v>Qal- coarse</v>
          </cell>
          <cell r="I828" t="str">
            <v>Qal- coarse</v>
          </cell>
          <cell r="J828">
            <v>354</v>
          </cell>
          <cell r="K828">
            <v>82</v>
          </cell>
          <cell r="L828">
            <v>7.50434</v>
          </cell>
          <cell r="M828">
            <v>353</v>
          </cell>
          <cell r="N828">
            <v>87</v>
          </cell>
        </row>
        <row r="829">
          <cell r="C829">
            <v>235</v>
          </cell>
          <cell r="D829">
            <v>33.567999999999998</v>
          </cell>
          <cell r="E829">
            <v>-116.51</v>
          </cell>
          <cell r="F829" t="str">
            <v>Kgr</v>
          </cell>
          <cell r="G829" t="str">
            <v>685</v>
          </cell>
          <cell r="H829" t="str">
            <v>Kgr</v>
          </cell>
          <cell r="I829" t="str">
            <v>xtaline</v>
          </cell>
          <cell r="J829">
            <v>748</v>
          </cell>
          <cell r="K829">
            <v>430</v>
          </cell>
        </row>
        <row r="830">
          <cell r="C830">
            <v>1391</v>
          </cell>
          <cell r="D830">
            <v>34.281999999999996</v>
          </cell>
          <cell r="E830">
            <v>-116.453</v>
          </cell>
          <cell r="F830" t="str">
            <v>Qoa</v>
          </cell>
          <cell r="G830" t="str">
            <v>371</v>
          </cell>
          <cell r="H830" t="str">
            <v>Qoa</v>
          </cell>
          <cell r="I830" t="str">
            <v>Qoa</v>
          </cell>
          <cell r="J830">
            <v>387</v>
          </cell>
          <cell r="K830">
            <v>142</v>
          </cell>
        </row>
        <row r="831">
          <cell r="C831">
            <v>66</v>
          </cell>
          <cell r="D831">
            <v>33.905000000000001</v>
          </cell>
          <cell r="E831">
            <v>-116.419</v>
          </cell>
          <cell r="F831" t="str">
            <v>Qal, coarse</v>
          </cell>
          <cell r="G831" t="str">
            <v>345</v>
          </cell>
          <cell r="H831" t="str">
            <v>Qal- coarse</v>
          </cell>
          <cell r="I831" t="str">
            <v>Qal- coarse</v>
          </cell>
          <cell r="J831">
            <v>354</v>
          </cell>
          <cell r="K831">
            <v>82</v>
          </cell>
          <cell r="L831">
            <v>20.170200000000001</v>
          </cell>
          <cell r="M831">
            <v>353</v>
          </cell>
          <cell r="N831">
            <v>87</v>
          </cell>
        </row>
        <row r="832">
          <cell r="C832">
            <v>205</v>
          </cell>
          <cell r="D832">
            <v>33.347999999999999</v>
          </cell>
          <cell r="E832">
            <v>-116.4</v>
          </cell>
          <cell r="F832" t="str">
            <v>Qal, coarse</v>
          </cell>
          <cell r="G832" t="str">
            <v>345</v>
          </cell>
          <cell r="H832" t="str">
            <v>Qal- coarse</v>
          </cell>
          <cell r="I832" t="str">
            <v>Qal- coarse</v>
          </cell>
          <cell r="J832">
            <v>354</v>
          </cell>
          <cell r="K832">
            <v>82</v>
          </cell>
          <cell r="L832">
            <v>38.339700000000001</v>
          </cell>
          <cell r="M832">
            <v>353</v>
          </cell>
          <cell r="N832">
            <v>87</v>
          </cell>
        </row>
        <row r="833">
          <cell r="C833">
            <v>299</v>
          </cell>
          <cell r="D833">
            <v>34.274000000000001</v>
          </cell>
          <cell r="E833">
            <v>-116.392</v>
          </cell>
          <cell r="F833" t="str">
            <v>Qal, coarse</v>
          </cell>
          <cell r="G833" t="str">
            <v>345</v>
          </cell>
          <cell r="H833" t="str">
            <v>Qal- coarse</v>
          </cell>
          <cell r="I833" t="str">
            <v>Qal- coarse</v>
          </cell>
          <cell r="J833">
            <v>354</v>
          </cell>
          <cell r="K833">
            <v>82</v>
          </cell>
          <cell r="L833">
            <v>4.6069100000000001</v>
          </cell>
          <cell r="M833">
            <v>353</v>
          </cell>
          <cell r="N833">
            <v>87</v>
          </cell>
        </row>
        <row r="834">
          <cell r="C834">
            <v>69</v>
          </cell>
          <cell r="D834">
            <v>33.26</v>
          </cell>
          <cell r="E834">
            <v>-116.37</v>
          </cell>
          <cell r="F834" t="str">
            <v>Qal, deep (incl LA)</v>
          </cell>
          <cell r="G834" t="str">
            <v>271</v>
          </cell>
          <cell r="H834" t="str">
            <v>Qal- deep</v>
          </cell>
          <cell r="I834" t="str">
            <v>Qal- deep (incl LA)</v>
          </cell>
          <cell r="J834">
            <v>280</v>
          </cell>
          <cell r="K834">
            <v>74</v>
          </cell>
          <cell r="L834">
            <v>3.8692700000000002</v>
          </cell>
          <cell r="M834">
            <v>353</v>
          </cell>
          <cell r="N834">
            <v>87</v>
          </cell>
        </row>
        <row r="835">
          <cell r="C835">
            <v>206</v>
          </cell>
          <cell r="D835">
            <v>33.19</v>
          </cell>
          <cell r="E835">
            <v>-116.28</v>
          </cell>
          <cell r="F835" t="str">
            <v>Qoa</v>
          </cell>
          <cell r="G835" t="str">
            <v>371</v>
          </cell>
          <cell r="H835" t="str">
            <v>Qoa</v>
          </cell>
          <cell r="I835" t="str">
            <v>Qoa</v>
          </cell>
          <cell r="J835">
            <v>387</v>
          </cell>
          <cell r="K835">
            <v>142</v>
          </cell>
        </row>
        <row r="836">
          <cell r="C836">
            <v>1290</v>
          </cell>
          <cell r="D836">
            <v>33.628</v>
          </cell>
          <cell r="E836">
            <v>-116.28</v>
          </cell>
          <cell r="F836" t="str">
            <v>Qal, coarse</v>
          </cell>
          <cell r="G836" t="str">
            <v>345</v>
          </cell>
          <cell r="H836" t="str">
            <v>Qal- coarse</v>
          </cell>
          <cell r="I836" t="str">
            <v>Qal- coarse</v>
          </cell>
          <cell r="J836">
            <v>354</v>
          </cell>
          <cell r="K836">
            <v>82</v>
          </cell>
          <cell r="L836">
            <v>23.729700000000001</v>
          </cell>
          <cell r="M836">
            <v>353</v>
          </cell>
          <cell r="N836">
            <v>87</v>
          </cell>
        </row>
        <row r="837">
          <cell r="C837">
            <v>220</v>
          </cell>
          <cell r="D837">
            <v>33.747</v>
          </cell>
          <cell r="E837">
            <v>-116.214</v>
          </cell>
          <cell r="F837" t="str">
            <v>Qal, deep, Imperial V.</v>
          </cell>
          <cell r="G837" t="str">
            <v>207</v>
          </cell>
          <cell r="H837" t="str">
            <v>Qal- deep- Imperial V.</v>
          </cell>
          <cell r="I837" t="str">
            <v>Qal- deep- Imperial V.</v>
          </cell>
          <cell r="J837">
            <v>209</v>
          </cell>
          <cell r="K837">
            <v>31</v>
          </cell>
          <cell r="L837">
            <v>2.4697300000000002</v>
          </cell>
          <cell r="M837">
            <v>353</v>
          </cell>
          <cell r="N837">
            <v>87</v>
          </cell>
        </row>
        <row r="838">
          <cell r="C838">
            <v>1294</v>
          </cell>
          <cell r="D838">
            <v>33.924999999999997</v>
          </cell>
          <cell r="E838">
            <v>-116.172</v>
          </cell>
          <cell r="F838" t="str">
            <v>Kgr</v>
          </cell>
          <cell r="G838" t="str">
            <v>685</v>
          </cell>
          <cell r="H838" t="str">
            <v>Kgr</v>
          </cell>
          <cell r="I838" t="str">
            <v>xtaline</v>
          </cell>
          <cell r="J838">
            <v>748</v>
          </cell>
          <cell r="K838">
            <v>430</v>
          </cell>
        </row>
        <row r="839">
          <cell r="C839">
            <v>266</v>
          </cell>
          <cell r="D839">
            <v>33.716999999999999</v>
          </cell>
          <cell r="E839">
            <v>-116.155</v>
          </cell>
          <cell r="F839" t="str">
            <v>Qal, coarse</v>
          </cell>
          <cell r="G839" t="str">
            <v>345</v>
          </cell>
          <cell r="H839" t="str">
            <v>Qal- coarse</v>
          </cell>
          <cell r="I839" t="str">
            <v>Qal- coarse</v>
          </cell>
          <cell r="J839">
            <v>354</v>
          </cell>
          <cell r="K839">
            <v>82</v>
          </cell>
          <cell r="L839">
            <v>9.9089700000000001</v>
          </cell>
          <cell r="M839">
            <v>353</v>
          </cell>
          <cell r="N839">
            <v>87</v>
          </cell>
        </row>
        <row r="840">
          <cell r="C840">
            <v>1291</v>
          </cell>
          <cell r="D840">
            <v>33.426000000000002</v>
          </cell>
          <cell r="E840">
            <v>-116.078</v>
          </cell>
          <cell r="F840" t="str">
            <v>Qal, coarse</v>
          </cell>
          <cell r="G840" t="str">
            <v>345</v>
          </cell>
          <cell r="H840" t="str">
            <v>Qal- coarse</v>
          </cell>
          <cell r="I840" t="str">
            <v>Qal- coarse</v>
          </cell>
          <cell r="J840">
            <v>354</v>
          </cell>
          <cell r="K840">
            <v>82</v>
          </cell>
          <cell r="L840">
            <v>9.7025400000000008</v>
          </cell>
          <cell r="M840">
            <v>353</v>
          </cell>
          <cell r="N840">
            <v>87</v>
          </cell>
        </row>
        <row r="841">
          <cell r="C841">
            <v>366</v>
          </cell>
          <cell r="D841">
            <v>35.271000000000001</v>
          </cell>
          <cell r="E841">
            <v>-116.066</v>
          </cell>
          <cell r="F841" t="str">
            <v>Qal, deep (incl LA)</v>
          </cell>
          <cell r="G841" t="str">
            <v>271</v>
          </cell>
          <cell r="H841" t="str">
            <v>Qal- deep</v>
          </cell>
          <cell r="I841" t="str">
            <v>Qal- deep (incl LA)</v>
          </cell>
          <cell r="J841">
            <v>280</v>
          </cell>
          <cell r="K841">
            <v>74</v>
          </cell>
          <cell r="L841">
            <v>4.4592999999999998</v>
          </cell>
          <cell r="M841">
            <v>353</v>
          </cell>
          <cell r="N841">
            <v>87</v>
          </cell>
        </row>
        <row r="842">
          <cell r="C842">
            <v>297</v>
          </cell>
          <cell r="D842">
            <v>34.021000000000001</v>
          </cell>
          <cell r="E842">
            <v>-116.009</v>
          </cell>
          <cell r="F842" t="str">
            <v>Kgr</v>
          </cell>
          <cell r="G842" t="str">
            <v>685</v>
          </cell>
          <cell r="H842" t="str">
            <v>Kgr</v>
          </cell>
          <cell r="I842" t="str">
            <v>xtaline</v>
          </cell>
          <cell r="J842">
            <v>748</v>
          </cell>
          <cell r="K842">
            <v>430</v>
          </cell>
        </row>
        <row r="843">
          <cell r="C843">
            <v>208</v>
          </cell>
          <cell r="D843">
            <v>32.79</v>
          </cell>
          <cell r="E843">
            <v>-115.86</v>
          </cell>
          <cell r="F843" t="str">
            <v>Qal, coarse</v>
          </cell>
          <cell r="G843" t="str">
            <v>345</v>
          </cell>
          <cell r="H843" t="str">
            <v>Qal- coarse</v>
          </cell>
          <cell r="I843" t="str">
            <v>Qal- coarse</v>
          </cell>
          <cell r="J843">
            <v>354</v>
          </cell>
          <cell r="K843">
            <v>82</v>
          </cell>
          <cell r="L843">
            <v>2.3618399999999999</v>
          </cell>
          <cell r="M843">
            <v>353</v>
          </cell>
          <cell r="N843">
            <v>87</v>
          </cell>
        </row>
        <row r="844">
          <cell r="C844">
            <v>261</v>
          </cell>
          <cell r="D844">
            <v>33.097000000000001</v>
          </cell>
          <cell r="E844">
            <v>-115.751</v>
          </cell>
          <cell r="F844" t="str">
            <v>Qal, deep, Imperial V.</v>
          </cell>
          <cell r="G844" t="str">
            <v>207</v>
          </cell>
          <cell r="H844" t="str">
            <v>Qal- deep- Imperial V.</v>
          </cell>
          <cell r="I844" t="str">
            <v>Qal- deep- Imperial V.</v>
          </cell>
          <cell r="J844">
            <v>209</v>
          </cell>
          <cell r="K844">
            <v>31</v>
          </cell>
          <cell r="L844">
            <v>2.0430999999999999</v>
          </cell>
          <cell r="M844">
            <v>353</v>
          </cell>
          <cell r="N844">
            <v>87</v>
          </cell>
        </row>
        <row r="845">
          <cell r="C845">
            <v>295</v>
          </cell>
          <cell r="D845">
            <v>34.56</v>
          </cell>
          <cell r="E845">
            <v>-115.74299999999999</v>
          </cell>
          <cell r="F845" t="str">
            <v>Qal, deep (incl LA)</v>
          </cell>
          <cell r="G845" t="str">
            <v>271</v>
          </cell>
          <cell r="H845" t="str">
            <v>Qal- deep</v>
          </cell>
          <cell r="I845" t="str">
            <v>Qal- deep (incl LA)</v>
          </cell>
          <cell r="J845">
            <v>280</v>
          </cell>
          <cell r="K845">
            <v>74</v>
          </cell>
          <cell r="L845">
            <v>8.5161599999999993</v>
          </cell>
          <cell r="M845">
            <v>353</v>
          </cell>
          <cell r="N845">
            <v>87</v>
          </cell>
        </row>
        <row r="846">
          <cell r="C846">
            <v>262</v>
          </cell>
          <cell r="D846">
            <v>33.125</v>
          </cell>
          <cell r="E846">
            <v>-115.66500000000001</v>
          </cell>
          <cell r="F846" t="str">
            <v>Qal, deep, Imperial V.</v>
          </cell>
          <cell r="G846" t="str">
            <v>207</v>
          </cell>
          <cell r="H846" t="str">
            <v>Qal- deep- Imperial V.</v>
          </cell>
          <cell r="I846" t="str">
            <v>Qal- deep- Imperial V.</v>
          </cell>
          <cell r="J846">
            <v>209</v>
          </cell>
          <cell r="K846">
            <v>31</v>
          </cell>
          <cell r="L846">
            <v>0.69093300000000002</v>
          </cell>
          <cell r="M846">
            <v>306</v>
          </cell>
          <cell r="N846">
            <v>78</v>
          </cell>
        </row>
        <row r="847">
          <cell r="C847">
            <v>219</v>
          </cell>
          <cell r="D847">
            <v>33.36</v>
          </cell>
          <cell r="E847">
            <v>-115.59</v>
          </cell>
          <cell r="F847" t="str">
            <v>Qal, coarse</v>
          </cell>
          <cell r="G847" t="str">
            <v>345</v>
          </cell>
          <cell r="H847" t="str">
            <v>Qal- coarse</v>
          </cell>
          <cell r="I847" t="str">
            <v>Qal- coarse</v>
          </cell>
          <cell r="J847">
            <v>354</v>
          </cell>
          <cell r="K847">
            <v>82</v>
          </cell>
          <cell r="L847">
            <v>8.5991</v>
          </cell>
          <cell r="M847">
            <v>353</v>
          </cell>
          <cell r="N847">
            <v>87</v>
          </cell>
        </row>
        <row r="848">
          <cell r="C848">
            <v>233</v>
          </cell>
          <cell r="D848">
            <v>33.1</v>
          </cell>
          <cell r="E848">
            <v>-115.53</v>
          </cell>
          <cell r="F848" t="str">
            <v>Qal, deep, Imperial V.</v>
          </cell>
          <cell r="G848" t="str">
            <v>207</v>
          </cell>
          <cell r="H848" t="str">
            <v>Qal- deep- Imperial V.</v>
          </cell>
          <cell r="I848" t="str">
            <v>Qal- deep- Imperial V.</v>
          </cell>
          <cell r="J848">
            <v>209</v>
          </cell>
          <cell r="K848">
            <v>31</v>
          </cell>
          <cell r="L848">
            <v>0.19253200000000001</v>
          </cell>
          <cell r="M848">
            <v>231</v>
          </cell>
          <cell r="N848">
            <v>55</v>
          </cell>
        </row>
        <row r="849">
          <cell r="C849">
            <v>1235</v>
          </cell>
          <cell r="D849">
            <v>32.707999999999998</v>
          </cell>
          <cell r="E849">
            <v>-115.092</v>
          </cell>
          <cell r="F849" t="str">
            <v>Qal, deep, Imperial V.</v>
          </cell>
          <cell r="G849" t="str">
            <v>207</v>
          </cell>
          <cell r="H849" t="str">
            <v>Qal- deep- Imperial V.</v>
          </cell>
          <cell r="I849" t="str">
            <v>Qal- deep- Imperial V.</v>
          </cell>
          <cell r="J849">
            <v>209</v>
          </cell>
          <cell r="K849">
            <v>31</v>
          </cell>
          <cell r="L849">
            <v>0.92432300000000001</v>
          </cell>
          <cell r="M849">
            <v>306</v>
          </cell>
          <cell r="N849">
            <v>78</v>
          </cell>
        </row>
        <row r="850">
          <cell r="C850">
            <v>1604</v>
          </cell>
          <cell r="D850">
            <v>37.728000000000002</v>
          </cell>
          <cell r="E850">
            <v>-122.38500000000001</v>
          </cell>
          <cell r="F850" t="str">
            <v>Qal, thin</v>
          </cell>
          <cell r="G850" t="str">
            <v>339</v>
          </cell>
          <cell r="H850" t="str">
            <v>Qal- thin</v>
          </cell>
          <cell r="I850" t="str">
            <v>Qal- thin</v>
          </cell>
          <cell r="J850">
            <v>349</v>
          </cell>
          <cell r="K850">
            <v>89</v>
          </cell>
          <cell r="L850">
            <v>18.329699999999999</v>
          </cell>
          <cell r="M850">
            <v>353</v>
          </cell>
          <cell r="N850">
            <v>87</v>
          </cell>
        </row>
        <row r="851">
          <cell r="C851">
            <v>1602</v>
          </cell>
          <cell r="D851">
            <v>37.869999999999997</v>
          </cell>
          <cell r="E851">
            <v>-122.24</v>
          </cell>
          <cell r="F851" t="str">
            <v>Tss</v>
          </cell>
          <cell r="G851" t="str">
            <v>478</v>
          </cell>
          <cell r="H851" t="str">
            <v>Tss</v>
          </cell>
          <cell r="I851" t="str">
            <v>Tss</v>
          </cell>
          <cell r="J851">
            <v>515</v>
          </cell>
          <cell r="K851">
            <v>215</v>
          </cell>
        </row>
        <row r="852">
          <cell r="C852">
            <v>1488</v>
          </cell>
          <cell r="D852">
            <v>37.491999999999997</v>
          </cell>
          <cell r="E852">
            <v>-122.136</v>
          </cell>
          <cell r="H852" t="str">
            <v>Qi</v>
          </cell>
          <cell r="I852" t="str">
            <v>Qi</v>
          </cell>
          <cell r="J852">
            <v>160</v>
          </cell>
          <cell r="K852">
            <v>39</v>
          </cell>
        </row>
        <row r="853">
          <cell r="C853">
            <v>1601</v>
          </cell>
          <cell r="D853">
            <v>37.451999999999998</v>
          </cell>
          <cell r="E853">
            <v>-121.807</v>
          </cell>
          <cell r="F853" t="str">
            <v>Kss</v>
          </cell>
          <cell r="G853" t="str">
            <v>514</v>
          </cell>
          <cell r="H853" t="str">
            <v>Kss</v>
          </cell>
          <cell r="I853" t="str">
            <v>Kss</v>
          </cell>
          <cell r="J853">
            <v>540</v>
          </cell>
          <cell r="K853">
            <v>195</v>
          </cell>
        </row>
        <row r="854">
          <cell r="C854">
            <v>1159</v>
          </cell>
          <cell r="D854">
            <v>36.850999999999999</v>
          </cell>
          <cell r="E854">
            <v>-121.402</v>
          </cell>
          <cell r="H854" t="str">
            <v>Qoa</v>
          </cell>
          <cell r="I854" t="str">
            <v>Qoa</v>
          </cell>
          <cell r="J854">
            <v>387</v>
          </cell>
          <cell r="K854">
            <v>142</v>
          </cell>
        </row>
        <row r="855">
          <cell r="C855">
            <v>1595</v>
          </cell>
          <cell r="D855">
            <v>36.636000000000003</v>
          </cell>
          <cell r="E855">
            <v>-121.23399999999999</v>
          </cell>
          <cell r="F855" t="str">
            <v>Tss</v>
          </cell>
          <cell r="G855" t="str">
            <v>478</v>
          </cell>
          <cell r="H855" t="str">
            <v>Qal- thin</v>
          </cell>
          <cell r="I855" t="str">
            <v>Qal- thin</v>
          </cell>
          <cell r="J855">
            <v>349</v>
          </cell>
          <cell r="K855">
            <v>89</v>
          </cell>
          <cell r="L855">
            <v>6.4278500000000003</v>
          </cell>
          <cell r="M855">
            <v>353</v>
          </cell>
          <cell r="N855">
            <v>87</v>
          </cell>
        </row>
        <row r="856">
          <cell r="C856">
            <v>1593</v>
          </cell>
          <cell r="D856">
            <v>36.573</v>
          </cell>
          <cell r="E856">
            <v>-121.184</v>
          </cell>
          <cell r="F856" t="str">
            <v>Qal, thin</v>
          </cell>
          <cell r="G856" t="str">
            <v>339</v>
          </cell>
          <cell r="H856" t="str">
            <v>Qal- thin</v>
          </cell>
          <cell r="I856" t="str">
            <v>Qal- thin</v>
          </cell>
          <cell r="J856">
            <v>349</v>
          </cell>
          <cell r="K856">
            <v>89</v>
          </cell>
          <cell r="L856">
            <v>25.277999999999999</v>
          </cell>
          <cell r="M856">
            <v>353</v>
          </cell>
          <cell r="N856">
            <v>87</v>
          </cell>
        </row>
        <row r="857">
          <cell r="C857">
            <v>1600</v>
          </cell>
          <cell r="D857">
            <v>36.482999999999997</v>
          </cell>
          <cell r="E857">
            <v>-121.18</v>
          </cell>
          <cell r="F857" t="str">
            <v>Tv</v>
          </cell>
          <cell r="G857" t="str">
            <v>597</v>
          </cell>
          <cell r="H857" t="str">
            <v>Tv</v>
          </cell>
          <cell r="I857" t="str">
            <v>Tv</v>
          </cell>
          <cell r="J857">
            <v>609</v>
          </cell>
          <cell r="K857">
            <v>155</v>
          </cell>
        </row>
        <row r="858">
          <cell r="C858">
            <v>1598</v>
          </cell>
          <cell r="D858">
            <v>36.569000000000003</v>
          </cell>
          <cell r="E858">
            <v>-121.04300000000001</v>
          </cell>
          <cell r="F858" t="str">
            <v>Tsh</v>
          </cell>
          <cell r="G858" t="str">
            <v>376</v>
          </cell>
          <cell r="H858" t="str">
            <v>Tsh</v>
          </cell>
          <cell r="I858" t="str">
            <v>Tsh</v>
          </cell>
          <cell r="J858">
            <v>390</v>
          </cell>
          <cell r="K858">
            <v>112</v>
          </cell>
        </row>
        <row r="859">
          <cell r="C859">
            <v>1607</v>
          </cell>
          <cell r="D859">
            <v>34.078000000000003</v>
          </cell>
          <cell r="E859">
            <v>-118.694</v>
          </cell>
          <cell r="H859" t="str">
            <v>Tv- clastic</v>
          </cell>
          <cell r="I859" t="str">
            <v>Tss</v>
          </cell>
          <cell r="J859">
            <v>515</v>
          </cell>
          <cell r="K859">
            <v>215</v>
          </cell>
        </row>
        <row r="860">
          <cell r="C860">
            <v>575</v>
          </cell>
          <cell r="D860">
            <v>33.735999999999997</v>
          </cell>
          <cell r="E860">
            <v>-118.26900000000001</v>
          </cell>
          <cell r="F860" t="str">
            <v>Qal, fine</v>
          </cell>
          <cell r="G860" t="str">
            <v>230</v>
          </cell>
          <cell r="H860" t="str">
            <v>Qal- fine</v>
          </cell>
          <cell r="I860" t="str">
            <v>Qal- fine</v>
          </cell>
          <cell r="J860">
            <v>236</v>
          </cell>
          <cell r="K860">
            <v>55</v>
          </cell>
          <cell r="L860">
            <v>-9999</v>
          </cell>
          <cell r="M860">
            <v>231</v>
          </cell>
          <cell r="N860">
            <v>55</v>
          </cell>
        </row>
        <row r="861">
          <cell r="C861">
            <v>289</v>
          </cell>
          <cell r="D861">
            <v>33.753999999999998</v>
          </cell>
          <cell r="E861">
            <v>-118.2</v>
          </cell>
          <cell r="F861" t="str">
            <v>Qal, fine</v>
          </cell>
          <cell r="G861" t="str">
            <v>230</v>
          </cell>
          <cell r="H861" t="str">
            <v>Qal- fine</v>
          </cell>
          <cell r="I861" t="str">
            <v>Qal- fine</v>
          </cell>
          <cell r="J861">
            <v>236</v>
          </cell>
          <cell r="K861">
            <v>55</v>
          </cell>
          <cell r="L861">
            <v>0.73505299999999996</v>
          </cell>
          <cell r="M861">
            <v>306</v>
          </cell>
          <cell r="N861">
            <v>78</v>
          </cell>
        </row>
        <row r="862">
          <cell r="C862">
            <v>1514</v>
          </cell>
          <cell r="D862">
            <v>33.57</v>
          </cell>
          <cell r="E862">
            <v>-118.13</v>
          </cell>
          <cell r="J862">
            <v>0</v>
          </cell>
          <cell r="K862">
            <v>0</v>
          </cell>
        </row>
        <row r="863">
          <cell r="C863">
            <v>1229</v>
          </cell>
          <cell r="D863">
            <v>33.914999999999999</v>
          </cell>
          <cell r="E863">
            <v>-118.066</v>
          </cell>
          <cell r="H863" t="str">
            <v>Qal- deep LA basin</v>
          </cell>
          <cell r="I863" t="str">
            <v>Qal- deep (incl LA)</v>
          </cell>
          <cell r="J863">
            <v>280</v>
          </cell>
          <cell r="K863">
            <v>74</v>
          </cell>
          <cell r="L863">
            <v>1.6395200000000001</v>
          </cell>
          <cell r="M863">
            <v>306</v>
          </cell>
          <cell r="N863">
            <v>78</v>
          </cell>
        </row>
        <row r="864">
          <cell r="C864">
            <v>1237</v>
          </cell>
          <cell r="D864">
            <v>34.36</v>
          </cell>
          <cell r="E864">
            <v>-117.629</v>
          </cell>
          <cell r="H864" t="str">
            <v>pK metamorphic</v>
          </cell>
          <cell r="I864" t="str">
            <v>xtaline</v>
          </cell>
          <cell r="J864">
            <v>748</v>
          </cell>
          <cell r="K864">
            <v>430</v>
          </cell>
        </row>
        <row r="865">
          <cell r="C865">
            <v>1535</v>
          </cell>
          <cell r="D865">
            <v>37.03</v>
          </cell>
          <cell r="E865">
            <v>-117.34</v>
          </cell>
          <cell r="H865" t="str">
            <v>Tv</v>
          </cell>
          <cell r="I865" t="str">
            <v>Tv</v>
          </cell>
          <cell r="J865">
            <v>609</v>
          </cell>
          <cell r="K865">
            <v>155</v>
          </cell>
        </row>
        <row r="866">
          <cell r="C866">
            <v>1609</v>
          </cell>
          <cell r="D866">
            <v>34.048000000000002</v>
          </cell>
          <cell r="E866">
            <v>-117.251</v>
          </cell>
          <cell r="H866" t="str">
            <v>Qal- deep</v>
          </cell>
          <cell r="I866" t="str">
            <v>Qal- deep (incl LA)</v>
          </cell>
          <cell r="J866">
            <v>280</v>
          </cell>
          <cell r="K866">
            <v>74</v>
          </cell>
          <cell r="L866">
            <v>10.7187</v>
          </cell>
          <cell r="M866">
            <v>353</v>
          </cell>
          <cell r="N866">
            <v>87</v>
          </cell>
        </row>
        <row r="867">
          <cell r="C867">
            <v>1608</v>
          </cell>
          <cell r="D867">
            <v>34.051000000000002</v>
          </cell>
          <cell r="E867">
            <v>-117.25</v>
          </cell>
          <cell r="H867" t="str">
            <v>Qal- deep</v>
          </cell>
          <cell r="I867" t="str">
            <v>Qal- deep (incl LA)</v>
          </cell>
          <cell r="J867">
            <v>280</v>
          </cell>
          <cell r="K867">
            <v>74</v>
          </cell>
          <cell r="L867">
            <v>8.5916300000000003</v>
          </cell>
          <cell r="M867">
            <v>353</v>
          </cell>
          <cell r="N867">
            <v>87</v>
          </cell>
        </row>
        <row r="868">
          <cell r="C868">
            <v>1243</v>
          </cell>
          <cell r="D868">
            <v>34.110500000000002</v>
          </cell>
          <cell r="E868">
            <v>-117.099</v>
          </cell>
          <cell r="H868" t="str">
            <v>Kgr</v>
          </cell>
          <cell r="I868" t="str">
            <v>xtaline</v>
          </cell>
          <cell r="J868">
            <v>748</v>
          </cell>
          <cell r="K868">
            <v>430</v>
          </cell>
        </row>
        <row r="869">
          <cell r="C869">
            <v>1244</v>
          </cell>
          <cell r="D869">
            <v>34.110500000000002</v>
          </cell>
          <cell r="E869">
            <v>-117.099</v>
          </cell>
          <cell r="H869" t="str">
            <v>Kgr</v>
          </cell>
          <cell r="I869" t="str">
            <v>xtaline</v>
          </cell>
          <cell r="J869">
            <v>748</v>
          </cell>
          <cell r="K869">
            <v>430</v>
          </cell>
        </row>
        <row r="870">
          <cell r="C870">
            <v>1641</v>
          </cell>
          <cell r="D870">
            <v>33.680999999999997</v>
          </cell>
          <cell r="E870">
            <v>-117.056</v>
          </cell>
          <cell r="H870" t="str">
            <v>pK metamorphic</v>
          </cell>
          <cell r="I870" t="str">
            <v>xtaline</v>
          </cell>
          <cell r="J870">
            <v>748</v>
          </cell>
          <cell r="K870">
            <v>430</v>
          </cell>
        </row>
        <row r="871">
          <cell r="C871">
            <v>1211</v>
          </cell>
          <cell r="D871">
            <v>32.954000000000001</v>
          </cell>
          <cell r="E871">
            <v>-117.04</v>
          </cell>
          <cell r="H871" t="str">
            <v>Qal- thin</v>
          </cell>
          <cell r="I871" t="str">
            <v>Qal- thin</v>
          </cell>
          <cell r="J871">
            <v>349</v>
          </cell>
          <cell r="K871">
            <v>89</v>
          </cell>
          <cell r="L871">
            <v>8.8244100000000003</v>
          </cell>
          <cell r="M871">
            <v>353</v>
          </cell>
          <cell r="N871">
            <v>87</v>
          </cell>
        </row>
        <row r="872">
          <cell r="C872">
            <v>1592</v>
          </cell>
          <cell r="D872">
            <v>34.8294</v>
          </cell>
          <cell r="E872">
            <v>-116.33499999999999</v>
          </cell>
          <cell r="F872" t="str">
            <v>Kgr</v>
          </cell>
          <cell r="G872" t="str">
            <v>685</v>
          </cell>
          <cell r="H872" t="str">
            <v>Kgr</v>
          </cell>
          <cell r="I872" t="str">
            <v>xtaline</v>
          </cell>
          <cell r="J872">
            <v>748</v>
          </cell>
          <cell r="K872">
            <v>430</v>
          </cell>
        </row>
        <row r="873">
          <cell r="C873">
            <v>1390</v>
          </cell>
          <cell r="D873">
            <v>34.149000000000001</v>
          </cell>
          <cell r="E873">
            <v>-116.084</v>
          </cell>
          <cell r="H873" t="str">
            <v>Kgr</v>
          </cell>
          <cell r="I873" t="str">
            <v>xtaline</v>
          </cell>
          <cell r="J873">
            <v>748</v>
          </cell>
          <cell r="K873">
            <v>430</v>
          </cell>
        </row>
        <row r="874">
          <cell r="C874">
            <v>25</v>
          </cell>
          <cell r="D874">
            <v>34.567999999999998</v>
          </cell>
          <cell r="E874">
            <v>-116.61199999999999</v>
          </cell>
          <cell r="F874" t="str">
            <v>Kgr</v>
          </cell>
          <cell r="G874" t="str">
            <v>685</v>
          </cell>
          <cell r="H874" t="str">
            <v>Kgr</v>
          </cell>
          <cell r="I874" t="str">
            <v>xtaline</v>
          </cell>
          <cell r="J874">
            <v>748</v>
          </cell>
          <cell r="K874">
            <v>430</v>
          </cell>
        </row>
        <row r="875">
          <cell r="C875">
            <v>264</v>
          </cell>
          <cell r="D875">
            <v>33.036999999999999</v>
          </cell>
          <cell r="E875">
            <v>-115.623</v>
          </cell>
          <cell r="F875" t="str">
            <v>Qal, deep, Imperial V.</v>
          </cell>
          <cell r="G875" t="str">
            <v>207</v>
          </cell>
          <cell r="H875" t="str">
            <v>Qal- deep- Imperial V.</v>
          </cell>
          <cell r="I875" t="str">
            <v>Qal- deep- Imperial V.</v>
          </cell>
          <cell r="J875">
            <v>209</v>
          </cell>
          <cell r="K875">
            <v>31</v>
          </cell>
          <cell r="L875">
            <v>0.709148</v>
          </cell>
          <cell r="M875">
            <v>306</v>
          </cell>
          <cell r="N875">
            <v>78</v>
          </cell>
        </row>
        <row r="876">
          <cell r="C876">
            <v>216</v>
          </cell>
          <cell r="D876">
            <v>32.991</v>
          </cell>
          <cell r="E876">
            <v>-115.51300000000001</v>
          </cell>
          <cell r="F876" t="str">
            <v>Qal, deep, Imperial V.</v>
          </cell>
          <cell r="G876" t="str">
            <v>207</v>
          </cell>
          <cell r="H876" t="str">
            <v>Qal- deep- Imperial V.</v>
          </cell>
          <cell r="I876" t="str">
            <v>Qal- deep- Imperial V.</v>
          </cell>
          <cell r="J876">
            <v>209</v>
          </cell>
          <cell r="K876">
            <v>31</v>
          </cell>
          <cell r="L876">
            <v>0.62919099999999994</v>
          </cell>
          <cell r="M876">
            <v>306</v>
          </cell>
          <cell r="N876">
            <v>78</v>
          </cell>
        </row>
        <row r="877">
          <cell r="C877">
            <v>214</v>
          </cell>
          <cell r="D877">
            <v>32.751719999999999</v>
          </cell>
          <cell r="E877">
            <v>-115.59516000000001</v>
          </cell>
          <cell r="F877" t="str">
            <v>Qal, deep, Imperial V.</v>
          </cell>
          <cell r="G877" t="str">
            <v>207</v>
          </cell>
          <cell r="H877" t="str">
            <v>Qal- deep- Imperial V.</v>
          </cell>
          <cell r="I877" t="str">
            <v>Qal- deep- Imperial V.</v>
          </cell>
          <cell r="J877">
            <v>209</v>
          </cell>
          <cell r="K877">
            <v>31</v>
          </cell>
          <cell r="L877">
            <v>0.47162100000000001</v>
          </cell>
          <cell r="M877">
            <v>231</v>
          </cell>
          <cell r="N877">
            <v>55</v>
          </cell>
        </row>
        <row r="878">
          <cell r="C878">
            <v>210</v>
          </cell>
          <cell r="D878">
            <v>32.693049999999999</v>
          </cell>
          <cell r="E878">
            <v>-115.33819</v>
          </cell>
          <cell r="F878" t="str">
            <v>Qal, deep, Imperial V.</v>
          </cell>
          <cell r="G878" t="str">
            <v>207</v>
          </cell>
          <cell r="H878" t="str">
            <v>Qal- deep- Imperial V.</v>
          </cell>
          <cell r="I878" t="str">
            <v>Qal- deep- Imperial V.</v>
          </cell>
          <cell r="J878">
            <v>209</v>
          </cell>
          <cell r="K878">
            <v>31</v>
          </cell>
          <cell r="L878">
            <v>0.25219200000000003</v>
          </cell>
          <cell r="M878">
            <v>231</v>
          </cell>
          <cell r="N878">
            <v>55</v>
          </cell>
        </row>
        <row r="879">
          <cell r="C879">
            <v>160</v>
          </cell>
          <cell r="D879">
            <v>32.773000000000003</v>
          </cell>
          <cell r="E879">
            <v>-115.447</v>
          </cell>
          <cell r="F879" t="str">
            <v>Qal, deep, Imperial V.</v>
          </cell>
          <cell r="G879" t="str">
            <v>207</v>
          </cell>
          <cell r="H879" t="str">
            <v>Qal- deep- Imperial V.</v>
          </cell>
          <cell r="I879" t="str">
            <v>Qal- deep- Imperial V.</v>
          </cell>
          <cell r="J879">
            <v>209</v>
          </cell>
          <cell r="K879">
            <v>31</v>
          </cell>
          <cell r="L879">
            <v>0.57191599999999998</v>
          </cell>
          <cell r="M879">
            <v>306</v>
          </cell>
          <cell r="N879">
            <v>78</v>
          </cell>
        </row>
        <row r="880">
          <cell r="C880">
            <v>200</v>
          </cell>
          <cell r="D880">
            <v>32.829000000000001</v>
          </cell>
          <cell r="E880">
            <v>-115.504</v>
          </cell>
          <cell r="F880" t="str">
            <v>Qal, deep, Imperial V.</v>
          </cell>
          <cell r="G880" t="str">
            <v>207</v>
          </cell>
          <cell r="H880" t="str">
            <v>Qal- deep- Imperial V.</v>
          </cell>
          <cell r="I880" t="str">
            <v>Qal- deep- Imperial V.</v>
          </cell>
          <cell r="J880">
            <v>209</v>
          </cell>
          <cell r="K880">
            <v>31</v>
          </cell>
          <cell r="L880">
            <v>1.5562</v>
          </cell>
          <cell r="M880">
            <v>306</v>
          </cell>
          <cell r="N880">
            <v>78</v>
          </cell>
        </row>
        <row r="881">
          <cell r="C881">
            <v>213</v>
          </cell>
          <cell r="D881">
            <v>32.893999999999998</v>
          </cell>
          <cell r="E881">
            <v>-115.38</v>
          </cell>
          <cell r="F881" t="str">
            <v>Qal, deep, Imperial V.</v>
          </cell>
          <cell r="G881" t="str">
            <v>207</v>
          </cell>
          <cell r="H881" t="str">
            <v>Qal- deep- Imperial V.</v>
          </cell>
          <cell r="I881" t="str">
            <v>Qal- deep- Imperial V.</v>
          </cell>
          <cell r="J881">
            <v>209</v>
          </cell>
          <cell r="K881">
            <v>31</v>
          </cell>
          <cell r="L881">
            <v>0.83472500000000005</v>
          </cell>
          <cell r="M881">
            <v>306</v>
          </cell>
          <cell r="N881">
            <v>78</v>
          </cell>
        </row>
        <row r="882">
          <cell r="C882">
            <v>103</v>
          </cell>
          <cell r="D882">
            <v>32.780602000000002</v>
          </cell>
          <cell r="E882">
            <v>-115.5681</v>
          </cell>
          <cell r="F882" t="str">
            <v>Qal, deep, Imperial V.</v>
          </cell>
          <cell r="G882" t="str">
            <v>207</v>
          </cell>
          <cell r="H882" t="str">
            <v>Qal- deep- Imperial V.</v>
          </cell>
          <cell r="I882" t="str">
            <v>Qal- deep- Imperial V.</v>
          </cell>
          <cell r="J882">
            <v>209</v>
          </cell>
          <cell r="K882">
            <v>31</v>
          </cell>
          <cell r="L882">
            <v>0.55165699999999995</v>
          </cell>
          <cell r="M882">
            <v>306</v>
          </cell>
          <cell r="N882">
            <v>78</v>
          </cell>
        </row>
        <row r="883">
          <cell r="C883">
            <v>232</v>
          </cell>
          <cell r="D883">
            <v>32.795999999999999</v>
          </cell>
          <cell r="E883">
            <v>-115.535</v>
          </cell>
          <cell r="F883" t="str">
            <v>Qal, deep, Imperial V.</v>
          </cell>
          <cell r="G883" t="str">
            <v>207</v>
          </cell>
          <cell r="H883" t="str">
            <v>Qal- deep- Imperial V.</v>
          </cell>
          <cell r="I883" t="str">
            <v>Qal- deep- Imperial V.</v>
          </cell>
          <cell r="J883">
            <v>209</v>
          </cell>
          <cell r="K883">
            <v>31</v>
          </cell>
          <cell r="L883">
            <v>0.221359</v>
          </cell>
          <cell r="M883">
            <v>231</v>
          </cell>
          <cell r="N883">
            <v>55</v>
          </cell>
        </row>
        <row r="884">
          <cell r="C884">
            <v>1283</v>
          </cell>
          <cell r="D884">
            <v>33.28</v>
          </cell>
          <cell r="E884">
            <v>-115.98399999999999</v>
          </cell>
          <cell r="F884" t="str">
            <v>Qal, coarse</v>
          </cell>
          <cell r="G884" t="str">
            <v>345</v>
          </cell>
          <cell r="H884" t="str">
            <v>Qal- coarse</v>
          </cell>
          <cell r="I884" t="str">
            <v>Qal- coarse</v>
          </cell>
          <cell r="J884">
            <v>354</v>
          </cell>
          <cell r="K884">
            <v>82</v>
          </cell>
          <cell r="L884">
            <v>7.2065599999999996</v>
          </cell>
          <cell r="M884">
            <v>353</v>
          </cell>
          <cell r="N884">
            <v>87</v>
          </cell>
        </row>
        <row r="885">
          <cell r="C885">
            <v>211</v>
          </cell>
          <cell r="D885">
            <v>32.811408999999998</v>
          </cell>
          <cell r="E885">
            <v>-115.37860000000001</v>
          </cell>
          <cell r="F885" t="str">
            <v>Qal, deep, Imperial V.</v>
          </cell>
          <cell r="G885" t="str">
            <v>207</v>
          </cell>
          <cell r="H885" t="str">
            <v>Qal- deep- Imperial V.</v>
          </cell>
          <cell r="I885" t="str">
            <v>Qal- deep- Imperial V.</v>
          </cell>
          <cell r="J885">
            <v>209</v>
          </cell>
          <cell r="K885">
            <v>31</v>
          </cell>
          <cell r="L885">
            <v>1.09629</v>
          </cell>
          <cell r="M885">
            <v>306</v>
          </cell>
          <cell r="N885">
            <v>78</v>
          </cell>
        </row>
        <row r="886">
          <cell r="C886">
            <v>209</v>
          </cell>
          <cell r="D886">
            <v>32.669499999999999</v>
          </cell>
          <cell r="E886">
            <v>-115.49299999999999</v>
          </cell>
          <cell r="F886" t="str">
            <v>Qal, deep, Imperial V.</v>
          </cell>
          <cell r="G886" t="str">
            <v>207</v>
          </cell>
          <cell r="H886" t="str">
            <v>Qal- deep- Imperial V.</v>
          </cell>
          <cell r="I886" t="str">
            <v>Qal- deep- Imperial V.</v>
          </cell>
          <cell r="J886">
            <v>209</v>
          </cell>
          <cell r="K886">
            <v>31</v>
          </cell>
          <cell r="L886">
            <v>0.41877199999999998</v>
          </cell>
          <cell r="M886">
            <v>231</v>
          </cell>
          <cell r="N886">
            <v>55</v>
          </cell>
        </row>
        <row r="887">
          <cell r="C887">
            <v>298</v>
          </cell>
          <cell r="D887">
            <v>34.130000000000003</v>
          </cell>
          <cell r="E887">
            <v>-116.31399999999999</v>
          </cell>
          <cell r="F887" t="str">
            <v>Qal, coarse</v>
          </cell>
          <cell r="G887" t="str">
            <v>345</v>
          </cell>
          <cell r="H887" t="str">
            <v>Qoa</v>
          </cell>
          <cell r="I887" t="str">
            <v>Qoa</v>
          </cell>
          <cell r="J887">
            <v>387</v>
          </cell>
          <cell r="K887">
            <v>142</v>
          </cell>
        </row>
        <row r="888">
          <cell r="C888">
            <v>1225</v>
          </cell>
          <cell r="D888">
            <v>33.707700000000003</v>
          </cell>
          <cell r="E888">
            <v>-116.717</v>
          </cell>
          <cell r="F888" t="str">
            <v>Kgr</v>
          </cell>
          <cell r="G888" t="str">
            <v>685</v>
          </cell>
          <cell r="H888" t="str">
            <v>Kgr</v>
          </cell>
          <cell r="I888" t="str">
            <v>xtaline</v>
          </cell>
          <cell r="J888">
            <v>748</v>
          </cell>
          <cell r="K888">
            <v>430</v>
          </cell>
        </row>
        <row r="889">
          <cell r="C889">
            <v>203</v>
          </cell>
          <cell r="D889">
            <v>33.606999999999999</v>
          </cell>
          <cell r="E889">
            <v>-116.453</v>
          </cell>
          <cell r="F889" t="str">
            <v>Kgr</v>
          </cell>
          <cell r="G889" t="str">
            <v>685</v>
          </cell>
          <cell r="H889" t="str">
            <v>Kgr</v>
          </cell>
          <cell r="I889" t="str">
            <v>xtaline</v>
          </cell>
          <cell r="J889">
            <v>748</v>
          </cell>
          <cell r="K889">
            <v>430</v>
          </cell>
        </row>
        <row r="890">
          <cell r="C890">
            <v>217</v>
          </cell>
          <cell r="D890">
            <v>33.126600000000003</v>
          </cell>
          <cell r="E890">
            <v>-115.51600000000001</v>
          </cell>
          <cell r="F890" t="str">
            <v>Qal, deep, Imperial V.</v>
          </cell>
          <cell r="G890" t="str">
            <v>207</v>
          </cell>
          <cell r="H890" t="str">
            <v>Qal- deep- Imperial V.</v>
          </cell>
          <cell r="I890" t="str">
            <v>Qal- deep- Imperial V.</v>
          </cell>
          <cell r="J890">
            <v>209</v>
          </cell>
          <cell r="K890">
            <v>31</v>
          </cell>
          <cell r="L890">
            <v>0.63347600000000004</v>
          </cell>
          <cell r="M890">
            <v>306</v>
          </cell>
          <cell r="N890">
            <v>78</v>
          </cell>
        </row>
        <row r="891">
          <cell r="C891">
            <v>278</v>
          </cell>
          <cell r="D891">
            <v>33.661999999999999</v>
          </cell>
          <cell r="E891">
            <v>-117.997</v>
          </cell>
          <cell r="F891" t="str">
            <v>Qoa</v>
          </cell>
          <cell r="G891" t="str">
            <v>371</v>
          </cell>
          <cell r="H891" t="str">
            <v>Qoa</v>
          </cell>
          <cell r="I891" t="str">
            <v>Qoa</v>
          </cell>
          <cell r="J891">
            <v>387</v>
          </cell>
          <cell r="K891">
            <v>142</v>
          </cell>
        </row>
        <row r="892">
          <cell r="C892">
            <v>3018</v>
          </cell>
          <cell r="D892">
            <v>33.676000000000002</v>
          </cell>
          <cell r="E892">
            <v>-117.96299999999999</v>
          </cell>
          <cell r="F892" t="str">
            <v>Qal, deep, LA basin</v>
          </cell>
          <cell r="G892" t="str">
            <v>270</v>
          </cell>
          <cell r="H892" t="str">
            <v>Qal- deep LA basin</v>
          </cell>
          <cell r="I892" t="str">
            <v>Qal- deep (incl LA)</v>
          </cell>
          <cell r="J892">
            <v>280</v>
          </cell>
          <cell r="K892">
            <v>74</v>
          </cell>
          <cell r="L892">
            <v>0.82858900000000002</v>
          </cell>
          <cell r="M892">
            <v>306</v>
          </cell>
          <cell r="N892">
            <v>78</v>
          </cell>
        </row>
        <row r="893">
          <cell r="C893">
            <v>3017</v>
          </cell>
          <cell r="D893">
            <v>33.756999999999998</v>
          </cell>
          <cell r="E893">
            <v>-117.956</v>
          </cell>
          <cell r="F893" t="str">
            <v>Qal, deep, LA basin</v>
          </cell>
          <cell r="G893" t="str">
            <v>270</v>
          </cell>
          <cell r="H893" t="str">
            <v>Qal- deep LA basin</v>
          </cell>
          <cell r="I893" t="str">
            <v>Qal- deep (incl LA)</v>
          </cell>
          <cell r="J893">
            <v>280</v>
          </cell>
          <cell r="K893">
            <v>74</v>
          </cell>
          <cell r="L893">
            <v>1.40744</v>
          </cell>
          <cell r="M893">
            <v>306</v>
          </cell>
          <cell r="N893">
            <v>78</v>
          </cell>
        </row>
        <row r="894">
          <cell r="C894">
            <v>3027</v>
          </cell>
          <cell r="D894">
            <v>33.789000000000001</v>
          </cell>
          <cell r="E894">
            <v>-117.922</v>
          </cell>
          <cell r="F894" t="str">
            <v>Qal, deep, LA basin</v>
          </cell>
          <cell r="G894" t="str">
            <v>270</v>
          </cell>
          <cell r="H894" t="str">
            <v>Qal- deep LA basin</v>
          </cell>
          <cell r="I894" t="str">
            <v>Qal- deep (incl LA)</v>
          </cell>
          <cell r="J894">
            <v>280</v>
          </cell>
          <cell r="K894">
            <v>74</v>
          </cell>
          <cell r="L894">
            <v>1.29556</v>
          </cell>
          <cell r="M894">
            <v>306</v>
          </cell>
          <cell r="N894">
            <v>78</v>
          </cell>
        </row>
        <row r="895">
          <cell r="C895">
            <v>1656</v>
          </cell>
          <cell r="D895">
            <v>33.765999999999998</v>
          </cell>
          <cell r="E895">
            <v>-117.91800000000001</v>
          </cell>
          <cell r="F895" t="str">
            <v>Qal, deep, LA basin</v>
          </cell>
          <cell r="G895" t="str">
            <v>270</v>
          </cell>
          <cell r="H895" t="str">
            <v>Qal- deep LA basin</v>
          </cell>
          <cell r="I895" t="str">
            <v>Qal- deep (incl LA)</v>
          </cell>
          <cell r="J895">
            <v>280</v>
          </cell>
          <cell r="K895">
            <v>74</v>
          </cell>
          <cell r="L895">
            <v>1.24657</v>
          </cell>
          <cell r="M895">
            <v>306</v>
          </cell>
          <cell r="N895">
            <v>78</v>
          </cell>
        </row>
        <row r="896">
          <cell r="C896">
            <v>3015</v>
          </cell>
          <cell r="D896">
            <v>33.603999999999999</v>
          </cell>
          <cell r="E896">
            <v>-117.90600000000001</v>
          </cell>
          <cell r="F896" t="str">
            <v>Qal, fine</v>
          </cell>
          <cell r="G896" t="str">
            <v>230</v>
          </cell>
          <cell r="H896" t="str">
            <v>Qal- fine</v>
          </cell>
          <cell r="I896" t="str">
            <v>Qal- fine</v>
          </cell>
          <cell r="J896">
            <v>236</v>
          </cell>
          <cell r="K896">
            <v>55</v>
          </cell>
          <cell r="L896">
            <v>0.91427400000000003</v>
          </cell>
          <cell r="M896">
            <v>306</v>
          </cell>
          <cell r="N896">
            <v>78</v>
          </cell>
        </row>
        <row r="897">
          <cell r="C897">
            <v>3022</v>
          </cell>
          <cell r="D897">
            <v>33.716000000000001</v>
          </cell>
          <cell r="E897">
            <v>-117.904</v>
          </cell>
          <cell r="F897" t="str">
            <v>Qal, deep, LA basin</v>
          </cell>
          <cell r="G897" t="str">
            <v>270</v>
          </cell>
          <cell r="H897" t="str">
            <v>Qal- deep LA basin</v>
          </cell>
          <cell r="I897" t="str">
            <v>Qal- deep (incl LA)</v>
          </cell>
          <cell r="J897">
            <v>280</v>
          </cell>
          <cell r="K897">
            <v>74</v>
          </cell>
          <cell r="L897">
            <v>0.82908099999999996</v>
          </cell>
          <cell r="M897">
            <v>306</v>
          </cell>
          <cell r="N897">
            <v>78</v>
          </cell>
        </row>
        <row r="898">
          <cell r="C898">
            <v>276</v>
          </cell>
          <cell r="D898">
            <v>33.634</v>
          </cell>
          <cell r="E898">
            <v>-117.902</v>
          </cell>
          <cell r="F898" t="str">
            <v>Qoa</v>
          </cell>
          <cell r="G898" t="str">
            <v>371</v>
          </cell>
          <cell r="H898" t="str">
            <v>Qoa</v>
          </cell>
          <cell r="I898" t="str">
            <v>Qoa</v>
          </cell>
          <cell r="J898">
            <v>387</v>
          </cell>
          <cell r="K898">
            <v>142</v>
          </cell>
        </row>
        <row r="899">
          <cell r="C899">
            <v>3021</v>
          </cell>
          <cell r="D899">
            <v>33.741999999999997</v>
          </cell>
          <cell r="E899">
            <v>-117.89400000000001</v>
          </cell>
          <cell r="F899" t="str">
            <v>Qal, deep, LA basin</v>
          </cell>
          <cell r="G899" t="str">
            <v>270</v>
          </cell>
          <cell r="H899" t="str">
            <v>Qal- deep LA basin</v>
          </cell>
          <cell r="I899" t="str">
            <v>Qal- deep (incl LA)</v>
          </cell>
          <cell r="J899">
            <v>280</v>
          </cell>
          <cell r="K899">
            <v>74</v>
          </cell>
          <cell r="L899">
            <v>1.80213</v>
          </cell>
          <cell r="M899">
            <v>306</v>
          </cell>
          <cell r="N899">
            <v>78</v>
          </cell>
        </row>
        <row r="900">
          <cell r="C900">
            <v>1664</v>
          </cell>
          <cell r="D900">
            <v>33.604999999999997</v>
          </cell>
          <cell r="E900">
            <v>-117.89</v>
          </cell>
          <cell r="F900" t="str">
            <v>Qal, fine</v>
          </cell>
          <cell r="G900" t="str">
            <v>230</v>
          </cell>
          <cell r="H900" t="str">
            <v>Qal- fine</v>
          </cell>
          <cell r="I900" t="str">
            <v>Qal- fine</v>
          </cell>
          <cell r="J900">
            <v>236</v>
          </cell>
          <cell r="K900">
            <v>55</v>
          </cell>
          <cell r="L900">
            <v>1.6663699999999999</v>
          </cell>
          <cell r="M900">
            <v>306</v>
          </cell>
          <cell r="N900">
            <v>78</v>
          </cell>
        </row>
        <row r="901">
          <cell r="C901">
            <v>3026</v>
          </cell>
          <cell r="D901">
            <v>33.784999999999997</v>
          </cell>
          <cell r="E901">
            <v>-117.89</v>
          </cell>
          <cell r="F901" t="str">
            <v>Qal, deep, LA basin</v>
          </cell>
          <cell r="G901" t="str">
            <v>270</v>
          </cell>
          <cell r="H901" t="str">
            <v>Qal- deep LA basin</v>
          </cell>
          <cell r="I901" t="str">
            <v>Qal- deep (incl LA)</v>
          </cell>
          <cell r="J901">
            <v>280</v>
          </cell>
          <cell r="K901">
            <v>74</v>
          </cell>
          <cell r="L901">
            <v>2.3412500000000001</v>
          </cell>
          <cell r="M901">
            <v>353</v>
          </cell>
          <cell r="N901">
            <v>87</v>
          </cell>
        </row>
        <row r="902">
          <cell r="C902">
            <v>3024</v>
          </cell>
          <cell r="D902">
            <v>33.700000000000003</v>
          </cell>
          <cell r="E902">
            <v>-117.88</v>
          </cell>
          <cell r="F902" t="str">
            <v>Qal, deep, LA basin</v>
          </cell>
          <cell r="G902" t="str">
            <v>270</v>
          </cell>
          <cell r="H902" t="str">
            <v>Qal- deep LA basin</v>
          </cell>
          <cell r="I902" t="str">
            <v>Qal- deep (incl LA)</v>
          </cell>
          <cell r="J902">
            <v>280</v>
          </cell>
          <cell r="K902">
            <v>74</v>
          </cell>
          <cell r="L902">
            <v>0.95319100000000001</v>
          </cell>
          <cell r="M902">
            <v>306</v>
          </cell>
          <cell r="N902">
            <v>78</v>
          </cell>
        </row>
        <row r="903">
          <cell r="C903">
            <v>1652</v>
          </cell>
          <cell r="D903">
            <v>33.853000000000002</v>
          </cell>
          <cell r="E903">
            <v>-117.857</v>
          </cell>
          <cell r="F903" t="str">
            <v>Qal, deep, LA basin</v>
          </cell>
          <cell r="G903" t="str">
            <v>270</v>
          </cell>
          <cell r="H903" t="str">
            <v>Qal- deep LA basin</v>
          </cell>
          <cell r="I903" t="str">
            <v>Qal- deep (incl LA)</v>
          </cell>
          <cell r="J903">
            <v>280</v>
          </cell>
          <cell r="K903">
            <v>74</v>
          </cell>
          <cell r="L903">
            <v>0.69853600000000005</v>
          </cell>
          <cell r="M903">
            <v>306</v>
          </cell>
          <cell r="N903">
            <v>78</v>
          </cell>
        </row>
        <row r="904">
          <cell r="C904">
            <v>3019</v>
          </cell>
          <cell r="D904">
            <v>33.819000000000003</v>
          </cell>
          <cell r="E904">
            <v>-117.85</v>
          </cell>
          <cell r="F904" t="str">
            <v>Qal, deep, LA basin</v>
          </cell>
          <cell r="G904" t="str">
            <v>270</v>
          </cell>
          <cell r="H904" t="str">
            <v>Qal- deep LA basin</v>
          </cell>
          <cell r="I904" t="str">
            <v>Qal- deep (incl LA)</v>
          </cell>
          <cell r="J904">
            <v>280</v>
          </cell>
          <cell r="K904">
            <v>74</v>
          </cell>
          <cell r="L904">
            <v>3.0624699999999998</v>
          </cell>
          <cell r="M904">
            <v>353</v>
          </cell>
          <cell r="N904">
            <v>87</v>
          </cell>
        </row>
        <row r="905">
          <cell r="C905">
            <v>3020</v>
          </cell>
          <cell r="D905">
            <v>33.747999999999998</v>
          </cell>
          <cell r="E905">
            <v>-117.84399999999999</v>
          </cell>
          <cell r="F905" t="str">
            <v>Qal, deep, LA basin</v>
          </cell>
          <cell r="G905" t="str">
            <v>270</v>
          </cell>
          <cell r="H905" t="str">
            <v>Qal- deep LA basin</v>
          </cell>
          <cell r="I905" t="str">
            <v>Qal- deep (incl LA)</v>
          </cell>
          <cell r="J905">
            <v>280</v>
          </cell>
          <cell r="K905">
            <v>74</v>
          </cell>
          <cell r="L905">
            <v>2.7158899999999999</v>
          </cell>
          <cell r="M905">
            <v>353</v>
          </cell>
          <cell r="N905">
            <v>87</v>
          </cell>
        </row>
        <row r="906">
          <cell r="C906">
            <v>3014</v>
          </cell>
          <cell r="D906">
            <v>33.777000000000001</v>
          </cell>
          <cell r="E906">
            <v>-117.834</v>
          </cell>
          <cell r="F906" t="str">
            <v>Qal, deep, LA basin</v>
          </cell>
          <cell r="G906" t="str">
            <v>270</v>
          </cell>
          <cell r="H906" t="str">
            <v>Qal- deep LA basin</v>
          </cell>
          <cell r="I906" t="str">
            <v>Qal- deep (incl LA)</v>
          </cell>
          <cell r="J906">
            <v>280</v>
          </cell>
          <cell r="K906">
            <v>74</v>
          </cell>
          <cell r="L906">
            <v>2.40686</v>
          </cell>
          <cell r="M906">
            <v>353</v>
          </cell>
          <cell r="N906">
            <v>87</v>
          </cell>
        </row>
        <row r="907">
          <cell r="C907">
            <v>1318</v>
          </cell>
          <cell r="D907">
            <v>33.853999999999999</v>
          </cell>
          <cell r="E907">
            <v>-117.81699999999999</v>
          </cell>
          <cell r="F907" t="str">
            <v>Qal, coarse</v>
          </cell>
          <cell r="G907" t="str">
            <v>345</v>
          </cell>
          <cell r="H907" t="str">
            <v>Qal- coarse</v>
          </cell>
          <cell r="I907" t="str">
            <v>Qal- coarse</v>
          </cell>
          <cell r="J907">
            <v>354</v>
          </cell>
          <cell r="K907">
            <v>82</v>
          </cell>
          <cell r="L907">
            <v>3.1947100000000002</v>
          </cell>
          <cell r="M907">
            <v>353</v>
          </cell>
          <cell r="N907">
            <v>87</v>
          </cell>
        </row>
        <row r="908">
          <cell r="C908">
            <v>1305</v>
          </cell>
          <cell r="D908">
            <v>33.863</v>
          </cell>
          <cell r="E908">
            <v>-117.742</v>
          </cell>
          <cell r="F908" t="str">
            <v>Tsh</v>
          </cell>
          <cell r="G908" t="str">
            <v>376</v>
          </cell>
          <cell r="H908" t="str">
            <v>Tsh</v>
          </cell>
          <cell r="I908" t="str">
            <v>Tsh</v>
          </cell>
          <cell r="J908">
            <v>390</v>
          </cell>
          <cell r="K908">
            <v>112</v>
          </cell>
        </row>
        <row r="909">
          <cell r="C909">
            <v>1313</v>
          </cell>
          <cell r="D909">
            <v>33.875</v>
          </cell>
          <cell r="E909">
            <v>-117.636</v>
          </cell>
          <cell r="F909" t="str">
            <v>Qoa</v>
          </cell>
          <cell r="G909" t="str">
            <v>371</v>
          </cell>
          <cell r="H909" t="str">
            <v>Qoa</v>
          </cell>
          <cell r="I909" t="str">
            <v>Qoa</v>
          </cell>
          <cell r="J909">
            <v>387</v>
          </cell>
          <cell r="K909">
            <v>142</v>
          </cell>
        </row>
        <row r="910">
          <cell r="C910">
            <v>1312</v>
          </cell>
          <cell r="D910">
            <v>33.875999999999998</v>
          </cell>
          <cell r="E910">
            <v>-117.593</v>
          </cell>
          <cell r="F910" t="str">
            <v>Qoa</v>
          </cell>
          <cell r="G910" t="str">
            <v>371</v>
          </cell>
          <cell r="H910" t="str">
            <v>Qoa</v>
          </cell>
          <cell r="I910" t="str">
            <v>Qoa</v>
          </cell>
          <cell r="J910">
            <v>387</v>
          </cell>
          <cell r="K910">
            <v>142</v>
          </cell>
        </row>
        <row r="911">
          <cell r="C911">
            <v>3013</v>
          </cell>
          <cell r="D911">
            <v>33.856000000000002</v>
          </cell>
          <cell r="E911">
            <v>-117.541</v>
          </cell>
          <cell r="F911" t="str">
            <v>Qoa</v>
          </cell>
          <cell r="G911" t="str">
            <v>371</v>
          </cell>
          <cell r="H911" t="str">
            <v>Qoa</v>
          </cell>
          <cell r="I911" t="str">
            <v>Qoa</v>
          </cell>
          <cell r="J911">
            <v>387</v>
          </cell>
          <cell r="K911">
            <v>142</v>
          </cell>
        </row>
        <row r="912">
          <cell r="C912">
            <v>1311</v>
          </cell>
          <cell r="D912">
            <v>33.884</v>
          </cell>
          <cell r="E912">
            <v>-117.514</v>
          </cell>
          <cell r="F912" t="str">
            <v>Qoa</v>
          </cell>
          <cell r="G912" t="str">
            <v>371</v>
          </cell>
          <cell r="H912" t="str">
            <v>Qoa</v>
          </cell>
          <cell r="I912" t="str">
            <v>Qoa</v>
          </cell>
          <cell r="J912">
            <v>387</v>
          </cell>
          <cell r="K912">
            <v>142</v>
          </cell>
        </row>
        <row r="913">
          <cell r="C913">
            <v>1396</v>
          </cell>
          <cell r="D913">
            <v>34.014000000000003</v>
          </cell>
          <cell r="E913">
            <v>-117.511</v>
          </cell>
          <cell r="F913" t="str">
            <v>Qal, coarse</v>
          </cell>
          <cell r="G913" t="str">
            <v>345</v>
          </cell>
          <cell r="H913" t="str">
            <v>Qal- coarse</v>
          </cell>
          <cell r="I913" t="str">
            <v>Qal- coarse</v>
          </cell>
          <cell r="J913">
            <v>354</v>
          </cell>
          <cell r="K913">
            <v>82</v>
          </cell>
          <cell r="L913">
            <v>3.1261299999999999</v>
          </cell>
          <cell r="M913">
            <v>353</v>
          </cell>
          <cell r="N913">
            <v>87</v>
          </cell>
        </row>
        <row r="914">
          <cell r="C914">
            <v>1340</v>
          </cell>
          <cell r="D914">
            <v>33.918999999999997</v>
          </cell>
          <cell r="E914">
            <v>-117.488</v>
          </cell>
          <cell r="F914" t="str">
            <v>Qoa</v>
          </cell>
          <cell r="G914" t="str">
            <v>371</v>
          </cell>
          <cell r="H914" t="str">
            <v>Qoa</v>
          </cell>
          <cell r="I914" t="str">
            <v>Qoa</v>
          </cell>
          <cell r="J914">
            <v>387</v>
          </cell>
          <cell r="K914">
            <v>142</v>
          </cell>
        </row>
        <row r="915">
          <cell r="C915">
            <v>1344</v>
          </cell>
          <cell r="D915">
            <v>33.975000000000001</v>
          </cell>
          <cell r="E915">
            <v>-117.486</v>
          </cell>
          <cell r="F915" t="str">
            <v>Qoa</v>
          </cell>
          <cell r="G915" t="str">
            <v>371</v>
          </cell>
          <cell r="H915" t="str">
            <v>Qoa</v>
          </cell>
          <cell r="I915" t="str">
            <v>Qoa</v>
          </cell>
          <cell r="J915">
            <v>387</v>
          </cell>
          <cell r="K915">
            <v>142</v>
          </cell>
        </row>
        <row r="916">
          <cell r="C916">
            <v>275</v>
          </cell>
          <cell r="D916">
            <v>33.951000000000001</v>
          </cell>
          <cell r="E916">
            <v>-117.446</v>
          </cell>
          <cell r="F916" t="str">
            <v>Qoa</v>
          </cell>
          <cell r="G916" t="str">
            <v>371</v>
          </cell>
          <cell r="H916" t="str">
            <v>Qoa</v>
          </cell>
          <cell r="I916" t="str">
            <v>Qoa</v>
          </cell>
          <cell r="J916">
            <v>387</v>
          </cell>
          <cell r="K916">
            <v>142</v>
          </cell>
        </row>
        <row r="917">
          <cell r="C917">
            <v>1306</v>
          </cell>
          <cell r="D917">
            <v>33.917000000000002</v>
          </cell>
          <cell r="E917">
            <v>-117.443</v>
          </cell>
          <cell r="F917" t="str">
            <v>Qoa</v>
          </cell>
          <cell r="G917" t="str">
            <v>371</v>
          </cell>
          <cell r="H917" t="str">
            <v>Qoa</v>
          </cell>
          <cell r="I917" t="str">
            <v>Qoa</v>
          </cell>
          <cell r="J917">
            <v>387</v>
          </cell>
          <cell r="K917">
            <v>142</v>
          </cell>
        </row>
        <row r="918">
          <cell r="C918">
            <v>3043</v>
          </cell>
          <cell r="D918">
            <v>34.069000000000003</v>
          </cell>
          <cell r="E918">
            <v>-117.398</v>
          </cell>
          <cell r="F918" t="str">
            <v>Qal, deep (incl LA)</v>
          </cell>
          <cell r="G918" t="str">
            <v>271</v>
          </cell>
          <cell r="H918" t="str">
            <v>Qal- deep</v>
          </cell>
          <cell r="I918" t="str">
            <v>Qal- deep (incl LA)</v>
          </cell>
          <cell r="J918">
            <v>280</v>
          </cell>
          <cell r="K918">
            <v>74</v>
          </cell>
          <cell r="L918">
            <v>4.1329700000000003</v>
          </cell>
          <cell r="M918">
            <v>353</v>
          </cell>
          <cell r="N918">
            <v>87</v>
          </cell>
        </row>
        <row r="919">
          <cell r="C919">
            <v>1255</v>
          </cell>
          <cell r="D919">
            <v>34.204999999999998</v>
          </cell>
          <cell r="E919">
            <v>-117.36499999999999</v>
          </cell>
          <cell r="F919" t="str">
            <v>Qoa</v>
          </cell>
          <cell r="G919" t="str">
            <v>371</v>
          </cell>
          <cell r="H919" t="str">
            <v>Qoa</v>
          </cell>
          <cell r="I919" t="str">
            <v>Qoa</v>
          </cell>
          <cell r="J919">
            <v>387</v>
          </cell>
          <cell r="K919">
            <v>142</v>
          </cell>
        </row>
        <row r="920">
          <cell r="C920">
            <v>1249</v>
          </cell>
          <cell r="D920">
            <v>34.103000000000002</v>
          </cell>
          <cell r="E920">
            <v>-117.349</v>
          </cell>
          <cell r="F920" t="str">
            <v>Qal, deep (incl LA)</v>
          </cell>
          <cell r="G920" t="str">
            <v>271</v>
          </cell>
          <cell r="H920" t="str">
            <v>Qal- deep</v>
          </cell>
          <cell r="I920" t="str">
            <v>Qal- deep (incl LA)</v>
          </cell>
          <cell r="J920">
            <v>280</v>
          </cell>
          <cell r="K920">
            <v>74</v>
          </cell>
          <cell r="L920">
            <v>4.9156899999999997</v>
          </cell>
          <cell r="M920">
            <v>353</v>
          </cell>
          <cell r="N920">
            <v>87</v>
          </cell>
        </row>
        <row r="921">
          <cell r="C921">
            <v>1341</v>
          </cell>
          <cell r="D921">
            <v>33.978999999999999</v>
          </cell>
          <cell r="E921">
            <v>-117.34399999999999</v>
          </cell>
          <cell r="F921" t="str">
            <v>Qoa</v>
          </cell>
          <cell r="G921" t="str">
            <v>371</v>
          </cell>
          <cell r="H921" t="str">
            <v>Qoa</v>
          </cell>
          <cell r="I921" t="str">
            <v>Qoa</v>
          </cell>
          <cell r="J921">
            <v>387</v>
          </cell>
          <cell r="K921">
            <v>142</v>
          </cell>
        </row>
        <row r="922">
          <cell r="C922">
            <v>1345</v>
          </cell>
          <cell r="D922">
            <v>33.668999999999997</v>
          </cell>
          <cell r="E922">
            <v>-117.33199999999999</v>
          </cell>
          <cell r="F922" t="str">
            <v>J metamorphic</v>
          </cell>
          <cell r="G922" t="str">
            <v>623</v>
          </cell>
          <cell r="H922" t="str">
            <v>Qal- thin</v>
          </cell>
          <cell r="I922" t="str">
            <v>Qal- thin</v>
          </cell>
          <cell r="J922">
            <v>349</v>
          </cell>
          <cell r="K922">
            <v>89</v>
          </cell>
          <cell r="L922">
            <v>4.9394900000000002</v>
          </cell>
          <cell r="M922">
            <v>353</v>
          </cell>
          <cell r="N922">
            <v>87</v>
          </cell>
        </row>
        <row r="923">
          <cell r="C923">
            <v>3038</v>
          </cell>
          <cell r="D923">
            <v>34.162999999999997</v>
          </cell>
          <cell r="E923">
            <v>-117.33199999999999</v>
          </cell>
          <cell r="F923" t="str">
            <v>J metamorphic</v>
          </cell>
          <cell r="G923" t="str">
            <v>623</v>
          </cell>
          <cell r="H923" t="str">
            <v>pK metamorphic</v>
          </cell>
          <cell r="I923" t="str">
            <v>xtaline</v>
          </cell>
          <cell r="J923">
            <v>748</v>
          </cell>
          <cell r="K923">
            <v>430</v>
          </cell>
        </row>
        <row r="924">
          <cell r="C924">
            <v>3012</v>
          </cell>
          <cell r="D924">
            <v>33.201000000000001</v>
          </cell>
          <cell r="E924">
            <v>-117.331</v>
          </cell>
          <cell r="F924" t="str">
            <v>Tss</v>
          </cell>
          <cell r="G924" t="str">
            <v>478</v>
          </cell>
          <cell r="H924" t="str">
            <v>Tss</v>
          </cell>
          <cell r="I924" t="str">
            <v>Tss</v>
          </cell>
          <cell r="J924">
            <v>515</v>
          </cell>
          <cell r="K924">
            <v>215</v>
          </cell>
        </row>
        <row r="925">
          <cell r="C925">
            <v>1414</v>
          </cell>
          <cell r="D925">
            <v>34.134999999999998</v>
          </cell>
          <cell r="E925">
            <v>-117.322</v>
          </cell>
          <cell r="F925" t="str">
            <v>Qal, deep (incl LA)</v>
          </cell>
          <cell r="G925" t="str">
            <v>271</v>
          </cell>
          <cell r="H925" t="str">
            <v>Qal- deep</v>
          </cell>
          <cell r="I925" t="str">
            <v>Qal- deep (incl LA)</v>
          </cell>
          <cell r="J925">
            <v>280</v>
          </cell>
          <cell r="K925">
            <v>74</v>
          </cell>
          <cell r="L925">
            <v>4.6801599999999999</v>
          </cell>
          <cell r="M925">
            <v>353</v>
          </cell>
          <cell r="N925">
            <v>87</v>
          </cell>
        </row>
        <row r="926">
          <cell r="C926">
            <v>1309</v>
          </cell>
          <cell r="D926">
            <v>33.817999999999998</v>
          </cell>
          <cell r="E926">
            <v>-117.312</v>
          </cell>
          <cell r="F926" t="str">
            <v>Kgr</v>
          </cell>
          <cell r="G926" t="str">
            <v>685</v>
          </cell>
          <cell r="H926" t="str">
            <v>Kgr</v>
          </cell>
          <cell r="I926" t="str">
            <v>xtaline</v>
          </cell>
          <cell r="J926">
            <v>748</v>
          </cell>
          <cell r="K926">
            <v>430</v>
          </cell>
        </row>
        <row r="927">
          <cell r="C927">
            <v>1254</v>
          </cell>
          <cell r="D927">
            <v>34.058</v>
          </cell>
          <cell r="E927">
            <v>-117.30500000000001</v>
          </cell>
          <cell r="F927" t="str">
            <v>Qal, deep (incl LA)</v>
          </cell>
          <cell r="G927" t="str">
            <v>271</v>
          </cell>
          <cell r="H927" t="str">
            <v>Qal- deep</v>
          </cell>
          <cell r="I927" t="str">
            <v>Qal- deep (incl LA)</v>
          </cell>
          <cell r="J927">
            <v>280</v>
          </cell>
          <cell r="K927">
            <v>74</v>
          </cell>
          <cell r="L927">
            <v>2.5047100000000002</v>
          </cell>
          <cell r="M927">
            <v>353</v>
          </cell>
          <cell r="N927">
            <v>87</v>
          </cell>
        </row>
        <row r="928">
          <cell r="C928">
            <v>1252</v>
          </cell>
          <cell r="D928">
            <v>34.14</v>
          </cell>
          <cell r="E928">
            <v>-117.294</v>
          </cell>
          <cell r="F928" t="str">
            <v>Qal, deep (incl LA)</v>
          </cell>
          <cell r="G928" t="str">
            <v>271</v>
          </cell>
          <cell r="H928" t="str">
            <v>Qal- deep</v>
          </cell>
          <cell r="I928" t="str">
            <v>Qal- deep (incl LA)</v>
          </cell>
          <cell r="J928">
            <v>280</v>
          </cell>
          <cell r="K928">
            <v>74</v>
          </cell>
          <cell r="L928">
            <v>4.1677200000000001</v>
          </cell>
          <cell r="M928">
            <v>353</v>
          </cell>
          <cell r="N928">
            <v>87</v>
          </cell>
        </row>
        <row r="929">
          <cell r="C929">
            <v>303</v>
          </cell>
          <cell r="D929">
            <v>34.064999999999998</v>
          </cell>
          <cell r="E929">
            <v>-117.292</v>
          </cell>
          <cell r="F929" t="str">
            <v>Qal, deep (incl LA)</v>
          </cell>
          <cell r="G929" t="str">
            <v>271</v>
          </cell>
          <cell r="H929" t="str">
            <v>Qal- deep</v>
          </cell>
          <cell r="I929" t="str">
            <v>Qal- deep (incl LA)</v>
          </cell>
          <cell r="J929">
            <v>280</v>
          </cell>
          <cell r="K929">
            <v>74</v>
          </cell>
          <cell r="L929">
            <v>2.2294800000000001</v>
          </cell>
          <cell r="M929">
            <v>353</v>
          </cell>
          <cell r="N929">
            <v>87</v>
          </cell>
        </row>
        <row r="930">
          <cell r="C930">
            <v>1253</v>
          </cell>
          <cell r="D930">
            <v>34.091000000000001</v>
          </cell>
          <cell r="E930">
            <v>-117.289</v>
          </cell>
          <cell r="F930" t="str">
            <v>Qal, deep (incl LA)</v>
          </cell>
          <cell r="G930" t="str">
            <v>271</v>
          </cell>
          <cell r="H930" t="str">
            <v>Qal- deep</v>
          </cell>
          <cell r="I930" t="str">
            <v>Qal- deep (incl LA)</v>
          </cell>
          <cell r="J930">
            <v>280</v>
          </cell>
          <cell r="K930">
            <v>74</v>
          </cell>
          <cell r="L930">
            <v>1.3113300000000001</v>
          </cell>
          <cell r="M930">
            <v>306</v>
          </cell>
          <cell r="N930">
            <v>78</v>
          </cell>
        </row>
        <row r="931">
          <cell r="C931">
            <v>1257</v>
          </cell>
          <cell r="D931">
            <v>34.122878999999998</v>
          </cell>
          <cell r="E931">
            <v>-117.28792</v>
          </cell>
          <cell r="F931" t="str">
            <v>Qal, deep (incl LA)</v>
          </cell>
          <cell r="G931" t="str">
            <v>271</v>
          </cell>
          <cell r="H931" t="str">
            <v>Qal- deep</v>
          </cell>
          <cell r="I931" t="str">
            <v>Qal- deep (incl LA)</v>
          </cell>
          <cell r="J931">
            <v>280</v>
          </cell>
          <cell r="K931">
            <v>74</v>
          </cell>
          <cell r="L931">
            <v>5.9676099999999996</v>
          </cell>
          <cell r="M931">
            <v>353</v>
          </cell>
          <cell r="N931">
            <v>87</v>
          </cell>
        </row>
        <row r="932">
          <cell r="C932">
            <v>1406</v>
          </cell>
          <cell r="D932">
            <v>34.095999999999997</v>
          </cell>
          <cell r="E932">
            <v>-117.28700000000001</v>
          </cell>
          <cell r="F932" t="str">
            <v>Qal, deep (incl LA)</v>
          </cell>
          <cell r="G932" t="str">
            <v>271</v>
          </cell>
          <cell r="H932" t="str">
            <v>Qal- deep</v>
          </cell>
          <cell r="I932" t="str">
            <v>Qal- deep (incl LA)</v>
          </cell>
          <cell r="J932">
            <v>280</v>
          </cell>
          <cell r="K932">
            <v>74</v>
          </cell>
          <cell r="L932">
            <v>2.3100900000000002</v>
          </cell>
          <cell r="M932">
            <v>353</v>
          </cell>
          <cell r="N932">
            <v>87</v>
          </cell>
        </row>
        <row r="933">
          <cell r="C933">
            <v>1248</v>
          </cell>
          <cell r="D933">
            <v>34.069000000000003</v>
          </cell>
          <cell r="E933">
            <v>-117.27500000000001</v>
          </cell>
          <cell r="F933" t="str">
            <v>Qal, deep (incl LA)</v>
          </cell>
          <cell r="G933" t="str">
            <v>271</v>
          </cell>
          <cell r="H933" t="str">
            <v>Qal- deep</v>
          </cell>
          <cell r="I933" t="str">
            <v>Qal- deep (incl LA)</v>
          </cell>
          <cell r="J933">
            <v>280</v>
          </cell>
          <cell r="K933">
            <v>74</v>
          </cell>
          <cell r="L933">
            <v>3.70689</v>
          </cell>
          <cell r="M933">
            <v>353</v>
          </cell>
          <cell r="N933">
            <v>87</v>
          </cell>
        </row>
        <row r="934">
          <cell r="C934">
            <v>3041</v>
          </cell>
          <cell r="D934">
            <v>34.133000000000003</v>
          </cell>
          <cell r="E934">
            <v>-117.253</v>
          </cell>
          <cell r="F934" t="str">
            <v>Qal, deep (incl LA)</v>
          </cell>
          <cell r="G934" t="str">
            <v>271</v>
          </cell>
          <cell r="H934" t="str">
            <v>Qal- deep</v>
          </cell>
          <cell r="I934" t="str">
            <v>Qal- deep (incl LA)</v>
          </cell>
          <cell r="J934">
            <v>280</v>
          </cell>
          <cell r="K934">
            <v>74</v>
          </cell>
          <cell r="L934">
            <v>5.4402600000000003</v>
          </cell>
          <cell r="M934">
            <v>353</v>
          </cell>
          <cell r="N934">
            <v>87</v>
          </cell>
        </row>
        <row r="935">
          <cell r="C935">
            <v>1307</v>
          </cell>
          <cell r="D935">
            <v>33.968000000000004</v>
          </cell>
          <cell r="E935">
            <v>-117.252</v>
          </cell>
          <cell r="F935" t="str">
            <v>Qal, thin</v>
          </cell>
          <cell r="G935" t="str">
            <v>339</v>
          </cell>
          <cell r="H935" t="str">
            <v>Qal- thin</v>
          </cell>
          <cell r="I935" t="str">
            <v>Qal- thin</v>
          </cell>
          <cell r="J935">
            <v>349</v>
          </cell>
          <cell r="K935">
            <v>89</v>
          </cell>
          <cell r="L935">
            <v>7.2374400000000003</v>
          </cell>
          <cell r="M935">
            <v>353</v>
          </cell>
          <cell r="N935">
            <v>87</v>
          </cell>
        </row>
        <row r="936">
          <cell r="C936">
            <v>1250</v>
          </cell>
          <cell r="D936">
            <v>34.1663</v>
          </cell>
          <cell r="E936">
            <v>-117.251</v>
          </cell>
          <cell r="F936" t="str">
            <v>Kgr</v>
          </cell>
          <cell r="G936" t="str">
            <v>685</v>
          </cell>
          <cell r="H936" t="str">
            <v>Kgr</v>
          </cell>
          <cell r="I936" t="str">
            <v>xtaline</v>
          </cell>
          <cell r="J936">
            <v>748</v>
          </cell>
          <cell r="K936">
            <v>430</v>
          </cell>
        </row>
        <row r="937">
          <cell r="C937">
            <v>1347</v>
          </cell>
          <cell r="D937">
            <v>33.902000000000001</v>
          </cell>
          <cell r="E937">
            <v>-117.23399999999999</v>
          </cell>
          <cell r="F937" t="str">
            <v>Qal, deep (incl LA)</v>
          </cell>
          <cell r="G937" t="str">
            <v>271</v>
          </cell>
          <cell r="H937" t="str">
            <v>Qal- deep</v>
          </cell>
          <cell r="I937" t="str">
            <v>Qal- deep (incl LA)</v>
          </cell>
          <cell r="J937">
            <v>280</v>
          </cell>
          <cell r="K937">
            <v>74</v>
          </cell>
          <cell r="L937">
            <v>2.0440999999999998</v>
          </cell>
          <cell r="M937">
            <v>353</v>
          </cell>
          <cell r="N937">
            <v>87</v>
          </cell>
        </row>
        <row r="938">
          <cell r="C938">
            <v>1350</v>
          </cell>
          <cell r="D938">
            <v>33.786999999999999</v>
          </cell>
          <cell r="E938">
            <v>-117.23</v>
          </cell>
          <cell r="F938" t="str">
            <v>Qal, thin</v>
          </cell>
          <cell r="G938" t="str">
            <v>339</v>
          </cell>
          <cell r="H938" t="str">
            <v>Qal- thin</v>
          </cell>
          <cell r="I938" t="str">
            <v>Qal- thin</v>
          </cell>
          <cell r="J938">
            <v>349</v>
          </cell>
          <cell r="K938">
            <v>89</v>
          </cell>
          <cell r="L938">
            <v>5.4543200000000001</v>
          </cell>
          <cell r="M938">
            <v>353</v>
          </cell>
          <cell r="N938">
            <v>87</v>
          </cell>
        </row>
        <row r="939">
          <cell r="C939">
            <v>1217</v>
          </cell>
          <cell r="D939">
            <v>34.004688000000002</v>
          </cell>
          <cell r="E939">
            <v>-117.22393</v>
          </cell>
          <cell r="F939" t="str">
            <v>QT</v>
          </cell>
          <cell r="G939" t="str">
            <v>438</v>
          </cell>
          <cell r="H939" t="str">
            <v>QT</v>
          </cell>
          <cell r="I939" t="str">
            <v>QT</v>
          </cell>
          <cell r="J939">
            <v>455</v>
          </cell>
          <cell r="K939">
            <v>150</v>
          </cell>
        </row>
        <row r="940">
          <cell r="C940">
            <v>1251</v>
          </cell>
          <cell r="D940">
            <v>34.144919999999999</v>
          </cell>
          <cell r="E940">
            <v>-117.21876</v>
          </cell>
          <cell r="F940" t="str">
            <v>Qal, coarse</v>
          </cell>
          <cell r="G940" t="str">
            <v>345</v>
          </cell>
          <cell r="H940" t="str">
            <v>Qal- coarse</v>
          </cell>
          <cell r="I940" t="str">
            <v>Qal- coarse</v>
          </cell>
          <cell r="J940">
            <v>354</v>
          </cell>
          <cell r="K940">
            <v>82</v>
          </cell>
          <cell r="L940">
            <v>27.035699999999999</v>
          </cell>
          <cell r="M940">
            <v>353</v>
          </cell>
          <cell r="N940">
            <v>87</v>
          </cell>
        </row>
        <row r="941">
          <cell r="C941">
            <v>1351</v>
          </cell>
          <cell r="D941">
            <v>33.649000000000001</v>
          </cell>
          <cell r="E941">
            <v>-117.205</v>
          </cell>
          <cell r="F941" t="str">
            <v>Qal, thin</v>
          </cell>
          <cell r="G941" t="str">
            <v>339</v>
          </cell>
          <cell r="H941" t="str">
            <v>Qal- thin</v>
          </cell>
          <cell r="I941" t="str">
            <v>Qal- thin</v>
          </cell>
          <cell r="J941">
            <v>349</v>
          </cell>
          <cell r="K941">
            <v>89</v>
          </cell>
          <cell r="L941">
            <v>8.3927700000000005</v>
          </cell>
          <cell r="M941">
            <v>353</v>
          </cell>
          <cell r="N941">
            <v>87</v>
          </cell>
        </row>
        <row r="942">
          <cell r="C942">
            <v>1352</v>
          </cell>
          <cell r="D942">
            <v>33.715000000000003</v>
          </cell>
          <cell r="E942">
            <v>-117.191</v>
          </cell>
          <cell r="F942" t="str">
            <v>Qal, thin</v>
          </cell>
          <cell r="G942" t="str">
            <v>339</v>
          </cell>
          <cell r="H942" t="str">
            <v>Qal- thin</v>
          </cell>
          <cell r="I942" t="str">
            <v>Qal- thin</v>
          </cell>
          <cell r="J942">
            <v>349</v>
          </cell>
          <cell r="K942">
            <v>89</v>
          </cell>
          <cell r="L942">
            <v>1.9027099999999999</v>
          </cell>
          <cell r="M942">
            <v>306</v>
          </cell>
          <cell r="N942">
            <v>78</v>
          </cell>
        </row>
        <row r="943">
          <cell r="C943">
            <v>1349</v>
          </cell>
          <cell r="D943">
            <v>33.920999999999999</v>
          </cell>
          <cell r="E943">
            <v>-117.173</v>
          </cell>
          <cell r="F943" t="str">
            <v>Qal, thin</v>
          </cell>
          <cell r="G943" t="str">
            <v>339</v>
          </cell>
          <cell r="H943" t="str">
            <v>Qal- thin</v>
          </cell>
          <cell r="I943" t="str">
            <v>Qal- thin</v>
          </cell>
          <cell r="J943">
            <v>349</v>
          </cell>
          <cell r="K943">
            <v>89</v>
          </cell>
          <cell r="L943">
            <v>11.123699999999999</v>
          </cell>
          <cell r="M943">
            <v>353</v>
          </cell>
          <cell r="N943">
            <v>87</v>
          </cell>
        </row>
        <row r="944">
          <cell r="C944">
            <v>277</v>
          </cell>
          <cell r="D944">
            <v>33.496000000000002</v>
          </cell>
          <cell r="E944">
            <v>-117.149</v>
          </cell>
          <cell r="F944" t="str">
            <v>Qoa</v>
          </cell>
          <cell r="G944" t="str">
            <v>371</v>
          </cell>
          <cell r="H944" t="str">
            <v>Qoa</v>
          </cell>
          <cell r="I944" t="str">
            <v>Qoa</v>
          </cell>
          <cell r="J944">
            <v>387</v>
          </cell>
          <cell r="K944">
            <v>142</v>
          </cell>
        </row>
        <row r="945">
          <cell r="C945">
            <v>1346</v>
          </cell>
          <cell r="D945">
            <v>33.747999999999998</v>
          </cell>
          <cell r="E945">
            <v>-117.127</v>
          </cell>
          <cell r="F945" t="str">
            <v>Qal, thin</v>
          </cell>
          <cell r="G945" t="str">
            <v>339</v>
          </cell>
          <cell r="H945" t="str">
            <v>Qal- thin</v>
          </cell>
          <cell r="I945" t="str">
            <v>Qal- thin</v>
          </cell>
          <cell r="J945">
            <v>349</v>
          </cell>
          <cell r="K945">
            <v>89</v>
          </cell>
          <cell r="L945">
            <v>9.0703999999999994</v>
          </cell>
          <cell r="M945">
            <v>353</v>
          </cell>
          <cell r="N945">
            <v>87</v>
          </cell>
        </row>
        <row r="946">
          <cell r="C946">
            <v>1417</v>
          </cell>
          <cell r="D946">
            <v>34.003999999999998</v>
          </cell>
          <cell r="E946">
            <v>-117.05800000000001</v>
          </cell>
          <cell r="F946" t="str">
            <v>Qoa</v>
          </cell>
          <cell r="G946" t="str">
            <v>371</v>
          </cell>
          <cell r="H946" t="str">
            <v>Qoa</v>
          </cell>
          <cell r="I946" t="str">
            <v>Qoa</v>
          </cell>
          <cell r="J946">
            <v>387</v>
          </cell>
          <cell r="K946">
            <v>142</v>
          </cell>
        </row>
        <row r="947">
          <cell r="C947">
            <v>1219</v>
          </cell>
          <cell r="D947">
            <v>34.079000000000001</v>
          </cell>
          <cell r="E947">
            <v>-117.045</v>
          </cell>
          <cell r="F947" t="str">
            <v>Qoa</v>
          </cell>
          <cell r="G947" t="str">
            <v>371</v>
          </cell>
          <cell r="H947" t="str">
            <v>Qoa</v>
          </cell>
          <cell r="I947" t="str">
            <v>Qoa</v>
          </cell>
          <cell r="J947">
            <v>387</v>
          </cell>
          <cell r="K947">
            <v>142</v>
          </cell>
        </row>
        <row r="948">
          <cell r="C948">
            <v>1308</v>
          </cell>
          <cell r="D948">
            <v>33.750999999999998</v>
          </cell>
          <cell r="E948">
            <v>-117.015</v>
          </cell>
          <cell r="F948" t="str">
            <v>Qal, thin</v>
          </cell>
          <cell r="G948" t="str">
            <v>339</v>
          </cell>
          <cell r="H948" t="str">
            <v>Qal- thin</v>
          </cell>
          <cell r="I948" t="str">
            <v>Qal- thin</v>
          </cell>
          <cell r="J948">
            <v>349</v>
          </cell>
          <cell r="K948">
            <v>89</v>
          </cell>
          <cell r="L948">
            <v>1.06525</v>
          </cell>
          <cell r="M948">
            <v>306</v>
          </cell>
          <cell r="N948">
            <v>78</v>
          </cell>
        </row>
        <row r="949">
          <cell r="C949">
            <v>272</v>
          </cell>
          <cell r="D949">
            <v>33.728999999999999</v>
          </cell>
          <cell r="E949">
            <v>-116.979</v>
          </cell>
          <cell r="F949" t="str">
            <v>Qal, thin</v>
          </cell>
          <cell r="G949" t="str">
            <v>339</v>
          </cell>
          <cell r="H949" t="str">
            <v>Qal- thin</v>
          </cell>
          <cell r="I949" t="str">
            <v>Qal- thin</v>
          </cell>
          <cell r="J949">
            <v>349</v>
          </cell>
          <cell r="K949">
            <v>89</v>
          </cell>
          <cell r="L949">
            <v>2.4187699999999999</v>
          </cell>
          <cell r="M949">
            <v>353</v>
          </cell>
          <cell r="N949">
            <v>87</v>
          </cell>
        </row>
        <row r="950">
          <cell r="C950">
            <v>1298</v>
          </cell>
          <cell r="D950">
            <v>33.93</v>
          </cell>
          <cell r="E950">
            <v>-116.97199999999999</v>
          </cell>
          <cell r="F950" t="str">
            <v>Qoa</v>
          </cell>
          <cell r="G950" t="str">
            <v>371</v>
          </cell>
          <cell r="H950" t="str">
            <v>Qoa</v>
          </cell>
          <cell r="I950" t="str">
            <v>Qoa</v>
          </cell>
          <cell r="J950">
            <v>387</v>
          </cell>
          <cell r="K950">
            <v>142</v>
          </cell>
        </row>
        <row r="951">
          <cell r="C951">
            <v>1239</v>
          </cell>
          <cell r="D951">
            <v>33.821764999999999</v>
          </cell>
          <cell r="E951">
            <v>-116.96836</v>
          </cell>
          <cell r="F951" t="str">
            <v>Qal, thin</v>
          </cell>
          <cell r="G951" t="str">
            <v>339</v>
          </cell>
          <cell r="H951" t="str">
            <v>Qal- thin</v>
          </cell>
          <cell r="I951" t="str">
            <v>Qal- thin</v>
          </cell>
          <cell r="J951">
            <v>349</v>
          </cell>
          <cell r="K951">
            <v>89</v>
          </cell>
          <cell r="L951">
            <v>77.7971</v>
          </cell>
          <cell r="M951">
            <v>353</v>
          </cell>
          <cell r="N951">
            <v>87</v>
          </cell>
        </row>
        <row r="952">
          <cell r="C952">
            <v>269</v>
          </cell>
          <cell r="D952">
            <v>33.76</v>
          </cell>
          <cell r="E952">
            <v>-116.96</v>
          </cell>
          <cell r="F952" t="str">
            <v>Qal, thin</v>
          </cell>
          <cell r="G952" t="str">
            <v>339</v>
          </cell>
          <cell r="H952" t="str">
            <v>Qal- thin</v>
          </cell>
          <cell r="I952" t="str">
            <v>Qal- thin</v>
          </cell>
          <cell r="J952">
            <v>349</v>
          </cell>
          <cell r="K952">
            <v>89</v>
          </cell>
          <cell r="L952">
            <v>3.4939399999999998</v>
          </cell>
          <cell r="M952">
            <v>353</v>
          </cell>
          <cell r="N952">
            <v>87</v>
          </cell>
        </row>
        <row r="953">
          <cell r="C953">
            <v>1287</v>
          </cell>
          <cell r="D953">
            <v>33.786999999999999</v>
          </cell>
          <cell r="E953">
            <v>-116.959</v>
          </cell>
          <cell r="F953" t="str">
            <v>Qal, deep (incl LA)</v>
          </cell>
          <cell r="G953" t="str">
            <v>271</v>
          </cell>
          <cell r="H953" t="str">
            <v>Qal- deep</v>
          </cell>
          <cell r="I953" t="str">
            <v>Qal- deep (incl LA)</v>
          </cell>
          <cell r="J953">
            <v>280</v>
          </cell>
          <cell r="K953">
            <v>74</v>
          </cell>
          <cell r="L953">
            <v>2.3473899999999999</v>
          </cell>
          <cell r="M953">
            <v>353</v>
          </cell>
          <cell r="N953">
            <v>87</v>
          </cell>
        </row>
        <row r="954">
          <cell r="C954">
            <v>1653</v>
          </cell>
          <cell r="D954">
            <v>33.786999999999999</v>
          </cell>
          <cell r="E954">
            <v>-116.959</v>
          </cell>
          <cell r="F954" t="str">
            <v>Qoa</v>
          </cell>
          <cell r="G954" t="str">
            <v>371</v>
          </cell>
          <cell r="H954" t="str">
            <v>Qal- deep</v>
          </cell>
          <cell r="I954" t="str">
            <v>Qal- deep (incl LA)</v>
          </cell>
          <cell r="J954">
            <v>280</v>
          </cell>
          <cell r="K954">
            <v>74</v>
          </cell>
          <cell r="L954">
            <v>2.3473899999999999</v>
          </cell>
          <cell r="M954">
            <v>353</v>
          </cell>
          <cell r="N954">
            <v>87</v>
          </cell>
        </row>
        <row r="955">
          <cell r="C955">
            <v>273</v>
          </cell>
          <cell r="D955">
            <v>33.786999999999999</v>
          </cell>
          <cell r="E955">
            <v>-116.958</v>
          </cell>
          <cell r="F955" t="str">
            <v>Qal, deep (incl LA)</v>
          </cell>
          <cell r="G955" t="str">
            <v>271</v>
          </cell>
          <cell r="H955" t="str">
            <v>Qal- deep</v>
          </cell>
          <cell r="I955" t="str">
            <v>Qal- deep (incl LA)</v>
          </cell>
          <cell r="J955">
            <v>280</v>
          </cell>
          <cell r="K955">
            <v>74</v>
          </cell>
          <cell r="L955">
            <v>2.2709299999999999</v>
          </cell>
          <cell r="M955">
            <v>353</v>
          </cell>
          <cell r="N955">
            <v>87</v>
          </cell>
        </row>
        <row r="956">
          <cell r="C956">
            <v>1299</v>
          </cell>
          <cell r="D956">
            <v>33.744</v>
          </cell>
          <cell r="E956">
            <v>-116.931</v>
          </cell>
          <cell r="F956" t="str">
            <v>Qal, thin</v>
          </cell>
          <cell r="G956" t="str">
            <v>339</v>
          </cell>
          <cell r="H956" t="str">
            <v>Qal- thin</v>
          </cell>
          <cell r="I956" t="str">
            <v>Qal- thin</v>
          </cell>
          <cell r="J956">
            <v>349</v>
          </cell>
          <cell r="K956">
            <v>89</v>
          </cell>
          <cell r="L956">
            <v>2.8424999999999998</v>
          </cell>
          <cell r="M956">
            <v>353</v>
          </cell>
          <cell r="N956">
            <v>87</v>
          </cell>
        </row>
        <row r="957">
          <cell r="C957">
            <v>1286</v>
          </cell>
          <cell r="D957">
            <v>33.481999999999999</v>
          </cell>
          <cell r="E957">
            <v>-116.911</v>
          </cell>
          <cell r="F957" t="str">
            <v>Qal, thin</v>
          </cell>
          <cell r="G957" t="str">
            <v>339</v>
          </cell>
          <cell r="H957" t="str">
            <v>Qal- thin</v>
          </cell>
          <cell r="I957" t="str">
            <v>Qal- thin</v>
          </cell>
          <cell r="J957">
            <v>349</v>
          </cell>
          <cell r="K957">
            <v>89</v>
          </cell>
          <cell r="L957">
            <v>6.3249300000000002</v>
          </cell>
          <cell r="M957">
            <v>353</v>
          </cell>
          <cell r="N957">
            <v>87</v>
          </cell>
        </row>
        <row r="958">
          <cell r="C958">
            <v>1389</v>
          </cell>
          <cell r="D958">
            <v>34.241</v>
          </cell>
          <cell r="E958">
            <v>-116.872</v>
          </cell>
          <cell r="F958" t="str">
            <v>Qal, thin</v>
          </cell>
          <cell r="G958" t="str">
            <v>339</v>
          </cell>
          <cell r="H958" t="str">
            <v>Qal- thin</v>
          </cell>
          <cell r="I958" t="str">
            <v>Qal- thin</v>
          </cell>
          <cell r="J958">
            <v>349</v>
          </cell>
          <cell r="K958">
            <v>89</v>
          </cell>
          <cell r="L958">
            <v>10.790699999999999</v>
          </cell>
          <cell r="M958">
            <v>353</v>
          </cell>
          <cell r="N958">
            <v>87</v>
          </cell>
        </row>
        <row r="959">
          <cell r="C959">
            <v>271</v>
          </cell>
          <cell r="D959">
            <v>33.850999999999999</v>
          </cell>
          <cell r="E959">
            <v>-116.852</v>
          </cell>
          <cell r="F959" t="str">
            <v>Kgr</v>
          </cell>
          <cell r="G959" t="str">
            <v>685</v>
          </cell>
          <cell r="H959" t="str">
            <v>Kgr</v>
          </cell>
          <cell r="I959" t="str">
            <v>xtaline</v>
          </cell>
          <cell r="J959">
            <v>748</v>
          </cell>
          <cell r="K959">
            <v>430</v>
          </cell>
        </row>
        <row r="960">
          <cell r="C960">
            <v>225</v>
          </cell>
          <cell r="D960">
            <v>33.917610000000003</v>
          </cell>
          <cell r="E960">
            <v>-116.78328999999999</v>
          </cell>
          <cell r="F960" t="str">
            <v>Qal, coarse</v>
          </cell>
          <cell r="G960" t="str">
            <v>345</v>
          </cell>
          <cell r="H960" t="str">
            <v>Qal- coarse</v>
          </cell>
          <cell r="I960" t="str">
            <v>Qal- coarse</v>
          </cell>
          <cell r="J960">
            <v>354</v>
          </cell>
          <cell r="K960">
            <v>82</v>
          </cell>
          <cell r="L960">
            <v>14.731400000000001</v>
          </cell>
          <cell r="M960">
            <v>353</v>
          </cell>
          <cell r="N960">
            <v>87</v>
          </cell>
        </row>
        <row r="961">
          <cell r="C961">
            <v>1223</v>
          </cell>
          <cell r="D961">
            <v>33.602200000000003</v>
          </cell>
          <cell r="E961">
            <v>-116.756</v>
          </cell>
          <cell r="F961" t="str">
            <v>Kgr</v>
          </cell>
          <cell r="G961" t="str">
            <v>685</v>
          </cell>
          <cell r="H961" t="str">
            <v>Qal- thin</v>
          </cell>
          <cell r="I961" t="str">
            <v>Qal- thin</v>
          </cell>
          <cell r="J961">
            <v>349</v>
          </cell>
          <cell r="K961">
            <v>89</v>
          </cell>
          <cell r="L961">
            <v>10.1717</v>
          </cell>
          <cell r="M961">
            <v>353</v>
          </cell>
          <cell r="N961">
            <v>87</v>
          </cell>
        </row>
        <row r="962">
          <cell r="C962">
            <v>1288</v>
          </cell>
          <cell r="D962">
            <v>33.747</v>
          </cell>
          <cell r="E962">
            <v>-116.715</v>
          </cell>
          <cell r="F962" t="str">
            <v>Kgr</v>
          </cell>
          <cell r="G962" t="str">
            <v>685</v>
          </cell>
          <cell r="H962" t="str">
            <v>Kgr</v>
          </cell>
          <cell r="I962" t="str">
            <v>xtaline</v>
          </cell>
          <cell r="J962">
            <v>748</v>
          </cell>
          <cell r="K962">
            <v>430</v>
          </cell>
        </row>
        <row r="963">
          <cell r="C963">
            <v>231</v>
          </cell>
          <cell r="D963">
            <v>33.555799999999998</v>
          </cell>
          <cell r="E963">
            <v>-116.67400000000001</v>
          </cell>
          <cell r="F963" t="str">
            <v>Qal, thin</v>
          </cell>
          <cell r="G963" t="str">
            <v>339</v>
          </cell>
          <cell r="H963" t="str">
            <v>Qal- thin</v>
          </cell>
          <cell r="I963" t="str">
            <v>Qal- thin</v>
          </cell>
          <cell r="J963">
            <v>349</v>
          </cell>
          <cell r="K963">
            <v>89</v>
          </cell>
          <cell r="L963">
            <v>10.4666</v>
          </cell>
          <cell r="M963">
            <v>353</v>
          </cell>
          <cell r="N963">
            <v>87</v>
          </cell>
        </row>
        <row r="964">
          <cell r="C964">
            <v>1256</v>
          </cell>
          <cell r="D964">
            <v>33.615900000000003</v>
          </cell>
          <cell r="E964">
            <v>-116.621</v>
          </cell>
          <cell r="F964" t="str">
            <v>Qal, thin</v>
          </cell>
          <cell r="G964" t="str">
            <v>339</v>
          </cell>
          <cell r="H964" t="str">
            <v>Qal- thin</v>
          </cell>
          <cell r="I964" t="str">
            <v>Qal- thin</v>
          </cell>
          <cell r="J964">
            <v>349</v>
          </cell>
          <cell r="K964">
            <v>89</v>
          </cell>
          <cell r="L964">
            <v>35.003500000000003</v>
          </cell>
          <cell r="M964">
            <v>353</v>
          </cell>
          <cell r="N964">
            <v>87</v>
          </cell>
        </row>
        <row r="965">
          <cell r="C965">
            <v>1224</v>
          </cell>
          <cell r="D965">
            <v>33.577831000000003</v>
          </cell>
          <cell r="E965">
            <v>-116.58987</v>
          </cell>
          <cell r="F965" t="str">
            <v>Qal, thin</v>
          </cell>
          <cell r="G965" t="str">
            <v>339</v>
          </cell>
          <cell r="H965" t="str">
            <v>Qal- thin</v>
          </cell>
          <cell r="I965" t="str">
            <v>Qal- thin</v>
          </cell>
          <cell r="J965">
            <v>349</v>
          </cell>
          <cell r="K965">
            <v>89</v>
          </cell>
          <cell r="L965">
            <v>13.9542</v>
          </cell>
          <cell r="M965">
            <v>353</v>
          </cell>
          <cell r="N965">
            <v>87</v>
          </cell>
        </row>
        <row r="966">
          <cell r="C966">
            <v>223</v>
          </cell>
          <cell r="D966">
            <v>34.048560000000002</v>
          </cell>
          <cell r="E966">
            <v>-116.57816</v>
          </cell>
          <cell r="F966" t="str">
            <v>Qal, coarse</v>
          </cell>
          <cell r="G966" t="str">
            <v>345</v>
          </cell>
          <cell r="H966" t="str">
            <v>Qal- thin</v>
          </cell>
          <cell r="I966" t="str">
            <v>Qal- thin</v>
          </cell>
          <cell r="J966">
            <v>349</v>
          </cell>
          <cell r="K966">
            <v>89</v>
          </cell>
          <cell r="L966">
            <v>11.177099999999999</v>
          </cell>
          <cell r="M966">
            <v>353</v>
          </cell>
          <cell r="N966">
            <v>87</v>
          </cell>
        </row>
        <row r="967">
          <cell r="C967">
            <v>1241</v>
          </cell>
          <cell r="D967">
            <v>33.92474</v>
          </cell>
          <cell r="E967">
            <v>-116.54794</v>
          </cell>
          <cell r="F967" t="str">
            <v>Qal, coarse</v>
          </cell>
          <cell r="G967" t="str">
            <v>345</v>
          </cell>
          <cell r="H967" t="str">
            <v>Qal- coarse</v>
          </cell>
          <cell r="I967" t="str">
            <v>Qal- coarse</v>
          </cell>
          <cell r="J967">
            <v>354</v>
          </cell>
          <cell r="K967">
            <v>82</v>
          </cell>
          <cell r="L967">
            <v>8.2068600000000007</v>
          </cell>
          <cell r="M967">
            <v>353</v>
          </cell>
          <cell r="N967">
            <v>87</v>
          </cell>
        </row>
        <row r="968">
          <cell r="C968">
            <v>265</v>
          </cell>
          <cell r="D968">
            <v>33.829000000000001</v>
          </cell>
          <cell r="E968">
            <v>-116.512</v>
          </cell>
          <cell r="F968" t="str">
            <v>Qal, deep, Imperial V.</v>
          </cell>
          <cell r="G968" t="str">
            <v>207</v>
          </cell>
          <cell r="H968" t="str">
            <v>Qal- deep- Imperial V.</v>
          </cell>
          <cell r="I968" t="str">
            <v>Qal- deep- Imperial V.</v>
          </cell>
          <cell r="J968">
            <v>209</v>
          </cell>
          <cell r="K968">
            <v>31</v>
          </cell>
          <cell r="L968">
            <v>2.2027100000000002</v>
          </cell>
          <cell r="M968">
            <v>353</v>
          </cell>
          <cell r="N968">
            <v>87</v>
          </cell>
        </row>
        <row r="969">
          <cell r="C969">
            <v>267</v>
          </cell>
          <cell r="D969">
            <v>33.962000000000003</v>
          </cell>
          <cell r="E969">
            <v>-116.509</v>
          </cell>
          <cell r="F969" t="str">
            <v>Qal, coarse</v>
          </cell>
          <cell r="G969" t="str">
            <v>345</v>
          </cell>
          <cell r="H969" t="str">
            <v>Qal- coarse</v>
          </cell>
          <cell r="I969" t="str">
            <v>Qal- coarse</v>
          </cell>
          <cell r="J969">
            <v>354</v>
          </cell>
          <cell r="K969">
            <v>82</v>
          </cell>
          <cell r="L969">
            <v>11.6821</v>
          </cell>
          <cell r="M969">
            <v>353</v>
          </cell>
          <cell r="N969">
            <v>87</v>
          </cell>
        </row>
        <row r="970">
          <cell r="C970">
            <v>1302</v>
          </cell>
          <cell r="D970">
            <v>33.786999999999999</v>
          </cell>
          <cell r="E970">
            <v>-116.41</v>
          </cell>
          <cell r="F970" t="str">
            <v>Qal, deep, Imperial V.</v>
          </cell>
          <cell r="G970" t="str">
            <v>207</v>
          </cell>
          <cell r="H970" t="str">
            <v>Qal- deep- Imperial V.</v>
          </cell>
          <cell r="I970" t="str">
            <v>Qal- deep- Imperial V.</v>
          </cell>
          <cell r="J970">
            <v>209</v>
          </cell>
          <cell r="K970">
            <v>31</v>
          </cell>
          <cell r="L970">
            <v>1.0103599999999999</v>
          </cell>
          <cell r="M970">
            <v>306</v>
          </cell>
          <cell r="N970">
            <v>78</v>
          </cell>
        </row>
        <row r="971">
          <cell r="C971">
            <v>1269</v>
          </cell>
          <cell r="D971">
            <v>33.91677</v>
          </cell>
          <cell r="E971">
            <v>-116.38979</v>
          </cell>
          <cell r="F971" t="str">
            <v>Qal, coarse</v>
          </cell>
          <cell r="G971" t="str">
            <v>345</v>
          </cell>
          <cell r="H971" t="str">
            <v>Qal- coarse</v>
          </cell>
          <cell r="I971" t="str">
            <v>Qal- coarse</v>
          </cell>
          <cell r="J971">
            <v>354</v>
          </cell>
          <cell r="K971">
            <v>82</v>
          </cell>
          <cell r="L971">
            <v>10.987299999999999</v>
          </cell>
          <cell r="M971">
            <v>353</v>
          </cell>
          <cell r="N971">
            <v>87</v>
          </cell>
        </row>
        <row r="972">
          <cell r="C972">
            <v>221</v>
          </cell>
          <cell r="D972">
            <v>33.924999999999997</v>
          </cell>
          <cell r="E972">
            <v>-116.389</v>
          </cell>
          <cell r="F972" t="str">
            <v>Qal, coarse</v>
          </cell>
          <cell r="G972" t="str">
            <v>345</v>
          </cell>
          <cell r="H972" t="str">
            <v>Qal- coarse</v>
          </cell>
          <cell r="I972" t="str">
            <v>Qal- coarse</v>
          </cell>
          <cell r="J972">
            <v>354</v>
          </cell>
          <cell r="K972">
            <v>82</v>
          </cell>
          <cell r="L972">
            <v>11.312099999999999</v>
          </cell>
          <cell r="M972">
            <v>353</v>
          </cell>
          <cell r="N972">
            <v>87</v>
          </cell>
        </row>
        <row r="973">
          <cell r="C973">
            <v>1301</v>
          </cell>
          <cell r="D973">
            <v>33.758000000000003</v>
          </cell>
          <cell r="E973">
            <v>-116.374</v>
          </cell>
          <cell r="F973" t="str">
            <v>Qal, deep, Imperial V.</v>
          </cell>
          <cell r="G973" t="str">
            <v>207</v>
          </cell>
          <cell r="H973" t="str">
            <v>Qal- deep- Imperial V.</v>
          </cell>
          <cell r="I973" t="str">
            <v>Qal- deep- Imperial V.</v>
          </cell>
          <cell r="J973">
            <v>209</v>
          </cell>
          <cell r="K973">
            <v>31</v>
          </cell>
          <cell r="L973">
            <v>3.71712</v>
          </cell>
          <cell r="M973">
            <v>353</v>
          </cell>
          <cell r="N973">
            <v>87</v>
          </cell>
        </row>
        <row r="974">
          <cell r="C974">
            <v>1303</v>
          </cell>
          <cell r="D974">
            <v>33.722999999999999</v>
          </cell>
          <cell r="E974">
            <v>-116.33799999999999</v>
          </cell>
          <cell r="F974" t="str">
            <v>Qal, deep, Imperial V.</v>
          </cell>
          <cell r="G974" t="str">
            <v>207</v>
          </cell>
          <cell r="H974" t="str">
            <v>Qal- deep- Imperial V.</v>
          </cell>
          <cell r="I974" t="str">
            <v>Qal- deep- Imperial V.</v>
          </cell>
          <cell r="J974">
            <v>209</v>
          </cell>
          <cell r="K974">
            <v>31</v>
          </cell>
          <cell r="L974">
            <v>4.1328500000000004</v>
          </cell>
          <cell r="M974">
            <v>353</v>
          </cell>
          <cell r="N974">
            <v>87</v>
          </cell>
        </row>
        <row r="975">
          <cell r="C975">
            <v>1222</v>
          </cell>
          <cell r="D975">
            <v>33.193728999999998</v>
          </cell>
          <cell r="E975">
            <v>-116.3289</v>
          </cell>
          <cell r="F975" t="str">
            <v>Qal, deep (incl LA)</v>
          </cell>
          <cell r="G975" t="str">
            <v>271</v>
          </cell>
          <cell r="H975" t="str">
            <v>Qal- deep</v>
          </cell>
          <cell r="I975" t="str">
            <v>Qal- deep (incl LA)</v>
          </cell>
          <cell r="J975">
            <v>280</v>
          </cell>
          <cell r="K975">
            <v>74</v>
          </cell>
          <cell r="L975">
            <v>14.662599999999999</v>
          </cell>
          <cell r="M975">
            <v>353</v>
          </cell>
          <cell r="N975">
            <v>87</v>
          </cell>
        </row>
        <row r="976">
          <cell r="C976">
            <v>1300</v>
          </cell>
          <cell r="D976">
            <v>33.670999999999999</v>
          </cell>
          <cell r="E976">
            <v>-116.3</v>
          </cell>
          <cell r="F976" t="str">
            <v>Qal, coarse</v>
          </cell>
          <cell r="G976" t="str">
            <v>345</v>
          </cell>
          <cell r="H976" t="str">
            <v>Qal- coarse</v>
          </cell>
          <cell r="I976" t="str">
            <v>Qal- coarse</v>
          </cell>
          <cell r="J976">
            <v>354</v>
          </cell>
          <cell r="K976">
            <v>82</v>
          </cell>
          <cell r="L976">
            <v>2.746</v>
          </cell>
          <cell r="M976">
            <v>353</v>
          </cell>
          <cell r="N976">
            <v>87</v>
          </cell>
        </row>
        <row r="977">
          <cell r="C977">
            <v>1297</v>
          </cell>
          <cell r="D977">
            <v>33.706000000000003</v>
          </cell>
          <cell r="E977">
            <v>-116.235</v>
          </cell>
          <cell r="F977" t="str">
            <v>Qal, deep, Imperial V.</v>
          </cell>
          <cell r="G977" t="str">
            <v>207</v>
          </cell>
          <cell r="H977" t="str">
            <v>Qal- deep- Imperial V.</v>
          </cell>
          <cell r="I977" t="str">
            <v>Qal- deep- Imperial V.</v>
          </cell>
          <cell r="J977">
            <v>209</v>
          </cell>
          <cell r="K977">
            <v>31</v>
          </cell>
          <cell r="L977">
            <v>1.59365</v>
          </cell>
          <cell r="M977">
            <v>306</v>
          </cell>
          <cell r="N977">
            <v>78</v>
          </cell>
        </row>
        <row r="978">
          <cell r="C978">
            <v>1289</v>
          </cell>
          <cell r="D978">
            <v>33.715000000000003</v>
          </cell>
          <cell r="E978">
            <v>-116.221</v>
          </cell>
          <cell r="F978" t="str">
            <v>Qal, deep, Imperial V.</v>
          </cell>
          <cell r="G978" t="str">
            <v>207</v>
          </cell>
          <cell r="H978" t="str">
            <v>Qal- deep- Imperial V.</v>
          </cell>
          <cell r="I978" t="str">
            <v>Qal- deep- Imperial V.</v>
          </cell>
          <cell r="J978">
            <v>209</v>
          </cell>
          <cell r="K978">
            <v>31</v>
          </cell>
          <cell r="L978">
            <v>1.1480600000000001</v>
          </cell>
          <cell r="M978">
            <v>306</v>
          </cell>
          <cell r="N978">
            <v>78</v>
          </cell>
        </row>
        <row r="979">
          <cell r="C979">
            <v>1240</v>
          </cell>
          <cell r="D979">
            <v>33.746239000000003</v>
          </cell>
          <cell r="E979">
            <v>-116.2163</v>
          </cell>
          <cell r="F979" t="str">
            <v>Qal, deep, Imperial V.</v>
          </cell>
          <cell r="G979" t="str">
            <v>207</v>
          </cell>
          <cell r="H979" t="str">
            <v>Qal- deep- Imperial V.</v>
          </cell>
          <cell r="I979" t="str">
            <v>Qal- deep- Imperial V.</v>
          </cell>
          <cell r="J979">
            <v>209</v>
          </cell>
          <cell r="K979">
            <v>31</v>
          </cell>
          <cell r="L979">
            <v>1.20384</v>
          </cell>
          <cell r="M979">
            <v>306</v>
          </cell>
          <cell r="N979">
            <v>78</v>
          </cell>
        </row>
        <row r="980">
          <cell r="C980">
            <v>1285</v>
          </cell>
          <cell r="D980">
            <v>33.677999999999997</v>
          </cell>
          <cell r="E980">
            <v>-116.178</v>
          </cell>
          <cell r="F980" t="str">
            <v>Qal, deep, Imperial V.</v>
          </cell>
          <cell r="G980" t="str">
            <v>207</v>
          </cell>
          <cell r="H980" t="str">
            <v>Qal- deep- Imperial V.</v>
          </cell>
          <cell r="I980" t="str">
            <v>Qal- deep- Imperial V.</v>
          </cell>
          <cell r="J980">
            <v>209</v>
          </cell>
          <cell r="K980">
            <v>31</v>
          </cell>
          <cell r="L980">
            <v>1.0664</v>
          </cell>
          <cell r="M980">
            <v>306</v>
          </cell>
          <cell r="N980">
            <v>78</v>
          </cell>
        </row>
        <row r="981">
          <cell r="C981">
            <v>1258</v>
          </cell>
          <cell r="D981">
            <v>33.155689000000002</v>
          </cell>
          <cell r="E981">
            <v>-116.1679</v>
          </cell>
          <cell r="F981" t="str">
            <v>Qoa</v>
          </cell>
          <cell r="G981" t="str">
            <v>371</v>
          </cell>
          <cell r="H981" t="str">
            <v>Qoa</v>
          </cell>
          <cell r="I981" t="str">
            <v>Qoa</v>
          </cell>
          <cell r="J981">
            <v>387</v>
          </cell>
          <cell r="K981">
            <v>142</v>
          </cell>
        </row>
        <row r="982">
          <cell r="C982">
            <v>1233</v>
          </cell>
          <cell r="D982">
            <v>33.572000000000003</v>
          </cell>
          <cell r="E982">
            <v>-116.07599999999999</v>
          </cell>
          <cell r="F982" t="str">
            <v>Qal, deep, Imperial V.</v>
          </cell>
          <cell r="G982" t="str">
            <v>207</v>
          </cell>
          <cell r="H982" t="str">
            <v>Qal- deep- Imperial V.</v>
          </cell>
          <cell r="I982" t="str">
            <v>Qal- deep- Imperial V.</v>
          </cell>
          <cell r="J982">
            <v>209</v>
          </cell>
          <cell r="K982">
            <v>31</v>
          </cell>
          <cell r="L982">
            <v>2.0539200000000002</v>
          </cell>
          <cell r="M982">
            <v>353</v>
          </cell>
          <cell r="N982">
            <v>87</v>
          </cell>
        </row>
        <row r="983">
          <cell r="C983">
            <v>1282</v>
          </cell>
          <cell r="D983">
            <v>33.564</v>
          </cell>
          <cell r="E983">
            <v>-115.98699999999999</v>
          </cell>
          <cell r="F983" t="str">
            <v>Qal, coarse</v>
          </cell>
          <cell r="G983" t="str">
            <v>345</v>
          </cell>
          <cell r="H983" t="str">
            <v>Qal- coarse</v>
          </cell>
          <cell r="I983" t="str">
            <v>Qal- coarse</v>
          </cell>
          <cell r="J983">
            <v>354</v>
          </cell>
          <cell r="K983">
            <v>82</v>
          </cell>
          <cell r="L983">
            <v>7.7614299999999998</v>
          </cell>
          <cell r="M983">
            <v>353</v>
          </cell>
          <cell r="N983">
            <v>87</v>
          </cell>
        </row>
        <row r="984">
          <cell r="C984">
            <v>1280</v>
          </cell>
          <cell r="D984">
            <v>33.420999999999999</v>
          </cell>
          <cell r="E984">
            <v>-115.831</v>
          </cell>
          <cell r="F984" t="str">
            <v>Qal, thin</v>
          </cell>
          <cell r="G984" t="str">
            <v>339</v>
          </cell>
          <cell r="H984" t="str">
            <v>Qal- thin</v>
          </cell>
          <cell r="I984" t="str">
            <v>Qal- thin</v>
          </cell>
          <cell r="J984">
            <v>349</v>
          </cell>
          <cell r="K984">
            <v>89</v>
          </cell>
          <cell r="L984">
            <v>6.1443099999999999</v>
          </cell>
          <cell r="M984">
            <v>353</v>
          </cell>
          <cell r="N984">
            <v>87</v>
          </cell>
        </row>
        <row r="985">
          <cell r="C985">
            <v>1284</v>
          </cell>
          <cell r="D985">
            <v>33.398000000000003</v>
          </cell>
          <cell r="E985">
            <v>-115.657</v>
          </cell>
          <cell r="F985" t="str">
            <v>Qal, coarse</v>
          </cell>
          <cell r="G985" t="str">
            <v>345</v>
          </cell>
          <cell r="H985" t="str">
            <v>Qal- coarse</v>
          </cell>
          <cell r="I985" t="str">
            <v>Qal- coarse</v>
          </cell>
          <cell r="J985">
            <v>354</v>
          </cell>
          <cell r="K985">
            <v>82</v>
          </cell>
          <cell r="L985">
            <v>15.2822</v>
          </cell>
          <cell r="M985">
            <v>353</v>
          </cell>
          <cell r="N985">
            <v>87</v>
          </cell>
        </row>
        <row r="986">
          <cell r="C986">
            <v>1155</v>
          </cell>
          <cell r="D986">
            <v>33.707999999999998</v>
          </cell>
          <cell r="E986">
            <v>-115.628</v>
          </cell>
          <cell r="F986" t="str">
            <v>Kgr</v>
          </cell>
          <cell r="G986" t="str">
            <v>685</v>
          </cell>
          <cell r="H986" t="str">
            <v>Kgr</v>
          </cell>
          <cell r="I986" t="str">
            <v>xtaline</v>
          </cell>
          <cell r="J986">
            <v>748</v>
          </cell>
          <cell r="K986">
            <v>430</v>
          </cell>
        </row>
        <row r="987">
          <cell r="C987">
            <v>263</v>
          </cell>
          <cell r="D987">
            <v>33.238999999999997</v>
          </cell>
          <cell r="E987">
            <v>-115.512</v>
          </cell>
          <cell r="F987" t="str">
            <v>Qal, deep, Imperial V.</v>
          </cell>
          <cell r="G987" t="str">
            <v>207</v>
          </cell>
          <cell r="H987" t="str">
            <v>Qal- deep- Imperial V.</v>
          </cell>
          <cell r="I987" t="str">
            <v>Qal- deep- Imperial V.</v>
          </cell>
          <cell r="J987">
            <v>209</v>
          </cell>
          <cell r="K987">
            <v>31</v>
          </cell>
          <cell r="L987">
            <v>3.2083499999999998</v>
          </cell>
          <cell r="M987">
            <v>353</v>
          </cell>
          <cell r="N987">
            <v>87</v>
          </cell>
        </row>
        <row r="988">
          <cell r="C988">
            <v>1149</v>
          </cell>
          <cell r="D988">
            <v>32.799999999999997</v>
          </cell>
          <cell r="E988">
            <v>-115.473</v>
          </cell>
          <cell r="F988" t="str">
            <v>Qal, deep, Imperial V.</v>
          </cell>
          <cell r="G988" t="str">
            <v>207</v>
          </cell>
          <cell r="H988" t="str">
            <v>Qal- deep- Imperial V.</v>
          </cell>
          <cell r="I988" t="str">
            <v>Qal- deep- Imperial V.</v>
          </cell>
          <cell r="J988">
            <v>209</v>
          </cell>
          <cell r="K988">
            <v>31</v>
          </cell>
          <cell r="L988">
            <v>1.2590600000000001</v>
          </cell>
          <cell r="M988">
            <v>306</v>
          </cell>
          <cell r="N988">
            <v>78</v>
          </cell>
        </row>
        <row r="989">
          <cell r="C989">
            <v>1310</v>
          </cell>
          <cell r="D989">
            <v>33.698999999999998</v>
          </cell>
          <cell r="E989">
            <v>-117.267</v>
          </cell>
          <cell r="H989" t="str">
            <v>pK metamorphic</v>
          </cell>
          <cell r="I989" t="str">
            <v>xtaline</v>
          </cell>
          <cell r="J989">
            <v>748</v>
          </cell>
          <cell r="K989">
            <v>430</v>
          </cell>
        </row>
        <row r="990">
          <cell r="C990">
            <v>1204</v>
          </cell>
          <cell r="D990">
            <v>32.838000000000001</v>
          </cell>
          <cell r="E990">
            <v>-116.77500000000001</v>
          </cell>
          <cell r="H990" t="str">
            <v>Kgr</v>
          </cell>
          <cell r="I990" t="str">
            <v>xtaline</v>
          </cell>
          <cell r="J990">
            <v>748</v>
          </cell>
          <cell r="K990">
            <v>430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geoinfo.usc.edu/rosrine/project_IMS/Links/rosrine.asp?SID=27" TargetMode="External"/><Relationship Id="rId3" Type="http://schemas.openxmlformats.org/officeDocument/2006/relationships/hyperlink" Target="http://geoinfo.usc.edu/rosrine/project_IMS/Links/rosrine.asp?SID=23" TargetMode="External"/><Relationship Id="rId7" Type="http://schemas.openxmlformats.org/officeDocument/2006/relationships/hyperlink" Target="http://docinet3.consrv.ca.gov/csmip/cisn-edc/LifelineStaPages/LL01336.HTM" TargetMode="External"/><Relationship Id="rId12" Type="http://schemas.openxmlformats.org/officeDocument/2006/relationships/comments" Target="../comments2.xml"/><Relationship Id="rId2" Type="http://schemas.openxmlformats.org/officeDocument/2006/relationships/hyperlink" Target="http://docinet3.consrv.ca.gov/csmip/cisn-edc/grndresponsepages/GR32577.HTM" TargetMode="External"/><Relationship Id="rId1" Type="http://schemas.openxmlformats.org/officeDocument/2006/relationships/hyperlink" Target="http://docinet3.consrv.ca.gov/csmip/cisn-edc/SpecialPages/SP01794.HTM" TargetMode="External"/><Relationship Id="rId6" Type="http://schemas.openxmlformats.org/officeDocument/2006/relationships/hyperlink" Target="http://docinet3.consrv.ca.gov/csmip/cisn-edc/buildingpages/BLD24605.HTM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http://docinet3.consrv.ca.gov/csmip/cisn-edc/buildingpages/BLD12759.HT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://www.quake.ca.gov/cisn-edc/grndresponsepages/GR24272.HTM" TargetMode="External"/><Relationship Id="rId9" Type="http://schemas.openxmlformats.org/officeDocument/2006/relationships/hyperlink" Target="http://docinet3.consrv.ca.gov/csmip/cisn-edc/buildingpages/BLD58235.HTM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docinet3.consrv.ca.gov/csmip/cisn-edc/grndresponsepages/GR14829.HTM" TargetMode="External"/><Relationship Id="rId18" Type="http://schemas.openxmlformats.org/officeDocument/2006/relationships/hyperlink" Target="http://docinet3.consrv.ca.gov/csmip/cisn-edc/grndresponsepages/GR14868.HTM" TargetMode="External"/><Relationship Id="rId26" Type="http://schemas.openxmlformats.org/officeDocument/2006/relationships/hyperlink" Target="http://docinet3.consrv.ca.gov/csmip/cisn-edc/grndresponsepages/GR24806.HTM" TargetMode="External"/><Relationship Id="rId39" Type="http://schemas.openxmlformats.org/officeDocument/2006/relationships/hyperlink" Target="http://docinet3.consrv.ca.gov/csmip/cisn-edc/buildingpages/BLD57784.HTM" TargetMode="External"/><Relationship Id="rId3" Type="http://schemas.openxmlformats.org/officeDocument/2006/relationships/hyperlink" Target="http://docinet3.consrv.ca.gov/csmip/cisn-edc/grndresponsepages/GR13926.HTM" TargetMode="External"/><Relationship Id="rId21" Type="http://schemas.openxmlformats.org/officeDocument/2006/relationships/hyperlink" Target="http://docinet3.consrv.ca.gov/csmip/cisn-edc/grndresponsepages/GR14874.HTM" TargetMode="External"/><Relationship Id="rId34" Type="http://schemas.openxmlformats.org/officeDocument/2006/relationships/hyperlink" Target="http://docinet3.consrv.ca.gov/csmip/cisn-edc/grndresponsepages/GR24860.HTM" TargetMode="External"/><Relationship Id="rId42" Type="http://schemas.openxmlformats.org/officeDocument/2006/relationships/hyperlink" Target="http://docinet3.consrv.ca.gov/csmip/cisn-edc/grndresponsepages/GR23773.HTM" TargetMode="External"/><Relationship Id="rId47" Type="http://schemas.openxmlformats.org/officeDocument/2006/relationships/printerSettings" Target="../printerSettings/printerSettings3.bin"/><Relationship Id="rId7" Type="http://schemas.openxmlformats.org/officeDocument/2006/relationships/hyperlink" Target="http://docinet3.consrv.ca.gov/csmip/cisn-edc/grndresponsepages/GR14821.HTM" TargetMode="External"/><Relationship Id="rId12" Type="http://schemas.openxmlformats.org/officeDocument/2006/relationships/hyperlink" Target="http://docinet3.consrv.ca.gov/csmip/cisn-edc/grndresponsepages/GR14827.HTM" TargetMode="External"/><Relationship Id="rId17" Type="http://schemas.openxmlformats.org/officeDocument/2006/relationships/hyperlink" Target="http://docinet3.consrv.ca.gov/csmip/cisn-edc/grndresponsepages/GR14847.HTM" TargetMode="External"/><Relationship Id="rId25" Type="http://schemas.openxmlformats.org/officeDocument/2006/relationships/hyperlink" Target="http://docinet3.consrv.ca.gov/csmip/cisn-edc/grndresponsepages/GR24765.HTM" TargetMode="External"/><Relationship Id="rId33" Type="http://schemas.openxmlformats.org/officeDocument/2006/relationships/hyperlink" Target="http://docinet3.consrv.ca.gov/csmip/cisn-edc/grndresponsepages/GR24852.HTM" TargetMode="External"/><Relationship Id="rId38" Type="http://schemas.openxmlformats.org/officeDocument/2006/relationships/hyperlink" Target="http://docinet3.consrv.ca.gov/csmip/cisn-edc/grndresponsepages/GR44015.HTM" TargetMode="External"/><Relationship Id="rId46" Type="http://schemas.openxmlformats.org/officeDocument/2006/relationships/hyperlink" Target="http://geoinfo.usc.edu/rosrine/project_IMS/Links/rosrine.asp?SID=5" TargetMode="External"/><Relationship Id="rId2" Type="http://schemas.openxmlformats.org/officeDocument/2006/relationships/hyperlink" Target="http://docinet3.consrv.ca.gov/csmip/cisn-edc/grndresponsepages/GR13886.HTM" TargetMode="External"/><Relationship Id="rId16" Type="http://schemas.openxmlformats.org/officeDocument/2006/relationships/hyperlink" Target="http://docinet3.consrv.ca.gov/csmip/cisn-edc/grndresponsepages/GR14846.HTM" TargetMode="External"/><Relationship Id="rId20" Type="http://schemas.openxmlformats.org/officeDocument/2006/relationships/hyperlink" Target="http://docinet3.consrv.ca.gov/csmip/cisn-edc/grndresponsepages/GR14872.HTM" TargetMode="External"/><Relationship Id="rId29" Type="http://schemas.openxmlformats.org/officeDocument/2006/relationships/hyperlink" Target="http://docinet3.consrv.ca.gov/csmip/cisn-edc/grndresponsepages/GR24811.HTM" TargetMode="External"/><Relationship Id="rId41" Type="http://schemas.openxmlformats.org/officeDocument/2006/relationships/hyperlink" Target="http://docinet3.consrv.ca.gov/csmip/cisn-edc/grndresponsepages/GR14831.HTM" TargetMode="External"/><Relationship Id="rId1" Type="http://schemas.openxmlformats.org/officeDocument/2006/relationships/hyperlink" Target="http://docinet3.consrv.ca.gov/csmip/cisn-edc/buildingpages/BLD01699.HTM" TargetMode="External"/><Relationship Id="rId6" Type="http://schemas.openxmlformats.org/officeDocument/2006/relationships/hyperlink" Target="http://docinet3.consrv.ca.gov/csmip/cisn-edc/grndresponsepages/GR14820.HTM" TargetMode="External"/><Relationship Id="rId11" Type="http://schemas.openxmlformats.org/officeDocument/2006/relationships/hyperlink" Target="http://docinet3.consrv.ca.gov/csmip/cisn-edc/grndresponsepages/GR14826.HTM" TargetMode="External"/><Relationship Id="rId24" Type="http://schemas.openxmlformats.org/officeDocument/2006/relationships/hyperlink" Target="http://docinet3.consrv.ca.gov/csmip/cisn-edc/grndresponsepages/GR24752.HTM" TargetMode="External"/><Relationship Id="rId32" Type="http://schemas.openxmlformats.org/officeDocument/2006/relationships/hyperlink" Target="http://docinet3.consrv.ca.gov/csmip/cisn-edc/grndresponsepages/GR24850.HTM" TargetMode="External"/><Relationship Id="rId37" Type="http://schemas.openxmlformats.org/officeDocument/2006/relationships/hyperlink" Target="http://docinet3.consrv.ca.gov/csmip/cisn-edc/grndresponsepages/GR24943.HTM" TargetMode="External"/><Relationship Id="rId40" Type="http://schemas.openxmlformats.org/officeDocument/2006/relationships/hyperlink" Target="http://docinet3.consrv.ca.gov/csmip/cisn-edc/buildingpages/BLD57948.HTM" TargetMode="External"/><Relationship Id="rId45" Type="http://schemas.openxmlformats.org/officeDocument/2006/relationships/hyperlink" Target="http://docinet3.consrv.ca.gov/csmip/cisn-edc/LifelineStaPages/LL24704.HTM" TargetMode="External"/><Relationship Id="rId5" Type="http://schemas.openxmlformats.org/officeDocument/2006/relationships/hyperlink" Target="http://docinet3.consrv.ca.gov/csmip/cisn-edc/grndresponsepages/GR14739.HTM" TargetMode="External"/><Relationship Id="rId15" Type="http://schemas.openxmlformats.org/officeDocument/2006/relationships/hyperlink" Target="http://docinet3.consrv.ca.gov/csmip/cisn-edc/grndresponsepages/GR14845.HTM" TargetMode="External"/><Relationship Id="rId23" Type="http://schemas.openxmlformats.org/officeDocument/2006/relationships/hyperlink" Target="http://docinet3.consrv.ca.gov/csmip/cisn-edc/grndresponsepages/GR23938.HTM" TargetMode="External"/><Relationship Id="rId28" Type="http://schemas.openxmlformats.org/officeDocument/2006/relationships/hyperlink" Target="http://docinet3.consrv.ca.gov/csmip/cisn-edc/grndresponsepages/GR24808.HTM" TargetMode="External"/><Relationship Id="rId36" Type="http://schemas.openxmlformats.org/officeDocument/2006/relationships/hyperlink" Target="http://docinet3.consrv.ca.gov/csmip/cisn-edc/grndresponsepages/GR24866.HTM" TargetMode="External"/><Relationship Id="rId49" Type="http://schemas.openxmlformats.org/officeDocument/2006/relationships/comments" Target="../comments3.xml"/><Relationship Id="rId10" Type="http://schemas.openxmlformats.org/officeDocument/2006/relationships/hyperlink" Target="http://docinet3.consrv.ca.gov/csmip/cisn-edc/grndresponsepages/GR14825.HTM" TargetMode="External"/><Relationship Id="rId19" Type="http://schemas.openxmlformats.org/officeDocument/2006/relationships/hyperlink" Target="http://docinet3.consrv.ca.gov/csmip/cisn-edc/grndresponsepages/GR14871.HTM" TargetMode="External"/><Relationship Id="rId31" Type="http://schemas.openxmlformats.org/officeDocument/2006/relationships/hyperlink" Target="http://docinet3.consrv.ca.gov/csmip/cisn-edc/grndresponsepages/GR24833.HTM" TargetMode="External"/><Relationship Id="rId44" Type="http://schemas.openxmlformats.org/officeDocument/2006/relationships/hyperlink" Target="http://docinet3.consrv.ca.gov/csmip/cisn-edc/grndresponsepages/GR24909.HTM" TargetMode="External"/><Relationship Id="rId4" Type="http://schemas.openxmlformats.org/officeDocument/2006/relationships/hyperlink" Target="http://docinet3.consrv.ca.gov/csmip/cisn-edc/grndresponsepages/GR14537.HTM" TargetMode="External"/><Relationship Id="rId9" Type="http://schemas.openxmlformats.org/officeDocument/2006/relationships/hyperlink" Target="http://docinet3.consrv.ca.gov/csmip/cisn-edc/grndresponsepages/GR14824.HTM" TargetMode="External"/><Relationship Id="rId14" Type="http://schemas.openxmlformats.org/officeDocument/2006/relationships/hyperlink" Target="http://docinet3.consrv.ca.gov/csmip/cisn-edc/grndresponsepages/GR14834.HTM" TargetMode="External"/><Relationship Id="rId22" Type="http://schemas.openxmlformats.org/officeDocument/2006/relationships/hyperlink" Target="http://docinet3.consrv.ca.gov/csmip/cisn-edc/grndresponsepages/GR23836.HTM" TargetMode="External"/><Relationship Id="rId27" Type="http://schemas.openxmlformats.org/officeDocument/2006/relationships/hyperlink" Target="http://docinet3.consrv.ca.gov/csmip/cisn-edc/grndresponsepages/GR24807.HTM" TargetMode="External"/><Relationship Id="rId30" Type="http://schemas.openxmlformats.org/officeDocument/2006/relationships/hyperlink" Target="http://docinet3.consrv.ca.gov/csmip/cisn-edc/grndresponsepages/GR24812.HTM" TargetMode="External"/><Relationship Id="rId35" Type="http://schemas.openxmlformats.org/officeDocument/2006/relationships/hyperlink" Target="http://docinet3.consrv.ca.gov/csmip/cisn-edc/grndresponsepages/GR24861.HTM" TargetMode="External"/><Relationship Id="rId43" Type="http://schemas.openxmlformats.org/officeDocument/2006/relationships/hyperlink" Target="http://docinet3.consrv.ca.gov/csmip/cisn-edc/grndresponsepages/GR24802.HTM" TargetMode="External"/><Relationship Id="rId48" Type="http://schemas.openxmlformats.org/officeDocument/2006/relationships/vmlDrawing" Target="../drawings/vmlDrawing3.vml"/><Relationship Id="rId8" Type="http://schemas.openxmlformats.org/officeDocument/2006/relationships/hyperlink" Target="http://docinet3.consrv.ca.gov/csmip/cisn-edc/grndresponsepages/GR14822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>
    <pageSetUpPr fitToPage="1"/>
  </sheetPr>
  <dimension ref="A1:BR4255"/>
  <sheetViews>
    <sheetView tabSelected="1" zoomScale="85" zoomScaleNormal="85" workbookViewId="0">
      <pane ySplit="3" topLeftCell="A1860" activePane="bottomLeft" state="frozen"/>
      <selection pane="bottomLeft" activeCell="D1865" sqref="D1865"/>
    </sheetView>
  </sheetViews>
  <sheetFormatPr baseColWidth="10" defaultColWidth="9.140625" defaultRowHeight="12.75" x14ac:dyDescent="0.2"/>
  <cols>
    <col min="1" max="1" width="18.42578125" style="307" bestFit="1" customWidth="1"/>
    <col min="2" max="2" width="12.28515625" style="307" customWidth="1"/>
    <col min="3" max="3" width="10" style="307" customWidth="1"/>
    <col min="4" max="4" width="35.7109375" style="307" customWidth="1"/>
    <col min="5" max="6" width="10.28515625" style="307" customWidth="1"/>
    <col min="7" max="7" width="10.42578125" style="371" customWidth="1"/>
    <col min="8" max="9" width="12.28515625" style="371" customWidth="1"/>
    <col min="10" max="10" width="16" style="373" customWidth="1"/>
    <col min="11" max="11" width="14.7109375" style="370" customWidth="1"/>
    <col min="12" max="12" width="13.140625" style="370" customWidth="1"/>
    <col min="13" max="13" width="16.5703125" style="372" bestFit="1" customWidth="1"/>
    <col min="14" max="14" width="10.28515625" style="307" bestFit="1" customWidth="1"/>
    <col min="15" max="15" width="11.85546875" style="307" customWidth="1"/>
    <col min="16" max="16" width="11.85546875" style="365" customWidth="1"/>
    <col min="17" max="17" width="13.5703125" style="370" customWidth="1"/>
    <col min="18" max="18" width="15.85546875" style="307" customWidth="1"/>
    <col min="19" max="19" width="8.5703125" style="307" customWidth="1"/>
    <col min="20" max="20" width="8.85546875" style="307" customWidth="1"/>
    <col min="21" max="21" width="13" style="307" customWidth="1"/>
    <col min="22" max="22" width="9.42578125" style="307" customWidth="1"/>
    <col min="23" max="23" width="13" style="370" customWidth="1"/>
    <col min="24" max="24" width="13.42578125" style="307" customWidth="1"/>
    <col min="25" max="25" width="11.140625" style="372" customWidth="1"/>
    <col min="26" max="26" width="7.5703125" style="307" customWidth="1"/>
    <col min="27" max="27" width="8" style="307" customWidth="1"/>
    <col min="28" max="29" width="9.140625" style="307" customWidth="1"/>
    <col min="30" max="30" width="12.7109375" style="396" customWidth="1"/>
    <col min="31" max="31" width="9.140625" style="307" customWidth="1"/>
    <col min="32" max="32" width="14.28515625" style="365" customWidth="1"/>
    <col min="33" max="33" width="9.140625" style="307" customWidth="1"/>
    <col min="34" max="34" width="12.7109375" style="371" customWidth="1"/>
    <col min="35" max="35" width="12.140625" style="370" customWidth="1"/>
    <col min="36" max="37" width="12.7109375" style="307" customWidth="1"/>
    <col min="38" max="38" width="8.28515625" style="307" customWidth="1"/>
    <col min="39" max="39" width="10.7109375" style="307" customWidth="1"/>
    <col min="40" max="40" width="8.7109375" style="307" customWidth="1"/>
    <col min="41" max="41" width="7.42578125" style="307" customWidth="1"/>
    <col min="42" max="42" width="15.140625" style="307" customWidth="1"/>
    <col min="43" max="46" width="12.140625" style="307" customWidth="1"/>
    <col min="47" max="48" width="18.7109375" style="307" customWidth="1"/>
    <col min="49" max="49" width="7.140625" style="307" customWidth="1"/>
    <col min="50" max="55" width="10.7109375" style="307" customWidth="1"/>
    <col min="56" max="61" width="11.85546875" style="307" customWidth="1"/>
    <col min="62" max="62" width="13" style="307" bestFit="1" customWidth="1"/>
    <col min="63" max="64" width="15.42578125" style="307" bestFit="1" customWidth="1"/>
    <col min="65" max="16384" width="9.140625" style="307"/>
  </cols>
  <sheetData>
    <row r="1" spans="1:70" s="408" customFormat="1" ht="58.5" customHeight="1" x14ac:dyDescent="0.2">
      <c r="A1" s="412" t="s">
        <v>6178</v>
      </c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  <c r="Q1" s="412"/>
      <c r="R1" s="412"/>
      <c r="S1" s="412"/>
      <c r="T1" s="412"/>
      <c r="U1" s="412"/>
      <c r="V1" s="412"/>
      <c r="W1" s="412"/>
      <c r="X1" s="412"/>
      <c r="Y1" s="412"/>
      <c r="Z1" s="412"/>
      <c r="AA1" s="412"/>
      <c r="AB1" s="412"/>
      <c r="AC1" s="412"/>
      <c r="AD1" s="412"/>
      <c r="AE1" s="412"/>
      <c r="AF1" s="412"/>
      <c r="AG1" s="412"/>
      <c r="AH1" s="412"/>
      <c r="AI1" s="412"/>
      <c r="AJ1" s="412"/>
      <c r="AK1" s="412"/>
      <c r="AL1" s="412"/>
      <c r="AM1" s="412"/>
      <c r="AN1" s="412"/>
      <c r="AO1" s="412"/>
      <c r="AP1" s="412"/>
      <c r="AQ1" s="412"/>
      <c r="AR1" s="412"/>
      <c r="AS1" s="412"/>
      <c r="AT1" s="412"/>
      <c r="AU1" s="412"/>
      <c r="AV1" s="412"/>
      <c r="AW1" s="412"/>
      <c r="AX1" s="412"/>
      <c r="AY1" s="412"/>
      <c r="AZ1" s="412"/>
      <c r="BA1" s="412"/>
      <c r="BB1" s="412"/>
      <c r="BC1" s="412"/>
      <c r="BD1" s="412"/>
      <c r="BE1" s="412"/>
      <c r="BF1" s="412"/>
      <c r="BG1" s="412"/>
      <c r="BH1" s="412"/>
      <c r="BI1" s="412"/>
      <c r="BJ1" s="412"/>
      <c r="BK1" s="412"/>
      <c r="BL1" s="412"/>
    </row>
    <row r="2" spans="1:70" ht="51.75" customHeight="1" x14ac:dyDescent="0.2">
      <c r="A2" s="416" t="s">
        <v>6106</v>
      </c>
      <c r="B2" s="416"/>
      <c r="C2" s="416"/>
      <c r="D2" s="416"/>
      <c r="E2" s="416"/>
      <c r="F2" s="416"/>
      <c r="G2" s="416"/>
      <c r="H2" s="416"/>
      <c r="I2" s="416"/>
      <c r="J2" s="411" t="s">
        <v>6107</v>
      </c>
      <c r="K2" s="411"/>
      <c r="L2" s="411"/>
      <c r="M2" s="411"/>
      <c r="N2" s="413" t="s">
        <v>6109</v>
      </c>
      <c r="O2" s="414"/>
      <c r="P2" s="414"/>
      <c r="Q2" s="414"/>
      <c r="R2" s="414"/>
      <c r="S2" s="414"/>
      <c r="T2" s="414"/>
      <c r="U2" s="414"/>
      <c r="V2" s="415"/>
      <c r="W2" s="413" t="s">
        <v>6111</v>
      </c>
      <c r="X2" s="414"/>
      <c r="Y2" s="414"/>
      <c r="Z2" s="414"/>
      <c r="AA2" s="414"/>
      <c r="AB2" s="414"/>
      <c r="AC2" s="414"/>
      <c r="AD2" s="414"/>
      <c r="AE2" s="414"/>
      <c r="AF2" s="414"/>
      <c r="AG2" s="415"/>
      <c r="AH2" s="411" t="s">
        <v>6136</v>
      </c>
      <c r="AI2" s="411"/>
      <c r="AJ2" s="411"/>
      <c r="AK2" s="411"/>
      <c r="AL2" s="411"/>
      <c r="AM2" s="411" t="s">
        <v>6137</v>
      </c>
      <c r="AN2" s="411"/>
      <c r="AO2" s="411"/>
      <c r="AP2" s="411"/>
      <c r="AQ2" s="411"/>
      <c r="AR2" s="411"/>
      <c r="AS2" s="411"/>
      <c r="AT2" s="411"/>
      <c r="AU2" s="413" t="s">
        <v>6139</v>
      </c>
      <c r="AV2" s="414"/>
      <c r="AW2" s="415"/>
      <c r="AX2" s="411" t="s">
        <v>6140</v>
      </c>
      <c r="AY2" s="411"/>
      <c r="AZ2" s="411"/>
      <c r="BA2" s="411"/>
      <c r="BB2" s="411"/>
      <c r="BC2" s="411"/>
      <c r="BD2" s="411"/>
      <c r="BE2" s="411"/>
      <c r="BF2" s="411"/>
      <c r="BG2" s="411"/>
      <c r="BH2" s="411"/>
      <c r="BI2" s="411"/>
      <c r="BJ2" s="411" t="s">
        <v>6141</v>
      </c>
      <c r="BK2" s="411"/>
      <c r="BL2" s="411"/>
      <c r="BN2" s="393"/>
      <c r="BO2" s="393"/>
      <c r="BP2" s="393"/>
      <c r="BQ2" s="393"/>
      <c r="BR2" s="394"/>
    </row>
    <row r="3" spans="1:70" s="364" customFormat="1" ht="126" customHeight="1" x14ac:dyDescent="0.2">
      <c r="A3" s="399" t="s">
        <v>6101</v>
      </c>
      <c r="B3" s="399" t="s">
        <v>4924</v>
      </c>
      <c r="C3" s="400" t="s">
        <v>4965</v>
      </c>
      <c r="D3" s="400" t="s">
        <v>4866</v>
      </c>
      <c r="E3" s="400" t="s">
        <v>37</v>
      </c>
      <c r="F3" s="400" t="s">
        <v>5947</v>
      </c>
      <c r="G3" s="401" t="s">
        <v>165</v>
      </c>
      <c r="H3" s="401" t="s">
        <v>164</v>
      </c>
      <c r="I3" s="401" t="s">
        <v>6105</v>
      </c>
      <c r="J3" s="402" t="s">
        <v>6161</v>
      </c>
      <c r="K3" s="403" t="s">
        <v>6162</v>
      </c>
      <c r="L3" s="403" t="s">
        <v>6144</v>
      </c>
      <c r="M3" s="403" t="s">
        <v>6108</v>
      </c>
      <c r="N3" s="400" t="s">
        <v>6145</v>
      </c>
      <c r="O3" s="404" t="s">
        <v>6146</v>
      </c>
      <c r="P3" s="402" t="s">
        <v>6147</v>
      </c>
      <c r="Q3" s="403" t="s">
        <v>6143</v>
      </c>
      <c r="R3" s="400" t="s">
        <v>6163</v>
      </c>
      <c r="S3" s="400" t="s">
        <v>6170</v>
      </c>
      <c r="T3" s="400" t="s">
        <v>6148</v>
      </c>
      <c r="U3" s="400" t="s">
        <v>6149</v>
      </c>
      <c r="V3" s="400" t="s">
        <v>6150</v>
      </c>
      <c r="W3" s="404" t="s">
        <v>6110</v>
      </c>
      <c r="X3" s="404" t="s">
        <v>6151</v>
      </c>
      <c r="Y3" s="404" t="s">
        <v>6164</v>
      </c>
      <c r="Z3" s="400" t="s">
        <v>4949</v>
      </c>
      <c r="AA3" s="400" t="s">
        <v>4950</v>
      </c>
      <c r="AB3" s="399" t="s">
        <v>6165</v>
      </c>
      <c r="AC3" s="400" t="s">
        <v>163</v>
      </c>
      <c r="AD3" s="400" t="s">
        <v>6167</v>
      </c>
      <c r="AE3" s="400" t="s">
        <v>6166</v>
      </c>
      <c r="AF3" s="402" t="s">
        <v>6168</v>
      </c>
      <c r="AG3" s="400" t="s">
        <v>4951</v>
      </c>
      <c r="AH3" s="401" t="s">
        <v>6135</v>
      </c>
      <c r="AI3" s="405" t="s">
        <v>6134</v>
      </c>
      <c r="AJ3" s="400" t="s">
        <v>6152</v>
      </c>
      <c r="AK3" s="401" t="s">
        <v>6169</v>
      </c>
      <c r="AL3" s="400" t="s">
        <v>4952</v>
      </c>
      <c r="AM3" s="400" t="s">
        <v>6153</v>
      </c>
      <c r="AN3" s="400" t="s">
        <v>4947</v>
      </c>
      <c r="AO3" s="400" t="s">
        <v>4948</v>
      </c>
      <c r="AP3" s="400" t="s">
        <v>6133</v>
      </c>
      <c r="AQ3" s="400" t="s">
        <v>6132</v>
      </c>
      <c r="AR3" s="400" t="s">
        <v>6154</v>
      </c>
      <c r="AS3" s="400" t="s">
        <v>6155</v>
      </c>
      <c r="AT3" s="406" t="s">
        <v>5964</v>
      </c>
      <c r="AU3" s="404" t="s">
        <v>6138</v>
      </c>
      <c r="AV3" s="404" t="s">
        <v>6171</v>
      </c>
      <c r="AW3" s="400" t="s">
        <v>4953</v>
      </c>
      <c r="AX3" s="407" t="s">
        <v>6058</v>
      </c>
      <c r="AY3" s="407" t="s">
        <v>6059</v>
      </c>
      <c r="AZ3" s="407" t="s">
        <v>6060</v>
      </c>
      <c r="BA3" s="407" t="s">
        <v>6061</v>
      </c>
      <c r="BB3" s="407" t="s">
        <v>6062</v>
      </c>
      <c r="BC3" s="407" t="s">
        <v>6063</v>
      </c>
      <c r="BD3" s="407" t="s">
        <v>4939</v>
      </c>
      <c r="BE3" s="407" t="s">
        <v>4940</v>
      </c>
      <c r="BF3" s="407" t="s">
        <v>4955</v>
      </c>
      <c r="BG3" s="407" t="s">
        <v>4956</v>
      </c>
      <c r="BH3" s="407" t="s">
        <v>4941</v>
      </c>
      <c r="BI3" s="407" t="s">
        <v>4942</v>
      </c>
      <c r="BJ3" s="407" t="s">
        <v>6156</v>
      </c>
      <c r="BK3" s="407" t="s">
        <v>6157</v>
      </c>
      <c r="BL3" s="407" t="s">
        <v>6158</v>
      </c>
      <c r="BM3" s="386"/>
      <c r="BN3" s="393"/>
      <c r="BO3" s="393"/>
      <c r="BP3" s="393"/>
      <c r="BQ3" s="393"/>
      <c r="BR3" s="393"/>
    </row>
    <row r="4" spans="1:70" ht="15" hidden="1" customHeight="1" x14ac:dyDescent="0.2">
      <c r="A4" s="304" t="s">
        <v>4922</v>
      </c>
      <c r="B4" s="304" t="s">
        <v>5965</v>
      </c>
      <c r="C4" s="304">
        <v>1</v>
      </c>
      <c r="D4" s="349" t="s">
        <v>2469</v>
      </c>
      <c r="E4" s="309">
        <v>0</v>
      </c>
      <c r="F4" s="309"/>
      <c r="G4" s="324">
        <v>34.293999999999997</v>
      </c>
      <c r="H4" s="324">
        <v>-118.483</v>
      </c>
      <c r="I4" s="324" t="s">
        <v>226</v>
      </c>
      <c r="J4" s="368">
        <f>P4</f>
        <v>628.99</v>
      </c>
      <c r="K4" s="331">
        <v>0.1</v>
      </c>
      <c r="L4" s="304" t="str">
        <f t="shared" ref="L4:L67" si="0">IF(J4&lt;180,"E",IF(AND(J4&gt;=180,J4&lt;360),"D",IF(AND(J4&gt;=360,J4&lt;760),"C",IF(AND(J4&gt;=760,J4&lt;1500),"B",IF(J4&gt;=1500,"A","-")))))</f>
        <v>C</v>
      </c>
      <c r="M4" s="388">
        <v>0</v>
      </c>
      <c r="N4" s="304"/>
      <c r="O4" s="356">
        <v>88.5</v>
      </c>
      <c r="P4" s="304">
        <v>628.99</v>
      </c>
      <c r="Q4" s="304">
        <v>1729</v>
      </c>
      <c r="R4" s="304" t="s">
        <v>5948</v>
      </c>
      <c r="S4" s="304"/>
      <c r="T4" s="304"/>
      <c r="U4" s="304"/>
      <c r="V4" s="304"/>
      <c r="W4" s="304" t="s">
        <v>2047</v>
      </c>
      <c r="X4" s="304" t="s">
        <v>232</v>
      </c>
      <c r="Y4" s="366">
        <f>IF(X4="A",506.6,IF(X4="B",424.8,IF(X4="C",338.6,IF(X4="D",274.5,IF(X4="E",181.5,"-")))))</f>
        <v>506.6</v>
      </c>
      <c r="Z4" s="304">
        <v>0.4</v>
      </c>
      <c r="AA4" s="363"/>
      <c r="AB4" s="304">
        <v>-999</v>
      </c>
      <c r="AC4" s="304">
        <v>-999</v>
      </c>
      <c r="AD4" s="366">
        <v>-999</v>
      </c>
      <c r="AE4" s="304">
        <v>-999</v>
      </c>
      <c r="AF4" s="304">
        <v>-999</v>
      </c>
      <c r="AG4" s="363"/>
      <c r="AH4" s="304">
        <v>2.2565499999999999E-2</v>
      </c>
      <c r="AI4" s="385">
        <v>2.1481799999999999E-2</v>
      </c>
      <c r="AJ4" s="332">
        <v>379</v>
      </c>
      <c r="AK4" s="304">
        <f t="shared" ref="AK4:AK67" si="1">IF(AJ4&lt;=180,180,IF(AND(AJ4&gt;180,AJ4&lt;240),210,IF(AND(AJ4&gt;=240,AJ4&lt;300),270,IF(AND(AJ4&gt;=300,AJ4&lt;360),270,IF(AND(AJ4&gt;=360,AJ4&lt;490),425,IF(AND(AJ4&gt;=490,AJ4&lt;620),555,IF(AND(AJ4&gt;=620,AJ4&lt;760),690,IF(AJ4&gt;=760,760,"Error"))))))))</f>
        <v>425</v>
      </c>
      <c r="AL4" s="363">
        <f>IF(AND(AH4&lt;=0.0022,AI4&lt;=0.0022),0.2,0.43)</f>
        <v>0.43</v>
      </c>
      <c r="AM4" s="389">
        <f t="shared" ref="AM4:AM67" si="2">IF(AT4&lt;&gt;"",AT4,IF(AND(AT4="",AR4=""),"",AR4))</f>
        <v>353</v>
      </c>
      <c r="AN4" s="363">
        <v>0.25</v>
      </c>
      <c r="AO4" s="363"/>
      <c r="AP4" s="312" t="s">
        <v>4980</v>
      </c>
      <c r="AQ4" s="312"/>
      <c r="AR4" s="312">
        <v>349</v>
      </c>
      <c r="AS4" s="312">
        <v>271.44099999999997</v>
      </c>
      <c r="AT4" s="312">
        <v>353</v>
      </c>
      <c r="AU4" s="329">
        <f>VLOOKUP(C4,[1]world!$A$2:$B$3555,2,FALSE)</f>
        <v>8</v>
      </c>
      <c r="AV4" s="329">
        <v>374</v>
      </c>
      <c r="AW4" s="363">
        <v>0.37</v>
      </c>
      <c r="AX4" s="304">
        <v>720</v>
      </c>
      <c r="AY4" s="304">
        <v>-999</v>
      </c>
      <c r="AZ4" s="304">
        <v>4620</v>
      </c>
      <c r="BA4" s="304">
        <v>320</v>
      </c>
      <c r="BB4" s="304">
        <v>-999</v>
      </c>
      <c r="BC4" s="304">
        <v>4980</v>
      </c>
      <c r="BD4" s="304">
        <v>-999</v>
      </c>
      <c r="BE4" s="304">
        <v>-999</v>
      </c>
      <c r="BF4" s="304">
        <v>-999</v>
      </c>
      <c r="BG4" s="304">
        <v>-999</v>
      </c>
      <c r="BH4" s="304">
        <v>-999</v>
      </c>
      <c r="BI4" s="304">
        <v>-999</v>
      </c>
      <c r="BJ4" s="304">
        <v>3</v>
      </c>
      <c r="BK4" s="304" t="s">
        <v>4954</v>
      </c>
      <c r="BL4" s="304">
        <v>3</v>
      </c>
    </row>
    <row r="5" spans="1:70" ht="15" hidden="1" customHeight="1" x14ac:dyDescent="0.2">
      <c r="A5" s="304" t="s">
        <v>4922</v>
      </c>
      <c r="B5" s="304" t="s">
        <v>5965</v>
      </c>
      <c r="C5" s="304">
        <v>2</v>
      </c>
      <c r="D5" s="349" t="s">
        <v>2887</v>
      </c>
      <c r="E5" s="309">
        <v>1</v>
      </c>
      <c r="F5" s="309"/>
      <c r="G5" s="324">
        <v>35.159999999999997</v>
      </c>
      <c r="H5" s="324">
        <v>-119.35</v>
      </c>
      <c r="I5" s="324" t="s">
        <v>232</v>
      </c>
      <c r="J5" s="368">
        <f>EXP(0.35*LN(AM5)+0.24*LN(Y5)+0.2*LN(AJ5)+0.21*LN(AV5))</f>
        <v>399.04904421136268</v>
      </c>
      <c r="K5" s="331">
        <f>SQRT(0.35*AN5^2+0.24*Z5^2+0.2*AL5^2+0.21*AW5^2)</f>
        <v>0.35418074481823542</v>
      </c>
      <c r="L5" s="304" t="str">
        <f t="shared" si="0"/>
        <v>C</v>
      </c>
      <c r="M5" s="388" t="s">
        <v>6092</v>
      </c>
      <c r="N5" s="304"/>
      <c r="O5" s="356"/>
      <c r="P5" s="356"/>
      <c r="Q5" s="356"/>
      <c r="R5" s="304"/>
      <c r="S5" s="304"/>
      <c r="T5" s="304"/>
      <c r="U5" s="304"/>
      <c r="V5" s="304"/>
      <c r="W5" s="304" t="s">
        <v>505</v>
      </c>
      <c r="X5" s="304" t="s">
        <v>213</v>
      </c>
      <c r="Y5" s="366">
        <f t="shared" ref="Y5:Y68" si="3">IF(X5="A",506.6,IF(X5="B",424.8,IF(X5="C",338.6,IF(X5="D",274.5,IF(X5="E",181.5,"-")))))</f>
        <v>274.5</v>
      </c>
      <c r="Z5" s="304">
        <v>0.3</v>
      </c>
      <c r="AA5" s="304"/>
      <c r="AB5" s="304">
        <v>-999</v>
      </c>
      <c r="AC5" s="304">
        <v>-999</v>
      </c>
      <c r="AD5" s="366">
        <v>-999</v>
      </c>
      <c r="AE5" s="304">
        <v>-999</v>
      </c>
      <c r="AF5" s="304">
        <v>-999</v>
      </c>
      <c r="AG5" s="304"/>
      <c r="AH5" s="304">
        <v>3.5060599999999997E-2</v>
      </c>
      <c r="AI5" s="312"/>
      <c r="AJ5" s="332">
        <v>429</v>
      </c>
      <c r="AK5" s="304">
        <f t="shared" si="1"/>
        <v>425</v>
      </c>
      <c r="AL5" s="304">
        <v>0.43</v>
      </c>
      <c r="AM5" s="389">
        <f t="shared" si="2"/>
        <v>455</v>
      </c>
      <c r="AN5" s="304">
        <v>0.33</v>
      </c>
      <c r="AO5" s="304"/>
      <c r="AP5" s="312" t="s">
        <v>2138</v>
      </c>
      <c r="AQ5" s="312"/>
      <c r="AR5" s="312">
        <v>455</v>
      </c>
      <c r="AS5" s="312">
        <v>438.339</v>
      </c>
      <c r="AT5" s="312"/>
      <c r="AU5" s="329">
        <f>VLOOKUP(C5,[1]world!$A$2:$B$3555,2,FALSE)</f>
        <v>4</v>
      </c>
      <c r="AV5" s="329">
        <v>459</v>
      </c>
      <c r="AW5" s="304">
        <v>0.37</v>
      </c>
      <c r="AX5" s="304">
        <v>60</v>
      </c>
      <c r="AY5" s="304">
        <v>-999</v>
      </c>
      <c r="AZ5" s="304">
        <v>4300</v>
      </c>
      <c r="BA5" s="304">
        <v>-999</v>
      </c>
      <c r="BB5" s="304">
        <v>-999</v>
      </c>
      <c r="BC5" s="304">
        <v>2000</v>
      </c>
      <c r="BD5" s="304">
        <v>-999</v>
      </c>
      <c r="BE5" s="304">
        <v>-999</v>
      </c>
      <c r="BF5" s="304">
        <v>-999</v>
      </c>
      <c r="BG5" s="304">
        <v>-999</v>
      </c>
      <c r="BH5" s="304">
        <v>-999</v>
      </c>
      <c r="BI5" s="304">
        <v>-999</v>
      </c>
      <c r="BJ5" s="304">
        <v>4</v>
      </c>
      <c r="BK5" s="304" t="s">
        <v>4954</v>
      </c>
      <c r="BL5" s="304">
        <v>3</v>
      </c>
    </row>
    <row r="6" spans="1:70" ht="15" hidden="1" customHeight="1" x14ac:dyDescent="0.2">
      <c r="A6" s="304" t="s">
        <v>4922</v>
      </c>
      <c r="B6" s="304" t="s">
        <v>5965</v>
      </c>
      <c r="C6" s="304">
        <v>3</v>
      </c>
      <c r="D6" s="349" t="s">
        <v>1973</v>
      </c>
      <c r="E6" s="309">
        <v>411</v>
      </c>
      <c r="F6" s="309"/>
      <c r="G6" s="324">
        <v>33.801000000000002</v>
      </c>
      <c r="H6" s="324">
        <v>-118.387</v>
      </c>
      <c r="I6" s="324" t="s">
        <v>205</v>
      </c>
      <c r="J6" s="368">
        <f>P6</f>
        <v>280.56</v>
      </c>
      <c r="K6" s="331">
        <v>0.11</v>
      </c>
      <c r="L6" s="304" t="str">
        <f t="shared" si="0"/>
        <v>D</v>
      </c>
      <c r="M6" s="388">
        <v>1</v>
      </c>
      <c r="N6" s="304"/>
      <c r="O6" s="356">
        <v>26.3</v>
      </c>
      <c r="P6" s="331">
        <v>280.56</v>
      </c>
      <c r="Q6" s="304">
        <v>148</v>
      </c>
      <c r="R6" s="304" t="s">
        <v>5948</v>
      </c>
      <c r="S6" s="304"/>
      <c r="T6" s="304"/>
      <c r="U6" s="304"/>
      <c r="V6" s="304"/>
      <c r="W6" s="304" t="s">
        <v>1974</v>
      </c>
      <c r="X6" s="304" t="s">
        <v>206</v>
      </c>
      <c r="Y6" s="366">
        <f t="shared" si="3"/>
        <v>338.6</v>
      </c>
      <c r="Z6" s="304">
        <v>0.3</v>
      </c>
      <c r="AA6" s="304"/>
      <c r="AB6" s="304">
        <v>-999</v>
      </c>
      <c r="AC6" s="304">
        <v>-999</v>
      </c>
      <c r="AD6" s="366">
        <v>-999</v>
      </c>
      <c r="AE6" s="304">
        <v>-999</v>
      </c>
      <c r="AF6" s="304">
        <v>-999</v>
      </c>
      <c r="AG6" s="304"/>
      <c r="AH6" s="304">
        <v>9.5378699999999997E-2</v>
      </c>
      <c r="AI6" s="385">
        <v>1.0000000000000001E-5</v>
      </c>
      <c r="AJ6" s="332">
        <v>608</v>
      </c>
      <c r="AK6" s="304">
        <f t="shared" si="1"/>
        <v>555</v>
      </c>
      <c r="AL6" s="363">
        <f>IF(AND(AH6&lt;=0.0022,AI6&lt;=0.0022),0.2,0.43)</f>
        <v>0.43</v>
      </c>
      <c r="AM6" s="389">
        <f t="shared" si="2"/>
        <v>390</v>
      </c>
      <c r="AN6" s="304"/>
      <c r="AO6" s="304"/>
      <c r="AP6" s="312" t="s">
        <v>1903</v>
      </c>
      <c r="AQ6" s="312"/>
      <c r="AR6" s="312">
        <v>390</v>
      </c>
      <c r="AS6" s="312">
        <v>376.07299999999998</v>
      </c>
      <c r="AT6" s="312"/>
      <c r="AU6" s="329">
        <f>VLOOKUP(C6,[1]world!$A$2:$B$3555,2,FALSE)</f>
        <v>1</v>
      </c>
      <c r="AV6" s="329">
        <v>519</v>
      </c>
      <c r="AW6" s="304">
        <v>0.37</v>
      </c>
      <c r="AX6" s="304">
        <v>100</v>
      </c>
      <c r="AY6" s="304">
        <v>-999</v>
      </c>
      <c r="AZ6" s="304">
        <v>640</v>
      </c>
      <c r="BA6" s="304">
        <v>320</v>
      </c>
      <c r="BB6" s="304">
        <v>-999</v>
      </c>
      <c r="BC6" s="304">
        <v>780</v>
      </c>
      <c r="BD6" s="304">
        <v>-999</v>
      </c>
      <c r="BE6" s="304">
        <v>-999</v>
      </c>
      <c r="BF6" s="304">
        <v>-999</v>
      </c>
      <c r="BG6" s="304">
        <v>-999</v>
      </c>
      <c r="BH6" s="304">
        <v>-999</v>
      </c>
      <c r="BI6" s="304">
        <v>-999</v>
      </c>
      <c r="BJ6" s="304">
        <v>3</v>
      </c>
      <c r="BK6" s="304" t="s">
        <v>4954</v>
      </c>
      <c r="BL6" s="304">
        <v>3</v>
      </c>
    </row>
    <row r="7" spans="1:70" ht="15" hidden="1" customHeight="1" x14ac:dyDescent="0.2">
      <c r="A7" s="304" t="s">
        <v>4922</v>
      </c>
      <c r="B7" s="304" t="s">
        <v>5965</v>
      </c>
      <c r="C7" s="304">
        <v>4</v>
      </c>
      <c r="D7" s="349" t="s">
        <v>3894</v>
      </c>
      <c r="E7" s="309">
        <v>3</v>
      </c>
      <c r="F7" s="309"/>
      <c r="G7" s="324">
        <v>37.619999999999997</v>
      </c>
      <c r="H7" s="324">
        <v>-118.82</v>
      </c>
      <c r="I7" s="324" t="s">
        <v>214</v>
      </c>
      <c r="J7" s="368">
        <f t="shared" ref="J7:J11" si="4">EXP(0.35*LN(AM7)+0.24*LN(Y7)+0.2*LN(AJ7)+0.21*LN(AV7))</f>
        <v>367.97933569319014</v>
      </c>
      <c r="K7" s="331">
        <f t="shared" ref="K7:K11" si="5">SQRT(0.35*AN7^2+0.24*Z7^2+0.2*AL7^2+0.21*AW7^2)</f>
        <v>0.33046028505707004</v>
      </c>
      <c r="L7" s="304" t="str">
        <f t="shared" si="0"/>
        <v>C</v>
      </c>
      <c r="M7" s="388" t="s">
        <v>6092</v>
      </c>
      <c r="N7" s="304"/>
      <c r="O7" s="356"/>
      <c r="P7" s="356"/>
      <c r="Q7" s="356"/>
      <c r="R7" s="304"/>
      <c r="S7" s="304"/>
      <c r="T7" s="304"/>
      <c r="U7" s="304"/>
      <c r="V7" s="304"/>
      <c r="W7" s="304" t="s">
        <v>273</v>
      </c>
      <c r="X7" s="304" t="s">
        <v>213</v>
      </c>
      <c r="Y7" s="366">
        <f t="shared" si="3"/>
        <v>274.5</v>
      </c>
      <c r="Z7" s="304">
        <v>0.3</v>
      </c>
      <c r="AA7" s="304"/>
      <c r="AB7" s="304">
        <v>-999</v>
      </c>
      <c r="AC7" s="304">
        <v>-999</v>
      </c>
      <c r="AD7" s="366">
        <v>-999</v>
      </c>
      <c r="AE7" s="304">
        <v>-999</v>
      </c>
      <c r="AF7" s="304">
        <v>-999</v>
      </c>
      <c r="AG7" s="304"/>
      <c r="AH7" s="304">
        <v>2.0697900000000002E-2</v>
      </c>
      <c r="AI7" s="385">
        <v>4.8856200000000002E-2</v>
      </c>
      <c r="AJ7" s="332">
        <v>371</v>
      </c>
      <c r="AK7" s="304">
        <f t="shared" si="1"/>
        <v>425</v>
      </c>
      <c r="AL7" s="363">
        <v>0.43</v>
      </c>
      <c r="AM7" s="389">
        <f t="shared" si="2"/>
        <v>353</v>
      </c>
      <c r="AN7" s="363">
        <v>0.25</v>
      </c>
      <c r="AO7" s="304"/>
      <c r="AP7" s="312" t="s">
        <v>4980</v>
      </c>
      <c r="AQ7" s="312"/>
      <c r="AR7" s="312">
        <v>349</v>
      </c>
      <c r="AS7" s="312">
        <v>338.53899999999999</v>
      </c>
      <c r="AT7" s="312">
        <v>353</v>
      </c>
      <c r="AU7" s="329">
        <f>VLOOKUP(C7,[1]world!$A$2:$B$3555,2,FALSE)</f>
        <v>3</v>
      </c>
      <c r="AV7" s="329">
        <v>547</v>
      </c>
      <c r="AW7" s="304">
        <v>0.37</v>
      </c>
      <c r="AX7" s="304">
        <v>-999</v>
      </c>
      <c r="AY7" s="304">
        <v>-999</v>
      </c>
      <c r="AZ7" s="304">
        <v>-999</v>
      </c>
      <c r="BA7" s="304">
        <v>-999</v>
      </c>
      <c r="BB7" s="304">
        <v>-999</v>
      </c>
      <c r="BC7" s="304">
        <v>-999</v>
      </c>
      <c r="BD7" s="304">
        <v>-999</v>
      </c>
      <c r="BE7" s="304">
        <v>-999</v>
      </c>
      <c r="BF7" s="304">
        <v>-999</v>
      </c>
      <c r="BG7" s="304">
        <v>-999</v>
      </c>
      <c r="BH7" s="304">
        <v>-999</v>
      </c>
      <c r="BI7" s="304">
        <v>-999</v>
      </c>
      <c r="BJ7" s="304" t="s">
        <v>4954</v>
      </c>
      <c r="BK7" s="304" t="s">
        <v>4954</v>
      </c>
      <c r="BL7" s="304" t="s">
        <v>4954</v>
      </c>
    </row>
    <row r="8" spans="1:70" ht="15" hidden="1" customHeight="1" x14ac:dyDescent="0.2">
      <c r="A8" s="304" t="s">
        <v>4922</v>
      </c>
      <c r="B8" s="304" t="s">
        <v>5965</v>
      </c>
      <c r="C8" s="304">
        <v>5</v>
      </c>
      <c r="D8" s="349" t="s">
        <v>3304</v>
      </c>
      <c r="E8" s="309">
        <v>4</v>
      </c>
      <c r="F8" s="309"/>
      <c r="G8" s="324">
        <v>36.010899999999999</v>
      </c>
      <c r="H8" s="324">
        <v>-120.253</v>
      </c>
      <c r="I8" s="324" t="s">
        <v>214</v>
      </c>
      <c r="J8" s="368">
        <f t="shared" si="4"/>
        <v>423.78430189804567</v>
      </c>
      <c r="K8" s="331">
        <f t="shared" si="5"/>
        <v>0.37715248905449367</v>
      </c>
      <c r="L8" s="304" t="str">
        <f t="shared" si="0"/>
        <v>C</v>
      </c>
      <c r="M8" s="388" t="s">
        <v>6092</v>
      </c>
      <c r="N8" s="304"/>
      <c r="O8" s="356"/>
      <c r="P8" s="356"/>
      <c r="Q8" s="356"/>
      <c r="R8" s="304"/>
      <c r="S8" s="304"/>
      <c r="T8" s="304"/>
      <c r="U8" s="304"/>
      <c r="V8" s="304"/>
      <c r="W8" s="310" t="s">
        <v>231</v>
      </c>
      <c r="X8" s="304" t="s">
        <v>232</v>
      </c>
      <c r="Y8" s="366">
        <f t="shared" si="3"/>
        <v>506.6</v>
      </c>
      <c r="Z8" s="304">
        <v>0.4</v>
      </c>
      <c r="AA8" s="304"/>
      <c r="AB8" s="304">
        <v>-999</v>
      </c>
      <c r="AC8" s="304">
        <v>-999</v>
      </c>
      <c r="AD8" s="366">
        <v>-999</v>
      </c>
      <c r="AE8" s="304">
        <v>-999</v>
      </c>
      <c r="AF8" s="304">
        <v>-999</v>
      </c>
      <c r="AG8" s="304"/>
      <c r="AH8" s="304">
        <v>3.6228700000000003E-2</v>
      </c>
      <c r="AI8" s="312"/>
      <c r="AJ8" s="332">
        <v>434</v>
      </c>
      <c r="AK8" s="304">
        <f t="shared" si="1"/>
        <v>425</v>
      </c>
      <c r="AL8" s="363">
        <v>0.43</v>
      </c>
      <c r="AM8" s="389">
        <f t="shared" si="2"/>
        <v>390</v>
      </c>
      <c r="AN8" s="304">
        <v>0.33</v>
      </c>
      <c r="AO8" s="304"/>
      <c r="AP8" s="312" t="s">
        <v>1903</v>
      </c>
      <c r="AQ8" s="312"/>
      <c r="AR8" s="312">
        <v>390</v>
      </c>
      <c r="AS8" s="312">
        <v>376.07299999999998</v>
      </c>
      <c r="AT8" s="312"/>
      <c r="AU8" s="329">
        <f>VLOOKUP(C8,[1]world!$A$2:$B$3555,2,FALSE)</f>
        <v>7</v>
      </c>
      <c r="AV8" s="329">
        <v>388</v>
      </c>
      <c r="AW8" s="304">
        <v>0.37</v>
      </c>
      <c r="AX8" s="304">
        <v>60</v>
      </c>
      <c r="AY8" s="304">
        <v>-999</v>
      </c>
      <c r="AZ8" s="304">
        <v>300</v>
      </c>
      <c r="BA8" s="304">
        <v>-999</v>
      </c>
      <c r="BB8" s="304">
        <v>-999</v>
      </c>
      <c r="BC8" s="304">
        <v>-999</v>
      </c>
      <c r="BD8" s="304">
        <v>-999</v>
      </c>
      <c r="BE8" s="304">
        <v>-999</v>
      </c>
      <c r="BF8" s="304">
        <v>-999</v>
      </c>
      <c r="BG8" s="304">
        <v>-999</v>
      </c>
      <c r="BH8" s="304">
        <v>-999</v>
      </c>
      <c r="BI8" s="304">
        <v>-999</v>
      </c>
      <c r="BJ8" s="304">
        <v>4</v>
      </c>
      <c r="BK8" s="304" t="s">
        <v>4954</v>
      </c>
      <c r="BL8" s="304">
        <v>4</v>
      </c>
    </row>
    <row r="9" spans="1:70" ht="15" hidden="1" customHeight="1" x14ac:dyDescent="0.2">
      <c r="A9" s="304" t="s">
        <v>4922</v>
      </c>
      <c r="B9" s="304" t="s">
        <v>5965</v>
      </c>
      <c r="C9" s="304">
        <v>6</v>
      </c>
      <c r="D9" s="349" t="s">
        <v>3372</v>
      </c>
      <c r="E9" s="309">
        <v>5</v>
      </c>
      <c r="F9" s="309"/>
      <c r="G9" s="324">
        <v>36.210799999999999</v>
      </c>
      <c r="H9" s="324">
        <v>-120.26300000000001</v>
      </c>
      <c r="I9" s="324" t="s">
        <v>214</v>
      </c>
      <c r="J9" s="368">
        <f t="shared" si="4"/>
        <v>439.45729699057148</v>
      </c>
      <c r="K9" s="331">
        <f t="shared" si="5"/>
        <v>0.37715248905449367</v>
      </c>
      <c r="L9" s="304" t="str">
        <f t="shared" si="0"/>
        <v>C</v>
      </c>
      <c r="M9" s="388" t="s">
        <v>6092</v>
      </c>
      <c r="N9" s="304"/>
      <c r="O9" s="356"/>
      <c r="P9" s="356"/>
      <c r="Q9" s="356"/>
      <c r="R9" s="304"/>
      <c r="S9" s="304"/>
      <c r="T9" s="304"/>
      <c r="U9" s="304"/>
      <c r="V9" s="304"/>
      <c r="W9" s="304" t="s">
        <v>231</v>
      </c>
      <c r="X9" s="304" t="s">
        <v>232</v>
      </c>
      <c r="Y9" s="366">
        <f t="shared" si="3"/>
        <v>506.6</v>
      </c>
      <c r="Z9" s="304">
        <v>0.4</v>
      </c>
      <c r="AA9" s="304"/>
      <c r="AB9" s="304">
        <v>-999</v>
      </c>
      <c r="AC9" s="304">
        <v>-999</v>
      </c>
      <c r="AD9" s="366">
        <v>-999</v>
      </c>
      <c r="AE9" s="304">
        <v>-999</v>
      </c>
      <c r="AF9" s="304">
        <v>-999</v>
      </c>
      <c r="AG9" s="304"/>
      <c r="AH9" s="304">
        <v>3.1076599999999999E-2</v>
      </c>
      <c r="AI9" s="312"/>
      <c r="AJ9" s="332">
        <v>413</v>
      </c>
      <c r="AK9" s="304">
        <f t="shared" si="1"/>
        <v>425</v>
      </c>
      <c r="AL9" s="363">
        <v>0.43</v>
      </c>
      <c r="AM9" s="389">
        <f t="shared" si="2"/>
        <v>455</v>
      </c>
      <c r="AN9" s="304">
        <v>0.33</v>
      </c>
      <c r="AO9" s="304"/>
      <c r="AP9" s="312" t="s">
        <v>2138</v>
      </c>
      <c r="AQ9" s="312"/>
      <c r="AR9" s="312">
        <v>455</v>
      </c>
      <c r="AS9" s="312">
        <v>438.339</v>
      </c>
      <c r="AT9" s="312"/>
      <c r="AU9" s="329">
        <f>VLOOKUP(C9,[1]world!$A$2:$B$3555,2,FALSE)</f>
        <v>8</v>
      </c>
      <c r="AV9" s="329">
        <v>374</v>
      </c>
      <c r="AW9" s="304">
        <v>0.37</v>
      </c>
      <c r="AX9" s="304">
        <v>60</v>
      </c>
      <c r="AY9" s="304">
        <v>-999</v>
      </c>
      <c r="AZ9" s="304">
        <v>240</v>
      </c>
      <c r="BA9" s="304">
        <v>-999</v>
      </c>
      <c r="BB9" s="304">
        <v>-999</v>
      </c>
      <c r="BC9" s="304">
        <v>-999</v>
      </c>
      <c r="BD9" s="304">
        <v>-999</v>
      </c>
      <c r="BE9" s="304">
        <v>-999</v>
      </c>
      <c r="BF9" s="304">
        <v>-999</v>
      </c>
      <c r="BG9" s="304">
        <v>-999</v>
      </c>
      <c r="BH9" s="304">
        <v>-999</v>
      </c>
      <c r="BI9" s="304">
        <v>-999</v>
      </c>
      <c r="BJ9" s="304">
        <v>4</v>
      </c>
      <c r="BK9" s="304" t="s">
        <v>4954</v>
      </c>
      <c r="BL9" s="304">
        <v>4</v>
      </c>
    </row>
    <row r="10" spans="1:70" ht="15" hidden="1" customHeight="1" x14ac:dyDescent="0.2">
      <c r="A10" s="304" t="s">
        <v>4922</v>
      </c>
      <c r="B10" s="304" t="s">
        <v>5965</v>
      </c>
      <c r="C10" s="304">
        <v>7</v>
      </c>
      <c r="D10" s="349" t="s">
        <v>3390</v>
      </c>
      <c r="E10" s="309">
        <v>6</v>
      </c>
      <c r="F10" s="309"/>
      <c r="G10" s="324">
        <v>36.246699999999997</v>
      </c>
      <c r="H10" s="324">
        <v>-120.26300000000001</v>
      </c>
      <c r="I10" s="324" t="s">
        <v>214</v>
      </c>
      <c r="J10" s="368">
        <f t="shared" si="4"/>
        <v>351.60763051599645</v>
      </c>
      <c r="K10" s="331">
        <f t="shared" si="5"/>
        <v>0.33046028505707004</v>
      </c>
      <c r="L10" s="304" t="str">
        <f t="shared" si="0"/>
        <v>D</v>
      </c>
      <c r="M10" s="388" t="s">
        <v>6092</v>
      </c>
      <c r="N10" s="304"/>
      <c r="O10" s="356"/>
      <c r="P10" s="356"/>
      <c r="Q10" s="356"/>
      <c r="R10" s="304"/>
      <c r="S10" s="304"/>
      <c r="T10" s="304"/>
      <c r="U10" s="304"/>
      <c r="V10" s="304"/>
      <c r="W10" s="304" t="s">
        <v>273</v>
      </c>
      <c r="X10" s="304" t="s">
        <v>213</v>
      </c>
      <c r="Y10" s="366">
        <f t="shared" si="3"/>
        <v>274.5</v>
      </c>
      <c r="Z10" s="304">
        <v>0.3</v>
      </c>
      <c r="AA10" s="304"/>
      <c r="AB10" s="304">
        <v>-999</v>
      </c>
      <c r="AC10" s="304">
        <v>-999</v>
      </c>
      <c r="AD10" s="366">
        <v>-999</v>
      </c>
      <c r="AE10" s="304">
        <v>-999</v>
      </c>
      <c r="AF10" s="304">
        <v>-999</v>
      </c>
      <c r="AG10" s="304"/>
      <c r="AH10" s="304">
        <v>2.1629300000000001E-2</v>
      </c>
      <c r="AI10" s="312"/>
      <c r="AJ10" s="332">
        <v>375</v>
      </c>
      <c r="AK10" s="304">
        <f t="shared" si="1"/>
        <v>425</v>
      </c>
      <c r="AL10" s="363">
        <v>0.43</v>
      </c>
      <c r="AM10" s="389">
        <f t="shared" si="2"/>
        <v>387</v>
      </c>
      <c r="AN10" s="363">
        <v>0.25</v>
      </c>
      <c r="AO10" s="304"/>
      <c r="AP10" s="312" t="s">
        <v>1600</v>
      </c>
      <c r="AQ10" s="312"/>
      <c r="AR10" s="312">
        <v>387</v>
      </c>
      <c r="AS10" s="312">
        <v>370.78899999999999</v>
      </c>
      <c r="AT10" s="312"/>
      <c r="AU10" s="329">
        <f>VLOOKUP(C10,[1]world!$A$2:$B$3555,2,FALSE)</f>
        <v>8</v>
      </c>
      <c r="AV10" s="329">
        <v>374</v>
      </c>
      <c r="AW10" s="304">
        <v>0.37</v>
      </c>
      <c r="AX10" s="304">
        <v>60</v>
      </c>
      <c r="AY10" s="304">
        <v>-999</v>
      </c>
      <c r="AZ10" s="304">
        <v>240</v>
      </c>
      <c r="BA10" s="304">
        <v>-999</v>
      </c>
      <c r="BB10" s="304">
        <v>-999</v>
      </c>
      <c r="BC10" s="304">
        <v>-999</v>
      </c>
      <c r="BD10" s="304">
        <v>-999</v>
      </c>
      <c r="BE10" s="304">
        <v>-999</v>
      </c>
      <c r="BF10" s="304">
        <v>-999</v>
      </c>
      <c r="BG10" s="304">
        <v>-999</v>
      </c>
      <c r="BH10" s="304">
        <v>-999</v>
      </c>
      <c r="BI10" s="304">
        <v>-999</v>
      </c>
      <c r="BJ10" s="304">
        <v>4</v>
      </c>
      <c r="BK10" s="304" t="s">
        <v>4954</v>
      </c>
      <c r="BL10" s="304">
        <v>4</v>
      </c>
    </row>
    <row r="11" spans="1:70" ht="15" hidden="1" customHeight="1" x14ac:dyDescent="0.2">
      <c r="A11" s="304" t="s">
        <v>4922</v>
      </c>
      <c r="B11" s="304" t="s">
        <v>5965</v>
      </c>
      <c r="C11" s="304">
        <v>8</v>
      </c>
      <c r="D11" s="349" t="s">
        <v>3381</v>
      </c>
      <c r="E11" s="309">
        <v>7</v>
      </c>
      <c r="F11" s="309"/>
      <c r="G11" s="324">
        <v>36.236699999999999</v>
      </c>
      <c r="H11" s="324">
        <v>-120.381</v>
      </c>
      <c r="I11" s="324" t="s">
        <v>214</v>
      </c>
      <c r="J11" s="368">
        <f t="shared" si="4"/>
        <v>440.41351611117983</v>
      </c>
      <c r="K11" s="331">
        <f t="shared" si="5"/>
        <v>0.37715248905449367</v>
      </c>
      <c r="L11" s="304" t="str">
        <f t="shared" si="0"/>
        <v>C</v>
      </c>
      <c r="M11" s="388" t="s">
        <v>6092</v>
      </c>
      <c r="N11" s="304"/>
      <c r="O11" s="356"/>
      <c r="P11" s="356"/>
      <c r="Q11" s="356"/>
      <c r="R11" s="304"/>
      <c r="S11" s="304"/>
      <c r="T11" s="304"/>
      <c r="U11" s="304"/>
      <c r="V11" s="304"/>
      <c r="W11" s="310" t="s">
        <v>231</v>
      </c>
      <c r="X11" s="304" t="s">
        <v>232</v>
      </c>
      <c r="Y11" s="366">
        <f t="shared" si="3"/>
        <v>506.6</v>
      </c>
      <c r="Z11" s="304">
        <v>0.4</v>
      </c>
      <c r="AA11" s="304"/>
      <c r="AB11" s="304">
        <v>-999</v>
      </c>
      <c r="AC11" s="304">
        <v>-999</v>
      </c>
      <c r="AD11" s="366">
        <v>-999</v>
      </c>
      <c r="AE11" s="304">
        <v>-999</v>
      </c>
      <c r="AF11" s="304">
        <v>-999</v>
      </c>
      <c r="AG11" s="304"/>
      <c r="AH11" s="304">
        <v>3.7875399999999997E-2</v>
      </c>
      <c r="AI11" s="312"/>
      <c r="AJ11" s="332">
        <v>441</v>
      </c>
      <c r="AK11" s="304">
        <f t="shared" si="1"/>
        <v>425</v>
      </c>
      <c r="AL11" s="363">
        <v>0.43</v>
      </c>
      <c r="AM11" s="389">
        <f t="shared" si="2"/>
        <v>390</v>
      </c>
      <c r="AN11" s="304">
        <v>0.33</v>
      </c>
      <c r="AO11" s="304"/>
      <c r="AP11" s="312" t="s">
        <v>1903</v>
      </c>
      <c r="AQ11" s="312"/>
      <c r="AR11" s="312">
        <v>390</v>
      </c>
      <c r="AS11" s="312">
        <v>376.07299999999998</v>
      </c>
      <c r="AT11" s="312"/>
      <c r="AU11" s="329">
        <f>VLOOKUP(C11,[1]world!$A$2:$B$3555,2,FALSE)</f>
        <v>4</v>
      </c>
      <c r="AV11" s="329">
        <v>459</v>
      </c>
      <c r="AW11" s="304">
        <v>0.37</v>
      </c>
      <c r="AX11" s="304">
        <v>60</v>
      </c>
      <c r="AY11" s="304">
        <v>-999</v>
      </c>
      <c r="AZ11" s="304">
        <v>240</v>
      </c>
      <c r="BA11" s="304">
        <v>-999</v>
      </c>
      <c r="BB11" s="304">
        <v>-999</v>
      </c>
      <c r="BC11" s="304">
        <v>-999</v>
      </c>
      <c r="BD11" s="304">
        <v>-999</v>
      </c>
      <c r="BE11" s="304">
        <v>-999</v>
      </c>
      <c r="BF11" s="304">
        <v>-999</v>
      </c>
      <c r="BG11" s="304">
        <v>-999</v>
      </c>
      <c r="BH11" s="304">
        <v>-999</v>
      </c>
      <c r="BI11" s="304">
        <v>-999</v>
      </c>
      <c r="BJ11" s="304">
        <v>4</v>
      </c>
      <c r="BK11" s="304" t="s">
        <v>4954</v>
      </c>
      <c r="BL11" s="304">
        <v>4</v>
      </c>
    </row>
    <row r="12" spans="1:70" ht="15" hidden="1" customHeight="1" x14ac:dyDescent="0.2">
      <c r="A12" s="304" t="s">
        <v>4922</v>
      </c>
      <c r="B12" s="304" t="s">
        <v>5965</v>
      </c>
      <c r="C12" s="304">
        <v>9</v>
      </c>
      <c r="D12" s="349" t="s">
        <v>3419</v>
      </c>
      <c r="E12" s="309">
        <v>8</v>
      </c>
      <c r="F12" s="309"/>
      <c r="G12" s="324">
        <v>36.307499999999997</v>
      </c>
      <c r="H12" s="324">
        <v>-120.251</v>
      </c>
      <c r="I12" s="324" t="s">
        <v>214</v>
      </c>
      <c r="J12" s="368">
        <f>P12</f>
        <v>270.41000000000003</v>
      </c>
      <c r="K12" s="331">
        <v>0.1</v>
      </c>
      <c r="L12" s="304" t="str">
        <f t="shared" si="0"/>
        <v>D</v>
      </c>
      <c r="M12" s="388">
        <v>0</v>
      </c>
      <c r="N12" s="304"/>
      <c r="O12" s="356">
        <v>74.5</v>
      </c>
      <c r="P12" s="304">
        <v>270.41000000000003</v>
      </c>
      <c r="Q12" s="304">
        <v>2059</v>
      </c>
      <c r="R12" s="304" t="s">
        <v>5948</v>
      </c>
      <c r="S12" s="304"/>
      <c r="T12" s="304"/>
      <c r="U12" s="304"/>
      <c r="V12" s="304"/>
      <c r="W12" s="304" t="s">
        <v>273</v>
      </c>
      <c r="X12" s="304" t="s">
        <v>213</v>
      </c>
      <c r="Y12" s="366">
        <f t="shared" si="3"/>
        <v>274.5</v>
      </c>
      <c r="Z12" s="304">
        <v>0.3</v>
      </c>
      <c r="AA12" s="304"/>
      <c r="AB12" s="304">
        <v>-999</v>
      </c>
      <c r="AC12" s="304">
        <v>-999</v>
      </c>
      <c r="AD12" s="366">
        <v>-999</v>
      </c>
      <c r="AE12" s="304">
        <v>-999</v>
      </c>
      <c r="AF12" s="304">
        <v>-999</v>
      </c>
      <c r="AG12" s="304"/>
      <c r="AH12" s="304">
        <v>1.31471E-2</v>
      </c>
      <c r="AI12" s="385">
        <v>4.5276400000000001E-2</v>
      </c>
      <c r="AJ12" s="332">
        <v>324</v>
      </c>
      <c r="AK12" s="304">
        <f t="shared" si="1"/>
        <v>270</v>
      </c>
      <c r="AL12" s="363">
        <f>IF(AND(AH12&lt;=0.0022,AI12&lt;=0.0022),0.2,0.43)</f>
        <v>0.43</v>
      </c>
      <c r="AM12" s="389">
        <f t="shared" si="2"/>
        <v>353</v>
      </c>
      <c r="AN12" s="363">
        <v>0.25</v>
      </c>
      <c r="AO12" s="304"/>
      <c r="AP12" s="312" t="s">
        <v>4980</v>
      </c>
      <c r="AQ12" s="312"/>
      <c r="AR12" s="312">
        <v>349</v>
      </c>
      <c r="AS12" s="312">
        <v>338.53899999999999</v>
      </c>
      <c r="AT12" s="312">
        <v>353</v>
      </c>
      <c r="AU12" s="329">
        <f>VLOOKUP(C12,[1]world!$A$2:$B$3555,2,FALSE)</f>
        <v>8</v>
      </c>
      <c r="AV12" s="329">
        <v>374</v>
      </c>
      <c r="AW12" s="304">
        <v>0.37</v>
      </c>
      <c r="AX12" s="304">
        <v>60</v>
      </c>
      <c r="AY12" s="304">
        <v>-999</v>
      </c>
      <c r="AZ12" s="304">
        <v>240</v>
      </c>
      <c r="BA12" s="304">
        <v>-999</v>
      </c>
      <c r="BB12" s="304">
        <v>-999</v>
      </c>
      <c r="BC12" s="304">
        <v>-999</v>
      </c>
      <c r="BD12" s="304">
        <v>-999</v>
      </c>
      <c r="BE12" s="304">
        <v>-999</v>
      </c>
      <c r="BF12" s="304">
        <v>-999</v>
      </c>
      <c r="BG12" s="304">
        <v>-999</v>
      </c>
      <c r="BH12" s="304">
        <v>-999</v>
      </c>
      <c r="BI12" s="304">
        <v>-999</v>
      </c>
      <c r="BJ12" s="304">
        <v>4</v>
      </c>
      <c r="BK12" s="304" t="s">
        <v>4954</v>
      </c>
      <c r="BL12" s="304">
        <v>4</v>
      </c>
    </row>
    <row r="13" spans="1:70" ht="15" hidden="1" customHeight="1" x14ac:dyDescent="0.2">
      <c r="A13" s="304" t="s">
        <v>4922</v>
      </c>
      <c r="B13" s="304" t="s">
        <v>5965</v>
      </c>
      <c r="C13" s="304">
        <v>10</v>
      </c>
      <c r="D13" s="349" t="s">
        <v>3355</v>
      </c>
      <c r="E13" s="309">
        <v>9</v>
      </c>
      <c r="F13" s="309"/>
      <c r="G13" s="324">
        <v>36.165700000000001</v>
      </c>
      <c r="H13" s="324">
        <v>-120.309</v>
      </c>
      <c r="I13" s="324" t="s">
        <v>214</v>
      </c>
      <c r="J13" s="368">
        <f>P13</f>
        <v>246.51</v>
      </c>
      <c r="K13" s="331">
        <v>0.1</v>
      </c>
      <c r="L13" s="304" t="str">
        <f t="shared" si="0"/>
        <v>D</v>
      </c>
      <c r="M13" s="388">
        <v>0</v>
      </c>
      <c r="N13" s="304"/>
      <c r="O13" s="356">
        <v>150</v>
      </c>
      <c r="P13" s="304">
        <v>246.51</v>
      </c>
      <c r="Q13" s="304">
        <v>2058</v>
      </c>
      <c r="R13" s="304" t="s">
        <v>5948</v>
      </c>
      <c r="S13" s="304"/>
      <c r="T13" s="304"/>
      <c r="U13" s="304"/>
      <c r="V13" s="304"/>
      <c r="W13" s="304" t="s">
        <v>273</v>
      </c>
      <c r="X13" s="304" t="s">
        <v>213</v>
      </c>
      <c r="Y13" s="366">
        <f t="shared" si="3"/>
        <v>274.5</v>
      </c>
      <c r="Z13" s="304">
        <v>0.3</v>
      </c>
      <c r="AA13" s="304"/>
      <c r="AB13" s="304">
        <v>-999</v>
      </c>
      <c r="AC13" s="304">
        <v>-999</v>
      </c>
      <c r="AD13" s="366">
        <v>-999</v>
      </c>
      <c r="AE13" s="304">
        <v>-999</v>
      </c>
      <c r="AF13" s="304">
        <v>-999</v>
      </c>
      <c r="AG13" s="304"/>
      <c r="AH13" s="304">
        <v>7.1337299999999996E-3</v>
      </c>
      <c r="AI13" s="385">
        <v>2.8213800000000001E-2</v>
      </c>
      <c r="AJ13" s="332">
        <v>274</v>
      </c>
      <c r="AK13" s="304">
        <f t="shared" si="1"/>
        <v>270</v>
      </c>
      <c r="AL13" s="363">
        <f>IF(AND(AH13&lt;=0.0022,AI13&lt;=0.0022),0.2,0.43)</f>
        <v>0.43</v>
      </c>
      <c r="AM13" s="389">
        <f t="shared" si="2"/>
        <v>353</v>
      </c>
      <c r="AN13" s="363">
        <v>0.25</v>
      </c>
      <c r="AO13" s="304"/>
      <c r="AP13" s="312" t="s">
        <v>4980</v>
      </c>
      <c r="AQ13" s="312"/>
      <c r="AR13" s="312">
        <v>349</v>
      </c>
      <c r="AS13" s="312">
        <v>338.53899999999999</v>
      </c>
      <c r="AT13" s="312">
        <v>353</v>
      </c>
      <c r="AU13" s="329">
        <f>VLOOKUP(C13,[1]world!$A$2:$B$3555,2,FALSE)</f>
        <v>12</v>
      </c>
      <c r="AV13" s="329">
        <v>297</v>
      </c>
      <c r="AW13" s="304">
        <v>0.37</v>
      </c>
      <c r="AX13" s="304">
        <v>60</v>
      </c>
      <c r="AY13" s="304">
        <v>-999</v>
      </c>
      <c r="AZ13" s="304">
        <v>240</v>
      </c>
      <c r="BA13" s="304">
        <v>-999</v>
      </c>
      <c r="BB13" s="304">
        <v>-999</v>
      </c>
      <c r="BC13" s="304">
        <v>-999</v>
      </c>
      <c r="BD13" s="304">
        <v>-999</v>
      </c>
      <c r="BE13" s="304">
        <v>-999</v>
      </c>
      <c r="BF13" s="304">
        <v>-999</v>
      </c>
      <c r="BG13" s="304">
        <v>-999</v>
      </c>
      <c r="BH13" s="304">
        <v>-999</v>
      </c>
      <c r="BI13" s="304">
        <v>-999</v>
      </c>
      <c r="BJ13" s="304">
        <v>4</v>
      </c>
      <c r="BK13" s="304" t="s">
        <v>4954</v>
      </c>
      <c r="BL13" s="304">
        <v>4</v>
      </c>
    </row>
    <row r="14" spans="1:70" ht="15" hidden="1" customHeight="1" x14ac:dyDescent="0.2">
      <c r="A14" s="304" t="s">
        <v>4922</v>
      </c>
      <c r="B14" s="304" t="s">
        <v>5965</v>
      </c>
      <c r="C14" s="304">
        <v>11</v>
      </c>
      <c r="D14" s="349" t="s">
        <v>3371</v>
      </c>
      <c r="E14" s="309">
        <v>10</v>
      </c>
      <c r="F14" s="309"/>
      <c r="G14" s="324">
        <v>36.210799999999999</v>
      </c>
      <c r="H14" s="324">
        <v>-120.313</v>
      </c>
      <c r="I14" s="324" t="s">
        <v>214</v>
      </c>
      <c r="J14" s="368">
        <f t="shared" ref="J14:J15" si="6">EXP(0.35*LN(AM14)+0.24*LN(Y14)+0.2*LN(AJ14)+0.21*LN(AV14))</f>
        <v>411.84201009540396</v>
      </c>
      <c r="K14" s="331">
        <f t="shared" ref="K14:K15" si="7">SQRT(0.35*AN14^2+0.24*Z14^2+0.2*AL14^2+0.21*AW14^2)</f>
        <v>0.37715248905449367</v>
      </c>
      <c r="L14" s="304" t="str">
        <f t="shared" si="0"/>
        <v>C</v>
      </c>
      <c r="M14" s="388" t="s">
        <v>6092</v>
      </c>
      <c r="N14" s="304"/>
      <c r="O14" s="356"/>
      <c r="P14" s="356"/>
      <c r="Q14" s="356"/>
      <c r="R14" s="304"/>
      <c r="S14" s="304"/>
      <c r="T14" s="304"/>
      <c r="U14" s="304"/>
      <c r="V14" s="304"/>
      <c r="W14" s="304" t="s">
        <v>231</v>
      </c>
      <c r="X14" s="304" t="s">
        <v>232</v>
      </c>
      <c r="Y14" s="366">
        <f t="shared" si="3"/>
        <v>506.6</v>
      </c>
      <c r="Z14" s="304">
        <v>0.4</v>
      </c>
      <c r="AA14" s="304"/>
      <c r="AB14" s="304">
        <v>-999</v>
      </c>
      <c r="AC14" s="304">
        <v>-999</v>
      </c>
      <c r="AD14" s="366">
        <v>-999</v>
      </c>
      <c r="AE14" s="304">
        <v>-999</v>
      </c>
      <c r="AF14" s="304">
        <v>-999</v>
      </c>
      <c r="AG14" s="304"/>
      <c r="AH14" s="304">
        <v>2.5560099999999999E-2</v>
      </c>
      <c r="AI14" s="312"/>
      <c r="AJ14" s="332">
        <v>391</v>
      </c>
      <c r="AK14" s="304">
        <f t="shared" si="1"/>
        <v>425</v>
      </c>
      <c r="AL14" s="363">
        <v>0.43</v>
      </c>
      <c r="AM14" s="389">
        <f t="shared" si="2"/>
        <v>390</v>
      </c>
      <c r="AN14" s="304">
        <v>0.33</v>
      </c>
      <c r="AO14" s="304"/>
      <c r="AP14" s="312" t="s">
        <v>1903</v>
      </c>
      <c r="AQ14" s="312"/>
      <c r="AR14" s="312">
        <v>390</v>
      </c>
      <c r="AS14" s="312">
        <v>376.07299999999998</v>
      </c>
      <c r="AT14" s="312"/>
      <c r="AU14" s="329">
        <f>VLOOKUP(C14,[1]world!$A$2:$B$3555,2,FALSE)</f>
        <v>8</v>
      </c>
      <c r="AV14" s="329">
        <v>374</v>
      </c>
      <c r="AW14" s="304">
        <v>0.37</v>
      </c>
      <c r="AX14" s="304">
        <v>60</v>
      </c>
      <c r="AY14" s="304">
        <v>-999</v>
      </c>
      <c r="AZ14" s="304">
        <v>240</v>
      </c>
      <c r="BA14" s="304">
        <v>-999</v>
      </c>
      <c r="BB14" s="304">
        <v>-999</v>
      </c>
      <c r="BC14" s="304">
        <v>-999</v>
      </c>
      <c r="BD14" s="304">
        <v>-999</v>
      </c>
      <c r="BE14" s="304">
        <v>-999</v>
      </c>
      <c r="BF14" s="304">
        <v>-999</v>
      </c>
      <c r="BG14" s="304">
        <v>-999</v>
      </c>
      <c r="BH14" s="304">
        <v>-999</v>
      </c>
      <c r="BI14" s="304">
        <v>-999</v>
      </c>
      <c r="BJ14" s="304">
        <v>4</v>
      </c>
      <c r="BK14" s="304" t="s">
        <v>4954</v>
      </c>
      <c r="BL14" s="304">
        <v>4</v>
      </c>
    </row>
    <row r="15" spans="1:70" ht="15" hidden="1" customHeight="1" x14ac:dyDescent="0.2">
      <c r="A15" s="304" t="s">
        <v>4922</v>
      </c>
      <c r="B15" s="304" t="s">
        <v>5965</v>
      </c>
      <c r="C15" s="304">
        <v>12</v>
      </c>
      <c r="D15" s="349" t="s">
        <v>3344</v>
      </c>
      <c r="E15" s="309">
        <v>11</v>
      </c>
      <c r="F15" s="309"/>
      <c r="G15" s="324">
        <v>36.1447</v>
      </c>
      <c r="H15" s="324">
        <v>-120.17100000000001</v>
      </c>
      <c r="I15" s="324" t="s">
        <v>214</v>
      </c>
      <c r="J15" s="368">
        <f t="shared" si="6"/>
        <v>287.85958312793258</v>
      </c>
      <c r="K15" s="331">
        <f t="shared" si="7"/>
        <v>0.33046028505707004</v>
      </c>
      <c r="L15" s="304" t="str">
        <f t="shared" si="0"/>
        <v>D</v>
      </c>
      <c r="M15" s="388" t="s">
        <v>6092</v>
      </c>
      <c r="N15" s="304"/>
      <c r="O15" s="356"/>
      <c r="P15" s="356"/>
      <c r="Q15" s="356"/>
      <c r="R15" s="304"/>
      <c r="S15" s="304"/>
      <c r="T15" s="304"/>
      <c r="U15" s="304"/>
      <c r="V15" s="304"/>
      <c r="W15" s="304" t="s">
        <v>273</v>
      </c>
      <c r="X15" s="304" t="s">
        <v>213</v>
      </c>
      <c r="Y15" s="366">
        <f t="shared" si="3"/>
        <v>274.5</v>
      </c>
      <c r="Z15" s="304">
        <v>0.3</v>
      </c>
      <c r="AA15" s="304"/>
      <c r="AB15" s="304">
        <v>-999</v>
      </c>
      <c r="AC15" s="304">
        <v>-999</v>
      </c>
      <c r="AD15" s="366">
        <v>-999</v>
      </c>
      <c r="AE15" s="304">
        <v>-999</v>
      </c>
      <c r="AF15" s="304">
        <v>-999</v>
      </c>
      <c r="AG15" s="304"/>
      <c r="AH15" s="304">
        <v>6.2426599999999997E-3</v>
      </c>
      <c r="AI15" s="385">
        <v>1.55707E-2</v>
      </c>
      <c r="AJ15" s="332">
        <v>265</v>
      </c>
      <c r="AK15" s="304">
        <f t="shared" si="1"/>
        <v>270</v>
      </c>
      <c r="AL15" s="363">
        <v>0.43</v>
      </c>
      <c r="AM15" s="389">
        <f t="shared" si="2"/>
        <v>306</v>
      </c>
      <c r="AN15" s="363">
        <v>0.25</v>
      </c>
      <c r="AO15" s="304"/>
      <c r="AP15" s="312" t="s">
        <v>4980</v>
      </c>
      <c r="AQ15" s="312"/>
      <c r="AR15" s="312">
        <v>349</v>
      </c>
      <c r="AS15" s="312">
        <v>338.53899999999999</v>
      </c>
      <c r="AT15" s="312">
        <v>306</v>
      </c>
      <c r="AU15" s="329">
        <f>VLOOKUP(C15,[1]world!$A$2:$B$3555,2,FALSE)</f>
        <v>12</v>
      </c>
      <c r="AV15" s="329">
        <v>297</v>
      </c>
      <c r="AW15" s="304">
        <v>0.37</v>
      </c>
      <c r="AX15" s="304">
        <v>60</v>
      </c>
      <c r="AY15" s="304">
        <v>-999</v>
      </c>
      <c r="AZ15" s="304">
        <v>240</v>
      </c>
      <c r="BA15" s="304">
        <v>-999</v>
      </c>
      <c r="BB15" s="304">
        <v>-999</v>
      </c>
      <c r="BC15" s="304">
        <v>-999</v>
      </c>
      <c r="BD15" s="304">
        <v>-999</v>
      </c>
      <c r="BE15" s="304">
        <v>-999</v>
      </c>
      <c r="BF15" s="304">
        <v>-999</v>
      </c>
      <c r="BG15" s="304">
        <v>-999</v>
      </c>
      <c r="BH15" s="304">
        <v>-999</v>
      </c>
      <c r="BI15" s="304">
        <v>-999</v>
      </c>
      <c r="BJ15" s="304">
        <v>4</v>
      </c>
      <c r="BK15" s="304" t="s">
        <v>4954</v>
      </c>
      <c r="BL15" s="304">
        <v>4</v>
      </c>
    </row>
    <row r="16" spans="1:70" ht="15" hidden="1" customHeight="1" x14ac:dyDescent="0.2">
      <c r="A16" s="304" t="s">
        <v>4922</v>
      </c>
      <c r="B16" s="304" t="s">
        <v>5966</v>
      </c>
      <c r="C16" s="304">
        <v>13</v>
      </c>
      <c r="D16" s="349" t="s">
        <v>4423</v>
      </c>
      <c r="E16" s="309">
        <v>12</v>
      </c>
      <c r="F16" s="309"/>
      <c r="G16" s="324">
        <v>41.037999999999997</v>
      </c>
      <c r="H16" s="324">
        <v>43.853999999999999</v>
      </c>
      <c r="I16" s="324" t="s">
        <v>232</v>
      </c>
      <c r="J16" s="368">
        <f>GEOMEAN(Y16,AV16,AK16)</f>
        <v>343.5298500022235</v>
      </c>
      <c r="K16" s="331">
        <f>GEOMEAN(AA16,AL16,AW16)</f>
        <v>0.38547027482550061</v>
      </c>
      <c r="L16" s="304" t="str">
        <f t="shared" si="0"/>
        <v>D</v>
      </c>
      <c r="M16" s="388" t="s">
        <v>6089</v>
      </c>
      <c r="N16" s="304"/>
      <c r="O16" s="356"/>
      <c r="P16" s="356"/>
      <c r="Q16" s="356"/>
      <c r="R16" s="304"/>
      <c r="S16" s="304"/>
      <c r="T16" s="304"/>
      <c r="U16" s="304"/>
      <c r="V16" s="304"/>
      <c r="W16" s="310" t="s">
        <v>286</v>
      </c>
      <c r="X16" s="304" t="s">
        <v>213</v>
      </c>
      <c r="Y16" s="366">
        <f t="shared" si="3"/>
        <v>274.5</v>
      </c>
      <c r="Z16" s="304"/>
      <c r="AA16" s="331">
        <v>0.36</v>
      </c>
      <c r="AB16" s="304">
        <v>-999</v>
      </c>
      <c r="AC16" s="304">
        <v>-999</v>
      </c>
      <c r="AD16" s="366">
        <v>-999</v>
      </c>
      <c r="AE16" s="304">
        <v>-999</v>
      </c>
      <c r="AF16" s="304">
        <v>-999</v>
      </c>
      <c r="AG16" s="304"/>
      <c r="AH16" s="304">
        <v>1.5647000000000001E-2</v>
      </c>
      <c r="AI16" s="312"/>
      <c r="AJ16" s="332">
        <v>342</v>
      </c>
      <c r="AK16" s="304">
        <f t="shared" si="1"/>
        <v>270</v>
      </c>
      <c r="AL16" s="304">
        <f>IF(AH16&lt;=0.0022,0.2,0.43)</f>
        <v>0.43</v>
      </c>
      <c r="AM16" s="389" t="str">
        <f t="shared" si="2"/>
        <v/>
      </c>
      <c r="AN16" s="304"/>
      <c r="AO16" s="304"/>
      <c r="AP16" s="312"/>
      <c r="AQ16" s="312"/>
      <c r="AR16" s="312"/>
      <c r="AS16" s="312"/>
      <c r="AT16" s="312"/>
      <c r="AU16" s="329">
        <f>VLOOKUP(C16,[1]world!$A$2:$B$3555,2,FALSE)</f>
        <v>3</v>
      </c>
      <c r="AV16" s="329">
        <v>547</v>
      </c>
      <c r="AW16" s="304">
        <v>0.37</v>
      </c>
      <c r="AX16" s="304">
        <v>-999</v>
      </c>
      <c r="AY16" s="304">
        <v>-999</v>
      </c>
      <c r="AZ16" s="304">
        <v>-999</v>
      </c>
      <c r="BA16" s="304">
        <v>-999</v>
      </c>
      <c r="BB16" s="304">
        <v>-999</v>
      </c>
      <c r="BC16" s="304">
        <v>-999</v>
      </c>
      <c r="BD16" s="304">
        <v>-999</v>
      </c>
      <c r="BE16" s="304">
        <v>-999</v>
      </c>
      <c r="BF16" s="304">
        <v>-999</v>
      </c>
      <c r="BG16" s="304">
        <v>-999</v>
      </c>
      <c r="BH16" s="304">
        <v>-999</v>
      </c>
      <c r="BI16" s="304">
        <v>-999</v>
      </c>
      <c r="BJ16" s="304" t="s">
        <v>4954</v>
      </c>
      <c r="BK16" s="304" t="s">
        <v>4954</v>
      </c>
      <c r="BL16" s="304" t="s">
        <v>4954</v>
      </c>
    </row>
    <row r="17" spans="1:64" ht="15" hidden="1" customHeight="1" x14ac:dyDescent="0.2">
      <c r="A17" s="304" t="s">
        <v>4922</v>
      </c>
      <c r="B17" s="304" t="s">
        <v>5965</v>
      </c>
      <c r="C17" s="304">
        <v>14</v>
      </c>
      <c r="D17" s="349" t="s">
        <v>3656</v>
      </c>
      <c r="E17" s="309">
        <v>13</v>
      </c>
      <c r="F17" s="309"/>
      <c r="G17" s="324">
        <v>37.046999999999997</v>
      </c>
      <c r="H17" s="324">
        <v>-121.98399999999999</v>
      </c>
      <c r="I17" s="324" t="s">
        <v>232</v>
      </c>
      <c r="J17" s="368">
        <f t="shared" ref="J17:J18" si="8">EXP(0.35*LN(AM17)+0.24*LN(Y17)+0.2*LN(AJ17)+0.21*LN(AV17))</f>
        <v>439.50236091078102</v>
      </c>
      <c r="K17" s="331">
        <f t="shared" ref="K17:K18" si="9">SQRT(0.35*AN17^2+0.24*Z17^2+0.2*AL17^2+0.21*AW17^2)</f>
        <v>0.35497042130295869</v>
      </c>
      <c r="L17" s="304" t="str">
        <f t="shared" si="0"/>
        <v>C</v>
      </c>
      <c r="M17" s="388" t="s">
        <v>6092</v>
      </c>
      <c r="N17" s="304"/>
      <c r="O17" s="356"/>
      <c r="P17" s="356"/>
      <c r="Q17" s="356"/>
      <c r="R17" s="304"/>
      <c r="S17" s="304"/>
      <c r="T17" s="304"/>
      <c r="U17" s="304"/>
      <c r="V17" s="304"/>
      <c r="W17" s="304" t="s">
        <v>1957</v>
      </c>
      <c r="X17" s="304" t="s">
        <v>232</v>
      </c>
      <c r="Y17" s="366">
        <f t="shared" si="3"/>
        <v>506.6</v>
      </c>
      <c r="Z17" s="304">
        <v>0.4</v>
      </c>
      <c r="AA17" s="304"/>
      <c r="AB17" s="304">
        <v>-999</v>
      </c>
      <c r="AC17" s="304">
        <v>-999</v>
      </c>
      <c r="AD17" s="366">
        <v>-999</v>
      </c>
      <c r="AE17" s="304">
        <v>-999</v>
      </c>
      <c r="AF17" s="304">
        <v>-999</v>
      </c>
      <c r="AG17" s="304"/>
      <c r="AH17" s="304">
        <v>4.7168099999999998E-2</v>
      </c>
      <c r="AI17" s="385">
        <v>0.250276</v>
      </c>
      <c r="AJ17" s="332">
        <v>478</v>
      </c>
      <c r="AK17" s="304">
        <f t="shared" si="1"/>
        <v>425</v>
      </c>
      <c r="AL17" s="363">
        <v>0.43</v>
      </c>
      <c r="AM17" s="389">
        <f t="shared" si="2"/>
        <v>353</v>
      </c>
      <c r="AN17" s="363">
        <v>0.25</v>
      </c>
      <c r="AO17" s="304"/>
      <c r="AP17" s="312" t="s">
        <v>4980</v>
      </c>
      <c r="AQ17" s="312"/>
      <c r="AR17" s="312">
        <v>349</v>
      </c>
      <c r="AS17" s="312">
        <v>376.07299999999998</v>
      </c>
      <c r="AT17" s="312">
        <v>353</v>
      </c>
      <c r="AU17" s="329">
        <f>VLOOKUP(C17,[1]world!$A$2:$B$3555,2,FALSE)</f>
        <v>9</v>
      </c>
      <c r="AV17" s="329">
        <v>497</v>
      </c>
      <c r="AW17" s="304">
        <v>0.37</v>
      </c>
      <c r="AX17" s="304">
        <v>191.1</v>
      </c>
      <c r="AY17" s="304">
        <v>316.10000000000002</v>
      </c>
      <c r="AZ17" s="304">
        <v>669</v>
      </c>
      <c r="BA17" s="304">
        <v>191.1</v>
      </c>
      <c r="BB17" s="304">
        <v>316.10000000000002</v>
      </c>
      <c r="BC17" s="304">
        <v>669</v>
      </c>
      <c r="BD17" s="304">
        <v>-999</v>
      </c>
      <c r="BE17" s="304">
        <v>-999</v>
      </c>
      <c r="BF17" s="304">
        <v>-999</v>
      </c>
      <c r="BG17" s="304">
        <v>-999</v>
      </c>
      <c r="BH17" s="304">
        <v>-999</v>
      </c>
      <c r="BI17" s="304">
        <v>-999</v>
      </c>
      <c r="BJ17" s="304">
        <v>1</v>
      </c>
      <c r="BK17" s="304">
        <v>1</v>
      </c>
      <c r="BL17" s="304">
        <v>1</v>
      </c>
    </row>
    <row r="18" spans="1:64" ht="15" hidden="1" customHeight="1" x14ac:dyDescent="0.2">
      <c r="A18" s="304" t="s">
        <v>4922</v>
      </c>
      <c r="B18" s="304" t="s">
        <v>5965</v>
      </c>
      <c r="C18" s="304">
        <v>15</v>
      </c>
      <c r="D18" s="349" t="s">
        <v>3607</v>
      </c>
      <c r="E18" s="309">
        <v>14</v>
      </c>
      <c r="F18" s="309"/>
      <c r="G18" s="324">
        <v>36.972000000000001</v>
      </c>
      <c r="H18" s="324">
        <v>-121.995</v>
      </c>
      <c r="I18" s="324" t="s">
        <v>205</v>
      </c>
      <c r="J18" s="368">
        <f t="shared" si="8"/>
        <v>385.95057193983831</v>
      </c>
      <c r="K18" s="331">
        <f t="shared" si="9"/>
        <v>0.35418074481823542</v>
      </c>
      <c r="L18" s="304" t="str">
        <f t="shared" si="0"/>
        <v>C</v>
      </c>
      <c r="M18" s="388" t="s">
        <v>6092</v>
      </c>
      <c r="N18" s="304"/>
      <c r="O18" s="356"/>
      <c r="P18" s="356"/>
      <c r="Q18" s="356"/>
      <c r="R18" s="304"/>
      <c r="S18" s="304"/>
      <c r="T18" s="304"/>
      <c r="U18" s="304"/>
      <c r="V18" s="304"/>
      <c r="W18" s="304" t="s">
        <v>1505</v>
      </c>
      <c r="X18" s="304" t="s">
        <v>205</v>
      </c>
      <c r="Y18" s="366">
        <f t="shared" si="3"/>
        <v>424.8</v>
      </c>
      <c r="Z18" s="304">
        <v>0.3</v>
      </c>
      <c r="AA18" s="304"/>
      <c r="AB18" s="304">
        <v>-999</v>
      </c>
      <c r="AC18" s="304">
        <v>-999</v>
      </c>
      <c r="AD18" s="366">
        <v>-999</v>
      </c>
      <c r="AE18" s="304">
        <v>-999</v>
      </c>
      <c r="AF18" s="304">
        <v>-999</v>
      </c>
      <c r="AG18" s="304"/>
      <c r="AH18" s="304">
        <v>5.5509699999999997E-3</v>
      </c>
      <c r="AI18" s="312"/>
      <c r="AJ18" s="332">
        <v>259</v>
      </c>
      <c r="AK18" s="304">
        <f t="shared" si="1"/>
        <v>270</v>
      </c>
      <c r="AL18" s="363">
        <v>0.43</v>
      </c>
      <c r="AM18" s="389">
        <f t="shared" si="2"/>
        <v>390</v>
      </c>
      <c r="AN18" s="304">
        <v>0.33</v>
      </c>
      <c r="AO18" s="304"/>
      <c r="AP18" s="312" t="s">
        <v>1903</v>
      </c>
      <c r="AQ18" s="312"/>
      <c r="AR18" s="312">
        <v>390</v>
      </c>
      <c r="AS18" s="312">
        <v>376.07299999999998</v>
      </c>
      <c r="AT18" s="312"/>
      <c r="AU18" s="329">
        <f>VLOOKUP(C18,[1]world!$A$2:$B$3555,2,FALSE)</f>
        <v>9</v>
      </c>
      <c r="AV18" s="329">
        <v>497</v>
      </c>
      <c r="AW18" s="304">
        <v>0.37</v>
      </c>
      <c r="AX18" s="304">
        <v>197.9</v>
      </c>
      <c r="AY18" s="304">
        <v>322.5</v>
      </c>
      <c r="AZ18" s="304">
        <v>725.5</v>
      </c>
      <c r="BA18" s="304">
        <v>197.9</v>
      </c>
      <c r="BB18" s="304">
        <v>322.5</v>
      </c>
      <c r="BC18" s="304">
        <v>725.5</v>
      </c>
      <c r="BD18" s="304">
        <v>-999</v>
      </c>
      <c r="BE18" s="304">
        <v>-999</v>
      </c>
      <c r="BF18" s="304">
        <v>-999</v>
      </c>
      <c r="BG18" s="304">
        <v>-999</v>
      </c>
      <c r="BH18" s="304">
        <v>-999</v>
      </c>
      <c r="BI18" s="304">
        <v>-999</v>
      </c>
      <c r="BJ18" s="304">
        <v>1</v>
      </c>
      <c r="BK18" s="304">
        <v>1</v>
      </c>
      <c r="BL18" s="304">
        <v>1</v>
      </c>
    </row>
    <row r="19" spans="1:64" ht="15" hidden="1" customHeight="1" x14ac:dyDescent="0.2">
      <c r="A19" s="304" t="s">
        <v>4922</v>
      </c>
      <c r="B19" s="304" t="s">
        <v>5965</v>
      </c>
      <c r="C19" s="304">
        <v>16</v>
      </c>
      <c r="D19" s="349" t="s">
        <v>3609</v>
      </c>
      <c r="E19" s="309">
        <v>15</v>
      </c>
      <c r="F19" s="309"/>
      <c r="G19" s="324">
        <v>37.000999999999998</v>
      </c>
      <c r="H19" s="324">
        <v>-122.062</v>
      </c>
      <c r="I19" s="324" t="s">
        <v>45</v>
      </c>
      <c r="J19" s="368">
        <f>P19</f>
        <v>713.59</v>
      </c>
      <c r="K19" s="331">
        <v>0.2</v>
      </c>
      <c r="L19" s="304" t="str">
        <f t="shared" si="0"/>
        <v>C</v>
      </c>
      <c r="M19" s="388">
        <v>1</v>
      </c>
      <c r="N19" s="304"/>
      <c r="O19" s="356">
        <v>13.7</v>
      </c>
      <c r="P19" s="331">
        <v>713.59</v>
      </c>
      <c r="Q19" s="309">
        <v>234</v>
      </c>
      <c r="R19" s="304" t="s">
        <v>5948</v>
      </c>
      <c r="S19" s="304"/>
      <c r="T19" s="304"/>
      <c r="U19" s="304"/>
      <c r="V19" s="304"/>
      <c r="W19" s="304" t="s">
        <v>5941</v>
      </c>
      <c r="X19" s="304" t="s">
        <v>205</v>
      </c>
      <c r="Y19" s="366">
        <f t="shared" si="3"/>
        <v>424.8</v>
      </c>
      <c r="Z19" s="304">
        <v>0.3</v>
      </c>
      <c r="AA19" s="304"/>
      <c r="AB19" s="304">
        <v>-999</v>
      </c>
      <c r="AC19" s="304">
        <v>-999</v>
      </c>
      <c r="AD19" s="366">
        <v>-999</v>
      </c>
      <c r="AE19" s="304">
        <v>-999</v>
      </c>
      <c r="AF19" s="304">
        <v>-999</v>
      </c>
      <c r="AG19" s="304"/>
      <c r="AH19" s="304">
        <v>1.85465E-2</v>
      </c>
      <c r="AI19" s="312"/>
      <c r="AJ19" s="332">
        <v>362</v>
      </c>
      <c r="AK19" s="304">
        <f t="shared" si="1"/>
        <v>425</v>
      </c>
      <c r="AL19" s="304">
        <f>IF(AH19&lt;=0.0022,0.2,0.43)</f>
        <v>0.43</v>
      </c>
      <c r="AM19" s="389">
        <f t="shared" si="2"/>
        <v>748</v>
      </c>
      <c r="AN19" s="304">
        <v>0.4</v>
      </c>
      <c r="AO19" s="304"/>
      <c r="AP19" s="312" t="s">
        <v>6112</v>
      </c>
      <c r="AQ19" s="312"/>
      <c r="AR19" s="312">
        <v>748</v>
      </c>
      <c r="AS19" s="312">
        <v>622.85900000000004</v>
      </c>
      <c r="AT19" s="312"/>
      <c r="AU19" s="329">
        <f>VLOOKUP(C19,[1]world!$A$2:$B$3555,2,FALSE)</f>
        <v>3</v>
      </c>
      <c r="AV19" s="329">
        <v>547</v>
      </c>
      <c r="AW19" s="304">
        <v>0.37</v>
      </c>
      <c r="AX19" s="304">
        <v>199.4</v>
      </c>
      <c r="AY19" s="304">
        <v>324.89999999999998</v>
      </c>
      <c r="AZ19" s="304">
        <v>701.5</v>
      </c>
      <c r="BA19" s="304">
        <v>199.4</v>
      </c>
      <c r="BB19" s="304">
        <v>324.89999999999998</v>
      </c>
      <c r="BC19" s="304">
        <v>701.5</v>
      </c>
      <c r="BD19" s="304">
        <v>-999</v>
      </c>
      <c r="BE19" s="304">
        <v>-999</v>
      </c>
      <c r="BF19" s="304">
        <v>-999</v>
      </c>
      <c r="BG19" s="304">
        <v>-999</v>
      </c>
      <c r="BH19" s="304">
        <v>-999</v>
      </c>
      <c r="BI19" s="304">
        <v>-999</v>
      </c>
      <c r="BJ19" s="304">
        <v>1</v>
      </c>
      <c r="BK19" s="304">
        <v>1</v>
      </c>
      <c r="BL19" s="304">
        <v>1</v>
      </c>
    </row>
    <row r="20" spans="1:64" ht="15" hidden="1" customHeight="1" x14ac:dyDescent="0.2">
      <c r="A20" s="304" t="s">
        <v>4922</v>
      </c>
      <c r="B20" s="304" t="s">
        <v>5965</v>
      </c>
      <c r="C20" s="304">
        <v>17</v>
      </c>
      <c r="D20" s="349" t="s">
        <v>3712</v>
      </c>
      <c r="E20" s="309">
        <v>16</v>
      </c>
      <c r="F20" s="309"/>
      <c r="G20" s="324">
        <v>37.171999999999997</v>
      </c>
      <c r="H20" s="324">
        <v>-122.01</v>
      </c>
      <c r="I20" s="324" t="s">
        <v>212</v>
      </c>
      <c r="J20" s="368">
        <f t="shared" ref="J20:J21" si="10">EXP(0.35*LN(AM20)+0.24*LN(Y20)+0.2*LN(AJ20)+0.21*LN(AV20))</f>
        <v>555.39253519465444</v>
      </c>
      <c r="K20" s="331">
        <f t="shared" ref="K20:K21" si="11">SQRT(0.35*AN20^2+0.24*Z20^2+0.2*AL20^2+0.21*AW20^2)</f>
        <v>0.37715248905449367</v>
      </c>
      <c r="L20" s="304" t="str">
        <f t="shared" si="0"/>
        <v>C</v>
      </c>
      <c r="M20" s="388" t="s">
        <v>6092</v>
      </c>
      <c r="N20" s="304"/>
      <c r="O20" s="356"/>
      <c r="P20" s="356"/>
      <c r="Q20" s="356"/>
      <c r="R20" s="304"/>
      <c r="S20" s="304"/>
      <c r="T20" s="304"/>
      <c r="U20" s="304"/>
      <c r="V20" s="304"/>
      <c r="W20" s="304" t="s">
        <v>3713</v>
      </c>
      <c r="X20" s="304" t="s">
        <v>232</v>
      </c>
      <c r="Y20" s="366">
        <f t="shared" si="3"/>
        <v>506.6</v>
      </c>
      <c r="Z20" s="304">
        <v>0.4</v>
      </c>
      <c r="AA20" s="304"/>
      <c r="AB20" s="304">
        <v>-999</v>
      </c>
      <c r="AC20" s="304">
        <v>-999</v>
      </c>
      <c r="AD20" s="366">
        <v>-999</v>
      </c>
      <c r="AE20" s="304">
        <v>-999</v>
      </c>
      <c r="AF20" s="304">
        <v>-999</v>
      </c>
      <c r="AG20" s="304"/>
      <c r="AH20" s="304">
        <v>0.157272</v>
      </c>
      <c r="AI20" s="312"/>
      <c r="AJ20" s="332">
        <v>760</v>
      </c>
      <c r="AK20" s="304">
        <f t="shared" si="1"/>
        <v>760</v>
      </c>
      <c r="AL20" s="363">
        <v>0.43</v>
      </c>
      <c r="AM20" s="389">
        <f t="shared" si="2"/>
        <v>515</v>
      </c>
      <c r="AN20" s="304">
        <v>0.33</v>
      </c>
      <c r="AO20" s="304"/>
      <c r="AP20" s="312" t="s">
        <v>1710</v>
      </c>
      <c r="AQ20" s="312"/>
      <c r="AR20" s="312">
        <v>515</v>
      </c>
      <c r="AS20" s="312">
        <v>477.65199999999999</v>
      </c>
      <c r="AT20" s="312"/>
      <c r="AU20" s="329">
        <f>VLOOKUP(C20,[1]world!$A$2:$B$3555,2,FALSE)</f>
        <v>1</v>
      </c>
      <c r="AV20" s="329">
        <v>519</v>
      </c>
      <c r="AW20" s="304">
        <v>0.37</v>
      </c>
      <c r="AX20" s="304">
        <v>445.2</v>
      </c>
      <c r="AY20" s="304">
        <v>1446.8</v>
      </c>
      <c r="AZ20" s="304">
        <v>3390.7</v>
      </c>
      <c r="BA20" s="304">
        <v>445.2</v>
      </c>
      <c r="BB20" s="304">
        <v>1446.8</v>
      </c>
      <c r="BC20" s="304">
        <v>3390.7</v>
      </c>
      <c r="BD20" s="304">
        <v>-999</v>
      </c>
      <c r="BE20" s="304">
        <v>-999</v>
      </c>
      <c r="BF20" s="304">
        <v>-999</v>
      </c>
      <c r="BG20" s="304">
        <v>-999</v>
      </c>
      <c r="BH20" s="304">
        <v>-999</v>
      </c>
      <c r="BI20" s="304">
        <v>-999</v>
      </c>
      <c r="BJ20" s="304">
        <v>1</v>
      </c>
      <c r="BK20" s="304">
        <v>1</v>
      </c>
      <c r="BL20" s="304">
        <v>1</v>
      </c>
    </row>
    <row r="21" spans="1:64" ht="15" hidden="1" customHeight="1" x14ac:dyDescent="0.2">
      <c r="A21" s="304" t="s">
        <v>4922</v>
      </c>
      <c r="B21" s="304" t="s">
        <v>5965</v>
      </c>
      <c r="C21" s="304">
        <v>18</v>
      </c>
      <c r="D21" s="349" t="s">
        <v>3807</v>
      </c>
      <c r="E21" s="309">
        <v>17</v>
      </c>
      <c r="F21" s="309"/>
      <c r="G21" s="324">
        <v>37.432000000000002</v>
      </c>
      <c r="H21" s="324">
        <v>-122.172</v>
      </c>
      <c r="I21" s="324" t="s">
        <v>206</v>
      </c>
      <c r="J21" s="368">
        <f t="shared" si="10"/>
        <v>342.52416597294422</v>
      </c>
      <c r="K21" s="331">
        <f t="shared" si="11"/>
        <v>0.33046028505707004</v>
      </c>
      <c r="L21" s="304" t="str">
        <f t="shared" si="0"/>
        <v>D</v>
      </c>
      <c r="M21" s="388" t="s">
        <v>6092</v>
      </c>
      <c r="N21" s="304"/>
      <c r="O21" s="356"/>
      <c r="P21" s="356"/>
      <c r="Q21" s="356"/>
      <c r="R21" s="304"/>
      <c r="S21" s="304"/>
      <c r="T21" s="304"/>
      <c r="U21" s="304"/>
      <c r="V21" s="304"/>
      <c r="W21" s="304" t="s">
        <v>1947</v>
      </c>
      <c r="X21" s="304" t="s">
        <v>213</v>
      </c>
      <c r="Y21" s="366">
        <f t="shared" si="3"/>
        <v>274.5</v>
      </c>
      <c r="Z21" s="304">
        <v>0.3</v>
      </c>
      <c r="AA21" s="304"/>
      <c r="AB21" s="304">
        <v>-999</v>
      </c>
      <c r="AC21" s="304">
        <v>-999</v>
      </c>
      <c r="AD21" s="366">
        <v>-999</v>
      </c>
      <c r="AE21" s="304">
        <v>-999</v>
      </c>
      <c r="AF21" s="304">
        <v>-999</v>
      </c>
      <c r="AG21" s="304"/>
      <c r="AH21" s="304">
        <v>1.39305E-2</v>
      </c>
      <c r="AI21" s="312"/>
      <c r="AJ21" s="332">
        <v>329</v>
      </c>
      <c r="AK21" s="304">
        <f t="shared" si="1"/>
        <v>270</v>
      </c>
      <c r="AL21" s="363">
        <v>0.43</v>
      </c>
      <c r="AM21" s="389">
        <f t="shared" si="2"/>
        <v>387</v>
      </c>
      <c r="AN21" s="363">
        <v>0.25</v>
      </c>
      <c r="AO21" s="304"/>
      <c r="AP21" s="312" t="s">
        <v>1600</v>
      </c>
      <c r="AQ21" s="312"/>
      <c r="AR21" s="312">
        <v>387</v>
      </c>
      <c r="AS21" s="312">
        <v>370.78899999999999</v>
      </c>
      <c r="AT21" s="312"/>
      <c r="AU21" s="329">
        <f>VLOOKUP(C21,[1]world!$A$2:$B$3555,2,FALSE)</f>
        <v>8</v>
      </c>
      <c r="AV21" s="329">
        <v>374</v>
      </c>
      <c r="AW21" s="304">
        <v>0.37</v>
      </c>
      <c r="AX21" s="304">
        <v>498.4</v>
      </c>
      <c r="AY21" s="304">
        <v>498.4</v>
      </c>
      <c r="AZ21" s="304">
        <v>872.2</v>
      </c>
      <c r="BA21" s="304">
        <v>498.4</v>
      </c>
      <c r="BB21" s="304">
        <v>498.4</v>
      </c>
      <c r="BC21" s="304">
        <v>872.2</v>
      </c>
      <c r="BD21" s="304">
        <v>-999</v>
      </c>
      <c r="BE21" s="304">
        <v>-999</v>
      </c>
      <c r="BF21" s="304">
        <v>-999</v>
      </c>
      <c r="BG21" s="304">
        <v>-999</v>
      </c>
      <c r="BH21" s="304">
        <v>-999</v>
      </c>
      <c r="BI21" s="304">
        <v>-999</v>
      </c>
      <c r="BJ21" s="304">
        <v>1</v>
      </c>
      <c r="BK21" s="304">
        <v>1</v>
      </c>
      <c r="BL21" s="304">
        <v>1</v>
      </c>
    </row>
    <row r="22" spans="1:64" ht="15" hidden="1" customHeight="1" x14ac:dyDescent="0.2">
      <c r="A22" s="304" t="s">
        <v>4922</v>
      </c>
      <c r="B22" s="304" t="s">
        <v>5967</v>
      </c>
      <c r="C22" s="304">
        <v>19</v>
      </c>
      <c r="D22" s="349" t="s">
        <v>4525</v>
      </c>
      <c r="E22" s="309">
        <v>18</v>
      </c>
      <c r="F22" s="309"/>
      <c r="G22" s="324">
        <v>42.521500000000003</v>
      </c>
      <c r="H22" s="324">
        <v>43.154899999999998</v>
      </c>
      <c r="I22" s="324" t="s">
        <v>232</v>
      </c>
      <c r="J22" s="368">
        <f>GEOMEAN(Y22,AV22,AK22)</f>
        <v>399.61293286005372</v>
      </c>
      <c r="K22" s="331">
        <f t="shared" ref="K22:K26" si="12">GEOMEAN(AA22,AL22,AW22)</f>
        <v>0.38547027482550061</v>
      </c>
      <c r="L22" s="304" t="str">
        <f t="shared" si="0"/>
        <v>C</v>
      </c>
      <c r="M22" s="388" t="s">
        <v>6089</v>
      </c>
      <c r="N22" s="304"/>
      <c r="O22" s="356"/>
      <c r="P22" s="356"/>
      <c r="Q22" s="356"/>
      <c r="R22" s="304"/>
      <c r="S22" s="304"/>
      <c r="T22" s="304"/>
      <c r="U22" s="304"/>
      <c r="V22" s="304"/>
      <c r="W22" s="310" t="s">
        <v>286</v>
      </c>
      <c r="X22" s="304" t="s">
        <v>213</v>
      </c>
      <c r="Y22" s="366">
        <f t="shared" si="3"/>
        <v>274.5</v>
      </c>
      <c r="Z22" s="304"/>
      <c r="AA22" s="331">
        <v>0.36</v>
      </c>
      <c r="AB22" s="304">
        <v>-999</v>
      </c>
      <c r="AC22" s="304">
        <v>-999</v>
      </c>
      <c r="AD22" s="366">
        <v>-999</v>
      </c>
      <c r="AE22" s="304">
        <v>-999</v>
      </c>
      <c r="AF22" s="304">
        <v>-999</v>
      </c>
      <c r="AG22" s="304"/>
      <c r="AH22" s="304">
        <v>2.92965E-2</v>
      </c>
      <c r="AI22" s="312"/>
      <c r="AJ22" s="332">
        <v>406</v>
      </c>
      <c r="AK22" s="304">
        <f t="shared" si="1"/>
        <v>425</v>
      </c>
      <c r="AL22" s="304">
        <f>IF(AH22&lt;=0.0022,0.2,0.43)</f>
        <v>0.43</v>
      </c>
      <c r="AM22" s="389" t="str">
        <f t="shared" si="2"/>
        <v/>
      </c>
      <c r="AN22" s="304"/>
      <c r="AO22" s="304"/>
      <c r="AP22" s="312"/>
      <c r="AQ22" s="312"/>
      <c r="AR22" s="312"/>
      <c r="AS22" s="312"/>
      <c r="AT22" s="312"/>
      <c r="AU22" s="329">
        <f>VLOOKUP(C22,[1]world!$A$2:$B$3555,2,FALSE)</f>
        <v>3</v>
      </c>
      <c r="AV22" s="329">
        <v>547</v>
      </c>
      <c r="AW22" s="304">
        <v>0.37</v>
      </c>
      <c r="AX22" s="304">
        <v>-999</v>
      </c>
      <c r="AY22" s="304">
        <v>-999</v>
      </c>
      <c r="AZ22" s="304">
        <v>-999</v>
      </c>
      <c r="BA22" s="304">
        <v>-999</v>
      </c>
      <c r="BB22" s="304">
        <v>-999</v>
      </c>
      <c r="BC22" s="304">
        <v>-999</v>
      </c>
      <c r="BD22" s="304">
        <v>-999</v>
      </c>
      <c r="BE22" s="304">
        <v>-999</v>
      </c>
      <c r="BF22" s="304">
        <v>-999</v>
      </c>
      <c r="BG22" s="304">
        <v>-999</v>
      </c>
      <c r="BH22" s="304">
        <v>-999</v>
      </c>
      <c r="BI22" s="304">
        <v>-999</v>
      </c>
      <c r="BJ22" s="304" t="s">
        <v>4954</v>
      </c>
      <c r="BK22" s="304" t="s">
        <v>4954</v>
      </c>
      <c r="BL22" s="304" t="s">
        <v>4954</v>
      </c>
    </row>
    <row r="23" spans="1:64" ht="15" hidden="1" customHeight="1" x14ac:dyDescent="0.2">
      <c r="A23" s="304" t="s">
        <v>4922</v>
      </c>
      <c r="B23" s="304" t="s">
        <v>5967</v>
      </c>
      <c r="C23" s="304">
        <v>20</v>
      </c>
      <c r="D23" s="349" t="s">
        <v>4524</v>
      </c>
      <c r="E23" s="309">
        <v>19</v>
      </c>
      <c r="F23" s="309"/>
      <c r="G23" s="324">
        <v>42.517000000000003</v>
      </c>
      <c r="H23" s="324">
        <v>43.551000000000002</v>
      </c>
      <c r="I23" s="324" t="s">
        <v>232</v>
      </c>
      <c r="J23" s="368">
        <f>GEOMEAN(Y23,AV23,AK23)</f>
        <v>437.71758863608892</v>
      </c>
      <c r="K23" s="331">
        <f t="shared" si="12"/>
        <v>0.38547027482550061</v>
      </c>
      <c r="L23" s="304" t="str">
        <f t="shared" si="0"/>
        <v>C</v>
      </c>
      <c r="M23" s="388" t="s">
        <v>6089</v>
      </c>
      <c r="N23" s="304"/>
      <c r="O23" s="356"/>
      <c r="P23" s="356"/>
      <c r="Q23" s="356"/>
      <c r="R23" s="304"/>
      <c r="S23" s="304"/>
      <c r="T23" s="304"/>
      <c r="U23" s="304"/>
      <c r="V23" s="304"/>
      <c r="W23" s="310" t="s">
        <v>505</v>
      </c>
      <c r="X23" s="304" t="s">
        <v>213</v>
      </c>
      <c r="Y23" s="366">
        <f t="shared" si="3"/>
        <v>274.5</v>
      </c>
      <c r="Z23" s="304"/>
      <c r="AA23" s="331">
        <v>0.36</v>
      </c>
      <c r="AB23" s="304">
        <v>-999</v>
      </c>
      <c r="AC23" s="304">
        <v>-999</v>
      </c>
      <c r="AD23" s="366">
        <v>-999</v>
      </c>
      <c r="AE23" s="304">
        <v>-999</v>
      </c>
      <c r="AF23" s="304">
        <v>-999</v>
      </c>
      <c r="AG23" s="304"/>
      <c r="AH23" s="304">
        <v>0.20002600000000001</v>
      </c>
      <c r="AI23" s="312"/>
      <c r="AJ23" s="332">
        <v>760</v>
      </c>
      <c r="AK23" s="304">
        <f t="shared" si="1"/>
        <v>760</v>
      </c>
      <c r="AL23" s="304">
        <f>IF(AH23&lt;=0.0022,0.2,0.43)</f>
        <v>0.43</v>
      </c>
      <c r="AM23" s="389" t="str">
        <f t="shared" si="2"/>
        <v/>
      </c>
      <c r="AN23" s="304"/>
      <c r="AO23" s="304"/>
      <c r="AP23" s="312"/>
      <c r="AQ23" s="312"/>
      <c r="AR23" s="312"/>
      <c r="AS23" s="312"/>
      <c r="AT23" s="312"/>
      <c r="AU23" s="329">
        <f>VLOOKUP(C23,[1]world!$A$2:$B$3555,2,FALSE)</f>
        <v>5</v>
      </c>
      <c r="AV23" s="329">
        <v>402</v>
      </c>
      <c r="AW23" s="304">
        <v>0.37</v>
      </c>
      <c r="AX23" s="304">
        <v>-999</v>
      </c>
      <c r="AY23" s="304">
        <v>-999</v>
      </c>
      <c r="AZ23" s="304">
        <v>-999</v>
      </c>
      <c r="BA23" s="304">
        <v>-999</v>
      </c>
      <c r="BB23" s="304">
        <v>-999</v>
      </c>
      <c r="BC23" s="304">
        <v>-999</v>
      </c>
      <c r="BD23" s="304">
        <v>-999</v>
      </c>
      <c r="BE23" s="304">
        <v>-999</v>
      </c>
      <c r="BF23" s="304">
        <v>-999</v>
      </c>
      <c r="BG23" s="304">
        <v>-999</v>
      </c>
      <c r="BH23" s="304">
        <v>-999</v>
      </c>
      <c r="BI23" s="304">
        <v>-999</v>
      </c>
      <c r="BJ23" s="304" t="s">
        <v>4954</v>
      </c>
      <c r="BK23" s="304" t="s">
        <v>4954</v>
      </c>
      <c r="BL23" s="304" t="s">
        <v>4954</v>
      </c>
    </row>
    <row r="24" spans="1:64" ht="15" hidden="1" customHeight="1" x14ac:dyDescent="0.2">
      <c r="A24" s="304" t="s">
        <v>4922</v>
      </c>
      <c r="B24" s="304" t="s">
        <v>5967</v>
      </c>
      <c r="C24" s="304">
        <v>21</v>
      </c>
      <c r="D24" s="349" t="s">
        <v>4531</v>
      </c>
      <c r="E24" s="309">
        <v>20</v>
      </c>
      <c r="F24" s="309"/>
      <c r="G24" s="324">
        <v>42.582999999999998</v>
      </c>
      <c r="H24" s="324">
        <v>43.44</v>
      </c>
      <c r="I24" s="324" t="s">
        <v>232</v>
      </c>
      <c r="J24" s="368">
        <f>GEOMEAN(Y24,AV24,AK24)</f>
        <v>392.67466228035215</v>
      </c>
      <c r="K24" s="331">
        <f t="shared" si="12"/>
        <v>0.38547027482550061</v>
      </c>
      <c r="L24" s="304" t="str">
        <f t="shared" si="0"/>
        <v>C</v>
      </c>
      <c r="M24" s="388" t="s">
        <v>6089</v>
      </c>
      <c r="N24" s="304"/>
      <c r="O24" s="356"/>
      <c r="P24" s="356"/>
      <c r="Q24" s="356"/>
      <c r="R24" s="304"/>
      <c r="S24" s="304"/>
      <c r="T24" s="304"/>
      <c r="U24" s="304"/>
      <c r="V24" s="304"/>
      <c r="W24" s="310" t="s">
        <v>505</v>
      </c>
      <c r="X24" s="304" t="s">
        <v>213</v>
      </c>
      <c r="Y24" s="366">
        <f t="shared" si="3"/>
        <v>274.5</v>
      </c>
      <c r="Z24" s="304"/>
      <c r="AA24" s="331">
        <v>0.36</v>
      </c>
      <c r="AB24" s="304">
        <v>-999</v>
      </c>
      <c r="AC24" s="304">
        <v>-999</v>
      </c>
      <c r="AD24" s="366">
        <v>-999</v>
      </c>
      <c r="AE24" s="304">
        <v>-999</v>
      </c>
      <c r="AF24" s="304">
        <v>-999</v>
      </c>
      <c r="AG24" s="304"/>
      <c r="AH24" s="304">
        <v>4.2481400000000002E-2</v>
      </c>
      <c r="AI24" s="312"/>
      <c r="AJ24" s="332">
        <v>459</v>
      </c>
      <c r="AK24" s="304">
        <f t="shared" si="1"/>
        <v>425</v>
      </c>
      <c r="AL24" s="304">
        <f>IF(AH24&lt;=0.0022,0.2,0.43)</f>
        <v>0.43</v>
      </c>
      <c r="AM24" s="389" t="str">
        <f t="shared" si="2"/>
        <v/>
      </c>
      <c r="AN24" s="304"/>
      <c r="AO24" s="304"/>
      <c r="AP24" s="312"/>
      <c r="AQ24" s="312"/>
      <c r="AR24" s="312"/>
      <c r="AS24" s="312"/>
      <c r="AT24" s="312"/>
      <c r="AU24" s="329">
        <f>VLOOKUP(C24,[1]world!$A$2:$B$3555,2,FALSE)</f>
        <v>1</v>
      </c>
      <c r="AV24" s="329">
        <v>519</v>
      </c>
      <c r="AW24" s="304">
        <v>0.37</v>
      </c>
      <c r="AX24" s="304">
        <v>-999</v>
      </c>
      <c r="AY24" s="304">
        <v>-999</v>
      </c>
      <c r="AZ24" s="304">
        <v>-999</v>
      </c>
      <c r="BA24" s="304">
        <v>-999</v>
      </c>
      <c r="BB24" s="304">
        <v>-999</v>
      </c>
      <c r="BC24" s="304">
        <v>-999</v>
      </c>
      <c r="BD24" s="304">
        <v>-999</v>
      </c>
      <c r="BE24" s="304">
        <v>-999</v>
      </c>
      <c r="BF24" s="304">
        <v>-999</v>
      </c>
      <c r="BG24" s="304">
        <v>-999</v>
      </c>
      <c r="BH24" s="304">
        <v>-999</v>
      </c>
      <c r="BI24" s="304">
        <v>-999</v>
      </c>
      <c r="BJ24" s="304" t="s">
        <v>4954</v>
      </c>
      <c r="BK24" s="304" t="s">
        <v>4954</v>
      </c>
      <c r="BL24" s="304" t="s">
        <v>4954</v>
      </c>
    </row>
    <row r="25" spans="1:64" ht="15" hidden="1" customHeight="1" x14ac:dyDescent="0.2">
      <c r="A25" s="304" t="s">
        <v>4922</v>
      </c>
      <c r="B25" s="304" t="s">
        <v>5967</v>
      </c>
      <c r="C25" s="304">
        <v>22</v>
      </c>
      <c r="D25" s="349" t="s">
        <v>4530</v>
      </c>
      <c r="E25" s="309">
        <v>21</v>
      </c>
      <c r="F25" s="309"/>
      <c r="G25" s="324">
        <v>42.572899999999997</v>
      </c>
      <c r="H25" s="324">
        <v>43.436300000000003</v>
      </c>
      <c r="I25" s="324" t="s">
        <v>232</v>
      </c>
      <c r="J25" s="368">
        <f>GEOMEAN(Y25,AV25,AK25)</f>
        <v>476.62238220199526</v>
      </c>
      <c r="K25" s="331">
        <f t="shared" si="12"/>
        <v>0.38547027482550061</v>
      </c>
      <c r="L25" s="304" t="str">
        <f t="shared" si="0"/>
        <v>C</v>
      </c>
      <c r="M25" s="388" t="s">
        <v>6089</v>
      </c>
      <c r="N25" s="304"/>
      <c r="O25" s="356"/>
      <c r="P25" s="356"/>
      <c r="Q25" s="356"/>
      <c r="R25" s="304"/>
      <c r="S25" s="304"/>
      <c r="T25" s="304"/>
      <c r="U25" s="304"/>
      <c r="V25" s="304"/>
      <c r="W25" s="304" t="s">
        <v>1414</v>
      </c>
      <c r="X25" s="304" t="s">
        <v>213</v>
      </c>
      <c r="Y25" s="366">
        <f t="shared" si="3"/>
        <v>274.5</v>
      </c>
      <c r="Z25" s="304"/>
      <c r="AA25" s="331">
        <v>0.36</v>
      </c>
      <c r="AB25" s="304">
        <v>-999</v>
      </c>
      <c r="AC25" s="304">
        <v>-999</v>
      </c>
      <c r="AD25" s="366">
        <v>-999</v>
      </c>
      <c r="AE25" s="304">
        <v>-999</v>
      </c>
      <c r="AF25" s="304">
        <v>-999</v>
      </c>
      <c r="AG25" s="304"/>
      <c r="AH25" s="304">
        <v>0.18169099999999999</v>
      </c>
      <c r="AI25" s="312"/>
      <c r="AJ25" s="332">
        <v>760</v>
      </c>
      <c r="AK25" s="304">
        <f t="shared" si="1"/>
        <v>760</v>
      </c>
      <c r="AL25" s="304">
        <f>IF(AH25&lt;=0.0022,0.2,0.43)</f>
        <v>0.43</v>
      </c>
      <c r="AM25" s="389" t="str">
        <f t="shared" si="2"/>
        <v/>
      </c>
      <c r="AN25" s="304"/>
      <c r="AO25" s="304"/>
      <c r="AP25" s="312"/>
      <c r="AQ25" s="312"/>
      <c r="AR25" s="312"/>
      <c r="AS25" s="312"/>
      <c r="AT25" s="312"/>
      <c r="AU25" s="329">
        <f>VLOOKUP(C25,[1]world!$A$2:$B$3555,2,FALSE)</f>
        <v>1</v>
      </c>
      <c r="AV25" s="329">
        <v>519</v>
      </c>
      <c r="AW25" s="304">
        <v>0.37</v>
      </c>
      <c r="AX25" s="304">
        <v>-999</v>
      </c>
      <c r="AY25" s="304">
        <v>-999</v>
      </c>
      <c r="AZ25" s="304">
        <v>-999</v>
      </c>
      <c r="BA25" s="304">
        <v>-999</v>
      </c>
      <c r="BB25" s="304">
        <v>-999</v>
      </c>
      <c r="BC25" s="304">
        <v>-999</v>
      </c>
      <c r="BD25" s="304">
        <v>-999</v>
      </c>
      <c r="BE25" s="304">
        <v>-999</v>
      </c>
      <c r="BF25" s="304">
        <v>-999</v>
      </c>
      <c r="BG25" s="304">
        <v>-999</v>
      </c>
      <c r="BH25" s="304">
        <v>-999</v>
      </c>
      <c r="BI25" s="304">
        <v>-999</v>
      </c>
      <c r="BJ25" s="304" t="s">
        <v>4954</v>
      </c>
      <c r="BK25" s="304" t="s">
        <v>4954</v>
      </c>
      <c r="BL25" s="304" t="s">
        <v>4954</v>
      </c>
    </row>
    <row r="26" spans="1:64" ht="15" hidden="1" customHeight="1" x14ac:dyDescent="0.2">
      <c r="A26" s="304" t="s">
        <v>4917</v>
      </c>
      <c r="B26" s="304" t="s">
        <v>5967</v>
      </c>
      <c r="C26" s="304">
        <v>23</v>
      </c>
      <c r="D26" s="349" t="s">
        <v>4526</v>
      </c>
      <c r="E26" s="309">
        <v>22</v>
      </c>
      <c r="F26" s="309"/>
      <c r="G26" s="324">
        <v>42.521999999999998</v>
      </c>
      <c r="H26" s="324">
        <v>43.305</v>
      </c>
      <c r="I26" s="324" t="s">
        <v>232</v>
      </c>
      <c r="J26" s="368">
        <f>GEOMEAN(Y26,AV26,AK26)</f>
        <v>432.57613459165538</v>
      </c>
      <c r="K26" s="331">
        <f t="shared" si="12"/>
        <v>0.38547027482550061</v>
      </c>
      <c r="L26" s="304" t="str">
        <f t="shared" si="0"/>
        <v>C</v>
      </c>
      <c r="M26" s="388" t="s">
        <v>6089</v>
      </c>
      <c r="N26" s="304"/>
      <c r="O26" s="356"/>
      <c r="P26" s="356"/>
      <c r="Q26" s="356"/>
      <c r="R26" s="304"/>
      <c r="S26" s="304"/>
      <c r="T26" s="304"/>
      <c r="U26" s="304"/>
      <c r="V26" s="304"/>
      <c r="W26" s="310" t="s">
        <v>505</v>
      </c>
      <c r="X26" s="304" t="s">
        <v>213</v>
      </c>
      <c r="Y26" s="366">
        <f t="shared" si="3"/>
        <v>274.5</v>
      </c>
      <c r="Z26" s="304"/>
      <c r="AA26" s="331">
        <v>0.36</v>
      </c>
      <c r="AB26" s="304">
        <v>-999</v>
      </c>
      <c r="AC26" s="304">
        <v>-999</v>
      </c>
      <c r="AD26" s="366">
        <v>-999</v>
      </c>
      <c r="AE26" s="304">
        <v>-999</v>
      </c>
      <c r="AF26" s="304">
        <v>-999</v>
      </c>
      <c r="AG26" s="304"/>
      <c r="AH26" s="304">
        <v>0.142929</v>
      </c>
      <c r="AI26" s="312"/>
      <c r="AJ26" s="332">
        <v>760</v>
      </c>
      <c r="AK26" s="304">
        <f t="shared" si="1"/>
        <v>760</v>
      </c>
      <c r="AL26" s="304">
        <f>IF(AH26&lt;=0.0022,0.2,0.43)</f>
        <v>0.43</v>
      </c>
      <c r="AM26" s="389" t="str">
        <f t="shared" si="2"/>
        <v/>
      </c>
      <c r="AN26" s="304"/>
      <c r="AO26" s="304"/>
      <c r="AP26" s="312"/>
      <c r="AQ26" s="312"/>
      <c r="AR26" s="312"/>
      <c r="AS26" s="312"/>
      <c r="AT26" s="312"/>
      <c r="AU26" s="329">
        <f>VLOOKUP(C26,[1]world!$A$2:$B$3555,2,FALSE)</f>
        <v>7</v>
      </c>
      <c r="AV26" s="329">
        <v>388</v>
      </c>
      <c r="AW26" s="304">
        <v>0.37</v>
      </c>
      <c r="AX26" s="304">
        <v>-999</v>
      </c>
      <c r="AY26" s="304">
        <v>-999</v>
      </c>
      <c r="AZ26" s="304">
        <v>-999</v>
      </c>
      <c r="BA26" s="304">
        <v>-999</v>
      </c>
      <c r="BB26" s="304">
        <v>-999</v>
      </c>
      <c r="BC26" s="304">
        <v>-999</v>
      </c>
      <c r="BD26" s="304">
        <v>-999</v>
      </c>
      <c r="BE26" s="304">
        <v>-999</v>
      </c>
      <c r="BF26" s="304">
        <v>-999</v>
      </c>
      <c r="BG26" s="304">
        <v>-999</v>
      </c>
      <c r="BH26" s="304">
        <v>-999</v>
      </c>
      <c r="BI26" s="304">
        <v>-999</v>
      </c>
      <c r="BJ26" s="304" t="s">
        <v>4954</v>
      </c>
      <c r="BK26" s="304" t="s">
        <v>4954</v>
      </c>
      <c r="BL26" s="304" t="s">
        <v>4954</v>
      </c>
    </row>
    <row r="27" spans="1:64" ht="15" hidden="1" customHeight="1" x14ac:dyDescent="0.2">
      <c r="A27" s="304" t="s">
        <v>4922</v>
      </c>
      <c r="B27" s="304" t="s">
        <v>5965</v>
      </c>
      <c r="C27" s="304">
        <v>24</v>
      </c>
      <c r="D27" s="349" t="s">
        <v>2749</v>
      </c>
      <c r="E27" s="309">
        <v>23</v>
      </c>
      <c r="F27" s="309"/>
      <c r="G27" s="324">
        <v>34.850999999999999</v>
      </c>
      <c r="H27" s="324">
        <v>-116.858</v>
      </c>
      <c r="I27" s="324" t="s">
        <v>214</v>
      </c>
      <c r="J27" s="368">
        <f>EXP(0.35*LN(AM27)+0.24*LN(Y27)+0.2*LN(AJ27)+0.21*LN(AV27))</f>
        <v>366.310419754007</v>
      </c>
      <c r="K27" s="331">
        <f>SQRT(0.35*AN27^2+0.24*Z27^2+0.2*AL27^2+0.21*AW27^2)</f>
        <v>0.33046028505707004</v>
      </c>
      <c r="L27" s="304" t="str">
        <f t="shared" si="0"/>
        <v>C</v>
      </c>
      <c r="M27" s="388" t="s">
        <v>6092</v>
      </c>
      <c r="N27" s="304"/>
      <c r="O27" s="356"/>
      <c r="P27" s="356"/>
      <c r="Q27" s="356"/>
      <c r="R27" s="304"/>
      <c r="S27" s="304"/>
      <c r="T27" s="304"/>
      <c r="U27" s="304"/>
      <c r="V27" s="304"/>
      <c r="W27" s="304" t="s">
        <v>273</v>
      </c>
      <c r="X27" s="304" t="s">
        <v>213</v>
      </c>
      <c r="Y27" s="366">
        <f t="shared" si="3"/>
        <v>274.5</v>
      </c>
      <c r="Z27" s="304">
        <v>0.3</v>
      </c>
      <c r="AA27" s="304"/>
      <c r="AB27" s="304">
        <v>-999</v>
      </c>
      <c r="AC27" s="304">
        <v>-999</v>
      </c>
      <c r="AD27" s="366">
        <v>-999</v>
      </c>
      <c r="AE27" s="304">
        <v>-999</v>
      </c>
      <c r="AF27" s="304">
        <v>-999</v>
      </c>
      <c r="AG27" s="304"/>
      <c r="AH27" s="304">
        <v>3.67047E-2</v>
      </c>
      <c r="AI27" s="385">
        <v>0.15546399999999999</v>
      </c>
      <c r="AJ27" s="332">
        <v>436</v>
      </c>
      <c r="AK27" s="304">
        <f t="shared" si="1"/>
        <v>425</v>
      </c>
      <c r="AL27" s="363">
        <v>0.43</v>
      </c>
      <c r="AM27" s="389">
        <f t="shared" si="2"/>
        <v>353</v>
      </c>
      <c r="AN27" s="363">
        <v>0.25</v>
      </c>
      <c r="AO27" s="304"/>
      <c r="AP27" s="312" t="s">
        <v>6113</v>
      </c>
      <c r="AQ27" s="312"/>
      <c r="AR27" s="312">
        <v>280</v>
      </c>
      <c r="AS27" s="312">
        <v>271.44099999999997</v>
      </c>
      <c r="AT27" s="312">
        <v>353</v>
      </c>
      <c r="AU27" s="329">
        <f>VLOOKUP(C27,[1]world!$A$2:$B$3555,2,FALSE)</f>
        <v>4</v>
      </c>
      <c r="AV27" s="329">
        <v>459</v>
      </c>
      <c r="AW27" s="304">
        <v>0.37</v>
      </c>
      <c r="AX27" s="304">
        <v>80</v>
      </c>
      <c r="AY27" s="304">
        <v>-999</v>
      </c>
      <c r="AZ27" s="304">
        <v>280</v>
      </c>
      <c r="BA27" s="304">
        <v>-999</v>
      </c>
      <c r="BB27" s="304">
        <v>-999</v>
      </c>
      <c r="BC27" s="304">
        <v>-999</v>
      </c>
      <c r="BD27" s="304">
        <v>-999</v>
      </c>
      <c r="BE27" s="304">
        <v>-999</v>
      </c>
      <c r="BF27" s="304">
        <v>-999</v>
      </c>
      <c r="BG27" s="304">
        <v>-999</v>
      </c>
      <c r="BH27" s="304">
        <v>-999</v>
      </c>
      <c r="BI27" s="304">
        <v>-999</v>
      </c>
      <c r="BJ27" s="304">
        <v>4</v>
      </c>
      <c r="BK27" s="304" t="s">
        <v>4954</v>
      </c>
      <c r="BL27" s="304">
        <v>4</v>
      </c>
    </row>
    <row r="28" spans="1:64" ht="15" hidden="1" customHeight="1" x14ac:dyDescent="0.2">
      <c r="A28" s="304" t="s">
        <v>4922</v>
      </c>
      <c r="B28" s="304" t="s">
        <v>5965</v>
      </c>
      <c r="C28" s="304">
        <v>25</v>
      </c>
      <c r="D28" s="349" t="s">
        <v>2604</v>
      </c>
      <c r="E28" s="309">
        <v>24</v>
      </c>
      <c r="F28" s="309"/>
      <c r="G28" s="324">
        <v>34.567999999999998</v>
      </c>
      <c r="H28" s="324">
        <v>-116.61199999999999</v>
      </c>
      <c r="I28" s="324" t="s">
        <v>232</v>
      </c>
      <c r="J28" s="368">
        <v>1369</v>
      </c>
      <c r="K28" s="331">
        <v>0.2</v>
      </c>
      <c r="L28" s="304" t="str">
        <f t="shared" si="0"/>
        <v>B</v>
      </c>
      <c r="M28" s="388">
        <v>1</v>
      </c>
      <c r="N28" s="304"/>
      <c r="O28" s="356">
        <v>9</v>
      </c>
      <c r="P28" s="331"/>
      <c r="Q28" s="356"/>
      <c r="R28" s="304"/>
      <c r="S28" s="304"/>
      <c r="T28" s="304"/>
      <c r="U28" s="304"/>
      <c r="V28" s="304"/>
      <c r="W28" s="304" t="s">
        <v>1644</v>
      </c>
      <c r="X28" s="304" t="s">
        <v>232</v>
      </c>
      <c r="Y28" s="366">
        <f t="shared" si="3"/>
        <v>506.6</v>
      </c>
      <c r="Z28" s="304">
        <v>0.4</v>
      </c>
      <c r="AA28" s="304"/>
      <c r="AB28" s="304">
        <v>-999</v>
      </c>
      <c r="AC28" s="304">
        <v>-999</v>
      </c>
      <c r="AD28" s="366">
        <v>-999</v>
      </c>
      <c r="AE28" s="304">
        <v>-999</v>
      </c>
      <c r="AF28" s="304">
        <v>-999</v>
      </c>
      <c r="AG28" s="304"/>
      <c r="AH28" s="304">
        <v>3.1440000000000003E-2</v>
      </c>
      <c r="AI28" s="312"/>
      <c r="AJ28" s="332">
        <v>415</v>
      </c>
      <c r="AK28" s="304">
        <f t="shared" si="1"/>
        <v>425</v>
      </c>
      <c r="AL28" s="304">
        <f>IF(AH28&lt;=0.0022,0.2,0.43)</f>
        <v>0.43</v>
      </c>
      <c r="AM28" s="389">
        <f t="shared" si="2"/>
        <v>748</v>
      </c>
      <c r="AN28" s="304">
        <v>0.4</v>
      </c>
      <c r="AO28" s="304"/>
      <c r="AP28" s="312" t="s">
        <v>6114</v>
      </c>
      <c r="AQ28" s="312"/>
      <c r="AR28" s="312">
        <v>748</v>
      </c>
      <c r="AS28" s="342">
        <v>684.93499999999995</v>
      </c>
      <c r="AT28" s="312"/>
      <c r="AU28" s="329">
        <f>VLOOKUP(C28,[1]world!$A$2:$B$3555,2,FALSE)</f>
        <v>8</v>
      </c>
      <c r="AV28" s="329">
        <v>374</v>
      </c>
      <c r="AW28" s="304">
        <v>0.37</v>
      </c>
      <c r="AX28" s="304">
        <v>5.5</v>
      </c>
      <c r="AY28" s="304">
        <v>5.5</v>
      </c>
      <c r="AZ28" s="304">
        <v>5.5</v>
      </c>
      <c r="BA28" s="304">
        <v>5.5</v>
      </c>
      <c r="BB28" s="304">
        <v>5.5</v>
      </c>
      <c r="BC28" s="304">
        <v>5.5</v>
      </c>
      <c r="BD28" s="304">
        <v>-999</v>
      </c>
      <c r="BE28" s="304">
        <v>-999</v>
      </c>
      <c r="BF28" s="304">
        <v>-999</v>
      </c>
      <c r="BG28" s="304">
        <v>-999</v>
      </c>
      <c r="BH28" s="304">
        <v>-999</v>
      </c>
      <c r="BI28" s="304">
        <v>-999</v>
      </c>
      <c r="BJ28" s="304">
        <v>0</v>
      </c>
      <c r="BK28" s="304">
        <v>0</v>
      </c>
      <c r="BL28" s="304">
        <v>0</v>
      </c>
    </row>
    <row r="29" spans="1:64" ht="15" hidden="1" customHeight="1" x14ac:dyDescent="0.2">
      <c r="A29" s="304" t="s">
        <v>4922</v>
      </c>
      <c r="B29" s="304" t="s">
        <v>5968</v>
      </c>
      <c r="C29" s="304">
        <v>27</v>
      </c>
      <c r="D29" s="349" t="s">
        <v>641</v>
      </c>
      <c r="E29" s="309">
        <v>25</v>
      </c>
      <c r="F29" s="309"/>
      <c r="G29" s="324">
        <v>24.673760000000001</v>
      </c>
      <c r="H29" s="324">
        <v>121.76461</v>
      </c>
      <c r="I29" s="324" t="s">
        <v>214</v>
      </c>
      <c r="J29" s="368">
        <f>EXP(0.31*LN(Y29)+0.42*LN(AJ29)+0.27*LN(AV29))</f>
        <v>309.40608415773931</v>
      </c>
      <c r="K29" s="331">
        <f>SQRT(0.31*AA29^2+0.42*AL29^2+0.27*AW29^2)</f>
        <v>0.3934424989753903</v>
      </c>
      <c r="L29" s="304" t="str">
        <f t="shared" si="0"/>
        <v>D</v>
      </c>
      <c r="M29" s="388" t="s">
        <v>6089</v>
      </c>
      <c r="N29" s="304"/>
      <c r="O29" s="356"/>
      <c r="P29" s="356"/>
      <c r="Q29" s="356"/>
      <c r="R29" s="304"/>
      <c r="S29" s="304"/>
      <c r="T29" s="304"/>
      <c r="U29" s="304"/>
      <c r="V29" s="304"/>
      <c r="W29" s="315" t="s">
        <v>225</v>
      </c>
      <c r="X29" s="304" t="s">
        <v>213</v>
      </c>
      <c r="Y29" s="366">
        <f t="shared" si="3"/>
        <v>274.5</v>
      </c>
      <c r="Z29" s="304"/>
      <c r="AA29" s="331">
        <v>0.36</v>
      </c>
      <c r="AB29" s="304">
        <v>-999</v>
      </c>
      <c r="AC29" s="304">
        <v>-999</v>
      </c>
      <c r="AD29" s="366">
        <v>-999</v>
      </c>
      <c r="AE29" s="304">
        <v>-999</v>
      </c>
      <c r="AF29" s="331"/>
      <c r="AG29" s="304"/>
      <c r="AH29" s="304">
        <v>4.2895700000000004E-3</v>
      </c>
      <c r="AI29" s="312"/>
      <c r="AJ29" s="332">
        <v>305</v>
      </c>
      <c r="AK29" s="304">
        <f t="shared" si="1"/>
        <v>270</v>
      </c>
      <c r="AL29" s="304">
        <v>0.43</v>
      </c>
      <c r="AM29" s="389" t="str">
        <f t="shared" si="2"/>
        <v/>
      </c>
      <c r="AN29" s="304"/>
      <c r="AO29" s="304"/>
      <c r="AP29" s="312"/>
      <c r="AQ29" s="312" t="s">
        <v>618</v>
      </c>
      <c r="AR29" s="312"/>
      <c r="AS29" s="312"/>
      <c r="AT29" s="312"/>
      <c r="AU29" s="329">
        <f>VLOOKUP(C29,[1]world!$A$2:$B$3555,2,FALSE)</f>
        <v>15</v>
      </c>
      <c r="AV29" s="329">
        <v>363</v>
      </c>
      <c r="AW29" s="304">
        <v>0.37</v>
      </c>
      <c r="AX29" s="304">
        <v>-999</v>
      </c>
      <c r="AY29" s="304">
        <v>-999</v>
      </c>
      <c r="AZ29" s="304">
        <v>-999</v>
      </c>
      <c r="BA29" s="304">
        <v>-999</v>
      </c>
      <c r="BB29" s="304">
        <v>-999</v>
      </c>
      <c r="BC29" s="304">
        <v>-999</v>
      </c>
      <c r="BD29" s="304">
        <v>-999</v>
      </c>
      <c r="BE29" s="304">
        <v>-999</v>
      </c>
      <c r="BF29" s="304">
        <v>-999</v>
      </c>
      <c r="BG29" s="304">
        <v>-999</v>
      </c>
      <c r="BH29" s="304">
        <v>-999</v>
      </c>
      <c r="BI29" s="304">
        <v>-999</v>
      </c>
      <c r="BJ29" s="304" t="s">
        <v>4954</v>
      </c>
      <c r="BK29" s="304" t="s">
        <v>4954</v>
      </c>
      <c r="BL29" s="304" t="s">
        <v>4954</v>
      </c>
    </row>
    <row r="30" spans="1:64" ht="15" hidden="1" customHeight="1" x14ac:dyDescent="0.2">
      <c r="A30" s="304" t="s">
        <v>4922</v>
      </c>
      <c r="B30" s="304" t="s">
        <v>5968</v>
      </c>
      <c r="C30" s="304">
        <v>28</v>
      </c>
      <c r="D30" s="349" t="s">
        <v>636</v>
      </c>
      <c r="E30" s="309">
        <v>26</v>
      </c>
      <c r="F30" s="309"/>
      <c r="G30" s="324">
        <v>24.6721</v>
      </c>
      <c r="H30" s="324">
        <v>121.76519999999999</v>
      </c>
      <c r="I30" s="324" t="s">
        <v>214</v>
      </c>
      <c r="J30" s="368">
        <f t="shared" ref="J30:J36" si="13">EXP(0.31*LN(Y30)+0.42*LN(AJ30)+0.27*LN(AV30))</f>
        <v>309.40608415773931</v>
      </c>
      <c r="K30" s="331">
        <f t="shared" ref="K30:K36" si="14">SQRT(0.31*AA30^2+0.42*AL30^2+0.27*AW30^2)</f>
        <v>0.3934424989753903</v>
      </c>
      <c r="L30" s="304" t="str">
        <f t="shared" si="0"/>
        <v>D</v>
      </c>
      <c r="M30" s="388" t="s">
        <v>6089</v>
      </c>
      <c r="N30" s="304"/>
      <c r="O30" s="356"/>
      <c r="P30" s="356"/>
      <c r="Q30" s="356"/>
      <c r="R30" s="304"/>
      <c r="S30" s="304"/>
      <c r="T30" s="304"/>
      <c r="U30" s="304"/>
      <c r="V30" s="304"/>
      <c r="W30" s="315" t="s">
        <v>225</v>
      </c>
      <c r="X30" s="304" t="s">
        <v>213</v>
      </c>
      <c r="Y30" s="366">
        <f t="shared" si="3"/>
        <v>274.5</v>
      </c>
      <c r="Z30" s="304"/>
      <c r="AA30" s="331">
        <v>0.36</v>
      </c>
      <c r="AB30" s="304">
        <v>-999</v>
      </c>
      <c r="AC30" s="304">
        <v>-999</v>
      </c>
      <c r="AD30" s="366">
        <v>-999</v>
      </c>
      <c r="AE30" s="304">
        <v>-999</v>
      </c>
      <c r="AF30" s="331"/>
      <c r="AG30" s="304"/>
      <c r="AH30" s="304">
        <v>4.2895700000000004E-3</v>
      </c>
      <c r="AI30" s="312"/>
      <c r="AJ30" s="332">
        <v>305</v>
      </c>
      <c r="AK30" s="304">
        <f t="shared" si="1"/>
        <v>270</v>
      </c>
      <c r="AL30" s="304">
        <v>0.43</v>
      </c>
      <c r="AM30" s="389" t="str">
        <f t="shared" si="2"/>
        <v/>
      </c>
      <c r="AN30" s="304"/>
      <c r="AO30" s="304"/>
      <c r="AP30" s="312"/>
      <c r="AQ30" s="312" t="s">
        <v>618</v>
      </c>
      <c r="AR30" s="312"/>
      <c r="AS30" s="312"/>
      <c r="AT30" s="312"/>
      <c r="AU30" s="329">
        <f>VLOOKUP(C30,[1]world!$A$2:$B$3555,2,FALSE)</f>
        <v>15</v>
      </c>
      <c r="AV30" s="329">
        <v>363</v>
      </c>
      <c r="AW30" s="304">
        <v>0.37</v>
      </c>
      <c r="AX30" s="304">
        <v>-999</v>
      </c>
      <c r="AY30" s="304">
        <v>-999</v>
      </c>
      <c r="AZ30" s="304">
        <v>-999</v>
      </c>
      <c r="BA30" s="304">
        <v>-999</v>
      </c>
      <c r="BB30" s="304">
        <v>-999</v>
      </c>
      <c r="BC30" s="304">
        <v>-999</v>
      </c>
      <c r="BD30" s="304">
        <v>-999</v>
      </c>
      <c r="BE30" s="304">
        <v>-999</v>
      </c>
      <c r="BF30" s="304">
        <v>-999</v>
      </c>
      <c r="BG30" s="304">
        <v>-999</v>
      </c>
      <c r="BH30" s="304">
        <v>-999</v>
      </c>
      <c r="BI30" s="304">
        <v>-999</v>
      </c>
      <c r="BJ30" s="304" t="s">
        <v>4954</v>
      </c>
      <c r="BK30" s="304" t="s">
        <v>4954</v>
      </c>
      <c r="BL30" s="304" t="s">
        <v>4954</v>
      </c>
    </row>
    <row r="31" spans="1:64" ht="15" hidden="1" customHeight="1" x14ac:dyDescent="0.2">
      <c r="A31" s="304" t="s">
        <v>4922</v>
      </c>
      <c r="B31" s="304" t="s">
        <v>5968</v>
      </c>
      <c r="C31" s="304">
        <v>29</v>
      </c>
      <c r="D31" s="349" t="s">
        <v>648</v>
      </c>
      <c r="E31" s="309">
        <v>27</v>
      </c>
      <c r="F31" s="309"/>
      <c r="G31" s="324">
        <v>24.6755</v>
      </c>
      <c r="H31" s="324">
        <v>121.7641</v>
      </c>
      <c r="I31" s="324" t="s">
        <v>214</v>
      </c>
      <c r="J31" s="368">
        <f t="shared" si="13"/>
        <v>275.82134412917196</v>
      </c>
      <c r="K31" s="331">
        <f t="shared" si="14"/>
        <v>0.30649469815969083</v>
      </c>
      <c r="L31" s="304" t="str">
        <f t="shared" si="0"/>
        <v>D</v>
      </c>
      <c r="M31" s="388" t="s">
        <v>6089</v>
      </c>
      <c r="N31" s="304"/>
      <c r="O31" s="356"/>
      <c r="P31" s="356"/>
      <c r="Q31" s="356"/>
      <c r="R31" s="304"/>
      <c r="S31" s="304"/>
      <c r="T31" s="304"/>
      <c r="U31" s="304"/>
      <c r="V31" s="304"/>
      <c r="W31" s="315" t="s">
        <v>225</v>
      </c>
      <c r="X31" s="304" t="s">
        <v>213</v>
      </c>
      <c r="Y31" s="366">
        <f t="shared" si="3"/>
        <v>274.5</v>
      </c>
      <c r="Z31" s="304"/>
      <c r="AA31" s="331">
        <v>0.36</v>
      </c>
      <c r="AB31" s="304">
        <v>-999</v>
      </c>
      <c r="AC31" s="304">
        <v>-999</v>
      </c>
      <c r="AD31" s="366">
        <v>-999</v>
      </c>
      <c r="AE31" s="304">
        <v>-999</v>
      </c>
      <c r="AF31" s="331"/>
      <c r="AG31" s="304"/>
      <c r="AH31" s="304">
        <v>1.72233E-3</v>
      </c>
      <c r="AI31" s="312"/>
      <c r="AJ31" s="332">
        <v>232</v>
      </c>
      <c r="AK31" s="304">
        <f t="shared" si="1"/>
        <v>210</v>
      </c>
      <c r="AL31" s="304">
        <v>0.2</v>
      </c>
      <c r="AM31" s="389" t="str">
        <f t="shared" si="2"/>
        <v/>
      </c>
      <c r="AN31" s="304"/>
      <c r="AO31" s="304"/>
      <c r="AP31" s="312"/>
      <c r="AQ31" s="312" t="s">
        <v>618</v>
      </c>
      <c r="AR31" s="312"/>
      <c r="AS31" s="312"/>
      <c r="AT31" s="312"/>
      <c r="AU31" s="329">
        <f>VLOOKUP(C31,[1]world!$A$2:$B$3555,2,FALSE)</f>
        <v>15</v>
      </c>
      <c r="AV31" s="329">
        <v>363</v>
      </c>
      <c r="AW31" s="304">
        <v>0.37</v>
      </c>
      <c r="AX31" s="304">
        <v>-999</v>
      </c>
      <c r="AY31" s="304">
        <v>-999</v>
      </c>
      <c r="AZ31" s="304">
        <v>-999</v>
      </c>
      <c r="BA31" s="304">
        <v>-999</v>
      </c>
      <c r="BB31" s="304">
        <v>-999</v>
      </c>
      <c r="BC31" s="304">
        <v>-999</v>
      </c>
      <c r="BD31" s="304">
        <v>-999</v>
      </c>
      <c r="BE31" s="304">
        <v>-999</v>
      </c>
      <c r="BF31" s="304">
        <v>-999</v>
      </c>
      <c r="BG31" s="304">
        <v>-999</v>
      </c>
      <c r="BH31" s="304">
        <v>-999</v>
      </c>
      <c r="BI31" s="304">
        <v>-999</v>
      </c>
      <c r="BJ31" s="304" t="s">
        <v>4954</v>
      </c>
      <c r="BK31" s="304" t="s">
        <v>4954</v>
      </c>
      <c r="BL31" s="304" t="s">
        <v>4954</v>
      </c>
    </row>
    <row r="32" spans="1:64" ht="15" hidden="1" customHeight="1" x14ac:dyDescent="0.2">
      <c r="A32" s="304" t="s">
        <v>4922</v>
      </c>
      <c r="B32" s="304" t="s">
        <v>5968</v>
      </c>
      <c r="C32" s="304">
        <v>30</v>
      </c>
      <c r="D32" s="349" t="s">
        <v>656</v>
      </c>
      <c r="E32" s="309">
        <v>28</v>
      </c>
      <c r="F32" s="309"/>
      <c r="G32" s="324">
        <v>24.682200000000002</v>
      </c>
      <c r="H32" s="324">
        <v>121.7666</v>
      </c>
      <c r="I32" s="324" t="s">
        <v>214</v>
      </c>
      <c r="J32" s="368">
        <f t="shared" si="13"/>
        <v>268.37312273927336</v>
      </c>
      <c r="K32" s="331">
        <f t="shared" si="14"/>
        <v>0.30649469815969083</v>
      </c>
      <c r="L32" s="304" t="str">
        <f t="shared" si="0"/>
        <v>D</v>
      </c>
      <c r="M32" s="388" t="s">
        <v>6089</v>
      </c>
      <c r="N32" s="304"/>
      <c r="O32" s="356"/>
      <c r="P32" s="356"/>
      <c r="Q32" s="356"/>
      <c r="R32" s="304"/>
      <c r="S32" s="304"/>
      <c r="T32" s="304"/>
      <c r="U32" s="304"/>
      <c r="V32" s="304"/>
      <c r="W32" s="315" t="s">
        <v>225</v>
      </c>
      <c r="X32" s="304" t="s">
        <v>213</v>
      </c>
      <c r="Y32" s="366">
        <f t="shared" si="3"/>
        <v>274.5</v>
      </c>
      <c r="Z32" s="304"/>
      <c r="AA32" s="331">
        <v>0.36</v>
      </c>
      <c r="AB32" s="304">
        <v>-999</v>
      </c>
      <c r="AC32" s="304">
        <v>-999</v>
      </c>
      <c r="AD32" s="366">
        <v>-999</v>
      </c>
      <c r="AE32" s="304">
        <v>-999</v>
      </c>
      <c r="AF32" s="331"/>
      <c r="AG32" s="304"/>
      <c r="AH32" s="304">
        <v>1.72233E-3</v>
      </c>
      <c r="AI32" s="312"/>
      <c r="AJ32" s="332">
        <v>232</v>
      </c>
      <c r="AK32" s="304">
        <f t="shared" si="1"/>
        <v>210</v>
      </c>
      <c r="AL32" s="304">
        <v>0.2</v>
      </c>
      <c r="AM32" s="389" t="str">
        <f t="shared" si="2"/>
        <v/>
      </c>
      <c r="AN32" s="304"/>
      <c r="AO32" s="304"/>
      <c r="AP32" s="312"/>
      <c r="AQ32" s="312" t="s">
        <v>618</v>
      </c>
      <c r="AR32" s="312"/>
      <c r="AS32" s="312"/>
      <c r="AT32" s="312"/>
      <c r="AU32" s="329">
        <f>VLOOKUP(C32,[1]world!$A$2:$B$3555,2,FALSE)</f>
        <v>11</v>
      </c>
      <c r="AV32" s="329">
        <v>328</v>
      </c>
      <c r="AW32" s="304">
        <v>0.37</v>
      </c>
      <c r="AX32" s="304">
        <v>-999</v>
      </c>
      <c r="AY32" s="304">
        <v>-999</v>
      </c>
      <c r="AZ32" s="304">
        <v>-999</v>
      </c>
      <c r="BA32" s="304">
        <v>-999</v>
      </c>
      <c r="BB32" s="304">
        <v>-999</v>
      </c>
      <c r="BC32" s="304">
        <v>-999</v>
      </c>
      <c r="BD32" s="304">
        <v>-999</v>
      </c>
      <c r="BE32" s="304">
        <v>-999</v>
      </c>
      <c r="BF32" s="304">
        <v>-999</v>
      </c>
      <c r="BG32" s="304">
        <v>-999</v>
      </c>
      <c r="BH32" s="304">
        <v>-999</v>
      </c>
      <c r="BI32" s="304">
        <v>-999</v>
      </c>
      <c r="BJ32" s="304" t="s">
        <v>4954</v>
      </c>
      <c r="BK32" s="304" t="s">
        <v>4954</v>
      </c>
      <c r="BL32" s="304" t="s">
        <v>4954</v>
      </c>
    </row>
    <row r="33" spans="1:64" ht="15" hidden="1" customHeight="1" x14ac:dyDescent="0.2">
      <c r="A33" s="304" t="s">
        <v>4922</v>
      </c>
      <c r="B33" s="304" t="s">
        <v>5968</v>
      </c>
      <c r="C33" s="304">
        <v>31</v>
      </c>
      <c r="D33" s="349" t="s">
        <v>625</v>
      </c>
      <c r="E33" s="309">
        <v>29</v>
      </c>
      <c r="F33" s="309"/>
      <c r="G33" s="324">
        <v>24.664850000000001</v>
      </c>
      <c r="H33" s="324">
        <v>121.762</v>
      </c>
      <c r="I33" s="324" t="s">
        <v>214</v>
      </c>
      <c r="J33" s="368">
        <f t="shared" si="13"/>
        <v>327.60594580708613</v>
      </c>
      <c r="K33" s="331">
        <f t="shared" si="14"/>
        <v>0.3934424989753903</v>
      </c>
      <c r="L33" s="304" t="str">
        <f t="shared" si="0"/>
        <v>D</v>
      </c>
      <c r="M33" s="388" t="s">
        <v>6089</v>
      </c>
      <c r="N33" s="304"/>
      <c r="O33" s="356"/>
      <c r="P33" s="356"/>
      <c r="Q33" s="356"/>
      <c r="R33" s="304"/>
      <c r="S33" s="304"/>
      <c r="T33" s="304"/>
      <c r="U33" s="304"/>
      <c r="V33" s="304"/>
      <c r="W33" s="315" t="s">
        <v>225</v>
      </c>
      <c r="X33" s="304" t="s">
        <v>213</v>
      </c>
      <c r="Y33" s="366">
        <f t="shared" si="3"/>
        <v>274.5</v>
      </c>
      <c r="Z33" s="304"/>
      <c r="AA33" s="331">
        <v>0.36</v>
      </c>
      <c r="AB33" s="304">
        <v>-999</v>
      </c>
      <c r="AC33" s="304">
        <v>-999</v>
      </c>
      <c r="AD33" s="366">
        <v>-999</v>
      </c>
      <c r="AE33" s="304">
        <v>-999</v>
      </c>
      <c r="AF33" s="331"/>
      <c r="AG33" s="304"/>
      <c r="AH33" s="304">
        <v>7.7851600000000002E-3</v>
      </c>
      <c r="AI33" s="312"/>
      <c r="AJ33" s="332">
        <v>373</v>
      </c>
      <c r="AK33" s="304">
        <f t="shared" si="1"/>
        <v>425</v>
      </c>
      <c r="AL33" s="304">
        <v>0.43</v>
      </c>
      <c r="AM33" s="389" t="str">
        <f t="shared" si="2"/>
        <v/>
      </c>
      <c r="AN33" s="304"/>
      <c r="AO33" s="304"/>
      <c r="AP33" s="312"/>
      <c r="AQ33" s="312" t="s">
        <v>618</v>
      </c>
      <c r="AR33" s="312"/>
      <c r="AS33" s="312"/>
      <c r="AT33" s="312"/>
      <c r="AU33" s="329">
        <f>VLOOKUP(C33,[1]world!$A$2:$B$3555,2,FALSE)</f>
        <v>11</v>
      </c>
      <c r="AV33" s="329">
        <v>328</v>
      </c>
      <c r="AW33" s="304">
        <v>0.37</v>
      </c>
      <c r="AX33" s="304">
        <v>-999</v>
      </c>
      <c r="AY33" s="304">
        <v>-999</v>
      </c>
      <c r="AZ33" s="304">
        <v>-999</v>
      </c>
      <c r="BA33" s="304">
        <v>-999</v>
      </c>
      <c r="BB33" s="304">
        <v>-999</v>
      </c>
      <c r="BC33" s="304">
        <v>-999</v>
      </c>
      <c r="BD33" s="304">
        <v>-999</v>
      </c>
      <c r="BE33" s="304">
        <v>-999</v>
      </c>
      <c r="BF33" s="304">
        <v>-999</v>
      </c>
      <c r="BG33" s="304">
        <v>-999</v>
      </c>
      <c r="BH33" s="304">
        <v>-999</v>
      </c>
      <c r="BI33" s="304">
        <v>-999</v>
      </c>
      <c r="BJ33" s="304" t="s">
        <v>4954</v>
      </c>
      <c r="BK33" s="304" t="s">
        <v>4954</v>
      </c>
      <c r="BL33" s="304" t="s">
        <v>4954</v>
      </c>
    </row>
    <row r="34" spans="1:64" ht="15" hidden="1" customHeight="1" x14ac:dyDescent="0.2">
      <c r="A34" s="304" t="s">
        <v>4922</v>
      </c>
      <c r="B34" s="304" t="s">
        <v>5968</v>
      </c>
      <c r="C34" s="304">
        <v>32</v>
      </c>
      <c r="D34" s="349" t="s">
        <v>667</v>
      </c>
      <c r="E34" s="309">
        <v>30</v>
      </c>
      <c r="F34" s="309"/>
      <c r="G34" s="324">
        <v>24.6922</v>
      </c>
      <c r="H34" s="324">
        <v>121.76860000000001</v>
      </c>
      <c r="I34" s="324" t="s">
        <v>214</v>
      </c>
      <c r="J34" s="368">
        <f t="shared" si="13"/>
        <v>267.66617472110079</v>
      </c>
      <c r="K34" s="331">
        <f t="shared" si="14"/>
        <v>0.30649469815969083</v>
      </c>
      <c r="L34" s="304" t="str">
        <f t="shared" si="0"/>
        <v>D</v>
      </c>
      <c r="M34" s="388" t="s">
        <v>6089</v>
      </c>
      <c r="N34" s="304"/>
      <c r="O34" s="356"/>
      <c r="P34" s="356"/>
      <c r="Q34" s="356"/>
      <c r="R34" s="304"/>
      <c r="S34" s="304"/>
      <c r="T34" s="304"/>
      <c r="U34" s="304"/>
      <c r="V34" s="304"/>
      <c r="W34" s="315" t="s">
        <v>225</v>
      </c>
      <c r="X34" s="304" t="s">
        <v>213</v>
      </c>
      <c r="Y34" s="366">
        <f t="shared" si="3"/>
        <v>274.5</v>
      </c>
      <c r="Z34" s="304"/>
      <c r="AA34" s="331">
        <v>0.36</v>
      </c>
      <c r="AB34" s="304">
        <v>-999</v>
      </c>
      <c r="AC34" s="304">
        <v>-999</v>
      </c>
      <c r="AD34" s="366">
        <v>-999</v>
      </c>
      <c r="AE34" s="304">
        <v>-999</v>
      </c>
      <c r="AF34" s="331"/>
      <c r="AG34" s="304"/>
      <c r="AH34" s="304">
        <v>1.1865000000000001E-3</v>
      </c>
      <c r="AI34" s="312"/>
      <c r="AJ34" s="332">
        <v>216</v>
      </c>
      <c r="AK34" s="304">
        <f t="shared" si="1"/>
        <v>210</v>
      </c>
      <c r="AL34" s="304">
        <v>0.2</v>
      </c>
      <c r="AM34" s="389" t="str">
        <f t="shared" si="2"/>
        <v/>
      </c>
      <c r="AN34" s="304"/>
      <c r="AO34" s="304"/>
      <c r="AP34" s="312"/>
      <c r="AQ34" s="312" t="s">
        <v>618</v>
      </c>
      <c r="AR34" s="312"/>
      <c r="AS34" s="312"/>
      <c r="AT34" s="312"/>
      <c r="AU34" s="329">
        <f>VLOOKUP(C34,[1]world!$A$2:$B$3555,2,FALSE)</f>
        <v>15</v>
      </c>
      <c r="AV34" s="329">
        <v>363</v>
      </c>
      <c r="AW34" s="304">
        <v>0.37</v>
      </c>
      <c r="AX34" s="304">
        <v>-999</v>
      </c>
      <c r="AY34" s="304">
        <v>-999</v>
      </c>
      <c r="AZ34" s="304">
        <v>-999</v>
      </c>
      <c r="BA34" s="304">
        <v>-999</v>
      </c>
      <c r="BB34" s="304">
        <v>-999</v>
      </c>
      <c r="BC34" s="304">
        <v>-999</v>
      </c>
      <c r="BD34" s="304">
        <v>-999</v>
      </c>
      <c r="BE34" s="304">
        <v>-999</v>
      </c>
      <c r="BF34" s="304">
        <v>-999</v>
      </c>
      <c r="BG34" s="304">
        <v>-999</v>
      </c>
      <c r="BH34" s="304">
        <v>-999</v>
      </c>
      <c r="BI34" s="304">
        <v>-999</v>
      </c>
      <c r="BJ34" s="304" t="s">
        <v>4954</v>
      </c>
      <c r="BK34" s="304" t="s">
        <v>4954</v>
      </c>
      <c r="BL34" s="304" t="s">
        <v>4954</v>
      </c>
    </row>
    <row r="35" spans="1:64" ht="15" hidden="1" customHeight="1" x14ac:dyDescent="0.2">
      <c r="A35" s="304" t="s">
        <v>4922</v>
      </c>
      <c r="B35" s="304" t="s">
        <v>5968</v>
      </c>
      <c r="C35" s="304">
        <v>33</v>
      </c>
      <c r="D35" s="349" t="s">
        <v>620</v>
      </c>
      <c r="E35" s="309">
        <v>31</v>
      </c>
      <c r="F35" s="309"/>
      <c r="G35" s="324">
        <v>24.656099999999999</v>
      </c>
      <c r="H35" s="324">
        <v>121.7621</v>
      </c>
      <c r="I35" s="324" t="s">
        <v>214</v>
      </c>
      <c r="J35" s="368">
        <f t="shared" si="13"/>
        <v>314.32511277408219</v>
      </c>
      <c r="K35" s="331">
        <f t="shared" si="14"/>
        <v>0.3934424989753903</v>
      </c>
      <c r="L35" s="304" t="str">
        <f t="shared" si="0"/>
        <v>D</v>
      </c>
      <c r="M35" s="388" t="s">
        <v>6089</v>
      </c>
      <c r="N35" s="304"/>
      <c r="O35" s="356"/>
      <c r="P35" s="356"/>
      <c r="Q35" s="356"/>
      <c r="R35" s="304"/>
      <c r="S35" s="304"/>
      <c r="T35" s="304"/>
      <c r="U35" s="304"/>
      <c r="V35" s="304"/>
      <c r="W35" s="315" t="s">
        <v>225</v>
      </c>
      <c r="X35" s="304" t="s">
        <v>213</v>
      </c>
      <c r="Y35" s="366">
        <f t="shared" si="3"/>
        <v>274.5</v>
      </c>
      <c r="Z35" s="304"/>
      <c r="AA35" s="331">
        <v>0.36</v>
      </c>
      <c r="AB35" s="304">
        <v>-999</v>
      </c>
      <c r="AC35" s="304">
        <v>-999</v>
      </c>
      <c r="AD35" s="366">
        <v>-999</v>
      </c>
      <c r="AE35" s="304">
        <v>-999</v>
      </c>
      <c r="AF35" s="331"/>
      <c r="AG35" s="304"/>
      <c r="AH35" s="304">
        <v>6.0276799999999997E-3</v>
      </c>
      <c r="AI35" s="312"/>
      <c r="AJ35" s="332">
        <v>338</v>
      </c>
      <c r="AK35" s="304">
        <f t="shared" si="1"/>
        <v>270</v>
      </c>
      <c r="AL35" s="304">
        <v>0.43</v>
      </c>
      <c r="AM35" s="389" t="str">
        <f t="shared" si="2"/>
        <v/>
      </c>
      <c r="AN35" s="304"/>
      <c r="AO35" s="304"/>
      <c r="AP35" s="312"/>
      <c r="AQ35" s="312" t="s">
        <v>618</v>
      </c>
      <c r="AR35" s="312"/>
      <c r="AS35" s="312"/>
      <c r="AT35" s="312"/>
      <c r="AU35" s="329">
        <f>VLOOKUP(C35,[1]world!$A$2:$B$3555,2,FALSE)</f>
        <v>11</v>
      </c>
      <c r="AV35" s="329">
        <v>328</v>
      </c>
      <c r="AW35" s="304">
        <v>0.37</v>
      </c>
      <c r="AX35" s="304">
        <v>-999</v>
      </c>
      <c r="AY35" s="304">
        <v>-999</v>
      </c>
      <c r="AZ35" s="304">
        <v>-999</v>
      </c>
      <c r="BA35" s="304">
        <v>-999</v>
      </c>
      <c r="BB35" s="304">
        <v>-999</v>
      </c>
      <c r="BC35" s="304">
        <v>-999</v>
      </c>
      <c r="BD35" s="304">
        <v>-999</v>
      </c>
      <c r="BE35" s="304">
        <v>-999</v>
      </c>
      <c r="BF35" s="304">
        <v>-999</v>
      </c>
      <c r="BG35" s="304">
        <v>-999</v>
      </c>
      <c r="BH35" s="304">
        <v>-999</v>
      </c>
      <c r="BI35" s="304">
        <v>-999</v>
      </c>
      <c r="BJ35" s="304" t="s">
        <v>4954</v>
      </c>
      <c r="BK35" s="304" t="s">
        <v>4954</v>
      </c>
      <c r="BL35" s="304" t="s">
        <v>4954</v>
      </c>
    </row>
    <row r="36" spans="1:64" ht="15" hidden="1" customHeight="1" x14ac:dyDescent="0.2">
      <c r="A36" s="304" t="s">
        <v>4922</v>
      </c>
      <c r="B36" s="304" t="s">
        <v>5968</v>
      </c>
      <c r="C36" s="304">
        <v>34</v>
      </c>
      <c r="D36" s="349" t="s">
        <v>617</v>
      </c>
      <c r="E36" s="309">
        <v>32</v>
      </c>
      <c r="F36" s="309"/>
      <c r="G36" s="324">
        <v>24.64873</v>
      </c>
      <c r="H36" s="324">
        <v>121.76443999999999</v>
      </c>
      <c r="I36" s="324" t="s">
        <v>214</v>
      </c>
      <c r="J36" s="368">
        <f t="shared" si="13"/>
        <v>308.38917511018002</v>
      </c>
      <c r="K36" s="331">
        <f t="shared" si="14"/>
        <v>0.3934424989753903</v>
      </c>
      <c r="L36" s="304" t="str">
        <f t="shared" si="0"/>
        <v>D</v>
      </c>
      <c r="M36" s="388" t="s">
        <v>6089</v>
      </c>
      <c r="N36" s="304"/>
      <c r="O36" s="356"/>
      <c r="P36" s="356"/>
      <c r="Q36" s="356"/>
      <c r="R36" s="304"/>
      <c r="S36" s="304"/>
      <c r="T36" s="304"/>
      <c r="U36" s="304"/>
      <c r="V36" s="304"/>
      <c r="W36" s="315" t="s">
        <v>225</v>
      </c>
      <c r="X36" s="304" t="s">
        <v>213</v>
      </c>
      <c r="Y36" s="366">
        <f t="shared" si="3"/>
        <v>274.5</v>
      </c>
      <c r="Z36" s="304"/>
      <c r="AA36" s="331">
        <v>0.36</v>
      </c>
      <c r="AB36" s="304">
        <v>-999</v>
      </c>
      <c r="AC36" s="304">
        <v>-999</v>
      </c>
      <c r="AD36" s="366">
        <v>-999</v>
      </c>
      <c r="AE36" s="304">
        <v>-999</v>
      </c>
      <c r="AF36" s="331"/>
      <c r="AG36" s="304"/>
      <c r="AH36" s="304">
        <v>5.2110000000000004E-3</v>
      </c>
      <c r="AI36" s="312"/>
      <c r="AJ36" s="332">
        <v>323</v>
      </c>
      <c r="AK36" s="304">
        <f t="shared" si="1"/>
        <v>270</v>
      </c>
      <c r="AL36" s="304">
        <v>0.43</v>
      </c>
      <c r="AM36" s="389" t="str">
        <f t="shared" si="2"/>
        <v/>
      </c>
      <c r="AN36" s="304"/>
      <c r="AO36" s="304"/>
      <c r="AP36" s="312"/>
      <c r="AQ36" s="312" t="s">
        <v>618</v>
      </c>
      <c r="AR36" s="312"/>
      <c r="AS36" s="312"/>
      <c r="AT36" s="312"/>
      <c r="AU36" s="329">
        <f>VLOOKUP(C36,[1]world!$A$2:$B$3555,2,FALSE)</f>
        <v>11</v>
      </c>
      <c r="AV36" s="329">
        <v>328</v>
      </c>
      <c r="AW36" s="304">
        <v>0.37</v>
      </c>
      <c r="AX36" s="304">
        <v>-999</v>
      </c>
      <c r="AY36" s="304">
        <v>-999</v>
      </c>
      <c r="AZ36" s="304">
        <v>-999</v>
      </c>
      <c r="BA36" s="304">
        <v>-999</v>
      </c>
      <c r="BB36" s="304">
        <v>-999</v>
      </c>
      <c r="BC36" s="304">
        <v>-999</v>
      </c>
      <c r="BD36" s="304">
        <v>-999</v>
      </c>
      <c r="BE36" s="304">
        <v>-999</v>
      </c>
      <c r="BF36" s="304">
        <v>-999</v>
      </c>
      <c r="BG36" s="304">
        <v>-999</v>
      </c>
      <c r="BH36" s="304">
        <v>-999</v>
      </c>
      <c r="BI36" s="304">
        <v>-999</v>
      </c>
      <c r="BJ36" s="304" t="s">
        <v>4954</v>
      </c>
      <c r="BK36" s="304" t="s">
        <v>4954</v>
      </c>
      <c r="BL36" s="304" t="s">
        <v>4954</v>
      </c>
    </row>
    <row r="37" spans="1:64" ht="15" hidden="1" customHeight="1" x14ac:dyDescent="0.2">
      <c r="A37" s="304" t="s">
        <v>4922</v>
      </c>
      <c r="B37" s="304" t="s">
        <v>5968</v>
      </c>
      <c r="C37" s="304">
        <v>35</v>
      </c>
      <c r="D37" s="349" t="s">
        <v>610</v>
      </c>
      <c r="E37" s="309">
        <v>33</v>
      </c>
      <c r="F37" s="309"/>
      <c r="G37" s="324">
        <v>24.629639999999998</v>
      </c>
      <c r="H37" s="324">
        <v>121.761</v>
      </c>
      <c r="I37" s="324" t="s">
        <v>214</v>
      </c>
      <c r="J37" s="368">
        <f>EXP(0.21*LN(Y37)+0.33*LN(AF37)+0.28*LN(AJ37)+0.18*LN(AV37))</f>
        <v>635.32035917892154</v>
      </c>
      <c r="K37" s="331">
        <f>SQRT(0.21*AA37^2+0.33*AG37^2+0.28*AL37^2+0.18*AW37^2)</f>
        <v>0.40511233010117081</v>
      </c>
      <c r="L37" s="304" t="str">
        <f t="shared" si="0"/>
        <v>C</v>
      </c>
      <c r="M37" s="388" t="s">
        <v>6093</v>
      </c>
      <c r="N37" s="304"/>
      <c r="O37" s="356"/>
      <c r="P37" s="356"/>
      <c r="Q37" s="356"/>
      <c r="R37" s="304"/>
      <c r="S37" s="304"/>
      <c r="T37" s="304"/>
      <c r="U37" s="304"/>
      <c r="V37" s="304"/>
      <c r="W37" s="315" t="s">
        <v>259</v>
      </c>
      <c r="X37" s="304" t="s">
        <v>232</v>
      </c>
      <c r="Y37" s="366">
        <f t="shared" si="3"/>
        <v>506.6</v>
      </c>
      <c r="Z37" s="304"/>
      <c r="AA37" s="304">
        <v>0.45</v>
      </c>
      <c r="AB37" s="304">
        <v>-999</v>
      </c>
      <c r="AC37" s="304">
        <v>-999</v>
      </c>
      <c r="AD37" s="366">
        <v>-999</v>
      </c>
      <c r="AE37" s="304">
        <v>-999</v>
      </c>
      <c r="AF37" s="331">
        <f>EXP(IF(X37="A",LN(683.9),IF(X37="B",LN(559.6),IF(OR(X37="C",X37="D",X37="CD"),LN(225)+((LN(513)-LN(225))/(1+(EXP(LN(31.4)-LN(AC37))/0.48))),IF(X37="E",LN(204.2),"N/A")))))</f>
        <v>683.90000000000032</v>
      </c>
      <c r="AG37" s="304">
        <v>0.37</v>
      </c>
      <c r="AH37" s="304">
        <v>6.4357399999999995E-2</v>
      </c>
      <c r="AI37" s="312"/>
      <c r="AJ37" s="332">
        <v>760</v>
      </c>
      <c r="AK37" s="304">
        <f t="shared" si="1"/>
        <v>760</v>
      </c>
      <c r="AL37" s="304">
        <v>0.43</v>
      </c>
      <c r="AM37" s="389" t="str">
        <f t="shared" si="2"/>
        <v/>
      </c>
      <c r="AN37" s="304"/>
      <c r="AO37" s="304"/>
      <c r="AP37" s="312"/>
      <c r="AQ37" s="312" t="s">
        <v>611</v>
      </c>
      <c r="AR37" s="312"/>
      <c r="AS37" s="312"/>
      <c r="AT37" s="312"/>
      <c r="AU37" s="329">
        <f>VLOOKUP(C37,[1]world!$A$2:$B$3555,2,FALSE)</f>
        <v>3</v>
      </c>
      <c r="AV37" s="329">
        <v>547</v>
      </c>
      <c r="AW37" s="304">
        <v>0.37</v>
      </c>
      <c r="AX37" s="304">
        <v>-999</v>
      </c>
      <c r="AY37" s="304">
        <v>-999</v>
      </c>
      <c r="AZ37" s="304">
        <v>-999</v>
      </c>
      <c r="BA37" s="304">
        <v>-999</v>
      </c>
      <c r="BB37" s="304">
        <v>-999</v>
      </c>
      <c r="BC37" s="304">
        <v>-999</v>
      </c>
      <c r="BD37" s="304">
        <v>-999</v>
      </c>
      <c r="BE37" s="304">
        <v>-999</v>
      </c>
      <c r="BF37" s="304">
        <v>-999</v>
      </c>
      <c r="BG37" s="304">
        <v>-999</v>
      </c>
      <c r="BH37" s="304">
        <v>-999</v>
      </c>
      <c r="BI37" s="304">
        <v>-999</v>
      </c>
      <c r="BJ37" s="304" t="s">
        <v>4954</v>
      </c>
      <c r="BK37" s="304" t="s">
        <v>4954</v>
      </c>
      <c r="BL37" s="304" t="s">
        <v>4954</v>
      </c>
    </row>
    <row r="38" spans="1:64" ht="15" hidden="1" customHeight="1" x14ac:dyDescent="0.2">
      <c r="A38" s="304" t="s">
        <v>4922</v>
      </c>
      <c r="B38" s="304" t="s">
        <v>5965</v>
      </c>
      <c r="C38" s="304">
        <v>36</v>
      </c>
      <c r="D38" s="349" t="s">
        <v>3932</v>
      </c>
      <c r="E38" s="309">
        <v>34</v>
      </c>
      <c r="F38" s="309"/>
      <c r="G38" s="324">
        <v>37.679000000000002</v>
      </c>
      <c r="H38" s="324">
        <v>-118.813</v>
      </c>
      <c r="I38" s="324" t="s">
        <v>232</v>
      </c>
      <c r="J38" s="368">
        <f t="shared" ref="J38:J48" si="15">EXP(0.35*LN(AM38)+0.24*LN(Y38)+0.2*LN(AJ38)+0.21*LN(AV38))</f>
        <v>329.43539478596034</v>
      </c>
      <c r="K38" s="331">
        <f t="shared" ref="K38:K48" si="16">SQRT(0.35*AN38^2+0.24*Z38^2+0.2*AL38^2+0.21*AW38^2)</f>
        <v>0.33046028505707004</v>
      </c>
      <c r="L38" s="304" t="str">
        <f t="shared" si="0"/>
        <v>D</v>
      </c>
      <c r="M38" s="388" t="s">
        <v>6092</v>
      </c>
      <c r="N38" s="304"/>
      <c r="O38" s="356"/>
      <c r="P38" s="356"/>
      <c r="Q38" s="356"/>
      <c r="R38" s="304"/>
      <c r="S38" s="304"/>
      <c r="T38" s="304"/>
      <c r="U38" s="304"/>
      <c r="V38" s="304"/>
      <c r="W38" s="304" t="s">
        <v>505</v>
      </c>
      <c r="X38" s="304" t="s">
        <v>213</v>
      </c>
      <c r="Y38" s="366">
        <f t="shared" si="3"/>
        <v>274.5</v>
      </c>
      <c r="Z38" s="304">
        <v>0.3</v>
      </c>
      <c r="AA38" s="304"/>
      <c r="AB38" s="304">
        <v>-999</v>
      </c>
      <c r="AC38" s="304">
        <v>-999</v>
      </c>
      <c r="AD38" s="366">
        <v>-999</v>
      </c>
      <c r="AE38" s="304">
        <v>-999</v>
      </c>
      <c r="AF38" s="304">
        <v>-999</v>
      </c>
      <c r="AG38" s="304"/>
      <c r="AH38" s="304">
        <v>1.0779800000000001E-2</v>
      </c>
      <c r="AI38" s="385">
        <v>6.6224900000000003E-2</v>
      </c>
      <c r="AJ38" s="332">
        <v>306</v>
      </c>
      <c r="AK38" s="304">
        <f t="shared" si="1"/>
        <v>270</v>
      </c>
      <c r="AL38" s="363">
        <v>0.43</v>
      </c>
      <c r="AM38" s="389">
        <f t="shared" si="2"/>
        <v>353</v>
      </c>
      <c r="AN38" s="363">
        <v>0.25</v>
      </c>
      <c r="AO38" s="304"/>
      <c r="AP38" s="312" t="s">
        <v>4980</v>
      </c>
      <c r="AQ38" s="312"/>
      <c r="AR38" s="312">
        <v>349</v>
      </c>
      <c r="AS38" s="312">
        <v>338.53899999999999</v>
      </c>
      <c r="AT38" s="312">
        <v>353</v>
      </c>
      <c r="AU38" s="329">
        <f>VLOOKUP(C38,[1]world!$A$2:$B$3555,2,FALSE)</f>
        <v>7</v>
      </c>
      <c r="AV38" s="329">
        <v>388</v>
      </c>
      <c r="AW38" s="304">
        <v>0.37</v>
      </c>
      <c r="AX38" s="304">
        <v>-999</v>
      </c>
      <c r="AY38" s="304">
        <v>-999</v>
      </c>
      <c r="AZ38" s="304">
        <v>-999</v>
      </c>
      <c r="BA38" s="304">
        <v>-999</v>
      </c>
      <c r="BB38" s="304">
        <v>-999</v>
      </c>
      <c r="BC38" s="304">
        <v>-999</v>
      </c>
      <c r="BD38" s="304">
        <v>-999</v>
      </c>
      <c r="BE38" s="304">
        <v>-999</v>
      </c>
      <c r="BF38" s="304">
        <v>-999</v>
      </c>
      <c r="BG38" s="304">
        <v>-999</v>
      </c>
      <c r="BH38" s="304">
        <v>-999</v>
      </c>
      <c r="BI38" s="304">
        <v>-999</v>
      </c>
      <c r="BJ38" s="304" t="s">
        <v>4954</v>
      </c>
      <c r="BK38" s="304" t="s">
        <v>4954</v>
      </c>
      <c r="BL38" s="304" t="s">
        <v>4954</v>
      </c>
    </row>
    <row r="39" spans="1:64" ht="15" hidden="1" customHeight="1" x14ac:dyDescent="0.2">
      <c r="A39" s="304" t="s">
        <v>4922</v>
      </c>
      <c r="B39" s="304" t="s">
        <v>5965</v>
      </c>
      <c r="C39" s="304">
        <v>37</v>
      </c>
      <c r="D39" s="349" t="s">
        <v>3873</v>
      </c>
      <c r="E39" s="309">
        <v>35</v>
      </c>
      <c r="F39" s="309"/>
      <c r="G39" s="324">
        <v>37.567999999999998</v>
      </c>
      <c r="H39" s="324">
        <v>-118.752</v>
      </c>
      <c r="I39" s="324" t="s">
        <v>232</v>
      </c>
      <c r="J39" s="368">
        <f t="shared" si="15"/>
        <v>397.83662396250043</v>
      </c>
      <c r="K39" s="331">
        <f t="shared" si="16"/>
        <v>0.33046028505707004</v>
      </c>
      <c r="L39" s="304" t="str">
        <f t="shared" si="0"/>
        <v>C</v>
      </c>
      <c r="M39" s="388" t="s">
        <v>6092</v>
      </c>
      <c r="N39" s="304"/>
      <c r="O39" s="356"/>
      <c r="P39" s="356"/>
      <c r="Q39" s="356"/>
      <c r="R39" s="304"/>
      <c r="S39" s="304"/>
      <c r="T39" s="304"/>
      <c r="U39" s="304"/>
      <c r="V39" s="304"/>
      <c r="W39" s="310" t="s">
        <v>286</v>
      </c>
      <c r="X39" s="304" t="s">
        <v>213</v>
      </c>
      <c r="Y39" s="366">
        <f t="shared" si="3"/>
        <v>274.5</v>
      </c>
      <c r="Z39" s="304">
        <v>0.3</v>
      </c>
      <c r="AA39" s="304"/>
      <c r="AB39" s="304">
        <v>-999</v>
      </c>
      <c r="AC39" s="304">
        <v>-999</v>
      </c>
      <c r="AD39" s="366">
        <v>-999</v>
      </c>
      <c r="AE39" s="304">
        <v>-999</v>
      </c>
      <c r="AF39" s="304">
        <v>-999</v>
      </c>
      <c r="AG39" s="304"/>
      <c r="AH39" s="304">
        <v>7.24693E-2</v>
      </c>
      <c r="AI39" s="385">
        <v>0.26687899999999998</v>
      </c>
      <c r="AJ39" s="332">
        <v>548</v>
      </c>
      <c r="AK39" s="304">
        <f t="shared" si="1"/>
        <v>555</v>
      </c>
      <c r="AL39" s="363">
        <v>0.43</v>
      </c>
      <c r="AM39" s="389">
        <f t="shared" si="2"/>
        <v>353</v>
      </c>
      <c r="AN39" s="363">
        <v>0.25</v>
      </c>
      <c r="AO39" s="304"/>
      <c r="AP39" s="312" t="s">
        <v>4980</v>
      </c>
      <c r="AQ39" s="312"/>
      <c r="AR39" s="312">
        <v>349</v>
      </c>
      <c r="AS39" s="312">
        <v>338.53899999999999</v>
      </c>
      <c r="AT39" s="312">
        <v>353</v>
      </c>
      <c r="AU39" s="329">
        <f>VLOOKUP(C39,[1]world!$A$2:$B$3555,2,FALSE)</f>
        <v>3</v>
      </c>
      <c r="AV39" s="329">
        <v>547</v>
      </c>
      <c r="AW39" s="304">
        <v>0.37</v>
      </c>
      <c r="AX39" s="304">
        <v>-999</v>
      </c>
      <c r="AY39" s="304">
        <v>-999</v>
      </c>
      <c r="AZ39" s="304">
        <v>-999</v>
      </c>
      <c r="BA39" s="304">
        <v>-999</v>
      </c>
      <c r="BB39" s="304">
        <v>-999</v>
      </c>
      <c r="BC39" s="304">
        <v>-999</v>
      </c>
      <c r="BD39" s="304">
        <v>-999</v>
      </c>
      <c r="BE39" s="304">
        <v>-999</v>
      </c>
      <c r="BF39" s="304">
        <v>-999</v>
      </c>
      <c r="BG39" s="304">
        <v>-999</v>
      </c>
      <c r="BH39" s="304">
        <v>-999</v>
      </c>
      <c r="BI39" s="304">
        <v>-999</v>
      </c>
      <c r="BJ39" s="304" t="s">
        <v>4954</v>
      </c>
      <c r="BK39" s="304" t="s">
        <v>4954</v>
      </c>
      <c r="BL39" s="304" t="s">
        <v>4954</v>
      </c>
    </row>
    <row r="40" spans="1:64" ht="15" hidden="1" customHeight="1" x14ac:dyDescent="0.2">
      <c r="A40" s="304" t="s">
        <v>4922</v>
      </c>
      <c r="B40" s="304" t="s">
        <v>5965</v>
      </c>
      <c r="C40" s="304">
        <v>38</v>
      </c>
      <c r="D40" s="349" t="s">
        <v>3904</v>
      </c>
      <c r="E40" s="309">
        <v>36</v>
      </c>
      <c r="F40" s="309"/>
      <c r="G40" s="324">
        <v>37.639000000000003</v>
      </c>
      <c r="H40" s="324">
        <v>-118.863</v>
      </c>
      <c r="I40" s="324" t="s">
        <v>232</v>
      </c>
      <c r="J40" s="368">
        <f t="shared" si="15"/>
        <v>341.56934649732261</v>
      </c>
      <c r="K40" s="331">
        <f t="shared" si="16"/>
        <v>0.33046028505707004</v>
      </c>
      <c r="L40" s="304" t="str">
        <f t="shared" si="0"/>
        <v>D</v>
      </c>
      <c r="M40" s="388" t="s">
        <v>6092</v>
      </c>
      <c r="N40" s="304"/>
      <c r="O40" s="356"/>
      <c r="P40" s="356"/>
      <c r="Q40" s="356"/>
      <c r="R40" s="304"/>
      <c r="S40" s="304"/>
      <c r="T40" s="304"/>
      <c r="U40" s="304"/>
      <c r="V40" s="304"/>
      <c r="W40" s="304" t="s">
        <v>583</v>
      </c>
      <c r="X40" s="304" t="s">
        <v>205</v>
      </c>
      <c r="Y40" s="366">
        <f t="shared" si="3"/>
        <v>424.8</v>
      </c>
      <c r="Z40" s="304">
        <v>0.3</v>
      </c>
      <c r="AA40" s="304"/>
      <c r="AB40" s="304">
        <v>-999</v>
      </c>
      <c r="AC40" s="304">
        <v>-999</v>
      </c>
      <c r="AD40" s="366">
        <v>-999</v>
      </c>
      <c r="AE40" s="304">
        <v>-999</v>
      </c>
      <c r="AF40" s="304">
        <v>-999</v>
      </c>
      <c r="AG40" s="304"/>
      <c r="AH40" s="304">
        <v>5.5599000000000004E-3</v>
      </c>
      <c r="AI40" s="385">
        <v>4.1614699999999998E-2</v>
      </c>
      <c r="AJ40" s="332">
        <v>259</v>
      </c>
      <c r="AK40" s="304">
        <f t="shared" si="1"/>
        <v>270</v>
      </c>
      <c r="AL40" s="363">
        <v>0.43</v>
      </c>
      <c r="AM40" s="389">
        <f t="shared" si="2"/>
        <v>353</v>
      </c>
      <c r="AN40" s="363">
        <v>0.25</v>
      </c>
      <c r="AO40" s="304"/>
      <c r="AP40" s="312" t="s">
        <v>4980</v>
      </c>
      <c r="AQ40" s="312"/>
      <c r="AR40" s="312">
        <v>349</v>
      </c>
      <c r="AS40" s="312">
        <v>338.53899999999999</v>
      </c>
      <c r="AT40" s="312">
        <v>353</v>
      </c>
      <c r="AU40" s="329">
        <f>VLOOKUP(C40,[1]world!$A$2:$B$3555,2,FALSE)</f>
        <v>11</v>
      </c>
      <c r="AV40" s="329">
        <v>328</v>
      </c>
      <c r="AW40" s="304">
        <v>0.37</v>
      </c>
      <c r="AX40" s="304">
        <v>-999</v>
      </c>
      <c r="AY40" s="304">
        <v>-999</v>
      </c>
      <c r="AZ40" s="304">
        <v>-999</v>
      </c>
      <c r="BA40" s="304">
        <v>-999</v>
      </c>
      <c r="BB40" s="304">
        <v>-999</v>
      </c>
      <c r="BC40" s="304">
        <v>-999</v>
      </c>
      <c r="BD40" s="304">
        <v>-999</v>
      </c>
      <c r="BE40" s="304">
        <v>-999</v>
      </c>
      <c r="BF40" s="304">
        <v>-999</v>
      </c>
      <c r="BG40" s="304">
        <v>-999</v>
      </c>
      <c r="BH40" s="304">
        <v>-999</v>
      </c>
      <c r="BI40" s="304">
        <v>-999</v>
      </c>
      <c r="BJ40" s="304" t="s">
        <v>4954</v>
      </c>
      <c r="BK40" s="304" t="s">
        <v>4954</v>
      </c>
      <c r="BL40" s="304" t="s">
        <v>4954</v>
      </c>
    </row>
    <row r="41" spans="1:64" ht="15" hidden="1" customHeight="1" x14ac:dyDescent="0.2">
      <c r="A41" s="304" t="s">
        <v>4922</v>
      </c>
      <c r="B41" s="304" t="s">
        <v>5965</v>
      </c>
      <c r="C41" s="304">
        <v>39</v>
      </c>
      <c r="D41" s="349" t="s">
        <v>3876</v>
      </c>
      <c r="E41" s="309">
        <v>37</v>
      </c>
      <c r="F41" s="309"/>
      <c r="G41" s="324">
        <v>37.585999999999999</v>
      </c>
      <c r="H41" s="324">
        <v>-118.78100000000001</v>
      </c>
      <c r="I41" s="324" t="s">
        <v>232</v>
      </c>
      <c r="J41" s="368">
        <f t="shared" si="15"/>
        <v>382.29438325496869</v>
      </c>
      <c r="K41" s="331">
        <f t="shared" si="16"/>
        <v>0.33046028505707004</v>
      </c>
      <c r="L41" s="304" t="str">
        <f t="shared" si="0"/>
        <v>C</v>
      </c>
      <c r="M41" s="388" t="s">
        <v>6092</v>
      </c>
      <c r="N41" s="304"/>
      <c r="O41" s="356"/>
      <c r="P41" s="356"/>
      <c r="Q41" s="356"/>
      <c r="R41" s="304"/>
      <c r="S41" s="304"/>
      <c r="T41" s="304"/>
      <c r="U41" s="304"/>
      <c r="V41" s="304"/>
      <c r="W41" s="304" t="s">
        <v>286</v>
      </c>
      <c r="X41" s="304" t="s">
        <v>213</v>
      </c>
      <c r="Y41" s="366">
        <f t="shared" si="3"/>
        <v>274.5</v>
      </c>
      <c r="Z41" s="304">
        <v>0.3</v>
      </c>
      <c r="AA41" s="304"/>
      <c r="AB41" s="304">
        <v>-999</v>
      </c>
      <c r="AC41" s="304">
        <v>-999</v>
      </c>
      <c r="AD41" s="366">
        <v>-999</v>
      </c>
      <c r="AE41" s="304">
        <v>-999</v>
      </c>
      <c r="AF41" s="304">
        <v>-999</v>
      </c>
      <c r="AG41" s="304"/>
      <c r="AH41" s="304">
        <v>3.99155E-2</v>
      </c>
      <c r="AI41" s="385">
        <v>0.12936999999999999</v>
      </c>
      <c r="AJ41" s="332">
        <v>449</v>
      </c>
      <c r="AK41" s="304">
        <f t="shared" si="1"/>
        <v>425</v>
      </c>
      <c r="AL41" s="363">
        <v>0.43</v>
      </c>
      <c r="AM41" s="389">
        <f t="shared" si="2"/>
        <v>353</v>
      </c>
      <c r="AN41" s="363">
        <v>0.25</v>
      </c>
      <c r="AO41" s="304"/>
      <c r="AP41" s="312" t="s">
        <v>4980</v>
      </c>
      <c r="AQ41" s="312"/>
      <c r="AR41" s="312">
        <v>349</v>
      </c>
      <c r="AS41" s="312">
        <v>338.53899999999999</v>
      </c>
      <c r="AT41" s="312">
        <v>353</v>
      </c>
      <c r="AU41" s="329">
        <f>VLOOKUP(C41,[1]world!$A$2:$B$3555,2,FALSE)</f>
        <v>3</v>
      </c>
      <c r="AV41" s="329">
        <v>547</v>
      </c>
      <c r="AW41" s="304">
        <v>0.37</v>
      </c>
      <c r="AX41" s="304">
        <v>-999</v>
      </c>
      <c r="AY41" s="304">
        <v>-999</v>
      </c>
      <c r="AZ41" s="304">
        <v>-999</v>
      </c>
      <c r="BA41" s="304">
        <v>-999</v>
      </c>
      <c r="BB41" s="304">
        <v>-999</v>
      </c>
      <c r="BC41" s="304">
        <v>-999</v>
      </c>
      <c r="BD41" s="304">
        <v>-999</v>
      </c>
      <c r="BE41" s="304">
        <v>-999</v>
      </c>
      <c r="BF41" s="304">
        <v>-999</v>
      </c>
      <c r="BG41" s="304">
        <v>-999</v>
      </c>
      <c r="BH41" s="304">
        <v>-999</v>
      </c>
      <c r="BI41" s="304">
        <v>-999</v>
      </c>
      <c r="BJ41" s="304" t="s">
        <v>4954</v>
      </c>
      <c r="BK41" s="304" t="s">
        <v>4954</v>
      </c>
      <c r="BL41" s="304" t="s">
        <v>4954</v>
      </c>
    </row>
    <row r="42" spans="1:64" ht="15" hidden="1" customHeight="1" x14ac:dyDescent="0.2">
      <c r="A42" s="304" t="s">
        <v>4922</v>
      </c>
      <c r="B42" s="304" t="s">
        <v>5965</v>
      </c>
      <c r="C42" s="304">
        <v>40</v>
      </c>
      <c r="D42" s="349" t="s">
        <v>3883</v>
      </c>
      <c r="E42" s="309">
        <v>40</v>
      </c>
      <c r="F42" s="309"/>
      <c r="G42" s="324">
        <v>37.594999999999999</v>
      </c>
      <c r="H42" s="324">
        <v>-118.85</v>
      </c>
      <c r="I42" s="324" t="s">
        <v>232</v>
      </c>
      <c r="J42" s="368">
        <f t="shared" si="15"/>
        <v>465.20871922954865</v>
      </c>
      <c r="K42" s="331">
        <f t="shared" si="16"/>
        <v>0.33046028505707004</v>
      </c>
      <c r="L42" s="304" t="str">
        <f t="shared" si="0"/>
        <v>C</v>
      </c>
      <c r="M42" s="388" t="s">
        <v>6092</v>
      </c>
      <c r="N42" s="304"/>
      <c r="O42" s="356"/>
      <c r="P42" s="356"/>
      <c r="Q42" s="356"/>
      <c r="R42" s="304"/>
      <c r="S42" s="304"/>
      <c r="T42" s="304"/>
      <c r="U42" s="304"/>
      <c r="V42" s="304"/>
      <c r="W42" s="304" t="s">
        <v>246</v>
      </c>
      <c r="X42" s="304" t="s">
        <v>205</v>
      </c>
      <c r="Y42" s="366">
        <f t="shared" si="3"/>
        <v>424.8</v>
      </c>
      <c r="Z42" s="304">
        <v>0.3</v>
      </c>
      <c r="AA42" s="304"/>
      <c r="AB42" s="304">
        <v>-999</v>
      </c>
      <c r="AC42" s="304">
        <v>-999</v>
      </c>
      <c r="AD42" s="366">
        <v>-999</v>
      </c>
      <c r="AE42" s="304">
        <v>-999</v>
      </c>
      <c r="AF42" s="304">
        <v>-999</v>
      </c>
      <c r="AG42" s="304"/>
      <c r="AH42" s="304">
        <v>9.3968899999999994E-2</v>
      </c>
      <c r="AI42" s="312"/>
      <c r="AJ42" s="332">
        <v>604</v>
      </c>
      <c r="AK42" s="304">
        <f t="shared" si="1"/>
        <v>555</v>
      </c>
      <c r="AL42" s="363">
        <v>0.43</v>
      </c>
      <c r="AM42" s="389">
        <f t="shared" si="2"/>
        <v>387</v>
      </c>
      <c r="AN42" s="363">
        <v>0.25</v>
      </c>
      <c r="AO42" s="304"/>
      <c r="AP42" s="312" t="s">
        <v>6115</v>
      </c>
      <c r="AQ42" s="312"/>
      <c r="AR42" s="312">
        <v>387</v>
      </c>
      <c r="AS42" s="312">
        <v>370.78899999999999</v>
      </c>
      <c r="AT42" s="312"/>
      <c r="AU42" s="329">
        <f>VLOOKUP(C42,[1]world!$A$2:$B$3555,2,FALSE)</f>
        <v>3</v>
      </c>
      <c r="AV42" s="329">
        <v>547</v>
      </c>
      <c r="AW42" s="304">
        <v>0.37</v>
      </c>
      <c r="AX42" s="304">
        <v>-999</v>
      </c>
      <c r="AY42" s="304">
        <v>-999</v>
      </c>
      <c r="AZ42" s="304">
        <v>-999</v>
      </c>
      <c r="BA42" s="304">
        <v>-999</v>
      </c>
      <c r="BB42" s="304">
        <v>-999</v>
      </c>
      <c r="BC42" s="304">
        <v>-999</v>
      </c>
      <c r="BD42" s="304">
        <v>-999</v>
      </c>
      <c r="BE42" s="304">
        <v>-999</v>
      </c>
      <c r="BF42" s="304">
        <v>-999</v>
      </c>
      <c r="BG42" s="304">
        <v>-999</v>
      </c>
      <c r="BH42" s="304">
        <v>-999</v>
      </c>
      <c r="BI42" s="304">
        <v>-999</v>
      </c>
      <c r="BJ42" s="304" t="s">
        <v>4954</v>
      </c>
      <c r="BK42" s="304" t="s">
        <v>4954</v>
      </c>
      <c r="BL42" s="304" t="s">
        <v>4954</v>
      </c>
    </row>
    <row r="43" spans="1:64" ht="15" hidden="1" customHeight="1" x14ac:dyDescent="0.2">
      <c r="A43" s="304" t="s">
        <v>4922</v>
      </c>
      <c r="B43" s="304" t="s">
        <v>5965</v>
      </c>
      <c r="C43" s="304">
        <v>41</v>
      </c>
      <c r="D43" s="349" t="s">
        <v>3931</v>
      </c>
      <c r="E43" s="309">
        <v>41</v>
      </c>
      <c r="F43" s="309"/>
      <c r="G43" s="324">
        <v>37.679000000000002</v>
      </c>
      <c r="H43" s="324">
        <v>-118.825</v>
      </c>
      <c r="I43" s="324" t="s">
        <v>214</v>
      </c>
      <c r="J43" s="368">
        <f t="shared" si="15"/>
        <v>346.34145973103278</v>
      </c>
      <c r="K43" s="331">
        <f t="shared" si="16"/>
        <v>0.33046028505707004</v>
      </c>
      <c r="L43" s="304" t="str">
        <f t="shared" si="0"/>
        <v>D</v>
      </c>
      <c r="M43" s="388" t="s">
        <v>6092</v>
      </c>
      <c r="N43" s="304"/>
      <c r="O43" s="356"/>
      <c r="P43" s="356"/>
      <c r="Q43" s="356"/>
      <c r="R43" s="304"/>
      <c r="S43" s="304"/>
      <c r="T43" s="304"/>
      <c r="U43" s="304"/>
      <c r="V43" s="304"/>
      <c r="W43" s="304" t="s">
        <v>273</v>
      </c>
      <c r="X43" s="304" t="s">
        <v>213</v>
      </c>
      <c r="Y43" s="366">
        <f t="shared" si="3"/>
        <v>274.5</v>
      </c>
      <c r="Z43" s="304">
        <v>0.3</v>
      </c>
      <c r="AA43" s="304"/>
      <c r="AB43" s="304">
        <v>-999</v>
      </c>
      <c r="AC43" s="304">
        <v>-999</v>
      </c>
      <c r="AD43" s="366">
        <v>-999</v>
      </c>
      <c r="AE43" s="304">
        <v>-999</v>
      </c>
      <c r="AF43" s="304">
        <v>-999</v>
      </c>
      <c r="AG43" s="304"/>
      <c r="AH43" s="304">
        <v>2.62037E-2</v>
      </c>
      <c r="AI43" s="385">
        <v>6.2946500000000002E-2</v>
      </c>
      <c r="AJ43" s="332">
        <v>393</v>
      </c>
      <c r="AK43" s="304">
        <f t="shared" si="1"/>
        <v>425</v>
      </c>
      <c r="AL43" s="363">
        <v>0.43</v>
      </c>
      <c r="AM43" s="389">
        <f t="shared" si="2"/>
        <v>353</v>
      </c>
      <c r="AN43" s="363">
        <v>0.25</v>
      </c>
      <c r="AO43" s="304"/>
      <c r="AP43" s="312" t="s">
        <v>4980</v>
      </c>
      <c r="AQ43" s="312"/>
      <c r="AR43" s="312">
        <v>349</v>
      </c>
      <c r="AS43" s="312">
        <v>338.53899999999999</v>
      </c>
      <c r="AT43" s="312">
        <v>353</v>
      </c>
      <c r="AU43" s="329">
        <f>VLOOKUP(C43,[1]world!$A$2:$B$3555,2,FALSE)</f>
        <v>7</v>
      </c>
      <c r="AV43" s="329">
        <v>388</v>
      </c>
      <c r="AW43" s="304">
        <v>0.37</v>
      </c>
      <c r="AX43" s="304">
        <v>-999</v>
      </c>
      <c r="AY43" s="304">
        <v>-999</v>
      </c>
      <c r="AZ43" s="304">
        <v>-999</v>
      </c>
      <c r="BA43" s="304">
        <v>-999</v>
      </c>
      <c r="BB43" s="304">
        <v>-999</v>
      </c>
      <c r="BC43" s="304">
        <v>-999</v>
      </c>
      <c r="BD43" s="304">
        <v>-999</v>
      </c>
      <c r="BE43" s="304">
        <v>-999</v>
      </c>
      <c r="BF43" s="304">
        <v>-999</v>
      </c>
      <c r="BG43" s="304">
        <v>-999</v>
      </c>
      <c r="BH43" s="304">
        <v>-999</v>
      </c>
      <c r="BI43" s="304">
        <v>-999</v>
      </c>
      <c r="BJ43" s="304" t="s">
        <v>4954</v>
      </c>
      <c r="BK43" s="304" t="s">
        <v>4954</v>
      </c>
      <c r="BL43" s="304" t="s">
        <v>4954</v>
      </c>
    </row>
    <row r="44" spans="1:64" ht="15" hidden="1" customHeight="1" x14ac:dyDescent="0.2">
      <c r="A44" s="304" t="s">
        <v>4922</v>
      </c>
      <c r="B44" s="304" t="s">
        <v>5965</v>
      </c>
      <c r="C44" s="304">
        <v>42</v>
      </c>
      <c r="D44" s="349" t="s">
        <v>3881</v>
      </c>
      <c r="E44" s="309">
        <v>42</v>
      </c>
      <c r="F44" s="309"/>
      <c r="G44" s="324">
        <v>37.590000000000003</v>
      </c>
      <c r="H44" s="324">
        <v>-118.85299999999999</v>
      </c>
      <c r="I44" s="324" t="s">
        <v>214</v>
      </c>
      <c r="J44" s="368">
        <f t="shared" si="15"/>
        <v>487.08322928727904</v>
      </c>
      <c r="K44" s="331">
        <f t="shared" si="16"/>
        <v>0.33046028505707004</v>
      </c>
      <c r="L44" s="304" t="str">
        <f t="shared" si="0"/>
        <v>C</v>
      </c>
      <c r="M44" s="388" t="s">
        <v>6092</v>
      </c>
      <c r="N44" s="304"/>
      <c r="O44" s="356"/>
      <c r="P44" s="356"/>
      <c r="Q44" s="356"/>
      <c r="R44" s="304"/>
      <c r="S44" s="304"/>
      <c r="T44" s="304"/>
      <c r="U44" s="304"/>
      <c r="V44" s="304"/>
      <c r="W44" s="304" t="s">
        <v>204</v>
      </c>
      <c r="X44" s="304" t="s">
        <v>205</v>
      </c>
      <c r="Y44" s="366">
        <f t="shared" si="3"/>
        <v>424.8</v>
      </c>
      <c r="Z44" s="304">
        <v>0.3</v>
      </c>
      <c r="AA44" s="304"/>
      <c r="AB44" s="304">
        <v>-999</v>
      </c>
      <c r="AC44" s="304">
        <v>-999</v>
      </c>
      <c r="AD44" s="366">
        <v>-999</v>
      </c>
      <c r="AE44" s="304">
        <v>-999</v>
      </c>
      <c r="AF44" s="304">
        <v>-999</v>
      </c>
      <c r="AG44" s="304"/>
      <c r="AH44" s="304">
        <v>0.28664499999999998</v>
      </c>
      <c r="AI44" s="312"/>
      <c r="AJ44" s="332">
        <v>760</v>
      </c>
      <c r="AK44" s="304">
        <f t="shared" si="1"/>
        <v>760</v>
      </c>
      <c r="AL44" s="363">
        <v>0.43</v>
      </c>
      <c r="AM44" s="389">
        <f t="shared" si="2"/>
        <v>387</v>
      </c>
      <c r="AN44" s="363">
        <v>0.25</v>
      </c>
      <c r="AO44" s="304"/>
      <c r="AP44" s="312" t="s">
        <v>6115</v>
      </c>
      <c r="AQ44" s="312"/>
      <c r="AR44" s="312">
        <v>387</v>
      </c>
      <c r="AS44" s="312">
        <v>370.78899999999999</v>
      </c>
      <c r="AT44" s="312"/>
      <c r="AU44" s="329">
        <f>VLOOKUP(C44,[1]world!$A$2:$B$3555,2,FALSE)</f>
        <v>3</v>
      </c>
      <c r="AV44" s="329">
        <v>547</v>
      </c>
      <c r="AW44" s="304">
        <v>0.37</v>
      </c>
      <c r="AX44" s="304">
        <v>-999</v>
      </c>
      <c r="AY44" s="304">
        <v>-999</v>
      </c>
      <c r="AZ44" s="304">
        <v>-999</v>
      </c>
      <c r="BA44" s="304">
        <v>-999</v>
      </c>
      <c r="BB44" s="304">
        <v>-999</v>
      </c>
      <c r="BC44" s="304">
        <v>-999</v>
      </c>
      <c r="BD44" s="304">
        <v>-999</v>
      </c>
      <c r="BE44" s="304">
        <v>-999</v>
      </c>
      <c r="BF44" s="304">
        <v>-999</v>
      </c>
      <c r="BG44" s="304">
        <v>-999</v>
      </c>
      <c r="BH44" s="304">
        <v>-999</v>
      </c>
      <c r="BI44" s="304">
        <v>-999</v>
      </c>
      <c r="BJ44" s="304" t="s">
        <v>4954</v>
      </c>
      <c r="BK44" s="304" t="s">
        <v>4954</v>
      </c>
      <c r="BL44" s="304" t="s">
        <v>4954</v>
      </c>
    </row>
    <row r="45" spans="1:64" ht="15" hidden="1" customHeight="1" x14ac:dyDescent="0.2">
      <c r="A45" s="304" t="s">
        <v>4922</v>
      </c>
      <c r="B45" s="304" t="s">
        <v>5965</v>
      </c>
      <c r="C45" s="304">
        <v>43</v>
      </c>
      <c r="D45" s="349" t="s">
        <v>3892</v>
      </c>
      <c r="E45" s="309">
        <v>43</v>
      </c>
      <c r="F45" s="309"/>
      <c r="G45" s="324">
        <v>37.613999999999997</v>
      </c>
      <c r="H45" s="324">
        <v>-118.83</v>
      </c>
      <c r="I45" s="324" t="s">
        <v>214</v>
      </c>
      <c r="J45" s="368">
        <f t="shared" si="15"/>
        <v>378.21853597244359</v>
      </c>
      <c r="K45" s="331">
        <f t="shared" si="16"/>
        <v>0.33046028505707004</v>
      </c>
      <c r="L45" s="304" t="str">
        <f t="shared" si="0"/>
        <v>C</v>
      </c>
      <c r="M45" s="388" t="s">
        <v>6092</v>
      </c>
      <c r="N45" s="304"/>
      <c r="O45" s="356"/>
      <c r="P45" s="356"/>
      <c r="Q45" s="356"/>
      <c r="R45" s="304"/>
      <c r="S45" s="304"/>
      <c r="T45" s="304"/>
      <c r="U45" s="304"/>
      <c r="V45" s="304"/>
      <c r="W45" s="310" t="s">
        <v>311</v>
      </c>
      <c r="X45" s="304" t="s">
        <v>206</v>
      </c>
      <c r="Y45" s="366">
        <f t="shared" si="3"/>
        <v>338.6</v>
      </c>
      <c r="Z45" s="304">
        <v>0.3</v>
      </c>
      <c r="AA45" s="304"/>
      <c r="AB45" s="304">
        <v>-999</v>
      </c>
      <c r="AC45" s="304">
        <v>-999</v>
      </c>
      <c r="AD45" s="366">
        <v>-999</v>
      </c>
      <c r="AE45" s="304">
        <v>-999</v>
      </c>
      <c r="AF45" s="304">
        <v>-999</v>
      </c>
      <c r="AG45" s="304"/>
      <c r="AH45" s="304">
        <v>7.9278100000000004E-2</v>
      </c>
      <c r="AI45" s="385">
        <v>0.13811000000000001</v>
      </c>
      <c r="AJ45" s="332">
        <v>566</v>
      </c>
      <c r="AK45" s="304">
        <f t="shared" si="1"/>
        <v>555</v>
      </c>
      <c r="AL45" s="363">
        <v>0.43</v>
      </c>
      <c r="AM45" s="389">
        <f t="shared" si="2"/>
        <v>353</v>
      </c>
      <c r="AN45" s="363">
        <v>0.25</v>
      </c>
      <c r="AO45" s="304"/>
      <c r="AP45" s="312" t="s">
        <v>4980</v>
      </c>
      <c r="AQ45" s="312"/>
      <c r="AR45" s="312">
        <v>349</v>
      </c>
      <c r="AS45" s="312">
        <v>338.53899999999999</v>
      </c>
      <c r="AT45" s="312">
        <v>353</v>
      </c>
      <c r="AU45" s="329">
        <f>VLOOKUP(C45,[1]world!$A$2:$B$3555,2,FALSE)</f>
        <v>11</v>
      </c>
      <c r="AV45" s="329">
        <v>328</v>
      </c>
      <c r="AW45" s="304">
        <v>0.37</v>
      </c>
      <c r="AX45" s="304">
        <v>-999</v>
      </c>
      <c r="AY45" s="304">
        <v>-999</v>
      </c>
      <c r="AZ45" s="304">
        <v>-999</v>
      </c>
      <c r="BA45" s="304">
        <v>-999</v>
      </c>
      <c r="BB45" s="304">
        <v>-999</v>
      </c>
      <c r="BC45" s="304">
        <v>-999</v>
      </c>
      <c r="BD45" s="304">
        <v>-999</v>
      </c>
      <c r="BE45" s="304">
        <v>-999</v>
      </c>
      <c r="BF45" s="304">
        <v>-999</v>
      </c>
      <c r="BG45" s="304">
        <v>-999</v>
      </c>
      <c r="BH45" s="304">
        <v>-999</v>
      </c>
      <c r="BI45" s="304">
        <v>-999</v>
      </c>
      <c r="BJ45" s="304" t="s">
        <v>4954</v>
      </c>
      <c r="BK45" s="304" t="s">
        <v>4954</v>
      </c>
      <c r="BL45" s="304" t="s">
        <v>4954</v>
      </c>
    </row>
    <row r="46" spans="1:64" ht="15" hidden="1" customHeight="1" x14ac:dyDescent="0.2">
      <c r="A46" s="304" t="s">
        <v>4922</v>
      </c>
      <c r="B46" s="304" t="s">
        <v>5965</v>
      </c>
      <c r="C46" s="304">
        <v>44</v>
      </c>
      <c r="D46" s="349" t="s">
        <v>3910</v>
      </c>
      <c r="E46" s="309">
        <v>44</v>
      </c>
      <c r="F46" s="309"/>
      <c r="G46" s="324">
        <v>37.642000000000003</v>
      </c>
      <c r="H46" s="324">
        <v>-118.85</v>
      </c>
      <c r="I46" s="324" t="s">
        <v>214</v>
      </c>
      <c r="J46" s="368">
        <f t="shared" si="15"/>
        <v>298.65002091909315</v>
      </c>
      <c r="K46" s="331">
        <f t="shared" si="16"/>
        <v>0.33046028505707004</v>
      </c>
      <c r="L46" s="304" t="str">
        <f t="shared" si="0"/>
        <v>D</v>
      </c>
      <c r="M46" s="388" t="s">
        <v>6092</v>
      </c>
      <c r="N46" s="304"/>
      <c r="O46" s="356"/>
      <c r="P46" s="356"/>
      <c r="Q46" s="356"/>
      <c r="R46" s="304"/>
      <c r="S46" s="304"/>
      <c r="T46" s="304"/>
      <c r="U46" s="304"/>
      <c r="V46" s="304"/>
      <c r="W46" s="304" t="s">
        <v>273</v>
      </c>
      <c r="X46" s="304" t="s">
        <v>213</v>
      </c>
      <c r="Y46" s="366">
        <f t="shared" si="3"/>
        <v>274.5</v>
      </c>
      <c r="Z46" s="304">
        <v>0.3</v>
      </c>
      <c r="AA46" s="304"/>
      <c r="AB46" s="304">
        <v>-999</v>
      </c>
      <c r="AC46" s="304">
        <v>-999</v>
      </c>
      <c r="AD46" s="366">
        <v>-999</v>
      </c>
      <c r="AE46" s="304">
        <v>-999</v>
      </c>
      <c r="AF46" s="304">
        <v>-999</v>
      </c>
      <c r="AG46" s="304"/>
      <c r="AH46" s="304">
        <v>8.6406199999999999E-3</v>
      </c>
      <c r="AI46" s="385">
        <v>9.1680900000000003E-3</v>
      </c>
      <c r="AJ46" s="332">
        <v>287</v>
      </c>
      <c r="AK46" s="304">
        <f t="shared" si="1"/>
        <v>270</v>
      </c>
      <c r="AL46" s="363">
        <v>0.43</v>
      </c>
      <c r="AM46" s="389">
        <f t="shared" si="2"/>
        <v>306</v>
      </c>
      <c r="AN46" s="363">
        <v>0.25</v>
      </c>
      <c r="AO46" s="304"/>
      <c r="AP46" s="312" t="s">
        <v>4980</v>
      </c>
      <c r="AQ46" s="312"/>
      <c r="AR46" s="312">
        <v>349</v>
      </c>
      <c r="AS46" s="312">
        <v>338.53899999999999</v>
      </c>
      <c r="AT46" s="312">
        <v>306</v>
      </c>
      <c r="AU46" s="329">
        <f>VLOOKUP(C46,[1]world!$A$2:$B$3555,2,FALSE)</f>
        <v>11</v>
      </c>
      <c r="AV46" s="329">
        <v>328</v>
      </c>
      <c r="AW46" s="304">
        <v>0.37</v>
      </c>
      <c r="AX46" s="304">
        <v>-999</v>
      </c>
      <c r="AY46" s="304">
        <v>-999</v>
      </c>
      <c r="AZ46" s="304">
        <v>-999</v>
      </c>
      <c r="BA46" s="304">
        <v>-999</v>
      </c>
      <c r="BB46" s="304">
        <v>-999</v>
      </c>
      <c r="BC46" s="304">
        <v>-999</v>
      </c>
      <c r="BD46" s="304">
        <v>-999</v>
      </c>
      <c r="BE46" s="304">
        <v>-999</v>
      </c>
      <c r="BF46" s="304">
        <v>-999</v>
      </c>
      <c r="BG46" s="304">
        <v>-999</v>
      </c>
      <c r="BH46" s="304">
        <v>-999</v>
      </c>
      <c r="BI46" s="304">
        <v>-999</v>
      </c>
      <c r="BJ46" s="304" t="s">
        <v>4954</v>
      </c>
      <c r="BK46" s="304" t="s">
        <v>4954</v>
      </c>
      <c r="BL46" s="304" t="s">
        <v>4954</v>
      </c>
    </row>
    <row r="47" spans="1:64" ht="15" hidden="1" customHeight="1" x14ac:dyDescent="0.2">
      <c r="A47" s="304" t="s">
        <v>4922</v>
      </c>
      <c r="B47" s="304" t="s">
        <v>5965</v>
      </c>
      <c r="C47" s="304">
        <v>45</v>
      </c>
      <c r="D47" s="349" t="s">
        <v>3870</v>
      </c>
      <c r="E47" s="309">
        <v>45</v>
      </c>
      <c r="F47" s="309"/>
      <c r="G47" s="324">
        <v>37.561</v>
      </c>
      <c r="H47" s="324">
        <v>-118.78700000000001</v>
      </c>
      <c r="I47" s="324" t="s">
        <v>214</v>
      </c>
      <c r="J47" s="368">
        <f t="shared" si="15"/>
        <v>446.66926785645279</v>
      </c>
      <c r="K47" s="331">
        <f t="shared" si="16"/>
        <v>0.33046028505707004</v>
      </c>
      <c r="L47" s="304" t="str">
        <f t="shared" si="0"/>
        <v>C</v>
      </c>
      <c r="M47" s="388" t="s">
        <v>6092</v>
      </c>
      <c r="N47" s="304"/>
      <c r="O47" s="356"/>
      <c r="P47" s="356"/>
      <c r="Q47" s="356"/>
      <c r="R47" s="304"/>
      <c r="S47" s="304"/>
      <c r="T47" s="304"/>
      <c r="U47" s="304"/>
      <c r="V47" s="304"/>
      <c r="W47" s="304" t="s">
        <v>401</v>
      </c>
      <c r="X47" s="304" t="s">
        <v>206</v>
      </c>
      <c r="Y47" s="366">
        <f t="shared" si="3"/>
        <v>338.6</v>
      </c>
      <c r="Z47" s="304">
        <v>0.3</v>
      </c>
      <c r="AA47" s="304"/>
      <c r="AB47" s="304">
        <v>-999</v>
      </c>
      <c r="AC47" s="304">
        <v>-999</v>
      </c>
      <c r="AD47" s="366">
        <v>-999</v>
      </c>
      <c r="AE47" s="304">
        <v>-999</v>
      </c>
      <c r="AF47" s="304">
        <v>-999</v>
      </c>
      <c r="AG47" s="304"/>
      <c r="AH47" s="304">
        <v>0.22447</v>
      </c>
      <c r="AI47" s="385">
        <v>0.22945000000000002</v>
      </c>
      <c r="AJ47" s="332">
        <v>760</v>
      </c>
      <c r="AK47" s="304">
        <f t="shared" si="1"/>
        <v>760</v>
      </c>
      <c r="AL47" s="363">
        <v>0.43</v>
      </c>
      <c r="AM47" s="389">
        <f t="shared" si="2"/>
        <v>353</v>
      </c>
      <c r="AN47" s="363">
        <v>0.25</v>
      </c>
      <c r="AO47" s="304"/>
      <c r="AP47" s="312" t="s">
        <v>4979</v>
      </c>
      <c r="AQ47" s="312"/>
      <c r="AR47" s="312">
        <v>354</v>
      </c>
      <c r="AS47" s="312">
        <v>338.53899999999999</v>
      </c>
      <c r="AT47" s="312">
        <v>353</v>
      </c>
      <c r="AU47" s="329">
        <f>VLOOKUP(C47,[1]world!$A$2:$B$3555,2,FALSE)</f>
        <v>3</v>
      </c>
      <c r="AV47" s="329">
        <v>547</v>
      </c>
      <c r="AW47" s="304">
        <v>0.37</v>
      </c>
      <c r="AX47" s="304">
        <v>-999</v>
      </c>
      <c r="AY47" s="304">
        <v>-999</v>
      </c>
      <c r="AZ47" s="304">
        <v>-999</v>
      </c>
      <c r="BA47" s="304">
        <v>-999</v>
      </c>
      <c r="BB47" s="304">
        <v>-999</v>
      </c>
      <c r="BC47" s="304">
        <v>-999</v>
      </c>
      <c r="BD47" s="304">
        <v>-999</v>
      </c>
      <c r="BE47" s="304">
        <v>-999</v>
      </c>
      <c r="BF47" s="304">
        <v>-999</v>
      </c>
      <c r="BG47" s="304">
        <v>-999</v>
      </c>
      <c r="BH47" s="304">
        <v>-999</v>
      </c>
      <c r="BI47" s="304">
        <v>-999</v>
      </c>
      <c r="BJ47" s="304" t="s">
        <v>4954</v>
      </c>
      <c r="BK47" s="304" t="s">
        <v>4954</v>
      </c>
      <c r="BL47" s="304" t="s">
        <v>4954</v>
      </c>
    </row>
    <row r="48" spans="1:64" ht="15" hidden="1" customHeight="1" x14ac:dyDescent="0.2">
      <c r="A48" s="304" t="s">
        <v>4922</v>
      </c>
      <c r="B48" s="304" t="s">
        <v>5965</v>
      </c>
      <c r="C48" s="304">
        <v>46</v>
      </c>
      <c r="D48" s="349" t="s">
        <v>3866</v>
      </c>
      <c r="E48" s="309">
        <v>52</v>
      </c>
      <c r="F48" s="309"/>
      <c r="G48" s="324">
        <v>37.554000000000002</v>
      </c>
      <c r="H48" s="324">
        <v>-118.798</v>
      </c>
      <c r="I48" s="324" t="s">
        <v>232</v>
      </c>
      <c r="J48" s="368">
        <f t="shared" si="15"/>
        <v>604.35172206250672</v>
      </c>
      <c r="K48" s="331">
        <f t="shared" si="16"/>
        <v>0.40016121751114264</v>
      </c>
      <c r="L48" s="304" t="str">
        <f t="shared" si="0"/>
        <v>C</v>
      </c>
      <c r="M48" s="388" t="s">
        <v>6092</v>
      </c>
      <c r="N48" s="304"/>
      <c r="O48" s="356"/>
      <c r="P48" s="356"/>
      <c r="Q48" s="356"/>
      <c r="R48" s="304"/>
      <c r="S48" s="304"/>
      <c r="T48" s="304"/>
      <c r="U48" s="304"/>
      <c r="V48" s="304"/>
      <c r="W48" s="304" t="s">
        <v>1644</v>
      </c>
      <c r="X48" s="304" t="s">
        <v>232</v>
      </c>
      <c r="Y48" s="366">
        <f t="shared" si="3"/>
        <v>506.6</v>
      </c>
      <c r="Z48" s="304">
        <v>0.4</v>
      </c>
      <c r="AA48" s="304"/>
      <c r="AB48" s="304">
        <v>-999</v>
      </c>
      <c r="AC48" s="304">
        <v>-999</v>
      </c>
      <c r="AD48" s="366">
        <v>-999</v>
      </c>
      <c r="AE48" s="304">
        <v>-999</v>
      </c>
      <c r="AF48" s="304">
        <v>-999</v>
      </c>
      <c r="AG48" s="304"/>
      <c r="AH48" s="304">
        <v>8.1093899999999997E-2</v>
      </c>
      <c r="AI48" s="312"/>
      <c r="AJ48" s="332">
        <v>571</v>
      </c>
      <c r="AK48" s="304">
        <f t="shared" si="1"/>
        <v>555</v>
      </c>
      <c r="AL48" s="363">
        <v>0.43</v>
      </c>
      <c r="AM48" s="389">
        <f t="shared" si="2"/>
        <v>748</v>
      </c>
      <c r="AN48" s="304">
        <v>0.4</v>
      </c>
      <c r="AO48" s="304"/>
      <c r="AP48" s="312" t="s">
        <v>6114</v>
      </c>
      <c r="AQ48" s="312"/>
      <c r="AR48" s="312">
        <v>748</v>
      </c>
      <c r="AS48" s="342">
        <v>684.93499999999995</v>
      </c>
      <c r="AT48" s="312"/>
      <c r="AU48" s="329">
        <f>VLOOKUP(C48,[1]world!$A$2:$B$3555,2,FALSE)</f>
        <v>3</v>
      </c>
      <c r="AV48" s="329">
        <v>547</v>
      </c>
      <c r="AW48" s="304">
        <v>0.37</v>
      </c>
      <c r="AX48" s="304">
        <v>-999</v>
      </c>
      <c r="AY48" s="304">
        <v>-999</v>
      </c>
      <c r="AZ48" s="304">
        <v>-999</v>
      </c>
      <c r="BA48" s="304">
        <v>-999</v>
      </c>
      <c r="BB48" s="304">
        <v>-999</v>
      </c>
      <c r="BC48" s="304">
        <v>-999</v>
      </c>
      <c r="BD48" s="304">
        <v>-999</v>
      </c>
      <c r="BE48" s="304">
        <v>-999</v>
      </c>
      <c r="BF48" s="304">
        <v>-999</v>
      </c>
      <c r="BG48" s="304">
        <v>-999</v>
      </c>
      <c r="BH48" s="304">
        <v>-999</v>
      </c>
      <c r="BI48" s="304">
        <v>-999</v>
      </c>
      <c r="BJ48" s="304" t="s">
        <v>4954</v>
      </c>
      <c r="BK48" s="304" t="s">
        <v>4954</v>
      </c>
      <c r="BL48" s="304" t="s">
        <v>4954</v>
      </c>
    </row>
    <row r="49" spans="1:64" ht="15" hidden="1" customHeight="1" x14ac:dyDescent="0.2">
      <c r="A49" s="304" t="s">
        <v>4922</v>
      </c>
      <c r="B49" s="304" t="s">
        <v>5968</v>
      </c>
      <c r="C49" s="304">
        <v>47</v>
      </c>
      <c r="D49" s="349" t="s">
        <v>626</v>
      </c>
      <c r="E49" s="309">
        <v>60</v>
      </c>
      <c r="F49" s="309"/>
      <c r="G49" s="324">
        <v>24.665130000000001</v>
      </c>
      <c r="H49" s="324">
        <v>121.7677</v>
      </c>
      <c r="I49" s="324" t="s">
        <v>214</v>
      </c>
      <c r="J49" s="368">
        <f t="shared" ref="J49:J57" si="17">EXP(0.31*LN(Y49)+0.42*LN(AJ49)+0.27*LN(AV49))</f>
        <v>308.38917511018002</v>
      </c>
      <c r="K49" s="331">
        <f t="shared" ref="K49:K57" si="18">SQRT(0.31*AA49^2+0.42*AL49^2+0.27*AW49^2)</f>
        <v>0.3934424989753903</v>
      </c>
      <c r="L49" s="304" t="str">
        <f t="shared" si="0"/>
        <v>D</v>
      </c>
      <c r="M49" s="388" t="s">
        <v>6089</v>
      </c>
      <c r="N49" s="304"/>
      <c r="O49" s="356"/>
      <c r="P49" s="356"/>
      <c r="Q49" s="356"/>
      <c r="R49" s="304"/>
      <c r="S49" s="304"/>
      <c r="T49" s="304"/>
      <c r="U49" s="304"/>
      <c r="V49" s="304"/>
      <c r="W49" s="315" t="s">
        <v>225</v>
      </c>
      <c r="X49" s="304" t="s">
        <v>213</v>
      </c>
      <c r="Y49" s="366">
        <f t="shared" si="3"/>
        <v>274.5</v>
      </c>
      <c r="Z49" s="304"/>
      <c r="AA49" s="331">
        <v>0.36</v>
      </c>
      <c r="AB49" s="304">
        <v>-999</v>
      </c>
      <c r="AC49" s="304">
        <v>-999</v>
      </c>
      <c r="AD49" s="366">
        <v>-999</v>
      </c>
      <c r="AE49" s="304">
        <v>-999</v>
      </c>
      <c r="AF49" s="331"/>
      <c r="AG49" s="304"/>
      <c r="AH49" s="304">
        <v>5.2115699999999996E-3</v>
      </c>
      <c r="AI49" s="312"/>
      <c r="AJ49" s="332">
        <v>323</v>
      </c>
      <c r="AK49" s="304">
        <f t="shared" si="1"/>
        <v>270</v>
      </c>
      <c r="AL49" s="363">
        <v>0.43</v>
      </c>
      <c r="AM49" s="389" t="str">
        <f t="shared" si="2"/>
        <v/>
      </c>
      <c r="AN49" s="304"/>
      <c r="AO49" s="304"/>
      <c r="AP49" s="312"/>
      <c r="AQ49" s="312" t="s">
        <v>618</v>
      </c>
      <c r="AR49" s="312"/>
      <c r="AS49" s="312"/>
      <c r="AT49" s="312"/>
      <c r="AU49" s="329">
        <f>VLOOKUP(C49,[1]world!$A$2:$B$3555,2,FALSE)</f>
        <v>11</v>
      </c>
      <c r="AV49" s="329">
        <v>328</v>
      </c>
      <c r="AW49" s="304">
        <v>0.37</v>
      </c>
      <c r="AX49" s="304">
        <v>-999</v>
      </c>
      <c r="AY49" s="304">
        <v>-999</v>
      </c>
      <c r="AZ49" s="304">
        <v>-999</v>
      </c>
      <c r="BA49" s="304">
        <v>-999</v>
      </c>
      <c r="BB49" s="304">
        <v>-999</v>
      </c>
      <c r="BC49" s="304">
        <v>-999</v>
      </c>
      <c r="BD49" s="304">
        <v>-999</v>
      </c>
      <c r="BE49" s="304">
        <v>-999</v>
      </c>
      <c r="BF49" s="304">
        <v>-999</v>
      </c>
      <c r="BG49" s="304">
        <v>-999</v>
      </c>
      <c r="BH49" s="304">
        <v>-999</v>
      </c>
      <c r="BI49" s="304">
        <v>-999</v>
      </c>
      <c r="BJ49" s="304" t="s">
        <v>4954</v>
      </c>
      <c r="BK49" s="304" t="s">
        <v>4954</v>
      </c>
      <c r="BL49" s="304" t="s">
        <v>4954</v>
      </c>
    </row>
    <row r="50" spans="1:64" ht="15" hidden="1" customHeight="1" x14ac:dyDescent="0.2">
      <c r="A50" s="304" t="s">
        <v>4922</v>
      </c>
      <c r="B50" s="304" t="s">
        <v>5968</v>
      </c>
      <c r="C50" s="304">
        <v>48</v>
      </c>
      <c r="D50" s="349" t="s">
        <v>635</v>
      </c>
      <c r="E50" s="309">
        <v>61</v>
      </c>
      <c r="F50" s="309"/>
      <c r="G50" s="324">
        <v>24.67201</v>
      </c>
      <c r="H50" s="324">
        <v>121.76419</v>
      </c>
      <c r="I50" s="324" t="s">
        <v>214</v>
      </c>
      <c r="J50" s="368">
        <f t="shared" si="17"/>
        <v>309.40608415773931</v>
      </c>
      <c r="K50" s="331">
        <f t="shared" si="18"/>
        <v>0.3934424989753903</v>
      </c>
      <c r="L50" s="304" t="str">
        <f t="shared" si="0"/>
        <v>D</v>
      </c>
      <c r="M50" s="388" t="s">
        <v>6089</v>
      </c>
      <c r="N50" s="304"/>
      <c r="O50" s="356"/>
      <c r="P50" s="356"/>
      <c r="Q50" s="356"/>
      <c r="R50" s="304"/>
      <c r="S50" s="304"/>
      <c r="T50" s="304"/>
      <c r="U50" s="304"/>
      <c r="V50" s="304"/>
      <c r="W50" s="315" t="s">
        <v>225</v>
      </c>
      <c r="X50" s="304" t="s">
        <v>213</v>
      </c>
      <c r="Y50" s="366">
        <f t="shared" si="3"/>
        <v>274.5</v>
      </c>
      <c r="Z50" s="304"/>
      <c r="AA50" s="331">
        <v>0.36</v>
      </c>
      <c r="AB50" s="304">
        <v>-999</v>
      </c>
      <c r="AC50" s="304">
        <v>-999</v>
      </c>
      <c r="AD50" s="366">
        <v>-999</v>
      </c>
      <c r="AE50" s="304">
        <v>-999</v>
      </c>
      <c r="AF50" s="331"/>
      <c r="AG50" s="304"/>
      <c r="AH50" s="304">
        <v>4.2895700000000004E-3</v>
      </c>
      <c r="AI50" s="312"/>
      <c r="AJ50" s="332">
        <v>305</v>
      </c>
      <c r="AK50" s="304">
        <f t="shared" si="1"/>
        <v>270</v>
      </c>
      <c r="AL50" s="363">
        <v>0.43</v>
      </c>
      <c r="AM50" s="389" t="str">
        <f t="shared" si="2"/>
        <v/>
      </c>
      <c r="AN50" s="304"/>
      <c r="AO50" s="304"/>
      <c r="AP50" s="312"/>
      <c r="AQ50" s="312" t="s">
        <v>618</v>
      </c>
      <c r="AR50" s="312"/>
      <c r="AS50" s="312"/>
      <c r="AT50" s="312"/>
      <c r="AU50" s="329">
        <f>VLOOKUP(C50,[1]world!$A$2:$B$3555,2,FALSE)</f>
        <v>15</v>
      </c>
      <c r="AV50" s="329">
        <v>363</v>
      </c>
      <c r="AW50" s="304">
        <v>0.37</v>
      </c>
      <c r="AX50" s="304">
        <v>-999</v>
      </c>
      <c r="AY50" s="304">
        <v>-999</v>
      </c>
      <c r="AZ50" s="304">
        <v>-999</v>
      </c>
      <c r="BA50" s="304">
        <v>-999</v>
      </c>
      <c r="BB50" s="304">
        <v>-999</v>
      </c>
      <c r="BC50" s="304">
        <v>-999</v>
      </c>
      <c r="BD50" s="304">
        <v>-999</v>
      </c>
      <c r="BE50" s="304">
        <v>-999</v>
      </c>
      <c r="BF50" s="304">
        <v>-999</v>
      </c>
      <c r="BG50" s="304">
        <v>-999</v>
      </c>
      <c r="BH50" s="304">
        <v>-999</v>
      </c>
      <c r="BI50" s="304">
        <v>-999</v>
      </c>
      <c r="BJ50" s="304" t="s">
        <v>4954</v>
      </c>
      <c r="BK50" s="304" t="s">
        <v>4954</v>
      </c>
      <c r="BL50" s="304" t="s">
        <v>4954</v>
      </c>
    </row>
    <row r="51" spans="1:64" ht="15" hidden="1" customHeight="1" x14ac:dyDescent="0.2">
      <c r="A51" s="304" t="s">
        <v>4922</v>
      </c>
      <c r="B51" s="304" t="s">
        <v>5968</v>
      </c>
      <c r="C51" s="304">
        <v>49</v>
      </c>
      <c r="D51" s="349" t="s">
        <v>647</v>
      </c>
      <c r="E51" s="309">
        <v>62</v>
      </c>
      <c r="F51" s="309"/>
      <c r="G51" s="324">
        <v>24.67548</v>
      </c>
      <c r="H51" s="324">
        <v>121.76503</v>
      </c>
      <c r="I51" s="324" t="s">
        <v>214</v>
      </c>
      <c r="J51" s="368">
        <f t="shared" si="17"/>
        <v>275.82134412917196</v>
      </c>
      <c r="K51" s="331">
        <f t="shared" si="18"/>
        <v>0.30649469815969083</v>
      </c>
      <c r="L51" s="304" t="str">
        <f t="shared" si="0"/>
        <v>D</v>
      </c>
      <c r="M51" s="388" t="s">
        <v>6089</v>
      </c>
      <c r="N51" s="304"/>
      <c r="O51" s="356"/>
      <c r="P51" s="356"/>
      <c r="Q51" s="356"/>
      <c r="R51" s="304"/>
      <c r="S51" s="304"/>
      <c r="T51" s="304"/>
      <c r="U51" s="304"/>
      <c r="V51" s="304"/>
      <c r="W51" s="315" t="s">
        <v>225</v>
      </c>
      <c r="X51" s="304" t="s">
        <v>213</v>
      </c>
      <c r="Y51" s="366">
        <f t="shared" si="3"/>
        <v>274.5</v>
      </c>
      <c r="Z51" s="304"/>
      <c r="AA51" s="331">
        <v>0.36</v>
      </c>
      <c r="AB51" s="304">
        <v>-999</v>
      </c>
      <c r="AC51" s="304">
        <v>-999</v>
      </c>
      <c r="AD51" s="366">
        <v>-999</v>
      </c>
      <c r="AE51" s="304">
        <v>-999</v>
      </c>
      <c r="AF51" s="331"/>
      <c r="AG51" s="304"/>
      <c r="AH51" s="304">
        <v>1.72233E-3</v>
      </c>
      <c r="AI51" s="312"/>
      <c r="AJ51" s="332">
        <v>232</v>
      </c>
      <c r="AK51" s="304">
        <f t="shared" si="1"/>
        <v>210</v>
      </c>
      <c r="AL51" s="304">
        <v>0.2</v>
      </c>
      <c r="AM51" s="389" t="str">
        <f t="shared" si="2"/>
        <v/>
      </c>
      <c r="AN51" s="304"/>
      <c r="AO51" s="304"/>
      <c r="AP51" s="312"/>
      <c r="AQ51" s="312" t="s">
        <v>618</v>
      </c>
      <c r="AR51" s="312"/>
      <c r="AS51" s="312"/>
      <c r="AT51" s="312"/>
      <c r="AU51" s="329">
        <f>VLOOKUP(C51,[1]world!$A$2:$B$3555,2,FALSE)</f>
        <v>15</v>
      </c>
      <c r="AV51" s="329">
        <v>363</v>
      </c>
      <c r="AW51" s="304">
        <v>0.37</v>
      </c>
      <c r="AX51" s="304">
        <v>-999</v>
      </c>
      <c r="AY51" s="304">
        <v>-999</v>
      </c>
      <c r="AZ51" s="304">
        <v>-999</v>
      </c>
      <c r="BA51" s="304">
        <v>-999</v>
      </c>
      <c r="BB51" s="304">
        <v>-999</v>
      </c>
      <c r="BC51" s="304">
        <v>-999</v>
      </c>
      <c r="BD51" s="304">
        <v>-999</v>
      </c>
      <c r="BE51" s="304">
        <v>-999</v>
      </c>
      <c r="BF51" s="304">
        <v>-999</v>
      </c>
      <c r="BG51" s="304">
        <v>-999</v>
      </c>
      <c r="BH51" s="304">
        <v>-999</v>
      </c>
      <c r="BI51" s="304">
        <v>-999</v>
      </c>
      <c r="BJ51" s="304" t="s">
        <v>4954</v>
      </c>
      <c r="BK51" s="304" t="s">
        <v>4954</v>
      </c>
      <c r="BL51" s="304" t="s">
        <v>4954</v>
      </c>
    </row>
    <row r="52" spans="1:64" ht="15" hidden="1" customHeight="1" x14ac:dyDescent="0.2">
      <c r="A52" s="304" t="s">
        <v>4922</v>
      </c>
      <c r="B52" s="304" t="s">
        <v>5968</v>
      </c>
      <c r="C52" s="304">
        <v>50</v>
      </c>
      <c r="D52" s="349" t="s">
        <v>660</v>
      </c>
      <c r="E52" s="309">
        <v>63</v>
      </c>
      <c r="F52" s="309"/>
      <c r="G52" s="324">
        <v>24.68712</v>
      </c>
      <c r="H52" s="324">
        <v>121.77813</v>
      </c>
      <c r="I52" s="324" t="s">
        <v>214</v>
      </c>
      <c r="J52" s="368">
        <f t="shared" si="17"/>
        <v>285.09255746545375</v>
      </c>
      <c r="K52" s="331">
        <f t="shared" si="18"/>
        <v>0.3934424989753903</v>
      </c>
      <c r="L52" s="304" t="str">
        <f t="shared" si="0"/>
        <v>D</v>
      </c>
      <c r="M52" s="388" t="s">
        <v>6089</v>
      </c>
      <c r="N52" s="304"/>
      <c r="O52" s="356"/>
      <c r="P52" s="356"/>
      <c r="Q52" s="356"/>
      <c r="R52" s="304"/>
      <c r="S52" s="304"/>
      <c r="T52" s="304"/>
      <c r="U52" s="304"/>
      <c r="V52" s="304"/>
      <c r="W52" s="315" t="s">
        <v>225</v>
      </c>
      <c r="X52" s="304" t="s">
        <v>213</v>
      </c>
      <c r="Y52" s="366">
        <f t="shared" si="3"/>
        <v>274.5</v>
      </c>
      <c r="Z52" s="304"/>
      <c r="AA52" s="331">
        <v>0.36</v>
      </c>
      <c r="AB52" s="304">
        <v>-999</v>
      </c>
      <c r="AC52" s="304">
        <v>-999</v>
      </c>
      <c r="AD52" s="366">
        <v>-999</v>
      </c>
      <c r="AE52" s="304">
        <v>-999</v>
      </c>
      <c r="AF52" s="331"/>
      <c r="AG52" s="304"/>
      <c r="AH52" s="304">
        <v>2.3728400000000002E-3</v>
      </c>
      <c r="AI52" s="312"/>
      <c r="AJ52" s="332">
        <v>251</v>
      </c>
      <c r="AK52" s="304">
        <f t="shared" si="1"/>
        <v>270</v>
      </c>
      <c r="AL52" s="363">
        <v>0.43</v>
      </c>
      <c r="AM52" s="389" t="str">
        <f t="shared" si="2"/>
        <v/>
      </c>
      <c r="AN52" s="304"/>
      <c r="AO52" s="304"/>
      <c r="AP52" s="312"/>
      <c r="AQ52" s="312" t="s">
        <v>618</v>
      </c>
      <c r="AR52" s="312"/>
      <c r="AS52" s="312"/>
      <c r="AT52" s="312"/>
      <c r="AU52" s="329">
        <f>VLOOKUP(C52,[1]world!$A$2:$B$3555,2,FALSE)</f>
        <v>15</v>
      </c>
      <c r="AV52" s="329">
        <v>363</v>
      </c>
      <c r="AW52" s="304">
        <v>0.37</v>
      </c>
      <c r="AX52" s="304">
        <v>-999</v>
      </c>
      <c r="AY52" s="304">
        <v>-999</v>
      </c>
      <c r="AZ52" s="304">
        <v>-999</v>
      </c>
      <c r="BA52" s="304">
        <v>-999</v>
      </c>
      <c r="BB52" s="304">
        <v>-999</v>
      </c>
      <c r="BC52" s="304">
        <v>-999</v>
      </c>
      <c r="BD52" s="304">
        <v>-999</v>
      </c>
      <c r="BE52" s="304">
        <v>-999</v>
      </c>
      <c r="BF52" s="304">
        <v>-999</v>
      </c>
      <c r="BG52" s="304">
        <v>-999</v>
      </c>
      <c r="BH52" s="304">
        <v>-999</v>
      </c>
      <c r="BI52" s="304">
        <v>-999</v>
      </c>
      <c r="BJ52" s="304" t="s">
        <v>4954</v>
      </c>
      <c r="BK52" s="304" t="s">
        <v>4954</v>
      </c>
      <c r="BL52" s="304" t="s">
        <v>4954</v>
      </c>
    </row>
    <row r="53" spans="1:64" ht="15" hidden="1" customHeight="1" x14ac:dyDescent="0.2">
      <c r="A53" s="304" t="s">
        <v>4922</v>
      </c>
      <c r="B53" s="304" t="s">
        <v>5968</v>
      </c>
      <c r="C53" s="304">
        <v>51</v>
      </c>
      <c r="D53" s="349" t="s">
        <v>632</v>
      </c>
      <c r="E53" s="309">
        <v>64</v>
      </c>
      <c r="F53" s="309"/>
      <c r="G53" s="324">
        <v>24.670310000000001</v>
      </c>
      <c r="H53" s="324">
        <v>121.78395999999999</v>
      </c>
      <c r="I53" s="324" t="s">
        <v>214</v>
      </c>
      <c r="J53" s="368">
        <f t="shared" si="17"/>
        <v>288.23970015509826</v>
      </c>
      <c r="K53" s="331">
        <f t="shared" si="18"/>
        <v>0.3934424989753903</v>
      </c>
      <c r="L53" s="304" t="str">
        <f t="shared" si="0"/>
        <v>D</v>
      </c>
      <c r="M53" s="388" t="s">
        <v>6089</v>
      </c>
      <c r="N53" s="304"/>
      <c r="O53" s="356"/>
      <c r="P53" s="356"/>
      <c r="Q53" s="356"/>
      <c r="R53" s="304"/>
      <c r="S53" s="304"/>
      <c r="T53" s="304"/>
      <c r="U53" s="304"/>
      <c r="V53" s="304"/>
      <c r="W53" s="315" t="s">
        <v>225</v>
      </c>
      <c r="X53" s="304" t="s">
        <v>213</v>
      </c>
      <c r="Y53" s="366">
        <f t="shared" si="3"/>
        <v>274.5</v>
      </c>
      <c r="Z53" s="304"/>
      <c r="AA53" s="331">
        <v>0.36</v>
      </c>
      <c r="AB53" s="304">
        <v>-999</v>
      </c>
      <c r="AC53" s="304">
        <v>-999</v>
      </c>
      <c r="AD53" s="366">
        <v>-999</v>
      </c>
      <c r="AE53" s="304">
        <v>-999</v>
      </c>
      <c r="AF53" s="331"/>
      <c r="AG53" s="304"/>
      <c r="AH53" s="304">
        <v>3.1554899999999999E-3</v>
      </c>
      <c r="AI53" s="312"/>
      <c r="AJ53" s="332">
        <v>275</v>
      </c>
      <c r="AK53" s="304">
        <f t="shared" si="1"/>
        <v>270</v>
      </c>
      <c r="AL53" s="363">
        <v>0.43</v>
      </c>
      <c r="AM53" s="389" t="str">
        <f t="shared" si="2"/>
        <v/>
      </c>
      <c r="AN53" s="304"/>
      <c r="AO53" s="304"/>
      <c r="AP53" s="312"/>
      <c r="AQ53" s="312" t="s">
        <v>618</v>
      </c>
      <c r="AR53" s="312"/>
      <c r="AS53" s="312"/>
      <c r="AT53" s="312"/>
      <c r="AU53" s="329">
        <f>VLOOKUP(C53,[1]world!$A$2:$B$3555,2,FALSE)</f>
        <v>11</v>
      </c>
      <c r="AV53" s="329">
        <v>328</v>
      </c>
      <c r="AW53" s="304">
        <v>0.37</v>
      </c>
      <c r="AX53" s="304">
        <v>-999</v>
      </c>
      <c r="AY53" s="304">
        <v>-999</v>
      </c>
      <c r="AZ53" s="304">
        <v>-999</v>
      </c>
      <c r="BA53" s="304">
        <v>-999</v>
      </c>
      <c r="BB53" s="304">
        <v>-999</v>
      </c>
      <c r="BC53" s="304">
        <v>-999</v>
      </c>
      <c r="BD53" s="304">
        <v>-999</v>
      </c>
      <c r="BE53" s="304">
        <v>-999</v>
      </c>
      <c r="BF53" s="304">
        <v>-999</v>
      </c>
      <c r="BG53" s="304">
        <v>-999</v>
      </c>
      <c r="BH53" s="304">
        <v>-999</v>
      </c>
      <c r="BI53" s="304">
        <v>-999</v>
      </c>
      <c r="BJ53" s="304" t="s">
        <v>4954</v>
      </c>
      <c r="BK53" s="304" t="s">
        <v>4954</v>
      </c>
      <c r="BL53" s="304" t="s">
        <v>4954</v>
      </c>
    </row>
    <row r="54" spans="1:64" ht="15" hidden="1" customHeight="1" x14ac:dyDescent="0.2">
      <c r="A54" s="304" t="s">
        <v>4922</v>
      </c>
      <c r="B54" s="304" t="s">
        <v>5968</v>
      </c>
      <c r="C54" s="304">
        <v>52</v>
      </c>
      <c r="D54" s="349" t="s">
        <v>621</v>
      </c>
      <c r="E54" s="309">
        <v>65</v>
      </c>
      <c r="F54" s="309"/>
      <c r="G54" s="324">
        <v>24.656479999999998</v>
      </c>
      <c r="H54" s="324">
        <v>121.77081</v>
      </c>
      <c r="I54" s="324" t="s">
        <v>214</v>
      </c>
      <c r="J54" s="368">
        <f t="shared" si="17"/>
        <v>293.45699263668718</v>
      </c>
      <c r="K54" s="331">
        <f t="shared" si="18"/>
        <v>0.3934424989753903</v>
      </c>
      <c r="L54" s="304" t="str">
        <f t="shared" si="0"/>
        <v>D</v>
      </c>
      <c r="M54" s="388" t="s">
        <v>6089</v>
      </c>
      <c r="N54" s="304"/>
      <c r="O54" s="356"/>
      <c r="P54" s="356"/>
      <c r="Q54" s="356"/>
      <c r="R54" s="304"/>
      <c r="S54" s="304"/>
      <c r="T54" s="304"/>
      <c r="U54" s="304"/>
      <c r="V54" s="304"/>
      <c r="W54" s="315" t="s">
        <v>225</v>
      </c>
      <c r="X54" s="304" t="s">
        <v>213</v>
      </c>
      <c r="Y54" s="366">
        <f t="shared" si="3"/>
        <v>274.5</v>
      </c>
      <c r="Z54" s="304"/>
      <c r="AA54" s="331">
        <v>0.36</v>
      </c>
      <c r="AB54" s="304">
        <v>-999</v>
      </c>
      <c r="AC54" s="304">
        <v>-999</v>
      </c>
      <c r="AD54" s="366">
        <v>-999</v>
      </c>
      <c r="AE54" s="304">
        <v>-999</v>
      </c>
      <c r="AF54" s="331"/>
      <c r="AG54" s="304"/>
      <c r="AH54" s="304">
        <v>3.5582999999999999E-3</v>
      </c>
      <c r="AI54" s="312"/>
      <c r="AJ54" s="332">
        <v>287</v>
      </c>
      <c r="AK54" s="304">
        <f t="shared" si="1"/>
        <v>270</v>
      </c>
      <c r="AL54" s="363">
        <v>0.43</v>
      </c>
      <c r="AM54" s="389" t="str">
        <f t="shared" si="2"/>
        <v/>
      </c>
      <c r="AN54" s="304"/>
      <c r="AO54" s="304"/>
      <c r="AP54" s="312"/>
      <c r="AQ54" s="312" t="s">
        <v>618</v>
      </c>
      <c r="AR54" s="312"/>
      <c r="AS54" s="312"/>
      <c r="AT54" s="312"/>
      <c r="AU54" s="329">
        <f>VLOOKUP(C54,[1]world!$A$2:$B$3555,2,FALSE)</f>
        <v>11</v>
      </c>
      <c r="AV54" s="329">
        <v>328</v>
      </c>
      <c r="AW54" s="304">
        <v>0.37</v>
      </c>
      <c r="AX54" s="304">
        <v>-999</v>
      </c>
      <c r="AY54" s="304">
        <v>-999</v>
      </c>
      <c r="AZ54" s="304">
        <v>-999</v>
      </c>
      <c r="BA54" s="304">
        <v>-999</v>
      </c>
      <c r="BB54" s="304">
        <v>-999</v>
      </c>
      <c r="BC54" s="304">
        <v>-999</v>
      </c>
      <c r="BD54" s="304">
        <v>-999</v>
      </c>
      <c r="BE54" s="304">
        <v>-999</v>
      </c>
      <c r="BF54" s="304">
        <v>-999</v>
      </c>
      <c r="BG54" s="304">
        <v>-999</v>
      </c>
      <c r="BH54" s="304">
        <v>-999</v>
      </c>
      <c r="BI54" s="304">
        <v>-999</v>
      </c>
      <c r="BJ54" s="304" t="s">
        <v>4954</v>
      </c>
      <c r="BK54" s="304" t="s">
        <v>4954</v>
      </c>
      <c r="BL54" s="304" t="s">
        <v>4954</v>
      </c>
    </row>
    <row r="55" spans="1:64" ht="15" hidden="1" customHeight="1" x14ac:dyDescent="0.2">
      <c r="A55" s="304" t="s">
        <v>4922</v>
      </c>
      <c r="B55" s="304" t="s">
        <v>5968</v>
      </c>
      <c r="C55" s="304">
        <v>53</v>
      </c>
      <c r="D55" s="349" t="s">
        <v>622</v>
      </c>
      <c r="E55" s="309">
        <v>66</v>
      </c>
      <c r="F55" s="309"/>
      <c r="G55" s="324">
        <v>24.65943</v>
      </c>
      <c r="H55" s="324">
        <v>121.7518</v>
      </c>
      <c r="I55" s="324" t="s">
        <v>214</v>
      </c>
      <c r="J55" s="368">
        <f t="shared" si="17"/>
        <v>357.42878493784661</v>
      </c>
      <c r="K55" s="331">
        <f t="shared" si="18"/>
        <v>0.3934424989753903</v>
      </c>
      <c r="L55" s="304" t="str">
        <f t="shared" si="0"/>
        <v>D</v>
      </c>
      <c r="M55" s="388" t="s">
        <v>6089</v>
      </c>
      <c r="N55" s="304"/>
      <c r="O55" s="356"/>
      <c r="P55" s="356"/>
      <c r="Q55" s="356"/>
      <c r="R55" s="304"/>
      <c r="S55" s="304"/>
      <c r="T55" s="304"/>
      <c r="U55" s="304"/>
      <c r="V55" s="304"/>
      <c r="W55" s="315" t="s">
        <v>225</v>
      </c>
      <c r="X55" s="304" t="s">
        <v>213</v>
      </c>
      <c r="Y55" s="366">
        <f t="shared" si="3"/>
        <v>274.5</v>
      </c>
      <c r="Z55" s="304"/>
      <c r="AA55" s="331">
        <v>0.36</v>
      </c>
      <c r="AB55" s="304">
        <v>-999</v>
      </c>
      <c r="AC55" s="304">
        <v>-999</v>
      </c>
      <c r="AD55" s="366">
        <v>-999</v>
      </c>
      <c r="AE55" s="304">
        <v>-999</v>
      </c>
      <c r="AF55" s="331"/>
      <c r="AG55" s="304"/>
      <c r="AH55" s="304">
        <v>9.5047299999999994E-3</v>
      </c>
      <c r="AI55" s="312"/>
      <c r="AJ55" s="332">
        <v>412</v>
      </c>
      <c r="AK55" s="304">
        <f t="shared" si="1"/>
        <v>425</v>
      </c>
      <c r="AL55" s="363">
        <v>0.43</v>
      </c>
      <c r="AM55" s="389" t="str">
        <f t="shared" si="2"/>
        <v/>
      </c>
      <c r="AN55" s="304"/>
      <c r="AO55" s="304"/>
      <c r="AP55" s="312"/>
      <c r="AQ55" s="312" t="s">
        <v>618</v>
      </c>
      <c r="AR55" s="312"/>
      <c r="AS55" s="312"/>
      <c r="AT55" s="312"/>
      <c r="AU55" s="329">
        <f>VLOOKUP(C55,[1]world!$A$2:$B$3555,2,FALSE)</f>
        <v>7</v>
      </c>
      <c r="AV55" s="329">
        <v>388</v>
      </c>
      <c r="AW55" s="304">
        <v>0.37</v>
      </c>
      <c r="AX55" s="304">
        <v>-999</v>
      </c>
      <c r="AY55" s="304">
        <v>-999</v>
      </c>
      <c r="AZ55" s="304">
        <v>-999</v>
      </c>
      <c r="BA55" s="304">
        <v>-999</v>
      </c>
      <c r="BB55" s="304">
        <v>-999</v>
      </c>
      <c r="BC55" s="304">
        <v>-999</v>
      </c>
      <c r="BD55" s="304">
        <v>-999</v>
      </c>
      <c r="BE55" s="304">
        <v>-999</v>
      </c>
      <c r="BF55" s="304">
        <v>-999</v>
      </c>
      <c r="BG55" s="304">
        <v>-999</v>
      </c>
      <c r="BH55" s="304">
        <v>-999</v>
      </c>
      <c r="BI55" s="304">
        <v>-999</v>
      </c>
      <c r="BJ55" s="304" t="s">
        <v>4954</v>
      </c>
      <c r="BK55" s="304" t="s">
        <v>4954</v>
      </c>
      <c r="BL55" s="304" t="s">
        <v>4954</v>
      </c>
    </row>
    <row r="56" spans="1:64" ht="15" hidden="1" customHeight="1" x14ac:dyDescent="0.2">
      <c r="A56" s="304" t="s">
        <v>4922</v>
      </c>
      <c r="B56" s="304" t="s">
        <v>5968</v>
      </c>
      <c r="C56" s="304">
        <v>54</v>
      </c>
      <c r="D56" s="349" t="s">
        <v>652</v>
      </c>
      <c r="E56" s="309">
        <v>67</v>
      </c>
      <c r="F56" s="309"/>
      <c r="G56" s="324">
        <v>24.677849999999999</v>
      </c>
      <c r="H56" s="324">
        <v>121.74544</v>
      </c>
      <c r="I56" s="324" t="s">
        <v>214</v>
      </c>
      <c r="J56" s="368">
        <f t="shared" si="17"/>
        <v>320.11014800122712</v>
      </c>
      <c r="K56" s="331">
        <f t="shared" si="18"/>
        <v>0.3934424989753903</v>
      </c>
      <c r="L56" s="304" t="str">
        <f t="shared" si="0"/>
        <v>D</v>
      </c>
      <c r="M56" s="388" t="s">
        <v>6089</v>
      </c>
      <c r="N56" s="304"/>
      <c r="O56" s="356"/>
      <c r="P56" s="356"/>
      <c r="Q56" s="356"/>
      <c r="R56" s="304"/>
      <c r="S56" s="304"/>
      <c r="T56" s="304"/>
      <c r="U56" s="304"/>
      <c r="V56" s="304"/>
      <c r="W56" s="315" t="s">
        <v>225</v>
      </c>
      <c r="X56" s="304" t="s">
        <v>213</v>
      </c>
      <c r="Y56" s="366">
        <f t="shared" si="3"/>
        <v>274.5</v>
      </c>
      <c r="Z56" s="304"/>
      <c r="AA56" s="331">
        <v>0.36</v>
      </c>
      <c r="AB56" s="304">
        <v>-999</v>
      </c>
      <c r="AC56" s="304">
        <v>-999</v>
      </c>
      <c r="AD56" s="366">
        <v>-999</v>
      </c>
      <c r="AE56" s="304">
        <v>-999</v>
      </c>
      <c r="AF56" s="331"/>
      <c r="AG56" s="304"/>
      <c r="AH56" s="304">
        <v>6.8037899999999997E-3</v>
      </c>
      <c r="AI56" s="312"/>
      <c r="AJ56" s="332">
        <v>353</v>
      </c>
      <c r="AK56" s="304">
        <f t="shared" si="1"/>
        <v>270</v>
      </c>
      <c r="AL56" s="363">
        <v>0.43</v>
      </c>
      <c r="AM56" s="389" t="str">
        <f t="shared" si="2"/>
        <v/>
      </c>
      <c r="AN56" s="304"/>
      <c r="AO56" s="304"/>
      <c r="AP56" s="312"/>
      <c r="AQ56" s="312" t="s">
        <v>618</v>
      </c>
      <c r="AR56" s="312"/>
      <c r="AS56" s="312"/>
      <c r="AT56" s="312"/>
      <c r="AU56" s="329">
        <f>VLOOKUP(C56,[1]world!$A$2:$B$3555,2,FALSE)</f>
        <v>11</v>
      </c>
      <c r="AV56" s="329">
        <v>328</v>
      </c>
      <c r="AW56" s="304">
        <v>0.37</v>
      </c>
      <c r="AX56" s="304">
        <v>-999</v>
      </c>
      <c r="AY56" s="304">
        <v>-999</v>
      </c>
      <c r="AZ56" s="304">
        <v>-999</v>
      </c>
      <c r="BA56" s="304">
        <v>-999</v>
      </c>
      <c r="BB56" s="304">
        <v>-999</v>
      </c>
      <c r="BC56" s="304">
        <v>-999</v>
      </c>
      <c r="BD56" s="304">
        <v>-999</v>
      </c>
      <c r="BE56" s="304">
        <v>-999</v>
      </c>
      <c r="BF56" s="304">
        <v>-999</v>
      </c>
      <c r="BG56" s="304">
        <v>-999</v>
      </c>
      <c r="BH56" s="304">
        <v>-999</v>
      </c>
      <c r="BI56" s="304">
        <v>-999</v>
      </c>
      <c r="BJ56" s="304" t="s">
        <v>4954</v>
      </c>
      <c r="BK56" s="304" t="s">
        <v>4954</v>
      </c>
      <c r="BL56" s="304" t="s">
        <v>4954</v>
      </c>
    </row>
    <row r="57" spans="1:64" ht="15" hidden="1" customHeight="1" x14ac:dyDescent="0.2">
      <c r="A57" s="304" t="s">
        <v>4922</v>
      </c>
      <c r="B57" s="304" t="s">
        <v>5968</v>
      </c>
      <c r="C57" s="304">
        <v>55</v>
      </c>
      <c r="D57" s="349" t="s">
        <v>665</v>
      </c>
      <c r="E57" s="309">
        <v>68</v>
      </c>
      <c r="F57" s="309"/>
      <c r="G57" s="324">
        <v>24.69098</v>
      </c>
      <c r="H57" s="324">
        <v>121.7589</v>
      </c>
      <c r="I57" s="324" t="s">
        <v>214</v>
      </c>
      <c r="J57" s="368">
        <f t="shared" si="17"/>
        <v>303.35976013068858</v>
      </c>
      <c r="K57" s="331">
        <f t="shared" si="18"/>
        <v>0.3934424989753903</v>
      </c>
      <c r="L57" s="304" t="str">
        <f t="shared" si="0"/>
        <v>D</v>
      </c>
      <c r="M57" s="388" t="s">
        <v>6089</v>
      </c>
      <c r="N57" s="304"/>
      <c r="O57" s="356"/>
      <c r="P57" s="356"/>
      <c r="Q57" s="356"/>
      <c r="R57" s="304"/>
      <c r="S57" s="304"/>
      <c r="T57" s="304"/>
      <c r="U57" s="304"/>
      <c r="V57" s="304"/>
      <c r="W57" s="315" t="s">
        <v>225</v>
      </c>
      <c r="X57" s="304" t="s">
        <v>213</v>
      </c>
      <c r="Y57" s="366">
        <f t="shared" si="3"/>
        <v>274.5</v>
      </c>
      <c r="Z57" s="304"/>
      <c r="AA57" s="331">
        <v>0.36</v>
      </c>
      <c r="AB57" s="304">
        <v>-999</v>
      </c>
      <c r="AC57" s="304">
        <v>-999</v>
      </c>
      <c r="AD57" s="366">
        <v>-999</v>
      </c>
      <c r="AE57" s="304">
        <v>-999</v>
      </c>
      <c r="AF57" s="331"/>
      <c r="AG57" s="304"/>
      <c r="AH57" s="304">
        <v>3.69126E-3</v>
      </c>
      <c r="AI57" s="312"/>
      <c r="AJ57" s="332">
        <v>291</v>
      </c>
      <c r="AK57" s="304">
        <f t="shared" si="1"/>
        <v>270</v>
      </c>
      <c r="AL57" s="363">
        <v>0.43</v>
      </c>
      <c r="AM57" s="389" t="str">
        <f t="shared" si="2"/>
        <v/>
      </c>
      <c r="AN57" s="304"/>
      <c r="AO57" s="304"/>
      <c r="AP57" s="312"/>
      <c r="AQ57" s="312" t="s">
        <v>618</v>
      </c>
      <c r="AR57" s="312"/>
      <c r="AS57" s="312"/>
      <c r="AT57" s="312"/>
      <c r="AU57" s="329">
        <f>VLOOKUP(C57,[1]world!$A$2:$B$3555,2,FALSE)</f>
        <v>15</v>
      </c>
      <c r="AV57" s="329">
        <v>363</v>
      </c>
      <c r="AW57" s="304">
        <v>0.37</v>
      </c>
      <c r="AX57" s="304">
        <v>-999</v>
      </c>
      <c r="AY57" s="304">
        <v>-999</v>
      </c>
      <c r="AZ57" s="304">
        <v>-999</v>
      </c>
      <c r="BA57" s="304">
        <v>-999</v>
      </c>
      <c r="BB57" s="304">
        <v>-999</v>
      </c>
      <c r="BC57" s="304">
        <v>-999</v>
      </c>
      <c r="BD57" s="304">
        <v>-999</v>
      </c>
      <c r="BE57" s="304">
        <v>-999</v>
      </c>
      <c r="BF57" s="304">
        <v>-999</v>
      </c>
      <c r="BG57" s="304">
        <v>-999</v>
      </c>
      <c r="BH57" s="304">
        <v>-999</v>
      </c>
      <c r="BI57" s="304">
        <v>-999</v>
      </c>
      <c r="BJ57" s="304" t="s">
        <v>4954</v>
      </c>
      <c r="BK57" s="304" t="s">
        <v>4954</v>
      </c>
      <c r="BL57" s="304" t="s">
        <v>4954</v>
      </c>
    </row>
    <row r="58" spans="1:64" ht="15" hidden="1" customHeight="1" x14ac:dyDescent="0.2">
      <c r="A58" s="304" t="s">
        <v>4922</v>
      </c>
      <c r="B58" s="304" t="s">
        <v>5969</v>
      </c>
      <c r="C58" s="304">
        <v>56</v>
      </c>
      <c r="D58" s="349" t="s">
        <v>2580</v>
      </c>
      <c r="E58" s="309">
        <v>69</v>
      </c>
      <c r="F58" s="309"/>
      <c r="G58" s="324">
        <v>34.51</v>
      </c>
      <c r="H58" s="324">
        <v>58.18</v>
      </c>
      <c r="I58" s="324" t="s">
        <v>232</v>
      </c>
      <c r="J58" s="368">
        <f>GEOMEAN(Y58,AV58,AK58)</f>
        <v>377.55697282009453</v>
      </c>
      <c r="K58" s="331">
        <f t="shared" ref="K58:K62" si="19">GEOMEAN(AA58,AL58,AW58)</f>
        <v>0.38547027482550061</v>
      </c>
      <c r="L58" s="304" t="str">
        <f t="shared" si="0"/>
        <v>C</v>
      </c>
      <c r="M58" s="388" t="s">
        <v>6089</v>
      </c>
      <c r="N58" s="304"/>
      <c r="O58" s="356"/>
      <c r="P58" s="356"/>
      <c r="Q58" s="356"/>
      <c r="R58" s="304"/>
      <c r="S58" s="304"/>
      <c r="T58" s="304"/>
      <c r="U58" s="304"/>
      <c r="V58" s="304"/>
      <c r="W58" s="310" t="s">
        <v>1718</v>
      </c>
      <c r="X58" s="304" t="s">
        <v>206</v>
      </c>
      <c r="Y58" s="366">
        <f t="shared" si="3"/>
        <v>338.6</v>
      </c>
      <c r="Z58" s="304"/>
      <c r="AA58" s="331">
        <v>0.36</v>
      </c>
      <c r="AB58" s="304">
        <v>-999</v>
      </c>
      <c r="AC58" s="304">
        <v>-999</v>
      </c>
      <c r="AD58" s="366">
        <v>-999</v>
      </c>
      <c r="AE58" s="304">
        <v>-999</v>
      </c>
      <c r="AF58" s="304">
        <v>-999</v>
      </c>
      <c r="AG58" s="304"/>
      <c r="AH58" s="304">
        <v>2.4738599999999999E-2</v>
      </c>
      <c r="AI58" s="312"/>
      <c r="AJ58" s="332">
        <v>387</v>
      </c>
      <c r="AK58" s="304">
        <f t="shared" si="1"/>
        <v>425</v>
      </c>
      <c r="AL58" s="363">
        <v>0.43</v>
      </c>
      <c r="AM58" s="389" t="str">
        <f t="shared" si="2"/>
        <v/>
      </c>
      <c r="AN58" s="304"/>
      <c r="AO58" s="304"/>
      <c r="AP58" s="312"/>
      <c r="AQ58" s="312"/>
      <c r="AR58" s="312"/>
      <c r="AS58" s="312"/>
      <c r="AT58" s="312"/>
      <c r="AU58" s="329">
        <f>VLOOKUP(C58,[1]world!$A$2:$B$3555,2,FALSE)</f>
        <v>8</v>
      </c>
      <c r="AV58" s="329">
        <v>374</v>
      </c>
      <c r="AW58" s="304">
        <v>0.37</v>
      </c>
      <c r="AX58" s="304">
        <v>-999</v>
      </c>
      <c r="AY58" s="304">
        <v>-999</v>
      </c>
      <c r="AZ58" s="304">
        <v>-999</v>
      </c>
      <c r="BA58" s="304">
        <v>-999</v>
      </c>
      <c r="BB58" s="304">
        <v>-999</v>
      </c>
      <c r="BC58" s="304">
        <v>-999</v>
      </c>
      <c r="BD58" s="304">
        <v>-999</v>
      </c>
      <c r="BE58" s="304">
        <v>-999</v>
      </c>
      <c r="BF58" s="304">
        <v>-999</v>
      </c>
      <c r="BG58" s="304">
        <v>-999</v>
      </c>
      <c r="BH58" s="304">
        <v>-999</v>
      </c>
      <c r="BI58" s="304">
        <v>-999</v>
      </c>
      <c r="BJ58" s="304" t="s">
        <v>4954</v>
      </c>
      <c r="BK58" s="304" t="s">
        <v>4954</v>
      </c>
      <c r="BL58" s="304" t="s">
        <v>4954</v>
      </c>
    </row>
    <row r="59" spans="1:64" ht="15" hidden="1" customHeight="1" x14ac:dyDescent="0.2">
      <c r="A59" s="304" t="s">
        <v>4922</v>
      </c>
      <c r="B59" s="304" t="s">
        <v>5969</v>
      </c>
      <c r="C59" s="304">
        <v>57</v>
      </c>
      <c r="D59" s="349" t="s">
        <v>2037</v>
      </c>
      <c r="E59" s="309">
        <v>70</v>
      </c>
      <c r="F59" s="309"/>
      <c r="G59" s="324">
        <v>33.880000000000003</v>
      </c>
      <c r="H59" s="324">
        <v>57.43</v>
      </c>
      <c r="I59" s="324" t="s">
        <v>232</v>
      </c>
      <c r="J59" s="368">
        <f>GEOMEAN(Y59,AV59,AK59)</f>
        <v>324.56930087796468</v>
      </c>
      <c r="K59" s="331">
        <f t="shared" si="19"/>
        <v>0.38547027482550061</v>
      </c>
      <c r="L59" s="304" t="str">
        <f t="shared" si="0"/>
        <v>D</v>
      </c>
      <c r="M59" s="388" t="s">
        <v>6089</v>
      </c>
      <c r="N59" s="304"/>
      <c r="O59" s="356"/>
      <c r="P59" s="356"/>
      <c r="Q59" s="356"/>
      <c r="R59" s="304"/>
      <c r="S59" s="304"/>
      <c r="T59" s="304"/>
      <c r="U59" s="304"/>
      <c r="V59" s="304"/>
      <c r="W59" s="310" t="s">
        <v>1579</v>
      </c>
      <c r="X59" s="304" t="s">
        <v>206</v>
      </c>
      <c r="Y59" s="366">
        <f t="shared" si="3"/>
        <v>338.6</v>
      </c>
      <c r="Z59" s="304"/>
      <c r="AA59" s="331">
        <v>0.36</v>
      </c>
      <c r="AB59" s="304">
        <v>-999</v>
      </c>
      <c r="AC59" s="304">
        <v>-999</v>
      </c>
      <c r="AD59" s="366">
        <v>-999</v>
      </c>
      <c r="AE59" s="304">
        <v>-999</v>
      </c>
      <c r="AF59" s="304">
        <v>-999</v>
      </c>
      <c r="AG59" s="304"/>
      <c r="AH59" s="304">
        <v>5.0627700000000003E-3</v>
      </c>
      <c r="AI59" s="312"/>
      <c r="AJ59" s="332">
        <v>254</v>
      </c>
      <c r="AK59" s="304">
        <f t="shared" si="1"/>
        <v>270</v>
      </c>
      <c r="AL59" s="363">
        <v>0.43</v>
      </c>
      <c r="AM59" s="389" t="str">
        <f t="shared" si="2"/>
        <v/>
      </c>
      <c r="AN59" s="304"/>
      <c r="AO59" s="304"/>
      <c r="AP59" s="312"/>
      <c r="AQ59" s="312"/>
      <c r="AR59" s="312"/>
      <c r="AS59" s="312"/>
      <c r="AT59" s="312"/>
      <c r="AU59" s="329">
        <f>VLOOKUP(C59,[1]world!$A$2:$B$3555,2,FALSE)</f>
        <v>8</v>
      </c>
      <c r="AV59" s="329">
        <v>374</v>
      </c>
      <c r="AW59" s="304">
        <v>0.37</v>
      </c>
      <c r="AX59" s="304">
        <v>-999</v>
      </c>
      <c r="AY59" s="304">
        <v>-999</v>
      </c>
      <c r="AZ59" s="304">
        <v>-999</v>
      </c>
      <c r="BA59" s="304">
        <v>-999</v>
      </c>
      <c r="BB59" s="304">
        <v>-999</v>
      </c>
      <c r="BC59" s="304">
        <v>-999</v>
      </c>
      <c r="BD59" s="304">
        <v>-999</v>
      </c>
      <c r="BE59" s="304">
        <v>-999</v>
      </c>
      <c r="BF59" s="304">
        <v>-999</v>
      </c>
      <c r="BG59" s="304">
        <v>-999</v>
      </c>
      <c r="BH59" s="304">
        <v>-999</v>
      </c>
      <c r="BI59" s="304">
        <v>-999</v>
      </c>
      <c r="BJ59" s="304" t="s">
        <v>4954</v>
      </c>
      <c r="BK59" s="304" t="s">
        <v>4954</v>
      </c>
      <c r="BL59" s="304" t="s">
        <v>4954</v>
      </c>
    </row>
    <row r="60" spans="1:64" ht="15" hidden="1" customHeight="1" x14ac:dyDescent="0.2">
      <c r="A60" s="304" t="s">
        <v>4922</v>
      </c>
      <c r="B60" s="304" t="s">
        <v>5969</v>
      </c>
      <c r="C60" s="304">
        <v>58</v>
      </c>
      <c r="D60" s="349" t="s">
        <v>2147</v>
      </c>
      <c r="E60" s="309">
        <v>71</v>
      </c>
      <c r="F60" s="309"/>
      <c r="G60" s="324">
        <v>34.01</v>
      </c>
      <c r="H60" s="324">
        <v>58.16</v>
      </c>
      <c r="I60" s="324" t="s">
        <v>232</v>
      </c>
      <c r="J60" s="368">
        <f>GEOMEAN(Y60,AV60,AK60)</f>
        <v>302.63970506618233</v>
      </c>
      <c r="K60" s="331">
        <f t="shared" si="19"/>
        <v>0.38547027482550061</v>
      </c>
      <c r="L60" s="304" t="str">
        <f t="shared" si="0"/>
        <v>D</v>
      </c>
      <c r="M60" s="388" t="s">
        <v>6089</v>
      </c>
      <c r="N60" s="304"/>
      <c r="O60" s="356"/>
      <c r="P60" s="356"/>
      <c r="Q60" s="356"/>
      <c r="R60" s="304"/>
      <c r="S60" s="304"/>
      <c r="T60" s="304"/>
      <c r="U60" s="304"/>
      <c r="V60" s="304"/>
      <c r="W60" s="310" t="s">
        <v>286</v>
      </c>
      <c r="X60" s="304" t="s">
        <v>213</v>
      </c>
      <c r="Y60" s="366">
        <f t="shared" si="3"/>
        <v>274.5</v>
      </c>
      <c r="Z60" s="304"/>
      <c r="AA60" s="331">
        <v>0.36</v>
      </c>
      <c r="AB60" s="304">
        <v>-999</v>
      </c>
      <c r="AC60" s="304">
        <v>-999</v>
      </c>
      <c r="AD60" s="366">
        <v>-999</v>
      </c>
      <c r="AE60" s="304">
        <v>-999</v>
      </c>
      <c r="AF60" s="304">
        <v>-999</v>
      </c>
      <c r="AG60" s="304"/>
      <c r="AH60" s="304">
        <v>8.4464299999999996E-3</v>
      </c>
      <c r="AI60" s="312"/>
      <c r="AJ60" s="332">
        <v>286</v>
      </c>
      <c r="AK60" s="304">
        <f t="shared" si="1"/>
        <v>270</v>
      </c>
      <c r="AL60" s="363">
        <v>0.43</v>
      </c>
      <c r="AM60" s="389" t="str">
        <f t="shared" si="2"/>
        <v/>
      </c>
      <c r="AN60" s="304"/>
      <c r="AO60" s="304"/>
      <c r="AP60" s="312"/>
      <c r="AQ60" s="312"/>
      <c r="AR60" s="312"/>
      <c r="AS60" s="312"/>
      <c r="AT60" s="312"/>
      <c r="AU60" s="329">
        <f>VLOOKUP(C60,[1]world!$A$2:$B$3555,2,FALSE)</f>
        <v>8</v>
      </c>
      <c r="AV60" s="329">
        <v>374</v>
      </c>
      <c r="AW60" s="304">
        <v>0.37</v>
      </c>
      <c r="AX60" s="304">
        <v>-999</v>
      </c>
      <c r="AY60" s="304">
        <v>-999</v>
      </c>
      <c r="AZ60" s="304">
        <v>-999</v>
      </c>
      <c r="BA60" s="304">
        <v>-999</v>
      </c>
      <c r="BB60" s="304">
        <v>-999</v>
      </c>
      <c r="BC60" s="304">
        <v>-999</v>
      </c>
      <c r="BD60" s="304">
        <v>-999</v>
      </c>
      <c r="BE60" s="304">
        <v>-999</v>
      </c>
      <c r="BF60" s="304">
        <v>-999</v>
      </c>
      <c r="BG60" s="304">
        <v>-999</v>
      </c>
      <c r="BH60" s="304">
        <v>-999</v>
      </c>
      <c r="BI60" s="304">
        <v>-999</v>
      </c>
      <c r="BJ60" s="304" t="s">
        <v>4954</v>
      </c>
      <c r="BK60" s="304" t="s">
        <v>4954</v>
      </c>
      <c r="BL60" s="304" t="s">
        <v>4954</v>
      </c>
    </row>
    <row r="61" spans="1:64" ht="15" hidden="1" customHeight="1" x14ac:dyDescent="0.2">
      <c r="A61" s="304" t="s">
        <v>4922</v>
      </c>
      <c r="B61" s="304" t="s">
        <v>5969</v>
      </c>
      <c r="C61" s="304">
        <v>59</v>
      </c>
      <c r="D61" s="349" t="s">
        <v>2931</v>
      </c>
      <c r="E61" s="309">
        <v>72</v>
      </c>
      <c r="F61" s="309"/>
      <c r="G61" s="324">
        <v>35.229999999999997</v>
      </c>
      <c r="H61" s="324">
        <v>58.45</v>
      </c>
      <c r="I61" s="324" t="s">
        <v>232</v>
      </c>
      <c r="J61" s="368">
        <f>GEOMEAN(Y61,AV61,AK61)</f>
        <v>280.25552778901636</v>
      </c>
      <c r="K61" s="331">
        <f t="shared" si="19"/>
        <v>0.38547027482550061</v>
      </c>
      <c r="L61" s="304" t="str">
        <f t="shared" si="0"/>
        <v>D</v>
      </c>
      <c r="M61" s="388" t="s">
        <v>6089</v>
      </c>
      <c r="N61" s="304"/>
      <c r="O61" s="356"/>
      <c r="P61" s="356"/>
      <c r="Q61" s="356"/>
      <c r="R61" s="304"/>
      <c r="S61" s="304"/>
      <c r="T61" s="304"/>
      <c r="U61" s="304"/>
      <c r="V61" s="304"/>
      <c r="W61" s="310" t="s">
        <v>286</v>
      </c>
      <c r="X61" s="304" t="s">
        <v>213</v>
      </c>
      <c r="Y61" s="366">
        <f t="shared" si="3"/>
        <v>274.5</v>
      </c>
      <c r="Z61" s="304"/>
      <c r="AA61" s="331">
        <v>0.36</v>
      </c>
      <c r="AB61" s="304">
        <v>-999</v>
      </c>
      <c r="AC61" s="304">
        <v>-999</v>
      </c>
      <c r="AD61" s="366">
        <v>-999</v>
      </c>
      <c r="AE61" s="304">
        <v>-999</v>
      </c>
      <c r="AF61" s="304">
        <v>-999</v>
      </c>
      <c r="AG61" s="304"/>
      <c r="AH61" s="304">
        <v>6.48842E-3</v>
      </c>
      <c r="AI61" s="312"/>
      <c r="AJ61" s="332">
        <v>268</v>
      </c>
      <c r="AK61" s="304">
        <f t="shared" si="1"/>
        <v>270</v>
      </c>
      <c r="AL61" s="363">
        <v>0.43</v>
      </c>
      <c r="AM61" s="389" t="str">
        <f t="shared" si="2"/>
        <v/>
      </c>
      <c r="AN61" s="304"/>
      <c r="AO61" s="304"/>
      <c r="AP61" s="312"/>
      <c r="AQ61" s="312"/>
      <c r="AR61" s="312"/>
      <c r="AS61" s="312"/>
      <c r="AT61" s="312"/>
      <c r="AU61" s="329">
        <f>VLOOKUP(C61,[1]world!$A$2:$B$3555,2,FALSE)</f>
        <v>12</v>
      </c>
      <c r="AV61" s="329">
        <v>297</v>
      </c>
      <c r="AW61" s="304">
        <v>0.37</v>
      </c>
      <c r="AX61" s="304">
        <v>-999</v>
      </c>
      <c r="AY61" s="304">
        <v>-999</v>
      </c>
      <c r="AZ61" s="304">
        <v>-999</v>
      </c>
      <c r="BA61" s="304">
        <v>-999</v>
      </c>
      <c r="BB61" s="304">
        <v>-999</v>
      </c>
      <c r="BC61" s="304">
        <v>-999</v>
      </c>
      <c r="BD61" s="304">
        <v>-999</v>
      </c>
      <c r="BE61" s="304">
        <v>-999</v>
      </c>
      <c r="BF61" s="304">
        <v>-999</v>
      </c>
      <c r="BG61" s="304">
        <v>-999</v>
      </c>
      <c r="BH61" s="304">
        <v>-999</v>
      </c>
      <c r="BI61" s="304">
        <v>-999</v>
      </c>
      <c r="BJ61" s="304" t="s">
        <v>4954</v>
      </c>
      <c r="BK61" s="304" t="s">
        <v>4954</v>
      </c>
      <c r="BL61" s="304" t="s">
        <v>4954</v>
      </c>
    </row>
    <row r="62" spans="1:64" ht="15" hidden="1" customHeight="1" x14ac:dyDescent="0.2">
      <c r="A62" s="304" t="s">
        <v>4922</v>
      </c>
      <c r="B62" s="304" t="s">
        <v>5969</v>
      </c>
      <c r="C62" s="304">
        <v>60</v>
      </c>
      <c r="D62" s="349" t="s">
        <v>1731</v>
      </c>
      <c r="E62" s="309">
        <v>73</v>
      </c>
      <c r="F62" s="309"/>
      <c r="G62" s="324">
        <v>33.33</v>
      </c>
      <c r="H62" s="324">
        <v>59.23</v>
      </c>
      <c r="I62" s="324" t="s">
        <v>232</v>
      </c>
      <c r="J62" s="368">
        <f>GEOMEAN(Y62,AV62,AK62)</f>
        <v>354.37248927422479</v>
      </c>
      <c r="K62" s="331">
        <f t="shared" si="19"/>
        <v>0.38547027482550061</v>
      </c>
      <c r="L62" s="304" t="str">
        <f t="shared" si="0"/>
        <v>D</v>
      </c>
      <c r="M62" s="388" t="s">
        <v>6089</v>
      </c>
      <c r="N62" s="304"/>
      <c r="O62" s="356"/>
      <c r="P62" s="356"/>
      <c r="Q62" s="356"/>
      <c r="R62" s="304"/>
      <c r="S62" s="304"/>
      <c r="T62" s="304"/>
      <c r="U62" s="304"/>
      <c r="V62" s="304"/>
      <c r="W62" s="310" t="s">
        <v>246</v>
      </c>
      <c r="X62" s="304" t="s">
        <v>205</v>
      </c>
      <c r="Y62" s="366">
        <f t="shared" si="3"/>
        <v>424.8</v>
      </c>
      <c r="Z62" s="304"/>
      <c r="AA62" s="331">
        <v>0.36</v>
      </c>
      <c r="AB62" s="304">
        <v>-999</v>
      </c>
      <c r="AC62" s="304">
        <v>-999</v>
      </c>
      <c r="AD62" s="366">
        <v>-999</v>
      </c>
      <c r="AE62" s="304">
        <v>-999</v>
      </c>
      <c r="AF62" s="304">
        <v>-999</v>
      </c>
      <c r="AG62" s="304"/>
      <c r="AH62" s="304">
        <v>1.50917E-2</v>
      </c>
      <c r="AI62" s="312"/>
      <c r="AJ62" s="332">
        <v>338</v>
      </c>
      <c r="AK62" s="304">
        <f t="shared" si="1"/>
        <v>270</v>
      </c>
      <c r="AL62" s="363">
        <v>0.43</v>
      </c>
      <c r="AM62" s="389" t="str">
        <f t="shared" si="2"/>
        <v/>
      </c>
      <c r="AN62" s="304"/>
      <c r="AO62" s="304"/>
      <c r="AP62" s="312"/>
      <c r="AQ62" s="312"/>
      <c r="AR62" s="312"/>
      <c r="AS62" s="312"/>
      <c r="AT62" s="312"/>
      <c r="AU62" s="329">
        <f>VLOOKUP(C62,[1]world!$A$2:$B$3555,2,FALSE)</f>
        <v>7</v>
      </c>
      <c r="AV62" s="329">
        <v>388</v>
      </c>
      <c r="AW62" s="304">
        <v>0.37</v>
      </c>
      <c r="AX62" s="304">
        <v>-999</v>
      </c>
      <c r="AY62" s="304">
        <v>-999</v>
      </c>
      <c r="AZ62" s="304">
        <v>-999</v>
      </c>
      <c r="BA62" s="304">
        <v>-999</v>
      </c>
      <c r="BB62" s="304">
        <v>-999</v>
      </c>
      <c r="BC62" s="304">
        <v>-999</v>
      </c>
      <c r="BD62" s="304">
        <v>-999</v>
      </c>
      <c r="BE62" s="304">
        <v>-999</v>
      </c>
      <c r="BF62" s="304">
        <v>-999</v>
      </c>
      <c r="BG62" s="304">
        <v>-999</v>
      </c>
      <c r="BH62" s="304">
        <v>-999</v>
      </c>
      <c r="BI62" s="304">
        <v>-999</v>
      </c>
      <c r="BJ62" s="304" t="s">
        <v>4954</v>
      </c>
      <c r="BK62" s="304" t="s">
        <v>4954</v>
      </c>
      <c r="BL62" s="304" t="s">
        <v>4954</v>
      </c>
    </row>
    <row r="63" spans="1:64" ht="15" hidden="1" customHeight="1" x14ac:dyDescent="0.2">
      <c r="A63" s="304" t="s">
        <v>4922</v>
      </c>
      <c r="B63" s="304" t="s">
        <v>5965</v>
      </c>
      <c r="C63" s="304">
        <v>61</v>
      </c>
      <c r="D63" s="349" t="s">
        <v>2477</v>
      </c>
      <c r="E63" s="309">
        <v>74</v>
      </c>
      <c r="F63" s="309"/>
      <c r="G63" s="324">
        <v>34.311</v>
      </c>
      <c r="H63" s="324">
        <v>-118.49</v>
      </c>
      <c r="I63" s="324" t="s">
        <v>214</v>
      </c>
      <c r="J63" s="368">
        <f>P63</f>
        <v>251.24</v>
      </c>
      <c r="K63" s="331">
        <v>0.1</v>
      </c>
      <c r="L63" s="304" t="str">
        <f t="shared" si="0"/>
        <v>D</v>
      </c>
      <c r="M63" s="388">
        <v>0</v>
      </c>
      <c r="N63" s="304"/>
      <c r="O63" s="356">
        <v>87</v>
      </c>
      <c r="P63" s="304">
        <v>251.24</v>
      </c>
      <c r="Q63" s="304">
        <v>1732</v>
      </c>
      <c r="R63" s="304" t="s">
        <v>5948</v>
      </c>
      <c r="S63" s="304"/>
      <c r="T63" s="304"/>
      <c r="U63" s="304"/>
      <c r="V63" s="304"/>
      <c r="W63" s="304" t="s">
        <v>225</v>
      </c>
      <c r="X63" s="304" t="s">
        <v>213</v>
      </c>
      <c r="Y63" s="366">
        <f t="shared" si="3"/>
        <v>274.5</v>
      </c>
      <c r="Z63" s="304">
        <v>0.3</v>
      </c>
      <c r="AA63" s="304"/>
      <c r="AB63" s="304">
        <v>-999</v>
      </c>
      <c r="AC63" s="304">
        <v>-999</v>
      </c>
      <c r="AD63" s="366">
        <v>-999</v>
      </c>
      <c r="AE63" s="304">
        <v>-999</v>
      </c>
      <c r="AF63" s="304">
        <v>-999</v>
      </c>
      <c r="AG63" s="304"/>
      <c r="AH63" s="304">
        <v>2.96516E-2</v>
      </c>
      <c r="AI63" s="385">
        <v>5.3854100000000002E-2</v>
      </c>
      <c r="AJ63" s="332">
        <v>407</v>
      </c>
      <c r="AK63" s="304">
        <f t="shared" si="1"/>
        <v>425</v>
      </c>
      <c r="AL63" s="363">
        <f>IF(AND(AH63&lt;=0.0022,AI63&lt;=0.0022),0.2,0.43)</f>
        <v>0.43</v>
      </c>
      <c r="AM63" s="389">
        <f t="shared" si="2"/>
        <v>353</v>
      </c>
      <c r="AN63" s="363">
        <v>0.25</v>
      </c>
      <c r="AO63" s="304"/>
      <c r="AP63" s="312" t="s">
        <v>4980</v>
      </c>
      <c r="AQ63" s="312"/>
      <c r="AR63" s="312">
        <v>349</v>
      </c>
      <c r="AS63" s="312">
        <v>338.53899999999999</v>
      </c>
      <c r="AT63" s="312">
        <v>353</v>
      </c>
      <c r="AU63" s="329">
        <f>VLOOKUP(C63,[1]world!$A$2:$B$3555,2,FALSE)</f>
        <v>8</v>
      </c>
      <c r="AV63" s="329">
        <v>374</v>
      </c>
      <c r="AW63" s="304">
        <v>0.37</v>
      </c>
      <c r="AX63" s="304">
        <v>840</v>
      </c>
      <c r="AY63" s="304">
        <v>-999</v>
      </c>
      <c r="AZ63" s="304">
        <v>4540</v>
      </c>
      <c r="BA63" s="304">
        <v>100</v>
      </c>
      <c r="BB63" s="304">
        <v>-999</v>
      </c>
      <c r="BC63" s="304">
        <v>5860</v>
      </c>
      <c r="BD63" s="304">
        <v>-999</v>
      </c>
      <c r="BE63" s="304">
        <v>-999</v>
      </c>
      <c r="BF63" s="304">
        <v>-999</v>
      </c>
      <c r="BG63" s="304">
        <v>-999</v>
      </c>
      <c r="BH63" s="304">
        <v>-999</v>
      </c>
      <c r="BI63" s="304">
        <v>-999</v>
      </c>
      <c r="BJ63" s="304">
        <v>3</v>
      </c>
      <c r="BK63" s="304" t="s">
        <v>4954</v>
      </c>
      <c r="BL63" s="304">
        <v>3</v>
      </c>
    </row>
    <row r="64" spans="1:64" ht="15" hidden="1" customHeight="1" x14ac:dyDescent="0.2">
      <c r="A64" s="304" t="s">
        <v>4922</v>
      </c>
      <c r="B64" s="304" t="s">
        <v>5965</v>
      </c>
      <c r="C64" s="304">
        <v>62</v>
      </c>
      <c r="D64" s="349" t="s">
        <v>2480</v>
      </c>
      <c r="E64" s="309">
        <v>75</v>
      </c>
      <c r="F64" s="309"/>
      <c r="G64" s="324">
        <v>34.311999999999998</v>
      </c>
      <c r="H64" s="324">
        <v>-118.48099999999999</v>
      </c>
      <c r="I64" s="324" t="s">
        <v>214</v>
      </c>
      <c r="J64" s="368">
        <f>P64</f>
        <v>370.52</v>
      </c>
      <c r="K64" s="331">
        <v>0.1</v>
      </c>
      <c r="L64" s="304" t="str">
        <f t="shared" si="0"/>
        <v>C</v>
      </c>
      <c r="M64" s="388">
        <v>0</v>
      </c>
      <c r="N64" s="304"/>
      <c r="O64" s="356">
        <v>91.4</v>
      </c>
      <c r="P64" s="304">
        <v>370.52</v>
      </c>
      <c r="Q64" s="309">
        <v>1751</v>
      </c>
      <c r="R64" s="304" t="s">
        <v>5948</v>
      </c>
      <c r="S64" s="304"/>
      <c r="T64" s="304"/>
      <c r="U64" s="304"/>
      <c r="V64" s="304"/>
      <c r="W64" s="310" t="s">
        <v>204</v>
      </c>
      <c r="X64" s="304" t="s">
        <v>205</v>
      </c>
      <c r="Y64" s="366">
        <f t="shared" si="3"/>
        <v>424.8</v>
      </c>
      <c r="Z64" s="304">
        <v>0.3</v>
      </c>
      <c r="AA64" s="304"/>
      <c r="AB64" s="304">
        <v>-999</v>
      </c>
      <c r="AC64" s="304">
        <v>-999</v>
      </c>
      <c r="AD64" s="366">
        <v>-999</v>
      </c>
      <c r="AE64" s="304">
        <v>-999</v>
      </c>
      <c r="AF64" s="304">
        <v>-999</v>
      </c>
      <c r="AG64" s="304"/>
      <c r="AH64" s="304">
        <v>2.6166100000000001E-2</v>
      </c>
      <c r="AI64" s="385">
        <v>4.9455099999999995E-2</v>
      </c>
      <c r="AJ64" s="332">
        <v>393</v>
      </c>
      <c r="AK64" s="304">
        <f t="shared" si="1"/>
        <v>425</v>
      </c>
      <c r="AL64" s="363">
        <f>IF(AND(AH64&lt;=0.0022,AI64&lt;=0.0022),0.2,0.43)</f>
        <v>0.43</v>
      </c>
      <c r="AM64" s="389">
        <f t="shared" si="2"/>
        <v>353</v>
      </c>
      <c r="AN64" s="363">
        <v>0.25</v>
      </c>
      <c r="AO64" s="304"/>
      <c r="AP64" s="312" t="s">
        <v>4980</v>
      </c>
      <c r="AQ64" s="312"/>
      <c r="AR64" s="312">
        <v>349</v>
      </c>
      <c r="AS64" s="312">
        <v>338.53899999999999</v>
      </c>
      <c r="AT64" s="312">
        <v>353</v>
      </c>
      <c r="AU64" s="329">
        <f>VLOOKUP(C64,[1]world!$A$2:$B$3555,2,FALSE)</f>
        <v>4</v>
      </c>
      <c r="AV64" s="329">
        <v>459</v>
      </c>
      <c r="AW64" s="304">
        <v>0.37</v>
      </c>
      <c r="AX64" s="304">
        <v>840</v>
      </c>
      <c r="AY64" s="304">
        <v>-999</v>
      </c>
      <c r="AZ64" s="304">
        <v>5040</v>
      </c>
      <c r="BA64" s="304">
        <v>120</v>
      </c>
      <c r="BB64" s="304">
        <v>-999</v>
      </c>
      <c r="BC64" s="304">
        <v>6400</v>
      </c>
      <c r="BD64" s="304">
        <v>-999</v>
      </c>
      <c r="BE64" s="304">
        <v>-999</v>
      </c>
      <c r="BF64" s="304">
        <v>-999</v>
      </c>
      <c r="BG64" s="304">
        <v>-999</v>
      </c>
      <c r="BH64" s="304">
        <v>-999</v>
      </c>
      <c r="BI64" s="304">
        <v>-999</v>
      </c>
      <c r="BJ64" s="304">
        <v>3</v>
      </c>
      <c r="BK64" s="304" t="s">
        <v>4954</v>
      </c>
      <c r="BL64" s="304">
        <v>3</v>
      </c>
    </row>
    <row r="65" spans="1:64" ht="15" hidden="1" customHeight="1" x14ac:dyDescent="0.2">
      <c r="A65" s="304" t="s">
        <v>4922</v>
      </c>
      <c r="B65" s="304" t="s">
        <v>5965</v>
      </c>
      <c r="C65" s="304">
        <v>63</v>
      </c>
      <c r="D65" s="349" t="s">
        <v>2458</v>
      </c>
      <c r="E65" s="309">
        <v>77</v>
      </c>
      <c r="F65" s="309" t="s">
        <v>6039</v>
      </c>
      <c r="G65" s="324">
        <v>34.280999999999999</v>
      </c>
      <c r="H65" s="324">
        <v>-118.47799999999999</v>
      </c>
      <c r="I65" s="324" t="s">
        <v>214</v>
      </c>
      <c r="J65" s="368">
        <f>P65</f>
        <v>282.25</v>
      </c>
      <c r="K65" s="331">
        <v>0.1</v>
      </c>
      <c r="L65" s="304" t="str">
        <f t="shared" si="0"/>
        <v>D</v>
      </c>
      <c r="M65" s="388">
        <v>0</v>
      </c>
      <c r="N65" s="304"/>
      <c r="O65" s="356">
        <v>80.459999999999994</v>
      </c>
      <c r="P65" s="304">
        <v>282.25</v>
      </c>
      <c r="Q65" s="304">
        <v>1752</v>
      </c>
      <c r="R65" s="304" t="s">
        <v>5948</v>
      </c>
      <c r="S65" s="304"/>
      <c r="T65" s="304"/>
      <c r="U65" s="304"/>
      <c r="V65" s="304"/>
      <c r="W65" s="304" t="s">
        <v>235</v>
      </c>
      <c r="X65" s="304" t="s">
        <v>205</v>
      </c>
      <c r="Y65" s="366">
        <f t="shared" si="3"/>
        <v>424.8</v>
      </c>
      <c r="Z65" s="304">
        <v>0.3</v>
      </c>
      <c r="AA65" s="304"/>
      <c r="AB65" s="304">
        <v>-999</v>
      </c>
      <c r="AC65" s="304">
        <v>-999</v>
      </c>
      <c r="AD65" s="366">
        <v>-999</v>
      </c>
      <c r="AE65" s="304">
        <v>-999</v>
      </c>
      <c r="AF65" s="304">
        <v>-999</v>
      </c>
      <c r="AG65" s="304"/>
      <c r="AH65" s="304">
        <v>2.0424100000000001E-2</v>
      </c>
      <c r="AI65" s="385">
        <v>0.22662700000000002</v>
      </c>
      <c r="AJ65" s="332">
        <v>370</v>
      </c>
      <c r="AK65" s="304">
        <f t="shared" si="1"/>
        <v>425</v>
      </c>
      <c r="AL65" s="363">
        <f>IF(OR(AH65&lt;=0.0022,AI65&lt;=0.0022),0.2,0.43)</f>
        <v>0.43</v>
      </c>
      <c r="AM65" s="389">
        <f t="shared" si="2"/>
        <v>353</v>
      </c>
      <c r="AN65" s="363">
        <v>0.25</v>
      </c>
      <c r="AO65" s="304"/>
      <c r="AP65" s="312" t="s">
        <v>6113</v>
      </c>
      <c r="AQ65" s="312"/>
      <c r="AR65" s="312">
        <v>280</v>
      </c>
      <c r="AS65" s="312">
        <v>271.44099999999997</v>
      </c>
      <c r="AT65" s="312">
        <v>353</v>
      </c>
      <c r="AU65" s="329">
        <f>VLOOKUP(C65,[1]world!$A$2:$B$3555,2,FALSE)</f>
        <v>8</v>
      </c>
      <c r="AV65" s="329">
        <v>374</v>
      </c>
      <c r="AW65" s="304">
        <v>0.37</v>
      </c>
      <c r="AX65" s="304">
        <v>780</v>
      </c>
      <c r="AY65" s="304">
        <v>-999</v>
      </c>
      <c r="AZ65" s="304">
        <v>4280</v>
      </c>
      <c r="BA65" s="304">
        <v>320</v>
      </c>
      <c r="BB65" s="304">
        <v>-999</v>
      </c>
      <c r="BC65" s="304">
        <v>4440</v>
      </c>
      <c r="BD65" s="304">
        <v>-999</v>
      </c>
      <c r="BE65" s="304">
        <v>-999</v>
      </c>
      <c r="BF65" s="304">
        <v>-999</v>
      </c>
      <c r="BG65" s="304">
        <v>-999</v>
      </c>
      <c r="BH65" s="304">
        <v>-999</v>
      </c>
      <c r="BI65" s="304">
        <v>-999</v>
      </c>
      <c r="BJ65" s="304">
        <v>3</v>
      </c>
      <c r="BK65" s="304" t="s">
        <v>4954</v>
      </c>
      <c r="BL65" s="304">
        <v>3</v>
      </c>
    </row>
    <row r="66" spans="1:64" ht="15" hidden="1" customHeight="1" x14ac:dyDescent="0.2">
      <c r="A66" s="304" t="s">
        <v>4922</v>
      </c>
      <c r="B66" s="304" t="s">
        <v>5965</v>
      </c>
      <c r="C66" s="304">
        <v>64</v>
      </c>
      <c r="D66" s="349" t="s">
        <v>2296</v>
      </c>
      <c r="E66" s="309">
        <v>78</v>
      </c>
      <c r="F66" s="309"/>
      <c r="G66" s="324">
        <v>34.106200000000001</v>
      </c>
      <c r="H66" s="324">
        <v>-118.4542</v>
      </c>
      <c r="I66" s="324" t="s">
        <v>226</v>
      </c>
      <c r="J66" s="368">
        <f>EXP(0.35*LN(AM66)+0.24*LN(Y66)+0.2*LN(AJ66)+0.21*LN(AV66))</f>
        <v>567.90993297393698</v>
      </c>
      <c r="K66" s="331">
        <f>SQRT(0.35*AN66^2+0.24*Z66^2+0.2*AL66^2+0.21*AW66^2)</f>
        <v>0.40016121751114264</v>
      </c>
      <c r="L66" s="304" t="str">
        <f t="shared" si="0"/>
        <v>C</v>
      </c>
      <c r="M66" s="388" t="s">
        <v>6092</v>
      </c>
      <c r="N66" s="304"/>
      <c r="O66" s="356"/>
      <c r="P66" s="356"/>
      <c r="Q66" s="356"/>
      <c r="R66" s="304"/>
      <c r="S66" s="304"/>
      <c r="T66" s="304"/>
      <c r="U66" s="304"/>
      <c r="V66" s="304"/>
      <c r="W66" s="304" t="s">
        <v>2294</v>
      </c>
      <c r="X66" s="304" t="s">
        <v>232</v>
      </c>
      <c r="Y66" s="366">
        <f t="shared" si="3"/>
        <v>506.6</v>
      </c>
      <c r="Z66" s="304">
        <v>0.4</v>
      </c>
      <c r="AA66" s="304"/>
      <c r="AB66" s="304">
        <v>-999</v>
      </c>
      <c r="AC66" s="304">
        <v>-999</v>
      </c>
      <c r="AD66" s="366">
        <v>-999</v>
      </c>
      <c r="AE66" s="304">
        <v>-999</v>
      </c>
      <c r="AF66" s="304">
        <v>-999</v>
      </c>
      <c r="AG66" s="304"/>
      <c r="AH66" s="304">
        <v>5.4893499999999998E-2</v>
      </c>
      <c r="AI66" s="312"/>
      <c r="AJ66" s="332">
        <v>503</v>
      </c>
      <c r="AK66" s="304">
        <f t="shared" si="1"/>
        <v>555</v>
      </c>
      <c r="AL66" s="363">
        <v>0.43</v>
      </c>
      <c r="AM66" s="389">
        <f t="shared" si="2"/>
        <v>748</v>
      </c>
      <c r="AN66" s="304">
        <v>0.4</v>
      </c>
      <c r="AO66" s="304"/>
      <c r="AP66" s="312" t="s">
        <v>6112</v>
      </c>
      <c r="AQ66" s="312"/>
      <c r="AR66" s="312">
        <v>748</v>
      </c>
      <c r="AS66" s="312">
        <v>438.339</v>
      </c>
      <c r="AT66" s="312"/>
      <c r="AU66" s="329">
        <f>VLOOKUP(C66,[1]world!$A$2:$B$3555,2,FALSE)</f>
        <v>4</v>
      </c>
      <c r="AV66" s="329">
        <v>459</v>
      </c>
      <c r="AW66" s="304">
        <v>0.37</v>
      </c>
      <c r="AX66" s="304">
        <v>40</v>
      </c>
      <c r="AY66" s="304">
        <v>-999</v>
      </c>
      <c r="AZ66" s="304">
        <v>760</v>
      </c>
      <c r="BA66" s="304">
        <v>320</v>
      </c>
      <c r="BB66" s="304">
        <v>-999</v>
      </c>
      <c r="BC66" s="304">
        <v>320</v>
      </c>
      <c r="BD66" s="304">
        <v>-999</v>
      </c>
      <c r="BE66" s="304">
        <v>-999</v>
      </c>
      <c r="BF66" s="304">
        <v>-999</v>
      </c>
      <c r="BG66" s="304">
        <v>-999</v>
      </c>
      <c r="BH66" s="304">
        <v>-999</v>
      </c>
      <c r="BI66" s="304">
        <v>-999</v>
      </c>
      <c r="BJ66" s="304">
        <v>3</v>
      </c>
      <c r="BK66" s="304" t="s">
        <v>4954</v>
      </c>
      <c r="BL66" s="304">
        <v>3</v>
      </c>
    </row>
    <row r="67" spans="1:64" ht="15" hidden="1" customHeight="1" x14ac:dyDescent="0.2">
      <c r="A67" s="304" t="s">
        <v>4922</v>
      </c>
      <c r="B67" s="304" t="s">
        <v>5970</v>
      </c>
      <c r="C67" s="304">
        <v>65</v>
      </c>
      <c r="D67" s="349" t="s">
        <v>4258</v>
      </c>
      <c r="E67" s="309">
        <v>95</v>
      </c>
      <c r="F67" s="309"/>
      <c r="G67" s="324">
        <v>39.75</v>
      </c>
      <c r="H67" s="324">
        <v>39.5</v>
      </c>
      <c r="I67" s="324" t="s">
        <v>205</v>
      </c>
      <c r="J67" s="368">
        <f>GEOMEAN(Y67,AV67,AK67)</f>
        <v>352.04725336274561</v>
      </c>
      <c r="K67" s="331">
        <f>GEOMEAN(AA67,AL67,AW67)</f>
        <v>0.38547027482550061</v>
      </c>
      <c r="L67" s="304" t="str">
        <f t="shared" si="0"/>
        <v>D</v>
      </c>
      <c r="M67" s="388" t="s">
        <v>6089</v>
      </c>
      <c r="N67" s="304"/>
      <c r="O67" s="356"/>
      <c r="P67" s="356"/>
      <c r="Q67" s="356"/>
      <c r="R67" s="304"/>
      <c r="S67" s="304"/>
      <c r="T67" s="304"/>
      <c r="U67" s="304"/>
      <c r="V67" s="304"/>
      <c r="W67" s="304" t="s">
        <v>1517</v>
      </c>
      <c r="X67" s="304" t="s">
        <v>213</v>
      </c>
      <c r="Y67" s="366">
        <f t="shared" si="3"/>
        <v>274.5</v>
      </c>
      <c r="Z67" s="304"/>
      <c r="AA67" s="331">
        <v>0.36</v>
      </c>
      <c r="AB67" s="304">
        <v>-999</v>
      </c>
      <c r="AC67" s="304">
        <v>-999</v>
      </c>
      <c r="AD67" s="366">
        <v>-999</v>
      </c>
      <c r="AE67" s="304">
        <v>-999</v>
      </c>
      <c r="AF67" s="304">
        <v>-999</v>
      </c>
      <c r="AG67" s="304"/>
      <c r="AH67" s="304">
        <v>3.0183399999999999E-2</v>
      </c>
      <c r="AI67" s="312"/>
      <c r="AJ67" s="332">
        <v>409</v>
      </c>
      <c r="AK67" s="304">
        <f t="shared" si="1"/>
        <v>425</v>
      </c>
      <c r="AL67" s="363">
        <v>0.43</v>
      </c>
      <c r="AM67" s="389" t="str">
        <f t="shared" si="2"/>
        <v/>
      </c>
      <c r="AN67" s="304"/>
      <c r="AO67" s="304"/>
      <c r="AP67" s="312"/>
      <c r="AQ67" s="312"/>
      <c r="AR67" s="312"/>
      <c r="AS67" s="312"/>
      <c r="AT67" s="312"/>
      <c r="AU67" s="329">
        <f>VLOOKUP(C67,[1]world!$A$2:$B$3555,2,FALSE)</f>
        <v>8</v>
      </c>
      <c r="AV67" s="329">
        <v>374</v>
      </c>
      <c r="AW67" s="304">
        <v>0.37</v>
      </c>
      <c r="AX67" s="304">
        <v>-999</v>
      </c>
      <c r="AY67" s="304">
        <v>-999</v>
      </c>
      <c r="AZ67" s="304">
        <v>-999</v>
      </c>
      <c r="BA67" s="304">
        <v>-999</v>
      </c>
      <c r="BB67" s="304">
        <v>-999</v>
      </c>
      <c r="BC67" s="304">
        <v>-999</v>
      </c>
      <c r="BD67" s="304">
        <v>-999</v>
      </c>
      <c r="BE67" s="304">
        <v>-999</v>
      </c>
      <c r="BF67" s="304">
        <v>-999</v>
      </c>
      <c r="BG67" s="304">
        <v>-999</v>
      </c>
      <c r="BH67" s="304">
        <v>-999</v>
      </c>
      <c r="BI67" s="304">
        <v>-999</v>
      </c>
      <c r="BJ67" s="304" t="s">
        <v>4954</v>
      </c>
      <c r="BK67" s="304" t="s">
        <v>4954</v>
      </c>
      <c r="BL67" s="304" t="s">
        <v>4954</v>
      </c>
    </row>
    <row r="68" spans="1:64" ht="15" hidden="1" customHeight="1" x14ac:dyDescent="0.2">
      <c r="A68" s="304" t="s">
        <v>4922</v>
      </c>
      <c r="B68" s="304" t="s">
        <v>5965</v>
      </c>
      <c r="C68" s="304">
        <v>66</v>
      </c>
      <c r="D68" s="349" t="s">
        <v>2060</v>
      </c>
      <c r="E68" s="309">
        <v>100</v>
      </c>
      <c r="F68" s="309"/>
      <c r="G68" s="324">
        <v>33.905000000000001</v>
      </c>
      <c r="H68" s="324">
        <v>-116.419</v>
      </c>
      <c r="I68" s="324" t="s">
        <v>214</v>
      </c>
      <c r="J68" s="368">
        <f t="shared" ref="J68:J72" si="20">EXP(0.35*LN(AM68)+0.24*LN(Y68)+0.2*LN(AJ68)+0.21*LN(AV68))</f>
        <v>369.28625654094276</v>
      </c>
      <c r="K68" s="331">
        <f t="shared" ref="K68:K72" si="21">SQRT(0.35*AN68^2+0.24*Z68^2+0.2*AL68^2+0.21*AW68^2)</f>
        <v>0.33046028505707004</v>
      </c>
      <c r="L68" s="304" t="str">
        <f t="shared" ref="L68:L131" si="22">IF(J68&lt;180,"E",IF(AND(J68&gt;=180,J68&lt;360),"D",IF(AND(J68&gt;=360,J68&lt;760),"C",IF(AND(J68&gt;=760,J68&lt;1500),"B",IF(J68&gt;=1500,"A","-")))))</f>
        <v>C</v>
      </c>
      <c r="M68" s="388" t="s">
        <v>6092</v>
      </c>
      <c r="N68" s="304"/>
      <c r="O68" s="356"/>
      <c r="P68" s="356"/>
      <c r="Q68" s="356"/>
      <c r="R68" s="304"/>
      <c r="S68" s="304"/>
      <c r="T68" s="304"/>
      <c r="U68" s="304"/>
      <c r="V68" s="304"/>
      <c r="W68" s="304" t="s">
        <v>225</v>
      </c>
      <c r="X68" s="304" t="s">
        <v>213</v>
      </c>
      <c r="Y68" s="366">
        <f t="shared" si="3"/>
        <v>274.5</v>
      </c>
      <c r="Z68" s="304">
        <v>0.3</v>
      </c>
      <c r="AA68" s="304"/>
      <c r="AB68" s="304">
        <v>-999</v>
      </c>
      <c r="AC68" s="304">
        <v>-999</v>
      </c>
      <c r="AD68" s="366">
        <v>-999</v>
      </c>
      <c r="AE68" s="304">
        <v>-999</v>
      </c>
      <c r="AF68" s="304">
        <v>-999</v>
      </c>
      <c r="AG68" s="304"/>
      <c r="AH68" s="304">
        <v>4.1061300000000002E-2</v>
      </c>
      <c r="AI68" s="385">
        <v>0.20170200000000002</v>
      </c>
      <c r="AJ68" s="332">
        <v>454</v>
      </c>
      <c r="AK68" s="304">
        <f t="shared" ref="AK68:AK131" si="23">IF(AJ68&lt;=180,180,IF(AND(AJ68&gt;180,AJ68&lt;240),210,IF(AND(AJ68&gt;=240,AJ68&lt;300),270,IF(AND(AJ68&gt;=300,AJ68&lt;360),270,IF(AND(AJ68&gt;=360,AJ68&lt;490),425,IF(AND(AJ68&gt;=490,AJ68&lt;620),555,IF(AND(AJ68&gt;=620,AJ68&lt;760),690,IF(AJ68&gt;=760,760,"Error"))))))))</f>
        <v>425</v>
      </c>
      <c r="AL68" s="363">
        <v>0.43</v>
      </c>
      <c r="AM68" s="389">
        <f t="shared" ref="AM68:AM131" si="24">IF(AT68&lt;&gt;"",AT68,IF(AND(AT68="",AR68=""),"",AR68))</f>
        <v>353</v>
      </c>
      <c r="AN68" s="363">
        <v>0.25</v>
      </c>
      <c r="AO68" s="304"/>
      <c r="AP68" s="312" t="s">
        <v>4979</v>
      </c>
      <c r="AQ68" s="312"/>
      <c r="AR68" s="312">
        <v>354</v>
      </c>
      <c r="AS68" s="312">
        <v>345.41899999999998</v>
      </c>
      <c r="AT68" s="312">
        <v>353</v>
      </c>
      <c r="AU68" s="329">
        <f>VLOOKUP(C68,[1]world!$A$2:$B$3555,2,FALSE)</f>
        <v>4</v>
      </c>
      <c r="AV68" s="329">
        <v>459</v>
      </c>
      <c r="AW68" s="304">
        <v>0.37</v>
      </c>
      <c r="AX68" s="304">
        <v>60</v>
      </c>
      <c r="AY68" s="304">
        <v>-999</v>
      </c>
      <c r="AZ68" s="304">
        <v>320</v>
      </c>
      <c r="BA68" s="304">
        <v>480</v>
      </c>
      <c r="BB68" s="304">
        <v>-999</v>
      </c>
      <c r="BC68" s="304">
        <v>480</v>
      </c>
      <c r="BD68" s="304">
        <v>-999</v>
      </c>
      <c r="BE68" s="304">
        <v>-999</v>
      </c>
      <c r="BF68" s="304">
        <v>-999</v>
      </c>
      <c r="BG68" s="304">
        <v>-999</v>
      </c>
      <c r="BH68" s="304">
        <v>-999</v>
      </c>
      <c r="BI68" s="304">
        <v>-999</v>
      </c>
      <c r="BJ68" s="304">
        <v>3</v>
      </c>
      <c r="BK68" s="304" t="s">
        <v>4954</v>
      </c>
      <c r="BL68" s="304">
        <v>3</v>
      </c>
    </row>
    <row r="69" spans="1:64" ht="15" hidden="1" customHeight="1" x14ac:dyDescent="0.2">
      <c r="A69" s="304" t="s">
        <v>4922</v>
      </c>
      <c r="B69" s="304" t="s">
        <v>5965</v>
      </c>
      <c r="C69" s="304">
        <v>67</v>
      </c>
      <c r="D69" s="349" t="s">
        <v>1789</v>
      </c>
      <c r="E69" s="309">
        <v>103</v>
      </c>
      <c r="F69" s="309"/>
      <c r="G69" s="324">
        <v>33.555599999999998</v>
      </c>
      <c r="H69" s="324">
        <v>-116.67400000000001</v>
      </c>
      <c r="I69" s="324" t="s">
        <v>232</v>
      </c>
      <c r="J69" s="368">
        <f t="shared" si="20"/>
        <v>364.41808578444875</v>
      </c>
      <c r="K69" s="331">
        <f t="shared" si="21"/>
        <v>0.33046028505707004</v>
      </c>
      <c r="L69" s="304" t="str">
        <f t="shared" si="22"/>
        <v>C</v>
      </c>
      <c r="M69" s="388" t="s">
        <v>6092</v>
      </c>
      <c r="N69" s="304"/>
      <c r="O69" s="356"/>
      <c r="P69" s="356"/>
      <c r="Q69" s="356"/>
      <c r="R69" s="304"/>
      <c r="S69" s="304"/>
      <c r="T69" s="304"/>
      <c r="U69" s="304"/>
      <c r="V69" s="304"/>
      <c r="W69" s="304" t="s">
        <v>1718</v>
      </c>
      <c r="X69" s="304" t="s">
        <v>206</v>
      </c>
      <c r="Y69" s="366">
        <f t="shared" ref="Y69:Y132" si="25">IF(X69="A",506.6,IF(X69="B",424.8,IF(X69="C",338.6,IF(X69="D",274.5,IF(X69="E",181.5,"-")))))</f>
        <v>338.6</v>
      </c>
      <c r="Z69" s="304">
        <v>0.3</v>
      </c>
      <c r="AA69" s="304"/>
      <c r="AB69" s="304">
        <v>-999</v>
      </c>
      <c r="AC69" s="304">
        <v>-999</v>
      </c>
      <c r="AD69" s="366">
        <v>-999</v>
      </c>
      <c r="AE69" s="304">
        <v>-999</v>
      </c>
      <c r="AF69" s="304">
        <v>-999</v>
      </c>
      <c r="AG69" s="304"/>
      <c r="AH69" s="304">
        <v>2.6418400000000002E-2</v>
      </c>
      <c r="AI69" s="385">
        <v>0.10421200000000001</v>
      </c>
      <c r="AJ69" s="332">
        <v>394</v>
      </c>
      <c r="AK69" s="304">
        <f t="shared" si="23"/>
        <v>425</v>
      </c>
      <c r="AL69" s="363">
        <v>0.43</v>
      </c>
      <c r="AM69" s="389">
        <f t="shared" si="24"/>
        <v>353</v>
      </c>
      <c r="AN69" s="363">
        <v>0.25</v>
      </c>
      <c r="AO69" s="304"/>
      <c r="AP69" s="312" t="s">
        <v>4980</v>
      </c>
      <c r="AQ69" s="312"/>
      <c r="AR69" s="312">
        <v>349</v>
      </c>
      <c r="AS69" s="312">
        <v>338.53899999999999</v>
      </c>
      <c r="AT69" s="312">
        <v>353</v>
      </c>
      <c r="AU69" s="329">
        <f>VLOOKUP(C69,[1]world!$A$2:$B$3555,2,FALSE)</f>
        <v>7</v>
      </c>
      <c r="AV69" s="329">
        <v>388</v>
      </c>
      <c r="AW69" s="304">
        <v>0.37</v>
      </c>
      <c r="AX69" s="304">
        <v>60</v>
      </c>
      <c r="AY69" s="304">
        <v>-999</v>
      </c>
      <c r="AZ69" s="304">
        <v>300</v>
      </c>
      <c r="BA69" s="304">
        <v>-999</v>
      </c>
      <c r="BB69" s="304">
        <v>-999</v>
      </c>
      <c r="BC69" s="304">
        <v>-999</v>
      </c>
      <c r="BD69" s="304">
        <v>-999</v>
      </c>
      <c r="BE69" s="304">
        <v>-999</v>
      </c>
      <c r="BF69" s="304">
        <v>-999</v>
      </c>
      <c r="BG69" s="304">
        <v>-999</v>
      </c>
      <c r="BH69" s="304">
        <v>-999</v>
      </c>
      <c r="BI69" s="304">
        <v>-999</v>
      </c>
      <c r="BJ69" s="304">
        <v>4</v>
      </c>
      <c r="BK69" s="304" t="s">
        <v>4954</v>
      </c>
      <c r="BL69" s="304">
        <v>4</v>
      </c>
    </row>
    <row r="70" spans="1:64" ht="15" hidden="1" customHeight="1" x14ac:dyDescent="0.2">
      <c r="A70" s="304" t="s">
        <v>4922</v>
      </c>
      <c r="B70" s="304" t="s">
        <v>5965</v>
      </c>
      <c r="C70" s="304">
        <v>68</v>
      </c>
      <c r="D70" s="349" t="s">
        <v>2389</v>
      </c>
      <c r="E70" s="309">
        <v>104</v>
      </c>
      <c r="F70" s="309"/>
      <c r="G70" s="324">
        <v>34.185000000000002</v>
      </c>
      <c r="H70" s="324">
        <v>-118.018</v>
      </c>
      <c r="I70" s="324" t="s">
        <v>226</v>
      </c>
      <c r="J70" s="368">
        <f t="shared" si="20"/>
        <v>616.7775907227574</v>
      </c>
      <c r="K70" s="331">
        <f t="shared" si="21"/>
        <v>0.40016121751114264</v>
      </c>
      <c r="L70" s="304" t="str">
        <f t="shared" si="22"/>
        <v>C</v>
      </c>
      <c r="M70" s="388" t="s">
        <v>6092</v>
      </c>
      <c r="N70" s="304"/>
      <c r="O70" s="356"/>
      <c r="P70" s="356"/>
      <c r="Q70" s="356"/>
      <c r="R70" s="304"/>
      <c r="S70" s="304"/>
      <c r="T70" s="304"/>
      <c r="U70" s="304"/>
      <c r="V70" s="304"/>
      <c r="W70" s="304" t="s">
        <v>2018</v>
      </c>
      <c r="X70" s="304" t="s">
        <v>232</v>
      </c>
      <c r="Y70" s="366">
        <f t="shared" si="25"/>
        <v>506.6</v>
      </c>
      <c r="Z70" s="304">
        <v>0.4</v>
      </c>
      <c r="AA70" s="304"/>
      <c r="AB70" s="304">
        <v>-999</v>
      </c>
      <c r="AC70" s="304">
        <v>-999</v>
      </c>
      <c r="AD70" s="366">
        <v>-999</v>
      </c>
      <c r="AE70" s="304">
        <v>-999</v>
      </c>
      <c r="AF70" s="304">
        <v>-999</v>
      </c>
      <c r="AG70" s="304"/>
      <c r="AH70" s="304">
        <v>0.164268</v>
      </c>
      <c r="AI70" s="312"/>
      <c r="AJ70" s="332">
        <v>760</v>
      </c>
      <c r="AK70" s="304">
        <f t="shared" si="23"/>
        <v>760</v>
      </c>
      <c r="AL70" s="363">
        <v>0.43</v>
      </c>
      <c r="AM70" s="389">
        <f t="shared" si="24"/>
        <v>748</v>
      </c>
      <c r="AN70" s="304">
        <v>0.4</v>
      </c>
      <c r="AO70" s="304"/>
      <c r="AP70" s="312" t="s">
        <v>6114</v>
      </c>
      <c r="AQ70" s="312"/>
      <c r="AR70" s="312">
        <v>748</v>
      </c>
      <c r="AS70" s="342">
        <v>684.93499999999995</v>
      </c>
      <c r="AT70" s="312"/>
      <c r="AU70" s="329">
        <f>VLOOKUP(C70,[1]world!$A$2:$B$3555,2,FALSE)</f>
        <v>4</v>
      </c>
      <c r="AV70" s="329">
        <v>459</v>
      </c>
      <c r="AW70" s="304">
        <v>0.37</v>
      </c>
      <c r="AX70" s="304">
        <v>40</v>
      </c>
      <c r="AY70" s="304">
        <v>-999</v>
      </c>
      <c r="AZ70" s="304">
        <v>1040</v>
      </c>
      <c r="BA70" s="304">
        <v>20</v>
      </c>
      <c r="BB70" s="304">
        <v>-999</v>
      </c>
      <c r="BC70" s="304">
        <v>320</v>
      </c>
      <c r="BD70" s="304">
        <v>-999</v>
      </c>
      <c r="BE70" s="304">
        <v>-999</v>
      </c>
      <c r="BF70" s="304">
        <v>-999</v>
      </c>
      <c r="BG70" s="304">
        <v>-999</v>
      </c>
      <c r="BH70" s="304">
        <v>-999</v>
      </c>
      <c r="BI70" s="304">
        <v>-999</v>
      </c>
      <c r="BJ70" s="304">
        <v>3</v>
      </c>
      <c r="BK70" s="304" t="s">
        <v>4954</v>
      </c>
      <c r="BL70" s="304">
        <v>3</v>
      </c>
    </row>
    <row r="71" spans="1:64" ht="15" hidden="1" customHeight="1" x14ac:dyDescent="0.2">
      <c r="A71" s="304" t="s">
        <v>4922</v>
      </c>
      <c r="B71" s="304" t="s">
        <v>5965</v>
      </c>
      <c r="C71" s="304">
        <v>69</v>
      </c>
      <c r="D71" s="349" t="s">
        <v>1717</v>
      </c>
      <c r="E71" s="309">
        <v>105</v>
      </c>
      <c r="F71" s="309"/>
      <c r="G71" s="324">
        <v>33.26</v>
      </c>
      <c r="H71" s="324">
        <v>-116.37</v>
      </c>
      <c r="I71" s="324" t="s">
        <v>232</v>
      </c>
      <c r="J71" s="368">
        <f t="shared" si="20"/>
        <v>338.21967969822106</v>
      </c>
      <c r="K71" s="331">
        <f t="shared" si="21"/>
        <v>0.33046028505707004</v>
      </c>
      <c r="L71" s="304" t="str">
        <f t="shared" si="22"/>
        <v>D</v>
      </c>
      <c r="M71" s="388" t="s">
        <v>6092</v>
      </c>
      <c r="N71" s="304"/>
      <c r="O71" s="356"/>
      <c r="P71" s="356"/>
      <c r="Q71" s="356"/>
      <c r="R71" s="304"/>
      <c r="S71" s="304"/>
      <c r="T71" s="304"/>
      <c r="U71" s="304"/>
      <c r="V71" s="304"/>
      <c r="W71" s="304" t="s">
        <v>1718</v>
      </c>
      <c r="X71" s="304" t="s">
        <v>206</v>
      </c>
      <c r="Y71" s="366">
        <f t="shared" si="25"/>
        <v>338.6</v>
      </c>
      <c r="Z71" s="304">
        <v>0.3</v>
      </c>
      <c r="AA71" s="304"/>
      <c r="AB71" s="304">
        <v>-999</v>
      </c>
      <c r="AC71" s="304">
        <v>-999</v>
      </c>
      <c r="AD71" s="366">
        <v>-999</v>
      </c>
      <c r="AE71" s="304">
        <v>-999</v>
      </c>
      <c r="AF71" s="304">
        <v>-999</v>
      </c>
      <c r="AG71" s="304"/>
      <c r="AH71" s="304">
        <v>8.0299800000000008E-3</v>
      </c>
      <c r="AI71" s="385">
        <v>3.8692700000000003E-2</v>
      </c>
      <c r="AJ71" s="332">
        <v>282</v>
      </c>
      <c r="AK71" s="304">
        <f t="shared" si="23"/>
        <v>270</v>
      </c>
      <c r="AL71" s="363">
        <v>0.43</v>
      </c>
      <c r="AM71" s="389">
        <f t="shared" si="24"/>
        <v>353</v>
      </c>
      <c r="AN71" s="363">
        <v>0.25</v>
      </c>
      <c r="AO71" s="304"/>
      <c r="AP71" s="312" t="s">
        <v>6113</v>
      </c>
      <c r="AQ71" s="312"/>
      <c r="AR71" s="312">
        <v>280</v>
      </c>
      <c r="AS71" s="312">
        <v>271.44099999999997</v>
      </c>
      <c r="AT71" s="312">
        <v>353</v>
      </c>
      <c r="AU71" s="329">
        <f>VLOOKUP(C71,[1]world!$A$2:$B$3555,2,FALSE)</f>
        <v>8</v>
      </c>
      <c r="AV71" s="329">
        <v>374</v>
      </c>
      <c r="AW71" s="304">
        <v>0.37</v>
      </c>
      <c r="AX71" s="304">
        <v>80</v>
      </c>
      <c r="AY71" s="304">
        <v>-999</v>
      </c>
      <c r="AZ71" s="304">
        <v>300</v>
      </c>
      <c r="BA71" s="304">
        <v>140</v>
      </c>
      <c r="BB71" s="304">
        <v>-999</v>
      </c>
      <c r="BC71" s="304">
        <v>140</v>
      </c>
      <c r="BD71" s="304">
        <v>-999</v>
      </c>
      <c r="BE71" s="304">
        <v>-999</v>
      </c>
      <c r="BF71" s="304">
        <v>-999</v>
      </c>
      <c r="BG71" s="304">
        <v>-999</v>
      </c>
      <c r="BH71" s="304">
        <v>-999</v>
      </c>
      <c r="BI71" s="304">
        <v>-999</v>
      </c>
      <c r="BJ71" s="304">
        <v>3</v>
      </c>
      <c r="BK71" s="304" t="s">
        <v>4954</v>
      </c>
      <c r="BL71" s="304">
        <v>3</v>
      </c>
    </row>
    <row r="72" spans="1:64" ht="15" hidden="1" customHeight="1" x14ac:dyDescent="0.2">
      <c r="A72" s="304" t="s">
        <v>4922</v>
      </c>
      <c r="B72" s="304" t="s">
        <v>5965</v>
      </c>
      <c r="C72" s="304">
        <v>70</v>
      </c>
      <c r="D72" s="349" t="s">
        <v>2614</v>
      </c>
      <c r="E72" s="309">
        <v>106</v>
      </c>
      <c r="F72" s="309"/>
      <c r="G72" s="324">
        <v>34.58</v>
      </c>
      <c r="H72" s="324">
        <v>-119.98</v>
      </c>
      <c r="I72" s="324" t="s">
        <v>226</v>
      </c>
      <c r="J72" s="368">
        <f t="shared" si="20"/>
        <v>473.30592876184721</v>
      </c>
      <c r="K72" s="331">
        <f t="shared" si="21"/>
        <v>0.35418074481823542</v>
      </c>
      <c r="L72" s="304" t="str">
        <f t="shared" si="22"/>
        <v>C</v>
      </c>
      <c r="M72" s="388" t="s">
        <v>6092</v>
      </c>
      <c r="N72" s="304"/>
      <c r="O72" s="356"/>
      <c r="P72" s="356"/>
      <c r="Q72" s="356"/>
      <c r="R72" s="304"/>
      <c r="S72" s="304"/>
      <c r="T72" s="304"/>
      <c r="U72" s="304"/>
      <c r="V72" s="304"/>
      <c r="W72" s="304" t="s">
        <v>2093</v>
      </c>
      <c r="X72" s="304" t="s">
        <v>205</v>
      </c>
      <c r="Y72" s="366">
        <f t="shared" si="25"/>
        <v>424.8</v>
      </c>
      <c r="Z72" s="304">
        <v>0.3</v>
      </c>
      <c r="AA72" s="304"/>
      <c r="AB72" s="304">
        <v>-999</v>
      </c>
      <c r="AC72" s="304">
        <v>-999</v>
      </c>
      <c r="AD72" s="366">
        <v>-999</v>
      </c>
      <c r="AE72" s="304">
        <v>-999</v>
      </c>
      <c r="AF72" s="304">
        <v>-999</v>
      </c>
      <c r="AG72" s="304"/>
      <c r="AH72" s="304">
        <v>5.2155399999999998E-2</v>
      </c>
      <c r="AI72" s="312"/>
      <c r="AJ72" s="332">
        <v>496</v>
      </c>
      <c r="AK72" s="304">
        <f t="shared" si="23"/>
        <v>555</v>
      </c>
      <c r="AL72" s="363">
        <v>0.43</v>
      </c>
      <c r="AM72" s="389">
        <f t="shared" si="24"/>
        <v>455</v>
      </c>
      <c r="AN72" s="304">
        <v>0.33</v>
      </c>
      <c r="AO72" s="304"/>
      <c r="AP72" s="312" t="s">
        <v>2138</v>
      </c>
      <c r="AQ72" s="312"/>
      <c r="AR72" s="312">
        <v>455</v>
      </c>
      <c r="AS72" s="312">
        <v>438.339</v>
      </c>
      <c r="AT72" s="312"/>
      <c r="AU72" s="329">
        <f>VLOOKUP(C72,[1]world!$A$2:$B$3555,2,FALSE)</f>
        <v>3</v>
      </c>
      <c r="AV72" s="329">
        <v>547</v>
      </c>
      <c r="AW72" s="304">
        <v>0.37</v>
      </c>
      <c r="AX72" s="304">
        <v>800</v>
      </c>
      <c r="AY72" s="304">
        <v>-999</v>
      </c>
      <c r="AZ72" s="304">
        <v>2300</v>
      </c>
      <c r="BA72" s="304">
        <v>-999</v>
      </c>
      <c r="BB72" s="304">
        <v>-999</v>
      </c>
      <c r="BC72" s="304">
        <v>-999</v>
      </c>
      <c r="BD72" s="304">
        <v>-999</v>
      </c>
      <c r="BE72" s="304">
        <v>-999</v>
      </c>
      <c r="BF72" s="304">
        <v>-999</v>
      </c>
      <c r="BG72" s="304">
        <v>-999</v>
      </c>
      <c r="BH72" s="304">
        <v>-999</v>
      </c>
      <c r="BI72" s="304">
        <v>-999</v>
      </c>
      <c r="BJ72" s="304">
        <v>4</v>
      </c>
      <c r="BK72" s="304" t="s">
        <v>4954</v>
      </c>
      <c r="BL72" s="304">
        <v>4</v>
      </c>
    </row>
    <row r="73" spans="1:64" ht="15" hidden="1" customHeight="1" x14ac:dyDescent="0.2">
      <c r="A73" s="304" t="s">
        <v>4922</v>
      </c>
      <c r="B73" s="304" t="s">
        <v>5965</v>
      </c>
      <c r="C73" s="304">
        <v>71</v>
      </c>
      <c r="D73" s="349" t="s">
        <v>2064</v>
      </c>
      <c r="E73" s="309">
        <v>108</v>
      </c>
      <c r="F73" s="309"/>
      <c r="G73" s="324">
        <v>33.912100000000002</v>
      </c>
      <c r="H73" s="324">
        <v>-117.83799999999999</v>
      </c>
      <c r="I73" s="324" t="s">
        <v>226</v>
      </c>
      <c r="J73" s="368">
        <v>235</v>
      </c>
      <c r="K73" s="331">
        <v>0.1</v>
      </c>
      <c r="L73" s="304" t="str">
        <f t="shared" si="22"/>
        <v>D</v>
      </c>
      <c r="M73" s="388">
        <v>0</v>
      </c>
      <c r="N73" s="304"/>
      <c r="O73" s="356"/>
      <c r="P73" s="356"/>
      <c r="Q73" s="356" t="s">
        <v>5948</v>
      </c>
      <c r="R73" s="304"/>
      <c r="S73" s="304"/>
      <c r="T73" s="304"/>
      <c r="U73" s="304"/>
      <c r="V73" s="304"/>
      <c r="W73" s="304" t="s">
        <v>2047</v>
      </c>
      <c r="X73" s="304" t="s">
        <v>232</v>
      </c>
      <c r="Y73" s="366">
        <f t="shared" si="25"/>
        <v>506.6</v>
      </c>
      <c r="Z73" s="304">
        <v>0.4</v>
      </c>
      <c r="AA73" s="304"/>
      <c r="AB73" s="304">
        <v>-999</v>
      </c>
      <c r="AC73" s="304">
        <v>-999</v>
      </c>
      <c r="AD73" s="366">
        <v>-999</v>
      </c>
      <c r="AE73" s="304">
        <v>-999</v>
      </c>
      <c r="AF73" s="304">
        <v>-999</v>
      </c>
      <c r="AG73" s="304"/>
      <c r="AH73" s="304">
        <v>4.1976800000000002E-2</v>
      </c>
      <c r="AI73" s="312"/>
      <c r="AJ73" s="332">
        <v>457</v>
      </c>
      <c r="AK73" s="304">
        <f t="shared" si="23"/>
        <v>425</v>
      </c>
      <c r="AL73" s="304">
        <f>IF(AH73&lt;=0.0022,0.2,0.43)</f>
        <v>0.43</v>
      </c>
      <c r="AM73" s="389">
        <f t="shared" si="24"/>
        <v>390</v>
      </c>
      <c r="AN73" s="304"/>
      <c r="AO73" s="304"/>
      <c r="AP73" s="312" t="s">
        <v>1903</v>
      </c>
      <c r="AQ73" s="312"/>
      <c r="AR73" s="312">
        <v>390</v>
      </c>
      <c r="AS73" s="312">
        <v>477.65199999999999</v>
      </c>
      <c r="AT73" s="312"/>
      <c r="AU73" s="329">
        <f>VLOOKUP(C73,[1]world!$A$2:$B$3555,2,FALSE)</f>
        <v>4</v>
      </c>
      <c r="AV73" s="329">
        <v>459</v>
      </c>
      <c r="AW73" s="304">
        <v>0.37</v>
      </c>
      <c r="AX73" s="304">
        <v>700</v>
      </c>
      <c r="AY73" s="304">
        <v>-999</v>
      </c>
      <c r="AZ73" s="304">
        <v>4400</v>
      </c>
      <c r="BA73" s="304">
        <v>360</v>
      </c>
      <c r="BB73" s="304">
        <v>-999</v>
      </c>
      <c r="BC73" s="304">
        <v>3020</v>
      </c>
      <c r="BD73" s="304">
        <v>-999</v>
      </c>
      <c r="BE73" s="304">
        <v>-999</v>
      </c>
      <c r="BF73" s="304">
        <v>-999</v>
      </c>
      <c r="BG73" s="304">
        <v>-999</v>
      </c>
      <c r="BH73" s="304">
        <v>-999</v>
      </c>
      <c r="BI73" s="304">
        <v>-999</v>
      </c>
      <c r="BJ73" s="304">
        <v>3</v>
      </c>
      <c r="BK73" s="304" t="s">
        <v>4954</v>
      </c>
      <c r="BL73" s="304">
        <v>3</v>
      </c>
    </row>
    <row r="74" spans="1:64" ht="15" hidden="1" customHeight="1" x14ac:dyDescent="0.2">
      <c r="A74" s="304" t="s">
        <v>4922</v>
      </c>
      <c r="B74" s="304" t="s">
        <v>5965</v>
      </c>
      <c r="C74" s="304">
        <v>72</v>
      </c>
      <c r="D74" s="349" t="s">
        <v>2456</v>
      </c>
      <c r="E74" s="309">
        <v>111</v>
      </c>
      <c r="F74" s="309"/>
      <c r="G74" s="324">
        <v>34.277799999999999</v>
      </c>
      <c r="H74" s="324">
        <v>-117.33499999999999</v>
      </c>
      <c r="I74" s="324" t="s">
        <v>205</v>
      </c>
      <c r="J74" s="368">
        <f>P74</f>
        <v>813.48</v>
      </c>
      <c r="K74" s="331">
        <v>0.11</v>
      </c>
      <c r="L74" s="304" t="str">
        <f t="shared" si="22"/>
        <v>B</v>
      </c>
      <c r="M74" s="388">
        <v>1</v>
      </c>
      <c r="N74" s="304"/>
      <c r="O74" s="356">
        <v>22.5</v>
      </c>
      <c r="P74" s="331">
        <v>813.48</v>
      </c>
      <c r="Q74" s="304">
        <v>142</v>
      </c>
      <c r="R74" s="304" t="s">
        <v>5948</v>
      </c>
      <c r="S74" s="304"/>
      <c r="T74" s="304"/>
      <c r="U74" s="304"/>
      <c r="V74" s="304"/>
      <c r="W74" s="304" t="s">
        <v>2307</v>
      </c>
      <c r="X74" s="304" t="s">
        <v>232</v>
      </c>
      <c r="Y74" s="366">
        <f t="shared" si="25"/>
        <v>506.6</v>
      </c>
      <c r="Z74" s="304">
        <v>0.4</v>
      </c>
      <c r="AA74" s="304"/>
      <c r="AB74" s="304">
        <v>-999</v>
      </c>
      <c r="AC74" s="304">
        <v>-999</v>
      </c>
      <c r="AD74" s="366">
        <v>-999</v>
      </c>
      <c r="AE74" s="304">
        <v>-999</v>
      </c>
      <c r="AF74" s="304">
        <v>-999</v>
      </c>
      <c r="AG74" s="304"/>
      <c r="AH74" s="304">
        <v>0.106045</v>
      </c>
      <c r="AI74" s="312"/>
      <c r="AJ74" s="332">
        <v>641</v>
      </c>
      <c r="AK74" s="304">
        <f t="shared" si="23"/>
        <v>690</v>
      </c>
      <c r="AL74" s="304">
        <f>IF(AH74&lt;=0.0022,0.2,0.43)</f>
        <v>0.43</v>
      </c>
      <c r="AM74" s="389">
        <f t="shared" si="24"/>
        <v>748</v>
      </c>
      <c r="AN74" s="304">
        <v>0.4</v>
      </c>
      <c r="AO74" s="304"/>
      <c r="AP74" s="312" t="s">
        <v>6116</v>
      </c>
      <c r="AQ74" s="312" t="s">
        <v>2457</v>
      </c>
      <c r="AR74" s="312">
        <v>748</v>
      </c>
      <c r="AS74" s="342">
        <v>684.93499999999995</v>
      </c>
      <c r="AT74" s="312"/>
      <c r="AU74" s="329">
        <f>VLOOKUP(C74,[1]world!$A$2:$B$3555,2,FALSE)</f>
        <v>1</v>
      </c>
      <c r="AV74" s="329">
        <v>519</v>
      </c>
      <c r="AW74" s="304">
        <v>0.37</v>
      </c>
      <c r="AX74" s="304">
        <v>14</v>
      </c>
      <c r="AY74" s="304">
        <v>14</v>
      </c>
      <c r="AZ74" s="304">
        <v>220</v>
      </c>
      <c r="BA74" s="304">
        <v>14</v>
      </c>
      <c r="BB74" s="304">
        <v>14</v>
      </c>
      <c r="BC74" s="304">
        <v>-999</v>
      </c>
      <c r="BD74" s="304">
        <v>-999</v>
      </c>
      <c r="BE74" s="304">
        <v>-999</v>
      </c>
      <c r="BF74" s="304">
        <v>-999</v>
      </c>
      <c r="BG74" s="304">
        <v>-999</v>
      </c>
      <c r="BH74" s="304">
        <v>-999</v>
      </c>
      <c r="BI74" s="304">
        <v>-999</v>
      </c>
      <c r="BJ74" s="304">
        <v>0</v>
      </c>
      <c r="BK74" s="304">
        <v>0</v>
      </c>
      <c r="BL74" s="304">
        <v>4</v>
      </c>
    </row>
    <row r="75" spans="1:64" ht="15" hidden="1" customHeight="1" x14ac:dyDescent="0.2">
      <c r="A75" s="304" t="s">
        <v>4922</v>
      </c>
      <c r="B75" s="304" t="s">
        <v>5965</v>
      </c>
      <c r="C75" s="304">
        <v>73</v>
      </c>
      <c r="D75" s="349" t="s">
        <v>2476</v>
      </c>
      <c r="E75" s="309">
        <v>112</v>
      </c>
      <c r="F75" s="309"/>
      <c r="G75" s="324">
        <v>34.31</v>
      </c>
      <c r="H75" s="324">
        <v>-117.3</v>
      </c>
      <c r="I75" s="324" t="s">
        <v>232</v>
      </c>
      <c r="J75" s="368">
        <f>P75</f>
        <v>477.22</v>
      </c>
      <c r="K75" s="331">
        <v>0.1</v>
      </c>
      <c r="L75" s="304" t="str">
        <f t="shared" si="22"/>
        <v>C</v>
      </c>
      <c r="M75" s="388">
        <v>0</v>
      </c>
      <c r="N75" s="304"/>
      <c r="O75" s="356">
        <v>29.5</v>
      </c>
      <c r="P75" s="304">
        <v>477.22</v>
      </c>
      <c r="Q75" s="304">
        <v>143</v>
      </c>
      <c r="R75" s="304" t="s">
        <v>5948</v>
      </c>
      <c r="S75" s="304"/>
      <c r="T75" s="304"/>
      <c r="U75" s="304"/>
      <c r="V75" s="304"/>
      <c r="W75" s="310" t="s">
        <v>1718</v>
      </c>
      <c r="X75" s="304" t="s">
        <v>206</v>
      </c>
      <c r="Y75" s="366">
        <f t="shared" si="25"/>
        <v>338.6</v>
      </c>
      <c r="Z75" s="304">
        <v>0.3</v>
      </c>
      <c r="AA75" s="304"/>
      <c r="AB75" s="304">
        <v>-999</v>
      </c>
      <c r="AC75" s="304">
        <v>-999</v>
      </c>
      <c r="AD75" s="366">
        <v>-999</v>
      </c>
      <c r="AE75" s="304">
        <v>-999</v>
      </c>
      <c r="AF75" s="304">
        <v>-999</v>
      </c>
      <c r="AG75" s="304"/>
      <c r="AH75" s="304">
        <v>4.6422400000000003E-2</v>
      </c>
      <c r="AI75" s="312"/>
      <c r="AJ75" s="332">
        <v>475</v>
      </c>
      <c r="AK75" s="304">
        <f t="shared" si="23"/>
        <v>425</v>
      </c>
      <c r="AL75" s="304">
        <f>IF(AH75&lt;=0.0022,0.2,0.43)</f>
        <v>0.43</v>
      </c>
      <c r="AM75" s="389">
        <f t="shared" si="24"/>
        <v>748</v>
      </c>
      <c r="AN75" s="304">
        <v>0.4</v>
      </c>
      <c r="AO75" s="304"/>
      <c r="AP75" s="312" t="s">
        <v>6114</v>
      </c>
      <c r="AQ75" s="312"/>
      <c r="AR75" s="312">
        <v>748</v>
      </c>
      <c r="AS75" s="342">
        <v>684.93499999999995</v>
      </c>
      <c r="AT75" s="312"/>
      <c r="AU75" s="329">
        <f>VLOOKUP(C75,[1]world!$A$2:$B$3555,2,FALSE)</f>
        <v>1</v>
      </c>
      <c r="AV75" s="329">
        <v>519</v>
      </c>
      <c r="AW75" s="304">
        <v>0.37</v>
      </c>
      <c r="AX75" s="304">
        <v>40</v>
      </c>
      <c r="AY75" s="304">
        <v>-999</v>
      </c>
      <c r="AZ75" s="304">
        <v>220</v>
      </c>
      <c r="BA75" s="304">
        <v>-999</v>
      </c>
      <c r="BB75" s="304">
        <v>-999</v>
      </c>
      <c r="BC75" s="304">
        <v>-999</v>
      </c>
      <c r="BD75" s="304">
        <v>-999</v>
      </c>
      <c r="BE75" s="304">
        <v>-999</v>
      </c>
      <c r="BF75" s="304">
        <v>-999</v>
      </c>
      <c r="BG75" s="304">
        <v>-999</v>
      </c>
      <c r="BH75" s="304">
        <v>-999</v>
      </c>
      <c r="BI75" s="304">
        <v>-999</v>
      </c>
      <c r="BJ75" s="304">
        <v>4</v>
      </c>
      <c r="BK75" s="304" t="s">
        <v>4954</v>
      </c>
      <c r="BL75" s="304">
        <v>4</v>
      </c>
    </row>
    <row r="76" spans="1:64" ht="15" hidden="1" customHeight="1" x14ac:dyDescent="0.2">
      <c r="A76" s="304" t="s">
        <v>4922</v>
      </c>
      <c r="B76" s="304" t="s">
        <v>5965</v>
      </c>
      <c r="C76" s="304">
        <v>74</v>
      </c>
      <c r="D76" s="349" t="s">
        <v>2214</v>
      </c>
      <c r="E76" s="309">
        <v>113</v>
      </c>
      <c r="F76" s="309"/>
      <c r="G76" s="324">
        <v>34.058999999999997</v>
      </c>
      <c r="H76" s="324">
        <v>-117.312</v>
      </c>
      <c r="I76" s="324" t="s">
        <v>232</v>
      </c>
      <c r="J76" s="368">
        <f>P76</f>
        <v>301.95</v>
      </c>
      <c r="K76" s="331">
        <v>0.1</v>
      </c>
      <c r="L76" s="304" t="str">
        <f t="shared" si="22"/>
        <v>D</v>
      </c>
      <c r="M76" s="388">
        <v>0</v>
      </c>
      <c r="N76" s="304"/>
      <c r="O76" s="356">
        <v>30</v>
      </c>
      <c r="P76" s="304">
        <v>301.95</v>
      </c>
      <c r="Q76" s="304">
        <v>144</v>
      </c>
      <c r="R76" s="304" t="s">
        <v>5948</v>
      </c>
      <c r="S76" s="304"/>
      <c r="T76" s="304"/>
      <c r="U76" s="304"/>
      <c r="V76" s="304"/>
      <c r="W76" s="304" t="s">
        <v>286</v>
      </c>
      <c r="X76" s="304" t="s">
        <v>213</v>
      </c>
      <c r="Y76" s="366">
        <f t="shared" si="25"/>
        <v>274.5</v>
      </c>
      <c r="Z76" s="304">
        <v>0.3</v>
      </c>
      <c r="AA76" s="304"/>
      <c r="AB76" s="304">
        <v>-999</v>
      </c>
      <c r="AC76" s="304">
        <v>-999</v>
      </c>
      <c r="AD76" s="366">
        <v>-999</v>
      </c>
      <c r="AE76" s="304">
        <v>-999</v>
      </c>
      <c r="AF76" s="304">
        <v>-999</v>
      </c>
      <c r="AG76" s="304"/>
      <c r="AH76" s="304">
        <v>1.0232700000000001E-2</v>
      </c>
      <c r="AI76" s="385">
        <v>2.6288100000000002E-2</v>
      </c>
      <c r="AJ76" s="332">
        <v>302</v>
      </c>
      <c r="AK76" s="304">
        <f t="shared" si="23"/>
        <v>270</v>
      </c>
      <c r="AL76" s="363">
        <f>IF(AND(AH76&lt;=0.0022,AI76&lt;=0.0022),0.2,0.43)</f>
        <v>0.43</v>
      </c>
      <c r="AM76" s="389">
        <f t="shared" si="24"/>
        <v>353</v>
      </c>
      <c r="AN76" s="363">
        <v>0.25</v>
      </c>
      <c r="AO76" s="304"/>
      <c r="AP76" s="312" t="s">
        <v>6113</v>
      </c>
      <c r="AQ76" s="312"/>
      <c r="AR76" s="312">
        <v>280</v>
      </c>
      <c r="AS76" s="312">
        <v>271.44099999999997</v>
      </c>
      <c r="AT76" s="312">
        <v>353</v>
      </c>
      <c r="AU76" s="329">
        <f>VLOOKUP(C76,[1]world!$A$2:$B$3555,2,FALSE)</f>
        <v>12</v>
      </c>
      <c r="AV76" s="329">
        <v>297</v>
      </c>
      <c r="AW76" s="304">
        <v>0.37</v>
      </c>
      <c r="AX76" s="304">
        <v>80</v>
      </c>
      <c r="AY76" s="304">
        <v>-999</v>
      </c>
      <c r="AZ76" s="304">
        <v>340</v>
      </c>
      <c r="BA76" s="304">
        <v>320</v>
      </c>
      <c r="BB76" s="304">
        <v>-999</v>
      </c>
      <c r="BC76" s="304">
        <v>580</v>
      </c>
      <c r="BD76" s="304">
        <v>-999</v>
      </c>
      <c r="BE76" s="304">
        <v>-999</v>
      </c>
      <c r="BF76" s="304">
        <v>-999</v>
      </c>
      <c r="BG76" s="304">
        <v>-999</v>
      </c>
      <c r="BH76" s="304">
        <v>-999</v>
      </c>
      <c r="BI76" s="304">
        <v>-999</v>
      </c>
      <c r="BJ76" s="304">
        <v>3</v>
      </c>
      <c r="BK76" s="304" t="s">
        <v>4954</v>
      </c>
      <c r="BL76" s="304">
        <v>3</v>
      </c>
    </row>
    <row r="77" spans="1:64" ht="15" hidden="1" customHeight="1" x14ac:dyDescent="0.2">
      <c r="A77" s="304" t="s">
        <v>4922</v>
      </c>
      <c r="B77" s="304" t="s">
        <v>5965</v>
      </c>
      <c r="C77" s="304">
        <v>75</v>
      </c>
      <c r="D77" s="349" t="s">
        <v>1627</v>
      </c>
      <c r="E77" s="309">
        <v>117</v>
      </c>
      <c r="F77" s="309"/>
      <c r="G77" s="324">
        <v>32.793999999999997</v>
      </c>
      <c r="H77" s="324">
        <v>-115.54900000000001</v>
      </c>
      <c r="I77" s="324" t="s">
        <v>240</v>
      </c>
      <c r="J77" s="368">
        <f>P77</f>
        <v>213.44</v>
      </c>
      <c r="K77" s="331">
        <v>0.1</v>
      </c>
      <c r="L77" s="304" t="str">
        <f t="shared" si="22"/>
        <v>D</v>
      </c>
      <c r="M77" s="388">
        <v>0</v>
      </c>
      <c r="N77" s="304"/>
      <c r="O77" s="356">
        <v>244.4</v>
      </c>
      <c r="P77" s="304">
        <v>213.44</v>
      </c>
      <c r="Q77" s="304">
        <v>33</v>
      </c>
      <c r="R77" s="304" t="s">
        <v>5948</v>
      </c>
      <c r="S77" s="304"/>
      <c r="T77" s="304"/>
      <c r="U77" s="304"/>
      <c r="V77" s="304"/>
      <c r="W77" s="304" t="s">
        <v>1628</v>
      </c>
      <c r="X77" s="304" t="s">
        <v>213</v>
      </c>
      <c r="Y77" s="366">
        <f t="shared" si="25"/>
        <v>274.5</v>
      </c>
      <c r="Z77" s="304">
        <v>0.3</v>
      </c>
      <c r="AA77" s="304"/>
      <c r="AB77" s="304">
        <v>-999</v>
      </c>
      <c r="AC77" s="304">
        <v>-999</v>
      </c>
      <c r="AD77" s="366">
        <v>-999</v>
      </c>
      <c r="AE77" s="304">
        <v>-999</v>
      </c>
      <c r="AF77" s="304">
        <v>-999</v>
      </c>
      <c r="AG77" s="304"/>
      <c r="AH77" s="304">
        <v>1.67527E-3</v>
      </c>
      <c r="AI77" s="385">
        <v>5.94818E-3</v>
      </c>
      <c r="AJ77" s="332">
        <v>206</v>
      </c>
      <c r="AK77" s="304">
        <f t="shared" si="23"/>
        <v>210</v>
      </c>
      <c r="AL77" s="363">
        <f>IF(AND(AH77&lt;=0.0022,AI77&lt;=0.0022),0.2,0.43)</f>
        <v>0.43</v>
      </c>
      <c r="AM77" s="389">
        <f t="shared" si="24"/>
        <v>306</v>
      </c>
      <c r="AN77" s="363">
        <v>0.25</v>
      </c>
      <c r="AO77" s="304"/>
      <c r="AP77" s="312" t="s">
        <v>4984</v>
      </c>
      <c r="AQ77" s="312"/>
      <c r="AR77" s="312">
        <v>209</v>
      </c>
      <c r="AS77" s="312">
        <v>207.46899999999999</v>
      </c>
      <c r="AT77" s="312">
        <v>306</v>
      </c>
      <c r="AU77" s="329">
        <f>VLOOKUP(C77,[1]world!$A$2:$B$3555,2,FALSE)</f>
        <v>16</v>
      </c>
      <c r="AV77" s="329">
        <v>246</v>
      </c>
      <c r="AW77" s="304">
        <v>0.18</v>
      </c>
      <c r="AX77" s="304">
        <v>1440</v>
      </c>
      <c r="AY77" s="304">
        <v>-999</v>
      </c>
      <c r="AZ77" s="304">
        <v>3140</v>
      </c>
      <c r="BA77" s="304">
        <v>1420</v>
      </c>
      <c r="BB77" s="304">
        <v>-999</v>
      </c>
      <c r="BC77" s="304">
        <v>5320</v>
      </c>
      <c r="BD77" s="304">
        <v>-999</v>
      </c>
      <c r="BE77" s="304">
        <v>-999</v>
      </c>
      <c r="BF77" s="304">
        <v>-999</v>
      </c>
      <c r="BG77" s="304">
        <v>-999</v>
      </c>
      <c r="BH77" s="304">
        <v>-999</v>
      </c>
      <c r="BI77" s="304">
        <v>-999</v>
      </c>
      <c r="BJ77" s="304">
        <v>3</v>
      </c>
      <c r="BK77" s="304" t="s">
        <v>4954</v>
      </c>
      <c r="BL77" s="304">
        <v>3</v>
      </c>
    </row>
    <row r="78" spans="1:64" ht="15" hidden="1" customHeight="1" x14ac:dyDescent="0.2">
      <c r="A78" s="304" t="s">
        <v>4922</v>
      </c>
      <c r="B78" s="304" t="s">
        <v>5965</v>
      </c>
      <c r="C78" s="304">
        <v>76</v>
      </c>
      <c r="D78" s="349" t="s">
        <v>2689</v>
      </c>
      <c r="E78" s="309">
        <v>121</v>
      </c>
      <c r="F78" s="309"/>
      <c r="G78" s="324">
        <v>34.704000000000001</v>
      </c>
      <c r="H78" s="324">
        <v>-118.426</v>
      </c>
      <c r="I78" s="324" t="s">
        <v>226</v>
      </c>
      <c r="J78" s="368">
        <f t="shared" ref="J78:J80" si="26">EXP(0.35*LN(AM78)+0.24*LN(Y78)+0.2*LN(AJ78)+0.21*LN(AV78))</f>
        <v>583.48493164052149</v>
      </c>
      <c r="K78" s="331">
        <f t="shared" ref="K78:K80" si="27">SQRT(0.35*AN78^2+0.24*Z78^2+0.2*AL78^2+0.21*AW78^2)</f>
        <v>0.40016121751114264</v>
      </c>
      <c r="L78" s="304" t="str">
        <f t="shared" si="22"/>
        <v>C</v>
      </c>
      <c r="M78" s="388" t="s">
        <v>6092</v>
      </c>
      <c r="N78" s="304"/>
      <c r="O78" s="356"/>
      <c r="P78" s="356"/>
      <c r="Q78" s="356"/>
      <c r="R78" s="304"/>
      <c r="S78" s="304"/>
      <c r="T78" s="304"/>
      <c r="U78" s="304"/>
      <c r="V78" s="304"/>
      <c r="W78" s="304" t="s">
        <v>2018</v>
      </c>
      <c r="X78" s="304" t="s">
        <v>232</v>
      </c>
      <c r="Y78" s="366">
        <f t="shared" si="25"/>
        <v>506.6</v>
      </c>
      <c r="Z78" s="304">
        <v>0.4</v>
      </c>
      <c r="AA78" s="304"/>
      <c r="AB78" s="304">
        <v>-999</v>
      </c>
      <c r="AC78" s="304">
        <v>-999</v>
      </c>
      <c r="AD78" s="366">
        <v>-999</v>
      </c>
      <c r="AE78" s="304">
        <v>-999</v>
      </c>
      <c r="AF78" s="304">
        <v>-999</v>
      </c>
      <c r="AG78" s="304"/>
      <c r="AH78" s="304">
        <v>4.7281700000000003E-2</v>
      </c>
      <c r="AI78" s="312"/>
      <c r="AJ78" s="332">
        <v>479</v>
      </c>
      <c r="AK78" s="304">
        <f t="shared" si="23"/>
        <v>425</v>
      </c>
      <c r="AL78" s="363">
        <v>0.43</v>
      </c>
      <c r="AM78" s="389">
        <f t="shared" si="24"/>
        <v>748</v>
      </c>
      <c r="AN78" s="304">
        <v>0.4</v>
      </c>
      <c r="AO78" s="304"/>
      <c r="AP78" s="312" t="s">
        <v>6114</v>
      </c>
      <c r="AQ78" s="312" t="s">
        <v>2381</v>
      </c>
      <c r="AR78" s="312">
        <v>748</v>
      </c>
      <c r="AS78" s="342">
        <v>684.93499999999995</v>
      </c>
      <c r="AT78" s="312"/>
      <c r="AU78" s="329">
        <f>VLOOKUP(C78,[1]world!$A$2:$B$3555,2,FALSE)</f>
        <v>3</v>
      </c>
      <c r="AV78" s="329">
        <v>547</v>
      </c>
      <c r="AW78" s="304">
        <v>0.37</v>
      </c>
      <c r="AX78" s="304">
        <v>40</v>
      </c>
      <c r="AY78" s="304">
        <v>-999</v>
      </c>
      <c r="AZ78" s="304">
        <v>240</v>
      </c>
      <c r="BA78" s="304">
        <v>-999</v>
      </c>
      <c r="BB78" s="304">
        <v>-999</v>
      </c>
      <c r="BC78" s="304">
        <v>-999</v>
      </c>
      <c r="BD78" s="304">
        <v>-999</v>
      </c>
      <c r="BE78" s="304">
        <v>-999</v>
      </c>
      <c r="BF78" s="304">
        <v>-999</v>
      </c>
      <c r="BG78" s="304">
        <v>-999</v>
      </c>
      <c r="BH78" s="304">
        <v>-999</v>
      </c>
      <c r="BI78" s="304">
        <v>-999</v>
      </c>
      <c r="BJ78" s="304">
        <v>4</v>
      </c>
      <c r="BK78" s="304" t="s">
        <v>4954</v>
      </c>
      <c r="BL78" s="304">
        <v>4</v>
      </c>
    </row>
    <row r="79" spans="1:64" ht="15" hidden="1" customHeight="1" x14ac:dyDescent="0.2">
      <c r="A79" s="304" t="s">
        <v>4922</v>
      </c>
      <c r="B79" s="304" t="s">
        <v>5965</v>
      </c>
      <c r="C79" s="304">
        <v>77</v>
      </c>
      <c r="D79" s="349" t="s">
        <v>2656</v>
      </c>
      <c r="E79" s="309">
        <v>126</v>
      </c>
      <c r="F79" s="309"/>
      <c r="G79" s="324">
        <v>34.65</v>
      </c>
      <c r="H79" s="324">
        <v>-118.47799999999999</v>
      </c>
      <c r="I79" s="324" t="s">
        <v>214</v>
      </c>
      <c r="J79" s="368">
        <f t="shared" si="26"/>
        <v>545.94849599991244</v>
      </c>
      <c r="K79" s="331">
        <f t="shared" si="27"/>
        <v>0.40016121751114264</v>
      </c>
      <c r="L79" s="304" t="str">
        <f t="shared" si="22"/>
        <v>C</v>
      </c>
      <c r="M79" s="388" t="s">
        <v>6092</v>
      </c>
      <c r="N79" s="304"/>
      <c r="O79" s="356"/>
      <c r="P79" s="356"/>
      <c r="Q79" s="356"/>
      <c r="R79" s="304"/>
      <c r="S79" s="304"/>
      <c r="T79" s="304"/>
      <c r="U79" s="304"/>
      <c r="V79" s="304"/>
      <c r="W79" s="304" t="s">
        <v>1763</v>
      </c>
      <c r="X79" s="304" t="s">
        <v>232</v>
      </c>
      <c r="Y79" s="366">
        <f t="shared" si="25"/>
        <v>506.6</v>
      </c>
      <c r="Z79" s="304">
        <v>0.4</v>
      </c>
      <c r="AA79" s="304"/>
      <c r="AB79" s="304">
        <v>-999</v>
      </c>
      <c r="AC79" s="304">
        <v>-999</v>
      </c>
      <c r="AD79" s="366">
        <v>-999</v>
      </c>
      <c r="AE79" s="304">
        <v>-999</v>
      </c>
      <c r="AF79" s="304">
        <v>-999</v>
      </c>
      <c r="AG79" s="304"/>
      <c r="AH79" s="304">
        <v>1.87387E-2</v>
      </c>
      <c r="AI79" s="312"/>
      <c r="AJ79" s="332">
        <v>363</v>
      </c>
      <c r="AK79" s="304">
        <f t="shared" si="23"/>
        <v>425</v>
      </c>
      <c r="AL79" s="363">
        <v>0.43</v>
      </c>
      <c r="AM79" s="389">
        <f t="shared" si="24"/>
        <v>748</v>
      </c>
      <c r="AN79" s="304">
        <v>0.4</v>
      </c>
      <c r="AO79" s="304"/>
      <c r="AP79" s="312" t="s">
        <v>6117</v>
      </c>
      <c r="AQ79" s="312" t="s">
        <v>1850</v>
      </c>
      <c r="AR79" s="312">
        <v>748</v>
      </c>
      <c r="AS79" s="312">
        <v>554.00199999999995</v>
      </c>
      <c r="AT79" s="312"/>
      <c r="AU79" s="329">
        <f>VLOOKUP(C79,[1]world!$A$2:$B$3555,2,FALSE)</f>
        <v>1</v>
      </c>
      <c r="AV79" s="329">
        <v>519</v>
      </c>
      <c r="AW79" s="304">
        <v>0.37</v>
      </c>
      <c r="AX79" s="304">
        <v>40</v>
      </c>
      <c r="AY79" s="304">
        <v>-999</v>
      </c>
      <c r="AZ79" s="304">
        <v>240</v>
      </c>
      <c r="BA79" s="304">
        <v>-999</v>
      </c>
      <c r="BB79" s="304">
        <v>-999</v>
      </c>
      <c r="BC79" s="304">
        <v>-999</v>
      </c>
      <c r="BD79" s="304">
        <v>-999</v>
      </c>
      <c r="BE79" s="304">
        <v>-999</v>
      </c>
      <c r="BF79" s="304">
        <v>-999</v>
      </c>
      <c r="BG79" s="304">
        <v>-999</v>
      </c>
      <c r="BH79" s="304">
        <v>-999</v>
      </c>
      <c r="BI79" s="304">
        <v>-999</v>
      </c>
      <c r="BJ79" s="304">
        <v>4</v>
      </c>
      <c r="BK79" s="304" t="s">
        <v>4954</v>
      </c>
      <c r="BL79" s="304">
        <v>4</v>
      </c>
    </row>
    <row r="80" spans="1:64" ht="15" hidden="1" customHeight="1" x14ac:dyDescent="0.2">
      <c r="A80" s="304" t="s">
        <v>4922</v>
      </c>
      <c r="B80" s="304" t="s">
        <v>5965</v>
      </c>
      <c r="C80" s="304">
        <v>78</v>
      </c>
      <c r="D80" s="349" t="s">
        <v>2657</v>
      </c>
      <c r="E80" s="309">
        <v>24469</v>
      </c>
      <c r="F80" s="309"/>
      <c r="G80" s="324">
        <v>34.65</v>
      </c>
      <c r="H80" s="324">
        <v>-118.47799999999999</v>
      </c>
      <c r="I80" s="324" t="s">
        <v>214</v>
      </c>
      <c r="J80" s="368">
        <f t="shared" si="26"/>
        <v>545.94849599991244</v>
      </c>
      <c r="K80" s="331">
        <f t="shared" si="27"/>
        <v>0.40016121751114264</v>
      </c>
      <c r="L80" s="304" t="str">
        <f t="shared" si="22"/>
        <v>C</v>
      </c>
      <c r="M80" s="388" t="s">
        <v>6092</v>
      </c>
      <c r="N80" s="304"/>
      <c r="O80" s="356"/>
      <c r="P80" s="356"/>
      <c r="Q80" s="356"/>
      <c r="R80" s="304"/>
      <c r="S80" s="304"/>
      <c r="T80" s="304"/>
      <c r="U80" s="304"/>
      <c r="V80" s="304"/>
      <c r="W80" s="304" t="s">
        <v>1763</v>
      </c>
      <c r="X80" s="304" t="s">
        <v>232</v>
      </c>
      <c r="Y80" s="366">
        <f t="shared" si="25"/>
        <v>506.6</v>
      </c>
      <c r="Z80" s="304">
        <v>0.4</v>
      </c>
      <c r="AA80" s="304"/>
      <c r="AB80" s="304">
        <v>-999</v>
      </c>
      <c r="AC80" s="304">
        <v>-999</v>
      </c>
      <c r="AD80" s="366">
        <v>-999</v>
      </c>
      <c r="AE80" s="304">
        <v>-999</v>
      </c>
      <c r="AF80" s="304">
        <v>-999</v>
      </c>
      <c r="AG80" s="304"/>
      <c r="AH80" s="304">
        <v>1.87387E-2</v>
      </c>
      <c r="AI80" s="312"/>
      <c r="AJ80" s="332">
        <v>363</v>
      </c>
      <c r="AK80" s="304">
        <f t="shared" si="23"/>
        <v>425</v>
      </c>
      <c r="AL80" s="363">
        <v>0.43</v>
      </c>
      <c r="AM80" s="389">
        <f t="shared" si="24"/>
        <v>748</v>
      </c>
      <c r="AN80" s="304">
        <v>0.4</v>
      </c>
      <c r="AO80" s="304"/>
      <c r="AP80" s="312" t="s">
        <v>6117</v>
      </c>
      <c r="AQ80" s="312" t="s">
        <v>1850</v>
      </c>
      <c r="AR80" s="312">
        <v>748</v>
      </c>
      <c r="AS80" s="312">
        <v>554.00199999999995</v>
      </c>
      <c r="AT80" s="312"/>
      <c r="AU80" s="329">
        <f>VLOOKUP(C80,[1]world!$A$2:$B$3555,2,FALSE)</f>
        <v>1</v>
      </c>
      <c r="AV80" s="329">
        <v>519</v>
      </c>
      <c r="AW80" s="304">
        <v>0.37</v>
      </c>
      <c r="AX80" s="304">
        <v>40</v>
      </c>
      <c r="AY80" s="304">
        <v>-999</v>
      </c>
      <c r="AZ80" s="304">
        <v>240</v>
      </c>
      <c r="BA80" s="304">
        <v>-999</v>
      </c>
      <c r="BB80" s="304">
        <v>-999</v>
      </c>
      <c r="BC80" s="304">
        <v>-999</v>
      </c>
      <c r="BD80" s="304">
        <v>-999</v>
      </c>
      <c r="BE80" s="304">
        <v>-999</v>
      </c>
      <c r="BF80" s="304">
        <v>-999</v>
      </c>
      <c r="BG80" s="304">
        <v>-999</v>
      </c>
      <c r="BH80" s="304">
        <v>-999</v>
      </c>
      <c r="BI80" s="304">
        <v>-999</v>
      </c>
      <c r="BJ80" s="304">
        <v>4</v>
      </c>
      <c r="BK80" s="304" t="s">
        <v>4954</v>
      </c>
      <c r="BL80" s="304">
        <v>4</v>
      </c>
    </row>
    <row r="81" spans="1:64" ht="15" hidden="1" customHeight="1" x14ac:dyDescent="0.2">
      <c r="A81" s="304" t="s">
        <v>4922</v>
      </c>
      <c r="B81" s="304" t="s">
        <v>5965</v>
      </c>
      <c r="C81" s="304">
        <v>79</v>
      </c>
      <c r="D81" s="349" t="s">
        <v>2632</v>
      </c>
      <c r="E81" s="309">
        <v>127</v>
      </c>
      <c r="F81" s="309"/>
      <c r="G81" s="324">
        <v>34.607999999999997</v>
      </c>
      <c r="H81" s="324">
        <v>-118.55800000000001</v>
      </c>
      <c r="I81" s="324" t="s">
        <v>214</v>
      </c>
      <c r="J81" s="368">
        <f t="shared" ref="J81:J86" si="28">P81</f>
        <v>670.84</v>
      </c>
      <c r="K81" s="331">
        <v>0.1</v>
      </c>
      <c r="L81" s="304" t="str">
        <f t="shared" si="22"/>
        <v>C</v>
      </c>
      <c r="M81" s="388">
        <v>0</v>
      </c>
      <c r="N81" s="304"/>
      <c r="O81" s="356">
        <v>33.5</v>
      </c>
      <c r="P81" s="304">
        <v>670.84</v>
      </c>
      <c r="Q81" s="304">
        <v>1757</v>
      </c>
      <c r="R81" s="304" t="s">
        <v>5948</v>
      </c>
      <c r="S81" s="304"/>
      <c r="T81" s="304"/>
      <c r="U81" s="304"/>
      <c r="V81" s="304"/>
      <c r="W81" s="304" t="s">
        <v>204</v>
      </c>
      <c r="X81" s="304" t="s">
        <v>205</v>
      </c>
      <c r="Y81" s="366">
        <f t="shared" si="25"/>
        <v>424.8</v>
      </c>
      <c r="Z81" s="304">
        <v>0.3</v>
      </c>
      <c r="AA81" s="304"/>
      <c r="AB81" s="304">
        <v>-999</v>
      </c>
      <c r="AC81" s="304">
        <v>-999</v>
      </c>
      <c r="AD81" s="366">
        <v>-999</v>
      </c>
      <c r="AE81" s="304">
        <v>-999</v>
      </c>
      <c r="AF81" s="304">
        <v>-999</v>
      </c>
      <c r="AG81" s="304"/>
      <c r="AH81" s="304">
        <v>4.53123E-2</v>
      </c>
      <c r="AI81" s="312"/>
      <c r="AJ81" s="332">
        <v>471</v>
      </c>
      <c r="AK81" s="304">
        <f t="shared" si="23"/>
        <v>425</v>
      </c>
      <c r="AL81" s="304">
        <f>IF(AH81&lt;=0.0022,0.2,0.43)</f>
        <v>0.43</v>
      </c>
      <c r="AM81" s="389">
        <f t="shared" si="24"/>
        <v>748</v>
      </c>
      <c r="AN81" s="304">
        <v>0.4</v>
      </c>
      <c r="AO81" s="304"/>
      <c r="AP81" s="312" t="s">
        <v>6117</v>
      </c>
      <c r="AQ81" s="312" t="s">
        <v>2626</v>
      </c>
      <c r="AR81" s="312">
        <v>748</v>
      </c>
      <c r="AS81" s="312">
        <v>554.00199999999995</v>
      </c>
      <c r="AT81" s="312"/>
      <c r="AU81" s="329">
        <f>VLOOKUP(C81,[1]world!$A$2:$B$3555,2,FALSE)</f>
        <v>1</v>
      </c>
      <c r="AV81" s="329">
        <v>519</v>
      </c>
      <c r="AW81" s="304">
        <v>0.37</v>
      </c>
      <c r="AX81" s="304">
        <v>40</v>
      </c>
      <c r="AY81" s="304">
        <v>-999</v>
      </c>
      <c r="AZ81" s="304">
        <v>220</v>
      </c>
      <c r="BA81" s="304">
        <v>20</v>
      </c>
      <c r="BB81" s="304">
        <v>-999</v>
      </c>
      <c r="BC81" s="304">
        <v>320</v>
      </c>
      <c r="BD81" s="304">
        <v>-999</v>
      </c>
      <c r="BE81" s="304">
        <v>-999</v>
      </c>
      <c r="BF81" s="304">
        <v>-999</v>
      </c>
      <c r="BG81" s="304">
        <v>-999</v>
      </c>
      <c r="BH81" s="304">
        <v>-999</v>
      </c>
      <c r="BI81" s="304">
        <v>-999</v>
      </c>
      <c r="BJ81" s="304">
        <v>3</v>
      </c>
      <c r="BK81" s="304" t="s">
        <v>4954</v>
      </c>
      <c r="BL81" s="304">
        <v>3</v>
      </c>
    </row>
    <row r="82" spans="1:64" ht="15" hidden="1" customHeight="1" x14ac:dyDescent="0.2">
      <c r="A82" s="304" t="s">
        <v>4922</v>
      </c>
      <c r="B82" s="304" t="s">
        <v>5965</v>
      </c>
      <c r="C82" s="304">
        <v>80</v>
      </c>
      <c r="D82" s="349" t="s">
        <v>2608</v>
      </c>
      <c r="E82" s="309">
        <v>128</v>
      </c>
      <c r="F82" s="309"/>
      <c r="G82" s="324">
        <v>34.570999999999998</v>
      </c>
      <c r="H82" s="324">
        <v>-118.56</v>
      </c>
      <c r="I82" s="324" t="s">
        <v>232</v>
      </c>
      <c r="J82" s="368">
        <f t="shared" si="28"/>
        <v>602.1</v>
      </c>
      <c r="K82" s="331">
        <v>0.1</v>
      </c>
      <c r="L82" s="304" t="str">
        <f t="shared" si="22"/>
        <v>C</v>
      </c>
      <c r="M82" s="388">
        <v>0</v>
      </c>
      <c r="N82" s="304"/>
      <c r="O82" s="356">
        <v>29.8</v>
      </c>
      <c r="P82" s="304">
        <v>602.1</v>
      </c>
      <c r="Q82" s="304">
        <v>139</v>
      </c>
      <c r="R82" s="304" t="s">
        <v>5948</v>
      </c>
      <c r="S82" s="304"/>
      <c r="T82" s="304"/>
      <c r="U82" s="304"/>
      <c r="V82" s="304"/>
      <c r="W82" s="304" t="s">
        <v>246</v>
      </c>
      <c r="X82" s="304" t="s">
        <v>205</v>
      </c>
      <c r="Y82" s="366">
        <f t="shared" si="25"/>
        <v>424.8</v>
      </c>
      <c r="Z82" s="304">
        <v>0.3</v>
      </c>
      <c r="AA82" s="304"/>
      <c r="AB82" s="304">
        <v>-999</v>
      </c>
      <c r="AC82" s="304">
        <v>-999</v>
      </c>
      <c r="AD82" s="366">
        <v>-999</v>
      </c>
      <c r="AE82" s="304">
        <v>-999</v>
      </c>
      <c r="AF82" s="304">
        <v>-999</v>
      </c>
      <c r="AG82" s="304"/>
      <c r="AH82" s="304">
        <v>5.8937000000000003E-2</v>
      </c>
      <c r="AI82" s="312"/>
      <c r="AJ82" s="332">
        <v>513</v>
      </c>
      <c r="AK82" s="304">
        <f t="shared" si="23"/>
        <v>555</v>
      </c>
      <c r="AL82" s="304">
        <f>IF(AH82&lt;=0.0022,0.2,0.43)</f>
        <v>0.43</v>
      </c>
      <c r="AM82" s="389">
        <f t="shared" si="24"/>
        <v>515</v>
      </c>
      <c r="AN82" s="304"/>
      <c r="AO82" s="304"/>
      <c r="AP82" s="312" t="s">
        <v>1710</v>
      </c>
      <c r="AQ82" s="312" t="s">
        <v>2609</v>
      </c>
      <c r="AR82" s="312">
        <v>515</v>
      </c>
      <c r="AS82" s="312">
        <v>477.65199999999999</v>
      </c>
      <c r="AT82" s="312"/>
      <c r="AU82" s="329">
        <f>VLOOKUP(C82,[1]world!$A$2:$B$3555,2,FALSE)</f>
        <v>1</v>
      </c>
      <c r="AV82" s="329">
        <v>519</v>
      </c>
      <c r="AW82" s="304">
        <v>0.37</v>
      </c>
      <c r="AX82" s="304">
        <v>80</v>
      </c>
      <c r="AY82" s="304">
        <v>-999</v>
      </c>
      <c r="AZ82" s="304">
        <v>880</v>
      </c>
      <c r="BA82" s="304">
        <v>320</v>
      </c>
      <c r="BB82" s="304">
        <v>-999</v>
      </c>
      <c r="BC82" s="304">
        <v>320</v>
      </c>
      <c r="BD82" s="304">
        <v>-999</v>
      </c>
      <c r="BE82" s="304">
        <v>-999</v>
      </c>
      <c r="BF82" s="304">
        <v>-999</v>
      </c>
      <c r="BG82" s="304">
        <v>-999</v>
      </c>
      <c r="BH82" s="304">
        <v>-999</v>
      </c>
      <c r="BI82" s="304">
        <v>-999</v>
      </c>
      <c r="BJ82" s="304">
        <v>3</v>
      </c>
      <c r="BK82" s="304" t="s">
        <v>4954</v>
      </c>
      <c r="BL82" s="304">
        <v>3</v>
      </c>
    </row>
    <row r="83" spans="1:64" ht="15" hidden="1" customHeight="1" x14ac:dyDescent="0.2">
      <c r="A83" s="304" t="s">
        <v>4922</v>
      </c>
      <c r="B83" s="304" t="s">
        <v>5965</v>
      </c>
      <c r="C83" s="304">
        <v>81</v>
      </c>
      <c r="D83" s="349" t="s">
        <v>1946</v>
      </c>
      <c r="E83" s="309">
        <v>130</v>
      </c>
      <c r="F83" s="309"/>
      <c r="G83" s="324">
        <v>33.770000000000003</v>
      </c>
      <c r="H83" s="324">
        <v>-118.23</v>
      </c>
      <c r="I83" s="324" t="s">
        <v>206</v>
      </c>
      <c r="J83" s="368">
        <f t="shared" si="28"/>
        <v>217.92</v>
      </c>
      <c r="K83" s="331">
        <v>0.13</v>
      </c>
      <c r="L83" s="304" t="str">
        <f t="shared" si="22"/>
        <v>D</v>
      </c>
      <c r="M83" s="388">
        <v>1</v>
      </c>
      <c r="N83" s="304"/>
      <c r="O83" s="356">
        <v>19.5</v>
      </c>
      <c r="P83" s="331">
        <v>217.92</v>
      </c>
      <c r="Q83" s="304">
        <v>413</v>
      </c>
      <c r="R83" s="304" t="s">
        <v>5948</v>
      </c>
      <c r="S83" s="304"/>
      <c r="T83" s="304"/>
      <c r="U83" s="304"/>
      <c r="V83" s="304"/>
      <c r="W83" s="304" t="s">
        <v>1947</v>
      </c>
      <c r="X83" s="304" t="s">
        <v>213</v>
      </c>
      <c r="Y83" s="366">
        <f t="shared" si="25"/>
        <v>274.5</v>
      </c>
      <c r="Z83" s="304">
        <v>0.3</v>
      </c>
      <c r="AA83" s="304"/>
      <c r="AB83" s="304">
        <v>-999</v>
      </c>
      <c r="AC83" s="304">
        <v>-999</v>
      </c>
      <c r="AD83" s="366">
        <v>-999</v>
      </c>
      <c r="AE83" s="304">
        <v>-999</v>
      </c>
      <c r="AF83" s="304">
        <v>-999</v>
      </c>
      <c r="AG83" s="304"/>
      <c r="AH83" s="304">
        <v>2.1559600000000002E-3</v>
      </c>
      <c r="AI83" s="385">
        <v>1.9625500000000001E-2</v>
      </c>
      <c r="AJ83" s="332">
        <v>215</v>
      </c>
      <c r="AK83" s="304">
        <f t="shared" si="23"/>
        <v>210</v>
      </c>
      <c r="AL83" s="363">
        <f>IF(AND(AH83&lt;=0.0022,AI83&lt;=0.0022),0.2,0.43)</f>
        <v>0.43</v>
      </c>
      <c r="AM83" s="389">
        <f t="shared" si="24"/>
        <v>306</v>
      </c>
      <c r="AN83" s="363">
        <v>0.25</v>
      </c>
      <c r="AO83" s="304"/>
      <c r="AP83" s="312" t="s">
        <v>4987</v>
      </c>
      <c r="AQ83" s="312"/>
      <c r="AR83" s="312">
        <v>236</v>
      </c>
      <c r="AS83" s="312">
        <v>229.78700000000001</v>
      </c>
      <c r="AT83" s="312">
        <v>306</v>
      </c>
      <c r="AU83" s="329">
        <f>VLOOKUP(C83,[1]world!$A$2:$B$3555,2,FALSE)</f>
        <v>15</v>
      </c>
      <c r="AV83" s="329">
        <v>363</v>
      </c>
      <c r="AW83" s="304">
        <v>0.37</v>
      </c>
      <c r="AX83" s="304">
        <v>140</v>
      </c>
      <c r="AY83" s="304">
        <v>-999</v>
      </c>
      <c r="AZ83" s="304">
        <v>2260</v>
      </c>
      <c r="BA83" s="304">
        <v>420</v>
      </c>
      <c r="BB83" s="304">
        <v>-999</v>
      </c>
      <c r="BC83" s="304">
        <v>3520</v>
      </c>
      <c r="BD83" s="304">
        <v>-999</v>
      </c>
      <c r="BE83" s="304">
        <v>-999</v>
      </c>
      <c r="BF83" s="304">
        <v>-999</v>
      </c>
      <c r="BG83" s="304">
        <v>-999</v>
      </c>
      <c r="BH83" s="304">
        <v>-999</v>
      </c>
      <c r="BI83" s="304">
        <v>-999</v>
      </c>
      <c r="BJ83" s="304">
        <v>3</v>
      </c>
      <c r="BK83" s="304" t="s">
        <v>4954</v>
      </c>
      <c r="BL83" s="304">
        <v>3</v>
      </c>
    </row>
    <row r="84" spans="1:64" ht="15" hidden="1" customHeight="1" x14ac:dyDescent="0.2">
      <c r="A84" s="304" t="s">
        <v>4922</v>
      </c>
      <c r="B84" s="304" t="s">
        <v>5965</v>
      </c>
      <c r="C84" s="304">
        <v>82</v>
      </c>
      <c r="D84" s="349" t="s">
        <v>2613</v>
      </c>
      <c r="E84" s="309">
        <v>262</v>
      </c>
      <c r="F84" s="309"/>
      <c r="G84" s="324">
        <v>34.578060000000001</v>
      </c>
      <c r="H84" s="324">
        <v>-118.11400999999999</v>
      </c>
      <c r="I84" s="324" t="s">
        <v>232</v>
      </c>
      <c r="J84" s="368">
        <f t="shared" si="28"/>
        <v>452.86</v>
      </c>
      <c r="K84" s="331">
        <v>0.1</v>
      </c>
      <c r="L84" s="304" t="str">
        <f t="shared" si="22"/>
        <v>C</v>
      </c>
      <c r="M84" s="388">
        <v>0</v>
      </c>
      <c r="N84" s="304"/>
      <c r="O84" s="356">
        <v>30</v>
      </c>
      <c r="P84" s="304">
        <v>452.86</v>
      </c>
      <c r="Q84" s="304">
        <v>113</v>
      </c>
      <c r="R84" s="304" t="s">
        <v>5948</v>
      </c>
      <c r="S84" s="304"/>
      <c r="T84" s="304"/>
      <c r="U84" s="304"/>
      <c r="V84" s="304"/>
      <c r="W84" s="304" t="s">
        <v>505</v>
      </c>
      <c r="X84" s="304" t="s">
        <v>213</v>
      </c>
      <c r="Y84" s="366">
        <f t="shared" si="25"/>
        <v>274.5</v>
      </c>
      <c r="Z84" s="304">
        <v>0.3</v>
      </c>
      <c r="AA84" s="304"/>
      <c r="AB84" s="304">
        <v>-999</v>
      </c>
      <c r="AC84" s="304">
        <v>-999</v>
      </c>
      <c r="AD84" s="366">
        <v>-999</v>
      </c>
      <c r="AE84" s="304">
        <v>-999</v>
      </c>
      <c r="AF84" s="304">
        <v>-999</v>
      </c>
      <c r="AG84" s="304"/>
      <c r="AH84" s="304">
        <v>9.6792300000000005E-3</v>
      </c>
      <c r="AI84" s="385">
        <v>3.0868600000000003E-2</v>
      </c>
      <c r="AJ84" s="332">
        <v>297</v>
      </c>
      <c r="AK84" s="304">
        <f t="shared" si="23"/>
        <v>270</v>
      </c>
      <c r="AL84" s="363">
        <f>IF(AND(AH84&lt;=0.0022,AI84&lt;=0.0022),0.2,0.43)</f>
        <v>0.43</v>
      </c>
      <c r="AM84" s="389">
        <f t="shared" si="24"/>
        <v>353</v>
      </c>
      <c r="AN84" s="363">
        <v>0.25</v>
      </c>
      <c r="AO84" s="304"/>
      <c r="AP84" s="312" t="s">
        <v>4979</v>
      </c>
      <c r="AQ84" s="312" t="s">
        <v>2586</v>
      </c>
      <c r="AR84" s="312">
        <v>354</v>
      </c>
      <c r="AS84" s="312">
        <v>345.41899999999998</v>
      </c>
      <c r="AT84" s="312">
        <v>353</v>
      </c>
      <c r="AU84" s="329">
        <f>VLOOKUP(C84,[1]world!$A$2:$B$3555,2,FALSE)</f>
        <v>8</v>
      </c>
      <c r="AV84" s="329">
        <v>374</v>
      </c>
      <c r="AW84" s="304">
        <v>0.37</v>
      </c>
      <c r="AX84" s="304">
        <v>60</v>
      </c>
      <c r="AY84" s="304">
        <v>-999</v>
      </c>
      <c r="AZ84" s="304">
        <v>240</v>
      </c>
      <c r="BA84" s="304">
        <v>-999</v>
      </c>
      <c r="BB84" s="304">
        <v>-999</v>
      </c>
      <c r="BC84" s="304">
        <v>-999</v>
      </c>
      <c r="BD84" s="304">
        <v>-999</v>
      </c>
      <c r="BE84" s="304">
        <v>-999</v>
      </c>
      <c r="BF84" s="304">
        <v>-999</v>
      </c>
      <c r="BG84" s="304">
        <v>-999</v>
      </c>
      <c r="BH84" s="304">
        <v>-999</v>
      </c>
      <c r="BI84" s="304">
        <v>-999</v>
      </c>
      <c r="BJ84" s="304">
        <v>4</v>
      </c>
      <c r="BK84" s="304" t="s">
        <v>4954</v>
      </c>
      <c r="BL84" s="304">
        <v>4</v>
      </c>
    </row>
    <row r="85" spans="1:64" ht="15" hidden="1" customHeight="1" x14ac:dyDescent="0.2">
      <c r="A85" s="304" t="s">
        <v>4922</v>
      </c>
      <c r="B85" s="304" t="s">
        <v>5965</v>
      </c>
      <c r="C85" s="304">
        <v>83</v>
      </c>
      <c r="D85" s="349" t="s">
        <v>2351</v>
      </c>
      <c r="E85" s="309">
        <v>266</v>
      </c>
      <c r="F85" s="309"/>
      <c r="G85" s="324">
        <v>34.148600000000002</v>
      </c>
      <c r="H85" s="324">
        <v>-118.17100000000001</v>
      </c>
      <c r="I85" s="324" t="s">
        <v>206</v>
      </c>
      <c r="J85" s="368">
        <f t="shared" si="28"/>
        <v>969.07</v>
      </c>
      <c r="K85" s="331">
        <v>0.11</v>
      </c>
      <c r="L85" s="304" t="str">
        <f t="shared" si="22"/>
        <v>B</v>
      </c>
      <c r="M85" s="388">
        <v>1</v>
      </c>
      <c r="N85" s="304"/>
      <c r="O85" s="356">
        <v>27.4</v>
      </c>
      <c r="P85" s="331">
        <v>969.07</v>
      </c>
      <c r="Q85" s="304">
        <v>146</v>
      </c>
      <c r="R85" s="304" t="s">
        <v>5948</v>
      </c>
      <c r="S85" s="304"/>
      <c r="T85" s="304"/>
      <c r="U85" s="304"/>
      <c r="V85" s="304"/>
      <c r="W85" s="304" t="s">
        <v>2352</v>
      </c>
      <c r="X85" s="304" t="s">
        <v>232</v>
      </c>
      <c r="Y85" s="366">
        <f t="shared" si="25"/>
        <v>506.6</v>
      </c>
      <c r="Z85" s="304">
        <v>0.4</v>
      </c>
      <c r="AA85" s="304"/>
      <c r="AB85" s="304">
        <v>-999</v>
      </c>
      <c r="AC85" s="304">
        <v>-999</v>
      </c>
      <c r="AD85" s="366">
        <v>-999</v>
      </c>
      <c r="AE85" s="304">
        <v>-999</v>
      </c>
      <c r="AF85" s="304">
        <v>-999</v>
      </c>
      <c r="AG85" s="304"/>
      <c r="AH85" s="304">
        <v>3.6696800000000002E-2</v>
      </c>
      <c r="AI85" s="312"/>
      <c r="AJ85" s="332">
        <v>436</v>
      </c>
      <c r="AK85" s="304">
        <f t="shared" si="23"/>
        <v>425</v>
      </c>
      <c r="AL85" s="304">
        <f>IF(AH85&lt;=0.0022,0.2,0.43)</f>
        <v>0.43</v>
      </c>
      <c r="AM85" s="389">
        <f t="shared" si="24"/>
        <v>748</v>
      </c>
      <c r="AN85" s="304">
        <v>0.4</v>
      </c>
      <c r="AO85" s="304"/>
      <c r="AP85" s="312" t="s">
        <v>6114</v>
      </c>
      <c r="AQ85" s="312"/>
      <c r="AR85" s="312">
        <v>748</v>
      </c>
      <c r="AS85" s="342">
        <v>684.93499999999995</v>
      </c>
      <c r="AT85" s="312"/>
      <c r="AU85" s="329">
        <f>VLOOKUP(C85,[1]world!$A$2:$B$3555,2,FALSE)</f>
        <v>8</v>
      </c>
      <c r="AV85" s="329">
        <v>374</v>
      </c>
      <c r="AW85" s="304">
        <v>0.37</v>
      </c>
      <c r="AX85" s="304">
        <v>5.7</v>
      </c>
      <c r="AY85" s="304">
        <v>12.2</v>
      </c>
      <c r="AZ85" s="304">
        <v>300</v>
      </c>
      <c r="BA85" s="304">
        <v>5.7</v>
      </c>
      <c r="BB85" s="304">
        <v>12.2</v>
      </c>
      <c r="BC85" s="304">
        <v>320</v>
      </c>
      <c r="BD85" s="304">
        <v>-999</v>
      </c>
      <c r="BE85" s="304">
        <v>-999</v>
      </c>
      <c r="BF85" s="304">
        <v>-999</v>
      </c>
      <c r="BG85" s="304">
        <v>-999</v>
      </c>
      <c r="BH85" s="304">
        <v>-999</v>
      </c>
      <c r="BI85" s="304">
        <v>-999</v>
      </c>
      <c r="BJ85" s="304">
        <v>0</v>
      </c>
      <c r="BK85" s="304">
        <v>0</v>
      </c>
      <c r="BL85" s="304">
        <v>3</v>
      </c>
    </row>
    <row r="86" spans="1:64" ht="15" hidden="1" customHeight="1" x14ac:dyDescent="0.2">
      <c r="A86" s="304" t="s">
        <v>4922</v>
      </c>
      <c r="B86" s="304" t="s">
        <v>5965</v>
      </c>
      <c r="C86" s="304">
        <v>84</v>
      </c>
      <c r="D86" s="349" t="s">
        <v>2578</v>
      </c>
      <c r="E86" s="309">
        <v>269</v>
      </c>
      <c r="F86" s="309"/>
      <c r="G86" s="324">
        <v>34.508299999999998</v>
      </c>
      <c r="H86" s="324">
        <v>-117.922</v>
      </c>
      <c r="I86" s="324" t="s">
        <v>232</v>
      </c>
      <c r="J86" s="368">
        <f t="shared" si="28"/>
        <v>529.09</v>
      </c>
      <c r="K86" s="331">
        <v>0.11</v>
      </c>
      <c r="L86" s="304" t="str">
        <f t="shared" si="22"/>
        <v>C</v>
      </c>
      <c r="M86" s="388">
        <v>1</v>
      </c>
      <c r="N86" s="304"/>
      <c r="O86" s="356">
        <v>25</v>
      </c>
      <c r="P86" s="331">
        <v>529.09</v>
      </c>
      <c r="Q86" s="304">
        <v>111</v>
      </c>
      <c r="R86" s="304" t="s">
        <v>5948</v>
      </c>
      <c r="S86" s="304"/>
      <c r="T86" s="304"/>
      <c r="U86" s="304"/>
      <c r="V86" s="304"/>
      <c r="W86" s="304" t="s">
        <v>583</v>
      </c>
      <c r="X86" s="304" t="s">
        <v>205</v>
      </c>
      <c r="Y86" s="366">
        <f t="shared" si="25"/>
        <v>424.8</v>
      </c>
      <c r="Z86" s="304">
        <v>0.3</v>
      </c>
      <c r="AA86" s="304"/>
      <c r="AB86" s="304">
        <v>-999</v>
      </c>
      <c r="AC86" s="304">
        <v>-999</v>
      </c>
      <c r="AD86" s="366">
        <v>-999</v>
      </c>
      <c r="AE86" s="304">
        <v>-999</v>
      </c>
      <c r="AF86" s="304">
        <v>-999</v>
      </c>
      <c r="AG86" s="304"/>
      <c r="AH86" s="304">
        <v>5.7762099999999997E-2</v>
      </c>
      <c r="AI86" s="312"/>
      <c r="AJ86" s="332">
        <v>510</v>
      </c>
      <c r="AK86" s="304">
        <f t="shared" si="23"/>
        <v>555</v>
      </c>
      <c r="AL86" s="304">
        <f>IF(AH86&lt;=0.0022,0.2,0.43)</f>
        <v>0.43</v>
      </c>
      <c r="AM86" s="389">
        <f t="shared" si="24"/>
        <v>387</v>
      </c>
      <c r="AN86" s="363">
        <v>0.25</v>
      </c>
      <c r="AO86" s="304"/>
      <c r="AP86" s="312" t="s">
        <v>1600</v>
      </c>
      <c r="AQ86" s="312" t="s">
        <v>2579</v>
      </c>
      <c r="AR86" s="312">
        <v>387</v>
      </c>
      <c r="AS86" s="312">
        <v>370.78899999999999</v>
      </c>
      <c r="AT86" s="312"/>
      <c r="AU86" s="329">
        <f>VLOOKUP(C86,[1]world!$A$2:$B$3555,2,FALSE)</f>
        <v>8</v>
      </c>
      <c r="AV86" s="329">
        <v>374</v>
      </c>
      <c r="AW86" s="304">
        <v>0.37</v>
      </c>
      <c r="AX86" s="304">
        <v>60</v>
      </c>
      <c r="AY86" s="304">
        <v>-999</v>
      </c>
      <c r="AZ86" s="304">
        <v>240</v>
      </c>
      <c r="BA86" s="304">
        <v>-999</v>
      </c>
      <c r="BB86" s="304">
        <v>-999</v>
      </c>
      <c r="BC86" s="304">
        <v>-999</v>
      </c>
      <c r="BD86" s="304">
        <v>-999</v>
      </c>
      <c r="BE86" s="304">
        <v>-999</v>
      </c>
      <c r="BF86" s="304">
        <v>-999</v>
      </c>
      <c r="BG86" s="304">
        <v>-999</v>
      </c>
      <c r="BH86" s="304">
        <v>-999</v>
      </c>
      <c r="BI86" s="304">
        <v>-999</v>
      </c>
      <c r="BJ86" s="304">
        <v>4</v>
      </c>
      <c r="BK86" s="304" t="s">
        <v>4954</v>
      </c>
      <c r="BL86" s="304">
        <v>4</v>
      </c>
    </row>
    <row r="87" spans="1:64" ht="15" hidden="1" customHeight="1" x14ac:dyDescent="0.2">
      <c r="A87" s="304" t="s">
        <v>4922</v>
      </c>
      <c r="B87" s="304" t="s">
        <v>5965</v>
      </c>
      <c r="C87" s="304">
        <v>85</v>
      </c>
      <c r="D87" s="349" t="s">
        <v>2347</v>
      </c>
      <c r="E87" s="309">
        <v>272</v>
      </c>
      <c r="F87" s="309"/>
      <c r="G87" s="324">
        <v>34.145000000000003</v>
      </c>
      <c r="H87" s="324">
        <v>-119.206</v>
      </c>
      <c r="I87" s="324" t="s">
        <v>232</v>
      </c>
      <c r="J87" s="368">
        <f t="shared" ref="J87:J89" si="29">EXP(0.35*LN(AM87)+0.24*LN(Y87)+0.2*LN(AJ87)+0.21*LN(AV87))</f>
        <v>247.25786778808529</v>
      </c>
      <c r="K87" s="331">
        <f t="shared" ref="K87:K89" si="30">SQRT(0.35*AN87^2+0.24*Z87^2+0.2*AL87^2+0.21*AW87^2)</f>
        <v>0.29539634391779462</v>
      </c>
      <c r="L87" s="304" t="str">
        <f t="shared" si="22"/>
        <v>D</v>
      </c>
      <c r="M87" s="388" t="s">
        <v>6092</v>
      </c>
      <c r="N87" s="304"/>
      <c r="O87" s="356"/>
      <c r="P87" s="356"/>
      <c r="Q87" s="356"/>
      <c r="R87" s="304"/>
      <c r="S87" s="304"/>
      <c r="T87" s="304"/>
      <c r="U87" s="304"/>
      <c r="V87" s="304"/>
      <c r="W87" s="304" t="s">
        <v>286</v>
      </c>
      <c r="X87" s="304" t="s">
        <v>213</v>
      </c>
      <c r="Y87" s="366">
        <f t="shared" si="25"/>
        <v>274.5</v>
      </c>
      <c r="Z87" s="304">
        <v>0.3</v>
      </c>
      <c r="AA87" s="304"/>
      <c r="AB87" s="304">
        <v>-999</v>
      </c>
      <c r="AC87" s="304">
        <v>-999</v>
      </c>
      <c r="AD87" s="366">
        <v>-999</v>
      </c>
      <c r="AE87" s="304">
        <v>-999</v>
      </c>
      <c r="AF87" s="304">
        <v>-999</v>
      </c>
      <c r="AG87" s="304"/>
      <c r="AH87" s="304">
        <v>4.2268399999999999E-3</v>
      </c>
      <c r="AI87" s="385">
        <v>1.15821E-3</v>
      </c>
      <c r="AJ87" s="332">
        <v>247</v>
      </c>
      <c r="AK87" s="304">
        <f t="shared" si="23"/>
        <v>270</v>
      </c>
      <c r="AL87" s="363">
        <v>0.43</v>
      </c>
      <c r="AM87" s="389">
        <f t="shared" si="24"/>
        <v>231</v>
      </c>
      <c r="AN87" s="363">
        <v>0.25</v>
      </c>
      <c r="AO87" s="304"/>
      <c r="AP87" s="312" t="s">
        <v>6113</v>
      </c>
      <c r="AQ87" s="312"/>
      <c r="AR87" s="312">
        <v>280</v>
      </c>
      <c r="AS87" s="312">
        <v>297.91699999999997</v>
      </c>
      <c r="AT87" s="312">
        <v>231</v>
      </c>
      <c r="AU87" s="329">
        <f>VLOOKUP(C87,[1]world!$A$2:$B$3555,2,FALSE)</f>
        <v>16</v>
      </c>
      <c r="AV87" s="329">
        <v>246</v>
      </c>
      <c r="AW87" s="304">
        <v>0.18</v>
      </c>
      <c r="AX87" s="304">
        <v>760</v>
      </c>
      <c r="AY87" s="304">
        <v>-999</v>
      </c>
      <c r="AZ87" s="304">
        <v>4560</v>
      </c>
      <c r="BA87" s="304">
        <v>520</v>
      </c>
      <c r="BB87" s="304">
        <v>-999</v>
      </c>
      <c r="BC87" s="304">
        <v>2140</v>
      </c>
      <c r="BD87" s="304">
        <v>-999</v>
      </c>
      <c r="BE87" s="304">
        <v>-999</v>
      </c>
      <c r="BF87" s="304">
        <v>-999</v>
      </c>
      <c r="BG87" s="304">
        <v>-999</v>
      </c>
      <c r="BH87" s="304">
        <v>-999</v>
      </c>
      <c r="BI87" s="304">
        <v>-999</v>
      </c>
      <c r="BJ87" s="304">
        <v>3</v>
      </c>
      <c r="BK87" s="304" t="s">
        <v>4954</v>
      </c>
      <c r="BL87" s="304">
        <v>3</v>
      </c>
    </row>
    <row r="88" spans="1:64" ht="15" hidden="1" customHeight="1" x14ac:dyDescent="0.2">
      <c r="A88" s="304" t="s">
        <v>4922</v>
      </c>
      <c r="B88" s="304" t="s">
        <v>5965</v>
      </c>
      <c r="C88" s="304">
        <v>86</v>
      </c>
      <c r="D88" s="349" t="s">
        <v>2349</v>
      </c>
      <c r="E88" s="309">
        <v>25281</v>
      </c>
      <c r="F88" s="309"/>
      <c r="G88" s="324">
        <v>34.145000000000003</v>
      </c>
      <c r="H88" s="324">
        <v>-119.206</v>
      </c>
      <c r="I88" s="324" t="s">
        <v>232</v>
      </c>
      <c r="J88" s="368">
        <f t="shared" si="29"/>
        <v>247.25786778808529</v>
      </c>
      <c r="K88" s="331">
        <f t="shared" si="30"/>
        <v>0.29539634391779462</v>
      </c>
      <c r="L88" s="304" t="str">
        <f t="shared" si="22"/>
        <v>D</v>
      </c>
      <c r="M88" s="388" t="s">
        <v>6092</v>
      </c>
      <c r="N88" s="304"/>
      <c r="O88" s="356"/>
      <c r="P88" s="356"/>
      <c r="Q88" s="356"/>
      <c r="R88" s="304"/>
      <c r="S88" s="304"/>
      <c r="T88" s="304"/>
      <c r="U88" s="304"/>
      <c r="V88" s="304"/>
      <c r="W88" s="304" t="s">
        <v>286</v>
      </c>
      <c r="X88" s="304" t="s">
        <v>213</v>
      </c>
      <c r="Y88" s="366">
        <f t="shared" si="25"/>
        <v>274.5</v>
      </c>
      <c r="Z88" s="304">
        <v>0.3</v>
      </c>
      <c r="AA88" s="304"/>
      <c r="AB88" s="304">
        <v>-999</v>
      </c>
      <c r="AC88" s="304">
        <v>-999</v>
      </c>
      <c r="AD88" s="366">
        <v>-999</v>
      </c>
      <c r="AE88" s="304">
        <v>-999</v>
      </c>
      <c r="AF88" s="304">
        <v>-999</v>
      </c>
      <c r="AG88" s="304"/>
      <c r="AH88" s="304">
        <v>4.2268399999999999E-3</v>
      </c>
      <c r="AI88" s="385">
        <v>0.11582099999999999</v>
      </c>
      <c r="AJ88" s="332">
        <v>247</v>
      </c>
      <c r="AK88" s="304">
        <f t="shared" si="23"/>
        <v>270</v>
      </c>
      <c r="AL88" s="363">
        <v>0.43</v>
      </c>
      <c r="AM88" s="389">
        <f t="shared" si="24"/>
        <v>231</v>
      </c>
      <c r="AN88" s="363">
        <v>0.25</v>
      </c>
      <c r="AO88" s="304"/>
      <c r="AP88" s="312" t="s">
        <v>6113</v>
      </c>
      <c r="AQ88" s="312"/>
      <c r="AR88" s="312">
        <v>280</v>
      </c>
      <c r="AS88" s="312">
        <v>271.44099999999997</v>
      </c>
      <c r="AT88" s="312">
        <v>231</v>
      </c>
      <c r="AU88" s="329">
        <f>VLOOKUP(C88,[1]world!$A$2:$B$3555,2,FALSE)</f>
        <v>16</v>
      </c>
      <c r="AV88" s="329">
        <v>246</v>
      </c>
      <c r="AW88" s="304">
        <v>0.18</v>
      </c>
      <c r="AX88" s="304">
        <v>760</v>
      </c>
      <c r="AY88" s="304">
        <v>-999</v>
      </c>
      <c r="AZ88" s="304">
        <v>4560</v>
      </c>
      <c r="BA88" s="304">
        <v>520</v>
      </c>
      <c r="BB88" s="304">
        <v>-999</v>
      </c>
      <c r="BC88" s="304">
        <v>2140</v>
      </c>
      <c r="BD88" s="304">
        <v>-999</v>
      </c>
      <c r="BE88" s="304">
        <v>-999</v>
      </c>
      <c r="BF88" s="304">
        <v>-999</v>
      </c>
      <c r="BG88" s="304">
        <v>-999</v>
      </c>
      <c r="BH88" s="304">
        <v>-999</v>
      </c>
      <c r="BI88" s="304">
        <v>-999</v>
      </c>
      <c r="BJ88" s="304">
        <v>3</v>
      </c>
      <c r="BK88" s="304" t="s">
        <v>4954</v>
      </c>
      <c r="BL88" s="304">
        <v>3</v>
      </c>
    </row>
    <row r="89" spans="1:64" ht="15" hidden="1" customHeight="1" x14ac:dyDescent="0.2">
      <c r="A89" s="304" t="s">
        <v>4922</v>
      </c>
      <c r="B89" s="304" t="s">
        <v>5965</v>
      </c>
      <c r="C89" s="304">
        <v>87</v>
      </c>
      <c r="D89" s="349" t="s">
        <v>2271</v>
      </c>
      <c r="E89" s="309">
        <v>278</v>
      </c>
      <c r="F89" s="309"/>
      <c r="G89" s="324">
        <v>34.091000000000001</v>
      </c>
      <c r="H89" s="324">
        <v>-117.80800000000001</v>
      </c>
      <c r="I89" s="324" t="s">
        <v>226</v>
      </c>
      <c r="J89" s="368">
        <f t="shared" si="29"/>
        <v>413.78483055287768</v>
      </c>
      <c r="K89" s="331">
        <f t="shared" si="30"/>
        <v>0.35418074481823542</v>
      </c>
      <c r="L89" s="304" t="str">
        <f t="shared" si="22"/>
        <v>C</v>
      </c>
      <c r="M89" s="388" t="s">
        <v>6092</v>
      </c>
      <c r="N89" s="304"/>
      <c r="O89" s="356"/>
      <c r="P89" s="356"/>
      <c r="Q89" s="356"/>
      <c r="R89" s="304"/>
      <c r="S89" s="304"/>
      <c r="T89" s="304"/>
      <c r="U89" s="304"/>
      <c r="V89" s="304"/>
      <c r="W89" s="304" t="s">
        <v>2093</v>
      </c>
      <c r="X89" s="304" t="s">
        <v>205</v>
      </c>
      <c r="Y89" s="366">
        <f t="shared" si="25"/>
        <v>424.8</v>
      </c>
      <c r="Z89" s="304">
        <v>0.3</v>
      </c>
      <c r="AA89" s="304"/>
      <c r="AB89" s="304">
        <v>-999</v>
      </c>
      <c r="AC89" s="304">
        <v>-999</v>
      </c>
      <c r="AD89" s="366">
        <v>-999</v>
      </c>
      <c r="AE89" s="304">
        <v>-999</v>
      </c>
      <c r="AF89" s="304">
        <v>-999</v>
      </c>
      <c r="AG89" s="304"/>
      <c r="AH89" s="304">
        <v>1.05378E-2</v>
      </c>
      <c r="AI89" s="312"/>
      <c r="AJ89" s="332">
        <v>304</v>
      </c>
      <c r="AK89" s="304">
        <f t="shared" si="23"/>
        <v>270</v>
      </c>
      <c r="AL89" s="363">
        <v>0.43</v>
      </c>
      <c r="AM89" s="389">
        <f t="shared" si="24"/>
        <v>515</v>
      </c>
      <c r="AN89" s="304">
        <v>0.33</v>
      </c>
      <c r="AO89" s="304"/>
      <c r="AP89" s="312" t="s">
        <v>6118</v>
      </c>
      <c r="AQ89" s="312"/>
      <c r="AR89" s="312">
        <v>515</v>
      </c>
      <c r="AS89" s="312">
        <v>597.12</v>
      </c>
      <c r="AT89" s="312"/>
      <c r="AU89" s="329">
        <f>VLOOKUP(C89,[1]world!$A$2:$B$3555,2,FALSE)</f>
        <v>8</v>
      </c>
      <c r="AV89" s="329">
        <v>374</v>
      </c>
      <c r="AW89" s="304">
        <v>0.37</v>
      </c>
      <c r="AX89" s="304">
        <v>60</v>
      </c>
      <c r="AY89" s="304">
        <v>-999</v>
      </c>
      <c r="AZ89" s="304">
        <v>320</v>
      </c>
      <c r="BA89" s="304">
        <v>320</v>
      </c>
      <c r="BB89" s="304">
        <v>-999</v>
      </c>
      <c r="BC89" s="304">
        <v>320</v>
      </c>
      <c r="BD89" s="304">
        <v>-999</v>
      </c>
      <c r="BE89" s="304">
        <v>-999</v>
      </c>
      <c r="BF89" s="304">
        <v>-999</v>
      </c>
      <c r="BG89" s="304">
        <v>-999</v>
      </c>
      <c r="BH89" s="304">
        <v>-999</v>
      </c>
      <c r="BI89" s="304">
        <v>-999</v>
      </c>
      <c r="BJ89" s="304">
        <v>3</v>
      </c>
      <c r="BK89" s="304" t="s">
        <v>4954</v>
      </c>
      <c r="BL89" s="304">
        <v>3</v>
      </c>
    </row>
    <row r="90" spans="1:64" ht="15" hidden="1" customHeight="1" x14ac:dyDescent="0.2">
      <c r="A90" s="304" t="s">
        <v>4922</v>
      </c>
      <c r="B90" s="304" t="s">
        <v>5965</v>
      </c>
      <c r="C90" s="304">
        <v>88</v>
      </c>
      <c r="D90" s="349" t="s">
        <v>2485</v>
      </c>
      <c r="E90" s="309">
        <v>279</v>
      </c>
      <c r="F90" s="309"/>
      <c r="G90" s="324">
        <v>34.334000000000003</v>
      </c>
      <c r="H90" s="324">
        <v>-118.396</v>
      </c>
      <c r="I90" s="324" t="s">
        <v>226</v>
      </c>
      <c r="J90" s="368">
        <f>P90</f>
        <v>2016.13</v>
      </c>
      <c r="K90" s="331">
        <v>0.11</v>
      </c>
      <c r="L90" s="304" t="str">
        <f t="shared" si="22"/>
        <v>A</v>
      </c>
      <c r="M90" s="388">
        <v>1</v>
      </c>
      <c r="N90" s="304"/>
      <c r="O90" s="356">
        <v>23.16</v>
      </c>
      <c r="P90" s="331">
        <v>2016.13</v>
      </c>
      <c r="Q90" s="304">
        <v>1743</v>
      </c>
      <c r="R90" s="304" t="s">
        <v>5948</v>
      </c>
      <c r="S90" s="304"/>
      <c r="T90" s="304"/>
      <c r="U90" s="304"/>
      <c r="V90" s="304"/>
      <c r="W90" s="304" t="s">
        <v>2018</v>
      </c>
      <c r="X90" s="304" t="s">
        <v>232</v>
      </c>
      <c r="Y90" s="366">
        <f t="shared" si="25"/>
        <v>506.6</v>
      </c>
      <c r="Z90" s="304">
        <v>0.4</v>
      </c>
      <c r="AA90" s="304"/>
      <c r="AB90" s="304">
        <v>-999</v>
      </c>
      <c r="AC90" s="304">
        <v>-999</v>
      </c>
      <c r="AD90" s="366">
        <v>-999</v>
      </c>
      <c r="AE90" s="304">
        <v>-999</v>
      </c>
      <c r="AF90" s="304">
        <v>-999</v>
      </c>
      <c r="AG90" s="304"/>
      <c r="AH90" s="304">
        <v>6.9830699999999996E-2</v>
      </c>
      <c r="AI90" s="312"/>
      <c r="AJ90" s="332">
        <v>542</v>
      </c>
      <c r="AK90" s="304">
        <f t="shared" si="23"/>
        <v>555</v>
      </c>
      <c r="AL90" s="304">
        <f>IF(AH90&lt;=0.0022,0.2,0.43)</f>
        <v>0.43</v>
      </c>
      <c r="AM90" s="389">
        <f t="shared" si="24"/>
        <v>748</v>
      </c>
      <c r="AN90" s="304">
        <v>0.4</v>
      </c>
      <c r="AO90" s="304"/>
      <c r="AP90" s="312" t="s">
        <v>6114</v>
      </c>
      <c r="AQ90" s="312"/>
      <c r="AR90" s="312">
        <v>748</v>
      </c>
      <c r="AS90" s="342">
        <v>684.93499999999995</v>
      </c>
      <c r="AT90" s="312"/>
      <c r="AU90" s="329">
        <f>VLOOKUP(C90,[1]world!$A$2:$B$3555,2,FALSE)</f>
        <v>3</v>
      </c>
      <c r="AV90" s="329">
        <v>547</v>
      </c>
      <c r="AW90" s="304">
        <v>0.37</v>
      </c>
      <c r="AX90" s="304">
        <v>0</v>
      </c>
      <c r="AY90" s="304">
        <v>7.62</v>
      </c>
      <c r="AZ90" s="304">
        <v>280</v>
      </c>
      <c r="BA90" s="304">
        <v>0</v>
      </c>
      <c r="BB90" s="304">
        <v>7.62</v>
      </c>
      <c r="BC90" s="304">
        <v>3080</v>
      </c>
      <c r="BD90" s="304">
        <v>-999</v>
      </c>
      <c r="BE90" s="304">
        <v>-999</v>
      </c>
      <c r="BF90" s="304">
        <v>-999</v>
      </c>
      <c r="BG90" s="304">
        <v>-999</v>
      </c>
      <c r="BH90" s="304">
        <v>-999</v>
      </c>
      <c r="BI90" s="304">
        <v>-999</v>
      </c>
      <c r="BJ90" s="304">
        <v>0</v>
      </c>
      <c r="BK90" s="304">
        <v>0</v>
      </c>
      <c r="BL90" s="304">
        <v>3</v>
      </c>
    </row>
    <row r="91" spans="1:64" ht="15" hidden="1" customHeight="1" x14ac:dyDescent="0.2">
      <c r="A91" s="304" t="s">
        <v>4922</v>
      </c>
      <c r="B91" s="304" t="s">
        <v>5965</v>
      </c>
      <c r="C91" s="304">
        <v>89</v>
      </c>
      <c r="D91" s="349" t="s">
        <v>2486</v>
      </c>
      <c r="E91" s="309">
        <v>24207</v>
      </c>
      <c r="F91" s="309"/>
      <c r="G91" s="324">
        <v>34.334000000000003</v>
      </c>
      <c r="H91" s="324">
        <v>-118.396</v>
      </c>
      <c r="I91" s="324" t="s">
        <v>255</v>
      </c>
      <c r="J91" s="368">
        <f>P91</f>
        <v>2016.13</v>
      </c>
      <c r="K91" s="331">
        <v>0.11</v>
      </c>
      <c r="L91" s="304" t="str">
        <f t="shared" si="22"/>
        <v>A</v>
      </c>
      <c r="M91" s="388">
        <v>1</v>
      </c>
      <c r="N91" s="304"/>
      <c r="O91" s="356">
        <v>23.16</v>
      </c>
      <c r="P91" s="331">
        <v>2016.13</v>
      </c>
      <c r="Q91" s="304">
        <v>1743</v>
      </c>
      <c r="R91" s="304" t="s">
        <v>5948</v>
      </c>
      <c r="S91" s="304"/>
      <c r="T91" s="304"/>
      <c r="U91" s="304"/>
      <c r="V91" s="304"/>
      <c r="W91" s="304" t="s">
        <v>4954</v>
      </c>
      <c r="X91" s="304">
        <v>-999</v>
      </c>
      <c r="Y91" s="366" t="str">
        <f t="shared" si="25"/>
        <v>-</v>
      </c>
      <c r="Z91" s="304"/>
      <c r="AA91" s="304"/>
      <c r="AB91" s="304">
        <v>-999</v>
      </c>
      <c r="AC91" s="304">
        <v>-999</v>
      </c>
      <c r="AD91" s="366">
        <v>-999</v>
      </c>
      <c r="AE91" s="304">
        <v>-999</v>
      </c>
      <c r="AF91" s="304">
        <v>-999</v>
      </c>
      <c r="AG91" s="304"/>
      <c r="AH91" s="304">
        <v>6.9830699999999996E-2</v>
      </c>
      <c r="AI91" s="312"/>
      <c r="AJ91" s="332">
        <v>542</v>
      </c>
      <c r="AK91" s="304">
        <f t="shared" si="23"/>
        <v>555</v>
      </c>
      <c r="AL91" s="304">
        <f>IF(AH91&lt;=0.0022,0.2,0.43)</f>
        <v>0.43</v>
      </c>
      <c r="AM91" s="389">
        <f t="shared" si="24"/>
        <v>748</v>
      </c>
      <c r="AN91" s="304">
        <v>0.4</v>
      </c>
      <c r="AO91" s="304"/>
      <c r="AP91" s="312" t="s">
        <v>6114</v>
      </c>
      <c r="AQ91" s="312"/>
      <c r="AR91" s="312">
        <v>748</v>
      </c>
      <c r="AS91" s="342">
        <v>684.93499999999995</v>
      </c>
      <c r="AT91" s="312"/>
      <c r="AU91" s="329">
        <f>VLOOKUP(C91,[1]world!$A$2:$B$3555,2,FALSE)</f>
        <v>3</v>
      </c>
      <c r="AV91" s="329">
        <v>547</v>
      </c>
      <c r="AW91" s="304">
        <v>0.37</v>
      </c>
      <c r="AX91" s="304">
        <v>0</v>
      </c>
      <c r="AY91" s="304">
        <v>7.62</v>
      </c>
      <c r="AZ91" s="304">
        <v>280</v>
      </c>
      <c r="BA91" s="304">
        <v>0</v>
      </c>
      <c r="BB91" s="304">
        <v>7.62</v>
      </c>
      <c r="BC91" s="304">
        <v>3080</v>
      </c>
      <c r="BD91" s="304">
        <v>-999</v>
      </c>
      <c r="BE91" s="304">
        <v>-999</v>
      </c>
      <c r="BF91" s="304">
        <v>-999</v>
      </c>
      <c r="BG91" s="304">
        <v>-999</v>
      </c>
      <c r="BH91" s="304">
        <v>-999</v>
      </c>
      <c r="BI91" s="304">
        <v>-999</v>
      </c>
      <c r="BJ91" s="304">
        <v>0</v>
      </c>
      <c r="BK91" s="304">
        <v>0</v>
      </c>
      <c r="BL91" s="304">
        <v>3</v>
      </c>
    </row>
    <row r="92" spans="1:64" ht="15" hidden="1" customHeight="1" x14ac:dyDescent="0.2">
      <c r="A92" s="304" t="s">
        <v>4922</v>
      </c>
      <c r="B92" s="304" t="s">
        <v>5965</v>
      </c>
      <c r="C92" s="304">
        <v>90</v>
      </c>
      <c r="D92" s="349" t="s">
        <v>1743</v>
      </c>
      <c r="E92" s="309">
        <v>280</v>
      </c>
      <c r="F92" s="309"/>
      <c r="G92" s="324">
        <v>33.369999999999997</v>
      </c>
      <c r="H92" s="324">
        <v>-117.56</v>
      </c>
      <c r="I92" s="324" t="s">
        <v>232</v>
      </c>
      <c r="J92" s="368">
        <f>P92</f>
        <v>442.88</v>
      </c>
      <c r="K92" s="331">
        <v>0.1</v>
      </c>
      <c r="L92" s="304" t="str">
        <f t="shared" si="22"/>
        <v>C</v>
      </c>
      <c r="M92" s="388">
        <v>0</v>
      </c>
      <c r="N92" s="304"/>
      <c r="O92" s="356">
        <v>35.1</v>
      </c>
      <c r="P92" s="304">
        <v>442.88</v>
      </c>
      <c r="Q92" s="304">
        <v>493</v>
      </c>
      <c r="R92" s="304" t="s">
        <v>5948</v>
      </c>
      <c r="S92" s="304"/>
      <c r="T92" s="304"/>
      <c r="U92" s="304"/>
      <c r="V92" s="304"/>
      <c r="W92" s="304" t="s">
        <v>246</v>
      </c>
      <c r="X92" s="304" t="s">
        <v>205</v>
      </c>
      <c r="Y92" s="366">
        <f t="shared" si="25"/>
        <v>424.8</v>
      </c>
      <c r="Z92" s="304">
        <v>0.3</v>
      </c>
      <c r="AA92" s="304"/>
      <c r="AB92" s="304">
        <v>-999</v>
      </c>
      <c r="AC92" s="304">
        <v>-999</v>
      </c>
      <c r="AD92" s="366">
        <v>-999</v>
      </c>
      <c r="AE92" s="304">
        <v>-999</v>
      </c>
      <c r="AF92" s="304">
        <v>-999</v>
      </c>
      <c r="AG92" s="304"/>
      <c r="AH92" s="304">
        <v>2.4918699999999998E-2</v>
      </c>
      <c r="AI92" s="312"/>
      <c r="AJ92" s="332">
        <v>388</v>
      </c>
      <c r="AK92" s="304">
        <f t="shared" si="23"/>
        <v>425</v>
      </c>
      <c r="AL92" s="304">
        <f>IF(AH92&lt;=0.0022,0.2,0.43)</f>
        <v>0.43</v>
      </c>
      <c r="AM92" s="389">
        <f t="shared" si="24"/>
        <v>387</v>
      </c>
      <c r="AN92" s="363">
        <v>0.25</v>
      </c>
      <c r="AO92" s="304"/>
      <c r="AP92" s="312" t="s">
        <v>1600</v>
      </c>
      <c r="AQ92" s="312"/>
      <c r="AR92" s="312">
        <v>387</v>
      </c>
      <c r="AS92" s="312">
        <v>370.78899999999999</v>
      </c>
      <c r="AT92" s="312"/>
      <c r="AU92" s="329">
        <f>VLOOKUP(C92,[1]world!$A$2:$B$3555,2,FALSE)</f>
        <v>3</v>
      </c>
      <c r="AV92" s="329">
        <v>547</v>
      </c>
      <c r="AW92" s="304">
        <v>0.37</v>
      </c>
      <c r="AX92" s="304">
        <v>120</v>
      </c>
      <c r="AY92" s="304">
        <v>-999</v>
      </c>
      <c r="AZ92" s="304">
        <v>960</v>
      </c>
      <c r="BA92" s="304">
        <v>-999</v>
      </c>
      <c r="BB92" s="304">
        <v>-999</v>
      </c>
      <c r="BC92" s="304">
        <v>2440</v>
      </c>
      <c r="BD92" s="304">
        <v>-999</v>
      </c>
      <c r="BE92" s="304">
        <v>-999</v>
      </c>
      <c r="BF92" s="304">
        <v>-999</v>
      </c>
      <c r="BG92" s="304">
        <v>-999</v>
      </c>
      <c r="BH92" s="304">
        <v>-999</v>
      </c>
      <c r="BI92" s="304">
        <v>-999</v>
      </c>
      <c r="BJ92" s="304">
        <v>4</v>
      </c>
      <c r="BK92" s="304" t="s">
        <v>4954</v>
      </c>
      <c r="BL92" s="304">
        <v>3</v>
      </c>
    </row>
    <row r="93" spans="1:64" ht="15" hidden="1" customHeight="1" x14ac:dyDescent="0.2">
      <c r="A93" s="304" t="s">
        <v>4922</v>
      </c>
      <c r="B93" s="304" t="s">
        <v>5965</v>
      </c>
      <c r="C93" s="304">
        <v>91</v>
      </c>
      <c r="D93" s="349" t="s">
        <v>2528</v>
      </c>
      <c r="E93" s="309">
        <v>282</v>
      </c>
      <c r="F93" s="309"/>
      <c r="G93" s="324">
        <v>34.409999999999997</v>
      </c>
      <c r="H93" s="324">
        <v>-119.85</v>
      </c>
      <c r="I93" s="324" t="s">
        <v>206</v>
      </c>
      <c r="J93" s="368">
        <f>EXP(0.35*LN(AM93)+0.24*LN(Y93)+0.2*LN(AJ93)+0.21*LN(AV93))</f>
        <v>324.68488928855015</v>
      </c>
      <c r="K93" s="331">
        <f>SQRT(0.35*AN93^2+0.24*Z93^2+0.2*AL93^2+0.21*AW93^2)</f>
        <v>0.33046028505707004</v>
      </c>
      <c r="L93" s="304" t="str">
        <f t="shared" si="22"/>
        <v>D</v>
      </c>
      <c r="M93" s="388" t="s">
        <v>6092</v>
      </c>
      <c r="N93" s="304"/>
      <c r="O93" s="356"/>
      <c r="P93" s="304"/>
      <c r="Q93" s="304"/>
      <c r="R93" s="304"/>
      <c r="S93" s="304"/>
      <c r="T93" s="304"/>
      <c r="U93" s="304"/>
      <c r="V93" s="304"/>
      <c r="W93" s="304" t="s">
        <v>1947</v>
      </c>
      <c r="X93" s="304" t="s">
        <v>213</v>
      </c>
      <c r="Y93" s="366">
        <f t="shared" si="25"/>
        <v>274.5</v>
      </c>
      <c r="Z93" s="304">
        <v>0.3</v>
      </c>
      <c r="AA93" s="304"/>
      <c r="AB93" s="304">
        <v>-999</v>
      </c>
      <c r="AC93" s="304">
        <v>-999</v>
      </c>
      <c r="AD93" s="366">
        <v>-999</v>
      </c>
      <c r="AE93" s="304">
        <v>-999</v>
      </c>
      <c r="AF93" s="304">
        <v>-999</v>
      </c>
      <c r="AG93" s="304"/>
      <c r="AH93" s="304">
        <v>8.7626300000000004E-3</v>
      </c>
      <c r="AI93" s="312"/>
      <c r="AJ93" s="332">
        <v>289</v>
      </c>
      <c r="AK93" s="304">
        <f t="shared" si="23"/>
        <v>270</v>
      </c>
      <c r="AL93" s="363">
        <v>0.43</v>
      </c>
      <c r="AM93" s="389">
        <f t="shared" si="24"/>
        <v>387</v>
      </c>
      <c r="AN93" s="363">
        <v>0.25</v>
      </c>
      <c r="AO93" s="304"/>
      <c r="AP93" s="312" t="s">
        <v>1600</v>
      </c>
      <c r="AQ93" s="312"/>
      <c r="AR93" s="312">
        <v>387</v>
      </c>
      <c r="AS93" s="312">
        <v>370.78899999999999</v>
      </c>
      <c r="AT93" s="312"/>
      <c r="AU93" s="329">
        <f>VLOOKUP(C93,[1]world!$A$2:$B$3555,2,FALSE)</f>
        <v>11</v>
      </c>
      <c r="AV93" s="329">
        <v>328</v>
      </c>
      <c r="AW93" s="304">
        <v>0.37</v>
      </c>
      <c r="AX93" s="304">
        <v>860</v>
      </c>
      <c r="AY93" s="304">
        <v>-999</v>
      </c>
      <c r="AZ93" s="304">
        <v>3760</v>
      </c>
      <c r="BA93" s="304">
        <v>-999</v>
      </c>
      <c r="BB93" s="304">
        <v>-999</v>
      </c>
      <c r="BC93" s="304">
        <v>-999</v>
      </c>
      <c r="BD93" s="304">
        <v>-999</v>
      </c>
      <c r="BE93" s="304">
        <v>-999</v>
      </c>
      <c r="BF93" s="304">
        <v>-999</v>
      </c>
      <c r="BG93" s="304">
        <v>-999</v>
      </c>
      <c r="BH93" s="304">
        <v>-999</v>
      </c>
      <c r="BI93" s="304">
        <v>-999</v>
      </c>
      <c r="BJ93" s="304">
        <v>4</v>
      </c>
      <c r="BK93" s="304" t="s">
        <v>4954</v>
      </c>
      <c r="BL93" s="304">
        <v>4</v>
      </c>
    </row>
    <row r="94" spans="1:64" ht="15" hidden="1" customHeight="1" x14ac:dyDescent="0.2">
      <c r="A94" s="304" t="s">
        <v>4922</v>
      </c>
      <c r="B94" s="304" t="s">
        <v>5965</v>
      </c>
      <c r="C94" s="304">
        <v>92</v>
      </c>
      <c r="D94" s="349" t="s">
        <v>2538</v>
      </c>
      <c r="E94" s="309">
        <v>283</v>
      </c>
      <c r="F94" s="309"/>
      <c r="G94" s="324">
        <v>34.423000000000002</v>
      </c>
      <c r="H94" s="324">
        <v>-119.7</v>
      </c>
      <c r="I94" s="324" t="s">
        <v>206</v>
      </c>
      <c r="J94" s="368">
        <f>P94</f>
        <v>514.99</v>
      </c>
      <c r="K94" s="331">
        <v>0.11</v>
      </c>
      <c r="L94" s="304" t="str">
        <f t="shared" si="22"/>
        <v>C</v>
      </c>
      <c r="M94" s="388">
        <v>1</v>
      </c>
      <c r="N94" s="304"/>
      <c r="O94" s="356">
        <v>25.5</v>
      </c>
      <c r="P94" s="331">
        <v>514.99</v>
      </c>
      <c r="Q94" s="304">
        <v>149</v>
      </c>
      <c r="R94" s="304" t="s">
        <v>5948</v>
      </c>
      <c r="S94" s="304"/>
      <c r="T94" s="304"/>
      <c r="U94" s="304"/>
      <c r="V94" s="304"/>
      <c r="W94" s="304" t="s">
        <v>1947</v>
      </c>
      <c r="X94" s="304" t="s">
        <v>213</v>
      </c>
      <c r="Y94" s="366">
        <f t="shared" si="25"/>
        <v>274.5</v>
      </c>
      <c r="Z94" s="304">
        <v>0.3</v>
      </c>
      <c r="AA94" s="304"/>
      <c r="AB94" s="304">
        <v>-999</v>
      </c>
      <c r="AC94" s="304">
        <v>-999</v>
      </c>
      <c r="AD94" s="366">
        <v>-999</v>
      </c>
      <c r="AE94" s="304">
        <v>-999</v>
      </c>
      <c r="AF94" s="304">
        <v>-999</v>
      </c>
      <c r="AG94" s="304"/>
      <c r="AH94" s="304">
        <v>1.4062399999999999E-2</v>
      </c>
      <c r="AI94" s="312"/>
      <c r="AJ94" s="332">
        <v>330</v>
      </c>
      <c r="AK94" s="304">
        <f t="shared" si="23"/>
        <v>270</v>
      </c>
      <c r="AL94" s="304">
        <f>IF(AH94&lt;=0.0022,0.2,0.43)</f>
        <v>0.43</v>
      </c>
      <c r="AM94" s="389">
        <f t="shared" si="24"/>
        <v>387</v>
      </c>
      <c r="AN94" s="363">
        <v>0.25</v>
      </c>
      <c r="AO94" s="304"/>
      <c r="AP94" s="312" t="s">
        <v>1600</v>
      </c>
      <c r="AQ94" s="312" t="s">
        <v>2539</v>
      </c>
      <c r="AR94" s="312">
        <v>387</v>
      </c>
      <c r="AS94" s="312">
        <v>370.78899999999999</v>
      </c>
      <c r="AT94" s="312"/>
      <c r="AU94" s="329">
        <f>VLOOKUP(C94,[1]world!$A$2:$B$3555,2,FALSE)</f>
        <v>7</v>
      </c>
      <c r="AV94" s="329">
        <v>388</v>
      </c>
      <c r="AW94" s="304">
        <v>0.37</v>
      </c>
      <c r="AX94" s="304">
        <v>1380</v>
      </c>
      <c r="AY94" s="304">
        <v>-999</v>
      </c>
      <c r="AZ94" s="304">
        <v>3980</v>
      </c>
      <c r="BA94" s="304">
        <v>-999</v>
      </c>
      <c r="BB94" s="304">
        <v>-999</v>
      </c>
      <c r="BC94" s="304">
        <v>-999</v>
      </c>
      <c r="BD94" s="304">
        <v>-999</v>
      </c>
      <c r="BE94" s="304">
        <v>-999</v>
      </c>
      <c r="BF94" s="304">
        <v>-999</v>
      </c>
      <c r="BG94" s="304">
        <v>-999</v>
      </c>
      <c r="BH94" s="304">
        <v>-999</v>
      </c>
      <c r="BI94" s="304">
        <v>-999</v>
      </c>
      <c r="BJ94" s="304">
        <v>4</v>
      </c>
      <c r="BK94" s="304" t="s">
        <v>4954</v>
      </c>
      <c r="BL94" s="304">
        <v>4</v>
      </c>
    </row>
    <row r="95" spans="1:64" ht="15" hidden="1" customHeight="1" x14ac:dyDescent="0.2">
      <c r="A95" s="304" t="s">
        <v>4922</v>
      </c>
      <c r="B95" s="304" t="s">
        <v>5965</v>
      </c>
      <c r="C95" s="304">
        <v>93</v>
      </c>
      <c r="D95" s="349" t="s">
        <v>2561</v>
      </c>
      <c r="E95" s="309">
        <v>285</v>
      </c>
      <c r="F95" s="309"/>
      <c r="G95" s="324">
        <v>34.46</v>
      </c>
      <c r="H95" s="324">
        <v>-118.753</v>
      </c>
      <c r="I95" s="324" t="s">
        <v>226</v>
      </c>
      <c r="J95" s="368">
        <v>389</v>
      </c>
      <c r="K95" s="331">
        <v>0.1</v>
      </c>
      <c r="L95" s="304" t="str">
        <f t="shared" si="22"/>
        <v>C</v>
      </c>
      <c r="M95" s="388">
        <v>0</v>
      </c>
      <c r="N95" s="304"/>
      <c r="O95" s="356"/>
      <c r="P95" s="304"/>
      <c r="Q95" s="356" t="s">
        <v>5948</v>
      </c>
      <c r="R95" s="304"/>
      <c r="S95" s="304"/>
      <c r="T95" s="304"/>
      <c r="U95" s="304"/>
      <c r="V95" s="304"/>
      <c r="W95" s="304" t="s">
        <v>2562</v>
      </c>
      <c r="X95" s="304" t="s">
        <v>232</v>
      </c>
      <c r="Y95" s="366">
        <f t="shared" si="25"/>
        <v>506.6</v>
      </c>
      <c r="Z95" s="304">
        <v>0.4</v>
      </c>
      <c r="AA95" s="304"/>
      <c r="AB95" s="304">
        <v>-999</v>
      </c>
      <c r="AC95" s="304">
        <v>-999</v>
      </c>
      <c r="AD95" s="366">
        <v>-999</v>
      </c>
      <c r="AE95" s="304">
        <v>-999</v>
      </c>
      <c r="AF95" s="304">
        <v>-999</v>
      </c>
      <c r="AG95" s="304"/>
      <c r="AH95" s="304">
        <v>3.5940699999999999E-2</v>
      </c>
      <c r="AI95" s="385">
        <v>0.260268</v>
      </c>
      <c r="AJ95" s="332">
        <v>433</v>
      </c>
      <c r="AK95" s="304">
        <f t="shared" si="23"/>
        <v>425</v>
      </c>
      <c r="AL95" s="363">
        <f>IF(OR(AH95&lt;=0.0022,AI95&lt;=0.0022),0.2,0.43)</f>
        <v>0.43</v>
      </c>
      <c r="AM95" s="389">
        <f t="shared" si="24"/>
        <v>353</v>
      </c>
      <c r="AN95" s="363">
        <v>0.25</v>
      </c>
      <c r="AO95" s="304"/>
      <c r="AP95" s="312" t="s">
        <v>4979</v>
      </c>
      <c r="AQ95" s="312"/>
      <c r="AR95" s="312">
        <v>354</v>
      </c>
      <c r="AS95" s="312">
        <v>376.07299999999998</v>
      </c>
      <c r="AT95" s="312">
        <v>353</v>
      </c>
      <c r="AU95" s="329">
        <f>VLOOKUP(C95,[1]world!$A$2:$B$3555,2,FALSE)</f>
        <v>11</v>
      </c>
      <c r="AV95" s="329">
        <v>328</v>
      </c>
      <c r="AW95" s="304">
        <v>0.37</v>
      </c>
      <c r="AX95" s="304">
        <v>860</v>
      </c>
      <c r="AY95" s="304">
        <v>-999</v>
      </c>
      <c r="AZ95" s="304">
        <v>4260</v>
      </c>
      <c r="BA95" s="304">
        <v>320</v>
      </c>
      <c r="BB95" s="304">
        <v>-999</v>
      </c>
      <c r="BC95" s="304">
        <v>2640</v>
      </c>
      <c r="BD95" s="304">
        <v>-999</v>
      </c>
      <c r="BE95" s="304">
        <v>-999</v>
      </c>
      <c r="BF95" s="304">
        <v>-999</v>
      </c>
      <c r="BG95" s="304">
        <v>-999</v>
      </c>
      <c r="BH95" s="304">
        <v>-999</v>
      </c>
      <c r="BI95" s="304">
        <v>-999</v>
      </c>
      <c r="BJ95" s="304">
        <v>3</v>
      </c>
      <c r="BK95" s="304" t="s">
        <v>4954</v>
      </c>
      <c r="BL95" s="304">
        <v>3</v>
      </c>
    </row>
    <row r="96" spans="1:64" ht="15" hidden="1" customHeight="1" x14ac:dyDescent="0.2">
      <c r="A96" s="304" t="s">
        <v>4922</v>
      </c>
      <c r="B96" s="304" t="s">
        <v>5965</v>
      </c>
      <c r="C96" s="304">
        <v>94</v>
      </c>
      <c r="D96" s="349" t="s">
        <v>1665</v>
      </c>
      <c r="E96" s="309">
        <v>286</v>
      </c>
      <c r="F96" s="309"/>
      <c r="G96" s="324">
        <v>32.954999999999998</v>
      </c>
      <c r="H96" s="324">
        <v>-115.825</v>
      </c>
      <c r="I96" s="324" t="s">
        <v>232</v>
      </c>
      <c r="J96" s="368">
        <f>P96</f>
        <v>362.38</v>
      </c>
      <c r="K96" s="331">
        <v>0.1</v>
      </c>
      <c r="L96" s="304" t="str">
        <f t="shared" si="22"/>
        <v>C</v>
      </c>
      <c r="M96" s="388">
        <v>0</v>
      </c>
      <c r="N96" s="304"/>
      <c r="O96" s="356">
        <v>33.5</v>
      </c>
      <c r="P96" s="304">
        <v>362.38</v>
      </c>
      <c r="Q96" s="304">
        <v>2179</v>
      </c>
      <c r="R96" s="304" t="s">
        <v>5948</v>
      </c>
      <c r="S96" s="304"/>
      <c r="T96" s="304"/>
      <c r="U96" s="304"/>
      <c r="V96" s="304"/>
      <c r="W96" s="310" t="s">
        <v>1666</v>
      </c>
      <c r="X96" s="304" t="s">
        <v>205</v>
      </c>
      <c r="Y96" s="366">
        <f t="shared" si="25"/>
        <v>424.8</v>
      </c>
      <c r="Z96" s="304">
        <v>0.3</v>
      </c>
      <c r="AA96" s="304"/>
      <c r="AB96" s="304">
        <v>-999</v>
      </c>
      <c r="AC96" s="304">
        <v>-999</v>
      </c>
      <c r="AD96" s="366">
        <v>-999</v>
      </c>
      <c r="AE96" s="304">
        <v>-999</v>
      </c>
      <c r="AF96" s="304">
        <v>-999</v>
      </c>
      <c r="AG96" s="304"/>
      <c r="AH96" s="304">
        <v>1.66655E-2</v>
      </c>
      <c r="AI96" s="312"/>
      <c r="AJ96" s="332">
        <v>350</v>
      </c>
      <c r="AK96" s="304">
        <f t="shared" si="23"/>
        <v>270</v>
      </c>
      <c r="AL96" s="304">
        <f>IF(AH96&lt;=0.0022,0.2,0.43)</f>
        <v>0.43</v>
      </c>
      <c r="AM96" s="389">
        <f t="shared" si="24"/>
        <v>748</v>
      </c>
      <c r="AN96" s="304">
        <v>0.4</v>
      </c>
      <c r="AO96" s="304"/>
      <c r="AP96" s="312" t="s">
        <v>6114</v>
      </c>
      <c r="AQ96" s="312"/>
      <c r="AR96" s="312">
        <v>748</v>
      </c>
      <c r="AS96" s="342">
        <v>684.93499999999995</v>
      </c>
      <c r="AT96" s="312"/>
      <c r="AU96" s="329">
        <f>VLOOKUP(C96,[1]world!$A$2:$B$3555,2,FALSE)</f>
        <v>4</v>
      </c>
      <c r="AV96" s="329">
        <v>459</v>
      </c>
      <c r="AW96" s="304">
        <v>0.37</v>
      </c>
      <c r="AX96" s="304">
        <v>1020</v>
      </c>
      <c r="AY96" s="304">
        <v>-999</v>
      </c>
      <c r="AZ96" s="304">
        <v>2120</v>
      </c>
      <c r="BA96" s="304">
        <v>1200</v>
      </c>
      <c r="BB96" s="304">
        <v>-999</v>
      </c>
      <c r="BC96" s="304">
        <v>1200</v>
      </c>
      <c r="BD96" s="304">
        <v>-999</v>
      </c>
      <c r="BE96" s="304">
        <v>-999</v>
      </c>
      <c r="BF96" s="304">
        <v>-999</v>
      </c>
      <c r="BG96" s="304">
        <v>-999</v>
      </c>
      <c r="BH96" s="304">
        <v>-999</v>
      </c>
      <c r="BI96" s="304">
        <v>-999</v>
      </c>
      <c r="BJ96" s="304">
        <v>3</v>
      </c>
      <c r="BK96" s="304" t="s">
        <v>4954</v>
      </c>
      <c r="BL96" s="304">
        <v>3</v>
      </c>
    </row>
    <row r="97" spans="1:64" ht="15" hidden="1" customHeight="1" x14ac:dyDescent="0.2">
      <c r="A97" s="304" t="s">
        <v>4922</v>
      </c>
      <c r="B97" s="304" t="s">
        <v>5965</v>
      </c>
      <c r="C97" s="304">
        <v>95</v>
      </c>
      <c r="D97" s="349" t="s">
        <v>2362</v>
      </c>
      <c r="E97" s="309">
        <v>287</v>
      </c>
      <c r="F97" s="309"/>
      <c r="G97" s="324">
        <v>34.155000000000001</v>
      </c>
      <c r="H97" s="324">
        <v>-117.675</v>
      </c>
      <c r="I97" s="324" t="s">
        <v>214</v>
      </c>
      <c r="J97" s="368">
        <f>EXP(0.35*LN(AM97)+0.24*LN(Y97)+0.2*LN(AJ97)+0.21*LN(AV97))</f>
        <v>450.34886817795353</v>
      </c>
      <c r="K97" s="331">
        <f>SQRT(0.35*AN97^2+0.24*Z97^2+0.2*AL97^2+0.21*AW97^2)</f>
        <v>0.35497042130295869</v>
      </c>
      <c r="L97" s="304" t="str">
        <f t="shared" si="22"/>
        <v>C</v>
      </c>
      <c r="M97" s="388" t="s">
        <v>6092</v>
      </c>
      <c r="N97" s="304"/>
      <c r="O97" s="356"/>
      <c r="P97" s="304"/>
      <c r="Q97" s="310"/>
      <c r="R97" s="304"/>
      <c r="S97" s="304"/>
      <c r="T97" s="304"/>
      <c r="U97" s="304"/>
      <c r="V97" s="304"/>
      <c r="W97" s="310" t="s">
        <v>2363</v>
      </c>
      <c r="X97" s="304" t="s">
        <v>232</v>
      </c>
      <c r="Y97" s="366">
        <f t="shared" si="25"/>
        <v>506.6</v>
      </c>
      <c r="Z97" s="304">
        <v>0.4</v>
      </c>
      <c r="AA97" s="304"/>
      <c r="AB97" s="304">
        <v>-999</v>
      </c>
      <c r="AC97" s="304">
        <v>-999</v>
      </c>
      <c r="AD97" s="366">
        <v>-999</v>
      </c>
      <c r="AE97" s="304">
        <v>-999</v>
      </c>
      <c r="AF97" s="304">
        <v>-999</v>
      </c>
      <c r="AG97" s="304"/>
      <c r="AH97" s="304">
        <v>8.7318699999999999E-2</v>
      </c>
      <c r="AI97" s="385">
        <v>0.25832899999999998</v>
      </c>
      <c r="AJ97" s="332">
        <v>587</v>
      </c>
      <c r="AK97" s="304">
        <f t="shared" si="23"/>
        <v>555</v>
      </c>
      <c r="AL97" s="363">
        <v>0.43</v>
      </c>
      <c r="AM97" s="389">
        <f t="shared" si="24"/>
        <v>353</v>
      </c>
      <c r="AN97" s="363">
        <v>0.25</v>
      </c>
      <c r="AO97" s="304"/>
      <c r="AP97" s="312" t="s">
        <v>4979</v>
      </c>
      <c r="AQ97" s="312"/>
      <c r="AR97" s="312">
        <v>354</v>
      </c>
      <c r="AS97" s="312">
        <v>345.41899999999998</v>
      </c>
      <c r="AT97" s="312">
        <v>353</v>
      </c>
      <c r="AU97" s="329">
        <f>VLOOKUP(C97,[1]world!$A$2:$B$3555,2,FALSE)</f>
        <v>4</v>
      </c>
      <c r="AV97" s="329">
        <v>459</v>
      </c>
      <c r="AW97" s="304">
        <v>0.37</v>
      </c>
      <c r="AX97" s="304">
        <v>820</v>
      </c>
      <c r="AY97" s="304">
        <v>-999</v>
      </c>
      <c r="AZ97" s="304">
        <v>1020</v>
      </c>
      <c r="BA97" s="304">
        <v>320</v>
      </c>
      <c r="BB97" s="304">
        <v>-999</v>
      </c>
      <c r="BC97" s="304">
        <v>320</v>
      </c>
      <c r="BD97" s="304">
        <v>-999</v>
      </c>
      <c r="BE97" s="304">
        <v>-999</v>
      </c>
      <c r="BF97" s="304">
        <v>-999</v>
      </c>
      <c r="BG97" s="304">
        <v>-999</v>
      </c>
      <c r="BH97" s="304">
        <v>-999</v>
      </c>
      <c r="BI97" s="304">
        <v>-999</v>
      </c>
      <c r="BJ97" s="304">
        <v>3</v>
      </c>
      <c r="BK97" s="304" t="s">
        <v>4954</v>
      </c>
      <c r="BL97" s="304">
        <v>3</v>
      </c>
    </row>
    <row r="98" spans="1:64" ht="15" hidden="1" customHeight="1" x14ac:dyDescent="0.2">
      <c r="A98" s="304" t="s">
        <v>4922</v>
      </c>
      <c r="B98" s="304" t="s">
        <v>5965</v>
      </c>
      <c r="C98" s="304">
        <v>96</v>
      </c>
      <c r="D98" s="349" t="s">
        <v>2159</v>
      </c>
      <c r="E98" s="309">
        <v>289</v>
      </c>
      <c r="F98" s="309"/>
      <c r="G98" s="324">
        <v>34.020000000000003</v>
      </c>
      <c r="H98" s="324">
        <v>-118.053</v>
      </c>
      <c r="I98" s="324" t="s">
        <v>214</v>
      </c>
      <c r="J98" s="368">
        <f>P98</f>
        <v>298.68</v>
      </c>
      <c r="K98" s="331">
        <v>0.11</v>
      </c>
      <c r="L98" s="304" t="str">
        <f t="shared" si="22"/>
        <v>D</v>
      </c>
      <c r="M98" s="388">
        <v>1</v>
      </c>
      <c r="N98" s="304"/>
      <c r="O98" s="356">
        <v>22</v>
      </c>
      <c r="P98" s="331">
        <v>298.68</v>
      </c>
      <c r="Q98" s="304">
        <v>2032</v>
      </c>
      <c r="R98" s="304" t="s">
        <v>5948</v>
      </c>
      <c r="S98" s="304"/>
      <c r="T98" s="304"/>
      <c r="U98" s="304"/>
      <c r="V98" s="304"/>
      <c r="W98" s="304" t="s">
        <v>225</v>
      </c>
      <c r="X98" s="304" t="s">
        <v>213</v>
      </c>
      <c r="Y98" s="366">
        <f t="shared" si="25"/>
        <v>274.5</v>
      </c>
      <c r="Z98" s="304">
        <v>0.3</v>
      </c>
      <c r="AA98" s="304"/>
      <c r="AB98" s="304">
        <v>-999</v>
      </c>
      <c r="AC98" s="304">
        <v>-999</v>
      </c>
      <c r="AD98" s="366">
        <v>-999</v>
      </c>
      <c r="AE98" s="304">
        <v>-999</v>
      </c>
      <c r="AF98" s="304">
        <v>-999</v>
      </c>
      <c r="AG98" s="304"/>
      <c r="AH98" s="304">
        <v>5.03683E-3</v>
      </c>
      <c r="AI98" s="385">
        <v>1.5417799999999999E-2</v>
      </c>
      <c r="AJ98" s="332">
        <v>254</v>
      </c>
      <c r="AK98" s="304">
        <f t="shared" si="23"/>
        <v>270</v>
      </c>
      <c r="AL98" s="363">
        <f>IF(AND(AH98&lt;=0.0022,AI98&lt;=0.0022),0.2,0.43)</f>
        <v>0.43</v>
      </c>
      <c r="AM98" s="389">
        <f t="shared" si="24"/>
        <v>306</v>
      </c>
      <c r="AN98" s="363">
        <v>0.25</v>
      </c>
      <c r="AO98" s="304"/>
      <c r="AP98" s="312" t="s">
        <v>6113</v>
      </c>
      <c r="AQ98" s="312"/>
      <c r="AR98" s="312">
        <v>280</v>
      </c>
      <c r="AS98" s="312">
        <v>271.44099999999997</v>
      </c>
      <c r="AT98" s="312">
        <v>306</v>
      </c>
      <c r="AU98" s="329">
        <f>VLOOKUP(C98,[1]world!$A$2:$B$3555,2,FALSE)</f>
        <v>12</v>
      </c>
      <c r="AV98" s="329">
        <v>297</v>
      </c>
      <c r="AW98" s="304">
        <v>0.37</v>
      </c>
      <c r="AX98" s="304">
        <v>1420</v>
      </c>
      <c r="AY98" s="304">
        <v>-999</v>
      </c>
      <c r="AZ98" s="304">
        <v>4620</v>
      </c>
      <c r="BA98" s="304">
        <v>400</v>
      </c>
      <c r="BB98" s="304">
        <v>-999</v>
      </c>
      <c r="BC98" s="304">
        <v>5020</v>
      </c>
      <c r="BD98" s="304">
        <v>-999</v>
      </c>
      <c r="BE98" s="304">
        <v>-999</v>
      </c>
      <c r="BF98" s="304">
        <v>-999</v>
      </c>
      <c r="BG98" s="304">
        <v>-999</v>
      </c>
      <c r="BH98" s="304">
        <v>-999</v>
      </c>
      <c r="BI98" s="304">
        <v>-999</v>
      </c>
      <c r="BJ98" s="304">
        <v>3</v>
      </c>
      <c r="BK98" s="304" t="s">
        <v>4954</v>
      </c>
      <c r="BL98" s="304">
        <v>3</v>
      </c>
    </row>
    <row r="99" spans="1:64" ht="15" hidden="1" customHeight="1" x14ac:dyDescent="0.2">
      <c r="A99" s="304" t="s">
        <v>4922</v>
      </c>
      <c r="B99" s="304" t="s">
        <v>5965</v>
      </c>
      <c r="C99" s="304">
        <v>97</v>
      </c>
      <c r="D99" s="349" t="s">
        <v>2160</v>
      </c>
      <c r="E99" s="309">
        <v>289</v>
      </c>
      <c r="F99" s="309"/>
      <c r="G99" s="324">
        <v>34.020000000000003</v>
      </c>
      <c r="H99" s="324">
        <v>-118.053</v>
      </c>
      <c r="I99" s="324" t="s">
        <v>214</v>
      </c>
      <c r="J99" s="368">
        <f>P99</f>
        <v>298.68</v>
      </c>
      <c r="K99" s="331">
        <v>0.11</v>
      </c>
      <c r="L99" s="304" t="str">
        <f t="shared" si="22"/>
        <v>D</v>
      </c>
      <c r="M99" s="388">
        <v>1</v>
      </c>
      <c r="N99" s="304"/>
      <c r="O99" s="356">
        <v>22</v>
      </c>
      <c r="P99" s="331">
        <v>298.68</v>
      </c>
      <c r="Q99" s="304">
        <v>2032</v>
      </c>
      <c r="R99" s="304" t="s">
        <v>5948</v>
      </c>
      <c r="S99" s="304"/>
      <c r="T99" s="304"/>
      <c r="U99" s="304"/>
      <c r="V99" s="304"/>
      <c r="W99" s="304" t="s">
        <v>225</v>
      </c>
      <c r="X99" s="304" t="s">
        <v>213</v>
      </c>
      <c r="Y99" s="366">
        <f t="shared" si="25"/>
        <v>274.5</v>
      </c>
      <c r="Z99" s="304">
        <v>0.3</v>
      </c>
      <c r="AA99" s="304"/>
      <c r="AB99" s="304">
        <v>-999</v>
      </c>
      <c r="AC99" s="304">
        <v>-999</v>
      </c>
      <c r="AD99" s="366">
        <v>-999</v>
      </c>
      <c r="AE99" s="304">
        <v>-999</v>
      </c>
      <c r="AF99" s="304">
        <v>-999</v>
      </c>
      <c r="AG99" s="304"/>
      <c r="AH99" s="304">
        <v>5.03683E-3</v>
      </c>
      <c r="AI99" s="385">
        <v>1.5417799999999999E-2</v>
      </c>
      <c r="AJ99" s="332">
        <v>254</v>
      </c>
      <c r="AK99" s="304">
        <f t="shared" si="23"/>
        <v>270</v>
      </c>
      <c r="AL99" s="363">
        <f>IF(AND(AH99&lt;=0.0022,AI99&lt;=0.0022),0.2,0.43)</f>
        <v>0.43</v>
      </c>
      <c r="AM99" s="389">
        <f t="shared" si="24"/>
        <v>306</v>
      </c>
      <c r="AN99" s="363">
        <v>0.25</v>
      </c>
      <c r="AO99" s="304"/>
      <c r="AP99" s="312" t="s">
        <v>6113</v>
      </c>
      <c r="AQ99" s="312"/>
      <c r="AR99" s="312">
        <v>280</v>
      </c>
      <c r="AS99" s="312">
        <v>271.44099999999997</v>
      </c>
      <c r="AT99" s="312">
        <v>306</v>
      </c>
      <c r="AU99" s="329">
        <f>VLOOKUP(C99,[1]world!$A$2:$B$3555,2,FALSE)</f>
        <v>12</v>
      </c>
      <c r="AV99" s="329">
        <v>297</v>
      </c>
      <c r="AW99" s="304">
        <v>0.37</v>
      </c>
      <c r="AX99" s="304">
        <v>1420</v>
      </c>
      <c r="AY99" s="304">
        <v>-999</v>
      </c>
      <c r="AZ99" s="304">
        <v>4620</v>
      </c>
      <c r="BA99" s="304">
        <v>400</v>
      </c>
      <c r="BB99" s="304">
        <v>-999</v>
      </c>
      <c r="BC99" s="304">
        <v>5020</v>
      </c>
      <c r="BD99" s="304">
        <v>-999</v>
      </c>
      <c r="BE99" s="304">
        <v>-999</v>
      </c>
      <c r="BF99" s="304">
        <v>-999</v>
      </c>
      <c r="BG99" s="304">
        <v>-999</v>
      </c>
      <c r="BH99" s="304">
        <v>-999</v>
      </c>
      <c r="BI99" s="304">
        <v>-999</v>
      </c>
      <c r="BJ99" s="304">
        <v>3</v>
      </c>
      <c r="BK99" s="304" t="s">
        <v>4954</v>
      </c>
      <c r="BL99" s="304">
        <v>3</v>
      </c>
    </row>
    <row r="100" spans="1:64" ht="15" hidden="1" customHeight="1" x14ac:dyDescent="0.2">
      <c r="A100" s="304" t="s">
        <v>4922</v>
      </c>
      <c r="B100" s="304" t="s">
        <v>5965</v>
      </c>
      <c r="C100" s="304">
        <v>98</v>
      </c>
      <c r="D100" s="349" t="s">
        <v>2161</v>
      </c>
      <c r="E100" s="309">
        <v>289</v>
      </c>
      <c r="F100" s="309"/>
      <c r="G100" s="324">
        <v>34.020000000000003</v>
      </c>
      <c r="H100" s="324">
        <v>-118.053</v>
      </c>
      <c r="I100" s="324" t="s">
        <v>214</v>
      </c>
      <c r="J100" s="368">
        <f>P100</f>
        <v>298.68</v>
      </c>
      <c r="K100" s="331">
        <v>0.11</v>
      </c>
      <c r="L100" s="304" t="str">
        <f t="shared" si="22"/>
        <v>D</v>
      </c>
      <c r="M100" s="388">
        <v>1</v>
      </c>
      <c r="N100" s="304"/>
      <c r="O100" s="356">
        <v>22</v>
      </c>
      <c r="P100" s="331">
        <v>298.68</v>
      </c>
      <c r="Q100" s="304">
        <v>2032</v>
      </c>
      <c r="R100" s="304" t="s">
        <v>5948</v>
      </c>
      <c r="S100" s="304"/>
      <c r="T100" s="304"/>
      <c r="U100" s="304"/>
      <c r="V100" s="304"/>
      <c r="W100" s="304" t="s">
        <v>225</v>
      </c>
      <c r="X100" s="304" t="s">
        <v>213</v>
      </c>
      <c r="Y100" s="366">
        <f t="shared" si="25"/>
        <v>274.5</v>
      </c>
      <c r="Z100" s="304">
        <v>0.3</v>
      </c>
      <c r="AA100" s="304"/>
      <c r="AB100" s="304">
        <v>-999</v>
      </c>
      <c r="AC100" s="304">
        <v>-999</v>
      </c>
      <c r="AD100" s="366">
        <v>-999</v>
      </c>
      <c r="AE100" s="304">
        <v>-999</v>
      </c>
      <c r="AF100" s="304">
        <v>-999</v>
      </c>
      <c r="AG100" s="304"/>
      <c r="AH100" s="304">
        <v>5.03683E-3</v>
      </c>
      <c r="AI100" s="385">
        <v>1.5417799999999999E-2</v>
      </c>
      <c r="AJ100" s="332">
        <v>254</v>
      </c>
      <c r="AK100" s="304">
        <f t="shared" si="23"/>
        <v>270</v>
      </c>
      <c r="AL100" s="363">
        <f>IF(AND(AH100&lt;=0.0022,AI100&lt;=0.0022),0.2,0.43)</f>
        <v>0.43</v>
      </c>
      <c r="AM100" s="389">
        <f t="shared" si="24"/>
        <v>306</v>
      </c>
      <c r="AN100" s="363">
        <v>0.25</v>
      </c>
      <c r="AO100" s="304"/>
      <c r="AP100" s="312" t="s">
        <v>6113</v>
      </c>
      <c r="AQ100" s="312"/>
      <c r="AR100" s="312">
        <v>280</v>
      </c>
      <c r="AS100" s="312">
        <v>271.44099999999997</v>
      </c>
      <c r="AT100" s="312">
        <v>306</v>
      </c>
      <c r="AU100" s="329">
        <f>VLOOKUP(C100,[1]world!$A$2:$B$3555,2,FALSE)</f>
        <v>12</v>
      </c>
      <c r="AV100" s="329">
        <v>297</v>
      </c>
      <c r="AW100" s="304">
        <v>0.37</v>
      </c>
      <c r="AX100" s="304">
        <v>1420</v>
      </c>
      <c r="AY100" s="304">
        <v>-999</v>
      </c>
      <c r="AZ100" s="304">
        <v>4620</v>
      </c>
      <c r="BA100" s="304">
        <v>400</v>
      </c>
      <c r="BB100" s="304">
        <v>-999</v>
      </c>
      <c r="BC100" s="304">
        <v>5020</v>
      </c>
      <c r="BD100" s="304">
        <v>-999</v>
      </c>
      <c r="BE100" s="304">
        <v>-999</v>
      </c>
      <c r="BF100" s="304">
        <v>-999</v>
      </c>
      <c r="BG100" s="304">
        <v>-999</v>
      </c>
      <c r="BH100" s="304">
        <v>-999</v>
      </c>
      <c r="BI100" s="304">
        <v>-999</v>
      </c>
      <c r="BJ100" s="304">
        <v>3</v>
      </c>
      <c r="BK100" s="304" t="s">
        <v>4954</v>
      </c>
      <c r="BL100" s="304">
        <v>3</v>
      </c>
    </row>
    <row r="101" spans="1:64" ht="15" hidden="1" customHeight="1" x14ac:dyDescent="0.2">
      <c r="A101" s="304" t="s">
        <v>4922</v>
      </c>
      <c r="B101" s="304" t="s">
        <v>5965</v>
      </c>
      <c r="C101" s="304">
        <v>99</v>
      </c>
      <c r="D101" s="349" t="s">
        <v>2499</v>
      </c>
      <c r="E101" s="309">
        <v>290</v>
      </c>
      <c r="F101" s="309"/>
      <c r="G101" s="324">
        <v>34.36</v>
      </c>
      <c r="H101" s="324">
        <v>-117.63</v>
      </c>
      <c r="I101" s="324" t="s">
        <v>205</v>
      </c>
      <c r="J101" s="368">
        <f>P101</f>
        <v>486</v>
      </c>
      <c r="K101" s="331">
        <v>0.1</v>
      </c>
      <c r="L101" s="304" t="str">
        <f t="shared" si="22"/>
        <v>C</v>
      </c>
      <c r="M101" s="388">
        <v>0</v>
      </c>
      <c r="N101" s="304"/>
      <c r="O101" s="356">
        <v>30</v>
      </c>
      <c r="P101" s="304">
        <v>486</v>
      </c>
      <c r="Q101" s="304">
        <v>141</v>
      </c>
      <c r="R101" s="304" t="s">
        <v>5948</v>
      </c>
      <c r="S101" s="304"/>
      <c r="T101" s="304"/>
      <c r="U101" s="304"/>
      <c r="V101" s="304"/>
      <c r="W101" s="304" t="s">
        <v>5944</v>
      </c>
      <c r="X101" s="304" t="s">
        <v>232</v>
      </c>
      <c r="Y101" s="366">
        <f t="shared" si="25"/>
        <v>506.6</v>
      </c>
      <c r="Z101" s="304">
        <v>0.4</v>
      </c>
      <c r="AA101" s="304"/>
      <c r="AB101" s="304">
        <v>-999</v>
      </c>
      <c r="AC101" s="304">
        <v>-999</v>
      </c>
      <c r="AD101" s="366">
        <v>-999</v>
      </c>
      <c r="AE101" s="304">
        <v>-999</v>
      </c>
      <c r="AF101" s="304">
        <v>-999</v>
      </c>
      <c r="AG101" s="304"/>
      <c r="AH101" s="304">
        <v>7.02015E-2</v>
      </c>
      <c r="AI101" s="312"/>
      <c r="AJ101" s="332">
        <v>543</v>
      </c>
      <c r="AK101" s="304">
        <f t="shared" si="23"/>
        <v>555</v>
      </c>
      <c r="AL101" s="304">
        <f>IF(AH101&lt;=0.0022,0.2,0.43)</f>
        <v>0.43</v>
      </c>
      <c r="AM101" s="389">
        <f t="shared" si="24"/>
        <v>748</v>
      </c>
      <c r="AN101" s="304">
        <v>0.4</v>
      </c>
      <c r="AO101" s="304"/>
      <c r="AP101" s="312" t="s">
        <v>6112</v>
      </c>
      <c r="AQ101" s="312" t="s">
        <v>2219</v>
      </c>
      <c r="AR101" s="312">
        <v>748</v>
      </c>
      <c r="AS101" s="312">
        <v>345.41899999999998</v>
      </c>
      <c r="AT101" s="312"/>
      <c r="AU101" s="329">
        <f>VLOOKUP(C101,[1]world!$A$2:$B$3555,2,FALSE)</f>
        <v>2</v>
      </c>
      <c r="AV101" s="329">
        <v>393</v>
      </c>
      <c r="AW101" s="304">
        <v>0.37</v>
      </c>
      <c r="AX101" s="304">
        <v>60</v>
      </c>
      <c r="AY101" s="304">
        <v>-999</v>
      </c>
      <c r="AZ101" s="304">
        <v>260</v>
      </c>
      <c r="BA101" s="304">
        <v>-999</v>
      </c>
      <c r="BB101" s="304">
        <v>-999</v>
      </c>
      <c r="BC101" s="304">
        <v>-999</v>
      </c>
      <c r="BD101" s="304">
        <v>-999</v>
      </c>
      <c r="BE101" s="304">
        <v>-999</v>
      </c>
      <c r="BF101" s="304">
        <v>-999</v>
      </c>
      <c r="BG101" s="304">
        <v>-999</v>
      </c>
      <c r="BH101" s="304">
        <v>-999</v>
      </c>
      <c r="BI101" s="304">
        <v>-999</v>
      </c>
      <c r="BJ101" s="304">
        <v>4</v>
      </c>
      <c r="BK101" s="304" t="s">
        <v>4954</v>
      </c>
      <c r="BL101" s="304">
        <v>4</v>
      </c>
    </row>
    <row r="102" spans="1:64" ht="15" hidden="1" customHeight="1" x14ac:dyDescent="0.2">
      <c r="A102" s="304" t="s">
        <v>4922</v>
      </c>
      <c r="B102" s="304" t="s">
        <v>5965</v>
      </c>
      <c r="C102" s="304">
        <v>100</v>
      </c>
      <c r="D102" s="349" t="s">
        <v>1598</v>
      </c>
      <c r="E102" s="309">
        <v>314</v>
      </c>
      <c r="F102" s="309"/>
      <c r="G102" s="324">
        <v>32.719000000000001</v>
      </c>
      <c r="H102" s="324">
        <v>-117.163</v>
      </c>
      <c r="I102" s="324" t="s">
        <v>205</v>
      </c>
      <c r="J102" s="368">
        <f>EXP(0.35*LN(AM102)+0.24*LN(Y102)+0.2*LN(AJ102)+0.21*LN(AV102))</f>
        <v>363.82489915724932</v>
      </c>
      <c r="K102" s="331">
        <f>SQRT(0.35*AN102^2+0.24*Z102^2+0.2*AL102^2+0.21*AW102^2)</f>
        <v>0.33046028505707004</v>
      </c>
      <c r="L102" s="304" t="str">
        <f t="shared" si="22"/>
        <v>C</v>
      </c>
      <c r="M102" s="388" t="s">
        <v>6092</v>
      </c>
      <c r="N102" s="304"/>
      <c r="O102" s="356"/>
      <c r="P102" s="304"/>
      <c r="Q102" s="310"/>
      <c r="R102" s="304"/>
      <c r="S102" s="304"/>
      <c r="T102" s="304"/>
      <c r="U102" s="304"/>
      <c r="V102" s="304"/>
      <c r="W102" s="304" t="s">
        <v>1517</v>
      </c>
      <c r="X102" s="304" t="s">
        <v>213</v>
      </c>
      <c r="Y102" s="366">
        <f t="shared" si="25"/>
        <v>274.5</v>
      </c>
      <c r="Z102" s="304">
        <v>0.3</v>
      </c>
      <c r="AA102" s="304"/>
      <c r="AB102" s="304">
        <v>-999</v>
      </c>
      <c r="AC102" s="304">
        <v>-999</v>
      </c>
      <c r="AD102" s="366">
        <v>-999</v>
      </c>
      <c r="AE102" s="304">
        <v>-999</v>
      </c>
      <c r="AF102" s="304">
        <v>-999</v>
      </c>
      <c r="AG102" s="304"/>
      <c r="AH102" s="304">
        <v>3.4659099999999998E-2</v>
      </c>
      <c r="AI102" s="312"/>
      <c r="AJ102" s="332">
        <v>428</v>
      </c>
      <c r="AK102" s="304">
        <f t="shared" si="23"/>
        <v>425</v>
      </c>
      <c r="AL102" s="363">
        <v>0.43</v>
      </c>
      <c r="AM102" s="389">
        <f t="shared" si="24"/>
        <v>387</v>
      </c>
      <c r="AN102" s="363">
        <v>0.25</v>
      </c>
      <c r="AO102" s="304"/>
      <c r="AP102" s="312" t="s">
        <v>1600</v>
      </c>
      <c r="AQ102" s="312"/>
      <c r="AR102" s="312">
        <v>387</v>
      </c>
      <c r="AS102" s="312">
        <v>370.78899999999999</v>
      </c>
      <c r="AT102" s="312"/>
      <c r="AU102" s="329">
        <f>VLOOKUP(C102,[1]world!$A$2:$B$3555,2,FALSE)</f>
        <v>7</v>
      </c>
      <c r="AV102" s="329">
        <v>388</v>
      </c>
      <c r="AW102" s="304">
        <v>0.37</v>
      </c>
      <c r="AX102" s="304">
        <v>60</v>
      </c>
      <c r="AY102" s="304">
        <v>-999</v>
      </c>
      <c r="AZ102" s="304">
        <v>240</v>
      </c>
      <c r="BA102" s="304">
        <v>-999</v>
      </c>
      <c r="BB102" s="304">
        <v>-999</v>
      </c>
      <c r="BC102" s="304">
        <v>-999</v>
      </c>
      <c r="BD102" s="304">
        <v>-999</v>
      </c>
      <c r="BE102" s="304">
        <v>-999</v>
      </c>
      <c r="BF102" s="304">
        <v>-999</v>
      </c>
      <c r="BG102" s="304">
        <v>-999</v>
      </c>
      <c r="BH102" s="304">
        <v>-999</v>
      </c>
      <c r="BI102" s="304">
        <v>-999</v>
      </c>
      <c r="BJ102" s="304">
        <v>4</v>
      </c>
      <c r="BK102" s="304" t="s">
        <v>4954</v>
      </c>
      <c r="BL102" s="304">
        <v>4</v>
      </c>
    </row>
    <row r="103" spans="1:64" ht="15" hidden="1" customHeight="1" x14ac:dyDescent="0.2">
      <c r="A103" s="304" t="s">
        <v>4922</v>
      </c>
      <c r="B103" s="304" t="s">
        <v>5970</v>
      </c>
      <c r="C103" s="304">
        <v>101</v>
      </c>
      <c r="D103" s="349" t="s">
        <v>4353</v>
      </c>
      <c r="E103" s="309">
        <v>362</v>
      </c>
      <c r="F103" s="309"/>
      <c r="G103" s="324">
        <v>40.67</v>
      </c>
      <c r="H103" s="324">
        <v>30.666</v>
      </c>
      <c r="I103" s="324" t="s">
        <v>214</v>
      </c>
      <c r="J103" s="368">
        <f>P103</f>
        <v>517</v>
      </c>
      <c r="K103" s="331">
        <v>0.13</v>
      </c>
      <c r="L103" s="304" t="str">
        <f t="shared" si="22"/>
        <v>C</v>
      </c>
      <c r="M103" s="388">
        <v>1</v>
      </c>
      <c r="N103" s="304"/>
      <c r="O103" s="356">
        <v>15</v>
      </c>
      <c r="P103" s="331">
        <v>517</v>
      </c>
      <c r="Q103" s="309">
        <v>2195</v>
      </c>
      <c r="R103" s="304" t="s">
        <v>5948</v>
      </c>
      <c r="S103" s="304"/>
      <c r="T103" s="304"/>
      <c r="U103" s="304"/>
      <c r="V103" s="304"/>
      <c r="W103" s="304" t="s">
        <v>204</v>
      </c>
      <c r="X103" s="304" t="s">
        <v>205</v>
      </c>
      <c r="Y103" s="366">
        <f t="shared" si="25"/>
        <v>424.8</v>
      </c>
      <c r="Z103" s="304"/>
      <c r="AA103" s="304"/>
      <c r="AB103" s="304">
        <v>-999</v>
      </c>
      <c r="AC103" s="304">
        <v>-999</v>
      </c>
      <c r="AD103" s="366">
        <v>-999</v>
      </c>
      <c r="AE103" s="304">
        <v>-999</v>
      </c>
      <c r="AF103" s="304">
        <v>-999</v>
      </c>
      <c r="AG103" s="304"/>
      <c r="AH103" s="304">
        <v>0.103548</v>
      </c>
      <c r="AI103" s="312"/>
      <c r="AJ103" s="332">
        <v>632</v>
      </c>
      <c r="AK103" s="304">
        <f t="shared" si="23"/>
        <v>690</v>
      </c>
      <c r="AL103" s="304">
        <f>IF(AH103&lt;=0.0022,0.2,0.43)</f>
        <v>0.43</v>
      </c>
      <c r="AM103" s="389" t="str">
        <f t="shared" si="24"/>
        <v/>
      </c>
      <c r="AN103" s="304"/>
      <c r="AO103" s="304"/>
      <c r="AP103" s="312"/>
      <c r="AQ103" s="312"/>
      <c r="AR103" s="312"/>
      <c r="AS103" s="312"/>
      <c r="AT103" s="312"/>
      <c r="AU103" s="329">
        <f>VLOOKUP(C103,[1]world!$A$2:$B$3555,2,FALSE)</f>
        <v>4</v>
      </c>
      <c r="AV103" s="329">
        <v>459</v>
      </c>
      <c r="AW103" s="304">
        <v>0.37</v>
      </c>
      <c r="AX103" s="304">
        <v>-999</v>
      </c>
      <c r="AY103" s="304">
        <v>-999</v>
      </c>
      <c r="AZ103" s="304">
        <v>-999</v>
      </c>
      <c r="BA103" s="304">
        <v>-999</v>
      </c>
      <c r="BB103" s="304">
        <v>-999</v>
      </c>
      <c r="BC103" s="304">
        <v>-999</v>
      </c>
      <c r="BD103" s="304">
        <v>-999</v>
      </c>
      <c r="BE103" s="304">
        <v>-999</v>
      </c>
      <c r="BF103" s="304">
        <v>-999</v>
      </c>
      <c r="BG103" s="304">
        <v>-999</v>
      </c>
      <c r="BH103" s="304">
        <v>-999</v>
      </c>
      <c r="BI103" s="304">
        <v>-999</v>
      </c>
      <c r="BJ103" s="304" t="s">
        <v>4954</v>
      </c>
      <c r="BK103" s="304" t="s">
        <v>4954</v>
      </c>
      <c r="BL103" s="304" t="s">
        <v>4954</v>
      </c>
    </row>
    <row r="104" spans="1:64" ht="15" hidden="1" customHeight="1" x14ac:dyDescent="0.2">
      <c r="A104" s="304" t="s">
        <v>4922</v>
      </c>
      <c r="B104" s="304" t="s">
        <v>5970</v>
      </c>
      <c r="C104" s="304">
        <v>102</v>
      </c>
      <c r="D104" s="349" t="s">
        <v>4364</v>
      </c>
      <c r="E104" s="309">
        <v>375</v>
      </c>
      <c r="F104" s="309"/>
      <c r="G104" s="324">
        <v>40.743000000000002</v>
      </c>
      <c r="H104" s="324">
        <v>30.876000000000001</v>
      </c>
      <c r="I104" s="324" t="s">
        <v>214</v>
      </c>
      <c r="J104" s="368">
        <f>GEOMEAN(Y104,AV104,AK104)</f>
        <v>454.19979303680128</v>
      </c>
      <c r="K104" s="331">
        <f>GEOMEAN(AA104,AL104,AW104)</f>
        <v>0.38547027482550061</v>
      </c>
      <c r="L104" s="304" t="str">
        <f t="shared" si="22"/>
        <v>C</v>
      </c>
      <c r="M104" s="388" t="s">
        <v>6089</v>
      </c>
      <c r="N104" s="304"/>
      <c r="O104" s="356"/>
      <c r="P104" s="304"/>
      <c r="Q104" s="310"/>
      <c r="R104" s="304"/>
      <c r="S104" s="304"/>
      <c r="T104" s="304"/>
      <c r="U104" s="304"/>
      <c r="V104" s="304"/>
      <c r="W104" s="304" t="s">
        <v>204</v>
      </c>
      <c r="X104" s="304" t="s">
        <v>205</v>
      </c>
      <c r="Y104" s="366">
        <f t="shared" si="25"/>
        <v>424.8</v>
      </c>
      <c r="Z104" s="304"/>
      <c r="AA104" s="331">
        <v>0.36</v>
      </c>
      <c r="AB104" s="304">
        <v>-999</v>
      </c>
      <c r="AC104" s="304">
        <v>-999</v>
      </c>
      <c r="AD104" s="366">
        <v>-999</v>
      </c>
      <c r="AE104" s="304">
        <v>-999</v>
      </c>
      <c r="AF104" s="304">
        <v>-999</v>
      </c>
      <c r="AG104" s="304"/>
      <c r="AH104" s="304">
        <v>3.8089100000000001E-2</v>
      </c>
      <c r="AI104" s="312"/>
      <c r="AJ104" s="332">
        <v>442</v>
      </c>
      <c r="AK104" s="304">
        <f t="shared" si="23"/>
        <v>425</v>
      </c>
      <c r="AL104" s="363">
        <v>0.43</v>
      </c>
      <c r="AM104" s="389" t="str">
        <f t="shared" si="24"/>
        <v/>
      </c>
      <c r="AN104" s="304"/>
      <c r="AO104" s="304"/>
      <c r="AP104" s="312"/>
      <c r="AQ104" s="312"/>
      <c r="AR104" s="312"/>
      <c r="AS104" s="312"/>
      <c r="AT104" s="312"/>
      <c r="AU104" s="329">
        <f>VLOOKUP(C104,[1]world!$A$2:$B$3555,2,FALSE)</f>
        <v>1</v>
      </c>
      <c r="AV104" s="329">
        <v>519</v>
      </c>
      <c r="AW104" s="304">
        <v>0.37</v>
      </c>
      <c r="AX104" s="304">
        <v>-999</v>
      </c>
      <c r="AY104" s="304">
        <v>-999</v>
      </c>
      <c r="AZ104" s="304">
        <v>-999</v>
      </c>
      <c r="BA104" s="304">
        <v>-999</v>
      </c>
      <c r="BB104" s="304">
        <v>-999</v>
      </c>
      <c r="BC104" s="304">
        <v>-999</v>
      </c>
      <c r="BD104" s="304">
        <v>-999</v>
      </c>
      <c r="BE104" s="304">
        <v>-999</v>
      </c>
      <c r="BF104" s="304">
        <v>-999</v>
      </c>
      <c r="BG104" s="304">
        <v>-999</v>
      </c>
      <c r="BH104" s="304">
        <v>-999</v>
      </c>
      <c r="BI104" s="304">
        <v>-999</v>
      </c>
      <c r="BJ104" s="304" t="s">
        <v>4954</v>
      </c>
      <c r="BK104" s="304" t="s">
        <v>4954</v>
      </c>
      <c r="BL104" s="304" t="s">
        <v>4954</v>
      </c>
    </row>
    <row r="105" spans="1:64" ht="15" hidden="1" customHeight="1" x14ac:dyDescent="0.2">
      <c r="A105" s="304" t="s">
        <v>4917</v>
      </c>
      <c r="B105" s="304" t="s">
        <v>5965</v>
      </c>
      <c r="C105" s="304">
        <v>103</v>
      </c>
      <c r="D105" s="349" t="s">
        <v>1621</v>
      </c>
      <c r="E105" s="309">
        <v>412</v>
      </c>
      <c r="F105" s="309"/>
      <c r="G105" s="324">
        <v>32.7806</v>
      </c>
      <c r="H105" s="324">
        <v>-115.5681</v>
      </c>
      <c r="I105" s="324" t="s">
        <v>232</v>
      </c>
      <c r="J105" s="368">
        <f>P105</f>
        <v>202.85</v>
      </c>
      <c r="K105" s="331">
        <v>0.1</v>
      </c>
      <c r="L105" s="304" t="str">
        <f t="shared" si="22"/>
        <v>D</v>
      </c>
      <c r="M105" s="388">
        <v>0</v>
      </c>
      <c r="N105" s="304"/>
      <c r="O105" s="356">
        <v>71.099999999999994</v>
      </c>
      <c r="P105" s="304">
        <v>202.85</v>
      </c>
      <c r="Q105" s="304">
        <v>34</v>
      </c>
      <c r="R105" s="304" t="s">
        <v>5948</v>
      </c>
      <c r="S105" s="304"/>
      <c r="T105" s="304"/>
      <c r="U105" s="304"/>
      <c r="V105" s="304"/>
      <c r="W105" s="304" t="s">
        <v>505</v>
      </c>
      <c r="X105" s="304" t="s">
        <v>213</v>
      </c>
      <c r="Y105" s="366">
        <f t="shared" si="25"/>
        <v>274.5</v>
      </c>
      <c r="Z105" s="304">
        <v>0.3</v>
      </c>
      <c r="AA105" s="304"/>
      <c r="AB105" s="304">
        <v>-999</v>
      </c>
      <c r="AC105" s="304">
        <v>-999</v>
      </c>
      <c r="AD105" s="366">
        <v>-999</v>
      </c>
      <c r="AE105" s="304">
        <v>-999</v>
      </c>
      <c r="AF105" s="304">
        <v>-999</v>
      </c>
      <c r="AG105" s="304"/>
      <c r="AH105" s="304">
        <v>1.67509E-3</v>
      </c>
      <c r="AI105" s="385">
        <v>5.5165699999999993E-3</v>
      </c>
      <c r="AJ105" s="332">
        <v>206</v>
      </c>
      <c r="AK105" s="304">
        <f t="shared" si="23"/>
        <v>210</v>
      </c>
      <c r="AL105" s="363">
        <f>IF(AND(AH105&lt;=0.0022,AI105&lt;=0.0022),0.2,0.43)</f>
        <v>0.43</v>
      </c>
      <c r="AM105" s="389">
        <f t="shared" si="24"/>
        <v>306</v>
      </c>
      <c r="AN105" s="363">
        <v>0.25</v>
      </c>
      <c r="AO105" s="304"/>
      <c r="AP105" s="312" t="s">
        <v>4984</v>
      </c>
      <c r="AQ105" s="312"/>
      <c r="AR105" s="312">
        <v>209</v>
      </c>
      <c r="AS105" s="312">
        <v>207.46899999999999</v>
      </c>
      <c r="AT105" s="312">
        <v>306</v>
      </c>
      <c r="AU105" s="329">
        <f>VLOOKUP(C105,[1]world!$A$2:$B$3555,2,FALSE)</f>
        <v>14</v>
      </c>
      <c r="AV105" s="329">
        <v>209</v>
      </c>
      <c r="AW105" s="304">
        <v>0.37</v>
      </c>
      <c r="AX105" s="304">
        <v>1460</v>
      </c>
      <c r="AY105" s="304">
        <v>-999</v>
      </c>
      <c r="AZ105" s="304">
        <v>3260</v>
      </c>
      <c r="BA105" s="304">
        <v>1420</v>
      </c>
      <c r="BB105" s="304">
        <v>-999</v>
      </c>
      <c r="BC105" s="304">
        <v>5240</v>
      </c>
      <c r="BD105" s="304">
        <v>-999</v>
      </c>
      <c r="BE105" s="304">
        <v>-999</v>
      </c>
      <c r="BF105" s="304">
        <v>-999</v>
      </c>
      <c r="BG105" s="304">
        <v>-999</v>
      </c>
      <c r="BH105" s="304">
        <v>-999</v>
      </c>
      <c r="BI105" s="304">
        <v>-999</v>
      </c>
      <c r="BJ105" s="304">
        <v>3</v>
      </c>
      <c r="BK105" s="304" t="s">
        <v>4954</v>
      </c>
      <c r="BL105" s="304">
        <v>3</v>
      </c>
    </row>
    <row r="106" spans="1:64" ht="15" hidden="1" customHeight="1" x14ac:dyDescent="0.2">
      <c r="A106" s="304" t="s">
        <v>4922</v>
      </c>
      <c r="B106" s="304" t="s">
        <v>5965</v>
      </c>
      <c r="C106" s="304">
        <v>104</v>
      </c>
      <c r="D106" s="349" t="s">
        <v>1772</v>
      </c>
      <c r="E106" s="309">
        <v>465</v>
      </c>
      <c r="F106" s="309"/>
      <c r="G106" s="324">
        <v>33.489400000000003</v>
      </c>
      <c r="H106" s="324">
        <v>-117.67100000000001</v>
      </c>
      <c r="I106" s="324" t="s">
        <v>232</v>
      </c>
      <c r="J106" s="368">
        <f>EXP(0.35*LN(AM106)+0.24*LN(Y106)+0.2*LN(AJ106)+0.21*LN(AV106))</f>
        <v>421.81950976683368</v>
      </c>
      <c r="K106" s="331">
        <f>SQRT(0.35*AN106^2+0.24*Z106^2+0.2*AL106^2+0.21*AW106^2)</f>
        <v>0.35497042130295869</v>
      </c>
      <c r="L106" s="304" t="str">
        <f t="shared" si="22"/>
        <v>C</v>
      </c>
      <c r="M106" s="388" t="s">
        <v>6092</v>
      </c>
      <c r="N106" s="304"/>
      <c r="O106" s="356"/>
      <c r="P106" s="304"/>
      <c r="Q106" s="310"/>
      <c r="R106" s="304"/>
      <c r="S106" s="304"/>
      <c r="T106" s="304"/>
      <c r="U106" s="304"/>
      <c r="V106" s="304"/>
      <c r="W106" s="304" t="s">
        <v>581</v>
      </c>
      <c r="X106" s="304" t="s">
        <v>232</v>
      </c>
      <c r="Y106" s="366">
        <f t="shared" si="25"/>
        <v>506.6</v>
      </c>
      <c r="Z106" s="304">
        <v>0.4</v>
      </c>
      <c r="AA106" s="304"/>
      <c r="AB106" s="304">
        <v>-999</v>
      </c>
      <c r="AC106" s="304">
        <v>-999</v>
      </c>
      <c r="AD106" s="366">
        <v>-999</v>
      </c>
      <c r="AE106" s="304">
        <v>-999</v>
      </c>
      <c r="AF106" s="304">
        <v>-999</v>
      </c>
      <c r="AG106" s="304"/>
      <c r="AH106" s="304">
        <v>1.6920600000000001E-2</v>
      </c>
      <c r="AI106" s="385">
        <v>2.6126999999999997E-2</v>
      </c>
      <c r="AJ106" s="332">
        <v>352</v>
      </c>
      <c r="AK106" s="304">
        <f t="shared" si="23"/>
        <v>270</v>
      </c>
      <c r="AL106" s="363">
        <v>0.43</v>
      </c>
      <c r="AM106" s="389">
        <f t="shared" si="24"/>
        <v>353</v>
      </c>
      <c r="AN106" s="363">
        <v>0.25</v>
      </c>
      <c r="AO106" s="304"/>
      <c r="AP106" s="312" t="s">
        <v>4980</v>
      </c>
      <c r="AQ106" s="312"/>
      <c r="AR106" s="312">
        <v>349</v>
      </c>
      <c r="AS106" s="312">
        <v>338.53899999999999</v>
      </c>
      <c r="AT106" s="312">
        <v>353</v>
      </c>
      <c r="AU106" s="329">
        <f>VLOOKUP(C106,[1]world!$A$2:$B$3555,2,FALSE)</f>
        <v>3</v>
      </c>
      <c r="AV106" s="329">
        <v>547</v>
      </c>
      <c r="AW106" s="304">
        <v>0.37</v>
      </c>
      <c r="AX106" s="304">
        <v>780</v>
      </c>
      <c r="AY106" s="304">
        <v>-999</v>
      </c>
      <c r="AZ106" s="304">
        <v>3480</v>
      </c>
      <c r="BA106" s="304">
        <v>-999</v>
      </c>
      <c r="BB106" s="304">
        <v>-999</v>
      </c>
      <c r="BC106" s="304">
        <v>1960</v>
      </c>
      <c r="BD106" s="304">
        <v>-999</v>
      </c>
      <c r="BE106" s="304">
        <v>-999</v>
      </c>
      <c r="BF106" s="304">
        <v>-999</v>
      </c>
      <c r="BG106" s="304">
        <v>-999</v>
      </c>
      <c r="BH106" s="304">
        <v>-999</v>
      </c>
      <c r="BI106" s="304">
        <v>-999</v>
      </c>
      <c r="BJ106" s="304">
        <v>4</v>
      </c>
      <c r="BK106" s="304" t="s">
        <v>4954</v>
      </c>
      <c r="BL106" s="304">
        <v>3</v>
      </c>
    </row>
    <row r="107" spans="1:64" ht="15" hidden="1" customHeight="1" x14ac:dyDescent="0.2">
      <c r="A107" s="304" t="s">
        <v>4922</v>
      </c>
      <c r="B107" s="304" t="s">
        <v>5970</v>
      </c>
      <c r="C107" s="304">
        <v>105</v>
      </c>
      <c r="D107" s="349" t="s">
        <v>4358</v>
      </c>
      <c r="E107" s="309">
        <v>531</v>
      </c>
      <c r="F107" s="309"/>
      <c r="G107" s="324">
        <v>40.703000000000003</v>
      </c>
      <c r="H107" s="324">
        <v>30.855</v>
      </c>
      <c r="I107" s="324" t="s">
        <v>214</v>
      </c>
      <c r="J107" s="368">
        <f>GEOMEAN(Y107,AV107,AK107)</f>
        <v>584.63127615371309</v>
      </c>
      <c r="K107" s="331">
        <f>GEOMEAN(AA107,AL107,AW107)</f>
        <v>0.41523526603009125</v>
      </c>
      <c r="L107" s="304" t="str">
        <f t="shared" si="22"/>
        <v>C</v>
      </c>
      <c r="M107" s="388" t="s">
        <v>6089</v>
      </c>
      <c r="N107" s="304"/>
      <c r="O107" s="356"/>
      <c r="P107" s="304"/>
      <c r="Q107" s="310" t="s">
        <v>340</v>
      </c>
      <c r="R107" s="304"/>
      <c r="S107" s="304"/>
      <c r="T107" s="304"/>
      <c r="U107" s="304"/>
      <c r="V107" s="304"/>
      <c r="W107" s="304" t="s">
        <v>1609</v>
      </c>
      <c r="X107" s="304" t="s">
        <v>232</v>
      </c>
      <c r="Y107" s="366">
        <f t="shared" si="25"/>
        <v>506.6</v>
      </c>
      <c r="Z107" s="304"/>
      <c r="AA107" s="304">
        <v>0.45</v>
      </c>
      <c r="AB107" s="304">
        <v>-999</v>
      </c>
      <c r="AC107" s="304">
        <v>-999</v>
      </c>
      <c r="AD107" s="366">
        <v>-999</v>
      </c>
      <c r="AE107" s="304">
        <v>-999</v>
      </c>
      <c r="AF107" s="304">
        <v>-999</v>
      </c>
      <c r="AG107" s="304"/>
      <c r="AH107" s="304">
        <v>0.164075</v>
      </c>
      <c r="AI107" s="312"/>
      <c r="AJ107" s="332">
        <v>760</v>
      </c>
      <c r="AK107" s="304">
        <f t="shared" si="23"/>
        <v>760</v>
      </c>
      <c r="AL107" s="363">
        <v>0.43</v>
      </c>
      <c r="AM107" s="389" t="str">
        <f t="shared" si="24"/>
        <v/>
      </c>
      <c r="AN107" s="304"/>
      <c r="AO107" s="304"/>
      <c r="AP107" s="312"/>
      <c r="AQ107" s="312"/>
      <c r="AR107" s="312"/>
      <c r="AS107" s="312"/>
      <c r="AT107" s="312"/>
      <c r="AU107" s="329">
        <f>VLOOKUP(C107,[1]world!$A$2:$B$3555,2,FALSE)</f>
        <v>1</v>
      </c>
      <c r="AV107" s="329">
        <v>519</v>
      </c>
      <c r="AW107" s="304">
        <v>0.37</v>
      </c>
      <c r="AX107" s="304">
        <v>-999</v>
      </c>
      <c r="AY107" s="304">
        <v>-999</v>
      </c>
      <c r="AZ107" s="304">
        <v>-999</v>
      </c>
      <c r="BA107" s="304">
        <v>-999</v>
      </c>
      <c r="BB107" s="304">
        <v>-999</v>
      </c>
      <c r="BC107" s="304">
        <v>-999</v>
      </c>
      <c r="BD107" s="304">
        <v>-999</v>
      </c>
      <c r="BE107" s="304">
        <v>-999</v>
      </c>
      <c r="BF107" s="304">
        <v>-999</v>
      </c>
      <c r="BG107" s="304">
        <v>-999</v>
      </c>
      <c r="BH107" s="304">
        <v>-999</v>
      </c>
      <c r="BI107" s="304">
        <v>-999</v>
      </c>
      <c r="BJ107" s="304" t="s">
        <v>4954</v>
      </c>
      <c r="BK107" s="304" t="s">
        <v>4954</v>
      </c>
      <c r="BL107" s="304" t="s">
        <v>4954</v>
      </c>
    </row>
    <row r="108" spans="1:64" ht="15" hidden="1" customHeight="1" x14ac:dyDescent="0.2">
      <c r="A108" s="304" t="s">
        <v>4922</v>
      </c>
      <c r="B108" s="304" t="s">
        <v>5965</v>
      </c>
      <c r="C108" s="304">
        <v>106</v>
      </c>
      <c r="D108" s="349" t="s">
        <v>2408</v>
      </c>
      <c r="E108" s="309">
        <v>620</v>
      </c>
      <c r="F108" s="309"/>
      <c r="G108" s="324">
        <v>34.21</v>
      </c>
      <c r="H108" s="324">
        <v>-117.33</v>
      </c>
      <c r="I108" s="324" t="s">
        <v>232</v>
      </c>
      <c r="J108" s="368">
        <f t="shared" ref="J108:J109" si="31">EXP(0.35*LN(AM108)+0.24*LN(Y108)+0.2*LN(AJ108)+0.21*LN(AV108))</f>
        <v>616.7775907227574</v>
      </c>
      <c r="K108" s="331">
        <f t="shared" ref="K108:K109" si="32">SQRT(0.35*AN108^2+0.24*Z108^2+0.2*AL108^2+0.21*AW108^2)</f>
        <v>0.40016121751114264</v>
      </c>
      <c r="L108" s="304" t="str">
        <f t="shared" si="22"/>
        <v>C</v>
      </c>
      <c r="M108" s="388" t="s">
        <v>6092</v>
      </c>
      <c r="N108" s="304"/>
      <c r="O108" s="356"/>
      <c r="P108" s="356"/>
      <c r="Q108" s="356"/>
      <c r="R108" s="304"/>
      <c r="S108" s="304"/>
      <c r="T108" s="304"/>
      <c r="U108" s="304"/>
      <c r="V108" s="304"/>
      <c r="W108" s="310" t="s">
        <v>1644</v>
      </c>
      <c r="X108" s="304" t="s">
        <v>232</v>
      </c>
      <c r="Y108" s="366">
        <f t="shared" si="25"/>
        <v>506.6</v>
      </c>
      <c r="Z108" s="304">
        <v>0.4</v>
      </c>
      <c r="AA108" s="304"/>
      <c r="AB108" s="304">
        <v>-999</v>
      </c>
      <c r="AC108" s="304">
        <v>-999</v>
      </c>
      <c r="AD108" s="366">
        <v>-999</v>
      </c>
      <c r="AE108" s="304">
        <v>-999</v>
      </c>
      <c r="AF108" s="304">
        <v>-999</v>
      </c>
      <c r="AG108" s="304"/>
      <c r="AH108" s="304">
        <v>0.15403700000000001</v>
      </c>
      <c r="AI108" s="312"/>
      <c r="AJ108" s="332">
        <v>760</v>
      </c>
      <c r="AK108" s="304">
        <f t="shared" si="23"/>
        <v>760</v>
      </c>
      <c r="AL108" s="363">
        <v>0.43</v>
      </c>
      <c r="AM108" s="389">
        <f t="shared" si="24"/>
        <v>748</v>
      </c>
      <c r="AN108" s="304">
        <v>0.4</v>
      </c>
      <c r="AO108" s="304"/>
      <c r="AP108" s="312" t="s">
        <v>6116</v>
      </c>
      <c r="AQ108" s="312"/>
      <c r="AR108" s="312">
        <v>748</v>
      </c>
      <c r="AS108" s="342">
        <v>684.93499999999995</v>
      </c>
      <c r="AT108" s="312"/>
      <c r="AU108" s="329">
        <f>VLOOKUP(C108,[1]world!$A$2:$B$3555,2,FALSE)</f>
        <v>4</v>
      </c>
      <c r="AV108" s="329">
        <v>459</v>
      </c>
      <c r="AW108" s="304">
        <v>0.37</v>
      </c>
      <c r="AX108" s="304">
        <v>40</v>
      </c>
      <c r="AY108" s="304">
        <v>-999</v>
      </c>
      <c r="AZ108" s="304">
        <v>260</v>
      </c>
      <c r="BA108" s="304">
        <v>-999</v>
      </c>
      <c r="BB108" s="304">
        <v>-999</v>
      </c>
      <c r="BC108" s="304">
        <v>-999</v>
      </c>
      <c r="BD108" s="304">
        <v>-999</v>
      </c>
      <c r="BE108" s="304">
        <v>-999</v>
      </c>
      <c r="BF108" s="304">
        <v>-999</v>
      </c>
      <c r="BG108" s="304">
        <v>-999</v>
      </c>
      <c r="BH108" s="304">
        <v>-999</v>
      </c>
      <c r="BI108" s="304">
        <v>-999</v>
      </c>
      <c r="BJ108" s="304">
        <v>4</v>
      </c>
      <c r="BK108" s="304" t="s">
        <v>4954</v>
      </c>
      <c r="BL108" s="304">
        <v>4</v>
      </c>
    </row>
    <row r="109" spans="1:64" ht="15" hidden="1" customHeight="1" x14ac:dyDescent="0.2">
      <c r="A109" s="304" t="s">
        <v>4922</v>
      </c>
      <c r="B109" s="304" t="s">
        <v>5965</v>
      </c>
      <c r="C109" s="304">
        <v>107</v>
      </c>
      <c r="D109" s="349" t="s">
        <v>2066</v>
      </c>
      <c r="E109" s="309">
        <v>634</v>
      </c>
      <c r="F109" s="309"/>
      <c r="G109" s="324">
        <v>33.914999999999999</v>
      </c>
      <c r="H109" s="324">
        <v>-118.07</v>
      </c>
      <c r="I109" s="324" t="s">
        <v>214</v>
      </c>
      <c r="J109" s="368">
        <f t="shared" si="31"/>
        <v>278.59160216278764</v>
      </c>
      <c r="K109" s="331">
        <f t="shared" si="32"/>
        <v>0.33046028505707004</v>
      </c>
      <c r="L109" s="304" t="str">
        <f t="shared" si="22"/>
        <v>D</v>
      </c>
      <c r="M109" s="388" t="s">
        <v>6092</v>
      </c>
      <c r="N109" s="304"/>
      <c r="O109" s="356"/>
      <c r="P109" s="356"/>
      <c r="Q109" s="356"/>
      <c r="R109" s="304"/>
      <c r="S109" s="304"/>
      <c r="T109" s="304"/>
      <c r="U109" s="304"/>
      <c r="V109" s="304"/>
      <c r="W109" s="304" t="s">
        <v>225</v>
      </c>
      <c r="X109" s="304" t="s">
        <v>213</v>
      </c>
      <c r="Y109" s="366">
        <f t="shared" si="25"/>
        <v>274.5</v>
      </c>
      <c r="Z109" s="304">
        <v>0.3</v>
      </c>
      <c r="AA109" s="304"/>
      <c r="AB109" s="304">
        <v>-999</v>
      </c>
      <c r="AC109" s="304">
        <v>-999</v>
      </c>
      <c r="AD109" s="366">
        <v>-999</v>
      </c>
      <c r="AE109" s="304">
        <v>-999</v>
      </c>
      <c r="AF109" s="304">
        <v>-999</v>
      </c>
      <c r="AG109" s="304"/>
      <c r="AH109" s="304">
        <v>2.6949500000000002E-3</v>
      </c>
      <c r="AI109" s="385">
        <v>8.9704099999999998E-3</v>
      </c>
      <c r="AJ109" s="332">
        <v>225</v>
      </c>
      <c r="AK109" s="304">
        <f t="shared" si="23"/>
        <v>210</v>
      </c>
      <c r="AL109" s="363">
        <v>0.43</v>
      </c>
      <c r="AM109" s="389">
        <f t="shared" si="24"/>
        <v>306</v>
      </c>
      <c r="AN109" s="363">
        <v>0.25</v>
      </c>
      <c r="AO109" s="304"/>
      <c r="AP109" s="312" t="s">
        <v>6119</v>
      </c>
      <c r="AQ109" s="312"/>
      <c r="AR109" s="312">
        <v>280</v>
      </c>
      <c r="AS109" s="312">
        <v>270.19</v>
      </c>
      <c r="AT109" s="312">
        <v>306</v>
      </c>
      <c r="AU109" s="329">
        <f>VLOOKUP(C109,[1]world!$A$2:$B$3555,2,FALSE)</f>
        <v>12</v>
      </c>
      <c r="AV109" s="329">
        <v>297</v>
      </c>
      <c r="AW109" s="304">
        <v>0.37</v>
      </c>
      <c r="AX109" s="304">
        <v>900</v>
      </c>
      <c r="AY109" s="304">
        <v>-999</v>
      </c>
      <c r="AZ109" s="304">
        <v>3200</v>
      </c>
      <c r="BA109" s="304">
        <v>700</v>
      </c>
      <c r="BB109" s="304">
        <v>-999</v>
      </c>
      <c r="BC109" s="304">
        <v>4200</v>
      </c>
      <c r="BD109" s="304">
        <v>-999</v>
      </c>
      <c r="BE109" s="304">
        <v>-999</v>
      </c>
      <c r="BF109" s="304">
        <v>-999</v>
      </c>
      <c r="BG109" s="304">
        <v>-999</v>
      </c>
      <c r="BH109" s="304">
        <v>-999</v>
      </c>
      <c r="BI109" s="304">
        <v>-999</v>
      </c>
      <c r="BJ109" s="304">
        <v>3</v>
      </c>
      <c r="BK109" s="304" t="s">
        <v>4954</v>
      </c>
      <c r="BL109" s="304">
        <v>3</v>
      </c>
    </row>
    <row r="110" spans="1:64" ht="15" hidden="1" customHeight="1" x14ac:dyDescent="0.2">
      <c r="A110" s="304" t="s">
        <v>4922</v>
      </c>
      <c r="B110" s="304" t="s">
        <v>5965</v>
      </c>
      <c r="C110" s="304">
        <v>108</v>
      </c>
      <c r="D110" s="349" t="s">
        <v>2439</v>
      </c>
      <c r="E110" s="309">
        <v>637</v>
      </c>
      <c r="F110" s="309"/>
      <c r="G110" s="324">
        <v>34.248919999999998</v>
      </c>
      <c r="H110" s="324">
        <v>-118.4789</v>
      </c>
      <c r="I110" s="324" t="s">
        <v>232</v>
      </c>
      <c r="J110" s="368">
        <f>P110</f>
        <v>380.06</v>
      </c>
      <c r="K110" s="331">
        <v>0.1</v>
      </c>
      <c r="L110" s="304" t="str">
        <f t="shared" si="22"/>
        <v>C</v>
      </c>
      <c r="M110" s="388">
        <v>0</v>
      </c>
      <c r="N110" s="304"/>
      <c r="O110" s="356">
        <v>158.49</v>
      </c>
      <c r="P110" s="304">
        <v>380.06</v>
      </c>
      <c r="Q110" s="304">
        <v>1748</v>
      </c>
      <c r="R110" s="304" t="s">
        <v>5948</v>
      </c>
      <c r="S110" s="304"/>
      <c r="T110" s="304"/>
      <c r="U110" s="304"/>
      <c r="V110" s="304"/>
      <c r="W110" s="304" t="s">
        <v>505</v>
      </c>
      <c r="X110" s="304" t="s">
        <v>213</v>
      </c>
      <c r="Y110" s="366">
        <f t="shared" si="25"/>
        <v>274.5</v>
      </c>
      <c r="Z110" s="304">
        <v>0.3</v>
      </c>
      <c r="AA110" s="304"/>
      <c r="AB110" s="304">
        <v>-999</v>
      </c>
      <c r="AC110" s="304">
        <v>-999</v>
      </c>
      <c r="AD110" s="366">
        <v>-999</v>
      </c>
      <c r="AE110" s="304">
        <v>-999</v>
      </c>
      <c r="AF110" s="304">
        <v>-999</v>
      </c>
      <c r="AG110" s="304"/>
      <c r="AH110" s="304">
        <v>1.07472E-2</v>
      </c>
      <c r="AI110" s="385">
        <v>2.0359699999999998E-2</v>
      </c>
      <c r="AJ110" s="332">
        <v>306</v>
      </c>
      <c r="AK110" s="304">
        <f t="shared" si="23"/>
        <v>270</v>
      </c>
      <c r="AL110" s="363">
        <f>IF(AND(AH110&lt;=0.0022,AI110&lt;=0.0022),0.2,0.43)</f>
        <v>0.43</v>
      </c>
      <c r="AM110" s="389">
        <f t="shared" si="24"/>
        <v>353</v>
      </c>
      <c r="AN110" s="363">
        <v>0.25</v>
      </c>
      <c r="AO110" s="304"/>
      <c r="AP110" s="312" t="s">
        <v>4980</v>
      </c>
      <c r="AQ110" s="312"/>
      <c r="AR110" s="312">
        <v>349</v>
      </c>
      <c r="AS110" s="312">
        <v>338.53899999999999</v>
      </c>
      <c r="AT110" s="312">
        <v>353</v>
      </c>
      <c r="AU110" s="329">
        <f>VLOOKUP(C110,[1]world!$A$2:$B$3555,2,FALSE)</f>
        <v>12</v>
      </c>
      <c r="AV110" s="329">
        <v>297</v>
      </c>
      <c r="AW110" s="304">
        <v>0.37</v>
      </c>
      <c r="AX110" s="304">
        <v>840</v>
      </c>
      <c r="AY110" s="304">
        <v>-999</v>
      </c>
      <c r="AZ110" s="304">
        <v>4440</v>
      </c>
      <c r="BA110" s="304">
        <v>360</v>
      </c>
      <c r="BB110" s="304">
        <v>-999</v>
      </c>
      <c r="BC110" s="304">
        <v>4180</v>
      </c>
      <c r="BD110" s="304">
        <v>-999</v>
      </c>
      <c r="BE110" s="304">
        <v>-999</v>
      </c>
      <c r="BF110" s="304">
        <v>-999</v>
      </c>
      <c r="BG110" s="304">
        <v>-999</v>
      </c>
      <c r="BH110" s="304">
        <v>-999</v>
      </c>
      <c r="BI110" s="304">
        <v>-999</v>
      </c>
      <c r="BJ110" s="304">
        <v>3</v>
      </c>
      <c r="BK110" s="304" t="s">
        <v>4954</v>
      </c>
      <c r="BL110" s="304">
        <v>3</v>
      </c>
    </row>
    <row r="111" spans="1:64" ht="15" hidden="1" customHeight="1" x14ac:dyDescent="0.2">
      <c r="A111" s="304" t="s">
        <v>4922</v>
      </c>
      <c r="B111" s="304" t="s">
        <v>5965</v>
      </c>
      <c r="C111" s="304">
        <v>109</v>
      </c>
      <c r="D111" s="349" t="s">
        <v>2228</v>
      </c>
      <c r="E111" s="309">
        <v>638</v>
      </c>
      <c r="F111" s="309"/>
      <c r="G111" s="324">
        <v>34.063000000000002</v>
      </c>
      <c r="H111" s="324">
        <v>-118.46299999999999</v>
      </c>
      <c r="I111" s="324" t="s">
        <v>232</v>
      </c>
      <c r="J111" s="368">
        <f>P111</f>
        <v>416.58</v>
      </c>
      <c r="K111" s="331">
        <v>0.1</v>
      </c>
      <c r="L111" s="304" t="str">
        <f t="shared" si="22"/>
        <v>C</v>
      </c>
      <c r="M111" s="388">
        <v>0</v>
      </c>
      <c r="N111" s="304"/>
      <c r="O111" s="356">
        <v>99.5</v>
      </c>
      <c r="P111" s="304">
        <v>416.58</v>
      </c>
      <c r="Q111" s="304">
        <v>1760</v>
      </c>
      <c r="R111" s="304" t="s">
        <v>5948</v>
      </c>
      <c r="S111" s="304"/>
      <c r="T111" s="304"/>
      <c r="U111" s="304"/>
      <c r="V111" s="304"/>
      <c r="W111" s="304" t="s">
        <v>505</v>
      </c>
      <c r="X111" s="304" t="s">
        <v>213</v>
      </c>
      <c r="Y111" s="366">
        <f t="shared" si="25"/>
        <v>274.5</v>
      </c>
      <c r="Z111" s="304">
        <v>0.3</v>
      </c>
      <c r="AA111" s="304"/>
      <c r="AB111" s="304">
        <v>-999</v>
      </c>
      <c r="AC111" s="304">
        <v>-999</v>
      </c>
      <c r="AD111" s="366">
        <v>-999</v>
      </c>
      <c r="AE111" s="304">
        <v>-999</v>
      </c>
      <c r="AF111" s="304">
        <v>-999</v>
      </c>
      <c r="AG111" s="304"/>
      <c r="AH111" s="304">
        <v>2.7945899999999999E-2</v>
      </c>
      <c r="AI111" s="312"/>
      <c r="AJ111" s="332">
        <v>400</v>
      </c>
      <c r="AK111" s="304">
        <f t="shared" si="23"/>
        <v>425</v>
      </c>
      <c r="AL111" s="304">
        <f>IF(AH111&lt;=0.0022,0.2,0.43)</f>
        <v>0.43</v>
      </c>
      <c r="AM111" s="389">
        <f t="shared" si="24"/>
        <v>387</v>
      </c>
      <c r="AN111" s="363">
        <v>0.25</v>
      </c>
      <c r="AO111" s="304"/>
      <c r="AP111" s="312" t="s">
        <v>1600</v>
      </c>
      <c r="AQ111" s="312"/>
      <c r="AR111" s="312">
        <v>387</v>
      </c>
      <c r="AS111" s="312">
        <v>370.78899999999999</v>
      </c>
      <c r="AT111" s="312"/>
      <c r="AU111" s="329">
        <f>VLOOKUP(C111,[1]world!$A$2:$B$3555,2,FALSE)</f>
        <v>7</v>
      </c>
      <c r="AV111" s="329">
        <v>388</v>
      </c>
      <c r="AW111" s="304">
        <v>0.37</v>
      </c>
      <c r="AX111" s="304">
        <v>780</v>
      </c>
      <c r="AY111" s="304">
        <v>-999</v>
      </c>
      <c r="AZ111" s="304">
        <v>3280</v>
      </c>
      <c r="BA111" s="304">
        <v>320</v>
      </c>
      <c r="BB111" s="304">
        <v>-999</v>
      </c>
      <c r="BC111" s="304">
        <v>5160</v>
      </c>
      <c r="BD111" s="304">
        <v>-999</v>
      </c>
      <c r="BE111" s="304">
        <v>-999</v>
      </c>
      <c r="BF111" s="304">
        <v>-999</v>
      </c>
      <c r="BG111" s="304">
        <v>-999</v>
      </c>
      <c r="BH111" s="304">
        <v>-999</v>
      </c>
      <c r="BI111" s="304">
        <v>-999</v>
      </c>
      <c r="BJ111" s="304">
        <v>3</v>
      </c>
      <c r="BK111" s="304" t="s">
        <v>4954</v>
      </c>
      <c r="BL111" s="304">
        <v>3</v>
      </c>
    </row>
    <row r="112" spans="1:64" ht="15" hidden="1" customHeight="1" x14ac:dyDescent="0.2">
      <c r="A112" s="304" t="s">
        <v>4922</v>
      </c>
      <c r="B112" s="304" t="s">
        <v>5965</v>
      </c>
      <c r="C112" s="304">
        <v>110</v>
      </c>
      <c r="D112" s="349" t="s">
        <v>6028</v>
      </c>
      <c r="E112" s="309">
        <v>655</v>
      </c>
      <c r="F112" s="304">
        <v>1937</v>
      </c>
      <c r="G112" s="324">
        <v>34.311999999999998</v>
      </c>
      <c r="H112" s="324">
        <v>-118.496</v>
      </c>
      <c r="I112" s="324" t="s">
        <v>206</v>
      </c>
      <c r="J112" s="368">
        <f>P112</f>
        <v>373.07</v>
      </c>
      <c r="K112" s="331">
        <v>0.1</v>
      </c>
      <c r="L112" s="304" t="str">
        <f t="shared" si="22"/>
        <v>C</v>
      </c>
      <c r="M112" s="388">
        <v>0</v>
      </c>
      <c r="N112" s="304"/>
      <c r="O112" s="356">
        <v>89.5</v>
      </c>
      <c r="P112" s="304">
        <v>373.07</v>
      </c>
      <c r="Q112" s="309">
        <v>1740</v>
      </c>
      <c r="R112" s="304" t="s">
        <v>5948</v>
      </c>
      <c r="S112" s="304"/>
      <c r="T112" s="304"/>
      <c r="U112" s="304"/>
      <c r="V112" s="304"/>
      <c r="W112" s="310" t="s">
        <v>2478</v>
      </c>
      <c r="X112" s="304" t="s">
        <v>205</v>
      </c>
      <c r="Y112" s="366">
        <f t="shared" si="25"/>
        <v>424.8</v>
      </c>
      <c r="Z112" s="304">
        <v>0.3</v>
      </c>
      <c r="AA112" s="304"/>
      <c r="AB112" s="304">
        <v>-999</v>
      </c>
      <c r="AC112" s="304">
        <v>-999</v>
      </c>
      <c r="AD112" s="366">
        <v>-999</v>
      </c>
      <c r="AE112" s="304">
        <v>-999</v>
      </c>
      <c r="AF112" s="304">
        <v>-999</v>
      </c>
      <c r="AG112" s="304"/>
      <c r="AH112" s="304">
        <v>2.90587E-2</v>
      </c>
      <c r="AI112" s="385">
        <v>0.172073</v>
      </c>
      <c r="AJ112" s="332">
        <v>405</v>
      </c>
      <c r="AK112" s="304">
        <f t="shared" si="23"/>
        <v>425</v>
      </c>
      <c r="AL112" s="363">
        <f>IF(OR(AH112&lt;=0.0022,AI112&lt;=0.0022),0.2,0.43)</f>
        <v>0.43</v>
      </c>
      <c r="AM112" s="389">
        <f t="shared" si="24"/>
        <v>353</v>
      </c>
      <c r="AN112" s="363">
        <v>0.25</v>
      </c>
      <c r="AO112" s="304"/>
      <c r="AP112" s="312" t="s">
        <v>4980</v>
      </c>
      <c r="AQ112" s="312"/>
      <c r="AR112" s="312">
        <v>349</v>
      </c>
      <c r="AS112" s="312">
        <v>376.07299999999998</v>
      </c>
      <c r="AT112" s="312">
        <v>353</v>
      </c>
      <c r="AU112" s="329">
        <f>VLOOKUP(C112,[1]world!$A$2:$B$3555,2,FALSE)</f>
        <v>4</v>
      </c>
      <c r="AV112" s="329">
        <v>459</v>
      </c>
      <c r="AW112" s="304">
        <v>0.37</v>
      </c>
      <c r="AX112" s="304">
        <v>760</v>
      </c>
      <c r="AY112" s="304">
        <v>-999</v>
      </c>
      <c r="AZ112" s="304">
        <v>4560</v>
      </c>
      <c r="BA112" s="304">
        <v>120</v>
      </c>
      <c r="BB112" s="304">
        <v>-999</v>
      </c>
      <c r="BC112" s="304">
        <v>5640</v>
      </c>
      <c r="BD112" s="304">
        <v>-999</v>
      </c>
      <c r="BE112" s="304">
        <v>-999</v>
      </c>
      <c r="BF112" s="304">
        <v>-999</v>
      </c>
      <c r="BG112" s="304">
        <v>-999</v>
      </c>
      <c r="BH112" s="304">
        <v>-999</v>
      </c>
      <c r="BI112" s="304">
        <v>-999</v>
      </c>
      <c r="BJ112" s="304">
        <v>3</v>
      </c>
      <c r="BK112" s="304" t="s">
        <v>4954</v>
      </c>
      <c r="BL112" s="304">
        <v>3</v>
      </c>
    </row>
    <row r="113" spans="1:64" ht="15" hidden="1" customHeight="1" x14ac:dyDescent="0.2">
      <c r="A113" s="304" t="s">
        <v>4922</v>
      </c>
      <c r="B113" s="304" t="s">
        <v>5965</v>
      </c>
      <c r="C113" s="304">
        <v>111</v>
      </c>
      <c r="D113" s="349" t="s">
        <v>2092</v>
      </c>
      <c r="E113" s="309">
        <v>697</v>
      </c>
      <c r="F113" s="309"/>
      <c r="G113" s="324">
        <v>33.935400000000001</v>
      </c>
      <c r="H113" s="324">
        <v>-117.884</v>
      </c>
      <c r="I113" s="324" t="s">
        <v>226</v>
      </c>
      <c r="J113" s="368">
        <f t="shared" ref="J113:J114" si="33">EXP(0.35*LN(AM113)+0.24*LN(Y113)+0.2*LN(AJ113)+0.21*LN(AV113))</f>
        <v>415.88716852615931</v>
      </c>
      <c r="K113" s="331">
        <f t="shared" ref="K113:K114" si="34">SQRT(0.35*AN113^2+0.24*Z113^2+0.2*AL113^2+0.21*AW113^2)</f>
        <v>0.35418074481823542</v>
      </c>
      <c r="L113" s="304" t="str">
        <f t="shared" si="22"/>
        <v>C</v>
      </c>
      <c r="M113" s="388" t="s">
        <v>6092</v>
      </c>
      <c r="N113" s="304"/>
      <c r="O113" s="356"/>
      <c r="P113" s="304"/>
      <c r="Q113" s="310"/>
      <c r="R113" s="304"/>
      <c r="S113" s="304"/>
      <c r="T113" s="304"/>
      <c r="U113" s="304"/>
      <c r="V113" s="304"/>
      <c r="W113" s="304" t="s">
        <v>2093</v>
      </c>
      <c r="X113" s="304" t="s">
        <v>205</v>
      </c>
      <c r="Y113" s="366">
        <f t="shared" si="25"/>
        <v>424.8</v>
      </c>
      <c r="Z113" s="304">
        <v>0.3</v>
      </c>
      <c r="AA113" s="304"/>
      <c r="AB113" s="304">
        <v>-999</v>
      </c>
      <c r="AC113" s="304">
        <v>-999</v>
      </c>
      <c r="AD113" s="366">
        <v>-999</v>
      </c>
      <c r="AE113" s="304">
        <v>-999</v>
      </c>
      <c r="AF113" s="304">
        <v>-999</v>
      </c>
      <c r="AG113" s="304"/>
      <c r="AH113" s="304">
        <v>4.9537699999999997E-2</v>
      </c>
      <c r="AI113" s="312"/>
      <c r="AJ113" s="332">
        <v>488</v>
      </c>
      <c r="AK113" s="304">
        <f t="shared" si="23"/>
        <v>425</v>
      </c>
      <c r="AL113" s="363">
        <v>0.43</v>
      </c>
      <c r="AM113" s="389">
        <f t="shared" si="24"/>
        <v>390</v>
      </c>
      <c r="AN113" s="304">
        <v>0.33</v>
      </c>
      <c r="AO113" s="304"/>
      <c r="AP113" s="312" t="s">
        <v>1903</v>
      </c>
      <c r="AQ113" s="312"/>
      <c r="AR113" s="312">
        <v>390</v>
      </c>
      <c r="AS113" s="312">
        <v>376.07299999999998</v>
      </c>
      <c r="AT113" s="312"/>
      <c r="AU113" s="329">
        <f>VLOOKUP(C113,[1]world!$A$2:$B$3555,2,FALSE)</f>
        <v>7</v>
      </c>
      <c r="AV113" s="329">
        <v>388</v>
      </c>
      <c r="AW113" s="304">
        <v>0.37</v>
      </c>
      <c r="AX113" s="304">
        <v>820</v>
      </c>
      <c r="AY113" s="304">
        <v>-999</v>
      </c>
      <c r="AZ113" s="304">
        <v>4420</v>
      </c>
      <c r="BA113" s="304">
        <v>360</v>
      </c>
      <c r="BB113" s="304">
        <v>-999</v>
      </c>
      <c r="BC113" s="304">
        <v>3220</v>
      </c>
      <c r="BD113" s="304">
        <v>-999</v>
      </c>
      <c r="BE113" s="304">
        <v>-999</v>
      </c>
      <c r="BF113" s="304">
        <v>-999</v>
      </c>
      <c r="BG113" s="304">
        <v>-999</v>
      </c>
      <c r="BH113" s="304">
        <v>-999</v>
      </c>
      <c r="BI113" s="304">
        <v>-999</v>
      </c>
      <c r="BJ113" s="304">
        <v>3</v>
      </c>
      <c r="BK113" s="304" t="s">
        <v>4954</v>
      </c>
      <c r="BL113" s="304">
        <v>3</v>
      </c>
    </row>
    <row r="114" spans="1:64" ht="15" hidden="1" customHeight="1" x14ac:dyDescent="0.2">
      <c r="A114" s="304" t="s">
        <v>4922</v>
      </c>
      <c r="B114" s="304" t="s">
        <v>5965</v>
      </c>
      <c r="C114" s="304">
        <v>112</v>
      </c>
      <c r="D114" s="349" t="s">
        <v>2017</v>
      </c>
      <c r="E114" s="309">
        <v>707</v>
      </c>
      <c r="F114" s="309"/>
      <c r="G114" s="324">
        <v>33.851999999999997</v>
      </c>
      <c r="H114" s="324">
        <v>-117.45099999999999</v>
      </c>
      <c r="I114" s="324" t="s">
        <v>226</v>
      </c>
      <c r="J114" s="368">
        <f t="shared" si="33"/>
        <v>530.79719594306994</v>
      </c>
      <c r="K114" s="331">
        <f t="shared" si="34"/>
        <v>0.40016121751114264</v>
      </c>
      <c r="L114" s="304" t="str">
        <f t="shared" si="22"/>
        <v>C</v>
      </c>
      <c r="M114" s="388" t="s">
        <v>6092</v>
      </c>
      <c r="N114" s="304"/>
      <c r="O114" s="356"/>
      <c r="P114" s="304"/>
      <c r="Q114" s="310"/>
      <c r="R114" s="304"/>
      <c r="S114" s="304"/>
      <c r="T114" s="304"/>
      <c r="U114" s="304"/>
      <c r="V114" s="304"/>
      <c r="W114" s="310" t="s">
        <v>2018</v>
      </c>
      <c r="X114" s="304" t="s">
        <v>232</v>
      </c>
      <c r="Y114" s="366">
        <f t="shared" si="25"/>
        <v>506.6</v>
      </c>
      <c r="Z114" s="304">
        <v>0.4</v>
      </c>
      <c r="AA114" s="304"/>
      <c r="AB114" s="304">
        <v>-999</v>
      </c>
      <c r="AC114" s="304">
        <v>-999</v>
      </c>
      <c r="AD114" s="366">
        <v>-999</v>
      </c>
      <c r="AE114" s="304">
        <v>-999</v>
      </c>
      <c r="AF114" s="304">
        <v>-999</v>
      </c>
      <c r="AG114" s="304"/>
      <c r="AH114" s="348">
        <f>VLOOKUP($C114,SMM_Vol1!$B$235:$H$269,6,FALSE)</f>
        <v>3.48013E-2</v>
      </c>
      <c r="AI114" s="385">
        <v>1.0000000000000001E-5</v>
      </c>
      <c r="AJ114" s="332">
        <f>VLOOKUP($C114,SMM_Vol1!$B$235:$H$269,7,FALSE)</f>
        <v>428</v>
      </c>
      <c r="AK114" s="304">
        <f t="shared" si="23"/>
        <v>425</v>
      </c>
      <c r="AL114" s="363">
        <v>0.43</v>
      </c>
      <c r="AM114" s="389">
        <f t="shared" si="24"/>
        <v>748</v>
      </c>
      <c r="AN114" s="304">
        <v>0.4</v>
      </c>
      <c r="AO114" s="304"/>
      <c r="AP114" s="312" t="s">
        <v>6114</v>
      </c>
      <c r="AQ114" s="312"/>
      <c r="AR114" s="312">
        <v>748</v>
      </c>
      <c r="AS114" s="342">
        <v>684.93499999999995</v>
      </c>
      <c r="AT114" s="312"/>
      <c r="AU114" s="329">
        <f>VLOOKUP(C114,[1]world!$A$2:$B$3555,2,FALSE)</f>
        <v>7</v>
      </c>
      <c r="AV114" s="329">
        <v>388</v>
      </c>
      <c r="AW114" s="304">
        <v>0.37</v>
      </c>
      <c r="AX114" s="304">
        <v>40</v>
      </c>
      <c r="AY114" s="304">
        <v>-999</v>
      </c>
      <c r="AZ114" s="304">
        <v>240</v>
      </c>
      <c r="BA114" s="304">
        <v>-999</v>
      </c>
      <c r="BB114" s="304">
        <v>-999</v>
      </c>
      <c r="BC114" s="304">
        <v>-999</v>
      </c>
      <c r="BD114" s="304">
        <v>-999</v>
      </c>
      <c r="BE114" s="304">
        <v>-999</v>
      </c>
      <c r="BF114" s="304">
        <v>-999</v>
      </c>
      <c r="BG114" s="304">
        <v>-999</v>
      </c>
      <c r="BH114" s="304">
        <v>-999</v>
      </c>
      <c r="BI114" s="304">
        <v>-999</v>
      </c>
      <c r="BJ114" s="304">
        <v>4</v>
      </c>
      <c r="BK114" s="304" t="s">
        <v>4954</v>
      </c>
      <c r="BL114" s="304">
        <v>4</v>
      </c>
    </row>
    <row r="115" spans="1:64" ht="15" hidden="1" customHeight="1" x14ac:dyDescent="0.2">
      <c r="A115" s="304" t="s">
        <v>4922</v>
      </c>
      <c r="B115" s="304" t="s">
        <v>5965</v>
      </c>
      <c r="C115" s="304">
        <v>113</v>
      </c>
      <c r="D115" s="349" t="s">
        <v>2196</v>
      </c>
      <c r="E115" s="309">
        <v>709</v>
      </c>
      <c r="F115" s="309"/>
      <c r="G115" s="324">
        <v>34.048999999999999</v>
      </c>
      <c r="H115" s="324">
        <v>-118.11199999999999</v>
      </c>
      <c r="I115" s="324" t="s">
        <v>226</v>
      </c>
      <c r="J115" s="368">
        <f>P115</f>
        <v>468.18</v>
      </c>
      <c r="K115" s="331">
        <v>0.1</v>
      </c>
      <c r="L115" s="304" t="str">
        <f t="shared" si="22"/>
        <v>C</v>
      </c>
      <c r="M115" s="388">
        <v>0</v>
      </c>
      <c r="N115" s="304"/>
      <c r="O115" s="356">
        <v>40</v>
      </c>
      <c r="P115" s="304">
        <v>468.18</v>
      </c>
      <c r="Q115" s="309">
        <v>2051</v>
      </c>
      <c r="R115" s="304" t="s">
        <v>5948</v>
      </c>
      <c r="S115" s="304"/>
      <c r="T115" s="304"/>
      <c r="U115" s="304"/>
      <c r="V115" s="304"/>
      <c r="W115" s="304" t="s">
        <v>6077</v>
      </c>
      <c r="X115" s="304" t="s">
        <v>232</v>
      </c>
      <c r="Y115" s="366">
        <f t="shared" si="25"/>
        <v>506.6</v>
      </c>
      <c r="Z115" s="304">
        <v>0.4</v>
      </c>
      <c r="AA115" s="304"/>
      <c r="AB115" s="304">
        <v>-999</v>
      </c>
      <c r="AC115" s="304">
        <v>-999</v>
      </c>
      <c r="AD115" s="366">
        <v>-999</v>
      </c>
      <c r="AE115" s="304">
        <v>-999</v>
      </c>
      <c r="AF115" s="304">
        <v>-999</v>
      </c>
      <c r="AG115" s="304"/>
      <c r="AH115" s="304">
        <v>1.52484E-2</v>
      </c>
      <c r="AI115" s="312"/>
      <c r="AJ115" s="332">
        <v>339</v>
      </c>
      <c r="AK115" s="304">
        <f t="shared" si="23"/>
        <v>270</v>
      </c>
      <c r="AL115" s="304">
        <f>IF(AH115&lt;=0.0022,0.2,0.43)</f>
        <v>0.43</v>
      </c>
      <c r="AM115" s="389">
        <f t="shared" si="24"/>
        <v>387</v>
      </c>
      <c r="AN115" s="363">
        <v>0.25</v>
      </c>
      <c r="AO115" s="304"/>
      <c r="AP115" s="312" t="s">
        <v>1600</v>
      </c>
      <c r="AQ115" s="312"/>
      <c r="AR115" s="312">
        <v>387</v>
      </c>
      <c r="AS115" s="312">
        <v>370.78899999999999</v>
      </c>
      <c r="AT115" s="312"/>
      <c r="AU115" s="329">
        <f>VLOOKUP(C115,[1]world!$A$2:$B$3555,2,FALSE)</f>
        <v>8</v>
      </c>
      <c r="AV115" s="329">
        <v>374</v>
      </c>
      <c r="AW115" s="304">
        <v>0.37</v>
      </c>
      <c r="AX115" s="304">
        <v>200</v>
      </c>
      <c r="AY115" s="304">
        <v>-999</v>
      </c>
      <c r="AZ115" s="304">
        <v>3200</v>
      </c>
      <c r="BA115" s="304">
        <v>440</v>
      </c>
      <c r="BB115" s="304">
        <v>-999</v>
      </c>
      <c r="BC115" s="304">
        <v>3440</v>
      </c>
      <c r="BD115" s="304">
        <v>-999</v>
      </c>
      <c r="BE115" s="304">
        <v>-999</v>
      </c>
      <c r="BF115" s="304">
        <v>-999</v>
      </c>
      <c r="BG115" s="304">
        <v>-999</v>
      </c>
      <c r="BH115" s="304">
        <v>-999</v>
      </c>
      <c r="BI115" s="304">
        <v>-999</v>
      </c>
      <c r="BJ115" s="304">
        <v>3</v>
      </c>
      <c r="BK115" s="304" t="s">
        <v>4954</v>
      </c>
      <c r="BL115" s="304">
        <v>3</v>
      </c>
    </row>
    <row r="116" spans="1:64" ht="15" hidden="1" customHeight="1" x14ac:dyDescent="0.2">
      <c r="A116" s="304" t="s">
        <v>4922</v>
      </c>
      <c r="B116" s="304" t="s">
        <v>5965</v>
      </c>
      <c r="C116" s="304">
        <v>114</v>
      </c>
      <c r="D116" s="349" t="s">
        <v>2218</v>
      </c>
      <c r="E116" s="309">
        <v>754</v>
      </c>
      <c r="F116" s="309"/>
      <c r="G116" s="324">
        <v>34.06</v>
      </c>
      <c r="H116" s="324">
        <v>-117.3</v>
      </c>
      <c r="I116" s="324" t="s">
        <v>205</v>
      </c>
      <c r="J116" s="368">
        <f>P116</f>
        <v>274.98</v>
      </c>
      <c r="K116" s="331">
        <v>0.1</v>
      </c>
      <c r="L116" s="304" t="str">
        <f t="shared" si="22"/>
        <v>D</v>
      </c>
      <c r="M116" s="388">
        <v>0</v>
      </c>
      <c r="N116" s="304"/>
      <c r="O116" s="309">
        <v>89.5</v>
      </c>
      <c r="P116" s="304">
        <v>274.98</v>
      </c>
      <c r="Q116" s="309">
        <v>2028</v>
      </c>
      <c r="R116" s="304" t="s">
        <v>5948</v>
      </c>
      <c r="S116" s="304"/>
      <c r="T116" s="304"/>
      <c r="U116" s="304"/>
      <c r="V116" s="304"/>
      <c r="W116" s="304" t="s">
        <v>464</v>
      </c>
      <c r="X116" s="304" t="s">
        <v>213</v>
      </c>
      <c r="Y116" s="366">
        <f t="shared" si="25"/>
        <v>274.5</v>
      </c>
      <c r="Z116" s="304">
        <v>0.3</v>
      </c>
      <c r="AA116" s="304"/>
      <c r="AB116" s="304">
        <v>-999</v>
      </c>
      <c r="AC116" s="304">
        <v>-999</v>
      </c>
      <c r="AD116" s="366">
        <v>-999</v>
      </c>
      <c r="AE116" s="304">
        <v>-999</v>
      </c>
      <c r="AF116" s="304">
        <v>-999</v>
      </c>
      <c r="AG116" s="304"/>
      <c r="AH116" s="304">
        <v>1.01245E-2</v>
      </c>
      <c r="AI116" s="385">
        <v>3.4590800000000005E-2</v>
      </c>
      <c r="AJ116" s="332">
        <v>301</v>
      </c>
      <c r="AK116" s="304">
        <f t="shared" si="23"/>
        <v>270</v>
      </c>
      <c r="AL116" s="363">
        <f>IF(AND(AH116&lt;=0.0022,AI116&lt;=0.0022),0.2,0.43)</f>
        <v>0.43</v>
      </c>
      <c r="AM116" s="389">
        <f t="shared" si="24"/>
        <v>353</v>
      </c>
      <c r="AN116" s="363">
        <v>0.25</v>
      </c>
      <c r="AO116" s="304"/>
      <c r="AP116" s="312" t="s">
        <v>6113</v>
      </c>
      <c r="AQ116" s="312" t="s">
        <v>2219</v>
      </c>
      <c r="AR116" s="312">
        <v>280</v>
      </c>
      <c r="AS116" s="312">
        <v>271.44099999999997</v>
      </c>
      <c r="AT116" s="312">
        <v>353</v>
      </c>
      <c r="AU116" s="329">
        <f>VLOOKUP(C116,[1]world!$A$2:$B$3555,2,FALSE)</f>
        <v>8</v>
      </c>
      <c r="AV116" s="329">
        <v>374</v>
      </c>
      <c r="AW116" s="304">
        <v>0.37</v>
      </c>
      <c r="AX116" s="304">
        <v>80</v>
      </c>
      <c r="AY116" s="304">
        <v>-999</v>
      </c>
      <c r="AZ116" s="304">
        <v>360</v>
      </c>
      <c r="BA116" s="304">
        <v>320</v>
      </c>
      <c r="BB116" s="304">
        <v>-999</v>
      </c>
      <c r="BC116" s="304">
        <v>1660</v>
      </c>
      <c r="BD116" s="304">
        <v>-999</v>
      </c>
      <c r="BE116" s="304">
        <v>-999</v>
      </c>
      <c r="BF116" s="304">
        <v>-999</v>
      </c>
      <c r="BG116" s="304">
        <v>-999</v>
      </c>
      <c r="BH116" s="304">
        <v>-999</v>
      </c>
      <c r="BI116" s="304">
        <v>-999</v>
      </c>
      <c r="BJ116" s="304">
        <v>3</v>
      </c>
      <c r="BK116" s="304" t="s">
        <v>4954</v>
      </c>
      <c r="BL116" s="304">
        <v>3</v>
      </c>
    </row>
    <row r="117" spans="1:64" ht="15" hidden="1" customHeight="1" x14ac:dyDescent="0.2">
      <c r="A117" s="304" t="s">
        <v>4922</v>
      </c>
      <c r="B117" s="304" t="s">
        <v>5965</v>
      </c>
      <c r="C117" s="304">
        <v>115</v>
      </c>
      <c r="D117" s="349" t="s">
        <v>1597</v>
      </c>
      <c r="E117" s="309">
        <v>931</v>
      </c>
      <c r="F117" s="309"/>
      <c r="G117" s="324">
        <v>32.718000000000004</v>
      </c>
      <c r="H117" s="324">
        <v>-115.637</v>
      </c>
      <c r="I117" s="324" t="s">
        <v>214</v>
      </c>
      <c r="J117" s="368">
        <f>P117</f>
        <v>196.88</v>
      </c>
      <c r="K117" s="331">
        <v>0.1</v>
      </c>
      <c r="L117" s="304" t="str">
        <f t="shared" si="22"/>
        <v>D</v>
      </c>
      <c r="M117" s="388">
        <v>0</v>
      </c>
      <c r="N117" s="304"/>
      <c r="O117" s="356">
        <v>31.7</v>
      </c>
      <c r="P117" s="304">
        <v>196.88</v>
      </c>
      <c r="Q117" s="304">
        <v>2112</v>
      </c>
      <c r="R117" s="304" t="s">
        <v>5948</v>
      </c>
      <c r="S117" s="304"/>
      <c r="T117" s="304"/>
      <c r="U117" s="304"/>
      <c r="V117" s="304"/>
      <c r="W117" s="304" t="s">
        <v>273</v>
      </c>
      <c r="X117" s="304" t="s">
        <v>213</v>
      </c>
      <c r="Y117" s="366">
        <f t="shared" si="25"/>
        <v>274.5</v>
      </c>
      <c r="Z117" s="304">
        <v>0.3</v>
      </c>
      <c r="AA117" s="304"/>
      <c r="AB117" s="304">
        <v>-999</v>
      </c>
      <c r="AC117" s="304">
        <v>-999</v>
      </c>
      <c r="AD117" s="366">
        <v>-999</v>
      </c>
      <c r="AE117" s="304">
        <v>-999</v>
      </c>
      <c r="AF117" s="304">
        <v>-999</v>
      </c>
      <c r="AG117" s="304"/>
      <c r="AH117" s="304">
        <v>8.3722400000000002E-4</v>
      </c>
      <c r="AI117" s="385">
        <v>4.0400200000000001E-3</v>
      </c>
      <c r="AJ117" s="332">
        <v>190</v>
      </c>
      <c r="AK117" s="304">
        <f t="shared" si="23"/>
        <v>210</v>
      </c>
      <c r="AL117" s="363">
        <f>IF(OR(AH117&lt;=0.0022,AI117&lt;=0.0022),0.2,0.43)</f>
        <v>0.2</v>
      </c>
      <c r="AM117" s="389">
        <f t="shared" si="24"/>
        <v>231</v>
      </c>
      <c r="AN117" s="363">
        <v>0.25</v>
      </c>
      <c r="AO117" s="304"/>
      <c r="AP117" s="312" t="s">
        <v>4984</v>
      </c>
      <c r="AQ117" s="312"/>
      <c r="AR117" s="312">
        <v>209</v>
      </c>
      <c r="AS117" s="312">
        <v>207.46899999999999</v>
      </c>
      <c r="AT117" s="312">
        <v>231</v>
      </c>
      <c r="AU117" s="329">
        <f>VLOOKUP(C117,[1]world!$A$2:$B$3555,2,FALSE)</f>
        <v>16</v>
      </c>
      <c r="AV117" s="329">
        <v>246</v>
      </c>
      <c r="AW117" s="304">
        <v>0.18</v>
      </c>
      <c r="AX117" s="304">
        <v>1160</v>
      </c>
      <c r="AY117" s="304">
        <v>-999</v>
      </c>
      <c r="AZ117" s="304">
        <v>2660</v>
      </c>
      <c r="BA117" s="304">
        <v>1200</v>
      </c>
      <c r="BB117" s="304">
        <v>-999</v>
      </c>
      <c r="BC117" s="304">
        <v>2780</v>
      </c>
      <c r="BD117" s="304">
        <v>-999</v>
      </c>
      <c r="BE117" s="304">
        <v>-999</v>
      </c>
      <c r="BF117" s="304">
        <v>-999</v>
      </c>
      <c r="BG117" s="304">
        <v>-999</v>
      </c>
      <c r="BH117" s="304">
        <v>-999</v>
      </c>
      <c r="BI117" s="304">
        <v>-999</v>
      </c>
      <c r="BJ117" s="304">
        <v>3</v>
      </c>
      <c r="BK117" s="304" t="s">
        <v>4954</v>
      </c>
      <c r="BL117" s="304">
        <v>3</v>
      </c>
    </row>
    <row r="118" spans="1:64" ht="15" hidden="1" customHeight="1" x14ac:dyDescent="0.2">
      <c r="A118" s="304" t="s">
        <v>4922</v>
      </c>
      <c r="B118" s="304" t="s">
        <v>5965</v>
      </c>
      <c r="C118" s="304">
        <v>116</v>
      </c>
      <c r="D118" s="349" t="s">
        <v>2045</v>
      </c>
      <c r="E118" s="309">
        <v>951</v>
      </c>
      <c r="F118" s="309"/>
      <c r="G118" s="324">
        <v>33.89</v>
      </c>
      <c r="H118" s="324">
        <v>-117.92700000000001</v>
      </c>
      <c r="I118" s="324" t="s">
        <v>226</v>
      </c>
      <c r="J118" s="368">
        <f t="shared" ref="J118:J119" si="35">EXP(0.35*LN(AM118)+0.24*LN(Y118)+0.2*LN(AJ118)+0.21*LN(AV118))</f>
        <v>392.34994542257186</v>
      </c>
      <c r="K118" s="331">
        <f t="shared" ref="K118:K119" si="36">SQRT(0.35*AN118^2+0.24*Z118^2+0.2*AL118^2+0.21*AW118^2)</f>
        <v>0.35497042130295869</v>
      </c>
      <c r="L118" s="304" t="str">
        <f t="shared" si="22"/>
        <v>C</v>
      </c>
      <c r="M118" s="388" t="s">
        <v>6092</v>
      </c>
      <c r="N118" s="304"/>
      <c r="O118" s="356"/>
      <c r="P118" s="304"/>
      <c r="Q118" s="310"/>
      <c r="R118" s="304"/>
      <c r="S118" s="304"/>
      <c r="T118" s="304"/>
      <c r="U118" s="304"/>
      <c r="V118" s="304"/>
      <c r="W118" s="310" t="s">
        <v>6078</v>
      </c>
      <c r="X118" s="304" t="s">
        <v>232</v>
      </c>
      <c r="Y118" s="366">
        <f t="shared" si="25"/>
        <v>506.6</v>
      </c>
      <c r="Z118" s="304">
        <v>0.4</v>
      </c>
      <c r="AA118" s="304"/>
      <c r="AB118" s="304">
        <v>-999</v>
      </c>
      <c r="AC118" s="304">
        <v>-999</v>
      </c>
      <c r="AD118" s="366">
        <v>-999</v>
      </c>
      <c r="AE118" s="304">
        <v>-999</v>
      </c>
      <c r="AF118" s="304">
        <v>-999</v>
      </c>
      <c r="AG118" s="304"/>
      <c r="AH118" s="304">
        <v>1.1462099999999999E-2</v>
      </c>
      <c r="AI118" s="312"/>
      <c r="AJ118" s="332">
        <v>311</v>
      </c>
      <c r="AK118" s="304">
        <f t="shared" si="23"/>
        <v>270</v>
      </c>
      <c r="AL118" s="363">
        <v>0.43</v>
      </c>
      <c r="AM118" s="389">
        <f t="shared" si="24"/>
        <v>387</v>
      </c>
      <c r="AN118" s="363">
        <v>0.25</v>
      </c>
      <c r="AO118" s="304"/>
      <c r="AP118" s="312" t="s">
        <v>1600</v>
      </c>
      <c r="AQ118" s="312"/>
      <c r="AR118" s="312">
        <v>387</v>
      </c>
      <c r="AS118" s="312">
        <v>370.78899999999999</v>
      </c>
      <c r="AT118" s="312"/>
      <c r="AU118" s="329">
        <f>VLOOKUP(C118,[1]world!$A$2:$B$3555,2,FALSE)</f>
        <v>8</v>
      </c>
      <c r="AV118" s="329">
        <v>374</v>
      </c>
      <c r="AW118" s="304">
        <v>0.37</v>
      </c>
      <c r="AX118" s="304">
        <v>1040</v>
      </c>
      <c r="AY118" s="304">
        <v>-999</v>
      </c>
      <c r="AZ118" s="304">
        <v>3640</v>
      </c>
      <c r="BA118" s="304">
        <v>580</v>
      </c>
      <c r="BB118" s="304">
        <v>-999</v>
      </c>
      <c r="BC118" s="304">
        <v>3180</v>
      </c>
      <c r="BD118" s="304">
        <v>-999</v>
      </c>
      <c r="BE118" s="304">
        <v>-999</v>
      </c>
      <c r="BF118" s="304">
        <v>-999</v>
      </c>
      <c r="BG118" s="304">
        <v>-999</v>
      </c>
      <c r="BH118" s="304">
        <v>-999</v>
      </c>
      <c r="BI118" s="304">
        <v>-999</v>
      </c>
      <c r="BJ118" s="304">
        <v>3</v>
      </c>
      <c r="BK118" s="304" t="s">
        <v>4954</v>
      </c>
      <c r="BL118" s="304">
        <v>3</v>
      </c>
    </row>
    <row r="119" spans="1:64" ht="15" hidden="1" customHeight="1" x14ac:dyDescent="0.2">
      <c r="A119" s="304" t="s">
        <v>4922</v>
      </c>
      <c r="B119" s="304" t="s">
        <v>5965</v>
      </c>
      <c r="C119" s="304">
        <v>117</v>
      </c>
      <c r="D119" s="349" t="s">
        <v>2046</v>
      </c>
      <c r="E119" s="309">
        <v>951</v>
      </c>
      <c r="F119" s="309"/>
      <c r="G119" s="324">
        <v>33.8904</v>
      </c>
      <c r="H119" s="324">
        <v>-117.9258</v>
      </c>
      <c r="I119" s="324" t="s">
        <v>226</v>
      </c>
      <c r="J119" s="368">
        <f t="shared" si="35"/>
        <v>392.34994542257186</v>
      </c>
      <c r="K119" s="331">
        <f t="shared" si="36"/>
        <v>0.35497042130295869</v>
      </c>
      <c r="L119" s="304" t="str">
        <f t="shared" si="22"/>
        <v>C</v>
      </c>
      <c r="M119" s="388" t="s">
        <v>6092</v>
      </c>
      <c r="N119" s="304"/>
      <c r="O119" s="356"/>
      <c r="P119" s="304"/>
      <c r="Q119" s="310"/>
      <c r="R119" s="304"/>
      <c r="S119" s="304"/>
      <c r="T119" s="304"/>
      <c r="U119" s="304"/>
      <c r="V119" s="304"/>
      <c r="W119" s="304" t="s">
        <v>2047</v>
      </c>
      <c r="X119" s="304" t="s">
        <v>232</v>
      </c>
      <c r="Y119" s="366">
        <f t="shared" si="25"/>
        <v>506.6</v>
      </c>
      <c r="Z119" s="304">
        <v>0.4</v>
      </c>
      <c r="AA119" s="304"/>
      <c r="AB119" s="304">
        <v>-999</v>
      </c>
      <c r="AC119" s="304">
        <v>-999</v>
      </c>
      <c r="AD119" s="366">
        <v>-999</v>
      </c>
      <c r="AE119" s="304">
        <v>-999</v>
      </c>
      <c r="AF119" s="304">
        <v>-999</v>
      </c>
      <c r="AG119" s="304"/>
      <c r="AH119" s="304">
        <v>1.1462099999999999E-2</v>
      </c>
      <c r="AI119" s="312"/>
      <c r="AJ119" s="332">
        <v>311</v>
      </c>
      <c r="AK119" s="304">
        <f t="shared" si="23"/>
        <v>270</v>
      </c>
      <c r="AL119" s="363">
        <v>0.43</v>
      </c>
      <c r="AM119" s="389">
        <f t="shared" si="24"/>
        <v>387</v>
      </c>
      <c r="AN119" s="363">
        <v>0.25</v>
      </c>
      <c r="AO119" s="304"/>
      <c r="AP119" s="312" t="s">
        <v>1600</v>
      </c>
      <c r="AQ119" s="312"/>
      <c r="AR119" s="312">
        <v>387</v>
      </c>
      <c r="AS119" s="312">
        <v>370.78899999999999</v>
      </c>
      <c r="AT119" s="312"/>
      <c r="AU119" s="329">
        <f>VLOOKUP(C119,[1]world!$A$2:$B$3555,2,FALSE)</f>
        <v>8</v>
      </c>
      <c r="AV119" s="329">
        <v>374</v>
      </c>
      <c r="AW119" s="304">
        <v>0.37</v>
      </c>
      <c r="AX119" s="304">
        <v>1040</v>
      </c>
      <c r="AY119" s="304">
        <v>-999</v>
      </c>
      <c r="AZ119" s="304">
        <v>3640</v>
      </c>
      <c r="BA119" s="304">
        <v>580</v>
      </c>
      <c r="BB119" s="304">
        <v>-999</v>
      </c>
      <c r="BC119" s="304">
        <v>3160</v>
      </c>
      <c r="BD119" s="304">
        <v>-999</v>
      </c>
      <c r="BE119" s="304">
        <v>-999</v>
      </c>
      <c r="BF119" s="304">
        <v>-999</v>
      </c>
      <c r="BG119" s="304">
        <v>-999</v>
      </c>
      <c r="BH119" s="304">
        <v>-999</v>
      </c>
      <c r="BI119" s="304">
        <v>-999</v>
      </c>
      <c r="BJ119" s="304">
        <v>3</v>
      </c>
      <c r="BK119" s="304" t="s">
        <v>4954</v>
      </c>
      <c r="BL119" s="304">
        <v>3</v>
      </c>
    </row>
    <row r="120" spans="1:64" ht="15" hidden="1" customHeight="1" x14ac:dyDescent="0.2">
      <c r="A120" s="304" t="s">
        <v>4922</v>
      </c>
      <c r="B120" s="304" t="s">
        <v>5965</v>
      </c>
      <c r="C120" s="304">
        <v>118</v>
      </c>
      <c r="D120" s="349" t="s">
        <v>1646</v>
      </c>
      <c r="E120" s="309">
        <v>952</v>
      </c>
      <c r="F120" s="309"/>
      <c r="G120" s="324">
        <v>32.854999999999997</v>
      </c>
      <c r="H120" s="324">
        <v>-115.46599999999999</v>
      </c>
      <c r="I120" s="324" t="s">
        <v>214</v>
      </c>
      <c r="J120" s="368">
        <f t="shared" ref="J120:J125" si="37">P120</f>
        <v>205.63</v>
      </c>
      <c r="K120" s="331">
        <v>0.1</v>
      </c>
      <c r="L120" s="304" t="str">
        <f t="shared" si="22"/>
        <v>D</v>
      </c>
      <c r="M120" s="388">
        <v>0</v>
      </c>
      <c r="N120" s="304"/>
      <c r="O120" s="356">
        <v>68.7</v>
      </c>
      <c r="P120" s="304">
        <v>205.63</v>
      </c>
      <c r="Q120" s="304">
        <v>29</v>
      </c>
      <c r="R120" s="304" t="s">
        <v>5948</v>
      </c>
      <c r="S120" s="304"/>
      <c r="T120" s="304"/>
      <c r="U120" s="304"/>
      <c r="V120" s="304"/>
      <c r="W120" s="304" t="s">
        <v>273</v>
      </c>
      <c r="X120" s="304" t="s">
        <v>213</v>
      </c>
      <c r="Y120" s="366">
        <f t="shared" si="25"/>
        <v>274.5</v>
      </c>
      <c r="Z120" s="304">
        <v>0.3</v>
      </c>
      <c r="AA120" s="304"/>
      <c r="AB120" s="304">
        <v>-999</v>
      </c>
      <c r="AC120" s="304">
        <v>-999</v>
      </c>
      <c r="AD120" s="366">
        <v>-999</v>
      </c>
      <c r="AE120" s="304">
        <v>-999</v>
      </c>
      <c r="AF120" s="304">
        <v>-999</v>
      </c>
      <c r="AG120" s="304"/>
      <c r="AH120" s="304">
        <v>6.4161199999999995E-4</v>
      </c>
      <c r="AI120" s="385">
        <v>4.8764999999999998E-3</v>
      </c>
      <c r="AJ120" s="332">
        <v>186</v>
      </c>
      <c r="AK120" s="304">
        <f t="shared" si="23"/>
        <v>210</v>
      </c>
      <c r="AL120" s="363">
        <f>IF(OR(AH120&lt;=0.0022,AI120&lt;=0.0022),0.2,0.43)</f>
        <v>0.2</v>
      </c>
      <c r="AM120" s="389">
        <f t="shared" si="24"/>
        <v>231</v>
      </c>
      <c r="AN120" s="363">
        <v>0.25</v>
      </c>
      <c r="AO120" s="304"/>
      <c r="AP120" s="312" t="s">
        <v>4984</v>
      </c>
      <c r="AQ120" s="312"/>
      <c r="AR120" s="312">
        <v>209</v>
      </c>
      <c r="AS120" s="312">
        <v>207.46899999999999</v>
      </c>
      <c r="AT120" s="312">
        <v>231</v>
      </c>
      <c r="AU120" s="329">
        <f>VLOOKUP(C120,[1]world!$A$2:$B$3555,2,FALSE)</f>
        <v>16</v>
      </c>
      <c r="AV120" s="329">
        <v>246</v>
      </c>
      <c r="AW120" s="304">
        <v>0.18</v>
      </c>
      <c r="AX120" s="304">
        <v>1620</v>
      </c>
      <c r="AY120" s="304">
        <v>-999</v>
      </c>
      <c r="AZ120" s="304">
        <v>3620</v>
      </c>
      <c r="BA120" s="304">
        <v>1600</v>
      </c>
      <c r="BB120" s="304">
        <v>-999</v>
      </c>
      <c r="BC120" s="304">
        <v>5740</v>
      </c>
      <c r="BD120" s="304">
        <v>-999</v>
      </c>
      <c r="BE120" s="304">
        <v>-999</v>
      </c>
      <c r="BF120" s="304">
        <v>-999</v>
      </c>
      <c r="BG120" s="304">
        <v>-999</v>
      </c>
      <c r="BH120" s="304">
        <v>-999</v>
      </c>
      <c r="BI120" s="304">
        <v>-999</v>
      </c>
      <c r="BJ120" s="304">
        <v>3</v>
      </c>
      <c r="BK120" s="304" t="s">
        <v>4954</v>
      </c>
      <c r="BL120" s="304">
        <v>3</v>
      </c>
    </row>
    <row r="121" spans="1:64" ht="15" hidden="1" customHeight="1" x14ac:dyDescent="0.2">
      <c r="A121" s="304" t="s">
        <v>4922</v>
      </c>
      <c r="B121" s="304" t="s">
        <v>5965</v>
      </c>
      <c r="C121" s="304">
        <v>119</v>
      </c>
      <c r="D121" s="349" t="s">
        <v>1647</v>
      </c>
      <c r="E121" s="309">
        <v>955</v>
      </c>
      <c r="F121" s="309"/>
      <c r="G121" s="324">
        <v>32.863999999999997</v>
      </c>
      <c r="H121" s="324">
        <v>-115.432</v>
      </c>
      <c r="I121" s="324" t="s">
        <v>214</v>
      </c>
      <c r="J121" s="368">
        <f t="shared" si="37"/>
        <v>208.91</v>
      </c>
      <c r="K121" s="331">
        <v>0.1</v>
      </c>
      <c r="L121" s="304" t="str">
        <f t="shared" si="22"/>
        <v>D</v>
      </c>
      <c r="M121" s="388">
        <v>0</v>
      </c>
      <c r="N121" s="304"/>
      <c r="O121" s="356">
        <v>73.8</v>
      </c>
      <c r="P121" s="304">
        <v>208.91</v>
      </c>
      <c r="Q121" s="304">
        <v>28</v>
      </c>
      <c r="R121" s="304" t="s">
        <v>5948</v>
      </c>
      <c r="S121" s="304"/>
      <c r="T121" s="304"/>
      <c r="U121" s="304"/>
      <c r="V121" s="304"/>
      <c r="W121" s="304" t="s">
        <v>273</v>
      </c>
      <c r="X121" s="304" t="s">
        <v>213</v>
      </c>
      <c r="Y121" s="366">
        <f t="shared" si="25"/>
        <v>274.5</v>
      </c>
      <c r="Z121" s="304">
        <v>0.3</v>
      </c>
      <c r="AA121" s="304"/>
      <c r="AB121" s="304">
        <v>-999</v>
      </c>
      <c r="AC121" s="304">
        <v>-999</v>
      </c>
      <c r="AD121" s="366">
        <v>-999</v>
      </c>
      <c r="AE121" s="304">
        <v>-999</v>
      </c>
      <c r="AF121" s="304">
        <v>-999</v>
      </c>
      <c r="AG121" s="304"/>
      <c r="AH121" s="304">
        <v>2.6226700000000001E-3</v>
      </c>
      <c r="AI121" s="385">
        <v>7.4391600000000002E-3</v>
      </c>
      <c r="AJ121" s="332">
        <v>224</v>
      </c>
      <c r="AK121" s="304">
        <f t="shared" si="23"/>
        <v>210</v>
      </c>
      <c r="AL121" s="363">
        <f>IF(AND(AH121&lt;=0.0022,AI121&lt;=0.0022),0.2,0.43)</f>
        <v>0.43</v>
      </c>
      <c r="AM121" s="389">
        <f t="shared" si="24"/>
        <v>306</v>
      </c>
      <c r="AN121" s="363">
        <v>0.25</v>
      </c>
      <c r="AO121" s="304"/>
      <c r="AP121" s="312" t="s">
        <v>4984</v>
      </c>
      <c r="AQ121" s="312"/>
      <c r="AR121" s="312">
        <v>209</v>
      </c>
      <c r="AS121" s="312">
        <v>207.46899999999999</v>
      </c>
      <c r="AT121" s="312">
        <v>306</v>
      </c>
      <c r="AU121" s="329">
        <f>VLOOKUP(C121,[1]world!$A$2:$B$3555,2,FALSE)</f>
        <v>16</v>
      </c>
      <c r="AV121" s="329">
        <v>246</v>
      </c>
      <c r="AW121" s="304">
        <v>0.18</v>
      </c>
      <c r="AX121" s="304">
        <v>1640</v>
      </c>
      <c r="AY121" s="304">
        <v>-999</v>
      </c>
      <c r="AZ121" s="304">
        <v>3840</v>
      </c>
      <c r="BA121" s="304">
        <v>1600</v>
      </c>
      <c r="BB121" s="304">
        <v>-999</v>
      </c>
      <c r="BC121" s="304">
        <v>3680</v>
      </c>
      <c r="BD121" s="304">
        <v>-999</v>
      </c>
      <c r="BE121" s="304">
        <v>-999</v>
      </c>
      <c r="BF121" s="304">
        <v>-999</v>
      </c>
      <c r="BG121" s="304">
        <v>-999</v>
      </c>
      <c r="BH121" s="304">
        <v>-999</v>
      </c>
      <c r="BI121" s="304">
        <v>-999</v>
      </c>
      <c r="BJ121" s="304">
        <v>3</v>
      </c>
      <c r="BK121" s="304" t="s">
        <v>4954</v>
      </c>
      <c r="BL121" s="304">
        <v>3</v>
      </c>
    </row>
    <row r="122" spans="1:64" ht="15" hidden="1" customHeight="1" x14ac:dyDescent="0.2">
      <c r="A122" s="304" t="s">
        <v>4922</v>
      </c>
      <c r="B122" s="304" t="s">
        <v>5965</v>
      </c>
      <c r="C122" s="304">
        <v>120</v>
      </c>
      <c r="D122" s="349" t="s">
        <v>1637</v>
      </c>
      <c r="E122" s="309">
        <v>958</v>
      </c>
      <c r="F122" s="309"/>
      <c r="G122" s="324">
        <v>32.811</v>
      </c>
      <c r="H122" s="324">
        <v>-115.532</v>
      </c>
      <c r="I122" s="324" t="s">
        <v>214</v>
      </c>
      <c r="J122" s="368">
        <f t="shared" si="37"/>
        <v>206.08</v>
      </c>
      <c r="K122" s="331">
        <v>0.1</v>
      </c>
      <c r="L122" s="304" t="str">
        <f t="shared" si="22"/>
        <v>D</v>
      </c>
      <c r="M122" s="388">
        <v>0</v>
      </c>
      <c r="N122" s="304"/>
      <c r="O122" s="356">
        <v>72.599999999999994</v>
      </c>
      <c r="P122" s="304">
        <v>206.08</v>
      </c>
      <c r="Q122" s="304">
        <v>32</v>
      </c>
      <c r="R122" s="304" t="s">
        <v>5948</v>
      </c>
      <c r="S122" s="304"/>
      <c r="T122" s="304"/>
      <c r="U122" s="304"/>
      <c r="V122" s="304"/>
      <c r="W122" s="304" t="s">
        <v>273</v>
      </c>
      <c r="X122" s="304" t="s">
        <v>213</v>
      </c>
      <c r="Y122" s="366">
        <f t="shared" si="25"/>
        <v>274.5</v>
      </c>
      <c r="Z122" s="304">
        <v>0.3</v>
      </c>
      <c r="AA122" s="304"/>
      <c r="AB122" s="304">
        <v>-999</v>
      </c>
      <c r="AC122" s="304">
        <v>-999</v>
      </c>
      <c r="AD122" s="366">
        <v>-999</v>
      </c>
      <c r="AE122" s="304">
        <v>-999</v>
      </c>
      <c r="AF122" s="304">
        <v>-999</v>
      </c>
      <c r="AG122" s="304"/>
      <c r="AH122" s="304">
        <v>1.0779800000000001E-3</v>
      </c>
      <c r="AI122" s="385">
        <v>2.5714500000000003E-3</v>
      </c>
      <c r="AJ122" s="332">
        <v>195</v>
      </c>
      <c r="AK122" s="304">
        <f t="shared" si="23"/>
        <v>210</v>
      </c>
      <c r="AL122" s="363">
        <f>IF(OR(AH122&lt;=0.0022,AI122&lt;=0.0022),0.2,0.43)</f>
        <v>0.2</v>
      </c>
      <c r="AM122" s="389">
        <f t="shared" si="24"/>
        <v>231</v>
      </c>
      <c r="AN122" s="363">
        <v>0.25</v>
      </c>
      <c r="AO122" s="304"/>
      <c r="AP122" s="312" t="s">
        <v>4984</v>
      </c>
      <c r="AQ122" s="312"/>
      <c r="AR122" s="312">
        <v>209</v>
      </c>
      <c r="AS122" s="312">
        <v>207.46899999999999</v>
      </c>
      <c r="AT122" s="312">
        <v>231</v>
      </c>
      <c r="AU122" s="329">
        <f>VLOOKUP(C122,[1]world!$A$2:$B$3555,2,FALSE)</f>
        <v>16</v>
      </c>
      <c r="AV122" s="329">
        <v>246</v>
      </c>
      <c r="AW122" s="304">
        <v>0.18</v>
      </c>
      <c r="AX122" s="304">
        <v>1440</v>
      </c>
      <c r="AY122" s="304">
        <v>-999</v>
      </c>
      <c r="AZ122" s="304">
        <v>3140</v>
      </c>
      <c r="BA122" s="304">
        <v>1440</v>
      </c>
      <c r="BB122" s="304">
        <v>-999</v>
      </c>
      <c r="BC122" s="304">
        <v>5400</v>
      </c>
      <c r="BD122" s="304">
        <v>-999</v>
      </c>
      <c r="BE122" s="304">
        <v>-999</v>
      </c>
      <c r="BF122" s="304">
        <v>-999</v>
      </c>
      <c r="BG122" s="304">
        <v>-999</v>
      </c>
      <c r="BH122" s="304">
        <v>-999</v>
      </c>
      <c r="BI122" s="304">
        <v>-999</v>
      </c>
      <c r="BJ122" s="304">
        <v>3</v>
      </c>
      <c r="BK122" s="304" t="s">
        <v>4954</v>
      </c>
      <c r="BL122" s="304">
        <v>3</v>
      </c>
    </row>
    <row r="123" spans="1:64" ht="15" hidden="1" customHeight="1" x14ac:dyDescent="0.2">
      <c r="A123" s="304" t="s">
        <v>4922</v>
      </c>
      <c r="B123" s="304" t="s">
        <v>5965</v>
      </c>
      <c r="C123" s="304">
        <v>121</v>
      </c>
      <c r="D123" s="349" t="s">
        <v>2733</v>
      </c>
      <c r="E123" s="309">
        <v>994</v>
      </c>
      <c r="F123" s="309"/>
      <c r="G123" s="324">
        <v>34.808</v>
      </c>
      <c r="H123" s="324">
        <v>-118.72</v>
      </c>
      <c r="I123" s="324" t="s">
        <v>214</v>
      </c>
      <c r="J123" s="368">
        <f t="shared" si="37"/>
        <v>308.35000000000002</v>
      </c>
      <c r="K123" s="331">
        <v>0.11</v>
      </c>
      <c r="L123" s="304" t="str">
        <f t="shared" si="22"/>
        <v>D</v>
      </c>
      <c r="M123" s="388">
        <v>1</v>
      </c>
      <c r="N123" s="304"/>
      <c r="O123" s="356">
        <v>26.8</v>
      </c>
      <c r="P123" s="331">
        <v>308.35000000000002</v>
      </c>
      <c r="Q123" s="304">
        <v>137</v>
      </c>
      <c r="R123" s="304" t="s">
        <v>5948</v>
      </c>
      <c r="S123" s="304"/>
      <c r="T123" s="304"/>
      <c r="U123" s="304"/>
      <c r="V123" s="304"/>
      <c r="W123" s="310" t="s">
        <v>311</v>
      </c>
      <c r="X123" s="304" t="s">
        <v>206</v>
      </c>
      <c r="Y123" s="366">
        <f t="shared" si="25"/>
        <v>338.6</v>
      </c>
      <c r="Z123" s="304">
        <v>0.3</v>
      </c>
      <c r="AA123" s="304"/>
      <c r="AB123" s="304">
        <v>-999</v>
      </c>
      <c r="AC123" s="304">
        <v>-999</v>
      </c>
      <c r="AD123" s="366">
        <v>-999</v>
      </c>
      <c r="AE123" s="304">
        <v>-999</v>
      </c>
      <c r="AF123" s="304">
        <v>-999</v>
      </c>
      <c r="AG123" s="304"/>
      <c r="AH123" s="304">
        <v>3.0785400000000001E-2</v>
      </c>
      <c r="AI123" s="312"/>
      <c r="AJ123" s="332">
        <v>412</v>
      </c>
      <c r="AK123" s="304">
        <f t="shared" si="23"/>
        <v>425</v>
      </c>
      <c r="AL123" s="304">
        <f>IF(AH123&lt;=0.0022,0.2,0.43)</f>
        <v>0.43</v>
      </c>
      <c r="AM123" s="389">
        <f t="shared" si="24"/>
        <v>387</v>
      </c>
      <c r="AN123" s="363">
        <v>0.25</v>
      </c>
      <c r="AO123" s="304"/>
      <c r="AP123" s="312" t="s">
        <v>1600</v>
      </c>
      <c r="AQ123" s="312" t="s">
        <v>2219</v>
      </c>
      <c r="AR123" s="312">
        <v>387</v>
      </c>
      <c r="AS123" s="312">
        <v>370.78899999999999</v>
      </c>
      <c r="AT123" s="312"/>
      <c r="AU123" s="329">
        <f>VLOOKUP(C123,[1]world!$A$2:$B$3555,2,FALSE)</f>
        <v>7</v>
      </c>
      <c r="AV123" s="329">
        <v>388</v>
      </c>
      <c r="AW123" s="304">
        <v>0.37</v>
      </c>
      <c r="AX123" s="304">
        <v>60</v>
      </c>
      <c r="AY123" s="304">
        <v>-999</v>
      </c>
      <c r="AZ123" s="304">
        <v>280</v>
      </c>
      <c r="BA123" s="304">
        <v>-999</v>
      </c>
      <c r="BB123" s="304">
        <v>-999</v>
      </c>
      <c r="BC123" s="304">
        <v>-999</v>
      </c>
      <c r="BD123" s="304">
        <v>-999</v>
      </c>
      <c r="BE123" s="304">
        <v>-999</v>
      </c>
      <c r="BF123" s="304">
        <v>-999</v>
      </c>
      <c r="BG123" s="304">
        <v>-999</v>
      </c>
      <c r="BH123" s="304">
        <v>-999</v>
      </c>
      <c r="BI123" s="304">
        <v>-999</v>
      </c>
      <c r="BJ123" s="304">
        <v>4</v>
      </c>
      <c r="BK123" s="304" t="s">
        <v>4954</v>
      </c>
      <c r="BL123" s="304">
        <v>4</v>
      </c>
    </row>
    <row r="124" spans="1:64" ht="15" hidden="1" customHeight="1" x14ac:dyDescent="0.2">
      <c r="A124" s="304" t="s">
        <v>4922</v>
      </c>
      <c r="B124" s="304" t="s">
        <v>5965</v>
      </c>
      <c r="C124" s="304">
        <v>122</v>
      </c>
      <c r="D124" s="349" t="s">
        <v>2759</v>
      </c>
      <c r="E124" s="309">
        <v>998</v>
      </c>
      <c r="F124" s="309"/>
      <c r="G124" s="324">
        <v>34.869999999999997</v>
      </c>
      <c r="H124" s="324">
        <v>-118.9</v>
      </c>
      <c r="I124" s="324" t="s">
        <v>232</v>
      </c>
      <c r="J124" s="368">
        <f t="shared" si="37"/>
        <v>394.18</v>
      </c>
      <c r="K124" s="331">
        <v>0.1</v>
      </c>
      <c r="L124" s="304" t="str">
        <f t="shared" si="22"/>
        <v>C</v>
      </c>
      <c r="M124" s="388">
        <v>0</v>
      </c>
      <c r="N124" s="304"/>
      <c r="O124" s="356">
        <v>35</v>
      </c>
      <c r="P124" s="304">
        <v>394.18</v>
      </c>
      <c r="Q124" s="304">
        <v>661</v>
      </c>
      <c r="R124" s="304" t="s">
        <v>5948</v>
      </c>
      <c r="S124" s="304"/>
      <c r="T124" s="304"/>
      <c r="U124" s="304"/>
      <c r="V124" s="304"/>
      <c r="W124" s="304" t="s">
        <v>246</v>
      </c>
      <c r="X124" s="304" t="s">
        <v>205</v>
      </c>
      <c r="Y124" s="366">
        <f t="shared" si="25"/>
        <v>424.8</v>
      </c>
      <c r="Z124" s="304">
        <v>0.3</v>
      </c>
      <c r="AA124" s="304"/>
      <c r="AB124" s="304">
        <v>-999</v>
      </c>
      <c r="AC124" s="304">
        <v>-999</v>
      </c>
      <c r="AD124" s="366">
        <v>-999</v>
      </c>
      <c r="AE124" s="304">
        <v>-999</v>
      </c>
      <c r="AF124" s="304">
        <v>-999</v>
      </c>
      <c r="AG124" s="304"/>
      <c r="AH124" s="304">
        <v>0.15912999999999999</v>
      </c>
      <c r="AI124" s="312"/>
      <c r="AJ124" s="332">
        <v>760</v>
      </c>
      <c r="AK124" s="304">
        <f t="shared" si="23"/>
        <v>760</v>
      </c>
      <c r="AL124" s="304">
        <f>IF(AH124&lt;=0.0022,0.2,0.43)</f>
        <v>0.43</v>
      </c>
      <c r="AM124" s="389">
        <f t="shared" si="24"/>
        <v>748</v>
      </c>
      <c r="AN124" s="304">
        <v>0.4</v>
      </c>
      <c r="AO124" s="304"/>
      <c r="AP124" s="312" t="s">
        <v>6114</v>
      </c>
      <c r="AQ124" s="312" t="s">
        <v>2760</v>
      </c>
      <c r="AR124" s="312">
        <v>748</v>
      </c>
      <c r="AS124" s="342">
        <v>684.93499999999995</v>
      </c>
      <c r="AT124" s="312"/>
      <c r="AU124" s="329">
        <f>VLOOKUP(C124,[1]world!$A$2:$B$3555,2,FALSE)</f>
        <v>3</v>
      </c>
      <c r="AV124" s="329">
        <v>547</v>
      </c>
      <c r="AW124" s="304">
        <v>0.37</v>
      </c>
      <c r="AX124" s="304">
        <v>40</v>
      </c>
      <c r="AY124" s="304">
        <v>-999</v>
      </c>
      <c r="AZ124" s="304">
        <v>260</v>
      </c>
      <c r="BA124" s="304">
        <v>-999</v>
      </c>
      <c r="BB124" s="304">
        <v>-999</v>
      </c>
      <c r="BC124" s="304">
        <v>-999</v>
      </c>
      <c r="BD124" s="304">
        <v>-999</v>
      </c>
      <c r="BE124" s="304">
        <v>-999</v>
      </c>
      <c r="BF124" s="304">
        <v>-999</v>
      </c>
      <c r="BG124" s="304">
        <v>-999</v>
      </c>
      <c r="BH124" s="304">
        <v>-999</v>
      </c>
      <c r="BI124" s="304">
        <v>-999</v>
      </c>
      <c r="BJ124" s="304">
        <v>4</v>
      </c>
      <c r="BK124" s="304" t="s">
        <v>4954</v>
      </c>
      <c r="BL124" s="304">
        <v>4</v>
      </c>
    </row>
    <row r="125" spans="1:64" ht="15" hidden="1" customHeight="1" x14ac:dyDescent="0.2">
      <c r="A125" s="304" t="s">
        <v>4922</v>
      </c>
      <c r="B125" s="304" t="s">
        <v>5965</v>
      </c>
      <c r="C125" s="304">
        <v>123</v>
      </c>
      <c r="D125" s="349" t="s">
        <v>3848</v>
      </c>
      <c r="E125" s="309">
        <v>1002</v>
      </c>
      <c r="F125" s="309"/>
      <c r="G125" s="324">
        <v>37.527999999999999</v>
      </c>
      <c r="H125" s="324">
        <v>-122.256</v>
      </c>
      <c r="I125" s="324" t="s">
        <v>214</v>
      </c>
      <c r="J125" s="368">
        <f t="shared" si="37"/>
        <v>133.11000000000001</v>
      </c>
      <c r="K125" s="331">
        <v>0.1</v>
      </c>
      <c r="L125" s="304" t="str">
        <f t="shared" si="22"/>
        <v>E</v>
      </c>
      <c r="M125" s="388">
        <v>0</v>
      </c>
      <c r="N125" s="304"/>
      <c r="O125" s="356">
        <v>100</v>
      </c>
      <c r="P125" s="304">
        <v>133.11000000000001</v>
      </c>
      <c r="Q125" s="304">
        <v>664</v>
      </c>
      <c r="R125" s="304" t="s">
        <v>5948</v>
      </c>
      <c r="S125" s="304"/>
      <c r="T125" s="304"/>
      <c r="U125" s="304"/>
      <c r="V125" s="304"/>
      <c r="W125" s="304" t="s">
        <v>248</v>
      </c>
      <c r="X125" s="304" t="s">
        <v>240</v>
      </c>
      <c r="Y125" s="366">
        <f t="shared" si="25"/>
        <v>181.5</v>
      </c>
      <c r="Z125" s="304">
        <v>0.2</v>
      </c>
      <c r="AA125" s="304"/>
      <c r="AB125" s="304">
        <v>-999</v>
      </c>
      <c r="AC125" s="304">
        <v>-999</v>
      </c>
      <c r="AD125" s="366">
        <v>-999</v>
      </c>
      <c r="AE125" s="304">
        <v>-999</v>
      </c>
      <c r="AF125" s="304">
        <v>-999</v>
      </c>
      <c r="AG125" s="304"/>
      <c r="AH125" s="304">
        <v>6.7964700000000002E-4</v>
      </c>
      <c r="AI125" s="312"/>
      <c r="AJ125" s="332">
        <v>187</v>
      </c>
      <c r="AK125" s="304">
        <f t="shared" si="23"/>
        <v>210</v>
      </c>
      <c r="AL125" s="304">
        <f>IF(AH125&lt;=0.0022,0.2,0.43)</f>
        <v>0.2</v>
      </c>
      <c r="AM125" s="389">
        <f t="shared" si="24"/>
        <v>217</v>
      </c>
      <c r="AN125" s="304">
        <v>0.28999999999999998</v>
      </c>
      <c r="AO125" s="304"/>
      <c r="AP125" s="312" t="s">
        <v>3818</v>
      </c>
      <c r="AQ125" s="312" t="s">
        <v>3819</v>
      </c>
      <c r="AR125" s="312">
        <v>217</v>
      </c>
      <c r="AS125" s="312">
        <v>202.45</v>
      </c>
      <c r="AT125" s="312"/>
      <c r="AU125" s="329">
        <f>VLOOKUP(C125,[1]world!$A$2:$B$3555,2,FALSE)</f>
        <v>8</v>
      </c>
      <c r="AV125" s="329">
        <v>374</v>
      </c>
      <c r="AW125" s="304">
        <v>0.37</v>
      </c>
      <c r="AX125" s="304">
        <v>87.9</v>
      </c>
      <c r="AY125" s="304">
        <v>263.60000000000002</v>
      </c>
      <c r="AZ125" s="304">
        <v>841.9</v>
      </c>
      <c r="BA125" s="304">
        <v>87.9</v>
      </c>
      <c r="BB125" s="304">
        <v>263.60000000000002</v>
      </c>
      <c r="BC125" s="304">
        <v>841.9</v>
      </c>
      <c r="BD125" s="304">
        <v>-999</v>
      </c>
      <c r="BE125" s="304">
        <v>-999</v>
      </c>
      <c r="BF125" s="304">
        <v>-999</v>
      </c>
      <c r="BG125" s="304">
        <v>-999</v>
      </c>
      <c r="BH125" s="304">
        <v>-999</v>
      </c>
      <c r="BI125" s="304">
        <v>-999</v>
      </c>
      <c r="BJ125" s="304">
        <v>1</v>
      </c>
      <c r="BK125" s="304">
        <v>1</v>
      </c>
      <c r="BL125" s="304">
        <v>1</v>
      </c>
    </row>
    <row r="126" spans="1:64" ht="15" hidden="1" customHeight="1" x14ac:dyDescent="0.2">
      <c r="A126" s="304" t="s">
        <v>4922</v>
      </c>
      <c r="B126" s="304" t="s">
        <v>5965</v>
      </c>
      <c r="C126" s="304">
        <v>124</v>
      </c>
      <c r="D126" s="349" t="s">
        <v>3003</v>
      </c>
      <c r="E126" s="309">
        <v>1004</v>
      </c>
      <c r="F126" s="309"/>
      <c r="G126" s="324">
        <v>35.369999999999997</v>
      </c>
      <c r="H126" s="324">
        <v>-119.021</v>
      </c>
      <c r="I126" s="324" t="s">
        <v>206</v>
      </c>
      <c r="J126" s="368">
        <f>EXP(0.35*LN(AM126)+0.24*LN(Y126)+0.2*LN(AJ126)+0.21*LN(AV126))</f>
        <v>238.44277814321831</v>
      </c>
      <c r="K126" s="331">
        <f>SQRT(0.35*AN126^2+0.24*Z126^2+0.2*AL126^2+0.21*AW126^2)</f>
        <v>0.24141043887951488</v>
      </c>
      <c r="L126" s="304" t="str">
        <f t="shared" si="22"/>
        <v>D</v>
      </c>
      <c r="M126" s="388" t="s">
        <v>6092</v>
      </c>
      <c r="N126" s="304"/>
      <c r="O126" s="356"/>
      <c r="P126" s="356"/>
      <c r="Q126" s="356"/>
      <c r="R126" s="304"/>
      <c r="S126" s="304"/>
      <c r="T126" s="304"/>
      <c r="U126" s="304"/>
      <c r="V126" s="304"/>
      <c r="W126" s="304" t="s">
        <v>699</v>
      </c>
      <c r="X126" s="304" t="s">
        <v>213</v>
      </c>
      <c r="Y126" s="366">
        <f t="shared" si="25"/>
        <v>274.5</v>
      </c>
      <c r="Z126" s="304">
        <v>0.3</v>
      </c>
      <c r="AA126" s="304"/>
      <c r="AB126" s="304">
        <v>-999</v>
      </c>
      <c r="AC126" s="304">
        <v>-999</v>
      </c>
      <c r="AD126" s="366">
        <v>-999</v>
      </c>
      <c r="AE126" s="304">
        <v>-999</v>
      </c>
      <c r="AF126" s="304">
        <v>-999</v>
      </c>
      <c r="AG126" s="304"/>
      <c r="AH126" s="304">
        <v>1.7057800000000001E-3</v>
      </c>
      <c r="AI126" s="385">
        <v>0.46326200000000001</v>
      </c>
      <c r="AJ126" s="332">
        <v>206</v>
      </c>
      <c r="AK126" s="304">
        <f t="shared" si="23"/>
        <v>210</v>
      </c>
      <c r="AL126" s="304">
        <v>0.2</v>
      </c>
      <c r="AM126" s="389">
        <f t="shared" si="24"/>
        <v>231</v>
      </c>
      <c r="AN126" s="363">
        <v>0.25</v>
      </c>
      <c r="AO126" s="304"/>
      <c r="AP126" s="312" t="s">
        <v>6113</v>
      </c>
      <c r="AQ126" s="312"/>
      <c r="AR126" s="312">
        <v>280</v>
      </c>
      <c r="AS126" s="312">
        <v>271.44099999999997</v>
      </c>
      <c r="AT126" s="312">
        <v>231</v>
      </c>
      <c r="AU126" s="329">
        <f>VLOOKUP(C126,[1]world!$A$2:$B$3555,2,FALSE)</f>
        <v>16</v>
      </c>
      <c r="AV126" s="329">
        <v>246</v>
      </c>
      <c r="AW126" s="304">
        <v>0.18</v>
      </c>
      <c r="AX126" s="304">
        <v>80</v>
      </c>
      <c r="AY126" s="304">
        <v>-999</v>
      </c>
      <c r="AZ126" s="304">
        <v>1680</v>
      </c>
      <c r="BA126" s="304">
        <v>-999</v>
      </c>
      <c r="BB126" s="304">
        <v>-999</v>
      </c>
      <c r="BC126" s="304">
        <v>-999</v>
      </c>
      <c r="BD126" s="304">
        <v>-999</v>
      </c>
      <c r="BE126" s="304">
        <v>-999</v>
      </c>
      <c r="BF126" s="304">
        <v>-999</v>
      </c>
      <c r="BG126" s="304">
        <v>-999</v>
      </c>
      <c r="BH126" s="304">
        <v>-999</v>
      </c>
      <c r="BI126" s="304">
        <v>-999</v>
      </c>
      <c r="BJ126" s="304">
        <v>4</v>
      </c>
      <c r="BK126" s="304" t="s">
        <v>4954</v>
      </c>
      <c r="BL126" s="304">
        <v>4</v>
      </c>
    </row>
    <row r="127" spans="1:64" ht="15" hidden="1" customHeight="1" x14ac:dyDescent="0.2">
      <c r="A127" s="304" t="s">
        <v>4922</v>
      </c>
      <c r="B127" s="304" t="s">
        <v>5965</v>
      </c>
      <c r="C127" s="304">
        <v>125</v>
      </c>
      <c r="D127" s="349" t="s">
        <v>3166</v>
      </c>
      <c r="E127" s="309">
        <v>1013</v>
      </c>
      <c r="F127" s="309"/>
      <c r="G127" s="324">
        <v>35.732999999999997</v>
      </c>
      <c r="H127" s="324">
        <v>-120.29</v>
      </c>
      <c r="I127" s="324" t="s">
        <v>214</v>
      </c>
      <c r="J127" s="368">
        <f t="shared" ref="J127:J137" si="38">P127</f>
        <v>184.75</v>
      </c>
      <c r="K127" s="331">
        <v>0.1</v>
      </c>
      <c r="L127" s="304" t="str">
        <f t="shared" si="22"/>
        <v>D</v>
      </c>
      <c r="M127" s="388">
        <v>0</v>
      </c>
      <c r="N127" s="304"/>
      <c r="O127" s="356">
        <v>64</v>
      </c>
      <c r="P127" s="304">
        <v>184.75</v>
      </c>
      <c r="Q127" s="304">
        <v>480</v>
      </c>
      <c r="R127" s="304" t="s">
        <v>5948</v>
      </c>
      <c r="S127" s="304"/>
      <c r="T127" s="304"/>
      <c r="U127" s="304"/>
      <c r="V127" s="304"/>
      <c r="W127" s="304" t="s">
        <v>225</v>
      </c>
      <c r="X127" s="304" t="s">
        <v>213</v>
      </c>
      <c r="Y127" s="366">
        <f t="shared" si="25"/>
        <v>274.5</v>
      </c>
      <c r="Z127" s="304">
        <v>0.3</v>
      </c>
      <c r="AA127" s="304"/>
      <c r="AB127" s="304">
        <v>-999</v>
      </c>
      <c r="AC127" s="304">
        <v>-999</v>
      </c>
      <c r="AD127" s="366">
        <v>-999</v>
      </c>
      <c r="AE127" s="304">
        <v>-999</v>
      </c>
      <c r="AF127" s="304">
        <v>-999</v>
      </c>
      <c r="AG127" s="304"/>
      <c r="AH127" s="304">
        <v>3.0214899999999999E-2</v>
      </c>
      <c r="AI127" s="385">
        <v>5.3053400000000001E-2</v>
      </c>
      <c r="AJ127" s="332">
        <v>410</v>
      </c>
      <c r="AK127" s="304">
        <f t="shared" si="23"/>
        <v>425</v>
      </c>
      <c r="AL127" s="363">
        <f t="shared" ref="AL127:AL132" si="39">IF(AND(AH127&lt;=0.0022,AI127&lt;=0.0022),0.2,0.43)</f>
        <v>0.43</v>
      </c>
      <c r="AM127" s="389">
        <f t="shared" si="24"/>
        <v>353</v>
      </c>
      <c r="AN127" s="363">
        <v>0.25</v>
      </c>
      <c r="AO127" s="304"/>
      <c r="AP127" s="312" t="s">
        <v>4980</v>
      </c>
      <c r="AQ127" s="312" t="s">
        <v>3167</v>
      </c>
      <c r="AR127" s="312">
        <v>349</v>
      </c>
      <c r="AS127" s="312"/>
      <c r="AT127" s="312">
        <v>353</v>
      </c>
      <c r="AU127" s="329">
        <f>VLOOKUP(C127,[1]world!$A$2:$B$3555,2,FALSE)</f>
        <v>5</v>
      </c>
      <c r="AV127" s="329">
        <v>402</v>
      </c>
      <c r="AW127" s="304">
        <v>0.37</v>
      </c>
      <c r="AX127" s="304">
        <v>80</v>
      </c>
      <c r="AY127" s="304">
        <v>-999</v>
      </c>
      <c r="AZ127" s="304">
        <v>4220</v>
      </c>
      <c r="BA127" s="304">
        <v>-999</v>
      </c>
      <c r="BB127" s="304">
        <v>-999</v>
      </c>
      <c r="BC127" s="304">
        <v>1060</v>
      </c>
      <c r="BD127" s="304">
        <v>-999</v>
      </c>
      <c r="BE127" s="304">
        <v>-999</v>
      </c>
      <c r="BF127" s="304">
        <v>-999</v>
      </c>
      <c r="BG127" s="304">
        <v>-999</v>
      </c>
      <c r="BH127" s="304">
        <v>-999</v>
      </c>
      <c r="BI127" s="304">
        <v>-999</v>
      </c>
      <c r="BJ127" s="304">
        <v>4</v>
      </c>
      <c r="BK127" s="304" t="s">
        <v>4954</v>
      </c>
      <c r="BL127" s="304">
        <v>3</v>
      </c>
    </row>
    <row r="128" spans="1:64" ht="15" hidden="1" customHeight="1" x14ac:dyDescent="0.2">
      <c r="A128" s="304" t="s">
        <v>4922</v>
      </c>
      <c r="B128" s="304" t="s">
        <v>5965</v>
      </c>
      <c r="C128" s="304">
        <v>126</v>
      </c>
      <c r="D128" s="349" t="s">
        <v>3168</v>
      </c>
      <c r="E128" s="309">
        <v>36228</v>
      </c>
      <c r="F128" s="309"/>
      <c r="G128" s="324">
        <v>35.732999999999997</v>
      </c>
      <c r="H128" s="324">
        <v>-120.29</v>
      </c>
      <c r="I128" s="324" t="s">
        <v>214</v>
      </c>
      <c r="J128" s="368">
        <f t="shared" si="38"/>
        <v>173.02</v>
      </c>
      <c r="K128" s="331">
        <v>0.1</v>
      </c>
      <c r="L128" s="304" t="str">
        <f t="shared" si="22"/>
        <v>E</v>
      </c>
      <c r="M128" s="388">
        <v>0</v>
      </c>
      <c r="N128" s="304"/>
      <c r="O128" s="356">
        <v>115</v>
      </c>
      <c r="P128" s="356">
        <v>173.02</v>
      </c>
      <c r="Q128" s="309">
        <v>3341</v>
      </c>
      <c r="R128" s="304" t="s">
        <v>5948</v>
      </c>
      <c r="S128" s="304"/>
      <c r="T128" s="304"/>
      <c r="U128" s="304"/>
      <c r="V128" s="304"/>
      <c r="W128" s="304" t="s">
        <v>225</v>
      </c>
      <c r="X128" s="304" t="s">
        <v>213</v>
      </c>
      <c r="Y128" s="366">
        <f t="shared" si="25"/>
        <v>274.5</v>
      </c>
      <c r="Z128" s="304">
        <v>0.3</v>
      </c>
      <c r="AA128" s="304"/>
      <c r="AB128" s="304">
        <v>-999</v>
      </c>
      <c r="AC128" s="304">
        <v>-999</v>
      </c>
      <c r="AD128" s="366">
        <v>-999</v>
      </c>
      <c r="AE128" s="304">
        <v>-999</v>
      </c>
      <c r="AF128" s="304">
        <v>-999</v>
      </c>
      <c r="AG128" s="304"/>
      <c r="AH128" s="304">
        <v>3.0214899999999999E-2</v>
      </c>
      <c r="AI128" s="385">
        <v>5.3053400000000001E-2</v>
      </c>
      <c r="AJ128" s="332">
        <v>410</v>
      </c>
      <c r="AK128" s="304">
        <f t="shared" si="23"/>
        <v>425</v>
      </c>
      <c r="AL128" s="363">
        <f t="shared" si="39"/>
        <v>0.43</v>
      </c>
      <c r="AM128" s="389">
        <f t="shared" si="24"/>
        <v>353</v>
      </c>
      <c r="AN128" s="363">
        <v>0.25</v>
      </c>
      <c r="AO128" s="304"/>
      <c r="AP128" s="312" t="s">
        <v>4980</v>
      </c>
      <c r="AQ128" s="312" t="s">
        <v>3167</v>
      </c>
      <c r="AR128" s="312">
        <v>349</v>
      </c>
      <c r="AS128" s="312">
        <v>338.53899999999999</v>
      </c>
      <c r="AT128" s="312">
        <v>353</v>
      </c>
      <c r="AU128" s="329">
        <f>VLOOKUP(C128,[1]world!$A$2:$B$3555,2,FALSE)</f>
        <v>5</v>
      </c>
      <c r="AV128" s="329">
        <v>402</v>
      </c>
      <c r="AW128" s="304">
        <v>0.37</v>
      </c>
      <c r="AX128" s="304">
        <v>80</v>
      </c>
      <c r="AY128" s="304">
        <v>-999</v>
      </c>
      <c r="AZ128" s="304">
        <v>4220</v>
      </c>
      <c r="BA128" s="304">
        <v>-999</v>
      </c>
      <c r="BB128" s="304">
        <v>-999</v>
      </c>
      <c r="BC128" s="304">
        <v>1060</v>
      </c>
      <c r="BD128" s="304">
        <v>-999</v>
      </c>
      <c r="BE128" s="304">
        <v>-999</v>
      </c>
      <c r="BF128" s="304">
        <v>-999</v>
      </c>
      <c r="BG128" s="304">
        <v>-999</v>
      </c>
      <c r="BH128" s="304">
        <v>-999</v>
      </c>
      <c r="BI128" s="304">
        <v>-999</v>
      </c>
      <c r="BJ128" s="304">
        <v>4</v>
      </c>
      <c r="BK128" s="304" t="s">
        <v>4954</v>
      </c>
      <c r="BL128" s="304">
        <v>3</v>
      </c>
    </row>
    <row r="129" spans="1:64" ht="15" hidden="1" customHeight="1" x14ac:dyDescent="0.2">
      <c r="A129" s="304" t="s">
        <v>4922</v>
      </c>
      <c r="B129" s="304" t="s">
        <v>5965</v>
      </c>
      <c r="C129" s="304">
        <v>127</v>
      </c>
      <c r="D129" s="349" t="s">
        <v>3140</v>
      </c>
      <c r="E129" s="309">
        <v>1014</v>
      </c>
      <c r="F129" s="309"/>
      <c r="G129" s="324">
        <v>35.697000000000003</v>
      </c>
      <c r="H129" s="324">
        <v>-120.328</v>
      </c>
      <c r="I129" s="324" t="s">
        <v>214</v>
      </c>
      <c r="J129" s="368">
        <f t="shared" si="38"/>
        <v>289.56</v>
      </c>
      <c r="K129" s="331">
        <v>0.1</v>
      </c>
      <c r="L129" s="304" t="str">
        <f t="shared" si="22"/>
        <v>D</v>
      </c>
      <c r="M129" s="388">
        <v>0</v>
      </c>
      <c r="N129" s="304"/>
      <c r="O129" s="356">
        <v>55.7</v>
      </c>
      <c r="P129" s="304">
        <v>289.56</v>
      </c>
      <c r="Q129" s="304">
        <v>481</v>
      </c>
      <c r="R129" s="304" t="s">
        <v>5948</v>
      </c>
      <c r="S129" s="304"/>
      <c r="T129" s="304"/>
      <c r="U129" s="304"/>
      <c r="V129" s="304"/>
      <c r="W129" s="304" t="s">
        <v>2048</v>
      </c>
      <c r="X129" s="304" t="s">
        <v>205</v>
      </c>
      <c r="Y129" s="366">
        <f t="shared" si="25"/>
        <v>424.8</v>
      </c>
      <c r="Z129" s="304">
        <v>0.3</v>
      </c>
      <c r="AA129" s="304"/>
      <c r="AB129" s="304">
        <v>-999</v>
      </c>
      <c r="AC129" s="304">
        <v>-999</v>
      </c>
      <c r="AD129" s="366">
        <v>-999</v>
      </c>
      <c r="AE129" s="304">
        <v>-999</v>
      </c>
      <c r="AF129" s="304">
        <v>-999</v>
      </c>
      <c r="AG129" s="304"/>
      <c r="AH129" s="304">
        <v>1.059E-2</v>
      </c>
      <c r="AI129" s="385">
        <v>6.0503400000000006E-2</v>
      </c>
      <c r="AJ129" s="332">
        <v>304</v>
      </c>
      <c r="AK129" s="304">
        <f t="shared" si="23"/>
        <v>270</v>
      </c>
      <c r="AL129" s="363">
        <f t="shared" si="39"/>
        <v>0.43</v>
      </c>
      <c r="AM129" s="389">
        <f t="shared" si="24"/>
        <v>353</v>
      </c>
      <c r="AN129" s="363">
        <v>0.25</v>
      </c>
      <c r="AO129" s="304"/>
      <c r="AP129" s="312" t="s">
        <v>4980</v>
      </c>
      <c r="AQ129" s="312" t="s">
        <v>2475</v>
      </c>
      <c r="AR129" s="312">
        <v>349</v>
      </c>
      <c r="AS129" s="312"/>
      <c r="AT129" s="312">
        <v>353</v>
      </c>
      <c r="AU129" s="329">
        <f>VLOOKUP(C129,[1]world!$A$2:$B$3555,2,FALSE)</f>
        <v>7</v>
      </c>
      <c r="AV129" s="329">
        <v>388</v>
      </c>
      <c r="AW129" s="304">
        <v>0.37</v>
      </c>
      <c r="AX129" s="304">
        <v>80</v>
      </c>
      <c r="AY129" s="304">
        <v>-999</v>
      </c>
      <c r="AZ129" s="304">
        <v>4420</v>
      </c>
      <c r="BA129" s="304">
        <v>-999</v>
      </c>
      <c r="BB129" s="304">
        <v>-999</v>
      </c>
      <c r="BC129" s="304">
        <v>1080</v>
      </c>
      <c r="BD129" s="304">
        <v>-999</v>
      </c>
      <c r="BE129" s="304">
        <v>-999</v>
      </c>
      <c r="BF129" s="304">
        <v>-999</v>
      </c>
      <c r="BG129" s="304">
        <v>-999</v>
      </c>
      <c r="BH129" s="304">
        <v>-999</v>
      </c>
      <c r="BI129" s="304">
        <v>-999</v>
      </c>
      <c r="BJ129" s="304">
        <v>4</v>
      </c>
      <c r="BK129" s="304" t="s">
        <v>4954</v>
      </c>
      <c r="BL129" s="304">
        <v>3</v>
      </c>
    </row>
    <row r="130" spans="1:64" ht="15" hidden="1" customHeight="1" x14ac:dyDescent="0.2">
      <c r="A130" s="304" t="s">
        <v>4922</v>
      </c>
      <c r="B130" s="304" t="s">
        <v>5965</v>
      </c>
      <c r="C130" s="304">
        <v>128</v>
      </c>
      <c r="D130" s="349" t="s">
        <v>3141</v>
      </c>
      <c r="E130" s="309">
        <v>36227</v>
      </c>
      <c r="F130" s="309"/>
      <c r="G130" s="324">
        <v>35.697000000000003</v>
      </c>
      <c r="H130" s="324">
        <v>-120.328</v>
      </c>
      <c r="I130" s="324" t="s">
        <v>214</v>
      </c>
      <c r="J130" s="368">
        <f t="shared" si="38"/>
        <v>236.59</v>
      </c>
      <c r="K130" s="331">
        <v>0.1</v>
      </c>
      <c r="L130" s="304" t="str">
        <f t="shared" si="22"/>
        <v>D</v>
      </c>
      <c r="M130" s="388">
        <v>0</v>
      </c>
      <c r="N130" s="304"/>
      <c r="O130" s="356">
        <v>101</v>
      </c>
      <c r="P130" s="356">
        <v>236.59</v>
      </c>
      <c r="Q130" s="309">
        <v>3323</v>
      </c>
      <c r="R130" s="304" t="s">
        <v>5948</v>
      </c>
      <c r="S130" s="304"/>
      <c r="T130" s="304"/>
      <c r="U130" s="304"/>
      <c r="V130" s="304"/>
      <c r="W130" s="304" t="s">
        <v>2048</v>
      </c>
      <c r="X130" s="304" t="s">
        <v>205</v>
      </c>
      <c r="Y130" s="366">
        <f t="shared" si="25"/>
        <v>424.8</v>
      </c>
      <c r="Z130" s="304">
        <v>0.3</v>
      </c>
      <c r="AA130" s="304"/>
      <c r="AB130" s="304">
        <v>-999</v>
      </c>
      <c r="AC130" s="304">
        <v>-999</v>
      </c>
      <c r="AD130" s="366">
        <v>-999</v>
      </c>
      <c r="AE130" s="304">
        <v>-999</v>
      </c>
      <c r="AF130" s="304">
        <v>-999</v>
      </c>
      <c r="AG130" s="304"/>
      <c r="AH130" s="304">
        <v>1.059E-2</v>
      </c>
      <c r="AI130" s="385">
        <v>6.0503400000000006E-2</v>
      </c>
      <c r="AJ130" s="332">
        <v>304</v>
      </c>
      <c r="AK130" s="304">
        <f t="shared" si="23"/>
        <v>270</v>
      </c>
      <c r="AL130" s="363">
        <f t="shared" si="39"/>
        <v>0.43</v>
      </c>
      <c r="AM130" s="389">
        <f t="shared" si="24"/>
        <v>353</v>
      </c>
      <c r="AN130" s="363">
        <v>0.25</v>
      </c>
      <c r="AO130" s="304"/>
      <c r="AP130" s="312" t="s">
        <v>4980</v>
      </c>
      <c r="AQ130" s="312" t="s">
        <v>2475</v>
      </c>
      <c r="AR130" s="312">
        <v>349</v>
      </c>
      <c r="AS130" s="312">
        <v>338.53899999999999</v>
      </c>
      <c r="AT130" s="312">
        <v>353</v>
      </c>
      <c r="AU130" s="329">
        <f>VLOOKUP(C130,[1]world!$A$2:$B$3555,2,FALSE)</f>
        <v>7</v>
      </c>
      <c r="AV130" s="329">
        <v>388</v>
      </c>
      <c r="AW130" s="304">
        <v>0.37</v>
      </c>
      <c r="AX130" s="304">
        <v>80</v>
      </c>
      <c r="AY130" s="304">
        <v>-999</v>
      </c>
      <c r="AZ130" s="304">
        <v>4420</v>
      </c>
      <c r="BA130" s="304">
        <v>-999</v>
      </c>
      <c r="BB130" s="304">
        <v>-999</v>
      </c>
      <c r="BC130" s="304">
        <v>1080</v>
      </c>
      <c r="BD130" s="304">
        <v>-999</v>
      </c>
      <c r="BE130" s="304">
        <v>-999</v>
      </c>
      <c r="BF130" s="304">
        <v>-999</v>
      </c>
      <c r="BG130" s="304">
        <v>-999</v>
      </c>
      <c r="BH130" s="304">
        <v>-999</v>
      </c>
      <c r="BI130" s="304">
        <v>-999</v>
      </c>
      <c r="BJ130" s="304">
        <v>4</v>
      </c>
      <c r="BK130" s="304" t="s">
        <v>4954</v>
      </c>
      <c r="BL130" s="304">
        <v>3</v>
      </c>
    </row>
    <row r="131" spans="1:64" ht="15" hidden="1" customHeight="1" x14ac:dyDescent="0.2">
      <c r="A131" s="304" t="s">
        <v>4922</v>
      </c>
      <c r="B131" s="304" t="s">
        <v>5965</v>
      </c>
      <c r="C131" s="304">
        <v>129</v>
      </c>
      <c r="D131" s="349" t="s">
        <v>3130</v>
      </c>
      <c r="E131" s="309">
        <v>1015</v>
      </c>
      <c r="F131" s="309"/>
      <c r="G131" s="324">
        <v>35.670999999999999</v>
      </c>
      <c r="H131" s="324">
        <v>-120.35899999999999</v>
      </c>
      <c r="I131" s="324" t="s">
        <v>232</v>
      </c>
      <c r="J131" s="368">
        <f t="shared" si="38"/>
        <v>256.82</v>
      </c>
      <c r="K131" s="331">
        <v>0.11</v>
      </c>
      <c r="L131" s="304" t="str">
        <f t="shared" si="22"/>
        <v>D</v>
      </c>
      <c r="M131" s="388">
        <v>1</v>
      </c>
      <c r="N131" s="304"/>
      <c r="O131" s="356">
        <v>28.3</v>
      </c>
      <c r="P131" s="331">
        <v>256.82</v>
      </c>
      <c r="Q131" s="304">
        <v>7</v>
      </c>
      <c r="R131" s="304" t="s">
        <v>5948</v>
      </c>
      <c r="S131" s="304"/>
      <c r="T131" s="304"/>
      <c r="U131" s="304"/>
      <c r="V131" s="304"/>
      <c r="W131" s="304" t="s">
        <v>286</v>
      </c>
      <c r="X131" s="304" t="s">
        <v>213</v>
      </c>
      <c r="Y131" s="366">
        <f t="shared" si="25"/>
        <v>274.5</v>
      </c>
      <c r="Z131" s="304">
        <v>0.3</v>
      </c>
      <c r="AA131" s="304"/>
      <c r="AB131" s="304">
        <v>-999</v>
      </c>
      <c r="AC131" s="304">
        <v>-999</v>
      </c>
      <c r="AD131" s="366">
        <v>-999</v>
      </c>
      <c r="AE131" s="304">
        <v>-999</v>
      </c>
      <c r="AF131" s="304">
        <v>-999</v>
      </c>
      <c r="AG131" s="304"/>
      <c r="AH131" s="304">
        <v>6.3541799999999996E-2</v>
      </c>
      <c r="AI131" s="385">
        <v>6.4932600000000007E-2</v>
      </c>
      <c r="AJ131" s="332">
        <v>525</v>
      </c>
      <c r="AK131" s="304">
        <f t="shared" si="23"/>
        <v>555</v>
      </c>
      <c r="AL131" s="363">
        <f t="shared" si="39"/>
        <v>0.43</v>
      </c>
      <c r="AM131" s="389">
        <f t="shared" si="24"/>
        <v>353</v>
      </c>
      <c r="AN131" s="363">
        <v>0.25</v>
      </c>
      <c r="AO131" s="304"/>
      <c r="AP131" s="312" t="s">
        <v>4980</v>
      </c>
      <c r="AQ131" s="312" t="s">
        <v>2475</v>
      </c>
      <c r="AR131" s="312">
        <v>349</v>
      </c>
      <c r="AS131" s="312"/>
      <c r="AT131" s="312">
        <v>353</v>
      </c>
      <c r="AU131" s="329">
        <f>VLOOKUP(C131,[1]world!$A$2:$B$3555,2,FALSE)</f>
        <v>5</v>
      </c>
      <c r="AV131" s="329">
        <v>402</v>
      </c>
      <c r="AW131" s="304">
        <v>0.37</v>
      </c>
      <c r="AX131" s="304">
        <v>80</v>
      </c>
      <c r="AY131" s="304">
        <v>-999</v>
      </c>
      <c r="AZ131" s="304">
        <v>4120</v>
      </c>
      <c r="BA131" s="304">
        <v>-999</v>
      </c>
      <c r="BB131" s="304">
        <v>-999</v>
      </c>
      <c r="BC131" s="304">
        <v>-999</v>
      </c>
      <c r="BD131" s="304">
        <v>-999</v>
      </c>
      <c r="BE131" s="304">
        <v>-999</v>
      </c>
      <c r="BF131" s="304">
        <v>-999</v>
      </c>
      <c r="BG131" s="304">
        <v>-999</v>
      </c>
      <c r="BH131" s="304">
        <v>-999</v>
      </c>
      <c r="BI131" s="304">
        <v>-999</v>
      </c>
      <c r="BJ131" s="304">
        <v>4</v>
      </c>
      <c r="BK131" s="304" t="s">
        <v>4954</v>
      </c>
      <c r="BL131" s="304">
        <v>4</v>
      </c>
    </row>
    <row r="132" spans="1:64" ht="15" hidden="1" customHeight="1" x14ac:dyDescent="0.2">
      <c r="A132" s="304" t="s">
        <v>4922</v>
      </c>
      <c r="B132" s="304" t="s">
        <v>5965</v>
      </c>
      <c r="C132" s="304">
        <v>130</v>
      </c>
      <c r="D132" s="349" t="s">
        <v>3131</v>
      </c>
      <c r="E132" s="309">
        <v>36226</v>
      </c>
      <c r="F132" s="309"/>
      <c r="G132" s="324">
        <v>35.670999999999999</v>
      </c>
      <c r="H132" s="324">
        <v>-120.35899999999999</v>
      </c>
      <c r="I132" s="324" t="s">
        <v>232</v>
      </c>
      <c r="J132" s="368">
        <f t="shared" si="38"/>
        <v>256.82</v>
      </c>
      <c r="K132" s="331">
        <v>0.11</v>
      </c>
      <c r="L132" s="304" t="str">
        <f t="shared" ref="L132:L195" si="40">IF(J132&lt;180,"E",IF(AND(J132&gt;=180,J132&lt;360),"D",IF(AND(J132&gt;=360,J132&lt;760),"C",IF(AND(J132&gt;=760,J132&lt;1500),"B",IF(J132&gt;=1500,"A","-")))))</f>
        <v>D</v>
      </c>
      <c r="M132" s="388">
        <v>1</v>
      </c>
      <c r="N132" s="304"/>
      <c r="O132" s="356">
        <v>28.3</v>
      </c>
      <c r="P132" s="331">
        <v>256.82</v>
      </c>
      <c r="Q132" s="304">
        <v>7</v>
      </c>
      <c r="R132" s="304" t="s">
        <v>5948</v>
      </c>
      <c r="S132" s="304"/>
      <c r="T132" s="304"/>
      <c r="U132" s="304"/>
      <c r="V132" s="304"/>
      <c r="W132" s="304" t="s">
        <v>286</v>
      </c>
      <c r="X132" s="304" t="s">
        <v>213</v>
      </c>
      <c r="Y132" s="366">
        <f t="shared" si="25"/>
        <v>274.5</v>
      </c>
      <c r="Z132" s="304">
        <v>0.3</v>
      </c>
      <c r="AA132" s="304"/>
      <c r="AB132" s="304">
        <v>-999</v>
      </c>
      <c r="AC132" s="304">
        <v>-999</v>
      </c>
      <c r="AD132" s="366">
        <v>-999</v>
      </c>
      <c r="AE132" s="304">
        <v>-999</v>
      </c>
      <c r="AF132" s="304">
        <v>-999</v>
      </c>
      <c r="AG132" s="304"/>
      <c r="AH132" s="304">
        <v>6.3541799999999996E-2</v>
      </c>
      <c r="AI132" s="385">
        <v>6.4932600000000007E-2</v>
      </c>
      <c r="AJ132" s="332">
        <v>525</v>
      </c>
      <c r="AK132" s="304">
        <f t="shared" ref="AK132:AK195" si="41">IF(AJ132&lt;=180,180,IF(AND(AJ132&gt;180,AJ132&lt;240),210,IF(AND(AJ132&gt;=240,AJ132&lt;300),270,IF(AND(AJ132&gt;=300,AJ132&lt;360),270,IF(AND(AJ132&gt;=360,AJ132&lt;490),425,IF(AND(AJ132&gt;=490,AJ132&lt;620),555,IF(AND(AJ132&gt;=620,AJ132&lt;760),690,IF(AJ132&gt;=760,760,"Error"))))))))</f>
        <v>555</v>
      </c>
      <c r="AL132" s="363">
        <f t="shared" si="39"/>
        <v>0.43</v>
      </c>
      <c r="AM132" s="389">
        <f t="shared" ref="AM132:AM195" si="42">IF(AT132&lt;&gt;"",AT132,IF(AND(AT132="",AR132=""),"",AR132))</f>
        <v>353</v>
      </c>
      <c r="AN132" s="363">
        <v>0.25</v>
      </c>
      <c r="AO132" s="304"/>
      <c r="AP132" s="312" t="s">
        <v>4980</v>
      </c>
      <c r="AQ132" s="312" t="s">
        <v>2475</v>
      </c>
      <c r="AR132" s="312">
        <v>349</v>
      </c>
      <c r="AS132" s="312">
        <v>338.53899999999999</v>
      </c>
      <c r="AT132" s="312">
        <v>353</v>
      </c>
      <c r="AU132" s="329">
        <f>VLOOKUP(C132,[1]world!$A$2:$B$3555,2,FALSE)</f>
        <v>5</v>
      </c>
      <c r="AV132" s="329">
        <v>402</v>
      </c>
      <c r="AW132" s="304">
        <v>0.37</v>
      </c>
      <c r="AX132" s="304">
        <v>80</v>
      </c>
      <c r="AY132" s="304">
        <v>-999</v>
      </c>
      <c r="AZ132" s="304">
        <v>4120</v>
      </c>
      <c r="BA132" s="304">
        <v>-999</v>
      </c>
      <c r="BB132" s="304">
        <v>-999</v>
      </c>
      <c r="BC132" s="304">
        <v>-999</v>
      </c>
      <c r="BD132" s="304">
        <v>-999</v>
      </c>
      <c r="BE132" s="304">
        <v>-999</v>
      </c>
      <c r="BF132" s="304">
        <v>-999</v>
      </c>
      <c r="BG132" s="304">
        <v>-999</v>
      </c>
      <c r="BH132" s="304">
        <v>-999</v>
      </c>
      <c r="BI132" s="304">
        <v>-999</v>
      </c>
      <c r="BJ132" s="304">
        <v>4</v>
      </c>
      <c r="BK132" s="304" t="s">
        <v>4954</v>
      </c>
      <c r="BL132" s="304">
        <v>4</v>
      </c>
    </row>
    <row r="133" spans="1:64" ht="15" hidden="1" customHeight="1" x14ac:dyDescent="0.2">
      <c r="A133" s="304" t="s">
        <v>4922</v>
      </c>
      <c r="B133" s="304" t="s">
        <v>5965</v>
      </c>
      <c r="C133" s="304">
        <v>131</v>
      </c>
      <c r="D133" s="349" t="s">
        <v>3108</v>
      </c>
      <c r="E133" s="309">
        <v>1016</v>
      </c>
      <c r="F133" s="309"/>
      <c r="G133" s="324">
        <v>35.639000000000003</v>
      </c>
      <c r="H133" s="324">
        <v>-120.404</v>
      </c>
      <c r="I133" s="324" t="s">
        <v>214</v>
      </c>
      <c r="J133" s="368">
        <f t="shared" si="38"/>
        <v>408.93</v>
      </c>
      <c r="K133" s="331">
        <v>0.11</v>
      </c>
      <c r="L133" s="304" t="str">
        <f t="shared" si="40"/>
        <v>C</v>
      </c>
      <c r="M133" s="388">
        <v>1</v>
      </c>
      <c r="N133" s="304"/>
      <c r="O133" s="356">
        <v>26.7</v>
      </c>
      <c r="P133" s="331">
        <v>408.93</v>
      </c>
      <c r="Q133" s="304">
        <v>8</v>
      </c>
      <c r="R133" s="304" t="s">
        <v>5948</v>
      </c>
      <c r="S133" s="304"/>
      <c r="T133" s="304"/>
      <c r="U133" s="304"/>
      <c r="V133" s="304"/>
      <c r="W133" s="304" t="s">
        <v>273</v>
      </c>
      <c r="X133" s="304" t="s">
        <v>213</v>
      </c>
      <c r="Y133" s="366">
        <f t="shared" ref="Y133:Y196" si="43">IF(X133="A",506.6,IF(X133="B",424.8,IF(X133="C",338.6,IF(X133="D",274.5,IF(X133="E",181.5,"-")))))</f>
        <v>274.5</v>
      </c>
      <c r="Z133" s="304">
        <v>0.3</v>
      </c>
      <c r="AA133" s="304"/>
      <c r="AB133" s="304">
        <v>-999</v>
      </c>
      <c r="AC133" s="304">
        <v>-999</v>
      </c>
      <c r="AD133" s="366">
        <v>-999</v>
      </c>
      <c r="AE133" s="304">
        <v>-999</v>
      </c>
      <c r="AF133" s="304">
        <v>-999</v>
      </c>
      <c r="AG133" s="304"/>
      <c r="AH133" s="304">
        <v>8.6492900000000005E-3</v>
      </c>
      <c r="AI133" s="312"/>
      <c r="AJ133" s="332">
        <v>288</v>
      </c>
      <c r="AK133" s="304">
        <f t="shared" si="41"/>
        <v>270</v>
      </c>
      <c r="AL133" s="304">
        <f>IF(AH133&lt;=0.0022,0.2,0.43)</f>
        <v>0.43</v>
      </c>
      <c r="AM133" s="389">
        <f t="shared" si="42"/>
        <v>387</v>
      </c>
      <c r="AN133" s="363">
        <v>0.25</v>
      </c>
      <c r="AO133" s="304"/>
      <c r="AP133" s="312" t="s">
        <v>1600</v>
      </c>
      <c r="AQ133" s="312" t="s">
        <v>2917</v>
      </c>
      <c r="AR133" s="312">
        <v>387</v>
      </c>
      <c r="AS133" s="312"/>
      <c r="AT133" s="312"/>
      <c r="AU133" s="329">
        <f>VLOOKUP(C133,[1]world!$A$2:$B$3555,2,FALSE)</f>
        <v>9</v>
      </c>
      <c r="AV133" s="329">
        <v>497</v>
      </c>
      <c r="AW133" s="304">
        <v>0.37</v>
      </c>
      <c r="AX133" s="304">
        <v>80</v>
      </c>
      <c r="AY133" s="304">
        <v>-999</v>
      </c>
      <c r="AZ133" s="304">
        <v>3400</v>
      </c>
      <c r="BA133" s="304">
        <v>-999</v>
      </c>
      <c r="BB133" s="304">
        <v>-999</v>
      </c>
      <c r="BC133" s="304">
        <v>-999</v>
      </c>
      <c r="BD133" s="304">
        <v>-999</v>
      </c>
      <c r="BE133" s="304">
        <v>-999</v>
      </c>
      <c r="BF133" s="304">
        <v>-999</v>
      </c>
      <c r="BG133" s="304">
        <v>-999</v>
      </c>
      <c r="BH133" s="304">
        <v>-999</v>
      </c>
      <c r="BI133" s="304">
        <v>-999</v>
      </c>
      <c r="BJ133" s="304">
        <v>4</v>
      </c>
      <c r="BK133" s="304" t="s">
        <v>4954</v>
      </c>
      <c r="BL133" s="304">
        <v>4</v>
      </c>
    </row>
    <row r="134" spans="1:64" ht="15" hidden="1" customHeight="1" x14ac:dyDescent="0.2">
      <c r="A134" s="304" t="s">
        <v>4922</v>
      </c>
      <c r="B134" s="304" t="s">
        <v>5965</v>
      </c>
      <c r="C134" s="304">
        <v>132</v>
      </c>
      <c r="D134" s="349" t="s">
        <v>3109</v>
      </c>
      <c r="E134" s="309">
        <v>36229</v>
      </c>
      <c r="F134" s="309"/>
      <c r="G134" s="324">
        <v>35.639000000000003</v>
      </c>
      <c r="H134" s="324">
        <v>-120.404</v>
      </c>
      <c r="I134" s="324" t="s">
        <v>214</v>
      </c>
      <c r="J134" s="368">
        <f t="shared" si="38"/>
        <v>359.03</v>
      </c>
      <c r="K134" s="331">
        <v>0.1</v>
      </c>
      <c r="L134" s="304" t="str">
        <f t="shared" si="40"/>
        <v>D</v>
      </c>
      <c r="M134" s="388">
        <v>0</v>
      </c>
      <c r="N134" s="304"/>
      <c r="O134" s="356">
        <v>101</v>
      </c>
      <c r="P134" s="356">
        <v>359.03</v>
      </c>
      <c r="Q134" s="309">
        <v>3327</v>
      </c>
      <c r="R134" s="304" t="s">
        <v>5948</v>
      </c>
      <c r="S134" s="304"/>
      <c r="T134" s="304"/>
      <c r="U134" s="304"/>
      <c r="V134" s="304"/>
      <c r="W134" s="304" t="s">
        <v>273</v>
      </c>
      <c r="X134" s="304" t="s">
        <v>213</v>
      </c>
      <c r="Y134" s="366">
        <f t="shared" si="43"/>
        <v>274.5</v>
      </c>
      <c r="Z134" s="304">
        <v>0.3</v>
      </c>
      <c r="AA134" s="304"/>
      <c r="AB134" s="304">
        <v>-999</v>
      </c>
      <c r="AC134" s="304">
        <v>-999</v>
      </c>
      <c r="AD134" s="366">
        <v>-999</v>
      </c>
      <c r="AE134" s="304">
        <v>-999</v>
      </c>
      <c r="AF134" s="304">
        <v>-999</v>
      </c>
      <c r="AG134" s="304"/>
      <c r="AH134" s="304">
        <v>8.6492900000000005E-3</v>
      </c>
      <c r="AI134" s="312"/>
      <c r="AJ134" s="332">
        <v>288</v>
      </c>
      <c r="AK134" s="304">
        <f t="shared" si="41"/>
        <v>270</v>
      </c>
      <c r="AL134" s="304">
        <f>IF(AH134&lt;=0.0022,0.2,0.43)</f>
        <v>0.43</v>
      </c>
      <c r="AM134" s="389">
        <f t="shared" si="42"/>
        <v>387</v>
      </c>
      <c r="AN134" s="363">
        <v>0.25</v>
      </c>
      <c r="AO134" s="304"/>
      <c r="AP134" s="312" t="s">
        <v>1600</v>
      </c>
      <c r="AQ134" s="312" t="s">
        <v>2917</v>
      </c>
      <c r="AR134" s="312">
        <v>387</v>
      </c>
      <c r="AS134" s="312">
        <v>370.78899999999999</v>
      </c>
      <c r="AT134" s="312"/>
      <c r="AU134" s="329">
        <f>VLOOKUP(C134,[1]world!$A$2:$B$3555,2,FALSE)</f>
        <v>9</v>
      </c>
      <c r="AV134" s="329">
        <v>497</v>
      </c>
      <c r="AW134" s="304">
        <v>0.37</v>
      </c>
      <c r="AX134" s="304">
        <v>80</v>
      </c>
      <c r="AY134" s="304">
        <v>-999</v>
      </c>
      <c r="AZ134" s="304">
        <v>3400</v>
      </c>
      <c r="BA134" s="304">
        <v>-999</v>
      </c>
      <c r="BB134" s="304">
        <v>-999</v>
      </c>
      <c r="BC134" s="304">
        <v>-999</v>
      </c>
      <c r="BD134" s="304">
        <v>-999</v>
      </c>
      <c r="BE134" s="304">
        <v>-999</v>
      </c>
      <c r="BF134" s="304">
        <v>-999</v>
      </c>
      <c r="BG134" s="304">
        <v>-999</v>
      </c>
      <c r="BH134" s="304">
        <v>-999</v>
      </c>
      <c r="BI134" s="304">
        <v>-999</v>
      </c>
      <c r="BJ134" s="304">
        <v>4</v>
      </c>
      <c r="BK134" s="304" t="s">
        <v>4954</v>
      </c>
      <c r="BL134" s="304">
        <v>4</v>
      </c>
    </row>
    <row r="135" spans="1:64" ht="15" hidden="1" customHeight="1" x14ac:dyDescent="0.2">
      <c r="A135" s="304" t="s">
        <v>4922</v>
      </c>
      <c r="B135" s="304" t="s">
        <v>5965</v>
      </c>
      <c r="C135" s="304">
        <v>133</v>
      </c>
      <c r="D135" s="349" t="s">
        <v>4339</v>
      </c>
      <c r="E135" s="309">
        <v>1023</v>
      </c>
      <c r="F135" s="309"/>
      <c r="G135" s="324">
        <v>40.576000000000001</v>
      </c>
      <c r="H135" s="324">
        <v>-124.26300000000001</v>
      </c>
      <c r="I135" s="324" t="s">
        <v>205</v>
      </c>
      <c r="J135" s="368">
        <f t="shared" si="38"/>
        <v>219.31</v>
      </c>
      <c r="K135" s="331">
        <v>0.1</v>
      </c>
      <c r="L135" s="304" t="str">
        <f t="shared" si="40"/>
        <v>D</v>
      </c>
      <c r="M135" s="388">
        <v>0</v>
      </c>
      <c r="N135" s="304"/>
      <c r="O135" s="356">
        <v>54.9</v>
      </c>
      <c r="P135" s="304">
        <v>219.31</v>
      </c>
      <c r="Q135" s="304">
        <v>497</v>
      </c>
      <c r="R135" s="304" t="s">
        <v>5948</v>
      </c>
      <c r="S135" s="304"/>
      <c r="T135" s="304"/>
      <c r="U135" s="304"/>
      <c r="V135" s="304"/>
      <c r="W135" s="304" t="s">
        <v>1517</v>
      </c>
      <c r="X135" s="304" t="s">
        <v>213</v>
      </c>
      <c r="Y135" s="366">
        <f t="shared" si="43"/>
        <v>274.5</v>
      </c>
      <c r="Z135" s="304">
        <v>0.3</v>
      </c>
      <c r="AA135" s="304"/>
      <c r="AB135" s="304">
        <v>-999</v>
      </c>
      <c r="AC135" s="304">
        <v>-999</v>
      </c>
      <c r="AD135" s="366">
        <v>-999</v>
      </c>
      <c r="AE135" s="304">
        <v>-999</v>
      </c>
      <c r="AF135" s="304">
        <v>-999</v>
      </c>
      <c r="AG135" s="304"/>
      <c r="AH135" s="304">
        <v>2.7750400000000001E-2</v>
      </c>
      <c r="AI135" s="385">
        <v>9.4134100000000012E-2</v>
      </c>
      <c r="AJ135" s="332">
        <v>760</v>
      </c>
      <c r="AK135" s="304">
        <f t="shared" si="41"/>
        <v>760</v>
      </c>
      <c r="AL135" s="363">
        <f>IF(AND(AH135&lt;=0.0022,AI135&lt;=0.0022),0.2,0.43)</f>
        <v>0.43</v>
      </c>
      <c r="AM135" s="389">
        <f t="shared" si="42"/>
        <v>353</v>
      </c>
      <c r="AN135" s="363">
        <v>0.25</v>
      </c>
      <c r="AO135" s="304"/>
      <c r="AP135" s="312" t="s">
        <v>4980</v>
      </c>
      <c r="AQ135" s="312"/>
      <c r="AR135" s="312">
        <v>349</v>
      </c>
      <c r="AS135" s="312">
        <v>338.53899999999999</v>
      </c>
      <c r="AT135" s="312">
        <v>353</v>
      </c>
      <c r="AU135" s="329">
        <f>VLOOKUP(C135,[1]world!$A$2:$B$3555,2,FALSE)</f>
        <v>4</v>
      </c>
      <c r="AV135" s="329">
        <v>459</v>
      </c>
      <c r="AW135" s="304">
        <v>0.37</v>
      </c>
      <c r="AX135" s="304">
        <v>-999</v>
      </c>
      <c r="AY135" s="304">
        <v>-999</v>
      </c>
      <c r="AZ135" s="304">
        <v>-999</v>
      </c>
      <c r="BA135" s="304">
        <v>-999</v>
      </c>
      <c r="BB135" s="304">
        <v>-999</v>
      </c>
      <c r="BC135" s="304">
        <v>-999</v>
      </c>
      <c r="BD135" s="304">
        <v>-999</v>
      </c>
      <c r="BE135" s="304">
        <v>-999</v>
      </c>
      <c r="BF135" s="304">
        <v>-999</v>
      </c>
      <c r="BG135" s="304">
        <v>-999</v>
      </c>
      <c r="BH135" s="304">
        <v>-999</v>
      </c>
      <c r="BI135" s="304">
        <v>-999</v>
      </c>
      <c r="BJ135" s="304" t="s">
        <v>4954</v>
      </c>
      <c r="BK135" s="304" t="s">
        <v>4954</v>
      </c>
      <c r="BL135" s="304" t="s">
        <v>4954</v>
      </c>
    </row>
    <row r="136" spans="1:64" ht="15" hidden="1" customHeight="1" x14ac:dyDescent="0.2">
      <c r="A136" s="304" t="s">
        <v>4922</v>
      </c>
      <c r="B136" s="304" t="s">
        <v>5965</v>
      </c>
      <c r="C136" s="304">
        <v>134</v>
      </c>
      <c r="D136" s="349" t="s">
        <v>2795</v>
      </c>
      <c r="E136" s="309">
        <v>1027</v>
      </c>
      <c r="F136" s="309"/>
      <c r="G136" s="324">
        <v>34.941699999999997</v>
      </c>
      <c r="H136" s="324">
        <v>-118.827</v>
      </c>
      <c r="I136" s="324" t="s">
        <v>214</v>
      </c>
      <c r="J136" s="368">
        <f t="shared" si="38"/>
        <v>669.48</v>
      </c>
      <c r="K136" s="331">
        <v>0.1</v>
      </c>
      <c r="L136" s="304" t="str">
        <f t="shared" si="40"/>
        <v>C</v>
      </c>
      <c r="M136" s="388">
        <v>0</v>
      </c>
      <c r="N136" s="304"/>
      <c r="O136" s="309">
        <v>29.6</v>
      </c>
      <c r="P136" s="304">
        <v>669.48</v>
      </c>
      <c r="Q136" s="309">
        <v>136</v>
      </c>
      <c r="R136" s="304" t="s">
        <v>5948</v>
      </c>
      <c r="S136" s="304"/>
      <c r="T136" s="304"/>
      <c r="U136" s="304"/>
      <c r="V136" s="304"/>
      <c r="W136" s="304" t="s">
        <v>1763</v>
      </c>
      <c r="X136" s="304" t="s">
        <v>232</v>
      </c>
      <c r="Y136" s="366">
        <f t="shared" si="43"/>
        <v>506.6</v>
      </c>
      <c r="Z136" s="304">
        <v>0.4</v>
      </c>
      <c r="AA136" s="304"/>
      <c r="AB136" s="304">
        <v>-999</v>
      </c>
      <c r="AC136" s="304">
        <v>-999</v>
      </c>
      <c r="AD136" s="366">
        <v>-999</v>
      </c>
      <c r="AE136" s="304">
        <v>-999</v>
      </c>
      <c r="AF136" s="304">
        <v>-999</v>
      </c>
      <c r="AG136" s="304"/>
      <c r="AH136" s="304">
        <v>9.5998600000000003E-2</v>
      </c>
      <c r="AI136" s="312"/>
      <c r="AJ136" s="332">
        <v>610</v>
      </c>
      <c r="AK136" s="304">
        <f t="shared" si="41"/>
        <v>555</v>
      </c>
      <c r="AL136" s="304">
        <f>IF(AH136&lt;=0.0022,0.2,0.43)</f>
        <v>0.43</v>
      </c>
      <c r="AM136" s="389">
        <f t="shared" si="42"/>
        <v>515</v>
      </c>
      <c r="AN136" s="304"/>
      <c r="AO136" s="304"/>
      <c r="AP136" s="312" t="s">
        <v>1710</v>
      </c>
      <c r="AQ136" s="312"/>
      <c r="AR136" s="312">
        <v>515</v>
      </c>
      <c r="AS136" s="312">
        <v>597.12</v>
      </c>
      <c r="AT136" s="312"/>
      <c r="AU136" s="329">
        <f>VLOOKUP(C136,[1]world!$A$2:$B$3555,2,FALSE)</f>
        <v>4</v>
      </c>
      <c r="AV136" s="329">
        <v>459</v>
      </c>
      <c r="AW136" s="304">
        <v>0.37</v>
      </c>
      <c r="AX136" s="304">
        <v>80</v>
      </c>
      <c r="AY136" s="304">
        <v>-999</v>
      </c>
      <c r="AZ136" s="304">
        <v>600</v>
      </c>
      <c r="BA136" s="304">
        <v>-999</v>
      </c>
      <c r="BB136" s="304">
        <v>-999</v>
      </c>
      <c r="BC136" s="304">
        <v>-999</v>
      </c>
      <c r="BD136" s="304">
        <v>-999</v>
      </c>
      <c r="BE136" s="304">
        <v>-999</v>
      </c>
      <c r="BF136" s="304">
        <v>-999</v>
      </c>
      <c r="BG136" s="304">
        <v>-999</v>
      </c>
      <c r="BH136" s="304">
        <v>-999</v>
      </c>
      <c r="BI136" s="304">
        <v>-999</v>
      </c>
      <c r="BJ136" s="304">
        <v>4</v>
      </c>
      <c r="BK136" s="304" t="s">
        <v>4954</v>
      </c>
      <c r="BL136" s="304">
        <v>4</v>
      </c>
    </row>
    <row r="137" spans="1:64" ht="15" hidden="1" customHeight="1" x14ac:dyDescent="0.2">
      <c r="A137" s="304" t="s">
        <v>4922</v>
      </c>
      <c r="B137" s="304" t="s">
        <v>5965</v>
      </c>
      <c r="C137" s="304">
        <v>135</v>
      </c>
      <c r="D137" s="349" t="s">
        <v>3569</v>
      </c>
      <c r="E137" s="309">
        <v>1028</v>
      </c>
      <c r="F137" s="309"/>
      <c r="G137" s="324">
        <v>36.85</v>
      </c>
      <c r="H137" s="324">
        <v>-121.4</v>
      </c>
      <c r="I137" s="324" t="s">
        <v>206</v>
      </c>
      <c r="J137" s="368">
        <f t="shared" si="38"/>
        <v>198.77</v>
      </c>
      <c r="K137" s="331">
        <v>0.1</v>
      </c>
      <c r="L137" s="304" t="str">
        <f t="shared" si="40"/>
        <v>D</v>
      </c>
      <c r="M137" s="388">
        <v>0</v>
      </c>
      <c r="N137" s="304"/>
      <c r="O137" s="356">
        <v>105</v>
      </c>
      <c r="P137" s="304">
        <v>198.77</v>
      </c>
      <c r="Q137" s="304">
        <v>451</v>
      </c>
      <c r="R137" s="304" t="s">
        <v>5948</v>
      </c>
      <c r="S137" s="304"/>
      <c r="T137" s="304"/>
      <c r="U137" s="304"/>
      <c r="V137" s="304"/>
      <c r="W137" s="304" t="s">
        <v>699</v>
      </c>
      <c r="X137" s="304" t="s">
        <v>213</v>
      </c>
      <c r="Y137" s="366">
        <f t="shared" si="43"/>
        <v>274.5</v>
      </c>
      <c r="Z137" s="304">
        <v>0.3</v>
      </c>
      <c r="AA137" s="304"/>
      <c r="AB137" s="304">
        <v>-999</v>
      </c>
      <c r="AC137" s="304">
        <v>-999</v>
      </c>
      <c r="AD137" s="366">
        <v>-999</v>
      </c>
      <c r="AE137" s="304">
        <v>-999</v>
      </c>
      <c r="AF137" s="304">
        <v>-999</v>
      </c>
      <c r="AG137" s="304"/>
      <c r="AH137" s="304">
        <v>2.7778500000000001E-3</v>
      </c>
      <c r="AI137" s="312"/>
      <c r="AJ137" s="332">
        <v>226</v>
      </c>
      <c r="AK137" s="304">
        <f t="shared" si="41"/>
        <v>210</v>
      </c>
      <c r="AL137" s="304">
        <f>IF(AH137&lt;=0.0022,0.2,0.43)</f>
        <v>0.43</v>
      </c>
      <c r="AM137" s="389">
        <f t="shared" si="42"/>
        <v>387</v>
      </c>
      <c r="AN137" s="363">
        <v>0.25</v>
      </c>
      <c r="AO137" s="304"/>
      <c r="AP137" s="312" t="s">
        <v>1600</v>
      </c>
      <c r="AQ137" s="312"/>
      <c r="AR137" s="312">
        <v>387</v>
      </c>
      <c r="AS137" s="312">
        <v>370.78899999999999</v>
      </c>
      <c r="AT137" s="312"/>
      <c r="AU137" s="329">
        <f>VLOOKUP(C137,[1]world!$A$2:$B$3555,2,FALSE)</f>
        <v>11</v>
      </c>
      <c r="AV137" s="329">
        <v>328</v>
      </c>
      <c r="AW137" s="304">
        <v>0.37</v>
      </c>
      <c r="AX137" s="304">
        <v>389.3</v>
      </c>
      <c r="AY137" s="304">
        <v>741.9</v>
      </c>
      <c r="AZ137" s="304">
        <v>2842.8</v>
      </c>
      <c r="BA137" s="304">
        <v>389.3</v>
      </c>
      <c r="BB137" s="304">
        <v>741.9</v>
      </c>
      <c r="BC137" s="304">
        <v>2842.8</v>
      </c>
      <c r="BD137" s="304">
        <v>-999</v>
      </c>
      <c r="BE137" s="304">
        <v>-999</v>
      </c>
      <c r="BF137" s="304">
        <v>-999</v>
      </c>
      <c r="BG137" s="304">
        <v>-999</v>
      </c>
      <c r="BH137" s="304">
        <v>-999</v>
      </c>
      <c r="BI137" s="304">
        <v>-999</v>
      </c>
      <c r="BJ137" s="304">
        <v>1</v>
      </c>
      <c r="BK137" s="304">
        <v>1</v>
      </c>
      <c r="BL137" s="304">
        <v>1</v>
      </c>
    </row>
    <row r="138" spans="1:64" ht="15" hidden="1" customHeight="1" x14ac:dyDescent="0.2">
      <c r="A138" s="304" t="s">
        <v>4922</v>
      </c>
      <c r="B138" s="304" t="s">
        <v>5965</v>
      </c>
      <c r="C138" s="304">
        <v>136</v>
      </c>
      <c r="D138" s="349" t="s">
        <v>3542</v>
      </c>
      <c r="E138" s="309">
        <v>1032</v>
      </c>
      <c r="F138" s="309"/>
      <c r="G138" s="324">
        <v>36.765000000000001</v>
      </c>
      <c r="H138" s="324">
        <v>-121.446</v>
      </c>
      <c r="I138" s="324" t="s">
        <v>223</v>
      </c>
      <c r="J138" s="368">
        <f t="shared" ref="J138:J143" si="44">EXP(0.35*LN(AM138)+0.24*LN(Y138)+0.2*LN(AJ138)+0.21*LN(AV138))</f>
        <v>568.64647470785383</v>
      </c>
      <c r="K138" s="331">
        <f t="shared" ref="K138:K143" si="45">SQRT(0.35*AN138^2+0.24*Z138^2+0.2*AL138^2+0.21*AW138^2)</f>
        <v>0.40016121751114264</v>
      </c>
      <c r="L138" s="304" t="str">
        <f t="shared" si="40"/>
        <v>C</v>
      </c>
      <c r="M138" s="388" t="s">
        <v>6092</v>
      </c>
      <c r="N138" s="304"/>
      <c r="O138" s="356"/>
      <c r="P138" s="356"/>
      <c r="Q138" s="356"/>
      <c r="R138" s="304"/>
      <c r="S138" s="304"/>
      <c r="T138" s="304"/>
      <c r="U138" s="304"/>
      <c r="V138" s="304"/>
      <c r="W138" s="304" t="s">
        <v>2355</v>
      </c>
      <c r="X138" s="304" t="s">
        <v>232</v>
      </c>
      <c r="Y138" s="366">
        <f t="shared" si="43"/>
        <v>506.6</v>
      </c>
      <c r="Z138" s="304">
        <v>0.4</v>
      </c>
      <c r="AA138" s="304"/>
      <c r="AB138" s="304">
        <v>-999</v>
      </c>
      <c r="AC138" s="304">
        <v>-999</v>
      </c>
      <c r="AD138" s="366">
        <v>-999</v>
      </c>
      <c r="AE138" s="304">
        <v>-999</v>
      </c>
      <c r="AF138" s="304">
        <v>-999</v>
      </c>
      <c r="AG138" s="304"/>
      <c r="AH138" s="304">
        <v>3.8935600000000001E-2</v>
      </c>
      <c r="AI138" s="312"/>
      <c r="AJ138" s="332">
        <v>445</v>
      </c>
      <c r="AK138" s="304">
        <f t="shared" si="41"/>
        <v>425</v>
      </c>
      <c r="AL138" s="363">
        <v>0.43</v>
      </c>
      <c r="AM138" s="389">
        <f t="shared" si="42"/>
        <v>748</v>
      </c>
      <c r="AN138" s="304">
        <v>0.4</v>
      </c>
      <c r="AO138" s="304"/>
      <c r="AP138" s="312" t="s">
        <v>6114</v>
      </c>
      <c r="AQ138" s="312"/>
      <c r="AR138" s="312">
        <v>748</v>
      </c>
      <c r="AS138" s="342">
        <v>684.93499999999995</v>
      </c>
      <c r="AT138" s="312"/>
      <c r="AU138" s="329">
        <f>VLOOKUP(C138,[1]world!$A$2:$B$3555,2,FALSE)</f>
        <v>1</v>
      </c>
      <c r="AV138" s="329">
        <v>519</v>
      </c>
      <c r="AW138" s="304">
        <v>0.37</v>
      </c>
      <c r="AX138" s="304">
        <v>200</v>
      </c>
      <c r="AY138" s="304">
        <v>326</v>
      </c>
      <c r="AZ138" s="304">
        <v>726</v>
      </c>
      <c r="BA138" s="304">
        <v>200</v>
      </c>
      <c r="BB138" s="304">
        <v>326</v>
      </c>
      <c r="BC138" s="304">
        <v>726</v>
      </c>
      <c r="BD138" s="304">
        <v>-999</v>
      </c>
      <c r="BE138" s="304">
        <v>-999</v>
      </c>
      <c r="BF138" s="304">
        <v>-999</v>
      </c>
      <c r="BG138" s="304">
        <v>-999</v>
      </c>
      <c r="BH138" s="304">
        <v>-999</v>
      </c>
      <c r="BI138" s="304">
        <v>-999</v>
      </c>
      <c r="BJ138" s="304">
        <v>1</v>
      </c>
      <c r="BK138" s="304">
        <v>1</v>
      </c>
      <c r="BL138" s="304">
        <v>1</v>
      </c>
    </row>
    <row r="139" spans="1:64" ht="15" hidden="1" customHeight="1" x14ac:dyDescent="0.2">
      <c r="A139" s="304" t="s">
        <v>4922</v>
      </c>
      <c r="B139" s="304" t="s">
        <v>5965</v>
      </c>
      <c r="C139" s="304">
        <v>137</v>
      </c>
      <c r="D139" s="349" t="s">
        <v>3112</v>
      </c>
      <c r="E139" s="309">
        <v>1035</v>
      </c>
      <c r="F139" s="309"/>
      <c r="G139" s="324">
        <v>35.643999999999998</v>
      </c>
      <c r="H139" s="324">
        <v>-118.474</v>
      </c>
      <c r="I139" s="324" t="s">
        <v>226</v>
      </c>
      <c r="J139" s="368">
        <f t="shared" si="44"/>
        <v>529.30056347795949</v>
      </c>
      <c r="K139" s="331">
        <f t="shared" si="45"/>
        <v>0.40016121751114264</v>
      </c>
      <c r="L139" s="304" t="str">
        <f t="shared" si="40"/>
        <v>C</v>
      </c>
      <c r="M139" s="388" t="s">
        <v>6092</v>
      </c>
      <c r="N139" s="304"/>
      <c r="O139" s="356"/>
      <c r="P139" s="356"/>
      <c r="Q139" s="356"/>
      <c r="R139" s="304"/>
      <c r="S139" s="304"/>
      <c r="T139" s="304"/>
      <c r="U139" s="304"/>
      <c r="V139" s="304"/>
      <c r="W139" s="304" t="s">
        <v>2018</v>
      </c>
      <c r="X139" s="304" t="s">
        <v>232</v>
      </c>
      <c r="Y139" s="366">
        <f t="shared" si="43"/>
        <v>506.6</v>
      </c>
      <c r="Z139" s="304">
        <v>0.4</v>
      </c>
      <c r="AA139" s="304"/>
      <c r="AB139" s="304">
        <v>-999</v>
      </c>
      <c r="AC139" s="304">
        <v>-999</v>
      </c>
      <c r="AD139" s="366">
        <v>-999</v>
      </c>
      <c r="AE139" s="304">
        <v>-999</v>
      </c>
      <c r="AF139" s="304">
        <v>-999</v>
      </c>
      <c r="AG139" s="304"/>
      <c r="AH139" s="348">
        <f>VLOOKUP($C139,SMM_Vol1!$B$235:$H$269,6,FALSE)</f>
        <v>3.3163100000000001E-2</v>
      </c>
      <c r="AI139" s="385">
        <v>1.0000000000000001E-5</v>
      </c>
      <c r="AJ139" s="332">
        <f>VLOOKUP($C139,SMM_Vol1!$B$235:$H$269,7,FALSE)</f>
        <v>422</v>
      </c>
      <c r="AK139" s="304">
        <f t="shared" si="41"/>
        <v>425</v>
      </c>
      <c r="AL139" s="363">
        <v>0.43</v>
      </c>
      <c r="AM139" s="389">
        <f t="shared" si="42"/>
        <v>748</v>
      </c>
      <c r="AN139" s="304">
        <v>0.4</v>
      </c>
      <c r="AO139" s="304"/>
      <c r="AP139" s="312" t="s">
        <v>6114</v>
      </c>
      <c r="AQ139" s="312"/>
      <c r="AR139" s="312">
        <v>748</v>
      </c>
      <c r="AS139" s="342">
        <v>684.93499999999995</v>
      </c>
      <c r="AT139" s="312"/>
      <c r="AU139" s="329">
        <f>VLOOKUP(C139,[1]world!$A$2:$B$3555,2,FALSE)</f>
        <v>7</v>
      </c>
      <c r="AV139" s="329">
        <v>388</v>
      </c>
      <c r="AW139" s="304">
        <v>0.37</v>
      </c>
      <c r="AX139" s="304">
        <v>40</v>
      </c>
      <c r="AY139" s="304">
        <v>-999</v>
      </c>
      <c r="AZ139" s="304">
        <v>200</v>
      </c>
      <c r="BA139" s="304">
        <v>-999</v>
      </c>
      <c r="BB139" s="304">
        <v>-999</v>
      </c>
      <c r="BC139" s="304">
        <v>-999</v>
      </c>
      <c r="BD139" s="304">
        <v>-999</v>
      </c>
      <c r="BE139" s="304">
        <v>-999</v>
      </c>
      <c r="BF139" s="304">
        <v>-999</v>
      </c>
      <c r="BG139" s="304">
        <v>-999</v>
      </c>
      <c r="BH139" s="304">
        <v>-999</v>
      </c>
      <c r="BI139" s="304">
        <v>-999</v>
      </c>
      <c r="BJ139" s="304">
        <v>4</v>
      </c>
      <c r="BK139" s="304" t="s">
        <v>4954</v>
      </c>
      <c r="BL139" s="304">
        <v>4</v>
      </c>
    </row>
    <row r="140" spans="1:64" ht="15" hidden="1" customHeight="1" x14ac:dyDescent="0.2">
      <c r="A140" s="304" t="s">
        <v>4922</v>
      </c>
      <c r="B140" s="304" t="s">
        <v>5965</v>
      </c>
      <c r="C140" s="304">
        <v>138</v>
      </c>
      <c r="D140" s="349" t="s">
        <v>3302</v>
      </c>
      <c r="E140" s="309">
        <v>1041</v>
      </c>
      <c r="F140" s="309"/>
      <c r="G140" s="324">
        <v>35.997</v>
      </c>
      <c r="H140" s="324">
        <v>-119.486</v>
      </c>
      <c r="I140" s="324" t="s">
        <v>214</v>
      </c>
      <c r="J140" s="368">
        <f t="shared" si="44"/>
        <v>289.86527531342665</v>
      </c>
      <c r="K140" s="331">
        <f t="shared" si="45"/>
        <v>0.24141043887951488</v>
      </c>
      <c r="L140" s="304" t="str">
        <f t="shared" si="40"/>
        <v>D</v>
      </c>
      <c r="M140" s="388" t="s">
        <v>6092</v>
      </c>
      <c r="N140" s="304"/>
      <c r="O140" s="356"/>
      <c r="P140" s="356"/>
      <c r="Q140" s="356"/>
      <c r="R140" s="304"/>
      <c r="S140" s="304"/>
      <c r="T140" s="304"/>
      <c r="U140" s="304"/>
      <c r="V140" s="304"/>
      <c r="W140" s="304" t="s">
        <v>235</v>
      </c>
      <c r="X140" s="304" t="s">
        <v>205</v>
      </c>
      <c r="Y140" s="366">
        <f t="shared" si="43"/>
        <v>424.8</v>
      </c>
      <c r="Z140" s="304">
        <v>0.3</v>
      </c>
      <c r="AA140" s="304"/>
      <c r="AB140" s="304">
        <v>-999</v>
      </c>
      <c r="AC140" s="304">
        <v>-999</v>
      </c>
      <c r="AD140" s="366">
        <v>-999</v>
      </c>
      <c r="AE140" s="304">
        <v>-999</v>
      </c>
      <c r="AF140" s="304">
        <v>-999</v>
      </c>
      <c r="AG140" s="304"/>
      <c r="AH140" s="304">
        <v>1.2672199999999999E-3</v>
      </c>
      <c r="AI140" s="385">
        <v>7.0813999999999998E-3</v>
      </c>
      <c r="AJ140" s="332">
        <v>198</v>
      </c>
      <c r="AK140" s="304">
        <f t="shared" si="41"/>
        <v>210</v>
      </c>
      <c r="AL140" s="304">
        <v>0.2</v>
      </c>
      <c r="AM140" s="389">
        <f t="shared" si="42"/>
        <v>306</v>
      </c>
      <c r="AN140" s="363">
        <v>0.25</v>
      </c>
      <c r="AO140" s="304"/>
      <c r="AP140" s="312" t="s">
        <v>6113</v>
      </c>
      <c r="AQ140" s="312"/>
      <c r="AR140" s="312">
        <v>280</v>
      </c>
      <c r="AS140" s="312">
        <v>271.44099999999997</v>
      </c>
      <c r="AT140" s="312">
        <v>306</v>
      </c>
      <c r="AU140" s="329">
        <f>VLOOKUP(C140,[1]world!$A$2:$B$3555,2,FALSE)</f>
        <v>16</v>
      </c>
      <c r="AV140" s="329">
        <v>246</v>
      </c>
      <c r="AW140" s="304">
        <v>0.18</v>
      </c>
      <c r="AX140" s="304">
        <v>60</v>
      </c>
      <c r="AY140" s="304">
        <v>-999</v>
      </c>
      <c r="AZ140" s="304">
        <v>240</v>
      </c>
      <c r="BA140" s="304">
        <v>-999</v>
      </c>
      <c r="BB140" s="304">
        <v>-999</v>
      </c>
      <c r="BC140" s="304">
        <v>-999</v>
      </c>
      <c r="BD140" s="304">
        <v>-999</v>
      </c>
      <c r="BE140" s="304">
        <v>-999</v>
      </c>
      <c r="BF140" s="304">
        <v>-999</v>
      </c>
      <c r="BG140" s="304">
        <v>-999</v>
      </c>
      <c r="BH140" s="304">
        <v>-999</v>
      </c>
      <c r="BI140" s="304">
        <v>-999</v>
      </c>
      <c r="BJ140" s="304">
        <v>4</v>
      </c>
      <c r="BK140" s="304" t="s">
        <v>4954</v>
      </c>
      <c r="BL140" s="304">
        <v>4</v>
      </c>
    </row>
    <row r="141" spans="1:64" ht="15" hidden="1" customHeight="1" x14ac:dyDescent="0.2">
      <c r="A141" s="304" t="s">
        <v>4922</v>
      </c>
      <c r="B141" s="304" t="s">
        <v>5965</v>
      </c>
      <c r="C141" s="304">
        <v>139</v>
      </c>
      <c r="D141" s="349" t="s">
        <v>2842</v>
      </c>
      <c r="E141" s="309">
        <v>1042</v>
      </c>
      <c r="F141" s="309"/>
      <c r="G141" s="324">
        <v>35.04</v>
      </c>
      <c r="H141" s="324">
        <v>-119.429</v>
      </c>
      <c r="I141" s="324" t="s">
        <v>214</v>
      </c>
      <c r="J141" s="368">
        <f t="shared" si="44"/>
        <v>445.79314765728537</v>
      </c>
      <c r="K141" s="331">
        <f t="shared" si="45"/>
        <v>0.35418074481823542</v>
      </c>
      <c r="L141" s="304" t="str">
        <f t="shared" si="40"/>
        <v>C</v>
      </c>
      <c r="M141" s="388" t="s">
        <v>6092</v>
      </c>
      <c r="N141" s="304"/>
      <c r="O141" s="356"/>
      <c r="P141" s="356"/>
      <c r="Q141" s="356"/>
      <c r="R141" s="304"/>
      <c r="S141" s="304"/>
      <c r="T141" s="304"/>
      <c r="U141" s="304"/>
      <c r="V141" s="304"/>
      <c r="W141" s="304" t="s">
        <v>204</v>
      </c>
      <c r="X141" s="304" t="s">
        <v>205</v>
      </c>
      <c r="Y141" s="366">
        <f t="shared" si="43"/>
        <v>424.8</v>
      </c>
      <c r="Z141" s="304">
        <v>0.3</v>
      </c>
      <c r="AA141" s="304"/>
      <c r="AB141" s="304">
        <v>-999</v>
      </c>
      <c r="AC141" s="304">
        <v>-999</v>
      </c>
      <c r="AD141" s="366">
        <v>-999</v>
      </c>
      <c r="AE141" s="304">
        <v>-999</v>
      </c>
      <c r="AF141" s="304">
        <v>-999</v>
      </c>
      <c r="AG141" s="304"/>
      <c r="AH141" s="304">
        <v>3.8140800000000002E-2</v>
      </c>
      <c r="AI141" s="312"/>
      <c r="AJ141" s="332">
        <v>442</v>
      </c>
      <c r="AK141" s="304">
        <f t="shared" si="41"/>
        <v>425</v>
      </c>
      <c r="AL141" s="363">
        <v>0.43</v>
      </c>
      <c r="AM141" s="389">
        <f t="shared" si="42"/>
        <v>455</v>
      </c>
      <c r="AN141" s="304">
        <v>0.33</v>
      </c>
      <c r="AO141" s="304"/>
      <c r="AP141" s="312" t="s">
        <v>2138</v>
      </c>
      <c r="AQ141" s="312"/>
      <c r="AR141" s="312">
        <v>455</v>
      </c>
      <c r="AS141" s="312">
        <v>438.339</v>
      </c>
      <c r="AT141" s="312"/>
      <c r="AU141" s="329">
        <f>VLOOKUP(C141,[1]world!$A$2:$B$3555,2,FALSE)</f>
        <v>4</v>
      </c>
      <c r="AV141" s="329">
        <v>459</v>
      </c>
      <c r="AW141" s="304">
        <v>0.37</v>
      </c>
      <c r="AX141" s="304">
        <v>60</v>
      </c>
      <c r="AY141" s="304">
        <v>-999</v>
      </c>
      <c r="AZ141" s="304">
        <v>3960</v>
      </c>
      <c r="BA141" s="304">
        <v>-999</v>
      </c>
      <c r="BB141" s="304">
        <v>-999</v>
      </c>
      <c r="BC141" s="304">
        <v>4540</v>
      </c>
      <c r="BD141" s="304">
        <v>-999</v>
      </c>
      <c r="BE141" s="304">
        <v>-999</v>
      </c>
      <c r="BF141" s="304">
        <v>-999</v>
      </c>
      <c r="BG141" s="304">
        <v>-999</v>
      </c>
      <c r="BH141" s="304">
        <v>-999</v>
      </c>
      <c r="BI141" s="304">
        <v>-999</v>
      </c>
      <c r="BJ141" s="304">
        <v>4</v>
      </c>
      <c r="BK141" s="304" t="s">
        <v>4954</v>
      </c>
      <c r="BL141" s="304">
        <v>3</v>
      </c>
    </row>
    <row r="142" spans="1:64" ht="15" hidden="1" customHeight="1" x14ac:dyDescent="0.2">
      <c r="A142" s="304" t="s">
        <v>4922</v>
      </c>
      <c r="B142" s="304" t="s">
        <v>5965</v>
      </c>
      <c r="C142" s="304">
        <v>140</v>
      </c>
      <c r="D142" s="349" t="s">
        <v>2861</v>
      </c>
      <c r="E142" s="309">
        <v>1043</v>
      </c>
      <c r="F142" s="309"/>
      <c r="G142" s="324">
        <v>35.078000000000003</v>
      </c>
      <c r="H142" s="324">
        <v>-119.401</v>
      </c>
      <c r="I142" s="324" t="s">
        <v>214</v>
      </c>
      <c r="J142" s="368">
        <f t="shared" si="44"/>
        <v>442.725472112923</v>
      </c>
      <c r="K142" s="331">
        <f t="shared" si="45"/>
        <v>0.35418074481823542</v>
      </c>
      <c r="L142" s="304" t="str">
        <f t="shared" si="40"/>
        <v>C</v>
      </c>
      <c r="M142" s="388" t="s">
        <v>6092</v>
      </c>
      <c r="N142" s="304"/>
      <c r="O142" s="356"/>
      <c r="P142" s="356"/>
      <c r="Q142" s="356"/>
      <c r="R142" s="304"/>
      <c r="S142" s="304"/>
      <c r="T142" s="304"/>
      <c r="U142" s="304"/>
      <c r="V142" s="304"/>
      <c r="W142" s="304" t="s">
        <v>204</v>
      </c>
      <c r="X142" s="304" t="s">
        <v>205</v>
      </c>
      <c r="Y142" s="366">
        <f t="shared" si="43"/>
        <v>424.8</v>
      </c>
      <c r="Z142" s="304">
        <v>0.3</v>
      </c>
      <c r="AA142" s="304"/>
      <c r="AB142" s="304">
        <v>-999</v>
      </c>
      <c r="AC142" s="304">
        <v>-999</v>
      </c>
      <c r="AD142" s="366">
        <v>-999</v>
      </c>
      <c r="AE142" s="304">
        <v>-999</v>
      </c>
      <c r="AF142" s="304">
        <v>-999</v>
      </c>
      <c r="AG142" s="304"/>
      <c r="AH142" s="304">
        <v>3.4382000000000003E-2</v>
      </c>
      <c r="AI142" s="312"/>
      <c r="AJ142" s="332">
        <v>427</v>
      </c>
      <c r="AK142" s="304">
        <f t="shared" si="41"/>
        <v>425</v>
      </c>
      <c r="AL142" s="363">
        <v>0.43</v>
      </c>
      <c r="AM142" s="389">
        <f t="shared" si="42"/>
        <v>455</v>
      </c>
      <c r="AN142" s="304">
        <v>0.33</v>
      </c>
      <c r="AO142" s="304"/>
      <c r="AP142" s="312" t="s">
        <v>2138</v>
      </c>
      <c r="AQ142" s="312"/>
      <c r="AR142" s="312">
        <v>455</v>
      </c>
      <c r="AS142" s="312">
        <v>438.339</v>
      </c>
      <c r="AT142" s="312"/>
      <c r="AU142" s="329">
        <f>VLOOKUP(C142,[1]world!$A$2:$B$3555,2,FALSE)</f>
        <v>4</v>
      </c>
      <c r="AV142" s="329">
        <v>459</v>
      </c>
      <c r="AW142" s="304">
        <v>0.37</v>
      </c>
      <c r="AX142" s="304">
        <v>80</v>
      </c>
      <c r="AY142" s="304">
        <v>-999</v>
      </c>
      <c r="AZ142" s="304">
        <v>4000</v>
      </c>
      <c r="BA142" s="304">
        <v>-999</v>
      </c>
      <c r="BB142" s="304">
        <v>-999</v>
      </c>
      <c r="BC142" s="304">
        <v>4500</v>
      </c>
      <c r="BD142" s="304">
        <v>-999</v>
      </c>
      <c r="BE142" s="304">
        <v>-999</v>
      </c>
      <c r="BF142" s="304">
        <v>-999</v>
      </c>
      <c r="BG142" s="304">
        <v>-999</v>
      </c>
      <c r="BH142" s="304">
        <v>-999</v>
      </c>
      <c r="BI142" s="304">
        <v>-999</v>
      </c>
      <c r="BJ142" s="304">
        <v>4</v>
      </c>
      <c r="BK142" s="304" t="s">
        <v>4954</v>
      </c>
      <c r="BL142" s="304">
        <v>3</v>
      </c>
    </row>
    <row r="143" spans="1:64" ht="15" hidden="1" customHeight="1" x14ac:dyDescent="0.2">
      <c r="A143" s="304" t="s">
        <v>4922</v>
      </c>
      <c r="B143" s="304" t="s">
        <v>5965</v>
      </c>
      <c r="C143" s="304">
        <v>141</v>
      </c>
      <c r="D143" s="349" t="s">
        <v>4232</v>
      </c>
      <c r="E143" s="309">
        <v>1051</v>
      </c>
      <c r="F143" s="309"/>
      <c r="G143" s="324">
        <v>39.549999999999997</v>
      </c>
      <c r="H143" s="324">
        <v>-121.5</v>
      </c>
      <c r="I143" s="324" t="s">
        <v>232</v>
      </c>
      <c r="J143" s="368">
        <f t="shared" si="44"/>
        <v>632.89704414044934</v>
      </c>
      <c r="K143" s="331">
        <f t="shared" si="45"/>
        <v>0.40016121751114264</v>
      </c>
      <c r="L143" s="304" t="str">
        <f t="shared" si="40"/>
        <v>C</v>
      </c>
      <c r="M143" s="388" t="s">
        <v>6092</v>
      </c>
      <c r="N143" s="304"/>
      <c r="O143" s="356"/>
      <c r="P143" s="356"/>
      <c r="Q143" s="356"/>
      <c r="R143" s="304"/>
      <c r="S143" s="304"/>
      <c r="T143" s="304"/>
      <c r="U143" s="304"/>
      <c r="V143" s="304"/>
      <c r="W143" s="304" t="s">
        <v>1812</v>
      </c>
      <c r="X143" s="304" t="s">
        <v>232</v>
      </c>
      <c r="Y143" s="366">
        <f t="shared" si="43"/>
        <v>506.6</v>
      </c>
      <c r="Z143" s="304">
        <v>0.4</v>
      </c>
      <c r="AA143" s="304"/>
      <c r="AB143" s="304">
        <v>-999</v>
      </c>
      <c r="AC143" s="304">
        <v>-999</v>
      </c>
      <c r="AD143" s="366">
        <v>-999</v>
      </c>
      <c r="AE143" s="304">
        <v>-999</v>
      </c>
      <c r="AF143" s="304">
        <v>-999</v>
      </c>
      <c r="AG143" s="304"/>
      <c r="AH143" s="304">
        <v>7.4865600000000004E-2</v>
      </c>
      <c r="AI143" s="312"/>
      <c r="AJ143" s="332">
        <v>760</v>
      </c>
      <c r="AK143" s="304">
        <f t="shared" si="41"/>
        <v>760</v>
      </c>
      <c r="AL143" s="363">
        <v>0.43</v>
      </c>
      <c r="AM143" s="389">
        <f t="shared" si="42"/>
        <v>748</v>
      </c>
      <c r="AN143" s="304">
        <v>0.4</v>
      </c>
      <c r="AO143" s="304"/>
      <c r="AP143" s="312" t="s">
        <v>6112</v>
      </c>
      <c r="AQ143" s="312"/>
      <c r="AR143" s="312">
        <v>748</v>
      </c>
      <c r="AS143" s="312">
        <v>622.85900000000004</v>
      </c>
      <c r="AT143" s="312"/>
      <c r="AU143" s="329">
        <f>VLOOKUP(C143,[1]world!$A$2:$B$3555,2,FALSE)</f>
        <v>1</v>
      </c>
      <c r="AV143" s="329">
        <v>519</v>
      </c>
      <c r="AW143" s="304">
        <v>0.37</v>
      </c>
      <c r="AX143" s="304">
        <v>-999</v>
      </c>
      <c r="AY143" s="304">
        <v>-999</v>
      </c>
      <c r="AZ143" s="304">
        <v>-999</v>
      </c>
      <c r="BA143" s="304">
        <v>-999</v>
      </c>
      <c r="BB143" s="304">
        <v>-999</v>
      </c>
      <c r="BC143" s="304">
        <v>-999</v>
      </c>
      <c r="BD143" s="304">
        <v>-999</v>
      </c>
      <c r="BE143" s="304">
        <v>-999</v>
      </c>
      <c r="BF143" s="304">
        <v>-999</v>
      </c>
      <c r="BG143" s="304">
        <v>-999</v>
      </c>
      <c r="BH143" s="304">
        <v>-999</v>
      </c>
      <c r="BI143" s="304">
        <v>-999</v>
      </c>
      <c r="BJ143" s="304" t="s">
        <v>4954</v>
      </c>
      <c r="BK143" s="304" t="s">
        <v>4954</v>
      </c>
      <c r="BL143" s="304" t="s">
        <v>4954</v>
      </c>
    </row>
    <row r="144" spans="1:64" ht="15" hidden="1" customHeight="1" x14ac:dyDescent="0.2">
      <c r="A144" s="304" t="s">
        <v>4922</v>
      </c>
      <c r="B144" s="304" t="s">
        <v>5970</v>
      </c>
      <c r="C144" s="304">
        <v>142</v>
      </c>
      <c r="D144" s="349" t="s">
        <v>4367</v>
      </c>
      <c r="E144" s="309">
        <v>1058</v>
      </c>
      <c r="F144" s="309"/>
      <c r="G144" s="324">
        <v>40.755000000000003</v>
      </c>
      <c r="H144" s="324">
        <v>31.015000000000001</v>
      </c>
      <c r="I144" s="324" t="s">
        <v>214</v>
      </c>
      <c r="J144" s="368">
        <f>GEOMEAN(Y144,AV144,AK144)</f>
        <v>529.18021120875653</v>
      </c>
      <c r="K144" s="331">
        <f t="shared" ref="K144:K145" si="46">GEOMEAN(AA144,AL144,AW144)</f>
        <v>0.38547027482550061</v>
      </c>
      <c r="L144" s="304" t="str">
        <f t="shared" si="40"/>
        <v>C</v>
      </c>
      <c r="M144" s="388" t="s">
        <v>6089</v>
      </c>
      <c r="N144" s="304"/>
      <c r="O144" s="356">
        <v>6</v>
      </c>
      <c r="P144" s="304">
        <v>290</v>
      </c>
      <c r="Q144" s="309">
        <v>2197</v>
      </c>
      <c r="R144" s="304" t="s">
        <v>5948</v>
      </c>
      <c r="S144" s="304"/>
      <c r="T144" s="304"/>
      <c r="U144" s="304"/>
      <c r="V144" s="304"/>
      <c r="W144" s="304" t="s">
        <v>204</v>
      </c>
      <c r="X144" s="304" t="s">
        <v>205</v>
      </c>
      <c r="Y144" s="366">
        <f t="shared" si="43"/>
        <v>424.8</v>
      </c>
      <c r="Z144" s="304"/>
      <c r="AA144" s="331">
        <v>0.36</v>
      </c>
      <c r="AB144" s="304">
        <v>-999</v>
      </c>
      <c r="AC144" s="304">
        <v>-999</v>
      </c>
      <c r="AD144" s="366">
        <v>-999</v>
      </c>
      <c r="AE144" s="304">
        <v>-999</v>
      </c>
      <c r="AF144" s="304">
        <v>-999</v>
      </c>
      <c r="AG144" s="304"/>
      <c r="AH144" s="304">
        <v>0.20202800000000001</v>
      </c>
      <c r="AI144" s="312"/>
      <c r="AJ144" s="332">
        <v>760</v>
      </c>
      <c r="AK144" s="304">
        <f t="shared" si="41"/>
        <v>760</v>
      </c>
      <c r="AL144" s="363">
        <v>0.43</v>
      </c>
      <c r="AM144" s="389" t="str">
        <f t="shared" si="42"/>
        <v/>
      </c>
      <c r="AN144" s="304"/>
      <c r="AO144" s="304"/>
      <c r="AP144" s="312"/>
      <c r="AQ144" s="312"/>
      <c r="AR144" s="312"/>
      <c r="AS144" s="312"/>
      <c r="AT144" s="312"/>
      <c r="AU144" s="329">
        <f>VLOOKUP(C144,[1]world!$A$2:$B$3555,2,FALSE)</f>
        <v>4</v>
      </c>
      <c r="AV144" s="329">
        <v>459</v>
      </c>
      <c r="AW144" s="304">
        <v>0.37</v>
      </c>
      <c r="AX144" s="304">
        <v>-999</v>
      </c>
      <c r="AY144" s="304">
        <v>-999</v>
      </c>
      <c r="AZ144" s="304">
        <v>-999</v>
      </c>
      <c r="BA144" s="304">
        <v>-999</v>
      </c>
      <c r="BB144" s="304">
        <v>-999</v>
      </c>
      <c r="BC144" s="304">
        <v>-999</v>
      </c>
      <c r="BD144" s="304">
        <v>-999</v>
      </c>
      <c r="BE144" s="304">
        <v>-999</v>
      </c>
      <c r="BF144" s="304">
        <v>-999</v>
      </c>
      <c r="BG144" s="304">
        <v>-999</v>
      </c>
      <c r="BH144" s="304">
        <v>-999</v>
      </c>
      <c r="BI144" s="304">
        <v>-999</v>
      </c>
      <c r="BJ144" s="304" t="s">
        <v>4954</v>
      </c>
      <c r="BK144" s="304" t="s">
        <v>4954</v>
      </c>
      <c r="BL144" s="304" t="s">
        <v>4954</v>
      </c>
    </row>
    <row r="145" spans="1:64" ht="15" hidden="1" customHeight="1" x14ac:dyDescent="0.2">
      <c r="A145" s="304" t="s">
        <v>4922</v>
      </c>
      <c r="B145" s="304" t="s">
        <v>5970</v>
      </c>
      <c r="C145" s="304">
        <v>143</v>
      </c>
      <c r="D145" s="349" t="s">
        <v>4366</v>
      </c>
      <c r="E145" s="309">
        <v>1059</v>
      </c>
      <c r="F145" s="309"/>
      <c r="G145" s="324">
        <v>40.744999999999997</v>
      </c>
      <c r="H145" s="324">
        <v>30.872</v>
      </c>
      <c r="I145" s="324" t="s">
        <v>214</v>
      </c>
      <c r="J145" s="368">
        <f>GEOMEAN(Y145,AV145,AK145)</f>
        <v>551.30062656880864</v>
      </c>
      <c r="K145" s="331">
        <f t="shared" si="46"/>
        <v>0.38547027482550061</v>
      </c>
      <c r="L145" s="304" t="str">
        <f t="shared" si="40"/>
        <v>C</v>
      </c>
      <c r="M145" s="388" t="s">
        <v>6089</v>
      </c>
      <c r="N145" s="304"/>
      <c r="O145" s="356"/>
      <c r="P145" s="356"/>
      <c r="Q145" s="356"/>
      <c r="R145" s="304"/>
      <c r="S145" s="304"/>
      <c r="T145" s="304"/>
      <c r="U145" s="304"/>
      <c r="V145" s="304"/>
      <c r="W145" s="304" t="s">
        <v>204</v>
      </c>
      <c r="X145" s="304" t="s">
        <v>205</v>
      </c>
      <c r="Y145" s="366">
        <f t="shared" si="43"/>
        <v>424.8</v>
      </c>
      <c r="Z145" s="304"/>
      <c r="AA145" s="331">
        <v>0.36</v>
      </c>
      <c r="AB145" s="304">
        <v>-999</v>
      </c>
      <c r="AC145" s="304">
        <v>-999</v>
      </c>
      <c r="AD145" s="366">
        <v>-999</v>
      </c>
      <c r="AE145" s="304">
        <v>-999</v>
      </c>
      <c r="AF145" s="304">
        <v>-999</v>
      </c>
      <c r="AG145" s="304"/>
      <c r="AH145" s="304">
        <v>0.19481899999999999</v>
      </c>
      <c r="AI145" s="312"/>
      <c r="AJ145" s="332">
        <v>760</v>
      </c>
      <c r="AK145" s="304">
        <f t="shared" si="41"/>
        <v>760</v>
      </c>
      <c r="AL145" s="363">
        <v>0.43</v>
      </c>
      <c r="AM145" s="389" t="str">
        <f t="shared" si="42"/>
        <v/>
      </c>
      <c r="AN145" s="304"/>
      <c r="AO145" s="304"/>
      <c r="AP145" s="312"/>
      <c r="AQ145" s="312"/>
      <c r="AR145" s="312"/>
      <c r="AS145" s="312"/>
      <c r="AT145" s="312"/>
      <c r="AU145" s="329">
        <f>VLOOKUP(C145,[1]world!$A$2:$B$3555,2,FALSE)</f>
        <v>1</v>
      </c>
      <c r="AV145" s="329">
        <v>519</v>
      </c>
      <c r="AW145" s="304">
        <v>0.37</v>
      </c>
      <c r="AX145" s="304">
        <v>-999</v>
      </c>
      <c r="AY145" s="304">
        <v>-999</v>
      </c>
      <c r="AZ145" s="304">
        <v>-999</v>
      </c>
      <c r="BA145" s="304">
        <v>-999</v>
      </c>
      <c r="BB145" s="304">
        <v>-999</v>
      </c>
      <c r="BC145" s="304">
        <v>-999</v>
      </c>
      <c r="BD145" s="304">
        <v>-999</v>
      </c>
      <c r="BE145" s="304">
        <v>-999</v>
      </c>
      <c r="BF145" s="304">
        <v>-999</v>
      </c>
      <c r="BG145" s="304">
        <v>-999</v>
      </c>
      <c r="BH145" s="304">
        <v>-999</v>
      </c>
      <c r="BI145" s="304">
        <v>-999</v>
      </c>
      <c r="BJ145" s="304" t="s">
        <v>4954</v>
      </c>
      <c r="BK145" s="304" t="s">
        <v>4954</v>
      </c>
      <c r="BL145" s="304" t="s">
        <v>4954</v>
      </c>
    </row>
    <row r="146" spans="1:64" ht="15" hidden="1" customHeight="1" x14ac:dyDescent="0.2">
      <c r="A146" s="304" t="s">
        <v>4922</v>
      </c>
      <c r="B146" s="304" t="s">
        <v>5970</v>
      </c>
      <c r="C146" s="304">
        <v>144</v>
      </c>
      <c r="D146" s="349" t="s">
        <v>4371</v>
      </c>
      <c r="E146" s="309">
        <v>1060</v>
      </c>
      <c r="F146" s="309"/>
      <c r="G146" s="324">
        <v>40.777000000000001</v>
      </c>
      <c r="H146" s="324">
        <v>30.613</v>
      </c>
      <c r="I146" s="324" t="s">
        <v>214</v>
      </c>
      <c r="J146" s="368">
        <f>P146</f>
        <v>782</v>
      </c>
      <c r="K146" s="331">
        <v>0.11</v>
      </c>
      <c r="L146" s="304" t="str">
        <f t="shared" si="40"/>
        <v>B</v>
      </c>
      <c r="M146" s="388">
        <v>1</v>
      </c>
      <c r="N146" s="304"/>
      <c r="O146" s="356">
        <v>22.2</v>
      </c>
      <c r="P146" s="331">
        <v>782</v>
      </c>
      <c r="Q146" s="309">
        <v>2199</v>
      </c>
      <c r="R146" s="304" t="s">
        <v>5948</v>
      </c>
      <c r="S146" s="304"/>
      <c r="T146" s="304"/>
      <c r="U146" s="304"/>
      <c r="V146" s="304"/>
      <c r="W146" s="304" t="s">
        <v>204</v>
      </c>
      <c r="X146" s="304" t="s">
        <v>205</v>
      </c>
      <c r="Y146" s="366">
        <f t="shared" si="43"/>
        <v>424.8</v>
      </c>
      <c r="Z146" s="304"/>
      <c r="AA146" s="304"/>
      <c r="AB146" s="304">
        <v>-999</v>
      </c>
      <c r="AC146" s="304">
        <v>-999</v>
      </c>
      <c r="AD146" s="366">
        <v>-999</v>
      </c>
      <c r="AE146" s="304">
        <v>-999</v>
      </c>
      <c r="AF146" s="304">
        <v>-999</v>
      </c>
      <c r="AG146" s="304"/>
      <c r="AH146" s="304">
        <v>2.61394E-2</v>
      </c>
      <c r="AI146" s="312"/>
      <c r="AJ146" s="332">
        <v>393</v>
      </c>
      <c r="AK146" s="304">
        <f t="shared" si="41"/>
        <v>425</v>
      </c>
      <c r="AL146" s="304">
        <f>IF(AH146&lt;=0.0022,0.2,0.43)</f>
        <v>0.43</v>
      </c>
      <c r="AM146" s="389" t="str">
        <f t="shared" si="42"/>
        <v/>
      </c>
      <c r="AN146" s="304"/>
      <c r="AO146" s="304"/>
      <c r="AP146" s="312"/>
      <c r="AQ146" s="312"/>
      <c r="AR146" s="312"/>
      <c r="AS146" s="312"/>
      <c r="AT146" s="312"/>
      <c r="AU146" s="329">
        <f>VLOOKUP(C146,[1]world!$A$2:$B$3555,2,FALSE)</f>
        <v>4</v>
      </c>
      <c r="AV146" s="329">
        <v>459</v>
      </c>
      <c r="AW146" s="304">
        <v>0.37</v>
      </c>
      <c r="AX146" s="304">
        <v>11.2</v>
      </c>
      <c r="AY146" s="304">
        <v>-999</v>
      </c>
      <c r="AZ146" s="304">
        <v>-999</v>
      </c>
      <c r="BA146" s="304">
        <v>11.2</v>
      </c>
      <c r="BB146" s="304">
        <v>-999</v>
      </c>
      <c r="BC146" s="304">
        <v>-999</v>
      </c>
      <c r="BD146" s="304">
        <v>-999</v>
      </c>
      <c r="BE146" s="304">
        <v>-999</v>
      </c>
      <c r="BF146" s="304">
        <v>-999</v>
      </c>
      <c r="BG146" s="304">
        <v>-999</v>
      </c>
      <c r="BH146" s="304">
        <v>-999</v>
      </c>
      <c r="BI146" s="304">
        <v>-999</v>
      </c>
      <c r="BJ146" s="304">
        <v>0</v>
      </c>
      <c r="BK146" s="304" t="s">
        <v>4954</v>
      </c>
      <c r="BL146" s="304" t="s">
        <v>4954</v>
      </c>
    </row>
    <row r="147" spans="1:64" ht="15" hidden="1" customHeight="1" x14ac:dyDescent="0.2">
      <c r="A147" s="304" t="s">
        <v>4922</v>
      </c>
      <c r="B147" s="304" t="s">
        <v>5970</v>
      </c>
      <c r="C147" s="304">
        <v>145</v>
      </c>
      <c r="D147" s="349" t="s">
        <v>4359</v>
      </c>
      <c r="E147" s="309">
        <v>1061</v>
      </c>
      <c r="F147" s="309"/>
      <c r="G147" s="324">
        <v>40.72</v>
      </c>
      <c r="H147" s="324">
        <v>30.792000000000002</v>
      </c>
      <c r="I147" s="324" t="s">
        <v>214</v>
      </c>
      <c r="J147" s="368">
        <f>P147</f>
        <v>481</v>
      </c>
      <c r="K147" s="331">
        <v>0.1</v>
      </c>
      <c r="L147" s="304" t="str">
        <f t="shared" si="40"/>
        <v>C</v>
      </c>
      <c r="M147" s="388">
        <v>0</v>
      </c>
      <c r="N147" s="304"/>
      <c r="O147" s="356">
        <v>35</v>
      </c>
      <c r="P147" s="304">
        <v>481</v>
      </c>
      <c r="Q147" s="309">
        <v>2200</v>
      </c>
      <c r="R147" s="304" t="s">
        <v>5948</v>
      </c>
      <c r="S147" s="304"/>
      <c r="T147" s="304"/>
      <c r="U147" s="304"/>
      <c r="V147" s="304"/>
      <c r="W147" s="304" t="s">
        <v>204</v>
      </c>
      <c r="X147" s="304" t="s">
        <v>205</v>
      </c>
      <c r="Y147" s="366">
        <f t="shared" si="43"/>
        <v>424.8</v>
      </c>
      <c r="Z147" s="304"/>
      <c r="AA147" s="304"/>
      <c r="AB147" s="304">
        <v>-999</v>
      </c>
      <c r="AC147" s="304">
        <v>-999</v>
      </c>
      <c r="AD147" s="366">
        <v>-999</v>
      </c>
      <c r="AE147" s="304">
        <v>-999</v>
      </c>
      <c r="AF147" s="304">
        <v>-999</v>
      </c>
      <c r="AG147" s="304"/>
      <c r="AH147" s="304">
        <v>8.9353299999999997E-2</v>
      </c>
      <c r="AI147" s="312"/>
      <c r="AJ147" s="332">
        <v>592</v>
      </c>
      <c r="AK147" s="304">
        <f t="shared" si="41"/>
        <v>555</v>
      </c>
      <c r="AL147" s="304">
        <f>IF(AH147&lt;=0.0022,0.2,0.43)</f>
        <v>0.43</v>
      </c>
      <c r="AM147" s="389" t="str">
        <f t="shared" si="42"/>
        <v/>
      </c>
      <c r="AN147" s="304"/>
      <c r="AO147" s="304"/>
      <c r="AP147" s="312"/>
      <c r="AQ147" s="312"/>
      <c r="AR147" s="312"/>
      <c r="AS147" s="312"/>
      <c r="AT147" s="312"/>
      <c r="AU147" s="329">
        <f>VLOOKUP(C147,[1]world!$A$2:$B$3555,2,FALSE)</f>
        <v>1</v>
      </c>
      <c r="AV147" s="329">
        <v>519</v>
      </c>
      <c r="AW147" s="304">
        <v>0.37</v>
      </c>
      <c r="AX147" s="304">
        <v>-999</v>
      </c>
      <c r="AY147" s="304">
        <v>-999</v>
      </c>
      <c r="AZ147" s="304">
        <v>-999</v>
      </c>
      <c r="BA147" s="304">
        <v>-999</v>
      </c>
      <c r="BB147" s="304">
        <v>-999</v>
      </c>
      <c r="BC147" s="304">
        <v>-999</v>
      </c>
      <c r="BD147" s="304">
        <v>-999</v>
      </c>
      <c r="BE147" s="304">
        <v>-999</v>
      </c>
      <c r="BF147" s="304">
        <v>-999</v>
      </c>
      <c r="BG147" s="304">
        <v>-999</v>
      </c>
      <c r="BH147" s="304">
        <v>-999</v>
      </c>
      <c r="BI147" s="304">
        <v>-999</v>
      </c>
      <c r="BJ147" s="304" t="s">
        <v>4954</v>
      </c>
      <c r="BK147" s="304" t="s">
        <v>4954</v>
      </c>
      <c r="BL147" s="304" t="s">
        <v>4954</v>
      </c>
    </row>
    <row r="148" spans="1:64" ht="15" hidden="1" customHeight="1" x14ac:dyDescent="0.2">
      <c r="A148" s="304" t="s">
        <v>4922</v>
      </c>
      <c r="B148" s="304" t="s">
        <v>5970</v>
      </c>
      <c r="C148" s="304">
        <v>146</v>
      </c>
      <c r="D148" s="349" t="s">
        <v>4360</v>
      </c>
      <c r="E148" s="309">
        <v>1062</v>
      </c>
      <c r="F148" s="309"/>
      <c r="G148" s="324">
        <v>40.722999999999999</v>
      </c>
      <c r="H148" s="324">
        <v>30.82</v>
      </c>
      <c r="I148" s="324" t="s">
        <v>214</v>
      </c>
      <c r="J148" s="368">
        <f>P148</f>
        <v>338</v>
      </c>
      <c r="K148" s="331">
        <v>0.1</v>
      </c>
      <c r="L148" s="304" t="str">
        <f t="shared" si="40"/>
        <v>D</v>
      </c>
      <c r="M148" s="388">
        <v>0</v>
      </c>
      <c r="N148" s="304"/>
      <c r="O148" s="356">
        <v>33</v>
      </c>
      <c r="P148" s="304">
        <v>338</v>
      </c>
      <c r="Q148" s="309">
        <v>2201</v>
      </c>
      <c r="R148" s="304" t="s">
        <v>5948</v>
      </c>
      <c r="S148" s="304"/>
      <c r="T148" s="304"/>
      <c r="U148" s="304"/>
      <c r="V148" s="304"/>
      <c r="W148" s="304" t="s">
        <v>204</v>
      </c>
      <c r="X148" s="304" t="s">
        <v>205</v>
      </c>
      <c r="Y148" s="366">
        <f t="shared" si="43"/>
        <v>424.8</v>
      </c>
      <c r="Z148" s="304"/>
      <c r="AA148" s="304"/>
      <c r="AB148" s="304">
        <v>-999</v>
      </c>
      <c r="AC148" s="304">
        <v>-999</v>
      </c>
      <c r="AD148" s="366">
        <v>-999</v>
      </c>
      <c r="AE148" s="304">
        <v>-999</v>
      </c>
      <c r="AF148" s="304">
        <v>-999</v>
      </c>
      <c r="AG148" s="304"/>
      <c r="AH148" s="304">
        <v>0.191859</v>
      </c>
      <c r="AI148" s="312"/>
      <c r="AJ148" s="332">
        <v>760</v>
      </c>
      <c r="AK148" s="304">
        <f t="shared" si="41"/>
        <v>760</v>
      </c>
      <c r="AL148" s="304">
        <f>IF(AH148&lt;=0.0022,0.2,0.43)</f>
        <v>0.43</v>
      </c>
      <c r="AM148" s="389" t="str">
        <f t="shared" si="42"/>
        <v/>
      </c>
      <c r="AN148" s="304"/>
      <c r="AO148" s="304"/>
      <c r="AP148" s="312"/>
      <c r="AQ148" s="312"/>
      <c r="AR148" s="312"/>
      <c r="AS148" s="312"/>
      <c r="AT148" s="312"/>
      <c r="AU148" s="329">
        <f>VLOOKUP(C148,[1]world!$A$2:$B$3555,2,FALSE)</f>
        <v>1</v>
      </c>
      <c r="AV148" s="329">
        <v>519</v>
      </c>
      <c r="AW148" s="304">
        <v>0.37</v>
      </c>
      <c r="AX148" s="304">
        <v>-999</v>
      </c>
      <c r="AY148" s="304">
        <v>-999</v>
      </c>
      <c r="AZ148" s="304">
        <v>-999</v>
      </c>
      <c r="BA148" s="304">
        <v>-999</v>
      </c>
      <c r="BB148" s="304">
        <v>-999</v>
      </c>
      <c r="BC148" s="304">
        <v>-999</v>
      </c>
      <c r="BD148" s="304">
        <v>-999</v>
      </c>
      <c r="BE148" s="304">
        <v>-999</v>
      </c>
      <c r="BF148" s="304">
        <v>-999</v>
      </c>
      <c r="BG148" s="304">
        <v>-999</v>
      </c>
      <c r="BH148" s="304">
        <v>-999</v>
      </c>
      <c r="BI148" s="304">
        <v>-999</v>
      </c>
      <c r="BJ148" s="304" t="s">
        <v>4954</v>
      </c>
      <c r="BK148" s="304" t="s">
        <v>4954</v>
      </c>
      <c r="BL148" s="304" t="s">
        <v>4954</v>
      </c>
    </row>
    <row r="149" spans="1:64" ht="15" hidden="1" customHeight="1" x14ac:dyDescent="0.2">
      <c r="A149" s="304" t="s">
        <v>4922</v>
      </c>
      <c r="B149" s="304" t="s">
        <v>5965</v>
      </c>
      <c r="C149" s="304">
        <v>147</v>
      </c>
      <c r="D149" s="349" t="s">
        <v>2963</v>
      </c>
      <c r="E149" s="309">
        <v>1083</v>
      </c>
      <c r="F149" s="309"/>
      <c r="G149" s="324">
        <v>35.284999999999997</v>
      </c>
      <c r="H149" s="324">
        <v>-120.661</v>
      </c>
      <c r="I149" s="324" t="s">
        <v>206</v>
      </c>
      <c r="J149" s="368">
        <f>EXP(0.35*LN(AM149)+0.24*LN(Y149)+0.2*LN(AJ149)+0.21*LN(AV149))</f>
        <v>489.42351063556231</v>
      </c>
      <c r="K149" s="331">
        <f>SQRT(0.35*AN149^2+0.24*Z149^2+0.2*AL149^2+0.21*AW149^2)</f>
        <v>0.37858816674587176</v>
      </c>
      <c r="L149" s="304" t="str">
        <f t="shared" si="40"/>
        <v>C</v>
      </c>
      <c r="M149" s="388" t="s">
        <v>6092</v>
      </c>
      <c r="N149" s="304"/>
      <c r="O149" s="356"/>
      <c r="P149" s="356"/>
      <c r="Q149" s="356"/>
      <c r="R149" s="304"/>
      <c r="S149" s="304"/>
      <c r="T149" s="304"/>
      <c r="U149" s="304"/>
      <c r="V149" s="304"/>
      <c r="W149" s="304" t="s">
        <v>2478</v>
      </c>
      <c r="X149" s="304" t="s">
        <v>205</v>
      </c>
      <c r="Y149" s="366">
        <f t="shared" si="43"/>
        <v>424.8</v>
      </c>
      <c r="Z149" s="304">
        <v>0.3</v>
      </c>
      <c r="AA149" s="304"/>
      <c r="AB149" s="304">
        <v>-999</v>
      </c>
      <c r="AC149" s="304">
        <v>-999</v>
      </c>
      <c r="AD149" s="366">
        <v>-999</v>
      </c>
      <c r="AE149" s="304">
        <v>-999</v>
      </c>
      <c r="AF149" s="304">
        <v>-999</v>
      </c>
      <c r="AG149" s="304"/>
      <c r="AH149" s="348">
        <f>VLOOKUP($C149,SMM_Vol1!$B$235:$H$269,6,FALSE)</f>
        <v>1.34909E-2</v>
      </c>
      <c r="AI149" s="385">
        <v>1.0000000000000001E-5</v>
      </c>
      <c r="AJ149" s="332">
        <f>VLOOKUP($C149,SMM_Vol1!$B$235:$H$269,7,FALSE)</f>
        <v>326</v>
      </c>
      <c r="AK149" s="304">
        <f t="shared" si="41"/>
        <v>270</v>
      </c>
      <c r="AL149" s="363">
        <v>0.43</v>
      </c>
      <c r="AM149" s="389">
        <f t="shared" si="42"/>
        <v>782</v>
      </c>
      <c r="AN149" s="304">
        <v>0.4</v>
      </c>
      <c r="AO149" s="304"/>
      <c r="AP149" s="312" t="s">
        <v>2964</v>
      </c>
      <c r="AQ149" s="312"/>
      <c r="AR149" s="312">
        <v>782</v>
      </c>
      <c r="AS149" s="312">
        <v>712.822</v>
      </c>
      <c r="AT149" s="312"/>
      <c r="AU149" s="329">
        <f>VLOOKUP(C149,[1]world!$A$2:$B$3555,2,FALSE)</f>
        <v>7</v>
      </c>
      <c r="AV149" s="329">
        <v>388</v>
      </c>
      <c r="AW149" s="304">
        <v>0.37</v>
      </c>
      <c r="AX149" s="304">
        <v>40</v>
      </c>
      <c r="AY149" s="304">
        <v>-999</v>
      </c>
      <c r="AZ149" s="304">
        <v>280</v>
      </c>
      <c r="BA149" s="304">
        <v>-999</v>
      </c>
      <c r="BB149" s="304">
        <v>-999</v>
      </c>
      <c r="BC149" s="304">
        <v>-999</v>
      </c>
      <c r="BD149" s="304">
        <v>-999</v>
      </c>
      <c r="BE149" s="304">
        <v>-999</v>
      </c>
      <c r="BF149" s="304">
        <v>-999</v>
      </c>
      <c r="BG149" s="304">
        <v>-999</v>
      </c>
      <c r="BH149" s="304">
        <v>-999</v>
      </c>
      <c r="BI149" s="304">
        <v>-999</v>
      </c>
      <c r="BJ149" s="304">
        <v>4</v>
      </c>
      <c r="BK149" s="304" t="s">
        <v>4954</v>
      </c>
      <c r="BL149" s="304">
        <v>4</v>
      </c>
    </row>
    <row r="150" spans="1:64" ht="15" hidden="1" customHeight="1" x14ac:dyDescent="0.2">
      <c r="A150" s="304" t="s">
        <v>4922</v>
      </c>
      <c r="B150" s="304" t="s">
        <v>5965</v>
      </c>
      <c r="C150" s="304">
        <v>148</v>
      </c>
      <c r="D150" s="349" t="s">
        <v>2882</v>
      </c>
      <c r="E150" s="309">
        <v>1095</v>
      </c>
      <c r="F150" s="309"/>
      <c r="G150" s="324">
        <v>35.15</v>
      </c>
      <c r="H150" s="324">
        <v>-119.46</v>
      </c>
      <c r="I150" s="324" t="s">
        <v>223</v>
      </c>
      <c r="J150" s="368">
        <f t="shared" ref="J150:J158" si="47">P150</f>
        <v>385.43</v>
      </c>
      <c r="K150" s="331">
        <v>0.1</v>
      </c>
      <c r="L150" s="304" t="str">
        <f t="shared" si="40"/>
        <v>C</v>
      </c>
      <c r="M150" s="388">
        <v>0</v>
      </c>
      <c r="N150" s="304"/>
      <c r="O150" s="356">
        <v>93</v>
      </c>
      <c r="P150" s="304">
        <v>385.43</v>
      </c>
      <c r="Q150" s="304">
        <v>482</v>
      </c>
      <c r="R150" s="304" t="s">
        <v>5948</v>
      </c>
      <c r="S150" s="304"/>
      <c r="T150" s="304"/>
      <c r="U150" s="304"/>
      <c r="V150" s="304"/>
      <c r="W150" s="304" t="s">
        <v>2883</v>
      </c>
      <c r="X150" s="304" t="s">
        <v>213</v>
      </c>
      <c r="Y150" s="366">
        <f t="shared" si="43"/>
        <v>274.5</v>
      </c>
      <c r="Z150" s="304">
        <v>0.3</v>
      </c>
      <c r="AA150" s="304"/>
      <c r="AB150" s="304">
        <v>-999</v>
      </c>
      <c r="AC150" s="304">
        <v>-999</v>
      </c>
      <c r="AD150" s="366">
        <v>-999</v>
      </c>
      <c r="AE150" s="304">
        <v>-999</v>
      </c>
      <c r="AF150" s="304">
        <v>-999</v>
      </c>
      <c r="AG150" s="304"/>
      <c r="AH150" s="304">
        <v>2.2837199999999998E-2</v>
      </c>
      <c r="AI150" s="385">
        <v>7.5917899999999996E-2</v>
      </c>
      <c r="AJ150" s="332">
        <v>380</v>
      </c>
      <c r="AK150" s="304">
        <f t="shared" si="41"/>
        <v>425</v>
      </c>
      <c r="AL150" s="363">
        <f>IF(AND(AH150&lt;=0.0022,AI150&lt;=0.0022),0.2,0.43)</f>
        <v>0.43</v>
      </c>
      <c r="AM150" s="389">
        <f t="shared" si="42"/>
        <v>353</v>
      </c>
      <c r="AN150" s="363">
        <v>0.25</v>
      </c>
      <c r="AO150" s="304"/>
      <c r="AP150" s="312" t="s">
        <v>4980</v>
      </c>
      <c r="AQ150" s="312" t="s">
        <v>2884</v>
      </c>
      <c r="AR150" s="312">
        <v>349</v>
      </c>
      <c r="AS150" s="312">
        <v>338.53899999999999</v>
      </c>
      <c r="AT150" s="312">
        <v>353</v>
      </c>
      <c r="AU150" s="329">
        <f>VLOOKUP(C150,[1]world!$A$2:$B$3555,2,FALSE)</f>
        <v>4</v>
      </c>
      <c r="AV150" s="329">
        <v>459</v>
      </c>
      <c r="AW150" s="304">
        <v>0.37</v>
      </c>
      <c r="AX150" s="304">
        <v>80</v>
      </c>
      <c r="AY150" s="304">
        <v>-999</v>
      </c>
      <c r="AZ150" s="304">
        <v>3840</v>
      </c>
      <c r="BA150" s="304">
        <v>-999</v>
      </c>
      <c r="BB150" s="304">
        <v>-999</v>
      </c>
      <c r="BC150" s="304">
        <v>2300</v>
      </c>
      <c r="BD150" s="304">
        <v>-999</v>
      </c>
      <c r="BE150" s="304">
        <v>-999</v>
      </c>
      <c r="BF150" s="304">
        <v>-999</v>
      </c>
      <c r="BG150" s="304">
        <v>-999</v>
      </c>
      <c r="BH150" s="304">
        <v>-999</v>
      </c>
      <c r="BI150" s="304">
        <v>-999</v>
      </c>
      <c r="BJ150" s="304">
        <v>4</v>
      </c>
      <c r="BK150" s="304" t="s">
        <v>4954</v>
      </c>
      <c r="BL150" s="304">
        <v>3</v>
      </c>
    </row>
    <row r="151" spans="1:64" ht="15" hidden="1" customHeight="1" x14ac:dyDescent="0.2">
      <c r="A151" s="304" t="s">
        <v>4922</v>
      </c>
      <c r="B151" s="304" t="s">
        <v>5965</v>
      </c>
      <c r="C151" s="304">
        <v>149</v>
      </c>
      <c r="D151" s="349" t="s">
        <v>2835</v>
      </c>
      <c r="E151" s="309">
        <v>1102</v>
      </c>
      <c r="F151" s="309"/>
      <c r="G151" s="324">
        <v>35.027000000000001</v>
      </c>
      <c r="H151" s="324">
        <v>-118.791</v>
      </c>
      <c r="I151" s="324" t="s">
        <v>214</v>
      </c>
      <c r="J151" s="368">
        <f t="shared" si="47"/>
        <v>347.67</v>
      </c>
      <c r="K151" s="331">
        <v>0.1</v>
      </c>
      <c r="L151" s="304" t="str">
        <f t="shared" si="40"/>
        <v>D</v>
      </c>
      <c r="M151" s="388">
        <v>0</v>
      </c>
      <c r="N151" s="304"/>
      <c r="O151" s="356">
        <v>30</v>
      </c>
      <c r="P151" s="304">
        <v>347.67</v>
      </c>
      <c r="Q151" s="304">
        <v>135</v>
      </c>
      <c r="R151" s="304" t="s">
        <v>5948</v>
      </c>
      <c r="S151" s="304"/>
      <c r="T151" s="304"/>
      <c r="U151" s="304"/>
      <c r="V151" s="304"/>
      <c r="W151" s="304" t="s">
        <v>225</v>
      </c>
      <c r="X151" s="304" t="s">
        <v>213</v>
      </c>
      <c r="Y151" s="366">
        <f t="shared" si="43"/>
        <v>274.5</v>
      </c>
      <c r="Z151" s="304">
        <v>0.3</v>
      </c>
      <c r="AA151" s="304"/>
      <c r="AB151" s="304">
        <v>-999</v>
      </c>
      <c r="AC151" s="304">
        <v>-999</v>
      </c>
      <c r="AD151" s="366">
        <v>-999</v>
      </c>
      <c r="AE151" s="304">
        <v>-999</v>
      </c>
      <c r="AF151" s="304">
        <v>-999</v>
      </c>
      <c r="AG151" s="304"/>
      <c r="AH151" s="304">
        <v>2.94589E-2</v>
      </c>
      <c r="AI151" s="385">
        <v>9.4336599999999993E-2</v>
      </c>
      <c r="AJ151" s="332">
        <v>407</v>
      </c>
      <c r="AK151" s="304">
        <f t="shared" si="41"/>
        <v>425</v>
      </c>
      <c r="AL151" s="363">
        <f>IF(AND(AH151&lt;=0.0022,AI151&lt;=0.0022),0.2,0.43)</f>
        <v>0.43</v>
      </c>
      <c r="AM151" s="389">
        <f t="shared" si="42"/>
        <v>353</v>
      </c>
      <c r="AN151" s="363">
        <v>0.25</v>
      </c>
      <c r="AO151" s="304"/>
      <c r="AP151" s="312" t="s">
        <v>6113</v>
      </c>
      <c r="AQ151" s="312" t="s">
        <v>2836</v>
      </c>
      <c r="AR151" s="312">
        <v>280</v>
      </c>
      <c r="AS151" s="312">
        <v>271.44099999999997</v>
      </c>
      <c r="AT151" s="312">
        <v>353</v>
      </c>
      <c r="AU151" s="329">
        <f>VLOOKUP(C151,[1]world!$A$2:$B$3555,2,FALSE)</f>
        <v>8</v>
      </c>
      <c r="AV151" s="329">
        <v>374</v>
      </c>
      <c r="AW151" s="304">
        <v>0.37</v>
      </c>
      <c r="AX151" s="304">
        <v>80</v>
      </c>
      <c r="AY151" s="304">
        <v>-999</v>
      </c>
      <c r="AZ151" s="304">
        <v>960</v>
      </c>
      <c r="BA151" s="304">
        <v>-999</v>
      </c>
      <c r="BB151" s="304">
        <v>-999</v>
      </c>
      <c r="BC151" s="304">
        <v>-999</v>
      </c>
      <c r="BD151" s="304">
        <v>-999</v>
      </c>
      <c r="BE151" s="304">
        <v>-999</v>
      </c>
      <c r="BF151" s="304">
        <v>-999</v>
      </c>
      <c r="BG151" s="304">
        <v>-999</v>
      </c>
      <c r="BH151" s="304">
        <v>-999</v>
      </c>
      <c r="BI151" s="304">
        <v>-999</v>
      </c>
      <c r="BJ151" s="304">
        <v>4</v>
      </c>
      <c r="BK151" s="304" t="s">
        <v>4954</v>
      </c>
      <c r="BL151" s="304">
        <v>4</v>
      </c>
    </row>
    <row r="152" spans="1:64" ht="15" hidden="1" customHeight="1" x14ac:dyDescent="0.2">
      <c r="A152" s="304" t="s">
        <v>4922</v>
      </c>
      <c r="B152" s="304" t="s">
        <v>5965</v>
      </c>
      <c r="C152" s="304">
        <v>150</v>
      </c>
      <c r="D152" s="349" t="s">
        <v>3959</v>
      </c>
      <c r="E152" s="309">
        <v>1117</v>
      </c>
      <c r="F152" s="309"/>
      <c r="G152" s="324">
        <v>37.770000000000003</v>
      </c>
      <c r="H152" s="324">
        <v>-122.48</v>
      </c>
      <c r="I152" s="324" t="s">
        <v>214</v>
      </c>
      <c r="J152" s="368">
        <f t="shared" si="47"/>
        <v>874.72</v>
      </c>
      <c r="K152" s="331">
        <v>0.2</v>
      </c>
      <c r="L152" s="304" t="str">
        <f t="shared" si="40"/>
        <v>B</v>
      </c>
      <c r="M152" s="388">
        <v>1</v>
      </c>
      <c r="N152" s="304"/>
      <c r="O152" s="356">
        <v>14.93</v>
      </c>
      <c r="P152" s="331">
        <v>874.72</v>
      </c>
      <c r="Q152" s="304">
        <v>800</v>
      </c>
      <c r="R152" s="304" t="s">
        <v>5948</v>
      </c>
      <c r="S152" s="304"/>
      <c r="T152" s="304"/>
      <c r="U152" s="304"/>
      <c r="V152" s="304"/>
      <c r="W152" s="304" t="s">
        <v>2363</v>
      </c>
      <c r="X152" s="304" t="s">
        <v>232</v>
      </c>
      <c r="Y152" s="366">
        <f t="shared" si="43"/>
        <v>506.6</v>
      </c>
      <c r="Z152" s="304">
        <v>0.4</v>
      </c>
      <c r="AA152" s="304"/>
      <c r="AB152" s="304">
        <v>-999</v>
      </c>
      <c r="AC152" s="304">
        <v>-999</v>
      </c>
      <c r="AD152" s="366">
        <v>-999</v>
      </c>
      <c r="AE152" s="304">
        <v>-999</v>
      </c>
      <c r="AF152" s="304">
        <v>-999</v>
      </c>
      <c r="AG152" s="304"/>
      <c r="AH152" s="304">
        <v>2.1394699999999999E-2</v>
      </c>
      <c r="AI152" s="312"/>
      <c r="AJ152" s="332">
        <v>374</v>
      </c>
      <c r="AK152" s="304">
        <f t="shared" si="41"/>
        <v>425</v>
      </c>
      <c r="AL152" s="304">
        <f>IF(AH152&lt;=0.0022,0.2,0.43)</f>
        <v>0.43</v>
      </c>
      <c r="AM152" s="389">
        <f t="shared" si="42"/>
        <v>302</v>
      </c>
      <c r="AN152" s="304">
        <v>0.28999999999999998</v>
      </c>
      <c r="AO152" s="304"/>
      <c r="AP152" s="312" t="s">
        <v>2348</v>
      </c>
      <c r="AQ152" s="312"/>
      <c r="AR152" s="312">
        <v>302</v>
      </c>
      <c r="AS152" s="312">
        <v>297.91699999999997</v>
      </c>
      <c r="AT152" s="312"/>
      <c r="AU152" s="329">
        <f>VLOOKUP(C152,[1]world!$A$2:$B$3555,2,FALSE)</f>
        <v>15</v>
      </c>
      <c r="AV152" s="329">
        <v>363</v>
      </c>
      <c r="AW152" s="304">
        <v>0.37</v>
      </c>
      <c r="AX152" s="304">
        <v>8.99</v>
      </c>
      <c r="AY152" s="304">
        <v>271.60000000000002</v>
      </c>
      <c r="AZ152" s="304">
        <v>866.2</v>
      </c>
      <c r="BA152" s="304">
        <v>8.99</v>
      </c>
      <c r="BB152" s="304">
        <v>271.60000000000002</v>
      </c>
      <c r="BC152" s="304">
        <v>866.2</v>
      </c>
      <c r="BD152" s="304">
        <v>-999</v>
      </c>
      <c r="BE152" s="304">
        <v>-999</v>
      </c>
      <c r="BF152" s="304">
        <v>-999</v>
      </c>
      <c r="BG152" s="304">
        <v>-999</v>
      </c>
      <c r="BH152" s="304">
        <v>-999</v>
      </c>
      <c r="BI152" s="304">
        <v>-999</v>
      </c>
      <c r="BJ152" s="304">
        <v>0</v>
      </c>
      <c r="BK152" s="304">
        <v>1</v>
      </c>
      <c r="BL152" s="304">
        <v>1</v>
      </c>
    </row>
    <row r="153" spans="1:64" ht="15" hidden="1" customHeight="1" x14ac:dyDescent="0.2">
      <c r="A153" s="304" t="s">
        <v>4922</v>
      </c>
      <c r="B153" s="304" t="s">
        <v>5965</v>
      </c>
      <c r="C153" s="304">
        <v>151</v>
      </c>
      <c r="D153" s="349" t="s">
        <v>1624</v>
      </c>
      <c r="E153" s="309">
        <v>1136</v>
      </c>
      <c r="F153" s="309"/>
      <c r="G153" s="324">
        <v>32.792999999999999</v>
      </c>
      <c r="H153" s="324">
        <v>-115.562</v>
      </c>
      <c r="I153" s="324" t="s">
        <v>214</v>
      </c>
      <c r="J153" s="368">
        <f t="shared" si="47"/>
        <v>192.05</v>
      </c>
      <c r="K153" s="331">
        <v>0.1</v>
      </c>
      <c r="L153" s="304" t="str">
        <f t="shared" si="40"/>
        <v>D</v>
      </c>
      <c r="M153" s="388">
        <v>0</v>
      </c>
      <c r="N153" s="304"/>
      <c r="O153" s="356">
        <v>33.5</v>
      </c>
      <c r="P153" s="304">
        <v>192.05</v>
      </c>
      <c r="Q153" s="304">
        <v>151</v>
      </c>
      <c r="R153" s="304" t="s">
        <v>5948</v>
      </c>
      <c r="S153" s="304"/>
      <c r="T153" s="304"/>
      <c r="U153" s="304"/>
      <c r="V153" s="304"/>
      <c r="W153" s="304" t="s">
        <v>273</v>
      </c>
      <c r="X153" s="304" t="s">
        <v>213</v>
      </c>
      <c r="Y153" s="366">
        <f t="shared" si="43"/>
        <v>274.5</v>
      </c>
      <c r="Z153" s="304">
        <v>0.3</v>
      </c>
      <c r="AA153" s="304"/>
      <c r="AB153" s="304">
        <v>-999</v>
      </c>
      <c r="AC153" s="304">
        <v>-999</v>
      </c>
      <c r="AD153" s="366">
        <v>-999</v>
      </c>
      <c r="AE153" s="304">
        <v>-999</v>
      </c>
      <c r="AF153" s="304">
        <v>-999</v>
      </c>
      <c r="AG153" s="304"/>
      <c r="AH153" s="304">
        <v>1.2542600000000001E-3</v>
      </c>
      <c r="AI153" s="385">
        <v>4.31943E-3</v>
      </c>
      <c r="AJ153" s="332">
        <v>198</v>
      </c>
      <c r="AK153" s="304">
        <f t="shared" si="41"/>
        <v>210</v>
      </c>
      <c r="AL153" s="363">
        <f>IF(OR(AH153&lt;=0.0022,AI153&lt;=0.0022),0.2,0.43)</f>
        <v>0.2</v>
      </c>
      <c r="AM153" s="389">
        <f t="shared" si="42"/>
        <v>231</v>
      </c>
      <c r="AN153" s="363">
        <v>0.25</v>
      </c>
      <c r="AO153" s="304"/>
      <c r="AP153" s="312" t="s">
        <v>4984</v>
      </c>
      <c r="AQ153" s="312" t="s">
        <v>1616</v>
      </c>
      <c r="AR153" s="312">
        <v>209</v>
      </c>
      <c r="AS153" s="312">
        <v>207.46899999999999</v>
      </c>
      <c r="AT153" s="312">
        <v>231</v>
      </c>
      <c r="AU153" s="329">
        <f>VLOOKUP(C153,[1]world!$A$2:$B$3555,2,FALSE)</f>
        <v>16</v>
      </c>
      <c r="AV153" s="329">
        <v>246</v>
      </c>
      <c r="AW153" s="304">
        <v>0.18</v>
      </c>
      <c r="AX153" s="304">
        <v>1440</v>
      </c>
      <c r="AY153" s="304">
        <v>-999</v>
      </c>
      <c r="AZ153" s="304">
        <v>3140</v>
      </c>
      <c r="BA153" s="304">
        <v>1400</v>
      </c>
      <c r="BB153" s="304">
        <v>-999</v>
      </c>
      <c r="BC153" s="304">
        <v>5320</v>
      </c>
      <c r="BD153" s="304">
        <v>-999</v>
      </c>
      <c r="BE153" s="304">
        <v>-999</v>
      </c>
      <c r="BF153" s="304">
        <v>-999</v>
      </c>
      <c r="BG153" s="304">
        <v>-999</v>
      </c>
      <c r="BH153" s="304">
        <v>-999</v>
      </c>
      <c r="BI153" s="304">
        <v>-999</v>
      </c>
      <c r="BJ153" s="304">
        <v>3</v>
      </c>
      <c r="BK153" s="304" t="s">
        <v>4954</v>
      </c>
      <c r="BL153" s="304">
        <v>3</v>
      </c>
    </row>
    <row r="154" spans="1:64" ht="15" hidden="1" customHeight="1" x14ac:dyDescent="0.2">
      <c r="A154" s="304" t="s">
        <v>4922</v>
      </c>
      <c r="B154" s="304" t="s">
        <v>5965</v>
      </c>
      <c r="C154" s="304">
        <v>152</v>
      </c>
      <c r="D154" s="349" t="s">
        <v>1626</v>
      </c>
      <c r="E154" s="309">
        <v>1335</v>
      </c>
      <c r="F154" s="309"/>
      <c r="G154" s="324">
        <v>32.792999999999999</v>
      </c>
      <c r="H154" s="324">
        <v>-115.562</v>
      </c>
      <c r="I154" s="324" t="s">
        <v>214</v>
      </c>
      <c r="J154" s="368">
        <f t="shared" si="47"/>
        <v>192.05</v>
      </c>
      <c r="K154" s="331">
        <v>0.1</v>
      </c>
      <c r="L154" s="304" t="str">
        <f t="shared" si="40"/>
        <v>D</v>
      </c>
      <c r="M154" s="388">
        <v>0</v>
      </c>
      <c r="N154" s="304"/>
      <c r="O154" s="356">
        <v>33.5</v>
      </c>
      <c r="P154" s="304">
        <v>192.05</v>
      </c>
      <c r="Q154" s="304">
        <v>151</v>
      </c>
      <c r="R154" s="304" t="s">
        <v>5948</v>
      </c>
      <c r="S154" s="304"/>
      <c r="T154" s="304"/>
      <c r="U154" s="304"/>
      <c r="V154" s="304"/>
      <c r="W154" s="304" t="s">
        <v>273</v>
      </c>
      <c r="X154" s="304" t="s">
        <v>213</v>
      </c>
      <c r="Y154" s="366">
        <f t="shared" si="43"/>
        <v>274.5</v>
      </c>
      <c r="Z154" s="304">
        <v>0.3</v>
      </c>
      <c r="AA154" s="304"/>
      <c r="AB154" s="304">
        <v>-999</v>
      </c>
      <c r="AC154" s="304">
        <v>-999</v>
      </c>
      <c r="AD154" s="366">
        <v>-999</v>
      </c>
      <c r="AE154" s="304">
        <v>-999</v>
      </c>
      <c r="AF154" s="304">
        <v>-999</v>
      </c>
      <c r="AG154" s="304"/>
      <c r="AH154" s="304">
        <v>1.2542600000000001E-3</v>
      </c>
      <c r="AI154" s="385">
        <v>0.43194300000000002</v>
      </c>
      <c r="AJ154" s="332">
        <v>198</v>
      </c>
      <c r="AK154" s="304">
        <f t="shared" si="41"/>
        <v>210</v>
      </c>
      <c r="AL154" s="363">
        <f>IF(OR(AH154&lt;=0.0022,AI154&lt;=0.0022),0.2,0.43)</f>
        <v>0.2</v>
      </c>
      <c r="AM154" s="389">
        <f t="shared" si="42"/>
        <v>231</v>
      </c>
      <c r="AN154" s="363">
        <v>0.25</v>
      </c>
      <c r="AO154" s="304"/>
      <c r="AP154" s="312" t="s">
        <v>4984</v>
      </c>
      <c r="AQ154" s="312" t="s">
        <v>1616</v>
      </c>
      <c r="AR154" s="312">
        <v>209</v>
      </c>
      <c r="AS154" s="312">
        <v>207.46899999999999</v>
      </c>
      <c r="AT154" s="312">
        <v>231</v>
      </c>
      <c r="AU154" s="329">
        <f>VLOOKUP(C154,[1]world!$A$2:$B$3555,2,FALSE)</f>
        <v>16</v>
      </c>
      <c r="AV154" s="329">
        <v>246</v>
      </c>
      <c r="AW154" s="304">
        <v>0.18</v>
      </c>
      <c r="AX154" s="304">
        <v>1440</v>
      </c>
      <c r="AY154" s="304">
        <v>-999</v>
      </c>
      <c r="AZ154" s="304">
        <v>3140</v>
      </c>
      <c r="BA154" s="304">
        <v>1400</v>
      </c>
      <c r="BB154" s="304">
        <v>-999</v>
      </c>
      <c r="BC154" s="304">
        <v>5320</v>
      </c>
      <c r="BD154" s="304">
        <v>-999</v>
      </c>
      <c r="BE154" s="304">
        <v>-999</v>
      </c>
      <c r="BF154" s="304">
        <v>-999</v>
      </c>
      <c r="BG154" s="304">
        <v>-999</v>
      </c>
      <c r="BH154" s="304">
        <v>-999</v>
      </c>
      <c r="BI154" s="304">
        <v>-999</v>
      </c>
      <c r="BJ154" s="304">
        <v>3</v>
      </c>
      <c r="BK154" s="304" t="s">
        <v>4954</v>
      </c>
      <c r="BL154" s="304">
        <v>3</v>
      </c>
    </row>
    <row r="155" spans="1:64" ht="15" hidden="1" customHeight="1" x14ac:dyDescent="0.2">
      <c r="A155" s="304" t="s">
        <v>4922</v>
      </c>
      <c r="B155" s="304" t="s">
        <v>5965</v>
      </c>
      <c r="C155" s="304">
        <v>153</v>
      </c>
      <c r="D155" s="349" t="s">
        <v>3830</v>
      </c>
      <c r="E155" s="309">
        <v>1161</v>
      </c>
      <c r="F155" s="309"/>
      <c r="G155" s="324">
        <v>37.47</v>
      </c>
      <c r="H155" s="324">
        <v>-122.32</v>
      </c>
      <c r="I155" s="324" t="s">
        <v>214</v>
      </c>
      <c r="J155" s="368">
        <f t="shared" si="47"/>
        <v>449.64</v>
      </c>
      <c r="K155" s="331">
        <v>0.1</v>
      </c>
      <c r="L155" s="304" t="str">
        <f t="shared" si="40"/>
        <v>C</v>
      </c>
      <c r="M155" s="388">
        <v>0</v>
      </c>
      <c r="N155" s="304"/>
      <c r="O155" s="356">
        <v>31</v>
      </c>
      <c r="P155" s="304">
        <v>449.64</v>
      </c>
      <c r="Q155" s="304">
        <v>442</v>
      </c>
      <c r="R155" s="304" t="s">
        <v>5948</v>
      </c>
      <c r="S155" s="304"/>
      <c r="T155" s="304"/>
      <c r="U155" s="304"/>
      <c r="V155" s="304"/>
      <c r="W155" s="304" t="s">
        <v>401</v>
      </c>
      <c r="X155" s="304" t="s">
        <v>206</v>
      </c>
      <c r="Y155" s="366">
        <f t="shared" si="43"/>
        <v>338.6</v>
      </c>
      <c r="Z155" s="304">
        <v>0.3</v>
      </c>
      <c r="AA155" s="304"/>
      <c r="AB155" s="304">
        <v>-999</v>
      </c>
      <c r="AC155" s="304">
        <v>-999</v>
      </c>
      <c r="AD155" s="366">
        <v>-999</v>
      </c>
      <c r="AE155" s="304">
        <v>-999</v>
      </c>
      <c r="AF155" s="304">
        <v>-999</v>
      </c>
      <c r="AG155" s="304"/>
      <c r="AH155" s="304">
        <v>0.142925</v>
      </c>
      <c r="AI155" s="312"/>
      <c r="AJ155" s="332">
        <v>760</v>
      </c>
      <c r="AK155" s="304">
        <f t="shared" si="41"/>
        <v>760</v>
      </c>
      <c r="AL155" s="304">
        <f>IF(AH155&lt;=0.0022,0.2,0.43)</f>
        <v>0.43</v>
      </c>
      <c r="AM155" s="389">
        <f t="shared" si="42"/>
        <v>515</v>
      </c>
      <c r="AN155" s="304"/>
      <c r="AO155" s="304"/>
      <c r="AP155" s="312" t="s">
        <v>1710</v>
      </c>
      <c r="AQ155" s="312" t="s">
        <v>3831</v>
      </c>
      <c r="AR155" s="312">
        <v>515</v>
      </c>
      <c r="AS155" s="312">
        <v>477.65199999999999</v>
      </c>
      <c r="AT155" s="312"/>
      <c r="AU155" s="329">
        <f>VLOOKUP(C155,[1]world!$A$2:$B$3555,2,FALSE)</f>
        <v>3</v>
      </c>
      <c r="AV155" s="329">
        <v>547</v>
      </c>
      <c r="AW155" s="304">
        <v>0.37</v>
      </c>
      <c r="AX155" s="304">
        <v>596.1</v>
      </c>
      <c r="AY155" s="304">
        <v>1000.9</v>
      </c>
      <c r="AZ155" s="304">
        <v>1000.9</v>
      </c>
      <c r="BA155" s="304">
        <v>596.1</v>
      </c>
      <c r="BB155" s="304">
        <v>1000.9</v>
      </c>
      <c r="BC155" s="304">
        <v>1000.9</v>
      </c>
      <c r="BD155" s="304">
        <v>-999</v>
      </c>
      <c r="BE155" s="304">
        <v>-999</v>
      </c>
      <c r="BF155" s="304">
        <v>-999</v>
      </c>
      <c r="BG155" s="304">
        <v>-999</v>
      </c>
      <c r="BH155" s="304">
        <v>-999</v>
      </c>
      <c r="BI155" s="304">
        <v>-999</v>
      </c>
      <c r="BJ155" s="304">
        <v>1</v>
      </c>
      <c r="BK155" s="304">
        <v>1</v>
      </c>
      <c r="BL155" s="304">
        <v>1</v>
      </c>
    </row>
    <row r="156" spans="1:64" ht="15" hidden="1" customHeight="1" x14ac:dyDescent="0.2">
      <c r="A156" s="304" t="s">
        <v>4922</v>
      </c>
      <c r="B156" s="304" t="s">
        <v>5965</v>
      </c>
      <c r="C156" s="304">
        <v>154</v>
      </c>
      <c r="D156" s="349" t="s">
        <v>3420</v>
      </c>
      <c r="E156" s="309">
        <v>1162</v>
      </c>
      <c r="F156" s="309"/>
      <c r="G156" s="324">
        <v>36.308</v>
      </c>
      <c r="H156" s="324">
        <v>-120.249</v>
      </c>
      <c r="I156" s="324" t="s">
        <v>240</v>
      </c>
      <c r="J156" s="368">
        <f t="shared" si="47"/>
        <v>257.38</v>
      </c>
      <c r="K156" s="331">
        <v>0.1</v>
      </c>
      <c r="L156" s="304" t="str">
        <f t="shared" si="40"/>
        <v>D</v>
      </c>
      <c r="M156" s="388">
        <v>0</v>
      </c>
      <c r="N156" s="304"/>
      <c r="O156" s="356">
        <v>118.26</v>
      </c>
      <c r="P156" s="304">
        <v>257.38</v>
      </c>
      <c r="Q156" s="304">
        <v>1778</v>
      </c>
      <c r="R156" s="304" t="s">
        <v>5948</v>
      </c>
      <c r="S156" s="304"/>
      <c r="T156" s="304"/>
      <c r="U156" s="304"/>
      <c r="V156" s="304"/>
      <c r="W156" s="310" t="s">
        <v>3421</v>
      </c>
      <c r="X156" s="304" t="s">
        <v>213</v>
      </c>
      <c r="Y156" s="366">
        <f t="shared" si="43"/>
        <v>274.5</v>
      </c>
      <c r="Z156" s="304">
        <v>0.3</v>
      </c>
      <c r="AA156" s="304"/>
      <c r="AB156" s="304">
        <v>-999</v>
      </c>
      <c r="AC156" s="304">
        <v>-999</v>
      </c>
      <c r="AD156" s="366">
        <v>-999</v>
      </c>
      <c r="AE156" s="304">
        <v>-999</v>
      </c>
      <c r="AF156" s="304">
        <v>-999</v>
      </c>
      <c r="AG156" s="304"/>
      <c r="AH156" s="304">
        <v>1.2631399999999999E-2</v>
      </c>
      <c r="AI156" s="385">
        <v>4.4311200000000002E-2</v>
      </c>
      <c r="AJ156" s="332">
        <v>320</v>
      </c>
      <c r="AK156" s="304">
        <f t="shared" si="41"/>
        <v>270</v>
      </c>
      <c r="AL156" s="363">
        <f>IF(AND(AH156&lt;=0.0022,AI156&lt;=0.0022),0.2,0.43)</f>
        <v>0.43</v>
      </c>
      <c r="AM156" s="389">
        <f t="shared" si="42"/>
        <v>353</v>
      </c>
      <c r="AN156" s="363">
        <v>0.25</v>
      </c>
      <c r="AO156" s="304"/>
      <c r="AP156" s="312" t="s">
        <v>4980</v>
      </c>
      <c r="AQ156" s="312"/>
      <c r="AR156" s="312">
        <v>349</v>
      </c>
      <c r="AS156" s="312">
        <v>338.53899999999999</v>
      </c>
      <c r="AT156" s="312">
        <v>353</v>
      </c>
      <c r="AU156" s="329">
        <f>VLOOKUP(C156,[1]world!$A$2:$B$3555,2,FALSE)</f>
        <v>8</v>
      </c>
      <c r="AV156" s="329">
        <v>374</v>
      </c>
      <c r="AW156" s="304">
        <v>0.37</v>
      </c>
      <c r="AX156" s="304">
        <v>60</v>
      </c>
      <c r="AY156" s="304">
        <v>-999</v>
      </c>
      <c r="AZ156" s="304">
        <v>240</v>
      </c>
      <c r="BA156" s="304">
        <v>-999</v>
      </c>
      <c r="BB156" s="304">
        <v>-999</v>
      </c>
      <c r="BC156" s="304">
        <v>-999</v>
      </c>
      <c r="BD156" s="304">
        <v>-999</v>
      </c>
      <c r="BE156" s="304">
        <v>-999</v>
      </c>
      <c r="BF156" s="304">
        <v>-999</v>
      </c>
      <c r="BG156" s="304">
        <v>-999</v>
      </c>
      <c r="BH156" s="304">
        <v>-999</v>
      </c>
      <c r="BI156" s="304">
        <v>-999</v>
      </c>
      <c r="BJ156" s="304">
        <v>4</v>
      </c>
      <c r="BK156" s="304" t="s">
        <v>4954</v>
      </c>
      <c r="BL156" s="304">
        <v>4</v>
      </c>
    </row>
    <row r="157" spans="1:64" ht="15" hidden="1" customHeight="1" x14ac:dyDescent="0.2">
      <c r="A157" s="304" t="s">
        <v>4922</v>
      </c>
      <c r="B157" s="304" t="s">
        <v>5965</v>
      </c>
      <c r="C157" s="304">
        <v>155</v>
      </c>
      <c r="D157" s="349" t="s">
        <v>3422</v>
      </c>
      <c r="E157" s="309">
        <v>1162</v>
      </c>
      <c r="F157" s="309"/>
      <c r="G157" s="324">
        <v>36.308</v>
      </c>
      <c r="H157" s="324">
        <v>-120.249</v>
      </c>
      <c r="I157" s="324" t="s">
        <v>214</v>
      </c>
      <c r="J157" s="368">
        <f t="shared" si="47"/>
        <v>257.38</v>
      </c>
      <c r="K157" s="331">
        <v>0.1</v>
      </c>
      <c r="L157" s="304" t="str">
        <f t="shared" si="40"/>
        <v>D</v>
      </c>
      <c r="M157" s="388">
        <v>0</v>
      </c>
      <c r="N157" s="304"/>
      <c r="O157" s="356">
        <v>118.26</v>
      </c>
      <c r="P157" s="304">
        <v>257.38</v>
      </c>
      <c r="Q157" s="304">
        <v>1778</v>
      </c>
      <c r="R157" s="304" t="s">
        <v>5948</v>
      </c>
      <c r="S157" s="304"/>
      <c r="T157" s="304"/>
      <c r="U157" s="304"/>
      <c r="V157" s="304"/>
      <c r="W157" s="310" t="s">
        <v>225</v>
      </c>
      <c r="X157" s="304" t="s">
        <v>213</v>
      </c>
      <c r="Y157" s="366">
        <f t="shared" si="43"/>
        <v>274.5</v>
      </c>
      <c r="Z157" s="304">
        <v>0.3</v>
      </c>
      <c r="AA157" s="304"/>
      <c r="AB157" s="304">
        <v>-999</v>
      </c>
      <c r="AC157" s="304">
        <v>-999</v>
      </c>
      <c r="AD157" s="366">
        <v>-999</v>
      </c>
      <c r="AE157" s="304">
        <v>-999</v>
      </c>
      <c r="AF157" s="304">
        <v>-999</v>
      </c>
      <c r="AG157" s="304"/>
      <c r="AH157" s="304">
        <v>1.2631399999999999E-2</v>
      </c>
      <c r="AI157" s="385">
        <v>4.4311200000000002E-2</v>
      </c>
      <c r="AJ157" s="332">
        <v>320</v>
      </c>
      <c r="AK157" s="304">
        <f t="shared" si="41"/>
        <v>270</v>
      </c>
      <c r="AL157" s="363">
        <f>IF(AND(AH157&lt;=0.0022,AI157&lt;=0.0022),0.2,0.43)</f>
        <v>0.43</v>
      </c>
      <c r="AM157" s="389">
        <f t="shared" si="42"/>
        <v>353</v>
      </c>
      <c r="AN157" s="363">
        <v>0.25</v>
      </c>
      <c r="AO157" s="304"/>
      <c r="AP157" s="312" t="s">
        <v>4980</v>
      </c>
      <c r="AQ157" s="312"/>
      <c r="AR157" s="312">
        <v>349</v>
      </c>
      <c r="AS157" s="312">
        <v>338.53899999999999</v>
      </c>
      <c r="AT157" s="312">
        <v>353</v>
      </c>
      <c r="AU157" s="329">
        <f>VLOOKUP(C157,[1]world!$A$2:$B$3555,2,FALSE)</f>
        <v>8</v>
      </c>
      <c r="AV157" s="329">
        <v>374</v>
      </c>
      <c r="AW157" s="304">
        <v>0.37</v>
      </c>
      <c r="AX157" s="304">
        <v>-999</v>
      </c>
      <c r="AY157" s="304">
        <v>-999</v>
      </c>
      <c r="AZ157" s="304">
        <v>-999</v>
      </c>
      <c r="BA157" s="304">
        <v>-999</v>
      </c>
      <c r="BB157" s="304">
        <v>-999</v>
      </c>
      <c r="BC157" s="304">
        <v>-999</v>
      </c>
      <c r="BD157" s="304">
        <v>-999</v>
      </c>
      <c r="BE157" s="304">
        <v>-999</v>
      </c>
      <c r="BF157" s="304">
        <v>-999</v>
      </c>
      <c r="BG157" s="304">
        <v>-999</v>
      </c>
      <c r="BH157" s="304">
        <v>-999</v>
      </c>
      <c r="BI157" s="304">
        <v>-999</v>
      </c>
      <c r="BJ157" s="304" t="s">
        <v>4954</v>
      </c>
      <c r="BK157" s="304" t="s">
        <v>4954</v>
      </c>
      <c r="BL157" s="304" t="s">
        <v>4954</v>
      </c>
    </row>
    <row r="158" spans="1:64" ht="15" hidden="1" customHeight="1" x14ac:dyDescent="0.2">
      <c r="A158" s="304" t="s">
        <v>4922</v>
      </c>
      <c r="B158" s="304" t="s">
        <v>5965</v>
      </c>
      <c r="C158" s="304">
        <v>156</v>
      </c>
      <c r="D158" s="349" t="s">
        <v>3423</v>
      </c>
      <c r="E158" s="309">
        <v>1162</v>
      </c>
      <c r="F158" s="309"/>
      <c r="G158" s="324">
        <v>36.308</v>
      </c>
      <c r="H158" s="324">
        <v>-120.249</v>
      </c>
      <c r="I158" s="324" t="s">
        <v>214</v>
      </c>
      <c r="J158" s="368">
        <f t="shared" si="47"/>
        <v>257.38</v>
      </c>
      <c r="K158" s="331">
        <v>0.1</v>
      </c>
      <c r="L158" s="304" t="str">
        <f t="shared" si="40"/>
        <v>D</v>
      </c>
      <c r="M158" s="388">
        <v>0</v>
      </c>
      <c r="N158" s="304"/>
      <c r="O158" s="356">
        <v>118.26</v>
      </c>
      <c r="P158" s="304">
        <v>257.38</v>
      </c>
      <c r="Q158" s="304">
        <v>1778</v>
      </c>
      <c r="R158" s="304" t="s">
        <v>5948</v>
      </c>
      <c r="S158" s="304"/>
      <c r="T158" s="304"/>
      <c r="U158" s="304"/>
      <c r="V158" s="304"/>
      <c r="W158" s="310" t="s">
        <v>225</v>
      </c>
      <c r="X158" s="304" t="s">
        <v>213</v>
      </c>
      <c r="Y158" s="366">
        <f t="shared" si="43"/>
        <v>274.5</v>
      </c>
      <c r="Z158" s="304">
        <v>0.3</v>
      </c>
      <c r="AA158" s="304"/>
      <c r="AB158" s="304">
        <v>-999</v>
      </c>
      <c r="AC158" s="304">
        <v>-999</v>
      </c>
      <c r="AD158" s="366">
        <v>-999</v>
      </c>
      <c r="AE158" s="304">
        <v>-999</v>
      </c>
      <c r="AF158" s="304">
        <v>-999</v>
      </c>
      <c r="AG158" s="304"/>
      <c r="AH158" s="304">
        <v>1.2631399999999999E-2</v>
      </c>
      <c r="AI158" s="385">
        <v>4.4311200000000002E-2</v>
      </c>
      <c r="AJ158" s="332">
        <v>320</v>
      </c>
      <c r="AK158" s="304">
        <f t="shared" si="41"/>
        <v>270</v>
      </c>
      <c r="AL158" s="363">
        <f>IF(AND(AH158&lt;=0.0022,AI158&lt;=0.0022),0.2,0.43)</f>
        <v>0.43</v>
      </c>
      <c r="AM158" s="389">
        <f t="shared" si="42"/>
        <v>353</v>
      </c>
      <c r="AN158" s="363">
        <v>0.25</v>
      </c>
      <c r="AO158" s="304"/>
      <c r="AP158" s="312" t="s">
        <v>4980</v>
      </c>
      <c r="AQ158" s="312"/>
      <c r="AR158" s="312">
        <v>349</v>
      </c>
      <c r="AS158" s="312">
        <v>338.53899999999999</v>
      </c>
      <c r="AT158" s="312">
        <v>353</v>
      </c>
      <c r="AU158" s="329">
        <f>VLOOKUP(C158,[1]world!$A$2:$B$3555,2,FALSE)</f>
        <v>8</v>
      </c>
      <c r="AV158" s="329">
        <v>374</v>
      </c>
      <c r="AW158" s="304">
        <v>0.37</v>
      </c>
      <c r="AX158" s="304">
        <v>-999</v>
      </c>
      <c r="AY158" s="304">
        <v>-999</v>
      </c>
      <c r="AZ158" s="304">
        <v>-999</v>
      </c>
      <c r="BA158" s="304">
        <v>-999</v>
      </c>
      <c r="BB158" s="304">
        <v>-999</v>
      </c>
      <c r="BC158" s="304">
        <v>-999</v>
      </c>
      <c r="BD158" s="304">
        <v>-999</v>
      </c>
      <c r="BE158" s="304">
        <v>-999</v>
      </c>
      <c r="BF158" s="304">
        <v>-999</v>
      </c>
      <c r="BG158" s="304">
        <v>-999</v>
      </c>
      <c r="BH158" s="304">
        <v>-999</v>
      </c>
      <c r="BI158" s="304">
        <v>-999</v>
      </c>
      <c r="BJ158" s="304" t="s">
        <v>4954</v>
      </c>
      <c r="BK158" s="304" t="s">
        <v>4954</v>
      </c>
      <c r="BL158" s="304" t="s">
        <v>4954</v>
      </c>
    </row>
    <row r="159" spans="1:64" ht="15" hidden="1" customHeight="1" x14ac:dyDescent="0.2">
      <c r="A159" s="304" t="s">
        <v>4922</v>
      </c>
      <c r="B159" s="304" t="s">
        <v>5965</v>
      </c>
      <c r="C159" s="304">
        <v>157</v>
      </c>
      <c r="D159" s="349" t="s">
        <v>3893</v>
      </c>
      <c r="E159" s="309">
        <v>1265</v>
      </c>
      <c r="F159" s="309"/>
      <c r="G159" s="324">
        <v>37.619999999999997</v>
      </c>
      <c r="H159" s="324">
        <v>-121.75</v>
      </c>
      <c r="I159" s="324" t="s">
        <v>226</v>
      </c>
      <c r="J159" s="368">
        <f t="shared" ref="J159:J161" si="48">EXP(0.35*LN(AM159)+0.24*LN(Y159)+0.2*LN(AJ159)+0.21*LN(AV159))</f>
        <v>404.38809979072823</v>
      </c>
      <c r="K159" s="331">
        <f t="shared" ref="K159:K161" si="49">SQRT(0.35*AN159^2+0.24*Z159^2+0.2*AL159^2+0.21*AW159^2)</f>
        <v>0.33046028505707004</v>
      </c>
      <c r="L159" s="304" t="str">
        <f t="shared" si="40"/>
        <v>C</v>
      </c>
      <c r="M159" s="388" t="s">
        <v>6092</v>
      </c>
      <c r="N159" s="304"/>
      <c r="O159" s="356"/>
      <c r="P159" s="304"/>
      <c r="Q159" s="310"/>
      <c r="R159" s="304"/>
      <c r="S159" s="304"/>
      <c r="T159" s="304"/>
      <c r="U159" s="304"/>
      <c r="V159" s="304"/>
      <c r="W159" s="310" t="s">
        <v>2093</v>
      </c>
      <c r="X159" s="304" t="s">
        <v>205</v>
      </c>
      <c r="Y159" s="366">
        <f t="shared" si="43"/>
        <v>424.8</v>
      </c>
      <c r="Z159" s="304">
        <v>0.3</v>
      </c>
      <c r="AA159" s="304"/>
      <c r="AB159" s="304">
        <v>-999</v>
      </c>
      <c r="AC159" s="304">
        <v>-999</v>
      </c>
      <c r="AD159" s="366">
        <v>-999</v>
      </c>
      <c r="AE159" s="304">
        <v>-999</v>
      </c>
      <c r="AF159" s="304">
        <v>-999</v>
      </c>
      <c r="AG159" s="304"/>
      <c r="AH159" s="304">
        <v>5.5799700000000001E-2</v>
      </c>
      <c r="AI159" s="385">
        <v>0.195108</v>
      </c>
      <c r="AJ159" s="332">
        <v>505</v>
      </c>
      <c r="AK159" s="304">
        <f t="shared" si="41"/>
        <v>555</v>
      </c>
      <c r="AL159" s="363">
        <v>0.43</v>
      </c>
      <c r="AM159" s="389">
        <f t="shared" si="42"/>
        <v>353</v>
      </c>
      <c r="AN159" s="363">
        <v>0.25</v>
      </c>
      <c r="AO159" s="304"/>
      <c r="AP159" s="312" t="s">
        <v>6113</v>
      </c>
      <c r="AQ159" s="312"/>
      <c r="AR159" s="312">
        <v>280</v>
      </c>
      <c r="AS159" s="312">
        <v>338.53899999999999</v>
      </c>
      <c r="AT159" s="312">
        <v>353</v>
      </c>
      <c r="AU159" s="329">
        <f>VLOOKUP(C159,[1]world!$A$2:$B$3555,2,FALSE)</f>
        <v>7</v>
      </c>
      <c r="AV159" s="329">
        <v>388</v>
      </c>
      <c r="AW159" s="304">
        <v>0.37</v>
      </c>
      <c r="AX159" s="304">
        <v>346.2</v>
      </c>
      <c r="AY159" s="304">
        <v>773.4</v>
      </c>
      <c r="AZ159" s="304">
        <v>1620.4</v>
      </c>
      <c r="BA159" s="304">
        <v>346.2</v>
      </c>
      <c r="BB159" s="304">
        <v>773.4</v>
      </c>
      <c r="BC159" s="304">
        <v>1620.4</v>
      </c>
      <c r="BD159" s="304">
        <v>-999</v>
      </c>
      <c r="BE159" s="304">
        <v>-999</v>
      </c>
      <c r="BF159" s="304">
        <v>-999</v>
      </c>
      <c r="BG159" s="304">
        <v>-999</v>
      </c>
      <c r="BH159" s="304">
        <v>-999</v>
      </c>
      <c r="BI159" s="304">
        <v>-999</v>
      </c>
      <c r="BJ159" s="304">
        <v>1</v>
      </c>
      <c r="BK159" s="304">
        <v>1</v>
      </c>
      <c r="BL159" s="304">
        <v>1</v>
      </c>
    </row>
    <row r="160" spans="1:64" ht="15" hidden="1" customHeight="1" x14ac:dyDescent="0.2">
      <c r="A160" s="304" t="s">
        <v>4922</v>
      </c>
      <c r="B160" s="304" t="s">
        <v>5965</v>
      </c>
      <c r="C160" s="304">
        <v>158</v>
      </c>
      <c r="D160" s="349" t="s">
        <v>4279</v>
      </c>
      <c r="E160" s="309">
        <v>1277</v>
      </c>
      <c r="F160" s="309"/>
      <c r="G160" s="324">
        <v>40.039000000000001</v>
      </c>
      <c r="H160" s="324">
        <v>-124.06399999999999</v>
      </c>
      <c r="I160" s="324" t="s">
        <v>214</v>
      </c>
      <c r="J160" s="368">
        <f t="shared" si="48"/>
        <v>555.39253519465444</v>
      </c>
      <c r="K160" s="331">
        <f t="shared" si="49"/>
        <v>0.37715248905449367</v>
      </c>
      <c r="L160" s="304" t="str">
        <f t="shared" si="40"/>
        <v>C</v>
      </c>
      <c r="M160" s="388" t="s">
        <v>6092</v>
      </c>
      <c r="N160" s="304"/>
      <c r="O160" s="356"/>
      <c r="P160" s="304"/>
      <c r="Q160" s="310"/>
      <c r="R160" s="304"/>
      <c r="S160" s="304"/>
      <c r="T160" s="304"/>
      <c r="U160" s="304"/>
      <c r="V160" s="304"/>
      <c r="W160" s="304" t="s">
        <v>3293</v>
      </c>
      <c r="X160" s="304" t="s">
        <v>232</v>
      </c>
      <c r="Y160" s="366">
        <f t="shared" si="43"/>
        <v>506.6</v>
      </c>
      <c r="Z160" s="304">
        <v>0.4</v>
      </c>
      <c r="AA160" s="304"/>
      <c r="AB160" s="304">
        <v>-999</v>
      </c>
      <c r="AC160" s="304">
        <v>-999</v>
      </c>
      <c r="AD160" s="366">
        <v>-999</v>
      </c>
      <c r="AE160" s="304">
        <v>-999</v>
      </c>
      <c r="AF160" s="304">
        <v>-999</v>
      </c>
      <c r="AG160" s="304"/>
      <c r="AH160" s="304">
        <v>0.14305799999999999</v>
      </c>
      <c r="AI160" s="312"/>
      <c r="AJ160" s="332">
        <v>760</v>
      </c>
      <c r="AK160" s="304">
        <f t="shared" si="41"/>
        <v>760</v>
      </c>
      <c r="AL160" s="363">
        <v>0.43</v>
      </c>
      <c r="AM160" s="389">
        <f t="shared" si="42"/>
        <v>515</v>
      </c>
      <c r="AN160" s="304">
        <v>0.33</v>
      </c>
      <c r="AO160" s="304"/>
      <c r="AP160" s="312" t="s">
        <v>6120</v>
      </c>
      <c r="AQ160" s="312"/>
      <c r="AR160" s="312">
        <v>515</v>
      </c>
      <c r="AS160" s="312">
        <v>477.65199999999999</v>
      </c>
      <c r="AT160" s="312"/>
      <c r="AU160" s="329">
        <f>VLOOKUP(C160,[1]world!$A$2:$B$3555,2,FALSE)</f>
        <v>1</v>
      </c>
      <c r="AV160" s="329">
        <v>519</v>
      </c>
      <c r="AW160" s="304">
        <v>0.37</v>
      </c>
      <c r="AX160" s="304">
        <v>-999</v>
      </c>
      <c r="AY160" s="304">
        <v>-999</v>
      </c>
      <c r="AZ160" s="304">
        <v>-999</v>
      </c>
      <c r="BA160" s="304">
        <v>-999</v>
      </c>
      <c r="BB160" s="304">
        <v>-999</v>
      </c>
      <c r="BC160" s="304">
        <v>-999</v>
      </c>
      <c r="BD160" s="304">
        <v>-999</v>
      </c>
      <c r="BE160" s="304">
        <v>-999</v>
      </c>
      <c r="BF160" s="304">
        <v>-999</v>
      </c>
      <c r="BG160" s="304">
        <v>-999</v>
      </c>
      <c r="BH160" s="304">
        <v>-999</v>
      </c>
      <c r="BI160" s="304">
        <v>-999</v>
      </c>
      <c r="BJ160" s="304" t="s">
        <v>4954</v>
      </c>
      <c r="BK160" s="304" t="s">
        <v>4954</v>
      </c>
      <c r="BL160" s="304" t="s">
        <v>4954</v>
      </c>
    </row>
    <row r="161" spans="1:64" ht="15" hidden="1" customHeight="1" x14ac:dyDescent="0.2">
      <c r="A161" s="304" t="s">
        <v>4922</v>
      </c>
      <c r="B161" s="304" t="s">
        <v>5965</v>
      </c>
      <c r="C161" s="304">
        <v>159</v>
      </c>
      <c r="D161" s="349" t="s">
        <v>4276</v>
      </c>
      <c r="E161" s="309">
        <v>1278</v>
      </c>
      <c r="F161" s="309"/>
      <c r="G161" s="324">
        <v>40.03</v>
      </c>
      <c r="H161" s="324">
        <v>-124.07</v>
      </c>
      <c r="I161" s="324" t="s">
        <v>214</v>
      </c>
      <c r="J161" s="368">
        <f t="shared" si="48"/>
        <v>532.40812641060188</v>
      </c>
      <c r="K161" s="331">
        <f t="shared" si="49"/>
        <v>0.35418074481823542</v>
      </c>
      <c r="L161" s="304" t="str">
        <f t="shared" si="40"/>
        <v>C</v>
      </c>
      <c r="M161" s="388" t="s">
        <v>6092</v>
      </c>
      <c r="N161" s="304"/>
      <c r="O161" s="356"/>
      <c r="P161" s="304"/>
      <c r="Q161" s="310"/>
      <c r="R161" s="304"/>
      <c r="S161" s="304"/>
      <c r="T161" s="304"/>
      <c r="U161" s="304"/>
      <c r="V161" s="304"/>
      <c r="W161" s="304" t="s">
        <v>235</v>
      </c>
      <c r="X161" s="304" t="s">
        <v>205</v>
      </c>
      <c r="Y161" s="366">
        <f t="shared" si="43"/>
        <v>424.8</v>
      </c>
      <c r="Z161" s="304">
        <v>0.3</v>
      </c>
      <c r="AA161" s="304"/>
      <c r="AB161" s="304">
        <v>-999</v>
      </c>
      <c r="AC161" s="304">
        <v>-999</v>
      </c>
      <c r="AD161" s="366">
        <v>-999</v>
      </c>
      <c r="AE161" s="304">
        <v>-999</v>
      </c>
      <c r="AF161" s="304">
        <v>-999</v>
      </c>
      <c r="AG161" s="304"/>
      <c r="AH161" s="304">
        <v>9.7046999999999994E-2</v>
      </c>
      <c r="AI161" s="312"/>
      <c r="AJ161" s="332">
        <v>760</v>
      </c>
      <c r="AK161" s="304">
        <f t="shared" si="41"/>
        <v>760</v>
      </c>
      <c r="AL161" s="363">
        <v>0.43</v>
      </c>
      <c r="AM161" s="389">
        <f t="shared" si="42"/>
        <v>515</v>
      </c>
      <c r="AN161" s="304">
        <v>0.33</v>
      </c>
      <c r="AO161" s="304"/>
      <c r="AP161" s="312" t="s">
        <v>6120</v>
      </c>
      <c r="AQ161" s="312"/>
      <c r="AR161" s="312">
        <v>515</v>
      </c>
      <c r="AS161" s="312">
        <v>477.65199999999999</v>
      </c>
      <c r="AT161" s="312"/>
      <c r="AU161" s="329">
        <f>VLOOKUP(C161,[1]world!$A$2:$B$3555,2,FALSE)</f>
        <v>1</v>
      </c>
      <c r="AV161" s="329">
        <v>519</v>
      </c>
      <c r="AW161" s="304">
        <v>0.37</v>
      </c>
      <c r="AX161" s="304">
        <v>-999</v>
      </c>
      <c r="AY161" s="304">
        <v>-999</v>
      </c>
      <c r="AZ161" s="304">
        <v>-999</v>
      </c>
      <c r="BA161" s="304">
        <v>-999</v>
      </c>
      <c r="BB161" s="304">
        <v>-999</v>
      </c>
      <c r="BC161" s="304">
        <v>-999</v>
      </c>
      <c r="BD161" s="304">
        <v>-999</v>
      </c>
      <c r="BE161" s="304">
        <v>-999</v>
      </c>
      <c r="BF161" s="304">
        <v>-999</v>
      </c>
      <c r="BG161" s="304">
        <v>-999</v>
      </c>
      <c r="BH161" s="304">
        <v>-999</v>
      </c>
      <c r="BI161" s="304">
        <v>-999</v>
      </c>
      <c r="BJ161" s="304" t="s">
        <v>4954</v>
      </c>
      <c r="BK161" s="304" t="s">
        <v>4954</v>
      </c>
      <c r="BL161" s="304" t="s">
        <v>4954</v>
      </c>
    </row>
    <row r="162" spans="1:64" ht="15" hidden="1" customHeight="1" x14ac:dyDescent="0.2">
      <c r="A162" s="304" t="s">
        <v>4917</v>
      </c>
      <c r="B162" s="304" t="s">
        <v>5965</v>
      </c>
      <c r="C162" s="304">
        <v>160</v>
      </c>
      <c r="D162" s="349" t="s">
        <v>1614</v>
      </c>
      <c r="E162" s="309">
        <v>1336</v>
      </c>
      <c r="F162" s="309"/>
      <c r="G162" s="324">
        <v>32.773000000000003</v>
      </c>
      <c r="H162" s="324">
        <v>-115.447</v>
      </c>
      <c r="I162" s="324" t="s">
        <v>214</v>
      </c>
      <c r="J162" s="368">
        <f>P162</f>
        <v>264.57</v>
      </c>
      <c r="K162" s="331">
        <v>0.1</v>
      </c>
      <c r="L162" s="304" t="str">
        <f t="shared" si="40"/>
        <v>D</v>
      </c>
      <c r="M162" s="388">
        <v>0</v>
      </c>
      <c r="N162" s="304"/>
      <c r="O162" s="304">
        <v>57.09</v>
      </c>
      <c r="P162" s="304">
        <v>264.57</v>
      </c>
      <c r="Q162" s="304">
        <v>2174</v>
      </c>
      <c r="R162" s="304" t="s">
        <v>5948</v>
      </c>
      <c r="S162" s="304"/>
      <c r="T162" s="304"/>
      <c r="U162" s="304"/>
      <c r="V162" s="304"/>
      <c r="W162" s="304" t="s">
        <v>225</v>
      </c>
      <c r="X162" s="304" t="s">
        <v>213</v>
      </c>
      <c r="Y162" s="366">
        <f t="shared" si="43"/>
        <v>274.5</v>
      </c>
      <c r="Z162" s="304">
        <v>0.3</v>
      </c>
      <c r="AA162" s="304"/>
      <c r="AB162" s="304">
        <v>-999</v>
      </c>
      <c r="AC162" s="304">
        <v>-999</v>
      </c>
      <c r="AD162" s="366">
        <v>-999</v>
      </c>
      <c r="AE162" s="304">
        <v>-999</v>
      </c>
      <c r="AF162" s="304">
        <v>-999</v>
      </c>
      <c r="AG162" s="304"/>
      <c r="AH162" s="304">
        <v>1.6169699999999999E-3</v>
      </c>
      <c r="AI162" s="385">
        <v>5.71916E-3</v>
      </c>
      <c r="AJ162" s="332">
        <v>205</v>
      </c>
      <c r="AK162" s="304">
        <f t="shared" si="41"/>
        <v>210</v>
      </c>
      <c r="AL162" s="363">
        <f>IF(AND(AH162&lt;=0.0022,AI162&lt;=0.0022),0.2,0.43)</f>
        <v>0.43</v>
      </c>
      <c r="AM162" s="389">
        <f t="shared" si="42"/>
        <v>306</v>
      </c>
      <c r="AN162" s="363">
        <v>0.25</v>
      </c>
      <c r="AO162" s="304"/>
      <c r="AP162" s="312" t="s">
        <v>4984</v>
      </c>
      <c r="AQ162" s="312"/>
      <c r="AR162" s="312">
        <v>209</v>
      </c>
      <c r="AS162" s="312">
        <v>207.46899999999999</v>
      </c>
      <c r="AT162" s="312">
        <v>306</v>
      </c>
      <c r="AU162" s="329">
        <f>VLOOKUP(C162,[1]world!$A$2:$B$3555,2,FALSE)</f>
        <v>14</v>
      </c>
      <c r="AV162" s="329">
        <v>209</v>
      </c>
      <c r="AW162" s="304">
        <v>0.37</v>
      </c>
      <c r="AX162" s="304">
        <v>1360</v>
      </c>
      <c r="AY162" s="304">
        <v>-999</v>
      </c>
      <c r="AZ162" s="304">
        <v>3060</v>
      </c>
      <c r="BA162" s="304">
        <v>1320</v>
      </c>
      <c r="BB162" s="304">
        <v>-999</v>
      </c>
      <c r="BC162" s="304">
        <v>5240</v>
      </c>
      <c r="BD162" s="304">
        <v>-999</v>
      </c>
      <c r="BE162" s="304">
        <v>-999</v>
      </c>
      <c r="BF162" s="304">
        <v>-999</v>
      </c>
      <c r="BG162" s="304">
        <v>-999</v>
      </c>
      <c r="BH162" s="304">
        <v>-999</v>
      </c>
      <c r="BI162" s="304">
        <v>-999</v>
      </c>
      <c r="BJ162" s="304">
        <v>3</v>
      </c>
      <c r="BK162" s="304" t="s">
        <v>4954</v>
      </c>
      <c r="BL162" s="304">
        <v>3</v>
      </c>
    </row>
    <row r="163" spans="1:64" ht="15" hidden="1" customHeight="1" x14ac:dyDescent="0.2">
      <c r="A163" s="304" t="s">
        <v>4922</v>
      </c>
      <c r="B163" s="304" t="s">
        <v>5965</v>
      </c>
      <c r="C163" s="304">
        <v>161</v>
      </c>
      <c r="D163" s="349" t="s">
        <v>4307</v>
      </c>
      <c r="E163" s="309">
        <v>1398</v>
      </c>
      <c r="F163" s="309"/>
      <c r="G163" s="324">
        <v>40.323999999999998</v>
      </c>
      <c r="H163" s="324">
        <v>-124.286</v>
      </c>
      <c r="I163" s="324" t="s">
        <v>214</v>
      </c>
      <c r="J163" s="368">
        <f>EXP(0.35*LN(AM163)+0.24*LN(Y163)+0.2*LN(AJ163)+0.21*LN(AV163))</f>
        <v>386.63146865862467</v>
      </c>
      <c r="K163" s="331">
        <f>SQRT(0.35*AN163^2+0.24*Z163^2+0.2*AL163^2+0.21*AW163^2)</f>
        <v>0.33046028505707004</v>
      </c>
      <c r="L163" s="304" t="str">
        <f t="shared" si="40"/>
        <v>C</v>
      </c>
      <c r="M163" s="388" t="s">
        <v>6092</v>
      </c>
      <c r="N163" s="304"/>
      <c r="O163" s="356"/>
      <c r="P163" s="304"/>
      <c r="Q163" s="310"/>
      <c r="R163" s="304"/>
      <c r="S163" s="304"/>
      <c r="T163" s="304"/>
      <c r="U163" s="304"/>
      <c r="V163" s="304"/>
      <c r="W163" s="304" t="s">
        <v>273</v>
      </c>
      <c r="X163" s="304" t="s">
        <v>213</v>
      </c>
      <c r="Y163" s="366">
        <f t="shared" si="43"/>
        <v>274.5</v>
      </c>
      <c r="Z163" s="304">
        <v>0.3</v>
      </c>
      <c r="AA163" s="304"/>
      <c r="AB163" s="304">
        <v>-999</v>
      </c>
      <c r="AC163" s="304">
        <v>-999</v>
      </c>
      <c r="AD163" s="366">
        <v>-999</v>
      </c>
      <c r="AE163" s="304">
        <v>-999</v>
      </c>
      <c r="AF163" s="304">
        <v>-999</v>
      </c>
      <c r="AG163" s="304"/>
      <c r="AH163" s="304">
        <v>1.34749E-2</v>
      </c>
      <c r="AI163" s="385">
        <v>0.23855299999999999</v>
      </c>
      <c r="AJ163" s="332">
        <v>502</v>
      </c>
      <c r="AK163" s="304">
        <f t="shared" si="41"/>
        <v>555</v>
      </c>
      <c r="AL163" s="363">
        <v>0.43</v>
      </c>
      <c r="AM163" s="389">
        <f t="shared" si="42"/>
        <v>353</v>
      </c>
      <c r="AN163" s="363">
        <v>0.25</v>
      </c>
      <c r="AO163" s="304"/>
      <c r="AP163" s="312" t="s">
        <v>4980</v>
      </c>
      <c r="AQ163" s="312"/>
      <c r="AR163" s="312">
        <v>349</v>
      </c>
      <c r="AS163" s="312">
        <v>338.53899999999999</v>
      </c>
      <c r="AT163" s="312">
        <v>353</v>
      </c>
      <c r="AU163" s="329">
        <f>VLOOKUP(C163,[1]world!$A$2:$B$3555,2,FALSE)</f>
        <v>1</v>
      </c>
      <c r="AV163" s="329">
        <v>519</v>
      </c>
      <c r="AW163" s="304">
        <v>0.37</v>
      </c>
      <c r="AX163" s="304">
        <v>-999</v>
      </c>
      <c r="AY163" s="304">
        <v>-999</v>
      </c>
      <c r="AZ163" s="304">
        <v>-999</v>
      </c>
      <c r="BA163" s="304">
        <v>-999</v>
      </c>
      <c r="BB163" s="304">
        <v>-999</v>
      </c>
      <c r="BC163" s="304">
        <v>-999</v>
      </c>
      <c r="BD163" s="304">
        <v>-999</v>
      </c>
      <c r="BE163" s="304">
        <v>-999</v>
      </c>
      <c r="BF163" s="304">
        <v>-999</v>
      </c>
      <c r="BG163" s="304">
        <v>-999</v>
      </c>
      <c r="BH163" s="304">
        <v>-999</v>
      </c>
      <c r="BI163" s="304">
        <v>-999</v>
      </c>
      <c r="BJ163" s="304" t="s">
        <v>4954</v>
      </c>
      <c r="BK163" s="304" t="s">
        <v>4954</v>
      </c>
      <c r="BL163" s="304" t="s">
        <v>4954</v>
      </c>
    </row>
    <row r="164" spans="1:64" ht="15" hidden="1" customHeight="1" x14ac:dyDescent="0.2">
      <c r="A164" s="304" t="s">
        <v>4922</v>
      </c>
      <c r="B164" s="304" t="s">
        <v>5965</v>
      </c>
      <c r="C164" s="304">
        <v>162</v>
      </c>
      <c r="D164" s="349" t="s">
        <v>3152</v>
      </c>
      <c r="E164" s="309">
        <v>1438</v>
      </c>
      <c r="F164" s="309"/>
      <c r="G164" s="324">
        <v>35.71</v>
      </c>
      <c r="H164" s="324">
        <v>-120.17</v>
      </c>
      <c r="I164" s="324" t="s">
        <v>214</v>
      </c>
      <c r="J164" s="368">
        <f>P164</f>
        <v>527.91999999999996</v>
      </c>
      <c r="K164" s="331">
        <v>0.11</v>
      </c>
      <c r="L164" s="304" t="str">
        <f t="shared" si="40"/>
        <v>C</v>
      </c>
      <c r="M164" s="388">
        <v>1</v>
      </c>
      <c r="N164" s="304"/>
      <c r="O164" s="356">
        <v>27.7</v>
      </c>
      <c r="P164" s="331">
        <v>527.91999999999996</v>
      </c>
      <c r="Q164" s="304">
        <v>9</v>
      </c>
      <c r="R164" s="304" t="s">
        <v>5948</v>
      </c>
      <c r="S164" s="304"/>
      <c r="T164" s="304"/>
      <c r="U164" s="304"/>
      <c r="V164" s="304"/>
      <c r="W164" s="304" t="s">
        <v>1866</v>
      </c>
      <c r="X164" s="304" t="s">
        <v>232</v>
      </c>
      <c r="Y164" s="366">
        <f t="shared" si="43"/>
        <v>506.6</v>
      </c>
      <c r="Z164" s="304">
        <v>0.4</v>
      </c>
      <c r="AA164" s="304"/>
      <c r="AB164" s="304">
        <v>-999</v>
      </c>
      <c r="AC164" s="304">
        <v>-999</v>
      </c>
      <c r="AD164" s="366">
        <v>-999</v>
      </c>
      <c r="AE164" s="304">
        <v>-999</v>
      </c>
      <c r="AF164" s="304">
        <v>-999</v>
      </c>
      <c r="AG164" s="304"/>
      <c r="AH164" s="304">
        <v>6.3416899999999998E-2</v>
      </c>
      <c r="AI164" s="312"/>
      <c r="AJ164" s="332">
        <v>525</v>
      </c>
      <c r="AK164" s="304">
        <f t="shared" si="41"/>
        <v>555</v>
      </c>
      <c r="AL164" s="304">
        <f>IF(AH164&lt;=0.0022,0.2,0.43)</f>
        <v>0.43</v>
      </c>
      <c r="AM164" s="389">
        <f t="shared" si="42"/>
        <v>653</v>
      </c>
      <c r="AN164" s="304">
        <v>0.4</v>
      </c>
      <c r="AO164" s="304"/>
      <c r="AP164" s="312" t="s">
        <v>3148</v>
      </c>
      <c r="AQ164" s="312"/>
      <c r="AR164" s="312">
        <v>653</v>
      </c>
      <c r="AS164" s="312">
        <v>641.55700000000002</v>
      </c>
      <c r="AT164" s="312"/>
      <c r="AU164" s="329">
        <f>VLOOKUP(C164,[1]world!$A$2:$B$3555,2,FALSE)</f>
        <v>3</v>
      </c>
      <c r="AV164" s="329">
        <v>547</v>
      </c>
      <c r="AW164" s="304">
        <v>0.37</v>
      </c>
      <c r="AX164" s="304">
        <v>40</v>
      </c>
      <c r="AY164" s="304">
        <v>-999</v>
      </c>
      <c r="AZ164" s="304">
        <v>4120</v>
      </c>
      <c r="BA164" s="304">
        <v>-999</v>
      </c>
      <c r="BB164" s="304">
        <v>-999</v>
      </c>
      <c r="BC164" s="304">
        <v>-999</v>
      </c>
      <c r="BD164" s="304">
        <v>-999</v>
      </c>
      <c r="BE164" s="304">
        <v>-999</v>
      </c>
      <c r="BF164" s="304">
        <v>-999</v>
      </c>
      <c r="BG164" s="304">
        <v>-999</v>
      </c>
      <c r="BH164" s="304">
        <v>-999</v>
      </c>
      <c r="BI164" s="304">
        <v>-999</v>
      </c>
      <c r="BJ164" s="304">
        <v>4</v>
      </c>
      <c r="BK164" s="304" t="s">
        <v>4954</v>
      </c>
      <c r="BL164" s="304">
        <v>4</v>
      </c>
    </row>
    <row r="165" spans="1:64" ht="15" hidden="1" customHeight="1" x14ac:dyDescent="0.2">
      <c r="A165" s="304" t="s">
        <v>4922</v>
      </c>
      <c r="B165" s="304" t="s">
        <v>5965</v>
      </c>
      <c r="C165" s="304">
        <v>163</v>
      </c>
      <c r="D165" s="349" t="s">
        <v>4204</v>
      </c>
      <c r="E165" s="309">
        <v>1493</v>
      </c>
      <c r="F165" s="309"/>
      <c r="G165" s="324">
        <v>39.424999999999997</v>
      </c>
      <c r="H165" s="324">
        <v>-121.521</v>
      </c>
      <c r="I165" s="324" t="s">
        <v>214</v>
      </c>
      <c r="J165" s="368">
        <f t="shared" ref="J165:J174" si="50">EXP(0.35*LN(AM165)+0.24*LN(Y165)+0.2*LN(AJ165)+0.21*LN(AV165))</f>
        <v>539.27284441924667</v>
      </c>
      <c r="K165" s="331">
        <f t="shared" ref="K165:K174" si="51">SQRT(0.35*AN165^2+0.24*Z165^2+0.2*AL165^2+0.21*AW165^2)</f>
        <v>0.37715248905449367</v>
      </c>
      <c r="L165" s="304" t="str">
        <f t="shared" si="40"/>
        <v>C</v>
      </c>
      <c r="M165" s="388" t="s">
        <v>6092</v>
      </c>
      <c r="N165" s="304"/>
      <c r="O165" s="356"/>
      <c r="P165" s="356"/>
      <c r="Q165" s="356"/>
      <c r="R165" s="304"/>
      <c r="S165" s="304"/>
      <c r="T165" s="304"/>
      <c r="U165" s="304"/>
      <c r="V165" s="304"/>
      <c r="W165" s="310" t="s">
        <v>425</v>
      </c>
      <c r="X165" s="304" t="s">
        <v>232</v>
      </c>
      <c r="Y165" s="366">
        <f t="shared" si="43"/>
        <v>506.6</v>
      </c>
      <c r="Z165" s="304">
        <v>0.4</v>
      </c>
      <c r="AA165" s="304"/>
      <c r="AB165" s="304">
        <v>-999</v>
      </c>
      <c r="AC165" s="304">
        <v>-999</v>
      </c>
      <c r="AD165" s="366">
        <v>-999</v>
      </c>
      <c r="AE165" s="304">
        <v>-999</v>
      </c>
      <c r="AF165" s="304">
        <v>-999</v>
      </c>
      <c r="AG165" s="304"/>
      <c r="AH165" s="304">
        <v>2.14863E-2</v>
      </c>
      <c r="AI165" s="312"/>
      <c r="AJ165" s="332">
        <v>690</v>
      </c>
      <c r="AK165" s="304">
        <f t="shared" si="41"/>
        <v>690</v>
      </c>
      <c r="AL165" s="363">
        <v>0.43</v>
      </c>
      <c r="AM165" s="389">
        <f t="shared" si="42"/>
        <v>609</v>
      </c>
      <c r="AN165" s="304">
        <v>0.33</v>
      </c>
      <c r="AO165" s="304"/>
      <c r="AP165" s="312" t="s">
        <v>5007</v>
      </c>
      <c r="AQ165" s="312"/>
      <c r="AR165" s="312">
        <v>609</v>
      </c>
      <c r="AS165" s="312">
        <v>438.339</v>
      </c>
      <c r="AT165" s="312"/>
      <c r="AU165" s="329">
        <f>VLOOKUP(C165,[1]world!$A$2:$B$3555,2,FALSE)</f>
        <v>8</v>
      </c>
      <c r="AV165" s="329">
        <v>374</v>
      </c>
      <c r="AW165" s="304">
        <v>0.37</v>
      </c>
      <c r="AX165" s="304">
        <v>-999</v>
      </c>
      <c r="AY165" s="304">
        <v>-999</v>
      </c>
      <c r="AZ165" s="304">
        <v>-999</v>
      </c>
      <c r="BA165" s="304">
        <v>-999</v>
      </c>
      <c r="BB165" s="304">
        <v>-999</v>
      </c>
      <c r="BC165" s="304">
        <v>-999</v>
      </c>
      <c r="BD165" s="304">
        <v>-999</v>
      </c>
      <c r="BE165" s="304">
        <v>-999</v>
      </c>
      <c r="BF165" s="304">
        <v>-999</v>
      </c>
      <c r="BG165" s="304">
        <v>-999</v>
      </c>
      <c r="BH165" s="304">
        <v>-999</v>
      </c>
      <c r="BI165" s="304">
        <v>-999</v>
      </c>
      <c r="BJ165" s="304" t="s">
        <v>4954</v>
      </c>
      <c r="BK165" s="304" t="s">
        <v>4954</v>
      </c>
      <c r="BL165" s="304" t="s">
        <v>4954</v>
      </c>
    </row>
    <row r="166" spans="1:64" ht="15" hidden="1" customHeight="1" x14ac:dyDescent="0.2">
      <c r="A166" s="304" t="s">
        <v>4922</v>
      </c>
      <c r="B166" s="304" t="s">
        <v>5965</v>
      </c>
      <c r="C166" s="304">
        <v>164</v>
      </c>
      <c r="D166" s="349" t="s">
        <v>4222</v>
      </c>
      <c r="E166" s="309">
        <v>1496</v>
      </c>
      <c r="F166" s="309"/>
      <c r="G166" s="324">
        <v>39.484200000000001</v>
      </c>
      <c r="H166" s="324">
        <v>-121.51</v>
      </c>
      <c r="I166" s="324" t="s">
        <v>232</v>
      </c>
      <c r="J166" s="368">
        <f t="shared" si="50"/>
        <v>517.7501343830437</v>
      </c>
      <c r="K166" s="331">
        <f t="shared" si="51"/>
        <v>0.35418074481823542</v>
      </c>
      <c r="L166" s="304" t="str">
        <f t="shared" si="40"/>
        <v>C</v>
      </c>
      <c r="M166" s="388" t="s">
        <v>6092</v>
      </c>
      <c r="N166" s="304"/>
      <c r="O166" s="356"/>
      <c r="P166" s="356"/>
      <c r="Q166" s="356"/>
      <c r="R166" s="304"/>
      <c r="S166" s="304"/>
      <c r="T166" s="304"/>
      <c r="U166" s="304"/>
      <c r="V166" s="304"/>
      <c r="W166" s="304" t="s">
        <v>246</v>
      </c>
      <c r="X166" s="304" t="s">
        <v>205</v>
      </c>
      <c r="Y166" s="366">
        <f t="shared" si="43"/>
        <v>424.8</v>
      </c>
      <c r="Z166" s="304">
        <v>0.3</v>
      </c>
      <c r="AA166" s="304"/>
      <c r="AB166" s="304">
        <v>-999</v>
      </c>
      <c r="AC166" s="304">
        <v>-999</v>
      </c>
      <c r="AD166" s="366">
        <v>-999</v>
      </c>
      <c r="AE166" s="304">
        <v>-999</v>
      </c>
      <c r="AF166" s="304">
        <v>-999</v>
      </c>
      <c r="AG166" s="304"/>
      <c r="AH166" s="304">
        <v>2.0451299999999999E-2</v>
      </c>
      <c r="AI166" s="312"/>
      <c r="AJ166" s="332">
        <v>669</v>
      </c>
      <c r="AK166" s="304">
        <f t="shared" si="41"/>
        <v>690</v>
      </c>
      <c r="AL166" s="363">
        <v>0.43</v>
      </c>
      <c r="AM166" s="389">
        <f t="shared" si="42"/>
        <v>609</v>
      </c>
      <c r="AN166" s="304">
        <v>0.33</v>
      </c>
      <c r="AO166" s="304"/>
      <c r="AP166" s="312" t="s">
        <v>5007</v>
      </c>
      <c r="AQ166" s="312"/>
      <c r="AR166" s="312">
        <v>609</v>
      </c>
      <c r="AS166" s="312">
        <v>438.339</v>
      </c>
      <c r="AT166" s="312"/>
      <c r="AU166" s="329">
        <f>VLOOKUP(C166,[1]world!$A$2:$B$3555,2,FALSE)</f>
        <v>7</v>
      </c>
      <c r="AV166" s="329">
        <v>388</v>
      </c>
      <c r="AW166" s="304">
        <v>0.37</v>
      </c>
      <c r="AX166" s="304">
        <v>-999</v>
      </c>
      <c r="AY166" s="304">
        <v>-999</v>
      </c>
      <c r="AZ166" s="304">
        <v>-999</v>
      </c>
      <c r="BA166" s="304">
        <v>-999</v>
      </c>
      <c r="BB166" s="304">
        <v>-999</v>
      </c>
      <c r="BC166" s="304">
        <v>-999</v>
      </c>
      <c r="BD166" s="304">
        <v>-999</v>
      </c>
      <c r="BE166" s="304">
        <v>-999</v>
      </c>
      <c r="BF166" s="304">
        <v>-999</v>
      </c>
      <c r="BG166" s="304">
        <v>-999</v>
      </c>
      <c r="BH166" s="304">
        <v>-999</v>
      </c>
      <c r="BI166" s="304">
        <v>-999</v>
      </c>
      <c r="BJ166" s="304" t="s">
        <v>4954</v>
      </c>
      <c r="BK166" s="304" t="s">
        <v>4954</v>
      </c>
      <c r="BL166" s="304" t="s">
        <v>4954</v>
      </c>
    </row>
    <row r="167" spans="1:64" ht="15" hidden="1" customHeight="1" x14ac:dyDescent="0.2">
      <c r="A167" s="304" t="s">
        <v>4922</v>
      </c>
      <c r="B167" s="304" t="s">
        <v>5965</v>
      </c>
      <c r="C167" s="304">
        <v>165</v>
      </c>
      <c r="D167" s="349" t="s">
        <v>4208</v>
      </c>
      <c r="E167" s="309">
        <v>1542</v>
      </c>
      <c r="F167" s="309"/>
      <c r="G167" s="324">
        <v>39.445999999999998</v>
      </c>
      <c r="H167" s="324">
        <v>-121.55</v>
      </c>
      <c r="I167" s="324" t="s">
        <v>232</v>
      </c>
      <c r="J167" s="368">
        <f t="shared" si="50"/>
        <v>426.20001993477325</v>
      </c>
      <c r="K167" s="331">
        <f t="shared" si="51"/>
        <v>0.35418074481823542</v>
      </c>
      <c r="L167" s="304" t="str">
        <f t="shared" si="40"/>
        <v>C</v>
      </c>
      <c r="M167" s="388" t="s">
        <v>6092</v>
      </c>
      <c r="N167" s="304"/>
      <c r="O167" s="356"/>
      <c r="P167" s="356"/>
      <c r="Q167" s="356"/>
      <c r="R167" s="304"/>
      <c r="S167" s="304"/>
      <c r="T167" s="304"/>
      <c r="U167" s="304"/>
      <c r="V167" s="304"/>
      <c r="W167" s="304" t="s">
        <v>1579</v>
      </c>
      <c r="X167" s="304" t="s">
        <v>206</v>
      </c>
      <c r="Y167" s="366">
        <f t="shared" si="43"/>
        <v>338.6</v>
      </c>
      <c r="Z167" s="304">
        <v>0.3</v>
      </c>
      <c r="AA167" s="304"/>
      <c r="AB167" s="304">
        <v>-999</v>
      </c>
      <c r="AC167" s="304">
        <v>-999</v>
      </c>
      <c r="AD167" s="366">
        <v>-999</v>
      </c>
      <c r="AE167" s="304">
        <v>-999</v>
      </c>
      <c r="AF167" s="304">
        <v>-999</v>
      </c>
      <c r="AG167" s="304"/>
      <c r="AH167" s="304">
        <v>8.8056200000000001E-3</v>
      </c>
      <c r="AI167" s="312"/>
      <c r="AJ167" s="332">
        <v>396</v>
      </c>
      <c r="AK167" s="304">
        <f t="shared" si="41"/>
        <v>425</v>
      </c>
      <c r="AL167" s="363">
        <v>0.43</v>
      </c>
      <c r="AM167" s="389">
        <f t="shared" si="42"/>
        <v>609</v>
      </c>
      <c r="AN167" s="304">
        <v>0.33</v>
      </c>
      <c r="AO167" s="304"/>
      <c r="AP167" s="312" t="s">
        <v>5007</v>
      </c>
      <c r="AQ167" s="312"/>
      <c r="AR167" s="312">
        <v>609</v>
      </c>
      <c r="AS167" s="312">
        <v>438.339</v>
      </c>
      <c r="AT167" s="312"/>
      <c r="AU167" s="329">
        <f>VLOOKUP(C167,[1]world!$A$2:$B$3555,2,FALSE)</f>
        <v>11</v>
      </c>
      <c r="AV167" s="329">
        <v>328</v>
      </c>
      <c r="AW167" s="304">
        <v>0.37</v>
      </c>
      <c r="AX167" s="304">
        <v>-999</v>
      </c>
      <c r="AY167" s="304">
        <v>-999</v>
      </c>
      <c r="AZ167" s="304">
        <v>-999</v>
      </c>
      <c r="BA167" s="304">
        <v>-999</v>
      </c>
      <c r="BB167" s="304">
        <v>-999</v>
      </c>
      <c r="BC167" s="304">
        <v>-999</v>
      </c>
      <c r="BD167" s="304">
        <v>-999</v>
      </c>
      <c r="BE167" s="304">
        <v>-999</v>
      </c>
      <c r="BF167" s="304">
        <v>-999</v>
      </c>
      <c r="BG167" s="304">
        <v>-999</v>
      </c>
      <c r="BH167" s="304">
        <v>-999</v>
      </c>
      <c r="BI167" s="304">
        <v>-999</v>
      </c>
      <c r="BJ167" s="304" t="s">
        <v>4954</v>
      </c>
      <c r="BK167" s="304" t="s">
        <v>4954</v>
      </c>
      <c r="BL167" s="304" t="s">
        <v>4954</v>
      </c>
    </row>
    <row r="168" spans="1:64" ht="15" hidden="1" customHeight="1" x14ac:dyDescent="0.2">
      <c r="A168" s="304" t="s">
        <v>4922</v>
      </c>
      <c r="B168" s="304" t="s">
        <v>5965</v>
      </c>
      <c r="C168" s="304">
        <v>166</v>
      </c>
      <c r="D168" s="349" t="s">
        <v>4227</v>
      </c>
      <c r="E168" s="309">
        <v>1543</v>
      </c>
      <c r="F168" s="309"/>
      <c r="G168" s="324">
        <v>39.51</v>
      </c>
      <c r="H168" s="324">
        <v>-121.505</v>
      </c>
      <c r="I168" s="324" t="s">
        <v>232</v>
      </c>
      <c r="J168" s="368">
        <f t="shared" si="50"/>
        <v>579.70119442302723</v>
      </c>
      <c r="K168" s="331">
        <f t="shared" si="51"/>
        <v>0.40016121751114264</v>
      </c>
      <c r="L168" s="304" t="str">
        <f t="shared" si="40"/>
        <v>C</v>
      </c>
      <c r="M168" s="388" t="s">
        <v>6092</v>
      </c>
      <c r="N168" s="304"/>
      <c r="O168" s="356"/>
      <c r="P168" s="356"/>
      <c r="Q168" s="356"/>
      <c r="R168" s="304"/>
      <c r="S168" s="304"/>
      <c r="T168" s="304"/>
      <c r="U168" s="304"/>
      <c r="V168" s="304"/>
      <c r="W168" s="304" t="s">
        <v>1812</v>
      </c>
      <c r="X168" s="304" t="s">
        <v>232</v>
      </c>
      <c r="Y168" s="366">
        <f t="shared" si="43"/>
        <v>506.6</v>
      </c>
      <c r="Z168" s="304">
        <v>0.4</v>
      </c>
      <c r="AA168" s="304"/>
      <c r="AB168" s="304">
        <v>-999</v>
      </c>
      <c r="AC168" s="304">
        <v>-999</v>
      </c>
      <c r="AD168" s="366">
        <v>-999</v>
      </c>
      <c r="AE168" s="304">
        <v>-999</v>
      </c>
      <c r="AF168" s="304">
        <v>-999</v>
      </c>
      <c r="AG168" s="304"/>
      <c r="AH168" s="304">
        <v>2.02677E-2</v>
      </c>
      <c r="AI168" s="312"/>
      <c r="AJ168" s="332">
        <v>665</v>
      </c>
      <c r="AK168" s="304">
        <f t="shared" si="41"/>
        <v>690</v>
      </c>
      <c r="AL168" s="363">
        <v>0.43</v>
      </c>
      <c r="AM168" s="389">
        <f t="shared" si="42"/>
        <v>748</v>
      </c>
      <c r="AN168" s="304">
        <v>0.4</v>
      </c>
      <c r="AO168" s="304"/>
      <c r="AP168" s="312" t="s">
        <v>6112</v>
      </c>
      <c r="AQ168" s="312"/>
      <c r="AR168" s="312">
        <v>748</v>
      </c>
      <c r="AS168" s="312">
        <v>622.85900000000004</v>
      </c>
      <c r="AT168" s="312"/>
      <c r="AU168" s="329">
        <f>VLOOKUP(C168,[1]world!$A$2:$B$3555,2,FALSE)</f>
        <v>7</v>
      </c>
      <c r="AV168" s="329">
        <v>388</v>
      </c>
      <c r="AW168" s="304">
        <v>0.37</v>
      </c>
      <c r="AX168" s="304">
        <v>-999</v>
      </c>
      <c r="AY168" s="304">
        <v>-999</v>
      </c>
      <c r="AZ168" s="304">
        <v>-999</v>
      </c>
      <c r="BA168" s="304">
        <v>-999</v>
      </c>
      <c r="BB168" s="304">
        <v>-999</v>
      </c>
      <c r="BC168" s="304">
        <v>-999</v>
      </c>
      <c r="BD168" s="304">
        <v>-999</v>
      </c>
      <c r="BE168" s="304">
        <v>-999</v>
      </c>
      <c r="BF168" s="304">
        <v>-999</v>
      </c>
      <c r="BG168" s="304">
        <v>-999</v>
      </c>
      <c r="BH168" s="304">
        <v>-999</v>
      </c>
      <c r="BI168" s="304">
        <v>-999</v>
      </c>
      <c r="BJ168" s="304" t="s">
        <v>4954</v>
      </c>
      <c r="BK168" s="304" t="s">
        <v>4954</v>
      </c>
      <c r="BL168" s="304" t="s">
        <v>4954</v>
      </c>
    </row>
    <row r="169" spans="1:64" ht="15" hidden="1" customHeight="1" x14ac:dyDescent="0.2">
      <c r="A169" s="304" t="s">
        <v>4922</v>
      </c>
      <c r="B169" s="304" t="s">
        <v>5965</v>
      </c>
      <c r="C169" s="304">
        <v>167</v>
      </c>
      <c r="D169" s="349" t="s">
        <v>4226</v>
      </c>
      <c r="E169" s="309">
        <v>1544</v>
      </c>
      <c r="F169" s="309"/>
      <c r="G169" s="324">
        <v>39.506999999999998</v>
      </c>
      <c r="H169" s="324">
        <v>-121.54</v>
      </c>
      <c r="I169" s="324" t="s">
        <v>232</v>
      </c>
      <c r="J169" s="368">
        <f t="shared" si="50"/>
        <v>523.1687085843721</v>
      </c>
      <c r="K169" s="331">
        <f t="shared" si="51"/>
        <v>0.35418074481823542</v>
      </c>
      <c r="L169" s="304" t="str">
        <f t="shared" si="40"/>
        <v>C</v>
      </c>
      <c r="M169" s="388" t="s">
        <v>6092</v>
      </c>
      <c r="N169" s="304"/>
      <c r="O169" s="356"/>
      <c r="P169" s="356"/>
      <c r="Q169" s="356"/>
      <c r="R169" s="304"/>
      <c r="S169" s="304"/>
      <c r="T169" s="304"/>
      <c r="U169" s="304"/>
      <c r="V169" s="304"/>
      <c r="W169" s="304" t="s">
        <v>246</v>
      </c>
      <c r="X169" s="304" t="s">
        <v>205</v>
      </c>
      <c r="Y169" s="366">
        <f t="shared" si="43"/>
        <v>424.8</v>
      </c>
      <c r="Z169" s="304">
        <v>0.3</v>
      </c>
      <c r="AA169" s="304"/>
      <c r="AB169" s="304">
        <v>-999</v>
      </c>
      <c r="AC169" s="304">
        <v>-999</v>
      </c>
      <c r="AD169" s="366">
        <v>-999</v>
      </c>
      <c r="AE169" s="304">
        <v>-999</v>
      </c>
      <c r="AF169" s="304">
        <v>-999</v>
      </c>
      <c r="AG169" s="304"/>
      <c r="AH169" s="304">
        <v>2.0956599999999999E-2</v>
      </c>
      <c r="AI169" s="312"/>
      <c r="AJ169" s="332">
        <v>679</v>
      </c>
      <c r="AK169" s="304">
        <f t="shared" si="41"/>
        <v>690</v>
      </c>
      <c r="AL169" s="363">
        <v>0.43</v>
      </c>
      <c r="AM169" s="389">
        <f t="shared" si="42"/>
        <v>609</v>
      </c>
      <c r="AN169" s="304">
        <v>0.33</v>
      </c>
      <c r="AO169" s="304"/>
      <c r="AP169" s="312" t="s">
        <v>5007</v>
      </c>
      <c r="AQ169" s="312"/>
      <c r="AR169" s="312">
        <v>609</v>
      </c>
      <c r="AS169" s="312">
        <v>438.339</v>
      </c>
      <c r="AT169" s="312"/>
      <c r="AU169" s="329">
        <f>VLOOKUP(C169,[1]world!$A$2:$B$3555,2,FALSE)</f>
        <v>5</v>
      </c>
      <c r="AV169" s="329">
        <v>402</v>
      </c>
      <c r="AW169" s="304">
        <v>0.37</v>
      </c>
      <c r="AX169" s="304">
        <v>-999</v>
      </c>
      <c r="AY169" s="304">
        <v>-999</v>
      </c>
      <c r="AZ169" s="304">
        <v>-999</v>
      </c>
      <c r="BA169" s="304">
        <v>-999</v>
      </c>
      <c r="BB169" s="304">
        <v>-999</v>
      </c>
      <c r="BC169" s="304">
        <v>-999</v>
      </c>
      <c r="BD169" s="304">
        <v>-999</v>
      </c>
      <c r="BE169" s="304">
        <v>-999</v>
      </c>
      <c r="BF169" s="304">
        <v>-999</v>
      </c>
      <c r="BG169" s="304">
        <v>-999</v>
      </c>
      <c r="BH169" s="304">
        <v>-999</v>
      </c>
      <c r="BI169" s="304">
        <v>-999</v>
      </c>
      <c r="BJ169" s="304" t="s">
        <v>4954</v>
      </c>
      <c r="BK169" s="304" t="s">
        <v>4954</v>
      </c>
      <c r="BL169" s="304" t="s">
        <v>4954</v>
      </c>
    </row>
    <row r="170" spans="1:64" ht="15" hidden="1" customHeight="1" x14ac:dyDescent="0.2">
      <c r="A170" s="304" t="s">
        <v>4922</v>
      </c>
      <c r="B170" s="304" t="s">
        <v>5965</v>
      </c>
      <c r="C170" s="304">
        <v>168</v>
      </c>
      <c r="D170" s="349" t="s">
        <v>4224</v>
      </c>
      <c r="E170" s="309">
        <v>1545</v>
      </c>
      <c r="F170" s="309"/>
      <c r="G170" s="324">
        <v>39.496000000000002</v>
      </c>
      <c r="H170" s="324">
        <v>-121.614</v>
      </c>
      <c r="I170" s="324" t="s">
        <v>232</v>
      </c>
      <c r="J170" s="368">
        <f t="shared" si="50"/>
        <v>394.92585958946501</v>
      </c>
      <c r="K170" s="331">
        <f t="shared" si="51"/>
        <v>0.35418074481823542</v>
      </c>
      <c r="L170" s="304" t="str">
        <f t="shared" si="40"/>
        <v>C</v>
      </c>
      <c r="M170" s="388" t="s">
        <v>6092</v>
      </c>
      <c r="N170" s="304"/>
      <c r="O170" s="356"/>
      <c r="P170" s="356"/>
      <c r="Q170" s="356"/>
      <c r="R170" s="304"/>
      <c r="S170" s="304"/>
      <c r="T170" s="304"/>
      <c r="U170" s="304"/>
      <c r="V170" s="304"/>
      <c r="W170" s="304" t="s">
        <v>505</v>
      </c>
      <c r="X170" s="304" t="s">
        <v>213</v>
      </c>
      <c r="Y170" s="366">
        <f t="shared" si="43"/>
        <v>274.5</v>
      </c>
      <c r="Z170" s="304">
        <v>0.3</v>
      </c>
      <c r="AA170" s="304"/>
      <c r="AB170" s="304">
        <v>-999</v>
      </c>
      <c r="AC170" s="304">
        <v>-999</v>
      </c>
      <c r="AD170" s="366">
        <v>-999</v>
      </c>
      <c r="AE170" s="304">
        <v>-999</v>
      </c>
      <c r="AF170" s="304">
        <v>-999</v>
      </c>
      <c r="AG170" s="304"/>
      <c r="AH170" s="304">
        <v>6.5541899999999997E-3</v>
      </c>
      <c r="AI170" s="312"/>
      <c r="AJ170" s="332">
        <v>348</v>
      </c>
      <c r="AK170" s="304">
        <f t="shared" si="41"/>
        <v>270</v>
      </c>
      <c r="AL170" s="363">
        <v>0.43</v>
      </c>
      <c r="AM170" s="389">
        <f t="shared" si="42"/>
        <v>609</v>
      </c>
      <c r="AN170" s="304">
        <v>0.33</v>
      </c>
      <c r="AO170" s="304"/>
      <c r="AP170" s="312" t="s">
        <v>5007</v>
      </c>
      <c r="AQ170" s="312"/>
      <c r="AR170" s="312">
        <v>609</v>
      </c>
      <c r="AS170" s="312">
        <v>438.339</v>
      </c>
      <c r="AT170" s="312"/>
      <c r="AU170" s="329">
        <f>VLOOKUP(C170,[1]world!$A$2:$B$3555,2,FALSE)</f>
        <v>11</v>
      </c>
      <c r="AV170" s="329">
        <v>328</v>
      </c>
      <c r="AW170" s="304">
        <v>0.37</v>
      </c>
      <c r="AX170" s="304">
        <v>-999</v>
      </c>
      <c r="AY170" s="304">
        <v>-999</v>
      </c>
      <c r="AZ170" s="304">
        <v>-999</v>
      </c>
      <c r="BA170" s="304">
        <v>-999</v>
      </c>
      <c r="BB170" s="304">
        <v>-999</v>
      </c>
      <c r="BC170" s="304">
        <v>-999</v>
      </c>
      <c r="BD170" s="304">
        <v>-999</v>
      </c>
      <c r="BE170" s="304">
        <v>-999</v>
      </c>
      <c r="BF170" s="304">
        <v>-999</v>
      </c>
      <c r="BG170" s="304">
        <v>-999</v>
      </c>
      <c r="BH170" s="304">
        <v>-999</v>
      </c>
      <c r="BI170" s="304">
        <v>-999</v>
      </c>
      <c r="BJ170" s="304" t="s">
        <v>4954</v>
      </c>
      <c r="BK170" s="304" t="s">
        <v>4954</v>
      </c>
      <c r="BL170" s="304" t="s">
        <v>4954</v>
      </c>
    </row>
    <row r="171" spans="1:64" ht="15" hidden="1" customHeight="1" x14ac:dyDescent="0.2">
      <c r="A171" s="304" t="s">
        <v>4922</v>
      </c>
      <c r="B171" s="304" t="s">
        <v>5965</v>
      </c>
      <c r="C171" s="304">
        <v>169</v>
      </c>
      <c r="D171" s="349" t="s">
        <v>4206</v>
      </c>
      <c r="E171" s="309">
        <v>1546</v>
      </c>
      <c r="F171" s="309"/>
      <c r="G171" s="324">
        <v>39.432499999999997</v>
      </c>
      <c r="H171" s="324">
        <v>-121.604</v>
      </c>
      <c r="I171" s="324" t="s">
        <v>232</v>
      </c>
      <c r="J171" s="368">
        <f t="shared" si="50"/>
        <v>376.95486766506951</v>
      </c>
      <c r="K171" s="331">
        <f t="shared" si="51"/>
        <v>0.35418074481823542</v>
      </c>
      <c r="L171" s="304" t="str">
        <f t="shared" si="40"/>
        <v>C</v>
      </c>
      <c r="M171" s="388" t="s">
        <v>6092</v>
      </c>
      <c r="N171" s="304"/>
      <c r="O171" s="356"/>
      <c r="P171" s="356"/>
      <c r="Q171" s="356"/>
      <c r="R171" s="304"/>
      <c r="S171" s="304"/>
      <c r="T171" s="304"/>
      <c r="U171" s="304"/>
      <c r="V171" s="304"/>
      <c r="W171" s="304" t="s">
        <v>505</v>
      </c>
      <c r="X171" s="304" t="s">
        <v>213</v>
      </c>
      <c r="Y171" s="366">
        <f t="shared" si="43"/>
        <v>274.5</v>
      </c>
      <c r="Z171" s="304">
        <v>0.3</v>
      </c>
      <c r="AA171" s="304"/>
      <c r="AB171" s="304">
        <v>-999</v>
      </c>
      <c r="AC171" s="304">
        <v>-999</v>
      </c>
      <c r="AD171" s="366">
        <v>-999</v>
      </c>
      <c r="AE171" s="304">
        <v>-999</v>
      </c>
      <c r="AF171" s="304">
        <v>-999</v>
      </c>
      <c r="AG171" s="304"/>
      <c r="AH171" s="304">
        <v>4.3147799999999998E-3</v>
      </c>
      <c r="AI171" s="312"/>
      <c r="AJ171" s="332">
        <v>306</v>
      </c>
      <c r="AK171" s="304">
        <f t="shared" si="41"/>
        <v>270</v>
      </c>
      <c r="AL171" s="363">
        <v>0.43</v>
      </c>
      <c r="AM171" s="389">
        <f t="shared" si="42"/>
        <v>609</v>
      </c>
      <c r="AN171" s="304">
        <v>0.33</v>
      </c>
      <c r="AO171" s="304"/>
      <c r="AP171" s="312" t="s">
        <v>5007</v>
      </c>
      <c r="AQ171" s="312"/>
      <c r="AR171" s="312">
        <v>609</v>
      </c>
      <c r="AS171" s="312">
        <v>438.339</v>
      </c>
      <c r="AT171" s="312"/>
      <c r="AU171" s="329">
        <f>VLOOKUP(C171,[1]world!$A$2:$B$3555,2,FALSE)</f>
        <v>12</v>
      </c>
      <c r="AV171" s="329">
        <v>297</v>
      </c>
      <c r="AW171" s="304">
        <v>0.37</v>
      </c>
      <c r="AX171" s="304">
        <v>-999</v>
      </c>
      <c r="AY171" s="304">
        <v>-999</v>
      </c>
      <c r="AZ171" s="304">
        <v>-999</v>
      </c>
      <c r="BA171" s="304">
        <v>-999</v>
      </c>
      <c r="BB171" s="304">
        <v>-999</v>
      </c>
      <c r="BC171" s="304">
        <v>-999</v>
      </c>
      <c r="BD171" s="304">
        <v>-999</v>
      </c>
      <c r="BE171" s="304">
        <v>-999</v>
      </c>
      <c r="BF171" s="304">
        <v>-999</v>
      </c>
      <c r="BG171" s="304">
        <v>-999</v>
      </c>
      <c r="BH171" s="304">
        <v>-999</v>
      </c>
      <c r="BI171" s="304">
        <v>-999</v>
      </c>
      <c r="BJ171" s="304" t="s">
        <v>4954</v>
      </c>
      <c r="BK171" s="304" t="s">
        <v>4954</v>
      </c>
      <c r="BL171" s="304" t="s">
        <v>4954</v>
      </c>
    </row>
    <row r="172" spans="1:64" ht="15" hidden="1" customHeight="1" x14ac:dyDescent="0.2">
      <c r="A172" s="304" t="s">
        <v>4922</v>
      </c>
      <c r="B172" s="304" t="s">
        <v>5965</v>
      </c>
      <c r="C172" s="304">
        <v>170</v>
      </c>
      <c r="D172" s="349" t="s">
        <v>4213</v>
      </c>
      <c r="E172" s="309">
        <v>1549</v>
      </c>
      <c r="F172" s="309"/>
      <c r="G172" s="324">
        <v>39.455800000000004</v>
      </c>
      <c r="H172" s="324">
        <v>-121.60299999999999</v>
      </c>
      <c r="I172" s="324" t="s">
        <v>232</v>
      </c>
      <c r="J172" s="368">
        <f t="shared" si="50"/>
        <v>363.75456112710521</v>
      </c>
      <c r="K172" s="331">
        <f t="shared" si="51"/>
        <v>0.33046028505707004</v>
      </c>
      <c r="L172" s="304" t="str">
        <f t="shared" si="40"/>
        <v>C</v>
      </c>
      <c r="M172" s="388" t="s">
        <v>6092</v>
      </c>
      <c r="N172" s="304"/>
      <c r="O172" s="356"/>
      <c r="P172" s="356"/>
      <c r="Q172" s="356"/>
      <c r="R172" s="304"/>
      <c r="S172" s="304"/>
      <c r="T172" s="304"/>
      <c r="U172" s="304"/>
      <c r="V172" s="304"/>
      <c r="W172" s="304" t="s">
        <v>286</v>
      </c>
      <c r="X172" s="304" t="s">
        <v>213</v>
      </c>
      <c r="Y172" s="366">
        <f t="shared" si="43"/>
        <v>274.5</v>
      </c>
      <c r="Z172" s="304">
        <v>0.3</v>
      </c>
      <c r="AA172" s="304"/>
      <c r="AB172" s="304">
        <v>-999</v>
      </c>
      <c r="AC172" s="304">
        <v>-999</v>
      </c>
      <c r="AD172" s="366">
        <v>-999</v>
      </c>
      <c r="AE172" s="304">
        <v>-999</v>
      </c>
      <c r="AF172" s="304">
        <v>-999</v>
      </c>
      <c r="AG172" s="304"/>
      <c r="AH172" s="304">
        <v>1.42188E-2</v>
      </c>
      <c r="AI172" s="385">
        <v>6.8564200000000006E-2</v>
      </c>
      <c r="AJ172" s="332">
        <v>522</v>
      </c>
      <c r="AK172" s="304">
        <f t="shared" si="41"/>
        <v>555</v>
      </c>
      <c r="AL172" s="363">
        <v>0.43</v>
      </c>
      <c r="AM172" s="389">
        <f t="shared" si="42"/>
        <v>353</v>
      </c>
      <c r="AN172" s="363">
        <v>0.25</v>
      </c>
      <c r="AO172" s="304"/>
      <c r="AP172" s="312" t="s">
        <v>4979</v>
      </c>
      <c r="AQ172" s="312"/>
      <c r="AR172" s="312">
        <v>354</v>
      </c>
      <c r="AS172" s="312">
        <v>345.41899999999998</v>
      </c>
      <c r="AT172" s="312">
        <v>353</v>
      </c>
      <c r="AU172" s="329">
        <f>VLOOKUP(C172,[1]world!$A$2:$B$3555,2,FALSE)</f>
        <v>8</v>
      </c>
      <c r="AV172" s="329">
        <v>374</v>
      </c>
      <c r="AW172" s="304">
        <v>0.37</v>
      </c>
      <c r="AX172" s="304">
        <v>-999</v>
      </c>
      <c r="AY172" s="304">
        <v>-999</v>
      </c>
      <c r="AZ172" s="304">
        <v>-999</v>
      </c>
      <c r="BA172" s="304">
        <v>-999</v>
      </c>
      <c r="BB172" s="304">
        <v>-999</v>
      </c>
      <c r="BC172" s="304">
        <v>-999</v>
      </c>
      <c r="BD172" s="304">
        <v>-999</v>
      </c>
      <c r="BE172" s="304">
        <v>-999</v>
      </c>
      <c r="BF172" s="304">
        <v>-999</v>
      </c>
      <c r="BG172" s="304">
        <v>-999</v>
      </c>
      <c r="BH172" s="304">
        <v>-999</v>
      </c>
      <c r="BI172" s="304">
        <v>-999</v>
      </c>
      <c r="BJ172" s="304" t="s">
        <v>4954</v>
      </c>
      <c r="BK172" s="304" t="s">
        <v>4954</v>
      </c>
      <c r="BL172" s="304" t="s">
        <v>4954</v>
      </c>
    </row>
    <row r="173" spans="1:64" ht="15" hidden="1" customHeight="1" x14ac:dyDescent="0.2">
      <c r="A173" s="304" t="s">
        <v>4922</v>
      </c>
      <c r="B173" s="304" t="s">
        <v>5965</v>
      </c>
      <c r="C173" s="304">
        <v>171</v>
      </c>
      <c r="D173" s="349" t="s">
        <v>4207</v>
      </c>
      <c r="E173" s="309">
        <v>1550</v>
      </c>
      <c r="F173" s="309"/>
      <c r="G173" s="324">
        <v>39.445</v>
      </c>
      <c r="H173" s="324">
        <v>-121.574</v>
      </c>
      <c r="I173" s="324" t="s">
        <v>232</v>
      </c>
      <c r="J173" s="368">
        <f t="shared" si="50"/>
        <v>428.95190056054474</v>
      </c>
      <c r="K173" s="331">
        <f t="shared" si="51"/>
        <v>0.35418074481823542</v>
      </c>
      <c r="L173" s="304" t="str">
        <f t="shared" si="40"/>
        <v>C</v>
      </c>
      <c r="M173" s="388" t="s">
        <v>6092</v>
      </c>
      <c r="N173" s="304"/>
      <c r="O173" s="356"/>
      <c r="P173" s="356"/>
      <c r="Q173" s="356"/>
      <c r="R173" s="304"/>
      <c r="S173" s="304"/>
      <c r="T173" s="304"/>
      <c r="U173" s="304"/>
      <c r="V173" s="304"/>
      <c r="W173" s="304" t="s">
        <v>505</v>
      </c>
      <c r="X173" s="304" t="s">
        <v>213</v>
      </c>
      <c r="Y173" s="366">
        <f t="shared" si="43"/>
        <v>274.5</v>
      </c>
      <c r="Z173" s="304">
        <v>0.3</v>
      </c>
      <c r="AA173" s="304"/>
      <c r="AB173" s="304">
        <v>-999</v>
      </c>
      <c r="AC173" s="304">
        <v>-999</v>
      </c>
      <c r="AD173" s="366">
        <v>-999</v>
      </c>
      <c r="AE173" s="304">
        <v>-999</v>
      </c>
      <c r="AF173" s="304">
        <v>-999</v>
      </c>
      <c r="AG173" s="304"/>
      <c r="AH173" s="304">
        <v>1.08191E-2</v>
      </c>
      <c r="AI173" s="312"/>
      <c r="AJ173" s="332">
        <v>441</v>
      </c>
      <c r="AK173" s="304">
        <f t="shared" si="41"/>
        <v>425</v>
      </c>
      <c r="AL173" s="363">
        <v>0.43</v>
      </c>
      <c r="AM173" s="389">
        <f t="shared" si="42"/>
        <v>609</v>
      </c>
      <c r="AN173" s="304">
        <v>0.33</v>
      </c>
      <c r="AO173" s="304"/>
      <c r="AP173" s="312" t="s">
        <v>5007</v>
      </c>
      <c r="AQ173" s="312"/>
      <c r="AR173" s="312">
        <v>609</v>
      </c>
      <c r="AS173" s="312">
        <v>438.339</v>
      </c>
      <c r="AT173" s="312"/>
      <c r="AU173" s="329">
        <f>VLOOKUP(C173,[1]world!$A$2:$B$3555,2,FALSE)</f>
        <v>7</v>
      </c>
      <c r="AV173" s="329">
        <v>388</v>
      </c>
      <c r="AW173" s="304">
        <v>0.37</v>
      </c>
      <c r="AX173" s="304">
        <v>-999</v>
      </c>
      <c r="AY173" s="304">
        <v>-999</v>
      </c>
      <c r="AZ173" s="304">
        <v>-999</v>
      </c>
      <c r="BA173" s="304">
        <v>-999</v>
      </c>
      <c r="BB173" s="304">
        <v>-999</v>
      </c>
      <c r="BC173" s="304">
        <v>-999</v>
      </c>
      <c r="BD173" s="304">
        <v>-999</v>
      </c>
      <c r="BE173" s="304">
        <v>-999</v>
      </c>
      <c r="BF173" s="304">
        <v>-999</v>
      </c>
      <c r="BG173" s="304">
        <v>-999</v>
      </c>
      <c r="BH173" s="304">
        <v>-999</v>
      </c>
      <c r="BI173" s="304">
        <v>-999</v>
      </c>
      <c r="BJ173" s="304" t="s">
        <v>4954</v>
      </c>
      <c r="BK173" s="304" t="s">
        <v>4954</v>
      </c>
      <c r="BL173" s="304" t="s">
        <v>4954</v>
      </c>
    </row>
    <row r="174" spans="1:64" ht="15" hidden="1" customHeight="1" x14ac:dyDescent="0.2">
      <c r="A174" s="304" t="s">
        <v>4922</v>
      </c>
      <c r="B174" s="304" t="s">
        <v>5965</v>
      </c>
      <c r="C174" s="304">
        <v>172</v>
      </c>
      <c r="D174" s="349" t="s">
        <v>4209</v>
      </c>
      <c r="E174" s="309">
        <v>1551</v>
      </c>
      <c r="F174" s="309"/>
      <c r="G174" s="324">
        <v>39.448799999999999</v>
      </c>
      <c r="H174" s="324">
        <v>-121.49</v>
      </c>
      <c r="I174" s="324" t="s">
        <v>232</v>
      </c>
      <c r="J174" s="368">
        <f t="shared" si="50"/>
        <v>501.95514952128173</v>
      </c>
      <c r="K174" s="331">
        <f t="shared" si="51"/>
        <v>0.37715248905449367</v>
      </c>
      <c r="L174" s="304" t="str">
        <f t="shared" si="40"/>
        <v>C</v>
      </c>
      <c r="M174" s="388" t="s">
        <v>6092</v>
      </c>
      <c r="N174" s="304"/>
      <c r="O174" s="356"/>
      <c r="P174" s="356"/>
      <c r="Q174" s="356"/>
      <c r="R174" s="304"/>
      <c r="S174" s="304"/>
      <c r="T174" s="304"/>
      <c r="U174" s="304"/>
      <c r="V174" s="304"/>
      <c r="W174" s="304" t="s">
        <v>483</v>
      </c>
      <c r="X174" s="304" t="s">
        <v>232</v>
      </c>
      <c r="Y174" s="366">
        <f t="shared" si="43"/>
        <v>506.6</v>
      </c>
      <c r="Z174" s="304">
        <v>0.4</v>
      </c>
      <c r="AA174" s="304"/>
      <c r="AB174" s="304">
        <v>-999</v>
      </c>
      <c r="AC174" s="304">
        <v>-999</v>
      </c>
      <c r="AD174" s="366">
        <v>-999</v>
      </c>
      <c r="AE174" s="304">
        <v>-999</v>
      </c>
      <c r="AF174" s="304">
        <v>-999</v>
      </c>
      <c r="AG174" s="304"/>
      <c r="AH174" s="304">
        <v>1.8110899999999999E-2</v>
      </c>
      <c r="AI174" s="312"/>
      <c r="AJ174" s="332">
        <v>622</v>
      </c>
      <c r="AK174" s="304">
        <f t="shared" si="41"/>
        <v>690</v>
      </c>
      <c r="AL174" s="363">
        <v>0.43</v>
      </c>
      <c r="AM174" s="389">
        <f t="shared" si="42"/>
        <v>515</v>
      </c>
      <c r="AN174" s="304">
        <v>0.33</v>
      </c>
      <c r="AO174" s="304"/>
      <c r="AP174" s="312" t="s">
        <v>1710</v>
      </c>
      <c r="AQ174" s="312"/>
      <c r="AR174" s="312">
        <v>515</v>
      </c>
      <c r="AS174" s="312">
        <v>477.65199999999999</v>
      </c>
      <c r="AT174" s="312"/>
      <c r="AU174" s="329">
        <f>VLOOKUP(C174,[1]world!$A$2:$B$3555,2,FALSE)</f>
        <v>7</v>
      </c>
      <c r="AV174" s="329">
        <v>388</v>
      </c>
      <c r="AW174" s="304">
        <v>0.37</v>
      </c>
      <c r="AX174" s="304">
        <v>-999</v>
      </c>
      <c r="AY174" s="304">
        <v>-999</v>
      </c>
      <c r="AZ174" s="304">
        <v>-999</v>
      </c>
      <c r="BA174" s="304">
        <v>-999</v>
      </c>
      <c r="BB174" s="304">
        <v>-999</v>
      </c>
      <c r="BC174" s="304">
        <v>-999</v>
      </c>
      <c r="BD174" s="304">
        <v>-999</v>
      </c>
      <c r="BE174" s="304">
        <v>-999</v>
      </c>
      <c r="BF174" s="304">
        <v>-999</v>
      </c>
      <c r="BG174" s="304">
        <v>-999</v>
      </c>
      <c r="BH174" s="304">
        <v>-999</v>
      </c>
      <c r="BI174" s="304">
        <v>-999</v>
      </c>
      <c r="BJ174" s="304" t="s">
        <v>4954</v>
      </c>
      <c r="BK174" s="304" t="s">
        <v>4954</v>
      </c>
      <c r="BL174" s="304" t="s">
        <v>4954</v>
      </c>
    </row>
    <row r="175" spans="1:64" ht="15" hidden="1" customHeight="1" x14ac:dyDescent="0.2">
      <c r="A175" s="304" t="s">
        <v>4922</v>
      </c>
      <c r="B175" s="304" t="s">
        <v>5965</v>
      </c>
      <c r="C175" s="304">
        <v>173</v>
      </c>
      <c r="D175" s="349" t="s">
        <v>3796</v>
      </c>
      <c r="E175" s="309">
        <v>1601</v>
      </c>
      <c r="F175" s="309"/>
      <c r="G175" s="324">
        <v>37.42</v>
      </c>
      <c r="H175" s="324">
        <v>-122.21</v>
      </c>
      <c r="I175" s="324" t="s">
        <v>232</v>
      </c>
      <c r="J175" s="368">
        <f>P175</f>
        <v>425.3</v>
      </c>
      <c r="K175" s="331">
        <v>0.1</v>
      </c>
      <c r="L175" s="304" t="str">
        <f t="shared" si="40"/>
        <v>C</v>
      </c>
      <c r="M175" s="388">
        <v>0</v>
      </c>
      <c r="N175" s="304"/>
      <c r="O175" s="356">
        <v>60</v>
      </c>
      <c r="P175" s="304">
        <v>425.3</v>
      </c>
      <c r="Q175" s="304">
        <v>676</v>
      </c>
      <c r="R175" s="304" t="s">
        <v>5948</v>
      </c>
      <c r="S175" s="304"/>
      <c r="T175" s="304"/>
      <c r="U175" s="304"/>
      <c r="V175" s="304"/>
      <c r="W175" s="304" t="s">
        <v>1902</v>
      </c>
      <c r="X175" s="304" t="s">
        <v>232</v>
      </c>
      <c r="Y175" s="366">
        <f t="shared" si="43"/>
        <v>506.6</v>
      </c>
      <c r="Z175" s="304">
        <v>0.4</v>
      </c>
      <c r="AA175" s="304"/>
      <c r="AB175" s="304">
        <v>-999</v>
      </c>
      <c r="AC175" s="304">
        <v>-999</v>
      </c>
      <c r="AD175" s="366">
        <v>-999</v>
      </c>
      <c r="AE175" s="304">
        <v>-999</v>
      </c>
      <c r="AF175" s="304">
        <v>-999</v>
      </c>
      <c r="AG175" s="304"/>
      <c r="AH175" s="304">
        <v>7.7852800000000003E-3</v>
      </c>
      <c r="AI175" s="312"/>
      <c r="AJ175" s="332">
        <v>280</v>
      </c>
      <c r="AK175" s="304">
        <f t="shared" si="41"/>
        <v>270</v>
      </c>
      <c r="AL175" s="304">
        <f>IF(AH175&lt;=0.0022,0.2,0.43)</f>
        <v>0.43</v>
      </c>
      <c r="AM175" s="389">
        <f t="shared" si="42"/>
        <v>455</v>
      </c>
      <c r="AN175" s="304"/>
      <c r="AO175" s="304"/>
      <c r="AP175" s="312" t="s">
        <v>2138</v>
      </c>
      <c r="AQ175" s="312"/>
      <c r="AR175" s="312">
        <v>455</v>
      </c>
      <c r="AS175" s="312">
        <v>438.339</v>
      </c>
      <c r="AT175" s="312"/>
      <c r="AU175" s="329">
        <f>VLOOKUP(C175,[1]world!$A$2:$B$3555,2,FALSE)</f>
        <v>8</v>
      </c>
      <c r="AV175" s="329">
        <v>374</v>
      </c>
      <c r="AW175" s="304">
        <v>0.37</v>
      </c>
      <c r="AX175" s="304">
        <v>514.20000000000005</v>
      </c>
      <c r="AY175" s="304">
        <v>514.20000000000005</v>
      </c>
      <c r="AZ175" s="304">
        <v>844.7</v>
      </c>
      <c r="BA175" s="304">
        <v>514.20000000000005</v>
      </c>
      <c r="BB175" s="304">
        <v>514.20000000000005</v>
      </c>
      <c r="BC175" s="304">
        <v>844.7</v>
      </c>
      <c r="BD175" s="304">
        <v>-999</v>
      </c>
      <c r="BE175" s="304">
        <v>-999</v>
      </c>
      <c r="BF175" s="304">
        <v>-999</v>
      </c>
      <c r="BG175" s="304">
        <v>-999</v>
      </c>
      <c r="BH175" s="304">
        <v>-999</v>
      </c>
      <c r="BI175" s="304">
        <v>-999</v>
      </c>
      <c r="BJ175" s="304">
        <v>1</v>
      </c>
      <c r="BK175" s="304">
        <v>1</v>
      </c>
      <c r="BL175" s="304">
        <v>1</v>
      </c>
    </row>
    <row r="176" spans="1:64" ht="15" hidden="1" customHeight="1" x14ac:dyDescent="0.2">
      <c r="A176" s="304" t="s">
        <v>4922</v>
      </c>
      <c r="B176" s="304" t="s">
        <v>5965</v>
      </c>
      <c r="C176" s="304">
        <v>174</v>
      </c>
      <c r="D176" s="349" t="s">
        <v>3375</v>
      </c>
      <c r="E176" s="309">
        <v>1604</v>
      </c>
      <c r="F176" s="309"/>
      <c r="G176" s="324">
        <v>36.228999999999999</v>
      </c>
      <c r="H176" s="324">
        <v>-120.36</v>
      </c>
      <c r="I176" s="324" t="s">
        <v>232</v>
      </c>
      <c r="J176" s="368">
        <f t="shared" ref="J176:J177" si="52">EXP(0.35*LN(AM176)+0.24*LN(Y176)+0.2*LN(AJ176)+0.21*LN(AV176))</f>
        <v>395.40228544077451</v>
      </c>
      <c r="K176" s="331">
        <f t="shared" ref="K176:K177" si="53">SQRT(0.35*AN176^2+0.24*Z176^2+0.2*AL176^2+0.21*AW176^2)</f>
        <v>0.35418074481823542</v>
      </c>
      <c r="L176" s="304" t="str">
        <f t="shared" si="40"/>
        <v>C</v>
      </c>
      <c r="M176" s="388" t="s">
        <v>6092</v>
      </c>
      <c r="N176" s="304"/>
      <c r="O176" s="356"/>
      <c r="P176" s="304"/>
      <c r="Q176" s="310"/>
      <c r="R176" s="304"/>
      <c r="S176" s="304"/>
      <c r="T176" s="304"/>
      <c r="U176" s="304"/>
      <c r="V176" s="304"/>
      <c r="W176" s="304" t="s">
        <v>246</v>
      </c>
      <c r="X176" s="304" t="s">
        <v>205</v>
      </c>
      <c r="Y176" s="366">
        <f t="shared" si="43"/>
        <v>424.8</v>
      </c>
      <c r="Z176" s="304">
        <v>0.3</v>
      </c>
      <c r="AA176" s="304"/>
      <c r="AB176" s="304">
        <v>-999</v>
      </c>
      <c r="AC176" s="304">
        <v>-999</v>
      </c>
      <c r="AD176" s="366">
        <v>-999</v>
      </c>
      <c r="AE176" s="304">
        <v>-999</v>
      </c>
      <c r="AF176" s="304">
        <v>-999</v>
      </c>
      <c r="AG176" s="304"/>
      <c r="AH176" s="304">
        <v>2.64391E-2</v>
      </c>
      <c r="AI176" s="312"/>
      <c r="AJ176" s="332">
        <v>394</v>
      </c>
      <c r="AK176" s="304">
        <f t="shared" si="41"/>
        <v>425</v>
      </c>
      <c r="AL176" s="363">
        <v>0.43</v>
      </c>
      <c r="AM176" s="389">
        <f t="shared" si="42"/>
        <v>390</v>
      </c>
      <c r="AN176" s="304">
        <v>0.33</v>
      </c>
      <c r="AO176" s="304"/>
      <c r="AP176" s="312" t="s">
        <v>1903</v>
      </c>
      <c r="AQ176" s="312"/>
      <c r="AR176" s="312">
        <v>390</v>
      </c>
      <c r="AS176" s="312">
        <v>376.07299999999998</v>
      </c>
      <c r="AT176" s="312"/>
      <c r="AU176" s="329">
        <f>VLOOKUP(C176,[1]world!$A$2:$B$3555,2,FALSE)</f>
        <v>8</v>
      </c>
      <c r="AV176" s="329">
        <v>374</v>
      </c>
      <c r="AW176" s="304">
        <v>0.37</v>
      </c>
      <c r="AX176" s="304">
        <v>60</v>
      </c>
      <c r="AY176" s="304">
        <v>-999</v>
      </c>
      <c r="AZ176" s="304">
        <v>240</v>
      </c>
      <c r="BA176" s="304">
        <v>-999</v>
      </c>
      <c r="BB176" s="304">
        <v>-999</v>
      </c>
      <c r="BC176" s="304">
        <v>-999</v>
      </c>
      <c r="BD176" s="304">
        <v>-999</v>
      </c>
      <c r="BE176" s="304">
        <v>-999</v>
      </c>
      <c r="BF176" s="304">
        <v>-999</v>
      </c>
      <c r="BG176" s="304">
        <v>-999</v>
      </c>
      <c r="BH176" s="304">
        <v>-999</v>
      </c>
      <c r="BI176" s="304">
        <v>-999</v>
      </c>
      <c r="BJ176" s="304">
        <v>4</v>
      </c>
      <c r="BK176" s="304" t="s">
        <v>4954</v>
      </c>
      <c r="BL176" s="304">
        <v>4</v>
      </c>
    </row>
    <row r="177" spans="1:64" ht="15" hidden="1" customHeight="1" x14ac:dyDescent="0.2">
      <c r="A177" s="304" t="s">
        <v>4922</v>
      </c>
      <c r="B177" s="304" t="s">
        <v>5965</v>
      </c>
      <c r="C177" s="304">
        <v>175</v>
      </c>
      <c r="D177" s="349" t="s">
        <v>3409</v>
      </c>
      <c r="E177" s="309">
        <v>1605</v>
      </c>
      <c r="F177" s="309"/>
      <c r="G177" s="324">
        <v>36.274999999999999</v>
      </c>
      <c r="H177" s="324">
        <v>-120.306</v>
      </c>
      <c r="I177" s="324" t="s">
        <v>232</v>
      </c>
      <c r="J177" s="368">
        <f t="shared" si="52"/>
        <v>439.61166551748016</v>
      </c>
      <c r="K177" s="331">
        <f t="shared" si="53"/>
        <v>0.37715248905449367</v>
      </c>
      <c r="L177" s="304" t="str">
        <f t="shared" si="40"/>
        <v>C</v>
      </c>
      <c r="M177" s="388" t="s">
        <v>6092</v>
      </c>
      <c r="N177" s="304"/>
      <c r="O177" s="356"/>
      <c r="P177" s="304"/>
      <c r="Q177" s="310"/>
      <c r="R177" s="304"/>
      <c r="S177" s="304"/>
      <c r="T177" s="304"/>
      <c r="U177" s="304"/>
      <c r="V177" s="304"/>
      <c r="W177" s="304" t="s">
        <v>1957</v>
      </c>
      <c r="X177" s="304" t="s">
        <v>232</v>
      </c>
      <c r="Y177" s="366">
        <f t="shared" si="43"/>
        <v>506.6</v>
      </c>
      <c r="Z177" s="304">
        <v>0.4</v>
      </c>
      <c r="AA177" s="304"/>
      <c r="AB177" s="304">
        <v>-999</v>
      </c>
      <c r="AC177" s="304">
        <v>-999</v>
      </c>
      <c r="AD177" s="366">
        <v>-999</v>
      </c>
      <c r="AE177" s="304">
        <v>-999</v>
      </c>
      <c r="AF177" s="304">
        <v>-999</v>
      </c>
      <c r="AG177" s="304"/>
      <c r="AH177" s="304">
        <v>3.7035600000000002E-2</v>
      </c>
      <c r="AI177" s="312"/>
      <c r="AJ177" s="332">
        <v>437</v>
      </c>
      <c r="AK177" s="304">
        <f t="shared" si="41"/>
        <v>425</v>
      </c>
      <c r="AL177" s="363">
        <v>0.43</v>
      </c>
      <c r="AM177" s="389">
        <f t="shared" si="42"/>
        <v>390</v>
      </c>
      <c r="AN177" s="304">
        <v>0.33</v>
      </c>
      <c r="AO177" s="304"/>
      <c r="AP177" s="312" t="s">
        <v>1903</v>
      </c>
      <c r="AQ177" s="312"/>
      <c r="AR177" s="312">
        <v>390</v>
      </c>
      <c r="AS177" s="312">
        <v>376.07299999999998</v>
      </c>
      <c r="AT177" s="312"/>
      <c r="AU177" s="329">
        <f>VLOOKUP(C177,[1]world!$A$2:$B$3555,2,FALSE)</f>
        <v>4</v>
      </c>
      <c r="AV177" s="329">
        <v>459</v>
      </c>
      <c r="AW177" s="304">
        <v>0.37</v>
      </c>
      <c r="AX177" s="304">
        <v>60</v>
      </c>
      <c r="AY177" s="304">
        <v>-999</v>
      </c>
      <c r="AZ177" s="304">
        <v>240</v>
      </c>
      <c r="BA177" s="304">
        <v>-999</v>
      </c>
      <c r="BB177" s="304">
        <v>-999</v>
      </c>
      <c r="BC177" s="304">
        <v>-999</v>
      </c>
      <c r="BD177" s="304">
        <v>-999</v>
      </c>
      <c r="BE177" s="304">
        <v>-999</v>
      </c>
      <c r="BF177" s="304">
        <v>-999</v>
      </c>
      <c r="BG177" s="304">
        <v>-999</v>
      </c>
      <c r="BH177" s="304">
        <v>-999</v>
      </c>
      <c r="BI177" s="304">
        <v>-999</v>
      </c>
      <c r="BJ177" s="304">
        <v>4</v>
      </c>
      <c r="BK177" s="304" t="s">
        <v>4954</v>
      </c>
      <c r="BL177" s="304">
        <v>4</v>
      </c>
    </row>
    <row r="178" spans="1:64" ht="15" hidden="1" customHeight="1" x14ac:dyDescent="0.2">
      <c r="A178" s="304" t="s">
        <v>4922</v>
      </c>
      <c r="B178" s="304" t="s">
        <v>5965</v>
      </c>
      <c r="C178" s="304">
        <v>176</v>
      </c>
      <c r="D178" s="349" t="s">
        <v>3341</v>
      </c>
      <c r="E178" s="309">
        <v>1606</v>
      </c>
      <c r="F178" s="309"/>
      <c r="G178" s="324">
        <v>36.137999999999998</v>
      </c>
      <c r="H178" s="324">
        <v>-120.357</v>
      </c>
      <c r="I178" s="324" t="s">
        <v>232</v>
      </c>
      <c r="J178" s="368">
        <f>P178</f>
        <v>352.2</v>
      </c>
      <c r="K178" s="331">
        <v>0.1</v>
      </c>
      <c r="L178" s="304" t="str">
        <f t="shared" si="40"/>
        <v>D</v>
      </c>
      <c r="M178" s="388">
        <v>0</v>
      </c>
      <c r="N178" s="304"/>
      <c r="O178" s="356">
        <v>80</v>
      </c>
      <c r="P178" s="304">
        <v>352.2</v>
      </c>
      <c r="Q178" s="304">
        <v>2055</v>
      </c>
      <c r="R178" s="304" t="s">
        <v>5948</v>
      </c>
      <c r="S178" s="304"/>
      <c r="T178" s="304"/>
      <c r="U178" s="304"/>
      <c r="V178" s="304"/>
      <c r="W178" s="304" t="s">
        <v>286</v>
      </c>
      <c r="X178" s="304" t="s">
        <v>213</v>
      </c>
      <c r="Y178" s="366">
        <f t="shared" si="43"/>
        <v>274.5</v>
      </c>
      <c r="Z178" s="304">
        <v>0.3</v>
      </c>
      <c r="AA178" s="304"/>
      <c r="AB178" s="304">
        <v>-999</v>
      </c>
      <c r="AC178" s="304">
        <v>-999</v>
      </c>
      <c r="AD178" s="366">
        <v>-999</v>
      </c>
      <c r="AE178" s="304">
        <v>-999</v>
      </c>
      <c r="AF178" s="304">
        <v>-999</v>
      </c>
      <c r="AG178" s="304"/>
      <c r="AH178" s="304">
        <v>3.5067599999999998E-3</v>
      </c>
      <c r="AI178" s="385">
        <v>1.2599599999999999E-2</v>
      </c>
      <c r="AJ178" s="332">
        <v>240</v>
      </c>
      <c r="AK178" s="304">
        <f t="shared" si="41"/>
        <v>270</v>
      </c>
      <c r="AL178" s="363">
        <f>IF(AND(AH178&lt;=0.0022,AI178&lt;=0.0022),0.2,0.43)</f>
        <v>0.43</v>
      </c>
      <c r="AM178" s="389">
        <f t="shared" si="42"/>
        <v>306</v>
      </c>
      <c r="AN178" s="363">
        <v>0.25</v>
      </c>
      <c r="AO178" s="304"/>
      <c r="AP178" s="312" t="s">
        <v>4980</v>
      </c>
      <c r="AQ178" s="312"/>
      <c r="AR178" s="312">
        <v>349</v>
      </c>
      <c r="AS178" s="312">
        <v>338.53899999999999</v>
      </c>
      <c r="AT178" s="312">
        <v>306</v>
      </c>
      <c r="AU178" s="329">
        <f>VLOOKUP(C178,[1]world!$A$2:$B$3555,2,FALSE)</f>
        <v>12</v>
      </c>
      <c r="AV178" s="329">
        <v>297</v>
      </c>
      <c r="AW178" s="304">
        <v>0.37</v>
      </c>
      <c r="AX178" s="304">
        <v>60</v>
      </c>
      <c r="AY178" s="304">
        <v>-999</v>
      </c>
      <c r="AZ178" s="304">
        <v>240</v>
      </c>
      <c r="BA178" s="304">
        <v>-999</v>
      </c>
      <c r="BB178" s="304">
        <v>-999</v>
      </c>
      <c r="BC178" s="304">
        <v>-999</v>
      </c>
      <c r="BD178" s="304">
        <v>-999</v>
      </c>
      <c r="BE178" s="304">
        <v>-999</v>
      </c>
      <c r="BF178" s="304">
        <v>-999</v>
      </c>
      <c r="BG178" s="304">
        <v>-999</v>
      </c>
      <c r="BH178" s="304">
        <v>-999</v>
      </c>
      <c r="BI178" s="304">
        <v>-999</v>
      </c>
      <c r="BJ178" s="304">
        <v>4</v>
      </c>
      <c r="BK178" s="304" t="s">
        <v>4954</v>
      </c>
      <c r="BL178" s="304">
        <v>4</v>
      </c>
    </row>
    <row r="179" spans="1:64" ht="15" hidden="1" customHeight="1" x14ac:dyDescent="0.2">
      <c r="A179" s="304" t="s">
        <v>4922</v>
      </c>
      <c r="B179" s="304" t="s">
        <v>5965</v>
      </c>
      <c r="C179" s="304">
        <v>177</v>
      </c>
      <c r="D179" s="349" t="s">
        <v>3378</v>
      </c>
      <c r="E179" s="309">
        <v>1607</v>
      </c>
      <c r="F179" s="309"/>
      <c r="G179" s="324">
        <v>36.232999999999997</v>
      </c>
      <c r="H179" s="324">
        <v>-120.333</v>
      </c>
      <c r="I179" s="324" t="s">
        <v>232</v>
      </c>
      <c r="J179" s="368">
        <f t="shared" ref="J179:J185" si="54">EXP(0.35*LN(AM179)+0.24*LN(Y179)+0.2*LN(AJ179)+0.21*LN(AV179))</f>
        <v>437.78580406161296</v>
      </c>
      <c r="K179" s="331">
        <f t="shared" ref="K179:K185" si="55">SQRT(0.35*AN179^2+0.24*Z179^2+0.2*AL179^2+0.21*AW179^2)</f>
        <v>0.37715248905449367</v>
      </c>
      <c r="L179" s="304" t="str">
        <f t="shared" si="40"/>
        <v>C</v>
      </c>
      <c r="M179" s="388" t="s">
        <v>6092</v>
      </c>
      <c r="N179" s="304"/>
      <c r="O179" s="356"/>
      <c r="P179" s="304"/>
      <c r="Q179" s="310"/>
      <c r="R179" s="304"/>
      <c r="S179" s="304"/>
      <c r="T179" s="304"/>
      <c r="U179" s="304"/>
      <c r="V179" s="304"/>
      <c r="W179" s="304" t="s">
        <v>1957</v>
      </c>
      <c r="X179" s="304" t="s">
        <v>232</v>
      </c>
      <c r="Y179" s="366">
        <f t="shared" si="43"/>
        <v>506.6</v>
      </c>
      <c r="Z179" s="304">
        <v>0.4</v>
      </c>
      <c r="AA179" s="304"/>
      <c r="AB179" s="304">
        <v>-999</v>
      </c>
      <c r="AC179" s="304">
        <v>-999</v>
      </c>
      <c r="AD179" s="366">
        <v>-999</v>
      </c>
      <c r="AE179" s="304">
        <v>-999</v>
      </c>
      <c r="AF179" s="304">
        <v>-999</v>
      </c>
      <c r="AG179" s="304"/>
      <c r="AH179" s="304">
        <v>3.48119E-2</v>
      </c>
      <c r="AI179" s="312"/>
      <c r="AJ179" s="332">
        <v>428</v>
      </c>
      <c r="AK179" s="304">
        <f t="shared" si="41"/>
        <v>425</v>
      </c>
      <c r="AL179" s="363">
        <v>0.43</v>
      </c>
      <c r="AM179" s="389">
        <f t="shared" si="42"/>
        <v>390</v>
      </c>
      <c r="AN179" s="304">
        <v>0.33</v>
      </c>
      <c r="AO179" s="304"/>
      <c r="AP179" s="312" t="s">
        <v>1903</v>
      </c>
      <c r="AQ179" s="312"/>
      <c r="AR179" s="312">
        <v>390</v>
      </c>
      <c r="AS179" s="312">
        <v>376.07299999999998</v>
      </c>
      <c r="AT179" s="312"/>
      <c r="AU179" s="329">
        <f>VLOOKUP(C179,[1]world!$A$2:$B$3555,2,FALSE)</f>
        <v>4</v>
      </c>
      <c r="AV179" s="329">
        <v>459</v>
      </c>
      <c r="AW179" s="304">
        <v>0.37</v>
      </c>
      <c r="AX179" s="304">
        <v>60</v>
      </c>
      <c r="AY179" s="304">
        <v>-999</v>
      </c>
      <c r="AZ179" s="304">
        <v>240</v>
      </c>
      <c r="BA179" s="304">
        <v>-999</v>
      </c>
      <c r="BB179" s="304">
        <v>-999</v>
      </c>
      <c r="BC179" s="304">
        <v>-999</v>
      </c>
      <c r="BD179" s="304">
        <v>-999</v>
      </c>
      <c r="BE179" s="304">
        <v>-999</v>
      </c>
      <c r="BF179" s="304">
        <v>-999</v>
      </c>
      <c r="BG179" s="304">
        <v>-999</v>
      </c>
      <c r="BH179" s="304">
        <v>-999</v>
      </c>
      <c r="BI179" s="304">
        <v>-999</v>
      </c>
      <c r="BJ179" s="304">
        <v>4</v>
      </c>
      <c r="BK179" s="304" t="s">
        <v>4954</v>
      </c>
      <c r="BL179" s="304">
        <v>4</v>
      </c>
    </row>
    <row r="180" spans="1:64" ht="15" hidden="1" customHeight="1" x14ac:dyDescent="0.2">
      <c r="A180" s="304" t="s">
        <v>4922</v>
      </c>
      <c r="B180" s="304" t="s">
        <v>5965</v>
      </c>
      <c r="C180" s="304">
        <v>178</v>
      </c>
      <c r="D180" s="349" t="s">
        <v>3379</v>
      </c>
      <c r="E180" s="309">
        <v>1607</v>
      </c>
      <c r="F180" s="309"/>
      <c r="G180" s="324">
        <v>36.232999999999997</v>
      </c>
      <c r="H180" s="324">
        <v>-120.333</v>
      </c>
      <c r="I180" s="324" t="s">
        <v>232</v>
      </c>
      <c r="J180" s="368">
        <f t="shared" si="54"/>
        <v>437.78580406161296</v>
      </c>
      <c r="K180" s="331">
        <f t="shared" si="55"/>
        <v>0.37715248905449367</v>
      </c>
      <c r="L180" s="304" t="str">
        <f t="shared" si="40"/>
        <v>C</v>
      </c>
      <c r="M180" s="388" t="s">
        <v>6092</v>
      </c>
      <c r="N180" s="304"/>
      <c r="O180" s="356"/>
      <c r="P180" s="304"/>
      <c r="Q180" s="310"/>
      <c r="R180" s="304"/>
      <c r="S180" s="304"/>
      <c r="T180" s="304"/>
      <c r="U180" s="304"/>
      <c r="V180" s="304"/>
      <c r="W180" s="304" t="s">
        <v>1957</v>
      </c>
      <c r="X180" s="304" t="s">
        <v>232</v>
      </c>
      <c r="Y180" s="366">
        <f t="shared" si="43"/>
        <v>506.6</v>
      </c>
      <c r="Z180" s="304">
        <v>0.4</v>
      </c>
      <c r="AA180" s="304"/>
      <c r="AB180" s="304">
        <v>-999</v>
      </c>
      <c r="AC180" s="304">
        <v>-999</v>
      </c>
      <c r="AD180" s="366">
        <v>-999</v>
      </c>
      <c r="AE180" s="304">
        <v>-999</v>
      </c>
      <c r="AF180" s="304">
        <v>-999</v>
      </c>
      <c r="AG180" s="304"/>
      <c r="AH180" s="304">
        <v>3.48119E-2</v>
      </c>
      <c r="AI180" s="312"/>
      <c r="AJ180" s="332">
        <v>428</v>
      </c>
      <c r="AK180" s="304">
        <f t="shared" si="41"/>
        <v>425</v>
      </c>
      <c r="AL180" s="363">
        <v>0.43</v>
      </c>
      <c r="AM180" s="389">
        <f t="shared" si="42"/>
        <v>390</v>
      </c>
      <c r="AN180" s="304">
        <v>0.33</v>
      </c>
      <c r="AO180" s="304"/>
      <c r="AP180" s="312" t="s">
        <v>1903</v>
      </c>
      <c r="AQ180" s="312"/>
      <c r="AR180" s="312">
        <v>390</v>
      </c>
      <c r="AS180" s="312">
        <v>376.07299999999998</v>
      </c>
      <c r="AT180" s="312"/>
      <c r="AU180" s="329">
        <f>VLOOKUP(C180,[1]world!$A$2:$B$3555,2,FALSE)</f>
        <v>4</v>
      </c>
      <c r="AV180" s="329">
        <v>459</v>
      </c>
      <c r="AW180" s="304">
        <v>0.37</v>
      </c>
      <c r="AX180" s="304">
        <v>-999</v>
      </c>
      <c r="AY180" s="304">
        <v>-999</v>
      </c>
      <c r="AZ180" s="304">
        <v>-999</v>
      </c>
      <c r="BA180" s="304">
        <v>-999</v>
      </c>
      <c r="BB180" s="304">
        <v>-999</v>
      </c>
      <c r="BC180" s="304">
        <v>-999</v>
      </c>
      <c r="BD180" s="304">
        <v>-999</v>
      </c>
      <c r="BE180" s="304">
        <v>-999</v>
      </c>
      <c r="BF180" s="304">
        <v>-999</v>
      </c>
      <c r="BG180" s="304">
        <v>-999</v>
      </c>
      <c r="BH180" s="304">
        <v>-999</v>
      </c>
      <c r="BI180" s="304">
        <v>-999</v>
      </c>
      <c r="BJ180" s="304" t="s">
        <v>4954</v>
      </c>
      <c r="BK180" s="304" t="s">
        <v>4954</v>
      </c>
      <c r="BL180" s="304" t="s">
        <v>4954</v>
      </c>
    </row>
    <row r="181" spans="1:64" ht="15" hidden="1" customHeight="1" x14ac:dyDescent="0.2">
      <c r="A181" s="304" t="s">
        <v>4922</v>
      </c>
      <c r="B181" s="304" t="s">
        <v>5965</v>
      </c>
      <c r="C181" s="304">
        <v>179</v>
      </c>
      <c r="D181" s="349" t="s">
        <v>3391</v>
      </c>
      <c r="E181" s="309">
        <v>1608</v>
      </c>
      <c r="F181" s="309"/>
      <c r="G181" s="324">
        <v>36.247</v>
      </c>
      <c r="H181" s="324">
        <v>-120.31399999999999</v>
      </c>
      <c r="I181" s="324" t="s">
        <v>214</v>
      </c>
      <c r="J181" s="368">
        <f t="shared" si="54"/>
        <v>432.97610132891828</v>
      </c>
      <c r="K181" s="331">
        <f t="shared" si="55"/>
        <v>0.37715248905449367</v>
      </c>
      <c r="L181" s="304" t="str">
        <f t="shared" si="40"/>
        <v>C</v>
      </c>
      <c r="M181" s="388" t="s">
        <v>6092</v>
      </c>
      <c r="N181" s="304"/>
      <c r="O181" s="356"/>
      <c r="P181" s="304"/>
      <c r="Q181" s="310"/>
      <c r="R181" s="304"/>
      <c r="S181" s="304"/>
      <c r="T181" s="304"/>
      <c r="U181" s="304"/>
      <c r="V181" s="304"/>
      <c r="W181" s="304" t="s">
        <v>231</v>
      </c>
      <c r="X181" s="304" t="s">
        <v>232</v>
      </c>
      <c r="Y181" s="366">
        <f t="shared" si="43"/>
        <v>506.6</v>
      </c>
      <c r="Z181" s="304">
        <v>0.4</v>
      </c>
      <c r="AA181" s="304"/>
      <c r="AB181" s="304">
        <v>-999</v>
      </c>
      <c r="AC181" s="304">
        <v>-999</v>
      </c>
      <c r="AD181" s="366">
        <v>-999</v>
      </c>
      <c r="AE181" s="304">
        <v>-999</v>
      </c>
      <c r="AF181" s="304">
        <v>-999</v>
      </c>
      <c r="AG181" s="304"/>
      <c r="AH181" s="304">
        <v>2.8988199999999999E-2</v>
      </c>
      <c r="AI181" s="312"/>
      <c r="AJ181" s="332">
        <v>405</v>
      </c>
      <c r="AK181" s="304">
        <f t="shared" si="41"/>
        <v>425</v>
      </c>
      <c r="AL181" s="363">
        <v>0.43</v>
      </c>
      <c r="AM181" s="389">
        <f t="shared" si="42"/>
        <v>390</v>
      </c>
      <c r="AN181" s="304">
        <v>0.33</v>
      </c>
      <c r="AO181" s="304"/>
      <c r="AP181" s="312" t="s">
        <v>1903</v>
      </c>
      <c r="AQ181" s="312"/>
      <c r="AR181" s="312">
        <v>390</v>
      </c>
      <c r="AS181" s="312">
        <v>376.07299999999998</v>
      </c>
      <c r="AT181" s="312"/>
      <c r="AU181" s="329">
        <f>VLOOKUP(C181,[1]world!$A$2:$B$3555,2,FALSE)</f>
        <v>4</v>
      </c>
      <c r="AV181" s="329">
        <v>459</v>
      </c>
      <c r="AW181" s="304">
        <v>0.37</v>
      </c>
      <c r="AX181" s="304">
        <v>60</v>
      </c>
      <c r="AY181" s="304">
        <v>-999</v>
      </c>
      <c r="AZ181" s="304">
        <v>240</v>
      </c>
      <c r="BA181" s="304">
        <v>-999</v>
      </c>
      <c r="BB181" s="304">
        <v>-999</v>
      </c>
      <c r="BC181" s="304">
        <v>-999</v>
      </c>
      <c r="BD181" s="304">
        <v>-999</v>
      </c>
      <c r="BE181" s="304">
        <v>-999</v>
      </c>
      <c r="BF181" s="304">
        <v>-999</v>
      </c>
      <c r="BG181" s="304">
        <v>-999</v>
      </c>
      <c r="BH181" s="304">
        <v>-999</v>
      </c>
      <c r="BI181" s="304">
        <v>-999</v>
      </c>
      <c r="BJ181" s="304">
        <v>4</v>
      </c>
      <c r="BK181" s="304" t="s">
        <v>4954</v>
      </c>
      <c r="BL181" s="304">
        <v>4</v>
      </c>
    </row>
    <row r="182" spans="1:64" ht="15" hidden="1" customHeight="1" x14ac:dyDescent="0.2">
      <c r="A182" s="304" t="s">
        <v>4922</v>
      </c>
      <c r="B182" s="304" t="s">
        <v>5965</v>
      </c>
      <c r="C182" s="304">
        <v>180</v>
      </c>
      <c r="D182" s="349" t="s">
        <v>3392</v>
      </c>
      <c r="E182" s="309">
        <v>1608</v>
      </c>
      <c r="F182" s="309"/>
      <c r="G182" s="324">
        <v>36.247</v>
      </c>
      <c r="H182" s="324">
        <v>-120.31399999999999</v>
      </c>
      <c r="I182" s="324" t="s">
        <v>214</v>
      </c>
      <c r="J182" s="368">
        <f t="shared" si="54"/>
        <v>432.97610132891828</v>
      </c>
      <c r="K182" s="331">
        <f t="shared" si="55"/>
        <v>0.37715248905449367</v>
      </c>
      <c r="L182" s="304" t="str">
        <f t="shared" si="40"/>
        <v>C</v>
      </c>
      <c r="M182" s="388" t="s">
        <v>6092</v>
      </c>
      <c r="N182" s="304"/>
      <c r="O182" s="356"/>
      <c r="P182" s="304"/>
      <c r="Q182" s="310"/>
      <c r="R182" s="304"/>
      <c r="S182" s="304"/>
      <c r="T182" s="304"/>
      <c r="U182" s="304"/>
      <c r="V182" s="304"/>
      <c r="W182" s="304" t="s">
        <v>231</v>
      </c>
      <c r="X182" s="304" t="s">
        <v>232</v>
      </c>
      <c r="Y182" s="366">
        <f t="shared" si="43"/>
        <v>506.6</v>
      </c>
      <c r="Z182" s="304">
        <v>0.4</v>
      </c>
      <c r="AA182" s="304"/>
      <c r="AB182" s="304">
        <v>-999</v>
      </c>
      <c r="AC182" s="304">
        <v>-999</v>
      </c>
      <c r="AD182" s="366">
        <v>-999</v>
      </c>
      <c r="AE182" s="304">
        <v>-999</v>
      </c>
      <c r="AF182" s="304">
        <v>-999</v>
      </c>
      <c r="AG182" s="304"/>
      <c r="AH182" s="304">
        <v>2.8988199999999999E-2</v>
      </c>
      <c r="AI182" s="312"/>
      <c r="AJ182" s="332">
        <v>405</v>
      </c>
      <c r="AK182" s="304">
        <f t="shared" si="41"/>
        <v>425</v>
      </c>
      <c r="AL182" s="363">
        <v>0.43</v>
      </c>
      <c r="AM182" s="389">
        <f t="shared" si="42"/>
        <v>390</v>
      </c>
      <c r="AN182" s="304">
        <v>0.33</v>
      </c>
      <c r="AO182" s="304"/>
      <c r="AP182" s="312" t="s">
        <v>1903</v>
      </c>
      <c r="AQ182" s="312"/>
      <c r="AR182" s="312">
        <v>390</v>
      </c>
      <c r="AS182" s="312">
        <v>376.07299999999998</v>
      </c>
      <c r="AT182" s="312"/>
      <c r="AU182" s="329">
        <f>VLOOKUP(C182,[1]world!$A$2:$B$3555,2,FALSE)</f>
        <v>4</v>
      </c>
      <c r="AV182" s="329">
        <v>459</v>
      </c>
      <c r="AW182" s="304">
        <v>0.37</v>
      </c>
      <c r="AX182" s="304">
        <v>-999</v>
      </c>
      <c r="AY182" s="304">
        <v>-999</v>
      </c>
      <c r="AZ182" s="304">
        <v>-999</v>
      </c>
      <c r="BA182" s="304">
        <v>-999</v>
      </c>
      <c r="BB182" s="304">
        <v>-999</v>
      </c>
      <c r="BC182" s="304">
        <v>-999</v>
      </c>
      <c r="BD182" s="304">
        <v>-999</v>
      </c>
      <c r="BE182" s="304">
        <v>-999</v>
      </c>
      <c r="BF182" s="304">
        <v>-999</v>
      </c>
      <c r="BG182" s="304">
        <v>-999</v>
      </c>
      <c r="BH182" s="304">
        <v>-999</v>
      </c>
      <c r="BI182" s="304">
        <v>-999</v>
      </c>
      <c r="BJ182" s="304" t="s">
        <v>4954</v>
      </c>
      <c r="BK182" s="304" t="s">
        <v>4954</v>
      </c>
      <c r="BL182" s="304" t="s">
        <v>4954</v>
      </c>
    </row>
    <row r="183" spans="1:64" ht="15" hidden="1" customHeight="1" x14ac:dyDescent="0.2">
      <c r="A183" s="304" t="s">
        <v>4922</v>
      </c>
      <c r="B183" s="304" t="s">
        <v>5965</v>
      </c>
      <c r="C183" s="304">
        <v>181</v>
      </c>
      <c r="D183" s="349" t="s">
        <v>3393</v>
      </c>
      <c r="E183" s="309">
        <v>1608</v>
      </c>
      <c r="F183" s="309"/>
      <c r="G183" s="324">
        <v>36.247</v>
      </c>
      <c r="H183" s="324">
        <v>-120.31399999999999</v>
      </c>
      <c r="I183" s="324" t="s">
        <v>214</v>
      </c>
      <c r="J183" s="368">
        <f t="shared" si="54"/>
        <v>432.97610132891828</v>
      </c>
      <c r="K183" s="331">
        <f t="shared" si="55"/>
        <v>0.37715248905449367</v>
      </c>
      <c r="L183" s="304" t="str">
        <f t="shared" si="40"/>
        <v>C</v>
      </c>
      <c r="M183" s="388" t="s">
        <v>6092</v>
      </c>
      <c r="N183" s="304"/>
      <c r="O183" s="356"/>
      <c r="P183" s="304"/>
      <c r="Q183" s="310"/>
      <c r="R183" s="304"/>
      <c r="S183" s="304"/>
      <c r="T183" s="304"/>
      <c r="U183" s="304"/>
      <c r="V183" s="304"/>
      <c r="W183" s="304" t="s">
        <v>231</v>
      </c>
      <c r="X183" s="304" t="s">
        <v>232</v>
      </c>
      <c r="Y183" s="366">
        <f t="shared" si="43"/>
        <v>506.6</v>
      </c>
      <c r="Z183" s="304">
        <v>0.4</v>
      </c>
      <c r="AA183" s="304"/>
      <c r="AB183" s="304">
        <v>-999</v>
      </c>
      <c r="AC183" s="304">
        <v>-999</v>
      </c>
      <c r="AD183" s="366">
        <v>-999</v>
      </c>
      <c r="AE183" s="304">
        <v>-999</v>
      </c>
      <c r="AF183" s="304">
        <v>-999</v>
      </c>
      <c r="AG183" s="304"/>
      <c r="AH183" s="304">
        <v>2.8988199999999999E-2</v>
      </c>
      <c r="AI183" s="312"/>
      <c r="AJ183" s="332">
        <v>405</v>
      </c>
      <c r="AK183" s="304">
        <f t="shared" si="41"/>
        <v>425</v>
      </c>
      <c r="AL183" s="363">
        <v>0.43</v>
      </c>
      <c r="AM183" s="389">
        <f t="shared" si="42"/>
        <v>390</v>
      </c>
      <c r="AN183" s="304">
        <v>0.33</v>
      </c>
      <c r="AO183" s="304"/>
      <c r="AP183" s="312" t="s">
        <v>1903</v>
      </c>
      <c r="AQ183" s="312"/>
      <c r="AR183" s="312">
        <v>390</v>
      </c>
      <c r="AS183" s="312">
        <v>376.07299999999998</v>
      </c>
      <c r="AT183" s="312"/>
      <c r="AU183" s="329">
        <f>VLOOKUP(C183,[1]world!$A$2:$B$3555,2,FALSE)</f>
        <v>4</v>
      </c>
      <c r="AV183" s="329">
        <v>459</v>
      </c>
      <c r="AW183" s="304">
        <v>0.37</v>
      </c>
      <c r="AX183" s="304">
        <v>-999</v>
      </c>
      <c r="AY183" s="304">
        <v>-999</v>
      </c>
      <c r="AZ183" s="304">
        <v>-999</v>
      </c>
      <c r="BA183" s="304">
        <v>-999</v>
      </c>
      <c r="BB183" s="304">
        <v>-999</v>
      </c>
      <c r="BC183" s="304">
        <v>-999</v>
      </c>
      <c r="BD183" s="304">
        <v>-999</v>
      </c>
      <c r="BE183" s="304">
        <v>-999</v>
      </c>
      <c r="BF183" s="304">
        <v>-999</v>
      </c>
      <c r="BG183" s="304">
        <v>-999</v>
      </c>
      <c r="BH183" s="304">
        <v>-999</v>
      </c>
      <c r="BI183" s="304">
        <v>-999</v>
      </c>
      <c r="BJ183" s="304" t="s">
        <v>4954</v>
      </c>
      <c r="BK183" s="304" t="s">
        <v>4954</v>
      </c>
      <c r="BL183" s="304" t="s">
        <v>4954</v>
      </c>
    </row>
    <row r="184" spans="1:64" ht="15" hidden="1" customHeight="1" x14ac:dyDescent="0.2">
      <c r="A184" s="304" t="s">
        <v>4922</v>
      </c>
      <c r="B184" s="304" t="s">
        <v>5965</v>
      </c>
      <c r="C184" s="304">
        <v>182</v>
      </c>
      <c r="D184" s="349" t="s">
        <v>3366</v>
      </c>
      <c r="E184" s="309">
        <v>1609</v>
      </c>
      <c r="F184" s="309"/>
      <c r="G184" s="324">
        <v>36.209000000000003</v>
      </c>
      <c r="H184" s="324">
        <v>-120.292</v>
      </c>
      <c r="I184" s="324" t="s">
        <v>232</v>
      </c>
      <c r="J184" s="368">
        <f t="shared" si="54"/>
        <v>413.92739275592737</v>
      </c>
      <c r="K184" s="331">
        <f t="shared" si="55"/>
        <v>0.37715248905449367</v>
      </c>
      <c r="L184" s="304" t="str">
        <f t="shared" si="40"/>
        <v>C</v>
      </c>
      <c r="M184" s="388" t="s">
        <v>6092</v>
      </c>
      <c r="N184" s="304"/>
      <c r="O184" s="356"/>
      <c r="P184" s="304"/>
      <c r="Q184" s="310"/>
      <c r="R184" s="304"/>
      <c r="S184" s="304"/>
      <c r="T184" s="304"/>
      <c r="U184" s="304"/>
      <c r="V184" s="304"/>
      <c r="W184" s="310" t="s">
        <v>1957</v>
      </c>
      <c r="X184" s="304" t="s">
        <v>232</v>
      </c>
      <c r="Y184" s="366">
        <f t="shared" si="43"/>
        <v>506.6</v>
      </c>
      <c r="Z184" s="304">
        <v>0.4</v>
      </c>
      <c r="AA184" s="304"/>
      <c r="AB184" s="304">
        <v>-999</v>
      </c>
      <c r="AC184" s="304">
        <v>-999</v>
      </c>
      <c r="AD184" s="366">
        <v>-999</v>
      </c>
      <c r="AE184" s="304">
        <v>-999</v>
      </c>
      <c r="AF184" s="304">
        <v>-999</v>
      </c>
      <c r="AG184" s="304"/>
      <c r="AH184" s="304">
        <v>2.79937E-2</v>
      </c>
      <c r="AI184" s="312"/>
      <c r="AJ184" s="332">
        <v>401</v>
      </c>
      <c r="AK184" s="304">
        <f t="shared" si="41"/>
        <v>425</v>
      </c>
      <c r="AL184" s="363">
        <v>0.43</v>
      </c>
      <c r="AM184" s="389">
        <f t="shared" si="42"/>
        <v>390</v>
      </c>
      <c r="AN184" s="304">
        <v>0.33</v>
      </c>
      <c r="AO184" s="304"/>
      <c r="AP184" s="312" t="s">
        <v>1903</v>
      </c>
      <c r="AQ184" s="312"/>
      <c r="AR184" s="312">
        <v>390</v>
      </c>
      <c r="AS184" s="312">
        <v>376.07299999999998</v>
      </c>
      <c r="AT184" s="312"/>
      <c r="AU184" s="329">
        <f>VLOOKUP(C184,[1]world!$A$2:$B$3555,2,FALSE)</f>
        <v>8</v>
      </c>
      <c r="AV184" s="329">
        <v>374</v>
      </c>
      <c r="AW184" s="304">
        <v>0.37</v>
      </c>
      <c r="AX184" s="304">
        <v>60</v>
      </c>
      <c r="AY184" s="304">
        <v>-999</v>
      </c>
      <c r="AZ184" s="304">
        <v>240</v>
      </c>
      <c r="BA184" s="304">
        <v>-999</v>
      </c>
      <c r="BB184" s="304">
        <v>-999</v>
      </c>
      <c r="BC184" s="304">
        <v>-999</v>
      </c>
      <c r="BD184" s="304">
        <v>-999</v>
      </c>
      <c r="BE184" s="304">
        <v>-999</v>
      </c>
      <c r="BF184" s="304">
        <v>-999</v>
      </c>
      <c r="BG184" s="304">
        <v>-999</v>
      </c>
      <c r="BH184" s="304">
        <v>-999</v>
      </c>
      <c r="BI184" s="304">
        <v>-999</v>
      </c>
      <c r="BJ184" s="304">
        <v>4</v>
      </c>
      <c r="BK184" s="304" t="s">
        <v>4954</v>
      </c>
      <c r="BL184" s="304">
        <v>4</v>
      </c>
    </row>
    <row r="185" spans="1:64" ht="15" hidden="1" customHeight="1" x14ac:dyDescent="0.2">
      <c r="A185" s="304" t="s">
        <v>4922</v>
      </c>
      <c r="B185" s="304" t="s">
        <v>5965</v>
      </c>
      <c r="C185" s="304">
        <v>183</v>
      </c>
      <c r="D185" s="349" t="s">
        <v>3394</v>
      </c>
      <c r="E185" s="309">
        <v>1651</v>
      </c>
      <c r="F185" s="309"/>
      <c r="G185" s="324">
        <v>36.249000000000002</v>
      </c>
      <c r="H185" s="324">
        <v>-120.343</v>
      </c>
      <c r="I185" s="324" t="s">
        <v>232</v>
      </c>
      <c r="J185" s="368">
        <f t="shared" si="54"/>
        <v>434.83098650498732</v>
      </c>
      <c r="K185" s="331">
        <f t="shared" si="55"/>
        <v>0.37715248905449367</v>
      </c>
      <c r="L185" s="304" t="str">
        <f t="shared" si="40"/>
        <v>C</v>
      </c>
      <c r="M185" s="388" t="s">
        <v>6092</v>
      </c>
      <c r="N185" s="304"/>
      <c r="O185" s="356"/>
      <c r="P185" s="304"/>
      <c r="Q185" s="310"/>
      <c r="R185" s="304"/>
      <c r="S185" s="304"/>
      <c r="T185" s="304"/>
      <c r="U185" s="304"/>
      <c r="V185" s="304"/>
      <c r="W185" s="304" t="s">
        <v>1957</v>
      </c>
      <c r="X185" s="304" t="s">
        <v>232</v>
      </c>
      <c r="Y185" s="366">
        <f t="shared" si="43"/>
        <v>506.6</v>
      </c>
      <c r="Z185" s="304">
        <v>0.4</v>
      </c>
      <c r="AA185" s="304"/>
      <c r="AB185" s="304">
        <v>-999</v>
      </c>
      <c r="AC185" s="304">
        <v>-999</v>
      </c>
      <c r="AD185" s="366">
        <v>-999</v>
      </c>
      <c r="AE185" s="304">
        <v>-999</v>
      </c>
      <c r="AF185" s="304">
        <v>-999</v>
      </c>
      <c r="AG185" s="304"/>
      <c r="AH185" s="304">
        <v>4.9270599999999998E-2</v>
      </c>
      <c r="AI185" s="312"/>
      <c r="AJ185" s="332">
        <v>487</v>
      </c>
      <c r="AK185" s="304">
        <f t="shared" si="41"/>
        <v>425</v>
      </c>
      <c r="AL185" s="363">
        <v>0.43</v>
      </c>
      <c r="AM185" s="389">
        <f t="shared" si="42"/>
        <v>390</v>
      </c>
      <c r="AN185" s="304">
        <v>0.33</v>
      </c>
      <c r="AO185" s="304"/>
      <c r="AP185" s="312" t="s">
        <v>1903</v>
      </c>
      <c r="AQ185" s="312"/>
      <c r="AR185" s="312">
        <v>390</v>
      </c>
      <c r="AS185" s="312">
        <v>376.07299999999998</v>
      </c>
      <c r="AT185" s="312"/>
      <c r="AU185" s="329">
        <f>VLOOKUP(C185,[1]world!$A$2:$B$3555,2,FALSE)</f>
        <v>2</v>
      </c>
      <c r="AV185" s="329">
        <v>393</v>
      </c>
      <c r="AW185" s="304">
        <v>0.37</v>
      </c>
      <c r="AX185" s="304">
        <v>60</v>
      </c>
      <c r="AY185" s="304">
        <v>-999</v>
      </c>
      <c r="AZ185" s="304">
        <v>240</v>
      </c>
      <c r="BA185" s="304">
        <v>-999</v>
      </c>
      <c r="BB185" s="304">
        <v>-999</v>
      </c>
      <c r="BC185" s="304">
        <v>-999</v>
      </c>
      <c r="BD185" s="304">
        <v>-999</v>
      </c>
      <c r="BE185" s="304">
        <v>-999</v>
      </c>
      <c r="BF185" s="304">
        <v>-999</v>
      </c>
      <c r="BG185" s="304">
        <v>-999</v>
      </c>
      <c r="BH185" s="304">
        <v>-999</v>
      </c>
      <c r="BI185" s="304">
        <v>-999</v>
      </c>
      <c r="BJ185" s="304">
        <v>4</v>
      </c>
      <c r="BK185" s="304" t="s">
        <v>4954</v>
      </c>
      <c r="BL185" s="304">
        <v>4</v>
      </c>
    </row>
    <row r="186" spans="1:64" ht="15" hidden="1" customHeight="1" x14ac:dyDescent="0.2">
      <c r="A186" s="304" t="s">
        <v>4922</v>
      </c>
      <c r="B186" s="304" t="s">
        <v>5965</v>
      </c>
      <c r="C186" s="304">
        <v>184</v>
      </c>
      <c r="D186" s="349" t="s">
        <v>3705</v>
      </c>
      <c r="E186" s="309">
        <v>1652</v>
      </c>
      <c r="F186" s="309"/>
      <c r="G186" s="324">
        <v>37.165999999999997</v>
      </c>
      <c r="H186" s="324">
        <v>-121.628</v>
      </c>
      <c r="I186" s="324" t="s">
        <v>226</v>
      </c>
      <c r="J186" s="368">
        <f>P186</f>
        <v>488.77</v>
      </c>
      <c r="K186" s="331">
        <v>0.1</v>
      </c>
      <c r="L186" s="304" t="str">
        <f t="shared" si="40"/>
        <v>C</v>
      </c>
      <c r="M186" s="388">
        <v>0</v>
      </c>
      <c r="N186" s="304"/>
      <c r="O186" s="356">
        <v>36.200000000000003</v>
      </c>
      <c r="P186" s="304">
        <v>488.77</v>
      </c>
      <c r="Q186" s="304">
        <v>2063</v>
      </c>
      <c r="R186" s="304" t="s">
        <v>5948</v>
      </c>
      <c r="S186" s="304"/>
      <c r="T186" s="304"/>
      <c r="U186" s="304"/>
      <c r="V186" s="304"/>
      <c r="W186" s="310" t="s">
        <v>5945</v>
      </c>
      <c r="X186" s="304" t="s">
        <v>213</v>
      </c>
      <c r="Y186" s="366">
        <f t="shared" si="43"/>
        <v>274.5</v>
      </c>
      <c r="Z186" s="304">
        <v>0.3</v>
      </c>
      <c r="AA186" s="304"/>
      <c r="AB186" s="304">
        <v>-999</v>
      </c>
      <c r="AC186" s="304">
        <v>-999</v>
      </c>
      <c r="AD186" s="366">
        <v>-999</v>
      </c>
      <c r="AE186" s="304">
        <v>-999</v>
      </c>
      <c r="AF186" s="304">
        <v>-999</v>
      </c>
      <c r="AG186" s="304"/>
      <c r="AH186" s="304">
        <v>8.6526400000000003E-2</v>
      </c>
      <c r="AI186" s="312"/>
      <c r="AJ186" s="332">
        <v>585</v>
      </c>
      <c r="AK186" s="304">
        <f t="shared" si="41"/>
        <v>555</v>
      </c>
      <c r="AL186" s="304">
        <f>IF(AH186&lt;=0.0022,0.2,0.43)</f>
        <v>0.43</v>
      </c>
      <c r="AM186" s="389">
        <f t="shared" si="42"/>
        <v>653</v>
      </c>
      <c r="AN186" s="304">
        <v>0.4</v>
      </c>
      <c r="AO186" s="304"/>
      <c r="AP186" s="312" t="s">
        <v>3148</v>
      </c>
      <c r="AQ186" s="312" t="s">
        <v>3651</v>
      </c>
      <c r="AR186" s="312">
        <v>653</v>
      </c>
      <c r="AS186" s="312">
        <v>376.07299999999998</v>
      </c>
      <c r="AT186" s="312"/>
      <c r="AU186" s="329">
        <f>VLOOKUP(C186,[1]world!$A$2:$B$3555,2,FALSE)</f>
        <v>3</v>
      </c>
      <c r="AV186" s="329">
        <v>547</v>
      </c>
      <c r="AW186" s="304">
        <v>0.37</v>
      </c>
      <c r="AX186" s="304">
        <v>567.1</v>
      </c>
      <c r="AY186" s="304">
        <v>670.2</v>
      </c>
      <c r="AZ186" s="304">
        <v>817.5</v>
      </c>
      <c r="BA186" s="304">
        <v>567.1</v>
      </c>
      <c r="BB186" s="304">
        <v>670.2</v>
      </c>
      <c r="BC186" s="304">
        <v>817.5</v>
      </c>
      <c r="BD186" s="304">
        <v>-999</v>
      </c>
      <c r="BE186" s="304">
        <v>-999</v>
      </c>
      <c r="BF186" s="304">
        <v>-999</v>
      </c>
      <c r="BG186" s="304">
        <v>-999</v>
      </c>
      <c r="BH186" s="304">
        <v>-999</v>
      </c>
      <c r="BI186" s="304">
        <v>-999</v>
      </c>
      <c r="BJ186" s="304">
        <v>1</v>
      </c>
      <c r="BK186" s="304">
        <v>1</v>
      </c>
      <c r="BL186" s="304">
        <v>1</v>
      </c>
    </row>
    <row r="187" spans="1:64" ht="15" hidden="1" customHeight="1" x14ac:dyDescent="0.2">
      <c r="A187" s="304" t="s">
        <v>4922</v>
      </c>
      <c r="B187" s="304" t="s">
        <v>5965</v>
      </c>
      <c r="C187" s="304">
        <v>185</v>
      </c>
      <c r="D187" s="349" t="s">
        <v>3707</v>
      </c>
      <c r="E187" s="309">
        <v>1652</v>
      </c>
      <c r="F187" s="309"/>
      <c r="G187" s="324">
        <v>37.165999999999997</v>
      </c>
      <c r="H187" s="324">
        <v>-121.628</v>
      </c>
      <c r="I187" s="324" t="s">
        <v>226</v>
      </c>
      <c r="J187" s="368">
        <f>P187</f>
        <v>488.77</v>
      </c>
      <c r="K187" s="331">
        <v>0.1</v>
      </c>
      <c r="L187" s="304" t="str">
        <f t="shared" si="40"/>
        <v>C</v>
      </c>
      <c r="M187" s="388">
        <v>0</v>
      </c>
      <c r="N187" s="304"/>
      <c r="O187" s="356">
        <v>36.200000000000003</v>
      </c>
      <c r="P187" s="304">
        <v>488.77</v>
      </c>
      <c r="Q187" s="304">
        <v>2063</v>
      </c>
      <c r="R187" s="304" t="s">
        <v>5948</v>
      </c>
      <c r="S187" s="304"/>
      <c r="T187" s="304"/>
      <c r="U187" s="304"/>
      <c r="V187" s="304"/>
      <c r="W187" s="304" t="s">
        <v>3683</v>
      </c>
      <c r="X187" s="304" t="s">
        <v>232</v>
      </c>
      <c r="Y187" s="366">
        <f t="shared" si="43"/>
        <v>506.6</v>
      </c>
      <c r="Z187" s="304">
        <v>0.4</v>
      </c>
      <c r="AA187" s="304"/>
      <c r="AB187" s="304">
        <v>-999</v>
      </c>
      <c r="AC187" s="304">
        <v>-999</v>
      </c>
      <c r="AD187" s="366">
        <v>-999</v>
      </c>
      <c r="AE187" s="304">
        <v>-999</v>
      </c>
      <c r="AF187" s="304">
        <v>-999</v>
      </c>
      <c r="AG187" s="304"/>
      <c r="AH187" s="304">
        <v>8.6526400000000003E-2</v>
      </c>
      <c r="AI187" s="312"/>
      <c r="AJ187" s="332">
        <v>585</v>
      </c>
      <c r="AK187" s="304">
        <f t="shared" si="41"/>
        <v>555</v>
      </c>
      <c r="AL187" s="304">
        <f>IF(AH187&lt;=0.0022,0.2,0.43)</f>
        <v>0.43</v>
      </c>
      <c r="AM187" s="389">
        <f t="shared" si="42"/>
        <v>653</v>
      </c>
      <c r="AN187" s="304">
        <v>0.4</v>
      </c>
      <c r="AO187" s="304"/>
      <c r="AP187" s="312" t="s">
        <v>3148</v>
      </c>
      <c r="AQ187" s="312"/>
      <c r="AR187" s="312">
        <v>653</v>
      </c>
      <c r="AS187" s="312">
        <v>376.07299999999998</v>
      </c>
      <c r="AT187" s="312"/>
      <c r="AU187" s="329">
        <f>VLOOKUP(C187,[1]world!$A$2:$B$3555,2,FALSE)</f>
        <v>3</v>
      </c>
      <c r="AV187" s="329">
        <v>547</v>
      </c>
      <c r="AW187" s="304">
        <v>0.37</v>
      </c>
      <c r="AX187" s="304">
        <v>567.1</v>
      </c>
      <c r="AY187" s="304">
        <v>670.2</v>
      </c>
      <c r="AZ187" s="304">
        <v>817.5</v>
      </c>
      <c r="BA187" s="304">
        <v>567.1</v>
      </c>
      <c r="BB187" s="304">
        <v>670.2</v>
      </c>
      <c r="BC187" s="304">
        <v>817.5</v>
      </c>
      <c r="BD187" s="304">
        <v>-999</v>
      </c>
      <c r="BE187" s="304">
        <v>-999</v>
      </c>
      <c r="BF187" s="304">
        <v>-999</v>
      </c>
      <c r="BG187" s="304">
        <v>-999</v>
      </c>
      <c r="BH187" s="304">
        <v>-999</v>
      </c>
      <c r="BI187" s="304">
        <v>-999</v>
      </c>
      <c r="BJ187" s="304">
        <v>1</v>
      </c>
      <c r="BK187" s="304">
        <v>1</v>
      </c>
      <c r="BL187" s="304">
        <v>1</v>
      </c>
    </row>
    <row r="188" spans="1:64" ht="15" hidden="1" customHeight="1" x14ac:dyDescent="0.2">
      <c r="A188" s="304" t="s">
        <v>4922</v>
      </c>
      <c r="B188" s="304" t="s">
        <v>5965</v>
      </c>
      <c r="C188" s="304">
        <v>186</v>
      </c>
      <c r="D188" s="349" t="s">
        <v>3565</v>
      </c>
      <c r="E188" s="309">
        <v>1655</v>
      </c>
      <c r="F188" s="309"/>
      <c r="G188" s="324">
        <v>36.826999999999998</v>
      </c>
      <c r="H188" s="324">
        <v>-121.44499999999999</v>
      </c>
      <c r="I188" s="324" t="s">
        <v>226</v>
      </c>
      <c r="J188" s="368">
        <f t="shared" ref="J188:J189" si="56">EXP(0.35*LN(AM188)+0.24*LN(Y188)+0.2*LN(AJ188)+0.21*LN(AV188))</f>
        <v>500.16285230952928</v>
      </c>
      <c r="K188" s="331">
        <f t="shared" ref="K188:K189" si="57">SQRT(0.35*AN188^2+0.24*Z188^2+0.2*AL188^2+0.21*AW188^2)</f>
        <v>0.37715248905449367</v>
      </c>
      <c r="L188" s="304" t="str">
        <f t="shared" si="40"/>
        <v>C</v>
      </c>
      <c r="M188" s="388" t="s">
        <v>6092</v>
      </c>
      <c r="N188" s="304"/>
      <c r="O188" s="356"/>
      <c r="P188" s="304"/>
      <c r="Q188" s="310"/>
      <c r="R188" s="304"/>
      <c r="S188" s="304"/>
      <c r="T188" s="304"/>
      <c r="U188" s="304"/>
      <c r="V188" s="304"/>
      <c r="W188" s="304" t="s">
        <v>2047</v>
      </c>
      <c r="X188" s="304" t="s">
        <v>232</v>
      </c>
      <c r="Y188" s="366">
        <f t="shared" si="43"/>
        <v>506.6</v>
      </c>
      <c r="Z188" s="304">
        <v>0.4</v>
      </c>
      <c r="AA188" s="304"/>
      <c r="AB188" s="304">
        <v>-999</v>
      </c>
      <c r="AC188" s="304">
        <v>-999</v>
      </c>
      <c r="AD188" s="366">
        <v>-999</v>
      </c>
      <c r="AE188" s="304">
        <v>-999</v>
      </c>
      <c r="AF188" s="304">
        <v>-999</v>
      </c>
      <c r="AG188" s="304"/>
      <c r="AH188" s="304">
        <v>3.4164600000000003E-2</v>
      </c>
      <c r="AI188" s="312"/>
      <c r="AJ188" s="332">
        <v>426</v>
      </c>
      <c r="AK188" s="304">
        <f t="shared" si="41"/>
        <v>425</v>
      </c>
      <c r="AL188" s="363">
        <v>0.43</v>
      </c>
      <c r="AM188" s="389">
        <f t="shared" si="42"/>
        <v>515</v>
      </c>
      <c r="AN188" s="304">
        <v>0.33</v>
      </c>
      <c r="AO188" s="304"/>
      <c r="AP188" s="312" t="s">
        <v>1710</v>
      </c>
      <c r="AQ188" s="312"/>
      <c r="AR188" s="312">
        <v>515</v>
      </c>
      <c r="AS188" s="312">
        <v>622.85900000000004</v>
      </c>
      <c r="AT188" s="312"/>
      <c r="AU188" s="329">
        <f>VLOOKUP(C188,[1]world!$A$2:$B$3555,2,FALSE)</f>
        <v>3</v>
      </c>
      <c r="AV188" s="329">
        <v>547</v>
      </c>
      <c r="AW188" s="304">
        <v>0.37</v>
      </c>
      <c r="AX188" s="304">
        <v>471</v>
      </c>
      <c r="AY188" s="304">
        <v>1398.2</v>
      </c>
      <c r="AZ188" s="304">
        <v>2295.9</v>
      </c>
      <c r="BA188" s="304">
        <v>471</v>
      </c>
      <c r="BB188" s="304">
        <v>1398.2</v>
      </c>
      <c r="BC188" s="304">
        <v>2295.9</v>
      </c>
      <c r="BD188" s="304">
        <v>-999</v>
      </c>
      <c r="BE188" s="304">
        <v>-999</v>
      </c>
      <c r="BF188" s="304">
        <v>-999</v>
      </c>
      <c r="BG188" s="304">
        <v>-999</v>
      </c>
      <c r="BH188" s="304">
        <v>-999</v>
      </c>
      <c r="BI188" s="304">
        <v>-999</v>
      </c>
      <c r="BJ188" s="304">
        <v>1</v>
      </c>
      <c r="BK188" s="304">
        <v>1</v>
      </c>
      <c r="BL188" s="304">
        <v>1</v>
      </c>
    </row>
    <row r="189" spans="1:64" ht="15" hidden="1" customHeight="1" x14ac:dyDescent="0.2">
      <c r="A189" s="304" t="s">
        <v>4922</v>
      </c>
      <c r="B189" s="304" t="s">
        <v>5965</v>
      </c>
      <c r="C189" s="304">
        <v>187</v>
      </c>
      <c r="D189" s="349" t="s">
        <v>3566</v>
      </c>
      <c r="E189" s="309">
        <v>1655</v>
      </c>
      <c r="F189" s="309"/>
      <c r="G189" s="324">
        <v>36.826999999999998</v>
      </c>
      <c r="H189" s="324">
        <v>-121.44499999999999</v>
      </c>
      <c r="I189" s="324" t="s">
        <v>226</v>
      </c>
      <c r="J189" s="368">
        <f t="shared" si="56"/>
        <v>500.16285230952928</v>
      </c>
      <c r="K189" s="331">
        <f t="shared" si="57"/>
        <v>0.37715248905449367</v>
      </c>
      <c r="L189" s="304" t="str">
        <f t="shared" si="40"/>
        <v>C</v>
      </c>
      <c r="M189" s="388" t="s">
        <v>6092</v>
      </c>
      <c r="N189" s="304"/>
      <c r="O189" s="356"/>
      <c r="P189" s="304"/>
      <c r="Q189" s="310"/>
      <c r="R189" s="304"/>
      <c r="S189" s="304"/>
      <c r="T189" s="304"/>
      <c r="U189" s="304"/>
      <c r="V189" s="304"/>
      <c r="W189" s="304" t="s">
        <v>2047</v>
      </c>
      <c r="X189" s="304" t="s">
        <v>232</v>
      </c>
      <c r="Y189" s="366">
        <f t="shared" si="43"/>
        <v>506.6</v>
      </c>
      <c r="Z189" s="304">
        <v>0.4</v>
      </c>
      <c r="AA189" s="304"/>
      <c r="AB189" s="304">
        <v>-999</v>
      </c>
      <c r="AC189" s="304">
        <v>-999</v>
      </c>
      <c r="AD189" s="366">
        <v>-999</v>
      </c>
      <c r="AE189" s="304">
        <v>-999</v>
      </c>
      <c r="AF189" s="304">
        <v>-999</v>
      </c>
      <c r="AG189" s="304"/>
      <c r="AH189" s="304">
        <v>3.4164600000000003E-2</v>
      </c>
      <c r="AI189" s="312"/>
      <c r="AJ189" s="332">
        <v>426</v>
      </c>
      <c r="AK189" s="304">
        <f t="shared" si="41"/>
        <v>425</v>
      </c>
      <c r="AL189" s="363">
        <v>0.43</v>
      </c>
      <c r="AM189" s="389">
        <f t="shared" si="42"/>
        <v>515</v>
      </c>
      <c r="AN189" s="304">
        <v>0.33</v>
      </c>
      <c r="AO189" s="304"/>
      <c r="AP189" s="312" t="s">
        <v>1710</v>
      </c>
      <c r="AQ189" s="312"/>
      <c r="AR189" s="312">
        <v>515</v>
      </c>
      <c r="AS189" s="312">
        <v>622.85900000000004</v>
      </c>
      <c r="AT189" s="312"/>
      <c r="AU189" s="329">
        <f>VLOOKUP(C189,[1]world!$A$2:$B$3555,2,FALSE)</f>
        <v>3</v>
      </c>
      <c r="AV189" s="329">
        <v>547</v>
      </c>
      <c r="AW189" s="304">
        <v>0.37</v>
      </c>
      <c r="AX189" s="304">
        <v>471</v>
      </c>
      <c r="AY189" s="304">
        <v>1398.2</v>
      </c>
      <c r="AZ189" s="304">
        <v>2295.9</v>
      </c>
      <c r="BA189" s="304">
        <v>471</v>
      </c>
      <c r="BB189" s="304">
        <v>1398.2</v>
      </c>
      <c r="BC189" s="304">
        <v>2295.9</v>
      </c>
      <c r="BD189" s="304">
        <v>-999</v>
      </c>
      <c r="BE189" s="304">
        <v>-999</v>
      </c>
      <c r="BF189" s="304">
        <v>-999</v>
      </c>
      <c r="BG189" s="304">
        <v>-999</v>
      </c>
      <c r="BH189" s="304">
        <v>-999</v>
      </c>
      <c r="BI189" s="304">
        <v>-999</v>
      </c>
      <c r="BJ189" s="304">
        <v>1</v>
      </c>
      <c r="BK189" s="304">
        <v>1</v>
      </c>
      <c r="BL189" s="304">
        <v>1</v>
      </c>
    </row>
    <row r="190" spans="1:64" ht="15" hidden="1" customHeight="1" x14ac:dyDescent="0.2">
      <c r="A190" s="304" t="s">
        <v>4922</v>
      </c>
      <c r="B190" s="304" t="s">
        <v>5965</v>
      </c>
      <c r="C190" s="304">
        <v>188</v>
      </c>
      <c r="D190" s="349" t="s">
        <v>6040</v>
      </c>
      <c r="E190" s="309">
        <v>1656</v>
      </c>
      <c r="F190" s="309"/>
      <c r="G190" s="324">
        <v>36.887999999999998</v>
      </c>
      <c r="H190" s="324">
        <v>-121.413</v>
      </c>
      <c r="I190" s="324" t="s">
        <v>214</v>
      </c>
      <c r="J190" s="368">
        <f>P190</f>
        <v>215.54</v>
      </c>
      <c r="K190" s="331">
        <v>0.1</v>
      </c>
      <c r="L190" s="304" t="str">
        <f t="shared" si="40"/>
        <v>D</v>
      </c>
      <c r="M190" s="388">
        <v>0</v>
      </c>
      <c r="N190" s="304"/>
      <c r="O190" s="356">
        <v>59.4</v>
      </c>
      <c r="P190" s="304">
        <v>215.54</v>
      </c>
      <c r="Q190" s="304">
        <v>2068</v>
      </c>
      <c r="R190" s="304" t="s">
        <v>5948</v>
      </c>
      <c r="S190" s="304"/>
      <c r="T190" s="304"/>
      <c r="U190" s="304"/>
      <c r="V190" s="304"/>
      <c r="W190" s="304" t="s">
        <v>273</v>
      </c>
      <c r="X190" s="304" t="s">
        <v>213</v>
      </c>
      <c r="Y190" s="366">
        <f t="shared" si="43"/>
        <v>274.5</v>
      </c>
      <c r="Z190" s="304">
        <v>0.3</v>
      </c>
      <c r="AA190" s="304"/>
      <c r="AB190" s="304">
        <v>-999</v>
      </c>
      <c r="AC190" s="304">
        <v>-999</v>
      </c>
      <c r="AD190" s="366">
        <v>-999</v>
      </c>
      <c r="AE190" s="304">
        <v>-999</v>
      </c>
      <c r="AF190" s="304">
        <v>-999</v>
      </c>
      <c r="AG190" s="304"/>
      <c r="AH190" s="304">
        <v>6.8194500000000003E-3</v>
      </c>
      <c r="AI190" s="385">
        <v>1.5919799999999998E-2</v>
      </c>
      <c r="AJ190" s="332">
        <v>271</v>
      </c>
      <c r="AK190" s="304">
        <f t="shared" si="41"/>
        <v>270</v>
      </c>
      <c r="AL190" s="363">
        <f>IF(AND(AH190&lt;=0.0022,AI190&lt;=0.0022),0.2,0.43)</f>
        <v>0.43</v>
      </c>
      <c r="AM190" s="389">
        <f t="shared" si="42"/>
        <v>306</v>
      </c>
      <c r="AN190" s="363">
        <v>0.25</v>
      </c>
      <c r="AO190" s="304"/>
      <c r="AP190" s="312" t="s">
        <v>6113</v>
      </c>
      <c r="AQ190" s="312"/>
      <c r="AR190" s="312">
        <v>280</v>
      </c>
      <c r="AS190" s="312">
        <v>477.65199999999999</v>
      </c>
      <c r="AT190" s="312">
        <v>306</v>
      </c>
      <c r="AU190" s="329">
        <f>VLOOKUP(C190,[1]world!$A$2:$B$3555,2,FALSE)</f>
        <v>16</v>
      </c>
      <c r="AV190" s="329">
        <v>246</v>
      </c>
      <c r="AW190" s="304">
        <v>0.18</v>
      </c>
      <c r="AX190" s="304">
        <v>499.2</v>
      </c>
      <c r="AY190" s="304">
        <v>1071.8</v>
      </c>
      <c r="AZ190" s="304">
        <v>2569.4</v>
      </c>
      <c r="BA190" s="304">
        <v>499.2</v>
      </c>
      <c r="BB190" s="304">
        <v>1071.8</v>
      </c>
      <c r="BC190" s="304">
        <v>2569.4</v>
      </c>
      <c r="BD190" s="304">
        <v>-999</v>
      </c>
      <c r="BE190" s="304">
        <v>-999</v>
      </c>
      <c r="BF190" s="304">
        <v>-999</v>
      </c>
      <c r="BG190" s="304">
        <v>-999</v>
      </c>
      <c r="BH190" s="304">
        <v>-999</v>
      </c>
      <c r="BI190" s="304">
        <v>-999</v>
      </c>
      <c r="BJ190" s="304">
        <v>1</v>
      </c>
      <c r="BK190" s="304">
        <v>1</v>
      </c>
      <c r="BL190" s="304">
        <v>1</v>
      </c>
    </row>
    <row r="191" spans="1:64" ht="15" hidden="1" customHeight="1" x14ac:dyDescent="0.2">
      <c r="A191" s="304" t="s">
        <v>4922</v>
      </c>
      <c r="B191" s="304" t="s">
        <v>5965</v>
      </c>
      <c r="C191" s="304">
        <v>189</v>
      </c>
      <c r="D191" s="349" t="s">
        <v>6041</v>
      </c>
      <c r="E191" s="309">
        <v>1656</v>
      </c>
      <c r="F191" s="309"/>
      <c r="G191" s="324">
        <v>36.887999999999998</v>
      </c>
      <c r="H191" s="324">
        <v>-121.413</v>
      </c>
      <c r="I191" s="324" t="s">
        <v>214</v>
      </c>
      <c r="J191" s="368">
        <f>P191</f>
        <v>215.54</v>
      </c>
      <c r="K191" s="331">
        <v>0.1</v>
      </c>
      <c r="L191" s="304" t="str">
        <f t="shared" si="40"/>
        <v>D</v>
      </c>
      <c r="M191" s="388">
        <v>0</v>
      </c>
      <c r="N191" s="304"/>
      <c r="O191" s="356">
        <v>59.4</v>
      </c>
      <c r="P191" s="304">
        <v>215.54</v>
      </c>
      <c r="Q191" s="304">
        <v>2068</v>
      </c>
      <c r="R191" s="304" t="s">
        <v>5948</v>
      </c>
      <c r="S191" s="304"/>
      <c r="T191" s="304"/>
      <c r="U191" s="304"/>
      <c r="V191" s="304"/>
      <c r="W191" s="304" t="s">
        <v>273</v>
      </c>
      <c r="X191" s="304" t="s">
        <v>213</v>
      </c>
      <c r="Y191" s="366">
        <f t="shared" si="43"/>
        <v>274.5</v>
      </c>
      <c r="Z191" s="304">
        <v>0.3</v>
      </c>
      <c r="AA191" s="304"/>
      <c r="AB191" s="304">
        <v>-999</v>
      </c>
      <c r="AC191" s="304">
        <v>-999</v>
      </c>
      <c r="AD191" s="366">
        <v>-999</v>
      </c>
      <c r="AE191" s="304">
        <v>-999</v>
      </c>
      <c r="AF191" s="304">
        <v>-999</v>
      </c>
      <c r="AG191" s="304"/>
      <c r="AH191" s="304">
        <v>6.8194500000000003E-3</v>
      </c>
      <c r="AI191" s="385"/>
      <c r="AJ191" s="332">
        <v>271</v>
      </c>
      <c r="AK191" s="304">
        <f t="shared" si="41"/>
        <v>270</v>
      </c>
      <c r="AL191" s="363">
        <f>IF(AND(AH191&lt;=0.0022,AI191&lt;=0.0022),0.2,0.43)</f>
        <v>0.43</v>
      </c>
      <c r="AM191" s="389">
        <f t="shared" si="42"/>
        <v>280</v>
      </c>
      <c r="AN191" s="363">
        <v>0.25</v>
      </c>
      <c r="AO191" s="304"/>
      <c r="AP191" s="312" t="s">
        <v>6113</v>
      </c>
      <c r="AQ191" s="312"/>
      <c r="AR191" s="312">
        <v>280</v>
      </c>
      <c r="AS191" s="312">
        <v>477.65199999999999</v>
      </c>
      <c r="AT191" s="312"/>
      <c r="AU191" s="329" t="e">
        <f>VLOOKUP(C191,[1]world!$A$2:$B$3555,2,FALSE)</f>
        <v>#N/A</v>
      </c>
      <c r="AV191" s="329"/>
      <c r="AW191" s="304">
        <v>0.18</v>
      </c>
      <c r="AX191" s="304">
        <v>499.2</v>
      </c>
      <c r="AY191" s="304">
        <v>1071.8</v>
      </c>
      <c r="AZ191" s="304">
        <v>2569.4</v>
      </c>
      <c r="BA191" s="304">
        <v>499.2</v>
      </c>
      <c r="BB191" s="304">
        <v>1071.8</v>
      </c>
      <c r="BC191" s="304">
        <v>2569.4</v>
      </c>
      <c r="BD191" s="304">
        <v>-999</v>
      </c>
      <c r="BE191" s="304">
        <v>-999</v>
      </c>
      <c r="BF191" s="304">
        <v>-999</v>
      </c>
      <c r="BG191" s="304">
        <v>-999</v>
      </c>
      <c r="BH191" s="304">
        <v>-999</v>
      </c>
      <c r="BI191" s="304">
        <v>-999</v>
      </c>
      <c r="BJ191" s="304">
        <v>1</v>
      </c>
      <c r="BK191" s="304">
        <v>1</v>
      </c>
      <c r="BL191" s="304">
        <v>1</v>
      </c>
    </row>
    <row r="192" spans="1:64" ht="15" hidden="1" customHeight="1" x14ac:dyDescent="0.2">
      <c r="A192" s="304" t="s">
        <v>4922</v>
      </c>
      <c r="B192" s="304" t="s">
        <v>5965</v>
      </c>
      <c r="C192" s="304">
        <v>193</v>
      </c>
      <c r="D192" s="349" t="s">
        <v>3864</v>
      </c>
      <c r="E192" s="309">
        <v>1661</v>
      </c>
      <c r="F192" s="309"/>
      <c r="G192" s="324">
        <v>37.549999999999997</v>
      </c>
      <c r="H192" s="324">
        <v>-118.81100000000001</v>
      </c>
      <c r="I192" s="324" t="s">
        <v>214</v>
      </c>
      <c r="J192" s="368">
        <f>P192</f>
        <v>359.23</v>
      </c>
      <c r="K192" s="331">
        <v>0.1</v>
      </c>
      <c r="L192" s="304" t="str">
        <f t="shared" si="40"/>
        <v>D</v>
      </c>
      <c r="M192" s="388">
        <v>0</v>
      </c>
      <c r="N192" s="304"/>
      <c r="O192" s="356">
        <v>166.5</v>
      </c>
      <c r="P192" s="304">
        <v>359.23</v>
      </c>
      <c r="Q192" s="304">
        <v>2052</v>
      </c>
      <c r="R192" s="304" t="s">
        <v>5948</v>
      </c>
      <c r="S192" s="304"/>
      <c r="T192" s="304"/>
      <c r="U192" s="304"/>
      <c r="V192" s="304"/>
      <c r="W192" s="310" t="s">
        <v>401</v>
      </c>
      <c r="X192" s="304" t="s">
        <v>206</v>
      </c>
      <c r="Y192" s="366">
        <f t="shared" si="43"/>
        <v>338.6</v>
      </c>
      <c r="Z192" s="304">
        <v>0.3</v>
      </c>
      <c r="AA192" s="304"/>
      <c r="AB192" s="304">
        <v>-999</v>
      </c>
      <c r="AC192" s="304">
        <v>-999</v>
      </c>
      <c r="AD192" s="366">
        <v>-999</v>
      </c>
      <c r="AE192" s="304">
        <v>-999</v>
      </c>
      <c r="AF192" s="304">
        <v>-999</v>
      </c>
      <c r="AG192" s="304"/>
      <c r="AH192" s="304">
        <v>0.34446900000000003</v>
      </c>
      <c r="AI192" s="312"/>
      <c r="AJ192" s="332">
        <v>760</v>
      </c>
      <c r="AK192" s="304">
        <f t="shared" si="41"/>
        <v>760</v>
      </c>
      <c r="AL192" s="304">
        <f>IF(AH192&lt;=0.0022,0.2,0.43)</f>
        <v>0.43</v>
      </c>
      <c r="AM192" s="389">
        <f t="shared" si="42"/>
        <v>748</v>
      </c>
      <c r="AN192" s="304">
        <v>0.4</v>
      </c>
      <c r="AO192" s="304"/>
      <c r="AP192" s="312" t="s">
        <v>6114</v>
      </c>
      <c r="AQ192" s="312"/>
      <c r="AR192" s="312">
        <v>748</v>
      </c>
      <c r="AS192" s="312">
        <v>338.53899999999999</v>
      </c>
      <c r="AT192" s="312"/>
      <c r="AU192" s="329">
        <f>VLOOKUP(C192,[1]world!$A$2:$B$3555,2,FALSE)</f>
        <v>3</v>
      </c>
      <c r="AV192" s="329">
        <v>547</v>
      </c>
      <c r="AW192" s="304">
        <v>0.37</v>
      </c>
      <c r="AX192" s="304">
        <v>-999</v>
      </c>
      <c r="AY192" s="304">
        <v>-999</v>
      </c>
      <c r="AZ192" s="304">
        <v>-999</v>
      </c>
      <c r="BA192" s="304">
        <v>-999</v>
      </c>
      <c r="BB192" s="304">
        <v>-999</v>
      </c>
      <c r="BC192" s="304">
        <v>-999</v>
      </c>
      <c r="BD192" s="304">
        <v>-999</v>
      </c>
      <c r="BE192" s="304">
        <v>-999</v>
      </c>
      <c r="BF192" s="304">
        <v>-999</v>
      </c>
      <c r="BG192" s="304">
        <v>-999</v>
      </c>
      <c r="BH192" s="304">
        <v>-999</v>
      </c>
      <c r="BI192" s="304">
        <v>-999</v>
      </c>
      <c r="BJ192" s="304" t="s">
        <v>4954</v>
      </c>
      <c r="BK192" s="304" t="s">
        <v>4954</v>
      </c>
      <c r="BL192" s="304" t="s">
        <v>4954</v>
      </c>
    </row>
    <row r="193" spans="1:64" ht="15" hidden="1" customHeight="1" x14ac:dyDescent="0.2">
      <c r="A193" s="304" t="s">
        <v>4922</v>
      </c>
      <c r="B193" s="304" t="s">
        <v>5965</v>
      </c>
      <c r="C193" s="304">
        <v>194</v>
      </c>
      <c r="D193" s="349" t="s">
        <v>3978</v>
      </c>
      <c r="E193" s="309">
        <v>1678</v>
      </c>
      <c r="F193" s="309"/>
      <c r="G193" s="324">
        <v>37.808</v>
      </c>
      <c r="H193" s="324">
        <v>-122.476</v>
      </c>
      <c r="I193" s="324" t="s">
        <v>205</v>
      </c>
      <c r="J193" s="368">
        <f>EXP(0.35*LN(AM193)+0.24*LN(Y193)+0.2*LN(AJ193)+0.21*LN(AV193))</f>
        <v>550.94667323106921</v>
      </c>
      <c r="K193" s="331">
        <f>SQRT(0.35*AN193^2+0.24*Z193^2+0.2*AL193^2+0.21*AW193^2)</f>
        <v>0.40016121751114264</v>
      </c>
      <c r="L193" s="304" t="str">
        <f t="shared" si="40"/>
        <v>C</v>
      </c>
      <c r="M193" s="388" t="s">
        <v>6092</v>
      </c>
      <c r="N193" s="304"/>
      <c r="O193" s="356"/>
      <c r="P193" s="304"/>
      <c r="Q193" s="310"/>
      <c r="R193" s="304"/>
      <c r="S193" s="304"/>
      <c r="T193" s="304"/>
      <c r="U193" s="304"/>
      <c r="V193" s="304"/>
      <c r="W193" s="310" t="s">
        <v>3844</v>
      </c>
      <c r="X193" s="304" t="s">
        <v>232</v>
      </c>
      <c r="Y193" s="366">
        <f t="shared" si="43"/>
        <v>506.6</v>
      </c>
      <c r="Z193" s="304">
        <v>0.4</v>
      </c>
      <c r="AA193" s="304"/>
      <c r="AB193" s="304">
        <v>-999</v>
      </c>
      <c r="AC193" s="304">
        <v>-999</v>
      </c>
      <c r="AD193" s="366">
        <v>-999</v>
      </c>
      <c r="AE193" s="304">
        <v>-999</v>
      </c>
      <c r="AF193" s="304">
        <v>-999</v>
      </c>
      <c r="AG193" s="304"/>
      <c r="AH193" s="348">
        <f>VLOOKUP($C193,SMM_Vol1!$B$235:$H$269,6,FALSE)</f>
        <v>4.1546699999999999E-2</v>
      </c>
      <c r="AI193" s="385">
        <v>1.0000000000000001E-5</v>
      </c>
      <c r="AJ193" s="332">
        <f>VLOOKUP($C193,SMM_Vol1!$B$235:$H$269,7,FALSE)</f>
        <v>456</v>
      </c>
      <c r="AK193" s="304">
        <f t="shared" si="41"/>
        <v>425</v>
      </c>
      <c r="AL193" s="363">
        <v>0.43</v>
      </c>
      <c r="AM193" s="389">
        <f t="shared" si="42"/>
        <v>653</v>
      </c>
      <c r="AN193" s="304">
        <v>0.4</v>
      </c>
      <c r="AO193" s="304"/>
      <c r="AP193" s="312" t="s">
        <v>3148</v>
      </c>
      <c r="AQ193" s="312"/>
      <c r="AR193" s="312">
        <v>653</v>
      </c>
      <c r="AS193" s="312">
        <v>641.55700000000002</v>
      </c>
      <c r="AT193" s="312"/>
      <c r="AU193" s="329">
        <f>VLOOKUP(C193,[1]world!$A$2:$B$3555,2,FALSE)</f>
        <v>3</v>
      </c>
      <c r="AV193" s="329">
        <v>547</v>
      </c>
      <c r="AW193" s="304">
        <v>0.37</v>
      </c>
      <c r="AX193" s="304">
        <v>88</v>
      </c>
      <c r="AY193" s="304">
        <v>256.60000000000002</v>
      </c>
      <c r="AZ193" s="304">
        <v>835.8</v>
      </c>
      <c r="BA193" s="304">
        <v>88</v>
      </c>
      <c r="BB193" s="304">
        <v>256.60000000000002</v>
      </c>
      <c r="BC193" s="304">
        <v>835.8</v>
      </c>
      <c r="BD193" s="304">
        <v>-999</v>
      </c>
      <c r="BE193" s="304">
        <v>-999</v>
      </c>
      <c r="BF193" s="304">
        <v>-999</v>
      </c>
      <c r="BG193" s="304">
        <v>-999</v>
      </c>
      <c r="BH193" s="304">
        <v>-999</v>
      </c>
      <c r="BI193" s="304">
        <v>-999</v>
      </c>
      <c r="BJ193" s="304">
        <v>1</v>
      </c>
      <c r="BK193" s="304">
        <v>1</v>
      </c>
      <c r="BL193" s="304">
        <v>1</v>
      </c>
    </row>
    <row r="194" spans="1:64" ht="15" hidden="1" customHeight="1" x14ac:dyDescent="0.2">
      <c r="A194" s="304" t="s">
        <v>4922</v>
      </c>
      <c r="B194" s="304" t="s">
        <v>5965</v>
      </c>
      <c r="C194" s="304">
        <v>195</v>
      </c>
      <c r="D194" s="349" t="s">
        <v>3854</v>
      </c>
      <c r="E194" s="309">
        <v>1686</v>
      </c>
      <c r="F194" s="309"/>
      <c r="G194" s="324">
        <v>37.534999999999997</v>
      </c>
      <c r="H194" s="324">
        <v>-121.929</v>
      </c>
      <c r="I194" s="324" t="s">
        <v>232</v>
      </c>
      <c r="J194" s="368">
        <f>P194</f>
        <v>284.79000000000002</v>
      </c>
      <c r="K194" s="331">
        <v>0.1</v>
      </c>
      <c r="L194" s="304" t="str">
        <f t="shared" si="40"/>
        <v>D</v>
      </c>
      <c r="M194" s="388">
        <v>0</v>
      </c>
      <c r="N194" s="304"/>
      <c r="O194" s="356">
        <v>45</v>
      </c>
      <c r="P194" s="304">
        <v>284.79000000000002</v>
      </c>
      <c r="Q194" s="309">
        <v>672</v>
      </c>
      <c r="R194" s="304" t="s">
        <v>5948</v>
      </c>
      <c r="S194" s="304"/>
      <c r="T194" s="304"/>
      <c r="U194" s="304"/>
      <c r="V194" s="304"/>
      <c r="W194" s="304" t="s">
        <v>505</v>
      </c>
      <c r="X194" s="304" t="s">
        <v>213</v>
      </c>
      <c r="Y194" s="366">
        <f t="shared" si="43"/>
        <v>274.5</v>
      </c>
      <c r="Z194" s="304">
        <v>0.3</v>
      </c>
      <c r="AA194" s="304"/>
      <c r="AB194" s="304">
        <v>-999</v>
      </c>
      <c r="AC194" s="304">
        <v>-999</v>
      </c>
      <c r="AD194" s="366">
        <v>-999</v>
      </c>
      <c r="AE194" s="304">
        <v>-999</v>
      </c>
      <c r="AF194" s="304">
        <v>-999</v>
      </c>
      <c r="AG194" s="304"/>
      <c r="AH194" s="304">
        <v>3.8410600000000003E-2</v>
      </c>
      <c r="AI194" s="312"/>
      <c r="AJ194" s="332">
        <v>443</v>
      </c>
      <c r="AK194" s="304">
        <f t="shared" si="41"/>
        <v>425</v>
      </c>
      <c r="AL194" s="304">
        <f>IF(AH194&lt;=0.0022,0.2,0.43)</f>
        <v>0.43</v>
      </c>
      <c r="AM194" s="389">
        <f t="shared" si="42"/>
        <v>387</v>
      </c>
      <c r="AN194" s="363">
        <v>0.25</v>
      </c>
      <c r="AO194" s="304"/>
      <c r="AP194" s="312" t="s">
        <v>1600</v>
      </c>
      <c r="AQ194" s="312" t="s">
        <v>3851</v>
      </c>
      <c r="AR194" s="312">
        <v>387</v>
      </c>
      <c r="AS194" s="312">
        <v>370.78899999999999</v>
      </c>
      <c r="AT194" s="312"/>
      <c r="AU194" s="329">
        <f>VLOOKUP(C194,[1]world!$A$2:$B$3555,2,FALSE)</f>
        <v>4</v>
      </c>
      <c r="AV194" s="329">
        <v>459</v>
      </c>
      <c r="AW194" s="304">
        <v>0.37</v>
      </c>
      <c r="AX194" s="304">
        <v>345</v>
      </c>
      <c r="AY194" s="304">
        <v>770.8</v>
      </c>
      <c r="AZ194" s="304">
        <v>3472.2</v>
      </c>
      <c r="BA194" s="304">
        <v>345</v>
      </c>
      <c r="BB194" s="304">
        <v>770.8</v>
      </c>
      <c r="BC194" s="304">
        <v>3472.2</v>
      </c>
      <c r="BD194" s="304">
        <v>-999</v>
      </c>
      <c r="BE194" s="304">
        <v>-999</v>
      </c>
      <c r="BF194" s="304">
        <v>-999</v>
      </c>
      <c r="BG194" s="304">
        <v>-999</v>
      </c>
      <c r="BH194" s="304">
        <v>-999</v>
      </c>
      <c r="BI194" s="304">
        <v>-999</v>
      </c>
      <c r="BJ194" s="304">
        <v>1</v>
      </c>
      <c r="BK194" s="304">
        <v>1</v>
      </c>
      <c r="BL194" s="304">
        <v>1</v>
      </c>
    </row>
    <row r="195" spans="1:64" ht="15" hidden="1" customHeight="1" x14ac:dyDescent="0.2">
      <c r="A195" s="304" t="s">
        <v>4922</v>
      </c>
      <c r="B195" s="304" t="s">
        <v>5965</v>
      </c>
      <c r="C195" s="304">
        <v>196</v>
      </c>
      <c r="D195" s="349" t="s">
        <v>3786</v>
      </c>
      <c r="E195" s="309">
        <v>1695</v>
      </c>
      <c r="F195" s="309"/>
      <c r="G195" s="324">
        <v>37.402000000000001</v>
      </c>
      <c r="H195" s="324">
        <v>-122.02500000000001</v>
      </c>
      <c r="I195" s="324" t="s">
        <v>232</v>
      </c>
      <c r="J195" s="368">
        <f>P195</f>
        <v>267.70999999999998</v>
      </c>
      <c r="K195" s="331">
        <v>0.1</v>
      </c>
      <c r="L195" s="304" t="str">
        <f t="shared" si="40"/>
        <v>D</v>
      </c>
      <c r="M195" s="388">
        <v>0</v>
      </c>
      <c r="N195" s="304"/>
      <c r="O195" s="356">
        <v>60</v>
      </c>
      <c r="P195" s="304">
        <v>267.70999999999998</v>
      </c>
      <c r="Q195" s="304">
        <v>677</v>
      </c>
      <c r="R195" s="304" t="s">
        <v>5948</v>
      </c>
      <c r="S195" s="304"/>
      <c r="T195" s="304"/>
      <c r="U195" s="304"/>
      <c r="V195" s="304"/>
      <c r="W195" s="304" t="s">
        <v>286</v>
      </c>
      <c r="X195" s="304" t="s">
        <v>213</v>
      </c>
      <c r="Y195" s="366">
        <f t="shared" si="43"/>
        <v>274.5</v>
      </c>
      <c r="Z195" s="304">
        <v>0.3</v>
      </c>
      <c r="AA195" s="304"/>
      <c r="AB195" s="304">
        <v>-999</v>
      </c>
      <c r="AC195" s="304">
        <v>-999</v>
      </c>
      <c r="AD195" s="366">
        <v>-999</v>
      </c>
      <c r="AE195" s="304">
        <v>-999</v>
      </c>
      <c r="AF195" s="304">
        <v>-999</v>
      </c>
      <c r="AG195" s="304"/>
      <c r="AH195" s="304">
        <v>3.8212200000000002E-3</v>
      </c>
      <c r="AI195" s="385">
        <v>1.9088600000000001E-2</v>
      </c>
      <c r="AJ195" s="332">
        <v>243</v>
      </c>
      <c r="AK195" s="304">
        <f t="shared" si="41"/>
        <v>270</v>
      </c>
      <c r="AL195" s="363">
        <f>IF(AND(AH195&lt;=0.0022,AI195&lt;=0.0022),0.2,0.43)</f>
        <v>0.43</v>
      </c>
      <c r="AM195" s="389">
        <f t="shared" si="42"/>
        <v>306</v>
      </c>
      <c r="AN195" s="363">
        <v>0.25</v>
      </c>
      <c r="AO195" s="304"/>
      <c r="AP195" s="312" t="s">
        <v>6113</v>
      </c>
      <c r="AQ195" s="312" t="s">
        <v>3596</v>
      </c>
      <c r="AR195" s="312">
        <v>280</v>
      </c>
      <c r="AS195" s="312">
        <v>271.44099999999997</v>
      </c>
      <c r="AT195" s="312">
        <v>306</v>
      </c>
      <c r="AU195" s="329">
        <f>VLOOKUP(C195,[1]world!$A$2:$B$3555,2,FALSE)</f>
        <v>12</v>
      </c>
      <c r="AV195" s="329">
        <v>297</v>
      </c>
      <c r="AW195" s="304">
        <v>0.37</v>
      </c>
      <c r="AX195" s="304">
        <v>498</v>
      </c>
      <c r="AY195" s="304">
        <v>498</v>
      </c>
      <c r="AZ195" s="304">
        <v>849.5</v>
      </c>
      <c r="BA195" s="304">
        <v>498</v>
      </c>
      <c r="BB195" s="304">
        <v>498</v>
      </c>
      <c r="BC195" s="304">
        <v>849.5</v>
      </c>
      <c r="BD195" s="304">
        <v>-999</v>
      </c>
      <c r="BE195" s="304">
        <v>-999</v>
      </c>
      <c r="BF195" s="304">
        <v>-999</v>
      </c>
      <c r="BG195" s="304">
        <v>-999</v>
      </c>
      <c r="BH195" s="304">
        <v>-999</v>
      </c>
      <c r="BI195" s="304">
        <v>-999</v>
      </c>
      <c r="BJ195" s="304">
        <v>1</v>
      </c>
      <c r="BK195" s="304">
        <v>1</v>
      </c>
      <c r="BL195" s="304">
        <v>1</v>
      </c>
    </row>
    <row r="196" spans="1:64" ht="15" hidden="1" customHeight="1" x14ac:dyDescent="0.2">
      <c r="A196" s="304" t="s">
        <v>4922</v>
      </c>
      <c r="B196" s="304" t="s">
        <v>5971</v>
      </c>
      <c r="C196" s="304">
        <v>197</v>
      </c>
      <c r="D196" s="349" t="s">
        <v>4586</v>
      </c>
      <c r="E196" s="309">
        <v>2022</v>
      </c>
      <c r="F196" s="309"/>
      <c r="G196" s="324">
        <v>46.58</v>
      </c>
      <c r="H196" s="324">
        <v>-112.03</v>
      </c>
      <c r="I196" s="324" t="s">
        <v>240</v>
      </c>
      <c r="J196" s="368">
        <f>GEOMEAN(Y196,AV196,AK196)</f>
        <v>543.38667857511439</v>
      </c>
      <c r="K196" s="331">
        <f t="shared" ref="K196:K197" si="58">GEOMEAN(AA196,AL196,AW196)</f>
        <v>0.41523526603009125</v>
      </c>
      <c r="L196" s="304" t="str">
        <f t="shared" ref="L196:L259" si="59">IF(J196&lt;180,"E",IF(AND(J196&gt;=180,J196&lt;360),"D",IF(AND(J196&gt;=360,J196&lt;760),"C",IF(AND(J196&gt;=760,J196&lt;1500),"B",IF(J196&gt;=1500,"A","-")))))</f>
        <v>C</v>
      </c>
      <c r="M196" s="388" t="s">
        <v>6089</v>
      </c>
      <c r="N196" s="304"/>
      <c r="O196" s="356"/>
      <c r="P196" s="304"/>
      <c r="Q196" s="310"/>
      <c r="R196" s="304"/>
      <c r="S196" s="304"/>
      <c r="T196" s="304"/>
      <c r="U196" s="304"/>
      <c r="V196" s="304"/>
      <c r="W196" s="304" t="s">
        <v>4587</v>
      </c>
      <c r="X196" s="304" t="s">
        <v>232</v>
      </c>
      <c r="Y196" s="366">
        <f t="shared" si="43"/>
        <v>506.6</v>
      </c>
      <c r="Z196" s="304"/>
      <c r="AA196" s="304">
        <v>0.45</v>
      </c>
      <c r="AB196" s="304">
        <v>-999</v>
      </c>
      <c r="AC196" s="304">
        <v>-999</v>
      </c>
      <c r="AD196" s="366">
        <v>-999</v>
      </c>
      <c r="AE196" s="304">
        <v>-999</v>
      </c>
      <c r="AF196" s="304">
        <v>-999</v>
      </c>
      <c r="AG196" s="304"/>
      <c r="AH196" s="304">
        <v>0.12305000000000001</v>
      </c>
      <c r="AI196" s="312"/>
      <c r="AJ196" s="332">
        <v>701</v>
      </c>
      <c r="AK196" s="304">
        <f t="shared" ref="AK196:AK259" si="60">IF(AJ196&lt;=180,180,IF(AND(AJ196&gt;180,AJ196&lt;240),210,IF(AND(AJ196&gt;=240,AJ196&lt;300),270,IF(AND(AJ196&gt;=300,AJ196&lt;360),270,IF(AND(AJ196&gt;=360,AJ196&lt;490),425,IF(AND(AJ196&gt;=490,AJ196&lt;620),555,IF(AND(AJ196&gt;=620,AJ196&lt;760),690,IF(AJ196&gt;=760,760,"Error"))))))))</f>
        <v>690</v>
      </c>
      <c r="AL196" s="363">
        <v>0.43</v>
      </c>
      <c r="AM196" s="389" t="str">
        <f t="shared" ref="AM196:AM259" si="61">IF(AT196&lt;&gt;"",AT196,IF(AND(AT196="",AR196=""),"",AR196))</f>
        <v/>
      </c>
      <c r="AN196" s="304"/>
      <c r="AO196" s="304"/>
      <c r="AP196" s="312"/>
      <c r="AQ196" s="312"/>
      <c r="AR196" s="312"/>
      <c r="AS196" s="312"/>
      <c r="AT196" s="312"/>
      <c r="AU196" s="329">
        <f>VLOOKUP(C196,[1]world!$A$2:$B$3555,2,FALSE)</f>
        <v>4</v>
      </c>
      <c r="AV196" s="329">
        <v>459</v>
      </c>
      <c r="AW196" s="304">
        <v>0.37</v>
      </c>
      <c r="AX196" s="304">
        <v>-999</v>
      </c>
      <c r="AY196" s="304">
        <v>-999</v>
      </c>
      <c r="AZ196" s="304">
        <v>-999</v>
      </c>
      <c r="BA196" s="304">
        <v>-999</v>
      </c>
      <c r="BB196" s="304">
        <v>-999</v>
      </c>
      <c r="BC196" s="304">
        <v>-999</v>
      </c>
      <c r="BD196" s="304">
        <v>-999</v>
      </c>
      <c r="BE196" s="304">
        <v>-999</v>
      </c>
      <c r="BF196" s="304">
        <v>-999</v>
      </c>
      <c r="BG196" s="304">
        <v>-999</v>
      </c>
      <c r="BH196" s="304">
        <v>-999</v>
      </c>
      <c r="BI196" s="304">
        <v>-999</v>
      </c>
      <c r="BJ196" s="304" t="s">
        <v>4954</v>
      </c>
      <c r="BK196" s="304" t="s">
        <v>4954</v>
      </c>
      <c r="BL196" s="304" t="s">
        <v>4954</v>
      </c>
    </row>
    <row r="197" spans="1:64" ht="15" hidden="1" customHeight="1" x14ac:dyDescent="0.2">
      <c r="A197" s="304" t="s">
        <v>4922</v>
      </c>
      <c r="B197" s="304" t="s">
        <v>5971</v>
      </c>
      <c r="C197" s="304">
        <v>198</v>
      </c>
      <c r="D197" s="349" t="s">
        <v>4588</v>
      </c>
      <c r="E197" s="309">
        <v>2229</v>
      </c>
      <c r="F197" s="309"/>
      <c r="G197" s="324">
        <v>46.59</v>
      </c>
      <c r="H197" s="324">
        <v>-112.04</v>
      </c>
      <c r="I197" s="324" t="s">
        <v>206</v>
      </c>
      <c r="J197" s="368">
        <f>GEOMEAN(Y197,AV197,AK197)</f>
        <v>505.34768985040262</v>
      </c>
      <c r="K197" s="331">
        <f t="shared" si="58"/>
        <v>0.41523526603009125</v>
      </c>
      <c r="L197" s="304" t="str">
        <f t="shared" si="59"/>
        <v>C</v>
      </c>
      <c r="M197" s="388" t="s">
        <v>6089</v>
      </c>
      <c r="N197" s="304"/>
      <c r="O197" s="356"/>
      <c r="P197" s="304"/>
      <c r="Q197" s="310"/>
      <c r="R197" s="304"/>
      <c r="S197" s="304"/>
      <c r="T197" s="304"/>
      <c r="U197" s="304"/>
      <c r="V197" s="304"/>
      <c r="W197" s="304" t="s">
        <v>4589</v>
      </c>
      <c r="X197" s="304" t="s">
        <v>232</v>
      </c>
      <c r="Y197" s="366">
        <f t="shared" ref="Y197:Y260" si="62">IF(X197="A",506.6,IF(X197="B",424.8,IF(X197="C",338.6,IF(X197="D",274.5,IF(X197="E",181.5,"-")))))</f>
        <v>506.6</v>
      </c>
      <c r="Z197" s="304"/>
      <c r="AA197" s="304">
        <v>0.45</v>
      </c>
      <c r="AB197" s="304">
        <v>-999</v>
      </c>
      <c r="AC197" s="304">
        <v>-999</v>
      </c>
      <c r="AD197" s="366">
        <v>-999</v>
      </c>
      <c r="AE197" s="304">
        <v>-999</v>
      </c>
      <c r="AF197" s="304">
        <v>-999</v>
      </c>
      <c r="AG197" s="304"/>
      <c r="AH197" s="304">
        <v>5.5114799999999999E-2</v>
      </c>
      <c r="AI197" s="312"/>
      <c r="AJ197" s="332">
        <v>503</v>
      </c>
      <c r="AK197" s="304">
        <f t="shared" si="60"/>
        <v>555</v>
      </c>
      <c r="AL197" s="363">
        <v>0.43</v>
      </c>
      <c r="AM197" s="389" t="str">
        <f t="shared" si="61"/>
        <v/>
      </c>
      <c r="AN197" s="304"/>
      <c r="AO197" s="304"/>
      <c r="AP197" s="312"/>
      <c r="AQ197" s="312"/>
      <c r="AR197" s="312"/>
      <c r="AS197" s="312"/>
      <c r="AT197" s="312"/>
      <c r="AU197" s="329">
        <f>VLOOKUP(C197,[1]world!$A$2:$B$3555,2,FALSE)</f>
        <v>4</v>
      </c>
      <c r="AV197" s="329">
        <v>459</v>
      </c>
      <c r="AW197" s="304">
        <v>0.37</v>
      </c>
      <c r="AX197" s="304">
        <v>-999</v>
      </c>
      <c r="AY197" s="304">
        <v>-999</v>
      </c>
      <c r="AZ197" s="304">
        <v>-999</v>
      </c>
      <c r="BA197" s="304">
        <v>-999</v>
      </c>
      <c r="BB197" s="304">
        <v>-999</v>
      </c>
      <c r="BC197" s="304">
        <v>-999</v>
      </c>
      <c r="BD197" s="304">
        <v>-999</v>
      </c>
      <c r="BE197" s="304">
        <v>-999</v>
      </c>
      <c r="BF197" s="304">
        <v>-999</v>
      </c>
      <c r="BG197" s="304">
        <v>-999</v>
      </c>
      <c r="BH197" s="304">
        <v>-999</v>
      </c>
      <c r="BI197" s="304">
        <v>-999</v>
      </c>
      <c r="BJ197" s="304" t="s">
        <v>4954</v>
      </c>
      <c r="BK197" s="304" t="s">
        <v>4954</v>
      </c>
      <c r="BL197" s="304" t="s">
        <v>4954</v>
      </c>
    </row>
    <row r="198" spans="1:64" ht="15" hidden="1" customHeight="1" x14ac:dyDescent="0.2">
      <c r="A198" s="304" t="s">
        <v>4922</v>
      </c>
      <c r="B198" s="304" t="s">
        <v>5972</v>
      </c>
      <c r="C198" s="304">
        <v>199</v>
      </c>
      <c r="D198" s="349" t="s">
        <v>1501</v>
      </c>
      <c r="E198" s="309">
        <v>3501</v>
      </c>
      <c r="F198" s="309"/>
      <c r="G198" s="324">
        <v>12.145</v>
      </c>
      <c r="H198" s="324">
        <v>-86.322000000000003</v>
      </c>
      <c r="I198" s="324" t="s">
        <v>232</v>
      </c>
      <c r="J198" s="368">
        <f>P198</f>
        <v>288.77</v>
      </c>
      <c r="K198" s="331">
        <v>0.1</v>
      </c>
      <c r="L198" s="304" t="str">
        <f t="shared" si="59"/>
        <v>D</v>
      </c>
      <c r="M198" s="388">
        <v>0</v>
      </c>
      <c r="N198" s="304"/>
      <c r="O198" s="356">
        <v>51</v>
      </c>
      <c r="P198" s="304">
        <v>288.77</v>
      </c>
      <c r="Q198" s="304">
        <v>484</v>
      </c>
      <c r="R198" s="304" t="s">
        <v>5948</v>
      </c>
      <c r="S198" s="304"/>
      <c r="T198" s="304"/>
      <c r="U198" s="304"/>
      <c r="V198" s="304"/>
      <c r="W198" s="310" t="s">
        <v>505</v>
      </c>
      <c r="X198" s="304" t="s">
        <v>213</v>
      </c>
      <c r="Y198" s="366">
        <f t="shared" si="62"/>
        <v>274.5</v>
      </c>
      <c r="Z198" s="304"/>
      <c r="AA198" s="304"/>
      <c r="AB198" s="304">
        <v>-999</v>
      </c>
      <c r="AC198" s="304">
        <v>-999</v>
      </c>
      <c r="AD198" s="366">
        <v>-999</v>
      </c>
      <c r="AE198" s="304">
        <v>-999</v>
      </c>
      <c r="AF198" s="304">
        <v>-999</v>
      </c>
      <c r="AG198" s="304"/>
      <c r="AH198" s="304">
        <v>4.1398799999999999E-2</v>
      </c>
      <c r="AI198" s="312"/>
      <c r="AJ198" s="332">
        <v>760</v>
      </c>
      <c r="AK198" s="304">
        <f t="shared" si="60"/>
        <v>760</v>
      </c>
      <c r="AL198" s="304">
        <f>IF(AH198&lt;=0.0022,0.2,0.43)</f>
        <v>0.43</v>
      </c>
      <c r="AM198" s="389" t="str">
        <f t="shared" si="61"/>
        <v/>
      </c>
      <c r="AN198" s="304"/>
      <c r="AO198" s="304"/>
      <c r="AP198" s="312"/>
      <c r="AQ198" s="312"/>
      <c r="AR198" s="312"/>
      <c r="AS198" s="312"/>
      <c r="AT198" s="312"/>
      <c r="AU198" s="329">
        <f>VLOOKUP(C198,[1]world!$A$2:$B$3555,2,FALSE)</f>
        <v>8</v>
      </c>
      <c r="AV198" s="329">
        <v>374</v>
      </c>
      <c r="AW198" s="304">
        <v>0.37</v>
      </c>
      <c r="AX198" s="304">
        <v>-999</v>
      </c>
      <c r="AY198" s="304">
        <v>-999</v>
      </c>
      <c r="AZ198" s="304">
        <v>-999</v>
      </c>
      <c r="BA198" s="304">
        <v>-999</v>
      </c>
      <c r="BB198" s="304">
        <v>-999</v>
      </c>
      <c r="BC198" s="304">
        <v>-999</v>
      </c>
      <c r="BD198" s="304">
        <v>-999</v>
      </c>
      <c r="BE198" s="304">
        <v>-999</v>
      </c>
      <c r="BF198" s="304">
        <v>-999</v>
      </c>
      <c r="BG198" s="304">
        <v>-999</v>
      </c>
      <c r="BH198" s="304">
        <v>-999</v>
      </c>
      <c r="BI198" s="304">
        <v>-999</v>
      </c>
      <c r="BJ198" s="304" t="s">
        <v>4954</v>
      </c>
      <c r="BK198" s="304" t="s">
        <v>4954</v>
      </c>
      <c r="BL198" s="304" t="s">
        <v>4954</v>
      </c>
    </row>
    <row r="199" spans="1:64" ht="15" hidden="1" customHeight="1" x14ac:dyDescent="0.2">
      <c r="A199" s="304" t="s">
        <v>4917</v>
      </c>
      <c r="B199" s="304" t="s">
        <v>5965</v>
      </c>
      <c r="C199" s="304">
        <v>200</v>
      </c>
      <c r="D199" s="349" t="s">
        <v>1641</v>
      </c>
      <c r="E199" s="309">
        <v>5028</v>
      </c>
      <c r="F199" s="309"/>
      <c r="G199" s="324">
        <v>32.829000000000001</v>
      </c>
      <c r="H199" s="324">
        <v>-115.504</v>
      </c>
      <c r="I199" s="324" t="s">
        <v>232</v>
      </c>
      <c r="J199" s="368">
        <f>P199</f>
        <v>210.51</v>
      </c>
      <c r="K199" s="331">
        <v>0.1</v>
      </c>
      <c r="L199" s="304" t="str">
        <f t="shared" si="59"/>
        <v>D</v>
      </c>
      <c r="M199" s="388">
        <v>0</v>
      </c>
      <c r="N199" s="304"/>
      <c r="O199" s="309">
        <v>57.5</v>
      </c>
      <c r="P199" s="304">
        <v>210.51</v>
      </c>
      <c r="Q199" s="309">
        <v>31</v>
      </c>
      <c r="R199" s="304" t="s">
        <v>5948</v>
      </c>
      <c r="S199" s="304"/>
      <c r="T199" s="304"/>
      <c r="U199" s="304"/>
      <c r="V199" s="304"/>
      <c r="W199" s="304" t="s">
        <v>505</v>
      </c>
      <c r="X199" s="304" t="s">
        <v>213</v>
      </c>
      <c r="Y199" s="366">
        <f t="shared" si="62"/>
        <v>274.5</v>
      </c>
      <c r="Z199" s="304">
        <v>0.3</v>
      </c>
      <c r="AA199" s="304"/>
      <c r="AB199" s="304">
        <v>-999</v>
      </c>
      <c r="AC199" s="304">
        <v>-999</v>
      </c>
      <c r="AD199" s="366">
        <v>-999</v>
      </c>
      <c r="AE199" s="304">
        <v>-999</v>
      </c>
      <c r="AF199" s="304">
        <v>-999</v>
      </c>
      <c r="AG199" s="304"/>
      <c r="AH199" s="304">
        <v>4.5626699999999996E-3</v>
      </c>
      <c r="AI199" s="385">
        <v>1.5561999999999999E-2</v>
      </c>
      <c r="AJ199" s="332">
        <v>250</v>
      </c>
      <c r="AK199" s="304">
        <f t="shared" si="60"/>
        <v>270</v>
      </c>
      <c r="AL199" s="363">
        <f>IF(AND(AH199&lt;=0.0022,AI199&lt;=0.0022),0.2,0.43)</f>
        <v>0.43</v>
      </c>
      <c r="AM199" s="389">
        <f t="shared" si="61"/>
        <v>306</v>
      </c>
      <c r="AN199" s="363">
        <v>0.25</v>
      </c>
      <c r="AO199" s="304"/>
      <c r="AP199" s="312" t="s">
        <v>4984</v>
      </c>
      <c r="AQ199" s="312"/>
      <c r="AR199" s="312">
        <v>209</v>
      </c>
      <c r="AS199" s="312">
        <v>207.46899999999999</v>
      </c>
      <c r="AT199" s="312">
        <v>306</v>
      </c>
      <c r="AU199" s="329">
        <f>VLOOKUP(C199,[1]world!$A$2:$B$3555,2,FALSE)</f>
        <v>16</v>
      </c>
      <c r="AV199" s="329">
        <v>246</v>
      </c>
      <c r="AW199" s="304">
        <v>0.18</v>
      </c>
      <c r="AX199" s="304">
        <v>1540</v>
      </c>
      <c r="AY199" s="304">
        <v>-999</v>
      </c>
      <c r="AZ199" s="304">
        <v>3440</v>
      </c>
      <c r="BA199" s="304">
        <v>1520</v>
      </c>
      <c r="BB199" s="304">
        <v>-999</v>
      </c>
      <c r="BC199" s="304">
        <v>5500</v>
      </c>
      <c r="BD199" s="304">
        <v>-999</v>
      </c>
      <c r="BE199" s="304">
        <v>-999</v>
      </c>
      <c r="BF199" s="304">
        <v>-999</v>
      </c>
      <c r="BG199" s="304">
        <v>-999</v>
      </c>
      <c r="BH199" s="304">
        <v>-999</v>
      </c>
      <c r="BI199" s="304">
        <v>-999</v>
      </c>
      <c r="BJ199" s="304">
        <v>3</v>
      </c>
      <c r="BK199" s="304" t="s">
        <v>4954</v>
      </c>
      <c r="BL199" s="304">
        <v>3</v>
      </c>
    </row>
    <row r="200" spans="1:64" ht="15" hidden="1" customHeight="1" x14ac:dyDescent="0.2">
      <c r="A200" s="304" t="s">
        <v>4922</v>
      </c>
      <c r="B200" s="304" t="s">
        <v>5965</v>
      </c>
      <c r="C200" s="304">
        <v>201</v>
      </c>
      <c r="D200" s="349" t="s">
        <v>2101</v>
      </c>
      <c r="E200" s="309">
        <v>5038</v>
      </c>
      <c r="F200" s="309"/>
      <c r="G200" s="324">
        <v>33.945999999999998</v>
      </c>
      <c r="H200" s="324">
        <v>-117.151</v>
      </c>
      <c r="I200" s="324" t="s">
        <v>205</v>
      </c>
      <c r="J200" s="368">
        <f t="shared" ref="J200:J201" si="63">EXP(0.35*LN(AM200)+0.24*LN(Y200)+0.2*LN(AJ200)+0.21*LN(AV200))</f>
        <v>349.62736425028794</v>
      </c>
      <c r="K200" s="331">
        <f t="shared" ref="K200:K201" si="64">SQRT(0.35*AN200^2+0.24*Z200^2+0.2*AL200^2+0.21*AW200^2)</f>
        <v>0.33046028505707004</v>
      </c>
      <c r="L200" s="304" t="str">
        <f t="shared" si="59"/>
        <v>D</v>
      </c>
      <c r="M200" s="388" t="s">
        <v>6092</v>
      </c>
      <c r="N200" s="304"/>
      <c r="O200" s="356"/>
      <c r="P200" s="304"/>
      <c r="Q200" s="310"/>
      <c r="R200" s="304"/>
      <c r="S200" s="304"/>
      <c r="T200" s="304"/>
      <c r="U200" s="304"/>
      <c r="V200" s="304"/>
      <c r="W200" s="304" t="s">
        <v>464</v>
      </c>
      <c r="X200" s="304" t="s">
        <v>213</v>
      </c>
      <c r="Y200" s="366">
        <f t="shared" si="62"/>
        <v>274.5</v>
      </c>
      <c r="Z200" s="304">
        <v>0.3</v>
      </c>
      <c r="AA200" s="304"/>
      <c r="AB200" s="304">
        <v>-999</v>
      </c>
      <c r="AC200" s="304">
        <v>-999</v>
      </c>
      <c r="AD200" s="366">
        <v>-999</v>
      </c>
      <c r="AE200" s="304">
        <v>-999</v>
      </c>
      <c r="AF200" s="304">
        <v>-999</v>
      </c>
      <c r="AG200" s="304"/>
      <c r="AH200" s="304">
        <v>3.07499E-2</v>
      </c>
      <c r="AI200" s="385">
        <v>9.7722299999999998E-2</v>
      </c>
      <c r="AJ200" s="332">
        <v>412</v>
      </c>
      <c r="AK200" s="304">
        <f t="shared" si="60"/>
        <v>425</v>
      </c>
      <c r="AL200" s="363">
        <v>0.43</v>
      </c>
      <c r="AM200" s="389">
        <f t="shared" si="61"/>
        <v>353</v>
      </c>
      <c r="AN200" s="363">
        <v>0.25</v>
      </c>
      <c r="AO200" s="304"/>
      <c r="AP200" s="312" t="s">
        <v>6113</v>
      </c>
      <c r="AQ200" s="312"/>
      <c r="AR200" s="312">
        <v>280</v>
      </c>
      <c r="AS200" s="312">
        <v>271.44099999999997</v>
      </c>
      <c r="AT200" s="312">
        <v>353</v>
      </c>
      <c r="AU200" s="329">
        <f>VLOOKUP(C200,[1]world!$A$2:$B$3555,2,FALSE)</f>
        <v>7</v>
      </c>
      <c r="AV200" s="329">
        <v>388</v>
      </c>
      <c r="AW200" s="304">
        <v>0.37</v>
      </c>
      <c r="AX200" s="304">
        <v>80</v>
      </c>
      <c r="AY200" s="304">
        <v>-999</v>
      </c>
      <c r="AZ200" s="304">
        <v>300</v>
      </c>
      <c r="BA200" s="304">
        <v>-999</v>
      </c>
      <c r="BB200" s="304">
        <v>-999</v>
      </c>
      <c r="BC200" s="304">
        <v>-999</v>
      </c>
      <c r="BD200" s="304">
        <v>-999</v>
      </c>
      <c r="BE200" s="304">
        <v>-999</v>
      </c>
      <c r="BF200" s="304">
        <v>-999</v>
      </c>
      <c r="BG200" s="304">
        <v>-999</v>
      </c>
      <c r="BH200" s="304">
        <v>-999</v>
      </c>
      <c r="BI200" s="304">
        <v>-999</v>
      </c>
      <c r="BJ200" s="304">
        <v>4</v>
      </c>
      <c r="BK200" s="304" t="s">
        <v>4954</v>
      </c>
      <c r="BL200" s="304">
        <v>4</v>
      </c>
    </row>
    <row r="201" spans="1:64" ht="15" hidden="1" customHeight="1" x14ac:dyDescent="0.2">
      <c r="A201" s="304" t="s">
        <v>4922</v>
      </c>
      <c r="B201" s="304" t="s">
        <v>5965</v>
      </c>
      <c r="C201" s="304">
        <v>202</v>
      </c>
      <c r="D201" s="349" t="s">
        <v>1869</v>
      </c>
      <c r="E201" s="309">
        <v>5043</v>
      </c>
      <c r="F201" s="309"/>
      <c r="G201" s="324">
        <v>33.675800000000002</v>
      </c>
      <c r="H201" s="324">
        <v>-116.68</v>
      </c>
      <c r="I201" s="324" t="s">
        <v>232</v>
      </c>
      <c r="J201" s="368">
        <f t="shared" si="63"/>
        <v>409.3878490674594</v>
      </c>
      <c r="K201" s="331">
        <f t="shared" si="64"/>
        <v>0.33046028505707004</v>
      </c>
      <c r="L201" s="304" t="str">
        <f t="shared" si="59"/>
        <v>C</v>
      </c>
      <c r="M201" s="388" t="s">
        <v>6092</v>
      </c>
      <c r="N201" s="304"/>
      <c r="O201" s="356"/>
      <c r="P201" s="304"/>
      <c r="Q201" s="310"/>
      <c r="R201" s="304"/>
      <c r="S201" s="304"/>
      <c r="T201" s="304"/>
      <c r="U201" s="304"/>
      <c r="V201" s="304"/>
      <c r="W201" s="304" t="s">
        <v>246</v>
      </c>
      <c r="X201" s="304" t="s">
        <v>205</v>
      </c>
      <c r="Y201" s="366">
        <f t="shared" si="62"/>
        <v>424.8</v>
      </c>
      <c r="Z201" s="304">
        <v>0.3</v>
      </c>
      <c r="AA201" s="304"/>
      <c r="AB201" s="304">
        <v>-999</v>
      </c>
      <c r="AC201" s="304">
        <v>-999</v>
      </c>
      <c r="AD201" s="366">
        <v>-999</v>
      </c>
      <c r="AE201" s="304">
        <v>-999</v>
      </c>
      <c r="AF201" s="304">
        <v>-999</v>
      </c>
      <c r="AG201" s="304"/>
      <c r="AH201" s="304">
        <v>6.7909600000000001E-2</v>
      </c>
      <c r="AI201" s="385">
        <v>0.15287000000000001</v>
      </c>
      <c r="AJ201" s="332">
        <v>537</v>
      </c>
      <c r="AK201" s="304">
        <f t="shared" si="60"/>
        <v>555</v>
      </c>
      <c r="AL201" s="363">
        <v>0.43</v>
      </c>
      <c r="AM201" s="389">
        <f t="shared" si="61"/>
        <v>353</v>
      </c>
      <c r="AN201" s="363">
        <v>0.25</v>
      </c>
      <c r="AO201" s="304"/>
      <c r="AP201" s="312" t="s">
        <v>4980</v>
      </c>
      <c r="AQ201" s="312"/>
      <c r="AR201" s="312">
        <v>349</v>
      </c>
      <c r="AS201" s="312">
        <v>338.53899999999999</v>
      </c>
      <c r="AT201" s="312">
        <v>353</v>
      </c>
      <c r="AU201" s="329">
        <f>VLOOKUP(C201,[1]world!$A$2:$B$3555,2,FALSE)</f>
        <v>7</v>
      </c>
      <c r="AV201" s="329">
        <v>388</v>
      </c>
      <c r="AW201" s="304">
        <v>0.37</v>
      </c>
      <c r="AX201" s="304">
        <v>60</v>
      </c>
      <c r="AY201" s="304">
        <v>-999</v>
      </c>
      <c r="AZ201" s="304">
        <v>220</v>
      </c>
      <c r="BA201" s="304">
        <v>-999</v>
      </c>
      <c r="BB201" s="304">
        <v>-999</v>
      </c>
      <c r="BC201" s="304">
        <v>-999</v>
      </c>
      <c r="BD201" s="304">
        <v>-999</v>
      </c>
      <c r="BE201" s="304">
        <v>-999</v>
      </c>
      <c r="BF201" s="304">
        <v>-999</v>
      </c>
      <c r="BG201" s="304">
        <v>-999</v>
      </c>
      <c r="BH201" s="304">
        <v>-999</v>
      </c>
      <c r="BI201" s="304">
        <v>-999</v>
      </c>
      <c r="BJ201" s="304">
        <v>4</v>
      </c>
      <c r="BK201" s="304" t="s">
        <v>4954</v>
      </c>
      <c r="BL201" s="304">
        <v>4</v>
      </c>
    </row>
    <row r="202" spans="1:64" ht="15" hidden="1" customHeight="1" x14ac:dyDescent="0.2">
      <c r="A202" s="304" t="s">
        <v>4917</v>
      </c>
      <c r="B202" s="304" t="s">
        <v>5965</v>
      </c>
      <c r="C202" s="304">
        <v>203</v>
      </c>
      <c r="D202" s="349" t="s">
        <v>1838</v>
      </c>
      <c r="E202" s="309">
        <v>5044</v>
      </c>
      <c r="F202" s="309"/>
      <c r="G202" s="324">
        <v>33.606999999999999</v>
      </c>
      <c r="H202" s="324">
        <v>-116.453</v>
      </c>
      <c r="I202" s="324" t="s">
        <v>214</v>
      </c>
      <c r="J202" s="368">
        <f>P202</f>
        <v>724.89</v>
      </c>
      <c r="K202" s="331">
        <v>0.1</v>
      </c>
      <c r="L202" s="304" t="str">
        <f t="shared" si="59"/>
        <v>C</v>
      </c>
      <c r="M202" s="388">
        <v>0</v>
      </c>
      <c r="N202" s="304"/>
      <c r="O202" s="356">
        <v>255</v>
      </c>
      <c r="P202" s="304">
        <v>724.89</v>
      </c>
      <c r="Q202" s="304">
        <v>85</v>
      </c>
      <c r="R202" s="304" t="s">
        <v>5948</v>
      </c>
      <c r="S202" s="304"/>
      <c r="T202" s="304"/>
      <c r="U202" s="304"/>
      <c r="V202" s="304"/>
      <c r="W202" s="304" t="s">
        <v>1763</v>
      </c>
      <c r="X202" s="304" t="s">
        <v>232</v>
      </c>
      <c r="Y202" s="366">
        <f t="shared" si="62"/>
        <v>506.6</v>
      </c>
      <c r="Z202" s="304">
        <v>0.4</v>
      </c>
      <c r="AA202" s="304"/>
      <c r="AB202" s="304">
        <v>-999</v>
      </c>
      <c r="AC202" s="304">
        <v>-999</v>
      </c>
      <c r="AD202" s="366">
        <v>-999</v>
      </c>
      <c r="AE202" s="304">
        <v>-999</v>
      </c>
      <c r="AF202" s="304">
        <v>-999</v>
      </c>
      <c r="AG202" s="304"/>
      <c r="AH202" s="304">
        <v>4.85383E-2</v>
      </c>
      <c r="AI202" s="312"/>
      <c r="AJ202" s="332">
        <v>484</v>
      </c>
      <c r="AK202" s="304">
        <f t="shared" si="60"/>
        <v>425</v>
      </c>
      <c r="AL202" s="304">
        <f>IF(AH202&lt;=0.0022,0.2,0.43)</f>
        <v>0.43</v>
      </c>
      <c r="AM202" s="389">
        <f t="shared" si="61"/>
        <v>748</v>
      </c>
      <c r="AN202" s="304">
        <v>0.4</v>
      </c>
      <c r="AO202" s="304"/>
      <c r="AP202" s="312" t="s">
        <v>6114</v>
      </c>
      <c r="AQ202" s="312"/>
      <c r="AR202" s="312">
        <v>748</v>
      </c>
      <c r="AS202" s="342">
        <v>684.93499999999995</v>
      </c>
      <c r="AT202" s="312"/>
      <c r="AU202" s="329">
        <f>VLOOKUP(C202,[1]world!$A$2:$B$3555,2,FALSE)</f>
        <v>5</v>
      </c>
      <c r="AV202" s="329">
        <v>402</v>
      </c>
      <c r="AW202" s="304">
        <v>0.37</v>
      </c>
      <c r="AX202" s="304">
        <v>7.5</v>
      </c>
      <c r="AY202" s="304">
        <v>15</v>
      </c>
      <c r="AZ202" s="304">
        <v>50</v>
      </c>
      <c r="BA202" s="304">
        <v>7.5</v>
      </c>
      <c r="BB202" s="304">
        <v>15</v>
      </c>
      <c r="BC202" s="304">
        <v>50</v>
      </c>
      <c r="BD202" s="304">
        <v>-999</v>
      </c>
      <c r="BE202" s="304">
        <v>-999</v>
      </c>
      <c r="BF202" s="304">
        <v>-999</v>
      </c>
      <c r="BG202" s="304">
        <v>-999</v>
      </c>
      <c r="BH202" s="304">
        <v>-999</v>
      </c>
      <c r="BI202" s="304">
        <v>-999</v>
      </c>
      <c r="BJ202" s="304">
        <v>0</v>
      </c>
      <c r="BK202" s="304">
        <v>0</v>
      </c>
      <c r="BL202" s="304">
        <v>0</v>
      </c>
    </row>
    <row r="203" spans="1:64" ht="15" hidden="1" customHeight="1" x14ac:dyDescent="0.2">
      <c r="A203" s="304" t="s">
        <v>4922</v>
      </c>
      <c r="B203" s="304" t="s">
        <v>5965</v>
      </c>
      <c r="C203" s="304">
        <v>204</v>
      </c>
      <c r="D203" s="349" t="s">
        <v>1767</v>
      </c>
      <c r="E203" s="309">
        <v>5045</v>
      </c>
      <c r="F203" s="309"/>
      <c r="G203" s="324">
        <v>33.479999999999997</v>
      </c>
      <c r="H203" s="324">
        <v>-116.59</v>
      </c>
      <c r="I203" s="324" t="s">
        <v>214</v>
      </c>
      <c r="J203" s="368">
        <f>EXP(0.35*LN(AM203)+0.24*LN(Y203)+0.2*LN(AJ203)+0.21*LN(AV203))</f>
        <v>565.61291006530359</v>
      </c>
      <c r="K203" s="331">
        <f>SQRT(0.35*AN203^2+0.24*Z203^2+0.2*AL203^2+0.21*AW203^2)</f>
        <v>0.40016121751114264</v>
      </c>
      <c r="L203" s="304" t="str">
        <f t="shared" si="59"/>
        <v>C</v>
      </c>
      <c r="M203" s="388" t="s">
        <v>6092</v>
      </c>
      <c r="N203" s="304"/>
      <c r="O203" s="356"/>
      <c r="P203" s="304"/>
      <c r="Q203" s="310"/>
      <c r="R203" s="304"/>
      <c r="S203" s="304"/>
      <c r="T203" s="304"/>
      <c r="U203" s="304"/>
      <c r="V203" s="304"/>
      <c r="W203" s="304" t="s">
        <v>1763</v>
      </c>
      <c r="X203" s="304" t="s">
        <v>232</v>
      </c>
      <c r="Y203" s="366">
        <f t="shared" si="62"/>
        <v>506.6</v>
      </c>
      <c r="Z203" s="304">
        <v>0.4</v>
      </c>
      <c r="AA203" s="304"/>
      <c r="AB203" s="304">
        <v>-999</v>
      </c>
      <c r="AC203" s="304">
        <v>-999</v>
      </c>
      <c r="AD203" s="366">
        <v>-999</v>
      </c>
      <c r="AE203" s="304">
        <v>-999</v>
      </c>
      <c r="AF203" s="304">
        <v>-999</v>
      </c>
      <c r="AG203" s="304"/>
      <c r="AH203" s="304">
        <v>3.0211100000000001E-2</v>
      </c>
      <c r="AI203" s="312"/>
      <c r="AJ203" s="332">
        <v>410</v>
      </c>
      <c r="AK203" s="304">
        <f t="shared" si="60"/>
        <v>425</v>
      </c>
      <c r="AL203" s="363">
        <v>0.43</v>
      </c>
      <c r="AM203" s="389">
        <f t="shared" si="61"/>
        <v>748</v>
      </c>
      <c r="AN203" s="304">
        <v>0.4</v>
      </c>
      <c r="AO203" s="304"/>
      <c r="AP203" s="312" t="s">
        <v>6114</v>
      </c>
      <c r="AQ203" s="312"/>
      <c r="AR203" s="312">
        <v>748</v>
      </c>
      <c r="AS203" s="342">
        <v>684.93499999999995</v>
      </c>
      <c r="AT203" s="312"/>
      <c r="AU203" s="329">
        <f>VLOOKUP(C203,[1]world!$A$2:$B$3555,2,FALSE)</f>
        <v>3</v>
      </c>
      <c r="AV203" s="329">
        <v>547</v>
      </c>
      <c r="AW203" s="304">
        <v>0.37</v>
      </c>
      <c r="AX203" s="304">
        <v>40</v>
      </c>
      <c r="AY203" s="304">
        <v>-999</v>
      </c>
      <c r="AZ203" s="304">
        <v>300</v>
      </c>
      <c r="BA203" s="304">
        <v>20</v>
      </c>
      <c r="BB203" s="304">
        <v>-999</v>
      </c>
      <c r="BC203" s="304">
        <v>20</v>
      </c>
      <c r="BD203" s="304">
        <v>-999</v>
      </c>
      <c r="BE203" s="304">
        <v>-999</v>
      </c>
      <c r="BF203" s="304">
        <v>-999</v>
      </c>
      <c r="BG203" s="304">
        <v>-999</v>
      </c>
      <c r="BH203" s="304">
        <v>-999</v>
      </c>
      <c r="BI203" s="304">
        <v>-999</v>
      </c>
      <c r="BJ203" s="304">
        <v>3</v>
      </c>
      <c r="BK203" s="304" t="s">
        <v>4954</v>
      </c>
      <c r="BL203" s="304">
        <v>3</v>
      </c>
    </row>
    <row r="204" spans="1:64" ht="15" hidden="1" customHeight="1" x14ac:dyDescent="0.2">
      <c r="A204" s="304" t="s">
        <v>4922</v>
      </c>
      <c r="B204" s="304" t="s">
        <v>5965</v>
      </c>
      <c r="C204" s="304">
        <v>205</v>
      </c>
      <c r="D204" s="349" t="s">
        <v>1735</v>
      </c>
      <c r="E204" s="309">
        <v>5047</v>
      </c>
      <c r="F204" s="309"/>
      <c r="G204" s="324">
        <v>33.347999999999999</v>
      </c>
      <c r="H204" s="324">
        <v>-116.4</v>
      </c>
      <c r="I204" s="324" t="s">
        <v>214</v>
      </c>
      <c r="J204" s="368">
        <v>329</v>
      </c>
      <c r="K204" s="331">
        <v>0.1</v>
      </c>
      <c r="L204" s="304" t="str">
        <f t="shared" si="59"/>
        <v>D</v>
      </c>
      <c r="M204" s="388">
        <v>0</v>
      </c>
      <c r="N204" s="304"/>
      <c r="O204" s="356"/>
      <c r="P204" s="304"/>
      <c r="Q204" s="356" t="s">
        <v>5948</v>
      </c>
      <c r="R204" s="304"/>
      <c r="S204" s="304"/>
      <c r="T204" s="304"/>
      <c r="U204" s="304"/>
      <c r="V204" s="304"/>
      <c r="W204" s="304" t="s">
        <v>311</v>
      </c>
      <c r="X204" s="304" t="s">
        <v>206</v>
      </c>
      <c r="Y204" s="366">
        <f t="shared" si="62"/>
        <v>338.6</v>
      </c>
      <c r="Z204" s="304">
        <v>0.3</v>
      </c>
      <c r="AA204" s="304"/>
      <c r="AB204" s="304">
        <v>-999</v>
      </c>
      <c r="AC204" s="304">
        <v>-999</v>
      </c>
      <c r="AD204" s="366">
        <v>-999</v>
      </c>
      <c r="AE204" s="304">
        <v>-999</v>
      </c>
      <c r="AF204" s="304">
        <v>-999</v>
      </c>
      <c r="AG204" s="304"/>
      <c r="AH204" s="304">
        <v>0.18490000000000001</v>
      </c>
      <c r="AI204" s="385">
        <v>0.38339699999999999</v>
      </c>
      <c r="AJ204" s="332">
        <v>760</v>
      </c>
      <c r="AK204" s="304">
        <f t="shared" si="60"/>
        <v>760</v>
      </c>
      <c r="AL204" s="363">
        <f>IF(OR(AH204&lt;=0.0022,AI204&lt;=0.0022),0.2,0.43)</f>
        <v>0.43</v>
      </c>
      <c r="AM204" s="389">
        <f t="shared" si="61"/>
        <v>353</v>
      </c>
      <c r="AN204" s="363">
        <v>0.25</v>
      </c>
      <c r="AO204" s="304"/>
      <c r="AP204" s="312" t="s">
        <v>4979</v>
      </c>
      <c r="AQ204" s="312"/>
      <c r="AR204" s="312">
        <v>354</v>
      </c>
      <c r="AS204" s="312">
        <v>345.41899999999998</v>
      </c>
      <c r="AT204" s="312">
        <v>353</v>
      </c>
      <c r="AU204" s="329">
        <f>VLOOKUP(C204,[1]world!$A$2:$B$3555,2,FALSE)</f>
        <v>3</v>
      </c>
      <c r="AV204" s="329">
        <v>547</v>
      </c>
      <c r="AW204" s="304">
        <v>0.37</v>
      </c>
      <c r="AX204" s="304">
        <v>60</v>
      </c>
      <c r="AY204" s="304">
        <v>-999</v>
      </c>
      <c r="AZ204" s="304">
        <v>300</v>
      </c>
      <c r="BA204" s="304">
        <v>60</v>
      </c>
      <c r="BB204" s="304">
        <v>-999</v>
      </c>
      <c r="BC204" s="304">
        <v>60</v>
      </c>
      <c r="BD204" s="304">
        <v>-999</v>
      </c>
      <c r="BE204" s="304">
        <v>-999</v>
      </c>
      <c r="BF204" s="304">
        <v>-999</v>
      </c>
      <c r="BG204" s="304">
        <v>-999</v>
      </c>
      <c r="BH204" s="304">
        <v>-999</v>
      </c>
      <c r="BI204" s="304">
        <v>-999</v>
      </c>
      <c r="BJ204" s="304">
        <v>3</v>
      </c>
      <c r="BK204" s="304" t="s">
        <v>4954</v>
      </c>
      <c r="BL204" s="304">
        <v>3</v>
      </c>
    </row>
    <row r="205" spans="1:64" ht="15" hidden="1" customHeight="1" x14ac:dyDescent="0.2">
      <c r="A205" s="304" t="s">
        <v>4922</v>
      </c>
      <c r="B205" s="304" t="s">
        <v>5965</v>
      </c>
      <c r="C205" s="304">
        <v>206</v>
      </c>
      <c r="D205" s="349" t="s">
        <v>1701</v>
      </c>
      <c r="E205" s="309">
        <v>5049</v>
      </c>
      <c r="F205" s="309"/>
      <c r="G205" s="324">
        <v>33.19</v>
      </c>
      <c r="H205" s="324">
        <v>-116.28</v>
      </c>
      <c r="I205" s="324" t="s">
        <v>232</v>
      </c>
      <c r="J205" s="368">
        <f>EXP(0.35*LN(AM205)+0.24*LN(Y205)+0.2*LN(AJ205)+0.21*LN(AV205))</f>
        <v>341.89721088467269</v>
      </c>
      <c r="K205" s="331">
        <f>SQRT(0.35*AN205^2+0.24*Z205^2+0.2*AL205^2+0.21*AW205^2)</f>
        <v>0.33046028505707004</v>
      </c>
      <c r="L205" s="304" t="str">
        <f t="shared" si="59"/>
        <v>D</v>
      </c>
      <c r="M205" s="388" t="s">
        <v>6092</v>
      </c>
      <c r="N205" s="304"/>
      <c r="O205" s="356"/>
      <c r="P205" s="304"/>
      <c r="Q205" s="310"/>
      <c r="R205" s="304"/>
      <c r="S205" s="304"/>
      <c r="T205" s="304"/>
      <c r="U205" s="304"/>
      <c r="V205" s="304"/>
      <c r="W205" s="310" t="s">
        <v>505</v>
      </c>
      <c r="X205" s="304" t="s">
        <v>213</v>
      </c>
      <c r="Y205" s="366">
        <f t="shared" si="62"/>
        <v>274.5</v>
      </c>
      <c r="Z205" s="304">
        <v>0.3</v>
      </c>
      <c r="AA205" s="304"/>
      <c r="AB205" s="304">
        <v>-999</v>
      </c>
      <c r="AC205" s="304">
        <v>-999</v>
      </c>
      <c r="AD205" s="366">
        <v>-999</v>
      </c>
      <c r="AE205" s="304">
        <v>-999</v>
      </c>
      <c r="AF205" s="304">
        <v>-999</v>
      </c>
      <c r="AG205" s="304"/>
      <c r="AH205" s="304">
        <v>1.35006E-2</v>
      </c>
      <c r="AI205" s="312"/>
      <c r="AJ205" s="332">
        <v>326</v>
      </c>
      <c r="AK205" s="304">
        <f t="shared" si="60"/>
        <v>270</v>
      </c>
      <c r="AL205" s="363">
        <v>0.43</v>
      </c>
      <c r="AM205" s="389">
        <f t="shared" si="61"/>
        <v>387</v>
      </c>
      <c r="AN205" s="363">
        <v>0.25</v>
      </c>
      <c r="AO205" s="304"/>
      <c r="AP205" s="312" t="s">
        <v>1600</v>
      </c>
      <c r="AQ205" s="312"/>
      <c r="AR205" s="312">
        <v>387</v>
      </c>
      <c r="AS205" s="312">
        <v>370.78899999999999</v>
      </c>
      <c r="AT205" s="312"/>
      <c r="AU205" s="329">
        <f>VLOOKUP(C205,[1]world!$A$2:$B$3555,2,FALSE)</f>
        <v>8</v>
      </c>
      <c r="AV205" s="329">
        <v>374</v>
      </c>
      <c r="AW205" s="304">
        <v>0.37</v>
      </c>
      <c r="AX205" s="304">
        <v>60</v>
      </c>
      <c r="AY205" s="304">
        <v>-999</v>
      </c>
      <c r="AZ205" s="304">
        <v>320</v>
      </c>
      <c r="BA205" s="304">
        <v>100</v>
      </c>
      <c r="BB205" s="304">
        <v>-999</v>
      </c>
      <c r="BC205" s="304">
        <v>100</v>
      </c>
      <c r="BD205" s="304">
        <v>-999</v>
      </c>
      <c r="BE205" s="304">
        <v>-999</v>
      </c>
      <c r="BF205" s="304">
        <v>-999</v>
      </c>
      <c r="BG205" s="304">
        <v>-999</v>
      </c>
      <c r="BH205" s="304">
        <v>-999</v>
      </c>
      <c r="BI205" s="304">
        <v>-999</v>
      </c>
      <c r="BJ205" s="304">
        <v>3</v>
      </c>
      <c r="BK205" s="304" t="s">
        <v>4954</v>
      </c>
      <c r="BL205" s="304">
        <v>3</v>
      </c>
    </row>
    <row r="206" spans="1:64" ht="15" hidden="1" customHeight="1" x14ac:dyDescent="0.2">
      <c r="A206" s="304" t="s">
        <v>4922</v>
      </c>
      <c r="B206" s="304" t="s">
        <v>5965</v>
      </c>
      <c r="C206" s="304">
        <v>207</v>
      </c>
      <c r="D206" s="349" t="s">
        <v>1655</v>
      </c>
      <c r="E206" s="309">
        <v>5051</v>
      </c>
      <c r="F206" s="309"/>
      <c r="G206" s="324">
        <v>32.929000000000002</v>
      </c>
      <c r="H206" s="324">
        <v>-115.70099999999999</v>
      </c>
      <c r="I206" s="324" t="s">
        <v>232</v>
      </c>
      <c r="J206" s="368">
        <f>P206</f>
        <v>348.69</v>
      </c>
      <c r="K206" s="331">
        <v>0.1</v>
      </c>
      <c r="L206" s="304" t="str">
        <f t="shared" si="59"/>
        <v>D</v>
      </c>
      <c r="M206" s="388">
        <v>0</v>
      </c>
      <c r="N206" s="304"/>
      <c r="O206" s="356">
        <v>78.33</v>
      </c>
      <c r="P206" s="304">
        <v>348.69</v>
      </c>
      <c r="Q206" s="304">
        <v>2119</v>
      </c>
      <c r="R206" s="304" t="s">
        <v>5948</v>
      </c>
      <c r="S206" s="304"/>
      <c r="T206" s="304"/>
      <c r="U206" s="304"/>
      <c r="V206" s="304"/>
      <c r="W206" s="304" t="s">
        <v>505</v>
      </c>
      <c r="X206" s="304" t="s">
        <v>213</v>
      </c>
      <c r="Y206" s="366">
        <f t="shared" si="62"/>
        <v>274.5</v>
      </c>
      <c r="Z206" s="304">
        <v>0.3</v>
      </c>
      <c r="AA206" s="304"/>
      <c r="AB206" s="304">
        <v>-999</v>
      </c>
      <c r="AC206" s="304">
        <v>-999</v>
      </c>
      <c r="AD206" s="366">
        <v>-999</v>
      </c>
      <c r="AE206" s="304">
        <v>-999</v>
      </c>
      <c r="AF206" s="304">
        <v>-999</v>
      </c>
      <c r="AG206" s="304"/>
      <c r="AH206" s="304">
        <v>4.9541999999999997E-3</v>
      </c>
      <c r="AI206" s="385">
        <v>2.5869099999999999E-2</v>
      </c>
      <c r="AJ206" s="332">
        <v>253</v>
      </c>
      <c r="AK206" s="304">
        <f t="shared" si="60"/>
        <v>270</v>
      </c>
      <c r="AL206" s="363">
        <f>IF(AND(AH206&lt;=0.0022,AI206&lt;=0.0022),0.2,0.43)</f>
        <v>0.43</v>
      </c>
      <c r="AM206" s="389">
        <f t="shared" si="61"/>
        <v>353</v>
      </c>
      <c r="AN206" s="363">
        <v>0.25</v>
      </c>
      <c r="AO206" s="304"/>
      <c r="AP206" s="312" t="s">
        <v>4979</v>
      </c>
      <c r="AQ206" s="312"/>
      <c r="AR206" s="312">
        <v>354</v>
      </c>
      <c r="AS206" s="312">
        <v>345.41899999999998</v>
      </c>
      <c r="AT206" s="312">
        <v>353</v>
      </c>
      <c r="AU206" s="329">
        <f>VLOOKUP(C206,[1]world!$A$2:$B$3555,2,FALSE)</f>
        <v>10</v>
      </c>
      <c r="AV206" s="329">
        <v>349</v>
      </c>
      <c r="AW206" s="304">
        <v>0.37</v>
      </c>
      <c r="AX206" s="304">
        <v>1380</v>
      </c>
      <c r="AY206" s="304">
        <v>-999</v>
      </c>
      <c r="AZ206" s="304">
        <v>2980</v>
      </c>
      <c r="BA206" s="304">
        <v>1440</v>
      </c>
      <c r="BB206" s="304">
        <v>-999</v>
      </c>
      <c r="BC206" s="304">
        <v>3300</v>
      </c>
      <c r="BD206" s="304">
        <v>-999</v>
      </c>
      <c r="BE206" s="304">
        <v>-999</v>
      </c>
      <c r="BF206" s="304">
        <v>-999</v>
      </c>
      <c r="BG206" s="304">
        <v>-999</v>
      </c>
      <c r="BH206" s="304">
        <v>-999</v>
      </c>
      <c r="BI206" s="304">
        <v>-999</v>
      </c>
      <c r="BJ206" s="304">
        <v>3</v>
      </c>
      <c r="BK206" s="304" t="s">
        <v>4954</v>
      </c>
      <c r="BL206" s="304">
        <v>3</v>
      </c>
    </row>
    <row r="207" spans="1:64" ht="15" hidden="1" customHeight="1" x14ac:dyDescent="0.2">
      <c r="A207" s="304" t="s">
        <v>4922</v>
      </c>
      <c r="B207" s="304" t="s">
        <v>5965</v>
      </c>
      <c r="C207" s="304">
        <v>208</v>
      </c>
      <c r="D207" s="349" t="s">
        <v>1622</v>
      </c>
      <c r="E207" s="309">
        <v>5052</v>
      </c>
      <c r="F207" s="309"/>
      <c r="G207" s="324">
        <v>32.79</v>
      </c>
      <c r="H207" s="324">
        <v>-115.86</v>
      </c>
      <c r="I207" s="324" t="s">
        <v>232</v>
      </c>
      <c r="J207" s="368">
        <f>EXP(0.35*LN(AM207)+0.24*LN(Y207)+0.2*LN(AJ207)+0.21*LN(AV207))</f>
        <v>320.91882077855291</v>
      </c>
      <c r="K207" s="331">
        <f>SQRT(0.35*AN207^2+0.24*Z207^2+0.2*AL207^2+0.21*AW207^2)</f>
        <v>0.33046028505707004</v>
      </c>
      <c r="L207" s="304" t="str">
        <f t="shared" si="59"/>
        <v>D</v>
      </c>
      <c r="M207" s="388" t="s">
        <v>6092</v>
      </c>
      <c r="N207" s="304"/>
      <c r="O207" s="356"/>
      <c r="P207" s="304"/>
      <c r="Q207" s="310"/>
      <c r="R207" s="304"/>
      <c r="S207" s="304"/>
      <c r="T207" s="304"/>
      <c r="U207" s="304"/>
      <c r="V207" s="304"/>
      <c r="W207" s="304" t="s">
        <v>505</v>
      </c>
      <c r="X207" s="304" t="s">
        <v>213</v>
      </c>
      <c r="Y207" s="366">
        <f t="shared" si="62"/>
        <v>274.5</v>
      </c>
      <c r="Z207" s="304">
        <v>0.3</v>
      </c>
      <c r="AA207" s="304"/>
      <c r="AB207" s="304">
        <v>-999</v>
      </c>
      <c r="AC207" s="304">
        <v>-999</v>
      </c>
      <c r="AD207" s="366">
        <v>-999</v>
      </c>
      <c r="AE207" s="304">
        <v>-999</v>
      </c>
      <c r="AF207" s="304">
        <v>-999</v>
      </c>
      <c r="AG207" s="304"/>
      <c r="AH207" s="304">
        <v>7.7585600000000003E-3</v>
      </c>
      <c r="AI207" s="385">
        <v>2.3618399999999998E-2</v>
      </c>
      <c r="AJ207" s="332">
        <v>279</v>
      </c>
      <c r="AK207" s="304">
        <f t="shared" si="60"/>
        <v>270</v>
      </c>
      <c r="AL207" s="363">
        <v>0.43</v>
      </c>
      <c r="AM207" s="389">
        <f t="shared" si="61"/>
        <v>353</v>
      </c>
      <c r="AN207" s="363">
        <v>0.25</v>
      </c>
      <c r="AO207" s="304"/>
      <c r="AP207" s="312" t="s">
        <v>4979</v>
      </c>
      <c r="AQ207" s="312"/>
      <c r="AR207" s="312">
        <v>354</v>
      </c>
      <c r="AS207" s="312">
        <v>345.41899999999998</v>
      </c>
      <c r="AT207" s="312">
        <v>353</v>
      </c>
      <c r="AU207" s="329">
        <f>VLOOKUP(C207,[1]world!$A$2:$B$3555,2,FALSE)</f>
        <v>8</v>
      </c>
      <c r="AV207" s="329">
        <v>374</v>
      </c>
      <c r="AW207" s="304">
        <v>0.37</v>
      </c>
      <c r="AX207" s="304">
        <v>700</v>
      </c>
      <c r="AY207" s="304">
        <v>-999</v>
      </c>
      <c r="AZ207" s="304">
        <v>700</v>
      </c>
      <c r="BA207" s="304">
        <v>660</v>
      </c>
      <c r="BB207" s="304">
        <v>-999</v>
      </c>
      <c r="BC207" s="304">
        <v>660</v>
      </c>
      <c r="BD207" s="304">
        <v>-999</v>
      </c>
      <c r="BE207" s="304">
        <v>-999</v>
      </c>
      <c r="BF207" s="304">
        <v>-999</v>
      </c>
      <c r="BG207" s="304">
        <v>-999</v>
      </c>
      <c r="BH207" s="304">
        <v>-999</v>
      </c>
      <c r="BI207" s="304">
        <v>-999</v>
      </c>
      <c r="BJ207" s="304">
        <v>3</v>
      </c>
      <c r="BK207" s="304" t="s">
        <v>4954</v>
      </c>
      <c r="BL207" s="304">
        <v>3</v>
      </c>
    </row>
    <row r="208" spans="1:64" ht="15" hidden="1" customHeight="1" x14ac:dyDescent="0.2">
      <c r="A208" s="304" t="s">
        <v>4917</v>
      </c>
      <c r="B208" s="304" t="s">
        <v>5965</v>
      </c>
      <c r="C208" s="304">
        <v>209</v>
      </c>
      <c r="D208" s="349" t="s">
        <v>1583</v>
      </c>
      <c r="E208" s="309">
        <v>5053</v>
      </c>
      <c r="F208" s="309"/>
      <c r="G208" s="324">
        <v>32.669499999999999</v>
      </c>
      <c r="H208" s="324">
        <v>-115.49299999999999</v>
      </c>
      <c r="I208" s="324" t="s">
        <v>232</v>
      </c>
      <c r="J208" s="368">
        <f t="shared" ref="J208:J217" si="65">P208</f>
        <v>231.23</v>
      </c>
      <c r="K208" s="331">
        <v>0.1</v>
      </c>
      <c r="L208" s="304" t="str">
        <f t="shared" si="59"/>
        <v>D</v>
      </c>
      <c r="M208" s="388">
        <v>0</v>
      </c>
      <c r="N208" s="304"/>
      <c r="O208" s="356">
        <v>75.599999999999994</v>
      </c>
      <c r="P208" s="304">
        <v>231.23</v>
      </c>
      <c r="Q208" s="304">
        <v>24</v>
      </c>
      <c r="R208" s="304" t="s">
        <v>5948</v>
      </c>
      <c r="S208" s="304"/>
      <c r="T208" s="304"/>
      <c r="U208" s="304"/>
      <c r="V208" s="304"/>
      <c r="W208" s="304" t="s">
        <v>505</v>
      </c>
      <c r="X208" s="304" t="s">
        <v>213</v>
      </c>
      <c r="Y208" s="366">
        <f t="shared" si="62"/>
        <v>274.5</v>
      </c>
      <c r="Z208" s="304">
        <v>0.3</v>
      </c>
      <c r="AA208" s="304"/>
      <c r="AB208" s="304">
        <v>-999</v>
      </c>
      <c r="AC208" s="304">
        <v>-999</v>
      </c>
      <c r="AD208" s="366">
        <v>-999</v>
      </c>
      <c r="AE208" s="304">
        <v>-999</v>
      </c>
      <c r="AF208" s="304">
        <v>-999</v>
      </c>
      <c r="AG208" s="304"/>
      <c r="AH208" s="304">
        <v>3.3780799999999999E-3</v>
      </c>
      <c r="AI208" s="385">
        <v>4.1877199999999998E-3</v>
      </c>
      <c r="AJ208" s="332">
        <v>238</v>
      </c>
      <c r="AK208" s="304">
        <f t="shared" si="60"/>
        <v>210</v>
      </c>
      <c r="AL208" s="363">
        <f>IF(OR(AH208&lt;=0.0022,AI208&lt;=0.0022),0.2,0.43)</f>
        <v>0.43</v>
      </c>
      <c r="AM208" s="389">
        <f t="shared" si="61"/>
        <v>231</v>
      </c>
      <c r="AN208" s="363">
        <v>0.25</v>
      </c>
      <c r="AO208" s="304"/>
      <c r="AP208" s="312" t="s">
        <v>4984</v>
      </c>
      <c r="AQ208" s="312"/>
      <c r="AR208" s="312">
        <v>209</v>
      </c>
      <c r="AS208" s="312">
        <v>207.46899999999999</v>
      </c>
      <c r="AT208" s="312">
        <v>231</v>
      </c>
      <c r="AU208" s="329">
        <f>VLOOKUP(C208,[1]world!$A$2:$B$3555,2,FALSE)</f>
        <v>16</v>
      </c>
      <c r="AV208" s="329">
        <v>246</v>
      </c>
      <c r="AW208" s="304">
        <v>0.18</v>
      </c>
      <c r="AX208" s="304">
        <v>1360</v>
      </c>
      <c r="AY208" s="304">
        <v>-999</v>
      </c>
      <c r="AZ208" s="304">
        <v>3060</v>
      </c>
      <c r="BA208" s="304">
        <v>1280</v>
      </c>
      <c r="BB208" s="304">
        <v>-999</v>
      </c>
      <c r="BC208" s="304">
        <v>2960</v>
      </c>
      <c r="BD208" s="304">
        <v>-999</v>
      </c>
      <c r="BE208" s="304">
        <v>-999</v>
      </c>
      <c r="BF208" s="304">
        <v>-999</v>
      </c>
      <c r="BG208" s="304">
        <v>-999</v>
      </c>
      <c r="BH208" s="304">
        <v>-999</v>
      </c>
      <c r="BI208" s="304">
        <v>-999</v>
      </c>
      <c r="BJ208" s="304">
        <v>3</v>
      </c>
      <c r="BK208" s="304" t="s">
        <v>4954</v>
      </c>
      <c r="BL208" s="304">
        <v>3</v>
      </c>
    </row>
    <row r="209" spans="1:64" ht="15" hidden="1" customHeight="1" x14ac:dyDescent="0.2">
      <c r="A209" s="304" t="s">
        <v>4917</v>
      </c>
      <c r="B209" s="304" t="s">
        <v>5965</v>
      </c>
      <c r="C209" s="304">
        <v>210</v>
      </c>
      <c r="D209" s="349" t="s">
        <v>1589</v>
      </c>
      <c r="E209" s="309">
        <v>5054</v>
      </c>
      <c r="F209" s="309"/>
      <c r="G209" s="324">
        <v>32.693049999999999</v>
      </c>
      <c r="H209" s="324">
        <v>-115.33819</v>
      </c>
      <c r="I209" s="324" t="s">
        <v>232</v>
      </c>
      <c r="J209" s="368">
        <f t="shared" si="65"/>
        <v>223.03</v>
      </c>
      <c r="K209" s="331">
        <v>0.1</v>
      </c>
      <c r="L209" s="304" t="str">
        <f t="shared" si="59"/>
        <v>D</v>
      </c>
      <c r="M209" s="388">
        <v>0</v>
      </c>
      <c r="N209" s="304"/>
      <c r="O209" s="356">
        <v>55</v>
      </c>
      <c r="P209" s="304">
        <v>223.03</v>
      </c>
      <c r="Q209" s="304">
        <v>23</v>
      </c>
      <c r="R209" s="304" t="s">
        <v>5948</v>
      </c>
      <c r="S209" s="304"/>
      <c r="T209" s="304"/>
      <c r="U209" s="304"/>
      <c r="V209" s="304"/>
      <c r="W209" s="304" t="s">
        <v>505</v>
      </c>
      <c r="X209" s="304" t="s">
        <v>213</v>
      </c>
      <c r="Y209" s="366">
        <f t="shared" si="62"/>
        <v>274.5</v>
      </c>
      <c r="Z209" s="304">
        <v>0.3</v>
      </c>
      <c r="AA209" s="304"/>
      <c r="AB209" s="304">
        <v>-999</v>
      </c>
      <c r="AC209" s="304">
        <v>-999</v>
      </c>
      <c r="AD209" s="366">
        <v>-999</v>
      </c>
      <c r="AE209" s="304">
        <v>-999</v>
      </c>
      <c r="AF209" s="304">
        <v>-999</v>
      </c>
      <c r="AG209" s="304"/>
      <c r="AH209" s="304">
        <v>8.3708600000000001E-4</v>
      </c>
      <c r="AI209" s="385">
        <v>2.5219200000000004E-3</v>
      </c>
      <c r="AJ209" s="332">
        <v>190</v>
      </c>
      <c r="AK209" s="304">
        <f t="shared" si="60"/>
        <v>210</v>
      </c>
      <c r="AL209" s="363">
        <f>IF(OR(AH209&lt;=0.0022,AI209&lt;=0.0022),0.2,0.43)</f>
        <v>0.2</v>
      </c>
      <c r="AM209" s="389">
        <f t="shared" si="61"/>
        <v>231</v>
      </c>
      <c r="AN209" s="363">
        <v>0.25</v>
      </c>
      <c r="AO209" s="304"/>
      <c r="AP209" s="312" t="s">
        <v>4984</v>
      </c>
      <c r="AQ209" s="312"/>
      <c r="AR209" s="312">
        <v>209</v>
      </c>
      <c r="AS209" s="312">
        <v>207.46899999999999</v>
      </c>
      <c r="AT209" s="312">
        <v>231</v>
      </c>
      <c r="AU209" s="329">
        <f>VLOOKUP(C209,[1]world!$A$2:$B$3555,2,FALSE)</f>
        <v>16</v>
      </c>
      <c r="AV209" s="329">
        <v>246</v>
      </c>
      <c r="AW209" s="304">
        <v>0.18</v>
      </c>
      <c r="AX209" s="304">
        <v>1460</v>
      </c>
      <c r="AY209" s="304">
        <v>-999</v>
      </c>
      <c r="AZ209" s="304">
        <v>3260</v>
      </c>
      <c r="BA209" s="304">
        <v>1400</v>
      </c>
      <c r="BB209" s="304">
        <v>-999</v>
      </c>
      <c r="BC209" s="304">
        <v>3260</v>
      </c>
      <c r="BD209" s="304">
        <v>-999</v>
      </c>
      <c r="BE209" s="304">
        <v>-999</v>
      </c>
      <c r="BF209" s="304">
        <v>-999</v>
      </c>
      <c r="BG209" s="304">
        <v>-999</v>
      </c>
      <c r="BH209" s="304">
        <v>-999</v>
      </c>
      <c r="BI209" s="304">
        <v>-999</v>
      </c>
      <c r="BJ209" s="304">
        <v>3</v>
      </c>
      <c r="BK209" s="304" t="s">
        <v>4954</v>
      </c>
      <c r="BL209" s="304">
        <v>3</v>
      </c>
    </row>
    <row r="210" spans="1:64" ht="15" hidden="1" customHeight="1" x14ac:dyDescent="0.2">
      <c r="A210" s="304" t="s">
        <v>4917</v>
      </c>
      <c r="B210" s="304" t="s">
        <v>5965</v>
      </c>
      <c r="C210" s="304">
        <v>211</v>
      </c>
      <c r="D210" s="349" t="s">
        <v>1638</v>
      </c>
      <c r="E210" s="309">
        <v>5055</v>
      </c>
      <c r="F210" s="309"/>
      <c r="G210" s="324">
        <v>32.811410000000002</v>
      </c>
      <c r="H210" s="324">
        <v>-115.37860000000001</v>
      </c>
      <c r="I210" s="324" t="s">
        <v>232</v>
      </c>
      <c r="J210" s="368">
        <f t="shared" si="65"/>
        <v>202.89</v>
      </c>
      <c r="K210" s="331">
        <v>0.1</v>
      </c>
      <c r="L210" s="304" t="str">
        <f t="shared" si="59"/>
        <v>D</v>
      </c>
      <c r="M210" s="388">
        <v>0</v>
      </c>
      <c r="N210" s="304"/>
      <c r="O210" s="356">
        <v>75</v>
      </c>
      <c r="P210" s="304">
        <v>202.89</v>
      </c>
      <c r="Q210" s="304">
        <v>25</v>
      </c>
      <c r="R210" s="304" t="s">
        <v>5948</v>
      </c>
      <c r="S210" s="304"/>
      <c r="T210" s="304"/>
      <c r="U210" s="304"/>
      <c r="V210" s="304"/>
      <c r="W210" s="304" t="s">
        <v>505</v>
      </c>
      <c r="X210" s="304" t="s">
        <v>213</v>
      </c>
      <c r="Y210" s="366">
        <f t="shared" si="62"/>
        <v>274.5</v>
      </c>
      <c r="Z210" s="304">
        <v>0.3</v>
      </c>
      <c r="AA210" s="304"/>
      <c r="AB210" s="304">
        <v>-999</v>
      </c>
      <c r="AC210" s="304">
        <v>-999</v>
      </c>
      <c r="AD210" s="366">
        <v>-999</v>
      </c>
      <c r="AE210" s="304">
        <v>-999</v>
      </c>
      <c r="AF210" s="304">
        <v>-999</v>
      </c>
      <c r="AG210" s="304"/>
      <c r="AH210" s="304">
        <v>3.9960100000000004E-3</v>
      </c>
      <c r="AI210" s="385">
        <v>1.0962899999999999E-2</v>
      </c>
      <c r="AJ210" s="332">
        <v>245</v>
      </c>
      <c r="AK210" s="304">
        <f t="shared" si="60"/>
        <v>270</v>
      </c>
      <c r="AL210" s="363">
        <f>IF(AND(AH210&lt;=0.0022,AI210&lt;=0.0022),0.2,0.43)</f>
        <v>0.43</v>
      </c>
      <c r="AM210" s="389">
        <f t="shared" si="61"/>
        <v>306</v>
      </c>
      <c r="AN210" s="363">
        <v>0.25</v>
      </c>
      <c r="AO210" s="304"/>
      <c r="AP210" s="312" t="s">
        <v>4984</v>
      </c>
      <c r="AQ210" s="312"/>
      <c r="AR210" s="312">
        <v>209</v>
      </c>
      <c r="AS210" s="312">
        <v>207.46899999999999</v>
      </c>
      <c r="AT210" s="312">
        <v>306</v>
      </c>
      <c r="AU210" s="329">
        <f>VLOOKUP(C210,[1]world!$A$2:$B$3555,2,FALSE)</f>
        <v>16</v>
      </c>
      <c r="AV210" s="329">
        <v>246</v>
      </c>
      <c r="AW210" s="304">
        <v>0.18</v>
      </c>
      <c r="AX210" s="304">
        <v>1560</v>
      </c>
      <c r="AY210" s="304">
        <v>-999</v>
      </c>
      <c r="AZ210" s="304">
        <v>3460</v>
      </c>
      <c r="BA210" s="304">
        <v>1500</v>
      </c>
      <c r="BB210" s="304">
        <v>-999</v>
      </c>
      <c r="BC210" s="304">
        <v>5220</v>
      </c>
      <c r="BD210" s="304">
        <v>-999</v>
      </c>
      <c r="BE210" s="304">
        <v>-999</v>
      </c>
      <c r="BF210" s="304">
        <v>-999</v>
      </c>
      <c r="BG210" s="304">
        <v>-999</v>
      </c>
      <c r="BH210" s="304">
        <v>-999</v>
      </c>
      <c r="BI210" s="304">
        <v>-999</v>
      </c>
      <c r="BJ210" s="304">
        <v>3</v>
      </c>
      <c r="BK210" s="304" t="s">
        <v>4954</v>
      </c>
      <c r="BL210" s="304">
        <v>3</v>
      </c>
    </row>
    <row r="211" spans="1:64" ht="15" hidden="1" customHeight="1" x14ac:dyDescent="0.2">
      <c r="A211" s="304" t="s">
        <v>4922</v>
      </c>
      <c r="B211" s="304" t="s">
        <v>5965</v>
      </c>
      <c r="C211" s="304">
        <v>212</v>
      </c>
      <c r="D211" s="349" t="s">
        <v>1668</v>
      </c>
      <c r="E211" s="309">
        <v>5056</v>
      </c>
      <c r="F211" s="309"/>
      <c r="G211" s="324">
        <v>32.96</v>
      </c>
      <c r="H211" s="324">
        <v>-115.319</v>
      </c>
      <c r="I211" s="324" t="s">
        <v>232</v>
      </c>
      <c r="J211" s="368">
        <f t="shared" si="65"/>
        <v>237.33</v>
      </c>
      <c r="K211" s="331">
        <v>0.1</v>
      </c>
      <c r="L211" s="304" t="str">
        <f t="shared" si="59"/>
        <v>D</v>
      </c>
      <c r="M211" s="388">
        <v>0</v>
      </c>
      <c r="N211" s="304"/>
      <c r="O211" s="356">
        <v>36.270000000000003</v>
      </c>
      <c r="P211" s="304">
        <v>237.33</v>
      </c>
      <c r="Q211" s="304">
        <v>2122</v>
      </c>
      <c r="R211" s="304" t="s">
        <v>5948</v>
      </c>
      <c r="S211" s="304"/>
      <c r="T211" s="304"/>
      <c r="U211" s="304"/>
      <c r="V211" s="304"/>
      <c r="W211" s="304" t="s">
        <v>505</v>
      </c>
      <c r="X211" s="304" t="s">
        <v>213</v>
      </c>
      <c r="Y211" s="366">
        <f t="shared" si="62"/>
        <v>274.5</v>
      </c>
      <c r="Z211" s="304">
        <v>0.3</v>
      </c>
      <c r="AA211" s="304"/>
      <c r="AB211" s="304">
        <v>-999</v>
      </c>
      <c r="AC211" s="304">
        <v>-999</v>
      </c>
      <c r="AD211" s="366">
        <v>-999</v>
      </c>
      <c r="AE211" s="304">
        <v>-999</v>
      </c>
      <c r="AF211" s="304">
        <v>-999</v>
      </c>
      <c r="AG211" s="304"/>
      <c r="AH211" s="304">
        <v>3.2569000000000001E-3</v>
      </c>
      <c r="AI211" s="385">
        <v>9.907599999999999E-3</v>
      </c>
      <c r="AJ211" s="332">
        <v>235</v>
      </c>
      <c r="AK211" s="304">
        <f t="shared" si="60"/>
        <v>210</v>
      </c>
      <c r="AL211" s="363">
        <f>IF(AND(AH211&lt;=0.0022,AI211&lt;=0.0022),0.2,0.43)</f>
        <v>0.43</v>
      </c>
      <c r="AM211" s="389">
        <f t="shared" si="61"/>
        <v>306</v>
      </c>
      <c r="AN211" s="363">
        <v>0.25</v>
      </c>
      <c r="AO211" s="304"/>
      <c r="AP211" s="312" t="s">
        <v>4984</v>
      </c>
      <c r="AQ211" s="312"/>
      <c r="AR211" s="312">
        <v>209</v>
      </c>
      <c r="AS211" s="312">
        <v>207.46899999999999</v>
      </c>
      <c r="AT211" s="312">
        <v>306</v>
      </c>
      <c r="AU211" s="329">
        <f>VLOOKUP(C211,[1]world!$A$2:$B$3555,2,FALSE)</f>
        <v>16</v>
      </c>
      <c r="AV211" s="329">
        <v>246</v>
      </c>
      <c r="AW211" s="304">
        <v>0.18</v>
      </c>
      <c r="AX211" s="304">
        <v>1260</v>
      </c>
      <c r="AY211" s="304">
        <v>-999</v>
      </c>
      <c r="AZ211" s="304">
        <v>2860</v>
      </c>
      <c r="BA211" s="304">
        <v>1280</v>
      </c>
      <c r="BB211" s="304">
        <v>-999</v>
      </c>
      <c r="BC211" s="304">
        <v>2960</v>
      </c>
      <c r="BD211" s="304">
        <v>-999</v>
      </c>
      <c r="BE211" s="304">
        <v>-999</v>
      </c>
      <c r="BF211" s="304">
        <v>-999</v>
      </c>
      <c r="BG211" s="304">
        <v>-999</v>
      </c>
      <c r="BH211" s="304">
        <v>-999</v>
      </c>
      <c r="BI211" s="304">
        <v>-999</v>
      </c>
      <c r="BJ211" s="304">
        <v>3</v>
      </c>
      <c r="BK211" s="304" t="s">
        <v>4954</v>
      </c>
      <c r="BL211" s="304">
        <v>3</v>
      </c>
    </row>
    <row r="212" spans="1:64" ht="15" hidden="1" customHeight="1" x14ac:dyDescent="0.2">
      <c r="A212" s="304" t="s">
        <v>4917</v>
      </c>
      <c r="B212" s="304" t="s">
        <v>5965</v>
      </c>
      <c r="C212" s="304">
        <v>213</v>
      </c>
      <c r="D212" s="349" t="s">
        <v>1651</v>
      </c>
      <c r="E212" s="309">
        <v>5057</v>
      </c>
      <c r="F212" s="309"/>
      <c r="G212" s="324">
        <v>32.893999999999998</v>
      </c>
      <c r="H212" s="324">
        <v>-115.38</v>
      </c>
      <c r="I212" s="324" t="s">
        <v>232</v>
      </c>
      <c r="J212" s="368">
        <f t="shared" si="65"/>
        <v>162.94</v>
      </c>
      <c r="K212" s="331">
        <v>0.1</v>
      </c>
      <c r="L212" s="304" t="str">
        <f t="shared" si="59"/>
        <v>E</v>
      </c>
      <c r="M212" s="388">
        <v>0</v>
      </c>
      <c r="N212" s="304"/>
      <c r="O212" s="356">
        <v>67.8</v>
      </c>
      <c r="P212" s="304">
        <v>162.94</v>
      </c>
      <c r="Q212" s="304">
        <v>27</v>
      </c>
      <c r="R212" s="304" t="s">
        <v>5948</v>
      </c>
      <c r="S212" s="304"/>
      <c r="T212" s="304"/>
      <c r="U212" s="304"/>
      <c r="V212" s="304"/>
      <c r="W212" s="304" t="s">
        <v>505</v>
      </c>
      <c r="X212" s="304" t="s">
        <v>213</v>
      </c>
      <c r="Y212" s="366">
        <f t="shared" si="62"/>
        <v>274.5</v>
      </c>
      <c r="Z212" s="304">
        <v>0.3</v>
      </c>
      <c r="AA212" s="304"/>
      <c r="AB212" s="304">
        <v>-999</v>
      </c>
      <c r="AC212" s="304">
        <v>-999</v>
      </c>
      <c r="AD212" s="366">
        <v>-999</v>
      </c>
      <c r="AE212" s="304">
        <v>-999</v>
      </c>
      <c r="AF212" s="304">
        <v>-999</v>
      </c>
      <c r="AG212" s="304"/>
      <c r="AH212" s="304">
        <v>2.6236200000000001E-3</v>
      </c>
      <c r="AI212" s="385">
        <v>8.3472500000000005E-3</v>
      </c>
      <c r="AJ212" s="332">
        <v>224</v>
      </c>
      <c r="AK212" s="304">
        <f t="shared" si="60"/>
        <v>210</v>
      </c>
      <c r="AL212" s="363">
        <f>IF(AND(AH212&lt;=0.0022,AI212&lt;=0.0022),0.2,0.43)</f>
        <v>0.43</v>
      </c>
      <c r="AM212" s="389">
        <f t="shared" si="61"/>
        <v>306</v>
      </c>
      <c r="AN212" s="363">
        <v>0.25</v>
      </c>
      <c r="AO212" s="304"/>
      <c r="AP212" s="312" t="s">
        <v>4984</v>
      </c>
      <c r="AQ212" s="312"/>
      <c r="AR212" s="312">
        <v>209</v>
      </c>
      <c r="AS212" s="312">
        <v>207.46899999999999</v>
      </c>
      <c r="AT212" s="312">
        <v>306</v>
      </c>
      <c r="AU212" s="329">
        <f>VLOOKUP(C212,[1]world!$A$2:$B$3555,2,FALSE)</f>
        <v>16</v>
      </c>
      <c r="AV212" s="329">
        <v>246</v>
      </c>
      <c r="AW212" s="304">
        <v>0.18</v>
      </c>
      <c r="AX212" s="304">
        <v>1540</v>
      </c>
      <c r="AY212" s="304">
        <v>-999</v>
      </c>
      <c r="AZ212" s="304">
        <v>3440</v>
      </c>
      <c r="BA212" s="304">
        <v>1600</v>
      </c>
      <c r="BB212" s="304">
        <v>-999</v>
      </c>
      <c r="BC212" s="304">
        <v>3720</v>
      </c>
      <c r="BD212" s="304">
        <v>-999</v>
      </c>
      <c r="BE212" s="304">
        <v>-999</v>
      </c>
      <c r="BF212" s="304">
        <v>-999</v>
      </c>
      <c r="BG212" s="304">
        <v>-999</v>
      </c>
      <c r="BH212" s="304">
        <v>-999</v>
      </c>
      <c r="BI212" s="304">
        <v>-999</v>
      </c>
      <c r="BJ212" s="304">
        <v>3</v>
      </c>
      <c r="BK212" s="304" t="s">
        <v>4954</v>
      </c>
      <c r="BL212" s="304">
        <v>3</v>
      </c>
    </row>
    <row r="213" spans="1:64" ht="15" hidden="1" customHeight="1" x14ac:dyDescent="0.2">
      <c r="A213" s="304" t="s">
        <v>4917</v>
      </c>
      <c r="B213" s="304" t="s">
        <v>5965</v>
      </c>
      <c r="C213" s="304">
        <v>214</v>
      </c>
      <c r="D213" s="349" t="s">
        <v>1607</v>
      </c>
      <c r="E213" s="309">
        <v>5058</v>
      </c>
      <c r="F213" s="309"/>
      <c r="G213" s="324">
        <v>32.751719999999999</v>
      </c>
      <c r="H213" s="324">
        <v>-115.59516000000001</v>
      </c>
      <c r="I213" s="324" t="s">
        <v>232</v>
      </c>
      <c r="J213" s="368">
        <f t="shared" si="65"/>
        <v>196.25</v>
      </c>
      <c r="K213" s="331">
        <v>0.1</v>
      </c>
      <c r="L213" s="304" t="str">
        <f t="shared" si="59"/>
        <v>D</v>
      </c>
      <c r="M213" s="388">
        <v>0</v>
      </c>
      <c r="N213" s="304"/>
      <c r="O213" s="356">
        <v>45</v>
      </c>
      <c r="P213" s="304">
        <v>196.25</v>
      </c>
      <c r="Q213" s="304">
        <v>35</v>
      </c>
      <c r="R213" s="304" t="s">
        <v>5948</v>
      </c>
      <c r="S213" s="304"/>
      <c r="T213" s="304"/>
      <c r="U213" s="304"/>
      <c r="V213" s="304"/>
      <c r="W213" s="304" t="s">
        <v>505</v>
      </c>
      <c r="X213" s="304" t="s">
        <v>213</v>
      </c>
      <c r="Y213" s="366">
        <f t="shared" si="62"/>
        <v>274.5</v>
      </c>
      <c r="Z213" s="304">
        <v>0.3</v>
      </c>
      <c r="AA213" s="304"/>
      <c r="AB213" s="304">
        <v>-999</v>
      </c>
      <c r="AC213" s="304">
        <v>-999</v>
      </c>
      <c r="AD213" s="366">
        <v>-999</v>
      </c>
      <c r="AE213" s="304">
        <v>-999</v>
      </c>
      <c r="AF213" s="304">
        <v>-999</v>
      </c>
      <c r="AG213" s="304"/>
      <c r="AH213" s="304">
        <v>5.3898900000000003E-4</v>
      </c>
      <c r="AI213" s="385">
        <v>4.7162100000000002E-3</v>
      </c>
      <c r="AJ213" s="332">
        <v>184</v>
      </c>
      <c r="AK213" s="304">
        <f t="shared" si="60"/>
        <v>210</v>
      </c>
      <c r="AL213" s="363">
        <f>IF(OR(AH213&lt;=0.0022,AI213&lt;=0.0022),0.2,0.43)</f>
        <v>0.2</v>
      </c>
      <c r="AM213" s="389">
        <f t="shared" si="61"/>
        <v>231</v>
      </c>
      <c r="AN213" s="363">
        <v>0.25</v>
      </c>
      <c r="AO213" s="304"/>
      <c r="AP213" s="312" t="s">
        <v>4984</v>
      </c>
      <c r="AQ213" s="312"/>
      <c r="AR213" s="312">
        <v>209</v>
      </c>
      <c r="AS213" s="312">
        <v>207.46899999999999</v>
      </c>
      <c r="AT213" s="312">
        <v>231</v>
      </c>
      <c r="AU213" s="329">
        <f>VLOOKUP(C213,[1]world!$A$2:$B$3555,2,FALSE)</f>
        <v>16</v>
      </c>
      <c r="AV213" s="329">
        <v>246</v>
      </c>
      <c r="AW213" s="304">
        <v>0.18</v>
      </c>
      <c r="AX213" s="304">
        <v>1460</v>
      </c>
      <c r="AY213" s="304">
        <v>-999</v>
      </c>
      <c r="AZ213" s="304">
        <v>3260</v>
      </c>
      <c r="BA213" s="304">
        <v>1420</v>
      </c>
      <c r="BB213" s="304">
        <v>-999</v>
      </c>
      <c r="BC213" s="304">
        <v>3260</v>
      </c>
      <c r="BD213" s="304">
        <v>-999</v>
      </c>
      <c r="BE213" s="304">
        <v>-999</v>
      </c>
      <c r="BF213" s="304">
        <v>-999</v>
      </c>
      <c r="BG213" s="304">
        <v>-999</v>
      </c>
      <c r="BH213" s="304">
        <v>-999</v>
      </c>
      <c r="BI213" s="304">
        <v>-999</v>
      </c>
      <c r="BJ213" s="304">
        <v>3</v>
      </c>
      <c r="BK213" s="304" t="s">
        <v>4954</v>
      </c>
      <c r="BL213" s="304">
        <v>3</v>
      </c>
    </row>
    <row r="214" spans="1:64" ht="15" hidden="1" customHeight="1" x14ac:dyDescent="0.2">
      <c r="A214" s="304" t="s">
        <v>4922</v>
      </c>
      <c r="B214" s="304" t="s">
        <v>5965</v>
      </c>
      <c r="C214" s="304">
        <v>215</v>
      </c>
      <c r="D214" s="349" t="s">
        <v>1594</v>
      </c>
      <c r="E214" s="309">
        <v>5059</v>
      </c>
      <c r="F214" s="309"/>
      <c r="G214" s="324">
        <v>32.709000000000003</v>
      </c>
      <c r="H214" s="324">
        <v>-115.68300000000001</v>
      </c>
      <c r="I214" s="324" t="s">
        <v>214</v>
      </c>
      <c r="J214" s="368">
        <f t="shared" si="65"/>
        <v>249.92</v>
      </c>
      <c r="K214" s="331">
        <v>0.1</v>
      </c>
      <c r="L214" s="304" t="str">
        <f t="shared" si="59"/>
        <v>D</v>
      </c>
      <c r="M214" s="388">
        <v>0</v>
      </c>
      <c r="N214" s="304"/>
      <c r="O214" s="356">
        <v>71.8</v>
      </c>
      <c r="P214" s="304">
        <v>249.92</v>
      </c>
      <c r="Q214" s="304">
        <v>37</v>
      </c>
      <c r="R214" s="304" t="s">
        <v>5948</v>
      </c>
      <c r="S214" s="304"/>
      <c r="T214" s="304"/>
      <c r="U214" s="304"/>
      <c r="V214" s="304"/>
      <c r="W214" s="310" t="s">
        <v>273</v>
      </c>
      <c r="X214" s="304" t="s">
        <v>213</v>
      </c>
      <c r="Y214" s="366">
        <f t="shared" si="62"/>
        <v>274.5</v>
      </c>
      <c r="Z214" s="304">
        <v>0.3</v>
      </c>
      <c r="AA214" s="304"/>
      <c r="AB214" s="304">
        <v>-999</v>
      </c>
      <c r="AC214" s="304">
        <v>-999</v>
      </c>
      <c r="AD214" s="366">
        <v>-999</v>
      </c>
      <c r="AE214" s="304">
        <v>-999</v>
      </c>
      <c r="AF214" s="304">
        <v>-999</v>
      </c>
      <c r="AG214" s="304"/>
      <c r="AH214" s="304">
        <v>8.3717800000000005E-4</v>
      </c>
      <c r="AI214" s="385">
        <v>3.7925799999999998E-3</v>
      </c>
      <c r="AJ214" s="332">
        <v>190</v>
      </c>
      <c r="AK214" s="304">
        <f t="shared" si="60"/>
        <v>210</v>
      </c>
      <c r="AL214" s="363">
        <f>IF(OR(AH214&lt;=0.0022,AI214&lt;=0.0022),0.2,0.43)</f>
        <v>0.2</v>
      </c>
      <c r="AM214" s="389">
        <f t="shared" si="61"/>
        <v>231</v>
      </c>
      <c r="AN214" s="363">
        <v>0.25</v>
      </c>
      <c r="AO214" s="304"/>
      <c r="AP214" s="312" t="s">
        <v>4984</v>
      </c>
      <c r="AQ214" s="312"/>
      <c r="AR214" s="312">
        <v>209</v>
      </c>
      <c r="AS214" s="312">
        <v>207.46899999999999</v>
      </c>
      <c r="AT214" s="312">
        <v>231</v>
      </c>
      <c r="AU214" s="329">
        <f>VLOOKUP(C214,[1]world!$A$2:$B$3555,2,FALSE)</f>
        <v>16</v>
      </c>
      <c r="AV214" s="329">
        <v>246</v>
      </c>
      <c r="AW214" s="304">
        <v>0.18</v>
      </c>
      <c r="AX214" s="304">
        <v>960</v>
      </c>
      <c r="AY214" s="304">
        <v>-999</v>
      </c>
      <c r="AZ214" s="304">
        <v>2160</v>
      </c>
      <c r="BA214" s="304">
        <v>2720</v>
      </c>
      <c r="BB214" s="304">
        <v>-999</v>
      </c>
      <c r="BC214" s="304">
        <v>2720</v>
      </c>
      <c r="BD214" s="304">
        <v>-999</v>
      </c>
      <c r="BE214" s="304">
        <v>-999</v>
      </c>
      <c r="BF214" s="304">
        <v>-999</v>
      </c>
      <c r="BG214" s="304">
        <v>-999</v>
      </c>
      <c r="BH214" s="304">
        <v>-999</v>
      </c>
      <c r="BI214" s="304">
        <v>-999</v>
      </c>
      <c r="BJ214" s="304">
        <v>3</v>
      </c>
      <c r="BK214" s="304" t="s">
        <v>4954</v>
      </c>
      <c r="BL214" s="304">
        <v>3</v>
      </c>
    </row>
    <row r="215" spans="1:64" ht="15" hidden="1" customHeight="1" x14ac:dyDescent="0.2">
      <c r="A215" s="304" t="s">
        <v>4917</v>
      </c>
      <c r="B215" s="304" t="s">
        <v>5965</v>
      </c>
      <c r="C215" s="304">
        <v>216</v>
      </c>
      <c r="D215" s="349" t="s">
        <v>1675</v>
      </c>
      <c r="E215" s="309">
        <v>5060</v>
      </c>
      <c r="F215" s="309"/>
      <c r="G215" s="324">
        <v>32.991</v>
      </c>
      <c r="H215" s="324">
        <v>-115.51300000000001</v>
      </c>
      <c r="I215" s="324" t="s">
        <v>232</v>
      </c>
      <c r="J215" s="368">
        <f t="shared" si="65"/>
        <v>208.71</v>
      </c>
      <c r="K215" s="331">
        <v>0.1</v>
      </c>
      <c r="L215" s="304" t="str">
        <f t="shared" si="59"/>
        <v>D</v>
      </c>
      <c r="M215" s="388">
        <v>0</v>
      </c>
      <c r="N215" s="304"/>
      <c r="O215" s="356">
        <v>38.4</v>
      </c>
      <c r="P215" s="304">
        <v>208.71</v>
      </c>
      <c r="Q215" s="304">
        <v>152</v>
      </c>
      <c r="R215" s="304" t="s">
        <v>5948</v>
      </c>
      <c r="S215" s="304"/>
      <c r="T215" s="304"/>
      <c r="U215" s="304"/>
      <c r="V215" s="304"/>
      <c r="W215" s="304" t="s">
        <v>505</v>
      </c>
      <c r="X215" s="304" t="s">
        <v>213</v>
      </c>
      <c r="Y215" s="366">
        <f t="shared" si="62"/>
        <v>274.5</v>
      </c>
      <c r="Z215" s="304">
        <v>0.3</v>
      </c>
      <c r="AA215" s="304"/>
      <c r="AB215" s="304">
        <v>-999</v>
      </c>
      <c r="AC215" s="304">
        <v>-999</v>
      </c>
      <c r="AD215" s="366">
        <v>-999</v>
      </c>
      <c r="AE215" s="304">
        <v>-999</v>
      </c>
      <c r="AF215" s="304">
        <v>-999</v>
      </c>
      <c r="AG215" s="304"/>
      <c r="AH215" s="304">
        <v>2.5160999999999998E-3</v>
      </c>
      <c r="AI215" s="385">
        <v>6.2919099999999995E-3</v>
      </c>
      <c r="AJ215" s="332">
        <v>222</v>
      </c>
      <c r="AK215" s="304">
        <f t="shared" si="60"/>
        <v>210</v>
      </c>
      <c r="AL215" s="363">
        <f>IF(AND(AH215&lt;=0.0022,AI215&lt;=0.0022),0.2,0.43)</f>
        <v>0.43</v>
      </c>
      <c r="AM215" s="389">
        <f t="shared" si="61"/>
        <v>306</v>
      </c>
      <c r="AN215" s="363">
        <v>0.25</v>
      </c>
      <c r="AO215" s="304"/>
      <c r="AP215" s="312" t="s">
        <v>4984</v>
      </c>
      <c r="AQ215" s="312"/>
      <c r="AR215" s="312">
        <v>209</v>
      </c>
      <c r="AS215" s="312">
        <v>207.46899999999999</v>
      </c>
      <c r="AT215" s="312">
        <v>306</v>
      </c>
      <c r="AU215" s="329">
        <f>VLOOKUP(C215,[1]world!$A$2:$B$3555,2,FALSE)</f>
        <v>14</v>
      </c>
      <c r="AV215" s="329">
        <v>209</v>
      </c>
      <c r="AW215" s="304">
        <v>0.37</v>
      </c>
      <c r="AX215" s="304">
        <v>1620</v>
      </c>
      <c r="AY215" s="304">
        <v>-999</v>
      </c>
      <c r="AZ215" s="304">
        <v>3820</v>
      </c>
      <c r="BA215" s="304">
        <v>1500</v>
      </c>
      <c r="BB215" s="304">
        <v>-999</v>
      </c>
      <c r="BC215" s="304">
        <v>3460</v>
      </c>
      <c r="BD215" s="304">
        <v>-999</v>
      </c>
      <c r="BE215" s="304">
        <v>-999</v>
      </c>
      <c r="BF215" s="304">
        <v>-999</v>
      </c>
      <c r="BG215" s="304">
        <v>-999</v>
      </c>
      <c r="BH215" s="304">
        <v>-999</v>
      </c>
      <c r="BI215" s="304">
        <v>-999</v>
      </c>
      <c r="BJ215" s="304">
        <v>3</v>
      </c>
      <c r="BK215" s="304" t="s">
        <v>4954</v>
      </c>
      <c r="BL215" s="304">
        <v>3</v>
      </c>
    </row>
    <row r="216" spans="1:64" ht="15" hidden="1" customHeight="1" x14ac:dyDescent="0.2">
      <c r="A216" s="304" t="s">
        <v>4917</v>
      </c>
      <c r="B216" s="304" t="s">
        <v>5965</v>
      </c>
      <c r="C216" s="304">
        <v>217</v>
      </c>
      <c r="D216" s="349" t="s">
        <v>1692</v>
      </c>
      <c r="E216" s="309">
        <v>5061</v>
      </c>
      <c r="F216" s="309"/>
      <c r="G216" s="324">
        <v>33.126600000000003</v>
      </c>
      <c r="H216" s="324">
        <v>-115.51600000000001</v>
      </c>
      <c r="I216" s="324" t="s">
        <v>205</v>
      </c>
      <c r="J216" s="368">
        <f t="shared" si="65"/>
        <v>205.78</v>
      </c>
      <c r="K216" s="331">
        <v>0.11</v>
      </c>
      <c r="L216" s="304" t="str">
        <f t="shared" si="59"/>
        <v>D</v>
      </c>
      <c r="M216" s="388">
        <v>1</v>
      </c>
      <c r="N216" s="304"/>
      <c r="O216" s="356">
        <v>25.3</v>
      </c>
      <c r="P216" s="331">
        <v>205.78</v>
      </c>
      <c r="Q216" s="304">
        <v>2087</v>
      </c>
      <c r="R216" s="304" t="s">
        <v>5948</v>
      </c>
      <c r="S216" s="304"/>
      <c r="T216" s="304"/>
      <c r="U216" s="304"/>
      <c r="V216" s="304"/>
      <c r="W216" s="304" t="s">
        <v>1517</v>
      </c>
      <c r="X216" s="304" t="s">
        <v>213</v>
      </c>
      <c r="Y216" s="366">
        <f t="shared" si="62"/>
        <v>274.5</v>
      </c>
      <c r="Z216" s="304">
        <v>0.3</v>
      </c>
      <c r="AA216" s="304"/>
      <c r="AB216" s="304">
        <v>-999</v>
      </c>
      <c r="AC216" s="304">
        <v>-999</v>
      </c>
      <c r="AD216" s="366">
        <v>-999</v>
      </c>
      <c r="AE216" s="304">
        <v>-999</v>
      </c>
      <c r="AF216" s="304">
        <v>-999</v>
      </c>
      <c r="AG216" s="304"/>
      <c r="AH216" s="304">
        <v>2.7910399999999998E-3</v>
      </c>
      <c r="AI216" s="385">
        <v>6.33476E-3</v>
      </c>
      <c r="AJ216" s="332">
        <v>227</v>
      </c>
      <c r="AK216" s="304">
        <f t="shared" si="60"/>
        <v>210</v>
      </c>
      <c r="AL216" s="363">
        <f>IF(AND(AH216&lt;=0.0022,AI216&lt;=0.0022),0.2,0.43)</f>
        <v>0.43</v>
      </c>
      <c r="AM216" s="389">
        <f t="shared" si="61"/>
        <v>306</v>
      </c>
      <c r="AN216" s="363">
        <v>0.25</v>
      </c>
      <c r="AO216" s="304"/>
      <c r="AP216" s="312" t="s">
        <v>4984</v>
      </c>
      <c r="AQ216" s="312"/>
      <c r="AR216" s="312">
        <v>209</v>
      </c>
      <c r="AS216" s="312">
        <v>207.46899999999999</v>
      </c>
      <c r="AT216" s="312">
        <v>306</v>
      </c>
      <c r="AU216" s="329">
        <f>VLOOKUP(C216,[1]world!$A$2:$B$3555,2,FALSE)</f>
        <v>16</v>
      </c>
      <c r="AV216" s="329">
        <v>246</v>
      </c>
      <c r="AW216" s="304">
        <v>0.18</v>
      </c>
      <c r="AX216" s="304">
        <v>1300</v>
      </c>
      <c r="AY216" s="304">
        <v>-999</v>
      </c>
      <c r="AZ216" s="304">
        <v>3100</v>
      </c>
      <c r="BA216" s="304">
        <v>1460</v>
      </c>
      <c r="BB216" s="304">
        <v>-999</v>
      </c>
      <c r="BC216" s="304">
        <v>3360</v>
      </c>
      <c r="BD216" s="304">
        <v>-999</v>
      </c>
      <c r="BE216" s="304">
        <v>-999</v>
      </c>
      <c r="BF216" s="304">
        <v>-999</v>
      </c>
      <c r="BG216" s="304">
        <v>-999</v>
      </c>
      <c r="BH216" s="304">
        <v>-999</v>
      </c>
      <c r="BI216" s="304">
        <v>-999</v>
      </c>
      <c r="BJ216" s="304">
        <v>3</v>
      </c>
      <c r="BK216" s="304" t="s">
        <v>4954</v>
      </c>
      <c r="BL216" s="304">
        <v>3</v>
      </c>
    </row>
    <row r="217" spans="1:64" ht="15" hidden="1" customHeight="1" x14ac:dyDescent="0.2">
      <c r="A217" s="304" t="s">
        <v>4922</v>
      </c>
      <c r="B217" s="304" t="s">
        <v>5965</v>
      </c>
      <c r="C217" s="304">
        <v>218</v>
      </c>
      <c r="D217" s="349" t="s">
        <v>1698</v>
      </c>
      <c r="E217" s="309">
        <v>5062</v>
      </c>
      <c r="F217" s="309" t="s">
        <v>5949</v>
      </c>
      <c r="G217" s="324">
        <v>33.177399999999999</v>
      </c>
      <c r="H217" s="324">
        <v>-115.616</v>
      </c>
      <c r="I217" s="324" t="s">
        <v>232</v>
      </c>
      <c r="J217" s="368">
        <f t="shared" si="65"/>
        <v>191.14</v>
      </c>
      <c r="K217" s="331">
        <v>0.1</v>
      </c>
      <c r="L217" s="304" t="str">
        <f t="shared" si="59"/>
        <v>D</v>
      </c>
      <c r="M217" s="388">
        <v>0</v>
      </c>
      <c r="N217" s="304"/>
      <c r="O217" s="356">
        <v>34.07</v>
      </c>
      <c r="P217" s="304">
        <v>191.14</v>
      </c>
      <c r="Q217" s="304">
        <v>2120</v>
      </c>
      <c r="R217" s="304" t="s">
        <v>5948</v>
      </c>
      <c r="S217" s="304"/>
      <c r="T217" s="304"/>
      <c r="U217" s="304"/>
      <c r="V217" s="304"/>
      <c r="W217" s="304" t="s">
        <v>1702</v>
      </c>
      <c r="X217" s="304" t="s">
        <v>232</v>
      </c>
      <c r="Y217" s="366">
        <f t="shared" si="62"/>
        <v>506.6</v>
      </c>
      <c r="Z217" s="304">
        <v>0.4</v>
      </c>
      <c r="AA217" s="304"/>
      <c r="AB217" s="304">
        <v>-999</v>
      </c>
      <c r="AC217" s="304">
        <v>-999</v>
      </c>
      <c r="AD217" s="366">
        <v>-999</v>
      </c>
      <c r="AE217" s="304">
        <v>-999</v>
      </c>
      <c r="AF217" s="304">
        <v>-999</v>
      </c>
      <c r="AG217" s="304"/>
      <c r="AH217" s="304">
        <v>1.6795499999999999E-3</v>
      </c>
      <c r="AI217" s="385">
        <v>6.9424500000000002E-3</v>
      </c>
      <c r="AJ217" s="332">
        <v>206</v>
      </c>
      <c r="AK217" s="304">
        <f t="shared" si="60"/>
        <v>210</v>
      </c>
      <c r="AL217" s="363">
        <f>IF(AND(AH217&lt;=0.0022,AI217&lt;=0.0022),0.2,0.43)</f>
        <v>0.43</v>
      </c>
      <c r="AM217" s="389">
        <f t="shared" si="61"/>
        <v>306</v>
      </c>
      <c r="AN217" s="363">
        <v>0.25</v>
      </c>
      <c r="AO217" s="304"/>
      <c r="AP217" s="312" t="s">
        <v>4984</v>
      </c>
      <c r="AQ217" s="312"/>
      <c r="AR217" s="312">
        <v>209</v>
      </c>
      <c r="AS217" s="312">
        <v>207.46899999999999</v>
      </c>
      <c r="AT217" s="312">
        <v>306</v>
      </c>
      <c r="AU217" s="329">
        <f>VLOOKUP(C217,[1]world!$A$2:$B$3555,2,FALSE)</f>
        <v>16</v>
      </c>
      <c r="AV217" s="329">
        <v>246</v>
      </c>
      <c r="AW217" s="304">
        <v>0.18</v>
      </c>
      <c r="AX217" s="304">
        <v>900</v>
      </c>
      <c r="AY217" s="304">
        <v>-999</v>
      </c>
      <c r="AZ217" s="304">
        <v>2400</v>
      </c>
      <c r="BA217" s="304">
        <v>680</v>
      </c>
      <c r="BB217" s="304">
        <v>-999</v>
      </c>
      <c r="BC217" s="304">
        <v>1560</v>
      </c>
      <c r="BD217" s="304">
        <v>-999</v>
      </c>
      <c r="BE217" s="304">
        <v>-999</v>
      </c>
      <c r="BF217" s="304">
        <v>-999</v>
      </c>
      <c r="BG217" s="304">
        <v>-999</v>
      </c>
      <c r="BH217" s="304">
        <v>-999</v>
      </c>
      <c r="BI217" s="304">
        <v>-999</v>
      </c>
      <c r="BJ217" s="304">
        <v>3</v>
      </c>
      <c r="BK217" s="304" t="s">
        <v>4954</v>
      </c>
      <c r="BL217" s="304">
        <v>3</v>
      </c>
    </row>
    <row r="218" spans="1:64" ht="15" hidden="1" customHeight="1" x14ac:dyDescent="0.2">
      <c r="A218" s="304" t="s">
        <v>4922</v>
      </c>
      <c r="B218" s="304" t="s">
        <v>5965</v>
      </c>
      <c r="C218" s="304">
        <v>219</v>
      </c>
      <c r="D218" s="349" t="s">
        <v>1740</v>
      </c>
      <c r="E218" s="309">
        <v>5066</v>
      </c>
      <c r="F218" s="309"/>
      <c r="G218" s="324">
        <v>33.36</v>
      </c>
      <c r="H218" s="324">
        <v>-115.59</v>
      </c>
      <c r="I218" s="324" t="s">
        <v>232</v>
      </c>
      <c r="J218" s="368">
        <f t="shared" ref="J218:J225" si="66">EXP(0.35*LN(AM218)+0.24*LN(Y218)+0.2*LN(AJ218)+0.21*LN(AV218))</f>
        <v>344.72194080732902</v>
      </c>
      <c r="K218" s="331">
        <f t="shared" ref="K218:K225" si="67">SQRT(0.35*AN218^2+0.24*Z218^2+0.2*AL218^2+0.21*AW218^2)</f>
        <v>0.33046028505707004</v>
      </c>
      <c r="L218" s="304" t="str">
        <f t="shared" si="59"/>
        <v>D</v>
      </c>
      <c r="M218" s="388" t="s">
        <v>6092</v>
      </c>
      <c r="N218" s="304"/>
      <c r="O218" s="356"/>
      <c r="P218" s="356"/>
      <c r="Q218" s="356"/>
      <c r="R218" s="304"/>
      <c r="S218" s="304"/>
      <c r="T218" s="304"/>
      <c r="U218" s="304"/>
      <c r="V218" s="304"/>
      <c r="W218" s="304" t="s">
        <v>505</v>
      </c>
      <c r="X218" s="304" t="s">
        <v>213</v>
      </c>
      <c r="Y218" s="366">
        <f t="shared" si="62"/>
        <v>274.5</v>
      </c>
      <c r="Z218" s="304">
        <v>0.3</v>
      </c>
      <c r="AA218" s="304"/>
      <c r="AB218" s="304">
        <v>-999</v>
      </c>
      <c r="AC218" s="304">
        <v>-999</v>
      </c>
      <c r="AD218" s="366">
        <v>-999</v>
      </c>
      <c r="AE218" s="304">
        <v>-999</v>
      </c>
      <c r="AF218" s="304">
        <v>-999</v>
      </c>
      <c r="AG218" s="304"/>
      <c r="AH218" s="304">
        <v>2.7640399999999999E-2</v>
      </c>
      <c r="AI218" s="385">
        <v>8.5990999999999998E-2</v>
      </c>
      <c r="AJ218" s="332">
        <v>399</v>
      </c>
      <c r="AK218" s="304">
        <f t="shared" si="60"/>
        <v>425</v>
      </c>
      <c r="AL218" s="363">
        <v>0.43</v>
      </c>
      <c r="AM218" s="389">
        <f t="shared" si="61"/>
        <v>353</v>
      </c>
      <c r="AN218" s="363">
        <v>0.25</v>
      </c>
      <c r="AO218" s="304"/>
      <c r="AP218" s="312" t="s">
        <v>4979</v>
      </c>
      <c r="AQ218" s="312"/>
      <c r="AR218" s="312">
        <v>354</v>
      </c>
      <c r="AS218" s="312">
        <v>345.41899999999998</v>
      </c>
      <c r="AT218" s="312">
        <v>353</v>
      </c>
      <c r="AU218" s="329">
        <f>VLOOKUP(C218,[1]world!$A$2:$B$3555,2,FALSE)</f>
        <v>8</v>
      </c>
      <c r="AV218" s="329">
        <v>374</v>
      </c>
      <c r="AW218" s="304">
        <v>0.37</v>
      </c>
      <c r="AX218" s="304">
        <v>760</v>
      </c>
      <c r="AY218" s="304">
        <v>-999</v>
      </c>
      <c r="AZ218" s="304">
        <v>1160</v>
      </c>
      <c r="BA218" s="304">
        <v>420</v>
      </c>
      <c r="BB218" s="304">
        <v>-999</v>
      </c>
      <c r="BC218" s="304">
        <v>420</v>
      </c>
      <c r="BD218" s="304">
        <v>-999</v>
      </c>
      <c r="BE218" s="304">
        <v>-999</v>
      </c>
      <c r="BF218" s="304">
        <v>-999</v>
      </c>
      <c r="BG218" s="304">
        <v>-999</v>
      </c>
      <c r="BH218" s="304">
        <v>-999</v>
      </c>
      <c r="BI218" s="304">
        <v>-999</v>
      </c>
      <c r="BJ218" s="304">
        <v>3</v>
      </c>
      <c r="BK218" s="304" t="s">
        <v>4954</v>
      </c>
      <c r="BL218" s="304">
        <v>3</v>
      </c>
    </row>
    <row r="219" spans="1:64" ht="15" hidden="1" customHeight="1" x14ac:dyDescent="0.2">
      <c r="A219" s="304" t="s">
        <v>4922</v>
      </c>
      <c r="B219" s="304" t="s">
        <v>5965</v>
      </c>
      <c r="C219" s="304">
        <v>220</v>
      </c>
      <c r="D219" s="349" t="s">
        <v>1926</v>
      </c>
      <c r="E219" s="309">
        <v>5067</v>
      </c>
      <c r="F219" s="309"/>
      <c r="G219" s="324">
        <v>33.747</v>
      </c>
      <c r="H219" s="324">
        <v>-116.214</v>
      </c>
      <c r="I219" s="324" t="s">
        <v>232</v>
      </c>
      <c r="J219" s="368">
        <f t="shared" si="66"/>
        <v>308.55084153723988</v>
      </c>
      <c r="K219" s="331">
        <f t="shared" si="67"/>
        <v>0.33046028505707004</v>
      </c>
      <c r="L219" s="304" t="str">
        <f t="shared" si="59"/>
        <v>D</v>
      </c>
      <c r="M219" s="388" t="s">
        <v>6092</v>
      </c>
      <c r="N219" s="304"/>
      <c r="O219" s="356"/>
      <c r="P219" s="356"/>
      <c r="Q219" s="356"/>
      <c r="R219" s="304"/>
      <c r="S219" s="304"/>
      <c r="T219" s="304"/>
      <c r="U219" s="304"/>
      <c r="V219" s="304"/>
      <c r="W219" s="304" t="s">
        <v>286</v>
      </c>
      <c r="X219" s="304" t="s">
        <v>213</v>
      </c>
      <c r="Y219" s="366">
        <f t="shared" si="62"/>
        <v>274.5</v>
      </c>
      <c r="Z219" s="304">
        <v>0.3</v>
      </c>
      <c r="AA219" s="304"/>
      <c r="AB219" s="304">
        <v>-999</v>
      </c>
      <c r="AC219" s="304">
        <v>-999</v>
      </c>
      <c r="AD219" s="366">
        <v>-999</v>
      </c>
      <c r="AE219" s="304">
        <v>-999</v>
      </c>
      <c r="AF219" s="304">
        <v>-999</v>
      </c>
      <c r="AG219" s="304"/>
      <c r="AH219" s="304">
        <v>9.1175600000000002E-3</v>
      </c>
      <c r="AI219" s="385">
        <v>2.4697300000000002E-2</v>
      </c>
      <c r="AJ219" s="332">
        <v>292</v>
      </c>
      <c r="AK219" s="304">
        <f t="shared" si="60"/>
        <v>270</v>
      </c>
      <c r="AL219" s="363">
        <v>0.43</v>
      </c>
      <c r="AM219" s="389">
        <f t="shared" si="61"/>
        <v>353</v>
      </c>
      <c r="AN219" s="363">
        <v>0.25</v>
      </c>
      <c r="AO219" s="304"/>
      <c r="AP219" s="312" t="s">
        <v>4984</v>
      </c>
      <c r="AQ219" s="312"/>
      <c r="AR219" s="312">
        <v>209</v>
      </c>
      <c r="AS219" s="312">
        <v>207.46899999999999</v>
      </c>
      <c r="AT219" s="312">
        <v>353</v>
      </c>
      <c r="AU219" s="329">
        <f>VLOOKUP(C219,[1]world!$A$2:$B$3555,2,FALSE)</f>
        <v>12</v>
      </c>
      <c r="AV219" s="329">
        <v>297</v>
      </c>
      <c r="AW219" s="304">
        <v>0.37</v>
      </c>
      <c r="AX219" s="304">
        <v>760</v>
      </c>
      <c r="AY219" s="304">
        <v>-999</v>
      </c>
      <c r="AZ219" s="304">
        <v>1460</v>
      </c>
      <c r="BA219" s="304">
        <v>1520</v>
      </c>
      <c r="BB219" s="304">
        <v>-999</v>
      </c>
      <c r="BC219" s="304">
        <v>1520</v>
      </c>
      <c r="BD219" s="304">
        <v>-999</v>
      </c>
      <c r="BE219" s="304">
        <v>-999</v>
      </c>
      <c r="BF219" s="304">
        <v>-999</v>
      </c>
      <c r="BG219" s="304">
        <v>-999</v>
      </c>
      <c r="BH219" s="304">
        <v>-999</v>
      </c>
      <c r="BI219" s="304">
        <v>-999</v>
      </c>
      <c r="BJ219" s="304">
        <v>3</v>
      </c>
      <c r="BK219" s="304" t="s">
        <v>4954</v>
      </c>
      <c r="BL219" s="304">
        <v>3</v>
      </c>
    </row>
    <row r="220" spans="1:64" ht="15" hidden="1" customHeight="1" x14ac:dyDescent="0.2">
      <c r="A220" s="304" t="s">
        <v>4917</v>
      </c>
      <c r="B220" s="304" t="s">
        <v>5965</v>
      </c>
      <c r="C220" s="304">
        <v>221</v>
      </c>
      <c r="D220" s="349" t="s">
        <v>2083</v>
      </c>
      <c r="E220" s="309">
        <v>5069</v>
      </c>
      <c r="F220" s="309"/>
      <c r="G220" s="324">
        <v>33.924999999999997</v>
      </c>
      <c r="H220" s="324">
        <v>-116.389</v>
      </c>
      <c r="I220" s="324" t="s">
        <v>232</v>
      </c>
      <c r="J220" s="368">
        <f t="shared" si="66"/>
        <v>401.14367449596659</v>
      </c>
      <c r="K220" s="331">
        <f t="shared" si="67"/>
        <v>0.33046028505707004</v>
      </c>
      <c r="L220" s="304" t="str">
        <f t="shared" si="59"/>
        <v>C</v>
      </c>
      <c r="M220" s="388" t="s">
        <v>6092</v>
      </c>
      <c r="N220" s="304"/>
      <c r="O220" s="356"/>
      <c r="P220" s="356"/>
      <c r="Q220" s="356"/>
      <c r="R220" s="304"/>
      <c r="S220" s="304"/>
      <c r="T220" s="304"/>
      <c r="U220" s="304"/>
      <c r="V220" s="304"/>
      <c r="W220" s="304" t="s">
        <v>1718</v>
      </c>
      <c r="X220" s="304" t="s">
        <v>206</v>
      </c>
      <c r="Y220" s="366">
        <f t="shared" si="62"/>
        <v>338.6</v>
      </c>
      <c r="Z220" s="304">
        <v>0.3</v>
      </c>
      <c r="AA220" s="304"/>
      <c r="AB220" s="304">
        <v>-999</v>
      </c>
      <c r="AC220" s="304">
        <v>-999</v>
      </c>
      <c r="AD220" s="366">
        <v>-999</v>
      </c>
      <c r="AE220" s="304">
        <v>-999</v>
      </c>
      <c r="AF220" s="304">
        <v>-999</v>
      </c>
      <c r="AG220" s="304"/>
      <c r="AH220" s="304">
        <v>3.8683599999999999E-2</v>
      </c>
      <c r="AI220" s="385">
        <v>0.11312099999999999</v>
      </c>
      <c r="AJ220" s="332">
        <v>444</v>
      </c>
      <c r="AK220" s="304">
        <f t="shared" si="60"/>
        <v>425</v>
      </c>
      <c r="AL220" s="363">
        <v>0.43</v>
      </c>
      <c r="AM220" s="389">
        <f t="shared" si="61"/>
        <v>353</v>
      </c>
      <c r="AN220" s="363">
        <v>0.25</v>
      </c>
      <c r="AO220" s="304"/>
      <c r="AP220" s="312" t="s">
        <v>4979</v>
      </c>
      <c r="AQ220" s="312"/>
      <c r="AR220" s="312">
        <v>354</v>
      </c>
      <c r="AS220" s="312">
        <v>345.41899999999998</v>
      </c>
      <c r="AT220" s="312">
        <v>353</v>
      </c>
      <c r="AU220" s="329">
        <f>VLOOKUP(C220,[1]world!$A$2:$B$3555,2,FALSE)</f>
        <v>3</v>
      </c>
      <c r="AV220" s="329">
        <v>547</v>
      </c>
      <c r="AW220" s="304">
        <v>0.37</v>
      </c>
      <c r="AX220" s="304">
        <v>60</v>
      </c>
      <c r="AY220" s="304">
        <v>-999</v>
      </c>
      <c r="AZ220" s="304">
        <v>320</v>
      </c>
      <c r="BA220" s="304">
        <v>140</v>
      </c>
      <c r="BB220" s="304">
        <v>-999</v>
      </c>
      <c r="BC220" s="304">
        <v>140</v>
      </c>
      <c r="BD220" s="304">
        <v>-999</v>
      </c>
      <c r="BE220" s="304">
        <v>-999</v>
      </c>
      <c r="BF220" s="304">
        <v>-999</v>
      </c>
      <c r="BG220" s="304">
        <v>-999</v>
      </c>
      <c r="BH220" s="304">
        <v>-999</v>
      </c>
      <c r="BI220" s="304">
        <v>-999</v>
      </c>
      <c r="BJ220" s="304">
        <v>3</v>
      </c>
      <c r="BK220" s="304" t="s">
        <v>4954</v>
      </c>
      <c r="BL220" s="304">
        <v>3</v>
      </c>
    </row>
    <row r="221" spans="1:64" ht="15" hidden="1" customHeight="1" x14ac:dyDescent="0.2">
      <c r="A221" s="304" t="s">
        <v>4922</v>
      </c>
      <c r="B221" s="304" t="s">
        <v>5965</v>
      </c>
      <c r="C221" s="304">
        <v>222</v>
      </c>
      <c r="D221" s="349" t="s">
        <v>2081</v>
      </c>
      <c r="E221" s="309">
        <v>5070</v>
      </c>
      <c r="F221" s="309"/>
      <c r="G221" s="324">
        <v>33.923999999999999</v>
      </c>
      <c r="H221" s="324">
        <v>-116.54300000000001</v>
      </c>
      <c r="I221" s="324" t="s">
        <v>232</v>
      </c>
      <c r="J221" s="368">
        <f t="shared" si="66"/>
        <v>356.18843680589197</v>
      </c>
      <c r="K221" s="331">
        <f t="shared" si="67"/>
        <v>0.33046028505707004</v>
      </c>
      <c r="L221" s="304" t="str">
        <f t="shared" si="59"/>
        <v>D</v>
      </c>
      <c r="M221" s="388" t="s">
        <v>6092</v>
      </c>
      <c r="N221" s="304"/>
      <c r="O221" s="356"/>
      <c r="P221" s="356"/>
      <c r="Q221" s="356"/>
      <c r="R221" s="304"/>
      <c r="S221" s="304"/>
      <c r="T221" s="304"/>
      <c r="U221" s="304"/>
      <c r="V221" s="304"/>
      <c r="W221" s="304" t="s">
        <v>286</v>
      </c>
      <c r="X221" s="304" t="s">
        <v>213</v>
      </c>
      <c r="Y221" s="366">
        <f t="shared" si="62"/>
        <v>274.5</v>
      </c>
      <c r="Z221" s="304">
        <v>0.3</v>
      </c>
      <c r="AA221" s="304"/>
      <c r="AB221" s="304">
        <v>-999</v>
      </c>
      <c r="AC221" s="304">
        <v>-999</v>
      </c>
      <c r="AD221" s="366">
        <v>-999</v>
      </c>
      <c r="AE221" s="304">
        <v>-999</v>
      </c>
      <c r="AF221" s="304">
        <v>-999</v>
      </c>
      <c r="AG221" s="304"/>
      <c r="AH221" s="304">
        <v>2.27213E-2</v>
      </c>
      <c r="AI221" s="385">
        <v>7.5043399999999996E-2</v>
      </c>
      <c r="AJ221" s="332">
        <v>379</v>
      </c>
      <c r="AK221" s="304">
        <f t="shared" si="60"/>
        <v>425</v>
      </c>
      <c r="AL221" s="363">
        <v>0.43</v>
      </c>
      <c r="AM221" s="389">
        <f t="shared" si="61"/>
        <v>353</v>
      </c>
      <c r="AN221" s="363">
        <v>0.25</v>
      </c>
      <c r="AO221" s="304"/>
      <c r="AP221" s="312" t="s">
        <v>4979</v>
      </c>
      <c r="AQ221" s="312"/>
      <c r="AR221" s="312">
        <v>354</v>
      </c>
      <c r="AS221" s="312">
        <v>345.41899999999998</v>
      </c>
      <c r="AT221" s="312">
        <v>353</v>
      </c>
      <c r="AU221" s="329">
        <f>VLOOKUP(C221,[1]world!$A$2:$B$3555,2,FALSE)</f>
        <v>4</v>
      </c>
      <c r="AV221" s="329">
        <v>459</v>
      </c>
      <c r="AW221" s="304">
        <v>0.37</v>
      </c>
      <c r="AX221" s="304">
        <v>60</v>
      </c>
      <c r="AY221" s="304">
        <v>-999</v>
      </c>
      <c r="AZ221" s="304">
        <v>320</v>
      </c>
      <c r="BA221" s="304">
        <v>840</v>
      </c>
      <c r="BB221" s="304">
        <v>-999</v>
      </c>
      <c r="BC221" s="304">
        <v>840</v>
      </c>
      <c r="BD221" s="304">
        <v>-999</v>
      </c>
      <c r="BE221" s="304">
        <v>-999</v>
      </c>
      <c r="BF221" s="304">
        <v>-999</v>
      </c>
      <c r="BG221" s="304">
        <v>-999</v>
      </c>
      <c r="BH221" s="304">
        <v>-999</v>
      </c>
      <c r="BI221" s="304">
        <v>-999</v>
      </c>
      <c r="BJ221" s="304">
        <v>3</v>
      </c>
      <c r="BK221" s="304" t="s">
        <v>4954</v>
      </c>
      <c r="BL221" s="304">
        <v>3</v>
      </c>
    </row>
    <row r="222" spans="1:64" ht="15" hidden="1" customHeight="1" x14ac:dyDescent="0.2">
      <c r="A222" s="304" t="s">
        <v>4917</v>
      </c>
      <c r="B222" s="304" t="s">
        <v>5965</v>
      </c>
      <c r="C222" s="304">
        <v>223</v>
      </c>
      <c r="D222" s="349" t="s">
        <v>4957</v>
      </c>
      <c r="E222" s="309">
        <v>5071</v>
      </c>
      <c r="F222" s="309"/>
      <c r="G222" s="324">
        <v>34.048560000000002</v>
      </c>
      <c r="H222" s="324">
        <v>-116.57816</v>
      </c>
      <c r="I222" s="324" t="s">
        <v>232</v>
      </c>
      <c r="J222" s="368">
        <f t="shared" si="66"/>
        <v>398.49197457429528</v>
      </c>
      <c r="K222" s="331">
        <f t="shared" si="67"/>
        <v>0.33046028505707004</v>
      </c>
      <c r="L222" s="304" t="str">
        <f t="shared" si="59"/>
        <v>C</v>
      </c>
      <c r="M222" s="388" t="s">
        <v>6092</v>
      </c>
      <c r="N222" s="304"/>
      <c r="O222" s="356"/>
      <c r="P222" s="356"/>
      <c r="Q222" s="356"/>
      <c r="R222" s="304"/>
      <c r="S222" s="304"/>
      <c r="T222" s="304"/>
      <c r="U222" s="304"/>
      <c r="V222" s="304"/>
      <c r="W222" s="304" t="s">
        <v>1718</v>
      </c>
      <c r="X222" s="304" t="s">
        <v>206</v>
      </c>
      <c r="Y222" s="366">
        <f t="shared" si="62"/>
        <v>338.6</v>
      </c>
      <c r="Z222" s="304">
        <v>0.3</v>
      </c>
      <c r="AA222" s="304"/>
      <c r="AB222" s="304">
        <v>-999</v>
      </c>
      <c r="AC222" s="304">
        <v>-999</v>
      </c>
      <c r="AD222" s="366">
        <v>-999</v>
      </c>
      <c r="AE222" s="304">
        <v>-999</v>
      </c>
      <c r="AF222" s="304">
        <v>-999</v>
      </c>
      <c r="AG222" s="304"/>
      <c r="AH222" s="348">
        <f>VLOOKUP($C222,SMM_Vol1!$B$235:$H$269,6,FALSE)</f>
        <v>4.6349599999999998E-2</v>
      </c>
      <c r="AI222" s="385">
        <v>1.23602E-3</v>
      </c>
      <c r="AJ222" s="332">
        <f>VLOOKUP($C222,SMM_Vol1!$B$235:$H$269,7,FALSE)</f>
        <v>475</v>
      </c>
      <c r="AK222" s="304">
        <f t="shared" si="60"/>
        <v>425</v>
      </c>
      <c r="AL222" s="363">
        <v>0.43</v>
      </c>
      <c r="AM222" s="389">
        <f t="shared" si="61"/>
        <v>353</v>
      </c>
      <c r="AN222" s="363">
        <v>0.25</v>
      </c>
      <c r="AO222" s="304"/>
      <c r="AP222" s="312" t="s">
        <v>4980</v>
      </c>
      <c r="AQ222" s="312"/>
      <c r="AR222" s="312">
        <v>349</v>
      </c>
      <c r="AS222" s="312">
        <v>345.41899999999998</v>
      </c>
      <c r="AT222" s="312">
        <v>353</v>
      </c>
      <c r="AU222" s="329">
        <f>VLOOKUP(C222,[1]world!$A$2:$B$3555,2,FALSE)</f>
        <v>9</v>
      </c>
      <c r="AV222" s="329">
        <v>497</v>
      </c>
      <c r="AW222" s="304">
        <v>0.37</v>
      </c>
      <c r="AX222" s="304">
        <v>60</v>
      </c>
      <c r="AY222" s="304">
        <v>-999</v>
      </c>
      <c r="AZ222" s="304">
        <v>320</v>
      </c>
      <c r="BA222" s="304">
        <v>20</v>
      </c>
      <c r="BB222" s="304">
        <v>-999</v>
      </c>
      <c r="BC222" s="304">
        <v>20</v>
      </c>
      <c r="BD222" s="304">
        <v>-999</v>
      </c>
      <c r="BE222" s="304">
        <v>-999</v>
      </c>
      <c r="BF222" s="304">
        <v>-999</v>
      </c>
      <c r="BG222" s="304">
        <v>-999</v>
      </c>
      <c r="BH222" s="304">
        <v>-999</v>
      </c>
      <c r="BI222" s="304">
        <v>-999</v>
      </c>
      <c r="BJ222" s="304">
        <v>3</v>
      </c>
      <c r="BK222" s="304" t="s">
        <v>4954</v>
      </c>
      <c r="BL222" s="304">
        <v>3</v>
      </c>
    </row>
    <row r="223" spans="1:64" ht="15" hidden="1" customHeight="1" x14ac:dyDescent="0.2">
      <c r="A223" s="304" t="s">
        <v>4922</v>
      </c>
      <c r="B223" s="304" t="s">
        <v>5965</v>
      </c>
      <c r="C223" s="304">
        <v>224</v>
      </c>
      <c r="D223" s="349" t="s">
        <v>2126</v>
      </c>
      <c r="E223" s="309">
        <v>5072</v>
      </c>
      <c r="F223" s="309"/>
      <c r="G223" s="324">
        <v>33.99</v>
      </c>
      <c r="H223" s="324">
        <v>-116.65600000000001</v>
      </c>
      <c r="I223" s="324" t="s">
        <v>232</v>
      </c>
      <c r="J223" s="368">
        <f t="shared" si="66"/>
        <v>433.44989689952087</v>
      </c>
      <c r="K223" s="331">
        <f t="shared" si="67"/>
        <v>0.33046028505707004</v>
      </c>
      <c r="L223" s="304" t="str">
        <f t="shared" si="59"/>
        <v>C</v>
      </c>
      <c r="M223" s="388" t="s">
        <v>6092</v>
      </c>
      <c r="N223" s="304"/>
      <c r="O223" s="356"/>
      <c r="P223" s="356"/>
      <c r="Q223" s="356"/>
      <c r="R223" s="304"/>
      <c r="S223" s="304"/>
      <c r="T223" s="304"/>
      <c r="U223" s="304"/>
      <c r="V223" s="304"/>
      <c r="W223" s="304" t="s">
        <v>1718</v>
      </c>
      <c r="X223" s="304" t="s">
        <v>206</v>
      </c>
      <c r="Y223" s="366">
        <f t="shared" si="62"/>
        <v>338.6</v>
      </c>
      <c r="Z223" s="304">
        <v>0.3</v>
      </c>
      <c r="AA223" s="304"/>
      <c r="AB223" s="304">
        <v>-999</v>
      </c>
      <c r="AC223" s="304">
        <v>-999</v>
      </c>
      <c r="AD223" s="366">
        <v>-999</v>
      </c>
      <c r="AE223" s="304">
        <v>-999</v>
      </c>
      <c r="AF223" s="304">
        <v>-999</v>
      </c>
      <c r="AG223" s="304"/>
      <c r="AH223" s="348">
        <f>VLOOKUP($C223,SMM_Vol1!$B$235:$H$269,6,FALSE)</f>
        <v>0.10967200000000001</v>
      </c>
      <c r="AI223" s="385">
        <v>7.5588699999999997E-3</v>
      </c>
      <c r="AJ223" s="332">
        <f>VLOOKUP($C223,SMM_Vol1!$B$235:$H$269,7,FALSE)</f>
        <v>654</v>
      </c>
      <c r="AK223" s="304">
        <f t="shared" si="60"/>
        <v>690</v>
      </c>
      <c r="AL223" s="363">
        <v>0.43</v>
      </c>
      <c r="AM223" s="389">
        <f t="shared" si="61"/>
        <v>353</v>
      </c>
      <c r="AN223" s="363">
        <v>0.25</v>
      </c>
      <c r="AO223" s="304"/>
      <c r="AP223" s="312" t="s">
        <v>4979</v>
      </c>
      <c r="AQ223" s="312"/>
      <c r="AR223" s="312">
        <v>354</v>
      </c>
      <c r="AS223" s="312">
        <v>345.41899999999998</v>
      </c>
      <c r="AT223" s="312">
        <v>353</v>
      </c>
      <c r="AU223" s="329">
        <f>VLOOKUP(C223,[1]world!$A$2:$B$3555,2,FALSE)</f>
        <v>3</v>
      </c>
      <c r="AV223" s="329">
        <v>547</v>
      </c>
      <c r="AW223" s="304">
        <v>0.37</v>
      </c>
      <c r="AX223" s="304">
        <v>60</v>
      </c>
      <c r="AY223" s="304">
        <v>-999</v>
      </c>
      <c r="AZ223" s="304">
        <v>280</v>
      </c>
      <c r="BA223" s="304">
        <v>100</v>
      </c>
      <c r="BB223" s="304">
        <v>-999</v>
      </c>
      <c r="BC223" s="304">
        <v>100</v>
      </c>
      <c r="BD223" s="304">
        <v>-999</v>
      </c>
      <c r="BE223" s="304">
        <v>-999</v>
      </c>
      <c r="BF223" s="304">
        <v>-999</v>
      </c>
      <c r="BG223" s="304">
        <v>-999</v>
      </c>
      <c r="BH223" s="304">
        <v>-999</v>
      </c>
      <c r="BI223" s="304">
        <v>-999</v>
      </c>
      <c r="BJ223" s="304">
        <v>3</v>
      </c>
      <c r="BK223" s="304" t="s">
        <v>4954</v>
      </c>
      <c r="BL223" s="304">
        <v>3</v>
      </c>
    </row>
    <row r="224" spans="1:64" ht="15" hidden="1" customHeight="1" x14ac:dyDescent="0.2">
      <c r="A224" s="304" t="s">
        <v>4917</v>
      </c>
      <c r="B224" s="304" t="s">
        <v>5965</v>
      </c>
      <c r="C224" s="304">
        <v>225</v>
      </c>
      <c r="D224" s="349" t="s">
        <v>2071</v>
      </c>
      <c r="E224" s="309">
        <v>5073</v>
      </c>
      <c r="F224" s="309"/>
      <c r="G224" s="324">
        <v>33.917610000000003</v>
      </c>
      <c r="H224" s="324">
        <v>-116.78328999999999</v>
      </c>
      <c r="I224" s="324" t="s">
        <v>232</v>
      </c>
      <c r="J224" s="368">
        <f t="shared" si="66"/>
        <v>386.29659249723295</v>
      </c>
      <c r="K224" s="331">
        <f t="shared" si="67"/>
        <v>0.33046028505707004</v>
      </c>
      <c r="L224" s="304" t="str">
        <f t="shared" si="59"/>
        <v>C</v>
      </c>
      <c r="M224" s="388" t="s">
        <v>6092</v>
      </c>
      <c r="N224" s="304"/>
      <c r="O224" s="356"/>
      <c r="P224" s="356"/>
      <c r="Q224" s="356"/>
      <c r="R224" s="304"/>
      <c r="S224" s="304"/>
      <c r="T224" s="304"/>
      <c r="U224" s="304"/>
      <c r="V224" s="304"/>
      <c r="W224" s="304" t="s">
        <v>286</v>
      </c>
      <c r="X224" s="304" t="s">
        <v>213</v>
      </c>
      <c r="Y224" s="366">
        <f t="shared" si="62"/>
        <v>274.5</v>
      </c>
      <c r="Z224" s="304">
        <v>0.3</v>
      </c>
      <c r="AA224" s="304"/>
      <c r="AB224" s="304">
        <v>-999</v>
      </c>
      <c r="AC224" s="304">
        <v>-999</v>
      </c>
      <c r="AD224" s="366">
        <v>-999</v>
      </c>
      <c r="AE224" s="304">
        <v>-999</v>
      </c>
      <c r="AF224" s="304">
        <v>-999</v>
      </c>
      <c r="AG224" s="304"/>
      <c r="AH224" s="348">
        <f>VLOOKUP($C224,SMM_Vol1!$B$235:$H$269,6,FALSE)</f>
        <v>4.58929E-2</v>
      </c>
      <c r="AI224" s="385">
        <v>1.47314E-3</v>
      </c>
      <c r="AJ224" s="332">
        <f>VLOOKUP($C224,SMM_Vol1!$B$235:$H$269,7,FALSE)</f>
        <v>473</v>
      </c>
      <c r="AK224" s="304">
        <f t="shared" si="60"/>
        <v>425</v>
      </c>
      <c r="AL224" s="363">
        <v>0.43</v>
      </c>
      <c r="AM224" s="389">
        <f t="shared" si="61"/>
        <v>353</v>
      </c>
      <c r="AN224" s="363">
        <v>0.25</v>
      </c>
      <c r="AO224" s="304"/>
      <c r="AP224" s="312" t="s">
        <v>4979</v>
      </c>
      <c r="AQ224" s="312"/>
      <c r="AR224" s="312">
        <v>354</v>
      </c>
      <c r="AS224" s="312">
        <v>345.41899999999998</v>
      </c>
      <c r="AT224" s="312">
        <v>353</v>
      </c>
      <c r="AU224" s="329">
        <f>VLOOKUP(C224,[1]world!$A$2:$B$3555,2,FALSE)</f>
        <v>3</v>
      </c>
      <c r="AV224" s="329">
        <v>547</v>
      </c>
      <c r="AW224" s="304">
        <v>0.37</v>
      </c>
      <c r="AX224" s="304">
        <v>60</v>
      </c>
      <c r="AY224" s="304">
        <v>-999</v>
      </c>
      <c r="AZ224" s="304">
        <v>280</v>
      </c>
      <c r="BA224" s="304">
        <v>-999</v>
      </c>
      <c r="BB224" s="304">
        <v>-999</v>
      </c>
      <c r="BC224" s="304">
        <v>-999</v>
      </c>
      <c r="BD224" s="304">
        <v>-999</v>
      </c>
      <c r="BE224" s="304">
        <v>-999</v>
      </c>
      <c r="BF224" s="304">
        <v>-999</v>
      </c>
      <c r="BG224" s="304">
        <v>-999</v>
      </c>
      <c r="BH224" s="304">
        <v>-999</v>
      </c>
      <c r="BI224" s="304">
        <v>-999</v>
      </c>
      <c r="BJ224" s="304">
        <v>4</v>
      </c>
      <c r="BK224" s="304" t="s">
        <v>4954</v>
      </c>
      <c r="BL224" s="304">
        <v>4</v>
      </c>
    </row>
    <row r="225" spans="1:64" ht="15" hidden="1" customHeight="1" x14ac:dyDescent="0.2">
      <c r="A225" s="304" t="s">
        <v>4922</v>
      </c>
      <c r="B225" s="304" t="s">
        <v>5965</v>
      </c>
      <c r="C225" s="304">
        <v>226</v>
      </c>
      <c r="D225" s="349" t="s">
        <v>2259</v>
      </c>
      <c r="E225" s="309">
        <v>5081</v>
      </c>
      <c r="F225" s="309"/>
      <c r="G225" s="324">
        <v>34.084000000000003</v>
      </c>
      <c r="H225" s="324">
        <v>-118.6</v>
      </c>
      <c r="I225" s="324" t="s">
        <v>232</v>
      </c>
      <c r="J225" s="368">
        <f t="shared" si="66"/>
        <v>475.38674602918826</v>
      </c>
      <c r="K225" s="331">
        <f t="shared" si="67"/>
        <v>0.37715248905449367</v>
      </c>
      <c r="L225" s="304" t="str">
        <f t="shared" si="59"/>
        <v>C</v>
      </c>
      <c r="M225" s="388" t="s">
        <v>6092</v>
      </c>
      <c r="N225" s="304"/>
      <c r="O225" s="356"/>
      <c r="P225" s="356"/>
      <c r="Q225" s="356"/>
      <c r="R225" s="304"/>
      <c r="S225" s="304"/>
      <c r="T225" s="304"/>
      <c r="U225" s="304"/>
      <c r="V225" s="304"/>
      <c r="W225" s="304" t="s">
        <v>1702</v>
      </c>
      <c r="X225" s="304" t="s">
        <v>232</v>
      </c>
      <c r="Y225" s="366">
        <f t="shared" si="62"/>
        <v>506.6</v>
      </c>
      <c r="Z225" s="304">
        <v>0.4</v>
      </c>
      <c r="AA225" s="304"/>
      <c r="AB225" s="304">
        <v>-999</v>
      </c>
      <c r="AC225" s="304">
        <v>-999</v>
      </c>
      <c r="AD225" s="366">
        <v>-999</v>
      </c>
      <c r="AE225" s="304">
        <v>-999</v>
      </c>
      <c r="AF225" s="304">
        <v>-999</v>
      </c>
      <c r="AG225" s="304"/>
      <c r="AH225" s="348">
        <f>VLOOKUP($C225,SMM_Vol1!$B$235:$H$269,6,FALSE)</f>
        <v>7.9895499999999994E-2</v>
      </c>
      <c r="AI225" s="385">
        <v>1.0000000000000001E-5</v>
      </c>
      <c r="AJ225" s="332">
        <f>VLOOKUP($C225,SMM_Vol1!$B$235:$H$269,7,FALSE)</f>
        <v>568</v>
      </c>
      <c r="AK225" s="304">
        <f t="shared" si="60"/>
        <v>555</v>
      </c>
      <c r="AL225" s="363">
        <v>0.43</v>
      </c>
      <c r="AM225" s="389">
        <f t="shared" si="61"/>
        <v>390</v>
      </c>
      <c r="AN225" s="304">
        <v>0.33</v>
      </c>
      <c r="AO225" s="304"/>
      <c r="AP225" s="312" t="s">
        <v>1903</v>
      </c>
      <c r="AQ225" s="312"/>
      <c r="AR225" s="312">
        <v>390</v>
      </c>
      <c r="AS225" s="312">
        <v>376.07299999999998</v>
      </c>
      <c r="AT225" s="312"/>
      <c r="AU225" s="329">
        <f>VLOOKUP(C225,[1]world!$A$2:$B$3555,2,FALSE)</f>
        <v>1</v>
      </c>
      <c r="AV225" s="329">
        <v>519</v>
      </c>
      <c r="AW225" s="304">
        <v>0.37</v>
      </c>
      <c r="AX225" s="304">
        <v>100</v>
      </c>
      <c r="AY225" s="304">
        <v>-999</v>
      </c>
      <c r="AZ225" s="304">
        <v>700</v>
      </c>
      <c r="BA225" s="304">
        <v>320</v>
      </c>
      <c r="BB225" s="304">
        <v>-999</v>
      </c>
      <c r="BC225" s="304">
        <v>320</v>
      </c>
      <c r="BD225" s="304">
        <v>-999</v>
      </c>
      <c r="BE225" s="304">
        <v>-999</v>
      </c>
      <c r="BF225" s="304">
        <v>-999</v>
      </c>
      <c r="BG225" s="304">
        <v>-999</v>
      </c>
      <c r="BH225" s="304">
        <v>-999</v>
      </c>
      <c r="BI225" s="304">
        <v>-999</v>
      </c>
      <c r="BJ225" s="304">
        <v>3</v>
      </c>
      <c r="BK225" s="304" t="s">
        <v>4954</v>
      </c>
      <c r="BL225" s="304">
        <v>3</v>
      </c>
    </row>
    <row r="226" spans="1:64" ht="15" hidden="1" customHeight="1" x14ac:dyDescent="0.2">
      <c r="A226" s="304" t="s">
        <v>4922</v>
      </c>
      <c r="B226" s="304" t="s">
        <v>5965</v>
      </c>
      <c r="C226" s="304">
        <v>227</v>
      </c>
      <c r="D226" s="349" t="s">
        <v>2425</v>
      </c>
      <c r="E226" s="309">
        <v>5108</v>
      </c>
      <c r="F226" s="309"/>
      <c r="G226" s="324">
        <v>34.231999999999999</v>
      </c>
      <c r="H226" s="324">
        <v>-118.71</v>
      </c>
      <c r="I226" s="324" t="s">
        <v>214</v>
      </c>
      <c r="J226" s="368">
        <f>P226</f>
        <v>715.12</v>
      </c>
      <c r="K226" s="331">
        <v>0.1</v>
      </c>
      <c r="L226" s="304" t="str">
        <f t="shared" si="59"/>
        <v>C</v>
      </c>
      <c r="M226" s="388">
        <v>0</v>
      </c>
      <c r="N226" s="304"/>
      <c r="O226" s="356">
        <v>89.5</v>
      </c>
      <c r="P226" s="304">
        <v>715.12</v>
      </c>
      <c r="Q226" s="309">
        <v>1762</v>
      </c>
      <c r="R226" s="304" t="s">
        <v>5948</v>
      </c>
      <c r="S226" s="304"/>
      <c r="T226" s="304"/>
      <c r="U226" s="304"/>
      <c r="V226" s="304"/>
      <c r="W226" s="304" t="s">
        <v>2426</v>
      </c>
      <c r="X226" s="304" t="s">
        <v>232</v>
      </c>
      <c r="Y226" s="366">
        <f t="shared" si="62"/>
        <v>506.6</v>
      </c>
      <c r="Z226" s="304">
        <v>0.4</v>
      </c>
      <c r="AA226" s="304"/>
      <c r="AB226" s="304">
        <v>-999</v>
      </c>
      <c r="AC226" s="304">
        <v>-999</v>
      </c>
      <c r="AD226" s="366">
        <v>-999</v>
      </c>
      <c r="AE226" s="304">
        <v>-999</v>
      </c>
      <c r="AF226" s="304">
        <v>-999</v>
      </c>
      <c r="AG226" s="304"/>
      <c r="AH226" s="304">
        <v>5.2285999999999999E-2</v>
      </c>
      <c r="AI226" s="312"/>
      <c r="AJ226" s="332">
        <v>496</v>
      </c>
      <c r="AK226" s="304">
        <f t="shared" si="60"/>
        <v>555</v>
      </c>
      <c r="AL226" s="304">
        <f>IF(AH226&lt;=0.0022,0.2,0.43)</f>
        <v>0.43</v>
      </c>
      <c r="AM226" s="389">
        <f t="shared" si="61"/>
        <v>540</v>
      </c>
      <c r="AN226" s="304">
        <v>0.4</v>
      </c>
      <c r="AO226" s="304"/>
      <c r="AP226" s="312" t="s">
        <v>2428</v>
      </c>
      <c r="AQ226" s="312"/>
      <c r="AR226" s="312">
        <v>540</v>
      </c>
      <c r="AS226" s="312">
        <v>513.70299999999997</v>
      </c>
      <c r="AT226" s="312"/>
      <c r="AU226" s="329">
        <f>VLOOKUP(C226,[1]world!$A$2:$B$3555,2,FALSE)</f>
        <v>11</v>
      </c>
      <c r="AV226" s="329">
        <v>328</v>
      </c>
      <c r="AW226" s="304">
        <v>0.37</v>
      </c>
      <c r="AX226" s="304">
        <v>780</v>
      </c>
      <c r="AY226" s="304">
        <v>-999</v>
      </c>
      <c r="AZ226" s="304">
        <v>4380</v>
      </c>
      <c r="BA226" s="304">
        <v>20</v>
      </c>
      <c r="BB226" s="304">
        <v>-999</v>
      </c>
      <c r="BC226" s="304">
        <v>320</v>
      </c>
      <c r="BD226" s="304">
        <v>-999</v>
      </c>
      <c r="BE226" s="304">
        <v>-999</v>
      </c>
      <c r="BF226" s="304">
        <v>-999</v>
      </c>
      <c r="BG226" s="304">
        <v>-999</v>
      </c>
      <c r="BH226" s="304">
        <v>-999</v>
      </c>
      <c r="BI226" s="304">
        <v>-999</v>
      </c>
      <c r="BJ226" s="304">
        <v>3</v>
      </c>
      <c r="BK226" s="304" t="s">
        <v>4954</v>
      </c>
      <c r="BL226" s="304">
        <v>3</v>
      </c>
    </row>
    <row r="227" spans="1:64" ht="15" hidden="1" customHeight="1" x14ac:dyDescent="0.2">
      <c r="A227" s="304" t="s">
        <v>4922</v>
      </c>
      <c r="B227" s="304" t="s">
        <v>5965</v>
      </c>
      <c r="C227" s="304">
        <v>228</v>
      </c>
      <c r="D227" s="349" t="s">
        <v>1653</v>
      </c>
      <c r="E227" s="309">
        <v>5115</v>
      </c>
      <c r="F227" s="309"/>
      <c r="G227" s="324">
        <v>32.915999999999997</v>
      </c>
      <c r="H227" s="324">
        <v>-115.366</v>
      </c>
      <c r="I227" s="324" t="s">
        <v>214</v>
      </c>
      <c r="J227" s="368">
        <f>P227</f>
        <v>188.78</v>
      </c>
      <c r="K227" s="331">
        <v>0.1</v>
      </c>
      <c r="L227" s="304" t="str">
        <f t="shared" si="59"/>
        <v>D</v>
      </c>
      <c r="M227" s="388">
        <v>0</v>
      </c>
      <c r="N227" s="304"/>
      <c r="O227" s="356">
        <v>75.400000000000006</v>
      </c>
      <c r="P227" s="304">
        <v>188.78</v>
      </c>
      <c r="Q227" s="304">
        <v>26</v>
      </c>
      <c r="R227" s="304" t="s">
        <v>5948</v>
      </c>
      <c r="S227" s="304"/>
      <c r="T227" s="304"/>
      <c r="U227" s="304"/>
      <c r="V227" s="304"/>
      <c r="W227" s="304" t="s">
        <v>273</v>
      </c>
      <c r="X227" s="304" t="s">
        <v>213</v>
      </c>
      <c r="Y227" s="366">
        <f t="shared" si="62"/>
        <v>274.5</v>
      </c>
      <c r="Z227" s="304">
        <v>0.3</v>
      </c>
      <c r="AA227" s="304"/>
      <c r="AB227" s="304">
        <v>-999</v>
      </c>
      <c r="AC227" s="304">
        <v>-999</v>
      </c>
      <c r="AD227" s="366">
        <v>-999</v>
      </c>
      <c r="AE227" s="304">
        <v>-999</v>
      </c>
      <c r="AF227" s="304">
        <v>-999</v>
      </c>
      <c r="AG227" s="304"/>
      <c r="AH227" s="304">
        <v>2.6240899999999999E-3</v>
      </c>
      <c r="AI227" s="385">
        <v>8.3015899999999993E-3</v>
      </c>
      <c r="AJ227" s="332">
        <v>224</v>
      </c>
      <c r="AK227" s="304">
        <f t="shared" si="60"/>
        <v>210</v>
      </c>
      <c r="AL227" s="363">
        <f>IF(AND(AH227&lt;=0.0022,AI227&lt;=0.0022),0.2,0.43)</f>
        <v>0.43</v>
      </c>
      <c r="AM227" s="389">
        <f t="shared" si="61"/>
        <v>306</v>
      </c>
      <c r="AN227" s="363">
        <v>0.25</v>
      </c>
      <c r="AO227" s="304"/>
      <c r="AP227" s="312" t="s">
        <v>4984</v>
      </c>
      <c r="AQ227" s="312"/>
      <c r="AR227" s="312">
        <v>209</v>
      </c>
      <c r="AS227" s="312">
        <v>207.46899999999999</v>
      </c>
      <c r="AT227" s="312">
        <v>306</v>
      </c>
      <c r="AU227" s="329">
        <f>VLOOKUP(C227,[1]world!$A$2:$B$3555,2,FALSE)</f>
        <v>12</v>
      </c>
      <c r="AV227" s="329">
        <v>297</v>
      </c>
      <c r="AW227" s="304">
        <v>0.37</v>
      </c>
      <c r="AX227" s="304">
        <v>1440</v>
      </c>
      <c r="AY227" s="304">
        <v>-999</v>
      </c>
      <c r="AZ227" s="304">
        <v>3140</v>
      </c>
      <c r="BA227" s="304">
        <v>1540</v>
      </c>
      <c r="BB227" s="304">
        <v>-999</v>
      </c>
      <c r="BC227" s="304">
        <v>3540</v>
      </c>
      <c r="BD227" s="304">
        <v>-999</v>
      </c>
      <c r="BE227" s="304">
        <v>-999</v>
      </c>
      <c r="BF227" s="304">
        <v>-999</v>
      </c>
      <c r="BG227" s="304">
        <v>-999</v>
      </c>
      <c r="BH227" s="304">
        <v>-999</v>
      </c>
      <c r="BI227" s="304">
        <v>-999</v>
      </c>
      <c r="BJ227" s="304">
        <v>3</v>
      </c>
      <c r="BK227" s="304" t="s">
        <v>4954</v>
      </c>
      <c r="BL227" s="304">
        <v>3</v>
      </c>
    </row>
    <row r="228" spans="1:64" ht="15" hidden="1" customHeight="1" x14ac:dyDescent="0.2">
      <c r="A228" s="304" t="s">
        <v>4922</v>
      </c>
      <c r="B228" s="304" t="s">
        <v>5965</v>
      </c>
      <c r="C228" s="304">
        <v>229</v>
      </c>
      <c r="D228" s="349" t="s">
        <v>1916</v>
      </c>
      <c r="E228" s="309">
        <v>5157</v>
      </c>
      <c r="F228" s="309"/>
      <c r="G228" s="324">
        <v>33.738</v>
      </c>
      <c r="H228" s="324">
        <v>-116.83799999999999</v>
      </c>
      <c r="I228" s="324" t="s">
        <v>232</v>
      </c>
      <c r="J228" s="368">
        <f>EXP(0.35*LN(AM228)+0.24*LN(Y228)+0.2*LN(AJ228)+0.21*LN(AV228))</f>
        <v>430.52386410451157</v>
      </c>
      <c r="K228" s="331">
        <f>SQRT(0.35*AN228^2+0.24*Z228^2+0.2*AL228^2+0.21*AW228^2)</f>
        <v>0.33046028505707004</v>
      </c>
      <c r="L228" s="304" t="str">
        <f t="shared" si="59"/>
        <v>C</v>
      </c>
      <c r="M228" s="388" t="s">
        <v>6092</v>
      </c>
      <c r="N228" s="304"/>
      <c r="O228" s="356"/>
      <c r="P228" s="304"/>
      <c r="Q228" s="310"/>
      <c r="R228" s="304"/>
      <c r="S228" s="304"/>
      <c r="T228" s="304"/>
      <c r="U228" s="304"/>
      <c r="V228" s="304"/>
      <c r="W228" s="304" t="s">
        <v>246</v>
      </c>
      <c r="X228" s="304" t="s">
        <v>205</v>
      </c>
      <c r="Y228" s="366">
        <f t="shared" si="62"/>
        <v>424.8</v>
      </c>
      <c r="Z228" s="304">
        <v>0.3</v>
      </c>
      <c r="AA228" s="304"/>
      <c r="AB228" s="304">
        <v>-999</v>
      </c>
      <c r="AC228" s="304">
        <v>-999</v>
      </c>
      <c r="AD228" s="366">
        <v>-999</v>
      </c>
      <c r="AE228" s="304">
        <v>-999</v>
      </c>
      <c r="AF228" s="304">
        <v>-999</v>
      </c>
      <c r="AG228" s="304"/>
      <c r="AH228" s="304">
        <v>3.0380500000000001E-2</v>
      </c>
      <c r="AI228" s="312"/>
      <c r="AJ228" s="332">
        <v>410</v>
      </c>
      <c r="AK228" s="304">
        <f t="shared" si="60"/>
        <v>425</v>
      </c>
      <c r="AL228" s="363">
        <v>0.43</v>
      </c>
      <c r="AM228" s="389">
        <f t="shared" si="61"/>
        <v>387</v>
      </c>
      <c r="AN228" s="363">
        <v>0.25</v>
      </c>
      <c r="AO228" s="304"/>
      <c r="AP228" s="312" t="s">
        <v>1600</v>
      </c>
      <c r="AQ228" s="312"/>
      <c r="AR228" s="312">
        <v>387</v>
      </c>
      <c r="AS228" s="312">
        <v>370.78899999999999</v>
      </c>
      <c r="AT228" s="312"/>
      <c r="AU228" s="329">
        <f>VLOOKUP(C228,[1]world!$A$2:$B$3555,2,FALSE)</f>
        <v>3</v>
      </c>
      <c r="AV228" s="329">
        <v>547</v>
      </c>
      <c r="AW228" s="304">
        <v>0.37</v>
      </c>
      <c r="AX228" s="304">
        <v>60</v>
      </c>
      <c r="AY228" s="304">
        <v>-999</v>
      </c>
      <c r="AZ228" s="304">
        <v>240</v>
      </c>
      <c r="BA228" s="304">
        <v>-999</v>
      </c>
      <c r="BB228" s="304">
        <v>-999</v>
      </c>
      <c r="BC228" s="304">
        <v>-999</v>
      </c>
      <c r="BD228" s="304">
        <v>-999</v>
      </c>
      <c r="BE228" s="304">
        <v>-999</v>
      </c>
      <c r="BF228" s="304">
        <v>-999</v>
      </c>
      <c r="BG228" s="304">
        <v>-999</v>
      </c>
      <c r="BH228" s="304">
        <v>-999</v>
      </c>
      <c r="BI228" s="304">
        <v>-999</v>
      </c>
      <c r="BJ228" s="304">
        <v>4</v>
      </c>
      <c r="BK228" s="304" t="s">
        <v>4954</v>
      </c>
      <c r="BL228" s="304">
        <v>4</v>
      </c>
    </row>
    <row r="229" spans="1:64" ht="15" hidden="1" customHeight="1" x14ac:dyDescent="0.2">
      <c r="A229" s="304" t="s">
        <v>4922</v>
      </c>
      <c r="B229" s="304" t="s">
        <v>5965</v>
      </c>
      <c r="C229" s="304">
        <v>230</v>
      </c>
      <c r="D229" s="349" t="s">
        <v>1645</v>
      </c>
      <c r="E229" s="309">
        <v>5158</v>
      </c>
      <c r="F229" s="309"/>
      <c r="G229" s="324">
        <v>32.838999999999999</v>
      </c>
      <c r="H229" s="324">
        <v>-115.48699999999999</v>
      </c>
      <c r="I229" s="324" t="s">
        <v>214</v>
      </c>
      <c r="J229" s="368">
        <f>P229</f>
        <v>203.22</v>
      </c>
      <c r="K229" s="331">
        <v>0.1</v>
      </c>
      <c r="L229" s="304" t="str">
        <f t="shared" si="59"/>
        <v>D</v>
      </c>
      <c r="M229" s="388">
        <v>0</v>
      </c>
      <c r="N229" s="304"/>
      <c r="O229" s="356">
        <v>70</v>
      </c>
      <c r="P229" s="304">
        <v>203.22</v>
      </c>
      <c r="Q229" s="304">
        <v>30</v>
      </c>
      <c r="R229" s="304" t="s">
        <v>5948</v>
      </c>
      <c r="S229" s="304"/>
      <c r="T229" s="304"/>
      <c r="U229" s="304"/>
      <c r="V229" s="304"/>
      <c r="W229" s="304" t="s">
        <v>273</v>
      </c>
      <c r="X229" s="304" t="s">
        <v>213</v>
      </c>
      <c r="Y229" s="366">
        <f t="shared" si="62"/>
        <v>274.5</v>
      </c>
      <c r="Z229" s="304">
        <v>0.3</v>
      </c>
      <c r="AA229" s="304"/>
      <c r="AB229" s="304">
        <v>-999</v>
      </c>
      <c r="AC229" s="304">
        <v>-999</v>
      </c>
      <c r="AD229" s="366">
        <v>-999</v>
      </c>
      <c r="AE229" s="304">
        <v>-999</v>
      </c>
      <c r="AF229" s="304">
        <v>-999</v>
      </c>
      <c r="AG229" s="304"/>
      <c r="AH229" s="304">
        <v>3.4791399999999999E-3</v>
      </c>
      <c r="AI229" s="385">
        <v>6.6095199999999998E-3</v>
      </c>
      <c r="AJ229" s="332">
        <v>240</v>
      </c>
      <c r="AK229" s="304">
        <f t="shared" si="60"/>
        <v>270</v>
      </c>
      <c r="AL229" s="363">
        <f>IF(AND(AH229&lt;=0.0022,AI229&lt;=0.0022),0.2,0.43)</f>
        <v>0.43</v>
      </c>
      <c r="AM229" s="389">
        <f t="shared" si="61"/>
        <v>306</v>
      </c>
      <c r="AN229" s="363">
        <v>0.25</v>
      </c>
      <c r="AO229" s="304"/>
      <c r="AP229" s="312" t="s">
        <v>4984</v>
      </c>
      <c r="AQ229" s="312"/>
      <c r="AR229" s="312">
        <v>209</v>
      </c>
      <c r="AS229" s="312">
        <v>207.46899999999999</v>
      </c>
      <c r="AT229" s="312">
        <v>306</v>
      </c>
      <c r="AU229" s="329">
        <f>VLOOKUP(C229,[1]world!$A$2:$B$3555,2,FALSE)</f>
        <v>12</v>
      </c>
      <c r="AV229" s="329">
        <v>297</v>
      </c>
      <c r="AW229" s="304">
        <v>0.37</v>
      </c>
      <c r="AX229" s="304">
        <v>1520</v>
      </c>
      <c r="AY229" s="304">
        <v>-999</v>
      </c>
      <c r="AZ229" s="304">
        <v>3520</v>
      </c>
      <c r="BA229" s="304">
        <v>1560</v>
      </c>
      <c r="BB229" s="304">
        <v>-999</v>
      </c>
      <c r="BC229" s="304">
        <v>5600</v>
      </c>
      <c r="BD229" s="304">
        <v>-999</v>
      </c>
      <c r="BE229" s="304">
        <v>-999</v>
      </c>
      <c r="BF229" s="304">
        <v>-999</v>
      </c>
      <c r="BG229" s="304">
        <v>-999</v>
      </c>
      <c r="BH229" s="304">
        <v>-999</v>
      </c>
      <c r="BI229" s="304">
        <v>-999</v>
      </c>
      <c r="BJ229" s="304">
        <v>3</v>
      </c>
      <c r="BK229" s="304" t="s">
        <v>4954</v>
      </c>
      <c r="BL229" s="304">
        <v>3</v>
      </c>
    </row>
    <row r="230" spans="1:64" ht="15" hidden="1" customHeight="1" x14ac:dyDescent="0.2">
      <c r="A230" s="304" t="s">
        <v>4917</v>
      </c>
      <c r="B230" s="304" t="s">
        <v>5965</v>
      </c>
      <c r="C230" s="304">
        <v>231</v>
      </c>
      <c r="D230" s="349" t="s">
        <v>1790</v>
      </c>
      <c r="E230" s="309">
        <v>5160</v>
      </c>
      <c r="F230" s="309"/>
      <c r="G230" s="324">
        <v>33.555799999999998</v>
      </c>
      <c r="H230" s="324">
        <v>-116.67400000000001</v>
      </c>
      <c r="I230" s="324" t="s">
        <v>232</v>
      </c>
      <c r="J230" s="368">
        <f>EXP(0.35*LN(AM230)+0.24*LN(Y230)+0.2*LN(AJ230)+0.21*LN(AV230))</f>
        <v>364.41808578444875</v>
      </c>
      <c r="K230" s="331">
        <f>SQRT(0.35*AN230^2+0.24*Z230^2+0.2*AL230^2+0.21*AW230^2)</f>
        <v>0.33046028505707004</v>
      </c>
      <c r="L230" s="304" t="str">
        <f t="shared" si="59"/>
        <v>C</v>
      </c>
      <c r="M230" s="388" t="s">
        <v>6092</v>
      </c>
      <c r="N230" s="304"/>
      <c r="O230" s="356"/>
      <c r="P230" s="304"/>
      <c r="Q230" s="310"/>
      <c r="R230" s="304"/>
      <c r="S230" s="304"/>
      <c r="T230" s="304"/>
      <c r="U230" s="304"/>
      <c r="V230" s="304"/>
      <c r="W230" s="304" t="s">
        <v>1718</v>
      </c>
      <c r="X230" s="304" t="s">
        <v>206</v>
      </c>
      <c r="Y230" s="366">
        <f t="shared" si="62"/>
        <v>338.6</v>
      </c>
      <c r="Z230" s="304">
        <v>0.3</v>
      </c>
      <c r="AA230" s="304"/>
      <c r="AB230" s="304">
        <v>-999</v>
      </c>
      <c r="AC230" s="304">
        <v>-999</v>
      </c>
      <c r="AD230" s="366">
        <v>-999</v>
      </c>
      <c r="AE230" s="304">
        <v>-999</v>
      </c>
      <c r="AF230" s="304">
        <v>-999</v>
      </c>
      <c r="AG230" s="304"/>
      <c r="AH230" s="304">
        <v>2.6418400000000002E-2</v>
      </c>
      <c r="AI230" s="385">
        <v>0.104666</v>
      </c>
      <c r="AJ230" s="332">
        <v>394</v>
      </c>
      <c r="AK230" s="304">
        <f t="shared" si="60"/>
        <v>425</v>
      </c>
      <c r="AL230" s="363">
        <v>0.43</v>
      </c>
      <c r="AM230" s="389">
        <f t="shared" si="61"/>
        <v>353</v>
      </c>
      <c r="AN230" s="363">
        <v>0.25</v>
      </c>
      <c r="AO230" s="304"/>
      <c r="AP230" s="312" t="s">
        <v>4980</v>
      </c>
      <c r="AQ230" s="312"/>
      <c r="AR230" s="312">
        <v>349</v>
      </c>
      <c r="AS230" s="312">
        <v>338.53899999999999</v>
      </c>
      <c r="AT230" s="312">
        <v>353</v>
      </c>
      <c r="AU230" s="329">
        <f>VLOOKUP(C230,[1]world!$A$2:$B$3555,2,FALSE)</f>
        <v>7</v>
      </c>
      <c r="AV230" s="329">
        <v>388</v>
      </c>
      <c r="AW230" s="304">
        <v>0.37</v>
      </c>
      <c r="AX230" s="304">
        <v>60</v>
      </c>
      <c r="AY230" s="304">
        <v>-999</v>
      </c>
      <c r="AZ230" s="304">
        <v>300</v>
      </c>
      <c r="BA230" s="304">
        <v>-999</v>
      </c>
      <c r="BB230" s="304">
        <v>-999</v>
      </c>
      <c r="BC230" s="304">
        <v>-999</v>
      </c>
      <c r="BD230" s="304">
        <v>-999</v>
      </c>
      <c r="BE230" s="304">
        <v>-999</v>
      </c>
      <c r="BF230" s="304">
        <v>-999</v>
      </c>
      <c r="BG230" s="304">
        <v>-999</v>
      </c>
      <c r="BH230" s="304">
        <v>-999</v>
      </c>
      <c r="BI230" s="304">
        <v>-999</v>
      </c>
      <c r="BJ230" s="304">
        <v>4</v>
      </c>
      <c r="BK230" s="304" t="s">
        <v>4954</v>
      </c>
      <c r="BL230" s="304">
        <v>4</v>
      </c>
    </row>
    <row r="231" spans="1:64" ht="15" hidden="1" customHeight="1" x14ac:dyDescent="0.2">
      <c r="A231" s="304" t="s">
        <v>4917</v>
      </c>
      <c r="B231" s="304" t="s">
        <v>5965</v>
      </c>
      <c r="C231" s="304">
        <v>232</v>
      </c>
      <c r="D231" s="349" t="s">
        <v>1632</v>
      </c>
      <c r="E231" s="309">
        <v>5165</v>
      </c>
      <c r="F231" s="309"/>
      <c r="G231" s="324">
        <v>32.795999999999999</v>
      </c>
      <c r="H231" s="324">
        <v>-115.535</v>
      </c>
      <c r="I231" s="324" t="s">
        <v>214</v>
      </c>
      <c r="J231" s="368">
        <f>P231</f>
        <v>202.26</v>
      </c>
      <c r="K231" s="331">
        <v>0.1</v>
      </c>
      <c r="L231" s="304" t="str">
        <f t="shared" si="59"/>
        <v>D</v>
      </c>
      <c r="M231" s="388">
        <v>0</v>
      </c>
      <c r="N231" s="304"/>
      <c r="O231" s="356">
        <v>73.099999999999994</v>
      </c>
      <c r="P231" s="304">
        <v>202.26</v>
      </c>
      <c r="Q231" s="304">
        <v>150</v>
      </c>
      <c r="R231" s="304" t="s">
        <v>5948</v>
      </c>
      <c r="S231" s="304"/>
      <c r="T231" s="304"/>
      <c r="U231" s="304"/>
      <c r="V231" s="304"/>
      <c r="W231" s="304" t="s">
        <v>273</v>
      </c>
      <c r="X231" s="304" t="s">
        <v>213</v>
      </c>
      <c r="Y231" s="366">
        <f t="shared" si="62"/>
        <v>274.5</v>
      </c>
      <c r="Z231" s="304">
        <v>0.3</v>
      </c>
      <c r="AA231" s="304"/>
      <c r="AB231" s="304">
        <v>-999</v>
      </c>
      <c r="AC231" s="304">
        <v>-999</v>
      </c>
      <c r="AD231" s="366">
        <v>-999</v>
      </c>
      <c r="AE231" s="304">
        <v>-999</v>
      </c>
      <c r="AF231" s="304">
        <v>-999</v>
      </c>
      <c r="AG231" s="304"/>
      <c r="AH231" s="304">
        <v>1.2542600000000001E-3</v>
      </c>
      <c r="AI231" s="385">
        <v>2.2135900000000001E-3</v>
      </c>
      <c r="AJ231" s="332">
        <v>198</v>
      </c>
      <c r="AK231" s="304">
        <f t="shared" si="60"/>
        <v>210</v>
      </c>
      <c r="AL231" s="363">
        <f>IF(OR(AH231&lt;=0.0022,AI231&lt;=0.0022),0.2,0.43)</f>
        <v>0.2</v>
      </c>
      <c r="AM231" s="389">
        <f t="shared" si="61"/>
        <v>231</v>
      </c>
      <c r="AN231" s="363">
        <v>0.25</v>
      </c>
      <c r="AO231" s="304"/>
      <c r="AP231" s="312" t="s">
        <v>4984</v>
      </c>
      <c r="AQ231" s="312"/>
      <c r="AR231" s="312">
        <v>209</v>
      </c>
      <c r="AS231" s="312">
        <v>207.46899999999999</v>
      </c>
      <c r="AT231" s="312">
        <v>231</v>
      </c>
      <c r="AU231" s="329">
        <f>VLOOKUP(C231,[1]world!$A$2:$B$3555,2,FALSE)</f>
        <v>16</v>
      </c>
      <c r="AV231" s="329">
        <v>246</v>
      </c>
      <c r="AW231" s="304">
        <v>0.18</v>
      </c>
      <c r="AX231" s="304">
        <v>1440</v>
      </c>
      <c r="AY231" s="304">
        <v>-999</v>
      </c>
      <c r="AZ231" s="304">
        <v>3140</v>
      </c>
      <c r="BA231" s="304">
        <v>1420</v>
      </c>
      <c r="BB231" s="304">
        <v>-999</v>
      </c>
      <c r="BC231" s="304">
        <v>5340</v>
      </c>
      <c r="BD231" s="304">
        <v>-999</v>
      </c>
      <c r="BE231" s="304">
        <v>-999</v>
      </c>
      <c r="BF231" s="304">
        <v>-999</v>
      </c>
      <c r="BG231" s="304">
        <v>-999</v>
      </c>
      <c r="BH231" s="304">
        <v>-999</v>
      </c>
      <c r="BI231" s="304">
        <v>-999</v>
      </c>
      <c r="BJ231" s="304">
        <v>3</v>
      </c>
      <c r="BK231" s="304" t="s">
        <v>4954</v>
      </c>
      <c r="BL231" s="304">
        <v>3</v>
      </c>
    </row>
    <row r="232" spans="1:64" ht="15" hidden="1" customHeight="1" x14ac:dyDescent="0.2">
      <c r="A232" s="304" t="s">
        <v>4922</v>
      </c>
      <c r="B232" s="304" t="s">
        <v>5965</v>
      </c>
      <c r="C232" s="304">
        <v>233</v>
      </c>
      <c r="D232" s="349" t="s">
        <v>6042</v>
      </c>
      <c r="E232" s="309">
        <v>5210</v>
      </c>
      <c r="F232" s="309" t="s">
        <v>5711</v>
      </c>
      <c r="G232" s="324">
        <v>33.0976</v>
      </c>
      <c r="H232" s="324">
        <v>-115.53060000000001</v>
      </c>
      <c r="I232" s="324" t="s">
        <v>214</v>
      </c>
      <c r="J232" s="368">
        <f>P232</f>
        <v>179</v>
      </c>
      <c r="K232" s="331">
        <v>0.1</v>
      </c>
      <c r="L232" s="304" t="str">
        <f t="shared" si="59"/>
        <v>E</v>
      </c>
      <c r="M232" s="388">
        <v>0</v>
      </c>
      <c r="N232" s="304"/>
      <c r="O232" s="356"/>
      <c r="P232" s="356">
        <v>179</v>
      </c>
      <c r="Q232" s="356"/>
      <c r="R232" s="349" t="s">
        <v>6043</v>
      </c>
      <c r="S232" s="304"/>
      <c r="T232" s="304"/>
      <c r="U232" s="304"/>
      <c r="V232" s="304"/>
      <c r="W232" s="304" t="s">
        <v>320</v>
      </c>
      <c r="X232" s="304" t="s">
        <v>240</v>
      </c>
      <c r="Y232" s="366">
        <f t="shared" si="62"/>
        <v>181.5</v>
      </c>
      <c r="Z232" s="304">
        <v>0.2</v>
      </c>
      <c r="AA232" s="304"/>
      <c r="AB232" s="304">
        <v>-999</v>
      </c>
      <c r="AC232" s="304">
        <v>-999</v>
      </c>
      <c r="AD232" s="366">
        <v>-999</v>
      </c>
      <c r="AE232" s="304">
        <v>-999</v>
      </c>
      <c r="AF232" s="304">
        <v>-999</v>
      </c>
      <c r="AG232" s="304"/>
      <c r="AH232" s="304">
        <v>1.9302900000000001E-3</v>
      </c>
      <c r="AI232" s="385">
        <v>1.9253200000000001E-3</v>
      </c>
      <c r="AJ232" s="332">
        <v>211</v>
      </c>
      <c r="AK232" s="304">
        <f t="shared" si="60"/>
        <v>210</v>
      </c>
      <c r="AL232" s="363"/>
      <c r="AM232" s="389">
        <f t="shared" si="61"/>
        <v>231</v>
      </c>
      <c r="AN232" s="363">
        <v>0.25</v>
      </c>
      <c r="AO232" s="304"/>
      <c r="AP232" s="312" t="s">
        <v>4984</v>
      </c>
      <c r="AQ232" s="312"/>
      <c r="AR232" s="312">
        <v>209</v>
      </c>
      <c r="AS232" s="312">
        <v>207.46899999999999</v>
      </c>
      <c r="AT232" s="312">
        <v>231</v>
      </c>
      <c r="AU232" s="329">
        <f>VLOOKUP(C232,[1]world!$A$2:$B$3555,2,FALSE)</f>
        <v>16</v>
      </c>
      <c r="AV232" s="329">
        <v>246</v>
      </c>
      <c r="AW232" s="304"/>
      <c r="AX232" s="304">
        <v>1400</v>
      </c>
      <c r="AY232" s="304">
        <v>-999</v>
      </c>
      <c r="AZ232" s="304">
        <v>3300</v>
      </c>
      <c r="BA232" s="304">
        <v>1540</v>
      </c>
      <c r="BB232" s="304">
        <v>-999</v>
      </c>
      <c r="BC232" s="304">
        <v>3540</v>
      </c>
      <c r="BD232" s="304">
        <v>-999</v>
      </c>
      <c r="BE232" s="304">
        <v>-999</v>
      </c>
      <c r="BF232" s="304">
        <v>-999</v>
      </c>
      <c r="BG232" s="304">
        <v>-999</v>
      </c>
      <c r="BH232" s="304">
        <v>-999</v>
      </c>
      <c r="BI232" s="304">
        <v>-999</v>
      </c>
      <c r="BJ232" s="304">
        <v>3</v>
      </c>
      <c r="BK232" s="304" t="s">
        <v>4954</v>
      </c>
      <c r="BL232" s="304">
        <v>3</v>
      </c>
    </row>
    <row r="233" spans="1:64" ht="15" hidden="1" customHeight="1" x14ac:dyDescent="0.2">
      <c r="A233" s="304" t="s">
        <v>4922</v>
      </c>
      <c r="B233" s="304" t="s">
        <v>5965</v>
      </c>
      <c r="C233" s="304">
        <v>234</v>
      </c>
      <c r="D233" s="349" t="s">
        <v>1851</v>
      </c>
      <c r="E233" s="309">
        <v>5224</v>
      </c>
      <c r="F233" s="309"/>
      <c r="G233" s="324">
        <v>33.64</v>
      </c>
      <c r="H233" s="324">
        <v>-116.86</v>
      </c>
      <c r="I233" s="324" t="s">
        <v>232</v>
      </c>
      <c r="J233" s="368">
        <f t="shared" ref="J233:J235" si="68">EXP(0.35*LN(AM233)+0.24*LN(Y233)+0.2*LN(AJ233)+0.21*LN(AV233))</f>
        <v>632.89704414044934</v>
      </c>
      <c r="K233" s="331">
        <f t="shared" ref="K233:K235" si="69">SQRT(0.35*AN233^2+0.24*Z233^2+0.2*AL233^2+0.21*AW233^2)</f>
        <v>0.40016121751114264</v>
      </c>
      <c r="L233" s="304" t="str">
        <f t="shared" si="59"/>
        <v>C</v>
      </c>
      <c r="M233" s="388" t="s">
        <v>6092</v>
      </c>
      <c r="N233" s="304"/>
      <c r="O233" s="356"/>
      <c r="P233" s="356"/>
      <c r="Q233" s="356"/>
      <c r="R233" s="304"/>
      <c r="S233" s="304"/>
      <c r="T233" s="304"/>
      <c r="U233" s="304"/>
      <c r="V233" s="304"/>
      <c r="W233" s="304" t="s">
        <v>1644</v>
      </c>
      <c r="X233" s="304" t="s">
        <v>232</v>
      </c>
      <c r="Y233" s="366">
        <f t="shared" si="62"/>
        <v>506.6</v>
      </c>
      <c r="Z233" s="304">
        <v>0.4</v>
      </c>
      <c r="AA233" s="304"/>
      <c r="AB233" s="304">
        <v>-999</v>
      </c>
      <c r="AC233" s="304">
        <v>-999</v>
      </c>
      <c r="AD233" s="366">
        <v>-999</v>
      </c>
      <c r="AE233" s="304">
        <v>-999</v>
      </c>
      <c r="AF233" s="304">
        <v>-999</v>
      </c>
      <c r="AG233" s="304"/>
      <c r="AH233" s="304">
        <v>0.15087900000000001</v>
      </c>
      <c r="AI233" s="312"/>
      <c r="AJ233" s="332">
        <v>760</v>
      </c>
      <c r="AK233" s="304">
        <f t="shared" si="60"/>
        <v>760</v>
      </c>
      <c r="AL233" s="363">
        <v>0.43</v>
      </c>
      <c r="AM233" s="389">
        <f t="shared" si="61"/>
        <v>748</v>
      </c>
      <c r="AN233" s="304">
        <v>0.4</v>
      </c>
      <c r="AO233" s="304"/>
      <c r="AP233" s="312" t="s">
        <v>6114</v>
      </c>
      <c r="AQ233" s="312"/>
      <c r="AR233" s="312">
        <v>748</v>
      </c>
      <c r="AS233" s="342">
        <v>684.93499999999995</v>
      </c>
      <c r="AT233" s="312"/>
      <c r="AU233" s="329">
        <f>VLOOKUP(C233,[1]world!$A$2:$B$3555,2,FALSE)</f>
        <v>1</v>
      </c>
      <c r="AV233" s="329">
        <v>519</v>
      </c>
      <c r="AW233" s="304">
        <v>0.37</v>
      </c>
      <c r="AX233" s="304">
        <v>40</v>
      </c>
      <c r="AY233" s="304">
        <v>-999</v>
      </c>
      <c r="AZ233" s="304">
        <v>200</v>
      </c>
      <c r="BA233" s="304">
        <v>-999</v>
      </c>
      <c r="BB233" s="304">
        <v>-999</v>
      </c>
      <c r="BC233" s="304">
        <v>-999</v>
      </c>
      <c r="BD233" s="304">
        <v>-999</v>
      </c>
      <c r="BE233" s="304">
        <v>-999</v>
      </c>
      <c r="BF233" s="304">
        <v>-999</v>
      </c>
      <c r="BG233" s="304">
        <v>-999</v>
      </c>
      <c r="BH233" s="304">
        <v>-999</v>
      </c>
      <c r="BI233" s="304">
        <v>-999</v>
      </c>
      <c r="BJ233" s="304">
        <v>4</v>
      </c>
      <c r="BK233" s="304" t="s">
        <v>4954</v>
      </c>
      <c r="BL233" s="304">
        <v>4</v>
      </c>
    </row>
    <row r="234" spans="1:64" ht="15" hidden="1" customHeight="1" x14ac:dyDescent="0.2">
      <c r="A234" s="304" t="s">
        <v>4922</v>
      </c>
      <c r="B234" s="304" t="s">
        <v>5965</v>
      </c>
      <c r="C234" s="304">
        <v>235</v>
      </c>
      <c r="D234" s="349" t="s">
        <v>1801</v>
      </c>
      <c r="E234" s="309">
        <v>5230</v>
      </c>
      <c r="F234" s="309"/>
      <c r="G234" s="324">
        <v>33.567999999999998</v>
      </c>
      <c r="H234" s="324">
        <v>-116.51</v>
      </c>
      <c r="I234" s="324" t="s">
        <v>214</v>
      </c>
      <c r="J234" s="368">
        <f t="shared" si="68"/>
        <v>631.05427397156643</v>
      </c>
      <c r="K234" s="331">
        <f t="shared" si="69"/>
        <v>0.40016121751114264</v>
      </c>
      <c r="L234" s="304" t="str">
        <f t="shared" si="59"/>
        <v>C</v>
      </c>
      <c r="M234" s="388" t="s">
        <v>6092</v>
      </c>
      <c r="N234" s="304"/>
      <c r="O234" s="356"/>
      <c r="P234" s="356"/>
      <c r="Q234" s="356"/>
      <c r="R234" s="304"/>
      <c r="S234" s="304"/>
      <c r="T234" s="304"/>
      <c r="U234" s="304"/>
      <c r="V234" s="304"/>
      <c r="W234" s="310" t="s">
        <v>1763</v>
      </c>
      <c r="X234" s="304" t="s">
        <v>232</v>
      </c>
      <c r="Y234" s="366">
        <f t="shared" si="62"/>
        <v>506.6</v>
      </c>
      <c r="Z234" s="304">
        <v>0.4</v>
      </c>
      <c r="AA234" s="304"/>
      <c r="AB234" s="304">
        <v>-999</v>
      </c>
      <c r="AC234" s="304">
        <v>-999</v>
      </c>
      <c r="AD234" s="366">
        <v>-999</v>
      </c>
      <c r="AE234" s="304">
        <v>-999</v>
      </c>
      <c r="AF234" s="304">
        <v>-999</v>
      </c>
      <c r="AG234" s="304"/>
      <c r="AH234" s="304">
        <v>0.13680400000000001</v>
      </c>
      <c r="AI234" s="312"/>
      <c r="AJ234" s="332">
        <v>749</v>
      </c>
      <c r="AK234" s="304">
        <f t="shared" si="60"/>
        <v>690</v>
      </c>
      <c r="AL234" s="363">
        <v>0.43</v>
      </c>
      <c r="AM234" s="389">
        <f t="shared" si="61"/>
        <v>748</v>
      </c>
      <c r="AN234" s="304">
        <v>0.4</v>
      </c>
      <c r="AO234" s="304"/>
      <c r="AP234" s="312" t="s">
        <v>6114</v>
      </c>
      <c r="AQ234" s="312"/>
      <c r="AR234" s="312">
        <v>748</v>
      </c>
      <c r="AS234" s="342">
        <v>684.93499999999995</v>
      </c>
      <c r="AT234" s="312"/>
      <c r="AU234" s="329">
        <f>VLOOKUP(C234,[1]world!$A$2:$B$3555,2,FALSE)</f>
        <v>1</v>
      </c>
      <c r="AV234" s="329">
        <v>519</v>
      </c>
      <c r="AW234" s="304">
        <v>0.37</v>
      </c>
      <c r="AX234" s="304">
        <v>40</v>
      </c>
      <c r="AY234" s="304">
        <v>-999</v>
      </c>
      <c r="AZ234" s="304">
        <v>240</v>
      </c>
      <c r="BA234" s="304">
        <v>20</v>
      </c>
      <c r="BB234" s="304">
        <v>-999</v>
      </c>
      <c r="BC234" s="304">
        <v>20</v>
      </c>
      <c r="BD234" s="304">
        <v>-999</v>
      </c>
      <c r="BE234" s="304">
        <v>-999</v>
      </c>
      <c r="BF234" s="304">
        <v>-999</v>
      </c>
      <c r="BG234" s="304">
        <v>-999</v>
      </c>
      <c r="BH234" s="304">
        <v>-999</v>
      </c>
      <c r="BI234" s="304">
        <v>-999</v>
      </c>
      <c r="BJ234" s="304">
        <v>3</v>
      </c>
      <c r="BK234" s="304" t="s">
        <v>4954</v>
      </c>
      <c r="BL234" s="304">
        <v>3</v>
      </c>
    </row>
    <row r="235" spans="1:64" ht="15" hidden="1" customHeight="1" x14ac:dyDescent="0.2">
      <c r="A235" s="304" t="s">
        <v>4922</v>
      </c>
      <c r="B235" s="304" t="s">
        <v>5965</v>
      </c>
      <c r="C235" s="304">
        <v>236</v>
      </c>
      <c r="D235" s="349" t="s">
        <v>1762</v>
      </c>
      <c r="E235" s="309">
        <v>5231</v>
      </c>
      <c r="F235" s="309"/>
      <c r="G235" s="324">
        <v>33.459299999999999</v>
      </c>
      <c r="H235" s="324">
        <v>-116.64400000000001</v>
      </c>
      <c r="I235" s="324" t="s">
        <v>214</v>
      </c>
      <c r="J235" s="368">
        <f t="shared" si="68"/>
        <v>496.15975379167492</v>
      </c>
      <c r="K235" s="331">
        <f t="shared" si="69"/>
        <v>0.35497042130295869</v>
      </c>
      <c r="L235" s="304" t="str">
        <f t="shared" si="59"/>
        <v>C</v>
      </c>
      <c r="M235" s="388" t="s">
        <v>6092</v>
      </c>
      <c r="N235" s="304"/>
      <c r="O235" s="356"/>
      <c r="P235" s="356"/>
      <c r="Q235" s="356"/>
      <c r="R235" s="304"/>
      <c r="S235" s="304"/>
      <c r="T235" s="304"/>
      <c r="U235" s="304"/>
      <c r="V235" s="304"/>
      <c r="W235" s="310" t="s">
        <v>1763</v>
      </c>
      <c r="X235" s="304" t="s">
        <v>232</v>
      </c>
      <c r="Y235" s="366">
        <f t="shared" si="62"/>
        <v>506.6</v>
      </c>
      <c r="Z235" s="304">
        <v>0.4</v>
      </c>
      <c r="AA235" s="304"/>
      <c r="AB235" s="304">
        <v>-999</v>
      </c>
      <c r="AC235" s="304">
        <v>-999</v>
      </c>
      <c r="AD235" s="366">
        <v>-999</v>
      </c>
      <c r="AE235" s="304">
        <v>-999</v>
      </c>
      <c r="AF235" s="304">
        <v>-999</v>
      </c>
      <c r="AG235" s="304"/>
      <c r="AH235" s="304">
        <v>0.12660399999999999</v>
      </c>
      <c r="AI235" s="312"/>
      <c r="AJ235" s="332">
        <v>713</v>
      </c>
      <c r="AK235" s="304">
        <f t="shared" si="60"/>
        <v>690</v>
      </c>
      <c r="AL235" s="363">
        <v>0.43</v>
      </c>
      <c r="AM235" s="389">
        <f t="shared" si="61"/>
        <v>387</v>
      </c>
      <c r="AN235" s="363">
        <v>0.25</v>
      </c>
      <c r="AO235" s="304"/>
      <c r="AP235" s="312" t="s">
        <v>1600</v>
      </c>
      <c r="AQ235" s="312"/>
      <c r="AR235" s="312">
        <v>387</v>
      </c>
      <c r="AS235" s="342">
        <v>684.93499999999995</v>
      </c>
      <c r="AT235" s="312"/>
      <c r="AU235" s="329">
        <f>VLOOKUP(C235,[1]world!$A$2:$B$3555,2,FALSE)</f>
        <v>1</v>
      </c>
      <c r="AV235" s="329">
        <v>519</v>
      </c>
      <c r="AW235" s="304">
        <v>0.37</v>
      </c>
      <c r="AX235" s="304">
        <v>40</v>
      </c>
      <c r="AY235" s="304">
        <v>-999</v>
      </c>
      <c r="AZ235" s="304">
        <v>280</v>
      </c>
      <c r="BA235" s="304">
        <v>-999</v>
      </c>
      <c r="BB235" s="304">
        <v>-999</v>
      </c>
      <c r="BC235" s="304">
        <v>-999</v>
      </c>
      <c r="BD235" s="304">
        <v>-999</v>
      </c>
      <c r="BE235" s="304">
        <v>-999</v>
      </c>
      <c r="BF235" s="304">
        <v>-999</v>
      </c>
      <c r="BG235" s="304">
        <v>-999</v>
      </c>
      <c r="BH235" s="304">
        <v>-999</v>
      </c>
      <c r="BI235" s="304">
        <v>-999</v>
      </c>
      <c r="BJ235" s="304">
        <v>4</v>
      </c>
      <c r="BK235" s="304" t="s">
        <v>4954</v>
      </c>
      <c r="BL235" s="304">
        <v>4</v>
      </c>
    </row>
    <row r="236" spans="1:64" ht="15" hidden="1" customHeight="1" x14ac:dyDescent="0.2">
      <c r="A236" s="304" t="s">
        <v>4922</v>
      </c>
      <c r="B236" s="304" t="s">
        <v>5973</v>
      </c>
      <c r="C236" s="304">
        <v>237</v>
      </c>
      <c r="D236" s="349" t="s">
        <v>4663</v>
      </c>
      <c r="E236" s="309">
        <v>6097</v>
      </c>
      <c r="F236" s="309"/>
      <c r="G236" s="324">
        <v>62.201999999999998</v>
      </c>
      <c r="H236" s="324">
        <v>-124.37</v>
      </c>
      <c r="I236" s="324" t="s">
        <v>214</v>
      </c>
      <c r="J236" s="368">
        <f t="shared" ref="J236:J241" si="70">GEOMEAN(Y236,AV236,AK236)</f>
        <v>530.24805515909247</v>
      </c>
      <c r="K236" s="331">
        <f t="shared" ref="K236:K241" si="71">GEOMEAN(AA236,AL236,AW236)</f>
        <v>0.41523526603009125</v>
      </c>
      <c r="L236" s="304" t="str">
        <f t="shared" si="59"/>
        <v>C</v>
      </c>
      <c r="M236" s="388" t="s">
        <v>6089</v>
      </c>
      <c r="N236" s="304"/>
      <c r="O236" s="356"/>
      <c r="P236" s="356"/>
      <c r="Q236" s="356"/>
      <c r="R236" s="304"/>
      <c r="S236" s="304"/>
      <c r="T236" s="304"/>
      <c r="U236" s="304"/>
      <c r="V236" s="304"/>
      <c r="W236" s="304" t="s">
        <v>3603</v>
      </c>
      <c r="X236" s="304" t="s">
        <v>232</v>
      </c>
      <c r="Y236" s="366">
        <f t="shared" si="62"/>
        <v>506.6</v>
      </c>
      <c r="Z236" s="304"/>
      <c r="AA236" s="304">
        <v>0.45</v>
      </c>
      <c r="AB236" s="304">
        <v>-999</v>
      </c>
      <c r="AC236" s="304">
        <v>-999</v>
      </c>
      <c r="AD236" s="366">
        <v>-999</v>
      </c>
      <c r="AE236" s="304">
        <v>-999</v>
      </c>
      <c r="AF236" s="304">
        <v>-999</v>
      </c>
      <c r="AG236" s="304"/>
      <c r="AH236" s="304">
        <v>9.7185400000000005E-2</v>
      </c>
      <c r="AI236" s="312"/>
      <c r="AJ236" s="332">
        <v>613</v>
      </c>
      <c r="AK236" s="304">
        <f t="shared" si="60"/>
        <v>555</v>
      </c>
      <c r="AL236" s="363">
        <v>0.43</v>
      </c>
      <c r="AM236" s="389" t="str">
        <f t="shared" si="61"/>
        <v/>
      </c>
      <c r="AN236" s="304"/>
      <c r="AO236" s="304"/>
      <c r="AP236" s="312"/>
      <c r="AQ236" s="312"/>
      <c r="AR236" s="312"/>
      <c r="AS236" s="312"/>
      <c r="AT236" s="312"/>
      <c r="AU236" s="329">
        <f>VLOOKUP(C236,[1]world!$A$2:$B$3555,2,FALSE)</f>
        <v>17</v>
      </c>
      <c r="AV236" s="329"/>
      <c r="AW236" s="304">
        <v>0.37</v>
      </c>
      <c r="AX236" s="304">
        <v>-999</v>
      </c>
      <c r="AY236" s="304">
        <v>-999</v>
      </c>
      <c r="AZ236" s="304">
        <v>-999</v>
      </c>
      <c r="BA236" s="304">
        <v>-999</v>
      </c>
      <c r="BB236" s="304">
        <v>-999</v>
      </c>
      <c r="BC236" s="304">
        <v>-999</v>
      </c>
      <c r="BD236" s="304">
        <v>-999</v>
      </c>
      <c r="BE236" s="304">
        <v>-999</v>
      </c>
      <c r="BF236" s="304">
        <v>-999</v>
      </c>
      <c r="BG236" s="304">
        <v>-999</v>
      </c>
      <c r="BH236" s="304">
        <v>-999</v>
      </c>
      <c r="BI236" s="304">
        <v>-999</v>
      </c>
      <c r="BJ236" s="304" t="s">
        <v>4954</v>
      </c>
      <c r="BK236" s="304" t="s">
        <v>4954</v>
      </c>
      <c r="BL236" s="304" t="s">
        <v>4954</v>
      </c>
    </row>
    <row r="237" spans="1:64" ht="15" hidden="1" customHeight="1" x14ac:dyDescent="0.2">
      <c r="A237" s="304" t="s">
        <v>4922</v>
      </c>
      <c r="B237" s="304" t="s">
        <v>5973</v>
      </c>
      <c r="C237" s="304">
        <v>238</v>
      </c>
      <c r="D237" s="349" t="s">
        <v>4664</v>
      </c>
      <c r="E237" s="309">
        <v>6098</v>
      </c>
      <c r="F237" s="309"/>
      <c r="G237" s="324">
        <v>62.234000000000002</v>
      </c>
      <c r="H237" s="324">
        <v>-124.16800000000001</v>
      </c>
      <c r="I237" s="324" t="s">
        <v>214</v>
      </c>
      <c r="J237" s="368">
        <f t="shared" si="70"/>
        <v>530.24805515909247</v>
      </c>
      <c r="K237" s="331">
        <f t="shared" si="71"/>
        <v>0.41523526603009125</v>
      </c>
      <c r="L237" s="304" t="str">
        <f t="shared" si="59"/>
        <v>C</v>
      </c>
      <c r="M237" s="388" t="s">
        <v>6089</v>
      </c>
      <c r="N237" s="304"/>
      <c r="O237" s="356"/>
      <c r="P237" s="356"/>
      <c r="Q237" s="356"/>
      <c r="R237" s="304"/>
      <c r="S237" s="304"/>
      <c r="T237" s="304"/>
      <c r="U237" s="304"/>
      <c r="V237" s="304"/>
      <c r="W237" s="304" t="s">
        <v>3603</v>
      </c>
      <c r="X237" s="304" t="s">
        <v>232</v>
      </c>
      <c r="Y237" s="366">
        <f t="shared" si="62"/>
        <v>506.6</v>
      </c>
      <c r="Z237" s="304"/>
      <c r="AA237" s="304">
        <v>0.45</v>
      </c>
      <c r="AB237" s="304">
        <v>-999</v>
      </c>
      <c r="AC237" s="304">
        <v>-999</v>
      </c>
      <c r="AD237" s="366">
        <v>-999</v>
      </c>
      <c r="AE237" s="304">
        <v>-999</v>
      </c>
      <c r="AF237" s="304">
        <v>-999</v>
      </c>
      <c r="AG237" s="304"/>
      <c r="AH237" s="304">
        <v>6.2679100000000001E-2</v>
      </c>
      <c r="AI237" s="312"/>
      <c r="AJ237" s="332">
        <v>523</v>
      </c>
      <c r="AK237" s="304">
        <f t="shared" si="60"/>
        <v>555</v>
      </c>
      <c r="AL237" s="363">
        <v>0.43</v>
      </c>
      <c r="AM237" s="389" t="str">
        <f t="shared" si="61"/>
        <v/>
      </c>
      <c r="AN237" s="304"/>
      <c r="AO237" s="304"/>
      <c r="AP237" s="312"/>
      <c r="AQ237" s="312"/>
      <c r="AR237" s="312"/>
      <c r="AS237" s="312"/>
      <c r="AT237" s="312"/>
      <c r="AU237" s="329">
        <f>VLOOKUP(C237,[1]world!$A$2:$B$3555,2,FALSE)</f>
        <v>17</v>
      </c>
      <c r="AV237" s="329"/>
      <c r="AW237" s="304">
        <v>0.37</v>
      </c>
      <c r="AX237" s="304">
        <v>-999</v>
      </c>
      <c r="AY237" s="304">
        <v>-999</v>
      </c>
      <c r="AZ237" s="304">
        <v>-999</v>
      </c>
      <c r="BA237" s="304">
        <v>-999</v>
      </c>
      <c r="BB237" s="304">
        <v>-999</v>
      </c>
      <c r="BC237" s="304">
        <v>-999</v>
      </c>
      <c r="BD237" s="304">
        <v>-999</v>
      </c>
      <c r="BE237" s="304">
        <v>-999</v>
      </c>
      <c r="BF237" s="304">
        <v>-999</v>
      </c>
      <c r="BG237" s="304">
        <v>-999</v>
      </c>
      <c r="BH237" s="304">
        <v>-999</v>
      </c>
      <c r="BI237" s="304">
        <v>-999</v>
      </c>
      <c r="BJ237" s="304" t="s">
        <v>4954</v>
      </c>
      <c r="BK237" s="304" t="s">
        <v>4954</v>
      </c>
      <c r="BL237" s="304" t="s">
        <v>4954</v>
      </c>
    </row>
    <row r="238" spans="1:64" ht="15" hidden="1" customHeight="1" x14ac:dyDescent="0.2">
      <c r="A238" s="304" t="s">
        <v>4922</v>
      </c>
      <c r="B238" s="304" t="s">
        <v>5973</v>
      </c>
      <c r="C238" s="304">
        <v>239</v>
      </c>
      <c r="D238" s="349" t="s">
        <v>4662</v>
      </c>
      <c r="E238" s="309">
        <v>6099</v>
      </c>
      <c r="F238" s="309"/>
      <c r="G238" s="324">
        <v>62.125999999999998</v>
      </c>
      <c r="H238" s="324">
        <v>-123.833</v>
      </c>
      <c r="I238" s="324" t="s">
        <v>214</v>
      </c>
      <c r="J238" s="368">
        <f t="shared" si="70"/>
        <v>530.24805515909247</v>
      </c>
      <c r="K238" s="331">
        <f t="shared" si="71"/>
        <v>0.41523526603009125</v>
      </c>
      <c r="L238" s="304" t="str">
        <f t="shared" si="59"/>
        <v>C</v>
      </c>
      <c r="M238" s="388" t="s">
        <v>6089</v>
      </c>
      <c r="N238" s="304"/>
      <c r="O238" s="356"/>
      <c r="P238" s="356"/>
      <c r="Q238" s="356"/>
      <c r="R238" s="304"/>
      <c r="S238" s="304"/>
      <c r="T238" s="304"/>
      <c r="U238" s="304"/>
      <c r="V238" s="304"/>
      <c r="W238" s="304" t="s">
        <v>3603</v>
      </c>
      <c r="X238" s="304" t="s">
        <v>232</v>
      </c>
      <c r="Y238" s="366">
        <f t="shared" si="62"/>
        <v>506.6</v>
      </c>
      <c r="Z238" s="304"/>
      <c r="AA238" s="304">
        <v>0.45</v>
      </c>
      <c r="AB238" s="304">
        <v>-999</v>
      </c>
      <c r="AC238" s="304">
        <v>-999</v>
      </c>
      <c r="AD238" s="366">
        <v>-999</v>
      </c>
      <c r="AE238" s="304">
        <v>-999</v>
      </c>
      <c r="AF238" s="304">
        <v>-999</v>
      </c>
      <c r="AG238" s="304"/>
      <c r="AH238" s="304">
        <v>6.1850099999999998E-2</v>
      </c>
      <c r="AI238" s="312"/>
      <c r="AJ238" s="332">
        <v>521</v>
      </c>
      <c r="AK238" s="304">
        <f t="shared" si="60"/>
        <v>555</v>
      </c>
      <c r="AL238" s="363">
        <v>0.43</v>
      </c>
      <c r="AM238" s="389" t="str">
        <f t="shared" si="61"/>
        <v/>
      </c>
      <c r="AN238" s="304"/>
      <c r="AO238" s="304"/>
      <c r="AP238" s="312"/>
      <c r="AQ238" s="312"/>
      <c r="AR238" s="312"/>
      <c r="AS238" s="312"/>
      <c r="AT238" s="312"/>
      <c r="AU238" s="329">
        <f>VLOOKUP(C238,[1]world!$A$2:$B$3555,2,FALSE)</f>
        <v>17</v>
      </c>
      <c r="AV238" s="329"/>
      <c r="AW238" s="304">
        <v>0.37</v>
      </c>
      <c r="AX238" s="304">
        <v>-999</v>
      </c>
      <c r="AY238" s="304">
        <v>-999</v>
      </c>
      <c r="AZ238" s="304">
        <v>-999</v>
      </c>
      <c r="BA238" s="304">
        <v>-999</v>
      </c>
      <c r="BB238" s="304">
        <v>-999</v>
      </c>
      <c r="BC238" s="304">
        <v>-999</v>
      </c>
      <c r="BD238" s="304">
        <v>-999</v>
      </c>
      <c r="BE238" s="304">
        <v>-999</v>
      </c>
      <c r="BF238" s="304">
        <v>-999</v>
      </c>
      <c r="BG238" s="304">
        <v>-999</v>
      </c>
      <c r="BH238" s="304">
        <v>-999</v>
      </c>
      <c r="BI238" s="304">
        <v>-999</v>
      </c>
      <c r="BJ238" s="304" t="s">
        <v>4954</v>
      </c>
      <c r="BK238" s="304" t="s">
        <v>4954</v>
      </c>
      <c r="BL238" s="304" t="s">
        <v>4954</v>
      </c>
    </row>
    <row r="239" spans="1:64" ht="15" customHeight="1" x14ac:dyDescent="0.2">
      <c r="A239" s="304" t="s">
        <v>4922</v>
      </c>
      <c r="B239" s="304" t="s">
        <v>5974</v>
      </c>
      <c r="C239" s="304">
        <v>240</v>
      </c>
      <c r="D239" s="349" t="s">
        <v>1565</v>
      </c>
      <c r="E239" s="309">
        <v>6604</v>
      </c>
      <c r="F239" s="309"/>
      <c r="G239" s="324">
        <v>32.420999999999999</v>
      </c>
      <c r="H239" s="324">
        <v>-115.301</v>
      </c>
      <c r="I239" s="324" t="s">
        <v>214</v>
      </c>
      <c r="J239" s="368">
        <f t="shared" si="70"/>
        <v>431.82578637829221</v>
      </c>
      <c r="K239" s="331">
        <f t="shared" si="71"/>
        <v>0.41523526603009125</v>
      </c>
      <c r="L239" s="304" t="str">
        <f t="shared" si="59"/>
        <v>C</v>
      </c>
      <c r="M239" s="388" t="s">
        <v>6089</v>
      </c>
      <c r="N239" s="304"/>
      <c r="O239" s="356"/>
      <c r="P239" s="356"/>
      <c r="Q239" s="356"/>
      <c r="R239" s="304"/>
      <c r="S239" s="304"/>
      <c r="T239" s="304"/>
      <c r="U239" s="304"/>
      <c r="V239" s="304"/>
      <c r="W239" s="310" t="s">
        <v>425</v>
      </c>
      <c r="X239" s="304" t="s">
        <v>232</v>
      </c>
      <c r="Y239" s="366">
        <f t="shared" si="62"/>
        <v>506.6</v>
      </c>
      <c r="Z239" s="304"/>
      <c r="AA239" s="304">
        <v>0.45</v>
      </c>
      <c r="AB239" s="304">
        <v>-999</v>
      </c>
      <c r="AC239" s="304">
        <v>-999</v>
      </c>
      <c r="AD239" s="366">
        <v>-999</v>
      </c>
      <c r="AE239" s="304">
        <v>-999</v>
      </c>
      <c r="AF239" s="304">
        <v>-999</v>
      </c>
      <c r="AG239" s="304"/>
      <c r="AH239" s="304">
        <v>4.0458000000000001E-2</v>
      </c>
      <c r="AI239" s="312"/>
      <c r="AJ239" s="332">
        <v>451</v>
      </c>
      <c r="AK239" s="304">
        <f t="shared" si="60"/>
        <v>425</v>
      </c>
      <c r="AL239" s="363">
        <v>0.43</v>
      </c>
      <c r="AM239" s="389" t="str">
        <f t="shared" si="61"/>
        <v/>
      </c>
      <c r="AN239" s="304"/>
      <c r="AO239" s="304"/>
      <c r="AP239" s="312"/>
      <c r="AQ239" s="312"/>
      <c r="AR239" s="312"/>
      <c r="AS239" s="312"/>
      <c r="AT239" s="312"/>
      <c r="AU239" s="329">
        <f>VLOOKUP(C239,[1]world!$A$2:$B$3555,2,FALSE)</f>
        <v>8</v>
      </c>
      <c r="AV239" s="329">
        <v>374</v>
      </c>
      <c r="AW239" s="304">
        <v>0.37</v>
      </c>
      <c r="AX239" s="304">
        <v>1300</v>
      </c>
      <c r="AY239" s="304">
        <v>-999</v>
      </c>
      <c r="AZ239" s="304">
        <v>2900</v>
      </c>
      <c r="BA239" s="304">
        <v>500</v>
      </c>
      <c r="BB239" s="304">
        <v>-999</v>
      </c>
      <c r="BC239" s="304">
        <v>500</v>
      </c>
      <c r="BD239" s="304">
        <v>-999</v>
      </c>
      <c r="BE239" s="304">
        <v>-999</v>
      </c>
      <c r="BF239" s="304">
        <v>-999</v>
      </c>
      <c r="BG239" s="304">
        <v>-999</v>
      </c>
      <c r="BH239" s="304">
        <v>-999</v>
      </c>
      <c r="BI239" s="304">
        <v>-999</v>
      </c>
      <c r="BJ239" s="304">
        <v>3</v>
      </c>
      <c r="BK239" s="304" t="s">
        <v>4954</v>
      </c>
      <c r="BL239" s="304">
        <v>3</v>
      </c>
    </row>
    <row r="240" spans="1:64" ht="15" customHeight="1" x14ac:dyDescent="0.2">
      <c r="A240" s="304" t="s">
        <v>4922</v>
      </c>
      <c r="B240" s="304" t="s">
        <v>5974</v>
      </c>
      <c r="C240" s="304">
        <v>241</v>
      </c>
      <c r="D240" s="349" t="s">
        <v>1563</v>
      </c>
      <c r="E240" s="309">
        <v>6605</v>
      </c>
      <c r="F240" s="309"/>
      <c r="G240" s="324">
        <v>32.356000000000002</v>
      </c>
      <c r="H240" s="324">
        <v>-115.19499999999999</v>
      </c>
      <c r="I240" s="324" t="s">
        <v>214</v>
      </c>
      <c r="J240" s="368">
        <f t="shared" si="70"/>
        <v>242.04656117508151</v>
      </c>
      <c r="K240" s="331">
        <f t="shared" si="71"/>
        <v>0.23489205847013181</v>
      </c>
      <c r="L240" s="304" t="str">
        <f t="shared" si="59"/>
        <v>D</v>
      </c>
      <c r="M240" s="388" t="s">
        <v>6089</v>
      </c>
      <c r="N240" s="304"/>
      <c r="O240" s="356"/>
      <c r="P240" s="356"/>
      <c r="Q240" s="356"/>
      <c r="R240" s="304"/>
      <c r="S240" s="304"/>
      <c r="T240" s="304"/>
      <c r="U240" s="304"/>
      <c r="V240" s="304"/>
      <c r="W240" s="304" t="s">
        <v>273</v>
      </c>
      <c r="X240" s="304" t="s">
        <v>213</v>
      </c>
      <c r="Y240" s="366">
        <f t="shared" si="62"/>
        <v>274.5</v>
      </c>
      <c r="Z240" s="304"/>
      <c r="AA240" s="331">
        <v>0.36</v>
      </c>
      <c r="AB240" s="304">
        <v>-999</v>
      </c>
      <c r="AC240" s="304">
        <v>-999</v>
      </c>
      <c r="AD240" s="366">
        <v>-999</v>
      </c>
      <c r="AE240" s="304">
        <v>-999</v>
      </c>
      <c r="AF240" s="304">
        <v>-999</v>
      </c>
      <c r="AG240" s="304"/>
      <c r="AH240" s="304">
        <v>8.3522800000000003E-4</v>
      </c>
      <c r="AI240" s="312"/>
      <c r="AJ240" s="332">
        <v>190</v>
      </c>
      <c r="AK240" s="304">
        <f t="shared" si="60"/>
        <v>210</v>
      </c>
      <c r="AL240" s="304">
        <v>0.2</v>
      </c>
      <c r="AM240" s="389" t="str">
        <f t="shared" si="61"/>
        <v/>
      </c>
      <c r="AN240" s="304"/>
      <c r="AO240" s="304"/>
      <c r="AP240" s="312"/>
      <c r="AQ240" s="312"/>
      <c r="AR240" s="312"/>
      <c r="AS240" s="312"/>
      <c r="AT240" s="312"/>
      <c r="AU240" s="329">
        <f>VLOOKUP(C240,[1]world!$A$2:$B$3555,2,FALSE)</f>
        <v>16</v>
      </c>
      <c r="AV240" s="329">
        <v>246</v>
      </c>
      <c r="AW240" s="304">
        <v>0.18</v>
      </c>
      <c r="AX240" s="304">
        <v>1460</v>
      </c>
      <c r="AY240" s="304">
        <v>-999</v>
      </c>
      <c r="AZ240" s="304">
        <v>3160</v>
      </c>
      <c r="BA240" s="304">
        <v>2260</v>
      </c>
      <c r="BB240" s="304">
        <v>-999</v>
      </c>
      <c r="BC240" s="304">
        <v>2260</v>
      </c>
      <c r="BD240" s="304">
        <v>-999</v>
      </c>
      <c r="BE240" s="304">
        <v>-999</v>
      </c>
      <c r="BF240" s="304">
        <v>-999</v>
      </c>
      <c r="BG240" s="304">
        <v>-999</v>
      </c>
      <c r="BH240" s="304">
        <v>-999</v>
      </c>
      <c r="BI240" s="304">
        <v>-999</v>
      </c>
      <c r="BJ240" s="304">
        <v>3</v>
      </c>
      <c r="BK240" s="304" t="s">
        <v>4954</v>
      </c>
      <c r="BL240" s="304">
        <v>3</v>
      </c>
    </row>
    <row r="241" spans="1:64" ht="15" customHeight="1" x14ac:dyDescent="0.2">
      <c r="A241" s="304" t="s">
        <v>4922</v>
      </c>
      <c r="B241" s="304" t="s">
        <v>5974</v>
      </c>
      <c r="C241" s="304">
        <v>242</v>
      </c>
      <c r="D241" s="349" t="s">
        <v>1559</v>
      </c>
      <c r="E241" s="309">
        <v>6610</v>
      </c>
      <c r="F241" s="309"/>
      <c r="G241" s="324">
        <v>32.289000000000001</v>
      </c>
      <c r="H241" s="324">
        <v>-115.10299999999999</v>
      </c>
      <c r="I241" s="324" t="s">
        <v>214</v>
      </c>
      <c r="J241" s="368">
        <f t="shared" si="70"/>
        <v>242.04656117508151</v>
      </c>
      <c r="K241" s="331">
        <f t="shared" si="71"/>
        <v>0.23489205847013181</v>
      </c>
      <c r="L241" s="304" t="str">
        <f t="shared" si="59"/>
        <v>D</v>
      </c>
      <c r="M241" s="388" t="s">
        <v>6089</v>
      </c>
      <c r="N241" s="304"/>
      <c r="O241" s="356"/>
      <c r="P241" s="356"/>
      <c r="Q241" s="356"/>
      <c r="R241" s="304"/>
      <c r="S241" s="304"/>
      <c r="T241" s="304"/>
      <c r="U241" s="304"/>
      <c r="V241" s="304"/>
      <c r="W241" s="304" t="s">
        <v>273</v>
      </c>
      <c r="X241" s="304" t="s">
        <v>213</v>
      </c>
      <c r="Y241" s="366">
        <f t="shared" si="62"/>
        <v>274.5</v>
      </c>
      <c r="Z241" s="304"/>
      <c r="AA241" s="331">
        <v>0.36</v>
      </c>
      <c r="AB241" s="304">
        <v>-999</v>
      </c>
      <c r="AC241" s="304">
        <v>-999</v>
      </c>
      <c r="AD241" s="366">
        <v>-999</v>
      </c>
      <c r="AE241" s="304">
        <v>-999</v>
      </c>
      <c r="AF241" s="304">
        <v>-999</v>
      </c>
      <c r="AG241" s="304"/>
      <c r="AH241" s="304">
        <v>8.3486900000000002E-4</v>
      </c>
      <c r="AI241" s="312"/>
      <c r="AJ241" s="332">
        <v>190</v>
      </c>
      <c r="AK241" s="304">
        <f t="shared" si="60"/>
        <v>210</v>
      </c>
      <c r="AL241" s="304">
        <v>0.2</v>
      </c>
      <c r="AM241" s="389" t="str">
        <f t="shared" si="61"/>
        <v/>
      </c>
      <c r="AN241" s="304"/>
      <c r="AO241" s="304"/>
      <c r="AP241" s="312"/>
      <c r="AQ241" s="312"/>
      <c r="AR241" s="312"/>
      <c r="AS241" s="312"/>
      <c r="AT241" s="312"/>
      <c r="AU241" s="329">
        <f>VLOOKUP(C241,[1]world!$A$2:$B$3555,2,FALSE)</f>
        <v>16</v>
      </c>
      <c r="AV241" s="329">
        <v>246</v>
      </c>
      <c r="AW241" s="304">
        <v>0.18</v>
      </c>
      <c r="AX241" s="304">
        <v>1480</v>
      </c>
      <c r="AY241" s="304">
        <v>-999</v>
      </c>
      <c r="AZ241" s="304">
        <v>3280</v>
      </c>
      <c r="BA241" s="304">
        <v>840</v>
      </c>
      <c r="BB241" s="304">
        <v>-999</v>
      </c>
      <c r="BC241" s="304">
        <v>1960</v>
      </c>
      <c r="BD241" s="304">
        <v>-999</v>
      </c>
      <c r="BE241" s="304">
        <v>-999</v>
      </c>
      <c r="BF241" s="304">
        <v>-999</v>
      </c>
      <c r="BG241" s="304">
        <v>-999</v>
      </c>
      <c r="BH241" s="304">
        <v>-999</v>
      </c>
      <c r="BI241" s="304">
        <v>-999</v>
      </c>
      <c r="BJ241" s="304">
        <v>3</v>
      </c>
      <c r="BK241" s="304" t="s">
        <v>4954</v>
      </c>
      <c r="BL241" s="304">
        <v>3</v>
      </c>
    </row>
    <row r="242" spans="1:64" ht="15" customHeight="1" x14ac:dyDescent="0.2">
      <c r="A242" s="304" t="s">
        <v>4922</v>
      </c>
      <c r="B242" s="304" t="s">
        <v>5974</v>
      </c>
      <c r="C242" s="304">
        <v>243</v>
      </c>
      <c r="D242" s="349" t="s">
        <v>1581</v>
      </c>
      <c r="E242" s="309">
        <v>6616</v>
      </c>
      <c r="F242" s="309"/>
      <c r="G242" s="324">
        <v>32.651000000000003</v>
      </c>
      <c r="H242" s="324">
        <v>-115.33199999999999</v>
      </c>
      <c r="I242" s="324" t="s">
        <v>214</v>
      </c>
      <c r="J242" s="368">
        <f>GEOMEAN(Y242,AV242)</f>
        <v>259.85957746444518</v>
      </c>
      <c r="K242" s="331">
        <f>GEOMEAN(AA242,AW242)</f>
        <v>0.2545584412271571</v>
      </c>
      <c r="L242" s="304" t="str">
        <f t="shared" si="59"/>
        <v>D</v>
      </c>
      <c r="M242" s="388" t="s">
        <v>6094</v>
      </c>
      <c r="N242" s="304"/>
      <c r="O242" s="356"/>
      <c r="P242" s="356"/>
      <c r="Q242" s="356"/>
      <c r="R242" s="304"/>
      <c r="S242" s="304"/>
      <c r="T242" s="304"/>
      <c r="U242" s="304"/>
      <c r="V242" s="304"/>
      <c r="W242" s="304" t="s">
        <v>273</v>
      </c>
      <c r="X242" s="304" t="s">
        <v>213</v>
      </c>
      <c r="Y242" s="366">
        <f t="shared" si="62"/>
        <v>274.5</v>
      </c>
      <c r="Z242" s="304"/>
      <c r="AA242" s="331">
        <v>0.36</v>
      </c>
      <c r="AB242" s="304">
        <v>-999</v>
      </c>
      <c r="AC242" s="304">
        <v>-999</v>
      </c>
      <c r="AD242" s="366">
        <v>-999</v>
      </c>
      <c r="AE242" s="304">
        <v>-999</v>
      </c>
      <c r="AF242" s="304">
        <v>-999</v>
      </c>
      <c r="AG242" s="304"/>
      <c r="AH242" s="304"/>
      <c r="AI242" s="312"/>
      <c r="AJ242" s="332"/>
      <c r="AK242" s="304">
        <f t="shared" si="60"/>
        <v>180</v>
      </c>
      <c r="AL242" s="304"/>
      <c r="AM242" s="389" t="str">
        <f t="shared" si="61"/>
        <v/>
      </c>
      <c r="AN242" s="304"/>
      <c r="AO242" s="304"/>
      <c r="AP242" s="312"/>
      <c r="AQ242" s="312"/>
      <c r="AR242" s="312"/>
      <c r="AS242" s="312"/>
      <c r="AT242" s="312"/>
      <c r="AU242" s="329">
        <f>VLOOKUP(C242,[1]world!$A$2:$B$3555,2,FALSE)</f>
        <v>16</v>
      </c>
      <c r="AV242" s="329">
        <v>246</v>
      </c>
      <c r="AW242" s="304">
        <v>0.18</v>
      </c>
      <c r="AX242" s="304">
        <v>1560</v>
      </c>
      <c r="AY242" s="304">
        <v>-999</v>
      </c>
      <c r="AZ242" s="304">
        <v>3460</v>
      </c>
      <c r="BA242" s="304">
        <v>1360</v>
      </c>
      <c r="BB242" s="304">
        <v>-999</v>
      </c>
      <c r="BC242" s="304">
        <v>3140</v>
      </c>
      <c r="BD242" s="304">
        <v>-999</v>
      </c>
      <c r="BE242" s="304">
        <v>-999</v>
      </c>
      <c r="BF242" s="304">
        <v>-999</v>
      </c>
      <c r="BG242" s="304">
        <v>-999</v>
      </c>
      <c r="BH242" s="304">
        <v>-999</v>
      </c>
      <c r="BI242" s="304">
        <v>-999</v>
      </c>
      <c r="BJ242" s="304">
        <v>3</v>
      </c>
      <c r="BK242" s="304" t="s">
        <v>4954</v>
      </c>
      <c r="BL242" s="304">
        <v>3</v>
      </c>
    </row>
    <row r="243" spans="1:64" ht="15" customHeight="1" x14ac:dyDescent="0.2">
      <c r="A243" s="304" t="s">
        <v>4922</v>
      </c>
      <c r="B243" s="304" t="s">
        <v>5974</v>
      </c>
      <c r="C243" s="304">
        <v>244</v>
      </c>
      <c r="D243" s="349" t="s">
        <v>1573</v>
      </c>
      <c r="E243" s="309">
        <v>6617</v>
      </c>
      <c r="F243" s="309"/>
      <c r="G243" s="324">
        <v>32.545000000000002</v>
      </c>
      <c r="H243" s="324">
        <v>-115.235</v>
      </c>
      <c r="I243" s="324" t="s">
        <v>214</v>
      </c>
      <c r="J243" s="368">
        <f>GEOMEAN(Y243,AV243,AK243)</f>
        <v>242.04656117508151</v>
      </c>
      <c r="K243" s="331">
        <f t="shared" ref="K243:K246" si="72">GEOMEAN(AA243,AL243,AW243)</f>
        <v>0.23489205847013181</v>
      </c>
      <c r="L243" s="304" t="str">
        <f t="shared" si="59"/>
        <v>D</v>
      </c>
      <c r="M243" s="388" t="s">
        <v>6089</v>
      </c>
      <c r="N243" s="304"/>
      <c r="O243" s="356"/>
      <c r="P243" s="356"/>
      <c r="Q243" s="356"/>
      <c r="R243" s="304"/>
      <c r="S243" s="304"/>
      <c r="T243" s="304"/>
      <c r="U243" s="304"/>
      <c r="V243" s="304"/>
      <c r="W243" s="304" t="s">
        <v>273</v>
      </c>
      <c r="X243" s="304" t="s">
        <v>213</v>
      </c>
      <c r="Y243" s="366">
        <f t="shared" si="62"/>
        <v>274.5</v>
      </c>
      <c r="Z243" s="304"/>
      <c r="AA243" s="331">
        <v>0.36</v>
      </c>
      <c r="AB243" s="304">
        <v>-999</v>
      </c>
      <c r="AC243" s="304">
        <v>-999</v>
      </c>
      <c r="AD243" s="366">
        <v>-999</v>
      </c>
      <c r="AE243" s="304">
        <v>-999</v>
      </c>
      <c r="AF243" s="304">
        <v>-999</v>
      </c>
      <c r="AG243" s="304"/>
      <c r="AH243" s="304">
        <v>1.3877500000000001E-3</v>
      </c>
      <c r="AI243" s="312"/>
      <c r="AJ243" s="332">
        <v>200</v>
      </c>
      <c r="AK243" s="304">
        <f t="shared" si="60"/>
        <v>210</v>
      </c>
      <c r="AL243" s="304">
        <v>0.2</v>
      </c>
      <c r="AM243" s="389" t="str">
        <f t="shared" si="61"/>
        <v/>
      </c>
      <c r="AN243" s="304"/>
      <c r="AO243" s="304"/>
      <c r="AP243" s="312"/>
      <c r="AQ243" s="312"/>
      <c r="AR243" s="312"/>
      <c r="AS243" s="312"/>
      <c r="AT243" s="312"/>
      <c r="AU243" s="329">
        <f>VLOOKUP(C243,[1]world!$A$2:$B$3555,2,FALSE)</f>
        <v>16</v>
      </c>
      <c r="AV243" s="329">
        <v>246</v>
      </c>
      <c r="AW243" s="304">
        <v>0.18</v>
      </c>
      <c r="AX243" s="304">
        <v>2180</v>
      </c>
      <c r="AY243" s="304">
        <v>-999</v>
      </c>
      <c r="AZ243" s="304">
        <v>4980</v>
      </c>
      <c r="BA243" s="304">
        <v>1220</v>
      </c>
      <c r="BB243" s="304">
        <v>-999</v>
      </c>
      <c r="BC243" s="304">
        <v>2800</v>
      </c>
      <c r="BD243" s="304">
        <v>-999</v>
      </c>
      <c r="BE243" s="304">
        <v>-999</v>
      </c>
      <c r="BF243" s="304">
        <v>-999</v>
      </c>
      <c r="BG243" s="304">
        <v>-999</v>
      </c>
      <c r="BH243" s="304">
        <v>-999</v>
      </c>
      <c r="BI243" s="304">
        <v>-999</v>
      </c>
      <c r="BJ243" s="304">
        <v>3</v>
      </c>
      <c r="BK243" s="304" t="s">
        <v>4954</v>
      </c>
      <c r="BL243" s="304">
        <v>3</v>
      </c>
    </row>
    <row r="244" spans="1:64" ht="15" customHeight="1" x14ac:dyDescent="0.2">
      <c r="A244" s="304" t="s">
        <v>4922</v>
      </c>
      <c r="B244" s="304" t="s">
        <v>5974</v>
      </c>
      <c r="C244" s="304">
        <v>245</v>
      </c>
      <c r="D244" s="349" t="s">
        <v>1580</v>
      </c>
      <c r="E244" s="309">
        <v>6618</v>
      </c>
      <c r="F244" s="309"/>
      <c r="G244" s="324">
        <v>32.621000000000002</v>
      </c>
      <c r="H244" s="324">
        <v>-115.301</v>
      </c>
      <c r="I244" s="324" t="s">
        <v>214</v>
      </c>
      <c r="J244" s="368">
        <f>GEOMEAN(Y244,AV244,AK244)</f>
        <v>242.04656117508151</v>
      </c>
      <c r="K244" s="331">
        <f t="shared" si="72"/>
        <v>0.23489205847013181</v>
      </c>
      <c r="L244" s="304" t="str">
        <f t="shared" si="59"/>
        <v>D</v>
      </c>
      <c r="M244" s="388" t="s">
        <v>6089</v>
      </c>
      <c r="N244" s="304"/>
      <c r="O244" s="356"/>
      <c r="P244" s="356"/>
      <c r="Q244" s="356"/>
      <c r="R244" s="304"/>
      <c r="S244" s="304"/>
      <c r="T244" s="304"/>
      <c r="U244" s="304"/>
      <c r="V244" s="304"/>
      <c r="W244" s="304" t="s">
        <v>273</v>
      </c>
      <c r="X244" s="304" t="s">
        <v>213</v>
      </c>
      <c r="Y244" s="366">
        <f t="shared" si="62"/>
        <v>274.5</v>
      </c>
      <c r="Z244" s="304"/>
      <c r="AA244" s="331">
        <v>0.36</v>
      </c>
      <c r="AB244" s="304">
        <v>-999</v>
      </c>
      <c r="AC244" s="304">
        <v>-999</v>
      </c>
      <c r="AD244" s="366">
        <v>-999</v>
      </c>
      <c r="AE244" s="304">
        <v>-999</v>
      </c>
      <c r="AF244" s="304">
        <v>-999</v>
      </c>
      <c r="AG244" s="304"/>
      <c r="AH244" s="304">
        <v>8.3667500000000005E-4</v>
      </c>
      <c r="AI244" s="312"/>
      <c r="AJ244" s="332">
        <v>190</v>
      </c>
      <c r="AK244" s="304">
        <f t="shared" si="60"/>
        <v>210</v>
      </c>
      <c r="AL244" s="304">
        <v>0.2</v>
      </c>
      <c r="AM244" s="389" t="str">
        <f t="shared" si="61"/>
        <v/>
      </c>
      <c r="AN244" s="304"/>
      <c r="AO244" s="304"/>
      <c r="AP244" s="312"/>
      <c r="AQ244" s="312"/>
      <c r="AR244" s="312"/>
      <c r="AS244" s="312"/>
      <c r="AT244" s="312"/>
      <c r="AU244" s="329">
        <f>VLOOKUP(C244,[1]world!$A$2:$B$3555,2,FALSE)</f>
        <v>16</v>
      </c>
      <c r="AV244" s="329">
        <v>246</v>
      </c>
      <c r="AW244" s="304">
        <v>0.18</v>
      </c>
      <c r="AX244" s="304">
        <v>1660</v>
      </c>
      <c r="AY244" s="304">
        <v>-999</v>
      </c>
      <c r="AZ244" s="304">
        <v>3860</v>
      </c>
      <c r="BA244" s="304">
        <v>1320</v>
      </c>
      <c r="BB244" s="304">
        <v>-999</v>
      </c>
      <c r="BC244" s="304">
        <v>3040</v>
      </c>
      <c r="BD244" s="304">
        <v>-999</v>
      </c>
      <c r="BE244" s="304">
        <v>-999</v>
      </c>
      <c r="BF244" s="304">
        <v>-999</v>
      </c>
      <c r="BG244" s="304">
        <v>-999</v>
      </c>
      <c r="BH244" s="304">
        <v>-999</v>
      </c>
      <c r="BI244" s="304">
        <v>-999</v>
      </c>
      <c r="BJ244" s="304">
        <v>3</v>
      </c>
      <c r="BK244" s="304" t="s">
        <v>4954</v>
      </c>
      <c r="BL244" s="304">
        <v>3</v>
      </c>
    </row>
    <row r="245" spans="1:64" ht="15" customHeight="1" x14ac:dyDescent="0.2">
      <c r="A245" s="304" t="s">
        <v>4922</v>
      </c>
      <c r="B245" s="304" t="s">
        <v>5974</v>
      </c>
      <c r="C245" s="304">
        <v>246</v>
      </c>
      <c r="D245" s="349" t="s">
        <v>1578</v>
      </c>
      <c r="E245" s="309">
        <v>6619</v>
      </c>
      <c r="F245" s="309"/>
      <c r="G245" s="324">
        <v>32.618000000000002</v>
      </c>
      <c r="H245" s="324">
        <v>-115.43600000000001</v>
      </c>
      <c r="I245" s="324" t="s">
        <v>232</v>
      </c>
      <c r="J245" s="368">
        <f>GEOMEAN(Y245,AV245,AK245)</f>
        <v>259.58551315443469</v>
      </c>
      <c r="K245" s="331">
        <f t="shared" si="72"/>
        <v>0.23489205847013181</v>
      </c>
      <c r="L245" s="304" t="str">
        <f t="shared" si="59"/>
        <v>D</v>
      </c>
      <c r="M245" s="388" t="s">
        <v>6089</v>
      </c>
      <c r="N245" s="304"/>
      <c r="O245" s="356"/>
      <c r="P245" s="356"/>
      <c r="Q245" s="356"/>
      <c r="R245" s="304"/>
      <c r="S245" s="304"/>
      <c r="T245" s="304"/>
      <c r="U245" s="304"/>
      <c r="V245" s="304"/>
      <c r="W245" s="310" t="s">
        <v>1579</v>
      </c>
      <c r="X245" s="304" t="s">
        <v>206</v>
      </c>
      <c r="Y245" s="366">
        <f t="shared" si="62"/>
        <v>338.6</v>
      </c>
      <c r="Z245" s="304"/>
      <c r="AA245" s="331">
        <v>0.36</v>
      </c>
      <c r="AB245" s="304">
        <v>-999</v>
      </c>
      <c r="AC245" s="304">
        <v>-999</v>
      </c>
      <c r="AD245" s="366">
        <v>-999</v>
      </c>
      <c r="AE245" s="304">
        <v>-999</v>
      </c>
      <c r="AF245" s="304">
        <v>-999</v>
      </c>
      <c r="AG245" s="304"/>
      <c r="AH245" s="304">
        <v>5.3898900000000003E-4</v>
      </c>
      <c r="AI245" s="312"/>
      <c r="AJ245" s="332">
        <v>184</v>
      </c>
      <c r="AK245" s="304">
        <f t="shared" si="60"/>
        <v>210</v>
      </c>
      <c r="AL245" s="304">
        <v>0.2</v>
      </c>
      <c r="AM245" s="389" t="str">
        <f t="shared" si="61"/>
        <v/>
      </c>
      <c r="AN245" s="304"/>
      <c r="AO245" s="304"/>
      <c r="AP245" s="312"/>
      <c r="AQ245" s="312"/>
      <c r="AR245" s="312"/>
      <c r="AS245" s="312"/>
      <c r="AT245" s="312"/>
      <c r="AU245" s="329">
        <f>VLOOKUP(C245,[1]world!$A$2:$B$3555,2,FALSE)</f>
        <v>16</v>
      </c>
      <c r="AV245" s="329">
        <v>246</v>
      </c>
      <c r="AW245" s="304">
        <v>0.18</v>
      </c>
      <c r="AX245" s="304">
        <v>1560</v>
      </c>
      <c r="AY245" s="304">
        <v>-999</v>
      </c>
      <c r="AZ245" s="304">
        <v>3560</v>
      </c>
      <c r="BA245" s="304">
        <v>1180</v>
      </c>
      <c r="BB245" s="304">
        <v>-999</v>
      </c>
      <c r="BC245" s="304">
        <v>2700</v>
      </c>
      <c r="BD245" s="304">
        <v>-999</v>
      </c>
      <c r="BE245" s="304">
        <v>-999</v>
      </c>
      <c r="BF245" s="304">
        <v>-999</v>
      </c>
      <c r="BG245" s="304">
        <v>-999</v>
      </c>
      <c r="BH245" s="304">
        <v>-999</v>
      </c>
      <c r="BI245" s="304">
        <v>-999</v>
      </c>
      <c r="BJ245" s="304">
        <v>3</v>
      </c>
      <c r="BK245" s="304" t="s">
        <v>4954</v>
      </c>
      <c r="BL245" s="304">
        <v>3</v>
      </c>
    </row>
    <row r="246" spans="1:64" ht="15" customHeight="1" x14ac:dyDescent="0.2">
      <c r="A246" s="304" t="s">
        <v>4917</v>
      </c>
      <c r="B246" s="304" t="s">
        <v>5974</v>
      </c>
      <c r="C246" s="304">
        <v>247</v>
      </c>
      <c r="D246" s="349" t="s">
        <v>1572</v>
      </c>
      <c r="E246" s="309">
        <v>6621</v>
      </c>
      <c r="F246" s="309"/>
      <c r="G246" s="324">
        <v>32.484000000000002</v>
      </c>
      <c r="H246" s="324">
        <v>-115.24</v>
      </c>
      <c r="I246" s="324" t="s">
        <v>214</v>
      </c>
      <c r="J246" s="368">
        <f>GEOMEAN(Y246,AV246,AK246)</f>
        <v>242.04656117508151</v>
      </c>
      <c r="K246" s="331">
        <f t="shared" si="72"/>
        <v>0.23489205847013181</v>
      </c>
      <c r="L246" s="304" t="str">
        <f t="shared" si="59"/>
        <v>D</v>
      </c>
      <c r="M246" s="388" t="s">
        <v>6089</v>
      </c>
      <c r="N246" s="304"/>
      <c r="O246" s="356"/>
      <c r="P246" s="356"/>
      <c r="Q246" s="356"/>
      <c r="R246" s="304"/>
      <c r="S246" s="304"/>
      <c r="T246" s="304"/>
      <c r="U246" s="304"/>
      <c r="V246" s="304"/>
      <c r="W246" s="304" t="s">
        <v>273</v>
      </c>
      <c r="X246" s="304" t="s">
        <v>213</v>
      </c>
      <c r="Y246" s="366">
        <f t="shared" si="62"/>
        <v>274.5</v>
      </c>
      <c r="Z246" s="304"/>
      <c r="AA246" s="331">
        <v>0.36</v>
      </c>
      <c r="AB246" s="304">
        <v>-999</v>
      </c>
      <c r="AC246" s="304">
        <v>-999</v>
      </c>
      <c r="AD246" s="366">
        <v>-999</v>
      </c>
      <c r="AE246" s="304">
        <v>-999</v>
      </c>
      <c r="AF246" s="304">
        <v>-999</v>
      </c>
      <c r="AG246" s="304"/>
      <c r="AH246" s="304">
        <v>5.3898900000000003E-4</v>
      </c>
      <c r="AI246" s="312"/>
      <c r="AJ246" s="332">
        <v>184</v>
      </c>
      <c r="AK246" s="304">
        <f t="shared" si="60"/>
        <v>210</v>
      </c>
      <c r="AL246" s="304">
        <v>0.2</v>
      </c>
      <c r="AM246" s="389" t="str">
        <f t="shared" si="61"/>
        <v/>
      </c>
      <c r="AN246" s="304"/>
      <c r="AO246" s="304"/>
      <c r="AP246" s="312"/>
      <c r="AQ246" s="312"/>
      <c r="AR246" s="312"/>
      <c r="AS246" s="312"/>
      <c r="AT246" s="312"/>
      <c r="AU246" s="329">
        <f>VLOOKUP(C246,[1]world!$A$2:$B$3555,2,FALSE)</f>
        <v>16</v>
      </c>
      <c r="AV246" s="329">
        <v>246</v>
      </c>
      <c r="AW246" s="304">
        <v>0.18</v>
      </c>
      <c r="AX246" s="304">
        <v>1860</v>
      </c>
      <c r="AY246" s="304">
        <v>-999</v>
      </c>
      <c r="AZ246" s="304">
        <v>4160</v>
      </c>
      <c r="BA246" s="304">
        <v>1000</v>
      </c>
      <c r="BB246" s="304">
        <v>-999</v>
      </c>
      <c r="BC246" s="304">
        <v>2300</v>
      </c>
      <c r="BD246" s="304">
        <v>-999</v>
      </c>
      <c r="BE246" s="304">
        <v>-999</v>
      </c>
      <c r="BF246" s="304">
        <v>-999</v>
      </c>
      <c r="BG246" s="304">
        <v>-999</v>
      </c>
      <c r="BH246" s="304">
        <v>-999</v>
      </c>
      <c r="BI246" s="304">
        <v>-999</v>
      </c>
      <c r="BJ246" s="304">
        <v>3</v>
      </c>
      <c r="BK246" s="304" t="s">
        <v>4954</v>
      </c>
      <c r="BL246" s="304">
        <v>3</v>
      </c>
    </row>
    <row r="247" spans="1:64" ht="15" customHeight="1" x14ac:dyDescent="0.2">
      <c r="A247" s="304" t="s">
        <v>4922</v>
      </c>
      <c r="B247" s="304" t="s">
        <v>5974</v>
      </c>
      <c r="C247" s="304">
        <v>248</v>
      </c>
      <c r="D247" s="349" t="s">
        <v>1575</v>
      </c>
      <c r="E247" s="309">
        <v>6622</v>
      </c>
      <c r="F247" s="309"/>
      <c r="G247" s="324">
        <v>32.573</v>
      </c>
      <c r="H247" s="324">
        <v>-115.083</v>
      </c>
      <c r="I247" s="324" t="s">
        <v>214</v>
      </c>
      <c r="J247" s="368">
        <f>GEOMEAN(Y247,AV247)</f>
        <v>259.85957746444518</v>
      </c>
      <c r="K247" s="331">
        <f>GEOMEAN(AA247,AW247)</f>
        <v>0.2545584412271571</v>
      </c>
      <c r="L247" s="304" t="str">
        <f t="shared" si="59"/>
        <v>D</v>
      </c>
      <c r="M247" s="388" t="s">
        <v>6094</v>
      </c>
      <c r="N247" s="304"/>
      <c r="O247" s="356"/>
      <c r="P247" s="356"/>
      <c r="Q247" s="356"/>
      <c r="R247" s="304"/>
      <c r="S247" s="304"/>
      <c r="T247" s="304"/>
      <c r="U247" s="304"/>
      <c r="V247" s="304"/>
      <c r="W247" s="304" t="s">
        <v>273</v>
      </c>
      <c r="X247" s="304" t="s">
        <v>213</v>
      </c>
      <c r="Y247" s="366">
        <f t="shared" si="62"/>
        <v>274.5</v>
      </c>
      <c r="Z247" s="304"/>
      <c r="AA247" s="331">
        <v>0.36</v>
      </c>
      <c r="AB247" s="304">
        <v>-999</v>
      </c>
      <c r="AC247" s="304">
        <v>-999</v>
      </c>
      <c r="AD247" s="366">
        <v>-999</v>
      </c>
      <c r="AE247" s="304">
        <v>-999</v>
      </c>
      <c r="AF247" s="304">
        <v>-999</v>
      </c>
      <c r="AG247" s="304"/>
      <c r="AH247" s="304"/>
      <c r="AI247" s="312"/>
      <c r="AJ247" s="332"/>
      <c r="AK247" s="304">
        <f t="shared" si="60"/>
        <v>180</v>
      </c>
      <c r="AL247" s="304"/>
      <c r="AM247" s="389" t="str">
        <f t="shared" si="61"/>
        <v/>
      </c>
      <c r="AN247" s="304"/>
      <c r="AO247" s="304"/>
      <c r="AP247" s="312"/>
      <c r="AQ247" s="312"/>
      <c r="AR247" s="312"/>
      <c r="AS247" s="312"/>
      <c r="AT247" s="312"/>
      <c r="AU247" s="329">
        <f>VLOOKUP(C247,[1]world!$A$2:$B$3555,2,FALSE)</f>
        <v>16</v>
      </c>
      <c r="AV247" s="329">
        <v>246</v>
      </c>
      <c r="AW247" s="304">
        <v>0.18</v>
      </c>
      <c r="AX247" s="304">
        <v>2180</v>
      </c>
      <c r="AY247" s="304">
        <v>-999</v>
      </c>
      <c r="AZ247" s="304">
        <v>4880</v>
      </c>
      <c r="BA247" s="304">
        <v>1120</v>
      </c>
      <c r="BB247" s="304">
        <v>-999</v>
      </c>
      <c r="BC247" s="304">
        <v>2580</v>
      </c>
      <c r="BD247" s="304">
        <v>-999</v>
      </c>
      <c r="BE247" s="304">
        <v>-999</v>
      </c>
      <c r="BF247" s="304">
        <v>-999</v>
      </c>
      <c r="BG247" s="304">
        <v>-999</v>
      </c>
      <c r="BH247" s="304">
        <v>-999</v>
      </c>
      <c r="BI247" s="304">
        <v>-999</v>
      </c>
      <c r="BJ247" s="304">
        <v>3</v>
      </c>
      <c r="BK247" s="304" t="s">
        <v>4954</v>
      </c>
      <c r="BL247" s="304">
        <v>3</v>
      </c>
    </row>
    <row r="248" spans="1:64" ht="15" customHeight="1" x14ac:dyDescent="0.2">
      <c r="A248" s="304" t="s">
        <v>4922</v>
      </c>
      <c r="B248" s="304" t="s">
        <v>5974</v>
      </c>
      <c r="C248" s="304">
        <v>249</v>
      </c>
      <c r="D248" s="349" t="s">
        <v>1562</v>
      </c>
      <c r="E248" s="309">
        <v>6624</v>
      </c>
      <c r="F248" s="309"/>
      <c r="G248" s="324">
        <v>32.289000000000001</v>
      </c>
      <c r="H248" s="324">
        <v>-115.1</v>
      </c>
      <c r="I248" s="324" t="s">
        <v>205</v>
      </c>
      <c r="J248" s="368">
        <f t="shared" ref="J248:J253" si="73">GEOMEAN(Y248,AV248,AK248)</f>
        <v>242.04656117508151</v>
      </c>
      <c r="K248" s="331">
        <f t="shared" ref="K248:K253" si="74">GEOMEAN(AA248,AL248,AW248)</f>
        <v>0.23489205847013181</v>
      </c>
      <c r="L248" s="304" t="str">
        <f t="shared" si="59"/>
        <v>D</v>
      </c>
      <c r="M248" s="388" t="s">
        <v>6089</v>
      </c>
      <c r="N248" s="304"/>
      <c r="O248" s="356"/>
      <c r="P248" s="356"/>
      <c r="Q248" s="356"/>
      <c r="R248" s="304"/>
      <c r="S248" s="304"/>
      <c r="T248" s="304"/>
      <c r="U248" s="304"/>
      <c r="V248" s="304"/>
      <c r="W248" s="310" t="s">
        <v>1517</v>
      </c>
      <c r="X248" s="304" t="s">
        <v>213</v>
      </c>
      <c r="Y248" s="366">
        <f t="shared" si="62"/>
        <v>274.5</v>
      </c>
      <c r="Z248" s="304"/>
      <c r="AA248" s="331">
        <v>0.36</v>
      </c>
      <c r="AB248" s="304">
        <v>-999</v>
      </c>
      <c r="AC248" s="304">
        <v>-999</v>
      </c>
      <c r="AD248" s="366">
        <v>-999</v>
      </c>
      <c r="AE248" s="304">
        <v>-999</v>
      </c>
      <c r="AF248" s="304">
        <v>-999</v>
      </c>
      <c r="AG248" s="304"/>
      <c r="AH248" s="304">
        <v>6.3757199999999999E-4</v>
      </c>
      <c r="AI248" s="312"/>
      <c r="AJ248" s="332">
        <v>186</v>
      </c>
      <c r="AK248" s="304">
        <f t="shared" si="60"/>
        <v>210</v>
      </c>
      <c r="AL248" s="304">
        <v>0.2</v>
      </c>
      <c r="AM248" s="389" t="str">
        <f t="shared" si="61"/>
        <v/>
      </c>
      <c r="AN248" s="304"/>
      <c r="AO248" s="304"/>
      <c r="AP248" s="312"/>
      <c r="AQ248" s="312"/>
      <c r="AR248" s="312"/>
      <c r="AS248" s="312"/>
      <c r="AT248" s="312"/>
      <c r="AU248" s="329">
        <f>VLOOKUP(C248,[1]world!$A$2:$B$3555,2,FALSE)</f>
        <v>16</v>
      </c>
      <c r="AV248" s="329">
        <v>246</v>
      </c>
      <c r="AW248" s="304">
        <v>0.18</v>
      </c>
      <c r="AX248" s="304">
        <v>1480</v>
      </c>
      <c r="AY248" s="304">
        <v>-999</v>
      </c>
      <c r="AZ248" s="304">
        <v>3280</v>
      </c>
      <c r="BA248" s="304">
        <v>860</v>
      </c>
      <c r="BB248" s="304">
        <v>-999</v>
      </c>
      <c r="BC248" s="304">
        <v>1960</v>
      </c>
      <c r="BD248" s="304">
        <v>-999</v>
      </c>
      <c r="BE248" s="304">
        <v>-999</v>
      </c>
      <c r="BF248" s="304">
        <v>-999</v>
      </c>
      <c r="BG248" s="304">
        <v>-999</v>
      </c>
      <c r="BH248" s="304">
        <v>-999</v>
      </c>
      <c r="BI248" s="304">
        <v>-999</v>
      </c>
      <c r="BJ248" s="304">
        <v>3</v>
      </c>
      <c r="BK248" s="304" t="s">
        <v>4954</v>
      </c>
      <c r="BL248" s="304">
        <v>3</v>
      </c>
    </row>
    <row r="249" spans="1:64" ht="15" customHeight="1" x14ac:dyDescent="0.2">
      <c r="A249" s="304" t="s">
        <v>4922</v>
      </c>
      <c r="B249" s="304" t="s">
        <v>5975</v>
      </c>
      <c r="C249" s="304">
        <v>250</v>
      </c>
      <c r="D249" s="349" t="s">
        <v>4578</v>
      </c>
      <c r="E249" s="309">
        <v>8002</v>
      </c>
      <c r="F249" s="309"/>
      <c r="G249" s="324">
        <v>46.186999999999998</v>
      </c>
      <c r="H249" s="324">
        <v>12.554</v>
      </c>
      <c r="I249" s="324" t="s">
        <v>232</v>
      </c>
      <c r="J249" s="368">
        <f t="shared" si="73"/>
        <v>496.45697457595776</v>
      </c>
      <c r="K249" s="331">
        <f t="shared" si="74"/>
        <v>0.38547027482550061</v>
      </c>
      <c r="L249" s="304" t="str">
        <f t="shared" si="59"/>
        <v>C</v>
      </c>
      <c r="M249" s="388" t="s">
        <v>6089</v>
      </c>
      <c r="N249" s="304"/>
      <c r="O249" s="356"/>
      <c r="P249" s="356"/>
      <c r="Q249" s="356"/>
      <c r="R249" s="304"/>
      <c r="S249" s="304"/>
      <c r="T249" s="304"/>
      <c r="U249" s="304"/>
      <c r="V249" s="304"/>
      <c r="W249" s="310" t="s">
        <v>1398</v>
      </c>
      <c r="X249" s="304" t="s">
        <v>205</v>
      </c>
      <c r="Y249" s="366">
        <f t="shared" si="62"/>
        <v>424.8</v>
      </c>
      <c r="Z249" s="304"/>
      <c r="AA249" s="331">
        <v>0.36</v>
      </c>
      <c r="AB249" s="304">
        <v>-999</v>
      </c>
      <c r="AC249" s="304">
        <v>-999</v>
      </c>
      <c r="AD249" s="366">
        <v>-999</v>
      </c>
      <c r="AE249" s="304">
        <v>-999</v>
      </c>
      <c r="AF249" s="304">
        <v>-999</v>
      </c>
      <c r="AG249" s="304"/>
      <c r="AH249" s="304">
        <v>7.7355400000000005E-2</v>
      </c>
      <c r="AI249" s="312"/>
      <c r="AJ249" s="332">
        <v>561</v>
      </c>
      <c r="AK249" s="304">
        <f t="shared" si="60"/>
        <v>555</v>
      </c>
      <c r="AL249" s="363">
        <v>0.43</v>
      </c>
      <c r="AM249" s="389" t="str">
        <f t="shared" si="61"/>
        <v/>
      </c>
      <c r="AN249" s="304"/>
      <c r="AO249" s="304"/>
      <c r="AP249" s="312"/>
      <c r="AQ249" s="312"/>
      <c r="AR249" s="312"/>
      <c r="AS249" s="312"/>
      <c r="AT249" s="312"/>
      <c r="AU249" s="329">
        <f>VLOOKUP(C249,[1]world!$A$2:$B$3555,2,FALSE)</f>
        <v>1</v>
      </c>
      <c r="AV249" s="329">
        <v>519</v>
      </c>
      <c r="AW249" s="304">
        <v>0.37</v>
      </c>
      <c r="AX249" s="304">
        <v>-999</v>
      </c>
      <c r="AY249" s="304">
        <v>-999</v>
      </c>
      <c r="AZ249" s="304">
        <v>-999</v>
      </c>
      <c r="BA249" s="304">
        <v>-999</v>
      </c>
      <c r="BB249" s="304">
        <v>-999</v>
      </c>
      <c r="BC249" s="304">
        <v>-999</v>
      </c>
      <c r="BD249" s="304">
        <v>-999</v>
      </c>
      <c r="BE249" s="304">
        <v>-999</v>
      </c>
      <c r="BF249" s="304">
        <v>-999</v>
      </c>
      <c r="BG249" s="304">
        <v>-999</v>
      </c>
      <c r="BH249" s="304">
        <v>-999</v>
      </c>
      <c r="BI249" s="304">
        <v>-999</v>
      </c>
      <c r="BJ249" s="304" t="s">
        <v>4954</v>
      </c>
      <c r="BK249" s="304" t="s">
        <v>4954</v>
      </c>
      <c r="BL249" s="304" t="s">
        <v>4954</v>
      </c>
    </row>
    <row r="250" spans="1:64" ht="15" customHeight="1" x14ac:dyDescent="0.2">
      <c r="A250" s="304" t="s">
        <v>4922</v>
      </c>
      <c r="B250" s="304" t="s">
        <v>5975</v>
      </c>
      <c r="C250" s="304">
        <v>251</v>
      </c>
      <c r="D250" s="349" t="s">
        <v>4576</v>
      </c>
      <c r="E250" s="309">
        <v>8004</v>
      </c>
      <c r="F250" s="309"/>
      <c r="G250" s="324">
        <v>45.959000000000003</v>
      </c>
      <c r="H250" s="324">
        <v>12.984</v>
      </c>
      <c r="I250" s="324" t="s">
        <v>232</v>
      </c>
      <c r="J250" s="368">
        <f t="shared" si="73"/>
        <v>249.27810413855005</v>
      </c>
      <c r="K250" s="331">
        <f t="shared" si="74"/>
        <v>0.38547027482550061</v>
      </c>
      <c r="L250" s="304" t="str">
        <f t="shared" si="59"/>
        <v>D</v>
      </c>
      <c r="M250" s="388" t="s">
        <v>6089</v>
      </c>
      <c r="N250" s="304"/>
      <c r="O250" s="356"/>
      <c r="P250" s="356"/>
      <c r="Q250" s="356"/>
      <c r="R250" s="304"/>
      <c r="S250" s="304"/>
      <c r="T250" s="304"/>
      <c r="U250" s="304"/>
      <c r="V250" s="304"/>
      <c r="W250" s="310" t="s">
        <v>1414</v>
      </c>
      <c r="X250" s="304" t="s">
        <v>213</v>
      </c>
      <c r="Y250" s="366">
        <f t="shared" si="62"/>
        <v>274.5</v>
      </c>
      <c r="Z250" s="304"/>
      <c r="AA250" s="331">
        <v>0.36</v>
      </c>
      <c r="AB250" s="304">
        <v>-999</v>
      </c>
      <c r="AC250" s="304">
        <v>-999</v>
      </c>
      <c r="AD250" s="366">
        <v>-999</v>
      </c>
      <c r="AE250" s="304">
        <v>-999</v>
      </c>
      <c r="AF250" s="304">
        <v>-999</v>
      </c>
      <c r="AG250" s="304"/>
      <c r="AH250" s="304">
        <v>4.8509E-3</v>
      </c>
      <c r="AI250" s="312"/>
      <c r="AJ250" s="332">
        <v>252</v>
      </c>
      <c r="AK250" s="304">
        <f t="shared" si="60"/>
        <v>270</v>
      </c>
      <c r="AL250" s="363">
        <v>0.43</v>
      </c>
      <c r="AM250" s="389" t="str">
        <f t="shared" si="61"/>
        <v/>
      </c>
      <c r="AN250" s="304"/>
      <c r="AO250" s="304"/>
      <c r="AP250" s="312"/>
      <c r="AQ250" s="312"/>
      <c r="AR250" s="312"/>
      <c r="AS250" s="312"/>
      <c r="AT250" s="312"/>
      <c r="AU250" s="329">
        <f>VLOOKUP(C250,[1]world!$A$2:$B$3555,2,FALSE)</f>
        <v>14</v>
      </c>
      <c r="AV250" s="329">
        <v>209</v>
      </c>
      <c r="AW250" s="304">
        <v>0.37</v>
      </c>
      <c r="AX250" s="304">
        <v>-999</v>
      </c>
      <c r="AY250" s="304">
        <v>-999</v>
      </c>
      <c r="AZ250" s="304">
        <v>-999</v>
      </c>
      <c r="BA250" s="304">
        <v>-999</v>
      </c>
      <c r="BB250" s="304">
        <v>-999</v>
      </c>
      <c r="BC250" s="304">
        <v>-999</v>
      </c>
      <c r="BD250" s="304">
        <v>-999</v>
      </c>
      <c r="BE250" s="304">
        <v>-999</v>
      </c>
      <c r="BF250" s="304">
        <v>-999</v>
      </c>
      <c r="BG250" s="304">
        <v>-999</v>
      </c>
      <c r="BH250" s="304">
        <v>-999</v>
      </c>
      <c r="BI250" s="304">
        <v>-999</v>
      </c>
      <c r="BJ250" s="304" t="s">
        <v>4954</v>
      </c>
      <c r="BK250" s="304" t="s">
        <v>4954</v>
      </c>
      <c r="BL250" s="304" t="s">
        <v>4954</v>
      </c>
    </row>
    <row r="251" spans="1:64" ht="15" customHeight="1" x14ac:dyDescent="0.2">
      <c r="A251" s="304" t="s">
        <v>4922</v>
      </c>
      <c r="B251" s="304" t="s">
        <v>5975</v>
      </c>
      <c r="C251" s="304">
        <v>252</v>
      </c>
      <c r="D251" s="349" t="s">
        <v>4574</v>
      </c>
      <c r="E251" s="309">
        <v>8005</v>
      </c>
      <c r="F251" s="309"/>
      <c r="G251" s="324">
        <v>45.883000000000003</v>
      </c>
      <c r="H251" s="324">
        <v>12.288</v>
      </c>
      <c r="I251" s="324" t="s">
        <v>232</v>
      </c>
      <c r="J251" s="368">
        <f t="shared" si="73"/>
        <v>352.04725336274561</v>
      </c>
      <c r="K251" s="331">
        <f t="shared" si="74"/>
        <v>0.38547027482550061</v>
      </c>
      <c r="L251" s="304" t="str">
        <f t="shared" si="59"/>
        <v>D</v>
      </c>
      <c r="M251" s="388" t="s">
        <v>6089</v>
      </c>
      <c r="N251" s="304"/>
      <c r="O251" s="356"/>
      <c r="P251" s="356"/>
      <c r="Q251" s="356"/>
      <c r="R251" s="304"/>
      <c r="S251" s="304"/>
      <c r="T251" s="304"/>
      <c r="U251" s="304"/>
      <c r="V251" s="304"/>
      <c r="W251" s="310" t="s">
        <v>1414</v>
      </c>
      <c r="X251" s="304" t="s">
        <v>213</v>
      </c>
      <c r="Y251" s="366">
        <f t="shared" si="62"/>
        <v>274.5</v>
      </c>
      <c r="Z251" s="304"/>
      <c r="AA251" s="331">
        <v>0.36</v>
      </c>
      <c r="AB251" s="304">
        <v>-999</v>
      </c>
      <c r="AC251" s="304">
        <v>-999</v>
      </c>
      <c r="AD251" s="366">
        <v>-999</v>
      </c>
      <c r="AE251" s="304">
        <v>-999</v>
      </c>
      <c r="AF251" s="304">
        <v>-999</v>
      </c>
      <c r="AG251" s="304"/>
      <c r="AH251" s="304">
        <v>2.12912E-2</v>
      </c>
      <c r="AI251" s="312"/>
      <c r="AJ251" s="332">
        <v>373</v>
      </c>
      <c r="AK251" s="304">
        <f t="shared" si="60"/>
        <v>425</v>
      </c>
      <c r="AL251" s="363">
        <v>0.43</v>
      </c>
      <c r="AM251" s="389" t="str">
        <f t="shared" si="61"/>
        <v/>
      </c>
      <c r="AN251" s="304"/>
      <c r="AO251" s="304"/>
      <c r="AP251" s="312"/>
      <c r="AQ251" s="312"/>
      <c r="AR251" s="312"/>
      <c r="AS251" s="312"/>
      <c r="AT251" s="312"/>
      <c r="AU251" s="329">
        <f>VLOOKUP(C251,[1]world!$A$2:$B$3555,2,FALSE)</f>
        <v>8</v>
      </c>
      <c r="AV251" s="329">
        <v>374</v>
      </c>
      <c r="AW251" s="304">
        <v>0.37</v>
      </c>
      <c r="AX251" s="304">
        <v>-999</v>
      </c>
      <c r="AY251" s="304">
        <v>-999</v>
      </c>
      <c r="AZ251" s="304">
        <v>-999</v>
      </c>
      <c r="BA251" s="304">
        <v>-999</v>
      </c>
      <c r="BB251" s="304">
        <v>-999</v>
      </c>
      <c r="BC251" s="304">
        <v>-999</v>
      </c>
      <c r="BD251" s="304">
        <v>-999</v>
      </c>
      <c r="BE251" s="304">
        <v>-999</v>
      </c>
      <c r="BF251" s="304">
        <v>-999</v>
      </c>
      <c r="BG251" s="304">
        <v>-999</v>
      </c>
      <c r="BH251" s="304">
        <v>-999</v>
      </c>
      <c r="BI251" s="304">
        <v>-999</v>
      </c>
      <c r="BJ251" s="304" t="s">
        <v>4954</v>
      </c>
      <c r="BK251" s="304" t="s">
        <v>4954</v>
      </c>
      <c r="BL251" s="304" t="s">
        <v>4954</v>
      </c>
    </row>
    <row r="252" spans="1:64" ht="15" customHeight="1" x14ac:dyDescent="0.2">
      <c r="A252" s="304" t="s">
        <v>4922</v>
      </c>
      <c r="B252" s="304" t="s">
        <v>5975</v>
      </c>
      <c r="C252" s="304">
        <v>253</v>
      </c>
      <c r="D252" s="349" t="s">
        <v>4577</v>
      </c>
      <c r="E252" s="309">
        <v>8007</v>
      </c>
      <c r="F252" s="309"/>
      <c r="G252" s="324">
        <v>46.018999999999998</v>
      </c>
      <c r="H252" s="324">
        <v>11.912000000000001</v>
      </c>
      <c r="I252" s="324" t="s">
        <v>205</v>
      </c>
      <c r="J252" s="368">
        <f t="shared" si="73"/>
        <v>356.38630056892731</v>
      </c>
      <c r="K252" s="331">
        <f t="shared" si="74"/>
        <v>0.38547027482550061</v>
      </c>
      <c r="L252" s="304" t="str">
        <f t="shared" si="59"/>
        <v>D</v>
      </c>
      <c r="M252" s="388" t="s">
        <v>6089</v>
      </c>
      <c r="N252" s="304"/>
      <c r="O252" s="356"/>
      <c r="P252" s="356"/>
      <c r="Q252" s="356"/>
      <c r="R252" s="304"/>
      <c r="S252" s="304"/>
      <c r="T252" s="304"/>
      <c r="U252" s="304"/>
      <c r="V252" s="304"/>
      <c r="W252" s="310" t="s">
        <v>1411</v>
      </c>
      <c r="X252" s="304" t="s">
        <v>213</v>
      </c>
      <c r="Y252" s="366">
        <f t="shared" si="62"/>
        <v>274.5</v>
      </c>
      <c r="Z252" s="304"/>
      <c r="AA252" s="331">
        <v>0.36</v>
      </c>
      <c r="AB252" s="304">
        <v>-999</v>
      </c>
      <c r="AC252" s="304">
        <v>-999</v>
      </c>
      <c r="AD252" s="366">
        <v>-999</v>
      </c>
      <c r="AE252" s="304">
        <v>-999</v>
      </c>
      <c r="AF252" s="304">
        <v>-999</v>
      </c>
      <c r="AG252" s="304"/>
      <c r="AH252" s="304">
        <v>2.66658E-2</v>
      </c>
      <c r="AI252" s="312"/>
      <c r="AJ252" s="332">
        <v>395</v>
      </c>
      <c r="AK252" s="304">
        <f t="shared" si="60"/>
        <v>425</v>
      </c>
      <c r="AL252" s="363">
        <v>0.43</v>
      </c>
      <c r="AM252" s="389" t="str">
        <f t="shared" si="61"/>
        <v/>
      </c>
      <c r="AN252" s="304"/>
      <c r="AO252" s="304"/>
      <c r="AP252" s="312"/>
      <c r="AQ252" s="312"/>
      <c r="AR252" s="312"/>
      <c r="AS252" s="312"/>
      <c r="AT252" s="312"/>
      <c r="AU252" s="329">
        <f>VLOOKUP(C252,[1]world!$A$2:$B$3555,2,FALSE)</f>
        <v>7</v>
      </c>
      <c r="AV252" s="329">
        <v>388</v>
      </c>
      <c r="AW252" s="304">
        <v>0.37</v>
      </c>
      <c r="AX252" s="304">
        <v>-999</v>
      </c>
      <c r="AY252" s="304">
        <v>-999</v>
      </c>
      <c r="AZ252" s="304">
        <v>-999</v>
      </c>
      <c r="BA252" s="304">
        <v>-999</v>
      </c>
      <c r="BB252" s="304">
        <v>-999</v>
      </c>
      <c r="BC252" s="304">
        <v>-999</v>
      </c>
      <c r="BD252" s="304">
        <v>-999</v>
      </c>
      <c r="BE252" s="304">
        <v>-999</v>
      </c>
      <c r="BF252" s="304">
        <v>-999</v>
      </c>
      <c r="BG252" s="304">
        <v>-999</v>
      </c>
      <c r="BH252" s="304">
        <v>-999</v>
      </c>
      <c r="BI252" s="304">
        <v>-999</v>
      </c>
      <c r="BJ252" s="304" t="s">
        <v>4954</v>
      </c>
      <c r="BK252" s="304" t="s">
        <v>4954</v>
      </c>
      <c r="BL252" s="304" t="s">
        <v>4954</v>
      </c>
    </row>
    <row r="253" spans="1:64" ht="15" customHeight="1" x14ac:dyDescent="0.2">
      <c r="A253" s="304" t="s">
        <v>4922</v>
      </c>
      <c r="B253" s="304" t="s">
        <v>5975</v>
      </c>
      <c r="C253" s="304">
        <v>254</v>
      </c>
      <c r="D253" s="349" t="s">
        <v>4583</v>
      </c>
      <c r="E253" s="309">
        <v>8012</v>
      </c>
      <c r="F253" s="309"/>
      <c r="G253" s="324">
        <v>46.381999999999998</v>
      </c>
      <c r="H253" s="324">
        <v>12.981999999999999</v>
      </c>
      <c r="I253" s="324" t="s">
        <v>232</v>
      </c>
      <c r="J253" s="368">
        <f t="shared" si="73"/>
        <v>505.22900178235989</v>
      </c>
      <c r="K253" s="331">
        <f t="shared" si="74"/>
        <v>0.38547027482550061</v>
      </c>
      <c r="L253" s="304" t="str">
        <f t="shared" si="59"/>
        <v>C</v>
      </c>
      <c r="M253" s="388" t="s">
        <v>6089</v>
      </c>
      <c r="N253" s="304"/>
      <c r="O253" s="356"/>
      <c r="P253" s="356"/>
      <c r="Q253" s="356"/>
      <c r="R253" s="304"/>
      <c r="S253" s="304"/>
      <c r="T253" s="304"/>
      <c r="U253" s="304"/>
      <c r="V253" s="304"/>
      <c r="W253" s="310" t="s">
        <v>1398</v>
      </c>
      <c r="X253" s="304" t="s">
        <v>205</v>
      </c>
      <c r="Y253" s="366">
        <f t="shared" si="62"/>
        <v>424.8</v>
      </c>
      <c r="Z253" s="304"/>
      <c r="AA253" s="331">
        <v>0.36</v>
      </c>
      <c r="AB253" s="304">
        <v>-999</v>
      </c>
      <c r="AC253" s="304">
        <v>-999</v>
      </c>
      <c r="AD253" s="366">
        <v>-999</v>
      </c>
      <c r="AE253" s="304">
        <v>-999</v>
      </c>
      <c r="AF253" s="304">
        <v>-999</v>
      </c>
      <c r="AG253" s="304"/>
      <c r="AH253" s="304">
        <v>7.0138199999999998E-2</v>
      </c>
      <c r="AI253" s="312"/>
      <c r="AJ253" s="332">
        <v>542</v>
      </c>
      <c r="AK253" s="304">
        <f t="shared" si="60"/>
        <v>555</v>
      </c>
      <c r="AL253" s="363">
        <v>0.43</v>
      </c>
      <c r="AM253" s="389" t="str">
        <f t="shared" si="61"/>
        <v/>
      </c>
      <c r="AN253" s="304"/>
      <c r="AO253" s="304"/>
      <c r="AP253" s="312"/>
      <c r="AQ253" s="312"/>
      <c r="AR253" s="312"/>
      <c r="AS253" s="312"/>
      <c r="AT253" s="312"/>
      <c r="AU253" s="329">
        <f>VLOOKUP(C253,[1]world!$A$2:$B$3555,2,FALSE)</f>
        <v>3</v>
      </c>
      <c r="AV253" s="329">
        <v>547</v>
      </c>
      <c r="AW253" s="304">
        <v>0.37</v>
      </c>
      <c r="AX253" s="304">
        <v>-999</v>
      </c>
      <c r="AY253" s="304">
        <v>-999</v>
      </c>
      <c r="AZ253" s="304">
        <v>-999</v>
      </c>
      <c r="BA253" s="304">
        <v>-999</v>
      </c>
      <c r="BB253" s="304">
        <v>-999</v>
      </c>
      <c r="BC253" s="304">
        <v>-999</v>
      </c>
      <c r="BD253" s="304">
        <v>-999</v>
      </c>
      <c r="BE253" s="304">
        <v>-999</v>
      </c>
      <c r="BF253" s="304">
        <v>-999</v>
      </c>
      <c r="BG253" s="304">
        <v>-999</v>
      </c>
      <c r="BH253" s="304">
        <v>-999</v>
      </c>
      <c r="BI253" s="304">
        <v>-999</v>
      </c>
      <c r="BJ253" s="304" t="s">
        <v>4954</v>
      </c>
      <c r="BK253" s="304" t="s">
        <v>4954</v>
      </c>
      <c r="BL253" s="304" t="s">
        <v>4954</v>
      </c>
    </row>
    <row r="254" spans="1:64" ht="15" customHeight="1" x14ac:dyDescent="0.2">
      <c r="A254" s="304" t="s">
        <v>4922</v>
      </c>
      <c r="B254" s="304" t="s">
        <v>5975</v>
      </c>
      <c r="C254" s="304">
        <v>255</v>
      </c>
      <c r="D254" s="349" t="s">
        <v>4579</v>
      </c>
      <c r="E254" s="309">
        <v>8014</v>
      </c>
      <c r="F254" s="309"/>
      <c r="G254" s="324">
        <v>46.220999999999997</v>
      </c>
      <c r="H254" s="324">
        <v>12.997</v>
      </c>
      <c r="I254" s="324" t="s">
        <v>232</v>
      </c>
      <c r="J254" s="368">
        <f>P254</f>
        <v>412.37</v>
      </c>
      <c r="K254" s="331">
        <v>0.1</v>
      </c>
      <c r="L254" s="304" t="str">
        <f t="shared" si="59"/>
        <v>C</v>
      </c>
      <c r="M254" s="388">
        <v>0</v>
      </c>
      <c r="N254" s="304"/>
      <c r="O254" s="356">
        <v>35.9</v>
      </c>
      <c r="P254" s="304">
        <v>412.37</v>
      </c>
      <c r="Q254" s="304">
        <v>81</v>
      </c>
      <c r="R254" s="304" t="s">
        <v>5948</v>
      </c>
      <c r="S254" s="304"/>
      <c r="T254" s="304"/>
      <c r="U254" s="304"/>
      <c r="V254" s="304"/>
      <c r="W254" s="310" t="s">
        <v>1398</v>
      </c>
      <c r="X254" s="304" t="s">
        <v>205</v>
      </c>
      <c r="Y254" s="366">
        <f t="shared" si="62"/>
        <v>424.8</v>
      </c>
      <c r="Z254" s="304"/>
      <c r="AA254" s="304"/>
      <c r="AB254" s="304">
        <v>-999</v>
      </c>
      <c r="AC254" s="304">
        <v>-999</v>
      </c>
      <c r="AD254" s="366">
        <v>-999</v>
      </c>
      <c r="AE254" s="304">
        <v>-999</v>
      </c>
      <c r="AF254" s="304">
        <v>-999</v>
      </c>
      <c r="AG254" s="304"/>
      <c r="AH254" s="304">
        <v>0.19008800000000001</v>
      </c>
      <c r="AI254" s="312"/>
      <c r="AJ254" s="332">
        <v>760</v>
      </c>
      <c r="AK254" s="304">
        <f t="shared" si="60"/>
        <v>760</v>
      </c>
      <c r="AL254" s="304">
        <f>IF(AH254&lt;=0.0022,0.2,0.43)</f>
        <v>0.43</v>
      </c>
      <c r="AM254" s="389" t="str">
        <f t="shared" si="61"/>
        <v/>
      </c>
      <c r="AN254" s="304"/>
      <c r="AO254" s="304"/>
      <c r="AP254" s="312"/>
      <c r="AQ254" s="312"/>
      <c r="AR254" s="312"/>
      <c r="AS254" s="312"/>
      <c r="AT254" s="312"/>
      <c r="AU254" s="329">
        <f>VLOOKUP(C254,[1]world!$A$2:$B$3555,2,FALSE)</f>
        <v>3</v>
      </c>
      <c r="AV254" s="329">
        <v>547</v>
      </c>
      <c r="AW254" s="304">
        <v>0.37</v>
      </c>
      <c r="AX254" s="304">
        <v>-999</v>
      </c>
      <c r="AY254" s="304">
        <v>-999</v>
      </c>
      <c r="AZ254" s="304">
        <v>-999</v>
      </c>
      <c r="BA254" s="304">
        <v>-999</v>
      </c>
      <c r="BB254" s="304">
        <v>-999</v>
      </c>
      <c r="BC254" s="304">
        <v>-999</v>
      </c>
      <c r="BD254" s="304">
        <v>-999</v>
      </c>
      <c r="BE254" s="304">
        <v>-999</v>
      </c>
      <c r="BF254" s="304">
        <v>-999</v>
      </c>
      <c r="BG254" s="304">
        <v>-999</v>
      </c>
      <c r="BH254" s="304">
        <v>-999</v>
      </c>
      <c r="BI254" s="304">
        <v>-999</v>
      </c>
      <c r="BJ254" s="304" t="s">
        <v>4954</v>
      </c>
      <c r="BK254" s="304" t="s">
        <v>4954</v>
      </c>
      <c r="BL254" s="304" t="s">
        <v>4954</v>
      </c>
    </row>
    <row r="255" spans="1:64" ht="15" customHeight="1" x14ac:dyDescent="0.2">
      <c r="A255" s="304" t="s">
        <v>4922</v>
      </c>
      <c r="B255" s="304" t="s">
        <v>5975</v>
      </c>
      <c r="C255" s="304">
        <v>256</v>
      </c>
      <c r="D255" s="349" t="s">
        <v>4582</v>
      </c>
      <c r="E255" s="309">
        <v>8022</v>
      </c>
      <c r="F255" s="309"/>
      <c r="G255" s="324">
        <v>46.225999999999999</v>
      </c>
      <c r="H255" s="324">
        <v>12.993</v>
      </c>
      <c r="I255" s="324" t="s">
        <v>232</v>
      </c>
      <c r="J255" s="368">
        <f>GEOMEAN(Y255,AV255,AK255)</f>
        <v>594.96127799226986</v>
      </c>
      <c r="K255" s="331">
        <f t="shared" ref="K255:K256" si="75">GEOMEAN(AA255,AL255,AW255)</f>
        <v>0.41523526603009125</v>
      </c>
      <c r="L255" s="304" t="str">
        <f t="shared" si="59"/>
        <v>C</v>
      </c>
      <c r="M255" s="388" t="s">
        <v>6089</v>
      </c>
      <c r="N255" s="304"/>
      <c r="O255" s="356"/>
      <c r="P255" s="304"/>
      <c r="Q255" s="310"/>
      <c r="R255" s="304"/>
      <c r="S255" s="304"/>
      <c r="T255" s="304"/>
      <c r="U255" s="304"/>
      <c r="V255" s="304"/>
      <c r="W255" s="310" t="s">
        <v>1395</v>
      </c>
      <c r="X255" s="304" t="s">
        <v>232</v>
      </c>
      <c r="Y255" s="366">
        <f t="shared" si="62"/>
        <v>506.6</v>
      </c>
      <c r="Z255" s="304"/>
      <c r="AA255" s="304">
        <v>0.45</v>
      </c>
      <c r="AB255" s="304">
        <v>-999</v>
      </c>
      <c r="AC255" s="304">
        <v>-999</v>
      </c>
      <c r="AD255" s="366">
        <v>-999</v>
      </c>
      <c r="AE255" s="304">
        <v>-999</v>
      </c>
      <c r="AF255" s="304">
        <v>-999</v>
      </c>
      <c r="AG255" s="304"/>
      <c r="AH255" s="304">
        <v>0.26070900000000002</v>
      </c>
      <c r="AI255" s="312"/>
      <c r="AJ255" s="332">
        <v>760</v>
      </c>
      <c r="AK255" s="304">
        <f t="shared" si="60"/>
        <v>760</v>
      </c>
      <c r="AL255" s="363">
        <v>0.43</v>
      </c>
      <c r="AM255" s="389" t="str">
        <f t="shared" si="61"/>
        <v/>
      </c>
      <c r="AN255" s="304"/>
      <c r="AO255" s="304"/>
      <c r="AP255" s="312"/>
      <c r="AQ255" s="312"/>
      <c r="AR255" s="312"/>
      <c r="AS255" s="312"/>
      <c r="AT255" s="312"/>
      <c r="AU255" s="329">
        <f>VLOOKUP(C255,[1]world!$A$2:$B$3555,2,FALSE)</f>
        <v>3</v>
      </c>
      <c r="AV255" s="329">
        <v>547</v>
      </c>
      <c r="AW255" s="304">
        <v>0.37</v>
      </c>
      <c r="AX255" s="304">
        <v>-999</v>
      </c>
      <c r="AY255" s="304">
        <v>-999</v>
      </c>
      <c r="AZ255" s="304">
        <v>-999</v>
      </c>
      <c r="BA255" s="304">
        <v>-999</v>
      </c>
      <c r="BB255" s="304">
        <v>-999</v>
      </c>
      <c r="BC255" s="304">
        <v>-999</v>
      </c>
      <c r="BD255" s="304">
        <v>-999</v>
      </c>
      <c r="BE255" s="304">
        <v>-999</v>
      </c>
      <c r="BF255" s="304">
        <v>-999</v>
      </c>
      <c r="BG255" s="304">
        <v>-999</v>
      </c>
      <c r="BH255" s="304">
        <v>-999</v>
      </c>
      <c r="BI255" s="304">
        <v>-999</v>
      </c>
      <c r="BJ255" s="304" t="s">
        <v>4954</v>
      </c>
      <c r="BK255" s="304" t="s">
        <v>4954</v>
      </c>
      <c r="BL255" s="304" t="s">
        <v>4954</v>
      </c>
    </row>
    <row r="256" spans="1:64" ht="15" customHeight="1" x14ac:dyDescent="0.2">
      <c r="A256" s="304" t="s">
        <v>4922</v>
      </c>
      <c r="B256" s="304" t="s">
        <v>5975</v>
      </c>
      <c r="C256" s="304">
        <v>257</v>
      </c>
      <c r="D256" s="349" t="s">
        <v>4580</v>
      </c>
      <c r="E256" s="309">
        <v>8023</v>
      </c>
      <c r="F256" s="309"/>
      <c r="G256" s="324">
        <v>46.222000000000001</v>
      </c>
      <c r="H256" s="324">
        <v>13.09</v>
      </c>
      <c r="I256" s="324" t="s">
        <v>232</v>
      </c>
      <c r="J256" s="368">
        <f>GEOMEAN(Y256,AV256,AK256)</f>
        <v>310.67634501910186</v>
      </c>
      <c r="K256" s="331">
        <f t="shared" si="75"/>
        <v>0.38547027482550061</v>
      </c>
      <c r="L256" s="304" t="str">
        <f t="shared" si="59"/>
        <v>D</v>
      </c>
      <c r="M256" s="388" t="s">
        <v>6089</v>
      </c>
      <c r="N256" s="304"/>
      <c r="O256" s="356"/>
      <c r="P256" s="304"/>
      <c r="Q256" s="310"/>
      <c r="R256" s="304"/>
      <c r="S256" s="304"/>
      <c r="T256" s="304"/>
      <c r="U256" s="304"/>
      <c r="V256" s="304"/>
      <c r="W256" s="310" t="s">
        <v>1462</v>
      </c>
      <c r="X256" s="304" t="s">
        <v>206</v>
      </c>
      <c r="Y256" s="366">
        <f t="shared" si="62"/>
        <v>338.6</v>
      </c>
      <c r="Z256" s="304"/>
      <c r="AA256" s="331">
        <v>0.36</v>
      </c>
      <c r="AB256" s="304">
        <v>-999</v>
      </c>
      <c r="AC256" s="304">
        <v>-999</v>
      </c>
      <c r="AD256" s="366">
        <v>-999</v>
      </c>
      <c r="AE256" s="304">
        <v>-999</v>
      </c>
      <c r="AF256" s="304">
        <v>-999</v>
      </c>
      <c r="AG256" s="304"/>
      <c r="AH256" s="304">
        <v>3.85251E-3</v>
      </c>
      <c r="AI256" s="312"/>
      <c r="AJ256" s="332">
        <v>243</v>
      </c>
      <c r="AK256" s="304">
        <f t="shared" si="60"/>
        <v>270</v>
      </c>
      <c r="AL256" s="363">
        <v>0.43</v>
      </c>
      <c r="AM256" s="389" t="str">
        <f t="shared" si="61"/>
        <v/>
      </c>
      <c r="AN256" s="304"/>
      <c r="AO256" s="304"/>
      <c r="AP256" s="312"/>
      <c r="AQ256" s="312"/>
      <c r="AR256" s="312"/>
      <c r="AS256" s="312"/>
      <c r="AT256" s="312"/>
      <c r="AU256" s="329">
        <f>VLOOKUP(C256,[1]world!$A$2:$B$3555,2,FALSE)</f>
        <v>11</v>
      </c>
      <c r="AV256" s="329">
        <v>328</v>
      </c>
      <c r="AW256" s="304">
        <v>0.37</v>
      </c>
      <c r="AX256" s="304">
        <v>-999</v>
      </c>
      <c r="AY256" s="304">
        <v>-999</v>
      </c>
      <c r="AZ256" s="304">
        <v>-999</v>
      </c>
      <c r="BA256" s="304">
        <v>-999</v>
      </c>
      <c r="BB256" s="304">
        <v>-999</v>
      </c>
      <c r="BC256" s="304">
        <v>-999</v>
      </c>
      <c r="BD256" s="304">
        <v>-999</v>
      </c>
      <c r="BE256" s="304">
        <v>-999</v>
      </c>
      <c r="BF256" s="304">
        <v>-999</v>
      </c>
      <c r="BG256" s="304">
        <v>-999</v>
      </c>
      <c r="BH256" s="304">
        <v>-999</v>
      </c>
      <c r="BI256" s="304">
        <v>-999</v>
      </c>
      <c r="BJ256" s="304" t="s">
        <v>4954</v>
      </c>
      <c r="BK256" s="304" t="s">
        <v>4954</v>
      </c>
      <c r="BL256" s="304" t="s">
        <v>4954</v>
      </c>
    </row>
    <row r="257" spans="1:64" ht="15" hidden="1" customHeight="1" x14ac:dyDescent="0.2">
      <c r="A257" s="304" t="s">
        <v>4922</v>
      </c>
      <c r="B257" s="304" t="s">
        <v>5969</v>
      </c>
      <c r="C257" s="304">
        <v>258</v>
      </c>
      <c r="D257" s="349" t="s">
        <v>1810</v>
      </c>
      <c r="E257" s="309">
        <v>9101</v>
      </c>
      <c r="F257" s="309"/>
      <c r="G257" s="324">
        <v>33.58</v>
      </c>
      <c r="H257" s="324">
        <v>56.92</v>
      </c>
      <c r="I257" s="324" t="s">
        <v>232</v>
      </c>
      <c r="J257" s="368">
        <f>P257</f>
        <v>766.77</v>
      </c>
      <c r="K257" s="331">
        <v>0.11</v>
      </c>
      <c r="L257" s="304" t="str">
        <f t="shared" si="59"/>
        <v>B</v>
      </c>
      <c r="M257" s="388">
        <v>1</v>
      </c>
      <c r="N257" s="304"/>
      <c r="O257" s="356">
        <v>22</v>
      </c>
      <c r="P257" s="331">
        <v>766.77</v>
      </c>
      <c r="Q257" s="304">
        <v>2184</v>
      </c>
      <c r="R257" s="304" t="s">
        <v>5948</v>
      </c>
      <c r="S257" s="304"/>
      <c r="T257" s="304"/>
      <c r="U257" s="304"/>
      <c r="V257" s="304"/>
      <c r="W257" s="310" t="s">
        <v>1395</v>
      </c>
      <c r="X257" s="304" t="s">
        <v>232</v>
      </c>
      <c r="Y257" s="366">
        <f t="shared" si="62"/>
        <v>506.6</v>
      </c>
      <c r="Z257" s="304"/>
      <c r="AA257" s="304"/>
      <c r="AB257" s="304">
        <v>-999</v>
      </c>
      <c r="AC257" s="304">
        <v>-999</v>
      </c>
      <c r="AD257" s="366">
        <v>-999</v>
      </c>
      <c r="AE257" s="304">
        <v>-999</v>
      </c>
      <c r="AF257" s="304">
        <v>-999</v>
      </c>
      <c r="AG257" s="304"/>
      <c r="AH257" s="304">
        <v>8.6823000000000004E-3</v>
      </c>
      <c r="AI257" s="312"/>
      <c r="AJ257" s="332">
        <v>288</v>
      </c>
      <c r="AK257" s="304">
        <f t="shared" si="60"/>
        <v>270</v>
      </c>
      <c r="AL257" s="304">
        <f>IF(AH257&lt;=0.0022,0.2,0.43)</f>
        <v>0.43</v>
      </c>
      <c r="AM257" s="389" t="str">
        <f t="shared" si="61"/>
        <v/>
      </c>
      <c r="AN257" s="304"/>
      <c r="AO257" s="304"/>
      <c r="AP257" s="312"/>
      <c r="AQ257" s="312"/>
      <c r="AR257" s="312"/>
      <c r="AS257" s="312"/>
      <c r="AT257" s="312"/>
      <c r="AU257" s="329">
        <f>VLOOKUP(C257,[1]world!$A$2:$B$3555,2,FALSE)</f>
        <v>8</v>
      </c>
      <c r="AV257" s="329">
        <v>374</v>
      </c>
      <c r="AW257" s="304">
        <v>0.37</v>
      </c>
      <c r="AX257" s="304">
        <v>21</v>
      </c>
      <c r="AY257" s="304">
        <v>21</v>
      </c>
      <c r="AZ257" s="304">
        <v>-999</v>
      </c>
      <c r="BA257" s="304">
        <v>21</v>
      </c>
      <c r="BB257" s="304">
        <v>21</v>
      </c>
      <c r="BC257" s="304">
        <v>-999</v>
      </c>
      <c r="BD257" s="304">
        <v>-999</v>
      </c>
      <c r="BE257" s="304">
        <v>-999</v>
      </c>
      <c r="BF257" s="304">
        <v>-999</v>
      </c>
      <c r="BG257" s="304">
        <v>-999</v>
      </c>
      <c r="BH257" s="304">
        <v>-999</v>
      </c>
      <c r="BI257" s="304">
        <v>-999</v>
      </c>
      <c r="BJ257" s="304">
        <v>0</v>
      </c>
      <c r="BK257" s="304">
        <v>0</v>
      </c>
      <c r="BL257" s="304" t="s">
        <v>4954</v>
      </c>
    </row>
    <row r="258" spans="1:64" ht="15" hidden="1" customHeight="1" x14ac:dyDescent="0.2">
      <c r="A258" s="304" t="s">
        <v>4922</v>
      </c>
      <c r="B258" s="304" t="s">
        <v>5969</v>
      </c>
      <c r="C258" s="304">
        <v>259</v>
      </c>
      <c r="D258" s="349" t="s">
        <v>1726</v>
      </c>
      <c r="E258" s="309">
        <v>9102</v>
      </c>
      <c r="F258" s="309"/>
      <c r="G258" s="324">
        <v>33.299999999999997</v>
      </c>
      <c r="H258" s="324">
        <v>57.52</v>
      </c>
      <c r="I258" s="324" t="s">
        <v>232</v>
      </c>
      <c r="J258" s="368">
        <f>GEOMEAN(Y258,AV258,AK258)</f>
        <v>431.82578637829221</v>
      </c>
      <c r="K258" s="331">
        <f t="shared" ref="K258:K259" si="76">GEOMEAN(AA258,AL258,AW258)</f>
        <v>0.41523526603009125</v>
      </c>
      <c r="L258" s="304" t="str">
        <f t="shared" si="59"/>
        <v>C</v>
      </c>
      <c r="M258" s="388" t="s">
        <v>6089</v>
      </c>
      <c r="N258" s="304"/>
      <c r="O258" s="356"/>
      <c r="P258" s="304"/>
      <c r="Q258" s="310"/>
      <c r="R258" s="304"/>
      <c r="S258" s="304"/>
      <c r="T258" s="304"/>
      <c r="U258" s="304"/>
      <c r="V258" s="304"/>
      <c r="W258" s="304" t="s">
        <v>1727</v>
      </c>
      <c r="X258" s="304" t="s">
        <v>232</v>
      </c>
      <c r="Y258" s="366">
        <f t="shared" si="62"/>
        <v>506.6</v>
      </c>
      <c r="Z258" s="304"/>
      <c r="AA258" s="304">
        <v>0.45</v>
      </c>
      <c r="AB258" s="304">
        <v>-999</v>
      </c>
      <c r="AC258" s="304">
        <v>-999</v>
      </c>
      <c r="AD258" s="366">
        <v>-999</v>
      </c>
      <c r="AE258" s="304">
        <v>-999</v>
      </c>
      <c r="AF258" s="304">
        <v>-999</v>
      </c>
      <c r="AG258" s="304"/>
      <c r="AH258" s="304">
        <v>2.26295E-2</v>
      </c>
      <c r="AI258" s="312"/>
      <c r="AJ258" s="332">
        <v>379</v>
      </c>
      <c r="AK258" s="304">
        <f t="shared" si="60"/>
        <v>425</v>
      </c>
      <c r="AL258" s="363">
        <v>0.43</v>
      </c>
      <c r="AM258" s="389" t="str">
        <f t="shared" si="61"/>
        <v/>
      </c>
      <c r="AN258" s="304"/>
      <c r="AO258" s="304"/>
      <c r="AP258" s="312"/>
      <c r="AQ258" s="312"/>
      <c r="AR258" s="312"/>
      <c r="AS258" s="312"/>
      <c r="AT258" s="312"/>
      <c r="AU258" s="329">
        <f>VLOOKUP(C258,[1]world!$A$2:$B$3555,2,FALSE)</f>
        <v>8</v>
      </c>
      <c r="AV258" s="329">
        <v>374</v>
      </c>
      <c r="AW258" s="304">
        <v>0.37</v>
      </c>
      <c r="AX258" s="304">
        <v>-999</v>
      </c>
      <c r="AY258" s="304">
        <v>-999</v>
      </c>
      <c r="AZ258" s="304">
        <v>-999</v>
      </c>
      <c r="BA258" s="304">
        <v>-999</v>
      </c>
      <c r="BB258" s="304">
        <v>-999</v>
      </c>
      <c r="BC258" s="304">
        <v>-999</v>
      </c>
      <c r="BD258" s="304">
        <v>-999</v>
      </c>
      <c r="BE258" s="304">
        <v>-999</v>
      </c>
      <c r="BF258" s="304">
        <v>-999</v>
      </c>
      <c r="BG258" s="304">
        <v>-999</v>
      </c>
      <c r="BH258" s="304">
        <v>-999</v>
      </c>
      <c r="BI258" s="304">
        <v>-999</v>
      </c>
      <c r="BJ258" s="304" t="s">
        <v>4954</v>
      </c>
      <c r="BK258" s="304" t="s">
        <v>4954</v>
      </c>
      <c r="BL258" s="304" t="s">
        <v>4954</v>
      </c>
    </row>
    <row r="259" spans="1:64" ht="15" hidden="1" customHeight="1" x14ac:dyDescent="0.2">
      <c r="A259" s="304" t="s">
        <v>4922</v>
      </c>
      <c r="B259" s="304" t="s">
        <v>5976</v>
      </c>
      <c r="C259" s="304">
        <v>260</v>
      </c>
      <c r="D259" s="349" t="s">
        <v>4312</v>
      </c>
      <c r="E259" s="309">
        <v>9201</v>
      </c>
      <c r="F259" s="309"/>
      <c r="G259" s="324">
        <v>40.35</v>
      </c>
      <c r="H259" s="324">
        <v>63.47</v>
      </c>
      <c r="I259" s="324" t="s">
        <v>232</v>
      </c>
      <c r="J259" s="368">
        <f>GEOMEAN(Y259,AV259,AK259)</f>
        <v>259.58551315443469</v>
      </c>
      <c r="K259" s="331">
        <f t="shared" si="76"/>
        <v>0.23489205847013181</v>
      </c>
      <c r="L259" s="304" t="str">
        <f t="shared" si="59"/>
        <v>D</v>
      </c>
      <c r="M259" s="388" t="s">
        <v>6089</v>
      </c>
      <c r="N259" s="304"/>
      <c r="O259" s="356"/>
      <c r="P259" s="304"/>
      <c r="Q259" s="310"/>
      <c r="R259" s="304"/>
      <c r="S259" s="304"/>
      <c r="T259" s="304"/>
      <c r="U259" s="304"/>
      <c r="V259" s="304"/>
      <c r="W259" s="310" t="s">
        <v>1462</v>
      </c>
      <c r="X259" s="304" t="s">
        <v>206</v>
      </c>
      <c r="Y259" s="366">
        <f t="shared" si="62"/>
        <v>338.6</v>
      </c>
      <c r="Z259" s="304"/>
      <c r="AA259" s="331">
        <v>0.36</v>
      </c>
      <c r="AB259" s="304">
        <v>-999</v>
      </c>
      <c r="AC259" s="304">
        <v>-999</v>
      </c>
      <c r="AD259" s="366">
        <v>-999</v>
      </c>
      <c r="AE259" s="304">
        <v>-999</v>
      </c>
      <c r="AF259" s="304">
        <v>-999</v>
      </c>
      <c r="AG259" s="304"/>
      <c r="AH259" s="304">
        <v>8.89246E-4</v>
      </c>
      <c r="AI259" s="312"/>
      <c r="AJ259" s="332">
        <v>191</v>
      </c>
      <c r="AK259" s="304">
        <f t="shared" si="60"/>
        <v>210</v>
      </c>
      <c r="AL259" s="304">
        <v>0.2</v>
      </c>
      <c r="AM259" s="389" t="str">
        <f t="shared" si="61"/>
        <v/>
      </c>
      <c r="AN259" s="304"/>
      <c r="AO259" s="304"/>
      <c r="AP259" s="312"/>
      <c r="AQ259" s="312"/>
      <c r="AR259" s="312"/>
      <c r="AS259" s="312"/>
      <c r="AT259" s="312"/>
      <c r="AU259" s="329">
        <f>VLOOKUP(C259,[1]world!$A$2:$B$3555,2,FALSE)</f>
        <v>16</v>
      </c>
      <c r="AV259" s="329">
        <v>246</v>
      </c>
      <c r="AW259" s="304">
        <v>0.18</v>
      </c>
      <c r="AX259" s="304">
        <v>-999</v>
      </c>
      <c r="AY259" s="304">
        <v>-999</v>
      </c>
      <c r="AZ259" s="304">
        <v>-999</v>
      </c>
      <c r="BA259" s="304">
        <v>-999</v>
      </c>
      <c r="BB259" s="304">
        <v>-999</v>
      </c>
      <c r="BC259" s="304">
        <v>-999</v>
      </c>
      <c r="BD259" s="304">
        <v>-999</v>
      </c>
      <c r="BE259" s="304">
        <v>-999</v>
      </c>
      <c r="BF259" s="304">
        <v>-999</v>
      </c>
      <c r="BG259" s="304">
        <v>-999</v>
      </c>
      <c r="BH259" s="304">
        <v>-999</v>
      </c>
      <c r="BI259" s="304">
        <v>-999</v>
      </c>
      <c r="BJ259" s="304" t="s">
        <v>4954</v>
      </c>
      <c r="BK259" s="304" t="s">
        <v>4954</v>
      </c>
      <c r="BL259" s="304" t="s">
        <v>4954</v>
      </c>
    </row>
    <row r="260" spans="1:64" ht="15" hidden="1" customHeight="1" x14ac:dyDescent="0.2">
      <c r="A260" s="304" t="s">
        <v>4922</v>
      </c>
      <c r="B260" s="304" t="s">
        <v>5965</v>
      </c>
      <c r="C260" s="304">
        <v>261</v>
      </c>
      <c r="D260" s="349" t="s">
        <v>1688</v>
      </c>
      <c r="E260" s="309">
        <v>9400</v>
      </c>
      <c r="F260" s="309"/>
      <c r="G260" s="324">
        <v>33.097000000000001</v>
      </c>
      <c r="H260" s="324">
        <v>-115.751</v>
      </c>
      <c r="I260" s="324" t="s">
        <v>214</v>
      </c>
      <c r="J260" s="368">
        <f t="shared" ref="J260:J261" si="77">EXP(0.35*LN(AM260)+0.24*LN(Y260)+0.2*LN(AJ260)+0.21*LN(AV260))</f>
        <v>320.91882077855291</v>
      </c>
      <c r="K260" s="331">
        <f t="shared" ref="K260:K261" si="78">SQRT(0.35*AN260^2+0.24*Z260^2+0.2*AL260^2+0.21*AW260^2)</f>
        <v>0.33046028505707004</v>
      </c>
      <c r="L260" s="304" t="str">
        <f t="shared" ref="L260:L323" si="79">IF(J260&lt;180,"E",IF(AND(J260&gt;=180,J260&lt;360),"D",IF(AND(J260&gt;=360,J260&lt;760),"C",IF(AND(J260&gt;=760,J260&lt;1500),"B",IF(J260&gt;=1500,"A","-")))))</f>
        <v>D</v>
      </c>
      <c r="M260" s="388" t="s">
        <v>6092</v>
      </c>
      <c r="N260" s="304"/>
      <c r="O260" s="356"/>
      <c r="P260" s="304"/>
      <c r="Q260" s="310"/>
      <c r="R260" s="304"/>
      <c r="S260" s="304"/>
      <c r="T260" s="304"/>
      <c r="U260" s="304"/>
      <c r="V260" s="304"/>
      <c r="W260" s="304" t="s">
        <v>273</v>
      </c>
      <c r="X260" s="304" t="s">
        <v>213</v>
      </c>
      <c r="Y260" s="366">
        <f t="shared" si="62"/>
        <v>274.5</v>
      </c>
      <c r="Z260" s="304">
        <v>0.3</v>
      </c>
      <c r="AA260" s="304"/>
      <c r="AB260" s="304">
        <v>-999</v>
      </c>
      <c r="AC260" s="304">
        <v>-999</v>
      </c>
      <c r="AD260" s="366">
        <v>-999</v>
      </c>
      <c r="AE260" s="304">
        <v>-999</v>
      </c>
      <c r="AF260" s="304">
        <v>-999</v>
      </c>
      <c r="AG260" s="304"/>
      <c r="AH260" s="304">
        <v>7.7100099999999998E-3</v>
      </c>
      <c r="AI260" s="385">
        <v>2.0430999999999998E-2</v>
      </c>
      <c r="AJ260" s="332">
        <v>279</v>
      </c>
      <c r="AK260" s="304">
        <f t="shared" ref="AK260:AK323" si="80">IF(AJ260&lt;=180,180,IF(AND(AJ260&gt;180,AJ260&lt;240),210,IF(AND(AJ260&gt;=240,AJ260&lt;300),270,IF(AND(AJ260&gt;=300,AJ260&lt;360),270,IF(AND(AJ260&gt;=360,AJ260&lt;490),425,IF(AND(AJ260&gt;=490,AJ260&lt;620),555,IF(AND(AJ260&gt;=620,AJ260&lt;760),690,IF(AJ260&gt;=760,760,"Error"))))))))</f>
        <v>270</v>
      </c>
      <c r="AL260" s="363">
        <v>0.43</v>
      </c>
      <c r="AM260" s="389">
        <f t="shared" ref="AM260:AM323" si="81">IF(AT260&lt;&gt;"",AT260,IF(AND(AT260="",AR260=""),"",AR260))</f>
        <v>353</v>
      </c>
      <c r="AN260" s="363">
        <v>0.25</v>
      </c>
      <c r="AO260" s="304"/>
      <c r="AP260" s="312" t="s">
        <v>4984</v>
      </c>
      <c r="AQ260" s="312"/>
      <c r="AR260" s="312">
        <v>209</v>
      </c>
      <c r="AS260" s="312">
        <v>207.46899999999999</v>
      </c>
      <c r="AT260" s="312">
        <v>353</v>
      </c>
      <c r="AU260" s="329">
        <f>VLOOKUP(C260,[1]world!$A$2:$B$3555,2,FALSE)</f>
        <v>8</v>
      </c>
      <c r="AV260" s="329">
        <v>374</v>
      </c>
      <c r="AW260" s="304">
        <v>0.37</v>
      </c>
      <c r="AX260" s="304">
        <v>1100</v>
      </c>
      <c r="AY260" s="304">
        <v>-999</v>
      </c>
      <c r="AZ260" s="304">
        <v>2600</v>
      </c>
      <c r="BA260" s="304">
        <v>1300</v>
      </c>
      <c r="BB260" s="304">
        <v>-999</v>
      </c>
      <c r="BC260" s="304">
        <v>2980</v>
      </c>
      <c r="BD260" s="304">
        <v>-999</v>
      </c>
      <c r="BE260" s="304">
        <v>-999</v>
      </c>
      <c r="BF260" s="304">
        <v>-999</v>
      </c>
      <c r="BG260" s="304">
        <v>-999</v>
      </c>
      <c r="BH260" s="304">
        <v>-999</v>
      </c>
      <c r="BI260" s="304">
        <v>-999</v>
      </c>
      <c r="BJ260" s="304">
        <v>3</v>
      </c>
      <c r="BK260" s="304" t="s">
        <v>4954</v>
      </c>
      <c r="BL260" s="304">
        <v>3</v>
      </c>
    </row>
    <row r="261" spans="1:64" ht="15" hidden="1" customHeight="1" x14ac:dyDescent="0.2">
      <c r="A261" s="304" t="s">
        <v>4922</v>
      </c>
      <c r="B261" s="304" t="s">
        <v>5965</v>
      </c>
      <c r="C261" s="304">
        <v>262</v>
      </c>
      <c r="D261" s="349" t="s">
        <v>1691</v>
      </c>
      <c r="E261" s="309">
        <v>9401</v>
      </c>
      <c r="F261" s="309"/>
      <c r="G261" s="324">
        <v>33.125</v>
      </c>
      <c r="H261" s="324">
        <v>-115.66500000000001</v>
      </c>
      <c r="I261" s="324" t="s">
        <v>214</v>
      </c>
      <c r="J261" s="368">
        <f t="shared" si="77"/>
        <v>261.8112154886075</v>
      </c>
      <c r="K261" s="331">
        <f t="shared" si="78"/>
        <v>0.24141043887951488</v>
      </c>
      <c r="L261" s="304" t="str">
        <f t="shared" si="79"/>
        <v>D</v>
      </c>
      <c r="M261" s="388" t="s">
        <v>6092</v>
      </c>
      <c r="N261" s="304"/>
      <c r="O261" s="356"/>
      <c r="P261" s="304"/>
      <c r="Q261" s="310"/>
      <c r="R261" s="304"/>
      <c r="S261" s="304"/>
      <c r="T261" s="304"/>
      <c r="U261" s="304"/>
      <c r="V261" s="304"/>
      <c r="W261" s="304" t="s">
        <v>273</v>
      </c>
      <c r="X261" s="304" t="s">
        <v>213</v>
      </c>
      <c r="Y261" s="366">
        <f t="shared" ref="Y261:Y324" si="82">IF(X261="A",506.6,IF(X261="B",424.8,IF(X261="C",338.6,IF(X261="D",274.5,IF(X261="E",181.5,"-")))))</f>
        <v>274.5</v>
      </c>
      <c r="Z261" s="304">
        <v>0.3</v>
      </c>
      <c r="AA261" s="304"/>
      <c r="AB261" s="304">
        <v>-999</v>
      </c>
      <c r="AC261" s="304">
        <v>-999</v>
      </c>
      <c r="AD261" s="366">
        <v>-999</v>
      </c>
      <c r="AE261" s="304">
        <v>-999</v>
      </c>
      <c r="AF261" s="304">
        <v>-999</v>
      </c>
      <c r="AG261" s="304"/>
      <c r="AH261" s="304">
        <v>1.3954E-3</v>
      </c>
      <c r="AI261" s="385">
        <v>6.90933E-3</v>
      </c>
      <c r="AJ261" s="332">
        <v>201</v>
      </c>
      <c r="AK261" s="304">
        <f t="shared" si="80"/>
        <v>210</v>
      </c>
      <c r="AL261" s="304">
        <v>0.2</v>
      </c>
      <c r="AM261" s="389">
        <f t="shared" si="81"/>
        <v>306</v>
      </c>
      <c r="AN261" s="363">
        <v>0.25</v>
      </c>
      <c r="AO261" s="304"/>
      <c r="AP261" s="312" t="s">
        <v>4984</v>
      </c>
      <c r="AQ261" s="312"/>
      <c r="AR261" s="312">
        <v>209</v>
      </c>
      <c r="AS261" s="312">
        <v>207.46899999999999</v>
      </c>
      <c r="AT261" s="312">
        <v>306</v>
      </c>
      <c r="AU261" s="329">
        <f>VLOOKUP(C261,[1]world!$A$2:$B$3555,2,FALSE)</f>
        <v>16</v>
      </c>
      <c r="AV261" s="329">
        <v>246</v>
      </c>
      <c r="AW261" s="304">
        <v>0.18</v>
      </c>
      <c r="AX261" s="304">
        <v>1100</v>
      </c>
      <c r="AY261" s="304">
        <v>-999</v>
      </c>
      <c r="AZ261" s="304">
        <v>2400</v>
      </c>
      <c r="BA261" s="304">
        <v>1080</v>
      </c>
      <c r="BB261" s="304">
        <v>-999</v>
      </c>
      <c r="BC261" s="304">
        <v>2460</v>
      </c>
      <c r="BD261" s="304">
        <v>-999</v>
      </c>
      <c r="BE261" s="304">
        <v>-999</v>
      </c>
      <c r="BF261" s="304">
        <v>-999</v>
      </c>
      <c r="BG261" s="304">
        <v>-999</v>
      </c>
      <c r="BH261" s="304">
        <v>-999</v>
      </c>
      <c r="BI261" s="304">
        <v>-999</v>
      </c>
      <c r="BJ261" s="304">
        <v>3</v>
      </c>
      <c r="BK261" s="304" t="s">
        <v>4954</v>
      </c>
      <c r="BL261" s="304">
        <v>3</v>
      </c>
    </row>
    <row r="262" spans="1:64" ht="15" hidden="1" customHeight="1" x14ac:dyDescent="0.2">
      <c r="A262" s="304" t="s">
        <v>4917</v>
      </c>
      <c r="B262" s="304" t="s">
        <v>5965</v>
      </c>
      <c r="C262" s="304">
        <v>263</v>
      </c>
      <c r="D262" s="349" t="s">
        <v>1713</v>
      </c>
      <c r="E262" s="309">
        <v>11023</v>
      </c>
      <c r="F262" s="309"/>
      <c r="G262" s="324">
        <v>33.238999999999997</v>
      </c>
      <c r="H262" s="324">
        <v>-115.512</v>
      </c>
      <c r="I262" s="324" t="s">
        <v>232</v>
      </c>
      <c r="J262" s="368">
        <f>P262</f>
        <v>212</v>
      </c>
      <c r="K262" s="331">
        <v>0.1</v>
      </c>
      <c r="L262" s="304" t="str">
        <f t="shared" si="79"/>
        <v>D</v>
      </c>
      <c r="M262" s="388">
        <v>0</v>
      </c>
      <c r="N262" s="304"/>
      <c r="O262" s="356">
        <v>31</v>
      </c>
      <c r="P262" s="304">
        <v>212</v>
      </c>
      <c r="Q262" s="310"/>
      <c r="R262" s="304" t="s">
        <v>4993</v>
      </c>
      <c r="S262" s="304"/>
      <c r="T262" s="304"/>
      <c r="U262" s="304"/>
      <c r="V262" s="304"/>
      <c r="W262" s="304" t="s">
        <v>505</v>
      </c>
      <c r="X262" s="304" t="s">
        <v>213</v>
      </c>
      <c r="Y262" s="366">
        <f t="shared" si="82"/>
        <v>274.5</v>
      </c>
      <c r="Z262" s="304">
        <v>0.3</v>
      </c>
      <c r="AA262" s="304"/>
      <c r="AB262" s="304">
        <v>-999</v>
      </c>
      <c r="AC262" s="304">
        <v>-999</v>
      </c>
      <c r="AD262" s="366">
        <v>-999</v>
      </c>
      <c r="AE262" s="304">
        <v>-999</v>
      </c>
      <c r="AF262" s="304">
        <v>-999</v>
      </c>
      <c r="AG262" s="304"/>
      <c r="AH262" s="304">
        <v>8.0658399999999995E-3</v>
      </c>
      <c r="AI262" s="385">
        <v>3.2083500000000001E-2</v>
      </c>
      <c r="AJ262" s="332">
        <v>282</v>
      </c>
      <c r="AK262" s="304">
        <f t="shared" si="80"/>
        <v>270</v>
      </c>
      <c r="AL262" s="363"/>
      <c r="AM262" s="389">
        <f t="shared" si="81"/>
        <v>353</v>
      </c>
      <c r="AN262" s="363">
        <v>0.25</v>
      </c>
      <c r="AO262" s="304"/>
      <c r="AP262" s="312" t="s">
        <v>4984</v>
      </c>
      <c r="AQ262" s="312" t="s">
        <v>1538</v>
      </c>
      <c r="AR262" s="312">
        <v>209</v>
      </c>
      <c r="AS262" s="312">
        <v>207.46899999999999</v>
      </c>
      <c r="AT262" s="312">
        <v>353</v>
      </c>
      <c r="AU262" s="329">
        <f>VLOOKUP(C262,[1]world!$A$2:$B$3555,2,FALSE)</f>
        <v>8</v>
      </c>
      <c r="AV262" s="329">
        <v>374</v>
      </c>
      <c r="AW262" s="304"/>
      <c r="AX262" s="304">
        <v>820</v>
      </c>
      <c r="AY262" s="304">
        <v>-999</v>
      </c>
      <c r="AZ262" s="304">
        <v>1920</v>
      </c>
      <c r="BA262" s="304">
        <v>700</v>
      </c>
      <c r="BB262" s="304">
        <v>-999</v>
      </c>
      <c r="BC262" s="304">
        <v>1620</v>
      </c>
      <c r="BD262" s="304">
        <v>-999</v>
      </c>
      <c r="BE262" s="304">
        <v>-999</v>
      </c>
      <c r="BF262" s="304">
        <v>-999</v>
      </c>
      <c r="BG262" s="304">
        <v>-999</v>
      </c>
      <c r="BH262" s="304">
        <v>-999</v>
      </c>
      <c r="BI262" s="304">
        <v>-999</v>
      </c>
      <c r="BJ262" s="304">
        <v>3</v>
      </c>
      <c r="BK262" s="304" t="s">
        <v>4954</v>
      </c>
      <c r="BL262" s="304">
        <v>3</v>
      </c>
    </row>
    <row r="263" spans="1:64" ht="15" hidden="1" customHeight="1" x14ac:dyDescent="0.2">
      <c r="A263" s="304" t="s">
        <v>4917</v>
      </c>
      <c r="B263" s="304" t="s">
        <v>5965</v>
      </c>
      <c r="C263" s="304">
        <v>264</v>
      </c>
      <c r="D263" s="349" t="s">
        <v>1678</v>
      </c>
      <c r="E263" s="309">
        <v>11369</v>
      </c>
      <c r="F263" s="309"/>
      <c r="G263" s="324">
        <v>33.036999999999999</v>
      </c>
      <c r="H263" s="324">
        <v>-115.623</v>
      </c>
      <c r="I263" s="324" t="s">
        <v>232</v>
      </c>
      <c r="J263" s="368">
        <f>P263</f>
        <v>193.67</v>
      </c>
      <c r="K263" s="331">
        <v>0.1</v>
      </c>
      <c r="L263" s="304" t="str">
        <f t="shared" si="79"/>
        <v>D</v>
      </c>
      <c r="M263" s="388">
        <v>0</v>
      </c>
      <c r="N263" s="304"/>
      <c r="O263" s="356">
        <v>30</v>
      </c>
      <c r="P263" s="304">
        <v>193.67</v>
      </c>
      <c r="Q263" s="304">
        <v>153</v>
      </c>
      <c r="R263" s="304" t="s">
        <v>5948</v>
      </c>
      <c r="S263" s="304"/>
      <c r="T263" s="304"/>
      <c r="U263" s="304"/>
      <c r="V263" s="304"/>
      <c r="W263" s="310" t="s">
        <v>286</v>
      </c>
      <c r="X263" s="304" t="s">
        <v>213</v>
      </c>
      <c r="Y263" s="366">
        <f t="shared" si="82"/>
        <v>274.5</v>
      </c>
      <c r="Z263" s="304">
        <v>0.3</v>
      </c>
      <c r="AA263" s="304"/>
      <c r="AB263" s="304">
        <v>-999</v>
      </c>
      <c r="AC263" s="304">
        <v>-999</v>
      </c>
      <c r="AD263" s="366">
        <v>-999</v>
      </c>
      <c r="AE263" s="304">
        <v>-999</v>
      </c>
      <c r="AF263" s="304">
        <v>-999</v>
      </c>
      <c r="AG263" s="304"/>
      <c r="AH263" s="304">
        <v>2.51031E-3</v>
      </c>
      <c r="AI263" s="385">
        <v>7.0914799999999998E-3</v>
      </c>
      <c r="AJ263" s="332">
        <v>221</v>
      </c>
      <c r="AK263" s="304">
        <f t="shared" si="80"/>
        <v>210</v>
      </c>
      <c r="AL263" s="363">
        <f>IF(AND(AH263&lt;=0.0022,AI263&lt;=0.0022),0.2,0.43)</f>
        <v>0.43</v>
      </c>
      <c r="AM263" s="389">
        <f t="shared" si="81"/>
        <v>306</v>
      </c>
      <c r="AN263" s="363">
        <v>0.25</v>
      </c>
      <c r="AO263" s="304"/>
      <c r="AP263" s="312" t="s">
        <v>4984</v>
      </c>
      <c r="AQ263" s="312" t="s">
        <v>1538</v>
      </c>
      <c r="AR263" s="312">
        <v>209</v>
      </c>
      <c r="AS263" s="312">
        <v>207.46899999999999</v>
      </c>
      <c r="AT263" s="312">
        <v>306</v>
      </c>
      <c r="AU263" s="329">
        <f>VLOOKUP(C263,[1]world!$A$2:$B$3555,2,FALSE)</f>
        <v>16</v>
      </c>
      <c r="AV263" s="329">
        <v>246</v>
      </c>
      <c r="AW263" s="304">
        <v>0.18</v>
      </c>
      <c r="AX263" s="304">
        <v>1520</v>
      </c>
      <c r="AY263" s="304">
        <v>-999</v>
      </c>
      <c r="AZ263" s="304">
        <v>3420</v>
      </c>
      <c r="BA263" s="304">
        <v>1500</v>
      </c>
      <c r="BB263" s="304">
        <v>-999</v>
      </c>
      <c r="BC263" s="304">
        <v>3480</v>
      </c>
      <c r="BD263" s="304">
        <v>-999</v>
      </c>
      <c r="BE263" s="304">
        <v>-999</v>
      </c>
      <c r="BF263" s="304">
        <v>-999</v>
      </c>
      <c r="BG263" s="304">
        <v>-999</v>
      </c>
      <c r="BH263" s="304">
        <v>-999</v>
      </c>
      <c r="BI263" s="304">
        <v>-999</v>
      </c>
      <c r="BJ263" s="304">
        <v>3</v>
      </c>
      <c r="BK263" s="304" t="s">
        <v>4954</v>
      </c>
      <c r="BL263" s="304">
        <v>3</v>
      </c>
    </row>
    <row r="264" spans="1:64" ht="15" hidden="1" customHeight="1" x14ac:dyDescent="0.2">
      <c r="A264" s="304" t="s">
        <v>4917</v>
      </c>
      <c r="B264" s="304" t="s">
        <v>5965</v>
      </c>
      <c r="C264" s="304">
        <v>265</v>
      </c>
      <c r="D264" s="349" t="s">
        <v>2001</v>
      </c>
      <c r="E264" s="309">
        <v>12025</v>
      </c>
      <c r="F264" s="309"/>
      <c r="G264" s="324">
        <v>33.829000000000001</v>
      </c>
      <c r="H264" s="324">
        <v>-116.512</v>
      </c>
      <c r="I264" s="324" t="s">
        <v>214</v>
      </c>
      <c r="J264" s="368">
        <f t="shared" ref="J264:J265" si="83">EXP(0.35*LN(AM264)+0.24*LN(Y264)+0.2*LN(AJ264)+0.21*LN(AV264))</f>
        <v>315.05138130220411</v>
      </c>
      <c r="K264" s="331">
        <f t="shared" ref="K264:K265" si="84">SQRT(0.35*AN264^2+0.24*Z264^2+0.2*AL264^2+0.21*AW264^2)</f>
        <v>0.33046028505707004</v>
      </c>
      <c r="L264" s="304" t="str">
        <f t="shared" si="79"/>
        <v>D</v>
      </c>
      <c r="M264" s="388" t="s">
        <v>6092</v>
      </c>
      <c r="N264" s="304"/>
      <c r="O264" s="356"/>
      <c r="P264" s="304"/>
      <c r="Q264" s="310"/>
      <c r="R264" s="304"/>
      <c r="S264" s="304"/>
      <c r="T264" s="304"/>
      <c r="U264" s="304"/>
      <c r="V264" s="304"/>
      <c r="W264" s="304" t="s">
        <v>273</v>
      </c>
      <c r="X264" s="304" t="s">
        <v>213</v>
      </c>
      <c r="Y264" s="366">
        <f t="shared" si="82"/>
        <v>274.5</v>
      </c>
      <c r="Z264" s="304">
        <v>0.3</v>
      </c>
      <c r="AA264" s="304"/>
      <c r="AB264" s="304">
        <v>-999</v>
      </c>
      <c r="AC264" s="304">
        <v>-999</v>
      </c>
      <c r="AD264" s="366">
        <v>-999</v>
      </c>
      <c r="AE264" s="304">
        <v>-999</v>
      </c>
      <c r="AF264" s="304">
        <v>-999</v>
      </c>
      <c r="AG264" s="304"/>
      <c r="AH264" s="304">
        <v>9.1211899999999995E-3</v>
      </c>
      <c r="AI264" s="385">
        <v>2.2027100000000001E-2</v>
      </c>
      <c r="AJ264" s="332">
        <v>292</v>
      </c>
      <c r="AK264" s="304">
        <f t="shared" si="80"/>
        <v>270</v>
      </c>
      <c r="AL264" s="363">
        <v>0.43</v>
      </c>
      <c r="AM264" s="389">
        <f t="shared" si="81"/>
        <v>353</v>
      </c>
      <c r="AN264" s="363">
        <v>0.25</v>
      </c>
      <c r="AO264" s="304"/>
      <c r="AP264" s="312" t="s">
        <v>4984</v>
      </c>
      <c r="AQ264" s="312" t="s">
        <v>1616</v>
      </c>
      <c r="AR264" s="312">
        <v>209</v>
      </c>
      <c r="AS264" s="312">
        <v>207.46899999999999</v>
      </c>
      <c r="AT264" s="312">
        <v>353</v>
      </c>
      <c r="AU264" s="329">
        <f>VLOOKUP(C264,[1]world!$A$2:$B$3555,2,FALSE)</f>
        <v>11</v>
      </c>
      <c r="AV264" s="329">
        <v>328</v>
      </c>
      <c r="AW264" s="304">
        <v>0.37</v>
      </c>
      <c r="AX264" s="304">
        <v>80</v>
      </c>
      <c r="AY264" s="304">
        <v>-999</v>
      </c>
      <c r="AZ264" s="304">
        <v>280</v>
      </c>
      <c r="BA264" s="304">
        <v>380</v>
      </c>
      <c r="BB264" s="304">
        <v>-999</v>
      </c>
      <c r="BC264" s="304">
        <v>380</v>
      </c>
      <c r="BD264" s="304">
        <v>-999</v>
      </c>
      <c r="BE264" s="304">
        <v>-999</v>
      </c>
      <c r="BF264" s="304">
        <v>-999</v>
      </c>
      <c r="BG264" s="304">
        <v>-999</v>
      </c>
      <c r="BH264" s="304">
        <v>-999</v>
      </c>
      <c r="BI264" s="304">
        <v>-999</v>
      </c>
      <c r="BJ264" s="304">
        <v>3</v>
      </c>
      <c r="BK264" s="304" t="s">
        <v>4954</v>
      </c>
      <c r="BL264" s="304">
        <v>3</v>
      </c>
    </row>
    <row r="265" spans="1:64" ht="15" hidden="1" customHeight="1" x14ac:dyDescent="0.2">
      <c r="A265" s="304" t="s">
        <v>4922</v>
      </c>
      <c r="B265" s="304" t="s">
        <v>5965</v>
      </c>
      <c r="C265" s="304">
        <v>266</v>
      </c>
      <c r="D265" s="349" t="s">
        <v>1897</v>
      </c>
      <c r="E265" s="309">
        <v>12026</v>
      </c>
      <c r="F265" s="309"/>
      <c r="G265" s="324">
        <v>33.716999999999999</v>
      </c>
      <c r="H265" s="324">
        <v>-116.155</v>
      </c>
      <c r="I265" s="324" t="s">
        <v>214</v>
      </c>
      <c r="J265" s="368">
        <f t="shared" si="83"/>
        <v>347.77756152036704</v>
      </c>
      <c r="K265" s="331">
        <f t="shared" si="84"/>
        <v>0.33046028505707004</v>
      </c>
      <c r="L265" s="304" t="str">
        <f t="shared" si="79"/>
        <v>D</v>
      </c>
      <c r="M265" s="388" t="s">
        <v>6092</v>
      </c>
      <c r="N265" s="304"/>
      <c r="O265" s="356"/>
      <c r="P265" s="304"/>
      <c r="Q265" s="310"/>
      <c r="R265" s="304"/>
      <c r="S265" s="304"/>
      <c r="T265" s="304"/>
      <c r="U265" s="304"/>
      <c r="V265" s="304"/>
      <c r="W265" s="304" t="s">
        <v>273</v>
      </c>
      <c r="X265" s="304" t="s">
        <v>213</v>
      </c>
      <c r="Y265" s="366">
        <f t="shared" si="82"/>
        <v>274.5</v>
      </c>
      <c r="Z265" s="304">
        <v>0.3</v>
      </c>
      <c r="AA265" s="304"/>
      <c r="AB265" s="304">
        <v>-999</v>
      </c>
      <c r="AC265" s="304">
        <v>-999</v>
      </c>
      <c r="AD265" s="366">
        <v>-999</v>
      </c>
      <c r="AE265" s="304">
        <v>-999</v>
      </c>
      <c r="AF265" s="304">
        <v>-999</v>
      </c>
      <c r="AG265" s="304"/>
      <c r="AH265" s="304">
        <v>3.19493E-2</v>
      </c>
      <c r="AI265" s="385">
        <v>9.9089700000000003E-2</v>
      </c>
      <c r="AJ265" s="332">
        <v>417</v>
      </c>
      <c r="AK265" s="304">
        <f t="shared" si="80"/>
        <v>425</v>
      </c>
      <c r="AL265" s="363">
        <v>0.43</v>
      </c>
      <c r="AM265" s="389">
        <f t="shared" si="81"/>
        <v>353</v>
      </c>
      <c r="AN265" s="363">
        <v>0.25</v>
      </c>
      <c r="AO265" s="304"/>
      <c r="AP265" s="312" t="s">
        <v>4979</v>
      </c>
      <c r="AQ265" s="312" t="s">
        <v>1616</v>
      </c>
      <c r="AR265" s="312">
        <v>354</v>
      </c>
      <c r="AS265" s="312">
        <v>345.41899999999998</v>
      </c>
      <c r="AT265" s="312">
        <v>353</v>
      </c>
      <c r="AU265" s="329">
        <f>VLOOKUP(C265,[1]world!$A$2:$B$3555,2,FALSE)</f>
        <v>8</v>
      </c>
      <c r="AV265" s="329">
        <v>374</v>
      </c>
      <c r="AW265" s="304">
        <v>0.37</v>
      </c>
      <c r="AX265" s="304">
        <v>880</v>
      </c>
      <c r="AY265" s="304">
        <v>-999</v>
      </c>
      <c r="AZ265" s="304">
        <v>1880</v>
      </c>
      <c r="BA265" s="304">
        <v>1160</v>
      </c>
      <c r="BB265" s="304">
        <v>-999</v>
      </c>
      <c r="BC265" s="304">
        <v>1160</v>
      </c>
      <c r="BD265" s="304">
        <v>-999</v>
      </c>
      <c r="BE265" s="304">
        <v>-999</v>
      </c>
      <c r="BF265" s="304">
        <v>-999</v>
      </c>
      <c r="BG265" s="304">
        <v>-999</v>
      </c>
      <c r="BH265" s="304">
        <v>-999</v>
      </c>
      <c r="BI265" s="304">
        <v>-999</v>
      </c>
      <c r="BJ265" s="304">
        <v>3</v>
      </c>
      <c r="BK265" s="304" t="s">
        <v>4954</v>
      </c>
      <c r="BL265" s="304">
        <v>3</v>
      </c>
    </row>
    <row r="266" spans="1:64" ht="15" hidden="1" customHeight="1" x14ac:dyDescent="0.2">
      <c r="A266" s="304" t="s">
        <v>4917</v>
      </c>
      <c r="B266" s="304" t="s">
        <v>5965</v>
      </c>
      <c r="C266" s="304">
        <v>267</v>
      </c>
      <c r="D266" s="349" t="s">
        <v>2106</v>
      </c>
      <c r="E266" s="309">
        <v>12149</v>
      </c>
      <c r="F266" s="309"/>
      <c r="G266" s="324">
        <v>33.962000000000003</v>
      </c>
      <c r="H266" s="324">
        <v>-116.509</v>
      </c>
      <c r="I266" s="324" t="s">
        <v>232</v>
      </c>
      <c r="J266" s="368">
        <f>P266</f>
        <v>359</v>
      </c>
      <c r="K266" s="331">
        <v>0.1</v>
      </c>
      <c r="L266" s="304" t="str">
        <f t="shared" si="79"/>
        <v>D</v>
      </c>
      <c r="M266" s="388">
        <v>0</v>
      </c>
      <c r="N266" s="304"/>
      <c r="O266" s="356">
        <v>54</v>
      </c>
      <c r="P266" s="304">
        <v>359</v>
      </c>
      <c r="Q266" s="310"/>
      <c r="R266" s="304" t="s">
        <v>4993</v>
      </c>
      <c r="S266" s="304"/>
      <c r="T266" s="304"/>
      <c r="U266" s="304"/>
      <c r="V266" s="304"/>
      <c r="W266" s="304" t="s">
        <v>505</v>
      </c>
      <c r="X266" s="304" t="s">
        <v>213</v>
      </c>
      <c r="Y266" s="366">
        <f t="shared" si="82"/>
        <v>274.5</v>
      </c>
      <c r="Z266" s="304">
        <v>0.3</v>
      </c>
      <c r="AA266" s="304"/>
      <c r="AB266" s="304">
        <v>-999</v>
      </c>
      <c r="AC266" s="304">
        <v>-999</v>
      </c>
      <c r="AD266" s="366">
        <v>-999</v>
      </c>
      <c r="AE266" s="304">
        <v>-999</v>
      </c>
      <c r="AF266" s="304">
        <v>-999</v>
      </c>
      <c r="AG266" s="304"/>
      <c r="AH266" s="304">
        <v>2.64105E-2</v>
      </c>
      <c r="AI266" s="385">
        <v>0.11682100000000001</v>
      </c>
      <c r="AJ266" s="332">
        <v>394</v>
      </c>
      <c r="AK266" s="304">
        <f t="shared" si="80"/>
        <v>425</v>
      </c>
      <c r="AL266" s="363"/>
      <c r="AM266" s="389">
        <f t="shared" si="81"/>
        <v>353</v>
      </c>
      <c r="AN266" s="363">
        <v>0.25</v>
      </c>
      <c r="AO266" s="304"/>
      <c r="AP266" s="312" t="s">
        <v>4979</v>
      </c>
      <c r="AQ266" s="312" t="s">
        <v>1616</v>
      </c>
      <c r="AR266" s="312">
        <v>354</v>
      </c>
      <c r="AS266" s="312">
        <v>345.41899999999998</v>
      </c>
      <c r="AT266" s="312">
        <v>353</v>
      </c>
      <c r="AU266" s="329">
        <f>VLOOKUP(C266,[1]world!$A$2:$B$3555,2,FALSE)</f>
        <v>4</v>
      </c>
      <c r="AV266" s="329">
        <v>459</v>
      </c>
      <c r="AW266" s="304"/>
      <c r="AX266" s="304">
        <v>60</v>
      </c>
      <c r="AY266" s="304">
        <v>-999</v>
      </c>
      <c r="AZ266" s="304">
        <v>320</v>
      </c>
      <c r="BA266" s="304">
        <v>340</v>
      </c>
      <c r="BB266" s="304">
        <v>-999</v>
      </c>
      <c r="BC266" s="304">
        <v>340</v>
      </c>
      <c r="BD266" s="304">
        <v>-999</v>
      </c>
      <c r="BE266" s="304">
        <v>-999</v>
      </c>
      <c r="BF266" s="304">
        <v>-999</v>
      </c>
      <c r="BG266" s="304">
        <v>-999</v>
      </c>
      <c r="BH266" s="304">
        <v>-999</v>
      </c>
      <c r="BI266" s="304">
        <v>-999</v>
      </c>
      <c r="BJ266" s="304">
        <v>3</v>
      </c>
      <c r="BK266" s="304" t="s">
        <v>4954</v>
      </c>
      <c r="BL266" s="304">
        <v>3</v>
      </c>
    </row>
    <row r="267" spans="1:64" ht="15" hidden="1" customHeight="1" x14ac:dyDescent="0.2">
      <c r="A267" s="304" t="s">
        <v>4922</v>
      </c>
      <c r="B267" s="304" t="s">
        <v>5965</v>
      </c>
      <c r="C267" s="304">
        <v>268</v>
      </c>
      <c r="D267" s="349" t="s">
        <v>1728</v>
      </c>
      <c r="E267" s="309">
        <v>12168</v>
      </c>
      <c r="F267" s="309"/>
      <c r="G267" s="324">
        <v>33.323999999999998</v>
      </c>
      <c r="H267" s="324">
        <v>-116.68300000000001</v>
      </c>
      <c r="I267" s="324" t="s">
        <v>232</v>
      </c>
      <c r="J267" s="368">
        <f t="shared" ref="J267:J283" si="85">EXP(0.35*LN(AM267)+0.24*LN(Y267)+0.2*LN(AJ267)+0.21*LN(AV267))</f>
        <v>451.48271389026769</v>
      </c>
      <c r="K267" s="331">
        <f t="shared" ref="K267:K283" si="86">SQRT(0.35*AN267^2+0.24*Z267^2+0.2*AL267^2+0.21*AW267^2)</f>
        <v>0.33046028505707004</v>
      </c>
      <c r="L267" s="304" t="str">
        <f t="shared" si="79"/>
        <v>C</v>
      </c>
      <c r="M267" s="388" t="s">
        <v>6092</v>
      </c>
      <c r="N267" s="304"/>
      <c r="O267" s="356"/>
      <c r="P267" s="304"/>
      <c r="Q267" s="310"/>
      <c r="R267" s="304"/>
      <c r="S267" s="304"/>
      <c r="T267" s="304"/>
      <c r="U267" s="304"/>
      <c r="V267" s="304"/>
      <c r="W267" s="304" t="s">
        <v>246</v>
      </c>
      <c r="X267" s="304" t="s">
        <v>205</v>
      </c>
      <c r="Y267" s="366">
        <f t="shared" si="82"/>
        <v>424.8</v>
      </c>
      <c r="Z267" s="304">
        <v>0.3</v>
      </c>
      <c r="AA267" s="304"/>
      <c r="AB267" s="304">
        <v>-999</v>
      </c>
      <c r="AC267" s="304">
        <v>-999</v>
      </c>
      <c r="AD267" s="366">
        <v>-999</v>
      </c>
      <c r="AE267" s="304">
        <v>-999</v>
      </c>
      <c r="AF267" s="304">
        <v>-999</v>
      </c>
      <c r="AG267" s="304"/>
      <c r="AH267" s="304">
        <v>6.1575699999999997E-2</v>
      </c>
      <c r="AI267" s="312"/>
      <c r="AJ267" s="332">
        <v>520</v>
      </c>
      <c r="AK267" s="304">
        <f t="shared" si="80"/>
        <v>555</v>
      </c>
      <c r="AL267" s="363">
        <v>0.43</v>
      </c>
      <c r="AM267" s="389">
        <f t="shared" si="81"/>
        <v>387</v>
      </c>
      <c r="AN267" s="363">
        <v>0.25</v>
      </c>
      <c r="AO267" s="304"/>
      <c r="AP267" s="312" t="s">
        <v>1600</v>
      </c>
      <c r="AQ267" s="312" t="s">
        <v>1729</v>
      </c>
      <c r="AR267" s="312">
        <v>387</v>
      </c>
      <c r="AS267" s="312">
        <v>370.78899999999999</v>
      </c>
      <c r="AT267" s="312"/>
      <c r="AU267" s="329">
        <f>VLOOKUP(C267,[1]world!$A$2:$B$3555,2,FALSE)</f>
        <v>3</v>
      </c>
      <c r="AV267" s="329">
        <v>547</v>
      </c>
      <c r="AW267" s="304">
        <v>0.37</v>
      </c>
      <c r="AX267" s="304">
        <v>60</v>
      </c>
      <c r="AY267" s="304">
        <v>-999</v>
      </c>
      <c r="AZ267" s="304">
        <v>300</v>
      </c>
      <c r="BA267" s="304">
        <v>-999</v>
      </c>
      <c r="BB267" s="304">
        <v>-999</v>
      </c>
      <c r="BC267" s="304">
        <v>-999</v>
      </c>
      <c r="BD267" s="304">
        <v>-999</v>
      </c>
      <c r="BE267" s="304">
        <v>-999</v>
      </c>
      <c r="BF267" s="304">
        <v>-999</v>
      </c>
      <c r="BG267" s="304">
        <v>-999</v>
      </c>
      <c r="BH267" s="304">
        <v>-999</v>
      </c>
      <c r="BI267" s="304">
        <v>-999</v>
      </c>
      <c r="BJ267" s="304">
        <v>4</v>
      </c>
      <c r="BK267" s="304" t="s">
        <v>4954</v>
      </c>
      <c r="BL267" s="304">
        <v>4</v>
      </c>
    </row>
    <row r="268" spans="1:64" ht="15" hidden="1" customHeight="1" x14ac:dyDescent="0.2">
      <c r="A268" s="304" t="s">
        <v>4917</v>
      </c>
      <c r="B268" s="304" t="s">
        <v>5965</v>
      </c>
      <c r="C268" s="304">
        <v>269</v>
      </c>
      <c r="D268" s="349" t="s">
        <v>1938</v>
      </c>
      <c r="E268" s="309">
        <v>12202</v>
      </c>
      <c r="F268" s="309"/>
      <c r="G268" s="324">
        <v>33.76</v>
      </c>
      <c r="H268" s="324">
        <v>-116.96</v>
      </c>
      <c r="I268" s="324" t="s">
        <v>232</v>
      </c>
      <c r="J268" s="368">
        <f t="shared" si="85"/>
        <v>328.78689488346646</v>
      </c>
      <c r="K268" s="331">
        <f t="shared" si="86"/>
        <v>0.33046028505707004</v>
      </c>
      <c r="L268" s="304" t="str">
        <f t="shared" si="79"/>
        <v>D</v>
      </c>
      <c r="M268" s="388" t="s">
        <v>6092</v>
      </c>
      <c r="N268" s="304"/>
      <c r="O268" s="356"/>
      <c r="P268" s="304"/>
      <c r="Q268" s="310"/>
      <c r="R268" s="304"/>
      <c r="S268" s="304"/>
      <c r="T268" s="304"/>
      <c r="U268" s="304"/>
      <c r="V268" s="304"/>
      <c r="W268" s="304" t="s">
        <v>505</v>
      </c>
      <c r="X268" s="304" t="s">
        <v>213</v>
      </c>
      <c r="Y268" s="366">
        <f t="shared" si="82"/>
        <v>274.5</v>
      </c>
      <c r="Z268" s="304">
        <v>0.3</v>
      </c>
      <c r="AA268" s="304"/>
      <c r="AB268" s="304">
        <v>-999</v>
      </c>
      <c r="AC268" s="304">
        <v>-999</v>
      </c>
      <c r="AD268" s="366">
        <v>-999</v>
      </c>
      <c r="AE268" s="304">
        <v>-999</v>
      </c>
      <c r="AF268" s="304">
        <v>-999</v>
      </c>
      <c r="AG268" s="304"/>
      <c r="AH268" s="348">
        <f>VLOOKUP($C268,SMM_Vol1!$B$235:$H$269,6,FALSE)</f>
        <v>1.0363300000000001E-2</v>
      </c>
      <c r="AI268" s="385">
        <v>3.4939399999999994E-4</v>
      </c>
      <c r="AJ268" s="332">
        <f>VLOOKUP($C268,SMM_Vol1!$B$235:$H$269,7,FALSE)</f>
        <v>303</v>
      </c>
      <c r="AK268" s="304">
        <f t="shared" si="80"/>
        <v>270</v>
      </c>
      <c r="AL268" s="363">
        <v>0.43</v>
      </c>
      <c r="AM268" s="389">
        <f t="shared" si="81"/>
        <v>353</v>
      </c>
      <c r="AN268" s="363">
        <v>0.25</v>
      </c>
      <c r="AO268" s="304"/>
      <c r="AP268" s="312" t="s">
        <v>4980</v>
      </c>
      <c r="AQ268" s="312" t="s">
        <v>1616</v>
      </c>
      <c r="AR268" s="312">
        <v>349</v>
      </c>
      <c r="AS268" s="312">
        <v>338.53899999999999</v>
      </c>
      <c r="AT268" s="312">
        <v>353</v>
      </c>
      <c r="AU268" s="329">
        <f>VLOOKUP(C268,[1]world!$A$2:$B$3555,2,FALSE)</f>
        <v>7</v>
      </c>
      <c r="AV268" s="329">
        <v>388</v>
      </c>
      <c r="AW268" s="304">
        <v>0.37</v>
      </c>
      <c r="AX268" s="304">
        <v>60</v>
      </c>
      <c r="AY268" s="304">
        <v>-999</v>
      </c>
      <c r="AZ268" s="304">
        <v>340</v>
      </c>
      <c r="BA268" s="304">
        <v>-999</v>
      </c>
      <c r="BB268" s="304">
        <v>-999</v>
      </c>
      <c r="BC268" s="304">
        <v>-999</v>
      </c>
      <c r="BD268" s="304">
        <v>-999</v>
      </c>
      <c r="BE268" s="304">
        <v>-999</v>
      </c>
      <c r="BF268" s="304">
        <v>-999</v>
      </c>
      <c r="BG268" s="304">
        <v>-999</v>
      </c>
      <c r="BH268" s="304">
        <v>-999</v>
      </c>
      <c r="BI268" s="304">
        <v>-999</v>
      </c>
      <c r="BJ268" s="304">
        <v>4</v>
      </c>
      <c r="BK268" s="304" t="s">
        <v>4954</v>
      </c>
      <c r="BL268" s="304">
        <v>4</v>
      </c>
    </row>
    <row r="269" spans="1:64" ht="15" hidden="1" customHeight="1" x14ac:dyDescent="0.2">
      <c r="A269" s="304" t="s">
        <v>4922</v>
      </c>
      <c r="B269" s="304" t="s">
        <v>5965</v>
      </c>
      <c r="C269" s="304">
        <v>270</v>
      </c>
      <c r="D269" s="349" t="s">
        <v>1969</v>
      </c>
      <c r="E269" s="309">
        <v>12204</v>
      </c>
      <c r="F269" s="309"/>
      <c r="G269" s="324">
        <v>33.796999999999997</v>
      </c>
      <c r="H269" s="324">
        <v>-116.88</v>
      </c>
      <c r="I269" s="324" t="s">
        <v>232</v>
      </c>
      <c r="J269" s="368">
        <f t="shared" si="85"/>
        <v>456.90748615668934</v>
      </c>
      <c r="K269" s="331">
        <f t="shared" si="86"/>
        <v>0.33046028505707004</v>
      </c>
      <c r="L269" s="304" t="str">
        <f t="shared" si="79"/>
        <v>C</v>
      </c>
      <c r="M269" s="388" t="s">
        <v>6092</v>
      </c>
      <c r="N269" s="304"/>
      <c r="O269" s="356"/>
      <c r="P269" s="304"/>
      <c r="Q269" s="310"/>
      <c r="R269" s="304"/>
      <c r="S269" s="304"/>
      <c r="T269" s="304"/>
      <c r="U269" s="304"/>
      <c r="V269" s="304"/>
      <c r="W269" s="304" t="s">
        <v>246</v>
      </c>
      <c r="X269" s="304" t="s">
        <v>205</v>
      </c>
      <c r="Y269" s="366">
        <f t="shared" si="82"/>
        <v>424.8</v>
      </c>
      <c r="Z269" s="304">
        <v>0.3</v>
      </c>
      <c r="AA269" s="304"/>
      <c r="AB269" s="304">
        <v>-999</v>
      </c>
      <c r="AC269" s="304">
        <v>-999</v>
      </c>
      <c r="AD269" s="366">
        <v>-999</v>
      </c>
      <c r="AE269" s="304">
        <v>-999</v>
      </c>
      <c r="AF269" s="304">
        <v>-999</v>
      </c>
      <c r="AG269" s="304"/>
      <c r="AH269" s="304">
        <v>7.4032399999999998E-2</v>
      </c>
      <c r="AI269" s="312"/>
      <c r="AJ269" s="332">
        <v>552</v>
      </c>
      <c r="AK269" s="304">
        <f t="shared" si="80"/>
        <v>555</v>
      </c>
      <c r="AL269" s="363">
        <v>0.43</v>
      </c>
      <c r="AM269" s="389">
        <f t="shared" si="81"/>
        <v>387</v>
      </c>
      <c r="AN269" s="363">
        <v>0.25</v>
      </c>
      <c r="AO269" s="304"/>
      <c r="AP269" s="312" t="s">
        <v>1600</v>
      </c>
      <c r="AQ269" s="312"/>
      <c r="AR269" s="312">
        <v>387</v>
      </c>
      <c r="AS269" s="312">
        <v>370.78899999999999</v>
      </c>
      <c r="AT269" s="312"/>
      <c r="AU269" s="329">
        <f>VLOOKUP(C269,[1]world!$A$2:$B$3555,2,FALSE)</f>
        <v>3</v>
      </c>
      <c r="AV269" s="329">
        <v>547</v>
      </c>
      <c r="AW269" s="304">
        <v>0.37</v>
      </c>
      <c r="AX269" s="304">
        <v>60</v>
      </c>
      <c r="AY269" s="304">
        <v>-999</v>
      </c>
      <c r="AZ269" s="304">
        <v>340</v>
      </c>
      <c r="BA269" s="304">
        <v>-999</v>
      </c>
      <c r="BB269" s="304">
        <v>-999</v>
      </c>
      <c r="BC269" s="304">
        <v>-999</v>
      </c>
      <c r="BD269" s="304">
        <v>-999</v>
      </c>
      <c r="BE269" s="304">
        <v>-999</v>
      </c>
      <c r="BF269" s="304">
        <v>-999</v>
      </c>
      <c r="BG269" s="304">
        <v>-999</v>
      </c>
      <c r="BH269" s="304">
        <v>-999</v>
      </c>
      <c r="BI269" s="304">
        <v>-999</v>
      </c>
      <c r="BJ269" s="304">
        <v>4</v>
      </c>
      <c r="BK269" s="304" t="s">
        <v>4954</v>
      </c>
      <c r="BL269" s="304">
        <v>4</v>
      </c>
    </row>
    <row r="270" spans="1:64" ht="15" hidden="1" customHeight="1" x14ac:dyDescent="0.2">
      <c r="A270" s="304" t="s">
        <v>4917</v>
      </c>
      <c r="B270" s="304" t="s">
        <v>5965</v>
      </c>
      <c r="C270" s="304">
        <v>271</v>
      </c>
      <c r="D270" s="349" t="s">
        <v>2015</v>
      </c>
      <c r="E270" s="309">
        <v>12206</v>
      </c>
      <c r="F270" s="309"/>
      <c r="G270" s="324">
        <v>33.850999999999999</v>
      </c>
      <c r="H270" s="324">
        <v>-116.852</v>
      </c>
      <c r="I270" s="324" t="s">
        <v>214</v>
      </c>
      <c r="J270" s="368">
        <f t="shared" si="85"/>
        <v>610.36945567001658</v>
      </c>
      <c r="K270" s="331">
        <f t="shared" si="86"/>
        <v>0.40016121751114264</v>
      </c>
      <c r="L270" s="304" t="str">
        <f t="shared" si="79"/>
        <v>C</v>
      </c>
      <c r="M270" s="388" t="s">
        <v>6092</v>
      </c>
      <c r="N270" s="304"/>
      <c r="O270" s="356"/>
      <c r="P270" s="304"/>
      <c r="Q270" s="310"/>
      <c r="R270" s="304"/>
      <c r="S270" s="304"/>
      <c r="T270" s="304"/>
      <c r="U270" s="304"/>
      <c r="V270" s="304"/>
      <c r="W270" s="304" t="s">
        <v>1763</v>
      </c>
      <c r="X270" s="304" t="s">
        <v>232</v>
      </c>
      <c r="Y270" s="366">
        <f t="shared" si="82"/>
        <v>506.6</v>
      </c>
      <c r="Z270" s="304">
        <v>0.4</v>
      </c>
      <c r="AA270" s="304"/>
      <c r="AB270" s="304">
        <v>-999</v>
      </c>
      <c r="AC270" s="304">
        <v>-999</v>
      </c>
      <c r="AD270" s="366">
        <v>-999</v>
      </c>
      <c r="AE270" s="304">
        <v>-999</v>
      </c>
      <c r="AF270" s="304">
        <v>-999</v>
      </c>
      <c r="AG270" s="304"/>
      <c r="AH270" s="304">
        <v>9.2485600000000001E-2</v>
      </c>
      <c r="AI270" s="312"/>
      <c r="AJ270" s="332">
        <v>600</v>
      </c>
      <c r="AK270" s="304">
        <f t="shared" si="80"/>
        <v>555</v>
      </c>
      <c r="AL270" s="363">
        <v>0.43</v>
      </c>
      <c r="AM270" s="389">
        <f t="shared" si="81"/>
        <v>748</v>
      </c>
      <c r="AN270" s="304">
        <v>0.4</v>
      </c>
      <c r="AO270" s="304"/>
      <c r="AP270" s="312" t="s">
        <v>6114</v>
      </c>
      <c r="AQ270" s="312" t="s">
        <v>2016</v>
      </c>
      <c r="AR270" s="312">
        <v>748</v>
      </c>
      <c r="AS270" s="342">
        <v>684.93499999999995</v>
      </c>
      <c r="AT270" s="312"/>
      <c r="AU270" s="329">
        <f>VLOOKUP(C270,[1]world!$A$2:$B$3555,2,FALSE)</f>
        <v>3</v>
      </c>
      <c r="AV270" s="329">
        <v>547</v>
      </c>
      <c r="AW270" s="304">
        <v>0.37</v>
      </c>
      <c r="AX270" s="304">
        <v>40</v>
      </c>
      <c r="AY270" s="304">
        <v>-999</v>
      </c>
      <c r="AZ270" s="304">
        <v>800</v>
      </c>
      <c r="BA270" s="304">
        <v>-999</v>
      </c>
      <c r="BB270" s="304">
        <v>-999</v>
      </c>
      <c r="BC270" s="304">
        <v>-999</v>
      </c>
      <c r="BD270" s="304">
        <v>-999</v>
      </c>
      <c r="BE270" s="304">
        <v>-999</v>
      </c>
      <c r="BF270" s="304">
        <v>-999</v>
      </c>
      <c r="BG270" s="304">
        <v>-999</v>
      </c>
      <c r="BH270" s="304">
        <v>-999</v>
      </c>
      <c r="BI270" s="304">
        <v>-999</v>
      </c>
      <c r="BJ270" s="304">
        <v>4</v>
      </c>
      <c r="BK270" s="304" t="s">
        <v>4954</v>
      </c>
      <c r="BL270" s="304">
        <v>4</v>
      </c>
    </row>
    <row r="271" spans="1:64" ht="15" hidden="1" customHeight="1" x14ac:dyDescent="0.2">
      <c r="A271" s="304" t="s">
        <v>4917</v>
      </c>
      <c r="B271" s="304" t="s">
        <v>5965</v>
      </c>
      <c r="C271" s="304">
        <v>272</v>
      </c>
      <c r="D271" s="349" t="s">
        <v>1911</v>
      </c>
      <c r="E271" s="309">
        <v>12331</v>
      </c>
      <c r="F271" s="309"/>
      <c r="G271" s="324">
        <v>33.728999999999999</v>
      </c>
      <c r="H271" s="324">
        <v>-116.979</v>
      </c>
      <c r="I271" s="324" t="s">
        <v>232</v>
      </c>
      <c r="J271" s="368">
        <f t="shared" si="85"/>
        <v>325.6908379324351</v>
      </c>
      <c r="K271" s="331">
        <f t="shared" si="86"/>
        <v>0.33046028505707004</v>
      </c>
      <c r="L271" s="304" t="str">
        <f t="shared" si="79"/>
        <v>D</v>
      </c>
      <c r="M271" s="388" t="s">
        <v>6092</v>
      </c>
      <c r="N271" s="304"/>
      <c r="O271" s="356"/>
      <c r="P271" s="304"/>
      <c r="Q271" s="310"/>
      <c r="R271" s="304"/>
      <c r="S271" s="304"/>
      <c r="T271" s="304"/>
      <c r="U271" s="304"/>
      <c r="V271" s="304"/>
      <c r="W271" s="304" t="s">
        <v>505</v>
      </c>
      <c r="X271" s="304" t="s">
        <v>213</v>
      </c>
      <c r="Y271" s="366">
        <f t="shared" si="82"/>
        <v>274.5</v>
      </c>
      <c r="Z271" s="304">
        <v>0.3</v>
      </c>
      <c r="AA271" s="304"/>
      <c r="AB271" s="304">
        <v>-999</v>
      </c>
      <c r="AC271" s="304">
        <v>-999</v>
      </c>
      <c r="AD271" s="366">
        <v>-999</v>
      </c>
      <c r="AE271" s="304">
        <v>-999</v>
      </c>
      <c r="AF271" s="304">
        <v>-999</v>
      </c>
      <c r="AG271" s="304"/>
      <c r="AH271" s="348">
        <f>VLOOKUP($C271,SMM_Vol1!$B$235:$H$269,6,FALSE)</f>
        <v>8.8455600000000006E-3</v>
      </c>
      <c r="AI271" s="385">
        <v>2.4187699999999999E-4</v>
      </c>
      <c r="AJ271" s="332">
        <f>VLOOKUP($C271,SMM_Vol1!$B$235:$H$269,7,FALSE)</f>
        <v>289</v>
      </c>
      <c r="AK271" s="304">
        <f t="shared" si="80"/>
        <v>270</v>
      </c>
      <c r="AL271" s="363">
        <v>0.43</v>
      </c>
      <c r="AM271" s="389">
        <f t="shared" si="81"/>
        <v>353</v>
      </c>
      <c r="AN271" s="363">
        <v>0.25</v>
      </c>
      <c r="AO271" s="304"/>
      <c r="AP271" s="312" t="s">
        <v>4980</v>
      </c>
      <c r="AQ271" s="312" t="s">
        <v>1616</v>
      </c>
      <c r="AR271" s="312">
        <v>349</v>
      </c>
      <c r="AS271" s="312">
        <v>338.53899999999999</v>
      </c>
      <c r="AT271" s="312">
        <v>353</v>
      </c>
      <c r="AU271" s="329">
        <f>VLOOKUP(C271,[1]world!$A$2:$B$3555,2,FALSE)</f>
        <v>7</v>
      </c>
      <c r="AV271" s="329">
        <v>388</v>
      </c>
      <c r="AW271" s="304">
        <v>0.37</v>
      </c>
      <c r="AX271" s="304">
        <v>60</v>
      </c>
      <c r="AY271" s="304">
        <v>-999</v>
      </c>
      <c r="AZ271" s="304">
        <v>280</v>
      </c>
      <c r="BA271" s="304">
        <v>-999</v>
      </c>
      <c r="BB271" s="304">
        <v>-999</v>
      </c>
      <c r="BC271" s="304">
        <v>-999</v>
      </c>
      <c r="BD271" s="304">
        <v>-999</v>
      </c>
      <c r="BE271" s="304">
        <v>-999</v>
      </c>
      <c r="BF271" s="304">
        <v>-999</v>
      </c>
      <c r="BG271" s="304">
        <v>-999</v>
      </c>
      <c r="BH271" s="304">
        <v>-999</v>
      </c>
      <c r="BI271" s="304">
        <v>-999</v>
      </c>
      <c r="BJ271" s="304">
        <v>4</v>
      </c>
      <c r="BK271" s="304" t="s">
        <v>4954</v>
      </c>
      <c r="BL271" s="304">
        <v>4</v>
      </c>
    </row>
    <row r="272" spans="1:64" ht="15" hidden="1" customHeight="1" x14ac:dyDescent="0.2">
      <c r="A272" s="304" t="s">
        <v>4917</v>
      </c>
      <c r="B272" s="304" t="s">
        <v>5965</v>
      </c>
      <c r="C272" s="304">
        <v>273</v>
      </c>
      <c r="D272" s="349" t="s">
        <v>1963</v>
      </c>
      <c r="E272" s="309">
        <v>12673</v>
      </c>
      <c r="F272" s="309"/>
      <c r="G272" s="324">
        <v>33.786999999999999</v>
      </c>
      <c r="H272" s="324">
        <v>-116.958</v>
      </c>
      <c r="I272" s="324" t="s">
        <v>214</v>
      </c>
      <c r="J272" s="368">
        <f t="shared" si="85"/>
        <v>308.29400244419475</v>
      </c>
      <c r="K272" s="331">
        <f t="shared" si="86"/>
        <v>0.33046028505707004</v>
      </c>
      <c r="L272" s="304" t="str">
        <f t="shared" si="79"/>
        <v>D</v>
      </c>
      <c r="M272" s="388" t="s">
        <v>6092</v>
      </c>
      <c r="N272" s="304"/>
      <c r="O272" s="356"/>
      <c r="P272" s="304"/>
      <c r="Q272" s="310"/>
      <c r="R272" s="304"/>
      <c r="S272" s="304"/>
      <c r="T272" s="304"/>
      <c r="U272" s="304"/>
      <c r="V272" s="304"/>
      <c r="W272" s="304" t="s">
        <v>225</v>
      </c>
      <c r="X272" s="304" t="s">
        <v>213</v>
      </c>
      <c r="Y272" s="366">
        <f t="shared" si="82"/>
        <v>274.5</v>
      </c>
      <c r="Z272" s="304">
        <v>0.3</v>
      </c>
      <c r="AA272" s="304"/>
      <c r="AB272" s="304">
        <v>-999</v>
      </c>
      <c r="AC272" s="304">
        <v>-999</v>
      </c>
      <c r="AD272" s="366">
        <v>-999</v>
      </c>
      <c r="AE272" s="304">
        <v>-999</v>
      </c>
      <c r="AF272" s="304">
        <v>-999</v>
      </c>
      <c r="AG272" s="304"/>
      <c r="AH272" s="304">
        <v>5.8463500000000002E-3</v>
      </c>
      <c r="AI272" s="385">
        <v>2.2709299999999998E-2</v>
      </c>
      <c r="AJ272" s="332">
        <v>262</v>
      </c>
      <c r="AK272" s="304">
        <f t="shared" si="80"/>
        <v>270</v>
      </c>
      <c r="AL272" s="363">
        <v>0.43</v>
      </c>
      <c r="AM272" s="389">
        <f t="shared" si="81"/>
        <v>353</v>
      </c>
      <c r="AN272" s="363">
        <v>0.25</v>
      </c>
      <c r="AO272" s="304"/>
      <c r="AP272" s="312" t="s">
        <v>6113</v>
      </c>
      <c r="AQ272" s="312" t="s">
        <v>1616</v>
      </c>
      <c r="AR272" s="312">
        <v>280</v>
      </c>
      <c r="AS272" s="312">
        <v>271.44099999999997</v>
      </c>
      <c r="AT272" s="312">
        <v>353</v>
      </c>
      <c r="AU272" s="329">
        <f>VLOOKUP(C272,[1]world!$A$2:$B$3555,2,FALSE)</f>
        <v>11</v>
      </c>
      <c r="AV272" s="329">
        <v>328</v>
      </c>
      <c r="AW272" s="304">
        <v>0.37</v>
      </c>
      <c r="AX272" s="304">
        <v>80</v>
      </c>
      <c r="AY272" s="304">
        <v>-999</v>
      </c>
      <c r="AZ272" s="304">
        <v>1540</v>
      </c>
      <c r="BA272" s="304">
        <v>-999</v>
      </c>
      <c r="BB272" s="304">
        <v>-999</v>
      </c>
      <c r="BC272" s="304">
        <v>-999</v>
      </c>
      <c r="BD272" s="304">
        <v>-999</v>
      </c>
      <c r="BE272" s="304">
        <v>-999</v>
      </c>
      <c r="BF272" s="304">
        <v>-999</v>
      </c>
      <c r="BG272" s="304">
        <v>-999</v>
      </c>
      <c r="BH272" s="304">
        <v>-999</v>
      </c>
      <c r="BI272" s="304">
        <v>-999</v>
      </c>
      <c r="BJ272" s="304">
        <v>4</v>
      </c>
      <c r="BK272" s="304" t="s">
        <v>4954</v>
      </c>
      <c r="BL272" s="304">
        <v>4</v>
      </c>
    </row>
    <row r="273" spans="1:64" ht="15" hidden="1" customHeight="1" x14ac:dyDescent="0.2">
      <c r="A273" s="304" t="s">
        <v>4922</v>
      </c>
      <c r="B273" s="304" t="s">
        <v>5965</v>
      </c>
      <c r="C273" s="304">
        <v>274</v>
      </c>
      <c r="D273" s="349" t="s">
        <v>2026</v>
      </c>
      <c r="E273" s="309">
        <v>13122</v>
      </c>
      <c r="F273" s="309"/>
      <c r="G273" s="324">
        <v>33.869</v>
      </c>
      <c r="H273" s="324">
        <v>-117.709</v>
      </c>
      <c r="I273" s="324" t="s">
        <v>232</v>
      </c>
      <c r="J273" s="368">
        <f t="shared" si="85"/>
        <v>374.88189475024586</v>
      </c>
      <c r="K273" s="331">
        <f t="shared" si="86"/>
        <v>0.33046028505707004</v>
      </c>
      <c r="L273" s="304" t="str">
        <f t="shared" si="79"/>
        <v>C</v>
      </c>
      <c r="M273" s="388" t="s">
        <v>6092</v>
      </c>
      <c r="N273" s="304"/>
      <c r="O273" s="356"/>
      <c r="P273" s="304"/>
      <c r="Q273" s="310"/>
      <c r="R273" s="304"/>
      <c r="S273" s="304"/>
      <c r="T273" s="304"/>
      <c r="U273" s="304"/>
      <c r="V273" s="304"/>
      <c r="W273" s="304" t="s">
        <v>1718</v>
      </c>
      <c r="X273" s="304" t="s">
        <v>206</v>
      </c>
      <c r="Y273" s="366">
        <f t="shared" si="82"/>
        <v>338.6</v>
      </c>
      <c r="Z273" s="304">
        <v>0.3</v>
      </c>
      <c r="AA273" s="304"/>
      <c r="AB273" s="304">
        <v>-999</v>
      </c>
      <c r="AC273" s="304">
        <v>-999</v>
      </c>
      <c r="AD273" s="366">
        <v>-999</v>
      </c>
      <c r="AE273" s="304">
        <v>-999</v>
      </c>
      <c r="AF273" s="304">
        <v>-999</v>
      </c>
      <c r="AG273" s="304"/>
      <c r="AH273" s="304">
        <v>1.6702700000000001E-2</v>
      </c>
      <c r="AI273" s="385">
        <v>0.23252600000000001</v>
      </c>
      <c r="AJ273" s="332">
        <v>350</v>
      </c>
      <c r="AK273" s="304">
        <f t="shared" si="80"/>
        <v>270</v>
      </c>
      <c r="AL273" s="363">
        <v>0.43</v>
      </c>
      <c r="AM273" s="389">
        <f t="shared" si="81"/>
        <v>353</v>
      </c>
      <c r="AN273" s="363">
        <v>0.25</v>
      </c>
      <c r="AO273" s="304"/>
      <c r="AP273" s="312" t="s">
        <v>4979</v>
      </c>
      <c r="AQ273" s="312" t="s">
        <v>1538</v>
      </c>
      <c r="AR273" s="312">
        <v>354</v>
      </c>
      <c r="AS273" s="312">
        <v>345.41899999999998</v>
      </c>
      <c r="AT273" s="312">
        <v>353</v>
      </c>
      <c r="AU273" s="329">
        <f>VLOOKUP(C273,[1]world!$A$2:$B$3555,2,FALSE)</f>
        <v>9</v>
      </c>
      <c r="AV273" s="329">
        <v>497</v>
      </c>
      <c r="AW273" s="304">
        <v>0.37</v>
      </c>
      <c r="AX273" s="304">
        <v>800</v>
      </c>
      <c r="AY273" s="304">
        <v>-999</v>
      </c>
      <c r="AZ273" s="304">
        <v>2600</v>
      </c>
      <c r="BA273" s="304">
        <v>-999</v>
      </c>
      <c r="BB273" s="304">
        <v>-999</v>
      </c>
      <c r="BC273" s="304">
        <v>-999</v>
      </c>
      <c r="BD273" s="304">
        <v>-999</v>
      </c>
      <c r="BE273" s="304">
        <v>-999</v>
      </c>
      <c r="BF273" s="304">
        <v>-999</v>
      </c>
      <c r="BG273" s="304">
        <v>-999</v>
      </c>
      <c r="BH273" s="304">
        <v>-999</v>
      </c>
      <c r="BI273" s="304">
        <v>-999</v>
      </c>
      <c r="BJ273" s="304">
        <v>4</v>
      </c>
      <c r="BK273" s="304" t="s">
        <v>4954</v>
      </c>
      <c r="BL273" s="304">
        <v>4</v>
      </c>
    </row>
    <row r="274" spans="1:64" ht="15" hidden="1" customHeight="1" x14ac:dyDescent="0.2">
      <c r="A274" s="304" t="s">
        <v>4917</v>
      </c>
      <c r="B274" s="304" t="s">
        <v>5965</v>
      </c>
      <c r="C274" s="304">
        <v>275</v>
      </c>
      <c r="D274" s="349" t="s">
        <v>2103</v>
      </c>
      <c r="E274" s="309">
        <v>13123</v>
      </c>
      <c r="F274" s="309"/>
      <c r="G274" s="324">
        <v>33.951000000000001</v>
      </c>
      <c r="H274" s="324">
        <v>-117.446</v>
      </c>
      <c r="I274" s="324" t="s">
        <v>232</v>
      </c>
      <c r="J274" s="368">
        <f t="shared" si="85"/>
        <v>390.28178464299691</v>
      </c>
      <c r="K274" s="331">
        <f t="shared" si="86"/>
        <v>0.33046028505707004</v>
      </c>
      <c r="L274" s="304" t="str">
        <f t="shared" si="79"/>
        <v>C</v>
      </c>
      <c r="M274" s="388" t="s">
        <v>6092</v>
      </c>
      <c r="N274" s="304"/>
      <c r="O274" s="356"/>
      <c r="P274" s="304"/>
      <c r="Q274" s="310"/>
      <c r="R274" s="304"/>
      <c r="S274" s="304"/>
      <c r="T274" s="304"/>
      <c r="U274" s="304"/>
      <c r="V274" s="304"/>
      <c r="W274" s="304" t="s">
        <v>246</v>
      </c>
      <c r="X274" s="304" t="s">
        <v>205</v>
      </c>
      <c r="Y274" s="366">
        <f t="shared" si="82"/>
        <v>424.8</v>
      </c>
      <c r="Z274" s="304">
        <v>0.3</v>
      </c>
      <c r="AA274" s="304"/>
      <c r="AB274" s="304">
        <v>-999</v>
      </c>
      <c r="AC274" s="304">
        <v>-999</v>
      </c>
      <c r="AD274" s="366">
        <v>-999</v>
      </c>
      <c r="AE274" s="304">
        <v>-999</v>
      </c>
      <c r="AF274" s="304">
        <v>-999</v>
      </c>
      <c r="AG274" s="304"/>
      <c r="AH274" s="348">
        <f>VLOOKUP($C274,SMM_Vol1!$B$235:$H$269,6,FALSE)</f>
        <v>1.80664E-2</v>
      </c>
      <c r="AI274" s="385">
        <v>1.0000000000000001E-5</v>
      </c>
      <c r="AJ274" s="332">
        <f>VLOOKUP($C274,SMM_Vol1!$B$235:$H$269,7,FALSE)</f>
        <v>360</v>
      </c>
      <c r="AK274" s="304">
        <f t="shared" si="80"/>
        <v>425</v>
      </c>
      <c r="AL274" s="363">
        <v>0.43</v>
      </c>
      <c r="AM274" s="389">
        <f t="shared" si="81"/>
        <v>387</v>
      </c>
      <c r="AN274" s="363">
        <v>0.25</v>
      </c>
      <c r="AO274" s="304"/>
      <c r="AP274" s="312" t="s">
        <v>1600</v>
      </c>
      <c r="AQ274" s="312" t="s">
        <v>1538</v>
      </c>
      <c r="AR274" s="312">
        <v>387</v>
      </c>
      <c r="AS274" s="312">
        <v>370.78899999999999</v>
      </c>
      <c r="AT274" s="312"/>
      <c r="AU274" s="329">
        <f>VLOOKUP(C274,[1]world!$A$2:$B$3555,2,FALSE)</f>
        <v>7</v>
      </c>
      <c r="AV274" s="329">
        <v>388</v>
      </c>
      <c r="AW274" s="304">
        <v>0.37</v>
      </c>
      <c r="AX274" s="304">
        <v>60</v>
      </c>
      <c r="AY274" s="304">
        <v>-999</v>
      </c>
      <c r="AZ274" s="304">
        <v>240</v>
      </c>
      <c r="BA274" s="304">
        <v>320</v>
      </c>
      <c r="BB274" s="304">
        <v>-999</v>
      </c>
      <c r="BC274" s="304">
        <v>320</v>
      </c>
      <c r="BD274" s="304">
        <v>-999</v>
      </c>
      <c r="BE274" s="304">
        <v>-999</v>
      </c>
      <c r="BF274" s="304">
        <v>-999</v>
      </c>
      <c r="BG274" s="304">
        <v>-999</v>
      </c>
      <c r="BH274" s="304">
        <v>-999</v>
      </c>
      <c r="BI274" s="304">
        <v>-999</v>
      </c>
      <c r="BJ274" s="304">
        <v>3</v>
      </c>
      <c r="BK274" s="304" t="s">
        <v>4954</v>
      </c>
      <c r="BL274" s="304">
        <v>3</v>
      </c>
    </row>
    <row r="275" spans="1:64" ht="15" hidden="1" customHeight="1" x14ac:dyDescent="0.2">
      <c r="A275" s="304" t="s">
        <v>4917</v>
      </c>
      <c r="B275" s="304" t="s">
        <v>5965</v>
      </c>
      <c r="C275" s="304">
        <v>276</v>
      </c>
      <c r="D275" s="349" t="s">
        <v>1846</v>
      </c>
      <c r="E275" s="309">
        <v>13160</v>
      </c>
      <c r="F275" s="309"/>
      <c r="G275" s="324">
        <v>33.634</v>
      </c>
      <c r="H275" s="324">
        <v>-117.902</v>
      </c>
      <c r="I275" s="324" t="s">
        <v>232</v>
      </c>
      <c r="J275" s="368">
        <f t="shared" si="85"/>
        <v>330.49504160615163</v>
      </c>
      <c r="K275" s="331">
        <f t="shared" si="86"/>
        <v>0.28323841547360767</v>
      </c>
      <c r="L275" s="304" t="str">
        <f t="shared" si="79"/>
        <v>D</v>
      </c>
      <c r="M275" s="388" t="s">
        <v>6092</v>
      </c>
      <c r="N275" s="304"/>
      <c r="O275" s="356"/>
      <c r="P275" s="304"/>
      <c r="Q275" s="310"/>
      <c r="R275" s="304"/>
      <c r="S275" s="304"/>
      <c r="T275" s="304"/>
      <c r="U275" s="304"/>
      <c r="V275" s="304"/>
      <c r="W275" s="304" t="s">
        <v>246</v>
      </c>
      <c r="X275" s="304" t="s">
        <v>205</v>
      </c>
      <c r="Y275" s="366">
        <f t="shared" si="82"/>
        <v>424.8</v>
      </c>
      <c r="Z275" s="304">
        <v>0.3</v>
      </c>
      <c r="AA275" s="304"/>
      <c r="AB275" s="304">
        <v>-999</v>
      </c>
      <c r="AC275" s="304">
        <v>-999</v>
      </c>
      <c r="AD275" s="366">
        <v>-999</v>
      </c>
      <c r="AE275" s="304">
        <v>-999</v>
      </c>
      <c r="AF275" s="304">
        <v>-999</v>
      </c>
      <c r="AG275" s="304"/>
      <c r="AH275" s="348">
        <f>VLOOKUP($C275,SMM_Vol1!$B$235:$H$269,6,FALSE)</f>
        <v>6.4738899999999995E-4</v>
      </c>
      <c r="AI275" s="385">
        <v>1.0000000000000001E-5</v>
      </c>
      <c r="AJ275" s="332">
        <f>VLOOKUP($C275,SMM_Vol1!$B$235:$H$269,7,FALSE)</f>
        <v>187</v>
      </c>
      <c r="AK275" s="304">
        <f t="shared" si="80"/>
        <v>210</v>
      </c>
      <c r="AL275" s="304">
        <v>0.2</v>
      </c>
      <c r="AM275" s="389">
        <f t="shared" si="81"/>
        <v>387</v>
      </c>
      <c r="AN275" s="363">
        <v>0.25</v>
      </c>
      <c r="AO275" s="304"/>
      <c r="AP275" s="312" t="s">
        <v>1600</v>
      </c>
      <c r="AQ275" s="312" t="s">
        <v>1847</v>
      </c>
      <c r="AR275" s="312">
        <v>387</v>
      </c>
      <c r="AS275" s="312">
        <v>370.78899999999999</v>
      </c>
      <c r="AT275" s="312"/>
      <c r="AU275" s="329">
        <f>VLOOKUP(C275,[1]world!$A$2:$B$3555,2,FALSE)</f>
        <v>11</v>
      </c>
      <c r="AV275" s="329">
        <v>328</v>
      </c>
      <c r="AW275" s="304">
        <v>0.37</v>
      </c>
      <c r="AX275" s="304">
        <v>980</v>
      </c>
      <c r="AY275" s="304">
        <v>-999</v>
      </c>
      <c r="AZ275" s="304">
        <v>4480</v>
      </c>
      <c r="BA275" s="304">
        <v>320</v>
      </c>
      <c r="BB275" s="304">
        <v>-999</v>
      </c>
      <c r="BC275" s="304">
        <v>2520</v>
      </c>
      <c r="BD275" s="304">
        <v>-999</v>
      </c>
      <c r="BE275" s="304">
        <v>-999</v>
      </c>
      <c r="BF275" s="304">
        <v>-999</v>
      </c>
      <c r="BG275" s="304">
        <v>-999</v>
      </c>
      <c r="BH275" s="304">
        <v>-999</v>
      </c>
      <c r="BI275" s="304">
        <v>-999</v>
      </c>
      <c r="BJ275" s="304">
        <v>3</v>
      </c>
      <c r="BK275" s="304" t="s">
        <v>4954</v>
      </c>
      <c r="BL275" s="304">
        <v>3</v>
      </c>
    </row>
    <row r="276" spans="1:64" ht="15" hidden="1" customHeight="1" x14ac:dyDescent="0.2">
      <c r="A276" s="304" t="s">
        <v>4917</v>
      </c>
      <c r="B276" s="304" t="s">
        <v>5965</v>
      </c>
      <c r="C276" s="304">
        <v>277</v>
      </c>
      <c r="D276" s="349" t="s">
        <v>1775</v>
      </c>
      <c r="E276" s="309">
        <v>13172</v>
      </c>
      <c r="F276" s="309"/>
      <c r="G276" s="324">
        <v>33.496000000000002</v>
      </c>
      <c r="H276" s="324">
        <v>-117.149</v>
      </c>
      <c r="I276" s="324" t="s">
        <v>214</v>
      </c>
      <c r="J276" s="368">
        <f t="shared" si="85"/>
        <v>424.47599088325853</v>
      </c>
      <c r="K276" s="331">
        <f t="shared" si="86"/>
        <v>0.33046028505707004</v>
      </c>
      <c r="L276" s="304" t="str">
        <f t="shared" si="79"/>
        <v>C</v>
      </c>
      <c r="M276" s="388" t="s">
        <v>6092</v>
      </c>
      <c r="N276" s="304"/>
      <c r="O276" s="356"/>
      <c r="P276" s="304"/>
      <c r="Q276" s="310"/>
      <c r="R276" s="304"/>
      <c r="S276" s="304"/>
      <c r="T276" s="304"/>
      <c r="U276" s="304"/>
      <c r="V276" s="304"/>
      <c r="W276" s="310" t="s">
        <v>204</v>
      </c>
      <c r="X276" s="304" t="s">
        <v>205</v>
      </c>
      <c r="Y276" s="366">
        <f t="shared" si="82"/>
        <v>424.8</v>
      </c>
      <c r="Z276" s="304">
        <v>0.3</v>
      </c>
      <c r="AA276" s="304"/>
      <c r="AB276" s="304">
        <v>-999</v>
      </c>
      <c r="AC276" s="304">
        <v>-999</v>
      </c>
      <c r="AD276" s="366">
        <v>-999</v>
      </c>
      <c r="AE276" s="304">
        <v>-999</v>
      </c>
      <c r="AF276" s="304">
        <v>-999</v>
      </c>
      <c r="AG276" s="304"/>
      <c r="AH276" s="348">
        <f>VLOOKUP($C276,SMM_Vol1!$B$235:$H$269,6,FALSE)</f>
        <v>2.34317E-2</v>
      </c>
      <c r="AI276" s="385">
        <v>1.0000000000000001E-5</v>
      </c>
      <c r="AJ276" s="332">
        <f>VLOOKUP($C276,SMM_Vol1!$B$235:$H$269,7,FALSE)</f>
        <v>382</v>
      </c>
      <c r="AK276" s="304">
        <f t="shared" si="80"/>
        <v>425</v>
      </c>
      <c r="AL276" s="363">
        <v>0.43</v>
      </c>
      <c r="AM276" s="389">
        <f t="shared" si="81"/>
        <v>387</v>
      </c>
      <c r="AN276" s="363">
        <v>0.25</v>
      </c>
      <c r="AO276" s="304"/>
      <c r="AP276" s="312" t="s">
        <v>1600</v>
      </c>
      <c r="AQ276" s="312" t="s">
        <v>1538</v>
      </c>
      <c r="AR276" s="312">
        <v>387</v>
      </c>
      <c r="AS276" s="312">
        <v>370.78899999999999</v>
      </c>
      <c r="AT276" s="312"/>
      <c r="AU276" s="329">
        <f>VLOOKUP(C276,[1]world!$A$2:$B$3555,2,FALSE)</f>
        <v>3</v>
      </c>
      <c r="AV276" s="329">
        <v>547</v>
      </c>
      <c r="AW276" s="304">
        <v>0.37</v>
      </c>
      <c r="AX276" s="304">
        <v>60</v>
      </c>
      <c r="AY276" s="304">
        <v>-999</v>
      </c>
      <c r="AZ276" s="304">
        <v>220</v>
      </c>
      <c r="BA276" s="304">
        <v>-999</v>
      </c>
      <c r="BB276" s="304">
        <v>-999</v>
      </c>
      <c r="BC276" s="304">
        <v>-999</v>
      </c>
      <c r="BD276" s="304">
        <v>-999</v>
      </c>
      <c r="BE276" s="304">
        <v>-999</v>
      </c>
      <c r="BF276" s="304">
        <v>-999</v>
      </c>
      <c r="BG276" s="304">
        <v>-999</v>
      </c>
      <c r="BH276" s="304">
        <v>-999</v>
      </c>
      <c r="BI276" s="304">
        <v>-999</v>
      </c>
      <c r="BJ276" s="304">
        <v>4</v>
      </c>
      <c r="BK276" s="304" t="s">
        <v>4954</v>
      </c>
      <c r="BL276" s="304">
        <v>4</v>
      </c>
    </row>
    <row r="277" spans="1:64" ht="15" hidden="1" customHeight="1" x14ac:dyDescent="0.2">
      <c r="A277" s="304" t="s">
        <v>4917</v>
      </c>
      <c r="B277" s="304" t="s">
        <v>5965</v>
      </c>
      <c r="C277" s="304">
        <v>278</v>
      </c>
      <c r="D277" s="349" t="s">
        <v>1862</v>
      </c>
      <c r="E277" s="309">
        <v>13197</v>
      </c>
      <c r="F277" s="309"/>
      <c r="G277" s="324">
        <v>33.661999999999999</v>
      </c>
      <c r="H277" s="324">
        <v>-117.997</v>
      </c>
      <c r="I277" s="324" t="s">
        <v>232</v>
      </c>
      <c r="J277" s="368">
        <f t="shared" si="85"/>
        <v>320.06115242659956</v>
      </c>
      <c r="K277" s="331">
        <f t="shared" si="86"/>
        <v>0.33046028505707004</v>
      </c>
      <c r="L277" s="304" t="str">
        <f t="shared" si="79"/>
        <v>D</v>
      </c>
      <c r="M277" s="388" t="s">
        <v>6092</v>
      </c>
      <c r="N277" s="304"/>
      <c r="O277" s="356"/>
      <c r="P277" s="304"/>
      <c r="Q277" s="310"/>
      <c r="R277" s="304"/>
      <c r="S277" s="304"/>
      <c r="T277" s="304"/>
      <c r="U277" s="304"/>
      <c r="V277" s="304"/>
      <c r="W277" s="304" t="s">
        <v>505</v>
      </c>
      <c r="X277" s="304" t="s">
        <v>213</v>
      </c>
      <c r="Y277" s="366">
        <f t="shared" si="82"/>
        <v>274.5</v>
      </c>
      <c r="Z277" s="304">
        <v>0.3</v>
      </c>
      <c r="AA277" s="304"/>
      <c r="AB277" s="304">
        <v>-999</v>
      </c>
      <c r="AC277" s="304">
        <v>-999</v>
      </c>
      <c r="AD277" s="366">
        <v>-999</v>
      </c>
      <c r="AE277" s="304">
        <v>-999</v>
      </c>
      <c r="AF277" s="304">
        <v>-999</v>
      </c>
      <c r="AG277" s="304"/>
      <c r="AH277" s="348">
        <f>VLOOKUP($C277,SMM_Vol1!$B$235:$H$269,6,FALSE)</f>
        <v>6.6392500000000002E-3</v>
      </c>
      <c r="AI277" s="385">
        <v>1.0000000000000001E-5</v>
      </c>
      <c r="AJ277" s="332">
        <f>VLOOKUP($C277,SMM_Vol1!$B$235:$H$269,7,FALSE)</f>
        <v>269</v>
      </c>
      <c r="AK277" s="304">
        <f t="shared" si="80"/>
        <v>270</v>
      </c>
      <c r="AL277" s="363">
        <v>0.43</v>
      </c>
      <c r="AM277" s="389">
        <f t="shared" si="81"/>
        <v>387</v>
      </c>
      <c r="AN277" s="363">
        <v>0.25</v>
      </c>
      <c r="AO277" s="304"/>
      <c r="AP277" s="312" t="s">
        <v>1600</v>
      </c>
      <c r="AQ277" s="312" t="s">
        <v>1538</v>
      </c>
      <c r="AR277" s="312">
        <v>387</v>
      </c>
      <c r="AS277" s="312">
        <v>370.78899999999999</v>
      </c>
      <c r="AT277" s="312"/>
      <c r="AU277" s="329">
        <f>VLOOKUP(C277,[1]world!$A$2:$B$3555,2,FALSE)</f>
        <v>11</v>
      </c>
      <c r="AV277" s="329">
        <v>328</v>
      </c>
      <c r="AW277" s="304">
        <v>0.37</v>
      </c>
      <c r="AX277" s="304">
        <v>860</v>
      </c>
      <c r="AY277" s="304">
        <v>-999</v>
      </c>
      <c r="AZ277" s="304">
        <v>2660</v>
      </c>
      <c r="BA277" s="304">
        <v>400</v>
      </c>
      <c r="BB277" s="304">
        <v>-999</v>
      </c>
      <c r="BC277" s="304">
        <v>2520</v>
      </c>
      <c r="BD277" s="304">
        <v>-999</v>
      </c>
      <c r="BE277" s="304">
        <v>-999</v>
      </c>
      <c r="BF277" s="304">
        <v>-999</v>
      </c>
      <c r="BG277" s="304">
        <v>-999</v>
      </c>
      <c r="BH277" s="304">
        <v>-999</v>
      </c>
      <c r="BI277" s="304">
        <v>-999</v>
      </c>
      <c r="BJ277" s="304">
        <v>3</v>
      </c>
      <c r="BK277" s="304" t="s">
        <v>4954</v>
      </c>
      <c r="BL277" s="304">
        <v>3</v>
      </c>
    </row>
    <row r="278" spans="1:64" ht="15" hidden="1" customHeight="1" x14ac:dyDescent="0.2">
      <c r="A278" s="304" t="s">
        <v>4922</v>
      </c>
      <c r="B278" s="304" t="s">
        <v>5965</v>
      </c>
      <c r="C278" s="304">
        <v>279</v>
      </c>
      <c r="D278" s="349" t="s">
        <v>1823</v>
      </c>
      <c r="E278" s="309">
        <v>13198</v>
      </c>
      <c r="F278" s="309"/>
      <c r="G278" s="324">
        <v>33.598999999999997</v>
      </c>
      <c r="H278" s="324">
        <v>-117.13200000000001</v>
      </c>
      <c r="I278" s="324" t="s">
        <v>214</v>
      </c>
      <c r="J278" s="368">
        <f t="shared" si="85"/>
        <v>470.0322643053106</v>
      </c>
      <c r="K278" s="331">
        <f t="shared" si="86"/>
        <v>0.40016121751114264</v>
      </c>
      <c r="L278" s="304" t="str">
        <f t="shared" si="79"/>
        <v>C</v>
      </c>
      <c r="M278" s="388" t="s">
        <v>6092</v>
      </c>
      <c r="N278" s="304"/>
      <c r="O278" s="356"/>
      <c r="P278" s="304"/>
      <c r="Q278" s="310"/>
      <c r="R278" s="304"/>
      <c r="S278" s="304"/>
      <c r="T278" s="304"/>
      <c r="U278" s="304"/>
      <c r="V278" s="304"/>
      <c r="W278" s="304" t="s">
        <v>1763</v>
      </c>
      <c r="X278" s="304" t="s">
        <v>232</v>
      </c>
      <c r="Y278" s="366">
        <f t="shared" si="82"/>
        <v>506.6</v>
      </c>
      <c r="Z278" s="304">
        <v>0.4</v>
      </c>
      <c r="AA278" s="304"/>
      <c r="AB278" s="304">
        <v>-999</v>
      </c>
      <c r="AC278" s="304">
        <v>-999</v>
      </c>
      <c r="AD278" s="366">
        <v>-999</v>
      </c>
      <c r="AE278" s="304">
        <v>-999</v>
      </c>
      <c r="AF278" s="304">
        <v>-999</v>
      </c>
      <c r="AG278" s="304"/>
      <c r="AH278" s="304">
        <v>7.6560200000000004E-3</v>
      </c>
      <c r="AI278" s="312"/>
      <c r="AJ278" s="332">
        <v>278</v>
      </c>
      <c r="AK278" s="304">
        <f t="shared" si="80"/>
        <v>270</v>
      </c>
      <c r="AL278" s="363">
        <v>0.43</v>
      </c>
      <c r="AM278" s="389">
        <f t="shared" si="81"/>
        <v>748</v>
      </c>
      <c r="AN278" s="304">
        <v>0.4</v>
      </c>
      <c r="AO278" s="304"/>
      <c r="AP278" s="312" t="s">
        <v>6112</v>
      </c>
      <c r="AQ278" s="312" t="s">
        <v>1824</v>
      </c>
      <c r="AR278" s="312">
        <v>748</v>
      </c>
      <c r="AS278" s="342">
        <v>684.93499999999995</v>
      </c>
      <c r="AT278" s="312"/>
      <c r="AU278" s="329">
        <f>VLOOKUP(C278,[1]world!$A$2:$B$3555,2,FALSE)</f>
        <v>11</v>
      </c>
      <c r="AV278" s="329">
        <v>328</v>
      </c>
      <c r="AW278" s="304">
        <v>0.37</v>
      </c>
      <c r="AX278" s="304">
        <v>40</v>
      </c>
      <c r="AY278" s="304">
        <v>-999</v>
      </c>
      <c r="AZ278" s="304">
        <v>220</v>
      </c>
      <c r="BA278" s="304">
        <v>-999</v>
      </c>
      <c r="BB278" s="304">
        <v>-999</v>
      </c>
      <c r="BC278" s="304">
        <v>-999</v>
      </c>
      <c r="BD278" s="304">
        <v>-999</v>
      </c>
      <c r="BE278" s="304">
        <v>-999</v>
      </c>
      <c r="BF278" s="304">
        <v>-999</v>
      </c>
      <c r="BG278" s="304">
        <v>-999</v>
      </c>
      <c r="BH278" s="304">
        <v>-999</v>
      </c>
      <c r="BI278" s="304">
        <v>-999</v>
      </c>
      <c r="BJ278" s="304">
        <v>4</v>
      </c>
      <c r="BK278" s="304" t="s">
        <v>4954</v>
      </c>
      <c r="BL278" s="304">
        <v>4</v>
      </c>
    </row>
    <row r="279" spans="1:64" ht="15" hidden="1" customHeight="1" x14ac:dyDescent="0.2">
      <c r="A279" s="304" t="s">
        <v>4922</v>
      </c>
      <c r="B279" s="304" t="s">
        <v>5965</v>
      </c>
      <c r="C279" s="304">
        <v>280</v>
      </c>
      <c r="D279" s="349" t="s">
        <v>1849</v>
      </c>
      <c r="E279" s="309">
        <v>13199</v>
      </c>
      <c r="F279" s="309"/>
      <c r="G279" s="324">
        <v>33.64</v>
      </c>
      <c r="H279" s="324">
        <v>-117.09399999999999</v>
      </c>
      <c r="I279" s="324" t="s">
        <v>214</v>
      </c>
      <c r="J279" s="368">
        <f t="shared" si="85"/>
        <v>477.06176479756323</v>
      </c>
      <c r="K279" s="331">
        <f t="shared" si="86"/>
        <v>0.40016121751114264</v>
      </c>
      <c r="L279" s="304" t="str">
        <f t="shared" si="79"/>
        <v>C</v>
      </c>
      <c r="M279" s="388" t="s">
        <v>6092</v>
      </c>
      <c r="N279" s="304"/>
      <c r="O279" s="356"/>
      <c r="P279" s="304"/>
      <c r="Q279" s="310"/>
      <c r="R279" s="304"/>
      <c r="S279" s="304"/>
      <c r="T279" s="304"/>
      <c r="U279" s="304"/>
      <c r="V279" s="304"/>
      <c r="W279" s="304" t="s">
        <v>1763</v>
      </c>
      <c r="X279" s="304" t="s">
        <v>232</v>
      </c>
      <c r="Y279" s="366">
        <f t="shared" si="82"/>
        <v>506.6</v>
      </c>
      <c r="Z279" s="304">
        <v>0.4</v>
      </c>
      <c r="AA279" s="304"/>
      <c r="AB279" s="304">
        <v>-999</v>
      </c>
      <c r="AC279" s="304">
        <v>-999</v>
      </c>
      <c r="AD279" s="366">
        <v>-999</v>
      </c>
      <c r="AE279" s="304">
        <v>-999</v>
      </c>
      <c r="AF279" s="304">
        <v>-999</v>
      </c>
      <c r="AG279" s="304"/>
      <c r="AH279" s="304">
        <v>4.7291199999999999E-3</v>
      </c>
      <c r="AI279" s="312"/>
      <c r="AJ279" s="332">
        <v>251</v>
      </c>
      <c r="AK279" s="304">
        <f t="shared" si="80"/>
        <v>270</v>
      </c>
      <c r="AL279" s="363">
        <v>0.43</v>
      </c>
      <c r="AM279" s="389">
        <f t="shared" si="81"/>
        <v>748</v>
      </c>
      <c r="AN279" s="304">
        <v>0.4</v>
      </c>
      <c r="AO279" s="304"/>
      <c r="AP279" s="312" t="s">
        <v>6114</v>
      </c>
      <c r="AQ279" s="312" t="s">
        <v>1850</v>
      </c>
      <c r="AR279" s="312">
        <v>748</v>
      </c>
      <c r="AS279" s="342">
        <v>684.93499999999995</v>
      </c>
      <c r="AT279" s="312"/>
      <c r="AU279" s="329">
        <f>VLOOKUP(C279,[1]world!$A$2:$B$3555,2,FALSE)</f>
        <v>7</v>
      </c>
      <c r="AV279" s="329">
        <v>388</v>
      </c>
      <c r="AW279" s="304">
        <v>0.37</v>
      </c>
      <c r="AX279" s="304">
        <v>40</v>
      </c>
      <c r="AY279" s="304">
        <v>-999</v>
      </c>
      <c r="AZ279" s="304">
        <v>200</v>
      </c>
      <c r="BA279" s="304">
        <v>-999</v>
      </c>
      <c r="BB279" s="304">
        <v>-999</v>
      </c>
      <c r="BC279" s="304">
        <v>-999</v>
      </c>
      <c r="BD279" s="304">
        <v>-999</v>
      </c>
      <c r="BE279" s="304">
        <v>-999</v>
      </c>
      <c r="BF279" s="304">
        <v>-999</v>
      </c>
      <c r="BG279" s="304">
        <v>-999</v>
      </c>
      <c r="BH279" s="304">
        <v>-999</v>
      </c>
      <c r="BI279" s="304">
        <v>-999</v>
      </c>
      <c r="BJ279" s="304">
        <v>4</v>
      </c>
      <c r="BK279" s="304" t="s">
        <v>4954</v>
      </c>
      <c r="BL279" s="304">
        <v>4</v>
      </c>
    </row>
    <row r="280" spans="1:64" ht="15" hidden="1" customHeight="1" x14ac:dyDescent="0.2">
      <c r="A280" s="304" t="s">
        <v>4922</v>
      </c>
      <c r="B280" s="304" t="s">
        <v>5965</v>
      </c>
      <c r="C280" s="304">
        <v>281</v>
      </c>
      <c r="D280" s="349" t="s">
        <v>1898</v>
      </c>
      <c r="E280" s="309">
        <v>13201</v>
      </c>
      <c r="F280" s="309"/>
      <c r="G280" s="324">
        <v>33.718000000000004</v>
      </c>
      <c r="H280" s="324">
        <v>-117.02200000000001</v>
      </c>
      <c r="I280" s="324" t="s">
        <v>214</v>
      </c>
      <c r="J280" s="368">
        <f t="shared" si="85"/>
        <v>289.11068016076592</v>
      </c>
      <c r="K280" s="331">
        <f t="shared" si="86"/>
        <v>0.33046028505707004</v>
      </c>
      <c r="L280" s="304" t="str">
        <f t="shared" si="79"/>
        <v>D</v>
      </c>
      <c r="M280" s="388" t="s">
        <v>6092</v>
      </c>
      <c r="N280" s="304"/>
      <c r="O280" s="356"/>
      <c r="P280" s="304"/>
      <c r="Q280" s="310"/>
      <c r="R280" s="304"/>
      <c r="S280" s="304"/>
      <c r="T280" s="304"/>
      <c r="U280" s="304"/>
      <c r="V280" s="304"/>
      <c r="W280" s="310" t="s">
        <v>225</v>
      </c>
      <c r="X280" s="304" t="s">
        <v>213</v>
      </c>
      <c r="Y280" s="366">
        <f t="shared" si="82"/>
        <v>274.5</v>
      </c>
      <c r="Z280" s="304">
        <v>0.3</v>
      </c>
      <c r="AA280" s="304"/>
      <c r="AB280" s="304">
        <v>-999</v>
      </c>
      <c r="AC280" s="304">
        <v>-999</v>
      </c>
      <c r="AD280" s="366">
        <v>-999</v>
      </c>
      <c r="AE280" s="304">
        <v>-999</v>
      </c>
      <c r="AF280" s="304">
        <v>-999</v>
      </c>
      <c r="AG280" s="304"/>
      <c r="AH280" s="304">
        <v>3.9252799999999997E-3</v>
      </c>
      <c r="AI280" s="385">
        <v>9.9031599999999994E-3</v>
      </c>
      <c r="AJ280" s="332">
        <v>244</v>
      </c>
      <c r="AK280" s="304">
        <f t="shared" si="80"/>
        <v>270</v>
      </c>
      <c r="AL280" s="363">
        <v>0.43</v>
      </c>
      <c r="AM280" s="389">
        <f t="shared" si="81"/>
        <v>306</v>
      </c>
      <c r="AN280" s="363">
        <v>0.25</v>
      </c>
      <c r="AO280" s="304"/>
      <c r="AP280" s="312" t="s">
        <v>4980</v>
      </c>
      <c r="AQ280" s="312"/>
      <c r="AR280" s="312">
        <v>349</v>
      </c>
      <c r="AS280" s="312">
        <v>338.53899999999999</v>
      </c>
      <c r="AT280" s="312">
        <v>306</v>
      </c>
      <c r="AU280" s="329">
        <f>VLOOKUP(C280,[1]world!$A$2:$B$3555,2,FALSE)</f>
        <v>11</v>
      </c>
      <c r="AV280" s="329">
        <v>328</v>
      </c>
      <c r="AW280" s="304">
        <v>0.37</v>
      </c>
      <c r="AX280" s="304">
        <v>60</v>
      </c>
      <c r="AY280" s="304">
        <v>-999</v>
      </c>
      <c r="AZ280" s="304">
        <v>260</v>
      </c>
      <c r="BA280" s="304">
        <v>-999</v>
      </c>
      <c r="BB280" s="304">
        <v>-999</v>
      </c>
      <c r="BC280" s="304">
        <v>-999</v>
      </c>
      <c r="BD280" s="304">
        <v>-999</v>
      </c>
      <c r="BE280" s="304">
        <v>-999</v>
      </c>
      <c r="BF280" s="304">
        <v>-999</v>
      </c>
      <c r="BG280" s="304">
        <v>-999</v>
      </c>
      <c r="BH280" s="304">
        <v>-999</v>
      </c>
      <c r="BI280" s="304">
        <v>-999</v>
      </c>
      <c r="BJ280" s="304">
        <v>4</v>
      </c>
      <c r="BK280" s="304" t="s">
        <v>4954</v>
      </c>
      <c r="BL280" s="304">
        <v>4</v>
      </c>
    </row>
    <row r="281" spans="1:64" ht="15" hidden="1" customHeight="1" x14ac:dyDescent="0.2">
      <c r="A281" s="304" t="s">
        <v>4922</v>
      </c>
      <c r="B281" s="304" t="s">
        <v>5965</v>
      </c>
      <c r="C281" s="304">
        <v>282</v>
      </c>
      <c r="D281" s="349" t="s">
        <v>1842</v>
      </c>
      <c r="E281" s="309">
        <v>13610</v>
      </c>
      <c r="F281" s="309"/>
      <c r="G281" s="324">
        <v>33.622999999999998</v>
      </c>
      <c r="H281" s="324">
        <v>-117.931</v>
      </c>
      <c r="I281" s="324" t="s">
        <v>214</v>
      </c>
      <c r="J281" s="368">
        <f t="shared" si="85"/>
        <v>347.65985094863646</v>
      </c>
      <c r="K281" s="331">
        <f t="shared" si="86"/>
        <v>0.33046028505707004</v>
      </c>
      <c r="L281" s="304" t="str">
        <f t="shared" si="79"/>
        <v>D</v>
      </c>
      <c r="M281" s="388" t="s">
        <v>6092</v>
      </c>
      <c r="N281" s="304"/>
      <c r="O281" s="356"/>
      <c r="P281" s="304"/>
      <c r="Q281" s="310"/>
      <c r="R281" s="304"/>
      <c r="S281" s="304"/>
      <c r="T281" s="304"/>
      <c r="U281" s="304"/>
      <c r="V281" s="304"/>
      <c r="W281" s="304" t="s">
        <v>273</v>
      </c>
      <c r="X281" s="304" t="s">
        <v>213</v>
      </c>
      <c r="Y281" s="366">
        <f t="shared" si="82"/>
        <v>274.5</v>
      </c>
      <c r="Z281" s="304">
        <v>0.3</v>
      </c>
      <c r="AA281" s="304"/>
      <c r="AB281" s="304">
        <v>-999</v>
      </c>
      <c r="AC281" s="304">
        <v>-999</v>
      </c>
      <c r="AD281" s="366">
        <v>-999</v>
      </c>
      <c r="AE281" s="304">
        <v>-999</v>
      </c>
      <c r="AF281" s="304">
        <v>-999</v>
      </c>
      <c r="AG281" s="304"/>
      <c r="AH281" s="304">
        <v>1.54363E-2</v>
      </c>
      <c r="AI281" s="312"/>
      <c r="AJ281" s="332">
        <v>341</v>
      </c>
      <c r="AK281" s="304">
        <f t="shared" si="80"/>
        <v>270</v>
      </c>
      <c r="AL281" s="363">
        <v>0.43</v>
      </c>
      <c r="AM281" s="389">
        <f t="shared" si="81"/>
        <v>387</v>
      </c>
      <c r="AN281" s="363">
        <v>0.25</v>
      </c>
      <c r="AO281" s="304"/>
      <c r="AP281" s="312" t="s">
        <v>1600</v>
      </c>
      <c r="AQ281" s="312" t="s">
        <v>1843</v>
      </c>
      <c r="AR281" s="312">
        <v>387</v>
      </c>
      <c r="AS281" s="312">
        <v>370.78899999999999</v>
      </c>
      <c r="AT281" s="312"/>
      <c r="AU281" s="329">
        <f>VLOOKUP(C281,[1]world!$A$2:$B$3555,2,FALSE)</f>
        <v>7</v>
      </c>
      <c r="AV281" s="329">
        <v>388</v>
      </c>
      <c r="AW281" s="304">
        <v>0.37</v>
      </c>
      <c r="AX281" s="304">
        <v>980</v>
      </c>
      <c r="AY281" s="304">
        <v>-999</v>
      </c>
      <c r="AZ281" s="304">
        <v>4480</v>
      </c>
      <c r="BA281" s="304">
        <v>320</v>
      </c>
      <c r="BB281" s="304">
        <v>-999</v>
      </c>
      <c r="BC281" s="304">
        <v>2500</v>
      </c>
      <c r="BD281" s="304">
        <v>-999</v>
      </c>
      <c r="BE281" s="304">
        <v>-999</v>
      </c>
      <c r="BF281" s="304">
        <v>-999</v>
      </c>
      <c r="BG281" s="304">
        <v>-999</v>
      </c>
      <c r="BH281" s="304">
        <v>-999</v>
      </c>
      <c r="BI281" s="304">
        <v>-999</v>
      </c>
      <c r="BJ281" s="304">
        <v>3</v>
      </c>
      <c r="BK281" s="304" t="s">
        <v>4954</v>
      </c>
      <c r="BL281" s="304">
        <v>3</v>
      </c>
    </row>
    <row r="282" spans="1:64" ht="15" hidden="1" customHeight="1" x14ac:dyDescent="0.2">
      <c r="A282" s="304" t="s">
        <v>4922</v>
      </c>
      <c r="B282" s="304" t="s">
        <v>5965</v>
      </c>
      <c r="C282" s="304">
        <v>283</v>
      </c>
      <c r="D282" s="349" t="s">
        <v>1912</v>
      </c>
      <c r="E282" s="309">
        <v>13660</v>
      </c>
      <c r="F282" s="309"/>
      <c r="G282" s="324">
        <v>33.731000000000002</v>
      </c>
      <c r="H282" s="324">
        <v>-117.023</v>
      </c>
      <c r="I282" s="324" t="s">
        <v>214</v>
      </c>
      <c r="J282" s="368">
        <f t="shared" si="85"/>
        <v>293.36983381171575</v>
      </c>
      <c r="K282" s="331">
        <f t="shared" si="86"/>
        <v>0.33046028505707004</v>
      </c>
      <c r="L282" s="304" t="str">
        <f t="shared" si="79"/>
        <v>D</v>
      </c>
      <c r="M282" s="388" t="s">
        <v>6092</v>
      </c>
      <c r="N282" s="304"/>
      <c r="O282" s="356"/>
      <c r="P282" s="304"/>
      <c r="Q282" s="310"/>
      <c r="R282" s="304"/>
      <c r="S282" s="304"/>
      <c r="T282" s="304"/>
      <c r="U282" s="304"/>
      <c r="V282" s="304"/>
      <c r="W282" s="304" t="s">
        <v>225</v>
      </c>
      <c r="X282" s="304" t="s">
        <v>213</v>
      </c>
      <c r="Y282" s="366">
        <f t="shared" si="82"/>
        <v>274.5</v>
      </c>
      <c r="Z282" s="304">
        <v>0.3</v>
      </c>
      <c r="AA282" s="304"/>
      <c r="AB282" s="304">
        <v>-999</v>
      </c>
      <c r="AC282" s="304">
        <v>-999</v>
      </c>
      <c r="AD282" s="366">
        <v>-999</v>
      </c>
      <c r="AE282" s="304">
        <v>-999</v>
      </c>
      <c r="AF282" s="304">
        <v>-999</v>
      </c>
      <c r="AG282" s="304"/>
      <c r="AH282" s="304">
        <v>3.2849200000000002E-3</v>
      </c>
      <c r="AI282" s="385">
        <v>7.8736499999999994E-3</v>
      </c>
      <c r="AJ282" s="332">
        <v>236</v>
      </c>
      <c r="AK282" s="304">
        <f t="shared" si="80"/>
        <v>210</v>
      </c>
      <c r="AL282" s="363">
        <v>0.43</v>
      </c>
      <c r="AM282" s="389">
        <f t="shared" si="81"/>
        <v>306</v>
      </c>
      <c r="AN282" s="363">
        <v>0.25</v>
      </c>
      <c r="AO282" s="304"/>
      <c r="AP282" s="312" t="s">
        <v>4980</v>
      </c>
      <c r="AQ282" s="312"/>
      <c r="AR282" s="312">
        <v>349</v>
      </c>
      <c r="AS282" s="312">
        <v>338.53899999999999</v>
      </c>
      <c r="AT282" s="312">
        <v>306</v>
      </c>
      <c r="AU282" s="329">
        <f>VLOOKUP(C282,[1]world!$A$2:$B$3555,2,FALSE)</f>
        <v>15</v>
      </c>
      <c r="AV282" s="329">
        <v>363</v>
      </c>
      <c r="AW282" s="304">
        <v>0.37</v>
      </c>
      <c r="AX282" s="304">
        <v>60</v>
      </c>
      <c r="AY282" s="304">
        <v>-999</v>
      </c>
      <c r="AZ282" s="304">
        <v>260</v>
      </c>
      <c r="BA282" s="304">
        <v>-999</v>
      </c>
      <c r="BB282" s="304">
        <v>-999</v>
      </c>
      <c r="BC282" s="304">
        <v>-999</v>
      </c>
      <c r="BD282" s="304">
        <v>-999</v>
      </c>
      <c r="BE282" s="304">
        <v>-999</v>
      </c>
      <c r="BF282" s="304">
        <v>-999</v>
      </c>
      <c r="BG282" s="304">
        <v>-999</v>
      </c>
      <c r="BH282" s="304">
        <v>-999</v>
      </c>
      <c r="BI282" s="304">
        <v>-999</v>
      </c>
      <c r="BJ282" s="304">
        <v>4</v>
      </c>
      <c r="BK282" s="304" t="s">
        <v>4954</v>
      </c>
      <c r="BL282" s="304">
        <v>4</v>
      </c>
    </row>
    <row r="283" spans="1:64" ht="15" hidden="1" customHeight="1" x14ac:dyDescent="0.2">
      <c r="A283" s="304" t="s">
        <v>4922</v>
      </c>
      <c r="B283" s="304" t="s">
        <v>5965</v>
      </c>
      <c r="C283" s="304">
        <v>284</v>
      </c>
      <c r="D283" s="349" t="s">
        <v>1901</v>
      </c>
      <c r="E283" s="309">
        <v>14159</v>
      </c>
      <c r="F283" s="309"/>
      <c r="G283" s="324">
        <v>33.722000000000001</v>
      </c>
      <c r="H283" s="324">
        <v>-118.309</v>
      </c>
      <c r="I283" s="324" t="s">
        <v>232</v>
      </c>
      <c r="J283" s="368">
        <f t="shared" si="85"/>
        <v>441.72824594845576</v>
      </c>
      <c r="K283" s="331">
        <f t="shared" si="86"/>
        <v>0.37715248905449367</v>
      </c>
      <c r="L283" s="304" t="str">
        <f t="shared" si="79"/>
        <v>C</v>
      </c>
      <c r="M283" s="388" t="s">
        <v>6092</v>
      </c>
      <c r="N283" s="304"/>
      <c r="O283" s="356"/>
      <c r="P283" s="304"/>
      <c r="Q283" s="310"/>
      <c r="R283" s="304"/>
      <c r="S283" s="304"/>
      <c r="T283" s="304"/>
      <c r="U283" s="304"/>
      <c r="V283" s="304"/>
      <c r="W283" s="304" t="s">
        <v>1902</v>
      </c>
      <c r="X283" s="304" t="s">
        <v>232</v>
      </c>
      <c r="Y283" s="366">
        <f t="shared" si="82"/>
        <v>506.6</v>
      </c>
      <c r="Z283" s="304">
        <v>0.4</v>
      </c>
      <c r="AA283" s="304"/>
      <c r="AB283" s="304">
        <v>-999</v>
      </c>
      <c r="AC283" s="304">
        <v>-999</v>
      </c>
      <c r="AD283" s="366">
        <v>-999</v>
      </c>
      <c r="AE283" s="304">
        <v>-999</v>
      </c>
      <c r="AF283" s="304">
        <v>-999</v>
      </c>
      <c r="AG283" s="304"/>
      <c r="AH283" s="348">
        <f>VLOOKUP($C283,SMM_Vol1!$B$235:$H$269,6,FALSE)</f>
        <v>6.7003400000000005E-2</v>
      </c>
      <c r="AI283" s="385">
        <v>1.0000000000000001E-5</v>
      </c>
      <c r="AJ283" s="332">
        <f>VLOOKUP($C283,SMM_Vol1!$B$235:$H$269,7,FALSE)</f>
        <v>534</v>
      </c>
      <c r="AK283" s="304">
        <f t="shared" si="80"/>
        <v>555</v>
      </c>
      <c r="AL283" s="363">
        <v>0.43</v>
      </c>
      <c r="AM283" s="389">
        <f t="shared" si="81"/>
        <v>390</v>
      </c>
      <c r="AN283" s="304">
        <v>0.33</v>
      </c>
      <c r="AO283" s="304"/>
      <c r="AP283" s="312" t="s">
        <v>1903</v>
      </c>
      <c r="AQ283" s="312" t="s">
        <v>1904</v>
      </c>
      <c r="AR283" s="312">
        <v>390</v>
      </c>
      <c r="AS283" s="312">
        <v>376.07299999999998</v>
      </c>
      <c r="AT283" s="312"/>
      <c r="AU283" s="329">
        <f>VLOOKUP(C283,[1]world!$A$2:$B$3555,2,FALSE)</f>
        <v>7</v>
      </c>
      <c r="AV283" s="329">
        <v>388</v>
      </c>
      <c r="AW283" s="304">
        <v>0.37</v>
      </c>
      <c r="AX283" s="304">
        <v>60</v>
      </c>
      <c r="AY283" s="304">
        <v>-999</v>
      </c>
      <c r="AZ283" s="304">
        <v>460</v>
      </c>
      <c r="BA283" s="304">
        <v>-999</v>
      </c>
      <c r="BB283" s="304">
        <v>-999</v>
      </c>
      <c r="BC283" s="304">
        <v>-999</v>
      </c>
      <c r="BD283" s="304">
        <v>-999</v>
      </c>
      <c r="BE283" s="304">
        <v>-999</v>
      </c>
      <c r="BF283" s="304">
        <v>-999</v>
      </c>
      <c r="BG283" s="304">
        <v>-999</v>
      </c>
      <c r="BH283" s="304">
        <v>-999</v>
      </c>
      <c r="BI283" s="304">
        <v>-999</v>
      </c>
      <c r="BJ283" s="304">
        <v>4</v>
      </c>
      <c r="BK283" s="304" t="s">
        <v>4954</v>
      </c>
      <c r="BL283" s="304">
        <v>4</v>
      </c>
    </row>
    <row r="284" spans="1:64" ht="15" hidden="1" customHeight="1" x14ac:dyDescent="0.2">
      <c r="A284" s="304" t="s">
        <v>4922</v>
      </c>
      <c r="B284" s="304" t="s">
        <v>5965</v>
      </c>
      <c r="C284" s="304">
        <v>285</v>
      </c>
      <c r="D284" s="349" t="s">
        <v>2059</v>
      </c>
      <c r="E284" s="309">
        <v>14196</v>
      </c>
      <c r="F284" s="309"/>
      <c r="G284" s="324">
        <v>33.905000000000001</v>
      </c>
      <c r="H284" s="324">
        <v>-118.279</v>
      </c>
      <c r="I284" s="324" t="s">
        <v>214</v>
      </c>
      <c r="J284" s="368">
        <f>P284</f>
        <v>316.02</v>
      </c>
      <c r="K284" s="331">
        <v>0.1</v>
      </c>
      <c r="L284" s="304" t="str">
        <f t="shared" si="79"/>
        <v>D</v>
      </c>
      <c r="M284" s="388">
        <v>0</v>
      </c>
      <c r="N284" s="304"/>
      <c r="O284" s="356">
        <v>36.270000000000003</v>
      </c>
      <c r="P284" s="304">
        <v>316.02</v>
      </c>
      <c r="Q284" s="304">
        <v>2083</v>
      </c>
      <c r="R284" s="304" t="s">
        <v>5948</v>
      </c>
      <c r="S284" s="304"/>
      <c r="T284" s="304"/>
      <c r="U284" s="304"/>
      <c r="V284" s="304"/>
      <c r="W284" s="304" t="s">
        <v>273</v>
      </c>
      <c r="X284" s="304" t="s">
        <v>213</v>
      </c>
      <c r="Y284" s="366">
        <f t="shared" si="82"/>
        <v>274.5</v>
      </c>
      <c r="Z284" s="304">
        <v>0.3</v>
      </c>
      <c r="AA284" s="304"/>
      <c r="AB284" s="304">
        <v>-999</v>
      </c>
      <c r="AC284" s="304">
        <v>-999</v>
      </c>
      <c r="AD284" s="366">
        <v>-999</v>
      </c>
      <c r="AE284" s="304">
        <v>-999</v>
      </c>
      <c r="AF284" s="304">
        <v>-999</v>
      </c>
      <c r="AG284" s="304"/>
      <c r="AH284" s="304">
        <v>1.04178E-2</v>
      </c>
      <c r="AI284" s="312"/>
      <c r="AJ284" s="332">
        <v>303</v>
      </c>
      <c r="AK284" s="304">
        <f t="shared" si="80"/>
        <v>270</v>
      </c>
      <c r="AL284" s="304">
        <f>IF(AH284&lt;=0.0022,0.2,0.43)</f>
        <v>0.43</v>
      </c>
      <c r="AM284" s="389">
        <f t="shared" si="81"/>
        <v>387</v>
      </c>
      <c r="AN284" s="363">
        <v>0.25</v>
      </c>
      <c r="AO284" s="304"/>
      <c r="AP284" s="312" t="s">
        <v>1600</v>
      </c>
      <c r="AQ284" s="312"/>
      <c r="AR284" s="312">
        <v>387</v>
      </c>
      <c r="AS284" s="312">
        <v>370.78899999999999</v>
      </c>
      <c r="AT284" s="312"/>
      <c r="AU284" s="329">
        <f>VLOOKUP(C284,[1]world!$A$2:$B$3555,2,FALSE)</f>
        <v>8</v>
      </c>
      <c r="AV284" s="329">
        <v>374</v>
      </c>
      <c r="AW284" s="304">
        <v>0.37</v>
      </c>
      <c r="AX284" s="304">
        <v>1100</v>
      </c>
      <c r="AY284" s="304">
        <v>-999</v>
      </c>
      <c r="AZ284" s="304">
        <v>4400</v>
      </c>
      <c r="BA284" s="304">
        <v>580</v>
      </c>
      <c r="BB284" s="304">
        <v>-999</v>
      </c>
      <c r="BC284" s="304">
        <v>5100</v>
      </c>
      <c r="BD284" s="304">
        <v>-999</v>
      </c>
      <c r="BE284" s="304">
        <v>-999</v>
      </c>
      <c r="BF284" s="304">
        <v>-999</v>
      </c>
      <c r="BG284" s="304">
        <v>-999</v>
      </c>
      <c r="BH284" s="304">
        <v>-999</v>
      </c>
      <c r="BI284" s="304">
        <v>-999</v>
      </c>
      <c r="BJ284" s="304">
        <v>3</v>
      </c>
      <c r="BK284" s="304" t="s">
        <v>4954</v>
      </c>
      <c r="BL284" s="304">
        <v>3</v>
      </c>
    </row>
    <row r="285" spans="1:64" ht="15" hidden="1" customHeight="1" x14ac:dyDescent="0.2">
      <c r="A285" s="304" t="s">
        <v>4922</v>
      </c>
      <c r="B285" s="304" t="s">
        <v>5965</v>
      </c>
      <c r="C285" s="304">
        <v>286</v>
      </c>
      <c r="D285" s="349" t="s">
        <v>1953</v>
      </c>
      <c r="E285" s="309">
        <v>14241</v>
      </c>
      <c r="F285" s="309"/>
      <c r="G285" s="324">
        <v>33.777999999999999</v>
      </c>
      <c r="H285" s="324">
        <v>-118.133</v>
      </c>
      <c r="I285" s="324" t="s">
        <v>214</v>
      </c>
      <c r="J285" s="368">
        <f>P285</f>
        <v>282</v>
      </c>
      <c r="K285" s="331">
        <v>0.1</v>
      </c>
      <c r="L285" s="304" t="str">
        <f t="shared" si="79"/>
        <v>D</v>
      </c>
      <c r="M285" s="388">
        <v>0</v>
      </c>
      <c r="N285" s="304"/>
      <c r="O285" s="356">
        <v>74</v>
      </c>
      <c r="P285" s="304">
        <v>282</v>
      </c>
      <c r="Q285" s="310"/>
      <c r="R285" s="304" t="s">
        <v>4993</v>
      </c>
      <c r="S285" s="304"/>
      <c r="T285" s="304"/>
      <c r="U285" s="304"/>
      <c r="V285" s="304"/>
      <c r="W285" s="304" t="s">
        <v>273</v>
      </c>
      <c r="X285" s="304" t="s">
        <v>213</v>
      </c>
      <c r="Y285" s="366">
        <f t="shared" si="82"/>
        <v>274.5</v>
      </c>
      <c r="Z285" s="304">
        <v>0.3</v>
      </c>
      <c r="AA285" s="304"/>
      <c r="AB285" s="304">
        <v>-999</v>
      </c>
      <c r="AC285" s="304">
        <v>-999</v>
      </c>
      <c r="AD285" s="366">
        <v>-999</v>
      </c>
      <c r="AE285" s="304">
        <v>-999</v>
      </c>
      <c r="AF285" s="304">
        <v>-999</v>
      </c>
      <c r="AG285" s="304"/>
      <c r="AH285" s="304">
        <v>5.8459000000000002E-3</v>
      </c>
      <c r="AI285" s="312"/>
      <c r="AJ285" s="332">
        <v>262</v>
      </c>
      <c r="AK285" s="304">
        <f t="shared" si="80"/>
        <v>270</v>
      </c>
      <c r="AL285" s="304"/>
      <c r="AM285" s="389">
        <f t="shared" si="81"/>
        <v>387</v>
      </c>
      <c r="AN285" s="363">
        <v>0.25</v>
      </c>
      <c r="AO285" s="304"/>
      <c r="AP285" s="312" t="s">
        <v>1600</v>
      </c>
      <c r="AQ285" s="312" t="s">
        <v>1538</v>
      </c>
      <c r="AR285" s="312">
        <v>387</v>
      </c>
      <c r="AS285" s="312">
        <v>370.78899999999999</v>
      </c>
      <c r="AT285" s="312"/>
      <c r="AU285" s="329">
        <f>VLOOKUP(C285,[1]world!$A$2:$B$3555,2,FALSE)</f>
        <v>16</v>
      </c>
      <c r="AV285" s="329">
        <v>246</v>
      </c>
      <c r="AW285" s="304"/>
      <c r="AX285" s="304">
        <v>1080</v>
      </c>
      <c r="AY285" s="304">
        <v>-999</v>
      </c>
      <c r="AZ285" s="304">
        <v>4580</v>
      </c>
      <c r="BA285" s="304">
        <v>520</v>
      </c>
      <c r="BB285" s="304">
        <v>-999</v>
      </c>
      <c r="BC285" s="304">
        <v>5200</v>
      </c>
      <c r="BD285" s="304">
        <v>-999</v>
      </c>
      <c r="BE285" s="304">
        <v>-999</v>
      </c>
      <c r="BF285" s="304">
        <v>-999</v>
      </c>
      <c r="BG285" s="304">
        <v>-999</v>
      </c>
      <c r="BH285" s="304">
        <v>-999</v>
      </c>
      <c r="BI285" s="304">
        <v>-999</v>
      </c>
      <c r="BJ285" s="304">
        <v>3</v>
      </c>
      <c r="BK285" s="304" t="s">
        <v>4954</v>
      </c>
      <c r="BL285" s="304">
        <v>3</v>
      </c>
    </row>
    <row r="286" spans="1:64" ht="15" hidden="1" customHeight="1" x14ac:dyDescent="0.2">
      <c r="A286" s="304" t="s">
        <v>4922</v>
      </c>
      <c r="B286" s="304" t="s">
        <v>5965</v>
      </c>
      <c r="C286" s="304">
        <v>287</v>
      </c>
      <c r="D286" s="349" t="s">
        <v>2007</v>
      </c>
      <c r="E286" s="309">
        <v>14242</v>
      </c>
      <c r="F286" s="309"/>
      <c r="G286" s="324">
        <v>33.840000000000003</v>
      </c>
      <c r="H286" s="324">
        <v>-118.194</v>
      </c>
      <c r="I286" s="324" t="s">
        <v>214</v>
      </c>
      <c r="J286" s="368">
        <f>EXP(0.35*LN(AM286)+0.24*LN(Y286)+0.2*LN(AJ286)+0.21*LN(AV286))</f>
        <v>333.2731506895966</v>
      </c>
      <c r="K286" s="331">
        <f>SQRT(0.35*AN286^2+0.24*Z286^2+0.2*AL286^2+0.21*AW286^2)</f>
        <v>0.33046028505707004</v>
      </c>
      <c r="L286" s="304" t="str">
        <f t="shared" si="79"/>
        <v>D</v>
      </c>
      <c r="M286" s="388" t="s">
        <v>6092</v>
      </c>
      <c r="N286" s="304"/>
      <c r="O286" s="356"/>
      <c r="P286" s="304"/>
      <c r="Q286" s="310"/>
      <c r="R286" s="304"/>
      <c r="S286" s="304"/>
      <c r="T286" s="304"/>
      <c r="U286" s="304"/>
      <c r="V286" s="304"/>
      <c r="W286" s="304" t="s">
        <v>273</v>
      </c>
      <c r="X286" s="304" t="s">
        <v>213</v>
      </c>
      <c r="Y286" s="366">
        <f t="shared" si="82"/>
        <v>274.5</v>
      </c>
      <c r="Z286" s="304">
        <v>0.3</v>
      </c>
      <c r="AA286" s="304"/>
      <c r="AB286" s="304">
        <v>-999</v>
      </c>
      <c r="AC286" s="304">
        <v>-999</v>
      </c>
      <c r="AD286" s="366">
        <v>-999</v>
      </c>
      <c r="AE286" s="304">
        <v>-999</v>
      </c>
      <c r="AF286" s="304">
        <v>-999</v>
      </c>
      <c r="AG286" s="304"/>
      <c r="AH286" s="348">
        <f>VLOOKUP($C286,SMM_Vol1!$B$235:$H$269,6,FALSE)</f>
        <v>1.49666E-2</v>
      </c>
      <c r="AI286" s="385">
        <v>6.9772399999999994E-4</v>
      </c>
      <c r="AJ286" s="332">
        <f>VLOOKUP($C286,SMM_Vol1!$B$235:$H$269,7,FALSE)</f>
        <v>337</v>
      </c>
      <c r="AK286" s="304">
        <f t="shared" si="80"/>
        <v>270</v>
      </c>
      <c r="AL286" s="363">
        <v>0.43</v>
      </c>
      <c r="AM286" s="389">
        <f t="shared" si="81"/>
        <v>353</v>
      </c>
      <c r="AN286" s="363">
        <v>0.25</v>
      </c>
      <c r="AO286" s="304"/>
      <c r="AP286" s="312" t="s">
        <v>6119</v>
      </c>
      <c r="AQ286" s="312" t="s">
        <v>1616</v>
      </c>
      <c r="AR286" s="312">
        <v>280</v>
      </c>
      <c r="AS286" s="312">
        <v>270.19</v>
      </c>
      <c r="AT286" s="312">
        <v>353</v>
      </c>
      <c r="AU286" s="329">
        <f>VLOOKUP(C286,[1]world!$A$2:$B$3555,2,FALSE)</f>
        <v>8</v>
      </c>
      <c r="AV286" s="329">
        <v>374</v>
      </c>
      <c r="AW286" s="304">
        <v>0.37</v>
      </c>
      <c r="AX286" s="304">
        <v>980</v>
      </c>
      <c r="AY286" s="304">
        <v>-999</v>
      </c>
      <c r="AZ286" s="304">
        <v>3680</v>
      </c>
      <c r="BA286" s="304">
        <v>580</v>
      </c>
      <c r="BB286" s="304">
        <v>-999</v>
      </c>
      <c r="BC286" s="304">
        <v>5200</v>
      </c>
      <c r="BD286" s="304">
        <v>-999</v>
      </c>
      <c r="BE286" s="304">
        <v>-999</v>
      </c>
      <c r="BF286" s="304">
        <v>-999</v>
      </c>
      <c r="BG286" s="304">
        <v>-999</v>
      </c>
      <c r="BH286" s="304">
        <v>-999</v>
      </c>
      <c r="BI286" s="304">
        <v>-999</v>
      </c>
      <c r="BJ286" s="304">
        <v>3</v>
      </c>
      <c r="BK286" s="304" t="s">
        <v>4954</v>
      </c>
      <c r="BL286" s="304">
        <v>3</v>
      </c>
    </row>
    <row r="287" spans="1:64" ht="15" hidden="1" customHeight="1" x14ac:dyDescent="0.2">
      <c r="A287" s="304" t="s">
        <v>4922</v>
      </c>
      <c r="B287" s="304" t="s">
        <v>5965</v>
      </c>
      <c r="C287" s="304">
        <v>288</v>
      </c>
      <c r="D287" s="349" t="s">
        <v>2080</v>
      </c>
      <c r="E287" s="309">
        <v>14368</v>
      </c>
      <c r="F287" s="309"/>
      <c r="G287" s="324">
        <v>33.923999999999999</v>
      </c>
      <c r="H287" s="324">
        <v>-118.167</v>
      </c>
      <c r="I287" s="324" t="s">
        <v>232</v>
      </c>
      <c r="J287" s="368">
        <f>P287</f>
        <v>271.89999999999998</v>
      </c>
      <c r="K287" s="331">
        <v>0.11</v>
      </c>
      <c r="L287" s="304" t="str">
        <f t="shared" si="79"/>
        <v>D</v>
      </c>
      <c r="M287" s="388">
        <v>1</v>
      </c>
      <c r="N287" s="304"/>
      <c r="O287" s="356">
        <v>28.04</v>
      </c>
      <c r="P287" s="331">
        <v>271.89999999999998</v>
      </c>
      <c r="Q287" s="304">
        <v>2073</v>
      </c>
      <c r="R287" s="304" t="s">
        <v>5948</v>
      </c>
      <c r="S287" s="304"/>
      <c r="T287" s="304"/>
      <c r="U287" s="304"/>
      <c r="V287" s="304"/>
      <c r="W287" s="310" t="s">
        <v>286</v>
      </c>
      <c r="X287" s="304" t="s">
        <v>213</v>
      </c>
      <c r="Y287" s="366">
        <f t="shared" si="82"/>
        <v>274.5</v>
      </c>
      <c r="Z287" s="304">
        <v>0.3</v>
      </c>
      <c r="AA287" s="304"/>
      <c r="AB287" s="304">
        <v>-999</v>
      </c>
      <c r="AC287" s="304">
        <v>-999</v>
      </c>
      <c r="AD287" s="366">
        <v>-999</v>
      </c>
      <c r="AE287" s="304">
        <v>-999</v>
      </c>
      <c r="AF287" s="304">
        <v>-999</v>
      </c>
      <c r="AG287" s="304"/>
      <c r="AH287" s="304">
        <v>2.51709E-3</v>
      </c>
      <c r="AI287" s="385">
        <v>1.0069399999999999E-2</v>
      </c>
      <c r="AJ287" s="332">
        <v>222</v>
      </c>
      <c r="AK287" s="304">
        <f t="shared" si="80"/>
        <v>210</v>
      </c>
      <c r="AL287" s="363">
        <f>IF(AND(AH287&lt;=0.0022,AI287&lt;=0.0022),0.2,0.43)</f>
        <v>0.43</v>
      </c>
      <c r="AM287" s="389">
        <f t="shared" si="81"/>
        <v>306</v>
      </c>
      <c r="AN287" s="363">
        <v>0.25</v>
      </c>
      <c r="AO287" s="304"/>
      <c r="AP287" s="312" t="s">
        <v>6119</v>
      </c>
      <c r="AQ287" s="312" t="s">
        <v>1616</v>
      </c>
      <c r="AR287" s="312">
        <v>280</v>
      </c>
      <c r="AS287" s="312">
        <v>270.19</v>
      </c>
      <c r="AT287" s="312">
        <v>306</v>
      </c>
      <c r="AU287" s="329">
        <f>VLOOKUP(C287,[1]world!$A$2:$B$3555,2,FALSE)</f>
        <v>12</v>
      </c>
      <c r="AV287" s="329">
        <v>297</v>
      </c>
      <c r="AW287" s="304">
        <v>0.37</v>
      </c>
      <c r="AX287" s="304">
        <v>1300</v>
      </c>
      <c r="AY287" s="304">
        <v>-999</v>
      </c>
      <c r="AZ287" s="304">
        <v>4400</v>
      </c>
      <c r="BA287" s="304">
        <v>880</v>
      </c>
      <c r="BB287" s="304">
        <v>-999</v>
      </c>
      <c r="BC287" s="304">
        <v>6000</v>
      </c>
      <c r="BD287" s="304">
        <v>-999</v>
      </c>
      <c r="BE287" s="304">
        <v>-999</v>
      </c>
      <c r="BF287" s="304">
        <v>-999</v>
      </c>
      <c r="BG287" s="304">
        <v>-999</v>
      </c>
      <c r="BH287" s="304">
        <v>-999</v>
      </c>
      <c r="BI287" s="304">
        <v>-999</v>
      </c>
      <c r="BJ287" s="304">
        <v>3</v>
      </c>
      <c r="BK287" s="304" t="s">
        <v>4954</v>
      </c>
      <c r="BL287" s="304">
        <v>3</v>
      </c>
    </row>
    <row r="288" spans="1:64" ht="15" hidden="1" customHeight="1" x14ac:dyDescent="0.2">
      <c r="A288" s="304" t="s">
        <v>4922</v>
      </c>
      <c r="B288" s="304" t="s">
        <v>5965</v>
      </c>
      <c r="C288" s="304">
        <v>289</v>
      </c>
      <c r="D288" s="349" t="s">
        <v>1933</v>
      </c>
      <c r="E288" s="309">
        <v>14395</v>
      </c>
      <c r="F288" s="309"/>
      <c r="G288" s="324">
        <v>33.753999999999998</v>
      </c>
      <c r="H288" s="324">
        <v>-118.2</v>
      </c>
      <c r="I288" s="324" t="s">
        <v>214</v>
      </c>
      <c r="J288" s="368">
        <f>P288</f>
        <v>230</v>
      </c>
      <c r="K288" s="331">
        <v>0.1</v>
      </c>
      <c r="L288" s="304" t="str">
        <f t="shared" si="79"/>
        <v>D</v>
      </c>
      <c r="M288" s="388">
        <v>0</v>
      </c>
      <c r="N288" s="304"/>
      <c r="O288" s="356">
        <v>71</v>
      </c>
      <c r="P288" s="304">
        <v>230</v>
      </c>
      <c r="Q288" s="310"/>
      <c r="R288" s="304" t="s">
        <v>4993</v>
      </c>
      <c r="S288" s="304"/>
      <c r="T288" s="304"/>
      <c r="U288" s="304"/>
      <c r="V288" s="304"/>
      <c r="W288" s="310" t="s">
        <v>225</v>
      </c>
      <c r="X288" s="304" t="s">
        <v>213</v>
      </c>
      <c r="Y288" s="366">
        <f t="shared" si="82"/>
        <v>274.5</v>
      </c>
      <c r="Z288" s="304">
        <v>0.3</v>
      </c>
      <c r="AA288" s="304"/>
      <c r="AB288" s="304">
        <v>-999</v>
      </c>
      <c r="AC288" s="304">
        <v>-999</v>
      </c>
      <c r="AD288" s="366">
        <v>-999</v>
      </c>
      <c r="AE288" s="304">
        <v>-999</v>
      </c>
      <c r="AF288" s="304">
        <v>-999</v>
      </c>
      <c r="AG288" s="304"/>
      <c r="AH288" s="304">
        <v>1.0000000000000001E-5</v>
      </c>
      <c r="AI288" s="385">
        <v>7.3505299999999992E-3</v>
      </c>
      <c r="AJ288" s="332">
        <v>180</v>
      </c>
      <c r="AK288" s="304">
        <f t="shared" si="80"/>
        <v>180</v>
      </c>
      <c r="AL288" s="363"/>
      <c r="AM288" s="389">
        <f t="shared" si="81"/>
        <v>306</v>
      </c>
      <c r="AN288" s="363">
        <v>0.25</v>
      </c>
      <c r="AO288" s="304"/>
      <c r="AP288" s="312" t="s">
        <v>4987</v>
      </c>
      <c r="AQ288" s="312" t="s">
        <v>1934</v>
      </c>
      <c r="AR288" s="312">
        <v>236</v>
      </c>
      <c r="AS288" s="312">
        <v>229.78700000000001</v>
      </c>
      <c r="AT288" s="312">
        <v>306</v>
      </c>
      <c r="AU288" s="329">
        <f>VLOOKUP(C288,[1]world!$A$2:$B$3555,2,FALSE)</f>
        <v>15</v>
      </c>
      <c r="AV288" s="329">
        <v>363</v>
      </c>
      <c r="AW288" s="304"/>
      <c r="AX288" s="304">
        <v>120</v>
      </c>
      <c r="AY288" s="304">
        <v>-999</v>
      </c>
      <c r="AZ288" s="304">
        <v>2660</v>
      </c>
      <c r="BA288" s="304">
        <v>420</v>
      </c>
      <c r="BB288" s="304">
        <v>-999</v>
      </c>
      <c r="BC288" s="304">
        <v>3980</v>
      </c>
      <c r="BD288" s="304">
        <v>-999</v>
      </c>
      <c r="BE288" s="304">
        <v>-999</v>
      </c>
      <c r="BF288" s="304">
        <v>-999</v>
      </c>
      <c r="BG288" s="304">
        <v>-999</v>
      </c>
      <c r="BH288" s="304">
        <v>-999</v>
      </c>
      <c r="BI288" s="304">
        <v>-999</v>
      </c>
      <c r="BJ288" s="304">
        <v>3</v>
      </c>
      <c r="BK288" s="304" t="s">
        <v>4954</v>
      </c>
      <c r="BL288" s="304">
        <v>3</v>
      </c>
    </row>
    <row r="289" spans="1:64" ht="15" hidden="1" customHeight="1" x14ac:dyDescent="0.2">
      <c r="A289" s="304" t="s">
        <v>4922</v>
      </c>
      <c r="B289" s="304" t="s">
        <v>5965</v>
      </c>
      <c r="C289" s="304">
        <v>290</v>
      </c>
      <c r="D289" s="349" t="s">
        <v>2087</v>
      </c>
      <c r="E289" s="309">
        <v>14403</v>
      </c>
      <c r="F289" s="309"/>
      <c r="G289" s="324">
        <v>33.929000000000002</v>
      </c>
      <c r="H289" s="324">
        <v>-118.26</v>
      </c>
      <c r="I289" s="324" t="s">
        <v>232</v>
      </c>
      <c r="J289" s="368">
        <f>P289</f>
        <v>301</v>
      </c>
      <c r="K289" s="331">
        <v>0.1</v>
      </c>
      <c r="L289" s="304" t="str">
        <f t="shared" si="79"/>
        <v>D</v>
      </c>
      <c r="M289" s="388">
        <v>0</v>
      </c>
      <c r="N289" s="304"/>
      <c r="O289" s="356">
        <v>264</v>
      </c>
      <c r="P289" s="304">
        <v>301</v>
      </c>
      <c r="Q289" s="304">
        <v>1758</v>
      </c>
      <c r="R289" s="304" t="s">
        <v>5948</v>
      </c>
      <c r="S289" s="304"/>
      <c r="T289" s="304"/>
      <c r="U289" s="304"/>
      <c r="V289" s="304"/>
      <c r="W289" s="304" t="s">
        <v>505</v>
      </c>
      <c r="X289" s="304" t="s">
        <v>213</v>
      </c>
      <c r="Y289" s="366">
        <f t="shared" si="82"/>
        <v>274.5</v>
      </c>
      <c r="Z289" s="304">
        <v>0.3</v>
      </c>
      <c r="AA289" s="304"/>
      <c r="AB289" s="304">
        <v>-999</v>
      </c>
      <c r="AC289" s="304">
        <v>-999</v>
      </c>
      <c r="AD289" s="366">
        <v>-999</v>
      </c>
      <c r="AE289" s="304">
        <v>-999</v>
      </c>
      <c r="AF289" s="304">
        <v>-999</v>
      </c>
      <c r="AG289" s="304"/>
      <c r="AH289" s="304">
        <v>6.5182900000000004E-3</v>
      </c>
      <c r="AI289" s="312"/>
      <c r="AJ289" s="332">
        <v>268</v>
      </c>
      <c r="AK289" s="304">
        <f t="shared" si="80"/>
        <v>270</v>
      </c>
      <c r="AL289" s="304">
        <f>IF(AH289&lt;=0.0022,0.2,0.43)</f>
        <v>0.43</v>
      </c>
      <c r="AM289" s="389">
        <f t="shared" si="81"/>
        <v>387</v>
      </c>
      <c r="AN289" s="363">
        <v>0.25</v>
      </c>
      <c r="AO289" s="304"/>
      <c r="AP289" s="312" t="s">
        <v>1600</v>
      </c>
      <c r="AQ289" s="312" t="s">
        <v>1538</v>
      </c>
      <c r="AR289" s="312">
        <v>387</v>
      </c>
      <c r="AS289" s="312">
        <v>370.78899999999999</v>
      </c>
      <c r="AT289" s="312"/>
      <c r="AU289" s="329">
        <f>VLOOKUP(C289,[1]world!$A$2:$B$3555,2,FALSE)</f>
        <v>12</v>
      </c>
      <c r="AV289" s="329">
        <v>297</v>
      </c>
      <c r="AW289" s="304">
        <v>0.37</v>
      </c>
      <c r="AX289" s="304">
        <v>900</v>
      </c>
      <c r="AY289" s="304">
        <v>-999</v>
      </c>
      <c r="AZ289" s="304">
        <v>6200</v>
      </c>
      <c r="BA289" s="304">
        <v>740</v>
      </c>
      <c r="BB289" s="304">
        <v>-999</v>
      </c>
      <c r="BC289" s="304">
        <v>4720</v>
      </c>
      <c r="BD289" s="304">
        <v>-999</v>
      </c>
      <c r="BE289" s="304">
        <v>-999</v>
      </c>
      <c r="BF289" s="304">
        <v>-999</v>
      </c>
      <c r="BG289" s="304">
        <v>-999</v>
      </c>
      <c r="BH289" s="304">
        <v>-999</v>
      </c>
      <c r="BI289" s="304">
        <v>-999</v>
      </c>
      <c r="BJ289" s="304">
        <v>3</v>
      </c>
      <c r="BK289" s="304" t="s">
        <v>4954</v>
      </c>
      <c r="BL289" s="304">
        <v>3</v>
      </c>
    </row>
    <row r="290" spans="1:64" ht="15" hidden="1" customHeight="1" x14ac:dyDescent="0.2">
      <c r="A290" s="304" t="s">
        <v>4922</v>
      </c>
      <c r="B290" s="304" t="s">
        <v>5965</v>
      </c>
      <c r="C290" s="304">
        <v>291</v>
      </c>
      <c r="D290" s="349" t="s">
        <v>1922</v>
      </c>
      <c r="E290" s="309">
        <v>14404</v>
      </c>
      <c r="F290" s="309"/>
      <c r="G290" s="324">
        <v>33.746000000000002</v>
      </c>
      <c r="H290" s="324">
        <v>-118.396</v>
      </c>
      <c r="I290" s="324" t="s">
        <v>232</v>
      </c>
      <c r="J290" s="368">
        <f t="shared" ref="J290:J291" si="87">EXP(0.35*LN(AM290)+0.24*LN(Y290)+0.2*LN(AJ290)+0.21*LN(AV290))</f>
        <v>551.76145869038635</v>
      </c>
      <c r="K290" s="331">
        <f t="shared" ref="K290:K291" si="88">SQRT(0.35*AN290^2+0.24*Z290^2+0.2*AL290^2+0.21*AW290^2)</f>
        <v>0.37715248905449367</v>
      </c>
      <c r="L290" s="304" t="str">
        <f t="shared" si="79"/>
        <v>C</v>
      </c>
      <c r="M290" s="388" t="s">
        <v>6092</v>
      </c>
      <c r="N290" s="304"/>
      <c r="O290" s="356"/>
      <c r="P290" s="304"/>
      <c r="Q290" s="310"/>
      <c r="R290" s="304"/>
      <c r="S290" s="304"/>
      <c r="T290" s="304"/>
      <c r="U290" s="304"/>
      <c r="V290" s="304"/>
      <c r="W290" s="304" t="s">
        <v>1902</v>
      </c>
      <c r="X290" s="304" t="s">
        <v>232</v>
      </c>
      <c r="Y290" s="366">
        <f t="shared" si="82"/>
        <v>506.6</v>
      </c>
      <c r="Z290" s="304">
        <v>0.4</v>
      </c>
      <c r="AA290" s="304"/>
      <c r="AB290" s="304">
        <v>-999</v>
      </c>
      <c r="AC290" s="304">
        <v>-999</v>
      </c>
      <c r="AD290" s="366">
        <v>-999</v>
      </c>
      <c r="AE290" s="304">
        <v>-999</v>
      </c>
      <c r="AF290" s="304">
        <v>-999</v>
      </c>
      <c r="AG290" s="304"/>
      <c r="AH290" s="348">
        <f>VLOOKUP($C290,SMM_Vol1!$B$235:$H$269,6,FALSE)</f>
        <v>0.121855</v>
      </c>
      <c r="AI290" s="385">
        <v>1.0000000000000001E-5</v>
      </c>
      <c r="AJ290" s="332">
        <f>VLOOKUP($C290,SMM_Vol1!$B$235:$H$269,7,FALSE)</f>
        <v>696</v>
      </c>
      <c r="AK290" s="304">
        <f t="shared" si="80"/>
        <v>690</v>
      </c>
      <c r="AL290" s="363">
        <v>0.43</v>
      </c>
      <c r="AM290" s="389">
        <f t="shared" si="81"/>
        <v>515</v>
      </c>
      <c r="AN290" s="304">
        <v>0.33</v>
      </c>
      <c r="AO290" s="304"/>
      <c r="AP290" s="312" t="s">
        <v>6118</v>
      </c>
      <c r="AQ290" s="312" t="s">
        <v>1923</v>
      </c>
      <c r="AR290" s="312">
        <v>515</v>
      </c>
      <c r="AS290" s="312">
        <v>477.65199999999999</v>
      </c>
      <c r="AT290" s="312"/>
      <c r="AU290" s="329">
        <f>VLOOKUP(C290,[1]world!$A$2:$B$3555,2,FALSE)</f>
        <v>3</v>
      </c>
      <c r="AV290" s="329">
        <v>547</v>
      </c>
      <c r="AW290" s="304">
        <v>0.37</v>
      </c>
      <c r="AX290" s="304">
        <v>100</v>
      </c>
      <c r="AY290" s="304">
        <v>-999</v>
      </c>
      <c r="AZ290" s="304">
        <v>580</v>
      </c>
      <c r="BA290" s="304">
        <v>-999</v>
      </c>
      <c r="BB290" s="304">
        <v>-999</v>
      </c>
      <c r="BC290" s="304">
        <v>-999</v>
      </c>
      <c r="BD290" s="304">
        <v>-999</v>
      </c>
      <c r="BE290" s="304">
        <v>-999</v>
      </c>
      <c r="BF290" s="304">
        <v>-999</v>
      </c>
      <c r="BG290" s="304">
        <v>-999</v>
      </c>
      <c r="BH290" s="304">
        <v>-999</v>
      </c>
      <c r="BI290" s="304">
        <v>-999</v>
      </c>
      <c r="BJ290" s="304">
        <v>4</v>
      </c>
      <c r="BK290" s="304" t="s">
        <v>4954</v>
      </c>
      <c r="BL290" s="304">
        <v>4</v>
      </c>
    </row>
    <row r="291" spans="1:64" ht="15" hidden="1" customHeight="1" x14ac:dyDescent="0.2">
      <c r="A291" s="304" t="s">
        <v>4922</v>
      </c>
      <c r="B291" s="304" t="s">
        <v>5965</v>
      </c>
      <c r="C291" s="304">
        <v>292</v>
      </c>
      <c r="D291" s="349" t="s">
        <v>1956</v>
      </c>
      <c r="E291" s="309">
        <v>14405</v>
      </c>
      <c r="F291" s="309"/>
      <c r="G291" s="324">
        <v>33.786999999999999</v>
      </c>
      <c r="H291" s="324">
        <v>-118.35599999999999</v>
      </c>
      <c r="I291" s="324" t="s">
        <v>232</v>
      </c>
      <c r="J291" s="368">
        <f t="shared" si="87"/>
        <v>436.77780464893448</v>
      </c>
      <c r="K291" s="331">
        <f t="shared" si="88"/>
        <v>0.37715248905449367</v>
      </c>
      <c r="L291" s="304" t="str">
        <f t="shared" si="79"/>
        <v>C</v>
      </c>
      <c r="M291" s="388" t="s">
        <v>6092</v>
      </c>
      <c r="N291" s="304"/>
      <c r="O291" s="356"/>
      <c r="P291" s="304"/>
      <c r="Q291" s="310"/>
      <c r="R291" s="304"/>
      <c r="S291" s="304"/>
      <c r="T291" s="304"/>
      <c r="U291" s="304"/>
      <c r="V291" s="304"/>
      <c r="W291" s="310" t="s">
        <v>1902</v>
      </c>
      <c r="X291" s="304" t="s">
        <v>232</v>
      </c>
      <c r="Y291" s="366">
        <f t="shared" si="82"/>
        <v>506.6</v>
      </c>
      <c r="Z291" s="304">
        <v>0.4</v>
      </c>
      <c r="AA291" s="304"/>
      <c r="AB291" s="304">
        <v>-999</v>
      </c>
      <c r="AC291" s="304">
        <v>-999</v>
      </c>
      <c r="AD291" s="366">
        <v>-999</v>
      </c>
      <c r="AE291" s="304">
        <v>-999</v>
      </c>
      <c r="AF291" s="304">
        <v>-999</v>
      </c>
      <c r="AG291" s="304"/>
      <c r="AH291" s="348">
        <f>VLOOKUP($C291,SMM_Vol1!$B$235:$H$269,6,FALSE)</f>
        <v>5.3003000000000002E-2</v>
      </c>
      <c r="AI291" s="385">
        <v>1.0000000000000001E-5</v>
      </c>
      <c r="AJ291" s="332">
        <f>VLOOKUP($C291,SMM_Vol1!$B$235:$H$269,7,FALSE)</f>
        <v>498</v>
      </c>
      <c r="AK291" s="304">
        <f t="shared" si="80"/>
        <v>555</v>
      </c>
      <c r="AL291" s="363">
        <v>0.43</v>
      </c>
      <c r="AM291" s="389">
        <f t="shared" si="81"/>
        <v>390</v>
      </c>
      <c r="AN291" s="304">
        <v>0.33</v>
      </c>
      <c r="AO291" s="304"/>
      <c r="AP291" s="312" t="s">
        <v>1903</v>
      </c>
      <c r="AQ291" s="312" t="s">
        <v>1958</v>
      </c>
      <c r="AR291" s="312">
        <v>390</v>
      </c>
      <c r="AS291" s="312">
        <v>376.07299999999998</v>
      </c>
      <c r="AT291" s="312"/>
      <c r="AU291" s="329">
        <f>VLOOKUP(C291,[1]world!$A$2:$B$3555,2,FALSE)</f>
        <v>2</v>
      </c>
      <c r="AV291" s="329">
        <v>393</v>
      </c>
      <c r="AW291" s="304">
        <v>0.37</v>
      </c>
      <c r="AX291" s="304">
        <v>60</v>
      </c>
      <c r="AY291" s="304">
        <v>-999</v>
      </c>
      <c r="AZ291" s="304">
        <v>720</v>
      </c>
      <c r="BA291" s="304">
        <v>320</v>
      </c>
      <c r="BB291" s="304">
        <v>-999</v>
      </c>
      <c r="BC291" s="304">
        <v>500</v>
      </c>
      <c r="BD291" s="304">
        <v>-999</v>
      </c>
      <c r="BE291" s="304">
        <v>-999</v>
      </c>
      <c r="BF291" s="304">
        <v>-999</v>
      </c>
      <c r="BG291" s="304">
        <v>-999</v>
      </c>
      <c r="BH291" s="304">
        <v>-999</v>
      </c>
      <c r="BI291" s="304">
        <v>-999</v>
      </c>
      <c r="BJ291" s="304">
        <v>3</v>
      </c>
      <c r="BK291" s="304" t="s">
        <v>4954</v>
      </c>
      <c r="BL291" s="304">
        <v>3</v>
      </c>
    </row>
    <row r="292" spans="1:64" ht="15" hidden="1" customHeight="1" x14ac:dyDescent="0.2">
      <c r="A292" s="304" t="s">
        <v>4922</v>
      </c>
      <c r="B292" s="304" t="s">
        <v>5965</v>
      </c>
      <c r="C292" s="304">
        <v>293</v>
      </c>
      <c r="D292" s="349" t="s">
        <v>1943</v>
      </c>
      <c r="E292" s="309">
        <v>14560</v>
      </c>
      <c r="F292" s="309"/>
      <c r="G292" s="324">
        <v>33.768000000000001</v>
      </c>
      <c r="H292" s="324">
        <v>-118.196</v>
      </c>
      <c r="I292" s="324" t="s">
        <v>214</v>
      </c>
      <c r="J292" s="368">
        <f>P292</f>
        <v>322</v>
      </c>
      <c r="K292" s="331">
        <v>0.11</v>
      </c>
      <c r="L292" s="304" t="str">
        <f t="shared" si="79"/>
        <v>D</v>
      </c>
      <c r="M292" s="388">
        <v>1</v>
      </c>
      <c r="N292" s="304"/>
      <c r="O292" s="356">
        <v>29</v>
      </c>
      <c r="P292" s="331">
        <v>322</v>
      </c>
      <c r="Q292" s="310"/>
      <c r="R292" s="304" t="s">
        <v>4993</v>
      </c>
      <c r="S292" s="304"/>
      <c r="T292" s="304"/>
      <c r="U292" s="304"/>
      <c r="V292" s="304"/>
      <c r="W292" s="304" t="s">
        <v>273</v>
      </c>
      <c r="X292" s="304" t="s">
        <v>213</v>
      </c>
      <c r="Y292" s="366">
        <f t="shared" si="82"/>
        <v>274.5</v>
      </c>
      <c r="Z292" s="304">
        <v>0.3</v>
      </c>
      <c r="AA292" s="304"/>
      <c r="AB292" s="304">
        <v>-999</v>
      </c>
      <c r="AC292" s="304">
        <v>-999</v>
      </c>
      <c r="AD292" s="366">
        <v>-999</v>
      </c>
      <c r="AE292" s="304">
        <v>-999</v>
      </c>
      <c r="AF292" s="304">
        <v>-999</v>
      </c>
      <c r="AG292" s="304"/>
      <c r="AH292" s="304">
        <v>7.10196E-3</v>
      </c>
      <c r="AI292" s="385">
        <v>1.0000000000000001E-5</v>
      </c>
      <c r="AJ292" s="332">
        <v>273</v>
      </c>
      <c r="AK292" s="304">
        <f t="shared" si="80"/>
        <v>270</v>
      </c>
      <c r="AL292" s="363">
        <f>IF(AND(AH292&lt;=0.0022,AI292&lt;=0.0022),0.2,0.43)</f>
        <v>0.43</v>
      </c>
      <c r="AM292" s="389">
        <f t="shared" si="81"/>
        <v>387</v>
      </c>
      <c r="AN292" s="363">
        <v>0.25</v>
      </c>
      <c r="AO292" s="304"/>
      <c r="AP292" s="312" t="s">
        <v>1600</v>
      </c>
      <c r="AQ292" s="312" t="s">
        <v>1616</v>
      </c>
      <c r="AR292" s="312">
        <v>387</v>
      </c>
      <c r="AS292" s="312">
        <v>370.78899999999999</v>
      </c>
      <c r="AT292" s="312"/>
      <c r="AU292" s="329">
        <f>VLOOKUP(C292,[1]world!$A$2:$B$3555,2,FALSE)</f>
        <v>15</v>
      </c>
      <c r="AV292" s="329">
        <v>363</v>
      </c>
      <c r="AW292" s="304">
        <v>0.37</v>
      </c>
      <c r="AX292" s="304">
        <v>140</v>
      </c>
      <c r="AY292" s="304">
        <v>-999</v>
      </c>
      <c r="AZ292" s="304">
        <v>3160</v>
      </c>
      <c r="BA292" s="304">
        <v>420</v>
      </c>
      <c r="BB292" s="304">
        <v>-999</v>
      </c>
      <c r="BC292" s="304">
        <v>4880</v>
      </c>
      <c r="BD292" s="304">
        <v>-999</v>
      </c>
      <c r="BE292" s="304">
        <v>-999</v>
      </c>
      <c r="BF292" s="304">
        <v>-999</v>
      </c>
      <c r="BG292" s="304">
        <v>-999</v>
      </c>
      <c r="BH292" s="304">
        <v>-999</v>
      </c>
      <c r="BI292" s="304">
        <v>-999</v>
      </c>
      <c r="BJ292" s="304">
        <v>3</v>
      </c>
      <c r="BK292" s="304" t="s">
        <v>4954</v>
      </c>
      <c r="BL292" s="304">
        <v>3</v>
      </c>
    </row>
    <row r="293" spans="1:64" ht="15" hidden="1" customHeight="1" x14ac:dyDescent="0.2">
      <c r="A293" s="304" t="s">
        <v>4922</v>
      </c>
      <c r="B293" s="304" t="s">
        <v>5965</v>
      </c>
      <c r="C293" s="304">
        <v>294</v>
      </c>
      <c r="D293" s="349" t="s">
        <v>1935</v>
      </c>
      <c r="E293" s="309">
        <v>14578</v>
      </c>
      <c r="F293" s="309"/>
      <c r="G293" s="324">
        <v>33.756999999999998</v>
      </c>
      <c r="H293" s="324">
        <v>-118.084</v>
      </c>
      <c r="I293" s="324" t="s">
        <v>214</v>
      </c>
      <c r="J293" s="368">
        <f t="shared" ref="J293:J294" si="89">EXP(0.35*LN(AM293)+0.24*LN(Y293)+0.2*LN(AJ293)+0.21*LN(AV293))</f>
        <v>292.51151752992757</v>
      </c>
      <c r="K293" s="331">
        <f t="shared" ref="K293:K294" si="90">SQRT(0.35*AN293^2+0.24*Z293^2+0.2*AL293^2+0.21*AW293^2)</f>
        <v>0.29539634391779462</v>
      </c>
      <c r="L293" s="304" t="str">
        <f t="shared" si="79"/>
        <v>D</v>
      </c>
      <c r="M293" s="388" t="s">
        <v>6092</v>
      </c>
      <c r="N293" s="304"/>
      <c r="O293" s="356"/>
      <c r="P293" s="304"/>
      <c r="Q293" s="310"/>
      <c r="R293" s="304"/>
      <c r="S293" s="304"/>
      <c r="T293" s="304"/>
      <c r="U293" s="304"/>
      <c r="V293" s="304"/>
      <c r="W293" s="304" t="s">
        <v>273</v>
      </c>
      <c r="X293" s="304" t="s">
        <v>213</v>
      </c>
      <c r="Y293" s="366">
        <f t="shared" si="82"/>
        <v>274.5</v>
      </c>
      <c r="Z293" s="304">
        <v>0.3</v>
      </c>
      <c r="AA293" s="304"/>
      <c r="AB293" s="304">
        <v>-999</v>
      </c>
      <c r="AC293" s="304">
        <v>-999</v>
      </c>
      <c r="AD293" s="366">
        <v>-999</v>
      </c>
      <c r="AE293" s="304">
        <v>-999</v>
      </c>
      <c r="AF293" s="304">
        <v>-999</v>
      </c>
      <c r="AG293" s="304"/>
      <c r="AH293" s="304">
        <v>3.0559099999999998E-3</v>
      </c>
      <c r="AI293" s="312"/>
      <c r="AJ293" s="332">
        <v>232</v>
      </c>
      <c r="AK293" s="304">
        <f t="shared" si="80"/>
        <v>210</v>
      </c>
      <c r="AL293" s="363">
        <v>0.43</v>
      </c>
      <c r="AM293" s="389">
        <f t="shared" si="81"/>
        <v>387</v>
      </c>
      <c r="AN293" s="363">
        <v>0.25</v>
      </c>
      <c r="AO293" s="304"/>
      <c r="AP293" s="312" t="s">
        <v>1600</v>
      </c>
      <c r="AQ293" s="312" t="s">
        <v>1538</v>
      </c>
      <c r="AR293" s="312">
        <v>387</v>
      </c>
      <c r="AS293" s="312">
        <v>370.78899999999999</v>
      </c>
      <c r="AT293" s="312"/>
      <c r="AU293" s="329">
        <f>VLOOKUP(C293,[1]world!$A$2:$B$3555,2,FALSE)</f>
        <v>16</v>
      </c>
      <c r="AV293" s="329">
        <v>246</v>
      </c>
      <c r="AW293" s="304">
        <v>0.18</v>
      </c>
      <c r="AX293" s="304">
        <v>760</v>
      </c>
      <c r="AY293" s="304">
        <v>-999</v>
      </c>
      <c r="AZ293" s="304">
        <v>5260</v>
      </c>
      <c r="BA293" s="304">
        <v>540</v>
      </c>
      <c r="BB293" s="304">
        <v>-999</v>
      </c>
      <c r="BC293" s="304">
        <v>5100</v>
      </c>
      <c r="BD293" s="304">
        <v>-999</v>
      </c>
      <c r="BE293" s="304">
        <v>-999</v>
      </c>
      <c r="BF293" s="304">
        <v>-999</v>
      </c>
      <c r="BG293" s="304">
        <v>-999</v>
      </c>
      <c r="BH293" s="304">
        <v>-999</v>
      </c>
      <c r="BI293" s="304">
        <v>-999</v>
      </c>
      <c r="BJ293" s="304">
        <v>3</v>
      </c>
      <c r="BK293" s="304" t="s">
        <v>4954</v>
      </c>
      <c r="BL293" s="304">
        <v>3</v>
      </c>
    </row>
    <row r="294" spans="1:64" ht="15" hidden="1" customHeight="1" x14ac:dyDescent="0.2">
      <c r="A294" s="304" t="s">
        <v>4922</v>
      </c>
      <c r="B294" s="304" t="s">
        <v>5965</v>
      </c>
      <c r="C294" s="304">
        <v>295</v>
      </c>
      <c r="D294" s="349" t="s">
        <v>2596</v>
      </c>
      <c r="E294" s="309">
        <v>21081</v>
      </c>
      <c r="F294" s="309"/>
      <c r="G294" s="324">
        <v>34.56</v>
      </c>
      <c r="H294" s="324">
        <v>-115.74299999999999</v>
      </c>
      <c r="I294" s="324" t="s">
        <v>232</v>
      </c>
      <c r="J294" s="368">
        <f t="shared" si="89"/>
        <v>380.08489551713433</v>
      </c>
      <c r="K294" s="331">
        <f t="shared" si="90"/>
        <v>0.33046028505707004</v>
      </c>
      <c r="L294" s="304" t="str">
        <f t="shared" si="79"/>
        <v>C</v>
      </c>
      <c r="M294" s="388" t="s">
        <v>6092</v>
      </c>
      <c r="N294" s="304"/>
      <c r="O294" s="356"/>
      <c r="P294" s="304"/>
      <c r="Q294" s="310"/>
      <c r="R294" s="304"/>
      <c r="S294" s="304"/>
      <c r="T294" s="304"/>
      <c r="U294" s="304"/>
      <c r="V294" s="304"/>
      <c r="W294" s="304" t="s">
        <v>246</v>
      </c>
      <c r="X294" s="304" t="s">
        <v>205</v>
      </c>
      <c r="Y294" s="366">
        <f t="shared" si="82"/>
        <v>424.8</v>
      </c>
      <c r="Z294" s="304">
        <v>0.3</v>
      </c>
      <c r="AA294" s="304"/>
      <c r="AB294" s="304">
        <v>-999</v>
      </c>
      <c r="AC294" s="304">
        <v>-999</v>
      </c>
      <c r="AD294" s="366">
        <v>-999</v>
      </c>
      <c r="AE294" s="304">
        <v>-999</v>
      </c>
      <c r="AF294" s="304">
        <v>-999</v>
      </c>
      <c r="AG294" s="304"/>
      <c r="AH294" s="304">
        <v>2.4038500000000001E-2</v>
      </c>
      <c r="AI294" s="385">
        <v>8.516159999999999E-2</v>
      </c>
      <c r="AJ294" s="332">
        <v>385</v>
      </c>
      <c r="AK294" s="304">
        <f t="shared" si="80"/>
        <v>425</v>
      </c>
      <c r="AL294" s="363">
        <v>0.43</v>
      </c>
      <c r="AM294" s="389">
        <f t="shared" si="81"/>
        <v>353</v>
      </c>
      <c r="AN294" s="363">
        <v>0.25</v>
      </c>
      <c r="AO294" s="304"/>
      <c r="AP294" s="312" t="s">
        <v>6113</v>
      </c>
      <c r="AQ294" s="312" t="s">
        <v>2597</v>
      </c>
      <c r="AR294" s="312">
        <v>280</v>
      </c>
      <c r="AS294" s="312">
        <v>271.44099999999997</v>
      </c>
      <c r="AT294" s="312">
        <v>353</v>
      </c>
      <c r="AU294" s="329">
        <f>VLOOKUP(C294,[1]world!$A$2:$B$3555,2,FALSE)</f>
        <v>8</v>
      </c>
      <c r="AV294" s="329">
        <v>374</v>
      </c>
      <c r="AW294" s="304">
        <v>0.37</v>
      </c>
      <c r="AX294" s="304">
        <v>60</v>
      </c>
      <c r="AY294" s="304">
        <v>-999</v>
      </c>
      <c r="AZ294" s="304">
        <v>260</v>
      </c>
      <c r="BA294" s="304">
        <v>-999</v>
      </c>
      <c r="BB294" s="304">
        <v>-999</v>
      </c>
      <c r="BC294" s="304">
        <v>-999</v>
      </c>
      <c r="BD294" s="304">
        <v>-999</v>
      </c>
      <c r="BE294" s="304">
        <v>-999</v>
      </c>
      <c r="BF294" s="304">
        <v>-999</v>
      </c>
      <c r="BG294" s="304">
        <v>-999</v>
      </c>
      <c r="BH294" s="304">
        <v>-999</v>
      </c>
      <c r="BI294" s="304">
        <v>-999</v>
      </c>
      <c r="BJ294" s="304">
        <v>4</v>
      </c>
      <c r="BK294" s="304" t="s">
        <v>4954</v>
      </c>
      <c r="BL294" s="304">
        <v>4</v>
      </c>
    </row>
    <row r="295" spans="1:64" ht="15" hidden="1" customHeight="1" x14ac:dyDescent="0.2">
      <c r="A295" s="304" t="s">
        <v>4922</v>
      </c>
      <c r="B295" s="304" t="s">
        <v>5965</v>
      </c>
      <c r="C295" s="304">
        <v>296</v>
      </c>
      <c r="D295" s="349" t="s">
        <v>2778</v>
      </c>
      <c r="E295" s="309">
        <v>22074</v>
      </c>
      <c r="F295" s="309"/>
      <c r="G295" s="324">
        <v>34.904000000000003</v>
      </c>
      <c r="H295" s="324">
        <v>-116.82299999999999</v>
      </c>
      <c r="I295" s="324" t="s">
        <v>232</v>
      </c>
      <c r="J295" s="368">
        <f>P295</f>
        <v>353.63</v>
      </c>
      <c r="K295" s="331">
        <v>0.1</v>
      </c>
      <c r="L295" s="304" t="str">
        <f t="shared" si="79"/>
        <v>D</v>
      </c>
      <c r="M295" s="388">
        <v>0</v>
      </c>
      <c r="N295" s="304"/>
      <c r="O295" s="356">
        <v>104.14</v>
      </c>
      <c r="P295" s="304">
        <v>353.63</v>
      </c>
      <c r="Q295" s="304">
        <v>2176</v>
      </c>
      <c r="R295" s="304" t="s">
        <v>5948</v>
      </c>
      <c r="S295" s="304"/>
      <c r="T295" s="304"/>
      <c r="U295" s="304"/>
      <c r="V295" s="304"/>
      <c r="W295" s="304" t="s">
        <v>505</v>
      </c>
      <c r="X295" s="304" t="s">
        <v>213</v>
      </c>
      <c r="Y295" s="366">
        <f t="shared" si="82"/>
        <v>274.5</v>
      </c>
      <c r="Z295" s="304">
        <v>0.3</v>
      </c>
      <c r="AA295" s="304"/>
      <c r="AB295" s="304">
        <v>-999</v>
      </c>
      <c r="AC295" s="304">
        <v>-999</v>
      </c>
      <c r="AD295" s="366">
        <v>-999</v>
      </c>
      <c r="AE295" s="304">
        <v>-999</v>
      </c>
      <c r="AF295" s="304">
        <v>-999</v>
      </c>
      <c r="AG295" s="304"/>
      <c r="AH295" s="304">
        <v>3.78758E-3</v>
      </c>
      <c r="AI295" s="385">
        <v>5.9460599999999995E-3</v>
      </c>
      <c r="AJ295" s="332">
        <v>243</v>
      </c>
      <c r="AK295" s="304">
        <f t="shared" si="80"/>
        <v>270</v>
      </c>
      <c r="AL295" s="363">
        <f>IF(AND(AH295&lt;=0.0022,AI295&lt;=0.0022),0.2,0.43)</f>
        <v>0.43</v>
      </c>
      <c r="AM295" s="389">
        <f t="shared" si="81"/>
        <v>306</v>
      </c>
      <c r="AN295" s="363">
        <v>0.25</v>
      </c>
      <c r="AO295" s="304"/>
      <c r="AP295" s="312" t="s">
        <v>6113</v>
      </c>
      <c r="AQ295" s="312" t="s">
        <v>1616</v>
      </c>
      <c r="AR295" s="312">
        <v>280</v>
      </c>
      <c r="AS295" s="312">
        <v>271.44099999999997</v>
      </c>
      <c r="AT295" s="312">
        <v>306</v>
      </c>
      <c r="AU295" s="329">
        <f>VLOOKUP(C295,[1]world!$A$2:$B$3555,2,FALSE)</f>
        <v>8</v>
      </c>
      <c r="AV295" s="329">
        <v>374</v>
      </c>
      <c r="AW295" s="304">
        <v>0.37</v>
      </c>
      <c r="AX295" s="304">
        <v>80</v>
      </c>
      <c r="AY295" s="304">
        <v>-999</v>
      </c>
      <c r="AZ295" s="304">
        <v>280</v>
      </c>
      <c r="BA295" s="304">
        <v>-999</v>
      </c>
      <c r="BB295" s="304">
        <v>-999</v>
      </c>
      <c r="BC295" s="304">
        <v>-999</v>
      </c>
      <c r="BD295" s="304">
        <v>-999</v>
      </c>
      <c r="BE295" s="304">
        <v>-999</v>
      </c>
      <c r="BF295" s="304">
        <v>-999</v>
      </c>
      <c r="BG295" s="304">
        <v>-999</v>
      </c>
      <c r="BH295" s="304">
        <v>-999</v>
      </c>
      <c r="BI295" s="304">
        <v>-999</v>
      </c>
      <c r="BJ295" s="304">
        <v>4</v>
      </c>
      <c r="BK295" s="304" t="s">
        <v>4954</v>
      </c>
      <c r="BL295" s="304">
        <v>4</v>
      </c>
    </row>
    <row r="296" spans="1:64" ht="15" hidden="1" customHeight="1" x14ac:dyDescent="0.2">
      <c r="A296" s="304" t="s">
        <v>4922</v>
      </c>
      <c r="B296" s="304" t="s">
        <v>5965</v>
      </c>
      <c r="C296" s="304">
        <v>297</v>
      </c>
      <c r="D296" s="349" t="s">
        <v>2163</v>
      </c>
      <c r="E296" s="309">
        <v>22161</v>
      </c>
      <c r="F296" s="309"/>
      <c r="G296" s="324">
        <v>34.021000000000001</v>
      </c>
      <c r="H296" s="324">
        <v>-116.009</v>
      </c>
      <c r="I296" s="324" t="s">
        <v>232</v>
      </c>
      <c r="J296" s="368">
        <f>EXP(0.35*LN(AM296)+0.24*LN(Y296)+0.2*LN(AJ296)+0.21*LN(AV296))</f>
        <v>584.21398630822478</v>
      </c>
      <c r="K296" s="331">
        <f>SQRT(0.35*AN296^2+0.24*Z296^2+0.2*AL296^2+0.21*AW296^2)</f>
        <v>0.40016121751114264</v>
      </c>
      <c r="L296" s="304" t="str">
        <f t="shared" si="79"/>
        <v>C</v>
      </c>
      <c r="M296" s="388" t="s">
        <v>6092</v>
      </c>
      <c r="N296" s="304"/>
      <c r="O296" s="356"/>
      <c r="P296" s="304"/>
      <c r="Q296" s="310"/>
      <c r="R296" s="304"/>
      <c r="S296" s="304"/>
      <c r="T296" s="304"/>
      <c r="U296" s="304"/>
      <c r="V296" s="304"/>
      <c r="W296" s="304" t="s">
        <v>1644</v>
      </c>
      <c r="X296" s="304" t="s">
        <v>232</v>
      </c>
      <c r="Y296" s="366">
        <f t="shared" si="82"/>
        <v>506.6</v>
      </c>
      <c r="Z296" s="304">
        <v>0.4</v>
      </c>
      <c r="AA296" s="304"/>
      <c r="AB296" s="304">
        <v>-999</v>
      </c>
      <c r="AC296" s="304">
        <v>-999</v>
      </c>
      <c r="AD296" s="366">
        <v>-999</v>
      </c>
      <c r="AE296" s="304">
        <v>-999</v>
      </c>
      <c r="AF296" s="304">
        <v>-999</v>
      </c>
      <c r="AG296" s="304"/>
      <c r="AH296" s="304">
        <v>4.8006300000000002E-2</v>
      </c>
      <c r="AI296" s="312"/>
      <c r="AJ296" s="332">
        <v>482</v>
      </c>
      <c r="AK296" s="304">
        <f t="shared" si="80"/>
        <v>425</v>
      </c>
      <c r="AL296" s="363">
        <v>0.43</v>
      </c>
      <c r="AM296" s="389">
        <f t="shared" si="81"/>
        <v>748</v>
      </c>
      <c r="AN296" s="304">
        <v>0.4</v>
      </c>
      <c r="AO296" s="304"/>
      <c r="AP296" s="312" t="s">
        <v>6114</v>
      </c>
      <c r="AQ296" s="312" t="s">
        <v>2164</v>
      </c>
      <c r="AR296" s="312">
        <v>748</v>
      </c>
      <c r="AS296" s="342">
        <v>684.93499999999995</v>
      </c>
      <c r="AT296" s="312"/>
      <c r="AU296" s="329">
        <f>VLOOKUP(C296,[1]world!$A$2:$B$3555,2,FALSE)</f>
        <v>3</v>
      </c>
      <c r="AV296" s="329">
        <v>547</v>
      </c>
      <c r="AW296" s="304">
        <v>0.37</v>
      </c>
      <c r="AX296" s="304">
        <v>40</v>
      </c>
      <c r="AY296" s="304">
        <v>-999</v>
      </c>
      <c r="AZ296" s="304">
        <v>220</v>
      </c>
      <c r="BA296" s="304">
        <v>20</v>
      </c>
      <c r="BB296" s="304">
        <v>-999</v>
      </c>
      <c r="BC296" s="304">
        <v>20</v>
      </c>
      <c r="BD296" s="304">
        <v>-999</v>
      </c>
      <c r="BE296" s="304">
        <v>-999</v>
      </c>
      <c r="BF296" s="304">
        <v>-999</v>
      </c>
      <c r="BG296" s="304">
        <v>-999</v>
      </c>
      <c r="BH296" s="304">
        <v>-999</v>
      </c>
      <c r="BI296" s="304">
        <v>-999</v>
      </c>
      <c r="BJ296" s="304">
        <v>3</v>
      </c>
      <c r="BK296" s="304" t="s">
        <v>4954</v>
      </c>
      <c r="BL296" s="304">
        <v>3</v>
      </c>
    </row>
    <row r="297" spans="1:64" ht="15" hidden="1" customHeight="1" x14ac:dyDescent="0.2">
      <c r="A297" s="304" t="s">
        <v>4917</v>
      </c>
      <c r="B297" s="304" t="s">
        <v>5965</v>
      </c>
      <c r="C297" s="304">
        <v>298</v>
      </c>
      <c r="D297" s="349" t="s">
        <v>2323</v>
      </c>
      <c r="E297" s="309">
        <v>22170</v>
      </c>
      <c r="F297" s="309"/>
      <c r="G297" s="324">
        <v>34.130000000000003</v>
      </c>
      <c r="H297" s="324">
        <v>-116.31399999999999</v>
      </c>
      <c r="I297" s="324" t="s">
        <v>232</v>
      </c>
      <c r="J297" s="368">
        <f>P297</f>
        <v>379.32</v>
      </c>
      <c r="K297" s="331">
        <v>0.1</v>
      </c>
      <c r="L297" s="304" t="str">
        <f t="shared" si="79"/>
        <v>C</v>
      </c>
      <c r="M297" s="388">
        <v>0</v>
      </c>
      <c r="N297" s="304"/>
      <c r="O297" s="356">
        <v>99.15</v>
      </c>
      <c r="P297" s="304">
        <v>379.32</v>
      </c>
      <c r="Q297" s="304">
        <v>2177</v>
      </c>
      <c r="R297" s="304" t="s">
        <v>5948</v>
      </c>
      <c r="S297" s="304"/>
      <c r="T297" s="304"/>
      <c r="U297" s="304"/>
      <c r="V297" s="304"/>
      <c r="W297" s="310" t="s">
        <v>1579</v>
      </c>
      <c r="X297" s="304" t="s">
        <v>206</v>
      </c>
      <c r="Y297" s="366">
        <f t="shared" si="82"/>
        <v>338.6</v>
      </c>
      <c r="Z297" s="304">
        <v>0.3</v>
      </c>
      <c r="AA297" s="304"/>
      <c r="AB297" s="304">
        <v>-999</v>
      </c>
      <c r="AC297" s="304">
        <v>-999</v>
      </c>
      <c r="AD297" s="366">
        <v>-999</v>
      </c>
      <c r="AE297" s="304">
        <v>-999</v>
      </c>
      <c r="AF297" s="304">
        <v>-999</v>
      </c>
      <c r="AG297" s="304"/>
      <c r="AH297" s="304">
        <v>3.6370300000000001E-2</v>
      </c>
      <c r="AI297" s="312"/>
      <c r="AJ297" s="332">
        <v>435</v>
      </c>
      <c r="AK297" s="304">
        <f t="shared" si="80"/>
        <v>425</v>
      </c>
      <c r="AL297" s="304">
        <f>IF(AH297&lt;=0.0022,0.2,0.43)</f>
        <v>0.43</v>
      </c>
      <c r="AM297" s="389">
        <f t="shared" si="81"/>
        <v>387</v>
      </c>
      <c r="AN297" s="363">
        <v>0.25</v>
      </c>
      <c r="AO297" s="304"/>
      <c r="AP297" s="312" t="s">
        <v>1600</v>
      </c>
      <c r="AQ297" s="312" t="s">
        <v>2324</v>
      </c>
      <c r="AR297" s="312">
        <v>387</v>
      </c>
      <c r="AS297" s="312">
        <v>345.41899999999998</v>
      </c>
      <c r="AT297" s="312"/>
      <c r="AU297" s="329">
        <f>VLOOKUP(C297,[1]world!$A$2:$B$3555,2,FALSE)</f>
        <v>4</v>
      </c>
      <c r="AV297" s="329">
        <v>459</v>
      </c>
      <c r="AW297" s="304">
        <v>0.37</v>
      </c>
      <c r="AX297" s="304">
        <v>60</v>
      </c>
      <c r="AY297" s="304">
        <v>-999</v>
      </c>
      <c r="AZ297" s="304">
        <v>320</v>
      </c>
      <c r="BA297" s="304">
        <v>-999</v>
      </c>
      <c r="BB297" s="304">
        <v>-999</v>
      </c>
      <c r="BC297" s="304">
        <v>-999</v>
      </c>
      <c r="BD297" s="304">
        <v>-999</v>
      </c>
      <c r="BE297" s="304">
        <v>-999</v>
      </c>
      <c r="BF297" s="304">
        <v>-999</v>
      </c>
      <c r="BG297" s="304">
        <v>-999</v>
      </c>
      <c r="BH297" s="304">
        <v>-999</v>
      </c>
      <c r="BI297" s="304">
        <v>-999</v>
      </c>
      <c r="BJ297" s="304">
        <v>4</v>
      </c>
      <c r="BK297" s="304" t="s">
        <v>4954</v>
      </c>
      <c r="BL297" s="304">
        <v>4</v>
      </c>
    </row>
    <row r="298" spans="1:64" ht="15" hidden="1" customHeight="1" x14ac:dyDescent="0.2">
      <c r="A298" s="304" t="s">
        <v>4922</v>
      </c>
      <c r="B298" s="304" t="s">
        <v>5965</v>
      </c>
      <c r="C298" s="304">
        <v>299</v>
      </c>
      <c r="D298" s="349" t="s">
        <v>2450</v>
      </c>
      <c r="E298" s="304" t="s">
        <v>2451</v>
      </c>
      <c r="F298" s="304"/>
      <c r="G298" s="324">
        <v>34.274000000000001</v>
      </c>
      <c r="H298" s="324">
        <v>-116.392</v>
      </c>
      <c r="I298" s="324" t="s">
        <v>232</v>
      </c>
      <c r="J298" s="368">
        <f t="shared" ref="J298:J299" si="91">EXP(0.35*LN(AM298)+0.24*LN(Y298)+0.2*LN(AJ298)+0.21*LN(AV298))</f>
        <v>338.40719007474155</v>
      </c>
      <c r="K298" s="331">
        <f t="shared" ref="K298:K299" si="92">SQRT(0.35*AN298^2+0.24*Z298^2+0.2*AL298^2+0.21*AW298^2)</f>
        <v>0.33046028505707004</v>
      </c>
      <c r="L298" s="304" t="str">
        <f t="shared" si="79"/>
        <v>D</v>
      </c>
      <c r="M298" s="388" t="s">
        <v>6092</v>
      </c>
      <c r="N298" s="304"/>
      <c r="O298" s="356"/>
      <c r="P298" s="304"/>
      <c r="Q298" s="310"/>
      <c r="R298" s="304"/>
      <c r="S298" s="304"/>
      <c r="T298" s="304"/>
      <c r="U298" s="304"/>
      <c r="V298" s="304"/>
      <c r="W298" s="304" t="s">
        <v>505</v>
      </c>
      <c r="X298" s="304" t="s">
        <v>213</v>
      </c>
      <c r="Y298" s="366">
        <f t="shared" si="82"/>
        <v>274.5</v>
      </c>
      <c r="Z298" s="304">
        <v>0.3</v>
      </c>
      <c r="AA298" s="304"/>
      <c r="AB298" s="304">
        <v>-999</v>
      </c>
      <c r="AC298" s="304">
        <v>-999</v>
      </c>
      <c r="AD298" s="366">
        <v>-999</v>
      </c>
      <c r="AE298" s="304">
        <v>-999</v>
      </c>
      <c r="AF298" s="304">
        <v>-999</v>
      </c>
      <c r="AG298" s="304"/>
      <c r="AH298" s="304">
        <v>1.6721400000000001E-2</v>
      </c>
      <c r="AI298" s="385">
        <v>4.6069100000000002E-2</v>
      </c>
      <c r="AJ298" s="332">
        <v>350</v>
      </c>
      <c r="AK298" s="304">
        <f t="shared" si="80"/>
        <v>270</v>
      </c>
      <c r="AL298" s="363">
        <v>0.43</v>
      </c>
      <c r="AM298" s="389">
        <f t="shared" si="81"/>
        <v>353</v>
      </c>
      <c r="AN298" s="363">
        <v>0.25</v>
      </c>
      <c r="AO298" s="304"/>
      <c r="AP298" s="312" t="s">
        <v>4979</v>
      </c>
      <c r="AQ298" s="312"/>
      <c r="AR298" s="312">
        <v>354</v>
      </c>
      <c r="AS298" s="312">
        <v>345.41899999999998</v>
      </c>
      <c r="AT298" s="312">
        <v>353</v>
      </c>
      <c r="AU298" s="329">
        <f>VLOOKUP(C298,[1]world!$A$2:$B$3555,2,FALSE)</f>
        <v>7</v>
      </c>
      <c r="AV298" s="329">
        <v>388</v>
      </c>
      <c r="AW298" s="304">
        <v>0.37</v>
      </c>
      <c r="AX298" s="304">
        <v>60</v>
      </c>
      <c r="AY298" s="304">
        <v>-999</v>
      </c>
      <c r="AZ298" s="304">
        <v>300</v>
      </c>
      <c r="BA298" s="304">
        <v>-999</v>
      </c>
      <c r="BB298" s="304">
        <v>-999</v>
      </c>
      <c r="BC298" s="304">
        <v>-999</v>
      </c>
      <c r="BD298" s="304">
        <v>-999</v>
      </c>
      <c r="BE298" s="304">
        <v>-999</v>
      </c>
      <c r="BF298" s="304">
        <v>-999</v>
      </c>
      <c r="BG298" s="304">
        <v>-999</v>
      </c>
      <c r="BH298" s="304">
        <v>-999</v>
      </c>
      <c r="BI298" s="304">
        <v>-999</v>
      </c>
      <c r="BJ298" s="304">
        <v>4</v>
      </c>
      <c r="BK298" s="304" t="s">
        <v>4954</v>
      </c>
      <c r="BL298" s="304">
        <v>4</v>
      </c>
    </row>
    <row r="299" spans="1:64" ht="15" hidden="1" customHeight="1" x14ac:dyDescent="0.2">
      <c r="A299" s="304" t="s">
        <v>4922</v>
      </c>
      <c r="B299" s="304" t="s">
        <v>5965</v>
      </c>
      <c r="C299" s="304">
        <v>300</v>
      </c>
      <c r="D299" s="349" t="s">
        <v>2556</v>
      </c>
      <c r="E299" s="309">
        <v>23321</v>
      </c>
      <c r="F299" s="309"/>
      <c r="G299" s="324">
        <v>34.448</v>
      </c>
      <c r="H299" s="324">
        <v>-117.327</v>
      </c>
      <c r="I299" s="324" t="s">
        <v>232</v>
      </c>
      <c r="J299" s="368">
        <f t="shared" si="91"/>
        <v>343.0776699146549</v>
      </c>
      <c r="K299" s="331">
        <f t="shared" si="92"/>
        <v>0.33046028505707004</v>
      </c>
      <c r="L299" s="304" t="str">
        <f t="shared" si="79"/>
        <v>D</v>
      </c>
      <c r="M299" s="388" t="s">
        <v>6092</v>
      </c>
      <c r="N299" s="304"/>
      <c r="O299" s="356"/>
      <c r="P299" s="304"/>
      <c r="Q299" s="310"/>
      <c r="R299" s="304"/>
      <c r="S299" s="304"/>
      <c r="T299" s="304"/>
      <c r="U299" s="304"/>
      <c r="V299" s="304"/>
      <c r="W299" s="304" t="s">
        <v>505</v>
      </c>
      <c r="X299" s="304" t="s">
        <v>213</v>
      </c>
      <c r="Y299" s="366">
        <f t="shared" si="82"/>
        <v>274.5</v>
      </c>
      <c r="Z299" s="304">
        <v>0.3</v>
      </c>
      <c r="AA299" s="304"/>
      <c r="AB299" s="304">
        <v>-999</v>
      </c>
      <c r="AC299" s="304">
        <v>-999</v>
      </c>
      <c r="AD299" s="366">
        <v>-999</v>
      </c>
      <c r="AE299" s="304">
        <v>-999</v>
      </c>
      <c r="AF299" s="304">
        <v>-999</v>
      </c>
      <c r="AG299" s="304"/>
      <c r="AH299" s="304">
        <v>1.8138100000000001E-2</v>
      </c>
      <c r="AI299" s="312"/>
      <c r="AJ299" s="332">
        <v>361</v>
      </c>
      <c r="AK299" s="304">
        <f t="shared" si="80"/>
        <v>425</v>
      </c>
      <c r="AL299" s="363">
        <v>0.43</v>
      </c>
      <c r="AM299" s="389">
        <f t="shared" si="81"/>
        <v>387</v>
      </c>
      <c r="AN299" s="363">
        <v>0.25</v>
      </c>
      <c r="AO299" s="304"/>
      <c r="AP299" s="312" t="s">
        <v>1600</v>
      </c>
      <c r="AQ299" s="312"/>
      <c r="AR299" s="312">
        <v>387</v>
      </c>
      <c r="AS299" s="312">
        <v>345.41899999999998</v>
      </c>
      <c r="AT299" s="312"/>
      <c r="AU299" s="329">
        <f>VLOOKUP(C299,[1]world!$A$2:$B$3555,2,FALSE)</f>
        <v>6</v>
      </c>
      <c r="AV299" s="329">
        <v>345</v>
      </c>
      <c r="AW299" s="304">
        <v>0.37</v>
      </c>
      <c r="AX299" s="304">
        <v>60</v>
      </c>
      <c r="AY299" s="304">
        <v>-999</v>
      </c>
      <c r="AZ299" s="304">
        <v>220</v>
      </c>
      <c r="BA299" s="304">
        <v>-999</v>
      </c>
      <c r="BB299" s="304">
        <v>-999</v>
      </c>
      <c r="BC299" s="304">
        <v>-999</v>
      </c>
      <c r="BD299" s="304">
        <v>-999</v>
      </c>
      <c r="BE299" s="304">
        <v>-999</v>
      </c>
      <c r="BF299" s="304">
        <v>-999</v>
      </c>
      <c r="BG299" s="304">
        <v>-999</v>
      </c>
      <c r="BH299" s="304">
        <v>-999</v>
      </c>
      <c r="BI299" s="304">
        <v>-999</v>
      </c>
      <c r="BJ299" s="304">
        <v>4</v>
      </c>
      <c r="BK299" s="304" t="s">
        <v>4954</v>
      </c>
      <c r="BL299" s="304">
        <v>4</v>
      </c>
    </row>
    <row r="300" spans="1:64" ht="15" hidden="1" customHeight="1" x14ac:dyDescent="0.2">
      <c r="A300" s="304" t="s">
        <v>4922</v>
      </c>
      <c r="B300" s="304" t="s">
        <v>5965</v>
      </c>
      <c r="C300" s="304">
        <v>301</v>
      </c>
      <c r="D300" s="349" t="s">
        <v>6036</v>
      </c>
      <c r="E300" s="309">
        <v>23497</v>
      </c>
      <c r="F300" s="309">
        <v>23107</v>
      </c>
      <c r="G300" s="324">
        <v>34.103999999999999</v>
      </c>
      <c r="H300" s="324">
        <v>-117.574</v>
      </c>
      <c r="I300" s="324" t="s">
        <v>214</v>
      </c>
      <c r="J300" s="368">
        <f>P300</f>
        <v>390.18</v>
      </c>
      <c r="K300" s="331">
        <v>0.1</v>
      </c>
      <c r="L300" s="304" t="str">
        <f t="shared" si="79"/>
        <v>C</v>
      </c>
      <c r="M300" s="388">
        <v>0</v>
      </c>
      <c r="N300" s="304"/>
      <c r="O300" s="356">
        <v>91.44</v>
      </c>
      <c r="P300" s="304">
        <v>390.18</v>
      </c>
      <c r="Q300" s="304">
        <v>1777</v>
      </c>
      <c r="R300" s="304" t="s">
        <v>5948</v>
      </c>
      <c r="S300" s="304"/>
      <c r="T300" s="304"/>
      <c r="U300" s="304"/>
      <c r="V300" s="304"/>
      <c r="W300" s="304" t="s">
        <v>225</v>
      </c>
      <c r="X300" s="304" t="s">
        <v>213</v>
      </c>
      <c r="Y300" s="366">
        <f t="shared" si="82"/>
        <v>274.5</v>
      </c>
      <c r="Z300" s="304">
        <v>0.3</v>
      </c>
      <c r="AA300" s="304"/>
      <c r="AB300" s="304">
        <v>-999</v>
      </c>
      <c r="AC300" s="304">
        <v>-999</v>
      </c>
      <c r="AD300" s="366">
        <v>-999</v>
      </c>
      <c r="AE300" s="304">
        <v>-999</v>
      </c>
      <c r="AF300" s="304">
        <v>-999</v>
      </c>
      <c r="AG300" s="304"/>
      <c r="AH300" s="304">
        <v>1.8371800000000001E-2</v>
      </c>
      <c r="AI300" s="385">
        <v>6.0506399999999995E-2</v>
      </c>
      <c r="AJ300" s="332">
        <v>362</v>
      </c>
      <c r="AK300" s="304">
        <f t="shared" si="80"/>
        <v>425</v>
      </c>
      <c r="AL300" s="363">
        <f>IF(AND(AH300&lt;=0.0022,AI300&lt;=0.0022),0.2,0.43)</f>
        <v>0.43</v>
      </c>
      <c r="AM300" s="389">
        <f t="shared" si="81"/>
        <v>353</v>
      </c>
      <c r="AN300" s="363">
        <v>0.25</v>
      </c>
      <c r="AO300" s="304"/>
      <c r="AP300" s="312" t="s">
        <v>4979</v>
      </c>
      <c r="AQ300" s="312"/>
      <c r="AR300" s="312">
        <v>354</v>
      </c>
      <c r="AS300" s="312">
        <v>229.78700000000001</v>
      </c>
      <c r="AT300" s="312">
        <v>353</v>
      </c>
      <c r="AU300" s="329">
        <f>VLOOKUP(C300,[1]world!$A$2:$B$3555,2,FALSE)</f>
        <v>8</v>
      </c>
      <c r="AV300" s="329">
        <v>374</v>
      </c>
      <c r="AW300" s="304">
        <v>0.37</v>
      </c>
      <c r="AX300" s="304">
        <v>60</v>
      </c>
      <c r="AY300" s="304">
        <v>-999</v>
      </c>
      <c r="AZ300" s="304">
        <v>280</v>
      </c>
      <c r="BA300" s="304">
        <v>320</v>
      </c>
      <c r="BB300" s="304">
        <v>-999</v>
      </c>
      <c r="BC300" s="304">
        <v>400</v>
      </c>
      <c r="BD300" s="304">
        <v>-999</v>
      </c>
      <c r="BE300" s="304">
        <v>-999</v>
      </c>
      <c r="BF300" s="304">
        <v>-999</v>
      </c>
      <c r="BG300" s="304">
        <v>-999</v>
      </c>
      <c r="BH300" s="304">
        <v>-999</v>
      </c>
      <c r="BI300" s="304">
        <v>-999</v>
      </c>
      <c r="BJ300" s="304">
        <v>3</v>
      </c>
      <c r="BK300" s="304" t="s">
        <v>4954</v>
      </c>
      <c r="BL300" s="304">
        <v>3</v>
      </c>
    </row>
    <row r="301" spans="1:64" ht="15" hidden="1" customHeight="1" x14ac:dyDescent="0.2">
      <c r="A301" s="304" t="s">
        <v>4922</v>
      </c>
      <c r="B301" s="304" t="s">
        <v>5965</v>
      </c>
      <c r="C301" s="304">
        <v>302</v>
      </c>
      <c r="D301" s="349" t="s">
        <v>2210</v>
      </c>
      <c r="E301" s="309">
        <v>23525</v>
      </c>
      <c r="F301" s="309"/>
      <c r="G301" s="324">
        <v>34.055999999999997</v>
      </c>
      <c r="H301" s="324">
        <v>-117.748</v>
      </c>
      <c r="I301" s="324" t="s">
        <v>214</v>
      </c>
      <c r="J301" s="368">
        <f t="shared" ref="J301:J304" si="93">EXP(0.35*LN(AM301)+0.24*LN(Y301)+0.2*LN(AJ301)+0.21*LN(AV301))</f>
        <v>392.52476325892638</v>
      </c>
      <c r="K301" s="331">
        <f t="shared" ref="K301:K304" si="94">SQRT(0.35*AN301^2+0.24*Z301^2+0.2*AL301^2+0.21*AW301^2)</f>
        <v>0.33046028505707004</v>
      </c>
      <c r="L301" s="304" t="str">
        <f t="shared" si="79"/>
        <v>C</v>
      </c>
      <c r="M301" s="388" t="s">
        <v>6092</v>
      </c>
      <c r="N301" s="304"/>
      <c r="O301" s="356"/>
      <c r="P301" s="304"/>
      <c r="Q301" s="310"/>
      <c r="R301" s="304"/>
      <c r="S301" s="304"/>
      <c r="T301" s="304"/>
      <c r="U301" s="304"/>
      <c r="V301" s="304"/>
      <c r="W301" s="304" t="s">
        <v>273</v>
      </c>
      <c r="X301" s="304" t="s">
        <v>213</v>
      </c>
      <c r="Y301" s="366">
        <f t="shared" si="82"/>
        <v>274.5</v>
      </c>
      <c r="Z301" s="304">
        <v>0.3</v>
      </c>
      <c r="AA301" s="304"/>
      <c r="AB301" s="304">
        <v>-999</v>
      </c>
      <c r="AC301" s="304">
        <v>-999</v>
      </c>
      <c r="AD301" s="366">
        <v>-999</v>
      </c>
      <c r="AE301" s="304">
        <v>-999</v>
      </c>
      <c r="AF301" s="304">
        <v>-999</v>
      </c>
      <c r="AG301" s="304"/>
      <c r="AH301" s="348">
        <f>VLOOKUP($C301,SMM_Vol1!$B$235:$H$269,6,FALSE)</f>
        <v>4.1720800000000002E-2</v>
      </c>
      <c r="AI301" s="385">
        <v>1.0000000000000001E-5</v>
      </c>
      <c r="AJ301" s="332">
        <f>VLOOKUP($C301,SMM_Vol1!$B$235:$H$269,7,FALSE)</f>
        <v>760</v>
      </c>
      <c r="AK301" s="304">
        <f t="shared" si="80"/>
        <v>760</v>
      </c>
      <c r="AL301" s="363">
        <v>0.43</v>
      </c>
      <c r="AM301" s="389">
        <f t="shared" si="81"/>
        <v>354</v>
      </c>
      <c r="AN301" s="363">
        <v>0.25</v>
      </c>
      <c r="AO301" s="304"/>
      <c r="AP301" s="312" t="s">
        <v>4979</v>
      </c>
      <c r="AQ301" s="312" t="s">
        <v>1538</v>
      </c>
      <c r="AR301" s="312">
        <v>354</v>
      </c>
      <c r="AS301" s="312">
        <v>229.78700000000001</v>
      </c>
      <c r="AT301" s="312"/>
      <c r="AU301" s="329">
        <f>VLOOKUP(C301,[1]world!$A$2:$B$3555,2,FALSE)</f>
        <v>8</v>
      </c>
      <c r="AV301" s="329">
        <v>374</v>
      </c>
      <c r="AW301" s="304">
        <v>0.37</v>
      </c>
      <c r="AX301" s="304">
        <v>60</v>
      </c>
      <c r="AY301" s="304">
        <v>-999</v>
      </c>
      <c r="AZ301" s="304">
        <v>300</v>
      </c>
      <c r="BA301" s="304">
        <v>320</v>
      </c>
      <c r="BB301" s="304">
        <v>-999</v>
      </c>
      <c r="BC301" s="304">
        <v>320</v>
      </c>
      <c r="BD301" s="304">
        <v>-999</v>
      </c>
      <c r="BE301" s="304">
        <v>-999</v>
      </c>
      <c r="BF301" s="304">
        <v>-999</v>
      </c>
      <c r="BG301" s="304">
        <v>-999</v>
      </c>
      <c r="BH301" s="304">
        <v>-999</v>
      </c>
      <c r="BI301" s="304">
        <v>-999</v>
      </c>
      <c r="BJ301" s="304">
        <v>3</v>
      </c>
      <c r="BK301" s="304" t="s">
        <v>4954</v>
      </c>
      <c r="BL301" s="304">
        <v>3</v>
      </c>
    </row>
    <row r="302" spans="1:64" ht="15" hidden="1" customHeight="1" x14ac:dyDescent="0.2">
      <c r="A302" s="304" t="s">
        <v>4917</v>
      </c>
      <c r="B302" s="304" t="s">
        <v>5965</v>
      </c>
      <c r="C302" s="304">
        <v>303</v>
      </c>
      <c r="D302" s="349" t="s">
        <v>2236</v>
      </c>
      <c r="E302" s="309">
        <v>23542</v>
      </c>
      <c r="F302" s="309"/>
      <c r="G302" s="324">
        <v>34.064999999999998</v>
      </c>
      <c r="H302" s="324">
        <v>-117.292</v>
      </c>
      <c r="I302" s="324" t="s">
        <v>214</v>
      </c>
      <c r="J302" s="368">
        <f t="shared" si="93"/>
        <v>325.82743247014793</v>
      </c>
      <c r="K302" s="331">
        <f t="shared" si="94"/>
        <v>0.33046028505707004</v>
      </c>
      <c r="L302" s="304" t="str">
        <f t="shared" si="79"/>
        <v>D</v>
      </c>
      <c r="M302" s="388" t="s">
        <v>6092</v>
      </c>
      <c r="N302" s="304"/>
      <c r="O302" s="356"/>
      <c r="P302" s="304"/>
      <c r="Q302" s="310"/>
      <c r="R302" s="304"/>
      <c r="S302" s="304"/>
      <c r="T302" s="304"/>
      <c r="U302" s="304"/>
      <c r="V302" s="304"/>
      <c r="W302" s="304" t="s">
        <v>225</v>
      </c>
      <c r="X302" s="304" t="s">
        <v>213</v>
      </c>
      <c r="Y302" s="366">
        <f t="shared" si="82"/>
        <v>274.5</v>
      </c>
      <c r="Z302" s="304">
        <v>0.3</v>
      </c>
      <c r="AA302" s="304"/>
      <c r="AB302" s="304">
        <v>-999</v>
      </c>
      <c r="AC302" s="304">
        <v>-999</v>
      </c>
      <c r="AD302" s="366">
        <v>-999</v>
      </c>
      <c r="AE302" s="304">
        <v>-999</v>
      </c>
      <c r="AF302" s="304">
        <v>-999</v>
      </c>
      <c r="AG302" s="304"/>
      <c r="AH302" s="348">
        <f>VLOOKUP($C302,SMM_Vol1!$B$235:$H$269,6,FALSE)</f>
        <v>1.01245E-2</v>
      </c>
      <c r="AI302" s="385">
        <v>2.2294799999999999E-4</v>
      </c>
      <c r="AJ302" s="332">
        <f>VLOOKUP($C302,SMM_Vol1!$B$235:$H$269,7,FALSE)</f>
        <v>301</v>
      </c>
      <c r="AK302" s="304">
        <f t="shared" si="80"/>
        <v>270</v>
      </c>
      <c r="AL302" s="363">
        <v>0.43</v>
      </c>
      <c r="AM302" s="389">
        <f t="shared" si="81"/>
        <v>353</v>
      </c>
      <c r="AN302" s="363">
        <v>0.25</v>
      </c>
      <c r="AO302" s="304"/>
      <c r="AP302" s="312" t="s">
        <v>6113</v>
      </c>
      <c r="AQ302" s="312" t="s">
        <v>1616</v>
      </c>
      <c r="AR302" s="312">
        <v>280</v>
      </c>
      <c r="AS302" s="312">
        <v>271.44099999999997</v>
      </c>
      <c r="AT302" s="312">
        <v>353</v>
      </c>
      <c r="AU302" s="329">
        <f>VLOOKUP(C302,[1]world!$A$2:$B$3555,2,FALSE)</f>
        <v>8</v>
      </c>
      <c r="AV302" s="329">
        <v>374</v>
      </c>
      <c r="AW302" s="304">
        <v>0.37</v>
      </c>
      <c r="AX302" s="304">
        <v>80</v>
      </c>
      <c r="AY302" s="304">
        <v>-999</v>
      </c>
      <c r="AZ302" s="304">
        <v>460</v>
      </c>
      <c r="BA302" s="304">
        <v>340</v>
      </c>
      <c r="BB302" s="304">
        <v>-999</v>
      </c>
      <c r="BC302" s="304">
        <v>1880</v>
      </c>
      <c r="BD302" s="304">
        <v>-999</v>
      </c>
      <c r="BE302" s="304">
        <v>-999</v>
      </c>
      <c r="BF302" s="304">
        <v>-999</v>
      </c>
      <c r="BG302" s="304">
        <v>-999</v>
      </c>
      <c r="BH302" s="304">
        <v>-999</v>
      </c>
      <c r="BI302" s="304">
        <v>-999</v>
      </c>
      <c r="BJ302" s="304">
        <v>3</v>
      </c>
      <c r="BK302" s="304" t="s">
        <v>4954</v>
      </c>
      <c r="BL302" s="304">
        <v>3</v>
      </c>
    </row>
    <row r="303" spans="1:64" ht="15" hidden="1" customHeight="1" x14ac:dyDescent="0.2">
      <c r="A303" s="304" t="s">
        <v>4922</v>
      </c>
      <c r="B303" s="304" t="s">
        <v>5965</v>
      </c>
      <c r="C303" s="304">
        <v>304</v>
      </c>
      <c r="D303" s="349" t="s">
        <v>2772</v>
      </c>
      <c r="E303" s="309">
        <v>23559</v>
      </c>
      <c r="F303" s="309"/>
      <c r="G303" s="324">
        <v>34.887</v>
      </c>
      <c r="H303" s="324">
        <v>-117.047</v>
      </c>
      <c r="I303" s="324" t="s">
        <v>214</v>
      </c>
      <c r="J303" s="368">
        <f t="shared" si="93"/>
        <v>384.66735723631871</v>
      </c>
      <c r="K303" s="331">
        <f t="shared" si="94"/>
        <v>0.33046028505707004</v>
      </c>
      <c r="L303" s="304" t="str">
        <f t="shared" si="79"/>
        <v>C</v>
      </c>
      <c r="M303" s="388" t="s">
        <v>6092</v>
      </c>
      <c r="N303" s="304"/>
      <c r="O303" s="356"/>
      <c r="P303" s="304"/>
      <c r="Q303" s="310"/>
      <c r="R303" s="304"/>
      <c r="S303" s="304"/>
      <c r="T303" s="304"/>
      <c r="U303" s="304"/>
      <c r="V303" s="304"/>
      <c r="W303" s="304" t="s">
        <v>273</v>
      </c>
      <c r="X303" s="304" t="s">
        <v>213</v>
      </c>
      <c r="Y303" s="366">
        <f t="shared" si="82"/>
        <v>274.5</v>
      </c>
      <c r="Z303" s="304">
        <v>0.3</v>
      </c>
      <c r="AA303" s="304"/>
      <c r="AB303" s="304">
        <v>-999</v>
      </c>
      <c r="AC303" s="304">
        <v>-999</v>
      </c>
      <c r="AD303" s="366">
        <v>-999</v>
      </c>
      <c r="AE303" s="304">
        <v>-999</v>
      </c>
      <c r="AF303" s="304">
        <v>-999</v>
      </c>
      <c r="AG303" s="304"/>
      <c r="AH303" s="304">
        <v>4.6158100000000001E-2</v>
      </c>
      <c r="AI303" s="312"/>
      <c r="AJ303" s="332">
        <v>474</v>
      </c>
      <c r="AK303" s="304">
        <f t="shared" si="80"/>
        <v>425</v>
      </c>
      <c r="AL303" s="363">
        <v>0.43</v>
      </c>
      <c r="AM303" s="389">
        <f t="shared" si="81"/>
        <v>387</v>
      </c>
      <c r="AN303" s="363">
        <v>0.25</v>
      </c>
      <c r="AO303" s="304"/>
      <c r="AP303" s="312" t="s">
        <v>1600</v>
      </c>
      <c r="AQ303" s="312" t="s">
        <v>1538</v>
      </c>
      <c r="AR303" s="312">
        <v>387</v>
      </c>
      <c r="AS303" s="312">
        <v>370.78899999999999</v>
      </c>
      <c r="AT303" s="312"/>
      <c r="AU303" s="329">
        <f>VLOOKUP(C303,[1]world!$A$2:$B$3555,2,FALSE)</f>
        <v>4</v>
      </c>
      <c r="AV303" s="329">
        <v>459</v>
      </c>
      <c r="AW303" s="304">
        <v>0.37</v>
      </c>
      <c r="AX303" s="304">
        <v>60</v>
      </c>
      <c r="AY303" s="304">
        <v>-999</v>
      </c>
      <c r="AZ303" s="304">
        <v>260</v>
      </c>
      <c r="BA303" s="304">
        <v>-999</v>
      </c>
      <c r="BB303" s="304">
        <v>-999</v>
      </c>
      <c r="BC303" s="304">
        <v>-999</v>
      </c>
      <c r="BD303" s="304">
        <v>-999</v>
      </c>
      <c r="BE303" s="304">
        <v>-999</v>
      </c>
      <c r="BF303" s="304">
        <v>-999</v>
      </c>
      <c r="BG303" s="304">
        <v>-999</v>
      </c>
      <c r="BH303" s="304">
        <v>-999</v>
      </c>
      <c r="BI303" s="304">
        <v>-999</v>
      </c>
      <c r="BJ303" s="304">
        <v>4</v>
      </c>
      <c r="BK303" s="304" t="s">
        <v>4954</v>
      </c>
      <c r="BL303" s="304">
        <v>4</v>
      </c>
    </row>
    <row r="304" spans="1:64" ht="15" hidden="1" customHeight="1" x14ac:dyDescent="0.2">
      <c r="A304" s="304" t="s">
        <v>4922</v>
      </c>
      <c r="B304" s="304" t="s">
        <v>5965</v>
      </c>
      <c r="C304" s="304">
        <v>305</v>
      </c>
      <c r="D304" s="349" t="s">
        <v>2429</v>
      </c>
      <c r="E304" s="309">
        <v>23572</v>
      </c>
      <c r="F304" s="309"/>
      <c r="G304" s="324">
        <v>34.232999999999997</v>
      </c>
      <c r="H304" s="324">
        <v>-117.661</v>
      </c>
      <c r="I304" s="324" t="s">
        <v>214</v>
      </c>
      <c r="J304" s="368">
        <f t="shared" si="93"/>
        <v>456.48598553174259</v>
      </c>
      <c r="K304" s="331">
        <f t="shared" si="94"/>
        <v>0.33046028505707004</v>
      </c>
      <c r="L304" s="304" t="str">
        <f t="shared" si="79"/>
        <v>C</v>
      </c>
      <c r="M304" s="388" t="s">
        <v>6092</v>
      </c>
      <c r="N304" s="304"/>
      <c r="O304" s="356"/>
      <c r="P304" s="304"/>
      <c r="Q304" s="310"/>
      <c r="R304" s="304"/>
      <c r="S304" s="304"/>
      <c r="T304" s="304"/>
      <c r="U304" s="304"/>
      <c r="V304" s="304"/>
      <c r="W304" s="304" t="s">
        <v>235</v>
      </c>
      <c r="X304" s="304" t="s">
        <v>205</v>
      </c>
      <c r="Y304" s="366">
        <f t="shared" si="82"/>
        <v>424.8</v>
      </c>
      <c r="Z304" s="304">
        <v>0.3</v>
      </c>
      <c r="AA304" s="304"/>
      <c r="AB304" s="304">
        <v>-999</v>
      </c>
      <c r="AC304" s="304">
        <v>-999</v>
      </c>
      <c r="AD304" s="366">
        <v>-999</v>
      </c>
      <c r="AE304" s="304">
        <v>-999</v>
      </c>
      <c r="AF304" s="304">
        <v>-999</v>
      </c>
      <c r="AG304" s="304"/>
      <c r="AH304" s="304">
        <v>0.117747</v>
      </c>
      <c r="AI304" s="385">
        <v>0.25470500000000001</v>
      </c>
      <c r="AJ304" s="332">
        <v>682</v>
      </c>
      <c r="AK304" s="304">
        <f t="shared" si="80"/>
        <v>690</v>
      </c>
      <c r="AL304" s="363">
        <v>0.43</v>
      </c>
      <c r="AM304" s="389">
        <f t="shared" si="81"/>
        <v>353</v>
      </c>
      <c r="AN304" s="363">
        <v>0.25</v>
      </c>
      <c r="AO304" s="304"/>
      <c r="AP304" s="312" t="s">
        <v>4980</v>
      </c>
      <c r="AQ304" s="312" t="s">
        <v>2430</v>
      </c>
      <c r="AR304" s="312">
        <v>349</v>
      </c>
      <c r="AS304" s="312">
        <v>338.53899999999999</v>
      </c>
      <c r="AT304" s="312">
        <v>353</v>
      </c>
      <c r="AU304" s="329">
        <f>VLOOKUP(C304,[1]world!$A$2:$B$3555,2,FALSE)</f>
        <v>1</v>
      </c>
      <c r="AV304" s="329">
        <v>519</v>
      </c>
      <c r="AW304" s="304">
        <v>0.37</v>
      </c>
      <c r="AX304" s="304">
        <v>60</v>
      </c>
      <c r="AY304" s="304">
        <v>-999</v>
      </c>
      <c r="AZ304" s="304">
        <v>260</v>
      </c>
      <c r="BA304" s="304">
        <v>-999</v>
      </c>
      <c r="BB304" s="304">
        <v>-999</v>
      </c>
      <c r="BC304" s="304">
        <v>-999</v>
      </c>
      <c r="BD304" s="304">
        <v>-999</v>
      </c>
      <c r="BE304" s="304">
        <v>-999</v>
      </c>
      <c r="BF304" s="304">
        <v>-999</v>
      </c>
      <c r="BG304" s="304">
        <v>-999</v>
      </c>
      <c r="BH304" s="304">
        <v>-999</v>
      </c>
      <c r="BI304" s="304">
        <v>-999</v>
      </c>
      <c r="BJ304" s="304">
        <v>4</v>
      </c>
      <c r="BK304" s="304" t="s">
        <v>4954</v>
      </c>
      <c r="BL304" s="304">
        <v>4</v>
      </c>
    </row>
    <row r="305" spans="1:64" ht="15" hidden="1" customHeight="1" x14ac:dyDescent="0.2">
      <c r="A305" s="304" t="s">
        <v>4922</v>
      </c>
      <c r="B305" s="304" t="s">
        <v>5965</v>
      </c>
      <c r="C305" s="304">
        <v>306</v>
      </c>
      <c r="D305" s="349" t="s">
        <v>2481</v>
      </c>
      <c r="E305" s="309">
        <v>23573</v>
      </c>
      <c r="F305" s="309"/>
      <c r="G305" s="324">
        <v>34.314</v>
      </c>
      <c r="H305" s="324">
        <v>-117.545</v>
      </c>
      <c r="I305" s="324" t="s">
        <v>214</v>
      </c>
      <c r="J305" s="368">
        <f>P305</f>
        <v>506</v>
      </c>
      <c r="K305" s="331">
        <v>0.11</v>
      </c>
      <c r="L305" s="304" t="str">
        <f t="shared" si="79"/>
        <v>C</v>
      </c>
      <c r="M305" s="388">
        <v>1</v>
      </c>
      <c r="N305" s="304"/>
      <c r="O305" s="356">
        <v>25</v>
      </c>
      <c r="P305" s="331">
        <v>506</v>
      </c>
      <c r="Q305" s="310"/>
      <c r="R305" s="304" t="s">
        <v>4993</v>
      </c>
      <c r="S305" s="304"/>
      <c r="T305" s="304"/>
      <c r="U305" s="304"/>
      <c r="V305" s="304"/>
      <c r="W305" s="304" t="s">
        <v>311</v>
      </c>
      <c r="X305" s="304" t="s">
        <v>206</v>
      </c>
      <c r="Y305" s="366">
        <f t="shared" si="82"/>
        <v>338.6</v>
      </c>
      <c r="Z305" s="304">
        <v>0.3</v>
      </c>
      <c r="AA305" s="304"/>
      <c r="AB305" s="304">
        <v>-999</v>
      </c>
      <c r="AC305" s="304">
        <v>-999</v>
      </c>
      <c r="AD305" s="366">
        <v>-999</v>
      </c>
      <c r="AE305" s="304">
        <v>-999</v>
      </c>
      <c r="AF305" s="304">
        <v>-999</v>
      </c>
      <c r="AG305" s="304"/>
      <c r="AH305" s="304">
        <v>0.11829199999999999</v>
      </c>
      <c r="AI305" s="385">
        <v>0.21701000000000001</v>
      </c>
      <c r="AJ305" s="332">
        <v>684</v>
      </c>
      <c r="AK305" s="304">
        <f t="shared" si="80"/>
        <v>690</v>
      </c>
      <c r="AL305" s="363"/>
      <c r="AM305" s="389">
        <f t="shared" si="81"/>
        <v>353</v>
      </c>
      <c r="AN305" s="363">
        <v>0.25</v>
      </c>
      <c r="AO305" s="304"/>
      <c r="AP305" s="312" t="s">
        <v>4979</v>
      </c>
      <c r="AQ305" s="312" t="s">
        <v>1538</v>
      </c>
      <c r="AR305" s="312">
        <v>354</v>
      </c>
      <c r="AS305" s="312">
        <v>345.41899999999998</v>
      </c>
      <c r="AT305" s="312">
        <v>353</v>
      </c>
      <c r="AU305" s="329">
        <f>VLOOKUP(C305,[1]world!$A$2:$B$3555,2,FALSE)</f>
        <v>3</v>
      </c>
      <c r="AV305" s="329">
        <v>547</v>
      </c>
      <c r="AW305" s="304"/>
      <c r="AX305" s="304">
        <v>60</v>
      </c>
      <c r="AY305" s="304">
        <v>-999</v>
      </c>
      <c r="AZ305" s="304">
        <v>260</v>
      </c>
      <c r="BA305" s="304">
        <v>-999</v>
      </c>
      <c r="BB305" s="304">
        <v>-999</v>
      </c>
      <c r="BC305" s="304">
        <v>-999</v>
      </c>
      <c r="BD305" s="304">
        <v>-999</v>
      </c>
      <c r="BE305" s="304">
        <v>-999</v>
      </c>
      <c r="BF305" s="304">
        <v>-999</v>
      </c>
      <c r="BG305" s="304">
        <v>-999</v>
      </c>
      <c r="BH305" s="304">
        <v>-999</v>
      </c>
      <c r="BI305" s="304">
        <v>-999</v>
      </c>
      <c r="BJ305" s="304">
        <v>4</v>
      </c>
      <c r="BK305" s="304" t="s">
        <v>4954</v>
      </c>
      <c r="BL305" s="304">
        <v>4</v>
      </c>
    </row>
    <row r="306" spans="1:64" ht="15" hidden="1" customHeight="1" x14ac:dyDescent="0.2">
      <c r="A306" s="304" t="s">
        <v>4922</v>
      </c>
      <c r="B306" s="304" t="s">
        <v>5965</v>
      </c>
      <c r="C306" s="304">
        <v>307</v>
      </c>
      <c r="D306" s="349" t="s">
        <v>2501</v>
      </c>
      <c r="E306" s="309">
        <v>23574</v>
      </c>
      <c r="F306" s="309"/>
      <c r="G306" s="324">
        <v>34.369</v>
      </c>
      <c r="H306" s="324">
        <v>-117.658</v>
      </c>
      <c r="I306" s="324" t="s">
        <v>214</v>
      </c>
      <c r="J306" s="368">
        <f t="shared" ref="J306:J311" si="95">EXP(0.35*LN(AM306)+0.24*LN(Y306)+0.2*LN(AJ306)+0.21*LN(AV306))</f>
        <v>491.87806601478457</v>
      </c>
      <c r="K306" s="331">
        <f t="shared" ref="K306:K311" si="96">SQRT(0.35*AN306^2+0.24*Z306^2+0.2*AL306^2+0.21*AW306^2)</f>
        <v>0.37858816674587176</v>
      </c>
      <c r="L306" s="304" t="str">
        <f t="shared" si="79"/>
        <v>C</v>
      </c>
      <c r="M306" s="388" t="s">
        <v>6092</v>
      </c>
      <c r="N306" s="304"/>
      <c r="O306" s="356"/>
      <c r="P306" s="304"/>
      <c r="Q306" s="310"/>
      <c r="R306" s="304"/>
      <c r="S306" s="304"/>
      <c r="T306" s="304"/>
      <c r="U306" s="304"/>
      <c r="V306" s="304"/>
      <c r="W306" s="310" t="s">
        <v>225</v>
      </c>
      <c r="X306" s="304" t="s">
        <v>213</v>
      </c>
      <c r="Y306" s="366">
        <f t="shared" si="82"/>
        <v>274.5</v>
      </c>
      <c r="Z306" s="304">
        <v>0.3</v>
      </c>
      <c r="AA306" s="304"/>
      <c r="AB306" s="304">
        <v>-999</v>
      </c>
      <c r="AC306" s="304">
        <v>-999</v>
      </c>
      <c r="AD306" s="366">
        <v>-999</v>
      </c>
      <c r="AE306" s="304">
        <v>-999</v>
      </c>
      <c r="AF306" s="304">
        <v>-999</v>
      </c>
      <c r="AG306" s="304"/>
      <c r="AH306" s="304">
        <v>9.2935799999999999E-2</v>
      </c>
      <c r="AI306" s="312"/>
      <c r="AJ306" s="332">
        <v>602</v>
      </c>
      <c r="AK306" s="304">
        <f t="shared" si="80"/>
        <v>555</v>
      </c>
      <c r="AL306" s="363">
        <v>0.43</v>
      </c>
      <c r="AM306" s="389">
        <f t="shared" si="81"/>
        <v>748</v>
      </c>
      <c r="AN306" s="304">
        <v>0.4</v>
      </c>
      <c r="AO306" s="304"/>
      <c r="AP306" s="312" t="s">
        <v>6112</v>
      </c>
      <c r="AQ306" s="312" t="s">
        <v>1538</v>
      </c>
      <c r="AR306" s="312">
        <v>748</v>
      </c>
      <c r="AS306" s="312">
        <v>338.53899999999999</v>
      </c>
      <c r="AT306" s="312"/>
      <c r="AU306" s="329">
        <f>VLOOKUP(C306,[1]world!$A$2:$B$3555,2,FALSE)</f>
        <v>2</v>
      </c>
      <c r="AV306" s="329">
        <v>393</v>
      </c>
      <c r="AW306" s="304">
        <v>0.37</v>
      </c>
      <c r="AX306" s="304">
        <v>40</v>
      </c>
      <c r="AY306" s="304">
        <v>-999</v>
      </c>
      <c r="AZ306" s="304">
        <v>240</v>
      </c>
      <c r="BA306" s="304">
        <v>-999</v>
      </c>
      <c r="BB306" s="304">
        <v>-999</v>
      </c>
      <c r="BC306" s="304">
        <v>-999</v>
      </c>
      <c r="BD306" s="304">
        <v>-999</v>
      </c>
      <c r="BE306" s="304">
        <v>-999</v>
      </c>
      <c r="BF306" s="304">
        <v>-999</v>
      </c>
      <c r="BG306" s="304">
        <v>-999</v>
      </c>
      <c r="BH306" s="304">
        <v>-999</v>
      </c>
      <c r="BI306" s="304">
        <v>-999</v>
      </c>
      <c r="BJ306" s="304">
        <v>4</v>
      </c>
      <c r="BK306" s="304" t="s">
        <v>4954</v>
      </c>
      <c r="BL306" s="304">
        <v>4</v>
      </c>
    </row>
    <row r="307" spans="1:64" ht="15" hidden="1" customHeight="1" x14ac:dyDescent="0.2">
      <c r="A307" s="304" t="s">
        <v>4922</v>
      </c>
      <c r="B307" s="304" t="s">
        <v>5965</v>
      </c>
      <c r="C307" s="304">
        <v>308</v>
      </c>
      <c r="D307" s="349" t="s">
        <v>2510</v>
      </c>
      <c r="E307" s="309">
        <v>23590</v>
      </c>
      <c r="F307" s="309"/>
      <c r="G307" s="324">
        <v>34.381</v>
      </c>
      <c r="H307" s="324">
        <v>-117.73699999999999</v>
      </c>
      <c r="I307" s="324" t="s">
        <v>214</v>
      </c>
      <c r="J307" s="368">
        <f t="shared" si="95"/>
        <v>613.60168934178569</v>
      </c>
      <c r="K307" s="331">
        <f t="shared" si="96"/>
        <v>0.40016121751114264</v>
      </c>
      <c r="L307" s="304" t="str">
        <f t="shared" si="79"/>
        <v>C</v>
      </c>
      <c r="M307" s="388" t="s">
        <v>6092</v>
      </c>
      <c r="N307" s="304"/>
      <c r="O307" s="356"/>
      <c r="P307" s="304"/>
      <c r="Q307" s="310"/>
      <c r="R307" s="304"/>
      <c r="S307" s="304"/>
      <c r="T307" s="304"/>
      <c r="U307" s="304"/>
      <c r="V307" s="304"/>
      <c r="W307" s="304" t="s">
        <v>1866</v>
      </c>
      <c r="X307" s="304" t="s">
        <v>232</v>
      </c>
      <c r="Y307" s="366">
        <f t="shared" si="82"/>
        <v>506.6</v>
      </c>
      <c r="Z307" s="304">
        <v>0.4</v>
      </c>
      <c r="AA307" s="304"/>
      <c r="AB307" s="304">
        <v>-999</v>
      </c>
      <c r="AC307" s="304">
        <v>-999</v>
      </c>
      <c r="AD307" s="366">
        <v>-999</v>
      </c>
      <c r="AE307" s="304">
        <v>-999</v>
      </c>
      <c r="AF307" s="304">
        <v>-999</v>
      </c>
      <c r="AG307" s="304"/>
      <c r="AH307" s="304">
        <v>0.108779</v>
      </c>
      <c r="AI307" s="312"/>
      <c r="AJ307" s="332">
        <v>651</v>
      </c>
      <c r="AK307" s="304">
        <f t="shared" si="80"/>
        <v>690</v>
      </c>
      <c r="AL307" s="363">
        <v>0.43</v>
      </c>
      <c r="AM307" s="389">
        <f t="shared" si="81"/>
        <v>748</v>
      </c>
      <c r="AN307" s="304">
        <v>0.4</v>
      </c>
      <c r="AO307" s="304"/>
      <c r="AP307" s="312" t="s">
        <v>6116</v>
      </c>
      <c r="AQ307" s="312" t="s">
        <v>1884</v>
      </c>
      <c r="AR307" s="312">
        <v>748</v>
      </c>
      <c r="AS307" s="312">
        <v>641.55737662661488</v>
      </c>
      <c r="AT307" s="312"/>
      <c r="AU307" s="329">
        <f>VLOOKUP(C307,[1]world!$A$2:$B$3555,2,FALSE)</f>
        <v>1</v>
      </c>
      <c r="AV307" s="329">
        <v>519</v>
      </c>
      <c r="AW307" s="304">
        <v>0.37</v>
      </c>
      <c r="AX307" s="304">
        <v>40</v>
      </c>
      <c r="AY307" s="304">
        <v>-999</v>
      </c>
      <c r="AZ307" s="304">
        <v>220</v>
      </c>
      <c r="BA307" s="304">
        <v>-999</v>
      </c>
      <c r="BB307" s="304">
        <v>-999</v>
      </c>
      <c r="BC307" s="304">
        <v>-999</v>
      </c>
      <c r="BD307" s="304">
        <v>-999</v>
      </c>
      <c r="BE307" s="304">
        <v>-999</v>
      </c>
      <c r="BF307" s="304">
        <v>-999</v>
      </c>
      <c r="BG307" s="304">
        <v>-999</v>
      </c>
      <c r="BH307" s="304">
        <v>-999</v>
      </c>
      <c r="BI307" s="304">
        <v>-999</v>
      </c>
      <c r="BJ307" s="304">
        <v>4</v>
      </c>
      <c r="BK307" s="304" t="s">
        <v>4954</v>
      </c>
      <c r="BL307" s="304">
        <v>4</v>
      </c>
    </row>
    <row r="308" spans="1:64" ht="15" hidden="1" customHeight="1" x14ac:dyDescent="0.2">
      <c r="A308" s="304" t="s">
        <v>4922</v>
      </c>
      <c r="B308" s="304" t="s">
        <v>5965</v>
      </c>
      <c r="C308" s="304">
        <v>309</v>
      </c>
      <c r="D308" s="349" t="s">
        <v>2570</v>
      </c>
      <c r="E308" s="309">
        <v>23595</v>
      </c>
      <c r="F308" s="309"/>
      <c r="G308" s="324">
        <v>34.485999999999997</v>
      </c>
      <c r="H308" s="324">
        <v>-117.98</v>
      </c>
      <c r="I308" s="324" t="s">
        <v>214</v>
      </c>
      <c r="J308" s="368">
        <f t="shared" si="95"/>
        <v>448.64822310307414</v>
      </c>
      <c r="K308" s="331">
        <f t="shared" si="96"/>
        <v>0.35497042130295869</v>
      </c>
      <c r="L308" s="304" t="str">
        <f t="shared" si="79"/>
        <v>C</v>
      </c>
      <c r="M308" s="388" t="s">
        <v>6092</v>
      </c>
      <c r="N308" s="304"/>
      <c r="O308" s="356"/>
      <c r="P308" s="304"/>
      <c r="Q308" s="310"/>
      <c r="R308" s="304"/>
      <c r="S308" s="304"/>
      <c r="T308" s="304"/>
      <c r="U308" s="304"/>
      <c r="V308" s="304"/>
      <c r="W308" s="304" t="s">
        <v>1763</v>
      </c>
      <c r="X308" s="304" t="s">
        <v>232</v>
      </c>
      <c r="Y308" s="366">
        <f t="shared" si="82"/>
        <v>506.6</v>
      </c>
      <c r="Z308" s="304">
        <v>0.4</v>
      </c>
      <c r="AA308" s="304"/>
      <c r="AB308" s="304">
        <v>-999</v>
      </c>
      <c r="AC308" s="304">
        <v>-999</v>
      </c>
      <c r="AD308" s="366">
        <v>-999</v>
      </c>
      <c r="AE308" s="304">
        <v>-999</v>
      </c>
      <c r="AF308" s="304">
        <v>-999</v>
      </c>
      <c r="AG308" s="304"/>
      <c r="AH308" s="304">
        <v>8.2886600000000005E-2</v>
      </c>
      <c r="AI308" s="385">
        <v>0.31836100000000001</v>
      </c>
      <c r="AJ308" s="332">
        <v>576</v>
      </c>
      <c r="AK308" s="304">
        <f t="shared" si="80"/>
        <v>555</v>
      </c>
      <c r="AL308" s="363">
        <v>0.43</v>
      </c>
      <c r="AM308" s="389">
        <f t="shared" si="81"/>
        <v>353</v>
      </c>
      <c r="AN308" s="363">
        <v>0.25</v>
      </c>
      <c r="AO308" s="304"/>
      <c r="AP308" s="312" t="s">
        <v>4979</v>
      </c>
      <c r="AQ308" s="312" t="s">
        <v>2381</v>
      </c>
      <c r="AR308" s="312">
        <v>354</v>
      </c>
      <c r="AS308" s="342">
        <v>684.93499999999995</v>
      </c>
      <c r="AT308" s="312">
        <v>353</v>
      </c>
      <c r="AU308" s="329">
        <f>VLOOKUP(C308,[1]world!$A$2:$B$3555,2,FALSE)</f>
        <v>4</v>
      </c>
      <c r="AV308" s="329">
        <v>459</v>
      </c>
      <c r="AW308" s="304">
        <v>0.37</v>
      </c>
      <c r="AX308" s="304">
        <v>40</v>
      </c>
      <c r="AY308" s="304">
        <v>-999</v>
      </c>
      <c r="AZ308" s="304">
        <v>200</v>
      </c>
      <c r="BA308" s="304">
        <v>-999</v>
      </c>
      <c r="BB308" s="304">
        <v>-999</v>
      </c>
      <c r="BC308" s="304">
        <v>-999</v>
      </c>
      <c r="BD308" s="304">
        <v>-999</v>
      </c>
      <c r="BE308" s="304">
        <v>-999</v>
      </c>
      <c r="BF308" s="304">
        <v>-999</v>
      </c>
      <c r="BG308" s="304">
        <v>-999</v>
      </c>
      <c r="BH308" s="304">
        <v>-999</v>
      </c>
      <c r="BI308" s="304">
        <v>-999</v>
      </c>
      <c r="BJ308" s="304">
        <v>4</v>
      </c>
      <c r="BK308" s="304" t="s">
        <v>4954</v>
      </c>
      <c r="BL308" s="304">
        <v>4</v>
      </c>
    </row>
    <row r="309" spans="1:64" ht="15" hidden="1" customHeight="1" x14ac:dyDescent="0.2">
      <c r="A309" s="304" t="s">
        <v>4922</v>
      </c>
      <c r="B309" s="304" t="s">
        <v>5965</v>
      </c>
      <c r="C309" s="304">
        <v>310</v>
      </c>
      <c r="D309" s="349" t="s">
        <v>2564</v>
      </c>
      <c r="E309" s="309">
        <v>23597</v>
      </c>
      <c r="F309" s="309"/>
      <c r="G309" s="324">
        <v>34.466999999999999</v>
      </c>
      <c r="H309" s="324">
        <v>-117.52</v>
      </c>
      <c r="I309" s="324" t="s">
        <v>214</v>
      </c>
      <c r="J309" s="368">
        <f t="shared" si="95"/>
        <v>341.0143911351982</v>
      </c>
      <c r="K309" s="331">
        <f t="shared" si="96"/>
        <v>0.33046028505707004</v>
      </c>
      <c r="L309" s="304" t="str">
        <f t="shared" si="79"/>
        <v>D</v>
      </c>
      <c r="M309" s="388" t="s">
        <v>6092</v>
      </c>
      <c r="N309" s="304"/>
      <c r="O309" s="356"/>
      <c r="P309" s="304"/>
      <c r="Q309" s="310"/>
      <c r="R309" s="304"/>
      <c r="S309" s="304"/>
      <c r="T309" s="304"/>
      <c r="U309" s="304"/>
      <c r="V309" s="304"/>
      <c r="W309" s="304" t="s">
        <v>225</v>
      </c>
      <c r="X309" s="304" t="s">
        <v>213</v>
      </c>
      <c r="Y309" s="366">
        <f t="shared" si="82"/>
        <v>274.5</v>
      </c>
      <c r="Z309" s="304">
        <v>0.3</v>
      </c>
      <c r="AA309" s="304"/>
      <c r="AB309" s="304">
        <v>-999</v>
      </c>
      <c r="AC309" s="304">
        <v>-999</v>
      </c>
      <c r="AD309" s="366">
        <v>-999</v>
      </c>
      <c r="AE309" s="304">
        <v>-999</v>
      </c>
      <c r="AF309" s="304">
        <v>-999</v>
      </c>
      <c r="AG309" s="304"/>
      <c r="AH309" s="304">
        <v>2.2443999999999999E-2</v>
      </c>
      <c r="AI309" s="385">
        <v>7.6648599999999997E-2</v>
      </c>
      <c r="AJ309" s="332">
        <v>378</v>
      </c>
      <c r="AK309" s="304">
        <f t="shared" si="80"/>
        <v>425</v>
      </c>
      <c r="AL309" s="363">
        <v>0.43</v>
      </c>
      <c r="AM309" s="389">
        <f t="shared" si="81"/>
        <v>353</v>
      </c>
      <c r="AN309" s="363">
        <v>0.25</v>
      </c>
      <c r="AO309" s="304"/>
      <c r="AP309" s="312" t="s">
        <v>4979</v>
      </c>
      <c r="AQ309" s="312" t="s">
        <v>1538</v>
      </c>
      <c r="AR309" s="312">
        <v>354</v>
      </c>
      <c r="AS309" s="312">
        <v>345.41899999999998</v>
      </c>
      <c r="AT309" s="312">
        <v>353</v>
      </c>
      <c r="AU309" s="329">
        <f>VLOOKUP(C309,[1]world!$A$2:$B$3555,2,FALSE)</f>
        <v>8</v>
      </c>
      <c r="AV309" s="329">
        <v>374</v>
      </c>
      <c r="AW309" s="304">
        <v>0.37</v>
      </c>
      <c r="AX309" s="304">
        <v>60</v>
      </c>
      <c r="AY309" s="304">
        <v>-999</v>
      </c>
      <c r="AZ309" s="304">
        <v>260</v>
      </c>
      <c r="BA309" s="304">
        <v>-999</v>
      </c>
      <c r="BB309" s="304">
        <v>-999</v>
      </c>
      <c r="BC309" s="304">
        <v>-999</v>
      </c>
      <c r="BD309" s="304">
        <v>-999</v>
      </c>
      <c r="BE309" s="304">
        <v>-999</v>
      </c>
      <c r="BF309" s="304">
        <v>-999</v>
      </c>
      <c r="BG309" s="304">
        <v>-999</v>
      </c>
      <c r="BH309" s="304">
        <v>-999</v>
      </c>
      <c r="BI309" s="304">
        <v>-999</v>
      </c>
      <c r="BJ309" s="304">
        <v>4</v>
      </c>
      <c r="BK309" s="304" t="s">
        <v>4954</v>
      </c>
      <c r="BL309" s="304">
        <v>4</v>
      </c>
    </row>
    <row r="310" spans="1:64" ht="15" hidden="1" customHeight="1" x14ac:dyDescent="0.2">
      <c r="A310" s="304" t="s">
        <v>4922</v>
      </c>
      <c r="B310" s="304" t="s">
        <v>5965</v>
      </c>
      <c r="C310" s="304">
        <v>311</v>
      </c>
      <c r="D310" s="349" t="s">
        <v>2380</v>
      </c>
      <c r="E310" s="309">
        <v>23598</v>
      </c>
      <c r="F310" s="309"/>
      <c r="G310" s="324">
        <v>34.168999999999997</v>
      </c>
      <c r="H310" s="324">
        <v>-117.57899999999999</v>
      </c>
      <c r="I310" s="324" t="s">
        <v>214</v>
      </c>
      <c r="J310" s="368">
        <f t="shared" si="95"/>
        <v>474.22470365635655</v>
      </c>
      <c r="K310" s="331">
        <f t="shared" si="96"/>
        <v>0.35497042130295869</v>
      </c>
      <c r="L310" s="304" t="str">
        <f t="shared" si="79"/>
        <v>C</v>
      </c>
      <c r="M310" s="388" t="s">
        <v>6092</v>
      </c>
      <c r="N310" s="304"/>
      <c r="O310" s="356"/>
      <c r="P310" s="304"/>
      <c r="Q310" s="310"/>
      <c r="R310" s="304"/>
      <c r="S310" s="304"/>
      <c r="T310" s="304"/>
      <c r="U310" s="304"/>
      <c r="V310" s="304"/>
      <c r="W310" s="304" t="s">
        <v>1763</v>
      </c>
      <c r="X310" s="304" t="s">
        <v>232</v>
      </c>
      <c r="Y310" s="366">
        <f t="shared" si="82"/>
        <v>506.6</v>
      </c>
      <c r="Z310" s="304">
        <v>0.4</v>
      </c>
      <c r="AA310" s="304"/>
      <c r="AB310" s="304">
        <v>-999</v>
      </c>
      <c r="AC310" s="304">
        <v>-999</v>
      </c>
      <c r="AD310" s="366">
        <v>-999</v>
      </c>
      <c r="AE310" s="304">
        <v>-999</v>
      </c>
      <c r="AF310" s="304">
        <v>-999</v>
      </c>
      <c r="AG310" s="304"/>
      <c r="AH310" s="304">
        <v>0.205236</v>
      </c>
      <c r="AI310" s="385">
        <v>0.49773400000000001</v>
      </c>
      <c r="AJ310" s="332">
        <v>760</v>
      </c>
      <c r="AK310" s="304">
        <f t="shared" si="80"/>
        <v>760</v>
      </c>
      <c r="AL310" s="363">
        <v>0.43</v>
      </c>
      <c r="AM310" s="389">
        <f t="shared" si="81"/>
        <v>353</v>
      </c>
      <c r="AN310" s="363">
        <v>0.25</v>
      </c>
      <c r="AO310" s="304"/>
      <c r="AP310" s="312" t="s">
        <v>4979</v>
      </c>
      <c r="AQ310" s="312"/>
      <c r="AR310" s="312">
        <v>354</v>
      </c>
      <c r="AS310" s="342">
        <v>684.93499999999995</v>
      </c>
      <c r="AT310" s="312">
        <v>353</v>
      </c>
      <c r="AU310" s="329">
        <f>VLOOKUP(C310,[1]world!$A$2:$B$3555,2,FALSE)</f>
        <v>4</v>
      </c>
      <c r="AV310" s="329">
        <v>459</v>
      </c>
      <c r="AW310" s="304">
        <v>0.37</v>
      </c>
      <c r="AX310" s="304">
        <v>60</v>
      </c>
      <c r="AY310" s="304">
        <v>-999</v>
      </c>
      <c r="AZ310" s="304">
        <v>280</v>
      </c>
      <c r="BA310" s="304">
        <v>20</v>
      </c>
      <c r="BB310" s="304">
        <v>-999</v>
      </c>
      <c r="BC310" s="304">
        <v>320</v>
      </c>
      <c r="BD310" s="304">
        <v>-999</v>
      </c>
      <c r="BE310" s="304">
        <v>-999</v>
      </c>
      <c r="BF310" s="304">
        <v>-999</v>
      </c>
      <c r="BG310" s="304">
        <v>-999</v>
      </c>
      <c r="BH310" s="304">
        <v>-999</v>
      </c>
      <c r="BI310" s="304">
        <v>-999</v>
      </c>
      <c r="BJ310" s="304">
        <v>3</v>
      </c>
      <c r="BK310" s="304" t="s">
        <v>4954</v>
      </c>
      <c r="BL310" s="304">
        <v>3</v>
      </c>
    </row>
    <row r="311" spans="1:64" ht="15" hidden="1" customHeight="1" x14ac:dyDescent="0.2">
      <c r="A311" s="304" t="s">
        <v>4922</v>
      </c>
      <c r="B311" s="304" t="s">
        <v>5965</v>
      </c>
      <c r="C311" s="304">
        <v>312</v>
      </c>
      <c r="D311" s="349" t="s">
        <v>2386</v>
      </c>
      <c r="E311" s="309">
        <v>23672</v>
      </c>
      <c r="F311" s="309"/>
      <c r="G311" s="324">
        <v>34.183</v>
      </c>
      <c r="H311" s="324">
        <v>-117.321</v>
      </c>
      <c r="I311" s="324" t="s">
        <v>214</v>
      </c>
      <c r="J311" s="368">
        <f t="shared" si="95"/>
        <v>345.23876762795533</v>
      </c>
      <c r="K311" s="331">
        <f t="shared" si="96"/>
        <v>0.33046028505707004</v>
      </c>
      <c r="L311" s="304" t="str">
        <f t="shared" si="79"/>
        <v>D</v>
      </c>
      <c r="M311" s="388" t="s">
        <v>6092</v>
      </c>
      <c r="N311" s="304"/>
      <c r="O311" s="356"/>
      <c r="P311" s="304"/>
      <c r="Q311" s="310"/>
      <c r="R311" s="304"/>
      <c r="S311" s="304"/>
      <c r="T311" s="304"/>
      <c r="U311" s="304"/>
      <c r="V311" s="304"/>
      <c r="W311" s="304" t="s">
        <v>225</v>
      </c>
      <c r="X311" s="304" t="s">
        <v>213</v>
      </c>
      <c r="Y311" s="366">
        <f t="shared" si="82"/>
        <v>274.5</v>
      </c>
      <c r="Z311" s="304">
        <v>0.3</v>
      </c>
      <c r="AA311" s="304"/>
      <c r="AB311" s="304">
        <v>-999</v>
      </c>
      <c r="AC311" s="304">
        <v>-999</v>
      </c>
      <c r="AD311" s="366">
        <v>-999</v>
      </c>
      <c r="AE311" s="304">
        <v>-999</v>
      </c>
      <c r="AF311" s="304">
        <v>-999</v>
      </c>
      <c r="AG311" s="304"/>
      <c r="AH311" s="304">
        <v>2.8406399999999998E-2</v>
      </c>
      <c r="AI311" s="385">
        <v>0.150475</v>
      </c>
      <c r="AJ311" s="332">
        <v>402</v>
      </c>
      <c r="AK311" s="304">
        <f t="shared" si="80"/>
        <v>425</v>
      </c>
      <c r="AL311" s="363">
        <v>0.43</v>
      </c>
      <c r="AM311" s="389">
        <f t="shared" si="81"/>
        <v>353</v>
      </c>
      <c r="AN311" s="363">
        <v>0.25</v>
      </c>
      <c r="AO311" s="304"/>
      <c r="AP311" s="312" t="s">
        <v>4979</v>
      </c>
      <c r="AQ311" s="312" t="s">
        <v>1616</v>
      </c>
      <c r="AR311" s="312">
        <v>354</v>
      </c>
      <c r="AS311" s="312">
        <v>345.41899999999998</v>
      </c>
      <c r="AT311" s="312">
        <v>353</v>
      </c>
      <c r="AU311" s="329">
        <f>VLOOKUP(C311,[1]world!$A$2:$B$3555,2,FALSE)</f>
        <v>8</v>
      </c>
      <c r="AV311" s="329">
        <v>374</v>
      </c>
      <c r="AW311" s="304">
        <v>0.37</v>
      </c>
      <c r="AX311" s="304">
        <v>60</v>
      </c>
      <c r="AY311" s="304">
        <v>-999</v>
      </c>
      <c r="AZ311" s="304">
        <v>320</v>
      </c>
      <c r="BA311" s="304">
        <v>320</v>
      </c>
      <c r="BB311" s="304">
        <v>-999</v>
      </c>
      <c r="BC311" s="304">
        <v>320</v>
      </c>
      <c r="BD311" s="304">
        <v>-999</v>
      </c>
      <c r="BE311" s="304">
        <v>-999</v>
      </c>
      <c r="BF311" s="304">
        <v>-999</v>
      </c>
      <c r="BG311" s="304">
        <v>-999</v>
      </c>
      <c r="BH311" s="304">
        <v>-999</v>
      </c>
      <c r="BI311" s="304">
        <v>-999</v>
      </c>
      <c r="BJ311" s="304">
        <v>3</v>
      </c>
      <c r="BK311" s="304" t="s">
        <v>4954</v>
      </c>
      <c r="BL311" s="304">
        <v>3</v>
      </c>
    </row>
    <row r="312" spans="1:64" ht="15" hidden="1" customHeight="1" x14ac:dyDescent="0.2">
      <c r="A312" s="304" t="s">
        <v>4922</v>
      </c>
      <c r="B312" s="304" t="s">
        <v>5965</v>
      </c>
      <c r="C312" s="304">
        <v>313</v>
      </c>
      <c r="D312" s="349" t="s">
        <v>2571</v>
      </c>
      <c r="E312" s="309">
        <v>24047</v>
      </c>
      <c r="F312" s="309"/>
      <c r="G312" s="324">
        <v>34.491999999999997</v>
      </c>
      <c r="H312" s="324">
        <v>-118.327</v>
      </c>
      <c r="I312" s="324" t="s">
        <v>214</v>
      </c>
      <c r="J312" s="368">
        <f>P312</f>
        <v>996.43</v>
      </c>
      <c r="K312" s="331">
        <v>0.11</v>
      </c>
      <c r="L312" s="304" t="str">
        <f t="shared" si="79"/>
        <v>B</v>
      </c>
      <c r="M312" s="388">
        <v>1</v>
      </c>
      <c r="N312" s="304"/>
      <c r="O312" s="356">
        <v>22.86</v>
      </c>
      <c r="P312" s="331">
        <v>996.43</v>
      </c>
      <c r="Q312" s="309">
        <v>2088</v>
      </c>
      <c r="R312" s="304" t="s">
        <v>5948</v>
      </c>
      <c r="S312" s="304"/>
      <c r="T312" s="304"/>
      <c r="U312" s="304"/>
      <c r="V312" s="304"/>
      <c r="W312" s="310" t="s">
        <v>567</v>
      </c>
      <c r="X312" s="304" t="s">
        <v>232</v>
      </c>
      <c r="Y312" s="366">
        <f t="shared" si="82"/>
        <v>506.6</v>
      </c>
      <c r="Z312" s="304">
        <v>0.4</v>
      </c>
      <c r="AA312" s="304"/>
      <c r="AB312" s="304">
        <v>-999</v>
      </c>
      <c r="AC312" s="304">
        <v>-999</v>
      </c>
      <c r="AD312" s="366">
        <v>-999</v>
      </c>
      <c r="AE312" s="304">
        <v>-999</v>
      </c>
      <c r="AF312" s="304">
        <v>-999</v>
      </c>
      <c r="AG312" s="304"/>
      <c r="AH312" s="304">
        <v>3.60474E-2</v>
      </c>
      <c r="AI312" s="312"/>
      <c r="AJ312" s="332">
        <v>433</v>
      </c>
      <c r="AK312" s="304">
        <f t="shared" si="80"/>
        <v>425</v>
      </c>
      <c r="AL312" s="304">
        <f>IF(AH312&lt;=0.0022,0.2,0.43)</f>
        <v>0.43</v>
      </c>
      <c r="AM312" s="389">
        <f t="shared" si="81"/>
        <v>387</v>
      </c>
      <c r="AN312" s="363">
        <v>0.25</v>
      </c>
      <c r="AO312" s="304"/>
      <c r="AP312" s="312" t="s">
        <v>1600</v>
      </c>
      <c r="AQ312" s="312" t="s">
        <v>2572</v>
      </c>
      <c r="AR312" s="312">
        <v>387</v>
      </c>
      <c r="AS312" s="312">
        <v>477.65199999999999</v>
      </c>
      <c r="AT312" s="312"/>
      <c r="AU312" s="329">
        <f>VLOOKUP(C312,[1]world!$A$2:$B$3555,2,FALSE)</f>
        <v>3</v>
      </c>
      <c r="AV312" s="329">
        <v>547</v>
      </c>
      <c r="AW312" s="304">
        <v>0.37</v>
      </c>
      <c r="AX312" s="304">
        <v>10.76</v>
      </c>
      <c r="AY312" s="304">
        <v>16.309999999999999</v>
      </c>
      <c r="AZ312" s="304">
        <v>220</v>
      </c>
      <c r="BA312" s="304">
        <v>10.76</v>
      </c>
      <c r="BB312" s="304">
        <v>16.309999999999999</v>
      </c>
      <c r="BC312" s="304">
        <v>-999</v>
      </c>
      <c r="BD312" s="304">
        <v>-999</v>
      </c>
      <c r="BE312" s="304">
        <v>-999</v>
      </c>
      <c r="BF312" s="304">
        <v>-999</v>
      </c>
      <c r="BG312" s="304">
        <v>-999</v>
      </c>
      <c r="BH312" s="304">
        <v>-999</v>
      </c>
      <c r="BI312" s="304">
        <v>-999</v>
      </c>
      <c r="BJ312" s="304">
        <v>0</v>
      </c>
      <c r="BK312" s="304">
        <v>0</v>
      </c>
      <c r="BL312" s="304">
        <v>4</v>
      </c>
    </row>
    <row r="313" spans="1:64" ht="15" hidden="1" customHeight="1" x14ac:dyDescent="0.2">
      <c r="A313" s="304" t="s">
        <v>4922</v>
      </c>
      <c r="B313" s="304" t="s">
        <v>5965</v>
      </c>
      <c r="C313" s="304">
        <v>314</v>
      </c>
      <c r="D313" s="349" t="s">
        <v>2628</v>
      </c>
      <c r="E313" s="309">
        <v>24055</v>
      </c>
      <c r="F313" s="309"/>
      <c r="G313" s="324">
        <v>34.6</v>
      </c>
      <c r="H313" s="324">
        <v>-118.241</v>
      </c>
      <c r="I313" s="324" t="s">
        <v>214</v>
      </c>
      <c r="J313" s="368">
        <f>EXP(0.35*LN(AM313)+0.24*LN(Y313)+0.2*LN(AJ313)+0.21*LN(AV313))</f>
        <v>383.4498741556198</v>
      </c>
      <c r="K313" s="331">
        <f>SQRT(0.35*AN313^2+0.24*Z313^2+0.2*AL313^2+0.21*AW313^2)</f>
        <v>0.33046028505707004</v>
      </c>
      <c r="L313" s="304" t="str">
        <f t="shared" si="79"/>
        <v>C</v>
      </c>
      <c r="M313" s="388" t="s">
        <v>6092</v>
      </c>
      <c r="N313" s="304"/>
      <c r="O313" s="356"/>
      <c r="P313" s="304"/>
      <c r="Q313" s="310"/>
      <c r="R313" s="304"/>
      <c r="S313" s="304"/>
      <c r="T313" s="304"/>
      <c r="U313" s="304"/>
      <c r="V313" s="304"/>
      <c r="W313" s="304" t="s">
        <v>401</v>
      </c>
      <c r="X313" s="304" t="s">
        <v>206</v>
      </c>
      <c r="Y313" s="366">
        <f t="shared" si="82"/>
        <v>338.6</v>
      </c>
      <c r="Z313" s="304">
        <v>0.3</v>
      </c>
      <c r="AA313" s="304"/>
      <c r="AB313" s="304">
        <v>-999</v>
      </c>
      <c r="AC313" s="304">
        <v>-999</v>
      </c>
      <c r="AD313" s="366">
        <v>-999</v>
      </c>
      <c r="AE313" s="304">
        <v>-999</v>
      </c>
      <c r="AF313" s="304">
        <v>-999</v>
      </c>
      <c r="AG313" s="304"/>
      <c r="AH313" s="304">
        <v>3.41476E-2</v>
      </c>
      <c r="AI313" s="385">
        <v>9.0685500000000002E-2</v>
      </c>
      <c r="AJ313" s="332">
        <v>426</v>
      </c>
      <c r="AK313" s="304">
        <f t="shared" si="80"/>
        <v>425</v>
      </c>
      <c r="AL313" s="363">
        <v>0.43</v>
      </c>
      <c r="AM313" s="389">
        <f t="shared" si="81"/>
        <v>353</v>
      </c>
      <c r="AN313" s="363">
        <v>0.25</v>
      </c>
      <c r="AO313" s="304"/>
      <c r="AP313" s="312" t="s">
        <v>4979</v>
      </c>
      <c r="AQ313" s="312" t="s">
        <v>1538</v>
      </c>
      <c r="AR313" s="312">
        <v>354</v>
      </c>
      <c r="AS313" s="312">
        <v>345.41899999999998</v>
      </c>
      <c r="AT313" s="312">
        <v>353</v>
      </c>
      <c r="AU313" s="329">
        <f>VLOOKUP(C313,[1]world!$A$2:$B$3555,2,FALSE)</f>
        <v>4</v>
      </c>
      <c r="AV313" s="329">
        <v>459</v>
      </c>
      <c r="AW313" s="304">
        <v>0.37</v>
      </c>
      <c r="AX313" s="304">
        <v>40</v>
      </c>
      <c r="AY313" s="304">
        <v>-999</v>
      </c>
      <c r="AZ313" s="304">
        <v>220</v>
      </c>
      <c r="BA313" s="304">
        <v>-999</v>
      </c>
      <c r="BB313" s="304">
        <v>-999</v>
      </c>
      <c r="BC313" s="304">
        <v>-999</v>
      </c>
      <c r="BD313" s="304">
        <v>-999</v>
      </c>
      <c r="BE313" s="304">
        <v>-999</v>
      </c>
      <c r="BF313" s="304">
        <v>-999</v>
      </c>
      <c r="BG313" s="304">
        <v>-999</v>
      </c>
      <c r="BH313" s="304">
        <v>-999</v>
      </c>
      <c r="BI313" s="304">
        <v>-999</v>
      </c>
      <c r="BJ313" s="304">
        <v>4</v>
      </c>
      <c r="BK313" s="304" t="s">
        <v>4954</v>
      </c>
      <c r="BL313" s="304">
        <v>4</v>
      </c>
    </row>
    <row r="314" spans="1:64" ht="15" hidden="1" customHeight="1" x14ac:dyDescent="0.2">
      <c r="A314" s="304" t="s">
        <v>4922</v>
      </c>
      <c r="B314" s="304" t="s">
        <v>5965</v>
      </c>
      <c r="C314" s="304">
        <v>315</v>
      </c>
      <c r="D314" s="349" t="s">
        <v>2433</v>
      </c>
      <c r="E314" s="309">
        <v>24087</v>
      </c>
      <c r="F314" s="309"/>
      <c r="G314" s="324">
        <v>34.235999999999997</v>
      </c>
      <c r="H314" s="324">
        <v>-118.43899999999999</v>
      </c>
      <c r="I314" s="324" t="s">
        <v>232</v>
      </c>
      <c r="J314" s="368">
        <f>P314</f>
        <v>297.70999999999998</v>
      </c>
      <c r="K314" s="331">
        <v>0.1</v>
      </c>
      <c r="L314" s="304" t="str">
        <f t="shared" si="79"/>
        <v>D</v>
      </c>
      <c r="M314" s="388">
        <v>0</v>
      </c>
      <c r="N314" s="304"/>
      <c r="O314" s="356">
        <v>148</v>
      </c>
      <c r="P314" s="304">
        <v>297.70999999999998</v>
      </c>
      <c r="Q314" s="304">
        <v>1682</v>
      </c>
      <c r="R314" s="304" t="s">
        <v>5948</v>
      </c>
      <c r="S314" s="304"/>
      <c r="T314" s="304"/>
      <c r="U314" s="304"/>
      <c r="V314" s="304"/>
      <c r="W314" s="310" t="s">
        <v>286</v>
      </c>
      <c r="X314" s="304" t="s">
        <v>213</v>
      </c>
      <c r="Y314" s="366">
        <f t="shared" si="82"/>
        <v>274.5</v>
      </c>
      <c r="Z314" s="304">
        <v>0.3</v>
      </c>
      <c r="AA314" s="304"/>
      <c r="AB314" s="304">
        <v>-999</v>
      </c>
      <c r="AC314" s="304">
        <v>-999</v>
      </c>
      <c r="AD314" s="366">
        <v>-999</v>
      </c>
      <c r="AE314" s="304">
        <v>-999</v>
      </c>
      <c r="AF314" s="304">
        <v>-999</v>
      </c>
      <c r="AG314" s="304"/>
      <c r="AH314" s="304">
        <v>1.09558E-2</v>
      </c>
      <c r="AI314" s="385">
        <v>3.4396700000000002E-2</v>
      </c>
      <c r="AJ314" s="332">
        <v>307</v>
      </c>
      <c r="AK314" s="304">
        <f t="shared" si="80"/>
        <v>270</v>
      </c>
      <c r="AL314" s="363">
        <f>IF(AND(AH314&lt;=0.0022,AI314&lt;=0.0022),0.2,0.43)</f>
        <v>0.43</v>
      </c>
      <c r="AM314" s="389">
        <f t="shared" si="81"/>
        <v>353</v>
      </c>
      <c r="AN314" s="363">
        <v>0.25</v>
      </c>
      <c r="AO314" s="304"/>
      <c r="AP314" s="312" t="s">
        <v>6113</v>
      </c>
      <c r="AQ314" s="312" t="s">
        <v>1538</v>
      </c>
      <c r="AR314" s="312">
        <v>280</v>
      </c>
      <c r="AS314" s="312">
        <v>271.44099999999997</v>
      </c>
      <c r="AT314" s="312">
        <v>353</v>
      </c>
      <c r="AU314" s="329">
        <f>VLOOKUP(C314,[1]world!$A$2:$B$3555,2,FALSE)</f>
        <v>8</v>
      </c>
      <c r="AV314" s="329">
        <v>374</v>
      </c>
      <c r="AW314" s="304">
        <v>0.37</v>
      </c>
      <c r="AX314" s="304">
        <v>820</v>
      </c>
      <c r="AY314" s="304">
        <v>-999</v>
      </c>
      <c r="AZ314" s="304">
        <v>4420</v>
      </c>
      <c r="BA314" s="304">
        <v>360</v>
      </c>
      <c r="BB314" s="304">
        <v>-999</v>
      </c>
      <c r="BC314" s="304">
        <v>3200</v>
      </c>
      <c r="BD314" s="304">
        <v>-999</v>
      </c>
      <c r="BE314" s="304">
        <v>-999</v>
      </c>
      <c r="BF314" s="304">
        <v>-999</v>
      </c>
      <c r="BG314" s="304">
        <v>-999</v>
      </c>
      <c r="BH314" s="304">
        <v>-999</v>
      </c>
      <c r="BI314" s="304">
        <v>-999</v>
      </c>
      <c r="BJ314" s="304">
        <v>3</v>
      </c>
      <c r="BK314" s="304" t="s">
        <v>4954</v>
      </c>
      <c r="BL314" s="304">
        <v>3</v>
      </c>
    </row>
    <row r="315" spans="1:64" ht="15" hidden="1" customHeight="1" x14ac:dyDescent="0.2">
      <c r="A315" s="304" t="s">
        <v>4922</v>
      </c>
      <c r="B315" s="304" t="s">
        <v>5965</v>
      </c>
      <c r="C315" s="304">
        <v>316</v>
      </c>
      <c r="D315" s="349" t="s">
        <v>2470</v>
      </c>
      <c r="E315" s="309">
        <v>24088</v>
      </c>
      <c r="F315" s="309"/>
      <c r="G315" s="324">
        <v>34.295999999999999</v>
      </c>
      <c r="H315" s="324">
        <v>-118.375</v>
      </c>
      <c r="I315" s="324" t="s">
        <v>232</v>
      </c>
      <c r="J315" s="368">
        <f>P315</f>
        <v>508.08</v>
      </c>
      <c r="K315" s="331">
        <v>0.1</v>
      </c>
      <c r="L315" s="304" t="str">
        <f t="shared" si="79"/>
        <v>C</v>
      </c>
      <c r="M315" s="388">
        <v>0</v>
      </c>
      <c r="N315" s="304"/>
      <c r="O315" s="356">
        <v>87.5</v>
      </c>
      <c r="P315" s="304">
        <v>508.08</v>
      </c>
      <c r="Q315" s="304">
        <v>1747</v>
      </c>
      <c r="R315" s="304" t="s">
        <v>5948</v>
      </c>
      <c r="S315" s="304"/>
      <c r="T315" s="304"/>
      <c r="U315" s="304"/>
      <c r="V315" s="304"/>
      <c r="W315" s="304" t="s">
        <v>583</v>
      </c>
      <c r="X315" s="304" t="s">
        <v>205</v>
      </c>
      <c r="Y315" s="366">
        <f t="shared" si="82"/>
        <v>424.8</v>
      </c>
      <c r="Z315" s="304">
        <v>0.3</v>
      </c>
      <c r="AA315" s="304"/>
      <c r="AB315" s="304">
        <v>-999</v>
      </c>
      <c r="AC315" s="304">
        <v>-999</v>
      </c>
      <c r="AD315" s="366">
        <v>-999</v>
      </c>
      <c r="AE315" s="304">
        <v>-999</v>
      </c>
      <c r="AF315" s="304">
        <v>-999</v>
      </c>
      <c r="AG315" s="304"/>
      <c r="AH315" s="304">
        <v>5.7764000000000003E-2</v>
      </c>
      <c r="AI315" s="312"/>
      <c r="AJ315" s="332">
        <v>510</v>
      </c>
      <c r="AK315" s="304">
        <f t="shared" si="80"/>
        <v>555</v>
      </c>
      <c r="AL315" s="304">
        <f>IF(AH315&lt;=0.0022,0.2,0.43)</f>
        <v>0.43</v>
      </c>
      <c r="AM315" s="389">
        <f t="shared" si="81"/>
        <v>455</v>
      </c>
      <c r="AN315" s="304"/>
      <c r="AO315" s="304"/>
      <c r="AP315" s="312" t="s">
        <v>2138</v>
      </c>
      <c r="AQ315" s="312" t="s">
        <v>2207</v>
      </c>
      <c r="AR315" s="312">
        <v>455</v>
      </c>
      <c r="AS315" s="312">
        <v>438.339</v>
      </c>
      <c r="AT315" s="312"/>
      <c r="AU315" s="329">
        <f>VLOOKUP(C315,[1]world!$A$2:$B$3555,2,FALSE)</f>
        <v>4</v>
      </c>
      <c r="AV315" s="329">
        <v>459</v>
      </c>
      <c r="AW315" s="304">
        <v>0.37</v>
      </c>
      <c r="AX315" s="304">
        <v>920</v>
      </c>
      <c r="AY315" s="304">
        <v>-999</v>
      </c>
      <c r="AZ315" s="304">
        <v>4020</v>
      </c>
      <c r="BA315" s="304">
        <v>320</v>
      </c>
      <c r="BB315" s="304">
        <v>-999</v>
      </c>
      <c r="BC315" s="304">
        <v>2180</v>
      </c>
      <c r="BD315" s="304">
        <v>-999</v>
      </c>
      <c r="BE315" s="304">
        <v>-999</v>
      </c>
      <c r="BF315" s="304">
        <v>-999</v>
      </c>
      <c r="BG315" s="304">
        <v>-999</v>
      </c>
      <c r="BH315" s="304">
        <v>-999</v>
      </c>
      <c r="BI315" s="304">
        <v>-999</v>
      </c>
      <c r="BJ315" s="304">
        <v>3</v>
      </c>
      <c r="BK315" s="304" t="s">
        <v>4954</v>
      </c>
      <c r="BL315" s="304">
        <v>3</v>
      </c>
    </row>
    <row r="316" spans="1:64" ht="15" hidden="1" customHeight="1" x14ac:dyDescent="0.2">
      <c r="A316" s="304" t="s">
        <v>4922</v>
      </c>
      <c r="B316" s="304" t="s">
        <v>5965</v>
      </c>
      <c r="C316" s="304">
        <v>317</v>
      </c>
      <c r="D316" s="349" t="s">
        <v>2761</v>
      </c>
      <c r="E316" s="309">
        <v>24092</v>
      </c>
      <c r="F316" s="309"/>
      <c r="G316" s="324">
        <v>34.869999999999997</v>
      </c>
      <c r="H316" s="324">
        <v>-118.206</v>
      </c>
      <c r="I316" s="324" t="s">
        <v>232</v>
      </c>
      <c r="J316" s="368">
        <f>EXP(0.35*LN(AM316)+0.24*LN(Y316)+0.2*LN(AJ316)+0.21*LN(AV316))</f>
        <v>325.82743247014793</v>
      </c>
      <c r="K316" s="331">
        <f>SQRT(0.35*AN316^2+0.24*Z316^2+0.2*AL316^2+0.21*AW316^2)</f>
        <v>0.33046028505707004</v>
      </c>
      <c r="L316" s="304" t="str">
        <f t="shared" si="79"/>
        <v>D</v>
      </c>
      <c r="M316" s="388" t="s">
        <v>6092</v>
      </c>
      <c r="N316" s="304"/>
      <c r="O316" s="356"/>
      <c r="P316" s="304"/>
      <c r="Q316" s="310"/>
      <c r="R316" s="304"/>
      <c r="S316" s="304"/>
      <c r="T316" s="304"/>
      <c r="U316" s="304"/>
      <c r="V316" s="304"/>
      <c r="W316" s="304" t="s">
        <v>286</v>
      </c>
      <c r="X316" s="304" t="s">
        <v>213</v>
      </c>
      <c r="Y316" s="366">
        <f t="shared" si="82"/>
        <v>274.5</v>
      </c>
      <c r="Z316" s="304">
        <v>0.3</v>
      </c>
      <c r="AA316" s="304"/>
      <c r="AB316" s="304">
        <v>-999</v>
      </c>
      <c r="AC316" s="304">
        <v>-999</v>
      </c>
      <c r="AD316" s="366">
        <v>-999</v>
      </c>
      <c r="AE316" s="304">
        <v>-999</v>
      </c>
      <c r="AF316" s="304">
        <v>-999</v>
      </c>
      <c r="AG316" s="304"/>
      <c r="AH316" s="304">
        <v>1.00991E-2</v>
      </c>
      <c r="AI316" s="385">
        <v>3.9769899999999997E-2</v>
      </c>
      <c r="AJ316" s="332">
        <v>301</v>
      </c>
      <c r="AK316" s="304">
        <f t="shared" si="80"/>
        <v>270</v>
      </c>
      <c r="AL316" s="363">
        <v>0.43</v>
      </c>
      <c r="AM316" s="389">
        <f t="shared" si="81"/>
        <v>353</v>
      </c>
      <c r="AN316" s="363">
        <v>0.25</v>
      </c>
      <c r="AO316" s="304"/>
      <c r="AP316" s="312" t="s">
        <v>4979</v>
      </c>
      <c r="AQ316" s="312"/>
      <c r="AR316" s="312">
        <v>354</v>
      </c>
      <c r="AS316" s="312">
        <v>345.41899999999998</v>
      </c>
      <c r="AT316" s="312">
        <v>353</v>
      </c>
      <c r="AU316" s="329">
        <f>VLOOKUP(C316,[1]world!$A$2:$B$3555,2,FALSE)</f>
        <v>8</v>
      </c>
      <c r="AV316" s="329">
        <v>374</v>
      </c>
      <c r="AW316" s="304">
        <v>0.37</v>
      </c>
      <c r="AX316" s="304">
        <v>60</v>
      </c>
      <c r="AY316" s="304">
        <v>-999</v>
      </c>
      <c r="AZ316" s="304">
        <v>280</v>
      </c>
      <c r="BA316" s="304">
        <v>-999</v>
      </c>
      <c r="BB316" s="304">
        <v>-999</v>
      </c>
      <c r="BC316" s="304">
        <v>-999</v>
      </c>
      <c r="BD316" s="304">
        <v>-999</v>
      </c>
      <c r="BE316" s="304">
        <v>-999</v>
      </c>
      <c r="BF316" s="304">
        <v>-999</v>
      </c>
      <c r="BG316" s="304">
        <v>-999</v>
      </c>
      <c r="BH316" s="304">
        <v>-999</v>
      </c>
      <c r="BI316" s="304">
        <v>-999</v>
      </c>
      <c r="BJ316" s="304">
        <v>4</v>
      </c>
      <c r="BK316" s="304" t="s">
        <v>4954</v>
      </c>
      <c r="BL316" s="304">
        <v>4</v>
      </c>
    </row>
    <row r="317" spans="1:64" ht="15" hidden="1" customHeight="1" x14ac:dyDescent="0.2">
      <c r="A317" s="304" t="s">
        <v>4922</v>
      </c>
      <c r="B317" s="304" t="s">
        <v>5965</v>
      </c>
      <c r="C317" s="304">
        <v>318</v>
      </c>
      <c r="D317" s="349" t="s">
        <v>2145</v>
      </c>
      <c r="E317" s="309">
        <v>24157</v>
      </c>
      <c r="F317" s="309"/>
      <c r="G317" s="324">
        <v>34.009</v>
      </c>
      <c r="H317" s="324">
        <v>-118.361</v>
      </c>
      <c r="I317" s="324" t="s">
        <v>214</v>
      </c>
      <c r="J317" s="368">
        <f>P317</f>
        <v>297.07</v>
      </c>
      <c r="K317" s="331">
        <v>0.1</v>
      </c>
      <c r="L317" s="304" t="str">
        <f t="shared" si="79"/>
        <v>D</v>
      </c>
      <c r="M317" s="388">
        <v>0</v>
      </c>
      <c r="N317" s="304"/>
      <c r="O317" s="356">
        <v>90</v>
      </c>
      <c r="P317" s="304">
        <v>297.07</v>
      </c>
      <c r="Q317" s="304">
        <v>1750</v>
      </c>
      <c r="R317" s="304" t="s">
        <v>5948</v>
      </c>
      <c r="S317" s="304"/>
      <c r="T317" s="304"/>
      <c r="U317" s="304"/>
      <c r="V317" s="304"/>
      <c r="W317" s="304" t="s">
        <v>235</v>
      </c>
      <c r="X317" s="304" t="s">
        <v>205</v>
      </c>
      <c r="Y317" s="366">
        <f t="shared" si="82"/>
        <v>424.8</v>
      </c>
      <c r="Z317" s="304">
        <v>0.3</v>
      </c>
      <c r="AA317" s="304"/>
      <c r="AB317" s="304">
        <v>-999</v>
      </c>
      <c r="AC317" s="304">
        <v>-999</v>
      </c>
      <c r="AD317" s="366">
        <v>-999</v>
      </c>
      <c r="AE317" s="304">
        <v>-999</v>
      </c>
      <c r="AF317" s="304">
        <v>-999</v>
      </c>
      <c r="AG317" s="304"/>
      <c r="AH317" s="304">
        <v>5.23898E-2</v>
      </c>
      <c r="AI317" s="312"/>
      <c r="AJ317" s="332">
        <v>496</v>
      </c>
      <c r="AK317" s="304">
        <f t="shared" si="80"/>
        <v>555</v>
      </c>
      <c r="AL317" s="304">
        <f>IF(AH317&lt;=0.0022,0.2,0.43)</f>
        <v>0.43</v>
      </c>
      <c r="AM317" s="389">
        <f t="shared" si="81"/>
        <v>387</v>
      </c>
      <c r="AN317" s="363">
        <v>0.25</v>
      </c>
      <c r="AO317" s="304"/>
      <c r="AP317" s="312" t="s">
        <v>1600</v>
      </c>
      <c r="AQ317" s="312" t="s">
        <v>2146</v>
      </c>
      <c r="AR317" s="312">
        <v>387</v>
      </c>
      <c r="AS317" s="312">
        <v>376.07299999999998</v>
      </c>
      <c r="AT317" s="312"/>
      <c r="AU317" s="329">
        <f>VLOOKUP(C317,[1]world!$A$2:$B$3555,2,FALSE)</f>
        <v>4</v>
      </c>
      <c r="AV317" s="329">
        <v>459</v>
      </c>
      <c r="AW317" s="304">
        <v>0.37</v>
      </c>
      <c r="AX317" s="304">
        <v>1260</v>
      </c>
      <c r="AY317" s="304">
        <v>-999</v>
      </c>
      <c r="AZ317" s="304">
        <v>4260</v>
      </c>
      <c r="BA317" s="304">
        <v>320</v>
      </c>
      <c r="BB317" s="304">
        <v>-999</v>
      </c>
      <c r="BC317" s="304">
        <v>5040</v>
      </c>
      <c r="BD317" s="304">
        <v>-999</v>
      </c>
      <c r="BE317" s="304">
        <v>-999</v>
      </c>
      <c r="BF317" s="304">
        <v>-999</v>
      </c>
      <c r="BG317" s="304">
        <v>-999</v>
      </c>
      <c r="BH317" s="304">
        <v>-999</v>
      </c>
      <c r="BI317" s="304">
        <v>-999</v>
      </c>
      <c r="BJ317" s="304">
        <v>3</v>
      </c>
      <c r="BK317" s="304" t="s">
        <v>4954</v>
      </c>
      <c r="BL317" s="304">
        <v>3</v>
      </c>
    </row>
    <row r="318" spans="1:64" ht="15" hidden="1" customHeight="1" x14ac:dyDescent="0.2">
      <c r="A318" s="304" t="s">
        <v>4922</v>
      </c>
      <c r="B318" s="304" t="s">
        <v>5965</v>
      </c>
      <c r="C318" s="304">
        <v>319</v>
      </c>
      <c r="D318" s="349" t="s">
        <v>2487</v>
      </c>
      <c r="E318" s="309">
        <v>24207</v>
      </c>
      <c r="F318" s="309"/>
      <c r="G318" s="324">
        <v>34.334000000000003</v>
      </c>
      <c r="H318" s="324">
        <v>-118.396</v>
      </c>
      <c r="I318" s="324" t="s">
        <v>214</v>
      </c>
      <c r="J318" s="368">
        <f>P318</f>
        <v>2016.13</v>
      </c>
      <c r="K318" s="331">
        <v>0.11</v>
      </c>
      <c r="L318" s="304" t="str">
        <f t="shared" si="79"/>
        <v>A</v>
      </c>
      <c r="M318" s="388">
        <v>1</v>
      </c>
      <c r="N318" s="304"/>
      <c r="O318" s="356">
        <v>23.16</v>
      </c>
      <c r="P318" s="331">
        <v>2016.13</v>
      </c>
      <c r="Q318" s="304">
        <v>1743</v>
      </c>
      <c r="R318" s="304" t="s">
        <v>5948</v>
      </c>
      <c r="S318" s="304"/>
      <c r="T318" s="304"/>
      <c r="U318" s="304"/>
      <c r="V318" s="304"/>
      <c r="W318" s="310" t="s">
        <v>1763</v>
      </c>
      <c r="X318" s="304" t="s">
        <v>232</v>
      </c>
      <c r="Y318" s="366">
        <f t="shared" si="82"/>
        <v>506.6</v>
      </c>
      <c r="Z318" s="304">
        <v>0.4</v>
      </c>
      <c r="AA318" s="304"/>
      <c r="AB318" s="304">
        <v>-999</v>
      </c>
      <c r="AC318" s="304">
        <v>-999</v>
      </c>
      <c r="AD318" s="366">
        <v>-999</v>
      </c>
      <c r="AE318" s="304">
        <v>-999</v>
      </c>
      <c r="AF318" s="304">
        <v>-999</v>
      </c>
      <c r="AG318" s="304"/>
      <c r="AH318" s="304">
        <v>6.9830699999999996E-2</v>
      </c>
      <c r="AI318" s="312"/>
      <c r="AJ318" s="332">
        <v>542</v>
      </c>
      <c r="AK318" s="304">
        <f t="shared" si="80"/>
        <v>555</v>
      </c>
      <c r="AL318" s="304">
        <f>IF(AH318&lt;=0.0022,0.2,0.43)</f>
        <v>0.43</v>
      </c>
      <c r="AM318" s="389">
        <f t="shared" si="81"/>
        <v>748</v>
      </c>
      <c r="AN318" s="304">
        <v>0.4</v>
      </c>
      <c r="AO318" s="304"/>
      <c r="AP318" s="312" t="s">
        <v>6114</v>
      </c>
      <c r="AQ318" s="312"/>
      <c r="AR318" s="312">
        <v>748</v>
      </c>
      <c r="AS318" s="342">
        <v>684.93499999999995</v>
      </c>
      <c r="AT318" s="312"/>
      <c r="AU318" s="329">
        <f>VLOOKUP(C318,[1]world!$A$2:$B$3555,2,FALSE)</f>
        <v>3</v>
      </c>
      <c r="AV318" s="329">
        <v>547</v>
      </c>
      <c r="AW318" s="304">
        <v>0.37</v>
      </c>
      <c r="AX318" s="304">
        <v>0</v>
      </c>
      <c r="AY318" s="304">
        <v>7.62</v>
      </c>
      <c r="AZ318" s="304">
        <v>280</v>
      </c>
      <c r="BA318" s="304">
        <v>0</v>
      </c>
      <c r="BB318" s="304">
        <v>7.62</v>
      </c>
      <c r="BC318" s="304">
        <v>3080</v>
      </c>
      <c r="BD318" s="304">
        <v>-999</v>
      </c>
      <c r="BE318" s="304">
        <v>-999</v>
      </c>
      <c r="BF318" s="304">
        <v>-999</v>
      </c>
      <c r="BG318" s="304">
        <v>-999</v>
      </c>
      <c r="BH318" s="304">
        <v>-999</v>
      </c>
      <c r="BI318" s="304">
        <v>-999</v>
      </c>
      <c r="BJ318" s="304">
        <v>0</v>
      </c>
      <c r="BK318" s="304">
        <v>0</v>
      </c>
      <c r="BL318" s="304">
        <v>3</v>
      </c>
    </row>
    <row r="319" spans="1:64" ht="15" hidden="1" customHeight="1" x14ac:dyDescent="0.2">
      <c r="A319" s="304" t="s">
        <v>4922</v>
      </c>
      <c r="B319" s="304" t="s">
        <v>5965</v>
      </c>
      <c r="C319" s="304">
        <v>320</v>
      </c>
      <c r="D319" s="349" t="s">
        <v>2674</v>
      </c>
      <c r="E319" s="309">
        <v>24271</v>
      </c>
      <c r="F319" s="309"/>
      <c r="G319" s="324">
        <v>34.673999999999999</v>
      </c>
      <c r="H319" s="324">
        <v>-118.43</v>
      </c>
      <c r="I319" s="324" t="s">
        <v>232</v>
      </c>
      <c r="J319" s="368">
        <f>P319</f>
        <v>425.34</v>
      </c>
      <c r="K319" s="331">
        <v>0.11</v>
      </c>
      <c r="L319" s="304" t="str">
        <f t="shared" si="79"/>
        <v>C</v>
      </c>
      <c r="M319" s="388">
        <v>1</v>
      </c>
      <c r="N319" s="304"/>
      <c r="O319" s="356">
        <v>26.7</v>
      </c>
      <c r="P319" s="331">
        <v>425.34</v>
      </c>
      <c r="Q319" s="310">
        <v>106</v>
      </c>
      <c r="R319" s="304" t="s">
        <v>5948</v>
      </c>
      <c r="S319" s="304"/>
      <c r="T319" s="304"/>
      <c r="U319" s="304"/>
      <c r="V319" s="304"/>
      <c r="W319" s="304" t="s">
        <v>583</v>
      </c>
      <c r="X319" s="304" t="s">
        <v>205</v>
      </c>
      <c r="Y319" s="366">
        <f t="shared" si="82"/>
        <v>424.8</v>
      </c>
      <c r="Z319" s="304">
        <v>0.3</v>
      </c>
      <c r="AA319" s="304"/>
      <c r="AB319" s="304">
        <v>-999</v>
      </c>
      <c r="AC319" s="304">
        <v>-999</v>
      </c>
      <c r="AD319" s="366">
        <v>-999</v>
      </c>
      <c r="AE319" s="304">
        <v>-999</v>
      </c>
      <c r="AF319" s="304">
        <v>-999</v>
      </c>
      <c r="AG319" s="304"/>
      <c r="AH319" s="304">
        <v>4.6038800000000003E-3</v>
      </c>
      <c r="AI319" s="312"/>
      <c r="AJ319" s="332">
        <v>250</v>
      </c>
      <c r="AK319" s="304">
        <f t="shared" si="80"/>
        <v>270</v>
      </c>
      <c r="AL319" s="304">
        <f>IF(AH319&lt;=0.0022,0.2,0.43)</f>
        <v>0.43</v>
      </c>
      <c r="AM319" s="389">
        <f t="shared" si="81"/>
        <v>748</v>
      </c>
      <c r="AN319" s="304">
        <v>0.4</v>
      </c>
      <c r="AO319" s="304"/>
      <c r="AP319" s="312" t="s">
        <v>6114</v>
      </c>
      <c r="AQ319" s="312" t="s">
        <v>2475</v>
      </c>
      <c r="AR319" s="312">
        <v>748</v>
      </c>
      <c r="AS319" s="312">
        <v>345.41899999999998</v>
      </c>
      <c r="AT319" s="312"/>
      <c r="AU319" s="329">
        <f>VLOOKUP(C319,[1]world!$A$2:$B$3555,2,FALSE)</f>
        <v>5</v>
      </c>
      <c r="AV319" s="329">
        <v>402</v>
      </c>
      <c r="AW319" s="304">
        <v>0.37</v>
      </c>
      <c r="AX319" s="304">
        <v>40</v>
      </c>
      <c r="AY319" s="304">
        <v>-999</v>
      </c>
      <c r="AZ319" s="304">
        <v>240</v>
      </c>
      <c r="BA319" s="304">
        <v>-999</v>
      </c>
      <c r="BB319" s="304">
        <v>-999</v>
      </c>
      <c r="BC319" s="304">
        <v>-999</v>
      </c>
      <c r="BD319" s="304">
        <v>-999</v>
      </c>
      <c r="BE319" s="304">
        <v>-999</v>
      </c>
      <c r="BF319" s="304">
        <v>-999</v>
      </c>
      <c r="BG319" s="304">
        <v>-999</v>
      </c>
      <c r="BH319" s="304">
        <v>-999</v>
      </c>
      <c r="BI319" s="304">
        <v>-999</v>
      </c>
      <c r="BJ319" s="304">
        <v>4</v>
      </c>
      <c r="BK319" s="304" t="s">
        <v>4954</v>
      </c>
      <c r="BL319" s="304">
        <v>4</v>
      </c>
    </row>
    <row r="320" spans="1:64" ht="15" hidden="1" customHeight="1" x14ac:dyDescent="0.2">
      <c r="A320" s="304" t="s">
        <v>4922</v>
      </c>
      <c r="B320" s="304" t="s">
        <v>5965</v>
      </c>
      <c r="C320" s="304">
        <v>321</v>
      </c>
      <c r="D320" s="349" t="s">
        <v>2740</v>
      </c>
      <c r="E320" s="309">
        <v>24274</v>
      </c>
      <c r="F320" s="309"/>
      <c r="G320" s="324">
        <v>34.826999999999998</v>
      </c>
      <c r="H320" s="324">
        <v>-118.265</v>
      </c>
      <c r="I320" s="324" t="s">
        <v>205</v>
      </c>
      <c r="J320" s="368">
        <f t="shared" ref="J320:J321" si="97">EXP(0.35*LN(AM320)+0.24*LN(Y320)+0.2*LN(AJ320)+0.21*LN(AV320))</f>
        <v>272.38441336127261</v>
      </c>
      <c r="K320" s="331">
        <f t="shared" ref="K320:K321" si="98">SQRT(0.35*AN320^2+0.24*Z320^2+0.2*AL320^2+0.21*AW320^2)</f>
        <v>0.29539634391779462</v>
      </c>
      <c r="L320" s="304" t="str">
        <f t="shared" si="79"/>
        <v>D</v>
      </c>
      <c r="M320" s="388" t="s">
        <v>6092</v>
      </c>
      <c r="N320" s="304"/>
      <c r="O320" s="356"/>
      <c r="P320" s="304"/>
      <c r="Q320" s="310"/>
      <c r="R320" s="304"/>
      <c r="S320" s="304"/>
      <c r="T320" s="304"/>
      <c r="U320" s="304"/>
      <c r="V320" s="304"/>
      <c r="W320" s="304" t="s">
        <v>1517</v>
      </c>
      <c r="X320" s="304" t="s">
        <v>213</v>
      </c>
      <c r="Y320" s="366">
        <f t="shared" si="82"/>
        <v>274.5</v>
      </c>
      <c r="Z320" s="304">
        <v>0.3</v>
      </c>
      <c r="AA320" s="304"/>
      <c r="AB320" s="304">
        <v>-999</v>
      </c>
      <c r="AC320" s="304">
        <v>-999</v>
      </c>
      <c r="AD320" s="366">
        <v>-999</v>
      </c>
      <c r="AE320" s="304">
        <v>-999</v>
      </c>
      <c r="AF320" s="304">
        <v>-999</v>
      </c>
      <c r="AG320" s="304"/>
      <c r="AH320" s="304">
        <v>4.0845100000000004E-3</v>
      </c>
      <c r="AI320" s="385">
        <v>1.28942E-2</v>
      </c>
      <c r="AJ320" s="332">
        <v>245</v>
      </c>
      <c r="AK320" s="304">
        <f t="shared" si="80"/>
        <v>270</v>
      </c>
      <c r="AL320" s="363">
        <v>0.43</v>
      </c>
      <c r="AM320" s="389">
        <f t="shared" si="81"/>
        <v>306</v>
      </c>
      <c r="AN320" s="363">
        <v>0.25</v>
      </c>
      <c r="AO320" s="304"/>
      <c r="AP320" s="312" t="s">
        <v>6113</v>
      </c>
      <c r="AQ320" s="312" t="s">
        <v>1538</v>
      </c>
      <c r="AR320" s="312">
        <v>280</v>
      </c>
      <c r="AS320" s="312">
        <v>271.44099999999997</v>
      </c>
      <c r="AT320" s="312">
        <v>306</v>
      </c>
      <c r="AU320" s="329">
        <f>VLOOKUP(C320,[1]world!$A$2:$B$3555,2,FALSE)</f>
        <v>16</v>
      </c>
      <c r="AV320" s="329">
        <v>246</v>
      </c>
      <c r="AW320" s="304">
        <v>0.18</v>
      </c>
      <c r="AX320" s="304">
        <v>80</v>
      </c>
      <c r="AY320" s="304">
        <v>-999</v>
      </c>
      <c r="AZ320" s="304">
        <v>300</v>
      </c>
      <c r="BA320" s="304">
        <v>-999</v>
      </c>
      <c r="BB320" s="304">
        <v>-999</v>
      </c>
      <c r="BC320" s="304">
        <v>-999</v>
      </c>
      <c r="BD320" s="304">
        <v>-999</v>
      </c>
      <c r="BE320" s="304">
        <v>-999</v>
      </c>
      <c r="BF320" s="304">
        <v>-999</v>
      </c>
      <c r="BG320" s="304">
        <v>-999</v>
      </c>
      <c r="BH320" s="304">
        <v>-999</v>
      </c>
      <c r="BI320" s="304">
        <v>-999</v>
      </c>
      <c r="BJ320" s="304">
        <v>4</v>
      </c>
      <c r="BK320" s="304" t="s">
        <v>4954</v>
      </c>
      <c r="BL320" s="304">
        <v>4</v>
      </c>
    </row>
    <row r="321" spans="1:64" ht="15" hidden="1" customHeight="1" x14ac:dyDescent="0.2">
      <c r="A321" s="304" t="s">
        <v>4922</v>
      </c>
      <c r="B321" s="304" t="s">
        <v>5965</v>
      </c>
      <c r="C321" s="304">
        <v>322</v>
      </c>
      <c r="D321" s="349" t="s">
        <v>2560</v>
      </c>
      <c r="E321" s="309">
        <v>24277</v>
      </c>
      <c r="F321" s="309"/>
      <c r="G321" s="324">
        <v>34.459000000000003</v>
      </c>
      <c r="H321" s="324">
        <v>-118.65</v>
      </c>
      <c r="I321" s="324" t="s">
        <v>232</v>
      </c>
      <c r="J321" s="368">
        <f t="shared" si="97"/>
        <v>416.25960242258856</v>
      </c>
      <c r="K321" s="331">
        <f t="shared" si="98"/>
        <v>0.33046028505707004</v>
      </c>
      <c r="L321" s="304" t="str">
        <f t="shared" si="79"/>
        <v>C</v>
      </c>
      <c r="M321" s="388" t="s">
        <v>6092</v>
      </c>
      <c r="N321" s="304"/>
      <c r="O321" s="356"/>
      <c r="P321" s="304"/>
      <c r="Q321" s="310"/>
      <c r="R321" s="304"/>
      <c r="S321" s="304"/>
      <c r="T321" s="304"/>
      <c r="U321" s="304"/>
      <c r="V321" s="304"/>
      <c r="W321" s="304" t="s">
        <v>246</v>
      </c>
      <c r="X321" s="304" t="s">
        <v>205</v>
      </c>
      <c r="Y321" s="366">
        <f t="shared" si="82"/>
        <v>424.8</v>
      </c>
      <c r="Z321" s="304">
        <v>0.3</v>
      </c>
      <c r="AA321" s="304"/>
      <c r="AB321" s="304">
        <v>-999</v>
      </c>
      <c r="AC321" s="304">
        <v>-999</v>
      </c>
      <c r="AD321" s="366">
        <v>-999</v>
      </c>
      <c r="AE321" s="304">
        <v>-999</v>
      </c>
      <c r="AF321" s="304">
        <v>-999</v>
      </c>
      <c r="AG321" s="304"/>
      <c r="AH321" s="348">
        <f>VLOOKUP($C321,SMM_Vol1!$B$235:$H$269,6,FALSE)</f>
        <v>3.5215000000000003E-2</v>
      </c>
      <c r="AI321" s="385">
        <v>1.4081200000000001E-3</v>
      </c>
      <c r="AJ321" s="332">
        <f>VLOOKUP($C321,SMM_Vol1!$B$235:$H$269,7,FALSE)</f>
        <v>430</v>
      </c>
      <c r="AK321" s="304">
        <f t="shared" si="80"/>
        <v>425</v>
      </c>
      <c r="AL321" s="363">
        <v>0.43</v>
      </c>
      <c r="AM321" s="389">
        <f t="shared" si="81"/>
        <v>353</v>
      </c>
      <c r="AN321" s="363">
        <v>0.25</v>
      </c>
      <c r="AO321" s="304"/>
      <c r="AP321" s="312" t="s">
        <v>4979</v>
      </c>
      <c r="AQ321" s="312" t="s">
        <v>1538</v>
      </c>
      <c r="AR321" s="312">
        <v>354</v>
      </c>
      <c r="AS321" s="312">
        <v>438.339</v>
      </c>
      <c r="AT321" s="312">
        <v>353</v>
      </c>
      <c r="AU321" s="329">
        <f>VLOOKUP(C321,[1]world!$A$2:$B$3555,2,FALSE)</f>
        <v>1</v>
      </c>
      <c r="AV321" s="329">
        <v>519</v>
      </c>
      <c r="AW321" s="304">
        <v>0.37</v>
      </c>
      <c r="AX321" s="304">
        <v>780</v>
      </c>
      <c r="AY321" s="304">
        <v>-999</v>
      </c>
      <c r="AZ321" s="304">
        <v>3280</v>
      </c>
      <c r="BA321" s="304">
        <v>320</v>
      </c>
      <c r="BB321" s="304">
        <v>-999</v>
      </c>
      <c r="BC321" s="304">
        <v>2660</v>
      </c>
      <c r="BD321" s="304">
        <v>-999</v>
      </c>
      <c r="BE321" s="304">
        <v>-999</v>
      </c>
      <c r="BF321" s="304">
        <v>-999</v>
      </c>
      <c r="BG321" s="304">
        <v>-999</v>
      </c>
      <c r="BH321" s="304">
        <v>-999</v>
      </c>
      <c r="BI321" s="304">
        <v>-999</v>
      </c>
      <c r="BJ321" s="304">
        <v>3</v>
      </c>
      <c r="BK321" s="304" t="s">
        <v>4954</v>
      </c>
      <c r="BL321" s="304">
        <v>3</v>
      </c>
    </row>
    <row r="322" spans="1:64" ht="15" hidden="1" customHeight="1" x14ac:dyDescent="0.2">
      <c r="A322" s="304" t="s">
        <v>4922</v>
      </c>
      <c r="B322" s="304" t="s">
        <v>5965</v>
      </c>
      <c r="C322" s="304">
        <v>323</v>
      </c>
      <c r="D322" s="349" t="s">
        <v>2599</v>
      </c>
      <c r="E322" s="309">
        <v>24278</v>
      </c>
      <c r="F322" s="309"/>
      <c r="G322" s="324">
        <v>34.564</v>
      </c>
      <c r="H322" s="324">
        <v>-118.642</v>
      </c>
      <c r="I322" s="324" t="s">
        <v>214</v>
      </c>
      <c r="J322" s="368">
        <f>P322</f>
        <v>450.28</v>
      </c>
      <c r="K322" s="331">
        <v>0.11</v>
      </c>
      <c r="L322" s="304" t="str">
        <f t="shared" si="79"/>
        <v>C</v>
      </c>
      <c r="M322" s="388">
        <v>1</v>
      </c>
      <c r="N322" s="304"/>
      <c r="O322" s="356">
        <v>26.9</v>
      </c>
      <c r="P322" s="331">
        <v>450.28</v>
      </c>
      <c r="Q322" s="304">
        <v>138</v>
      </c>
      <c r="R322" s="304" t="s">
        <v>5948</v>
      </c>
      <c r="S322" s="304"/>
      <c r="T322" s="304"/>
      <c r="U322" s="304"/>
      <c r="V322" s="304"/>
      <c r="W322" s="310" t="s">
        <v>2600</v>
      </c>
      <c r="X322" s="304" t="s">
        <v>205</v>
      </c>
      <c r="Y322" s="366">
        <f t="shared" si="82"/>
        <v>424.8</v>
      </c>
      <c r="Z322" s="304">
        <v>0.3</v>
      </c>
      <c r="AA322" s="304"/>
      <c r="AB322" s="304">
        <v>-999</v>
      </c>
      <c r="AC322" s="304">
        <v>-999</v>
      </c>
      <c r="AD322" s="366">
        <v>-999</v>
      </c>
      <c r="AE322" s="304">
        <v>-999</v>
      </c>
      <c r="AF322" s="304">
        <v>-999</v>
      </c>
      <c r="AG322" s="304"/>
      <c r="AH322" s="304">
        <v>0.150257</v>
      </c>
      <c r="AI322" s="312"/>
      <c r="AJ322" s="332">
        <v>760</v>
      </c>
      <c r="AK322" s="304">
        <f t="shared" si="80"/>
        <v>760</v>
      </c>
      <c r="AL322" s="304">
        <f>IF(AH322&lt;=0.0022,0.2,0.43)</f>
        <v>0.43</v>
      </c>
      <c r="AM322" s="389">
        <f t="shared" si="81"/>
        <v>390</v>
      </c>
      <c r="AN322" s="304"/>
      <c r="AO322" s="304"/>
      <c r="AP322" s="312" t="s">
        <v>1903</v>
      </c>
      <c r="AQ322" s="312" t="s">
        <v>2601</v>
      </c>
      <c r="AR322" s="312">
        <v>390</v>
      </c>
      <c r="AS322" s="312">
        <v>376.07299999999998</v>
      </c>
      <c r="AT322" s="312"/>
      <c r="AU322" s="329">
        <f>VLOOKUP(C322,[1]world!$A$2:$B$3555,2,FALSE)</f>
        <v>1</v>
      </c>
      <c r="AV322" s="329">
        <v>519</v>
      </c>
      <c r="AW322" s="304">
        <v>0.37</v>
      </c>
      <c r="AX322" s="304">
        <v>820</v>
      </c>
      <c r="AY322" s="304">
        <v>-999</v>
      </c>
      <c r="AZ322" s="304">
        <v>1620</v>
      </c>
      <c r="BA322" s="304">
        <v>320</v>
      </c>
      <c r="BB322" s="304">
        <v>-999</v>
      </c>
      <c r="BC322" s="304">
        <v>1520</v>
      </c>
      <c r="BD322" s="304">
        <v>-999</v>
      </c>
      <c r="BE322" s="304">
        <v>-999</v>
      </c>
      <c r="BF322" s="304">
        <v>-999</v>
      </c>
      <c r="BG322" s="304">
        <v>-999</v>
      </c>
      <c r="BH322" s="304">
        <v>-999</v>
      </c>
      <c r="BI322" s="304">
        <v>-999</v>
      </c>
      <c r="BJ322" s="304">
        <v>3</v>
      </c>
      <c r="BK322" s="304" t="s">
        <v>4954</v>
      </c>
      <c r="BL322" s="304">
        <v>3</v>
      </c>
    </row>
    <row r="323" spans="1:64" ht="15" hidden="1" customHeight="1" x14ac:dyDescent="0.2">
      <c r="A323" s="304" t="s">
        <v>4922</v>
      </c>
      <c r="B323" s="304" t="s">
        <v>5965</v>
      </c>
      <c r="C323" s="304">
        <v>324</v>
      </c>
      <c r="D323" s="349" t="s">
        <v>2513</v>
      </c>
      <c r="E323" s="309">
        <v>24279</v>
      </c>
      <c r="F323" s="309"/>
      <c r="G323" s="324">
        <v>34.387</v>
      </c>
      <c r="H323" s="324">
        <v>-118.533</v>
      </c>
      <c r="I323" s="324" t="s">
        <v>232</v>
      </c>
      <c r="J323" s="368">
        <f>P323</f>
        <v>269.14</v>
      </c>
      <c r="K323" s="331">
        <v>0.1</v>
      </c>
      <c r="L323" s="304" t="str">
        <f t="shared" si="79"/>
        <v>D</v>
      </c>
      <c r="M323" s="388">
        <v>0</v>
      </c>
      <c r="N323" s="304"/>
      <c r="O323" s="356">
        <v>105</v>
      </c>
      <c r="P323" s="304">
        <v>269.14</v>
      </c>
      <c r="Q323" s="304">
        <v>1680</v>
      </c>
      <c r="R323" s="304" t="s">
        <v>5948</v>
      </c>
      <c r="S323" s="304"/>
      <c r="T323" s="304"/>
      <c r="U323" s="304"/>
      <c r="V323" s="304"/>
      <c r="W323" s="304" t="s">
        <v>505</v>
      </c>
      <c r="X323" s="304" t="s">
        <v>213</v>
      </c>
      <c r="Y323" s="366">
        <f t="shared" si="82"/>
        <v>274.5</v>
      </c>
      <c r="Z323" s="304">
        <v>0.3</v>
      </c>
      <c r="AA323" s="304"/>
      <c r="AB323" s="304">
        <v>-999</v>
      </c>
      <c r="AC323" s="304">
        <v>-999</v>
      </c>
      <c r="AD323" s="366">
        <v>-999</v>
      </c>
      <c r="AE323" s="304">
        <v>-999</v>
      </c>
      <c r="AF323" s="304">
        <v>-999</v>
      </c>
      <c r="AG323" s="304"/>
      <c r="AH323" s="304">
        <v>1.4619500000000001E-2</v>
      </c>
      <c r="AI323" s="385">
        <v>3.99143E-2</v>
      </c>
      <c r="AJ323" s="332">
        <v>335</v>
      </c>
      <c r="AK323" s="304">
        <f t="shared" si="80"/>
        <v>270</v>
      </c>
      <c r="AL323" s="363">
        <f>IF(AND(AH323&lt;=0.0022,AI323&lt;=0.0022),0.2,0.43)</f>
        <v>0.43</v>
      </c>
      <c r="AM323" s="389">
        <f t="shared" si="81"/>
        <v>353</v>
      </c>
      <c r="AN323" s="363">
        <v>0.25</v>
      </c>
      <c r="AO323" s="304"/>
      <c r="AP323" s="312" t="s">
        <v>4979</v>
      </c>
      <c r="AQ323" s="312" t="s">
        <v>1538</v>
      </c>
      <c r="AR323" s="312">
        <v>354</v>
      </c>
      <c r="AS323" s="312">
        <v>345.41899999999998</v>
      </c>
      <c r="AT323" s="312">
        <v>353</v>
      </c>
      <c r="AU323" s="329">
        <f>VLOOKUP(C323,[1]world!$A$2:$B$3555,2,FALSE)</f>
        <v>11</v>
      </c>
      <c r="AV323" s="329">
        <v>328</v>
      </c>
      <c r="AW323" s="304">
        <v>0.37</v>
      </c>
      <c r="AX323" s="304">
        <v>840</v>
      </c>
      <c r="AY323" s="304">
        <v>-999</v>
      </c>
      <c r="AZ323" s="304">
        <v>3140</v>
      </c>
      <c r="BA323" s="304">
        <v>420</v>
      </c>
      <c r="BB323" s="304">
        <v>-999</v>
      </c>
      <c r="BC323" s="304">
        <v>5040</v>
      </c>
      <c r="BD323" s="304">
        <v>-999</v>
      </c>
      <c r="BE323" s="304">
        <v>-999</v>
      </c>
      <c r="BF323" s="304">
        <v>-999</v>
      </c>
      <c r="BG323" s="304">
        <v>-999</v>
      </c>
      <c r="BH323" s="304">
        <v>-999</v>
      </c>
      <c r="BI323" s="304">
        <v>-999</v>
      </c>
      <c r="BJ323" s="304">
        <v>3</v>
      </c>
      <c r="BK323" s="304" t="s">
        <v>4954</v>
      </c>
      <c r="BL323" s="304">
        <v>3</v>
      </c>
    </row>
    <row r="324" spans="1:64" ht="15" hidden="1" customHeight="1" x14ac:dyDescent="0.2">
      <c r="A324" s="304" t="s">
        <v>4922</v>
      </c>
      <c r="B324" s="304" t="s">
        <v>5965</v>
      </c>
      <c r="C324" s="304">
        <v>325</v>
      </c>
      <c r="D324" s="349" t="s">
        <v>2464</v>
      </c>
      <c r="E324" s="309">
        <v>24283</v>
      </c>
      <c r="F324" s="309"/>
      <c r="G324" s="324">
        <v>34.287999999999997</v>
      </c>
      <c r="H324" s="324">
        <v>-118.881</v>
      </c>
      <c r="I324" s="324" t="s">
        <v>232</v>
      </c>
      <c r="J324" s="368">
        <f>EXP(0.35*LN(AM324)+0.24*LN(Y324)+0.2*LN(AJ324)+0.21*LN(AV324))</f>
        <v>351.14168767800373</v>
      </c>
      <c r="K324" s="331">
        <f>SQRT(0.35*AN324^2+0.24*Z324^2+0.2*AL324^2+0.21*AW324^2)</f>
        <v>0.33046028505707004</v>
      </c>
      <c r="L324" s="304" t="str">
        <f t="shared" ref="L324:L387" si="99">IF(J324&lt;180,"E",IF(AND(J324&gt;=180,J324&lt;360),"D",IF(AND(J324&gt;=360,J324&lt;760),"C",IF(AND(J324&gt;=760,J324&lt;1500),"B",IF(J324&gt;=1500,"A","-")))))</f>
        <v>D</v>
      </c>
      <c r="M324" s="388" t="s">
        <v>6092</v>
      </c>
      <c r="N324" s="304"/>
      <c r="O324" s="356"/>
      <c r="P324" s="304"/>
      <c r="Q324" s="310"/>
      <c r="R324" s="304"/>
      <c r="S324" s="304"/>
      <c r="T324" s="304"/>
      <c r="U324" s="304"/>
      <c r="V324" s="304"/>
      <c r="W324" s="304" t="s">
        <v>505</v>
      </c>
      <c r="X324" s="304" t="s">
        <v>213</v>
      </c>
      <c r="Y324" s="366">
        <f t="shared" si="82"/>
        <v>274.5</v>
      </c>
      <c r="Z324" s="304">
        <v>0.3</v>
      </c>
      <c r="AA324" s="304"/>
      <c r="AB324" s="304">
        <v>-999</v>
      </c>
      <c r="AC324" s="304">
        <v>-999</v>
      </c>
      <c r="AD324" s="366">
        <v>-999</v>
      </c>
      <c r="AE324" s="304">
        <v>-999</v>
      </c>
      <c r="AF324" s="304">
        <v>-999</v>
      </c>
      <c r="AG324" s="304"/>
      <c r="AH324" s="304">
        <v>3.3085900000000001E-2</v>
      </c>
      <c r="AI324" s="385">
        <v>0.181862</v>
      </c>
      <c r="AJ324" s="332">
        <v>421</v>
      </c>
      <c r="AK324" s="304">
        <f t="shared" ref="AK324:AK387" si="100">IF(AJ324&lt;=180,180,IF(AND(AJ324&gt;180,AJ324&lt;240),210,IF(AND(AJ324&gt;=240,AJ324&lt;300),270,IF(AND(AJ324&gt;=300,AJ324&lt;360),270,IF(AND(AJ324&gt;=360,AJ324&lt;490),425,IF(AND(AJ324&gt;=490,AJ324&lt;620),555,IF(AND(AJ324&gt;=620,AJ324&lt;760),690,IF(AJ324&gt;=760,760,"Error"))))))))</f>
        <v>425</v>
      </c>
      <c r="AL324" s="363">
        <v>0.43</v>
      </c>
      <c r="AM324" s="389">
        <f t="shared" ref="AM324:AM387" si="101">IF(AT324&lt;&gt;"",AT324,IF(AND(AT324="",AR324=""),"",AR324))</f>
        <v>353</v>
      </c>
      <c r="AN324" s="363">
        <v>0.25</v>
      </c>
      <c r="AO324" s="304"/>
      <c r="AP324" s="312" t="s">
        <v>4980</v>
      </c>
      <c r="AQ324" s="312" t="s">
        <v>1538</v>
      </c>
      <c r="AR324" s="312">
        <v>349</v>
      </c>
      <c r="AS324" s="312">
        <v>338.53899999999999</v>
      </c>
      <c r="AT324" s="312">
        <v>353</v>
      </c>
      <c r="AU324" s="329">
        <f>VLOOKUP(C324,[1]world!$A$2:$B$3555,2,FALSE)</f>
        <v>7</v>
      </c>
      <c r="AV324" s="329">
        <v>388</v>
      </c>
      <c r="AW324" s="304">
        <v>0.37</v>
      </c>
      <c r="AX324" s="304">
        <v>840</v>
      </c>
      <c r="AY324" s="304">
        <v>-999</v>
      </c>
      <c r="AZ324" s="304">
        <v>4440</v>
      </c>
      <c r="BA324" s="304">
        <v>320</v>
      </c>
      <c r="BB324" s="304">
        <v>-999</v>
      </c>
      <c r="BC324" s="304">
        <v>2320</v>
      </c>
      <c r="BD324" s="304">
        <v>-999</v>
      </c>
      <c r="BE324" s="304">
        <v>-999</v>
      </c>
      <c r="BF324" s="304">
        <v>-999</v>
      </c>
      <c r="BG324" s="304">
        <v>-999</v>
      </c>
      <c r="BH324" s="304">
        <v>-999</v>
      </c>
      <c r="BI324" s="304">
        <v>-999</v>
      </c>
      <c r="BJ324" s="304">
        <v>3</v>
      </c>
      <c r="BK324" s="304" t="s">
        <v>4954</v>
      </c>
      <c r="BL324" s="304">
        <v>3</v>
      </c>
    </row>
    <row r="325" spans="1:64" ht="15" hidden="1" customHeight="1" x14ac:dyDescent="0.2">
      <c r="A325" s="304" t="s">
        <v>4922</v>
      </c>
      <c r="B325" s="304" t="s">
        <v>5965</v>
      </c>
      <c r="C325" s="304">
        <v>326</v>
      </c>
      <c r="D325" s="349" t="s">
        <v>2268</v>
      </c>
      <c r="E325" s="309">
        <v>24303</v>
      </c>
      <c r="F325" s="309"/>
      <c r="G325" s="324">
        <v>34.090000000000003</v>
      </c>
      <c r="H325" s="324">
        <v>-118.339</v>
      </c>
      <c r="I325" s="324" t="s">
        <v>214</v>
      </c>
      <c r="J325" s="368">
        <f>P325</f>
        <v>316.45999999999998</v>
      </c>
      <c r="K325" s="331">
        <v>0.1</v>
      </c>
      <c r="L325" s="304" t="str">
        <f t="shared" si="99"/>
        <v>D</v>
      </c>
      <c r="M325" s="388">
        <v>0</v>
      </c>
      <c r="N325" s="304"/>
      <c r="O325" s="356">
        <v>105.15</v>
      </c>
      <c r="P325" s="304">
        <v>316.45999999999998</v>
      </c>
      <c r="Q325" s="304">
        <v>821</v>
      </c>
      <c r="R325" s="304" t="s">
        <v>5948</v>
      </c>
      <c r="S325" s="304"/>
      <c r="T325" s="304"/>
      <c r="U325" s="304"/>
      <c r="V325" s="304"/>
      <c r="W325" s="304" t="s">
        <v>225</v>
      </c>
      <c r="X325" s="304" t="s">
        <v>213</v>
      </c>
      <c r="Y325" s="366">
        <f t="shared" ref="Y325:Y388" si="102">IF(X325="A",506.6,IF(X325="B",424.8,IF(X325="C",338.6,IF(X325="D",274.5,IF(X325="E",181.5,"-")))))</f>
        <v>274.5</v>
      </c>
      <c r="Z325" s="304">
        <v>0.3</v>
      </c>
      <c r="AA325" s="304"/>
      <c r="AB325" s="304">
        <v>-999</v>
      </c>
      <c r="AC325" s="304">
        <v>-999</v>
      </c>
      <c r="AD325" s="366">
        <v>-999</v>
      </c>
      <c r="AE325" s="304">
        <v>-999</v>
      </c>
      <c r="AF325" s="304">
        <v>-999</v>
      </c>
      <c r="AG325" s="304"/>
      <c r="AH325" s="304">
        <v>1.32073E-2</v>
      </c>
      <c r="AI325" s="385">
        <v>5.0134600000000001E-2</v>
      </c>
      <c r="AJ325" s="332">
        <v>324</v>
      </c>
      <c r="AK325" s="304">
        <f t="shared" si="100"/>
        <v>270</v>
      </c>
      <c r="AL325" s="363">
        <f>IF(AND(AH325&lt;=0.0022,AI325&lt;=0.0022),0.2,0.43)</f>
        <v>0.43</v>
      </c>
      <c r="AM325" s="389">
        <f t="shared" si="101"/>
        <v>353</v>
      </c>
      <c r="AN325" s="363">
        <v>0.25</v>
      </c>
      <c r="AO325" s="304"/>
      <c r="AP325" s="312" t="s">
        <v>6121</v>
      </c>
      <c r="AQ325" s="312" t="s">
        <v>1616</v>
      </c>
      <c r="AR325" s="312">
        <v>280</v>
      </c>
      <c r="AS325" s="312">
        <v>294.24700000000001</v>
      </c>
      <c r="AT325" s="312">
        <v>353</v>
      </c>
      <c r="AU325" s="329">
        <f>VLOOKUP(C325,[1]world!$A$2:$B$3555,2,FALSE)</f>
        <v>7</v>
      </c>
      <c r="AV325" s="329">
        <v>388</v>
      </c>
      <c r="AW325" s="304">
        <v>0.37</v>
      </c>
      <c r="AX325" s="304">
        <v>260</v>
      </c>
      <c r="AY325" s="304">
        <v>-999</v>
      </c>
      <c r="AZ325" s="304">
        <v>2540</v>
      </c>
      <c r="BA325" s="304">
        <v>320</v>
      </c>
      <c r="BB325" s="304">
        <v>-999</v>
      </c>
      <c r="BC325" s="304">
        <v>5140</v>
      </c>
      <c r="BD325" s="304">
        <v>-999</v>
      </c>
      <c r="BE325" s="304">
        <v>-999</v>
      </c>
      <c r="BF325" s="304">
        <v>-999</v>
      </c>
      <c r="BG325" s="304">
        <v>-999</v>
      </c>
      <c r="BH325" s="304">
        <v>-999</v>
      </c>
      <c r="BI325" s="304">
        <v>-999</v>
      </c>
      <c r="BJ325" s="304">
        <v>3</v>
      </c>
      <c r="BK325" s="304" t="s">
        <v>4954</v>
      </c>
      <c r="BL325" s="304">
        <v>3</v>
      </c>
    </row>
    <row r="326" spans="1:64" ht="15" hidden="1" customHeight="1" x14ac:dyDescent="0.2">
      <c r="A326" s="304" t="s">
        <v>4922</v>
      </c>
      <c r="B326" s="304" t="s">
        <v>5965</v>
      </c>
      <c r="C326" s="304">
        <v>327</v>
      </c>
      <c r="D326" s="349" t="s">
        <v>2622</v>
      </c>
      <c r="E326" s="309">
        <v>24305</v>
      </c>
      <c r="F326" s="309"/>
      <c r="G326" s="324">
        <v>34.594000000000001</v>
      </c>
      <c r="H326" s="324">
        <v>-118.242</v>
      </c>
      <c r="I326" s="324" t="s">
        <v>214</v>
      </c>
      <c r="J326" s="368">
        <f t="shared" ref="J326:J329" si="103">EXP(0.35*LN(AM326)+0.24*LN(Y326)+0.2*LN(AJ326)+0.21*LN(AV326))</f>
        <v>460.39011040017493</v>
      </c>
      <c r="K326" s="331">
        <f t="shared" ref="K326:K329" si="104">SQRT(0.35*AN326^2+0.24*Z326^2+0.2*AL326^2+0.21*AW326^2)</f>
        <v>0.35497042130295869</v>
      </c>
      <c r="L326" s="304" t="str">
        <f t="shared" si="99"/>
        <v>C</v>
      </c>
      <c r="M326" s="388" t="s">
        <v>6092</v>
      </c>
      <c r="N326" s="304"/>
      <c r="O326" s="356"/>
      <c r="P326" s="304"/>
      <c r="Q326" s="310"/>
      <c r="R326" s="304"/>
      <c r="S326" s="304"/>
      <c r="T326" s="304"/>
      <c r="U326" s="304"/>
      <c r="V326" s="304"/>
      <c r="W326" s="304" t="s">
        <v>1763</v>
      </c>
      <c r="X326" s="304" t="s">
        <v>232</v>
      </c>
      <c r="Y326" s="366">
        <f t="shared" si="102"/>
        <v>506.6</v>
      </c>
      <c r="Z326" s="304">
        <v>0.4</v>
      </c>
      <c r="AA326" s="304"/>
      <c r="AB326" s="304">
        <v>-999</v>
      </c>
      <c r="AC326" s="304">
        <v>-999</v>
      </c>
      <c r="AD326" s="366">
        <v>-999</v>
      </c>
      <c r="AE326" s="304">
        <v>-999</v>
      </c>
      <c r="AF326" s="304">
        <v>-999</v>
      </c>
      <c r="AG326" s="304"/>
      <c r="AH326" s="304">
        <v>7.6083399999999995E-2</v>
      </c>
      <c r="AI326" s="312"/>
      <c r="AJ326" s="332">
        <v>558</v>
      </c>
      <c r="AK326" s="304">
        <f t="shared" si="100"/>
        <v>555</v>
      </c>
      <c r="AL326" s="363">
        <v>0.43</v>
      </c>
      <c r="AM326" s="389">
        <f t="shared" si="101"/>
        <v>387</v>
      </c>
      <c r="AN326" s="363">
        <v>0.25</v>
      </c>
      <c r="AO326" s="304"/>
      <c r="AP326" s="312" t="s">
        <v>1600</v>
      </c>
      <c r="AQ326" s="312" t="s">
        <v>2623</v>
      </c>
      <c r="AR326" s="312">
        <v>387</v>
      </c>
      <c r="AS326" s="342">
        <v>684.93499999999995</v>
      </c>
      <c r="AT326" s="312"/>
      <c r="AU326" s="329">
        <f>VLOOKUP(C326,[1]world!$A$2:$B$3555,2,FALSE)</f>
        <v>4</v>
      </c>
      <c r="AV326" s="329">
        <v>459</v>
      </c>
      <c r="AW326" s="304">
        <v>0.37</v>
      </c>
      <c r="AX326" s="304">
        <v>60</v>
      </c>
      <c r="AY326" s="304">
        <v>-999</v>
      </c>
      <c r="AZ326" s="304">
        <v>220</v>
      </c>
      <c r="BA326" s="304">
        <v>-999</v>
      </c>
      <c r="BB326" s="304">
        <v>-999</v>
      </c>
      <c r="BC326" s="304">
        <v>-999</v>
      </c>
      <c r="BD326" s="304">
        <v>-999</v>
      </c>
      <c r="BE326" s="304">
        <v>-999</v>
      </c>
      <c r="BF326" s="304">
        <v>-999</v>
      </c>
      <c r="BG326" s="304">
        <v>-999</v>
      </c>
      <c r="BH326" s="304">
        <v>-999</v>
      </c>
      <c r="BI326" s="304">
        <v>-999</v>
      </c>
      <c r="BJ326" s="304">
        <v>4</v>
      </c>
      <c r="BK326" s="304" t="s">
        <v>4954</v>
      </c>
      <c r="BL326" s="304">
        <v>4</v>
      </c>
    </row>
    <row r="327" spans="1:64" ht="15" hidden="1" customHeight="1" x14ac:dyDescent="0.2">
      <c r="A327" s="304" t="s">
        <v>4922</v>
      </c>
      <c r="B327" s="304" t="s">
        <v>5965</v>
      </c>
      <c r="C327" s="304">
        <v>328</v>
      </c>
      <c r="D327" s="349" t="s">
        <v>2624</v>
      </c>
      <c r="E327" s="309">
        <v>24306</v>
      </c>
      <c r="F327" s="309"/>
      <c r="G327" s="324">
        <v>34.594999999999999</v>
      </c>
      <c r="H327" s="324">
        <v>-118.24299999999999</v>
      </c>
      <c r="I327" s="324" t="s">
        <v>214</v>
      </c>
      <c r="J327" s="368">
        <f t="shared" si="103"/>
        <v>441.33728950861581</v>
      </c>
      <c r="K327" s="331">
        <f t="shared" si="104"/>
        <v>0.33046028505707004</v>
      </c>
      <c r="L327" s="304" t="str">
        <f t="shared" si="99"/>
        <v>C</v>
      </c>
      <c r="M327" s="388" t="s">
        <v>6092</v>
      </c>
      <c r="N327" s="304"/>
      <c r="O327" s="356"/>
      <c r="P327" s="304"/>
      <c r="Q327" s="310"/>
      <c r="R327" s="304"/>
      <c r="S327" s="304"/>
      <c r="T327" s="304"/>
      <c r="U327" s="304"/>
      <c r="V327" s="304"/>
      <c r="W327" s="304" t="s">
        <v>204</v>
      </c>
      <c r="X327" s="304" t="s">
        <v>205</v>
      </c>
      <c r="Y327" s="366">
        <f t="shared" si="102"/>
        <v>424.8</v>
      </c>
      <c r="Z327" s="304">
        <v>0.3</v>
      </c>
      <c r="AA327" s="304"/>
      <c r="AB327" s="304">
        <v>-999</v>
      </c>
      <c r="AC327" s="304">
        <v>-999</v>
      </c>
      <c r="AD327" s="366">
        <v>-999</v>
      </c>
      <c r="AE327" s="304">
        <v>-999</v>
      </c>
      <c r="AF327" s="304">
        <v>-999</v>
      </c>
      <c r="AG327" s="304"/>
      <c r="AH327" s="304">
        <v>7.6083399999999995E-2</v>
      </c>
      <c r="AI327" s="312"/>
      <c r="AJ327" s="332">
        <v>558</v>
      </c>
      <c r="AK327" s="304">
        <f t="shared" si="100"/>
        <v>555</v>
      </c>
      <c r="AL327" s="363">
        <v>0.43</v>
      </c>
      <c r="AM327" s="389">
        <f t="shared" si="101"/>
        <v>387</v>
      </c>
      <c r="AN327" s="363">
        <v>0.25</v>
      </c>
      <c r="AO327" s="304"/>
      <c r="AP327" s="312" t="s">
        <v>1600</v>
      </c>
      <c r="AQ327" s="312" t="s">
        <v>1538</v>
      </c>
      <c r="AR327" s="312">
        <v>387</v>
      </c>
      <c r="AS327" s="312">
        <v>370.78899999999999</v>
      </c>
      <c r="AT327" s="312"/>
      <c r="AU327" s="329">
        <f>VLOOKUP(C327,[1]world!$A$2:$B$3555,2,FALSE)</f>
        <v>4</v>
      </c>
      <c r="AV327" s="329">
        <v>459</v>
      </c>
      <c r="AW327" s="304">
        <v>0.37</v>
      </c>
      <c r="AX327" s="304">
        <v>60</v>
      </c>
      <c r="AY327" s="304">
        <v>-999</v>
      </c>
      <c r="AZ327" s="304">
        <v>220</v>
      </c>
      <c r="BA327" s="304">
        <v>-999</v>
      </c>
      <c r="BB327" s="304">
        <v>-999</v>
      </c>
      <c r="BC327" s="304">
        <v>-999</v>
      </c>
      <c r="BD327" s="304">
        <v>-999</v>
      </c>
      <c r="BE327" s="304">
        <v>-999</v>
      </c>
      <c r="BF327" s="304">
        <v>-999</v>
      </c>
      <c r="BG327" s="304">
        <v>-999</v>
      </c>
      <c r="BH327" s="304">
        <v>-999</v>
      </c>
      <c r="BI327" s="304">
        <v>-999</v>
      </c>
      <c r="BJ327" s="304">
        <v>4</v>
      </c>
      <c r="BK327" s="304" t="s">
        <v>4954</v>
      </c>
      <c r="BL327" s="304">
        <v>4</v>
      </c>
    </row>
    <row r="328" spans="1:64" ht="15" hidden="1" customHeight="1" x14ac:dyDescent="0.2">
      <c r="A328" s="304" t="s">
        <v>4922</v>
      </c>
      <c r="B328" s="304" t="s">
        <v>5965</v>
      </c>
      <c r="C328" s="304">
        <v>329</v>
      </c>
      <c r="D328" s="349" t="s">
        <v>2625</v>
      </c>
      <c r="E328" s="309">
        <v>24307</v>
      </c>
      <c r="F328" s="309"/>
      <c r="G328" s="324">
        <v>34.595999999999997</v>
      </c>
      <c r="H328" s="324">
        <v>-118.24299999999999</v>
      </c>
      <c r="I328" s="324" t="s">
        <v>214</v>
      </c>
      <c r="J328" s="368">
        <f t="shared" si="103"/>
        <v>460.39011040017493</v>
      </c>
      <c r="K328" s="331">
        <f t="shared" si="104"/>
        <v>0.35497042130295869</v>
      </c>
      <c r="L328" s="304" t="str">
        <f t="shared" si="99"/>
        <v>C</v>
      </c>
      <c r="M328" s="388" t="s">
        <v>6092</v>
      </c>
      <c r="N328" s="304"/>
      <c r="O328" s="356"/>
      <c r="P328" s="304"/>
      <c r="Q328" s="310"/>
      <c r="R328" s="304"/>
      <c r="S328" s="304"/>
      <c r="T328" s="304"/>
      <c r="U328" s="304"/>
      <c r="V328" s="304"/>
      <c r="W328" s="304" t="s">
        <v>1763</v>
      </c>
      <c r="X328" s="304" t="s">
        <v>232</v>
      </c>
      <c r="Y328" s="366">
        <f t="shared" si="102"/>
        <v>506.6</v>
      </c>
      <c r="Z328" s="304">
        <v>0.4</v>
      </c>
      <c r="AA328" s="304"/>
      <c r="AB328" s="304">
        <v>-999</v>
      </c>
      <c r="AC328" s="304">
        <v>-999</v>
      </c>
      <c r="AD328" s="366">
        <v>-999</v>
      </c>
      <c r="AE328" s="304">
        <v>-999</v>
      </c>
      <c r="AF328" s="304">
        <v>-999</v>
      </c>
      <c r="AG328" s="304"/>
      <c r="AH328" s="304">
        <v>7.6083399999999995E-2</v>
      </c>
      <c r="AI328" s="312"/>
      <c r="AJ328" s="332">
        <v>558</v>
      </c>
      <c r="AK328" s="304">
        <f t="shared" si="100"/>
        <v>555</v>
      </c>
      <c r="AL328" s="363">
        <v>0.43</v>
      </c>
      <c r="AM328" s="389">
        <f t="shared" si="101"/>
        <v>387</v>
      </c>
      <c r="AN328" s="363">
        <v>0.25</v>
      </c>
      <c r="AO328" s="304"/>
      <c r="AP328" s="312" t="s">
        <v>1600</v>
      </c>
      <c r="AQ328" s="312" t="s">
        <v>2626</v>
      </c>
      <c r="AR328" s="312">
        <v>387</v>
      </c>
      <c r="AS328" s="342">
        <v>684.93499999999995</v>
      </c>
      <c r="AT328" s="312"/>
      <c r="AU328" s="329">
        <f>VLOOKUP(C328,[1]world!$A$2:$B$3555,2,FALSE)</f>
        <v>4</v>
      </c>
      <c r="AV328" s="329">
        <v>459</v>
      </c>
      <c r="AW328" s="304">
        <v>0.37</v>
      </c>
      <c r="AX328" s="304">
        <v>60</v>
      </c>
      <c r="AY328" s="304">
        <v>-999</v>
      </c>
      <c r="AZ328" s="304">
        <v>220</v>
      </c>
      <c r="BA328" s="304">
        <v>-999</v>
      </c>
      <c r="BB328" s="304">
        <v>-999</v>
      </c>
      <c r="BC328" s="304">
        <v>-999</v>
      </c>
      <c r="BD328" s="304">
        <v>-999</v>
      </c>
      <c r="BE328" s="304">
        <v>-999</v>
      </c>
      <c r="BF328" s="304">
        <v>-999</v>
      </c>
      <c r="BG328" s="304">
        <v>-999</v>
      </c>
      <c r="BH328" s="304">
        <v>-999</v>
      </c>
      <c r="BI328" s="304">
        <v>-999</v>
      </c>
      <c r="BJ328" s="304">
        <v>4</v>
      </c>
      <c r="BK328" s="304" t="s">
        <v>4954</v>
      </c>
      <c r="BL328" s="304">
        <v>4</v>
      </c>
    </row>
    <row r="329" spans="1:64" ht="15" hidden="1" customHeight="1" x14ac:dyDescent="0.2">
      <c r="A329" s="304" t="s">
        <v>4922</v>
      </c>
      <c r="B329" s="304" t="s">
        <v>5965</v>
      </c>
      <c r="C329" s="304">
        <v>330</v>
      </c>
      <c r="D329" s="349" t="s">
        <v>2627</v>
      </c>
      <c r="E329" s="309">
        <v>24308</v>
      </c>
      <c r="F329" s="309"/>
      <c r="G329" s="324">
        <v>34.597999999999999</v>
      </c>
      <c r="H329" s="324">
        <v>-118.242</v>
      </c>
      <c r="I329" s="324" t="s">
        <v>214</v>
      </c>
      <c r="J329" s="368">
        <f t="shared" si="103"/>
        <v>427.3590768763172</v>
      </c>
      <c r="K329" s="331">
        <f t="shared" si="104"/>
        <v>0.33046028505707004</v>
      </c>
      <c r="L329" s="304" t="str">
        <f t="shared" si="99"/>
        <v>C</v>
      </c>
      <c r="M329" s="388" t="s">
        <v>6092</v>
      </c>
      <c r="N329" s="304"/>
      <c r="O329" s="356"/>
      <c r="P329" s="304"/>
      <c r="Q329" s="310"/>
      <c r="R329" s="304"/>
      <c r="S329" s="304"/>
      <c r="T329" s="304"/>
      <c r="U329" s="304"/>
      <c r="V329" s="304"/>
      <c r="W329" s="304" t="s">
        <v>204</v>
      </c>
      <c r="X329" s="304" t="s">
        <v>205</v>
      </c>
      <c r="Y329" s="366">
        <f t="shared" si="102"/>
        <v>424.8</v>
      </c>
      <c r="Z329" s="304">
        <v>0.3</v>
      </c>
      <c r="AA329" s="304"/>
      <c r="AB329" s="304">
        <v>-999</v>
      </c>
      <c r="AC329" s="304">
        <v>-999</v>
      </c>
      <c r="AD329" s="366">
        <v>-999</v>
      </c>
      <c r="AE329" s="304">
        <v>-999</v>
      </c>
      <c r="AF329" s="304">
        <v>-999</v>
      </c>
      <c r="AG329" s="304"/>
      <c r="AH329" s="304">
        <v>7.6083399999999995E-2</v>
      </c>
      <c r="AI329" s="385">
        <v>0.16791200000000001</v>
      </c>
      <c r="AJ329" s="332">
        <v>558</v>
      </c>
      <c r="AK329" s="304">
        <f t="shared" si="100"/>
        <v>555</v>
      </c>
      <c r="AL329" s="363">
        <v>0.43</v>
      </c>
      <c r="AM329" s="389">
        <f t="shared" si="101"/>
        <v>353</v>
      </c>
      <c r="AN329" s="363">
        <v>0.25</v>
      </c>
      <c r="AO329" s="304"/>
      <c r="AP329" s="312" t="s">
        <v>4979</v>
      </c>
      <c r="AQ329" s="312" t="s">
        <v>1538</v>
      </c>
      <c r="AR329" s="312">
        <v>354</v>
      </c>
      <c r="AS329" s="312">
        <v>370.78899999999999</v>
      </c>
      <c r="AT329" s="312">
        <v>353</v>
      </c>
      <c r="AU329" s="329">
        <f>VLOOKUP(C329,[1]world!$A$2:$B$3555,2,FALSE)</f>
        <v>4</v>
      </c>
      <c r="AV329" s="329">
        <v>459</v>
      </c>
      <c r="AW329" s="304">
        <v>0.37</v>
      </c>
      <c r="AX329" s="304">
        <v>60</v>
      </c>
      <c r="AY329" s="304">
        <v>-999</v>
      </c>
      <c r="AZ329" s="304">
        <v>240</v>
      </c>
      <c r="BA329" s="304">
        <v>-999</v>
      </c>
      <c r="BB329" s="304">
        <v>-999</v>
      </c>
      <c r="BC329" s="304">
        <v>-999</v>
      </c>
      <c r="BD329" s="304">
        <v>-999</v>
      </c>
      <c r="BE329" s="304">
        <v>-999</v>
      </c>
      <c r="BF329" s="304">
        <v>-999</v>
      </c>
      <c r="BG329" s="304">
        <v>-999</v>
      </c>
      <c r="BH329" s="304">
        <v>-999</v>
      </c>
      <c r="BI329" s="304">
        <v>-999</v>
      </c>
      <c r="BJ329" s="304">
        <v>4</v>
      </c>
      <c r="BK329" s="304" t="s">
        <v>4954</v>
      </c>
      <c r="BL329" s="304">
        <v>4</v>
      </c>
    </row>
    <row r="330" spans="1:64" ht="15" hidden="1" customHeight="1" x14ac:dyDescent="0.2">
      <c r="A330" s="304" t="s">
        <v>4922</v>
      </c>
      <c r="B330" s="304" t="s">
        <v>5965</v>
      </c>
      <c r="C330" s="304">
        <v>331</v>
      </c>
      <c r="D330" s="349" t="s">
        <v>2629</v>
      </c>
      <c r="E330" s="309">
        <v>24309</v>
      </c>
      <c r="F330" s="309"/>
      <c r="G330" s="324">
        <v>34.603999999999999</v>
      </c>
      <c r="H330" s="324">
        <v>-118.244</v>
      </c>
      <c r="I330" s="324" t="s">
        <v>214</v>
      </c>
      <c r="J330" s="368">
        <f>P330</f>
        <v>327.44</v>
      </c>
      <c r="K330" s="331">
        <v>0.11</v>
      </c>
      <c r="L330" s="304" t="str">
        <f t="shared" si="99"/>
        <v>D</v>
      </c>
      <c r="M330" s="388">
        <v>1</v>
      </c>
      <c r="N330" s="304"/>
      <c r="O330" s="356">
        <v>20.7</v>
      </c>
      <c r="P330" s="331">
        <v>327.44</v>
      </c>
      <c r="Q330" s="304">
        <v>107</v>
      </c>
      <c r="R330" s="304" t="s">
        <v>5948</v>
      </c>
      <c r="S330" s="304"/>
      <c r="T330" s="304"/>
      <c r="U330" s="304"/>
      <c r="V330" s="304"/>
      <c r="W330" s="304" t="s">
        <v>225</v>
      </c>
      <c r="X330" s="304" t="s">
        <v>213</v>
      </c>
      <c r="Y330" s="366">
        <f t="shared" si="102"/>
        <v>274.5</v>
      </c>
      <c r="Z330" s="304">
        <v>0.3</v>
      </c>
      <c r="AA330" s="304"/>
      <c r="AB330" s="304">
        <v>-999</v>
      </c>
      <c r="AC330" s="304">
        <v>-999</v>
      </c>
      <c r="AD330" s="366">
        <v>-999</v>
      </c>
      <c r="AE330" s="304">
        <v>-999</v>
      </c>
      <c r="AF330" s="304">
        <v>-999</v>
      </c>
      <c r="AG330" s="304"/>
      <c r="AH330" s="304">
        <v>6.2740299999999999E-2</v>
      </c>
      <c r="AI330" s="385">
        <v>0.41475299999999998</v>
      </c>
      <c r="AJ330" s="332">
        <v>523</v>
      </c>
      <c r="AK330" s="304">
        <f t="shared" si="100"/>
        <v>555</v>
      </c>
      <c r="AL330" s="363">
        <f>IF(OR(AH330&lt;=0.0022,AI330&lt;=0.0022),0.2,0.43)</f>
        <v>0.43</v>
      </c>
      <c r="AM330" s="389">
        <f t="shared" si="101"/>
        <v>353</v>
      </c>
      <c r="AN330" s="363">
        <v>0.25</v>
      </c>
      <c r="AO330" s="304"/>
      <c r="AP330" s="312" t="s">
        <v>4979</v>
      </c>
      <c r="AQ330" s="312" t="s">
        <v>1538</v>
      </c>
      <c r="AR330" s="312">
        <v>354</v>
      </c>
      <c r="AS330" s="312">
        <v>477.65199999999999</v>
      </c>
      <c r="AT330" s="312">
        <v>353</v>
      </c>
      <c r="AU330" s="329">
        <f>VLOOKUP(C330,[1]world!$A$2:$B$3555,2,FALSE)</f>
        <v>4</v>
      </c>
      <c r="AV330" s="329">
        <v>459</v>
      </c>
      <c r="AW330" s="304">
        <v>0.37</v>
      </c>
      <c r="AX330" s="304">
        <v>60</v>
      </c>
      <c r="AY330" s="304">
        <v>-999</v>
      </c>
      <c r="AZ330" s="304">
        <v>240</v>
      </c>
      <c r="BA330" s="304">
        <v>-999</v>
      </c>
      <c r="BB330" s="304">
        <v>-999</v>
      </c>
      <c r="BC330" s="304">
        <v>-999</v>
      </c>
      <c r="BD330" s="304">
        <v>-999</v>
      </c>
      <c r="BE330" s="304">
        <v>-999</v>
      </c>
      <c r="BF330" s="304">
        <v>-999</v>
      </c>
      <c r="BG330" s="304">
        <v>-999</v>
      </c>
      <c r="BH330" s="304">
        <v>-999</v>
      </c>
      <c r="BI330" s="304">
        <v>-999</v>
      </c>
      <c r="BJ330" s="304">
        <v>4</v>
      </c>
      <c r="BK330" s="304" t="s">
        <v>4954</v>
      </c>
      <c r="BL330" s="304">
        <v>4</v>
      </c>
    </row>
    <row r="331" spans="1:64" ht="15" hidden="1" customHeight="1" x14ac:dyDescent="0.2">
      <c r="A331" s="304" t="s">
        <v>4922</v>
      </c>
      <c r="B331" s="304" t="s">
        <v>5965</v>
      </c>
      <c r="C331" s="304">
        <v>332</v>
      </c>
      <c r="D331" s="349" t="s">
        <v>2712</v>
      </c>
      <c r="E331" s="309">
        <v>24310</v>
      </c>
      <c r="F331" s="309"/>
      <c r="G331" s="324">
        <v>34.758000000000003</v>
      </c>
      <c r="H331" s="324">
        <v>-118.361</v>
      </c>
      <c r="I331" s="324" t="s">
        <v>214</v>
      </c>
      <c r="J331" s="368">
        <f>EXP(0.35*LN(AM331)+0.24*LN(Y331)+0.2*LN(AJ331)+0.21*LN(AV331))</f>
        <v>512.97298448343201</v>
      </c>
      <c r="K331" s="331">
        <f>SQRT(0.35*AN331^2+0.24*Z331^2+0.2*AL331^2+0.21*AW331^2)</f>
        <v>0.40016121751114264</v>
      </c>
      <c r="L331" s="304" t="str">
        <f t="shared" si="99"/>
        <v>C</v>
      </c>
      <c r="M331" s="388" t="s">
        <v>6092</v>
      </c>
      <c r="N331" s="304"/>
      <c r="O331" s="356"/>
      <c r="P331" s="304"/>
      <c r="Q331" s="310"/>
      <c r="R331" s="304"/>
      <c r="S331" s="304"/>
      <c r="T331" s="304"/>
      <c r="U331" s="304"/>
      <c r="V331" s="304"/>
      <c r="W331" s="304" t="s">
        <v>1763</v>
      </c>
      <c r="X331" s="304" t="s">
        <v>232</v>
      </c>
      <c r="Y331" s="366">
        <f t="shared" si="102"/>
        <v>506.6</v>
      </c>
      <c r="Z331" s="304">
        <v>0.4</v>
      </c>
      <c r="AA331" s="304"/>
      <c r="AB331" s="304">
        <v>-999</v>
      </c>
      <c r="AC331" s="304">
        <v>-999</v>
      </c>
      <c r="AD331" s="366">
        <v>-999</v>
      </c>
      <c r="AE331" s="304">
        <v>-999</v>
      </c>
      <c r="AF331" s="304">
        <v>-999</v>
      </c>
      <c r="AG331" s="304"/>
      <c r="AH331" s="304">
        <v>2.1605699999999999E-2</v>
      </c>
      <c r="AI331" s="312"/>
      <c r="AJ331" s="332">
        <v>375</v>
      </c>
      <c r="AK331" s="304">
        <f t="shared" si="100"/>
        <v>425</v>
      </c>
      <c r="AL331" s="363">
        <v>0.43</v>
      </c>
      <c r="AM331" s="389">
        <f t="shared" si="101"/>
        <v>748</v>
      </c>
      <c r="AN331" s="304">
        <v>0.4</v>
      </c>
      <c r="AO331" s="304"/>
      <c r="AP331" s="312" t="s">
        <v>6114</v>
      </c>
      <c r="AQ331" s="312"/>
      <c r="AR331" s="312">
        <v>748</v>
      </c>
      <c r="AS331" s="342">
        <v>684.93499999999995</v>
      </c>
      <c r="AT331" s="312"/>
      <c r="AU331" s="329">
        <f>VLOOKUP(C331,[1]world!$A$2:$B$3555,2,FALSE)</f>
        <v>8</v>
      </c>
      <c r="AV331" s="329">
        <v>374</v>
      </c>
      <c r="AW331" s="304">
        <v>0.37</v>
      </c>
      <c r="AX331" s="304">
        <v>40</v>
      </c>
      <c r="AY331" s="304">
        <v>-999</v>
      </c>
      <c r="AZ331" s="304">
        <v>260</v>
      </c>
      <c r="BA331" s="304">
        <v>-999</v>
      </c>
      <c r="BB331" s="304">
        <v>-999</v>
      </c>
      <c r="BC331" s="304">
        <v>-999</v>
      </c>
      <c r="BD331" s="304">
        <v>-999</v>
      </c>
      <c r="BE331" s="304">
        <v>-999</v>
      </c>
      <c r="BF331" s="304">
        <v>-999</v>
      </c>
      <c r="BG331" s="304">
        <v>-999</v>
      </c>
      <c r="BH331" s="304">
        <v>-999</v>
      </c>
      <c r="BI331" s="304">
        <v>-999</v>
      </c>
      <c r="BJ331" s="304">
        <v>4</v>
      </c>
      <c r="BK331" s="304" t="s">
        <v>4954</v>
      </c>
      <c r="BL331" s="304">
        <v>4</v>
      </c>
    </row>
    <row r="332" spans="1:64" ht="15" hidden="1" customHeight="1" x14ac:dyDescent="0.2">
      <c r="A332" s="304" t="s">
        <v>4922</v>
      </c>
      <c r="B332" s="304" t="s">
        <v>5965</v>
      </c>
      <c r="C332" s="304">
        <v>333</v>
      </c>
      <c r="D332" s="349" t="s">
        <v>2226</v>
      </c>
      <c r="E332" s="309">
        <v>24389</v>
      </c>
      <c r="F332" s="309"/>
      <c r="G332" s="324">
        <v>34.063000000000002</v>
      </c>
      <c r="H332" s="324">
        <v>-118.41800000000001</v>
      </c>
      <c r="I332" s="324" t="s">
        <v>214</v>
      </c>
      <c r="J332" s="368">
        <f>P332</f>
        <v>277.98</v>
      </c>
      <c r="K332" s="331">
        <v>0.11</v>
      </c>
      <c r="L332" s="304" t="str">
        <f t="shared" si="99"/>
        <v>D</v>
      </c>
      <c r="M332" s="388">
        <v>1</v>
      </c>
      <c r="N332" s="304"/>
      <c r="O332" s="356">
        <v>26.52</v>
      </c>
      <c r="P332" s="331">
        <v>277.98</v>
      </c>
      <c r="Q332" s="304">
        <v>2076</v>
      </c>
      <c r="R332" s="304" t="s">
        <v>5948</v>
      </c>
      <c r="S332" s="304"/>
      <c r="T332" s="304"/>
      <c r="U332" s="304"/>
      <c r="V332" s="304"/>
      <c r="W332" s="304" t="s">
        <v>273</v>
      </c>
      <c r="X332" s="304" t="s">
        <v>213</v>
      </c>
      <c r="Y332" s="366">
        <f t="shared" si="102"/>
        <v>274.5</v>
      </c>
      <c r="Z332" s="304">
        <v>0.3</v>
      </c>
      <c r="AA332" s="304"/>
      <c r="AB332" s="304">
        <v>-999</v>
      </c>
      <c r="AC332" s="304">
        <v>-999</v>
      </c>
      <c r="AD332" s="366">
        <v>-999</v>
      </c>
      <c r="AE332" s="304">
        <v>-999</v>
      </c>
      <c r="AF332" s="304">
        <v>-999</v>
      </c>
      <c r="AG332" s="304"/>
      <c r="AH332" s="304">
        <v>2.0945100000000001E-2</v>
      </c>
      <c r="AI332" s="312"/>
      <c r="AJ332" s="332">
        <v>372</v>
      </c>
      <c r="AK332" s="304">
        <f t="shared" si="100"/>
        <v>425</v>
      </c>
      <c r="AL332" s="304">
        <f>IF(AH332&lt;=0.0022,0.2,0.43)</f>
        <v>0.43</v>
      </c>
      <c r="AM332" s="389">
        <f t="shared" si="101"/>
        <v>387</v>
      </c>
      <c r="AN332" s="363">
        <v>0.25</v>
      </c>
      <c r="AO332" s="304"/>
      <c r="AP332" s="312" t="s">
        <v>1600</v>
      </c>
      <c r="AQ332" s="312" t="s">
        <v>1538</v>
      </c>
      <c r="AR332" s="312">
        <v>387</v>
      </c>
      <c r="AS332" s="312">
        <v>370.78899999999999</v>
      </c>
      <c r="AT332" s="312"/>
      <c r="AU332" s="329">
        <f>VLOOKUP(C332,[1]world!$A$2:$B$3555,2,FALSE)</f>
        <v>7</v>
      </c>
      <c r="AV332" s="329">
        <v>388</v>
      </c>
      <c r="AW332" s="304">
        <v>0.37</v>
      </c>
      <c r="AX332" s="304">
        <v>860</v>
      </c>
      <c r="AY332" s="304">
        <v>-999</v>
      </c>
      <c r="AZ332" s="304">
        <v>3960</v>
      </c>
      <c r="BA332" s="304">
        <v>320</v>
      </c>
      <c r="BB332" s="304">
        <v>-999</v>
      </c>
      <c r="BC332" s="304">
        <v>5240</v>
      </c>
      <c r="BD332" s="304">
        <v>-999</v>
      </c>
      <c r="BE332" s="304">
        <v>-999</v>
      </c>
      <c r="BF332" s="304">
        <v>-999</v>
      </c>
      <c r="BG332" s="304">
        <v>-999</v>
      </c>
      <c r="BH332" s="304">
        <v>-999</v>
      </c>
      <c r="BI332" s="304">
        <v>-999</v>
      </c>
      <c r="BJ332" s="304">
        <v>3</v>
      </c>
      <c r="BK332" s="304" t="s">
        <v>4954</v>
      </c>
      <c r="BL332" s="304">
        <v>3</v>
      </c>
    </row>
    <row r="333" spans="1:64" ht="15" hidden="1" customHeight="1" x14ac:dyDescent="0.2">
      <c r="A333" s="304" t="s">
        <v>4922</v>
      </c>
      <c r="B333" s="304" t="s">
        <v>5965</v>
      </c>
      <c r="C333" s="304">
        <v>334</v>
      </c>
      <c r="D333" s="349" t="s">
        <v>2222</v>
      </c>
      <c r="E333" s="309">
        <v>24390</v>
      </c>
      <c r="F333" s="309"/>
      <c r="G333" s="324">
        <v>34.061999999999998</v>
      </c>
      <c r="H333" s="324">
        <v>-118.416</v>
      </c>
      <c r="I333" s="324" t="s">
        <v>214</v>
      </c>
      <c r="J333" s="368">
        <f>P333</f>
        <v>277.98</v>
      </c>
      <c r="K333" s="331">
        <v>0.11</v>
      </c>
      <c r="L333" s="304" t="str">
        <f t="shared" si="99"/>
        <v>D</v>
      </c>
      <c r="M333" s="388">
        <v>1</v>
      </c>
      <c r="N333" s="304"/>
      <c r="O333" s="356">
        <v>26.52</v>
      </c>
      <c r="P333" s="331">
        <v>277.98</v>
      </c>
      <c r="Q333" s="304">
        <v>2076</v>
      </c>
      <c r="R333" s="304" t="s">
        <v>5948</v>
      </c>
      <c r="S333" s="304"/>
      <c r="T333" s="304"/>
      <c r="U333" s="304"/>
      <c r="V333" s="304"/>
      <c r="W333" s="304" t="s">
        <v>273</v>
      </c>
      <c r="X333" s="304" t="s">
        <v>213</v>
      </c>
      <c r="Y333" s="366">
        <f t="shared" si="102"/>
        <v>274.5</v>
      </c>
      <c r="Z333" s="304">
        <v>0.3</v>
      </c>
      <c r="AA333" s="304"/>
      <c r="AB333" s="304">
        <v>-999</v>
      </c>
      <c r="AC333" s="304">
        <v>-999</v>
      </c>
      <c r="AD333" s="366">
        <v>-999</v>
      </c>
      <c r="AE333" s="304">
        <v>-999</v>
      </c>
      <c r="AF333" s="304">
        <v>-999</v>
      </c>
      <c r="AG333" s="304"/>
      <c r="AH333" s="304">
        <v>1.43237E-2</v>
      </c>
      <c r="AI333" s="312"/>
      <c r="AJ333" s="332">
        <v>332</v>
      </c>
      <c r="AK333" s="304">
        <f t="shared" si="100"/>
        <v>270</v>
      </c>
      <c r="AL333" s="304">
        <f>IF(AH333&lt;=0.0022,0.2,0.43)</f>
        <v>0.43</v>
      </c>
      <c r="AM333" s="389">
        <f t="shared" si="101"/>
        <v>387</v>
      </c>
      <c r="AN333" s="363">
        <v>0.25</v>
      </c>
      <c r="AO333" s="304"/>
      <c r="AP333" s="312" t="s">
        <v>1600</v>
      </c>
      <c r="AQ333" s="312" t="s">
        <v>1538</v>
      </c>
      <c r="AR333" s="312">
        <v>387</v>
      </c>
      <c r="AS333" s="312">
        <v>370.78899999999999</v>
      </c>
      <c r="AT333" s="312"/>
      <c r="AU333" s="329">
        <f>VLOOKUP(C333,[1]world!$A$2:$B$3555,2,FALSE)</f>
        <v>7</v>
      </c>
      <c r="AV333" s="329">
        <v>388</v>
      </c>
      <c r="AW333" s="304">
        <v>0.37</v>
      </c>
      <c r="AX333" s="304">
        <v>860</v>
      </c>
      <c r="AY333" s="304">
        <v>-999</v>
      </c>
      <c r="AZ333" s="304">
        <v>3960</v>
      </c>
      <c r="BA333" s="304">
        <v>340</v>
      </c>
      <c r="BB333" s="304">
        <v>-999</v>
      </c>
      <c r="BC333" s="304">
        <v>5220</v>
      </c>
      <c r="BD333" s="304">
        <v>-999</v>
      </c>
      <c r="BE333" s="304">
        <v>-999</v>
      </c>
      <c r="BF333" s="304">
        <v>-999</v>
      </c>
      <c r="BG333" s="304">
        <v>-999</v>
      </c>
      <c r="BH333" s="304">
        <v>-999</v>
      </c>
      <c r="BI333" s="304">
        <v>-999</v>
      </c>
      <c r="BJ333" s="304">
        <v>3</v>
      </c>
      <c r="BK333" s="304" t="s">
        <v>4954</v>
      </c>
      <c r="BL333" s="304">
        <v>3</v>
      </c>
    </row>
    <row r="334" spans="1:64" ht="15" hidden="1" customHeight="1" x14ac:dyDescent="0.2">
      <c r="A334" s="304" t="s">
        <v>4922</v>
      </c>
      <c r="B334" s="304" t="s">
        <v>5965</v>
      </c>
      <c r="C334" s="304">
        <v>335</v>
      </c>
      <c r="D334" s="349" t="s">
        <v>2150</v>
      </c>
      <c r="E334" s="309">
        <v>24396</v>
      </c>
      <c r="F334" s="309"/>
      <c r="G334" s="324">
        <v>34.012999999999998</v>
      </c>
      <c r="H334" s="324">
        <v>-118.8</v>
      </c>
      <c r="I334" s="324" t="s">
        <v>232</v>
      </c>
      <c r="J334" s="368">
        <f>P334</f>
        <v>349.54</v>
      </c>
      <c r="K334" s="331">
        <v>0.1</v>
      </c>
      <c r="L334" s="304" t="str">
        <f t="shared" si="99"/>
        <v>D</v>
      </c>
      <c r="M334" s="388">
        <v>0</v>
      </c>
      <c r="N334" s="304"/>
      <c r="O334" s="356">
        <v>55.47</v>
      </c>
      <c r="P334" s="304">
        <v>349.54</v>
      </c>
      <c r="Q334" s="304">
        <v>2080</v>
      </c>
      <c r="R334" s="304" t="s">
        <v>5948</v>
      </c>
      <c r="S334" s="304"/>
      <c r="T334" s="304"/>
      <c r="U334" s="304"/>
      <c r="V334" s="304"/>
      <c r="W334" s="304" t="s">
        <v>583</v>
      </c>
      <c r="X334" s="304" t="s">
        <v>205</v>
      </c>
      <c r="Y334" s="366">
        <f t="shared" si="102"/>
        <v>424.8</v>
      </c>
      <c r="Z334" s="304">
        <v>0.3</v>
      </c>
      <c r="AA334" s="304"/>
      <c r="AB334" s="304">
        <v>-999</v>
      </c>
      <c r="AC334" s="304">
        <v>-999</v>
      </c>
      <c r="AD334" s="366">
        <v>-999</v>
      </c>
      <c r="AE334" s="304">
        <v>-999</v>
      </c>
      <c r="AF334" s="304">
        <v>-999</v>
      </c>
      <c r="AG334" s="304"/>
      <c r="AH334" s="304">
        <v>4.4052599999999997E-2</v>
      </c>
      <c r="AI334" s="312"/>
      <c r="AJ334" s="332">
        <v>466</v>
      </c>
      <c r="AK334" s="304">
        <f t="shared" si="100"/>
        <v>425</v>
      </c>
      <c r="AL334" s="304">
        <f>IF(AH334&lt;=0.0022,0.2,0.43)</f>
        <v>0.43</v>
      </c>
      <c r="AM334" s="389">
        <f t="shared" si="101"/>
        <v>390</v>
      </c>
      <c r="AN334" s="304"/>
      <c r="AO334" s="304"/>
      <c r="AP334" s="312" t="s">
        <v>1903</v>
      </c>
      <c r="AQ334" s="312" t="s">
        <v>2152</v>
      </c>
      <c r="AR334" s="312">
        <v>390</v>
      </c>
      <c r="AS334" s="312">
        <v>376.07299999999998</v>
      </c>
      <c r="AT334" s="312"/>
      <c r="AU334" s="329">
        <f>VLOOKUP(C334,[1]world!$A$2:$B$3555,2,FALSE)</f>
        <v>7</v>
      </c>
      <c r="AV334" s="329">
        <v>388</v>
      </c>
      <c r="AW334" s="304">
        <v>0.37</v>
      </c>
      <c r="AX334" s="304">
        <v>60</v>
      </c>
      <c r="AY334" s="304">
        <v>-999</v>
      </c>
      <c r="AZ334" s="304">
        <v>220</v>
      </c>
      <c r="BA334" s="304">
        <v>-999</v>
      </c>
      <c r="BB334" s="304">
        <v>-999</v>
      </c>
      <c r="BC334" s="304">
        <v>-999</v>
      </c>
      <c r="BD334" s="304">
        <v>-999</v>
      </c>
      <c r="BE334" s="304">
        <v>-999</v>
      </c>
      <c r="BF334" s="304">
        <v>-999</v>
      </c>
      <c r="BG334" s="304">
        <v>-999</v>
      </c>
      <c r="BH334" s="304">
        <v>-999</v>
      </c>
      <c r="BI334" s="304">
        <v>-999</v>
      </c>
      <c r="BJ334" s="304">
        <v>4</v>
      </c>
      <c r="BK334" s="304" t="s">
        <v>4954</v>
      </c>
      <c r="BL334" s="304">
        <v>4</v>
      </c>
    </row>
    <row r="335" spans="1:64" ht="15" hidden="1" customHeight="1" x14ac:dyDescent="0.2">
      <c r="A335" s="304" t="s">
        <v>4922</v>
      </c>
      <c r="B335" s="304" t="s">
        <v>5965</v>
      </c>
      <c r="C335" s="304">
        <v>336</v>
      </c>
      <c r="D335" s="349" t="s">
        <v>2417</v>
      </c>
      <c r="E335" s="309">
        <v>24399</v>
      </c>
      <c r="F335" s="309"/>
      <c r="G335" s="324">
        <v>34.223999999999997</v>
      </c>
      <c r="H335" s="324">
        <v>-118.057</v>
      </c>
      <c r="I335" s="324" t="s">
        <v>214</v>
      </c>
      <c r="J335" s="368">
        <f>EXP(0.35*LN(AM335)+0.24*LN(Y335)+0.2*LN(AJ335)+0.21*LN(AV335))</f>
        <v>632.89704414044934</v>
      </c>
      <c r="K335" s="331">
        <f>SQRT(0.35*AN335^2+0.24*Z335^2+0.2*AL335^2+0.21*AW335^2)</f>
        <v>0.40016121751114264</v>
      </c>
      <c r="L335" s="304" t="str">
        <f t="shared" si="99"/>
        <v>C</v>
      </c>
      <c r="M335" s="388" t="s">
        <v>6092</v>
      </c>
      <c r="N335" s="304"/>
      <c r="O335" s="356"/>
      <c r="P335" s="304"/>
      <c r="Q335" s="310"/>
      <c r="R335" s="304"/>
      <c r="S335" s="304"/>
      <c r="T335" s="304"/>
      <c r="U335" s="304"/>
      <c r="V335" s="304"/>
      <c r="W335" s="304" t="s">
        <v>1763</v>
      </c>
      <c r="X335" s="304" t="s">
        <v>232</v>
      </c>
      <c r="Y335" s="366">
        <f t="shared" si="102"/>
        <v>506.6</v>
      </c>
      <c r="Z335" s="304">
        <v>0.4</v>
      </c>
      <c r="AA335" s="304"/>
      <c r="AB335" s="304">
        <v>-999</v>
      </c>
      <c r="AC335" s="304">
        <v>-999</v>
      </c>
      <c r="AD335" s="366">
        <v>-999</v>
      </c>
      <c r="AE335" s="304">
        <v>-999</v>
      </c>
      <c r="AF335" s="304">
        <v>-999</v>
      </c>
      <c r="AG335" s="304"/>
      <c r="AH335" s="304">
        <v>0.23142599999999999</v>
      </c>
      <c r="AI335" s="312"/>
      <c r="AJ335" s="332">
        <v>760</v>
      </c>
      <c r="AK335" s="304">
        <f t="shared" si="100"/>
        <v>760</v>
      </c>
      <c r="AL335" s="363">
        <v>0.43</v>
      </c>
      <c r="AM335" s="389">
        <f t="shared" si="101"/>
        <v>748</v>
      </c>
      <c r="AN335" s="304">
        <v>0.4</v>
      </c>
      <c r="AO335" s="304"/>
      <c r="AP335" s="312" t="s">
        <v>6114</v>
      </c>
      <c r="AQ335" s="312" t="s">
        <v>1960</v>
      </c>
      <c r="AR335" s="312">
        <v>748</v>
      </c>
      <c r="AS335" s="342">
        <v>684.93499999999995</v>
      </c>
      <c r="AT335" s="312"/>
      <c r="AU335" s="329">
        <f>VLOOKUP(C335,[1]world!$A$2:$B$3555,2,FALSE)</f>
        <v>1</v>
      </c>
      <c r="AV335" s="329">
        <v>519</v>
      </c>
      <c r="AW335" s="304">
        <v>0.37</v>
      </c>
      <c r="AX335" s="304">
        <v>40</v>
      </c>
      <c r="AY335" s="304">
        <v>-999</v>
      </c>
      <c r="AZ335" s="304">
        <v>280</v>
      </c>
      <c r="BA335" s="304">
        <v>-999</v>
      </c>
      <c r="BB335" s="304">
        <v>-999</v>
      </c>
      <c r="BC335" s="304">
        <v>-999</v>
      </c>
      <c r="BD335" s="304">
        <v>-999</v>
      </c>
      <c r="BE335" s="304">
        <v>-999</v>
      </c>
      <c r="BF335" s="304">
        <v>-999</v>
      </c>
      <c r="BG335" s="304">
        <v>-999</v>
      </c>
      <c r="BH335" s="304">
        <v>-999</v>
      </c>
      <c r="BI335" s="304">
        <v>-999</v>
      </c>
      <c r="BJ335" s="304">
        <v>4</v>
      </c>
      <c r="BK335" s="304" t="s">
        <v>4954</v>
      </c>
      <c r="BL335" s="304">
        <v>4</v>
      </c>
    </row>
    <row r="336" spans="1:64" ht="15" hidden="1" customHeight="1" x14ac:dyDescent="0.2">
      <c r="A336" s="304" t="s">
        <v>4922</v>
      </c>
      <c r="B336" s="304" t="s">
        <v>5965</v>
      </c>
      <c r="C336" s="304">
        <v>337</v>
      </c>
      <c r="D336" s="349" t="s">
        <v>2176</v>
      </c>
      <c r="E336" s="309">
        <v>24400</v>
      </c>
      <c r="F336" s="309"/>
      <c r="G336" s="324">
        <v>34.036999999999999</v>
      </c>
      <c r="H336" s="324">
        <v>-118.178</v>
      </c>
      <c r="I336" s="324" t="s">
        <v>232</v>
      </c>
      <c r="J336" s="368">
        <f>P336</f>
        <v>349.43</v>
      </c>
      <c r="K336" s="331">
        <v>0.1</v>
      </c>
      <c r="L336" s="304" t="str">
        <f t="shared" si="99"/>
        <v>D</v>
      </c>
      <c r="M336" s="388">
        <v>0</v>
      </c>
      <c r="N336" s="304"/>
      <c r="O336" s="356">
        <v>67</v>
      </c>
      <c r="P336" s="304">
        <v>349.43</v>
      </c>
      <c r="Q336" s="304">
        <v>1772</v>
      </c>
      <c r="R336" s="304" t="s">
        <v>5948</v>
      </c>
      <c r="S336" s="304"/>
      <c r="T336" s="304"/>
      <c r="U336" s="304"/>
      <c r="V336" s="304"/>
      <c r="W336" s="310" t="s">
        <v>286</v>
      </c>
      <c r="X336" s="304" t="s">
        <v>213</v>
      </c>
      <c r="Y336" s="366">
        <f t="shared" si="102"/>
        <v>274.5</v>
      </c>
      <c r="Z336" s="304">
        <v>0.3</v>
      </c>
      <c r="AA336" s="304"/>
      <c r="AB336" s="304">
        <v>-999</v>
      </c>
      <c r="AC336" s="304">
        <v>-999</v>
      </c>
      <c r="AD336" s="366">
        <v>-999</v>
      </c>
      <c r="AE336" s="304">
        <v>-999</v>
      </c>
      <c r="AF336" s="304">
        <v>-999</v>
      </c>
      <c r="AG336" s="304"/>
      <c r="AH336" s="304">
        <v>1.9953200000000001E-2</v>
      </c>
      <c r="AI336" s="385">
        <v>2.0024199999999999E-2</v>
      </c>
      <c r="AJ336" s="332">
        <v>368</v>
      </c>
      <c r="AK336" s="304">
        <f t="shared" si="100"/>
        <v>425</v>
      </c>
      <c r="AL336" s="363">
        <f>IF(AND(AH336&lt;=0.0022,AI336&lt;=0.0022),0.2,0.43)</f>
        <v>0.43</v>
      </c>
      <c r="AM336" s="389">
        <f t="shared" si="101"/>
        <v>353</v>
      </c>
      <c r="AN336" s="363">
        <v>0.25</v>
      </c>
      <c r="AO336" s="304"/>
      <c r="AP336" s="312" t="s">
        <v>6119</v>
      </c>
      <c r="AQ336" s="312" t="s">
        <v>1538</v>
      </c>
      <c r="AR336" s="312">
        <v>280</v>
      </c>
      <c r="AS336" s="312">
        <v>370.78899999999999</v>
      </c>
      <c r="AT336" s="312">
        <v>353</v>
      </c>
      <c r="AU336" s="329">
        <f>VLOOKUP(C336,[1]world!$A$2:$B$3555,2,FALSE)</f>
        <v>8</v>
      </c>
      <c r="AV336" s="329">
        <v>374</v>
      </c>
      <c r="AW336" s="304">
        <v>0.37</v>
      </c>
      <c r="AX336" s="304">
        <v>560</v>
      </c>
      <c r="AY336" s="304">
        <v>-999</v>
      </c>
      <c r="AZ336" s="304">
        <v>4160</v>
      </c>
      <c r="BA336" s="304">
        <v>380</v>
      </c>
      <c r="BB336" s="304">
        <v>-999</v>
      </c>
      <c r="BC336" s="304">
        <v>3120</v>
      </c>
      <c r="BD336" s="304">
        <v>-999</v>
      </c>
      <c r="BE336" s="304">
        <v>-999</v>
      </c>
      <c r="BF336" s="304">
        <v>-999</v>
      </c>
      <c r="BG336" s="304">
        <v>-999</v>
      </c>
      <c r="BH336" s="304">
        <v>-999</v>
      </c>
      <c r="BI336" s="304">
        <v>-999</v>
      </c>
      <c r="BJ336" s="304">
        <v>3</v>
      </c>
      <c r="BK336" s="304" t="s">
        <v>4954</v>
      </c>
      <c r="BL336" s="304">
        <v>3</v>
      </c>
    </row>
    <row r="337" spans="1:64" ht="15" hidden="1" customHeight="1" x14ac:dyDescent="0.2">
      <c r="A337" s="304" t="s">
        <v>4922</v>
      </c>
      <c r="B337" s="304" t="s">
        <v>5965</v>
      </c>
      <c r="C337" s="304">
        <v>338</v>
      </c>
      <c r="D337" s="349" t="s">
        <v>2308</v>
      </c>
      <c r="E337" s="309">
        <v>24401</v>
      </c>
      <c r="F337" s="309"/>
      <c r="G337" s="324">
        <v>34.115000000000002</v>
      </c>
      <c r="H337" s="324">
        <v>-118.13</v>
      </c>
      <c r="I337" s="324" t="s">
        <v>232</v>
      </c>
      <c r="J337" s="368">
        <f>P337</f>
        <v>379.43</v>
      </c>
      <c r="K337" s="331">
        <v>0.1</v>
      </c>
      <c r="L337" s="304" t="str">
        <f t="shared" si="99"/>
        <v>C</v>
      </c>
      <c r="M337" s="388">
        <v>0</v>
      </c>
      <c r="N337" s="304"/>
      <c r="O337" s="356">
        <v>29.5</v>
      </c>
      <c r="P337" s="304">
        <v>379.43</v>
      </c>
      <c r="Q337" s="304">
        <v>2040</v>
      </c>
      <c r="R337" s="304" t="s">
        <v>5948</v>
      </c>
      <c r="S337" s="304"/>
      <c r="T337" s="304"/>
      <c r="U337" s="304"/>
      <c r="V337" s="304"/>
      <c r="W337" s="304" t="s">
        <v>505</v>
      </c>
      <c r="X337" s="304" t="s">
        <v>213</v>
      </c>
      <c r="Y337" s="366">
        <f t="shared" si="102"/>
        <v>274.5</v>
      </c>
      <c r="Z337" s="304">
        <v>0.3</v>
      </c>
      <c r="AA337" s="304"/>
      <c r="AB337" s="304">
        <v>-999</v>
      </c>
      <c r="AC337" s="304">
        <v>-999</v>
      </c>
      <c r="AD337" s="366">
        <v>-999</v>
      </c>
      <c r="AE337" s="304">
        <v>-999</v>
      </c>
      <c r="AF337" s="304">
        <v>-999</v>
      </c>
      <c r="AG337" s="304"/>
      <c r="AH337" s="304">
        <v>2.5435900000000001E-2</v>
      </c>
      <c r="AI337" s="312"/>
      <c r="AJ337" s="332">
        <v>390</v>
      </c>
      <c r="AK337" s="304">
        <f t="shared" si="100"/>
        <v>425</v>
      </c>
      <c r="AL337" s="304">
        <f>IF(AH337&lt;=0.0022,0.2,0.43)</f>
        <v>0.43</v>
      </c>
      <c r="AM337" s="389">
        <f t="shared" si="101"/>
        <v>387</v>
      </c>
      <c r="AN337" s="363">
        <v>0.25</v>
      </c>
      <c r="AO337" s="304"/>
      <c r="AP337" s="312" t="s">
        <v>1600</v>
      </c>
      <c r="AQ337" s="312" t="s">
        <v>1616</v>
      </c>
      <c r="AR337" s="312">
        <v>387</v>
      </c>
      <c r="AS337" s="312">
        <v>370.78899999999999</v>
      </c>
      <c r="AT337" s="312"/>
      <c r="AU337" s="329">
        <f>VLOOKUP(C337,[1]world!$A$2:$B$3555,2,FALSE)</f>
        <v>8</v>
      </c>
      <c r="AV337" s="329">
        <v>374</v>
      </c>
      <c r="AW337" s="304">
        <v>0.37</v>
      </c>
      <c r="AX337" s="304">
        <v>840</v>
      </c>
      <c r="AY337" s="304">
        <v>-999</v>
      </c>
      <c r="AZ337" s="304">
        <v>1640</v>
      </c>
      <c r="BA337" s="304">
        <v>320</v>
      </c>
      <c r="BB337" s="304">
        <v>-999</v>
      </c>
      <c r="BC337" s="304">
        <v>2080</v>
      </c>
      <c r="BD337" s="304">
        <v>-999</v>
      </c>
      <c r="BE337" s="304">
        <v>-999</v>
      </c>
      <c r="BF337" s="304">
        <v>-999</v>
      </c>
      <c r="BG337" s="304">
        <v>-999</v>
      </c>
      <c r="BH337" s="304">
        <v>-999</v>
      </c>
      <c r="BI337" s="304">
        <v>-999</v>
      </c>
      <c r="BJ337" s="304">
        <v>3</v>
      </c>
      <c r="BK337" s="304" t="s">
        <v>4954</v>
      </c>
      <c r="BL337" s="304">
        <v>3</v>
      </c>
    </row>
    <row r="338" spans="1:64" ht="15" hidden="1" customHeight="1" x14ac:dyDescent="0.2">
      <c r="A338" s="304" t="s">
        <v>4922</v>
      </c>
      <c r="B338" s="304" t="s">
        <v>5965</v>
      </c>
      <c r="C338" s="304">
        <v>339</v>
      </c>
      <c r="D338" s="349" t="s">
        <v>2385</v>
      </c>
      <c r="E338" s="309">
        <v>24402</v>
      </c>
      <c r="F338" s="309"/>
      <c r="G338" s="324">
        <v>34.177</v>
      </c>
      <c r="H338" s="324">
        <v>-118.096</v>
      </c>
      <c r="I338" s="324" t="s">
        <v>232</v>
      </c>
      <c r="J338" s="368">
        <f>EXP(0.35*LN(AM338)+0.24*LN(Y338)+0.2*LN(AJ338)+0.21*LN(AV338))</f>
        <v>393.54001015626591</v>
      </c>
      <c r="K338" s="331">
        <f>SQRT(0.35*AN338^2+0.24*Z338^2+0.2*AL338^2+0.21*AW338^2)</f>
        <v>0.33046028505707004</v>
      </c>
      <c r="L338" s="304" t="str">
        <f t="shared" si="99"/>
        <v>C</v>
      </c>
      <c r="M338" s="388" t="s">
        <v>6092</v>
      </c>
      <c r="N338" s="304"/>
      <c r="O338" s="356"/>
      <c r="P338" s="304"/>
      <c r="Q338" s="310"/>
      <c r="R338" s="304"/>
      <c r="S338" s="304"/>
      <c r="T338" s="304"/>
      <c r="U338" s="304"/>
      <c r="V338" s="304"/>
      <c r="W338" s="304" t="s">
        <v>505</v>
      </c>
      <c r="X338" s="304" t="s">
        <v>213</v>
      </c>
      <c r="Y338" s="366">
        <f t="shared" si="102"/>
        <v>274.5</v>
      </c>
      <c r="Z338" s="304">
        <v>0.3</v>
      </c>
      <c r="AA338" s="304"/>
      <c r="AB338" s="304">
        <v>-999</v>
      </c>
      <c r="AC338" s="304">
        <v>-999</v>
      </c>
      <c r="AD338" s="366">
        <v>-999</v>
      </c>
      <c r="AE338" s="304">
        <v>-999</v>
      </c>
      <c r="AF338" s="304">
        <v>-999</v>
      </c>
      <c r="AG338" s="304"/>
      <c r="AH338" s="304">
        <v>0.10123799999999999</v>
      </c>
      <c r="AI338" s="385">
        <v>0.20530499999999999</v>
      </c>
      <c r="AJ338" s="332">
        <v>624</v>
      </c>
      <c r="AK338" s="304">
        <f t="shared" si="100"/>
        <v>690</v>
      </c>
      <c r="AL338" s="363">
        <v>0.43</v>
      </c>
      <c r="AM338" s="389">
        <f t="shared" si="101"/>
        <v>353</v>
      </c>
      <c r="AN338" s="363">
        <v>0.25</v>
      </c>
      <c r="AO338" s="304"/>
      <c r="AP338" s="312" t="s">
        <v>4979</v>
      </c>
      <c r="AQ338" s="312" t="s">
        <v>1538</v>
      </c>
      <c r="AR338" s="312">
        <v>354</v>
      </c>
      <c r="AS338" s="312">
        <v>370.78899999999999</v>
      </c>
      <c r="AT338" s="312">
        <v>353</v>
      </c>
      <c r="AU338" s="329">
        <f>VLOOKUP(C338,[1]world!$A$2:$B$3555,2,FALSE)</f>
        <v>4</v>
      </c>
      <c r="AV338" s="329">
        <v>459</v>
      </c>
      <c r="AW338" s="304">
        <v>0.37</v>
      </c>
      <c r="AX338" s="304">
        <v>80</v>
      </c>
      <c r="AY338" s="304">
        <v>-999</v>
      </c>
      <c r="AZ338" s="304">
        <v>720</v>
      </c>
      <c r="BA338" s="304">
        <v>320</v>
      </c>
      <c r="BB338" s="304">
        <v>-999</v>
      </c>
      <c r="BC338" s="304">
        <v>320</v>
      </c>
      <c r="BD338" s="304">
        <v>-999</v>
      </c>
      <c r="BE338" s="304">
        <v>-999</v>
      </c>
      <c r="BF338" s="304">
        <v>-999</v>
      </c>
      <c r="BG338" s="304">
        <v>-999</v>
      </c>
      <c r="BH338" s="304">
        <v>-999</v>
      </c>
      <c r="BI338" s="304">
        <v>-999</v>
      </c>
      <c r="BJ338" s="304">
        <v>3</v>
      </c>
      <c r="BK338" s="304" t="s">
        <v>4954</v>
      </c>
      <c r="BL338" s="304">
        <v>3</v>
      </c>
    </row>
    <row r="339" spans="1:64" ht="15" hidden="1" customHeight="1" x14ac:dyDescent="0.2">
      <c r="A339" s="304" t="s">
        <v>4922</v>
      </c>
      <c r="B339" s="304" t="s">
        <v>5965</v>
      </c>
      <c r="C339" s="304">
        <v>340</v>
      </c>
      <c r="D339" s="349" t="s">
        <v>2364</v>
      </c>
      <c r="E339" s="309">
        <v>24436</v>
      </c>
      <c r="F339" s="309"/>
      <c r="G339" s="324">
        <v>34.159999999999997</v>
      </c>
      <c r="H339" s="324">
        <v>-118.53400000000001</v>
      </c>
      <c r="I339" s="324" t="s">
        <v>214</v>
      </c>
      <c r="J339" s="368">
        <f>P339</f>
        <v>257.20999999999998</v>
      </c>
      <c r="K339" s="331">
        <v>0.1</v>
      </c>
      <c r="L339" s="304" t="str">
        <f t="shared" si="99"/>
        <v>D</v>
      </c>
      <c r="M339" s="388">
        <v>0</v>
      </c>
      <c r="N339" s="304"/>
      <c r="O339" s="356">
        <v>59.5</v>
      </c>
      <c r="P339" s="304">
        <v>257.20999999999998</v>
      </c>
      <c r="Q339" s="309">
        <v>1749</v>
      </c>
      <c r="R339" s="304" t="s">
        <v>5948</v>
      </c>
      <c r="S339" s="304"/>
      <c r="T339" s="304"/>
      <c r="U339" s="304"/>
      <c r="V339" s="304"/>
      <c r="W339" s="304" t="s">
        <v>2048</v>
      </c>
      <c r="X339" s="304" t="s">
        <v>205</v>
      </c>
      <c r="Y339" s="366">
        <f t="shared" si="102"/>
        <v>424.8</v>
      </c>
      <c r="Z339" s="304">
        <v>0.3</v>
      </c>
      <c r="AA339" s="304"/>
      <c r="AB339" s="304">
        <v>-999</v>
      </c>
      <c r="AC339" s="304">
        <v>-999</v>
      </c>
      <c r="AD339" s="366">
        <v>-999</v>
      </c>
      <c r="AE339" s="304">
        <v>-999</v>
      </c>
      <c r="AF339" s="304">
        <v>-999</v>
      </c>
      <c r="AG339" s="304"/>
      <c r="AH339" s="304">
        <v>2.5799900000000001E-2</v>
      </c>
      <c r="AI339" s="312"/>
      <c r="AJ339" s="332">
        <v>392</v>
      </c>
      <c r="AK339" s="304">
        <f t="shared" si="100"/>
        <v>425</v>
      </c>
      <c r="AL339" s="304">
        <f>IF(AH339&lt;=0.0022,0.2,0.43)</f>
        <v>0.43</v>
      </c>
      <c r="AM339" s="389">
        <f t="shared" si="101"/>
        <v>390</v>
      </c>
      <c r="AN339" s="304"/>
      <c r="AO339" s="304"/>
      <c r="AP339" s="312" t="s">
        <v>1903</v>
      </c>
      <c r="AQ339" s="312" t="s">
        <v>2365</v>
      </c>
      <c r="AR339" s="312">
        <v>390</v>
      </c>
      <c r="AS339" s="312">
        <v>376.07299999999998</v>
      </c>
      <c r="AT339" s="312"/>
      <c r="AU339" s="329">
        <f>VLOOKUP(C339,[1]world!$A$2:$B$3555,2,FALSE)</f>
        <v>4</v>
      </c>
      <c r="AV339" s="329">
        <v>459</v>
      </c>
      <c r="AW339" s="304">
        <v>0.37</v>
      </c>
      <c r="AX339" s="304">
        <v>820</v>
      </c>
      <c r="AY339" s="304">
        <v>-999</v>
      </c>
      <c r="AZ339" s="304">
        <v>1420</v>
      </c>
      <c r="BA339" s="304">
        <v>320</v>
      </c>
      <c r="BB339" s="304">
        <v>-999</v>
      </c>
      <c r="BC339" s="304">
        <v>1160</v>
      </c>
      <c r="BD339" s="304">
        <v>-999</v>
      </c>
      <c r="BE339" s="304">
        <v>-999</v>
      </c>
      <c r="BF339" s="304">
        <v>-999</v>
      </c>
      <c r="BG339" s="304">
        <v>-999</v>
      </c>
      <c r="BH339" s="304">
        <v>-999</v>
      </c>
      <c r="BI339" s="304">
        <v>-999</v>
      </c>
      <c r="BJ339" s="304">
        <v>3</v>
      </c>
      <c r="BK339" s="304" t="s">
        <v>4954</v>
      </c>
      <c r="BL339" s="304">
        <v>3</v>
      </c>
    </row>
    <row r="340" spans="1:64" ht="15" hidden="1" customHeight="1" x14ac:dyDescent="0.2">
      <c r="A340" s="304" t="s">
        <v>4922</v>
      </c>
      <c r="B340" s="304" t="s">
        <v>5965</v>
      </c>
      <c r="C340" s="304">
        <v>341</v>
      </c>
      <c r="D340" s="349" t="s">
        <v>2366</v>
      </c>
      <c r="E340" s="309">
        <v>24436</v>
      </c>
      <c r="F340" s="309"/>
      <c r="G340" s="324">
        <v>34.159999999999997</v>
      </c>
      <c r="H340" s="324">
        <v>-118.53400000000001</v>
      </c>
      <c r="I340" s="324" t="s">
        <v>214</v>
      </c>
      <c r="J340" s="368">
        <f>P340</f>
        <v>257.20999999999998</v>
      </c>
      <c r="K340" s="331">
        <v>0.1</v>
      </c>
      <c r="L340" s="304" t="str">
        <f t="shared" si="99"/>
        <v>D</v>
      </c>
      <c r="M340" s="388">
        <v>0</v>
      </c>
      <c r="N340" s="304"/>
      <c r="O340" s="356">
        <v>59.5</v>
      </c>
      <c r="P340" s="304">
        <v>257.20999999999998</v>
      </c>
      <c r="Q340" s="309">
        <v>1749</v>
      </c>
      <c r="R340" s="304" t="s">
        <v>5948</v>
      </c>
      <c r="S340" s="304"/>
      <c r="T340" s="304"/>
      <c r="U340" s="304"/>
      <c r="V340" s="304"/>
      <c r="W340" s="304" t="s">
        <v>2048</v>
      </c>
      <c r="X340" s="304" t="s">
        <v>205</v>
      </c>
      <c r="Y340" s="366">
        <f t="shared" si="102"/>
        <v>424.8</v>
      </c>
      <c r="Z340" s="304">
        <v>0.3</v>
      </c>
      <c r="AA340" s="304"/>
      <c r="AB340" s="304">
        <v>-999</v>
      </c>
      <c r="AC340" s="304">
        <v>-999</v>
      </c>
      <c r="AD340" s="366">
        <v>-999</v>
      </c>
      <c r="AE340" s="304">
        <v>-999</v>
      </c>
      <c r="AF340" s="304">
        <v>-999</v>
      </c>
      <c r="AG340" s="304"/>
      <c r="AH340" s="304">
        <v>2.5799900000000001E-2</v>
      </c>
      <c r="AI340" s="312"/>
      <c r="AJ340" s="332">
        <v>392</v>
      </c>
      <c r="AK340" s="304">
        <f t="shared" si="100"/>
        <v>425</v>
      </c>
      <c r="AL340" s="304">
        <f>IF(AH340&lt;=0.0022,0.2,0.43)</f>
        <v>0.43</v>
      </c>
      <c r="AM340" s="389">
        <f t="shared" si="101"/>
        <v>390</v>
      </c>
      <c r="AN340" s="304"/>
      <c r="AO340" s="304"/>
      <c r="AP340" s="312" t="s">
        <v>1903</v>
      </c>
      <c r="AQ340" s="312" t="s">
        <v>2365</v>
      </c>
      <c r="AR340" s="312">
        <v>390</v>
      </c>
      <c r="AS340" s="312">
        <v>376.07299999999998</v>
      </c>
      <c r="AT340" s="312"/>
      <c r="AU340" s="329">
        <f>VLOOKUP(C340,[1]world!$A$2:$B$3555,2,FALSE)</f>
        <v>4</v>
      </c>
      <c r="AV340" s="329">
        <v>459</v>
      </c>
      <c r="AW340" s="304">
        <v>0.37</v>
      </c>
      <c r="AX340" s="304">
        <v>820</v>
      </c>
      <c r="AY340" s="304">
        <v>-999</v>
      </c>
      <c r="AZ340" s="304">
        <v>1420</v>
      </c>
      <c r="BA340" s="304">
        <v>320</v>
      </c>
      <c r="BB340" s="304">
        <v>-999</v>
      </c>
      <c r="BC340" s="304">
        <v>1160</v>
      </c>
      <c r="BD340" s="304">
        <v>-999</v>
      </c>
      <c r="BE340" s="304">
        <v>-999</v>
      </c>
      <c r="BF340" s="304">
        <v>-999</v>
      </c>
      <c r="BG340" s="304">
        <v>-999</v>
      </c>
      <c r="BH340" s="304">
        <v>-999</v>
      </c>
      <c r="BI340" s="304">
        <v>-999</v>
      </c>
      <c r="BJ340" s="304">
        <v>3</v>
      </c>
      <c r="BK340" s="304" t="s">
        <v>4954</v>
      </c>
      <c r="BL340" s="304">
        <v>3</v>
      </c>
    </row>
    <row r="341" spans="1:64" ht="15" hidden="1" customHeight="1" x14ac:dyDescent="0.2">
      <c r="A341" s="304" t="s">
        <v>4922</v>
      </c>
      <c r="B341" s="304" t="s">
        <v>5965</v>
      </c>
      <c r="C341" s="304">
        <v>342</v>
      </c>
      <c r="D341" s="349" t="s">
        <v>2244</v>
      </c>
      <c r="E341" s="309">
        <v>24461</v>
      </c>
      <c r="F341" s="309"/>
      <c r="G341" s="324">
        <v>34.07</v>
      </c>
      <c r="H341" s="324">
        <v>-118.15</v>
      </c>
      <c r="I341" s="324" t="s">
        <v>232</v>
      </c>
      <c r="J341" s="368">
        <f>P341</f>
        <v>549.75</v>
      </c>
      <c r="K341" s="331">
        <v>0.13</v>
      </c>
      <c r="L341" s="304" t="str">
        <f t="shared" si="99"/>
        <v>C</v>
      </c>
      <c r="M341" s="388">
        <v>1</v>
      </c>
      <c r="N341" s="304"/>
      <c r="O341" s="356">
        <v>16.100000000000001</v>
      </c>
      <c r="P341" s="331">
        <v>549.75</v>
      </c>
      <c r="Q341" s="304">
        <v>656</v>
      </c>
      <c r="R341" s="304" t="s">
        <v>5948</v>
      </c>
      <c r="S341" s="304"/>
      <c r="T341" s="304"/>
      <c r="U341" s="304"/>
      <c r="V341" s="304"/>
      <c r="W341" s="304" t="s">
        <v>505</v>
      </c>
      <c r="X341" s="304" t="s">
        <v>213</v>
      </c>
      <c r="Y341" s="366">
        <f t="shared" si="102"/>
        <v>274.5</v>
      </c>
      <c r="Z341" s="304">
        <v>0.3</v>
      </c>
      <c r="AA341" s="304"/>
      <c r="AB341" s="304">
        <v>-999</v>
      </c>
      <c r="AC341" s="304">
        <v>-999</v>
      </c>
      <c r="AD341" s="366">
        <v>-999</v>
      </c>
      <c r="AE341" s="304">
        <v>-999</v>
      </c>
      <c r="AF341" s="304">
        <v>-999</v>
      </c>
      <c r="AG341" s="304"/>
      <c r="AH341" s="304">
        <v>4.73319E-3</v>
      </c>
      <c r="AI341" s="312"/>
      <c r="AJ341" s="332">
        <v>251</v>
      </c>
      <c r="AK341" s="304">
        <f t="shared" si="100"/>
        <v>270</v>
      </c>
      <c r="AL341" s="304">
        <f>IF(AH341&lt;=0.0022,0.2,0.43)</f>
        <v>0.43</v>
      </c>
      <c r="AM341" s="389">
        <f t="shared" si="101"/>
        <v>387</v>
      </c>
      <c r="AN341" s="363">
        <v>0.25</v>
      </c>
      <c r="AO341" s="304"/>
      <c r="AP341" s="312" t="s">
        <v>1600</v>
      </c>
      <c r="AQ341" s="312" t="s">
        <v>1538</v>
      </c>
      <c r="AR341" s="312">
        <v>387</v>
      </c>
      <c r="AS341" s="312">
        <v>370.78899999999999</v>
      </c>
      <c r="AT341" s="312"/>
      <c r="AU341" s="329">
        <f>VLOOKUP(C341,[1]world!$A$2:$B$3555,2,FALSE)</f>
        <v>8</v>
      </c>
      <c r="AV341" s="329">
        <v>374</v>
      </c>
      <c r="AW341" s="304">
        <v>0.37</v>
      </c>
      <c r="AX341" s="304">
        <v>1500</v>
      </c>
      <c r="AY341" s="304">
        <v>-999</v>
      </c>
      <c r="AZ341" s="304">
        <v>3700</v>
      </c>
      <c r="BA341" s="304">
        <v>320</v>
      </c>
      <c r="BB341" s="304">
        <v>-999</v>
      </c>
      <c r="BC341" s="304">
        <v>2900</v>
      </c>
      <c r="BD341" s="304">
        <v>-999</v>
      </c>
      <c r="BE341" s="304">
        <v>-999</v>
      </c>
      <c r="BF341" s="304">
        <v>-999</v>
      </c>
      <c r="BG341" s="304">
        <v>-999</v>
      </c>
      <c r="BH341" s="304">
        <v>-999</v>
      </c>
      <c r="BI341" s="304">
        <v>-999</v>
      </c>
      <c r="BJ341" s="304">
        <v>3</v>
      </c>
      <c r="BK341" s="304" t="s">
        <v>4954</v>
      </c>
      <c r="BL341" s="304">
        <v>3</v>
      </c>
    </row>
    <row r="342" spans="1:64" ht="15" hidden="1" customHeight="1" x14ac:dyDescent="0.2">
      <c r="A342" s="304" t="s">
        <v>4922</v>
      </c>
      <c r="B342" s="304" t="s">
        <v>5965</v>
      </c>
      <c r="C342" s="304">
        <v>343</v>
      </c>
      <c r="D342" s="349" t="s">
        <v>2698</v>
      </c>
      <c r="E342" s="309">
        <v>24475</v>
      </c>
      <c r="F342" s="309"/>
      <c r="G342" s="324">
        <v>34.738999999999997</v>
      </c>
      <c r="H342" s="324">
        <v>-118.214</v>
      </c>
      <c r="I342" s="324" t="s">
        <v>214</v>
      </c>
      <c r="J342" s="368">
        <f>EXP(0.35*LN(AM342)+0.24*LN(Y342)+0.2*LN(AJ342)+0.21*LN(AV342))</f>
        <v>264.86523355290154</v>
      </c>
      <c r="K342" s="331">
        <f>SQRT(0.35*AN342^2+0.24*Z342^2+0.2*AL342^2+0.21*AW342^2)</f>
        <v>0.24141043887951488</v>
      </c>
      <c r="L342" s="304" t="str">
        <f t="shared" si="99"/>
        <v>D</v>
      </c>
      <c r="M342" s="388" t="s">
        <v>6092</v>
      </c>
      <c r="N342" s="304"/>
      <c r="O342" s="356"/>
      <c r="P342" s="304"/>
      <c r="Q342" s="310"/>
      <c r="R342" s="304"/>
      <c r="S342" s="304"/>
      <c r="T342" s="304"/>
      <c r="U342" s="304"/>
      <c r="V342" s="304"/>
      <c r="W342" s="304" t="s">
        <v>225</v>
      </c>
      <c r="X342" s="304" t="s">
        <v>213</v>
      </c>
      <c r="Y342" s="366">
        <f t="shared" si="102"/>
        <v>274.5</v>
      </c>
      <c r="Z342" s="304">
        <v>0.3</v>
      </c>
      <c r="AA342" s="304"/>
      <c r="AB342" s="304">
        <v>-999</v>
      </c>
      <c r="AC342" s="304">
        <v>-999</v>
      </c>
      <c r="AD342" s="366">
        <v>-999</v>
      </c>
      <c r="AE342" s="304">
        <v>-999</v>
      </c>
      <c r="AF342" s="304">
        <v>-999</v>
      </c>
      <c r="AG342" s="304"/>
      <c r="AH342" s="304">
        <v>2.0401500000000001E-3</v>
      </c>
      <c r="AI342" s="385">
        <v>7.1743100000000006E-3</v>
      </c>
      <c r="AJ342" s="332">
        <v>213</v>
      </c>
      <c r="AK342" s="304">
        <f t="shared" si="100"/>
        <v>210</v>
      </c>
      <c r="AL342" s="304">
        <v>0.2</v>
      </c>
      <c r="AM342" s="389">
        <f t="shared" si="101"/>
        <v>306</v>
      </c>
      <c r="AN342" s="363">
        <v>0.25</v>
      </c>
      <c r="AO342" s="304"/>
      <c r="AP342" s="312" t="s">
        <v>6113</v>
      </c>
      <c r="AQ342" s="312" t="s">
        <v>1538</v>
      </c>
      <c r="AR342" s="312">
        <v>280</v>
      </c>
      <c r="AS342" s="312">
        <v>271.44099999999997</v>
      </c>
      <c r="AT342" s="312">
        <v>306</v>
      </c>
      <c r="AU342" s="329">
        <f>VLOOKUP(C342,[1]world!$A$2:$B$3555,2,FALSE)</f>
        <v>16</v>
      </c>
      <c r="AV342" s="329">
        <v>246</v>
      </c>
      <c r="AW342" s="304">
        <v>0.18</v>
      </c>
      <c r="AX342" s="304">
        <v>80</v>
      </c>
      <c r="AY342" s="304">
        <v>-999</v>
      </c>
      <c r="AZ342" s="304">
        <v>280</v>
      </c>
      <c r="BA342" s="304">
        <v>-999</v>
      </c>
      <c r="BB342" s="304">
        <v>-999</v>
      </c>
      <c r="BC342" s="304">
        <v>-999</v>
      </c>
      <c r="BD342" s="304">
        <v>-999</v>
      </c>
      <c r="BE342" s="304">
        <v>-999</v>
      </c>
      <c r="BF342" s="304">
        <v>-999</v>
      </c>
      <c r="BG342" s="304">
        <v>-999</v>
      </c>
      <c r="BH342" s="304">
        <v>-999</v>
      </c>
      <c r="BI342" s="304">
        <v>-999</v>
      </c>
      <c r="BJ342" s="304">
        <v>4</v>
      </c>
      <c r="BK342" s="304" t="s">
        <v>4954</v>
      </c>
      <c r="BL342" s="304">
        <v>4</v>
      </c>
    </row>
    <row r="343" spans="1:64" ht="15" hidden="1" customHeight="1" x14ac:dyDescent="0.2">
      <c r="A343" s="304" t="s">
        <v>4922</v>
      </c>
      <c r="B343" s="304" t="s">
        <v>5965</v>
      </c>
      <c r="C343" s="304">
        <v>344</v>
      </c>
      <c r="D343" s="349" t="s">
        <v>2483</v>
      </c>
      <c r="E343" s="309">
        <v>24514</v>
      </c>
      <c r="F343" s="309"/>
      <c r="G343" s="324">
        <v>34.326000000000001</v>
      </c>
      <c r="H343" s="324">
        <v>-118.444</v>
      </c>
      <c r="I343" s="324" t="s">
        <v>232</v>
      </c>
      <c r="J343" s="368">
        <f>P343</f>
        <v>440.54</v>
      </c>
      <c r="K343" s="331">
        <v>0.1</v>
      </c>
      <c r="L343" s="304" t="str">
        <f t="shared" si="99"/>
        <v>C</v>
      </c>
      <c r="M343" s="388">
        <v>0</v>
      </c>
      <c r="N343" s="304"/>
      <c r="O343" s="356">
        <v>89.5</v>
      </c>
      <c r="P343" s="304">
        <v>440.54</v>
      </c>
      <c r="Q343" s="304">
        <v>1738</v>
      </c>
      <c r="R343" s="304" t="s">
        <v>5948</v>
      </c>
      <c r="S343" s="304"/>
      <c r="T343" s="304"/>
      <c r="U343" s="304"/>
      <c r="V343" s="304"/>
      <c r="W343" s="310" t="s">
        <v>286</v>
      </c>
      <c r="X343" s="304" t="s">
        <v>213</v>
      </c>
      <c r="Y343" s="366">
        <f t="shared" si="102"/>
        <v>274.5</v>
      </c>
      <c r="Z343" s="304">
        <v>0.3</v>
      </c>
      <c r="AA343" s="304"/>
      <c r="AB343" s="304">
        <v>-999</v>
      </c>
      <c r="AC343" s="304">
        <v>-999</v>
      </c>
      <c r="AD343" s="366">
        <v>-999</v>
      </c>
      <c r="AE343" s="304">
        <v>-999</v>
      </c>
      <c r="AF343" s="304">
        <v>-999</v>
      </c>
      <c r="AG343" s="304"/>
      <c r="AH343" s="304">
        <v>7.4137499999999995E-2</v>
      </c>
      <c r="AI343" s="385">
        <v>0.24990999999999999</v>
      </c>
      <c r="AJ343" s="332">
        <v>553</v>
      </c>
      <c r="AK343" s="304">
        <f t="shared" si="100"/>
        <v>555</v>
      </c>
      <c r="AL343" s="363">
        <f>IF(OR(AH343&lt;=0.0022,AI343&lt;=0.0022),0.2,0.43)</f>
        <v>0.43</v>
      </c>
      <c r="AM343" s="389">
        <f t="shared" si="101"/>
        <v>353</v>
      </c>
      <c r="AN343" s="363">
        <v>0.25</v>
      </c>
      <c r="AO343" s="304"/>
      <c r="AP343" s="312" t="s">
        <v>4980</v>
      </c>
      <c r="AQ343" s="312"/>
      <c r="AR343" s="312">
        <v>349</v>
      </c>
      <c r="AS343" s="312">
        <v>338.53899999999999</v>
      </c>
      <c r="AT343" s="312">
        <v>353</v>
      </c>
      <c r="AU343" s="329">
        <f>VLOOKUP(C343,[1]world!$A$2:$B$3555,2,FALSE)</f>
        <v>4</v>
      </c>
      <c r="AV343" s="329">
        <v>459</v>
      </c>
      <c r="AW343" s="304">
        <v>0.37</v>
      </c>
      <c r="AX343" s="304">
        <v>920</v>
      </c>
      <c r="AY343" s="304">
        <v>-999</v>
      </c>
      <c r="AZ343" s="304">
        <v>4520</v>
      </c>
      <c r="BA343" s="304">
        <v>100</v>
      </c>
      <c r="BB343" s="304">
        <v>-999</v>
      </c>
      <c r="BC343" s="304">
        <v>8960</v>
      </c>
      <c r="BD343" s="304">
        <v>-999</v>
      </c>
      <c r="BE343" s="304">
        <v>-999</v>
      </c>
      <c r="BF343" s="304">
        <v>-999</v>
      </c>
      <c r="BG343" s="304">
        <v>-999</v>
      </c>
      <c r="BH343" s="304">
        <v>-999</v>
      </c>
      <c r="BI343" s="304">
        <v>-999</v>
      </c>
      <c r="BJ343" s="304">
        <v>3</v>
      </c>
      <c r="BK343" s="304" t="s">
        <v>4954</v>
      </c>
      <c r="BL343" s="304">
        <v>3</v>
      </c>
    </row>
    <row r="344" spans="1:64" ht="15" hidden="1" customHeight="1" x14ac:dyDescent="0.2">
      <c r="A344" s="304" t="s">
        <v>4922</v>
      </c>
      <c r="B344" s="304" t="s">
        <v>5965</v>
      </c>
      <c r="C344" s="304">
        <v>345</v>
      </c>
      <c r="D344" s="349" t="s">
        <v>2616</v>
      </c>
      <c r="E344" s="309">
        <v>24521</v>
      </c>
      <c r="F344" s="309"/>
      <c r="G344" s="324">
        <v>34.581000000000003</v>
      </c>
      <c r="H344" s="324">
        <v>-118.13500000000001</v>
      </c>
      <c r="I344" s="324" t="s">
        <v>214</v>
      </c>
      <c r="J344" s="368">
        <f>P344</f>
        <v>551.55999999999995</v>
      </c>
      <c r="K344" s="331">
        <v>0.1</v>
      </c>
      <c r="L344" s="304" t="str">
        <f t="shared" si="99"/>
        <v>C</v>
      </c>
      <c r="M344" s="388">
        <v>0</v>
      </c>
      <c r="N344" s="304"/>
      <c r="O344" s="356">
        <v>30</v>
      </c>
      <c r="P344" s="304">
        <v>551.55999999999995</v>
      </c>
      <c r="Q344" s="304">
        <v>112</v>
      </c>
      <c r="R344" s="304" t="s">
        <v>5948</v>
      </c>
      <c r="S344" s="304"/>
      <c r="T344" s="304"/>
      <c r="U344" s="304"/>
      <c r="V344" s="304"/>
      <c r="W344" s="304" t="s">
        <v>401</v>
      </c>
      <c r="X344" s="304" t="s">
        <v>206</v>
      </c>
      <c r="Y344" s="366">
        <f t="shared" si="102"/>
        <v>338.6</v>
      </c>
      <c r="Z344" s="304">
        <v>0.3</v>
      </c>
      <c r="AA344" s="304"/>
      <c r="AB344" s="304">
        <v>-999</v>
      </c>
      <c r="AC344" s="304">
        <v>-999</v>
      </c>
      <c r="AD344" s="366">
        <v>-999</v>
      </c>
      <c r="AE344" s="304">
        <v>-999</v>
      </c>
      <c r="AF344" s="304">
        <v>-999</v>
      </c>
      <c r="AG344" s="304"/>
      <c r="AH344" s="304">
        <v>3.4812099999999999E-2</v>
      </c>
      <c r="AI344" s="385">
        <v>8.4728799999999993E-2</v>
      </c>
      <c r="AJ344" s="332">
        <v>428</v>
      </c>
      <c r="AK344" s="304">
        <f t="shared" si="100"/>
        <v>425</v>
      </c>
      <c r="AL344" s="363">
        <f>IF(AND(AH344&lt;=0.0022,AI344&lt;=0.0022),0.2,0.43)</f>
        <v>0.43</v>
      </c>
      <c r="AM344" s="389">
        <f t="shared" si="101"/>
        <v>353</v>
      </c>
      <c r="AN344" s="363">
        <v>0.25</v>
      </c>
      <c r="AO344" s="304"/>
      <c r="AP344" s="312" t="s">
        <v>4979</v>
      </c>
      <c r="AQ344" s="312" t="s">
        <v>1538</v>
      </c>
      <c r="AR344" s="312">
        <v>354</v>
      </c>
      <c r="AS344" s="312">
        <v>345.41899999999998</v>
      </c>
      <c r="AT344" s="312">
        <v>353</v>
      </c>
      <c r="AU344" s="329">
        <f>VLOOKUP(C344,[1]world!$A$2:$B$3555,2,FALSE)</f>
        <v>8</v>
      </c>
      <c r="AV344" s="329">
        <v>374</v>
      </c>
      <c r="AW344" s="304">
        <v>0.37</v>
      </c>
      <c r="AX344" s="304">
        <v>60</v>
      </c>
      <c r="AY344" s="304">
        <v>-999</v>
      </c>
      <c r="AZ344" s="304">
        <v>240</v>
      </c>
      <c r="BA344" s="304">
        <v>-999</v>
      </c>
      <c r="BB344" s="304">
        <v>-999</v>
      </c>
      <c r="BC344" s="304">
        <v>-999</v>
      </c>
      <c r="BD344" s="304">
        <v>-999</v>
      </c>
      <c r="BE344" s="304">
        <v>-999</v>
      </c>
      <c r="BF344" s="304">
        <v>-999</v>
      </c>
      <c r="BG344" s="304">
        <v>-999</v>
      </c>
      <c r="BH344" s="304">
        <v>-999</v>
      </c>
      <c r="BI344" s="304">
        <v>-999</v>
      </c>
      <c r="BJ344" s="304">
        <v>4</v>
      </c>
      <c r="BK344" s="304" t="s">
        <v>4954</v>
      </c>
      <c r="BL344" s="304">
        <v>4</v>
      </c>
    </row>
    <row r="345" spans="1:64" ht="15" hidden="1" customHeight="1" x14ac:dyDescent="0.2">
      <c r="A345" s="304" t="s">
        <v>4922</v>
      </c>
      <c r="B345" s="304" t="s">
        <v>5965</v>
      </c>
      <c r="C345" s="304">
        <v>346</v>
      </c>
      <c r="D345" s="349" t="s">
        <v>2658</v>
      </c>
      <c r="E345" s="309">
        <v>24523</v>
      </c>
      <c r="F345" s="309"/>
      <c r="G345" s="324">
        <v>34.65</v>
      </c>
      <c r="H345" s="324">
        <v>-118.477</v>
      </c>
      <c r="I345" s="324" t="s">
        <v>214</v>
      </c>
      <c r="J345" s="368">
        <f t="shared" ref="J345:J346" si="105">EXP(0.35*LN(AM345)+0.24*LN(Y345)+0.2*LN(AJ345)+0.21*LN(AV345))</f>
        <v>523.35492008391145</v>
      </c>
      <c r="K345" s="331">
        <f t="shared" ref="K345:K346" si="106">SQRT(0.35*AN345^2+0.24*Z345^2+0.2*AL345^2+0.21*AW345^2)</f>
        <v>0.37858816674587176</v>
      </c>
      <c r="L345" s="304" t="str">
        <f t="shared" si="99"/>
        <v>C</v>
      </c>
      <c r="M345" s="388" t="s">
        <v>6092</v>
      </c>
      <c r="N345" s="304"/>
      <c r="O345" s="356"/>
      <c r="P345" s="304"/>
      <c r="Q345" s="310"/>
      <c r="R345" s="304"/>
      <c r="S345" s="304"/>
      <c r="T345" s="304"/>
      <c r="U345" s="304"/>
      <c r="V345" s="304"/>
      <c r="W345" s="304" t="s">
        <v>235</v>
      </c>
      <c r="X345" s="304" t="s">
        <v>205</v>
      </c>
      <c r="Y345" s="366">
        <f t="shared" si="102"/>
        <v>424.8</v>
      </c>
      <c r="Z345" s="304">
        <v>0.3</v>
      </c>
      <c r="AA345" s="304"/>
      <c r="AB345" s="304">
        <v>-999</v>
      </c>
      <c r="AC345" s="304">
        <v>-999</v>
      </c>
      <c r="AD345" s="366">
        <v>-999</v>
      </c>
      <c r="AE345" s="304">
        <v>-999</v>
      </c>
      <c r="AF345" s="304">
        <v>-999</v>
      </c>
      <c r="AG345" s="304"/>
      <c r="AH345" s="304">
        <v>1.87387E-2</v>
      </c>
      <c r="AI345" s="312"/>
      <c r="AJ345" s="332">
        <v>363</v>
      </c>
      <c r="AK345" s="304">
        <f t="shared" si="100"/>
        <v>425</v>
      </c>
      <c r="AL345" s="363">
        <v>0.43</v>
      </c>
      <c r="AM345" s="389">
        <f t="shared" si="101"/>
        <v>748</v>
      </c>
      <c r="AN345" s="304">
        <v>0.4</v>
      </c>
      <c r="AO345" s="304"/>
      <c r="AP345" s="312" t="s">
        <v>6117</v>
      </c>
      <c r="AQ345" s="312" t="s">
        <v>1850</v>
      </c>
      <c r="AR345" s="312">
        <v>748</v>
      </c>
      <c r="AS345" s="312">
        <v>554.00199999999995</v>
      </c>
      <c r="AT345" s="312"/>
      <c r="AU345" s="329">
        <f>VLOOKUP(C345,[1]world!$A$2:$B$3555,2,FALSE)</f>
        <v>1</v>
      </c>
      <c r="AV345" s="329">
        <v>519</v>
      </c>
      <c r="AW345" s="304">
        <v>0.37</v>
      </c>
      <c r="AX345" s="304">
        <v>40</v>
      </c>
      <c r="AY345" s="304">
        <v>-999</v>
      </c>
      <c r="AZ345" s="304">
        <v>240</v>
      </c>
      <c r="BA345" s="304">
        <v>-999</v>
      </c>
      <c r="BB345" s="304">
        <v>-999</v>
      </c>
      <c r="BC345" s="304">
        <v>-999</v>
      </c>
      <c r="BD345" s="304">
        <v>-999</v>
      </c>
      <c r="BE345" s="304">
        <v>-999</v>
      </c>
      <c r="BF345" s="304">
        <v>-999</v>
      </c>
      <c r="BG345" s="304">
        <v>-999</v>
      </c>
      <c r="BH345" s="304">
        <v>-999</v>
      </c>
      <c r="BI345" s="304">
        <v>-999</v>
      </c>
      <c r="BJ345" s="304">
        <v>4</v>
      </c>
      <c r="BK345" s="304" t="s">
        <v>4954</v>
      </c>
      <c r="BL345" s="304">
        <v>4</v>
      </c>
    </row>
    <row r="346" spans="1:64" ht="15" hidden="1" customHeight="1" x14ac:dyDescent="0.2">
      <c r="A346" s="304" t="s">
        <v>4922</v>
      </c>
      <c r="B346" s="304" t="s">
        <v>5965</v>
      </c>
      <c r="C346" s="304">
        <v>347</v>
      </c>
      <c r="D346" s="349" t="s">
        <v>2681</v>
      </c>
      <c r="E346" s="309">
        <v>24526</v>
      </c>
      <c r="F346" s="309"/>
      <c r="G346" s="324">
        <v>34.688000000000002</v>
      </c>
      <c r="H346" s="324">
        <v>-118.15600000000001</v>
      </c>
      <c r="I346" s="324" t="s">
        <v>214</v>
      </c>
      <c r="J346" s="368">
        <f t="shared" si="105"/>
        <v>338.93625324236547</v>
      </c>
      <c r="K346" s="331">
        <f t="shared" si="106"/>
        <v>0.33046028505707004</v>
      </c>
      <c r="L346" s="304" t="str">
        <f t="shared" si="99"/>
        <v>D</v>
      </c>
      <c r="M346" s="388" t="s">
        <v>6092</v>
      </c>
      <c r="N346" s="304"/>
      <c r="O346" s="356"/>
      <c r="P346" s="304"/>
      <c r="Q346" s="310"/>
      <c r="R346" s="304"/>
      <c r="S346" s="304"/>
      <c r="T346" s="304"/>
      <c r="U346" s="304"/>
      <c r="V346" s="304"/>
      <c r="W346" s="304" t="s">
        <v>401</v>
      </c>
      <c r="X346" s="304" t="s">
        <v>206</v>
      </c>
      <c r="Y346" s="366">
        <f t="shared" si="102"/>
        <v>338.6</v>
      </c>
      <c r="Z346" s="304">
        <v>0.3</v>
      </c>
      <c r="AA346" s="304"/>
      <c r="AB346" s="304">
        <v>-999</v>
      </c>
      <c r="AC346" s="304">
        <v>-999</v>
      </c>
      <c r="AD346" s="366">
        <v>-999</v>
      </c>
      <c r="AE346" s="304">
        <v>-999</v>
      </c>
      <c r="AF346" s="304">
        <v>-999</v>
      </c>
      <c r="AG346" s="304"/>
      <c r="AH346" s="304">
        <v>8.3755500000000007E-3</v>
      </c>
      <c r="AI346" s="385">
        <v>2.4430299999999999E-2</v>
      </c>
      <c r="AJ346" s="332">
        <v>285</v>
      </c>
      <c r="AK346" s="304">
        <f t="shared" si="100"/>
        <v>270</v>
      </c>
      <c r="AL346" s="363">
        <v>0.43</v>
      </c>
      <c r="AM346" s="389">
        <f t="shared" si="101"/>
        <v>353</v>
      </c>
      <c r="AN346" s="363">
        <v>0.25</v>
      </c>
      <c r="AO346" s="304"/>
      <c r="AP346" s="312" t="s">
        <v>6113</v>
      </c>
      <c r="AQ346" s="312" t="s">
        <v>1538</v>
      </c>
      <c r="AR346" s="312">
        <v>280</v>
      </c>
      <c r="AS346" s="312">
        <v>271.44099999999997</v>
      </c>
      <c r="AT346" s="312">
        <v>353</v>
      </c>
      <c r="AU346" s="329">
        <f>VLOOKUP(C346,[1]world!$A$2:$B$3555,2,FALSE)</f>
        <v>8</v>
      </c>
      <c r="AV346" s="329">
        <v>374</v>
      </c>
      <c r="AW346" s="304">
        <v>0.37</v>
      </c>
      <c r="AX346" s="304">
        <v>60</v>
      </c>
      <c r="AY346" s="304">
        <v>-999</v>
      </c>
      <c r="AZ346" s="304">
        <v>260</v>
      </c>
      <c r="BA346" s="304">
        <v>-999</v>
      </c>
      <c r="BB346" s="304">
        <v>-999</v>
      </c>
      <c r="BC346" s="304">
        <v>-999</v>
      </c>
      <c r="BD346" s="304">
        <v>-999</v>
      </c>
      <c r="BE346" s="304">
        <v>-999</v>
      </c>
      <c r="BF346" s="304">
        <v>-999</v>
      </c>
      <c r="BG346" s="304">
        <v>-999</v>
      </c>
      <c r="BH346" s="304">
        <v>-999</v>
      </c>
      <c r="BI346" s="304">
        <v>-999</v>
      </c>
      <c r="BJ346" s="304">
        <v>4</v>
      </c>
      <c r="BK346" s="304" t="s">
        <v>4954</v>
      </c>
      <c r="BL346" s="304">
        <v>4</v>
      </c>
    </row>
    <row r="347" spans="1:64" ht="15" hidden="1" customHeight="1" x14ac:dyDescent="0.2">
      <c r="A347" s="304" t="s">
        <v>4922</v>
      </c>
      <c r="B347" s="304" t="s">
        <v>5965</v>
      </c>
      <c r="C347" s="304">
        <v>348</v>
      </c>
      <c r="D347" s="349" t="s">
        <v>2148</v>
      </c>
      <c r="E347" s="309">
        <v>24538</v>
      </c>
      <c r="F347" s="309"/>
      <c r="G347" s="324">
        <v>34.011000000000003</v>
      </c>
      <c r="H347" s="324">
        <v>-118.49</v>
      </c>
      <c r="I347" s="324" t="s">
        <v>214</v>
      </c>
      <c r="J347" s="368">
        <f>P347</f>
        <v>336.2</v>
      </c>
      <c r="K347" s="331">
        <v>0.1</v>
      </c>
      <c r="L347" s="304" t="str">
        <f t="shared" si="99"/>
        <v>D</v>
      </c>
      <c r="M347" s="388">
        <v>0</v>
      </c>
      <c r="N347" s="304"/>
      <c r="O347" s="356">
        <v>172.2</v>
      </c>
      <c r="P347" s="304">
        <v>336.2</v>
      </c>
      <c r="Q347" s="304">
        <v>1299</v>
      </c>
      <c r="R347" s="304" t="s">
        <v>5948</v>
      </c>
      <c r="S347" s="304"/>
      <c r="T347" s="304"/>
      <c r="U347" s="304"/>
      <c r="V347" s="304"/>
      <c r="W347" s="304" t="s">
        <v>273</v>
      </c>
      <c r="X347" s="304" t="s">
        <v>213</v>
      </c>
      <c r="Y347" s="366">
        <f t="shared" si="102"/>
        <v>274.5</v>
      </c>
      <c r="Z347" s="304">
        <v>0.3</v>
      </c>
      <c r="AA347" s="304"/>
      <c r="AB347" s="304">
        <v>-999</v>
      </c>
      <c r="AC347" s="304">
        <v>-999</v>
      </c>
      <c r="AD347" s="366">
        <v>-999</v>
      </c>
      <c r="AE347" s="304">
        <v>-999</v>
      </c>
      <c r="AF347" s="304">
        <v>-999</v>
      </c>
      <c r="AG347" s="304"/>
      <c r="AH347" s="304">
        <v>1.7428699999999998E-2</v>
      </c>
      <c r="AI347" s="312"/>
      <c r="AJ347" s="332">
        <v>356</v>
      </c>
      <c r="AK347" s="304">
        <f t="shared" si="100"/>
        <v>270</v>
      </c>
      <c r="AL347" s="304">
        <f>IF(AH347&lt;=0.0022,0.2,0.43)</f>
        <v>0.43</v>
      </c>
      <c r="AM347" s="389">
        <f t="shared" si="101"/>
        <v>387</v>
      </c>
      <c r="AN347" s="363">
        <v>0.25</v>
      </c>
      <c r="AO347" s="304"/>
      <c r="AP347" s="312" t="s">
        <v>1600</v>
      </c>
      <c r="AQ347" s="312" t="s">
        <v>1538</v>
      </c>
      <c r="AR347" s="312">
        <v>387</v>
      </c>
      <c r="AS347" s="312">
        <v>370.78899999999999</v>
      </c>
      <c r="AT347" s="312"/>
      <c r="AU347" s="329">
        <f>VLOOKUP(C347,[1]world!$A$2:$B$3555,2,FALSE)</f>
        <v>11</v>
      </c>
      <c r="AV347" s="329">
        <v>328</v>
      </c>
      <c r="AW347" s="304">
        <v>0.37</v>
      </c>
      <c r="AX347" s="304">
        <v>780</v>
      </c>
      <c r="AY347" s="304">
        <v>-999</v>
      </c>
      <c r="AZ347" s="304">
        <v>3180</v>
      </c>
      <c r="BA347" s="304">
        <v>540</v>
      </c>
      <c r="BB347" s="304">
        <v>-999</v>
      </c>
      <c r="BC347" s="304">
        <v>5120</v>
      </c>
      <c r="BD347" s="304">
        <v>-999</v>
      </c>
      <c r="BE347" s="304">
        <v>-999</v>
      </c>
      <c r="BF347" s="304">
        <v>-999</v>
      </c>
      <c r="BG347" s="304">
        <v>-999</v>
      </c>
      <c r="BH347" s="304">
        <v>-999</v>
      </c>
      <c r="BI347" s="304">
        <v>-999</v>
      </c>
      <c r="BJ347" s="304">
        <v>3</v>
      </c>
      <c r="BK347" s="304" t="s">
        <v>4954</v>
      </c>
      <c r="BL347" s="304">
        <v>3</v>
      </c>
    </row>
    <row r="348" spans="1:64" ht="15" hidden="1" customHeight="1" x14ac:dyDescent="0.2">
      <c r="A348" s="304" t="s">
        <v>4922</v>
      </c>
      <c r="B348" s="304" t="s">
        <v>5965</v>
      </c>
      <c r="C348" s="304">
        <v>349</v>
      </c>
      <c r="D348" s="349" t="s">
        <v>2663</v>
      </c>
      <c r="E348" s="309">
        <v>24575</v>
      </c>
      <c r="F348" s="309"/>
      <c r="G348" s="324">
        <v>34.661999999999999</v>
      </c>
      <c r="H348" s="324">
        <v>-118.387</v>
      </c>
      <c r="I348" s="324" t="s">
        <v>214</v>
      </c>
      <c r="J348" s="368">
        <f t="shared" ref="J348:J351" si="107">EXP(0.35*LN(AM348)+0.24*LN(Y348)+0.2*LN(AJ348)+0.21*LN(AV348))</f>
        <v>332.60362593935895</v>
      </c>
      <c r="K348" s="331">
        <f t="shared" ref="K348:K351" si="108">SQRT(0.35*AN348^2+0.24*Z348^2+0.2*AL348^2+0.21*AW348^2)</f>
        <v>0.33046028505707004</v>
      </c>
      <c r="L348" s="304" t="str">
        <f t="shared" si="99"/>
        <v>D</v>
      </c>
      <c r="M348" s="388" t="s">
        <v>6092</v>
      </c>
      <c r="N348" s="304"/>
      <c r="O348" s="356"/>
      <c r="P348" s="304"/>
      <c r="Q348" s="310"/>
      <c r="R348" s="304"/>
      <c r="S348" s="304"/>
      <c r="T348" s="304"/>
      <c r="U348" s="304"/>
      <c r="V348" s="304"/>
      <c r="W348" s="304" t="s">
        <v>225</v>
      </c>
      <c r="X348" s="304" t="s">
        <v>213</v>
      </c>
      <c r="Y348" s="366">
        <f t="shared" si="102"/>
        <v>274.5</v>
      </c>
      <c r="Z348" s="304">
        <v>0.3</v>
      </c>
      <c r="AA348" s="304"/>
      <c r="AB348" s="304">
        <v>-999</v>
      </c>
      <c r="AC348" s="304">
        <v>-999</v>
      </c>
      <c r="AD348" s="366">
        <v>-999</v>
      </c>
      <c r="AE348" s="304">
        <v>-999</v>
      </c>
      <c r="AF348" s="304">
        <v>-999</v>
      </c>
      <c r="AG348" s="304"/>
      <c r="AH348" s="304">
        <v>1.2753799999999999E-2</v>
      </c>
      <c r="AI348" s="385">
        <v>4.8772900000000001E-2</v>
      </c>
      <c r="AJ348" s="332">
        <v>321</v>
      </c>
      <c r="AK348" s="304">
        <f t="shared" si="100"/>
        <v>270</v>
      </c>
      <c r="AL348" s="363">
        <v>0.43</v>
      </c>
      <c r="AM348" s="389">
        <f t="shared" si="101"/>
        <v>353</v>
      </c>
      <c r="AN348" s="363">
        <v>0.25</v>
      </c>
      <c r="AO348" s="304"/>
      <c r="AP348" s="312" t="s">
        <v>4979</v>
      </c>
      <c r="AQ348" s="312" t="s">
        <v>1538</v>
      </c>
      <c r="AR348" s="312">
        <v>354</v>
      </c>
      <c r="AS348" s="312">
        <v>345.41899999999998</v>
      </c>
      <c r="AT348" s="312">
        <v>353</v>
      </c>
      <c r="AU348" s="329">
        <f>VLOOKUP(C348,[1]world!$A$2:$B$3555,2,FALSE)</f>
        <v>7</v>
      </c>
      <c r="AV348" s="329">
        <v>388</v>
      </c>
      <c r="AW348" s="304">
        <v>0.37</v>
      </c>
      <c r="AX348" s="304">
        <v>60</v>
      </c>
      <c r="AY348" s="304">
        <v>-999</v>
      </c>
      <c r="AZ348" s="304">
        <v>240</v>
      </c>
      <c r="BA348" s="304">
        <v>-999</v>
      </c>
      <c r="BB348" s="304">
        <v>-999</v>
      </c>
      <c r="BC348" s="304">
        <v>-999</v>
      </c>
      <c r="BD348" s="304">
        <v>-999</v>
      </c>
      <c r="BE348" s="304">
        <v>-999</v>
      </c>
      <c r="BF348" s="304">
        <v>-999</v>
      </c>
      <c r="BG348" s="304">
        <v>-999</v>
      </c>
      <c r="BH348" s="304">
        <v>-999</v>
      </c>
      <c r="BI348" s="304">
        <v>-999</v>
      </c>
      <c r="BJ348" s="304">
        <v>4</v>
      </c>
      <c r="BK348" s="304" t="s">
        <v>4954</v>
      </c>
      <c r="BL348" s="304">
        <v>4</v>
      </c>
    </row>
    <row r="349" spans="1:64" ht="15" hidden="1" customHeight="1" x14ac:dyDescent="0.2">
      <c r="A349" s="304" t="s">
        <v>4922</v>
      </c>
      <c r="B349" s="304" t="s">
        <v>5965</v>
      </c>
      <c r="C349" s="304">
        <v>350</v>
      </c>
      <c r="D349" s="349" t="s">
        <v>2615</v>
      </c>
      <c r="E349" s="309">
        <v>24576</v>
      </c>
      <c r="F349" s="309"/>
      <c r="G349" s="324">
        <v>34.58</v>
      </c>
      <c r="H349" s="324">
        <v>-118.199</v>
      </c>
      <c r="I349" s="324" t="s">
        <v>214</v>
      </c>
      <c r="J349" s="368">
        <f t="shared" si="107"/>
        <v>362.18579881043144</v>
      </c>
      <c r="K349" s="331">
        <f t="shared" si="108"/>
        <v>0.33046028505707004</v>
      </c>
      <c r="L349" s="304" t="str">
        <f t="shared" si="99"/>
        <v>C</v>
      </c>
      <c r="M349" s="388" t="s">
        <v>6092</v>
      </c>
      <c r="N349" s="304"/>
      <c r="O349" s="356"/>
      <c r="P349" s="304"/>
      <c r="Q349" s="310"/>
      <c r="R349" s="304"/>
      <c r="S349" s="304"/>
      <c r="T349" s="304"/>
      <c r="U349" s="304"/>
      <c r="V349" s="304"/>
      <c r="W349" s="304" t="s">
        <v>225</v>
      </c>
      <c r="X349" s="304" t="s">
        <v>213</v>
      </c>
      <c r="Y349" s="366">
        <f t="shared" si="102"/>
        <v>274.5</v>
      </c>
      <c r="Z349" s="304">
        <v>0.3</v>
      </c>
      <c r="AA349" s="304"/>
      <c r="AB349" s="304">
        <v>-999</v>
      </c>
      <c r="AC349" s="304">
        <v>-999</v>
      </c>
      <c r="AD349" s="366">
        <v>-999</v>
      </c>
      <c r="AE349" s="304">
        <v>-999</v>
      </c>
      <c r="AF349" s="304">
        <v>-999</v>
      </c>
      <c r="AG349" s="304"/>
      <c r="AH349" s="304">
        <v>3.08107E-2</v>
      </c>
      <c r="AI349" s="385">
        <v>7.98455E-2</v>
      </c>
      <c r="AJ349" s="332">
        <v>412</v>
      </c>
      <c r="AK349" s="304">
        <f t="shared" si="100"/>
        <v>425</v>
      </c>
      <c r="AL349" s="363">
        <v>0.43</v>
      </c>
      <c r="AM349" s="389">
        <f t="shared" si="101"/>
        <v>353</v>
      </c>
      <c r="AN349" s="363">
        <v>0.25</v>
      </c>
      <c r="AO349" s="304"/>
      <c r="AP349" s="312" t="s">
        <v>4979</v>
      </c>
      <c r="AQ349" s="312" t="s">
        <v>1538</v>
      </c>
      <c r="AR349" s="312">
        <v>354</v>
      </c>
      <c r="AS349" s="312">
        <v>345.41899999999998</v>
      </c>
      <c r="AT349" s="312">
        <v>353</v>
      </c>
      <c r="AU349" s="329">
        <f>VLOOKUP(C349,[1]world!$A$2:$B$3555,2,FALSE)</f>
        <v>4</v>
      </c>
      <c r="AV349" s="329">
        <v>459</v>
      </c>
      <c r="AW349" s="304">
        <v>0.37</v>
      </c>
      <c r="AX349" s="304">
        <v>60</v>
      </c>
      <c r="AY349" s="304">
        <v>-999</v>
      </c>
      <c r="AZ349" s="304">
        <v>240</v>
      </c>
      <c r="BA349" s="304">
        <v>-999</v>
      </c>
      <c r="BB349" s="304">
        <v>-999</v>
      </c>
      <c r="BC349" s="304">
        <v>-999</v>
      </c>
      <c r="BD349" s="304">
        <v>-999</v>
      </c>
      <c r="BE349" s="304">
        <v>-999</v>
      </c>
      <c r="BF349" s="304">
        <v>-999</v>
      </c>
      <c r="BG349" s="304">
        <v>-999</v>
      </c>
      <c r="BH349" s="304">
        <v>-999</v>
      </c>
      <c r="BI349" s="304">
        <v>-999</v>
      </c>
      <c r="BJ349" s="304">
        <v>4</v>
      </c>
      <c r="BK349" s="304" t="s">
        <v>4954</v>
      </c>
      <c r="BL349" s="304">
        <v>4</v>
      </c>
    </row>
    <row r="350" spans="1:64" ht="15" hidden="1" customHeight="1" x14ac:dyDescent="0.2">
      <c r="A350" s="304" t="s">
        <v>4922</v>
      </c>
      <c r="B350" s="304" t="s">
        <v>5965</v>
      </c>
      <c r="C350" s="304">
        <v>351</v>
      </c>
      <c r="D350" s="349" t="s">
        <v>2941</v>
      </c>
      <c r="E350" s="309">
        <v>24577</v>
      </c>
      <c r="F350" s="309"/>
      <c r="G350" s="324">
        <v>35.268000000000001</v>
      </c>
      <c r="H350" s="324">
        <v>-116.684</v>
      </c>
      <c r="I350" s="324" t="s">
        <v>214</v>
      </c>
      <c r="J350" s="368">
        <f t="shared" si="107"/>
        <v>372.7248906984903</v>
      </c>
      <c r="K350" s="331">
        <f t="shared" si="108"/>
        <v>0.33046028505707004</v>
      </c>
      <c r="L350" s="304" t="str">
        <f t="shared" si="99"/>
        <v>C</v>
      </c>
      <c r="M350" s="388" t="s">
        <v>6092</v>
      </c>
      <c r="N350" s="304"/>
      <c r="O350" s="356"/>
      <c r="P350" s="304"/>
      <c r="Q350" s="310"/>
      <c r="R350" s="304"/>
      <c r="S350" s="304"/>
      <c r="T350" s="304"/>
      <c r="U350" s="304"/>
      <c r="V350" s="304"/>
      <c r="W350" s="304" t="s">
        <v>401</v>
      </c>
      <c r="X350" s="304" t="s">
        <v>206</v>
      </c>
      <c r="Y350" s="366">
        <f t="shared" si="102"/>
        <v>338.6</v>
      </c>
      <c r="Z350" s="304">
        <v>0.3</v>
      </c>
      <c r="AA350" s="304"/>
      <c r="AB350" s="304">
        <v>-999</v>
      </c>
      <c r="AC350" s="304">
        <v>-999</v>
      </c>
      <c r="AD350" s="366">
        <v>-999</v>
      </c>
      <c r="AE350" s="304">
        <v>-999</v>
      </c>
      <c r="AF350" s="304">
        <v>-999</v>
      </c>
      <c r="AG350" s="304"/>
      <c r="AH350" s="304">
        <v>3.8047200000000003E-2</v>
      </c>
      <c r="AI350" s="385">
        <v>9.8886800000000011E-2</v>
      </c>
      <c r="AJ350" s="332">
        <v>441</v>
      </c>
      <c r="AK350" s="304">
        <f t="shared" si="100"/>
        <v>425</v>
      </c>
      <c r="AL350" s="363">
        <v>0.43</v>
      </c>
      <c r="AM350" s="389">
        <f t="shared" si="101"/>
        <v>353</v>
      </c>
      <c r="AN350" s="363">
        <v>0.25</v>
      </c>
      <c r="AO350" s="304"/>
      <c r="AP350" s="312" t="s">
        <v>4979</v>
      </c>
      <c r="AQ350" s="312"/>
      <c r="AR350" s="312">
        <v>354</v>
      </c>
      <c r="AS350" s="312">
        <v>345.41899999999998</v>
      </c>
      <c r="AT350" s="312">
        <v>353</v>
      </c>
      <c r="AU350" s="329">
        <f>VLOOKUP(C350,[1]world!$A$2:$B$3555,2,FALSE)</f>
        <v>7</v>
      </c>
      <c r="AV350" s="329">
        <v>388</v>
      </c>
      <c r="AW350" s="304">
        <v>0.37</v>
      </c>
      <c r="AX350" s="304">
        <v>60</v>
      </c>
      <c r="AY350" s="304">
        <v>-999</v>
      </c>
      <c r="AZ350" s="304">
        <v>240</v>
      </c>
      <c r="BA350" s="304">
        <v>-999</v>
      </c>
      <c r="BB350" s="304">
        <v>-999</v>
      </c>
      <c r="BC350" s="304">
        <v>-999</v>
      </c>
      <c r="BD350" s="304">
        <v>-999</v>
      </c>
      <c r="BE350" s="304">
        <v>-999</v>
      </c>
      <c r="BF350" s="304">
        <v>-999</v>
      </c>
      <c r="BG350" s="304">
        <v>-999</v>
      </c>
      <c r="BH350" s="304">
        <v>-999</v>
      </c>
      <c r="BI350" s="304">
        <v>-999</v>
      </c>
      <c r="BJ350" s="304">
        <v>4</v>
      </c>
      <c r="BK350" s="304" t="s">
        <v>4954</v>
      </c>
      <c r="BL350" s="304">
        <v>4</v>
      </c>
    </row>
    <row r="351" spans="1:64" ht="15" hidden="1" customHeight="1" x14ac:dyDescent="0.2">
      <c r="A351" s="304" t="s">
        <v>4922</v>
      </c>
      <c r="B351" s="304" t="s">
        <v>5965</v>
      </c>
      <c r="C351" s="304">
        <v>352</v>
      </c>
      <c r="D351" s="349" t="s">
        <v>2745</v>
      </c>
      <c r="E351" s="309">
        <v>24586</v>
      </c>
      <c r="F351" s="309"/>
      <c r="G351" s="324">
        <v>34.847999999999999</v>
      </c>
      <c r="H351" s="324">
        <v>-118.536</v>
      </c>
      <c r="I351" s="324" t="s">
        <v>214</v>
      </c>
      <c r="J351" s="368">
        <f t="shared" si="107"/>
        <v>346.09332949168197</v>
      </c>
      <c r="K351" s="331">
        <f t="shared" si="108"/>
        <v>0.33046028505707004</v>
      </c>
      <c r="L351" s="304" t="str">
        <f t="shared" si="99"/>
        <v>D</v>
      </c>
      <c r="M351" s="388" t="s">
        <v>6092</v>
      </c>
      <c r="N351" s="304"/>
      <c r="O351" s="356"/>
      <c r="P351" s="304"/>
      <c r="Q351" s="310"/>
      <c r="R351" s="304"/>
      <c r="S351" s="304"/>
      <c r="T351" s="304"/>
      <c r="U351" s="304"/>
      <c r="V351" s="304"/>
      <c r="W351" s="304" t="s">
        <v>225</v>
      </c>
      <c r="X351" s="304" t="s">
        <v>213</v>
      </c>
      <c r="Y351" s="366">
        <f t="shared" si="102"/>
        <v>274.5</v>
      </c>
      <c r="Z351" s="304">
        <v>0.3</v>
      </c>
      <c r="AA351" s="304"/>
      <c r="AB351" s="304">
        <v>-999</v>
      </c>
      <c r="AC351" s="304">
        <v>-999</v>
      </c>
      <c r="AD351" s="366">
        <v>-999</v>
      </c>
      <c r="AE351" s="304">
        <v>-999</v>
      </c>
      <c r="AF351" s="304">
        <v>-999</v>
      </c>
      <c r="AG351" s="304"/>
      <c r="AH351" s="304">
        <v>2.9575799999999999E-2</v>
      </c>
      <c r="AI351" s="385">
        <v>0.101037</v>
      </c>
      <c r="AJ351" s="332">
        <v>407</v>
      </c>
      <c r="AK351" s="304">
        <f t="shared" si="100"/>
        <v>425</v>
      </c>
      <c r="AL351" s="363">
        <v>0.43</v>
      </c>
      <c r="AM351" s="389">
        <f t="shared" si="101"/>
        <v>353</v>
      </c>
      <c r="AN351" s="363">
        <v>0.25</v>
      </c>
      <c r="AO351" s="304"/>
      <c r="AP351" s="312" t="s">
        <v>4979</v>
      </c>
      <c r="AQ351" s="312" t="s">
        <v>1538</v>
      </c>
      <c r="AR351" s="312">
        <v>354</v>
      </c>
      <c r="AS351" s="312">
        <v>345.41899999999998</v>
      </c>
      <c r="AT351" s="312">
        <v>353</v>
      </c>
      <c r="AU351" s="329">
        <f>VLOOKUP(C351,[1]world!$A$2:$B$3555,2,FALSE)</f>
        <v>8</v>
      </c>
      <c r="AV351" s="329">
        <v>374</v>
      </c>
      <c r="AW351" s="304">
        <v>0.37</v>
      </c>
      <c r="AX351" s="304">
        <v>60</v>
      </c>
      <c r="AY351" s="304">
        <v>-999</v>
      </c>
      <c r="AZ351" s="304">
        <v>300</v>
      </c>
      <c r="BA351" s="304">
        <v>-999</v>
      </c>
      <c r="BB351" s="304">
        <v>-999</v>
      </c>
      <c r="BC351" s="304">
        <v>-999</v>
      </c>
      <c r="BD351" s="304">
        <v>-999</v>
      </c>
      <c r="BE351" s="304">
        <v>-999</v>
      </c>
      <c r="BF351" s="304">
        <v>-999</v>
      </c>
      <c r="BG351" s="304">
        <v>-999</v>
      </c>
      <c r="BH351" s="304">
        <v>-999</v>
      </c>
      <c r="BI351" s="304">
        <v>-999</v>
      </c>
      <c r="BJ351" s="304">
        <v>4</v>
      </c>
      <c r="BK351" s="304" t="s">
        <v>4954</v>
      </c>
      <c r="BL351" s="304">
        <v>4</v>
      </c>
    </row>
    <row r="352" spans="1:64" ht="15" hidden="1" customHeight="1" x14ac:dyDescent="0.2">
      <c r="A352" s="304" t="s">
        <v>4922</v>
      </c>
      <c r="B352" s="304" t="s">
        <v>5965</v>
      </c>
      <c r="C352" s="304">
        <v>353</v>
      </c>
      <c r="D352" s="349" t="s">
        <v>2206</v>
      </c>
      <c r="E352" s="309">
        <v>24592</v>
      </c>
      <c r="F352" s="309"/>
      <c r="G352" s="324">
        <v>34.052999999999997</v>
      </c>
      <c r="H352" s="324">
        <v>-118.17100000000001</v>
      </c>
      <c r="I352" s="324" t="s">
        <v>214</v>
      </c>
      <c r="J352" s="368">
        <f>P352</f>
        <v>365.22</v>
      </c>
      <c r="K352" s="331">
        <v>0.1</v>
      </c>
      <c r="L352" s="304" t="str">
        <f t="shared" si="99"/>
        <v>C</v>
      </c>
      <c r="M352" s="388">
        <v>0</v>
      </c>
      <c r="N352" s="304"/>
      <c r="O352" s="356">
        <v>39.01</v>
      </c>
      <c r="P352" s="304">
        <v>365.22</v>
      </c>
      <c r="Q352" s="304">
        <v>2077</v>
      </c>
      <c r="R352" s="304" t="s">
        <v>5948</v>
      </c>
      <c r="S352" s="304"/>
      <c r="T352" s="304"/>
      <c r="U352" s="304"/>
      <c r="V352" s="304"/>
      <c r="W352" s="304" t="s">
        <v>259</v>
      </c>
      <c r="X352" s="304" t="s">
        <v>232</v>
      </c>
      <c r="Y352" s="366">
        <f t="shared" si="102"/>
        <v>506.6</v>
      </c>
      <c r="Z352" s="304">
        <v>0.4</v>
      </c>
      <c r="AA352" s="304"/>
      <c r="AB352" s="304">
        <v>-999</v>
      </c>
      <c r="AC352" s="304">
        <v>-999</v>
      </c>
      <c r="AD352" s="366">
        <v>-999</v>
      </c>
      <c r="AE352" s="304">
        <v>-999</v>
      </c>
      <c r="AF352" s="304">
        <v>-999</v>
      </c>
      <c r="AG352" s="304"/>
      <c r="AH352" s="304">
        <v>2.1489899999999999E-2</v>
      </c>
      <c r="AI352" s="312"/>
      <c r="AJ352" s="332">
        <v>374</v>
      </c>
      <c r="AK352" s="304">
        <f t="shared" si="100"/>
        <v>425</v>
      </c>
      <c r="AL352" s="304">
        <f>IF(AH352&lt;=0.0022,0.2,0.43)</f>
        <v>0.43</v>
      </c>
      <c r="AM352" s="389">
        <f t="shared" si="101"/>
        <v>390</v>
      </c>
      <c r="AN352" s="304"/>
      <c r="AO352" s="304"/>
      <c r="AP352" s="312" t="s">
        <v>1903</v>
      </c>
      <c r="AQ352" s="312" t="s">
        <v>2207</v>
      </c>
      <c r="AR352" s="312">
        <v>390</v>
      </c>
      <c r="AS352" s="312">
        <v>376.07299999999998</v>
      </c>
      <c r="AT352" s="312"/>
      <c r="AU352" s="329">
        <f>VLOOKUP(C352,[1]world!$A$2:$B$3555,2,FALSE)</f>
        <v>8</v>
      </c>
      <c r="AV352" s="329">
        <v>374</v>
      </c>
      <c r="AW352" s="304">
        <v>0.37</v>
      </c>
      <c r="AX352" s="304">
        <v>900</v>
      </c>
      <c r="AY352" s="304">
        <v>-999</v>
      </c>
      <c r="AZ352" s="304">
        <v>3100</v>
      </c>
      <c r="BA352" s="304">
        <v>320</v>
      </c>
      <c r="BB352" s="304">
        <v>-999</v>
      </c>
      <c r="BC352" s="304">
        <v>2800</v>
      </c>
      <c r="BD352" s="304">
        <v>-999</v>
      </c>
      <c r="BE352" s="304">
        <v>-999</v>
      </c>
      <c r="BF352" s="304">
        <v>-999</v>
      </c>
      <c r="BG352" s="304">
        <v>-999</v>
      </c>
      <c r="BH352" s="304">
        <v>-999</v>
      </c>
      <c r="BI352" s="304">
        <v>-999</v>
      </c>
      <c r="BJ352" s="304">
        <v>3</v>
      </c>
      <c r="BK352" s="304" t="s">
        <v>4954</v>
      </c>
      <c r="BL352" s="304">
        <v>3</v>
      </c>
    </row>
    <row r="353" spans="1:64" ht="15" hidden="1" customHeight="1" x14ac:dyDescent="0.2">
      <c r="A353" s="304" t="s">
        <v>4922</v>
      </c>
      <c r="B353" s="304" t="s">
        <v>5965</v>
      </c>
      <c r="C353" s="304">
        <v>354</v>
      </c>
      <c r="D353" s="349" t="s">
        <v>2223</v>
      </c>
      <c r="E353" s="309">
        <v>24605</v>
      </c>
      <c r="F353" s="309"/>
      <c r="G353" s="324">
        <v>34.061999999999998</v>
      </c>
      <c r="H353" s="324">
        <v>-118.19799999999999</v>
      </c>
      <c r="I353" s="324" t="s">
        <v>214</v>
      </c>
      <c r="J353" s="368">
        <f>EXP(0.35*LN(AM353)+0.24*LN(Y353)+0.2*LN(AJ353)+0.21*LN(AV353))</f>
        <v>337.17088322174772</v>
      </c>
      <c r="K353" s="331">
        <f>SQRT(0.35*AN353^2+0.24*Z353^2+0.2*AL353^2+0.21*AW353^2)</f>
        <v>0.35418074481823542</v>
      </c>
      <c r="L353" s="304" t="str">
        <f t="shared" si="99"/>
        <v>D</v>
      </c>
      <c r="M353" s="388" t="s">
        <v>6092</v>
      </c>
      <c r="N353" s="304"/>
      <c r="O353" s="310"/>
      <c r="P353" s="304"/>
      <c r="Q353" s="310"/>
      <c r="R353" s="304"/>
      <c r="S353" s="304"/>
      <c r="T353" s="304"/>
      <c r="U353" s="304"/>
      <c r="V353" s="304"/>
      <c r="W353" s="304" t="s">
        <v>273</v>
      </c>
      <c r="X353" s="304" t="s">
        <v>213</v>
      </c>
      <c r="Y353" s="366">
        <f t="shared" si="102"/>
        <v>274.5</v>
      </c>
      <c r="Z353" s="304">
        <v>0.3</v>
      </c>
      <c r="AA353" s="304"/>
      <c r="AB353" s="304">
        <v>-999</v>
      </c>
      <c r="AC353" s="304">
        <v>-999</v>
      </c>
      <c r="AD353" s="366">
        <v>-999</v>
      </c>
      <c r="AE353" s="304">
        <v>-999</v>
      </c>
      <c r="AF353" s="304">
        <v>-999</v>
      </c>
      <c r="AG353" s="304"/>
      <c r="AH353" s="304">
        <v>9.9825899999999995E-3</v>
      </c>
      <c r="AI353" s="312"/>
      <c r="AJ353" s="332">
        <v>300</v>
      </c>
      <c r="AK353" s="304">
        <f t="shared" si="100"/>
        <v>270</v>
      </c>
      <c r="AL353" s="363">
        <v>0.43</v>
      </c>
      <c r="AM353" s="389">
        <f t="shared" si="101"/>
        <v>390</v>
      </c>
      <c r="AN353" s="304">
        <v>0.33</v>
      </c>
      <c r="AO353" s="304"/>
      <c r="AP353" s="312" t="s">
        <v>1903</v>
      </c>
      <c r="AQ353" s="312"/>
      <c r="AR353" s="312">
        <v>390</v>
      </c>
      <c r="AS353" s="312">
        <v>376.07299999999998</v>
      </c>
      <c r="AT353" s="312"/>
      <c r="AU353" s="329">
        <f>VLOOKUP(C353,[1]world!$A$2:$B$3555,2,FALSE)</f>
        <v>8</v>
      </c>
      <c r="AV353" s="329">
        <v>374</v>
      </c>
      <c r="AW353" s="304">
        <v>0.37</v>
      </c>
      <c r="AX353" s="304">
        <v>2180</v>
      </c>
      <c r="AY353" s="304">
        <v>-999</v>
      </c>
      <c r="AZ353" s="304">
        <v>2380</v>
      </c>
      <c r="BA353" s="304">
        <v>320</v>
      </c>
      <c r="BB353" s="304">
        <v>-999</v>
      </c>
      <c r="BC353" s="304">
        <v>3040</v>
      </c>
      <c r="BD353" s="304">
        <v>-999</v>
      </c>
      <c r="BE353" s="304">
        <v>-999</v>
      </c>
      <c r="BF353" s="304">
        <v>-999</v>
      </c>
      <c r="BG353" s="304">
        <v>-999</v>
      </c>
      <c r="BH353" s="304">
        <v>-999</v>
      </c>
      <c r="BI353" s="304">
        <v>-999</v>
      </c>
      <c r="BJ353" s="304">
        <v>3</v>
      </c>
      <c r="BK353" s="304" t="s">
        <v>4954</v>
      </c>
      <c r="BL353" s="304">
        <v>3</v>
      </c>
    </row>
    <row r="354" spans="1:64" ht="15" hidden="1" customHeight="1" x14ac:dyDescent="0.2">
      <c r="A354" s="304" t="s">
        <v>4922</v>
      </c>
      <c r="B354" s="304" t="s">
        <v>5965</v>
      </c>
      <c r="C354" s="304">
        <v>356</v>
      </c>
      <c r="D354" s="349" t="s">
        <v>2610</v>
      </c>
      <c r="E354" s="309">
        <v>24607</v>
      </c>
      <c r="F354" s="309"/>
      <c r="G354" s="324">
        <v>34.570999999999998</v>
      </c>
      <c r="H354" s="324">
        <v>-118.56</v>
      </c>
      <c r="I354" s="324" t="s">
        <v>214</v>
      </c>
      <c r="J354" s="368">
        <f>P354</f>
        <v>602.1</v>
      </c>
      <c r="K354" s="331">
        <v>0.1</v>
      </c>
      <c r="L354" s="304" t="str">
        <f t="shared" si="99"/>
        <v>C</v>
      </c>
      <c r="M354" s="388">
        <v>0</v>
      </c>
      <c r="N354" s="304"/>
      <c r="O354" s="309">
        <v>29.8</v>
      </c>
      <c r="P354" s="304">
        <v>602.1</v>
      </c>
      <c r="Q354" s="309">
        <v>139</v>
      </c>
      <c r="R354" s="304" t="s">
        <v>5948</v>
      </c>
      <c r="S354" s="304"/>
      <c r="T354" s="304"/>
      <c r="U354" s="304"/>
      <c r="V354" s="304"/>
      <c r="W354" s="304" t="s">
        <v>235</v>
      </c>
      <c r="X354" s="304" t="s">
        <v>205</v>
      </c>
      <c r="Y354" s="366">
        <f t="shared" si="102"/>
        <v>424.8</v>
      </c>
      <c r="Z354" s="304">
        <v>0.3</v>
      </c>
      <c r="AA354" s="304"/>
      <c r="AB354" s="304">
        <v>-999</v>
      </c>
      <c r="AC354" s="304">
        <v>-999</v>
      </c>
      <c r="AD354" s="366">
        <v>-999</v>
      </c>
      <c r="AE354" s="304">
        <v>-999</v>
      </c>
      <c r="AF354" s="304">
        <v>-999</v>
      </c>
      <c r="AG354" s="304"/>
      <c r="AH354" s="304">
        <v>5.8937000000000003E-2</v>
      </c>
      <c r="AI354" s="312"/>
      <c r="AJ354" s="332">
        <v>513</v>
      </c>
      <c r="AK354" s="304">
        <f t="shared" si="100"/>
        <v>555</v>
      </c>
      <c r="AL354" s="304">
        <f>IF(AH354&lt;=0.0022,0.2,0.43)</f>
        <v>0.43</v>
      </c>
      <c r="AM354" s="389">
        <f t="shared" si="101"/>
        <v>515</v>
      </c>
      <c r="AN354" s="304"/>
      <c r="AO354" s="304"/>
      <c r="AP354" s="312" t="s">
        <v>1710</v>
      </c>
      <c r="AQ354" s="312" t="s">
        <v>1538</v>
      </c>
      <c r="AR354" s="312">
        <v>515</v>
      </c>
      <c r="AS354" s="312">
        <v>477.65199999999999</v>
      </c>
      <c r="AT354" s="312"/>
      <c r="AU354" s="329">
        <f>VLOOKUP(C354,[1]world!$A$2:$B$3555,2,FALSE)</f>
        <v>1</v>
      </c>
      <c r="AV354" s="329">
        <v>519</v>
      </c>
      <c r="AW354" s="304">
        <v>0.37</v>
      </c>
      <c r="AX354" s="304">
        <v>80</v>
      </c>
      <c r="AY354" s="304">
        <v>-999</v>
      </c>
      <c r="AZ354" s="304">
        <v>880</v>
      </c>
      <c r="BA354" s="304">
        <v>320</v>
      </c>
      <c r="BB354" s="304">
        <v>-999</v>
      </c>
      <c r="BC354" s="304">
        <v>320</v>
      </c>
      <c r="BD354" s="304">
        <v>-999</v>
      </c>
      <c r="BE354" s="304">
        <v>-999</v>
      </c>
      <c r="BF354" s="304">
        <v>-999</v>
      </c>
      <c r="BG354" s="304">
        <v>-999</v>
      </c>
      <c r="BH354" s="304">
        <v>-999</v>
      </c>
      <c r="BI354" s="304">
        <v>-999</v>
      </c>
      <c r="BJ354" s="304">
        <v>3</v>
      </c>
      <c r="BK354" s="304" t="s">
        <v>4954</v>
      </c>
      <c r="BL354" s="304">
        <v>3</v>
      </c>
    </row>
    <row r="355" spans="1:64" ht="15" hidden="1" customHeight="1" x14ac:dyDescent="0.2">
      <c r="A355" s="304" t="s">
        <v>4922</v>
      </c>
      <c r="B355" s="304" t="s">
        <v>5965</v>
      </c>
      <c r="C355" s="304">
        <v>357</v>
      </c>
      <c r="D355" s="349" t="s">
        <v>2216</v>
      </c>
      <c r="E355" s="309">
        <v>24611</v>
      </c>
      <c r="F355" s="309"/>
      <c r="G355" s="324">
        <v>34.058999999999997</v>
      </c>
      <c r="H355" s="324">
        <v>-118.246</v>
      </c>
      <c r="I355" s="324" t="s">
        <v>214</v>
      </c>
      <c r="J355" s="368">
        <f t="shared" ref="J355:J356" si="109">EXP(0.35*LN(AM355)+0.24*LN(Y355)+0.2*LN(AJ355)+0.21*LN(AV355))</f>
        <v>413.51367139640718</v>
      </c>
      <c r="K355" s="331">
        <f t="shared" ref="K355:K356" si="110">SQRT(0.35*AN355^2+0.24*Z355^2+0.2*AL355^2+0.21*AW355^2)</f>
        <v>0.37715248905449367</v>
      </c>
      <c r="L355" s="304" t="str">
        <f t="shared" si="99"/>
        <v>C</v>
      </c>
      <c r="M355" s="388" t="s">
        <v>6092</v>
      </c>
      <c r="N355" s="304"/>
      <c r="O355" s="356"/>
      <c r="P355" s="356"/>
      <c r="Q355" s="356"/>
      <c r="R355" s="304"/>
      <c r="S355" s="304"/>
      <c r="T355" s="304"/>
      <c r="U355" s="304"/>
      <c r="V355" s="304"/>
      <c r="W355" s="304" t="s">
        <v>259</v>
      </c>
      <c r="X355" s="304" t="s">
        <v>232</v>
      </c>
      <c r="Y355" s="366">
        <f t="shared" si="102"/>
        <v>506.6</v>
      </c>
      <c r="Z355" s="304">
        <v>0.4</v>
      </c>
      <c r="AA355" s="304"/>
      <c r="AB355" s="304">
        <v>-999</v>
      </c>
      <c r="AC355" s="304">
        <v>-999</v>
      </c>
      <c r="AD355" s="366">
        <v>-999</v>
      </c>
      <c r="AE355" s="304">
        <v>-999</v>
      </c>
      <c r="AF355" s="304">
        <v>-999</v>
      </c>
      <c r="AG355" s="304"/>
      <c r="AH355" s="348">
        <f>VLOOKUP($C355,SMM_Vol1!$B$235:$H$269,6,FALSE)</f>
        <v>2.75006E-2</v>
      </c>
      <c r="AI355" s="385">
        <v>1.0000000000000001E-5</v>
      </c>
      <c r="AJ355" s="332">
        <f>VLOOKUP($C355,SMM_Vol1!$B$235:$H$269,7,FALSE)</f>
        <v>399</v>
      </c>
      <c r="AK355" s="304">
        <f t="shared" si="100"/>
        <v>425</v>
      </c>
      <c r="AL355" s="363">
        <v>0.43</v>
      </c>
      <c r="AM355" s="389">
        <f t="shared" si="101"/>
        <v>390</v>
      </c>
      <c r="AN355" s="304">
        <v>0.33</v>
      </c>
      <c r="AO355" s="304"/>
      <c r="AP355" s="312" t="s">
        <v>1903</v>
      </c>
      <c r="AQ355" s="312" t="s">
        <v>2207</v>
      </c>
      <c r="AR355" s="312">
        <v>390</v>
      </c>
      <c r="AS355" s="312">
        <v>376.07299999999998</v>
      </c>
      <c r="AT355" s="312"/>
      <c r="AU355" s="329">
        <f>VLOOKUP(C355,[1]world!$A$2:$B$3555,2,FALSE)</f>
        <v>8</v>
      </c>
      <c r="AV355" s="329">
        <v>374</v>
      </c>
      <c r="AW355" s="304">
        <v>0.37</v>
      </c>
      <c r="AX355" s="304">
        <v>140</v>
      </c>
      <c r="AY355" s="304">
        <v>-999</v>
      </c>
      <c r="AZ355" s="304">
        <v>3180</v>
      </c>
      <c r="BA355" s="304">
        <v>320</v>
      </c>
      <c r="BB355" s="304">
        <v>-999</v>
      </c>
      <c r="BC355" s="304">
        <v>3120</v>
      </c>
      <c r="BD355" s="304">
        <v>-999</v>
      </c>
      <c r="BE355" s="304">
        <v>-999</v>
      </c>
      <c r="BF355" s="304">
        <v>-999</v>
      </c>
      <c r="BG355" s="304">
        <v>-999</v>
      </c>
      <c r="BH355" s="304">
        <v>-999</v>
      </c>
      <c r="BI355" s="304">
        <v>-999</v>
      </c>
      <c r="BJ355" s="304">
        <v>3</v>
      </c>
      <c r="BK355" s="304" t="s">
        <v>4954</v>
      </c>
      <c r="BL355" s="304">
        <v>3</v>
      </c>
    </row>
    <row r="356" spans="1:64" ht="15" hidden="1" customHeight="1" x14ac:dyDescent="0.2">
      <c r="A356" s="304" t="s">
        <v>4922</v>
      </c>
      <c r="B356" s="304" t="s">
        <v>5965</v>
      </c>
      <c r="C356" s="304">
        <v>358</v>
      </c>
      <c r="D356" s="349" t="s">
        <v>2187</v>
      </c>
      <c r="E356" s="309">
        <v>24612</v>
      </c>
      <c r="F356" s="309"/>
      <c r="G356" s="324">
        <v>34.042999999999999</v>
      </c>
      <c r="H356" s="324">
        <v>-118.271</v>
      </c>
      <c r="I356" s="324" t="s">
        <v>214</v>
      </c>
      <c r="J356" s="368">
        <f t="shared" si="109"/>
        <v>335.80561672671206</v>
      </c>
      <c r="K356" s="331">
        <f t="shared" si="110"/>
        <v>0.33046028505707004</v>
      </c>
      <c r="L356" s="304" t="str">
        <f t="shared" si="99"/>
        <v>D</v>
      </c>
      <c r="M356" s="388" t="s">
        <v>6092</v>
      </c>
      <c r="N356" s="304"/>
      <c r="O356" s="356"/>
      <c r="P356" s="356"/>
      <c r="Q356" s="356"/>
      <c r="R356" s="304"/>
      <c r="S356" s="304"/>
      <c r="T356" s="304"/>
      <c r="U356" s="304"/>
      <c r="V356" s="304"/>
      <c r="W356" s="304" t="s">
        <v>225</v>
      </c>
      <c r="X356" s="304" t="s">
        <v>213</v>
      </c>
      <c r="Y356" s="366">
        <f t="shared" si="102"/>
        <v>274.5</v>
      </c>
      <c r="Z356" s="304">
        <v>0.3</v>
      </c>
      <c r="AA356" s="304"/>
      <c r="AB356" s="304">
        <v>-999</v>
      </c>
      <c r="AC356" s="304">
        <v>-999</v>
      </c>
      <c r="AD356" s="366">
        <v>-999</v>
      </c>
      <c r="AE356" s="304">
        <v>-999</v>
      </c>
      <c r="AF356" s="304">
        <v>-999</v>
      </c>
      <c r="AG356" s="304"/>
      <c r="AH356" s="348">
        <f>VLOOKUP($C356,SMM_Vol1!$B$235:$H$269,6,FALSE)</f>
        <v>1.66029E-2</v>
      </c>
      <c r="AI356" s="385">
        <v>2.0409700000000003E-4</v>
      </c>
      <c r="AJ356" s="332">
        <f>VLOOKUP($C356,SMM_Vol1!$B$235:$H$269,7,FALSE)</f>
        <v>350</v>
      </c>
      <c r="AK356" s="304">
        <f t="shared" si="100"/>
        <v>270</v>
      </c>
      <c r="AL356" s="363">
        <v>0.43</v>
      </c>
      <c r="AM356" s="389">
        <f t="shared" si="101"/>
        <v>353</v>
      </c>
      <c r="AN356" s="363">
        <v>0.25</v>
      </c>
      <c r="AO356" s="304"/>
      <c r="AP356" s="312" t="s">
        <v>6119</v>
      </c>
      <c r="AQ356" s="312" t="s">
        <v>1538</v>
      </c>
      <c r="AR356" s="312">
        <v>280</v>
      </c>
      <c r="AS356" s="312">
        <v>270.19</v>
      </c>
      <c r="AT356" s="312">
        <v>353</v>
      </c>
      <c r="AU356" s="329">
        <f>VLOOKUP(C356,[1]world!$A$2:$B$3555,2,FALSE)</f>
        <v>8</v>
      </c>
      <c r="AV356" s="329">
        <v>374</v>
      </c>
      <c r="AW356" s="304">
        <v>0.37</v>
      </c>
      <c r="AX356" s="304">
        <v>1240</v>
      </c>
      <c r="AY356" s="304">
        <v>-999</v>
      </c>
      <c r="AZ356" s="304">
        <v>3440</v>
      </c>
      <c r="BA356" s="304">
        <v>320</v>
      </c>
      <c r="BB356" s="304">
        <v>-999</v>
      </c>
      <c r="BC356" s="304">
        <v>2620</v>
      </c>
      <c r="BD356" s="304">
        <v>-999</v>
      </c>
      <c r="BE356" s="304">
        <v>-999</v>
      </c>
      <c r="BF356" s="304">
        <v>-999</v>
      </c>
      <c r="BG356" s="304">
        <v>-999</v>
      </c>
      <c r="BH356" s="304">
        <v>-999</v>
      </c>
      <c r="BI356" s="304">
        <v>-999</v>
      </c>
      <c r="BJ356" s="304">
        <v>3</v>
      </c>
      <c r="BK356" s="304" t="s">
        <v>4954</v>
      </c>
      <c r="BL356" s="304">
        <v>3</v>
      </c>
    </row>
    <row r="357" spans="1:64" ht="15" hidden="1" customHeight="1" x14ac:dyDescent="0.2">
      <c r="A357" s="304" t="s">
        <v>4922</v>
      </c>
      <c r="B357" s="304" t="s">
        <v>5965</v>
      </c>
      <c r="C357" s="304">
        <v>359</v>
      </c>
      <c r="D357" s="349" t="s">
        <v>2703</v>
      </c>
      <c r="E357" s="309">
        <v>24644</v>
      </c>
      <c r="F357" s="309"/>
      <c r="G357" s="324">
        <v>34.743000000000002</v>
      </c>
      <c r="H357" s="324">
        <v>-118.724</v>
      </c>
      <c r="I357" s="324" t="s">
        <v>214</v>
      </c>
      <c r="J357" s="368">
        <f>P357</f>
        <v>421</v>
      </c>
      <c r="K357" s="331">
        <v>0.11</v>
      </c>
      <c r="L357" s="304" t="str">
        <f t="shared" si="99"/>
        <v>C</v>
      </c>
      <c r="M357" s="388">
        <v>1</v>
      </c>
      <c r="N357" s="304"/>
      <c r="O357" s="356">
        <v>25</v>
      </c>
      <c r="P357" s="331">
        <v>421</v>
      </c>
      <c r="Q357" s="356"/>
      <c r="R357" s="304" t="s">
        <v>4993</v>
      </c>
      <c r="S357" s="304"/>
      <c r="T357" s="304"/>
      <c r="U357" s="304"/>
      <c r="V357" s="304"/>
      <c r="W357" s="304" t="s">
        <v>235</v>
      </c>
      <c r="X357" s="304" t="s">
        <v>205</v>
      </c>
      <c r="Y357" s="366">
        <f t="shared" si="102"/>
        <v>424.8</v>
      </c>
      <c r="Z357" s="304">
        <v>0.3</v>
      </c>
      <c r="AA357" s="304"/>
      <c r="AB357" s="304">
        <v>-999</v>
      </c>
      <c r="AC357" s="304">
        <v>-999</v>
      </c>
      <c r="AD357" s="366">
        <v>-999</v>
      </c>
      <c r="AE357" s="304">
        <v>-999</v>
      </c>
      <c r="AF357" s="304">
        <v>-999</v>
      </c>
      <c r="AG357" s="304"/>
      <c r="AH357" s="304">
        <v>8.4953799999999996E-2</v>
      </c>
      <c r="AI357" s="312"/>
      <c r="AJ357" s="332">
        <v>581</v>
      </c>
      <c r="AK357" s="304">
        <f t="shared" si="100"/>
        <v>555</v>
      </c>
      <c r="AL357" s="304"/>
      <c r="AM357" s="389">
        <f t="shared" si="101"/>
        <v>748</v>
      </c>
      <c r="AN357" s="304">
        <v>0.4</v>
      </c>
      <c r="AO357" s="304"/>
      <c r="AP357" s="312" t="s">
        <v>6114</v>
      </c>
      <c r="AQ357" s="312" t="s">
        <v>2704</v>
      </c>
      <c r="AR357" s="312">
        <v>748</v>
      </c>
      <c r="AS357" s="342">
        <v>684.93499999999995</v>
      </c>
      <c r="AT357" s="312"/>
      <c r="AU357" s="329">
        <f>VLOOKUP(C357,[1]world!$A$2:$B$3555,2,FALSE)</f>
        <v>3</v>
      </c>
      <c r="AV357" s="329">
        <v>547</v>
      </c>
      <c r="AW357" s="304"/>
      <c r="AX357" s="304">
        <v>40</v>
      </c>
      <c r="AY357" s="304">
        <v>-999</v>
      </c>
      <c r="AZ357" s="304">
        <v>220</v>
      </c>
      <c r="BA357" s="304">
        <v>-999</v>
      </c>
      <c r="BB357" s="304">
        <v>-999</v>
      </c>
      <c r="BC357" s="304">
        <v>-999</v>
      </c>
      <c r="BD357" s="304">
        <v>-999</v>
      </c>
      <c r="BE357" s="304">
        <v>-999</v>
      </c>
      <c r="BF357" s="304">
        <v>-999</v>
      </c>
      <c r="BG357" s="304">
        <v>-999</v>
      </c>
      <c r="BH357" s="304">
        <v>-999</v>
      </c>
      <c r="BI357" s="304">
        <v>-999</v>
      </c>
      <c r="BJ357" s="304">
        <v>4</v>
      </c>
      <c r="BK357" s="304" t="s">
        <v>4954</v>
      </c>
      <c r="BL357" s="304">
        <v>4</v>
      </c>
    </row>
    <row r="358" spans="1:64" ht="15" hidden="1" customHeight="1" x14ac:dyDescent="0.2">
      <c r="A358" s="304" t="s">
        <v>4922</v>
      </c>
      <c r="B358" s="304" t="s">
        <v>5965</v>
      </c>
      <c r="C358" s="304">
        <v>360</v>
      </c>
      <c r="D358" s="349" t="s">
        <v>2239</v>
      </c>
      <c r="E358" s="309">
        <v>24688</v>
      </c>
      <c r="F358" s="309"/>
      <c r="G358" s="324">
        <v>34.067999999999998</v>
      </c>
      <c r="H358" s="324">
        <v>-118.43899999999999</v>
      </c>
      <c r="I358" s="324" t="s">
        <v>214</v>
      </c>
      <c r="J358" s="368">
        <f>P358</f>
        <v>398.42</v>
      </c>
      <c r="K358" s="331">
        <v>0.1</v>
      </c>
      <c r="L358" s="304" t="str">
        <f t="shared" si="99"/>
        <v>C</v>
      </c>
      <c r="M358" s="388">
        <v>0</v>
      </c>
      <c r="N358" s="304"/>
      <c r="O358" s="309">
        <v>44.81</v>
      </c>
      <c r="P358" s="304">
        <v>398.42</v>
      </c>
      <c r="Q358" s="309">
        <v>2081</v>
      </c>
      <c r="R358" s="304" t="s">
        <v>5948</v>
      </c>
      <c r="S358" s="304"/>
      <c r="T358" s="304"/>
      <c r="U358" s="304"/>
      <c r="V358" s="304"/>
      <c r="W358" s="304" t="s">
        <v>273</v>
      </c>
      <c r="X358" s="304" t="s">
        <v>213</v>
      </c>
      <c r="Y358" s="366">
        <f t="shared" si="102"/>
        <v>274.5</v>
      </c>
      <c r="Z358" s="304">
        <v>0.3</v>
      </c>
      <c r="AA358" s="304"/>
      <c r="AB358" s="304">
        <v>-999</v>
      </c>
      <c r="AC358" s="304">
        <v>-999</v>
      </c>
      <c r="AD358" s="366">
        <v>-999</v>
      </c>
      <c r="AE358" s="304">
        <v>-999</v>
      </c>
      <c r="AF358" s="304">
        <v>-999</v>
      </c>
      <c r="AG358" s="304"/>
      <c r="AH358" s="304">
        <v>1.9043299999999999E-2</v>
      </c>
      <c r="AI358" s="312"/>
      <c r="AJ358" s="332">
        <v>364</v>
      </c>
      <c r="AK358" s="304">
        <f t="shared" si="100"/>
        <v>425</v>
      </c>
      <c r="AL358" s="304">
        <f>IF(AH358&lt;=0.0022,0.2,0.43)</f>
        <v>0.43</v>
      </c>
      <c r="AM358" s="389">
        <f t="shared" si="101"/>
        <v>387</v>
      </c>
      <c r="AN358" s="363">
        <v>0.25</v>
      </c>
      <c r="AO358" s="304"/>
      <c r="AP358" s="312" t="s">
        <v>1600</v>
      </c>
      <c r="AQ358" s="312" t="s">
        <v>1538</v>
      </c>
      <c r="AR358" s="312">
        <v>387</v>
      </c>
      <c r="AS358" s="312">
        <v>370.78899999999999</v>
      </c>
      <c r="AT358" s="312"/>
      <c r="AU358" s="329">
        <f>VLOOKUP(C358,[1]world!$A$2:$B$3555,2,FALSE)</f>
        <v>7</v>
      </c>
      <c r="AV358" s="329">
        <v>388</v>
      </c>
      <c r="AW358" s="304">
        <v>0.37</v>
      </c>
      <c r="AX358" s="304">
        <v>880</v>
      </c>
      <c r="AY358" s="304">
        <v>-999</v>
      </c>
      <c r="AZ358" s="304">
        <v>3580</v>
      </c>
      <c r="BA358" s="304">
        <v>320</v>
      </c>
      <c r="BB358" s="304">
        <v>-999</v>
      </c>
      <c r="BC358" s="304">
        <v>5240</v>
      </c>
      <c r="BD358" s="304">
        <v>-999</v>
      </c>
      <c r="BE358" s="304">
        <v>-999</v>
      </c>
      <c r="BF358" s="304">
        <v>-999</v>
      </c>
      <c r="BG358" s="304">
        <v>-999</v>
      </c>
      <c r="BH358" s="304">
        <v>-999</v>
      </c>
      <c r="BI358" s="304">
        <v>-999</v>
      </c>
      <c r="BJ358" s="304">
        <v>3</v>
      </c>
      <c r="BK358" s="304" t="s">
        <v>4954</v>
      </c>
      <c r="BL358" s="304">
        <v>3</v>
      </c>
    </row>
    <row r="359" spans="1:64" ht="15" hidden="1" customHeight="1" x14ac:dyDescent="0.2">
      <c r="A359" s="304" t="s">
        <v>4922</v>
      </c>
      <c r="B359" s="304" t="s">
        <v>5965</v>
      </c>
      <c r="C359" s="304">
        <v>361</v>
      </c>
      <c r="D359" s="349" t="s">
        <v>2535</v>
      </c>
      <c r="E359" s="309">
        <v>25091</v>
      </c>
      <c r="F359" s="309"/>
      <c r="G359" s="324">
        <v>34.421999999999997</v>
      </c>
      <c r="H359" s="324">
        <v>-119.851</v>
      </c>
      <c r="I359" s="324" t="s">
        <v>232</v>
      </c>
      <c r="J359" s="368">
        <f t="shared" ref="J359:J360" si="111">EXP(0.35*LN(AM359)+0.24*LN(Y359)+0.2*LN(AJ359)+0.21*LN(AV359))</f>
        <v>316.3578829895921</v>
      </c>
      <c r="K359" s="331">
        <f t="shared" ref="K359:K360" si="112">SQRT(0.35*AN359^2+0.24*Z359^2+0.2*AL359^2+0.21*AW359^2)</f>
        <v>0.33046028505707004</v>
      </c>
      <c r="L359" s="304" t="str">
        <f t="shared" si="99"/>
        <v>D</v>
      </c>
      <c r="M359" s="388" t="s">
        <v>6092</v>
      </c>
      <c r="N359" s="304"/>
      <c r="O359" s="356"/>
      <c r="P359" s="356"/>
      <c r="Q359" s="356"/>
      <c r="R359" s="304"/>
      <c r="S359" s="304"/>
      <c r="T359" s="304"/>
      <c r="U359" s="304"/>
      <c r="V359" s="304"/>
      <c r="W359" s="304" t="s">
        <v>286</v>
      </c>
      <c r="X359" s="304" t="s">
        <v>213</v>
      </c>
      <c r="Y359" s="366">
        <f t="shared" si="102"/>
        <v>274.5</v>
      </c>
      <c r="Z359" s="304">
        <v>0.3</v>
      </c>
      <c r="AA359" s="304"/>
      <c r="AB359" s="304">
        <v>-999</v>
      </c>
      <c r="AC359" s="304">
        <v>-999</v>
      </c>
      <c r="AD359" s="366">
        <v>-999</v>
      </c>
      <c r="AE359" s="304">
        <v>-999</v>
      </c>
      <c r="AF359" s="304">
        <v>-999</v>
      </c>
      <c r="AG359" s="304"/>
      <c r="AH359" s="304">
        <v>6.5007900000000002E-3</v>
      </c>
      <c r="AI359" s="385">
        <v>4.0033899999999997E-2</v>
      </c>
      <c r="AJ359" s="332">
        <v>268</v>
      </c>
      <c r="AK359" s="304">
        <f t="shared" si="100"/>
        <v>270</v>
      </c>
      <c r="AL359" s="363">
        <v>0.43</v>
      </c>
      <c r="AM359" s="389">
        <f t="shared" si="101"/>
        <v>353</v>
      </c>
      <c r="AN359" s="363">
        <v>0.25</v>
      </c>
      <c r="AO359" s="304"/>
      <c r="AP359" s="312" t="s">
        <v>4980</v>
      </c>
      <c r="AQ359" s="312" t="s">
        <v>2536</v>
      </c>
      <c r="AR359" s="312">
        <v>349</v>
      </c>
      <c r="AS359" s="312">
        <v>338.53899999999999</v>
      </c>
      <c r="AT359" s="312">
        <v>353</v>
      </c>
      <c r="AU359" s="329">
        <f>VLOOKUP(C359,[1]world!$A$2:$B$3555,2,FALSE)</f>
        <v>15</v>
      </c>
      <c r="AV359" s="329">
        <v>363</v>
      </c>
      <c r="AW359" s="304">
        <v>0.37</v>
      </c>
      <c r="AX359" s="304">
        <v>760</v>
      </c>
      <c r="AY359" s="304">
        <v>-999</v>
      </c>
      <c r="AZ359" s="304">
        <v>3660</v>
      </c>
      <c r="BA359" s="304">
        <v>-999</v>
      </c>
      <c r="BB359" s="304">
        <v>-999</v>
      </c>
      <c r="BC359" s="304">
        <v>-999</v>
      </c>
      <c r="BD359" s="304">
        <v>-999</v>
      </c>
      <c r="BE359" s="304">
        <v>-999</v>
      </c>
      <c r="BF359" s="304">
        <v>-999</v>
      </c>
      <c r="BG359" s="304">
        <v>-999</v>
      </c>
      <c r="BH359" s="304">
        <v>-999</v>
      </c>
      <c r="BI359" s="304">
        <v>-999</v>
      </c>
      <c r="BJ359" s="304">
        <v>4</v>
      </c>
      <c r="BK359" s="304" t="s">
        <v>4954</v>
      </c>
      <c r="BL359" s="304">
        <v>4</v>
      </c>
    </row>
    <row r="360" spans="1:64" ht="15" hidden="1" customHeight="1" x14ac:dyDescent="0.2">
      <c r="A360" s="304" t="s">
        <v>4922</v>
      </c>
      <c r="B360" s="304" t="s">
        <v>5965</v>
      </c>
      <c r="C360" s="304">
        <v>362</v>
      </c>
      <c r="D360" s="349" t="s">
        <v>2298</v>
      </c>
      <c r="E360" s="309">
        <v>25148</v>
      </c>
      <c r="F360" s="309"/>
      <c r="G360" s="324">
        <v>34.109000000000002</v>
      </c>
      <c r="H360" s="324">
        <v>-119.065</v>
      </c>
      <c r="I360" s="324" t="s">
        <v>232</v>
      </c>
      <c r="J360" s="368">
        <f t="shared" si="111"/>
        <v>491.06122105013645</v>
      </c>
      <c r="K360" s="331">
        <f t="shared" si="112"/>
        <v>0.37715248905449367</v>
      </c>
      <c r="L360" s="304" t="str">
        <f t="shared" si="99"/>
        <v>C</v>
      </c>
      <c r="M360" s="388" t="s">
        <v>6092</v>
      </c>
      <c r="N360" s="304"/>
      <c r="O360" s="356"/>
      <c r="P360" s="356"/>
      <c r="Q360" s="356"/>
      <c r="R360" s="304"/>
      <c r="S360" s="304"/>
      <c r="T360" s="304"/>
      <c r="U360" s="304"/>
      <c r="V360" s="304"/>
      <c r="W360" s="304" t="s">
        <v>1902</v>
      </c>
      <c r="X360" s="304" t="s">
        <v>232</v>
      </c>
      <c r="Y360" s="366">
        <f t="shared" si="102"/>
        <v>506.6</v>
      </c>
      <c r="Z360" s="304">
        <v>0.4</v>
      </c>
      <c r="AA360" s="304"/>
      <c r="AB360" s="304">
        <v>-999</v>
      </c>
      <c r="AC360" s="304">
        <v>-999</v>
      </c>
      <c r="AD360" s="366">
        <v>-999</v>
      </c>
      <c r="AE360" s="304">
        <v>-999</v>
      </c>
      <c r="AF360" s="304">
        <v>-999</v>
      </c>
      <c r="AG360" s="304"/>
      <c r="AH360" s="304">
        <v>0.14815600000000001</v>
      </c>
      <c r="AI360" s="312"/>
      <c r="AJ360" s="332">
        <v>760</v>
      </c>
      <c r="AK360" s="304">
        <f t="shared" si="100"/>
        <v>760</v>
      </c>
      <c r="AL360" s="363">
        <v>0.43</v>
      </c>
      <c r="AM360" s="389">
        <f t="shared" si="101"/>
        <v>390</v>
      </c>
      <c r="AN360" s="304">
        <v>0.33</v>
      </c>
      <c r="AO360" s="304"/>
      <c r="AP360" s="312" t="s">
        <v>1903</v>
      </c>
      <c r="AQ360" s="312" t="s">
        <v>2207</v>
      </c>
      <c r="AR360" s="312">
        <v>390</v>
      </c>
      <c r="AS360" s="312">
        <v>376.07299999999998</v>
      </c>
      <c r="AT360" s="312"/>
      <c r="AU360" s="329">
        <f>VLOOKUP(C360,[1]world!$A$2:$B$3555,2,FALSE)</f>
        <v>4</v>
      </c>
      <c r="AV360" s="329">
        <v>459</v>
      </c>
      <c r="AW360" s="304">
        <v>0.37</v>
      </c>
      <c r="AX360" s="304">
        <v>740</v>
      </c>
      <c r="AY360" s="304">
        <v>-999</v>
      </c>
      <c r="AZ360" s="304">
        <v>4440</v>
      </c>
      <c r="BA360" s="304">
        <v>320</v>
      </c>
      <c r="BB360" s="304">
        <v>-999</v>
      </c>
      <c r="BC360" s="304">
        <v>320</v>
      </c>
      <c r="BD360" s="304">
        <v>-999</v>
      </c>
      <c r="BE360" s="304">
        <v>-999</v>
      </c>
      <c r="BF360" s="304">
        <v>-999</v>
      </c>
      <c r="BG360" s="304">
        <v>-999</v>
      </c>
      <c r="BH360" s="304">
        <v>-999</v>
      </c>
      <c r="BI360" s="304">
        <v>-999</v>
      </c>
      <c r="BJ360" s="304">
        <v>3</v>
      </c>
      <c r="BK360" s="304" t="s">
        <v>4954</v>
      </c>
      <c r="BL360" s="304">
        <v>3</v>
      </c>
    </row>
    <row r="361" spans="1:64" ht="15" hidden="1" customHeight="1" x14ac:dyDescent="0.2">
      <c r="A361" s="304" t="s">
        <v>4922</v>
      </c>
      <c r="B361" s="304" t="s">
        <v>5965</v>
      </c>
      <c r="C361" s="304">
        <v>363</v>
      </c>
      <c r="D361" s="349" t="s">
        <v>2156</v>
      </c>
      <c r="E361" s="309">
        <v>25169</v>
      </c>
      <c r="F361" s="309"/>
      <c r="G361" s="324">
        <v>34.015999999999998</v>
      </c>
      <c r="H361" s="324">
        <v>-119.36199999999999</v>
      </c>
      <c r="I361" s="324" t="s">
        <v>232</v>
      </c>
      <c r="J361" s="368">
        <f>EXP(0.44*LN('V032'!AM361)+0.33*LN('V032'!Y361)+0.25*LN('V032'!AJ361))</f>
        <v>500.98670429245641</v>
      </c>
      <c r="K361" s="331">
        <f>SQRT(0.44*AN361^2+0.3*Z361^2+0.25*AL361^2)</f>
        <v>0.37701591478344787</v>
      </c>
      <c r="L361" s="304" t="str">
        <f t="shared" si="99"/>
        <v>C</v>
      </c>
      <c r="M361" s="388" t="s">
        <v>6095</v>
      </c>
      <c r="N361" s="304"/>
      <c r="O361" s="356"/>
      <c r="P361" s="356"/>
      <c r="Q361" s="356"/>
      <c r="R361" s="304"/>
      <c r="S361" s="304"/>
      <c r="T361" s="304"/>
      <c r="U361" s="304"/>
      <c r="V361" s="304"/>
      <c r="W361" s="304" t="s">
        <v>1566</v>
      </c>
      <c r="X361" s="304" t="s">
        <v>232</v>
      </c>
      <c r="Y361" s="366">
        <f t="shared" si="102"/>
        <v>506.6</v>
      </c>
      <c r="Z361" s="304">
        <v>0.4</v>
      </c>
      <c r="AA361" s="304"/>
      <c r="AB361" s="304">
        <v>-999</v>
      </c>
      <c r="AC361" s="304">
        <v>-999</v>
      </c>
      <c r="AD361" s="366">
        <v>-999</v>
      </c>
      <c r="AE361" s="304">
        <v>-999</v>
      </c>
      <c r="AF361" s="304">
        <v>-999</v>
      </c>
      <c r="AG361" s="304"/>
      <c r="AH361" s="304">
        <v>8.4530400000000002E-3</v>
      </c>
      <c r="AI361" s="312"/>
      <c r="AJ361" s="332">
        <v>286</v>
      </c>
      <c r="AK361" s="304">
        <f t="shared" si="100"/>
        <v>270</v>
      </c>
      <c r="AL361" s="363">
        <v>0.43</v>
      </c>
      <c r="AM361" s="389">
        <f t="shared" si="101"/>
        <v>515</v>
      </c>
      <c r="AN361" s="304">
        <v>0.33</v>
      </c>
      <c r="AO361" s="304"/>
      <c r="AP361" s="312" t="s">
        <v>6118</v>
      </c>
      <c r="AQ361" s="312" t="s">
        <v>2052</v>
      </c>
      <c r="AR361" s="312">
        <v>515</v>
      </c>
      <c r="AS361" s="312">
        <v>597.12</v>
      </c>
      <c r="AT361" s="312"/>
      <c r="AU361" s="329">
        <f>VLOOKUP(C361,[1]world!$A$2:$B$3555,2,FALSE)</f>
        <v>18</v>
      </c>
      <c r="AV361" s="329"/>
      <c r="AW361" s="304"/>
      <c r="AX361" s="304">
        <v>60</v>
      </c>
      <c r="AY361" s="304">
        <v>-999</v>
      </c>
      <c r="AZ361" s="304">
        <v>300</v>
      </c>
      <c r="BA361" s="304">
        <v>-999</v>
      </c>
      <c r="BB361" s="304">
        <v>-999</v>
      </c>
      <c r="BC361" s="304">
        <v>-999</v>
      </c>
      <c r="BD361" s="304">
        <v>-999</v>
      </c>
      <c r="BE361" s="304">
        <v>-999</v>
      </c>
      <c r="BF361" s="304">
        <v>-999</v>
      </c>
      <c r="BG361" s="304">
        <v>-999</v>
      </c>
      <c r="BH361" s="304">
        <v>-999</v>
      </c>
      <c r="BI361" s="304">
        <v>-999</v>
      </c>
      <c r="BJ361" s="304">
        <v>4</v>
      </c>
      <c r="BK361" s="304" t="s">
        <v>4954</v>
      </c>
      <c r="BL361" s="304">
        <v>4</v>
      </c>
    </row>
    <row r="362" spans="1:64" ht="15" hidden="1" customHeight="1" x14ac:dyDescent="0.2">
      <c r="A362" s="304" t="s">
        <v>4922</v>
      </c>
      <c r="B362" s="304" t="s">
        <v>5965</v>
      </c>
      <c r="C362" s="304">
        <v>364</v>
      </c>
      <c r="D362" s="349" t="s">
        <v>2405</v>
      </c>
      <c r="E362" s="309">
        <v>25282</v>
      </c>
      <c r="F362" s="309"/>
      <c r="G362" s="324">
        <v>34.207999999999998</v>
      </c>
      <c r="H362" s="324">
        <v>-119.07899999999999</v>
      </c>
      <c r="I362" s="324" t="s">
        <v>232</v>
      </c>
      <c r="J362" s="368">
        <f t="shared" ref="J362:J367" si="113">EXP(0.35*LN(AM362)+0.24*LN(Y362)+0.2*LN(AJ362)+0.21*LN(AV362))</f>
        <v>316.21348010377466</v>
      </c>
      <c r="K362" s="331">
        <f t="shared" ref="K362:K367" si="114">SQRT(0.35*AN362^2+0.24*Z362^2+0.2*AL362^2+0.21*AW362^2)</f>
        <v>0.33046028505707004</v>
      </c>
      <c r="L362" s="304" t="str">
        <f t="shared" si="99"/>
        <v>D</v>
      </c>
      <c r="M362" s="388" t="s">
        <v>6092</v>
      </c>
      <c r="N362" s="304"/>
      <c r="O362" s="356"/>
      <c r="P362" s="356"/>
      <c r="Q362" s="356"/>
      <c r="R362" s="304"/>
      <c r="S362" s="304"/>
      <c r="T362" s="304"/>
      <c r="U362" s="304"/>
      <c r="V362" s="304"/>
      <c r="W362" s="304" t="s">
        <v>583</v>
      </c>
      <c r="X362" s="304" t="s">
        <v>205</v>
      </c>
      <c r="Y362" s="366">
        <f t="shared" si="102"/>
        <v>424.8</v>
      </c>
      <c r="Z362" s="304">
        <v>0.3</v>
      </c>
      <c r="AA362" s="304"/>
      <c r="AB362" s="304">
        <v>-999</v>
      </c>
      <c r="AC362" s="304">
        <v>-999</v>
      </c>
      <c r="AD362" s="366">
        <v>-999</v>
      </c>
      <c r="AE362" s="304">
        <v>-999</v>
      </c>
      <c r="AF362" s="304">
        <v>-999</v>
      </c>
      <c r="AG362" s="304"/>
      <c r="AH362" s="348">
        <f>VLOOKUP($C362,SMM_Vol1!$B$235:$H$269,6,FALSE)</f>
        <v>4.7344600000000002E-3</v>
      </c>
      <c r="AI362" s="385">
        <v>1.5224999999999999E-4</v>
      </c>
      <c r="AJ362" s="332">
        <f>VLOOKUP($C362,SMM_Vol1!$B$235:$H$269,7,FALSE)</f>
        <v>251</v>
      </c>
      <c r="AK362" s="304">
        <f t="shared" si="100"/>
        <v>270</v>
      </c>
      <c r="AL362" s="363">
        <v>0.43</v>
      </c>
      <c r="AM362" s="389">
        <f t="shared" si="101"/>
        <v>306</v>
      </c>
      <c r="AN362" s="363">
        <v>0.25</v>
      </c>
      <c r="AO362" s="304"/>
      <c r="AP362" s="312" t="s">
        <v>4980</v>
      </c>
      <c r="AQ362" s="312" t="s">
        <v>1538</v>
      </c>
      <c r="AR362" s="312">
        <v>349</v>
      </c>
      <c r="AS362" s="312">
        <v>338.53899999999999</v>
      </c>
      <c r="AT362" s="312">
        <v>306</v>
      </c>
      <c r="AU362" s="329">
        <f>VLOOKUP(C362,[1]world!$A$2:$B$3555,2,FALSE)</f>
        <v>12</v>
      </c>
      <c r="AV362" s="329">
        <v>297</v>
      </c>
      <c r="AW362" s="304">
        <v>0.37</v>
      </c>
      <c r="AX362" s="304">
        <v>880</v>
      </c>
      <c r="AY362" s="304">
        <v>-999</v>
      </c>
      <c r="AZ362" s="304">
        <v>4480</v>
      </c>
      <c r="BA362" s="304">
        <v>320</v>
      </c>
      <c r="BB362" s="304">
        <v>-999</v>
      </c>
      <c r="BC362" s="304">
        <v>2600</v>
      </c>
      <c r="BD362" s="304">
        <v>-999</v>
      </c>
      <c r="BE362" s="304">
        <v>-999</v>
      </c>
      <c r="BF362" s="304">
        <v>-999</v>
      </c>
      <c r="BG362" s="304">
        <v>-999</v>
      </c>
      <c r="BH362" s="304">
        <v>-999</v>
      </c>
      <c r="BI362" s="304">
        <v>-999</v>
      </c>
      <c r="BJ362" s="304">
        <v>3</v>
      </c>
      <c r="BK362" s="304" t="s">
        <v>4954</v>
      </c>
      <c r="BL362" s="304">
        <v>3</v>
      </c>
    </row>
    <row r="363" spans="1:64" ht="15" hidden="1" customHeight="1" x14ac:dyDescent="0.2">
      <c r="A363" s="304" t="s">
        <v>4922</v>
      </c>
      <c r="B363" s="304" t="s">
        <v>5965</v>
      </c>
      <c r="C363" s="304">
        <v>365</v>
      </c>
      <c r="D363" s="349" t="s">
        <v>2453</v>
      </c>
      <c r="E363" s="309">
        <v>25340</v>
      </c>
      <c r="F363" s="309"/>
      <c r="G363" s="324">
        <v>34.276000000000003</v>
      </c>
      <c r="H363" s="324">
        <v>-119.29300000000001</v>
      </c>
      <c r="I363" s="324" t="s">
        <v>214</v>
      </c>
      <c r="J363" s="368">
        <f t="shared" si="113"/>
        <v>375.04266991754167</v>
      </c>
      <c r="K363" s="331">
        <f t="shared" si="114"/>
        <v>0.33046028505707004</v>
      </c>
      <c r="L363" s="304" t="str">
        <f t="shared" si="99"/>
        <v>C</v>
      </c>
      <c r="M363" s="388" t="s">
        <v>6092</v>
      </c>
      <c r="N363" s="304"/>
      <c r="O363" s="356"/>
      <c r="P363" s="356"/>
      <c r="Q363" s="356"/>
      <c r="R363" s="304"/>
      <c r="S363" s="304"/>
      <c r="T363" s="304"/>
      <c r="U363" s="304"/>
      <c r="V363" s="304"/>
      <c r="W363" s="304" t="s">
        <v>225</v>
      </c>
      <c r="X363" s="304" t="s">
        <v>213</v>
      </c>
      <c r="Y363" s="366">
        <f t="shared" si="102"/>
        <v>274.5</v>
      </c>
      <c r="Z363" s="304">
        <v>0.3</v>
      </c>
      <c r="AA363" s="304"/>
      <c r="AB363" s="304">
        <v>-999</v>
      </c>
      <c r="AC363" s="304">
        <v>-999</v>
      </c>
      <c r="AD363" s="366">
        <v>-999</v>
      </c>
      <c r="AE363" s="304">
        <v>-999</v>
      </c>
      <c r="AF363" s="304">
        <v>-999</v>
      </c>
      <c r="AG363" s="304"/>
      <c r="AH363" s="304">
        <v>2.9891000000000001E-2</v>
      </c>
      <c r="AI363" s="385">
        <v>4.6086299999999997E-2</v>
      </c>
      <c r="AJ363" s="332">
        <v>408</v>
      </c>
      <c r="AK363" s="304">
        <f t="shared" si="100"/>
        <v>425</v>
      </c>
      <c r="AL363" s="363">
        <v>0.43</v>
      </c>
      <c r="AM363" s="389">
        <f t="shared" si="101"/>
        <v>353</v>
      </c>
      <c r="AN363" s="363">
        <v>0.25</v>
      </c>
      <c r="AO363" s="304"/>
      <c r="AP363" s="312" t="s">
        <v>6113</v>
      </c>
      <c r="AQ363" s="312" t="s">
        <v>1538</v>
      </c>
      <c r="AR363" s="312">
        <v>280</v>
      </c>
      <c r="AS363" s="312">
        <v>271.44099999999997</v>
      </c>
      <c r="AT363" s="312">
        <v>353</v>
      </c>
      <c r="AU363" s="329">
        <f>VLOOKUP(C363,[1]world!$A$2:$B$3555,2,FALSE)</f>
        <v>3</v>
      </c>
      <c r="AV363" s="329">
        <v>547</v>
      </c>
      <c r="AW363" s="304">
        <v>0.37</v>
      </c>
      <c r="AX363" s="304">
        <v>860</v>
      </c>
      <c r="AY363" s="304">
        <v>-999</v>
      </c>
      <c r="AZ363" s="304">
        <v>4460</v>
      </c>
      <c r="BA363" s="304">
        <v>780</v>
      </c>
      <c r="BB363" s="304">
        <v>-999</v>
      </c>
      <c r="BC363" s="304">
        <v>5880</v>
      </c>
      <c r="BD363" s="304">
        <v>-999</v>
      </c>
      <c r="BE363" s="304">
        <v>-999</v>
      </c>
      <c r="BF363" s="304">
        <v>-999</v>
      </c>
      <c r="BG363" s="304">
        <v>-999</v>
      </c>
      <c r="BH363" s="304">
        <v>-999</v>
      </c>
      <c r="BI363" s="304">
        <v>-999</v>
      </c>
      <c r="BJ363" s="304">
        <v>3</v>
      </c>
      <c r="BK363" s="304" t="s">
        <v>4954</v>
      </c>
      <c r="BL363" s="304">
        <v>3</v>
      </c>
    </row>
    <row r="364" spans="1:64" ht="15" hidden="1" customHeight="1" x14ac:dyDescent="0.2">
      <c r="A364" s="304" t="s">
        <v>4922</v>
      </c>
      <c r="B364" s="304" t="s">
        <v>5965</v>
      </c>
      <c r="C364" s="304">
        <v>366</v>
      </c>
      <c r="D364" s="349" t="s">
        <v>2944</v>
      </c>
      <c r="E364" s="309">
        <v>32075</v>
      </c>
      <c r="F364" s="309"/>
      <c r="G364" s="324">
        <v>35.271000000000001</v>
      </c>
      <c r="H364" s="324">
        <v>-116.066</v>
      </c>
      <c r="I364" s="324" t="s">
        <v>232</v>
      </c>
      <c r="J364" s="368">
        <f t="shared" si="113"/>
        <v>330.45692060079341</v>
      </c>
      <c r="K364" s="331">
        <f t="shared" si="114"/>
        <v>0.33046028505707004</v>
      </c>
      <c r="L364" s="304" t="str">
        <f t="shared" si="99"/>
        <v>D</v>
      </c>
      <c r="M364" s="388" t="s">
        <v>6092</v>
      </c>
      <c r="N364" s="304"/>
      <c r="O364" s="356"/>
      <c r="P364" s="356"/>
      <c r="Q364" s="356"/>
      <c r="R364" s="304"/>
      <c r="S364" s="304"/>
      <c r="T364" s="304"/>
      <c r="U364" s="304"/>
      <c r="V364" s="304"/>
      <c r="W364" s="304" t="s">
        <v>286</v>
      </c>
      <c r="X364" s="304" t="s">
        <v>213</v>
      </c>
      <c r="Y364" s="366">
        <f t="shared" si="102"/>
        <v>274.5</v>
      </c>
      <c r="Z364" s="304">
        <v>0.3</v>
      </c>
      <c r="AA364" s="304"/>
      <c r="AB364" s="304">
        <v>-999</v>
      </c>
      <c r="AC364" s="304">
        <v>-999</v>
      </c>
      <c r="AD364" s="366">
        <v>-999</v>
      </c>
      <c r="AE364" s="304">
        <v>-999</v>
      </c>
      <c r="AF364" s="304">
        <v>-999</v>
      </c>
      <c r="AG364" s="304"/>
      <c r="AH364" s="304">
        <v>1.3098500000000001E-2</v>
      </c>
      <c r="AI364" s="385">
        <v>4.4593000000000001E-2</v>
      </c>
      <c r="AJ364" s="332">
        <v>323</v>
      </c>
      <c r="AK364" s="304">
        <f t="shared" si="100"/>
        <v>270</v>
      </c>
      <c r="AL364" s="363">
        <v>0.43</v>
      </c>
      <c r="AM364" s="389">
        <f t="shared" si="101"/>
        <v>353</v>
      </c>
      <c r="AN364" s="363">
        <v>0.25</v>
      </c>
      <c r="AO364" s="304"/>
      <c r="AP364" s="312" t="s">
        <v>6113</v>
      </c>
      <c r="AQ364" s="312" t="s">
        <v>1616</v>
      </c>
      <c r="AR364" s="312">
        <v>280</v>
      </c>
      <c r="AS364" s="312">
        <v>271.44099999999997</v>
      </c>
      <c r="AT364" s="312">
        <v>353</v>
      </c>
      <c r="AU364" s="329">
        <f>VLOOKUP(C364,[1]world!$A$2:$B$3555,2,FALSE)</f>
        <v>8</v>
      </c>
      <c r="AV364" s="329">
        <v>374</v>
      </c>
      <c r="AW364" s="304">
        <v>0.37</v>
      </c>
      <c r="AX364" s="304">
        <v>60</v>
      </c>
      <c r="AY364" s="304">
        <v>-999</v>
      </c>
      <c r="AZ364" s="304">
        <v>240</v>
      </c>
      <c r="BA364" s="304">
        <v>-999</v>
      </c>
      <c r="BB364" s="304">
        <v>-999</v>
      </c>
      <c r="BC364" s="304">
        <v>-999</v>
      </c>
      <c r="BD364" s="304">
        <v>-999</v>
      </c>
      <c r="BE364" s="304">
        <v>-999</v>
      </c>
      <c r="BF364" s="304">
        <v>-999</v>
      </c>
      <c r="BG364" s="304">
        <v>-999</v>
      </c>
      <c r="BH364" s="304">
        <v>-999</v>
      </c>
      <c r="BI364" s="304">
        <v>-999</v>
      </c>
      <c r="BJ364" s="304">
        <v>4</v>
      </c>
      <c r="BK364" s="304" t="s">
        <v>4954</v>
      </c>
      <c r="BL364" s="304">
        <v>4</v>
      </c>
    </row>
    <row r="365" spans="1:64" ht="15" hidden="1" customHeight="1" x14ac:dyDescent="0.2">
      <c r="A365" s="304" t="s">
        <v>4922</v>
      </c>
      <c r="B365" s="304" t="s">
        <v>5965</v>
      </c>
      <c r="C365" s="304">
        <v>367</v>
      </c>
      <c r="D365" s="349" t="s">
        <v>2824</v>
      </c>
      <c r="E365" s="309">
        <v>33083</v>
      </c>
      <c r="F365" s="309"/>
      <c r="G365" s="324">
        <v>35.002000000000002</v>
      </c>
      <c r="H365" s="324">
        <v>-117.65</v>
      </c>
      <c r="I365" s="324" t="s">
        <v>232</v>
      </c>
      <c r="J365" s="368">
        <f t="shared" si="113"/>
        <v>287.97036127560494</v>
      </c>
      <c r="K365" s="331">
        <f t="shared" si="114"/>
        <v>0.29539634391779462</v>
      </c>
      <c r="L365" s="304" t="str">
        <f t="shared" si="99"/>
        <v>D</v>
      </c>
      <c r="M365" s="388" t="s">
        <v>6092</v>
      </c>
      <c r="N365" s="304"/>
      <c r="O365" s="356"/>
      <c r="P365" s="356"/>
      <c r="Q365" s="356"/>
      <c r="R365" s="304"/>
      <c r="S365" s="304"/>
      <c r="T365" s="304"/>
      <c r="U365" s="304"/>
      <c r="V365" s="304"/>
      <c r="W365" s="304" t="s">
        <v>505</v>
      </c>
      <c r="X365" s="304" t="s">
        <v>213</v>
      </c>
      <c r="Y365" s="366">
        <f t="shared" si="102"/>
        <v>274.5</v>
      </c>
      <c r="Z365" s="304">
        <v>0.3</v>
      </c>
      <c r="AA365" s="304"/>
      <c r="AB365" s="304">
        <v>-999</v>
      </c>
      <c r="AC365" s="304">
        <v>-999</v>
      </c>
      <c r="AD365" s="366">
        <v>-999</v>
      </c>
      <c r="AE365" s="304">
        <v>-999</v>
      </c>
      <c r="AF365" s="304">
        <v>-999</v>
      </c>
      <c r="AG365" s="304"/>
      <c r="AH365" s="304">
        <v>4.7802000000000001E-3</v>
      </c>
      <c r="AI365" s="385">
        <v>2.4689000000000003E-2</v>
      </c>
      <c r="AJ365" s="332">
        <v>252</v>
      </c>
      <c r="AK365" s="304">
        <f t="shared" si="100"/>
        <v>270</v>
      </c>
      <c r="AL365" s="363">
        <v>0.43</v>
      </c>
      <c r="AM365" s="389">
        <f t="shared" si="101"/>
        <v>353</v>
      </c>
      <c r="AN365" s="363">
        <v>0.25</v>
      </c>
      <c r="AO365" s="304"/>
      <c r="AP365" s="312" t="s">
        <v>4979</v>
      </c>
      <c r="AQ365" s="312" t="s">
        <v>1616</v>
      </c>
      <c r="AR365" s="312">
        <v>354</v>
      </c>
      <c r="AS365" s="312">
        <v>345.41899999999998</v>
      </c>
      <c r="AT365" s="312">
        <v>353</v>
      </c>
      <c r="AU365" s="329">
        <f>VLOOKUP(C365,[1]world!$A$2:$B$3555,2,FALSE)</f>
        <v>16</v>
      </c>
      <c r="AV365" s="329">
        <v>246</v>
      </c>
      <c r="AW365" s="304">
        <v>0.18</v>
      </c>
      <c r="AX365" s="304">
        <v>60</v>
      </c>
      <c r="AY365" s="304">
        <v>-999</v>
      </c>
      <c r="AZ365" s="304">
        <v>260</v>
      </c>
      <c r="BA365" s="304">
        <v>-999</v>
      </c>
      <c r="BB365" s="304">
        <v>-999</v>
      </c>
      <c r="BC365" s="304">
        <v>-999</v>
      </c>
      <c r="BD365" s="304">
        <v>-999</v>
      </c>
      <c r="BE365" s="304">
        <v>-999</v>
      </c>
      <c r="BF365" s="304">
        <v>-999</v>
      </c>
      <c r="BG365" s="304">
        <v>-999</v>
      </c>
      <c r="BH365" s="304">
        <v>-999</v>
      </c>
      <c r="BI365" s="304">
        <v>-999</v>
      </c>
      <c r="BJ365" s="304">
        <v>4</v>
      </c>
      <c r="BK365" s="304" t="s">
        <v>4954</v>
      </c>
      <c r="BL365" s="304">
        <v>4</v>
      </c>
    </row>
    <row r="366" spans="1:64" ht="15" hidden="1" customHeight="1" x14ac:dyDescent="0.2">
      <c r="A366" s="304" t="s">
        <v>4922</v>
      </c>
      <c r="B366" s="304" t="s">
        <v>5965</v>
      </c>
      <c r="C366" s="304">
        <v>368</v>
      </c>
      <c r="D366" s="349" t="s">
        <v>2857</v>
      </c>
      <c r="E366" s="309">
        <v>34093</v>
      </c>
      <c r="F366" s="309"/>
      <c r="G366" s="324">
        <v>35.07</v>
      </c>
      <c r="H366" s="324">
        <v>-118.175</v>
      </c>
      <c r="I366" s="324" t="s">
        <v>232</v>
      </c>
      <c r="J366" s="368">
        <f t="shared" si="113"/>
        <v>339.00613671560552</v>
      </c>
      <c r="K366" s="331">
        <f t="shared" si="114"/>
        <v>0.33046028505707004</v>
      </c>
      <c r="L366" s="304" t="str">
        <f t="shared" si="99"/>
        <v>D</v>
      </c>
      <c r="M366" s="388" t="s">
        <v>6092</v>
      </c>
      <c r="N366" s="304"/>
      <c r="O366" s="356"/>
      <c r="P366" s="356"/>
      <c r="Q366" s="356"/>
      <c r="R366" s="304"/>
      <c r="S366" s="304"/>
      <c r="T366" s="304"/>
      <c r="U366" s="304"/>
      <c r="V366" s="304"/>
      <c r="W366" s="304" t="s">
        <v>505</v>
      </c>
      <c r="X366" s="304" t="s">
        <v>213</v>
      </c>
      <c r="Y366" s="366">
        <f t="shared" si="102"/>
        <v>274.5</v>
      </c>
      <c r="Z366" s="304">
        <v>0.3</v>
      </c>
      <c r="AA366" s="304"/>
      <c r="AB366" s="304">
        <v>-999</v>
      </c>
      <c r="AC366" s="304">
        <v>-999</v>
      </c>
      <c r="AD366" s="366">
        <v>-999</v>
      </c>
      <c r="AE366" s="304">
        <v>-999</v>
      </c>
      <c r="AF366" s="304">
        <v>-999</v>
      </c>
      <c r="AG366" s="304"/>
      <c r="AH366" s="304">
        <v>1.9604199999999999E-2</v>
      </c>
      <c r="AI366" s="385">
        <v>7.5566599999999998E-2</v>
      </c>
      <c r="AJ366" s="332">
        <v>367</v>
      </c>
      <c r="AK366" s="304">
        <f t="shared" si="100"/>
        <v>425</v>
      </c>
      <c r="AL366" s="363">
        <v>0.43</v>
      </c>
      <c r="AM366" s="389">
        <f t="shared" si="101"/>
        <v>353</v>
      </c>
      <c r="AN366" s="363">
        <v>0.25</v>
      </c>
      <c r="AO366" s="304"/>
      <c r="AP366" s="312" t="s">
        <v>4979</v>
      </c>
      <c r="AQ366" s="312" t="s">
        <v>1538</v>
      </c>
      <c r="AR366" s="312">
        <v>354</v>
      </c>
      <c r="AS366" s="312">
        <v>345.41899999999998</v>
      </c>
      <c r="AT366" s="312">
        <v>353</v>
      </c>
      <c r="AU366" s="329">
        <f>VLOOKUP(C366,[1]world!$A$2:$B$3555,2,FALSE)</f>
        <v>8</v>
      </c>
      <c r="AV366" s="329">
        <v>374</v>
      </c>
      <c r="AW366" s="304">
        <v>0.37</v>
      </c>
      <c r="AX366" s="304">
        <v>60</v>
      </c>
      <c r="AY366" s="304">
        <v>-999</v>
      </c>
      <c r="AZ366" s="304">
        <v>240</v>
      </c>
      <c r="BA366" s="304">
        <v>-999</v>
      </c>
      <c r="BB366" s="304">
        <v>-999</v>
      </c>
      <c r="BC366" s="304">
        <v>-999</v>
      </c>
      <c r="BD366" s="304">
        <v>-999</v>
      </c>
      <c r="BE366" s="304">
        <v>-999</v>
      </c>
      <c r="BF366" s="304">
        <v>-999</v>
      </c>
      <c r="BG366" s="304">
        <v>-999</v>
      </c>
      <c r="BH366" s="304">
        <v>-999</v>
      </c>
      <c r="BI366" s="304">
        <v>-999</v>
      </c>
      <c r="BJ366" s="304">
        <v>4</v>
      </c>
      <c r="BK366" s="304" t="s">
        <v>4954</v>
      </c>
      <c r="BL366" s="304">
        <v>4</v>
      </c>
    </row>
    <row r="367" spans="1:64" ht="15" hidden="1" customHeight="1" x14ac:dyDescent="0.2">
      <c r="A367" s="304" t="s">
        <v>4922</v>
      </c>
      <c r="B367" s="304" t="s">
        <v>5965</v>
      </c>
      <c r="C367" s="304">
        <v>369</v>
      </c>
      <c r="D367" s="349" t="s">
        <v>2844</v>
      </c>
      <c r="E367" s="309">
        <v>34237</v>
      </c>
      <c r="F367" s="309"/>
      <c r="G367" s="324">
        <v>35.042000000000002</v>
      </c>
      <c r="H367" s="324">
        <v>-118.377</v>
      </c>
      <c r="I367" s="324" t="s">
        <v>214</v>
      </c>
      <c r="J367" s="368">
        <f t="shared" si="113"/>
        <v>428.87996613862617</v>
      </c>
      <c r="K367" s="331">
        <f t="shared" si="114"/>
        <v>0.33046028505707004</v>
      </c>
      <c r="L367" s="304" t="str">
        <f t="shared" si="99"/>
        <v>C</v>
      </c>
      <c r="M367" s="388" t="s">
        <v>6092</v>
      </c>
      <c r="N367" s="304"/>
      <c r="O367" s="356"/>
      <c r="P367" s="356"/>
      <c r="Q367" s="356"/>
      <c r="R367" s="304"/>
      <c r="S367" s="304"/>
      <c r="T367" s="304"/>
      <c r="U367" s="304"/>
      <c r="V367" s="304"/>
      <c r="W367" s="304" t="s">
        <v>204</v>
      </c>
      <c r="X367" s="304" t="s">
        <v>205</v>
      </c>
      <c r="Y367" s="366">
        <f t="shared" si="102"/>
        <v>424.8</v>
      </c>
      <c r="Z367" s="304">
        <v>0.3</v>
      </c>
      <c r="AA367" s="304"/>
      <c r="AB367" s="304">
        <v>-999</v>
      </c>
      <c r="AC367" s="304">
        <v>-999</v>
      </c>
      <c r="AD367" s="366">
        <v>-999</v>
      </c>
      <c r="AE367" s="304">
        <v>-999</v>
      </c>
      <c r="AF367" s="304">
        <v>-999</v>
      </c>
      <c r="AG367" s="304"/>
      <c r="AH367" s="304">
        <v>8.01148E-2</v>
      </c>
      <c r="AI367" s="385">
        <v>0.31720199999999998</v>
      </c>
      <c r="AJ367" s="332">
        <v>568</v>
      </c>
      <c r="AK367" s="304">
        <f t="shared" si="100"/>
        <v>555</v>
      </c>
      <c r="AL367" s="363">
        <v>0.43</v>
      </c>
      <c r="AM367" s="389">
        <f t="shared" si="101"/>
        <v>353</v>
      </c>
      <c r="AN367" s="363">
        <v>0.25</v>
      </c>
      <c r="AO367" s="304"/>
      <c r="AP367" s="312" t="s">
        <v>4979</v>
      </c>
      <c r="AQ367" s="312" t="s">
        <v>1538</v>
      </c>
      <c r="AR367" s="312">
        <v>354</v>
      </c>
      <c r="AS367" s="312">
        <v>338.53899999999999</v>
      </c>
      <c r="AT367" s="312">
        <v>353</v>
      </c>
      <c r="AU367" s="329">
        <f>VLOOKUP(C367,[1]world!$A$2:$B$3555,2,FALSE)</f>
        <v>4</v>
      </c>
      <c r="AV367" s="329">
        <v>459</v>
      </c>
      <c r="AW367" s="304">
        <v>0.37</v>
      </c>
      <c r="AX367" s="304">
        <v>60</v>
      </c>
      <c r="AY367" s="304">
        <v>-999</v>
      </c>
      <c r="AZ367" s="304">
        <v>260</v>
      </c>
      <c r="BA367" s="304">
        <v>-999</v>
      </c>
      <c r="BB367" s="304">
        <v>-999</v>
      </c>
      <c r="BC367" s="304">
        <v>-999</v>
      </c>
      <c r="BD367" s="304">
        <v>-999</v>
      </c>
      <c r="BE367" s="304">
        <v>-999</v>
      </c>
      <c r="BF367" s="304">
        <v>-999</v>
      </c>
      <c r="BG367" s="304">
        <v>-999</v>
      </c>
      <c r="BH367" s="304">
        <v>-999</v>
      </c>
      <c r="BI367" s="304">
        <v>-999</v>
      </c>
      <c r="BJ367" s="304">
        <v>4</v>
      </c>
      <c r="BK367" s="304" t="s">
        <v>4954</v>
      </c>
      <c r="BL367" s="304">
        <v>4</v>
      </c>
    </row>
    <row r="368" spans="1:64" ht="15" hidden="1" customHeight="1" x14ac:dyDescent="0.2">
      <c r="A368" s="304" t="s">
        <v>4922</v>
      </c>
      <c r="B368" s="304" t="s">
        <v>5965</v>
      </c>
      <c r="C368" s="304">
        <v>370</v>
      </c>
      <c r="D368" s="349" t="s">
        <v>3253</v>
      </c>
      <c r="E368" s="309">
        <v>36138</v>
      </c>
      <c r="F368" s="309"/>
      <c r="G368" s="324">
        <v>35.899000000000001</v>
      </c>
      <c r="H368" s="324">
        <v>-120.43300000000001</v>
      </c>
      <c r="I368" s="324" t="s">
        <v>214</v>
      </c>
      <c r="J368" s="368">
        <f t="shared" ref="J368:J376" si="115">P368</f>
        <v>265.20999999999998</v>
      </c>
      <c r="K368" s="331">
        <v>0.1</v>
      </c>
      <c r="L368" s="304" t="str">
        <f t="shared" si="99"/>
        <v>D</v>
      </c>
      <c r="M368" s="388">
        <v>0</v>
      </c>
      <c r="N368" s="304"/>
      <c r="O368" s="356">
        <v>121</v>
      </c>
      <c r="P368" s="356">
        <v>265.20999999999998</v>
      </c>
      <c r="Q368" s="309">
        <v>3342</v>
      </c>
      <c r="R368" s="304" t="s">
        <v>5948</v>
      </c>
      <c r="S368" s="304"/>
      <c r="T368" s="304"/>
      <c r="U368" s="304"/>
      <c r="V368" s="304"/>
      <c r="W368" s="304" t="s">
        <v>311</v>
      </c>
      <c r="X368" s="304" t="s">
        <v>206</v>
      </c>
      <c r="Y368" s="366">
        <f t="shared" si="102"/>
        <v>338.6</v>
      </c>
      <c r="Z368" s="304">
        <v>0.3</v>
      </c>
      <c r="AA368" s="304"/>
      <c r="AB368" s="304">
        <v>-999</v>
      </c>
      <c r="AC368" s="304">
        <v>-999</v>
      </c>
      <c r="AD368" s="366">
        <v>-999</v>
      </c>
      <c r="AE368" s="304">
        <v>-999</v>
      </c>
      <c r="AF368" s="304">
        <v>-999</v>
      </c>
      <c r="AG368" s="304"/>
      <c r="AH368" s="304">
        <v>3.7259E-2</v>
      </c>
      <c r="AI368" s="385">
        <v>4.67167E-2</v>
      </c>
      <c r="AJ368" s="332">
        <v>438</v>
      </c>
      <c r="AK368" s="304">
        <f t="shared" si="100"/>
        <v>425</v>
      </c>
      <c r="AL368" s="363">
        <f>IF(AND(AH368&lt;=0.0022,AI368&lt;=0.0022),0.2,0.43)</f>
        <v>0.43</v>
      </c>
      <c r="AM368" s="389">
        <f t="shared" si="101"/>
        <v>353</v>
      </c>
      <c r="AN368" s="363">
        <v>0.25</v>
      </c>
      <c r="AO368" s="304"/>
      <c r="AP368" s="312" t="s">
        <v>4980</v>
      </c>
      <c r="AQ368" s="312" t="s">
        <v>2917</v>
      </c>
      <c r="AR368" s="312">
        <v>349</v>
      </c>
      <c r="AS368" s="312">
        <v>338.53899999999999</v>
      </c>
      <c r="AT368" s="312">
        <v>353</v>
      </c>
      <c r="AU368" s="329">
        <f>VLOOKUP(C368,[1]world!$A$2:$B$3555,2,FALSE)</f>
        <v>7</v>
      </c>
      <c r="AV368" s="329">
        <v>388</v>
      </c>
      <c r="AW368" s="304">
        <v>0.37</v>
      </c>
      <c r="AX368" s="304">
        <v>80</v>
      </c>
      <c r="AY368" s="304">
        <v>-999</v>
      </c>
      <c r="AZ368" s="304">
        <v>7340</v>
      </c>
      <c r="BA368" s="304">
        <v>-999</v>
      </c>
      <c r="BB368" s="304">
        <v>-999</v>
      </c>
      <c r="BC368" s="304">
        <v>-999</v>
      </c>
      <c r="BD368" s="304">
        <v>-999</v>
      </c>
      <c r="BE368" s="304">
        <v>-999</v>
      </c>
      <c r="BF368" s="304">
        <v>-999</v>
      </c>
      <c r="BG368" s="304">
        <v>-999</v>
      </c>
      <c r="BH368" s="304">
        <v>-999</v>
      </c>
      <c r="BI368" s="304">
        <v>-999</v>
      </c>
      <c r="BJ368" s="304">
        <v>4</v>
      </c>
      <c r="BK368" s="304" t="s">
        <v>4954</v>
      </c>
      <c r="BL368" s="304">
        <v>4</v>
      </c>
    </row>
    <row r="369" spans="1:64" ht="15" hidden="1" customHeight="1" x14ac:dyDescent="0.2">
      <c r="A369" s="304" t="s">
        <v>4922</v>
      </c>
      <c r="B369" s="304" t="s">
        <v>5965</v>
      </c>
      <c r="C369" s="304">
        <v>371</v>
      </c>
      <c r="D369" s="349" t="s">
        <v>3269</v>
      </c>
      <c r="E369" s="309">
        <v>36176</v>
      </c>
      <c r="F369" s="309"/>
      <c r="G369" s="324">
        <v>35.921999999999997</v>
      </c>
      <c r="H369" s="324">
        <v>-120.53400000000001</v>
      </c>
      <c r="I369" s="324" t="s">
        <v>214</v>
      </c>
      <c r="J369" s="368">
        <f t="shared" si="115"/>
        <v>308.87</v>
      </c>
      <c r="K369" s="331">
        <v>0.1</v>
      </c>
      <c r="L369" s="304" t="str">
        <f t="shared" si="99"/>
        <v>D</v>
      </c>
      <c r="M369" s="388">
        <v>0</v>
      </c>
      <c r="N369" s="304"/>
      <c r="O369" s="356">
        <v>81</v>
      </c>
      <c r="P369" s="356">
        <v>308.87</v>
      </c>
      <c r="Q369" s="309">
        <v>3346</v>
      </c>
      <c r="R369" s="304" t="s">
        <v>5948</v>
      </c>
      <c r="S369" s="304"/>
      <c r="T369" s="304"/>
      <c r="U369" s="304"/>
      <c r="V369" s="304"/>
      <c r="W369" s="304" t="s">
        <v>231</v>
      </c>
      <c r="X369" s="304" t="s">
        <v>232</v>
      </c>
      <c r="Y369" s="366">
        <f t="shared" si="102"/>
        <v>506.6</v>
      </c>
      <c r="Z369" s="304">
        <v>0.4</v>
      </c>
      <c r="AA369" s="304"/>
      <c r="AB369" s="304">
        <v>-999</v>
      </c>
      <c r="AC369" s="304">
        <v>-999</v>
      </c>
      <c r="AD369" s="366">
        <v>-999</v>
      </c>
      <c r="AE369" s="304">
        <v>-999</v>
      </c>
      <c r="AF369" s="304">
        <v>-999</v>
      </c>
      <c r="AG369" s="304"/>
      <c r="AH369" s="304">
        <v>1.39358E-2</v>
      </c>
      <c r="AI369" s="312"/>
      <c r="AJ369" s="332">
        <v>330</v>
      </c>
      <c r="AK369" s="304">
        <f t="shared" si="100"/>
        <v>270</v>
      </c>
      <c r="AL369" s="304">
        <f>IF(AH369&lt;=0.0022,0.2,0.43)</f>
        <v>0.43</v>
      </c>
      <c r="AM369" s="389">
        <f t="shared" si="101"/>
        <v>390</v>
      </c>
      <c r="AN369" s="304"/>
      <c r="AO369" s="304"/>
      <c r="AP369" s="312" t="s">
        <v>1903</v>
      </c>
      <c r="AQ369" s="312" t="s">
        <v>3176</v>
      </c>
      <c r="AR369" s="312">
        <v>390</v>
      </c>
      <c r="AS369" s="312">
        <v>376.07299999999998</v>
      </c>
      <c r="AT369" s="312"/>
      <c r="AU369" s="329">
        <f>VLOOKUP(C369,[1]world!$A$2:$B$3555,2,FALSE)</f>
        <v>1</v>
      </c>
      <c r="AV369" s="329">
        <v>519</v>
      </c>
      <c r="AW369" s="304">
        <v>0.37</v>
      </c>
      <c r="AX369" s="304">
        <v>60</v>
      </c>
      <c r="AY369" s="304">
        <v>-999</v>
      </c>
      <c r="AZ369" s="304">
        <v>340</v>
      </c>
      <c r="BA369" s="304">
        <v>-999</v>
      </c>
      <c r="BB369" s="304">
        <v>-999</v>
      </c>
      <c r="BC369" s="304">
        <v>-999</v>
      </c>
      <c r="BD369" s="304">
        <v>-999</v>
      </c>
      <c r="BE369" s="304">
        <v>-999</v>
      </c>
      <c r="BF369" s="304">
        <v>-999</v>
      </c>
      <c r="BG369" s="304">
        <v>-999</v>
      </c>
      <c r="BH369" s="304">
        <v>-999</v>
      </c>
      <c r="BI369" s="304">
        <v>-999</v>
      </c>
      <c r="BJ369" s="304">
        <v>4</v>
      </c>
      <c r="BK369" s="304" t="s">
        <v>4954</v>
      </c>
      <c r="BL369" s="304">
        <v>4</v>
      </c>
    </row>
    <row r="370" spans="1:64" ht="15" hidden="1" customHeight="1" x14ac:dyDescent="0.2">
      <c r="A370" s="304" t="s">
        <v>4922</v>
      </c>
      <c r="B370" s="304" t="s">
        <v>5965</v>
      </c>
      <c r="C370" s="304">
        <v>372</v>
      </c>
      <c r="D370" s="349" t="s">
        <v>3292</v>
      </c>
      <c r="E370" s="309">
        <v>36177</v>
      </c>
      <c r="F370" s="309"/>
      <c r="G370" s="324">
        <v>35.972999999999999</v>
      </c>
      <c r="H370" s="324">
        <v>-120.467</v>
      </c>
      <c r="I370" s="324" t="s">
        <v>214</v>
      </c>
      <c r="J370" s="368">
        <f t="shared" si="115"/>
        <v>467.76</v>
      </c>
      <c r="K370" s="331">
        <v>0.1</v>
      </c>
      <c r="L370" s="304" t="str">
        <f t="shared" si="99"/>
        <v>C</v>
      </c>
      <c r="M370" s="388">
        <v>0</v>
      </c>
      <c r="N370" s="304"/>
      <c r="O370" s="356">
        <v>71</v>
      </c>
      <c r="P370" s="356">
        <v>467.76</v>
      </c>
      <c r="Q370" s="309">
        <v>3350</v>
      </c>
      <c r="R370" s="304" t="s">
        <v>5948</v>
      </c>
      <c r="S370" s="304"/>
      <c r="T370" s="304"/>
      <c r="U370" s="304"/>
      <c r="V370" s="304"/>
      <c r="W370" s="304" t="s">
        <v>3293</v>
      </c>
      <c r="X370" s="304" t="s">
        <v>232</v>
      </c>
      <c r="Y370" s="366">
        <f t="shared" si="102"/>
        <v>506.6</v>
      </c>
      <c r="Z370" s="304">
        <v>0.4</v>
      </c>
      <c r="AA370" s="304"/>
      <c r="AB370" s="304">
        <v>-999</v>
      </c>
      <c r="AC370" s="304">
        <v>-999</v>
      </c>
      <c r="AD370" s="366">
        <v>-999</v>
      </c>
      <c r="AE370" s="304">
        <v>-999</v>
      </c>
      <c r="AF370" s="304">
        <v>-999</v>
      </c>
      <c r="AG370" s="304"/>
      <c r="AH370" s="304">
        <v>0.118385</v>
      </c>
      <c r="AI370" s="312"/>
      <c r="AJ370" s="332">
        <v>684</v>
      </c>
      <c r="AK370" s="304">
        <f t="shared" si="100"/>
        <v>690</v>
      </c>
      <c r="AL370" s="304">
        <f>IF(AH370&lt;=0.0022,0.2,0.43)</f>
        <v>0.43</v>
      </c>
      <c r="AM370" s="389">
        <f t="shared" si="101"/>
        <v>782</v>
      </c>
      <c r="AN370" s="304">
        <v>0.4</v>
      </c>
      <c r="AO370" s="304"/>
      <c r="AP370" s="312" t="s">
        <v>2964</v>
      </c>
      <c r="AQ370" s="312" t="s">
        <v>3294</v>
      </c>
      <c r="AR370" s="312">
        <v>782</v>
      </c>
      <c r="AS370" s="312">
        <v>712.822</v>
      </c>
      <c r="AT370" s="312"/>
      <c r="AU370" s="329">
        <f>VLOOKUP(C370,[1]world!$A$2:$B$3555,2,FALSE)</f>
        <v>1</v>
      </c>
      <c r="AV370" s="329">
        <v>519</v>
      </c>
      <c r="AW370" s="304">
        <v>0.37</v>
      </c>
      <c r="AX370" s="304">
        <v>40</v>
      </c>
      <c r="AY370" s="304">
        <v>-999</v>
      </c>
      <c r="AZ370" s="304">
        <v>6540</v>
      </c>
      <c r="BA370" s="304">
        <v>-999</v>
      </c>
      <c r="BB370" s="304">
        <v>-999</v>
      </c>
      <c r="BC370" s="304">
        <v>-999</v>
      </c>
      <c r="BD370" s="304">
        <v>-999</v>
      </c>
      <c r="BE370" s="304">
        <v>-999</v>
      </c>
      <c r="BF370" s="304">
        <v>-999</v>
      </c>
      <c r="BG370" s="304">
        <v>-999</v>
      </c>
      <c r="BH370" s="304">
        <v>-999</v>
      </c>
      <c r="BI370" s="304">
        <v>-999</v>
      </c>
      <c r="BJ370" s="304">
        <v>4</v>
      </c>
      <c r="BK370" s="304" t="s">
        <v>4954</v>
      </c>
      <c r="BL370" s="304">
        <v>4</v>
      </c>
    </row>
    <row r="371" spans="1:64" ht="15" hidden="1" customHeight="1" x14ac:dyDescent="0.2">
      <c r="A371" s="304" t="s">
        <v>4922</v>
      </c>
      <c r="B371" s="304" t="s">
        <v>5965</v>
      </c>
      <c r="C371" s="304">
        <v>373</v>
      </c>
      <c r="D371" s="349" t="s">
        <v>3175</v>
      </c>
      <c r="E371" s="309">
        <v>36230</v>
      </c>
      <c r="F371" s="309"/>
      <c r="G371" s="324">
        <v>35.750999999999998</v>
      </c>
      <c r="H371" s="324">
        <v>-120.259</v>
      </c>
      <c r="I371" s="324" t="s">
        <v>214</v>
      </c>
      <c r="J371" s="368">
        <f t="shared" si="115"/>
        <v>522.74</v>
      </c>
      <c r="K371" s="331">
        <v>0.1</v>
      </c>
      <c r="L371" s="304" t="str">
        <f t="shared" si="99"/>
        <v>C</v>
      </c>
      <c r="M371" s="388">
        <v>0</v>
      </c>
      <c r="N371" s="304"/>
      <c r="O371" s="356">
        <v>90</v>
      </c>
      <c r="P371" s="356">
        <v>522.74</v>
      </c>
      <c r="Q371" s="309">
        <v>3340</v>
      </c>
      <c r="R371" s="304" t="s">
        <v>5948</v>
      </c>
      <c r="S371" s="304"/>
      <c r="T371" s="304"/>
      <c r="U371" s="304"/>
      <c r="V371" s="304"/>
      <c r="W371" s="304" t="s">
        <v>204</v>
      </c>
      <c r="X371" s="304" t="s">
        <v>205</v>
      </c>
      <c r="Y371" s="366">
        <f t="shared" si="102"/>
        <v>424.8</v>
      </c>
      <c r="Z371" s="304">
        <v>0.3</v>
      </c>
      <c r="AA371" s="304"/>
      <c r="AB371" s="304">
        <v>-999</v>
      </c>
      <c r="AC371" s="304">
        <v>-999</v>
      </c>
      <c r="AD371" s="366">
        <v>-999</v>
      </c>
      <c r="AE371" s="304">
        <v>-999</v>
      </c>
      <c r="AF371" s="304">
        <v>-999</v>
      </c>
      <c r="AG371" s="304"/>
      <c r="AH371" s="304">
        <v>4.5054999999999998E-2</v>
      </c>
      <c r="AI371" s="312"/>
      <c r="AJ371" s="332">
        <v>470</v>
      </c>
      <c r="AK371" s="304">
        <f t="shared" si="100"/>
        <v>425</v>
      </c>
      <c r="AL371" s="304">
        <f>IF(AH371&lt;=0.0022,0.2,0.43)</f>
        <v>0.43</v>
      </c>
      <c r="AM371" s="389">
        <f t="shared" si="101"/>
        <v>540</v>
      </c>
      <c r="AN371" s="304">
        <v>0.4</v>
      </c>
      <c r="AO371" s="304"/>
      <c r="AP371" s="312" t="s">
        <v>2428</v>
      </c>
      <c r="AQ371" s="312" t="s">
        <v>3176</v>
      </c>
      <c r="AR371" s="312">
        <v>540</v>
      </c>
      <c r="AS371" s="312">
        <v>376.07299999999998</v>
      </c>
      <c r="AT371" s="312"/>
      <c r="AU371" s="329">
        <f>VLOOKUP(C371,[1]world!$A$2:$B$3555,2,FALSE)</f>
        <v>1</v>
      </c>
      <c r="AV371" s="329">
        <v>519</v>
      </c>
      <c r="AW371" s="304">
        <v>0.37</v>
      </c>
      <c r="AX371" s="304">
        <v>60</v>
      </c>
      <c r="AY371" s="304">
        <v>-999</v>
      </c>
      <c r="AZ371" s="304">
        <v>4080</v>
      </c>
      <c r="BA371" s="304">
        <v>-999</v>
      </c>
      <c r="BB371" s="304">
        <v>-999</v>
      </c>
      <c r="BC371" s="304">
        <v>-999</v>
      </c>
      <c r="BD371" s="304">
        <v>-999</v>
      </c>
      <c r="BE371" s="304">
        <v>-999</v>
      </c>
      <c r="BF371" s="304">
        <v>-999</v>
      </c>
      <c r="BG371" s="304">
        <v>-999</v>
      </c>
      <c r="BH371" s="304">
        <v>-999</v>
      </c>
      <c r="BI371" s="304">
        <v>-999</v>
      </c>
      <c r="BJ371" s="304">
        <v>4</v>
      </c>
      <c r="BK371" s="304" t="s">
        <v>4954</v>
      </c>
      <c r="BL371" s="304">
        <v>4</v>
      </c>
    </row>
    <row r="372" spans="1:64" ht="15" hidden="1" customHeight="1" x14ac:dyDescent="0.2">
      <c r="A372" s="304" t="s">
        <v>4922</v>
      </c>
      <c r="B372" s="304" t="s">
        <v>5965</v>
      </c>
      <c r="C372" s="304">
        <v>374</v>
      </c>
      <c r="D372" s="349" t="s">
        <v>3177</v>
      </c>
      <c r="E372" s="309">
        <v>36407</v>
      </c>
      <c r="F372" s="309"/>
      <c r="G372" s="324">
        <v>35.758000000000003</v>
      </c>
      <c r="H372" s="324">
        <v>-120.307</v>
      </c>
      <c r="I372" s="324" t="s">
        <v>214</v>
      </c>
      <c r="J372" s="368">
        <f t="shared" si="115"/>
        <v>178.27</v>
      </c>
      <c r="K372" s="331">
        <v>0.1</v>
      </c>
      <c r="L372" s="304" t="str">
        <f t="shared" si="99"/>
        <v>E</v>
      </c>
      <c r="M372" s="388">
        <v>0</v>
      </c>
      <c r="N372" s="304"/>
      <c r="O372" s="356">
        <v>61</v>
      </c>
      <c r="P372" s="356">
        <v>178.27</v>
      </c>
      <c r="Q372" s="309">
        <v>3322</v>
      </c>
      <c r="R372" s="304" t="s">
        <v>5948</v>
      </c>
      <c r="S372" s="304"/>
      <c r="T372" s="304"/>
      <c r="U372" s="304"/>
      <c r="V372" s="304"/>
      <c r="W372" s="304" t="s">
        <v>225</v>
      </c>
      <c r="X372" s="304" t="s">
        <v>213</v>
      </c>
      <c r="Y372" s="366">
        <f t="shared" si="102"/>
        <v>274.5</v>
      </c>
      <c r="Z372" s="304">
        <v>0.3</v>
      </c>
      <c r="AA372" s="304"/>
      <c r="AB372" s="304">
        <v>-999</v>
      </c>
      <c r="AC372" s="304">
        <v>-999</v>
      </c>
      <c r="AD372" s="366">
        <v>-999</v>
      </c>
      <c r="AE372" s="304">
        <v>-999</v>
      </c>
      <c r="AF372" s="304">
        <v>-999</v>
      </c>
      <c r="AG372" s="304"/>
      <c r="AH372" s="304">
        <v>3.3139200000000001E-2</v>
      </c>
      <c r="AI372" s="385">
        <v>1.4684600000000001E-2</v>
      </c>
      <c r="AJ372" s="332">
        <v>422</v>
      </c>
      <c r="AK372" s="304">
        <f t="shared" si="100"/>
        <v>425</v>
      </c>
      <c r="AL372" s="363">
        <f>IF(AND(AH372&lt;=0.0022,AI372&lt;=0.0022),0.2,0.43)</f>
        <v>0.43</v>
      </c>
      <c r="AM372" s="389">
        <f t="shared" si="101"/>
        <v>306</v>
      </c>
      <c r="AN372" s="363">
        <v>0.25</v>
      </c>
      <c r="AO372" s="304"/>
      <c r="AP372" s="312" t="s">
        <v>4980</v>
      </c>
      <c r="AQ372" s="312" t="s">
        <v>3178</v>
      </c>
      <c r="AR372" s="312">
        <v>349</v>
      </c>
      <c r="AS372" s="312">
        <v>338.53899999999999</v>
      </c>
      <c r="AT372" s="312">
        <v>306</v>
      </c>
      <c r="AU372" s="329">
        <f>VLOOKUP(C372,[1]world!$A$2:$B$3555,2,FALSE)</f>
        <v>11</v>
      </c>
      <c r="AV372" s="329">
        <v>328</v>
      </c>
      <c r="AW372" s="304">
        <v>0.37</v>
      </c>
      <c r="AX372" s="304">
        <v>80</v>
      </c>
      <c r="AY372" s="304">
        <v>-999</v>
      </c>
      <c r="AZ372" s="304">
        <v>4020</v>
      </c>
      <c r="BA372" s="304">
        <v>-999</v>
      </c>
      <c r="BB372" s="304">
        <v>-999</v>
      </c>
      <c r="BC372" s="304">
        <v>1360</v>
      </c>
      <c r="BD372" s="304">
        <v>-999</v>
      </c>
      <c r="BE372" s="304">
        <v>-999</v>
      </c>
      <c r="BF372" s="304">
        <v>-999</v>
      </c>
      <c r="BG372" s="304">
        <v>-999</v>
      </c>
      <c r="BH372" s="304">
        <v>-999</v>
      </c>
      <c r="BI372" s="304">
        <v>-999</v>
      </c>
      <c r="BJ372" s="304">
        <v>4</v>
      </c>
      <c r="BK372" s="304" t="s">
        <v>4954</v>
      </c>
      <c r="BL372" s="304">
        <v>3</v>
      </c>
    </row>
    <row r="373" spans="1:64" ht="15" hidden="1" customHeight="1" x14ac:dyDescent="0.2">
      <c r="A373" s="304" t="s">
        <v>4922</v>
      </c>
      <c r="B373" s="304" t="s">
        <v>5965</v>
      </c>
      <c r="C373" s="304">
        <v>375</v>
      </c>
      <c r="D373" s="349" t="s">
        <v>3203</v>
      </c>
      <c r="E373" s="309">
        <v>36408</v>
      </c>
      <c r="F373" s="309"/>
      <c r="G373" s="324">
        <v>35.802999999999997</v>
      </c>
      <c r="H373" s="324">
        <v>-120.334</v>
      </c>
      <c r="I373" s="324" t="s">
        <v>214</v>
      </c>
      <c r="J373" s="368">
        <f t="shared" si="115"/>
        <v>211.74</v>
      </c>
      <c r="K373" s="331">
        <v>0.1</v>
      </c>
      <c r="L373" s="304" t="str">
        <f t="shared" si="99"/>
        <v>D</v>
      </c>
      <c r="M373" s="388">
        <v>0</v>
      </c>
      <c r="N373" s="304"/>
      <c r="O373" s="356">
        <v>71</v>
      </c>
      <c r="P373" s="356">
        <v>211.74</v>
      </c>
      <c r="Q373" s="309">
        <v>3321</v>
      </c>
      <c r="R373" s="304" t="s">
        <v>5948</v>
      </c>
      <c r="S373" s="304"/>
      <c r="T373" s="304"/>
      <c r="U373" s="304"/>
      <c r="V373" s="304"/>
      <c r="W373" s="304" t="s">
        <v>225</v>
      </c>
      <c r="X373" s="304" t="s">
        <v>213</v>
      </c>
      <c r="Y373" s="366">
        <f t="shared" si="102"/>
        <v>274.5</v>
      </c>
      <c r="Z373" s="304">
        <v>0.3</v>
      </c>
      <c r="AA373" s="304"/>
      <c r="AB373" s="304">
        <v>-999</v>
      </c>
      <c r="AC373" s="304">
        <v>-999</v>
      </c>
      <c r="AD373" s="366">
        <v>-999</v>
      </c>
      <c r="AE373" s="304">
        <v>-999</v>
      </c>
      <c r="AF373" s="304">
        <v>-999</v>
      </c>
      <c r="AG373" s="304"/>
      <c r="AH373" s="304">
        <v>2.0376700000000001E-2</v>
      </c>
      <c r="AI373" s="312"/>
      <c r="AJ373" s="332">
        <v>370</v>
      </c>
      <c r="AK373" s="304">
        <f t="shared" si="100"/>
        <v>425</v>
      </c>
      <c r="AL373" s="304">
        <f>IF(AH373&lt;=0.0022,0.2,0.43)</f>
        <v>0.43</v>
      </c>
      <c r="AM373" s="389">
        <f t="shared" si="101"/>
        <v>387</v>
      </c>
      <c r="AN373" s="363">
        <v>0.25</v>
      </c>
      <c r="AO373" s="304"/>
      <c r="AP373" s="312" t="s">
        <v>1600</v>
      </c>
      <c r="AQ373" s="312" t="s">
        <v>3178</v>
      </c>
      <c r="AR373" s="312">
        <v>387</v>
      </c>
      <c r="AS373" s="312">
        <v>370.78899999999999</v>
      </c>
      <c r="AT373" s="312"/>
      <c r="AU373" s="329">
        <f>VLOOKUP(C373,[1]world!$A$2:$B$3555,2,FALSE)</f>
        <v>7</v>
      </c>
      <c r="AV373" s="329">
        <v>388</v>
      </c>
      <c r="AW373" s="304">
        <v>0.37</v>
      </c>
      <c r="AX373" s="304">
        <v>80</v>
      </c>
      <c r="AY373" s="304">
        <v>-999</v>
      </c>
      <c r="AZ373" s="304">
        <v>4240</v>
      </c>
      <c r="BA373" s="304">
        <v>-999</v>
      </c>
      <c r="BB373" s="304">
        <v>-999</v>
      </c>
      <c r="BC373" s="304">
        <v>-999</v>
      </c>
      <c r="BD373" s="304">
        <v>-999</v>
      </c>
      <c r="BE373" s="304">
        <v>-999</v>
      </c>
      <c r="BF373" s="304">
        <v>-999</v>
      </c>
      <c r="BG373" s="304">
        <v>-999</v>
      </c>
      <c r="BH373" s="304">
        <v>-999</v>
      </c>
      <c r="BI373" s="304">
        <v>-999</v>
      </c>
      <c r="BJ373" s="304">
        <v>4</v>
      </c>
      <c r="BK373" s="304" t="s">
        <v>4954</v>
      </c>
      <c r="BL373" s="304">
        <v>4</v>
      </c>
    </row>
    <row r="374" spans="1:64" ht="15" hidden="1" customHeight="1" x14ac:dyDescent="0.2">
      <c r="A374" s="304" t="s">
        <v>4922</v>
      </c>
      <c r="B374" s="304" t="s">
        <v>5965</v>
      </c>
      <c r="C374" s="304">
        <v>376</v>
      </c>
      <c r="D374" s="349" t="s">
        <v>3159</v>
      </c>
      <c r="E374" s="309">
        <v>36410</v>
      </c>
      <c r="F374" s="309"/>
      <c r="G374" s="324">
        <v>35.723999999999997</v>
      </c>
      <c r="H374" s="324">
        <v>-120.294</v>
      </c>
      <c r="I374" s="324" t="s">
        <v>214</v>
      </c>
      <c r="J374" s="368">
        <f t="shared" si="115"/>
        <v>230.57</v>
      </c>
      <c r="K374" s="331">
        <v>0.1</v>
      </c>
      <c r="L374" s="304" t="str">
        <f t="shared" si="99"/>
        <v>D</v>
      </c>
      <c r="M374" s="388">
        <v>0</v>
      </c>
      <c r="N374" s="304"/>
      <c r="O374" s="356">
        <v>71</v>
      </c>
      <c r="P374" s="356">
        <v>230.57</v>
      </c>
      <c r="Q374" s="309">
        <v>3336</v>
      </c>
      <c r="R374" s="304" t="s">
        <v>5948</v>
      </c>
      <c r="S374" s="304"/>
      <c r="T374" s="304"/>
      <c r="U374" s="304"/>
      <c r="V374" s="304"/>
      <c r="W374" s="304" t="s">
        <v>311</v>
      </c>
      <c r="X374" s="304" t="s">
        <v>206</v>
      </c>
      <c r="Y374" s="366">
        <f t="shared" si="102"/>
        <v>338.6</v>
      </c>
      <c r="Z374" s="304">
        <v>0.3</v>
      </c>
      <c r="AA374" s="304"/>
      <c r="AB374" s="304">
        <v>-999</v>
      </c>
      <c r="AC374" s="304">
        <v>-999</v>
      </c>
      <c r="AD374" s="366">
        <v>-999</v>
      </c>
      <c r="AE374" s="304">
        <v>-999</v>
      </c>
      <c r="AF374" s="304">
        <v>-999</v>
      </c>
      <c r="AG374" s="304"/>
      <c r="AH374" s="304">
        <v>1.7479500000000001E-3</v>
      </c>
      <c r="AI374" s="385">
        <v>3.9369500000000002E-2</v>
      </c>
      <c r="AJ374" s="332">
        <v>207</v>
      </c>
      <c r="AK374" s="304">
        <f t="shared" si="100"/>
        <v>210</v>
      </c>
      <c r="AL374" s="363">
        <f>IF(AND(AH374&lt;=0.0022,AI374&lt;=0.0022),0.2,0.43)</f>
        <v>0.43</v>
      </c>
      <c r="AM374" s="389">
        <f t="shared" si="101"/>
        <v>353</v>
      </c>
      <c r="AN374" s="363">
        <v>0.25</v>
      </c>
      <c r="AO374" s="304"/>
      <c r="AP374" s="312" t="s">
        <v>4980</v>
      </c>
      <c r="AQ374" s="312" t="s">
        <v>2917</v>
      </c>
      <c r="AR374" s="312">
        <v>349</v>
      </c>
      <c r="AS374" s="312">
        <v>338.53899999999999</v>
      </c>
      <c r="AT374" s="312">
        <v>353</v>
      </c>
      <c r="AU374" s="329">
        <f>VLOOKUP(C374,[1]world!$A$2:$B$3555,2,FALSE)</f>
        <v>1</v>
      </c>
      <c r="AV374" s="329">
        <v>519</v>
      </c>
      <c r="AW374" s="304">
        <v>0.37</v>
      </c>
      <c r="AX374" s="304">
        <v>60</v>
      </c>
      <c r="AY374" s="304">
        <v>-999</v>
      </c>
      <c r="AZ374" s="304">
        <v>4340</v>
      </c>
      <c r="BA374" s="304">
        <v>-999</v>
      </c>
      <c r="BB374" s="304">
        <v>-999</v>
      </c>
      <c r="BC374" s="304">
        <v>1160</v>
      </c>
      <c r="BD374" s="304">
        <v>-999</v>
      </c>
      <c r="BE374" s="304">
        <v>-999</v>
      </c>
      <c r="BF374" s="304">
        <v>-999</v>
      </c>
      <c r="BG374" s="304">
        <v>-999</v>
      </c>
      <c r="BH374" s="304">
        <v>-999</v>
      </c>
      <c r="BI374" s="304">
        <v>-999</v>
      </c>
      <c r="BJ374" s="304">
        <v>4</v>
      </c>
      <c r="BK374" s="304" t="s">
        <v>4954</v>
      </c>
      <c r="BL374" s="304">
        <v>3</v>
      </c>
    </row>
    <row r="375" spans="1:64" ht="15" hidden="1" customHeight="1" x14ac:dyDescent="0.2">
      <c r="A375" s="304" t="s">
        <v>4922</v>
      </c>
      <c r="B375" s="304" t="s">
        <v>5965</v>
      </c>
      <c r="C375" s="304">
        <v>377</v>
      </c>
      <c r="D375" s="349" t="s">
        <v>3156</v>
      </c>
      <c r="E375" s="309">
        <v>36411</v>
      </c>
      <c r="F375" s="309"/>
      <c r="G375" s="324">
        <v>35.718000000000004</v>
      </c>
      <c r="H375" s="324">
        <v>-120.304</v>
      </c>
      <c r="I375" s="324" t="s">
        <v>214</v>
      </c>
      <c r="J375" s="368">
        <f t="shared" si="115"/>
        <v>410.4</v>
      </c>
      <c r="K375" s="331">
        <v>0.1</v>
      </c>
      <c r="L375" s="304" t="str">
        <f t="shared" si="99"/>
        <v>C</v>
      </c>
      <c r="M375" s="388">
        <v>0</v>
      </c>
      <c r="N375" s="304"/>
      <c r="O375" s="356">
        <v>71</v>
      </c>
      <c r="P375" s="356">
        <v>410.4</v>
      </c>
      <c r="Q375" s="309">
        <v>3324</v>
      </c>
      <c r="R375" s="304" t="s">
        <v>5948</v>
      </c>
      <c r="S375" s="304"/>
      <c r="T375" s="304"/>
      <c r="U375" s="304"/>
      <c r="V375" s="304"/>
      <c r="W375" s="304" t="s">
        <v>235</v>
      </c>
      <c r="X375" s="304" t="s">
        <v>205</v>
      </c>
      <c r="Y375" s="366">
        <f t="shared" si="102"/>
        <v>424.8</v>
      </c>
      <c r="Z375" s="304">
        <v>0.3</v>
      </c>
      <c r="AA375" s="304"/>
      <c r="AB375" s="304">
        <v>-999</v>
      </c>
      <c r="AC375" s="304">
        <v>-999</v>
      </c>
      <c r="AD375" s="366">
        <v>-999</v>
      </c>
      <c r="AE375" s="304">
        <v>-999</v>
      </c>
      <c r="AF375" s="304">
        <v>-999</v>
      </c>
      <c r="AG375" s="304"/>
      <c r="AH375" s="304">
        <v>6.35347E-2</v>
      </c>
      <c r="AI375" s="312"/>
      <c r="AJ375" s="332">
        <v>525</v>
      </c>
      <c r="AK375" s="304">
        <f t="shared" si="100"/>
        <v>555</v>
      </c>
      <c r="AL375" s="304">
        <f>IF(AH375&lt;=0.0022,0.2,0.43)</f>
        <v>0.43</v>
      </c>
      <c r="AM375" s="389">
        <f t="shared" si="101"/>
        <v>455</v>
      </c>
      <c r="AN375" s="304"/>
      <c r="AO375" s="304"/>
      <c r="AP375" s="312" t="s">
        <v>2138</v>
      </c>
      <c r="AQ375" s="312" t="s">
        <v>2949</v>
      </c>
      <c r="AR375" s="312">
        <v>455</v>
      </c>
      <c r="AS375" s="312">
        <v>438.339</v>
      </c>
      <c r="AT375" s="312"/>
      <c r="AU375" s="329">
        <f>VLOOKUP(C375,[1]world!$A$2:$B$3555,2,FALSE)</f>
        <v>5</v>
      </c>
      <c r="AV375" s="329">
        <v>402</v>
      </c>
      <c r="AW375" s="304">
        <v>0.37</v>
      </c>
      <c r="AX375" s="304">
        <v>60</v>
      </c>
      <c r="AY375" s="304">
        <v>-999</v>
      </c>
      <c r="AZ375" s="304">
        <v>4340</v>
      </c>
      <c r="BA375" s="304">
        <v>-999</v>
      </c>
      <c r="BB375" s="304">
        <v>-999</v>
      </c>
      <c r="BC375" s="304">
        <v>1240</v>
      </c>
      <c r="BD375" s="304">
        <v>-999</v>
      </c>
      <c r="BE375" s="304">
        <v>-999</v>
      </c>
      <c r="BF375" s="304">
        <v>-999</v>
      </c>
      <c r="BG375" s="304">
        <v>-999</v>
      </c>
      <c r="BH375" s="304">
        <v>-999</v>
      </c>
      <c r="BI375" s="304">
        <v>-999</v>
      </c>
      <c r="BJ375" s="304">
        <v>4</v>
      </c>
      <c r="BK375" s="304" t="s">
        <v>4954</v>
      </c>
      <c r="BL375" s="304">
        <v>3</v>
      </c>
    </row>
    <row r="376" spans="1:64" ht="15" hidden="1" customHeight="1" x14ac:dyDescent="0.2">
      <c r="A376" s="304" t="s">
        <v>4922</v>
      </c>
      <c r="B376" s="304" t="s">
        <v>5965</v>
      </c>
      <c r="C376" s="304">
        <v>378</v>
      </c>
      <c r="D376" s="349" t="s">
        <v>3150</v>
      </c>
      <c r="E376" s="309">
        <v>36412</v>
      </c>
      <c r="F376" s="309"/>
      <c r="G376" s="324">
        <v>35.707000000000001</v>
      </c>
      <c r="H376" s="324">
        <v>-120.316</v>
      </c>
      <c r="I376" s="324" t="s">
        <v>214</v>
      </c>
      <c r="J376" s="368">
        <f t="shared" si="115"/>
        <v>283.38</v>
      </c>
      <c r="K376" s="331">
        <v>0.1</v>
      </c>
      <c r="L376" s="304" t="str">
        <f t="shared" si="99"/>
        <v>D</v>
      </c>
      <c r="M376" s="388">
        <v>0</v>
      </c>
      <c r="N376" s="304"/>
      <c r="O376" s="356">
        <v>71</v>
      </c>
      <c r="P376" s="356">
        <v>283.38</v>
      </c>
      <c r="Q376" s="309">
        <v>3325</v>
      </c>
      <c r="R376" s="304" t="s">
        <v>5948</v>
      </c>
      <c r="S376" s="304"/>
      <c r="T376" s="304"/>
      <c r="U376" s="304"/>
      <c r="V376" s="304"/>
      <c r="W376" s="304" t="s">
        <v>311</v>
      </c>
      <c r="X376" s="304" t="s">
        <v>206</v>
      </c>
      <c r="Y376" s="366">
        <f t="shared" si="102"/>
        <v>338.6</v>
      </c>
      <c r="Z376" s="304">
        <v>0.3</v>
      </c>
      <c r="AA376" s="304"/>
      <c r="AB376" s="304">
        <v>-999</v>
      </c>
      <c r="AC376" s="304">
        <v>-999</v>
      </c>
      <c r="AD376" s="366">
        <v>-999</v>
      </c>
      <c r="AE376" s="304">
        <v>-999</v>
      </c>
      <c r="AF376" s="304">
        <v>-999</v>
      </c>
      <c r="AG376" s="304"/>
      <c r="AH376" s="304">
        <v>3.3479700000000001E-2</v>
      </c>
      <c r="AI376" s="385">
        <v>0.114623</v>
      </c>
      <c r="AJ376" s="332">
        <v>423</v>
      </c>
      <c r="AK376" s="304">
        <f t="shared" si="100"/>
        <v>425</v>
      </c>
      <c r="AL376" s="363">
        <f>IF(OR(AH376&lt;=0.0022,AI376&lt;=0.0022),0.2,0.43)</f>
        <v>0.43</v>
      </c>
      <c r="AM376" s="389">
        <f t="shared" si="101"/>
        <v>353</v>
      </c>
      <c r="AN376" s="363">
        <v>0.25</v>
      </c>
      <c r="AO376" s="304"/>
      <c r="AP376" s="312" t="s">
        <v>4980</v>
      </c>
      <c r="AQ376" s="312" t="s">
        <v>2917</v>
      </c>
      <c r="AR376" s="312">
        <v>349</v>
      </c>
      <c r="AS376" s="312">
        <v>338.53899999999999</v>
      </c>
      <c r="AT376" s="312">
        <v>353</v>
      </c>
      <c r="AU376" s="329">
        <f>VLOOKUP(C376,[1]world!$A$2:$B$3555,2,FALSE)</f>
        <v>3</v>
      </c>
      <c r="AV376" s="329">
        <v>547</v>
      </c>
      <c r="AW376" s="304">
        <v>0.37</v>
      </c>
      <c r="AX376" s="304">
        <v>80</v>
      </c>
      <c r="AY376" s="304">
        <v>-999</v>
      </c>
      <c r="AZ376" s="304">
        <v>4440</v>
      </c>
      <c r="BA376" s="304">
        <v>-999</v>
      </c>
      <c r="BB376" s="304">
        <v>-999</v>
      </c>
      <c r="BC376" s="304">
        <v>1160</v>
      </c>
      <c r="BD376" s="304">
        <v>-999</v>
      </c>
      <c r="BE376" s="304">
        <v>-999</v>
      </c>
      <c r="BF376" s="304">
        <v>-999</v>
      </c>
      <c r="BG376" s="304">
        <v>-999</v>
      </c>
      <c r="BH376" s="304">
        <v>-999</v>
      </c>
      <c r="BI376" s="304">
        <v>-999</v>
      </c>
      <c r="BJ376" s="304">
        <v>4</v>
      </c>
      <c r="BK376" s="304" t="s">
        <v>4954</v>
      </c>
      <c r="BL376" s="304">
        <v>3</v>
      </c>
    </row>
    <row r="377" spans="1:64" ht="15" hidden="1" customHeight="1" x14ac:dyDescent="0.2">
      <c r="A377" s="304" t="s">
        <v>4922</v>
      </c>
      <c r="B377" s="304" t="s">
        <v>5965</v>
      </c>
      <c r="C377" s="304">
        <v>379</v>
      </c>
      <c r="D377" s="349" t="s">
        <v>3188</v>
      </c>
      <c r="E377" s="309">
        <v>36413</v>
      </c>
      <c r="F377" s="309"/>
      <c r="G377" s="324">
        <v>35.786999999999999</v>
      </c>
      <c r="H377" s="324">
        <v>-120.334</v>
      </c>
      <c r="I377" s="324" t="s">
        <v>214</v>
      </c>
      <c r="J377" s="368">
        <f>EXP(0.35*LN(AM377)+0.24*LN(Y377)+0.2*LN(AJ377)+0.21*LN(AV377))</f>
        <v>297.75358184201195</v>
      </c>
      <c r="K377" s="331">
        <f>SQRT(0.35*AN377^2+0.24*Z377^2+0.2*AL377^2+0.21*AW377^2)</f>
        <v>0.33046028505707004</v>
      </c>
      <c r="L377" s="304" t="str">
        <f t="shared" si="99"/>
        <v>D</v>
      </c>
      <c r="M377" s="388" t="s">
        <v>6092</v>
      </c>
      <c r="N377" s="304"/>
      <c r="O377" s="356"/>
      <c r="P377" s="356"/>
      <c r="Q377" s="356"/>
      <c r="R377" s="304"/>
      <c r="S377" s="304"/>
      <c r="T377" s="304"/>
      <c r="U377" s="304"/>
      <c r="V377" s="304"/>
      <c r="W377" s="304" t="s">
        <v>225</v>
      </c>
      <c r="X377" s="304" t="s">
        <v>213</v>
      </c>
      <c r="Y377" s="366">
        <f t="shared" si="102"/>
        <v>274.5</v>
      </c>
      <c r="Z377" s="304">
        <v>0.3</v>
      </c>
      <c r="AA377" s="304"/>
      <c r="AB377" s="304">
        <v>-999</v>
      </c>
      <c r="AC377" s="304">
        <v>-999</v>
      </c>
      <c r="AD377" s="366">
        <v>-999</v>
      </c>
      <c r="AE377" s="304">
        <v>-999</v>
      </c>
      <c r="AF377" s="304">
        <v>-999</v>
      </c>
      <c r="AG377" s="304"/>
      <c r="AH377" s="304">
        <v>3.3222099999999999E-3</v>
      </c>
      <c r="AI377" s="385">
        <v>1.2955399999999999E-2</v>
      </c>
      <c r="AJ377" s="332">
        <v>237</v>
      </c>
      <c r="AK377" s="304">
        <f t="shared" si="100"/>
        <v>210</v>
      </c>
      <c r="AL377" s="363">
        <v>0.43</v>
      </c>
      <c r="AM377" s="389">
        <f t="shared" si="101"/>
        <v>306</v>
      </c>
      <c r="AN377" s="363">
        <v>0.25</v>
      </c>
      <c r="AO377" s="304"/>
      <c r="AP377" s="312" t="s">
        <v>4980</v>
      </c>
      <c r="AQ377" s="312" t="s">
        <v>3178</v>
      </c>
      <c r="AR377" s="312">
        <v>349</v>
      </c>
      <c r="AS377" s="312">
        <v>338.53899999999999</v>
      </c>
      <c r="AT377" s="312">
        <v>306</v>
      </c>
      <c r="AU377" s="329">
        <f>VLOOKUP(C377,[1]world!$A$2:$B$3555,2,FALSE)</f>
        <v>7</v>
      </c>
      <c r="AV377" s="329">
        <v>388</v>
      </c>
      <c r="AW377" s="304">
        <v>0.37</v>
      </c>
      <c r="AX377" s="304">
        <v>80</v>
      </c>
      <c r="AY377" s="304">
        <v>-999</v>
      </c>
      <c r="AZ377" s="304">
        <v>4120</v>
      </c>
      <c r="BA377" s="304">
        <v>-999</v>
      </c>
      <c r="BB377" s="304">
        <v>-999</v>
      </c>
      <c r="BC377" s="304">
        <v>1240</v>
      </c>
      <c r="BD377" s="304">
        <v>-999</v>
      </c>
      <c r="BE377" s="304">
        <v>-999</v>
      </c>
      <c r="BF377" s="304">
        <v>-999</v>
      </c>
      <c r="BG377" s="304">
        <v>-999</v>
      </c>
      <c r="BH377" s="304">
        <v>-999</v>
      </c>
      <c r="BI377" s="304">
        <v>-999</v>
      </c>
      <c r="BJ377" s="304">
        <v>4</v>
      </c>
      <c r="BK377" s="304" t="s">
        <v>4954</v>
      </c>
      <c r="BL377" s="304">
        <v>3</v>
      </c>
    </row>
    <row r="378" spans="1:64" ht="15" hidden="1" customHeight="1" x14ac:dyDescent="0.2">
      <c r="A378" s="304" t="s">
        <v>4922</v>
      </c>
      <c r="B378" s="304" t="s">
        <v>5965</v>
      </c>
      <c r="C378" s="304">
        <v>380</v>
      </c>
      <c r="D378" s="349" t="s">
        <v>3231</v>
      </c>
      <c r="E378" s="309">
        <v>36414</v>
      </c>
      <c r="F378" s="309"/>
      <c r="G378" s="324">
        <v>35.835999999999999</v>
      </c>
      <c r="H378" s="324">
        <v>-120.395</v>
      </c>
      <c r="I378" s="324" t="s">
        <v>214</v>
      </c>
      <c r="J378" s="368">
        <f t="shared" ref="J378:J385" si="116">P378</f>
        <v>220.75</v>
      </c>
      <c r="K378" s="331">
        <v>0.1</v>
      </c>
      <c r="L378" s="304" t="str">
        <f t="shared" si="99"/>
        <v>D</v>
      </c>
      <c r="M378" s="388">
        <v>0</v>
      </c>
      <c r="N378" s="304"/>
      <c r="O378" s="356">
        <v>101</v>
      </c>
      <c r="P378" s="356">
        <v>220.75</v>
      </c>
      <c r="Q378" s="309">
        <v>3330</v>
      </c>
      <c r="R378" s="304" t="s">
        <v>5948</v>
      </c>
      <c r="S378" s="304"/>
      <c r="T378" s="304"/>
      <c r="U378" s="304"/>
      <c r="V378" s="304"/>
      <c r="W378" s="304" t="s">
        <v>235</v>
      </c>
      <c r="X378" s="304" t="s">
        <v>205</v>
      </c>
      <c r="Y378" s="366">
        <f t="shared" si="102"/>
        <v>424.8</v>
      </c>
      <c r="Z378" s="304">
        <v>0.3</v>
      </c>
      <c r="AA378" s="304"/>
      <c r="AB378" s="304">
        <v>-999</v>
      </c>
      <c r="AC378" s="304">
        <v>-999</v>
      </c>
      <c r="AD378" s="366">
        <v>-999</v>
      </c>
      <c r="AE378" s="304">
        <v>-999</v>
      </c>
      <c r="AF378" s="304">
        <v>-999</v>
      </c>
      <c r="AG378" s="304"/>
      <c r="AH378" s="304">
        <v>4.0051200000000002E-2</v>
      </c>
      <c r="AI378" s="385">
        <v>0.162662</v>
      </c>
      <c r="AJ378" s="332">
        <v>450</v>
      </c>
      <c r="AK378" s="304">
        <f t="shared" si="100"/>
        <v>425</v>
      </c>
      <c r="AL378" s="363">
        <f>IF(OR(AH378&lt;=0.0022,AI378&lt;=0.0022),0.2,0.43)</f>
        <v>0.43</v>
      </c>
      <c r="AM378" s="389">
        <f t="shared" si="101"/>
        <v>353</v>
      </c>
      <c r="AN378" s="363">
        <v>0.25</v>
      </c>
      <c r="AO378" s="304"/>
      <c r="AP378" s="312" t="s">
        <v>4980</v>
      </c>
      <c r="AQ378" s="312" t="s">
        <v>3176</v>
      </c>
      <c r="AR378" s="312">
        <v>349</v>
      </c>
      <c r="AS378" s="312">
        <v>338.53899999999999</v>
      </c>
      <c r="AT378" s="312">
        <v>353</v>
      </c>
      <c r="AU378" s="329">
        <f>VLOOKUP(C378,[1]world!$A$2:$B$3555,2,FALSE)</f>
        <v>3</v>
      </c>
      <c r="AV378" s="329">
        <v>547</v>
      </c>
      <c r="AW378" s="304">
        <v>0.37</v>
      </c>
      <c r="AX378" s="304">
        <v>80</v>
      </c>
      <c r="AY378" s="304">
        <v>-999</v>
      </c>
      <c r="AZ378" s="304">
        <v>5180</v>
      </c>
      <c r="BA378" s="304">
        <v>-999</v>
      </c>
      <c r="BB378" s="304">
        <v>-999</v>
      </c>
      <c r="BC378" s="304">
        <v>-999</v>
      </c>
      <c r="BD378" s="304">
        <v>-999</v>
      </c>
      <c r="BE378" s="304">
        <v>-999</v>
      </c>
      <c r="BF378" s="304">
        <v>-999</v>
      </c>
      <c r="BG378" s="304">
        <v>-999</v>
      </c>
      <c r="BH378" s="304">
        <v>-999</v>
      </c>
      <c r="BI378" s="304">
        <v>-999</v>
      </c>
      <c r="BJ378" s="304">
        <v>4</v>
      </c>
      <c r="BK378" s="304" t="s">
        <v>4954</v>
      </c>
      <c r="BL378" s="304">
        <v>4</v>
      </c>
    </row>
    <row r="379" spans="1:64" ht="15" hidden="1" customHeight="1" x14ac:dyDescent="0.2">
      <c r="A379" s="304" t="s">
        <v>4922</v>
      </c>
      <c r="B379" s="304" t="s">
        <v>5965</v>
      </c>
      <c r="C379" s="304">
        <v>381</v>
      </c>
      <c r="D379" s="349" t="s">
        <v>3210</v>
      </c>
      <c r="E379" s="309">
        <v>36415</v>
      </c>
      <c r="F379" s="309"/>
      <c r="G379" s="324">
        <v>35.817999999999998</v>
      </c>
      <c r="H379" s="324">
        <v>-120.378</v>
      </c>
      <c r="I379" s="324" t="s">
        <v>214</v>
      </c>
      <c r="J379" s="368">
        <f t="shared" si="116"/>
        <v>214.43</v>
      </c>
      <c r="K379" s="331">
        <v>0.1</v>
      </c>
      <c r="L379" s="304" t="str">
        <f t="shared" si="99"/>
        <v>D</v>
      </c>
      <c r="M379" s="388">
        <v>0</v>
      </c>
      <c r="N379" s="304"/>
      <c r="O379" s="356">
        <v>171</v>
      </c>
      <c r="P379" s="356">
        <v>214.43</v>
      </c>
      <c r="Q379" s="309">
        <v>3366</v>
      </c>
      <c r="R379" s="304" t="s">
        <v>5948</v>
      </c>
      <c r="S379" s="304"/>
      <c r="T379" s="304"/>
      <c r="U379" s="304"/>
      <c r="V379" s="304"/>
      <c r="W379" s="304" t="s">
        <v>225</v>
      </c>
      <c r="X379" s="304" t="s">
        <v>213</v>
      </c>
      <c r="Y379" s="366">
        <f t="shared" si="102"/>
        <v>274.5</v>
      </c>
      <c r="Z379" s="304">
        <v>0.3</v>
      </c>
      <c r="AA379" s="304"/>
      <c r="AB379" s="304">
        <v>-999</v>
      </c>
      <c r="AC379" s="304">
        <v>-999</v>
      </c>
      <c r="AD379" s="366">
        <v>-999</v>
      </c>
      <c r="AE379" s="304">
        <v>-999</v>
      </c>
      <c r="AF379" s="304">
        <v>-999</v>
      </c>
      <c r="AG379" s="304"/>
      <c r="AH379" s="304">
        <v>2.9510499999999999E-2</v>
      </c>
      <c r="AI379" s="385">
        <v>6.4135499999999998E-2</v>
      </c>
      <c r="AJ379" s="332">
        <v>407</v>
      </c>
      <c r="AK379" s="304">
        <f t="shared" si="100"/>
        <v>425</v>
      </c>
      <c r="AL379" s="363">
        <f>IF(AND(AH379&lt;=0.0022,AI379&lt;=0.0022),0.2,0.43)</f>
        <v>0.43</v>
      </c>
      <c r="AM379" s="389">
        <f t="shared" si="101"/>
        <v>353</v>
      </c>
      <c r="AN379" s="363">
        <v>0.25</v>
      </c>
      <c r="AO379" s="304"/>
      <c r="AP379" s="312" t="s">
        <v>4980</v>
      </c>
      <c r="AQ379" s="312" t="s">
        <v>2917</v>
      </c>
      <c r="AR379" s="312">
        <v>349</v>
      </c>
      <c r="AS379" s="312">
        <v>338.53899999999999</v>
      </c>
      <c r="AT379" s="312">
        <v>353</v>
      </c>
      <c r="AU379" s="329">
        <f>VLOOKUP(C379,[1]world!$A$2:$B$3555,2,FALSE)</f>
        <v>7</v>
      </c>
      <c r="AV379" s="329">
        <v>388</v>
      </c>
      <c r="AW379" s="304">
        <v>0.37</v>
      </c>
      <c r="AX379" s="304">
        <v>80</v>
      </c>
      <c r="AY379" s="304">
        <v>-999</v>
      </c>
      <c r="AZ379" s="304">
        <v>4760</v>
      </c>
      <c r="BA379" s="304">
        <v>-999</v>
      </c>
      <c r="BB379" s="304">
        <v>-999</v>
      </c>
      <c r="BC379" s="304">
        <v>-999</v>
      </c>
      <c r="BD379" s="304">
        <v>-999</v>
      </c>
      <c r="BE379" s="304">
        <v>-999</v>
      </c>
      <c r="BF379" s="304">
        <v>-999</v>
      </c>
      <c r="BG379" s="304">
        <v>-999</v>
      </c>
      <c r="BH379" s="304">
        <v>-999</v>
      </c>
      <c r="BI379" s="304">
        <v>-999</v>
      </c>
      <c r="BJ379" s="304">
        <v>4</v>
      </c>
      <c r="BK379" s="304" t="s">
        <v>4954</v>
      </c>
      <c r="BL379" s="304">
        <v>4</v>
      </c>
    </row>
    <row r="380" spans="1:64" ht="15" hidden="1" customHeight="1" x14ac:dyDescent="0.2">
      <c r="A380" s="304" t="s">
        <v>4922</v>
      </c>
      <c r="B380" s="304" t="s">
        <v>5965</v>
      </c>
      <c r="C380" s="304">
        <v>382</v>
      </c>
      <c r="D380" s="349" t="s">
        <v>3206</v>
      </c>
      <c r="E380" s="309">
        <v>36416</v>
      </c>
      <c r="F380" s="309"/>
      <c r="G380" s="324">
        <v>35.811999999999998</v>
      </c>
      <c r="H380" s="324">
        <v>-120.39100000000001</v>
      </c>
      <c r="I380" s="324" t="s">
        <v>214</v>
      </c>
      <c r="J380" s="368">
        <f t="shared" si="116"/>
        <v>290.5</v>
      </c>
      <c r="K380" s="331">
        <v>0.1</v>
      </c>
      <c r="L380" s="304" t="str">
        <f t="shared" si="99"/>
        <v>D</v>
      </c>
      <c r="M380" s="388">
        <v>0</v>
      </c>
      <c r="N380" s="304"/>
      <c r="O380" s="356">
        <v>41</v>
      </c>
      <c r="P380" s="356">
        <v>290.5</v>
      </c>
      <c r="Q380" s="309">
        <v>3364</v>
      </c>
      <c r="R380" s="304" t="s">
        <v>5948</v>
      </c>
      <c r="S380" s="304"/>
      <c r="T380" s="304"/>
      <c r="U380" s="304"/>
      <c r="V380" s="304"/>
      <c r="W380" s="304" t="s">
        <v>235</v>
      </c>
      <c r="X380" s="304" t="s">
        <v>205</v>
      </c>
      <c r="Y380" s="366">
        <f t="shared" si="102"/>
        <v>424.8</v>
      </c>
      <c r="Z380" s="304">
        <v>0.3</v>
      </c>
      <c r="AA380" s="304"/>
      <c r="AB380" s="304">
        <v>-999</v>
      </c>
      <c r="AC380" s="304">
        <v>-999</v>
      </c>
      <c r="AD380" s="366">
        <v>-999</v>
      </c>
      <c r="AE380" s="304">
        <v>-999</v>
      </c>
      <c r="AF380" s="304">
        <v>-999</v>
      </c>
      <c r="AG380" s="304"/>
      <c r="AH380" s="304">
        <v>4.7545299999999999E-2</v>
      </c>
      <c r="AI380" s="312"/>
      <c r="AJ380" s="332">
        <v>480</v>
      </c>
      <c r="AK380" s="304">
        <f t="shared" si="100"/>
        <v>425</v>
      </c>
      <c r="AL380" s="304">
        <f>IF(AH380&lt;=0.0022,0.2,0.43)</f>
        <v>0.43</v>
      </c>
      <c r="AM380" s="389">
        <f t="shared" si="101"/>
        <v>390</v>
      </c>
      <c r="AN380" s="304"/>
      <c r="AO380" s="304"/>
      <c r="AP380" s="312" t="s">
        <v>1903</v>
      </c>
      <c r="AQ380" s="312" t="s">
        <v>2917</v>
      </c>
      <c r="AR380" s="312">
        <v>390</v>
      </c>
      <c r="AS380" s="312">
        <v>376.07299999999998</v>
      </c>
      <c r="AT380" s="312"/>
      <c r="AU380" s="329">
        <f>VLOOKUP(C380,[1]world!$A$2:$B$3555,2,FALSE)</f>
        <v>3</v>
      </c>
      <c r="AV380" s="329">
        <v>547</v>
      </c>
      <c r="AW380" s="304">
        <v>0.37</v>
      </c>
      <c r="AX380" s="304">
        <v>80</v>
      </c>
      <c r="AY380" s="304">
        <v>-999</v>
      </c>
      <c r="AZ380" s="304">
        <v>4720</v>
      </c>
      <c r="BA380" s="304">
        <v>-999</v>
      </c>
      <c r="BB380" s="304">
        <v>-999</v>
      </c>
      <c r="BC380" s="304">
        <v>-999</v>
      </c>
      <c r="BD380" s="304">
        <v>-999</v>
      </c>
      <c r="BE380" s="304">
        <v>-999</v>
      </c>
      <c r="BF380" s="304">
        <v>-999</v>
      </c>
      <c r="BG380" s="304">
        <v>-999</v>
      </c>
      <c r="BH380" s="304">
        <v>-999</v>
      </c>
      <c r="BI380" s="304">
        <v>-999</v>
      </c>
      <c r="BJ380" s="304">
        <v>4</v>
      </c>
      <c r="BK380" s="304" t="s">
        <v>4954</v>
      </c>
      <c r="BL380" s="304">
        <v>4</v>
      </c>
    </row>
    <row r="381" spans="1:64" ht="15" hidden="1" customHeight="1" x14ac:dyDescent="0.2">
      <c r="A381" s="304" t="s">
        <v>4922</v>
      </c>
      <c r="B381" s="304" t="s">
        <v>5965</v>
      </c>
      <c r="C381" s="304">
        <v>383</v>
      </c>
      <c r="D381" s="349" t="s">
        <v>3196</v>
      </c>
      <c r="E381" s="309">
        <v>36420</v>
      </c>
      <c r="F381" s="309"/>
      <c r="G381" s="324">
        <v>35.795999999999999</v>
      </c>
      <c r="H381" s="324">
        <v>-120.411</v>
      </c>
      <c r="I381" s="324" t="s">
        <v>214</v>
      </c>
      <c r="J381" s="368">
        <f t="shared" si="116"/>
        <v>510.92</v>
      </c>
      <c r="K381" s="331">
        <v>0.1</v>
      </c>
      <c r="L381" s="304" t="str">
        <f t="shared" si="99"/>
        <v>C</v>
      </c>
      <c r="M381" s="388">
        <v>0</v>
      </c>
      <c r="N381" s="304"/>
      <c r="O381" s="356">
        <v>61</v>
      </c>
      <c r="P381" s="356">
        <v>510.92</v>
      </c>
      <c r="Q381" s="309">
        <v>3362</v>
      </c>
      <c r="R381" s="304" t="s">
        <v>5948</v>
      </c>
      <c r="S381" s="304"/>
      <c r="T381" s="304"/>
      <c r="U381" s="304"/>
      <c r="V381" s="304"/>
      <c r="W381" s="304" t="s">
        <v>204</v>
      </c>
      <c r="X381" s="304" t="s">
        <v>205</v>
      </c>
      <c r="Y381" s="366">
        <f t="shared" si="102"/>
        <v>424.8</v>
      </c>
      <c r="Z381" s="304">
        <v>0.3</v>
      </c>
      <c r="AA381" s="304"/>
      <c r="AB381" s="304">
        <v>-999</v>
      </c>
      <c r="AC381" s="304">
        <v>-999</v>
      </c>
      <c r="AD381" s="366">
        <v>-999</v>
      </c>
      <c r="AE381" s="304">
        <v>-999</v>
      </c>
      <c r="AF381" s="304">
        <v>-999</v>
      </c>
      <c r="AG381" s="304"/>
      <c r="AH381" s="304">
        <v>1.6735799999999999E-2</v>
      </c>
      <c r="AI381" s="312"/>
      <c r="AJ381" s="332">
        <v>351</v>
      </c>
      <c r="AK381" s="304">
        <f t="shared" si="100"/>
        <v>270</v>
      </c>
      <c r="AL381" s="304">
        <f>IF(AH381&lt;=0.0022,0.2,0.43)</f>
        <v>0.43</v>
      </c>
      <c r="AM381" s="389">
        <f t="shared" si="101"/>
        <v>455</v>
      </c>
      <c r="AN381" s="304"/>
      <c r="AO381" s="304"/>
      <c r="AP381" s="312" t="s">
        <v>2138</v>
      </c>
      <c r="AQ381" s="312" t="s">
        <v>1904</v>
      </c>
      <c r="AR381" s="312">
        <v>455</v>
      </c>
      <c r="AS381" s="312">
        <v>438.339</v>
      </c>
      <c r="AT381" s="312"/>
      <c r="AU381" s="329">
        <f>VLOOKUP(C381,[1]world!$A$2:$B$3555,2,FALSE)</f>
        <v>5</v>
      </c>
      <c r="AV381" s="329">
        <v>402</v>
      </c>
      <c r="AW381" s="304">
        <v>0.37</v>
      </c>
      <c r="AX381" s="304">
        <v>60</v>
      </c>
      <c r="AY381" s="304">
        <v>-999</v>
      </c>
      <c r="AZ381" s="304">
        <v>4500</v>
      </c>
      <c r="BA381" s="304">
        <v>-999</v>
      </c>
      <c r="BB381" s="304">
        <v>-999</v>
      </c>
      <c r="BC381" s="304">
        <v>-999</v>
      </c>
      <c r="BD381" s="304">
        <v>-999</v>
      </c>
      <c r="BE381" s="304">
        <v>-999</v>
      </c>
      <c r="BF381" s="304">
        <v>-999</v>
      </c>
      <c r="BG381" s="304">
        <v>-999</v>
      </c>
      <c r="BH381" s="304">
        <v>-999</v>
      </c>
      <c r="BI381" s="304">
        <v>-999</v>
      </c>
      <c r="BJ381" s="304">
        <v>4</v>
      </c>
      <c r="BK381" s="304" t="s">
        <v>4954</v>
      </c>
      <c r="BL381" s="304">
        <v>4</v>
      </c>
    </row>
    <row r="382" spans="1:64" ht="15" hidden="1" customHeight="1" x14ac:dyDescent="0.2">
      <c r="A382" s="304" t="s">
        <v>4922</v>
      </c>
      <c r="B382" s="304" t="s">
        <v>5965</v>
      </c>
      <c r="C382" s="304">
        <v>384</v>
      </c>
      <c r="D382" s="349" t="s">
        <v>3233</v>
      </c>
      <c r="E382" s="309">
        <v>36421</v>
      </c>
      <c r="F382" s="309"/>
      <c r="G382" s="324">
        <v>35.843000000000004</v>
      </c>
      <c r="H382" s="324">
        <v>-120.348</v>
      </c>
      <c r="I382" s="324" t="s">
        <v>214</v>
      </c>
      <c r="J382" s="368">
        <f t="shared" si="116"/>
        <v>360.92</v>
      </c>
      <c r="K382" s="331">
        <v>0.1</v>
      </c>
      <c r="L382" s="304" t="str">
        <f t="shared" si="99"/>
        <v>C</v>
      </c>
      <c r="M382" s="388">
        <v>0</v>
      </c>
      <c r="N382" s="304"/>
      <c r="O382" s="356">
        <v>101</v>
      </c>
      <c r="P382" s="356">
        <v>360.92</v>
      </c>
      <c r="Q382" s="309">
        <v>3365</v>
      </c>
      <c r="R382" s="304" t="s">
        <v>5948</v>
      </c>
      <c r="S382" s="304"/>
      <c r="T382" s="304"/>
      <c r="U382" s="304"/>
      <c r="V382" s="304"/>
      <c r="W382" s="304" t="s">
        <v>204</v>
      </c>
      <c r="X382" s="304" t="s">
        <v>205</v>
      </c>
      <c r="Y382" s="366">
        <f t="shared" si="102"/>
        <v>424.8</v>
      </c>
      <c r="Z382" s="304">
        <v>0.3</v>
      </c>
      <c r="AA382" s="304"/>
      <c r="AB382" s="304">
        <v>-999</v>
      </c>
      <c r="AC382" s="304">
        <v>-999</v>
      </c>
      <c r="AD382" s="366">
        <v>-999</v>
      </c>
      <c r="AE382" s="304">
        <v>-999</v>
      </c>
      <c r="AF382" s="304">
        <v>-999</v>
      </c>
      <c r="AG382" s="304"/>
      <c r="AH382" s="304">
        <v>1.9292500000000001E-2</v>
      </c>
      <c r="AI382" s="385">
        <v>5.85911E-2</v>
      </c>
      <c r="AJ382" s="332">
        <v>365</v>
      </c>
      <c r="AK382" s="304">
        <f t="shared" si="100"/>
        <v>425</v>
      </c>
      <c r="AL382" s="363">
        <f>IF(AND(AH382&lt;=0.0022,AI382&lt;=0.0022),0.2,0.43)</f>
        <v>0.43</v>
      </c>
      <c r="AM382" s="389">
        <f t="shared" si="101"/>
        <v>353</v>
      </c>
      <c r="AN382" s="363">
        <v>0.25</v>
      </c>
      <c r="AO382" s="304"/>
      <c r="AP382" s="312" t="s">
        <v>4980</v>
      </c>
      <c r="AQ382" s="312" t="s">
        <v>2949</v>
      </c>
      <c r="AR382" s="312">
        <v>349</v>
      </c>
      <c r="AS382" s="312">
        <v>338.53899999999999</v>
      </c>
      <c r="AT382" s="312">
        <v>353</v>
      </c>
      <c r="AU382" s="329">
        <f>VLOOKUP(C382,[1]world!$A$2:$B$3555,2,FALSE)</f>
        <v>7</v>
      </c>
      <c r="AV382" s="329">
        <v>388</v>
      </c>
      <c r="AW382" s="304">
        <v>0.37</v>
      </c>
      <c r="AX382" s="304">
        <v>80</v>
      </c>
      <c r="AY382" s="304">
        <v>-999</v>
      </c>
      <c r="AZ382" s="304">
        <v>5200</v>
      </c>
      <c r="BA382" s="304">
        <v>-999</v>
      </c>
      <c r="BB382" s="304">
        <v>-999</v>
      </c>
      <c r="BC382" s="304">
        <v>-999</v>
      </c>
      <c r="BD382" s="304">
        <v>-999</v>
      </c>
      <c r="BE382" s="304">
        <v>-999</v>
      </c>
      <c r="BF382" s="304">
        <v>-999</v>
      </c>
      <c r="BG382" s="304">
        <v>-999</v>
      </c>
      <c r="BH382" s="304">
        <v>-999</v>
      </c>
      <c r="BI382" s="304">
        <v>-999</v>
      </c>
      <c r="BJ382" s="304">
        <v>4</v>
      </c>
      <c r="BK382" s="304" t="s">
        <v>4954</v>
      </c>
      <c r="BL382" s="304">
        <v>4</v>
      </c>
    </row>
    <row r="383" spans="1:64" ht="15" hidden="1" customHeight="1" x14ac:dyDescent="0.2">
      <c r="A383" s="304" t="s">
        <v>4922</v>
      </c>
      <c r="B383" s="304" t="s">
        <v>5965</v>
      </c>
      <c r="C383" s="304">
        <v>385</v>
      </c>
      <c r="D383" s="349" t="s">
        <v>3205</v>
      </c>
      <c r="E383" s="309">
        <v>36422</v>
      </c>
      <c r="F383" s="309"/>
      <c r="G383" s="324">
        <v>35.81</v>
      </c>
      <c r="H383" s="324">
        <v>-120.282</v>
      </c>
      <c r="I383" s="324" t="s">
        <v>214</v>
      </c>
      <c r="J383" s="368">
        <f t="shared" si="116"/>
        <v>566.33000000000004</v>
      </c>
      <c r="K383" s="331">
        <v>0.1</v>
      </c>
      <c r="L383" s="304" t="str">
        <f t="shared" si="99"/>
        <v>C</v>
      </c>
      <c r="M383" s="388">
        <v>0</v>
      </c>
      <c r="N383" s="304"/>
      <c r="O383" s="356">
        <v>101</v>
      </c>
      <c r="P383" s="356">
        <v>566.33000000000004</v>
      </c>
      <c r="Q383" s="309">
        <v>3356</v>
      </c>
      <c r="R383" s="304" t="s">
        <v>5948</v>
      </c>
      <c r="S383" s="304"/>
      <c r="T383" s="304"/>
      <c r="U383" s="304"/>
      <c r="V383" s="304"/>
      <c r="W383" s="304" t="s">
        <v>259</v>
      </c>
      <c r="X383" s="304" t="s">
        <v>232</v>
      </c>
      <c r="Y383" s="366">
        <f t="shared" si="102"/>
        <v>506.6</v>
      </c>
      <c r="Z383" s="304">
        <v>0.4</v>
      </c>
      <c r="AA383" s="304"/>
      <c r="AB383" s="304">
        <v>-999</v>
      </c>
      <c r="AC383" s="304">
        <v>-999</v>
      </c>
      <c r="AD383" s="366">
        <v>-999</v>
      </c>
      <c r="AE383" s="304">
        <v>-999</v>
      </c>
      <c r="AF383" s="304">
        <v>-999</v>
      </c>
      <c r="AG383" s="304"/>
      <c r="AH383" s="304">
        <v>1.66965E-2</v>
      </c>
      <c r="AI383" s="312"/>
      <c r="AJ383" s="332">
        <v>350</v>
      </c>
      <c r="AK383" s="304">
        <f t="shared" si="100"/>
        <v>270</v>
      </c>
      <c r="AL383" s="304">
        <f>IF(AH383&lt;=0.0022,0.2,0.43)</f>
        <v>0.43</v>
      </c>
      <c r="AM383" s="389">
        <f t="shared" si="101"/>
        <v>390</v>
      </c>
      <c r="AN383" s="304"/>
      <c r="AO383" s="304"/>
      <c r="AP383" s="312" t="s">
        <v>1903</v>
      </c>
      <c r="AQ383" s="312" t="s">
        <v>2949</v>
      </c>
      <c r="AR383" s="312">
        <v>390</v>
      </c>
      <c r="AS383" s="312">
        <v>376.07299999999998</v>
      </c>
      <c r="AT383" s="312"/>
      <c r="AU383" s="329">
        <f>VLOOKUP(C383,[1]world!$A$2:$B$3555,2,FALSE)</f>
        <v>7</v>
      </c>
      <c r="AV383" s="329">
        <v>388</v>
      </c>
      <c r="AW383" s="304">
        <v>0.37</v>
      </c>
      <c r="AX383" s="304">
        <v>80</v>
      </c>
      <c r="AY383" s="304">
        <v>-999</v>
      </c>
      <c r="AZ383" s="304">
        <v>4260</v>
      </c>
      <c r="BA383" s="304">
        <v>-999</v>
      </c>
      <c r="BB383" s="304">
        <v>-999</v>
      </c>
      <c r="BC383" s="304">
        <v>-999</v>
      </c>
      <c r="BD383" s="304">
        <v>-999</v>
      </c>
      <c r="BE383" s="304">
        <v>-999</v>
      </c>
      <c r="BF383" s="304">
        <v>-999</v>
      </c>
      <c r="BG383" s="304">
        <v>-999</v>
      </c>
      <c r="BH383" s="304">
        <v>-999</v>
      </c>
      <c r="BI383" s="304">
        <v>-999</v>
      </c>
      <c r="BJ383" s="304">
        <v>4</v>
      </c>
      <c r="BK383" s="304" t="s">
        <v>4954</v>
      </c>
      <c r="BL383" s="304">
        <v>4</v>
      </c>
    </row>
    <row r="384" spans="1:64" ht="15" hidden="1" customHeight="1" x14ac:dyDescent="0.2">
      <c r="A384" s="304" t="s">
        <v>4922</v>
      </c>
      <c r="B384" s="304" t="s">
        <v>5965</v>
      </c>
      <c r="C384" s="304">
        <v>386</v>
      </c>
      <c r="D384" s="349" t="s">
        <v>3240</v>
      </c>
      <c r="E384" s="309">
        <v>36431</v>
      </c>
      <c r="F384" s="309"/>
      <c r="G384" s="324">
        <v>35.871000000000002</v>
      </c>
      <c r="H384" s="324">
        <v>-120.404</v>
      </c>
      <c r="I384" s="324" t="s">
        <v>214</v>
      </c>
      <c r="J384" s="368">
        <f t="shared" si="116"/>
        <v>297.45999999999998</v>
      </c>
      <c r="K384" s="331">
        <v>0.1</v>
      </c>
      <c r="L384" s="304" t="str">
        <f t="shared" si="99"/>
        <v>D</v>
      </c>
      <c r="M384" s="388">
        <v>0</v>
      </c>
      <c r="N384" s="304"/>
      <c r="O384" s="356">
        <v>71</v>
      </c>
      <c r="P384" s="356">
        <v>297.45999999999998</v>
      </c>
      <c r="Q384" s="309">
        <v>3332</v>
      </c>
      <c r="R384" s="304" t="s">
        <v>5948</v>
      </c>
      <c r="S384" s="304"/>
      <c r="T384" s="304"/>
      <c r="U384" s="304"/>
      <c r="V384" s="304"/>
      <c r="W384" s="304" t="s">
        <v>401</v>
      </c>
      <c r="X384" s="304" t="s">
        <v>206</v>
      </c>
      <c r="Y384" s="366">
        <f t="shared" si="102"/>
        <v>338.6</v>
      </c>
      <c r="Z384" s="304">
        <v>0.3</v>
      </c>
      <c r="AA384" s="304"/>
      <c r="AB384" s="304">
        <v>-999</v>
      </c>
      <c r="AC384" s="304">
        <v>-999</v>
      </c>
      <c r="AD384" s="366">
        <v>-999</v>
      </c>
      <c r="AE384" s="304">
        <v>-999</v>
      </c>
      <c r="AF384" s="304">
        <v>-999</v>
      </c>
      <c r="AG384" s="304"/>
      <c r="AH384" s="304">
        <v>3.0176600000000001E-2</v>
      </c>
      <c r="AI384" s="312"/>
      <c r="AJ384" s="332">
        <v>409</v>
      </c>
      <c r="AK384" s="304">
        <f t="shared" si="100"/>
        <v>425</v>
      </c>
      <c r="AL384" s="304">
        <f>IF(AH384&lt;=0.0022,0.2,0.43)</f>
        <v>0.43</v>
      </c>
      <c r="AM384" s="389">
        <f t="shared" si="101"/>
        <v>387</v>
      </c>
      <c r="AN384" s="363">
        <v>0.25</v>
      </c>
      <c r="AO384" s="304"/>
      <c r="AP384" s="312" t="s">
        <v>1600</v>
      </c>
      <c r="AQ384" s="312" t="s">
        <v>2917</v>
      </c>
      <c r="AR384" s="312">
        <v>387</v>
      </c>
      <c r="AS384" s="312">
        <v>370.78899999999999</v>
      </c>
      <c r="AT384" s="312"/>
      <c r="AU384" s="329">
        <f>VLOOKUP(C384,[1]world!$A$2:$B$3555,2,FALSE)</f>
        <v>7</v>
      </c>
      <c r="AV384" s="329">
        <v>388</v>
      </c>
      <c r="AW384" s="304">
        <v>0.37</v>
      </c>
      <c r="AX384" s="304">
        <v>80</v>
      </c>
      <c r="AY384" s="304">
        <v>-999</v>
      </c>
      <c r="AZ384" s="304">
        <v>6520</v>
      </c>
      <c r="BA384" s="304">
        <v>-999</v>
      </c>
      <c r="BB384" s="304">
        <v>-999</v>
      </c>
      <c r="BC384" s="304">
        <v>-999</v>
      </c>
      <c r="BD384" s="304">
        <v>-999</v>
      </c>
      <c r="BE384" s="304">
        <v>-999</v>
      </c>
      <c r="BF384" s="304">
        <v>-999</v>
      </c>
      <c r="BG384" s="304">
        <v>-999</v>
      </c>
      <c r="BH384" s="304">
        <v>-999</v>
      </c>
      <c r="BI384" s="304">
        <v>-999</v>
      </c>
      <c r="BJ384" s="304">
        <v>4</v>
      </c>
      <c r="BK384" s="304" t="s">
        <v>4954</v>
      </c>
      <c r="BL384" s="304">
        <v>4</v>
      </c>
    </row>
    <row r="385" spans="1:64" ht="15" hidden="1" customHeight="1" x14ac:dyDescent="0.2">
      <c r="A385" s="304" t="s">
        <v>4922</v>
      </c>
      <c r="B385" s="304" t="s">
        <v>5965</v>
      </c>
      <c r="C385" s="304">
        <v>387</v>
      </c>
      <c r="D385" s="349" t="s">
        <v>3170</v>
      </c>
      <c r="E385" s="309">
        <v>36432</v>
      </c>
      <c r="F385" s="309"/>
      <c r="G385" s="324">
        <v>35.738</v>
      </c>
      <c r="H385" s="324">
        <v>-120.50700000000001</v>
      </c>
      <c r="I385" s="324" t="s">
        <v>214</v>
      </c>
      <c r="J385" s="368">
        <f t="shared" si="116"/>
        <v>232.44</v>
      </c>
      <c r="K385" s="331">
        <v>0.1</v>
      </c>
      <c r="L385" s="304" t="str">
        <f t="shared" si="99"/>
        <v>D</v>
      </c>
      <c r="M385" s="388">
        <v>0</v>
      </c>
      <c r="N385" s="304"/>
      <c r="O385" s="356">
        <v>50</v>
      </c>
      <c r="P385" s="356">
        <v>232.44</v>
      </c>
      <c r="Q385" s="309">
        <v>3339</v>
      </c>
      <c r="R385" s="304" t="s">
        <v>5948</v>
      </c>
      <c r="S385" s="304"/>
      <c r="T385" s="304"/>
      <c r="U385" s="304"/>
      <c r="V385" s="304"/>
      <c r="W385" s="304" t="s">
        <v>311</v>
      </c>
      <c r="X385" s="304" t="s">
        <v>206</v>
      </c>
      <c r="Y385" s="366">
        <f t="shared" si="102"/>
        <v>338.6</v>
      </c>
      <c r="Z385" s="304">
        <v>0.3</v>
      </c>
      <c r="AA385" s="304"/>
      <c r="AB385" s="304">
        <v>-999</v>
      </c>
      <c r="AC385" s="304">
        <v>-999</v>
      </c>
      <c r="AD385" s="366">
        <v>-999</v>
      </c>
      <c r="AE385" s="304">
        <v>-999</v>
      </c>
      <c r="AF385" s="304">
        <v>-999</v>
      </c>
      <c r="AG385" s="304"/>
      <c r="AH385" s="304">
        <v>1.43146E-2</v>
      </c>
      <c r="AI385" s="312"/>
      <c r="AJ385" s="332">
        <v>332</v>
      </c>
      <c r="AK385" s="304">
        <f t="shared" si="100"/>
        <v>270</v>
      </c>
      <c r="AL385" s="304">
        <f>IF(AH385&lt;=0.0022,0.2,0.43)</f>
        <v>0.43</v>
      </c>
      <c r="AM385" s="389">
        <f t="shared" si="101"/>
        <v>455</v>
      </c>
      <c r="AN385" s="304"/>
      <c r="AO385" s="304"/>
      <c r="AP385" s="312" t="s">
        <v>2138</v>
      </c>
      <c r="AQ385" s="312" t="s">
        <v>2949</v>
      </c>
      <c r="AR385" s="312">
        <v>455</v>
      </c>
      <c r="AS385" s="312">
        <v>438.339</v>
      </c>
      <c r="AT385" s="312"/>
      <c r="AU385" s="329">
        <f>VLOOKUP(C385,[1]world!$A$2:$B$3555,2,FALSE)</f>
        <v>1</v>
      </c>
      <c r="AV385" s="329">
        <v>519</v>
      </c>
      <c r="AW385" s="304">
        <v>0.37</v>
      </c>
      <c r="AX385" s="304">
        <v>60</v>
      </c>
      <c r="AY385" s="304">
        <v>-999</v>
      </c>
      <c r="AZ385" s="304">
        <v>340</v>
      </c>
      <c r="BA385" s="304">
        <v>-999</v>
      </c>
      <c r="BB385" s="304">
        <v>-999</v>
      </c>
      <c r="BC385" s="304">
        <v>-999</v>
      </c>
      <c r="BD385" s="304">
        <v>-999</v>
      </c>
      <c r="BE385" s="304">
        <v>-999</v>
      </c>
      <c r="BF385" s="304">
        <v>-999</v>
      </c>
      <c r="BG385" s="304">
        <v>-999</v>
      </c>
      <c r="BH385" s="304">
        <v>-999</v>
      </c>
      <c r="BI385" s="304">
        <v>-999</v>
      </c>
      <c r="BJ385" s="304">
        <v>4</v>
      </c>
      <c r="BK385" s="304" t="s">
        <v>4954</v>
      </c>
      <c r="BL385" s="304">
        <v>4</v>
      </c>
    </row>
    <row r="386" spans="1:64" ht="15" hidden="1" customHeight="1" x14ac:dyDescent="0.2">
      <c r="A386" s="304" t="s">
        <v>4922</v>
      </c>
      <c r="B386" s="304" t="s">
        <v>5965</v>
      </c>
      <c r="C386" s="304">
        <v>388</v>
      </c>
      <c r="D386" s="349" t="s">
        <v>3186</v>
      </c>
      <c r="E386" s="309">
        <v>36433</v>
      </c>
      <c r="F386" s="309"/>
      <c r="G386" s="324">
        <v>35.784999999999997</v>
      </c>
      <c r="H386" s="324">
        <v>-120.444</v>
      </c>
      <c r="I386" s="324" t="s">
        <v>214</v>
      </c>
      <c r="J386" s="368">
        <f t="shared" ref="J386:J387" si="117">EXP(0.35*LN(AM386)+0.24*LN(Y386)+0.2*LN(AJ386)+0.21*LN(AV386))</f>
        <v>417.95093934957481</v>
      </c>
      <c r="K386" s="331">
        <f t="shared" ref="K386:K387" si="118">SQRT(0.35*AN386^2+0.24*Z386^2+0.2*AL386^2+0.21*AW386^2)</f>
        <v>0.35418074481823542</v>
      </c>
      <c r="L386" s="304" t="str">
        <f t="shared" si="99"/>
        <v>C</v>
      </c>
      <c r="M386" s="388" t="s">
        <v>6092</v>
      </c>
      <c r="N386" s="304"/>
      <c r="O386" s="356"/>
      <c r="P386" s="356"/>
      <c r="Q386" s="356"/>
      <c r="R386" s="304"/>
      <c r="S386" s="304"/>
      <c r="T386" s="304"/>
      <c r="U386" s="304"/>
      <c r="V386" s="304"/>
      <c r="W386" s="304" t="s">
        <v>204</v>
      </c>
      <c r="X386" s="304" t="s">
        <v>205</v>
      </c>
      <c r="Y386" s="366">
        <f t="shared" si="102"/>
        <v>424.8</v>
      </c>
      <c r="Z386" s="304">
        <v>0.3</v>
      </c>
      <c r="AA386" s="304"/>
      <c r="AB386" s="304">
        <v>-999</v>
      </c>
      <c r="AC386" s="304">
        <v>-999</v>
      </c>
      <c r="AD386" s="366">
        <v>-999</v>
      </c>
      <c r="AE386" s="304">
        <v>-999</v>
      </c>
      <c r="AF386" s="304">
        <v>-999</v>
      </c>
      <c r="AG386" s="304"/>
      <c r="AH386" s="304">
        <v>2.0072199999999998E-2</v>
      </c>
      <c r="AI386" s="312"/>
      <c r="AJ386" s="332">
        <v>368</v>
      </c>
      <c r="AK386" s="304">
        <f t="shared" si="100"/>
        <v>425</v>
      </c>
      <c r="AL386" s="363">
        <v>0.43</v>
      </c>
      <c r="AM386" s="389">
        <f t="shared" si="101"/>
        <v>455</v>
      </c>
      <c r="AN386" s="304">
        <v>0.33</v>
      </c>
      <c r="AO386" s="304"/>
      <c r="AP386" s="312" t="s">
        <v>2138</v>
      </c>
      <c r="AQ386" s="312" t="s">
        <v>3176</v>
      </c>
      <c r="AR386" s="312">
        <v>455</v>
      </c>
      <c r="AS386" s="312">
        <v>438.339</v>
      </c>
      <c r="AT386" s="312"/>
      <c r="AU386" s="329">
        <f>VLOOKUP(C386,[1]world!$A$2:$B$3555,2,FALSE)</f>
        <v>5</v>
      </c>
      <c r="AV386" s="329">
        <v>402</v>
      </c>
      <c r="AW386" s="304">
        <v>0.37</v>
      </c>
      <c r="AX386" s="304">
        <v>60</v>
      </c>
      <c r="AY386" s="304">
        <v>-999</v>
      </c>
      <c r="AZ386" s="304">
        <v>3860</v>
      </c>
      <c r="BA386" s="304">
        <v>-999</v>
      </c>
      <c r="BB386" s="304">
        <v>-999</v>
      </c>
      <c r="BC386" s="304">
        <v>-999</v>
      </c>
      <c r="BD386" s="304">
        <v>-999</v>
      </c>
      <c r="BE386" s="304">
        <v>-999</v>
      </c>
      <c r="BF386" s="304">
        <v>-999</v>
      </c>
      <c r="BG386" s="304">
        <v>-999</v>
      </c>
      <c r="BH386" s="304">
        <v>-999</v>
      </c>
      <c r="BI386" s="304">
        <v>-999</v>
      </c>
      <c r="BJ386" s="304">
        <v>4</v>
      </c>
      <c r="BK386" s="304" t="s">
        <v>4954</v>
      </c>
      <c r="BL386" s="304">
        <v>4</v>
      </c>
    </row>
    <row r="387" spans="1:64" ht="15" hidden="1" customHeight="1" x14ac:dyDescent="0.2">
      <c r="A387" s="304" t="s">
        <v>4922</v>
      </c>
      <c r="B387" s="304" t="s">
        <v>5965</v>
      </c>
      <c r="C387" s="304">
        <v>389</v>
      </c>
      <c r="D387" s="349" t="s">
        <v>3181</v>
      </c>
      <c r="E387" s="309">
        <v>36434</v>
      </c>
      <c r="F387" s="309"/>
      <c r="G387" s="324">
        <v>35.770000000000003</v>
      </c>
      <c r="H387" s="324">
        <v>-120.477</v>
      </c>
      <c r="I387" s="324" t="s">
        <v>214</v>
      </c>
      <c r="J387" s="368">
        <f t="shared" si="117"/>
        <v>444.05668353616852</v>
      </c>
      <c r="K387" s="331">
        <f t="shared" si="118"/>
        <v>0.35418074481823542</v>
      </c>
      <c r="L387" s="304" t="str">
        <f t="shared" si="99"/>
        <v>C</v>
      </c>
      <c r="M387" s="388" t="s">
        <v>6092</v>
      </c>
      <c r="N387" s="304"/>
      <c r="O387" s="356"/>
      <c r="P387" s="356"/>
      <c r="Q387" s="356"/>
      <c r="R387" s="304"/>
      <c r="S387" s="304"/>
      <c r="T387" s="304"/>
      <c r="U387" s="304"/>
      <c r="V387" s="304"/>
      <c r="W387" s="304" t="s">
        <v>204</v>
      </c>
      <c r="X387" s="304" t="s">
        <v>205</v>
      </c>
      <c r="Y387" s="366">
        <f t="shared" si="102"/>
        <v>424.8</v>
      </c>
      <c r="Z387" s="304">
        <v>0.3</v>
      </c>
      <c r="AA387" s="304"/>
      <c r="AB387" s="304">
        <v>-999</v>
      </c>
      <c r="AC387" s="304">
        <v>-999</v>
      </c>
      <c r="AD387" s="366">
        <v>-999</v>
      </c>
      <c r="AE387" s="304">
        <v>-999</v>
      </c>
      <c r="AF387" s="304">
        <v>-999</v>
      </c>
      <c r="AG387" s="304"/>
      <c r="AH387" s="304">
        <v>2.3097300000000001E-2</v>
      </c>
      <c r="AI387" s="312"/>
      <c r="AJ387" s="332">
        <v>381</v>
      </c>
      <c r="AK387" s="304">
        <f t="shared" si="100"/>
        <v>425</v>
      </c>
      <c r="AL387" s="363">
        <v>0.43</v>
      </c>
      <c r="AM387" s="389">
        <f t="shared" si="101"/>
        <v>455</v>
      </c>
      <c r="AN387" s="304">
        <v>0.33</v>
      </c>
      <c r="AO387" s="304"/>
      <c r="AP387" s="312" t="s">
        <v>2138</v>
      </c>
      <c r="AQ387" s="312" t="s">
        <v>3176</v>
      </c>
      <c r="AR387" s="312">
        <v>455</v>
      </c>
      <c r="AS387" s="312">
        <v>438.339</v>
      </c>
      <c r="AT387" s="312"/>
      <c r="AU387" s="329">
        <f>VLOOKUP(C387,[1]world!$A$2:$B$3555,2,FALSE)</f>
        <v>1</v>
      </c>
      <c r="AV387" s="329">
        <v>519</v>
      </c>
      <c r="AW387" s="304">
        <v>0.37</v>
      </c>
      <c r="AX387" s="304">
        <v>60</v>
      </c>
      <c r="AY387" s="304">
        <v>-999</v>
      </c>
      <c r="AZ387" s="304">
        <v>340</v>
      </c>
      <c r="BA387" s="304">
        <v>-999</v>
      </c>
      <c r="BB387" s="304">
        <v>-999</v>
      </c>
      <c r="BC387" s="304">
        <v>-999</v>
      </c>
      <c r="BD387" s="304">
        <v>-999</v>
      </c>
      <c r="BE387" s="304">
        <v>-999</v>
      </c>
      <c r="BF387" s="304">
        <v>-999</v>
      </c>
      <c r="BG387" s="304">
        <v>-999</v>
      </c>
      <c r="BH387" s="304">
        <v>-999</v>
      </c>
      <c r="BI387" s="304">
        <v>-999</v>
      </c>
      <c r="BJ387" s="304">
        <v>4</v>
      </c>
      <c r="BK387" s="304" t="s">
        <v>4954</v>
      </c>
      <c r="BL387" s="304">
        <v>4</v>
      </c>
    </row>
    <row r="388" spans="1:64" ht="15" hidden="1" customHeight="1" x14ac:dyDescent="0.2">
      <c r="A388" s="304" t="s">
        <v>4922</v>
      </c>
      <c r="B388" s="304" t="s">
        <v>5965</v>
      </c>
      <c r="C388" s="304">
        <v>390</v>
      </c>
      <c r="D388" s="349" t="s">
        <v>3230</v>
      </c>
      <c r="E388" s="309">
        <v>36437</v>
      </c>
      <c r="F388" s="309"/>
      <c r="G388" s="324">
        <v>35.832999999999998</v>
      </c>
      <c r="H388" s="324">
        <v>-120.27</v>
      </c>
      <c r="I388" s="324" t="s">
        <v>214</v>
      </c>
      <c r="J388" s="368">
        <f>P388</f>
        <v>565.08000000000004</v>
      </c>
      <c r="K388" s="331">
        <v>0.1</v>
      </c>
      <c r="L388" s="304" t="str">
        <f t="shared" ref="L388:L451" si="119">IF(J388&lt;180,"E",IF(AND(J388&gt;=180,J388&lt;360),"D",IF(AND(J388&gt;=360,J388&lt;760),"C",IF(AND(J388&gt;=760,J388&lt;1500),"B",IF(J388&gt;=1500,"A","-")))))</f>
        <v>C</v>
      </c>
      <c r="M388" s="388">
        <v>0</v>
      </c>
      <c r="N388" s="304"/>
      <c r="O388" s="356">
        <v>101</v>
      </c>
      <c r="P388" s="356">
        <v>565.08000000000004</v>
      </c>
      <c r="Q388" s="309">
        <v>3355</v>
      </c>
      <c r="R388" s="304" t="s">
        <v>5948</v>
      </c>
      <c r="S388" s="304"/>
      <c r="T388" s="304"/>
      <c r="U388" s="304"/>
      <c r="V388" s="304"/>
      <c r="W388" s="304" t="s">
        <v>259</v>
      </c>
      <c r="X388" s="304" t="s">
        <v>232</v>
      </c>
      <c r="Y388" s="366">
        <f t="shared" si="102"/>
        <v>506.6</v>
      </c>
      <c r="Z388" s="304">
        <v>0.4</v>
      </c>
      <c r="AA388" s="304"/>
      <c r="AB388" s="304">
        <v>-999</v>
      </c>
      <c r="AC388" s="304">
        <v>-999</v>
      </c>
      <c r="AD388" s="366">
        <v>-999</v>
      </c>
      <c r="AE388" s="304">
        <v>-999</v>
      </c>
      <c r="AF388" s="304">
        <v>-999</v>
      </c>
      <c r="AG388" s="304"/>
      <c r="AH388" s="304">
        <v>4.6667199999999999E-2</v>
      </c>
      <c r="AI388" s="312"/>
      <c r="AJ388" s="332">
        <v>476</v>
      </c>
      <c r="AK388" s="304">
        <f t="shared" ref="AK388:AK451" si="120">IF(AJ388&lt;=180,180,IF(AND(AJ388&gt;180,AJ388&lt;240),210,IF(AND(AJ388&gt;=240,AJ388&lt;300),270,IF(AND(AJ388&gt;=300,AJ388&lt;360),270,IF(AND(AJ388&gt;=360,AJ388&lt;490),425,IF(AND(AJ388&gt;=490,AJ388&lt;620),555,IF(AND(AJ388&gt;=620,AJ388&lt;760),690,IF(AJ388&gt;=760,760,"Error"))))))))</f>
        <v>425</v>
      </c>
      <c r="AL388" s="304">
        <f>IF(AH388&lt;=0.0022,0.2,0.43)</f>
        <v>0.43</v>
      </c>
      <c r="AM388" s="389">
        <f t="shared" ref="AM388:AM451" si="121">IF(AT388&lt;&gt;"",AT388,IF(AND(AT388="",AR388=""),"",AR388))</f>
        <v>390</v>
      </c>
      <c r="AN388" s="304"/>
      <c r="AO388" s="304"/>
      <c r="AP388" s="312" t="s">
        <v>1903</v>
      </c>
      <c r="AQ388" s="312" t="s">
        <v>2949</v>
      </c>
      <c r="AR388" s="312">
        <v>390</v>
      </c>
      <c r="AS388" s="312">
        <v>376.07299999999998</v>
      </c>
      <c r="AT388" s="312"/>
      <c r="AU388" s="329">
        <f>VLOOKUP(C388,[1]world!$A$2:$B$3555,2,FALSE)</f>
        <v>3</v>
      </c>
      <c r="AV388" s="329">
        <v>547</v>
      </c>
      <c r="AW388" s="304">
        <v>0.37</v>
      </c>
      <c r="AX388" s="304">
        <v>80</v>
      </c>
      <c r="AY388" s="304">
        <v>-999</v>
      </c>
      <c r="AZ388" s="304">
        <v>4220</v>
      </c>
      <c r="BA388" s="304">
        <v>-999</v>
      </c>
      <c r="BB388" s="304">
        <v>-999</v>
      </c>
      <c r="BC388" s="304">
        <v>-999</v>
      </c>
      <c r="BD388" s="304">
        <v>-999</v>
      </c>
      <c r="BE388" s="304">
        <v>-999</v>
      </c>
      <c r="BF388" s="304">
        <v>-999</v>
      </c>
      <c r="BG388" s="304">
        <v>-999</v>
      </c>
      <c r="BH388" s="304">
        <v>-999</v>
      </c>
      <c r="BI388" s="304">
        <v>-999</v>
      </c>
      <c r="BJ388" s="304">
        <v>4</v>
      </c>
      <c r="BK388" s="304" t="s">
        <v>4954</v>
      </c>
      <c r="BL388" s="304">
        <v>4</v>
      </c>
    </row>
    <row r="389" spans="1:64" ht="15" hidden="1" customHeight="1" x14ac:dyDescent="0.2">
      <c r="A389" s="304" t="s">
        <v>4922</v>
      </c>
      <c r="B389" s="304" t="s">
        <v>5965</v>
      </c>
      <c r="C389" s="304">
        <v>391</v>
      </c>
      <c r="D389" s="349" t="s">
        <v>3234</v>
      </c>
      <c r="E389" s="309">
        <v>36438</v>
      </c>
      <c r="F389" s="309"/>
      <c r="G389" s="324">
        <v>35.854999999999997</v>
      </c>
      <c r="H389" s="324">
        <v>-120.28100000000001</v>
      </c>
      <c r="I389" s="324" t="s">
        <v>214</v>
      </c>
      <c r="J389" s="368">
        <f>EXP(0.35*LN(AM389)+0.24*LN(Y389)+0.2*LN(AJ389)+0.21*LN(AV389))</f>
        <v>454.66666985832035</v>
      </c>
      <c r="K389" s="331">
        <f>SQRT(0.35*AN389^2+0.24*Z389^2+0.2*AL389^2+0.21*AW389^2)</f>
        <v>0.35497042130295869</v>
      </c>
      <c r="L389" s="304" t="str">
        <f t="shared" si="119"/>
        <v>C</v>
      </c>
      <c r="M389" s="388" t="s">
        <v>6092</v>
      </c>
      <c r="N389" s="304"/>
      <c r="O389" s="356"/>
      <c r="P389" s="356"/>
      <c r="Q389" s="356"/>
      <c r="R389" s="304"/>
      <c r="S389" s="304"/>
      <c r="T389" s="304"/>
      <c r="U389" s="304"/>
      <c r="V389" s="304"/>
      <c r="W389" s="304" t="s">
        <v>259</v>
      </c>
      <c r="X389" s="304" t="s">
        <v>232</v>
      </c>
      <c r="Y389" s="366">
        <f t="shared" ref="Y389:Y452" si="122">IF(X389="A",506.6,IF(X389="B",424.8,IF(X389="C",338.6,IF(X389="D",274.5,IF(X389="E",181.5,"-")))))</f>
        <v>506.6</v>
      </c>
      <c r="Z389" s="304">
        <v>0.4</v>
      </c>
      <c r="AA389" s="304"/>
      <c r="AB389" s="304">
        <v>-999</v>
      </c>
      <c r="AC389" s="304">
        <v>-999</v>
      </c>
      <c r="AD389" s="366">
        <v>-999</v>
      </c>
      <c r="AE389" s="304">
        <v>-999</v>
      </c>
      <c r="AF389" s="304">
        <v>-999</v>
      </c>
      <c r="AG389" s="304"/>
      <c r="AH389" s="304">
        <v>3.6734900000000001E-2</v>
      </c>
      <c r="AI389" s="312"/>
      <c r="AJ389" s="332">
        <v>436</v>
      </c>
      <c r="AK389" s="304">
        <f t="shared" si="120"/>
        <v>425</v>
      </c>
      <c r="AL389" s="363">
        <v>0.43</v>
      </c>
      <c r="AM389" s="389">
        <f t="shared" si="121"/>
        <v>387</v>
      </c>
      <c r="AN389" s="363">
        <v>0.25</v>
      </c>
      <c r="AO389" s="304"/>
      <c r="AP389" s="312" t="s">
        <v>1600</v>
      </c>
      <c r="AQ389" s="312" t="s">
        <v>1904</v>
      </c>
      <c r="AR389" s="312">
        <v>387</v>
      </c>
      <c r="AS389" s="312">
        <v>376.07299999999998</v>
      </c>
      <c r="AT389" s="312"/>
      <c r="AU389" s="329">
        <f>VLOOKUP(C389,[1]world!$A$2:$B$3555,2,FALSE)</f>
        <v>3</v>
      </c>
      <c r="AV389" s="329">
        <v>547</v>
      </c>
      <c r="AW389" s="304">
        <v>0.37</v>
      </c>
      <c r="AX389" s="304">
        <v>80</v>
      </c>
      <c r="AY389" s="304">
        <v>-999</v>
      </c>
      <c r="AZ389" s="304">
        <v>4500</v>
      </c>
      <c r="BA389" s="304">
        <v>-999</v>
      </c>
      <c r="BB389" s="304">
        <v>-999</v>
      </c>
      <c r="BC389" s="304">
        <v>-999</v>
      </c>
      <c r="BD389" s="304">
        <v>-999</v>
      </c>
      <c r="BE389" s="304">
        <v>-999</v>
      </c>
      <c r="BF389" s="304">
        <v>-999</v>
      </c>
      <c r="BG389" s="304">
        <v>-999</v>
      </c>
      <c r="BH389" s="304">
        <v>-999</v>
      </c>
      <c r="BI389" s="304">
        <v>-999</v>
      </c>
      <c r="BJ389" s="304">
        <v>4</v>
      </c>
      <c r="BK389" s="304" t="s">
        <v>4954</v>
      </c>
      <c r="BL389" s="304">
        <v>4</v>
      </c>
    </row>
    <row r="390" spans="1:64" ht="15" hidden="1" customHeight="1" x14ac:dyDescent="0.2">
      <c r="A390" s="304" t="s">
        <v>4922</v>
      </c>
      <c r="B390" s="304" t="s">
        <v>5965</v>
      </c>
      <c r="C390" s="304">
        <v>392</v>
      </c>
      <c r="D390" s="349" t="s">
        <v>3239</v>
      </c>
      <c r="E390" s="309">
        <v>36439</v>
      </c>
      <c r="F390" s="309"/>
      <c r="G390" s="324">
        <v>35.869999999999997</v>
      </c>
      <c r="H390" s="324">
        <v>-120.334</v>
      </c>
      <c r="I390" s="324" t="s">
        <v>214</v>
      </c>
      <c r="J390" s="368">
        <f>P390</f>
        <v>450.61</v>
      </c>
      <c r="K390" s="331">
        <v>0.1</v>
      </c>
      <c r="L390" s="304" t="str">
        <f t="shared" si="119"/>
        <v>C</v>
      </c>
      <c r="M390" s="388">
        <v>0</v>
      </c>
      <c r="N390" s="304"/>
      <c r="O390" s="356">
        <v>101</v>
      </c>
      <c r="P390" s="356">
        <v>450.61</v>
      </c>
      <c r="Q390" s="309">
        <v>3363</v>
      </c>
      <c r="R390" s="304" t="s">
        <v>5948</v>
      </c>
      <c r="S390" s="304"/>
      <c r="T390" s="304"/>
      <c r="U390" s="304"/>
      <c r="V390" s="304"/>
      <c r="W390" s="304" t="s">
        <v>204</v>
      </c>
      <c r="X390" s="304" t="s">
        <v>205</v>
      </c>
      <c r="Y390" s="366">
        <f t="shared" si="122"/>
        <v>424.8</v>
      </c>
      <c r="Z390" s="304">
        <v>0.3</v>
      </c>
      <c r="AA390" s="304"/>
      <c r="AB390" s="304">
        <v>-999</v>
      </c>
      <c r="AC390" s="304">
        <v>-999</v>
      </c>
      <c r="AD390" s="366">
        <v>-999</v>
      </c>
      <c r="AE390" s="304">
        <v>-999</v>
      </c>
      <c r="AF390" s="304">
        <v>-999</v>
      </c>
      <c r="AG390" s="304"/>
      <c r="AH390" s="304">
        <v>1.8565499999999999E-2</v>
      </c>
      <c r="AI390" s="312"/>
      <c r="AJ390" s="332">
        <v>362</v>
      </c>
      <c r="AK390" s="304">
        <f t="shared" si="120"/>
        <v>425</v>
      </c>
      <c r="AL390" s="304">
        <f>IF(AH390&lt;=0.0022,0.2,0.43)</f>
        <v>0.43</v>
      </c>
      <c r="AM390" s="389">
        <f t="shared" si="121"/>
        <v>387</v>
      </c>
      <c r="AN390" s="363">
        <v>0.25</v>
      </c>
      <c r="AO390" s="304"/>
      <c r="AP390" s="312" t="s">
        <v>1600</v>
      </c>
      <c r="AQ390" s="312" t="s">
        <v>2949</v>
      </c>
      <c r="AR390" s="312">
        <v>387</v>
      </c>
      <c r="AS390" s="312">
        <v>370.78899999999999</v>
      </c>
      <c r="AT390" s="312"/>
      <c r="AU390" s="329">
        <f>VLOOKUP(C390,[1]world!$A$2:$B$3555,2,FALSE)</f>
        <v>7</v>
      </c>
      <c r="AV390" s="329">
        <v>388</v>
      </c>
      <c r="AW390" s="304">
        <v>0.37</v>
      </c>
      <c r="AX390" s="304">
        <v>80</v>
      </c>
      <c r="AY390" s="304">
        <v>-999</v>
      </c>
      <c r="AZ390" s="304">
        <v>5540</v>
      </c>
      <c r="BA390" s="304">
        <v>-999</v>
      </c>
      <c r="BB390" s="304">
        <v>-999</v>
      </c>
      <c r="BC390" s="304">
        <v>-999</v>
      </c>
      <c r="BD390" s="304">
        <v>-999</v>
      </c>
      <c r="BE390" s="304">
        <v>-999</v>
      </c>
      <c r="BF390" s="304">
        <v>-999</v>
      </c>
      <c r="BG390" s="304">
        <v>-999</v>
      </c>
      <c r="BH390" s="304">
        <v>-999</v>
      </c>
      <c r="BI390" s="304">
        <v>-999</v>
      </c>
      <c r="BJ390" s="304">
        <v>4</v>
      </c>
      <c r="BK390" s="304" t="s">
        <v>4954</v>
      </c>
      <c r="BL390" s="304">
        <v>4</v>
      </c>
    </row>
    <row r="391" spans="1:64" ht="15" hidden="1" customHeight="1" x14ac:dyDescent="0.2">
      <c r="A391" s="304" t="s">
        <v>4922</v>
      </c>
      <c r="B391" s="304" t="s">
        <v>5965</v>
      </c>
      <c r="C391" s="304">
        <v>393</v>
      </c>
      <c r="D391" s="349" t="s">
        <v>3246</v>
      </c>
      <c r="E391" s="309">
        <v>36440</v>
      </c>
      <c r="F391" s="309"/>
      <c r="G391" s="324">
        <v>35.884999999999998</v>
      </c>
      <c r="H391" s="324">
        <v>-120.565</v>
      </c>
      <c r="I391" s="324" t="s">
        <v>214</v>
      </c>
      <c r="J391" s="368">
        <f>P391</f>
        <v>320.39</v>
      </c>
      <c r="K391" s="331">
        <v>0.1</v>
      </c>
      <c r="L391" s="304" t="str">
        <f t="shared" si="119"/>
        <v>D</v>
      </c>
      <c r="M391" s="388">
        <v>0</v>
      </c>
      <c r="N391" s="304"/>
      <c r="O391" s="356">
        <v>81</v>
      </c>
      <c r="P391" s="356">
        <v>320.39</v>
      </c>
      <c r="Q391" s="309">
        <v>3345</v>
      </c>
      <c r="R391" s="304" t="s">
        <v>5948</v>
      </c>
      <c r="S391" s="304"/>
      <c r="T391" s="304"/>
      <c r="U391" s="304"/>
      <c r="V391" s="304"/>
      <c r="W391" s="310" t="s">
        <v>259</v>
      </c>
      <c r="X391" s="304" t="s">
        <v>232</v>
      </c>
      <c r="Y391" s="366">
        <f t="shared" si="122"/>
        <v>506.6</v>
      </c>
      <c r="Z391" s="304">
        <v>0.4</v>
      </c>
      <c r="AA391" s="304"/>
      <c r="AB391" s="304">
        <v>-999</v>
      </c>
      <c r="AC391" s="304">
        <v>-999</v>
      </c>
      <c r="AD391" s="366">
        <v>-999</v>
      </c>
      <c r="AE391" s="304">
        <v>-999</v>
      </c>
      <c r="AF391" s="304">
        <v>-999</v>
      </c>
      <c r="AG391" s="304"/>
      <c r="AH391" s="304">
        <v>4.6357799999999998E-2</v>
      </c>
      <c r="AI391" s="312"/>
      <c r="AJ391" s="332">
        <v>475</v>
      </c>
      <c r="AK391" s="304">
        <f t="shared" si="120"/>
        <v>425</v>
      </c>
      <c r="AL391" s="304">
        <f>IF(AH391&lt;=0.0022,0.2,0.43)</f>
        <v>0.43</v>
      </c>
      <c r="AM391" s="389">
        <f t="shared" si="121"/>
        <v>390</v>
      </c>
      <c r="AN391" s="304"/>
      <c r="AO391" s="304"/>
      <c r="AP391" s="312" t="s">
        <v>1903</v>
      </c>
      <c r="AQ391" s="312" t="s">
        <v>2949</v>
      </c>
      <c r="AR391" s="312">
        <v>390</v>
      </c>
      <c r="AS391" s="312">
        <v>376.07299999999998</v>
      </c>
      <c r="AT391" s="312"/>
      <c r="AU391" s="329">
        <f>VLOOKUP(C391,[1]world!$A$2:$B$3555,2,FALSE)</f>
        <v>1</v>
      </c>
      <c r="AV391" s="329">
        <v>519</v>
      </c>
      <c r="AW391" s="304">
        <v>0.37</v>
      </c>
      <c r="AX391" s="304">
        <v>60</v>
      </c>
      <c r="AY391" s="304">
        <v>-999</v>
      </c>
      <c r="AZ391" s="304">
        <v>360</v>
      </c>
      <c r="BA391" s="304">
        <v>-999</v>
      </c>
      <c r="BB391" s="304">
        <v>-999</v>
      </c>
      <c r="BC391" s="304">
        <v>-999</v>
      </c>
      <c r="BD391" s="304">
        <v>-999</v>
      </c>
      <c r="BE391" s="304">
        <v>-999</v>
      </c>
      <c r="BF391" s="304">
        <v>-999</v>
      </c>
      <c r="BG391" s="304">
        <v>-999</v>
      </c>
      <c r="BH391" s="304">
        <v>-999</v>
      </c>
      <c r="BI391" s="304">
        <v>-999</v>
      </c>
      <c r="BJ391" s="304">
        <v>4</v>
      </c>
      <c r="BK391" s="304" t="s">
        <v>4954</v>
      </c>
      <c r="BL391" s="304">
        <v>4</v>
      </c>
    </row>
    <row r="392" spans="1:64" ht="15" hidden="1" customHeight="1" x14ac:dyDescent="0.2">
      <c r="A392" s="304" t="s">
        <v>4922</v>
      </c>
      <c r="B392" s="304" t="s">
        <v>5965</v>
      </c>
      <c r="C392" s="304">
        <v>394</v>
      </c>
      <c r="D392" s="349" t="s">
        <v>3238</v>
      </c>
      <c r="E392" s="309">
        <v>36441</v>
      </c>
      <c r="F392" s="309"/>
      <c r="G392" s="324">
        <v>35.860999999999997</v>
      </c>
      <c r="H392" s="324">
        <v>-120.6</v>
      </c>
      <c r="I392" s="324" t="s">
        <v>214</v>
      </c>
      <c r="J392" s="368">
        <f>EXP(0.35*LN(AM392)+0.24*LN(Y392)+0.2*LN(AJ392)+0.21*LN(AV392))</f>
        <v>395.37804164148127</v>
      </c>
      <c r="K392" s="331">
        <f>SQRT(0.35*AN392^2+0.24*Z392^2+0.2*AL392^2+0.21*AW392^2)</f>
        <v>0.35418074481823542</v>
      </c>
      <c r="L392" s="304" t="str">
        <f t="shared" si="119"/>
        <v>C</v>
      </c>
      <c r="M392" s="388" t="s">
        <v>6092</v>
      </c>
      <c r="N392" s="304"/>
      <c r="O392" s="356"/>
      <c r="P392" s="356"/>
      <c r="Q392" s="356"/>
      <c r="R392" s="304"/>
      <c r="S392" s="304"/>
      <c r="T392" s="304"/>
      <c r="U392" s="304"/>
      <c r="V392" s="304"/>
      <c r="W392" s="304" t="s">
        <v>311</v>
      </c>
      <c r="X392" s="304" t="s">
        <v>206</v>
      </c>
      <c r="Y392" s="366">
        <f t="shared" si="122"/>
        <v>338.6</v>
      </c>
      <c r="Z392" s="304">
        <v>0.3</v>
      </c>
      <c r="AA392" s="304"/>
      <c r="AB392" s="304">
        <v>-999</v>
      </c>
      <c r="AC392" s="304">
        <v>-999</v>
      </c>
      <c r="AD392" s="366">
        <v>-999</v>
      </c>
      <c r="AE392" s="304">
        <v>-999</v>
      </c>
      <c r="AF392" s="304">
        <v>-999</v>
      </c>
      <c r="AG392" s="304"/>
      <c r="AH392" s="304">
        <v>1.9567600000000001E-2</v>
      </c>
      <c r="AI392" s="312"/>
      <c r="AJ392" s="332">
        <v>366</v>
      </c>
      <c r="AK392" s="304">
        <f t="shared" si="120"/>
        <v>425</v>
      </c>
      <c r="AL392" s="363">
        <v>0.43</v>
      </c>
      <c r="AM392" s="389">
        <f t="shared" si="121"/>
        <v>455</v>
      </c>
      <c r="AN392" s="304">
        <v>0.33</v>
      </c>
      <c r="AO392" s="304"/>
      <c r="AP392" s="312" t="s">
        <v>2138</v>
      </c>
      <c r="AQ392" s="312" t="s">
        <v>2949</v>
      </c>
      <c r="AR392" s="312">
        <v>455</v>
      </c>
      <c r="AS392" s="312">
        <v>438.339</v>
      </c>
      <c r="AT392" s="312"/>
      <c r="AU392" s="329">
        <f>VLOOKUP(C392,[1]world!$A$2:$B$3555,2,FALSE)</f>
        <v>5</v>
      </c>
      <c r="AV392" s="329">
        <v>402</v>
      </c>
      <c r="AW392" s="304">
        <v>0.37</v>
      </c>
      <c r="AX392" s="304">
        <v>80</v>
      </c>
      <c r="AY392" s="304">
        <v>-999</v>
      </c>
      <c r="AZ392" s="304">
        <v>1000</v>
      </c>
      <c r="BA392" s="304">
        <v>-999</v>
      </c>
      <c r="BB392" s="304">
        <v>-999</v>
      </c>
      <c r="BC392" s="304">
        <v>-999</v>
      </c>
      <c r="BD392" s="304">
        <v>-999</v>
      </c>
      <c r="BE392" s="304">
        <v>-999</v>
      </c>
      <c r="BF392" s="304">
        <v>-999</v>
      </c>
      <c r="BG392" s="304">
        <v>-999</v>
      </c>
      <c r="BH392" s="304">
        <v>-999</v>
      </c>
      <c r="BI392" s="304">
        <v>-999</v>
      </c>
      <c r="BJ392" s="304">
        <v>4</v>
      </c>
      <c r="BK392" s="304" t="s">
        <v>4954</v>
      </c>
      <c r="BL392" s="304">
        <v>4</v>
      </c>
    </row>
    <row r="393" spans="1:64" ht="15" hidden="1" customHeight="1" x14ac:dyDescent="0.2">
      <c r="A393" s="304" t="s">
        <v>4922</v>
      </c>
      <c r="B393" s="304" t="s">
        <v>5965</v>
      </c>
      <c r="C393" s="304">
        <v>395</v>
      </c>
      <c r="D393" s="349" t="s">
        <v>3245</v>
      </c>
      <c r="E393" s="309">
        <v>36443</v>
      </c>
      <c r="F393" s="309"/>
      <c r="G393" s="324">
        <v>35.878999999999998</v>
      </c>
      <c r="H393" s="324">
        <v>-120.44499999999999</v>
      </c>
      <c r="I393" s="324" t="s">
        <v>214</v>
      </c>
      <c r="J393" s="368">
        <f>P393</f>
        <v>372.26</v>
      </c>
      <c r="K393" s="331">
        <v>0.1</v>
      </c>
      <c r="L393" s="304" t="str">
        <f t="shared" si="119"/>
        <v>C</v>
      </c>
      <c r="M393" s="388">
        <v>0</v>
      </c>
      <c r="N393" s="304"/>
      <c r="O393" s="356">
        <v>151</v>
      </c>
      <c r="P393" s="356">
        <v>372.26</v>
      </c>
      <c r="Q393" s="309">
        <v>3334</v>
      </c>
      <c r="R393" s="304" t="s">
        <v>5948</v>
      </c>
      <c r="S393" s="304"/>
      <c r="T393" s="304"/>
      <c r="U393" s="304"/>
      <c r="V393" s="304"/>
      <c r="W393" s="304" t="s">
        <v>235</v>
      </c>
      <c r="X393" s="304" t="s">
        <v>205</v>
      </c>
      <c r="Y393" s="366">
        <f t="shared" si="122"/>
        <v>424.8</v>
      </c>
      <c r="Z393" s="304">
        <v>0.3</v>
      </c>
      <c r="AA393" s="304"/>
      <c r="AB393" s="304">
        <v>-999</v>
      </c>
      <c r="AC393" s="304">
        <v>-999</v>
      </c>
      <c r="AD393" s="366">
        <v>-999</v>
      </c>
      <c r="AE393" s="304">
        <v>-999</v>
      </c>
      <c r="AF393" s="304">
        <v>-999</v>
      </c>
      <c r="AG393" s="304"/>
      <c r="AH393" s="304">
        <v>5.8825200000000001E-2</v>
      </c>
      <c r="AI393" s="312"/>
      <c r="AJ393" s="332">
        <v>513</v>
      </c>
      <c r="AK393" s="304">
        <f t="shared" si="120"/>
        <v>555</v>
      </c>
      <c r="AL393" s="304">
        <f>IF(AH393&lt;=0.0022,0.2,0.43)</f>
        <v>0.43</v>
      </c>
      <c r="AM393" s="389">
        <f t="shared" si="121"/>
        <v>455</v>
      </c>
      <c r="AN393" s="304"/>
      <c r="AO393" s="304"/>
      <c r="AP393" s="312" t="s">
        <v>2138</v>
      </c>
      <c r="AQ393" s="312" t="s">
        <v>2949</v>
      </c>
      <c r="AR393" s="312">
        <v>455</v>
      </c>
      <c r="AS393" s="312">
        <v>438.339</v>
      </c>
      <c r="AT393" s="312"/>
      <c r="AU393" s="329">
        <f>VLOOKUP(C393,[1]world!$A$2:$B$3555,2,FALSE)</f>
        <v>7</v>
      </c>
      <c r="AV393" s="329">
        <v>388</v>
      </c>
      <c r="AW393" s="304">
        <v>0.37</v>
      </c>
      <c r="AX393" s="304">
        <v>60</v>
      </c>
      <c r="AY393" s="304">
        <v>-999</v>
      </c>
      <c r="AZ393" s="304">
        <v>6260</v>
      </c>
      <c r="BA393" s="304">
        <v>-999</v>
      </c>
      <c r="BB393" s="304">
        <v>-999</v>
      </c>
      <c r="BC393" s="304">
        <v>-999</v>
      </c>
      <c r="BD393" s="304">
        <v>-999</v>
      </c>
      <c r="BE393" s="304">
        <v>-999</v>
      </c>
      <c r="BF393" s="304">
        <v>-999</v>
      </c>
      <c r="BG393" s="304">
        <v>-999</v>
      </c>
      <c r="BH393" s="304">
        <v>-999</v>
      </c>
      <c r="BI393" s="304">
        <v>-999</v>
      </c>
      <c r="BJ393" s="304">
        <v>4</v>
      </c>
      <c r="BK393" s="304" t="s">
        <v>4954</v>
      </c>
      <c r="BL393" s="304">
        <v>4</v>
      </c>
    </row>
    <row r="394" spans="1:64" ht="15" hidden="1" customHeight="1" x14ac:dyDescent="0.2">
      <c r="A394" s="304" t="s">
        <v>4922</v>
      </c>
      <c r="B394" s="304" t="s">
        <v>5965</v>
      </c>
      <c r="C394" s="304">
        <v>396</v>
      </c>
      <c r="D394" s="349" t="s">
        <v>3241</v>
      </c>
      <c r="E394" s="309">
        <v>36444</v>
      </c>
      <c r="F394" s="309"/>
      <c r="G394" s="324">
        <v>35.872</v>
      </c>
      <c r="H394" s="324">
        <v>-120.422</v>
      </c>
      <c r="I394" s="324" t="s">
        <v>214</v>
      </c>
      <c r="J394" s="368">
        <f>EXP(0.35*LN(AM394)+0.24*LN(Y394)+0.2*LN(AJ394)+0.21*LN(AV394))</f>
        <v>381.92420148315142</v>
      </c>
      <c r="K394" s="331">
        <f>SQRT(0.35*AN394^2+0.24*Z394^2+0.2*AL394^2+0.21*AW394^2)</f>
        <v>0.35418074481823542</v>
      </c>
      <c r="L394" s="304" t="str">
        <f t="shared" si="119"/>
        <v>C</v>
      </c>
      <c r="M394" s="388" t="s">
        <v>6092</v>
      </c>
      <c r="N394" s="304"/>
      <c r="O394" s="356"/>
      <c r="P394" s="356"/>
      <c r="Q394" s="356"/>
      <c r="R394" s="304"/>
      <c r="S394" s="304"/>
      <c r="T394" s="304"/>
      <c r="U394" s="304"/>
      <c r="V394" s="304"/>
      <c r="W394" s="304" t="s">
        <v>273</v>
      </c>
      <c r="X394" s="304" t="s">
        <v>213</v>
      </c>
      <c r="Y394" s="366">
        <f t="shared" si="122"/>
        <v>274.5</v>
      </c>
      <c r="Z394" s="304">
        <v>0.3</v>
      </c>
      <c r="AA394" s="304"/>
      <c r="AB394" s="304">
        <v>-999</v>
      </c>
      <c r="AC394" s="304">
        <v>-999</v>
      </c>
      <c r="AD394" s="366">
        <v>-999</v>
      </c>
      <c r="AE394" s="304">
        <v>-999</v>
      </c>
      <c r="AF394" s="304">
        <v>-999</v>
      </c>
      <c r="AG394" s="304"/>
      <c r="AH394" s="304">
        <v>3.0622099999999999E-2</v>
      </c>
      <c r="AI394" s="312"/>
      <c r="AJ394" s="332">
        <v>411</v>
      </c>
      <c r="AK394" s="304">
        <f t="shared" si="120"/>
        <v>425</v>
      </c>
      <c r="AL394" s="363">
        <v>0.43</v>
      </c>
      <c r="AM394" s="389">
        <f t="shared" si="121"/>
        <v>455</v>
      </c>
      <c r="AN394" s="304">
        <v>0.33</v>
      </c>
      <c r="AO394" s="304"/>
      <c r="AP394" s="312" t="s">
        <v>2138</v>
      </c>
      <c r="AQ394" s="312"/>
      <c r="AR394" s="312">
        <v>455</v>
      </c>
      <c r="AS394" s="312">
        <v>438.339</v>
      </c>
      <c r="AT394" s="312"/>
      <c r="AU394" s="329">
        <f>VLOOKUP(C394,[1]world!$A$2:$B$3555,2,FALSE)</f>
        <v>7</v>
      </c>
      <c r="AV394" s="329">
        <v>388</v>
      </c>
      <c r="AW394" s="304">
        <v>0.37</v>
      </c>
      <c r="AX394" s="304">
        <v>60</v>
      </c>
      <c r="AY394" s="304">
        <v>-999</v>
      </c>
      <c r="AZ394" s="304">
        <v>6220</v>
      </c>
      <c r="BA394" s="304">
        <v>-999</v>
      </c>
      <c r="BB394" s="304">
        <v>-999</v>
      </c>
      <c r="BC394" s="304">
        <v>-999</v>
      </c>
      <c r="BD394" s="304">
        <v>-999</v>
      </c>
      <c r="BE394" s="304">
        <v>-999</v>
      </c>
      <c r="BF394" s="304">
        <v>-999</v>
      </c>
      <c r="BG394" s="304">
        <v>-999</v>
      </c>
      <c r="BH394" s="304">
        <v>-999</v>
      </c>
      <c r="BI394" s="304">
        <v>-999</v>
      </c>
      <c r="BJ394" s="304">
        <v>4</v>
      </c>
      <c r="BK394" s="304" t="s">
        <v>4954</v>
      </c>
      <c r="BL394" s="304">
        <v>4</v>
      </c>
    </row>
    <row r="395" spans="1:64" ht="15" hidden="1" customHeight="1" x14ac:dyDescent="0.2">
      <c r="A395" s="304" t="s">
        <v>4922</v>
      </c>
      <c r="B395" s="304" t="s">
        <v>5965</v>
      </c>
      <c r="C395" s="304">
        <v>397</v>
      </c>
      <c r="D395" s="349" t="s">
        <v>3267</v>
      </c>
      <c r="E395" s="309">
        <v>36445</v>
      </c>
      <c r="F395" s="309"/>
      <c r="G395" s="324">
        <v>35.920999999999999</v>
      </c>
      <c r="H395" s="324">
        <v>-120.48099999999999</v>
      </c>
      <c r="I395" s="324" t="s">
        <v>214</v>
      </c>
      <c r="J395" s="368">
        <f t="shared" ref="J395:J401" si="123">P395</f>
        <v>307.58999999999997</v>
      </c>
      <c r="K395" s="331">
        <v>0.1</v>
      </c>
      <c r="L395" s="304" t="str">
        <f t="shared" si="119"/>
        <v>D</v>
      </c>
      <c r="M395" s="388">
        <v>0</v>
      </c>
      <c r="N395" s="304"/>
      <c r="O395" s="356">
        <v>121</v>
      </c>
      <c r="P395" s="356">
        <v>307.58999999999997</v>
      </c>
      <c r="Q395" s="309">
        <v>3344</v>
      </c>
      <c r="R395" s="304" t="s">
        <v>5948</v>
      </c>
      <c r="S395" s="304"/>
      <c r="T395" s="304"/>
      <c r="U395" s="304"/>
      <c r="V395" s="304"/>
      <c r="W395" s="310" t="s">
        <v>273</v>
      </c>
      <c r="X395" s="304" t="s">
        <v>213</v>
      </c>
      <c r="Y395" s="366">
        <f t="shared" si="122"/>
        <v>274.5</v>
      </c>
      <c r="Z395" s="304">
        <v>0.3</v>
      </c>
      <c r="AA395" s="304"/>
      <c r="AB395" s="304">
        <v>-999</v>
      </c>
      <c r="AC395" s="304">
        <v>-999</v>
      </c>
      <c r="AD395" s="366">
        <v>-999</v>
      </c>
      <c r="AE395" s="304">
        <v>-999</v>
      </c>
      <c r="AF395" s="304">
        <v>-999</v>
      </c>
      <c r="AG395" s="304"/>
      <c r="AH395" s="304">
        <v>8.2369200000000004E-2</v>
      </c>
      <c r="AI395" s="312"/>
      <c r="AJ395" s="332">
        <v>574</v>
      </c>
      <c r="AK395" s="304">
        <f t="shared" si="120"/>
        <v>555</v>
      </c>
      <c r="AL395" s="304">
        <f>IF(AH395&lt;=0.0022,0.2,0.43)</f>
        <v>0.43</v>
      </c>
      <c r="AM395" s="389">
        <f t="shared" si="121"/>
        <v>390</v>
      </c>
      <c r="AN395" s="304"/>
      <c r="AO395" s="304"/>
      <c r="AP395" s="312" t="s">
        <v>1903</v>
      </c>
      <c r="AQ395" s="312" t="s">
        <v>2949</v>
      </c>
      <c r="AR395" s="312">
        <v>390</v>
      </c>
      <c r="AS395" s="312">
        <v>376.07299999999998</v>
      </c>
      <c r="AT395" s="312"/>
      <c r="AU395" s="329">
        <f>VLOOKUP(C395,[1]world!$A$2:$B$3555,2,FALSE)</f>
        <v>1</v>
      </c>
      <c r="AV395" s="329">
        <v>519</v>
      </c>
      <c r="AW395" s="304">
        <v>0.37</v>
      </c>
      <c r="AX395" s="304">
        <v>60</v>
      </c>
      <c r="AY395" s="304">
        <v>-999</v>
      </c>
      <c r="AZ395" s="304">
        <v>6260</v>
      </c>
      <c r="BA395" s="304">
        <v>-999</v>
      </c>
      <c r="BB395" s="304">
        <v>-999</v>
      </c>
      <c r="BC395" s="304">
        <v>-999</v>
      </c>
      <c r="BD395" s="304">
        <v>-999</v>
      </c>
      <c r="BE395" s="304">
        <v>-999</v>
      </c>
      <c r="BF395" s="304">
        <v>-999</v>
      </c>
      <c r="BG395" s="304">
        <v>-999</v>
      </c>
      <c r="BH395" s="304">
        <v>-999</v>
      </c>
      <c r="BI395" s="304">
        <v>-999</v>
      </c>
      <c r="BJ395" s="304">
        <v>4</v>
      </c>
      <c r="BK395" s="304" t="s">
        <v>4954</v>
      </c>
      <c r="BL395" s="304">
        <v>4</v>
      </c>
    </row>
    <row r="396" spans="1:64" ht="15" hidden="1" customHeight="1" x14ac:dyDescent="0.2">
      <c r="A396" s="304" t="s">
        <v>4922</v>
      </c>
      <c r="B396" s="304" t="s">
        <v>5965</v>
      </c>
      <c r="C396" s="304">
        <v>398</v>
      </c>
      <c r="D396" s="349" t="s">
        <v>3256</v>
      </c>
      <c r="E396" s="309">
        <v>36446</v>
      </c>
      <c r="F396" s="309"/>
      <c r="G396" s="324">
        <v>35.905000000000001</v>
      </c>
      <c r="H396" s="324">
        <v>-120.55</v>
      </c>
      <c r="I396" s="324" t="s">
        <v>214</v>
      </c>
      <c r="J396" s="368">
        <f t="shared" si="123"/>
        <v>386.19</v>
      </c>
      <c r="K396" s="331">
        <v>0.1</v>
      </c>
      <c r="L396" s="304" t="str">
        <f t="shared" si="119"/>
        <v>C</v>
      </c>
      <c r="M396" s="388">
        <v>0</v>
      </c>
      <c r="N396" s="304"/>
      <c r="O396" s="356">
        <v>101</v>
      </c>
      <c r="P396" s="356">
        <v>386.19</v>
      </c>
      <c r="Q396" s="309">
        <v>3348</v>
      </c>
      <c r="R396" s="304" t="s">
        <v>5948</v>
      </c>
      <c r="S396" s="304"/>
      <c r="T396" s="304"/>
      <c r="U396" s="304"/>
      <c r="V396" s="304"/>
      <c r="W396" s="304" t="s">
        <v>204</v>
      </c>
      <c r="X396" s="304" t="s">
        <v>205</v>
      </c>
      <c r="Y396" s="366">
        <f t="shared" si="122"/>
        <v>424.8</v>
      </c>
      <c r="Z396" s="304">
        <v>0.3</v>
      </c>
      <c r="AA396" s="304"/>
      <c r="AB396" s="304">
        <v>-999</v>
      </c>
      <c r="AC396" s="304">
        <v>-999</v>
      </c>
      <c r="AD396" s="366">
        <v>-999</v>
      </c>
      <c r="AE396" s="304">
        <v>-999</v>
      </c>
      <c r="AF396" s="304">
        <v>-999</v>
      </c>
      <c r="AG396" s="304"/>
      <c r="AH396" s="304">
        <v>0.102476</v>
      </c>
      <c r="AI396" s="312"/>
      <c r="AJ396" s="332">
        <v>629</v>
      </c>
      <c r="AK396" s="304">
        <f t="shared" si="120"/>
        <v>690</v>
      </c>
      <c r="AL396" s="304">
        <f>IF(AH396&lt;=0.0022,0.2,0.43)</f>
        <v>0.43</v>
      </c>
      <c r="AM396" s="389">
        <f t="shared" si="121"/>
        <v>390</v>
      </c>
      <c r="AN396" s="304"/>
      <c r="AO396" s="304"/>
      <c r="AP396" s="312" t="s">
        <v>1903</v>
      </c>
      <c r="AQ396" s="312" t="s">
        <v>2949</v>
      </c>
      <c r="AR396" s="312">
        <v>390</v>
      </c>
      <c r="AS396" s="312">
        <v>376.07299999999998</v>
      </c>
      <c r="AT396" s="312"/>
      <c r="AU396" s="329">
        <f>VLOOKUP(C396,[1]world!$A$2:$B$3555,2,FALSE)</f>
        <v>1</v>
      </c>
      <c r="AV396" s="329">
        <v>519</v>
      </c>
      <c r="AW396" s="304">
        <v>0.37</v>
      </c>
      <c r="AX396" s="304">
        <v>60</v>
      </c>
      <c r="AY396" s="304">
        <v>-999</v>
      </c>
      <c r="AZ396" s="304">
        <v>340</v>
      </c>
      <c r="BA396" s="304">
        <v>-999</v>
      </c>
      <c r="BB396" s="304">
        <v>-999</v>
      </c>
      <c r="BC396" s="304">
        <v>-999</v>
      </c>
      <c r="BD396" s="304">
        <v>-999</v>
      </c>
      <c r="BE396" s="304">
        <v>-999</v>
      </c>
      <c r="BF396" s="304">
        <v>-999</v>
      </c>
      <c r="BG396" s="304">
        <v>-999</v>
      </c>
      <c r="BH396" s="304">
        <v>-999</v>
      </c>
      <c r="BI396" s="304">
        <v>-999</v>
      </c>
      <c r="BJ396" s="304">
        <v>4</v>
      </c>
      <c r="BK396" s="304" t="s">
        <v>4954</v>
      </c>
      <c r="BL396" s="304">
        <v>4</v>
      </c>
    </row>
    <row r="397" spans="1:64" ht="15" hidden="1" customHeight="1" x14ac:dyDescent="0.2">
      <c r="A397" s="304" t="s">
        <v>4922</v>
      </c>
      <c r="B397" s="304" t="s">
        <v>5965</v>
      </c>
      <c r="C397" s="304">
        <v>399</v>
      </c>
      <c r="D397" s="349" t="s">
        <v>3271</v>
      </c>
      <c r="E397" s="309">
        <v>36447</v>
      </c>
      <c r="F397" s="309"/>
      <c r="G397" s="324">
        <v>35.927</v>
      </c>
      <c r="H397" s="324">
        <v>-120.509</v>
      </c>
      <c r="I397" s="324" t="s">
        <v>214</v>
      </c>
      <c r="J397" s="368">
        <f t="shared" si="123"/>
        <v>438.74</v>
      </c>
      <c r="K397" s="331">
        <v>0.1</v>
      </c>
      <c r="L397" s="304" t="str">
        <f t="shared" si="119"/>
        <v>C</v>
      </c>
      <c r="M397" s="388">
        <v>0</v>
      </c>
      <c r="N397" s="304"/>
      <c r="O397" s="356">
        <v>81</v>
      </c>
      <c r="P397" s="356">
        <v>438.74</v>
      </c>
      <c r="Q397" s="309">
        <v>3349</v>
      </c>
      <c r="R397" s="304" t="s">
        <v>5948</v>
      </c>
      <c r="S397" s="304"/>
      <c r="T397" s="304"/>
      <c r="U397" s="304"/>
      <c r="V397" s="304"/>
      <c r="W397" s="304" t="s">
        <v>204</v>
      </c>
      <c r="X397" s="304" t="s">
        <v>205</v>
      </c>
      <c r="Y397" s="366">
        <f t="shared" si="122"/>
        <v>424.8</v>
      </c>
      <c r="Z397" s="304">
        <v>0.3</v>
      </c>
      <c r="AA397" s="304"/>
      <c r="AB397" s="304">
        <v>-999</v>
      </c>
      <c r="AC397" s="304">
        <v>-999</v>
      </c>
      <c r="AD397" s="366">
        <v>-999</v>
      </c>
      <c r="AE397" s="304">
        <v>-999</v>
      </c>
      <c r="AF397" s="304">
        <v>-999</v>
      </c>
      <c r="AG397" s="304"/>
      <c r="AH397" s="304">
        <v>2.5758400000000001E-2</v>
      </c>
      <c r="AI397" s="385">
        <v>0.140741</v>
      </c>
      <c r="AJ397" s="332">
        <v>392</v>
      </c>
      <c r="AK397" s="304">
        <f t="shared" si="120"/>
        <v>425</v>
      </c>
      <c r="AL397" s="363">
        <f>IF(OR(AH397&lt;=0.0022,AI397&lt;=0.0022),0.2,0.43)</f>
        <v>0.43</v>
      </c>
      <c r="AM397" s="389">
        <f t="shared" si="121"/>
        <v>353</v>
      </c>
      <c r="AN397" s="363">
        <v>0.25</v>
      </c>
      <c r="AO397" s="304"/>
      <c r="AP397" s="312" t="s">
        <v>4980</v>
      </c>
      <c r="AQ397" s="312" t="s">
        <v>2949</v>
      </c>
      <c r="AR397" s="312">
        <v>349</v>
      </c>
      <c r="AS397" s="312">
        <v>338.53899999999999</v>
      </c>
      <c r="AT397" s="312">
        <v>353</v>
      </c>
      <c r="AU397" s="329">
        <f>VLOOKUP(C397,[1]world!$A$2:$B$3555,2,FALSE)</f>
        <v>5</v>
      </c>
      <c r="AV397" s="329">
        <v>402</v>
      </c>
      <c r="AW397" s="304">
        <v>0.37</v>
      </c>
      <c r="AX397" s="304">
        <v>80</v>
      </c>
      <c r="AY397" s="304">
        <v>-999</v>
      </c>
      <c r="AZ397" s="304">
        <v>340</v>
      </c>
      <c r="BA397" s="304">
        <v>-999</v>
      </c>
      <c r="BB397" s="304">
        <v>-999</v>
      </c>
      <c r="BC397" s="304">
        <v>-999</v>
      </c>
      <c r="BD397" s="304">
        <v>-999</v>
      </c>
      <c r="BE397" s="304">
        <v>-999</v>
      </c>
      <c r="BF397" s="304">
        <v>-999</v>
      </c>
      <c r="BG397" s="304">
        <v>-999</v>
      </c>
      <c r="BH397" s="304">
        <v>-999</v>
      </c>
      <c r="BI397" s="304">
        <v>-999</v>
      </c>
      <c r="BJ397" s="304">
        <v>4</v>
      </c>
      <c r="BK397" s="304" t="s">
        <v>4954</v>
      </c>
      <c r="BL397" s="304">
        <v>4</v>
      </c>
    </row>
    <row r="398" spans="1:64" ht="15" hidden="1" customHeight="1" x14ac:dyDescent="0.2">
      <c r="A398" s="304" t="s">
        <v>4922</v>
      </c>
      <c r="B398" s="304" t="s">
        <v>5965</v>
      </c>
      <c r="C398" s="304">
        <v>400</v>
      </c>
      <c r="D398" s="349" t="s">
        <v>3274</v>
      </c>
      <c r="E398" s="309">
        <v>36448</v>
      </c>
      <c r="F398" s="309"/>
      <c r="G398" s="324">
        <v>35.933999999999997</v>
      </c>
      <c r="H398" s="324">
        <v>-120.497</v>
      </c>
      <c r="I398" s="324" t="s">
        <v>214</v>
      </c>
      <c r="J398" s="368">
        <f t="shared" si="123"/>
        <v>284.20999999999998</v>
      </c>
      <c r="K398" s="331">
        <v>0.1</v>
      </c>
      <c r="L398" s="304" t="str">
        <f t="shared" si="119"/>
        <v>D</v>
      </c>
      <c r="M398" s="388">
        <v>0</v>
      </c>
      <c r="N398" s="304"/>
      <c r="O398" s="356">
        <v>91</v>
      </c>
      <c r="P398" s="356">
        <v>284.20999999999998</v>
      </c>
      <c r="Q398" s="309">
        <v>3351</v>
      </c>
      <c r="R398" s="304" t="s">
        <v>5948</v>
      </c>
      <c r="S398" s="304"/>
      <c r="T398" s="304"/>
      <c r="U398" s="304"/>
      <c r="V398" s="304"/>
      <c r="W398" s="304" t="s">
        <v>401</v>
      </c>
      <c r="X398" s="304" t="s">
        <v>206</v>
      </c>
      <c r="Y398" s="366">
        <f t="shared" si="122"/>
        <v>338.6</v>
      </c>
      <c r="Z398" s="304">
        <v>0.3</v>
      </c>
      <c r="AA398" s="304"/>
      <c r="AB398" s="304">
        <v>-999</v>
      </c>
      <c r="AC398" s="304">
        <v>-999</v>
      </c>
      <c r="AD398" s="366">
        <v>-999</v>
      </c>
      <c r="AE398" s="304">
        <v>-999</v>
      </c>
      <c r="AF398" s="304">
        <v>-999</v>
      </c>
      <c r="AG398" s="304"/>
      <c r="AH398" s="304">
        <v>7.0454699999999995E-2</v>
      </c>
      <c r="AI398" s="312"/>
      <c r="AJ398" s="332">
        <v>543</v>
      </c>
      <c r="AK398" s="304">
        <f t="shared" si="120"/>
        <v>555</v>
      </c>
      <c r="AL398" s="304">
        <f>IF(AH398&lt;=0.0022,0.2,0.43)</f>
        <v>0.43</v>
      </c>
      <c r="AM398" s="389">
        <f t="shared" si="121"/>
        <v>390</v>
      </c>
      <c r="AN398" s="304"/>
      <c r="AO398" s="304"/>
      <c r="AP398" s="312" t="s">
        <v>1903</v>
      </c>
      <c r="AQ398" s="312" t="s">
        <v>2949</v>
      </c>
      <c r="AR398" s="312">
        <v>390</v>
      </c>
      <c r="AS398" s="312">
        <v>376.07299999999998</v>
      </c>
      <c r="AT398" s="312"/>
      <c r="AU398" s="329">
        <f>VLOOKUP(C398,[1]world!$A$2:$B$3555,2,FALSE)</f>
        <v>1</v>
      </c>
      <c r="AV398" s="329">
        <v>519</v>
      </c>
      <c r="AW398" s="304">
        <v>0.37</v>
      </c>
      <c r="AX398" s="304">
        <v>60</v>
      </c>
      <c r="AY398" s="304">
        <v>-999</v>
      </c>
      <c r="AZ398" s="304">
        <v>4580</v>
      </c>
      <c r="BA398" s="304">
        <v>-999</v>
      </c>
      <c r="BB398" s="304">
        <v>-999</v>
      </c>
      <c r="BC398" s="304">
        <v>-999</v>
      </c>
      <c r="BD398" s="304">
        <v>-999</v>
      </c>
      <c r="BE398" s="304">
        <v>-999</v>
      </c>
      <c r="BF398" s="304">
        <v>-999</v>
      </c>
      <c r="BG398" s="304">
        <v>-999</v>
      </c>
      <c r="BH398" s="304">
        <v>-999</v>
      </c>
      <c r="BI398" s="304">
        <v>-999</v>
      </c>
      <c r="BJ398" s="304">
        <v>4</v>
      </c>
      <c r="BK398" s="304" t="s">
        <v>4954</v>
      </c>
      <c r="BL398" s="304">
        <v>4</v>
      </c>
    </row>
    <row r="399" spans="1:64" ht="15" hidden="1" customHeight="1" x14ac:dyDescent="0.2">
      <c r="A399" s="304" t="s">
        <v>4922</v>
      </c>
      <c r="B399" s="304" t="s">
        <v>5965</v>
      </c>
      <c r="C399" s="304">
        <v>401</v>
      </c>
      <c r="D399" s="349" t="s">
        <v>3244</v>
      </c>
      <c r="E399" s="309">
        <v>36449</v>
      </c>
      <c r="F399" s="309"/>
      <c r="G399" s="324">
        <v>35.878</v>
      </c>
      <c r="H399" s="324">
        <v>-120.381</v>
      </c>
      <c r="I399" s="324" t="s">
        <v>214</v>
      </c>
      <c r="J399" s="368">
        <f t="shared" si="123"/>
        <v>308.83999999999997</v>
      </c>
      <c r="K399" s="331">
        <v>0.1</v>
      </c>
      <c r="L399" s="304" t="str">
        <f t="shared" si="119"/>
        <v>D</v>
      </c>
      <c r="M399" s="388">
        <v>0</v>
      </c>
      <c r="N399" s="304"/>
      <c r="O399" s="356">
        <v>71</v>
      </c>
      <c r="P399" s="356">
        <v>308.83999999999997</v>
      </c>
      <c r="Q399" s="309">
        <v>3333</v>
      </c>
      <c r="R399" s="304" t="s">
        <v>5948</v>
      </c>
      <c r="S399" s="304"/>
      <c r="T399" s="304"/>
      <c r="U399" s="304"/>
      <c r="V399" s="304"/>
      <c r="W399" s="304" t="s">
        <v>204</v>
      </c>
      <c r="X399" s="304" t="s">
        <v>205</v>
      </c>
      <c r="Y399" s="366">
        <f t="shared" si="122"/>
        <v>424.8</v>
      </c>
      <c r="Z399" s="304">
        <v>0.3</v>
      </c>
      <c r="AA399" s="304"/>
      <c r="AB399" s="304">
        <v>-999</v>
      </c>
      <c r="AC399" s="304">
        <v>-999</v>
      </c>
      <c r="AD399" s="366">
        <v>-999</v>
      </c>
      <c r="AE399" s="304">
        <v>-999</v>
      </c>
      <c r="AF399" s="304">
        <v>-999</v>
      </c>
      <c r="AG399" s="304"/>
      <c r="AH399" s="304">
        <v>1.4294299999999999E-2</v>
      </c>
      <c r="AI399" s="312"/>
      <c r="AJ399" s="332">
        <v>332</v>
      </c>
      <c r="AK399" s="304">
        <f t="shared" si="120"/>
        <v>270</v>
      </c>
      <c r="AL399" s="304">
        <f>IF(AH399&lt;=0.0022,0.2,0.43)</f>
        <v>0.43</v>
      </c>
      <c r="AM399" s="389">
        <f t="shared" si="121"/>
        <v>390</v>
      </c>
      <c r="AN399" s="304"/>
      <c r="AO399" s="304"/>
      <c r="AP399" s="312" t="s">
        <v>1903</v>
      </c>
      <c r="AQ399" s="312" t="s">
        <v>2949</v>
      </c>
      <c r="AR399" s="312">
        <v>390</v>
      </c>
      <c r="AS399" s="312">
        <v>376.07299999999998</v>
      </c>
      <c r="AT399" s="312"/>
      <c r="AU399" s="329">
        <f>VLOOKUP(C399,[1]world!$A$2:$B$3555,2,FALSE)</f>
        <v>7</v>
      </c>
      <c r="AV399" s="329">
        <v>388</v>
      </c>
      <c r="AW399" s="304">
        <v>0.37</v>
      </c>
      <c r="AX399" s="304">
        <v>80</v>
      </c>
      <c r="AY399" s="304">
        <v>-999</v>
      </c>
      <c r="AZ399" s="304">
        <v>6640</v>
      </c>
      <c r="BA399" s="304">
        <v>-999</v>
      </c>
      <c r="BB399" s="304">
        <v>-999</v>
      </c>
      <c r="BC399" s="304">
        <v>-999</v>
      </c>
      <c r="BD399" s="304">
        <v>-999</v>
      </c>
      <c r="BE399" s="304">
        <v>-999</v>
      </c>
      <c r="BF399" s="304">
        <v>-999</v>
      </c>
      <c r="BG399" s="304">
        <v>-999</v>
      </c>
      <c r="BH399" s="304">
        <v>-999</v>
      </c>
      <c r="BI399" s="304">
        <v>-999</v>
      </c>
      <c r="BJ399" s="304">
        <v>4</v>
      </c>
      <c r="BK399" s="304" t="s">
        <v>4954</v>
      </c>
      <c r="BL399" s="304">
        <v>4</v>
      </c>
    </row>
    <row r="400" spans="1:64" ht="15" hidden="1" customHeight="1" x14ac:dyDescent="0.2">
      <c r="A400" s="304" t="s">
        <v>4922</v>
      </c>
      <c r="B400" s="304" t="s">
        <v>5965</v>
      </c>
      <c r="C400" s="304">
        <v>402</v>
      </c>
      <c r="D400" s="349" t="s">
        <v>3182</v>
      </c>
      <c r="E400" s="309">
        <v>36450</v>
      </c>
      <c r="F400" s="309"/>
      <c r="G400" s="324">
        <v>35.770000000000003</v>
      </c>
      <c r="H400" s="324">
        <v>-120.247</v>
      </c>
      <c r="I400" s="324" t="s">
        <v>214</v>
      </c>
      <c r="J400" s="368">
        <f t="shared" si="123"/>
        <v>397.36</v>
      </c>
      <c r="K400" s="331">
        <v>0.1</v>
      </c>
      <c r="L400" s="304" t="str">
        <f t="shared" si="119"/>
        <v>C</v>
      </c>
      <c r="M400" s="388">
        <v>0</v>
      </c>
      <c r="N400" s="304"/>
      <c r="O400" s="356">
        <v>76</v>
      </c>
      <c r="P400" s="356">
        <v>397.36</v>
      </c>
      <c r="Q400" s="309">
        <v>3337</v>
      </c>
      <c r="R400" s="304" t="s">
        <v>5948</v>
      </c>
      <c r="S400" s="304"/>
      <c r="T400" s="304"/>
      <c r="U400" s="304"/>
      <c r="V400" s="304"/>
      <c r="W400" s="304" t="s">
        <v>259</v>
      </c>
      <c r="X400" s="304" t="s">
        <v>232</v>
      </c>
      <c r="Y400" s="366">
        <f t="shared" si="122"/>
        <v>506.6</v>
      </c>
      <c r="Z400" s="304">
        <v>0.4</v>
      </c>
      <c r="AA400" s="304"/>
      <c r="AB400" s="304">
        <v>-999</v>
      </c>
      <c r="AC400" s="304">
        <v>-999</v>
      </c>
      <c r="AD400" s="366">
        <v>-999</v>
      </c>
      <c r="AE400" s="304">
        <v>-999</v>
      </c>
      <c r="AF400" s="304">
        <v>-999</v>
      </c>
      <c r="AG400" s="304"/>
      <c r="AH400" s="304">
        <v>4.7050099999999997E-2</v>
      </c>
      <c r="AI400" s="312"/>
      <c r="AJ400" s="332">
        <v>478</v>
      </c>
      <c r="AK400" s="304">
        <f t="shared" si="120"/>
        <v>425</v>
      </c>
      <c r="AL400" s="304">
        <f>IF(AH400&lt;=0.0022,0.2,0.43)</f>
        <v>0.43</v>
      </c>
      <c r="AM400" s="389">
        <f t="shared" si="121"/>
        <v>540</v>
      </c>
      <c r="AN400" s="304">
        <v>0.4</v>
      </c>
      <c r="AO400" s="304"/>
      <c r="AP400" s="312" t="s">
        <v>2428</v>
      </c>
      <c r="AQ400" s="312" t="s">
        <v>3176</v>
      </c>
      <c r="AR400" s="312">
        <v>540</v>
      </c>
      <c r="AS400" s="312">
        <v>376.07299999999998</v>
      </c>
      <c r="AT400" s="312"/>
      <c r="AU400" s="329">
        <f>VLOOKUP(C400,[1]world!$A$2:$B$3555,2,FALSE)</f>
        <v>5</v>
      </c>
      <c r="AV400" s="329">
        <v>402</v>
      </c>
      <c r="AW400" s="304">
        <v>0.37</v>
      </c>
      <c r="AX400" s="304">
        <v>60</v>
      </c>
      <c r="AY400" s="304">
        <v>-999</v>
      </c>
      <c r="AZ400" s="304">
        <v>3920</v>
      </c>
      <c r="BA400" s="304">
        <v>-999</v>
      </c>
      <c r="BB400" s="304">
        <v>-999</v>
      </c>
      <c r="BC400" s="304">
        <v>-999</v>
      </c>
      <c r="BD400" s="304">
        <v>-999</v>
      </c>
      <c r="BE400" s="304">
        <v>-999</v>
      </c>
      <c r="BF400" s="304">
        <v>-999</v>
      </c>
      <c r="BG400" s="304">
        <v>-999</v>
      </c>
      <c r="BH400" s="304">
        <v>-999</v>
      </c>
      <c r="BI400" s="304">
        <v>-999</v>
      </c>
      <c r="BJ400" s="304">
        <v>4</v>
      </c>
      <c r="BK400" s="304" t="s">
        <v>4954</v>
      </c>
      <c r="BL400" s="304">
        <v>4</v>
      </c>
    </row>
    <row r="401" spans="1:64" ht="15" hidden="1" customHeight="1" x14ac:dyDescent="0.2">
      <c r="A401" s="304" t="s">
        <v>4922</v>
      </c>
      <c r="B401" s="304" t="s">
        <v>5965</v>
      </c>
      <c r="C401" s="304">
        <v>403</v>
      </c>
      <c r="D401" s="349" t="s">
        <v>3133</v>
      </c>
      <c r="E401" s="309">
        <v>36451</v>
      </c>
      <c r="F401" s="309"/>
      <c r="G401" s="324">
        <v>35.683999999999997</v>
      </c>
      <c r="H401" s="324">
        <v>-120.342</v>
      </c>
      <c r="I401" s="324" t="s">
        <v>214</v>
      </c>
      <c r="J401" s="368">
        <f t="shared" si="123"/>
        <v>251.57</v>
      </c>
      <c r="K401" s="331">
        <v>0.1</v>
      </c>
      <c r="L401" s="304" t="str">
        <f t="shared" si="119"/>
        <v>D</v>
      </c>
      <c r="M401" s="388">
        <v>0</v>
      </c>
      <c r="N401" s="304"/>
      <c r="O401" s="356">
        <v>101</v>
      </c>
      <c r="P401" s="356">
        <v>251.57</v>
      </c>
      <c r="Q401" s="309">
        <v>3326</v>
      </c>
      <c r="R401" s="304" t="s">
        <v>5948</v>
      </c>
      <c r="S401" s="304"/>
      <c r="T401" s="304"/>
      <c r="U401" s="304"/>
      <c r="V401" s="304"/>
      <c r="W401" s="304" t="s">
        <v>311</v>
      </c>
      <c r="X401" s="304" t="s">
        <v>206</v>
      </c>
      <c r="Y401" s="366">
        <f t="shared" si="122"/>
        <v>338.6</v>
      </c>
      <c r="Z401" s="304">
        <v>0.3</v>
      </c>
      <c r="AA401" s="304"/>
      <c r="AB401" s="304">
        <v>-999</v>
      </c>
      <c r="AC401" s="304">
        <v>-999</v>
      </c>
      <c r="AD401" s="366">
        <v>-999</v>
      </c>
      <c r="AE401" s="304">
        <v>-999</v>
      </c>
      <c r="AF401" s="304">
        <v>-999</v>
      </c>
      <c r="AG401" s="304"/>
      <c r="AH401" s="304">
        <v>5.5992100000000003E-2</v>
      </c>
      <c r="AI401" s="385">
        <v>8.8328599999999997E-3</v>
      </c>
      <c r="AJ401" s="332">
        <v>506</v>
      </c>
      <c r="AK401" s="304">
        <f t="shared" si="120"/>
        <v>555</v>
      </c>
      <c r="AL401" s="363">
        <f>IF(AND(AH401&lt;=0.0022,AI401&lt;=0.0022),0.2,0.43)</f>
        <v>0.43</v>
      </c>
      <c r="AM401" s="389">
        <f t="shared" si="121"/>
        <v>306</v>
      </c>
      <c r="AN401" s="363">
        <v>0.25</v>
      </c>
      <c r="AO401" s="304"/>
      <c r="AP401" s="312" t="s">
        <v>4980</v>
      </c>
      <c r="AQ401" s="312" t="s">
        <v>2917</v>
      </c>
      <c r="AR401" s="312">
        <v>349</v>
      </c>
      <c r="AS401" s="312">
        <v>338.53899999999999</v>
      </c>
      <c r="AT401" s="312">
        <v>306</v>
      </c>
      <c r="AU401" s="329">
        <f>VLOOKUP(C401,[1]world!$A$2:$B$3555,2,FALSE)</f>
        <v>7</v>
      </c>
      <c r="AV401" s="329">
        <v>388</v>
      </c>
      <c r="AW401" s="304">
        <v>0.37</v>
      </c>
      <c r="AX401" s="304">
        <v>80</v>
      </c>
      <c r="AY401" s="304">
        <v>-999</v>
      </c>
      <c r="AZ401" s="304">
        <v>4300</v>
      </c>
      <c r="BA401" s="304">
        <v>-999</v>
      </c>
      <c r="BB401" s="304">
        <v>-999</v>
      </c>
      <c r="BC401" s="304">
        <v>-999</v>
      </c>
      <c r="BD401" s="304">
        <v>-999</v>
      </c>
      <c r="BE401" s="304">
        <v>-999</v>
      </c>
      <c r="BF401" s="304">
        <v>-999</v>
      </c>
      <c r="BG401" s="304">
        <v>-999</v>
      </c>
      <c r="BH401" s="304">
        <v>-999</v>
      </c>
      <c r="BI401" s="304">
        <v>-999</v>
      </c>
      <c r="BJ401" s="304">
        <v>4</v>
      </c>
      <c r="BK401" s="304" t="s">
        <v>4954</v>
      </c>
      <c r="BL401" s="304">
        <v>4</v>
      </c>
    </row>
    <row r="402" spans="1:64" ht="15" hidden="1" customHeight="1" x14ac:dyDescent="0.2">
      <c r="A402" s="304" t="s">
        <v>4922</v>
      </c>
      <c r="B402" s="304" t="s">
        <v>5965</v>
      </c>
      <c r="C402" s="304">
        <v>404</v>
      </c>
      <c r="D402" s="349" t="s">
        <v>3174</v>
      </c>
      <c r="E402" s="309">
        <v>36452</v>
      </c>
      <c r="F402" s="309"/>
      <c r="G402" s="324">
        <v>35.743000000000002</v>
      </c>
      <c r="H402" s="324">
        <v>-120.277</v>
      </c>
      <c r="I402" s="324" t="s">
        <v>214</v>
      </c>
      <c r="J402" s="368">
        <f>EXP(0.35*LN(AM402)+0.24*LN(Y402)+0.2*LN(AJ402)+0.21*LN(AV402))</f>
        <v>333.40157663762017</v>
      </c>
      <c r="K402" s="331">
        <f>SQRT(0.35*AN402^2+0.24*Z402^2+0.2*AL402^2+0.21*AW402^2)</f>
        <v>0.33046028505707004</v>
      </c>
      <c r="L402" s="304" t="str">
        <f t="shared" si="119"/>
        <v>D</v>
      </c>
      <c r="M402" s="388" t="s">
        <v>6092</v>
      </c>
      <c r="N402" s="304"/>
      <c r="O402" s="356"/>
      <c r="P402" s="356"/>
      <c r="Q402" s="356"/>
      <c r="R402" s="304"/>
      <c r="S402" s="304"/>
      <c r="T402" s="304"/>
      <c r="U402" s="304"/>
      <c r="V402" s="304"/>
      <c r="W402" s="304" t="s">
        <v>225</v>
      </c>
      <c r="X402" s="304" t="s">
        <v>213</v>
      </c>
      <c r="Y402" s="366">
        <f t="shared" si="122"/>
        <v>274.5</v>
      </c>
      <c r="Z402" s="304">
        <v>0.3</v>
      </c>
      <c r="AA402" s="304"/>
      <c r="AB402" s="304">
        <v>-999</v>
      </c>
      <c r="AC402" s="304">
        <v>-999</v>
      </c>
      <c r="AD402" s="366">
        <v>-999</v>
      </c>
      <c r="AE402" s="304">
        <v>-999</v>
      </c>
      <c r="AF402" s="304">
        <v>-999</v>
      </c>
      <c r="AG402" s="304"/>
      <c r="AH402" s="304">
        <v>1.17436E-2</v>
      </c>
      <c r="AI402" s="385">
        <v>4.8854700000000001E-2</v>
      </c>
      <c r="AJ402" s="332">
        <v>313</v>
      </c>
      <c r="AK402" s="304">
        <f t="shared" si="120"/>
        <v>270</v>
      </c>
      <c r="AL402" s="363">
        <v>0.43</v>
      </c>
      <c r="AM402" s="389">
        <f t="shared" si="121"/>
        <v>353</v>
      </c>
      <c r="AN402" s="363">
        <v>0.25</v>
      </c>
      <c r="AO402" s="304"/>
      <c r="AP402" s="312" t="s">
        <v>4980</v>
      </c>
      <c r="AQ402" s="312" t="s">
        <v>3167</v>
      </c>
      <c r="AR402" s="312">
        <v>349</v>
      </c>
      <c r="AS402" s="312">
        <v>338.53899999999999</v>
      </c>
      <c r="AT402" s="312">
        <v>353</v>
      </c>
      <c r="AU402" s="329">
        <f>VLOOKUP(C402,[1]world!$A$2:$B$3555,2,FALSE)</f>
        <v>5</v>
      </c>
      <c r="AV402" s="329">
        <v>402</v>
      </c>
      <c r="AW402" s="304">
        <v>0.37</v>
      </c>
      <c r="AX402" s="304">
        <v>80</v>
      </c>
      <c r="AY402" s="304">
        <v>-999</v>
      </c>
      <c r="AZ402" s="304">
        <v>4120</v>
      </c>
      <c r="BA402" s="304">
        <v>-999</v>
      </c>
      <c r="BB402" s="304">
        <v>-999</v>
      </c>
      <c r="BC402" s="304">
        <v>-999</v>
      </c>
      <c r="BD402" s="304">
        <v>-999</v>
      </c>
      <c r="BE402" s="304">
        <v>-999</v>
      </c>
      <c r="BF402" s="304">
        <v>-999</v>
      </c>
      <c r="BG402" s="304">
        <v>-999</v>
      </c>
      <c r="BH402" s="304">
        <v>-999</v>
      </c>
      <c r="BI402" s="304">
        <v>-999</v>
      </c>
      <c r="BJ402" s="304">
        <v>4</v>
      </c>
      <c r="BK402" s="304" t="s">
        <v>4954</v>
      </c>
      <c r="BL402" s="304">
        <v>4</v>
      </c>
    </row>
    <row r="403" spans="1:64" ht="15" hidden="1" customHeight="1" x14ac:dyDescent="0.2">
      <c r="A403" s="304" t="s">
        <v>4922</v>
      </c>
      <c r="B403" s="304" t="s">
        <v>5965</v>
      </c>
      <c r="C403" s="304">
        <v>405</v>
      </c>
      <c r="D403" s="349" t="s">
        <v>3250</v>
      </c>
      <c r="E403" s="309">
        <v>36453</v>
      </c>
      <c r="F403" s="309"/>
      <c r="G403" s="324">
        <v>35.896000000000001</v>
      </c>
      <c r="H403" s="324">
        <v>-120.398</v>
      </c>
      <c r="I403" s="324" t="s">
        <v>214</v>
      </c>
      <c r="J403" s="368">
        <f>P403</f>
        <v>541.73</v>
      </c>
      <c r="K403" s="331">
        <v>0.1</v>
      </c>
      <c r="L403" s="304" t="str">
        <f t="shared" si="119"/>
        <v>C</v>
      </c>
      <c r="M403" s="388">
        <v>0</v>
      </c>
      <c r="N403" s="304"/>
      <c r="O403" s="356">
        <v>120</v>
      </c>
      <c r="P403" s="356">
        <v>541.73</v>
      </c>
      <c r="Q403" s="309">
        <v>3335</v>
      </c>
      <c r="R403" s="304" t="s">
        <v>5948</v>
      </c>
      <c r="S403" s="304"/>
      <c r="T403" s="304"/>
      <c r="U403" s="304"/>
      <c r="V403" s="304"/>
      <c r="W403" s="310" t="s">
        <v>273</v>
      </c>
      <c r="X403" s="304" t="s">
        <v>213</v>
      </c>
      <c r="Y403" s="366">
        <f t="shared" si="122"/>
        <v>274.5</v>
      </c>
      <c r="Z403" s="304">
        <v>0.3</v>
      </c>
      <c r="AA403" s="304"/>
      <c r="AB403" s="304">
        <v>-999</v>
      </c>
      <c r="AC403" s="304">
        <v>-999</v>
      </c>
      <c r="AD403" s="366">
        <v>-999</v>
      </c>
      <c r="AE403" s="304">
        <v>-999</v>
      </c>
      <c r="AF403" s="304">
        <v>-999</v>
      </c>
      <c r="AG403" s="304"/>
      <c r="AH403" s="304">
        <v>3.0587099999999999E-2</v>
      </c>
      <c r="AI403" s="312"/>
      <c r="AJ403" s="332">
        <v>411</v>
      </c>
      <c r="AK403" s="304">
        <f t="shared" si="120"/>
        <v>425</v>
      </c>
      <c r="AL403" s="304">
        <f>IF(AH403&lt;=0.0022,0.2,0.43)</f>
        <v>0.43</v>
      </c>
      <c r="AM403" s="389">
        <f t="shared" si="121"/>
        <v>390</v>
      </c>
      <c r="AN403" s="304"/>
      <c r="AO403" s="304"/>
      <c r="AP403" s="312" t="s">
        <v>1903</v>
      </c>
      <c r="AQ403" s="312" t="s">
        <v>2949</v>
      </c>
      <c r="AR403" s="312">
        <v>390</v>
      </c>
      <c r="AS403" s="312">
        <v>376.07299999999998</v>
      </c>
      <c r="AT403" s="312"/>
      <c r="AU403" s="329">
        <f>VLOOKUP(C403,[1]world!$A$2:$B$3555,2,FALSE)</f>
        <v>3</v>
      </c>
      <c r="AV403" s="329">
        <v>547</v>
      </c>
      <c r="AW403" s="304">
        <v>0.37</v>
      </c>
      <c r="AX403" s="304">
        <v>80</v>
      </c>
      <c r="AY403" s="304">
        <v>-999</v>
      </c>
      <c r="AZ403" s="304">
        <v>7780</v>
      </c>
      <c r="BA403" s="304">
        <v>-999</v>
      </c>
      <c r="BB403" s="304">
        <v>-999</v>
      </c>
      <c r="BC403" s="304">
        <v>-999</v>
      </c>
      <c r="BD403" s="304">
        <v>-999</v>
      </c>
      <c r="BE403" s="304">
        <v>-999</v>
      </c>
      <c r="BF403" s="304">
        <v>-999</v>
      </c>
      <c r="BG403" s="304">
        <v>-999</v>
      </c>
      <c r="BH403" s="304">
        <v>-999</v>
      </c>
      <c r="BI403" s="304">
        <v>-999</v>
      </c>
      <c r="BJ403" s="304">
        <v>4</v>
      </c>
      <c r="BK403" s="304" t="s">
        <v>4954</v>
      </c>
      <c r="BL403" s="304">
        <v>4</v>
      </c>
    </row>
    <row r="404" spans="1:64" ht="15" hidden="1" customHeight="1" x14ac:dyDescent="0.2">
      <c r="A404" s="304" t="s">
        <v>4922</v>
      </c>
      <c r="B404" s="304" t="s">
        <v>5965</v>
      </c>
      <c r="C404" s="304">
        <v>406</v>
      </c>
      <c r="D404" s="349" t="s">
        <v>3236</v>
      </c>
      <c r="E404" s="309">
        <v>36454</v>
      </c>
      <c r="F404" s="309"/>
      <c r="G404" s="324">
        <v>35.859000000000002</v>
      </c>
      <c r="H404" s="324">
        <v>-120.42</v>
      </c>
      <c r="I404" s="324" t="s">
        <v>214</v>
      </c>
      <c r="J404" s="368">
        <f>P404</f>
        <v>266.64999999999998</v>
      </c>
      <c r="K404" s="331">
        <v>0.1</v>
      </c>
      <c r="L404" s="304" t="str">
        <f t="shared" si="119"/>
        <v>D</v>
      </c>
      <c r="M404" s="388">
        <v>0</v>
      </c>
      <c r="N404" s="304"/>
      <c r="O404" s="356">
        <v>81</v>
      </c>
      <c r="P404" s="356">
        <v>266.64999999999998</v>
      </c>
      <c r="Q404" s="309">
        <v>3331</v>
      </c>
      <c r="R404" s="304" t="s">
        <v>5948</v>
      </c>
      <c r="S404" s="304"/>
      <c r="T404" s="304"/>
      <c r="U404" s="304"/>
      <c r="V404" s="304"/>
      <c r="W404" s="304" t="s">
        <v>235</v>
      </c>
      <c r="X404" s="304" t="s">
        <v>205</v>
      </c>
      <c r="Y404" s="366">
        <f t="shared" si="122"/>
        <v>424.8</v>
      </c>
      <c r="Z404" s="304">
        <v>0.3</v>
      </c>
      <c r="AA404" s="304"/>
      <c r="AB404" s="304">
        <v>-999</v>
      </c>
      <c r="AC404" s="304">
        <v>-999</v>
      </c>
      <c r="AD404" s="366">
        <v>-999</v>
      </c>
      <c r="AE404" s="304">
        <v>-999</v>
      </c>
      <c r="AF404" s="304">
        <v>-999</v>
      </c>
      <c r="AG404" s="304"/>
      <c r="AH404" s="304">
        <v>3.3009400000000001E-2</v>
      </c>
      <c r="AI404" s="312"/>
      <c r="AJ404" s="332">
        <v>421</v>
      </c>
      <c r="AK404" s="304">
        <f t="shared" si="120"/>
        <v>425</v>
      </c>
      <c r="AL404" s="304">
        <f>IF(AH404&lt;=0.0022,0.2,0.43)</f>
        <v>0.43</v>
      </c>
      <c r="AM404" s="389">
        <f t="shared" si="121"/>
        <v>455</v>
      </c>
      <c r="AN404" s="304"/>
      <c r="AO404" s="304"/>
      <c r="AP404" s="312" t="s">
        <v>2138</v>
      </c>
      <c r="AQ404" s="312" t="s">
        <v>2949</v>
      </c>
      <c r="AR404" s="312">
        <v>455</v>
      </c>
      <c r="AS404" s="312">
        <v>438.339</v>
      </c>
      <c r="AT404" s="312"/>
      <c r="AU404" s="329">
        <f>VLOOKUP(C404,[1]world!$A$2:$B$3555,2,FALSE)</f>
        <v>3</v>
      </c>
      <c r="AV404" s="329">
        <v>547</v>
      </c>
      <c r="AW404" s="304">
        <v>0.37</v>
      </c>
      <c r="AX404" s="304">
        <v>60</v>
      </c>
      <c r="AY404" s="304">
        <v>-999</v>
      </c>
      <c r="AZ404" s="304">
        <v>6020</v>
      </c>
      <c r="BA404" s="304">
        <v>-999</v>
      </c>
      <c r="BB404" s="304">
        <v>-999</v>
      </c>
      <c r="BC404" s="304">
        <v>-999</v>
      </c>
      <c r="BD404" s="304">
        <v>-999</v>
      </c>
      <c r="BE404" s="304">
        <v>-999</v>
      </c>
      <c r="BF404" s="304">
        <v>-999</v>
      </c>
      <c r="BG404" s="304">
        <v>-999</v>
      </c>
      <c r="BH404" s="304">
        <v>-999</v>
      </c>
      <c r="BI404" s="304">
        <v>-999</v>
      </c>
      <c r="BJ404" s="304">
        <v>4</v>
      </c>
      <c r="BK404" s="304" t="s">
        <v>4954</v>
      </c>
      <c r="BL404" s="304">
        <v>4</v>
      </c>
    </row>
    <row r="405" spans="1:64" ht="15" hidden="1" customHeight="1" x14ac:dyDescent="0.2">
      <c r="A405" s="304" t="s">
        <v>4922</v>
      </c>
      <c r="B405" s="304" t="s">
        <v>5965</v>
      </c>
      <c r="C405" s="304">
        <v>407</v>
      </c>
      <c r="D405" s="349" t="s">
        <v>3285</v>
      </c>
      <c r="E405" s="309">
        <v>36455</v>
      </c>
      <c r="F405" s="309"/>
      <c r="G405" s="324">
        <v>35.957000000000001</v>
      </c>
      <c r="H405" s="324">
        <v>-120.48099999999999</v>
      </c>
      <c r="I405" s="324" t="s">
        <v>214</v>
      </c>
      <c r="J405" s="368">
        <f>P405</f>
        <v>381.27</v>
      </c>
      <c r="K405" s="331">
        <v>0.1</v>
      </c>
      <c r="L405" s="304" t="str">
        <f t="shared" si="119"/>
        <v>C</v>
      </c>
      <c r="M405" s="388">
        <v>0</v>
      </c>
      <c r="N405" s="304"/>
      <c r="O405" s="356">
        <v>101</v>
      </c>
      <c r="P405" s="356">
        <v>381.27</v>
      </c>
      <c r="Q405" s="309">
        <v>3352</v>
      </c>
      <c r="R405" s="304" t="s">
        <v>5948</v>
      </c>
      <c r="S405" s="304"/>
      <c r="T405" s="304"/>
      <c r="U405" s="304"/>
      <c r="V405" s="304"/>
      <c r="W405" s="304" t="s">
        <v>401</v>
      </c>
      <c r="X405" s="304" t="s">
        <v>206</v>
      </c>
      <c r="Y405" s="366">
        <f t="shared" si="122"/>
        <v>338.6</v>
      </c>
      <c r="Z405" s="304">
        <v>0.3</v>
      </c>
      <c r="AA405" s="304"/>
      <c r="AB405" s="304">
        <v>-999</v>
      </c>
      <c r="AC405" s="304">
        <v>-999</v>
      </c>
      <c r="AD405" s="366">
        <v>-999</v>
      </c>
      <c r="AE405" s="304">
        <v>-999</v>
      </c>
      <c r="AF405" s="304">
        <v>-999</v>
      </c>
      <c r="AG405" s="304"/>
      <c r="AH405" s="304">
        <v>3.2505600000000003E-2</v>
      </c>
      <c r="AI405" s="385">
        <v>0.118421</v>
      </c>
      <c r="AJ405" s="332">
        <v>419</v>
      </c>
      <c r="AK405" s="304">
        <f t="shared" si="120"/>
        <v>425</v>
      </c>
      <c r="AL405" s="363">
        <f>IF(OR(AH405&lt;=0.0022,AI405&lt;=0.0022),0.2,0.43)</f>
        <v>0.43</v>
      </c>
      <c r="AM405" s="389">
        <f t="shared" si="121"/>
        <v>353</v>
      </c>
      <c r="AN405" s="363">
        <v>0.25</v>
      </c>
      <c r="AO405" s="304"/>
      <c r="AP405" s="312" t="s">
        <v>4980</v>
      </c>
      <c r="AQ405" s="312" t="s">
        <v>2949</v>
      </c>
      <c r="AR405" s="312">
        <v>349</v>
      </c>
      <c r="AS405" s="312">
        <v>338.53899999999999</v>
      </c>
      <c r="AT405" s="312">
        <v>353</v>
      </c>
      <c r="AU405" s="329">
        <f>VLOOKUP(C405,[1]world!$A$2:$B$3555,2,FALSE)</f>
        <v>1</v>
      </c>
      <c r="AV405" s="329">
        <v>519</v>
      </c>
      <c r="AW405" s="304">
        <v>0.37</v>
      </c>
      <c r="AX405" s="304">
        <v>80</v>
      </c>
      <c r="AY405" s="304">
        <v>-999</v>
      </c>
      <c r="AZ405" s="304">
        <v>5900</v>
      </c>
      <c r="BA405" s="304">
        <v>-999</v>
      </c>
      <c r="BB405" s="304">
        <v>-999</v>
      </c>
      <c r="BC405" s="304">
        <v>-999</v>
      </c>
      <c r="BD405" s="304">
        <v>-999</v>
      </c>
      <c r="BE405" s="304">
        <v>-999</v>
      </c>
      <c r="BF405" s="304">
        <v>-999</v>
      </c>
      <c r="BG405" s="304">
        <v>-999</v>
      </c>
      <c r="BH405" s="304">
        <v>-999</v>
      </c>
      <c r="BI405" s="304">
        <v>-999</v>
      </c>
      <c r="BJ405" s="304">
        <v>4</v>
      </c>
      <c r="BK405" s="304" t="s">
        <v>4954</v>
      </c>
      <c r="BL405" s="304">
        <v>4</v>
      </c>
    </row>
    <row r="406" spans="1:64" ht="15" hidden="1" customHeight="1" x14ac:dyDescent="0.2">
      <c r="A406" s="304" t="s">
        <v>4922</v>
      </c>
      <c r="B406" s="304" t="s">
        <v>5965</v>
      </c>
      <c r="C406" s="304">
        <v>408</v>
      </c>
      <c r="D406" s="349" t="s">
        <v>3260</v>
      </c>
      <c r="E406" s="309">
        <v>36456</v>
      </c>
      <c r="F406" s="309"/>
      <c r="G406" s="324">
        <v>35.908000000000001</v>
      </c>
      <c r="H406" s="324">
        <v>-120.458</v>
      </c>
      <c r="I406" s="324" t="s">
        <v>214</v>
      </c>
      <c r="J406" s="368">
        <f>P406</f>
        <v>246.07</v>
      </c>
      <c r="K406" s="331">
        <v>0.1</v>
      </c>
      <c r="L406" s="304" t="str">
        <f t="shared" si="119"/>
        <v>D</v>
      </c>
      <c r="M406" s="388">
        <v>0</v>
      </c>
      <c r="N406" s="304"/>
      <c r="O406" s="356">
        <v>51</v>
      </c>
      <c r="P406" s="356">
        <v>246.07</v>
      </c>
      <c r="Q406" s="309">
        <v>3343</v>
      </c>
      <c r="R406" s="304" t="s">
        <v>5948</v>
      </c>
      <c r="S406" s="304"/>
      <c r="T406" s="304"/>
      <c r="U406" s="304"/>
      <c r="V406" s="304"/>
      <c r="W406" s="304" t="s">
        <v>311</v>
      </c>
      <c r="X406" s="304" t="s">
        <v>206</v>
      </c>
      <c r="Y406" s="366">
        <f t="shared" si="122"/>
        <v>338.6</v>
      </c>
      <c r="Z406" s="304">
        <v>0.3</v>
      </c>
      <c r="AA406" s="304"/>
      <c r="AB406" s="304">
        <v>-999</v>
      </c>
      <c r="AC406" s="304">
        <v>-999</v>
      </c>
      <c r="AD406" s="366">
        <v>-999</v>
      </c>
      <c r="AE406" s="304">
        <v>-999</v>
      </c>
      <c r="AF406" s="304">
        <v>-999</v>
      </c>
      <c r="AG406" s="304"/>
      <c r="AH406" s="304">
        <v>4.2394099999999997E-2</v>
      </c>
      <c r="AI406" s="385">
        <v>0.33275199999999999</v>
      </c>
      <c r="AJ406" s="332">
        <v>459</v>
      </c>
      <c r="AK406" s="304">
        <f t="shared" si="120"/>
        <v>425</v>
      </c>
      <c r="AL406" s="363">
        <f>IF(OR(AH406&lt;=0.0022,AI406&lt;=0.0022),0.2,0.43)</f>
        <v>0.43</v>
      </c>
      <c r="AM406" s="389">
        <f t="shared" si="121"/>
        <v>353</v>
      </c>
      <c r="AN406" s="363">
        <v>0.25</v>
      </c>
      <c r="AO406" s="304"/>
      <c r="AP406" s="312" t="s">
        <v>4980</v>
      </c>
      <c r="AQ406" s="312" t="s">
        <v>2949</v>
      </c>
      <c r="AR406" s="312">
        <v>349</v>
      </c>
      <c r="AS406" s="312">
        <v>338.53899999999999</v>
      </c>
      <c r="AT406" s="312">
        <v>353</v>
      </c>
      <c r="AU406" s="329">
        <f>VLOOKUP(C406,[1]world!$A$2:$B$3555,2,FALSE)</f>
        <v>3</v>
      </c>
      <c r="AV406" s="329">
        <v>547</v>
      </c>
      <c r="AW406" s="304">
        <v>0.37</v>
      </c>
      <c r="AX406" s="304">
        <v>80</v>
      </c>
      <c r="AY406" s="304">
        <v>-999</v>
      </c>
      <c r="AZ406" s="304">
        <v>6800</v>
      </c>
      <c r="BA406" s="304">
        <v>-999</v>
      </c>
      <c r="BB406" s="304">
        <v>-999</v>
      </c>
      <c r="BC406" s="304">
        <v>-999</v>
      </c>
      <c r="BD406" s="304">
        <v>-999</v>
      </c>
      <c r="BE406" s="304">
        <v>-999</v>
      </c>
      <c r="BF406" s="304">
        <v>-999</v>
      </c>
      <c r="BG406" s="304">
        <v>-999</v>
      </c>
      <c r="BH406" s="304">
        <v>-999</v>
      </c>
      <c r="BI406" s="304">
        <v>-999</v>
      </c>
      <c r="BJ406" s="304">
        <v>4</v>
      </c>
      <c r="BK406" s="304" t="s">
        <v>4954</v>
      </c>
      <c r="BL406" s="304">
        <v>4</v>
      </c>
    </row>
    <row r="407" spans="1:64" ht="15" hidden="1" customHeight="1" x14ac:dyDescent="0.2">
      <c r="A407" s="304" t="s">
        <v>4922</v>
      </c>
      <c r="B407" s="304" t="s">
        <v>5965</v>
      </c>
      <c r="C407" s="304">
        <v>409</v>
      </c>
      <c r="D407" s="349" t="s">
        <v>3272</v>
      </c>
      <c r="E407" s="309">
        <v>36457</v>
      </c>
      <c r="F407" s="309"/>
      <c r="G407" s="324">
        <v>35.927</v>
      </c>
      <c r="H407" s="324">
        <v>-120.456</v>
      </c>
      <c r="I407" s="324" t="s">
        <v>214</v>
      </c>
      <c r="J407" s="368">
        <f>P407</f>
        <v>384.26</v>
      </c>
      <c r="K407" s="331">
        <v>0.1</v>
      </c>
      <c r="L407" s="304" t="str">
        <f t="shared" si="119"/>
        <v>C</v>
      </c>
      <c r="M407" s="388">
        <v>0</v>
      </c>
      <c r="N407" s="304"/>
      <c r="O407" s="356">
        <v>81</v>
      </c>
      <c r="P407" s="356">
        <v>384.26</v>
      </c>
      <c r="Q407" s="309">
        <v>3369</v>
      </c>
      <c r="R407" s="304" t="s">
        <v>5948</v>
      </c>
      <c r="S407" s="304"/>
      <c r="T407" s="304"/>
      <c r="U407" s="304"/>
      <c r="V407" s="304"/>
      <c r="W407" s="310" t="s">
        <v>311</v>
      </c>
      <c r="X407" s="304" t="s">
        <v>206</v>
      </c>
      <c r="Y407" s="366">
        <f t="shared" si="122"/>
        <v>338.6</v>
      </c>
      <c r="Z407" s="304">
        <v>0.3</v>
      </c>
      <c r="AA407" s="304"/>
      <c r="AB407" s="304">
        <v>-999</v>
      </c>
      <c r="AC407" s="304">
        <v>-999</v>
      </c>
      <c r="AD407" s="366">
        <v>-999</v>
      </c>
      <c r="AE407" s="304">
        <v>-999</v>
      </c>
      <c r="AF407" s="304">
        <v>-999</v>
      </c>
      <c r="AG407" s="304"/>
      <c r="AH407" s="304">
        <v>1.56449E-2</v>
      </c>
      <c r="AI407" s="312"/>
      <c r="AJ407" s="332">
        <v>342</v>
      </c>
      <c r="AK407" s="304">
        <f t="shared" si="120"/>
        <v>270</v>
      </c>
      <c r="AL407" s="304">
        <f>IF(AH407&lt;=0.0022,0.2,0.43)</f>
        <v>0.43</v>
      </c>
      <c r="AM407" s="389">
        <f t="shared" si="121"/>
        <v>390</v>
      </c>
      <c r="AN407" s="304"/>
      <c r="AO407" s="304"/>
      <c r="AP407" s="312" t="s">
        <v>1903</v>
      </c>
      <c r="AQ407" s="312" t="s">
        <v>2949</v>
      </c>
      <c r="AR407" s="312">
        <v>390</v>
      </c>
      <c r="AS407" s="312">
        <v>338.53899999999999</v>
      </c>
      <c r="AT407" s="312"/>
      <c r="AU407" s="329">
        <f>VLOOKUP(C407,[1]world!$A$2:$B$3555,2,FALSE)</f>
        <v>7</v>
      </c>
      <c r="AV407" s="329">
        <v>388</v>
      </c>
      <c r="AW407" s="304">
        <v>0.37</v>
      </c>
      <c r="AX407" s="304">
        <v>80</v>
      </c>
      <c r="AY407" s="304">
        <v>-999</v>
      </c>
      <c r="AZ407" s="304">
        <v>7420</v>
      </c>
      <c r="BA407" s="304">
        <v>-999</v>
      </c>
      <c r="BB407" s="304">
        <v>-999</v>
      </c>
      <c r="BC407" s="304">
        <v>-999</v>
      </c>
      <c r="BD407" s="304">
        <v>-999</v>
      </c>
      <c r="BE407" s="304">
        <v>-999</v>
      </c>
      <c r="BF407" s="304">
        <v>-999</v>
      </c>
      <c r="BG407" s="304">
        <v>-999</v>
      </c>
      <c r="BH407" s="304">
        <v>-999</v>
      </c>
      <c r="BI407" s="304">
        <v>-999</v>
      </c>
      <c r="BJ407" s="304">
        <v>4</v>
      </c>
      <c r="BK407" s="304" t="s">
        <v>4954</v>
      </c>
      <c r="BL407" s="304">
        <v>4</v>
      </c>
    </row>
    <row r="408" spans="1:64" ht="15" hidden="1" customHeight="1" x14ac:dyDescent="0.2">
      <c r="A408" s="304" t="s">
        <v>4922</v>
      </c>
      <c r="B408" s="304" t="s">
        <v>5965</v>
      </c>
      <c r="C408" s="304">
        <v>410</v>
      </c>
      <c r="D408" s="349" t="s">
        <v>3308</v>
      </c>
      <c r="E408" s="309">
        <v>46175</v>
      </c>
      <c r="F408" s="309"/>
      <c r="G408" s="324">
        <v>36.033999999999999</v>
      </c>
      <c r="H408" s="324">
        <v>-120.59</v>
      </c>
      <c r="I408" s="324" t="s">
        <v>214</v>
      </c>
      <c r="J408" s="368">
        <f t="shared" ref="J408:J413" si="124">EXP(0.35*LN(AM408)+0.24*LN(Y408)+0.2*LN(AJ408)+0.21*LN(AV408))</f>
        <v>597.71970103854096</v>
      </c>
      <c r="K408" s="331">
        <f t="shared" ref="K408:K413" si="125">SQRT(0.35*AN408^2+0.24*Z408^2+0.2*AL408^2+0.21*AW408^2)</f>
        <v>0.40016121751114264</v>
      </c>
      <c r="L408" s="304" t="str">
        <f t="shared" si="119"/>
        <v>C</v>
      </c>
      <c r="M408" s="388" t="s">
        <v>6092</v>
      </c>
      <c r="N408" s="304"/>
      <c r="O408" s="356"/>
      <c r="P408" s="356"/>
      <c r="Q408" s="356"/>
      <c r="R408" s="304"/>
      <c r="S408" s="304"/>
      <c r="T408" s="304"/>
      <c r="U408" s="304"/>
      <c r="V408" s="304"/>
      <c r="W408" s="304" t="s">
        <v>1763</v>
      </c>
      <c r="X408" s="304" t="s">
        <v>232</v>
      </c>
      <c r="Y408" s="366">
        <f t="shared" si="122"/>
        <v>506.6</v>
      </c>
      <c r="Z408" s="304">
        <v>0.4</v>
      </c>
      <c r="AA408" s="304"/>
      <c r="AB408" s="304">
        <v>-999</v>
      </c>
      <c r="AC408" s="304">
        <v>-999</v>
      </c>
      <c r="AD408" s="366">
        <v>-999</v>
      </c>
      <c r="AE408" s="304">
        <v>-999</v>
      </c>
      <c r="AF408" s="304">
        <v>-999</v>
      </c>
      <c r="AG408" s="304"/>
      <c r="AH408" s="304">
        <v>8.1239099999999995E-2</v>
      </c>
      <c r="AI408" s="312"/>
      <c r="AJ408" s="332">
        <v>571</v>
      </c>
      <c r="AK408" s="304">
        <f t="shared" si="120"/>
        <v>555</v>
      </c>
      <c r="AL408" s="363">
        <v>0.43</v>
      </c>
      <c r="AM408" s="389">
        <f t="shared" si="121"/>
        <v>748</v>
      </c>
      <c r="AN408" s="304">
        <v>0.4</v>
      </c>
      <c r="AO408" s="304"/>
      <c r="AP408" s="312" t="s">
        <v>6114</v>
      </c>
      <c r="AQ408" s="312" t="s">
        <v>3309</v>
      </c>
      <c r="AR408" s="312">
        <v>748</v>
      </c>
      <c r="AS408" s="342">
        <v>684.93499999999995</v>
      </c>
      <c r="AT408" s="312"/>
      <c r="AU408" s="329">
        <f>VLOOKUP(C408,[1]world!$A$2:$B$3555,2,FALSE)</f>
        <v>1</v>
      </c>
      <c r="AV408" s="329">
        <v>519</v>
      </c>
      <c r="AW408" s="304">
        <v>0.37</v>
      </c>
      <c r="AX408" s="304">
        <v>40</v>
      </c>
      <c r="AY408" s="304">
        <v>-999</v>
      </c>
      <c r="AZ408" s="304">
        <v>280</v>
      </c>
      <c r="BA408" s="304">
        <v>-999</v>
      </c>
      <c r="BB408" s="304">
        <v>-999</v>
      </c>
      <c r="BC408" s="304">
        <v>-999</v>
      </c>
      <c r="BD408" s="304">
        <v>-999</v>
      </c>
      <c r="BE408" s="304">
        <v>-999</v>
      </c>
      <c r="BF408" s="304">
        <v>-999</v>
      </c>
      <c r="BG408" s="304">
        <v>-999</v>
      </c>
      <c r="BH408" s="304">
        <v>-999</v>
      </c>
      <c r="BI408" s="304">
        <v>-999</v>
      </c>
      <c r="BJ408" s="304">
        <v>4</v>
      </c>
      <c r="BK408" s="304" t="s">
        <v>4954</v>
      </c>
      <c r="BL408" s="304">
        <v>4</v>
      </c>
    </row>
    <row r="409" spans="1:64" ht="15" hidden="1" customHeight="1" x14ac:dyDescent="0.2">
      <c r="A409" s="304" t="s">
        <v>4922</v>
      </c>
      <c r="B409" s="304" t="s">
        <v>5965</v>
      </c>
      <c r="C409" s="304">
        <v>411</v>
      </c>
      <c r="D409" s="349" t="s">
        <v>3465</v>
      </c>
      <c r="E409" s="309">
        <v>46314</v>
      </c>
      <c r="F409" s="309"/>
      <c r="G409" s="324">
        <v>36.503</v>
      </c>
      <c r="H409" s="324">
        <v>-120.32</v>
      </c>
      <c r="I409" s="324" t="s">
        <v>232</v>
      </c>
      <c r="J409" s="368">
        <f t="shared" si="124"/>
        <v>271.93824484986311</v>
      </c>
      <c r="K409" s="331">
        <f t="shared" si="125"/>
        <v>0.29539634391779462</v>
      </c>
      <c r="L409" s="304" t="str">
        <f t="shared" si="119"/>
        <v>D</v>
      </c>
      <c r="M409" s="388" t="s">
        <v>6092</v>
      </c>
      <c r="N409" s="304"/>
      <c r="O409" s="356"/>
      <c r="P409" s="356"/>
      <c r="Q409" s="356"/>
      <c r="R409" s="304"/>
      <c r="S409" s="304"/>
      <c r="T409" s="304"/>
      <c r="U409" s="304"/>
      <c r="V409" s="304"/>
      <c r="W409" s="304" t="s">
        <v>286</v>
      </c>
      <c r="X409" s="304" t="s">
        <v>213</v>
      </c>
      <c r="Y409" s="366">
        <f t="shared" si="122"/>
        <v>274.5</v>
      </c>
      <c r="Z409" s="304">
        <v>0.3</v>
      </c>
      <c r="AA409" s="304"/>
      <c r="AB409" s="304">
        <v>-999</v>
      </c>
      <c r="AC409" s="304">
        <v>-999</v>
      </c>
      <c r="AD409" s="366">
        <v>-999</v>
      </c>
      <c r="AE409" s="304">
        <v>-999</v>
      </c>
      <c r="AF409" s="304">
        <v>-999</v>
      </c>
      <c r="AG409" s="304"/>
      <c r="AH409" s="304">
        <v>3.8021999999999999E-3</v>
      </c>
      <c r="AI409" s="385">
        <v>1.2507600000000001E-2</v>
      </c>
      <c r="AJ409" s="332">
        <v>243</v>
      </c>
      <c r="AK409" s="304">
        <f t="shared" si="120"/>
        <v>270</v>
      </c>
      <c r="AL409" s="363">
        <v>0.43</v>
      </c>
      <c r="AM409" s="389">
        <f t="shared" si="121"/>
        <v>306</v>
      </c>
      <c r="AN409" s="363">
        <v>0.25</v>
      </c>
      <c r="AO409" s="304"/>
      <c r="AP409" s="312" t="s">
        <v>6113</v>
      </c>
      <c r="AQ409" s="312" t="s">
        <v>3466</v>
      </c>
      <c r="AR409" s="312">
        <v>280</v>
      </c>
      <c r="AS409" s="312">
        <v>271.44099999999997</v>
      </c>
      <c r="AT409" s="312">
        <v>306</v>
      </c>
      <c r="AU409" s="329">
        <f>VLOOKUP(C409,[1]world!$A$2:$B$3555,2,FALSE)</f>
        <v>16</v>
      </c>
      <c r="AV409" s="329">
        <v>246</v>
      </c>
      <c r="AW409" s="304">
        <v>0.18</v>
      </c>
      <c r="AX409" s="304">
        <v>60</v>
      </c>
      <c r="AY409" s="304">
        <v>-999</v>
      </c>
      <c r="AZ409" s="304">
        <v>240</v>
      </c>
      <c r="BA409" s="304">
        <v>-999</v>
      </c>
      <c r="BB409" s="304">
        <v>-999</v>
      </c>
      <c r="BC409" s="304">
        <v>-999</v>
      </c>
      <c r="BD409" s="304">
        <v>-999</v>
      </c>
      <c r="BE409" s="304">
        <v>-999</v>
      </c>
      <c r="BF409" s="304">
        <v>-999</v>
      </c>
      <c r="BG409" s="304">
        <v>-999</v>
      </c>
      <c r="BH409" s="304">
        <v>-999</v>
      </c>
      <c r="BI409" s="304">
        <v>-999</v>
      </c>
      <c r="BJ409" s="304">
        <v>4</v>
      </c>
      <c r="BK409" s="304" t="s">
        <v>4954</v>
      </c>
      <c r="BL409" s="304">
        <v>4</v>
      </c>
    </row>
    <row r="410" spans="1:64" ht="15" hidden="1" customHeight="1" x14ac:dyDescent="0.2">
      <c r="A410" s="304" t="s">
        <v>4922</v>
      </c>
      <c r="B410" s="304" t="s">
        <v>5965</v>
      </c>
      <c r="C410" s="304">
        <v>412</v>
      </c>
      <c r="D410" s="349" t="s">
        <v>3352</v>
      </c>
      <c r="E410" s="309">
        <v>46617</v>
      </c>
      <c r="F410" s="309"/>
      <c r="G410" s="324">
        <v>36.151000000000003</v>
      </c>
      <c r="H410" s="324">
        <v>-120.35299999999999</v>
      </c>
      <c r="I410" s="324" t="s">
        <v>232</v>
      </c>
      <c r="J410" s="368">
        <f t="shared" si="124"/>
        <v>286.76502828841512</v>
      </c>
      <c r="K410" s="331">
        <f t="shared" si="125"/>
        <v>0.33046028505707004</v>
      </c>
      <c r="L410" s="304" t="str">
        <f t="shared" si="119"/>
        <v>D</v>
      </c>
      <c r="M410" s="388" t="s">
        <v>6092</v>
      </c>
      <c r="N410" s="304"/>
      <c r="O410" s="356"/>
      <c r="P410" s="356"/>
      <c r="Q410" s="356"/>
      <c r="R410" s="304"/>
      <c r="S410" s="304"/>
      <c r="T410" s="304"/>
      <c r="U410" s="304"/>
      <c r="V410" s="304"/>
      <c r="W410" s="304" t="s">
        <v>286</v>
      </c>
      <c r="X410" s="304" t="s">
        <v>213</v>
      </c>
      <c r="Y410" s="366">
        <f t="shared" si="122"/>
        <v>274.5</v>
      </c>
      <c r="Z410" s="304">
        <v>0.3</v>
      </c>
      <c r="AA410" s="304"/>
      <c r="AB410" s="304">
        <v>-999</v>
      </c>
      <c r="AC410" s="304">
        <v>-999</v>
      </c>
      <c r="AD410" s="366">
        <v>-999</v>
      </c>
      <c r="AE410" s="304">
        <v>-999</v>
      </c>
      <c r="AF410" s="304">
        <v>-999</v>
      </c>
      <c r="AG410" s="304"/>
      <c r="AH410" s="304">
        <v>5.6826799999999998E-3</v>
      </c>
      <c r="AI410" s="385">
        <v>1.70609E-2</v>
      </c>
      <c r="AJ410" s="332">
        <v>260</v>
      </c>
      <c r="AK410" s="304">
        <f t="shared" si="120"/>
        <v>270</v>
      </c>
      <c r="AL410" s="363">
        <v>0.43</v>
      </c>
      <c r="AM410" s="389">
        <f t="shared" si="121"/>
        <v>306</v>
      </c>
      <c r="AN410" s="363">
        <v>0.25</v>
      </c>
      <c r="AO410" s="304"/>
      <c r="AP410" s="312" t="s">
        <v>4980</v>
      </c>
      <c r="AQ410" s="312"/>
      <c r="AR410" s="312">
        <v>349</v>
      </c>
      <c r="AS410" s="312">
        <v>338.53899999999999</v>
      </c>
      <c r="AT410" s="312">
        <v>306</v>
      </c>
      <c r="AU410" s="329">
        <f>VLOOKUP(C410,[1]world!$A$2:$B$3555,2,FALSE)</f>
        <v>12</v>
      </c>
      <c r="AV410" s="329">
        <v>297</v>
      </c>
      <c r="AW410" s="304">
        <v>0.37</v>
      </c>
      <c r="AX410" s="304">
        <v>60</v>
      </c>
      <c r="AY410" s="304">
        <v>-999</v>
      </c>
      <c r="AZ410" s="304">
        <v>240</v>
      </c>
      <c r="BA410" s="304">
        <v>-999</v>
      </c>
      <c r="BB410" s="304">
        <v>-999</v>
      </c>
      <c r="BC410" s="304">
        <v>-999</v>
      </c>
      <c r="BD410" s="304">
        <v>-999</v>
      </c>
      <c r="BE410" s="304">
        <v>-999</v>
      </c>
      <c r="BF410" s="304">
        <v>-999</v>
      </c>
      <c r="BG410" s="304">
        <v>-999</v>
      </c>
      <c r="BH410" s="304">
        <v>-999</v>
      </c>
      <c r="BI410" s="304">
        <v>-999</v>
      </c>
      <c r="BJ410" s="304">
        <v>4</v>
      </c>
      <c r="BK410" s="304" t="s">
        <v>4954</v>
      </c>
      <c r="BL410" s="304">
        <v>4</v>
      </c>
    </row>
    <row r="411" spans="1:64" ht="15" hidden="1" customHeight="1" x14ac:dyDescent="0.2">
      <c r="A411" s="304" t="s">
        <v>4922</v>
      </c>
      <c r="B411" s="304" t="s">
        <v>5965</v>
      </c>
      <c r="C411" s="304">
        <v>413</v>
      </c>
      <c r="D411" s="349" t="s">
        <v>3367</v>
      </c>
      <c r="E411" s="304" t="s">
        <v>3368</v>
      </c>
      <c r="F411" s="304"/>
      <c r="G411" s="324">
        <v>36.21</v>
      </c>
      <c r="H411" s="324">
        <v>-120.30500000000001</v>
      </c>
      <c r="I411" s="324" t="s">
        <v>232</v>
      </c>
      <c r="J411" s="368">
        <f t="shared" si="124"/>
        <v>419.35714530366977</v>
      </c>
      <c r="K411" s="331">
        <f t="shared" si="125"/>
        <v>0.37715248905449367</v>
      </c>
      <c r="L411" s="304" t="str">
        <f t="shared" si="119"/>
        <v>C</v>
      </c>
      <c r="M411" s="388" t="s">
        <v>6092</v>
      </c>
      <c r="N411" s="304"/>
      <c r="O411" s="356"/>
      <c r="P411" s="356"/>
      <c r="Q411" s="356"/>
      <c r="R411" s="304"/>
      <c r="S411" s="304"/>
      <c r="T411" s="304"/>
      <c r="U411" s="304"/>
      <c r="V411" s="304"/>
      <c r="W411" s="310" t="s">
        <v>1957</v>
      </c>
      <c r="X411" s="304" t="s">
        <v>232</v>
      </c>
      <c r="Y411" s="366">
        <f t="shared" si="122"/>
        <v>506.6</v>
      </c>
      <c r="Z411" s="304">
        <v>0.4</v>
      </c>
      <c r="AA411" s="304"/>
      <c r="AB411" s="304">
        <v>-999</v>
      </c>
      <c r="AC411" s="304">
        <v>-999</v>
      </c>
      <c r="AD411" s="366">
        <v>-999</v>
      </c>
      <c r="AE411" s="304">
        <v>-999</v>
      </c>
      <c r="AF411" s="304">
        <v>-999</v>
      </c>
      <c r="AG411" s="304"/>
      <c r="AH411" s="304">
        <v>3.4741800000000003E-2</v>
      </c>
      <c r="AI411" s="312"/>
      <c r="AJ411" s="332">
        <v>428</v>
      </c>
      <c r="AK411" s="304">
        <f t="shared" si="120"/>
        <v>425</v>
      </c>
      <c r="AL411" s="363">
        <v>0.43</v>
      </c>
      <c r="AM411" s="389">
        <f t="shared" si="121"/>
        <v>390</v>
      </c>
      <c r="AN411" s="304">
        <v>0.33</v>
      </c>
      <c r="AO411" s="304"/>
      <c r="AP411" s="312" t="s">
        <v>1903</v>
      </c>
      <c r="AQ411" s="312"/>
      <c r="AR411" s="312">
        <v>390</v>
      </c>
      <c r="AS411" s="312">
        <v>376.07299999999998</v>
      </c>
      <c r="AT411" s="312"/>
      <c r="AU411" s="329">
        <f>VLOOKUP(C411,[1]world!$A$2:$B$3555,2,FALSE)</f>
        <v>8</v>
      </c>
      <c r="AV411" s="329">
        <v>374</v>
      </c>
      <c r="AW411" s="304">
        <v>0.37</v>
      </c>
      <c r="AX411" s="304">
        <v>60</v>
      </c>
      <c r="AY411" s="304">
        <v>-999</v>
      </c>
      <c r="AZ411" s="304">
        <v>240</v>
      </c>
      <c r="BA411" s="304">
        <v>-999</v>
      </c>
      <c r="BB411" s="304">
        <v>-999</v>
      </c>
      <c r="BC411" s="304">
        <v>-999</v>
      </c>
      <c r="BD411" s="304">
        <v>-999</v>
      </c>
      <c r="BE411" s="304">
        <v>-999</v>
      </c>
      <c r="BF411" s="304">
        <v>-999</v>
      </c>
      <c r="BG411" s="304">
        <v>-999</v>
      </c>
      <c r="BH411" s="304">
        <v>-999</v>
      </c>
      <c r="BI411" s="304">
        <v>-999</v>
      </c>
      <c r="BJ411" s="304">
        <v>4</v>
      </c>
      <c r="BK411" s="304" t="s">
        <v>4954</v>
      </c>
      <c r="BL411" s="304">
        <v>4</v>
      </c>
    </row>
    <row r="412" spans="1:64" ht="15" hidden="1" customHeight="1" x14ac:dyDescent="0.2">
      <c r="A412" s="304" t="s">
        <v>4922</v>
      </c>
      <c r="B412" s="304" t="s">
        <v>5965</v>
      </c>
      <c r="C412" s="304">
        <v>414</v>
      </c>
      <c r="D412" s="349" t="s">
        <v>3410</v>
      </c>
      <c r="E412" s="304" t="s">
        <v>3411</v>
      </c>
      <c r="F412" s="304"/>
      <c r="G412" s="324">
        <v>36.281999999999996</v>
      </c>
      <c r="H412" s="324">
        <v>-120.30500000000001</v>
      </c>
      <c r="I412" s="324" t="s">
        <v>232</v>
      </c>
      <c r="J412" s="368">
        <f t="shared" si="124"/>
        <v>436.13684643706603</v>
      </c>
      <c r="K412" s="331">
        <f t="shared" si="125"/>
        <v>0.37715248905449367</v>
      </c>
      <c r="L412" s="304" t="str">
        <f t="shared" si="119"/>
        <v>C</v>
      </c>
      <c r="M412" s="388" t="s">
        <v>6092</v>
      </c>
      <c r="N412" s="304"/>
      <c r="O412" s="356"/>
      <c r="P412" s="356"/>
      <c r="Q412" s="356"/>
      <c r="R412" s="304"/>
      <c r="S412" s="304"/>
      <c r="T412" s="304"/>
      <c r="U412" s="304"/>
      <c r="V412" s="304"/>
      <c r="W412" s="304" t="s">
        <v>1957</v>
      </c>
      <c r="X412" s="304" t="s">
        <v>232</v>
      </c>
      <c r="Y412" s="366">
        <f t="shared" si="122"/>
        <v>506.6</v>
      </c>
      <c r="Z412" s="304">
        <v>0.4</v>
      </c>
      <c r="AA412" s="304"/>
      <c r="AB412" s="304">
        <v>-999</v>
      </c>
      <c r="AC412" s="304">
        <v>-999</v>
      </c>
      <c r="AD412" s="366">
        <v>-999</v>
      </c>
      <c r="AE412" s="304">
        <v>-999</v>
      </c>
      <c r="AF412" s="304">
        <v>-999</v>
      </c>
      <c r="AG412" s="304"/>
      <c r="AH412" s="304">
        <v>3.2738200000000002E-2</v>
      </c>
      <c r="AI412" s="312"/>
      <c r="AJ412" s="332">
        <v>420</v>
      </c>
      <c r="AK412" s="304">
        <f t="shared" si="120"/>
        <v>425</v>
      </c>
      <c r="AL412" s="363">
        <v>0.43</v>
      </c>
      <c r="AM412" s="389">
        <f t="shared" si="121"/>
        <v>390</v>
      </c>
      <c r="AN412" s="304">
        <v>0.33</v>
      </c>
      <c r="AO412" s="304"/>
      <c r="AP412" s="312" t="s">
        <v>1903</v>
      </c>
      <c r="AQ412" s="312"/>
      <c r="AR412" s="312">
        <v>390</v>
      </c>
      <c r="AS412" s="312">
        <v>376.07299999999998</v>
      </c>
      <c r="AT412" s="312"/>
      <c r="AU412" s="329">
        <f>VLOOKUP(C412,[1]world!$A$2:$B$3555,2,FALSE)</f>
        <v>4</v>
      </c>
      <c r="AV412" s="329">
        <v>459</v>
      </c>
      <c r="AW412" s="304">
        <v>0.37</v>
      </c>
      <c r="AX412" s="304">
        <v>60</v>
      </c>
      <c r="AY412" s="304">
        <v>-999</v>
      </c>
      <c r="AZ412" s="304">
        <v>240</v>
      </c>
      <c r="BA412" s="304">
        <v>-999</v>
      </c>
      <c r="BB412" s="304">
        <v>-999</v>
      </c>
      <c r="BC412" s="304">
        <v>-999</v>
      </c>
      <c r="BD412" s="304">
        <v>-999</v>
      </c>
      <c r="BE412" s="304">
        <v>-999</v>
      </c>
      <c r="BF412" s="304">
        <v>-999</v>
      </c>
      <c r="BG412" s="304">
        <v>-999</v>
      </c>
      <c r="BH412" s="304">
        <v>-999</v>
      </c>
      <c r="BI412" s="304">
        <v>-999</v>
      </c>
      <c r="BJ412" s="304">
        <v>4</v>
      </c>
      <c r="BK412" s="304" t="s">
        <v>4954</v>
      </c>
      <c r="BL412" s="304">
        <v>4</v>
      </c>
    </row>
    <row r="413" spans="1:64" ht="15" hidden="1" customHeight="1" x14ac:dyDescent="0.2">
      <c r="A413" s="304" t="s">
        <v>4922</v>
      </c>
      <c r="B413" s="304" t="s">
        <v>5965</v>
      </c>
      <c r="C413" s="304">
        <v>415</v>
      </c>
      <c r="D413" s="349" t="s">
        <v>3433</v>
      </c>
      <c r="E413" s="304" t="s">
        <v>3434</v>
      </c>
      <c r="F413" s="304"/>
      <c r="G413" s="324">
        <v>36.343000000000004</v>
      </c>
      <c r="H413" s="324">
        <v>-120.21599999999999</v>
      </c>
      <c r="I413" s="324" t="s">
        <v>232</v>
      </c>
      <c r="J413" s="368">
        <f t="shared" si="124"/>
        <v>271.26345180298267</v>
      </c>
      <c r="K413" s="331">
        <f t="shared" si="125"/>
        <v>0.29539634391779462</v>
      </c>
      <c r="L413" s="304" t="str">
        <f t="shared" si="119"/>
        <v>D</v>
      </c>
      <c r="M413" s="388" t="s">
        <v>6092</v>
      </c>
      <c r="N413" s="304"/>
      <c r="O413" s="356"/>
      <c r="P413" s="356"/>
      <c r="Q413" s="356"/>
      <c r="R413" s="304"/>
      <c r="S413" s="304"/>
      <c r="T413" s="304"/>
      <c r="U413" s="304"/>
      <c r="V413" s="304"/>
      <c r="W413" s="304" t="s">
        <v>286</v>
      </c>
      <c r="X413" s="304" t="s">
        <v>213</v>
      </c>
      <c r="Y413" s="366">
        <f t="shared" si="122"/>
        <v>274.5</v>
      </c>
      <c r="Z413" s="304">
        <v>0.3</v>
      </c>
      <c r="AA413" s="304"/>
      <c r="AB413" s="304">
        <v>-999</v>
      </c>
      <c r="AC413" s="304">
        <v>-999</v>
      </c>
      <c r="AD413" s="366">
        <v>-999</v>
      </c>
      <c r="AE413" s="304">
        <v>-999</v>
      </c>
      <c r="AF413" s="304">
        <v>-999</v>
      </c>
      <c r="AG413" s="304"/>
      <c r="AH413" s="304">
        <v>3.4999300000000001E-3</v>
      </c>
      <c r="AI413" s="385">
        <v>7.1279199999999994E-3</v>
      </c>
      <c r="AJ413" s="332">
        <v>240</v>
      </c>
      <c r="AK413" s="304">
        <f t="shared" si="120"/>
        <v>270</v>
      </c>
      <c r="AL413" s="363">
        <v>0.43</v>
      </c>
      <c r="AM413" s="389">
        <f t="shared" si="121"/>
        <v>306</v>
      </c>
      <c r="AN413" s="363">
        <v>0.25</v>
      </c>
      <c r="AO413" s="304"/>
      <c r="AP413" s="312" t="s">
        <v>6113</v>
      </c>
      <c r="AQ413" s="312"/>
      <c r="AR413" s="312">
        <v>280</v>
      </c>
      <c r="AS413" s="312">
        <v>271.44099999999997</v>
      </c>
      <c r="AT413" s="312">
        <v>306</v>
      </c>
      <c r="AU413" s="329">
        <f>VLOOKUP(C413,[1]world!$A$2:$B$3555,2,FALSE)</f>
        <v>16</v>
      </c>
      <c r="AV413" s="329">
        <v>246</v>
      </c>
      <c r="AW413" s="304">
        <v>0.18</v>
      </c>
      <c r="AX413" s="304">
        <v>60</v>
      </c>
      <c r="AY413" s="304">
        <v>-999</v>
      </c>
      <c r="AZ413" s="304">
        <v>240</v>
      </c>
      <c r="BA413" s="304">
        <v>-999</v>
      </c>
      <c r="BB413" s="304">
        <v>-999</v>
      </c>
      <c r="BC413" s="304">
        <v>-999</v>
      </c>
      <c r="BD413" s="304">
        <v>-999</v>
      </c>
      <c r="BE413" s="304">
        <v>-999</v>
      </c>
      <c r="BF413" s="304">
        <v>-999</v>
      </c>
      <c r="BG413" s="304">
        <v>-999</v>
      </c>
      <c r="BH413" s="304">
        <v>-999</v>
      </c>
      <c r="BI413" s="304">
        <v>-999</v>
      </c>
      <c r="BJ413" s="304">
        <v>4</v>
      </c>
      <c r="BK413" s="304" t="s">
        <v>4954</v>
      </c>
      <c r="BL413" s="304">
        <v>4</v>
      </c>
    </row>
    <row r="414" spans="1:64" ht="15" hidden="1" customHeight="1" x14ac:dyDescent="0.2">
      <c r="A414" s="304" t="s">
        <v>4922</v>
      </c>
      <c r="B414" s="304" t="s">
        <v>5965</v>
      </c>
      <c r="C414" s="304">
        <v>416</v>
      </c>
      <c r="D414" s="349" t="s">
        <v>3612</v>
      </c>
      <c r="E414" s="309">
        <v>47006</v>
      </c>
      <c r="F414" s="309"/>
      <c r="G414" s="324">
        <v>36.972999999999999</v>
      </c>
      <c r="H414" s="324">
        <v>-121.568</v>
      </c>
      <c r="I414" s="324" t="s">
        <v>232</v>
      </c>
      <c r="J414" s="368">
        <f>P414</f>
        <v>729.65</v>
      </c>
      <c r="K414" s="331">
        <v>0.1</v>
      </c>
      <c r="L414" s="304" t="str">
        <f t="shared" si="119"/>
        <v>C</v>
      </c>
      <c r="M414" s="388">
        <v>0</v>
      </c>
      <c r="N414" s="304"/>
      <c r="O414" s="356">
        <v>30</v>
      </c>
      <c r="P414" s="304">
        <v>729.65</v>
      </c>
      <c r="Q414" s="304">
        <v>446</v>
      </c>
      <c r="R414" s="304" t="s">
        <v>5948</v>
      </c>
      <c r="S414" s="304"/>
      <c r="T414" s="304"/>
      <c r="U414" s="304"/>
      <c r="V414" s="304"/>
      <c r="W414" s="304" t="s">
        <v>246</v>
      </c>
      <c r="X414" s="304" t="s">
        <v>205</v>
      </c>
      <c r="Y414" s="366">
        <f t="shared" si="122"/>
        <v>424.8</v>
      </c>
      <c r="Z414" s="304">
        <v>0.3</v>
      </c>
      <c r="AA414" s="304"/>
      <c r="AB414" s="304">
        <v>-999</v>
      </c>
      <c r="AC414" s="304">
        <v>-999</v>
      </c>
      <c r="AD414" s="366">
        <v>-999</v>
      </c>
      <c r="AE414" s="304">
        <v>-999</v>
      </c>
      <c r="AF414" s="304">
        <v>-999</v>
      </c>
      <c r="AG414" s="304"/>
      <c r="AH414" s="304">
        <v>0.11636199999999999</v>
      </c>
      <c r="AI414" s="312"/>
      <c r="AJ414" s="332">
        <v>677</v>
      </c>
      <c r="AK414" s="304">
        <f t="shared" si="120"/>
        <v>690</v>
      </c>
      <c r="AL414" s="304">
        <f>IF(AH414&lt;=0.0022,0.2,0.43)</f>
        <v>0.43</v>
      </c>
      <c r="AM414" s="389">
        <f t="shared" si="121"/>
        <v>387</v>
      </c>
      <c r="AN414" s="363">
        <v>0.25</v>
      </c>
      <c r="AO414" s="304"/>
      <c r="AP414" s="312" t="s">
        <v>1600</v>
      </c>
      <c r="AQ414" s="312" t="s">
        <v>3613</v>
      </c>
      <c r="AR414" s="312">
        <v>387</v>
      </c>
      <c r="AS414" s="312">
        <v>712.822</v>
      </c>
      <c r="AT414" s="312"/>
      <c r="AU414" s="329">
        <f>VLOOKUP(C414,[1]world!$A$2:$B$3555,2,FALSE)</f>
        <v>4</v>
      </c>
      <c r="AV414" s="329">
        <v>459</v>
      </c>
      <c r="AW414" s="304">
        <v>0.37</v>
      </c>
      <c r="AX414" s="304">
        <v>15</v>
      </c>
      <c r="AY414" s="304">
        <v>19</v>
      </c>
      <c r="AZ414" s="304">
        <v>822.2</v>
      </c>
      <c r="BA414" s="304">
        <v>15</v>
      </c>
      <c r="BB414" s="304">
        <v>19</v>
      </c>
      <c r="BC414" s="304">
        <v>822.2</v>
      </c>
      <c r="BD414" s="304">
        <v>-999</v>
      </c>
      <c r="BE414" s="304">
        <v>-999</v>
      </c>
      <c r="BF414" s="304">
        <v>-999</v>
      </c>
      <c r="BG414" s="304">
        <v>-999</v>
      </c>
      <c r="BH414" s="304">
        <v>-999</v>
      </c>
      <c r="BI414" s="304">
        <v>-999</v>
      </c>
      <c r="BJ414" s="304">
        <v>3</v>
      </c>
      <c r="BK414" s="304">
        <v>3</v>
      </c>
      <c r="BL414" s="304">
        <v>1</v>
      </c>
    </row>
    <row r="415" spans="1:64" ht="15" hidden="1" customHeight="1" x14ac:dyDescent="0.2">
      <c r="A415" s="304" t="s">
        <v>4922</v>
      </c>
      <c r="B415" s="304" t="s">
        <v>5965</v>
      </c>
      <c r="C415" s="304">
        <v>417</v>
      </c>
      <c r="D415" s="349" t="s">
        <v>3614</v>
      </c>
      <c r="E415" s="309">
        <v>47125</v>
      </c>
      <c r="F415" s="309"/>
      <c r="G415" s="324">
        <v>36.972999999999999</v>
      </c>
      <c r="H415" s="324">
        <v>-121.953</v>
      </c>
      <c r="I415" s="324" t="s">
        <v>232</v>
      </c>
      <c r="J415" s="368">
        <f>P415</f>
        <v>288.62</v>
      </c>
      <c r="K415" s="331">
        <v>0.1</v>
      </c>
      <c r="L415" s="304" t="str">
        <f t="shared" si="119"/>
        <v>D</v>
      </c>
      <c r="M415" s="388">
        <v>0</v>
      </c>
      <c r="N415" s="304"/>
      <c r="O415" s="356">
        <v>30.12</v>
      </c>
      <c r="P415" s="304">
        <v>288.62</v>
      </c>
      <c r="Q415" s="309">
        <v>127</v>
      </c>
      <c r="R415" s="304" t="s">
        <v>5948</v>
      </c>
      <c r="S415" s="304"/>
      <c r="T415" s="304"/>
      <c r="U415" s="304"/>
      <c r="V415" s="304"/>
      <c r="W415" s="304" t="s">
        <v>246</v>
      </c>
      <c r="X415" s="304" t="s">
        <v>205</v>
      </c>
      <c r="Y415" s="366">
        <f t="shared" si="122"/>
        <v>424.8</v>
      </c>
      <c r="Z415" s="304">
        <v>0.3</v>
      </c>
      <c r="AA415" s="304"/>
      <c r="AB415" s="304">
        <v>-999</v>
      </c>
      <c r="AC415" s="304">
        <v>-999</v>
      </c>
      <c r="AD415" s="366">
        <v>-999</v>
      </c>
      <c r="AE415" s="304">
        <v>-999</v>
      </c>
      <c r="AF415" s="304">
        <v>-999</v>
      </c>
      <c r="AG415" s="304"/>
      <c r="AH415" s="304">
        <v>1.50218E-2</v>
      </c>
      <c r="AI415" s="385">
        <v>1.2147699999999999E-2</v>
      </c>
      <c r="AJ415" s="332">
        <v>338</v>
      </c>
      <c r="AK415" s="304">
        <f t="shared" si="120"/>
        <v>270</v>
      </c>
      <c r="AL415" s="363">
        <f>IF(AND(AH415&lt;=0.0022,AI415&lt;=0.0022),0.2,0.43)</f>
        <v>0.43</v>
      </c>
      <c r="AM415" s="389">
        <f t="shared" si="121"/>
        <v>306</v>
      </c>
      <c r="AN415" s="363">
        <v>0.25</v>
      </c>
      <c r="AO415" s="304"/>
      <c r="AP415" s="312" t="s">
        <v>4980</v>
      </c>
      <c r="AQ415" s="312" t="s">
        <v>2475</v>
      </c>
      <c r="AR415" s="312">
        <v>349</v>
      </c>
      <c r="AS415" s="312">
        <v>338.53899999999999</v>
      </c>
      <c r="AT415" s="312">
        <v>306</v>
      </c>
      <c r="AU415" s="329">
        <f>VLOOKUP(C415,[1]world!$A$2:$B$3555,2,FALSE)</f>
        <v>9</v>
      </c>
      <c r="AV415" s="329">
        <v>497</v>
      </c>
      <c r="AW415" s="304">
        <v>0.37</v>
      </c>
      <c r="AX415" s="304">
        <v>197.7</v>
      </c>
      <c r="AY415" s="304">
        <v>322.2</v>
      </c>
      <c r="AZ415" s="304">
        <v>695.6</v>
      </c>
      <c r="BA415" s="304">
        <v>197.7</v>
      </c>
      <c r="BB415" s="304">
        <v>322.2</v>
      </c>
      <c r="BC415" s="304">
        <v>695.6</v>
      </c>
      <c r="BD415" s="304">
        <v>-999</v>
      </c>
      <c r="BE415" s="304">
        <v>-999</v>
      </c>
      <c r="BF415" s="304">
        <v>-999</v>
      </c>
      <c r="BG415" s="304">
        <v>-999</v>
      </c>
      <c r="BH415" s="304">
        <v>-999</v>
      </c>
      <c r="BI415" s="304">
        <v>-999</v>
      </c>
      <c r="BJ415" s="304">
        <v>1</v>
      </c>
      <c r="BK415" s="304">
        <v>1</v>
      </c>
      <c r="BL415" s="304">
        <v>1</v>
      </c>
    </row>
    <row r="416" spans="1:64" ht="15" hidden="1" customHeight="1" x14ac:dyDescent="0.2">
      <c r="A416" s="304" t="s">
        <v>4922</v>
      </c>
      <c r="B416" s="304" t="s">
        <v>5965</v>
      </c>
      <c r="C416" s="304">
        <v>418</v>
      </c>
      <c r="D416" s="349" t="s">
        <v>3577</v>
      </c>
      <c r="E416" s="309">
        <v>47126</v>
      </c>
      <c r="F416" s="309"/>
      <c r="G416" s="324">
        <v>36.86</v>
      </c>
      <c r="H416" s="324">
        <v>-121.54</v>
      </c>
      <c r="I416" s="324" t="s">
        <v>232</v>
      </c>
      <c r="J416" s="368">
        <f t="shared" ref="J416:J417" si="126">EXP(0.35*LN(AM416)+0.24*LN(Y416)+0.2*LN(AJ416)+0.21*LN(AV416))</f>
        <v>344.03289466984552</v>
      </c>
      <c r="K416" s="331">
        <f t="shared" ref="K416:K417" si="127">SQRT(0.35*AN416^2+0.24*Z416^2+0.2*AL416^2+0.21*AW416^2)</f>
        <v>0.33046028505707004</v>
      </c>
      <c r="L416" s="304" t="str">
        <f t="shared" si="119"/>
        <v>D</v>
      </c>
      <c r="M416" s="388" t="s">
        <v>6092</v>
      </c>
      <c r="N416" s="304"/>
      <c r="O416" s="356"/>
      <c r="P416" s="304"/>
      <c r="Q416" s="310"/>
      <c r="R416" s="304"/>
      <c r="S416" s="304"/>
      <c r="T416" s="304"/>
      <c r="U416" s="304"/>
      <c r="V416" s="304"/>
      <c r="W416" s="304" t="s">
        <v>505</v>
      </c>
      <c r="X416" s="304" t="s">
        <v>213</v>
      </c>
      <c r="Y416" s="366">
        <f t="shared" si="122"/>
        <v>274.5</v>
      </c>
      <c r="Z416" s="304">
        <v>0.3</v>
      </c>
      <c r="AA416" s="304"/>
      <c r="AB416" s="304">
        <v>-999</v>
      </c>
      <c r="AC416" s="304">
        <v>-999</v>
      </c>
      <c r="AD416" s="366">
        <v>-999</v>
      </c>
      <c r="AE416" s="304">
        <v>-999</v>
      </c>
      <c r="AF416" s="304">
        <v>-999</v>
      </c>
      <c r="AG416" s="304"/>
      <c r="AH416" s="348">
        <f>VLOOKUP($C416,SMM_Vol1!$B$235:$H$269,6,FALSE)</f>
        <v>2.45229E-2</v>
      </c>
      <c r="AI416" s="385">
        <v>1.0000000000000001E-5</v>
      </c>
      <c r="AJ416" s="332">
        <f>VLOOKUP($C416,SMM_Vol1!$B$235:$H$269,7,FALSE)</f>
        <v>386</v>
      </c>
      <c r="AK416" s="304">
        <f t="shared" si="120"/>
        <v>425</v>
      </c>
      <c r="AL416" s="363">
        <v>0.43</v>
      </c>
      <c r="AM416" s="389">
        <f t="shared" si="121"/>
        <v>387</v>
      </c>
      <c r="AN416" s="363">
        <v>0.25</v>
      </c>
      <c r="AO416" s="304"/>
      <c r="AP416" s="312" t="s">
        <v>1600</v>
      </c>
      <c r="AQ416" s="312"/>
      <c r="AR416" s="312">
        <v>387</v>
      </c>
      <c r="AS416" s="312">
        <v>370.78899999999999</v>
      </c>
      <c r="AT416" s="312"/>
      <c r="AU416" s="329">
        <f>VLOOKUP(C416,[1]world!$A$2:$B$3555,2,FALSE)</f>
        <v>11</v>
      </c>
      <c r="AV416" s="329">
        <v>328</v>
      </c>
      <c r="AW416" s="304">
        <v>0.37</v>
      </c>
      <c r="AX416" s="304">
        <v>594</v>
      </c>
      <c r="AY416" s="304">
        <v>1393.4</v>
      </c>
      <c r="AZ416" s="304">
        <v>3344.2</v>
      </c>
      <c r="BA416" s="304">
        <v>594</v>
      </c>
      <c r="BB416" s="304">
        <v>1393.4</v>
      </c>
      <c r="BC416" s="304">
        <v>3344.2</v>
      </c>
      <c r="BD416" s="304">
        <v>-999</v>
      </c>
      <c r="BE416" s="304">
        <v>-999</v>
      </c>
      <c r="BF416" s="304">
        <v>-999</v>
      </c>
      <c r="BG416" s="304">
        <v>-999</v>
      </c>
      <c r="BH416" s="304">
        <v>-999</v>
      </c>
      <c r="BI416" s="304">
        <v>-999</v>
      </c>
      <c r="BJ416" s="304">
        <v>1</v>
      </c>
      <c r="BK416" s="304">
        <v>1</v>
      </c>
      <c r="BL416" s="304">
        <v>1</v>
      </c>
    </row>
    <row r="417" spans="1:64" ht="15" hidden="1" customHeight="1" x14ac:dyDescent="0.2">
      <c r="A417" s="304" t="s">
        <v>4922</v>
      </c>
      <c r="B417" s="304" t="s">
        <v>5965</v>
      </c>
      <c r="C417" s="304">
        <v>419</v>
      </c>
      <c r="D417" s="349" t="s">
        <v>3513</v>
      </c>
      <c r="E417" s="309">
        <v>47179</v>
      </c>
      <c r="F417" s="309"/>
      <c r="G417" s="324">
        <v>36.670999999999999</v>
      </c>
      <c r="H417" s="324">
        <v>-121.642</v>
      </c>
      <c r="I417" s="324" t="s">
        <v>232</v>
      </c>
      <c r="J417" s="368">
        <f t="shared" si="126"/>
        <v>303.27991424764832</v>
      </c>
      <c r="K417" s="331">
        <f t="shared" si="127"/>
        <v>0.33046028505707004</v>
      </c>
      <c r="L417" s="304" t="str">
        <f t="shared" si="119"/>
        <v>D</v>
      </c>
      <c r="M417" s="388" t="s">
        <v>6092</v>
      </c>
      <c r="N417" s="304"/>
      <c r="O417" s="356"/>
      <c r="P417" s="304"/>
      <c r="Q417" s="310"/>
      <c r="R417" s="304"/>
      <c r="S417" s="304"/>
      <c r="T417" s="304"/>
      <c r="U417" s="304"/>
      <c r="V417" s="304"/>
      <c r="W417" s="304" t="s">
        <v>286</v>
      </c>
      <c r="X417" s="304" t="s">
        <v>213</v>
      </c>
      <c r="Y417" s="366">
        <f t="shared" si="122"/>
        <v>274.5</v>
      </c>
      <c r="Z417" s="304">
        <v>0.3</v>
      </c>
      <c r="AA417" s="304"/>
      <c r="AB417" s="304">
        <v>-999</v>
      </c>
      <c r="AC417" s="304">
        <v>-999</v>
      </c>
      <c r="AD417" s="366">
        <v>-999</v>
      </c>
      <c r="AE417" s="304">
        <v>-999</v>
      </c>
      <c r="AF417" s="304">
        <v>-999</v>
      </c>
      <c r="AG417" s="304"/>
      <c r="AH417" s="348">
        <f>VLOOKUP($C417,SMM_Vol1!$B$235:$H$269,6,FALSE)</f>
        <v>2.2582600000000002E-3</v>
      </c>
      <c r="AI417" s="385">
        <v>2.1376900000000002E-4</v>
      </c>
      <c r="AJ417" s="332">
        <f>VLOOKUP($C417,SMM_Vol1!$B$235:$H$269,7,FALSE)</f>
        <v>217</v>
      </c>
      <c r="AK417" s="304">
        <f t="shared" si="120"/>
        <v>210</v>
      </c>
      <c r="AL417" s="363">
        <v>0.43</v>
      </c>
      <c r="AM417" s="389">
        <f t="shared" si="121"/>
        <v>353</v>
      </c>
      <c r="AN417" s="363">
        <v>0.25</v>
      </c>
      <c r="AO417" s="304"/>
      <c r="AP417" s="312" t="s">
        <v>6113</v>
      </c>
      <c r="AQ417" s="312" t="s">
        <v>1538</v>
      </c>
      <c r="AR417" s="312">
        <v>280</v>
      </c>
      <c r="AS417" s="312">
        <v>271.44099999999997</v>
      </c>
      <c r="AT417" s="312">
        <v>353</v>
      </c>
      <c r="AU417" s="329">
        <f>VLOOKUP(C417,[1]world!$A$2:$B$3555,2,FALSE)</f>
        <v>15</v>
      </c>
      <c r="AV417" s="329">
        <v>363</v>
      </c>
      <c r="AW417" s="304">
        <v>0.37</v>
      </c>
      <c r="AX417" s="304">
        <v>615.5</v>
      </c>
      <c r="AY417" s="304">
        <v>1319</v>
      </c>
      <c r="AZ417" s="304">
        <v>1319</v>
      </c>
      <c r="BA417" s="304">
        <v>615.5</v>
      </c>
      <c r="BB417" s="304">
        <v>1319</v>
      </c>
      <c r="BC417" s="304">
        <v>1319</v>
      </c>
      <c r="BD417" s="304">
        <v>-999</v>
      </c>
      <c r="BE417" s="304">
        <v>-999</v>
      </c>
      <c r="BF417" s="304">
        <v>-999</v>
      </c>
      <c r="BG417" s="304">
        <v>-999</v>
      </c>
      <c r="BH417" s="304">
        <v>-999</v>
      </c>
      <c r="BI417" s="304">
        <v>-999</v>
      </c>
      <c r="BJ417" s="304">
        <v>1</v>
      </c>
      <c r="BK417" s="304">
        <v>1</v>
      </c>
      <c r="BL417" s="304">
        <v>1</v>
      </c>
    </row>
    <row r="418" spans="1:64" ht="15" hidden="1" customHeight="1" x14ac:dyDescent="0.2">
      <c r="A418" s="304" t="s">
        <v>4922</v>
      </c>
      <c r="B418" s="304" t="s">
        <v>5965</v>
      </c>
      <c r="C418" s="304">
        <v>420</v>
      </c>
      <c r="D418" s="349" t="s">
        <v>3538</v>
      </c>
      <c r="E418" s="309">
        <v>47189</v>
      </c>
      <c r="F418" s="309"/>
      <c r="G418" s="324">
        <v>36.753</v>
      </c>
      <c r="H418" s="324">
        <v>-121.395</v>
      </c>
      <c r="I418" s="324" t="s">
        <v>214</v>
      </c>
      <c r="J418" s="368">
        <f>P418</f>
        <v>608.66999999999996</v>
      </c>
      <c r="K418" s="331">
        <v>0.13</v>
      </c>
      <c r="L418" s="304" t="str">
        <f t="shared" si="119"/>
        <v>C</v>
      </c>
      <c r="M418" s="388">
        <v>1</v>
      </c>
      <c r="N418" s="304"/>
      <c r="O418" s="356">
        <v>19.510000000000002</v>
      </c>
      <c r="P418" s="331">
        <v>608.66999999999996</v>
      </c>
      <c r="Q418" s="304">
        <v>117</v>
      </c>
      <c r="R418" s="304" t="s">
        <v>5948</v>
      </c>
      <c r="S418" s="304"/>
      <c r="T418" s="304"/>
      <c r="U418" s="304"/>
      <c r="V418" s="304"/>
      <c r="W418" s="304" t="s">
        <v>1763</v>
      </c>
      <c r="X418" s="304" t="s">
        <v>232</v>
      </c>
      <c r="Y418" s="366">
        <f t="shared" si="122"/>
        <v>506.6</v>
      </c>
      <c r="Z418" s="304">
        <v>0.4</v>
      </c>
      <c r="AA418" s="304"/>
      <c r="AB418" s="304">
        <v>-999</v>
      </c>
      <c r="AC418" s="304">
        <v>-999</v>
      </c>
      <c r="AD418" s="366">
        <v>-999</v>
      </c>
      <c r="AE418" s="304">
        <v>-999</v>
      </c>
      <c r="AF418" s="304">
        <v>-999</v>
      </c>
      <c r="AG418" s="304"/>
      <c r="AH418" s="304">
        <v>3.6201299999999999E-2</v>
      </c>
      <c r="AI418" s="312"/>
      <c r="AJ418" s="332">
        <v>434</v>
      </c>
      <c r="AK418" s="304">
        <f t="shared" si="120"/>
        <v>425</v>
      </c>
      <c r="AL418" s="304">
        <f>IF(AH418&lt;=0.0022,0.2,0.43)</f>
        <v>0.43</v>
      </c>
      <c r="AM418" s="389">
        <f t="shared" si="121"/>
        <v>748</v>
      </c>
      <c r="AN418" s="304">
        <v>0.4</v>
      </c>
      <c r="AO418" s="304"/>
      <c r="AP418" s="312" t="s">
        <v>6114</v>
      </c>
      <c r="AQ418" s="312" t="s">
        <v>2457</v>
      </c>
      <c r="AR418" s="312">
        <v>748</v>
      </c>
      <c r="AS418" s="342">
        <v>684.93499999999995</v>
      </c>
      <c r="AT418" s="312"/>
      <c r="AU418" s="329">
        <f>VLOOKUP(C418,[1]world!$A$2:$B$3555,2,FALSE)</f>
        <v>5</v>
      </c>
      <c r="AV418" s="329">
        <v>402</v>
      </c>
      <c r="AW418" s="304">
        <v>0.37</v>
      </c>
      <c r="AX418" s="304">
        <v>594.1</v>
      </c>
      <c r="AY418" s="304">
        <v>1418.4</v>
      </c>
      <c r="AZ418" s="304">
        <v>3371.5</v>
      </c>
      <c r="BA418" s="304">
        <v>594.1</v>
      </c>
      <c r="BB418" s="304">
        <v>1418.4</v>
      </c>
      <c r="BC418" s="304">
        <v>3371.5</v>
      </c>
      <c r="BD418" s="304">
        <v>-999</v>
      </c>
      <c r="BE418" s="304">
        <v>-999</v>
      </c>
      <c r="BF418" s="304">
        <v>-999</v>
      </c>
      <c r="BG418" s="304">
        <v>-999</v>
      </c>
      <c r="BH418" s="304">
        <v>-999</v>
      </c>
      <c r="BI418" s="304">
        <v>-999</v>
      </c>
      <c r="BJ418" s="304">
        <v>1</v>
      </c>
      <c r="BK418" s="304">
        <v>1</v>
      </c>
      <c r="BL418" s="304">
        <v>1</v>
      </c>
    </row>
    <row r="419" spans="1:64" ht="15" hidden="1" customHeight="1" x14ac:dyDescent="0.2">
      <c r="A419" s="304" t="s">
        <v>4922</v>
      </c>
      <c r="B419" s="304" t="s">
        <v>5965</v>
      </c>
      <c r="C419" s="304">
        <v>421</v>
      </c>
      <c r="D419" s="349" t="s">
        <v>3578</v>
      </c>
      <c r="E419" s="309">
        <v>47315</v>
      </c>
      <c r="F419" s="309"/>
      <c r="G419" s="324">
        <v>36.862000000000002</v>
      </c>
      <c r="H419" s="324">
        <v>-121.578</v>
      </c>
      <c r="I419" s="324" t="s">
        <v>205</v>
      </c>
      <c r="J419" s="368">
        <f t="shared" ref="J419:J420" si="128">EXP(0.35*LN(AM419)+0.24*LN(Y419)+0.2*LN(AJ419)+0.21*LN(AV419))</f>
        <v>382.67311948935736</v>
      </c>
      <c r="K419" s="331">
        <f t="shared" ref="K419:K420" si="129">SQRT(0.35*AN419^2+0.24*Z419^2+0.2*AL419^2+0.21*AW419^2)</f>
        <v>0.35418074481823542</v>
      </c>
      <c r="L419" s="304" t="str">
        <f t="shared" si="119"/>
        <v>C</v>
      </c>
      <c r="M419" s="388" t="s">
        <v>6092</v>
      </c>
      <c r="N419" s="304"/>
      <c r="O419" s="356"/>
      <c r="P419" s="304"/>
      <c r="Q419" s="310"/>
      <c r="R419" s="304"/>
      <c r="S419" s="304"/>
      <c r="T419" s="304"/>
      <c r="U419" s="304"/>
      <c r="V419" s="304"/>
      <c r="W419" s="310" t="s">
        <v>1517</v>
      </c>
      <c r="X419" s="304" t="s">
        <v>213</v>
      </c>
      <c r="Y419" s="366">
        <f t="shared" si="122"/>
        <v>274.5</v>
      </c>
      <c r="Z419" s="304">
        <v>0.3</v>
      </c>
      <c r="AA419" s="304"/>
      <c r="AB419" s="304">
        <v>-999</v>
      </c>
      <c r="AC419" s="304">
        <v>-999</v>
      </c>
      <c r="AD419" s="366">
        <v>-999</v>
      </c>
      <c r="AE419" s="304">
        <v>-999</v>
      </c>
      <c r="AF419" s="304">
        <v>-999</v>
      </c>
      <c r="AG419" s="304"/>
      <c r="AH419" s="304">
        <v>2.2745600000000001E-2</v>
      </c>
      <c r="AI419" s="312"/>
      <c r="AJ419" s="332">
        <v>379</v>
      </c>
      <c r="AK419" s="304">
        <f t="shared" si="120"/>
        <v>425</v>
      </c>
      <c r="AL419" s="363">
        <v>0.43</v>
      </c>
      <c r="AM419" s="389">
        <f t="shared" si="121"/>
        <v>390</v>
      </c>
      <c r="AN419" s="304">
        <v>0.33</v>
      </c>
      <c r="AO419" s="304"/>
      <c r="AP419" s="312" t="s">
        <v>1903</v>
      </c>
      <c r="AQ419" s="312" t="s">
        <v>1538</v>
      </c>
      <c r="AR419" s="312">
        <v>390</v>
      </c>
      <c r="AS419" s="312">
        <v>370.78899999999999</v>
      </c>
      <c r="AT419" s="312"/>
      <c r="AU419" s="329">
        <f>VLOOKUP(C419,[1]world!$A$2:$B$3555,2,FALSE)</f>
        <v>3</v>
      </c>
      <c r="AV419" s="329">
        <v>547</v>
      </c>
      <c r="AW419" s="304">
        <v>0.37</v>
      </c>
      <c r="AX419" s="304">
        <v>125</v>
      </c>
      <c r="AY419" s="304">
        <v>220.6</v>
      </c>
      <c r="AZ419" s="304">
        <v>220.6</v>
      </c>
      <c r="BA419" s="304">
        <v>125</v>
      </c>
      <c r="BB419" s="304">
        <v>220.6</v>
      </c>
      <c r="BC419" s="304">
        <v>220.6</v>
      </c>
      <c r="BD419" s="304">
        <v>-999</v>
      </c>
      <c r="BE419" s="304">
        <v>-999</v>
      </c>
      <c r="BF419" s="304">
        <v>-999</v>
      </c>
      <c r="BG419" s="304">
        <v>-999</v>
      </c>
      <c r="BH419" s="304">
        <v>-999</v>
      </c>
      <c r="BI419" s="304">
        <v>-999</v>
      </c>
      <c r="BJ419" s="304">
        <v>1</v>
      </c>
      <c r="BK419" s="304">
        <v>1</v>
      </c>
      <c r="BL419" s="304">
        <v>1</v>
      </c>
    </row>
    <row r="420" spans="1:64" ht="15" hidden="1" customHeight="1" x14ac:dyDescent="0.2">
      <c r="A420" s="304" t="s">
        <v>4922</v>
      </c>
      <c r="B420" s="304" t="s">
        <v>5965</v>
      </c>
      <c r="C420" s="304">
        <v>422</v>
      </c>
      <c r="D420" s="254" t="s">
        <v>5917</v>
      </c>
      <c r="E420" s="309">
        <v>47315</v>
      </c>
      <c r="F420" s="309"/>
      <c r="G420" s="324">
        <v>36.861899999999999</v>
      </c>
      <c r="H420" s="324">
        <v>-121.578</v>
      </c>
      <c r="I420" s="324" t="s">
        <v>205</v>
      </c>
      <c r="J420" s="368">
        <f t="shared" si="128"/>
        <v>382.67311948935736</v>
      </c>
      <c r="K420" s="331">
        <f t="shared" si="129"/>
        <v>0.35418074481823542</v>
      </c>
      <c r="L420" s="304" t="str">
        <f t="shared" si="119"/>
        <v>C</v>
      </c>
      <c r="M420" s="388" t="s">
        <v>6092</v>
      </c>
      <c r="N420" s="304"/>
      <c r="O420" s="356"/>
      <c r="P420" s="304"/>
      <c r="Q420" s="310"/>
      <c r="R420" s="304"/>
      <c r="S420" s="304"/>
      <c r="T420" s="304"/>
      <c r="U420" s="304"/>
      <c r="V420" s="304"/>
      <c r="W420" s="310" t="s">
        <v>1517</v>
      </c>
      <c r="X420" s="304" t="s">
        <v>213</v>
      </c>
      <c r="Y420" s="366">
        <f t="shared" si="122"/>
        <v>274.5</v>
      </c>
      <c r="Z420" s="304">
        <v>0.3</v>
      </c>
      <c r="AA420" s="304"/>
      <c r="AB420" s="304">
        <v>-999</v>
      </c>
      <c r="AC420" s="304">
        <v>-999</v>
      </c>
      <c r="AD420" s="366">
        <v>-999</v>
      </c>
      <c r="AE420" s="304">
        <v>-999</v>
      </c>
      <c r="AF420" s="304">
        <v>-999</v>
      </c>
      <c r="AG420" s="304"/>
      <c r="AH420" s="348">
        <f>VLOOKUP($C420,SMM_Vol1!$B$235:$H$269,6,FALSE)</f>
        <v>2.2745600000000001E-2</v>
      </c>
      <c r="AI420" s="385">
        <v>1.0000000000000001E-5</v>
      </c>
      <c r="AJ420" s="332">
        <f>VLOOKUP($C420,SMM_Vol1!$B$235:$H$269,7,FALSE)</f>
        <v>379</v>
      </c>
      <c r="AK420" s="304">
        <f t="shared" si="120"/>
        <v>425</v>
      </c>
      <c r="AL420" s="363">
        <v>0.43</v>
      </c>
      <c r="AM420" s="389">
        <f t="shared" si="121"/>
        <v>390</v>
      </c>
      <c r="AN420" s="304">
        <v>0.33</v>
      </c>
      <c r="AO420" s="304"/>
      <c r="AP420" s="312" t="s">
        <v>1903</v>
      </c>
      <c r="AQ420" s="312" t="s">
        <v>1538</v>
      </c>
      <c r="AR420" s="312">
        <v>390</v>
      </c>
      <c r="AS420" s="312">
        <v>370.78899999999999</v>
      </c>
      <c r="AT420" s="312"/>
      <c r="AU420" s="329">
        <f>VLOOKUP(C420,[1]world!$A$2:$B$3555,2,FALSE)</f>
        <v>3</v>
      </c>
      <c r="AV420" s="329">
        <v>547</v>
      </c>
      <c r="AW420" s="304">
        <v>0.37</v>
      </c>
      <c r="AX420" s="304">
        <v>125</v>
      </c>
      <c r="AY420" s="304">
        <v>220.6</v>
      </c>
      <c r="AZ420" s="304">
        <v>220.6</v>
      </c>
      <c r="BA420" s="304">
        <v>125</v>
      </c>
      <c r="BB420" s="304">
        <v>220.6</v>
      </c>
      <c r="BC420" s="304">
        <v>220.6</v>
      </c>
      <c r="BD420" s="304">
        <v>-999</v>
      </c>
      <c r="BE420" s="304">
        <v>-999</v>
      </c>
      <c r="BF420" s="304">
        <v>-999</v>
      </c>
      <c r="BG420" s="304">
        <v>-999</v>
      </c>
      <c r="BH420" s="304">
        <v>-999</v>
      </c>
      <c r="BI420" s="304">
        <v>-999</v>
      </c>
      <c r="BJ420" s="304">
        <v>1</v>
      </c>
      <c r="BK420" s="304">
        <v>1</v>
      </c>
      <c r="BL420" s="304">
        <v>1</v>
      </c>
    </row>
    <row r="421" spans="1:64" ht="15" hidden="1" customHeight="1" x14ac:dyDescent="0.2">
      <c r="A421" s="304" t="s">
        <v>4922</v>
      </c>
      <c r="B421" s="304" t="s">
        <v>5965</v>
      </c>
      <c r="C421" s="304">
        <v>423</v>
      </c>
      <c r="D421" s="349" t="s">
        <v>3496</v>
      </c>
      <c r="E421" s="309">
        <v>47377</v>
      </c>
      <c r="F421" s="309"/>
      <c r="G421" s="324">
        <v>36.597000000000001</v>
      </c>
      <c r="H421" s="324">
        <v>-121.89700000000001</v>
      </c>
      <c r="I421" s="324" t="s">
        <v>232</v>
      </c>
      <c r="J421" s="368">
        <f>P421</f>
        <v>638.63</v>
      </c>
      <c r="K421" s="331">
        <v>0.13</v>
      </c>
      <c r="L421" s="304" t="str">
        <f t="shared" si="119"/>
        <v>C</v>
      </c>
      <c r="M421" s="388">
        <v>1</v>
      </c>
      <c r="N421" s="304"/>
      <c r="O421" s="356">
        <v>19.506</v>
      </c>
      <c r="P421" s="331">
        <v>638.63</v>
      </c>
      <c r="Q421" s="304">
        <v>128</v>
      </c>
      <c r="R421" s="304" t="s">
        <v>5948</v>
      </c>
      <c r="S421" s="304"/>
      <c r="T421" s="304"/>
      <c r="U421" s="304"/>
      <c r="V421" s="304"/>
      <c r="W421" s="310" t="s">
        <v>1644</v>
      </c>
      <c r="X421" s="304" t="s">
        <v>232</v>
      </c>
      <c r="Y421" s="366">
        <f t="shared" si="122"/>
        <v>506.6</v>
      </c>
      <c r="Z421" s="304">
        <v>0.4</v>
      </c>
      <c r="AA421" s="304"/>
      <c r="AB421" s="304">
        <v>-999</v>
      </c>
      <c r="AC421" s="304">
        <v>-999</v>
      </c>
      <c r="AD421" s="366">
        <v>-999</v>
      </c>
      <c r="AE421" s="304">
        <v>-999</v>
      </c>
      <c r="AF421" s="304">
        <v>-999</v>
      </c>
      <c r="AG421" s="304"/>
      <c r="AH421" s="304">
        <v>3.9622699999999997E-2</v>
      </c>
      <c r="AI421" s="312"/>
      <c r="AJ421" s="332">
        <v>448</v>
      </c>
      <c r="AK421" s="304">
        <f t="shared" si="120"/>
        <v>425</v>
      </c>
      <c r="AL421" s="304">
        <f>IF(AH421&lt;=0.0022,0.2,0.43)</f>
        <v>0.43</v>
      </c>
      <c r="AM421" s="389">
        <f t="shared" si="121"/>
        <v>748</v>
      </c>
      <c r="AN421" s="304">
        <v>0.4</v>
      </c>
      <c r="AO421" s="304"/>
      <c r="AP421" s="312" t="s">
        <v>6114</v>
      </c>
      <c r="AQ421" s="312" t="s">
        <v>2457</v>
      </c>
      <c r="AR421" s="312">
        <v>748</v>
      </c>
      <c r="AS421" s="342">
        <v>684.93499999999995</v>
      </c>
      <c r="AT421" s="312"/>
      <c r="AU421" s="329">
        <f>VLOOKUP(C421,[1]world!$A$2:$B$3555,2,FALSE)</f>
        <v>3</v>
      </c>
      <c r="AV421" s="329">
        <v>547</v>
      </c>
      <c r="AW421" s="304">
        <v>0.37</v>
      </c>
      <c r="AX421" s="304">
        <v>219.8</v>
      </c>
      <c r="AY421" s="304">
        <v>322.39999999999998</v>
      </c>
      <c r="AZ421" s="304">
        <v>718.2</v>
      </c>
      <c r="BA421" s="304">
        <v>219.8</v>
      </c>
      <c r="BB421" s="304">
        <v>322.39999999999998</v>
      </c>
      <c r="BC421" s="304">
        <v>718.2</v>
      </c>
      <c r="BD421" s="304">
        <v>-999</v>
      </c>
      <c r="BE421" s="304">
        <v>-999</v>
      </c>
      <c r="BF421" s="304">
        <v>-999</v>
      </c>
      <c r="BG421" s="304">
        <v>-999</v>
      </c>
      <c r="BH421" s="304">
        <v>-999</v>
      </c>
      <c r="BI421" s="304">
        <v>-999</v>
      </c>
      <c r="BJ421" s="304">
        <v>1</v>
      </c>
      <c r="BK421" s="304">
        <v>1</v>
      </c>
      <c r="BL421" s="304">
        <v>1</v>
      </c>
    </row>
    <row r="422" spans="1:64" ht="15" hidden="1" customHeight="1" x14ac:dyDescent="0.2">
      <c r="A422" s="304" t="s">
        <v>4922</v>
      </c>
      <c r="B422" s="304" t="s">
        <v>5965</v>
      </c>
      <c r="C422" s="304">
        <v>424</v>
      </c>
      <c r="D422" s="349" t="s">
        <v>3610</v>
      </c>
      <c r="E422" s="309">
        <v>47379</v>
      </c>
      <c r="F422" s="309"/>
      <c r="G422" s="324">
        <v>36.972999999999999</v>
      </c>
      <c r="H422" s="324">
        <v>-121.572</v>
      </c>
      <c r="I422" s="324" t="s">
        <v>214</v>
      </c>
      <c r="J422" s="368">
        <f>P422</f>
        <v>1428.14</v>
      </c>
      <c r="K422" s="331">
        <v>0.13</v>
      </c>
      <c r="L422" s="304" t="str">
        <f t="shared" si="119"/>
        <v>B</v>
      </c>
      <c r="M422" s="388">
        <v>1</v>
      </c>
      <c r="N422" s="304"/>
      <c r="O422" s="356">
        <v>19.3</v>
      </c>
      <c r="P422" s="331">
        <v>1428.14</v>
      </c>
      <c r="Q422" s="304">
        <v>440</v>
      </c>
      <c r="R422" s="304" t="s">
        <v>5948</v>
      </c>
      <c r="S422" s="304"/>
      <c r="T422" s="304"/>
      <c r="U422" s="304"/>
      <c r="V422" s="304"/>
      <c r="W422" s="304" t="s">
        <v>3293</v>
      </c>
      <c r="X422" s="304" t="s">
        <v>232</v>
      </c>
      <c r="Y422" s="366">
        <f t="shared" si="122"/>
        <v>506.6</v>
      </c>
      <c r="Z422" s="304">
        <v>0.4</v>
      </c>
      <c r="AA422" s="304"/>
      <c r="AB422" s="304">
        <v>-999</v>
      </c>
      <c r="AC422" s="304">
        <v>-999</v>
      </c>
      <c r="AD422" s="366">
        <v>-999</v>
      </c>
      <c r="AE422" s="304">
        <v>-999</v>
      </c>
      <c r="AF422" s="304">
        <v>-999</v>
      </c>
      <c r="AG422" s="304"/>
      <c r="AH422" s="304">
        <v>0.11636199999999999</v>
      </c>
      <c r="AI422" s="312"/>
      <c r="AJ422" s="332">
        <v>677</v>
      </c>
      <c r="AK422" s="304">
        <f t="shared" si="120"/>
        <v>690</v>
      </c>
      <c r="AL422" s="304">
        <f>IF(AH422&lt;=0.0022,0.2,0.43)</f>
        <v>0.43</v>
      </c>
      <c r="AM422" s="389">
        <f t="shared" si="121"/>
        <v>782</v>
      </c>
      <c r="AN422" s="304">
        <v>0.4</v>
      </c>
      <c r="AO422" s="304"/>
      <c r="AP422" s="312" t="s">
        <v>2964</v>
      </c>
      <c r="AQ422" s="312" t="s">
        <v>3611</v>
      </c>
      <c r="AR422" s="312">
        <v>782</v>
      </c>
      <c r="AS422" s="312">
        <v>712.822</v>
      </c>
      <c r="AT422" s="312"/>
      <c r="AU422" s="329">
        <f>VLOOKUP(C422,[1]world!$A$2:$B$3555,2,FALSE)</f>
        <v>4</v>
      </c>
      <c r="AV422" s="329">
        <v>459</v>
      </c>
      <c r="AW422" s="304">
        <v>0.37</v>
      </c>
      <c r="AX422" s="304">
        <v>3</v>
      </c>
      <c r="AY422" s="304">
        <v>9</v>
      </c>
      <c r="AZ422" s="304">
        <v>822.2</v>
      </c>
      <c r="BA422" s="304">
        <v>3</v>
      </c>
      <c r="BB422" s="304">
        <v>9</v>
      </c>
      <c r="BC422" s="304">
        <v>822.2</v>
      </c>
      <c r="BD422" s="304">
        <v>-999</v>
      </c>
      <c r="BE422" s="304">
        <v>-999</v>
      </c>
      <c r="BF422" s="304">
        <v>-999</v>
      </c>
      <c r="BG422" s="304">
        <v>-999</v>
      </c>
      <c r="BH422" s="304">
        <v>-999</v>
      </c>
      <c r="BI422" s="304">
        <v>-999</v>
      </c>
      <c r="BJ422" s="304">
        <v>0</v>
      </c>
      <c r="BK422" s="304">
        <v>0</v>
      </c>
      <c r="BL422" s="304">
        <v>1</v>
      </c>
    </row>
    <row r="423" spans="1:64" ht="15" hidden="1" customHeight="1" x14ac:dyDescent="0.2">
      <c r="A423" s="304" t="s">
        <v>4922</v>
      </c>
      <c r="B423" s="304" t="s">
        <v>5965</v>
      </c>
      <c r="C423" s="304">
        <v>425</v>
      </c>
      <c r="D423" s="349" t="s">
        <v>3618</v>
      </c>
      <c r="E423" s="309">
        <v>47380</v>
      </c>
      <c r="F423" s="309"/>
      <c r="G423" s="324">
        <v>36.981999999999999</v>
      </c>
      <c r="H423" s="324">
        <v>-121.556</v>
      </c>
      <c r="I423" s="324" t="s">
        <v>214</v>
      </c>
      <c r="J423" s="368">
        <f>P423</f>
        <v>270.83999999999997</v>
      </c>
      <c r="K423" s="331">
        <v>0.1</v>
      </c>
      <c r="L423" s="304" t="str">
        <f t="shared" si="119"/>
        <v>D</v>
      </c>
      <c r="M423" s="388">
        <v>0</v>
      </c>
      <c r="N423" s="304"/>
      <c r="O423" s="356">
        <v>214.35</v>
      </c>
      <c r="P423" s="304">
        <v>270.83999999999997</v>
      </c>
      <c r="Q423" s="309">
        <v>269</v>
      </c>
      <c r="R423" s="304" t="s">
        <v>5948</v>
      </c>
      <c r="S423" s="304"/>
      <c r="T423" s="304"/>
      <c r="U423" s="304"/>
      <c r="V423" s="304"/>
      <c r="W423" s="304" t="s">
        <v>273</v>
      </c>
      <c r="X423" s="304" t="s">
        <v>213</v>
      </c>
      <c r="Y423" s="366">
        <f t="shared" si="122"/>
        <v>274.5</v>
      </c>
      <c r="Z423" s="304">
        <v>0.3</v>
      </c>
      <c r="AA423" s="304"/>
      <c r="AB423" s="304">
        <v>-999</v>
      </c>
      <c r="AC423" s="304">
        <v>-999</v>
      </c>
      <c r="AD423" s="366">
        <v>-999</v>
      </c>
      <c r="AE423" s="304">
        <v>-999</v>
      </c>
      <c r="AF423" s="304">
        <v>-999</v>
      </c>
      <c r="AG423" s="304"/>
      <c r="AH423" s="304">
        <v>3.7410099999999999E-3</v>
      </c>
      <c r="AI423" s="385">
        <v>9.4154800000000004E-3</v>
      </c>
      <c r="AJ423" s="332">
        <v>242</v>
      </c>
      <c r="AK423" s="304">
        <f t="shared" si="120"/>
        <v>270</v>
      </c>
      <c r="AL423" s="363">
        <f>IF(AND(AH423&lt;=0.0022,AI423&lt;=0.0022),0.2,0.43)</f>
        <v>0.43</v>
      </c>
      <c r="AM423" s="389">
        <f t="shared" si="121"/>
        <v>306</v>
      </c>
      <c r="AN423" s="363">
        <v>0.25</v>
      </c>
      <c r="AO423" s="304"/>
      <c r="AP423" s="312" t="s">
        <v>6113</v>
      </c>
      <c r="AQ423" s="312" t="s">
        <v>1538</v>
      </c>
      <c r="AR423" s="312">
        <v>280</v>
      </c>
      <c r="AS423" s="312">
        <v>271.44099999999997</v>
      </c>
      <c r="AT423" s="312">
        <v>306</v>
      </c>
      <c r="AU423" s="329">
        <f>VLOOKUP(C423,[1]world!$A$2:$B$3555,2,FALSE)</f>
        <v>12</v>
      </c>
      <c r="AV423" s="329">
        <v>297</v>
      </c>
      <c r="AW423" s="304">
        <v>0.37</v>
      </c>
      <c r="AX423" s="304">
        <v>198</v>
      </c>
      <c r="AY423" s="304">
        <v>220</v>
      </c>
      <c r="AZ423" s="304">
        <v>799.5</v>
      </c>
      <c r="BA423" s="304">
        <v>198</v>
      </c>
      <c r="BB423" s="304">
        <v>220</v>
      </c>
      <c r="BC423" s="304">
        <v>799.5</v>
      </c>
      <c r="BD423" s="304">
        <v>-999</v>
      </c>
      <c r="BE423" s="304">
        <v>-999</v>
      </c>
      <c r="BF423" s="304">
        <v>-999</v>
      </c>
      <c r="BG423" s="304">
        <v>-999</v>
      </c>
      <c r="BH423" s="304">
        <v>-999</v>
      </c>
      <c r="BI423" s="304">
        <v>-999</v>
      </c>
      <c r="BJ423" s="304">
        <v>1</v>
      </c>
      <c r="BK423" s="304">
        <v>1</v>
      </c>
      <c r="BL423" s="304">
        <v>1</v>
      </c>
    </row>
    <row r="424" spans="1:64" ht="15" hidden="1" customHeight="1" x14ac:dyDescent="0.2">
      <c r="A424" s="304" t="s">
        <v>4922</v>
      </c>
      <c r="B424" s="304" t="s">
        <v>5965</v>
      </c>
      <c r="C424" s="304">
        <v>426</v>
      </c>
      <c r="D424" s="349" t="s">
        <v>3620</v>
      </c>
      <c r="E424" s="309">
        <v>47381</v>
      </c>
      <c r="F424" s="309"/>
      <c r="G424" s="324">
        <v>36.987000000000002</v>
      </c>
      <c r="H424" s="324">
        <v>-121.536</v>
      </c>
      <c r="I424" s="324" t="s">
        <v>214</v>
      </c>
      <c r="J424" s="368">
        <f>P424</f>
        <v>349.85</v>
      </c>
      <c r="K424" s="331">
        <v>0.1</v>
      </c>
      <c r="L424" s="304" t="str">
        <f t="shared" si="119"/>
        <v>D</v>
      </c>
      <c r="M424" s="388">
        <v>0</v>
      </c>
      <c r="N424" s="304"/>
      <c r="O424" s="356">
        <v>199.04</v>
      </c>
      <c r="P424" s="304">
        <v>349.85</v>
      </c>
      <c r="Q424" s="304">
        <v>2178</v>
      </c>
      <c r="R424" s="304" t="s">
        <v>5948</v>
      </c>
      <c r="S424" s="304"/>
      <c r="T424" s="304"/>
      <c r="U424" s="304"/>
      <c r="V424" s="304"/>
      <c r="W424" s="304" t="s">
        <v>225</v>
      </c>
      <c r="X424" s="304" t="s">
        <v>213</v>
      </c>
      <c r="Y424" s="366">
        <f t="shared" si="122"/>
        <v>274.5</v>
      </c>
      <c r="Z424" s="304">
        <v>0.3</v>
      </c>
      <c r="AA424" s="304"/>
      <c r="AB424" s="304">
        <v>-999</v>
      </c>
      <c r="AC424" s="304">
        <v>-999</v>
      </c>
      <c r="AD424" s="366">
        <v>-999</v>
      </c>
      <c r="AE424" s="304">
        <v>-999</v>
      </c>
      <c r="AF424" s="304">
        <v>-999</v>
      </c>
      <c r="AG424" s="304"/>
      <c r="AH424" s="304">
        <v>4.5869200000000004E-3</v>
      </c>
      <c r="AI424" s="385">
        <v>1.08027E-2</v>
      </c>
      <c r="AJ424" s="332">
        <v>250</v>
      </c>
      <c r="AK424" s="304">
        <f t="shared" si="120"/>
        <v>270</v>
      </c>
      <c r="AL424" s="363">
        <f>IF(AND(AH424&lt;=0.0022,AI424&lt;=0.0022),0.2,0.43)</f>
        <v>0.43</v>
      </c>
      <c r="AM424" s="389">
        <f t="shared" si="121"/>
        <v>306</v>
      </c>
      <c r="AN424" s="363">
        <v>0.25</v>
      </c>
      <c r="AO424" s="304"/>
      <c r="AP424" s="312" t="s">
        <v>6113</v>
      </c>
      <c r="AQ424" s="312" t="s">
        <v>3621</v>
      </c>
      <c r="AR424" s="312">
        <v>280</v>
      </c>
      <c r="AS424" s="312">
        <v>271.44099999999997</v>
      </c>
      <c r="AT424" s="312">
        <v>306</v>
      </c>
      <c r="AU424" s="329">
        <f>VLOOKUP(C424,[1]world!$A$2:$B$3555,2,FALSE)</f>
        <v>12</v>
      </c>
      <c r="AV424" s="329">
        <v>297</v>
      </c>
      <c r="AW424" s="304">
        <v>0.37</v>
      </c>
      <c r="AX424" s="304">
        <v>498.9</v>
      </c>
      <c r="AY424" s="304">
        <v>550.20000000000005</v>
      </c>
      <c r="AZ424" s="304">
        <v>799.6</v>
      </c>
      <c r="BA424" s="304">
        <v>498.9</v>
      </c>
      <c r="BB424" s="304">
        <v>550.20000000000005</v>
      </c>
      <c r="BC424" s="304">
        <v>799.6</v>
      </c>
      <c r="BD424" s="304">
        <v>-999</v>
      </c>
      <c r="BE424" s="304">
        <v>-999</v>
      </c>
      <c r="BF424" s="304">
        <v>-999</v>
      </c>
      <c r="BG424" s="304">
        <v>-999</v>
      </c>
      <c r="BH424" s="304">
        <v>-999</v>
      </c>
      <c r="BI424" s="304">
        <v>-999</v>
      </c>
      <c r="BJ424" s="304">
        <v>1</v>
      </c>
      <c r="BK424" s="304">
        <v>1</v>
      </c>
      <c r="BL424" s="304">
        <v>1</v>
      </c>
    </row>
    <row r="425" spans="1:64" ht="15" hidden="1" customHeight="1" x14ac:dyDescent="0.2">
      <c r="A425" s="304" t="s">
        <v>4922</v>
      </c>
      <c r="B425" s="304" t="s">
        <v>5965</v>
      </c>
      <c r="C425" s="304">
        <v>427</v>
      </c>
      <c r="D425" s="349" t="s">
        <v>3568</v>
      </c>
      <c r="E425" s="309">
        <v>47524</v>
      </c>
      <c r="F425" s="309"/>
      <c r="G425" s="324">
        <v>36.847999999999999</v>
      </c>
      <c r="H425" s="324">
        <v>-121.39700000000001</v>
      </c>
      <c r="I425" s="324" t="s">
        <v>214</v>
      </c>
      <c r="J425" s="368">
        <f>EXP(0.35*LN(AM425)+0.24*LN(Y425)+0.2*LN(AJ425)+0.21*LN(AV425))</f>
        <v>290.9821030035551</v>
      </c>
      <c r="K425" s="331">
        <f>SQRT(0.35*AN425^2+0.24*Z425^2+0.2*AL425^2+0.21*AW425^2)</f>
        <v>0.33046028505707004</v>
      </c>
      <c r="L425" s="304" t="str">
        <f t="shared" si="119"/>
        <v>D</v>
      </c>
      <c r="M425" s="388" t="s">
        <v>6092</v>
      </c>
      <c r="N425" s="304"/>
      <c r="O425" s="356"/>
      <c r="P425" s="304"/>
      <c r="Q425" s="310"/>
      <c r="R425" s="304"/>
      <c r="S425" s="304"/>
      <c r="T425" s="304"/>
      <c r="U425" s="304"/>
      <c r="V425" s="304"/>
      <c r="W425" s="304" t="s">
        <v>273</v>
      </c>
      <c r="X425" s="304" t="s">
        <v>213</v>
      </c>
      <c r="Y425" s="366">
        <f t="shared" si="122"/>
        <v>274.5</v>
      </c>
      <c r="Z425" s="304">
        <v>0.3</v>
      </c>
      <c r="AA425" s="304"/>
      <c r="AB425" s="304">
        <v>-999</v>
      </c>
      <c r="AC425" s="304">
        <v>-999</v>
      </c>
      <c r="AD425" s="366">
        <v>-999</v>
      </c>
      <c r="AE425" s="304">
        <v>-999</v>
      </c>
      <c r="AF425" s="304">
        <v>-999</v>
      </c>
      <c r="AG425" s="304"/>
      <c r="AH425" s="348">
        <f>VLOOKUP($C425,SMM_Vol1!$B$235:$H$269,6,FALSE)</f>
        <v>4.7618599999999997E-3</v>
      </c>
      <c r="AI425" s="385">
        <v>1.59856E-4</v>
      </c>
      <c r="AJ425" s="332">
        <f>VLOOKUP($C425,SMM_Vol1!$B$235:$H$269,7,FALSE)</f>
        <v>252</v>
      </c>
      <c r="AK425" s="304">
        <f t="shared" si="120"/>
        <v>270</v>
      </c>
      <c r="AL425" s="363">
        <v>0.43</v>
      </c>
      <c r="AM425" s="389">
        <f t="shared" si="121"/>
        <v>306</v>
      </c>
      <c r="AN425" s="363">
        <v>0.25</v>
      </c>
      <c r="AO425" s="304"/>
      <c r="AP425" s="312" t="s">
        <v>6113</v>
      </c>
      <c r="AQ425" s="312" t="s">
        <v>1538</v>
      </c>
      <c r="AR425" s="312">
        <v>280</v>
      </c>
      <c r="AS425" s="312">
        <v>370.78899999999999</v>
      </c>
      <c r="AT425" s="312">
        <v>306</v>
      </c>
      <c r="AU425" s="329">
        <f>VLOOKUP(C425,[1]world!$A$2:$B$3555,2,FALSE)</f>
        <v>11</v>
      </c>
      <c r="AV425" s="329">
        <v>328</v>
      </c>
      <c r="AW425" s="304">
        <v>0.37</v>
      </c>
      <c r="AX425" s="304">
        <v>492.2</v>
      </c>
      <c r="AY425" s="304">
        <v>742</v>
      </c>
      <c r="AZ425" s="304">
        <v>2791.5</v>
      </c>
      <c r="BA425" s="304">
        <v>492.2</v>
      </c>
      <c r="BB425" s="304">
        <v>742</v>
      </c>
      <c r="BC425" s="304">
        <v>2791.5</v>
      </c>
      <c r="BD425" s="304">
        <v>-999</v>
      </c>
      <c r="BE425" s="304">
        <v>-999</v>
      </c>
      <c r="BF425" s="304">
        <v>-999</v>
      </c>
      <c r="BG425" s="304">
        <v>-999</v>
      </c>
      <c r="BH425" s="304">
        <v>-999</v>
      </c>
      <c r="BI425" s="304">
        <v>-999</v>
      </c>
      <c r="BJ425" s="304">
        <v>1</v>
      </c>
      <c r="BK425" s="304">
        <v>1</v>
      </c>
      <c r="BL425" s="304">
        <v>1</v>
      </c>
    </row>
    <row r="426" spans="1:64" ht="15" hidden="1" customHeight="1" x14ac:dyDescent="0.2">
      <c r="A426" s="304" t="s">
        <v>4922</v>
      </c>
      <c r="B426" s="304" t="s">
        <v>5965</v>
      </c>
      <c r="C426" s="304">
        <v>428</v>
      </c>
      <c r="D426" s="349" t="s">
        <v>3336</v>
      </c>
      <c r="E426" s="304" t="s">
        <v>3337</v>
      </c>
      <c r="F426" s="304"/>
      <c r="G426" s="324">
        <v>36.121000000000002</v>
      </c>
      <c r="H426" s="324">
        <v>-120.39700000000001</v>
      </c>
      <c r="I426" s="324" t="s">
        <v>232</v>
      </c>
      <c r="J426" s="368">
        <f>P426</f>
        <v>617.42999999999995</v>
      </c>
      <c r="K426" s="331">
        <v>0.1</v>
      </c>
      <c r="L426" s="304" t="str">
        <f t="shared" si="119"/>
        <v>C</v>
      </c>
      <c r="M426" s="388">
        <v>0</v>
      </c>
      <c r="N426" s="304"/>
      <c r="O426" s="356">
        <v>100</v>
      </c>
      <c r="P426" s="304">
        <v>617.42999999999995</v>
      </c>
      <c r="Q426" s="304">
        <v>2056</v>
      </c>
      <c r="R426" s="304" t="s">
        <v>5948</v>
      </c>
      <c r="S426" s="304"/>
      <c r="T426" s="304"/>
      <c r="U426" s="304"/>
      <c r="V426" s="304"/>
      <c r="W426" s="304" t="s">
        <v>1957</v>
      </c>
      <c r="X426" s="304" t="s">
        <v>232</v>
      </c>
      <c r="Y426" s="366">
        <f t="shared" si="122"/>
        <v>506.6</v>
      </c>
      <c r="Z426" s="304">
        <v>0.4</v>
      </c>
      <c r="AA426" s="304"/>
      <c r="AB426" s="304">
        <v>-999</v>
      </c>
      <c r="AC426" s="304">
        <v>-999</v>
      </c>
      <c r="AD426" s="366">
        <v>-999</v>
      </c>
      <c r="AE426" s="304">
        <v>-999</v>
      </c>
      <c r="AF426" s="304">
        <v>-999</v>
      </c>
      <c r="AG426" s="304"/>
      <c r="AH426" s="304">
        <v>5.5390000000000002E-2</v>
      </c>
      <c r="AI426" s="312"/>
      <c r="AJ426" s="332">
        <v>504</v>
      </c>
      <c r="AK426" s="304">
        <f t="shared" si="120"/>
        <v>555</v>
      </c>
      <c r="AL426" s="304">
        <f>IF(AH426&lt;=0.0022,0.2,0.43)</f>
        <v>0.43</v>
      </c>
      <c r="AM426" s="389">
        <f t="shared" si="121"/>
        <v>390</v>
      </c>
      <c r="AN426" s="304"/>
      <c r="AO426" s="304"/>
      <c r="AP426" s="312" t="s">
        <v>1903</v>
      </c>
      <c r="AQ426" s="312"/>
      <c r="AR426" s="312">
        <v>390</v>
      </c>
      <c r="AS426" s="312">
        <v>376.07299999999998</v>
      </c>
      <c r="AT426" s="312"/>
      <c r="AU426" s="329">
        <f>VLOOKUP(C426,[1]world!$A$2:$B$3555,2,FALSE)</f>
        <v>4</v>
      </c>
      <c r="AV426" s="329">
        <v>459</v>
      </c>
      <c r="AW426" s="304">
        <v>0.37</v>
      </c>
      <c r="AX426" s="304">
        <v>60</v>
      </c>
      <c r="AY426" s="304">
        <v>-999</v>
      </c>
      <c r="AZ426" s="304">
        <v>240</v>
      </c>
      <c r="BA426" s="304">
        <v>-999</v>
      </c>
      <c r="BB426" s="304">
        <v>-999</v>
      </c>
      <c r="BC426" s="304">
        <v>-999</v>
      </c>
      <c r="BD426" s="304">
        <v>-999</v>
      </c>
      <c r="BE426" s="304">
        <v>-999</v>
      </c>
      <c r="BF426" s="304">
        <v>-999</v>
      </c>
      <c r="BG426" s="304">
        <v>-999</v>
      </c>
      <c r="BH426" s="304">
        <v>-999</v>
      </c>
      <c r="BI426" s="304">
        <v>-999</v>
      </c>
      <c r="BJ426" s="304">
        <v>4</v>
      </c>
      <c r="BK426" s="304" t="s">
        <v>4954</v>
      </c>
      <c r="BL426" s="304">
        <v>4</v>
      </c>
    </row>
    <row r="427" spans="1:64" ht="15" hidden="1" customHeight="1" x14ac:dyDescent="0.2">
      <c r="A427" s="304" t="s">
        <v>4922</v>
      </c>
      <c r="B427" s="304" t="s">
        <v>5965</v>
      </c>
      <c r="C427" s="304">
        <v>429</v>
      </c>
      <c r="D427" s="349" t="s">
        <v>3890</v>
      </c>
      <c r="E427" s="309">
        <v>54099</v>
      </c>
      <c r="F427" s="309"/>
      <c r="G427" s="324">
        <v>37.613999999999997</v>
      </c>
      <c r="H427" s="324">
        <v>-118.831</v>
      </c>
      <c r="I427" s="324" t="s">
        <v>232</v>
      </c>
      <c r="J427" s="368">
        <f t="shared" ref="J427:J439" si="130">EXP(0.35*LN(AM427)+0.24*LN(Y427)+0.2*LN(AJ427)+0.21*LN(AV427))</f>
        <v>378.21853597244359</v>
      </c>
      <c r="K427" s="331">
        <f t="shared" ref="K427:K439" si="131">SQRT(0.35*AN427^2+0.24*Z427^2+0.2*AL427^2+0.21*AW427^2)</f>
        <v>0.33046028505707004</v>
      </c>
      <c r="L427" s="304" t="str">
        <f t="shared" si="119"/>
        <v>C</v>
      </c>
      <c r="M427" s="388" t="s">
        <v>6092</v>
      </c>
      <c r="N427" s="304"/>
      <c r="O427" s="356"/>
      <c r="P427" s="356"/>
      <c r="Q427" s="356"/>
      <c r="R427" s="304"/>
      <c r="S427" s="304"/>
      <c r="T427" s="304"/>
      <c r="U427" s="304"/>
      <c r="V427" s="304"/>
      <c r="W427" s="310" t="s">
        <v>1718</v>
      </c>
      <c r="X427" s="304" t="s">
        <v>206</v>
      </c>
      <c r="Y427" s="366">
        <f t="shared" si="122"/>
        <v>338.6</v>
      </c>
      <c r="Z427" s="304">
        <v>0.3</v>
      </c>
      <c r="AA427" s="304"/>
      <c r="AB427" s="304">
        <v>-999</v>
      </c>
      <c r="AC427" s="304">
        <v>-999</v>
      </c>
      <c r="AD427" s="366">
        <v>-999</v>
      </c>
      <c r="AE427" s="304">
        <v>-999</v>
      </c>
      <c r="AF427" s="304">
        <v>-999</v>
      </c>
      <c r="AG427" s="304"/>
      <c r="AH427" s="348">
        <f>VLOOKUP($C427,SMM_Vol1!$B$235:$H$269,6,FALSE)</f>
        <v>7.9278100000000004E-2</v>
      </c>
      <c r="AI427" s="385">
        <v>1.2324600000000001E-3</v>
      </c>
      <c r="AJ427" s="332">
        <f>VLOOKUP($C427,SMM_Vol1!$B$235:$H$269,7,FALSE)</f>
        <v>566</v>
      </c>
      <c r="AK427" s="304">
        <f t="shared" si="120"/>
        <v>555</v>
      </c>
      <c r="AL427" s="363">
        <v>0.43</v>
      </c>
      <c r="AM427" s="389">
        <f t="shared" si="121"/>
        <v>353</v>
      </c>
      <c r="AN427" s="363">
        <v>0.25</v>
      </c>
      <c r="AO427" s="304"/>
      <c r="AP427" s="312" t="s">
        <v>4980</v>
      </c>
      <c r="AQ427" s="312" t="s">
        <v>3891</v>
      </c>
      <c r="AR427" s="312">
        <v>349</v>
      </c>
      <c r="AS427" s="312">
        <v>338.53899999999999</v>
      </c>
      <c r="AT427" s="312">
        <v>353</v>
      </c>
      <c r="AU427" s="329">
        <f>VLOOKUP(C427,[1]world!$A$2:$B$3555,2,FALSE)</f>
        <v>11</v>
      </c>
      <c r="AV427" s="329">
        <v>328</v>
      </c>
      <c r="AW427" s="304">
        <v>0.37</v>
      </c>
      <c r="AX427" s="304">
        <v>-999</v>
      </c>
      <c r="AY427" s="304">
        <v>-999</v>
      </c>
      <c r="AZ427" s="304">
        <v>-999</v>
      </c>
      <c r="BA427" s="304">
        <v>-999</v>
      </c>
      <c r="BB427" s="304">
        <v>-999</v>
      </c>
      <c r="BC427" s="304">
        <v>-999</v>
      </c>
      <c r="BD427" s="304">
        <v>-999</v>
      </c>
      <c r="BE427" s="304">
        <v>-999</v>
      </c>
      <c r="BF427" s="304">
        <v>-999</v>
      </c>
      <c r="BG427" s="304">
        <v>-999</v>
      </c>
      <c r="BH427" s="304">
        <v>-999</v>
      </c>
      <c r="BI427" s="304">
        <v>-999</v>
      </c>
      <c r="BJ427" s="304" t="s">
        <v>4954</v>
      </c>
      <c r="BK427" s="304" t="s">
        <v>4954</v>
      </c>
      <c r="BL427" s="304" t="s">
        <v>4954</v>
      </c>
    </row>
    <row r="428" spans="1:64" ht="15" hidden="1" customHeight="1" x14ac:dyDescent="0.2">
      <c r="A428" s="304" t="s">
        <v>4922</v>
      </c>
      <c r="B428" s="304" t="s">
        <v>5965</v>
      </c>
      <c r="C428" s="304">
        <v>430</v>
      </c>
      <c r="D428" s="349" t="s">
        <v>3983</v>
      </c>
      <c r="E428" s="309">
        <v>54100</v>
      </c>
      <c r="F428" s="309"/>
      <c r="G428" s="324">
        <v>37.817999999999998</v>
      </c>
      <c r="H428" s="324">
        <v>-118.47499999999999</v>
      </c>
      <c r="I428" s="324" t="s">
        <v>232</v>
      </c>
      <c r="J428" s="368">
        <f t="shared" si="130"/>
        <v>389.82500121078039</v>
      </c>
      <c r="K428" s="331">
        <f t="shared" si="131"/>
        <v>0.33046028505707004</v>
      </c>
      <c r="L428" s="304" t="str">
        <f t="shared" si="119"/>
        <v>C</v>
      </c>
      <c r="M428" s="388" t="s">
        <v>6092</v>
      </c>
      <c r="N428" s="304"/>
      <c r="O428" s="356"/>
      <c r="P428" s="356"/>
      <c r="Q428" s="356"/>
      <c r="R428" s="304"/>
      <c r="S428" s="304"/>
      <c r="T428" s="304"/>
      <c r="U428" s="304"/>
      <c r="V428" s="304"/>
      <c r="W428" s="304" t="s">
        <v>505</v>
      </c>
      <c r="X428" s="304" t="s">
        <v>213</v>
      </c>
      <c r="Y428" s="366">
        <f t="shared" si="122"/>
        <v>274.5</v>
      </c>
      <c r="Z428" s="304">
        <v>0.3</v>
      </c>
      <c r="AA428" s="304"/>
      <c r="AB428" s="304">
        <v>-999</v>
      </c>
      <c r="AC428" s="304">
        <v>-999</v>
      </c>
      <c r="AD428" s="366">
        <v>-999</v>
      </c>
      <c r="AE428" s="304">
        <v>-999</v>
      </c>
      <c r="AF428" s="304">
        <v>-999</v>
      </c>
      <c r="AG428" s="304"/>
      <c r="AH428" s="304">
        <v>5.1864500000000001E-2</v>
      </c>
      <c r="AI428" s="385">
        <v>0.12423999999999999</v>
      </c>
      <c r="AJ428" s="332">
        <v>495</v>
      </c>
      <c r="AK428" s="304">
        <f t="shared" si="120"/>
        <v>555</v>
      </c>
      <c r="AL428" s="363">
        <v>0.43</v>
      </c>
      <c r="AM428" s="389">
        <f t="shared" si="121"/>
        <v>353</v>
      </c>
      <c r="AN428" s="363">
        <v>0.25</v>
      </c>
      <c r="AO428" s="304"/>
      <c r="AP428" s="312" t="s">
        <v>6113</v>
      </c>
      <c r="AQ428" s="312" t="s">
        <v>1538</v>
      </c>
      <c r="AR428" s="312">
        <v>280</v>
      </c>
      <c r="AS428" s="312">
        <v>271.44099999999997</v>
      </c>
      <c r="AT428" s="312">
        <v>353</v>
      </c>
      <c r="AU428" s="329">
        <f>VLOOKUP(C428,[1]world!$A$2:$B$3555,2,FALSE)</f>
        <v>3</v>
      </c>
      <c r="AV428" s="329">
        <v>547</v>
      </c>
      <c r="AW428" s="304">
        <v>0.37</v>
      </c>
      <c r="AX428" s="304">
        <v>-999</v>
      </c>
      <c r="AY428" s="304">
        <v>-999</v>
      </c>
      <c r="AZ428" s="304">
        <v>-999</v>
      </c>
      <c r="BA428" s="304">
        <v>-999</v>
      </c>
      <c r="BB428" s="304">
        <v>-999</v>
      </c>
      <c r="BC428" s="304">
        <v>-999</v>
      </c>
      <c r="BD428" s="304">
        <v>-999</v>
      </c>
      <c r="BE428" s="304">
        <v>-999</v>
      </c>
      <c r="BF428" s="304">
        <v>-999</v>
      </c>
      <c r="BG428" s="304">
        <v>-999</v>
      </c>
      <c r="BH428" s="304">
        <v>-999</v>
      </c>
      <c r="BI428" s="304">
        <v>-999</v>
      </c>
      <c r="BJ428" s="304" t="s">
        <v>4954</v>
      </c>
      <c r="BK428" s="304" t="s">
        <v>4954</v>
      </c>
      <c r="BL428" s="304" t="s">
        <v>4954</v>
      </c>
    </row>
    <row r="429" spans="1:64" ht="15" hidden="1" customHeight="1" x14ac:dyDescent="0.2">
      <c r="A429" s="304" t="s">
        <v>4922</v>
      </c>
      <c r="B429" s="304" t="s">
        <v>5965</v>
      </c>
      <c r="C429" s="304">
        <v>431</v>
      </c>
      <c r="D429" s="349" t="s">
        <v>3667</v>
      </c>
      <c r="E429" s="309">
        <v>54101</v>
      </c>
      <c r="F429" s="309"/>
      <c r="G429" s="324">
        <v>37.054000000000002</v>
      </c>
      <c r="H429" s="324">
        <v>-118.229</v>
      </c>
      <c r="I429" s="324" t="s">
        <v>214</v>
      </c>
      <c r="J429" s="368">
        <f t="shared" si="130"/>
        <v>429.10308852592141</v>
      </c>
      <c r="K429" s="331">
        <f t="shared" si="131"/>
        <v>0.35497042130295869</v>
      </c>
      <c r="L429" s="304" t="str">
        <f t="shared" si="119"/>
        <v>C</v>
      </c>
      <c r="M429" s="388" t="s">
        <v>6092</v>
      </c>
      <c r="N429" s="304"/>
      <c r="O429" s="356"/>
      <c r="P429" s="356"/>
      <c r="Q429" s="356"/>
      <c r="R429" s="304"/>
      <c r="S429" s="304"/>
      <c r="T429" s="304"/>
      <c r="U429" s="304"/>
      <c r="V429" s="304"/>
      <c r="W429" s="310" t="s">
        <v>425</v>
      </c>
      <c r="X429" s="304" t="s">
        <v>232</v>
      </c>
      <c r="Y429" s="366">
        <f t="shared" si="122"/>
        <v>506.6</v>
      </c>
      <c r="Z429" s="304">
        <v>0.4</v>
      </c>
      <c r="AA429" s="304"/>
      <c r="AB429" s="304">
        <v>-999</v>
      </c>
      <c r="AC429" s="304">
        <v>-999</v>
      </c>
      <c r="AD429" s="366">
        <v>-999</v>
      </c>
      <c r="AE429" s="304">
        <v>-999</v>
      </c>
      <c r="AF429" s="304">
        <v>-999</v>
      </c>
      <c r="AG429" s="304"/>
      <c r="AH429" s="304">
        <v>4.2823899999999998E-2</v>
      </c>
      <c r="AI429" s="385">
        <v>0.117016</v>
      </c>
      <c r="AJ429" s="332">
        <v>461</v>
      </c>
      <c r="AK429" s="304">
        <f t="shared" si="120"/>
        <v>425</v>
      </c>
      <c r="AL429" s="363">
        <v>0.43</v>
      </c>
      <c r="AM429" s="389">
        <f t="shared" si="121"/>
        <v>353</v>
      </c>
      <c r="AN429" s="363">
        <v>0.25</v>
      </c>
      <c r="AO429" s="304"/>
      <c r="AP429" s="312" t="s">
        <v>6113</v>
      </c>
      <c r="AQ429" s="312" t="s">
        <v>3668</v>
      </c>
      <c r="AR429" s="312">
        <v>280</v>
      </c>
      <c r="AS429" s="312">
        <v>345.41899999999998</v>
      </c>
      <c r="AT429" s="312">
        <v>353</v>
      </c>
      <c r="AU429" s="329">
        <f>VLOOKUP(C429,[1]world!$A$2:$B$3555,2,FALSE)</f>
        <v>4</v>
      </c>
      <c r="AV429" s="329">
        <v>459</v>
      </c>
      <c r="AW429" s="304">
        <v>0.37</v>
      </c>
      <c r="AX429" s="304">
        <v>-999</v>
      </c>
      <c r="AY429" s="304">
        <v>-999</v>
      </c>
      <c r="AZ429" s="304">
        <v>-999</v>
      </c>
      <c r="BA429" s="304">
        <v>-999</v>
      </c>
      <c r="BB429" s="304">
        <v>-999</v>
      </c>
      <c r="BC429" s="304">
        <v>-999</v>
      </c>
      <c r="BD429" s="304">
        <v>-999</v>
      </c>
      <c r="BE429" s="304">
        <v>-999</v>
      </c>
      <c r="BF429" s="304">
        <v>-999</v>
      </c>
      <c r="BG429" s="304">
        <v>-999</v>
      </c>
      <c r="BH429" s="304">
        <v>-999</v>
      </c>
      <c r="BI429" s="304">
        <v>-999</v>
      </c>
      <c r="BJ429" s="304" t="s">
        <v>4954</v>
      </c>
      <c r="BK429" s="304" t="s">
        <v>4954</v>
      </c>
      <c r="BL429" s="304" t="s">
        <v>4954</v>
      </c>
    </row>
    <row r="430" spans="1:64" ht="15" hidden="1" customHeight="1" x14ac:dyDescent="0.2">
      <c r="A430" s="304" t="s">
        <v>4922</v>
      </c>
      <c r="B430" s="304" t="s">
        <v>5965</v>
      </c>
      <c r="C430" s="304">
        <v>432</v>
      </c>
      <c r="D430" s="349" t="s">
        <v>3774</v>
      </c>
      <c r="E430" s="309">
        <v>54171</v>
      </c>
      <c r="F430" s="309"/>
      <c r="G430" s="324">
        <v>37.36</v>
      </c>
      <c r="H430" s="324">
        <v>-118.396</v>
      </c>
      <c r="I430" s="324" t="s">
        <v>232</v>
      </c>
      <c r="J430" s="368">
        <f t="shared" si="130"/>
        <v>303.7546379479993</v>
      </c>
      <c r="K430" s="331">
        <f t="shared" si="131"/>
        <v>0.33046028505707004</v>
      </c>
      <c r="L430" s="304" t="str">
        <f t="shared" si="119"/>
        <v>D</v>
      </c>
      <c r="M430" s="388" t="s">
        <v>6092</v>
      </c>
      <c r="N430" s="304"/>
      <c r="O430" s="356"/>
      <c r="P430" s="356"/>
      <c r="Q430" s="356"/>
      <c r="R430" s="304"/>
      <c r="S430" s="304"/>
      <c r="T430" s="304"/>
      <c r="U430" s="304"/>
      <c r="V430" s="304"/>
      <c r="W430" s="304" t="s">
        <v>505</v>
      </c>
      <c r="X430" s="304" t="s">
        <v>213</v>
      </c>
      <c r="Y430" s="366">
        <f t="shared" si="122"/>
        <v>274.5</v>
      </c>
      <c r="Z430" s="304">
        <v>0.3</v>
      </c>
      <c r="AA430" s="304"/>
      <c r="AB430" s="304">
        <v>-999</v>
      </c>
      <c r="AC430" s="304">
        <v>-999</v>
      </c>
      <c r="AD430" s="366">
        <v>-999</v>
      </c>
      <c r="AE430" s="304">
        <v>-999</v>
      </c>
      <c r="AF430" s="304">
        <v>-999</v>
      </c>
      <c r="AG430" s="304"/>
      <c r="AH430" s="304">
        <v>6.8027299999999999E-3</v>
      </c>
      <c r="AI430" s="385">
        <v>2.36647E-2</v>
      </c>
      <c r="AJ430" s="332">
        <v>270</v>
      </c>
      <c r="AK430" s="304">
        <f t="shared" si="120"/>
        <v>270</v>
      </c>
      <c r="AL430" s="363">
        <v>0.43</v>
      </c>
      <c r="AM430" s="389">
        <f t="shared" si="121"/>
        <v>353</v>
      </c>
      <c r="AN430" s="363">
        <v>0.25</v>
      </c>
      <c r="AO430" s="304"/>
      <c r="AP430" s="312" t="s">
        <v>6113</v>
      </c>
      <c r="AQ430" s="312" t="s">
        <v>1538</v>
      </c>
      <c r="AR430" s="312">
        <v>280</v>
      </c>
      <c r="AS430" s="312">
        <v>271.44099999999997</v>
      </c>
      <c r="AT430" s="312">
        <v>353</v>
      </c>
      <c r="AU430" s="329">
        <f>VLOOKUP(C430,[1]world!$A$2:$B$3555,2,FALSE)</f>
        <v>12</v>
      </c>
      <c r="AV430" s="329">
        <v>297</v>
      </c>
      <c r="AW430" s="304">
        <v>0.37</v>
      </c>
      <c r="AX430" s="304">
        <v>-999</v>
      </c>
      <c r="AY430" s="304">
        <v>-999</v>
      </c>
      <c r="AZ430" s="304">
        <v>-999</v>
      </c>
      <c r="BA430" s="304">
        <v>-999</v>
      </c>
      <c r="BB430" s="304">
        <v>-999</v>
      </c>
      <c r="BC430" s="304">
        <v>-999</v>
      </c>
      <c r="BD430" s="304">
        <v>-999</v>
      </c>
      <c r="BE430" s="304">
        <v>-999</v>
      </c>
      <c r="BF430" s="304">
        <v>-999</v>
      </c>
      <c r="BG430" s="304">
        <v>-999</v>
      </c>
      <c r="BH430" s="304">
        <v>-999</v>
      </c>
      <c r="BI430" s="304">
        <v>-999</v>
      </c>
      <c r="BJ430" s="304" t="s">
        <v>4954</v>
      </c>
      <c r="BK430" s="304" t="s">
        <v>4954</v>
      </c>
      <c r="BL430" s="304" t="s">
        <v>4954</v>
      </c>
    </row>
    <row r="431" spans="1:64" ht="15" hidden="1" customHeight="1" x14ac:dyDescent="0.2">
      <c r="A431" s="304" t="s">
        <v>4922</v>
      </c>
      <c r="B431" s="304" t="s">
        <v>5965</v>
      </c>
      <c r="C431" s="304">
        <v>433</v>
      </c>
      <c r="D431" s="349" t="s">
        <v>3877</v>
      </c>
      <c r="E431" s="309">
        <v>54214</v>
      </c>
      <c r="F431" s="309"/>
      <c r="G431" s="324">
        <v>37.588000000000001</v>
      </c>
      <c r="H431" s="324">
        <v>-118.705</v>
      </c>
      <c r="I431" s="324" t="s">
        <v>226</v>
      </c>
      <c r="J431" s="368">
        <f t="shared" si="130"/>
        <v>483.87340867394943</v>
      </c>
      <c r="K431" s="331">
        <f t="shared" si="131"/>
        <v>0.37715248905449367</v>
      </c>
      <c r="L431" s="304" t="str">
        <f t="shared" si="119"/>
        <v>C</v>
      </c>
      <c r="M431" s="388" t="s">
        <v>6092</v>
      </c>
      <c r="N431" s="304"/>
      <c r="O431" s="356"/>
      <c r="P431" s="356"/>
      <c r="Q431" s="356"/>
      <c r="R431" s="304"/>
      <c r="S431" s="304"/>
      <c r="T431" s="304"/>
      <c r="U431" s="304"/>
      <c r="V431" s="304"/>
      <c r="W431" s="304" t="s">
        <v>3879</v>
      </c>
      <c r="X431" s="304" t="s">
        <v>232</v>
      </c>
      <c r="Y431" s="366">
        <f t="shared" si="122"/>
        <v>506.6</v>
      </c>
      <c r="Z431" s="304">
        <v>0.4</v>
      </c>
      <c r="AA431" s="304"/>
      <c r="AB431" s="304">
        <v>-999</v>
      </c>
      <c r="AC431" s="304">
        <v>-999</v>
      </c>
      <c r="AD431" s="366">
        <v>-999</v>
      </c>
      <c r="AE431" s="304">
        <v>-999</v>
      </c>
      <c r="AF431" s="304">
        <v>-999</v>
      </c>
      <c r="AG431" s="304"/>
      <c r="AH431" s="304">
        <v>2.09967E-2</v>
      </c>
      <c r="AI431" s="312"/>
      <c r="AJ431" s="332">
        <v>372</v>
      </c>
      <c r="AK431" s="304">
        <f t="shared" si="120"/>
        <v>425</v>
      </c>
      <c r="AL431" s="363">
        <v>0.43</v>
      </c>
      <c r="AM431" s="389">
        <f t="shared" si="121"/>
        <v>609</v>
      </c>
      <c r="AN431" s="304">
        <v>0.33</v>
      </c>
      <c r="AO431" s="304"/>
      <c r="AP431" s="312" t="s">
        <v>6122</v>
      </c>
      <c r="AQ431" s="312"/>
      <c r="AR431" s="312">
        <v>609</v>
      </c>
      <c r="AS431" s="312">
        <v>345.41899999999998</v>
      </c>
      <c r="AT431" s="312"/>
      <c r="AU431" s="329">
        <f>VLOOKUP(C431,[1]world!$A$2:$B$3555,2,FALSE)</f>
        <v>5</v>
      </c>
      <c r="AV431" s="329">
        <v>402</v>
      </c>
      <c r="AW431" s="304">
        <v>0.37</v>
      </c>
      <c r="AX431" s="304">
        <v>-999</v>
      </c>
      <c r="AY431" s="304">
        <v>-999</v>
      </c>
      <c r="AZ431" s="304">
        <v>-999</v>
      </c>
      <c r="BA431" s="304">
        <v>-999</v>
      </c>
      <c r="BB431" s="304">
        <v>-999</v>
      </c>
      <c r="BC431" s="304">
        <v>-999</v>
      </c>
      <c r="BD431" s="304">
        <v>-999</v>
      </c>
      <c r="BE431" s="304">
        <v>-999</v>
      </c>
      <c r="BF431" s="304">
        <v>-999</v>
      </c>
      <c r="BG431" s="304">
        <v>-999</v>
      </c>
      <c r="BH431" s="304">
        <v>-999</v>
      </c>
      <c r="BI431" s="304">
        <v>-999</v>
      </c>
      <c r="BJ431" s="304" t="s">
        <v>4954</v>
      </c>
      <c r="BK431" s="304" t="s">
        <v>4954</v>
      </c>
      <c r="BL431" s="304" t="s">
        <v>4954</v>
      </c>
    </row>
    <row r="432" spans="1:64" ht="15" hidden="1" customHeight="1" x14ac:dyDescent="0.2">
      <c r="A432" s="304" t="s">
        <v>4922</v>
      </c>
      <c r="B432" s="304" t="s">
        <v>5965</v>
      </c>
      <c r="C432" s="304">
        <v>434</v>
      </c>
      <c r="D432" s="349" t="s">
        <v>3878</v>
      </c>
      <c r="E432" s="309">
        <v>54214</v>
      </c>
      <c r="F432" s="309"/>
      <c r="G432" s="324">
        <v>37.588000000000001</v>
      </c>
      <c r="H432" s="324">
        <v>-118.705</v>
      </c>
      <c r="I432" s="324" t="s">
        <v>226</v>
      </c>
      <c r="J432" s="368">
        <f t="shared" si="130"/>
        <v>483.87340867394943</v>
      </c>
      <c r="K432" s="331">
        <f t="shared" si="131"/>
        <v>0.37715248905449367</v>
      </c>
      <c r="L432" s="304" t="str">
        <f t="shared" si="119"/>
        <v>C</v>
      </c>
      <c r="M432" s="388" t="s">
        <v>6092</v>
      </c>
      <c r="N432" s="304"/>
      <c r="O432" s="356"/>
      <c r="P432" s="356"/>
      <c r="Q432" s="356"/>
      <c r="R432" s="304"/>
      <c r="S432" s="304"/>
      <c r="T432" s="304"/>
      <c r="U432" s="304"/>
      <c r="V432" s="304"/>
      <c r="W432" s="304" t="s">
        <v>3879</v>
      </c>
      <c r="X432" s="304" t="s">
        <v>232</v>
      </c>
      <c r="Y432" s="366">
        <f t="shared" si="122"/>
        <v>506.6</v>
      </c>
      <c r="Z432" s="304">
        <v>0.4</v>
      </c>
      <c r="AA432" s="304"/>
      <c r="AB432" s="304">
        <v>-999</v>
      </c>
      <c r="AC432" s="304">
        <v>-999</v>
      </c>
      <c r="AD432" s="366">
        <v>-999</v>
      </c>
      <c r="AE432" s="304">
        <v>-999</v>
      </c>
      <c r="AF432" s="304">
        <v>-999</v>
      </c>
      <c r="AG432" s="304"/>
      <c r="AH432" s="304">
        <v>2.09967E-2</v>
      </c>
      <c r="AI432" s="312"/>
      <c r="AJ432" s="332">
        <v>372</v>
      </c>
      <c r="AK432" s="304">
        <f t="shared" si="120"/>
        <v>425</v>
      </c>
      <c r="AL432" s="363">
        <v>0.43</v>
      </c>
      <c r="AM432" s="389">
        <f t="shared" si="121"/>
        <v>609</v>
      </c>
      <c r="AN432" s="304">
        <v>0.33</v>
      </c>
      <c r="AO432" s="304"/>
      <c r="AP432" s="312" t="s">
        <v>6122</v>
      </c>
      <c r="AQ432" s="312"/>
      <c r="AR432" s="312">
        <v>609</v>
      </c>
      <c r="AS432" s="312">
        <v>345.41899999999998</v>
      </c>
      <c r="AT432" s="312"/>
      <c r="AU432" s="329">
        <f>VLOOKUP(C432,[1]world!$A$2:$B$3555,2,FALSE)</f>
        <v>5</v>
      </c>
      <c r="AV432" s="329">
        <v>402</v>
      </c>
      <c r="AW432" s="304">
        <v>0.37</v>
      </c>
      <c r="AX432" s="304">
        <v>-999</v>
      </c>
      <c r="AY432" s="304">
        <v>-999</v>
      </c>
      <c r="AZ432" s="304">
        <v>-999</v>
      </c>
      <c r="BA432" s="304">
        <v>-999</v>
      </c>
      <c r="BB432" s="304">
        <v>-999</v>
      </c>
      <c r="BC432" s="304">
        <v>-999</v>
      </c>
      <c r="BD432" s="304">
        <v>-999</v>
      </c>
      <c r="BE432" s="304">
        <v>-999</v>
      </c>
      <c r="BF432" s="304">
        <v>-999</v>
      </c>
      <c r="BG432" s="304">
        <v>-999</v>
      </c>
      <c r="BH432" s="304">
        <v>-999</v>
      </c>
      <c r="BI432" s="304">
        <v>-999</v>
      </c>
      <c r="BJ432" s="304" t="s">
        <v>4954</v>
      </c>
      <c r="BK432" s="304" t="s">
        <v>4954</v>
      </c>
      <c r="BL432" s="304" t="s">
        <v>4954</v>
      </c>
    </row>
    <row r="433" spans="1:64" ht="15" hidden="1" customHeight="1" x14ac:dyDescent="0.2">
      <c r="A433" s="304" t="s">
        <v>4922</v>
      </c>
      <c r="B433" s="304" t="s">
        <v>5965</v>
      </c>
      <c r="C433" s="304">
        <v>435</v>
      </c>
      <c r="D433" s="349" t="s">
        <v>3880</v>
      </c>
      <c r="E433" s="309">
        <v>54214</v>
      </c>
      <c r="F433" s="309"/>
      <c r="G433" s="324">
        <v>37.588000000000001</v>
      </c>
      <c r="H433" s="324">
        <v>-118.705</v>
      </c>
      <c r="I433" s="324" t="s">
        <v>226</v>
      </c>
      <c r="J433" s="368">
        <f t="shared" si="130"/>
        <v>483.87340867394943</v>
      </c>
      <c r="K433" s="331">
        <f t="shared" si="131"/>
        <v>0.37715248905449367</v>
      </c>
      <c r="L433" s="304" t="str">
        <f t="shared" si="119"/>
        <v>C</v>
      </c>
      <c r="M433" s="388" t="s">
        <v>6092</v>
      </c>
      <c r="N433" s="304"/>
      <c r="O433" s="356"/>
      <c r="P433" s="356"/>
      <c r="Q433" s="356"/>
      <c r="R433" s="304"/>
      <c r="S433" s="304"/>
      <c r="T433" s="304"/>
      <c r="U433" s="304"/>
      <c r="V433" s="304"/>
      <c r="W433" s="304" t="s">
        <v>3879</v>
      </c>
      <c r="X433" s="304" t="s">
        <v>232</v>
      </c>
      <c r="Y433" s="366">
        <f t="shared" si="122"/>
        <v>506.6</v>
      </c>
      <c r="Z433" s="304">
        <v>0.4</v>
      </c>
      <c r="AA433" s="304"/>
      <c r="AB433" s="304">
        <v>-999</v>
      </c>
      <c r="AC433" s="304">
        <v>-999</v>
      </c>
      <c r="AD433" s="366">
        <v>-999</v>
      </c>
      <c r="AE433" s="304">
        <v>-999</v>
      </c>
      <c r="AF433" s="304">
        <v>-999</v>
      </c>
      <c r="AG433" s="304"/>
      <c r="AH433" s="304">
        <v>2.09967E-2</v>
      </c>
      <c r="AI433" s="312"/>
      <c r="AJ433" s="332">
        <v>372</v>
      </c>
      <c r="AK433" s="304">
        <f t="shared" si="120"/>
        <v>425</v>
      </c>
      <c r="AL433" s="363">
        <v>0.43</v>
      </c>
      <c r="AM433" s="389">
        <f t="shared" si="121"/>
        <v>609</v>
      </c>
      <c r="AN433" s="304">
        <v>0.33</v>
      </c>
      <c r="AO433" s="304"/>
      <c r="AP433" s="312" t="s">
        <v>6122</v>
      </c>
      <c r="AQ433" s="312"/>
      <c r="AR433" s="312">
        <v>609</v>
      </c>
      <c r="AS433" s="312">
        <v>345.41899999999998</v>
      </c>
      <c r="AT433" s="312"/>
      <c r="AU433" s="329">
        <f>VLOOKUP(C433,[1]world!$A$2:$B$3555,2,FALSE)</f>
        <v>5</v>
      </c>
      <c r="AV433" s="329">
        <v>402</v>
      </c>
      <c r="AW433" s="304">
        <v>0.37</v>
      </c>
      <c r="AX433" s="304">
        <v>-999</v>
      </c>
      <c r="AY433" s="304">
        <v>-999</v>
      </c>
      <c r="AZ433" s="304">
        <v>-999</v>
      </c>
      <c r="BA433" s="304">
        <v>-999</v>
      </c>
      <c r="BB433" s="304">
        <v>-999</v>
      </c>
      <c r="BC433" s="304">
        <v>-999</v>
      </c>
      <c r="BD433" s="304">
        <v>-999</v>
      </c>
      <c r="BE433" s="304">
        <v>-999</v>
      </c>
      <c r="BF433" s="304">
        <v>-999</v>
      </c>
      <c r="BG433" s="304">
        <v>-999</v>
      </c>
      <c r="BH433" s="304">
        <v>-999</v>
      </c>
      <c r="BI433" s="304">
        <v>-999</v>
      </c>
      <c r="BJ433" s="304" t="s">
        <v>4954</v>
      </c>
      <c r="BK433" s="304" t="s">
        <v>4954</v>
      </c>
      <c r="BL433" s="304" t="s">
        <v>4954</v>
      </c>
    </row>
    <row r="434" spans="1:64" ht="15" hidden="1" customHeight="1" x14ac:dyDescent="0.2">
      <c r="A434" s="304" t="s">
        <v>4922</v>
      </c>
      <c r="B434" s="304" t="s">
        <v>5965</v>
      </c>
      <c r="C434" s="304">
        <v>436</v>
      </c>
      <c r="D434" s="349" t="s">
        <v>3907</v>
      </c>
      <c r="E434" s="309">
        <v>54301</v>
      </c>
      <c r="F434" s="309"/>
      <c r="G434" s="324">
        <v>37.640999999999998</v>
      </c>
      <c r="H434" s="324">
        <v>-118.96299999999999</v>
      </c>
      <c r="I434" s="324" t="s">
        <v>205</v>
      </c>
      <c r="J434" s="368">
        <f t="shared" si="130"/>
        <v>355.0843289222737</v>
      </c>
      <c r="K434" s="331">
        <f t="shared" si="131"/>
        <v>0.33046028505707004</v>
      </c>
      <c r="L434" s="304" t="str">
        <f t="shared" si="119"/>
        <v>D</v>
      </c>
      <c r="M434" s="388" t="s">
        <v>6092</v>
      </c>
      <c r="N434" s="304"/>
      <c r="O434" s="356"/>
      <c r="P434" s="356"/>
      <c r="Q434" s="356"/>
      <c r="R434" s="304"/>
      <c r="S434" s="304"/>
      <c r="T434" s="304"/>
      <c r="U434" s="304"/>
      <c r="V434" s="304"/>
      <c r="W434" s="304" t="s">
        <v>1517</v>
      </c>
      <c r="X434" s="304" t="s">
        <v>213</v>
      </c>
      <c r="Y434" s="366">
        <f t="shared" si="122"/>
        <v>274.5</v>
      </c>
      <c r="Z434" s="304">
        <v>0.3</v>
      </c>
      <c r="AA434" s="304"/>
      <c r="AB434" s="304">
        <v>-999</v>
      </c>
      <c r="AC434" s="304">
        <v>-999</v>
      </c>
      <c r="AD434" s="366">
        <v>-999</v>
      </c>
      <c r="AE434" s="304">
        <v>-999</v>
      </c>
      <c r="AF434" s="304">
        <v>-999</v>
      </c>
      <c r="AG434" s="304"/>
      <c r="AH434" s="304">
        <v>2.25729E-2</v>
      </c>
      <c r="AI434" s="312"/>
      <c r="AJ434" s="332">
        <v>379</v>
      </c>
      <c r="AK434" s="304">
        <f t="shared" si="120"/>
        <v>425</v>
      </c>
      <c r="AL434" s="363">
        <v>0.43</v>
      </c>
      <c r="AM434" s="389">
        <f t="shared" si="121"/>
        <v>387</v>
      </c>
      <c r="AN434" s="363">
        <v>0.25</v>
      </c>
      <c r="AO434" s="304"/>
      <c r="AP434" s="312" t="s">
        <v>6115</v>
      </c>
      <c r="AQ434" s="312" t="s">
        <v>3908</v>
      </c>
      <c r="AR434" s="312">
        <v>387</v>
      </c>
      <c r="AS434" s="312">
        <v>370.78899999999999</v>
      </c>
      <c r="AT434" s="312"/>
      <c r="AU434" s="329">
        <f>VLOOKUP(C434,[1]world!$A$2:$B$3555,2,FALSE)</f>
        <v>7</v>
      </c>
      <c r="AV434" s="329">
        <v>388</v>
      </c>
      <c r="AW434" s="304">
        <v>0.37</v>
      </c>
      <c r="AX434" s="304">
        <v>-999</v>
      </c>
      <c r="AY434" s="304">
        <v>-999</v>
      </c>
      <c r="AZ434" s="304">
        <v>-999</v>
      </c>
      <c r="BA434" s="304">
        <v>-999</v>
      </c>
      <c r="BB434" s="304">
        <v>-999</v>
      </c>
      <c r="BC434" s="304">
        <v>-999</v>
      </c>
      <c r="BD434" s="304">
        <v>-999</v>
      </c>
      <c r="BE434" s="304">
        <v>-999</v>
      </c>
      <c r="BF434" s="304">
        <v>-999</v>
      </c>
      <c r="BG434" s="304">
        <v>-999</v>
      </c>
      <c r="BH434" s="304">
        <v>-999</v>
      </c>
      <c r="BI434" s="304">
        <v>-999</v>
      </c>
      <c r="BJ434" s="304" t="s">
        <v>4954</v>
      </c>
      <c r="BK434" s="304" t="s">
        <v>4954</v>
      </c>
      <c r="BL434" s="304" t="s">
        <v>4954</v>
      </c>
    </row>
    <row r="435" spans="1:64" ht="15" hidden="1" customHeight="1" x14ac:dyDescent="0.2">
      <c r="A435" s="304" t="s">
        <v>4922</v>
      </c>
      <c r="B435" s="304" t="s">
        <v>5965</v>
      </c>
      <c r="C435" s="304">
        <v>437</v>
      </c>
      <c r="D435" s="349" t="s">
        <v>3833</v>
      </c>
      <c r="E435" s="309">
        <v>54424</v>
      </c>
      <c r="F435" s="309"/>
      <c r="G435" s="324">
        <v>37.481000000000002</v>
      </c>
      <c r="H435" s="324">
        <v>-118.602</v>
      </c>
      <c r="I435" s="324" t="s">
        <v>232</v>
      </c>
      <c r="J435" s="368">
        <f t="shared" si="130"/>
        <v>536.63170370597038</v>
      </c>
      <c r="K435" s="331">
        <f t="shared" si="131"/>
        <v>0.37715248905449367</v>
      </c>
      <c r="L435" s="304" t="str">
        <f t="shared" si="119"/>
        <v>C</v>
      </c>
      <c r="M435" s="388" t="s">
        <v>6092</v>
      </c>
      <c r="N435" s="304"/>
      <c r="O435" s="356"/>
      <c r="P435" s="356"/>
      <c r="Q435" s="356"/>
      <c r="R435" s="304"/>
      <c r="S435" s="304"/>
      <c r="T435" s="304"/>
      <c r="U435" s="304"/>
      <c r="V435" s="304"/>
      <c r="W435" s="304" t="s">
        <v>1566</v>
      </c>
      <c r="X435" s="304" t="s">
        <v>232</v>
      </c>
      <c r="Y435" s="366">
        <f t="shared" si="122"/>
        <v>506.6</v>
      </c>
      <c r="Z435" s="304">
        <v>0.4</v>
      </c>
      <c r="AA435" s="304"/>
      <c r="AB435" s="304">
        <v>-999</v>
      </c>
      <c r="AC435" s="304">
        <v>-999</v>
      </c>
      <c r="AD435" s="366">
        <v>-999</v>
      </c>
      <c r="AE435" s="304">
        <v>-999</v>
      </c>
      <c r="AF435" s="304">
        <v>-999</v>
      </c>
      <c r="AG435" s="304"/>
      <c r="AH435" s="304">
        <v>7.0525099999999993E-2</v>
      </c>
      <c r="AI435" s="312"/>
      <c r="AJ435" s="332">
        <v>543</v>
      </c>
      <c r="AK435" s="304">
        <f t="shared" si="120"/>
        <v>555</v>
      </c>
      <c r="AL435" s="363">
        <v>0.43</v>
      </c>
      <c r="AM435" s="389">
        <f t="shared" si="121"/>
        <v>609</v>
      </c>
      <c r="AN435" s="304">
        <v>0.33</v>
      </c>
      <c r="AO435" s="304"/>
      <c r="AP435" s="312" t="s">
        <v>6122</v>
      </c>
      <c r="AQ435" s="312" t="s">
        <v>3834</v>
      </c>
      <c r="AR435" s="312">
        <v>609</v>
      </c>
      <c r="AS435" s="312">
        <v>345.41899999999998</v>
      </c>
      <c r="AT435" s="312"/>
      <c r="AU435" s="329">
        <f>VLOOKUP(C435,[1]world!$A$2:$B$3555,2,FALSE)</f>
        <v>4</v>
      </c>
      <c r="AV435" s="329">
        <v>459</v>
      </c>
      <c r="AW435" s="304">
        <v>0.37</v>
      </c>
      <c r="AX435" s="304">
        <v>-999</v>
      </c>
      <c r="AY435" s="304">
        <v>-999</v>
      </c>
      <c r="AZ435" s="304">
        <v>-999</v>
      </c>
      <c r="BA435" s="304">
        <v>-999</v>
      </c>
      <c r="BB435" s="304">
        <v>-999</v>
      </c>
      <c r="BC435" s="304">
        <v>-999</v>
      </c>
      <c r="BD435" s="304">
        <v>-999</v>
      </c>
      <c r="BE435" s="304">
        <v>-999</v>
      </c>
      <c r="BF435" s="304">
        <v>-999</v>
      </c>
      <c r="BG435" s="304">
        <v>-999</v>
      </c>
      <c r="BH435" s="304">
        <v>-999</v>
      </c>
      <c r="BI435" s="304">
        <v>-999</v>
      </c>
      <c r="BJ435" s="304" t="s">
        <v>4954</v>
      </c>
      <c r="BK435" s="304" t="s">
        <v>4954</v>
      </c>
      <c r="BL435" s="304" t="s">
        <v>4954</v>
      </c>
    </row>
    <row r="436" spans="1:64" ht="15" hidden="1" customHeight="1" x14ac:dyDescent="0.2">
      <c r="A436" s="304" t="s">
        <v>4922</v>
      </c>
      <c r="B436" s="304" t="s">
        <v>5965</v>
      </c>
      <c r="C436" s="304">
        <v>438</v>
      </c>
      <c r="D436" s="349" t="s">
        <v>3922</v>
      </c>
      <c r="E436" s="309">
        <v>54428</v>
      </c>
      <c r="F436" s="309"/>
      <c r="G436" s="324">
        <v>37.661999999999999</v>
      </c>
      <c r="H436" s="324">
        <v>-118.398</v>
      </c>
      <c r="I436" s="324" t="s">
        <v>232</v>
      </c>
      <c r="J436" s="368">
        <f t="shared" si="130"/>
        <v>352.34723215782475</v>
      </c>
      <c r="K436" s="331">
        <f t="shared" si="131"/>
        <v>0.33046028505707004</v>
      </c>
      <c r="L436" s="304" t="str">
        <f t="shared" si="119"/>
        <v>D</v>
      </c>
      <c r="M436" s="388" t="s">
        <v>6092</v>
      </c>
      <c r="N436" s="304"/>
      <c r="O436" s="356"/>
      <c r="P436" s="356"/>
      <c r="Q436" s="356"/>
      <c r="R436" s="304"/>
      <c r="S436" s="304"/>
      <c r="T436" s="304"/>
      <c r="U436" s="304"/>
      <c r="V436" s="304"/>
      <c r="W436" s="310" t="s">
        <v>286</v>
      </c>
      <c r="X436" s="304" t="s">
        <v>213</v>
      </c>
      <c r="Y436" s="366">
        <f t="shared" si="122"/>
        <v>274.5</v>
      </c>
      <c r="Z436" s="304">
        <v>0.3</v>
      </c>
      <c r="AA436" s="304"/>
      <c r="AB436" s="304">
        <v>-999</v>
      </c>
      <c r="AC436" s="304">
        <v>-999</v>
      </c>
      <c r="AD436" s="366">
        <v>-999</v>
      </c>
      <c r="AE436" s="304">
        <v>-999</v>
      </c>
      <c r="AF436" s="304">
        <v>-999</v>
      </c>
      <c r="AG436" s="304"/>
      <c r="AH436" s="348">
        <f>VLOOKUP($C436,SMM_Vol1!$B$235:$H$269,6,FALSE)</f>
        <v>1.7906499999999999E-2</v>
      </c>
      <c r="AI436" s="385">
        <v>3.8207900000000001E-4</v>
      </c>
      <c r="AJ436" s="332">
        <f>VLOOKUP($C436,SMM_Vol1!$B$235:$H$269,7,FALSE)</f>
        <v>359</v>
      </c>
      <c r="AK436" s="304">
        <f t="shared" si="120"/>
        <v>270</v>
      </c>
      <c r="AL436" s="363">
        <v>0.43</v>
      </c>
      <c r="AM436" s="389">
        <f t="shared" si="121"/>
        <v>353</v>
      </c>
      <c r="AN436" s="363">
        <v>0.25</v>
      </c>
      <c r="AO436" s="304"/>
      <c r="AP436" s="312" t="s">
        <v>6113</v>
      </c>
      <c r="AQ436" s="312" t="s">
        <v>1538</v>
      </c>
      <c r="AR436" s="312">
        <v>280</v>
      </c>
      <c r="AS436" s="312">
        <v>271.44099999999997</v>
      </c>
      <c r="AT436" s="312">
        <v>353</v>
      </c>
      <c r="AU436" s="329">
        <f>VLOOKUP(C436,[1]world!$A$2:$B$3555,2,FALSE)</f>
        <v>4</v>
      </c>
      <c r="AV436" s="329">
        <v>459</v>
      </c>
      <c r="AW436" s="304">
        <v>0.37</v>
      </c>
      <c r="AX436" s="304">
        <v>-999</v>
      </c>
      <c r="AY436" s="304">
        <v>-999</v>
      </c>
      <c r="AZ436" s="304">
        <v>-999</v>
      </c>
      <c r="BA436" s="304">
        <v>-999</v>
      </c>
      <c r="BB436" s="304">
        <v>-999</v>
      </c>
      <c r="BC436" s="304">
        <v>-999</v>
      </c>
      <c r="BD436" s="304">
        <v>-999</v>
      </c>
      <c r="BE436" s="304">
        <v>-999</v>
      </c>
      <c r="BF436" s="304">
        <v>-999</v>
      </c>
      <c r="BG436" s="304">
        <v>-999</v>
      </c>
      <c r="BH436" s="304">
        <v>-999</v>
      </c>
      <c r="BI436" s="304">
        <v>-999</v>
      </c>
      <c r="BJ436" s="304" t="s">
        <v>4954</v>
      </c>
      <c r="BK436" s="304" t="s">
        <v>4954</v>
      </c>
      <c r="BL436" s="304" t="s">
        <v>4954</v>
      </c>
    </row>
    <row r="437" spans="1:64" ht="15" hidden="1" customHeight="1" x14ac:dyDescent="0.2">
      <c r="A437" s="304" t="s">
        <v>4922</v>
      </c>
      <c r="B437" s="304" t="s">
        <v>5965</v>
      </c>
      <c r="C437" s="304">
        <v>439</v>
      </c>
      <c r="D437" s="349" t="s">
        <v>3871</v>
      </c>
      <c r="E437" s="304" t="s">
        <v>3872</v>
      </c>
      <c r="F437" s="304"/>
      <c r="G437" s="324">
        <v>37.561</v>
      </c>
      <c r="H437" s="324">
        <v>-118.74299999999999</v>
      </c>
      <c r="I437" s="324" t="s">
        <v>232</v>
      </c>
      <c r="J437" s="368">
        <f t="shared" si="130"/>
        <v>471.65613280017988</v>
      </c>
      <c r="K437" s="331">
        <f t="shared" si="131"/>
        <v>0.33046028505707004</v>
      </c>
      <c r="L437" s="304" t="str">
        <f t="shared" si="119"/>
        <v>C</v>
      </c>
      <c r="M437" s="388" t="s">
        <v>6092</v>
      </c>
      <c r="N437" s="304"/>
      <c r="O437" s="356"/>
      <c r="P437" s="356"/>
      <c r="Q437" s="356"/>
      <c r="R437" s="304"/>
      <c r="S437" s="304"/>
      <c r="T437" s="304"/>
      <c r="U437" s="304"/>
      <c r="V437" s="304"/>
      <c r="W437" s="304" t="s">
        <v>583</v>
      </c>
      <c r="X437" s="304" t="s">
        <v>205</v>
      </c>
      <c r="Y437" s="366">
        <f t="shared" si="122"/>
        <v>424.8</v>
      </c>
      <c r="Z437" s="304">
        <v>0.3</v>
      </c>
      <c r="AA437" s="304"/>
      <c r="AB437" s="304">
        <v>-999</v>
      </c>
      <c r="AC437" s="304">
        <v>-999</v>
      </c>
      <c r="AD437" s="366">
        <v>-999</v>
      </c>
      <c r="AE437" s="304">
        <v>-999</v>
      </c>
      <c r="AF437" s="304">
        <v>-999</v>
      </c>
      <c r="AG437" s="304"/>
      <c r="AH437" s="304">
        <v>0.15568399999999999</v>
      </c>
      <c r="AI437" s="385">
        <v>0.53204200000000001</v>
      </c>
      <c r="AJ437" s="332">
        <v>760</v>
      </c>
      <c r="AK437" s="304">
        <f t="shared" si="120"/>
        <v>760</v>
      </c>
      <c r="AL437" s="363">
        <v>0.43</v>
      </c>
      <c r="AM437" s="389">
        <f t="shared" si="121"/>
        <v>353</v>
      </c>
      <c r="AN437" s="363">
        <v>0.25</v>
      </c>
      <c r="AO437" s="304"/>
      <c r="AP437" s="312" t="s">
        <v>4980</v>
      </c>
      <c r="AQ437" s="312"/>
      <c r="AR437" s="312">
        <v>349</v>
      </c>
      <c r="AS437" s="312">
        <v>338.53899999999999</v>
      </c>
      <c r="AT437" s="312">
        <v>353</v>
      </c>
      <c r="AU437" s="329">
        <f>VLOOKUP(C437,[1]world!$A$2:$B$3555,2,FALSE)</f>
        <v>3</v>
      </c>
      <c r="AV437" s="329">
        <v>547</v>
      </c>
      <c r="AW437" s="304">
        <v>0.37</v>
      </c>
      <c r="AX437" s="304">
        <v>-999</v>
      </c>
      <c r="AY437" s="304">
        <v>-999</v>
      </c>
      <c r="AZ437" s="304">
        <v>-999</v>
      </c>
      <c r="BA437" s="304">
        <v>-999</v>
      </c>
      <c r="BB437" s="304">
        <v>-999</v>
      </c>
      <c r="BC437" s="304">
        <v>-999</v>
      </c>
      <c r="BD437" s="304">
        <v>-999</v>
      </c>
      <c r="BE437" s="304">
        <v>-999</v>
      </c>
      <c r="BF437" s="304">
        <v>-999</v>
      </c>
      <c r="BG437" s="304">
        <v>-999</v>
      </c>
      <c r="BH437" s="304">
        <v>-999</v>
      </c>
      <c r="BI437" s="304">
        <v>-999</v>
      </c>
      <c r="BJ437" s="304" t="s">
        <v>4954</v>
      </c>
      <c r="BK437" s="304" t="s">
        <v>4954</v>
      </c>
      <c r="BL437" s="304" t="s">
        <v>4954</v>
      </c>
    </row>
    <row r="438" spans="1:64" ht="15" hidden="1" customHeight="1" x14ac:dyDescent="0.2">
      <c r="A438" s="304" t="s">
        <v>4922</v>
      </c>
      <c r="B438" s="304" t="s">
        <v>5965</v>
      </c>
      <c r="C438" s="304">
        <v>440</v>
      </c>
      <c r="D438" s="349" t="s">
        <v>3900</v>
      </c>
      <c r="E438" s="304" t="s">
        <v>3901</v>
      </c>
      <c r="F438" s="304"/>
      <c r="G438" s="324">
        <v>37.637999999999998</v>
      </c>
      <c r="H438" s="324">
        <v>-118.892</v>
      </c>
      <c r="I438" s="324" t="s">
        <v>232</v>
      </c>
      <c r="J438" s="368">
        <f t="shared" si="130"/>
        <v>538.93035289696695</v>
      </c>
      <c r="K438" s="331">
        <f t="shared" si="131"/>
        <v>0.35418074481823542</v>
      </c>
      <c r="L438" s="304" t="str">
        <f t="shared" si="119"/>
        <v>C</v>
      </c>
      <c r="M438" s="388" t="s">
        <v>6092</v>
      </c>
      <c r="N438" s="304"/>
      <c r="O438" s="356"/>
      <c r="P438" s="356"/>
      <c r="Q438" s="356"/>
      <c r="R438" s="304"/>
      <c r="S438" s="304"/>
      <c r="T438" s="304"/>
      <c r="U438" s="304"/>
      <c r="V438" s="304"/>
      <c r="W438" s="304" t="s">
        <v>246</v>
      </c>
      <c r="X438" s="304" t="s">
        <v>205</v>
      </c>
      <c r="Y438" s="366">
        <f t="shared" si="122"/>
        <v>424.8</v>
      </c>
      <c r="Z438" s="304">
        <v>0.3</v>
      </c>
      <c r="AA438" s="304"/>
      <c r="AB438" s="304">
        <v>-999</v>
      </c>
      <c r="AC438" s="304">
        <v>-999</v>
      </c>
      <c r="AD438" s="366">
        <v>-999</v>
      </c>
      <c r="AE438" s="304">
        <v>-999</v>
      </c>
      <c r="AF438" s="304">
        <v>-999</v>
      </c>
      <c r="AG438" s="304"/>
      <c r="AH438" s="304">
        <v>8.0597299999999997E-2</v>
      </c>
      <c r="AI438" s="312"/>
      <c r="AJ438" s="332">
        <v>570</v>
      </c>
      <c r="AK438" s="304">
        <f t="shared" si="120"/>
        <v>555</v>
      </c>
      <c r="AL438" s="363">
        <v>0.43</v>
      </c>
      <c r="AM438" s="389">
        <f t="shared" si="121"/>
        <v>609</v>
      </c>
      <c r="AN438" s="304">
        <v>0.33</v>
      </c>
      <c r="AO438" s="304"/>
      <c r="AP438" s="312" t="s">
        <v>6122</v>
      </c>
      <c r="AQ438" s="312"/>
      <c r="AR438" s="312">
        <v>609</v>
      </c>
      <c r="AS438" s="312">
        <v>345.41899999999998</v>
      </c>
      <c r="AT438" s="312"/>
      <c r="AU438" s="329">
        <f>VLOOKUP(C438,[1]world!$A$2:$B$3555,2,FALSE)</f>
        <v>3</v>
      </c>
      <c r="AV438" s="329">
        <v>547</v>
      </c>
      <c r="AW438" s="304">
        <v>0.37</v>
      </c>
      <c r="AX438" s="304">
        <v>-999</v>
      </c>
      <c r="AY438" s="304">
        <v>-999</v>
      </c>
      <c r="AZ438" s="304">
        <v>-999</v>
      </c>
      <c r="BA438" s="304">
        <v>-999</v>
      </c>
      <c r="BB438" s="304">
        <v>-999</v>
      </c>
      <c r="BC438" s="304">
        <v>-999</v>
      </c>
      <c r="BD438" s="304">
        <v>-999</v>
      </c>
      <c r="BE438" s="304">
        <v>-999</v>
      </c>
      <c r="BF438" s="304">
        <v>-999</v>
      </c>
      <c r="BG438" s="304">
        <v>-999</v>
      </c>
      <c r="BH438" s="304">
        <v>-999</v>
      </c>
      <c r="BI438" s="304">
        <v>-999</v>
      </c>
      <c r="BJ438" s="304" t="s">
        <v>4954</v>
      </c>
      <c r="BK438" s="304" t="s">
        <v>4954</v>
      </c>
      <c r="BL438" s="304" t="s">
        <v>4954</v>
      </c>
    </row>
    <row r="439" spans="1:64" ht="15" hidden="1" customHeight="1" x14ac:dyDescent="0.2">
      <c r="A439" s="304" t="s">
        <v>4922</v>
      </c>
      <c r="B439" s="304" t="s">
        <v>5965</v>
      </c>
      <c r="C439" s="304">
        <v>441</v>
      </c>
      <c r="D439" s="349" t="s">
        <v>3682</v>
      </c>
      <c r="E439" s="309">
        <v>56012</v>
      </c>
      <c r="F439" s="309"/>
      <c r="G439" s="324">
        <v>37.106000000000002</v>
      </c>
      <c r="H439" s="324">
        <v>-120.825</v>
      </c>
      <c r="I439" s="324" t="s">
        <v>214</v>
      </c>
      <c r="J439" s="368">
        <f t="shared" si="130"/>
        <v>257.22465894995906</v>
      </c>
      <c r="K439" s="331">
        <f t="shared" si="131"/>
        <v>0.24141043887951488</v>
      </c>
      <c r="L439" s="304" t="str">
        <f t="shared" si="119"/>
        <v>D</v>
      </c>
      <c r="M439" s="388" t="s">
        <v>6092</v>
      </c>
      <c r="N439" s="304"/>
      <c r="O439" s="356"/>
      <c r="P439" s="356"/>
      <c r="Q439" s="356"/>
      <c r="R439" s="304"/>
      <c r="S439" s="304"/>
      <c r="T439" s="304"/>
      <c r="U439" s="304"/>
      <c r="V439" s="304"/>
      <c r="W439" s="310" t="s">
        <v>225</v>
      </c>
      <c r="X439" s="304" t="s">
        <v>213</v>
      </c>
      <c r="Y439" s="366">
        <f t="shared" si="122"/>
        <v>274.5</v>
      </c>
      <c r="Z439" s="304">
        <v>0.3</v>
      </c>
      <c r="AA439" s="304"/>
      <c r="AB439" s="304">
        <v>-999</v>
      </c>
      <c r="AC439" s="304">
        <v>-999</v>
      </c>
      <c r="AD439" s="366">
        <v>-999</v>
      </c>
      <c r="AE439" s="304">
        <v>-999</v>
      </c>
      <c r="AF439" s="304">
        <v>-999</v>
      </c>
      <c r="AG439" s="304"/>
      <c r="AH439" s="304">
        <v>5.3898900000000003E-4</v>
      </c>
      <c r="AI439" s="385">
        <v>5.46943E-3</v>
      </c>
      <c r="AJ439" s="332">
        <v>184</v>
      </c>
      <c r="AK439" s="304">
        <f t="shared" si="120"/>
        <v>210</v>
      </c>
      <c r="AL439" s="304">
        <v>0.2</v>
      </c>
      <c r="AM439" s="389">
        <f t="shared" si="121"/>
        <v>306</v>
      </c>
      <c r="AN439" s="363">
        <v>0.25</v>
      </c>
      <c r="AO439" s="304"/>
      <c r="AP439" s="312" t="s">
        <v>6113</v>
      </c>
      <c r="AQ439" s="312" t="s">
        <v>1538</v>
      </c>
      <c r="AR439" s="312">
        <v>280</v>
      </c>
      <c r="AS439" s="312">
        <v>271.44099999999997</v>
      </c>
      <c r="AT439" s="312">
        <v>306</v>
      </c>
      <c r="AU439" s="329">
        <f>VLOOKUP(C439,[1]world!$A$2:$B$3555,2,FALSE)</f>
        <v>16</v>
      </c>
      <c r="AV439" s="329">
        <v>246</v>
      </c>
      <c r="AW439" s="304">
        <v>0.18</v>
      </c>
      <c r="AX439" s="304">
        <v>571.6</v>
      </c>
      <c r="AY439" s="304">
        <v>1421.6</v>
      </c>
      <c r="AZ439" s="304">
        <v>3517.5</v>
      </c>
      <c r="BA439" s="304">
        <v>571.6</v>
      </c>
      <c r="BB439" s="304">
        <v>1421.6</v>
      </c>
      <c r="BC439" s="304">
        <v>3517.5</v>
      </c>
      <c r="BD439" s="304">
        <v>-999</v>
      </c>
      <c r="BE439" s="304">
        <v>-999</v>
      </c>
      <c r="BF439" s="304">
        <v>-999</v>
      </c>
      <c r="BG439" s="304">
        <v>-999</v>
      </c>
      <c r="BH439" s="304">
        <v>-999</v>
      </c>
      <c r="BI439" s="304">
        <v>-999</v>
      </c>
      <c r="BJ439" s="304">
        <v>1</v>
      </c>
      <c r="BK439" s="304">
        <v>1</v>
      </c>
      <c r="BL439" s="304">
        <v>1</v>
      </c>
    </row>
    <row r="440" spans="1:64" ht="15" hidden="1" customHeight="1" x14ac:dyDescent="0.2">
      <c r="A440" s="304" t="s">
        <v>4922</v>
      </c>
      <c r="B440" s="304" t="s">
        <v>5965</v>
      </c>
      <c r="C440" s="304">
        <v>442</v>
      </c>
      <c r="D440" s="349" t="s">
        <v>3658</v>
      </c>
      <c r="E440" s="309">
        <v>57007</v>
      </c>
      <c r="F440" s="309"/>
      <c r="G440" s="324">
        <v>37.049999999999997</v>
      </c>
      <c r="H440" s="324">
        <v>-121.803</v>
      </c>
      <c r="I440" s="324" t="s">
        <v>214</v>
      </c>
      <c r="J440" s="368">
        <f>P440</f>
        <v>462.24</v>
      </c>
      <c r="K440" s="331">
        <v>0.1</v>
      </c>
      <c r="L440" s="304" t="str">
        <f t="shared" si="119"/>
        <v>C</v>
      </c>
      <c r="M440" s="388">
        <v>0</v>
      </c>
      <c r="N440" s="304"/>
      <c r="O440" s="356">
        <v>37.5</v>
      </c>
      <c r="P440" s="304">
        <v>462.24</v>
      </c>
      <c r="Q440" s="304">
        <v>665</v>
      </c>
      <c r="R440" s="304" t="s">
        <v>5948</v>
      </c>
      <c r="S440" s="304"/>
      <c r="T440" s="304"/>
      <c r="U440" s="304"/>
      <c r="V440" s="304"/>
      <c r="W440" s="310" t="s">
        <v>231</v>
      </c>
      <c r="X440" s="304" t="s">
        <v>232</v>
      </c>
      <c r="Y440" s="366">
        <f t="shared" si="122"/>
        <v>506.6</v>
      </c>
      <c r="Z440" s="304">
        <v>0.4</v>
      </c>
      <c r="AA440" s="304"/>
      <c r="AB440" s="304">
        <v>-999</v>
      </c>
      <c r="AC440" s="304">
        <v>-999</v>
      </c>
      <c r="AD440" s="366">
        <v>-999</v>
      </c>
      <c r="AE440" s="304">
        <v>-999</v>
      </c>
      <c r="AF440" s="304">
        <v>-999</v>
      </c>
      <c r="AG440" s="304"/>
      <c r="AH440" s="304">
        <v>0.225437</v>
      </c>
      <c r="AI440" s="312"/>
      <c r="AJ440" s="332">
        <v>760</v>
      </c>
      <c r="AK440" s="304">
        <f t="shared" si="120"/>
        <v>760</v>
      </c>
      <c r="AL440" s="304">
        <f>IF(AH440&lt;=0.0022,0.2,0.43)</f>
        <v>0.43</v>
      </c>
      <c r="AM440" s="389">
        <f t="shared" si="121"/>
        <v>515</v>
      </c>
      <c r="AN440" s="304"/>
      <c r="AO440" s="304"/>
      <c r="AP440" s="312" t="s">
        <v>1710</v>
      </c>
      <c r="AQ440" s="312" t="s">
        <v>3659</v>
      </c>
      <c r="AR440" s="312">
        <v>515</v>
      </c>
      <c r="AS440" s="312">
        <v>477.65199999999999</v>
      </c>
      <c r="AT440" s="312"/>
      <c r="AU440" s="329">
        <f>VLOOKUP(C440,[1]world!$A$2:$B$3555,2,FALSE)</f>
        <v>1</v>
      </c>
      <c r="AV440" s="329">
        <v>519</v>
      </c>
      <c r="AW440" s="304">
        <v>0.37</v>
      </c>
      <c r="AX440" s="304">
        <v>564.20000000000005</v>
      </c>
      <c r="AY440" s="304">
        <v>861.2</v>
      </c>
      <c r="AZ440" s="304">
        <v>861.2</v>
      </c>
      <c r="BA440" s="304">
        <v>564.20000000000005</v>
      </c>
      <c r="BB440" s="304">
        <v>861.2</v>
      </c>
      <c r="BC440" s="304">
        <v>861.2</v>
      </c>
      <c r="BD440" s="304">
        <v>-999</v>
      </c>
      <c r="BE440" s="304">
        <v>-999</v>
      </c>
      <c r="BF440" s="304">
        <v>-999</v>
      </c>
      <c r="BG440" s="304">
        <v>-999</v>
      </c>
      <c r="BH440" s="304">
        <v>-999</v>
      </c>
      <c r="BI440" s="304">
        <v>-999</v>
      </c>
      <c r="BJ440" s="304">
        <v>1</v>
      </c>
      <c r="BK440" s="304">
        <v>1</v>
      </c>
      <c r="BL440" s="304">
        <v>1</v>
      </c>
    </row>
    <row r="441" spans="1:64" ht="15" hidden="1" customHeight="1" x14ac:dyDescent="0.2">
      <c r="A441" s="304" t="s">
        <v>4922</v>
      </c>
      <c r="B441" s="304" t="s">
        <v>5965</v>
      </c>
      <c r="C441" s="304">
        <v>443</v>
      </c>
      <c r="D441" s="349" t="s">
        <v>3823</v>
      </c>
      <c r="E441" s="309">
        <v>57063</v>
      </c>
      <c r="F441" s="309"/>
      <c r="G441" s="324">
        <v>37.46</v>
      </c>
      <c r="H441" s="324">
        <v>-121.42</v>
      </c>
      <c r="I441" s="324" t="s">
        <v>232</v>
      </c>
      <c r="J441" s="368">
        <f>EXP(0.35*LN(AM441)+0.24*LN(Y441)+0.2*LN(AJ441)+0.21*LN(AV441))</f>
        <v>597.88586710053607</v>
      </c>
      <c r="K441" s="331">
        <f>SQRT(0.35*AN441^2+0.24*Z441^2+0.2*AL441^2+0.21*AW441^2)</f>
        <v>0.40016121751114264</v>
      </c>
      <c r="L441" s="304" t="str">
        <f t="shared" si="119"/>
        <v>C</v>
      </c>
      <c r="M441" s="388" t="s">
        <v>6092</v>
      </c>
      <c r="N441" s="304"/>
      <c r="O441" s="356"/>
      <c r="P441" s="304"/>
      <c r="Q441" s="310"/>
      <c r="R441" s="304"/>
      <c r="S441" s="304"/>
      <c r="T441" s="304"/>
      <c r="U441" s="304"/>
      <c r="V441" s="304"/>
      <c r="W441" s="310" t="s">
        <v>1957</v>
      </c>
      <c r="X441" s="304" t="s">
        <v>232</v>
      </c>
      <c r="Y441" s="366">
        <f t="shared" si="122"/>
        <v>506.6</v>
      </c>
      <c r="Z441" s="304">
        <v>0.4</v>
      </c>
      <c r="AA441" s="304"/>
      <c r="AB441" s="304">
        <v>-999</v>
      </c>
      <c r="AC441" s="304">
        <v>-999</v>
      </c>
      <c r="AD441" s="366">
        <v>-999</v>
      </c>
      <c r="AE441" s="304">
        <v>-999</v>
      </c>
      <c r="AF441" s="304">
        <v>-999</v>
      </c>
      <c r="AG441" s="304"/>
      <c r="AH441" s="304">
        <v>6.4979400000000007E-2</v>
      </c>
      <c r="AI441" s="312"/>
      <c r="AJ441" s="332">
        <v>529</v>
      </c>
      <c r="AK441" s="304">
        <f t="shared" si="120"/>
        <v>555</v>
      </c>
      <c r="AL441" s="363">
        <v>0.43</v>
      </c>
      <c r="AM441" s="389">
        <f t="shared" si="121"/>
        <v>782</v>
      </c>
      <c r="AN441" s="304">
        <v>0.4</v>
      </c>
      <c r="AO441" s="304"/>
      <c r="AP441" s="312" t="s">
        <v>6123</v>
      </c>
      <c r="AQ441" s="312" t="s">
        <v>3824</v>
      </c>
      <c r="AR441" s="312">
        <v>782</v>
      </c>
      <c r="AS441" s="312">
        <v>271.44099999999997</v>
      </c>
      <c r="AT441" s="312"/>
      <c r="AU441" s="329">
        <f>VLOOKUP(C441,[1]world!$A$2:$B$3555,2,FALSE)</f>
        <v>1</v>
      </c>
      <c r="AV441" s="329">
        <v>519</v>
      </c>
      <c r="AW441" s="304">
        <v>0.37</v>
      </c>
      <c r="AX441" s="304">
        <v>0</v>
      </c>
      <c r="AY441" s="304">
        <v>271.10000000000002</v>
      </c>
      <c r="AZ441" s="304">
        <v>843.3</v>
      </c>
      <c r="BA441" s="304">
        <v>0</v>
      </c>
      <c r="BB441" s="304">
        <v>271.10000000000002</v>
      </c>
      <c r="BC441" s="304">
        <v>843.3</v>
      </c>
      <c r="BD441" s="304">
        <v>-999</v>
      </c>
      <c r="BE441" s="304">
        <v>-999</v>
      </c>
      <c r="BF441" s="304">
        <v>-999</v>
      </c>
      <c r="BG441" s="304">
        <v>-999</v>
      </c>
      <c r="BH441" s="304">
        <v>-999</v>
      </c>
      <c r="BI441" s="304">
        <v>-999</v>
      </c>
      <c r="BJ441" s="304">
        <v>1</v>
      </c>
      <c r="BK441" s="304">
        <v>1</v>
      </c>
      <c r="BL441" s="304">
        <v>1</v>
      </c>
    </row>
    <row r="442" spans="1:64" ht="15" hidden="1" customHeight="1" x14ac:dyDescent="0.2">
      <c r="A442" s="304" t="s">
        <v>4922</v>
      </c>
      <c r="B442" s="304" t="s">
        <v>5965</v>
      </c>
      <c r="C442" s="304">
        <v>444</v>
      </c>
      <c r="D442" s="349" t="s">
        <v>3850</v>
      </c>
      <c r="E442" s="309">
        <v>57064</v>
      </c>
      <c r="F442" s="309"/>
      <c r="G442" s="324">
        <v>37.53</v>
      </c>
      <c r="H442" s="324">
        <v>-121.919</v>
      </c>
      <c r="I442" s="324" t="s">
        <v>232</v>
      </c>
      <c r="J442" s="368">
        <f>P442</f>
        <v>367.57</v>
      </c>
      <c r="K442" s="331">
        <v>0.1</v>
      </c>
      <c r="L442" s="304" t="str">
        <f t="shared" si="119"/>
        <v>C</v>
      </c>
      <c r="M442" s="388">
        <v>0</v>
      </c>
      <c r="N442" s="304"/>
      <c r="O442" s="356">
        <v>72</v>
      </c>
      <c r="P442" s="304">
        <v>367.57</v>
      </c>
      <c r="Q442" s="304">
        <v>227</v>
      </c>
      <c r="R442" s="304" t="s">
        <v>5948</v>
      </c>
      <c r="S442" s="304"/>
      <c r="T442" s="304"/>
      <c r="U442" s="304"/>
      <c r="V442" s="304"/>
      <c r="W442" s="304" t="s">
        <v>246</v>
      </c>
      <c r="X442" s="304" t="s">
        <v>205</v>
      </c>
      <c r="Y442" s="366">
        <f t="shared" si="122"/>
        <v>424.8</v>
      </c>
      <c r="Z442" s="304">
        <v>0.3</v>
      </c>
      <c r="AA442" s="304"/>
      <c r="AB442" s="304">
        <v>-999</v>
      </c>
      <c r="AC442" s="304">
        <v>-999</v>
      </c>
      <c r="AD442" s="366">
        <v>-999</v>
      </c>
      <c r="AE442" s="304">
        <v>-999</v>
      </c>
      <c r="AF442" s="304">
        <v>-999</v>
      </c>
      <c r="AG442" s="304"/>
      <c r="AH442" s="304">
        <v>4.7145800000000002E-2</v>
      </c>
      <c r="AI442" s="312"/>
      <c r="AJ442" s="332">
        <v>478</v>
      </c>
      <c r="AK442" s="304">
        <f t="shared" si="120"/>
        <v>425</v>
      </c>
      <c r="AL442" s="304">
        <f>IF(AH442&lt;=0.0022,0.2,0.43)</f>
        <v>0.43</v>
      </c>
      <c r="AM442" s="389">
        <f t="shared" si="121"/>
        <v>387</v>
      </c>
      <c r="AN442" s="363">
        <v>0.25</v>
      </c>
      <c r="AO442" s="304"/>
      <c r="AP442" s="312" t="s">
        <v>1600</v>
      </c>
      <c r="AQ442" s="312" t="s">
        <v>1538</v>
      </c>
      <c r="AR442" s="312">
        <v>387</v>
      </c>
      <c r="AS442" s="312">
        <v>370.78899999999999</v>
      </c>
      <c r="AT442" s="312"/>
      <c r="AU442" s="329">
        <f>VLOOKUP(C442,[1]world!$A$2:$B$3555,2,FALSE)</f>
        <v>4</v>
      </c>
      <c r="AV442" s="329">
        <v>459</v>
      </c>
      <c r="AW442" s="304">
        <v>0.37</v>
      </c>
      <c r="AX442" s="304">
        <v>345.3</v>
      </c>
      <c r="AY442" s="304">
        <v>749.4</v>
      </c>
      <c r="AZ442" s="304">
        <v>3497.3</v>
      </c>
      <c r="BA442" s="304">
        <v>345.3</v>
      </c>
      <c r="BB442" s="304">
        <v>749.4</v>
      </c>
      <c r="BC442" s="304">
        <v>3497.3</v>
      </c>
      <c r="BD442" s="304">
        <v>-999</v>
      </c>
      <c r="BE442" s="304">
        <v>-999</v>
      </c>
      <c r="BF442" s="304">
        <v>-999</v>
      </c>
      <c r="BG442" s="304">
        <v>-999</v>
      </c>
      <c r="BH442" s="304">
        <v>-999</v>
      </c>
      <c r="BI442" s="304">
        <v>-999</v>
      </c>
      <c r="BJ442" s="304">
        <v>1</v>
      </c>
      <c r="BK442" s="304">
        <v>1</v>
      </c>
      <c r="BL442" s="304">
        <v>1</v>
      </c>
    </row>
    <row r="443" spans="1:64" ht="15" hidden="1" customHeight="1" x14ac:dyDescent="0.2">
      <c r="A443" s="304" t="s">
        <v>4922</v>
      </c>
      <c r="B443" s="304" t="s">
        <v>5965</v>
      </c>
      <c r="C443" s="304">
        <v>445</v>
      </c>
      <c r="D443" s="349" t="s">
        <v>3785</v>
      </c>
      <c r="E443" s="309">
        <v>57066</v>
      </c>
      <c r="F443" s="309"/>
      <c r="G443" s="324">
        <v>37.396999999999998</v>
      </c>
      <c r="H443" s="324">
        <v>-121.952</v>
      </c>
      <c r="I443" s="324" t="s">
        <v>232</v>
      </c>
      <c r="J443" s="368">
        <f>P443</f>
        <v>239.69</v>
      </c>
      <c r="K443" s="331">
        <v>0.1</v>
      </c>
      <c r="L443" s="304" t="str">
        <f t="shared" si="119"/>
        <v>D</v>
      </c>
      <c r="M443" s="388">
        <v>0</v>
      </c>
      <c r="N443" s="304"/>
      <c r="O443" s="356">
        <v>65.010000000000005</v>
      </c>
      <c r="P443" s="304">
        <v>239.69</v>
      </c>
      <c r="Q443" s="304">
        <v>220</v>
      </c>
      <c r="R443" s="304" t="s">
        <v>5948</v>
      </c>
      <c r="S443" s="304"/>
      <c r="T443" s="304"/>
      <c r="U443" s="304"/>
      <c r="V443" s="304"/>
      <c r="W443" s="304" t="s">
        <v>505</v>
      </c>
      <c r="X443" s="304" t="s">
        <v>213</v>
      </c>
      <c r="Y443" s="366">
        <f t="shared" si="122"/>
        <v>274.5</v>
      </c>
      <c r="Z443" s="304">
        <v>0.3</v>
      </c>
      <c r="AA443" s="304"/>
      <c r="AB443" s="304">
        <v>-999</v>
      </c>
      <c r="AC443" s="304">
        <v>-999</v>
      </c>
      <c r="AD443" s="366">
        <v>-999</v>
      </c>
      <c r="AE443" s="304">
        <v>-999</v>
      </c>
      <c r="AF443" s="304">
        <v>-999</v>
      </c>
      <c r="AG443" s="304"/>
      <c r="AH443" s="304">
        <v>1.6169699999999999E-3</v>
      </c>
      <c r="AI443" s="385">
        <v>8.2968099999999999E-3</v>
      </c>
      <c r="AJ443" s="332">
        <v>205</v>
      </c>
      <c r="AK443" s="304">
        <f t="shared" si="120"/>
        <v>210</v>
      </c>
      <c r="AL443" s="363">
        <f>IF(AND(AH443&lt;=0.0022,AI443&lt;=0.0022),0.2,0.43)</f>
        <v>0.43</v>
      </c>
      <c r="AM443" s="389">
        <f t="shared" si="121"/>
        <v>306</v>
      </c>
      <c r="AN443" s="363">
        <v>0.25</v>
      </c>
      <c r="AO443" s="304"/>
      <c r="AP443" s="312" t="s">
        <v>6113</v>
      </c>
      <c r="AQ443" s="312" t="s">
        <v>3596</v>
      </c>
      <c r="AR443" s="312">
        <v>280</v>
      </c>
      <c r="AS443" s="312">
        <v>271.44099999999997</v>
      </c>
      <c r="AT443" s="312">
        <v>306</v>
      </c>
      <c r="AU443" s="329">
        <f>VLOOKUP(C443,[1]world!$A$2:$B$3555,2,FALSE)</f>
        <v>16</v>
      </c>
      <c r="AV443" s="329">
        <v>246</v>
      </c>
      <c r="AW443" s="304">
        <v>0.18</v>
      </c>
      <c r="AX443" s="304">
        <v>593.1</v>
      </c>
      <c r="AY443" s="304">
        <v>849.4</v>
      </c>
      <c r="AZ443" s="304">
        <v>849.4</v>
      </c>
      <c r="BA443" s="304">
        <v>593.1</v>
      </c>
      <c r="BB443" s="304">
        <v>849.4</v>
      </c>
      <c r="BC443" s="304">
        <v>849.4</v>
      </c>
      <c r="BD443" s="304">
        <v>-999</v>
      </c>
      <c r="BE443" s="304">
        <v>-999</v>
      </c>
      <c r="BF443" s="304">
        <v>-999</v>
      </c>
      <c r="BG443" s="304">
        <v>-999</v>
      </c>
      <c r="BH443" s="304">
        <v>-999</v>
      </c>
      <c r="BI443" s="304">
        <v>-999</v>
      </c>
      <c r="BJ443" s="304">
        <v>1</v>
      </c>
      <c r="BK443" s="304">
        <v>1</v>
      </c>
      <c r="BL443" s="304">
        <v>1</v>
      </c>
    </row>
    <row r="444" spans="1:64" ht="15" hidden="1" customHeight="1" x14ac:dyDescent="0.2">
      <c r="A444" s="304" t="s">
        <v>4922</v>
      </c>
      <c r="B444" s="304" t="s">
        <v>5965</v>
      </c>
      <c r="C444" s="304">
        <v>446</v>
      </c>
      <c r="D444" s="349" t="s">
        <v>3963</v>
      </c>
      <c r="E444" s="309">
        <v>57134</v>
      </c>
      <c r="F444" s="309"/>
      <c r="G444" s="324">
        <v>37.78</v>
      </c>
      <c r="H444" s="324">
        <v>-121.98</v>
      </c>
      <c r="I444" s="324" t="s">
        <v>232</v>
      </c>
      <c r="J444" s="368">
        <f t="shared" ref="J444:J445" si="132">EXP(0.35*LN(AM444)+0.24*LN(Y444)+0.2*LN(AJ444)+0.21*LN(AV444))</f>
        <v>380.79032702479952</v>
      </c>
      <c r="K444" s="331">
        <f t="shared" ref="K444:K445" si="133">SQRT(0.35*AN444^2+0.24*Z444^2+0.2*AL444^2+0.21*AW444^2)</f>
        <v>0.33046028505707004</v>
      </c>
      <c r="L444" s="304" t="str">
        <f t="shared" si="119"/>
        <v>C</v>
      </c>
      <c r="M444" s="388" t="s">
        <v>6092</v>
      </c>
      <c r="N444" s="304"/>
      <c r="O444" s="356"/>
      <c r="P444" s="304"/>
      <c r="Q444" s="310"/>
      <c r="R444" s="304"/>
      <c r="S444" s="304"/>
      <c r="T444" s="304"/>
      <c r="U444" s="304"/>
      <c r="V444" s="304"/>
      <c r="W444" s="304" t="s">
        <v>583</v>
      </c>
      <c r="X444" s="304" t="s">
        <v>205</v>
      </c>
      <c r="Y444" s="366">
        <f t="shared" si="122"/>
        <v>424.8</v>
      </c>
      <c r="Z444" s="304">
        <v>0.3</v>
      </c>
      <c r="AA444" s="304"/>
      <c r="AB444" s="304">
        <v>-999</v>
      </c>
      <c r="AC444" s="304">
        <v>-999</v>
      </c>
      <c r="AD444" s="366">
        <v>-999</v>
      </c>
      <c r="AE444" s="304">
        <v>-999</v>
      </c>
      <c r="AF444" s="304">
        <v>-999</v>
      </c>
      <c r="AG444" s="304"/>
      <c r="AH444" s="304">
        <v>3.9150200000000003E-2</v>
      </c>
      <c r="AI444" s="385">
        <v>0.160609</v>
      </c>
      <c r="AJ444" s="332">
        <v>446</v>
      </c>
      <c r="AK444" s="304">
        <f t="shared" si="120"/>
        <v>425</v>
      </c>
      <c r="AL444" s="363">
        <v>0.43</v>
      </c>
      <c r="AM444" s="389">
        <f t="shared" si="121"/>
        <v>353</v>
      </c>
      <c r="AN444" s="363">
        <v>0.25</v>
      </c>
      <c r="AO444" s="304"/>
      <c r="AP444" s="312" t="s">
        <v>4980</v>
      </c>
      <c r="AQ444" s="312"/>
      <c r="AR444" s="312">
        <v>349</v>
      </c>
      <c r="AS444" s="312">
        <v>271.44099999999997</v>
      </c>
      <c r="AT444" s="312">
        <v>353</v>
      </c>
      <c r="AU444" s="329">
        <f>VLOOKUP(C444,[1]world!$A$2:$B$3555,2,FALSE)</f>
        <v>11</v>
      </c>
      <c r="AV444" s="329">
        <v>328</v>
      </c>
      <c r="AW444" s="304">
        <v>0.37</v>
      </c>
      <c r="AX444" s="304">
        <v>596</v>
      </c>
      <c r="AY444" s="304">
        <v>1390.7</v>
      </c>
      <c r="AZ444" s="304">
        <v>3340.7</v>
      </c>
      <c r="BA444" s="304">
        <v>596</v>
      </c>
      <c r="BB444" s="304">
        <v>1390.7</v>
      </c>
      <c r="BC444" s="304">
        <v>3340.7</v>
      </c>
      <c r="BD444" s="304">
        <v>-999</v>
      </c>
      <c r="BE444" s="304">
        <v>-999</v>
      </c>
      <c r="BF444" s="304">
        <v>-999</v>
      </c>
      <c r="BG444" s="304">
        <v>-999</v>
      </c>
      <c r="BH444" s="304">
        <v>-999</v>
      </c>
      <c r="BI444" s="304">
        <v>-999</v>
      </c>
      <c r="BJ444" s="304">
        <v>1</v>
      </c>
      <c r="BK444" s="304">
        <v>1</v>
      </c>
      <c r="BL444" s="304">
        <v>1</v>
      </c>
    </row>
    <row r="445" spans="1:64" ht="15" hidden="1" customHeight="1" x14ac:dyDescent="0.2">
      <c r="A445" s="304" t="s">
        <v>4922</v>
      </c>
      <c r="B445" s="304" t="s">
        <v>5965</v>
      </c>
      <c r="C445" s="304">
        <v>447</v>
      </c>
      <c r="D445" s="349" t="s">
        <v>3944</v>
      </c>
      <c r="E445" s="309">
        <v>57187</v>
      </c>
      <c r="F445" s="309"/>
      <c r="G445" s="324">
        <v>37.728999999999999</v>
      </c>
      <c r="H445" s="324">
        <v>-121.928</v>
      </c>
      <c r="I445" s="324" t="s">
        <v>232</v>
      </c>
      <c r="J445" s="368">
        <f t="shared" si="132"/>
        <v>374.06348217361386</v>
      </c>
      <c r="K445" s="331">
        <f t="shared" si="133"/>
        <v>0.33046028505707004</v>
      </c>
      <c r="L445" s="304" t="str">
        <f t="shared" si="119"/>
        <v>C</v>
      </c>
      <c r="M445" s="388" t="s">
        <v>6092</v>
      </c>
      <c r="N445" s="304"/>
      <c r="O445" s="356"/>
      <c r="P445" s="304"/>
      <c r="Q445" s="310"/>
      <c r="R445" s="304"/>
      <c r="S445" s="304"/>
      <c r="T445" s="304"/>
      <c r="U445" s="304"/>
      <c r="V445" s="304"/>
      <c r="W445" s="304" t="s">
        <v>583</v>
      </c>
      <c r="X445" s="304" t="s">
        <v>205</v>
      </c>
      <c r="Y445" s="366">
        <f t="shared" si="122"/>
        <v>424.8</v>
      </c>
      <c r="Z445" s="304">
        <v>0.3</v>
      </c>
      <c r="AA445" s="304"/>
      <c r="AB445" s="304">
        <v>-999</v>
      </c>
      <c r="AC445" s="304">
        <v>-999</v>
      </c>
      <c r="AD445" s="366">
        <v>-999</v>
      </c>
      <c r="AE445" s="304">
        <v>-999</v>
      </c>
      <c r="AF445" s="304">
        <v>-999</v>
      </c>
      <c r="AG445" s="304"/>
      <c r="AH445" s="304">
        <v>1.5579000000000001E-2</v>
      </c>
      <c r="AI445" s="385">
        <v>2.6888499999999999E-2</v>
      </c>
      <c r="AJ445" s="332">
        <v>342</v>
      </c>
      <c r="AK445" s="304">
        <f t="shared" si="120"/>
        <v>270</v>
      </c>
      <c r="AL445" s="363">
        <v>0.43</v>
      </c>
      <c r="AM445" s="389">
        <f t="shared" si="121"/>
        <v>353</v>
      </c>
      <c r="AN445" s="363">
        <v>0.25</v>
      </c>
      <c r="AO445" s="304"/>
      <c r="AP445" s="312" t="s">
        <v>4980</v>
      </c>
      <c r="AQ445" s="312"/>
      <c r="AR445" s="312">
        <v>349</v>
      </c>
      <c r="AS445" s="312">
        <v>271.44099999999997</v>
      </c>
      <c r="AT445" s="312">
        <v>353</v>
      </c>
      <c r="AU445" s="329">
        <f>VLOOKUP(C445,[1]world!$A$2:$B$3555,2,FALSE)</f>
        <v>7</v>
      </c>
      <c r="AV445" s="329">
        <v>388</v>
      </c>
      <c r="AW445" s="304">
        <v>0.37</v>
      </c>
      <c r="AX445" s="304">
        <v>602.5</v>
      </c>
      <c r="AY445" s="304">
        <v>1396.1</v>
      </c>
      <c r="AZ445" s="304">
        <v>3402</v>
      </c>
      <c r="BA445" s="304">
        <v>602.5</v>
      </c>
      <c r="BB445" s="304">
        <v>1396.1</v>
      </c>
      <c r="BC445" s="304">
        <v>3402</v>
      </c>
      <c r="BD445" s="304">
        <v>-999</v>
      </c>
      <c r="BE445" s="304">
        <v>-999</v>
      </c>
      <c r="BF445" s="304">
        <v>-999</v>
      </c>
      <c r="BG445" s="304">
        <v>-999</v>
      </c>
      <c r="BH445" s="304">
        <v>-999</v>
      </c>
      <c r="BI445" s="304">
        <v>-999</v>
      </c>
      <c r="BJ445" s="304">
        <v>1</v>
      </c>
      <c r="BK445" s="304">
        <v>1</v>
      </c>
      <c r="BL445" s="304">
        <v>1</v>
      </c>
    </row>
    <row r="446" spans="1:64" ht="15" hidden="1" customHeight="1" x14ac:dyDescent="0.2">
      <c r="A446" s="304" t="s">
        <v>4922</v>
      </c>
      <c r="B446" s="304" t="s">
        <v>5965</v>
      </c>
      <c r="C446" s="304">
        <v>448</v>
      </c>
      <c r="D446" s="349" t="s">
        <v>3763</v>
      </c>
      <c r="E446" s="309">
        <v>57191</v>
      </c>
      <c r="F446" s="309"/>
      <c r="G446" s="324">
        <v>37.338000000000001</v>
      </c>
      <c r="H446" s="324">
        <v>-121.714</v>
      </c>
      <c r="I446" s="324" t="s">
        <v>214</v>
      </c>
      <c r="J446" s="368">
        <f>P446</f>
        <v>281.61</v>
      </c>
      <c r="K446" s="331">
        <v>0.1</v>
      </c>
      <c r="L446" s="304" t="str">
        <f t="shared" si="119"/>
        <v>D</v>
      </c>
      <c r="M446" s="388">
        <v>0</v>
      </c>
      <c r="N446" s="304"/>
      <c r="O446" s="356">
        <v>64.61</v>
      </c>
      <c r="P446" s="304">
        <v>281.61</v>
      </c>
      <c r="Q446" s="304">
        <v>1741</v>
      </c>
      <c r="R446" s="304" t="s">
        <v>5948</v>
      </c>
      <c r="S446" s="304"/>
      <c r="T446" s="304"/>
      <c r="U446" s="304"/>
      <c r="V446" s="304"/>
      <c r="W446" s="304" t="s">
        <v>311</v>
      </c>
      <c r="X446" s="304" t="s">
        <v>206</v>
      </c>
      <c r="Y446" s="366">
        <f t="shared" si="122"/>
        <v>338.6</v>
      </c>
      <c r="Z446" s="304">
        <v>0.3</v>
      </c>
      <c r="AA446" s="304"/>
      <c r="AB446" s="304">
        <v>-999</v>
      </c>
      <c r="AC446" s="304">
        <v>-999</v>
      </c>
      <c r="AD446" s="366">
        <v>-999</v>
      </c>
      <c r="AE446" s="304">
        <v>-999</v>
      </c>
      <c r="AF446" s="304">
        <v>-999</v>
      </c>
      <c r="AG446" s="304"/>
      <c r="AH446" s="304">
        <v>3.6357399999999998E-2</v>
      </c>
      <c r="AI446" s="385">
        <v>0.14819000000000002</v>
      </c>
      <c r="AJ446" s="332">
        <v>435</v>
      </c>
      <c r="AK446" s="304">
        <f t="shared" si="120"/>
        <v>425</v>
      </c>
      <c r="AL446" s="363">
        <f>IF(OR(AH446&lt;=0.0022,AI446&lt;=0.0022),0.2,0.43)</f>
        <v>0.43</v>
      </c>
      <c r="AM446" s="389">
        <f t="shared" si="121"/>
        <v>353</v>
      </c>
      <c r="AN446" s="363">
        <v>0.25</v>
      </c>
      <c r="AO446" s="304"/>
      <c r="AP446" s="312" t="s">
        <v>4980</v>
      </c>
      <c r="AQ446" s="312" t="s">
        <v>3651</v>
      </c>
      <c r="AR446" s="312">
        <v>349</v>
      </c>
      <c r="AS446" s="312">
        <v>338.53899999999999</v>
      </c>
      <c r="AT446" s="312">
        <v>353</v>
      </c>
      <c r="AU446" s="329">
        <f>VLOOKUP(C446,[1]world!$A$2:$B$3555,2,FALSE)</f>
        <v>7</v>
      </c>
      <c r="AV446" s="329">
        <v>388</v>
      </c>
      <c r="AW446" s="304">
        <v>0.37</v>
      </c>
      <c r="AX446" s="304">
        <v>342.1</v>
      </c>
      <c r="AY446" s="304">
        <v>766</v>
      </c>
      <c r="AZ446" s="304">
        <v>3465.8</v>
      </c>
      <c r="BA446" s="304">
        <v>342.1</v>
      </c>
      <c r="BB446" s="304">
        <v>766</v>
      </c>
      <c r="BC446" s="304">
        <v>3465.8</v>
      </c>
      <c r="BD446" s="304">
        <v>-999</v>
      </c>
      <c r="BE446" s="304">
        <v>-999</v>
      </c>
      <c r="BF446" s="304">
        <v>-999</v>
      </c>
      <c r="BG446" s="304">
        <v>-999</v>
      </c>
      <c r="BH446" s="304">
        <v>-999</v>
      </c>
      <c r="BI446" s="304">
        <v>-999</v>
      </c>
      <c r="BJ446" s="304">
        <v>1</v>
      </c>
      <c r="BK446" s="304">
        <v>1</v>
      </c>
      <c r="BL446" s="304">
        <v>1</v>
      </c>
    </row>
    <row r="447" spans="1:64" ht="15" hidden="1" customHeight="1" x14ac:dyDescent="0.2">
      <c r="A447" s="304" t="s">
        <v>4922</v>
      </c>
      <c r="B447" s="304" t="s">
        <v>5965</v>
      </c>
      <c r="C447" s="304">
        <v>449</v>
      </c>
      <c r="D447" s="349" t="s">
        <v>4958</v>
      </c>
      <c r="E447" s="309">
        <v>57217</v>
      </c>
      <c r="F447" s="309"/>
      <c r="G447" s="324">
        <v>37.118000000000002</v>
      </c>
      <c r="H447" s="324">
        <v>-121.55</v>
      </c>
      <c r="I447" s="324" t="s">
        <v>226</v>
      </c>
      <c r="J447" s="368">
        <f>EXP(0.35*LN(AM447)+0.24*LN(Y447)+0.2*LN(AJ447)+0.21*LN(AV447))</f>
        <v>491.96730254245648</v>
      </c>
      <c r="K447" s="331">
        <f>SQRT(0.35*AN447^2+0.24*Z447^2+0.2*AL447^2+0.21*AW447^2)</f>
        <v>0.37715248905449367</v>
      </c>
      <c r="L447" s="304" t="str">
        <f t="shared" si="119"/>
        <v>C</v>
      </c>
      <c r="M447" s="388" t="s">
        <v>6092</v>
      </c>
      <c r="N447" s="304"/>
      <c r="O447" s="356"/>
      <c r="P447" s="304"/>
      <c r="Q447" s="310"/>
      <c r="R447" s="304"/>
      <c r="S447" s="304"/>
      <c r="T447" s="304"/>
      <c r="U447" s="304"/>
      <c r="V447" s="304"/>
      <c r="W447" s="304" t="s">
        <v>3683</v>
      </c>
      <c r="X447" s="304" t="s">
        <v>232</v>
      </c>
      <c r="Y447" s="366">
        <f t="shared" si="122"/>
        <v>506.6</v>
      </c>
      <c r="Z447" s="304">
        <v>0.4</v>
      </c>
      <c r="AA447" s="304"/>
      <c r="AB447" s="304">
        <v>-999</v>
      </c>
      <c r="AC447" s="304">
        <v>-999</v>
      </c>
      <c r="AD447" s="366">
        <v>-999</v>
      </c>
      <c r="AE447" s="304">
        <v>-999</v>
      </c>
      <c r="AF447" s="304">
        <v>-999</v>
      </c>
      <c r="AG447" s="304"/>
      <c r="AH447" s="348">
        <f>VLOOKUP($C447,SMM_Vol1!$B$235:$H$269,6,FALSE)</f>
        <v>1.8325899999999999E-2</v>
      </c>
      <c r="AI447" s="385">
        <v>1.0000000000000001E-5</v>
      </c>
      <c r="AJ447" s="332">
        <f>VLOOKUP($C447,SMM_Vol1!$B$235:$H$269,7,FALSE)</f>
        <v>361</v>
      </c>
      <c r="AK447" s="304">
        <f t="shared" si="120"/>
        <v>425</v>
      </c>
      <c r="AL447" s="363">
        <v>0.43</v>
      </c>
      <c r="AM447" s="389">
        <f t="shared" si="121"/>
        <v>540</v>
      </c>
      <c r="AN447" s="304">
        <v>0.33</v>
      </c>
      <c r="AO447" s="304"/>
      <c r="AP447" s="312" t="s">
        <v>6122</v>
      </c>
      <c r="AQ447" s="312" t="s">
        <v>3684</v>
      </c>
      <c r="AR447" s="312">
        <v>540</v>
      </c>
      <c r="AS447" s="312">
        <v>597.12</v>
      </c>
      <c r="AT447" s="312"/>
      <c r="AU447" s="329">
        <f>VLOOKUP(C447,[1]world!$A$2:$B$3555,2,FALSE)</f>
        <v>3</v>
      </c>
      <c r="AV447" s="329">
        <v>547</v>
      </c>
      <c r="AW447" s="304">
        <v>0.37</v>
      </c>
      <c r="AX447" s="304">
        <v>553.4</v>
      </c>
      <c r="AY447" s="304">
        <v>553.4</v>
      </c>
      <c r="AZ447" s="304">
        <v>826.4</v>
      </c>
      <c r="BA447" s="304">
        <v>553.4</v>
      </c>
      <c r="BB447" s="304">
        <v>553.4</v>
      </c>
      <c r="BC447" s="304">
        <v>826.4</v>
      </c>
      <c r="BD447" s="304">
        <v>-999</v>
      </c>
      <c r="BE447" s="304">
        <v>-999</v>
      </c>
      <c r="BF447" s="304">
        <v>-999</v>
      </c>
      <c r="BG447" s="304">
        <v>-999</v>
      </c>
      <c r="BH447" s="304">
        <v>-999</v>
      </c>
      <c r="BI447" s="304">
        <v>-999</v>
      </c>
      <c r="BJ447" s="304">
        <v>1</v>
      </c>
      <c r="BK447" s="304">
        <v>1</v>
      </c>
      <c r="BL447" s="304">
        <v>1</v>
      </c>
    </row>
    <row r="448" spans="1:64" ht="15" hidden="1" customHeight="1" x14ac:dyDescent="0.2">
      <c r="A448" s="304" t="s">
        <v>4922</v>
      </c>
      <c r="B448" s="304" t="s">
        <v>5965</v>
      </c>
      <c r="C448" s="304">
        <v>450</v>
      </c>
      <c r="D448" s="349" t="s">
        <v>3627</v>
      </c>
      <c r="E448" s="309">
        <v>57382</v>
      </c>
      <c r="F448" s="309"/>
      <c r="G448" s="324">
        <v>37.000999999999998</v>
      </c>
      <c r="H448" s="324">
        <v>-121.52200000000001</v>
      </c>
      <c r="I448" s="324" t="s">
        <v>232</v>
      </c>
      <c r="J448" s="368">
        <f>P448</f>
        <v>221.78</v>
      </c>
      <c r="K448" s="331">
        <v>0.1</v>
      </c>
      <c r="L448" s="304" t="str">
        <f t="shared" si="119"/>
        <v>D</v>
      </c>
      <c r="M448" s="388">
        <v>0</v>
      </c>
      <c r="N448" s="304"/>
      <c r="O448" s="356">
        <v>29.6</v>
      </c>
      <c r="P448" s="304">
        <v>221.78</v>
      </c>
      <c r="Q448" s="304">
        <v>450</v>
      </c>
      <c r="R448" s="304" t="s">
        <v>5948</v>
      </c>
      <c r="S448" s="304"/>
      <c r="T448" s="304"/>
      <c r="U448" s="304"/>
      <c r="V448" s="304"/>
      <c r="W448" s="304" t="s">
        <v>286</v>
      </c>
      <c r="X448" s="304" t="s">
        <v>213</v>
      </c>
      <c r="Y448" s="366">
        <f t="shared" si="122"/>
        <v>274.5</v>
      </c>
      <c r="Z448" s="304">
        <v>0.3</v>
      </c>
      <c r="AA448" s="304"/>
      <c r="AB448" s="304">
        <v>-999</v>
      </c>
      <c r="AC448" s="304">
        <v>-999</v>
      </c>
      <c r="AD448" s="366">
        <v>-999</v>
      </c>
      <c r="AE448" s="304">
        <v>-999</v>
      </c>
      <c r="AF448" s="304">
        <v>-999</v>
      </c>
      <c r="AG448" s="304"/>
      <c r="AH448" s="304">
        <v>3.8154999999999999E-3</v>
      </c>
      <c r="AI448" s="385">
        <v>9.0653499999999998E-3</v>
      </c>
      <c r="AJ448" s="332">
        <v>243</v>
      </c>
      <c r="AK448" s="304">
        <f t="shared" si="120"/>
        <v>270</v>
      </c>
      <c r="AL448" s="363">
        <f>IF(AND(AH448&lt;=0.0022,AI448&lt;=0.0022),0.2,0.43)</f>
        <v>0.43</v>
      </c>
      <c r="AM448" s="389">
        <f t="shared" si="121"/>
        <v>306</v>
      </c>
      <c r="AN448" s="363">
        <v>0.25</v>
      </c>
      <c r="AO448" s="304"/>
      <c r="AP448" s="312" t="s">
        <v>6113</v>
      </c>
      <c r="AQ448" s="312" t="s">
        <v>3628</v>
      </c>
      <c r="AR448" s="312">
        <v>280</v>
      </c>
      <c r="AS448" s="312">
        <v>271.44099999999997</v>
      </c>
      <c r="AT448" s="312">
        <v>306</v>
      </c>
      <c r="AU448" s="329">
        <f>VLOOKUP(C448,[1]world!$A$2:$B$3555,2,FALSE)</f>
        <v>12</v>
      </c>
      <c r="AV448" s="329">
        <v>297</v>
      </c>
      <c r="AW448" s="304">
        <v>0.37</v>
      </c>
      <c r="AX448" s="304">
        <v>520.70000000000005</v>
      </c>
      <c r="AY448" s="304">
        <v>520.70000000000005</v>
      </c>
      <c r="AZ448" s="304">
        <v>792.1</v>
      </c>
      <c r="BA448" s="304">
        <v>520.70000000000005</v>
      </c>
      <c r="BB448" s="304">
        <v>520.70000000000005</v>
      </c>
      <c r="BC448" s="304">
        <v>792.1</v>
      </c>
      <c r="BD448" s="304">
        <v>-999</v>
      </c>
      <c r="BE448" s="304">
        <v>-999</v>
      </c>
      <c r="BF448" s="304">
        <v>-999</v>
      </c>
      <c r="BG448" s="304">
        <v>-999</v>
      </c>
      <c r="BH448" s="304">
        <v>-999</v>
      </c>
      <c r="BI448" s="304">
        <v>-999</v>
      </c>
      <c r="BJ448" s="304">
        <v>1</v>
      </c>
      <c r="BK448" s="304">
        <v>1</v>
      </c>
      <c r="BL448" s="304">
        <v>1</v>
      </c>
    </row>
    <row r="449" spans="1:64" ht="15" hidden="1" customHeight="1" x14ac:dyDescent="0.2">
      <c r="A449" s="304" t="s">
        <v>4922</v>
      </c>
      <c r="B449" s="304" t="s">
        <v>5965</v>
      </c>
      <c r="C449" s="304">
        <v>451</v>
      </c>
      <c r="D449" s="349" t="s">
        <v>3641</v>
      </c>
      <c r="E449" s="309">
        <v>57383</v>
      </c>
      <c r="F449" s="309"/>
      <c r="G449" s="324">
        <v>37.026000000000003</v>
      </c>
      <c r="H449" s="324">
        <v>-121.48399999999999</v>
      </c>
      <c r="I449" s="324" t="s">
        <v>214</v>
      </c>
      <c r="J449" s="368">
        <f>P449</f>
        <v>663.31</v>
      </c>
      <c r="K449" s="331">
        <v>0.11</v>
      </c>
      <c r="L449" s="304" t="str">
        <f t="shared" si="119"/>
        <v>C</v>
      </c>
      <c r="M449" s="388">
        <v>1</v>
      </c>
      <c r="N449" s="304"/>
      <c r="O449" s="356">
        <v>27.5</v>
      </c>
      <c r="P449" s="331">
        <v>663.31</v>
      </c>
      <c r="Q449" s="304">
        <v>441</v>
      </c>
      <c r="R449" s="304" t="s">
        <v>5948</v>
      </c>
      <c r="S449" s="304"/>
      <c r="T449" s="304"/>
      <c r="U449" s="304"/>
      <c r="V449" s="304"/>
      <c r="W449" s="304" t="s">
        <v>2426</v>
      </c>
      <c r="X449" s="304" t="s">
        <v>232</v>
      </c>
      <c r="Y449" s="366">
        <f t="shared" si="122"/>
        <v>506.6</v>
      </c>
      <c r="Z449" s="304">
        <v>0.4</v>
      </c>
      <c r="AA449" s="304"/>
      <c r="AB449" s="304">
        <v>-999</v>
      </c>
      <c r="AC449" s="304">
        <v>-999</v>
      </c>
      <c r="AD449" s="366">
        <v>-999</v>
      </c>
      <c r="AE449" s="304">
        <v>-999</v>
      </c>
      <c r="AF449" s="304">
        <v>-999</v>
      </c>
      <c r="AG449" s="304"/>
      <c r="AH449" s="304">
        <v>8.2247600000000004E-2</v>
      </c>
      <c r="AI449" s="312"/>
      <c r="AJ449" s="332">
        <v>574</v>
      </c>
      <c r="AK449" s="304">
        <f t="shared" si="120"/>
        <v>555</v>
      </c>
      <c r="AL449" s="304">
        <f>IF(AH449&lt;=0.0022,0.2,0.43)</f>
        <v>0.43</v>
      </c>
      <c r="AM449" s="389">
        <f t="shared" si="121"/>
        <v>540</v>
      </c>
      <c r="AN449" s="304">
        <v>0.4</v>
      </c>
      <c r="AO449" s="304"/>
      <c r="AP449" s="312" t="s">
        <v>2428</v>
      </c>
      <c r="AQ449" s="312" t="s">
        <v>3643</v>
      </c>
      <c r="AR449" s="312">
        <v>540</v>
      </c>
      <c r="AS449" s="312">
        <v>513.70299999999997</v>
      </c>
      <c r="AT449" s="312"/>
      <c r="AU449" s="329">
        <f>VLOOKUP(C449,[1]world!$A$2:$B$3555,2,FALSE)</f>
        <v>4</v>
      </c>
      <c r="AV449" s="329">
        <v>459</v>
      </c>
      <c r="AW449" s="304">
        <v>0.37</v>
      </c>
      <c r="AX449" s="304">
        <v>318</v>
      </c>
      <c r="AY449" s="304">
        <v>739.5</v>
      </c>
      <c r="AZ449" s="304">
        <v>1589.9</v>
      </c>
      <c r="BA449" s="304">
        <v>318</v>
      </c>
      <c r="BB449" s="304">
        <v>739.5</v>
      </c>
      <c r="BC449" s="304">
        <v>1589.9</v>
      </c>
      <c r="BD449" s="304">
        <v>-999</v>
      </c>
      <c r="BE449" s="304">
        <v>-999</v>
      </c>
      <c r="BF449" s="304">
        <v>-999</v>
      </c>
      <c r="BG449" s="304">
        <v>-999</v>
      </c>
      <c r="BH449" s="304">
        <v>-999</v>
      </c>
      <c r="BI449" s="304">
        <v>-999</v>
      </c>
      <c r="BJ449" s="304">
        <v>1</v>
      </c>
      <c r="BK449" s="304">
        <v>1</v>
      </c>
      <c r="BL449" s="304">
        <v>1</v>
      </c>
    </row>
    <row r="450" spans="1:64" ht="15" hidden="1" customHeight="1" x14ac:dyDescent="0.2">
      <c r="A450" s="304" t="s">
        <v>4922</v>
      </c>
      <c r="B450" s="304" t="s">
        <v>5965</v>
      </c>
      <c r="C450" s="304">
        <v>452</v>
      </c>
      <c r="D450" s="349" t="s">
        <v>3650</v>
      </c>
      <c r="E450" s="309">
        <v>57425</v>
      </c>
      <c r="F450" s="309"/>
      <c r="G450" s="324">
        <v>37.033000000000001</v>
      </c>
      <c r="H450" s="324">
        <v>-121.434</v>
      </c>
      <c r="I450" s="324" t="s">
        <v>214</v>
      </c>
      <c r="J450" s="368">
        <f>P450</f>
        <v>333.85</v>
      </c>
      <c r="K450" s="331">
        <v>0.1</v>
      </c>
      <c r="L450" s="304" t="str">
        <f t="shared" si="119"/>
        <v>D</v>
      </c>
      <c r="M450" s="388">
        <v>0</v>
      </c>
      <c r="N450" s="304"/>
      <c r="O450" s="356">
        <v>32.5</v>
      </c>
      <c r="P450" s="304">
        <v>333.85</v>
      </c>
      <c r="Q450" s="304">
        <v>666</v>
      </c>
      <c r="R450" s="304" t="s">
        <v>5948</v>
      </c>
      <c r="S450" s="304"/>
      <c r="T450" s="304"/>
      <c r="U450" s="304"/>
      <c r="V450" s="304"/>
      <c r="W450" s="310" t="s">
        <v>235</v>
      </c>
      <c r="X450" s="304" t="s">
        <v>205</v>
      </c>
      <c r="Y450" s="366">
        <f t="shared" si="122"/>
        <v>424.8</v>
      </c>
      <c r="Z450" s="304">
        <v>0.3</v>
      </c>
      <c r="AA450" s="304"/>
      <c r="AB450" s="304">
        <v>-999</v>
      </c>
      <c r="AC450" s="304">
        <v>-999</v>
      </c>
      <c r="AD450" s="366">
        <v>-999</v>
      </c>
      <c r="AE450" s="304">
        <v>-999</v>
      </c>
      <c r="AF450" s="304">
        <v>-999</v>
      </c>
      <c r="AG450" s="304"/>
      <c r="AH450" s="304">
        <v>5.5552799999999999E-2</v>
      </c>
      <c r="AI450" s="385">
        <v>9.0919000000000014E-2</v>
      </c>
      <c r="AJ450" s="332">
        <v>504</v>
      </c>
      <c r="AK450" s="304">
        <f t="shared" si="120"/>
        <v>555</v>
      </c>
      <c r="AL450" s="363">
        <f>IF(AND(AH450&lt;=0.0022,AI450&lt;=0.0022),0.2,0.43)</f>
        <v>0.43</v>
      </c>
      <c r="AM450" s="389">
        <f t="shared" si="121"/>
        <v>353</v>
      </c>
      <c r="AN450" s="363">
        <v>0.25</v>
      </c>
      <c r="AO450" s="304"/>
      <c r="AP450" s="312" t="s">
        <v>4980</v>
      </c>
      <c r="AQ450" s="312" t="s">
        <v>3651</v>
      </c>
      <c r="AR450" s="312">
        <v>349</v>
      </c>
      <c r="AS450" s="312">
        <v>338.53899999999999</v>
      </c>
      <c r="AT450" s="312">
        <v>353</v>
      </c>
      <c r="AU450" s="329">
        <f>VLOOKUP(C450,[1]world!$A$2:$B$3555,2,FALSE)</f>
        <v>1</v>
      </c>
      <c r="AV450" s="329">
        <v>519</v>
      </c>
      <c r="AW450" s="304">
        <v>0.37</v>
      </c>
      <c r="AX450" s="304">
        <v>222</v>
      </c>
      <c r="AY450" s="304">
        <v>318.2</v>
      </c>
      <c r="AZ450" s="304">
        <v>917.7</v>
      </c>
      <c r="BA450" s="304">
        <v>222</v>
      </c>
      <c r="BB450" s="304">
        <v>318.2</v>
      </c>
      <c r="BC450" s="304">
        <v>917.7</v>
      </c>
      <c r="BD450" s="304">
        <v>-999</v>
      </c>
      <c r="BE450" s="304">
        <v>-999</v>
      </c>
      <c r="BF450" s="304">
        <v>-999</v>
      </c>
      <c r="BG450" s="304">
        <v>-999</v>
      </c>
      <c r="BH450" s="304">
        <v>-999</v>
      </c>
      <c r="BI450" s="304">
        <v>-999</v>
      </c>
      <c r="BJ450" s="304">
        <v>1</v>
      </c>
      <c r="BK450" s="304">
        <v>1</v>
      </c>
      <c r="BL450" s="304">
        <v>1</v>
      </c>
    </row>
    <row r="451" spans="1:64" ht="15" hidden="1" customHeight="1" x14ac:dyDescent="0.2">
      <c r="A451" s="304" t="s">
        <v>4922</v>
      </c>
      <c r="B451" s="304" t="s">
        <v>5965</v>
      </c>
      <c r="C451" s="304">
        <v>453</v>
      </c>
      <c r="D451" s="349" t="s">
        <v>3630</v>
      </c>
      <c r="E451" s="309">
        <v>57476</v>
      </c>
      <c r="F451" s="309"/>
      <c r="G451" s="324">
        <v>37.009</v>
      </c>
      <c r="H451" s="324">
        <v>-121.569</v>
      </c>
      <c r="I451" s="324" t="s">
        <v>205</v>
      </c>
      <c r="J451" s="368">
        <f>EXP(0.35*LN(AM451)+0.24*LN(Y451)+0.2*LN(AJ451)+0.21*LN(AV451))</f>
        <v>307.65294215080326</v>
      </c>
      <c r="K451" s="331">
        <f>SQRT(0.35*AN451^2+0.24*Z451^2+0.2*AL451^2+0.21*AW451^2)</f>
        <v>0.33046028505707004</v>
      </c>
      <c r="L451" s="304" t="str">
        <f t="shared" si="119"/>
        <v>D</v>
      </c>
      <c r="M451" s="388" t="s">
        <v>6092</v>
      </c>
      <c r="N451" s="304"/>
      <c r="O451" s="356"/>
      <c r="P451" s="304"/>
      <c r="Q451" s="310"/>
      <c r="R451" s="304"/>
      <c r="S451" s="304"/>
      <c r="T451" s="304"/>
      <c r="U451" s="304"/>
      <c r="V451" s="304"/>
      <c r="W451" s="304" t="s">
        <v>1517</v>
      </c>
      <c r="X451" s="304" t="s">
        <v>213</v>
      </c>
      <c r="Y451" s="366">
        <f t="shared" si="122"/>
        <v>274.5</v>
      </c>
      <c r="Z451" s="304">
        <v>0.3</v>
      </c>
      <c r="AA451" s="304"/>
      <c r="AB451" s="304">
        <v>-999</v>
      </c>
      <c r="AC451" s="304">
        <v>-999</v>
      </c>
      <c r="AD451" s="366">
        <v>-999</v>
      </c>
      <c r="AE451" s="304">
        <v>-999</v>
      </c>
      <c r="AF451" s="304">
        <v>-999</v>
      </c>
      <c r="AG451" s="304"/>
      <c r="AH451" s="304">
        <v>4.0857000000000003E-3</v>
      </c>
      <c r="AI451" s="312"/>
      <c r="AJ451" s="332">
        <v>245</v>
      </c>
      <c r="AK451" s="304">
        <f t="shared" si="120"/>
        <v>270</v>
      </c>
      <c r="AL451" s="363">
        <v>0.43</v>
      </c>
      <c r="AM451" s="389">
        <f t="shared" si="121"/>
        <v>387</v>
      </c>
      <c r="AN451" s="363">
        <v>0.25</v>
      </c>
      <c r="AO451" s="304"/>
      <c r="AP451" s="312" t="s">
        <v>1600</v>
      </c>
      <c r="AQ451" s="312"/>
      <c r="AR451" s="312">
        <v>387</v>
      </c>
      <c r="AS451" s="312">
        <v>338.53899999999999</v>
      </c>
      <c r="AT451" s="312"/>
      <c r="AU451" s="329">
        <f>VLOOKUP(C451,[1]world!$A$2:$B$3555,2,FALSE)</f>
        <v>12</v>
      </c>
      <c r="AV451" s="329">
        <v>297</v>
      </c>
      <c r="AW451" s="304">
        <v>0.37</v>
      </c>
      <c r="AX451" s="304">
        <v>73.400000000000006</v>
      </c>
      <c r="AY451" s="304">
        <v>227.4</v>
      </c>
      <c r="AZ451" s="304">
        <v>799.6</v>
      </c>
      <c r="BA451" s="304">
        <v>73.400000000000006</v>
      </c>
      <c r="BB451" s="304">
        <v>227.4</v>
      </c>
      <c r="BC451" s="304">
        <v>799.6</v>
      </c>
      <c r="BD451" s="304">
        <v>-999</v>
      </c>
      <c r="BE451" s="304">
        <v>-999</v>
      </c>
      <c r="BF451" s="304">
        <v>-999</v>
      </c>
      <c r="BG451" s="304">
        <v>-999</v>
      </c>
      <c r="BH451" s="304">
        <v>-999</v>
      </c>
      <c r="BI451" s="304">
        <v>-999</v>
      </c>
      <c r="BJ451" s="304">
        <v>1</v>
      </c>
      <c r="BK451" s="304">
        <v>1</v>
      </c>
      <c r="BL451" s="304">
        <v>1</v>
      </c>
    </row>
    <row r="452" spans="1:64" ht="15" hidden="1" customHeight="1" x14ac:dyDescent="0.2">
      <c r="A452" s="304" t="s">
        <v>4922</v>
      </c>
      <c r="B452" s="304" t="s">
        <v>5965</v>
      </c>
      <c r="C452" s="304">
        <v>454</v>
      </c>
      <c r="D452" s="349" t="s">
        <v>3687</v>
      </c>
      <c r="E452" s="309">
        <v>57504</v>
      </c>
      <c r="F452" s="309"/>
      <c r="G452" s="324">
        <v>37.124000000000002</v>
      </c>
      <c r="H452" s="324">
        <v>-121.551</v>
      </c>
      <c r="I452" s="324" t="s">
        <v>214</v>
      </c>
      <c r="J452" s="368">
        <f>P452</f>
        <v>295.01</v>
      </c>
      <c r="K452" s="331">
        <v>0.1</v>
      </c>
      <c r="L452" s="304" t="str">
        <f t="shared" ref="L452:L515" si="134">IF(J452&lt;180,"E",IF(AND(J452&gt;=180,J452&lt;360),"D",IF(AND(J452&gt;=360,J452&lt;760),"C",IF(AND(J452&gt;=760,J452&lt;1500),"B",IF(J452&gt;=1500,"A","-")))))</f>
        <v>D</v>
      </c>
      <c r="M452" s="388">
        <v>0</v>
      </c>
      <c r="N452" s="304"/>
      <c r="O452" s="356">
        <v>29.5</v>
      </c>
      <c r="P452" s="304">
        <v>295.01</v>
      </c>
      <c r="Q452" s="304">
        <v>2050</v>
      </c>
      <c r="R452" s="304" t="s">
        <v>5948</v>
      </c>
      <c r="S452" s="304"/>
      <c r="T452" s="304"/>
      <c r="U452" s="304"/>
      <c r="V452" s="304"/>
      <c r="W452" s="310" t="s">
        <v>311</v>
      </c>
      <c r="X452" s="304" t="s">
        <v>206</v>
      </c>
      <c r="Y452" s="366">
        <f t="shared" si="122"/>
        <v>338.6</v>
      </c>
      <c r="Z452" s="304">
        <v>0.3</v>
      </c>
      <c r="AA452" s="304"/>
      <c r="AB452" s="304">
        <v>-999</v>
      </c>
      <c r="AC452" s="304">
        <v>-999</v>
      </c>
      <c r="AD452" s="366">
        <v>-999</v>
      </c>
      <c r="AE452" s="304">
        <v>-999</v>
      </c>
      <c r="AF452" s="304">
        <v>-999</v>
      </c>
      <c r="AG452" s="304"/>
      <c r="AH452" s="304">
        <v>1.8325899999999999E-2</v>
      </c>
      <c r="AI452" s="312"/>
      <c r="AJ452" s="332">
        <v>361</v>
      </c>
      <c r="AK452" s="304">
        <f t="shared" ref="AK452:AK515" si="135">IF(AJ452&lt;=180,180,IF(AND(AJ452&gt;180,AJ452&lt;240),210,IF(AND(AJ452&gt;=240,AJ452&lt;300),270,IF(AND(AJ452&gt;=300,AJ452&lt;360),270,IF(AND(AJ452&gt;=360,AJ452&lt;490),425,IF(AND(AJ452&gt;=490,AJ452&lt;620),555,IF(AND(AJ452&gt;=620,AJ452&lt;760),690,IF(AJ452&gt;=760,760,"Error"))))))))</f>
        <v>425</v>
      </c>
      <c r="AL452" s="304">
        <f>IF(AH452&lt;=0.0022,0.2,0.43)</f>
        <v>0.43</v>
      </c>
      <c r="AM452" s="389">
        <f t="shared" ref="AM452:AM515" si="136">IF(AT452&lt;&gt;"",AT452,IF(AND(AT452="",AR452=""),"",AR452))</f>
        <v>540</v>
      </c>
      <c r="AN452" s="304">
        <v>0.4</v>
      </c>
      <c r="AO452" s="304"/>
      <c r="AP452" s="312" t="s">
        <v>2428</v>
      </c>
      <c r="AQ452" s="312" t="s">
        <v>1538</v>
      </c>
      <c r="AR452" s="312">
        <v>540</v>
      </c>
      <c r="AS452" s="312">
        <v>338.53899999999999</v>
      </c>
      <c r="AT452" s="312"/>
      <c r="AU452" s="329">
        <f>VLOOKUP(C452,[1]world!$A$2:$B$3555,2,FALSE)</f>
        <v>3</v>
      </c>
      <c r="AV452" s="329">
        <v>547</v>
      </c>
      <c r="AW452" s="304">
        <v>0.37</v>
      </c>
      <c r="AX452" s="304">
        <v>339.6</v>
      </c>
      <c r="AY452" s="304">
        <v>745.7</v>
      </c>
      <c r="AZ452" s="304">
        <v>945</v>
      </c>
      <c r="BA452" s="304">
        <v>339.6</v>
      </c>
      <c r="BB452" s="304">
        <v>745.7</v>
      </c>
      <c r="BC452" s="304">
        <v>945</v>
      </c>
      <c r="BD452" s="304">
        <v>-999</v>
      </c>
      <c r="BE452" s="304">
        <v>-999</v>
      </c>
      <c r="BF452" s="304">
        <v>-999</v>
      </c>
      <c r="BG452" s="304">
        <v>-999</v>
      </c>
      <c r="BH452" s="304">
        <v>-999</v>
      </c>
      <c r="BI452" s="304">
        <v>-999</v>
      </c>
      <c r="BJ452" s="304">
        <v>1</v>
      </c>
      <c r="BK452" s="304">
        <v>1</v>
      </c>
      <c r="BL452" s="304">
        <v>1</v>
      </c>
    </row>
    <row r="453" spans="1:64" ht="15" hidden="1" customHeight="1" x14ac:dyDescent="0.2">
      <c r="A453" s="304" t="s">
        <v>4922</v>
      </c>
      <c r="B453" s="304" t="s">
        <v>5965</v>
      </c>
      <c r="C453" s="304">
        <v>455</v>
      </c>
      <c r="D453" s="349" t="s">
        <v>3949</v>
      </c>
      <c r="E453" s="304" t="s">
        <v>3950</v>
      </c>
      <c r="F453" s="304"/>
      <c r="G453" s="324">
        <v>37.753</v>
      </c>
      <c r="H453" s="324">
        <v>-121.77200000000001</v>
      </c>
      <c r="I453" s="324" t="s">
        <v>214</v>
      </c>
      <c r="J453" s="368">
        <f t="shared" ref="J453:J454" si="137">EXP(0.35*LN(AM453)+0.24*LN(Y453)+0.2*LN(AJ453)+0.21*LN(AV453))</f>
        <v>385.19365825696724</v>
      </c>
      <c r="K453" s="331">
        <f t="shared" ref="K453:K454" si="138">SQRT(0.35*AN453^2+0.24*Z453^2+0.2*AL453^2+0.21*AW453^2)</f>
        <v>0.33046028505707004</v>
      </c>
      <c r="L453" s="304" t="str">
        <f t="shared" si="134"/>
        <v>C</v>
      </c>
      <c r="M453" s="388" t="s">
        <v>6092</v>
      </c>
      <c r="N453" s="304"/>
      <c r="O453" s="356"/>
      <c r="P453" s="304"/>
      <c r="Q453" s="310"/>
      <c r="R453" s="304"/>
      <c r="S453" s="304"/>
      <c r="T453" s="304"/>
      <c r="U453" s="304"/>
      <c r="V453" s="304"/>
      <c r="W453" s="310" t="s">
        <v>235</v>
      </c>
      <c r="X453" s="304" t="s">
        <v>205</v>
      </c>
      <c r="Y453" s="366">
        <f t="shared" ref="Y453:Y516" si="139">IF(X453="A",506.6,IF(X453="B",424.8,IF(X453="C",338.6,IF(X453="D",274.5,IF(X453="E",181.5,"-")))))</f>
        <v>424.8</v>
      </c>
      <c r="Z453" s="304">
        <v>0.3</v>
      </c>
      <c r="AA453" s="304"/>
      <c r="AB453" s="304">
        <v>-999</v>
      </c>
      <c r="AC453" s="304">
        <v>-999</v>
      </c>
      <c r="AD453" s="366">
        <v>-999</v>
      </c>
      <c r="AE453" s="304">
        <v>-999</v>
      </c>
      <c r="AF453" s="304">
        <v>-999</v>
      </c>
      <c r="AG453" s="304"/>
      <c r="AH453" s="304">
        <v>2.6958099999999999E-2</v>
      </c>
      <c r="AI453" s="385">
        <v>7.36121E-2</v>
      </c>
      <c r="AJ453" s="332">
        <v>396</v>
      </c>
      <c r="AK453" s="304">
        <f t="shared" si="135"/>
        <v>425</v>
      </c>
      <c r="AL453" s="363">
        <v>0.43</v>
      </c>
      <c r="AM453" s="389">
        <f t="shared" si="136"/>
        <v>353</v>
      </c>
      <c r="AN453" s="363">
        <v>0.25</v>
      </c>
      <c r="AO453" s="304"/>
      <c r="AP453" s="312" t="s">
        <v>4980</v>
      </c>
      <c r="AQ453" s="312"/>
      <c r="AR453" s="312">
        <v>349</v>
      </c>
      <c r="AS453" s="312">
        <v>338.53899999999999</v>
      </c>
      <c r="AT453" s="312">
        <v>353</v>
      </c>
      <c r="AU453" s="329">
        <f>VLOOKUP(C453,[1]world!$A$2:$B$3555,2,FALSE)</f>
        <v>7</v>
      </c>
      <c r="AV453" s="329">
        <v>388</v>
      </c>
      <c r="AW453" s="304">
        <v>0.37</v>
      </c>
      <c r="AX453" s="304">
        <v>597</v>
      </c>
      <c r="AY453" s="304">
        <v>1393.1</v>
      </c>
      <c r="AZ453" s="304">
        <v>3493.7</v>
      </c>
      <c r="BA453" s="304">
        <v>597</v>
      </c>
      <c r="BB453" s="304">
        <v>1393.1</v>
      </c>
      <c r="BC453" s="304">
        <v>3493.7</v>
      </c>
      <c r="BD453" s="304">
        <v>-999</v>
      </c>
      <c r="BE453" s="304">
        <v>-999</v>
      </c>
      <c r="BF453" s="304">
        <v>-999</v>
      </c>
      <c r="BG453" s="304">
        <v>-999</v>
      </c>
      <c r="BH453" s="304">
        <v>-999</v>
      </c>
      <c r="BI453" s="304">
        <v>-999</v>
      </c>
      <c r="BJ453" s="304">
        <v>1</v>
      </c>
      <c r="BK453" s="304">
        <v>1</v>
      </c>
      <c r="BL453" s="304">
        <v>1</v>
      </c>
    </row>
    <row r="454" spans="1:64" ht="15" hidden="1" customHeight="1" x14ac:dyDescent="0.2">
      <c r="A454" s="304" t="s">
        <v>4922</v>
      </c>
      <c r="B454" s="304" t="s">
        <v>5965</v>
      </c>
      <c r="C454" s="304">
        <v>456</v>
      </c>
      <c r="D454" s="349" t="s">
        <v>3984</v>
      </c>
      <c r="E454" s="304" t="s">
        <v>3985</v>
      </c>
      <c r="F454" s="304"/>
      <c r="G454" s="324">
        <v>37.819000000000003</v>
      </c>
      <c r="H454" s="324">
        <v>-121.795</v>
      </c>
      <c r="I454" s="324" t="s">
        <v>214</v>
      </c>
      <c r="J454" s="368">
        <f t="shared" si="137"/>
        <v>506.95933402119431</v>
      </c>
      <c r="K454" s="331">
        <f t="shared" si="138"/>
        <v>0.40016121751114264</v>
      </c>
      <c r="L454" s="304" t="str">
        <f t="shared" si="134"/>
        <v>C</v>
      </c>
      <c r="M454" s="388" t="s">
        <v>6092</v>
      </c>
      <c r="N454" s="304"/>
      <c r="O454" s="356"/>
      <c r="P454" s="304"/>
      <c r="Q454" s="310"/>
      <c r="R454" s="304"/>
      <c r="S454" s="304"/>
      <c r="T454" s="304"/>
      <c r="U454" s="304"/>
      <c r="V454" s="304"/>
      <c r="W454" s="310" t="s">
        <v>3293</v>
      </c>
      <c r="X454" s="304" t="s">
        <v>232</v>
      </c>
      <c r="Y454" s="366">
        <f t="shared" si="139"/>
        <v>506.6</v>
      </c>
      <c r="Z454" s="304">
        <v>0.4</v>
      </c>
      <c r="AA454" s="304"/>
      <c r="AB454" s="304">
        <v>-999</v>
      </c>
      <c r="AC454" s="304">
        <v>-999</v>
      </c>
      <c r="AD454" s="366">
        <v>-999</v>
      </c>
      <c r="AE454" s="304">
        <v>-999</v>
      </c>
      <c r="AF454" s="304">
        <v>-999</v>
      </c>
      <c r="AG454" s="304"/>
      <c r="AH454" s="304">
        <v>5.5269699999999998E-2</v>
      </c>
      <c r="AI454" s="312"/>
      <c r="AJ454" s="332">
        <v>504</v>
      </c>
      <c r="AK454" s="304">
        <f t="shared" si="135"/>
        <v>555</v>
      </c>
      <c r="AL454" s="363">
        <v>0.43</v>
      </c>
      <c r="AM454" s="389">
        <f t="shared" si="136"/>
        <v>515</v>
      </c>
      <c r="AN454" s="304">
        <v>0.4</v>
      </c>
      <c r="AO454" s="304"/>
      <c r="AP454" s="312" t="s">
        <v>6124</v>
      </c>
      <c r="AQ454" s="312"/>
      <c r="AR454" s="312">
        <v>515</v>
      </c>
      <c r="AS454" s="312">
        <v>712.822</v>
      </c>
      <c r="AT454" s="312"/>
      <c r="AU454" s="329">
        <f>VLOOKUP(C454,[1]world!$A$2:$B$3555,2,FALSE)</f>
        <v>9</v>
      </c>
      <c r="AV454" s="329">
        <v>497</v>
      </c>
      <c r="AW454" s="304">
        <v>0.37</v>
      </c>
      <c r="AX454" s="304">
        <v>321.39999999999998</v>
      </c>
      <c r="AY454" s="304">
        <v>740</v>
      </c>
      <c r="AZ454" s="304">
        <v>3520.4</v>
      </c>
      <c r="BA454" s="304">
        <v>321.39999999999998</v>
      </c>
      <c r="BB454" s="304">
        <v>740</v>
      </c>
      <c r="BC454" s="304">
        <v>3520.4</v>
      </c>
      <c r="BD454" s="304">
        <v>-999</v>
      </c>
      <c r="BE454" s="304">
        <v>-999</v>
      </c>
      <c r="BF454" s="304">
        <v>-999</v>
      </c>
      <c r="BG454" s="304">
        <v>-999</v>
      </c>
      <c r="BH454" s="304">
        <v>-999</v>
      </c>
      <c r="BI454" s="304">
        <v>-999</v>
      </c>
      <c r="BJ454" s="304">
        <v>1</v>
      </c>
      <c r="BK454" s="304">
        <v>1</v>
      </c>
      <c r="BL454" s="304">
        <v>1</v>
      </c>
    </row>
    <row r="455" spans="1:64" ht="15" hidden="1" customHeight="1" x14ac:dyDescent="0.2">
      <c r="A455" s="304" t="s">
        <v>4922</v>
      </c>
      <c r="B455" s="304" t="s">
        <v>5965</v>
      </c>
      <c r="C455" s="304">
        <v>457</v>
      </c>
      <c r="D455" s="349" t="s">
        <v>3988</v>
      </c>
      <c r="E455" s="309">
        <v>58043</v>
      </c>
      <c r="F455" s="309"/>
      <c r="G455" s="324">
        <v>37.822000000000003</v>
      </c>
      <c r="H455" s="324">
        <v>-122.527</v>
      </c>
      <c r="I455" s="324" t="s">
        <v>214</v>
      </c>
      <c r="J455" s="368">
        <f>P455</f>
        <v>1315.92</v>
      </c>
      <c r="K455" s="331">
        <v>0.1</v>
      </c>
      <c r="L455" s="304" t="str">
        <f t="shared" si="134"/>
        <v>B</v>
      </c>
      <c r="M455" s="388">
        <v>0</v>
      </c>
      <c r="N455" s="304"/>
      <c r="O455" s="356">
        <v>29.91</v>
      </c>
      <c r="P455" s="304">
        <v>1315.92</v>
      </c>
      <c r="Q455" s="304">
        <v>122</v>
      </c>
      <c r="R455" s="304" t="s">
        <v>5948</v>
      </c>
      <c r="S455" s="304"/>
      <c r="T455" s="304"/>
      <c r="U455" s="304"/>
      <c r="V455" s="304"/>
      <c r="W455" s="310" t="s">
        <v>3293</v>
      </c>
      <c r="X455" s="304" t="s">
        <v>232</v>
      </c>
      <c r="Y455" s="366">
        <f t="shared" si="139"/>
        <v>506.6</v>
      </c>
      <c r="Z455" s="304">
        <v>0.4</v>
      </c>
      <c r="AA455" s="304"/>
      <c r="AB455" s="304">
        <v>-999</v>
      </c>
      <c r="AC455" s="304">
        <v>-999</v>
      </c>
      <c r="AD455" s="366">
        <v>-999</v>
      </c>
      <c r="AE455" s="304">
        <v>-999</v>
      </c>
      <c r="AF455" s="304">
        <v>-999</v>
      </c>
      <c r="AG455" s="304"/>
      <c r="AH455" s="304">
        <v>1.50917E-2</v>
      </c>
      <c r="AI455" s="312"/>
      <c r="AJ455" s="332">
        <v>338</v>
      </c>
      <c r="AK455" s="304">
        <f t="shared" si="135"/>
        <v>270</v>
      </c>
      <c r="AL455" s="304">
        <f>IF(AH455&lt;=0.0022,0.2,0.43)</f>
        <v>0.43</v>
      </c>
      <c r="AM455" s="389">
        <f t="shared" si="136"/>
        <v>782</v>
      </c>
      <c r="AN455" s="304">
        <v>0.4</v>
      </c>
      <c r="AO455" s="304"/>
      <c r="AP455" s="312" t="s">
        <v>2964</v>
      </c>
      <c r="AQ455" s="312" t="s">
        <v>3947</v>
      </c>
      <c r="AR455" s="312">
        <v>782</v>
      </c>
      <c r="AS455" s="312">
        <v>712.822</v>
      </c>
      <c r="AT455" s="312"/>
      <c r="AU455" s="329">
        <f>VLOOKUP(C455,[1]world!$A$2:$B$3555,2,FALSE)</f>
        <v>3</v>
      </c>
      <c r="AV455" s="329">
        <v>547</v>
      </c>
      <c r="AW455" s="304">
        <v>0.37</v>
      </c>
      <c r="AX455" s="304">
        <v>2.0099999999999998</v>
      </c>
      <c r="AY455" s="304">
        <v>9.15</v>
      </c>
      <c r="AZ455" s="304">
        <v>849.5</v>
      </c>
      <c r="BA455" s="304">
        <v>2.0099999999999998</v>
      </c>
      <c r="BB455" s="304">
        <v>9.15</v>
      </c>
      <c r="BC455" s="304">
        <v>849.5</v>
      </c>
      <c r="BD455" s="304">
        <v>-999</v>
      </c>
      <c r="BE455" s="304">
        <v>-999</v>
      </c>
      <c r="BF455" s="304">
        <v>-999</v>
      </c>
      <c r="BG455" s="304">
        <v>-999</v>
      </c>
      <c r="BH455" s="304">
        <v>-999</v>
      </c>
      <c r="BI455" s="304">
        <v>-999</v>
      </c>
      <c r="BJ455" s="304">
        <v>0</v>
      </c>
      <c r="BK455" s="304">
        <v>0</v>
      </c>
      <c r="BL455" s="304">
        <v>1</v>
      </c>
    </row>
    <row r="456" spans="1:64" ht="15" hidden="1" customHeight="1" x14ac:dyDescent="0.2">
      <c r="A456" s="304" t="s">
        <v>4922</v>
      </c>
      <c r="B456" s="304" t="s">
        <v>5965</v>
      </c>
      <c r="C456" s="304">
        <v>458</v>
      </c>
      <c r="D456" s="349" t="s">
        <v>3734</v>
      </c>
      <c r="E456" s="309">
        <v>58065</v>
      </c>
      <c r="F456" s="309"/>
      <c r="G456" s="324">
        <v>37.255000000000003</v>
      </c>
      <c r="H456" s="324">
        <v>-122.03100000000001</v>
      </c>
      <c r="I456" s="324" t="s">
        <v>232</v>
      </c>
      <c r="J456" s="368">
        <f>EXP(0.35*LN(AM456)+0.24*LN(Y456)+0.2*LN(AJ456)+0.21*LN(AV456))</f>
        <v>399.43648428474364</v>
      </c>
      <c r="K456" s="331">
        <f>SQRT(0.35*AN456^2+0.24*Z456^2+0.2*AL456^2+0.21*AW456^2)</f>
        <v>0.33046028505707004</v>
      </c>
      <c r="L456" s="304" t="str">
        <f t="shared" si="134"/>
        <v>C</v>
      </c>
      <c r="M456" s="388" t="s">
        <v>6092</v>
      </c>
      <c r="N456" s="304"/>
      <c r="O456" s="356"/>
      <c r="P456" s="304"/>
      <c r="Q456" s="310"/>
      <c r="R456" s="304"/>
      <c r="S456" s="304"/>
      <c r="T456" s="304"/>
      <c r="U456" s="304"/>
      <c r="V456" s="304"/>
      <c r="W456" s="304" t="s">
        <v>505</v>
      </c>
      <c r="X456" s="304" t="s">
        <v>213</v>
      </c>
      <c r="Y456" s="366">
        <f t="shared" si="139"/>
        <v>274.5</v>
      </c>
      <c r="Z456" s="304">
        <v>0.3</v>
      </c>
      <c r="AA456" s="304"/>
      <c r="AB456" s="304">
        <v>-999</v>
      </c>
      <c r="AC456" s="304">
        <v>-999</v>
      </c>
      <c r="AD456" s="366">
        <v>-999</v>
      </c>
      <c r="AE456" s="304">
        <v>-999</v>
      </c>
      <c r="AF456" s="304">
        <v>-999</v>
      </c>
      <c r="AG456" s="304"/>
      <c r="AH456" s="304">
        <v>4.6584899999999999E-2</v>
      </c>
      <c r="AI456" s="312"/>
      <c r="AJ456" s="332">
        <v>476</v>
      </c>
      <c r="AK456" s="304">
        <f t="shared" si="135"/>
        <v>425</v>
      </c>
      <c r="AL456" s="363">
        <v>0.43</v>
      </c>
      <c r="AM456" s="389">
        <f t="shared" si="136"/>
        <v>387</v>
      </c>
      <c r="AN456" s="363">
        <v>0.25</v>
      </c>
      <c r="AO456" s="304"/>
      <c r="AP456" s="312" t="s">
        <v>1600</v>
      </c>
      <c r="AQ456" s="312" t="s">
        <v>1538</v>
      </c>
      <c r="AR456" s="312">
        <v>387</v>
      </c>
      <c r="AS456" s="312">
        <v>370.78899999999999</v>
      </c>
      <c r="AT456" s="312"/>
      <c r="AU456" s="329">
        <f>VLOOKUP(C456,[1]world!$A$2:$B$3555,2,FALSE)</f>
        <v>3</v>
      </c>
      <c r="AV456" s="329">
        <v>547</v>
      </c>
      <c r="AW456" s="304">
        <v>0.37</v>
      </c>
      <c r="AX456" s="304">
        <v>44.1</v>
      </c>
      <c r="AY456" s="304">
        <v>213.4</v>
      </c>
      <c r="AZ456" s="304">
        <v>794.7</v>
      </c>
      <c r="BA456" s="304">
        <v>44.1</v>
      </c>
      <c r="BB456" s="304">
        <v>213.4</v>
      </c>
      <c r="BC456" s="304">
        <v>794.7</v>
      </c>
      <c r="BD456" s="304">
        <v>-999</v>
      </c>
      <c r="BE456" s="304">
        <v>-999</v>
      </c>
      <c r="BF456" s="304">
        <v>-999</v>
      </c>
      <c r="BG456" s="304">
        <v>-999</v>
      </c>
      <c r="BH456" s="304">
        <v>-999</v>
      </c>
      <c r="BI456" s="304">
        <v>-999</v>
      </c>
      <c r="BJ456" s="304">
        <v>1</v>
      </c>
      <c r="BK456" s="304">
        <v>1</v>
      </c>
      <c r="BL456" s="304">
        <v>1</v>
      </c>
    </row>
    <row r="457" spans="1:64" ht="15" hidden="1" customHeight="1" x14ac:dyDescent="0.2">
      <c r="A457" s="304" t="s">
        <v>4922</v>
      </c>
      <c r="B457" s="304" t="s">
        <v>5965</v>
      </c>
      <c r="C457" s="304">
        <v>459</v>
      </c>
      <c r="D457" s="349" t="s">
        <v>3989</v>
      </c>
      <c r="E457" s="309">
        <v>58117</v>
      </c>
      <c r="F457" s="309"/>
      <c r="G457" s="324">
        <v>37.825000000000003</v>
      </c>
      <c r="H457" s="324">
        <v>-122.373</v>
      </c>
      <c r="I457" s="324" t="s">
        <v>205</v>
      </c>
      <c r="J457" s="368">
        <f>P457</f>
        <v>155.11000000000001</v>
      </c>
      <c r="K457" s="331">
        <v>0.1</v>
      </c>
      <c r="L457" s="304" t="str">
        <f t="shared" si="134"/>
        <v>E</v>
      </c>
      <c r="M457" s="388">
        <v>0</v>
      </c>
      <c r="N457" s="304"/>
      <c r="O457" s="356">
        <v>121.91</v>
      </c>
      <c r="P457" s="304">
        <v>155.11000000000001</v>
      </c>
      <c r="Q457" s="309">
        <v>757</v>
      </c>
      <c r="R457" s="304" t="s">
        <v>5948</v>
      </c>
      <c r="S457" s="304"/>
      <c r="T457" s="304"/>
      <c r="U457" s="304"/>
      <c r="V457" s="304"/>
      <c r="W457" s="304" t="s">
        <v>3868</v>
      </c>
      <c r="X457" s="304" t="s">
        <v>240</v>
      </c>
      <c r="Y457" s="366">
        <f t="shared" si="139"/>
        <v>181.5</v>
      </c>
      <c r="Z457" s="304">
        <v>0.2</v>
      </c>
      <c r="AA457" s="304"/>
      <c r="AB457" s="304">
        <v>-999</v>
      </c>
      <c r="AC457" s="304">
        <v>-999</v>
      </c>
      <c r="AD457" s="366">
        <v>-999</v>
      </c>
      <c r="AE457" s="304">
        <v>-999</v>
      </c>
      <c r="AF457" s="304">
        <v>-999</v>
      </c>
      <c r="AG457" s="304"/>
      <c r="AH457" s="304">
        <v>8.0848399999999994E-3</v>
      </c>
      <c r="AI457" s="312"/>
      <c r="AJ457" s="332">
        <v>282</v>
      </c>
      <c r="AK457" s="304">
        <f t="shared" si="135"/>
        <v>270</v>
      </c>
      <c r="AL457" s="304">
        <f>IF(AH457&lt;=0.0022,0.2,0.43)</f>
        <v>0.43</v>
      </c>
      <c r="AM457" s="389">
        <f t="shared" si="136"/>
        <v>217</v>
      </c>
      <c r="AN457" s="304">
        <v>0.28999999999999998</v>
      </c>
      <c r="AO457" s="304"/>
      <c r="AP457" s="312" t="s">
        <v>4981</v>
      </c>
      <c r="AQ457" s="312" t="s">
        <v>3819</v>
      </c>
      <c r="AR457" s="312">
        <v>217</v>
      </c>
      <c r="AS457" s="312">
        <v>202.45</v>
      </c>
      <c r="AT457" s="312"/>
      <c r="AU457" s="329">
        <f>VLOOKUP(C457,[1]world!$A$2:$B$3555,2,FALSE)</f>
        <v>18</v>
      </c>
      <c r="AV457" s="329"/>
      <c r="AW457" s="304">
        <v>0.37</v>
      </c>
      <c r="AX457" s="304">
        <v>95.2</v>
      </c>
      <c r="AY457" s="304">
        <v>270.89999999999998</v>
      </c>
      <c r="AZ457" s="304">
        <v>842</v>
      </c>
      <c r="BA457" s="304">
        <v>95.2</v>
      </c>
      <c r="BB457" s="304">
        <v>270.89999999999998</v>
      </c>
      <c r="BC457" s="304">
        <v>842</v>
      </c>
      <c r="BD457" s="304">
        <v>-999</v>
      </c>
      <c r="BE457" s="304">
        <v>-999</v>
      </c>
      <c r="BF457" s="304">
        <v>-999</v>
      </c>
      <c r="BG457" s="304">
        <v>-999</v>
      </c>
      <c r="BH457" s="304">
        <v>-999</v>
      </c>
      <c r="BI457" s="304">
        <v>-999</v>
      </c>
      <c r="BJ457" s="304">
        <v>1</v>
      </c>
      <c r="BK457" s="304">
        <v>1</v>
      </c>
      <c r="BL457" s="304">
        <v>1</v>
      </c>
    </row>
    <row r="458" spans="1:64" ht="15" hidden="1" customHeight="1" x14ac:dyDescent="0.2">
      <c r="A458" s="304" t="s">
        <v>4922</v>
      </c>
      <c r="B458" s="304" t="s">
        <v>5965</v>
      </c>
      <c r="C458" s="304">
        <v>461</v>
      </c>
      <c r="D458" s="349" t="s">
        <v>3805</v>
      </c>
      <c r="E458" s="309">
        <v>58127</v>
      </c>
      <c r="F458" s="309"/>
      <c r="G458" s="324">
        <v>37.429000000000002</v>
      </c>
      <c r="H458" s="324">
        <v>-122.258</v>
      </c>
      <c r="I458" s="324" t="s">
        <v>232</v>
      </c>
      <c r="J458" s="368">
        <f>P458</f>
        <v>453.98</v>
      </c>
      <c r="K458" s="331">
        <v>0.1</v>
      </c>
      <c r="L458" s="304" t="str">
        <f t="shared" si="134"/>
        <v>C</v>
      </c>
      <c r="M458" s="388">
        <v>0</v>
      </c>
      <c r="N458" s="304"/>
      <c r="O458" s="356">
        <v>41.8</v>
      </c>
      <c r="P458" s="304">
        <v>453.98</v>
      </c>
      <c r="Q458" s="304">
        <v>670</v>
      </c>
      <c r="R458" s="304" t="s">
        <v>5948</v>
      </c>
      <c r="S458" s="304"/>
      <c r="T458" s="304"/>
      <c r="U458" s="304"/>
      <c r="V458" s="304"/>
      <c r="W458" s="304" t="s">
        <v>246</v>
      </c>
      <c r="X458" s="304" t="s">
        <v>205</v>
      </c>
      <c r="Y458" s="366">
        <f t="shared" si="139"/>
        <v>424.8</v>
      </c>
      <c r="Z458" s="304">
        <v>0.3</v>
      </c>
      <c r="AA458" s="304"/>
      <c r="AB458" s="304">
        <v>-999</v>
      </c>
      <c r="AC458" s="304">
        <v>-999</v>
      </c>
      <c r="AD458" s="366">
        <v>-999</v>
      </c>
      <c r="AE458" s="304">
        <v>-999</v>
      </c>
      <c r="AF458" s="304">
        <v>-999</v>
      </c>
      <c r="AG458" s="304"/>
      <c r="AH458" s="304">
        <v>4.02061E-3</v>
      </c>
      <c r="AI458" s="312"/>
      <c r="AJ458" s="332">
        <v>245</v>
      </c>
      <c r="AK458" s="304">
        <f t="shared" si="135"/>
        <v>270</v>
      </c>
      <c r="AL458" s="304">
        <f>IF(AH458&lt;=0.0022,0.2,0.43)</f>
        <v>0.43</v>
      </c>
      <c r="AM458" s="389">
        <f t="shared" si="136"/>
        <v>455</v>
      </c>
      <c r="AN458" s="304"/>
      <c r="AO458" s="304"/>
      <c r="AP458" s="312" t="s">
        <v>2138</v>
      </c>
      <c r="AQ458" s="312" t="s">
        <v>3806</v>
      </c>
      <c r="AR458" s="312">
        <v>455</v>
      </c>
      <c r="AS458" s="312">
        <v>438.339</v>
      </c>
      <c r="AT458" s="312"/>
      <c r="AU458" s="329">
        <f>VLOOKUP(C458,[1]world!$A$2:$B$3555,2,FALSE)</f>
        <v>7</v>
      </c>
      <c r="AV458" s="329">
        <v>388</v>
      </c>
      <c r="AW458" s="304">
        <v>0.37</v>
      </c>
      <c r="AX458" s="304">
        <v>198.6</v>
      </c>
      <c r="AY458" s="304">
        <v>301.5</v>
      </c>
      <c r="AZ458" s="304">
        <v>875.2</v>
      </c>
      <c r="BA458" s="304">
        <v>198.6</v>
      </c>
      <c r="BB458" s="304">
        <v>301.5</v>
      </c>
      <c r="BC458" s="304">
        <v>875.2</v>
      </c>
      <c r="BD458" s="304">
        <v>-999</v>
      </c>
      <c r="BE458" s="304">
        <v>-999</v>
      </c>
      <c r="BF458" s="304">
        <v>-999</v>
      </c>
      <c r="BG458" s="304">
        <v>-999</v>
      </c>
      <c r="BH458" s="304">
        <v>-999</v>
      </c>
      <c r="BI458" s="304">
        <v>-999</v>
      </c>
      <c r="BJ458" s="304">
        <v>1</v>
      </c>
      <c r="BK458" s="304">
        <v>1</v>
      </c>
      <c r="BL458" s="304">
        <v>1</v>
      </c>
    </row>
    <row r="459" spans="1:64" ht="15" hidden="1" customHeight="1" x14ac:dyDescent="0.2">
      <c r="A459" s="304" t="s">
        <v>4922</v>
      </c>
      <c r="B459" s="304" t="s">
        <v>5965</v>
      </c>
      <c r="C459" s="304">
        <v>462</v>
      </c>
      <c r="D459" s="349" t="s">
        <v>3946</v>
      </c>
      <c r="E459" s="309">
        <v>58130</v>
      </c>
      <c r="F459" s="309"/>
      <c r="G459" s="324">
        <v>37.74</v>
      </c>
      <c r="H459" s="324">
        <v>-122.432</v>
      </c>
      <c r="I459" s="324" t="s">
        <v>205</v>
      </c>
      <c r="J459" s="368">
        <f>P459</f>
        <v>582.9</v>
      </c>
      <c r="K459" s="331">
        <v>0.1</v>
      </c>
      <c r="L459" s="304" t="str">
        <f t="shared" si="134"/>
        <v>C</v>
      </c>
      <c r="M459" s="388">
        <v>0</v>
      </c>
      <c r="N459" s="304"/>
      <c r="O459" s="356">
        <v>29.91</v>
      </c>
      <c r="P459" s="304">
        <v>582.9</v>
      </c>
      <c r="Q459" s="304">
        <v>118</v>
      </c>
      <c r="R459" s="304" t="s">
        <v>5948</v>
      </c>
      <c r="S459" s="304"/>
      <c r="T459" s="304"/>
      <c r="U459" s="304"/>
      <c r="V459" s="304"/>
      <c r="W459" s="304" t="s">
        <v>3844</v>
      </c>
      <c r="X459" s="304" t="s">
        <v>232</v>
      </c>
      <c r="Y459" s="366">
        <f t="shared" si="139"/>
        <v>506.6</v>
      </c>
      <c r="Z459" s="304">
        <v>0.4</v>
      </c>
      <c r="AA459" s="304"/>
      <c r="AB459" s="304">
        <v>-999</v>
      </c>
      <c r="AC459" s="304">
        <v>-999</v>
      </c>
      <c r="AD459" s="366">
        <v>-999</v>
      </c>
      <c r="AE459" s="304">
        <v>-999</v>
      </c>
      <c r="AF459" s="304">
        <v>-999</v>
      </c>
      <c r="AG459" s="304"/>
      <c r="AH459" s="304">
        <v>3.2037599999999999E-2</v>
      </c>
      <c r="AI459" s="312"/>
      <c r="AJ459" s="332">
        <v>417</v>
      </c>
      <c r="AK459" s="304">
        <f t="shared" si="135"/>
        <v>425</v>
      </c>
      <c r="AL459" s="304">
        <f>IF(AH459&lt;=0.0022,0.2,0.43)</f>
        <v>0.43</v>
      </c>
      <c r="AM459" s="389">
        <f t="shared" si="136"/>
        <v>782</v>
      </c>
      <c r="AN459" s="304">
        <v>0.4</v>
      </c>
      <c r="AO459" s="304"/>
      <c r="AP459" s="312" t="s">
        <v>2964</v>
      </c>
      <c r="AQ459" s="312" t="s">
        <v>3947</v>
      </c>
      <c r="AR459" s="312">
        <v>782</v>
      </c>
      <c r="AS459" s="312">
        <v>712.822</v>
      </c>
      <c r="AT459" s="312"/>
      <c r="AU459" s="329">
        <f>VLOOKUP(C459,[1]world!$A$2:$B$3555,2,FALSE)</f>
        <v>7</v>
      </c>
      <c r="AV459" s="329">
        <v>388</v>
      </c>
      <c r="AW459" s="304">
        <v>0.37</v>
      </c>
      <c r="AX459" s="304">
        <v>29.4</v>
      </c>
      <c r="AY459" s="304">
        <v>279.5</v>
      </c>
      <c r="AZ459" s="304">
        <v>875.2</v>
      </c>
      <c r="BA459" s="304">
        <v>29.4</v>
      </c>
      <c r="BB459" s="304">
        <v>279.5</v>
      </c>
      <c r="BC459" s="304">
        <v>875.2</v>
      </c>
      <c r="BD459" s="304">
        <v>-999</v>
      </c>
      <c r="BE459" s="304">
        <v>-999</v>
      </c>
      <c r="BF459" s="304">
        <v>-999</v>
      </c>
      <c r="BG459" s="304">
        <v>-999</v>
      </c>
      <c r="BH459" s="304">
        <v>-999</v>
      </c>
      <c r="BI459" s="304">
        <v>-999</v>
      </c>
      <c r="BJ459" s="304">
        <v>1</v>
      </c>
      <c r="BK459" s="304">
        <v>1</v>
      </c>
      <c r="BL459" s="304">
        <v>1</v>
      </c>
    </row>
    <row r="460" spans="1:64" ht="15" hidden="1" customHeight="1" x14ac:dyDescent="0.2">
      <c r="A460" s="304" t="s">
        <v>4922</v>
      </c>
      <c r="B460" s="304" t="s">
        <v>5965</v>
      </c>
      <c r="C460" s="304">
        <v>463</v>
      </c>
      <c r="D460" s="349" t="s">
        <v>3966</v>
      </c>
      <c r="E460" s="309">
        <v>58131</v>
      </c>
      <c r="F460" s="309"/>
      <c r="G460" s="324">
        <v>37.79</v>
      </c>
      <c r="H460" s="324">
        <v>-122.429</v>
      </c>
      <c r="I460" s="324" t="s">
        <v>205</v>
      </c>
      <c r="J460" s="368">
        <f>P460</f>
        <v>1249.8599999999999</v>
      </c>
      <c r="K460" s="331">
        <v>0.1</v>
      </c>
      <c r="L460" s="304" t="str">
        <f t="shared" si="134"/>
        <v>B</v>
      </c>
      <c r="M460" s="388">
        <v>0</v>
      </c>
      <c r="N460" s="304"/>
      <c r="O460" s="356">
        <v>34.020000000000003</v>
      </c>
      <c r="P460" s="304">
        <v>1249.8599999999999</v>
      </c>
      <c r="Q460" s="304">
        <v>119</v>
      </c>
      <c r="R460" s="304" t="s">
        <v>5948</v>
      </c>
      <c r="S460" s="304"/>
      <c r="T460" s="304"/>
      <c r="U460" s="304"/>
      <c r="V460" s="304"/>
      <c r="W460" s="304" t="s">
        <v>3844</v>
      </c>
      <c r="X460" s="304" t="s">
        <v>232</v>
      </c>
      <c r="Y460" s="366">
        <f t="shared" si="139"/>
        <v>506.6</v>
      </c>
      <c r="Z460" s="304">
        <v>0.4</v>
      </c>
      <c r="AA460" s="304"/>
      <c r="AB460" s="304">
        <v>-999</v>
      </c>
      <c r="AC460" s="304">
        <v>-999</v>
      </c>
      <c r="AD460" s="366">
        <v>-999</v>
      </c>
      <c r="AE460" s="304">
        <v>-999</v>
      </c>
      <c r="AF460" s="304">
        <v>-999</v>
      </c>
      <c r="AG460" s="304"/>
      <c r="AH460" s="304">
        <v>1.0865700000000001E-2</v>
      </c>
      <c r="AI460" s="312"/>
      <c r="AJ460" s="332">
        <v>306</v>
      </c>
      <c r="AK460" s="304">
        <f t="shared" si="135"/>
        <v>270</v>
      </c>
      <c r="AL460" s="304">
        <f>IF(AH460&lt;=0.0022,0.2,0.43)</f>
        <v>0.43</v>
      </c>
      <c r="AM460" s="389">
        <f t="shared" si="136"/>
        <v>782</v>
      </c>
      <c r="AN460" s="304">
        <v>0.4</v>
      </c>
      <c r="AO460" s="304"/>
      <c r="AP460" s="312" t="s">
        <v>2964</v>
      </c>
      <c r="AQ460" s="312" t="s">
        <v>3947</v>
      </c>
      <c r="AR460" s="312">
        <v>782</v>
      </c>
      <c r="AS460" s="312">
        <v>712.822</v>
      </c>
      <c r="AT460" s="312"/>
      <c r="AU460" s="329">
        <f>VLOOKUP(C460,[1]world!$A$2:$B$3555,2,FALSE)</f>
        <v>11</v>
      </c>
      <c r="AV460" s="329">
        <v>328</v>
      </c>
      <c r="AW460" s="304">
        <v>0.37</v>
      </c>
      <c r="AX460" s="304">
        <v>4.12</v>
      </c>
      <c r="AY460" s="304">
        <v>271.60000000000002</v>
      </c>
      <c r="AZ460" s="304">
        <v>873.5</v>
      </c>
      <c r="BA460" s="304">
        <v>4.12</v>
      </c>
      <c r="BB460" s="304">
        <v>271.60000000000002</v>
      </c>
      <c r="BC460" s="304">
        <v>873.5</v>
      </c>
      <c r="BD460" s="304">
        <v>-999</v>
      </c>
      <c r="BE460" s="304">
        <v>-999</v>
      </c>
      <c r="BF460" s="304">
        <v>-999</v>
      </c>
      <c r="BG460" s="304">
        <v>-999</v>
      </c>
      <c r="BH460" s="304">
        <v>-999</v>
      </c>
      <c r="BI460" s="304">
        <v>-999</v>
      </c>
      <c r="BJ460" s="304">
        <v>0</v>
      </c>
      <c r="BK460" s="304">
        <v>1</v>
      </c>
      <c r="BL460" s="304">
        <v>1</v>
      </c>
    </row>
    <row r="461" spans="1:64" ht="15" hidden="1" customHeight="1" x14ac:dyDescent="0.2">
      <c r="A461" s="304" t="s">
        <v>4922</v>
      </c>
      <c r="B461" s="304" t="s">
        <v>5965</v>
      </c>
      <c r="C461" s="304">
        <v>464</v>
      </c>
      <c r="D461" s="349" t="s">
        <v>3960</v>
      </c>
      <c r="E461" s="309">
        <v>58132</v>
      </c>
      <c r="F461" s="309"/>
      <c r="G461" s="324">
        <v>37.777999999999999</v>
      </c>
      <c r="H461" s="324">
        <v>-122.51300000000001</v>
      </c>
      <c r="I461" s="324" t="s">
        <v>206</v>
      </c>
      <c r="J461" s="368">
        <f t="shared" ref="J461:J462" si="140">EXP(0.35*LN(AM461)+0.24*LN(Y461)+0.2*LN(AJ461)+0.21*LN(AV461))</f>
        <v>556.14837336060157</v>
      </c>
      <c r="K461" s="331">
        <f t="shared" ref="K461:K462" si="141">SQRT(0.35*AN461^2+0.24*Z461^2+0.2*AL461^2+0.21*AW461^2)</f>
        <v>0.40016121751114264</v>
      </c>
      <c r="L461" s="304" t="str">
        <f t="shared" si="134"/>
        <v>C</v>
      </c>
      <c r="M461" s="388" t="s">
        <v>6092</v>
      </c>
      <c r="N461" s="304"/>
      <c r="O461" s="356"/>
      <c r="P461" s="356"/>
      <c r="Q461" s="356"/>
      <c r="R461" s="304"/>
      <c r="S461" s="304"/>
      <c r="T461" s="304"/>
      <c r="U461" s="304"/>
      <c r="V461" s="304"/>
      <c r="W461" s="304" t="s">
        <v>3843</v>
      </c>
      <c r="X461" s="304" t="s">
        <v>232</v>
      </c>
      <c r="Y461" s="366">
        <f t="shared" si="139"/>
        <v>506.6</v>
      </c>
      <c r="Z461" s="304">
        <v>0.4</v>
      </c>
      <c r="AA461" s="304"/>
      <c r="AB461" s="304">
        <v>-999</v>
      </c>
      <c r="AC461" s="304">
        <v>-999</v>
      </c>
      <c r="AD461" s="366">
        <v>-999</v>
      </c>
      <c r="AE461" s="304">
        <v>-999</v>
      </c>
      <c r="AF461" s="304">
        <v>-999</v>
      </c>
      <c r="AG461" s="304"/>
      <c r="AH461" s="304">
        <v>5.3875800000000001E-2</v>
      </c>
      <c r="AI461" s="312"/>
      <c r="AJ461" s="332">
        <v>500</v>
      </c>
      <c r="AK461" s="304">
        <f t="shared" si="135"/>
        <v>555</v>
      </c>
      <c r="AL461" s="363">
        <v>0.43</v>
      </c>
      <c r="AM461" s="389">
        <f t="shared" si="136"/>
        <v>782</v>
      </c>
      <c r="AN461" s="304">
        <v>0.4</v>
      </c>
      <c r="AO461" s="304"/>
      <c r="AP461" s="312" t="s">
        <v>2964</v>
      </c>
      <c r="AQ461" s="312" t="s">
        <v>3961</v>
      </c>
      <c r="AR461" s="312">
        <v>782</v>
      </c>
      <c r="AS461" s="312">
        <v>712.822</v>
      </c>
      <c r="AT461" s="312"/>
      <c r="AU461" s="329">
        <f>VLOOKUP(C461,[1]world!$A$2:$B$3555,2,FALSE)</f>
        <v>7</v>
      </c>
      <c r="AV461" s="329">
        <v>388</v>
      </c>
      <c r="AW461" s="304">
        <v>0.37</v>
      </c>
      <c r="AX461" s="304">
        <v>0</v>
      </c>
      <c r="AY461" s="304">
        <v>293.10000000000002</v>
      </c>
      <c r="AZ461" s="304">
        <v>864.7</v>
      </c>
      <c r="BA461" s="304">
        <v>0</v>
      </c>
      <c r="BB461" s="304">
        <v>293.10000000000002</v>
      </c>
      <c r="BC461" s="304">
        <v>864.7</v>
      </c>
      <c r="BD461" s="304">
        <v>-999</v>
      </c>
      <c r="BE461" s="304">
        <v>-999</v>
      </c>
      <c r="BF461" s="304">
        <v>-999</v>
      </c>
      <c r="BG461" s="304">
        <v>-999</v>
      </c>
      <c r="BH461" s="304">
        <v>-999</v>
      </c>
      <c r="BI461" s="304">
        <v>-999</v>
      </c>
      <c r="BJ461" s="304">
        <v>1</v>
      </c>
      <c r="BK461" s="304">
        <v>1</v>
      </c>
      <c r="BL461" s="304">
        <v>1</v>
      </c>
    </row>
    <row r="462" spans="1:64" ht="15" hidden="1" customHeight="1" x14ac:dyDescent="0.2">
      <c r="A462" s="304" t="s">
        <v>4922</v>
      </c>
      <c r="B462" s="304" t="s">
        <v>5965</v>
      </c>
      <c r="C462" s="304">
        <v>465</v>
      </c>
      <c r="D462" s="349" t="s">
        <v>3972</v>
      </c>
      <c r="E462" s="309">
        <v>58133</v>
      </c>
      <c r="F462" s="309"/>
      <c r="G462" s="324">
        <v>37.802999999999997</v>
      </c>
      <c r="H462" s="324">
        <v>-122.408</v>
      </c>
      <c r="I462" s="324" t="s">
        <v>206</v>
      </c>
      <c r="J462" s="368">
        <f t="shared" si="140"/>
        <v>525.05273371671808</v>
      </c>
      <c r="K462" s="331">
        <f t="shared" si="141"/>
        <v>0.40016121751114264</v>
      </c>
      <c r="L462" s="304" t="str">
        <f t="shared" si="134"/>
        <v>C</v>
      </c>
      <c r="M462" s="388" t="s">
        <v>6092</v>
      </c>
      <c r="N462" s="304"/>
      <c r="O462" s="356"/>
      <c r="P462" s="356"/>
      <c r="Q462" s="356"/>
      <c r="R462" s="304"/>
      <c r="S462" s="304"/>
      <c r="T462" s="304"/>
      <c r="U462" s="304"/>
      <c r="V462" s="304"/>
      <c r="W462" s="304" t="s">
        <v>3843</v>
      </c>
      <c r="X462" s="304" t="s">
        <v>232</v>
      </c>
      <c r="Y462" s="366">
        <f t="shared" si="139"/>
        <v>506.6</v>
      </c>
      <c r="Z462" s="304">
        <v>0.4</v>
      </c>
      <c r="AA462" s="304"/>
      <c r="AB462" s="304">
        <v>-999</v>
      </c>
      <c r="AC462" s="304">
        <v>-999</v>
      </c>
      <c r="AD462" s="366">
        <v>-999</v>
      </c>
      <c r="AE462" s="304">
        <v>-999</v>
      </c>
      <c r="AF462" s="304">
        <v>-999</v>
      </c>
      <c r="AG462" s="304"/>
      <c r="AH462" s="304">
        <v>2.1686799999999999E-2</v>
      </c>
      <c r="AI462" s="312"/>
      <c r="AJ462" s="332">
        <v>375</v>
      </c>
      <c r="AK462" s="304">
        <f t="shared" si="135"/>
        <v>425</v>
      </c>
      <c r="AL462" s="363">
        <v>0.43</v>
      </c>
      <c r="AM462" s="389">
        <f t="shared" si="136"/>
        <v>782</v>
      </c>
      <c r="AN462" s="304">
        <v>0.4</v>
      </c>
      <c r="AO462" s="304"/>
      <c r="AP462" s="312" t="s">
        <v>2964</v>
      </c>
      <c r="AQ462" s="312" t="s">
        <v>3961</v>
      </c>
      <c r="AR462" s="312">
        <v>782</v>
      </c>
      <c r="AS462" s="312">
        <v>712.822</v>
      </c>
      <c r="AT462" s="312"/>
      <c r="AU462" s="329">
        <f>VLOOKUP(C462,[1]world!$A$2:$B$3555,2,FALSE)</f>
        <v>7</v>
      </c>
      <c r="AV462" s="329">
        <v>388</v>
      </c>
      <c r="AW462" s="304">
        <v>0.37</v>
      </c>
      <c r="AX462" s="304">
        <v>0</v>
      </c>
      <c r="AY462" s="304">
        <v>271.10000000000002</v>
      </c>
      <c r="AZ462" s="304">
        <v>872</v>
      </c>
      <c r="BA462" s="304">
        <v>0</v>
      </c>
      <c r="BB462" s="304">
        <v>271.10000000000002</v>
      </c>
      <c r="BC462" s="304">
        <v>872</v>
      </c>
      <c r="BD462" s="304">
        <v>-999</v>
      </c>
      <c r="BE462" s="304">
        <v>-999</v>
      </c>
      <c r="BF462" s="304">
        <v>-999</v>
      </c>
      <c r="BG462" s="304">
        <v>-999</v>
      </c>
      <c r="BH462" s="304">
        <v>-999</v>
      </c>
      <c r="BI462" s="304">
        <v>-999</v>
      </c>
      <c r="BJ462" s="304">
        <v>1</v>
      </c>
      <c r="BK462" s="304">
        <v>1</v>
      </c>
      <c r="BL462" s="304">
        <v>1</v>
      </c>
    </row>
    <row r="463" spans="1:64" ht="15" hidden="1" customHeight="1" x14ac:dyDescent="0.2">
      <c r="A463" s="304" t="s">
        <v>4922</v>
      </c>
      <c r="B463" s="304" t="s">
        <v>5965</v>
      </c>
      <c r="C463" s="304">
        <v>466</v>
      </c>
      <c r="D463" s="349" t="s">
        <v>3625</v>
      </c>
      <c r="E463" s="309">
        <v>58135</v>
      </c>
      <c r="F463" s="309"/>
      <c r="G463" s="324">
        <v>37.000999999999998</v>
      </c>
      <c r="H463" s="324">
        <v>-122.06</v>
      </c>
      <c r="I463" s="324" t="s">
        <v>232</v>
      </c>
      <c r="J463" s="368">
        <f t="shared" ref="J463:J469" si="142">P463</f>
        <v>713.59</v>
      </c>
      <c r="K463" s="331">
        <v>0.2</v>
      </c>
      <c r="L463" s="304" t="str">
        <f t="shared" si="134"/>
        <v>C</v>
      </c>
      <c r="M463" s="388">
        <v>1</v>
      </c>
      <c r="N463" s="304"/>
      <c r="O463" s="356">
        <v>13.7</v>
      </c>
      <c r="P463" s="331">
        <v>713.59</v>
      </c>
      <c r="Q463" s="304">
        <v>234</v>
      </c>
      <c r="R463" s="304" t="s">
        <v>5948</v>
      </c>
      <c r="S463" s="304"/>
      <c r="T463" s="304"/>
      <c r="U463" s="304"/>
      <c r="V463" s="304"/>
      <c r="W463" s="304" t="s">
        <v>1727</v>
      </c>
      <c r="X463" s="304" t="s">
        <v>232</v>
      </c>
      <c r="Y463" s="366">
        <f t="shared" si="139"/>
        <v>506.6</v>
      </c>
      <c r="Z463" s="304">
        <v>0.4</v>
      </c>
      <c r="AA463" s="304"/>
      <c r="AB463" s="304">
        <v>-999</v>
      </c>
      <c r="AC463" s="304">
        <v>-999</v>
      </c>
      <c r="AD463" s="366">
        <v>-999</v>
      </c>
      <c r="AE463" s="304">
        <v>-999</v>
      </c>
      <c r="AF463" s="304">
        <v>-999</v>
      </c>
      <c r="AG463" s="304"/>
      <c r="AH463" s="304">
        <v>1.85465E-2</v>
      </c>
      <c r="AI463" s="312"/>
      <c r="AJ463" s="332">
        <v>362</v>
      </c>
      <c r="AK463" s="304">
        <f t="shared" si="135"/>
        <v>425</v>
      </c>
      <c r="AL463" s="304">
        <f t="shared" ref="AL463:AL469" si="143">IF(AH463&lt;=0.0022,0.2,0.43)</f>
        <v>0.43</v>
      </c>
      <c r="AM463" s="389">
        <f t="shared" si="136"/>
        <v>748</v>
      </c>
      <c r="AN463" s="304">
        <v>0.4</v>
      </c>
      <c r="AO463" s="304"/>
      <c r="AP463" s="312" t="s">
        <v>6112</v>
      </c>
      <c r="AQ463" s="312" t="s">
        <v>3626</v>
      </c>
      <c r="AR463" s="312">
        <v>748</v>
      </c>
      <c r="AS463" s="342">
        <v>684.93499999999995</v>
      </c>
      <c r="AT463" s="312"/>
      <c r="AU463" s="329">
        <f>VLOOKUP(C463,[1]world!$A$2:$B$3555,2,FALSE)</f>
        <v>3</v>
      </c>
      <c r="AV463" s="329">
        <v>547</v>
      </c>
      <c r="AW463" s="304">
        <v>0.37</v>
      </c>
      <c r="AX463" s="304">
        <v>192</v>
      </c>
      <c r="AY463" s="304">
        <v>317.5</v>
      </c>
      <c r="AZ463" s="304">
        <v>694</v>
      </c>
      <c r="BA463" s="304">
        <v>192</v>
      </c>
      <c r="BB463" s="304">
        <v>317.5</v>
      </c>
      <c r="BC463" s="304">
        <v>694</v>
      </c>
      <c r="BD463" s="304">
        <v>-999</v>
      </c>
      <c r="BE463" s="304">
        <v>-999</v>
      </c>
      <c r="BF463" s="304">
        <v>-999</v>
      </c>
      <c r="BG463" s="304">
        <v>-999</v>
      </c>
      <c r="BH463" s="304">
        <v>-999</v>
      </c>
      <c r="BI463" s="304">
        <v>-999</v>
      </c>
      <c r="BJ463" s="304">
        <v>1</v>
      </c>
      <c r="BK463" s="304">
        <v>1</v>
      </c>
      <c r="BL463" s="304">
        <v>1</v>
      </c>
    </row>
    <row r="464" spans="1:64" ht="15" hidden="1" customHeight="1" x14ac:dyDescent="0.2">
      <c r="A464" s="304" t="s">
        <v>4922</v>
      </c>
      <c r="B464" s="304" t="s">
        <v>5965</v>
      </c>
      <c r="C464" s="304">
        <v>467</v>
      </c>
      <c r="D464" s="349" t="s">
        <v>3965</v>
      </c>
      <c r="E464" s="309">
        <v>58151</v>
      </c>
      <c r="F464" s="309"/>
      <c r="G464" s="324">
        <v>37.786000000000001</v>
      </c>
      <c r="H464" s="324">
        <v>-122.39100000000001</v>
      </c>
      <c r="I464" s="324" t="s">
        <v>214</v>
      </c>
      <c r="J464" s="368">
        <f t="shared" si="142"/>
        <v>873.1</v>
      </c>
      <c r="K464" s="331">
        <v>0.11</v>
      </c>
      <c r="L464" s="304" t="str">
        <f t="shared" si="134"/>
        <v>B</v>
      </c>
      <c r="M464" s="388">
        <v>1</v>
      </c>
      <c r="N464" s="304"/>
      <c r="O464" s="356">
        <v>24.11</v>
      </c>
      <c r="P464" s="331">
        <v>873.1</v>
      </c>
      <c r="Q464" s="304">
        <v>130</v>
      </c>
      <c r="R464" s="304" t="s">
        <v>5948</v>
      </c>
      <c r="S464" s="304"/>
      <c r="T464" s="304"/>
      <c r="U464" s="304"/>
      <c r="V464" s="304"/>
      <c r="W464" s="304" t="s">
        <v>3293</v>
      </c>
      <c r="X464" s="304" t="s">
        <v>232</v>
      </c>
      <c r="Y464" s="366">
        <f t="shared" si="139"/>
        <v>506.6</v>
      </c>
      <c r="Z464" s="304">
        <v>0.4</v>
      </c>
      <c r="AA464" s="304"/>
      <c r="AB464" s="304">
        <v>-999</v>
      </c>
      <c r="AC464" s="304">
        <v>-999</v>
      </c>
      <c r="AD464" s="366">
        <v>-999</v>
      </c>
      <c r="AE464" s="304">
        <v>-999</v>
      </c>
      <c r="AF464" s="304">
        <v>-999</v>
      </c>
      <c r="AG464" s="304"/>
      <c r="AH464" s="304">
        <v>1.3058800000000001E-2</v>
      </c>
      <c r="AI464" s="312"/>
      <c r="AJ464" s="332">
        <v>323</v>
      </c>
      <c r="AK464" s="304">
        <f t="shared" si="135"/>
        <v>270</v>
      </c>
      <c r="AL464" s="304">
        <f t="shared" si="143"/>
        <v>0.43</v>
      </c>
      <c r="AM464" s="389">
        <f t="shared" si="136"/>
        <v>782</v>
      </c>
      <c r="AN464" s="304">
        <v>0.4</v>
      </c>
      <c r="AO464" s="304"/>
      <c r="AP464" s="312" t="s">
        <v>2964</v>
      </c>
      <c r="AQ464" s="312" t="s">
        <v>3947</v>
      </c>
      <c r="AR464" s="312">
        <v>782</v>
      </c>
      <c r="AS464" s="312">
        <v>712.822</v>
      </c>
      <c r="AT464" s="312"/>
      <c r="AU464" s="329">
        <f>VLOOKUP(C464,[1]world!$A$2:$B$3555,2,FALSE)</f>
        <v>11</v>
      </c>
      <c r="AV464" s="329">
        <v>328</v>
      </c>
      <c r="AW464" s="304">
        <v>0.37</v>
      </c>
      <c r="AX464" s="304">
        <v>12.01</v>
      </c>
      <c r="AY464" s="304">
        <v>21</v>
      </c>
      <c r="AZ464" s="304">
        <v>864.7</v>
      </c>
      <c r="BA464" s="304">
        <v>12.01</v>
      </c>
      <c r="BB464" s="304">
        <v>21</v>
      </c>
      <c r="BC464" s="304">
        <v>864.7</v>
      </c>
      <c r="BD464" s="304">
        <v>-999</v>
      </c>
      <c r="BE464" s="304">
        <v>-999</v>
      </c>
      <c r="BF464" s="304">
        <v>-999</v>
      </c>
      <c r="BG464" s="304">
        <v>-999</v>
      </c>
      <c r="BH464" s="304">
        <v>-999</v>
      </c>
      <c r="BI464" s="304">
        <v>-999</v>
      </c>
      <c r="BJ464" s="304">
        <v>0</v>
      </c>
      <c r="BK464" s="304">
        <v>0</v>
      </c>
      <c r="BL464" s="304">
        <v>1</v>
      </c>
    </row>
    <row r="465" spans="1:64" ht="15" hidden="1" customHeight="1" x14ac:dyDescent="0.2">
      <c r="A465" s="304" t="s">
        <v>4922</v>
      </c>
      <c r="B465" s="304" t="s">
        <v>5965</v>
      </c>
      <c r="C465" s="304">
        <v>468</v>
      </c>
      <c r="D465" s="349" t="s">
        <v>3977</v>
      </c>
      <c r="E465" s="309">
        <v>58163</v>
      </c>
      <c r="F465" s="309"/>
      <c r="G465" s="324">
        <v>37.807000000000002</v>
      </c>
      <c r="H465" s="324">
        <v>-122.361</v>
      </c>
      <c r="I465" s="324" t="s">
        <v>214</v>
      </c>
      <c r="J465" s="368">
        <f t="shared" si="142"/>
        <v>659.81</v>
      </c>
      <c r="K465" s="331">
        <v>0.11</v>
      </c>
      <c r="L465" s="304" t="str">
        <f t="shared" si="134"/>
        <v>C</v>
      </c>
      <c r="M465" s="388">
        <v>1</v>
      </c>
      <c r="N465" s="304"/>
      <c r="O465" s="356">
        <v>23.8</v>
      </c>
      <c r="P465" s="331">
        <v>659.81</v>
      </c>
      <c r="Q465" s="304">
        <v>361</v>
      </c>
      <c r="R465" s="304" t="s">
        <v>5948</v>
      </c>
      <c r="S465" s="304"/>
      <c r="T465" s="304"/>
      <c r="U465" s="304"/>
      <c r="V465" s="304"/>
      <c r="W465" s="310" t="s">
        <v>3293</v>
      </c>
      <c r="X465" s="304" t="s">
        <v>232</v>
      </c>
      <c r="Y465" s="366">
        <f t="shared" si="139"/>
        <v>506.6</v>
      </c>
      <c r="Z465" s="304">
        <v>0.4</v>
      </c>
      <c r="AA465" s="304"/>
      <c r="AB465" s="304">
        <v>-999</v>
      </c>
      <c r="AC465" s="304">
        <v>-999</v>
      </c>
      <c r="AD465" s="366">
        <v>-999</v>
      </c>
      <c r="AE465" s="304">
        <v>-999</v>
      </c>
      <c r="AF465" s="304">
        <v>-999</v>
      </c>
      <c r="AG465" s="304"/>
      <c r="AH465" s="304">
        <v>8.6238300000000007E-3</v>
      </c>
      <c r="AI465" s="312"/>
      <c r="AJ465" s="332">
        <v>287</v>
      </c>
      <c r="AK465" s="304">
        <f t="shared" si="135"/>
        <v>270</v>
      </c>
      <c r="AL465" s="304">
        <f t="shared" si="143"/>
        <v>0.43</v>
      </c>
      <c r="AM465" s="389">
        <f t="shared" si="136"/>
        <v>782</v>
      </c>
      <c r="AN465" s="304">
        <v>0.4</v>
      </c>
      <c r="AO465" s="304"/>
      <c r="AP465" s="312" t="s">
        <v>2964</v>
      </c>
      <c r="AQ465" s="312" t="s">
        <v>3947</v>
      </c>
      <c r="AR465" s="312">
        <v>782</v>
      </c>
      <c r="AS465" s="312">
        <v>712.822</v>
      </c>
      <c r="AT465" s="312"/>
      <c r="AU465" s="329">
        <f>VLOOKUP(C465,[1]world!$A$2:$B$3555,2,FALSE)</f>
        <v>18</v>
      </c>
      <c r="AV465" s="329"/>
      <c r="AW465" s="304">
        <v>0.37</v>
      </c>
      <c r="AX465" s="304">
        <v>22</v>
      </c>
      <c r="AY465" s="304">
        <v>278.3</v>
      </c>
      <c r="AZ465" s="304">
        <v>900.8</v>
      </c>
      <c r="BA465" s="304">
        <v>22</v>
      </c>
      <c r="BB465" s="304">
        <v>278.3</v>
      </c>
      <c r="BC465" s="304">
        <v>900.8</v>
      </c>
      <c r="BD465" s="304">
        <v>-999</v>
      </c>
      <c r="BE465" s="304">
        <v>-999</v>
      </c>
      <c r="BF465" s="304">
        <v>-999</v>
      </c>
      <c r="BG465" s="304">
        <v>-999</v>
      </c>
      <c r="BH465" s="304">
        <v>-999</v>
      </c>
      <c r="BI465" s="304">
        <v>-999</v>
      </c>
      <c r="BJ465" s="304">
        <v>1</v>
      </c>
      <c r="BK465" s="304">
        <v>1</v>
      </c>
      <c r="BL465" s="304">
        <v>1</v>
      </c>
    </row>
    <row r="466" spans="1:64" ht="15" hidden="1" customHeight="1" x14ac:dyDescent="0.2">
      <c r="A466" s="304" t="s">
        <v>4922</v>
      </c>
      <c r="B466" s="304" t="s">
        <v>5965</v>
      </c>
      <c r="C466" s="304">
        <v>469</v>
      </c>
      <c r="D466" s="349" t="s">
        <v>3918</v>
      </c>
      <c r="E466" s="309">
        <v>58219</v>
      </c>
      <c r="F466" s="309"/>
      <c r="G466" s="324">
        <v>37.656999999999996</v>
      </c>
      <c r="H466" s="324">
        <v>-122.06100000000001</v>
      </c>
      <c r="I466" s="324" t="s">
        <v>214</v>
      </c>
      <c r="J466" s="368">
        <f t="shared" si="142"/>
        <v>517.05999999999995</v>
      </c>
      <c r="K466" s="331">
        <v>0.1</v>
      </c>
      <c r="L466" s="304" t="str">
        <f t="shared" si="134"/>
        <v>C</v>
      </c>
      <c r="M466" s="388">
        <v>0</v>
      </c>
      <c r="N466" s="304"/>
      <c r="O466" s="356">
        <v>30.5</v>
      </c>
      <c r="P466" s="304">
        <v>517.05999999999995</v>
      </c>
      <c r="Q466" s="304">
        <v>445</v>
      </c>
      <c r="R466" s="304" t="s">
        <v>5948</v>
      </c>
      <c r="S466" s="304"/>
      <c r="T466" s="304"/>
      <c r="U466" s="304"/>
      <c r="V466" s="304"/>
      <c r="W466" s="310" t="s">
        <v>425</v>
      </c>
      <c r="X466" s="304" t="s">
        <v>232</v>
      </c>
      <c r="Y466" s="366">
        <f t="shared" si="139"/>
        <v>506.6</v>
      </c>
      <c r="Z466" s="304">
        <v>0.4</v>
      </c>
      <c r="AA466" s="304"/>
      <c r="AB466" s="304">
        <v>-999</v>
      </c>
      <c r="AC466" s="304">
        <v>-999</v>
      </c>
      <c r="AD466" s="366">
        <v>-999</v>
      </c>
      <c r="AE466" s="304">
        <v>-999</v>
      </c>
      <c r="AF466" s="304">
        <v>-999</v>
      </c>
      <c r="AG466" s="304"/>
      <c r="AH466" s="304">
        <v>0.100799</v>
      </c>
      <c r="AI466" s="312"/>
      <c r="AJ466" s="332">
        <v>623</v>
      </c>
      <c r="AK466" s="304">
        <f t="shared" si="135"/>
        <v>690</v>
      </c>
      <c r="AL466" s="304">
        <f t="shared" si="143"/>
        <v>0.43</v>
      </c>
      <c r="AM466" s="389">
        <f t="shared" si="136"/>
        <v>515</v>
      </c>
      <c r="AN466" s="304"/>
      <c r="AO466" s="304"/>
      <c r="AP466" s="312" t="s">
        <v>6118</v>
      </c>
      <c r="AQ466" s="312" t="s">
        <v>3919</v>
      </c>
      <c r="AR466" s="312">
        <v>515</v>
      </c>
      <c r="AS466" s="312">
        <v>597.12</v>
      </c>
      <c r="AT466" s="312"/>
      <c r="AU466" s="329">
        <f>VLOOKUP(C466,[1]world!$A$2:$B$3555,2,FALSE)</f>
        <v>3</v>
      </c>
      <c r="AV466" s="329">
        <v>547</v>
      </c>
      <c r="AW466" s="304">
        <v>0.37</v>
      </c>
      <c r="AX466" s="304">
        <v>30</v>
      </c>
      <c r="AY466" s="304">
        <v>-999</v>
      </c>
      <c r="AZ466" s="304">
        <v>-999</v>
      </c>
      <c r="BA466" s="304">
        <v>30</v>
      </c>
      <c r="BB466" s="304">
        <v>-999</v>
      </c>
      <c r="BC466" s="304">
        <v>-999</v>
      </c>
      <c r="BD466" s="304">
        <v>-999</v>
      </c>
      <c r="BE466" s="304">
        <v>-999</v>
      </c>
      <c r="BF466" s="304">
        <v>-999</v>
      </c>
      <c r="BG466" s="304">
        <v>-999</v>
      </c>
      <c r="BH466" s="304">
        <v>-999</v>
      </c>
      <c r="BI466" s="304">
        <v>-999</v>
      </c>
      <c r="BJ466" s="304">
        <v>3</v>
      </c>
      <c r="BK466" s="304">
        <v>1</v>
      </c>
      <c r="BL466" s="304">
        <v>1</v>
      </c>
    </row>
    <row r="467" spans="1:64" ht="15" hidden="1" customHeight="1" x14ac:dyDescent="0.2">
      <c r="A467" s="304" t="s">
        <v>4922</v>
      </c>
      <c r="B467" s="304" t="s">
        <v>5965</v>
      </c>
      <c r="C467" s="304">
        <v>470</v>
      </c>
      <c r="D467" s="349" t="s">
        <v>3967</v>
      </c>
      <c r="E467" s="309">
        <v>58222</v>
      </c>
      <c r="F467" s="309"/>
      <c r="G467" s="324">
        <v>37.792000000000002</v>
      </c>
      <c r="H467" s="324">
        <v>-122.45699999999999</v>
      </c>
      <c r="I467" s="324" t="s">
        <v>214</v>
      </c>
      <c r="J467" s="368">
        <f t="shared" si="142"/>
        <v>594.47</v>
      </c>
      <c r="K467" s="331">
        <v>0.1</v>
      </c>
      <c r="L467" s="304" t="str">
        <f t="shared" si="134"/>
        <v>C</v>
      </c>
      <c r="M467" s="388">
        <v>0</v>
      </c>
      <c r="N467" s="304"/>
      <c r="O467" s="356">
        <v>54.6</v>
      </c>
      <c r="P467" s="304">
        <v>594.47</v>
      </c>
      <c r="Q467" s="304">
        <v>669</v>
      </c>
      <c r="R467" s="304" t="s">
        <v>5948</v>
      </c>
      <c r="S467" s="304"/>
      <c r="T467" s="304"/>
      <c r="U467" s="304"/>
      <c r="V467" s="304"/>
      <c r="W467" s="304" t="s">
        <v>3293</v>
      </c>
      <c r="X467" s="304" t="s">
        <v>232</v>
      </c>
      <c r="Y467" s="366">
        <f t="shared" si="139"/>
        <v>506.6</v>
      </c>
      <c r="Z467" s="304">
        <v>0.4</v>
      </c>
      <c r="AA467" s="304"/>
      <c r="AB467" s="304">
        <v>-999</v>
      </c>
      <c r="AC467" s="304">
        <v>-999</v>
      </c>
      <c r="AD467" s="366">
        <v>-999</v>
      </c>
      <c r="AE467" s="304">
        <v>-999</v>
      </c>
      <c r="AF467" s="304">
        <v>-999</v>
      </c>
      <c r="AG467" s="304"/>
      <c r="AH467" s="304">
        <v>4.49127E-2</v>
      </c>
      <c r="AI467" s="312"/>
      <c r="AJ467" s="332">
        <v>469</v>
      </c>
      <c r="AK467" s="304">
        <f t="shared" si="135"/>
        <v>425</v>
      </c>
      <c r="AL467" s="304">
        <f t="shared" si="143"/>
        <v>0.43</v>
      </c>
      <c r="AM467" s="389">
        <f t="shared" si="136"/>
        <v>302</v>
      </c>
      <c r="AN467" s="304">
        <v>0.28999999999999998</v>
      </c>
      <c r="AO467" s="304"/>
      <c r="AP467" s="312" t="s">
        <v>2348</v>
      </c>
      <c r="AQ467" s="312" t="s">
        <v>3968</v>
      </c>
      <c r="AR467" s="312">
        <v>302</v>
      </c>
      <c r="AS467" s="312">
        <v>641.55700000000002</v>
      </c>
      <c r="AT467" s="312"/>
      <c r="AU467" s="329">
        <f>VLOOKUP(C467,[1]world!$A$2:$B$3555,2,FALSE)</f>
        <v>11</v>
      </c>
      <c r="AV467" s="329">
        <v>328</v>
      </c>
      <c r="AW467" s="304">
        <v>0.37</v>
      </c>
      <c r="AX467" s="304">
        <v>45</v>
      </c>
      <c r="AY467" s="304">
        <v>271.39999999999998</v>
      </c>
      <c r="AZ467" s="304">
        <v>850.9</v>
      </c>
      <c r="BA467" s="304">
        <v>45</v>
      </c>
      <c r="BB467" s="304">
        <v>271.39999999999998</v>
      </c>
      <c r="BC467" s="304">
        <v>850.9</v>
      </c>
      <c r="BD467" s="304">
        <v>-999</v>
      </c>
      <c r="BE467" s="304">
        <v>-999</v>
      </c>
      <c r="BF467" s="304">
        <v>-999</v>
      </c>
      <c r="BG467" s="304">
        <v>-999</v>
      </c>
      <c r="BH467" s="304">
        <v>-999</v>
      </c>
      <c r="BI467" s="304">
        <v>-999</v>
      </c>
      <c r="BJ467" s="304">
        <v>3</v>
      </c>
      <c r="BK467" s="304">
        <v>1</v>
      </c>
      <c r="BL467" s="304">
        <v>1</v>
      </c>
    </row>
    <row r="468" spans="1:64" ht="15" hidden="1" customHeight="1" x14ac:dyDescent="0.2">
      <c r="A468" s="304" t="s">
        <v>4922</v>
      </c>
      <c r="B468" s="304" t="s">
        <v>5965</v>
      </c>
      <c r="C468" s="304">
        <v>471</v>
      </c>
      <c r="D468" s="349" t="s">
        <v>3895</v>
      </c>
      <c r="E468" s="309">
        <v>58223</v>
      </c>
      <c r="F468" s="309"/>
      <c r="G468" s="324">
        <v>37.622</v>
      </c>
      <c r="H468" s="324">
        <v>-122.398</v>
      </c>
      <c r="I468" s="324" t="s">
        <v>232</v>
      </c>
      <c r="J468" s="368">
        <f t="shared" si="142"/>
        <v>190.14</v>
      </c>
      <c r="K468" s="331">
        <v>0.1</v>
      </c>
      <c r="L468" s="304" t="str">
        <f t="shared" si="134"/>
        <v>D</v>
      </c>
      <c r="M468" s="388">
        <v>0</v>
      </c>
      <c r="N468" s="304"/>
      <c r="O468" s="356">
        <v>152.4</v>
      </c>
      <c r="P468" s="304">
        <v>190.14</v>
      </c>
      <c r="Q468" s="304">
        <v>388</v>
      </c>
      <c r="R468" s="304" t="s">
        <v>5948</v>
      </c>
      <c r="S468" s="304"/>
      <c r="T468" s="304"/>
      <c r="U468" s="304"/>
      <c r="V468" s="304"/>
      <c r="W468" s="304" t="s">
        <v>286</v>
      </c>
      <c r="X468" s="304" t="s">
        <v>213</v>
      </c>
      <c r="Y468" s="366">
        <f t="shared" si="139"/>
        <v>274.5</v>
      </c>
      <c r="Z468" s="304">
        <v>0.3</v>
      </c>
      <c r="AA468" s="304"/>
      <c r="AB468" s="304">
        <v>-999</v>
      </c>
      <c r="AC468" s="304">
        <v>-999</v>
      </c>
      <c r="AD468" s="366">
        <v>-999</v>
      </c>
      <c r="AE468" s="304">
        <v>-999</v>
      </c>
      <c r="AF468" s="304">
        <v>-999</v>
      </c>
      <c r="AG468" s="304"/>
      <c r="AH468" s="304">
        <v>1.4638100000000001E-3</v>
      </c>
      <c r="AI468" s="312"/>
      <c r="AJ468" s="332">
        <v>202</v>
      </c>
      <c r="AK468" s="304">
        <f t="shared" si="135"/>
        <v>210</v>
      </c>
      <c r="AL468" s="304">
        <f t="shared" si="143"/>
        <v>0.2</v>
      </c>
      <c r="AM468" s="389">
        <f t="shared" si="136"/>
        <v>217</v>
      </c>
      <c r="AN468" s="304">
        <v>0.28999999999999998</v>
      </c>
      <c r="AO468" s="304"/>
      <c r="AP468" s="312" t="s">
        <v>3818</v>
      </c>
      <c r="AQ468" s="312" t="s">
        <v>3819</v>
      </c>
      <c r="AR468" s="312">
        <v>217</v>
      </c>
      <c r="AS468" s="312">
        <v>202.45</v>
      </c>
      <c r="AT468" s="312"/>
      <c r="AU468" s="329">
        <f>VLOOKUP(C468,[1]world!$A$2:$B$3555,2,FALSE)</f>
        <v>15</v>
      </c>
      <c r="AV468" s="329">
        <v>363</v>
      </c>
      <c r="AW468" s="304">
        <v>0.37</v>
      </c>
      <c r="AX468" s="304">
        <v>73.2</v>
      </c>
      <c r="AY468" s="304">
        <v>270.89999999999998</v>
      </c>
      <c r="AZ468" s="304">
        <v>849.4</v>
      </c>
      <c r="BA468" s="304">
        <v>73.2</v>
      </c>
      <c r="BB468" s="304">
        <v>270.89999999999998</v>
      </c>
      <c r="BC468" s="304">
        <v>849.4</v>
      </c>
      <c r="BD468" s="304">
        <v>-999</v>
      </c>
      <c r="BE468" s="304">
        <v>-999</v>
      </c>
      <c r="BF468" s="304">
        <v>-999</v>
      </c>
      <c r="BG468" s="304">
        <v>-999</v>
      </c>
      <c r="BH468" s="304">
        <v>-999</v>
      </c>
      <c r="BI468" s="304">
        <v>-999</v>
      </c>
      <c r="BJ468" s="304">
        <v>1</v>
      </c>
      <c r="BK468" s="304">
        <v>1</v>
      </c>
      <c r="BL468" s="304">
        <v>1</v>
      </c>
    </row>
    <row r="469" spans="1:64" ht="15" hidden="1" customHeight="1" x14ac:dyDescent="0.2">
      <c r="A469" s="304" t="s">
        <v>4922</v>
      </c>
      <c r="B469" s="304" t="s">
        <v>5965</v>
      </c>
      <c r="C469" s="304">
        <v>472</v>
      </c>
      <c r="D469" s="349" t="s">
        <v>3975</v>
      </c>
      <c r="E469" s="309">
        <v>58224</v>
      </c>
      <c r="F469" s="309"/>
      <c r="G469" s="324">
        <v>37.805999999999997</v>
      </c>
      <c r="H469" s="324">
        <v>-122.267</v>
      </c>
      <c r="I469" s="324" t="s">
        <v>205</v>
      </c>
      <c r="J469" s="368">
        <f t="shared" si="142"/>
        <v>306.3</v>
      </c>
      <c r="K469" s="331">
        <v>0.1</v>
      </c>
      <c r="L469" s="304" t="str">
        <f t="shared" si="134"/>
        <v>D</v>
      </c>
      <c r="M469" s="388">
        <v>0</v>
      </c>
      <c r="N469" s="304"/>
      <c r="O469" s="356">
        <v>113.99</v>
      </c>
      <c r="P469" s="304">
        <v>306.3</v>
      </c>
      <c r="Q469" s="304">
        <v>235</v>
      </c>
      <c r="R469" s="304" t="s">
        <v>5948</v>
      </c>
      <c r="S469" s="304"/>
      <c r="T469" s="304"/>
      <c r="U469" s="304"/>
      <c r="V469" s="304"/>
      <c r="W469" s="304" t="s">
        <v>464</v>
      </c>
      <c r="X469" s="304" t="s">
        <v>213</v>
      </c>
      <c r="Y469" s="366">
        <f t="shared" si="139"/>
        <v>274.5</v>
      </c>
      <c r="Z469" s="304">
        <v>0.3</v>
      </c>
      <c r="AA469" s="304"/>
      <c r="AB469" s="304">
        <v>-999</v>
      </c>
      <c r="AC469" s="304">
        <v>-999</v>
      </c>
      <c r="AD469" s="366">
        <v>-999</v>
      </c>
      <c r="AE469" s="304">
        <v>-999</v>
      </c>
      <c r="AF469" s="304">
        <v>-999</v>
      </c>
      <c r="AG469" s="304"/>
      <c r="AH469" s="304">
        <v>5.3898900000000003E-4</v>
      </c>
      <c r="AI469" s="312"/>
      <c r="AJ469" s="332">
        <v>184</v>
      </c>
      <c r="AK469" s="304">
        <f t="shared" si="135"/>
        <v>210</v>
      </c>
      <c r="AL469" s="304">
        <f t="shared" si="143"/>
        <v>0.2</v>
      </c>
      <c r="AM469" s="389">
        <f t="shared" si="136"/>
        <v>302</v>
      </c>
      <c r="AN469" s="304">
        <v>0.28999999999999998</v>
      </c>
      <c r="AO469" s="304"/>
      <c r="AP469" s="312" t="s">
        <v>2348</v>
      </c>
      <c r="AQ469" s="312" t="s">
        <v>3976</v>
      </c>
      <c r="AR469" s="312">
        <v>302</v>
      </c>
      <c r="AS469" s="312">
        <v>297.91699999999997</v>
      </c>
      <c r="AT469" s="312"/>
      <c r="AU469" s="329">
        <f>VLOOKUP(C469,[1]world!$A$2:$B$3555,2,FALSE)</f>
        <v>7</v>
      </c>
      <c r="AV469" s="329">
        <v>388</v>
      </c>
      <c r="AW469" s="304">
        <v>0.37</v>
      </c>
      <c r="AX469" s="304">
        <v>153.80000000000001</v>
      </c>
      <c r="AY469" s="304">
        <v>278.3</v>
      </c>
      <c r="AZ469" s="304">
        <v>849.5</v>
      </c>
      <c r="BA469" s="304">
        <v>153.80000000000001</v>
      </c>
      <c r="BB469" s="304">
        <v>278.3</v>
      </c>
      <c r="BC469" s="304">
        <v>849.5</v>
      </c>
      <c r="BD469" s="304">
        <v>-999</v>
      </c>
      <c r="BE469" s="304">
        <v>-999</v>
      </c>
      <c r="BF469" s="304">
        <v>-999</v>
      </c>
      <c r="BG469" s="304">
        <v>-999</v>
      </c>
      <c r="BH469" s="304">
        <v>-999</v>
      </c>
      <c r="BI469" s="304">
        <v>-999</v>
      </c>
      <c r="BJ469" s="304">
        <v>1</v>
      </c>
      <c r="BK469" s="304">
        <v>1</v>
      </c>
      <c r="BL469" s="304">
        <v>1</v>
      </c>
    </row>
    <row r="470" spans="1:64" ht="15" hidden="1" customHeight="1" x14ac:dyDescent="0.2">
      <c r="A470" s="304" t="s">
        <v>4922</v>
      </c>
      <c r="B470" s="304" t="s">
        <v>5965</v>
      </c>
      <c r="C470" s="304">
        <v>473</v>
      </c>
      <c r="D470" s="349" t="s">
        <v>3735</v>
      </c>
      <c r="E470" s="309">
        <v>58235</v>
      </c>
      <c r="F470" s="309"/>
      <c r="G470" s="324">
        <v>37.262</v>
      </c>
      <c r="H470" s="324">
        <v>-122.009</v>
      </c>
      <c r="I470" s="324" t="s">
        <v>232</v>
      </c>
      <c r="J470" s="368">
        <f t="shared" ref="J470:J473" si="144">EXP(0.35*LN(AM470)+0.24*LN(Y470)+0.2*LN(AJ470)+0.21*LN(AV470))</f>
        <v>356.38640174811195</v>
      </c>
      <c r="K470" s="331">
        <f t="shared" ref="K470:K473" si="145">SQRT(0.35*AN470^2+0.24*Z470^2+0.2*AL470^2+0.21*AW470^2)</f>
        <v>0.33046028505707004</v>
      </c>
      <c r="L470" s="304" t="str">
        <f t="shared" si="134"/>
        <v>D</v>
      </c>
      <c r="M470" s="388" t="s">
        <v>6092</v>
      </c>
      <c r="N470" s="304"/>
      <c r="O470" s="356"/>
      <c r="P470" s="304"/>
      <c r="Q470" s="310"/>
      <c r="R470" s="304"/>
      <c r="S470" s="304"/>
      <c r="T470" s="304"/>
      <c r="U470" s="304"/>
      <c r="V470" s="304"/>
      <c r="W470" s="304" t="s">
        <v>505</v>
      </c>
      <c r="X470" s="304" t="s">
        <v>213</v>
      </c>
      <c r="Y470" s="366">
        <f t="shared" si="139"/>
        <v>274.5</v>
      </c>
      <c r="Z470" s="304">
        <v>0.3</v>
      </c>
      <c r="AA470" s="304"/>
      <c r="AB470" s="304">
        <v>-999</v>
      </c>
      <c r="AC470" s="304">
        <v>-999</v>
      </c>
      <c r="AD470" s="366">
        <v>-999</v>
      </c>
      <c r="AE470" s="304">
        <v>-999</v>
      </c>
      <c r="AF470" s="304">
        <v>-999</v>
      </c>
      <c r="AG470" s="304"/>
      <c r="AH470" s="304">
        <v>2.44943E-2</v>
      </c>
      <c r="AI470" s="312"/>
      <c r="AJ470" s="332">
        <v>386</v>
      </c>
      <c r="AK470" s="304">
        <f t="shared" si="135"/>
        <v>425</v>
      </c>
      <c r="AL470" s="363">
        <v>0.43</v>
      </c>
      <c r="AM470" s="389">
        <f t="shared" si="136"/>
        <v>387</v>
      </c>
      <c r="AN470" s="363">
        <v>0.25</v>
      </c>
      <c r="AO470" s="304"/>
      <c r="AP470" s="312" t="s">
        <v>1600</v>
      </c>
      <c r="AQ470" s="312"/>
      <c r="AR470" s="312">
        <v>387</v>
      </c>
      <c r="AS470" s="312">
        <v>370.78899999999999</v>
      </c>
      <c r="AT470" s="312"/>
      <c r="AU470" s="329">
        <f>VLOOKUP(C470,[1]world!$A$2:$B$3555,2,FALSE)</f>
        <v>7</v>
      </c>
      <c r="AV470" s="329">
        <v>388</v>
      </c>
      <c r="AW470" s="304">
        <v>0.37</v>
      </c>
      <c r="AX470" s="304">
        <v>595.6</v>
      </c>
      <c r="AY470" s="304">
        <v>1419.1</v>
      </c>
      <c r="AZ470" s="304">
        <v>3419.1</v>
      </c>
      <c r="BA470" s="304">
        <v>595.6</v>
      </c>
      <c r="BB470" s="304">
        <v>1419.1</v>
      </c>
      <c r="BC470" s="304">
        <v>3419.1</v>
      </c>
      <c r="BD470" s="304">
        <v>-999</v>
      </c>
      <c r="BE470" s="304">
        <v>-999</v>
      </c>
      <c r="BF470" s="304">
        <v>-999</v>
      </c>
      <c r="BG470" s="304">
        <v>-999</v>
      </c>
      <c r="BH470" s="304">
        <v>-999</v>
      </c>
      <c r="BI470" s="304">
        <v>-999</v>
      </c>
      <c r="BJ470" s="304">
        <v>1</v>
      </c>
      <c r="BK470" s="304">
        <v>1</v>
      </c>
      <c r="BL470" s="304">
        <v>1</v>
      </c>
    </row>
    <row r="471" spans="1:64" ht="15" hidden="1" customHeight="1" x14ac:dyDescent="0.2">
      <c r="A471" s="304" t="s">
        <v>4922</v>
      </c>
      <c r="B471" s="304" t="s">
        <v>5965</v>
      </c>
      <c r="C471" s="304">
        <v>474</v>
      </c>
      <c r="D471" s="349" t="s">
        <v>3741</v>
      </c>
      <c r="E471" s="309">
        <v>58235</v>
      </c>
      <c r="F471" s="309"/>
      <c r="G471" s="324">
        <v>37.262</v>
      </c>
      <c r="H471" s="324">
        <v>-122.009</v>
      </c>
      <c r="I471" s="324" t="s">
        <v>232</v>
      </c>
      <c r="J471" s="368">
        <f t="shared" si="144"/>
        <v>356.38640174811195</v>
      </c>
      <c r="K471" s="331">
        <f t="shared" si="145"/>
        <v>0.33046028505707004</v>
      </c>
      <c r="L471" s="304" t="str">
        <f t="shared" si="134"/>
        <v>D</v>
      </c>
      <c r="M471" s="388" t="s">
        <v>6092</v>
      </c>
      <c r="N471" s="304"/>
      <c r="O471" s="356"/>
      <c r="P471" s="304"/>
      <c r="Q471" s="310"/>
      <c r="R471" s="304"/>
      <c r="S471" s="304"/>
      <c r="T471" s="304"/>
      <c r="U471" s="304"/>
      <c r="V471" s="304"/>
      <c r="W471" s="304" t="s">
        <v>505</v>
      </c>
      <c r="X471" s="304" t="s">
        <v>213</v>
      </c>
      <c r="Y471" s="366">
        <f t="shared" si="139"/>
        <v>274.5</v>
      </c>
      <c r="Z471" s="304">
        <v>0.3</v>
      </c>
      <c r="AA471" s="304"/>
      <c r="AB471" s="304">
        <v>-999</v>
      </c>
      <c r="AC471" s="304">
        <v>-999</v>
      </c>
      <c r="AD471" s="366">
        <v>-999</v>
      </c>
      <c r="AE471" s="304">
        <v>-999</v>
      </c>
      <c r="AF471" s="304">
        <v>-999</v>
      </c>
      <c r="AG471" s="304"/>
      <c r="AH471" s="304">
        <v>2.44943E-2</v>
      </c>
      <c r="AI471" s="312"/>
      <c r="AJ471" s="332">
        <v>386</v>
      </c>
      <c r="AK471" s="304">
        <f t="shared" si="135"/>
        <v>425</v>
      </c>
      <c r="AL471" s="363">
        <v>0.43</v>
      </c>
      <c r="AM471" s="389">
        <f t="shared" si="136"/>
        <v>387</v>
      </c>
      <c r="AN471" s="363">
        <v>0.25</v>
      </c>
      <c r="AO471" s="304"/>
      <c r="AP471" s="312" t="s">
        <v>1600</v>
      </c>
      <c r="AQ471" s="312"/>
      <c r="AR471" s="312">
        <v>387</v>
      </c>
      <c r="AS471" s="312">
        <v>370.78899999999999</v>
      </c>
      <c r="AT471" s="312"/>
      <c r="AU471" s="329">
        <f>VLOOKUP(C471,[1]world!$A$2:$B$3555,2,FALSE)</f>
        <v>7</v>
      </c>
      <c r="AV471" s="329">
        <v>388</v>
      </c>
      <c r="AW471" s="304">
        <v>0.37</v>
      </c>
      <c r="AX471" s="304">
        <v>595.6</v>
      </c>
      <c r="AY471" s="304">
        <v>1419.1</v>
      </c>
      <c r="AZ471" s="304">
        <v>3419.1</v>
      </c>
      <c r="BA471" s="304">
        <v>595.6</v>
      </c>
      <c r="BB471" s="304">
        <v>1419.1</v>
      </c>
      <c r="BC471" s="304">
        <v>3419.1</v>
      </c>
      <c r="BD471" s="304">
        <v>-999</v>
      </c>
      <c r="BE471" s="304">
        <v>-999</v>
      </c>
      <c r="BF471" s="304">
        <v>-999</v>
      </c>
      <c r="BG471" s="304">
        <v>-999</v>
      </c>
      <c r="BH471" s="304">
        <v>-999</v>
      </c>
      <c r="BI471" s="304">
        <v>-999</v>
      </c>
      <c r="BJ471" s="304">
        <v>1</v>
      </c>
      <c r="BK471" s="304">
        <v>1</v>
      </c>
      <c r="BL471" s="304">
        <v>1</v>
      </c>
    </row>
    <row r="472" spans="1:64" ht="15" hidden="1" customHeight="1" x14ac:dyDescent="0.2">
      <c r="A472" s="304" t="s">
        <v>4922</v>
      </c>
      <c r="B472" s="304" t="s">
        <v>5965</v>
      </c>
      <c r="C472" s="304">
        <v>475</v>
      </c>
      <c r="D472" s="349" t="s">
        <v>3742</v>
      </c>
      <c r="E472" s="309">
        <v>58235</v>
      </c>
      <c r="F472" s="309"/>
      <c r="G472" s="324">
        <v>37.262</v>
      </c>
      <c r="H472" s="324">
        <v>-122.009</v>
      </c>
      <c r="I472" s="324" t="s">
        <v>232</v>
      </c>
      <c r="J472" s="368">
        <f t="shared" si="144"/>
        <v>356.38640174811195</v>
      </c>
      <c r="K472" s="331">
        <f t="shared" si="145"/>
        <v>0.33046028505707004</v>
      </c>
      <c r="L472" s="304" t="str">
        <f t="shared" si="134"/>
        <v>D</v>
      </c>
      <c r="M472" s="388" t="s">
        <v>6092</v>
      </c>
      <c r="N472" s="304"/>
      <c r="O472" s="356"/>
      <c r="P472" s="304"/>
      <c r="Q472" s="310"/>
      <c r="R472" s="304"/>
      <c r="S472" s="304"/>
      <c r="T472" s="304"/>
      <c r="U472" s="304"/>
      <c r="V472" s="304"/>
      <c r="W472" s="304" t="s">
        <v>505</v>
      </c>
      <c r="X472" s="304" t="s">
        <v>213</v>
      </c>
      <c r="Y472" s="366">
        <f t="shared" si="139"/>
        <v>274.5</v>
      </c>
      <c r="Z472" s="304">
        <v>0.3</v>
      </c>
      <c r="AA472" s="304"/>
      <c r="AB472" s="304">
        <v>-999</v>
      </c>
      <c r="AC472" s="304">
        <v>-999</v>
      </c>
      <c r="AD472" s="366">
        <v>-999</v>
      </c>
      <c r="AE472" s="304">
        <v>-999</v>
      </c>
      <c r="AF472" s="304">
        <v>-999</v>
      </c>
      <c r="AG472" s="304"/>
      <c r="AH472" s="304">
        <v>2.44943E-2</v>
      </c>
      <c r="AI472" s="312"/>
      <c r="AJ472" s="332">
        <v>386</v>
      </c>
      <c r="AK472" s="304">
        <f t="shared" si="135"/>
        <v>425</v>
      </c>
      <c r="AL472" s="363">
        <v>0.43</v>
      </c>
      <c r="AM472" s="389">
        <f t="shared" si="136"/>
        <v>387</v>
      </c>
      <c r="AN472" s="363">
        <v>0.25</v>
      </c>
      <c r="AO472" s="304"/>
      <c r="AP472" s="312" t="s">
        <v>1600</v>
      </c>
      <c r="AQ472" s="312"/>
      <c r="AR472" s="312">
        <v>387</v>
      </c>
      <c r="AS472" s="312">
        <v>370.78899999999999</v>
      </c>
      <c r="AT472" s="312"/>
      <c r="AU472" s="329">
        <f>VLOOKUP(C472,[1]world!$A$2:$B$3555,2,FALSE)</f>
        <v>7</v>
      </c>
      <c r="AV472" s="329">
        <v>388</v>
      </c>
      <c r="AW472" s="304">
        <v>0.37</v>
      </c>
      <c r="AX472" s="304">
        <v>595.6</v>
      </c>
      <c r="AY472" s="304">
        <v>1419.1</v>
      </c>
      <c r="AZ472" s="304">
        <v>3419.1</v>
      </c>
      <c r="BA472" s="304">
        <v>595.6</v>
      </c>
      <c r="BB472" s="304">
        <v>1419.1</v>
      </c>
      <c r="BC472" s="304">
        <v>3419.1</v>
      </c>
      <c r="BD472" s="304">
        <v>-999</v>
      </c>
      <c r="BE472" s="304">
        <v>-999</v>
      </c>
      <c r="BF472" s="304">
        <v>-999</v>
      </c>
      <c r="BG472" s="304">
        <v>-999</v>
      </c>
      <c r="BH472" s="304">
        <v>-999</v>
      </c>
      <c r="BI472" s="304">
        <v>-999</v>
      </c>
      <c r="BJ472" s="304">
        <v>1</v>
      </c>
      <c r="BK472" s="304">
        <v>1</v>
      </c>
      <c r="BL472" s="304">
        <v>1</v>
      </c>
    </row>
    <row r="473" spans="1:64" ht="15" hidden="1" customHeight="1" x14ac:dyDescent="0.2">
      <c r="A473" s="304" t="s">
        <v>4922</v>
      </c>
      <c r="B473" s="304" t="s">
        <v>5965</v>
      </c>
      <c r="C473" s="304">
        <v>476</v>
      </c>
      <c r="D473" s="349" t="s">
        <v>3743</v>
      </c>
      <c r="E473" s="309">
        <v>58235</v>
      </c>
      <c r="F473" s="309"/>
      <c r="G473" s="324">
        <v>37.262</v>
      </c>
      <c r="H473" s="324">
        <v>-122.009</v>
      </c>
      <c r="I473" s="324" t="s">
        <v>232</v>
      </c>
      <c r="J473" s="368">
        <f t="shared" si="144"/>
        <v>356.38640174811195</v>
      </c>
      <c r="K473" s="331">
        <f t="shared" si="145"/>
        <v>0.33046028505707004</v>
      </c>
      <c r="L473" s="304" t="str">
        <f t="shared" si="134"/>
        <v>D</v>
      </c>
      <c r="M473" s="388" t="s">
        <v>6092</v>
      </c>
      <c r="N473" s="304"/>
      <c r="O473" s="356"/>
      <c r="P473" s="304"/>
      <c r="Q473" s="310"/>
      <c r="R473" s="304"/>
      <c r="S473" s="304"/>
      <c r="T473" s="304"/>
      <c r="U473" s="304"/>
      <c r="V473" s="304"/>
      <c r="W473" s="304" t="s">
        <v>505</v>
      </c>
      <c r="X473" s="304" t="s">
        <v>213</v>
      </c>
      <c r="Y473" s="366">
        <f t="shared" si="139"/>
        <v>274.5</v>
      </c>
      <c r="Z473" s="304">
        <v>0.3</v>
      </c>
      <c r="AA473" s="304"/>
      <c r="AB473" s="304">
        <v>-999</v>
      </c>
      <c r="AC473" s="304">
        <v>-999</v>
      </c>
      <c r="AD473" s="366">
        <v>-999</v>
      </c>
      <c r="AE473" s="304">
        <v>-999</v>
      </c>
      <c r="AF473" s="304">
        <v>-999</v>
      </c>
      <c r="AG473" s="304"/>
      <c r="AH473" s="304">
        <v>2.44943E-2</v>
      </c>
      <c r="AI473" s="312"/>
      <c r="AJ473" s="332">
        <v>386</v>
      </c>
      <c r="AK473" s="304">
        <f t="shared" si="135"/>
        <v>425</v>
      </c>
      <c r="AL473" s="363">
        <v>0.43</v>
      </c>
      <c r="AM473" s="389">
        <f t="shared" si="136"/>
        <v>387</v>
      </c>
      <c r="AN473" s="363">
        <v>0.25</v>
      </c>
      <c r="AO473" s="304"/>
      <c r="AP473" s="312" t="s">
        <v>1600</v>
      </c>
      <c r="AQ473" s="312"/>
      <c r="AR473" s="312">
        <v>387</v>
      </c>
      <c r="AS473" s="312">
        <v>370.78899999999999</v>
      </c>
      <c r="AT473" s="312"/>
      <c r="AU473" s="329">
        <f>VLOOKUP(C473,[1]world!$A$2:$B$3555,2,FALSE)</f>
        <v>7</v>
      </c>
      <c r="AV473" s="329">
        <v>388</v>
      </c>
      <c r="AW473" s="304">
        <v>0.37</v>
      </c>
      <c r="AX473" s="304">
        <v>595.6</v>
      </c>
      <c r="AY473" s="304">
        <v>1419.1</v>
      </c>
      <c r="AZ473" s="304">
        <v>3419.1</v>
      </c>
      <c r="BA473" s="304">
        <v>595.6</v>
      </c>
      <c r="BB473" s="304">
        <v>1419.1</v>
      </c>
      <c r="BC473" s="304">
        <v>3419.1</v>
      </c>
      <c r="BD473" s="304">
        <v>-999</v>
      </c>
      <c r="BE473" s="304">
        <v>-999</v>
      </c>
      <c r="BF473" s="304">
        <v>-999</v>
      </c>
      <c r="BG473" s="304">
        <v>-999</v>
      </c>
      <c r="BH473" s="304">
        <v>-999</v>
      </c>
      <c r="BI473" s="304">
        <v>-999</v>
      </c>
      <c r="BJ473" s="304">
        <v>1</v>
      </c>
      <c r="BK473" s="304">
        <v>1</v>
      </c>
      <c r="BL473" s="304">
        <v>1</v>
      </c>
    </row>
    <row r="474" spans="1:64" ht="15" hidden="1" customHeight="1" x14ac:dyDescent="0.2">
      <c r="A474" s="304" t="s">
        <v>4922</v>
      </c>
      <c r="B474" s="304" t="s">
        <v>5965</v>
      </c>
      <c r="C474" s="304">
        <v>478</v>
      </c>
      <c r="D474" s="349" t="s">
        <v>3842</v>
      </c>
      <c r="E474" s="309">
        <v>58262</v>
      </c>
      <c r="F474" s="309"/>
      <c r="G474" s="324">
        <v>37.512</v>
      </c>
      <c r="H474" s="324">
        <v>-122.30800000000001</v>
      </c>
      <c r="I474" s="324" t="s">
        <v>206</v>
      </c>
      <c r="J474" s="368">
        <f t="shared" ref="J474:J481" si="146">P474</f>
        <v>627.59</v>
      </c>
      <c r="K474" s="331">
        <v>0.1</v>
      </c>
      <c r="L474" s="304" t="str">
        <f t="shared" si="134"/>
        <v>C</v>
      </c>
      <c r="M474" s="388">
        <v>0</v>
      </c>
      <c r="N474" s="304"/>
      <c r="O474" s="356">
        <v>34.99</v>
      </c>
      <c r="P474" s="304">
        <v>627.59</v>
      </c>
      <c r="Q474" s="304">
        <v>131</v>
      </c>
      <c r="R474" s="304" t="s">
        <v>5948</v>
      </c>
      <c r="S474" s="304"/>
      <c r="T474" s="304"/>
      <c r="U474" s="304"/>
      <c r="V474" s="304"/>
      <c r="W474" s="304" t="s">
        <v>3843</v>
      </c>
      <c r="X474" s="304" t="s">
        <v>232</v>
      </c>
      <c r="Y474" s="366">
        <f t="shared" si="139"/>
        <v>506.6</v>
      </c>
      <c r="Z474" s="304">
        <v>0.4</v>
      </c>
      <c r="AA474" s="304"/>
      <c r="AB474" s="304">
        <v>-999</v>
      </c>
      <c r="AC474" s="304">
        <v>-999</v>
      </c>
      <c r="AD474" s="366">
        <v>-999</v>
      </c>
      <c r="AE474" s="304">
        <v>-999</v>
      </c>
      <c r="AF474" s="304">
        <v>-999</v>
      </c>
      <c r="AG474" s="304"/>
      <c r="AH474" s="304">
        <v>5.5090600000000003E-2</v>
      </c>
      <c r="AI474" s="312"/>
      <c r="AJ474" s="332">
        <v>503</v>
      </c>
      <c r="AK474" s="304">
        <f t="shared" si="135"/>
        <v>555</v>
      </c>
      <c r="AL474" s="304">
        <f t="shared" ref="AL474:AL481" si="147">IF(AH474&lt;=0.0022,0.2,0.43)</f>
        <v>0.43</v>
      </c>
      <c r="AM474" s="389">
        <f t="shared" si="136"/>
        <v>782</v>
      </c>
      <c r="AN474" s="304">
        <v>0.4</v>
      </c>
      <c r="AO474" s="304"/>
      <c r="AP474" s="312" t="s">
        <v>2964</v>
      </c>
      <c r="AQ474" s="312" t="s">
        <v>3611</v>
      </c>
      <c r="AR474" s="312">
        <v>782</v>
      </c>
      <c r="AS474" s="312">
        <v>712.822</v>
      </c>
      <c r="AT474" s="312"/>
      <c r="AU474" s="329">
        <f>VLOOKUP(C474,[1]world!$A$2:$B$3555,2,FALSE)</f>
        <v>3</v>
      </c>
      <c r="AV474" s="329">
        <v>547</v>
      </c>
      <c r="AW474" s="304">
        <v>0.37</v>
      </c>
      <c r="AX474" s="304">
        <v>95.7</v>
      </c>
      <c r="AY474" s="304">
        <v>272.3</v>
      </c>
      <c r="AZ474" s="304">
        <v>846.3</v>
      </c>
      <c r="BA474" s="304">
        <v>95.7</v>
      </c>
      <c r="BB474" s="304">
        <v>272.3</v>
      </c>
      <c r="BC474" s="304">
        <v>846.3</v>
      </c>
      <c r="BD474" s="304">
        <v>-999</v>
      </c>
      <c r="BE474" s="304">
        <v>-999</v>
      </c>
      <c r="BF474" s="304">
        <v>-999</v>
      </c>
      <c r="BG474" s="304">
        <v>-999</v>
      </c>
      <c r="BH474" s="304">
        <v>-999</v>
      </c>
      <c r="BI474" s="304">
        <v>-999</v>
      </c>
      <c r="BJ474" s="304">
        <v>1</v>
      </c>
      <c r="BK474" s="304">
        <v>1</v>
      </c>
      <c r="BL474" s="304">
        <v>1</v>
      </c>
    </row>
    <row r="475" spans="1:64" ht="15" hidden="1" customHeight="1" x14ac:dyDescent="0.2">
      <c r="A475" s="304" t="s">
        <v>4922</v>
      </c>
      <c r="B475" s="304" t="s">
        <v>5965</v>
      </c>
      <c r="C475" s="304">
        <v>479</v>
      </c>
      <c r="D475" s="349" t="s">
        <v>3817</v>
      </c>
      <c r="E475" s="309">
        <v>58264</v>
      </c>
      <c r="F475" s="309"/>
      <c r="G475" s="324">
        <v>37.453000000000003</v>
      </c>
      <c r="H475" s="324">
        <v>-122.11199999999999</v>
      </c>
      <c r="I475" s="324" t="s">
        <v>205</v>
      </c>
      <c r="J475" s="368">
        <f t="shared" si="146"/>
        <v>209.87</v>
      </c>
      <c r="K475" s="331">
        <v>0.1</v>
      </c>
      <c r="L475" s="304" t="str">
        <f t="shared" si="134"/>
        <v>D</v>
      </c>
      <c r="M475" s="388">
        <v>0</v>
      </c>
      <c r="N475" s="304"/>
      <c r="O475" s="356">
        <v>50</v>
      </c>
      <c r="P475" s="304">
        <v>209.87</v>
      </c>
      <c r="Q475" s="304">
        <v>668</v>
      </c>
      <c r="R475" s="304" t="s">
        <v>5948</v>
      </c>
      <c r="S475" s="304"/>
      <c r="T475" s="304"/>
      <c r="U475" s="304"/>
      <c r="V475" s="304"/>
      <c r="W475" s="304" t="s">
        <v>1517</v>
      </c>
      <c r="X475" s="304" t="s">
        <v>213</v>
      </c>
      <c r="Y475" s="366">
        <f t="shared" si="139"/>
        <v>274.5</v>
      </c>
      <c r="Z475" s="304">
        <v>0.3</v>
      </c>
      <c r="AA475" s="304"/>
      <c r="AB475" s="304">
        <v>-999</v>
      </c>
      <c r="AC475" s="304">
        <v>-999</v>
      </c>
      <c r="AD475" s="366">
        <v>-999</v>
      </c>
      <c r="AE475" s="304">
        <v>-999</v>
      </c>
      <c r="AF475" s="304">
        <v>-999</v>
      </c>
      <c r="AG475" s="304"/>
      <c r="AH475" s="304">
        <v>1.0000000000000001E-5</v>
      </c>
      <c r="AI475" s="312"/>
      <c r="AJ475" s="332">
        <v>180</v>
      </c>
      <c r="AK475" s="304">
        <f t="shared" si="135"/>
        <v>180</v>
      </c>
      <c r="AL475" s="304">
        <f t="shared" si="147"/>
        <v>0.2</v>
      </c>
      <c r="AM475" s="389">
        <f t="shared" si="136"/>
        <v>217</v>
      </c>
      <c r="AN475" s="304">
        <v>0.28999999999999998</v>
      </c>
      <c r="AO475" s="304"/>
      <c r="AP475" s="312" t="s">
        <v>4981</v>
      </c>
      <c r="AQ475" s="312" t="s">
        <v>3819</v>
      </c>
      <c r="AR475" s="312">
        <v>217</v>
      </c>
      <c r="AS475" s="312">
        <v>202.45</v>
      </c>
      <c r="AT475" s="312"/>
      <c r="AU475" s="329">
        <f>VLOOKUP(C475,[1]world!$A$2:$B$3555,2,FALSE)</f>
        <v>16</v>
      </c>
      <c r="AV475" s="329">
        <v>246</v>
      </c>
      <c r="AW475" s="304">
        <v>0.18</v>
      </c>
      <c r="AX475" s="304">
        <v>366.1</v>
      </c>
      <c r="AY475" s="304">
        <v>366.1</v>
      </c>
      <c r="AZ475" s="304">
        <v>842</v>
      </c>
      <c r="BA475" s="304">
        <v>366.1</v>
      </c>
      <c r="BB475" s="304">
        <v>366.1</v>
      </c>
      <c r="BC475" s="304">
        <v>842</v>
      </c>
      <c r="BD475" s="304">
        <v>-999</v>
      </c>
      <c r="BE475" s="304">
        <v>-999</v>
      </c>
      <c r="BF475" s="304">
        <v>-999</v>
      </c>
      <c r="BG475" s="304">
        <v>-999</v>
      </c>
      <c r="BH475" s="304">
        <v>-999</v>
      </c>
      <c r="BI475" s="304">
        <v>-999</v>
      </c>
      <c r="BJ475" s="304">
        <v>1</v>
      </c>
      <c r="BK475" s="304">
        <v>1</v>
      </c>
      <c r="BL475" s="304">
        <v>1</v>
      </c>
    </row>
    <row r="476" spans="1:64" ht="15" hidden="1" customHeight="1" x14ac:dyDescent="0.2">
      <c r="A476" s="304" t="s">
        <v>4922</v>
      </c>
      <c r="B476" s="304" t="s">
        <v>5965</v>
      </c>
      <c r="C476" s="304">
        <v>480</v>
      </c>
      <c r="D476" s="349" t="s">
        <v>6037</v>
      </c>
      <c r="E476" s="309">
        <v>58338</v>
      </c>
      <c r="F476" s="309"/>
      <c r="G476" s="324">
        <v>37.820999999999998</v>
      </c>
      <c r="H476" s="324">
        <v>-122.23399999999999</v>
      </c>
      <c r="I476" s="324" t="s">
        <v>214</v>
      </c>
      <c r="J476" s="368">
        <f t="shared" si="146"/>
        <v>895.36</v>
      </c>
      <c r="K476" s="331">
        <v>0.11</v>
      </c>
      <c r="L476" s="304" t="str">
        <f t="shared" si="134"/>
        <v>B</v>
      </c>
      <c r="M476" s="388">
        <v>1</v>
      </c>
      <c r="N476" s="304"/>
      <c r="O476" s="356">
        <v>28.01</v>
      </c>
      <c r="P476" s="331">
        <v>895.36</v>
      </c>
      <c r="Q476" s="304">
        <v>129</v>
      </c>
      <c r="R476" s="304" t="s">
        <v>5948</v>
      </c>
      <c r="S476" s="304"/>
      <c r="T476" s="304"/>
      <c r="U476" s="304"/>
      <c r="V476" s="304"/>
      <c r="W476" s="304" t="s">
        <v>3293</v>
      </c>
      <c r="X476" s="304" t="s">
        <v>232</v>
      </c>
      <c r="Y476" s="366">
        <f t="shared" si="139"/>
        <v>506.6</v>
      </c>
      <c r="Z476" s="304">
        <v>0.4</v>
      </c>
      <c r="AA476" s="304"/>
      <c r="AB476" s="304">
        <v>-999</v>
      </c>
      <c r="AC476" s="304">
        <v>-999</v>
      </c>
      <c r="AD476" s="366">
        <v>-999</v>
      </c>
      <c r="AE476" s="304">
        <v>-999</v>
      </c>
      <c r="AF476" s="304">
        <v>-999</v>
      </c>
      <c r="AG476" s="304"/>
      <c r="AH476" s="304">
        <v>4.9624000000000001E-2</v>
      </c>
      <c r="AI476" s="312"/>
      <c r="AJ476" s="332">
        <v>488</v>
      </c>
      <c r="AK476" s="304">
        <f t="shared" si="135"/>
        <v>425</v>
      </c>
      <c r="AL476" s="304">
        <f t="shared" si="147"/>
        <v>0.43</v>
      </c>
      <c r="AM476" s="389">
        <f t="shared" si="136"/>
        <v>540</v>
      </c>
      <c r="AN476" s="304">
        <v>0.4</v>
      </c>
      <c r="AO476" s="304"/>
      <c r="AP476" s="312" t="s">
        <v>2428</v>
      </c>
      <c r="AQ476" s="312" t="s">
        <v>3947</v>
      </c>
      <c r="AR476" s="312">
        <v>540</v>
      </c>
      <c r="AS476" s="312">
        <v>712.822</v>
      </c>
      <c r="AT476" s="312"/>
      <c r="AU476" s="329">
        <f>VLOOKUP(C476,[1]world!$A$2:$B$3555,2,FALSE)</f>
        <v>3</v>
      </c>
      <c r="AV476" s="329">
        <v>547</v>
      </c>
      <c r="AW476" s="304">
        <v>0.37</v>
      </c>
      <c r="AX476" s="304">
        <v>3.99</v>
      </c>
      <c r="AY476" s="304">
        <v>293.60000000000002</v>
      </c>
      <c r="AZ476" s="304">
        <v>866.1</v>
      </c>
      <c r="BA476" s="304">
        <v>3.99</v>
      </c>
      <c r="BB476" s="304">
        <v>293.60000000000002</v>
      </c>
      <c r="BC476" s="304">
        <v>866.1</v>
      </c>
      <c r="BD476" s="304">
        <v>-999</v>
      </c>
      <c r="BE476" s="304">
        <v>-999</v>
      </c>
      <c r="BF476" s="304">
        <v>-999</v>
      </c>
      <c r="BG476" s="304">
        <v>-999</v>
      </c>
      <c r="BH476" s="304">
        <v>-999</v>
      </c>
      <c r="BI476" s="304">
        <v>-999</v>
      </c>
      <c r="BJ476" s="304">
        <v>0</v>
      </c>
      <c r="BK476" s="304">
        <v>1</v>
      </c>
      <c r="BL476" s="304">
        <v>1</v>
      </c>
    </row>
    <row r="477" spans="1:64" ht="15" hidden="1" customHeight="1" x14ac:dyDescent="0.2">
      <c r="A477" s="304" t="s">
        <v>4922</v>
      </c>
      <c r="B477" s="304" t="s">
        <v>5965</v>
      </c>
      <c r="C477" s="304">
        <v>481</v>
      </c>
      <c r="D477" s="349" t="s">
        <v>3825</v>
      </c>
      <c r="E477" s="309">
        <v>58373</v>
      </c>
      <c r="F477" s="309"/>
      <c r="G477" s="324">
        <v>37.465000000000003</v>
      </c>
      <c r="H477" s="324">
        <v>-122.342</v>
      </c>
      <c r="I477" s="324" t="s">
        <v>214</v>
      </c>
      <c r="J477" s="368">
        <f t="shared" si="146"/>
        <v>391.91</v>
      </c>
      <c r="K477" s="331">
        <v>0.1</v>
      </c>
      <c r="L477" s="304" t="str">
        <f t="shared" si="134"/>
        <v>C</v>
      </c>
      <c r="M477" s="388">
        <v>0</v>
      </c>
      <c r="N477" s="304"/>
      <c r="O477" s="356">
        <v>31</v>
      </c>
      <c r="P477" s="304">
        <v>391.91</v>
      </c>
      <c r="Q477" s="304">
        <v>444</v>
      </c>
      <c r="R477" s="304" t="s">
        <v>5948</v>
      </c>
      <c r="S477" s="304"/>
      <c r="T477" s="304"/>
      <c r="U477" s="304"/>
      <c r="V477" s="304"/>
      <c r="W477" s="304" t="s">
        <v>331</v>
      </c>
      <c r="X477" s="304" t="s">
        <v>232</v>
      </c>
      <c r="Y477" s="366">
        <f t="shared" si="139"/>
        <v>506.6</v>
      </c>
      <c r="Z477" s="304">
        <v>0.4</v>
      </c>
      <c r="AA477" s="304"/>
      <c r="AB477" s="304">
        <v>-999</v>
      </c>
      <c r="AC477" s="304">
        <v>-999</v>
      </c>
      <c r="AD477" s="366">
        <v>-999</v>
      </c>
      <c r="AE477" s="304">
        <v>-999</v>
      </c>
      <c r="AF477" s="304">
        <v>-999</v>
      </c>
      <c r="AG477" s="304"/>
      <c r="AH477" s="304">
        <v>8.0898300000000006E-2</v>
      </c>
      <c r="AI477" s="312"/>
      <c r="AJ477" s="332">
        <v>570</v>
      </c>
      <c r="AK477" s="304">
        <f t="shared" si="135"/>
        <v>555</v>
      </c>
      <c r="AL477" s="304">
        <f t="shared" si="147"/>
        <v>0.43</v>
      </c>
      <c r="AM477" s="389">
        <f t="shared" si="136"/>
        <v>515</v>
      </c>
      <c r="AN477" s="304"/>
      <c r="AO477" s="304"/>
      <c r="AP477" s="312" t="s">
        <v>1710</v>
      </c>
      <c r="AQ477" s="312" t="s">
        <v>3826</v>
      </c>
      <c r="AR477" s="312">
        <v>515</v>
      </c>
      <c r="AS477" s="312">
        <v>477.65199999999999</v>
      </c>
      <c r="AT477" s="312"/>
      <c r="AU477" s="329">
        <f>VLOOKUP(C477,[1]world!$A$2:$B$3555,2,FALSE)</f>
        <v>1</v>
      </c>
      <c r="AV477" s="329">
        <v>519</v>
      </c>
      <c r="AW477" s="304">
        <v>0.37</v>
      </c>
      <c r="AX477" s="304">
        <v>557.70000000000005</v>
      </c>
      <c r="AY477" s="304">
        <v>1308.7</v>
      </c>
      <c r="AZ477" s="304">
        <v>1308.7</v>
      </c>
      <c r="BA477" s="304">
        <v>557.70000000000005</v>
      </c>
      <c r="BB477" s="304">
        <v>1308.7</v>
      </c>
      <c r="BC477" s="304">
        <v>1308.7</v>
      </c>
      <c r="BD477" s="304">
        <v>-999</v>
      </c>
      <c r="BE477" s="304">
        <v>-999</v>
      </c>
      <c r="BF477" s="304">
        <v>-999</v>
      </c>
      <c r="BG477" s="304">
        <v>-999</v>
      </c>
      <c r="BH477" s="304">
        <v>-999</v>
      </c>
      <c r="BI477" s="304">
        <v>-999</v>
      </c>
      <c r="BJ477" s="304">
        <v>1</v>
      </c>
      <c r="BK477" s="304">
        <v>1</v>
      </c>
      <c r="BL477" s="304">
        <v>1</v>
      </c>
    </row>
    <row r="478" spans="1:64" ht="15" hidden="1" customHeight="1" x14ac:dyDescent="0.2">
      <c r="A478" s="304" t="s">
        <v>4922</v>
      </c>
      <c r="B478" s="304" t="s">
        <v>5965</v>
      </c>
      <c r="C478" s="304">
        <v>482</v>
      </c>
      <c r="D478" s="349" t="s">
        <v>3860</v>
      </c>
      <c r="E478" s="309">
        <v>58375</v>
      </c>
      <c r="F478" s="309"/>
      <c r="G478" s="324">
        <v>37.545000000000002</v>
      </c>
      <c r="H478" s="324">
        <v>-122.23099999999999</v>
      </c>
      <c r="I478" s="324" t="s">
        <v>214</v>
      </c>
      <c r="J478" s="368">
        <f t="shared" si="146"/>
        <v>116.35</v>
      </c>
      <c r="K478" s="331">
        <v>0.1</v>
      </c>
      <c r="L478" s="304" t="str">
        <f t="shared" si="134"/>
        <v>E</v>
      </c>
      <c r="M478" s="388">
        <v>0</v>
      </c>
      <c r="N478" s="304"/>
      <c r="O478" s="356">
        <v>32</v>
      </c>
      <c r="P478" s="304">
        <v>116.35</v>
      </c>
      <c r="Q478" s="304">
        <v>453</v>
      </c>
      <c r="R478" s="304" t="s">
        <v>5948</v>
      </c>
      <c r="S478" s="304"/>
      <c r="T478" s="304"/>
      <c r="U478" s="304"/>
      <c r="V478" s="304"/>
      <c r="W478" s="304" t="s">
        <v>320</v>
      </c>
      <c r="X478" s="304" t="s">
        <v>240</v>
      </c>
      <c r="Y478" s="366">
        <f t="shared" si="139"/>
        <v>181.5</v>
      </c>
      <c r="Z478" s="304">
        <v>0.2</v>
      </c>
      <c r="AA478" s="304"/>
      <c r="AB478" s="304">
        <v>-999</v>
      </c>
      <c r="AC478" s="304">
        <v>-999</v>
      </c>
      <c r="AD478" s="366">
        <v>-999</v>
      </c>
      <c r="AE478" s="304">
        <v>-999</v>
      </c>
      <c r="AF478" s="304">
        <v>-999</v>
      </c>
      <c r="AG478" s="304"/>
      <c r="AH478" s="304">
        <v>8.6754599999999996E-4</v>
      </c>
      <c r="AI478" s="312"/>
      <c r="AJ478" s="332">
        <v>191</v>
      </c>
      <c r="AK478" s="304">
        <f t="shared" si="135"/>
        <v>210</v>
      </c>
      <c r="AL478" s="304">
        <f t="shared" si="147"/>
        <v>0.2</v>
      </c>
      <c r="AM478" s="389">
        <f t="shared" si="136"/>
        <v>160</v>
      </c>
      <c r="AN478" s="304">
        <v>0.28999999999999998</v>
      </c>
      <c r="AO478" s="304"/>
      <c r="AP478" s="312" t="s">
        <v>3799</v>
      </c>
      <c r="AQ478" s="312" t="s">
        <v>3861</v>
      </c>
      <c r="AR478" s="312">
        <v>160</v>
      </c>
      <c r="AS478" s="312">
        <v>155.43299999999999</v>
      </c>
      <c r="AT478" s="312"/>
      <c r="AU478" s="329">
        <f>VLOOKUP(C478,[1]world!$A$2:$B$3555,2,FALSE)</f>
        <v>16</v>
      </c>
      <c r="AV478" s="329">
        <v>246</v>
      </c>
      <c r="AW478" s="304">
        <v>0.18</v>
      </c>
      <c r="AX478" s="304">
        <v>168.4</v>
      </c>
      <c r="AY478" s="304">
        <v>270.89999999999998</v>
      </c>
      <c r="AZ478" s="304">
        <v>842</v>
      </c>
      <c r="BA478" s="304">
        <v>168.4</v>
      </c>
      <c r="BB478" s="304">
        <v>270.89999999999998</v>
      </c>
      <c r="BC478" s="304">
        <v>842</v>
      </c>
      <c r="BD478" s="304">
        <v>-999</v>
      </c>
      <c r="BE478" s="304">
        <v>-999</v>
      </c>
      <c r="BF478" s="304">
        <v>-999</v>
      </c>
      <c r="BG478" s="304">
        <v>-999</v>
      </c>
      <c r="BH478" s="304">
        <v>-999</v>
      </c>
      <c r="BI478" s="304">
        <v>-999</v>
      </c>
      <c r="BJ478" s="304">
        <v>1</v>
      </c>
      <c r="BK478" s="304">
        <v>1</v>
      </c>
      <c r="BL478" s="304">
        <v>1</v>
      </c>
    </row>
    <row r="479" spans="1:64" ht="15" hidden="1" customHeight="1" x14ac:dyDescent="0.2">
      <c r="A479" s="304" t="s">
        <v>4922</v>
      </c>
      <c r="B479" s="304" t="s">
        <v>5965</v>
      </c>
      <c r="C479" s="304">
        <v>483</v>
      </c>
      <c r="D479" s="349" t="s">
        <v>3897</v>
      </c>
      <c r="E479" s="309">
        <v>58376</v>
      </c>
      <c r="F479" s="309"/>
      <c r="G479" s="324">
        <v>37.622999999999998</v>
      </c>
      <c r="H479" s="324">
        <v>-122.13</v>
      </c>
      <c r="I479" s="324" t="s">
        <v>214</v>
      </c>
      <c r="J479" s="368">
        <f t="shared" si="146"/>
        <v>219.8</v>
      </c>
      <c r="K479" s="331">
        <v>0.2</v>
      </c>
      <c r="L479" s="304" t="str">
        <f t="shared" si="134"/>
        <v>D</v>
      </c>
      <c r="M479" s="388">
        <v>1</v>
      </c>
      <c r="N479" s="304"/>
      <c r="O479" s="356">
        <v>12.8</v>
      </c>
      <c r="P479" s="331">
        <v>219.8</v>
      </c>
      <c r="Q479" s="304">
        <v>208</v>
      </c>
      <c r="R479" s="304" t="s">
        <v>5948</v>
      </c>
      <c r="S479" s="304"/>
      <c r="T479" s="304"/>
      <c r="U479" s="304"/>
      <c r="V479" s="304"/>
      <c r="W479" s="304" t="s">
        <v>248</v>
      </c>
      <c r="X479" s="304" t="s">
        <v>240</v>
      </c>
      <c r="Y479" s="366">
        <f t="shared" si="139"/>
        <v>181.5</v>
      </c>
      <c r="Z479" s="304">
        <v>0.2</v>
      </c>
      <c r="AA479" s="304"/>
      <c r="AB479" s="304">
        <v>-999</v>
      </c>
      <c r="AC479" s="304">
        <v>-999</v>
      </c>
      <c r="AD479" s="366">
        <v>-999</v>
      </c>
      <c r="AE479" s="304">
        <v>-999</v>
      </c>
      <c r="AF479" s="304">
        <v>-999</v>
      </c>
      <c r="AG479" s="304"/>
      <c r="AH479" s="304">
        <v>2.11348E-3</v>
      </c>
      <c r="AI479" s="312"/>
      <c r="AJ479" s="332">
        <v>214</v>
      </c>
      <c r="AK479" s="304">
        <f t="shared" si="135"/>
        <v>210</v>
      </c>
      <c r="AL479" s="304">
        <f t="shared" si="147"/>
        <v>0.2</v>
      </c>
      <c r="AM479" s="389">
        <f t="shared" si="136"/>
        <v>160</v>
      </c>
      <c r="AN479" s="304">
        <v>0.28999999999999998</v>
      </c>
      <c r="AO479" s="304"/>
      <c r="AP479" s="312" t="s">
        <v>3799</v>
      </c>
      <c r="AQ479" s="312" t="s">
        <v>3898</v>
      </c>
      <c r="AR479" s="312">
        <v>160</v>
      </c>
      <c r="AS479" s="312">
        <v>155.43299999999999</v>
      </c>
      <c r="AT479" s="312"/>
      <c r="AU479" s="329">
        <f>VLOOKUP(C479,[1]world!$A$2:$B$3555,2,FALSE)</f>
        <v>16</v>
      </c>
      <c r="AV479" s="329">
        <v>246</v>
      </c>
      <c r="AW479" s="304">
        <v>0.18</v>
      </c>
      <c r="AX479" s="304">
        <v>490.5</v>
      </c>
      <c r="AY479" s="304">
        <v>490.5</v>
      </c>
      <c r="AZ479" s="304">
        <v>842</v>
      </c>
      <c r="BA479" s="304">
        <v>490.5</v>
      </c>
      <c r="BB479" s="304">
        <v>490.5</v>
      </c>
      <c r="BC479" s="304">
        <v>842</v>
      </c>
      <c r="BD479" s="304">
        <v>-999</v>
      </c>
      <c r="BE479" s="304">
        <v>-999</v>
      </c>
      <c r="BF479" s="304">
        <v>-999</v>
      </c>
      <c r="BG479" s="304">
        <v>-999</v>
      </c>
      <c r="BH479" s="304">
        <v>-999</v>
      </c>
      <c r="BI479" s="304">
        <v>-999</v>
      </c>
      <c r="BJ479" s="304">
        <v>1</v>
      </c>
      <c r="BK479" s="304">
        <v>1</v>
      </c>
      <c r="BL479" s="304">
        <v>1</v>
      </c>
    </row>
    <row r="480" spans="1:64" ht="15" hidden="1" customHeight="1" x14ac:dyDescent="0.2">
      <c r="A480" s="304" t="s">
        <v>4922</v>
      </c>
      <c r="B480" s="304" t="s">
        <v>5965</v>
      </c>
      <c r="C480" s="304">
        <v>484</v>
      </c>
      <c r="D480" s="349" t="s">
        <v>3835</v>
      </c>
      <c r="E480" s="309">
        <v>58378</v>
      </c>
      <c r="F480" s="309"/>
      <c r="G480" s="324">
        <v>37.484000000000002</v>
      </c>
      <c r="H480" s="324">
        <v>-122.313</v>
      </c>
      <c r="I480" s="324" t="s">
        <v>214</v>
      </c>
      <c r="J480" s="368">
        <f t="shared" si="146"/>
        <v>415.27</v>
      </c>
      <c r="K480" s="331">
        <v>0.1</v>
      </c>
      <c r="L480" s="304" t="str">
        <f t="shared" si="134"/>
        <v>C</v>
      </c>
      <c r="M480" s="388">
        <v>0</v>
      </c>
      <c r="N480" s="304"/>
      <c r="O480" s="356">
        <v>31</v>
      </c>
      <c r="P480" s="304">
        <v>415.27</v>
      </c>
      <c r="Q480" s="304">
        <v>443</v>
      </c>
      <c r="R480" s="304" t="s">
        <v>5948</v>
      </c>
      <c r="S480" s="304"/>
      <c r="T480" s="304"/>
      <c r="U480" s="304"/>
      <c r="V480" s="304"/>
      <c r="W480" s="304" t="s">
        <v>331</v>
      </c>
      <c r="X480" s="304" t="s">
        <v>232</v>
      </c>
      <c r="Y480" s="366">
        <f t="shared" si="139"/>
        <v>506.6</v>
      </c>
      <c r="Z480" s="304">
        <v>0.4</v>
      </c>
      <c r="AA480" s="304"/>
      <c r="AB480" s="304">
        <v>-999</v>
      </c>
      <c r="AC480" s="304">
        <v>-999</v>
      </c>
      <c r="AD480" s="366">
        <v>-999</v>
      </c>
      <c r="AE480" s="304">
        <v>-999</v>
      </c>
      <c r="AF480" s="304">
        <v>-999</v>
      </c>
      <c r="AG480" s="304"/>
      <c r="AH480" s="304">
        <v>7.5000600000000001E-2</v>
      </c>
      <c r="AI480" s="312"/>
      <c r="AJ480" s="332">
        <v>555</v>
      </c>
      <c r="AK480" s="304">
        <f t="shared" si="135"/>
        <v>555</v>
      </c>
      <c r="AL480" s="304">
        <f t="shared" si="147"/>
        <v>0.43</v>
      </c>
      <c r="AM480" s="389">
        <f t="shared" si="136"/>
        <v>515</v>
      </c>
      <c r="AN480" s="304"/>
      <c r="AO480" s="304"/>
      <c r="AP480" s="312" t="s">
        <v>1710</v>
      </c>
      <c r="AQ480" s="312" t="s">
        <v>3806</v>
      </c>
      <c r="AR480" s="312">
        <v>515</v>
      </c>
      <c r="AS480" s="312">
        <v>477.65199999999999</v>
      </c>
      <c r="AT480" s="312"/>
      <c r="AU480" s="329">
        <f>VLOOKUP(C480,[1]world!$A$2:$B$3555,2,FALSE)</f>
        <v>3</v>
      </c>
      <c r="AV480" s="329">
        <v>547</v>
      </c>
      <c r="AW480" s="304">
        <v>0.37</v>
      </c>
      <c r="AX480" s="304">
        <v>103</v>
      </c>
      <c r="AY480" s="304">
        <v>301.5</v>
      </c>
      <c r="AZ480" s="304">
        <v>875.2</v>
      </c>
      <c r="BA480" s="304">
        <v>103</v>
      </c>
      <c r="BB480" s="304">
        <v>301.5</v>
      </c>
      <c r="BC480" s="304">
        <v>875.2</v>
      </c>
      <c r="BD480" s="304">
        <v>-999</v>
      </c>
      <c r="BE480" s="304">
        <v>-999</v>
      </c>
      <c r="BF480" s="304">
        <v>-999</v>
      </c>
      <c r="BG480" s="304">
        <v>-999</v>
      </c>
      <c r="BH480" s="304">
        <v>-999</v>
      </c>
      <c r="BI480" s="304">
        <v>-999</v>
      </c>
      <c r="BJ480" s="304">
        <v>1</v>
      </c>
      <c r="BK480" s="304">
        <v>1</v>
      </c>
      <c r="BL480" s="304">
        <v>1</v>
      </c>
    </row>
    <row r="481" spans="1:64" ht="15" hidden="1" customHeight="1" x14ac:dyDescent="0.2">
      <c r="A481" s="304" t="s">
        <v>4922</v>
      </c>
      <c r="B481" s="304" t="s">
        <v>5965</v>
      </c>
      <c r="C481" s="304">
        <v>485</v>
      </c>
      <c r="D481" s="349" t="s">
        <v>3917</v>
      </c>
      <c r="E481" s="309">
        <v>58393</v>
      </c>
      <c r="F481" s="309"/>
      <c r="G481" s="324">
        <v>37.656999999999996</v>
      </c>
      <c r="H481" s="324">
        <v>-122.08199999999999</v>
      </c>
      <c r="I481" s="324" t="s">
        <v>232</v>
      </c>
      <c r="J481" s="368">
        <f t="shared" si="146"/>
        <v>271.06</v>
      </c>
      <c r="K481" s="331">
        <v>0.1</v>
      </c>
      <c r="L481" s="304" t="str">
        <f t="shared" si="134"/>
        <v>D</v>
      </c>
      <c r="M481" s="388">
        <v>0</v>
      </c>
      <c r="N481" s="304"/>
      <c r="O481" s="356">
        <v>30</v>
      </c>
      <c r="P481" s="304">
        <v>271.06</v>
      </c>
      <c r="Q481" s="304">
        <v>447</v>
      </c>
      <c r="R481" s="304" t="s">
        <v>5948</v>
      </c>
      <c r="S481" s="304"/>
      <c r="T481" s="304"/>
      <c r="U481" s="304"/>
      <c r="V481" s="304"/>
      <c r="W481" s="304" t="s">
        <v>505</v>
      </c>
      <c r="X481" s="304" t="s">
        <v>213</v>
      </c>
      <c r="Y481" s="366">
        <f t="shared" si="139"/>
        <v>274.5</v>
      </c>
      <c r="Z481" s="304">
        <v>0.3</v>
      </c>
      <c r="AA481" s="304"/>
      <c r="AB481" s="304">
        <v>-999</v>
      </c>
      <c r="AC481" s="304">
        <v>-999</v>
      </c>
      <c r="AD481" s="366">
        <v>-999</v>
      </c>
      <c r="AE481" s="304">
        <v>-999</v>
      </c>
      <c r="AF481" s="304">
        <v>-999</v>
      </c>
      <c r="AG481" s="304"/>
      <c r="AH481" s="304">
        <v>9.91445E-3</v>
      </c>
      <c r="AI481" s="312"/>
      <c r="AJ481" s="332">
        <v>299</v>
      </c>
      <c r="AK481" s="304">
        <f t="shared" si="135"/>
        <v>270</v>
      </c>
      <c r="AL481" s="304">
        <f t="shared" si="147"/>
        <v>0.43</v>
      </c>
      <c r="AM481" s="389">
        <f t="shared" si="136"/>
        <v>387</v>
      </c>
      <c r="AN481" s="363">
        <v>0.25</v>
      </c>
      <c r="AO481" s="304"/>
      <c r="AP481" s="312" t="s">
        <v>1600</v>
      </c>
      <c r="AQ481" s="312" t="s">
        <v>3651</v>
      </c>
      <c r="AR481" s="312">
        <v>387</v>
      </c>
      <c r="AS481" s="312">
        <v>370.78899999999999</v>
      </c>
      <c r="AT481" s="312"/>
      <c r="AU481" s="329">
        <f>VLOOKUP(C481,[1]world!$A$2:$B$3555,2,FALSE)</f>
        <v>7</v>
      </c>
      <c r="AV481" s="329">
        <v>388</v>
      </c>
      <c r="AW481" s="304">
        <v>0.37</v>
      </c>
      <c r="AX481" s="304">
        <v>102.6</v>
      </c>
      <c r="AY481" s="304">
        <v>278.5</v>
      </c>
      <c r="AZ481" s="304">
        <v>872.2</v>
      </c>
      <c r="BA481" s="304">
        <v>102.6</v>
      </c>
      <c r="BB481" s="304">
        <v>278.5</v>
      </c>
      <c r="BC481" s="304">
        <v>872.2</v>
      </c>
      <c r="BD481" s="304">
        <v>-999</v>
      </c>
      <c r="BE481" s="304">
        <v>-999</v>
      </c>
      <c r="BF481" s="304">
        <v>-999</v>
      </c>
      <c r="BG481" s="304">
        <v>-999</v>
      </c>
      <c r="BH481" s="304">
        <v>-999</v>
      </c>
      <c r="BI481" s="304">
        <v>-999</v>
      </c>
      <c r="BJ481" s="304">
        <v>1</v>
      </c>
      <c r="BK481" s="304">
        <v>1</v>
      </c>
      <c r="BL481" s="304">
        <v>1</v>
      </c>
    </row>
    <row r="482" spans="1:64" ht="15" hidden="1" customHeight="1" x14ac:dyDescent="0.2">
      <c r="A482" s="304" t="s">
        <v>4922</v>
      </c>
      <c r="B482" s="304" t="s">
        <v>5965</v>
      </c>
      <c r="C482" s="304">
        <v>486</v>
      </c>
      <c r="D482" s="349" t="s">
        <v>3994</v>
      </c>
      <c r="E482" s="309">
        <v>58471</v>
      </c>
      <c r="F482" s="309"/>
      <c r="G482" s="324">
        <v>37.875999999999998</v>
      </c>
      <c r="H482" s="324">
        <v>-122.249</v>
      </c>
      <c r="I482" s="324" t="s">
        <v>214</v>
      </c>
      <c r="J482" s="368">
        <f t="shared" ref="J482:J483" si="148">EXP(0.35*LN(AM482)+0.24*LN(Y482)+0.2*LN(AJ482)+0.21*LN(AV482))</f>
        <v>579.8449872989811</v>
      </c>
      <c r="K482" s="331">
        <f t="shared" ref="K482:K483" si="149">SQRT(0.35*AN482^2+0.24*Z482^2+0.2*AL482^2+0.21*AW482^2)</f>
        <v>0.37715248905449367</v>
      </c>
      <c r="L482" s="304" t="str">
        <f t="shared" si="134"/>
        <v>C</v>
      </c>
      <c r="M482" s="388" t="s">
        <v>6092</v>
      </c>
      <c r="N482" s="304"/>
      <c r="O482" s="356"/>
      <c r="P482" s="304"/>
      <c r="Q482" s="310"/>
      <c r="R482" s="304"/>
      <c r="S482" s="304"/>
      <c r="T482" s="304"/>
      <c r="U482" s="304"/>
      <c r="V482" s="304"/>
      <c r="W482" s="304" t="s">
        <v>425</v>
      </c>
      <c r="X482" s="304" t="s">
        <v>232</v>
      </c>
      <c r="Y482" s="366">
        <f t="shared" si="139"/>
        <v>506.6</v>
      </c>
      <c r="Z482" s="304">
        <v>0.4</v>
      </c>
      <c r="AA482" s="304"/>
      <c r="AB482" s="304">
        <v>-999</v>
      </c>
      <c r="AC482" s="304">
        <v>-999</v>
      </c>
      <c r="AD482" s="366">
        <v>-999</v>
      </c>
      <c r="AE482" s="304">
        <v>-999</v>
      </c>
      <c r="AF482" s="304">
        <v>-999</v>
      </c>
      <c r="AG482" s="304"/>
      <c r="AH482" s="348">
        <f>VLOOKUP($C482,SMM_Vol1!$B$235:$H$269,6,FALSE)</f>
        <v>0.12384100000000001</v>
      </c>
      <c r="AI482" s="385">
        <v>1.0000000000000001E-5</v>
      </c>
      <c r="AJ482" s="332">
        <f>VLOOKUP($C482,SMM_Vol1!$B$235:$H$269,7,FALSE)</f>
        <v>703</v>
      </c>
      <c r="AK482" s="304">
        <f t="shared" si="135"/>
        <v>690</v>
      </c>
      <c r="AL482" s="363">
        <v>0.43</v>
      </c>
      <c r="AM482" s="389">
        <f t="shared" si="136"/>
        <v>609</v>
      </c>
      <c r="AN482" s="304">
        <v>0.33</v>
      </c>
      <c r="AO482" s="304"/>
      <c r="AP482" s="312" t="s">
        <v>2157</v>
      </c>
      <c r="AQ482" s="312" t="s">
        <v>3995</v>
      </c>
      <c r="AR482" s="312">
        <v>609</v>
      </c>
      <c r="AS482" s="312">
        <v>597.12</v>
      </c>
      <c r="AT482" s="312"/>
      <c r="AU482" s="329">
        <f>VLOOKUP(C482,[1]world!$A$2:$B$3555,2,FALSE)</f>
        <v>1</v>
      </c>
      <c r="AV482" s="329">
        <v>519</v>
      </c>
      <c r="AW482" s="304">
        <v>0.37</v>
      </c>
      <c r="AX482" s="304">
        <v>583.6</v>
      </c>
      <c r="AY482" s="304">
        <v>1410.9</v>
      </c>
      <c r="AZ482" s="304">
        <v>3361.1</v>
      </c>
      <c r="BA482" s="304">
        <v>583.6</v>
      </c>
      <c r="BB482" s="304">
        <v>1410.9</v>
      </c>
      <c r="BC482" s="304">
        <v>3361.1</v>
      </c>
      <c r="BD482" s="304">
        <v>-999</v>
      </c>
      <c r="BE482" s="304">
        <v>-999</v>
      </c>
      <c r="BF482" s="304">
        <v>-999</v>
      </c>
      <c r="BG482" s="304">
        <v>-999</v>
      </c>
      <c r="BH482" s="304">
        <v>-999</v>
      </c>
      <c r="BI482" s="304">
        <v>-999</v>
      </c>
      <c r="BJ482" s="304">
        <v>1</v>
      </c>
      <c r="BK482" s="304">
        <v>1</v>
      </c>
      <c r="BL482" s="304">
        <v>1</v>
      </c>
    </row>
    <row r="483" spans="1:64" ht="15" hidden="1" customHeight="1" x14ac:dyDescent="0.2">
      <c r="A483" s="304" t="s">
        <v>4922</v>
      </c>
      <c r="B483" s="304" t="s">
        <v>5965</v>
      </c>
      <c r="C483" s="304">
        <v>487</v>
      </c>
      <c r="D483" s="349" t="s">
        <v>3926</v>
      </c>
      <c r="E483" s="309">
        <v>58498</v>
      </c>
      <c r="F483" s="309"/>
      <c r="G483" s="324">
        <v>37.67</v>
      </c>
      <c r="H483" s="324">
        <v>-122.086</v>
      </c>
      <c r="I483" s="324" t="s">
        <v>214</v>
      </c>
      <c r="J483" s="368">
        <f t="shared" si="148"/>
        <v>344.33433965710708</v>
      </c>
      <c r="K483" s="331">
        <f t="shared" si="149"/>
        <v>0.33046028505707004</v>
      </c>
      <c r="L483" s="304" t="str">
        <f t="shared" si="134"/>
        <v>D</v>
      </c>
      <c r="M483" s="388" t="s">
        <v>6092</v>
      </c>
      <c r="N483" s="304"/>
      <c r="O483" s="356"/>
      <c r="P483" s="304"/>
      <c r="Q483" s="310"/>
      <c r="R483" s="304"/>
      <c r="S483" s="304"/>
      <c r="T483" s="304"/>
      <c r="U483" s="304"/>
      <c r="V483" s="304"/>
      <c r="W483" s="304" t="s">
        <v>273</v>
      </c>
      <c r="X483" s="304" t="s">
        <v>213</v>
      </c>
      <c r="Y483" s="366">
        <f t="shared" si="139"/>
        <v>274.5</v>
      </c>
      <c r="Z483" s="304">
        <v>0.3</v>
      </c>
      <c r="AA483" s="304"/>
      <c r="AB483" s="304">
        <v>-999</v>
      </c>
      <c r="AC483" s="304">
        <v>-999</v>
      </c>
      <c r="AD483" s="366">
        <v>-999</v>
      </c>
      <c r="AE483" s="304">
        <v>-999</v>
      </c>
      <c r="AF483" s="304">
        <v>-999</v>
      </c>
      <c r="AG483" s="304"/>
      <c r="AH483" s="304">
        <v>1.3389699999999999E-2</v>
      </c>
      <c r="AI483" s="312"/>
      <c r="AJ483" s="332">
        <v>325</v>
      </c>
      <c r="AK483" s="304">
        <f t="shared" si="135"/>
        <v>270</v>
      </c>
      <c r="AL483" s="363">
        <v>0.43</v>
      </c>
      <c r="AM483" s="389">
        <f t="shared" si="136"/>
        <v>387</v>
      </c>
      <c r="AN483" s="363">
        <v>0.25</v>
      </c>
      <c r="AO483" s="304"/>
      <c r="AP483" s="312" t="s">
        <v>1600</v>
      </c>
      <c r="AQ483" s="312"/>
      <c r="AR483" s="312">
        <v>387</v>
      </c>
      <c r="AS483" s="312">
        <v>370.78899999999999</v>
      </c>
      <c r="AT483" s="312"/>
      <c r="AU483" s="329">
        <f>VLOOKUP(C483,[1]world!$A$2:$B$3555,2,FALSE)</f>
        <v>7</v>
      </c>
      <c r="AV483" s="329">
        <v>388</v>
      </c>
      <c r="AW483" s="304">
        <v>0.37</v>
      </c>
      <c r="AX483" s="304">
        <v>44</v>
      </c>
      <c r="AY483" s="304">
        <v>271.2</v>
      </c>
      <c r="AZ483" s="304">
        <v>872.1</v>
      </c>
      <c r="BA483" s="304">
        <v>44</v>
      </c>
      <c r="BB483" s="304">
        <v>271.2</v>
      </c>
      <c r="BC483" s="304">
        <v>872.1</v>
      </c>
      <c r="BD483" s="304">
        <v>-999</v>
      </c>
      <c r="BE483" s="304">
        <v>-999</v>
      </c>
      <c r="BF483" s="304">
        <v>-999</v>
      </c>
      <c r="BG483" s="304">
        <v>-999</v>
      </c>
      <c r="BH483" s="304">
        <v>-999</v>
      </c>
      <c r="BI483" s="304">
        <v>-999</v>
      </c>
      <c r="BJ483" s="304">
        <v>1</v>
      </c>
      <c r="BK483" s="304">
        <v>1</v>
      </c>
      <c r="BL483" s="304">
        <v>1</v>
      </c>
    </row>
    <row r="484" spans="1:64" ht="15" hidden="1" customHeight="1" x14ac:dyDescent="0.2">
      <c r="A484" s="304" t="s">
        <v>4922</v>
      </c>
      <c r="B484" s="304" t="s">
        <v>5965</v>
      </c>
      <c r="C484" s="304">
        <v>488</v>
      </c>
      <c r="D484" s="349" t="s">
        <v>4006</v>
      </c>
      <c r="E484" s="309">
        <v>58505</v>
      </c>
      <c r="F484" s="309"/>
      <c r="G484" s="324">
        <v>37.935000000000002</v>
      </c>
      <c r="H484" s="324">
        <v>-122.342</v>
      </c>
      <c r="I484" s="324" t="s">
        <v>214</v>
      </c>
      <c r="J484" s="368">
        <f>P484</f>
        <v>259.89999999999998</v>
      </c>
      <c r="K484" s="331">
        <v>0.1</v>
      </c>
      <c r="L484" s="304" t="str">
        <f t="shared" si="134"/>
        <v>D</v>
      </c>
      <c r="M484" s="388">
        <v>0</v>
      </c>
      <c r="N484" s="304"/>
      <c r="O484" s="356">
        <v>72</v>
      </c>
      <c r="P484" s="304">
        <v>259.89999999999998</v>
      </c>
      <c r="Q484" s="304">
        <v>232</v>
      </c>
      <c r="R484" s="304" t="s">
        <v>5948</v>
      </c>
      <c r="S484" s="304"/>
      <c r="T484" s="304"/>
      <c r="U484" s="304"/>
      <c r="V484" s="304"/>
      <c r="W484" s="304" t="s">
        <v>225</v>
      </c>
      <c r="X484" s="304" t="s">
        <v>213</v>
      </c>
      <c r="Y484" s="366">
        <f t="shared" si="139"/>
        <v>274.5</v>
      </c>
      <c r="Z484" s="304">
        <v>0.3</v>
      </c>
      <c r="AA484" s="304"/>
      <c r="AB484" s="304">
        <v>-999</v>
      </c>
      <c r="AC484" s="304">
        <v>-999</v>
      </c>
      <c r="AD484" s="366">
        <v>-999</v>
      </c>
      <c r="AE484" s="304">
        <v>-999</v>
      </c>
      <c r="AF484" s="304">
        <v>-999</v>
      </c>
      <c r="AG484" s="304"/>
      <c r="AH484" s="304">
        <v>8.08065E-3</v>
      </c>
      <c r="AI484" s="385">
        <v>2.5447099999999997E-2</v>
      </c>
      <c r="AJ484" s="332">
        <v>282</v>
      </c>
      <c r="AK484" s="304">
        <f t="shared" si="135"/>
        <v>270</v>
      </c>
      <c r="AL484" s="363">
        <f>IF(AND(AH484&lt;=0.0022,AI484&lt;=0.0022),0.2,0.43)</f>
        <v>0.43</v>
      </c>
      <c r="AM484" s="389">
        <f t="shared" si="136"/>
        <v>353</v>
      </c>
      <c r="AN484" s="363">
        <v>0.25</v>
      </c>
      <c r="AO484" s="304"/>
      <c r="AP484" s="312" t="s">
        <v>6113</v>
      </c>
      <c r="AQ484" s="312" t="s">
        <v>4007</v>
      </c>
      <c r="AR484" s="312">
        <v>280</v>
      </c>
      <c r="AS484" s="312">
        <v>271.44099999999997</v>
      </c>
      <c r="AT484" s="312">
        <v>353</v>
      </c>
      <c r="AU484" s="329">
        <f>VLOOKUP(C484,[1]world!$A$2:$B$3555,2,FALSE)</f>
        <v>11</v>
      </c>
      <c r="AV484" s="329">
        <v>328</v>
      </c>
      <c r="AW484" s="304">
        <v>0.37</v>
      </c>
      <c r="AX484" s="304">
        <v>73.3</v>
      </c>
      <c r="AY484" s="304">
        <v>293.10000000000002</v>
      </c>
      <c r="AZ484" s="304">
        <v>872.1</v>
      </c>
      <c r="BA484" s="304">
        <v>73.3</v>
      </c>
      <c r="BB484" s="304">
        <v>293.10000000000002</v>
      </c>
      <c r="BC484" s="304">
        <v>872.1</v>
      </c>
      <c r="BD484" s="304">
        <v>-999</v>
      </c>
      <c r="BE484" s="304">
        <v>-999</v>
      </c>
      <c r="BF484" s="304">
        <v>-999</v>
      </c>
      <c r="BG484" s="304">
        <v>-999</v>
      </c>
      <c r="BH484" s="304">
        <v>-999</v>
      </c>
      <c r="BI484" s="304">
        <v>-999</v>
      </c>
      <c r="BJ484" s="304">
        <v>1</v>
      </c>
      <c r="BK484" s="304">
        <v>1</v>
      </c>
      <c r="BL484" s="304">
        <v>1</v>
      </c>
    </row>
    <row r="485" spans="1:64" ht="15" hidden="1" customHeight="1" x14ac:dyDescent="0.2">
      <c r="A485" s="304" t="s">
        <v>4922</v>
      </c>
      <c r="B485" s="304" t="s">
        <v>5965</v>
      </c>
      <c r="C485" s="304">
        <v>489</v>
      </c>
      <c r="D485" s="349" t="s">
        <v>3928</v>
      </c>
      <c r="E485" s="309">
        <v>58539</v>
      </c>
      <c r="F485" s="309"/>
      <c r="G485" s="324">
        <v>37.674999999999997</v>
      </c>
      <c r="H485" s="324">
        <v>-122.38800000000001</v>
      </c>
      <c r="I485" s="324" t="s">
        <v>214</v>
      </c>
      <c r="J485" s="368">
        <f>P485</f>
        <v>1020.62</v>
      </c>
      <c r="K485" s="331">
        <v>0.11</v>
      </c>
      <c r="L485" s="304" t="str">
        <f t="shared" si="134"/>
        <v>B</v>
      </c>
      <c r="M485" s="388">
        <v>1</v>
      </c>
      <c r="N485" s="304"/>
      <c r="O485" s="356">
        <v>27.2</v>
      </c>
      <c r="P485" s="331">
        <v>1020.62</v>
      </c>
      <c r="Q485" s="304">
        <v>120</v>
      </c>
      <c r="R485" s="304" t="s">
        <v>5948</v>
      </c>
      <c r="S485" s="304"/>
      <c r="T485" s="304"/>
      <c r="U485" s="304"/>
      <c r="V485" s="304"/>
      <c r="W485" s="304" t="s">
        <v>3293</v>
      </c>
      <c r="X485" s="304" t="s">
        <v>232</v>
      </c>
      <c r="Y485" s="366">
        <f t="shared" si="139"/>
        <v>506.6</v>
      </c>
      <c r="Z485" s="304">
        <v>0.4</v>
      </c>
      <c r="AA485" s="304"/>
      <c r="AB485" s="304">
        <v>-999</v>
      </c>
      <c r="AC485" s="304">
        <v>-999</v>
      </c>
      <c r="AD485" s="366">
        <v>-999</v>
      </c>
      <c r="AE485" s="304">
        <v>-999</v>
      </c>
      <c r="AF485" s="304">
        <v>-999</v>
      </c>
      <c r="AG485" s="304"/>
      <c r="AH485" s="304">
        <v>5.5324600000000002E-2</v>
      </c>
      <c r="AI485" s="312"/>
      <c r="AJ485" s="332">
        <v>504</v>
      </c>
      <c r="AK485" s="304">
        <f t="shared" si="135"/>
        <v>555</v>
      </c>
      <c r="AL485" s="304">
        <f>IF(AH485&lt;=0.0022,0.2,0.43)</f>
        <v>0.43</v>
      </c>
      <c r="AM485" s="389">
        <f t="shared" si="136"/>
        <v>217</v>
      </c>
      <c r="AN485" s="304">
        <v>0.28999999999999998</v>
      </c>
      <c r="AO485" s="304"/>
      <c r="AP485" s="312" t="s">
        <v>4981</v>
      </c>
      <c r="AQ485" s="312"/>
      <c r="AR485" s="312">
        <v>217</v>
      </c>
      <c r="AS485" s="312">
        <v>712.822</v>
      </c>
      <c r="AT485" s="312"/>
      <c r="AU485" s="329">
        <f>VLOOKUP(C485,[1]world!$A$2:$B$3555,2,FALSE)</f>
        <v>7</v>
      </c>
      <c r="AV485" s="329">
        <v>388</v>
      </c>
      <c r="AW485" s="304">
        <v>0.37</v>
      </c>
      <c r="AX485" s="304">
        <v>3.99</v>
      </c>
      <c r="AY485" s="304">
        <v>10</v>
      </c>
      <c r="AZ485" s="304">
        <v>849.6</v>
      </c>
      <c r="BA485" s="304">
        <v>3.99</v>
      </c>
      <c r="BB485" s="304">
        <v>10</v>
      </c>
      <c r="BC485" s="304">
        <v>849.6</v>
      </c>
      <c r="BD485" s="304">
        <v>-999</v>
      </c>
      <c r="BE485" s="304">
        <v>-999</v>
      </c>
      <c r="BF485" s="304">
        <v>-999</v>
      </c>
      <c r="BG485" s="304">
        <v>-999</v>
      </c>
      <c r="BH485" s="304">
        <v>-999</v>
      </c>
      <c r="BI485" s="304">
        <v>-999</v>
      </c>
      <c r="BJ485" s="304">
        <v>0</v>
      </c>
      <c r="BK485" s="304">
        <v>0</v>
      </c>
      <c r="BL485" s="304">
        <v>1</v>
      </c>
    </row>
    <row r="486" spans="1:64" ht="15" hidden="1" customHeight="1" x14ac:dyDescent="0.2">
      <c r="A486" s="304" t="s">
        <v>4922</v>
      </c>
      <c r="B486" s="304" t="s">
        <v>5965</v>
      </c>
      <c r="C486" s="304">
        <v>490</v>
      </c>
      <c r="D486" s="349" t="s">
        <v>4129</v>
      </c>
      <c r="E486" s="309">
        <v>65398</v>
      </c>
      <c r="F486" s="309"/>
      <c r="G486" s="324">
        <v>38.771000000000001</v>
      </c>
      <c r="H486" s="324">
        <v>-119.815</v>
      </c>
      <c r="I486" s="324" t="s">
        <v>232</v>
      </c>
      <c r="J486" s="368">
        <f t="shared" ref="J486:J494" si="150">EXP(0.35*LN(AM486)+0.24*LN(Y486)+0.2*LN(AJ486)+0.21*LN(AV486))</f>
        <v>405.954191137012</v>
      </c>
      <c r="K486" s="331">
        <f t="shared" ref="K486:K494" si="151">SQRT(0.35*AN486^2+0.24*Z486^2+0.2*AL486^2+0.21*AW486^2)</f>
        <v>0.33046028505707004</v>
      </c>
      <c r="L486" s="304" t="str">
        <f t="shared" si="134"/>
        <v>C</v>
      </c>
      <c r="M486" s="388" t="s">
        <v>6092</v>
      </c>
      <c r="N486" s="304"/>
      <c r="O486" s="356"/>
      <c r="P486" s="356"/>
      <c r="Q486" s="356"/>
      <c r="R486" s="304"/>
      <c r="S486" s="304"/>
      <c r="T486" s="304"/>
      <c r="U486" s="304"/>
      <c r="V486" s="304"/>
      <c r="W486" s="304" t="s">
        <v>1579</v>
      </c>
      <c r="X486" s="304" t="s">
        <v>206</v>
      </c>
      <c r="Y486" s="366">
        <f t="shared" si="139"/>
        <v>338.6</v>
      </c>
      <c r="Z486" s="304">
        <v>0.3</v>
      </c>
      <c r="AA486" s="304"/>
      <c r="AB486" s="304">
        <v>-999</v>
      </c>
      <c r="AC486" s="304">
        <v>-999</v>
      </c>
      <c r="AD486" s="366">
        <v>-999</v>
      </c>
      <c r="AE486" s="304">
        <v>-999</v>
      </c>
      <c r="AF486" s="304">
        <v>-999</v>
      </c>
      <c r="AG486" s="304"/>
      <c r="AH486" s="304">
        <v>5.3263999999999999E-2</v>
      </c>
      <c r="AI486" s="385">
        <v>0.21759699999999998</v>
      </c>
      <c r="AJ486" s="332">
        <v>498</v>
      </c>
      <c r="AK486" s="304">
        <f t="shared" si="135"/>
        <v>555</v>
      </c>
      <c r="AL486" s="363">
        <v>0.43</v>
      </c>
      <c r="AM486" s="389">
        <f t="shared" si="136"/>
        <v>353</v>
      </c>
      <c r="AN486" s="363">
        <v>0.25</v>
      </c>
      <c r="AO486" s="304"/>
      <c r="AP486" s="312" t="s">
        <v>4979</v>
      </c>
      <c r="AQ486" s="312"/>
      <c r="AR486" s="312">
        <v>354</v>
      </c>
      <c r="AS486" s="312">
        <v>345.41899999999998</v>
      </c>
      <c r="AT486" s="312">
        <v>353</v>
      </c>
      <c r="AU486" s="329">
        <f>VLOOKUP(C486,[1]world!$A$2:$B$3555,2,FALSE)</f>
        <v>1</v>
      </c>
      <c r="AV486" s="329">
        <v>519</v>
      </c>
      <c r="AW486" s="304">
        <v>0.37</v>
      </c>
      <c r="AX486" s="304">
        <v>-999</v>
      </c>
      <c r="AY486" s="304">
        <v>-999</v>
      </c>
      <c r="AZ486" s="304">
        <v>-999</v>
      </c>
      <c r="BA486" s="304">
        <v>-999</v>
      </c>
      <c r="BB486" s="304">
        <v>-999</v>
      </c>
      <c r="BC486" s="304">
        <v>-999</v>
      </c>
      <c r="BD486" s="304">
        <v>-999</v>
      </c>
      <c r="BE486" s="304">
        <v>-999</v>
      </c>
      <c r="BF486" s="304">
        <v>-999</v>
      </c>
      <c r="BG486" s="304">
        <v>-999</v>
      </c>
      <c r="BH486" s="304">
        <v>-999</v>
      </c>
      <c r="BI486" s="304">
        <v>-999</v>
      </c>
      <c r="BJ486" s="304" t="s">
        <v>4954</v>
      </c>
      <c r="BK486" s="304" t="s">
        <v>4954</v>
      </c>
      <c r="BL486" s="304" t="s">
        <v>4954</v>
      </c>
    </row>
    <row r="487" spans="1:64" ht="15" hidden="1" customHeight="1" x14ac:dyDescent="0.2">
      <c r="A487" s="304" t="s">
        <v>4922</v>
      </c>
      <c r="B487" s="304" t="s">
        <v>5965</v>
      </c>
      <c r="C487" s="304">
        <v>491</v>
      </c>
      <c r="D487" s="349" t="s">
        <v>4023</v>
      </c>
      <c r="E487" s="309">
        <v>67070</v>
      </c>
      <c r="F487" s="309"/>
      <c r="G487" s="324">
        <v>38.015000000000001</v>
      </c>
      <c r="H487" s="324">
        <v>-121.81</v>
      </c>
      <c r="I487" s="324" t="s">
        <v>206</v>
      </c>
      <c r="J487" s="368">
        <f t="shared" si="150"/>
        <v>308.39394161969739</v>
      </c>
      <c r="K487" s="331">
        <f t="shared" si="151"/>
        <v>0.33046028505707004</v>
      </c>
      <c r="L487" s="304" t="str">
        <f t="shared" si="134"/>
        <v>D</v>
      </c>
      <c r="M487" s="388" t="s">
        <v>6092</v>
      </c>
      <c r="N487" s="304"/>
      <c r="O487" s="356"/>
      <c r="P487" s="356"/>
      <c r="Q487" s="356"/>
      <c r="R487" s="304"/>
      <c r="S487" s="304"/>
      <c r="T487" s="304"/>
      <c r="U487" s="304"/>
      <c r="V487" s="304"/>
      <c r="W487" s="304" t="s">
        <v>699</v>
      </c>
      <c r="X487" s="304" t="s">
        <v>213</v>
      </c>
      <c r="Y487" s="366">
        <f t="shared" si="139"/>
        <v>274.5</v>
      </c>
      <c r="Z487" s="304">
        <v>0.3</v>
      </c>
      <c r="AA487" s="304"/>
      <c r="AB487" s="304">
        <v>-999</v>
      </c>
      <c r="AC487" s="304">
        <v>-999</v>
      </c>
      <c r="AD487" s="366">
        <v>-999</v>
      </c>
      <c r="AE487" s="304">
        <v>-999</v>
      </c>
      <c r="AF487" s="304">
        <v>-999</v>
      </c>
      <c r="AG487" s="304"/>
      <c r="AH487" s="304">
        <v>7.8199600000000008E-3</v>
      </c>
      <c r="AI487" s="385">
        <v>1.2206099999999999E-2</v>
      </c>
      <c r="AJ487" s="332">
        <v>374</v>
      </c>
      <c r="AK487" s="304">
        <f t="shared" si="135"/>
        <v>425</v>
      </c>
      <c r="AL487" s="363">
        <v>0.43</v>
      </c>
      <c r="AM487" s="389">
        <f t="shared" si="136"/>
        <v>306</v>
      </c>
      <c r="AN487" s="363">
        <v>0.25</v>
      </c>
      <c r="AO487" s="304"/>
      <c r="AP487" s="312" t="s">
        <v>4980</v>
      </c>
      <c r="AQ487" s="312"/>
      <c r="AR487" s="312">
        <v>349</v>
      </c>
      <c r="AS487" s="312">
        <v>338.53899999999999</v>
      </c>
      <c r="AT487" s="312">
        <v>306</v>
      </c>
      <c r="AU487" s="329">
        <f>VLOOKUP(C487,[1]world!$A$2:$B$3555,2,FALSE)</f>
        <v>12</v>
      </c>
      <c r="AV487" s="329">
        <v>297</v>
      </c>
      <c r="AW487" s="304">
        <v>0.37</v>
      </c>
      <c r="AX487" s="304">
        <v>600.5</v>
      </c>
      <c r="AY487" s="304">
        <v>1398.6</v>
      </c>
      <c r="AZ487" s="304">
        <v>3500.2</v>
      </c>
      <c r="BA487" s="304">
        <v>600.5</v>
      </c>
      <c r="BB487" s="304">
        <v>1398.6</v>
      </c>
      <c r="BC487" s="304">
        <v>3500.2</v>
      </c>
      <c r="BD487" s="304">
        <v>-999</v>
      </c>
      <c r="BE487" s="304">
        <v>-999</v>
      </c>
      <c r="BF487" s="304">
        <v>-999</v>
      </c>
      <c r="BG487" s="304">
        <v>-999</v>
      </c>
      <c r="BH487" s="304">
        <v>-999</v>
      </c>
      <c r="BI487" s="304">
        <v>-999</v>
      </c>
      <c r="BJ487" s="304">
        <v>1</v>
      </c>
      <c r="BK487" s="304">
        <v>1</v>
      </c>
      <c r="BL487" s="304">
        <v>1</v>
      </c>
    </row>
    <row r="488" spans="1:64" ht="15" hidden="1" customHeight="1" x14ac:dyDescent="0.2">
      <c r="A488" s="304" t="s">
        <v>4922</v>
      </c>
      <c r="B488" s="304" t="s">
        <v>5965</v>
      </c>
      <c r="C488" s="304">
        <v>492</v>
      </c>
      <c r="D488" s="349" t="s">
        <v>2338</v>
      </c>
      <c r="E488" s="309">
        <v>80046</v>
      </c>
      <c r="F488" s="309"/>
      <c r="G488" s="324">
        <v>34.14</v>
      </c>
      <c r="H488" s="324">
        <v>-118.12</v>
      </c>
      <c r="I488" s="324" t="s">
        <v>205</v>
      </c>
      <c r="J488" s="368">
        <f t="shared" si="150"/>
        <v>347.97018778341356</v>
      </c>
      <c r="K488" s="331">
        <f t="shared" si="151"/>
        <v>0.33046028505707004</v>
      </c>
      <c r="L488" s="304" t="str">
        <f t="shared" si="134"/>
        <v>D</v>
      </c>
      <c r="M488" s="388" t="s">
        <v>6092</v>
      </c>
      <c r="N488" s="304"/>
      <c r="O488" s="356"/>
      <c r="P488" s="356"/>
      <c r="Q488" s="356"/>
      <c r="R488" s="304"/>
      <c r="S488" s="304"/>
      <c r="T488" s="304"/>
      <c r="U488" s="304"/>
      <c r="V488" s="304"/>
      <c r="W488" s="304" t="s">
        <v>1517</v>
      </c>
      <c r="X488" s="304" t="s">
        <v>213</v>
      </c>
      <c r="Y488" s="366">
        <f t="shared" si="139"/>
        <v>274.5</v>
      </c>
      <c r="Z488" s="304">
        <v>0.3</v>
      </c>
      <c r="AA488" s="304"/>
      <c r="AB488" s="304">
        <v>-999</v>
      </c>
      <c r="AC488" s="304">
        <v>-999</v>
      </c>
      <c r="AD488" s="366">
        <v>-999</v>
      </c>
      <c r="AE488" s="304">
        <v>-999</v>
      </c>
      <c r="AF488" s="304">
        <v>-999</v>
      </c>
      <c r="AG488" s="304"/>
      <c r="AH488" s="304">
        <v>1.7526900000000002E-2</v>
      </c>
      <c r="AI488" s="312"/>
      <c r="AJ488" s="332">
        <v>356</v>
      </c>
      <c r="AK488" s="304">
        <f t="shared" si="135"/>
        <v>270</v>
      </c>
      <c r="AL488" s="363">
        <v>0.43</v>
      </c>
      <c r="AM488" s="389">
        <f t="shared" si="136"/>
        <v>387</v>
      </c>
      <c r="AN488" s="363">
        <v>0.25</v>
      </c>
      <c r="AO488" s="304"/>
      <c r="AP488" s="312" t="s">
        <v>1600</v>
      </c>
      <c r="AQ488" s="312"/>
      <c r="AR488" s="312">
        <v>387</v>
      </c>
      <c r="AS488" s="312">
        <v>370.78899999999999</v>
      </c>
      <c r="AT488" s="312"/>
      <c r="AU488" s="329">
        <f>VLOOKUP(C488,[1]world!$A$2:$B$3555,2,FALSE)</f>
        <v>8</v>
      </c>
      <c r="AV488" s="329">
        <v>374</v>
      </c>
      <c r="AW488" s="304">
        <v>0.37</v>
      </c>
      <c r="AX488" s="304">
        <v>80</v>
      </c>
      <c r="AY488" s="304">
        <v>-999</v>
      </c>
      <c r="AZ488" s="304">
        <v>1100</v>
      </c>
      <c r="BA488" s="304">
        <v>320</v>
      </c>
      <c r="BB488" s="304">
        <v>-999</v>
      </c>
      <c r="BC488" s="304">
        <v>1660</v>
      </c>
      <c r="BD488" s="304">
        <v>-999</v>
      </c>
      <c r="BE488" s="304">
        <v>-999</v>
      </c>
      <c r="BF488" s="304">
        <v>-999</v>
      </c>
      <c r="BG488" s="304">
        <v>-999</v>
      </c>
      <c r="BH488" s="304">
        <v>-999</v>
      </c>
      <c r="BI488" s="304">
        <v>-999</v>
      </c>
      <c r="BJ488" s="304">
        <v>3</v>
      </c>
      <c r="BK488" s="304" t="s">
        <v>4954</v>
      </c>
      <c r="BL488" s="304">
        <v>3</v>
      </c>
    </row>
    <row r="489" spans="1:64" ht="15" hidden="1" customHeight="1" x14ac:dyDescent="0.2">
      <c r="A489" s="304" t="s">
        <v>4922</v>
      </c>
      <c r="B489" s="304" t="s">
        <v>5965</v>
      </c>
      <c r="C489" s="304">
        <v>493</v>
      </c>
      <c r="D489" s="349" t="s">
        <v>2339</v>
      </c>
      <c r="E489" s="309">
        <v>80047</v>
      </c>
      <c r="F489" s="309"/>
      <c r="G489" s="324">
        <v>34.14</v>
      </c>
      <c r="H489" s="324">
        <v>-118.12</v>
      </c>
      <c r="I489" s="324" t="s">
        <v>232</v>
      </c>
      <c r="J489" s="368">
        <f t="shared" si="150"/>
        <v>347.97018778341356</v>
      </c>
      <c r="K489" s="331">
        <f t="shared" si="151"/>
        <v>0.33046028505707004</v>
      </c>
      <c r="L489" s="304" t="str">
        <f t="shared" si="134"/>
        <v>D</v>
      </c>
      <c r="M489" s="388" t="s">
        <v>6092</v>
      </c>
      <c r="N489" s="304"/>
      <c r="O489" s="356"/>
      <c r="P489" s="356"/>
      <c r="Q489" s="356"/>
      <c r="R489" s="304"/>
      <c r="S489" s="304"/>
      <c r="T489" s="304"/>
      <c r="U489" s="304"/>
      <c r="V489" s="304"/>
      <c r="W489" s="304" t="s">
        <v>505</v>
      </c>
      <c r="X489" s="304" t="s">
        <v>213</v>
      </c>
      <c r="Y489" s="366">
        <f t="shared" si="139"/>
        <v>274.5</v>
      </c>
      <c r="Z489" s="304">
        <v>0.3</v>
      </c>
      <c r="AA489" s="304"/>
      <c r="AB489" s="304">
        <v>-999</v>
      </c>
      <c r="AC489" s="304">
        <v>-999</v>
      </c>
      <c r="AD489" s="366">
        <v>-999</v>
      </c>
      <c r="AE489" s="304">
        <v>-999</v>
      </c>
      <c r="AF489" s="304">
        <v>-999</v>
      </c>
      <c r="AG489" s="304"/>
      <c r="AH489" s="304">
        <v>1.7526900000000002E-2</v>
      </c>
      <c r="AI489" s="312"/>
      <c r="AJ489" s="332">
        <v>356</v>
      </c>
      <c r="AK489" s="304">
        <f t="shared" si="135"/>
        <v>270</v>
      </c>
      <c r="AL489" s="363">
        <v>0.43</v>
      </c>
      <c r="AM489" s="389">
        <f t="shared" si="136"/>
        <v>387</v>
      </c>
      <c r="AN489" s="363">
        <v>0.25</v>
      </c>
      <c r="AO489" s="304"/>
      <c r="AP489" s="312" t="s">
        <v>1600</v>
      </c>
      <c r="AQ489" s="312"/>
      <c r="AR489" s="312">
        <v>387</v>
      </c>
      <c r="AS489" s="312">
        <v>370.78899999999999</v>
      </c>
      <c r="AT489" s="312"/>
      <c r="AU489" s="329">
        <f>VLOOKUP(C489,[1]world!$A$2:$B$3555,2,FALSE)</f>
        <v>8</v>
      </c>
      <c r="AV489" s="329">
        <v>374</v>
      </c>
      <c r="AW489" s="304">
        <v>0.37</v>
      </c>
      <c r="AX489" s="304">
        <v>80</v>
      </c>
      <c r="AY489" s="304">
        <v>-999</v>
      </c>
      <c r="AZ489" s="304">
        <v>1100</v>
      </c>
      <c r="BA489" s="304">
        <v>320</v>
      </c>
      <c r="BB489" s="304">
        <v>-999</v>
      </c>
      <c r="BC489" s="304">
        <v>1660</v>
      </c>
      <c r="BD489" s="304">
        <v>-999</v>
      </c>
      <c r="BE489" s="304">
        <v>-999</v>
      </c>
      <c r="BF489" s="304">
        <v>-999</v>
      </c>
      <c r="BG489" s="304">
        <v>-999</v>
      </c>
      <c r="BH489" s="304">
        <v>-999</v>
      </c>
      <c r="BI489" s="304">
        <v>-999</v>
      </c>
      <c r="BJ489" s="304">
        <v>3</v>
      </c>
      <c r="BK489" s="304" t="s">
        <v>4954</v>
      </c>
      <c r="BL489" s="304">
        <v>3</v>
      </c>
    </row>
    <row r="490" spans="1:64" ht="15" hidden="1" customHeight="1" x14ac:dyDescent="0.2">
      <c r="A490" s="304" t="s">
        <v>4922</v>
      </c>
      <c r="B490" s="304" t="s">
        <v>5965</v>
      </c>
      <c r="C490" s="304">
        <v>494</v>
      </c>
      <c r="D490" s="349" t="s">
        <v>2340</v>
      </c>
      <c r="E490" s="309">
        <v>80048</v>
      </c>
      <c r="F490" s="309"/>
      <c r="G490" s="324">
        <v>34.14</v>
      </c>
      <c r="H490" s="324">
        <v>-118.12</v>
      </c>
      <c r="I490" s="324" t="s">
        <v>232</v>
      </c>
      <c r="J490" s="368">
        <f t="shared" si="150"/>
        <v>347.97018778341356</v>
      </c>
      <c r="K490" s="331">
        <f t="shared" si="151"/>
        <v>0.33046028505707004</v>
      </c>
      <c r="L490" s="304" t="str">
        <f t="shared" si="134"/>
        <v>D</v>
      </c>
      <c r="M490" s="388" t="s">
        <v>6092</v>
      </c>
      <c r="N490" s="304"/>
      <c r="O490" s="356"/>
      <c r="P490" s="356"/>
      <c r="Q490" s="356"/>
      <c r="R490" s="304"/>
      <c r="S490" s="304"/>
      <c r="T490" s="304"/>
      <c r="U490" s="304"/>
      <c r="V490" s="304"/>
      <c r="W490" s="304" t="s">
        <v>505</v>
      </c>
      <c r="X490" s="304" t="s">
        <v>213</v>
      </c>
      <c r="Y490" s="366">
        <f t="shared" si="139"/>
        <v>274.5</v>
      </c>
      <c r="Z490" s="304">
        <v>0.3</v>
      </c>
      <c r="AA490" s="304"/>
      <c r="AB490" s="304">
        <v>-999</v>
      </c>
      <c r="AC490" s="304">
        <v>-999</v>
      </c>
      <c r="AD490" s="366">
        <v>-999</v>
      </c>
      <c r="AE490" s="304">
        <v>-999</v>
      </c>
      <c r="AF490" s="304">
        <v>-999</v>
      </c>
      <c r="AG490" s="304"/>
      <c r="AH490" s="304">
        <v>1.7526900000000002E-2</v>
      </c>
      <c r="AI490" s="312"/>
      <c r="AJ490" s="332">
        <v>356</v>
      </c>
      <c r="AK490" s="304">
        <f t="shared" si="135"/>
        <v>270</v>
      </c>
      <c r="AL490" s="363">
        <v>0.43</v>
      </c>
      <c r="AM490" s="389">
        <f t="shared" si="136"/>
        <v>387</v>
      </c>
      <c r="AN490" s="363">
        <v>0.25</v>
      </c>
      <c r="AO490" s="304"/>
      <c r="AP490" s="312" t="s">
        <v>1600</v>
      </c>
      <c r="AQ490" s="312"/>
      <c r="AR490" s="312">
        <v>387</v>
      </c>
      <c r="AS490" s="312">
        <v>370.78899999999999</v>
      </c>
      <c r="AT490" s="312"/>
      <c r="AU490" s="329">
        <f>VLOOKUP(C490,[1]world!$A$2:$B$3555,2,FALSE)</f>
        <v>8</v>
      </c>
      <c r="AV490" s="329">
        <v>374</v>
      </c>
      <c r="AW490" s="304">
        <v>0.37</v>
      </c>
      <c r="AX490" s="304">
        <v>80</v>
      </c>
      <c r="AY490" s="304">
        <v>-999</v>
      </c>
      <c r="AZ490" s="304">
        <v>1100</v>
      </c>
      <c r="BA490" s="304">
        <v>320</v>
      </c>
      <c r="BB490" s="304">
        <v>-999</v>
      </c>
      <c r="BC490" s="304">
        <v>1660</v>
      </c>
      <c r="BD490" s="304">
        <v>-999</v>
      </c>
      <c r="BE490" s="304">
        <v>-999</v>
      </c>
      <c r="BF490" s="304">
        <v>-999</v>
      </c>
      <c r="BG490" s="304">
        <v>-999</v>
      </c>
      <c r="BH490" s="304">
        <v>-999</v>
      </c>
      <c r="BI490" s="304">
        <v>-999</v>
      </c>
      <c r="BJ490" s="304">
        <v>3</v>
      </c>
      <c r="BK490" s="304" t="s">
        <v>4954</v>
      </c>
      <c r="BL490" s="304">
        <v>3</v>
      </c>
    </row>
    <row r="491" spans="1:64" ht="15" hidden="1" customHeight="1" x14ac:dyDescent="0.2">
      <c r="A491" s="304" t="s">
        <v>4922</v>
      </c>
      <c r="B491" s="304" t="s">
        <v>5965</v>
      </c>
      <c r="C491" s="304">
        <v>495</v>
      </c>
      <c r="D491" s="349" t="s">
        <v>2341</v>
      </c>
      <c r="E491" s="309">
        <v>80049</v>
      </c>
      <c r="F491" s="309"/>
      <c r="G491" s="324">
        <v>34.14</v>
      </c>
      <c r="H491" s="324">
        <v>-118.12</v>
      </c>
      <c r="I491" s="324" t="s">
        <v>206</v>
      </c>
      <c r="J491" s="368">
        <f t="shared" si="150"/>
        <v>347.97018778341356</v>
      </c>
      <c r="K491" s="331">
        <f t="shared" si="151"/>
        <v>0.33046028505707004</v>
      </c>
      <c r="L491" s="304" t="str">
        <f t="shared" si="134"/>
        <v>D</v>
      </c>
      <c r="M491" s="388" t="s">
        <v>6092</v>
      </c>
      <c r="N491" s="304"/>
      <c r="O491" s="356"/>
      <c r="P491" s="356"/>
      <c r="Q491" s="356"/>
      <c r="R491" s="304"/>
      <c r="S491" s="304"/>
      <c r="T491" s="304"/>
      <c r="U491" s="304"/>
      <c r="V491" s="304"/>
      <c r="W491" s="310" t="s">
        <v>1947</v>
      </c>
      <c r="X491" s="304" t="s">
        <v>213</v>
      </c>
      <c r="Y491" s="366">
        <f t="shared" si="139"/>
        <v>274.5</v>
      </c>
      <c r="Z491" s="304">
        <v>0.3</v>
      </c>
      <c r="AA491" s="304"/>
      <c r="AB491" s="304">
        <v>-999</v>
      </c>
      <c r="AC491" s="304">
        <v>-999</v>
      </c>
      <c r="AD491" s="366">
        <v>-999</v>
      </c>
      <c r="AE491" s="304">
        <v>-999</v>
      </c>
      <c r="AF491" s="304">
        <v>-999</v>
      </c>
      <c r="AG491" s="304"/>
      <c r="AH491" s="304">
        <v>1.7526900000000002E-2</v>
      </c>
      <c r="AI491" s="312"/>
      <c r="AJ491" s="332">
        <v>356</v>
      </c>
      <c r="AK491" s="304">
        <f t="shared" si="135"/>
        <v>270</v>
      </c>
      <c r="AL491" s="363">
        <v>0.43</v>
      </c>
      <c r="AM491" s="389">
        <f t="shared" si="136"/>
        <v>387</v>
      </c>
      <c r="AN491" s="363">
        <v>0.25</v>
      </c>
      <c r="AO491" s="304"/>
      <c r="AP491" s="312" t="s">
        <v>1600</v>
      </c>
      <c r="AQ491" s="312"/>
      <c r="AR491" s="312">
        <v>387</v>
      </c>
      <c r="AS491" s="312">
        <v>370.78899999999999</v>
      </c>
      <c r="AT491" s="312"/>
      <c r="AU491" s="329">
        <f>VLOOKUP(C491,[1]world!$A$2:$B$3555,2,FALSE)</f>
        <v>8</v>
      </c>
      <c r="AV491" s="329">
        <v>374</v>
      </c>
      <c r="AW491" s="304">
        <v>0.37</v>
      </c>
      <c r="AX491" s="304">
        <v>80</v>
      </c>
      <c r="AY491" s="304">
        <v>-999</v>
      </c>
      <c r="AZ491" s="304">
        <v>1100</v>
      </c>
      <c r="BA491" s="304">
        <v>320</v>
      </c>
      <c r="BB491" s="304">
        <v>-999</v>
      </c>
      <c r="BC491" s="304">
        <v>1660</v>
      </c>
      <c r="BD491" s="304">
        <v>-999</v>
      </c>
      <c r="BE491" s="304">
        <v>-999</v>
      </c>
      <c r="BF491" s="304">
        <v>-999</v>
      </c>
      <c r="BG491" s="304">
        <v>-999</v>
      </c>
      <c r="BH491" s="304">
        <v>-999</v>
      </c>
      <c r="BI491" s="304">
        <v>-999</v>
      </c>
      <c r="BJ491" s="304">
        <v>3</v>
      </c>
      <c r="BK491" s="304" t="s">
        <v>4954</v>
      </c>
      <c r="BL491" s="304">
        <v>3</v>
      </c>
    </row>
    <row r="492" spans="1:64" ht="15" hidden="1" customHeight="1" x14ac:dyDescent="0.2">
      <c r="A492" s="304" t="s">
        <v>4922</v>
      </c>
      <c r="B492" s="304" t="s">
        <v>5965</v>
      </c>
      <c r="C492" s="304">
        <v>496</v>
      </c>
      <c r="D492" s="349" t="s">
        <v>2342</v>
      </c>
      <c r="E492" s="309">
        <v>80050</v>
      </c>
      <c r="F492" s="309"/>
      <c r="G492" s="324">
        <v>34.14</v>
      </c>
      <c r="H492" s="324">
        <v>-118.12</v>
      </c>
      <c r="I492" s="324" t="s">
        <v>206</v>
      </c>
      <c r="J492" s="368">
        <f t="shared" si="150"/>
        <v>347.97018778341356</v>
      </c>
      <c r="K492" s="331">
        <f t="shared" si="151"/>
        <v>0.33046028505707004</v>
      </c>
      <c r="L492" s="304" t="str">
        <f t="shared" si="134"/>
        <v>D</v>
      </c>
      <c r="M492" s="388" t="s">
        <v>6092</v>
      </c>
      <c r="N492" s="304"/>
      <c r="O492" s="356"/>
      <c r="P492" s="356"/>
      <c r="Q492" s="356"/>
      <c r="R492" s="304"/>
      <c r="S492" s="304"/>
      <c r="T492" s="304"/>
      <c r="U492" s="304"/>
      <c r="V492" s="304"/>
      <c r="W492" s="310" t="s">
        <v>1947</v>
      </c>
      <c r="X492" s="304" t="s">
        <v>213</v>
      </c>
      <c r="Y492" s="366">
        <f t="shared" si="139"/>
        <v>274.5</v>
      </c>
      <c r="Z492" s="304">
        <v>0.3</v>
      </c>
      <c r="AA492" s="304"/>
      <c r="AB492" s="304">
        <v>-999</v>
      </c>
      <c r="AC492" s="304">
        <v>-999</v>
      </c>
      <c r="AD492" s="366">
        <v>-999</v>
      </c>
      <c r="AE492" s="304">
        <v>-999</v>
      </c>
      <c r="AF492" s="304">
        <v>-999</v>
      </c>
      <c r="AG492" s="304"/>
      <c r="AH492" s="304">
        <v>1.7526900000000002E-2</v>
      </c>
      <c r="AI492" s="312"/>
      <c r="AJ492" s="332">
        <v>356</v>
      </c>
      <c r="AK492" s="304">
        <f t="shared" si="135"/>
        <v>270</v>
      </c>
      <c r="AL492" s="363">
        <v>0.43</v>
      </c>
      <c r="AM492" s="389">
        <f t="shared" si="136"/>
        <v>387</v>
      </c>
      <c r="AN492" s="363">
        <v>0.25</v>
      </c>
      <c r="AO492" s="304"/>
      <c r="AP492" s="312" t="s">
        <v>1600</v>
      </c>
      <c r="AQ492" s="312"/>
      <c r="AR492" s="312">
        <v>387</v>
      </c>
      <c r="AS492" s="312">
        <v>370.78899999999999</v>
      </c>
      <c r="AT492" s="312"/>
      <c r="AU492" s="329">
        <f>VLOOKUP(C492,[1]world!$A$2:$B$3555,2,FALSE)</f>
        <v>8</v>
      </c>
      <c r="AV492" s="329">
        <v>374</v>
      </c>
      <c r="AW492" s="304">
        <v>0.37</v>
      </c>
      <c r="AX492" s="304">
        <v>80</v>
      </c>
      <c r="AY492" s="304">
        <v>-999</v>
      </c>
      <c r="AZ492" s="304">
        <v>1100</v>
      </c>
      <c r="BA492" s="304">
        <v>320</v>
      </c>
      <c r="BB492" s="304">
        <v>-999</v>
      </c>
      <c r="BC492" s="304">
        <v>1660</v>
      </c>
      <c r="BD492" s="304">
        <v>-999</v>
      </c>
      <c r="BE492" s="304">
        <v>-999</v>
      </c>
      <c r="BF492" s="304">
        <v>-999</v>
      </c>
      <c r="BG492" s="304">
        <v>-999</v>
      </c>
      <c r="BH492" s="304">
        <v>-999</v>
      </c>
      <c r="BI492" s="304">
        <v>-999</v>
      </c>
      <c r="BJ492" s="304">
        <v>3</v>
      </c>
      <c r="BK492" s="304" t="s">
        <v>4954</v>
      </c>
      <c r="BL492" s="304">
        <v>3</v>
      </c>
    </row>
    <row r="493" spans="1:64" ht="15" hidden="1" customHeight="1" x14ac:dyDescent="0.2">
      <c r="A493" s="304" t="s">
        <v>4922</v>
      </c>
      <c r="B493" s="304" t="s">
        <v>5965</v>
      </c>
      <c r="C493" s="304">
        <v>497</v>
      </c>
      <c r="D493" s="349" t="s">
        <v>2343</v>
      </c>
      <c r="E493" s="309">
        <v>80051</v>
      </c>
      <c r="F493" s="309"/>
      <c r="G493" s="324">
        <v>34.14</v>
      </c>
      <c r="H493" s="324">
        <v>-118.12</v>
      </c>
      <c r="I493" s="324" t="s">
        <v>232</v>
      </c>
      <c r="J493" s="368">
        <f t="shared" si="150"/>
        <v>347.97018778341356</v>
      </c>
      <c r="K493" s="331">
        <f t="shared" si="151"/>
        <v>0.33046028505707004</v>
      </c>
      <c r="L493" s="304" t="str">
        <f t="shared" si="134"/>
        <v>D</v>
      </c>
      <c r="M493" s="388" t="s">
        <v>6092</v>
      </c>
      <c r="N493" s="304"/>
      <c r="O493" s="356"/>
      <c r="P493" s="356"/>
      <c r="Q493" s="356"/>
      <c r="R493" s="304"/>
      <c r="S493" s="304"/>
      <c r="T493" s="304"/>
      <c r="U493" s="304"/>
      <c r="V493" s="304"/>
      <c r="W493" s="310" t="s">
        <v>505</v>
      </c>
      <c r="X493" s="304" t="s">
        <v>213</v>
      </c>
      <c r="Y493" s="366">
        <f t="shared" si="139"/>
        <v>274.5</v>
      </c>
      <c r="Z493" s="304">
        <v>0.3</v>
      </c>
      <c r="AA493" s="304"/>
      <c r="AB493" s="304">
        <v>-999</v>
      </c>
      <c r="AC493" s="304">
        <v>-999</v>
      </c>
      <c r="AD493" s="366">
        <v>-999</v>
      </c>
      <c r="AE493" s="304">
        <v>-999</v>
      </c>
      <c r="AF493" s="304">
        <v>-999</v>
      </c>
      <c r="AG493" s="304"/>
      <c r="AH493" s="304">
        <v>1.7526900000000002E-2</v>
      </c>
      <c r="AI493" s="312"/>
      <c r="AJ493" s="332">
        <v>356</v>
      </c>
      <c r="AK493" s="304">
        <f t="shared" si="135"/>
        <v>270</v>
      </c>
      <c r="AL493" s="363">
        <v>0.43</v>
      </c>
      <c r="AM493" s="389">
        <f t="shared" si="136"/>
        <v>387</v>
      </c>
      <c r="AN493" s="363">
        <v>0.25</v>
      </c>
      <c r="AO493" s="304"/>
      <c r="AP493" s="312" t="s">
        <v>1600</v>
      </c>
      <c r="AQ493" s="312"/>
      <c r="AR493" s="312">
        <v>387</v>
      </c>
      <c r="AS493" s="312">
        <v>370.78899999999999</v>
      </c>
      <c r="AT493" s="312"/>
      <c r="AU493" s="329">
        <f>VLOOKUP(C493,[1]world!$A$2:$B$3555,2,FALSE)</f>
        <v>8</v>
      </c>
      <c r="AV493" s="329">
        <v>374</v>
      </c>
      <c r="AW493" s="304">
        <v>0.37</v>
      </c>
      <c r="AX493" s="304">
        <v>80</v>
      </c>
      <c r="AY493" s="304">
        <v>-999</v>
      </c>
      <c r="AZ493" s="304">
        <v>1100</v>
      </c>
      <c r="BA493" s="304">
        <v>320</v>
      </c>
      <c r="BB493" s="304">
        <v>-999</v>
      </c>
      <c r="BC493" s="304">
        <v>1660</v>
      </c>
      <c r="BD493" s="304">
        <v>-999</v>
      </c>
      <c r="BE493" s="304">
        <v>-999</v>
      </c>
      <c r="BF493" s="304">
        <v>-999</v>
      </c>
      <c r="BG493" s="304">
        <v>-999</v>
      </c>
      <c r="BH493" s="304">
        <v>-999</v>
      </c>
      <c r="BI493" s="304">
        <v>-999</v>
      </c>
      <c r="BJ493" s="304">
        <v>3</v>
      </c>
      <c r="BK493" s="304" t="s">
        <v>4954</v>
      </c>
      <c r="BL493" s="304">
        <v>3</v>
      </c>
    </row>
    <row r="494" spans="1:64" ht="15" hidden="1" customHeight="1" x14ac:dyDescent="0.2">
      <c r="A494" s="304" t="s">
        <v>4922</v>
      </c>
      <c r="B494" s="304" t="s">
        <v>5965</v>
      </c>
      <c r="C494" s="304">
        <v>498</v>
      </c>
      <c r="D494" s="349" t="s">
        <v>2344</v>
      </c>
      <c r="E494" s="309">
        <v>80052</v>
      </c>
      <c r="F494" s="309"/>
      <c r="G494" s="324">
        <v>34.14</v>
      </c>
      <c r="H494" s="324">
        <v>-118.12</v>
      </c>
      <c r="I494" s="324" t="s">
        <v>206</v>
      </c>
      <c r="J494" s="368">
        <f t="shared" si="150"/>
        <v>347.97018778341356</v>
      </c>
      <c r="K494" s="331">
        <f t="shared" si="151"/>
        <v>0.33046028505707004</v>
      </c>
      <c r="L494" s="304" t="str">
        <f t="shared" si="134"/>
        <v>D</v>
      </c>
      <c r="M494" s="388" t="s">
        <v>6092</v>
      </c>
      <c r="N494" s="304"/>
      <c r="O494" s="356"/>
      <c r="P494" s="356"/>
      <c r="Q494" s="356"/>
      <c r="R494" s="304"/>
      <c r="S494" s="304"/>
      <c r="T494" s="304"/>
      <c r="U494" s="304"/>
      <c r="V494" s="304"/>
      <c r="W494" s="310" t="s">
        <v>1947</v>
      </c>
      <c r="X494" s="304" t="s">
        <v>213</v>
      </c>
      <c r="Y494" s="366">
        <f t="shared" si="139"/>
        <v>274.5</v>
      </c>
      <c r="Z494" s="304">
        <v>0.3</v>
      </c>
      <c r="AA494" s="304"/>
      <c r="AB494" s="304">
        <v>-999</v>
      </c>
      <c r="AC494" s="304">
        <v>-999</v>
      </c>
      <c r="AD494" s="366">
        <v>-999</v>
      </c>
      <c r="AE494" s="304">
        <v>-999</v>
      </c>
      <c r="AF494" s="304">
        <v>-999</v>
      </c>
      <c r="AG494" s="304"/>
      <c r="AH494" s="304">
        <v>1.7526900000000002E-2</v>
      </c>
      <c r="AI494" s="312"/>
      <c r="AJ494" s="332">
        <v>356</v>
      </c>
      <c r="AK494" s="304">
        <f t="shared" si="135"/>
        <v>270</v>
      </c>
      <c r="AL494" s="363">
        <v>0.43</v>
      </c>
      <c r="AM494" s="389">
        <f t="shared" si="136"/>
        <v>387</v>
      </c>
      <c r="AN494" s="363">
        <v>0.25</v>
      </c>
      <c r="AO494" s="304"/>
      <c r="AP494" s="312" t="s">
        <v>1600</v>
      </c>
      <c r="AQ494" s="312"/>
      <c r="AR494" s="312">
        <v>387</v>
      </c>
      <c r="AS494" s="312">
        <v>370.78899999999999</v>
      </c>
      <c r="AT494" s="312"/>
      <c r="AU494" s="329">
        <f>VLOOKUP(C494,[1]world!$A$2:$B$3555,2,FALSE)</f>
        <v>8</v>
      </c>
      <c r="AV494" s="329">
        <v>374</v>
      </c>
      <c r="AW494" s="304">
        <v>0.37</v>
      </c>
      <c r="AX494" s="304">
        <v>80</v>
      </c>
      <c r="AY494" s="304">
        <v>-999</v>
      </c>
      <c r="AZ494" s="304">
        <v>1100</v>
      </c>
      <c r="BA494" s="304">
        <v>320</v>
      </c>
      <c r="BB494" s="304">
        <v>-999</v>
      </c>
      <c r="BC494" s="304">
        <v>1660</v>
      </c>
      <c r="BD494" s="304">
        <v>-999</v>
      </c>
      <c r="BE494" s="304">
        <v>-999</v>
      </c>
      <c r="BF494" s="304">
        <v>-999</v>
      </c>
      <c r="BG494" s="304">
        <v>-999</v>
      </c>
      <c r="BH494" s="304">
        <v>-999</v>
      </c>
      <c r="BI494" s="304">
        <v>-999</v>
      </c>
      <c r="BJ494" s="304">
        <v>3</v>
      </c>
      <c r="BK494" s="304" t="s">
        <v>4954</v>
      </c>
      <c r="BL494" s="304">
        <v>3</v>
      </c>
    </row>
    <row r="495" spans="1:64" ht="15" hidden="1" customHeight="1" x14ac:dyDescent="0.2">
      <c r="A495" s="304" t="s">
        <v>4922</v>
      </c>
      <c r="B495" s="304" t="s">
        <v>5965</v>
      </c>
      <c r="C495" s="304">
        <v>499</v>
      </c>
      <c r="D495" s="349" t="s">
        <v>2335</v>
      </c>
      <c r="E495" s="309">
        <v>80053</v>
      </c>
      <c r="F495" s="309"/>
      <c r="G495" s="324">
        <v>34.139000000000003</v>
      </c>
      <c r="H495" s="324">
        <v>-118.121</v>
      </c>
      <c r="I495" s="324" t="s">
        <v>206</v>
      </c>
      <c r="J495" s="368">
        <f>P495</f>
        <v>415.13</v>
      </c>
      <c r="K495" s="331">
        <v>0.11</v>
      </c>
      <c r="L495" s="304" t="str">
        <f t="shared" si="134"/>
        <v>C</v>
      </c>
      <c r="M495" s="388">
        <v>1</v>
      </c>
      <c r="N495" s="304"/>
      <c r="O495" s="356">
        <v>24</v>
      </c>
      <c r="P495" s="331">
        <v>415.13</v>
      </c>
      <c r="Q495" s="304">
        <v>145</v>
      </c>
      <c r="R495" s="304" t="s">
        <v>5948</v>
      </c>
      <c r="S495" s="304"/>
      <c r="T495" s="304"/>
      <c r="U495" s="304"/>
      <c r="V495" s="304"/>
      <c r="W495" s="310" t="s">
        <v>1947</v>
      </c>
      <c r="X495" s="304" t="s">
        <v>213</v>
      </c>
      <c r="Y495" s="366">
        <f t="shared" si="139"/>
        <v>274.5</v>
      </c>
      <c r="Z495" s="304">
        <v>0.3</v>
      </c>
      <c r="AA495" s="304"/>
      <c r="AB495" s="304">
        <v>-999</v>
      </c>
      <c r="AC495" s="304">
        <v>-999</v>
      </c>
      <c r="AD495" s="366">
        <v>-999</v>
      </c>
      <c r="AE495" s="304">
        <v>-999</v>
      </c>
      <c r="AF495" s="304">
        <v>-999</v>
      </c>
      <c r="AG495" s="304"/>
      <c r="AH495" s="304">
        <v>1.7526900000000002E-2</v>
      </c>
      <c r="AI495" s="312"/>
      <c r="AJ495" s="332">
        <v>356</v>
      </c>
      <c r="AK495" s="304">
        <f t="shared" si="135"/>
        <v>270</v>
      </c>
      <c r="AL495" s="304">
        <f>IF(AH495&lt;=0.0022,0.2,0.43)</f>
        <v>0.43</v>
      </c>
      <c r="AM495" s="389">
        <f t="shared" si="136"/>
        <v>387</v>
      </c>
      <c r="AN495" s="363">
        <v>0.25</v>
      </c>
      <c r="AO495" s="304"/>
      <c r="AP495" s="312" t="s">
        <v>1600</v>
      </c>
      <c r="AQ495" s="312"/>
      <c r="AR495" s="312">
        <v>387</v>
      </c>
      <c r="AS495" s="312">
        <v>370.78899999999999</v>
      </c>
      <c r="AT495" s="312"/>
      <c r="AU495" s="329">
        <f>VLOOKUP(C495,[1]world!$A$2:$B$3555,2,FALSE)</f>
        <v>8</v>
      </c>
      <c r="AV495" s="329">
        <v>374</v>
      </c>
      <c r="AW495" s="304">
        <v>0.37</v>
      </c>
      <c r="AX495" s="304">
        <v>80</v>
      </c>
      <c r="AY495" s="304">
        <v>-999</v>
      </c>
      <c r="AZ495" s="304">
        <v>1100</v>
      </c>
      <c r="BA495" s="304">
        <v>320</v>
      </c>
      <c r="BB495" s="304">
        <v>-999</v>
      </c>
      <c r="BC495" s="304">
        <v>1680</v>
      </c>
      <c r="BD495" s="304">
        <v>-999</v>
      </c>
      <c r="BE495" s="304">
        <v>-999</v>
      </c>
      <c r="BF495" s="304">
        <v>-999</v>
      </c>
      <c r="BG495" s="304">
        <v>-999</v>
      </c>
      <c r="BH495" s="304">
        <v>-999</v>
      </c>
      <c r="BI495" s="304">
        <v>-999</v>
      </c>
      <c r="BJ495" s="304">
        <v>3</v>
      </c>
      <c r="BK495" s="304" t="s">
        <v>4954</v>
      </c>
      <c r="BL495" s="304">
        <v>3</v>
      </c>
    </row>
    <row r="496" spans="1:64" ht="15" hidden="1" customHeight="1" x14ac:dyDescent="0.2">
      <c r="A496" s="304" t="s">
        <v>4922</v>
      </c>
      <c r="B496" s="304" t="s">
        <v>5965</v>
      </c>
      <c r="C496" s="304">
        <v>500</v>
      </c>
      <c r="D496" s="349" t="s">
        <v>2354</v>
      </c>
      <c r="E496" s="309">
        <v>80054</v>
      </c>
      <c r="F496" s="309"/>
      <c r="G496" s="324">
        <v>34.149000000000001</v>
      </c>
      <c r="H496" s="324">
        <v>-118.17100000000001</v>
      </c>
      <c r="I496" s="324" t="s">
        <v>223</v>
      </c>
      <c r="J496" s="368">
        <f>P496</f>
        <v>969.07</v>
      </c>
      <c r="K496" s="331">
        <v>0.11</v>
      </c>
      <c r="L496" s="304" t="str">
        <f t="shared" si="134"/>
        <v>B</v>
      </c>
      <c r="M496" s="388">
        <v>1</v>
      </c>
      <c r="N496" s="304"/>
      <c r="O496" s="356">
        <v>27.4</v>
      </c>
      <c r="P496" s="331">
        <v>969.07</v>
      </c>
      <c r="Q496" s="304">
        <v>146</v>
      </c>
      <c r="R496" s="304" t="s">
        <v>5948</v>
      </c>
      <c r="S496" s="304"/>
      <c r="T496" s="304"/>
      <c r="U496" s="304"/>
      <c r="V496" s="304"/>
      <c r="W496" s="304" t="s">
        <v>2355</v>
      </c>
      <c r="X496" s="304" t="s">
        <v>232</v>
      </c>
      <c r="Y496" s="366">
        <f t="shared" si="139"/>
        <v>506.6</v>
      </c>
      <c r="Z496" s="304">
        <v>0.4</v>
      </c>
      <c r="AA496" s="304"/>
      <c r="AB496" s="304">
        <v>-999</v>
      </c>
      <c r="AC496" s="304">
        <v>-999</v>
      </c>
      <c r="AD496" s="366">
        <v>-999</v>
      </c>
      <c r="AE496" s="304">
        <v>-999</v>
      </c>
      <c r="AF496" s="304">
        <v>-999</v>
      </c>
      <c r="AG496" s="304"/>
      <c r="AH496" s="304">
        <v>3.6696800000000002E-2</v>
      </c>
      <c r="AI496" s="312"/>
      <c r="AJ496" s="332">
        <v>436</v>
      </c>
      <c r="AK496" s="304">
        <f t="shared" si="135"/>
        <v>425</v>
      </c>
      <c r="AL496" s="304">
        <f>IF(AH496&lt;=0.0022,0.2,0.43)</f>
        <v>0.43</v>
      </c>
      <c r="AM496" s="389">
        <f t="shared" si="136"/>
        <v>748</v>
      </c>
      <c r="AN496" s="304">
        <v>0.4</v>
      </c>
      <c r="AO496" s="304"/>
      <c r="AP496" s="312" t="s">
        <v>6114</v>
      </c>
      <c r="AQ496" s="312"/>
      <c r="AR496" s="312">
        <v>748</v>
      </c>
      <c r="AS496" s="342">
        <v>684.93499999999995</v>
      </c>
      <c r="AT496" s="312"/>
      <c r="AU496" s="329">
        <f>VLOOKUP(C496,[1]world!$A$2:$B$3555,2,FALSE)</f>
        <v>8</v>
      </c>
      <c r="AV496" s="329">
        <v>374</v>
      </c>
      <c r="AW496" s="304">
        <v>0.37</v>
      </c>
      <c r="AX496" s="304">
        <v>5.7</v>
      </c>
      <c r="AY496" s="304">
        <v>12.2</v>
      </c>
      <c r="AZ496" s="304">
        <v>300</v>
      </c>
      <c r="BA496" s="304">
        <v>5.7</v>
      </c>
      <c r="BB496" s="304">
        <v>12.2</v>
      </c>
      <c r="BC496" s="304">
        <v>320</v>
      </c>
      <c r="BD496" s="304">
        <v>-999</v>
      </c>
      <c r="BE496" s="304">
        <v>-999</v>
      </c>
      <c r="BF496" s="304">
        <v>-999</v>
      </c>
      <c r="BG496" s="304">
        <v>-999</v>
      </c>
      <c r="BH496" s="304">
        <v>-999</v>
      </c>
      <c r="BI496" s="304">
        <v>-999</v>
      </c>
      <c r="BJ496" s="304">
        <v>0</v>
      </c>
      <c r="BK496" s="304">
        <v>0</v>
      </c>
      <c r="BL496" s="304">
        <v>3</v>
      </c>
    </row>
    <row r="497" spans="1:64" ht="15" hidden="1" customHeight="1" x14ac:dyDescent="0.2">
      <c r="A497" s="304" t="s">
        <v>4922</v>
      </c>
      <c r="B497" s="304" t="s">
        <v>5965</v>
      </c>
      <c r="C497" s="304">
        <v>501</v>
      </c>
      <c r="D497" s="349" t="s">
        <v>4311</v>
      </c>
      <c r="E497" s="309">
        <v>89005</v>
      </c>
      <c r="F497" s="309"/>
      <c r="G497" s="324">
        <v>40.347999999999999</v>
      </c>
      <c r="H497" s="324">
        <v>-124.352</v>
      </c>
      <c r="I497" s="324" t="s">
        <v>214</v>
      </c>
      <c r="J497" s="368">
        <f t="shared" ref="J497:J498" si="152">EXP(0.35*LN(AM497)+0.24*LN(Y497)+0.2*LN(AJ497)+0.21*LN(AV497))</f>
        <v>522.47986135006897</v>
      </c>
      <c r="K497" s="331">
        <f t="shared" ref="K497:K498" si="153">SQRT(0.35*AN497^2+0.24*Z497^2+0.2*AL497^2+0.21*AW497^2)</f>
        <v>0.37715248905449367</v>
      </c>
      <c r="L497" s="304" t="str">
        <f t="shared" si="134"/>
        <v>C</v>
      </c>
      <c r="M497" s="388" t="s">
        <v>6092</v>
      </c>
      <c r="N497" s="304"/>
      <c r="O497" s="356"/>
      <c r="P497" s="304"/>
      <c r="Q497" s="310"/>
      <c r="R497" s="304"/>
      <c r="S497" s="304"/>
      <c r="T497" s="304"/>
      <c r="U497" s="304"/>
      <c r="V497" s="304"/>
      <c r="W497" s="304" t="s">
        <v>3293</v>
      </c>
      <c r="X497" s="304" t="s">
        <v>232</v>
      </c>
      <c r="Y497" s="366">
        <f t="shared" si="139"/>
        <v>506.6</v>
      </c>
      <c r="Z497" s="304">
        <v>0.4</v>
      </c>
      <c r="AA497" s="304"/>
      <c r="AB497" s="304">
        <v>-999</v>
      </c>
      <c r="AC497" s="304">
        <v>-999</v>
      </c>
      <c r="AD497" s="366">
        <v>-999</v>
      </c>
      <c r="AE497" s="304">
        <v>-999</v>
      </c>
      <c r="AF497" s="304">
        <v>-999</v>
      </c>
      <c r="AG497" s="304"/>
      <c r="AH497" s="304">
        <v>8.7186600000000003E-2</v>
      </c>
      <c r="AI497" s="312"/>
      <c r="AJ497" s="332">
        <v>760</v>
      </c>
      <c r="AK497" s="304">
        <f t="shared" si="135"/>
        <v>760</v>
      </c>
      <c r="AL497" s="363">
        <v>0.43</v>
      </c>
      <c r="AM497" s="389">
        <f t="shared" si="136"/>
        <v>515</v>
      </c>
      <c r="AN497" s="304">
        <v>0.33</v>
      </c>
      <c r="AO497" s="304"/>
      <c r="AP497" s="312" t="s">
        <v>6120</v>
      </c>
      <c r="AQ497" s="312"/>
      <c r="AR497" s="312">
        <v>515</v>
      </c>
      <c r="AS497" s="312">
        <v>513.70299999999997</v>
      </c>
      <c r="AT497" s="312"/>
      <c r="AU497" s="329">
        <f>VLOOKUP(C497,[1]world!$A$2:$B$3555,2,FALSE)</f>
        <v>7</v>
      </c>
      <c r="AV497" s="329">
        <v>388</v>
      </c>
      <c r="AW497" s="304">
        <v>0.37</v>
      </c>
      <c r="AX497" s="304">
        <v>-999</v>
      </c>
      <c r="AY497" s="304">
        <v>-999</v>
      </c>
      <c r="AZ497" s="304">
        <v>-999</v>
      </c>
      <c r="BA497" s="304">
        <v>-999</v>
      </c>
      <c r="BB497" s="304">
        <v>-999</v>
      </c>
      <c r="BC497" s="304">
        <v>-999</v>
      </c>
      <c r="BD497" s="304">
        <v>-999</v>
      </c>
      <c r="BE497" s="304">
        <v>-999</v>
      </c>
      <c r="BF497" s="304">
        <v>-999</v>
      </c>
      <c r="BG497" s="304">
        <v>-999</v>
      </c>
      <c r="BH497" s="304">
        <v>-999</v>
      </c>
      <c r="BI497" s="304">
        <v>-999</v>
      </c>
      <c r="BJ497" s="304" t="s">
        <v>4954</v>
      </c>
      <c r="BK497" s="304" t="s">
        <v>4954</v>
      </c>
      <c r="BL497" s="304" t="s">
        <v>4954</v>
      </c>
    </row>
    <row r="498" spans="1:64" ht="15" hidden="1" customHeight="1" x14ac:dyDescent="0.2">
      <c r="A498" s="304" t="s">
        <v>4922</v>
      </c>
      <c r="B498" s="304" t="s">
        <v>5965</v>
      </c>
      <c r="C498" s="304">
        <v>502</v>
      </c>
      <c r="D498" s="349" t="s">
        <v>4308</v>
      </c>
      <c r="E498" s="309">
        <v>89156</v>
      </c>
      <c r="F498" s="309"/>
      <c r="G498" s="324">
        <v>40.323999999999998</v>
      </c>
      <c r="H498" s="324">
        <v>-124.286</v>
      </c>
      <c r="I498" s="324" t="s">
        <v>214</v>
      </c>
      <c r="J498" s="368">
        <f t="shared" si="152"/>
        <v>429.34985187169832</v>
      </c>
      <c r="K498" s="331">
        <f t="shared" si="153"/>
        <v>0.33046028505707004</v>
      </c>
      <c r="L498" s="304" t="str">
        <f t="shared" si="134"/>
        <v>C</v>
      </c>
      <c r="M498" s="388" t="s">
        <v>6092</v>
      </c>
      <c r="N498" s="304"/>
      <c r="O498" s="356"/>
      <c r="P498" s="304"/>
      <c r="Q498" s="310"/>
      <c r="R498" s="304"/>
      <c r="S498" s="304"/>
      <c r="T498" s="304"/>
      <c r="U498" s="304"/>
      <c r="V498" s="304"/>
      <c r="W498" s="304" t="s">
        <v>235</v>
      </c>
      <c r="X498" s="304" t="s">
        <v>205</v>
      </c>
      <c r="Y498" s="366">
        <f t="shared" si="139"/>
        <v>424.8</v>
      </c>
      <c r="Z498" s="304">
        <v>0.3</v>
      </c>
      <c r="AA498" s="304"/>
      <c r="AB498" s="304">
        <v>-999</v>
      </c>
      <c r="AC498" s="304">
        <v>-999</v>
      </c>
      <c r="AD498" s="366">
        <v>-999</v>
      </c>
      <c r="AE498" s="304">
        <v>-999</v>
      </c>
      <c r="AF498" s="304">
        <v>-999</v>
      </c>
      <c r="AG498" s="304"/>
      <c r="AH498" s="304">
        <v>1.34749E-2</v>
      </c>
      <c r="AI498" s="385">
        <v>0.23855299999999999</v>
      </c>
      <c r="AJ498" s="332">
        <v>502</v>
      </c>
      <c r="AK498" s="304">
        <f t="shared" si="135"/>
        <v>555</v>
      </c>
      <c r="AL498" s="363">
        <v>0.43</v>
      </c>
      <c r="AM498" s="389">
        <f t="shared" si="136"/>
        <v>353</v>
      </c>
      <c r="AN498" s="363">
        <v>0.25</v>
      </c>
      <c r="AO498" s="304"/>
      <c r="AP498" s="312" t="s">
        <v>4980</v>
      </c>
      <c r="AQ498" s="312"/>
      <c r="AR498" s="312">
        <v>349</v>
      </c>
      <c r="AS498" s="312">
        <v>712.822</v>
      </c>
      <c r="AT498" s="312">
        <v>353</v>
      </c>
      <c r="AU498" s="329">
        <f>VLOOKUP(C498,[1]world!$A$2:$B$3555,2,FALSE)</f>
        <v>1</v>
      </c>
      <c r="AV498" s="329">
        <v>519</v>
      </c>
      <c r="AW498" s="304">
        <v>0.37</v>
      </c>
      <c r="AX498" s="304">
        <v>-999</v>
      </c>
      <c r="AY498" s="304">
        <v>-999</v>
      </c>
      <c r="AZ498" s="304">
        <v>-999</v>
      </c>
      <c r="BA498" s="304">
        <v>-999</v>
      </c>
      <c r="BB498" s="304">
        <v>-999</v>
      </c>
      <c r="BC498" s="304">
        <v>-999</v>
      </c>
      <c r="BD498" s="304">
        <v>-999</v>
      </c>
      <c r="BE498" s="304">
        <v>-999</v>
      </c>
      <c r="BF498" s="304">
        <v>-999</v>
      </c>
      <c r="BG498" s="304">
        <v>-999</v>
      </c>
      <c r="BH498" s="304">
        <v>-999</v>
      </c>
      <c r="BI498" s="304">
        <v>-999</v>
      </c>
      <c r="BJ498" s="304" t="s">
        <v>4954</v>
      </c>
      <c r="BK498" s="304" t="s">
        <v>4954</v>
      </c>
      <c r="BL498" s="304" t="s">
        <v>4954</v>
      </c>
    </row>
    <row r="499" spans="1:64" ht="15" hidden="1" customHeight="1" x14ac:dyDescent="0.2">
      <c r="A499" s="304" t="s">
        <v>4922</v>
      </c>
      <c r="B499" s="304" t="s">
        <v>5965</v>
      </c>
      <c r="C499" s="304">
        <v>503</v>
      </c>
      <c r="D499" s="349" t="s">
        <v>4328</v>
      </c>
      <c r="E499" s="309">
        <v>89324</v>
      </c>
      <c r="F499" s="309"/>
      <c r="G499" s="324">
        <v>40.503</v>
      </c>
      <c r="H499" s="324">
        <v>-124.099</v>
      </c>
      <c r="I499" s="324" t="s">
        <v>232</v>
      </c>
      <c r="J499" s="368">
        <f>P499</f>
        <v>311.75</v>
      </c>
      <c r="K499" s="331">
        <v>0.1</v>
      </c>
      <c r="L499" s="304" t="str">
        <f t="shared" si="134"/>
        <v>D</v>
      </c>
      <c r="M499" s="388">
        <v>0</v>
      </c>
      <c r="N499" s="304"/>
      <c r="O499" s="356">
        <v>94.5</v>
      </c>
      <c r="P499" s="304">
        <v>311.75</v>
      </c>
      <c r="Q499" s="304">
        <v>2046</v>
      </c>
      <c r="R499" s="304" t="s">
        <v>5948</v>
      </c>
      <c r="S499" s="304"/>
      <c r="T499" s="304"/>
      <c r="U499" s="304"/>
      <c r="V499" s="304"/>
      <c r="W499" s="304" t="s">
        <v>1718</v>
      </c>
      <c r="X499" s="304" t="s">
        <v>206</v>
      </c>
      <c r="Y499" s="366">
        <f t="shared" si="139"/>
        <v>338.6</v>
      </c>
      <c r="Z499" s="304">
        <v>0.3</v>
      </c>
      <c r="AA499" s="304"/>
      <c r="AB499" s="304">
        <v>-999</v>
      </c>
      <c r="AC499" s="304">
        <v>-999</v>
      </c>
      <c r="AD499" s="366">
        <v>-999</v>
      </c>
      <c r="AE499" s="304">
        <v>-999</v>
      </c>
      <c r="AF499" s="304">
        <v>-999</v>
      </c>
      <c r="AG499" s="304"/>
      <c r="AH499" s="304">
        <v>0.10534300000000001</v>
      </c>
      <c r="AI499" s="385">
        <v>8.1905199999999997E-2</v>
      </c>
      <c r="AJ499" s="332">
        <v>760</v>
      </c>
      <c r="AK499" s="304">
        <f t="shared" si="135"/>
        <v>760</v>
      </c>
      <c r="AL499" s="363">
        <f>IF(AND(AH499&lt;=0.0022,AI499&lt;=0.0022),0.2,0.43)</f>
        <v>0.43</v>
      </c>
      <c r="AM499" s="389">
        <f t="shared" si="136"/>
        <v>353</v>
      </c>
      <c r="AN499" s="363">
        <v>0.25</v>
      </c>
      <c r="AO499" s="304"/>
      <c r="AP499" s="312" t="s">
        <v>6113</v>
      </c>
      <c r="AQ499" s="312"/>
      <c r="AR499" s="312">
        <v>280</v>
      </c>
      <c r="AS499" s="312">
        <v>438.339</v>
      </c>
      <c r="AT499" s="312">
        <v>353</v>
      </c>
      <c r="AU499" s="329">
        <f>VLOOKUP(C499,[1]world!$A$2:$B$3555,2,FALSE)</f>
        <v>3</v>
      </c>
      <c r="AV499" s="329">
        <v>547</v>
      </c>
      <c r="AW499" s="304">
        <v>0.37</v>
      </c>
      <c r="AX499" s="304">
        <v>-999</v>
      </c>
      <c r="AY499" s="304">
        <v>-999</v>
      </c>
      <c r="AZ499" s="304">
        <v>-999</v>
      </c>
      <c r="BA499" s="304">
        <v>-999</v>
      </c>
      <c r="BB499" s="304">
        <v>-999</v>
      </c>
      <c r="BC499" s="304">
        <v>-999</v>
      </c>
      <c r="BD499" s="304">
        <v>-999</v>
      </c>
      <c r="BE499" s="304">
        <v>-999</v>
      </c>
      <c r="BF499" s="304">
        <v>-999</v>
      </c>
      <c r="BG499" s="304">
        <v>-999</v>
      </c>
      <c r="BH499" s="304">
        <v>-999</v>
      </c>
      <c r="BI499" s="304">
        <v>-999</v>
      </c>
      <c r="BJ499" s="304" t="s">
        <v>4954</v>
      </c>
      <c r="BK499" s="304" t="s">
        <v>4954</v>
      </c>
      <c r="BL499" s="304" t="s">
        <v>4954</v>
      </c>
    </row>
    <row r="500" spans="1:64" ht="15" hidden="1" customHeight="1" x14ac:dyDescent="0.2">
      <c r="A500" s="304" t="s">
        <v>4922</v>
      </c>
      <c r="B500" s="304" t="s">
        <v>5965</v>
      </c>
      <c r="C500" s="304">
        <v>504</v>
      </c>
      <c r="D500" s="349" t="s">
        <v>4329</v>
      </c>
      <c r="E500" s="309">
        <v>89324</v>
      </c>
      <c r="F500" s="309"/>
      <c r="G500" s="324">
        <v>40.503</v>
      </c>
      <c r="H500" s="324">
        <v>-124.099</v>
      </c>
      <c r="I500" s="324" t="s">
        <v>232</v>
      </c>
      <c r="J500" s="368">
        <f>P500</f>
        <v>311.75</v>
      </c>
      <c r="K500" s="331">
        <v>0.1</v>
      </c>
      <c r="L500" s="304" t="str">
        <f t="shared" si="134"/>
        <v>D</v>
      </c>
      <c r="M500" s="388">
        <v>0</v>
      </c>
      <c r="N500" s="304"/>
      <c r="O500" s="356">
        <v>94.5</v>
      </c>
      <c r="P500" s="304">
        <v>311.75</v>
      </c>
      <c r="Q500" s="304">
        <v>2046</v>
      </c>
      <c r="R500" s="304" t="s">
        <v>5948</v>
      </c>
      <c r="S500" s="304"/>
      <c r="T500" s="304"/>
      <c r="U500" s="304"/>
      <c r="V500" s="304"/>
      <c r="W500" s="304" t="s">
        <v>1718</v>
      </c>
      <c r="X500" s="304" t="s">
        <v>206</v>
      </c>
      <c r="Y500" s="366">
        <f t="shared" si="139"/>
        <v>338.6</v>
      </c>
      <c r="Z500" s="304">
        <v>0.3</v>
      </c>
      <c r="AA500" s="304"/>
      <c r="AB500" s="304">
        <v>-999</v>
      </c>
      <c r="AC500" s="304">
        <v>-999</v>
      </c>
      <c r="AD500" s="366">
        <v>-999</v>
      </c>
      <c r="AE500" s="304">
        <v>-999</v>
      </c>
      <c r="AF500" s="304">
        <v>-999</v>
      </c>
      <c r="AG500" s="304"/>
      <c r="AH500" s="304">
        <v>0.10534300000000001</v>
      </c>
      <c r="AI500" s="385">
        <v>8.1905199999999997E-2</v>
      </c>
      <c r="AJ500" s="332">
        <v>760</v>
      </c>
      <c r="AK500" s="304">
        <f t="shared" si="135"/>
        <v>760</v>
      </c>
      <c r="AL500" s="363">
        <f>IF(AND(AH500&lt;=0.0022,AI500&lt;=0.0022),0.2,0.43)</f>
        <v>0.43</v>
      </c>
      <c r="AM500" s="389">
        <f t="shared" si="136"/>
        <v>353</v>
      </c>
      <c r="AN500" s="363">
        <v>0.25</v>
      </c>
      <c r="AO500" s="304"/>
      <c r="AP500" s="312" t="s">
        <v>6113</v>
      </c>
      <c r="AQ500" s="312"/>
      <c r="AR500" s="312">
        <v>280</v>
      </c>
      <c r="AS500" s="312">
        <v>438.339</v>
      </c>
      <c r="AT500" s="312">
        <v>353</v>
      </c>
      <c r="AU500" s="329">
        <f>VLOOKUP(C500,[1]world!$A$2:$B$3555,2,FALSE)</f>
        <v>3</v>
      </c>
      <c r="AV500" s="329">
        <v>547</v>
      </c>
      <c r="AW500" s="304">
        <v>0.37</v>
      </c>
      <c r="AX500" s="304">
        <v>-999</v>
      </c>
      <c r="AY500" s="304">
        <v>-999</v>
      </c>
      <c r="AZ500" s="304">
        <v>-999</v>
      </c>
      <c r="BA500" s="304">
        <v>-999</v>
      </c>
      <c r="BB500" s="304">
        <v>-999</v>
      </c>
      <c r="BC500" s="304">
        <v>-999</v>
      </c>
      <c r="BD500" s="304">
        <v>-999</v>
      </c>
      <c r="BE500" s="304">
        <v>-999</v>
      </c>
      <c r="BF500" s="304">
        <v>-999</v>
      </c>
      <c r="BG500" s="304">
        <v>-999</v>
      </c>
      <c r="BH500" s="304">
        <v>-999</v>
      </c>
      <c r="BI500" s="304">
        <v>-999</v>
      </c>
      <c r="BJ500" s="304" t="s">
        <v>4954</v>
      </c>
      <c r="BK500" s="304" t="s">
        <v>4954</v>
      </c>
      <c r="BL500" s="304" t="s">
        <v>4954</v>
      </c>
    </row>
    <row r="501" spans="1:64" ht="15" hidden="1" customHeight="1" x14ac:dyDescent="0.2">
      <c r="A501" s="304" t="s">
        <v>4922</v>
      </c>
      <c r="B501" s="304" t="s">
        <v>5965</v>
      </c>
      <c r="C501" s="304">
        <v>505</v>
      </c>
      <c r="D501" s="349" t="s">
        <v>4330</v>
      </c>
      <c r="E501" s="309">
        <v>89324</v>
      </c>
      <c r="F501" s="309"/>
      <c r="G501" s="324">
        <v>40.503</v>
      </c>
      <c r="H501" s="324">
        <v>-124.099</v>
      </c>
      <c r="I501" s="324" t="s">
        <v>232</v>
      </c>
      <c r="J501" s="368">
        <f>P501</f>
        <v>311.75</v>
      </c>
      <c r="K501" s="331">
        <v>0.1</v>
      </c>
      <c r="L501" s="304" t="str">
        <f t="shared" si="134"/>
        <v>D</v>
      </c>
      <c r="M501" s="388">
        <v>0</v>
      </c>
      <c r="N501" s="304"/>
      <c r="O501" s="356">
        <v>94.5</v>
      </c>
      <c r="P501" s="304">
        <v>311.75</v>
      </c>
      <c r="Q501" s="304">
        <v>2046</v>
      </c>
      <c r="R501" s="304" t="s">
        <v>5948</v>
      </c>
      <c r="S501" s="304"/>
      <c r="T501" s="304"/>
      <c r="U501" s="304"/>
      <c r="V501" s="304"/>
      <c r="W501" s="304" t="s">
        <v>1718</v>
      </c>
      <c r="X501" s="304" t="s">
        <v>206</v>
      </c>
      <c r="Y501" s="366">
        <f t="shared" si="139"/>
        <v>338.6</v>
      </c>
      <c r="Z501" s="304">
        <v>0.3</v>
      </c>
      <c r="AA501" s="304"/>
      <c r="AB501" s="304">
        <v>-999</v>
      </c>
      <c r="AC501" s="304">
        <v>-999</v>
      </c>
      <c r="AD501" s="366">
        <v>-999</v>
      </c>
      <c r="AE501" s="304">
        <v>-999</v>
      </c>
      <c r="AF501" s="304">
        <v>-999</v>
      </c>
      <c r="AG501" s="304"/>
      <c r="AH501" s="304">
        <v>0.10534300000000001</v>
      </c>
      <c r="AI501" s="385">
        <v>8.1905199999999997E-2</v>
      </c>
      <c r="AJ501" s="332">
        <v>760</v>
      </c>
      <c r="AK501" s="304">
        <f t="shared" si="135"/>
        <v>760</v>
      </c>
      <c r="AL501" s="363">
        <f>IF(AND(AH501&lt;=0.0022,AI501&lt;=0.0022),0.2,0.43)</f>
        <v>0.43</v>
      </c>
      <c r="AM501" s="389">
        <f t="shared" si="136"/>
        <v>353</v>
      </c>
      <c r="AN501" s="363">
        <v>0.25</v>
      </c>
      <c r="AO501" s="304"/>
      <c r="AP501" s="312" t="s">
        <v>6113</v>
      </c>
      <c r="AQ501" s="312"/>
      <c r="AR501" s="312">
        <v>280</v>
      </c>
      <c r="AS501" s="312">
        <v>438.339</v>
      </c>
      <c r="AT501" s="312">
        <v>353</v>
      </c>
      <c r="AU501" s="329">
        <f>VLOOKUP(C501,[1]world!$A$2:$B$3555,2,FALSE)</f>
        <v>3</v>
      </c>
      <c r="AV501" s="329">
        <v>547</v>
      </c>
      <c r="AW501" s="304">
        <v>0.37</v>
      </c>
      <c r="AX501" s="304">
        <v>-999</v>
      </c>
      <c r="AY501" s="304">
        <v>-999</v>
      </c>
      <c r="AZ501" s="304">
        <v>-999</v>
      </c>
      <c r="BA501" s="304">
        <v>-999</v>
      </c>
      <c r="BB501" s="304">
        <v>-999</v>
      </c>
      <c r="BC501" s="304">
        <v>-999</v>
      </c>
      <c r="BD501" s="304">
        <v>-999</v>
      </c>
      <c r="BE501" s="304">
        <v>-999</v>
      </c>
      <c r="BF501" s="304">
        <v>-999</v>
      </c>
      <c r="BG501" s="304">
        <v>-999</v>
      </c>
      <c r="BH501" s="304">
        <v>-999</v>
      </c>
      <c r="BI501" s="304">
        <v>-999</v>
      </c>
      <c r="BJ501" s="304" t="s">
        <v>4954</v>
      </c>
      <c r="BK501" s="304" t="s">
        <v>4954</v>
      </c>
      <c r="BL501" s="304" t="s">
        <v>4954</v>
      </c>
    </row>
    <row r="502" spans="1:64" ht="15" hidden="1" customHeight="1" x14ac:dyDescent="0.2">
      <c r="A502" s="304" t="s">
        <v>4922</v>
      </c>
      <c r="B502" s="304" t="s">
        <v>5965</v>
      </c>
      <c r="C502" s="304">
        <v>506</v>
      </c>
      <c r="D502" s="349" t="s">
        <v>4344</v>
      </c>
      <c r="E502" s="309">
        <v>89486</v>
      </c>
      <c r="F502" s="309"/>
      <c r="G502" s="324">
        <v>40.584000000000003</v>
      </c>
      <c r="H502" s="324">
        <v>-124.145</v>
      </c>
      <c r="I502" s="324" t="s">
        <v>214</v>
      </c>
      <c r="J502" s="368">
        <f>P502</f>
        <v>457.06</v>
      </c>
      <c r="K502" s="331">
        <v>0.1</v>
      </c>
      <c r="L502" s="304" t="str">
        <f t="shared" si="134"/>
        <v>C</v>
      </c>
      <c r="M502" s="388">
        <v>0</v>
      </c>
      <c r="N502" s="304"/>
      <c r="O502" s="356">
        <v>89.5</v>
      </c>
      <c r="P502" s="304">
        <v>457.06</v>
      </c>
      <c r="Q502" s="304">
        <v>2045</v>
      </c>
      <c r="R502" s="304" t="s">
        <v>5948</v>
      </c>
      <c r="S502" s="304"/>
      <c r="T502" s="304"/>
      <c r="U502" s="304"/>
      <c r="V502" s="304"/>
      <c r="W502" s="304" t="s">
        <v>273</v>
      </c>
      <c r="X502" s="304" t="s">
        <v>213</v>
      </c>
      <c r="Y502" s="366">
        <f t="shared" si="139"/>
        <v>274.5</v>
      </c>
      <c r="Z502" s="304">
        <v>0.3</v>
      </c>
      <c r="AA502" s="304"/>
      <c r="AB502" s="304">
        <v>-999</v>
      </c>
      <c r="AC502" s="304">
        <v>-999</v>
      </c>
      <c r="AD502" s="366">
        <v>-999</v>
      </c>
      <c r="AE502" s="304">
        <v>-999</v>
      </c>
      <c r="AF502" s="304">
        <v>-999</v>
      </c>
      <c r="AG502" s="304"/>
      <c r="AH502" s="304">
        <v>5.6894199999999997E-3</v>
      </c>
      <c r="AI502" s="312"/>
      <c r="AJ502" s="332">
        <v>332</v>
      </c>
      <c r="AK502" s="304">
        <f t="shared" si="135"/>
        <v>270</v>
      </c>
      <c r="AL502" s="304">
        <f>IF(AH502&lt;=0.0022,0.2,0.43)</f>
        <v>0.43</v>
      </c>
      <c r="AM502" s="389">
        <f t="shared" si="136"/>
        <v>387</v>
      </c>
      <c r="AN502" s="363">
        <v>0.25</v>
      </c>
      <c r="AO502" s="304"/>
      <c r="AP502" s="312" t="s">
        <v>1600</v>
      </c>
      <c r="AQ502" s="312"/>
      <c r="AR502" s="312">
        <v>387</v>
      </c>
      <c r="AS502" s="312">
        <v>370.78899999999999</v>
      </c>
      <c r="AT502" s="312"/>
      <c r="AU502" s="329">
        <f>VLOOKUP(C502,[1]world!$A$2:$B$3555,2,FALSE)</f>
        <v>7</v>
      </c>
      <c r="AV502" s="329">
        <v>388</v>
      </c>
      <c r="AW502" s="304">
        <v>0.37</v>
      </c>
      <c r="AX502" s="304">
        <v>-999</v>
      </c>
      <c r="AY502" s="304">
        <v>-999</v>
      </c>
      <c r="AZ502" s="304">
        <v>-999</v>
      </c>
      <c r="BA502" s="304">
        <v>-999</v>
      </c>
      <c r="BB502" s="304">
        <v>-999</v>
      </c>
      <c r="BC502" s="304">
        <v>-999</v>
      </c>
      <c r="BD502" s="304">
        <v>-999</v>
      </c>
      <c r="BE502" s="304">
        <v>-999</v>
      </c>
      <c r="BF502" s="304">
        <v>-999</v>
      </c>
      <c r="BG502" s="304">
        <v>-999</v>
      </c>
      <c r="BH502" s="304">
        <v>-999</v>
      </c>
      <c r="BI502" s="304">
        <v>-999</v>
      </c>
      <c r="BJ502" s="304" t="s">
        <v>4954</v>
      </c>
      <c r="BK502" s="304" t="s">
        <v>4954</v>
      </c>
      <c r="BL502" s="304" t="s">
        <v>4954</v>
      </c>
    </row>
    <row r="503" spans="1:64" ht="15" hidden="1" customHeight="1" x14ac:dyDescent="0.2">
      <c r="A503" s="304" t="s">
        <v>4922</v>
      </c>
      <c r="B503" s="304" t="s">
        <v>5965</v>
      </c>
      <c r="C503" s="304">
        <v>507</v>
      </c>
      <c r="D503" s="349" t="s">
        <v>4381</v>
      </c>
      <c r="E503" s="309">
        <v>89509</v>
      </c>
      <c r="F503" s="309"/>
      <c r="G503" s="324">
        <v>40.802</v>
      </c>
      <c r="H503" s="324">
        <v>-124.148</v>
      </c>
      <c r="I503" s="324" t="s">
        <v>214</v>
      </c>
      <c r="J503" s="368">
        <f t="shared" ref="J503:J504" si="154">EXP(0.35*LN(AM503)+0.24*LN(Y503)+0.2*LN(AJ503)+0.21*LN(AV503))</f>
        <v>346.16502486626592</v>
      </c>
      <c r="K503" s="331">
        <f t="shared" ref="K503:K504" si="155">SQRT(0.35*AN503^2+0.24*Z503^2+0.2*AL503^2+0.21*AW503^2)</f>
        <v>0.33046028505707004</v>
      </c>
      <c r="L503" s="304" t="str">
        <f t="shared" si="134"/>
        <v>D</v>
      </c>
      <c r="M503" s="388" t="s">
        <v>6092</v>
      </c>
      <c r="N503" s="304"/>
      <c r="O503" s="356"/>
      <c r="P503" s="304"/>
      <c r="Q503" s="310"/>
      <c r="R503" s="304"/>
      <c r="S503" s="304"/>
      <c r="T503" s="304"/>
      <c r="U503" s="304"/>
      <c r="V503" s="304"/>
      <c r="W503" s="304" t="s">
        <v>225</v>
      </c>
      <c r="X503" s="304" t="s">
        <v>213</v>
      </c>
      <c r="Y503" s="366">
        <f t="shared" si="139"/>
        <v>274.5</v>
      </c>
      <c r="Z503" s="304">
        <v>0.3</v>
      </c>
      <c r="AA503" s="304"/>
      <c r="AB503" s="304">
        <v>-999</v>
      </c>
      <c r="AC503" s="304">
        <v>-999</v>
      </c>
      <c r="AD503" s="366">
        <v>-999</v>
      </c>
      <c r="AE503" s="304">
        <v>-999</v>
      </c>
      <c r="AF503" s="304">
        <v>-999</v>
      </c>
      <c r="AG503" s="304"/>
      <c r="AH503" s="304">
        <v>8.6187499999999997E-3</v>
      </c>
      <c r="AI503" s="385">
        <v>4.2297799999999997E-2</v>
      </c>
      <c r="AJ503" s="332">
        <v>392</v>
      </c>
      <c r="AK503" s="304">
        <f t="shared" si="135"/>
        <v>425</v>
      </c>
      <c r="AL503" s="363">
        <v>0.43</v>
      </c>
      <c r="AM503" s="389">
        <f t="shared" si="136"/>
        <v>353</v>
      </c>
      <c r="AN503" s="363">
        <v>0.25</v>
      </c>
      <c r="AO503" s="304"/>
      <c r="AP503" s="312" t="s">
        <v>4980</v>
      </c>
      <c r="AQ503" s="312"/>
      <c r="AR503" s="312">
        <v>349</v>
      </c>
      <c r="AS503" s="312">
        <v>338.53899999999999</v>
      </c>
      <c r="AT503" s="312">
        <v>353</v>
      </c>
      <c r="AU503" s="329">
        <f>VLOOKUP(C503,[1]world!$A$2:$B$3555,2,FALSE)</f>
        <v>7</v>
      </c>
      <c r="AV503" s="329">
        <v>388</v>
      </c>
      <c r="AW503" s="304">
        <v>0.37</v>
      </c>
      <c r="AX503" s="304">
        <v>-999</v>
      </c>
      <c r="AY503" s="304">
        <v>-999</v>
      </c>
      <c r="AZ503" s="304">
        <v>-999</v>
      </c>
      <c r="BA503" s="304">
        <v>-999</v>
      </c>
      <c r="BB503" s="304">
        <v>-999</v>
      </c>
      <c r="BC503" s="304">
        <v>-999</v>
      </c>
      <c r="BD503" s="304">
        <v>-999</v>
      </c>
      <c r="BE503" s="304">
        <v>-999</v>
      </c>
      <c r="BF503" s="304">
        <v>-999</v>
      </c>
      <c r="BG503" s="304">
        <v>-999</v>
      </c>
      <c r="BH503" s="304">
        <v>-999</v>
      </c>
      <c r="BI503" s="304">
        <v>-999</v>
      </c>
      <c r="BJ503" s="304" t="s">
        <v>4954</v>
      </c>
      <c r="BK503" s="304" t="s">
        <v>4954</v>
      </c>
      <c r="BL503" s="304" t="s">
        <v>4954</v>
      </c>
    </row>
    <row r="504" spans="1:64" ht="15" hidden="1" customHeight="1" x14ac:dyDescent="0.2">
      <c r="A504" s="304" t="s">
        <v>4922</v>
      </c>
      <c r="B504" s="304" t="s">
        <v>5965</v>
      </c>
      <c r="C504" s="304">
        <v>508</v>
      </c>
      <c r="D504" s="349" t="s">
        <v>4275</v>
      </c>
      <c r="E504" s="309">
        <v>89530</v>
      </c>
      <c r="F504" s="309"/>
      <c r="G504" s="324">
        <v>40.026000000000003</v>
      </c>
      <c r="H504" s="324">
        <v>-124.069</v>
      </c>
      <c r="I504" s="324" t="s">
        <v>214</v>
      </c>
      <c r="J504" s="368">
        <f t="shared" si="154"/>
        <v>532.40812641060188</v>
      </c>
      <c r="K504" s="331">
        <f t="shared" si="155"/>
        <v>0.35418074481823542</v>
      </c>
      <c r="L504" s="304" t="str">
        <f t="shared" si="134"/>
        <v>C</v>
      </c>
      <c r="M504" s="388" t="s">
        <v>6092</v>
      </c>
      <c r="N504" s="304"/>
      <c r="O504" s="356"/>
      <c r="P504" s="304"/>
      <c r="Q504" s="310"/>
      <c r="R504" s="304"/>
      <c r="S504" s="304"/>
      <c r="T504" s="304"/>
      <c r="U504" s="304"/>
      <c r="V504" s="304"/>
      <c r="W504" s="304" t="s">
        <v>235</v>
      </c>
      <c r="X504" s="304" t="s">
        <v>205</v>
      </c>
      <c r="Y504" s="366">
        <f t="shared" si="139"/>
        <v>424.8</v>
      </c>
      <c r="Z504" s="304">
        <v>0.3</v>
      </c>
      <c r="AA504" s="304"/>
      <c r="AB504" s="304">
        <v>-999</v>
      </c>
      <c r="AC504" s="304">
        <v>-999</v>
      </c>
      <c r="AD504" s="366">
        <v>-999</v>
      </c>
      <c r="AE504" s="304">
        <v>-999</v>
      </c>
      <c r="AF504" s="304">
        <v>-999</v>
      </c>
      <c r="AG504" s="304"/>
      <c r="AH504" s="304">
        <v>9.7046999999999994E-2</v>
      </c>
      <c r="AI504" s="312"/>
      <c r="AJ504" s="332">
        <v>760</v>
      </c>
      <c r="AK504" s="304">
        <f t="shared" si="135"/>
        <v>760</v>
      </c>
      <c r="AL504" s="363">
        <v>0.43</v>
      </c>
      <c r="AM504" s="389">
        <f t="shared" si="136"/>
        <v>515</v>
      </c>
      <c r="AN504" s="304">
        <v>0.33</v>
      </c>
      <c r="AO504" s="304"/>
      <c r="AP504" s="312" t="s">
        <v>6120</v>
      </c>
      <c r="AQ504" s="312"/>
      <c r="AR504" s="312">
        <v>515</v>
      </c>
      <c r="AS504" s="312">
        <v>513.70299999999997</v>
      </c>
      <c r="AT504" s="312"/>
      <c r="AU504" s="329">
        <f>VLOOKUP(C504,[1]world!$A$2:$B$3555,2,FALSE)</f>
        <v>1</v>
      </c>
      <c r="AV504" s="329">
        <v>519</v>
      </c>
      <c r="AW504" s="304">
        <v>0.37</v>
      </c>
      <c r="AX504" s="304">
        <v>-999</v>
      </c>
      <c r="AY504" s="304">
        <v>-999</v>
      </c>
      <c r="AZ504" s="304">
        <v>-999</v>
      </c>
      <c r="BA504" s="304">
        <v>-999</v>
      </c>
      <c r="BB504" s="304">
        <v>-999</v>
      </c>
      <c r="BC504" s="304">
        <v>-999</v>
      </c>
      <c r="BD504" s="304">
        <v>-999</v>
      </c>
      <c r="BE504" s="304">
        <v>-999</v>
      </c>
      <c r="BF504" s="304">
        <v>-999</v>
      </c>
      <c r="BG504" s="304">
        <v>-999</v>
      </c>
      <c r="BH504" s="304">
        <v>-999</v>
      </c>
      <c r="BI504" s="304">
        <v>-999</v>
      </c>
      <c r="BJ504" s="304" t="s">
        <v>4954</v>
      </c>
      <c r="BK504" s="304" t="s">
        <v>4954</v>
      </c>
      <c r="BL504" s="304" t="s">
        <v>4954</v>
      </c>
    </row>
    <row r="505" spans="1:64" ht="15" hidden="1" customHeight="1" x14ac:dyDescent="0.2">
      <c r="A505" s="304" t="s">
        <v>4922</v>
      </c>
      <c r="B505" s="304" t="s">
        <v>5965</v>
      </c>
      <c r="C505" s="304">
        <v>509</v>
      </c>
      <c r="D505" s="349" t="s">
        <v>2293</v>
      </c>
      <c r="E505" s="309">
        <v>-999</v>
      </c>
      <c r="F505" s="309"/>
      <c r="G505" s="324">
        <v>34.106000000000002</v>
      </c>
      <c r="H505" s="324">
        <v>-118.45399999999999</v>
      </c>
      <c r="I505" s="324" t="s">
        <v>214</v>
      </c>
      <c r="J505" s="368">
        <f>P505</f>
        <v>706.22</v>
      </c>
      <c r="K505" s="331">
        <v>0.1</v>
      </c>
      <c r="L505" s="304" t="str">
        <f t="shared" si="134"/>
        <v>C</v>
      </c>
      <c r="M505" s="388">
        <v>0</v>
      </c>
      <c r="N505" s="304"/>
      <c r="O505" s="356">
        <v>96</v>
      </c>
      <c r="P505" s="304">
        <v>706.22</v>
      </c>
      <c r="Q505" s="304">
        <v>1765</v>
      </c>
      <c r="R505" s="304" t="s">
        <v>5948</v>
      </c>
      <c r="S505" s="304"/>
      <c r="T505" s="304"/>
      <c r="U505" s="304"/>
      <c r="V505" s="304"/>
      <c r="W505" s="304" t="s">
        <v>1866</v>
      </c>
      <c r="X505" s="304" t="s">
        <v>232</v>
      </c>
      <c r="Y505" s="366">
        <f t="shared" si="139"/>
        <v>506.6</v>
      </c>
      <c r="Z505" s="304">
        <v>0.4</v>
      </c>
      <c r="AA505" s="304"/>
      <c r="AB505" s="304">
        <v>-999</v>
      </c>
      <c r="AC505" s="304">
        <v>-999</v>
      </c>
      <c r="AD505" s="366">
        <v>-999</v>
      </c>
      <c r="AE505" s="304">
        <v>-999</v>
      </c>
      <c r="AF505" s="304">
        <v>-999</v>
      </c>
      <c r="AG505" s="304"/>
      <c r="AH505" s="304">
        <v>5.4893499999999998E-2</v>
      </c>
      <c r="AI505" s="312"/>
      <c r="AJ505" s="332">
        <v>503</v>
      </c>
      <c r="AK505" s="304">
        <f t="shared" si="135"/>
        <v>555</v>
      </c>
      <c r="AL505" s="304">
        <f>IF(AH505&lt;=0.0022,0.2,0.43)</f>
        <v>0.43</v>
      </c>
      <c r="AM505" s="389">
        <f t="shared" si="136"/>
        <v>748</v>
      </c>
      <c r="AN505" s="304">
        <v>0.4</v>
      </c>
      <c r="AO505" s="304"/>
      <c r="AP505" s="312" t="s">
        <v>6112</v>
      </c>
      <c r="AQ505" s="312"/>
      <c r="AR505" s="312">
        <v>748</v>
      </c>
      <c r="AS505" s="312">
        <v>622.85900000000004</v>
      </c>
      <c r="AT505" s="312"/>
      <c r="AU505" s="329">
        <f>VLOOKUP(C505,[1]world!$A$2:$B$3555,2,FALSE)</f>
        <v>4</v>
      </c>
      <c r="AV505" s="329">
        <v>459</v>
      </c>
      <c r="AW505" s="304">
        <v>0.37</v>
      </c>
      <c r="AX505" s="304">
        <v>40</v>
      </c>
      <c r="AY505" s="304">
        <v>-999</v>
      </c>
      <c r="AZ505" s="304">
        <v>760</v>
      </c>
      <c r="BA505" s="304">
        <v>320</v>
      </c>
      <c r="BB505" s="304">
        <v>-999</v>
      </c>
      <c r="BC505" s="304">
        <v>5020</v>
      </c>
      <c r="BD505" s="304">
        <v>-999</v>
      </c>
      <c r="BE505" s="304">
        <v>-999</v>
      </c>
      <c r="BF505" s="304">
        <v>-999</v>
      </c>
      <c r="BG505" s="304">
        <v>-999</v>
      </c>
      <c r="BH505" s="304">
        <v>-999</v>
      </c>
      <c r="BI505" s="304">
        <v>-999</v>
      </c>
      <c r="BJ505" s="304">
        <v>3</v>
      </c>
      <c r="BK505" s="304" t="s">
        <v>4954</v>
      </c>
      <c r="BL505" s="304">
        <v>3</v>
      </c>
    </row>
    <row r="506" spans="1:64" ht="15" hidden="1" customHeight="1" x14ac:dyDescent="0.2">
      <c r="A506" s="304" t="s">
        <v>4922</v>
      </c>
      <c r="B506" s="304" t="s">
        <v>5965</v>
      </c>
      <c r="C506" s="304">
        <v>510</v>
      </c>
      <c r="D506" s="349" t="s">
        <v>2473</v>
      </c>
      <c r="E506" s="309">
        <v>90001</v>
      </c>
      <c r="F506" s="309"/>
      <c r="G506" s="324">
        <v>34.305999999999997</v>
      </c>
      <c r="H506" s="324">
        <v>-118.437</v>
      </c>
      <c r="I506" s="324" t="s">
        <v>232</v>
      </c>
      <c r="J506" s="368">
        <f t="shared" ref="J506:J507" si="156">EXP(0.35*LN(AM506)+0.24*LN(Y506)+0.2*LN(AJ506)+0.21*LN(AV506))</f>
        <v>361.30240829009864</v>
      </c>
      <c r="K506" s="331">
        <f t="shared" ref="K506:K507" si="157">SQRT(0.35*AN506^2+0.24*Z506^2+0.2*AL506^2+0.21*AW506^2)</f>
        <v>0.33046028505707004</v>
      </c>
      <c r="L506" s="304" t="str">
        <f t="shared" si="134"/>
        <v>C</v>
      </c>
      <c r="M506" s="388" t="s">
        <v>6092</v>
      </c>
      <c r="N506" s="304"/>
      <c r="O506" s="356"/>
      <c r="P506" s="304"/>
      <c r="Q506" s="304"/>
      <c r="R506" s="304"/>
      <c r="S506" s="304"/>
      <c r="T506" s="304"/>
      <c r="U506" s="304"/>
      <c r="V506" s="304"/>
      <c r="W506" s="304" t="s">
        <v>286</v>
      </c>
      <c r="X506" s="304" t="s">
        <v>213</v>
      </c>
      <c r="Y506" s="366">
        <f t="shared" si="139"/>
        <v>274.5</v>
      </c>
      <c r="Z506" s="304">
        <v>0.3</v>
      </c>
      <c r="AA506" s="304"/>
      <c r="AB506" s="304">
        <v>-999</v>
      </c>
      <c r="AC506" s="304">
        <v>-999</v>
      </c>
      <c r="AD506" s="366">
        <v>-999</v>
      </c>
      <c r="AE506" s="304">
        <v>-999</v>
      </c>
      <c r="AF506" s="304">
        <v>-999</v>
      </c>
      <c r="AG506" s="304"/>
      <c r="AH506" s="304">
        <v>2.95698E-2</v>
      </c>
      <c r="AI506" s="385">
        <v>0.10768900000000001</v>
      </c>
      <c r="AJ506" s="332">
        <v>407</v>
      </c>
      <c r="AK506" s="304">
        <f t="shared" si="135"/>
        <v>425</v>
      </c>
      <c r="AL506" s="363">
        <v>0.43</v>
      </c>
      <c r="AM506" s="389">
        <f t="shared" si="136"/>
        <v>353</v>
      </c>
      <c r="AN506" s="363">
        <v>0.25</v>
      </c>
      <c r="AO506" s="304"/>
      <c r="AP506" s="312" t="s">
        <v>4980</v>
      </c>
      <c r="AQ506" s="312"/>
      <c r="AR506" s="312">
        <v>349</v>
      </c>
      <c r="AS506" s="312">
        <v>338.53899999999999</v>
      </c>
      <c r="AT506" s="312">
        <v>353</v>
      </c>
      <c r="AU506" s="329">
        <f>VLOOKUP(C506,[1]world!$A$2:$B$3555,2,FALSE)</f>
        <v>4</v>
      </c>
      <c r="AV506" s="329">
        <v>459</v>
      </c>
      <c r="AW506" s="304">
        <v>0.37</v>
      </c>
      <c r="AX506" s="304">
        <v>740</v>
      </c>
      <c r="AY506" s="304">
        <v>-999</v>
      </c>
      <c r="AZ506" s="304">
        <v>4540</v>
      </c>
      <c r="BA506" s="304">
        <v>100</v>
      </c>
      <c r="BB506" s="304">
        <v>-999</v>
      </c>
      <c r="BC506" s="304">
        <v>4360</v>
      </c>
      <c r="BD506" s="304">
        <v>-999</v>
      </c>
      <c r="BE506" s="304">
        <v>-999</v>
      </c>
      <c r="BF506" s="304">
        <v>-999</v>
      </c>
      <c r="BG506" s="304">
        <v>-999</v>
      </c>
      <c r="BH506" s="304">
        <v>-999</v>
      </c>
      <c r="BI506" s="304">
        <v>-999</v>
      </c>
      <c r="BJ506" s="304">
        <v>3</v>
      </c>
      <c r="BK506" s="304" t="s">
        <v>4954</v>
      </c>
      <c r="BL506" s="304">
        <v>3</v>
      </c>
    </row>
    <row r="507" spans="1:64" ht="15" hidden="1" customHeight="1" x14ac:dyDescent="0.2">
      <c r="A507" s="304" t="s">
        <v>4922</v>
      </c>
      <c r="B507" s="304" t="s">
        <v>5965</v>
      </c>
      <c r="C507" s="304">
        <v>511</v>
      </c>
      <c r="D507" s="349" t="s">
        <v>1899</v>
      </c>
      <c r="E507" s="309">
        <v>90002</v>
      </c>
      <c r="F507" s="309"/>
      <c r="G507" s="324">
        <v>33.719000000000001</v>
      </c>
      <c r="H507" s="324">
        <v>-117.937</v>
      </c>
      <c r="I507" s="324" t="s">
        <v>232</v>
      </c>
      <c r="J507" s="368">
        <f t="shared" si="156"/>
        <v>267.06663251096057</v>
      </c>
      <c r="K507" s="331">
        <f t="shared" si="157"/>
        <v>0.29539634391779462</v>
      </c>
      <c r="L507" s="304" t="str">
        <f t="shared" si="134"/>
        <v>D</v>
      </c>
      <c r="M507" s="388" t="s">
        <v>6092</v>
      </c>
      <c r="N507" s="304"/>
      <c r="O507" s="356"/>
      <c r="P507" s="304"/>
      <c r="Q507" s="304"/>
      <c r="R507" s="304"/>
      <c r="S507" s="304"/>
      <c r="T507" s="304"/>
      <c r="U507" s="304"/>
      <c r="V507" s="304"/>
      <c r="W507" s="304" t="s">
        <v>286</v>
      </c>
      <c r="X507" s="304" t="s">
        <v>213</v>
      </c>
      <c r="Y507" s="366">
        <f t="shared" si="139"/>
        <v>274.5</v>
      </c>
      <c r="Z507" s="304">
        <v>0.3</v>
      </c>
      <c r="AA507" s="304"/>
      <c r="AB507" s="304">
        <v>-999</v>
      </c>
      <c r="AC507" s="304">
        <v>-999</v>
      </c>
      <c r="AD507" s="366">
        <v>-999</v>
      </c>
      <c r="AE507" s="304">
        <v>-999</v>
      </c>
      <c r="AF507" s="304">
        <v>-999</v>
      </c>
      <c r="AG507" s="304"/>
      <c r="AH507" s="304">
        <v>2.5155199999999998E-3</v>
      </c>
      <c r="AI507" s="385">
        <v>9.3013899999999997E-3</v>
      </c>
      <c r="AJ507" s="332">
        <v>222</v>
      </c>
      <c r="AK507" s="304">
        <f t="shared" si="135"/>
        <v>210</v>
      </c>
      <c r="AL507" s="363">
        <v>0.43</v>
      </c>
      <c r="AM507" s="389">
        <f t="shared" si="136"/>
        <v>306</v>
      </c>
      <c r="AN507" s="363">
        <v>0.25</v>
      </c>
      <c r="AO507" s="304"/>
      <c r="AP507" s="312" t="s">
        <v>6119</v>
      </c>
      <c r="AQ507" s="312"/>
      <c r="AR507" s="312">
        <v>280</v>
      </c>
      <c r="AS507" s="312">
        <v>270.19</v>
      </c>
      <c r="AT507" s="312">
        <v>306</v>
      </c>
      <c r="AU507" s="329">
        <f>VLOOKUP(C507,[1]world!$A$2:$B$3555,2,FALSE)</f>
        <v>16</v>
      </c>
      <c r="AV507" s="329">
        <v>246</v>
      </c>
      <c r="AW507" s="304">
        <v>0.18</v>
      </c>
      <c r="AX507" s="304">
        <v>980</v>
      </c>
      <c r="AY507" s="304">
        <v>-999</v>
      </c>
      <c r="AZ507" s="304">
        <v>3580</v>
      </c>
      <c r="BA507" s="304">
        <v>540</v>
      </c>
      <c r="BB507" s="304">
        <v>-999</v>
      </c>
      <c r="BC507" s="304">
        <v>2800</v>
      </c>
      <c r="BD507" s="304">
        <v>-999</v>
      </c>
      <c r="BE507" s="304">
        <v>-999</v>
      </c>
      <c r="BF507" s="304">
        <v>-999</v>
      </c>
      <c r="BG507" s="304">
        <v>-999</v>
      </c>
      <c r="BH507" s="304">
        <v>-999</v>
      </c>
      <c r="BI507" s="304">
        <v>-999</v>
      </c>
      <c r="BJ507" s="304">
        <v>3</v>
      </c>
      <c r="BK507" s="304" t="s">
        <v>4954</v>
      </c>
      <c r="BL507" s="304">
        <v>3</v>
      </c>
    </row>
    <row r="508" spans="1:64" ht="15" hidden="1" customHeight="1" x14ac:dyDescent="0.2">
      <c r="A508" s="304" t="s">
        <v>4922</v>
      </c>
      <c r="B508" s="304" t="s">
        <v>5965</v>
      </c>
      <c r="C508" s="304">
        <v>512</v>
      </c>
      <c r="D508" s="349" t="s">
        <v>2406</v>
      </c>
      <c r="E508" s="309">
        <v>90003</v>
      </c>
      <c r="F508" s="309"/>
      <c r="G508" s="324">
        <v>34.209000000000003</v>
      </c>
      <c r="H508" s="324">
        <v>-118.517</v>
      </c>
      <c r="I508" s="324" t="s">
        <v>205</v>
      </c>
      <c r="J508" s="368">
        <f>P508</f>
        <v>280.86</v>
      </c>
      <c r="K508" s="331">
        <v>0.1</v>
      </c>
      <c r="L508" s="304" t="str">
        <f t="shared" si="134"/>
        <v>D</v>
      </c>
      <c r="M508" s="388">
        <v>0</v>
      </c>
      <c r="N508" s="304"/>
      <c r="O508" s="356">
        <v>89.5</v>
      </c>
      <c r="P508" s="304">
        <v>280.86</v>
      </c>
      <c r="Q508" s="304">
        <v>1735</v>
      </c>
      <c r="R508" s="304" t="s">
        <v>5948</v>
      </c>
      <c r="S508" s="304"/>
      <c r="T508" s="304"/>
      <c r="U508" s="304"/>
      <c r="V508" s="304"/>
      <c r="W508" s="304" t="s">
        <v>464</v>
      </c>
      <c r="X508" s="304" t="s">
        <v>213</v>
      </c>
      <c r="Y508" s="366">
        <f t="shared" si="139"/>
        <v>274.5</v>
      </c>
      <c r="Z508" s="304">
        <v>0.3</v>
      </c>
      <c r="AA508" s="304"/>
      <c r="AB508" s="304">
        <v>-999</v>
      </c>
      <c r="AC508" s="304">
        <v>-999</v>
      </c>
      <c r="AD508" s="366">
        <v>-999</v>
      </c>
      <c r="AE508" s="304">
        <v>-999</v>
      </c>
      <c r="AF508" s="304">
        <v>-999</v>
      </c>
      <c r="AG508" s="304"/>
      <c r="AH508" s="304">
        <v>6.6593399999999997E-3</v>
      </c>
      <c r="AI508" s="385">
        <v>2.4158499999999999E-2</v>
      </c>
      <c r="AJ508" s="332">
        <v>269</v>
      </c>
      <c r="AK508" s="304">
        <f t="shared" si="135"/>
        <v>270</v>
      </c>
      <c r="AL508" s="363">
        <f>IF(AND(AH508&lt;=0.0022,AI508&lt;=0.0022),0.2,0.43)</f>
        <v>0.43</v>
      </c>
      <c r="AM508" s="389">
        <f t="shared" si="136"/>
        <v>353</v>
      </c>
      <c r="AN508" s="363">
        <v>0.25</v>
      </c>
      <c r="AO508" s="304"/>
      <c r="AP508" s="312" t="s">
        <v>6113</v>
      </c>
      <c r="AQ508" s="312"/>
      <c r="AR508" s="312">
        <v>280</v>
      </c>
      <c r="AS508" s="312">
        <v>271.44099999999997</v>
      </c>
      <c r="AT508" s="312">
        <v>353</v>
      </c>
      <c r="AU508" s="329">
        <f>VLOOKUP(C508,[1]world!$A$2:$B$3555,2,FALSE)</f>
        <v>12</v>
      </c>
      <c r="AV508" s="329">
        <v>297</v>
      </c>
      <c r="AW508" s="304">
        <v>0.37</v>
      </c>
      <c r="AX508" s="304">
        <v>1000</v>
      </c>
      <c r="AY508" s="304">
        <v>-999</v>
      </c>
      <c r="AZ508" s="304">
        <v>4600</v>
      </c>
      <c r="BA508" s="304">
        <v>340</v>
      </c>
      <c r="BB508" s="304">
        <v>-999</v>
      </c>
      <c r="BC508" s="304">
        <v>3120</v>
      </c>
      <c r="BD508" s="304">
        <v>-999</v>
      </c>
      <c r="BE508" s="304">
        <v>-999</v>
      </c>
      <c r="BF508" s="304">
        <v>-999</v>
      </c>
      <c r="BG508" s="304">
        <v>-999</v>
      </c>
      <c r="BH508" s="304">
        <v>-999</v>
      </c>
      <c r="BI508" s="304">
        <v>-999</v>
      </c>
      <c r="BJ508" s="304">
        <v>3</v>
      </c>
      <c r="BK508" s="304" t="s">
        <v>4954</v>
      </c>
      <c r="BL508" s="304">
        <v>3</v>
      </c>
    </row>
    <row r="509" spans="1:64" ht="15" hidden="1" customHeight="1" x14ac:dyDescent="0.2">
      <c r="A509" s="304" t="s">
        <v>4922</v>
      </c>
      <c r="B509" s="304" t="s">
        <v>5965</v>
      </c>
      <c r="C509" s="304">
        <v>513</v>
      </c>
      <c r="D509" s="349" t="s">
        <v>2498</v>
      </c>
      <c r="E509" s="309">
        <v>90004</v>
      </c>
      <c r="F509" s="309"/>
      <c r="G509" s="324">
        <v>34.357999999999997</v>
      </c>
      <c r="H509" s="324">
        <v>-118.571</v>
      </c>
      <c r="I509" s="324" t="s">
        <v>232</v>
      </c>
      <c r="J509" s="368">
        <f t="shared" ref="J509:J517" si="158">EXP(0.35*LN(AM509)+0.24*LN(Y509)+0.2*LN(AJ509)+0.21*LN(AV509))</f>
        <v>434.59299230516791</v>
      </c>
      <c r="K509" s="331">
        <f t="shared" ref="K509:K517" si="159">SQRT(0.35*AN509^2+0.24*Z509^2+0.2*AL509^2+0.21*AW509^2)</f>
        <v>0.35418074481823542</v>
      </c>
      <c r="L509" s="304" t="str">
        <f t="shared" si="134"/>
        <v>C</v>
      </c>
      <c r="M509" s="388" t="s">
        <v>6092</v>
      </c>
      <c r="N509" s="304"/>
      <c r="O509" s="356"/>
      <c r="P509" s="304"/>
      <c r="Q509" s="304"/>
      <c r="R509" s="304"/>
      <c r="S509" s="304"/>
      <c r="T509" s="304"/>
      <c r="U509" s="304"/>
      <c r="V509" s="304"/>
      <c r="W509" s="304" t="s">
        <v>505</v>
      </c>
      <c r="X509" s="304" t="s">
        <v>213</v>
      </c>
      <c r="Y509" s="366">
        <f t="shared" si="139"/>
        <v>274.5</v>
      </c>
      <c r="Z509" s="304">
        <v>0.3</v>
      </c>
      <c r="AA509" s="304"/>
      <c r="AB509" s="304">
        <v>-999</v>
      </c>
      <c r="AC509" s="304">
        <v>-999</v>
      </c>
      <c r="AD509" s="366">
        <v>-999</v>
      </c>
      <c r="AE509" s="304">
        <v>-999</v>
      </c>
      <c r="AF509" s="304">
        <v>-999</v>
      </c>
      <c r="AG509" s="304"/>
      <c r="AH509" s="304">
        <v>0.127466</v>
      </c>
      <c r="AI509" s="312"/>
      <c r="AJ509" s="332">
        <v>716</v>
      </c>
      <c r="AK509" s="304">
        <f t="shared" si="135"/>
        <v>690</v>
      </c>
      <c r="AL509" s="363">
        <v>0.43</v>
      </c>
      <c r="AM509" s="389">
        <f t="shared" si="136"/>
        <v>390</v>
      </c>
      <c r="AN509" s="304">
        <v>0.33</v>
      </c>
      <c r="AO509" s="304"/>
      <c r="AP509" s="312" t="s">
        <v>1903</v>
      </c>
      <c r="AQ509" s="312"/>
      <c r="AR509" s="312">
        <v>390</v>
      </c>
      <c r="AS509" s="312">
        <v>376.07299999999998</v>
      </c>
      <c r="AT509" s="312"/>
      <c r="AU509" s="329">
        <f>VLOOKUP(C509,[1]world!$A$2:$B$3555,2,FALSE)</f>
        <v>3</v>
      </c>
      <c r="AV509" s="329">
        <v>547</v>
      </c>
      <c r="AW509" s="304">
        <v>0.37</v>
      </c>
      <c r="AX509" s="304">
        <v>960</v>
      </c>
      <c r="AY509" s="304">
        <v>-999</v>
      </c>
      <c r="AZ509" s="304">
        <v>4460</v>
      </c>
      <c r="BA509" s="304">
        <v>320</v>
      </c>
      <c r="BB509" s="304">
        <v>-999</v>
      </c>
      <c r="BC509" s="304">
        <v>2900</v>
      </c>
      <c r="BD509" s="304">
        <v>-999</v>
      </c>
      <c r="BE509" s="304">
        <v>-999</v>
      </c>
      <c r="BF509" s="304">
        <v>-999</v>
      </c>
      <c r="BG509" s="304">
        <v>-999</v>
      </c>
      <c r="BH509" s="304">
        <v>-999</v>
      </c>
      <c r="BI509" s="304">
        <v>-999</v>
      </c>
      <c r="BJ509" s="304">
        <v>3</v>
      </c>
      <c r="BK509" s="304" t="s">
        <v>4954</v>
      </c>
      <c r="BL509" s="304">
        <v>3</v>
      </c>
    </row>
    <row r="510" spans="1:64" ht="15" hidden="1" customHeight="1" x14ac:dyDescent="0.2">
      <c r="A510" s="304" t="s">
        <v>4922</v>
      </c>
      <c r="B510" s="304" t="s">
        <v>5965</v>
      </c>
      <c r="C510" s="304">
        <v>514</v>
      </c>
      <c r="D510" s="349" t="s">
        <v>2442</v>
      </c>
      <c r="E510" s="309">
        <v>90005</v>
      </c>
      <c r="F510" s="309"/>
      <c r="G510" s="324">
        <v>34.25</v>
      </c>
      <c r="H510" s="324">
        <v>-118.42</v>
      </c>
      <c r="I510" s="324" t="s">
        <v>232</v>
      </c>
      <c r="J510" s="368">
        <f t="shared" si="158"/>
        <v>329.42743977549338</v>
      </c>
      <c r="K510" s="331">
        <f t="shared" si="159"/>
        <v>0.33046028505707004</v>
      </c>
      <c r="L510" s="304" t="str">
        <f t="shared" si="134"/>
        <v>D</v>
      </c>
      <c r="M510" s="388" t="s">
        <v>6092</v>
      </c>
      <c r="N510" s="304"/>
      <c r="O510" s="356"/>
      <c r="P510" s="356"/>
      <c r="Q510" s="356"/>
      <c r="R510" s="304"/>
      <c r="S510" s="304"/>
      <c r="T510" s="304"/>
      <c r="U510" s="304"/>
      <c r="V510" s="304"/>
      <c r="W510" s="304" t="s">
        <v>286</v>
      </c>
      <c r="X510" s="304" t="s">
        <v>213</v>
      </c>
      <c r="Y510" s="366">
        <f t="shared" si="139"/>
        <v>274.5</v>
      </c>
      <c r="Z510" s="304">
        <v>0.3</v>
      </c>
      <c r="AA510" s="304"/>
      <c r="AB510" s="304">
        <v>-999</v>
      </c>
      <c r="AC510" s="304">
        <v>-999</v>
      </c>
      <c r="AD510" s="366">
        <v>-999</v>
      </c>
      <c r="AE510" s="304">
        <v>-999</v>
      </c>
      <c r="AF510" s="304">
        <v>-999</v>
      </c>
      <c r="AG510" s="304"/>
      <c r="AH510" s="304">
        <v>1.24139E-2</v>
      </c>
      <c r="AI510" s="385">
        <v>4.0564099999999999E-2</v>
      </c>
      <c r="AJ510" s="332">
        <v>318</v>
      </c>
      <c r="AK510" s="304">
        <f t="shared" si="135"/>
        <v>270</v>
      </c>
      <c r="AL510" s="363">
        <v>0.43</v>
      </c>
      <c r="AM510" s="389">
        <f t="shared" si="136"/>
        <v>353</v>
      </c>
      <c r="AN510" s="363">
        <v>0.25</v>
      </c>
      <c r="AO510" s="304"/>
      <c r="AP510" s="312" t="s">
        <v>6113</v>
      </c>
      <c r="AQ510" s="312"/>
      <c r="AR510" s="312">
        <v>280</v>
      </c>
      <c r="AS510" s="312">
        <v>271.44099999999997</v>
      </c>
      <c r="AT510" s="312">
        <v>353</v>
      </c>
      <c r="AU510" s="329">
        <f>VLOOKUP(C510,[1]world!$A$2:$B$3555,2,FALSE)</f>
        <v>8</v>
      </c>
      <c r="AV510" s="329">
        <v>374</v>
      </c>
      <c r="AW510" s="304">
        <v>0.37</v>
      </c>
      <c r="AX510" s="304">
        <v>940</v>
      </c>
      <c r="AY510" s="304">
        <v>-999</v>
      </c>
      <c r="AZ510" s="304">
        <v>4540</v>
      </c>
      <c r="BA510" s="304">
        <v>360</v>
      </c>
      <c r="BB510" s="304">
        <v>-999</v>
      </c>
      <c r="BC510" s="304">
        <v>2760</v>
      </c>
      <c r="BD510" s="304">
        <v>-999</v>
      </c>
      <c r="BE510" s="304">
        <v>-999</v>
      </c>
      <c r="BF510" s="304">
        <v>-999</v>
      </c>
      <c r="BG510" s="304">
        <v>-999</v>
      </c>
      <c r="BH510" s="304">
        <v>-999</v>
      </c>
      <c r="BI510" s="304">
        <v>-999</v>
      </c>
      <c r="BJ510" s="304">
        <v>3</v>
      </c>
      <c r="BK510" s="304" t="s">
        <v>4954</v>
      </c>
      <c r="BL510" s="304">
        <v>3</v>
      </c>
    </row>
    <row r="511" spans="1:64" ht="15" hidden="1" customHeight="1" x14ac:dyDescent="0.2">
      <c r="A511" s="304" t="s">
        <v>4922</v>
      </c>
      <c r="B511" s="304" t="s">
        <v>5965</v>
      </c>
      <c r="C511" s="304">
        <v>515</v>
      </c>
      <c r="D511" s="349" t="s">
        <v>2413</v>
      </c>
      <c r="E511" s="309">
        <v>90006</v>
      </c>
      <c r="F511" s="309"/>
      <c r="G511" s="324">
        <v>34.220999999999997</v>
      </c>
      <c r="H511" s="324">
        <v>-118.42100000000001</v>
      </c>
      <c r="I511" s="324" t="s">
        <v>205</v>
      </c>
      <c r="J511" s="368">
        <f t="shared" si="158"/>
        <v>326.04364197201642</v>
      </c>
      <c r="K511" s="331">
        <f t="shared" si="159"/>
        <v>0.33046028505707004</v>
      </c>
      <c r="L511" s="304" t="str">
        <f t="shared" si="134"/>
        <v>D</v>
      </c>
      <c r="M511" s="388" t="s">
        <v>6092</v>
      </c>
      <c r="N511" s="304"/>
      <c r="O511" s="356"/>
      <c r="P511" s="356"/>
      <c r="Q511" s="356"/>
      <c r="R511" s="304"/>
      <c r="S511" s="304"/>
      <c r="T511" s="304"/>
      <c r="U511" s="304"/>
      <c r="V511" s="304"/>
      <c r="W511" s="304" t="s">
        <v>464</v>
      </c>
      <c r="X511" s="304" t="s">
        <v>213</v>
      </c>
      <c r="Y511" s="366">
        <f t="shared" si="139"/>
        <v>274.5</v>
      </c>
      <c r="Z511" s="304">
        <v>0.3</v>
      </c>
      <c r="AA511" s="304"/>
      <c r="AB511" s="304">
        <v>-999</v>
      </c>
      <c r="AC511" s="304">
        <v>-999</v>
      </c>
      <c r="AD511" s="366">
        <v>-999</v>
      </c>
      <c r="AE511" s="304">
        <v>-999</v>
      </c>
      <c r="AF511" s="304">
        <v>-999</v>
      </c>
      <c r="AG511" s="304"/>
      <c r="AH511" s="304">
        <v>1.03234E-2</v>
      </c>
      <c r="AI511" s="385">
        <v>3.22519E-2</v>
      </c>
      <c r="AJ511" s="332">
        <v>302</v>
      </c>
      <c r="AK511" s="304">
        <f t="shared" si="135"/>
        <v>270</v>
      </c>
      <c r="AL511" s="363">
        <v>0.43</v>
      </c>
      <c r="AM511" s="389">
        <f t="shared" si="136"/>
        <v>353</v>
      </c>
      <c r="AN511" s="363">
        <v>0.25</v>
      </c>
      <c r="AO511" s="304"/>
      <c r="AP511" s="312" t="s">
        <v>6113</v>
      </c>
      <c r="AQ511" s="312"/>
      <c r="AR511" s="312">
        <v>280</v>
      </c>
      <c r="AS511" s="312">
        <v>271.44099999999997</v>
      </c>
      <c r="AT511" s="312">
        <v>353</v>
      </c>
      <c r="AU511" s="329">
        <f>VLOOKUP(C511,[1]world!$A$2:$B$3555,2,FALSE)</f>
        <v>8</v>
      </c>
      <c r="AV511" s="329">
        <v>374</v>
      </c>
      <c r="AW511" s="304">
        <v>0.37</v>
      </c>
      <c r="AX511" s="304">
        <v>900</v>
      </c>
      <c r="AY511" s="304">
        <v>-999</v>
      </c>
      <c r="AZ511" s="304">
        <v>4500</v>
      </c>
      <c r="BA511" s="304">
        <v>360</v>
      </c>
      <c r="BB511" s="304">
        <v>-999</v>
      </c>
      <c r="BC511" s="304">
        <v>2820</v>
      </c>
      <c r="BD511" s="304">
        <v>-999</v>
      </c>
      <c r="BE511" s="304">
        <v>-999</v>
      </c>
      <c r="BF511" s="304">
        <v>-999</v>
      </c>
      <c r="BG511" s="304">
        <v>-999</v>
      </c>
      <c r="BH511" s="304">
        <v>-999</v>
      </c>
      <c r="BI511" s="304">
        <v>-999</v>
      </c>
      <c r="BJ511" s="304">
        <v>3</v>
      </c>
      <c r="BK511" s="304" t="s">
        <v>4954</v>
      </c>
      <c r="BL511" s="304">
        <v>3</v>
      </c>
    </row>
    <row r="512" spans="1:64" ht="15" hidden="1" customHeight="1" x14ac:dyDescent="0.2">
      <c r="A512" s="304" t="s">
        <v>4922</v>
      </c>
      <c r="B512" s="304" t="s">
        <v>5965</v>
      </c>
      <c r="C512" s="304">
        <v>516</v>
      </c>
      <c r="D512" s="349" t="s">
        <v>2415</v>
      </c>
      <c r="E512" s="309">
        <v>90007</v>
      </c>
      <c r="F512" s="309"/>
      <c r="G512" s="324">
        <v>34.222000000000001</v>
      </c>
      <c r="H512" s="324">
        <v>-118.44199999999999</v>
      </c>
      <c r="I512" s="324" t="s">
        <v>205</v>
      </c>
      <c r="J512" s="368">
        <f t="shared" si="158"/>
        <v>322.73846300292513</v>
      </c>
      <c r="K512" s="331">
        <f t="shared" si="159"/>
        <v>0.33046028505707004</v>
      </c>
      <c r="L512" s="304" t="str">
        <f t="shared" si="134"/>
        <v>D</v>
      </c>
      <c r="M512" s="388" t="s">
        <v>6092</v>
      </c>
      <c r="N512" s="304"/>
      <c r="O512" s="356"/>
      <c r="P512" s="356"/>
      <c r="Q512" s="356"/>
      <c r="R512" s="304"/>
      <c r="S512" s="304"/>
      <c r="T512" s="304"/>
      <c r="U512" s="304"/>
      <c r="V512" s="304"/>
      <c r="W512" s="304" t="s">
        <v>464</v>
      </c>
      <c r="X512" s="304" t="s">
        <v>213</v>
      </c>
      <c r="Y512" s="366">
        <f t="shared" si="139"/>
        <v>274.5</v>
      </c>
      <c r="Z512" s="304">
        <v>0.3</v>
      </c>
      <c r="AA512" s="304"/>
      <c r="AB512" s="304">
        <v>-999</v>
      </c>
      <c r="AC512" s="304">
        <v>-999</v>
      </c>
      <c r="AD512" s="366">
        <v>-999</v>
      </c>
      <c r="AE512" s="304">
        <v>-999</v>
      </c>
      <c r="AF512" s="304">
        <v>-999</v>
      </c>
      <c r="AG512" s="304"/>
      <c r="AH512" s="304">
        <v>8.6238300000000007E-3</v>
      </c>
      <c r="AI512" s="385">
        <v>3.2270400000000005E-2</v>
      </c>
      <c r="AJ512" s="332">
        <v>287</v>
      </c>
      <c r="AK512" s="304">
        <f t="shared" si="135"/>
        <v>270</v>
      </c>
      <c r="AL512" s="363">
        <v>0.43</v>
      </c>
      <c r="AM512" s="389">
        <f t="shared" si="136"/>
        <v>353</v>
      </c>
      <c r="AN512" s="363">
        <v>0.25</v>
      </c>
      <c r="AO512" s="304"/>
      <c r="AP512" s="312" t="s">
        <v>6113</v>
      </c>
      <c r="AQ512" s="312"/>
      <c r="AR512" s="312">
        <v>280</v>
      </c>
      <c r="AS512" s="312">
        <v>271.44099999999997</v>
      </c>
      <c r="AT512" s="312">
        <v>353</v>
      </c>
      <c r="AU512" s="329">
        <f>VLOOKUP(C512,[1]world!$A$2:$B$3555,2,FALSE)</f>
        <v>8</v>
      </c>
      <c r="AV512" s="329">
        <v>374</v>
      </c>
      <c r="AW512" s="304">
        <v>0.37</v>
      </c>
      <c r="AX512" s="304">
        <v>800</v>
      </c>
      <c r="AY512" s="304">
        <v>-999</v>
      </c>
      <c r="AZ512" s="304">
        <v>4400</v>
      </c>
      <c r="BA512" s="304">
        <v>360</v>
      </c>
      <c r="BB512" s="304">
        <v>-999</v>
      </c>
      <c r="BC512" s="304">
        <v>3260</v>
      </c>
      <c r="BD512" s="304">
        <v>-999</v>
      </c>
      <c r="BE512" s="304">
        <v>-999</v>
      </c>
      <c r="BF512" s="304">
        <v>-999</v>
      </c>
      <c r="BG512" s="304">
        <v>-999</v>
      </c>
      <c r="BH512" s="304">
        <v>-999</v>
      </c>
      <c r="BI512" s="304">
        <v>-999</v>
      </c>
      <c r="BJ512" s="304">
        <v>3</v>
      </c>
      <c r="BK512" s="304" t="s">
        <v>4954</v>
      </c>
      <c r="BL512" s="304">
        <v>3</v>
      </c>
    </row>
    <row r="513" spans="1:64" ht="15" hidden="1" customHeight="1" x14ac:dyDescent="0.2">
      <c r="A513" s="304" t="s">
        <v>4922</v>
      </c>
      <c r="B513" s="304" t="s">
        <v>5965</v>
      </c>
      <c r="C513" s="304">
        <v>517</v>
      </c>
      <c r="D513" s="349" t="s">
        <v>2431</v>
      </c>
      <c r="E513" s="309">
        <v>90008</v>
      </c>
      <c r="F513" s="309"/>
      <c r="G513" s="324">
        <v>34.234999999999999</v>
      </c>
      <c r="H513" s="324">
        <v>-118.366</v>
      </c>
      <c r="I513" s="324" t="s">
        <v>232</v>
      </c>
      <c r="J513" s="368">
        <f t="shared" si="158"/>
        <v>392.65226380735965</v>
      </c>
      <c r="K513" s="331">
        <f t="shared" si="159"/>
        <v>0.33046028505707004</v>
      </c>
      <c r="L513" s="304" t="str">
        <f t="shared" si="134"/>
        <v>C</v>
      </c>
      <c r="M513" s="388" t="s">
        <v>6092</v>
      </c>
      <c r="N513" s="304"/>
      <c r="O513" s="356"/>
      <c r="P513" s="356"/>
      <c r="Q513" s="356"/>
      <c r="R513" s="304"/>
      <c r="S513" s="304"/>
      <c r="T513" s="304"/>
      <c r="U513" s="304"/>
      <c r="V513" s="304"/>
      <c r="W513" s="304" t="s">
        <v>583</v>
      </c>
      <c r="X513" s="304" t="s">
        <v>205</v>
      </c>
      <c r="Y513" s="366">
        <f t="shared" si="139"/>
        <v>424.8</v>
      </c>
      <c r="Z513" s="304">
        <v>0.3</v>
      </c>
      <c r="AA513" s="304"/>
      <c r="AB513" s="304">
        <v>-999</v>
      </c>
      <c r="AC513" s="304">
        <v>-999</v>
      </c>
      <c r="AD513" s="366">
        <v>-999</v>
      </c>
      <c r="AE513" s="304">
        <v>-999</v>
      </c>
      <c r="AF513" s="304">
        <v>-999</v>
      </c>
      <c r="AG513" s="304"/>
      <c r="AH513" s="304">
        <v>4.1004199999999998E-2</v>
      </c>
      <c r="AI513" s="385">
        <v>0.156641</v>
      </c>
      <c r="AJ513" s="332">
        <v>453</v>
      </c>
      <c r="AK513" s="304">
        <f t="shared" si="135"/>
        <v>425</v>
      </c>
      <c r="AL513" s="363">
        <v>0.43</v>
      </c>
      <c r="AM513" s="389">
        <f t="shared" si="136"/>
        <v>353</v>
      </c>
      <c r="AN513" s="363">
        <v>0.25</v>
      </c>
      <c r="AO513" s="304"/>
      <c r="AP513" s="312" t="s">
        <v>6113</v>
      </c>
      <c r="AQ513" s="312"/>
      <c r="AR513" s="312">
        <v>280</v>
      </c>
      <c r="AS513" s="312">
        <v>271.44099999999997</v>
      </c>
      <c r="AT513" s="312">
        <v>353</v>
      </c>
      <c r="AU513" s="329">
        <f>VLOOKUP(C513,[1]world!$A$2:$B$3555,2,FALSE)</f>
        <v>8</v>
      </c>
      <c r="AV513" s="329">
        <v>374</v>
      </c>
      <c r="AW513" s="304">
        <v>0.37</v>
      </c>
      <c r="AX513" s="304">
        <v>840</v>
      </c>
      <c r="AY513" s="304">
        <v>-999</v>
      </c>
      <c r="AZ513" s="304">
        <v>1540</v>
      </c>
      <c r="BA513" s="304">
        <v>400</v>
      </c>
      <c r="BB513" s="304">
        <v>-999</v>
      </c>
      <c r="BC513" s="304">
        <v>1320</v>
      </c>
      <c r="BD513" s="304">
        <v>-999</v>
      </c>
      <c r="BE513" s="304">
        <v>-999</v>
      </c>
      <c r="BF513" s="304">
        <v>-999</v>
      </c>
      <c r="BG513" s="304">
        <v>-999</v>
      </c>
      <c r="BH513" s="304">
        <v>-999</v>
      </c>
      <c r="BI513" s="304">
        <v>-999</v>
      </c>
      <c r="BJ513" s="304">
        <v>3</v>
      </c>
      <c r="BK513" s="304" t="s">
        <v>4954</v>
      </c>
      <c r="BL513" s="304">
        <v>3</v>
      </c>
    </row>
    <row r="514" spans="1:64" ht="15" hidden="1" customHeight="1" x14ac:dyDescent="0.2">
      <c r="A514" s="304" t="s">
        <v>4922</v>
      </c>
      <c r="B514" s="304" t="s">
        <v>5965</v>
      </c>
      <c r="C514" s="304">
        <v>518</v>
      </c>
      <c r="D514" s="349" t="s">
        <v>2395</v>
      </c>
      <c r="E514" s="309">
        <v>90009</v>
      </c>
      <c r="F514" s="309"/>
      <c r="G514" s="324">
        <v>34.194000000000003</v>
      </c>
      <c r="H514" s="324">
        <v>-118.41200000000001</v>
      </c>
      <c r="I514" s="324" t="s">
        <v>232</v>
      </c>
      <c r="J514" s="368">
        <f t="shared" si="158"/>
        <v>322.46468337728209</v>
      </c>
      <c r="K514" s="331">
        <f t="shared" si="159"/>
        <v>0.33046028505707004</v>
      </c>
      <c r="L514" s="304" t="str">
        <f t="shared" si="134"/>
        <v>D</v>
      </c>
      <c r="M514" s="388" t="s">
        <v>6092</v>
      </c>
      <c r="N514" s="304"/>
      <c r="O514" s="356"/>
      <c r="P514" s="356"/>
      <c r="Q514" s="356"/>
      <c r="R514" s="304"/>
      <c r="S514" s="304"/>
      <c r="T514" s="304"/>
      <c r="U514" s="304"/>
      <c r="V514" s="304"/>
      <c r="W514" s="304" t="s">
        <v>1718</v>
      </c>
      <c r="X514" s="304" t="s">
        <v>206</v>
      </c>
      <c r="Y514" s="366">
        <f t="shared" si="139"/>
        <v>338.6</v>
      </c>
      <c r="Z514" s="304">
        <v>0.3</v>
      </c>
      <c r="AA514" s="304"/>
      <c r="AB514" s="304">
        <v>-999</v>
      </c>
      <c r="AC514" s="304">
        <v>-999</v>
      </c>
      <c r="AD514" s="366">
        <v>-999</v>
      </c>
      <c r="AE514" s="304">
        <v>-999</v>
      </c>
      <c r="AF514" s="304">
        <v>-999</v>
      </c>
      <c r="AG514" s="304"/>
      <c r="AH514" s="304">
        <v>8.1892100000000006E-3</v>
      </c>
      <c r="AI514" s="385">
        <v>3.8118199999999998E-2</v>
      </c>
      <c r="AJ514" s="332">
        <v>283</v>
      </c>
      <c r="AK514" s="304">
        <f t="shared" si="135"/>
        <v>270</v>
      </c>
      <c r="AL514" s="363">
        <v>0.43</v>
      </c>
      <c r="AM514" s="389">
        <f t="shared" si="136"/>
        <v>353</v>
      </c>
      <c r="AN514" s="363">
        <v>0.25</v>
      </c>
      <c r="AO514" s="304"/>
      <c r="AP514" s="312" t="s">
        <v>6113</v>
      </c>
      <c r="AQ514" s="312"/>
      <c r="AR514" s="312">
        <v>280</v>
      </c>
      <c r="AS514" s="312">
        <v>271.44099999999997</v>
      </c>
      <c r="AT514" s="312">
        <v>353</v>
      </c>
      <c r="AU514" s="329">
        <f>VLOOKUP(C514,[1]world!$A$2:$B$3555,2,FALSE)</f>
        <v>12</v>
      </c>
      <c r="AV514" s="329">
        <v>297</v>
      </c>
      <c r="AW514" s="304">
        <v>0.37</v>
      </c>
      <c r="AX514" s="304">
        <v>980</v>
      </c>
      <c r="AY514" s="304">
        <v>-999</v>
      </c>
      <c r="AZ514" s="304">
        <v>3780</v>
      </c>
      <c r="BA514" s="304">
        <v>340</v>
      </c>
      <c r="BB514" s="304">
        <v>-999</v>
      </c>
      <c r="BC514" s="304">
        <v>2600</v>
      </c>
      <c r="BD514" s="304">
        <v>-999</v>
      </c>
      <c r="BE514" s="304">
        <v>-999</v>
      </c>
      <c r="BF514" s="304">
        <v>-999</v>
      </c>
      <c r="BG514" s="304">
        <v>-999</v>
      </c>
      <c r="BH514" s="304">
        <v>-999</v>
      </c>
      <c r="BI514" s="304">
        <v>-999</v>
      </c>
      <c r="BJ514" s="304">
        <v>3</v>
      </c>
      <c r="BK514" s="304" t="s">
        <v>4954</v>
      </c>
      <c r="BL514" s="304">
        <v>3</v>
      </c>
    </row>
    <row r="515" spans="1:64" ht="15" hidden="1" customHeight="1" x14ac:dyDescent="0.2">
      <c r="A515" s="304" t="s">
        <v>4922</v>
      </c>
      <c r="B515" s="304" t="s">
        <v>5965</v>
      </c>
      <c r="C515" s="304">
        <v>519</v>
      </c>
      <c r="D515" s="349" t="s">
        <v>2350</v>
      </c>
      <c r="E515" s="309">
        <v>90010</v>
      </c>
      <c r="F515" s="309"/>
      <c r="G515" s="324">
        <v>34.146000000000001</v>
      </c>
      <c r="H515" s="324">
        <v>-118.41200000000001</v>
      </c>
      <c r="I515" s="324" t="s">
        <v>214</v>
      </c>
      <c r="J515" s="368">
        <f t="shared" si="158"/>
        <v>402.39826832711486</v>
      </c>
      <c r="K515" s="331">
        <f t="shared" si="159"/>
        <v>0.33046028505707004</v>
      </c>
      <c r="L515" s="304" t="str">
        <f t="shared" si="134"/>
        <v>C</v>
      </c>
      <c r="M515" s="388" t="s">
        <v>6092</v>
      </c>
      <c r="N515" s="304"/>
      <c r="O515" s="356"/>
      <c r="P515" s="356"/>
      <c r="Q515" s="356"/>
      <c r="R515" s="304"/>
      <c r="S515" s="304"/>
      <c r="T515" s="304"/>
      <c r="U515" s="304"/>
      <c r="V515" s="304"/>
      <c r="W515" s="304" t="s">
        <v>235</v>
      </c>
      <c r="X515" s="304" t="s">
        <v>205</v>
      </c>
      <c r="Y515" s="366">
        <f t="shared" si="139"/>
        <v>424.8</v>
      </c>
      <c r="Z515" s="304">
        <v>0.3</v>
      </c>
      <c r="AA515" s="304"/>
      <c r="AB515" s="304">
        <v>-999</v>
      </c>
      <c r="AC515" s="304">
        <v>-999</v>
      </c>
      <c r="AD515" s="366">
        <v>-999</v>
      </c>
      <c r="AE515" s="304">
        <v>-999</v>
      </c>
      <c r="AF515" s="304">
        <v>-999</v>
      </c>
      <c r="AG515" s="304"/>
      <c r="AH515" s="304">
        <v>3.1058800000000001E-2</v>
      </c>
      <c r="AI515" s="385">
        <v>8.1298999999999996E-2</v>
      </c>
      <c r="AJ515" s="332">
        <v>413</v>
      </c>
      <c r="AK515" s="304">
        <f t="shared" si="135"/>
        <v>425</v>
      </c>
      <c r="AL515" s="363">
        <v>0.43</v>
      </c>
      <c r="AM515" s="389">
        <f t="shared" si="136"/>
        <v>353</v>
      </c>
      <c r="AN515" s="363">
        <v>0.25</v>
      </c>
      <c r="AO515" s="304"/>
      <c r="AP515" s="312" t="s">
        <v>6121</v>
      </c>
      <c r="AQ515" s="312"/>
      <c r="AR515" s="312">
        <v>280</v>
      </c>
      <c r="AS515" s="312">
        <v>294.24700000000001</v>
      </c>
      <c r="AT515" s="312">
        <v>353</v>
      </c>
      <c r="AU515" s="329">
        <f>VLOOKUP(C515,[1]world!$A$2:$B$3555,2,FALSE)</f>
        <v>4</v>
      </c>
      <c r="AV515" s="329">
        <v>459</v>
      </c>
      <c r="AW515" s="304">
        <v>0.37</v>
      </c>
      <c r="AX515" s="304">
        <v>860</v>
      </c>
      <c r="AY515" s="304">
        <v>-999</v>
      </c>
      <c r="AZ515" s="304">
        <v>2660</v>
      </c>
      <c r="BA515" s="304">
        <v>320</v>
      </c>
      <c r="BB515" s="304">
        <v>-999</v>
      </c>
      <c r="BC515" s="304">
        <v>5080</v>
      </c>
      <c r="BD515" s="304">
        <v>-999</v>
      </c>
      <c r="BE515" s="304">
        <v>-999</v>
      </c>
      <c r="BF515" s="304">
        <v>-999</v>
      </c>
      <c r="BG515" s="304">
        <v>-999</v>
      </c>
      <c r="BH515" s="304">
        <v>-999</v>
      </c>
      <c r="BI515" s="304">
        <v>-999</v>
      </c>
      <c r="BJ515" s="304">
        <v>3</v>
      </c>
      <c r="BK515" s="304" t="s">
        <v>4954</v>
      </c>
      <c r="BL515" s="304">
        <v>3</v>
      </c>
    </row>
    <row r="516" spans="1:64" ht="15" hidden="1" customHeight="1" x14ac:dyDescent="0.2">
      <c r="A516" s="304" t="s">
        <v>4922</v>
      </c>
      <c r="B516" s="304" t="s">
        <v>5965</v>
      </c>
      <c r="C516" s="304">
        <v>520</v>
      </c>
      <c r="D516" s="349" t="s">
        <v>2123</v>
      </c>
      <c r="E516" s="309">
        <v>90011</v>
      </c>
      <c r="F516" s="309"/>
      <c r="G516" s="324">
        <v>33.99</v>
      </c>
      <c r="H516" s="324">
        <v>-118.114</v>
      </c>
      <c r="I516" s="324" t="s">
        <v>205</v>
      </c>
      <c r="J516" s="368">
        <f t="shared" si="158"/>
        <v>316.43001912442719</v>
      </c>
      <c r="K516" s="331">
        <f t="shared" si="159"/>
        <v>0.33046028505707004</v>
      </c>
      <c r="L516" s="304" t="str">
        <f t="shared" ref="L516:L579" si="160">IF(J516&lt;180,"E",IF(AND(J516&gt;=180,J516&lt;360),"D",IF(AND(J516&gt;=360,J516&lt;760),"C",IF(AND(J516&gt;=760,J516&lt;1500),"B",IF(J516&gt;=1500,"A","-")))))</f>
        <v>D</v>
      </c>
      <c r="M516" s="388" t="s">
        <v>6092</v>
      </c>
      <c r="N516" s="304"/>
      <c r="O516" s="356"/>
      <c r="P516" s="356"/>
      <c r="Q516" s="356"/>
      <c r="R516" s="304"/>
      <c r="S516" s="304"/>
      <c r="T516" s="304"/>
      <c r="U516" s="304"/>
      <c r="V516" s="304"/>
      <c r="W516" s="304" t="s">
        <v>1517</v>
      </c>
      <c r="X516" s="304" t="s">
        <v>213</v>
      </c>
      <c r="Y516" s="366">
        <f t="shared" si="139"/>
        <v>274.5</v>
      </c>
      <c r="Z516" s="304">
        <v>0.3</v>
      </c>
      <c r="AA516" s="304"/>
      <c r="AB516" s="304">
        <v>-999</v>
      </c>
      <c r="AC516" s="304">
        <v>-999</v>
      </c>
      <c r="AD516" s="366">
        <v>-999</v>
      </c>
      <c r="AE516" s="304">
        <v>-999</v>
      </c>
      <c r="AF516" s="304">
        <v>-999</v>
      </c>
      <c r="AG516" s="304"/>
      <c r="AH516" s="304">
        <v>8.0192300000000005E-3</v>
      </c>
      <c r="AI516" s="312"/>
      <c r="AJ516" s="332">
        <v>282</v>
      </c>
      <c r="AK516" s="304">
        <f t="shared" ref="AK516:AK579" si="161">IF(AJ516&lt;=180,180,IF(AND(AJ516&gt;180,AJ516&lt;240),210,IF(AND(AJ516&gt;=240,AJ516&lt;300),270,IF(AND(AJ516&gt;=300,AJ516&lt;360),270,IF(AND(AJ516&gt;=360,AJ516&lt;490),425,IF(AND(AJ516&gt;=490,AJ516&lt;620),555,IF(AND(AJ516&gt;=620,AJ516&lt;760),690,IF(AJ516&gt;=760,760,"Error"))))))))</f>
        <v>270</v>
      </c>
      <c r="AL516" s="363">
        <v>0.43</v>
      </c>
      <c r="AM516" s="389">
        <f t="shared" ref="AM516:AM579" si="162">IF(AT516&lt;&gt;"",AT516,IF(AND(AT516="",AR516=""),"",AR516))</f>
        <v>387</v>
      </c>
      <c r="AN516" s="363">
        <v>0.25</v>
      </c>
      <c r="AO516" s="304"/>
      <c r="AP516" s="312" t="s">
        <v>1600</v>
      </c>
      <c r="AQ516" s="312"/>
      <c r="AR516" s="312">
        <v>387</v>
      </c>
      <c r="AS516" s="312">
        <v>370.78899999999999</v>
      </c>
      <c r="AT516" s="312"/>
      <c r="AU516" s="329">
        <f>VLOOKUP(C516,[1]world!$A$2:$B$3555,2,FALSE)</f>
        <v>12</v>
      </c>
      <c r="AV516" s="329">
        <v>297</v>
      </c>
      <c r="AW516" s="304">
        <v>0.37</v>
      </c>
      <c r="AX516" s="304">
        <v>1020</v>
      </c>
      <c r="AY516" s="304">
        <v>-999</v>
      </c>
      <c r="AZ516" s="304">
        <v>4220</v>
      </c>
      <c r="BA516" s="304">
        <v>600</v>
      </c>
      <c r="BB516" s="304">
        <v>-999</v>
      </c>
      <c r="BC516" s="304">
        <v>3760</v>
      </c>
      <c r="BD516" s="304">
        <v>-999</v>
      </c>
      <c r="BE516" s="304">
        <v>-999</v>
      </c>
      <c r="BF516" s="304">
        <v>-999</v>
      </c>
      <c r="BG516" s="304">
        <v>-999</v>
      </c>
      <c r="BH516" s="304">
        <v>-999</v>
      </c>
      <c r="BI516" s="304">
        <v>-999</v>
      </c>
      <c r="BJ516" s="304">
        <v>3</v>
      </c>
      <c r="BK516" s="304" t="s">
        <v>4954</v>
      </c>
      <c r="BL516" s="304">
        <v>3</v>
      </c>
    </row>
    <row r="517" spans="1:64" ht="15" hidden="1" customHeight="1" x14ac:dyDescent="0.2">
      <c r="A517" s="304" t="s">
        <v>4922</v>
      </c>
      <c r="B517" s="304" t="s">
        <v>5965</v>
      </c>
      <c r="C517" s="304">
        <v>521</v>
      </c>
      <c r="D517" s="349" t="s">
        <v>2377</v>
      </c>
      <c r="E517" s="309">
        <v>90012</v>
      </c>
      <c r="F517" s="309"/>
      <c r="G517" s="324">
        <v>34.167999999999999</v>
      </c>
      <c r="H517" s="324">
        <v>-118.331</v>
      </c>
      <c r="I517" s="324" t="s">
        <v>232</v>
      </c>
      <c r="J517" s="368">
        <f t="shared" si="158"/>
        <v>325.61064755927924</v>
      </c>
      <c r="K517" s="331">
        <f t="shared" si="159"/>
        <v>0.33046028505707004</v>
      </c>
      <c r="L517" s="304" t="str">
        <f t="shared" si="160"/>
        <v>D</v>
      </c>
      <c r="M517" s="388" t="s">
        <v>6092</v>
      </c>
      <c r="N517" s="304"/>
      <c r="O517" s="356"/>
      <c r="P517" s="356"/>
      <c r="Q517" s="356"/>
      <c r="R517" s="304"/>
      <c r="S517" s="304"/>
      <c r="T517" s="304"/>
      <c r="U517" s="304"/>
      <c r="V517" s="304"/>
      <c r="W517" s="304" t="s">
        <v>286</v>
      </c>
      <c r="X517" s="304" t="s">
        <v>213</v>
      </c>
      <c r="Y517" s="366">
        <f t="shared" ref="Y517:Y580" si="163">IF(X517="A",506.6,IF(X517="B",424.8,IF(X517="C",338.6,IF(X517="D",274.5,IF(X517="E",181.5,"-")))))</f>
        <v>274.5</v>
      </c>
      <c r="Z517" s="304">
        <v>0.3</v>
      </c>
      <c r="AA517" s="304"/>
      <c r="AB517" s="304">
        <v>-999</v>
      </c>
      <c r="AC517" s="304">
        <v>-999</v>
      </c>
      <c r="AD517" s="366">
        <v>-999</v>
      </c>
      <c r="AE517" s="304">
        <v>-999</v>
      </c>
      <c r="AF517" s="304">
        <v>-999</v>
      </c>
      <c r="AG517" s="304"/>
      <c r="AH517" s="304">
        <v>9.9688899999999993E-3</v>
      </c>
      <c r="AI517" s="385">
        <v>3.29512E-2</v>
      </c>
      <c r="AJ517" s="332">
        <v>300</v>
      </c>
      <c r="AK517" s="304">
        <f t="shared" si="161"/>
        <v>270</v>
      </c>
      <c r="AL517" s="363">
        <v>0.43</v>
      </c>
      <c r="AM517" s="389">
        <f t="shared" si="162"/>
        <v>353</v>
      </c>
      <c r="AN517" s="363">
        <v>0.25</v>
      </c>
      <c r="AO517" s="304"/>
      <c r="AP517" s="312" t="s">
        <v>6113</v>
      </c>
      <c r="AQ517" s="312"/>
      <c r="AR517" s="312">
        <v>280</v>
      </c>
      <c r="AS517" s="312">
        <v>271.44099999999997</v>
      </c>
      <c r="AT517" s="312">
        <v>353</v>
      </c>
      <c r="AU517" s="329">
        <f>VLOOKUP(C517,[1]world!$A$2:$B$3555,2,FALSE)</f>
        <v>8</v>
      </c>
      <c r="AV517" s="329">
        <v>374</v>
      </c>
      <c r="AW517" s="304">
        <v>0.37</v>
      </c>
      <c r="AX517" s="304">
        <v>840</v>
      </c>
      <c r="AY517" s="304">
        <v>-999</v>
      </c>
      <c r="AZ517" s="304">
        <v>2440</v>
      </c>
      <c r="BA517" s="304">
        <v>320</v>
      </c>
      <c r="BB517" s="304">
        <v>-999</v>
      </c>
      <c r="BC517" s="304">
        <v>1000</v>
      </c>
      <c r="BD517" s="304">
        <v>-999</v>
      </c>
      <c r="BE517" s="304">
        <v>-999</v>
      </c>
      <c r="BF517" s="304">
        <v>-999</v>
      </c>
      <c r="BG517" s="304">
        <v>-999</v>
      </c>
      <c r="BH517" s="304">
        <v>-999</v>
      </c>
      <c r="BI517" s="304">
        <v>-999</v>
      </c>
      <c r="BJ517" s="304">
        <v>3</v>
      </c>
      <c r="BK517" s="304" t="s">
        <v>4954</v>
      </c>
      <c r="BL517" s="304">
        <v>3</v>
      </c>
    </row>
    <row r="518" spans="1:64" ht="15" hidden="1" customHeight="1" x14ac:dyDescent="0.2">
      <c r="A518" s="304" t="s">
        <v>4922</v>
      </c>
      <c r="B518" s="304" t="s">
        <v>5965</v>
      </c>
      <c r="C518" s="304">
        <v>522</v>
      </c>
      <c r="D518" s="349" t="s">
        <v>2326</v>
      </c>
      <c r="E518" s="309">
        <v>90013</v>
      </c>
      <c r="F518" s="309"/>
      <c r="G518" s="324">
        <v>34.131999999999998</v>
      </c>
      <c r="H518" s="324">
        <v>-118.43899999999999</v>
      </c>
      <c r="I518" s="324" t="s">
        <v>205</v>
      </c>
      <c r="J518" s="368">
        <f>P518</f>
        <v>355.81</v>
      </c>
      <c r="K518" s="331">
        <v>0.1</v>
      </c>
      <c r="L518" s="304" t="str">
        <f t="shared" si="160"/>
        <v>D</v>
      </c>
      <c r="M518" s="388">
        <v>0</v>
      </c>
      <c r="N518" s="304"/>
      <c r="O518" s="356">
        <v>31.7</v>
      </c>
      <c r="P518" s="304">
        <v>355.81</v>
      </c>
      <c r="Q518" s="304">
        <v>2099</v>
      </c>
      <c r="R518" s="304" t="s">
        <v>5948</v>
      </c>
      <c r="S518" s="304"/>
      <c r="T518" s="304"/>
      <c r="U518" s="304"/>
      <c r="V518" s="304"/>
      <c r="W518" s="310" t="s">
        <v>2327</v>
      </c>
      <c r="X518" s="304" t="s">
        <v>232</v>
      </c>
      <c r="Y518" s="366">
        <f t="shared" si="163"/>
        <v>506.6</v>
      </c>
      <c r="Z518" s="304">
        <v>0.4</v>
      </c>
      <c r="AA518" s="304"/>
      <c r="AB518" s="304">
        <v>-999</v>
      </c>
      <c r="AC518" s="304">
        <v>-999</v>
      </c>
      <c r="AD518" s="366">
        <v>-999</v>
      </c>
      <c r="AE518" s="304">
        <v>-999</v>
      </c>
      <c r="AF518" s="304">
        <v>-999</v>
      </c>
      <c r="AG518" s="304"/>
      <c r="AH518" s="304">
        <v>2.01684E-2</v>
      </c>
      <c r="AI518" s="312"/>
      <c r="AJ518" s="332">
        <v>369</v>
      </c>
      <c r="AK518" s="304">
        <f t="shared" si="161"/>
        <v>425</v>
      </c>
      <c r="AL518" s="304">
        <f>IF(AH518&lt;=0.0022,0.2,0.43)</f>
        <v>0.43</v>
      </c>
      <c r="AM518" s="389">
        <f t="shared" si="162"/>
        <v>390</v>
      </c>
      <c r="AN518" s="304"/>
      <c r="AO518" s="304"/>
      <c r="AP518" s="312" t="s">
        <v>1903</v>
      </c>
      <c r="AQ518" s="312"/>
      <c r="AR518" s="312">
        <v>390</v>
      </c>
      <c r="AS518" s="312">
        <v>376.07299999999998</v>
      </c>
      <c r="AT518" s="312"/>
      <c r="AU518" s="329">
        <f>VLOOKUP(C518,[1]world!$A$2:$B$3555,2,FALSE)</f>
        <v>8</v>
      </c>
      <c r="AV518" s="329">
        <v>374</v>
      </c>
      <c r="AW518" s="304">
        <v>0.37</v>
      </c>
      <c r="AX518" s="304">
        <v>900</v>
      </c>
      <c r="AY518" s="304">
        <v>-999</v>
      </c>
      <c r="AZ518" s="304">
        <v>1500</v>
      </c>
      <c r="BA518" s="304">
        <v>100</v>
      </c>
      <c r="BB518" s="304">
        <v>-999</v>
      </c>
      <c r="BC518" s="304">
        <v>1000</v>
      </c>
      <c r="BD518" s="304">
        <v>-999</v>
      </c>
      <c r="BE518" s="304">
        <v>-999</v>
      </c>
      <c r="BF518" s="304">
        <v>-999</v>
      </c>
      <c r="BG518" s="304">
        <v>-999</v>
      </c>
      <c r="BH518" s="304">
        <v>-999</v>
      </c>
      <c r="BI518" s="304">
        <v>-999</v>
      </c>
      <c r="BJ518" s="304">
        <v>3</v>
      </c>
      <c r="BK518" s="304" t="s">
        <v>4954</v>
      </c>
      <c r="BL518" s="304">
        <v>3</v>
      </c>
    </row>
    <row r="519" spans="1:64" ht="15" hidden="1" customHeight="1" x14ac:dyDescent="0.2">
      <c r="A519" s="304" t="s">
        <v>4922</v>
      </c>
      <c r="B519" s="304" t="s">
        <v>5965</v>
      </c>
      <c r="C519" s="304">
        <v>523</v>
      </c>
      <c r="D519" s="349" t="s">
        <v>2320</v>
      </c>
      <c r="E519" s="309">
        <v>90014</v>
      </c>
      <c r="F519" s="309"/>
      <c r="G519" s="324">
        <v>34.127000000000002</v>
      </c>
      <c r="H519" s="324">
        <v>-118.405</v>
      </c>
      <c r="I519" s="324" t="s">
        <v>232</v>
      </c>
      <c r="J519" s="368">
        <f>P519</f>
        <v>545.66</v>
      </c>
      <c r="K519" s="331">
        <v>0.1</v>
      </c>
      <c r="L519" s="304" t="str">
        <f t="shared" si="160"/>
        <v>C</v>
      </c>
      <c r="M519" s="388">
        <v>0</v>
      </c>
      <c r="N519" s="304"/>
      <c r="O519" s="356">
        <v>43.31</v>
      </c>
      <c r="P519" s="304">
        <v>545.66</v>
      </c>
      <c r="Q519" s="304">
        <v>2100</v>
      </c>
      <c r="R519" s="304" t="s">
        <v>5948</v>
      </c>
      <c r="S519" s="304"/>
      <c r="T519" s="304"/>
      <c r="U519" s="304"/>
      <c r="V519" s="304"/>
      <c r="W519" s="310" t="s">
        <v>6079</v>
      </c>
      <c r="X519" s="304" t="s">
        <v>206</v>
      </c>
      <c r="Y519" s="366">
        <f t="shared" si="163"/>
        <v>338.6</v>
      </c>
      <c r="Z519" s="304">
        <v>0.3</v>
      </c>
      <c r="AA519" s="304"/>
      <c r="AB519" s="304">
        <v>-999</v>
      </c>
      <c r="AC519" s="304">
        <v>-999</v>
      </c>
      <c r="AD519" s="366">
        <v>-999</v>
      </c>
      <c r="AE519" s="304">
        <v>-999</v>
      </c>
      <c r="AF519" s="304">
        <v>-999</v>
      </c>
      <c r="AG519" s="304"/>
      <c r="AH519" s="304">
        <v>4.5359200000000002E-2</v>
      </c>
      <c r="AI519" s="312"/>
      <c r="AJ519" s="332">
        <v>471</v>
      </c>
      <c r="AK519" s="304">
        <f t="shared" si="161"/>
        <v>425</v>
      </c>
      <c r="AL519" s="304">
        <f>IF(AH519&lt;=0.0022,0.2,0.43)</f>
        <v>0.43</v>
      </c>
      <c r="AM519" s="389">
        <f t="shared" si="162"/>
        <v>540</v>
      </c>
      <c r="AN519" s="304">
        <v>0.4</v>
      </c>
      <c r="AO519" s="304"/>
      <c r="AP519" s="312" t="s">
        <v>2428</v>
      </c>
      <c r="AQ519" s="312"/>
      <c r="AR519" s="312">
        <v>540</v>
      </c>
      <c r="AS519" s="312">
        <v>622.85900000000004</v>
      </c>
      <c r="AT519" s="312"/>
      <c r="AU519" s="329">
        <f>VLOOKUP(C519,[1]world!$A$2:$B$3555,2,FALSE)</f>
        <v>4</v>
      </c>
      <c r="AV519" s="329">
        <v>459</v>
      </c>
      <c r="AW519" s="304">
        <v>0.37</v>
      </c>
      <c r="AX519" s="304">
        <v>880</v>
      </c>
      <c r="AY519" s="304">
        <v>-999</v>
      </c>
      <c r="AZ519" s="304">
        <v>1280</v>
      </c>
      <c r="BA519" s="304">
        <v>100</v>
      </c>
      <c r="BB519" s="304">
        <v>-999</v>
      </c>
      <c r="BC519" s="304">
        <v>5160</v>
      </c>
      <c r="BD519" s="304">
        <v>-999</v>
      </c>
      <c r="BE519" s="304">
        <v>-999</v>
      </c>
      <c r="BF519" s="304">
        <v>-999</v>
      </c>
      <c r="BG519" s="304">
        <v>-999</v>
      </c>
      <c r="BH519" s="304">
        <v>-999</v>
      </c>
      <c r="BI519" s="304">
        <v>-999</v>
      </c>
      <c r="BJ519" s="304">
        <v>3</v>
      </c>
      <c r="BK519" s="304" t="s">
        <v>4954</v>
      </c>
      <c r="BL519" s="304">
        <v>3</v>
      </c>
    </row>
    <row r="520" spans="1:64" ht="15" hidden="1" customHeight="1" x14ac:dyDescent="0.2">
      <c r="A520" s="304" t="s">
        <v>4922</v>
      </c>
      <c r="B520" s="304" t="s">
        <v>5965</v>
      </c>
      <c r="C520" s="304">
        <v>524</v>
      </c>
      <c r="D520" s="349" t="s">
        <v>2262</v>
      </c>
      <c r="E520" s="309">
        <v>90015</v>
      </c>
      <c r="F520" s="309"/>
      <c r="G520" s="324">
        <v>34.085999999999999</v>
      </c>
      <c r="H520" s="324">
        <v>-118.48099999999999</v>
      </c>
      <c r="I520" s="324" t="s">
        <v>232</v>
      </c>
      <c r="J520" s="368">
        <f>P520</f>
        <v>740.05</v>
      </c>
      <c r="K520" s="331">
        <v>0.1</v>
      </c>
      <c r="L520" s="304" t="str">
        <f t="shared" si="160"/>
        <v>C</v>
      </c>
      <c r="M520" s="388">
        <v>0</v>
      </c>
      <c r="N520" s="304"/>
      <c r="O520" s="356">
        <v>35.659999999999997</v>
      </c>
      <c r="P520" s="304">
        <v>740.05</v>
      </c>
      <c r="Q520" s="304">
        <v>2079</v>
      </c>
      <c r="R520" s="304" t="s">
        <v>5948</v>
      </c>
      <c r="S520" s="304"/>
      <c r="T520" s="304"/>
      <c r="U520" s="304"/>
      <c r="V520" s="304"/>
      <c r="W520" s="304" t="s">
        <v>583</v>
      </c>
      <c r="X520" s="304" t="s">
        <v>205</v>
      </c>
      <c r="Y520" s="366">
        <f t="shared" si="163"/>
        <v>424.8</v>
      </c>
      <c r="Z520" s="304">
        <v>0.3</v>
      </c>
      <c r="AA520" s="304"/>
      <c r="AB520" s="304">
        <v>-999</v>
      </c>
      <c r="AC520" s="304">
        <v>-999</v>
      </c>
      <c r="AD520" s="366">
        <v>-999</v>
      </c>
      <c r="AE520" s="304">
        <v>-999</v>
      </c>
      <c r="AF520" s="304">
        <v>-999</v>
      </c>
      <c r="AG520" s="304"/>
      <c r="AH520" s="304">
        <v>7.8575500000000006E-2</v>
      </c>
      <c r="AI520" s="312"/>
      <c r="AJ520" s="332">
        <v>564</v>
      </c>
      <c r="AK520" s="304">
        <f t="shared" si="161"/>
        <v>555</v>
      </c>
      <c r="AL520" s="304">
        <f>IF(AH520&lt;=0.0022,0.2,0.43)</f>
        <v>0.43</v>
      </c>
      <c r="AM520" s="389">
        <f t="shared" si="162"/>
        <v>748</v>
      </c>
      <c r="AN520" s="304">
        <v>0.4</v>
      </c>
      <c r="AO520" s="304"/>
      <c r="AP520" s="312" t="s">
        <v>6112</v>
      </c>
      <c r="AQ520" s="312"/>
      <c r="AR520" s="312">
        <v>748</v>
      </c>
      <c r="AS520" s="312">
        <v>622.85900000000004</v>
      </c>
      <c r="AT520" s="312"/>
      <c r="AU520" s="329">
        <f>VLOOKUP(C520,[1]world!$A$2:$B$3555,2,FALSE)</f>
        <v>3</v>
      </c>
      <c r="AV520" s="329">
        <v>547</v>
      </c>
      <c r="AW520" s="304">
        <v>0.37</v>
      </c>
      <c r="AX520" s="304">
        <v>40</v>
      </c>
      <c r="AY520" s="304">
        <v>-999</v>
      </c>
      <c r="AZ520" s="304">
        <v>440</v>
      </c>
      <c r="BA520" s="304">
        <v>320</v>
      </c>
      <c r="BB520" s="304">
        <v>-999</v>
      </c>
      <c r="BC520" s="304">
        <v>320</v>
      </c>
      <c r="BD520" s="304">
        <v>-999</v>
      </c>
      <c r="BE520" s="304">
        <v>-999</v>
      </c>
      <c r="BF520" s="304">
        <v>-999</v>
      </c>
      <c r="BG520" s="304">
        <v>-999</v>
      </c>
      <c r="BH520" s="304">
        <v>-999</v>
      </c>
      <c r="BI520" s="304">
        <v>-999</v>
      </c>
      <c r="BJ520" s="304">
        <v>3</v>
      </c>
      <c r="BK520" s="304" t="s">
        <v>4954</v>
      </c>
      <c r="BL520" s="304">
        <v>3</v>
      </c>
    </row>
    <row r="521" spans="1:64" ht="15" hidden="1" customHeight="1" x14ac:dyDescent="0.2">
      <c r="A521" s="304" t="s">
        <v>4922</v>
      </c>
      <c r="B521" s="304" t="s">
        <v>5965</v>
      </c>
      <c r="C521" s="304">
        <v>525</v>
      </c>
      <c r="D521" s="349" t="s">
        <v>2267</v>
      </c>
      <c r="E521" s="309">
        <v>90016</v>
      </c>
      <c r="F521" s="309"/>
      <c r="G521" s="324">
        <v>34.088999999999999</v>
      </c>
      <c r="H521" s="324">
        <v>-118.435</v>
      </c>
      <c r="I521" s="324" t="s">
        <v>205</v>
      </c>
      <c r="J521" s="368">
        <v>255</v>
      </c>
      <c r="K521" s="331">
        <v>0.1</v>
      </c>
      <c r="L521" s="304" t="str">
        <f t="shared" si="160"/>
        <v>D</v>
      </c>
      <c r="M521" s="388">
        <v>0</v>
      </c>
      <c r="N521" s="304"/>
      <c r="O521" s="356"/>
      <c r="P521" s="304"/>
      <c r="Q521" s="356" t="s">
        <v>5948</v>
      </c>
      <c r="R521" s="304"/>
      <c r="S521" s="304"/>
      <c r="T521" s="304"/>
      <c r="U521" s="304"/>
      <c r="V521" s="304"/>
      <c r="W521" s="304" t="s">
        <v>1505</v>
      </c>
      <c r="X521" s="304" t="s">
        <v>205</v>
      </c>
      <c r="Y521" s="366">
        <f t="shared" si="163"/>
        <v>424.8</v>
      </c>
      <c r="Z521" s="304">
        <v>0.3</v>
      </c>
      <c r="AA521" s="304"/>
      <c r="AB521" s="304">
        <v>-999</v>
      </c>
      <c r="AC521" s="304">
        <v>-999</v>
      </c>
      <c r="AD521" s="366">
        <v>-999</v>
      </c>
      <c r="AE521" s="304">
        <v>-999</v>
      </c>
      <c r="AF521" s="304">
        <v>-999</v>
      </c>
      <c r="AG521" s="304"/>
      <c r="AH521" s="304">
        <v>6.1973599999999997E-2</v>
      </c>
      <c r="AI521" s="312"/>
      <c r="AJ521" s="332">
        <v>521</v>
      </c>
      <c r="AK521" s="304">
        <f t="shared" si="161"/>
        <v>555</v>
      </c>
      <c r="AL521" s="304">
        <f>IF(AH521&lt;=0.0022,0.2,0.43)</f>
        <v>0.43</v>
      </c>
      <c r="AM521" s="389">
        <f t="shared" si="162"/>
        <v>387</v>
      </c>
      <c r="AN521" s="363">
        <v>0.25</v>
      </c>
      <c r="AO521" s="304"/>
      <c r="AP521" s="312" t="s">
        <v>1600</v>
      </c>
      <c r="AQ521" s="312"/>
      <c r="AR521" s="312">
        <v>387</v>
      </c>
      <c r="AS521" s="312">
        <v>370.78899999999999</v>
      </c>
      <c r="AT521" s="312"/>
      <c r="AU521" s="329">
        <f>VLOOKUP(C521,[1]world!$A$2:$B$3555,2,FALSE)</f>
        <v>4</v>
      </c>
      <c r="AV521" s="329">
        <v>459</v>
      </c>
      <c r="AW521" s="304">
        <v>0.37</v>
      </c>
      <c r="AX521" s="304">
        <v>60</v>
      </c>
      <c r="AY521" s="304">
        <v>-999</v>
      </c>
      <c r="AZ521" s="304">
        <v>280</v>
      </c>
      <c r="BA521" s="304">
        <v>320</v>
      </c>
      <c r="BB521" s="304">
        <v>-999</v>
      </c>
      <c r="BC521" s="304">
        <v>5180</v>
      </c>
      <c r="BD521" s="304">
        <v>-999</v>
      </c>
      <c r="BE521" s="304">
        <v>-999</v>
      </c>
      <c r="BF521" s="304">
        <v>-999</v>
      </c>
      <c r="BG521" s="304">
        <v>-999</v>
      </c>
      <c r="BH521" s="304">
        <v>-999</v>
      </c>
      <c r="BI521" s="304">
        <v>-999</v>
      </c>
      <c r="BJ521" s="304">
        <v>3</v>
      </c>
      <c r="BK521" s="304" t="s">
        <v>4954</v>
      </c>
      <c r="BL521" s="304">
        <v>3</v>
      </c>
    </row>
    <row r="522" spans="1:64" ht="15" hidden="1" customHeight="1" x14ac:dyDescent="0.2">
      <c r="A522" s="304" t="s">
        <v>4922</v>
      </c>
      <c r="B522" s="304" t="s">
        <v>5965</v>
      </c>
      <c r="C522" s="304">
        <v>526</v>
      </c>
      <c r="D522" s="349" t="s">
        <v>2306</v>
      </c>
      <c r="E522" s="309">
        <v>90017</v>
      </c>
      <c r="F522" s="309"/>
      <c r="G522" s="324">
        <v>34.113999999999997</v>
      </c>
      <c r="H522" s="324">
        <v>-118.38</v>
      </c>
      <c r="I522" s="324" t="s">
        <v>205</v>
      </c>
      <c r="J522" s="368">
        <f>P522</f>
        <v>1222.52</v>
      </c>
      <c r="K522" s="331">
        <v>0.1</v>
      </c>
      <c r="L522" s="304" t="str">
        <f t="shared" si="160"/>
        <v>B</v>
      </c>
      <c r="M522" s="388">
        <v>0</v>
      </c>
      <c r="N522" s="304"/>
      <c r="O522" s="356">
        <v>55</v>
      </c>
      <c r="P522" s="304">
        <v>1222.52</v>
      </c>
      <c r="Q522" s="304">
        <v>1764</v>
      </c>
      <c r="R522" s="304" t="s">
        <v>5948</v>
      </c>
      <c r="S522" s="304"/>
      <c r="T522" s="304"/>
      <c r="U522" s="304"/>
      <c r="V522" s="304"/>
      <c r="W522" s="304" t="s">
        <v>2307</v>
      </c>
      <c r="X522" s="304" t="s">
        <v>232</v>
      </c>
      <c r="Y522" s="366">
        <f t="shared" si="163"/>
        <v>506.6</v>
      </c>
      <c r="Z522" s="304">
        <v>0.4</v>
      </c>
      <c r="AA522" s="304"/>
      <c r="AB522" s="304">
        <v>-999</v>
      </c>
      <c r="AC522" s="304">
        <v>-999</v>
      </c>
      <c r="AD522" s="366">
        <v>-999</v>
      </c>
      <c r="AE522" s="304">
        <v>-999</v>
      </c>
      <c r="AF522" s="304">
        <v>-999</v>
      </c>
      <c r="AG522" s="304"/>
      <c r="AH522" s="304">
        <v>6.59299E-2</v>
      </c>
      <c r="AI522" s="312"/>
      <c r="AJ522" s="332">
        <v>531</v>
      </c>
      <c r="AK522" s="304">
        <f t="shared" si="161"/>
        <v>555</v>
      </c>
      <c r="AL522" s="304">
        <f>IF(AH522&lt;=0.0022,0.2,0.43)</f>
        <v>0.43</v>
      </c>
      <c r="AM522" s="389">
        <f t="shared" si="162"/>
        <v>748</v>
      </c>
      <c r="AN522" s="304">
        <v>0.4</v>
      </c>
      <c r="AO522" s="304"/>
      <c r="AP522" s="312" t="s">
        <v>6114</v>
      </c>
      <c r="AQ522" s="312"/>
      <c r="AR522" s="312">
        <v>748</v>
      </c>
      <c r="AS522" s="342">
        <v>684.93499999999995</v>
      </c>
      <c r="AT522" s="312"/>
      <c r="AU522" s="329">
        <f>VLOOKUP(C522,[1]world!$A$2:$B$3555,2,FALSE)</f>
        <v>4</v>
      </c>
      <c r="AV522" s="329">
        <v>459</v>
      </c>
      <c r="AW522" s="304">
        <v>0.37</v>
      </c>
      <c r="AX522" s="304">
        <v>3.7</v>
      </c>
      <c r="AY522" s="304">
        <v>3.7</v>
      </c>
      <c r="AZ522" s="304">
        <v>30.5</v>
      </c>
      <c r="BA522" s="304">
        <v>3.7</v>
      </c>
      <c r="BB522" s="304">
        <v>3.7</v>
      </c>
      <c r="BC522" s="304">
        <v>30.5</v>
      </c>
      <c r="BD522" s="304">
        <v>-999</v>
      </c>
      <c r="BE522" s="304">
        <v>-999</v>
      </c>
      <c r="BF522" s="304">
        <v>-999</v>
      </c>
      <c r="BG522" s="304">
        <v>-999</v>
      </c>
      <c r="BH522" s="304">
        <v>-999</v>
      </c>
      <c r="BI522" s="304">
        <v>-999</v>
      </c>
      <c r="BJ522" s="304">
        <v>0</v>
      </c>
      <c r="BK522" s="304">
        <v>0</v>
      </c>
      <c r="BL522" s="304">
        <v>0</v>
      </c>
    </row>
    <row r="523" spans="1:64" ht="15" hidden="1" customHeight="1" x14ac:dyDescent="0.2">
      <c r="A523" s="304" t="s">
        <v>4922</v>
      </c>
      <c r="B523" s="304" t="s">
        <v>5965</v>
      </c>
      <c r="C523" s="304">
        <v>527</v>
      </c>
      <c r="D523" s="349" t="s">
        <v>2264</v>
      </c>
      <c r="E523" s="309">
        <v>90018</v>
      </c>
      <c r="F523" s="309"/>
      <c r="G523" s="324">
        <v>34.088000000000001</v>
      </c>
      <c r="H523" s="324">
        <v>-118.36499999999999</v>
      </c>
      <c r="I523" s="324" t="s">
        <v>232</v>
      </c>
      <c r="J523" s="368">
        <f>EXP(0.35*LN(AM523)+0.24*LN(Y523)+0.2*LN(AJ523)+0.21*LN(AV523))</f>
        <v>359.87075390055509</v>
      </c>
      <c r="K523" s="331">
        <f>SQRT(0.35*AN523^2+0.24*Z523^2+0.2*AL523^2+0.21*AW523^2)</f>
        <v>0.33046028505707004</v>
      </c>
      <c r="L523" s="304" t="str">
        <f t="shared" si="160"/>
        <v>D</v>
      </c>
      <c r="M523" s="388" t="s">
        <v>6092</v>
      </c>
      <c r="N523" s="304"/>
      <c r="O523" s="356"/>
      <c r="P523" s="304"/>
      <c r="Q523" s="304"/>
      <c r="R523" s="304"/>
      <c r="S523" s="304"/>
      <c r="T523" s="304"/>
      <c r="U523" s="304"/>
      <c r="V523" s="304"/>
      <c r="W523" s="304" t="s">
        <v>286</v>
      </c>
      <c r="X523" s="304" t="s">
        <v>213</v>
      </c>
      <c r="Y523" s="366">
        <f t="shared" si="163"/>
        <v>274.5</v>
      </c>
      <c r="Z523" s="304">
        <v>0.3</v>
      </c>
      <c r="AA523" s="304"/>
      <c r="AB523" s="304">
        <v>-999</v>
      </c>
      <c r="AC523" s="304">
        <v>-999</v>
      </c>
      <c r="AD523" s="366">
        <v>-999</v>
      </c>
      <c r="AE523" s="304">
        <v>-999</v>
      </c>
      <c r="AF523" s="304">
        <v>-999</v>
      </c>
      <c r="AG523" s="304"/>
      <c r="AH523" s="304">
        <v>2.7578600000000002E-2</v>
      </c>
      <c r="AI523" s="385">
        <v>0.10416600000000001</v>
      </c>
      <c r="AJ523" s="332">
        <v>399</v>
      </c>
      <c r="AK523" s="304">
        <f t="shared" si="161"/>
        <v>425</v>
      </c>
      <c r="AL523" s="363">
        <v>0.43</v>
      </c>
      <c r="AM523" s="389">
        <f t="shared" si="162"/>
        <v>353</v>
      </c>
      <c r="AN523" s="363">
        <v>0.25</v>
      </c>
      <c r="AO523" s="304"/>
      <c r="AP523" s="312" t="s">
        <v>6121</v>
      </c>
      <c r="AQ523" s="312"/>
      <c r="AR523" s="312">
        <v>280</v>
      </c>
      <c r="AS523" s="312">
        <v>294.24700000000001</v>
      </c>
      <c r="AT523" s="312">
        <v>353</v>
      </c>
      <c r="AU523" s="329">
        <f>VLOOKUP(C523,[1]world!$A$2:$B$3555,2,FALSE)</f>
        <v>4</v>
      </c>
      <c r="AV523" s="329">
        <v>459</v>
      </c>
      <c r="AW523" s="304">
        <v>0.37</v>
      </c>
      <c r="AX523" s="304">
        <v>1340</v>
      </c>
      <c r="AY523" s="304">
        <v>-999</v>
      </c>
      <c r="AZ523" s="304">
        <v>2640</v>
      </c>
      <c r="BA523" s="304">
        <v>20</v>
      </c>
      <c r="BB523" s="304">
        <v>-999</v>
      </c>
      <c r="BC523" s="304">
        <v>5220</v>
      </c>
      <c r="BD523" s="304">
        <v>-999</v>
      </c>
      <c r="BE523" s="304">
        <v>-999</v>
      </c>
      <c r="BF523" s="304">
        <v>-999</v>
      </c>
      <c r="BG523" s="304">
        <v>-999</v>
      </c>
      <c r="BH523" s="304">
        <v>-999</v>
      </c>
      <c r="BI523" s="304">
        <v>-999</v>
      </c>
      <c r="BJ523" s="304">
        <v>3</v>
      </c>
      <c r="BK523" s="304" t="s">
        <v>4954</v>
      </c>
      <c r="BL523" s="304">
        <v>3</v>
      </c>
    </row>
    <row r="524" spans="1:64" ht="15" hidden="1" customHeight="1" x14ac:dyDescent="0.2">
      <c r="A524" s="304" t="s">
        <v>4922</v>
      </c>
      <c r="B524" s="304" t="s">
        <v>5965</v>
      </c>
      <c r="C524" s="304">
        <v>528</v>
      </c>
      <c r="D524" s="349" t="s">
        <v>2270</v>
      </c>
      <c r="E524" s="309">
        <v>90019</v>
      </c>
      <c r="F524" s="309"/>
      <c r="G524" s="324">
        <v>34.091000000000001</v>
      </c>
      <c r="H524" s="324">
        <v>-118.093</v>
      </c>
      <c r="I524" s="324" t="s">
        <v>232</v>
      </c>
      <c r="J524" s="368">
        <f>P524</f>
        <v>401.37</v>
      </c>
      <c r="K524" s="331">
        <v>0.1</v>
      </c>
      <c r="L524" s="304" t="str">
        <f t="shared" si="160"/>
        <v>C</v>
      </c>
      <c r="M524" s="388">
        <v>0</v>
      </c>
      <c r="N524" s="304"/>
      <c r="O524" s="356">
        <v>29.7</v>
      </c>
      <c r="P524" s="304">
        <v>401.37</v>
      </c>
      <c r="Q524" s="304">
        <v>2034</v>
      </c>
      <c r="R524" s="304" t="s">
        <v>5948</v>
      </c>
      <c r="S524" s="304"/>
      <c r="T524" s="304"/>
      <c r="U524" s="304"/>
      <c r="V524" s="304"/>
      <c r="W524" s="304" t="s">
        <v>1702</v>
      </c>
      <c r="X524" s="304" t="s">
        <v>232</v>
      </c>
      <c r="Y524" s="366">
        <f t="shared" si="163"/>
        <v>506.6</v>
      </c>
      <c r="Z524" s="304">
        <v>0.4</v>
      </c>
      <c r="AA524" s="304"/>
      <c r="AB524" s="304">
        <v>-999</v>
      </c>
      <c r="AC524" s="304">
        <v>-999</v>
      </c>
      <c r="AD524" s="366">
        <v>-999</v>
      </c>
      <c r="AE524" s="304">
        <v>-999</v>
      </c>
      <c r="AF524" s="304">
        <v>-999</v>
      </c>
      <c r="AG524" s="304"/>
      <c r="AH524" s="304">
        <v>1.29972E-2</v>
      </c>
      <c r="AI524" s="312"/>
      <c r="AJ524" s="332">
        <v>322</v>
      </c>
      <c r="AK524" s="304">
        <f t="shared" si="161"/>
        <v>270</v>
      </c>
      <c r="AL524" s="304">
        <f>IF(AH524&lt;=0.0022,0.2,0.43)</f>
        <v>0.43</v>
      </c>
      <c r="AM524" s="389">
        <f t="shared" si="162"/>
        <v>387</v>
      </c>
      <c r="AN524" s="363">
        <v>0.25</v>
      </c>
      <c r="AO524" s="304"/>
      <c r="AP524" s="312" t="s">
        <v>1600</v>
      </c>
      <c r="AQ524" s="312"/>
      <c r="AR524" s="312">
        <v>387</v>
      </c>
      <c r="AS524" s="312">
        <v>370.78899999999999</v>
      </c>
      <c r="AT524" s="312"/>
      <c r="AU524" s="329">
        <f>VLOOKUP(C524,[1]world!$A$2:$B$3555,2,FALSE)</f>
        <v>8</v>
      </c>
      <c r="AV524" s="329">
        <v>374</v>
      </c>
      <c r="AW524" s="304">
        <v>0.37</v>
      </c>
      <c r="AX524" s="304">
        <v>680</v>
      </c>
      <c r="AY524" s="304">
        <v>-999</v>
      </c>
      <c r="AZ524" s="304">
        <v>2080</v>
      </c>
      <c r="BA524" s="304">
        <v>320</v>
      </c>
      <c r="BB524" s="304">
        <v>-999</v>
      </c>
      <c r="BC524" s="304">
        <v>2480</v>
      </c>
      <c r="BD524" s="304">
        <v>-999</v>
      </c>
      <c r="BE524" s="304">
        <v>-999</v>
      </c>
      <c r="BF524" s="304">
        <v>-999</v>
      </c>
      <c r="BG524" s="304">
        <v>-999</v>
      </c>
      <c r="BH524" s="304">
        <v>-999</v>
      </c>
      <c r="BI524" s="304">
        <v>-999</v>
      </c>
      <c r="BJ524" s="304">
        <v>3</v>
      </c>
      <c r="BK524" s="304" t="s">
        <v>4954</v>
      </c>
      <c r="BL524" s="304">
        <v>3</v>
      </c>
    </row>
    <row r="525" spans="1:64" ht="15" hidden="1" customHeight="1" x14ac:dyDescent="0.2">
      <c r="A525" s="304" t="s">
        <v>4922</v>
      </c>
      <c r="B525" s="304" t="s">
        <v>5965</v>
      </c>
      <c r="C525" s="304">
        <v>529</v>
      </c>
      <c r="D525" s="349" t="s">
        <v>2190</v>
      </c>
      <c r="E525" s="309">
        <v>90020</v>
      </c>
      <c r="F525" s="309"/>
      <c r="G525" s="324">
        <v>34.045000000000002</v>
      </c>
      <c r="H525" s="324">
        <v>-118.298</v>
      </c>
      <c r="I525" s="324" t="s">
        <v>232</v>
      </c>
      <c r="J525" s="368">
        <f>EXP(0.35*LN(AM525)+0.24*LN(Y525)+0.2*LN(AJ525)+0.21*LN(AV525))</f>
        <v>323.80949731622508</v>
      </c>
      <c r="K525" s="331">
        <f>SQRT(0.35*AN525^2+0.24*Z525^2+0.2*AL525^2+0.21*AW525^2)</f>
        <v>0.33046028505707004</v>
      </c>
      <c r="L525" s="304" t="str">
        <f t="shared" si="160"/>
        <v>D</v>
      </c>
      <c r="M525" s="388" t="s">
        <v>6092</v>
      </c>
      <c r="N525" s="304"/>
      <c r="O525" s="356"/>
      <c r="P525" s="304"/>
      <c r="Q525" s="304"/>
      <c r="R525" s="304"/>
      <c r="S525" s="304"/>
      <c r="T525" s="304"/>
      <c r="U525" s="304"/>
      <c r="V525" s="304"/>
      <c r="W525" s="304" t="s">
        <v>1579</v>
      </c>
      <c r="X525" s="304" t="s">
        <v>206</v>
      </c>
      <c r="Y525" s="366">
        <f t="shared" si="163"/>
        <v>338.6</v>
      </c>
      <c r="Z525" s="304">
        <v>0.3</v>
      </c>
      <c r="AA525" s="304"/>
      <c r="AB525" s="304">
        <v>-999</v>
      </c>
      <c r="AC525" s="304">
        <v>-999</v>
      </c>
      <c r="AD525" s="366">
        <v>-999</v>
      </c>
      <c r="AE525" s="304">
        <v>-999</v>
      </c>
      <c r="AF525" s="304">
        <v>-999</v>
      </c>
      <c r="AG525" s="304"/>
      <c r="AH525" s="304">
        <v>4.15073E-3</v>
      </c>
      <c r="AI525" s="312"/>
      <c r="AJ525" s="332">
        <v>246</v>
      </c>
      <c r="AK525" s="304">
        <f t="shared" si="161"/>
        <v>270</v>
      </c>
      <c r="AL525" s="363">
        <v>0.43</v>
      </c>
      <c r="AM525" s="389">
        <f t="shared" si="162"/>
        <v>387</v>
      </c>
      <c r="AN525" s="363">
        <v>0.25</v>
      </c>
      <c r="AO525" s="304"/>
      <c r="AP525" s="312" t="s">
        <v>1600</v>
      </c>
      <c r="AQ525" s="312"/>
      <c r="AR525" s="312">
        <v>387</v>
      </c>
      <c r="AS525" s="312">
        <v>370.78899999999999</v>
      </c>
      <c r="AT525" s="312"/>
      <c r="AU525" s="329">
        <f>VLOOKUP(C525,[1]world!$A$2:$B$3555,2,FALSE)</f>
        <v>12</v>
      </c>
      <c r="AV525" s="329">
        <v>297</v>
      </c>
      <c r="AW525" s="304">
        <v>0.37</v>
      </c>
      <c r="AX525" s="304">
        <v>1520</v>
      </c>
      <c r="AY525" s="304">
        <v>-999</v>
      </c>
      <c r="AZ525" s="304">
        <v>2020</v>
      </c>
      <c r="BA525" s="304">
        <v>320</v>
      </c>
      <c r="BB525" s="304">
        <v>-999</v>
      </c>
      <c r="BC525" s="304">
        <v>3440</v>
      </c>
      <c r="BD525" s="304">
        <v>-999</v>
      </c>
      <c r="BE525" s="304">
        <v>-999</v>
      </c>
      <c r="BF525" s="304">
        <v>-999</v>
      </c>
      <c r="BG525" s="304">
        <v>-999</v>
      </c>
      <c r="BH525" s="304">
        <v>-999</v>
      </c>
      <c r="BI525" s="304">
        <v>-999</v>
      </c>
      <c r="BJ525" s="304">
        <v>3</v>
      </c>
      <c r="BK525" s="304" t="s">
        <v>4954</v>
      </c>
      <c r="BL525" s="304">
        <v>3</v>
      </c>
    </row>
    <row r="526" spans="1:64" ht="15" hidden="1" customHeight="1" x14ac:dyDescent="0.2">
      <c r="A526" s="304" t="s">
        <v>4922</v>
      </c>
      <c r="B526" s="304" t="s">
        <v>5965</v>
      </c>
      <c r="C526" s="304">
        <v>530</v>
      </c>
      <c r="D526" s="349" t="s">
        <v>2258</v>
      </c>
      <c r="E526" s="309">
        <v>90021</v>
      </c>
      <c r="F526" s="309"/>
      <c r="G526" s="324">
        <v>34.082000000000001</v>
      </c>
      <c r="H526" s="324">
        <v>-118.298</v>
      </c>
      <c r="I526" s="324" t="s">
        <v>232</v>
      </c>
      <c r="J526" s="368">
        <f>P526</f>
        <v>315.06</v>
      </c>
      <c r="K526" s="331">
        <v>0.1</v>
      </c>
      <c r="L526" s="304" t="str">
        <f t="shared" si="160"/>
        <v>D</v>
      </c>
      <c r="M526" s="388">
        <v>0</v>
      </c>
      <c r="N526" s="304"/>
      <c r="O526" s="356">
        <v>64</v>
      </c>
      <c r="P526" s="304">
        <v>315.06</v>
      </c>
      <c r="Q526" s="304">
        <v>1779</v>
      </c>
      <c r="R526" s="304" t="s">
        <v>5948</v>
      </c>
      <c r="S526" s="304"/>
      <c r="T526" s="304"/>
      <c r="U526" s="304"/>
      <c r="V526" s="304"/>
      <c r="W526" s="304" t="s">
        <v>505</v>
      </c>
      <c r="X526" s="304" t="s">
        <v>213</v>
      </c>
      <c r="Y526" s="366">
        <f t="shared" si="163"/>
        <v>274.5</v>
      </c>
      <c r="Z526" s="304">
        <v>0.3</v>
      </c>
      <c r="AA526" s="304"/>
      <c r="AB526" s="304">
        <v>-999</v>
      </c>
      <c r="AC526" s="304">
        <v>-999</v>
      </c>
      <c r="AD526" s="366">
        <v>-999</v>
      </c>
      <c r="AE526" s="304">
        <v>-999</v>
      </c>
      <c r="AF526" s="304">
        <v>-999</v>
      </c>
      <c r="AG526" s="304"/>
      <c r="AH526" s="304">
        <v>1.0044900000000001E-2</v>
      </c>
      <c r="AI526" s="312"/>
      <c r="AJ526" s="332">
        <v>300</v>
      </c>
      <c r="AK526" s="304">
        <f t="shared" si="161"/>
        <v>270</v>
      </c>
      <c r="AL526" s="304">
        <f>IF(AH526&lt;=0.0022,0.2,0.43)</f>
        <v>0.43</v>
      </c>
      <c r="AM526" s="389">
        <f t="shared" si="162"/>
        <v>387</v>
      </c>
      <c r="AN526" s="363">
        <v>0.25</v>
      </c>
      <c r="AO526" s="304"/>
      <c r="AP526" s="312" t="s">
        <v>1600</v>
      </c>
      <c r="AQ526" s="312"/>
      <c r="AR526" s="312">
        <v>387</v>
      </c>
      <c r="AS526" s="312">
        <v>370.78899999999999</v>
      </c>
      <c r="AT526" s="312"/>
      <c r="AU526" s="329">
        <f>VLOOKUP(C526,[1]world!$A$2:$B$3555,2,FALSE)</f>
        <v>7</v>
      </c>
      <c r="AV526" s="329">
        <v>388</v>
      </c>
      <c r="AW526" s="304">
        <v>0.37</v>
      </c>
      <c r="AX526" s="304">
        <v>220</v>
      </c>
      <c r="AY526" s="304">
        <v>-999</v>
      </c>
      <c r="AZ526" s="304">
        <v>2060</v>
      </c>
      <c r="BA526" s="304">
        <v>320</v>
      </c>
      <c r="BB526" s="304">
        <v>-999</v>
      </c>
      <c r="BC526" s="304">
        <v>2580</v>
      </c>
      <c r="BD526" s="304">
        <v>-999</v>
      </c>
      <c r="BE526" s="304">
        <v>-999</v>
      </c>
      <c r="BF526" s="304">
        <v>-999</v>
      </c>
      <c r="BG526" s="304">
        <v>-999</v>
      </c>
      <c r="BH526" s="304">
        <v>-999</v>
      </c>
      <c r="BI526" s="304">
        <v>-999</v>
      </c>
      <c r="BJ526" s="304">
        <v>3</v>
      </c>
      <c r="BK526" s="304" t="s">
        <v>4954</v>
      </c>
      <c r="BL526" s="304">
        <v>3</v>
      </c>
    </row>
    <row r="527" spans="1:64" ht="15" hidden="1" customHeight="1" x14ac:dyDescent="0.2">
      <c r="A527" s="304" t="s">
        <v>4922</v>
      </c>
      <c r="B527" s="304" t="s">
        <v>5965</v>
      </c>
      <c r="C527" s="304">
        <v>531</v>
      </c>
      <c r="D527" s="349" t="s">
        <v>2143</v>
      </c>
      <c r="E527" s="309">
        <v>90022</v>
      </c>
      <c r="F527" s="309"/>
      <c r="G527" s="324">
        <v>34.005000000000003</v>
      </c>
      <c r="H527" s="324">
        <v>-118.279</v>
      </c>
      <c r="I527" s="324" t="s">
        <v>205</v>
      </c>
      <c r="J527" s="368">
        <f t="shared" ref="J527:J534" si="164">EXP(0.35*LN(AM527)+0.24*LN(Y527)+0.2*LN(AJ527)+0.21*LN(AV527))</f>
        <v>285.4291082375367</v>
      </c>
      <c r="K527" s="331">
        <f t="shared" ref="K527:K534" si="165">SQRT(0.35*AN527^2+0.24*Z527^2+0.2*AL527^2+0.21*AW527^2)</f>
        <v>0.33046028505707004</v>
      </c>
      <c r="L527" s="304" t="str">
        <f t="shared" si="160"/>
        <v>D</v>
      </c>
      <c r="M527" s="388" t="s">
        <v>6092</v>
      </c>
      <c r="N527" s="304"/>
      <c r="O527" s="356"/>
      <c r="P527" s="304"/>
      <c r="Q527" s="304"/>
      <c r="R527" s="304"/>
      <c r="S527" s="304"/>
      <c r="T527" s="304"/>
      <c r="U527" s="304"/>
      <c r="V527" s="304"/>
      <c r="W527" s="304" t="s">
        <v>464</v>
      </c>
      <c r="X527" s="304" t="s">
        <v>213</v>
      </c>
      <c r="Y527" s="366">
        <f t="shared" si="163"/>
        <v>274.5</v>
      </c>
      <c r="Z527" s="304">
        <v>0.3</v>
      </c>
      <c r="AA527" s="304"/>
      <c r="AB527" s="304">
        <v>-999</v>
      </c>
      <c r="AC527" s="304">
        <v>-999</v>
      </c>
      <c r="AD527" s="366">
        <v>-999</v>
      </c>
      <c r="AE527" s="304">
        <v>-999</v>
      </c>
      <c r="AF527" s="304">
        <v>-999</v>
      </c>
      <c r="AG527" s="304"/>
      <c r="AH527" s="304">
        <v>5.0354900000000001E-3</v>
      </c>
      <c r="AI527" s="385">
        <v>1.6610899999999998E-2</v>
      </c>
      <c r="AJ527" s="332">
        <v>254</v>
      </c>
      <c r="AK527" s="304">
        <f t="shared" si="161"/>
        <v>270</v>
      </c>
      <c r="AL527" s="363">
        <v>0.43</v>
      </c>
      <c r="AM527" s="389">
        <f t="shared" si="162"/>
        <v>306</v>
      </c>
      <c r="AN527" s="363">
        <v>0.25</v>
      </c>
      <c r="AO527" s="304"/>
      <c r="AP527" s="312" t="s">
        <v>6119</v>
      </c>
      <c r="AQ527" s="312"/>
      <c r="AR527" s="312">
        <v>280</v>
      </c>
      <c r="AS527" s="312">
        <v>270.19</v>
      </c>
      <c r="AT527" s="312">
        <v>306</v>
      </c>
      <c r="AU527" s="329">
        <f>VLOOKUP(C527,[1]world!$A$2:$B$3555,2,FALSE)</f>
        <v>12</v>
      </c>
      <c r="AV527" s="329">
        <v>297</v>
      </c>
      <c r="AW527" s="304">
        <v>0.37</v>
      </c>
      <c r="AX527" s="304">
        <v>820</v>
      </c>
      <c r="AY527" s="304">
        <v>-999</v>
      </c>
      <c r="AZ527" s="304">
        <v>6020</v>
      </c>
      <c r="BA527" s="304">
        <v>720</v>
      </c>
      <c r="BB527" s="304">
        <v>-999</v>
      </c>
      <c r="BC527" s="304">
        <v>4540</v>
      </c>
      <c r="BD527" s="304">
        <v>-999</v>
      </c>
      <c r="BE527" s="304">
        <v>-999</v>
      </c>
      <c r="BF527" s="304">
        <v>-999</v>
      </c>
      <c r="BG527" s="304">
        <v>-999</v>
      </c>
      <c r="BH527" s="304">
        <v>-999</v>
      </c>
      <c r="BI527" s="304">
        <v>-999</v>
      </c>
      <c r="BJ527" s="304">
        <v>3</v>
      </c>
      <c r="BK527" s="304" t="s">
        <v>4954</v>
      </c>
      <c r="BL527" s="304">
        <v>3</v>
      </c>
    </row>
    <row r="528" spans="1:64" ht="15" hidden="1" customHeight="1" x14ac:dyDescent="0.2">
      <c r="A528" s="304" t="s">
        <v>4922</v>
      </c>
      <c r="B528" s="304" t="s">
        <v>5965</v>
      </c>
      <c r="C528" s="304">
        <v>532</v>
      </c>
      <c r="D528" s="349" t="s">
        <v>2116</v>
      </c>
      <c r="E528" s="309">
        <v>90023</v>
      </c>
      <c r="F528" s="309"/>
      <c r="G528" s="324">
        <v>33.975999999999999</v>
      </c>
      <c r="H528" s="324">
        <v>-118.289</v>
      </c>
      <c r="I528" s="324" t="s">
        <v>205</v>
      </c>
      <c r="J528" s="368">
        <f t="shared" si="164"/>
        <v>238.44277814321831</v>
      </c>
      <c r="K528" s="331">
        <f t="shared" si="165"/>
        <v>0.24141043887951488</v>
      </c>
      <c r="L528" s="304" t="str">
        <f t="shared" si="160"/>
        <v>D</v>
      </c>
      <c r="M528" s="388" t="s">
        <v>6092</v>
      </c>
      <c r="N528" s="304"/>
      <c r="O528" s="356"/>
      <c r="P528" s="304"/>
      <c r="Q528" s="304"/>
      <c r="R528" s="304"/>
      <c r="S528" s="304"/>
      <c r="T528" s="304"/>
      <c r="U528" s="304"/>
      <c r="V528" s="304"/>
      <c r="W528" s="304" t="s">
        <v>464</v>
      </c>
      <c r="X528" s="304" t="s">
        <v>213</v>
      </c>
      <c r="Y528" s="366">
        <f t="shared" si="163"/>
        <v>274.5</v>
      </c>
      <c r="Z528" s="304">
        <v>0.3</v>
      </c>
      <c r="AA528" s="304"/>
      <c r="AB528" s="304">
        <v>-999</v>
      </c>
      <c r="AC528" s="304">
        <v>-999</v>
      </c>
      <c r="AD528" s="366">
        <v>-999</v>
      </c>
      <c r="AE528" s="304">
        <v>-999</v>
      </c>
      <c r="AF528" s="304">
        <v>-999</v>
      </c>
      <c r="AG528" s="304"/>
      <c r="AH528" s="304">
        <v>1.68877E-3</v>
      </c>
      <c r="AI528" s="385">
        <v>4.3557099999999996E-3</v>
      </c>
      <c r="AJ528" s="332">
        <v>206</v>
      </c>
      <c r="AK528" s="304">
        <f t="shared" si="161"/>
        <v>210</v>
      </c>
      <c r="AL528" s="304">
        <v>0.2</v>
      </c>
      <c r="AM528" s="389">
        <f t="shared" si="162"/>
        <v>231</v>
      </c>
      <c r="AN528" s="363">
        <v>0.25</v>
      </c>
      <c r="AO528" s="304"/>
      <c r="AP528" s="312" t="s">
        <v>6121</v>
      </c>
      <c r="AQ528" s="312"/>
      <c r="AR528" s="312">
        <v>280</v>
      </c>
      <c r="AS528" s="312">
        <v>294.24700000000001</v>
      </c>
      <c r="AT528" s="312">
        <v>231</v>
      </c>
      <c r="AU528" s="329">
        <f>VLOOKUP(C528,[1]world!$A$2:$B$3555,2,FALSE)</f>
        <v>16</v>
      </c>
      <c r="AV528" s="329">
        <v>246</v>
      </c>
      <c r="AW528" s="304">
        <v>0.18</v>
      </c>
      <c r="AX528" s="304">
        <v>900</v>
      </c>
      <c r="AY528" s="304">
        <v>-999</v>
      </c>
      <c r="AZ528" s="304">
        <v>5300</v>
      </c>
      <c r="BA528" s="304">
        <v>840</v>
      </c>
      <c r="BB528" s="304">
        <v>-999</v>
      </c>
      <c r="BC528" s="304">
        <v>5280</v>
      </c>
      <c r="BD528" s="304">
        <v>-999</v>
      </c>
      <c r="BE528" s="304">
        <v>-999</v>
      </c>
      <c r="BF528" s="304">
        <v>-999</v>
      </c>
      <c r="BG528" s="304">
        <v>-999</v>
      </c>
      <c r="BH528" s="304">
        <v>-999</v>
      </c>
      <c r="BI528" s="304">
        <v>-999</v>
      </c>
      <c r="BJ528" s="304">
        <v>3</v>
      </c>
      <c r="BK528" s="304" t="s">
        <v>4954</v>
      </c>
      <c r="BL528" s="304">
        <v>3</v>
      </c>
    </row>
    <row r="529" spans="1:64" ht="15" hidden="1" customHeight="1" x14ac:dyDescent="0.2">
      <c r="A529" s="304" t="s">
        <v>4922</v>
      </c>
      <c r="B529" s="304" t="s">
        <v>5965</v>
      </c>
      <c r="C529" s="304">
        <v>533</v>
      </c>
      <c r="D529" s="349" t="s">
        <v>2135</v>
      </c>
      <c r="E529" s="309">
        <v>90025</v>
      </c>
      <c r="F529" s="309"/>
      <c r="G529" s="324">
        <v>34.003999999999998</v>
      </c>
      <c r="H529" s="324">
        <v>-118.23</v>
      </c>
      <c r="I529" s="324" t="s">
        <v>206</v>
      </c>
      <c r="J529" s="368">
        <f t="shared" si="164"/>
        <v>282.91291406313513</v>
      </c>
      <c r="K529" s="331">
        <f t="shared" si="165"/>
        <v>0.33046028505707004</v>
      </c>
      <c r="L529" s="304" t="str">
        <f t="shared" si="160"/>
        <v>D</v>
      </c>
      <c r="M529" s="388" t="s">
        <v>6092</v>
      </c>
      <c r="N529" s="304"/>
      <c r="O529" s="356"/>
      <c r="P529" s="304"/>
      <c r="Q529" s="304"/>
      <c r="R529" s="304"/>
      <c r="S529" s="304"/>
      <c r="T529" s="304"/>
      <c r="U529" s="304"/>
      <c r="V529" s="304"/>
      <c r="W529" s="304" t="s">
        <v>699</v>
      </c>
      <c r="X529" s="304" t="s">
        <v>213</v>
      </c>
      <c r="Y529" s="366">
        <f t="shared" si="163"/>
        <v>274.5</v>
      </c>
      <c r="Z529" s="304">
        <v>0.3</v>
      </c>
      <c r="AA529" s="304"/>
      <c r="AB529" s="304">
        <v>-999</v>
      </c>
      <c r="AC529" s="304">
        <v>-999</v>
      </c>
      <c r="AD529" s="366">
        <v>-999</v>
      </c>
      <c r="AE529" s="304">
        <v>-999</v>
      </c>
      <c r="AF529" s="304">
        <v>-999</v>
      </c>
      <c r="AG529" s="304"/>
      <c r="AH529" s="304">
        <v>3.7729199999999999E-3</v>
      </c>
      <c r="AI529" s="385">
        <v>1.4395999999999999E-2</v>
      </c>
      <c r="AJ529" s="332">
        <v>243</v>
      </c>
      <c r="AK529" s="304">
        <f t="shared" si="161"/>
        <v>270</v>
      </c>
      <c r="AL529" s="363">
        <v>0.43</v>
      </c>
      <c r="AM529" s="389">
        <f t="shared" si="162"/>
        <v>306</v>
      </c>
      <c r="AN529" s="363">
        <v>0.25</v>
      </c>
      <c r="AO529" s="304"/>
      <c r="AP529" s="312" t="s">
        <v>6119</v>
      </c>
      <c r="AQ529" s="312"/>
      <c r="AR529" s="312">
        <v>280</v>
      </c>
      <c r="AS529" s="312">
        <v>270.19</v>
      </c>
      <c r="AT529" s="312">
        <v>306</v>
      </c>
      <c r="AU529" s="329">
        <f>VLOOKUP(C529,[1]world!$A$2:$B$3555,2,FALSE)</f>
        <v>12</v>
      </c>
      <c r="AV529" s="329">
        <v>297</v>
      </c>
      <c r="AW529" s="304">
        <v>0.37</v>
      </c>
      <c r="AX529" s="304">
        <v>920</v>
      </c>
      <c r="AY529" s="304">
        <v>-999</v>
      </c>
      <c r="AZ529" s="304">
        <v>6820</v>
      </c>
      <c r="BA529" s="304">
        <v>660</v>
      </c>
      <c r="BB529" s="304">
        <v>-999</v>
      </c>
      <c r="BC529" s="304">
        <v>4060</v>
      </c>
      <c r="BD529" s="304">
        <v>-999</v>
      </c>
      <c r="BE529" s="304">
        <v>-999</v>
      </c>
      <c r="BF529" s="304">
        <v>-999</v>
      </c>
      <c r="BG529" s="304">
        <v>-999</v>
      </c>
      <c r="BH529" s="304">
        <v>-999</v>
      </c>
      <c r="BI529" s="304">
        <v>-999</v>
      </c>
      <c r="BJ529" s="304">
        <v>3</v>
      </c>
      <c r="BK529" s="304" t="s">
        <v>4954</v>
      </c>
      <c r="BL529" s="304">
        <v>3</v>
      </c>
    </row>
    <row r="530" spans="1:64" ht="15" hidden="1" customHeight="1" x14ac:dyDescent="0.2">
      <c r="A530" s="304" t="s">
        <v>4922</v>
      </c>
      <c r="B530" s="304" t="s">
        <v>5965</v>
      </c>
      <c r="C530" s="304">
        <v>534</v>
      </c>
      <c r="D530" s="349" t="s">
        <v>2302</v>
      </c>
      <c r="E530" s="309">
        <v>90032</v>
      </c>
      <c r="F530" s="309"/>
      <c r="G530" s="324">
        <v>34.110999999999997</v>
      </c>
      <c r="H530" s="324">
        <v>-118.18899999999999</v>
      </c>
      <c r="I530" s="324" t="s">
        <v>232</v>
      </c>
      <c r="J530" s="368">
        <f t="shared" si="164"/>
        <v>366.72978887277606</v>
      </c>
      <c r="K530" s="331">
        <f t="shared" si="165"/>
        <v>0.35418074481823542</v>
      </c>
      <c r="L530" s="304" t="str">
        <f t="shared" si="160"/>
        <v>C</v>
      </c>
      <c r="M530" s="388" t="s">
        <v>6092</v>
      </c>
      <c r="N530" s="304"/>
      <c r="O530" s="356"/>
      <c r="P530" s="304"/>
      <c r="Q530" s="304"/>
      <c r="R530" s="304"/>
      <c r="S530" s="304"/>
      <c r="T530" s="304"/>
      <c r="U530" s="304"/>
      <c r="V530" s="304"/>
      <c r="W530" s="304" t="s">
        <v>1579</v>
      </c>
      <c r="X530" s="304" t="s">
        <v>206</v>
      </c>
      <c r="Y530" s="366">
        <f t="shared" si="163"/>
        <v>338.6</v>
      </c>
      <c r="Z530" s="304">
        <v>0.3</v>
      </c>
      <c r="AA530" s="304"/>
      <c r="AB530" s="304">
        <v>-999</v>
      </c>
      <c r="AC530" s="304">
        <v>-999</v>
      </c>
      <c r="AD530" s="366">
        <v>-999</v>
      </c>
      <c r="AE530" s="304">
        <v>-999</v>
      </c>
      <c r="AF530" s="304">
        <v>-999</v>
      </c>
      <c r="AG530" s="304"/>
      <c r="AH530" s="304">
        <v>1.7318900000000002E-2</v>
      </c>
      <c r="AI530" s="312"/>
      <c r="AJ530" s="332">
        <v>355</v>
      </c>
      <c r="AK530" s="304">
        <f t="shared" si="161"/>
        <v>270</v>
      </c>
      <c r="AL530" s="363">
        <v>0.43</v>
      </c>
      <c r="AM530" s="389">
        <f t="shared" si="162"/>
        <v>390</v>
      </c>
      <c r="AN530" s="304">
        <v>0.33</v>
      </c>
      <c r="AO530" s="304"/>
      <c r="AP530" s="312" t="s">
        <v>1903</v>
      </c>
      <c r="AQ530" s="312"/>
      <c r="AR530" s="312">
        <v>390</v>
      </c>
      <c r="AS530" s="312">
        <v>376.07299999999998</v>
      </c>
      <c r="AT530" s="312"/>
      <c r="AU530" s="329">
        <f>VLOOKUP(C530,[1]world!$A$2:$B$3555,2,FALSE)</f>
        <v>8</v>
      </c>
      <c r="AV530" s="329">
        <v>374</v>
      </c>
      <c r="AW530" s="304">
        <v>0.37</v>
      </c>
      <c r="AX530" s="304">
        <v>860</v>
      </c>
      <c r="AY530" s="304">
        <v>-999</v>
      </c>
      <c r="AZ530" s="304">
        <v>1360</v>
      </c>
      <c r="BA530" s="304">
        <v>320</v>
      </c>
      <c r="BB530" s="304">
        <v>-999</v>
      </c>
      <c r="BC530" s="304">
        <v>1940</v>
      </c>
      <c r="BD530" s="304">
        <v>-999</v>
      </c>
      <c r="BE530" s="304">
        <v>-999</v>
      </c>
      <c r="BF530" s="304">
        <v>-999</v>
      </c>
      <c r="BG530" s="304">
        <v>-999</v>
      </c>
      <c r="BH530" s="304">
        <v>-999</v>
      </c>
      <c r="BI530" s="304">
        <v>-999</v>
      </c>
      <c r="BJ530" s="304">
        <v>3</v>
      </c>
      <c r="BK530" s="304" t="s">
        <v>4954</v>
      </c>
      <c r="BL530" s="304">
        <v>3</v>
      </c>
    </row>
    <row r="531" spans="1:64" ht="15" hidden="1" customHeight="1" x14ac:dyDescent="0.2">
      <c r="A531" s="304" t="s">
        <v>4922</v>
      </c>
      <c r="B531" s="304" t="s">
        <v>5965</v>
      </c>
      <c r="C531" s="304">
        <v>535</v>
      </c>
      <c r="D531" s="349" t="s">
        <v>2265</v>
      </c>
      <c r="E531" s="309">
        <v>90033</v>
      </c>
      <c r="F531" s="309"/>
      <c r="G531" s="324">
        <v>34.088000000000001</v>
      </c>
      <c r="H531" s="324">
        <v>-118.22199999999999</v>
      </c>
      <c r="I531" s="324" t="s">
        <v>232</v>
      </c>
      <c r="J531" s="368">
        <f t="shared" si="164"/>
        <v>371.87585023560166</v>
      </c>
      <c r="K531" s="331">
        <f t="shared" si="165"/>
        <v>0.33046028505707004</v>
      </c>
      <c r="L531" s="304" t="str">
        <f t="shared" si="160"/>
        <v>C</v>
      </c>
      <c r="M531" s="388" t="s">
        <v>6092</v>
      </c>
      <c r="N531" s="304"/>
      <c r="O531" s="356"/>
      <c r="P531" s="304"/>
      <c r="Q531" s="304"/>
      <c r="R531" s="304"/>
      <c r="S531" s="304"/>
      <c r="T531" s="304"/>
      <c r="U531" s="304"/>
      <c r="V531" s="304"/>
      <c r="W531" s="304" t="s">
        <v>1718</v>
      </c>
      <c r="X531" s="304" t="s">
        <v>206</v>
      </c>
      <c r="Y531" s="366">
        <f t="shared" si="163"/>
        <v>338.6</v>
      </c>
      <c r="Z531" s="304">
        <v>0.3</v>
      </c>
      <c r="AA531" s="304"/>
      <c r="AB531" s="304">
        <v>-999</v>
      </c>
      <c r="AC531" s="304">
        <v>-999</v>
      </c>
      <c r="AD531" s="366">
        <v>-999</v>
      </c>
      <c r="AE531" s="304">
        <v>-999</v>
      </c>
      <c r="AF531" s="304">
        <v>-999</v>
      </c>
      <c r="AG531" s="304"/>
      <c r="AH531" s="304">
        <v>3.67397E-2</v>
      </c>
      <c r="AI531" s="385">
        <v>0.15068899999999999</v>
      </c>
      <c r="AJ531" s="332">
        <v>436</v>
      </c>
      <c r="AK531" s="304">
        <f t="shared" si="161"/>
        <v>425</v>
      </c>
      <c r="AL531" s="363">
        <v>0.43</v>
      </c>
      <c r="AM531" s="389">
        <f t="shared" si="162"/>
        <v>353</v>
      </c>
      <c r="AN531" s="363">
        <v>0.25</v>
      </c>
      <c r="AO531" s="304"/>
      <c r="AP531" s="312" t="s">
        <v>6113</v>
      </c>
      <c r="AQ531" s="312"/>
      <c r="AR531" s="312">
        <v>280</v>
      </c>
      <c r="AS531" s="312">
        <v>271.44099999999997</v>
      </c>
      <c r="AT531" s="312">
        <v>353</v>
      </c>
      <c r="AU531" s="329">
        <f>VLOOKUP(C531,[1]world!$A$2:$B$3555,2,FALSE)</f>
        <v>7</v>
      </c>
      <c r="AV531" s="329">
        <v>388</v>
      </c>
      <c r="AW531" s="304">
        <v>0.37</v>
      </c>
      <c r="AX531" s="304">
        <v>1000</v>
      </c>
      <c r="AY531" s="304">
        <v>-999</v>
      </c>
      <c r="AZ531" s="304">
        <v>1000</v>
      </c>
      <c r="BA531" s="304">
        <v>320</v>
      </c>
      <c r="BB531" s="304">
        <v>-999</v>
      </c>
      <c r="BC531" s="304">
        <v>2460</v>
      </c>
      <c r="BD531" s="304">
        <v>-999</v>
      </c>
      <c r="BE531" s="304">
        <v>-999</v>
      </c>
      <c r="BF531" s="304">
        <v>-999</v>
      </c>
      <c r="BG531" s="304">
        <v>-999</v>
      </c>
      <c r="BH531" s="304">
        <v>-999</v>
      </c>
      <c r="BI531" s="304">
        <v>-999</v>
      </c>
      <c r="BJ531" s="304">
        <v>3</v>
      </c>
      <c r="BK531" s="304" t="s">
        <v>4954</v>
      </c>
      <c r="BL531" s="304">
        <v>3</v>
      </c>
    </row>
    <row r="532" spans="1:64" ht="15" hidden="1" customHeight="1" x14ac:dyDescent="0.2">
      <c r="A532" s="304" t="s">
        <v>4922</v>
      </c>
      <c r="B532" s="304" t="s">
        <v>5965</v>
      </c>
      <c r="C532" s="304">
        <v>536</v>
      </c>
      <c r="D532" s="349" t="s">
        <v>2309</v>
      </c>
      <c r="E532" s="309">
        <v>90034</v>
      </c>
      <c r="F532" s="309"/>
      <c r="G532" s="324">
        <v>34.115000000000002</v>
      </c>
      <c r="H532" s="324">
        <v>-118.244</v>
      </c>
      <c r="I532" s="324" t="s">
        <v>205</v>
      </c>
      <c r="J532" s="368">
        <f t="shared" si="164"/>
        <v>336.05418874017266</v>
      </c>
      <c r="K532" s="331">
        <f t="shared" si="165"/>
        <v>0.33046028505707004</v>
      </c>
      <c r="L532" s="304" t="str">
        <f t="shared" si="160"/>
        <v>D</v>
      </c>
      <c r="M532" s="388" t="s">
        <v>6092</v>
      </c>
      <c r="N532" s="304"/>
      <c r="O532" s="356"/>
      <c r="P532" s="304"/>
      <c r="Q532" s="304"/>
      <c r="R532" s="304"/>
      <c r="S532" s="304"/>
      <c r="T532" s="304"/>
      <c r="U532" s="304"/>
      <c r="V532" s="304"/>
      <c r="W532" s="304" t="s">
        <v>464</v>
      </c>
      <c r="X532" s="304" t="s">
        <v>213</v>
      </c>
      <c r="Y532" s="366">
        <f t="shared" si="163"/>
        <v>274.5</v>
      </c>
      <c r="Z532" s="304">
        <v>0.3</v>
      </c>
      <c r="AA532" s="304"/>
      <c r="AB532" s="304">
        <v>-999</v>
      </c>
      <c r="AC532" s="304">
        <v>-999</v>
      </c>
      <c r="AD532" s="366">
        <v>-999</v>
      </c>
      <c r="AE532" s="304">
        <v>-999</v>
      </c>
      <c r="AF532" s="304">
        <v>-999</v>
      </c>
      <c r="AG532" s="304"/>
      <c r="AH532" s="304">
        <v>1.5067799999999999E-2</v>
      </c>
      <c r="AI532" s="385">
        <v>3.1692999999999999E-2</v>
      </c>
      <c r="AJ532" s="332">
        <v>338</v>
      </c>
      <c r="AK532" s="304">
        <f t="shared" si="161"/>
        <v>270</v>
      </c>
      <c r="AL532" s="363">
        <v>0.43</v>
      </c>
      <c r="AM532" s="389">
        <f t="shared" si="162"/>
        <v>353</v>
      </c>
      <c r="AN532" s="363">
        <v>0.25</v>
      </c>
      <c r="AO532" s="304"/>
      <c r="AP532" s="312" t="s">
        <v>6113</v>
      </c>
      <c r="AQ532" s="312"/>
      <c r="AR532" s="312">
        <v>280</v>
      </c>
      <c r="AS532" s="312">
        <v>271.44099999999997</v>
      </c>
      <c r="AT532" s="312">
        <v>353</v>
      </c>
      <c r="AU532" s="329">
        <f>VLOOKUP(C532,[1]world!$A$2:$B$3555,2,FALSE)</f>
        <v>7</v>
      </c>
      <c r="AV532" s="329">
        <v>388</v>
      </c>
      <c r="AW532" s="304">
        <v>0.37</v>
      </c>
      <c r="AX532" s="304">
        <v>120</v>
      </c>
      <c r="AY532" s="304">
        <v>-999</v>
      </c>
      <c r="AZ532" s="304">
        <v>1000</v>
      </c>
      <c r="BA532" s="304">
        <v>260</v>
      </c>
      <c r="BB532" s="304">
        <v>-999</v>
      </c>
      <c r="BC532" s="304">
        <v>760</v>
      </c>
      <c r="BD532" s="304">
        <v>-999</v>
      </c>
      <c r="BE532" s="304">
        <v>-999</v>
      </c>
      <c r="BF532" s="304">
        <v>-999</v>
      </c>
      <c r="BG532" s="304">
        <v>-999</v>
      </c>
      <c r="BH532" s="304">
        <v>-999</v>
      </c>
      <c r="BI532" s="304">
        <v>-999</v>
      </c>
      <c r="BJ532" s="304">
        <v>3</v>
      </c>
      <c r="BK532" s="304" t="s">
        <v>4954</v>
      </c>
      <c r="BL532" s="304">
        <v>3</v>
      </c>
    </row>
    <row r="533" spans="1:64" ht="15" hidden="1" customHeight="1" x14ac:dyDescent="0.2">
      <c r="A533" s="304" t="s">
        <v>4922</v>
      </c>
      <c r="B533" s="304" t="s">
        <v>5965</v>
      </c>
      <c r="C533" s="304">
        <v>537</v>
      </c>
      <c r="D533" s="349" t="s">
        <v>1994</v>
      </c>
      <c r="E533" s="309">
        <v>90038</v>
      </c>
      <c r="F533" s="309"/>
      <c r="G533" s="324">
        <v>33.822000000000003</v>
      </c>
      <c r="H533" s="324">
        <v>-118.35599999999999</v>
      </c>
      <c r="I533" s="324" t="s">
        <v>232</v>
      </c>
      <c r="J533" s="368">
        <f t="shared" si="164"/>
        <v>308.06791623903507</v>
      </c>
      <c r="K533" s="331">
        <f t="shared" si="165"/>
        <v>0.3117755602993923</v>
      </c>
      <c r="L533" s="304" t="str">
        <f t="shared" si="160"/>
        <v>D</v>
      </c>
      <c r="M533" s="388" t="s">
        <v>6092</v>
      </c>
      <c r="N533" s="304"/>
      <c r="O533" s="356"/>
      <c r="P533" s="304"/>
      <c r="Q533" s="304"/>
      <c r="R533" s="304"/>
      <c r="S533" s="304"/>
      <c r="T533" s="304"/>
      <c r="U533" s="304"/>
      <c r="V533" s="304"/>
      <c r="W533" s="304" t="s">
        <v>1995</v>
      </c>
      <c r="X533" s="304" t="s">
        <v>240</v>
      </c>
      <c r="Y533" s="366">
        <f t="shared" si="163"/>
        <v>181.5</v>
      </c>
      <c r="Z533" s="304">
        <v>0.2</v>
      </c>
      <c r="AA533" s="304"/>
      <c r="AB533" s="304">
        <v>-999</v>
      </c>
      <c r="AC533" s="304">
        <v>-999</v>
      </c>
      <c r="AD533" s="366">
        <v>-999</v>
      </c>
      <c r="AE533" s="304">
        <v>-999</v>
      </c>
      <c r="AF533" s="304">
        <v>-999</v>
      </c>
      <c r="AG533" s="304"/>
      <c r="AH533" s="304">
        <v>3.2983700000000001E-3</v>
      </c>
      <c r="AI533" s="312"/>
      <c r="AJ533" s="332">
        <v>236</v>
      </c>
      <c r="AK533" s="304">
        <f t="shared" si="161"/>
        <v>210</v>
      </c>
      <c r="AL533" s="363">
        <v>0.43</v>
      </c>
      <c r="AM533" s="389">
        <f t="shared" si="162"/>
        <v>387</v>
      </c>
      <c r="AN533" s="363">
        <v>0.25</v>
      </c>
      <c r="AO533" s="304"/>
      <c r="AP533" s="312" t="s">
        <v>1600</v>
      </c>
      <c r="AQ533" s="312"/>
      <c r="AR533" s="312">
        <v>387</v>
      </c>
      <c r="AS533" s="312">
        <v>370.78899999999999</v>
      </c>
      <c r="AT533" s="312"/>
      <c r="AU533" s="329">
        <f>VLOOKUP(C533,[1]world!$A$2:$B$3555,2,FALSE)</f>
        <v>9</v>
      </c>
      <c r="AV533" s="329">
        <v>497</v>
      </c>
      <c r="AW533" s="304">
        <v>0.37</v>
      </c>
      <c r="AX533" s="304">
        <v>200</v>
      </c>
      <c r="AY533" s="304">
        <v>-999</v>
      </c>
      <c r="AZ533" s="304">
        <v>1680</v>
      </c>
      <c r="BA533" s="304">
        <v>320</v>
      </c>
      <c r="BB533" s="304">
        <v>-999</v>
      </c>
      <c r="BC533" s="304">
        <v>1780</v>
      </c>
      <c r="BD533" s="304">
        <v>-999</v>
      </c>
      <c r="BE533" s="304">
        <v>-999</v>
      </c>
      <c r="BF533" s="304">
        <v>-999</v>
      </c>
      <c r="BG533" s="304">
        <v>-999</v>
      </c>
      <c r="BH533" s="304">
        <v>-999</v>
      </c>
      <c r="BI533" s="304">
        <v>-999</v>
      </c>
      <c r="BJ533" s="304">
        <v>3</v>
      </c>
      <c r="BK533" s="304" t="s">
        <v>4954</v>
      </c>
      <c r="BL533" s="304">
        <v>3</v>
      </c>
    </row>
    <row r="534" spans="1:64" ht="15" hidden="1" customHeight="1" x14ac:dyDescent="0.2">
      <c r="A534" s="304" t="s">
        <v>4922</v>
      </c>
      <c r="B534" s="304" t="s">
        <v>5965</v>
      </c>
      <c r="C534" s="304">
        <v>538</v>
      </c>
      <c r="D534" s="349" t="s">
        <v>1979</v>
      </c>
      <c r="E534" s="309">
        <v>90040</v>
      </c>
      <c r="F534" s="309"/>
      <c r="G534" s="324">
        <v>33.811999999999998</v>
      </c>
      <c r="H534" s="324">
        <v>-118.27</v>
      </c>
      <c r="I534" s="324" t="s">
        <v>205</v>
      </c>
      <c r="J534" s="368">
        <f t="shared" si="164"/>
        <v>304.98614666825569</v>
      </c>
      <c r="K534" s="331">
        <f t="shared" si="165"/>
        <v>0.28323841547360767</v>
      </c>
      <c r="L534" s="304" t="str">
        <f t="shared" si="160"/>
        <v>D</v>
      </c>
      <c r="M534" s="388" t="s">
        <v>6092</v>
      </c>
      <c r="N534" s="304"/>
      <c r="O534" s="356"/>
      <c r="P534" s="304"/>
      <c r="Q534" s="304"/>
      <c r="R534" s="304"/>
      <c r="S534" s="304"/>
      <c r="T534" s="304"/>
      <c r="U534" s="304"/>
      <c r="V534" s="304"/>
      <c r="W534" s="304" t="s">
        <v>1517</v>
      </c>
      <c r="X534" s="304" t="s">
        <v>213</v>
      </c>
      <c r="Y534" s="366">
        <f t="shared" si="163"/>
        <v>274.5</v>
      </c>
      <c r="Z534" s="304">
        <v>0.3</v>
      </c>
      <c r="AA534" s="304"/>
      <c r="AB534" s="304">
        <v>-999</v>
      </c>
      <c r="AC534" s="304">
        <v>-999</v>
      </c>
      <c r="AD534" s="366">
        <v>-999</v>
      </c>
      <c r="AE534" s="304">
        <v>-999</v>
      </c>
      <c r="AF534" s="304">
        <v>-999</v>
      </c>
      <c r="AG534" s="304"/>
      <c r="AH534" s="304">
        <v>8.43406E-4</v>
      </c>
      <c r="AI534" s="312"/>
      <c r="AJ534" s="332">
        <v>190</v>
      </c>
      <c r="AK534" s="304">
        <f t="shared" si="161"/>
        <v>210</v>
      </c>
      <c r="AL534" s="304">
        <v>0.2</v>
      </c>
      <c r="AM534" s="389">
        <f t="shared" si="162"/>
        <v>387</v>
      </c>
      <c r="AN534" s="363">
        <v>0.25</v>
      </c>
      <c r="AO534" s="304"/>
      <c r="AP534" s="312" t="s">
        <v>1600</v>
      </c>
      <c r="AQ534" s="312"/>
      <c r="AR534" s="312">
        <v>387</v>
      </c>
      <c r="AS534" s="312">
        <v>370.78899999999999</v>
      </c>
      <c r="AT534" s="312"/>
      <c r="AU534" s="329">
        <f>VLOOKUP(C534,[1]world!$A$2:$B$3555,2,FALSE)</f>
        <v>15</v>
      </c>
      <c r="AV534" s="329">
        <v>363</v>
      </c>
      <c r="AW534" s="304">
        <v>0.37</v>
      </c>
      <c r="AX534" s="304">
        <v>1680</v>
      </c>
      <c r="AY534" s="304">
        <v>-999</v>
      </c>
      <c r="AZ534" s="304">
        <v>2680</v>
      </c>
      <c r="BA534" s="304">
        <v>420</v>
      </c>
      <c r="BB534" s="304">
        <v>-999</v>
      </c>
      <c r="BC534" s="304">
        <v>4260</v>
      </c>
      <c r="BD534" s="304">
        <v>-999</v>
      </c>
      <c r="BE534" s="304">
        <v>-999</v>
      </c>
      <c r="BF534" s="304">
        <v>-999</v>
      </c>
      <c r="BG534" s="304">
        <v>-999</v>
      </c>
      <c r="BH534" s="304">
        <v>-999</v>
      </c>
      <c r="BI534" s="304">
        <v>-999</v>
      </c>
      <c r="BJ534" s="304">
        <v>3</v>
      </c>
      <c r="BK534" s="304" t="s">
        <v>4954</v>
      </c>
      <c r="BL534" s="304">
        <v>3</v>
      </c>
    </row>
    <row r="535" spans="1:64" ht="15" hidden="1" customHeight="1" x14ac:dyDescent="0.2">
      <c r="A535" s="304" t="s">
        <v>4922</v>
      </c>
      <c r="B535" s="304" t="s">
        <v>5965</v>
      </c>
      <c r="C535" s="304">
        <v>539</v>
      </c>
      <c r="D535" s="349" t="s">
        <v>1918</v>
      </c>
      <c r="E535" s="309">
        <v>90044</v>
      </c>
      <c r="F535" s="309"/>
      <c r="G535" s="324">
        <v>33.74</v>
      </c>
      <c r="H535" s="324">
        <v>-118.33499999999999</v>
      </c>
      <c r="I535" s="324" t="s">
        <v>232</v>
      </c>
      <c r="J535" s="368">
        <f>P535</f>
        <v>508.83</v>
      </c>
      <c r="K535" s="331">
        <v>0.1</v>
      </c>
      <c r="L535" s="304" t="str">
        <f t="shared" si="160"/>
        <v>C</v>
      </c>
      <c r="M535" s="388">
        <v>0</v>
      </c>
      <c r="N535" s="304"/>
      <c r="O535" s="356">
        <v>31</v>
      </c>
      <c r="P535" s="304">
        <v>508.83</v>
      </c>
      <c r="Q535" s="304">
        <v>1774</v>
      </c>
      <c r="R535" s="304" t="s">
        <v>5948</v>
      </c>
      <c r="S535" s="304"/>
      <c r="T535" s="304"/>
      <c r="U535" s="304"/>
      <c r="V535" s="304"/>
      <c r="W535" s="310" t="s">
        <v>1902</v>
      </c>
      <c r="X535" s="304" t="s">
        <v>232</v>
      </c>
      <c r="Y535" s="366">
        <f t="shared" si="163"/>
        <v>506.6</v>
      </c>
      <c r="Z535" s="304">
        <v>0.4</v>
      </c>
      <c r="AA535" s="304"/>
      <c r="AB535" s="304">
        <v>-999</v>
      </c>
      <c r="AC535" s="304">
        <v>-999</v>
      </c>
      <c r="AD535" s="366">
        <v>-999</v>
      </c>
      <c r="AE535" s="304">
        <v>-999</v>
      </c>
      <c r="AF535" s="304">
        <v>-999</v>
      </c>
      <c r="AG535" s="304"/>
      <c r="AH535" s="304">
        <v>0.162823</v>
      </c>
      <c r="AI535" s="312"/>
      <c r="AJ535" s="332">
        <v>760</v>
      </c>
      <c r="AK535" s="304">
        <f t="shared" si="161"/>
        <v>760</v>
      </c>
      <c r="AL535" s="304">
        <f>IF(AH535&lt;=0.0022,0.2,0.43)</f>
        <v>0.43</v>
      </c>
      <c r="AM535" s="389">
        <f t="shared" si="162"/>
        <v>390</v>
      </c>
      <c r="AN535" s="304"/>
      <c r="AO535" s="304"/>
      <c r="AP535" s="312" t="s">
        <v>1903</v>
      </c>
      <c r="AQ535" s="312"/>
      <c r="AR535" s="312">
        <v>390</v>
      </c>
      <c r="AS535" s="312">
        <v>376.07299999999998</v>
      </c>
      <c r="AT535" s="312"/>
      <c r="AU535" s="329">
        <f>VLOOKUP(C535,[1]world!$A$2:$B$3555,2,FALSE)</f>
        <v>4</v>
      </c>
      <c r="AV535" s="329">
        <v>459</v>
      </c>
      <c r="AW535" s="304">
        <v>0.37</v>
      </c>
      <c r="AX535" s="304">
        <v>60</v>
      </c>
      <c r="AY535" s="304">
        <v>-999</v>
      </c>
      <c r="AZ535" s="304">
        <v>320</v>
      </c>
      <c r="BA535" s="304">
        <v>-999</v>
      </c>
      <c r="BB535" s="304">
        <v>-999</v>
      </c>
      <c r="BC535" s="304">
        <v>-999</v>
      </c>
      <c r="BD535" s="304">
        <v>-999</v>
      </c>
      <c r="BE535" s="304">
        <v>-999</v>
      </c>
      <c r="BF535" s="304">
        <v>-999</v>
      </c>
      <c r="BG535" s="304">
        <v>-999</v>
      </c>
      <c r="BH535" s="304">
        <v>-999</v>
      </c>
      <c r="BI535" s="304">
        <v>-999</v>
      </c>
      <c r="BJ535" s="304">
        <v>4</v>
      </c>
      <c r="BK535" s="304" t="s">
        <v>4954</v>
      </c>
      <c r="BL535" s="304">
        <v>4</v>
      </c>
    </row>
    <row r="536" spans="1:64" ht="15" hidden="1" customHeight="1" x14ac:dyDescent="0.2">
      <c r="A536" s="304" t="s">
        <v>4922</v>
      </c>
      <c r="B536" s="304" t="s">
        <v>5965</v>
      </c>
      <c r="C536" s="304">
        <v>540</v>
      </c>
      <c r="D536" s="349" t="s">
        <v>2053</v>
      </c>
      <c r="E536" s="309">
        <v>90045</v>
      </c>
      <c r="F536" s="309"/>
      <c r="G536" s="324">
        <v>33.896999999999998</v>
      </c>
      <c r="H536" s="324">
        <v>-118.346</v>
      </c>
      <c r="I536" s="324" t="s">
        <v>232</v>
      </c>
      <c r="J536" s="368">
        <f t="shared" ref="J536:J539" si="166">EXP(0.35*LN(AM536)+0.24*LN(Y536)+0.2*LN(AJ536)+0.21*LN(AV536))</f>
        <v>312.9105046191799</v>
      </c>
      <c r="K536" s="331">
        <f t="shared" ref="K536:K539" si="167">SQRT(0.35*AN536^2+0.24*Z536^2+0.2*AL536^2+0.21*AW536^2)</f>
        <v>0.33046028505707004</v>
      </c>
      <c r="L536" s="304" t="str">
        <f t="shared" si="160"/>
        <v>D</v>
      </c>
      <c r="M536" s="388" t="s">
        <v>6092</v>
      </c>
      <c r="N536" s="304"/>
      <c r="O536" s="356"/>
      <c r="P536" s="356"/>
      <c r="Q536" s="356"/>
      <c r="R536" s="304"/>
      <c r="S536" s="304"/>
      <c r="T536" s="304"/>
      <c r="U536" s="304"/>
      <c r="V536" s="304"/>
      <c r="W536" s="304" t="s">
        <v>505</v>
      </c>
      <c r="X536" s="304" t="s">
        <v>213</v>
      </c>
      <c r="Y536" s="366">
        <f t="shared" si="163"/>
        <v>274.5</v>
      </c>
      <c r="Z536" s="304">
        <v>0.3</v>
      </c>
      <c r="AA536" s="304"/>
      <c r="AB536" s="304">
        <v>-999</v>
      </c>
      <c r="AC536" s="304">
        <v>-999</v>
      </c>
      <c r="AD536" s="366">
        <v>-999</v>
      </c>
      <c r="AE536" s="304">
        <v>-999</v>
      </c>
      <c r="AF536" s="304">
        <v>-999</v>
      </c>
      <c r="AG536" s="304"/>
      <c r="AH536" s="304">
        <v>2.2263999999999999E-3</v>
      </c>
      <c r="AI536" s="312"/>
      <c r="AJ536" s="332">
        <v>216</v>
      </c>
      <c r="AK536" s="304">
        <f t="shared" si="161"/>
        <v>210</v>
      </c>
      <c r="AL536" s="363">
        <v>0.43</v>
      </c>
      <c r="AM536" s="389">
        <f t="shared" si="162"/>
        <v>387</v>
      </c>
      <c r="AN536" s="363">
        <v>0.25</v>
      </c>
      <c r="AO536" s="304"/>
      <c r="AP536" s="312" t="s">
        <v>1600</v>
      </c>
      <c r="AQ536" s="312"/>
      <c r="AR536" s="312">
        <v>387</v>
      </c>
      <c r="AS536" s="312">
        <v>370.78899999999999</v>
      </c>
      <c r="AT536" s="312"/>
      <c r="AU536" s="329">
        <f>VLOOKUP(C536,[1]world!$A$2:$B$3555,2,FALSE)</f>
        <v>15</v>
      </c>
      <c r="AV536" s="329">
        <v>363</v>
      </c>
      <c r="AW536" s="304">
        <v>0.37</v>
      </c>
      <c r="AX536" s="304">
        <v>1080</v>
      </c>
      <c r="AY536" s="304">
        <v>-999</v>
      </c>
      <c r="AZ536" s="304">
        <v>3180</v>
      </c>
      <c r="BA536" s="304">
        <v>520</v>
      </c>
      <c r="BB536" s="304">
        <v>-999</v>
      </c>
      <c r="BC536" s="304">
        <v>4240</v>
      </c>
      <c r="BD536" s="304">
        <v>-999</v>
      </c>
      <c r="BE536" s="304">
        <v>-999</v>
      </c>
      <c r="BF536" s="304">
        <v>-999</v>
      </c>
      <c r="BG536" s="304">
        <v>-999</v>
      </c>
      <c r="BH536" s="304">
        <v>-999</v>
      </c>
      <c r="BI536" s="304">
        <v>-999</v>
      </c>
      <c r="BJ536" s="304">
        <v>3</v>
      </c>
      <c r="BK536" s="304" t="s">
        <v>4954</v>
      </c>
      <c r="BL536" s="304">
        <v>3</v>
      </c>
    </row>
    <row r="537" spans="1:64" ht="15" hidden="1" customHeight="1" x14ac:dyDescent="0.2">
      <c r="A537" s="304" t="s">
        <v>4922</v>
      </c>
      <c r="B537" s="304" t="s">
        <v>5965</v>
      </c>
      <c r="C537" s="304">
        <v>541</v>
      </c>
      <c r="D537" s="349" t="s">
        <v>2041</v>
      </c>
      <c r="E537" s="309">
        <v>90046</v>
      </c>
      <c r="F537" s="309"/>
      <c r="G537" s="324">
        <v>33.886000000000003</v>
      </c>
      <c r="H537" s="324">
        <v>-118.389</v>
      </c>
      <c r="I537" s="324" t="s">
        <v>232</v>
      </c>
      <c r="J537" s="368">
        <f t="shared" si="166"/>
        <v>350.21277373381253</v>
      </c>
      <c r="K537" s="331">
        <f t="shared" si="167"/>
        <v>0.33046028505707004</v>
      </c>
      <c r="L537" s="304" t="str">
        <f t="shared" si="160"/>
        <v>D</v>
      </c>
      <c r="M537" s="388" t="s">
        <v>6092</v>
      </c>
      <c r="N537" s="304"/>
      <c r="O537" s="356"/>
      <c r="P537" s="356"/>
      <c r="Q537" s="356"/>
      <c r="R537" s="304"/>
      <c r="S537" s="304"/>
      <c r="T537" s="304"/>
      <c r="U537" s="304"/>
      <c r="V537" s="304"/>
      <c r="W537" s="304" t="s">
        <v>1579</v>
      </c>
      <c r="X537" s="304" t="s">
        <v>206</v>
      </c>
      <c r="Y537" s="366">
        <f t="shared" si="163"/>
        <v>338.6</v>
      </c>
      <c r="Z537" s="304">
        <v>0.3</v>
      </c>
      <c r="AA537" s="304"/>
      <c r="AB537" s="304">
        <v>-999</v>
      </c>
      <c r="AC537" s="304">
        <v>-999</v>
      </c>
      <c r="AD537" s="366">
        <v>-999</v>
      </c>
      <c r="AE537" s="304">
        <v>-999</v>
      </c>
      <c r="AF537" s="304">
        <v>-999</v>
      </c>
      <c r="AG537" s="304"/>
      <c r="AH537" s="304">
        <v>1.36931E-2</v>
      </c>
      <c r="AI537" s="312"/>
      <c r="AJ537" s="332">
        <v>328</v>
      </c>
      <c r="AK537" s="304">
        <f t="shared" si="161"/>
        <v>270</v>
      </c>
      <c r="AL537" s="363">
        <v>0.43</v>
      </c>
      <c r="AM537" s="389">
        <f t="shared" si="162"/>
        <v>387</v>
      </c>
      <c r="AN537" s="363">
        <v>0.25</v>
      </c>
      <c r="AO537" s="304"/>
      <c r="AP537" s="312" t="s">
        <v>1600</v>
      </c>
      <c r="AQ537" s="312"/>
      <c r="AR537" s="312">
        <v>387</v>
      </c>
      <c r="AS537" s="312">
        <v>370.78899999999999</v>
      </c>
      <c r="AT537" s="312"/>
      <c r="AU537" s="329">
        <f>VLOOKUP(C537,[1]world!$A$2:$B$3555,2,FALSE)</f>
        <v>11</v>
      </c>
      <c r="AV537" s="329">
        <v>328</v>
      </c>
      <c r="AW537" s="304">
        <v>0.37</v>
      </c>
      <c r="AX537" s="304">
        <v>600</v>
      </c>
      <c r="AY537" s="304">
        <v>-999</v>
      </c>
      <c r="AZ537" s="304">
        <v>2800</v>
      </c>
      <c r="BA537" s="304">
        <v>440</v>
      </c>
      <c r="BB537" s="304">
        <v>-999</v>
      </c>
      <c r="BC537" s="304">
        <v>2180</v>
      </c>
      <c r="BD537" s="304">
        <v>-999</v>
      </c>
      <c r="BE537" s="304">
        <v>-999</v>
      </c>
      <c r="BF537" s="304">
        <v>-999</v>
      </c>
      <c r="BG537" s="304">
        <v>-999</v>
      </c>
      <c r="BH537" s="304">
        <v>-999</v>
      </c>
      <c r="BI537" s="304">
        <v>-999</v>
      </c>
      <c r="BJ537" s="304">
        <v>3</v>
      </c>
      <c r="BK537" s="304" t="s">
        <v>4954</v>
      </c>
      <c r="BL537" s="304">
        <v>3</v>
      </c>
    </row>
    <row r="538" spans="1:64" ht="15" hidden="1" customHeight="1" x14ac:dyDescent="0.2">
      <c r="A538" s="304" t="s">
        <v>4922</v>
      </c>
      <c r="B538" s="304" t="s">
        <v>5965</v>
      </c>
      <c r="C538" s="304">
        <v>542</v>
      </c>
      <c r="D538" s="349" t="s">
        <v>2104</v>
      </c>
      <c r="E538" s="309">
        <v>90047</v>
      </c>
      <c r="F538" s="309"/>
      <c r="G538" s="324">
        <v>33.96</v>
      </c>
      <c r="H538" s="324">
        <v>-118.432</v>
      </c>
      <c r="I538" s="324" t="s">
        <v>232</v>
      </c>
      <c r="J538" s="368">
        <f t="shared" si="166"/>
        <v>353.7628726329674</v>
      </c>
      <c r="K538" s="331">
        <f t="shared" si="167"/>
        <v>0.33046028505707004</v>
      </c>
      <c r="L538" s="304" t="str">
        <f t="shared" si="160"/>
        <v>D</v>
      </c>
      <c r="M538" s="388" t="s">
        <v>6092</v>
      </c>
      <c r="N538" s="304"/>
      <c r="O538" s="356"/>
      <c r="P538" s="356"/>
      <c r="Q538" s="356"/>
      <c r="R538" s="304"/>
      <c r="S538" s="304"/>
      <c r="T538" s="304"/>
      <c r="U538" s="304"/>
      <c r="V538" s="304"/>
      <c r="W538" s="304" t="s">
        <v>505</v>
      </c>
      <c r="X538" s="304" t="s">
        <v>213</v>
      </c>
      <c r="Y538" s="366">
        <f t="shared" si="163"/>
        <v>274.5</v>
      </c>
      <c r="Z538" s="304">
        <v>0.3</v>
      </c>
      <c r="AA538" s="304"/>
      <c r="AB538" s="304">
        <v>-999</v>
      </c>
      <c r="AC538" s="304">
        <v>-999</v>
      </c>
      <c r="AD538" s="366">
        <v>-999</v>
      </c>
      <c r="AE538" s="304">
        <v>-999</v>
      </c>
      <c r="AF538" s="304">
        <v>-999</v>
      </c>
      <c r="AG538" s="304"/>
      <c r="AH538" s="304">
        <v>2.1069899999999999E-2</v>
      </c>
      <c r="AI538" s="312"/>
      <c r="AJ538" s="332">
        <v>372</v>
      </c>
      <c r="AK538" s="304">
        <f t="shared" si="161"/>
        <v>425</v>
      </c>
      <c r="AL538" s="363">
        <v>0.43</v>
      </c>
      <c r="AM538" s="389">
        <f t="shared" si="162"/>
        <v>387</v>
      </c>
      <c r="AN538" s="363">
        <v>0.25</v>
      </c>
      <c r="AO538" s="304"/>
      <c r="AP538" s="312" t="s">
        <v>1600</v>
      </c>
      <c r="AQ538" s="312"/>
      <c r="AR538" s="312">
        <v>387</v>
      </c>
      <c r="AS538" s="312">
        <v>370.78899999999999</v>
      </c>
      <c r="AT538" s="312"/>
      <c r="AU538" s="329">
        <f>VLOOKUP(C538,[1]world!$A$2:$B$3555,2,FALSE)</f>
        <v>7</v>
      </c>
      <c r="AV538" s="329">
        <v>388</v>
      </c>
      <c r="AW538" s="304">
        <v>0.37</v>
      </c>
      <c r="AX538" s="304">
        <v>780</v>
      </c>
      <c r="AY538" s="304">
        <v>-999</v>
      </c>
      <c r="AZ538" s="304">
        <v>3380</v>
      </c>
      <c r="BA538" s="304">
        <v>520</v>
      </c>
      <c r="BB538" s="304">
        <v>-999</v>
      </c>
      <c r="BC538" s="304">
        <v>2000</v>
      </c>
      <c r="BD538" s="304">
        <v>-999</v>
      </c>
      <c r="BE538" s="304">
        <v>-999</v>
      </c>
      <c r="BF538" s="304">
        <v>-999</v>
      </c>
      <c r="BG538" s="304">
        <v>-999</v>
      </c>
      <c r="BH538" s="304">
        <v>-999</v>
      </c>
      <c r="BI538" s="304">
        <v>-999</v>
      </c>
      <c r="BJ538" s="304">
        <v>3</v>
      </c>
      <c r="BK538" s="304" t="s">
        <v>4954</v>
      </c>
      <c r="BL538" s="304">
        <v>3</v>
      </c>
    </row>
    <row r="539" spans="1:64" ht="15" hidden="1" customHeight="1" x14ac:dyDescent="0.2">
      <c r="A539" s="304" t="s">
        <v>4922</v>
      </c>
      <c r="B539" s="304" t="s">
        <v>5965</v>
      </c>
      <c r="C539" s="304">
        <v>543</v>
      </c>
      <c r="D539" s="349" t="s">
        <v>2141</v>
      </c>
      <c r="E539" s="309">
        <v>90048</v>
      </c>
      <c r="F539" s="309"/>
      <c r="G539" s="324">
        <v>34.005000000000003</v>
      </c>
      <c r="H539" s="324">
        <v>-118.485</v>
      </c>
      <c r="I539" s="324" t="s">
        <v>232</v>
      </c>
      <c r="J539" s="368">
        <f t="shared" si="166"/>
        <v>379.84190941357946</v>
      </c>
      <c r="K539" s="331">
        <f t="shared" si="167"/>
        <v>0.33046028505707004</v>
      </c>
      <c r="L539" s="304" t="str">
        <f t="shared" si="160"/>
        <v>C</v>
      </c>
      <c r="M539" s="388" t="s">
        <v>6092</v>
      </c>
      <c r="N539" s="304"/>
      <c r="O539" s="356"/>
      <c r="P539" s="356"/>
      <c r="Q539" s="356"/>
      <c r="R539" s="304"/>
      <c r="S539" s="304"/>
      <c r="T539" s="304"/>
      <c r="U539" s="304"/>
      <c r="V539" s="304"/>
      <c r="W539" s="304" t="s">
        <v>246</v>
      </c>
      <c r="X539" s="304" t="s">
        <v>205</v>
      </c>
      <c r="Y539" s="366">
        <f t="shared" si="163"/>
        <v>424.8</v>
      </c>
      <c r="Z539" s="304">
        <v>0.3</v>
      </c>
      <c r="AA539" s="304"/>
      <c r="AB539" s="304">
        <v>-999</v>
      </c>
      <c r="AC539" s="304">
        <v>-999</v>
      </c>
      <c r="AD539" s="366">
        <v>-999</v>
      </c>
      <c r="AE539" s="304">
        <v>-999</v>
      </c>
      <c r="AF539" s="304">
        <v>-999</v>
      </c>
      <c r="AG539" s="304"/>
      <c r="AH539" s="304">
        <v>2.17082E-2</v>
      </c>
      <c r="AI539" s="312"/>
      <c r="AJ539" s="332">
        <v>375</v>
      </c>
      <c r="AK539" s="304">
        <f t="shared" si="161"/>
        <v>425</v>
      </c>
      <c r="AL539" s="363">
        <v>0.43</v>
      </c>
      <c r="AM539" s="389">
        <f t="shared" si="162"/>
        <v>387</v>
      </c>
      <c r="AN539" s="363">
        <v>0.25</v>
      </c>
      <c r="AO539" s="304"/>
      <c r="AP539" s="312" t="s">
        <v>1600</v>
      </c>
      <c r="AQ539" s="312" t="s">
        <v>2142</v>
      </c>
      <c r="AR539" s="312">
        <v>387</v>
      </c>
      <c r="AS539" s="312">
        <v>370.78899999999999</v>
      </c>
      <c r="AT539" s="312"/>
      <c r="AU539" s="329">
        <f>VLOOKUP(C539,[1]world!$A$2:$B$3555,2,FALSE)</f>
        <v>11</v>
      </c>
      <c r="AV539" s="329">
        <v>328</v>
      </c>
      <c r="AW539" s="304">
        <v>0.37</v>
      </c>
      <c r="AX539" s="304">
        <v>780</v>
      </c>
      <c r="AY539" s="304">
        <v>-999</v>
      </c>
      <c r="AZ539" s="304">
        <v>3180</v>
      </c>
      <c r="BA539" s="304">
        <v>500</v>
      </c>
      <c r="BB539" s="304">
        <v>-999</v>
      </c>
      <c r="BC539" s="304">
        <v>5100</v>
      </c>
      <c r="BD539" s="304">
        <v>-999</v>
      </c>
      <c r="BE539" s="304">
        <v>-999</v>
      </c>
      <c r="BF539" s="304">
        <v>-999</v>
      </c>
      <c r="BG539" s="304">
        <v>-999</v>
      </c>
      <c r="BH539" s="304">
        <v>-999</v>
      </c>
      <c r="BI539" s="304">
        <v>-999</v>
      </c>
      <c r="BJ539" s="304">
        <v>3</v>
      </c>
      <c r="BK539" s="304" t="s">
        <v>4954</v>
      </c>
      <c r="BL539" s="304">
        <v>3</v>
      </c>
    </row>
    <row r="540" spans="1:64" ht="15" hidden="1" customHeight="1" x14ac:dyDescent="0.2">
      <c r="A540" s="304" t="s">
        <v>4922</v>
      </c>
      <c r="B540" s="304" t="s">
        <v>5965</v>
      </c>
      <c r="C540" s="304">
        <v>544</v>
      </c>
      <c r="D540" s="349" t="s">
        <v>2186</v>
      </c>
      <c r="E540" s="309">
        <v>90049</v>
      </c>
      <c r="F540" s="309"/>
      <c r="G540" s="324">
        <v>34.042000000000002</v>
      </c>
      <c r="H540" s="324">
        <v>-118.554</v>
      </c>
      <c r="I540" s="324" t="s">
        <v>232</v>
      </c>
      <c r="J540" s="368">
        <f>P540</f>
        <v>191.06</v>
      </c>
      <c r="K540" s="331">
        <v>0.2</v>
      </c>
      <c r="L540" s="304" t="str">
        <f t="shared" si="160"/>
        <v>D</v>
      </c>
      <c r="M540" s="388">
        <v>1</v>
      </c>
      <c r="N540" s="304"/>
      <c r="O540" s="309">
        <v>5.18</v>
      </c>
      <c r="P540" s="331">
        <v>191.06</v>
      </c>
      <c r="Q540" s="309">
        <v>2098</v>
      </c>
      <c r="R540" s="304" t="s">
        <v>5948</v>
      </c>
      <c r="S540" s="304"/>
      <c r="T540" s="304"/>
      <c r="U540" s="304"/>
      <c r="V540" s="304"/>
      <c r="W540" s="304" t="s">
        <v>583</v>
      </c>
      <c r="X540" s="304" t="s">
        <v>205</v>
      </c>
      <c r="Y540" s="366">
        <f t="shared" si="163"/>
        <v>424.8</v>
      </c>
      <c r="Z540" s="304">
        <v>0.3</v>
      </c>
      <c r="AA540" s="304"/>
      <c r="AB540" s="304">
        <v>-999</v>
      </c>
      <c r="AC540" s="304">
        <v>-999</v>
      </c>
      <c r="AD540" s="366">
        <v>-999</v>
      </c>
      <c r="AE540" s="304">
        <v>-999</v>
      </c>
      <c r="AF540" s="304">
        <v>-999</v>
      </c>
      <c r="AG540" s="304"/>
      <c r="AH540" s="304">
        <v>7.8703200000000001E-2</v>
      </c>
      <c r="AI540" s="312"/>
      <c r="AJ540" s="332">
        <v>565</v>
      </c>
      <c r="AK540" s="304">
        <f t="shared" si="161"/>
        <v>555</v>
      </c>
      <c r="AL540" s="304">
        <f>IF(AH540&lt;=0.0022,0.2,0.43)</f>
        <v>0.43</v>
      </c>
      <c r="AM540" s="389">
        <f t="shared" si="162"/>
        <v>390</v>
      </c>
      <c r="AN540" s="304"/>
      <c r="AO540" s="304"/>
      <c r="AP540" s="312" t="s">
        <v>1903</v>
      </c>
      <c r="AQ540" s="312"/>
      <c r="AR540" s="312">
        <v>390</v>
      </c>
      <c r="AS540" s="312">
        <v>376.07299999999998</v>
      </c>
      <c r="AT540" s="312"/>
      <c r="AU540" s="329">
        <f>VLOOKUP(C540,[1]world!$A$2:$B$3555,2,FALSE)</f>
        <v>1</v>
      </c>
      <c r="AV540" s="329">
        <v>519</v>
      </c>
      <c r="AW540" s="304">
        <v>0.37</v>
      </c>
      <c r="AX540" s="304">
        <v>800</v>
      </c>
      <c r="AY540" s="304">
        <v>-999</v>
      </c>
      <c r="AZ540" s="304">
        <v>1500</v>
      </c>
      <c r="BA540" s="304">
        <v>320</v>
      </c>
      <c r="BB540" s="304">
        <v>-999</v>
      </c>
      <c r="BC540" s="304">
        <v>3120</v>
      </c>
      <c r="BD540" s="304">
        <v>-999</v>
      </c>
      <c r="BE540" s="304">
        <v>-999</v>
      </c>
      <c r="BF540" s="304">
        <v>-999</v>
      </c>
      <c r="BG540" s="304">
        <v>-999</v>
      </c>
      <c r="BH540" s="304">
        <v>-999</v>
      </c>
      <c r="BI540" s="304">
        <v>-999</v>
      </c>
      <c r="BJ540" s="304">
        <v>3</v>
      </c>
      <c r="BK540" s="304" t="s">
        <v>4954</v>
      </c>
      <c r="BL540" s="304">
        <v>3</v>
      </c>
    </row>
    <row r="541" spans="1:64" ht="15" hidden="1" customHeight="1" x14ac:dyDescent="0.2">
      <c r="A541" s="304" t="s">
        <v>4922</v>
      </c>
      <c r="B541" s="304" t="s">
        <v>5965</v>
      </c>
      <c r="C541" s="304">
        <v>545</v>
      </c>
      <c r="D541" s="349" t="s">
        <v>2189</v>
      </c>
      <c r="E541" s="309">
        <v>90050</v>
      </c>
      <c r="F541" s="309"/>
      <c r="G541" s="324">
        <v>34.045000000000002</v>
      </c>
      <c r="H541" s="324">
        <v>-118.63800000000001</v>
      </c>
      <c r="I541" s="324" t="s">
        <v>232</v>
      </c>
      <c r="J541" s="368">
        <f t="shared" ref="J541:J543" si="168">EXP(0.35*LN(AM541)+0.24*LN(Y541)+0.2*LN(AJ541)+0.21*LN(AV541))</f>
        <v>588.76950725246888</v>
      </c>
      <c r="K541" s="331">
        <f t="shared" ref="K541:K543" si="169">SQRT(0.35*AN541^2+0.24*Z541^2+0.2*AL541^2+0.21*AW541^2)</f>
        <v>0.37858816674587176</v>
      </c>
      <c r="L541" s="304" t="str">
        <f t="shared" si="160"/>
        <v>C</v>
      </c>
      <c r="M541" s="388" t="s">
        <v>6092</v>
      </c>
      <c r="N541" s="304"/>
      <c r="O541" s="356"/>
      <c r="P541" s="304"/>
      <c r="Q541" s="304"/>
      <c r="R541" s="304"/>
      <c r="S541" s="304"/>
      <c r="T541" s="304"/>
      <c r="U541" s="304"/>
      <c r="V541" s="304"/>
      <c r="W541" s="304" t="s">
        <v>583</v>
      </c>
      <c r="X541" s="304" t="s">
        <v>205</v>
      </c>
      <c r="Y541" s="366">
        <f t="shared" si="163"/>
        <v>424.8</v>
      </c>
      <c r="Z541" s="304">
        <v>0.3</v>
      </c>
      <c r="AA541" s="304"/>
      <c r="AB541" s="304">
        <v>-999</v>
      </c>
      <c r="AC541" s="304">
        <v>-999</v>
      </c>
      <c r="AD541" s="366">
        <v>-999</v>
      </c>
      <c r="AE541" s="304">
        <v>-999</v>
      </c>
      <c r="AF541" s="304">
        <v>-999</v>
      </c>
      <c r="AG541" s="304"/>
      <c r="AH541" s="304">
        <v>9.9432900000000005E-2</v>
      </c>
      <c r="AI541" s="312"/>
      <c r="AJ541" s="332">
        <v>619</v>
      </c>
      <c r="AK541" s="304">
        <f t="shared" si="161"/>
        <v>555</v>
      </c>
      <c r="AL541" s="363">
        <v>0.43</v>
      </c>
      <c r="AM541" s="389">
        <f t="shared" si="162"/>
        <v>748</v>
      </c>
      <c r="AN541" s="304">
        <v>0.4</v>
      </c>
      <c r="AO541" s="304"/>
      <c r="AP541" s="312" t="s">
        <v>6112</v>
      </c>
      <c r="AQ541" s="312"/>
      <c r="AR541" s="312">
        <v>748</v>
      </c>
      <c r="AS541" s="312">
        <v>622.85900000000004</v>
      </c>
      <c r="AT541" s="312"/>
      <c r="AU541" s="329">
        <f>VLOOKUP(C541,[1]world!$A$2:$B$3555,2,FALSE)</f>
        <v>3</v>
      </c>
      <c r="AV541" s="329">
        <v>547</v>
      </c>
      <c r="AW541" s="304">
        <v>0.37</v>
      </c>
      <c r="AX541" s="304">
        <v>40</v>
      </c>
      <c r="AY541" s="304">
        <v>-999</v>
      </c>
      <c r="AZ541" s="304">
        <v>480</v>
      </c>
      <c r="BA541" s="304">
        <v>-999</v>
      </c>
      <c r="BB541" s="304">
        <v>-999</v>
      </c>
      <c r="BC541" s="304">
        <v>-999</v>
      </c>
      <c r="BD541" s="304">
        <v>-999</v>
      </c>
      <c r="BE541" s="304">
        <v>-999</v>
      </c>
      <c r="BF541" s="304">
        <v>-999</v>
      </c>
      <c r="BG541" s="304">
        <v>-999</v>
      </c>
      <c r="BH541" s="304">
        <v>-999</v>
      </c>
      <c r="BI541" s="304">
        <v>-999</v>
      </c>
      <c r="BJ541" s="304">
        <v>4</v>
      </c>
      <c r="BK541" s="304" t="s">
        <v>4954</v>
      </c>
      <c r="BL541" s="304">
        <v>4</v>
      </c>
    </row>
    <row r="542" spans="1:64" ht="15" hidden="1" customHeight="1" x14ac:dyDescent="0.2">
      <c r="A542" s="304" t="s">
        <v>4922</v>
      </c>
      <c r="B542" s="304" t="s">
        <v>5965</v>
      </c>
      <c r="C542" s="304">
        <v>546</v>
      </c>
      <c r="D542" s="349" t="s">
        <v>2166</v>
      </c>
      <c r="E542" s="309">
        <v>90051</v>
      </c>
      <c r="F542" s="309"/>
      <c r="G542" s="324">
        <v>34.024000000000001</v>
      </c>
      <c r="H542" s="324">
        <v>-118.788</v>
      </c>
      <c r="I542" s="324" t="s">
        <v>232</v>
      </c>
      <c r="J542" s="368">
        <f t="shared" si="168"/>
        <v>443.8317986499606</v>
      </c>
      <c r="K542" s="331">
        <f t="shared" si="169"/>
        <v>0.35418074481823542</v>
      </c>
      <c r="L542" s="304" t="str">
        <f t="shared" si="160"/>
        <v>C</v>
      </c>
      <c r="M542" s="388" t="s">
        <v>6092</v>
      </c>
      <c r="N542" s="304"/>
      <c r="O542" s="356"/>
      <c r="P542" s="304"/>
      <c r="Q542" s="304"/>
      <c r="R542" s="304"/>
      <c r="S542" s="304"/>
      <c r="T542" s="304"/>
      <c r="U542" s="304"/>
      <c r="V542" s="304"/>
      <c r="W542" s="304" t="s">
        <v>583</v>
      </c>
      <c r="X542" s="304" t="s">
        <v>205</v>
      </c>
      <c r="Y542" s="366">
        <f t="shared" si="163"/>
        <v>424.8</v>
      </c>
      <c r="Z542" s="304">
        <v>0.3</v>
      </c>
      <c r="AA542" s="304"/>
      <c r="AB542" s="304">
        <v>-999</v>
      </c>
      <c r="AC542" s="304">
        <v>-999</v>
      </c>
      <c r="AD542" s="366">
        <v>-999</v>
      </c>
      <c r="AE542" s="304">
        <v>-999</v>
      </c>
      <c r="AF542" s="304">
        <v>-999</v>
      </c>
      <c r="AG542" s="304"/>
      <c r="AH542" s="304">
        <v>4.5277699999999997E-2</v>
      </c>
      <c r="AI542" s="312"/>
      <c r="AJ542" s="332">
        <v>471</v>
      </c>
      <c r="AK542" s="304">
        <f t="shared" si="161"/>
        <v>425</v>
      </c>
      <c r="AL542" s="363">
        <v>0.43</v>
      </c>
      <c r="AM542" s="389">
        <f t="shared" si="162"/>
        <v>390</v>
      </c>
      <c r="AN542" s="304">
        <v>0.33</v>
      </c>
      <c r="AO542" s="304"/>
      <c r="AP542" s="312" t="s">
        <v>1903</v>
      </c>
      <c r="AQ542" s="312"/>
      <c r="AR542" s="312">
        <v>390</v>
      </c>
      <c r="AS542" s="312">
        <v>376.07299999999998</v>
      </c>
      <c r="AT542" s="312"/>
      <c r="AU542" s="329">
        <f>VLOOKUP(C542,[1]world!$A$2:$B$3555,2,FALSE)</f>
        <v>3</v>
      </c>
      <c r="AV542" s="329">
        <v>547</v>
      </c>
      <c r="AW542" s="304">
        <v>0.37</v>
      </c>
      <c r="AX542" s="304">
        <v>60</v>
      </c>
      <c r="AY542" s="304">
        <v>-999</v>
      </c>
      <c r="AZ542" s="304">
        <v>220</v>
      </c>
      <c r="BA542" s="304">
        <v>-999</v>
      </c>
      <c r="BB542" s="304">
        <v>-999</v>
      </c>
      <c r="BC542" s="304">
        <v>-999</v>
      </c>
      <c r="BD542" s="304">
        <v>-999</v>
      </c>
      <c r="BE542" s="304">
        <v>-999</v>
      </c>
      <c r="BF542" s="304">
        <v>-999</v>
      </c>
      <c r="BG542" s="304">
        <v>-999</v>
      </c>
      <c r="BH542" s="304">
        <v>-999</v>
      </c>
      <c r="BI542" s="304">
        <v>-999</v>
      </c>
      <c r="BJ542" s="304">
        <v>4</v>
      </c>
      <c r="BK542" s="304" t="s">
        <v>4954</v>
      </c>
      <c r="BL542" s="304">
        <v>4</v>
      </c>
    </row>
    <row r="543" spans="1:64" ht="15" hidden="1" customHeight="1" x14ac:dyDescent="0.2">
      <c r="A543" s="304" t="s">
        <v>4922</v>
      </c>
      <c r="B543" s="304" t="s">
        <v>5965</v>
      </c>
      <c r="C543" s="304">
        <v>547</v>
      </c>
      <c r="D543" s="349" t="s">
        <v>2358</v>
      </c>
      <c r="E543" s="309">
        <v>90052</v>
      </c>
      <c r="F543" s="309"/>
      <c r="G543" s="324">
        <v>34.15</v>
      </c>
      <c r="H543" s="324">
        <v>-118.696</v>
      </c>
      <c r="I543" s="324" t="s">
        <v>232</v>
      </c>
      <c r="J543" s="368">
        <f t="shared" si="168"/>
        <v>407.36905436834979</v>
      </c>
      <c r="K543" s="331">
        <f t="shared" si="169"/>
        <v>0.33046028505707004</v>
      </c>
      <c r="L543" s="304" t="str">
        <f t="shared" si="160"/>
        <v>C</v>
      </c>
      <c r="M543" s="388" t="s">
        <v>6092</v>
      </c>
      <c r="N543" s="304"/>
      <c r="O543" s="356"/>
      <c r="P543" s="304"/>
      <c r="Q543" s="304"/>
      <c r="R543" s="304"/>
      <c r="S543" s="304"/>
      <c r="T543" s="304"/>
      <c r="U543" s="304"/>
      <c r="V543" s="304"/>
      <c r="W543" s="304" t="s">
        <v>246</v>
      </c>
      <c r="X543" s="304" t="s">
        <v>205</v>
      </c>
      <c r="Y543" s="366">
        <f t="shared" si="163"/>
        <v>424.8</v>
      </c>
      <c r="Z543" s="304">
        <v>0.3</v>
      </c>
      <c r="AA543" s="304"/>
      <c r="AB543" s="304">
        <v>-999</v>
      </c>
      <c r="AC543" s="304">
        <v>-999</v>
      </c>
      <c r="AD543" s="366">
        <v>-999</v>
      </c>
      <c r="AE543" s="304">
        <v>-999</v>
      </c>
      <c r="AF543" s="304">
        <v>-999</v>
      </c>
      <c r="AG543" s="304"/>
      <c r="AH543" s="304">
        <v>2.4291799999999999E-2</v>
      </c>
      <c r="AI543" s="385">
        <v>0.104309</v>
      </c>
      <c r="AJ543" s="332">
        <v>386</v>
      </c>
      <c r="AK543" s="304">
        <f t="shared" si="161"/>
        <v>425</v>
      </c>
      <c r="AL543" s="363">
        <v>0.43</v>
      </c>
      <c r="AM543" s="389">
        <f t="shared" si="162"/>
        <v>353</v>
      </c>
      <c r="AN543" s="363">
        <v>0.25</v>
      </c>
      <c r="AO543" s="304"/>
      <c r="AP543" s="312" t="s">
        <v>4980</v>
      </c>
      <c r="AQ543" s="312"/>
      <c r="AR543" s="312">
        <v>349</v>
      </c>
      <c r="AS543" s="312">
        <v>338.53899999999999</v>
      </c>
      <c r="AT543" s="312">
        <v>353</v>
      </c>
      <c r="AU543" s="329">
        <f>VLOOKUP(C543,[1]world!$A$2:$B$3555,2,FALSE)</f>
        <v>1</v>
      </c>
      <c r="AV543" s="329">
        <v>519</v>
      </c>
      <c r="AW543" s="304">
        <v>0.37</v>
      </c>
      <c r="AX543" s="304">
        <v>960</v>
      </c>
      <c r="AY543" s="304">
        <v>-999</v>
      </c>
      <c r="AZ543" s="304">
        <v>3860</v>
      </c>
      <c r="BA543" s="304">
        <v>100</v>
      </c>
      <c r="BB543" s="304">
        <v>-999</v>
      </c>
      <c r="BC543" s="304">
        <v>2620</v>
      </c>
      <c r="BD543" s="304">
        <v>-999</v>
      </c>
      <c r="BE543" s="304">
        <v>-999</v>
      </c>
      <c r="BF543" s="304">
        <v>-999</v>
      </c>
      <c r="BG543" s="304">
        <v>-999</v>
      </c>
      <c r="BH543" s="304">
        <v>-999</v>
      </c>
      <c r="BI543" s="304">
        <v>-999</v>
      </c>
      <c r="BJ543" s="304">
        <v>3</v>
      </c>
      <c r="BK543" s="304" t="s">
        <v>4954</v>
      </c>
      <c r="BL543" s="304">
        <v>3</v>
      </c>
    </row>
    <row r="544" spans="1:64" ht="15" hidden="1" customHeight="1" x14ac:dyDescent="0.2">
      <c r="A544" s="304" t="s">
        <v>4922</v>
      </c>
      <c r="B544" s="304" t="s">
        <v>5965</v>
      </c>
      <c r="C544" s="304">
        <v>548</v>
      </c>
      <c r="D544" s="349" t="s">
        <v>2409</v>
      </c>
      <c r="E544" s="309">
        <v>90053</v>
      </c>
      <c r="F544" s="309"/>
      <c r="G544" s="324">
        <v>34.212000000000003</v>
      </c>
      <c r="H544" s="324">
        <v>-118.60599999999999</v>
      </c>
      <c r="I544" s="324" t="s">
        <v>232</v>
      </c>
      <c r="J544" s="368">
        <f>P544</f>
        <v>267.49</v>
      </c>
      <c r="K544" s="331">
        <v>0.1</v>
      </c>
      <c r="L544" s="304" t="str">
        <f t="shared" si="160"/>
        <v>D</v>
      </c>
      <c r="M544" s="388">
        <v>0</v>
      </c>
      <c r="N544" s="304"/>
      <c r="O544" s="356">
        <v>83.5</v>
      </c>
      <c r="P544" s="304">
        <v>267.49</v>
      </c>
      <c r="Q544" s="304">
        <v>1733</v>
      </c>
      <c r="R544" s="304" t="s">
        <v>5948</v>
      </c>
      <c r="S544" s="304"/>
      <c r="T544" s="304"/>
      <c r="U544" s="304"/>
      <c r="V544" s="304"/>
      <c r="W544" s="304" t="s">
        <v>286</v>
      </c>
      <c r="X544" s="304" t="s">
        <v>213</v>
      </c>
      <c r="Y544" s="366">
        <f t="shared" si="163"/>
        <v>274.5</v>
      </c>
      <c r="Z544" s="304">
        <v>0.3</v>
      </c>
      <c r="AA544" s="304"/>
      <c r="AB544" s="304">
        <v>-999</v>
      </c>
      <c r="AC544" s="304">
        <v>-999</v>
      </c>
      <c r="AD544" s="366">
        <v>-999</v>
      </c>
      <c r="AE544" s="304">
        <v>-999</v>
      </c>
      <c r="AF544" s="304">
        <v>-999</v>
      </c>
      <c r="AG544" s="304"/>
      <c r="AH544" s="304">
        <v>6.4678699999999997E-3</v>
      </c>
      <c r="AI544" s="385">
        <v>1.8847100000000002E-2</v>
      </c>
      <c r="AJ544" s="332">
        <v>267</v>
      </c>
      <c r="AK544" s="304">
        <f t="shared" si="161"/>
        <v>270</v>
      </c>
      <c r="AL544" s="363">
        <f>IF(AND(AH544&lt;=0.0022,AI544&lt;=0.0022),0.2,0.43)</f>
        <v>0.43</v>
      </c>
      <c r="AM544" s="389">
        <f t="shared" si="162"/>
        <v>306</v>
      </c>
      <c r="AN544" s="363">
        <v>0.25</v>
      </c>
      <c r="AO544" s="304"/>
      <c r="AP544" s="312" t="s">
        <v>6113</v>
      </c>
      <c r="AQ544" s="312"/>
      <c r="AR544" s="312">
        <v>280</v>
      </c>
      <c r="AS544" s="312">
        <v>271.44099999999997</v>
      </c>
      <c r="AT544" s="312">
        <v>306</v>
      </c>
      <c r="AU544" s="329">
        <f>VLOOKUP(C544,[1]world!$A$2:$B$3555,2,FALSE)</f>
        <v>12</v>
      </c>
      <c r="AV544" s="329">
        <v>297</v>
      </c>
      <c r="AW544" s="304">
        <v>0.37</v>
      </c>
      <c r="AX544" s="304">
        <v>1020</v>
      </c>
      <c r="AY544" s="304">
        <v>-999</v>
      </c>
      <c r="AZ544" s="304">
        <v>4320</v>
      </c>
      <c r="BA544" s="304">
        <v>380</v>
      </c>
      <c r="BB544" s="304">
        <v>-999</v>
      </c>
      <c r="BC544" s="304">
        <v>2760</v>
      </c>
      <c r="BD544" s="304">
        <v>-999</v>
      </c>
      <c r="BE544" s="304">
        <v>-999</v>
      </c>
      <c r="BF544" s="304">
        <v>-999</v>
      </c>
      <c r="BG544" s="304">
        <v>-999</v>
      </c>
      <c r="BH544" s="304">
        <v>-999</v>
      </c>
      <c r="BI544" s="304">
        <v>-999</v>
      </c>
      <c r="BJ544" s="304">
        <v>3</v>
      </c>
      <c r="BK544" s="304" t="s">
        <v>4954</v>
      </c>
      <c r="BL544" s="304">
        <v>3</v>
      </c>
    </row>
    <row r="545" spans="1:64" ht="15" hidden="1" customHeight="1" x14ac:dyDescent="0.2">
      <c r="A545" s="304" t="s">
        <v>4922</v>
      </c>
      <c r="B545" s="304" t="s">
        <v>5965</v>
      </c>
      <c r="C545" s="304">
        <v>549</v>
      </c>
      <c r="D545" s="349" t="s">
        <v>2133</v>
      </c>
      <c r="E545" s="309">
        <v>90054</v>
      </c>
      <c r="F545" s="309"/>
      <c r="G545" s="324">
        <v>34.000999999999998</v>
      </c>
      <c r="H545" s="324">
        <v>-118.431</v>
      </c>
      <c r="I545" s="324" t="s">
        <v>232</v>
      </c>
      <c r="J545" s="368">
        <f>EXP(0.35*LN(AM545)+0.24*LN(Y545)+0.2*LN(AJ545)+0.21*LN(AV545))</f>
        <v>327.47433042966873</v>
      </c>
      <c r="K545" s="331">
        <f>SQRT(0.35*AN545^2+0.24*Z545^2+0.2*AL545^2+0.21*AW545^2)</f>
        <v>0.33046028505707004</v>
      </c>
      <c r="L545" s="304" t="str">
        <f t="shared" si="160"/>
        <v>D</v>
      </c>
      <c r="M545" s="388" t="s">
        <v>6092</v>
      </c>
      <c r="N545" s="304"/>
      <c r="O545" s="356"/>
      <c r="P545" s="304"/>
      <c r="Q545" s="304"/>
      <c r="R545" s="304"/>
      <c r="S545" s="304"/>
      <c r="T545" s="304"/>
      <c r="U545" s="304"/>
      <c r="V545" s="304"/>
      <c r="W545" s="304" t="s">
        <v>286</v>
      </c>
      <c r="X545" s="304" t="s">
        <v>213</v>
      </c>
      <c r="Y545" s="366">
        <f t="shared" si="163"/>
        <v>274.5</v>
      </c>
      <c r="Z545" s="304">
        <v>0.3</v>
      </c>
      <c r="AA545" s="304"/>
      <c r="AB545" s="304">
        <v>-999</v>
      </c>
      <c r="AC545" s="304">
        <v>-999</v>
      </c>
      <c r="AD545" s="366">
        <v>-999</v>
      </c>
      <c r="AE545" s="304">
        <v>-999</v>
      </c>
      <c r="AF545" s="304">
        <v>-999</v>
      </c>
      <c r="AG545" s="304"/>
      <c r="AH545" s="304">
        <v>9.7235700000000008E-3</v>
      </c>
      <c r="AI545" s="385">
        <v>3.1959899999999999E-2</v>
      </c>
      <c r="AJ545" s="332">
        <v>297</v>
      </c>
      <c r="AK545" s="304">
        <f t="shared" si="161"/>
        <v>270</v>
      </c>
      <c r="AL545" s="363">
        <v>0.43</v>
      </c>
      <c r="AM545" s="389">
        <f t="shared" si="162"/>
        <v>353</v>
      </c>
      <c r="AN545" s="363">
        <v>0.25</v>
      </c>
      <c r="AO545" s="304"/>
      <c r="AP545" s="312" t="s">
        <v>6121</v>
      </c>
      <c r="AQ545" s="312"/>
      <c r="AR545" s="312">
        <v>280</v>
      </c>
      <c r="AS545" s="312">
        <v>294.24700000000001</v>
      </c>
      <c r="AT545" s="312">
        <v>353</v>
      </c>
      <c r="AU545" s="329">
        <f>VLOOKUP(C545,[1]world!$A$2:$B$3555,2,FALSE)</f>
        <v>7</v>
      </c>
      <c r="AV545" s="329">
        <v>388</v>
      </c>
      <c r="AW545" s="304">
        <v>0.37</v>
      </c>
      <c r="AX545" s="304">
        <v>780</v>
      </c>
      <c r="AY545" s="304">
        <v>-999</v>
      </c>
      <c r="AZ545" s="304">
        <v>3580</v>
      </c>
      <c r="BA545" s="304">
        <v>580</v>
      </c>
      <c r="BB545" s="304">
        <v>-999</v>
      </c>
      <c r="BC545" s="304">
        <v>5160</v>
      </c>
      <c r="BD545" s="304">
        <v>-999</v>
      </c>
      <c r="BE545" s="304">
        <v>-999</v>
      </c>
      <c r="BF545" s="304">
        <v>-999</v>
      </c>
      <c r="BG545" s="304">
        <v>-999</v>
      </c>
      <c r="BH545" s="304">
        <v>-999</v>
      </c>
      <c r="BI545" s="304">
        <v>-999</v>
      </c>
      <c r="BJ545" s="304">
        <v>3</v>
      </c>
      <c r="BK545" s="304" t="s">
        <v>4954</v>
      </c>
      <c r="BL545" s="304">
        <v>3</v>
      </c>
    </row>
    <row r="546" spans="1:64" ht="15" hidden="1" customHeight="1" x14ac:dyDescent="0.2">
      <c r="A546" s="304" t="s">
        <v>4922</v>
      </c>
      <c r="B546" s="304" t="s">
        <v>5965</v>
      </c>
      <c r="C546" s="304">
        <v>550</v>
      </c>
      <c r="D546" s="349" t="s">
        <v>2444</v>
      </c>
      <c r="E546" s="309">
        <v>90055</v>
      </c>
      <c r="F546" s="309"/>
      <c r="G546" s="324">
        <v>34.264000000000003</v>
      </c>
      <c r="H546" s="324">
        <v>-118.666</v>
      </c>
      <c r="I546" s="324" t="s">
        <v>232</v>
      </c>
      <c r="J546" s="368">
        <f>P546</f>
        <v>557.41999999999996</v>
      </c>
      <c r="K546" s="331">
        <v>0.1</v>
      </c>
      <c r="L546" s="304" t="str">
        <f t="shared" si="160"/>
        <v>C</v>
      </c>
      <c r="M546" s="388">
        <v>0</v>
      </c>
      <c r="N546" s="304"/>
      <c r="O546" s="356">
        <v>67.5</v>
      </c>
      <c r="P546" s="304">
        <v>557.41999999999996</v>
      </c>
      <c r="Q546" s="304">
        <v>1734</v>
      </c>
      <c r="R546" s="304" t="s">
        <v>5948</v>
      </c>
      <c r="S546" s="304"/>
      <c r="T546" s="304"/>
      <c r="U546" s="304"/>
      <c r="V546" s="304"/>
      <c r="W546" s="304" t="s">
        <v>583</v>
      </c>
      <c r="X546" s="304" t="s">
        <v>205</v>
      </c>
      <c r="Y546" s="366">
        <f t="shared" si="163"/>
        <v>424.8</v>
      </c>
      <c r="Z546" s="304">
        <v>0.3</v>
      </c>
      <c r="AA546" s="304"/>
      <c r="AB546" s="304">
        <v>-999</v>
      </c>
      <c r="AC546" s="304">
        <v>-999</v>
      </c>
      <c r="AD546" s="366">
        <v>-999</v>
      </c>
      <c r="AE546" s="304">
        <v>-999</v>
      </c>
      <c r="AF546" s="304">
        <v>-999</v>
      </c>
      <c r="AG546" s="304"/>
      <c r="AH546" s="304">
        <v>0.105319</v>
      </c>
      <c r="AI546" s="385">
        <v>7.7584399999999998E-2</v>
      </c>
      <c r="AJ546" s="332">
        <v>639</v>
      </c>
      <c r="AK546" s="304">
        <f t="shared" si="161"/>
        <v>690</v>
      </c>
      <c r="AL546" s="363">
        <f>IF(AND(AH546&lt;=0.0022,AI546&lt;=0.0022),0.2,0.43)</f>
        <v>0.43</v>
      </c>
      <c r="AM546" s="389">
        <f t="shared" si="162"/>
        <v>353</v>
      </c>
      <c r="AN546" s="363">
        <v>0.25</v>
      </c>
      <c r="AO546" s="304"/>
      <c r="AP546" s="312" t="s">
        <v>6113</v>
      </c>
      <c r="AQ546" s="312"/>
      <c r="AR546" s="312">
        <v>280</v>
      </c>
      <c r="AS546" s="312">
        <v>271.44099999999997</v>
      </c>
      <c r="AT546" s="312">
        <v>353</v>
      </c>
      <c r="AU546" s="329">
        <f>VLOOKUP(C546,[1]world!$A$2:$B$3555,2,FALSE)</f>
        <v>4</v>
      </c>
      <c r="AV546" s="329">
        <v>459</v>
      </c>
      <c r="AW546" s="304">
        <v>0.37</v>
      </c>
      <c r="AX546" s="304">
        <v>740</v>
      </c>
      <c r="AY546" s="304">
        <v>-999</v>
      </c>
      <c r="AZ546" s="304">
        <v>4340</v>
      </c>
      <c r="BA546" s="304">
        <v>320</v>
      </c>
      <c r="BB546" s="304">
        <v>-999</v>
      </c>
      <c r="BC546" s="304">
        <v>320</v>
      </c>
      <c r="BD546" s="304">
        <v>-999</v>
      </c>
      <c r="BE546" s="304">
        <v>-999</v>
      </c>
      <c r="BF546" s="304">
        <v>-999</v>
      </c>
      <c r="BG546" s="304">
        <v>-999</v>
      </c>
      <c r="BH546" s="304">
        <v>-999</v>
      </c>
      <c r="BI546" s="304">
        <v>-999</v>
      </c>
      <c r="BJ546" s="304">
        <v>3</v>
      </c>
      <c r="BK546" s="304" t="s">
        <v>4954</v>
      </c>
      <c r="BL546" s="304">
        <v>3</v>
      </c>
    </row>
    <row r="547" spans="1:64" ht="15" hidden="1" customHeight="1" x14ac:dyDescent="0.2">
      <c r="A547" s="304" t="s">
        <v>4922</v>
      </c>
      <c r="B547" s="304" t="s">
        <v>5965</v>
      </c>
      <c r="C547" s="304">
        <v>551</v>
      </c>
      <c r="D547" s="349" t="s">
        <v>2517</v>
      </c>
      <c r="E547" s="309">
        <v>90056</v>
      </c>
      <c r="F547" s="309"/>
      <c r="G547" s="324">
        <v>34.390999999999998</v>
      </c>
      <c r="H547" s="324">
        <v>-118.622</v>
      </c>
      <c r="I547" s="324" t="s">
        <v>232</v>
      </c>
      <c r="J547" s="368">
        <f>P547</f>
        <v>285.93</v>
      </c>
      <c r="K547" s="331">
        <v>0.1</v>
      </c>
      <c r="L547" s="304" t="str">
        <f t="shared" si="160"/>
        <v>D</v>
      </c>
      <c r="M547" s="388">
        <v>0</v>
      </c>
      <c r="N547" s="304"/>
      <c r="O547" s="356">
        <v>99</v>
      </c>
      <c r="P547" s="304">
        <v>285.93</v>
      </c>
      <c r="Q547" s="304">
        <v>1753</v>
      </c>
      <c r="R547" s="304" t="s">
        <v>5948</v>
      </c>
      <c r="S547" s="304"/>
      <c r="T547" s="304"/>
      <c r="U547" s="304"/>
      <c r="V547" s="304"/>
      <c r="W547" s="310" t="s">
        <v>583</v>
      </c>
      <c r="X547" s="304" t="s">
        <v>205</v>
      </c>
      <c r="Y547" s="366">
        <f t="shared" si="163"/>
        <v>424.8</v>
      </c>
      <c r="Z547" s="304">
        <v>0.3</v>
      </c>
      <c r="AA547" s="304"/>
      <c r="AB547" s="304">
        <v>-999</v>
      </c>
      <c r="AC547" s="304">
        <v>-999</v>
      </c>
      <c r="AD547" s="366">
        <v>-999</v>
      </c>
      <c r="AE547" s="304">
        <v>-999</v>
      </c>
      <c r="AF547" s="304">
        <v>-999</v>
      </c>
      <c r="AG547" s="304"/>
      <c r="AH547" s="304">
        <v>6.5332699999999994E-2</v>
      </c>
      <c r="AI547" s="312"/>
      <c r="AJ547" s="332">
        <v>530</v>
      </c>
      <c r="AK547" s="304">
        <f t="shared" si="161"/>
        <v>555</v>
      </c>
      <c r="AL547" s="304">
        <f>IF(AH547&lt;=0.0022,0.2,0.43)</f>
        <v>0.43</v>
      </c>
      <c r="AM547" s="389">
        <f t="shared" si="162"/>
        <v>390</v>
      </c>
      <c r="AN547" s="304"/>
      <c r="AO547" s="304"/>
      <c r="AP547" s="312" t="s">
        <v>1903</v>
      </c>
      <c r="AQ547" s="312"/>
      <c r="AR547" s="312">
        <v>390</v>
      </c>
      <c r="AS547" s="312">
        <v>338.53899999999999</v>
      </c>
      <c r="AT547" s="312"/>
      <c r="AU547" s="329">
        <f>VLOOKUP(C547,[1]world!$A$2:$B$3555,2,FALSE)</f>
        <v>1</v>
      </c>
      <c r="AV547" s="329">
        <v>519</v>
      </c>
      <c r="AW547" s="304">
        <v>0.37</v>
      </c>
      <c r="AX547" s="304">
        <v>780</v>
      </c>
      <c r="AY547" s="304">
        <v>-999</v>
      </c>
      <c r="AZ547" s="304">
        <v>2380</v>
      </c>
      <c r="BA547" s="304">
        <v>320</v>
      </c>
      <c r="BB547" s="304">
        <v>-999</v>
      </c>
      <c r="BC547" s="304">
        <v>3180</v>
      </c>
      <c r="BD547" s="304">
        <v>-999</v>
      </c>
      <c r="BE547" s="304">
        <v>-999</v>
      </c>
      <c r="BF547" s="304">
        <v>-999</v>
      </c>
      <c r="BG547" s="304">
        <v>-999</v>
      </c>
      <c r="BH547" s="304">
        <v>-999</v>
      </c>
      <c r="BI547" s="304">
        <v>-999</v>
      </c>
      <c r="BJ547" s="304">
        <v>3</v>
      </c>
      <c r="BK547" s="304" t="s">
        <v>4954</v>
      </c>
      <c r="BL547" s="304">
        <v>3</v>
      </c>
    </row>
    <row r="548" spans="1:64" ht="15" hidden="1" customHeight="1" x14ac:dyDescent="0.2">
      <c r="A548" s="304" t="s">
        <v>4922</v>
      </c>
      <c r="B548" s="304" t="s">
        <v>5965</v>
      </c>
      <c r="C548" s="304">
        <v>552</v>
      </c>
      <c r="D548" s="349" t="s">
        <v>2533</v>
      </c>
      <c r="E548" s="309">
        <v>90057</v>
      </c>
      <c r="F548" s="309"/>
      <c r="G548" s="324">
        <v>34.418999999999997</v>
      </c>
      <c r="H548" s="324">
        <v>-118.426</v>
      </c>
      <c r="I548" s="324" t="s">
        <v>232</v>
      </c>
      <c r="J548" s="368">
        <f t="shared" ref="J548:J558" si="170">EXP(0.35*LN(AM548)+0.24*LN(Y548)+0.2*LN(AJ548)+0.21*LN(AV548))</f>
        <v>330.68417016080338</v>
      </c>
      <c r="K548" s="331">
        <f t="shared" ref="K548:K558" si="171">SQRT(0.35*AN548^2+0.24*Z548^2+0.2*AL548^2+0.21*AW548^2)</f>
        <v>0.33046028505707004</v>
      </c>
      <c r="L548" s="304" t="str">
        <f t="shared" si="160"/>
        <v>D</v>
      </c>
      <c r="M548" s="388" t="s">
        <v>6092</v>
      </c>
      <c r="N548" s="304"/>
      <c r="O548" s="356"/>
      <c r="P548" s="304"/>
      <c r="Q548" s="304"/>
      <c r="R548" s="304"/>
      <c r="S548" s="304"/>
      <c r="T548" s="304"/>
      <c r="U548" s="304"/>
      <c r="V548" s="304"/>
      <c r="W548" s="310" t="s">
        <v>505</v>
      </c>
      <c r="X548" s="304" t="s">
        <v>213</v>
      </c>
      <c r="Y548" s="366">
        <f t="shared" si="163"/>
        <v>274.5</v>
      </c>
      <c r="Z548" s="304">
        <v>0.3</v>
      </c>
      <c r="AA548" s="304"/>
      <c r="AB548" s="304">
        <v>-999</v>
      </c>
      <c r="AC548" s="304">
        <v>-999</v>
      </c>
      <c r="AD548" s="366">
        <v>-999</v>
      </c>
      <c r="AE548" s="304">
        <v>-999</v>
      </c>
      <c r="AF548" s="304">
        <v>-999</v>
      </c>
      <c r="AG548" s="304"/>
      <c r="AH548" s="304">
        <v>2.1030699999999999E-2</v>
      </c>
      <c r="AI548" s="385">
        <v>7.5042600000000001E-2</v>
      </c>
      <c r="AJ548" s="332">
        <v>372</v>
      </c>
      <c r="AK548" s="304">
        <f t="shared" si="161"/>
        <v>425</v>
      </c>
      <c r="AL548" s="363">
        <v>0.43</v>
      </c>
      <c r="AM548" s="389">
        <f t="shared" si="162"/>
        <v>353</v>
      </c>
      <c r="AN548" s="363">
        <v>0.25</v>
      </c>
      <c r="AO548" s="304"/>
      <c r="AP548" s="312" t="s">
        <v>4979</v>
      </c>
      <c r="AQ548" s="312"/>
      <c r="AR548" s="312">
        <v>354</v>
      </c>
      <c r="AS548" s="312">
        <v>376.07299999999998</v>
      </c>
      <c r="AT548" s="312">
        <v>353</v>
      </c>
      <c r="AU548" s="329">
        <f>VLOOKUP(C548,[1]world!$A$2:$B$3555,2,FALSE)</f>
        <v>11</v>
      </c>
      <c r="AV548" s="329">
        <v>328</v>
      </c>
      <c r="AW548" s="304">
        <v>0.37</v>
      </c>
      <c r="AX548" s="304">
        <v>940</v>
      </c>
      <c r="AY548" s="304">
        <v>-999</v>
      </c>
      <c r="AZ548" s="304">
        <v>4840</v>
      </c>
      <c r="BA548" s="304">
        <v>320</v>
      </c>
      <c r="BB548" s="304">
        <v>-999</v>
      </c>
      <c r="BC548" s="304">
        <v>1760</v>
      </c>
      <c r="BD548" s="304">
        <v>-999</v>
      </c>
      <c r="BE548" s="304">
        <v>-999</v>
      </c>
      <c r="BF548" s="304">
        <v>-999</v>
      </c>
      <c r="BG548" s="304">
        <v>-999</v>
      </c>
      <c r="BH548" s="304">
        <v>-999</v>
      </c>
      <c r="BI548" s="304">
        <v>-999</v>
      </c>
      <c r="BJ548" s="304">
        <v>3</v>
      </c>
      <c r="BK548" s="304" t="s">
        <v>4954</v>
      </c>
      <c r="BL548" s="304">
        <v>3</v>
      </c>
    </row>
    <row r="549" spans="1:64" ht="15" hidden="1" customHeight="1" x14ac:dyDescent="0.2">
      <c r="A549" s="304" t="s">
        <v>4922</v>
      </c>
      <c r="B549" s="304" t="s">
        <v>5965</v>
      </c>
      <c r="C549" s="304">
        <v>553</v>
      </c>
      <c r="D549" s="349" t="s">
        <v>2446</v>
      </c>
      <c r="E549" s="309">
        <v>90058</v>
      </c>
      <c r="F549" s="309"/>
      <c r="G549" s="324">
        <v>34.268999999999998</v>
      </c>
      <c r="H549" s="324">
        <v>-118.303</v>
      </c>
      <c r="I549" s="324" t="s">
        <v>232</v>
      </c>
      <c r="J549" s="368">
        <f t="shared" si="170"/>
        <v>417.62195321661062</v>
      </c>
      <c r="K549" s="331">
        <f t="shared" si="171"/>
        <v>0.33046028505707004</v>
      </c>
      <c r="L549" s="304" t="str">
        <f t="shared" si="160"/>
        <v>C</v>
      </c>
      <c r="M549" s="388" t="s">
        <v>6092</v>
      </c>
      <c r="N549" s="304"/>
      <c r="O549" s="356"/>
      <c r="P549" s="304"/>
      <c r="Q549" s="304"/>
      <c r="R549" s="304"/>
      <c r="S549" s="304"/>
      <c r="T549" s="304"/>
      <c r="U549" s="304"/>
      <c r="V549" s="304"/>
      <c r="W549" s="304" t="s">
        <v>1718</v>
      </c>
      <c r="X549" s="304" t="s">
        <v>206</v>
      </c>
      <c r="Y549" s="366">
        <f t="shared" si="163"/>
        <v>338.6</v>
      </c>
      <c r="Z549" s="304">
        <v>0.3</v>
      </c>
      <c r="AA549" s="304"/>
      <c r="AB549" s="304">
        <v>-999</v>
      </c>
      <c r="AC549" s="304">
        <v>-999</v>
      </c>
      <c r="AD549" s="366">
        <v>-999</v>
      </c>
      <c r="AE549" s="304">
        <v>-999</v>
      </c>
      <c r="AF549" s="304">
        <v>-999</v>
      </c>
      <c r="AG549" s="304"/>
      <c r="AH549" s="304">
        <v>7.04592E-2</v>
      </c>
      <c r="AI549" s="385">
        <v>0.23841499999999999</v>
      </c>
      <c r="AJ549" s="332">
        <v>543</v>
      </c>
      <c r="AK549" s="304">
        <f t="shared" si="161"/>
        <v>555</v>
      </c>
      <c r="AL549" s="363">
        <v>0.43</v>
      </c>
      <c r="AM549" s="389">
        <f t="shared" si="162"/>
        <v>353</v>
      </c>
      <c r="AN549" s="363">
        <v>0.25</v>
      </c>
      <c r="AO549" s="304"/>
      <c r="AP549" s="312" t="s">
        <v>4980</v>
      </c>
      <c r="AQ549" s="312"/>
      <c r="AR549" s="312">
        <v>349</v>
      </c>
      <c r="AS549" s="312">
        <v>338.53899999999999</v>
      </c>
      <c r="AT549" s="312">
        <v>353</v>
      </c>
      <c r="AU549" s="329">
        <f>VLOOKUP(C549,[1]world!$A$2:$B$3555,2,FALSE)</f>
        <v>3</v>
      </c>
      <c r="AV549" s="329">
        <v>547</v>
      </c>
      <c r="AW549" s="304">
        <v>0.37</v>
      </c>
      <c r="AX549" s="304">
        <v>60</v>
      </c>
      <c r="AY549" s="304">
        <v>-999</v>
      </c>
      <c r="AZ549" s="304">
        <v>280</v>
      </c>
      <c r="BA549" s="304">
        <v>100</v>
      </c>
      <c r="BB549" s="304">
        <v>-999</v>
      </c>
      <c r="BC549" s="304">
        <v>800</v>
      </c>
      <c r="BD549" s="304">
        <v>-999</v>
      </c>
      <c r="BE549" s="304">
        <v>-999</v>
      </c>
      <c r="BF549" s="304">
        <v>-999</v>
      </c>
      <c r="BG549" s="304">
        <v>-999</v>
      </c>
      <c r="BH549" s="304">
        <v>-999</v>
      </c>
      <c r="BI549" s="304">
        <v>-999</v>
      </c>
      <c r="BJ549" s="304">
        <v>3</v>
      </c>
      <c r="BK549" s="304" t="s">
        <v>4954</v>
      </c>
      <c r="BL549" s="304">
        <v>3</v>
      </c>
    </row>
    <row r="550" spans="1:64" ht="15" hidden="1" customHeight="1" x14ac:dyDescent="0.2">
      <c r="A550" s="304" t="s">
        <v>4922</v>
      </c>
      <c r="B550" s="304" t="s">
        <v>5965</v>
      </c>
      <c r="C550" s="304">
        <v>554</v>
      </c>
      <c r="D550" s="349" t="s">
        <v>2402</v>
      </c>
      <c r="E550" s="309">
        <v>90059</v>
      </c>
      <c r="F550" s="309"/>
      <c r="G550" s="324">
        <v>34.204000000000001</v>
      </c>
      <c r="H550" s="324">
        <v>-118.30200000000001</v>
      </c>
      <c r="I550" s="324" t="s">
        <v>232</v>
      </c>
      <c r="J550" s="368">
        <f t="shared" si="170"/>
        <v>591.09714312321375</v>
      </c>
      <c r="K550" s="331">
        <f t="shared" si="171"/>
        <v>0.37858816674587176</v>
      </c>
      <c r="L550" s="304" t="str">
        <f t="shared" si="160"/>
        <v>C</v>
      </c>
      <c r="M550" s="388" t="s">
        <v>6092</v>
      </c>
      <c r="N550" s="304"/>
      <c r="O550" s="356"/>
      <c r="P550" s="304"/>
      <c r="Q550" s="304"/>
      <c r="R550" s="304"/>
      <c r="S550" s="304"/>
      <c r="T550" s="304"/>
      <c r="U550" s="304"/>
      <c r="V550" s="304"/>
      <c r="W550" s="304" t="s">
        <v>246</v>
      </c>
      <c r="X550" s="304" t="s">
        <v>205</v>
      </c>
      <c r="Y550" s="366">
        <f t="shared" si="163"/>
        <v>424.8</v>
      </c>
      <c r="Z550" s="304">
        <v>0.3</v>
      </c>
      <c r="AA550" s="304"/>
      <c r="AB550" s="304">
        <v>-999</v>
      </c>
      <c r="AC550" s="304">
        <v>-999</v>
      </c>
      <c r="AD550" s="366">
        <v>-999</v>
      </c>
      <c r="AE550" s="304">
        <v>-999</v>
      </c>
      <c r="AF550" s="304">
        <v>-999</v>
      </c>
      <c r="AG550" s="304"/>
      <c r="AH550" s="304">
        <v>0.139823</v>
      </c>
      <c r="AI550" s="312"/>
      <c r="AJ550" s="332">
        <v>759</v>
      </c>
      <c r="AK550" s="304">
        <f t="shared" si="161"/>
        <v>690</v>
      </c>
      <c r="AL550" s="363">
        <v>0.43</v>
      </c>
      <c r="AM550" s="389">
        <f t="shared" si="162"/>
        <v>748</v>
      </c>
      <c r="AN550" s="304">
        <v>0.4</v>
      </c>
      <c r="AO550" s="304"/>
      <c r="AP550" s="312" t="s">
        <v>6114</v>
      </c>
      <c r="AQ550" s="312"/>
      <c r="AR550" s="312">
        <v>748</v>
      </c>
      <c r="AS550" s="342">
        <v>684.93499999999995</v>
      </c>
      <c r="AT550" s="312"/>
      <c r="AU550" s="329">
        <f>VLOOKUP(C550,[1]world!$A$2:$B$3555,2,FALSE)</f>
        <v>4</v>
      </c>
      <c r="AV550" s="329">
        <v>459</v>
      </c>
      <c r="AW550" s="304">
        <v>0.37</v>
      </c>
      <c r="AX550" s="304">
        <v>100</v>
      </c>
      <c r="AY550" s="304">
        <v>-999</v>
      </c>
      <c r="AZ550" s="304">
        <v>380</v>
      </c>
      <c r="BA550" s="304">
        <v>20</v>
      </c>
      <c r="BB550" s="304">
        <v>-999</v>
      </c>
      <c r="BC550" s="304">
        <v>320</v>
      </c>
      <c r="BD550" s="304">
        <v>-999</v>
      </c>
      <c r="BE550" s="304">
        <v>-999</v>
      </c>
      <c r="BF550" s="304">
        <v>-999</v>
      </c>
      <c r="BG550" s="304">
        <v>-999</v>
      </c>
      <c r="BH550" s="304">
        <v>-999</v>
      </c>
      <c r="BI550" s="304">
        <v>-999</v>
      </c>
      <c r="BJ550" s="304">
        <v>3</v>
      </c>
      <c r="BK550" s="304" t="s">
        <v>4954</v>
      </c>
      <c r="BL550" s="304">
        <v>3</v>
      </c>
    </row>
    <row r="551" spans="1:64" ht="15" hidden="1" customHeight="1" x14ac:dyDescent="0.2">
      <c r="A551" s="304" t="s">
        <v>4922</v>
      </c>
      <c r="B551" s="304" t="s">
        <v>5965</v>
      </c>
      <c r="C551" s="304">
        <v>555</v>
      </c>
      <c r="D551" s="349" t="s">
        <v>2434</v>
      </c>
      <c r="E551" s="309">
        <v>90060</v>
      </c>
      <c r="F551" s="309"/>
      <c r="G551" s="324">
        <v>34.238</v>
      </c>
      <c r="H551" s="324">
        <v>-118.254</v>
      </c>
      <c r="I551" s="324" t="s">
        <v>205</v>
      </c>
      <c r="J551" s="368">
        <f t="shared" si="170"/>
        <v>429.1226432232279</v>
      </c>
      <c r="K551" s="331">
        <f t="shared" si="171"/>
        <v>0.33046028505707004</v>
      </c>
      <c r="L551" s="304" t="str">
        <f t="shared" si="160"/>
        <v>C</v>
      </c>
      <c r="M551" s="388" t="s">
        <v>6092</v>
      </c>
      <c r="N551" s="304"/>
      <c r="O551" s="356"/>
      <c r="P551" s="304"/>
      <c r="Q551" s="304"/>
      <c r="R551" s="304"/>
      <c r="S551" s="304"/>
      <c r="T551" s="304"/>
      <c r="U551" s="304"/>
      <c r="V551" s="304"/>
      <c r="W551" s="304" t="s">
        <v>2125</v>
      </c>
      <c r="X551" s="304" t="s">
        <v>206</v>
      </c>
      <c r="Y551" s="366">
        <f t="shared" si="163"/>
        <v>338.6</v>
      </c>
      <c r="Z551" s="304">
        <v>0.3</v>
      </c>
      <c r="AA551" s="304"/>
      <c r="AB551" s="304">
        <v>-999</v>
      </c>
      <c r="AC551" s="304">
        <v>-999</v>
      </c>
      <c r="AD551" s="366">
        <v>-999</v>
      </c>
      <c r="AE551" s="304">
        <v>-999</v>
      </c>
      <c r="AF551" s="304">
        <v>-999</v>
      </c>
      <c r="AG551" s="304"/>
      <c r="AH551" s="304">
        <v>0.100684</v>
      </c>
      <c r="AI551" s="385">
        <v>0.33811100000000005</v>
      </c>
      <c r="AJ551" s="332">
        <v>622</v>
      </c>
      <c r="AK551" s="304">
        <f t="shared" si="161"/>
        <v>690</v>
      </c>
      <c r="AL551" s="363">
        <v>0.43</v>
      </c>
      <c r="AM551" s="389">
        <f t="shared" si="162"/>
        <v>353</v>
      </c>
      <c r="AN551" s="363">
        <v>0.25</v>
      </c>
      <c r="AO551" s="304"/>
      <c r="AP551" s="312" t="s">
        <v>4980</v>
      </c>
      <c r="AQ551" s="312"/>
      <c r="AR551" s="312">
        <v>349</v>
      </c>
      <c r="AS551" s="312">
        <v>338.53899999999999</v>
      </c>
      <c r="AT551" s="312">
        <v>353</v>
      </c>
      <c r="AU551" s="329">
        <f>VLOOKUP(C551,[1]world!$A$2:$B$3555,2,FALSE)</f>
        <v>3</v>
      </c>
      <c r="AV551" s="329">
        <v>547</v>
      </c>
      <c r="AW551" s="304">
        <v>0.37</v>
      </c>
      <c r="AX551" s="304">
        <v>80</v>
      </c>
      <c r="AY551" s="304">
        <v>-999</v>
      </c>
      <c r="AZ551" s="304">
        <v>380</v>
      </c>
      <c r="BA551" s="304">
        <v>100</v>
      </c>
      <c r="BB551" s="304">
        <v>-999</v>
      </c>
      <c r="BC551" s="304">
        <v>320</v>
      </c>
      <c r="BD551" s="304">
        <v>-999</v>
      </c>
      <c r="BE551" s="304">
        <v>-999</v>
      </c>
      <c r="BF551" s="304">
        <v>-999</v>
      </c>
      <c r="BG551" s="304">
        <v>-999</v>
      </c>
      <c r="BH551" s="304">
        <v>-999</v>
      </c>
      <c r="BI551" s="304">
        <v>-999</v>
      </c>
      <c r="BJ551" s="304">
        <v>3</v>
      </c>
      <c r="BK551" s="304" t="s">
        <v>4954</v>
      </c>
      <c r="BL551" s="304">
        <v>3</v>
      </c>
    </row>
    <row r="552" spans="1:64" ht="15" hidden="1" customHeight="1" x14ac:dyDescent="0.2">
      <c r="A552" s="304" t="s">
        <v>4922</v>
      </c>
      <c r="B552" s="304" t="s">
        <v>5965</v>
      </c>
      <c r="C552" s="304">
        <v>556</v>
      </c>
      <c r="D552" s="349" t="s">
        <v>2462</v>
      </c>
      <c r="E552" s="309">
        <v>90061</v>
      </c>
      <c r="F552" s="309"/>
      <c r="G552" s="324">
        <v>34.286000000000001</v>
      </c>
      <c r="H552" s="324">
        <v>-118.22499999999999</v>
      </c>
      <c r="I552" s="324" t="s">
        <v>232</v>
      </c>
      <c r="J552" s="368">
        <f t="shared" si="170"/>
        <v>571.29865530066377</v>
      </c>
      <c r="K552" s="331">
        <f t="shared" si="171"/>
        <v>0.37858816674587176</v>
      </c>
      <c r="L552" s="304" t="str">
        <f t="shared" si="160"/>
        <v>C</v>
      </c>
      <c r="M552" s="388" t="s">
        <v>6092</v>
      </c>
      <c r="N552" s="304"/>
      <c r="O552" s="356"/>
      <c r="P552" s="304"/>
      <c r="Q552" s="304"/>
      <c r="R552" s="304"/>
      <c r="S552" s="304"/>
      <c r="T552" s="304"/>
      <c r="U552" s="304"/>
      <c r="V552" s="304"/>
      <c r="W552" s="310" t="s">
        <v>1970</v>
      </c>
      <c r="X552" s="304" t="s">
        <v>206</v>
      </c>
      <c r="Y552" s="366">
        <f t="shared" si="163"/>
        <v>338.6</v>
      </c>
      <c r="Z552" s="304">
        <v>0.3</v>
      </c>
      <c r="AA552" s="304"/>
      <c r="AB552" s="304">
        <v>-999</v>
      </c>
      <c r="AC552" s="304">
        <v>-999</v>
      </c>
      <c r="AD552" s="366">
        <v>-999</v>
      </c>
      <c r="AE552" s="304">
        <v>-999</v>
      </c>
      <c r="AF552" s="304">
        <v>-999</v>
      </c>
      <c r="AG552" s="304"/>
      <c r="AH552" s="304">
        <v>0.122518</v>
      </c>
      <c r="AI552" s="312"/>
      <c r="AJ552" s="332">
        <v>699</v>
      </c>
      <c r="AK552" s="304">
        <f t="shared" si="161"/>
        <v>690</v>
      </c>
      <c r="AL552" s="363">
        <v>0.43</v>
      </c>
      <c r="AM552" s="389">
        <f t="shared" si="162"/>
        <v>748</v>
      </c>
      <c r="AN552" s="304">
        <v>0.4</v>
      </c>
      <c r="AO552" s="304"/>
      <c r="AP552" s="312" t="s">
        <v>6114</v>
      </c>
      <c r="AQ552" s="312"/>
      <c r="AR552" s="312">
        <v>748</v>
      </c>
      <c r="AS552" s="342">
        <v>684.93499999999995</v>
      </c>
      <c r="AT552" s="312"/>
      <c r="AU552" s="329">
        <f>VLOOKUP(C552,[1]world!$A$2:$B$3555,2,FALSE)</f>
        <v>3</v>
      </c>
      <c r="AV552" s="329">
        <v>547</v>
      </c>
      <c r="AW552" s="304">
        <v>0.37</v>
      </c>
      <c r="AX552" s="304">
        <v>40</v>
      </c>
      <c r="AY552" s="304">
        <v>-999</v>
      </c>
      <c r="AZ552" s="304">
        <v>260</v>
      </c>
      <c r="BA552" s="304">
        <v>40</v>
      </c>
      <c r="BB552" s="304">
        <v>-999</v>
      </c>
      <c r="BC552" s="304">
        <v>320</v>
      </c>
      <c r="BD552" s="304">
        <v>-999</v>
      </c>
      <c r="BE552" s="304">
        <v>-999</v>
      </c>
      <c r="BF552" s="304">
        <v>-999</v>
      </c>
      <c r="BG552" s="304">
        <v>-999</v>
      </c>
      <c r="BH552" s="304">
        <v>-999</v>
      </c>
      <c r="BI552" s="304">
        <v>-999</v>
      </c>
      <c r="BJ552" s="304">
        <v>3</v>
      </c>
      <c r="BK552" s="304" t="s">
        <v>4954</v>
      </c>
      <c r="BL552" s="304">
        <v>3</v>
      </c>
    </row>
    <row r="553" spans="1:64" ht="15" hidden="1" customHeight="1" x14ac:dyDescent="0.2">
      <c r="A553" s="304" t="s">
        <v>4922</v>
      </c>
      <c r="B553" s="304" t="s">
        <v>5965</v>
      </c>
      <c r="C553" s="304">
        <v>557</v>
      </c>
      <c r="D553" s="349" t="s">
        <v>2515</v>
      </c>
      <c r="E553" s="309">
        <v>90062</v>
      </c>
      <c r="F553" s="309"/>
      <c r="G553" s="324">
        <v>34.39</v>
      </c>
      <c r="H553" s="324">
        <v>-118.08</v>
      </c>
      <c r="I553" s="324" t="s">
        <v>232</v>
      </c>
      <c r="J553" s="368">
        <f t="shared" si="170"/>
        <v>575.01613446326576</v>
      </c>
      <c r="K553" s="331">
        <f t="shared" si="171"/>
        <v>0.37858816674587176</v>
      </c>
      <c r="L553" s="304" t="str">
        <f t="shared" si="160"/>
        <v>C</v>
      </c>
      <c r="M553" s="388" t="s">
        <v>6092</v>
      </c>
      <c r="N553" s="304"/>
      <c r="O553" s="356"/>
      <c r="P553" s="304"/>
      <c r="Q553" s="304"/>
      <c r="R553" s="304"/>
      <c r="S553" s="304"/>
      <c r="T553" s="304"/>
      <c r="U553" s="304"/>
      <c r="V553" s="304"/>
      <c r="W553" s="304" t="s">
        <v>246</v>
      </c>
      <c r="X553" s="304" t="s">
        <v>205</v>
      </c>
      <c r="Y553" s="366">
        <f t="shared" si="163"/>
        <v>424.8</v>
      </c>
      <c r="Z553" s="304">
        <v>0.3</v>
      </c>
      <c r="AA553" s="304"/>
      <c r="AB553" s="304">
        <v>-999</v>
      </c>
      <c r="AC553" s="304">
        <v>-999</v>
      </c>
      <c r="AD553" s="366">
        <v>-999</v>
      </c>
      <c r="AE553" s="304">
        <v>-999</v>
      </c>
      <c r="AF553" s="304">
        <v>-999</v>
      </c>
      <c r="AG553" s="304"/>
      <c r="AH553" s="304">
        <v>0.14641399999999999</v>
      </c>
      <c r="AI553" s="312"/>
      <c r="AJ553" s="332">
        <v>760</v>
      </c>
      <c r="AK553" s="304">
        <f t="shared" si="161"/>
        <v>760</v>
      </c>
      <c r="AL553" s="363">
        <v>0.43</v>
      </c>
      <c r="AM553" s="389">
        <f t="shared" si="162"/>
        <v>748</v>
      </c>
      <c r="AN553" s="304">
        <v>0.4</v>
      </c>
      <c r="AO553" s="304"/>
      <c r="AP553" s="312" t="s">
        <v>6114</v>
      </c>
      <c r="AQ553" s="312"/>
      <c r="AR553" s="312">
        <v>748</v>
      </c>
      <c r="AS553" s="342">
        <v>684.93499999999995</v>
      </c>
      <c r="AT553" s="312"/>
      <c r="AU553" s="329">
        <f>VLOOKUP(C553,[1]world!$A$2:$B$3555,2,FALSE)</f>
        <v>5</v>
      </c>
      <c r="AV553" s="329">
        <v>402</v>
      </c>
      <c r="AW553" s="304">
        <v>0.37</v>
      </c>
      <c r="AX553" s="304">
        <v>40</v>
      </c>
      <c r="AY553" s="304">
        <v>-999</v>
      </c>
      <c r="AZ553" s="304">
        <v>180</v>
      </c>
      <c r="BA553" s="304">
        <v>-999</v>
      </c>
      <c r="BB553" s="304">
        <v>-999</v>
      </c>
      <c r="BC553" s="304">
        <v>-999</v>
      </c>
      <c r="BD553" s="304">
        <v>-999</v>
      </c>
      <c r="BE553" s="304">
        <v>-999</v>
      </c>
      <c r="BF553" s="304">
        <v>-999</v>
      </c>
      <c r="BG553" s="304">
        <v>-999</v>
      </c>
      <c r="BH553" s="304">
        <v>-999</v>
      </c>
      <c r="BI553" s="304">
        <v>-999</v>
      </c>
      <c r="BJ553" s="304">
        <v>4</v>
      </c>
      <c r="BK553" s="304" t="s">
        <v>4954</v>
      </c>
      <c r="BL553" s="304">
        <v>4</v>
      </c>
    </row>
    <row r="554" spans="1:64" ht="15" hidden="1" customHeight="1" x14ac:dyDescent="0.2">
      <c r="A554" s="304" t="s">
        <v>4922</v>
      </c>
      <c r="B554" s="304" t="s">
        <v>5965</v>
      </c>
      <c r="C554" s="304">
        <v>558</v>
      </c>
      <c r="D554" s="349" t="s">
        <v>2400</v>
      </c>
      <c r="E554" s="309">
        <v>90063</v>
      </c>
      <c r="F554" s="309"/>
      <c r="G554" s="324">
        <v>34.200000000000003</v>
      </c>
      <c r="H554" s="324">
        <v>-118.23099999999999</v>
      </c>
      <c r="I554" s="324" t="s">
        <v>232</v>
      </c>
      <c r="J554" s="368">
        <f t="shared" si="170"/>
        <v>389.98237913902278</v>
      </c>
      <c r="K554" s="331">
        <f t="shared" si="171"/>
        <v>0.33046028505707004</v>
      </c>
      <c r="L554" s="304" t="str">
        <f t="shared" si="160"/>
        <v>C</v>
      </c>
      <c r="M554" s="388" t="s">
        <v>6092</v>
      </c>
      <c r="N554" s="304"/>
      <c r="O554" s="356"/>
      <c r="P554" s="304"/>
      <c r="Q554" s="304"/>
      <c r="R554" s="304"/>
      <c r="S554" s="304"/>
      <c r="T554" s="304"/>
      <c r="U554" s="304"/>
      <c r="V554" s="304"/>
      <c r="W554" s="304" t="s">
        <v>286</v>
      </c>
      <c r="X554" s="304" t="s">
        <v>213</v>
      </c>
      <c r="Y554" s="366">
        <f t="shared" si="163"/>
        <v>274.5</v>
      </c>
      <c r="Z554" s="304">
        <v>0.3</v>
      </c>
      <c r="AA554" s="304"/>
      <c r="AB554" s="304">
        <v>-999</v>
      </c>
      <c r="AC554" s="304">
        <v>-999</v>
      </c>
      <c r="AD554" s="366">
        <v>-999</v>
      </c>
      <c r="AE554" s="304">
        <v>-999</v>
      </c>
      <c r="AF554" s="304">
        <v>-999</v>
      </c>
      <c r="AG554" s="304"/>
      <c r="AH554" s="304">
        <v>5.2480899999999997E-2</v>
      </c>
      <c r="AI554" s="385">
        <v>0.14747199999999999</v>
      </c>
      <c r="AJ554" s="332">
        <v>496</v>
      </c>
      <c r="AK554" s="304">
        <f t="shared" si="161"/>
        <v>555</v>
      </c>
      <c r="AL554" s="363">
        <v>0.43</v>
      </c>
      <c r="AM554" s="389">
        <f t="shared" si="162"/>
        <v>353</v>
      </c>
      <c r="AN554" s="363">
        <v>0.25</v>
      </c>
      <c r="AO554" s="304"/>
      <c r="AP554" s="312" t="s">
        <v>4980</v>
      </c>
      <c r="AQ554" s="312"/>
      <c r="AR554" s="312">
        <v>349</v>
      </c>
      <c r="AS554" s="312">
        <v>338.53899999999999</v>
      </c>
      <c r="AT554" s="312">
        <v>353</v>
      </c>
      <c r="AU554" s="329">
        <f>VLOOKUP(C554,[1]world!$A$2:$B$3555,2,FALSE)</f>
        <v>3</v>
      </c>
      <c r="AV554" s="329">
        <v>547</v>
      </c>
      <c r="AW554" s="304">
        <v>0.37</v>
      </c>
      <c r="AX554" s="304">
        <v>100</v>
      </c>
      <c r="AY554" s="304">
        <v>-999</v>
      </c>
      <c r="AZ554" s="304">
        <v>440</v>
      </c>
      <c r="BA554" s="304">
        <v>100</v>
      </c>
      <c r="BB554" s="304">
        <v>-999</v>
      </c>
      <c r="BC554" s="304">
        <v>320</v>
      </c>
      <c r="BD554" s="304">
        <v>-999</v>
      </c>
      <c r="BE554" s="304">
        <v>-999</v>
      </c>
      <c r="BF554" s="304">
        <v>-999</v>
      </c>
      <c r="BG554" s="304">
        <v>-999</v>
      </c>
      <c r="BH554" s="304">
        <v>-999</v>
      </c>
      <c r="BI554" s="304">
        <v>-999</v>
      </c>
      <c r="BJ554" s="304">
        <v>3</v>
      </c>
      <c r="BK554" s="304" t="s">
        <v>4954</v>
      </c>
      <c r="BL554" s="304">
        <v>3</v>
      </c>
    </row>
    <row r="555" spans="1:64" ht="15" hidden="1" customHeight="1" x14ac:dyDescent="0.2">
      <c r="A555" s="304" t="s">
        <v>4922</v>
      </c>
      <c r="B555" s="304" t="s">
        <v>5965</v>
      </c>
      <c r="C555" s="304">
        <v>559</v>
      </c>
      <c r="D555" s="349" t="s">
        <v>2334</v>
      </c>
      <c r="E555" s="309">
        <v>90065</v>
      </c>
      <c r="F555" s="309"/>
      <c r="G555" s="324">
        <v>34.137</v>
      </c>
      <c r="H555" s="324">
        <v>-117.883</v>
      </c>
      <c r="I555" s="324" t="s">
        <v>232</v>
      </c>
      <c r="J555" s="368">
        <f t="shared" si="170"/>
        <v>379.17884832213707</v>
      </c>
      <c r="K555" s="331">
        <f t="shared" si="171"/>
        <v>0.33046028505707004</v>
      </c>
      <c r="L555" s="304" t="str">
        <f t="shared" si="160"/>
        <v>C</v>
      </c>
      <c r="M555" s="388" t="s">
        <v>6092</v>
      </c>
      <c r="N555" s="304"/>
      <c r="O555" s="356"/>
      <c r="P555" s="304"/>
      <c r="Q555" s="304"/>
      <c r="R555" s="304"/>
      <c r="S555" s="304"/>
      <c r="T555" s="304"/>
      <c r="U555" s="304"/>
      <c r="V555" s="304"/>
      <c r="W555" s="304" t="s">
        <v>286</v>
      </c>
      <c r="X555" s="304" t="s">
        <v>213</v>
      </c>
      <c r="Y555" s="366">
        <f t="shared" si="163"/>
        <v>274.5</v>
      </c>
      <c r="Z555" s="304">
        <v>0.3</v>
      </c>
      <c r="AA555" s="304"/>
      <c r="AB555" s="304">
        <v>-999</v>
      </c>
      <c r="AC555" s="304">
        <v>-999</v>
      </c>
      <c r="AD555" s="366">
        <v>-999</v>
      </c>
      <c r="AE555" s="304">
        <v>-999</v>
      </c>
      <c r="AF555" s="304">
        <v>-999</v>
      </c>
      <c r="AG555" s="304"/>
      <c r="AH555" s="304">
        <v>3.5363899999999997E-2</v>
      </c>
      <c r="AI555" s="385">
        <v>0.100855</v>
      </c>
      <c r="AJ555" s="332">
        <v>431</v>
      </c>
      <c r="AK555" s="304">
        <f t="shared" si="161"/>
        <v>425</v>
      </c>
      <c r="AL555" s="363">
        <v>0.43</v>
      </c>
      <c r="AM555" s="389">
        <f t="shared" si="162"/>
        <v>353</v>
      </c>
      <c r="AN555" s="363">
        <v>0.25</v>
      </c>
      <c r="AO555" s="304"/>
      <c r="AP555" s="312" t="s">
        <v>4979</v>
      </c>
      <c r="AQ555" s="312"/>
      <c r="AR555" s="312">
        <v>354</v>
      </c>
      <c r="AS555" s="312">
        <v>345.41899999999998</v>
      </c>
      <c r="AT555" s="312">
        <v>353</v>
      </c>
      <c r="AU555" s="329">
        <f>VLOOKUP(C555,[1]world!$A$2:$B$3555,2,FALSE)</f>
        <v>3</v>
      </c>
      <c r="AV555" s="329">
        <v>547</v>
      </c>
      <c r="AW555" s="304">
        <v>0.37</v>
      </c>
      <c r="AX555" s="304">
        <v>880</v>
      </c>
      <c r="AY555" s="304">
        <v>-999</v>
      </c>
      <c r="AZ555" s="304">
        <v>1180</v>
      </c>
      <c r="BA555" s="304">
        <v>320</v>
      </c>
      <c r="BB555" s="304">
        <v>-999</v>
      </c>
      <c r="BC555" s="304">
        <v>1200</v>
      </c>
      <c r="BD555" s="304">
        <v>-999</v>
      </c>
      <c r="BE555" s="304">
        <v>-999</v>
      </c>
      <c r="BF555" s="304">
        <v>-999</v>
      </c>
      <c r="BG555" s="304">
        <v>-999</v>
      </c>
      <c r="BH555" s="304">
        <v>-999</v>
      </c>
      <c r="BI555" s="304">
        <v>-999</v>
      </c>
      <c r="BJ555" s="304">
        <v>3</v>
      </c>
      <c r="BK555" s="304" t="s">
        <v>4954</v>
      </c>
      <c r="BL555" s="304">
        <v>3</v>
      </c>
    </row>
    <row r="556" spans="1:64" ht="15" hidden="1" customHeight="1" x14ac:dyDescent="0.2">
      <c r="A556" s="304" t="s">
        <v>4922</v>
      </c>
      <c r="B556" s="304" t="s">
        <v>5965</v>
      </c>
      <c r="C556" s="304">
        <v>560</v>
      </c>
      <c r="D556" s="349" t="s">
        <v>2275</v>
      </c>
      <c r="E556" s="309">
        <v>90066</v>
      </c>
      <c r="F556" s="309"/>
      <c r="G556" s="324">
        <v>34.093000000000004</v>
      </c>
      <c r="H556" s="324">
        <v>-118.01900000000001</v>
      </c>
      <c r="I556" s="324" t="s">
        <v>205</v>
      </c>
      <c r="J556" s="368">
        <f t="shared" si="170"/>
        <v>287.51180741763017</v>
      </c>
      <c r="K556" s="331">
        <f t="shared" si="171"/>
        <v>0.29539634391779462</v>
      </c>
      <c r="L556" s="304" t="str">
        <f t="shared" si="160"/>
        <v>D</v>
      </c>
      <c r="M556" s="388" t="s">
        <v>6092</v>
      </c>
      <c r="N556" s="304"/>
      <c r="O556" s="356"/>
      <c r="P556" s="304"/>
      <c r="Q556" s="304"/>
      <c r="R556" s="304"/>
      <c r="S556" s="304"/>
      <c r="T556" s="304"/>
      <c r="U556" s="304"/>
      <c r="V556" s="304"/>
      <c r="W556" s="304" t="s">
        <v>464</v>
      </c>
      <c r="X556" s="304" t="s">
        <v>213</v>
      </c>
      <c r="Y556" s="366">
        <f t="shared" si="163"/>
        <v>274.5</v>
      </c>
      <c r="Z556" s="304">
        <v>0.3</v>
      </c>
      <c r="AA556" s="304"/>
      <c r="AB556" s="304">
        <v>-999</v>
      </c>
      <c r="AC556" s="304">
        <v>-999</v>
      </c>
      <c r="AD556" s="366">
        <v>-999</v>
      </c>
      <c r="AE556" s="304">
        <v>-999</v>
      </c>
      <c r="AF556" s="304">
        <v>-999</v>
      </c>
      <c r="AG556" s="304"/>
      <c r="AH556" s="304">
        <v>4.5879500000000004E-3</v>
      </c>
      <c r="AI556" s="385">
        <v>2.3452199999999999E-2</v>
      </c>
      <c r="AJ556" s="332">
        <v>250</v>
      </c>
      <c r="AK556" s="304">
        <f t="shared" si="161"/>
        <v>270</v>
      </c>
      <c r="AL556" s="363">
        <v>0.43</v>
      </c>
      <c r="AM556" s="389">
        <f t="shared" si="162"/>
        <v>353</v>
      </c>
      <c r="AN556" s="363">
        <v>0.25</v>
      </c>
      <c r="AO556" s="304"/>
      <c r="AP556" s="312" t="s">
        <v>6113</v>
      </c>
      <c r="AQ556" s="312"/>
      <c r="AR556" s="312">
        <v>280</v>
      </c>
      <c r="AS556" s="312">
        <v>271.44099999999997</v>
      </c>
      <c r="AT556" s="312">
        <v>353</v>
      </c>
      <c r="AU556" s="329">
        <f>VLOOKUP(C556,[1]world!$A$2:$B$3555,2,FALSE)</f>
        <v>16</v>
      </c>
      <c r="AV556" s="329">
        <v>246</v>
      </c>
      <c r="AW556" s="304">
        <v>0.18</v>
      </c>
      <c r="AX556" s="304">
        <v>460</v>
      </c>
      <c r="AY556" s="304">
        <v>-999</v>
      </c>
      <c r="AZ556" s="304">
        <v>2960</v>
      </c>
      <c r="BA556" s="304">
        <v>380</v>
      </c>
      <c r="BB556" s="304">
        <v>-999</v>
      </c>
      <c r="BC556" s="304">
        <v>3040</v>
      </c>
      <c r="BD556" s="304">
        <v>-999</v>
      </c>
      <c r="BE556" s="304">
        <v>-999</v>
      </c>
      <c r="BF556" s="304">
        <v>-999</v>
      </c>
      <c r="BG556" s="304">
        <v>-999</v>
      </c>
      <c r="BH556" s="304">
        <v>-999</v>
      </c>
      <c r="BI556" s="304">
        <v>-999</v>
      </c>
      <c r="BJ556" s="304">
        <v>3</v>
      </c>
      <c r="BK556" s="304" t="s">
        <v>4954</v>
      </c>
      <c r="BL556" s="304">
        <v>3</v>
      </c>
    </row>
    <row r="557" spans="1:64" ht="15" hidden="1" customHeight="1" x14ac:dyDescent="0.2">
      <c r="A557" s="304" t="s">
        <v>4922</v>
      </c>
      <c r="B557" s="304" t="s">
        <v>5965</v>
      </c>
      <c r="C557" s="304">
        <v>561</v>
      </c>
      <c r="D557" s="349" t="s">
        <v>2359</v>
      </c>
      <c r="E557" s="309">
        <v>90067</v>
      </c>
      <c r="F557" s="309"/>
      <c r="G557" s="324">
        <v>34.15</v>
      </c>
      <c r="H557" s="324">
        <v>-117.93899999999999</v>
      </c>
      <c r="I557" s="324" t="s">
        <v>232</v>
      </c>
      <c r="J557" s="368">
        <f t="shared" si="170"/>
        <v>469.46854805767123</v>
      </c>
      <c r="K557" s="331">
        <f t="shared" si="171"/>
        <v>0.33046028505707004</v>
      </c>
      <c r="L557" s="304" t="str">
        <f t="shared" si="160"/>
        <v>C</v>
      </c>
      <c r="M557" s="388" t="s">
        <v>6092</v>
      </c>
      <c r="N557" s="304"/>
      <c r="O557" s="356"/>
      <c r="P557" s="304"/>
      <c r="Q557" s="304"/>
      <c r="R557" s="304"/>
      <c r="S557" s="304"/>
      <c r="T557" s="304"/>
      <c r="U557" s="304"/>
      <c r="V557" s="304"/>
      <c r="W557" s="304" t="s">
        <v>246</v>
      </c>
      <c r="X557" s="304" t="s">
        <v>205</v>
      </c>
      <c r="Y557" s="366">
        <f t="shared" si="163"/>
        <v>424.8</v>
      </c>
      <c r="Z557" s="304">
        <v>0.3</v>
      </c>
      <c r="AA557" s="304"/>
      <c r="AB557" s="304">
        <v>-999</v>
      </c>
      <c r="AC557" s="304">
        <v>-999</v>
      </c>
      <c r="AD557" s="366">
        <v>-999</v>
      </c>
      <c r="AE557" s="304">
        <v>-999</v>
      </c>
      <c r="AF557" s="304">
        <v>-999</v>
      </c>
      <c r="AG557" s="304"/>
      <c r="AH557" s="304">
        <v>0.16065499999999999</v>
      </c>
      <c r="AI557" s="312"/>
      <c r="AJ557" s="332">
        <v>760</v>
      </c>
      <c r="AK557" s="304">
        <f t="shared" si="161"/>
        <v>760</v>
      </c>
      <c r="AL557" s="363">
        <v>0.43</v>
      </c>
      <c r="AM557" s="389">
        <f t="shared" si="162"/>
        <v>387</v>
      </c>
      <c r="AN557" s="363">
        <v>0.25</v>
      </c>
      <c r="AO557" s="304"/>
      <c r="AP557" s="312" t="s">
        <v>1600</v>
      </c>
      <c r="AQ557" s="312"/>
      <c r="AR557" s="312">
        <v>387</v>
      </c>
      <c r="AS557" s="312">
        <v>370.78899999999999</v>
      </c>
      <c r="AT557" s="312"/>
      <c r="AU557" s="329">
        <f>VLOOKUP(C557,[1]world!$A$2:$B$3555,2,FALSE)</f>
        <v>4</v>
      </c>
      <c r="AV557" s="329">
        <v>459</v>
      </c>
      <c r="AW557" s="304">
        <v>0.37</v>
      </c>
      <c r="AX557" s="304">
        <v>100</v>
      </c>
      <c r="AY557" s="304">
        <v>-999</v>
      </c>
      <c r="AZ557" s="304">
        <v>840</v>
      </c>
      <c r="BA557" s="304">
        <v>320</v>
      </c>
      <c r="BB557" s="304">
        <v>-999</v>
      </c>
      <c r="BC557" s="304">
        <v>320</v>
      </c>
      <c r="BD557" s="304">
        <v>-999</v>
      </c>
      <c r="BE557" s="304">
        <v>-999</v>
      </c>
      <c r="BF557" s="304">
        <v>-999</v>
      </c>
      <c r="BG557" s="304">
        <v>-999</v>
      </c>
      <c r="BH557" s="304">
        <v>-999</v>
      </c>
      <c r="BI557" s="304">
        <v>-999</v>
      </c>
      <c r="BJ557" s="304">
        <v>3</v>
      </c>
      <c r="BK557" s="304" t="s">
        <v>4954</v>
      </c>
      <c r="BL557" s="304">
        <v>3</v>
      </c>
    </row>
    <row r="558" spans="1:64" ht="15" hidden="1" customHeight="1" x14ac:dyDescent="0.2">
      <c r="A558" s="304" t="s">
        <v>4922</v>
      </c>
      <c r="B558" s="304" t="s">
        <v>5965</v>
      </c>
      <c r="C558" s="304">
        <v>562</v>
      </c>
      <c r="D558" s="349" t="s">
        <v>2256</v>
      </c>
      <c r="E558" s="309">
        <v>90068</v>
      </c>
      <c r="F558" s="309"/>
      <c r="G558" s="324">
        <v>34.078000000000003</v>
      </c>
      <c r="H558" s="324">
        <v>-117.871</v>
      </c>
      <c r="I558" s="324" t="s">
        <v>232</v>
      </c>
      <c r="J558" s="368">
        <f t="shared" si="170"/>
        <v>348.02428161056747</v>
      </c>
      <c r="K558" s="331">
        <f t="shared" si="171"/>
        <v>0.33046028505707004</v>
      </c>
      <c r="L558" s="304" t="str">
        <f t="shared" si="160"/>
        <v>D</v>
      </c>
      <c r="M558" s="388" t="s">
        <v>6092</v>
      </c>
      <c r="N558" s="304"/>
      <c r="O558" s="356"/>
      <c r="P558" s="304"/>
      <c r="Q558" s="310"/>
      <c r="R558" s="304"/>
      <c r="S558" s="304"/>
      <c r="T558" s="304"/>
      <c r="U558" s="304"/>
      <c r="V558" s="304"/>
      <c r="W558" s="304" t="s">
        <v>1718</v>
      </c>
      <c r="X558" s="304" t="s">
        <v>206</v>
      </c>
      <c r="Y558" s="366">
        <f t="shared" si="163"/>
        <v>338.6</v>
      </c>
      <c r="Z558" s="304">
        <v>0.3</v>
      </c>
      <c r="AA558" s="304"/>
      <c r="AB558" s="304">
        <v>-999</v>
      </c>
      <c r="AC558" s="304">
        <v>-999</v>
      </c>
      <c r="AD558" s="366">
        <v>-999</v>
      </c>
      <c r="AE558" s="304">
        <v>-999</v>
      </c>
      <c r="AF558" s="304">
        <v>-999</v>
      </c>
      <c r="AG558" s="304"/>
      <c r="AH558" s="304">
        <v>1.1682100000000001E-2</v>
      </c>
      <c r="AI558" s="385">
        <v>7.755709999999999E-2</v>
      </c>
      <c r="AJ558" s="332">
        <v>313</v>
      </c>
      <c r="AK558" s="304">
        <f t="shared" si="161"/>
        <v>270</v>
      </c>
      <c r="AL558" s="363">
        <v>0.43</v>
      </c>
      <c r="AM558" s="389">
        <f t="shared" si="162"/>
        <v>353</v>
      </c>
      <c r="AN558" s="363">
        <v>0.25</v>
      </c>
      <c r="AO558" s="304"/>
      <c r="AP558" s="312" t="s">
        <v>4979</v>
      </c>
      <c r="AQ558" s="312"/>
      <c r="AR558" s="312">
        <v>354</v>
      </c>
      <c r="AS558" s="312">
        <v>345.41899999999998</v>
      </c>
      <c r="AT558" s="312">
        <v>353</v>
      </c>
      <c r="AU558" s="329">
        <f>VLOOKUP(C558,[1]world!$A$2:$B$3555,2,FALSE)</f>
        <v>7</v>
      </c>
      <c r="AV558" s="329">
        <v>388</v>
      </c>
      <c r="AW558" s="304">
        <v>0.37</v>
      </c>
      <c r="AX558" s="304">
        <v>820</v>
      </c>
      <c r="AY558" s="304">
        <v>-999</v>
      </c>
      <c r="AZ558" s="304">
        <v>1420</v>
      </c>
      <c r="BA558" s="304">
        <v>320</v>
      </c>
      <c r="BB558" s="304">
        <v>-999</v>
      </c>
      <c r="BC558" s="304">
        <v>1620</v>
      </c>
      <c r="BD558" s="304">
        <v>-999</v>
      </c>
      <c r="BE558" s="304">
        <v>-999</v>
      </c>
      <c r="BF558" s="304">
        <v>-999</v>
      </c>
      <c r="BG558" s="304">
        <v>-999</v>
      </c>
      <c r="BH558" s="304">
        <v>-999</v>
      </c>
      <c r="BI558" s="304">
        <v>-999</v>
      </c>
      <c r="BJ558" s="304">
        <v>3</v>
      </c>
      <c r="BK558" s="304" t="s">
        <v>4954</v>
      </c>
      <c r="BL558" s="304">
        <v>3</v>
      </c>
    </row>
    <row r="559" spans="1:64" ht="15" hidden="1" customHeight="1" x14ac:dyDescent="0.2">
      <c r="A559" s="304" t="s">
        <v>4922</v>
      </c>
      <c r="B559" s="304" t="s">
        <v>5965</v>
      </c>
      <c r="C559" s="304">
        <v>563</v>
      </c>
      <c r="D559" s="349" t="s">
        <v>2285</v>
      </c>
      <c r="E559" s="309">
        <v>90069</v>
      </c>
      <c r="F559" s="309"/>
      <c r="G559" s="324">
        <v>34.1</v>
      </c>
      <c r="H559" s="324">
        <v>-117.974</v>
      </c>
      <c r="I559" s="324" t="s">
        <v>232</v>
      </c>
      <c r="J559" s="368">
        <f>P559</f>
        <v>544.67999999999995</v>
      </c>
      <c r="K559" s="331">
        <v>0.13</v>
      </c>
      <c r="L559" s="304" t="str">
        <f t="shared" si="160"/>
        <v>C</v>
      </c>
      <c r="M559" s="388">
        <v>1</v>
      </c>
      <c r="N559" s="304"/>
      <c r="O559" s="309">
        <v>16.8</v>
      </c>
      <c r="P559" s="331">
        <v>544.67999999999995</v>
      </c>
      <c r="Q559" s="309">
        <v>2037</v>
      </c>
      <c r="R559" s="304" t="s">
        <v>5948</v>
      </c>
      <c r="S559" s="304"/>
      <c r="T559" s="304"/>
      <c r="U559" s="304"/>
      <c r="V559" s="304"/>
      <c r="W559" s="310" t="s">
        <v>286</v>
      </c>
      <c r="X559" s="304" t="s">
        <v>213</v>
      </c>
      <c r="Y559" s="366">
        <f t="shared" si="163"/>
        <v>274.5</v>
      </c>
      <c r="Z559" s="304">
        <v>0.3</v>
      </c>
      <c r="AA559" s="304"/>
      <c r="AB559" s="304">
        <v>-999</v>
      </c>
      <c r="AC559" s="304">
        <v>-999</v>
      </c>
      <c r="AD559" s="366">
        <v>-999</v>
      </c>
      <c r="AE559" s="304">
        <v>-999</v>
      </c>
      <c r="AF559" s="304">
        <v>-999</v>
      </c>
      <c r="AG559" s="304"/>
      <c r="AH559" s="304">
        <v>1.07998E-2</v>
      </c>
      <c r="AI559" s="312"/>
      <c r="AJ559" s="332">
        <v>306</v>
      </c>
      <c r="AK559" s="304">
        <f t="shared" si="161"/>
        <v>270</v>
      </c>
      <c r="AL559" s="304">
        <f>IF(AH559&lt;=0.0022,0.2,0.43)</f>
        <v>0.43</v>
      </c>
      <c r="AM559" s="389">
        <f t="shared" si="162"/>
        <v>387</v>
      </c>
      <c r="AN559" s="363">
        <v>0.25</v>
      </c>
      <c r="AO559" s="304"/>
      <c r="AP559" s="312" t="s">
        <v>1600</v>
      </c>
      <c r="AQ559" s="312"/>
      <c r="AR559" s="312">
        <v>387</v>
      </c>
      <c r="AS559" s="312">
        <v>370.78899999999999</v>
      </c>
      <c r="AT559" s="312"/>
      <c r="AU559" s="329">
        <f>VLOOKUP(C559,[1]world!$A$2:$B$3555,2,FALSE)</f>
        <v>8</v>
      </c>
      <c r="AV559" s="329">
        <v>374</v>
      </c>
      <c r="AW559" s="304">
        <v>0.37</v>
      </c>
      <c r="AX559" s="304">
        <v>240</v>
      </c>
      <c r="AY559" s="304">
        <v>-999</v>
      </c>
      <c r="AZ559" s="304">
        <v>2780</v>
      </c>
      <c r="BA559" s="304">
        <v>380</v>
      </c>
      <c r="BB559" s="304">
        <v>-999</v>
      </c>
      <c r="BC559" s="304">
        <v>2840</v>
      </c>
      <c r="BD559" s="304">
        <v>-999</v>
      </c>
      <c r="BE559" s="304">
        <v>-999</v>
      </c>
      <c r="BF559" s="304">
        <v>-999</v>
      </c>
      <c r="BG559" s="304">
        <v>-999</v>
      </c>
      <c r="BH559" s="304">
        <v>-999</v>
      </c>
      <c r="BI559" s="304">
        <v>-999</v>
      </c>
      <c r="BJ559" s="304">
        <v>3</v>
      </c>
      <c r="BK559" s="304" t="s">
        <v>4954</v>
      </c>
      <c r="BL559" s="304">
        <v>3</v>
      </c>
    </row>
    <row r="560" spans="1:64" ht="15" hidden="1" customHeight="1" x14ac:dyDescent="0.2">
      <c r="A560" s="304" t="s">
        <v>4922</v>
      </c>
      <c r="B560" s="304" t="s">
        <v>5965</v>
      </c>
      <c r="C560" s="304">
        <v>564</v>
      </c>
      <c r="D560" s="349" t="s">
        <v>2263</v>
      </c>
      <c r="E560" s="309">
        <v>90070</v>
      </c>
      <c r="F560" s="309"/>
      <c r="G560" s="324">
        <v>34.087000000000003</v>
      </c>
      <c r="H560" s="324">
        <v>-117.91500000000001</v>
      </c>
      <c r="I560" s="324" t="s">
        <v>232</v>
      </c>
      <c r="J560" s="368">
        <f t="shared" ref="J560:J562" si="172">EXP(0.35*LN(AM560)+0.24*LN(Y560)+0.2*LN(AJ560)+0.21*LN(AV560))</f>
        <v>330.92901030040446</v>
      </c>
      <c r="K560" s="331">
        <f t="shared" ref="K560:K562" si="173">SQRT(0.35*AN560^2+0.24*Z560^2+0.2*AL560^2+0.21*AW560^2)</f>
        <v>0.33046028505707004</v>
      </c>
      <c r="L560" s="304" t="str">
        <f t="shared" si="160"/>
        <v>D</v>
      </c>
      <c r="M560" s="388" t="s">
        <v>6092</v>
      </c>
      <c r="N560" s="304"/>
      <c r="O560" s="356"/>
      <c r="P560" s="304"/>
      <c r="Q560" s="310"/>
      <c r="R560" s="304"/>
      <c r="S560" s="304"/>
      <c r="T560" s="304"/>
      <c r="U560" s="304"/>
      <c r="V560" s="304"/>
      <c r="W560" s="304" t="s">
        <v>286</v>
      </c>
      <c r="X560" s="304" t="s">
        <v>213</v>
      </c>
      <c r="Y560" s="366">
        <f t="shared" si="163"/>
        <v>274.5</v>
      </c>
      <c r="Z560" s="304">
        <v>0.3</v>
      </c>
      <c r="AA560" s="304"/>
      <c r="AB560" s="304">
        <v>-999</v>
      </c>
      <c r="AC560" s="304">
        <v>-999</v>
      </c>
      <c r="AD560" s="366">
        <v>-999</v>
      </c>
      <c r="AE560" s="304">
        <v>-999</v>
      </c>
      <c r="AF560" s="304">
        <v>-999</v>
      </c>
      <c r="AG560" s="304"/>
      <c r="AH560" s="304">
        <v>1.1689400000000001E-2</v>
      </c>
      <c r="AI560" s="385">
        <v>3.7421099999999999E-2</v>
      </c>
      <c r="AJ560" s="332">
        <v>313</v>
      </c>
      <c r="AK560" s="304">
        <f t="shared" si="161"/>
        <v>270</v>
      </c>
      <c r="AL560" s="363">
        <v>0.43</v>
      </c>
      <c r="AM560" s="389">
        <f t="shared" si="162"/>
        <v>353</v>
      </c>
      <c r="AN560" s="363">
        <v>0.25</v>
      </c>
      <c r="AO560" s="304"/>
      <c r="AP560" s="312" t="s">
        <v>6113</v>
      </c>
      <c r="AQ560" s="312"/>
      <c r="AR560" s="312">
        <v>280</v>
      </c>
      <c r="AS560" s="312">
        <v>271.44099999999997</v>
      </c>
      <c r="AT560" s="312">
        <v>353</v>
      </c>
      <c r="AU560" s="329">
        <f>VLOOKUP(C560,[1]world!$A$2:$B$3555,2,FALSE)</f>
        <v>7</v>
      </c>
      <c r="AV560" s="329">
        <v>388</v>
      </c>
      <c r="AW560" s="304">
        <v>0.37</v>
      </c>
      <c r="AX560" s="304">
        <v>320</v>
      </c>
      <c r="AY560" s="304">
        <v>-999</v>
      </c>
      <c r="AZ560" s="304">
        <v>2500</v>
      </c>
      <c r="BA560" s="304">
        <v>320</v>
      </c>
      <c r="BB560" s="304">
        <v>-999</v>
      </c>
      <c r="BC560" s="304">
        <v>2440</v>
      </c>
      <c r="BD560" s="304">
        <v>-999</v>
      </c>
      <c r="BE560" s="304">
        <v>-999</v>
      </c>
      <c r="BF560" s="304">
        <v>-999</v>
      </c>
      <c r="BG560" s="304">
        <v>-999</v>
      </c>
      <c r="BH560" s="304">
        <v>-999</v>
      </c>
      <c r="BI560" s="304">
        <v>-999</v>
      </c>
      <c r="BJ560" s="304">
        <v>3</v>
      </c>
      <c r="BK560" s="304" t="s">
        <v>4954</v>
      </c>
      <c r="BL560" s="304">
        <v>3</v>
      </c>
    </row>
    <row r="561" spans="1:64" ht="15" hidden="1" customHeight="1" x14ac:dyDescent="0.2">
      <c r="A561" s="304" t="s">
        <v>4922</v>
      </c>
      <c r="B561" s="304" t="s">
        <v>5965</v>
      </c>
      <c r="C561" s="304">
        <v>565</v>
      </c>
      <c r="D561" s="349" t="s">
        <v>2232</v>
      </c>
      <c r="E561" s="309">
        <v>90071</v>
      </c>
      <c r="F561" s="309"/>
      <c r="G561" s="324">
        <v>34.064</v>
      </c>
      <c r="H561" s="324">
        <v>-117.952</v>
      </c>
      <c r="I561" s="324" t="s">
        <v>232</v>
      </c>
      <c r="J561" s="368">
        <f t="shared" si="172"/>
        <v>326.89068157912709</v>
      </c>
      <c r="K561" s="331">
        <f t="shared" si="173"/>
        <v>0.33046028505707004</v>
      </c>
      <c r="L561" s="304" t="str">
        <f t="shared" si="160"/>
        <v>D</v>
      </c>
      <c r="M561" s="388" t="s">
        <v>6092</v>
      </c>
      <c r="N561" s="304"/>
      <c r="O561" s="356"/>
      <c r="P561" s="304"/>
      <c r="Q561" s="310"/>
      <c r="R561" s="304"/>
      <c r="S561" s="304"/>
      <c r="T561" s="304"/>
      <c r="U561" s="304"/>
      <c r="V561" s="304"/>
      <c r="W561" s="310" t="s">
        <v>583</v>
      </c>
      <c r="X561" s="304" t="s">
        <v>205</v>
      </c>
      <c r="Y561" s="366">
        <f t="shared" si="163"/>
        <v>424.8</v>
      </c>
      <c r="Z561" s="304">
        <v>0.3</v>
      </c>
      <c r="AA561" s="304"/>
      <c r="AB561" s="304">
        <v>-999</v>
      </c>
      <c r="AC561" s="304">
        <v>-999</v>
      </c>
      <c r="AD561" s="366">
        <v>-999</v>
      </c>
      <c r="AE561" s="304">
        <v>-999</v>
      </c>
      <c r="AF561" s="304">
        <v>-999</v>
      </c>
      <c r="AG561" s="304"/>
      <c r="AH561" s="304">
        <v>6.4459499999999998E-3</v>
      </c>
      <c r="AI561" s="385">
        <v>1.8695099999999999E-2</v>
      </c>
      <c r="AJ561" s="332">
        <v>267</v>
      </c>
      <c r="AK561" s="304">
        <f t="shared" si="161"/>
        <v>270</v>
      </c>
      <c r="AL561" s="363">
        <v>0.43</v>
      </c>
      <c r="AM561" s="389">
        <f t="shared" si="162"/>
        <v>306</v>
      </c>
      <c r="AN561" s="363">
        <v>0.25</v>
      </c>
      <c r="AO561" s="304"/>
      <c r="AP561" s="312" t="s">
        <v>6113</v>
      </c>
      <c r="AQ561" s="312"/>
      <c r="AR561" s="312">
        <v>280</v>
      </c>
      <c r="AS561" s="312">
        <v>271.44099999999997</v>
      </c>
      <c r="AT561" s="312">
        <v>306</v>
      </c>
      <c r="AU561" s="329">
        <f>VLOOKUP(C561,[1]world!$A$2:$B$3555,2,FALSE)</f>
        <v>11</v>
      </c>
      <c r="AV561" s="329">
        <v>328</v>
      </c>
      <c r="AW561" s="304">
        <v>0.37</v>
      </c>
      <c r="AX561" s="304">
        <v>660</v>
      </c>
      <c r="AY561" s="304">
        <v>-999</v>
      </c>
      <c r="AZ561" s="304">
        <v>3560</v>
      </c>
      <c r="BA561" s="304">
        <v>340</v>
      </c>
      <c r="BB561" s="304">
        <v>-999</v>
      </c>
      <c r="BC561" s="304">
        <v>3060</v>
      </c>
      <c r="BD561" s="304">
        <v>-999</v>
      </c>
      <c r="BE561" s="304">
        <v>-999</v>
      </c>
      <c r="BF561" s="304">
        <v>-999</v>
      </c>
      <c r="BG561" s="304">
        <v>-999</v>
      </c>
      <c r="BH561" s="304">
        <v>-999</v>
      </c>
      <c r="BI561" s="304">
        <v>-999</v>
      </c>
      <c r="BJ561" s="304">
        <v>3</v>
      </c>
      <c r="BK561" s="304" t="s">
        <v>4954</v>
      </c>
      <c r="BL561" s="304">
        <v>3</v>
      </c>
    </row>
    <row r="562" spans="1:64" ht="15" hidden="1" customHeight="1" x14ac:dyDescent="0.2">
      <c r="A562" s="304" t="s">
        <v>4922</v>
      </c>
      <c r="B562" s="304" t="s">
        <v>5965</v>
      </c>
      <c r="C562" s="304">
        <v>566</v>
      </c>
      <c r="D562" s="349" t="s">
        <v>2168</v>
      </c>
      <c r="E562" s="309">
        <v>90072</v>
      </c>
      <c r="F562" s="309"/>
      <c r="G562" s="324">
        <v>34.026000000000003</v>
      </c>
      <c r="H562" s="324">
        <v>-117.91800000000001</v>
      </c>
      <c r="I562" s="324" t="s">
        <v>232</v>
      </c>
      <c r="J562" s="368">
        <f t="shared" si="172"/>
        <v>346.11196909040666</v>
      </c>
      <c r="K562" s="331">
        <f t="shared" si="173"/>
        <v>0.35418074481823542</v>
      </c>
      <c r="L562" s="304" t="str">
        <f t="shared" si="160"/>
        <v>D</v>
      </c>
      <c r="M562" s="388" t="s">
        <v>6092</v>
      </c>
      <c r="N562" s="304"/>
      <c r="O562" s="356"/>
      <c r="P562" s="304"/>
      <c r="Q562" s="310"/>
      <c r="R562" s="304"/>
      <c r="S562" s="304"/>
      <c r="T562" s="304"/>
      <c r="U562" s="304"/>
      <c r="V562" s="304"/>
      <c r="W562" s="304" t="s">
        <v>505</v>
      </c>
      <c r="X562" s="304" t="s">
        <v>213</v>
      </c>
      <c r="Y562" s="366">
        <f t="shared" si="163"/>
        <v>274.5</v>
      </c>
      <c r="Z562" s="304">
        <v>0.3</v>
      </c>
      <c r="AA562" s="304"/>
      <c r="AB562" s="304">
        <v>-999</v>
      </c>
      <c r="AC562" s="304">
        <v>-999</v>
      </c>
      <c r="AD562" s="366">
        <v>-999</v>
      </c>
      <c r="AE562" s="304">
        <v>-999</v>
      </c>
      <c r="AF562" s="304">
        <v>-999</v>
      </c>
      <c r="AG562" s="304"/>
      <c r="AH562" s="304">
        <v>1.3865000000000001E-2</v>
      </c>
      <c r="AI562" s="312"/>
      <c r="AJ562" s="332">
        <v>329</v>
      </c>
      <c r="AK562" s="304">
        <f t="shared" si="161"/>
        <v>270</v>
      </c>
      <c r="AL562" s="363">
        <v>0.43</v>
      </c>
      <c r="AM562" s="389">
        <f t="shared" si="162"/>
        <v>390</v>
      </c>
      <c r="AN562" s="304">
        <v>0.33</v>
      </c>
      <c r="AO562" s="304"/>
      <c r="AP562" s="312" t="s">
        <v>1903</v>
      </c>
      <c r="AQ562" s="312"/>
      <c r="AR562" s="312">
        <v>390</v>
      </c>
      <c r="AS562" s="312">
        <v>370.78899999999999</v>
      </c>
      <c r="AT562" s="312"/>
      <c r="AU562" s="329">
        <f>VLOOKUP(C562,[1]world!$A$2:$B$3555,2,FALSE)</f>
        <v>7</v>
      </c>
      <c r="AV562" s="329">
        <v>388</v>
      </c>
      <c r="AW562" s="304">
        <v>0.37</v>
      </c>
      <c r="AX562" s="304">
        <v>280</v>
      </c>
      <c r="AY562" s="304">
        <v>-999</v>
      </c>
      <c r="AZ562" s="304">
        <v>2400</v>
      </c>
      <c r="BA562" s="304">
        <v>320</v>
      </c>
      <c r="BB562" s="304">
        <v>-999</v>
      </c>
      <c r="BC562" s="304">
        <v>2340</v>
      </c>
      <c r="BD562" s="304">
        <v>-999</v>
      </c>
      <c r="BE562" s="304">
        <v>-999</v>
      </c>
      <c r="BF562" s="304">
        <v>-999</v>
      </c>
      <c r="BG562" s="304">
        <v>-999</v>
      </c>
      <c r="BH562" s="304">
        <v>-999</v>
      </c>
      <c r="BI562" s="304">
        <v>-999</v>
      </c>
      <c r="BJ562" s="304">
        <v>3</v>
      </c>
      <c r="BK562" s="304" t="s">
        <v>4954</v>
      </c>
      <c r="BL562" s="304">
        <v>3</v>
      </c>
    </row>
    <row r="563" spans="1:64" ht="15" hidden="1" customHeight="1" x14ac:dyDescent="0.2">
      <c r="A563" s="304" t="s">
        <v>4922</v>
      </c>
      <c r="B563" s="304" t="s">
        <v>5965</v>
      </c>
      <c r="C563" s="304">
        <v>567</v>
      </c>
      <c r="D563" s="349" t="s">
        <v>2124</v>
      </c>
      <c r="E563" s="309">
        <v>90073</v>
      </c>
      <c r="F563" s="309"/>
      <c r="G563" s="324">
        <v>33.99</v>
      </c>
      <c r="H563" s="324">
        <v>-117.943</v>
      </c>
      <c r="I563" s="324" t="s">
        <v>205</v>
      </c>
      <c r="J563" s="368">
        <v>337</v>
      </c>
      <c r="K563" s="331">
        <v>0.1</v>
      </c>
      <c r="L563" s="304" t="str">
        <f t="shared" si="160"/>
        <v>D</v>
      </c>
      <c r="M563" s="388">
        <v>0</v>
      </c>
      <c r="N563" s="304"/>
      <c r="O563" s="356"/>
      <c r="P563" s="304"/>
      <c r="Q563" s="356" t="s">
        <v>5948</v>
      </c>
      <c r="R563" s="304"/>
      <c r="S563" s="304"/>
      <c r="T563" s="304"/>
      <c r="U563" s="304"/>
      <c r="V563" s="304"/>
      <c r="W563" s="304" t="s">
        <v>2125</v>
      </c>
      <c r="X563" s="304" t="s">
        <v>206</v>
      </c>
      <c r="Y563" s="366">
        <f t="shared" si="163"/>
        <v>338.6</v>
      </c>
      <c r="Z563" s="304">
        <v>0.3</v>
      </c>
      <c r="AA563" s="304"/>
      <c r="AB563" s="304">
        <v>-999</v>
      </c>
      <c r="AC563" s="304">
        <v>-999</v>
      </c>
      <c r="AD563" s="366">
        <v>-999</v>
      </c>
      <c r="AE563" s="304">
        <v>-999</v>
      </c>
      <c r="AF563" s="304">
        <v>-999</v>
      </c>
      <c r="AG563" s="304"/>
      <c r="AH563" s="304">
        <v>8.1514600000000006E-2</v>
      </c>
      <c r="AI563" s="312"/>
      <c r="AJ563" s="332">
        <v>572</v>
      </c>
      <c r="AK563" s="304">
        <f t="shared" si="161"/>
        <v>555</v>
      </c>
      <c r="AL563" s="304">
        <f>IF(AH563&lt;=0.0022,0.2,0.43)</f>
        <v>0.43</v>
      </c>
      <c r="AM563" s="389">
        <f t="shared" si="162"/>
        <v>390</v>
      </c>
      <c r="AN563" s="304"/>
      <c r="AO563" s="304"/>
      <c r="AP563" s="312" t="s">
        <v>1903</v>
      </c>
      <c r="AQ563" s="312"/>
      <c r="AR563" s="312">
        <v>390</v>
      </c>
      <c r="AS563" s="312">
        <v>338.53899999999999</v>
      </c>
      <c r="AT563" s="312"/>
      <c r="AU563" s="329">
        <f>VLOOKUP(C563,[1]world!$A$2:$B$3555,2,FALSE)</f>
        <v>4</v>
      </c>
      <c r="AV563" s="329">
        <v>459</v>
      </c>
      <c r="AW563" s="304">
        <v>0.37</v>
      </c>
      <c r="AX563" s="304">
        <v>200</v>
      </c>
      <c r="AY563" s="304">
        <v>-999</v>
      </c>
      <c r="AZ563" s="304">
        <v>2620</v>
      </c>
      <c r="BA563" s="304">
        <v>320</v>
      </c>
      <c r="BB563" s="304">
        <v>-999</v>
      </c>
      <c r="BC563" s="304">
        <v>2900</v>
      </c>
      <c r="BD563" s="304">
        <v>-999</v>
      </c>
      <c r="BE563" s="304">
        <v>-999</v>
      </c>
      <c r="BF563" s="304">
        <v>-999</v>
      </c>
      <c r="BG563" s="304">
        <v>-999</v>
      </c>
      <c r="BH563" s="304">
        <v>-999</v>
      </c>
      <c r="BI563" s="304">
        <v>-999</v>
      </c>
      <c r="BJ563" s="304">
        <v>3</v>
      </c>
      <c r="BK563" s="304" t="s">
        <v>4954</v>
      </c>
      <c r="BL563" s="304">
        <v>3</v>
      </c>
    </row>
    <row r="564" spans="1:64" ht="15" hidden="1" customHeight="1" x14ac:dyDescent="0.2">
      <c r="A564" s="304" t="s">
        <v>4922</v>
      </c>
      <c r="B564" s="304" t="s">
        <v>5965</v>
      </c>
      <c r="C564" s="304">
        <v>568</v>
      </c>
      <c r="D564" s="349" t="s">
        <v>2077</v>
      </c>
      <c r="E564" s="309">
        <v>90074</v>
      </c>
      <c r="F564" s="309"/>
      <c r="G564" s="324">
        <v>33.920999999999999</v>
      </c>
      <c r="H564" s="324">
        <v>-117.973</v>
      </c>
      <c r="I564" s="324" t="s">
        <v>205</v>
      </c>
      <c r="J564" s="368">
        <f t="shared" ref="J564:J565" si="174">EXP(0.35*LN(AM564)+0.24*LN(Y564)+0.2*LN(AJ564)+0.21*LN(AV564))</f>
        <v>333.94807191753603</v>
      </c>
      <c r="K564" s="331">
        <f t="shared" ref="K564:K565" si="175">SQRT(0.35*AN564^2+0.24*Z564^2+0.2*AL564^2+0.21*AW564^2)</f>
        <v>0.33046028505707004</v>
      </c>
      <c r="L564" s="304" t="str">
        <f t="shared" si="160"/>
        <v>D</v>
      </c>
      <c r="M564" s="388" t="s">
        <v>6092</v>
      </c>
      <c r="N564" s="304"/>
      <c r="O564" s="356"/>
      <c r="P564" s="304"/>
      <c r="Q564" s="310"/>
      <c r="R564" s="304"/>
      <c r="S564" s="304"/>
      <c r="T564" s="304"/>
      <c r="U564" s="304"/>
      <c r="V564" s="304"/>
      <c r="W564" s="304" t="s">
        <v>1974</v>
      </c>
      <c r="X564" s="304" t="s">
        <v>206</v>
      </c>
      <c r="Y564" s="366">
        <f t="shared" si="163"/>
        <v>338.6</v>
      </c>
      <c r="Z564" s="304">
        <v>0.3</v>
      </c>
      <c r="AA564" s="304"/>
      <c r="AB564" s="304">
        <v>-999</v>
      </c>
      <c r="AC564" s="304">
        <v>-999</v>
      </c>
      <c r="AD564" s="366">
        <v>-999</v>
      </c>
      <c r="AE564" s="304">
        <v>-999</v>
      </c>
      <c r="AF564" s="304">
        <v>-999</v>
      </c>
      <c r="AG564" s="304"/>
      <c r="AH564" s="304">
        <v>8.6359999999999996E-3</v>
      </c>
      <c r="AI564" s="312"/>
      <c r="AJ564" s="332">
        <v>287</v>
      </c>
      <c r="AK564" s="304">
        <f t="shared" si="161"/>
        <v>270</v>
      </c>
      <c r="AL564" s="363">
        <v>0.43</v>
      </c>
      <c r="AM564" s="389">
        <f t="shared" si="162"/>
        <v>387</v>
      </c>
      <c r="AN564" s="363">
        <v>0.25</v>
      </c>
      <c r="AO564" s="304"/>
      <c r="AP564" s="312" t="s">
        <v>1600</v>
      </c>
      <c r="AQ564" s="312"/>
      <c r="AR564" s="312">
        <v>387</v>
      </c>
      <c r="AS564" s="312">
        <v>370.78899999999999</v>
      </c>
      <c r="AT564" s="312"/>
      <c r="AU564" s="329">
        <f>VLOOKUP(C564,[1]world!$A$2:$B$3555,2,FALSE)</f>
        <v>12</v>
      </c>
      <c r="AV564" s="329">
        <v>297</v>
      </c>
      <c r="AW564" s="304">
        <v>0.37</v>
      </c>
      <c r="AX564" s="304">
        <v>840</v>
      </c>
      <c r="AY564" s="304">
        <v>-999</v>
      </c>
      <c r="AZ564" s="304">
        <v>3140</v>
      </c>
      <c r="BA564" s="304">
        <v>560</v>
      </c>
      <c r="BB564" s="304">
        <v>-999</v>
      </c>
      <c r="BC564" s="304">
        <v>3100</v>
      </c>
      <c r="BD564" s="304">
        <v>-999</v>
      </c>
      <c r="BE564" s="304">
        <v>-999</v>
      </c>
      <c r="BF564" s="304">
        <v>-999</v>
      </c>
      <c r="BG564" s="304">
        <v>-999</v>
      </c>
      <c r="BH564" s="304">
        <v>-999</v>
      </c>
      <c r="BI564" s="304">
        <v>-999</v>
      </c>
      <c r="BJ564" s="304">
        <v>3</v>
      </c>
      <c r="BK564" s="304" t="s">
        <v>4954</v>
      </c>
      <c r="BL564" s="304">
        <v>3</v>
      </c>
    </row>
    <row r="565" spans="1:64" ht="15" hidden="1" customHeight="1" x14ac:dyDescent="0.2">
      <c r="A565" s="304" t="s">
        <v>4922</v>
      </c>
      <c r="B565" s="304" t="s">
        <v>5965</v>
      </c>
      <c r="C565" s="304">
        <v>569</v>
      </c>
      <c r="D565" s="349" t="s">
        <v>2154</v>
      </c>
      <c r="E565" s="309">
        <v>90075</v>
      </c>
      <c r="F565" s="309"/>
      <c r="G565" s="324">
        <v>34.015000000000001</v>
      </c>
      <c r="H565" s="324">
        <v>-118.029</v>
      </c>
      <c r="I565" s="324" t="s">
        <v>232</v>
      </c>
      <c r="J565" s="368">
        <f t="shared" si="174"/>
        <v>473.72648515156095</v>
      </c>
      <c r="K565" s="331">
        <f t="shared" si="175"/>
        <v>0.37715248905449367</v>
      </c>
      <c r="L565" s="304" t="str">
        <f t="shared" si="160"/>
        <v>C</v>
      </c>
      <c r="M565" s="388" t="s">
        <v>6092</v>
      </c>
      <c r="N565" s="304"/>
      <c r="O565" s="356"/>
      <c r="P565" s="304"/>
      <c r="Q565" s="310"/>
      <c r="R565" s="304"/>
      <c r="S565" s="304"/>
      <c r="T565" s="304"/>
      <c r="U565" s="304"/>
      <c r="V565" s="304"/>
      <c r="W565" s="310" t="s">
        <v>1902</v>
      </c>
      <c r="X565" s="304" t="s">
        <v>232</v>
      </c>
      <c r="Y565" s="366">
        <f t="shared" si="163"/>
        <v>506.6</v>
      </c>
      <c r="Z565" s="304">
        <v>0.4</v>
      </c>
      <c r="AA565" s="304"/>
      <c r="AB565" s="304">
        <v>-999</v>
      </c>
      <c r="AC565" s="304">
        <v>-999</v>
      </c>
      <c r="AD565" s="366">
        <v>-999</v>
      </c>
      <c r="AE565" s="304">
        <v>-999</v>
      </c>
      <c r="AF565" s="304">
        <v>-999</v>
      </c>
      <c r="AG565" s="304"/>
      <c r="AH565" s="304">
        <v>0.104169</v>
      </c>
      <c r="AI565" s="312"/>
      <c r="AJ565" s="332">
        <v>635</v>
      </c>
      <c r="AK565" s="304">
        <f t="shared" si="161"/>
        <v>690</v>
      </c>
      <c r="AL565" s="363">
        <v>0.43</v>
      </c>
      <c r="AM565" s="389">
        <f t="shared" si="162"/>
        <v>390</v>
      </c>
      <c r="AN565" s="304">
        <v>0.33</v>
      </c>
      <c r="AO565" s="304"/>
      <c r="AP565" s="312" t="s">
        <v>1903</v>
      </c>
      <c r="AQ565" s="312"/>
      <c r="AR565" s="312">
        <v>390</v>
      </c>
      <c r="AS565" s="312">
        <v>376.07299999999998</v>
      </c>
      <c r="AT565" s="312"/>
      <c r="AU565" s="329">
        <f>VLOOKUP(C565,[1]world!$A$2:$B$3555,2,FALSE)</f>
        <v>4</v>
      </c>
      <c r="AV565" s="329">
        <v>459</v>
      </c>
      <c r="AW565" s="304">
        <v>0.37</v>
      </c>
      <c r="AX565" s="304">
        <v>1240</v>
      </c>
      <c r="AY565" s="304">
        <v>-999</v>
      </c>
      <c r="AZ565" s="304">
        <v>2540</v>
      </c>
      <c r="BA565" s="304">
        <v>320</v>
      </c>
      <c r="BB565" s="304">
        <v>-999</v>
      </c>
      <c r="BC565" s="304">
        <v>5080</v>
      </c>
      <c r="BD565" s="304">
        <v>-999</v>
      </c>
      <c r="BE565" s="304">
        <v>-999</v>
      </c>
      <c r="BF565" s="304">
        <v>-999</v>
      </c>
      <c r="BG565" s="304">
        <v>-999</v>
      </c>
      <c r="BH565" s="304">
        <v>-999</v>
      </c>
      <c r="BI565" s="304">
        <v>-999</v>
      </c>
      <c r="BJ565" s="304">
        <v>3</v>
      </c>
      <c r="BK565" s="304" t="s">
        <v>4954</v>
      </c>
      <c r="BL565" s="304">
        <v>3</v>
      </c>
    </row>
    <row r="566" spans="1:64" ht="15" hidden="1" customHeight="1" x14ac:dyDescent="0.2">
      <c r="A566" s="304" t="s">
        <v>4922</v>
      </c>
      <c r="B566" s="304" t="s">
        <v>5965</v>
      </c>
      <c r="C566" s="304">
        <v>570</v>
      </c>
      <c r="D566" s="349" t="s">
        <v>2098</v>
      </c>
      <c r="E566" s="309">
        <v>90077</v>
      </c>
      <c r="F566" s="309"/>
      <c r="G566" s="324">
        <v>33.944000000000003</v>
      </c>
      <c r="H566" s="324">
        <v>-118.087</v>
      </c>
      <c r="I566" s="324" t="s">
        <v>232</v>
      </c>
      <c r="J566" s="368">
        <f>P566</f>
        <v>339.06</v>
      </c>
      <c r="K566" s="331">
        <v>0.13</v>
      </c>
      <c r="L566" s="304" t="str">
        <f t="shared" si="160"/>
        <v>D</v>
      </c>
      <c r="M566" s="388">
        <v>1</v>
      </c>
      <c r="N566" s="304"/>
      <c r="O566" s="309">
        <v>18.899999999999999</v>
      </c>
      <c r="P566" s="331">
        <v>339.06</v>
      </c>
      <c r="Q566" s="309">
        <v>2101</v>
      </c>
      <c r="R566" s="304" t="s">
        <v>5948</v>
      </c>
      <c r="S566" s="304"/>
      <c r="T566" s="304"/>
      <c r="U566" s="304"/>
      <c r="V566" s="304"/>
      <c r="W566" s="304" t="s">
        <v>286</v>
      </c>
      <c r="X566" s="304" t="s">
        <v>213</v>
      </c>
      <c r="Y566" s="366">
        <f t="shared" si="163"/>
        <v>274.5</v>
      </c>
      <c r="Z566" s="304">
        <v>0.3</v>
      </c>
      <c r="AA566" s="304"/>
      <c r="AB566" s="304">
        <v>-999</v>
      </c>
      <c r="AC566" s="304">
        <v>-999</v>
      </c>
      <c r="AD566" s="366">
        <v>-999</v>
      </c>
      <c r="AE566" s="304">
        <v>-999</v>
      </c>
      <c r="AF566" s="304">
        <v>-999</v>
      </c>
      <c r="AG566" s="304"/>
      <c r="AH566" s="304">
        <v>2.1559600000000002E-3</v>
      </c>
      <c r="AI566" s="385">
        <v>9.762429999999999E-3</v>
      </c>
      <c r="AJ566" s="332">
        <v>215</v>
      </c>
      <c r="AK566" s="304">
        <f t="shared" si="161"/>
        <v>210</v>
      </c>
      <c r="AL566" s="363">
        <f>IF(AND(AH566&lt;=0.0022,AI566&lt;=0.0022),0.2,0.43)</f>
        <v>0.43</v>
      </c>
      <c r="AM566" s="389">
        <f t="shared" si="162"/>
        <v>306</v>
      </c>
      <c r="AN566" s="363">
        <v>0.25</v>
      </c>
      <c r="AO566" s="304"/>
      <c r="AP566" s="312" t="s">
        <v>6119</v>
      </c>
      <c r="AQ566" s="312"/>
      <c r="AR566" s="312">
        <v>280</v>
      </c>
      <c r="AS566" s="312">
        <v>270.19</v>
      </c>
      <c r="AT566" s="312">
        <v>306</v>
      </c>
      <c r="AU566" s="329">
        <f>VLOOKUP(C566,[1]world!$A$2:$B$3555,2,FALSE)</f>
        <v>12</v>
      </c>
      <c r="AV566" s="329">
        <v>297</v>
      </c>
      <c r="AW566" s="304">
        <v>0.37</v>
      </c>
      <c r="AX566" s="304">
        <v>1100</v>
      </c>
      <c r="AY566" s="304">
        <v>-999</v>
      </c>
      <c r="AZ566" s="304">
        <v>3300</v>
      </c>
      <c r="BA566" s="304">
        <v>620</v>
      </c>
      <c r="BB566" s="304">
        <v>-999</v>
      </c>
      <c r="BC566" s="304">
        <v>4160</v>
      </c>
      <c r="BD566" s="304">
        <v>-999</v>
      </c>
      <c r="BE566" s="304">
        <v>-999</v>
      </c>
      <c r="BF566" s="304">
        <v>-999</v>
      </c>
      <c r="BG566" s="304">
        <v>-999</v>
      </c>
      <c r="BH566" s="304">
        <v>-999</v>
      </c>
      <c r="BI566" s="304">
        <v>-999</v>
      </c>
      <c r="BJ566" s="304">
        <v>3</v>
      </c>
      <c r="BK566" s="304" t="s">
        <v>4954</v>
      </c>
      <c r="BL566" s="304">
        <v>3</v>
      </c>
    </row>
    <row r="567" spans="1:64" ht="15" hidden="1" customHeight="1" x14ac:dyDescent="0.2">
      <c r="A567" s="304" t="s">
        <v>4922</v>
      </c>
      <c r="B567" s="304" t="s">
        <v>5965</v>
      </c>
      <c r="C567" s="304">
        <v>571</v>
      </c>
      <c r="D567" s="349" t="s">
        <v>2056</v>
      </c>
      <c r="E567" s="309">
        <v>90078</v>
      </c>
      <c r="F567" s="309"/>
      <c r="G567" s="324">
        <v>33.899000000000001</v>
      </c>
      <c r="H567" s="324">
        <v>-118.196</v>
      </c>
      <c r="I567" s="324" t="s">
        <v>205</v>
      </c>
      <c r="J567" s="368">
        <f>EXP(0.35*LN(AM567)+0.24*LN(Y567)+0.2*LN(AJ567)+0.21*LN(AV567))</f>
        <v>262.84505305690328</v>
      </c>
      <c r="K567" s="331">
        <f>SQRT(0.35*AN567^2+0.24*Z567^2+0.2*AL567^2+0.21*AW567^2)</f>
        <v>0.24141043887951488</v>
      </c>
      <c r="L567" s="304" t="str">
        <f t="shared" si="160"/>
        <v>D</v>
      </c>
      <c r="M567" s="388" t="s">
        <v>6092</v>
      </c>
      <c r="N567" s="304"/>
      <c r="O567" s="356"/>
      <c r="P567" s="304"/>
      <c r="Q567" s="310"/>
      <c r="R567" s="304"/>
      <c r="S567" s="304"/>
      <c r="T567" s="304"/>
      <c r="U567" s="304"/>
      <c r="V567" s="304"/>
      <c r="W567" s="304" t="s">
        <v>464</v>
      </c>
      <c r="X567" s="304" t="s">
        <v>213</v>
      </c>
      <c r="Y567" s="366">
        <f t="shared" si="163"/>
        <v>274.5</v>
      </c>
      <c r="Z567" s="304">
        <v>0.3</v>
      </c>
      <c r="AA567" s="304"/>
      <c r="AB567" s="304">
        <v>-999</v>
      </c>
      <c r="AC567" s="304">
        <v>-999</v>
      </c>
      <c r="AD567" s="366">
        <v>-999</v>
      </c>
      <c r="AE567" s="304">
        <v>-999</v>
      </c>
      <c r="AF567" s="304">
        <v>-999</v>
      </c>
      <c r="AG567" s="304"/>
      <c r="AH567" s="304">
        <v>1.6169699999999999E-3</v>
      </c>
      <c r="AI567" s="385">
        <v>5.1202800000000005E-3</v>
      </c>
      <c r="AJ567" s="332">
        <v>205</v>
      </c>
      <c r="AK567" s="304">
        <f t="shared" si="161"/>
        <v>210</v>
      </c>
      <c r="AL567" s="304">
        <v>0.2</v>
      </c>
      <c r="AM567" s="389">
        <f t="shared" si="162"/>
        <v>306</v>
      </c>
      <c r="AN567" s="363">
        <v>0.25</v>
      </c>
      <c r="AO567" s="304"/>
      <c r="AP567" s="312" t="s">
        <v>6119</v>
      </c>
      <c r="AQ567" s="312"/>
      <c r="AR567" s="312">
        <v>280</v>
      </c>
      <c r="AS567" s="312">
        <v>270.19</v>
      </c>
      <c r="AT567" s="312">
        <v>306</v>
      </c>
      <c r="AU567" s="329">
        <f>VLOOKUP(C567,[1]world!$A$2:$B$3555,2,FALSE)</f>
        <v>16</v>
      </c>
      <c r="AV567" s="329">
        <v>246</v>
      </c>
      <c r="AW567" s="304">
        <v>0.18</v>
      </c>
      <c r="AX567" s="304">
        <v>980</v>
      </c>
      <c r="AY567" s="304">
        <v>-999</v>
      </c>
      <c r="AZ567" s="304">
        <v>2980</v>
      </c>
      <c r="BA567" s="304">
        <v>840</v>
      </c>
      <c r="BB567" s="304">
        <v>-999</v>
      </c>
      <c r="BC567" s="304">
        <v>5640</v>
      </c>
      <c r="BD567" s="304">
        <v>-999</v>
      </c>
      <c r="BE567" s="304">
        <v>-999</v>
      </c>
      <c r="BF567" s="304">
        <v>-999</v>
      </c>
      <c r="BG567" s="304">
        <v>-999</v>
      </c>
      <c r="BH567" s="304">
        <v>-999</v>
      </c>
      <c r="BI567" s="304">
        <v>-999</v>
      </c>
      <c r="BJ567" s="304">
        <v>3</v>
      </c>
      <c r="BK567" s="304" t="s">
        <v>4954</v>
      </c>
      <c r="BL567" s="304">
        <v>3</v>
      </c>
    </row>
    <row r="568" spans="1:64" ht="15" hidden="1" customHeight="1" x14ac:dyDescent="0.2">
      <c r="A568" s="304" t="s">
        <v>4922</v>
      </c>
      <c r="B568" s="304" t="s">
        <v>5965</v>
      </c>
      <c r="C568" s="304">
        <v>572</v>
      </c>
      <c r="D568" s="349" t="s">
        <v>2073</v>
      </c>
      <c r="E568" s="309">
        <v>90079</v>
      </c>
      <c r="F568" s="309"/>
      <c r="G568" s="324">
        <v>33.92</v>
      </c>
      <c r="H568" s="324">
        <v>-118.137</v>
      </c>
      <c r="I568" s="324" t="s">
        <v>232</v>
      </c>
      <c r="J568" s="368">
        <f>P568</f>
        <v>245.06</v>
      </c>
      <c r="K568" s="331">
        <v>0.1</v>
      </c>
      <c r="L568" s="304" t="str">
        <f t="shared" si="160"/>
        <v>D</v>
      </c>
      <c r="M568" s="388">
        <v>0</v>
      </c>
      <c r="N568" s="304"/>
      <c r="O568" s="356">
        <v>355</v>
      </c>
      <c r="P568" s="304">
        <v>245.06</v>
      </c>
      <c r="Q568" s="304">
        <v>1754</v>
      </c>
      <c r="R568" s="304" t="s">
        <v>5948</v>
      </c>
      <c r="S568" s="304"/>
      <c r="T568" s="304"/>
      <c r="U568" s="304"/>
      <c r="V568" s="304"/>
      <c r="W568" s="304" t="s">
        <v>286</v>
      </c>
      <c r="X568" s="304" t="s">
        <v>213</v>
      </c>
      <c r="Y568" s="366">
        <f t="shared" si="163"/>
        <v>274.5</v>
      </c>
      <c r="Z568" s="304">
        <v>0.3</v>
      </c>
      <c r="AA568" s="304"/>
      <c r="AB568" s="304">
        <v>-999</v>
      </c>
      <c r="AC568" s="304">
        <v>-999</v>
      </c>
      <c r="AD568" s="366">
        <v>-999</v>
      </c>
      <c r="AE568" s="304">
        <v>-999</v>
      </c>
      <c r="AF568" s="304">
        <v>-999</v>
      </c>
      <c r="AG568" s="304"/>
      <c r="AH568" s="304">
        <v>2.2516799999999998E-3</v>
      </c>
      <c r="AI568" s="385">
        <v>7.5491500000000001E-3</v>
      </c>
      <c r="AJ568" s="332">
        <v>217</v>
      </c>
      <c r="AK568" s="304">
        <f t="shared" si="161"/>
        <v>210</v>
      </c>
      <c r="AL568" s="363">
        <f>IF(AND(AH568&lt;=0.0022,AI568&lt;=0.0022),0.2,0.43)</f>
        <v>0.43</v>
      </c>
      <c r="AM568" s="389">
        <f t="shared" si="162"/>
        <v>306</v>
      </c>
      <c r="AN568" s="363">
        <v>0.25</v>
      </c>
      <c r="AO568" s="304"/>
      <c r="AP568" s="312" t="s">
        <v>6119</v>
      </c>
      <c r="AQ568" s="312"/>
      <c r="AR568" s="312">
        <v>280</v>
      </c>
      <c r="AS568" s="312">
        <v>270.19</v>
      </c>
      <c r="AT568" s="312">
        <v>306</v>
      </c>
      <c r="AU568" s="329">
        <f>VLOOKUP(C568,[1]world!$A$2:$B$3555,2,FALSE)</f>
        <v>16</v>
      </c>
      <c r="AV568" s="329">
        <v>246</v>
      </c>
      <c r="AW568" s="304">
        <v>0.18</v>
      </c>
      <c r="AX568" s="304">
        <v>1100</v>
      </c>
      <c r="AY568" s="304">
        <v>-999</v>
      </c>
      <c r="AZ568" s="304">
        <v>5400</v>
      </c>
      <c r="BA568" s="304">
        <v>840</v>
      </c>
      <c r="BB568" s="304">
        <v>-999</v>
      </c>
      <c r="BC568" s="304">
        <v>5500</v>
      </c>
      <c r="BD568" s="304">
        <v>-999</v>
      </c>
      <c r="BE568" s="304">
        <v>-999</v>
      </c>
      <c r="BF568" s="304">
        <v>-999</v>
      </c>
      <c r="BG568" s="304">
        <v>-999</v>
      </c>
      <c r="BH568" s="304">
        <v>-999</v>
      </c>
      <c r="BI568" s="304">
        <v>-999</v>
      </c>
      <c r="BJ568" s="304">
        <v>3</v>
      </c>
      <c r="BK568" s="304" t="s">
        <v>4954</v>
      </c>
      <c r="BL568" s="304">
        <v>3</v>
      </c>
    </row>
    <row r="569" spans="1:64" ht="15" hidden="1" customHeight="1" x14ac:dyDescent="0.2">
      <c r="A569" s="304" t="s">
        <v>4922</v>
      </c>
      <c r="B569" s="304" t="s">
        <v>5965</v>
      </c>
      <c r="C569" s="304">
        <v>573</v>
      </c>
      <c r="D569" s="349" t="s">
        <v>2038</v>
      </c>
      <c r="E569" s="309">
        <v>90080</v>
      </c>
      <c r="F569" s="309"/>
      <c r="G569" s="324">
        <v>33.881</v>
      </c>
      <c r="H569" s="324">
        <v>-118.176</v>
      </c>
      <c r="I569" s="324" t="s">
        <v>232</v>
      </c>
      <c r="J569" s="368">
        <f>EXP(0.35*LN(AM569)+0.24*LN(Y569)+0.2*LN(AJ569)+0.21*LN(AV569))</f>
        <v>307.97145372075363</v>
      </c>
      <c r="K569" s="331">
        <f>SQRT(0.35*AN569^2+0.24*Z569^2+0.2*AL569^2+0.21*AW569^2)</f>
        <v>0.32258177257867504</v>
      </c>
      <c r="L569" s="304" t="str">
        <f t="shared" si="160"/>
        <v>D</v>
      </c>
      <c r="M569" s="388" t="s">
        <v>6092</v>
      </c>
      <c r="N569" s="304"/>
      <c r="O569" s="356"/>
      <c r="P569" s="304"/>
      <c r="Q569" s="310"/>
      <c r="R569" s="304"/>
      <c r="S569" s="304"/>
      <c r="T569" s="304"/>
      <c r="U569" s="304"/>
      <c r="V569" s="304"/>
      <c r="W569" s="304" t="s">
        <v>581</v>
      </c>
      <c r="X569" s="304" t="s">
        <v>232</v>
      </c>
      <c r="Y569" s="366">
        <f t="shared" si="163"/>
        <v>506.6</v>
      </c>
      <c r="Z569" s="304">
        <v>0.4</v>
      </c>
      <c r="AA569" s="304"/>
      <c r="AB569" s="304">
        <v>-999</v>
      </c>
      <c r="AC569" s="304">
        <v>-999</v>
      </c>
      <c r="AD569" s="366">
        <v>-999</v>
      </c>
      <c r="AE569" s="304">
        <v>-999</v>
      </c>
      <c r="AF569" s="304">
        <v>-999</v>
      </c>
      <c r="AG569" s="304"/>
      <c r="AH569" s="348">
        <f>VLOOKUP($C569,SMM_Vol1!$B$235:$H$269,6,FALSE)</f>
        <v>2.25158E-3</v>
      </c>
      <c r="AI569" s="385">
        <v>5.6185399999999999E-5</v>
      </c>
      <c r="AJ569" s="332">
        <f>VLOOKUP($C569,SMM_Vol1!$B$235:$H$269,7,FALSE)</f>
        <v>217</v>
      </c>
      <c r="AK569" s="304">
        <f t="shared" si="161"/>
        <v>210</v>
      </c>
      <c r="AL569" s="363">
        <v>0.43</v>
      </c>
      <c r="AM569" s="389">
        <f t="shared" si="162"/>
        <v>306</v>
      </c>
      <c r="AN569" s="363">
        <v>0.25</v>
      </c>
      <c r="AO569" s="304"/>
      <c r="AP569" s="312" t="s">
        <v>6119</v>
      </c>
      <c r="AQ569" s="312"/>
      <c r="AR569" s="312">
        <v>280</v>
      </c>
      <c r="AS569" s="312">
        <v>270.19</v>
      </c>
      <c r="AT569" s="312">
        <v>306</v>
      </c>
      <c r="AU569" s="329">
        <f>VLOOKUP(C569,[1]world!$A$2:$B$3555,2,FALSE)</f>
        <v>16</v>
      </c>
      <c r="AV569" s="329">
        <v>246</v>
      </c>
      <c r="AW569" s="304">
        <v>0.18</v>
      </c>
      <c r="AX569" s="304">
        <v>1180</v>
      </c>
      <c r="AY569" s="304">
        <v>-999</v>
      </c>
      <c r="AZ569" s="304">
        <v>3680</v>
      </c>
      <c r="BA569" s="304">
        <v>820</v>
      </c>
      <c r="BB569" s="304">
        <v>-999</v>
      </c>
      <c r="BC569" s="304">
        <v>5480</v>
      </c>
      <c r="BD569" s="304">
        <v>-999</v>
      </c>
      <c r="BE569" s="304">
        <v>-999</v>
      </c>
      <c r="BF569" s="304">
        <v>-999</v>
      </c>
      <c r="BG569" s="304">
        <v>-999</v>
      </c>
      <c r="BH569" s="304">
        <v>-999</v>
      </c>
      <c r="BI569" s="304">
        <v>-999</v>
      </c>
      <c r="BJ569" s="304">
        <v>3</v>
      </c>
      <c r="BK569" s="304" t="s">
        <v>4954</v>
      </c>
      <c r="BL569" s="304">
        <v>3</v>
      </c>
    </row>
    <row r="570" spans="1:64" ht="15" hidden="1" customHeight="1" x14ac:dyDescent="0.2">
      <c r="A570" s="304" t="s">
        <v>4922</v>
      </c>
      <c r="B570" s="304" t="s">
        <v>5965</v>
      </c>
      <c r="C570" s="304">
        <v>574</v>
      </c>
      <c r="D570" s="349" t="s">
        <v>2005</v>
      </c>
      <c r="E570" s="309">
        <v>90081</v>
      </c>
      <c r="F570" s="309"/>
      <c r="G570" s="324">
        <v>33.835999999999999</v>
      </c>
      <c r="H570" s="324">
        <v>-118.24</v>
      </c>
      <c r="I570" s="324" t="s">
        <v>205</v>
      </c>
      <c r="J570" s="368">
        <f>P570</f>
        <v>160.58000000000001</v>
      </c>
      <c r="K570" s="331">
        <v>0.1</v>
      </c>
      <c r="L570" s="304" t="str">
        <f t="shared" si="160"/>
        <v>E</v>
      </c>
      <c r="M570" s="388">
        <v>0</v>
      </c>
      <c r="N570" s="304"/>
      <c r="O570" s="356">
        <v>343</v>
      </c>
      <c r="P570" s="304">
        <v>160.58000000000001</v>
      </c>
      <c r="Q570" s="304">
        <v>1755</v>
      </c>
      <c r="R570" s="304" t="s">
        <v>5948</v>
      </c>
      <c r="S570" s="304"/>
      <c r="T570" s="304"/>
      <c r="U570" s="304"/>
      <c r="V570" s="304"/>
      <c r="W570" s="304" t="s">
        <v>464</v>
      </c>
      <c r="X570" s="304" t="s">
        <v>213</v>
      </c>
      <c r="Y570" s="366">
        <f t="shared" si="163"/>
        <v>274.5</v>
      </c>
      <c r="Z570" s="304">
        <v>0.3</v>
      </c>
      <c r="AA570" s="304"/>
      <c r="AB570" s="304">
        <v>-999</v>
      </c>
      <c r="AC570" s="304">
        <v>-999</v>
      </c>
      <c r="AD570" s="366">
        <v>-999</v>
      </c>
      <c r="AE570" s="304">
        <v>-999</v>
      </c>
      <c r="AF570" s="304">
        <v>-999</v>
      </c>
      <c r="AG570" s="304"/>
      <c r="AH570" s="304">
        <v>6.489E-4</v>
      </c>
      <c r="AI570" s="385">
        <v>4.2153199999999998E-3</v>
      </c>
      <c r="AJ570" s="332">
        <v>187</v>
      </c>
      <c r="AK570" s="304">
        <f t="shared" si="161"/>
        <v>210</v>
      </c>
      <c r="AL570" s="363">
        <f>IF(OR(AH570&lt;=0.0022,AI570&lt;=0.0022),0.2,0.43)</f>
        <v>0.2</v>
      </c>
      <c r="AM570" s="389">
        <f t="shared" si="162"/>
        <v>231</v>
      </c>
      <c r="AN570" s="363">
        <v>0.25</v>
      </c>
      <c r="AO570" s="304"/>
      <c r="AP570" s="312" t="s">
        <v>6119</v>
      </c>
      <c r="AQ570" s="312"/>
      <c r="AR570" s="312">
        <v>280</v>
      </c>
      <c r="AS570" s="312">
        <v>270.19</v>
      </c>
      <c r="AT570" s="312">
        <v>231</v>
      </c>
      <c r="AU570" s="329">
        <f>VLOOKUP(C570,[1]world!$A$2:$B$3555,2,FALSE)</f>
        <v>16</v>
      </c>
      <c r="AV570" s="329">
        <v>246</v>
      </c>
      <c r="AW570" s="304">
        <v>0.18</v>
      </c>
      <c r="AX570" s="304">
        <v>960</v>
      </c>
      <c r="AY570" s="304">
        <v>-999</v>
      </c>
      <c r="AZ570" s="304">
        <v>3660</v>
      </c>
      <c r="BA570" s="304">
        <v>520</v>
      </c>
      <c r="BB570" s="304">
        <v>-999</v>
      </c>
      <c r="BC570" s="304">
        <v>5160</v>
      </c>
      <c r="BD570" s="304">
        <v>-999</v>
      </c>
      <c r="BE570" s="304">
        <v>-999</v>
      </c>
      <c r="BF570" s="304">
        <v>-999</v>
      </c>
      <c r="BG570" s="304">
        <v>-999</v>
      </c>
      <c r="BH570" s="304">
        <v>-999</v>
      </c>
      <c r="BI570" s="304">
        <v>-999</v>
      </c>
      <c r="BJ570" s="304">
        <v>3</v>
      </c>
      <c r="BK570" s="304" t="s">
        <v>4954</v>
      </c>
      <c r="BL570" s="304">
        <v>3</v>
      </c>
    </row>
    <row r="571" spans="1:64" ht="15" hidden="1" customHeight="1" x14ac:dyDescent="0.2">
      <c r="A571" s="304" t="s">
        <v>4922</v>
      </c>
      <c r="B571" s="304" t="s">
        <v>5965</v>
      </c>
      <c r="C571" s="304">
        <v>575</v>
      </c>
      <c r="D571" s="349" t="s">
        <v>1914</v>
      </c>
      <c r="E571" s="309">
        <v>90082</v>
      </c>
      <c r="F571" s="309"/>
      <c r="G571" s="324">
        <v>33.735999999999997</v>
      </c>
      <c r="H571" s="324">
        <v>-118.26900000000001</v>
      </c>
      <c r="I571" s="324" t="s">
        <v>232</v>
      </c>
      <c r="J571" s="368">
        <f t="shared" ref="J571:J579" si="176">EXP(0.35*LN(AM571)+0.24*LN(Y571)+0.2*LN(AJ571)+0.21*LN(AV571))</f>
        <v>263.1142390497086</v>
      </c>
      <c r="K571" s="331">
        <f t="shared" ref="K571:K579" si="177">SQRT(0.35*AN571^2+0.24*Z571^2+0.2*AL571^2+0.21*AW571^2)</f>
        <v>0.33046028505707004</v>
      </c>
      <c r="L571" s="304" t="str">
        <f t="shared" si="160"/>
        <v>D</v>
      </c>
      <c r="M571" s="388" t="s">
        <v>6092</v>
      </c>
      <c r="N571" s="304"/>
      <c r="O571" s="356"/>
      <c r="P571" s="304"/>
      <c r="Q571" s="310"/>
      <c r="R571" s="304"/>
      <c r="S571" s="304"/>
      <c r="T571" s="304"/>
      <c r="U571" s="304"/>
      <c r="V571" s="304"/>
      <c r="W571" s="304" t="s">
        <v>286</v>
      </c>
      <c r="X571" s="304" t="s">
        <v>213</v>
      </c>
      <c r="Y571" s="366">
        <f t="shared" si="163"/>
        <v>274.5</v>
      </c>
      <c r="Z571" s="304">
        <v>0.3</v>
      </c>
      <c r="AA571" s="304"/>
      <c r="AB571" s="304">
        <v>-999</v>
      </c>
      <c r="AC571" s="304">
        <v>-999</v>
      </c>
      <c r="AD571" s="366">
        <v>-999</v>
      </c>
      <c r="AE571" s="304">
        <v>-999</v>
      </c>
      <c r="AF571" s="304">
        <v>-999</v>
      </c>
      <c r="AG571" s="304"/>
      <c r="AH571" s="304">
        <v>2.6480000000000002E-3</v>
      </c>
      <c r="AI571" s="312"/>
      <c r="AJ571" s="332">
        <v>224</v>
      </c>
      <c r="AK571" s="304">
        <f t="shared" si="161"/>
        <v>210</v>
      </c>
      <c r="AL571" s="363">
        <v>0.43</v>
      </c>
      <c r="AM571" s="389">
        <f t="shared" si="162"/>
        <v>231</v>
      </c>
      <c r="AN571" s="363">
        <v>0.25</v>
      </c>
      <c r="AO571" s="304"/>
      <c r="AP571" s="312" t="s">
        <v>4987</v>
      </c>
      <c r="AQ571" s="312"/>
      <c r="AR571" s="312">
        <v>236</v>
      </c>
      <c r="AS571" s="312">
        <v>229.78700000000001</v>
      </c>
      <c r="AT571" s="312">
        <v>231</v>
      </c>
      <c r="AU571" s="329">
        <f>VLOOKUP(C571,[1]world!$A$2:$B$3555,2,FALSE)</f>
        <v>15</v>
      </c>
      <c r="AV571" s="329">
        <v>363</v>
      </c>
      <c r="AW571" s="304">
        <v>0.37</v>
      </c>
      <c r="AX571" s="304">
        <v>100</v>
      </c>
      <c r="AY571" s="304">
        <v>-999</v>
      </c>
      <c r="AZ571" s="304">
        <v>1260</v>
      </c>
      <c r="BA571" s="304">
        <v>320</v>
      </c>
      <c r="BB571" s="304">
        <v>-999</v>
      </c>
      <c r="BC571" s="304">
        <v>1640</v>
      </c>
      <c r="BD571" s="304">
        <v>-999</v>
      </c>
      <c r="BE571" s="304">
        <v>-999</v>
      </c>
      <c r="BF571" s="304">
        <v>-999</v>
      </c>
      <c r="BG571" s="304">
        <v>-999</v>
      </c>
      <c r="BH571" s="304">
        <v>-999</v>
      </c>
      <c r="BI571" s="304">
        <v>-999</v>
      </c>
      <c r="BJ571" s="304">
        <v>3</v>
      </c>
      <c r="BK571" s="304" t="s">
        <v>4954</v>
      </c>
      <c r="BL571" s="304">
        <v>3</v>
      </c>
    </row>
    <row r="572" spans="1:64" ht="15" hidden="1" customHeight="1" x14ac:dyDescent="0.2">
      <c r="A572" s="304" t="s">
        <v>4922</v>
      </c>
      <c r="B572" s="304" t="s">
        <v>5965</v>
      </c>
      <c r="C572" s="304">
        <v>576</v>
      </c>
      <c r="D572" s="349" t="s">
        <v>1908</v>
      </c>
      <c r="E572" s="309">
        <v>90083</v>
      </c>
      <c r="F572" s="309"/>
      <c r="G572" s="324">
        <v>33.726999999999997</v>
      </c>
      <c r="H572" s="324">
        <v>-118.044</v>
      </c>
      <c r="I572" s="324" t="s">
        <v>232</v>
      </c>
      <c r="J572" s="368">
        <f t="shared" si="176"/>
        <v>267.06663251096057</v>
      </c>
      <c r="K572" s="331">
        <f t="shared" si="177"/>
        <v>0.29539634391779462</v>
      </c>
      <c r="L572" s="304" t="str">
        <f t="shared" si="160"/>
        <v>D</v>
      </c>
      <c r="M572" s="388" t="s">
        <v>6092</v>
      </c>
      <c r="N572" s="304"/>
      <c r="O572" s="356"/>
      <c r="P572" s="304"/>
      <c r="Q572" s="310"/>
      <c r="R572" s="304"/>
      <c r="S572" s="304"/>
      <c r="T572" s="304"/>
      <c r="U572" s="304"/>
      <c r="V572" s="304"/>
      <c r="W572" s="304" t="s">
        <v>286</v>
      </c>
      <c r="X572" s="304" t="s">
        <v>213</v>
      </c>
      <c r="Y572" s="366">
        <f t="shared" si="163"/>
        <v>274.5</v>
      </c>
      <c r="Z572" s="304">
        <v>0.3</v>
      </c>
      <c r="AA572" s="304"/>
      <c r="AB572" s="304">
        <v>-999</v>
      </c>
      <c r="AC572" s="304">
        <v>-999</v>
      </c>
      <c r="AD572" s="366">
        <v>-999</v>
      </c>
      <c r="AE572" s="304">
        <v>-999</v>
      </c>
      <c r="AF572" s="304">
        <v>-999</v>
      </c>
      <c r="AG572" s="304"/>
      <c r="AH572" s="304">
        <v>2.5155899999999998E-3</v>
      </c>
      <c r="AI572" s="385">
        <v>1.0040199999999999E-2</v>
      </c>
      <c r="AJ572" s="332">
        <v>222</v>
      </c>
      <c r="AK572" s="304">
        <f t="shared" si="161"/>
        <v>210</v>
      </c>
      <c r="AL572" s="363">
        <v>0.43</v>
      </c>
      <c r="AM572" s="389">
        <f t="shared" si="162"/>
        <v>306</v>
      </c>
      <c r="AN572" s="363">
        <v>0.25</v>
      </c>
      <c r="AO572" s="304"/>
      <c r="AP572" s="312" t="s">
        <v>6119</v>
      </c>
      <c r="AQ572" s="312"/>
      <c r="AR572" s="312">
        <v>280</v>
      </c>
      <c r="AS572" s="312">
        <v>270.19</v>
      </c>
      <c r="AT572" s="312">
        <v>306</v>
      </c>
      <c r="AU572" s="329">
        <f>VLOOKUP(C572,[1]world!$A$2:$B$3555,2,FALSE)</f>
        <v>16</v>
      </c>
      <c r="AV572" s="329">
        <v>246</v>
      </c>
      <c r="AW572" s="304">
        <v>0.18</v>
      </c>
      <c r="AX572" s="304">
        <v>1260</v>
      </c>
      <c r="AY572" s="304">
        <v>-999</v>
      </c>
      <c r="AZ572" s="304">
        <v>4060</v>
      </c>
      <c r="BA572" s="304">
        <v>540</v>
      </c>
      <c r="BB572" s="304">
        <v>-999</v>
      </c>
      <c r="BC572" s="304">
        <v>2940</v>
      </c>
      <c r="BD572" s="304">
        <v>-999</v>
      </c>
      <c r="BE572" s="304">
        <v>-999</v>
      </c>
      <c r="BF572" s="304">
        <v>-999</v>
      </c>
      <c r="BG572" s="304">
        <v>-999</v>
      </c>
      <c r="BH572" s="304">
        <v>-999</v>
      </c>
      <c r="BI572" s="304">
        <v>-999</v>
      </c>
      <c r="BJ572" s="304">
        <v>3</v>
      </c>
      <c r="BK572" s="304" t="s">
        <v>4954</v>
      </c>
      <c r="BL572" s="304">
        <v>3</v>
      </c>
    </row>
    <row r="573" spans="1:64" ht="15" hidden="1" customHeight="1" x14ac:dyDescent="0.2">
      <c r="A573" s="304" t="s">
        <v>4922</v>
      </c>
      <c r="B573" s="304" t="s">
        <v>5965</v>
      </c>
      <c r="C573" s="304">
        <v>577</v>
      </c>
      <c r="D573" s="349" t="s">
        <v>2012</v>
      </c>
      <c r="E573" s="309">
        <v>90084</v>
      </c>
      <c r="F573" s="309"/>
      <c r="G573" s="324">
        <v>33.845999999999997</v>
      </c>
      <c r="H573" s="324">
        <v>-118.099</v>
      </c>
      <c r="I573" s="324" t="s">
        <v>232</v>
      </c>
      <c r="J573" s="368">
        <f t="shared" si="176"/>
        <v>263.35593165177954</v>
      </c>
      <c r="K573" s="331">
        <f t="shared" si="177"/>
        <v>0.24141043887951488</v>
      </c>
      <c r="L573" s="304" t="str">
        <f t="shared" si="160"/>
        <v>D</v>
      </c>
      <c r="M573" s="388" t="s">
        <v>6092</v>
      </c>
      <c r="N573" s="304"/>
      <c r="O573" s="356"/>
      <c r="P573" s="304"/>
      <c r="Q573" s="310"/>
      <c r="R573" s="304"/>
      <c r="S573" s="304"/>
      <c r="T573" s="304"/>
      <c r="U573" s="304"/>
      <c r="V573" s="304"/>
      <c r="W573" s="304" t="s">
        <v>286</v>
      </c>
      <c r="X573" s="304" t="s">
        <v>213</v>
      </c>
      <c r="Y573" s="366">
        <f t="shared" si="163"/>
        <v>274.5</v>
      </c>
      <c r="Z573" s="304">
        <v>0.3</v>
      </c>
      <c r="AA573" s="304"/>
      <c r="AB573" s="304">
        <v>-999</v>
      </c>
      <c r="AC573" s="304">
        <v>-999</v>
      </c>
      <c r="AD573" s="366">
        <v>-999</v>
      </c>
      <c r="AE573" s="304">
        <v>-999</v>
      </c>
      <c r="AF573" s="304">
        <v>-999</v>
      </c>
      <c r="AG573" s="304"/>
      <c r="AH573" s="304">
        <v>1.74234E-3</v>
      </c>
      <c r="AI573" s="385">
        <v>6.0753900000000008E-3</v>
      </c>
      <c r="AJ573" s="332">
        <v>207</v>
      </c>
      <c r="AK573" s="304">
        <f t="shared" si="161"/>
        <v>210</v>
      </c>
      <c r="AL573" s="304">
        <v>0.2</v>
      </c>
      <c r="AM573" s="389">
        <f t="shared" si="162"/>
        <v>306</v>
      </c>
      <c r="AN573" s="363">
        <v>0.25</v>
      </c>
      <c r="AO573" s="304"/>
      <c r="AP573" s="312" t="s">
        <v>6119</v>
      </c>
      <c r="AQ573" s="312"/>
      <c r="AR573" s="312">
        <v>280</v>
      </c>
      <c r="AS573" s="312">
        <v>270.19</v>
      </c>
      <c r="AT573" s="312">
        <v>306</v>
      </c>
      <c r="AU573" s="329">
        <f>VLOOKUP(C573,[1]world!$A$2:$B$3555,2,FALSE)</f>
        <v>16</v>
      </c>
      <c r="AV573" s="329">
        <v>246</v>
      </c>
      <c r="AW573" s="304">
        <v>0.18</v>
      </c>
      <c r="AX573" s="304">
        <v>1080</v>
      </c>
      <c r="AY573" s="304">
        <v>-999</v>
      </c>
      <c r="AZ573" s="304">
        <v>6180</v>
      </c>
      <c r="BA573" s="304">
        <v>820</v>
      </c>
      <c r="BB573" s="304">
        <v>-999</v>
      </c>
      <c r="BC573" s="304">
        <v>5300</v>
      </c>
      <c r="BD573" s="304">
        <v>-999</v>
      </c>
      <c r="BE573" s="304">
        <v>-999</v>
      </c>
      <c r="BF573" s="304">
        <v>-999</v>
      </c>
      <c r="BG573" s="304">
        <v>-999</v>
      </c>
      <c r="BH573" s="304">
        <v>-999</v>
      </c>
      <c r="BI573" s="304">
        <v>-999</v>
      </c>
      <c r="BJ573" s="304">
        <v>3</v>
      </c>
      <c r="BK573" s="304" t="s">
        <v>4954</v>
      </c>
      <c r="BL573" s="304">
        <v>3</v>
      </c>
    </row>
    <row r="574" spans="1:64" ht="15" hidden="1" customHeight="1" x14ac:dyDescent="0.2">
      <c r="A574" s="304" t="s">
        <v>4922</v>
      </c>
      <c r="B574" s="304" t="s">
        <v>5965</v>
      </c>
      <c r="C574" s="304">
        <v>578</v>
      </c>
      <c r="D574" s="349" t="s">
        <v>1968</v>
      </c>
      <c r="E574" s="309">
        <v>90085</v>
      </c>
      <c r="F574" s="309"/>
      <c r="G574" s="324">
        <v>33.79</v>
      </c>
      <c r="H574" s="324">
        <v>-118.012</v>
      </c>
      <c r="I574" s="324" t="s">
        <v>232</v>
      </c>
      <c r="J574" s="368">
        <f t="shared" si="176"/>
        <v>296.2931519089276</v>
      </c>
      <c r="K574" s="331">
        <f t="shared" si="177"/>
        <v>0.33046028505707004</v>
      </c>
      <c r="L574" s="304" t="str">
        <f t="shared" si="160"/>
        <v>D</v>
      </c>
      <c r="M574" s="388" t="s">
        <v>6092</v>
      </c>
      <c r="N574" s="304"/>
      <c r="O574" s="356"/>
      <c r="P574" s="304"/>
      <c r="Q574" s="310"/>
      <c r="R574" s="304"/>
      <c r="S574" s="304"/>
      <c r="T574" s="304"/>
      <c r="U574" s="304"/>
      <c r="V574" s="304"/>
      <c r="W574" s="304" t="s">
        <v>1718</v>
      </c>
      <c r="X574" s="304" t="s">
        <v>206</v>
      </c>
      <c r="Y574" s="366">
        <f t="shared" si="163"/>
        <v>338.6</v>
      </c>
      <c r="Z574" s="304">
        <v>0.3</v>
      </c>
      <c r="AA574" s="304"/>
      <c r="AB574" s="304">
        <v>-999</v>
      </c>
      <c r="AC574" s="304">
        <v>-999</v>
      </c>
      <c r="AD574" s="366">
        <v>-999</v>
      </c>
      <c r="AE574" s="304">
        <v>-999</v>
      </c>
      <c r="AF574" s="304">
        <v>-999</v>
      </c>
      <c r="AG574" s="304"/>
      <c r="AH574" s="304">
        <v>3.4170899999999998E-3</v>
      </c>
      <c r="AI574" s="385">
        <v>9.1572500000000005E-3</v>
      </c>
      <c r="AJ574" s="332">
        <v>238</v>
      </c>
      <c r="AK574" s="304">
        <f t="shared" si="161"/>
        <v>210</v>
      </c>
      <c r="AL574" s="363">
        <v>0.43</v>
      </c>
      <c r="AM574" s="389">
        <f t="shared" si="162"/>
        <v>306</v>
      </c>
      <c r="AN574" s="363">
        <v>0.25</v>
      </c>
      <c r="AO574" s="304"/>
      <c r="AP574" s="312" t="s">
        <v>6119</v>
      </c>
      <c r="AQ574" s="312"/>
      <c r="AR574" s="312">
        <v>280</v>
      </c>
      <c r="AS574" s="312">
        <v>270.19</v>
      </c>
      <c r="AT574" s="312">
        <v>306</v>
      </c>
      <c r="AU574" s="329">
        <f>VLOOKUP(C574,[1]world!$A$2:$B$3555,2,FALSE)</f>
        <v>12</v>
      </c>
      <c r="AV574" s="329">
        <v>297</v>
      </c>
      <c r="AW574" s="304">
        <v>0.37</v>
      </c>
      <c r="AX574" s="304">
        <v>980</v>
      </c>
      <c r="AY574" s="304">
        <v>-999</v>
      </c>
      <c r="AZ574" s="304">
        <v>4780</v>
      </c>
      <c r="BA574" s="304">
        <v>760</v>
      </c>
      <c r="BB574" s="304">
        <v>-999</v>
      </c>
      <c r="BC574" s="304">
        <v>4360</v>
      </c>
      <c r="BD574" s="304">
        <v>-999</v>
      </c>
      <c r="BE574" s="304">
        <v>-999</v>
      </c>
      <c r="BF574" s="304">
        <v>-999</v>
      </c>
      <c r="BG574" s="304">
        <v>-999</v>
      </c>
      <c r="BH574" s="304">
        <v>-999</v>
      </c>
      <c r="BI574" s="304">
        <v>-999</v>
      </c>
      <c r="BJ574" s="304">
        <v>3</v>
      </c>
      <c r="BK574" s="304" t="s">
        <v>4954</v>
      </c>
      <c r="BL574" s="304">
        <v>3</v>
      </c>
    </row>
    <row r="575" spans="1:64" ht="15" hidden="1" customHeight="1" x14ac:dyDescent="0.2">
      <c r="A575" s="304" t="s">
        <v>4922</v>
      </c>
      <c r="B575" s="304" t="s">
        <v>5965</v>
      </c>
      <c r="C575" s="304">
        <v>579</v>
      </c>
      <c r="D575" s="349" t="s">
        <v>2014</v>
      </c>
      <c r="E575" s="309">
        <v>90086</v>
      </c>
      <c r="F575" s="309"/>
      <c r="G575" s="324">
        <v>33.847000000000001</v>
      </c>
      <c r="H575" s="324">
        <v>-118.018</v>
      </c>
      <c r="I575" s="324" t="s">
        <v>232</v>
      </c>
      <c r="J575" s="368">
        <f t="shared" si="176"/>
        <v>267.54610890703725</v>
      </c>
      <c r="K575" s="331">
        <f t="shared" si="177"/>
        <v>0.29539634391779462</v>
      </c>
      <c r="L575" s="304" t="str">
        <f t="shared" si="160"/>
        <v>D</v>
      </c>
      <c r="M575" s="388" t="s">
        <v>6092</v>
      </c>
      <c r="N575" s="304"/>
      <c r="O575" s="356"/>
      <c r="P575" s="304"/>
      <c r="Q575" s="310"/>
      <c r="R575" s="304"/>
      <c r="S575" s="304"/>
      <c r="T575" s="304"/>
      <c r="U575" s="304"/>
      <c r="V575" s="304"/>
      <c r="W575" s="304" t="s">
        <v>286</v>
      </c>
      <c r="X575" s="304" t="s">
        <v>213</v>
      </c>
      <c r="Y575" s="366">
        <f t="shared" si="163"/>
        <v>274.5</v>
      </c>
      <c r="Z575" s="304">
        <v>0.3</v>
      </c>
      <c r="AA575" s="304"/>
      <c r="AB575" s="304">
        <v>-999</v>
      </c>
      <c r="AC575" s="304">
        <v>-999</v>
      </c>
      <c r="AD575" s="366">
        <v>-999</v>
      </c>
      <c r="AE575" s="304">
        <v>-999</v>
      </c>
      <c r="AF575" s="304">
        <v>-999</v>
      </c>
      <c r="AG575" s="304"/>
      <c r="AH575" s="304">
        <v>2.6512200000000001E-3</v>
      </c>
      <c r="AI575" s="385">
        <v>8.8478100000000011E-3</v>
      </c>
      <c r="AJ575" s="332">
        <v>224</v>
      </c>
      <c r="AK575" s="304">
        <f t="shared" si="161"/>
        <v>210</v>
      </c>
      <c r="AL575" s="363">
        <v>0.43</v>
      </c>
      <c r="AM575" s="389">
        <f t="shared" si="162"/>
        <v>306</v>
      </c>
      <c r="AN575" s="363">
        <v>0.25</v>
      </c>
      <c r="AO575" s="304"/>
      <c r="AP575" s="312" t="s">
        <v>6119</v>
      </c>
      <c r="AQ575" s="312"/>
      <c r="AR575" s="312">
        <v>280</v>
      </c>
      <c r="AS575" s="312">
        <v>270.19</v>
      </c>
      <c r="AT575" s="312">
        <v>306</v>
      </c>
      <c r="AU575" s="329">
        <f>VLOOKUP(C575,[1]world!$A$2:$B$3555,2,FALSE)</f>
        <v>16</v>
      </c>
      <c r="AV575" s="329">
        <v>246</v>
      </c>
      <c r="AW575" s="304">
        <v>0.18</v>
      </c>
      <c r="AX575" s="304">
        <v>880</v>
      </c>
      <c r="AY575" s="304">
        <v>-999</v>
      </c>
      <c r="AZ575" s="304">
        <v>4880</v>
      </c>
      <c r="BA575" s="304">
        <v>760</v>
      </c>
      <c r="BB575" s="304">
        <v>-999</v>
      </c>
      <c r="BC575" s="304">
        <v>4420</v>
      </c>
      <c r="BD575" s="304">
        <v>-999</v>
      </c>
      <c r="BE575" s="304">
        <v>-999</v>
      </c>
      <c r="BF575" s="304">
        <v>-999</v>
      </c>
      <c r="BG575" s="304">
        <v>-999</v>
      </c>
      <c r="BH575" s="304">
        <v>-999</v>
      </c>
      <c r="BI575" s="304">
        <v>-999</v>
      </c>
      <c r="BJ575" s="304">
        <v>3</v>
      </c>
      <c r="BK575" s="304" t="s">
        <v>4954</v>
      </c>
      <c r="BL575" s="304">
        <v>3</v>
      </c>
    </row>
    <row r="576" spans="1:64" ht="15" hidden="1" customHeight="1" x14ac:dyDescent="0.2">
      <c r="A576" s="304" t="s">
        <v>4922</v>
      </c>
      <c r="B576" s="304" t="s">
        <v>5965</v>
      </c>
      <c r="C576" s="304">
        <v>580</v>
      </c>
      <c r="D576" s="349" t="s">
        <v>2068</v>
      </c>
      <c r="E576" s="309">
        <v>90087</v>
      </c>
      <c r="F576" s="309"/>
      <c r="G576" s="324">
        <v>33.915999999999997</v>
      </c>
      <c r="H576" s="324">
        <v>-117.896</v>
      </c>
      <c r="I576" s="324" t="s">
        <v>232</v>
      </c>
      <c r="J576" s="368">
        <f t="shared" si="176"/>
        <v>326.01581081540928</v>
      </c>
      <c r="K576" s="331">
        <f t="shared" si="177"/>
        <v>0.33046028505707004</v>
      </c>
      <c r="L576" s="304" t="str">
        <f t="shared" si="160"/>
        <v>D</v>
      </c>
      <c r="M576" s="388" t="s">
        <v>6092</v>
      </c>
      <c r="N576" s="304"/>
      <c r="O576" s="356"/>
      <c r="P576" s="304"/>
      <c r="Q576" s="310"/>
      <c r="R576" s="304"/>
      <c r="S576" s="304"/>
      <c r="T576" s="304"/>
      <c r="U576" s="304"/>
      <c r="V576" s="304"/>
      <c r="W576" s="310" t="s">
        <v>286</v>
      </c>
      <c r="X576" s="304" t="s">
        <v>213</v>
      </c>
      <c r="Y576" s="366">
        <f t="shared" si="163"/>
        <v>274.5</v>
      </c>
      <c r="Z576" s="304">
        <v>0.3</v>
      </c>
      <c r="AA576" s="304"/>
      <c r="AB576" s="304">
        <v>-999</v>
      </c>
      <c r="AC576" s="304">
        <v>-999</v>
      </c>
      <c r="AD576" s="366">
        <v>-999</v>
      </c>
      <c r="AE576" s="304">
        <v>-999</v>
      </c>
      <c r="AF576" s="304">
        <v>-999</v>
      </c>
      <c r="AG576" s="304"/>
      <c r="AH576" s="304">
        <v>5.3898899999999996E-3</v>
      </c>
      <c r="AI576" s="312"/>
      <c r="AJ576" s="332">
        <v>257</v>
      </c>
      <c r="AK576" s="304">
        <f t="shared" si="161"/>
        <v>270</v>
      </c>
      <c r="AL576" s="363">
        <v>0.43</v>
      </c>
      <c r="AM576" s="389">
        <f t="shared" si="162"/>
        <v>387</v>
      </c>
      <c r="AN576" s="363">
        <v>0.25</v>
      </c>
      <c r="AO576" s="304"/>
      <c r="AP576" s="312" t="s">
        <v>1600</v>
      </c>
      <c r="AQ576" s="312"/>
      <c r="AR576" s="312">
        <v>387</v>
      </c>
      <c r="AS576" s="312">
        <v>370.78899999999999</v>
      </c>
      <c r="AT576" s="312"/>
      <c r="AU576" s="329">
        <f>VLOOKUP(C576,[1]world!$A$2:$B$3555,2,FALSE)</f>
        <v>8</v>
      </c>
      <c r="AV576" s="329">
        <v>374</v>
      </c>
      <c r="AW576" s="304">
        <v>0.37</v>
      </c>
      <c r="AX576" s="304">
        <v>1060</v>
      </c>
      <c r="AY576" s="304">
        <v>-999</v>
      </c>
      <c r="AZ576" s="304">
        <v>3660</v>
      </c>
      <c r="BA576" s="304">
        <v>520</v>
      </c>
      <c r="BB576" s="304">
        <v>-999</v>
      </c>
      <c r="BC576" s="304">
        <v>3200</v>
      </c>
      <c r="BD576" s="304">
        <v>-999</v>
      </c>
      <c r="BE576" s="304">
        <v>-999</v>
      </c>
      <c r="BF576" s="304">
        <v>-999</v>
      </c>
      <c r="BG576" s="304">
        <v>-999</v>
      </c>
      <c r="BH576" s="304">
        <v>-999</v>
      </c>
      <c r="BI576" s="304">
        <v>-999</v>
      </c>
      <c r="BJ576" s="304">
        <v>3</v>
      </c>
      <c r="BK576" s="304" t="s">
        <v>4954</v>
      </c>
      <c r="BL576" s="304">
        <v>3</v>
      </c>
    </row>
    <row r="577" spans="1:64" ht="15" hidden="1" customHeight="1" x14ac:dyDescent="0.2">
      <c r="A577" s="304" t="s">
        <v>4922</v>
      </c>
      <c r="B577" s="304" t="s">
        <v>5965</v>
      </c>
      <c r="C577" s="304">
        <v>581</v>
      </c>
      <c r="D577" s="349" t="s">
        <v>1982</v>
      </c>
      <c r="E577" s="309">
        <v>90088</v>
      </c>
      <c r="F577" s="309"/>
      <c r="G577" s="324">
        <v>33.817</v>
      </c>
      <c r="H577" s="324">
        <v>-117.95099999999999</v>
      </c>
      <c r="I577" s="324" t="s">
        <v>232</v>
      </c>
      <c r="J577" s="368">
        <f t="shared" si="176"/>
        <v>265.60716460127611</v>
      </c>
      <c r="K577" s="331">
        <f t="shared" si="177"/>
        <v>0.29539634391779462</v>
      </c>
      <c r="L577" s="304" t="str">
        <f t="shared" si="160"/>
        <v>D</v>
      </c>
      <c r="M577" s="388" t="s">
        <v>6092</v>
      </c>
      <c r="N577" s="304"/>
      <c r="O577" s="356"/>
      <c r="P577" s="304"/>
      <c r="Q577" s="310"/>
      <c r="R577" s="304"/>
      <c r="S577" s="304"/>
      <c r="T577" s="304"/>
      <c r="U577" s="304"/>
      <c r="V577" s="304"/>
      <c r="W577" s="304" t="s">
        <v>286</v>
      </c>
      <c r="X577" s="304" t="s">
        <v>213</v>
      </c>
      <c r="Y577" s="366">
        <f t="shared" si="163"/>
        <v>274.5</v>
      </c>
      <c r="Z577" s="304">
        <v>0.3</v>
      </c>
      <c r="AA577" s="304"/>
      <c r="AB577" s="304">
        <v>-999</v>
      </c>
      <c r="AC577" s="304">
        <v>-999</v>
      </c>
      <c r="AD577" s="366">
        <v>-999</v>
      </c>
      <c r="AE577" s="304">
        <v>-999</v>
      </c>
      <c r="AF577" s="304">
        <v>-999</v>
      </c>
      <c r="AG577" s="304"/>
      <c r="AH577" s="304">
        <v>2.2249000000000001E-3</v>
      </c>
      <c r="AI577" s="385">
        <v>1.05653E-2</v>
      </c>
      <c r="AJ577" s="332">
        <v>216</v>
      </c>
      <c r="AK577" s="304">
        <f t="shared" si="161"/>
        <v>210</v>
      </c>
      <c r="AL577" s="363">
        <v>0.43</v>
      </c>
      <c r="AM577" s="389">
        <f t="shared" si="162"/>
        <v>306</v>
      </c>
      <c r="AN577" s="363">
        <v>0.25</v>
      </c>
      <c r="AO577" s="304"/>
      <c r="AP577" s="312" t="s">
        <v>6119</v>
      </c>
      <c r="AQ577" s="312"/>
      <c r="AR577" s="312">
        <v>280</v>
      </c>
      <c r="AS577" s="312">
        <v>270.19</v>
      </c>
      <c r="AT577" s="312">
        <v>306</v>
      </c>
      <c r="AU577" s="329">
        <f>VLOOKUP(C577,[1]world!$A$2:$B$3555,2,FALSE)</f>
        <v>16</v>
      </c>
      <c r="AV577" s="329">
        <v>246</v>
      </c>
      <c r="AW577" s="304">
        <v>0.18</v>
      </c>
      <c r="AX577" s="304">
        <v>1200</v>
      </c>
      <c r="AY577" s="304">
        <v>-999</v>
      </c>
      <c r="AZ577" s="304">
        <v>5100</v>
      </c>
      <c r="BA577" s="304">
        <v>620</v>
      </c>
      <c r="BB577" s="304">
        <v>-999</v>
      </c>
      <c r="BC577" s="304">
        <v>2880</v>
      </c>
      <c r="BD577" s="304">
        <v>-999</v>
      </c>
      <c r="BE577" s="304">
        <v>-999</v>
      </c>
      <c r="BF577" s="304">
        <v>-999</v>
      </c>
      <c r="BG577" s="304">
        <v>-999</v>
      </c>
      <c r="BH577" s="304">
        <v>-999</v>
      </c>
      <c r="BI577" s="304">
        <v>-999</v>
      </c>
      <c r="BJ577" s="304">
        <v>3</v>
      </c>
      <c r="BK577" s="304" t="s">
        <v>4954</v>
      </c>
      <c r="BL577" s="304">
        <v>3</v>
      </c>
    </row>
    <row r="578" spans="1:64" ht="15" hidden="1" customHeight="1" x14ac:dyDescent="0.2">
      <c r="A578" s="304" t="s">
        <v>4922</v>
      </c>
      <c r="B578" s="304" t="s">
        <v>5965</v>
      </c>
      <c r="C578" s="304">
        <v>582</v>
      </c>
      <c r="D578" s="349" t="s">
        <v>1909</v>
      </c>
      <c r="E578" s="309">
        <v>90089</v>
      </c>
      <c r="F578" s="309"/>
      <c r="G578" s="324">
        <v>33.727800000000002</v>
      </c>
      <c r="H578" s="324">
        <v>-117.824</v>
      </c>
      <c r="I578" s="324" t="s">
        <v>205</v>
      </c>
      <c r="J578" s="368">
        <f t="shared" si="176"/>
        <v>303.30329176635553</v>
      </c>
      <c r="K578" s="331">
        <f t="shared" si="177"/>
        <v>0.33046028505707004</v>
      </c>
      <c r="L578" s="304" t="str">
        <f t="shared" si="160"/>
        <v>D</v>
      </c>
      <c r="M578" s="388" t="s">
        <v>6092</v>
      </c>
      <c r="N578" s="304"/>
      <c r="O578" s="356"/>
      <c r="P578" s="304"/>
      <c r="Q578" s="310"/>
      <c r="R578" s="304"/>
      <c r="S578" s="304"/>
      <c r="T578" s="304"/>
      <c r="U578" s="304"/>
      <c r="V578" s="304"/>
      <c r="W578" s="304" t="s">
        <v>464</v>
      </c>
      <c r="X578" s="304" t="s">
        <v>213</v>
      </c>
      <c r="Y578" s="366">
        <f t="shared" si="163"/>
        <v>274.5</v>
      </c>
      <c r="Z578" s="304">
        <v>0.3</v>
      </c>
      <c r="AA578" s="304"/>
      <c r="AB578" s="304">
        <v>-999</v>
      </c>
      <c r="AC578" s="304">
        <v>-999</v>
      </c>
      <c r="AD578" s="366">
        <v>-999</v>
      </c>
      <c r="AE578" s="304">
        <v>-999</v>
      </c>
      <c r="AF578" s="304">
        <v>-999</v>
      </c>
      <c r="AG578" s="304"/>
      <c r="AH578" s="304">
        <v>6.5002599999999999E-3</v>
      </c>
      <c r="AI578" s="385">
        <v>2.24497E-2</v>
      </c>
      <c r="AJ578" s="332">
        <v>268</v>
      </c>
      <c r="AK578" s="304">
        <f t="shared" si="161"/>
        <v>270</v>
      </c>
      <c r="AL578" s="363">
        <v>0.43</v>
      </c>
      <c r="AM578" s="389">
        <f t="shared" si="162"/>
        <v>353</v>
      </c>
      <c r="AN578" s="363">
        <v>0.25</v>
      </c>
      <c r="AO578" s="304"/>
      <c r="AP578" s="312" t="s">
        <v>6119</v>
      </c>
      <c r="AQ578" s="312"/>
      <c r="AR578" s="312">
        <v>280</v>
      </c>
      <c r="AS578" s="312">
        <v>270.19</v>
      </c>
      <c r="AT578" s="312">
        <v>353</v>
      </c>
      <c r="AU578" s="329">
        <f>VLOOKUP(C578,[1]world!$A$2:$B$3555,2,FALSE)</f>
        <v>12</v>
      </c>
      <c r="AV578" s="329">
        <v>297</v>
      </c>
      <c r="AW578" s="304">
        <v>0.37</v>
      </c>
      <c r="AX578" s="304">
        <v>900</v>
      </c>
      <c r="AY578" s="304">
        <v>-999</v>
      </c>
      <c r="AZ578" s="304">
        <v>2700</v>
      </c>
      <c r="BA578" s="304">
        <v>320</v>
      </c>
      <c r="BB578" s="304">
        <v>-999</v>
      </c>
      <c r="BC578" s="304">
        <v>2780</v>
      </c>
      <c r="BD578" s="304">
        <v>-999</v>
      </c>
      <c r="BE578" s="304">
        <v>-999</v>
      </c>
      <c r="BF578" s="304">
        <v>-999</v>
      </c>
      <c r="BG578" s="304">
        <v>-999</v>
      </c>
      <c r="BH578" s="304">
        <v>-999</v>
      </c>
      <c r="BI578" s="304">
        <v>-999</v>
      </c>
      <c r="BJ578" s="304">
        <v>3</v>
      </c>
      <c r="BK578" s="304" t="s">
        <v>4954</v>
      </c>
      <c r="BL578" s="304">
        <v>3</v>
      </c>
    </row>
    <row r="579" spans="1:64" ht="15" hidden="1" customHeight="1" x14ac:dyDescent="0.2">
      <c r="A579" s="304" t="s">
        <v>4922</v>
      </c>
      <c r="B579" s="304" t="s">
        <v>5965</v>
      </c>
      <c r="C579" s="304">
        <v>583</v>
      </c>
      <c r="D579" s="349" t="s">
        <v>1990</v>
      </c>
      <c r="E579" s="309">
        <v>90090</v>
      </c>
      <c r="F579" s="309"/>
      <c r="G579" s="324">
        <v>33.820999999999998</v>
      </c>
      <c r="H579" s="324">
        <v>-117.818</v>
      </c>
      <c r="I579" s="324" t="s">
        <v>232</v>
      </c>
      <c r="J579" s="368">
        <f t="shared" si="176"/>
        <v>419.1208224720782</v>
      </c>
      <c r="K579" s="331">
        <f t="shared" si="177"/>
        <v>0.33046028505707004</v>
      </c>
      <c r="L579" s="304" t="str">
        <f t="shared" si="160"/>
        <v>C</v>
      </c>
      <c r="M579" s="388" t="s">
        <v>6092</v>
      </c>
      <c r="N579" s="304"/>
      <c r="O579" s="356"/>
      <c r="P579" s="304"/>
      <c r="Q579" s="310"/>
      <c r="R579" s="304"/>
      <c r="S579" s="304"/>
      <c r="T579" s="304"/>
      <c r="U579" s="304"/>
      <c r="V579" s="304"/>
      <c r="W579" s="310" t="s">
        <v>583</v>
      </c>
      <c r="X579" s="304" t="s">
        <v>205</v>
      </c>
      <c r="Y579" s="366">
        <f t="shared" si="163"/>
        <v>424.8</v>
      </c>
      <c r="Z579" s="304">
        <v>0.3</v>
      </c>
      <c r="AA579" s="304"/>
      <c r="AB579" s="304">
        <v>-999</v>
      </c>
      <c r="AC579" s="304">
        <v>-999</v>
      </c>
      <c r="AD579" s="366">
        <v>-999</v>
      </c>
      <c r="AE579" s="304">
        <v>-999</v>
      </c>
      <c r="AF579" s="304">
        <v>-999</v>
      </c>
      <c r="AG579" s="304"/>
      <c r="AH579" s="304">
        <v>3.5378199999999999E-2</v>
      </c>
      <c r="AI579" s="312"/>
      <c r="AJ579" s="332">
        <v>431</v>
      </c>
      <c r="AK579" s="304">
        <f t="shared" si="161"/>
        <v>425</v>
      </c>
      <c r="AL579" s="363">
        <v>0.43</v>
      </c>
      <c r="AM579" s="389">
        <f t="shared" si="162"/>
        <v>387</v>
      </c>
      <c r="AN579" s="363">
        <v>0.25</v>
      </c>
      <c r="AO579" s="304"/>
      <c r="AP579" s="312" t="s">
        <v>1600</v>
      </c>
      <c r="AQ579" s="312"/>
      <c r="AR579" s="312">
        <v>387</v>
      </c>
      <c r="AS579" s="312">
        <v>370.78899999999999</v>
      </c>
      <c r="AT579" s="312"/>
      <c r="AU579" s="329">
        <f>VLOOKUP(C579,[1]world!$A$2:$B$3555,2,FALSE)</f>
        <v>4</v>
      </c>
      <c r="AV579" s="329">
        <v>459</v>
      </c>
      <c r="AW579" s="304">
        <v>0.37</v>
      </c>
      <c r="AX579" s="304">
        <v>880</v>
      </c>
      <c r="AY579" s="304">
        <v>-999</v>
      </c>
      <c r="AZ579" s="304">
        <v>2880</v>
      </c>
      <c r="BA579" s="304">
        <v>320</v>
      </c>
      <c r="BB579" s="304">
        <v>-999</v>
      </c>
      <c r="BC579" s="304">
        <v>2300</v>
      </c>
      <c r="BD579" s="304">
        <v>-999</v>
      </c>
      <c r="BE579" s="304">
        <v>-999</v>
      </c>
      <c r="BF579" s="304">
        <v>-999</v>
      </c>
      <c r="BG579" s="304">
        <v>-999</v>
      </c>
      <c r="BH579" s="304">
        <v>-999</v>
      </c>
      <c r="BI579" s="304">
        <v>-999</v>
      </c>
      <c r="BJ579" s="304">
        <v>3</v>
      </c>
      <c r="BK579" s="304" t="s">
        <v>4954</v>
      </c>
      <c r="BL579" s="304">
        <v>3</v>
      </c>
    </row>
    <row r="580" spans="1:64" ht="15" hidden="1" customHeight="1" x14ac:dyDescent="0.2">
      <c r="A580" s="304" t="s">
        <v>4922</v>
      </c>
      <c r="B580" s="304" t="s">
        <v>5965</v>
      </c>
      <c r="C580" s="304">
        <v>584</v>
      </c>
      <c r="D580" s="349" t="s">
        <v>2192</v>
      </c>
      <c r="E580" s="309">
        <v>90091</v>
      </c>
      <c r="F580" s="309"/>
      <c r="G580" s="324">
        <v>34.045999999999999</v>
      </c>
      <c r="H580" s="324">
        <v>-118.355</v>
      </c>
      <c r="I580" s="324" t="s">
        <v>205</v>
      </c>
      <c r="J580" s="368">
        <f>P580</f>
        <v>308.70999999999998</v>
      </c>
      <c r="K580" s="331">
        <v>0.1</v>
      </c>
      <c r="L580" s="304" t="str">
        <f t="shared" ref="L580:L643" si="178">IF(J580&lt;180,"E",IF(AND(J580&gt;=180,J580&lt;360),"D",IF(AND(J580&gt;=360,J580&lt;760),"C",IF(AND(J580&gt;=760,J580&lt;1500),"B",IF(J580&gt;=1500,"A","-")))))</f>
        <v>D</v>
      </c>
      <c r="M580" s="388">
        <v>0</v>
      </c>
      <c r="N580" s="304"/>
      <c r="O580" s="356">
        <v>96.92</v>
      </c>
      <c r="P580" s="304">
        <v>308.70999999999998</v>
      </c>
      <c r="Q580" s="304">
        <v>1780</v>
      </c>
      <c r="R580" s="304" t="s">
        <v>5948</v>
      </c>
      <c r="S580" s="304"/>
      <c r="T580" s="304"/>
      <c r="U580" s="304"/>
      <c r="V580" s="304"/>
      <c r="W580" s="304" t="s">
        <v>464</v>
      </c>
      <c r="X580" s="304" t="s">
        <v>213</v>
      </c>
      <c r="Y580" s="366">
        <f t="shared" si="163"/>
        <v>274.5</v>
      </c>
      <c r="Z580" s="304">
        <v>0.3</v>
      </c>
      <c r="AA580" s="304"/>
      <c r="AB580" s="304">
        <v>-999</v>
      </c>
      <c r="AC580" s="304">
        <v>-999</v>
      </c>
      <c r="AD580" s="366">
        <v>-999</v>
      </c>
      <c r="AE580" s="304">
        <v>-999</v>
      </c>
      <c r="AF580" s="304">
        <v>-999</v>
      </c>
      <c r="AG580" s="304"/>
      <c r="AH580" s="304">
        <v>1.4223299999999999E-2</v>
      </c>
      <c r="AI580" s="385">
        <v>3.5158700000000001E-2</v>
      </c>
      <c r="AJ580" s="332">
        <v>332</v>
      </c>
      <c r="AK580" s="304">
        <f t="shared" ref="AK580:AK643" si="179">IF(AJ580&lt;=180,180,IF(AND(AJ580&gt;180,AJ580&lt;240),210,IF(AND(AJ580&gt;=240,AJ580&lt;300),270,IF(AND(AJ580&gt;=300,AJ580&lt;360),270,IF(AND(AJ580&gt;=360,AJ580&lt;490),425,IF(AND(AJ580&gt;=490,AJ580&lt;620),555,IF(AND(AJ580&gt;=620,AJ580&lt;760),690,IF(AJ580&gt;=760,760,"Error"))))))))</f>
        <v>270</v>
      </c>
      <c r="AL580" s="363">
        <f>IF(AND(AH580&lt;=0.0022,AI580&lt;=0.0022),0.2,0.43)</f>
        <v>0.43</v>
      </c>
      <c r="AM580" s="389">
        <f t="shared" ref="AM580:AM643" si="180">IF(AT580&lt;&gt;"",AT580,IF(AND(AT580="",AR580=""),"",AR580))</f>
        <v>353</v>
      </c>
      <c r="AN580" s="363">
        <v>0.25</v>
      </c>
      <c r="AO580" s="304"/>
      <c r="AP580" s="312" t="s">
        <v>6121</v>
      </c>
      <c r="AQ580" s="312"/>
      <c r="AR580" s="312">
        <v>280</v>
      </c>
      <c r="AS580" s="312">
        <v>294.24700000000001</v>
      </c>
      <c r="AT580" s="312">
        <v>353</v>
      </c>
      <c r="AU580" s="329">
        <f>VLOOKUP(C580,[1]world!$A$2:$B$3555,2,FALSE)</f>
        <v>8</v>
      </c>
      <c r="AV580" s="329">
        <v>374</v>
      </c>
      <c r="AW580" s="304">
        <v>0.37</v>
      </c>
      <c r="AX580" s="304">
        <v>1100</v>
      </c>
      <c r="AY580" s="304">
        <v>-999</v>
      </c>
      <c r="AZ580" s="304">
        <v>3400</v>
      </c>
      <c r="BA580" s="304">
        <v>500</v>
      </c>
      <c r="BB580" s="304">
        <v>-999</v>
      </c>
      <c r="BC580" s="304">
        <v>5080</v>
      </c>
      <c r="BD580" s="304">
        <v>-999</v>
      </c>
      <c r="BE580" s="304">
        <v>-999</v>
      </c>
      <c r="BF580" s="304">
        <v>-999</v>
      </c>
      <c r="BG580" s="304">
        <v>-999</v>
      </c>
      <c r="BH580" s="304">
        <v>-999</v>
      </c>
      <c r="BI580" s="304">
        <v>-999</v>
      </c>
      <c r="BJ580" s="304">
        <v>3</v>
      </c>
      <c r="BK580" s="304" t="s">
        <v>4954</v>
      </c>
      <c r="BL580" s="304">
        <v>3</v>
      </c>
    </row>
    <row r="581" spans="1:64" ht="15" hidden="1" customHeight="1" x14ac:dyDescent="0.2">
      <c r="A581" s="304" t="s">
        <v>4922</v>
      </c>
      <c r="B581" s="304" t="s">
        <v>5965</v>
      </c>
      <c r="C581" s="304">
        <v>585</v>
      </c>
      <c r="D581" s="349" t="s">
        <v>2322</v>
      </c>
      <c r="E581" s="309">
        <v>90093</v>
      </c>
      <c r="F581" s="309"/>
      <c r="G581" s="324">
        <v>34.130000000000003</v>
      </c>
      <c r="H581" s="324">
        <v>-118.036</v>
      </c>
      <c r="I581" s="324" t="s">
        <v>232</v>
      </c>
      <c r="J581" s="368">
        <f>P581</f>
        <v>367.53</v>
      </c>
      <c r="K581" s="331">
        <v>0.1</v>
      </c>
      <c r="L581" s="304" t="str">
        <f t="shared" si="178"/>
        <v>C</v>
      </c>
      <c r="M581" s="388">
        <v>0</v>
      </c>
      <c r="N581" s="304"/>
      <c r="O581" s="356">
        <v>29.6</v>
      </c>
      <c r="P581" s="304">
        <v>367.53</v>
      </c>
      <c r="Q581" s="304">
        <v>2038</v>
      </c>
      <c r="R581" s="304" t="s">
        <v>5948</v>
      </c>
      <c r="S581" s="304"/>
      <c r="T581" s="304"/>
      <c r="U581" s="304"/>
      <c r="V581" s="304"/>
      <c r="W581" s="304" t="s">
        <v>286</v>
      </c>
      <c r="X581" s="304" t="s">
        <v>213</v>
      </c>
      <c r="Y581" s="366">
        <f t="shared" ref="Y581:Y644" si="181">IF(X581="A",506.6,IF(X581="B",424.8,IF(X581="C",338.6,IF(X581="D",274.5,IF(X581="E",181.5,"-")))))</f>
        <v>274.5</v>
      </c>
      <c r="Z581" s="304">
        <v>0.3</v>
      </c>
      <c r="AA581" s="304"/>
      <c r="AB581" s="304">
        <v>-999</v>
      </c>
      <c r="AC581" s="304">
        <v>-999</v>
      </c>
      <c r="AD581" s="366">
        <v>-999</v>
      </c>
      <c r="AE581" s="304">
        <v>-999</v>
      </c>
      <c r="AF581" s="304">
        <v>-999</v>
      </c>
      <c r="AG581" s="304"/>
      <c r="AH581" s="304">
        <v>1.1089999999999999E-2</v>
      </c>
      <c r="AI581" s="385">
        <v>3.5277900000000001E-2</v>
      </c>
      <c r="AJ581" s="332">
        <v>308</v>
      </c>
      <c r="AK581" s="304">
        <f t="shared" si="179"/>
        <v>270</v>
      </c>
      <c r="AL581" s="363">
        <f>IF(AND(AH581&lt;=0.0022,AI581&lt;=0.0022),0.2,0.43)</f>
        <v>0.43</v>
      </c>
      <c r="AM581" s="389">
        <f t="shared" si="180"/>
        <v>353</v>
      </c>
      <c r="AN581" s="363">
        <v>0.25</v>
      </c>
      <c r="AO581" s="304"/>
      <c r="AP581" s="312" t="s">
        <v>6113</v>
      </c>
      <c r="AQ581" s="312"/>
      <c r="AR581" s="312">
        <v>280</v>
      </c>
      <c r="AS581" s="312">
        <v>271.44099999999997</v>
      </c>
      <c r="AT581" s="312">
        <v>353</v>
      </c>
      <c r="AU581" s="329">
        <f>VLOOKUP(C581,[1]world!$A$2:$B$3555,2,FALSE)</f>
        <v>8</v>
      </c>
      <c r="AV581" s="329">
        <v>374</v>
      </c>
      <c r="AW581" s="304">
        <v>0.37</v>
      </c>
      <c r="AX581" s="304">
        <v>800</v>
      </c>
      <c r="AY581" s="304">
        <v>-999</v>
      </c>
      <c r="AZ581" s="304">
        <v>1800</v>
      </c>
      <c r="BA581" s="304">
        <v>320</v>
      </c>
      <c r="BB581" s="304">
        <v>-999</v>
      </c>
      <c r="BC581" s="304">
        <v>2020</v>
      </c>
      <c r="BD581" s="304">
        <v>-999</v>
      </c>
      <c r="BE581" s="304">
        <v>-999</v>
      </c>
      <c r="BF581" s="304">
        <v>-999</v>
      </c>
      <c r="BG581" s="304">
        <v>-999</v>
      </c>
      <c r="BH581" s="304">
        <v>-999</v>
      </c>
      <c r="BI581" s="304">
        <v>-999</v>
      </c>
      <c r="BJ581" s="304">
        <v>3</v>
      </c>
      <c r="BK581" s="304" t="s">
        <v>4954</v>
      </c>
      <c r="BL581" s="304">
        <v>3</v>
      </c>
    </row>
    <row r="582" spans="1:64" ht="15" hidden="1" customHeight="1" x14ac:dyDescent="0.2">
      <c r="A582" s="304" t="s">
        <v>4922</v>
      </c>
      <c r="B582" s="304" t="s">
        <v>5965</v>
      </c>
      <c r="C582" s="304">
        <v>586</v>
      </c>
      <c r="D582" s="349" t="s">
        <v>2110</v>
      </c>
      <c r="E582" s="309">
        <v>90094</v>
      </c>
      <c r="F582" s="309"/>
      <c r="G582" s="324">
        <v>33.965000000000003</v>
      </c>
      <c r="H582" s="324">
        <v>-118.158</v>
      </c>
      <c r="I582" s="324" t="s">
        <v>232</v>
      </c>
      <c r="J582" s="368">
        <f t="shared" ref="J582:J586" si="182">EXP(0.35*LN(AM582)+0.24*LN(Y582)+0.2*LN(AJ582)+0.21*LN(AV582))</f>
        <v>263.10098835508086</v>
      </c>
      <c r="K582" s="331">
        <f t="shared" ref="K582:K586" si="183">SQRT(0.35*AN582^2+0.24*Z582^2+0.2*AL582^2+0.21*AW582^2)</f>
        <v>0.24141043887951488</v>
      </c>
      <c r="L582" s="304" t="str">
        <f t="shared" si="178"/>
        <v>D</v>
      </c>
      <c r="M582" s="388" t="s">
        <v>6092</v>
      </c>
      <c r="N582" s="304"/>
      <c r="O582" s="356"/>
      <c r="P582" s="304"/>
      <c r="Q582" s="310"/>
      <c r="R582" s="304"/>
      <c r="S582" s="304"/>
      <c r="T582" s="304"/>
      <c r="U582" s="304"/>
      <c r="V582" s="304"/>
      <c r="W582" s="304" t="s">
        <v>286</v>
      </c>
      <c r="X582" s="304" t="s">
        <v>213</v>
      </c>
      <c r="Y582" s="366">
        <f t="shared" si="181"/>
        <v>274.5</v>
      </c>
      <c r="Z582" s="304">
        <v>0.3</v>
      </c>
      <c r="AA582" s="304"/>
      <c r="AB582" s="304">
        <v>-999</v>
      </c>
      <c r="AC582" s="304">
        <v>-999</v>
      </c>
      <c r="AD582" s="366">
        <v>-999</v>
      </c>
      <c r="AE582" s="304">
        <v>-999</v>
      </c>
      <c r="AF582" s="304">
        <v>-999</v>
      </c>
      <c r="AG582" s="304"/>
      <c r="AH582" s="304">
        <v>1.6885699999999999E-3</v>
      </c>
      <c r="AI582" s="385">
        <v>9.5018899999999989E-3</v>
      </c>
      <c r="AJ582" s="332">
        <v>206</v>
      </c>
      <c r="AK582" s="304">
        <f t="shared" si="179"/>
        <v>210</v>
      </c>
      <c r="AL582" s="304">
        <v>0.2</v>
      </c>
      <c r="AM582" s="389">
        <f t="shared" si="180"/>
        <v>306</v>
      </c>
      <c r="AN582" s="363">
        <v>0.25</v>
      </c>
      <c r="AO582" s="304"/>
      <c r="AP582" s="312" t="s">
        <v>6119</v>
      </c>
      <c r="AQ582" s="312"/>
      <c r="AR582" s="312">
        <v>280</v>
      </c>
      <c r="AS582" s="312">
        <v>270.19</v>
      </c>
      <c r="AT582" s="312">
        <v>306</v>
      </c>
      <c r="AU582" s="329">
        <f>VLOOKUP(C582,[1]world!$A$2:$B$3555,2,FALSE)</f>
        <v>16</v>
      </c>
      <c r="AV582" s="329">
        <v>246</v>
      </c>
      <c r="AW582" s="304">
        <v>0.18</v>
      </c>
      <c r="AX582" s="304">
        <v>800</v>
      </c>
      <c r="AY582" s="304">
        <v>-999</v>
      </c>
      <c r="AZ582" s="304">
        <v>4700</v>
      </c>
      <c r="BA582" s="304">
        <v>780</v>
      </c>
      <c r="BB582" s="304">
        <v>-999</v>
      </c>
      <c r="BC582" s="304">
        <v>4920</v>
      </c>
      <c r="BD582" s="304">
        <v>-999</v>
      </c>
      <c r="BE582" s="304">
        <v>-999</v>
      </c>
      <c r="BF582" s="304">
        <v>-999</v>
      </c>
      <c r="BG582" s="304">
        <v>-999</v>
      </c>
      <c r="BH582" s="304">
        <v>-999</v>
      </c>
      <c r="BI582" s="304">
        <v>-999</v>
      </c>
      <c r="BJ582" s="304">
        <v>3</v>
      </c>
      <c r="BK582" s="304" t="s">
        <v>4954</v>
      </c>
      <c r="BL582" s="304">
        <v>3</v>
      </c>
    </row>
    <row r="583" spans="1:64" ht="15" hidden="1" customHeight="1" x14ac:dyDescent="0.2">
      <c r="A583" s="304" t="s">
        <v>4922</v>
      </c>
      <c r="B583" s="304" t="s">
        <v>5965</v>
      </c>
      <c r="C583" s="304">
        <v>587</v>
      </c>
      <c r="D583" s="349" t="s">
        <v>2378</v>
      </c>
      <c r="E583" s="309">
        <v>90095</v>
      </c>
      <c r="F583" s="309"/>
      <c r="G583" s="324">
        <v>34.167999999999999</v>
      </c>
      <c r="H583" s="324">
        <v>-118.078</v>
      </c>
      <c r="I583" s="324" t="s">
        <v>232</v>
      </c>
      <c r="J583" s="368">
        <f t="shared" si="182"/>
        <v>410.08693351264225</v>
      </c>
      <c r="K583" s="331">
        <f t="shared" si="183"/>
        <v>0.33046028505707004</v>
      </c>
      <c r="L583" s="304" t="str">
        <f t="shared" si="178"/>
        <v>C</v>
      </c>
      <c r="M583" s="388" t="s">
        <v>6092</v>
      </c>
      <c r="N583" s="304"/>
      <c r="O583" s="356"/>
      <c r="P583" s="304"/>
      <c r="Q583" s="310"/>
      <c r="R583" s="304"/>
      <c r="S583" s="304"/>
      <c r="T583" s="304"/>
      <c r="U583" s="304"/>
      <c r="V583" s="304"/>
      <c r="W583" s="304" t="s">
        <v>1579</v>
      </c>
      <c r="X583" s="304" t="s">
        <v>206</v>
      </c>
      <c r="Y583" s="366">
        <f t="shared" si="181"/>
        <v>338.6</v>
      </c>
      <c r="Z583" s="304">
        <v>0.3</v>
      </c>
      <c r="AA583" s="304"/>
      <c r="AB583" s="304">
        <v>-999</v>
      </c>
      <c r="AC583" s="304">
        <v>-999</v>
      </c>
      <c r="AD583" s="366">
        <v>-999</v>
      </c>
      <c r="AE583" s="304">
        <v>-999</v>
      </c>
      <c r="AF583" s="304">
        <v>-999</v>
      </c>
      <c r="AG583" s="304"/>
      <c r="AH583" s="304">
        <v>9.0787499999999993E-2</v>
      </c>
      <c r="AI583" s="385">
        <v>0.22606000000000001</v>
      </c>
      <c r="AJ583" s="332">
        <v>596</v>
      </c>
      <c r="AK583" s="304">
        <f t="shared" si="179"/>
        <v>555</v>
      </c>
      <c r="AL583" s="363">
        <v>0.43</v>
      </c>
      <c r="AM583" s="389">
        <f t="shared" si="180"/>
        <v>353</v>
      </c>
      <c r="AN583" s="363">
        <v>0.25</v>
      </c>
      <c r="AO583" s="304"/>
      <c r="AP583" s="312" t="s">
        <v>4979</v>
      </c>
      <c r="AQ583" s="312"/>
      <c r="AR583" s="312">
        <v>354</v>
      </c>
      <c r="AS583" s="312">
        <v>370.78899999999999</v>
      </c>
      <c r="AT583" s="312">
        <v>353</v>
      </c>
      <c r="AU583" s="329">
        <f>VLOOKUP(C583,[1]world!$A$2:$B$3555,2,FALSE)</f>
        <v>4</v>
      </c>
      <c r="AV583" s="329">
        <v>459</v>
      </c>
      <c r="AW583" s="304">
        <v>0.37</v>
      </c>
      <c r="AX583" s="304">
        <v>80</v>
      </c>
      <c r="AY583" s="304">
        <v>-999</v>
      </c>
      <c r="AZ583" s="304">
        <v>1060</v>
      </c>
      <c r="BA583" s="304">
        <v>320</v>
      </c>
      <c r="BB583" s="304">
        <v>-999</v>
      </c>
      <c r="BC583" s="304">
        <v>1200</v>
      </c>
      <c r="BD583" s="304">
        <v>-999</v>
      </c>
      <c r="BE583" s="304">
        <v>-999</v>
      </c>
      <c r="BF583" s="304">
        <v>-999</v>
      </c>
      <c r="BG583" s="304">
        <v>-999</v>
      </c>
      <c r="BH583" s="304">
        <v>-999</v>
      </c>
      <c r="BI583" s="304">
        <v>-999</v>
      </c>
      <c r="BJ583" s="304">
        <v>3</v>
      </c>
      <c r="BK583" s="304" t="s">
        <v>4954</v>
      </c>
      <c r="BL583" s="304">
        <v>3</v>
      </c>
    </row>
    <row r="584" spans="1:64" ht="15" hidden="1" customHeight="1" x14ac:dyDescent="0.2">
      <c r="A584" s="304" t="s">
        <v>4922</v>
      </c>
      <c r="B584" s="304" t="s">
        <v>5965</v>
      </c>
      <c r="C584" s="304">
        <v>588</v>
      </c>
      <c r="D584" s="349" t="s">
        <v>2379</v>
      </c>
      <c r="E584" s="309">
        <v>90095</v>
      </c>
      <c r="F584" s="309"/>
      <c r="G584" s="324">
        <v>34.167999999999999</v>
      </c>
      <c r="H584" s="324">
        <v>-118.078</v>
      </c>
      <c r="I584" s="324" t="s">
        <v>232</v>
      </c>
      <c r="J584" s="368">
        <f t="shared" si="182"/>
        <v>410.08693351264225</v>
      </c>
      <c r="K584" s="331">
        <f t="shared" si="183"/>
        <v>0.33046028505707004</v>
      </c>
      <c r="L584" s="304" t="str">
        <f t="shared" si="178"/>
        <v>C</v>
      </c>
      <c r="M584" s="388" t="s">
        <v>6092</v>
      </c>
      <c r="N584" s="304"/>
      <c r="O584" s="356"/>
      <c r="P584" s="304"/>
      <c r="Q584" s="310"/>
      <c r="R584" s="304"/>
      <c r="S584" s="304"/>
      <c r="T584" s="304"/>
      <c r="U584" s="304"/>
      <c r="V584" s="304"/>
      <c r="W584" s="304" t="s">
        <v>1579</v>
      </c>
      <c r="X584" s="304" t="s">
        <v>206</v>
      </c>
      <c r="Y584" s="366">
        <f t="shared" si="181"/>
        <v>338.6</v>
      </c>
      <c r="Z584" s="304">
        <v>0.3</v>
      </c>
      <c r="AA584" s="304"/>
      <c r="AB584" s="304">
        <v>-999</v>
      </c>
      <c r="AC584" s="304">
        <v>-999</v>
      </c>
      <c r="AD584" s="366">
        <v>-999</v>
      </c>
      <c r="AE584" s="304">
        <v>-999</v>
      </c>
      <c r="AF584" s="304">
        <v>-999</v>
      </c>
      <c r="AG584" s="304"/>
      <c r="AH584" s="304">
        <v>9.0787499999999993E-2</v>
      </c>
      <c r="AI584" s="385">
        <v>0.22606000000000001</v>
      </c>
      <c r="AJ584" s="332">
        <v>596</v>
      </c>
      <c r="AK584" s="304">
        <f t="shared" si="179"/>
        <v>555</v>
      </c>
      <c r="AL584" s="363">
        <v>0.43</v>
      </c>
      <c r="AM584" s="389">
        <f t="shared" si="180"/>
        <v>353</v>
      </c>
      <c r="AN584" s="363">
        <v>0.25</v>
      </c>
      <c r="AO584" s="304"/>
      <c r="AP584" s="312" t="s">
        <v>4979</v>
      </c>
      <c r="AQ584" s="312"/>
      <c r="AR584" s="312">
        <v>354</v>
      </c>
      <c r="AS584" s="312">
        <v>370.78899999999999</v>
      </c>
      <c r="AT584" s="312">
        <v>353</v>
      </c>
      <c r="AU584" s="329">
        <f>VLOOKUP(C584,[1]world!$A$2:$B$3555,2,FALSE)</f>
        <v>4</v>
      </c>
      <c r="AV584" s="329">
        <v>459</v>
      </c>
      <c r="AW584" s="304">
        <v>0.37</v>
      </c>
      <c r="AX584" s="304">
        <v>80</v>
      </c>
      <c r="AY584" s="304">
        <v>-999</v>
      </c>
      <c r="AZ584" s="304">
        <v>1060</v>
      </c>
      <c r="BA584" s="304">
        <v>320</v>
      </c>
      <c r="BB584" s="304">
        <v>-999</v>
      </c>
      <c r="BC584" s="304">
        <v>1200</v>
      </c>
      <c r="BD584" s="304">
        <v>-999</v>
      </c>
      <c r="BE584" s="304">
        <v>-999</v>
      </c>
      <c r="BF584" s="304">
        <v>-999</v>
      </c>
      <c r="BG584" s="304">
        <v>-999</v>
      </c>
      <c r="BH584" s="304">
        <v>-999</v>
      </c>
      <c r="BI584" s="304">
        <v>-999</v>
      </c>
      <c r="BJ584" s="304">
        <v>3</v>
      </c>
      <c r="BK584" s="304" t="s">
        <v>4954</v>
      </c>
      <c r="BL584" s="304">
        <v>3</v>
      </c>
    </row>
    <row r="585" spans="1:64" ht="15" hidden="1" customHeight="1" x14ac:dyDescent="0.2">
      <c r="A585" s="304" t="s">
        <v>4922</v>
      </c>
      <c r="B585" s="304" t="s">
        <v>5965</v>
      </c>
      <c r="C585" s="304">
        <v>589</v>
      </c>
      <c r="D585" s="349" t="s">
        <v>2162</v>
      </c>
      <c r="E585" s="309">
        <v>90096</v>
      </c>
      <c r="F585" s="309"/>
      <c r="G585" s="324">
        <v>34.021000000000001</v>
      </c>
      <c r="H585" s="324">
        <v>-118.28700000000001</v>
      </c>
      <c r="I585" s="324" t="s">
        <v>206</v>
      </c>
      <c r="J585" s="368">
        <f t="shared" si="182"/>
        <v>301.93288949206294</v>
      </c>
      <c r="K585" s="331">
        <f t="shared" si="183"/>
        <v>0.33046028505707004</v>
      </c>
      <c r="L585" s="304" t="str">
        <f t="shared" si="178"/>
        <v>D</v>
      </c>
      <c r="M585" s="388" t="s">
        <v>6092</v>
      </c>
      <c r="N585" s="304"/>
      <c r="O585" s="356"/>
      <c r="P585" s="304"/>
      <c r="Q585" s="310"/>
      <c r="R585" s="304"/>
      <c r="S585" s="304"/>
      <c r="T585" s="304"/>
      <c r="U585" s="304"/>
      <c r="V585" s="304"/>
      <c r="W585" s="304" t="s">
        <v>699</v>
      </c>
      <c r="X585" s="304" t="s">
        <v>213</v>
      </c>
      <c r="Y585" s="366">
        <f t="shared" si="181"/>
        <v>274.5</v>
      </c>
      <c r="Z585" s="304">
        <v>0.3</v>
      </c>
      <c r="AA585" s="304"/>
      <c r="AB585" s="304">
        <v>-999</v>
      </c>
      <c r="AC585" s="304">
        <v>-999</v>
      </c>
      <c r="AD585" s="366">
        <v>-999</v>
      </c>
      <c r="AE585" s="304">
        <v>-999</v>
      </c>
      <c r="AF585" s="304">
        <v>-999</v>
      </c>
      <c r="AG585" s="304"/>
      <c r="AH585" s="304">
        <v>5.8589699999999998E-3</v>
      </c>
      <c r="AI585" s="385">
        <v>2.13776E-2</v>
      </c>
      <c r="AJ585" s="332">
        <v>262</v>
      </c>
      <c r="AK585" s="304">
        <f t="shared" si="179"/>
        <v>270</v>
      </c>
      <c r="AL585" s="363">
        <v>0.43</v>
      </c>
      <c r="AM585" s="389">
        <f t="shared" si="180"/>
        <v>353</v>
      </c>
      <c r="AN585" s="363">
        <v>0.25</v>
      </c>
      <c r="AO585" s="304"/>
      <c r="AP585" s="312" t="s">
        <v>6119</v>
      </c>
      <c r="AQ585" s="312"/>
      <c r="AR585" s="312">
        <v>280</v>
      </c>
      <c r="AS585" s="312">
        <v>270.19</v>
      </c>
      <c r="AT585" s="312">
        <v>353</v>
      </c>
      <c r="AU585" s="329">
        <f>VLOOKUP(C585,[1]world!$A$2:$B$3555,2,FALSE)</f>
        <v>12</v>
      </c>
      <c r="AV585" s="329">
        <v>297</v>
      </c>
      <c r="AW585" s="304">
        <v>0.37</v>
      </c>
      <c r="AX585" s="304">
        <v>1420</v>
      </c>
      <c r="AY585" s="304">
        <v>-999</v>
      </c>
      <c r="AZ585" s="304">
        <v>4820</v>
      </c>
      <c r="BA585" s="304">
        <v>560</v>
      </c>
      <c r="BB585" s="304">
        <v>-999</v>
      </c>
      <c r="BC585" s="304">
        <v>3800</v>
      </c>
      <c r="BD585" s="304">
        <v>-999</v>
      </c>
      <c r="BE585" s="304">
        <v>-999</v>
      </c>
      <c r="BF585" s="304">
        <v>-999</v>
      </c>
      <c r="BG585" s="304">
        <v>-999</v>
      </c>
      <c r="BH585" s="304">
        <v>-999</v>
      </c>
      <c r="BI585" s="304">
        <v>-999</v>
      </c>
      <c r="BJ585" s="304">
        <v>3</v>
      </c>
      <c r="BK585" s="304" t="s">
        <v>4954</v>
      </c>
      <c r="BL585" s="304">
        <v>3</v>
      </c>
    </row>
    <row r="586" spans="1:64" ht="15" hidden="1" customHeight="1" x14ac:dyDescent="0.2">
      <c r="A586" s="304" t="s">
        <v>4922</v>
      </c>
      <c r="B586" s="304" t="s">
        <v>5965</v>
      </c>
      <c r="C586" s="304">
        <v>590</v>
      </c>
      <c r="D586" s="349" t="s">
        <v>2321</v>
      </c>
      <c r="E586" s="309">
        <v>90099</v>
      </c>
      <c r="F586" s="309"/>
      <c r="G586" s="324">
        <v>34.127000000000002</v>
      </c>
      <c r="H586" s="324">
        <v>-118.059</v>
      </c>
      <c r="I586" s="324" t="s">
        <v>205</v>
      </c>
      <c r="J586" s="368">
        <f t="shared" si="182"/>
        <v>337.51512283518332</v>
      </c>
      <c r="K586" s="331">
        <f t="shared" si="183"/>
        <v>0.33046028505707004</v>
      </c>
      <c r="L586" s="304" t="str">
        <f t="shared" si="178"/>
        <v>D</v>
      </c>
      <c r="M586" s="388" t="s">
        <v>6092</v>
      </c>
      <c r="N586" s="304"/>
      <c r="O586" s="356"/>
      <c r="P586" s="304"/>
      <c r="Q586" s="310"/>
      <c r="R586" s="304"/>
      <c r="S586" s="304"/>
      <c r="T586" s="304"/>
      <c r="U586" s="304"/>
      <c r="V586" s="304"/>
      <c r="W586" s="304" t="s">
        <v>464</v>
      </c>
      <c r="X586" s="304" t="s">
        <v>213</v>
      </c>
      <c r="Y586" s="366">
        <f t="shared" si="181"/>
        <v>274.5</v>
      </c>
      <c r="Z586" s="304">
        <v>0.3</v>
      </c>
      <c r="AA586" s="304"/>
      <c r="AB586" s="304">
        <v>-999</v>
      </c>
      <c r="AC586" s="304">
        <v>-999</v>
      </c>
      <c r="AD586" s="366">
        <v>-999</v>
      </c>
      <c r="AE586" s="304">
        <v>-999</v>
      </c>
      <c r="AF586" s="304">
        <v>-999</v>
      </c>
      <c r="AG586" s="304"/>
      <c r="AH586" s="304">
        <v>1.7858700000000002E-2</v>
      </c>
      <c r="AI586" s="385">
        <v>5.0501500000000005E-2</v>
      </c>
      <c r="AJ586" s="332">
        <v>359</v>
      </c>
      <c r="AK586" s="304">
        <f t="shared" si="179"/>
        <v>270</v>
      </c>
      <c r="AL586" s="363">
        <v>0.43</v>
      </c>
      <c r="AM586" s="389">
        <f t="shared" si="180"/>
        <v>353</v>
      </c>
      <c r="AN586" s="363">
        <v>0.25</v>
      </c>
      <c r="AO586" s="304"/>
      <c r="AP586" s="312" t="s">
        <v>6113</v>
      </c>
      <c r="AQ586" s="312"/>
      <c r="AR586" s="312">
        <v>280</v>
      </c>
      <c r="AS586" s="312">
        <v>271.44099999999997</v>
      </c>
      <c r="AT586" s="312">
        <v>353</v>
      </c>
      <c r="AU586" s="329">
        <f>VLOOKUP(C586,[1]world!$A$2:$B$3555,2,FALSE)</f>
        <v>8</v>
      </c>
      <c r="AV586" s="329">
        <v>374</v>
      </c>
      <c r="AW586" s="304">
        <v>0.37</v>
      </c>
      <c r="AX586" s="304">
        <v>820</v>
      </c>
      <c r="AY586" s="304">
        <v>-999</v>
      </c>
      <c r="AZ586" s="304">
        <v>1720</v>
      </c>
      <c r="BA586" s="304">
        <v>320</v>
      </c>
      <c r="BB586" s="304">
        <v>-999</v>
      </c>
      <c r="BC586" s="304">
        <v>1840</v>
      </c>
      <c r="BD586" s="304">
        <v>-999</v>
      </c>
      <c r="BE586" s="304">
        <v>-999</v>
      </c>
      <c r="BF586" s="304">
        <v>-999</v>
      </c>
      <c r="BG586" s="304">
        <v>-999</v>
      </c>
      <c r="BH586" s="304">
        <v>-999</v>
      </c>
      <c r="BI586" s="304">
        <v>-999</v>
      </c>
      <c r="BJ586" s="304">
        <v>3</v>
      </c>
      <c r="BK586" s="304" t="s">
        <v>4954</v>
      </c>
      <c r="BL586" s="304">
        <v>3</v>
      </c>
    </row>
    <row r="587" spans="1:64" ht="15" hidden="1" customHeight="1" x14ac:dyDescent="0.2">
      <c r="A587" s="304" t="s">
        <v>4922</v>
      </c>
      <c r="B587" s="304" t="s">
        <v>5977</v>
      </c>
      <c r="C587" s="304">
        <v>591</v>
      </c>
      <c r="D587" s="349" t="s">
        <v>2649</v>
      </c>
      <c r="E587" s="309">
        <v>-999</v>
      </c>
      <c r="F587" s="309"/>
      <c r="G587" s="324">
        <v>34.636000000000003</v>
      </c>
      <c r="H587" s="324">
        <v>135.51900000000001</v>
      </c>
      <c r="I587" s="324" t="s">
        <v>232</v>
      </c>
      <c r="J587" s="368">
        <f>P587</f>
        <v>256</v>
      </c>
      <c r="K587" s="331">
        <v>0.11</v>
      </c>
      <c r="L587" s="304" t="str">
        <f t="shared" si="178"/>
        <v>D</v>
      </c>
      <c r="M587" s="388">
        <v>1</v>
      </c>
      <c r="N587" s="304"/>
      <c r="O587" s="356">
        <v>21</v>
      </c>
      <c r="P587" s="331">
        <v>256</v>
      </c>
      <c r="Q587" s="310" t="s">
        <v>2549</v>
      </c>
      <c r="R587" s="304"/>
      <c r="S587" s="304"/>
      <c r="T587" s="304"/>
      <c r="U587" s="304"/>
      <c r="V587" s="304"/>
      <c r="W587" s="310" t="s">
        <v>1414</v>
      </c>
      <c r="X587" s="304" t="s">
        <v>213</v>
      </c>
      <c r="Y587" s="366">
        <f t="shared" si="181"/>
        <v>274.5</v>
      </c>
      <c r="Z587" s="304"/>
      <c r="AA587" s="304"/>
      <c r="AB587" s="304">
        <v>-999</v>
      </c>
      <c r="AC587" s="304">
        <v>-999</v>
      </c>
      <c r="AD587" s="366">
        <v>-999</v>
      </c>
      <c r="AE587" s="304">
        <v>-999</v>
      </c>
      <c r="AF587" s="304">
        <v>-999</v>
      </c>
      <c r="AG587" s="304"/>
      <c r="AH587" s="304">
        <v>5.99359E-3</v>
      </c>
      <c r="AI587" s="312"/>
      <c r="AJ587" s="332">
        <v>337</v>
      </c>
      <c r="AK587" s="304">
        <f t="shared" si="179"/>
        <v>270</v>
      </c>
      <c r="AL587" s="304">
        <f>IF(AH587&lt;=0.0022,0.2,0.43)</f>
        <v>0.43</v>
      </c>
      <c r="AM587" s="389" t="str">
        <f t="shared" si="180"/>
        <v/>
      </c>
      <c r="AN587" s="304"/>
      <c r="AO587" s="304"/>
      <c r="AP587" s="312"/>
      <c r="AQ587" s="312"/>
      <c r="AR587" s="312"/>
      <c r="AS587" s="312"/>
      <c r="AT587" s="312"/>
      <c r="AU587" s="329">
        <f>VLOOKUP(C587,[1]world!$A$2:$B$3555,2,FALSE)</f>
        <v>12</v>
      </c>
      <c r="AV587" s="329">
        <v>297</v>
      </c>
      <c r="AW587" s="304">
        <v>0.37</v>
      </c>
      <c r="AX587" s="304">
        <v>500</v>
      </c>
      <c r="AY587" s="304">
        <v>-999</v>
      </c>
      <c r="AZ587" s="304">
        <v>1060</v>
      </c>
      <c r="BA587" s="304">
        <v>500</v>
      </c>
      <c r="BB587" s="304">
        <v>-999</v>
      </c>
      <c r="BC587" s="304">
        <v>1060</v>
      </c>
      <c r="BD587" s="304">
        <v>500</v>
      </c>
      <c r="BE587" s="304">
        <v>500</v>
      </c>
      <c r="BF587" s="304">
        <v>-999</v>
      </c>
      <c r="BG587" s="304">
        <v>-999</v>
      </c>
      <c r="BH587" s="304">
        <v>1060</v>
      </c>
      <c r="BI587" s="304">
        <v>1060</v>
      </c>
      <c r="BJ587" s="304">
        <v>2</v>
      </c>
      <c r="BK587" s="304" t="s">
        <v>4954</v>
      </c>
      <c r="BL587" s="304">
        <v>2</v>
      </c>
    </row>
    <row r="588" spans="1:64" ht="15" hidden="1" customHeight="1" x14ac:dyDescent="0.2">
      <c r="A588" s="304" t="s">
        <v>6172</v>
      </c>
      <c r="B588" s="304" t="s">
        <v>5970</v>
      </c>
      <c r="C588" s="304">
        <v>592</v>
      </c>
      <c r="D588" s="349" t="s">
        <v>4133</v>
      </c>
      <c r="E588" s="309">
        <v>-999</v>
      </c>
      <c r="F588" s="309"/>
      <c r="G588" s="324">
        <v>38.792000000000002</v>
      </c>
      <c r="H588" s="324">
        <v>30.561</v>
      </c>
      <c r="I588" s="324" t="s">
        <v>212</v>
      </c>
      <c r="J588" s="368">
        <v>225.6</v>
      </c>
      <c r="K588" s="331">
        <v>0.1</v>
      </c>
      <c r="L588" s="304" t="str">
        <f t="shared" si="178"/>
        <v>D</v>
      </c>
      <c r="M588" s="388">
        <v>0</v>
      </c>
      <c r="N588" s="304"/>
      <c r="O588" s="356"/>
      <c r="P588" s="304"/>
      <c r="Q588" s="310"/>
      <c r="R588" s="395" t="s">
        <v>6160</v>
      </c>
      <c r="S588" s="304"/>
      <c r="T588" s="304"/>
      <c r="U588" s="304"/>
      <c r="V588" s="304"/>
      <c r="W588" s="304" t="s">
        <v>624</v>
      </c>
      <c r="X588" s="304">
        <v>-999</v>
      </c>
      <c r="Y588" s="366" t="str">
        <f t="shared" si="181"/>
        <v>-</v>
      </c>
      <c r="Z588" s="304"/>
      <c r="AA588" s="304"/>
      <c r="AB588" s="304">
        <v>-999</v>
      </c>
      <c r="AC588" s="304">
        <v>-999</v>
      </c>
      <c r="AD588" s="366">
        <v>-999</v>
      </c>
      <c r="AE588" s="304">
        <v>-999</v>
      </c>
      <c r="AF588" s="304">
        <v>-999</v>
      </c>
      <c r="AG588" s="304"/>
      <c r="AH588" s="304">
        <v>3.8171899999999998E-3</v>
      </c>
      <c r="AI588" s="312"/>
      <c r="AJ588" s="332">
        <v>243</v>
      </c>
      <c r="AK588" s="304">
        <f t="shared" si="179"/>
        <v>270</v>
      </c>
      <c r="AL588" s="304">
        <f>IF(AH588&lt;=0.0022,0.2,0.43)</f>
        <v>0.43</v>
      </c>
      <c r="AM588" s="389" t="str">
        <f t="shared" si="180"/>
        <v/>
      </c>
      <c r="AN588" s="304"/>
      <c r="AO588" s="304"/>
      <c r="AP588" s="312"/>
      <c r="AQ588" s="312"/>
      <c r="AR588" s="312"/>
      <c r="AS588" s="312"/>
      <c r="AT588" s="312"/>
      <c r="AU588" s="329">
        <f>VLOOKUP(C588,[1]world!$A$2:$B$3555,2,FALSE)</f>
        <v>12</v>
      </c>
      <c r="AV588" s="329">
        <v>297</v>
      </c>
      <c r="AW588" s="304">
        <v>0.37</v>
      </c>
      <c r="AX588" s="304">
        <v>-999</v>
      </c>
      <c r="AY588" s="304">
        <v>-999</v>
      </c>
      <c r="AZ588" s="304">
        <v>-999</v>
      </c>
      <c r="BA588" s="304">
        <v>-999</v>
      </c>
      <c r="BB588" s="304">
        <v>-999</v>
      </c>
      <c r="BC588" s="304">
        <v>-999</v>
      </c>
      <c r="BD588" s="304">
        <v>-999</v>
      </c>
      <c r="BE588" s="304">
        <v>-999</v>
      </c>
      <c r="BF588" s="304">
        <v>-999</v>
      </c>
      <c r="BG588" s="304">
        <v>-999</v>
      </c>
      <c r="BH588" s="304">
        <v>-999</v>
      </c>
      <c r="BI588" s="304">
        <v>-999</v>
      </c>
      <c r="BJ588" s="304" t="s">
        <v>4954</v>
      </c>
      <c r="BK588" s="304" t="s">
        <v>4954</v>
      </c>
      <c r="BL588" s="304" t="s">
        <v>4954</v>
      </c>
    </row>
    <row r="589" spans="1:64" ht="15" hidden="1" customHeight="1" x14ac:dyDescent="0.2">
      <c r="A589" s="304" t="s">
        <v>4922</v>
      </c>
      <c r="B589" s="304" t="s">
        <v>5965</v>
      </c>
      <c r="C589" s="304">
        <v>593</v>
      </c>
      <c r="D589" s="349" t="s">
        <v>3964</v>
      </c>
      <c r="E589" s="309">
        <v>-999</v>
      </c>
      <c r="F589" s="309"/>
      <c r="G589" s="324">
        <v>37.784999999999997</v>
      </c>
      <c r="H589" s="324">
        <v>-122.303</v>
      </c>
      <c r="I589" s="324" t="s">
        <v>205</v>
      </c>
      <c r="J589" s="368">
        <f>P589</f>
        <v>190</v>
      </c>
      <c r="K589" s="331">
        <v>0.1</v>
      </c>
      <c r="L589" s="304" t="str">
        <f t="shared" si="178"/>
        <v>D</v>
      </c>
      <c r="M589" s="388">
        <v>0</v>
      </c>
      <c r="N589" s="304"/>
      <c r="O589" s="356">
        <v>140</v>
      </c>
      <c r="P589" s="304">
        <v>190</v>
      </c>
      <c r="Q589" s="304">
        <v>186</v>
      </c>
      <c r="R589" s="304" t="s">
        <v>5948</v>
      </c>
      <c r="S589" s="304"/>
      <c r="T589" s="304"/>
      <c r="U589" s="304"/>
      <c r="V589" s="304"/>
      <c r="W589" s="310" t="s">
        <v>3868</v>
      </c>
      <c r="X589" s="304" t="s">
        <v>240</v>
      </c>
      <c r="Y589" s="366">
        <f t="shared" si="181"/>
        <v>181.5</v>
      </c>
      <c r="Z589" s="304">
        <v>0.2</v>
      </c>
      <c r="AA589" s="304"/>
      <c r="AB589" s="304">
        <v>-999</v>
      </c>
      <c r="AC589" s="304">
        <v>-999</v>
      </c>
      <c r="AD589" s="366">
        <v>-999</v>
      </c>
      <c r="AE589" s="304">
        <v>-999</v>
      </c>
      <c r="AF589" s="304">
        <v>-999</v>
      </c>
      <c r="AG589" s="304"/>
      <c r="AH589" s="304">
        <v>4.1274399999999996E-3</v>
      </c>
      <c r="AI589" s="312"/>
      <c r="AJ589" s="332">
        <v>246</v>
      </c>
      <c r="AK589" s="304">
        <f t="shared" si="179"/>
        <v>270</v>
      </c>
      <c r="AL589" s="304">
        <f>IF(AH589&lt;=0.0022,0.2,0.43)</f>
        <v>0.43</v>
      </c>
      <c r="AM589" s="389">
        <f t="shared" si="180"/>
        <v>217</v>
      </c>
      <c r="AN589" s="304">
        <v>0.28999999999999998</v>
      </c>
      <c r="AO589" s="304"/>
      <c r="AP589" s="312" t="s">
        <v>4981</v>
      </c>
      <c r="AQ589" s="312"/>
      <c r="AR589" s="312">
        <v>217</v>
      </c>
      <c r="AS589" s="312">
        <v>202.45</v>
      </c>
      <c r="AT589" s="312"/>
      <c r="AU589" s="329">
        <f>VLOOKUP(C589,[1]world!$A$2:$B$3555,2,FALSE)</f>
        <v>16</v>
      </c>
      <c r="AV589" s="329">
        <v>246</v>
      </c>
      <c r="AW589" s="304">
        <v>0.18</v>
      </c>
      <c r="AX589" s="304">
        <v>146.4</v>
      </c>
      <c r="AY589" s="304">
        <v>270.89999999999998</v>
      </c>
      <c r="AZ589" s="304">
        <v>842</v>
      </c>
      <c r="BA589" s="304">
        <v>146.4</v>
      </c>
      <c r="BB589" s="304">
        <v>270.89999999999998</v>
      </c>
      <c r="BC589" s="304">
        <v>842</v>
      </c>
      <c r="BD589" s="304">
        <v>-999</v>
      </c>
      <c r="BE589" s="304">
        <v>-999</v>
      </c>
      <c r="BF589" s="304">
        <v>-999</v>
      </c>
      <c r="BG589" s="304">
        <v>-999</v>
      </c>
      <c r="BH589" s="304">
        <v>-999</v>
      </c>
      <c r="BI589" s="304">
        <v>-999</v>
      </c>
      <c r="BJ589" s="304">
        <v>1</v>
      </c>
      <c r="BK589" s="304">
        <v>1</v>
      </c>
      <c r="BL589" s="304">
        <v>1</v>
      </c>
    </row>
    <row r="590" spans="1:64" ht="15" hidden="1" customHeight="1" x14ac:dyDescent="0.2">
      <c r="A590" s="304" t="s">
        <v>4922</v>
      </c>
      <c r="B590" s="304" t="s">
        <v>5978</v>
      </c>
      <c r="C590" s="304">
        <v>594</v>
      </c>
      <c r="D590" s="349" t="s">
        <v>4166</v>
      </c>
      <c r="E590" s="309">
        <v>-999</v>
      </c>
      <c r="F590" s="309"/>
      <c r="G590" s="324">
        <v>39.180999999999997</v>
      </c>
      <c r="H590" s="324">
        <v>22.756</v>
      </c>
      <c r="I590" s="324" t="s">
        <v>206</v>
      </c>
      <c r="J590" s="368">
        <f>GEOMEAN(Y590,AV590,AK590)</f>
        <v>412.68357082041638</v>
      </c>
      <c r="K590" s="331">
        <f>GEOMEAN(AA590,AL590,AW590)</f>
        <v>0.38547027482550061</v>
      </c>
      <c r="L590" s="304" t="str">
        <f t="shared" si="178"/>
        <v>C</v>
      </c>
      <c r="M590" s="388" t="s">
        <v>6089</v>
      </c>
      <c r="N590" s="304"/>
      <c r="O590" s="356"/>
      <c r="P590" s="304"/>
      <c r="Q590" s="310"/>
      <c r="R590" s="304"/>
      <c r="S590" s="304"/>
      <c r="T590" s="304"/>
      <c r="U590" s="304"/>
      <c r="V590" s="304"/>
      <c r="W590" s="304" t="s">
        <v>4167</v>
      </c>
      <c r="X590" s="304" t="s">
        <v>206</v>
      </c>
      <c r="Y590" s="366">
        <f t="shared" si="181"/>
        <v>338.6</v>
      </c>
      <c r="Z590" s="304"/>
      <c r="AA590" s="331">
        <v>0.36</v>
      </c>
      <c r="AB590" s="304">
        <v>-999</v>
      </c>
      <c r="AC590" s="304">
        <v>-999</v>
      </c>
      <c r="AD590" s="366">
        <v>-999</v>
      </c>
      <c r="AE590" s="304">
        <v>-999</v>
      </c>
      <c r="AF590" s="304">
        <v>-999</v>
      </c>
      <c r="AG590" s="304"/>
      <c r="AH590" s="304">
        <v>1.29912E-2</v>
      </c>
      <c r="AI590" s="312"/>
      <c r="AJ590" s="332">
        <v>490</v>
      </c>
      <c r="AK590" s="304">
        <f t="shared" si="179"/>
        <v>555</v>
      </c>
      <c r="AL590" s="363">
        <v>0.43</v>
      </c>
      <c r="AM590" s="389" t="str">
        <f t="shared" si="180"/>
        <v/>
      </c>
      <c r="AN590" s="304"/>
      <c r="AO590" s="304">
        <v>0.45</v>
      </c>
      <c r="AP590" s="312"/>
      <c r="AQ590" s="312" t="s">
        <v>4168</v>
      </c>
      <c r="AR590" s="312"/>
      <c r="AS590" s="312"/>
      <c r="AT590" s="312"/>
      <c r="AU590" s="329">
        <f>VLOOKUP(C590,[1]world!$A$2:$B$3555,2,FALSE)</f>
        <v>8</v>
      </c>
      <c r="AV590" s="329">
        <v>374</v>
      </c>
      <c r="AW590" s="304">
        <v>0.37</v>
      </c>
      <c r="AX590" s="304">
        <v>-999</v>
      </c>
      <c r="AY590" s="304">
        <v>-999</v>
      </c>
      <c r="AZ590" s="304">
        <v>-999</v>
      </c>
      <c r="BA590" s="304">
        <v>-999</v>
      </c>
      <c r="BB590" s="304">
        <v>-999</v>
      </c>
      <c r="BC590" s="304">
        <v>-999</v>
      </c>
      <c r="BD590" s="304">
        <v>-999</v>
      </c>
      <c r="BE590" s="304">
        <v>-999</v>
      </c>
      <c r="BF590" s="304">
        <v>-999</v>
      </c>
      <c r="BG590" s="304">
        <v>-999</v>
      </c>
      <c r="BH590" s="304">
        <v>-999</v>
      </c>
      <c r="BI590" s="304">
        <v>-999</v>
      </c>
      <c r="BJ590" s="304" t="s">
        <v>4954</v>
      </c>
      <c r="BK590" s="304" t="s">
        <v>4954</v>
      </c>
      <c r="BL590" s="304" t="s">
        <v>4954</v>
      </c>
    </row>
    <row r="591" spans="1:64" ht="15" hidden="1" customHeight="1" x14ac:dyDescent="0.2">
      <c r="A591" s="304" t="s">
        <v>4922</v>
      </c>
      <c r="B591" s="304" t="s">
        <v>5968</v>
      </c>
      <c r="C591" s="304">
        <v>595</v>
      </c>
      <c r="D591" s="349" t="s">
        <v>413</v>
      </c>
      <c r="E591" s="309">
        <v>-999</v>
      </c>
      <c r="F591" s="309"/>
      <c r="G591" s="324">
        <v>23.510300000000001</v>
      </c>
      <c r="H591" s="324">
        <v>120.8052</v>
      </c>
      <c r="I591" s="324" t="s">
        <v>205</v>
      </c>
      <c r="J591" s="368">
        <f>P591</f>
        <v>553.42999999999995</v>
      </c>
      <c r="K591" s="331">
        <v>0.1</v>
      </c>
      <c r="L591" s="304" t="str">
        <f t="shared" si="178"/>
        <v>C</v>
      </c>
      <c r="M591" s="388">
        <v>0</v>
      </c>
      <c r="N591" s="304"/>
      <c r="O591" s="356">
        <v>68</v>
      </c>
      <c r="P591" s="304">
        <v>553.42999999999995</v>
      </c>
      <c r="Q591" s="309">
        <v>2264</v>
      </c>
      <c r="R591" s="304" t="s">
        <v>5948</v>
      </c>
      <c r="S591" s="304"/>
      <c r="T591" s="304"/>
      <c r="U591" s="304"/>
      <c r="V591" s="304"/>
      <c r="W591" s="304" t="s">
        <v>414</v>
      </c>
      <c r="X591" s="304" t="s">
        <v>205</v>
      </c>
      <c r="Y591" s="366">
        <f t="shared" si="181"/>
        <v>424.8</v>
      </c>
      <c r="Z591" s="304"/>
      <c r="AA591" s="304"/>
      <c r="AB591" s="304" t="s">
        <v>205</v>
      </c>
      <c r="AC591" s="304">
        <v>2413</v>
      </c>
      <c r="AD591" s="366">
        <v>553.42999999999995</v>
      </c>
      <c r="AE591" s="304">
        <v>559.6</v>
      </c>
      <c r="AF591" s="331" t="e">
        <f>EXP(IF(X591="A",LN(#REF!),IF(X591="B",LN(#REF!),IF(OR(X591="C",X591="D",X591="CD"),LN(#REF!)+((LN(#REF!)-LN(#REF!))/(1+(EXP(LN(#REF!)-LN(AC591))/#REF!))),IF(X591="E",LN(204.2),"N/A")))))</f>
        <v>#REF!</v>
      </c>
      <c r="AG591" s="304">
        <v>0.33</v>
      </c>
      <c r="AH591" s="304">
        <v>0.22750400000000001</v>
      </c>
      <c r="AI591" s="312"/>
      <c r="AJ591" s="332">
        <v>760</v>
      </c>
      <c r="AK591" s="304">
        <f t="shared" si="179"/>
        <v>760</v>
      </c>
      <c r="AL591" s="304">
        <f>IF(AH591&lt;=0.0022,0.2,0.43)</f>
        <v>0.43</v>
      </c>
      <c r="AM591" s="389" t="str">
        <f t="shared" si="180"/>
        <v/>
      </c>
      <c r="AN591" s="304"/>
      <c r="AO591" s="304"/>
      <c r="AP591" s="312"/>
      <c r="AQ591" s="312"/>
      <c r="AR591" s="312"/>
      <c r="AS591" s="312"/>
      <c r="AT591" s="312"/>
      <c r="AU591" s="329">
        <f>VLOOKUP(C591,[1]world!$A$2:$B$3555,2,FALSE)</f>
        <v>1</v>
      </c>
      <c r="AV591" s="329">
        <v>519</v>
      </c>
      <c r="AW591" s="304">
        <v>0.37</v>
      </c>
      <c r="AX591" s="304">
        <v>-999</v>
      </c>
      <c r="AY591" s="304">
        <v>-999</v>
      </c>
      <c r="AZ591" s="304">
        <v>-999</v>
      </c>
      <c r="BA591" s="304">
        <v>-999</v>
      </c>
      <c r="BB591" s="304">
        <v>-999</v>
      </c>
      <c r="BC591" s="304">
        <v>-999</v>
      </c>
      <c r="BD591" s="304">
        <v>-999</v>
      </c>
      <c r="BE591" s="304">
        <v>-999</v>
      </c>
      <c r="BF591" s="304">
        <v>-999</v>
      </c>
      <c r="BG591" s="304">
        <v>-999</v>
      </c>
      <c r="BH591" s="304">
        <v>-999</v>
      </c>
      <c r="BI591" s="304">
        <v>-999</v>
      </c>
      <c r="BJ591" s="304" t="s">
        <v>4954</v>
      </c>
      <c r="BK591" s="304" t="s">
        <v>4954</v>
      </c>
      <c r="BL591" s="304" t="s">
        <v>4954</v>
      </c>
    </row>
    <row r="592" spans="1:64" ht="15" hidden="1" customHeight="1" x14ac:dyDescent="0.2">
      <c r="A592" s="304" t="s">
        <v>4922</v>
      </c>
      <c r="B592" s="304" t="s">
        <v>5977</v>
      </c>
      <c r="C592" s="304">
        <v>596</v>
      </c>
      <c r="D592" s="349" t="s">
        <v>2692</v>
      </c>
      <c r="E592" s="309">
        <v>-999</v>
      </c>
      <c r="F592" s="309"/>
      <c r="G592" s="324">
        <v>34.718000000000004</v>
      </c>
      <c r="H592" s="324">
        <v>135.40799999999999</v>
      </c>
      <c r="I592" s="324" t="s">
        <v>212</v>
      </c>
      <c r="J592" s="368">
        <f>P592</f>
        <v>256</v>
      </c>
      <c r="K592" s="331">
        <v>0.11</v>
      </c>
      <c r="L592" s="304" t="str">
        <f t="shared" si="178"/>
        <v>D</v>
      </c>
      <c r="M592" s="388">
        <v>1</v>
      </c>
      <c r="N592" s="304"/>
      <c r="O592" s="356">
        <v>21</v>
      </c>
      <c r="P592" s="331">
        <v>256</v>
      </c>
      <c r="Q592" s="310" t="s">
        <v>2549</v>
      </c>
      <c r="R592" s="304"/>
      <c r="S592" s="304"/>
      <c r="T592" s="304"/>
      <c r="U592" s="304"/>
      <c r="V592" s="304"/>
      <c r="W592" s="304" t="s">
        <v>1408</v>
      </c>
      <c r="X592" s="304" t="s">
        <v>213</v>
      </c>
      <c r="Y592" s="366">
        <f t="shared" si="181"/>
        <v>274.5</v>
      </c>
      <c r="Z592" s="304"/>
      <c r="AA592" s="304"/>
      <c r="AB592" s="304">
        <v>-999</v>
      </c>
      <c r="AC592" s="304">
        <v>-999</v>
      </c>
      <c r="AD592" s="366">
        <v>-999</v>
      </c>
      <c r="AE592" s="304">
        <v>-999</v>
      </c>
      <c r="AF592" s="304">
        <v>-999</v>
      </c>
      <c r="AG592" s="304"/>
      <c r="AH592" s="304">
        <v>1.4179399999999999E-3</v>
      </c>
      <c r="AI592" s="312"/>
      <c r="AJ592" s="332">
        <v>222</v>
      </c>
      <c r="AK592" s="304">
        <f t="shared" si="179"/>
        <v>210</v>
      </c>
      <c r="AL592" s="304">
        <f>IF(AH592&lt;=0.0022,0.2,0.43)</f>
        <v>0.2</v>
      </c>
      <c r="AM592" s="389" t="str">
        <f t="shared" si="180"/>
        <v/>
      </c>
      <c r="AN592" s="304"/>
      <c r="AO592" s="304"/>
      <c r="AP592" s="312"/>
      <c r="AQ592" s="312"/>
      <c r="AR592" s="312"/>
      <c r="AS592" s="312"/>
      <c r="AT592" s="312"/>
      <c r="AU592" s="329">
        <f>VLOOKUP(C592,[1]world!$A$2:$B$3555,2,FALSE)</f>
        <v>16</v>
      </c>
      <c r="AV592" s="329">
        <v>246</v>
      </c>
      <c r="AW592" s="304">
        <v>0.18</v>
      </c>
      <c r="AX592" s="304">
        <v>720</v>
      </c>
      <c r="AY592" s="304">
        <v>-999</v>
      </c>
      <c r="AZ592" s="304">
        <v>1520</v>
      </c>
      <c r="BA592" s="304">
        <v>720</v>
      </c>
      <c r="BB592" s="304">
        <v>-999</v>
      </c>
      <c r="BC592" s="304">
        <v>1520</v>
      </c>
      <c r="BD592" s="304">
        <v>720</v>
      </c>
      <c r="BE592" s="304">
        <v>720</v>
      </c>
      <c r="BF592" s="304">
        <v>-999</v>
      </c>
      <c r="BG592" s="304">
        <v>-999</v>
      </c>
      <c r="BH592" s="304">
        <v>1520</v>
      </c>
      <c r="BI592" s="304">
        <v>1520</v>
      </c>
      <c r="BJ592" s="304">
        <v>2</v>
      </c>
      <c r="BK592" s="304" t="s">
        <v>4954</v>
      </c>
      <c r="BL592" s="304">
        <v>2</v>
      </c>
    </row>
    <row r="593" spans="1:64" ht="15" hidden="1" customHeight="1" x14ac:dyDescent="0.2">
      <c r="A593" s="304" t="s">
        <v>4922</v>
      </c>
      <c r="B593" s="304" t="s">
        <v>5970</v>
      </c>
      <c r="C593" s="304">
        <v>597</v>
      </c>
      <c r="D593" s="349" t="s">
        <v>4409</v>
      </c>
      <c r="E593" s="309">
        <v>-999</v>
      </c>
      <c r="F593" s="309"/>
      <c r="G593" s="324">
        <v>40.980499999999999</v>
      </c>
      <c r="H593" s="324">
        <v>28.692</v>
      </c>
      <c r="I593" s="324" t="s">
        <v>205</v>
      </c>
      <c r="J593" s="368">
        <f>P593</f>
        <v>175</v>
      </c>
      <c r="K593" s="331">
        <v>0.1</v>
      </c>
      <c r="L593" s="304" t="str">
        <f t="shared" si="178"/>
        <v>E</v>
      </c>
      <c r="M593" s="388">
        <v>0</v>
      </c>
      <c r="N593" s="304"/>
      <c r="O593" s="356">
        <v>40.200000000000003</v>
      </c>
      <c r="P593" s="304">
        <v>175</v>
      </c>
      <c r="Q593" s="309">
        <v>2186</v>
      </c>
      <c r="R593" s="304" t="s">
        <v>5948</v>
      </c>
      <c r="S593" s="304"/>
      <c r="T593" s="304"/>
      <c r="U593" s="304"/>
      <c r="V593" s="304"/>
      <c r="W593" s="304" t="s">
        <v>4410</v>
      </c>
      <c r="X593" s="304" t="s">
        <v>240</v>
      </c>
      <c r="Y593" s="366">
        <f t="shared" si="181"/>
        <v>181.5</v>
      </c>
      <c r="Z593" s="304">
        <v>0.2</v>
      </c>
      <c r="AA593" s="304">
        <v>0.28000000000000003</v>
      </c>
      <c r="AB593" s="304">
        <v>-999</v>
      </c>
      <c r="AC593" s="304">
        <v>-999</v>
      </c>
      <c r="AD593" s="366">
        <v>-999</v>
      </c>
      <c r="AE593" s="304">
        <v>-999</v>
      </c>
      <c r="AF593" s="304">
        <v>-999</v>
      </c>
      <c r="AG593" s="304"/>
      <c r="AH593" s="304">
        <v>1.66415E-2</v>
      </c>
      <c r="AI593" s="312"/>
      <c r="AJ593" s="332">
        <v>350</v>
      </c>
      <c r="AK593" s="304">
        <f t="shared" si="179"/>
        <v>270</v>
      </c>
      <c r="AL593" s="304">
        <f>IF(AH593&lt;=0.0022,0.2,0.43)</f>
        <v>0.43</v>
      </c>
      <c r="AM593" s="389" t="str">
        <f t="shared" si="180"/>
        <v/>
      </c>
      <c r="AN593" s="304"/>
      <c r="AO593" s="304"/>
      <c r="AP593" s="312"/>
      <c r="AQ593" s="312"/>
      <c r="AR593" s="312"/>
      <c r="AS593" s="312"/>
      <c r="AT593" s="312"/>
      <c r="AU593" s="329">
        <f>VLOOKUP(C593,[1]world!$A$2:$B$3555,2,FALSE)</f>
        <v>3</v>
      </c>
      <c r="AV593" s="329">
        <v>547</v>
      </c>
      <c r="AW593" s="304">
        <v>0.37</v>
      </c>
      <c r="AX593" s="304">
        <v>-999</v>
      </c>
      <c r="AY593" s="304">
        <v>-999</v>
      </c>
      <c r="AZ593" s="304">
        <v>-999</v>
      </c>
      <c r="BA593" s="304">
        <v>-999</v>
      </c>
      <c r="BB593" s="304">
        <v>-999</v>
      </c>
      <c r="BC593" s="304">
        <v>-999</v>
      </c>
      <c r="BD593" s="304">
        <v>-999</v>
      </c>
      <c r="BE593" s="304">
        <v>-999</v>
      </c>
      <c r="BF593" s="304">
        <v>-999</v>
      </c>
      <c r="BG593" s="304">
        <v>-999</v>
      </c>
      <c r="BH593" s="304">
        <v>-999</v>
      </c>
      <c r="BI593" s="304">
        <v>-999</v>
      </c>
      <c r="BJ593" s="304" t="s">
        <v>4954</v>
      </c>
      <c r="BK593" s="304" t="s">
        <v>4954</v>
      </c>
      <c r="BL593" s="304" t="s">
        <v>4954</v>
      </c>
    </row>
    <row r="594" spans="1:64" ht="15" hidden="1" customHeight="1" x14ac:dyDescent="0.2">
      <c r="A594" s="304" t="s">
        <v>4922</v>
      </c>
      <c r="B594" s="304" t="s">
        <v>5971</v>
      </c>
      <c r="C594" s="304">
        <v>598</v>
      </c>
      <c r="D594" s="349" t="s">
        <v>4553</v>
      </c>
      <c r="E594" s="309">
        <v>-999</v>
      </c>
      <c r="F594" s="309"/>
      <c r="G594" s="324">
        <v>43.59</v>
      </c>
      <c r="H594" s="324">
        <v>-112.66</v>
      </c>
      <c r="I594" s="324" t="s">
        <v>240</v>
      </c>
      <c r="J594" s="368">
        <f>GEOMEAN(Y594,AV594,AK594)</f>
        <v>408.12679882449146</v>
      </c>
      <c r="K594" s="331">
        <f t="shared" ref="K594:K595" si="184">GEOMEAN(AA594,AL594,AW594)</f>
        <v>0.41523526603009125</v>
      </c>
      <c r="L594" s="304" t="str">
        <f t="shared" si="178"/>
        <v>C</v>
      </c>
      <c r="M594" s="388" t="s">
        <v>6089</v>
      </c>
      <c r="N594" s="304"/>
      <c r="O594" s="356"/>
      <c r="P594" s="304"/>
      <c r="Q594" s="310"/>
      <c r="R594" s="304"/>
      <c r="S594" s="304"/>
      <c r="T594" s="304"/>
      <c r="U594" s="304"/>
      <c r="V594" s="304"/>
      <c r="W594" s="310" t="s">
        <v>4554</v>
      </c>
      <c r="X594" s="304" t="s">
        <v>232</v>
      </c>
      <c r="Y594" s="366">
        <f t="shared" si="181"/>
        <v>506.6</v>
      </c>
      <c r="Z594" s="304"/>
      <c r="AA594" s="304">
        <v>0.45</v>
      </c>
      <c r="AB594" s="304">
        <v>-999</v>
      </c>
      <c r="AC594" s="304">
        <v>-999</v>
      </c>
      <c r="AD594" s="366">
        <v>-999</v>
      </c>
      <c r="AE594" s="304">
        <v>-999</v>
      </c>
      <c r="AF594" s="304">
        <v>-999</v>
      </c>
      <c r="AG594" s="304"/>
      <c r="AH594" s="304">
        <v>6.6368900000000003E-3</v>
      </c>
      <c r="AI594" s="312"/>
      <c r="AJ594" s="332">
        <v>269</v>
      </c>
      <c r="AK594" s="304">
        <f t="shared" si="179"/>
        <v>270</v>
      </c>
      <c r="AL594" s="363">
        <v>0.43</v>
      </c>
      <c r="AM594" s="389" t="str">
        <f t="shared" si="180"/>
        <v/>
      </c>
      <c r="AN594" s="304"/>
      <c r="AO594" s="304"/>
      <c r="AP594" s="312"/>
      <c r="AQ594" s="312"/>
      <c r="AR594" s="312"/>
      <c r="AS594" s="312"/>
      <c r="AT594" s="312"/>
      <c r="AU594" s="329">
        <f>VLOOKUP(C594,[1]world!$A$2:$B$3555,2,FALSE)</f>
        <v>9</v>
      </c>
      <c r="AV594" s="329">
        <v>497</v>
      </c>
      <c r="AW594" s="304">
        <v>0.37</v>
      </c>
      <c r="AX594" s="304">
        <v>-999</v>
      </c>
      <c r="AY594" s="304">
        <v>-999</v>
      </c>
      <c r="AZ594" s="304">
        <v>-999</v>
      </c>
      <c r="BA594" s="304">
        <v>-999</v>
      </c>
      <c r="BB594" s="304">
        <v>-999</v>
      </c>
      <c r="BC594" s="304">
        <v>-999</v>
      </c>
      <c r="BD594" s="304">
        <v>-999</v>
      </c>
      <c r="BE594" s="304">
        <v>-999</v>
      </c>
      <c r="BF594" s="304">
        <v>-999</v>
      </c>
      <c r="BG594" s="304">
        <v>-999</v>
      </c>
      <c r="BH594" s="304">
        <v>-999</v>
      </c>
      <c r="BI594" s="304">
        <v>-999</v>
      </c>
      <c r="BJ594" s="304" t="s">
        <v>4954</v>
      </c>
      <c r="BK594" s="304" t="s">
        <v>4954</v>
      </c>
      <c r="BL594" s="304" t="s">
        <v>4954</v>
      </c>
    </row>
    <row r="595" spans="1:64" ht="15" hidden="1" customHeight="1" x14ac:dyDescent="0.2">
      <c r="A595" s="304" t="s">
        <v>4922</v>
      </c>
      <c r="B595" s="304" t="s">
        <v>5971</v>
      </c>
      <c r="C595" s="304">
        <v>599</v>
      </c>
      <c r="D595" s="349" t="s">
        <v>4555</v>
      </c>
      <c r="E595" s="309">
        <v>-999</v>
      </c>
      <c r="F595" s="309"/>
      <c r="G595" s="324">
        <v>43.59</v>
      </c>
      <c r="H595" s="324">
        <v>-112.66</v>
      </c>
      <c r="I595" s="324" t="s">
        <v>206</v>
      </c>
      <c r="J595" s="368">
        <f>GEOMEAN(Y595,AV595,AK595)</f>
        <v>408.12679882449146</v>
      </c>
      <c r="K595" s="331">
        <f t="shared" si="184"/>
        <v>0.41523526603009125</v>
      </c>
      <c r="L595" s="304" t="str">
        <f t="shared" si="178"/>
        <v>C</v>
      </c>
      <c r="M595" s="388" t="s">
        <v>6089</v>
      </c>
      <c r="N595" s="304"/>
      <c r="O595" s="356"/>
      <c r="P595" s="304"/>
      <c r="Q595" s="310"/>
      <c r="R595" s="304"/>
      <c r="S595" s="304"/>
      <c r="T595" s="304"/>
      <c r="U595" s="304"/>
      <c r="V595" s="304"/>
      <c r="W595" s="310" t="s">
        <v>4544</v>
      </c>
      <c r="X595" s="304" t="s">
        <v>232</v>
      </c>
      <c r="Y595" s="366">
        <f t="shared" si="181"/>
        <v>506.6</v>
      </c>
      <c r="Z595" s="304"/>
      <c r="AA595" s="304">
        <v>0.45</v>
      </c>
      <c r="AB595" s="304">
        <v>-999</v>
      </c>
      <c r="AC595" s="304">
        <v>-999</v>
      </c>
      <c r="AD595" s="366">
        <v>-999</v>
      </c>
      <c r="AE595" s="304">
        <v>-999</v>
      </c>
      <c r="AF595" s="304">
        <v>-999</v>
      </c>
      <c r="AG595" s="304"/>
      <c r="AH595" s="304">
        <v>6.6368900000000003E-3</v>
      </c>
      <c r="AI595" s="312"/>
      <c r="AJ595" s="332">
        <v>269</v>
      </c>
      <c r="AK595" s="304">
        <f t="shared" si="179"/>
        <v>270</v>
      </c>
      <c r="AL595" s="363">
        <v>0.43</v>
      </c>
      <c r="AM595" s="389" t="str">
        <f t="shared" si="180"/>
        <v/>
      </c>
      <c r="AN595" s="304"/>
      <c r="AO595" s="304"/>
      <c r="AP595" s="312"/>
      <c r="AQ595" s="312"/>
      <c r="AR595" s="312"/>
      <c r="AS595" s="312"/>
      <c r="AT595" s="312"/>
      <c r="AU595" s="329">
        <f>VLOOKUP(C595,[1]world!$A$2:$B$3555,2,FALSE)</f>
        <v>9</v>
      </c>
      <c r="AV595" s="329">
        <v>497</v>
      </c>
      <c r="AW595" s="304">
        <v>0.37</v>
      </c>
      <c r="AX595" s="304">
        <v>-999</v>
      </c>
      <c r="AY595" s="304">
        <v>-999</v>
      </c>
      <c r="AZ595" s="304">
        <v>-999</v>
      </c>
      <c r="BA595" s="304">
        <v>-999</v>
      </c>
      <c r="BB595" s="304">
        <v>-999</v>
      </c>
      <c r="BC595" s="304">
        <v>-999</v>
      </c>
      <c r="BD595" s="304">
        <v>-999</v>
      </c>
      <c r="BE595" s="304">
        <v>-999</v>
      </c>
      <c r="BF595" s="304">
        <v>-999</v>
      </c>
      <c r="BG595" s="304">
        <v>-999</v>
      </c>
      <c r="BH595" s="304">
        <v>-999</v>
      </c>
      <c r="BI595" s="304">
        <v>-999</v>
      </c>
      <c r="BJ595" s="304" t="s">
        <v>4954</v>
      </c>
      <c r="BK595" s="304" t="s">
        <v>4954</v>
      </c>
      <c r="BL595" s="304" t="s">
        <v>4954</v>
      </c>
    </row>
    <row r="596" spans="1:64" ht="15" hidden="1" customHeight="1" x14ac:dyDescent="0.2">
      <c r="A596" s="304" t="s">
        <v>4922</v>
      </c>
      <c r="B596" s="304" t="s">
        <v>5970</v>
      </c>
      <c r="C596" s="304">
        <v>600</v>
      </c>
      <c r="D596" s="349" t="s">
        <v>4389</v>
      </c>
      <c r="E596" s="309">
        <v>-999</v>
      </c>
      <c r="F596" s="309"/>
      <c r="G596" s="324">
        <v>40.823599999999999</v>
      </c>
      <c r="H596" s="324">
        <v>29.360700000000001</v>
      </c>
      <c r="I596" s="324" t="s">
        <v>205</v>
      </c>
      <c r="J596" s="368">
        <f>P596</f>
        <v>523</v>
      </c>
      <c r="K596" s="331">
        <v>0.1</v>
      </c>
      <c r="L596" s="304" t="str">
        <f t="shared" si="178"/>
        <v>C</v>
      </c>
      <c r="M596" s="388">
        <v>0</v>
      </c>
      <c r="N596" s="304"/>
      <c r="O596" s="356">
        <v>35</v>
      </c>
      <c r="P596" s="304">
        <v>523</v>
      </c>
      <c r="Q596" s="309">
        <v>2185</v>
      </c>
      <c r="R596" s="304" t="s">
        <v>5948</v>
      </c>
      <c r="S596" s="304"/>
      <c r="T596" s="304"/>
      <c r="U596" s="304"/>
      <c r="V596" s="304"/>
      <c r="W596" s="304" t="s">
        <v>1405</v>
      </c>
      <c r="X596" s="304" t="s">
        <v>205</v>
      </c>
      <c r="Y596" s="366">
        <f t="shared" si="181"/>
        <v>424.8</v>
      </c>
      <c r="Z596" s="304"/>
      <c r="AA596" s="304"/>
      <c r="AB596" s="304">
        <v>-999</v>
      </c>
      <c r="AC596" s="304">
        <v>-999</v>
      </c>
      <c r="AD596" s="366">
        <v>-999</v>
      </c>
      <c r="AE596" s="304">
        <v>-999</v>
      </c>
      <c r="AF596" s="304">
        <v>-999</v>
      </c>
      <c r="AG596" s="304"/>
      <c r="AH596" s="304">
        <v>1.36233E-2</v>
      </c>
      <c r="AI596" s="312"/>
      <c r="AJ596" s="332">
        <v>327</v>
      </c>
      <c r="AK596" s="304">
        <f t="shared" si="179"/>
        <v>270</v>
      </c>
      <c r="AL596" s="304">
        <f>IF(AH596&lt;=0.0022,0.2,0.43)</f>
        <v>0.43</v>
      </c>
      <c r="AM596" s="389" t="str">
        <f t="shared" si="180"/>
        <v/>
      </c>
      <c r="AN596" s="304"/>
      <c r="AO596" s="304"/>
      <c r="AP596" s="312"/>
      <c r="AQ596" s="312"/>
      <c r="AR596" s="312"/>
      <c r="AS596" s="312"/>
      <c r="AT596" s="312"/>
      <c r="AU596" s="329">
        <f>VLOOKUP(C596,[1]world!$A$2:$B$3555,2,FALSE)</f>
        <v>5</v>
      </c>
      <c r="AV596" s="329">
        <v>402</v>
      </c>
      <c r="AW596" s="304">
        <v>0.37</v>
      </c>
      <c r="AX596" s="304">
        <v>14</v>
      </c>
      <c r="AY596" s="304">
        <v>-999</v>
      </c>
      <c r="AZ596" s="304">
        <v>-999</v>
      </c>
      <c r="BA596" s="304">
        <v>14</v>
      </c>
      <c r="BB596" s="304">
        <v>-999</v>
      </c>
      <c r="BC596" s="304">
        <v>-999</v>
      </c>
      <c r="BD596" s="304">
        <v>14</v>
      </c>
      <c r="BE596" s="304">
        <v>14</v>
      </c>
      <c r="BF596" s="304">
        <v>-999</v>
      </c>
      <c r="BG596" s="304">
        <v>-999</v>
      </c>
      <c r="BH596" s="304">
        <v>-999</v>
      </c>
      <c r="BI596" s="304">
        <v>-999</v>
      </c>
      <c r="BJ596" s="304">
        <v>0</v>
      </c>
      <c r="BK596" s="304" t="s">
        <v>4954</v>
      </c>
      <c r="BL596" s="304" t="s">
        <v>4954</v>
      </c>
    </row>
    <row r="597" spans="1:64" ht="15" customHeight="1" x14ac:dyDescent="0.2">
      <c r="A597" s="304" t="s">
        <v>4922</v>
      </c>
      <c r="B597" s="304" t="s">
        <v>5975</v>
      </c>
      <c r="C597" s="304">
        <v>601</v>
      </c>
      <c r="D597" s="349" t="s">
        <v>4422</v>
      </c>
      <c r="E597" s="309">
        <v>-999</v>
      </c>
      <c r="F597" s="309"/>
      <c r="G597" s="324">
        <v>41.027999999999999</v>
      </c>
      <c r="H597" s="324">
        <v>14.467000000000001</v>
      </c>
      <c r="I597" s="324" t="s">
        <v>232</v>
      </c>
      <c r="J597" s="368">
        <f>GEOMEAN(Y597,AV597,AK597)</f>
        <v>561.17350005524281</v>
      </c>
      <c r="K597" s="331">
        <f t="shared" ref="K597:K601" si="185">GEOMEAN(AA597,AL597,AW597)</f>
        <v>0.41523526603009125</v>
      </c>
      <c r="L597" s="304" t="str">
        <f t="shared" si="178"/>
        <v>C</v>
      </c>
      <c r="M597" s="388" t="s">
        <v>6089</v>
      </c>
      <c r="N597" s="304"/>
      <c r="O597" s="356"/>
      <c r="P597" s="356"/>
      <c r="Q597" s="356"/>
      <c r="R597" s="304"/>
      <c r="S597" s="304"/>
      <c r="T597" s="304"/>
      <c r="U597" s="304"/>
      <c r="V597" s="304"/>
      <c r="W597" s="304" t="s">
        <v>1702</v>
      </c>
      <c r="X597" s="304" t="s">
        <v>232</v>
      </c>
      <c r="Y597" s="366">
        <f t="shared" si="181"/>
        <v>506.6</v>
      </c>
      <c r="Z597" s="304"/>
      <c r="AA597" s="304">
        <v>0.45</v>
      </c>
      <c r="AB597" s="304">
        <v>-999</v>
      </c>
      <c r="AC597" s="304">
        <v>-999</v>
      </c>
      <c r="AD597" s="366">
        <v>-999</v>
      </c>
      <c r="AE597" s="304">
        <v>-999</v>
      </c>
      <c r="AF597" s="304">
        <v>-999</v>
      </c>
      <c r="AG597" s="304"/>
      <c r="AH597" s="304">
        <v>0.14508599999999999</v>
      </c>
      <c r="AI597" s="312"/>
      <c r="AJ597" s="332">
        <v>760</v>
      </c>
      <c r="AK597" s="304">
        <f t="shared" si="179"/>
        <v>760</v>
      </c>
      <c r="AL597" s="363">
        <v>0.43</v>
      </c>
      <c r="AM597" s="389" t="str">
        <f t="shared" si="180"/>
        <v/>
      </c>
      <c r="AN597" s="304"/>
      <c r="AO597" s="304"/>
      <c r="AP597" s="312"/>
      <c r="AQ597" s="312"/>
      <c r="AR597" s="312"/>
      <c r="AS597" s="312"/>
      <c r="AT597" s="312"/>
      <c r="AU597" s="329">
        <f>VLOOKUP(C597,[1]world!$A$2:$B$3555,2,FALSE)</f>
        <v>4</v>
      </c>
      <c r="AV597" s="329">
        <v>459</v>
      </c>
      <c r="AW597" s="304">
        <v>0.37</v>
      </c>
      <c r="AX597" s="304">
        <v>-999</v>
      </c>
      <c r="AY597" s="304">
        <v>-999</v>
      </c>
      <c r="AZ597" s="304">
        <v>-999</v>
      </c>
      <c r="BA597" s="304">
        <v>-999</v>
      </c>
      <c r="BB597" s="304">
        <v>-999</v>
      </c>
      <c r="BC597" s="304">
        <v>-999</v>
      </c>
      <c r="BD597" s="304">
        <v>-999</v>
      </c>
      <c r="BE597" s="304">
        <v>-999</v>
      </c>
      <c r="BF597" s="304">
        <v>-999</v>
      </c>
      <c r="BG597" s="304">
        <v>-999</v>
      </c>
      <c r="BH597" s="304">
        <v>-999</v>
      </c>
      <c r="BI597" s="304">
        <v>-999</v>
      </c>
      <c r="BJ597" s="304" t="s">
        <v>4954</v>
      </c>
      <c r="BK597" s="304" t="s">
        <v>4954</v>
      </c>
      <c r="BL597" s="304" t="s">
        <v>4954</v>
      </c>
    </row>
    <row r="598" spans="1:64" ht="15" hidden="1" customHeight="1" x14ac:dyDescent="0.2">
      <c r="A598" s="304" t="s">
        <v>4922</v>
      </c>
      <c r="B598" s="304" t="s">
        <v>5970</v>
      </c>
      <c r="C598" s="304">
        <v>602</v>
      </c>
      <c r="D598" s="349" t="s">
        <v>4368</v>
      </c>
      <c r="E598" s="309">
        <v>-999</v>
      </c>
      <c r="F598" s="309"/>
      <c r="G598" s="324">
        <v>40.756900000000002</v>
      </c>
      <c r="H598" s="324">
        <v>29.3673</v>
      </c>
      <c r="I598" s="324" t="s">
        <v>212</v>
      </c>
      <c r="J598" s="368">
        <f>GEOMEAN(Y598,AV598,AK598)</f>
        <v>336.97812347901242</v>
      </c>
      <c r="K598" s="331">
        <f t="shared" si="185"/>
        <v>0.38547027482550061</v>
      </c>
      <c r="L598" s="304" t="str">
        <f t="shared" si="178"/>
        <v>D</v>
      </c>
      <c r="M598" s="388" t="s">
        <v>6089</v>
      </c>
      <c r="N598" s="304"/>
      <c r="O598" s="356"/>
      <c r="P598" s="356"/>
      <c r="Q598" s="356"/>
      <c r="R598" s="304"/>
      <c r="S598" s="304"/>
      <c r="T598" s="304"/>
      <c r="U598" s="304"/>
      <c r="V598" s="304"/>
      <c r="W598" s="304" t="s">
        <v>1408</v>
      </c>
      <c r="X598" s="304" t="s">
        <v>213</v>
      </c>
      <c r="Y598" s="366">
        <f t="shared" si="181"/>
        <v>274.5</v>
      </c>
      <c r="Z598" s="304"/>
      <c r="AA598" s="331">
        <v>0.36</v>
      </c>
      <c r="AB598" s="304">
        <v>-999</v>
      </c>
      <c r="AC598" s="304">
        <v>-999</v>
      </c>
      <c r="AD598" s="366">
        <v>-999</v>
      </c>
      <c r="AE598" s="304">
        <v>-999</v>
      </c>
      <c r="AF598" s="304">
        <v>-999</v>
      </c>
      <c r="AG598" s="304"/>
      <c r="AH598" s="304">
        <v>3.6761599999999998E-2</v>
      </c>
      <c r="AI598" s="312"/>
      <c r="AJ598" s="332">
        <v>436</v>
      </c>
      <c r="AK598" s="304">
        <f t="shared" si="179"/>
        <v>425</v>
      </c>
      <c r="AL598" s="363">
        <v>0.43</v>
      </c>
      <c r="AM598" s="389" t="str">
        <f t="shared" si="180"/>
        <v/>
      </c>
      <c r="AN598" s="304"/>
      <c r="AO598" s="304"/>
      <c r="AP598" s="312"/>
      <c r="AQ598" s="312"/>
      <c r="AR598" s="312"/>
      <c r="AS598" s="312"/>
      <c r="AT598" s="312"/>
      <c r="AU598" s="329">
        <f>VLOOKUP(C598,[1]world!$A$2:$B$3555,2,FALSE)</f>
        <v>11</v>
      </c>
      <c r="AV598" s="329">
        <v>328</v>
      </c>
      <c r="AW598" s="304">
        <v>0.37</v>
      </c>
      <c r="AX598" s="304">
        <v>-999</v>
      </c>
      <c r="AY598" s="304">
        <v>-999</v>
      </c>
      <c r="AZ598" s="304">
        <v>-999</v>
      </c>
      <c r="BA598" s="304">
        <v>-999</v>
      </c>
      <c r="BB598" s="304">
        <v>-999</v>
      </c>
      <c r="BC598" s="304">
        <v>-999</v>
      </c>
      <c r="BD598" s="304">
        <v>-999</v>
      </c>
      <c r="BE598" s="304">
        <v>-999</v>
      </c>
      <c r="BF598" s="304">
        <v>-999</v>
      </c>
      <c r="BG598" s="304">
        <v>-999</v>
      </c>
      <c r="BH598" s="304">
        <v>-999</v>
      </c>
      <c r="BI598" s="304">
        <v>-999</v>
      </c>
      <c r="BJ598" s="304" t="s">
        <v>4954</v>
      </c>
      <c r="BK598" s="304" t="s">
        <v>4954</v>
      </c>
      <c r="BL598" s="304" t="s">
        <v>4954</v>
      </c>
    </row>
    <row r="599" spans="1:64" ht="15" hidden="1" customHeight="1" x14ac:dyDescent="0.2">
      <c r="A599" s="304" t="s">
        <v>4922</v>
      </c>
      <c r="B599" s="304" t="s">
        <v>5970</v>
      </c>
      <c r="C599" s="304">
        <v>603</v>
      </c>
      <c r="D599" s="349" t="s">
        <v>4413</v>
      </c>
      <c r="E599" s="309">
        <v>-999</v>
      </c>
      <c r="F599" s="309"/>
      <c r="G599" s="324">
        <v>40.988999999999997</v>
      </c>
      <c r="H599" s="324">
        <v>28.849</v>
      </c>
      <c r="I599" s="324" t="s">
        <v>212</v>
      </c>
      <c r="J599" s="368">
        <f>GEOMEAN(Y599,AV599,AK599)</f>
        <v>310.01120320247196</v>
      </c>
      <c r="K599" s="331">
        <f t="shared" si="185"/>
        <v>0.38547027482550061</v>
      </c>
      <c r="L599" s="304" t="str">
        <f t="shared" si="178"/>
        <v>D</v>
      </c>
      <c r="M599" s="388" t="s">
        <v>6089</v>
      </c>
      <c r="N599" s="304"/>
      <c r="O599" s="356"/>
      <c r="P599" s="356"/>
      <c r="Q599" s="356"/>
      <c r="R599" s="304"/>
      <c r="S599" s="304"/>
      <c r="T599" s="304"/>
      <c r="U599" s="304"/>
      <c r="V599" s="304"/>
      <c r="W599" s="304" t="s">
        <v>1408</v>
      </c>
      <c r="X599" s="304" t="s">
        <v>213</v>
      </c>
      <c r="Y599" s="366">
        <f t="shared" si="181"/>
        <v>274.5</v>
      </c>
      <c r="Z599" s="304"/>
      <c r="AA599" s="331">
        <v>0.36</v>
      </c>
      <c r="AB599" s="304">
        <v>-999</v>
      </c>
      <c r="AC599" s="304">
        <v>-999</v>
      </c>
      <c r="AD599" s="366">
        <v>-999</v>
      </c>
      <c r="AE599" s="304">
        <v>-999</v>
      </c>
      <c r="AF599" s="304">
        <v>-999</v>
      </c>
      <c r="AG599" s="304"/>
      <c r="AH599" s="304">
        <v>1.0874E-2</v>
      </c>
      <c r="AI599" s="312"/>
      <c r="AJ599" s="332">
        <v>307</v>
      </c>
      <c r="AK599" s="304">
        <f t="shared" si="179"/>
        <v>270</v>
      </c>
      <c r="AL599" s="363">
        <v>0.43</v>
      </c>
      <c r="AM599" s="389" t="str">
        <f t="shared" si="180"/>
        <v/>
      </c>
      <c r="AN599" s="304"/>
      <c r="AO599" s="304"/>
      <c r="AP599" s="312"/>
      <c r="AQ599" s="312"/>
      <c r="AR599" s="312"/>
      <c r="AS599" s="312"/>
      <c r="AT599" s="312"/>
      <c r="AU599" s="329">
        <f>VLOOKUP(C599,[1]world!$A$2:$B$3555,2,FALSE)</f>
        <v>5</v>
      </c>
      <c r="AV599" s="329">
        <v>402</v>
      </c>
      <c r="AW599" s="304">
        <v>0.37</v>
      </c>
      <c r="AX599" s="304">
        <v>-999</v>
      </c>
      <c r="AY599" s="304">
        <v>-999</v>
      </c>
      <c r="AZ599" s="304">
        <v>-999</v>
      </c>
      <c r="BA599" s="304">
        <v>-999</v>
      </c>
      <c r="BB599" s="304">
        <v>-999</v>
      </c>
      <c r="BC599" s="304">
        <v>-999</v>
      </c>
      <c r="BD599" s="304">
        <v>-999</v>
      </c>
      <c r="BE599" s="304">
        <v>-999</v>
      </c>
      <c r="BF599" s="304">
        <v>-999</v>
      </c>
      <c r="BG599" s="304">
        <v>-999</v>
      </c>
      <c r="BH599" s="304">
        <v>-999</v>
      </c>
      <c r="BI599" s="304">
        <v>-999</v>
      </c>
      <c r="BJ599" s="304" t="s">
        <v>4954</v>
      </c>
      <c r="BK599" s="304" t="s">
        <v>4954</v>
      </c>
      <c r="BL599" s="304" t="s">
        <v>4954</v>
      </c>
    </row>
    <row r="600" spans="1:64" ht="15" customHeight="1" x14ac:dyDescent="0.2">
      <c r="A600" s="304" t="s">
        <v>4922</v>
      </c>
      <c r="B600" s="304" t="s">
        <v>5975</v>
      </c>
      <c r="C600" s="304">
        <v>604</v>
      </c>
      <c r="D600" s="349" t="s">
        <v>4479</v>
      </c>
      <c r="E600" s="309">
        <v>-999</v>
      </c>
      <c r="F600" s="309"/>
      <c r="G600" s="324">
        <v>41.622</v>
      </c>
      <c r="H600" s="324">
        <v>13.8</v>
      </c>
      <c r="I600" s="324" t="s">
        <v>232</v>
      </c>
      <c r="J600" s="368">
        <f>GEOMEAN(Y600,AV600,AK600)</f>
        <v>535.77424335653598</v>
      </c>
      <c r="K600" s="331">
        <f t="shared" si="185"/>
        <v>0.41523526603009125</v>
      </c>
      <c r="L600" s="304" t="str">
        <f t="shared" si="178"/>
        <v>C</v>
      </c>
      <c r="M600" s="388" t="s">
        <v>6089</v>
      </c>
      <c r="N600" s="304"/>
      <c r="O600" s="356"/>
      <c r="P600" s="356"/>
      <c r="Q600" s="356"/>
      <c r="R600" s="304"/>
      <c r="S600" s="304"/>
      <c r="T600" s="304"/>
      <c r="U600" s="304"/>
      <c r="V600" s="304"/>
      <c r="W600" s="304" t="s">
        <v>1395</v>
      </c>
      <c r="X600" s="304" t="s">
        <v>232</v>
      </c>
      <c r="Y600" s="366">
        <f t="shared" si="181"/>
        <v>506.6</v>
      </c>
      <c r="Z600" s="304"/>
      <c r="AA600" s="304">
        <v>0.45</v>
      </c>
      <c r="AB600" s="304">
        <v>-999</v>
      </c>
      <c r="AC600" s="304">
        <v>-999</v>
      </c>
      <c r="AD600" s="366">
        <v>-999</v>
      </c>
      <c r="AE600" s="304">
        <v>-999</v>
      </c>
      <c r="AF600" s="304">
        <v>-999</v>
      </c>
      <c r="AG600" s="304"/>
      <c r="AH600" s="304">
        <v>7.6859399999999994E-2</v>
      </c>
      <c r="AI600" s="312"/>
      <c r="AJ600" s="332">
        <v>560</v>
      </c>
      <c r="AK600" s="304">
        <f t="shared" si="179"/>
        <v>555</v>
      </c>
      <c r="AL600" s="363">
        <v>0.43</v>
      </c>
      <c r="AM600" s="389" t="str">
        <f t="shared" si="180"/>
        <v/>
      </c>
      <c r="AN600" s="304"/>
      <c r="AO600" s="304"/>
      <c r="AP600" s="312"/>
      <c r="AQ600" s="312"/>
      <c r="AR600" s="312"/>
      <c r="AS600" s="312"/>
      <c r="AT600" s="312"/>
      <c r="AU600" s="329">
        <f>VLOOKUP(C600,[1]world!$A$2:$B$3555,2,FALSE)</f>
        <v>3</v>
      </c>
      <c r="AV600" s="329">
        <v>547</v>
      </c>
      <c r="AW600" s="304">
        <v>0.37</v>
      </c>
      <c r="AX600" s="304">
        <v>-999</v>
      </c>
      <c r="AY600" s="304">
        <v>-999</v>
      </c>
      <c r="AZ600" s="304">
        <v>-999</v>
      </c>
      <c r="BA600" s="304">
        <v>-999</v>
      </c>
      <c r="BB600" s="304">
        <v>-999</v>
      </c>
      <c r="BC600" s="304">
        <v>-999</v>
      </c>
      <c r="BD600" s="304">
        <v>-999</v>
      </c>
      <c r="BE600" s="304">
        <v>-999</v>
      </c>
      <c r="BF600" s="304">
        <v>-999</v>
      </c>
      <c r="BG600" s="304">
        <v>-999</v>
      </c>
      <c r="BH600" s="304">
        <v>-999</v>
      </c>
      <c r="BI600" s="304">
        <v>-999</v>
      </c>
      <c r="BJ600" s="304" t="s">
        <v>4954</v>
      </c>
      <c r="BK600" s="304" t="s">
        <v>4954</v>
      </c>
      <c r="BL600" s="304" t="s">
        <v>4954</v>
      </c>
    </row>
    <row r="601" spans="1:64" ht="15" customHeight="1" x14ac:dyDescent="0.2">
      <c r="A601" s="304" t="s">
        <v>4922</v>
      </c>
      <c r="B601" s="304" t="s">
        <v>5975</v>
      </c>
      <c r="C601" s="304">
        <v>605</v>
      </c>
      <c r="D601" s="349" t="s">
        <v>4336</v>
      </c>
      <c r="E601" s="309">
        <v>-999</v>
      </c>
      <c r="F601" s="309"/>
      <c r="G601" s="324">
        <v>40.56</v>
      </c>
      <c r="H601" s="324">
        <v>15.558</v>
      </c>
      <c r="I601" s="324" t="s">
        <v>232</v>
      </c>
      <c r="J601" s="368">
        <f>GEOMEAN(Y601,AV601,AK601)</f>
        <v>476.62238220199526</v>
      </c>
      <c r="K601" s="331">
        <f t="shared" si="185"/>
        <v>0.38547027482550061</v>
      </c>
      <c r="L601" s="304" t="str">
        <f t="shared" si="178"/>
        <v>C</v>
      </c>
      <c r="M601" s="388" t="s">
        <v>6089</v>
      </c>
      <c r="N601" s="304"/>
      <c r="O601" s="356"/>
      <c r="P601" s="356"/>
      <c r="Q601" s="356"/>
      <c r="R601" s="304"/>
      <c r="S601" s="304"/>
      <c r="T601" s="304"/>
      <c r="U601" s="304"/>
      <c r="V601" s="304"/>
      <c r="W601" s="304" t="s">
        <v>505</v>
      </c>
      <c r="X601" s="304" t="s">
        <v>213</v>
      </c>
      <c r="Y601" s="366">
        <f t="shared" si="181"/>
        <v>274.5</v>
      </c>
      <c r="Z601" s="304"/>
      <c r="AA601" s="331">
        <v>0.36</v>
      </c>
      <c r="AB601" s="304">
        <v>-999</v>
      </c>
      <c r="AC601" s="304">
        <v>-999</v>
      </c>
      <c r="AD601" s="366">
        <v>-999</v>
      </c>
      <c r="AE601" s="304">
        <v>-999</v>
      </c>
      <c r="AF601" s="304">
        <v>-999</v>
      </c>
      <c r="AG601" s="304"/>
      <c r="AH601" s="304">
        <v>0.207732</v>
      </c>
      <c r="AI601" s="312"/>
      <c r="AJ601" s="332">
        <v>760</v>
      </c>
      <c r="AK601" s="304">
        <f t="shared" si="179"/>
        <v>760</v>
      </c>
      <c r="AL601" s="363">
        <v>0.43</v>
      </c>
      <c r="AM601" s="389" t="str">
        <f t="shared" si="180"/>
        <v/>
      </c>
      <c r="AN601" s="304"/>
      <c r="AO601" s="304"/>
      <c r="AP601" s="312"/>
      <c r="AQ601" s="312"/>
      <c r="AR601" s="312"/>
      <c r="AS601" s="312"/>
      <c r="AT601" s="312"/>
      <c r="AU601" s="329">
        <f>VLOOKUP(C601,[1]world!$A$2:$B$3555,2,FALSE)</f>
        <v>1</v>
      </c>
      <c r="AV601" s="329">
        <v>519</v>
      </c>
      <c r="AW601" s="304">
        <v>0.37</v>
      </c>
      <c r="AX601" s="304">
        <v>-999</v>
      </c>
      <c r="AY601" s="304">
        <v>-999</v>
      </c>
      <c r="AZ601" s="304">
        <v>-999</v>
      </c>
      <c r="BA601" s="304">
        <v>-999</v>
      </c>
      <c r="BB601" s="304">
        <v>-999</v>
      </c>
      <c r="BC601" s="304">
        <v>-999</v>
      </c>
      <c r="BD601" s="304">
        <v>-999</v>
      </c>
      <c r="BE601" s="304">
        <v>-999</v>
      </c>
      <c r="BF601" s="304">
        <v>-999</v>
      </c>
      <c r="BG601" s="304">
        <v>-999</v>
      </c>
      <c r="BH601" s="304">
        <v>-999</v>
      </c>
      <c r="BI601" s="304">
        <v>-999</v>
      </c>
      <c r="BJ601" s="304" t="s">
        <v>4954</v>
      </c>
      <c r="BK601" s="304" t="s">
        <v>4954</v>
      </c>
      <c r="BL601" s="304" t="s">
        <v>4954</v>
      </c>
    </row>
    <row r="602" spans="1:64" ht="15" hidden="1" customHeight="1" x14ac:dyDescent="0.2">
      <c r="A602" s="304" t="s">
        <v>4944</v>
      </c>
      <c r="B602" s="304" t="s">
        <v>5970</v>
      </c>
      <c r="C602" s="304">
        <v>606</v>
      </c>
      <c r="D602" s="349" t="s">
        <v>3991</v>
      </c>
      <c r="E602" s="309">
        <v>-999</v>
      </c>
      <c r="F602" s="309"/>
      <c r="G602" s="324">
        <v>37.837000000000003</v>
      </c>
      <c r="H602" s="324">
        <v>27.838000000000001</v>
      </c>
      <c r="I602" s="324" t="s">
        <v>212</v>
      </c>
      <c r="J602" s="368">
        <v>310.89999999999998</v>
      </c>
      <c r="K602" s="331">
        <v>0.1</v>
      </c>
      <c r="L602" s="304" t="str">
        <f t="shared" si="178"/>
        <v>D</v>
      </c>
      <c r="M602" s="388">
        <v>0</v>
      </c>
      <c r="N602" s="304"/>
      <c r="O602" s="356"/>
      <c r="P602" s="356"/>
      <c r="Q602" s="356"/>
      <c r="R602" s="304" t="s">
        <v>4944</v>
      </c>
      <c r="S602" s="304"/>
      <c r="T602" s="304"/>
      <c r="U602" s="304"/>
      <c r="V602" s="304"/>
      <c r="W602" s="304" t="s">
        <v>624</v>
      </c>
      <c r="X602" s="304">
        <v>-999</v>
      </c>
      <c r="Y602" s="366" t="str">
        <f t="shared" si="181"/>
        <v>-</v>
      </c>
      <c r="Z602" s="304"/>
      <c r="AA602" s="304"/>
      <c r="AB602" s="304">
        <v>-999</v>
      </c>
      <c r="AC602" s="304">
        <v>-999</v>
      </c>
      <c r="AD602" s="366">
        <v>-999</v>
      </c>
      <c r="AE602" s="304">
        <v>-999</v>
      </c>
      <c r="AF602" s="304">
        <v>-999</v>
      </c>
      <c r="AG602" s="304"/>
      <c r="AH602" s="304">
        <v>1.1605300000000001E-2</v>
      </c>
      <c r="AI602" s="312"/>
      <c r="AJ602" s="332">
        <v>312</v>
      </c>
      <c r="AK602" s="304">
        <f t="shared" si="179"/>
        <v>270</v>
      </c>
      <c r="AL602" s="304">
        <f>IF(AH602&lt;=0.0022,0.2,0.43)</f>
        <v>0.43</v>
      </c>
      <c r="AM602" s="389" t="str">
        <f t="shared" si="180"/>
        <v/>
      </c>
      <c r="AN602" s="304"/>
      <c r="AO602" s="304"/>
      <c r="AP602" s="312"/>
      <c r="AQ602" s="312"/>
      <c r="AR602" s="312"/>
      <c r="AS602" s="312"/>
      <c r="AT602" s="312"/>
      <c r="AU602" s="329">
        <f>VLOOKUP(C602,[1]world!$A$2:$B$3555,2,FALSE)</f>
        <v>8</v>
      </c>
      <c r="AV602" s="329">
        <v>374</v>
      </c>
      <c r="AW602" s="304">
        <v>0.37</v>
      </c>
      <c r="AX602" s="304">
        <v>-999</v>
      </c>
      <c r="AY602" s="304">
        <v>-999</v>
      </c>
      <c r="AZ602" s="304">
        <v>-999</v>
      </c>
      <c r="BA602" s="304">
        <v>-999</v>
      </c>
      <c r="BB602" s="304">
        <v>-999</v>
      </c>
      <c r="BC602" s="304">
        <v>-999</v>
      </c>
      <c r="BD602" s="304">
        <v>-999</v>
      </c>
      <c r="BE602" s="304">
        <v>-999</v>
      </c>
      <c r="BF602" s="304">
        <v>-999</v>
      </c>
      <c r="BG602" s="304">
        <v>-999</v>
      </c>
      <c r="BH602" s="304">
        <v>-999</v>
      </c>
      <c r="BI602" s="304">
        <v>-999</v>
      </c>
      <c r="BJ602" s="304" t="s">
        <v>4954</v>
      </c>
      <c r="BK602" s="304" t="s">
        <v>4954</v>
      </c>
      <c r="BL602" s="304" t="s">
        <v>4954</v>
      </c>
    </row>
    <row r="603" spans="1:64" ht="15" customHeight="1" x14ac:dyDescent="0.2">
      <c r="A603" s="304" t="s">
        <v>4922</v>
      </c>
      <c r="B603" s="304" t="s">
        <v>5975</v>
      </c>
      <c r="C603" s="304">
        <v>607</v>
      </c>
      <c r="D603" s="349" t="s">
        <v>4388</v>
      </c>
      <c r="E603" s="309">
        <v>-999</v>
      </c>
      <c r="F603" s="309"/>
      <c r="G603" s="324">
        <v>40.820999999999998</v>
      </c>
      <c r="H603" s="324">
        <v>15.069000000000001</v>
      </c>
      <c r="I603" s="324" t="s">
        <v>232</v>
      </c>
      <c r="J603" s="368">
        <f>GEOMEAN(Y603,AV603,AK603)</f>
        <v>594.96127799226986</v>
      </c>
      <c r="K603" s="331">
        <f t="shared" ref="K603:K606" si="186">GEOMEAN(AA603,AL603,AW603)</f>
        <v>0.41523526603009125</v>
      </c>
      <c r="L603" s="304" t="str">
        <f t="shared" si="178"/>
        <v>C</v>
      </c>
      <c r="M603" s="388" t="s">
        <v>6089</v>
      </c>
      <c r="N603" s="304"/>
      <c r="O603" s="356"/>
      <c r="P603" s="356"/>
      <c r="Q603" s="356"/>
      <c r="R603" s="304"/>
      <c r="S603" s="304"/>
      <c r="T603" s="304"/>
      <c r="U603" s="304"/>
      <c r="V603" s="304"/>
      <c r="W603" s="304" t="s">
        <v>1727</v>
      </c>
      <c r="X603" s="304" t="s">
        <v>232</v>
      </c>
      <c r="Y603" s="366">
        <f t="shared" si="181"/>
        <v>506.6</v>
      </c>
      <c r="Z603" s="304"/>
      <c r="AA603" s="304">
        <v>0.45</v>
      </c>
      <c r="AB603" s="304">
        <v>-999</v>
      </c>
      <c r="AC603" s="304">
        <v>-999</v>
      </c>
      <c r="AD603" s="366">
        <v>-999</v>
      </c>
      <c r="AE603" s="304">
        <v>-999</v>
      </c>
      <c r="AF603" s="304">
        <v>-999</v>
      </c>
      <c r="AG603" s="304"/>
      <c r="AH603" s="304">
        <v>0.25555499999999998</v>
      </c>
      <c r="AI603" s="312"/>
      <c r="AJ603" s="332">
        <v>760</v>
      </c>
      <c r="AK603" s="304">
        <f t="shared" si="179"/>
        <v>760</v>
      </c>
      <c r="AL603" s="363">
        <v>0.43</v>
      </c>
      <c r="AM603" s="389" t="str">
        <f t="shared" si="180"/>
        <v/>
      </c>
      <c r="AN603" s="304"/>
      <c r="AO603" s="304"/>
      <c r="AP603" s="312"/>
      <c r="AQ603" s="312"/>
      <c r="AR603" s="312"/>
      <c r="AS603" s="312"/>
      <c r="AT603" s="312"/>
      <c r="AU603" s="329">
        <f>VLOOKUP(C603,[1]world!$A$2:$B$3555,2,FALSE)</f>
        <v>3</v>
      </c>
      <c r="AV603" s="329">
        <v>547</v>
      </c>
      <c r="AW603" s="304">
        <v>0.37</v>
      </c>
      <c r="AX603" s="304">
        <v>-999</v>
      </c>
      <c r="AY603" s="304">
        <v>-999</v>
      </c>
      <c r="AZ603" s="304">
        <v>-999</v>
      </c>
      <c r="BA603" s="304">
        <v>-999</v>
      </c>
      <c r="BB603" s="304">
        <v>-999</v>
      </c>
      <c r="BC603" s="304">
        <v>-999</v>
      </c>
      <c r="BD603" s="304">
        <v>-999</v>
      </c>
      <c r="BE603" s="304">
        <v>-999</v>
      </c>
      <c r="BF603" s="304">
        <v>-999</v>
      </c>
      <c r="BG603" s="304">
        <v>-999</v>
      </c>
      <c r="BH603" s="304">
        <v>-999</v>
      </c>
      <c r="BI603" s="304">
        <v>-999</v>
      </c>
      <c r="BJ603" s="304" t="s">
        <v>4954</v>
      </c>
      <c r="BK603" s="304" t="s">
        <v>4954</v>
      </c>
      <c r="BL603" s="304" t="s">
        <v>4954</v>
      </c>
    </row>
    <row r="604" spans="1:64" ht="15" hidden="1" customHeight="1" x14ac:dyDescent="0.2">
      <c r="A604" s="304" t="s">
        <v>4922</v>
      </c>
      <c r="B604" s="304" t="s">
        <v>5970</v>
      </c>
      <c r="C604" s="304">
        <v>608</v>
      </c>
      <c r="D604" s="349" t="s">
        <v>4250</v>
      </c>
      <c r="E604" s="309">
        <v>-999</v>
      </c>
      <c r="F604" s="309"/>
      <c r="G604" s="324">
        <v>39.65</v>
      </c>
      <c r="H604" s="324">
        <v>27.856999999999999</v>
      </c>
      <c r="I604" s="324" t="s">
        <v>205</v>
      </c>
      <c r="J604" s="368">
        <f>GEOMEAN(Y604,AV604,AK604)</f>
        <v>468.4419222233812</v>
      </c>
      <c r="K604" s="331">
        <f t="shared" si="186"/>
        <v>0.38547027482550061</v>
      </c>
      <c r="L604" s="304" t="str">
        <f t="shared" si="178"/>
        <v>C</v>
      </c>
      <c r="M604" s="388" t="s">
        <v>6089</v>
      </c>
      <c r="N604" s="304"/>
      <c r="O604" s="356"/>
      <c r="P604" s="356"/>
      <c r="Q604" s="356"/>
      <c r="R604" s="304"/>
      <c r="S604" s="304"/>
      <c r="T604" s="304"/>
      <c r="U604" s="304"/>
      <c r="V604" s="304"/>
      <c r="W604" s="304" t="s">
        <v>1571</v>
      </c>
      <c r="X604" s="304" t="s">
        <v>206</v>
      </c>
      <c r="Y604" s="366">
        <f t="shared" si="181"/>
        <v>338.6</v>
      </c>
      <c r="Z604" s="304"/>
      <c r="AA604" s="331">
        <v>0.36</v>
      </c>
      <c r="AB604" s="304">
        <v>-999</v>
      </c>
      <c r="AC604" s="304">
        <v>-999</v>
      </c>
      <c r="AD604" s="366">
        <v>-999</v>
      </c>
      <c r="AE604" s="304">
        <v>-999</v>
      </c>
      <c r="AF604" s="304">
        <v>-999</v>
      </c>
      <c r="AG604" s="304"/>
      <c r="AH604" s="304">
        <v>5.12069E-2</v>
      </c>
      <c r="AI604" s="312"/>
      <c r="AJ604" s="332">
        <v>493</v>
      </c>
      <c r="AK604" s="304">
        <f t="shared" si="179"/>
        <v>555</v>
      </c>
      <c r="AL604" s="363">
        <v>0.43</v>
      </c>
      <c r="AM604" s="389" t="str">
        <f t="shared" si="180"/>
        <v/>
      </c>
      <c r="AN604" s="304"/>
      <c r="AO604" s="304"/>
      <c r="AP604" s="312"/>
      <c r="AQ604" s="312"/>
      <c r="AR604" s="312"/>
      <c r="AS604" s="312"/>
      <c r="AT604" s="312"/>
      <c r="AU604" s="329">
        <f>VLOOKUP(C604,[1]world!$A$2:$B$3555,2,FALSE)</f>
        <v>3</v>
      </c>
      <c r="AV604" s="329">
        <v>547</v>
      </c>
      <c r="AW604" s="304">
        <v>0.37</v>
      </c>
      <c r="AX604" s="304">
        <v>-999</v>
      </c>
      <c r="AY604" s="304">
        <v>-999</v>
      </c>
      <c r="AZ604" s="304">
        <v>-999</v>
      </c>
      <c r="BA604" s="304">
        <v>-999</v>
      </c>
      <c r="BB604" s="304">
        <v>-999</v>
      </c>
      <c r="BC604" s="304">
        <v>-999</v>
      </c>
      <c r="BD604" s="304">
        <v>-999</v>
      </c>
      <c r="BE604" s="304">
        <v>-999</v>
      </c>
      <c r="BF604" s="304">
        <v>-999</v>
      </c>
      <c r="BG604" s="304">
        <v>-999</v>
      </c>
      <c r="BH604" s="304">
        <v>-999</v>
      </c>
      <c r="BI604" s="304">
        <v>-999</v>
      </c>
      <c r="BJ604" s="304" t="s">
        <v>4954</v>
      </c>
      <c r="BK604" s="304" t="s">
        <v>4954</v>
      </c>
      <c r="BL604" s="304" t="s">
        <v>4954</v>
      </c>
    </row>
    <row r="605" spans="1:64" ht="15" customHeight="1" x14ac:dyDescent="0.2">
      <c r="A605" s="304" t="s">
        <v>4922</v>
      </c>
      <c r="B605" s="304" t="s">
        <v>5975</v>
      </c>
      <c r="C605" s="304">
        <v>609</v>
      </c>
      <c r="D605" s="349" t="s">
        <v>4538</v>
      </c>
      <c r="E605" s="309">
        <v>-999</v>
      </c>
      <c r="F605" s="309"/>
      <c r="G605" s="324">
        <v>42.933</v>
      </c>
      <c r="H605" s="324">
        <v>12.617000000000001</v>
      </c>
      <c r="I605" s="324" t="s">
        <v>232</v>
      </c>
      <c r="J605" s="368">
        <f>GEOMEAN(Y605,AV605,AK605)</f>
        <v>367.54613331721623</v>
      </c>
      <c r="K605" s="331">
        <f t="shared" si="186"/>
        <v>0.41523526603009125</v>
      </c>
      <c r="L605" s="304" t="str">
        <f t="shared" si="178"/>
        <v>C</v>
      </c>
      <c r="M605" s="388" t="s">
        <v>6089</v>
      </c>
      <c r="N605" s="304"/>
      <c r="O605" s="356"/>
      <c r="P605" s="356"/>
      <c r="Q605" s="356"/>
      <c r="R605" s="304"/>
      <c r="S605" s="304"/>
      <c r="T605" s="304"/>
      <c r="U605" s="304"/>
      <c r="V605" s="304"/>
      <c r="W605" s="304" t="s">
        <v>581</v>
      </c>
      <c r="X605" s="304" t="s">
        <v>232</v>
      </c>
      <c r="Y605" s="366">
        <f t="shared" si="181"/>
        <v>506.6</v>
      </c>
      <c r="Z605" s="304"/>
      <c r="AA605" s="304">
        <v>0.45</v>
      </c>
      <c r="AB605" s="304">
        <v>-999</v>
      </c>
      <c r="AC605" s="304">
        <v>-999</v>
      </c>
      <c r="AD605" s="366">
        <v>-999</v>
      </c>
      <c r="AE605" s="304">
        <v>-999</v>
      </c>
      <c r="AF605" s="304">
        <v>-999</v>
      </c>
      <c r="AG605" s="304"/>
      <c r="AH605" s="304">
        <v>1.56607E-2</v>
      </c>
      <c r="AI605" s="312"/>
      <c r="AJ605" s="332">
        <v>342</v>
      </c>
      <c r="AK605" s="304">
        <f t="shared" si="179"/>
        <v>270</v>
      </c>
      <c r="AL605" s="363">
        <v>0.43</v>
      </c>
      <c r="AM605" s="389" t="str">
        <f t="shared" si="180"/>
        <v/>
      </c>
      <c r="AN605" s="304"/>
      <c r="AO605" s="304"/>
      <c r="AP605" s="312"/>
      <c r="AQ605" s="312"/>
      <c r="AR605" s="312"/>
      <c r="AS605" s="312"/>
      <c r="AT605" s="312"/>
      <c r="AU605" s="329">
        <f>VLOOKUP(C605,[1]world!$A$2:$B$3555,2,FALSE)</f>
        <v>15</v>
      </c>
      <c r="AV605" s="329">
        <v>363</v>
      </c>
      <c r="AW605" s="304">
        <v>0.37</v>
      </c>
      <c r="AX605" s="304">
        <v>-999</v>
      </c>
      <c r="AY605" s="304">
        <v>-999</v>
      </c>
      <c r="AZ605" s="304">
        <v>-999</v>
      </c>
      <c r="BA605" s="304">
        <v>-999</v>
      </c>
      <c r="BB605" s="304">
        <v>-999</v>
      </c>
      <c r="BC605" s="304">
        <v>-999</v>
      </c>
      <c r="BD605" s="304">
        <v>-999</v>
      </c>
      <c r="BE605" s="304">
        <v>-999</v>
      </c>
      <c r="BF605" s="304">
        <v>-999</v>
      </c>
      <c r="BG605" s="304">
        <v>-999</v>
      </c>
      <c r="BH605" s="304">
        <v>-999</v>
      </c>
      <c r="BI605" s="304">
        <v>-999</v>
      </c>
      <c r="BJ605" s="304" t="s">
        <v>4954</v>
      </c>
      <c r="BK605" s="304" t="s">
        <v>4954</v>
      </c>
      <c r="BL605" s="304" t="s">
        <v>4954</v>
      </c>
    </row>
    <row r="606" spans="1:64" ht="15" customHeight="1" x14ac:dyDescent="0.2">
      <c r="A606" s="304" t="s">
        <v>4922</v>
      </c>
      <c r="B606" s="304" t="s">
        <v>5975</v>
      </c>
      <c r="C606" s="304">
        <v>610</v>
      </c>
      <c r="D606" s="349" t="s">
        <v>4418</v>
      </c>
      <c r="E606" s="309">
        <v>-999</v>
      </c>
      <c r="F606" s="309"/>
      <c r="G606" s="324">
        <v>41.012999999999998</v>
      </c>
      <c r="H606" s="324">
        <v>15.375</v>
      </c>
      <c r="I606" s="324" t="s">
        <v>232</v>
      </c>
      <c r="J606" s="368">
        <f>GEOMEAN(Y606,AV606,AK606)</f>
        <v>496.45697457595776</v>
      </c>
      <c r="K606" s="331">
        <f t="shared" si="186"/>
        <v>0.38547027482550061</v>
      </c>
      <c r="L606" s="304" t="str">
        <f t="shared" si="178"/>
        <v>C</v>
      </c>
      <c r="M606" s="388" t="s">
        <v>6089</v>
      </c>
      <c r="N606" s="304"/>
      <c r="O606" s="356"/>
      <c r="P606" s="356"/>
      <c r="Q606" s="356"/>
      <c r="R606" s="304"/>
      <c r="S606" s="304"/>
      <c r="T606" s="304"/>
      <c r="U606" s="304"/>
      <c r="V606" s="304"/>
      <c r="W606" s="304" t="s">
        <v>246</v>
      </c>
      <c r="X606" s="304" t="s">
        <v>205</v>
      </c>
      <c r="Y606" s="366">
        <f t="shared" si="181"/>
        <v>424.8</v>
      </c>
      <c r="Z606" s="304"/>
      <c r="AA606" s="331">
        <v>0.36</v>
      </c>
      <c r="AB606" s="304">
        <v>-999</v>
      </c>
      <c r="AC606" s="304">
        <v>-999</v>
      </c>
      <c r="AD606" s="366">
        <v>-999</v>
      </c>
      <c r="AE606" s="304">
        <v>-999</v>
      </c>
      <c r="AF606" s="304">
        <v>-999</v>
      </c>
      <c r="AG606" s="304"/>
      <c r="AH606" s="304">
        <v>6.9707099999999994E-2</v>
      </c>
      <c r="AI606" s="312"/>
      <c r="AJ606" s="332">
        <v>541</v>
      </c>
      <c r="AK606" s="304">
        <f t="shared" si="179"/>
        <v>555</v>
      </c>
      <c r="AL606" s="363">
        <v>0.43</v>
      </c>
      <c r="AM606" s="389" t="str">
        <f t="shared" si="180"/>
        <v/>
      </c>
      <c r="AN606" s="304"/>
      <c r="AO606" s="304"/>
      <c r="AP606" s="312"/>
      <c r="AQ606" s="312"/>
      <c r="AR606" s="312"/>
      <c r="AS606" s="312"/>
      <c r="AT606" s="312"/>
      <c r="AU606" s="329">
        <f>VLOOKUP(C606,[1]world!$A$2:$B$3555,2,FALSE)</f>
        <v>1</v>
      </c>
      <c r="AV606" s="329">
        <v>519</v>
      </c>
      <c r="AW606" s="304">
        <v>0.37</v>
      </c>
      <c r="AX606" s="304">
        <v>-999</v>
      </c>
      <c r="AY606" s="304">
        <v>-999</v>
      </c>
      <c r="AZ606" s="304">
        <v>-999</v>
      </c>
      <c r="BA606" s="304">
        <v>-999</v>
      </c>
      <c r="BB606" s="304">
        <v>-999</v>
      </c>
      <c r="BC606" s="304">
        <v>-999</v>
      </c>
      <c r="BD606" s="304">
        <v>-999</v>
      </c>
      <c r="BE606" s="304">
        <v>-999</v>
      </c>
      <c r="BF606" s="304">
        <v>-999</v>
      </c>
      <c r="BG606" s="304">
        <v>-999</v>
      </c>
      <c r="BH606" s="304">
        <v>-999</v>
      </c>
      <c r="BI606" s="304">
        <v>-999</v>
      </c>
      <c r="BJ606" s="304" t="s">
        <v>4954</v>
      </c>
      <c r="BK606" s="304" t="s">
        <v>4954</v>
      </c>
      <c r="BL606" s="304" t="s">
        <v>4954</v>
      </c>
    </row>
    <row r="607" spans="1:64" ht="15" hidden="1" customHeight="1" x14ac:dyDescent="0.2">
      <c r="A607" s="304" t="s">
        <v>4922</v>
      </c>
      <c r="B607" s="304" t="s">
        <v>5970</v>
      </c>
      <c r="C607" s="304">
        <v>611</v>
      </c>
      <c r="D607" s="349" t="s">
        <v>4365</v>
      </c>
      <c r="E607" s="309">
        <v>-999</v>
      </c>
      <c r="F607" s="309"/>
      <c r="G607" s="324">
        <v>40.744999999999997</v>
      </c>
      <c r="H607" s="324">
        <v>31.61</v>
      </c>
      <c r="I607" s="324" t="s">
        <v>232</v>
      </c>
      <c r="J607" s="368">
        <f>P607</f>
        <v>293.57</v>
      </c>
      <c r="K607" s="331">
        <v>0.1</v>
      </c>
      <c r="L607" s="304" t="str">
        <f t="shared" si="178"/>
        <v>D</v>
      </c>
      <c r="M607" s="388">
        <v>0</v>
      </c>
      <c r="N607" s="304"/>
      <c r="O607" s="356">
        <v>60.228999999999999</v>
      </c>
      <c r="P607" s="356">
        <v>293.57</v>
      </c>
      <c r="Q607" s="309">
        <v>3379</v>
      </c>
      <c r="R607" s="304" t="s">
        <v>5948</v>
      </c>
      <c r="S607" s="304"/>
      <c r="T607" s="304"/>
      <c r="U607" s="304"/>
      <c r="V607" s="304"/>
      <c r="W607" s="304" t="s">
        <v>1414</v>
      </c>
      <c r="X607" s="304" t="s">
        <v>213</v>
      </c>
      <c r="Y607" s="366">
        <f t="shared" si="181"/>
        <v>274.5</v>
      </c>
      <c r="Z607" s="304"/>
      <c r="AA607" s="304"/>
      <c r="AB607" s="304">
        <v>-999</v>
      </c>
      <c r="AC607" s="304">
        <v>-999</v>
      </c>
      <c r="AD607" s="366">
        <v>-999</v>
      </c>
      <c r="AE607" s="304">
        <v>-999</v>
      </c>
      <c r="AF607" s="304">
        <v>-999</v>
      </c>
      <c r="AG607" s="304"/>
      <c r="AH607" s="304">
        <v>1.6232199999999999E-2</v>
      </c>
      <c r="AI607" s="312"/>
      <c r="AJ607" s="332">
        <v>347</v>
      </c>
      <c r="AK607" s="304">
        <f t="shared" si="179"/>
        <v>270</v>
      </c>
      <c r="AL607" s="304">
        <f>IF(AH607&lt;=0.0022,0.2,0.43)</f>
        <v>0.43</v>
      </c>
      <c r="AM607" s="389" t="str">
        <f t="shared" si="180"/>
        <v/>
      </c>
      <c r="AN607" s="304"/>
      <c r="AO607" s="304"/>
      <c r="AP607" s="312"/>
      <c r="AQ607" s="312"/>
      <c r="AR607" s="312"/>
      <c r="AS607" s="312"/>
      <c r="AT607" s="312"/>
      <c r="AU607" s="329">
        <f>VLOOKUP(C607,[1]world!$A$2:$B$3555,2,FALSE)</f>
        <v>8</v>
      </c>
      <c r="AV607" s="329">
        <v>374</v>
      </c>
      <c r="AW607" s="304">
        <v>0.37</v>
      </c>
      <c r="AX607" s="304">
        <v>-999</v>
      </c>
      <c r="AY607" s="304">
        <v>-999</v>
      </c>
      <c r="AZ607" s="304">
        <v>-999</v>
      </c>
      <c r="BA607" s="304">
        <v>-999</v>
      </c>
      <c r="BB607" s="304">
        <v>-999</v>
      </c>
      <c r="BC607" s="304">
        <v>-999</v>
      </c>
      <c r="BD607" s="304">
        <v>-999</v>
      </c>
      <c r="BE607" s="304">
        <v>-999</v>
      </c>
      <c r="BF607" s="304">
        <v>-999</v>
      </c>
      <c r="BG607" s="304">
        <v>-999</v>
      </c>
      <c r="BH607" s="304">
        <v>-999</v>
      </c>
      <c r="BI607" s="304">
        <v>-999</v>
      </c>
      <c r="BJ607" s="304" t="s">
        <v>4954</v>
      </c>
      <c r="BK607" s="304" t="s">
        <v>4954</v>
      </c>
      <c r="BL607" s="304" t="s">
        <v>4954</v>
      </c>
    </row>
    <row r="608" spans="1:64" ht="15" hidden="1" customHeight="1" x14ac:dyDescent="0.2">
      <c r="A608" s="304" t="s">
        <v>4922</v>
      </c>
      <c r="B608" s="304" t="s">
        <v>5971</v>
      </c>
      <c r="C608" s="304">
        <v>612</v>
      </c>
      <c r="D608" s="349" t="s">
        <v>4564</v>
      </c>
      <c r="E608" s="309">
        <v>-999</v>
      </c>
      <c r="F608" s="309"/>
      <c r="G608" s="324">
        <v>44.164000000000001</v>
      </c>
      <c r="H608" s="324">
        <v>-113.87</v>
      </c>
      <c r="I608" s="324" t="s">
        <v>214</v>
      </c>
      <c r="J608" s="368">
        <f t="shared" ref="J608:J620" si="187">GEOMEAN(Y608,AV608,AK608)</f>
        <v>468.4419222233812</v>
      </c>
      <c r="K608" s="331">
        <f t="shared" ref="K608:K620" si="188">GEOMEAN(AA608,AL608,AW608)</f>
        <v>0.38547027482550061</v>
      </c>
      <c r="L608" s="304" t="str">
        <f t="shared" si="178"/>
        <v>C</v>
      </c>
      <c r="M608" s="388" t="s">
        <v>6089</v>
      </c>
      <c r="N608" s="304"/>
      <c r="O608" s="356"/>
      <c r="P608" s="356"/>
      <c r="Q608" s="356"/>
      <c r="R608" s="304"/>
      <c r="S608" s="304"/>
      <c r="T608" s="304"/>
      <c r="U608" s="304"/>
      <c r="V608" s="304"/>
      <c r="W608" s="310" t="s">
        <v>401</v>
      </c>
      <c r="X608" s="304" t="s">
        <v>206</v>
      </c>
      <c r="Y608" s="366">
        <f t="shared" si="181"/>
        <v>338.6</v>
      </c>
      <c r="Z608" s="304"/>
      <c r="AA608" s="331">
        <v>0.36</v>
      </c>
      <c r="AB608" s="304">
        <v>-999</v>
      </c>
      <c r="AC608" s="304">
        <v>-999</v>
      </c>
      <c r="AD608" s="366">
        <v>-999</v>
      </c>
      <c r="AE608" s="304">
        <v>-999</v>
      </c>
      <c r="AF608" s="304">
        <v>-999</v>
      </c>
      <c r="AG608" s="304"/>
      <c r="AH608" s="304">
        <v>7.7416600000000002E-2</v>
      </c>
      <c r="AI608" s="312"/>
      <c r="AJ608" s="332">
        <v>561</v>
      </c>
      <c r="AK608" s="304">
        <f t="shared" si="179"/>
        <v>555</v>
      </c>
      <c r="AL608" s="363">
        <v>0.43</v>
      </c>
      <c r="AM608" s="389" t="str">
        <f t="shared" si="180"/>
        <v/>
      </c>
      <c r="AN608" s="304"/>
      <c r="AO608" s="304"/>
      <c r="AP608" s="312"/>
      <c r="AQ608" s="312"/>
      <c r="AR608" s="312"/>
      <c r="AS608" s="312"/>
      <c r="AT608" s="312"/>
      <c r="AU608" s="329">
        <f>VLOOKUP(C608,[1]world!$A$2:$B$3555,2,FALSE)</f>
        <v>3</v>
      </c>
      <c r="AV608" s="329">
        <v>547</v>
      </c>
      <c r="AW608" s="304">
        <v>0.37</v>
      </c>
      <c r="AX608" s="304">
        <v>-999</v>
      </c>
      <c r="AY608" s="304">
        <v>-999</v>
      </c>
      <c r="AZ608" s="304">
        <v>-999</v>
      </c>
      <c r="BA608" s="304">
        <v>-999</v>
      </c>
      <c r="BB608" s="304">
        <v>-999</v>
      </c>
      <c r="BC608" s="304">
        <v>-999</v>
      </c>
      <c r="BD608" s="304">
        <v>-999</v>
      </c>
      <c r="BE608" s="304">
        <v>-999</v>
      </c>
      <c r="BF608" s="304">
        <v>-999</v>
      </c>
      <c r="BG608" s="304">
        <v>-999</v>
      </c>
      <c r="BH608" s="304">
        <v>-999</v>
      </c>
      <c r="BI608" s="304">
        <v>-999</v>
      </c>
      <c r="BJ608" s="304" t="s">
        <v>4954</v>
      </c>
      <c r="BK608" s="304" t="s">
        <v>4954</v>
      </c>
      <c r="BL608" s="304" t="s">
        <v>4954</v>
      </c>
    </row>
    <row r="609" spans="1:64" ht="15" hidden="1" customHeight="1" x14ac:dyDescent="0.2">
      <c r="A609" s="304" t="s">
        <v>4922</v>
      </c>
      <c r="B609" s="304" t="s">
        <v>5970</v>
      </c>
      <c r="C609" s="304">
        <v>613</v>
      </c>
      <c r="D609" s="349" t="s">
        <v>4085</v>
      </c>
      <c r="E609" s="309">
        <v>-999</v>
      </c>
      <c r="F609" s="309"/>
      <c r="G609" s="324">
        <v>38.454999999999998</v>
      </c>
      <c r="H609" s="324">
        <v>27.228999999999999</v>
      </c>
      <c r="I609" s="324" t="s">
        <v>212</v>
      </c>
      <c r="J609" s="368">
        <f t="shared" si="187"/>
        <v>306.36979514415833</v>
      </c>
      <c r="K609" s="331">
        <f t="shared" si="188"/>
        <v>0.38547027482550061</v>
      </c>
      <c r="L609" s="304" t="str">
        <f t="shared" si="178"/>
        <v>D</v>
      </c>
      <c r="M609" s="388" t="s">
        <v>6089</v>
      </c>
      <c r="N609" s="304"/>
      <c r="O609" s="356"/>
      <c r="P609" s="356"/>
      <c r="Q609" s="356"/>
      <c r="R609" s="304"/>
      <c r="S609" s="304"/>
      <c r="T609" s="304"/>
      <c r="U609" s="304"/>
      <c r="V609" s="304"/>
      <c r="W609" s="310" t="s">
        <v>1689</v>
      </c>
      <c r="X609" s="304" t="s">
        <v>213</v>
      </c>
      <c r="Y609" s="366">
        <f t="shared" si="181"/>
        <v>274.5</v>
      </c>
      <c r="Z609" s="304"/>
      <c r="AA609" s="331">
        <v>0.36</v>
      </c>
      <c r="AB609" s="304">
        <v>-999</v>
      </c>
      <c r="AC609" s="304">
        <v>-999</v>
      </c>
      <c r="AD609" s="366">
        <v>-999</v>
      </c>
      <c r="AE609" s="304">
        <v>-999</v>
      </c>
      <c r="AF609" s="304">
        <v>-999</v>
      </c>
      <c r="AG609" s="304"/>
      <c r="AH609" s="304">
        <v>1.20591E-2</v>
      </c>
      <c r="AI609" s="312"/>
      <c r="AJ609" s="332">
        <v>315</v>
      </c>
      <c r="AK609" s="304">
        <f t="shared" si="179"/>
        <v>270</v>
      </c>
      <c r="AL609" s="363">
        <v>0.43</v>
      </c>
      <c r="AM609" s="389" t="str">
        <f t="shared" si="180"/>
        <v/>
      </c>
      <c r="AN609" s="304"/>
      <c r="AO609" s="304"/>
      <c r="AP609" s="312"/>
      <c r="AQ609" s="312"/>
      <c r="AR609" s="312"/>
      <c r="AS609" s="312"/>
      <c r="AT609" s="312"/>
      <c r="AU609" s="329">
        <f>VLOOKUP(C609,[1]world!$A$2:$B$3555,2,FALSE)</f>
        <v>7</v>
      </c>
      <c r="AV609" s="329">
        <v>388</v>
      </c>
      <c r="AW609" s="304">
        <v>0.37</v>
      </c>
      <c r="AX609" s="304">
        <v>-999</v>
      </c>
      <c r="AY609" s="304">
        <v>-999</v>
      </c>
      <c r="AZ609" s="304">
        <v>-999</v>
      </c>
      <c r="BA609" s="304">
        <v>-999</v>
      </c>
      <c r="BB609" s="304">
        <v>-999</v>
      </c>
      <c r="BC609" s="304">
        <v>-999</v>
      </c>
      <c r="BD609" s="304">
        <v>-999</v>
      </c>
      <c r="BE609" s="304">
        <v>-999</v>
      </c>
      <c r="BF609" s="304">
        <v>-999</v>
      </c>
      <c r="BG609" s="304">
        <v>-999</v>
      </c>
      <c r="BH609" s="304">
        <v>-999</v>
      </c>
      <c r="BI609" s="304">
        <v>-999</v>
      </c>
      <c r="BJ609" s="304" t="s">
        <v>4954</v>
      </c>
      <c r="BK609" s="304" t="s">
        <v>4954</v>
      </c>
      <c r="BL609" s="304" t="s">
        <v>4954</v>
      </c>
    </row>
    <row r="610" spans="1:64" ht="15" hidden="1" customHeight="1" x14ac:dyDescent="0.2">
      <c r="A610" s="304" t="s">
        <v>4922</v>
      </c>
      <c r="B610" s="304" t="s">
        <v>5970</v>
      </c>
      <c r="C610" s="304">
        <v>614</v>
      </c>
      <c r="D610" s="349" t="s">
        <v>4416</v>
      </c>
      <c r="E610" s="309">
        <v>-999</v>
      </c>
      <c r="F610" s="309"/>
      <c r="G610" s="324">
        <v>40.992699999999999</v>
      </c>
      <c r="H610" s="324">
        <v>27.978999999999999</v>
      </c>
      <c r="I610" s="324" t="s">
        <v>232</v>
      </c>
      <c r="J610" s="368">
        <f t="shared" si="187"/>
        <v>341.55892610207098</v>
      </c>
      <c r="K610" s="331">
        <f t="shared" si="188"/>
        <v>0.38547027482550061</v>
      </c>
      <c r="L610" s="304" t="str">
        <f t="shared" si="178"/>
        <v>D</v>
      </c>
      <c r="M610" s="388" t="s">
        <v>6089</v>
      </c>
      <c r="N610" s="304"/>
      <c r="O610" s="356"/>
      <c r="P610" s="356"/>
      <c r="Q610" s="356"/>
      <c r="R610" s="304"/>
      <c r="S610" s="304"/>
      <c r="T610" s="304"/>
      <c r="U610" s="304"/>
      <c r="V610" s="304"/>
      <c r="W610" s="304" t="s">
        <v>1414</v>
      </c>
      <c r="X610" s="304" t="s">
        <v>213</v>
      </c>
      <c r="Y610" s="366">
        <f t="shared" si="181"/>
        <v>274.5</v>
      </c>
      <c r="Z610" s="304"/>
      <c r="AA610" s="331">
        <v>0.36</v>
      </c>
      <c r="AB610" s="304">
        <v>-999</v>
      </c>
      <c r="AC610" s="304">
        <v>-999</v>
      </c>
      <c r="AD610" s="366">
        <v>-999</v>
      </c>
      <c r="AE610" s="304">
        <v>-999</v>
      </c>
      <c r="AF610" s="304">
        <v>-999</v>
      </c>
      <c r="AG610" s="304"/>
      <c r="AH610" s="304">
        <v>1.8637500000000001E-2</v>
      </c>
      <c r="AI610" s="312"/>
      <c r="AJ610" s="332">
        <v>363</v>
      </c>
      <c r="AK610" s="304">
        <f t="shared" si="179"/>
        <v>425</v>
      </c>
      <c r="AL610" s="363">
        <v>0.43</v>
      </c>
      <c r="AM610" s="389" t="str">
        <f t="shared" si="180"/>
        <v/>
      </c>
      <c r="AN610" s="304"/>
      <c r="AO610" s="304"/>
      <c r="AP610" s="312"/>
      <c r="AQ610" s="312"/>
      <c r="AR610" s="312"/>
      <c r="AS610" s="312"/>
      <c r="AT610" s="312"/>
      <c r="AU610" s="329">
        <f>VLOOKUP(C610,[1]world!$A$2:$B$3555,2,FALSE)</f>
        <v>13</v>
      </c>
      <c r="AV610" s="329"/>
      <c r="AW610" s="304">
        <v>0.37</v>
      </c>
      <c r="AX610" s="304">
        <v>-999</v>
      </c>
      <c r="AY610" s="304">
        <v>-999</v>
      </c>
      <c r="AZ610" s="304">
        <v>-999</v>
      </c>
      <c r="BA610" s="304">
        <v>-999</v>
      </c>
      <c r="BB610" s="304">
        <v>-999</v>
      </c>
      <c r="BC610" s="304">
        <v>-999</v>
      </c>
      <c r="BD610" s="304">
        <v>-999</v>
      </c>
      <c r="BE610" s="304">
        <v>-999</v>
      </c>
      <c r="BF610" s="304">
        <v>-999</v>
      </c>
      <c r="BG610" s="304">
        <v>-999</v>
      </c>
      <c r="BH610" s="304">
        <v>-999</v>
      </c>
      <c r="BI610" s="304">
        <v>-999</v>
      </c>
      <c r="BJ610" s="304" t="s">
        <v>4954</v>
      </c>
      <c r="BK610" s="304" t="s">
        <v>4954</v>
      </c>
      <c r="BL610" s="304" t="s">
        <v>4954</v>
      </c>
    </row>
    <row r="611" spans="1:64" ht="15" customHeight="1" x14ac:dyDescent="0.2">
      <c r="A611" s="304" t="s">
        <v>4922</v>
      </c>
      <c r="B611" s="304" t="s">
        <v>5975</v>
      </c>
      <c r="C611" s="304">
        <v>615</v>
      </c>
      <c r="D611" s="349" t="s">
        <v>4446</v>
      </c>
      <c r="E611" s="309">
        <v>-999</v>
      </c>
      <c r="F611" s="309"/>
      <c r="G611" s="324">
        <v>41.250999999999998</v>
      </c>
      <c r="H611" s="324">
        <v>15.51</v>
      </c>
      <c r="I611" s="324" t="s">
        <v>232</v>
      </c>
      <c r="J611" s="368">
        <f t="shared" si="187"/>
        <v>356.38630056892731</v>
      </c>
      <c r="K611" s="331">
        <f t="shared" si="188"/>
        <v>0.38547027482550061</v>
      </c>
      <c r="L611" s="304" t="str">
        <f t="shared" si="178"/>
        <v>D</v>
      </c>
      <c r="M611" s="388" t="s">
        <v>6089</v>
      </c>
      <c r="N611" s="304"/>
      <c r="O611" s="356"/>
      <c r="P611" s="356"/>
      <c r="Q611" s="356"/>
      <c r="R611" s="304"/>
      <c r="S611" s="304"/>
      <c r="T611" s="304"/>
      <c r="U611" s="304"/>
      <c r="V611" s="304"/>
      <c r="W611" s="304" t="s">
        <v>505</v>
      </c>
      <c r="X611" s="304" t="s">
        <v>213</v>
      </c>
      <c r="Y611" s="366">
        <f t="shared" si="181"/>
        <v>274.5</v>
      </c>
      <c r="Z611" s="304"/>
      <c r="AA611" s="331">
        <v>0.36</v>
      </c>
      <c r="AB611" s="304">
        <v>-999</v>
      </c>
      <c r="AC611" s="304">
        <v>-999</v>
      </c>
      <c r="AD611" s="366">
        <v>-999</v>
      </c>
      <c r="AE611" s="304">
        <v>-999</v>
      </c>
      <c r="AF611" s="304">
        <v>-999</v>
      </c>
      <c r="AG611" s="304"/>
      <c r="AH611" s="304">
        <v>1.8124700000000001E-2</v>
      </c>
      <c r="AI611" s="312"/>
      <c r="AJ611" s="332">
        <v>361</v>
      </c>
      <c r="AK611" s="304">
        <f t="shared" si="179"/>
        <v>425</v>
      </c>
      <c r="AL611" s="363">
        <v>0.43</v>
      </c>
      <c r="AM611" s="389" t="str">
        <f t="shared" si="180"/>
        <v/>
      </c>
      <c r="AN611" s="304"/>
      <c r="AO611" s="304"/>
      <c r="AP611" s="312"/>
      <c r="AQ611" s="312"/>
      <c r="AR611" s="312"/>
      <c r="AS611" s="312"/>
      <c r="AT611" s="312"/>
      <c r="AU611" s="329">
        <f>VLOOKUP(C611,[1]world!$A$2:$B$3555,2,FALSE)</f>
        <v>7</v>
      </c>
      <c r="AV611" s="329">
        <v>388</v>
      </c>
      <c r="AW611" s="304">
        <v>0.37</v>
      </c>
      <c r="AX611" s="304">
        <v>-999</v>
      </c>
      <c r="AY611" s="304">
        <v>-999</v>
      </c>
      <c r="AZ611" s="304">
        <v>-999</v>
      </c>
      <c r="BA611" s="304">
        <v>-999</v>
      </c>
      <c r="BB611" s="304">
        <v>-999</v>
      </c>
      <c r="BC611" s="304">
        <v>-999</v>
      </c>
      <c r="BD611" s="304">
        <v>-999</v>
      </c>
      <c r="BE611" s="304">
        <v>-999</v>
      </c>
      <c r="BF611" s="304">
        <v>-999</v>
      </c>
      <c r="BG611" s="304">
        <v>-999</v>
      </c>
      <c r="BH611" s="304">
        <v>-999</v>
      </c>
      <c r="BI611" s="304">
        <v>-999</v>
      </c>
      <c r="BJ611" s="304" t="s">
        <v>4954</v>
      </c>
      <c r="BK611" s="304" t="s">
        <v>4954</v>
      </c>
      <c r="BL611" s="304" t="s">
        <v>4954</v>
      </c>
    </row>
    <row r="612" spans="1:64" ht="15" customHeight="1" x14ac:dyDescent="0.2">
      <c r="A612" s="304" t="s">
        <v>4922</v>
      </c>
      <c r="B612" s="304" t="s">
        <v>5975</v>
      </c>
      <c r="C612" s="304">
        <v>616</v>
      </c>
      <c r="D612" s="349" t="s">
        <v>4322</v>
      </c>
      <c r="E612" s="309">
        <v>-999</v>
      </c>
      <c r="F612" s="309"/>
      <c r="G612" s="324">
        <v>40.457999999999998</v>
      </c>
      <c r="H612" s="324">
        <v>15.635</v>
      </c>
      <c r="I612" s="324" t="s">
        <v>232</v>
      </c>
      <c r="J612" s="368">
        <f t="shared" si="187"/>
        <v>561.04170050436721</v>
      </c>
      <c r="K612" s="331">
        <f t="shared" si="188"/>
        <v>0.38547027482550061</v>
      </c>
      <c r="L612" s="304" t="str">
        <f t="shared" si="178"/>
        <v>C</v>
      </c>
      <c r="M612" s="388" t="s">
        <v>6089</v>
      </c>
      <c r="N612" s="304"/>
      <c r="O612" s="356"/>
      <c r="P612" s="356"/>
      <c r="Q612" s="356"/>
      <c r="R612" s="304"/>
      <c r="S612" s="304"/>
      <c r="T612" s="304"/>
      <c r="U612" s="304"/>
      <c r="V612" s="304"/>
      <c r="W612" s="304" t="s">
        <v>246</v>
      </c>
      <c r="X612" s="304" t="s">
        <v>205</v>
      </c>
      <c r="Y612" s="366">
        <f t="shared" si="181"/>
        <v>424.8</v>
      </c>
      <c r="Z612" s="304"/>
      <c r="AA612" s="331">
        <v>0.36</v>
      </c>
      <c r="AB612" s="304">
        <v>-999</v>
      </c>
      <c r="AC612" s="304">
        <v>-999</v>
      </c>
      <c r="AD612" s="366">
        <v>-999</v>
      </c>
      <c r="AE612" s="304">
        <v>-999</v>
      </c>
      <c r="AF612" s="304">
        <v>-999</v>
      </c>
      <c r="AG612" s="304"/>
      <c r="AH612" s="304">
        <v>0.237014</v>
      </c>
      <c r="AI612" s="312"/>
      <c r="AJ612" s="332">
        <v>760</v>
      </c>
      <c r="AK612" s="304">
        <f t="shared" si="179"/>
        <v>760</v>
      </c>
      <c r="AL612" s="363">
        <v>0.43</v>
      </c>
      <c r="AM612" s="389" t="str">
        <f t="shared" si="180"/>
        <v/>
      </c>
      <c r="AN612" s="304"/>
      <c r="AO612" s="304"/>
      <c r="AP612" s="312"/>
      <c r="AQ612" s="312"/>
      <c r="AR612" s="312"/>
      <c r="AS612" s="312"/>
      <c r="AT612" s="312"/>
      <c r="AU612" s="329">
        <f>VLOOKUP(C612,[1]world!$A$2:$B$3555,2,FALSE)</f>
        <v>3</v>
      </c>
      <c r="AV612" s="329">
        <v>547</v>
      </c>
      <c r="AW612" s="304">
        <v>0.37</v>
      </c>
      <c r="AX612" s="304">
        <v>-999</v>
      </c>
      <c r="AY612" s="304">
        <v>-999</v>
      </c>
      <c r="AZ612" s="304">
        <v>-999</v>
      </c>
      <c r="BA612" s="304">
        <v>-999</v>
      </c>
      <c r="BB612" s="304">
        <v>-999</v>
      </c>
      <c r="BC612" s="304">
        <v>-999</v>
      </c>
      <c r="BD612" s="304">
        <v>-999</v>
      </c>
      <c r="BE612" s="304">
        <v>-999</v>
      </c>
      <c r="BF612" s="304">
        <v>-999</v>
      </c>
      <c r="BG612" s="304">
        <v>-999</v>
      </c>
      <c r="BH612" s="304">
        <v>-999</v>
      </c>
      <c r="BI612" s="304">
        <v>-999</v>
      </c>
      <c r="BJ612" s="304" t="s">
        <v>4954</v>
      </c>
      <c r="BK612" s="304" t="s">
        <v>4954</v>
      </c>
      <c r="BL612" s="304" t="s">
        <v>4954</v>
      </c>
    </row>
    <row r="613" spans="1:64" ht="15" hidden="1" customHeight="1" x14ac:dyDescent="0.2">
      <c r="A613" s="304" t="s">
        <v>4922</v>
      </c>
      <c r="B613" s="304" t="s">
        <v>5970</v>
      </c>
      <c r="C613" s="304">
        <v>617</v>
      </c>
      <c r="D613" s="349" t="s">
        <v>3941</v>
      </c>
      <c r="E613" s="309">
        <v>-999</v>
      </c>
      <c r="F613" s="309"/>
      <c r="G613" s="324">
        <v>37.722999999999999</v>
      </c>
      <c r="H613" s="324">
        <v>30.294</v>
      </c>
      <c r="I613" s="324" t="s">
        <v>206</v>
      </c>
      <c r="J613" s="368">
        <f t="shared" si="187"/>
        <v>468.4419222233812</v>
      </c>
      <c r="K613" s="331">
        <f t="shared" si="188"/>
        <v>0.38547027482550061</v>
      </c>
      <c r="L613" s="304" t="str">
        <f t="shared" si="178"/>
        <v>C</v>
      </c>
      <c r="M613" s="388" t="s">
        <v>6089</v>
      </c>
      <c r="N613" s="304"/>
      <c r="O613" s="356"/>
      <c r="P613" s="356"/>
      <c r="Q613" s="356"/>
      <c r="R613" s="304"/>
      <c r="S613" s="304"/>
      <c r="T613" s="304"/>
      <c r="U613" s="304"/>
      <c r="V613" s="304"/>
      <c r="W613" s="304" t="s">
        <v>1975</v>
      </c>
      <c r="X613" s="304" t="s">
        <v>206</v>
      </c>
      <c r="Y613" s="366">
        <f t="shared" si="181"/>
        <v>338.6</v>
      </c>
      <c r="Z613" s="304"/>
      <c r="AA613" s="331">
        <v>0.36</v>
      </c>
      <c r="AB613" s="304">
        <v>-999</v>
      </c>
      <c r="AC613" s="304">
        <v>-999</v>
      </c>
      <c r="AD613" s="366">
        <v>-999</v>
      </c>
      <c r="AE613" s="304">
        <v>-999</v>
      </c>
      <c r="AF613" s="304">
        <v>-999</v>
      </c>
      <c r="AG613" s="304"/>
      <c r="AH613" s="304">
        <v>5.8089200000000001E-2</v>
      </c>
      <c r="AI613" s="312"/>
      <c r="AJ613" s="332">
        <v>511</v>
      </c>
      <c r="AK613" s="304">
        <f t="shared" si="179"/>
        <v>555</v>
      </c>
      <c r="AL613" s="363">
        <v>0.43</v>
      </c>
      <c r="AM613" s="389" t="str">
        <f t="shared" si="180"/>
        <v/>
      </c>
      <c r="AN613" s="304"/>
      <c r="AO613" s="304"/>
      <c r="AP613" s="312"/>
      <c r="AQ613" s="312"/>
      <c r="AR613" s="312"/>
      <c r="AS613" s="312"/>
      <c r="AT613" s="312"/>
      <c r="AU613" s="329">
        <f>VLOOKUP(C613,[1]world!$A$2:$B$3555,2,FALSE)</f>
        <v>3</v>
      </c>
      <c r="AV613" s="329">
        <v>547</v>
      </c>
      <c r="AW613" s="304">
        <v>0.37</v>
      </c>
      <c r="AX613" s="304">
        <v>-999</v>
      </c>
      <c r="AY613" s="304">
        <v>-999</v>
      </c>
      <c r="AZ613" s="304">
        <v>-999</v>
      </c>
      <c r="BA613" s="304">
        <v>-999</v>
      </c>
      <c r="BB613" s="304">
        <v>-999</v>
      </c>
      <c r="BC613" s="304">
        <v>-999</v>
      </c>
      <c r="BD613" s="304">
        <v>-999</v>
      </c>
      <c r="BE613" s="304">
        <v>-999</v>
      </c>
      <c r="BF613" s="304">
        <v>-999</v>
      </c>
      <c r="BG613" s="304">
        <v>-999</v>
      </c>
      <c r="BH613" s="304">
        <v>-999</v>
      </c>
      <c r="BI613" s="304">
        <v>-999</v>
      </c>
      <c r="BJ613" s="304" t="s">
        <v>4954</v>
      </c>
      <c r="BK613" s="304" t="s">
        <v>4954</v>
      </c>
      <c r="BL613" s="304" t="s">
        <v>4954</v>
      </c>
    </row>
    <row r="614" spans="1:64" ht="15" hidden="1" customHeight="1" x14ac:dyDescent="0.2">
      <c r="A614" s="304" t="s">
        <v>4922</v>
      </c>
      <c r="B614" s="304" t="s">
        <v>5970</v>
      </c>
      <c r="C614" s="304">
        <v>618</v>
      </c>
      <c r="D614" s="349" t="s">
        <v>4290</v>
      </c>
      <c r="E614" s="309">
        <v>-999</v>
      </c>
      <c r="F614" s="309"/>
      <c r="G614" s="324">
        <v>40.17</v>
      </c>
      <c r="H614" s="324">
        <v>29.08</v>
      </c>
      <c r="I614" s="324" t="s">
        <v>206</v>
      </c>
      <c r="J614" s="368">
        <f t="shared" si="187"/>
        <v>490.64917981092009</v>
      </c>
      <c r="K614" s="331">
        <f t="shared" si="188"/>
        <v>0.38547027482550061</v>
      </c>
      <c r="L614" s="304" t="str">
        <f t="shared" si="178"/>
        <v>C</v>
      </c>
      <c r="M614" s="388" t="s">
        <v>6089</v>
      </c>
      <c r="N614" s="304"/>
      <c r="O614" s="356"/>
      <c r="P614" s="356"/>
      <c r="Q614" s="356"/>
      <c r="R614" s="304"/>
      <c r="S614" s="304"/>
      <c r="T614" s="304"/>
      <c r="U614" s="304"/>
      <c r="V614" s="304"/>
      <c r="W614" s="304" t="s">
        <v>1529</v>
      </c>
      <c r="X614" s="304" t="s">
        <v>206</v>
      </c>
      <c r="Y614" s="366">
        <f t="shared" si="181"/>
        <v>338.6</v>
      </c>
      <c r="Z614" s="304"/>
      <c r="AA614" s="331">
        <v>0.36</v>
      </c>
      <c r="AB614" s="304">
        <v>-999</v>
      </c>
      <c r="AC614" s="304">
        <v>-999</v>
      </c>
      <c r="AD614" s="366">
        <v>-999</v>
      </c>
      <c r="AE614" s="304">
        <v>-999</v>
      </c>
      <c r="AF614" s="304">
        <v>-999</v>
      </c>
      <c r="AG614" s="304"/>
      <c r="AH614" s="304">
        <v>0.24594199999999999</v>
      </c>
      <c r="AI614" s="312"/>
      <c r="AJ614" s="332">
        <v>760</v>
      </c>
      <c r="AK614" s="304">
        <f t="shared" si="179"/>
        <v>760</v>
      </c>
      <c r="AL614" s="363">
        <v>0.43</v>
      </c>
      <c r="AM614" s="389" t="str">
        <f t="shared" si="180"/>
        <v/>
      </c>
      <c r="AN614" s="304"/>
      <c r="AO614" s="304"/>
      <c r="AP614" s="312"/>
      <c r="AQ614" s="312"/>
      <c r="AR614" s="312"/>
      <c r="AS614" s="312"/>
      <c r="AT614" s="312"/>
      <c r="AU614" s="329">
        <f>VLOOKUP(C614,[1]world!$A$2:$B$3555,2,FALSE)</f>
        <v>4</v>
      </c>
      <c r="AV614" s="329">
        <v>459</v>
      </c>
      <c r="AW614" s="304">
        <v>0.37</v>
      </c>
      <c r="AX614" s="304">
        <v>-999</v>
      </c>
      <c r="AY614" s="304">
        <v>-999</v>
      </c>
      <c r="AZ614" s="304">
        <v>-999</v>
      </c>
      <c r="BA614" s="304">
        <v>-999</v>
      </c>
      <c r="BB614" s="304">
        <v>-999</v>
      </c>
      <c r="BC614" s="304">
        <v>-999</v>
      </c>
      <c r="BD614" s="304">
        <v>-999</v>
      </c>
      <c r="BE614" s="304">
        <v>-999</v>
      </c>
      <c r="BF614" s="304">
        <v>-999</v>
      </c>
      <c r="BG614" s="304">
        <v>-999</v>
      </c>
      <c r="BH614" s="304">
        <v>-999</v>
      </c>
      <c r="BI614" s="304">
        <v>-999</v>
      </c>
      <c r="BJ614" s="304" t="s">
        <v>4954</v>
      </c>
      <c r="BK614" s="304" t="s">
        <v>4954</v>
      </c>
      <c r="BL614" s="304" t="s">
        <v>4954</v>
      </c>
    </row>
    <row r="615" spans="1:64" ht="15" hidden="1" customHeight="1" x14ac:dyDescent="0.2">
      <c r="A615" s="304" t="s">
        <v>4922</v>
      </c>
      <c r="B615" s="304" t="s">
        <v>5970</v>
      </c>
      <c r="C615" s="304">
        <v>619</v>
      </c>
      <c r="D615" s="349" t="s">
        <v>4292</v>
      </c>
      <c r="E615" s="309">
        <v>-999</v>
      </c>
      <c r="F615" s="309"/>
      <c r="G615" s="324">
        <v>40.183</v>
      </c>
      <c r="H615" s="324">
        <v>29.131</v>
      </c>
      <c r="I615" s="324" t="s">
        <v>212</v>
      </c>
      <c r="J615" s="368">
        <f t="shared" si="187"/>
        <v>561.17350005524281</v>
      </c>
      <c r="K615" s="331">
        <f t="shared" si="188"/>
        <v>0.41523526603009125</v>
      </c>
      <c r="L615" s="304" t="str">
        <f t="shared" si="178"/>
        <v>C</v>
      </c>
      <c r="M615" s="388" t="s">
        <v>6089</v>
      </c>
      <c r="N615" s="304"/>
      <c r="O615" s="356"/>
      <c r="P615" s="356"/>
      <c r="Q615" s="356"/>
      <c r="R615" s="304"/>
      <c r="S615" s="304"/>
      <c r="T615" s="304"/>
      <c r="U615" s="304"/>
      <c r="V615" s="304"/>
      <c r="W615" s="304" t="s">
        <v>900</v>
      </c>
      <c r="X615" s="304" t="s">
        <v>232</v>
      </c>
      <c r="Y615" s="366">
        <f t="shared" si="181"/>
        <v>506.6</v>
      </c>
      <c r="Z615" s="304"/>
      <c r="AA615" s="304">
        <v>0.45</v>
      </c>
      <c r="AB615" s="304">
        <v>-999</v>
      </c>
      <c r="AC615" s="304">
        <v>-999</v>
      </c>
      <c r="AD615" s="366">
        <v>-999</v>
      </c>
      <c r="AE615" s="304">
        <v>-999</v>
      </c>
      <c r="AF615" s="304">
        <v>-999</v>
      </c>
      <c r="AG615" s="304"/>
      <c r="AH615" s="304">
        <v>0.17702599999999999</v>
      </c>
      <c r="AI615" s="312"/>
      <c r="AJ615" s="332">
        <v>760</v>
      </c>
      <c r="AK615" s="304">
        <f t="shared" si="179"/>
        <v>760</v>
      </c>
      <c r="AL615" s="363">
        <v>0.43</v>
      </c>
      <c r="AM615" s="389" t="str">
        <f t="shared" si="180"/>
        <v/>
      </c>
      <c r="AN615" s="304"/>
      <c r="AO615" s="304"/>
      <c r="AP615" s="312"/>
      <c r="AQ615" s="312"/>
      <c r="AR615" s="312"/>
      <c r="AS615" s="312"/>
      <c r="AT615" s="312"/>
      <c r="AU615" s="329">
        <f>VLOOKUP(C615,[1]world!$A$2:$B$3555,2,FALSE)</f>
        <v>4</v>
      </c>
      <c r="AV615" s="329">
        <v>459</v>
      </c>
      <c r="AW615" s="304">
        <v>0.37</v>
      </c>
      <c r="AX615" s="304">
        <v>-999</v>
      </c>
      <c r="AY615" s="304">
        <v>-999</v>
      </c>
      <c r="AZ615" s="304">
        <v>-999</v>
      </c>
      <c r="BA615" s="304">
        <v>-999</v>
      </c>
      <c r="BB615" s="304">
        <v>-999</v>
      </c>
      <c r="BC615" s="304">
        <v>-999</v>
      </c>
      <c r="BD615" s="304">
        <v>-999</v>
      </c>
      <c r="BE615" s="304">
        <v>-999</v>
      </c>
      <c r="BF615" s="304">
        <v>-999</v>
      </c>
      <c r="BG615" s="304">
        <v>-999</v>
      </c>
      <c r="BH615" s="304">
        <v>-999</v>
      </c>
      <c r="BI615" s="304">
        <v>-999</v>
      </c>
      <c r="BJ615" s="304" t="s">
        <v>4954</v>
      </c>
      <c r="BK615" s="304" t="s">
        <v>4954</v>
      </c>
      <c r="BL615" s="304" t="s">
        <v>4954</v>
      </c>
    </row>
    <row r="616" spans="1:64" ht="15" hidden="1" customHeight="1" x14ac:dyDescent="0.2">
      <c r="A616" s="304" t="s">
        <v>4922</v>
      </c>
      <c r="B616" s="304" t="s">
        <v>5970</v>
      </c>
      <c r="C616" s="304">
        <v>620</v>
      </c>
      <c r="D616" s="349" t="s">
        <v>4297</v>
      </c>
      <c r="E616" s="309">
        <v>-999</v>
      </c>
      <c r="F616" s="309"/>
      <c r="G616" s="324">
        <v>40.260530000000003</v>
      </c>
      <c r="H616" s="324">
        <v>29.06803</v>
      </c>
      <c r="I616" s="324" t="s">
        <v>214</v>
      </c>
      <c r="J616" s="368">
        <f t="shared" si="187"/>
        <v>289.6854298089404</v>
      </c>
      <c r="K616" s="331">
        <f t="shared" si="188"/>
        <v>0.38547027482550061</v>
      </c>
      <c r="L616" s="304" t="str">
        <f t="shared" si="178"/>
        <v>D</v>
      </c>
      <c r="M616" s="388" t="s">
        <v>6089</v>
      </c>
      <c r="N616" s="304"/>
      <c r="O616" s="356"/>
      <c r="P616" s="356"/>
      <c r="Q616" s="356"/>
      <c r="R616" s="304"/>
      <c r="S616" s="304"/>
      <c r="T616" s="304"/>
      <c r="U616" s="304"/>
      <c r="V616" s="304"/>
      <c r="W616" s="304" t="s">
        <v>1582</v>
      </c>
      <c r="X616" s="304" t="s">
        <v>213</v>
      </c>
      <c r="Y616" s="366">
        <f t="shared" si="181"/>
        <v>274.5</v>
      </c>
      <c r="Z616" s="304"/>
      <c r="AA616" s="331">
        <v>0.36</v>
      </c>
      <c r="AB616" s="304">
        <v>-999</v>
      </c>
      <c r="AC616" s="304">
        <v>-999</v>
      </c>
      <c r="AD616" s="366">
        <v>-999</v>
      </c>
      <c r="AE616" s="304">
        <v>-999</v>
      </c>
      <c r="AF616" s="304">
        <v>-999</v>
      </c>
      <c r="AG616" s="304"/>
      <c r="AH616" s="304">
        <v>8.6544800000000009E-3</v>
      </c>
      <c r="AI616" s="312"/>
      <c r="AJ616" s="332">
        <v>288</v>
      </c>
      <c r="AK616" s="304">
        <f t="shared" si="179"/>
        <v>270</v>
      </c>
      <c r="AL616" s="363">
        <v>0.43</v>
      </c>
      <c r="AM616" s="389" t="str">
        <f t="shared" si="180"/>
        <v/>
      </c>
      <c r="AN616" s="304"/>
      <c r="AO616" s="304"/>
      <c r="AP616" s="312"/>
      <c r="AQ616" s="312"/>
      <c r="AR616" s="312"/>
      <c r="AS616" s="312"/>
      <c r="AT616" s="312"/>
      <c r="AU616" s="329">
        <f>VLOOKUP(C616,[1]world!$A$2:$B$3555,2,FALSE)</f>
        <v>11</v>
      </c>
      <c r="AV616" s="329">
        <v>328</v>
      </c>
      <c r="AW616" s="304">
        <v>0.37</v>
      </c>
      <c r="AX616" s="304">
        <v>-999</v>
      </c>
      <c r="AY616" s="304">
        <v>-999</v>
      </c>
      <c r="AZ616" s="304">
        <v>-999</v>
      </c>
      <c r="BA616" s="304">
        <v>-999</v>
      </c>
      <c r="BB616" s="304">
        <v>-999</v>
      </c>
      <c r="BC616" s="304">
        <v>-999</v>
      </c>
      <c r="BD616" s="304">
        <v>-999</v>
      </c>
      <c r="BE616" s="304">
        <v>-999</v>
      </c>
      <c r="BF616" s="304">
        <v>-999</v>
      </c>
      <c r="BG616" s="304">
        <v>-999</v>
      </c>
      <c r="BH616" s="304">
        <v>-999</v>
      </c>
      <c r="BI616" s="304">
        <v>-999</v>
      </c>
      <c r="BJ616" s="304" t="s">
        <v>4954</v>
      </c>
      <c r="BK616" s="304" t="s">
        <v>4954</v>
      </c>
      <c r="BL616" s="304" t="s">
        <v>4954</v>
      </c>
    </row>
    <row r="617" spans="1:64" ht="15" customHeight="1" x14ac:dyDescent="0.2">
      <c r="A617" s="304" t="s">
        <v>4922</v>
      </c>
      <c r="B617" s="304" t="s">
        <v>5975</v>
      </c>
      <c r="C617" s="304">
        <v>621</v>
      </c>
      <c r="D617" s="349" t="s">
        <v>4401</v>
      </c>
      <c r="E617" s="309">
        <v>-999</v>
      </c>
      <c r="F617" s="309"/>
      <c r="G617" s="324">
        <v>40.917000000000002</v>
      </c>
      <c r="H617" s="324">
        <v>15.439</v>
      </c>
      <c r="I617" s="324" t="s">
        <v>232</v>
      </c>
      <c r="J617" s="368">
        <f t="shared" si="187"/>
        <v>455.93316194886546</v>
      </c>
      <c r="K617" s="331">
        <f t="shared" si="188"/>
        <v>0.38547027482550061</v>
      </c>
      <c r="L617" s="304" t="str">
        <f t="shared" si="178"/>
        <v>C</v>
      </c>
      <c r="M617" s="388" t="s">
        <v>6089</v>
      </c>
      <c r="N617" s="304"/>
      <c r="O617" s="356"/>
      <c r="P617" s="356"/>
      <c r="Q617" s="356"/>
      <c r="R617" s="304"/>
      <c r="S617" s="304"/>
      <c r="T617" s="304"/>
      <c r="U617" s="304"/>
      <c r="V617" s="304"/>
      <c r="W617" s="304" t="s">
        <v>246</v>
      </c>
      <c r="X617" s="304" t="s">
        <v>205</v>
      </c>
      <c r="Y617" s="366">
        <f t="shared" si="181"/>
        <v>424.8</v>
      </c>
      <c r="Z617" s="304"/>
      <c r="AA617" s="331">
        <v>0.36</v>
      </c>
      <c r="AB617" s="304">
        <v>-999</v>
      </c>
      <c r="AC617" s="304">
        <v>-999</v>
      </c>
      <c r="AD617" s="366">
        <v>-999</v>
      </c>
      <c r="AE617" s="304">
        <v>-999</v>
      </c>
      <c r="AF617" s="304">
        <v>-999</v>
      </c>
      <c r="AG617" s="304"/>
      <c r="AH617" s="304">
        <v>6.2851299999999999E-2</v>
      </c>
      <c r="AI617" s="312"/>
      <c r="AJ617" s="332">
        <v>523</v>
      </c>
      <c r="AK617" s="304">
        <f t="shared" si="179"/>
        <v>555</v>
      </c>
      <c r="AL617" s="363">
        <v>0.43</v>
      </c>
      <c r="AM617" s="389" t="str">
        <f t="shared" si="180"/>
        <v/>
      </c>
      <c r="AN617" s="304"/>
      <c r="AO617" s="304"/>
      <c r="AP617" s="312"/>
      <c r="AQ617" s="312"/>
      <c r="AR617" s="312"/>
      <c r="AS617" s="312"/>
      <c r="AT617" s="312"/>
      <c r="AU617" s="329">
        <f>VLOOKUP(C617,[1]world!$A$2:$B$3555,2,FALSE)</f>
        <v>5</v>
      </c>
      <c r="AV617" s="329">
        <v>402</v>
      </c>
      <c r="AW617" s="304">
        <v>0.37</v>
      </c>
      <c r="AX617" s="304">
        <v>-999</v>
      </c>
      <c r="AY617" s="304">
        <v>-999</v>
      </c>
      <c r="AZ617" s="304">
        <v>-999</v>
      </c>
      <c r="BA617" s="304">
        <v>-999</v>
      </c>
      <c r="BB617" s="304">
        <v>-999</v>
      </c>
      <c r="BC617" s="304">
        <v>-999</v>
      </c>
      <c r="BD617" s="304">
        <v>-999</v>
      </c>
      <c r="BE617" s="304">
        <v>-999</v>
      </c>
      <c r="BF617" s="304">
        <v>-999</v>
      </c>
      <c r="BG617" s="304">
        <v>-999</v>
      </c>
      <c r="BH617" s="304">
        <v>-999</v>
      </c>
      <c r="BI617" s="304">
        <v>-999</v>
      </c>
      <c r="BJ617" s="304" t="s">
        <v>4954</v>
      </c>
      <c r="BK617" s="304" t="s">
        <v>4954</v>
      </c>
      <c r="BL617" s="304" t="s">
        <v>4954</v>
      </c>
    </row>
    <row r="618" spans="1:64" ht="15" hidden="1" customHeight="1" x14ac:dyDescent="0.2">
      <c r="A618" s="304" t="s">
        <v>4922</v>
      </c>
      <c r="B618" s="304" t="s">
        <v>5970</v>
      </c>
      <c r="C618" s="304">
        <v>622</v>
      </c>
      <c r="D618" s="349" t="s">
        <v>4288</v>
      </c>
      <c r="E618" s="309">
        <v>-999</v>
      </c>
      <c r="F618" s="309"/>
      <c r="G618" s="324">
        <v>40.142000000000003</v>
      </c>
      <c r="H618" s="324">
        <v>26.4</v>
      </c>
      <c r="I618" s="324" t="s">
        <v>212</v>
      </c>
      <c r="J618" s="368">
        <f t="shared" si="187"/>
        <v>289.6854298089404</v>
      </c>
      <c r="K618" s="331">
        <f t="shared" si="188"/>
        <v>0.38547027482550061</v>
      </c>
      <c r="L618" s="304" t="str">
        <f t="shared" si="178"/>
        <v>D</v>
      </c>
      <c r="M618" s="388" t="s">
        <v>6089</v>
      </c>
      <c r="N618" s="304"/>
      <c r="O618" s="356"/>
      <c r="P618" s="356"/>
      <c r="Q618" s="356"/>
      <c r="R618" s="304"/>
      <c r="S618" s="304"/>
      <c r="T618" s="304"/>
      <c r="U618" s="304"/>
      <c r="V618" s="304"/>
      <c r="W618" s="310" t="s">
        <v>1689</v>
      </c>
      <c r="X618" s="304" t="s">
        <v>213</v>
      </c>
      <c r="Y618" s="366">
        <f t="shared" si="181"/>
        <v>274.5</v>
      </c>
      <c r="Z618" s="304"/>
      <c r="AA618" s="331">
        <v>0.36</v>
      </c>
      <c r="AB618" s="304">
        <v>-999</v>
      </c>
      <c r="AC618" s="304">
        <v>-999</v>
      </c>
      <c r="AD618" s="366">
        <v>-999</v>
      </c>
      <c r="AE618" s="304">
        <v>-999</v>
      </c>
      <c r="AF618" s="304">
        <v>-999</v>
      </c>
      <c r="AG618" s="304"/>
      <c r="AH618" s="304">
        <v>7.0510900000000003E-3</v>
      </c>
      <c r="AI618" s="312"/>
      <c r="AJ618" s="332">
        <v>273</v>
      </c>
      <c r="AK618" s="304">
        <f t="shared" si="179"/>
        <v>270</v>
      </c>
      <c r="AL618" s="363">
        <v>0.43</v>
      </c>
      <c r="AM618" s="389" t="str">
        <f t="shared" si="180"/>
        <v/>
      </c>
      <c r="AN618" s="304"/>
      <c r="AO618" s="304"/>
      <c r="AP618" s="312"/>
      <c r="AQ618" s="312"/>
      <c r="AR618" s="312"/>
      <c r="AS618" s="312"/>
      <c r="AT618" s="312"/>
      <c r="AU618" s="329">
        <f>VLOOKUP(C618,[1]world!$A$2:$B$3555,2,FALSE)</f>
        <v>11</v>
      </c>
      <c r="AV618" s="329">
        <v>328</v>
      </c>
      <c r="AW618" s="304">
        <v>0.37</v>
      </c>
      <c r="AX618" s="304">
        <v>-999</v>
      </c>
      <c r="AY618" s="304">
        <v>-999</v>
      </c>
      <c r="AZ618" s="304">
        <v>-999</v>
      </c>
      <c r="BA618" s="304">
        <v>-999</v>
      </c>
      <c r="BB618" s="304">
        <v>-999</v>
      </c>
      <c r="BC618" s="304">
        <v>-999</v>
      </c>
      <c r="BD618" s="304">
        <v>-999</v>
      </c>
      <c r="BE618" s="304">
        <v>-999</v>
      </c>
      <c r="BF618" s="304">
        <v>-999</v>
      </c>
      <c r="BG618" s="304">
        <v>-999</v>
      </c>
      <c r="BH618" s="304">
        <v>-999</v>
      </c>
      <c r="BI618" s="304">
        <v>-999</v>
      </c>
      <c r="BJ618" s="304" t="s">
        <v>4954</v>
      </c>
      <c r="BK618" s="304" t="s">
        <v>4954</v>
      </c>
      <c r="BL618" s="304" t="s">
        <v>4954</v>
      </c>
    </row>
    <row r="619" spans="1:64" ht="15" hidden="1" customHeight="1" x14ac:dyDescent="0.2">
      <c r="A619" s="304" t="s">
        <v>4922</v>
      </c>
      <c r="B619" s="304" t="s">
        <v>5970</v>
      </c>
      <c r="C619" s="304">
        <v>623</v>
      </c>
      <c r="D619" s="349" t="s">
        <v>3990</v>
      </c>
      <c r="E619" s="309">
        <v>-999</v>
      </c>
      <c r="F619" s="309"/>
      <c r="G619" s="324">
        <v>37.825000000000003</v>
      </c>
      <c r="H619" s="324">
        <v>29.667999999999999</v>
      </c>
      <c r="I619" s="324" t="s">
        <v>232</v>
      </c>
      <c r="J619" s="368">
        <f t="shared" si="187"/>
        <v>428.56931218531599</v>
      </c>
      <c r="K619" s="331">
        <f t="shared" si="188"/>
        <v>0.38547027482550061</v>
      </c>
      <c r="L619" s="304" t="str">
        <f t="shared" si="178"/>
        <v>C</v>
      </c>
      <c r="M619" s="388" t="s">
        <v>6089</v>
      </c>
      <c r="N619" s="304"/>
      <c r="O619" s="356"/>
      <c r="P619" s="356"/>
      <c r="Q619" s="356"/>
      <c r="R619" s="304"/>
      <c r="S619" s="304"/>
      <c r="T619" s="304"/>
      <c r="U619" s="304"/>
      <c r="V619" s="304"/>
      <c r="W619" s="304" t="s">
        <v>1579</v>
      </c>
      <c r="X619" s="304" t="s">
        <v>206</v>
      </c>
      <c r="Y619" s="366">
        <f t="shared" si="181"/>
        <v>338.6</v>
      </c>
      <c r="Z619" s="304"/>
      <c r="AA619" s="331">
        <v>0.36</v>
      </c>
      <c r="AB619" s="304">
        <v>-999</v>
      </c>
      <c r="AC619" s="304">
        <v>-999</v>
      </c>
      <c r="AD619" s="366">
        <v>-999</v>
      </c>
      <c r="AE619" s="304">
        <v>-999</v>
      </c>
      <c r="AF619" s="304">
        <v>-999</v>
      </c>
      <c r="AG619" s="304"/>
      <c r="AH619" s="304">
        <v>2.6489700000000001E-2</v>
      </c>
      <c r="AI619" s="312"/>
      <c r="AJ619" s="332">
        <v>394</v>
      </c>
      <c r="AK619" s="304">
        <f t="shared" si="179"/>
        <v>425</v>
      </c>
      <c r="AL619" s="363">
        <v>0.43</v>
      </c>
      <c r="AM619" s="389" t="str">
        <f t="shared" si="180"/>
        <v/>
      </c>
      <c r="AN619" s="304"/>
      <c r="AO619" s="304"/>
      <c r="AP619" s="312"/>
      <c r="AQ619" s="312"/>
      <c r="AR619" s="312"/>
      <c r="AS619" s="312"/>
      <c r="AT619" s="312"/>
      <c r="AU619" s="329">
        <f>VLOOKUP(C619,[1]world!$A$2:$B$3555,2,FALSE)</f>
        <v>3</v>
      </c>
      <c r="AV619" s="329">
        <v>547</v>
      </c>
      <c r="AW619" s="304">
        <v>0.37</v>
      </c>
      <c r="AX619" s="304">
        <v>-999</v>
      </c>
      <c r="AY619" s="304">
        <v>-999</v>
      </c>
      <c r="AZ619" s="304">
        <v>-999</v>
      </c>
      <c r="BA619" s="304">
        <v>-999</v>
      </c>
      <c r="BB619" s="304">
        <v>-999</v>
      </c>
      <c r="BC619" s="304">
        <v>-999</v>
      </c>
      <c r="BD619" s="304">
        <v>-999</v>
      </c>
      <c r="BE619" s="304">
        <v>-999</v>
      </c>
      <c r="BF619" s="304">
        <v>-999</v>
      </c>
      <c r="BG619" s="304">
        <v>-999</v>
      </c>
      <c r="BH619" s="304">
        <v>-999</v>
      </c>
      <c r="BI619" s="304">
        <v>-999</v>
      </c>
      <c r="BJ619" s="304" t="s">
        <v>4954</v>
      </c>
      <c r="BK619" s="304" t="s">
        <v>4954</v>
      </c>
      <c r="BL619" s="304" t="s">
        <v>4954</v>
      </c>
    </row>
    <row r="620" spans="1:64" ht="15" customHeight="1" x14ac:dyDescent="0.2">
      <c r="A620" s="304" t="s">
        <v>4922</v>
      </c>
      <c r="B620" s="304" t="s">
        <v>5975</v>
      </c>
      <c r="C620" s="304">
        <v>624</v>
      </c>
      <c r="D620" s="349" t="s">
        <v>4533</v>
      </c>
      <c r="E620" s="309">
        <v>-999</v>
      </c>
      <c r="F620" s="309"/>
      <c r="G620" s="324">
        <v>42.720999999999997</v>
      </c>
      <c r="H620" s="324">
        <v>13.010999999999999</v>
      </c>
      <c r="I620" s="324" t="s">
        <v>232</v>
      </c>
      <c r="J620" s="368">
        <f t="shared" si="187"/>
        <v>535.77424335653598</v>
      </c>
      <c r="K620" s="331">
        <f t="shared" si="188"/>
        <v>0.41523526603009125</v>
      </c>
      <c r="L620" s="304" t="str">
        <f t="shared" si="178"/>
        <v>C</v>
      </c>
      <c r="M620" s="388" t="s">
        <v>6089</v>
      </c>
      <c r="N620" s="304"/>
      <c r="O620" s="356"/>
      <c r="P620" s="356"/>
      <c r="Q620" s="356"/>
      <c r="R620" s="304"/>
      <c r="S620" s="304"/>
      <c r="T620" s="304"/>
      <c r="U620" s="304"/>
      <c r="V620" s="304"/>
      <c r="W620" s="304" t="s">
        <v>483</v>
      </c>
      <c r="X620" s="304" t="s">
        <v>232</v>
      </c>
      <c r="Y620" s="366">
        <f t="shared" si="181"/>
        <v>506.6</v>
      </c>
      <c r="Z620" s="304"/>
      <c r="AA620" s="304">
        <v>0.45</v>
      </c>
      <c r="AB620" s="304">
        <v>-999</v>
      </c>
      <c r="AC620" s="304">
        <v>-999</v>
      </c>
      <c r="AD620" s="366">
        <v>-999</v>
      </c>
      <c r="AE620" s="304">
        <v>-999</v>
      </c>
      <c r="AF620" s="304">
        <v>-999</v>
      </c>
      <c r="AG620" s="304"/>
      <c r="AH620" s="304">
        <v>7.8597100000000003E-2</v>
      </c>
      <c r="AI620" s="312"/>
      <c r="AJ620" s="332">
        <v>564</v>
      </c>
      <c r="AK620" s="304">
        <f t="shared" si="179"/>
        <v>555</v>
      </c>
      <c r="AL620" s="363">
        <v>0.43</v>
      </c>
      <c r="AM620" s="389" t="str">
        <f t="shared" si="180"/>
        <v/>
      </c>
      <c r="AN620" s="304"/>
      <c r="AO620" s="304"/>
      <c r="AP620" s="312"/>
      <c r="AQ620" s="312"/>
      <c r="AR620" s="312"/>
      <c r="AS620" s="312"/>
      <c r="AT620" s="312"/>
      <c r="AU620" s="329">
        <f>VLOOKUP(C620,[1]world!$A$2:$B$3555,2,FALSE)</f>
        <v>3</v>
      </c>
      <c r="AV620" s="329">
        <v>547</v>
      </c>
      <c r="AW620" s="304">
        <v>0.37</v>
      </c>
      <c r="AX620" s="304">
        <v>-999</v>
      </c>
      <c r="AY620" s="304">
        <v>-999</v>
      </c>
      <c r="AZ620" s="304">
        <v>-999</v>
      </c>
      <c r="BA620" s="304">
        <v>-999</v>
      </c>
      <c r="BB620" s="304">
        <v>-999</v>
      </c>
      <c r="BC620" s="304">
        <v>-999</v>
      </c>
      <c r="BD620" s="304">
        <v>-999</v>
      </c>
      <c r="BE620" s="304">
        <v>-999</v>
      </c>
      <c r="BF620" s="304">
        <v>-999</v>
      </c>
      <c r="BG620" s="304">
        <v>-999</v>
      </c>
      <c r="BH620" s="304">
        <v>-999</v>
      </c>
      <c r="BI620" s="304">
        <v>-999</v>
      </c>
      <c r="BJ620" s="304" t="s">
        <v>4954</v>
      </c>
      <c r="BK620" s="304" t="s">
        <v>4954</v>
      </c>
      <c r="BL620" s="304" t="s">
        <v>4954</v>
      </c>
    </row>
    <row r="621" spans="1:64" ht="15" hidden="1" customHeight="1" x14ac:dyDescent="0.2">
      <c r="A621" s="304" t="s">
        <v>4922</v>
      </c>
      <c r="B621" s="304" t="s">
        <v>5970</v>
      </c>
      <c r="C621" s="304">
        <v>625</v>
      </c>
      <c r="D621" s="349" t="s">
        <v>4421</v>
      </c>
      <c r="E621" s="309">
        <v>-999</v>
      </c>
      <c r="F621" s="309"/>
      <c r="G621" s="324">
        <v>41.023769999999999</v>
      </c>
      <c r="H621" s="324">
        <v>28.759429999999998</v>
      </c>
      <c r="I621" s="324" t="s">
        <v>232</v>
      </c>
      <c r="J621" s="368">
        <f>P621</f>
        <v>346</v>
      </c>
      <c r="K621" s="331">
        <v>0.11</v>
      </c>
      <c r="L621" s="304" t="str">
        <f t="shared" si="178"/>
        <v>D</v>
      </c>
      <c r="M621" s="388">
        <v>1</v>
      </c>
      <c r="N621" s="304"/>
      <c r="O621" s="356">
        <v>25.1</v>
      </c>
      <c r="P621" s="331">
        <v>346</v>
      </c>
      <c r="Q621" s="309">
        <v>2188</v>
      </c>
      <c r="R621" s="304" t="s">
        <v>5948</v>
      </c>
      <c r="S621" s="304"/>
      <c r="T621" s="304"/>
      <c r="U621" s="304"/>
      <c r="V621" s="304"/>
      <c r="W621" s="304" t="s">
        <v>1398</v>
      </c>
      <c r="X621" s="304" t="s">
        <v>205</v>
      </c>
      <c r="Y621" s="366">
        <f t="shared" si="181"/>
        <v>424.8</v>
      </c>
      <c r="Z621" s="304"/>
      <c r="AA621" s="304"/>
      <c r="AB621" s="304">
        <v>-999</v>
      </c>
      <c r="AC621" s="304">
        <v>-999</v>
      </c>
      <c r="AD621" s="366">
        <v>-999</v>
      </c>
      <c r="AE621" s="304">
        <v>-999</v>
      </c>
      <c r="AF621" s="304">
        <v>-999</v>
      </c>
      <c r="AG621" s="304"/>
      <c r="AH621" s="304">
        <v>1.7131E-2</v>
      </c>
      <c r="AI621" s="312"/>
      <c r="AJ621" s="332">
        <v>353</v>
      </c>
      <c r="AK621" s="304">
        <f t="shared" si="179"/>
        <v>270</v>
      </c>
      <c r="AL621" s="304">
        <f>IF(AH621&lt;=0.0022,0.2,0.43)</f>
        <v>0.43</v>
      </c>
      <c r="AM621" s="389" t="str">
        <f t="shared" si="180"/>
        <v/>
      </c>
      <c r="AN621" s="304"/>
      <c r="AO621" s="304"/>
      <c r="AP621" s="312"/>
      <c r="AQ621" s="312"/>
      <c r="AR621" s="312"/>
      <c r="AS621" s="312"/>
      <c r="AT621" s="312"/>
      <c r="AU621" s="329">
        <f>VLOOKUP(C621,[1]world!$A$2:$B$3555,2,FALSE)</f>
        <v>5</v>
      </c>
      <c r="AV621" s="329">
        <v>402</v>
      </c>
      <c r="AW621" s="304">
        <v>0.37</v>
      </c>
      <c r="AX621" s="304">
        <v>-999</v>
      </c>
      <c r="AY621" s="304">
        <v>-999</v>
      </c>
      <c r="AZ621" s="304">
        <v>-999</v>
      </c>
      <c r="BA621" s="304">
        <v>-999</v>
      </c>
      <c r="BB621" s="304">
        <v>-999</v>
      </c>
      <c r="BC621" s="304">
        <v>-999</v>
      </c>
      <c r="BD621" s="304">
        <v>-999</v>
      </c>
      <c r="BE621" s="304">
        <v>-999</v>
      </c>
      <c r="BF621" s="304">
        <v>-999</v>
      </c>
      <c r="BG621" s="304">
        <v>-999</v>
      </c>
      <c r="BH621" s="304">
        <v>-999</v>
      </c>
      <c r="BI621" s="304">
        <v>-999</v>
      </c>
      <c r="BJ621" s="304" t="s">
        <v>4954</v>
      </c>
      <c r="BK621" s="304" t="s">
        <v>4954</v>
      </c>
      <c r="BL621" s="304" t="s">
        <v>4954</v>
      </c>
    </row>
    <row r="622" spans="1:64" ht="15" hidden="1" customHeight="1" x14ac:dyDescent="0.2">
      <c r="A622" s="304" t="s">
        <v>4922</v>
      </c>
      <c r="B622" s="304" t="s">
        <v>5971</v>
      </c>
      <c r="C622" s="304">
        <v>626</v>
      </c>
      <c r="D622" s="349" t="s">
        <v>4563</v>
      </c>
      <c r="E622" s="309">
        <v>-999</v>
      </c>
      <c r="F622" s="309"/>
      <c r="G622" s="324">
        <v>44.064999999999998</v>
      </c>
      <c r="H622" s="324">
        <v>-113.91</v>
      </c>
      <c r="I622" s="324" t="s">
        <v>214</v>
      </c>
      <c r="J622" s="368">
        <f>GEOMEAN(Y622,AV622,AK622)</f>
        <v>431.82578637829221</v>
      </c>
      <c r="K622" s="331">
        <f>GEOMEAN(AA622,AL622,AW622)</f>
        <v>0.41523526603009125</v>
      </c>
      <c r="L622" s="304" t="str">
        <f t="shared" si="178"/>
        <v>C</v>
      </c>
      <c r="M622" s="388" t="s">
        <v>6089</v>
      </c>
      <c r="N622" s="304"/>
      <c r="O622" s="356"/>
      <c r="P622" s="304"/>
      <c r="Q622" s="310"/>
      <c r="R622" s="304"/>
      <c r="S622" s="304"/>
      <c r="T622" s="304"/>
      <c r="U622" s="304"/>
      <c r="V622" s="304"/>
      <c r="W622" s="310" t="s">
        <v>3603</v>
      </c>
      <c r="X622" s="304" t="s">
        <v>232</v>
      </c>
      <c r="Y622" s="366">
        <f t="shared" si="181"/>
        <v>506.6</v>
      </c>
      <c r="Z622" s="304"/>
      <c r="AA622" s="304">
        <v>0.45</v>
      </c>
      <c r="AB622" s="304">
        <v>-999</v>
      </c>
      <c r="AC622" s="304">
        <v>-999</v>
      </c>
      <c r="AD622" s="366">
        <v>-999</v>
      </c>
      <c r="AE622" s="304">
        <v>-999</v>
      </c>
      <c r="AF622" s="304">
        <v>-999</v>
      </c>
      <c r="AG622" s="304"/>
      <c r="AH622" s="304">
        <v>1.7971399999999998E-2</v>
      </c>
      <c r="AI622" s="312"/>
      <c r="AJ622" s="332">
        <v>360</v>
      </c>
      <c r="AK622" s="304">
        <f t="shared" si="179"/>
        <v>425</v>
      </c>
      <c r="AL622" s="363">
        <v>0.43</v>
      </c>
      <c r="AM622" s="389" t="str">
        <f t="shared" si="180"/>
        <v/>
      </c>
      <c r="AN622" s="304"/>
      <c r="AO622" s="304"/>
      <c r="AP622" s="312"/>
      <c r="AQ622" s="312"/>
      <c r="AR622" s="312"/>
      <c r="AS622" s="312"/>
      <c r="AT622" s="312"/>
      <c r="AU622" s="329">
        <f>VLOOKUP(C622,[1]world!$A$2:$B$3555,2,FALSE)</f>
        <v>8</v>
      </c>
      <c r="AV622" s="329">
        <v>374</v>
      </c>
      <c r="AW622" s="304">
        <v>0.37</v>
      </c>
      <c r="AX622" s="304">
        <v>-999</v>
      </c>
      <c r="AY622" s="304">
        <v>-999</v>
      </c>
      <c r="AZ622" s="304">
        <v>-999</v>
      </c>
      <c r="BA622" s="304">
        <v>-999</v>
      </c>
      <c r="BB622" s="304">
        <v>-999</v>
      </c>
      <c r="BC622" s="304">
        <v>-999</v>
      </c>
      <c r="BD622" s="304">
        <v>-999</v>
      </c>
      <c r="BE622" s="304">
        <v>-999</v>
      </c>
      <c r="BF622" s="304">
        <v>-999</v>
      </c>
      <c r="BG622" s="304">
        <v>-999</v>
      </c>
      <c r="BH622" s="304">
        <v>-999</v>
      </c>
      <c r="BI622" s="304">
        <v>-999</v>
      </c>
      <c r="BJ622" s="304" t="s">
        <v>4954</v>
      </c>
      <c r="BK622" s="304" t="s">
        <v>4954</v>
      </c>
      <c r="BL622" s="304" t="s">
        <v>4954</v>
      </c>
    </row>
    <row r="623" spans="1:64" ht="15" hidden="1" customHeight="1" x14ac:dyDescent="0.2">
      <c r="A623" s="304" t="s">
        <v>4922</v>
      </c>
      <c r="B623" s="304" t="s">
        <v>5977</v>
      </c>
      <c r="C623" s="304">
        <v>627</v>
      </c>
      <c r="D623" s="349" t="s">
        <v>2548</v>
      </c>
      <c r="E623" s="309">
        <v>-999</v>
      </c>
      <c r="F623" s="309"/>
      <c r="G623" s="324">
        <v>34.439</v>
      </c>
      <c r="H623" s="324">
        <v>135.65899999999999</v>
      </c>
      <c r="I623" s="324" t="s">
        <v>232</v>
      </c>
      <c r="J623" s="368">
        <f>P623</f>
        <v>609</v>
      </c>
      <c r="K623" s="331">
        <v>0.11</v>
      </c>
      <c r="L623" s="304" t="str">
        <f t="shared" si="178"/>
        <v>C</v>
      </c>
      <c r="M623" s="388">
        <v>1</v>
      </c>
      <c r="N623" s="304"/>
      <c r="O623" s="356">
        <v>21</v>
      </c>
      <c r="P623" s="331">
        <v>609</v>
      </c>
      <c r="Q623" s="310" t="s">
        <v>2549</v>
      </c>
      <c r="R623" s="304"/>
      <c r="S623" s="304"/>
      <c r="T623" s="304"/>
      <c r="U623" s="304"/>
      <c r="V623" s="304"/>
      <c r="W623" s="310" t="s">
        <v>1395</v>
      </c>
      <c r="X623" s="304" t="s">
        <v>232</v>
      </c>
      <c r="Y623" s="366">
        <f t="shared" si="181"/>
        <v>506.6</v>
      </c>
      <c r="Z623" s="304"/>
      <c r="AA623" s="304"/>
      <c r="AB623" s="304">
        <v>-999</v>
      </c>
      <c r="AC623" s="304">
        <v>-999</v>
      </c>
      <c r="AD623" s="366">
        <v>-999</v>
      </c>
      <c r="AE623" s="304">
        <v>-999</v>
      </c>
      <c r="AF623" s="304">
        <v>-999</v>
      </c>
      <c r="AG623" s="304"/>
      <c r="AH623" s="304">
        <v>0.19791</v>
      </c>
      <c r="AI623" s="312"/>
      <c r="AJ623" s="332">
        <v>760</v>
      </c>
      <c r="AK623" s="304">
        <f t="shared" si="179"/>
        <v>760</v>
      </c>
      <c r="AL623" s="304">
        <f>IF(AH623&lt;=0.0022,0.2,0.43)</f>
        <v>0.43</v>
      </c>
      <c r="AM623" s="389" t="str">
        <f t="shared" si="180"/>
        <v/>
      </c>
      <c r="AN623" s="304"/>
      <c r="AO623" s="304"/>
      <c r="AP623" s="312"/>
      <c r="AQ623" s="312"/>
      <c r="AR623" s="312"/>
      <c r="AS623" s="312"/>
      <c r="AT623" s="312"/>
      <c r="AU623" s="329">
        <f>VLOOKUP(C623,[1]world!$A$2:$B$3555,2,FALSE)</f>
        <v>3</v>
      </c>
      <c r="AV623" s="329">
        <v>547</v>
      </c>
      <c r="AW623" s="304">
        <v>0.37</v>
      </c>
      <c r="AX623" s="304">
        <v>20</v>
      </c>
      <c r="AY623" s="304">
        <v>-999</v>
      </c>
      <c r="AZ623" s="304">
        <v>20</v>
      </c>
      <c r="BA623" s="304">
        <v>20</v>
      </c>
      <c r="BB623" s="304">
        <v>-999</v>
      </c>
      <c r="BC623" s="304">
        <v>20</v>
      </c>
      <c r="BD623" s="304">
        <v>20</v>
      </c>
      <c r="BE623" s="304">
        <v>20</v>
      </c>
      <c r="BF623" s="304">
        <v>-999</v>
      </c>
      <c r="BG623" s="304">
        <v>-999</v>
      </c>
      <c r="BH623" s="304">
        <v>20</v>
      </c>
      <c r="BI623" s="304">
        <v>20</v>
      </c>
      <c r="BJ623" s="304">
        <v>2</v>
      </c>
      <c r="BK623" s="304" t="s">
        <v>4954</v>
      </c>
      <c r="BL623" s="304">
        <v>2</v>
      </c>
    </row>
    <row r="624" spans="1:64" ht="15" hidden="1" customHeight="1" x14ac:dyDescent="0.2">
      <c r="A624" s="304" t="s">
        <v>4922</v>
      </c>
      <c r="B624" s="304" t="s">
        <v>5968</v>
      </c>
      <c r="C624" s="304">
        <v>628</v>
      </c>
      <c r="D624" s="349" t="s">
        <v>351</v>
      </c>
      <c r="E624" s="309">
        <v>-999</v>
      </c>
      <c r="F624" s="309"/>
      <c r="G624" s="324">
        <v>23.0992</v>
      </c>
      <c r="H624" s="324">
        <v>121.3653</v>
      </c>
      <c r="I624" s="324" t="s">
        <v>214</v>
      </c>
      <c r="J624" s="368">
        <f>EXP(0.21*LN(Y624)+0.33*LN(AF624)+0.28*LN(AJ624)+0.18*LN(AV624))</f>
        <v>424.79126874121619</v>
      </c>
      <c r="K624" s="331">
        <f>SQRT(0.21*AA624^2+0.33*AG624^2+0.28*AL624^2+0.18*AW624^2)</f>
        <v>0.3735866699977396</v>
      </c>
      <c r="L624" s="304" t="str">
        <f t="shared" si="178"/>
        <v>C</v>
      </c>
      <c r="M624" s="388" t="s">
        <v>6093</v>
      </c>
      <c r="N624" s="304"/>
      <c r="O624" s="356"/>
      <c r="P624" s="304"/>
      <c r="Q624" s="310"/>
      <c r="R624" s="304"/>
      <c r="S624" s="304"/>
      <c r="T624" s="304"/>
      <c r="U624" s="304"/>
      <c r="V624" s="304"/>
      <c r="W624" s="315" t="s">
        <v>225</v>
      </c>
      <c r="X624" s="304" t="s">
        <v>213</v>
      </c>
      <c r="Y624" s="366">
        <f t="shared" si="181"/>
        <v>274.5</v>
      </c>
      <c r="Z624" s="304"/>
      <c r="AA624" s="331">
        <v>0.36</v>
      </c>
      <c r="AB624" s="304" t="s">
        <v>213</v>
      </c>
      <c r="AC624" s="304">
        <v>34</v>
      </c>
      <c r="AD624" s="366">
        <v>533.97</v>
      </c>
      <c r="AE624" s="304">
        <v>400</v>
      </c>
      <c r="AF624" s="331">
        <f>EXP(IF(X624="A",LN(683.9),IF(X624="B",LN(559.6),IF(OR(X624="C",X624="D",X624="CD"),LN(225)+((LN(513)-LN(225))/(1+(EXP(LN(31.4)-LN(AC624))/0.48))),IF(X624="E",LN(204.2),"N/A")))))</f>
        <v>298.25960310793772</v>
      </c>
      <c r="AG624" s="304">
        <v>0.33</v>
      </c>
      <c r="AH624" s="304">
        <v>8.3787600000000004E-2</v>
      </c>
      <c r="AI624" s="312"/>
      <c r="AJ624" s="332">
        <v>760</v>
      </c>
      <c r="AK624" s="304">
        <f t="shared" si="179"/>
        <v>760</v>
      </c>
      <c r="AL624" s="363">
        <v>0.43</v>
      </c>
      <c r="AM624" s="389" t="str">
        <f t="shared" si="180"/>
        <v/>
      </c>
      <c r="AN624" s="304"/>
      <c r="AO624" s="304"/>
      <c r="AP624" s="312"/>
      <c r="AQ624" s="312"/>
      <c r="AR624" s="312"/>
      <c r="AS624" s="312"/>
      <c r="AT624" s="312"/>
      <c r="AU624" s="329">
        <f>VLOOKUP(C624,[1]world!$A$2:$B$3555,2,FALSE)</f>
        <v>3</v>
      </c>
      <c r="AV624" s="329">
        <v>547</v>
      </c>
      <c r="AW624" s="304">
        <v>0.37</v>
      </c>
      <c r="AX624" s="304">
        <v>-999</v>
      </c>
      <c r="AY624" s="304">
        <v>-999</v>
      </c>
      <c r="AZ624" s="304">
        <v>-999</v>
      </c>
      <c r="BA624" s="304">
        <v>-999</v>
      </c>
      <c r="BB624" s="304">
        <v>-999</v>
      </c>
      <c r="BC624" s="304">
        <v>-999</v>
      </c>
      <c r="BD624" s="304">
        <v>-999</v>
      </c>
      <c r="BE624" s="304">
        <v>-999</v>
      </c>
      <c r="BF624" s="304">
        <v>-999</v>
      </c>
      <c r="BG624" s="304">
        <v>-999</v>
      </c>
      <c r="BH624" s="304">
        <v>-999</v>
      </c>
      <c r="BI624" s="304">
        <v>-999</v>
      </c>
      <c r="BJ624" s="304" t="s">
        <v>4954</v>
      </c>
      <c r="BK624" s="304" t="s">
        <v>4954</v>
      </c>
      <c r="BL624" s="304" t="s">
        <v>4954</v>
      </c>
    </row>
    <row r="625" spans="1:64" ht="15" hidden="1" customHeight="1" x14ac:dyDescent="0.2">
      <c r="A625" s="304" t="s">
        <v>4922</v>
      </c>
      <c r="B625" s="304" t="s">
        <v>5978</v>
      </c>
      <c r="C625" s="304">
        <v>629</v>
      </c>
      <c r="D625" s="349" t="s">
        <v>4286</v>
      </c>
      <c r="E625" s="309">
        <v>-999</v>
      </c>
      <c r="F625" s="309"/>
      <c r="G625" s="324">
        <v>40.130000000000003</v>
      </c>
      <c r="H625" s="324">
        <v>21.73</v>
      </c>
      <c r="I625" s="324" t="s">
        <v>232</v>
      </c>
      <c r="J625" s="368">
        <f>GEOMEAN(Y625,AV625,AK625)</f>
        <v>520.19074856069858</v>
      </c>
      <c r="K625" s="331">
        <f>GEOMEAN(AA625,AL625,AW625)</f>
        <v>0.38547027482550061</v>
      </c>
      <c r="L625" s="304" t="str">
        <f t="shared" si="178"/>
        <v>C</v>
      </c>
      <c r="M625" s="388" t="s">
        <v>6089</v>
      </c>
      <c r="N625" s="304"/>
      <c r="O625" s="356"/>
      <c r="P625" s="304"/>
      <c r="Q625" s="310"/>
      <c r="R625" s="304"/>
      <c r="S625" s="304"/>
      <c r="T625" s="304"/>
      <c r="U625" s="304"/>
      <c r="V625" s="304"/>
      <c r="W625" s="304" t="s">
        <v>1579</v>
      </c>
      <c r="X625" s="304" t="s">
        <v>206</v>
      </c>
      <c r="Y625" s="366">
        <f t="shared" si="181"/>
        <v>338.6</v>
      </c>
      <c r="Z625" s="304"/>
      <c r="AA625" s="331">
        <v>0.36</v>
      </c>
      <c r="AB625" s="304">
        <v>-999</v>
      </c>
      <c r="AC625" s="304">
        <v>-999</v>
      </c>
      <c r="AD625" s="366">
        <v>-999</v>
      </c>
      <c r="AE625" s="304">
        <v>-999</v>
      </c>
      <c r="AF625" s="304">
        <v>-999</v>
      </c>
      <c r="AG625" s="304"/>
      <c r="AH625" s="304">
        <v>5.3586000000000002E-2</v>
      </c>
      <c r="AI625" s="312"/>
      <c r="AJ625" s="332">
        <v>760</v>
      </c>
      <c r="AK625" s="304">
        <f t="shared" si="179"/>
        <v>760</v>
      </c>
      <c r="AL625" s="363">
        <v>0.43</v>
      </c>
      <c r="AM625" s="389" t="str">
        <f t="shared" si="180"/>
        <v/>
      </c>
      <c r="AN625" s="304"/>
      <c r="AO625" s="304"/>
      <c r="AP625" s="312"/>
      <c r="AQ625" s="312"/>
      <c r="AR625" s="312"/>
      <c r="AS625" s="312"/>
      <c r="AT625" s="312"/>
      <c r="AU625" s="329">
        <f>VLOOKUP(C625,[1]world!$A$2:$B$3555,2,FALSE)</f>
        <v>3</v>
      </c>
      <c r="AV625" s="329">
        <v>547</v>
      </c>
      <c r="AW625" s="304">
        <v>0.37</v>
      </c>
      <c r="AX625" s="304">
        <v>-999</v>
      </c>
      <c r="AY625" s="304">
        <v>-999</v>
      </c>
      <c r="AZ625" s="304">
        <v>-999</v>
      </c>
      <c r="BA625" s="304">
        <v>-999</v>
      </c>
      <c r="BB625" s="304">
        <v>-999</v>
      </c>
      <c r="BC625" s="304">
        <v>-999</v>
      </c>
      <c r="BD625" s="304">
        <v>-999</v>
      </c>
      <c r="BE625" s="304">
        <v>-999</v>
      </c>
      <c r="BF625" s="304">
        <v>-999</v>
      </c>
      <c r="BG625" s="304">
        <v>-999</v>
      </c>
      <c r="BH625" s="304">
        <v>-999</v>
      </c>
      <c r="BI625" s="304">
        <v>-999</v>
      </c>
      <c r="BJ625" s="304" t="s">
        <v>4954</v>
      </c>
      <c r="BK625" s="304" t="s">
        <v>4954</v>
      </c>
      <c r="BL625" s="304" t="s">
        <v>4954</v>
      </c>
    </row>
    <row r="626" spans="1:64" ht="15" hidden="1" customHeight="1" x14ac:dyDescent="0.2">
      <c r="A626" s="304" t="s">
        <v>4922</v>
      </c>
      <c r="B626" s="304" t="s">
        <v>5968</v>
      </c>
      <c r="C626" s="304">
        <v>630</v>
      </c>
      <c r="D626" s="349" t="s">
        <v>454</v>
      </c>
      <c r="E626" s="309">
        <v>-999</v>
      </c>
      <c r="F626" s="309"/>
      <c r="G626" s="324">
        <v>23.719200000000001</v>
      </c>
      <c r="H626" s="324">
        <v>120.41249999999999</v>
      </c>
      <c r="I626" s="324" t="s">
        <v>214</v>
      </c>
      <c r="J626" s="368">
        <f>P626</f>
        <v>235.13</v>
      </c>
      <c r="K626" s="331">
        <v>0.1</v>
      </c>
      <c r="L626" s="304" t="str">
        <f t="shared" si="178"/>
        <v>D</v>
      </c>
      <c r="M626" s="388">
        <v>0</v>
      </c>
      <c r="N626" s="304"/>
      <c r="O626" s="356">
        <v>37.9</v>
      </c>
      <c r="P626" s="304">
        <v>235.13</v>
      </c>
      <c r="Q626" s="309">
        <v>2312</v>
      </c>
      <c r="R626" s="304" t="s">
        <v>5948</v>
      </c>
      <c r="S626" s="304"/>
      <c r="T626" s="304"/>
      <c r="U626" s="304"/>
      <c r="V626" s="304"/>
      <c r="W626" s="315" t="s">
        <v>225</v>
      </c>
      <c r="X626" s="304" t="s">
        <v>213</v>
      </c>
      <c r="Y626" s="366">
        <f t="shared" si="181"/>
        <v>274.5</v>
      </c>
      <c r="Z626" s="304"/>
      <c r="AA626" s="304"/>
      <c r="AB626" s="304" t="s">
        <v>213</v>
      </c>
      <c r="AC626" s="304">
        <v>24</v>
      </c>
      <c r="AD626" s="366">
        <v>235.13</v>
      </c>
      <c r="AE626" s="304">
        <v>300</v>
      </c>
      <c r="AF626" s="331" t="e">
        <f>EXP(IF(X626="A",LN(#REF!),IF(X626="B",LN(#REF!),IF(OR(X626="C",X626="D",X626="CD"),LN(#REF!)+((LN(#REF!)-LN(#REF!))/(1+(EXP(LN(#REF!)-LN(AC626))/#REF!))),IF(X626="E",LN(204.2),"N/A")))))</f>
        <v>#REF!</v>
      </c>
      <c r="AG626" s="304">
        <v>0.33</v>
      </c>
      <c r="AH626" s="304">
        <v>2.35491E-3</v>
      </c>
      <c r="AI626" s="312"/>
      <c r="AJ626" s="332">
        <v>251</v>
      </c>
      <c r="AK626" s="304">
        <f t="shared" si="179"/>
        <v>270</v>
      </c>
      <c r="AL626" s="304">
        <f>IF(AH626&lt;=0.0022,0.2,0.43)</f>
        <v>0.43</v>
      </c>
      <c r="AM626" s="389" t="str">
        <f t="shared" si="180"/>
        <v/>
      </c>
      <c r="AN626" s="304"/>
      <c r="AO626" s="304"/>
      <c r="AP626" s="312"/>
      <c r="AQ626" s="312"/>
      <c r="AR626" s="312"/>
      <c r="AS626" s="312"/>
      <c r="AT626" s="312"/>
      <c r="AU626" s="329">
        <f>VLOOKUP(C626,[1]world!$A$2:$B$3555,2,FALSE)</f>
        <v>16</v>
      </c>
      <c r="AV626" s="329">
        <v>246</v>
      </c>
      <c r="AW626" s="304">
        <v>0.18</v>
      </c>
      <c r="AX626" s="304">
        <v>-999</v>
      </c>
      <c r="AY626" s="304">
        <v>-999</v>
      </c>
      <c r="AZ626" s="304">
        <v>-999</v>
      </c>
      <c r="BA626" s="304">
        <v>-999</v>
      </c>
      <c r="BB626" s="304">
        <v>-999</v>
      </c>
      <c r="BC626" s="304">
        <v>-999</v>
      </c>
      <c r="BD626" s="304">
        <v>-999</v>
      </c>
      <c r="BE626" s="304">
        <v>-999</v>
      </c>
      <c r="BF626" s="304">
        <v>-999</v>
      </c>
      <c r="BG626" s="304">
        <v>-999</v>
      </c>
      <c r="BH626" s="304">
        <v>-999</v>
      </c>
      <c r="BI626" s="304">
        <v>-999</v>
      </c>
      <c r="BJ626" s="304" t="s">
        <v>4954</v>
      </c>
      <c r="BK626" s="304" t="s">
        <v>4954</v>
      </c>
      <c r="BL626" s="304" t="s">
        <v>4954</v>
      </c>
    </row>
    <row r="627" spans="1:64" ht="15" hidden="1" customHeight="1" x14ac:dyDescent="0.2">
      <c r="A627" s="304" t="s">
        <v>4922</v>
      </c>
      <c r="B627" s="304" t="s">
        <v>5968</v>
      </c>
      <c r="C627" s="304">
        <v>631</v>
      </c>
      <c r="D627" s="349" t="s">
        <v>435</v>
      </c>
      <c r="E627" s="309">
        <v>-999</v>
      </c>
      <c r="F627" s="309"/>
      <c r="G627" s="324">
        <v>23.601299999999998</v>
      </c>
      <c r="H627" s="324">
        <v>120.17149999999999</v>
      </c>
      <c r="I627" s="324" t="s">
        <v>214</v>
      </c>
      <c r="J627" s="368">
        <f>P627</f>
        <v>271.3</v>
      </c>
      <c r="K627" s="331">
        <v>0.1</v>
      </c>
      <c r="L627" s="304" t="str">
        <f t="shared" si="178"/>
        <v>D</v>
      </c>
      <c r="M627" s="388">
        <v>0</v>
      </c>
      <c r="N627" s="304"/>
      <c r="O627" s="356">
        <v>37</v>
      </c>
      <c r="P627" s="304">
        <v>271.3</v>
      </c>
      <c r="Q627" s="309">
        <v>2314</v>
      </c>
      <c r="R627" s="304" t="s">
        <v>5948</v>
      </c>
      <c r="S627" s="304"/>
      <c r="T627" s="304"/>
      <c r="U627" s="304"/>
      <c r="V627" s="304"/>
      <c r="W627" s="315" t="s">
        <v>225</v>
      </c>
      <c r="X627" s="304" t="s">
        <v>213</v>
      </c>
      <c r="Y627" s="366">
        <f t="shared" si="181"/>
        <v>274.5</v>
      </c>
      <c r="Z627" s="304"/>
      <c r="AA627" s="304"/>
      <c r="AB627" s="304" t="s">
        <v>213</v>
      </c>
      <c r="AC627" s="304">
        <v>5</v>
      </c>
      <c r="AD627" s="366">
        <v>271.3</v>
      </c>
      <c r="AE627" s="304">
        <v>200</v>
      </c>
      <c r="AF627" s="331" t="e">
        <f>EXP(IF(X627="A",LN(#REF!),IF(X627="B",LN(#REF!),IF(OR(X627="C",X627="D",X627="CD"),LN(#REF!)+((LN(#REF!)-LN(#REF!))/(1+(EXP(LN(#REF!)-LN(AC627))/#REF!))),IF(X627="E",LN(204.2),"N/A")))))</f>
        <v>#REF!</v>
      </c>
      <c r="AG627" s="304">
        <v>0.33</v>
      </c>
      <c r="AH627" s="304">
        <v>1.1764E-3</v>
      </c>
      <c r="AI627" s="312"/>
      <c r="AJ627" s="332">
        <v>215</v>
      </c>
      <c r="AK627" s="304">
        <f t="shared" si="179"/>
        <v>210</v>
      </c>
      <c r="AL627" s="304">
        <f>IF(AH627&lt;=0.0022,0.2,0.43)</f>
        <v>0.2</v>
      </c>
      <c r="AM627" s="389" t="str">
        <f t="shared" si="180"/>
        <v/>
      </c>
      <c r="AN627" s="304"/>
      <c r="AO627" s="304"/>
      <c r="AP627" s="312"/>
      <c r="AQ627" s="312"/>
      <c r="AR627" s="312"/>
      <c r="AS627" s="312"/>
      <c r="AT627" s="312"/>
      <c r="AU627" s="329">
        <f>VLOOKUP(C627,[1]world!$A$2:$B$3555,2,FALSE)</f>
        <v>16</v>
      </c>
      <c r="AV627" s="329">
        <v>246</v>
      </c>
      <c r="AW627" s="304">
        <v>0.18</v>
      </c>
      <c r="AX627" s="304">
        <v>-999</v>
      </c>
      <c r="AY627" s="304">
        <v>-999</v>
      </c>
      <c r="AZ627" s="304">
        <v>-999</v>
      </c>
      <c r="BA627" s="304">
        <v>-999</v>
      </c>
      <c r="BB627" s="304">
        <v>-999</v>
      </c>
      <c r="BC627" s="304">
        <v>-999</v>
      </c>
      <c r="BD627" s="304">
        <v>-999</v>
      </c>
      <c r="BE627" s="304">
        <v>-999</v>
      </c>
      <c r="BF627" s="304">
        <v>-999</v>
      </c>
      <c r="BG627" s="304">
        <v>-999</v>
      </c>
      <c r="BH627" s="304">
        <v>-999</v>
      </c>
      <c r="BI627" s="304">
        <v>-999</v>
      </c>
      <c r="BJ627" s="304" t="s">
        <v>4954</v>
      </c>
      <c r="BK627" s="304" t="s">
        <v>4954</v>
      </c>
      <c r="BL627" s="304" t="s">
        <v>4954</v>
      </c>
    </row>
    <row r="628" spans="1:64" ht="15" hidden="1" customHeight="1" x14ac:dyDescent="0.2">
      <c r="A628" s="304" t="s">
        <v>4922</v>
      </c>
      <c r="B628" s="304" t="s">
        <v>5968</v>
      </c>
      <c r="C628" s="304">
        <v>632</v>
      </c>
      <c r="D628" s="349" t="s">
        <v>429</v>
      </c>
      <c r="E628" s="309">
        <v>-999</v>
      </c>
      <c r="F628" s="309"/>
      <c r="G628" s="324">
        <v>23.581499999999998</v>
      </c>
      <c r="H628" s="324">
        <v>120.55200000000001</v>
      </c>
      <c r="I628" s="324" t="s">
        <v>244</v>
      </c>
      <c r="J628" s="368">
        <f>P628</f>
        <v>438.19</v>
      </c>
      <c r="K628" s="331">
        <v>0.1</v>
      </c>
      <c r="L628" s="304" t="str">
        <f t="shared" si="178"/>
        <v>C</v>
      </c>
      <c r="M628" s="388">
        <v>0</v>
      </c>
      <c r="N628" s="304"/>
      <c r="O628" s="356">
        <v>33</v>
      </c>
      <c r="P628" s="304">
        <v>438.19</v>
      </c>
      <c r="Q628" s="309">
        <v>2210</v>
      </c>
      <c r="R628" s="304" t="s">
        <v>5948</v>
      </c>
      <c r="S628" s="304"/>
      <c r="T628" s="304"/>
      <c r="U628" s="304"/>
      <c r="V628" s="304"/>
      <c r="W628" s="304" t="s">
        <v>242</v>
      </c>
      <c r="X628" s="304" t="s">
        <v>205</v>
      </c>
      <c r="Y628" s="366">
        <f t="shared" si="181"/>
        <v>424.8</v>
      </c>
      <c r="Z628" s="304"/>
      <c r="AA628" s="304"/>
      <c r="AB628" s="304" t="s">
        <v>205</v>
      </c>
      <c r="AC628" s="304">
        <v>200</v>
      </c>
      <c r="AD628" s="366">
        <v>438.19</v>
      </c>
      <c r="AE628" s="304">
        <v>559.6</v>
      </c>
      <c r="AF628" s="331" t="e">
        <f>EXP(IF(X628="A",LN(#REF!),IF(X628="B",LN(#REF!),IF(OR(X628="C",X628="D",X628="CD"),LN(#REF!)+((LN(#REF!)-LN(#REF!))/(1+(EXP(LN(#REF!)-LN(AC628))/#REF!))),IF(X628="E",LN(204.2),"N/A")))))</f>
        <v>#REF!</v>
      </c>
      <c r="AG628" s="304">
        <v>0.33</v>
      </c>
      <c r="AH628" s="304">
        <v>2.4683099999999999E-2</v>
      </c>
      <c r="AI628" s="312"/>
      <c r="AJ628" s="332">
        <v>754</v>
      </c>
      <c r="AK628" s="304">
        <f t="shared" si="179"/>
        <v>690</v>
      </c>
      <c r="AL628" s="304">
        <f>IF(AH628&lt;=0.0022,0.2,0.43)</f>
        <v>0.43</v>
      </c>
      <c r="AM628" s="389" t="str">
        <f t="shared" si="180"/>
        <v/>
      </c>
      <c r="AN628" s="304"/>
      <c r="AO628" s="304"/>
      <c r="AP628" s="312"/>
      <c r="AQ628" s="312"/>
      <c r="AR628" s="312"/>
      <c r="AS628" s="312"/>
      <c r="AT628" s="312"/>
      <c r="AU628" s="329">
        <f>VLOOKUP(C628,[1]world!$A$2:$B$3555,2,FALSE)</f>
        <v>4</v>
      </c>
      <c r="AV628" s="329">
        <v>459</v>
      </c>
      <c r="AW628" s="304">
        <v>0.37</v>
      </c>
      <c r="AX628" s="304">
        <v>-999</v>
      </c>
      <c r="AY628" s="304">
        <v>-999</v>
      </c>
      <c r="AZ628" s="304">
        <v>-999</v>
      </c>
      <c r="BA628" s="304">
        <v>-999</v>
      </c>
      <c r="BB628" s="304">
        <v>-999</v>
      </c>
      <c r="BC628" s="304">
        <v>-999</v>
      </c>
      <c r="BD628" s="304">
        <v>-999</v>
      </c>
      <c r="BE628" s="304">
        <v>-999</v>
      </c>
      <c r="BF628" s="304">
        <v>-999</v>
      </c>
      <c r="BG628" s="304">
        <v>-999</v>
      </c>
      <c r="BH628" s="304">
        <v>-999</v>
      </c>
      <c r="BI628" s="304">
        <v>-999</v>
      </c>
      <c r="BJ628" s="304" t="s">
        <v>4954</v>
      </c>
      <c r="BK628" s="304" t="s">
        <v>4954</v>
      </c>
      <c r="BL628" s="304" t="s">
        <v>4954</v>
      </c>
    </row>
    <row r="629" spans="1:64" ht="15" hidden="1" customHeight="1" x14ac:dyDescent="0.2">
      <c r="A629" s="304" t="s">
        <v>4922</v>
      </c>
      <c r="B629" s="304" t="s">
        <v>5968</v>
      </c>
      <c r="C629" s="304">
        <v>633</v>
      </c>
      <c r="D629" s="349" t="s">
        <v>410</v>
      </c>
      <c r="E629" s="309">
        <v>-999</v>
      </c>
      <c r="F629" s="309"/>
      <c r="G629" s="324">
        <v>23.485299999999999</v>
      </c>
      <c r="H629" s="324">
        <v>120.2692</v>
      </c>
      <c r="I629" s="324" t="s">
        <v>214</v>
      </c>
      <c r="J629" s="368">
        <f>P629</f>
        <v>210.73</v>
      </c>
      <c r="K629" s="331">
        <v>0.11</v>
      </c>
      <c r="L629" s="304" t="str">
        <f t="shared" si="178"/>
        <v>D</v>
      </c>
      <c r="M629" s="388">
        <v>1</v>
      </c>
      <c r="N629" s="304"/>
      <c r="O629" s="356">
        <v>27.5</v>
      </c>
      <c r="P629" s="331">
        <v>210.73</v>
      </c>
      <c r="Q629" s="309">
        <v>2317</v>
      </c>
      <c r="R629" s="304" t="s">
        <v>5948</v>
      </c>
      <c r="S629" s="304"/>
      <c r="T629" s="304"/>
      <c r="U629" s="304"/>
      <c r="V629" s="304"/>
      <c r="W629" s="315" t="s">
        <v>225</v>
      </c>
      <c r="X629" s="304" t="s">
        <v>213</v>
      </c>
      <c r="Y629" s="366">
        <f t="shared" si="181"/>
        <v>274.5</v>
      </c>
      <c r="Z629" s="304"/>
      <c r="AA629" s="304"/>
      <c r="AB629" s="304" t="s">
        <v>213</v>
      </c>
      <c r="AC629" s="304">
        <v>8</v>
      </c>
      <c r="AD629" s="366">
        <v>210.73</v>
      </c>
      <c r="AE629" s="304">
        <v>200</v>
      </c>
      <c r="AF629" s="331" t="e">
        <f>EXP(IF(X629="A",LN(#REF!),IF(X629="B",LN(#REF!),IF(OR(X629="C",X629="D",X629="CD"),LN(#REF!)+((LN(#REF!)-LN(#REF!))/(1+(EXP(LN(#REF!)-LN(AC629))/#REF!))),IF(X629="E",LN(204.2),"N/A")))))</f>
        <v>#REF!</v>
      </c>
      <c r="AG629" s="304">
        <v>0.33</v>
      </c>
      <c r="AH629" s="304">
        <v>1.1753600000000001E-3</v>
      </c>
      <c r="AI629" s="312"/>
      <c r="AJ629" s="332">
        <v>215</v>
      </c>
      <c r="AK629" s="304">
        <f t="shared" si="179"/>
        <v>210</v>
      </c>
      <c r="AL629" s="304">
        <f>IF(AH629&lt;=0.0022,0.2,0.43)</f>
        <v>0.2</v>
      </c>
      <c r="AM629" s="389" t="str">
        <f t="shared" si="180"/>
        <v/>
      </c>
      <c r="AN629" s="304"/>
      <c r="AO629" s="304"/>
      <c r="AP629" s="312"/>
      <c r="AQ629" s="312"/>
      <c r="AR629" s="312"/>
      <c r="AS629" s="312"/>
      <c r="AT629" s="312"/>
      <c r="AU629" s="329">
        <f>VLOOKUP(C629,[1]world!$A$2:$B$3555,2,FALSE)</f>
        <v>16</v>
      </c>
      <c r="AV629" s="329">
        <v>246</v>
      </c>
      <c r="AW629" s="304">
        <v>0.18</v>
      </c>
      <c r="AX629" s="304">
        <v>-999</v>
      </c>
      <c r="AY629" s="304">
        <v>-999</v>
      </c>
      <c r="AZ629" s="304">
        <v>-999</v>
      </c>
      <c r="BA629" s="304">
        <v>-999</v>
      </c>
      <c r="BB629" s="304">
        <v>-999</v>
      </c>
      <c r="BC629" s="304">
        <v>-999</v>
      </c>
      <c r="BD629" s="304">
        <v>-999</v>
      </c>
      <c r="BE629" s="304">
        <v>-999</v>
      </c>
      <c r="BF629" s="304">
        <v>-999</v>
      </c>
      <c r="BG629" s="304">
        <v>-999</v>
      </c>
      <c r="BH629" s="304">
        <v>-999</v>
      </c>
      <c r="BI629" s="304">
        <v>-999</v>
      </c>
      <c r="BJ629" s="304" t="s">
        <v>4954</v>
      </c>
      <c r="BK629" s="304" t="s">
        <v>4954</v>
      </c>
      <c r="BL629" s="304" t="s">
        <v>4954</v>
      </c>
    </row>
    <row r="630" spans="1:64" ht="15" hidden="1" customHeight="1" x14ac:dyDescent="0.2">
      <c r="A630" s="304" t="s">
        <v>4922</v>
      </c>
      <c r="B630" s="304" t="s">
        <v>5968</v>
      </c>
      <c r="C630" s="304">
        <v>634</v>
      </c>
      <c r="D630" s="349" t="s">
        <v>407</v>
      </c>
      <c r="E630" s="309">
        <v>-999</v>
      </c>
      <c r="F630" s="309"/>
      <c r="G630" s="324">
        <v>23.465299999999999</v>
      </c>
      <c r="H630" s="324">
        <v>120.544</v>
      </c>
      <c r="I630" s="324" t="s">
        <v>214</v>
      </c>
      <c r="J630" s="368">
        <f>EXP(0.21*LN(Y630)+0.33*LN(AF630)+0.28*LN(AJ630)+0.18*LN(AV630))</f>
        <v>538.68626955783361</v>
      </c>
      <c r="K630" s="331">
        <f>SQRT(0.21*AA630^2+0.33*AG630^2+0.28*AL630^2+0.18*AW630^2)</f>
        <v>0.3735866699977396</v>
      </c>
      <c r="L630" s="304" t="str">
        <f t="shared" si="178"/>
        <v>C</v>
      </c>
      <c r="M630" s="388" t="s">
        <v>6093</v>
      </c>
      <c r="N630" s="304"/>
      <c r="O630" s="356"/>
      <c r="P630" s="304"/>
      <c r="Q630" s="310"/>
      <c r="R630" s="304"/>
      <c r="S630" s="304"/>
      <c r="T630" s="304"/>
      <c r="U630" s="304"/>
      <c r="V630" s="304"/>
      <c r="W630" s="304" t="s">
        <v>235</v>
      </c>
      <c r="X630" s="304" t="s">
        <v>205</v>
      </c>
      <c r="Y630" s="366">
        <f t="shared" si="181"/>
        <v>424.8</v>
      </c>
      <c r="Z630" s="304"/>
      <c r="AA630" s="331">
        <v>0.36</v>
      </c>
      <c r="AB630" s="304" t="s">
        <v>205</v>
      </c>
      <c r="AC630" s="304">
        <v>205</v>
      </c>
      <c r="AD630" s="366">
        <v>0</v>
      </c>
      <c r="AE630" s="304">
        <v>559.6</v>
      </c>
      <c r="AF630" s="331">
        <f>EXP(IF(X630="A",LN(683.9),IF(X630="B",LN(559.6),IF(OR(X630="C",X630="D",X630="CD"),LN(225)+((LN(513)-LN(225))/(1+(EXP(LN(31.4)-LN(AC630))/0.48))),IF(X630="E",LN(204.2),"N/A")))))</f>
        <v>559.60000000000025</v>
      </c>
      <c r="AG630" s="304">
        <v>0.33</v>
      </c>
      <c r="AH630" s="304">
        <v>3.2769100000000002E-2</v>
      </c>
      <c r="AI630" s="312"/>
      <c r="AJ630" s="332">
        <v>760</v>
      </c>
      <c r="AK630" s="304">
        <f t="shared" si="179"/>
        <v>760</v>
      </c>
      <c r="AL630" s="363">
        <v>0.43</v>
      </c>
      <c r="AM630" s="389" t="str">
        <f t="shared" si="180"/>
        <v/>
      </c>
      <c r="AN630" s="304"/>
      <c r="AO630" s="304"/>
      <c r="AP630" s="312"/>
      <c r="AQ630" s="312"/>
      <c r="AR630" s="312"/>
      <c r="AS630" s="312"/>
      <c r="AT630" s="312"/>
      <c r="AU630" s="329">
        <f>VLOOKUP(C630,[1]world!$A$2:$B$3555,2,FALSE)</f>
        <v>7</v>
      </c>
      <c r="AV630" s="329">
        <v>388</v>
      </c>
      <c r="AW630" s="304">
        <v>0.37</v>
      </c>
      <c r="AX630" s="304">
        <v>-999</v>
      </c>
      <c r="AY630" s="304">
        <v>-999</v>
      </c>
      <c r="AZ630" s="304">
        <v>-999</v>
      </c>
      <c r="BA630" s="304">
        <v>-999</v>
      </c>
      <c r="BB630" s="304">
        <v>-999</v>
      </c>
      <c r="BC630" s="304">
        <v>-999</v>
      </c>
      <c r="BD630" s="304">
        <v>-999</v>
      </c>
      <c r="BE630" s="304">
        <v>-999</v>
      </c>
      <c r="BF630" s="304">
        <v>-999</v>
      </c>
      <c r="BG630" s="304">
        <v>-999</v>
      </c>
      <c r="BH630" s="304">
        <v>-999</v>
      </c>
      <c r="BI630" s="304">
        <v>-999</v>
      </c>
      <c r="BJ630" s="304" t="s">
        <v>4954</v>
      </c>
      <c r="BK630" s="304" t="s">
        <v>4954</v>
      </c>
      <c r="BL630" s="304" t="s">
        <v>4954</v>
      </c>
    </row>
    <row r="631" spans="1:64" ht="15" hidden="1" customHeight="1" x14ac:dyDescent="0.2">
      <c r="A631" s="304" t="s">
        <v>4922</v>
      </c>
      <c r="B631" s="304" t="s">
        <v>5968</v>
      </c>
      <c r="C631" s="304">
        <v>635</v>
      </c>
      <c r="D631" s="349" t="s">
        <v>391</v>
      </c>
      <c r="E631" s="309">
        <v>-999</v>
      </c>
      <c r="F631" s="309"/>
      <c r="G631" s="324">
        <v>23.332799999999999</v>
      </c>
      <c r="H631" s="324">
        <v>120.1523</v>
      </c>
      <c r="I631" s="324" t="s">
        <v>254</v>
      </c>
      <c r="J631" s="368">
        <f>P631</f>
        <v>198.4</v>
      </c>
      <c r="K631" s="331">
        <v>0.1</v>
      </c>
      <c r="L631" s="304" t="str">
        <f t="shared" si="178"/>
        <v>D</v>
      </c>
      <c r="M631" s="388">
        <v>0</v>
      </c>
      <c r="N631" s="304"/>
      <c r="O631" s="356">
        <v>37</v>
      </c>
      <c r="P631" s="304">
        <v>198.4</v>
      </c>
      <c r="Q631" s="309">
        <v>2319</v>
      </c>
      <c r="R631" s="304" t="s">
        <v>5948</v>
      </c>
      <c r="S631" s="304"/>
      <c r="T631" s="304"/>
      <c r="U631" s="304"/>
      <c r="V631" s="304"/>
      <c r="W631" s="315" t="s">
        <v>308</v>
      </c>
      <c r="X631" s="304" t="s">
        <v>240</v>
      </c>
      <c r="Y631" s="366">
        <f t="shared" si="181"/>
        <v>181.5</v>
      </c>
      <c r="Z631" s="304">
        <v>0.2</v>
      </c>
      <c r="AA631" s="304"/>
      <c r="AB631" s="304" t="s">
        <v>240</v>
      </c>
      <c r="AC631" s="304">
        <v>1</v>
      </c>
      <c r="AD631" s="366">
        <v>198.4</v>
      </c>
      <c r="AE631" s="304">
        <v>204.2</v>
      </c>
      <c r="AF631" s="331">
        <f>EXP(IF(X631="A",LN(#REF!),IF(X631="B",LN(#REF!),IF(OR(X631="C",X631="D",X631="CD"),LN(#REF!)+((LN(#REF!)-LN(#REF!))/(1+(EXP(LN(#REF!)-LN(AC631))/#REF!))),IF(X631="E",LN(204.2),"N/A")))))</f>
        <v>204.19999999999993</v>
      </c>
      <c r="AG631" s="304">
        <v>0.2</v>
      </c>
      <c r="AH631" s="304">
        <v>7.9690200000000005E-4</v>
      </c>
      <c r="AI631" s="312"/>
      <c r="AJ631" s="332">
        <v>204</v>
      </c>
      <c r="AK631" s="304">
        <f t="shared" si="179"/>
        <v>210</v>
      </c>
      <c r="AL631" s="304">
        <f>IF(AH631&lt;=0.0022,0.2,0.43)</f>
        <v>0.2</v>
      </c>
      <c r="AM631" s="389" t="str">
        <f t="shared" si="180"/>
        <v/>
      </c>
      <c r="AN631" s="304"/>
      <c r="AO631" s="304"/>
      <c r="AP631" s="312"/>
      <c r="AQ631" s="312"/>
      <c r="AR631" s="312"/>
      <c r="AS631" s="312"/>
      <c r="AT631" s="312"/>
      <c r="AU631" s="329">
        <f>VLOOKUP(C631,[1]world!$A$2:$B$3555,2,FALSE)</f>
        <v>16</v>
      </c>
      <c r="AV631" s="329">
        <v>246</v>
      </c>
      <c r="AW631" s="304">
        <v>0.18</v>
      </c>
      <c r="AX631" s="304">
        <v>-999</v>
      </c>
      <c r="AY631" s="304">
        <v>-999</v>
      </c>
      <c r="AZ631" s="304">
        <v>-999</v>
      </c>
      <c r="BA631" s="304">
        <v>-999</v>
      </c>
      <c r="BB631" s="304">
        <v>-999</v>
      </c>
      <c r="BC631" s="304">
        <v>-999</v>
      </c>
      <c r="BD631" s="304">
        <v>-999</v>
      </c>
      <c r="BE631" s="304">
        <v>-999</v>
      </c>
      <c r="BF631" s="304">
        <v>-999</v>
      </c>
      <c r="BG631" s="304">
        <v>-999</v>
      </c>
      <c r="BH631" s="304">
        <v>-999</v>
      </c>
      <c r="BI631" s="304">
        <v>-999</v>
      </c>
      <c r="BJ631" s="304" t="s">
        <v>4954</v>
      </c>
      <c r="BK631" s="304" t="s">
        <v>4954</v>
      </c>
      <c r="BL631" s="304" t="s">
        <v>4954</v>
      </c>
    </row>
    <row r="632" spans="1:64" ht="15" hidden="1" customHeight="1" x14ac:dyDescent="0.2">
      <c r="A632" s="304" t="s">
        <v>208</v>
      </c>
      <c r="B632" s="304" t="s">
        <v>5968</v>
      </c>
      <c r="C632" s="304">
        <v>636</v>
      </c>
      <c r="D632" s="349" t="s">
        <v>386</v>
      </c>
      <c r="E632" s="309">
        <v>-999</v>
      </c>
      <c r="F632" s="309"/>
      <c r="G632" s="324">
        <v>23.296299999999999</v>
      </c>
      <c r="H632" s="324">
        <v>120.58280000000001</v>
      </c>
      <c r="I632" s="324" t="s">
        <v>214</v>
      </c>
      <c r="J632" s="368">
        <f>P632</f>
        <v>347.63</v>
      </c>
      <c r="K632" s="331">
        <v>0.1</v>
      </c>
      <c r="L632" s="304" t="str">
        <f t="shared" si="178"/>
        <v>D</v>
      </c>
      <c r="M632" s="388">
        <v>0</v>
      </c>
      <c r="N632" s="304"/>
      <c r="O632" s="356">
        <v>32</v>
      </c>
      <c r="P632" s="356">
        <v>347.63</v>
      </c>
      <c r="Q632" s="309">
        <v>3127</v>
      </c>
      <c r="R632" s="304" t="s">
        <v>5948</v>
      </c>
      <c r="S632" s="304"/>
      <c r="T632" s="304"/>
      <c r="U632" s="304"/>
      <c r="V632" s="304"/>
      <c r="W632" s="304" t="s">
        <v>204</v>
      </c>
      <c r="X632" s="304" t="s">
        <v>205</v>
      </c>
      <c r="Y632" s="366">
        <f t="shared" si="181"/>
        <v>424.8</v>
      </c>
      <c r="Z632" s="304"/>
      <c r="AA632" s="304"/>
      <c r="AB632" s="304" t="s">
        <v>205</v>
      </c>
      <c r="AC632" s="304">
        <v>246</v>
      </c>
      <c r="AD632" s="366">
        <v>347.63</v>
      </c>
      <c r="AE632" s="304">
        <v>559.6</v>
      </c>
      <c r="AF632" s="331" t="e">
        <f>EXP(IF(X632="A",LN(#REF!),IF(X632="B",LN(#REF!),IF(OR(X632="C",X632="D",X632="CD"),LN(#REF!)+((LN(#REF!)-LN(#REF!))/(1+(EXP(LN(#REF!)-LN(AC632))/#REF!))),IF(X632="E",LN(204.2),"N/A")))))</f>
        <v>#REF!</v>
      </c>
      <c r="AG632" s="304">
        <v>0.33</v>
      </c>
      <c r="AH632" s="304">
        <v>9.8258600000000005E-3</v>
      </c>
      <c r="AI632" s="312"/>
      <c r="AJ632" s="332">
        <v>419</v>
      </c>
      <c r="AK632" s="304">
        <f t="shared" si="179"/>
        <v>425</v>
      </c>
      <c r="AL632" s="304">
        <f>IF(AH632&lt;=0.0022,0.2,0.43)</f>
        <v>0.43</v>
      </c>
      <c r="AM632" s="389" t="str">
        <f t="shared" si="180"/>
        <v/>
      </c>
      <c r="AN632" s="304"/>
      <c r="AO632" s="304"/>
      <c r="AP632" s="312"/>
      <c r="AQ632" s="312"/>
      <c r="AR632" s="312"/>
      <c r="AS632" s="312"/>
      <c r="AT632" s="312"/>
      <c r="AU632" s="329">
        <f>VLOOKUP(C632,[1]world!$A$2:$B$3555,2,FALSE)</f>
        <v>1</v>
      </c>
      <c r="AV632" s="329">
        <v>519</v>
      </c>
      <c r="AW632" s="304">
        <v>0.37</v>
      </c>
      <c r="AX632" s="304">
        <v>-999</v>
      </c>
      <c r="AY632" s="304">
        <v>-999</v>
      </c>
      <c r="AZ632" s="304">
        <v>-999</v>
      </c>
      <c r="BA632" s="304">
        <v>-999</v>
      </c>
      <c r="BB632" s="304">
        <v>-999</v>
      </c>
      <c r="BC632" s="304">
        <v>-999</v>
      </c>
      <c r="BD632" s="304">
        <v>-999</v>
      </c>
      <c r="BE632" s="304">
        <v>-999</v>
      </c>
      <c r="BF632" s="304">
        <v>-999</v>
      </c>
      <c r="BG632" s="304">
        <v>-999</v>
      </c>
      <c r="BH632" s="304">
        <v>-999</v>
      </c>
      <c r="BI632" s="304">
        <v>-999</v>
      </c>
      <c r="BJ632" s="304" t="s">
        <v>4954</v>
      </c>
      <c r="BK632" s="304" t="s">
        <v>4954</v>
      </c>
      <c r="BL632" s="304" t="s">
        <v>4954</v>
      </c>
    </row>
    <row r="633" spans="1:64" ht="15" hidden="1" customHeight="1" x14ac:dyDescent="0.2">
      <c r="A633" s="304" t="s">
        <v>4922</v>
      </c>
      <c r="B633" s="304" t="s">
        <v>5968</v>
      </c>
      <c r="C633" s="304">
        <v>637</v>
      </c>
      <c r="D633" s="349" t="s">
        <v>395</v>
      </c>
      <c r="E633" s="309">
        <v>-999</v>
      </c>
      <c r="F633" s="309"/>
      <c r="G633" s="324">
        <v>23.355</v>
      </c>
      <c r="H633" s="324">
        <v>120.40519999999999</v>
      </c>
      <c r="I633" s="324" t="s">
        <v>254</v>
      </c>
      <c r="J633" s="368">
        <f>P633</f>
        <v>228.66</v>
      </c>
      <c r="K633" s="331">
        <v>0.1</v>
      </c>
      <c r="L633" s="304" t="str">
        <f t="shared" si="178"/>
        <v>D</v>
      </c>
      <c r="M633" s="388">
        <v>0</v>
      </c>
      <c r="N633" s="304"/>
      <c r="O633" s="356">
        <v>62</v>
      </c>
      <c r="P633" s="304">
        <v>228.66</v>
      </c>
      <c r="Q633" s="309">
        <v>2321</v>
      </c>
      <c r="R633" s="304" t="s">
        <v>5948</v>
      </c>
      <c r="S633" s="304"/>
      <c r="T633" s="304"/>
      <c r="U633" s="304"/>
      <c r="V633" s="304"/>
      <c r="W633" s="315" t="s">
        <v>308</v>
      </c>
      <c r="X633" s="304" t="s">
        <v>240</v>
      </c>
      <c r="Y633" s="366">
        <f t="shared" si="181"/>
        <v>181.5</v>
      </c>
      <c r="Z633" s="304">
        <v>0.2</v>
      </c>
      <c r="AA633" s="304"/>
      <c r="AB633" s="304" t="s">
        <v>240</v>
      </c>
      <c r="AC633" s="304">
        <v>24</v>
      </c>
      <c r="AD633" s="366">
        <v>228.66</v>
      </c>
      <c r="AE633" s="304">
        <v>204.2</v>
      </c>
      <c r="AF633" s="331">
        <f>EXP(IF(X633="A",LN(#REF!),IF(X633="B",LN(#REF!),IF(OR(X633="C",X633="D",X633="CD"),LN(#REF!)+((LN(#REF!)-LN(#REF!))/(1+(EXP(LN(#REF!)-LN(AC633))/#REF!))),IF(X633="E",LN(204.2),"N/A")))))</f>
        <v>204.19999999999993</v>
      </c>
      <c r="AG633" s="304">
        <v>0.2</v>
      </c>
      <c r="AH633" s="304">
        <v>4.1096199999999996E-3</v>
      </c>
      <c r="AI633" s="312"/>
      <c r="AJ633" s="332">
        <v>302</v>
      </c>
      <c r="AK633" s="304">
        <f t="shared" si="179"/>
        <v>270</v>
      </c>
      <c r="AL633" s="304">
        <f>IF(AH633&lt;=0.0022,0.2,0.43)</f>
        <v>0.43</v>
      </c>
      <c r="AM633" s="389" t="str">
        <f t="shared" si="180"/>
        <v/>
      </c>
      <c r="AN633" s="304"/>
      <c r="AO633" s="304"/>
      <c r="AP633" s="312"/>
      <c r="AQ633" s="312"/>
      <c r="AR633" s="312"/>
      <c r="AS633" s="312"/>
      <c r="AT633" s="312"/>
      <c r="AU633" s="329">
        <f>VLOOKUP(C633,[1]world!$A$2:$B$3555,2,FALSE)</f>
        <v>15</v>
      </c>
      <c r="AV633" s="329">
        <v>363</v>
      </c>
      <c r="AW633" s="304">
        <v>0.37</v>
      </c>
      <c r="AX633" s="304">
        <v>-999</v>
      </c>
      <c r="AY633" s="304">
        <v>-999</v>
      </c>
      <c r="AZ633" s="304">
        <v>-999</v>
      </c>
      <c r="BA633" s="304">
        <v>-999</v>
      </c>
      <c r="BB633" s="304">
        <v>-999</v>
      </c>
      <c r="BC633" s="304">
        <v>-999</v>
      </c>
      <c r="BD633" s="304">
        <v>-999</v>
      </c>
      <c r="BE633" s="304">
        <v>-999</v>
      </c>
      <c r="BF633" s="304">
        <v>-999</v>
      </c>
      <c r="BG633" s="304">
        <v>-999</v>
      </c>
      <c r="BH633" s="304">
        <v>-999</v>
      </c>
      <c r="BI633" s="304">
        <v>-999</v>
      </c>
      <c r="BJ633" s="304" t="s">
        <v>4954</v>
      </c>
      <c r="BK633" s="304" t="s">
        <v>4954</v>
      </c>
      <c r="BL633" s="304" t="s">
        <v>4954</v>
      </c>
    </row>
    <row r="634" spans="1:64" ht="15" hidden="1" customHeight="1" x14ac:dyDescent="0.2">
      <c r="A634" s="304" t="s">
        <v>4922</v>
      </c>
      <c r="B634" s="304" t="s">
        <v>5968</v>
      </c>
      <c r="C634" s="304">
        <v>638</v>
      </c>
      <c r="D634" s="349" t="s">
        <v>371</v>
      </c>
      <c r="E634" s="309">
        <v>-999</v>
      </c>
      <c r="F634" s="309"/>
      <c r="G634" s="324">
        <v>23.2212</v>
      </c>
      <c r="H634" s="324">
        <v>120.1532</v>
      </c>
      <c r="I634" s="324" t="s">
        <v>244</v>
      </c>
      <c r="J634" s="368">
        <f>P634</f>
        <v>200.86</v>
      </c>
      <c r="K634" s="331">
        <v>0.1</v>
      </c>
      <c r="L634" s="304" t="str">
        <f t="shared" si="178"/>
        <v>D</v>
      </c>
      <c r="M634" s="388">
        <v>0</v>
      </c>
      <c r="N634" s="304"/>
      <c r="O634" s="356">
        <v>36</v>
      </c>
      <c r="P634" s="304">
        <v>200.86</v>
      </c>
      <c r="Q634" s="309">
        <v>2322</v>
      </c>
      <c r="R634" s="304" t="s">
        <v>5948</v>
      </c>
      <c r="S634" s="304"/>
      <c r="T634" s="304"/>
      <c r="U634" s="304"/>
      <c r="V634" s="304"/>
      <c r="W634" s="315" t="s">
        <v>372</v>
      </c>
      <c r="X634" s="304" t="s">
        <v>240</v>
      </c>
      <c r="Y634" s="366">
        <f t="shared" si="181"/>
        <v>181.5</v>
      </c>
      <c r="Z634" s="304">
        <v>0.2</v>
      </c>
      <c r="AA634" s="304"/>
      <c r="AB634" s="304" t="s">
        <v>240</v>
      </c>
      <c r="AC634" s="304">
        <v>5</v>
      </c>
      <c r="AD634" s="366">
        <v>200.86</v>
      </c>
      <c r="AE634" s="304">
        <v>204.2</v>
      </c>
      <c r="AF634" s="331">
        <f>EXP(IF(X634="A",LN(#REF!),IF(X634="B",LN(#REF!),IF(OR(X634="C",X634="D",X634="CD"),LN(#REF!)+((LN(#REF!)-LN(#REF!))/(1+(EXP(LN(#REF!)-LN(AC634))/#REF!))),IF(X634="E",LN(204.2),"N/A")))))</f>
        <v>204.19999999999993</v>
      </c>
      <c r="AG634" s="304">
        <v>0.2</v>
      </c>
      <c r="AH634" s="304">
        <v>1.8402E-3</v>
      </c>
      <c r="AI634" s="312"/>
      <c r="AJ634" s="332">
        <v>235</v>
      </c>
      <c r="AK634" s="304">
        <f t="shared" si="179"/>
        <v>210</v>
      </c>
      <c r="AL634" s="304">
        <f>IF(AH634&lt;=0.0022,0.2,0.43)</f>
        <v>0.2</v>
      </c>
      <c r="AM634" s="389" t="str">
        <f t="shared" si="180"/>
        <v/>
      </c>
      <c r="AN634" s="304"/>
      <c r="AO634" s="304"/>
      <c r="AP634" s="312"/>
      <c r="AQ634" s="312"/>
      <c r="AR634" s="312"/>
      <c r="AS634" s="312"/>
      <c r="AT634" s="312"/>
      <c r="AU634" s="329">
        <f>VLOOKUP(C634,[1]world!$A$2:$B$3555,2,FALSE)</f>
        <v>16</v>
      </c>
      <c r="AV634" s="329">
        <v>246</v>
      </c>
      <c r="AW634" s="304">
        <v>0.18</v>
      </c>
      <c r="AX634" s="304">
        <v>-999</v>
      </c>
      <c r="AY634" s="304">
        <v>-999</v>
      </c>
      <c r="AZ634" s="304">
        <v>-999</v>
      </c>
      <c r="BA634" s="304">
        <v>-999</v>
      </c>
      <c r="BB634" s="304">
        <v>-999</v>
      </c>
      <c r="BC634" s="304">
        <v>-999</v>
      </c>
      <c r="BD634" s="304">
        <v>-999</v>
      </c>
      <c r="BE634" s="304">
        <v>-999</v>
      </c>
      <c r="BF634" s="304">
        <v>-999</v>
      </c>
      <c r="BG634" s="304">
        <v>-999</v>
      </c>
      <c r="BH634" s="304">
        <v>-999</v>
      </c>
      <c r="BI634" s="304">
        <v>-999</v>
      </c>
      <c r="BJ634" s="304" t="s">
        <v>4954</v>
      </c>
      <c r="BK634" s="304" t="s">
        <v>4954</v>
      </c>
      <c r="BL634" s="304" t="s">
        <v>4954</v>
      </c>
    </row>
    <row r="635" spans="1:64" ht="15" hidden="1" customHeight="1" x14ac:dyDescent="0.2">
      <c r="A635" s="304" t="s">
        <v>4922</v>
      </c>
      <c r="B635" s="304" t="s">
        <v>5968</v>
      </c>
      <c r="C635" s="304">
        <v>639</v>
      </c>
      <c r="D635" s="349" t="s">
        <v>370</v>
      </c>
      <c r="E635" s="309">
        <v>-999</v>
      </c>
      <c r="F635" s="309"/>
      <c r="G635" s="324">
        <v>23.214700000000001</v>
      </c>
      <c r="H635" s="324">
        <v>120.268</v>
      </c>
      <c r="I635" s="324" t="s">
        <v>254</v>
      </c>
      <c r="J635" s="368">
        <f>P635</f>
        <v>190.57</v>
      </c>
      <c r="K635" s="331">
        <v>0.11</v>
      </c>
      <c r="L635" s="304" t="str">
        <f t="shared" si="178"/>
        <v>D</v>
      </c>
      <c r="M635" s="388">
        <v>1</v>
      </c>
      <c r="N635" s="304"/>
      <c r="O635" s="356">
        <v>26</v>
      </c>
      <c r="P635" s="331">
        <v>190.57</v>
      </c>
      <c r="Q635" s="309">
        <v>2323</v>
      </c>
      <c r="R635" s="304" t="s">
        <v>5948</v>
      </c>
      <c r="S635" s="304"/>
      <c r="T635" s="304"/>
      <c r="U635" s="304"/>
      <c r="V635" s="304"/>
      <c r="W635" s="315" t="s">
        <v>253</v>
      </c>
      <c r="X635" s="304" t="s">
        <v>213</v>
      </c>
      <c r="Y635" s="366">
        <f t="shared" si="181"/>
        <v>274.5</v>
      </c>
      <c r="Z635" s="304"/>
      <c r="AA635" s="304"/>
      <c r="AB635" s="304" t="s">
        <v>213</v>
      </c>
      <c r="AC635" s="304">
        <v>7</v>
      </c>
      <c r="AD635" s="366">
        <v>190.57</v>
      </c>
      <c r="AE635" s="304">
        <v>200</v>
      </c>
      <c r="AF635" s="331" t="e">
        <f>EXP(IF(X635="A",LN(#REF!),IF(X635="B",LN(#REF!),IF(OR(X635="C",X635="D",X635="CD"),LN(#REF!)+((LN(#REF!)-LN(#REF!))/(1+(EXP(LN(#REF!)-LN(AC635))/#REF!))),IF(X635="E",LN(204.2),"N/A")))))</f>
        <v>#REF!</v>
      </c>
      <c r="AG635" s="304">
        <v>0.33</v>
      </c>
      <c r="AH635" s="304">
        <v>4.1267400000000003E-3</v>
      </c>
      <c r="AI635" s="312"/>
      <c r="AJ635" s="332">
        <v>302</v>
      </c>
      <c r="AK635" s="304">
        <f t="shared" si="179"/>
        <v>270</v>
      </c>
      <c r="AL635" s="304">
        <f>IF(AH635&lt;=0.0022,0.2,0.43)</f>
        <v>0.43</v>
      </c>
      <c r="AM635" s="389" t="str">
        <f t="shared" si="180"/>
        <v/>
      </c>
      <c r="AN635" s="304"/>
      <c r="AO635" s="304"/>
      <c r="AP635" s="312"/>
      <c r="AQ635" s="312"/>
      <c r="AR635" s="312"/>
      <c r="AS635" s="312"/>
      <c r="AT635" s="312"/>
      <c r="AU635" s="329">
        <f>VLOOKUP(C635,[1]world!$A$2:$B$3555,2,FALSE)</f>
        <v>16</v>
      </c>
      <c r="AV635" s="329">
        <v>246</v>
      </c>
      <c r="AW635" s="304">
        <v>0.18</v>
      </c>
      <c r="AX635" s="304">
        <v>-999</v>
      </c>
      <c r="AY635" s="304">
        <v>-999</v>
      </c>
      <c r="AZ635" s="304">
        <v>-999</v>
      </c>
      <c r="BA635" s="304">
        <v>-999</v>
      </c>
      <c r="BB635" s="304">
        <v>-999</v>
      </c>
      <c r="BC635" s="304">
        <v>-999</v>
      </c>
      <c r="BD635" s="304">
        <v>-999</v>
      </c>
      <c r="BE635" s="304">
        <v>-999</v>
      </c>
      <c r="BF635" s="304">
        <v>-999</v>
      </c>
      <c r="BG635" s="304">
        <v>-999</v>
      </c>
      <c r="BH635" s="304">
        <v>-999</v>
      </c>
      <c r="BI635" s="304">
        <v>-999</v>
      </c>
      <c r="BJ635" s="304" t="s">
        <v>4954</v>
      </c>
      <c r="BK635" s="304" t="s">
        <v>4954</v>
      </c>
      <c r="BL635" s="304" t="s">
        <v>4954</v>
      </c>
    </row>
    <row r="636" spans="1:64" ht="15" hidden="1" customHeight="1" x14ac:dyDescent="0.2">
      <c r="A636" s="304" t="s">
        <v>4922</v>
      </c>
      <c r="B636" s="304" t="s">
        <v>5968</v>
      </c>
      <c r="C636" s="304">
        <v>640</v>
      </c>
      <c r="D636" s="349" t="s">
        <v>365</v>
      </c>
      <c r="E636" s="309">
        <v>-999</v>
      </c>
      <c r="F636" s="309"/>
      <c r="G636" s="324">
        <v>23.179500000000001</v>
      </c>
      <c r="H636" s="324">
        <v>120.4778</v>
      </c>
      <c r="I636" s="324" t="s">
        <v>214</v>
      </c>
      <c r="J636" s="368">
        <f>EXP(0.21*LN(Y636)+0.33*LN(AF636)+0.28*LN(AJ636)+0.18*LN(AV636))</f>
        <v>497.53093578222729</v>
      </c>
      <c r="K636" s="331">
        <f>SQRT(0.21*AA636^2+0.33*AG636^2+0.28*AL636^2+0.18*AW636^2)</f>
        <v>0.3735866699977396</v>
      </c>
      <c r="L636" s="304" t="str">
        <f t="shared" si="178"/>
        <v>C</v>
      </c>
      <c r="M636" s="388" t="s">
        <v>6093</v>
      </c>
      <c r="N636" s="304"/>
      <c r="O636" s="356"/>
      <c r="P636" s="356"/>
      <c r="Q636" s="356"/>
      <c r="R636" s="304"/>
      <c r="S636" s="304"/>
      <c r="T636" s="304"/>
      <c r="U636" s="304"/>
      <c r="V636" s="304"/>
      <c r="W636" s="315" t="s">
        <v>204</v>
      </c>
      <c r="X636" s="304" t="s">
        <v>205</v>
      </c>
      <c r="Y636" s="366">
        <f t="shared" si="181"/>
        <v>424.8</v>
      </c>
      <c r="Z636" s="304"/>
      <c r="AA636" s="331">
        <v>0.36</v>
      </c>
      <c r="AB636" s="304" t="s">
        <v>205</v>
      </c>
      <c r="AC636" s="304">
        <v>93</v>
      </c>
      <c r="AD636" s="366">
        <v>0</v>
      </c>
      <c r="AE636" s="304">
        <v>559.6</v>
      </c>
      <c r="AF636" s="331">
        <f>EXP(IF(X636="A",LN(683.9),IF(X636="B",LN(559.6),IF(OR(X636="C",X636="D",X636="CD"),LN(225)+((LN(513)-LN(225))/(1+(EXP(LN(31.4)-LN(AC636))/0.48))),IF(X636="E",LN(204.2),"N/A")))))</f>
        <v>559.60000000000025</v>
      </c>
      <c r="AG636" s="304">
        <v>0.33</v>
      </c>
      <c r="AH636" s="304">
        <v>1.2905700000000001E-2</v>
      </c>
      <c r="AI636" s="312"/>
      <c r="AJ636" s="332">
        <v>488</v>
      </c>
      <c r="AK636" s="304">
        <f t="shared" si="179"/>
        <v>425</v>
      </c>
      <c r="AL636" s="363">
        <v>0.43</v>
      </c>
      <c r="AM636" s="389" t="str">
        <f t="shared" si="180"/>
        <v/>
      </c>
      <c r="AN636" s="304"/>
      <c r="AO636" s="304"/>
      <c r="AP636" s="312"/>
      <c r="AQ636" s="312"/>
      <c r="AR636" s="312"/>
      <c r="AS636" s="312"/>
      <c r="AT636" s="312"/>
      <c r="AU636" s="329">
        <f>VLOOKUP(C636,[1]world!$A$2:$B$3555,2,FALSE)</f>
        <v>9</v>
      </c>
      <c r="AV636" s="329">
        <v>497</v>
      </c>
      <c r="AW636" s="304">
        <v>0.37</v>
      </c>
      <c r="AX636" s="304">
        <v>-999</v>
      </c>
      <c r="AY636" s="304">
        <v>-999</v>
      </c>
      <c r="AZ636" s="304">
        <v>-999</v>
      </c>
      <c r="BA636" s="304">
        <v>-999</v>
      </c>
      <c r="BB636" s="304">
        <v>-999</v>
      </c>
      <c r="BC636" s="304">
        <v>-999</v>
      </c>
      <c r="BD636" s="304">
        <v>-999</v>
      </c>
      <c r="BE636" s="304">
        <v>-999</v>
      </c>
      <c r="BF636" s="304">
        <v>-999</v>
      </c>
      <c r="BG636" s="304">
        <v>-999</v>
      </c>
      <c r="BH636" s="304">
        <v>-999</v>
      </c>
      <c r="BI636" s="304">
        <v>-999</v>
      </c>
      <c r="BJ636" s="304" t="s">
        <v>4954</v>
      </c>
      <c r="BK636" s="304" t="s">
        <v>4954</v>
      </c>
      <c r="BL636" s="304" t="s">
        <v>4954</v>
      </c>
    </row>
    <row r="637" spans="1:64" ht="15" hidden="1" customHeight="1" x14ac:dyDescent="0.2">
      <c r="A637" s="304" t="s">
        <v>208</v>
      </c>
      <c r="B637" s="304" t="s">
        <v>5968</v>
      </c>
      <c r="C637" s="304">
        <v>641</v>
      </c>
      <c r="D637" s="349" t="s">
        <v>344</v>
      </c>
      <c r="E637" s="309">
        <v>-999</v>
      </c>
      <c r="F637" s="309"/>
      <c r="G637" s="324">
        <v>23.0457</v>
      </c>
      <c r="H637" s="324">
        <v>120.4615</v>
      </c>
      <c r="I637" s="324" t="s">
        <v>214</v>
      </c>
      <c r="J637" s="368">
        <f>P637</f>
        <v>564.07000000000005</v>
      </c>
      <c r="K637" s="331">
        <v>0.11</v>
      </c>
      <c r="L637" s="304" t="str">
        <f t="shared" si="178"/>
        <v>C</v>
      </c>
      <c r="M637" s="388">
        <v>1</v>
      </c>
      <c r="N637" s="304"/>
      <c r="O637" s="356">
        <v>27</v>
      </c>
      <c r="P637" s="331">
        <v>564.07000000000005</v>
      </c>
      <c r="Q637" s="309">
        <v>3128</v>
      </c>
      <c r="R637" s="304" t="s">
        <v>5948</v>
      </c>
      <c r="S637" s="304"/>
      <c r="T637" s="304"/>
      <c r="U637" s="304"/>
      <c r="V637" s="304"/>
      <c r="W637" s="304" t="s">
        <v>204</v>
      </c>
      <c r="X637" s="304" t="s">
        <v>205</v>
      </c>
      <c r="Y637" s="366">
        <f t="shared" si="181"/>
        <v>424.8</v>
      </c>
      <c r="Z637" s="304"/>
      <c r="AA637" s="304"/>
      <c r="AB637" s="304" t="s">
        <v>205</v>
      </c>
      <c r="AC637" s="304">
        <v>85</v>
      </c>
      <c r="AD637" s="366">
        <v>564.07000000000005</v>
      </c>
      <c r="AE637" s="304">
        <v>559.6</v>
      </c>
      <c r="AF637" s="331" t="e">
        <f>EXP(IF(X637="A",LN(#REF!),IF(X637="B",LN(#REF!),IF(OR(X637="C",X637="D",X637="CD"),LN(#REF!)+((LN(#REF!)-LN(#REF!))/(1+(EXP(LN(#REF!)-LN(AC637))/#REF!))),IF(X637="E",LN(204.2),"N/A")))))</f>
        <v>#REF!</v>
      </c>
      <c r="AG637" s="304">
        <v>0.33</v>
      </c>
      <c r="AH637" s="304">
        <v>1.83801E-2</v>
      </c>
      <c r="AI637" s="312"/>
      <c r="AJ637" s="332">
        <v>628</v>
      </c>
      <c r="AK637" s="304">
        <f t="shared" si="179"/>
        <v>690</v>
      </c>
      <c r="AL637" s="304">
        <f t="shared" ref="AL637:AL645" si="189">IF(AH637&lt;=0.0022,0.2,0.43)</f>
        <v>0.43</v>
      </c>
      <c r="AM637" s="389" t="str">
        <f t="shared" si="180"/>
        <v/>
      </c>
      <c r="AN637" s="304"/>
      <c r="AO637" s="304"/>
      <c r="AP637" s="312"/>
      <c r="AQ637" s="312"/>
      <c r="AR637" s="312"/>
      <c r="AS637" s="312"/>
      <c r="AT637" s="312"/>
      <c r="AU637" s="329">
        <f>VLOOKUP(C637,[1]world!$A$2:$B$3555,2,FALSE)</f>
        <v>7</v>
      </c>
      <c r="AV637" s="329">
        <v>388</v>
      </c>
      <c r="AW637" s="304">
        <v>0.37</v>
      </c>
      <c r="AX637" s="304">
        <v>-999</v>
      </c>
      <c r="AY637" s="304">
        <v>-999</v>
      </c>
      <c r="AZ637" s="304">
        <v>-999</v>
      </c>
      <c r="BA637" s="304">
        <v>-999</v>
      </c>
      <c r="BB637" s="304">
        <v>-999</v>
      </c>
      <c r="BC637" s="304">
        <v>-999</v>
      </c>
      <c r="BD637" s="304">
        <v>-999</v>
      </c>
      <c r="BE637" s="304">
        <v>-999</v>
      </c>
      <c r="BF637" s="304">
        <v>-999</v>
      </c>
      <c r="BG637" s="304">
        <v>-999</v>
      </c>
      <c r="BH637" s="304">
        <v>-999</v>
      </c>
      <c r="BI637" s="304">
        <v>-999</v>
      </c>
      <c r="BJ637" s="304" t="s">
        <v>4954</v>
      </c>
      <c r="BK637" s="304" t="s">
        <v>4954</v>
      </c>
      <c r="BL637" s="304" t="s">
        <v>4954</v>
      </c>
    </row>
    <row r="638" spans="1:64" ht="15" hidden="1" customHeight="1" x14ac:dyDescent="0.2">
      <c r="A638" s="304" t="s">
        <v>208</v>
      </c>
      <c r="B638" s="304" t="s">
        <v>5968</v>
      </c>
      <c r="C638" s="304">
        <v>642</v>
      </c>
      <c r="D638" s="349" t="s">
        <v>327</v>
      </c>
      <c r="E638" s="309">
        <v>-999</v>
      </c>
      <c r="F638" s="309"/>
      <c r="G638" s="324">
        <v>22.965499999999999</v>
      </c>
      <c r="H638" s="324">
        <v>120.28</v>
      </c>
      <c r="I638" s="324" t="s">
        <v>214</v>
      </c>
      <c r="J638" s="368">
        <f>AD638</f>
        <v>279.77999999999997</v>
      </c>
      <c r="K638" s="331">
        <v>0.1</v>
      </c>
      <c r="L638" s="304" t="str">
        <f t="shared" si="178"/>
        <v>D</v>
      </c>
      <c r="M638" s="388">
        <v>0</v>
      </c>
      <c r="N638" s="304"/>
      <c r="O638" s="356"/>
      <c r="P638" s="356"/>
      <c r="Q638" s="356"/>
      <c r="R638" s="304" t="s">
        <v>209</v>
      </c>
      <c r="S638" s="304"/>
      <c r="T638" s="304"/>
      <c r="U638" s="304"/>
      <c r="V638" s="304"/>
      <c r="W638" s="315" t="s">
        <v>225</v>
      </c>
      <c r="X638" s="304" t="s">
        <v>213</v>
      </c>
      <c r="Y638" s="366">
        <f t="shared" si="181"/>
        <v>274.5</v>
      </c>
      <c r="Z638" s="304"/>
      <c r="AA638" s="304"/>
      <c r="AB638" s="304" t="s">
        <v>213</v>
      </c>
      <c r="AC638" s="304">
        <v>19</v>
      </c>
      <c r="AD638" s="366">
        <v>279.77999999999997</v>
      </c>
      <c r="AE638" s="304">
        <v>300</v>
      </c>
      <c r="AF638" s="331" t="e">
        <f>EXP(IF(X638="A",LN(#REF!),IF(X638="B",LN(#REF!),IF(OR(X638="C",X638="D",X638="CD"),LN(#REF!)+((LN(#REF!)-LN(#REF!))/(1+(EXP(LN(#REF!)-LN(AC638))/#REF!))),IF(X638="E",LN(204.2),"N/A")))))</f>
        <v>#REF!</v>
      </c>
      <c r="AG638" s="304">
        <v>0.33</v>
      </c>
      <c r="AH638" s="304">
        <v>5.2683699999999997E-3</v>
      </c>
      <c r="AI638" s="312"/>
      <c r="AJ638" s="332">
        <v>324</v>
      </c>
      <c r="AK638" s="304">
        <f t="shared" si="179"/>
        <v>270</v>
      </c>
      <c r="AL638" s="304">
        <f t="shared" si="189"/>
        <v>0.43</v>
      </c>
      <c r="AM638" s="389" t="str">
        <f t="shared" si="180"/>
        <v/>
      </c>
      <c r="AN638" s="304"/>
      <c r="AO638" s="304"/>
      <c r="AP638" s="312"/>
      <c r="AQ638" s="312"/>
      <c r="AR638" s="312"/>
      <c r="AS638" s="312"/>
      <c r="AT638" s="312"/>
      <c r="AU638" s="329">
        <f>VLOOKUP(C638,[1]world!$A$2:$B$3555,2,FALSE)</f>
        <v>9</v>
      </c>
      <c r="AV638" s="329">
        <v>497</v>
      </c>
      <c r="AW638" s="304">
        <v>0.37</v>
      </c>
      <c r="AX638" s="304">
        <v>-999</v>
      </c>
      <c r="AY638" s="304">
        <v>-999</v>
      </c>
      <c r="AZ638" s="304">
        <v>-999</v>
      </c>
      <c r="BA638" s="304">
        <v>-999</v>
      </c>
      <c r="BB638" s="304">
        <v>-999</v>
      </c>
      <c r="BC638" s="304">
        <v>-999</v>
      </c>
      <c r="BD638" s="304">
        <v>-999</v>
      </c>
      <c r="BE638" s="304">
        <v>-999</v>
      </c>
      <c r="BF638" s="304">
        <v>-999</v>
      </c>
      <c r="BG638" s="304">
        <v>-999</v>
      </c>
      <c r="BH638" s="304">
        <v>-999</v>
      </c>
      <c r="BI638" s="304">
        <v>-999</v>
      </c>
      <c r="BJ638" s="304" t="s">
        <v>4954</v>
      </c>
      <c r="BK638" s="304" t="s">
        <v>4954</v>
      </c>
      <c r="BL638" s="304" t="s">
        <v>4954</v>
      </c>
    </row>
    <row r="639" spans="1:64" ht="15" hidden="1" customHeight="1" x14ac:dyDescent="0.2">
      <c r="A639" s="304" t="s">
        <v>4922</v>
      </c>
      <c r="B639" s="304" t="s">
        <v>5968</v>
      </c>
      <c r="C639" s="304">
        <v>643</v>
      </c>
      <c r="D639" s="349" t="s">
        <v>458</v>
      </c>
      <c r="E639" s="309">
        <v>-999</v>
      </c>
      <c r="F639" s="309"/>
      <c r="G639" s="324">
        <v>23.757000000000001</v>
      </c>
      <c r="H639" s="324">
        <v>120.6062</v>
      </c>
      <c r="I639" s="324" t="s">
        <v>214</v>
      </c>
      <c r="J639" s="368">
        <f t="shared" ref="J639:J647" si="190">P639</f>
        <v>427.73</v>
      </c>
      <c r="K639" s="331">
        <v>0.1</v>
      </c>
      <c r="L639" s="304" t="str">
        <f t="shared" si="178"/>
        <v>C</v>
      </c>
      <c r="M639" s="388">
        <v>0</v>
      </c>
      <c r="N639" s="304"/>
      <c r="O639" s="356">
        <v>33</v>
      </c>
      <c r="P639" s="304">
        <v>427.73</v>
      </c>
      <c r="Q639" s="309">
        <v>2211</v>
      </c>
      <c r="R639" s="304" t="s">
        <v>5948</v>
      </c>
      <c r="S639" s="304"/>
      <c r="T639" s="304"/>
      <c r="U639" s="304"/>
      <c r="V639" s="304"/>
      <c r="W639" s="304" t="s">
        <v>204</v>
      </c>
      <c r="X639" s="304" t="s">
        <v>205</v>
      </c>
      <c r="Y639" s="366">
        <f t="shared" si="181"/>
        <v>424.8</v>
      </c>
      <c r="Z639" s="304"/>
      <c r="AA639" s="304"/>
      <c r="AB639" s="304" t="s">
        <v>205</v>
      </c>
      <c r="AC639" s="304">
        <v>85</v>
      </c>
      <c r="AD639" s="366">
        <v>427.73</v>
      </c>
      <c r="AE639" s="304">
        <v>559.6</v>
      </c>
      <c r="AF639" s="331" t="e">
        <f>EXP(IF(X639="A",LN(#REF!),IF(X639="B",LN(#REF!),IF(OR(X639="C",X639="D",X639="CD"),LN(#REF!)+((LN(#REF!)-LN(#REF!))/(1+(EXP(LN(#REF!)-LN(AC639))/#REF!))),IF(X639="E",LN(204.2),"N/A")))))</f>
        <v>#REF!</v>
      </c>
      <c r="AG639" s="304">
        <v>0.33</v>
      </c>
      <c r="AH639" s="304">
        <v>1.3232600000000001E-2</v>
      </c>
      <c r="AI639" s="312"/>
      <c r="AJ639" s="332">
        <v>496</v>
      </c>
      <c r="AK639" s="304">
        <f t="shared" si="179"/>
        <v>555</v>
      </c>
      <c r="AL639" s="304">
        <f t="shared" si="189"/>
        <v>0.43</v>
      </c>
      <c r="AM639" s="389" t="str">
        <f t="shared" si="180"/>
        <v/>
      </c>
      <c r="AN639" s="304"/>
      <c r="AO639" s="304"/>
      <c r="AP639" s="312"/>
      <c r="AQ639" s="312"/>
      <c r="AR639" s="312"/>
      <c r="AS639" s="312"/>
      <c r="AT639" s="312"/>
      <c r="AU639" s="329">
        <f>VLOOKUP(C639,[1]world!$A$2:$B$3555,2,FALSE)</f>
        <v>8</v>
      </c>
      <c r="AV639" s="329">
        <v>374</v>
      </c>
      <c r="AW639" s="304">
        <v>0.37</v>
      </c>
      <c r="AX639" s="304">
        <v>-999</v>
      </c>
      <c r="AY639" s="304">
        <v>-999</v>
      </c>
      <c r="AZ639" s="304">
        <v>-999</v>
      </c>
      <c r="BA639" s="304">
        <v>-999</v>
      </c>
      <c r="BB639" s="304">
        <v>-999</v>
      </c>
      <c r="BC639" s="304">
        <v>-999</v>
      </c>
      <c r="BD639" s="304">
        <v>-999</v>
      </c>
      <c r="BE639" s="304">
        <v>-999</v>
      </c>
      <c r="BF639" s="304">
        <v>-999</v>
      </c>
      <c r="BG639" s="304">
        <v>-999</v>
      </c>
      <c r="BH639" s="304">
        <v>-999</v>
      </c>
      <c r="BI639" s="304">
        <v>-999</v>
      </c>
      <c r="BJ639" s="304" t="s">
        <v>4954</v>
      </c>
      <c r="BK639" s="304" t="s">
        <v>4954</v>
      </c>
      <c r="BL639" s="304" t="s">
        <v>4954</v>
      </c>
    </row>
    <row r="640" spans="1:64" ht="15" hidden="1" customHeight="1" x14ac:dyDescent="0.2">
      <c r="A640" s="304" t="s">
        <v>4922</v>
      </c>
      <c r="B640" s="304" t="s">
        <v>5968</v>
      </c>
      <c r="C640" s="304">
        <v>644</v>
      </c>
      <c r="D640" s="349" t="s">
        <v>460</v>
      </c>
      <c r="E640" s="309">
        <v>-999</v>
      </c>
      <c r="F640" s="309"/>
      <c r="G640" s="324">
        <v>23.779499999999999</v>
      </c>
      <c r="H640" s="324">
        <v>120.5137</v>
      </c>
      <c r="I640" s="324" t="s">
        <v>254</v>
      </c>
      <c r="J640" s="368">
        <f t="shared" si="190"/>
        <v>277.5</v>
      </c>
      <c r="K640" s="331">
        <v>0.1</v>
      </c>
      <c r="L640" s="304" t="str">
        <f t="shared" si="178"/>
        <v>D</v>
      </c>
      <c r="M640" s="388">
        <v>0</v>
      </c>
      <c r="N640" s="304"/>
      <c r="O640" s="356">
        <v>35</v>
      </c>
      <c r="P640" s="304">
        <v>277.5</v>
      </c>
      <c r="Q640" s="309">
        <v>2326</v>
      </c>
      <c r="R640" s="304" t="s">
        <v>5948</v>
      </c>
      <c r="S640" s="304"/>
      <c r="T640" s="304"/>
      <c r="U640" s="304"/>
      <c r="V640" s="304"/>
      <c r="W640" s="315" t="s">
        <v>253</v>
      </c>
      <c r="X640" s="304" t="s">
        <v>213</v>
      </c>
      <c r="Y640" s="366">
        <f t="shared" si="181"/>
        <v>274.5</v>
      </c>
      <c r="Z640" s="304"/>
      <c r="AA640" s="304"/>
      <c r="AB640" s="304" t="s">
        <v>213</v>
      </c>
      <c r="AC640" s="304">
        <v>44</v>
      </c>
      <c r="AD640" s="366">
        <v>277.5</v>
      </c>
      <c r="AE640" s="304">
        <v>400</v>
      </c>
      <c r="AF640" s="331" t="e">
        <f>EXP(IF(X640="A",LN(#REF!),IF(X640="B",LN(#REF!),IF(OR(X640="C",X640="D",X640="CD"),LN(#REF!)+((LN(#REF!)-LN(#REF!))/(1+(EXP(LN(#REF!)-LN(AC640))/#REF!))),IF(X640="E",LN(204.2),"N/A")))))</f>
        <v>#REF!</v>
      </c>
      <c r="AG640" s="304">
        <v>0.33</v>
      </c>
      <c r="AH640" s="304">
        <v>4.4286799999999999E-3</v>
      </c>
      <c r="AI640" s="312"/>
      <c r="AJ640" s="332">
        <v>308</v>
      </c>
      <c r="AK640" s="304">
        <f t="shared" si="179"/>
        <v>270</v>
      </c>
      <c r="AL640" s="304">
        <f t="shared" si="189"/>
        <v>0.43</v>
      </c>
      <c r="AM640" s="389" t="str">
        <f t="shared" si="180"/>
        <v/>
      </c>
      <c r="AN640" s="304"/>
      <c r="AO640" s="304"/>
      <c r="AP640" s="312"/>
      <c r="AQ640" s="312"/>
      <c r="AR640" s="312"/>
      <c r="AS640" s="312"/>
      <c r="AT640" s="312"/>
      <c r="AU640" s="329">
        <f>VLOOKUP(C640,[1]world!$A$2:$B$3555,2,FALSE)</f>
        <v>12</v>
      </c>
      <c r="AV640" s="329">
        <v>297</v>
      </c>
      <c r="AW640" s="304">
        <v>0.37</v>
      </c>
      <c r="AX640" s="304">
        <v>-999</v>
      </c>
      <c r="AY640" s="304">
        <v>-999</v>
      </c>
      <c r="AZ640" s="304">
        <v>-999</v>
      </c>
      <c r="BA640" s="304">
        <v>-999</v>
      </c>
      <c r="BB640" s="304">
        <v>-999</v>
      </c>
      <c r="BC640" s="304">
        <v>-999</v>
      </c>
      <c r="BD640" s="304">
        <v>-999</v>
      </c>
      <c r="BE640" s="304">
        <v>-999</v>
      </c>
      <c r="BF640" s="304">
        <v>-999</v>
      </c>
      <c r="BG640" s="304">
        <v>-999</v>
      </c>
      <c r="BH640" s="304">
        <v>-999</v>
      </c>
      <c r="BI640" s="304">
        <v>-999</v>
      </c>
      <c r="BJ640" s="304" t="s">
        <v>4954</v>
      </c>
      <c r="BK640" s="304" t="s">
        <v>4954</v>
      </c>
      <c r="BL640" s="304" t="s">
        <v>4954</v>
      </c>
    </row>
    <row r="641" spans="1:64" ht="15" hidden="1" customHeight="1" x14ac:dyDescent="0.2">
      <c r="A641" s="304" t="s">
        <v>4922</v>
      </c>
      <c r="B641" s="304" t="s">
        <v>5968</v>
      </c>
      <c r="C641" s="304">
        <v>645</v>
      </c>
      <c r="D641" s="349" t="s">
        <v>466</v>
      </c>
      <c r="E641" s="309">
        <v>-999</v>
      </c>
      <c r="F641" s="309"/>
      <c r="G641" s="324">
        <v>23.7987</v>
      </c>
      <c r="H641" s="324">
        <v>120.4113</v>
      </c>
      <c r="I641" s="324" t="s">
        <v>254</v>
      </c>
      <c r="J641" s="368">
        <f t="shared" si="190"/>
        <v>226.01</v>
      </c>
      <c r="K641" s="331">
        <v>0.1</v>
      </c>
      <c r="L641" s="304" t="str">
        <f t="shared" si="178"/>
        <v>D</v>
      </c>
      <c r="M641" s="388">
        <v>0</v>
      </c>
      <c r="N641" s="304"/>
      <c r="O641" s="356">
        <v>110</v>
      </c>
      <c r="P641" s="304">
        <v>226.01</v>
      </c>
      <c r="Q641" s="309">
        <v>2327</v>
      </c>
      <c r="R641" s="304" t="s">
        <v>5948</v>
      </c>
      <c r="S641" s="304"/>
      <c r="T641" s="304"/>
      <c r="U641" s="304"/>
      <c r="V641" s="304"/>
      <c r="W641" s="315" t="s">
        <v>308</v>
      </c>
      <c r="X641" s="304" t="s">
        <v>240</v>
      </c>
      <c r="Y641" s="366">
        <f t="shared" si="181"/>
        <v>181.5</v>
      </c>
      <c r="Z641" s="304">
        <v>0.2</v>
      </c>
      <c r="AA641" s="304"/>
      <c r="AB641" s="304" t="s">
        <v>240</v>
      </c>
      <c r="AC641" s="304">
        <v>22</v>
      </c>
      <c r="AD641" s="366">
        <v>226.01</v>
      </c>
      <c r="AE641" s="304">
        <v>204.2</v>
      </c>
      <c r="AF641" s="331">
        <f>EXP(IF(X641="A",LN(#REF!),IF(X641="B",LN(#REF!),IF(OR(X641="C",X641="D",X641="CD"),LN(#REF!)+((LN(#REF!)-LN(#REF!))/(1+(EXP(LN(#REF!)-LN(AC641))/#REF!))),IF(X641="E",LN(204.2),"N/A")))))</f>
        <v>204.19999999999993</v>
      </c>
      <c r="AG641" s="304">
        <v>0.2</v>
      </c>
      <c r="AH641" s="304">
        <v>1.84757E-3</v>
      </c>
      <c r="AI641" s="312"/>
      <c r="AJ641" s="332">
        <v>235</v>
      </c>
      <c r="AK641" s="304">
        <f t="shared" si="179"/>
        <v>210</v>
      </c>
      <c r="AL641" s="304">
        <f t="shared" si="189"/>
        <v>0.2</v>
      </c>
      <c r="AM641" s="389" t="str">
        <f t="shared" si="180"/>
        <v/>
      </c>
      <c r="AN641" s="304"/>
      <c r="AO641" s="304"/>
      <c r="AP641" s="312"/>
      <c r="AQ641" s="312"/>
      <c r="AR641" s="312"/>
      <c r="AS641" s="312"/>
      <c r="AT641" s="312"/>
      <c r="AU641" s="329">
        <f>VLOOKUP(C641,[1]world!$A$2:$B$3555,2,FALSE)</f>
        <v>14</v>
      </c>
      <c r="AV641" s="329">
        <v>209</v>
      </c>
      <c r="AW641" s="304">
        <v>0.37</v>
      </c>
      <c r="AX641" s="304">
        <v>-999</v>
      </c>
      <c r="AY641" s="304">
        <v>-999</v>
      </c>
      <c r="AZ641" s="304">
        <v>-999</v>
      </c>
      <c r="BA641" s="304">
        <v>-999</v>
      </c>
      <c r="BB641" s="304">
        <v>-999</v>
      </c>
      <c r="BC641" s="304">
        <v>-999</v>
      </c>
      <c r="BD641" s="304">
        <v>-999</v>
      </c>
      <c r="BE641" s="304">
        <v>-999</v>
      </c>
      <c r="BF641" s="304">
        <v>-999</v>
      </c>
      <c r="BG641" s="304">
        <v>-999</v>
      </c>
      <c r="BH641" s="304">
        <v>-999</v>
      </c>
      <c r="BI641" s="304">
        <v>-999</v>
      </c>
      <c r="BJ641" s="304" t="s">
        <v>4954</v>
      </c>
      <c r="BK641" s="304" t="s">
        <v>4954</v>
      </c>
      <c r="BL641" s="304" t="s">
        <v>4954</v>
      </c>
    </row>
    <row r="642" spans="1:64" ht="15" hidden="1" customHeight="1" x14ac:dyDescent="0.2">
      <c r="A642" s="304" t="s">
        <v>4922</v>
      </c>
      <c r="B642" s="304" t="s">
        <v>5968</v>
      </c>
      <c r="C642" s="304">
        <v>646</v>
      </c>
      <c r="D642" s="349" t="s">
        <v>457</v>
      </c>
      <c r="E642" s="309">
        <v>-999</v>
      </c>
      <c r="F642" s="309"/>
      <c r="G642" s="324">
        <v>23.751999999999999</v>
      </c>
      <c r="H642" s="324">
        <v>120.24679999999999</v>
      </c>
      <c r="I642" s="324" t="s">
        <v>244</v>
      </c>
      <c r="J642" s="368">
        <f t="shared" si="190"/>
        <v>210.01</v>
      </c>
      <c r="K642" s="331">
        <v>0.1</v>
      </c>
      <c r="L642" s="304" t="str">
        <f t="shared" si="178"/>
        <v>D</v>
      </c>
      <c r="M642" s="388">
        <v>0</v>
      </c>
      <c r="N642" s="304"/>
      <c r="O642" s="356">
        <v>38</v>
      </c>
      <c r="P642" s="304">
        <v>210.01</v>
      </c>
      <c r="Q642" s="309">
        <v>2328</v>
      </c>
      <c r="R642" s="304" t="s">
        <v>5948</v>
      </c>
      <c r="S642" s="304"/>
      <c r="T642" s="304"/>
      <c r="U642" s="304"/>
      <c r="V642" s="304"/>
      <c r="W642" s="315" t="s">
        <v>326</v>
      </c>
      <c r="X642" s="304" t="s">
        <v>213</v>
      </c>
      <c r="Y642" s="366">
        <f t="shared" si="181"/>
        <v>274.5</v>
      </c>
      <c r="Z642" s="304"/>
      <c r="AA642" s="304"/>
      <c r="AB642" s="304" t="s">
        <v>213</v>
      </c>
      <c r="AC642" s="304">
        <v>21</v>
      </c>
      <c r="AD642" s="366">
        <v>210.01</v>
      </c>
      <c r="AE642" s="304">
        <v>300</v>
      </c>
      <c r="AF642" s="331" t="e">
        <f>EXP(IF(X642="A",LN(#REF!),IF(X642="B",LN(#REF!),IF(OR(X642="C",X642="D",X642="CD"),LN(#REF!)+((LN(#REF!)-LN(#REF!))/(1+(EXP(LN(#REF!)-LN(AC642))/#REF!))),IF(X642="E",LN(204.2),"N/A")))))</f>
        <v>#REF!</v>
      </c>
      <c r="AG642" s="304">
        <v>0.33</v>
      </c>
      <c r="AH642" s="304">
        <v>3.57414E-3</v>
      </c>
      <c r="AI642" s="312"/>
      <c r="AJ642" s="332">
        <v>287</v>
      </c>
      <c r="AK642" s="304">
        <f t="shared" si="179"/>
        <v>270</v>
      </c>
      <c r="AL642" s="304">
        <f t="shared" si="189"/>
        <v>0.43</v>
      </c>
      <c r="AM642" s="389" t="str">
        <f t="shared" si="180"/>
        <v/>
      </c>
      <c r="AN642" s="304"/>
      <c r="AO642" s="304"/>
      <c r="AP642" s="312"/>
      <c r="AQ642" s="312"/>
      <c r="AR642" s="312"/>
      <c r="AS642" s="312"/>
      <c r="AT642" s="312"/>
      <c r="AU642" s="329">
        <f>VLOOKUP(C642,[1]world!$A$2:$B$3555,2,FALSE)</f>
        <v>16</v>
      </c>
      <c r="AV642" s="329">
        <v>246</v>
      </c>
      <c r="AW642" s="304">
        <v>0.18</v>
      </c>
      <c r="AX642" s="304">
        <v>-999</v>
      </c>
      <c r="AY642" s="304">
        <v>-999</v>
      </c>
      <c r="AZ642" s="304">
        <v>-999</v>
      </c>
      <c r="BA642" s="304">
        <v>-999</v>
      </c>
      <c r="BB642" s="304">
        <v>-999</v>
      </c>
      <c r="BC642" s="304">
        <v>-999</v>
      </c>
      <c r="BD642" s="304">
        <v>-999</v>
      </c>
      <c r="BE642" s="304">
        <v>-999</v>
      </c>
      <c r="BF642" s="304">
        <v>-999</v>
      </c>
      <c r="BG642" s="304">
        <v>-999</v>
      </c>
      <c r="BH642" s="304">
        <v>-999</v>
      </c>
      <c r="BI642" s="304">
        <v>-999</v>
      </c>
      <c r="BJ642" s="304" t="s">
        <v>4954</v>
      </c>
      <c r="BK642" s="304" t="s">
        <v>4954</v>
      </c>
      <c r="BL642" s="304" t="s">
        <v>4954</v>
      </c>
    </row>
    <row r="643" spans="1:64" ht="15" hidden="1" customHeight="1" x14ac:dyDescent="0.2">
      <c r="A643" s="304" t="s">
        <v>4922</v>
      </c>
      <c r="B643" s="304" t="s">
        <v>5968</v>
      </c>
      <c r="C643" s="304">
        <v>647</v>
      </c>
      <c r="D643" s="349" t="s">
        <v>438</v>
      </c>
      <c r="E643" s="309">
        <v>-999</v>
      </c>
      <c r="F643" s="309"/>
      <c r="G643" s="324">
        <v>23.632000000000001</v>
      </c>
      <c r="H643" s="324">
        <v>120.6052</v>
      </c>
      <c r="I643" s="324" t="s">
        <v>214</v>
      </c>
      <c r="J643" s="368">
        <f t="shared" si="190"/>
        <v>542.61</v>
      </c>
      <c r="K643" s="331">
        <v>0.1</v>
      </c>
      <c r="L643" s="304" t="str">
        <f t="shared" si="178"/>
        <v>C</v>
      </c>
      <c r="M643" s="388">
        <v>0</v>
      </c>
      <c r="N643" s="304"/>
      <c r="O643" s="356">
        <v>34</v>
      </c>
      <c r="P643" s="304">
        <v>542.61</v>
      </c>
      <c r="Q643" s="309">
        <v>2212</v>
      </c>
      <c r="R643" s="304" t="s">
        <v>5948</v>
      </c>
      <c r="S643" s="304"/>
      <c r="T643" s="304"/>
      <c r="U643" s="304"/>
      <c r="V643" s="304"/>
      <c r="W643" s="317" t="s">
        <v>231</v>
      </c>
      <c r="X643" s="304" t="s">
        <v>232</v>
      </c>
      <c r="Y643" s="366">
        <f t="shared" si="181"/>
        <v>506.6</v>
      </c>
      <c r="Z643" s="304"/>
      <c r="AA643" s="304"/>
      <c r="AB643" s="304" t="s">
        <v>232</v>
      </c>
      <c r="AC643" s="304">
        <v>295</v>
      </c>
      <c r="AD643" s="366">
        <v>542.61</v>
      </c>
      <c r="AE643" s="304">
        <v>683.9</v>
      </c>
      <c r="AF643" s="331" t="e">
        <f>EXP(IF(X643="A",LN(#REF!),IF(X643="B",LN(#REF!),IF(OR(X643="C",X643="D",X643="CD"),LN(#REF!)+((LN(#REF!)-LN(#REF!))/(1+(EXP(LN(#REF!)-LN(AC643))/#REF!))),IF(X643="E",LN(204.2),"N/A")))))</f>
        <v>#REF!</v>
      </c>
      <c r="AG643" s="304">
        <v>0.37</v>
      </c>
      <c r="AH643" s="304">
        <v>5.9801699999999999E-2</v>
      </c>
      <c r="AI643" s="312"/>
      <c r="AJ643" s="332">
        <v>760</v>
      </c>
      <c r="AK643" s="304">
        <f t="shared" si="179"/>
        <v>760</v>
      </c>
      <c r="AL643" s="304">
        <f t="shared" si="189"/>
        <v>0.43</v>
      </c>
      <c r="AM643" s="389" t="str">
        <f t="shared" si="180"/>
        <v/>
      </c>
      <c r="AN643" s="304"/>
      <c r="AO643" s="304"/>
      <c r="AP643" s="312"/>
      <c r="AQ643" s="312"/>
      <c r="AR643" s="312"/>
      <c r="AS643" s="312"/>
      <c r="AT643" s="312"/>
      <c r="AU643" s="329">
        <f>VLOOKUP(C643,[1]world!$A$2:$B$3555,2,FALSE)</f>
        <v>4</v>
      </c>
      <c r="AV643" s="329">
        <v>459</v>
      </c>
      <c r="AW643" s="304">
        <v>0.37</v>
      </c>
      <c r="AX643" s="304">
        <v>-999</v>
      </c>
      <c r="AY643" s="304">
        <v>-999</v>
      </c>
      <c r="AZ643" s="304">
        <v>-999</v>
      </c>
      <c r="BA643" s="304">
        <v>-999</v>
      </c>
      <c r="BB643" s="304">
        <v>-999</v>
      </c>
      <c r="BC643" s="304">
        <v>-999</v>
      </c>
      <c r="BD643" s="304">
        <v>-999</v>
      </c>
      <c r="BE643" s="304">
        <v>-999</v>
      </c>
      <c r="BF643" s="304">
        <v>-999</v>
      </c>
      <c r="BG643" s="304">
        <v>-999</v>
      </c>
      <c r="BH643" s="304">
        <v>-999</v>
      </c>
      <c r="BI643" s="304">
        <v>-999</v>
      </c>
      <c r="BJ643" s="304" t="s">
        <v>4954</v>
      </c>
      <c r="BK643" s="304" t="s">
        <v>4954</v>
      </c>
      <c r="BL643" s="304" t="s">
        <v>4954</v>
      </c>
    </row>
    <row r="644" spans="1:64" ht="15" hidden="1" customHeight="1" x14ac:dyDescent="0.2">
      <c r="A644" s="304" t="s">
        <v>4922</v>
      </c>
      <c r="B644" s="304" t="s">
        <v>5968</v>
      </c>
      <c r="C644" s="304">
        <v>648</v>
      </c>
      <c r="D644" s="349" t="s">
        <v>437</v>
      </c>
      <c r="E644" s="309">
        <v>-999</v>
      </c>
      <c r="F644" s="309"/>
      <c r="G644" s="324">
        <v>23.613499999999998</v>
      </c>
      <c r="H644" s="324">
        <v>120.5282</v>
      </c>
      <c r="I644" s="324" t="s">
        <v>254</v>
      </c>
      <c r="J644" s="368">
        <f t="shared" si="190"/>
        <v>544.74</v>
      </c>
      <c r="K644" s="331">
        <v>0.1</v>
      </c>
      <c r="L644" s="304" t="str">
        <f t="shared" ref="L644:L707" si="191">IF(J644&lt;180,"E",IF(AND(J644&gt;=180,J644&lt;360),"D",IF(AND(J644&gt;=360,J644&lt;760),"C",IF(AND(J644&gt;=760,J644&lt;1500),"B",IF(J644&gt;=1500,"A","-")))))</f>
        <v>C</v>
      </c>
      <c r="M644" s="388">
        <v>0</v>
      </c>
      <c r="N644" s="304"/>
      <c r="O644" s="356">
        <v>33</v>
      </c>
      <c r="P644" s="304">
        <v>544.74</v>
      </c>
      <c r="Q644" s="309">
        <v>2213</v>
      </c>
      <c r="R644" s="304" t="s">
        <v>5948</v>
      </c>
      <c r="S644" s="304"/>
      <c r="T644" s="304"/>
      <c r="U644" s="304"/>
      <c r="V644" s="304"/>
      <c r="W644" s="315" t="s">
        <v>294</v>
      </c>
      <c r="X644" s="304" t="s">
        <v>213</v>
      </c>
      <c r="Y644" s="366">
        <f t="shared" si="181"/>
        <v>274.5</v>
      </c>
      <c r="Z644" s="304"/>
      <c r="AA644" s="304"/>
      <c r="AB644" s="304" t="s">
        <v>213</v>
      </c>
      <c r="AC644" s="304">
        <v>105</v>
      </c>
      <c r="AD644" s="366">
        <v>544.74</v>
      </c>
      <c r="AE644" s="304">
        <v>500</v>
      </c>
      <c r="AF644" s="331" t="e">
        <f>EXP(IF(X644="A",LN(#REF!),IF(X644="B",LN(#REF!),IF(OR(X644="C",X644="D",X644="CD"),LN(#REF!)+((LN(#REF!)-LN(#REF!))/(1+(EXP(LN(#REF!)-LN(AC644))/#REF!))),IF(X644="E",LN(204.2),"N/A")))))</f>
        <v>#REF!</v>
      </c>
      <c r="AG644" s="304">
        <v>0.33</v>
      </c>
      <c r="AH644" s="304">
        <v>2.7320799999999999E-2</v>
      </c>
      <c r="AI644" s="312"/>
      <c r="AJ644" s="332">
        <v>760</v>
      </c>
      <c r="AK644" s="304">
        <f t="shared" ref="AK644:AK707" si="192">IF(AJ644&lt;=180,180,IF(AND(AJ644&gt;180,AJ644&lt;240),210,IF(AND(AJ644&gt;=240,AJ644&lt;300),270,IF(AND(AJ644&gt;=300,AJ644&lt;360),270,IF(AND(AJ644&gt;=360,AJ644&lt;490),425,IF(AND(AJ644&gt;=490,AJ644&lt;620),555,IF(AND(AJ644&gt;=620,AJ644&lt;760),690,IF(AJ644&gt;=760,760,"Error"))))))))</f>
        <v>760</v>
      </c>
      <c r="AL644" s="304">
        <f t="shared" si="189"/>
        <v>0.43</v>
      </c>
      <c r="AM644" s="389" t="str">
        <f t="shared" ref="AM644:AM702" si="193">IF(AT644&lt;&gt;"",AT644,IF(AND(AT644="",AR644=""),"",AR644))</f>
        <v/>
      </c>
      <c r="AN644" s="304"/>
      <c r="AO644" s="304"/>
      <c r="AP644" s="312"/>
      <c r="AQ644" s="312"/>
      <c r="AR644" s="312"/>
      <c r="AS644" s="312"/>
      <c r="AT644" s="312"/>
      <c r="AU644" s="329">
        <f>VLOOKUP(C644,[1]world!$A$2:$B$3555,2,FALSE)</f>
        <v>4</v>
      </c>
      <c r="AV644" s="329">
        <v>459</v>
      </c>
      <c r="AW644" s="304">
        <v>0.37</v>
      </c>
      <c r="AX644" s="304">
        <v>-999</v>
      </c>
      <c r="AY644" s="304">
        <v>-999</v>
      </c>
      <c r="AZ644" s="304">
        <v>-999</v>
      </c>
      <c r="BA644" s="304">
        <v>-999</v>
      </c>
      <c r="BB644" s="304">
        <v>-999</v>
      </c>
      <c r="BC644" s="304">
        <v>-999</v>
      </c>
      <c r="BD644" s="304">
        <v>-999</v>
      </c>
      <c r="BE644" s="304">
        <v>-999</v>
      </c>
      <c r="BF644" s="304">
        <v>-999</v>
      </c>
      <c r="BG644" s="304">
        <v>-999</v>
      </c>
      <c r="BH644" s="304">
        <v>-999</v>
      </c>
      <c r="BI644" s="304">
        <v>-999</v>
      </c>
      <c r="BJ644" s="304" t="s">
        <v>4954</v>
      </c>
      <c r="BK644" s="304" t="s">
        <v>4954</v>
      </c>
      <c r="BL644" s="304" t="s">
        <v>4954</v>
      </c>
    </row>
    <row r="645" spans="1:64" ht="15" hidden="1" customHeight="1" x14ac:dyDescent="0.2">
      <c r="A645" s="304" t="s">
        <v>4922</v>
      </c>
      <c r="B645" s="304" t="s">
        <v>5968</v>
      </c>
      <c r="C645" s="304">
        <v>649</v>
      </c>
      <c r="D645" s="349" t="s">
        <v>428</v>
      </c>
      <c r="E645" s="309">
        <v>-999</v>
      </c>
      <c r="F645" s="309"/>
      <c r="G645" s="324">
        <v>23.579899999999999</v>
      </c>
      <c r="H645" s="324">
        <v>120.291</v>
      </c>
      <c r="I645" s="324" t="s">
        <v>254</v>
      </c>
      <c r="J645" s="368">
        <f t="shared" si="190"/>
        <v>192.71</v>
      </c>
      <c r="K645" s="331">
        <v>0.1</v>
      </c>
      <c r="L645" s="304" t="str">
        <f t="shared" si="191"/>
        <v>D</v>
      </c>
      <c r="M645" s="388">
        <v>0</v>
      </c>
      <c r="N645" s="304"/>
      <c r="O645" s="356">
        <v>37</v>
      </c>
      <c r="P645" s="304">
        <v>192.71</v>
      </c>
      <c r="Q645" s="309">
        <v>2331</v>
      </c>
      <c r="R645" s="304" t="s">
        <v>5948</v>
      </c>
      <c r="S645" s="304"/>
      <c r="T645" s="304"/>
      <c r="U645" s="304"/>
      <c r="V645" s="304"/>
      <c r="W645" s="315" t="s">
        <v>253</v>
      </c>
      <c r="X645" s="304" t="s">
        <v>213</v>
      </c>
      <c r="Y645" s="366">
        <f t="shared" ref="Y645:Y708" si="194">IF(X645="A",506.6,IF(X645="B",424.8,IF(X645="C",338.6,IF(X645="D",274.5,IF(X645="E",181.5,"-")))))</f>
        <v>274.5</v>
      </c>
      <c r="Z645" s="304"/>
      <c r="AA645" s="304"/>
      <c r="AB645" s="304" t="s">
        <v>213</v>
      </c>
      <c r="AC645" s="304">
        <v>10</v>
      </c>
      <c r="AD645" s="366">
        <v>192.71</v>
      </c>
      <c r="AE645" s="304">
        <v>200</v>
      </c>
      <c r="AF645" s="331" t="e">
        <f>EXP(IF(X645="A",LN(#REF!),IF(X645="B",LN(#REF!),IF(OR(X645="C",X645="D",X645="CD"),LN(#REF!)+((LN(#REF!)-LN(#REF!))/(1+(EXP(LN(#REF!)-LN(AC645))/#REF!))),IF(X645="E",LN(204.2),"N/A")))))</f>
        <v>#REF!</v>
      </c>
      <c r="AG645" s="304">
        <v>0.33</v>
      </c>
      <c r="AH645" s="304">
        <v>2.35236E-3</v>
      </c>
      <c r="AI645" s="312"/>
      <c r="AJ645" s="332">
        <v>251</v>
      </c>
      <c r="AK645" s="304">
        <f t="shared" si="192"/>
        <v>270</v>
      </c>
      <c r="AL645" s="304">
        <f t="shared" si="189"/>
        <v>0.43</v>
      </c>
      <c r="AM645" s="389" t="str">
        <f t="shared" si="193"/>
        <v/>
      </c>
      <c r="AN645" s="304"/>
      <c r="AO645" s="304"/>
      <c r="AP645" s="312"/>
      <c r="AQ645" s="312"/>
      <c r="AR645" s="312"/>
      <c r="AS645" s="312"/>
      <c r="AT645" s="312"/>
      <c r="AU645" s="329">
        <f>VLOOKUP(C645,[1]world!$A$2:$B$3555,2,FALSE)</f>
        <v>16</v>
      </c>
      <c r="AV645" s="329">
        <v>246</v>
      </c>
      <c r="AW645" s="304">
        <v>0.18</v>
      </c>
      <c r="AX645" s="304">
        <v>-999</v>
      </c>
      <c r="AY645" s="304">
        <v>-999</v>
      </c>
      <c r="AZ645" s="304">
        <v>-999</v>
      </c>
      <c r="BA645" s="304">
        <v>-999</v>
      </c>
      <c r="BB645" s="304">
        <v>-999</v>
      </c>
      <c r="BC645" s="304">
        <v>-999</v>
      </c>
      <c r="BD645" s="304">
        <v>-999</v>
      </c>
      <c r="BE645" s="304">
        <v>-999</v>
      </c>
      <c r="BF645" s="304">
        <v>-999</v>
      </c>
      <c r="BG645" s="304">
        <v>-999</v>
      </c>
      <c r="BH645" s="304">
        <v>-999</v>
      </c>
      <c r="BI645" s="304">
        <v>-999</v>
      </c>
      <c r="BJ645" s="304" t="s">
        <v>4954</v>
      </c>
      <c r="BK645" s="304" t="s">
        <v>4954</v>
      </c>
      <c r="BL645" s="304" t="s">
        <v>4954</v>
      </c>
    </row>
    <row r="646" spans="1:64" ht="15" hidden="1" customHeight="1" x14ac:dyDescent="0.2">
      <c r="A646" s="304" t="s">
        <v>4922</v>
      </c>
      <c r="B646" s="304" t="s">
        <v>5968</v>
      </c>
      <c r="C646" s="304">
        <v>650</v>
      </c>
      <c r="D646" s="349" t="s">
        <v>420</v>
      </c>
      <c r="E646" s="309">
        <v>-999</v>
      </c>
      <c r="F646" s="309"/>
      <c r="G646" s="324">
        <v>23.540700000000001</v>
      </c>
      <c r="H646" s="324">
        <v>120.2153</v>
      </c>
      <c r="I646" s="324" t="s">
        <v>254</v>
      </c>
      <c r="J646" s="368">
        <f t="shared" si="190"/>
        <v>197.63</v>
      </c>
      <c r="K646" s="331">
        <v>0.1</v>
      </c>
      <c r="L646" s="304" t="str">
        <f t="shared" si="191"/>
        <v>D</v>
      </c>
      <c r="M646" s="388">
        <v>0</v>
      </c>
      <c r="N646" s="304"/>
      <c r="O646" s="356">
        <v>37</v>
      </c>
      <c r="P646" s="304">
        <v>197.63</v>
      </c>
      <c r="Q646" s="309">
        <v>2332</v>
      </c>
      <c r="R646" s="304" t="s">
        <v>5948</v>
      </c>
      <c r="S646" s="304"/>
      <c r="T646" s="304"/>
      <c r="U646" s="304"/>
      <c r="V646" s="304"/>
      <c r="W646" s="315" t="s">
        <v>253</v>
      </c>
      <c r="X646" s="304" t="s">
        <v>213</v>
      </c>
      <c r="Y646" s="366">
        <f t="shared" si="194"/>
        <v>274.5</v>
      </c>
      <c r="Z646" s="304"/>
      <c r="AA646" s="304"/>
      <c r="AB646" s="304" t="s">
        <v>213</v>
      </c>
      <c r="AC646" s="304">
        <v>9</v>
      </c>
      <c r="AD646" s="366">
        <v>197.63</v>
      </c>
      <c r="AE646" s="304">
        <v>200</v>
      </c>
      <c r="AF646" s="331" t="e">
        <f>EXP(IF(X646="A",LN(#REF!),IF(X646="B",LN(#REF!),IF(OR(X646="C",X646="D",X646="CD"),LN(#REF!)+((LN(#REF!)-LN(#REF!))/(1+(EXP(LN(#REF!)-LN(AC646))/#REF!))),IF(X646="E",LN(204.2),"N/A")))))</f>
        <v>#REF!</v>
      </c>
      <c r="AG646" s="304">
        <v>0.33</v>
      </c>
      <c r="AH646" s="304"/>
      <c r="AI646" s="312"/>
      <c r="AJ646" s="332"/>
      <c r="AK646" s="304">
        <f t="shared" si="192"/>
        <v>180</v>
      </c>
      <c r="AL646" s="304"/>
      <c r="AM646" s="389" t="str">
        <f t="shared" si="193"/>
        <v/>
      </c>
      <c r="AN646" s="304"/>
      <c r="AO646" s="304"/>
      <c r="AP646" s="312"/>
      <c r="AQ646" s="312"/>
      <c r="AR646" s="312"/>
      <c r="AS646" s="312"/>
      <c r="AT646" s="312"/>
      <c r="AU646" s="329">
        <f>VLOOKUP(C646,[1]world!$A$2:$B$3555,2,FALSE)</f>
        <v>16</v>
      </c>
      <c r="AV646" s="329">
        <v>246</v>
      </c>
      <c r="AW646" s="304">
        <v>0.18</v>
      </c>
      <c r="AX646" s="304">
        <v>-999</v>
      </c>
      <c r="AY646" s="304">
        <v>-999</v>
      </c>
      <c r="AZ646" s="304">
        <v>-999</v>
      </c>
      <c r="BA646" s="304">
        <v>-999</v>
      </c>
      <c r="BB646" s="304">
        <v>-999</v>
      </c>
      <c r="BC646" s="304">
        <v>-999</v>
      </c>
      <c r="BD646" s="304">
        <v>-999</v>
      </c>
      <c r="BE646" s="304">
        <v>-999</v>
      </c>
      <c r="BF646" s="304">
        <v>-999</v>
      </c>
      <c r="BG646" s="304">
        <v>-999</v>
      </c>
      <c r="BH646" s="304">
        <v>-999</v>
      </c>
      <c r="BI646" s="304">
        <v>-999</v>
      </c>
      <c r="BJ646" s="304" t="s">
        <v>4954</v>
      </c>
      <c r="BK646" s="304" t="s">
        <v>4954</v>
      </c>
      <c r="BL646" s="304" t="s">
        <v>4954</v>
      </c>
    </row>
    <row r="647" spans="1:64" ht="15" hidden="1" customHeight="1" x14ac:dyDescent="0.2">
      <c r="A647" s="304" t="s">
        <v>4922</v>
      </c>
      <c r="B647" s="304" t="s">
        <v>5968</v>
      </c>
      <c r="C647" s="304">
        <v>651</v>
      </c>
      <c r="D647" s="349" t="s">
        <v>418</v>
      </c>
      <c r="E647" s="309">
        <v>-999</v>
      </c>
      <c r="F647" s="309"/>
      <c r="G647" s="324">
        <v>23.5212</v>
      </c>
      <c r="H647" s="324">
        <v>120.54430000000001</v>
      </c>
      <c r="I647" s="324" t="s">
        <v>244</v>
      </c>
      <c r="J647" s="368">
        <f t="shared" si="190"/>
        <v>378.75</v>
      </c>
      <c r="K647" s="331">
        <v>0.1</v>
      </c>
      <c r="L647" s="304" t="str">
        <f t="shared" si="191"/>
        <v>C</v>
      </c>
      <c r="M647" s="388">
        <v>0</v>
      </c>
      <c r="N647" s="304"/>
      <c r="O647" s="356">
        <v>32</v>
      </c>
      <c r="P647" s="304">
        <v>378.75</v>
      </c>
      <c r="Q647" s="309">
        <v>2214</v>
      </c>
      <c r="R647" s="304" t="s">
        <v>5948</v>
      </c>
      <c r="S647" s="304"/>
      <c r="T647" s="304"/>
      <c r="U647" s="304"/>
      <c r="V647" s="304"/>
      <c r="W647" s="317" t="s">
        <v>419</v>
      </c>
      <c r="X647" s="304" t="s">
        <v>232</v>
      </c>
      <c r="Y647" s="366">
        <f t="shared" si="194"/>
        <v>506.6</v>
      </c>
      <c r="Z647" s="304"/>
      <c r="AA647" s="304"/>
      <c r="AB647" s="304" t="s">
        <v>232</v>
      </c>
      <c r="AC647" s="304">
        <v>140</v>
      </c>
      <c r="AD647" s="366">
        <v>378.75</v>
      </c>
      <c r="AE647" s="304">
        <v>683.9</v>
      </c>
      <c r="AF647" s="331" t="e">
        <f>EXP(IF(X647="A",LN(#REF!),IF(X647="B",LN(#REF!),IF(OR(X647="C",X647="D",X647="CD"),LN(#REF!)+((LN(#REF!)-LN(#REF!))/(1+(EXP(LN(#REF!)-LN(AC647))/#REF!))),IF(X647="E",LN(204.2),"N/A")))))</f>
        <v>#REF!</v>
      </c>
      <c r="AG647" s="304">
        <v>0.37</v>
      </c>
      <c r="AH647" s="304">
        <v>1.76534E-2</v>
      </c>
      <c r="AI647" s="312"/>
      <c r="AJ647" s="332">
        <v>611</v>
      </c>
      <c r="AK647" s="304">
        <f t="shared" si="192"/>
        <v>555</v>
      </c>
      <c r="AL647" s="304">
        <f>IF(AH647&lt;=0.0022,0.2,0.43)</f>
        <v>0.43</v>
      </c>
      <c r="AM647" s="389" t="str">
        <f t="shared" si="193"/>
        <v/>
      </c>
      <c r="AN647" s="304"/>
      <c r="AO647" s="304"/>
      <c r="AP647" s="312"/>
      <c r="AQ647" s="312"/>
      <c r="AR647" s="312"/>
      <c r="AS647" s="312"/>
      <c r="AT647" s="312"/>
      <c r="AU647" s="329">
        <f>VLOOKUP(C647,[1]world!$A$2:$B$3555,2,FALSE)</f>
        <v>3</v>
      </c>
      <c r="AV647" s="329">
        <v>547</v>
      </c>
      <c r="AW647" s="304">
        <v>0.37</v>
      </c>
      <c r="AX647" s="304">
        <v>-999</v>
      </c>
      <c r="AY647" s="304">
        <v>-999</v>
      </c>
      <c r="AZ647" s="304">
        <v>-999</v>
      </c>
      <c r="BA647" s="304">
        <v>-999</v>
      </c>
      <c r="BB647" s="304">
        <v>-999</v>
      </c>
      <c r="BC647" s="304">
        <v>-999</v>
      </c>
      <c r="BD647" s="304">
        <v>-999</v>
      </c>
      <c r="BE647" s="304">
        <v>-999</v>
      </c>
      <c r="BF647" s="304">
        <v>-999</v>
      </c>
      <c r="BG647" s="304">
        <v>-999</v>
      </c>
      <c r="BH647" s="304">
        <v>-999</v>
      </c>
      <c r="BI647" s="304">
        <v>-999</v>
      </c>
      <c r="BJ647" s="304" t="s">
        <v>4954</v>
      </c>
      <c r="BK647" s="304" t="s">
        <v>4954</v>
      </c>
      <c r="BL647" s="304" t="s">
        <v>4954</v>
      </c>
    </row>
    <row r="648" spans="1:64" ht="15" hidden="1" customHeight="1" x14ac:dyDescent="0.2">
      <c r="A648" s="304" t="s">
        <v>4922</v>
      </c>
      <c r="B648" s="304" t="s">
        <v>5968</v>
      </c>
      <c r="C648" s="304">
        <v>652</v>
      </c>
      <c r="D648" s="349" t="s">
        <v>416</v>
      </c>
      <c r="E648" s="309">
        <v>-999</v>
      </c>
      <c r="F648" s="309"/>
      <c r="G648" s="324">
        <v>23.52</v>
      </c>
      <c r="H648" s="324">
        <v>120.584</v>
      </c>
      <c r="I648" s="324" t="s">
        <v>214</v>
      </c>
      <c r="J648" s="368">
        <f>EXP(0.21*LN(Y648)+0.33*LN(AF648)+0.28*LN(AJ648)+0.18*LN(AV648))</f>
        <v>573.03864891895489</v>
      </c>
      <c r="K648" s="331">
        <f>SQRT(0.21*AA648^2+0.33*AG648^2+0.28*AL648^2+0.18*AW648^2)</f>
        <v>0.3735866699977396</v>
      </c>
      <c r="L648" s="304" t="str">
        <f t="shared" si="191"/>
        <v>C</v>
      </c>
      <c r="M648" s="388" t="s">
        <v>6093</v>
      </c>
      <c r="N648" s="304"/>
      <c r="O648" s="356"/>
      <c r="P648" s="304"/>
      <c r="Q648" s="310"/>
      <c r="R648" s="304"/>
      <c r="S648" s="304"/>
      <c r="T648" s="304"/>
      <c r="U648" s="304"/>
      <c r="V648" s="304"/>
      <c r="W648" s="304" t="s">
        <v>204</v>
      </c>
      <c r="X648" s="304" t="s">
        <v>205</v>
      </c>
      <c r="Y648" s="366">
        <f t="shared" si="194"/>
        <v>424.8</v>
      </c>
      <c r="Z648" s="304"/>
      <c r="AA648" s="331">
        <v>0.36</v>
      </c>
      <c r="AB648" s="304" t="s">
        <v>205</v>
      </c>
      <c r="AC648" s="304">
        <v>230</v>
      </c>
      <c r="AD648" s="366">
        <v>0</v>
      </c>
      <c r="AE648" s="304">
        <v>559.6</v>
      </c>
      <c r="AF648" s="331">
        <f>EXP(IF(X648="A",LN(683.9),IF(X648="B",LN(559.6),IF(OR(X648="C",X648="D",X648="CD"),LN(225)+((LN(513)-LN(225))/(1+(EXP(LN(31.4)-LN(AC648))/0.48))),IF(X648="E",LN(204.2),"N/A")))))</f>
        <v>559.60000000000025</v>
      </c>
      <c r="AG648" s="304">
        <v>0.33</v>
      </c>
      <c r="AH648" s="304">
        <v>4.2061500000000002E-2</v>
      </c>
      <c r="AI648" s="312"/>
      <c r="AJ648" s="332">
        <v>760</v>
      </c>
      <c r="AK648" s="304">
        <f t="shared" si="192"/>
        <v>760</v>
      </c>
      <c r="AL648" s="363">
        <v>0.43</v>
      </c>
      <c r="AM648" s="389" t="str">
        <f t="shared" si="193"/>
        <v/>
      </c>
      <c r="AN648" s="304"/>
      <c r="AO648" s="304"/>
      <c r="AP648" s="312"/>
      <c r="AQ648" s="312"/>
      <c r="AR648" s="312"/>
      <c r="AS648" s="312"/>
      <c r="AT648" s="312"/>
      <c r="AU648" s="329">
        <f>VLOOKUP(C648,[1]world!$A$2:$B$3555,2,FALSE)</f>
        <v>3</v>
      </c>
      <c r="AV648" s="329">
        <v>547</v>
      </c>
      <c r="AW648" s="304">
        <v>0.37</v>
      </c>
      <c r="AX648" s="304">
        <v>-999</v>
      </c>
      <c r="AY648" s="304">
        <v>-999</v>
      </c>
      <c r="AZ648" s="304">
        <v>-999</v>
      </c>
      <c r="BA648" s="304">
        <v>-999</v>
      </c>
      <c r="BB648" s="304">
        <v>-999</v>
      </c>
      <c r="BC648" s="304">
        <v>-999</v>
      </c>
      <c r="BD648" s="304">
        <v>-999</v>
      </c>
      <c r="BE648" s="304">
        <v>-999</v>
      </c>
      <c r="BF648" s="304">
        <v>-999</v>
      </c>
      <c r="BG648" s="304">
        <v>-999</v>
      </c>
      <c r="BH648" s="304">
        <v>-999</v>
      </c>
      <c r="BI648" s="304">
        <v>-999</v>
      </c>
      <c r="BJ648" s="304" t="s">
        <v>4954</v>
      </c>
      <c r="BK648" s="304" t="s">
        <v>4954</v>
      </c>
      <c r="BL648" s="304" t="s">
        <v>4954</v>
      </c>
    </row>
    <row r="649" spans="1:64" ht="15" hidden="1" customHeight="1" x14ac:dyDescent="0.2">
      <c r="A649" s="304" t="s">
        <v>4922</v>
      </c>
      <c r="B649" s="304" t="s">
        <v>5968</v>
      </c>
      <c r="C649" s="304">
        <v>653</v>
      </c>
      <c r="D649" s="349" t="s">
        <v>436</v>
      </c>
      <c r="E649" s="309">
        <v>-999</v>
      </c>
      <c r="F649" s="309"/>
      <c r="G649" s="324">
        <v>23.607299999999999</v>
      </c>
      <c r="H649" s="324">
        <v>120.47880000000001</v>
      </c>
      <c r="I649" s="324" t="s">
        <v>214</v>
      </c>
      <c r="J649" s="368">
        <f>P649</f>
        <v>233.14</v>
      </c>
      <c r="K649" s="331">
        <v>0.11</v>
      </c>
      <c r="L649" s="304" t="str">
        <f t="shared" si="191"/>
        <v>D</v>
      </c>
      <c r="M649" s="388">
        <v>1</v>
      </c>
      <c r="N649" s="304"/>
      <c r="O649" s="356">
        <v>27</v>
      </c>
      <c r="P649" s="331">
        <v>233.14</v>
      </c>
      <c r="Q649" s="309">
        <v>2333</v>
      </c>
      <c r="R649" s="304" t="s">
        <v>5948</v>
      </c>
      <c r="S649" s="304"/>
      <c r="T649" s="304"/>
      <c r="U649" s="304"/>
      <c r="V649" s="304"/>
      <c r="W649" s="315" t="s">
        <v>225</v>
      </c>
      <c r="X649" s="304" t="s">
        <v>213</v>
      </c>
      <c r="Y649" s="366">
        <f t="shared" si="194"/>
        <v>274.5</v>
      </c>
      <c r="Z649" s="304"/>
      <c r="AA649" s="304"/>
      <c r="AB649" s="304" t="s">
        <v>213</v>
      </c>
      <c r="AC649" s="304">
        <v>42</v>
      </c>
      <c r="AD649" s="366">
        <v>233.14</v>
      </c>
      <c r="AE649" s="304">
        <v>400</v>
      </c>
      <c r="AF649" s="331" t="e">
        <f>EXP(IF(X649="A",LN(#REF!),IF(X649="B",LN(#REF!),IF(OR(X649="C",X649="D",X649="CD"),LN(#REF!)+((LN(#REF!)-LN(#REF!))/(1+(EXP(LN(#REF!)-LN(AC649))/#REF!))),IF(X649="E",LN(204.2),"N/A")))))</f>
        <v>#REF!</v>
      </c>
      <c r="AG649" s="304">
        <v>0.33</v>
      </c>
      <c r="AH649" s="304">
        <v>4.1174100000000002E-3</v>
      </c>
      <c r="AI649" s="312"/>
      <c r="AJ649" s="332">
        <v>302</v>
      </c>
      <c r="AK649" s="304">
        <f t="shared" si="192"/>
        <v>270</v>
      </c>
      <c r="AL649" s="304">
        <f>IF(AH649&lt;=0.0022,0.2,0.43)</f>
        <v>0.43</v>
      </c>
      <c r="AM649" s="389" t="str">
        <f t="shared" si="193"/>
        <v/>
      </c>
      <c r="AN649" s="304"/>
      <c r="AO649" s="304"/>
      <c r="AP649" s="312"/>
      <c r="AQ649" s="312"/>
      <c r="AR649" s="312"/>
      <c r="AS649" s="312"/>
      <c r="AT649" s="312"/>
      <c r="AU649" s="329">
        <f>VLOOKUP(C649,[1]world!$A$2:$B$3555,2,FALSE)</f>
        <v>12</v>
      </c>
      <c r="AV649" s="329">
        <v>297</v>
      </c>
      <c r="AW649" s="304">
        <v>0.37</v>
      </c>
      <c r="AX649" s="304">
        <v>-999</v>
      </c>
      <c r="AY649" s="304">
        <v>-999</v>
      </c>
      <c r="AZ649" s="304">
        <v>-999</v>
      </c>
      <c r="BA649" s="304">
        <v>-999</v>
      </c>
      <c r="BB649" s="304">
        <v>-999</v>
      </c>
      <c r="BC649" s="304">
        <v>-999</v>
      </c>
      <c r="BD649" s="304">
        <v>-999</v>
      </c>
      <c r="BE649" s="304">
        <v>-999</v>
      </c>
      <c r="BF649" s="304">
        <v>-999</v>
      </c>
      <c r="BG649" s="304">
        <v>-999</v>
      </c>
      <c r="BH649" s="304">
        <v>-999</v>
      </c>
      <c r="BI649" s="304">
        <v>-999</v>
      </c>
      <c r="BJ649" s="304" t="s">
        <v>4954</v>
      </c>
      <c r="BK649" s="304" t="s">
        <v>4954</v>
      </c>
      <c r="BL649" s="304" t="s">
        <v>4954</v>
      </c>
    </row>
    <row r="650" spans="1:64" ht="15" hidden="1" customHeight="1" x14ac:dyDescent="0.2">
      <c r="A650" s="304" t="s">
        <v>4922</v>
      </c>
      <c r="B650" s="304" t="s">
        <v>5968</v>
      </c>
      <c r="C650" s="304">
        <v>654</v>
      </c>
      <c r="D650" s="349" t="s">
        <v>417</v>
      </c>
      <c r="E650" s="309">
        <v>-999</v>
      </c>
      <c r="F650" s="309"/>
      <c r="G650" s="324">
        <v>23.520700000000001</v>
      </c>
      <c r="H650" s="324">
        <v>120.34399999999999</v>
      </c>
      <c r="I650" s="324" t="s">
        <v>214</v>
      </c>
      <c r="J650" s="368">
        <f>P650</f>
        <v>201.21</v>
      </c>
      <c r="K650" s="331">
        <v>0.11</v>
      </c>
      <c r="L650" s="304" t="str">
        <f t="shared" si="191"/>
        <v>D</v>
      </c>
      <c r="M650" s="388">
        <v>1</v>
      </c>
      <c r="N650" s="304"/>
      <c r="O650" s="356">
        <v>28.5</v>
      </c>
      <c r="P650" s="331">
        <v>201.21</v>
      </c>
      <c r="Q650" s="309">
        <v>2336</v>
      </c>
      <c r="R650" s="304" t="s">
        <v>5948</v>
      </c>
      <c r="S650" s="304"/>
      <c r="T650" s="304"/>
      <c r="U650" s="304"/>
      <c r="V650" s="304"/>
      <c r="W650" s="315" t="s">
        <v>225</v>
      </c>
      <c r="X650" s="304" t="s">
        <v>213</v>
      </c>
      <c r="Y650" s="366">
        <f t="shared" si="194"/>
        <v>274.5</v>
      </c>
      <c r="Z650" s="304"/>
      <c r="AA650" s="304"/>
      <c r="AB650" s="304" t="s">
        <v>213</v>
      </c>
      <c r="AC650" s="304">
        <v>16</v>
      </c>
      <c r="AD650" s="366">
        <v>201.21</v>
      </c>
      <c r="AE650" s="304">
        <v>300</v>
      </c>
      <c r="AF650" s="331" t="e">
        <f>EXP(IF(X650="A",LN(#REF!),IF(X650="B",LN(#REF!),IF(OR(X650="C",X650="D",X650="CD"),LN(#REF!)+((LN(#REF!)-LN(#REF!))/(1+(EXP(LN(#REF!)-LN(AC650))/#REF!))),IF(X650="E",LN(204.2),"N/A")))))</f>
        <v>#REF!</v>
      </c>
      <c r="AG650" s="304">
        <v>0.33</v>
      </c>
      <c r="AH650" s="304">
        <v>2.4123E-3</v>
      </c>
      <c r="AI650" s="312"/>
      <c r="AJ650" s="332">
        <v>252</v>
      </c>
      <c r="AK650" s="304">
        <f t="shared" si="192"/>
        <v>270</v>
      </c>
      <c r="AL650" s="304">
        <f>IF(AH650&lt;=0.0022,0.2,0.43)</f>
        <v>0.43</v>
      </c>
      <c r="AM650" s="389" t="str">
        <f t="shared" si="193"/>
        <v/>
      </c>
      <c r="AN650" s="304"/>
      <c r="AO650" s="304"/>
      <c r="AP650" s="312"/>
      <c r="AQ650" s="312"/>
      <c r="AR650" s="312"/>
      <c r="AS650" s="312"/>
      <c r="AT650" s="312"/>
      <c r="AU650" s="329">
        <f>VLOOKUP(C650,[1]world!$A$2:$B$3555,2,FALSE)</f>
        <v>16</v>
      </c>
      <c r="AV650" s="329">
        <v>246</v>
      </c>
      <c r="AW650" s="304">
        <v>0.18</v>
      </c>
      <c r="AX650" s="304">
        <v>-999</v>
      </c>
      <c r="AY650" s="304">
        <v>-999</v>
      </c>
      <c r="AZ650" s="304">
        <v>-999</v>
      </c>
      <c r="BA650" s="304">
        <v>-999</v>
      </c>
      <c r="BB650" s="304">
        <v>-999</v>
      </c>
      <c r="BC650" s="304">
        <v>-999</v>
      </c>
      <c r="BD650" s="304">
        <v>-999</v>
      </c>
      <c r="BE650" s="304">
        <v>-999</v>
      </c>
      <c r="BF650" s="304">
        <v>-999</v>
      </c>
      <c r="BG650" s="304">
        <v>-999</v>
      </c>
      <c r="BH650" s="304">
        <v>-999</v>
      </c>
      <c r="BI650" s="304">
        <v>-999</v>
      </c>
      <c r="BJ650" s="304" t="s">
        <v>4954</v>
      </c>
      <c r="BK650" s="304" t="s">
        <v>4954</v>
      </c>
      <c r="BL650" s="304" t="s">
        <v>4954</v>
      </c>
    </row>
    <row r="651" spans="1:64" ht="15" hidden="1" customHeight="1" x14ac:dyDescent="0.2">
      <c r="A651" s="304" t="s">
        <v>4922</v>
      </c>
      <c r="B651" s="304" t="s">
        <v>5968</v>
      </c>
      <c r="C651" s="304">
        <v>655</v>
      </c>
      <c r="D651" s="349" t="s">
        <v>404</v>
      </c>
      <c r="E651" s="309">
        <v>-999</v>
      </c>
      <c r="F651" s="309"/>
      <c r="G651" s="324">
        <v>23.438800000000001</v>
      </c>
      <c r="H651" s="324">
        <v>120.59569999999999</v>
      </c>
      <c r="I651" s="324" t="s">
        <v>214</v>
      </c>
      <c r="J651" s="368">
        <f>P651</f>
        <v>492.26</v>
      </c>
      <c r="K651" s="331">
        <v>0.1</v>
      </c>
      <c r="L651" s="304" t="str">
        <f t="shared" si="191"/>
        <v>C</v>
      </c>
      <c r="M651" s="388">
        <v>0</v>
      </c>
      <c r="N651" s="304"/>
      <c r="O651" s="356">
        <v>32.5</v>
      </c>
      <c r="P651" s="304">
        <v>492.26</v>
      </c>
      <c r="Q651" s="309">
        <v>2215</v>
      </c>
      <c r="R651" s="304" t="s">
        <v>5948</v>
      </c>
      <c r="S651" s="304"/>
      <c r="T651" s="304"/>
      <c r="U651" s="304"/>
      <c r="V651" s="304"/>
      <c r="W651" s="317" t="s">
        <v>259</v>
      </c>
      <c r="X651" s="304" t="s">
        <v>232</v>
      </c>
      <c r="Y651" s="366">
        <f t="shared" si="194"/>
        <v>506.6</v>
      </c>
      <c r="Z651" s="304"/>
      <c r="AA651" s="304"/>
      <c r="AB651" s="304" t="s">
        <v>232</v>
      </c>
      <c r="AC651" s="304">
        <v>230</v>
      </c>
      <c r="AD651" s="366">
        <v>492.26</v>
      </c>
      <c r="AE651" s="304">
        <v>683.9</v>
      </c>
      <c r="AF651" s="331" t="e">
        <f>EXP(IF(X651="A",LN(#REF!),IF(X651="B",LN(#REF!),IF(OR(X651="C",X651="D",X651="CD"),LN(#REF!)+((LN(#REF!)-LN(#REF!))/(1+(EXP(LN(#REF!)-LN(AC651))/#REF!))),IF(X651="E",LN(204.2),"N/A")))))</f>
        <v>#REF!</v>
      </c>
      <c r="AG651" s="304">
        <v>0.37</v>
      </c>
      <c r="AH651" s="304">
        <v>6.05616E-2</v>
      </c>
      <c r="AI651" s="312"/>
      <c r="AJ651" s="332">
        <v>760</v>
      </c>
      <c r="AK651" s="304">
        <f t="shared" si="192"/>
        <v>760</v>
      </c>
      <c r="AL651" s="304">
        <f>IF(AH651&lt;=0.0022,0.2,0.43)</f>
        <v>0.43</v>
      </c>
      <c r="AM651" s="389" t="str">
        <f t="shared" si="193"/>
        <v/>
      </c>
      <c r="AN651" s="304"/>
      <c r="AO651" s="304"/>
      <c r="AP651" s="312"/>
      <c r="AQ651" s="312"/>
      <c r="AR651" s="312"/>
      <c r="AS651" s="312"/>
      <c r="AT651" s="312"/>
      <c r="AU651" s="329">
        <f>VLOOKUP(C651,[1]world!$A$2:$B$3555,2,FALSE)</f>
        <v>1</v>
      </c>
      <c r="AV651" s="329">
        <v>519</v>
      </c>
      <c r="AW651" s="304">
        <v>0.37</v>
      </c>
      <c r="AX651" s="304">
        <v>-999</v>
      </c>
      <c r="AY651" s="304">
        <v>-999</v>
      </c>
      <c r="AZ651" s="304">
        <v>-999</v>
      </c>
      <c r="BA651" s="304">
        <v>-999</v>
      </c>
      <c r="BB651" s="304">
        <v>-999</v>
      </c>
      <c r="BC651" s="304">
        <v>-999</v>
      </c>
      <c r="BD651" s="304">
        <v>-999</v>
      </c>
      <c r="BE651" s="304">
        <v>-999</v>
      </c>
      <c r="BF651" s="304">
        <v>-999</v>
      </c>
      <c r="BG651" s="304">
        <v>-999</v>
      </c>
      <c r="BH651" s="304">
        <v>-999</v>
      </c>
      <c r="BI651" s="304">
        <v>-999</v>
      </c>
      <c r="BJ651" s="304" t="s">
        <v>4954</v>
      </c>
      <c r="BK651" s="304" t="s">
        <v>4954</v>
      </c>
      <c r="BL651" s="304" t="s">
        <v>4954</v>
      </c>
    </row>
    <row r="652" spans="1:64" ht="15" hidden="1" customHeight="1" x14ac:dyDescent="0.2">
      <c r="A652" s="304" t="s">
        <v>4922</v>
      </c>
      <c r="B652" s="304" t="s">
        <v>5968</v>
      </c>
      <c r="C652" s="304">
        <v>656</v>
      </c>
      <c r="D652" s="349" t="s">
        <v>397</v>
      </c>
      <c r="E652" s="309">
        <v>-999</v>
      </c>
      <c r="F652" s="309"/>
      <c r="G652" s="324">
        <v>23.3583</v>
      </c>
      <c r="H652" s="324">
        <v>120.58329999999999</v>
      </c>
      <c r="I652" s="324" t="s">
        <v>214</v>
      </c>
      <c r="J652" s="368">
        <f>EXP(0.21*LN(Y652)+0.33*LN(AF652)+0.28*LN(AJ652)+0.18*LN(AV652))</f>
        <v>629.33977195889724</v>
      </c>
      <c r="K652" s="331">
        <f>SQRT(0.21*AA652^2+0.33*AG652^2+0.28*AL652^2+0.18*AW652^2)</f>
        <v>0.40511233010117081</v>
      </c>
      <c r="L652" s="304" t="str">
        <f t="shared" si="191"/>
        <v>C</v>
      </c>
      <c r="M652" s="388" t="s">
        <v>6093</v>
      </c>
      <c r="N652" s="304"/>
      <c r="O652" s="356"/>
      <c r="P652" s="304"/>
      <c r="Q652" s="310"/>
      <c r="R652" s="304"/>
      <c r="S652" s="304"/>
      <c r="T652" s="304"/>
      <c r="U652" s="304"/>
      <c r="V652" s="304"/>
      <c r="W652" s="315" t="s">
        <v>259</v>
      </c>
      <c r="X652" s="304" t="s">
        <v>232</v>
      </c>
      <c r="Y652" s="366">
        <f t="shared" si="194"/>
        <v>506.6</v>
      </c>
      <c r="Z652" s="304"/>
      <c r="AA652" s="304">
        <v>0.45</v>
      </c>
      <c r="AB652" s="304" t="s">
        <v>232</v>
      </c>
      <c r="AC652" s="304">
        <v>920</v>
      </c>
      <c r="AD652" s="366">
        <v>0</v>
      </c>
      <c r="AE652" s="304">
        <v>683.9</v>
      </c>
      <c r="AF652" s="331">
        <f>EXP(IF(X652="A",LN(683.9),IF(X652="B",LN(559.6),IF(OR(X652="C",X652="D",X652="CD"),LN(225)+((LN(513)-LN(225))/(1+(EXP(LN(31.4)-LN(AC652))/0.48))),IF(X652="E",LN(204.2),"N/A")))))</f>
        <v>683.90000000000032</v>
      </c>
      <c r="AG652" s="304">
        <v>0.37</v>
      </c>
      <c r="AH652" s="304">
        <v>9.6135200000000004E-2</v>
      </c>
      <c r="AI652" s="312"/>
      <c r="AJ652" s="332">
        <v>760</v>
      </c>
      <c r="AK652" s="304">
        <f t="shared" si="192"/>
        <v>760</v>
      </c>
      <c r="AL652" s="363">
        <v>0.43</v>
      </c>
      <c r="AM652" s="389" t="str">
        <f t="shared" si="193"/>
        <v/>
      </c>
      <c r="AN652" s="304"/>
      <c r="AO652" s="304"/>
      <c r="AP652" s="312"/>
      <c r="AQ652" s="312"/>
      <c r="AR652" s="312"/>
      <c r="AS652" s="312"/>
      <c r="AT652" s="312"/>
      <c r="AU652" s="329">
        <f>VLOOKUP(C652,[1]world!$A$2:$B$3555,2,FALSE)</f>
        <v>1</v>
      </c>
      <c r="AV652" s="329">
        <v>519</v>
      </c>
      <c r="AW652" s="304">
        <v>0.37</v>
      </c>
      <c r="AX652" s="304">
        <v>-999</v>
      </c>
      <c r="AY652" s="304">
        <v>-999</v>
      </c>
      <c r="AZ652" s="304">
        <v>-999</v>
      </c>
      <c r="BA652" s="304">
        <v>-999</v>
      </c>
      <c r="BB652" s="304">
        <v>-999</v>
      </c>
      <c r="BC652" s="304">
        <v>-999</v>
      </c>
      <c r="BD652" s="304">
        <v>-999</v>
      </c>
      <c r="BE652" s="304">
        <v>-999</v>
      </c>
      <c r="BF652" s="304">
        <v>-999</v>
      </c>
      <c r="BG652" s="304">
        <v>-999</v>
      </c>
      <c r="BH652" s="304">
        <v>-999</v>
      </c>
      <c r="BI652" s="304">
        <v>-999</v>
      </c>
      <c r="BJ652" s="304" t="s">
        <v>4954</v>
      </c>
      <c r="BK652" s="304" t="s">
        <v>4954</v>
      </c>
      <c r="BL652" s="304" t="s">
        <v>4954</v>
      </c>
    </row>
    <row r="653" spans="1:64" ht="15" hidden="1" customHeight="1" x14ac:dyDescent="0.2">
      <c r="A653" s="304" t="s">
        <v>4922</v>
      </c>
      <c r="B653" s="304" t="s">
        <v>5968</v>
      </c>
      <c r="C653" s="304">
        <v>657</v>
      </c>
      <c r="D653" s="349" t="s">
        <v>398</v>
      </c>
      <c r="E653" s="309">
        <v>-999</v>
      </c>
      <c r="F653" s="309"/>
      <c r="G653" s="324">
        <v>23.383199999999999</v>
      </c>
      <c r="H653" s="324">
        <v>120.1635</v>
      </c>
      <c r="I653" s="324" t="s">
        <v>244</v>
      </c>
      <c r="J653" s="368">
        <f>P653</f>
        <v>194.47</v>
      </c>
      <c r="K653" s="331">
        <v>0.1</v>
      </c>
      <c r="L653" s="304" t="str">
        <f t="shared" si="191"/>
        <v>D</v>
      </c>
      <c r="M653" s="388">
        <v>0</v>
      </c>
      <c r="N653" s="304"/>
      <c r="O653" s="356">
        <v>37</v>
      </c>
      <c r="P653" s="304">
        <v>194.47</v>
      </c>
      <c r="Q653" s="309">
        <v>2338</v>
      </c>
      <c r="R653" s="304" t="s">
        <v>5948</v>
      </c>
      <c r="S653" s="304"/>
      <c r="T653" s="304"/>
      <c r="U653" s="304"/>
      <c r="V653" s="304"/>
      <c r="W653" s="315" t="s">
        <v>326</v>
      </c>
      <c r="X653" s="304" t="s">
        <v>213</v>
      </c>
      <c r="Y653" s="366">
        <f t="shared" si="194"/>
        <v>274.5</v>
      </c>
      <c r="Z653" s="304"/>
      <c r="AA653" s="304"/>
      <c r="AB653" s="304" t="s">
        <v>213</v>
      </c>
      <c r="AC653" s="304">
        <v>2</v>
      </c>
      <c r="AD653" s="366">
        <v>194.47</v>
      </c>
      <c r="AE653" s="304">
        <v>200</v>
      </c>
      <c r="AF653" s="331" t="e">
        <f>EXP(IF(X653="A",LN(#REF!),IF(X653="B",LN(#REF!),IF(OR(X653="C",X653="D",X653="CD"),LN(#REF!)+((LN(#REF!)-LN(#REF!))/(1+(EXP(LN(#REF!)-LN(AC653))/#REF!))),IF(X653="E",LN(204.2),"N/A")))))</f>
        <v>#REF!</v>
      </c>
      <c r="AG653" s="304">
        <v>0.33</v>
      </c>
      <c r="AH653" s="304">
        <v>1.1743999999999999E-3</v>
      </c>
      <c r="AI653" s="312"/>
      <c r="AJ653" s="332">
        <v>215</v>
      </c>
      <c r="AK653" s="304">
        <f t="shared" si="192"/>
        <v>210</v>
      </c>
      <c r="AL653" s="304">
        <f>IF(AH653&lt;=0.0022,0.2,0.43)</f>
        <v>0.2</v>
      </c>
      <c r="AM653" s="389" t="str">
        <f t="shared" si="193"/>
        <v/>
      </c>
      <c r="AN653" s="304"/>
      <c r="AO653" s="304"/>
      <c r="AP653" s="312"/>
      <c r="AQ653" s="312"/>
      <c r="AR653" s="312"/>
      <c r="AS653" s="312"/>
      <c r="AT653" s="312"/>
      <c r="AU653" s="329">
        <f>VLOOKUP(C653,[1]world!$A$2:$B$3555,2,FALSE)</f>
        <v>16</v>
      </c>
      <c r="AV653" s="329">
        <v>246</v>
      </c>
      <c r="AW653" s="304">
        <v>0.18</v>
      </c>
      <c r="AX653" s="304">
        <v>-999</v>
      </c>
      <c r="AY653" s="304">
        <v>-999</v>
      </c>
      <c r="AZ653" s="304">
        <v>-999</v>
      </c>
      <c r="BA653" s="304">
        <v>-999</v>
      </c>
      <c r="BB653" s="304">
        <v>-999</v>
      </c>
      <c r="BC653" s="304">
        <v>-999</v>
      </c>
      <c r="BD653" s="304">
        <v>-999</v>
      </c>
      <c r="BE653" s="304">
        <v>-999</v>
      </c>
      <c r="BF653" s="304">
        <v>-999</v>
      </c>
      <c r="BG653" s="304">
        <v>-999</v>
      </c>
      <c r="BH653" s="304">
        <v>-999</v>
      </c>
      <c r="BI653" s="304">
        <v>-999</v>
      </c>
      <c r="BJ653" s="304" t="s">
        <v>4954</v>
      </c>
      <c r="BK653" s="304" t="s">
        <v>4954</v>
      </c>
      <c r="BL653" s="304" t="s">
        <v>4954</v>
      </c>
    </row>
    <row r="654" spans="1:64" ht="15" hidden="1" customHeight="1" x14ac:dyDescent="0.2">
      <c r="A654" s="304" t="s">
        <v>208</v>
      </c>
      <c r="B654" s="304" t="s">
        <v>5968</v>
      </c>
      <c r="C654" s="304">
        <v>658</v>
      </c>
      <c r="D654" s="349" t="s">
        <v>408</v>
      </c>
      <c r="E654" s="309">
        <v>-999</v>
      </c>
      <c r="F654" s="309"/>
      <c r="G654" s="324">
        <v>23.476500000000001</v>
      </c>
      <c r="H654" s="324">
        <v>120.4632</v>
      </c>
      <c r="I654" s="324" t="s">
        <v>214</v>
      </c>
      <c r="J654" s="368">
        <f>AD654</f>
        <v>442.15</v>
      </c>
      <c r="K654" s="331">
        <v>0.1</v>
      </c>
      <c r="L654" s="304" t="str">
        <f t="shared" si="191"/>
        <v>C</v>
      </c>
      <c r="M654" s="388">
        <v>0</v>
      </c>
      <c r="N654" s="304"/>
      <c r="O654" s="356"/>
      <c r="P654" s="304"/>
      <c r="Q654" s="310"/>
      <c r="R654" s="304" t="s">
        <v>209</v>
      </c>
      <c r="S654" s="304"/>
      <c r="T654" s="304"/>
      <c r="U654" s="304"/>
      <c r="V654" s="304"/>
      <c r="W654" s="304" t="s">
        <v>204</v>
      </c>
      <c r="X654" s="304" t="s">
        <v>205</v>
      </c>
      <c r="Y654" s="366">
        <f t="shared" si="194"/>
        <v>424.8</v>
      </c>
      <c r="Z654" s="304"/>
      <c r="AA654" s="304"/>
      <c r="AB654" s="304" t="s">
        <v>205</v>
      </c>
      <c r="AC654" s="304">
        <v>81</v>
      </c>
      <c r="AD654" s="366">
        <v>442.15</v>
      </c>
      <c r="AE654" s="304">
        <v>559.6</v>
      </c>
      <c r="AF654" s="331" t="e">
        <f>EXP(IF(X654="A",LN(#REF!),IF(X654="B",LN(#REF!),IF(OR(X654="C",X654="D",X654="CD"),LN(#REF!)+((LN(#REF!)-LN(#REF!))/(1+(EXP(LN(#REF!)-LN(AC654))/#REF!))),IF(X654="E",LN(204.2),"N/A")))))</f>
        <v>#REF!</v>
      </c>
      <c r="AG654" s="304">
        <v>0.33</v>
      </c>
      <c r="AH654" s="304">
        <v>1.9987100000000001E-2</v>
      </c>
      <c r="AI654" s="312"/>
      <c r="AJ654" s="332">
        <v>660</v>
      </c>
      <c r="AK654" s="304">
        <f t="shared" si="192"/>
        <v>690</v>
      </c>
      <c r="AL654" s="304">
        <f>IF(AH654&lt;=0.0022,0.2,0.43)</f>
        <v>0.43</v>
      </c>
      <c r="AM654" s="389" t="str">
        <f t="shared" si="193"/>
        <v/>
      </c>
      <c r="AN654" s="304"/>
      <c r="AO654" s="304"/>
      <c r="AP654" s="312"/>
      <c r="AQ654" s="312"/>
      <c r="AR654" s="312"/>
      <c r="AS654" s="312"/>
      <c r="AT654" s="312"/>
      <c r="AU654" s="329">
        <f>VLOOKUP(C654,[1]world!$A$2:$B$3555,2,FALSE)</f>
        <v>11</v>
      </c>
      <c r="AV654" s="329">
        <v>328</v>
      </c>
      <c r="AW654" s="304">
        <v>0.37</v>
      </c>
      <c r="AX654" s="304">
        <v>-999</v>
      </c>
      <c r="AY654" s="304">
        <v>-999</v>
      </c>
      <c r="AZ654" s="304">
        <v>-999</v>
      </c>
      <c r="BA654" s="304">
        <v>-999</v>
      </c>
      <c r="BB654" s="304">
        <v>-999</v>
      </c>
      <c r="BC654" s="304">
        <v>-999</v>
      </c>
      <c r="BD654" s="304">
        <v>-999</v>
      </c>
      <c r="BE654" s="304">
        <v>-999</v>
      </c>
      <c r="BF654" s="304">
        <v>-999</v>
      </c>
      <c r="BG654" s="304">
        <v>-999</v>
      </c>
      <c r="BH654" s="304">
        <v>-999</v>
      </c>
      <c r="BI654" s="304">
        <v>-999</v>
      </c>
      <c r="BJ654" s="304" t="s">
        <v>4954</v>
      </c>
      <c r="BK654" s="304" t="s">
        <v>4954</v>
      </c>
      <c r="BL654" s="304" t="s">
        <v>4954</v>
      </c>
    </row>
    <row r="655" spans="1:64" ht="15" hidden="1" customHeight="1" x14ac:dyDescent="0.2">
      <c r="A655" s="304" t="s">
        <v>4922</v>
      </c>
      <c r="B655" s="304" t="s">
        <v>5968</v>
      </c>
      <c r="C655" s="304">
        <v>659</v>
      </c>
      <c r="D655" s="349" t="s">
        <v>411</v>
      </c>
      <c r="E655" s="309">
        <v>-999</v>
      </c>
      <c r="F655" s="309"/>
      <c r="G655" s="324">
        <v>23.4938</v>
      </c>
      <c r="H655" s="324">
        <v>120.4468</v>
      </c>
      <c r="I655" s="324" t="s">
        <v>214</v>
      </c>
      <c r="J655" s="368">
        <f>P655</f>
        <v>169.52</v>
      </c>
      <c r="K655" s="331">
        <v>0.2</v>
      </c>
      <c r="L655" s="304" t="str">
        <f t="shared" si="191"/>
        <v>E</v>
      </c>
      <c r="M655" s="388">
        <v>1</v>
      </c>
      <c r="N655" s="304"/>
      <c r="O655" s="356">
        <v>13</v>
      </c>
      <c r="P655" s="331">
        <v>169.52</v>
      </c>
      <c r="Q655" s="309">
        <v>2339</v>
      </c>
      <c r="R655" s="304" t="s">
        <v>5948</v>
      </c>
      <c r="S655" s="304"/>
      <c r="T655" s="304"/>
      <c r="U655" s="304"/>
      <c r="V655" s="304"/>
      <c r="W655" s="315" t="s">
        <v>225</v>
      </c>
      <c r="X655" s="304" t="s">
        <v>213</v>
      </c>
      <c r="Y655" s="366">
        <f t="shared" si="194"/>
        <v>274.5</v>
      </c>
      <c r="Z655" s="304"/>
      <c r="AA655" s="304"/>
      <c r="AB655" s="304" t="s">
        <v>213</v>
      </c>
      <c r="AC655" s="304">
        <v>31</v>
      </c>
      <c r="AD655" s="366">
        <v>169.52</v>
      </c>
      <c r="AE655" s="304">
        <v>300</v>
      </c>
      <c r="AF655" s="331" t="e">
        <f>EXP(IF(X655="A",LN(#REF!),IF(X655="B",LN(#REF!),IF(OR(X655="C",X655="D",X655="CD"),LN(#REF!)+((LN(#REF!)-LN(#REF!))/(1+(EXP(LN(#REF!)-LN(AC655))/#REF!))),IF(X655="E",LN(204.2),"N/A")))))</f>
        <v>#REF!</v>
      </c>
      <c r="AG655" s="304">
        <v>0.33</v>
      </c>
      <c r="AH655" s="304">
        <v>4.9181199999999998E-3</v>
      </c>
      <c r="AI655" s="312"/>
      <c r="AJ655" s="332">
        <v>317</v>
      </c>
      <c r="AK655" s="304">
        <f t="shared" si="192"/>
        <v>270</v>
      </c>
      <c r="AL655" s="304">
        <f>IF(AH655&lt;=0.0022,0.2,0.43)</f>
        <v>0.43</v>
      </c>
      <c r="AM655" s="389" t="str">
        <f t="shared" si="193"/>
        <v/>
      </c>
      <c r="AN655" s="304"/>
      <c r="AO655" s="304"/>
      <c r="AP655" s="312"/>
      <c r="AQ655" s="312"/>
      <c r="AR655" s="312"/>
      <c r="AS655" s="312"/>
      <c r="AT655" s="312"/>
      <c r="AU655" s="329">
        <f>VLOOKUP(C655,[1]world!$A$2:$B$3555,2,FALSE)</f>
        <v>11</v>
      </c>
      <c r="AV655" s="329">
        <v>328</v>
      </c>
      <c r="AW655" s="304">
        <v>0.37</v>
      </c>
      <c r="AX655" s="304">
        <v>-999</v>
      </c>
      <c r="AY655" s="304">
        <v>-999</v>
      </c>
      <c r="AZ655" s="304">
        <v>-999</v>
      </c>
      <c r="BA655" s="304">
        <v>-999</v>
      </c>
      <c r="BB655" s="304">
        <v>-999</v>
      </c>
      <c r="BC655" s="304">
        <v>-999</v>
      </c>
      <c r="BD655" s="304">
        <v>-999</v>
      </c>
      <c r="BE655" s="304">
        <v>-999</v>
      </c>
      <c r="BF655" s="304">
        <v>-999</v>
      </c>
      <c r="BG655" s="304">
        <v>-999</v>
      </c>
      <c r="BH655" s="304">
        <v>-999</v>
      </c>
      <c r="BI655" s="304">
        <v>-999</v>
      </c>
      <c r="BJ655" s="304" t="s">
        <v>4954</v>
      </c>
      <c r="BK655" s="304" t="s">
        <v>4954</v>
      </c>
      <c r="BL655" s="304" t="s">
        <v>4954</v>
      </c>
    </row>
    <row r="656" spans="1:64" ht="15" hidden="1" customHeight="1" x14ac:dyDescent="0.2">
      <c r="A656" s="304" t="s">
        <v>4922</v>
      </c>
      <c r="B656" s="304" t="s">
        <v>5968</v>
      </c>
      <c r="C656" s="304">
        <v>660</v>
      </c>
      <c r="D656" s="349" t="s">
        <v>384</v>
      </c>
      <c r="E656" s="309">
        <v>-999</v>
      </c>
      <c r="F656" s="309"/>
      <c r="G656" s="324">
        <v>23.2803</v>
      </c>
      <c r="H656" s="324">
        <v>120.4083</v>
      </c>
      <c r="I656" s="324" t="s">
        <v>214</v>
      </c>
      <c r="J656" s="368">
        <f t="shared" ref="J656:J657" si="195">EXP(0.21*LN(Y656)+0.33*LN(AF656)+0.28*LN(AJ656)+0.18*LN(AV656))</f>
        <v>538.9322777314967</v>
      </c>
      <c r="K656" s="331">
        <f t="shared" ref="K656:K657" si="196">SQRT(0.21*AA656^2+0.33*AG656^2+0.28*AL656^2+0.18*AW656^2)</f>
        <v>0.3735866699977396</v>
      </c>
      <c r="L656" s="304" t="str">
        <f t="shared" si="191"/>
        <v>C</v>
      </c>
      <c r="M656" s="388" t="s">
        <v>6093</v>
      </c>
      <c r="N656" s="304"/>
      <c r="O656" s="356"/>
      <c r="P656" s="304"/>
      <c r="Q656" s="310"/>
      <c r="R656" s="304"/>
      <c r="S656" s="304"/>
      <c r="T656" s="304"/>
      <c r="U656" s="304"/>
      <c r="V656" s="304"/>
      <c r="W656" s="304" t="s">
        <v>204</v>
      </c>
      <c r="X656" s="304" t="s">
        <v>205</v>
      </c>
      <c r="Y656" s="366">
        <f t="shared" si="194"/>
        <v>424.8</v>
      </c>
      <c r="Z656" s="304"/>
      <c r="AA656" s="331">
        <v>0.36</v>
      </c>
      <c r="AB656" s="304" t="s">
        <v>205</v>
      </c>
      <c r="AC656" s="304">
        <v>40</v>
      </c>
      <c r="AD656" s="366">
        <v>0</v>
      </c>
      <c r="AE656" s="304">
        <v>559.6</v>
      </c>
      <c r="AF656" s="331">
        <f t="shared" ref="AF656:AF657" si="197">EXP(IF(X656="A",LN(683.9),IF(X656="B",LN(559.6),IF(OR(X656="C",X656="D",X656="CD"),LN(225)+((LN(513)-LN(225))/(1+(EXP(LN(31.4)-LN(AC656))/0.48))),IF(X656="E",LN(204.2),"N/A")))))</f>
        <v>559.60000000000025</v>
      </c>
      <c r="AG656" s="304">
        <v>0.33</v>
      </c>
      <c r="AH656" s="304">
        <v>2.47379E-2</v>
      </c>
      <c r="AI656" s="312"/>
      <c r="AJ656" s="332">
        <v>755</v>
      </c>
      <c r="AK656" s="304">
        <f t="shared" si="192"/>
        <v>690</v>
      </c>
      <c r="AL656" s="363">
        <v>0.43</v>
      </c>
      <c r="AM656" s="389" t="str">
        <f t="shared" si="193"/>
        <v/>
      </c>
      <c r="AN656" s="304"/>
      <c r="AO656" s="304"/>
      <c r="AP656" s="312"/>
      <c r="AQ656" s="312"/>
      <c r="AR656" s="312"/>
      <c r="AS656" s="312"/>
      <c r="AT656" s="312"/>
      <c r="AU656" s="329">
        <f>VLOOKUP(C656,[1]world!$A$2:$B$3555,2,FALSE)</f>
        <v>2</v>
      </c>
      <c r="AV656" s="329">
        <v>393</v>
      </c>
      <c r="AW656" s="304">
        <v>0.37</v>
      </c>
      <c r="AX656" s="304">
        <v>-999</v>
      </c>
      <c r="AY656" s="304">
        <v>-999</v>
      </c>
      <c r="AZ656" s="304">
        <v>-999</v>
      </c>
      <c r="BA656" s="304">
        <v>-999</v>
      </c>
      <c r="BB656" s="304">
        <v>-999</v>
      </c>
      <c r="BC656" s="304">
        <v>-999</v>
      </c>
      <c r="BD656" s="304">
        <v>-999</v>
      </c>
      <c r="BE656" s="304">
        <v>-999</v>
      </c>
      <c r="BF656" s="304">
        <v>-999</v>
      </c>
      <c r="BG656" s="304">
        <v>-999</v>
      </c>
      <c r="BH656" s="304">
        <v>-999</v>
      </c>
      <c r="BI656" s="304">
        <v>-999</v>
      </c>
      <c r="BJ656" s="304" t="s">
        <v>4954</v>
      </c>
      <c r="BK656" s="304" t="s">
        <v>4954</v>
      </c>
      <c r="BL656" s="304" t="s">
        <v>4954</v>
      </c>
    </row>
    <row r="657" spans="1:64" ht="15" hidden="1" customHeight="1" x14ac:dyDescent="0.2">
      <c r="A657" s="304" t="s">
        <v>4922</v>
      </c>
      <c r="B657" s="304" t="s">
        <v>5968</v>
      </c>
      <c r="C657" s="304">
        <v>661</v>
      </c>
      <c r="D657" s="349" t="s">
        <v>385</v>
      </c>
      <c r="E657" s="309">
        <v>-999</v>
      </c>
      <c r="F657" s="309"/>
      <c r="G657" s="324">
        <v>23.287800000000001</v>
      </c>
      <c r="H657" s="324">
        <v>120.501</v>
      </c>
      <c r="I657" s="324" t="s">
        <v>214</v>
      </c>
      <c r="J657" s="368">
        <f t="shared" si="195"/>
        <v>573.03864891895489</v>
      </c>
      <c r="K657" s="331">
        <f t="shared" si="196"/>
        <v>0.3735866699977396</v>
      </c>
      <c r="L657" s="304" t="str">
        <f t="shared" si="191"/>
        <v>C</v>
      </c>
      <c r="M657" s="388" t="s">
        <v>6093</v>
      </c>
      <c r="N657" s="304"/>
      <c r="O657" s="356"/>
      <c r="P657" s="304"/>
      <c r="Q657" s="310"/>
      <c r="R657" s="304"/>
      <c r="S657" s="304"/>
      <c r="T657" s="304"/>
      <c r="U657" s="304"/>
      <c r="V657" s="304"/>
      <c r="W657" s="304" t="s">
        <v>235</v>
      </c>
      <c r="X657" s="304" t="s">
        <v>205</v>
      </c>
      <c r="Y657" s="366">
        <f t="shared" si="194"/>
        <v>424.8</v>
      </c>
      <c r="Z657" s="304"/>
      <c r="AA657" s="331">
        <v>0.36</v>
      </c>
      <c r="AB657" s="304" t="s">
        <v>205</v>
      </c>
      <c r="AC657" s="304">
        <v>470</v>
      </c>
      <c r="AD657" s="366">
        <v>0</v>
      </c>
      <c r="AE657" s="304">
        <v>559.6</v>
      </c>
      <c r="AF657" s="331">
        <f t="shared" si="197"/>
        <v>559.60000000000025</v>
      </c>
      <c r="AG657" s="304">
        <v>0.33</v>
      </c>
      <c r="AH657" s="304">
        <v>0.13635</v>
      </c>
      <c r="AI657" s="312"/>
      <c r="AJ657" s="332">
        <v>760</v>
      </c>
      <c r="AK657" s="304">
        <f t="shared" si="192"/>
        <v>760</v>
      </c>
      <c r="AL657" s="363">
        <v>0.43</v>
      </c>
      <c r="AM657" s="389" t="str">
        <f t="shared" si="193"/>
        <v/>
      </c>
      <c r="AN657" s="304"/>
      <c r="AO657" s="304"/>
      <c r="AP657" s="312"/>
      <c r="AQ657" s="312"/>
      <c r="AR657" s="312"/>
      <c r="AS657" s="312"/>
      <c r="AT657" s="312"/>
      <c r="AU657" s="329">
        <f>VLOOKUP(C657,[1]world!$A$2:$B$3555,2,FALSE)</f>
        <v>3</v>
      </c>
      <c r="AV657" s="329">
        <v>547</v>
      </c>
      <c r="AW657" s="304">
        <v>0.37</v>
      </c>
      <c r="AX657" s="304">
        <v>-999</v>
      </c>
      <c r="AY657" s="304">
        <v>-999</v>
      </c>
      <c r="AZ657" s="304">
        <v>-999</v>
      </c>
      <c r="BA657" s="304">
        <v>-999</v>
      </c>
      <c r="BB657" s="304">
        <v>-999</v>
      </c>
      <c r="BC657" s="304">
        <v>-999</v>
      </c>
      <c r="BD657" s="304">
        <v>-999</v>
      </c>
      <c r="BE657" s="304">
        <v>-999</v>
      </c>
      <c r="BF657" s="304">
        <v>-999</v>
      </c>
      <c r="BG657" s="304">
        <v>-999</v>
      </c>
      <c r="BH657" s="304">
        <v>-999</v>
      </c>
      <c r="BI657" s="304">
        <v>-999</v>
      </c>
      <c r="BJ657" s="304" t="s">
        <v>4954</v>
      </c>
      <c r="BK657" s="304" t="s">
        <v>4954</v>
      </c>
      <c r="BL657" s="304" t="s">
        <v>4954</v>
      </c>
    </row>
    <row r="658" spans="1:64" ht="15" hidden="1" customHeight="1" x14ac:dyDescent="0.2">
      <c r="A658" s="304" t="s">
        <v>4922</v>
      </c>
      <c r="B658" s="304" t="s">
        <v>5968</v>
      </c>
      <c r="C658" s="304">
        <v>662</v>
      </c>
      <c r="D658" s="349" t="s">
        <v>388</v>
      </c>
      <c r="E658" s="309">
        <v>-999</v>
      </c>
      <c r="F658" s="309"/>
      <c r="G658" s="324">
        <v>23.307700000000001</v>
      </c>
      <c r="H658" s="324">
        <v>120.30970000000001</v>
      </c>
      <c r="I658" s="324" t="s">
        <v>254</v>
      </c>
      <c r="J658" s="368">
        <f t="shared" ref="J658:J663" si="198">P658</f>
        <v>172.1</v>
      </c>
      <c r="K658" s="331">
        <v>0.11</v>
      </c>
      <c r="L658" s="304" t="str">
        <f t="shared" si="191"/>
        <v>E</v>
      </c>
      <c r="M658" s="388">
        <v>1</v>
      </c>
      <c r="N658" s="304"/>
      <c r="O658" s="356">
        <v>27.5</v>
      </c>
      <c r="P658" s="331">
        <v>172.1</v>
      </c>
      <c r="Q658" s="309">
        <v>2342</v>
      </c>
      <c r="R658" s="304" t="s">
        <v>5948</v>
      </c>
      <c r="S658" s="304"/>
      <c r="T658" s="304"/>
      <c r="U658" s="304"/>
      <c r="V658" s="304"/>
      <c r="W658" s="315" t="s">
        <v>253</v>
      </c>
      <c r="X658" s="304" t="s">
        <v>213</v>
      </c>
      <c r="Y658" s="366">
        <f t="shared" si="194"/>
        <v>274.5</v>
      </c>
      <c r="Z658" s="304"/>
      <c r="AA658" s="304"/>
      <c r="AB658" s="304" t="s">
        <v>213</v>
      </c>
      <c r="AC658" s="304">
        <v>10</v>
      </c>
      <c r="AD658" s="366">
        <v>172.1</v>
      </c>
      <c r="AE658" s="304">
        <v>200</v>
      </c>
      <c r="AF658" s="331" t="e">
        <f>EXP(IF(X658="A",LN(#REF!),IF(X658="B",LN(#REF!),IF(OR(X658="C",X658="D",X658="CD"),LN(#REF!)+((LN(#REF!)-LN(#REF!))/(1+(EXP(LN(#REF!)-LN(AC658))/#REF!))),IF(X658="E",LN(204.2),"N/A")))))</f>
        <v>#REF!</v>
      </c>
      <c r="AG658" s="304">
        <v>0.33</v>
      </c>
      <c r="AH658" s="304">
        <v>2.0644000000000001E-3</v>
      </c>
      <c r="AI658" s="312"/>
      <c r="AJ658" s="332">
        <v>242</v>
      </c>
      <c r="AK658" s="304">
        <f t="shared" si="192"/>
        <v>270</v>
      </c>
      <c r="AL658" s="304">
        <f>IF(AH658&lt;=0.0022,0.2,0.43)</f>
        <v>0.2</v>
      </c>
      <c r="AM658" s="389" t="str">
        <f t="shared" si="193"/>
        <v/>
      </c>
      <c r="AN658" s="304"/>
      <c r="AO658" s="304"/>
      <c r="AP658" s="312"/>
      <c r="AQ658" s="312"/>
      <c r="AR658" s="312"/>
      <c r="AS658" s="312"/>
      <c r="AT658" s="312"/>
      <c r="AU658" s="329">
        <f>VLOOKUP(C658,[1]world!$A$2:$B$3555,2,FALSE)</f>
        <v>16</v>
      </c>
      <c r="AV658" s="329">
        <v>246</v>
      </c>
      <c r="AW658" s="304">
        <v>0.18</v>
      </c>
      <c r="AX658" s="304">
        <v>-999</v>
      </c>
      <c r="AY658" s="304">
        <v>-999</v>
      </c>
      <c r="AZ658" s="304">
        <v>-999</v>
      </c>
      <c r="BA658" s="304">
        <v>-999</v>
      </c>
      <c r="BB658" s="304">
        <v>-999</v>
      </c>
      <c r="BC658" s="304">
        <v>-999</v>
      </c>
      <c r="BD658" s="304">
        <v>-999</v>
      </c>
      <c r="BE658" s="304">
        <v>-999</v>
      </c>
      <c r="BF658" s="304">
        <v>-999</v>
      </c>
      <c r="BG658" s="304">
        <v>-999</v>
      </c>
      <c r="BH658" s="304">
        <v>-999</v>
      </c>
      <c r="BI658" s="304">
        <v>-999</v>
      </c>
      <c r="BJ658" s="304" t="s">
        <v>4954</v>
      </c>
      <c r="BK658" s="304" t="s">
        <v>4954</v>
      </c>
      <c r="BL658" s="304" t="s">
        <v>4954</v>
      </c>
    </row>
    <row r="659" spans="1:64" ht="15" hidden="1" customHeight="1" x14ac:dyDescent="0.2">
      <c r="A659" s="304" t="s">
        <v>4922</v>
      </c>
      <c r="B659" s="304" t="s">
        <v>5968</v>
      </c>
      <c r="C659" s="304">
        <v>663</v>
      </c>
      <c r="D659" s="349" t="s">
        <v>382</v>
      </c>
      <c r="E659" s="309">
        <v>-999</v>
      </c>
      <c r="F659" s="309"/>
      <c r="G659" s="324">
        <v>23.2698</v>
      </c>
      <c r="H659" s="324">
        <v>120.2705</v>
      </c>
      <c r="I659" s="324" t="s">
        <v>214</v>
      </c>
      <c r="J659" s="368">
        <f t="shared" si="198"/>
        <v>225.77</v>
      </c>
      <c r="K659" s="331">
        <v>0.1</v>
      </c>
      <c r="L659" s="304" t="str">
        <f t="shared" si="191"/>
        <v>D</v>
      </c>
      <c r="M659" s="388">
        <v>0</v>
      </c>
      <c r="N659" s="304"/>
      <c r="O659" s="356">
        <v>36</v>
      </c>
      <c r="P659" s="304">
        <v>225.77</v>
      </c>
      <c r="Q659" s="309">
        <v>2343</v>
      </c>
      <c r="R659" s="304" t="s">
        <v>5948</v>
      </c>
      <c r="S659" s="304"/>
      <c r="T659" s="304"/>
      <c r="U659" s="304"/>
      <c r="V659" s="304"/>
      <c r="W659" s="315" t="s">
        <v>248</v>
      </c>
      <c r="X659" s="304" t="s">
        <v>240</v>
      </c>
      <c r="Y659" s="366">
        <f t="shared" si="194"/>
        <v>181.5</v>
      </c>
      <c r="Z659" s="304">
        <v>0.2</v>
      </c>
      <c r="AA659" s="304"/>
      <c r="AB659" s="304" t="s">
        <v>240</v>
      </c>
      <c r="AC659" s="304">
        <v>8</v>
      </c>
      <c r="AD659" s="366">
        <v>225.77</v>
      </c>
      <c r="AE659" s="304">
        <v>204.2</v>
      </c>
      <c r="AF659" s="331">
        <f>EXP(IF(X659="A",LN(#REF!),IF(X659="B",LN(#REF!),IF(OR(X659="C",X659="D",X659="CD"),LN(#REF!)+((LN(#REF!)-LN(#REF!))/(1+(EXP(LN(#REF!)-LN(AC659))/#REF!))),IF(X659="E",LN(204.2),"N/A")))))</f>
        <v>204.19999999999993</v>
      </c>
      <c r="AG659" s="304">
        <v>0.2</v>
      </c>
      <c r="AH659" s="304">
        <v>1.2273099999999999E-3</v>
      </c>
      <c r="AI659" s="312"/>
      <c r="AJ659" s="332">
        <v>217</v>
      </c>
      <c r="AK659" s="304">
        <f t="shared" si="192"/>
        <v>210</v>
      </c>
      <c r="AL659" s="304">
        <f>IF(AH659&lt;=0.0022,0.2,0.43)</f>
        <v>0.2</v>
      </c>
      <c r="AM659" s="389" t="str">
        <f t="shared" si="193"/>
        <v/>
      </c>
      <c r="AN659" s="304"/>
      <c r="AO659" s="304"/>
      <c r="AP659" s="312"/>
      <c r="AQ659" s="312"/>
      <c r="AR659" s="312"/>
      <c r="AS659" s="312"/>
      <c r="AT659" s="312"/>
      <c r="AU659" s="329">
        <f>VLOOKUP(C659,[1]world!$A$2:$B$3555,2,FALSE)</f>
        <v>14</v>
      </c>
      <c r="AV659" s="329">
        <v>209</v>
      </c>
      <c r="AW659" s="304">
        <v>0.37</v>
      </c>
      <c r="AX659" s="304">
        <v>-999</v>
      </c>
      <c r="AY659" s="304">
        <v>-999</v>
      </c>
      <c r="AZ659" s="304">
        <v>-999</v>
      </c>
      <c r="BA659" s="304">
        <v>-999</v>
      </c>
      <c r="BB659" s="304">
        <v>-999</v>
      </c>
      <c r="BC659" s="304">
        <v>-999</v>
      </c>
      <c r="BD659" s="304">
        <v>-999</v>
      </c>
      <c r="BE659" s="304">
        <v>-999</v>
      </c>
      <c r="BF659" s="304">
        <v>-999</v>
      </c>
      <c r="BG659" s="304">
        <v>-999</v>
      </c>
      <c r="BH659" s="304">
        <v>-999</v>
      </c>
      <c r="BI659" s="304">
        <v>-999</v>
      </c>
      <c r="BJ659" s="304" t="s">
        <v>4954</v>
      </c>
      <c r="BK659" s="304" t="s">
        <v>4954</v>
      </c>
      <c r="BL659" s="304" t="s">
        <v>4954</v>
      </c>
    </row>
    <row r="660" spans="1:64" ht="15" hidden="1" customHeight="1" x14ac:dyDescent="0.2">
      <c r="A660" s="304" t="s">
        <v>4922</v>
      </c>
      <c r="B660" s="304" t="s">
        <v>5968</v>
      </c>
      <c r="C660" s="304">
        <v>664</v>
      </c>
      <c r="D660" s="349" t="s">
        <v>359</v>
      </c>
      <c r="E660" s="309">
        <v>-999</v>
      </c>
      <c r="F660" s="309"/>
      <c r="G660" s="324">
        <v>23.1495</v>
      </c>
      <c r="H660" s="324">
        <v>120.4098</v>
      </c>
      <c r="I660" s="324" t="s">
        <v>214</v>
      </c>
      <c r="J660" s="368">
        <f t="shared" si="198"/>
        <v>411.46</v>
      </c>
      <c r="K660" s="331">
        <v>0.1</v>
      </c>
      <c r="L660" s="304" t="str">
        <f t="shared" si="191"/>
        <v>C</v>
      </c>
      <c r="M660" s="388">
        <v>0</v>
      </c>
      <c r="N660" s="304"/>
      <c r="O660" s="356"/>
      <c r="P660" s="304">
        <v>411.46</v>
      </c>
      <c r="Q660" s="310" t="s">
        <v>340</v>
      </c>
      <c r="R660" s="304" t="s">
        <v>340</v>
      </c>
      <c r="S660" s="304"/>
      <c r="T660" s="304"/>
      <c r="U660" s="304"/>
      <c r="V660" s="304"/>
      <c r="W660" s="304" t="s">
        <v>204</v>
      </c>
      <c r="X660" s="304" t="s">
        <v>205</v>
      </c>
      <c r="Y660" s="366">
        <f t="shared" si="194"/>
        <v>424.8</v>
      </c>
      <c r="Z660" s="304"/>
      <c r="AA660" s="304"/>
      <c r="AB660" s="304" t="s">
        <v>205</v>
      </c>
      <c r="AC660" s="304">
        <v>20</v>
      </c>
      <c r="AD660" s="366">
        <v>0</v>
      </c>
      <c r="AE660" s="304">
        <v>559.6</v>
      </c>
      <c r="AF660" s="331" t="e">
        <f>EXP(IF(X660="A",LN(#REF!),IF(X660="B",LN(#REF!),IF(OR(X660="C",X660="D",X660="CD"),LN(#REF!)+((LN(#REF!)-LN(#REF!))/(1+(EXP(LN(#REF!)-LN(AC660))/#REF!))),IF(X660="E",LN(204.2),"N/A")))))</f>
        <v>#REF!</v>
      </c>
      <c r="AG660" s="304">
        <v>0.33</v>
      </c>
      <c r="AH660" s="304">
        <v>1.4714100000000001E-2</v>
      </c>
      <c r="AI660" s="312"/>
      <c r="AJ660" s="332">
        <v>535</v>
      </c>
      <c r="AK660" s="304">
        <f t="shared" si="192"/>
        <v>555</v>
      </c>
      <c r="AL660" s="304">
        <f>IF(AH660&lt;=0.0022,0.2,0.43)</f>
        <v>0.43</v>
      </c>
      <c r="AM660" s="389" t="str">
        <f t="shared" si="193"/>
        <v/>
      </c>
      <c r="AN660" s="304"/>
      <c r="AO660" s="304"/>
      <c r="AP660" s="312"/>
      <c r="AQ660" s="312"/>
      <c r="AR660" s="312"/>
      <c r="AS660" s="312"/>
      <c r="AT660" s="312"/>
      <c r="AU660" s="329">
        <f>VLOOKUP(C660,[1]world!$A$2:$B$3555,2,FALSE)</f>
        <v>5</v>
      </c>
      <c r="AV660" s="329">
        <v>402</v>
      </c>
      <c r="AW660" s="304">
        <v>0.37</v>
      </c>
      <c r="AX660" s="304">
        <v>-999</v>
      </c>
      <c r="AY660" s="304">
        <v>-999</v>
      </c>
      <c r="AZ660" s="304">
        <v>-999</v>
      </c>
      <c r="BA660" s="304">
        <v>-999</v>
      </c>
      <c r="BB660" s="304">
        <v>-999</v>
      </c>
      <c r="BC660" s="304">
        <v>-999</v>
      </c>
      <c r="BD660" s="304">
        <v>-999</v>
      </c>
      <c r="BE660" s="304">
        <v>-999</v>
      </c>
      <c r="BF660" s="304">
        <v>-999</v>
      </c>
      <c r="BG660" s="304">
        <v>-999</v>
      </c>
      <c r="BH660" s="304">
        <v>-999</v>
      </c>
      <c r="BI660" s="304">
        <v>-999</v>
      </c>
      <c r="BJ660" s="304" t="s">
        <v>4954</v>
      </c>
      <c r="BK660" s="304" t="s">
        <v>4954</v>
      </c>
      <c r="BL660" s="304" t="s">
        <v>4954</v>
      </c>
    </row>
    <row r="661" spans="1:64" ht="15" hidden="1" customHeight="1" x14ac:dyDescent="0.2">
      <c r="A661" s="304" t="s">
        <v>208</v>
      </c>
      <c r="B661" s="304" t="s">
        <v>5968</v>
      </c>
      <c r="C661" s="304">
        <v>665</v>
      </c>
      <c r="D661" s="349" t="s">
        <v>364</v>
      </c>
      <c r="E661" s="309">
        <v>-999</v>
      </c>
      <c r="F661" s="309"/>
      <c r="G661" s="324">
        <v>23.172499999999999</v>
      </c>
      <c r="H661" s="324">
        <v>120.3192</v>
      </c>
      <c r="I661" s="324" t="s">
        <v>214</v>
      </c>
      <c r="J661" s="368">
        <f t="shared" si="198"/>
        <v>269.27999999999997</v>
      </c>
      <c r="K661" s="331">
        <v>0.1</v>
      </c>
      <c r="L661" s="304" t="str">
        <f t="shared" si="191"/>
        <v>D</v>
      </c>
      <c r="M661" s="388">
        <v>0</v>
      </c>
      <c r="N661" s="304"/>
      <c r="O661" s="356">
        <v>32.6</v>
      </c>
      <c r="P661" s="356">
        <v>269.27999999999997</v>
      </c>
      <c r="Q661" s="309">
        <v>3131</v>
      </c>
      <c r="R661" s="304" t="s">
        <v>5948</v>
      </c>
      <c r="S661" s="304"/>
      <c r="T661" s="304"/>
      <c r="U661" s="304"/>
      <c r="V661" s="304"/>
      <c r="W661" s="315" t="s">
        <v>225</v>
      </c>
      <c r="X661" s="304" t="s">
        <v>213</v>
      </c>
      <c r="Y661" s="366">
        <f t="shared" si="194"/>
        <v>274.5</v>
      </c>
      <c r="Z661" s="304"/>
      <c r="AA661" s="304"/>
      <c r="AB661" s="304" t="s">
        <v>213</v>
      </c>
      <c r="AC661" s="304">
        <v>17</v>
      </c>
      <c r="AD661" s="366">
        <v>269.27999999999997</v>
      </c>
      <c r="AE661" s="304">
        <v>300</v>
      </c>
      <c r="AF661" s="331" t="e">
        <f>EXP(IF(X661="A",LN(#REF!),IF(X661="B",LN(#REF!),IF(OR(X661="C",X661="D",X661="CD"),LN(#REF!)+((LN(#REF!)-LN(#REF!))/(1+(EXP(LN(#REF!)-LN(AC661))/#REF!))),IF(X661="E",LN(204.2),"N/A")))))</f>
        <v>#REF!</v>
      </c>
      <c r="AG661" s="304">
        <v>0.33</v>
      </c>
      <c r="AH661" s="304">
        <v>8.1202600000000007E-3</v>
      </c>
      <c r="AI661" s="312"/>
      <c r="AJ661" s="332">
        <v>381</v>
      </c>
      <c r="AK661" s="304">
        <f t="shared" si="192"/>
        <v>425</v>
      </c>
      <c r="AL661" s="304">
        <f>IF(AH661&lt;=0.0022,0.2,0.43)</f>
        <v>0.43</v>
      </c>
      <c r="AM661" s="389" t="str">
        <f t="shared" si="193"/>
        <v/>
      </c>
      <c r="AN661" s="304"/>
      <c r="AO661" s="304"/>
      <c r="AP661" s="312"/>
      <c r="AQ661" s="312"/>
      <c r="AR661" s="312"/>
      <c r="AS661" s="312"/>
      <c r="AT661" s="312"/>
      <c r="AU661" s="329">
        <f>VLOOKUP(C661,[1]world!$A$2:$B$3555,2,FALSE)</f>
        <v>10</v>
      </c>
      <c r="AV661" s="329">
        <v>349</v>
      </c>
      <c r="AW661" s="304">
        <v>0.37</v>
      </c>
      <c r="AX661" s="304">
        <v>-999</v>
      </c>
      <c r="AY661" s="304">
        <v>-999</v>
      </c>
      <c r="AZ661" s="304">
        <v>-999</v>
      </c>
      <c r="BA661" s="304">
        <v>-999</v>
      </c>
      <c r="BB661" s="304">
        <v>-999</v>
      </c>
      <c r="BC661" s="304">
        <v>-999</v>
      </c>
      <c r="BD661" s="304">
        <v>-999</v>
      </c>
      <c r="BE661" s="304">
        <v>-999</v>
      </c>
      <c r="BF661" s="304">
        <v>-999</v>
      </c>
      <c r="BG661" s="304">
        <v>-999</v>
      </c>
      <c r="BH661" s="304">
        <v>-999</v>
      </c>
      <c r="BI661" s="304">
        <v>-999</v>
      </c>
      <c r="BJ661" s="304" t="s">
        <v>4954</v>
      </c>
      <c r="BK661" s="304" t="s">
        <v>4954</v>
      </c>
      <c r="BL661" s="304" t="s">
        <v>4954</v>
      </c>
    </row>
    <row r="662" spans="1:64" ht="15" hidden="1" customHeight="1" x14ac:dyDescent="0.2">
      <c r="A662" s="304" t="s">
        <v>4922</v>
      </c>
      <c r="B662" s="304" t="s">
        <v>5968</v>
      </c>
      <c r="C662" s="304">
        <v>666</v>
      </c>
      <c r="D662" s="349" t="s">
        <v>366</v>
      </c>
      <c r="E662" s="309">
        <v>-999</v>
      </c>
      <c r="F662" s="309"/>
      <c r="G662" s="324">
        <v>23.184000000000001</v>
      </c>
      <c r="H662" s="324">
        <v>120.10250000000001</v>
      </c>
      <c r="I662" s="324" t="s">
        <v>244</v>
      </c>
      <c r="J662" s="368">
        <f t="shared" si="198"/>
        <v>191.09</v>
      </c>
      <c r="K662" s="331">
        <v>0.1</v>
      </c>
      <c r="L662" s="304" t="str">
        <f t="shared" si="191"/>
        <v>D</v>
      </c>
      <c r="M662" s="388">
        <v>0</v>
      </c>
      <c r="N662" s="304"/>
      <c r="O662" s="356">
        <v>37</v>
      </c>
      <c r="P662" s="304">
        <v>191.09</v>
      </c>
      <c r="Q662" s="309">
        <v>2345</v>
      </c>
      <c r="R662" s="304" t="s">
        <v>5948</v>
      </c>
      <c r="S662" s="304"/>
      <c r="T662" s="304"/>
      <c r="U662" s="304"/>
      <c r="V662" s="304"/>
      <c r="W662" s="315" t="s">
        <v>326</v>
      </c>
      <c r="X662" s="304" t="s">
        <v>213</v>
      </c>
      <c r="Y662" s="366">
        <f t="shared" si="194"/>
        <v>274.5</v>
      </c>
      <c r="Z662" s="304"/>
      <c r="AA662" s="304"/>
      <c r="AB662" s="304" t="s">
        <v>213</v>
      </c>
      <c r="AC662" s="304">
        <v>2</v>
      </c>
      <c r="AD662" s="366">
        <v>191.09</v>
      </c>
      <c r="AE662" s="304">
        <v>200</v>
      </c>
      <c r="AF662" s="331" t="e">
        <f>EXP(IF(X662="A",LN(#REF!),IF(X662="B",LN(#REF!),IF(OR(X662="C",X662="D",X662="CD"),LN(#REF!)+((LN(#REF!)-LN(#REF!))/(1+(EXP(LN(#REF!)-LN(AC662))/#REF!))),IF(X662="E",LN(204.2),"N/A")))))</f>
        <v>#REF!</v>
      </c>
      <c r="AG662" s="304">
        <v>0.33</v>
      </c>
      <c r="AH662" s="304"/>
      <c r="AI662" s="312"/>
      <c r="AJ662" s="332"/>
      <c r="AK662" s="304">
        <f t="shared" si="192"/>
        <v>180</v>
      </c>
      <c r="AL662" s="304"/>
      <c r="AM662" s="389" t="str">
        <f t="shared" si="193"/>
        <v/>
      </c>
      <c r="AN662" s="304"/>
      <c r="AO662" s="304"/>
      <c r="AP662" s="312"/>
      <c r="AQ662" s="312"/>
      <c r="AR662" s="312"/>
      <c r="AS662" s="312"/>
      <c r="AT662" s="312"/>
      <c r="AU662" s="329">
        <f>VLOOKUP(C662,[1]world!$A$2:$B$3555,2,FALSE)</f>
        <v>16</v>
      </c>
      <c r="AV662" s="329">
        <v>246</v>
      </c>
      <c r="AW662" s="304">
        <v>0.18</v>
      </c>
      <c r="AX662" s="304">
        <v>-999</v>
      </c>
      <c r="AY662" s="304">
        <v>-999</v>
      </c>
      <c r="AZ662" s="304">
        <v>-999</v>
      </c>
      <c r="BA662" s="304">
        <v>-999</v>
      </c>
      <c r="BB662" s="304">
        <v>-999</v>
      </c>
      <c r="BC662" s="304">
        <v>-999</v>
      </c>
      <c r="BD662" s="304">
        <v>-999</v>
      </c>
      <c r="BE662" s="304">
        <v>-999</v>
      </c>
      <c r="BF662" s="304">
        <v>-999</v>
      </c>
      <c r="BG662" s="304">
        <v>-999</v>
      </c>
      <c r="BH662" s="304">
        <v>-999</v>
      </c>
      <c r="BI662" s="304">
        <v>-999</v>
      </c>
      <c r="BJ662" s="304" t="s">
        <v>4954</v>
      </c>
      <c r="BK662" s="304" t="s">
        <v>4954</v>
      </c>
      <c r="BL662" s="304" t="s">
        <v>4954</v>
      </c>
    </row>
    <row r="663" spans="1:64" ht="15" hidden="1" customHeight="1" x14ac:dyDescent="0.2">
      <c r="A663" s="304" t="s">
        <v>4922</v>
      </c>
      <c r="B663" s="304" t="s">
        <v>5968</v>
      </c>
      <c r="C663" s="304">
        <v>667</v>
      </c>
      <c r="D663" s="349" t="s">
        <v>354</v>
      </c>
      <c r="E663" s="309">
        <v>-999</v>
      </c>
      <c r="F663" s="309"/>
      <c r="G663" s="324">
        <v>23.124300000000002</v>
      </c>
      <c r="H663" s="324">
        <v>120.2392</v>
      </c>
      <c r="I663" s="324" t="s">
        <v>214</v>
      </c>
      <c r="J663" s="368">
        <f t="shared" si="198"/>
        <v>228.92</v>
      </c>
      <c r="K663" s="331">
        <v>0.11</v>
      </c>
      <c r="L663" s="304" t="str">
        <f t="shared" si="191"/>
        <v>D</v>
      </c>
      <c r="M663" s="388">
        <v>1</v>
      </c>
      <c r="N663" s="304"/>
      <c r="O663" s="356">
        <v>23</v>
      </c>
      <c r="P663" s="331">
        <v>228.92</v>
      </c>
      <c r="Q663" s="309">
        <v>2346</v>
      </c>
      <c r="R663" s="304" t="s">
        <v>5948</v>
      </c>
      <c r="S663" s="304"/>
      <c r="T663" s="304"/>
      <c r="U663" s="304"/>
      <c r="V663" s="304"/>
      <c r="W663" s="315" t="s">
        <v>225</v>
      </c>
      <c r="X663" s="304" t="s">
        <v>213</v>
      </c>
      <c r="Y663" s="366">
        <f t="shared" si="194"/>
        <v>274.5</v>
      </c>
      <c r="Z663" s="304"/>
      <c r="AA663" s="304"/>
      <c r="AB663" s="304" t="s">
        <v>213</v>
      </c>
      <c r="AC663" s="304">
        <v>7</v>
      </c>
      <c r="AD663" s="366">
        <v>228.92</v>
      </c>
      <c r="AE663" s="304">
        <v>200</v>
      </c>
      <c r="AF663" s="331" t="e">
        <f>EXP(IF(X663="A",LN(#REF!),IF(X663="B",LN(#REF!),IF(OR(X663="C",X663="D",X663="CD"),LN(#REF!)+((LN(#REF!)-LN(#REF!))/(1+(EXP(LN(#REF!)-LN(AC663))/#REF!))),IF(X663="E",LN(204.2),"N/A")))))</f>
        <v>#REF!</v>
      </c>
      <c r="AG663" s="304">
        <v>0.33</v>
      </c>
      <c r="AH663" s="304">
        <v>7.9622799999999995E-4</v>
      </c>
      <c r="AI663" s="312"/>
      <c r="AJ663" s="332">
        <v>204</v>
      </c>
      <c r="AK663" s="304">
        <f t="shared" si="192"/>
        <v>210</v>
      </c>
      <c r="AL663" s="304">
        <f>IF(AH663&lt;=0.0022,0.2,0.43)</f>
        <v>0.2</v>
      </c>
      <c r="AM663" s="389" t="str">
        <f t="shared" si="193"/>
        <v/>
      </c>
      <c r="AN663" s="304"/>
      <c r="AO663" s="304"/>
      <c r="AP663" s="312"/>
      <c r="AQ663" s="312"/>
      <c r="AR663" s="312"/>
      <c r="AS663" s="312"/>
      <c r="AT663" s="312"/>
      <c r="AU663" s="329">
        <f>VLOOKUP(C663,[1]world!$A$2:$B$3555,2,FALSE)</f>
        <v>16</v>
      </c>
      <c r="AV663" s="329">
        <v>246</v>
      </c>
      <c r="AW663" s="304">
        <v>0.18</v>
      </c>
      <c r="AX663" s="304">
        <v>-999</v>
      </c>
      <c r="AY663" s="304">
        <v>-999</v>
      </c>
      <c r="AZ663" s="304">
        <v>-999</v>
      </c>
      <c r="BA663" s="304">
        <v>-999</v>
      </c>
      <c r="BB663" s="304">
        <v>-999</v>
      </c>
      <c r="BC663" s="304">
        <v>-999</v>
      </c>
      <c r="BD663" s="304">
        <v>-999</v>
      </c>
      <c r="BE663" s="304">
        <v>-999</v>
      </c>
      <c r="BF663" s="304">
        <v>-999</v>
      </c>
      <c r="BG663" s="304">
        <v>-999</v>
      </c>
      <c r="BH663" s="304">
        <v>-999</v>
      </c>
      <c r="BI663" s="304">
        <v>-999</v>
      </c>
      <c r="BJ663" s="304" t="s">
        <v>4954</v>
      </c>
      <c r="BK663" s="304" t="s">
        <v>4954</v>
      </c>
      <c r="BL663" s="304" t="s">
        <v>4954</v>
      </c>
    </row>
    <row r="664" spans="1:64" ht="15" hidden="1" customHeight="1" x14ac:dyDescent="0.2">
      <c r="A664" s="304" t="s">
        <v>4922</v>
      </c>
      <c r="B664" s="304" t="s">
        <v>5968</v>
      </c>
      <c r="C664" s="304">
        <v>668</v>
      </c>
      <c r="D664" s="349" t="s">
        <v>347</v>
      </c>
      <c r="E664" s="309">
        <v>-999</v>
      </c>
      <c r="F664" s="309"/>
      <c r="G664" s="324">
        <v>23.076799999999999</v>
      </c>
      <c r="H664" s="324">
        <v>120.5107</v>
      </c>
      <c r="I664" s="324" t="s">
        <v>214</v>
      </c>
      <c r="J664" s="368">
        <f>EXP(0.21*LN(Y664)+0.33*LN(AF664)+0.28*LN(AJ664)+0.18*LN(AV664))</f>
        <v>538.68626955783361</v>
      </c>
      <c r="K664" s="331">
        <f>SQRT(0.21*AA664^2+0.33*AG664^2+0.28*AL664^2+0.18*AW664^2)</f>
        <v>0.3735866699977396</v>
      </c>
      <c r="L664" s="304" t="str">
        <f t="shared" si="191"/>
        <v>C</v>
      </c>
      <c r="M664" s="388" t="s">
        <v>6093</v>
      </c>
      <c r="N664" s="304"/>
      <c r="O664" s="356"/>
      <c r="P664" s="304"/>
      <c r="Q664" s="310"/>
      <c r="R664" s="304"/>
      <c r="S664" s="304"/>
      <c r="T664" s="304"/>
      <c r="U664" s="304"/>
      <c r="V664" s="304"/>
      <c r="W664" s="304" t="s">
        <v>235</v>
      </c>
      <c r="X664" s="304" t="s">
        <v>205</v>
      </c>
      <c r="Y664" s="366">
        <f t="shared" si="194"/>
        <v>424.8</v>
      </c>
      <c r="Z664" s="304"/>
      <c r="AA664" s="331">
        <v>0.36</v>
      </c>
      <c r="AB664" s="304" t="s">
        <v>205</v>
      </c>
      <c r="AC664" s="304">
        <v>90</v>
      </c>
      <c r="AD664" s="366">
        <v>0</v>
      </c>
      <c r="AE664" s="304">
        <v>559.6</v>
      </c>
      <c r="AF664" s="331">
        <f>EXP(IF(X664="A",LN(683.9),IF(X664="B",LN(559.6),IF(OR(X664="C",X664="D",X664="CD"),LN(225)+((LN(513)-LN(225))/(1+(EXP(LN(31.4)-LN(AC664))/0.48))),IF(X664="E",LN(204.2),"N/A")))))</f>
        <v>559.60000000000025</v>
      </c>
      <c r="AG664" s="304">
        <v>0.33</v>
      </c>
      <c r="AH664" s="304">
        <v>5.21637E-2</v>
      </c>
      <c r="AI664" s="312"/>
      <c r="AJ664" s="332">
        <v>760</v>
      </c>
      <c r="AK664" s="304">
        <f t="shared" si="192"/>
        <v>760</v>
      </c>
      <c r="AL664" s="363">
        <v>0.43</v>
      </c>
      <c r="AM664" s="389" t="str">
        <f t="shared" si="193"/>
        <v/>
      </c>
      <c r="AN664" s="304"/>
      <c r="AO664" s="304"/>
      <c r="AP664" s="312"/>
      <c r="AQ664" s="312"/>
      <c r="AR664" s="312"/>
      <c r="AS664" s="312"/>
      <c r="AT664" s="312"/>
      <c r="AU664" s="329">
        <f>VLOOKUP(C664,[1]world!$A$2:$B$3555,2,FALSE)</f>
        <v>7</v>
      </c>
      <c r="AV664" s="329">
        <v>388</v>
      </c>
      <c r="AW664" s="304">
        <v>0.37</v>
      </c>
      <c r="AX664" s="304">
        <v>-999</v>
      </c>
      <c r="AY664" s="304">
        <v>-999</v>
      </c>
      <c r="AZ664" s="304">
        <v>-999</v>
      </c>
      <c r="BA664" s="304">
        <v>-999</v>
      </c>
      <c r="BB664" s="304">
        <v>-999</v>
      </c>
      <c r="BC664" s="304">
        <v>-999</v>
      </c>
      <c r="BD664" s="304">
        <v>-999</v>
      </c>
      <c r="BE664" s="304">
        <v>-999</v>
      </c>
      <c r="BF664" s="304">
        <v>-999</v>
      </c>
      <c r="BG664" s="304">
        <v>-999</v>
      </c>
      <c r="BH664" s="304">
        <v>-999</v>
      </c>
      <c r="BI664" s="304">
        <v>-999</v>
      </c>
      <c r="BJ664" s="304" t="s">
        <v>4954</v>
      </c>
      <c r="BK664" s="304" t="s">
        <v>4954</v>
      </c>
      <c r="BL664" s="304" t="s">
        <v>4954</v>
      </c>
    </row>
    <row r="665" spans="1:64" ht="15" hidden="1" customHeight="1" x14ac:dyDescent="0.2">
      <c r="A665" s="304" t="s">
        <v>208</v>
      </c>
      <c r="B665" s="304" t="s">
        <v>5968</v>
      </c>
      <c r="C665" s="304">
        <v>669</v>
      </c>
      <c r="D665" s="349" t="s">
        <v>353</v>
      </c>
      <c r="E665" s="309">
        <v>-999</v>
      </c>
      <c r="F665" s="309"/>
      <c r="G665" s="324">
        <v>23.121300000000002</v>
      </c>
      <c r="H665" s="324">
        <v>120.45</v>
      </c>
      <c r="I665" s="324" t="s">
        <v>214</v>
      </c>
      <c r="J665" s="368">
        <f>AD665</f>
        <v>602.63</v>
      </c>
      <c r="K665" s="331">
        <v>0.1</v>
      </c>
      <c r="L665" s="304" t="str">
        <f t="shared" si="191"/>
        <v>C</v>
      </c>
      <c r="M665" s="388">
        <v>0</v>
      </c>
      <c r="N665" s="304"/>
      <c r="O665" s="356"/>
      <c r="P665" s="304"/>
      <c r="Q665" s="310"/>
      <c r="R665" s="304" t="s">
        <v>209</v>
      </c>
      <c r="S665" s="304"/>
      <c r="T665" s="304"/>
      <c r="U665" s="304"/>
      <c r="V665" s="304"/>
      <c r="W665" s="315" t="s">
        <v>225</v>
      </c>
      <c r="X665" s="304" t="s">
        <v>213</v>
      </c>
      <c r="Y665" s="366">
        <f t="shared" si="194"/>
        <v>274.5</v>
      </c>
      <c r="Z665" s="304"/>
      <c r="AA665" s="304"/>
      <c r="AB665" s="304" t="s">
        <v>213</v>
      </c>
      <c r="AC665" s="304">
        <v>40</v>
      </c>
      <c r="AD665" s="366">
        <v>602.63</v>
      </c>
      <c r="AE665" s="304">
        <v>400</v>
      </c>
      <c r="AF665" s="331" t="e">
        <f>EXP(IF(X665="A",LN(#REF!),IF(X665="B",LN(#REF!),IF(OR(X665="C",X665="D",X665="CD"),LN(#REF!)+((LN(#REF!)-LN(#REF!))/(1+(EXP(LN(#REF!)-LN(AC665))/#REF!))),IF(X665="E",LN(204.2),"N/A")))))</f>
        <v>#REF!</v>
      </c>
      <c r="AG665" s="304">
        <v>0.33</v>
      </c>
      <c r="AH665" s="304">
        <v>1.06041E-2</v>
      </c>
      <c r="AI665" s="312"/>
      <c r="AJ665" s="332">
        <v>436</v>
      </c>
      <c r="AK665" s="304">
        <f t="shared" si="192"/>
        <v>425</v>
      </c>
      <c r="AL665" s="304">
        <f t="shared" ref="AL665:AL670" si="199">IF(AH665&lt;=0.0022,0.2,0.43)</f>
        <v>0.43</v>
      </c>
      <c r="AM665" s="389" t="str">
        <f t="shared" si="193"/>
        <v/>
      </c>
      <c r="AN665" s="304"/>
      <c r="AO665" s="304"/>
      <c r="AP665" s="312"/>
      <c r="AQ665" s="312"/>
      <c r="AR665" s="312"/>
      <c r="AS665" s="312"/>
      <c r="AT665" s="312"/>
      <c r="AU665" s="329">
        <f>VLOOKUP(C665,[1]world!$A$2:$B$3555,2,FALSE)</f>
        <v>11</v>
      </c>
      <c r="AV665" s="329">
        <v>328</v>
      </c>
      <c r="AW665" s="304">
        <v>0.37</v>
      </c>
      <c r="AX665" s="304">
        <v>-999</v>
      </c>
      <c r="AY665" s="304">
        <v>-999</v>
      </c>
      <c r="AZ665" s="304">
        <v>-999</v>
      </c>
      <c r="BA665" s="304">
        <v>-999</v>
      </c>
      <c r="BB665" s="304">
        <v>-999</v>
      </c>
      <c r="BC665" s="304">
        <v>-999</v>
      </c>
      <c r="BD665" s="304">
        <v>-999</v>
      </c>
      <c r="BE665" s="304">
        <v>-999</v>
      </c>
      <c r="BF665" s="304">
        <v>-999</v>
      </c>
      <c r="BG665" s="304">
        <v>-999</v>
      </c>
      <c r="BH665" s="304">
        <v>-999</v>
      </c>
      <c r="BI665" s="304">
        <v>-999</v>
      </c>
      <c r="BJ665" s="304" t="s">
        <v>4954</v>
      </c>
      <c r="BK665" s="304" t="s">
        <v>4954</v>
      </c>
      <c r="BL665" s="304" t="s">
        <v>4954</v>
      </c>
    </row>
    <row r="666" spans="1:64" ht="15" hidden="1" customHeight="1" x14ac:dyDescent="0.2">
      <c r="A666" s="304" t="s">
        <v>4922</v>
      </c>
      <c r="B666" s="304" t="s">
        <v>5968</v>
      </c>
      <c r="C666" s="304">
        <v>670</v>
      </c>
      <c r="D666" s="349" t="s">
        <v>339</v>
      </c>
      <c r="E666" s="309">
        <v>-999</v>
      </c>
      <c r="F666" s="309"/>
      <c r="G666" s="324">
        <v>23.027000000000001</v>
      </c>
      <c r="H666" s="324">
        <v>120.3402</v>
      </c>
      <c r="I666" s="324" t="s">
        <v>214</v>
      </c>
      <c r="J666" s="368">
        <f>P666</f>
        <v>246.88</v>
      </c>
      <c r="K666" s="331">
        <v>0.1</v>
      </c>
      <c r="L666" s="304" t="str">
        <f t="shared" si="191"/>
        <v>D</v>
      </c>
      <c r="M666" s="388">
        <v>0</v>
      </c>
      <c r="N666" s="304"/>
      <c r="O666" s="356"/>
      <c r="P666" s="304">
        <v>246.88</v>
      </c>
      <c r="Q666" s="310" t="s">
        <v>340</v>
      </c>
      <c r="R666" s="304" t="s">
        <v>340</v>
      </c>
      <c r="S666" s="304"/>
      <c r="T666" s="304"/>
      <c r="U666" s="304"/>
      <c r="V666" s="304"/>
      <c r="W666" s="304" t="s">
        <v>204</v>
      </c>
      <c r="X666" s="304" t="s">
        <v>205</v>
      </c>
      <c r="Y666" s="366">
        <f t="shared" si="194"/>
        <v>424.8</v>
      </c>
      <c r="Z666" s="304"/>
      <c r="AA666" s="304"/>
      <c r="AB666" s="304" t="s">
        <v>205</v>
      </c>
      <c r="AC666" s="304">
        <v>30</v>
      </c>
      <c r="AD666" s="366">
        <v>0</v>
      </c>
      <c r="AE666" s="304">
        <v>559.6</v>
      </c>
      <c r="AF666" s="331" t="e">
        <f>EXP(IF(X666="A",LN(#REF!),IF(X666="B",LN(#REF!),IF(OR(X666="C",X666="D",X666="CD"),LN(#REF!)+((LN(#REF!)-LN(#REF!))/(1+(EXP(LN(#REF!)-LN(AC666))/#REF!))),IF(X666="E",LN(204.2),"N/A")))))</f>
        <v>#REF!</v>
      </c>
      <c r="AG666" s="304">
        <v>0.33</v>
      </c>
      <c r="AH666" s="304">
        <v>1.17257E-2</v>
      </c>
      <c r="AI666" s="312"/>
      <c r="AJ666" s="332">
        <v>461</v>
      </c>
      <c r="AK666" s="304">
        <f t="shared" si="192"/>
        <v>425</v>
      </c>
      <c r="AL666" s="304">
        <f t="shared" si="199"/>
        <v>0.43</v>
      </c>
      <c r="AM666" s="389" t="str">
        <f t="shared" si="193"/>
        <v/>
      </c>
      <c r="AN666" s="304"/>
      <c r="AO666" s="304"/>
      <c r="AP666" s="312"/>
      <c r="AQ666" s="312"/>
      <c r="AR666" s="312"/>
      <c r="AS666" s="312"/>
      <c r="AT666" s="312"/>
      <c r="AU666" s="329">
        <f>VLOOKUP(C666,[1]world!$A$2:$B$3555,2,FALSE)</f>
        <v>8</v>
      </c>
      <c r="AV666" s="329">
        <v>374</v>
      </c>
      <c r="AW666" s="304">
        <v>0.37</v>
      </c>
      <c r="AX666" s="304">
        <v>-999</v>
      </c>
      <c r="AY666" s="304">
        <v>-999</v>
      </c>
      <c r="AZ666" s="304">
        <v>-999</v>
      </c>
      <c r="BA666" s="304">
        <v>-999</v>
      </c>
      <c r="BB666" s="304">
        <v>-999</v>
      </c>
      <c r="BC666" s="304">
        <v>-999</v>
      </c>
      <c r="BD666" s="304">
        <v>-999</v>
      </c>
      <c r="BE666" s="304">
        <v>-999</v>
      </c>
      <c r="BF666" s="304">
        <v>-999</v>
      </c>
      <c r="BG666" s="304">
        <v>-999</v>
      </c>
      <c r="BH666" s="304">
        <v>-999</v>
      </c>
      <c r="BI666" s="304">
        <v>-999</v>
      </c>
      <c r="BJ666" s="304" t="s">
        <v>4954</v>
      </c>
      <c r="BK666" s="304" t="s">
        <v>4954</v>
      </c>
      <c r="BL666" s="304" t="s">
        <v>4954</v>
      </c>
    </row>
    <row r="667" spans="1:64" ht="15" hidden="1" customHeight="1" x14ac:dyDescent="0.2">
      <c r="A667" s="304" t="s">
        <v>208</v>
      </c>
      <c r="B667" s="304" t="s">
        <v>5968</v>
      </c>
      <c r="C667" s="304">
        <v>671</v>
      </c>
      <c r="D667" s="349" t="s">
        <v>323</v>
      </c>
      <c r="E667" s="309">
        <v>-999</v>
      </c>
      <c r="F667" s="309"/>
      <c r="G667" s="324">
        <v>22.905999999999999</v>
      </c>
      <c r="H667" s="324">
        <v>120.345</v>
      </c>
      <c r="I667" s="324" t="s">
        <v>214</v>
      </c>
      <c r="J667" s="368">
        <f>P667</f>
        <v>250</v>
      </c>
      <c r="K667" s="331">
        <v>0.1</v>
      </c>
      <c r="L667" s="304" t="str">
        <f t="shared" si="191"/>
        <v>D</v>
      </c>
      <c r="M667" s="388">
        <v>0</v>
      </c>
      <c r="N667" s="304"/>
      <c r="O667" s="356">
        <v>32.200000000000003</v>
      </c>
      <c r="P667" s="356">
        <v>250</v>
      </c>
      <c r="Q667" s="309">
        <v>3132</v>
      </c>
      <c r="R667" s="304" t="s">
        <v>5948</v>
      </c>
      <c r="S667" s="304"/>
      <c r="T667" s="304"/>
      <c r="U667" s="304"/>
      <c r="V667" s="304"/>
      <c r="W667" s="315" t="s">
        <v>225</v>
      </c>
      <c r="X667" s="304" t="s">
        <v>213</v>
      </c>
      <c r="Y667" s="366">
        <f t="shared" si="194"/>
        <v>274.5</v>
      </c>
      <c r="Z667" s="304"/>
      <c r="AA667" s="304"/>
      <c r="AB667" s="304" t="s">
        <v>213</v>
      </c>
      <c r="AC667" s="304">
        <v>36</v>
      </c>
      <c r="AD667" s="366">
        <v>250</v>
      </c>
      <c r="AE667" s="304">
        <v>400</v>
      </c>
      <c r="AF667" s="331" t="e">
        <f>EXP(IF(X667="A",LN(#REF!),IF(X667="B",LN(#REF!),IF(OR(X667="C",X667="D",X667="CD"),LN(#REF!)+((LN(#REF!)-LN(#REF!))/(1+(EXP(LN(#REF!)-LN(AC667))/#REF!))),IF(X667="E",LN(204.2),"N/A")))))</f>
        <v>#REF!</v>
      </c>
      <c r="AG667" s="304">
        <v>0.33</v>
      </c>
      <c r="AH667" s="304">
        <v>7.9062200000000003E-3</v>
      </c>
      <c r="AI667" s="312"/>
      <c r="AJ667" s="332">
        <v>376</v>
      </c>
      <c r="AK667" s="304">
        <f t="shared" si="192"/>
        <v>425</v>
      </c>
      <c r="AL667" s="304">
        <f t="shared" si="199"/>
        <v>0.43</v>
      </c>
      <c r="AM667" s="389" t="str">
        <f t="shared" si="193"/>
        <v/>
      </c>
      <c r="AN667" s="304"/>
      <c r="AO667" s="304"/>
      <c r="AP667" s="312"/>
      <c r="AQ667" s="312"/>
      <c r="AR667" s="312"/>
      <c r="AS667" s="312"/>
      <c r="AT667" s="312"/>
      <c r="AU667" s="329">
        <f>VLOOKUP(C667,[1]world!$A$2:$B$3555,2,FALSE)</f>
        <v>11</v>
      </c>
      <c r="AV667" s="329">
        <v>328</v>
      </c>
      <c r="AW667" s="304">
        <v>0.37</v>
      </c>
      <c r="AX667" s="304">
        <v>-999</v>
      </c>
      <c r="AY667" s="304">
        <v>-999</v>
      </c>
      <c r="AZ667" s="304">
        <v>-999</v>
      </c>
      <c r="BA667" s="304">
        <v>-999</v>
      </c>
      <c r="BB667" s="304">
        <v>-999</v>
      </c>
      <c r="BC667" s="304">
        <v>-999</v>
      </c>
      <c r="BD667" s="304">
        <v>-999</v>
      </c>
      <c r="BE667" s="304">
        <v>-999</v>
      </c>
      <c r="BF667" s="304">
        <v>-999</v>
      </c>
      <c r="BG667" s="304">
        <v>-999</v>
      </c>
      <c r="BH667" s="304">
        <v>-999</v>
      </c>
      <c r="BI667" s="304">
        <v>-999</v>
      </c>
      <c r="BJ667" s="304" t="s">
        <v>4954</v>
      </c>
      <c r="BK667" s="304" t="s">
        <v>4954</v>
      </c>
      <c r="BL667" s="304" t="s">
        <v>4954</v>
      </c>
    </row>
    <row r="668" spans="1:64" ht="15" hidden="1" customHeight="1" x14ac:dyDescent="0.2">
      <c r="A668" s="304" t="s">
        <v>4922</v>
      </c>
      <c r="B668" s="304" t="s">
        <v>5968</v>
      </c>
      <c r="C668" s="304">
        <v>672</v>
      </c>
      <c r="D668" s="349" t="s">
        <v>325</v>
      </c>
      <c r="E668" s="309">
        <v>-999</v>
      </c>
      <c r="F668" s="309"/>
      <c r="G668" s="324">
        <v>22.920500000000001</v>
      </c>
      <c r="H668" s="324">
        <v>120.20780000000001</v>
      </c>
      <c r="I668" s="324" t="s">
        <v>244</v>
      </c>
      <c r="J668" s="368">
        <f>P668</f>
        <v>211.97</v>
      </c>
      <c r="K668" s="331">
        <v>0.1</v>
      </c>
      <c r="L668" s="304" t="str">
        <f t="shared" si="191"/>
        <v>D</v>
      </c>
      <c r="M668" s="388">
        <v>0</v>
      </c>
      <c r="N668" s="304"/>
      <c r="O668" s="356">
        <v>36.5</v>
      </c>
      <c r="P668" s="356">
        <v>211.97</v>
      </c>
      <c r="Q668" s="356">
        <v>2347</v>
      </c>
      <c r="R668" s="304" t="s">
        <v>5948</v>
      </c>
      <c r="S668" s="304"/>
      <c r="T668" s="304"/>
      <c r="U668" s="304"/>
      <c r="V668" s="304"/>
      <c r="W668" s="315" t="s">
        <v>326</v>
      </c>
      <c r="X668" s="304" t="s">
        <v>213</v>
      </c>
      <c r="Y668" s="366">
        <f t="shared" si="194"/>
        <v>274.5</v>
      </c>
      <c r="Z668" s="304"/>
      <c r="AA668" s="304"/>
      <c r="AB668" s="304" t="s">
        <v>213</v>
      </c>
      <c r="AC668" s="304">
        <v>4</v>
      </c>
      <c r="AD668" s="366">
        <v>211.97</v>
      </c>
      <c r="AE668" s="304">
        <v>200</v>
      </c>
      <c r="AF668" s="331" t="e">
        <f>EXP(IF(X668="A",LN(#REF!),IF(X668="B",LN(#REF!),IF(OR(X668="C",X668="D",X668="CD"),LN(#REF!)+((LN(#REF!)-LN(#REF!))/(1+(EXP(LN(#REF!)-LN(AC668))/#REF!))),IF(X668="E",LN(204.2),"N/A")))))</f>
        <v>#REF!</v>
      </c>
      <c r="AG668" s="304">
        <v>0.33</v>
      </c>
      <c r="AH668" s="304">
        <v>7.9558899999999998E-4</v>
      </c>
      <c r="AI668" s="312"/>
      <c r="AJ668" s="332">
        <v>204</v>
      </c>
      <c r="AK668" s="304">
        <f t="shared" si="192"/>
        <v>210</v>
      </c>
      <c r="AL668" s="304">
        <f t="shared" si="199"/>
        <v>0.2</v>
      </c>
      <c r="AM668" s="389" t="str">
        <f t="shared" si="193"/>
        <v/>
      </c>
      <c r="AN668" s="304"/>
      <c r="AO668" s="304"/>
      <c r="AP668" s="312"/>
      <c r="AQ668" s="312"/>
      <c r="AR668" s="312"/>
      <c r="AS668" s="312"/>
      <c r="AT668" s="312"/>
      <c r="AU668" s="329">
        <f>VLOOKUP(C668,[1]world!$A$2:$B$3555,2,FALSE)</f>
        <v>15</v>
      </c>
      <c r="AV668" s="329">
        <v>363</v>
      </c>
      <c r="AW668" s="304">
        <v>0.37</v>
      </c>
      <c r="AX668" s="304">
        <v>-999</v>
      </c>
      <c r="AY668" s="304">
        <v>-999</v>
      </c>
      <c r="AZ668" s="304">
        <v>-999</v>
      </c>
      <c r="BA668" s="304">
        <v>-999</v>
      </c>
      <c r="BB668" s="304">
        <v>-999</v>
      </c>
      <c r="BC668" s="304">
        <v>-999</v>
      </c>
      <c r="BD668" s="304">
        <v>-999</v>
      </c>
      <c r="BE668" s="304">
        <v>-999</v>
      </c>
      <c r="BF668" s="304">
        <v>-999</v>
      </c>
      <c r="BG668" s="304">
        <v>-999</v>
      </c>
      <c r="BH668" s="304">
        <v>-999</v>
      </c>
      <c r="BI668" s="304">
        <v>-999</v>
      </c>
      <c r="BJ668" s="304" t="s">
        <v>4954</v>
      </c>
      <c r="BK668" s="304" t="s">
        <v>4954</v>
      </c>
      <c r="BL668" s="304" t="s">
        <v>4954</v>
      </c>
    </row>
    <row r="669" spans="1:64" ht="15" hidden="1" customHeight="1" x14ac:dyDescent="0.2">
      <c r="A669" s="304" t="s">
        <v>4922</v>
      </c>
      <c r="B669" s="304" t="s">
        <v>5968</v>
      </c>
      <c r="C669" s="304">
        <v>673</v>
      </c>
      <c r="D669" s="349" t="s">
        <v>336</v>
      </c>
      <c r="E669" s="309">
        <v>-999</v>
      </c>
      <c r="F669" s="309"/>
      <c r="G669" s="324">
        <v>22.998999999999999</v>
      </c>
      <c r="H669" s="324">
        <v>120.1837</v>
      </c>
      <c r="I669" s="324" t="s">
        <v>214</v>
      </c>
      <c r="J669" s="368">
        <f>P669</f>
        <v>227.97</v>
      </c>
      <c r="K669" s="331">
        <v>0.1</v>
      </c>
      <c r="L669" s="304" t="str">
        <f t="shared" si="191"/>
        <v>D</v>
      </c>
      <c r="M669" s="388">
        <v>0</v>
      </c>
      <c r="N669" s="304"/>
      <c r="O669" s="356">
        <v>37</v>
      </c>
      <c r="P669" s="356">
        <v>227.97</v>
      </c>
      <c r="Q669" s="356">
        <v>2348</v>
      </c>
      <c r="R669" s="304" t="s">
        <v>5948</v>
      </c>
      <c r="S669" s="304"/>
      <c r="T669" s="304"/>
      <c r="U669" s="304"/>
      <c r="V669" s="304"/>
      <c r="W669" s="315" t="s">
        <v>225</v>
      </c>
      <c r="X669" s="304" t="s">
        <v>213</v>
      </c>
      <c r="Y669" s="366">
        <f t="shared" si="194"/>
        <v>274.5</v>
      </c>
      <c r="Z669" s="304"/>
      <c r="AA669" s="304"/>
      <c r="AB669" s="304" t="s">
        <v>213</v>
      </c>
      <c r="AC669" s="304">
        <v>15</v>
      </c>
      <c r="AD669" s="366">
        <v>227.97</v>
      </c>
      <c r="AE669" s="304">
        <v>300</v>
      </c>
      <c r="AF669" s="331" t="e">
        <f>EXP(IF(X669="A",LN(#REF!),IF(X669="B",LN(#REF!),IF(OR(X669="C",X669="D",X669="CD"),LN(#REF!)+((LN(#REF!)-LN(#REF!))/(1+(EXP(LN(#REF!)-LN(AC669))/#REF!))),IF(X669="E",LN(204.2),"N/A")))))</f>
        <v>#REF!</v>
      </c>
      <c r="AG669" s="304">
        <v>0.33</v>
      </c>
      <c r="AH669" s="304">
        <v>1.0779800000000001E-3</v>
      </c>
      <c r="AI669" s="312"/>
      <c r="AJ669" s="332">
        <v>212</v>
      </c>
      <c r="AK669" s="304">
        <f t="shared" si="192"/>
        <v>210</v>
      </c>
      <c r="AL669" s="304">
        <f t="shared" si="199"/>
        <v>0.2</v>
      </c>
      <c r="AM669" s="389" t="str">
        <f t="shared" si="193"/>
        <v/>
      </c>
      <c r="AN669" s="304"/>
      <c r="AO669" s="304"/>
      <c r="AP669" s="312"/>
      <c r="AQ669" s="312"/>
      <c r="AR669" s="312"/>
      <c r="AS669" s="312"/>
      <c r="AT669" s="312"/>
      <c r="AU669" s="329">
        <f>VLOOKUP(C669,[1]world!$A$2:$B$3555,2,FALSE)</f>
        <v>12</v>
      </c>
      <c r="AV669" s="329">
        <v>297</v>
      </c>
      <c r="AW669" s="304">
        <v>0.37</v>
      </c>
      <c r="AX669" s="304">
        <v>-999</v>
      </c>
      <c r="AY669" s="304">
        <v>-999</v>
      </c>
      <c r="AZ669" s="304">
        <v>-999</v>
      </c>
      <c r="BA669" s="304">
        <v>-999</v>
      </c>
      <c r="BB669" s="304">
        <v>-999</v>
      </c>
      <c r="BC669" s="304">
        <v>-999</v>
      </c>
      <c r="BD669" s="304">
        <v>-999</v>
      </c>
      <c r="BE669" s="304">
        <v>-999</v>
      </c>
      <c r="BF669" s="304">
        <v>-999</v>
      </c>
      <c r="BG669" s="304">
        <v>-999</v>
      </c>
      <c r="BH669" s="304">
        <v>-999</v>
      </c>
      <c r="BI669" s="304">
        <v>-999</v>
      </c>
      <c r="BJ669" s="304" t="s">
        <v>4954</v>
      </c>
      <c r="BK669" s="304" t="s">
        <v>4954</v>
      </c>
      <c r="BL669" s="304" t="s">
        <v>4954</v>
      </c>
    </row>
    <row r="670" spans="1:64" ht="15" hidden="1" customHeight="1" x14ac:dyDescent="0.2">
      <c r="A670" s="304" t="s">
        <v>208</v>
      </c>
      <c r="B670" s="304" t="s">
        <v>5968</v>
      </c>
      <c r="C670" s="304">
        <v>674</v>
      </c>
      <c r="D670" s="349" t="s">
        <v>332</v>
      </c>
      <c r="E670" s="309">
        <v>-999</v>
      </c>
      <c r="F670" s="309"/>
      <c r="G670" s="324">
        <v>22.973700000000001</v>
      </c>
      <c r="H670" s="324">
        <v>120.1815</v>
      </c>
      <c r="I670" s="324" t="s">
        <v>214</v>
      </c>
      <c r="J670" s="368">
        <f>IF(P670&gt;0,IF(O670&gt;=20,P670,IF(#REF!="",IF(AS670&gt;0,AS670,IF(Y670&gt;0,Y670,"-")),IF(#REF!="",#REF!,#REF!))),IF(#REF!="",IF(AS670&gt;0,AS670,IF(Y670&gt;0,Y670,"-")),IF(#REF!="",#REF!,#REF!)))</f>
        <v>224.42</v>
      </c>
      <c r="K670" s="331">
        <v>0.1</v>
      </c>
      <c r="L670" s="304" t="str">
        <f t="shared" si="191"/>
        <v>D</v>
      </c>
      <c r="M670" s="388">
        <v>0</v>
      </c>
      <c r="N670" s="304"/>
      <c r="O670" s="356">
        <v>33.6</v>
      </c>
      <c r="P670" s="356">
        <v>224.42</v>
      </c>
      <c r="Q670" s="309">
        <v>3133</v>
      </c>
      <c r="R670" s="304" t="s">
        <v>5948</v>
      </c>
      <c r="S670" s="304"/>
      <c r="T670" s="304"/>
      <c r="U670" s="304"/>
      <c r="V670" s="304"/>
      <c r="W670" s="315" t="s">
        <v>248</v>
      </c>
      <c r="X670" s="304" t="s">
        <v>240</v>
      </c>
      <c r="Y670" s="366">
        <f t="shared" si="194"/>
        <v>181.5</v>
      </c>
      <c r="Z670" s="304">
        <v>0.2</v>
      </c>
      <c r="AA670" s="304"/>
      <c r="AB670" s="304" t="s">
        <v>240</v>
      </c>
      <c r="AC670" s="304">
        <v>7</v>
      </c>
      <c r="AD670" s="366">
        <v>224.42</v>
      </c>
      <c r="AE670" s="304">
        <v>204.2</v>
      </c>
      <c r="AF670" s="331">
        <f>EXP(IF(X670="A",LN(#REF!),IF(X670="B",LN(#REF!),IF(OR(X670="C",X670="D",X670="CD"),LN(#REF!)+((LN(#REF!)-LN(#REF!))/(1+(EXP(LN(#REF!)-LN(AC670))/#REF!))),IF(X670="E",LN(204.2),"N/A")))))</f>
        <v>204.19999999999993</v>
      </c>
      <c r="AG670" s="304">
        <v>0.2</v>
      </c>
      <c r="AH670" s="304">
        <v>3.6741600000000001E-3</v>
      </c>
      <c r="AI670" s="312"/>
      <c r="AJ670" s="332">
        <v>290</v>
      </c>
      <c r="AK670" s="304">
        <f t="shared" si="192"/>
        <v>270</v>
      </c>
      <c r="AL670" s="304">
        <f t="shared" si="199"/>
        <v>0.43</v>
      </c>
      <c r="AM670" s="389" t="str">
        <f t="shared" si="193"/>
        <v/>
      </c>
      <c r="AN670" s="304"/>
      <c r="AO670" s="304"/>
      <c r="AP670" s="312"/>
      <c r="AQ670" s="312"/>
      <c r="AR670" s="312"/>
      <c r="AS670" s="312"/>
      <c r="AT670" s="312"/>
      <c r="AU670" s="329">
        <f>VLOOKUP(C670,[1]world!$A$2:$B$3555,2,FALSE)</f>
        <v>11</v>
      </c>
      <c r="AV670" s="329">
        <v>328</v>
      </c>
      <c r="AW670" s="304">
        <v>0.37</v>
      </c>
      <c r="AX670" s="304">
        <v>-999</v>
      </c>
      <c r="AY670" s="304">
        <v>-999</v>
      </c>
      <c r="AZ670" s="304">
        <v>-999</v>
      </c>
      <c r="BA670" s="304">
        <v>-999</v>
      </c>
      <c r="BB670" s="304">
        <v>-999</v>
      </c>
      <c r="BC670" s="304">
        <v>-999</v>
      </c>
      <c r="BD670" s="304">
        <v>-999</v>
      </c>
      <c r="BE670" s="304">
        <v>-999</v>
      </c>
      <c r="BF670" s="304">
        <v>-999</v>
      </c>
      <c r="BG670" s="304">
        <v>-999</v>
      </c>
      <c r="BH670" s="304">
        <v>-999</v>
      </c>
      <c r="BI670" s="304">
        <v>-999</v>
      </c>
      <c r="BJ670" s="304" t="s">
        <v>4954</v>
      </c>
      <c r="BK670" s="304" t="s">
        <v>4954</v>
      </c>
      <c r="BL670" s="304" t="s">
        <v>4954</v>
      </c>
    </row>
    <row r="671" spans="1:64" ht="15" hidden="1" customHeight="1" x14ac:dyDescent="0.2">
      <c r="A671" s="304" t="s">
        <v>4922</v>
      </c>
      <c r="B671" s="304" t="s">
        <v>5968</v>
      </c>
      <c r="C671" s="304">
        <v>675</v>
      </c>
      <c r="D671" s="349" t="s">
        <v>329</v>
      </c>
      <c r="E671" s="309">
        <v>-999</v>
      </c>
      <c r="F671" s="309"/>
      <c r="G671" s="324">
        <v>22.971</v>
      </c>
      <c r="H671" s="324">
        <v>120.2286</v>
      </c>
      <c r="I671" s="324" t="s">
        <v>214</v>
      </c>
      <c r="J671" s="368">
        <f>EXP(0.21*LN(Y671)+0.33*LN(AF671)+0.28*LN(AJ671)+0.18*LN(AV671))</f>
        <v>265.55396040649862</v>
      </c>
      <c r="K671" s="331">
        <f>SQRT(0.21*AA671^2+0.33*AG671^2+0.28*AL671^2+0.18*AW671^2)</f>
        <v>0.31463470882914363</v>
      </c>
      <c r="L671" s="304" t="str">
        <f t="shared" si="191"/>
        <v>D</v>
      </c>
      <c r="M671" s="388" t="s">
        <v>6093</v>
      </c>
      <c r="N671" s="304"/>
      <c r="O671" s="356"/>
      <c r="P671" s="356"/>
      <c r="Q671" s="356"/>
      <c r="R671" s="304"/>
      <c r="S671" s="304"/>
      <c r="T671" s="304"/>
      <c r="U671" s="304"/>
      <c r="V671" s="304"/>
      <c r="W671" s="315" t="s">
        <v>225</v>
      </c>
      <c r="X671" s="304" t="s">
        <v>213</v>
      </c>
      <c r="Y671" s="366">
        <f t="shared" si="194"/>
        <v>274.5</v>
      </c>
      <c r="Z671" s="304"/>
      <c r="AA671" s="331">
        <v>0.36</v>
      </c>
      <c r="AB671" s="304" t="s">
        <v>213</v>
      </c>
      <c r="AC671" s="304">
        <v>20</v>
      </c>
      <c r="AD671" s="366">
        <v>0</v>
      </c>
      <c r="AE671" s="304">
        <v>300</v>
      </c>
      <c r="AF671" s="331">
        <f>EXP(IF(X671="A",LN(683.9),IF(X671="B",LN(559.6),IF(OR(X671="C",X671="D",X671="CD"),LN(225)+((LN(513)-LN(225))/(1+(EXP(LN(31.4)-LN(AC671))/0.48))),IF(X671="E",LN(204.2),"N/A")))))</f>
        <v>272.89253333564858</v>
      </c>
      <c r="AG671" s="304">
        <v>0.33</v>
      </c>
      <c r="AH671" s="304">
        <v>1.28893E-3</v>
      </c>
      <c r="AI671" s="312"/>
      <c r="AJ671" s="332">
        <v>219</v>
      </c>
      <c r="AK671" s="304">
        <f t="shared" si="192"/>
        <v>210</v>
      </c>
      <c r="AL671" s="304">
        <v>0.2</v>
      </c>
      <c r="AM671" s="389" t="str">
        <f t="shared" si="193"/>
        <v/>
      </c>
      <c r="AN671" s="304"/>
      <c r="AO671" s="304"/>
      <c r="AP671" s="312"/>
      <c r="AQ671" s="312"/>
      <c r="AR671" s="312"/>
      <c r="AS671" s="312"/>
      <c r="AT671" s="312"/>
      <c r="AU671" s="329">
        <f>VLOOKUP(C671,[1]world!$A$2:$B$3555,2,FALSE)</f>
        <v>11</v>
      </c>
      <c r="AV671" s="329">
        <v>328</v>
      </c>
      <c r="AW671" s="304">
        <v>0.37</v>
      </c>
      <c r="AX671" s="304">
        <v>-999</v>
      </c>
      <c r="AY671" s="304">
        <v>-999</v>
      </c>
      <c r="AZ671" s="304">
        <v>-999</v>
      </c>
      <c r="BA671" s="304">
        <v>-999</v>
      </c>
      <c r="BB671" s="304">
        <v>-999</v>
      </c>
      <c r="BC671" s="304">
        <v>-999</v>
      </c>
      <c r="BD671" s="304">
        <v>-999</v>
      </c>
      <c r="BE671" s="304">
        <v>-999</v>
      </c>
      <c r="BF671" s="304">
        <v>-999</v>
      </c>
      <c r="BG671" s="304">
        <v>-999</v>
      </c>
      <c r="BH671" s="304">
        <v>-999</v>
      </c>
      <c r="BI671" s="304">
        <v>-999</v>
      </c>
      <c r="BJ671" s="304" t="s">
        <v>4954</v>
      </c>
      <c r="BK671" s="304" t="s">
        <v>4954</v>
      </c>
      <c r="BL671" s="304" t="s">
        <v>4954</v>
      </c>
    </row>
    <row r="672" spans="1:64" ht="15" hidden="1" customHeight="1" x14ac:dyDescent="0.2">
      <c r="A672" s="304" t="s">
        <v>208</v>
      </c>
      <c r="B672" s="304" t="s">
        <v>5968</v>
      </c>
      <c r="C672" s="304">
        <v>676</v>
      </c>
      <c r="D672" s="349" t="s">
        <v>346</v>
      </c>
      <c r="E672" s="309">
        <v>-999</v>
      </c>
      <c r="F672" s="309"/>
      <c r="G672" s="324">
        <v>23.064800000000002</v>
      </c>
      <c r="H672" s="324">
        <v>120.1645</v>
      </c>
      <c r="I672" s="324" t="s">
        <v>214</v>
      </c>
      <c r="J672" s="368">
        <f>IF(P672&gt;0,IF(O672&gt;=20,P672,IF(#REF!="",IF(AS672&gt;0,AS672,IF(Y672&gt;0,Y672,"-")),IF(#REF!="",#REF!,#REF!))),IF(#REF!="",IF(AS672&gt;0,AS672,IF(Y672&gt;0,Y672,"-")),IF(#REF!="",#REF!,#REF!)))</f>
        <v>202.95</v>
      </c>
      <c r="K672" s="331">
        <v>0.1</v>
      </c>
      <c r="L672" s="304" t="str">
        <f t="shared" si="191"/>
        <v>D</v>
      </c>
      <c r="M672" s="388">
        <v>0</v>
      </c>
      <c r="N672" s="304"/>
      <c r="O672" s="356">
        <v>31</v>
      </c>
      <c r="P672" s="356">
        <v>202.95</v>
      </c>
      <c r="Q672" s="309">
        <v>3134</v>
      </c>
      <c r="R672" s="304" t="s">
        <v>5948</v>
      </c>
      <c r="S672" s="304"/>
      <c r="T672" s="304"/>
      <c r="U672" s="304"/>
      <c r="V672" s="304"/>
      <c r="W672" s="315" t="s">
        <v>248</v>
      </c>
      <c r="X672" s="304" t="s">
        <v>240</v>
      </c>
      <c r="Y672" s="366">
        <f t="shared" si="194"/>
        <v>181.5</v>
      </c>
      <c r="Z672" s="304">
        <v>0.2</v>
      </c>
      <c r="AA672" s="304"/>
      <c r="AB672" s="304" t="s">
        <v>240</v>
      </c>
      <c r="AC672" s="304">
        <v>3</v>
      </c>
      <c r="AD672" s="366">
        <v>202.95</v>
      </c>
      <c r="AE672" s="304">
        <v>204.2</v>
      </c>
      <c r="AF672" s="331">
        <f>EXP(IF(X672="A",LN(#REF!),IF(X672="B",LN(#REF!),IF(OR(X672="C",X672="D",X672="CD"),LN(#REF!)+((LN(#REF!)-LN(#REF!))/(1+(EXP(LN(#REF!)-LN(AC672))/#REF!))),IF(X672="E",LN(204.2),"N/A")))))</f>
        <v>204.19999999999993</v>
      </c>
      <c r="AG672" s="304">
        <v>0.2</v>
      </c>
      <c r="AH672" s="304">
        <v>1.9968099999999999E-3</v>
      </c>
      <c r="AI672" s="312"/>
      <c r="AJ672" s="332">
        <v>240</v>
      </c>
      <c r="AK672" s="304">
        <f t="shared" si="192"/>
        <v>270</v>
      </c>
      <c r="AL672" s="304">
        <f>IF(AH672&lt;=0.0022,0.2,0.43)</f>
        <v>0.2</v>
      </c>
      <c r="AM672" s="389" t="str">
        <f t="shared" si="193"/>
        <v/>
      </c>
      <c r="AN672" s="304"/>
      <c r="AO672" s="304"/>
      <c r="AP672" s="312"/>
      <c r="AQ672" s="312"/>
      <c r="AR672" s="312"/>
      <c r="AS672" s="312"/>
      <c r="AT672" s="312"/>
      <c r="AU672" s="329">
        <f>VLOOKUP(C672,[1]world!$A$2:$B$3555,2,FALSE)</f>
        <v>16</v>
      </c>
      <c r="AV672" s="329">
        <v>246</v>
      </c>
      <c r="AW672" s="304">
        <v>0.18</v>
      </c>
      <c r="AX672" s="304">
        <v>-999</v>
      </c>
      <c r="AY672" s="304">
        <v>-999</v>
      </c>
      <c r="AZ672" s="304">
        <v>-999</v>
      </c>
      <c r="BA672" s="304">
        <v>-999</v>
      </c>
      <c r="BB672" s="304">
        <v>-999</v>
      </c>
      <c r="BC672" s="304">
        <v>-999</v>
      </c>
      <c r="BD672" s="304">
        <v>-999</v>
      </c>
      <c r="BE672" s="304">
        <v>-999</v>
      </c>
      <c r="BF672" s="304">
        <v>-999</v>
      </c>
      <c r="BG672" s="304">
        <v>-999</v>
      </c>
      <c r="BH672" s="304">
        <v>-999</v>
      </c>
      <c r="BI672" s="304">
        <v>-999</v>
      </c>
      <c r="BJ672" s="304" t="s">
        <v>4954</v>
      </c>
      <c r="BK672" s="304" t="s">
        <v>4954</v>
      </c>
      <c r="BL672" s="304" t="s">
        <v>4954</v>
      </c>
    </row>
    <row r="673" spans="1:64" ht="15" hidden="1" customHeight="1" x14ac:dyDescent="0.2">
      <c r="A673" s="304" t="s">
        <v>4922</v>
      </c>
      <c r="B673" s="304" t="s">
        <v>5968</v>
      </c>
      <c r="C673" s="304">
        <v>677</v>
      </c>
      <c r="D673" s="349" t="s">
        <v>415</v>
      </c>
      <c r="E673" s="309">
        <v>-999</v>
      </c>
      <c r="F673" s="309"/>
      <c r="G673" s="324">
        <v>23.510300000000001</v>
      </c>
      <c r="H673" s="324">
        <v>120.8052</v>
      </c>
      <c r="I673" s="324" t="s">
        <v>205</v>
      </c>
      <c r="J673" s="368">
        <f>P673</f>
        <v>553.42999999999995</v>
      </c>
      <c r="K673" s="331">
        <v>0.1</v>
      </c>
      <c r="L673" s="304" t="str">
        <f t="shared" si="191"/>
        <v>C</v>
      </c>
      <c r="M673" s="388">
        <v>0</v>
      </c>
      <c r="N673" s="304"/>
      <c r="O673" s="356">
        <v>68</v>
      </c>
      <c r="P673" s="304">
        <v>553.42999999999995</v>
      </c>
      <c r="Q673" s="309">
        <v>2264</v>
      </c>
      <c r="R673" s="304" t="s">
        <v>5948</v>
      </c>
      <c r="S673" s="304"/>
      <c r="T673" s="304"/>
      <c r="U673" s="304"/>
      <c r="V673" s="304"/>
      <c r="W673" s="304" t="s">
        <v>414</v>
      </c>
      <c r="X673" s="304" t="s">
        <v>205</v>
      </c>
      <c r="Y673" s="366">
        <f t="shared" si="194"/>
        <v>424.8</v>
      </c>
      <c r="Z673" s="304"/>
      <c r="AA673" s="304"/>
      <c r="AB673" s="304" t="s">
        <v>205</v>
      </c>
      <c r="AC673" s="304">
        <v>2413</v>
      </c>
      <c r="AD673" s="366">
        <v>553.42999999999995</v>
      </c>
      <c r="AE673" s="304">
        <v>559.6</v>
      </c>
      <c r="AF673" s="331" t="e">
        <f>EXP(IF(X673="A",LN(#REF!),IF(X673="B",LN(#REF!),IF(OR(X673="C",X673="D",X673="CD"),LN(#REF!)+((LN(#REF!)-LN(#REF!))/(1+(EXP(LN(#REF!)-LN(AC673))/#REF!))),IF(X673="E",LN(204.2),"N/A")))))</f>
        <v>#REF!</v>
      </c>
      <c r="AG673" s="304">
        <v>0.33</v>
      </c>
      <c r="AH673" s="304">
        <v>0.22750400000000001</v>
      </c>
      <c r="AI673" s="312"/>
      <c r="AJ673" s="332">
        <v>760</v>
      </c>
      <c r="AK673" s="304">
        <f t="shared" si="192"/>
        <v>760</v>
      </c>
      <c r="AL673" s="304">
        <f>IF(AH673&lt;=0.0022,0.2,0.43)</f>
        <v>0.43</v>
      </c>
      <c r="AM673" s="389" t="str">
        <f t="shared" si="193"/>
        <v/>
      </c>
      <c r="AN673" s="304"/>
      <c r="AO673" s="304"/>
      <c r="AP673" s="312"/>
      <c r="AQ673" s="312"/>
      <c r="AR673" s="312"/>
      <c r="AS673" s="312"/>
      <c r="AT673" s="312"/>
      <c r="AU673" s="329">
        <f>VLOOKUP(C673,[1]world!$A$2:$B$3555,2,FALSE)</f>
        <v>1</v>
      </c>
      <c r="AV673" s="329">
        <v>519</v>
      </c>
      <c r="AW673" s="304">
        <v>0.37</v>
      </c>
      <c r="AX673" s="304">
        <v>62</v>
      </c>
      <c r="AY673" s="304">
        <v>-999</v>
      </c>
      <c r="AZ673" s="304">
        <v>-999</v>
      </c>
      <c r="BA673" s="304">
        <v>62</v>
      </c>
      <c r="BB673" s="304">
        <v>-999</v>
      </c>
      <c r="BC673" s="304">
        <v>-999</v>
      </c>
      <c r="BD673" s="304">
        <v>62</v>
      </c>
      <c r="BE673" s="304">
        <v>62</v>
      </c>
      <c r="BF673" s="304">
        <v>-999</v>
      </c>
      <c r="BG673" s="304">
        <v>-999</v>
      </c>
      <c r="BH673" s="304">
        <v>-999</v>
      </c>
      <c r="BI673" s="304">
        <v>-999</v>
      </c>
      <c r="BJ673" s="304">
        <v>0</v>
      </c>
      <c r="BK673" s="304" t="s">
        <v>4954</v>
      </c>
      <c r="BL673" s="304" t="s">
        <v>4954</v>
      </c>
    </row>
    <row r="674" spans="1:64" ht="15" hidden="1" customHeight="1" x14ac:dyDescent="0.2">
      <c r="A674" s="304" t="s">
        <v>4922</v>
      </c>
      <c r="B674" s="304" t="s">
        <v>5968</v>
      </c>
      <c r="C674" s="304">
        <v>678</v>
      </c>
      <c r="D674" s="349" t="s">
        <v>439</v>
      </c>
      <c r="E674" s="309">
        <v>-999</v>
      </c>
      <c r="F674" s="309"/>
      <c r="G674" s="324">
        <v>23.638000000000002</v>
      </c>
      <c r="H674" s="324">
        <v>120.2217</v>
      </c>
      <c r="I674" s="324" t="s">
        <v>232</v>
      </c>
      <c r="J674" s="368">
        <f>P674</f>
        <v>169.84</v>
      </c>
      <c r="K674" s="331">
        <v>0.11</v>
      </c>
      <c r="L674" s="304" t="str">
        <f t="shared" si="191"/>
        <v>E</v>
      </c>
      <c r="M674" s="388">
        <v>1</v>
      </c>
      <c r="N674" s="304"/>
      <c r="O674" s="356">
        <v>27</v>
      </c>
      <c r="P674" s="331">
        <v>169.84</v>
      </c>
      <c r="Q674" s="309">
        <v>2351</v>
      </c>
      <c r="R674" s="304" t="s">
        <v>5948</v>
      </c>
      <c r="S674" s="304"/>
      <c r="T674" s="304"/>
      <c r="U674" s="304"/>
      <c r="V674" s="304"/>
      <c r="W674" s="315" t="s">
        <v>286</v>
      </c>
      <c r="X674" s="304" t="s">
        <v>213</v>
      </c>
      <c r="Y674" s="366">
        <f t="shared" si="194"/>
        <v>274.5</v>
      </c>
      <c r="Z674" s="304"/>
      <c r="AA674" s="304"/>
      <c r="AB674" s="304" t="s">
        <v>213</v>
      </c>
      <c r="AC674" s="304">
        <v>6</v>
      </c>
      <c r="AD674" s="366">
        <v>169.84</v>
      </c>
      <c r="AE674" s="304">
        <v>200</v>
      </c>
      <c r="AF674" s="331" t="e">
        <f>EXP(IF(X674="A",LN(#REF!),IF(X674="B",LN(#REF!),IF(OR(X674="C",X674="D",X674="CD"),LN(#REF!)+((LN(#REF!)-LN(#REF!))/(1+(EXP(LN(#REF!)-LN(AC674))/#REF!))),IF(X674="E",LN(204.2),"N/A")))))</f>
        <v>#REF!</v>
      </c>
      <c r="AG674" s="304">
        <v>0.33</v>
      </c>
      <c r="AH674" s="304">
        <v>1.84552E-3</v>
      </c>
      <c r="AI674" s="312"/>
      <c r="AJ674" s="332">
        <v>235</v>
      </c>
      <c r="AK674" s="304">
        <f t="shared" si="192"/>
        <v>210</v>
      </c>
      <c r="AL674" s="304">
        <f>IF(AH674&lt;=0.0022,0.2,0.43)</f>
        <v>0.2</v>
      </c>
      <c r="AM674" s="389" t="str">
        <f t="shared" si="193"/>
        <v/>
      </c>
      <c r="AN674" s="304"/>
      <c r="AO674" s="304"/>
      <c r="AP674" s="312"/>
      <c r="AQ674" s="312"/>
      <c r="AR674" s="312"/>
      <c r="AS674" s="312"/>
      <c r="AT674" s="312"/>
      <c r="AU674" s="329">
        <f>VLOOKUP(C674,[1]world!$A$2:$B$3555,2,FALSE)</f>
        <v>16</v>
      </c>
      <c r="AV674" s="329">
        <v>246</v>
      </c>
      <c r="AW674" s="304">
        <v>0.18</v>
      </c>
      <c r="AX674" s="304">
        <v>-999</v>
      </c>
      <c r="AY674" s="304">
        <v>-999</v>
      </c>
      <c r="AZ674" s="304">
        <v>-999</v>
      </c>
      <c r="BA674" s="304">
        <v>-999</v>
      </c>
      <c r="BB674" s="304">
        <v>-999</v>
      </c>
      <c r="BC674" s="304">
        <v>-999</v>
      </c>
      <c r="BD674" s="304">
        <v>-999</v>
      </c>
      <c r="BE674" s="304">
        <v>-999</v>
      </c>
      <c r="BF674" s="304">
        <v>-999</v>
      </c>
      <c r="BG674" s="304">
        <v>-999</v>
      </c>
      <c r="BH674" s="304">
        <v>-999</v>
      </c>
      <c r="BI674" s="304">
        <v>-999</v>
      </c>
      <c r="BJ674" s="304" t="s">
        <v>4954</v>
      </c>
      <c r="BK674" s="304" t="s">
        <v>4954</v>
      </c>
      <c r="BL674" s="304" t="s">
        <v>4954</v>
      </c>
    </row>
    <row r="675" spans="1:64" ht="15" hidden="1" customHeight="1" x14ac:dyDescent="0.2">
      <c r="A675" s="304" t="s">
        <v>4922</v>
      </c>
      <c r="B675" s="304" t="s">
        <v>5968</v>
      </c>
      <c r="C675" s="304">
        <v>679</v>
      </c>
      <c r="D675" s="349" t="s">
        <v>342</v>
      </c>
      <c r="E675" s="309">
        <v>-999</v>
      </c>
      <c r="F675" s="309"/>
      <c r="G675" s="324">
        <v>23.040199999999999</v>
      </c>
      <c r="H675" s="324">
        <v>120.2283</v>
      </c>
      <c r="I675" s="324" t="s">
        <v>244</v>
      </c>
      <c r="J675" s="368">
        <f>P675</f>
        <v>160.66999999999999</v>
      </c>
      <c r="K675" s="331">
        <v>0.11</v>
      </c>
      <c r="L675" s="304" t="str">
        <f t="shared" si="191"/>
        <v>E</v>
      </c>
      <c r="M675" s="388">
        <v>1</v>
      </c>
      <c r="N675" s="304"/>
      <c r="O675" s="356">
        <v>21</v>
      </c>
      <c r="P675" s="331">
        <v>160.66999999999999</v>
      </c>
      <c r="Q675" s="309">
        <v>2353</v>
      </c>
      <c r="R675" s="304" t="s">
        <v>5948</v>
      </c>
      <c r="S675" s="304"/>
      <c r="T675" s="304"/>
      <c r="U675" s="304"/>
      <c r="V675" s="304"/>
      <c r="W675" s="315" t="s">
        <v>326</v>
      </c>
      <c r="X675" s="304" t="s">
        <v>213</v>
      </c>
      <c r="Y675" s="366">
        <f t="shared" si="194"/>
        <v>274.5</v>
      </c>
      <c r="Z675" s="304"/>
      <c r="AA675" s="304"/>
      <c r="AB675" s="304" t="s">
        <v>213</v>
      </c>
      <c r="AC675" s="304">
        <v>8</v>
      </c>
      <c r="AD675" s="366">
        <v>160.66999999999999</v>
      </c>
      <c r="AE675" s="304">
        <v>200</v>
      </c>
      <c r="AF675" s="331" t="e">
        <f>EXP(IF(X675="A",LN(#REF!),IF(X675="B",LN(#REF!),IF(OR(X675="C",X675="D",X675="CD"),LN(#REF!)+((LN(#REF!)-LN(#REF!))/(1+(EXP(LN(#REF!)-LN(AC675))/#REF!))),IF(X675="E",LN(204.2),"N/A")))))</f>
        <v>#REF!</v>
      </c>
      <c r="AG675" s="304">
        <v>0.33</v>
      </c>
      <c r="AH675" s="304">
        <v>6.7443299999999998E-3</v>
      </c>
      <c r="AI675" s="312"/>
      <c r="AJ675" s="332">
        <v>351</v>
      </c>
      <c r="AK675" s="304">
        <f t="shared" si="192"/>
        <v>270</v>
      </c>
      <c r="AL675" s="304">
        <f>IF(AH675&lt;=0.0022,0.2,0.43)</f>
        <v>0.43</v>
      </c>
      <c r="AM675" s="389" t="str">
        <f t="shared" si="193"/>
        <v/>
      </c>
      <c r="AN675" s="304"/>
      <c r="AO675" s="304"/>
      <c r="AP675" s="312"/>
      <c r="AQ675" s="312"/>
      <c r="AR675" s="312"/>
      <c r="AS675" s="312"/>
      <c r="AT675" s="312"/>
      <c r="AU675" s="329">
        <f>VLOOKUP(C675,[1]world!$A$2:$B$3555,2,FALSE)</f>
        <v>12</v>
      </c>
      <c r="AV675" s="329">
        <v>297</v>
      </c>
      <c r="AW675" s="304">
        <v>0.37</v>
      </c>
      <c r="AX675" s="304">
        <v>-999</v>
      </c>
      <c r="AY675" s="304">
        <v>-999</v>
      </c>
      <c r="AZ675" s="304">
        <v>-999</v>
      </c>
      <c r="BA675" s="304">
        <v>-999</v>
      </c>
      <c r="BB675" s="304">
        <v>-999</v>
      </c>
      <c r="BC675" s="304">
        <v>-999</v>
      </c>
      <c r="BD675" s="304">
        <v>-999</v>
      </c>
      <c r="BE675" s="304">
        <v>-999</v>
      </c>
      <c r="BF675" s="304">
        <v>-999</v>
      </c>
      <c r="BG675" s="304">
        <v>-999</v>
      </c>
      <c r="BH675" s="304">
        <v>-999</v>
      </c>
      <c r="BI675" s="304">
        <v>-999</v>
      </c>
      <c r="BJ675" s="304" t="s">
        <v>4954</v>
      </c>
      <c r="BK675" s="304" t="s">
        <v>4954</v>
      </c>
      <c r="BL675" s="304" t="s">
        <v>4954</v>
      </c>
    </row>
    <row r="676" spans="1:64" ht="15" hidden="1" customHeight="1" x14ac:dyDescent="0.2">
      <c r="A676" s="304" t="s">
        <v>4922</v>
      </c>
      <c r="B676" s="304" t="s">
        <v>5968</v>
      </c>
      <c r="C676" s="304">
        <v>680</v>
      </c>
      <c r="D676" s="349" t="s">
        <v>367</v>
      </c>
      <c r="E676" s="309">
        <v>-999</v>
      </c>
      <c r="F676" s="309"/>
      <c r="G676" s="324">
        <v>23.184799999999999</v>
      </c>
      <c r="H676" s="324">
        <v>120.52800000000001</v>
      </c>
      <c r="I676" s="324" t="s">
        <v>214</v>
      </c>
      <c r="J676" s="368">
        <f>EXP(0.21*LN(Y676)+0.33*LN(AF676)+0.28*LN(AJ676)+0.18*LN(AV676))</f>
        <v>573.03864891895489</v>
      </c>
      <c r="K676" s="331">
        <f>SQRT(0.21*AA676^2+0.33*AG676^2+0.28*AL676^2+0.18*AW676^2)</f>
        <v>0.3735866699977396</v>
      </c>
      <c r="L676" s="304" t="str">
        <f t="shared" si="191"/>
        <v>C</v>
      </c>
      <c r="M676" s="388" t="s">
        <v>6093</v>
      </c>
      <c r="N676" s="304"/>
      <c r="O676" s="356"/>
      <c r="P676" s="356"/>
      <c r="Q676" s="356"/>
      <c r="R676" s="304"/>
      <c r="S676" s="304"/>
      <c r="T676" s="304"/>
      <c r="U676" s="304"/>
      <c r="V676" s="304"/>
      <c r="W676" s="304" t="s">
        <v>235</v>
      </c>
      <c r="X676" s="304" t="s">
        <v>205</v>
      </c>
      <c r="Y676" s="366">
        <f t="shared" si="194"/>
        <v>424.8</v>
      </c>
      <c r="Z676" s="304"/>
      <c r="AA676" s="331">
        <v>0.36</v>
      </c>
      <c r="AB676" s="304" t="s">
        <v>205</v>
      </c>
      <c r="AC676" s="304">
        <v>360</v>
      </c>
      <c r="AD676" s="366">
        <v>0</v>
      </c>
      <c r="AE676" s="304">
        <v>559.6</v>
      </c>
      <c r="AF676" s="331">
        <f>EXP(IF(X676="A",LN(683.9),IF(X676="B",LN(559.6),IF(OR(X676="C",X676="D",X676="CD"),LN(225)+((LN(513)-LN(225))/(1+(EXP(LN(31.4)-LN(AC676))/0.48))),IF(X676="E",LN(204.2),"N/A")))))</f>
        <v>559.60000000000025</v>
      </c>
      <c r="AG676" s="304">
        <v>0.33</v>
      </c>
      <c r="AH676" s="304">
        <v>4.5208100000000001E-2</v>
      </c>
      <c r="AI676" s="312"/>
      <c r="AJ676" s="332">
        <v>760</v>
      </c>
      <c r="AK676" s="304">
        <f t="shared" si="192"/>
        <v>760</v>
      </c>
      <c r="AL676" s="363">
        <v>0.43</v>
      </c>
      <c r="AM676" s="389" t="str">
        <f t="shared" si="193"/>
        <v/>
      </c>
      <c r="AN676" s="304"/>
      <c r="AO676" s="304"/>
      <c r="AP676" s="312"/>
      <c r="AQ676" s="312"/>
      <c r="AR676" s="312"/>
      <c r="AS676" s="312"/>
      <c r="AT676" s="312"/>
      <c r="AU676" s="329">
        <f>VLOOKUP(C676,[1]world!$A$2:$B$3555,2,FALSE)</f>
        <v>3</v>
      </c>
      <c r="AV676" s="329">
        <v>547</v>
      </c>
      <c r="AW676" s="304">
        <v>0.37</v>
      </c>
      <c r="AX676" s="304">
        <v>-999</v>
      </c>
      <c r="AY676" s="304">
        <v>-999</v>
      </c>
      <c r="AZ676" s="304">
        <v>-999</v>
      </c>
      <c r="BA676" s="304">
        <v>-999</v>
      </c>
      <c r="BB676" s="304">
        <v>-999</v>
      </c>
      <c r="BC676" s="304">
        <v>-999</v>
      </c>
      <c r="BD676" s="304">
        <v>-999</v>
      </c>
      <c r="BE676" s="304">
        <v>-999</v>
      </c>
      <c r="BF676" s="304">
        <v>-999</v>
      </c>
      <c r="BG676" s="304">
        <v>-999</v>
      </c>
      <c r="BH676" s="304">
        <v>-999</v>
      </c>
      <c r="BI676" s="304">
        <v>-999</v>
      </c>
      <c r="BJ676" s="304" t="s">
        <v>4954</v>
      </c>
      <c r="BK676" s="304" t="s">
        <v>4954</v>
      </c>
      <c r="BL676" s="304" t="s">
        <v>4954</v>
      </c>
    </row>
    <row r="677" spans="1:64" ht="15" hidden="1" customHeight="1" x14ac:dyDescent="0.2">
      <c r="A677" s="304" t="s">
        <v>4922</v>
      </c>
      <c r="B677" s="304" t="s">
        <v>5968</v>
      </c>
      <c r="C677" s="304">
        <v>681</v>
      </c>
      <c r="D677" s="349" t="s">
        <v>432</v>
      </c>
      <c r="E677" s="309">
        <v>-999</v>
      </c>
      <c r="F677" s="309"/>
      <c r="G677" s="324">
        <v>23.597200000000001</v>
      </c>
      <c r="H677" s="324">
        <v>120.6777</v>
      </c>
      <c r="I677" s="324" t="s">
        <v>214</v>
      </c>
      <c r="J677" s="368">
        <f>P677</f>
        <v>496.21</v>
      </c>
      <c r="K677" s="331">
        <v>0.11</v>
      </c>
      <c r="L677" s="304" t="str">
        <f t="shared" si="191"/>
        <v>C</v>
      </c>
      <c r="M677" s="388">
        <v>1</v>
      </c>
      <c r="N677" s="304"/>
      <c r="O677" s="356">
        <v>27.2</v>
      </c>
      <c r="P677" s="331">
        <v>496.21</v>
      </c>
      <c r="Q677" s="309">
        <v>3135</v>
      </c>
      <c r="R677" s="304" t="s">
        <v>5948</v>
      </c>
      <c r="S677" s="304"/>
      <c r="T677" s="304"/>
      <c r="U677" s="304"/>
      <c r="V677" s="304"/>
      <c r="W677" s="315" t="s">
        <v>231</v>
      </c>
      <c r="X677" s="304" t="s">
        <v>232</v>
      </c>
      <c r="Y677" s="366">
        <f t="shared" si="194"/>
        <v>506.6</v>
      </c>
      <c r="Z677" s="304"/>
      <c r="AA677" s="304"/>
      <c r="AB677" s="304" t="s">
        <v>232</v>
      </c>
      <c r="AC677" s="304">
        <v>840</v>
      </c>
      <c r="AD677" s="366">
        <v>496.21</v>
      </c>
      <c r="AE677" s="304">
        <v>683.9</v>
      </c>
      <c r="AF677" s="331" t="e">
        <f>EXP(IF(X677="A",LN(#REF!),IF(X677="B",LN(#REF!),IF(OR(X677="C",X677="D",X677="CD"),LN(#REF!)+((LN(#REF!)-LN(#REF!))/(1+(EXP(LN(#REF!)-LN(AC677))/#REF!))),IF(X677="E",LN(204.2),"N/A")))))</f>
        <v>#REF!</v>
      </c>
      <c r="AG677" s="304">
        <v>0.37</v>
      </c>
      <c r="AH677" s="304">
        <v>0.163914</v>
      </c>
      <c r="AI677" s="312"/>
      <c r="AJ677" s="332">
        <v>760</v>
      </c>
      <c r="AK677" s="304">
        <f t="shared" si="192"/>
        <v>760</v>
      </c>
      <c r="AL677" s="304">
        <f>IF(AH677&lt;=0.0022,0.2,0.43)</f>
        <v>0.43</v>
      </c>
      <c r="AM677" s="389" t="str">
        <f t="shared" si="193"/>
        <v/>
      </c>
      <c r="AN677" s="304"/>
      <c r="AO677" s="304"/>
      <c r="AP677" s="312"/>
      <c r="AQ677" s="312"/>
      <c r="AR677" s="312"/>
      <c r="AS677" s="312"/>
      <c r="AT677" s="312"/>
      <c r="AU677" s="329">
        <f>VLOOKUP(C677,[1]world!$A$2:$B$3555,2,FALSE)</f>
        <v>1</v>
      </c>
      <c r="AV677" s="329">
        <v>519</v>
      </c>
      <c r="AW677" s="304">
        <v>0.37</v>
      </c>
      <c r="AX677" s="304">
        <v>-999</v>
      </c>
      <c r="AY677" s="304">
        <v>-999</v>
      </c>
      <c r="AZ677" s="304">
        <v>-999</v>
      </c>
      <c r="BA677" s="304">
        <v>-999</v>
      </c>
      <c r="BB677" s="304">
        <v>-999</v>
      </c>
      <c r="BC677" s="304">
        <v>-999</v>
      </c>
      <c r="BD677" s="304">
        <v>-999</v>
      </c>
      <c r="BE677" s="304">
        <v>-999</v>
      </c>
      <c r="BF677" s="304">
        <v>-999</v>
      </c>
      <c r="BG677" s="304">
        <v>-999</v>
      </c>
      <c r="BH677" s="304">
        <v>-999</v>
      </c>
      <c r="BI677" s="304">
        <v>-999</v>
      </c>
      <c r="BJ677" s="304" t="s">
        <v>4954</v>
      </c>
      <c r="BK677" s="304" t="s">
        <v>4954</v>
      </c>
      <c r="BL677" s="304" t="s">
        <v>4954</v>
      </c>
    </row>
    <row r="678" spans="1:64" ht="15" hidden="1" customHeight="1" x14ac:dyDescent="0.2">
      <c r="A678" s="304" t="s">
        <v>4922</v>
      </c>
      <c r="B678" s="304" t="s">
        <v>5968</v>
      </c>
      <c r="C678" s="304">
        <v>682</v>
      </c>
      <c r="D678" s="349" t="s">
        <v>379</v>
      </c>
      <c r="E678" s="309">
        <v>-999</v>
      </c>
      <c r="F678" s="309"/>
      <c r="G678" s="324">
        <v>23.266999999999999</v>
      </c>
      <c r="H678" s="324">
        <v>120.488</v>
      </c>
      <c r="I678" s="324" t="s">
        <v>214</v>
      </c>
      <c r="J678" s="368">
        <f>EXP(0.21*LN(Y678)+0.33*LN(AF678)+0.28*LN(AJ678)+0.18*LN(AV678))</f>
        <v>573.03864891895489</v>
      </c>
      <c r="K678" s="331">
        <f>SQRT(0.21*AA678^2+0.33*AG678^2+0.28*AL678^2+0.18*AW678^2)</f>
        <v>0.3735866699977396</v>
      </c>
      <c r="L678" s="304" t="str">
        <f t="shared" si="191"/>
        <v>C</v>
      </c>
      <c r="M678" s="388" t="s">
        <v>6093</v>
      </c>
      <c r="N678" s="304"/>
      <c r="O678" s="356"/>
      <c r="P678" s="356"/>
      <c r="Q678" s="356"/>
      <c r="R678" s="304"/>
      <c r="S678" s="304"/>
      <c r="T678" s="304"/>
      <c r="U678" s="304"/>
      <c r="V678" s="304"/>
      <c r="W678" s="304" t="s">
        <v>235</v>
      </c>
      <c r="X678" s="304" t="s">
        <v>205</v>
      </c>
      <c r="Y678" s="366">
        <f t="shared" si="194"/>
        <v>424.8</v>
      </c>
      <c r="Z678" s="304"/>
      <c r="AA678" s="331">
        <v>0.36</v>
      </c>
      <c r="AB678" s="304" t="s">
        <v>205</v>
      </c>
      <c r="AC678" s="304">
        <v>590</v>
      </c>
      <c r="AD678" s="366">
        <v>0</v>
      </c>
      <c r="AE678" s="304">
        <v>559.6</v>
      </c>
      <c r="AF678" s="331">
        <f>EXP(IF(X678="A",LN(683.9),IF(X678="B",LN(559.6),IF(OR(X678="C",X678="D",X678="CD"),LN(225)+((LN(513)-LN(225))/(1+(EXP(LN(31.4)-LN(AC678))/0.48))),IF(X678="E",LN(204.2),"N/A")))))</f>
        <v>559.60000000000025</v>
      </c>
      <c r="AG678" s="304">
        <v>0.33</v>
      </c>
      <c r="AH678" s="304">
        <v>0.11260199999999999</v>
      </c>
      <c r="AI678" s="312"/>
      <c r="AJ678" s="332">
        <v>760</v>
      </c>
      <c r="AK678" s="304">
        <f t="shared" si="192"/>
        <v>760</v>
      </c>
      <c r="AL678" s="363">
        <v>0.43</v>
      </c>
      <c r="AM678" s="389" t="str">
        <f t="shared" si="193"/>
        <v/>
      </c>
      <c r="AN678" s="304"/>
      <c r="AO678" s="304"/>
      <c r="AP678" s="312"/>
      <c r="AQ678" s="312"/>
      <c r="AR678" s="312"/>
      <c r="AS678" s="312"/>
      <c r="AT678" s="312"/>
      <c r="AU678" s="329">
        <f>VLOOKUP(C678,[1]world!$A$2:$B$3555,2,FALSE)</f>
        <v>3</v>
      </c>
      <c r="AV678" s="329">
        <v>547</v>
      </c>
      <c r="AW678" s="304">
        <v>0.37</v>
      </c>
      <c r="AX678" s="304">
        <v>-999</v>
      </c>
      <c r="AY678" s="304">
        <v>-999</v>
      </c>
      <c r="AZ678" s="304">
        <v>-999</v>
      </c>
      <c r="BA678" s="304">
        <v>-999</v>
      </c>
      <c r="BB678" s="304">
        <v>-999</v>
      </c>
      <c r="BC678" s="304">
        <v>-999</v>
      </c>
      <c r="BD678" s="304">
        <v>-999</v>
      </c>
      <c r="BE678" s="304">
        <v>-999</v>
      </c>
      <c r="BF678" s="304">
        <v>-999</v>
      </c>
      <c r="BG678" s="304">
        <v>-999</v>
      </c>
      <c r="BH678" s="304">
        <v>-999</v>
      </c>
      <c r="BI678" s="304">
        <v>-999</v>
      </c>
      <c r="BJ678" s="304" t="s">
        <v>4954</v>
      </c>
      <c r="BK678" s="304" t="s">
        <v>4954</v>
      </c>
      <c r="BL678" s="304" t="s">
        <v>4954</v>
      </c>
    </row>
    <row r="679" spans="1:64" ht="15" hidden="1" customHeight="1" x14ac:dyDescent="0.2">
      <c r="A679" s="304" t="s">
        <v>4922</v>
      </c>
      <c r="B679" s="304" t="s">
        <v>5968</v>
      </c>
      <c r="C679" s="304">
        <v>683</v>
      </c>
      <c r="D679" s="349" t="s">
        <v>455</v>
      </c>
      <c r="E679" s="309">
        <v>-999</v>
      </c>
      <c r="F679" s="309"/>
      <c r="G679" s="324">
        <v>23.723700000000001</v>
      </c>
      <c r="H679" s="324">
        <v>120.2975</v>
      </c>
      <c r="I679" s="324" t="s">
        <v>214</v>
      </c>
      <c r="J679" s="368">
        <f>P679</f>
        <v>193.69</v>
      </c>
      <c r="K679" s="331">
        <v>0.1</v>
      </c>
      <c r="L679" s="304" t="str">
        <f t="shared" si="191"/>
        <v>D</v>
      </c>
      <c r="M679" s="388">
        <v>0</v>
      </c>
      <c r="N679" s="304"/>
      <c r="O679" s="356">
        <v>36</v>
      </c>
      <c r="P679" s="304">
        <v>193.69</v>
      </c>
      <c r="Q679" s="309">
        <v>2354</v>
      </c>
      <c r="R679" s="304" t="s">
        <v>5948</v>
      </c>
      <c r="S679" s="304"/>
      <c r="T679" s="304"/>
      <c r="U679" s="304"/>
      <c r="V679" s="304"/>
      <c r="W679" s="315" t="s">
        <v>225</v>
      </c>
      <c r="X679" s="304" t="s">
        <v>213</v>
      </c>
      <c r="Y679" s="366">
        <f t="shared" si="194"/>
        <v>274.5</v>
      </c>
      <c r="Z679" s="304"/>
      <c r="AA679" s="304"/>
      <c r="AB679" s="304" t="s">
        <v>213</v>
      </c>
      <c r="AC679" s="304">
        <v>12</v>
      </c>
      <c r="AD679" s="366">
        <v>193.69</v>
      </c>
      <c r="AE679" s="304">
        <v>200</v>
      </c>
      <c r="AF679" s="331" t="e">
        <f>EXP(IF(X679="A",LN(#REF!),IF(X679="B",LN(#REF!),IF(OR(X679="C",X679="D",X679="CD"),LN(#REF!)+((LN(#REF!)-LN(#REF!))/(1+(EXP(LN(#REF!)-LN(AC679))/#REF!))),IF(X679="E",LN(204.2),"N/A")))))</f>
        <v>#REF!</v>
      </c>
      <c r="AG679" s="304">
        <v>0.33</v>
      </c>
      <c r="AH679" s="304">
        <v>5.8872700000000004E-4</v>
      </c>
      <c r="AI679" s="312"/>
      <c r="AJ679" s="332">
        <v>198</v>
      </c>
      <c r="AK679" s="304">
        <f t="shared" si="192"/>
        <v>210</v>
      </c>
      <c r="AL679" s="304">
        <f>IF(AH679&lt;=0.0022,0.2,0.43)</f>
        <v>0.2</v>
      </c>
      <c r="AM679" s="389" t="str">
        <f t="shared" si="193"/>
        <v/>
      </c>
      <c r="AN679" s="304"/>
      <c r="AO679" s="304"/>
      <c r="AP679" s="312"/>
      <c r="AQ679" s="312"/>
      <c r="AR679" s="312"/>
      <c r="AS679" s="312"/>
      <c r="AT679" s="312"/>
      <c r="AU679" s="329">
        <f>VLOOKUP(C679,[1]world!$A$2:$B$3555,2,FALSE)</f>
        <v>16</v>
      </c>
      <c r="AV679" s="329">
        <v>246</v>
      </c>
      <c r="AW679" s="304">
        <v>0.18</v>
      </c>
      <c r="AX679" s="304">
        <v>-999</v>
      </c>
      <c r="AY679" s="304">
        <v>-999</v>
      </c>
      <c r="AZ679" s="304">
        <v>-999</v>
      </c>
      <c r="BA679" s="304">
        <v>-999</v>
      </c>
      <c r="BB679" s="304">
        <v>-999</v>
      </c>
      <c r="BC679" s="304">
        <v>-999</v>
      </c>
      <c r="BD679" s="304">
        <v>-999</v>
      </c>
      <c r="BE679" s="304">
        <v>-999</v>
      </c>
      <c r="BF679" s="304">
        <v>-999</v>
      </c>
      <c r="BG679" s="304">
        <v>-999</v>
      </c>
      <c r="BH679" s="304">
        <v>-999</v>
      </c>
      <c r="BI679" s="304">
        <v>-999</v>
      </c>
      <c r="BJ679" s="304" t="s">
        <v>4954</v>
      </c>
      <c r="BK679" s="304" t="s">
        <v>4954</v>
      </c>
      <c r="BL679" s="304" t="s">
        <v>4954</v>
      </c>
    </row>
    <row r="680" spans="1:64" ht="15" hidden="1" customHeight="1" x14ac:dyDescent="0.2">
      <c r="A680" s="304" t="s">
        <v>4922</v>
      </c>
      <c r="B680" s="304" t="s">
        <v>5968</v>
      </c>
      <c r="C680" s="304">
        <v>684</v>
      </c>
      <c r="D680" s="349" t="s">
        <v>393</v>
      </c>
      <c r="E680" s="309">
        <v>-999</v>
      </c>
      <c r="F680" s="309"/>
      <c r="G680" s="324">
        <v>23.350999999999999</v>
      </c>
      <c r="H680" s="324">
        <v>120.5932</v>
      </c>
      <c r="I680" s="324" t="s">
        <v>214</v>
      </c>
      <c r="J680" s="368">
        <f>EXP(0.21*LN(Y680)+0.33*LN(AF680)+0.28*LN(AJ680)+0.18*LN(AV680))</f>
        <v>629.33977195889724</v>
      </c>
      <c r="K680" s="331">
        <f>SQRT(0.21*AA680^2+0.33*AG680^2+0.28*AL680^2+0.18*AW680^2)</f>
        <v>0.40511233010117081</v>
      </c>
      <c r="L680" s="304" t="str">
        <f t="shared" si="191"/>
        <v>C</v>
      </c>
      <c r="M680" s="388" t="s">
        <v>6093</v>
      </c>
      <c r="N680" s="304"/>
      <c r="O680" s="356"/>
      <c r="P680" s="304"/>
      <c r="Q680" s="310"/>
      <c r="R680" s="304"/>
      <c r="S680" s="304"/>
      <c r="T680" s="304"/>
      <c r="U680" s="304"/>
      <c r="V680" s="304"/>
      <c r="W680" s="315" t="s">
        <v>259</v>
      </c>
      <c r="X680" s="304" t="s">
        <v>232</v>
      </c>
      <c r="Y680" s="366">
        <f t="shared" si="194"/>
        <v>506.6</v>
      </c>
      <c r="Z680" s="304"/>
      <c r="AA680" s="304">
        <v>0.45</v>
      </c>
      <c r="AB680" s="304" t="s">
        <v>232</v>
      </c>
      <c r="AC680" s="304">
        <v>205</v>
      </c>
      <c r="AD680" s="366">
        <v>0</v>
      </c>
      <c r="AE680" s="304">
        <v>683.9</v>
      </c>
      <c r="AF680" s="331">
        <f>EXP(IF(X680="A",LN(683.9),IF(X680="B",LN(559.6),IF(OR(X680="C",X680="D",X680="CD"),LN(225)+((LN(513)-LN(225))/(1+(EXP(LN(31.4)-LN(AC680))/0.48))),IF(X680="E",LN(204.2),"N/A")))))</f>
        <v>683.90000000000032</v>
      </c>
      <c r="AG680" s="304">
        <v>0.37</v>
      </c>
      <c r="AH680" s="304">
        <v>6.7886199999999994E-2</v>
      </c>
      <c r="AI680" s="312"/>
      <c r="AJ680" s="332">
        <v>760</v>
      </c>
      <c r="AK680" s="304">
        <f t="shared" si="192"/>
        <v>760</v>
      </c>
      <c r="AL680" s="363">
        <v>0.43</v>
      </c>
      <c r="AM680" s="389" t="str">
        <f t="shared" si="193"/>
        <v/>
      </c>
      <c r="AN680" s="304"/>
      <c r="AO680" s="304"/>
      <c r="AP680" s="312"/>
      <c r="AQ680" s="312"/>
      <c r="AR680" s="312"/>
      <c r="AS680" s="312"/>
      <c r="AT680" s="312"/>
      <c r="AU680" s="329">
        <f>VLOOKUP(C680,[1]world!$A$2:$B$3555,2,FALSE)</f>
        <v>1</v>
      </c>
      <c r="AV680" s="329">
        <v>519</v>
      </c>
      <c r="AW680" s="304">
        <v>0.37</v>
      </c>
      <c r="AX680" s="304">
        <v>-999</v>
      </c>
      <c r="AY680" s="304">
        <v>-999</v>
      </c>
      <c r="AZ680" s="304">
        <v>-999</v>
      </c>
      <c r="BA680" s="304">
        <v>-999</v>
      </c>
      <c r="BB680" s="304">
        <v>-999</v>
      </c>
      <c r="BC680" s="304">
        <v>-999</v>
      </c>
      <c r="BD680" s="304">
        <v>-999</v>
      </c>
      <c r="BE680" s="304">
        <v>-999</v>
      </c>
      <c r="BF680" s="304">
        <v>-999</v>
      </c>
      <c r="BG680" s="304">
        <v>-999</v>
      </c>
      <c r="BH680" s="304">
        <v>-999</v>
      </c>
      <c r="BI680" s="304">
        <v>-999</v>
      </c>
      <c r="BJ680" s="304" t="s">
        <v>4954</v>
      </c>
      <c r="BK680" s="304" t="s">
        <v>4954</v>
      </c>
      <c r="BL680" s="304" t="s">
        <v>4954</v>
      </c>
    </row>
    <row r="681" spans="1:64" ht="15" hidden="1" customHeight="1" x14ac:dyDescent="0.2">
      <c r="A681" s="304" t="s">
        <v>208</v>
      </c>
      <c r="B681" s="304" t="s">
        <v>5968</v>
      </c>
      <c r="C681" s="304">
        <v>685</v>
      </c>
      <c r="D681" s="349" t="s">
        <v>399</v>
      </c>
      <c r="E681" s="309">
        <v>-999</v>
      </c>
      <c r="F681" s="309"/>
      <c r="G681" s="324">
        <v>23.384499999999999</v>
      </c>
      <c r="H681" s="324">
        <v>120.51900000000001</v>
      </c>
      <c r="I681" s="324" t="s">
        <v>214</v>
      </c>
      <c r="J681" s="368">
        <f>P681</f>
        <v>417.56</v>
      </c>
      <c r="K681" s="331">
        <v>0.1</v>
      </c>
      <c r="L681" s="304" t="str">
        <f t="shared" si="191"/>
        <v>C</v>
      </c>
      <c r="M681" s="388">
        <v>0</v>
      </c>
      <c r="N681" s="304"/>
      <c r="O681" s="356"/>
      <c r="P681" s="304">
        <v>417.56</v>
      </c>
      <c r="Q681" s="310" t="s">
        <v>340</v>
      </c>
      <c r="R681" s="304" t="s">
        <v>340</v>
      </c>
      <c r="S681" s="304"/>
      <c r="T681" s="304"/>
      <c r="U681" s="304"/>
      <c r="V681" s="304"/>
      <c r="W681" s="304" t="s">
        <v>204</v>
      </c>
      <c r="X681" s="304" t="s">
        <v>205</v>
      </c>
      <c r="Y681" s="366">
        <f t="shared" si="194"/>
        <v>424.8</v>
      </c>
      <c r="Z681" s="304"/>
      <c r="AA681" s="304"/>
      <c r="AB681" s="304" t="s">
        <v>205</v>
      </c>
      <c r="AC681" s="304">
        <v>150</v>
      </c>
      <c r="AD681" s="366">
        <v>505.2</v>
      </c>
      <c r="AE681" s="304">
        <v>559.6</v>
      </c>
      <c r="AF681" s="331" t="e">
        <f>EXP(IF(X681="A",LN(#REF!),IF(X681="B",LN(#REF!),IF(OR(X681="C",X681="D",X681="CD"),LN(#REF!)+((LN(#REF!)-LN(#REF!))/(1+(EXP(LN(#REF!)-LN(AC681))/#REF!))),IF(X681="E",LN(204.2),"N/A")))))</f>
        <v>#REF!</v>
      </c>
      <c r="AG681" s="304">
        <v>0.33</v>
      </c>
      <c r="AH681" s="304">
        <v>4.4391E-2</v>
      </c>
      <c r="AI681" s="312"/>
      <c r="AJ681" s="332">
        <v>760</v>
      </c>
      <c r="AK681" s="304">
        <f t="shared" si="192"/>
        <v>760</v>
      </c>
      <c r="AL681" s="304">
        <f>IF(AH681&lt;=0.0022,0.2,0.43)</f>
        <v>0.43</v>
      </c>
      <c r="AM681" s="389" t="str">
        <f t="shared" si="193"/>
        <v/>
      </c>
      <c r="AN681" s="304"/>
      <c r="AO681" s="304"/>
      <c r="AP681" s="312"/>
      <c r="AQ681" s="312"/>
      <c r="AR681" s="312"/>
      <c r="AS681" s="312"/>
      <c r="AT681" s="312"/>
      <c r="AU681" s="329">
        <f>VLOOKUP(C681,[1]world!$A$2:$B$3555,2,FALSE)</f>
        <v>1</v>
      </c>
      <c r="AV681" s="329">
        <v>519</v>
      </c>
      <c r="AW681" s="304">
        <v>0.37</v>
      </c>
      <c r="AX681" s="304">
        <v>-999</v>
      </c>
      <c r="AY681" s="304">
        <v>-999</v>
      </c>
      <c r="AZ681" s="304">
        <v>-999</v>
      </c>
      <c r="BA681" s="304">
        <v>-999</v>
      </c>
      <c r="BB681" s="304">
        <v>-999</v>
      </c>
      <c r="BC681" s="304">
        <v>-999</v>
      </c>
      <c r="BD681" s="304">
        <v>-999</v>
      </c>
      <c r="BE681" s="304">
        <v>-999</v>
      </c>
      <c r="BF681" s="304">
        <v>-999</v>
      </c>
      <c r="BG681" s="304">
        <v>-999</v>
      </c>
      <c r="BH681" s="304">
        <v>-999</v>
      </c>
      <c r="BI681" s="304">
        <v>-999</v>
      </c>
      <c r="BJ681" s="304" t="s">
        <v>4954</v>
      </c>
      <c r="BK681" s="304" t="s">
        <v>4954</v>
      </c>
      <c r="BL681" s="304" t="s">
        <v>4954</v>
      </c>
    </row>
    <row r="682" spans="1:64" ht="15" hidden="1" customHeight="1" x14ac:dyDescent="0.2">
      <c r="A682" s="304" t="s">
        <v>4922</v>
      </c>
      <c r="B682" s="304" t="s">
        <v>5968</v>
      </c>
      <c r="C682" s="304">
        <v>686</v>
      </c>
      <c r="D682" s="349" t="s">
        <v>392</v>
      </c>
      <c r="E682" s="309">
        <v>-999</v>
      </c>
      <c r="F682" s="309"/>
      <c r="G682" s="324">
        <v>23.3462</v>
      </c>
      <c r="H682" s="324">
        <v>120.4293</v>
      </c>
      <c r="I682" s="324" t="s">
        <v>214</v>
      </c>
      <c r="J682" s="368">
        <f>EXP(0.21*LN(Y682)+0.33*LN(AF682)+0.28*LN(AJ682)+0.18*LN(AV682))</f>
        <v>318.70111951318381</v>
      </c>
      <c r="K682" s="331">
        <f>SQRT(0.21*AA682^2+0.33*AG682^2+0.28*AL682^2+0.18*AW682^2)</f>
        <v>0.3735866699977396</v>
      </c>
      <c r="L682" s="304" t="str">
        <f t="shared" si="191"/>
        <v>D</v>
      </c>
      <c r="M682" s="388" t="s">
        <v>6093</v>
      </c>
      <c r="N682" s="304"/>
      <c r="O682" s="356"/>
      <c r="P682" s="356"/>
      <c r="Q682" s="356"/>
      <c r="R682" s="304"/>
      <c r="S682" s="304"/>
      <c r="T682" s="304"/>
      <c r="U682" s="304"/>
      <c r="V682" s="304"/>
      <c r="W682" s="315" t="s">
        <v>225</v>
      </c>
      <c r="X682" s="304" t="s">
        <v>213</v>
      </c>
      <c r="Y682" s="366">
        <f t="shared" si="194"/>
        <v>274.5</v>
      </c>
      <c r="Z682" s="304"/>
      <c r="AA682" s="331">
        <v>0.36</v>
      </c>
      <c r="AB682" s="304" t="s">
        <v>213</v>
      </c>
      <c r="AC682" s="304">
        <v>49</v>
      </c>
      <c r="AD682" s="366">
        <v>0</v>
      </c>
      <c r="AE682" s="304">
        <v>400</v>
      </c>
      <c r="AF682" s="331">
        <f>EXP(IF(X682="A",LN(683.9),IF(X682="B",LN(559.6),IF(OR(X682="C",X682="D",X682="CD"),LN(225)+((LN(513)-LN(225))/(1+(EXP(LN(31.4)-LN(AC682))/0.48))),IF(X682="E",LN(204.2),"N/A")))))</f>
        <v>320.23694955460394</v>
      </c>
      <c r="AG682" s="304">
        <v>0.33</v>
      </c>
      <c r="AH682" s="304">
        <v>5.39231E-3</v>
      </c>
      <c r="AI682" s="312"/>
      <c r="AJ682" s="332">
        <v>326</v>
      </c>
      <c r="AK682" s="304">
        <f t="shared" si="192"/>
        <v>270</v>
      </c>
      <c r="AL682" s="363">
        <v>0.43</v>
      </c>
      <c r="AM682" s="389" t="str">
        <f t="shared" si="193"/>
        <v/>
      </c>
      <c r="AN682" s="304"/>
      <c r="AO682" s="304"/>
      <c r="AP682" s="312"/>
      <c r="AQ682" s="312"/>
      <c r="AR682" s="312"/>
      <c r="AS682" s="312"/>
      <c r="AT682" s="312"/>
      <c r="AU682" s="329">
        <f>VLOOKUP(C682,[1]world!$A$2:$B$3555,2,FALSE)</f>
        <v>15</v>
      </c>
      <c r="AV682" s="329">
        <v>363</v>
      </c>
      <c r="AW682" s="304">
        <v>0.37</v>
      </c>
      <c r="AX682" s="304">
        <v>-999</v>
      </c>
      <c r="AY682" s="304">
        <v>-999</v>
      </c>
      <c r="AZ682" s="304">
        <v>-999</v>
      </c>
      <c r="BA682" s="304">
        <v>-999</v>
      </c>
      <c r="BB682" s="304">
        <v>-999</v>
      </c>
      <c r="BC682" s="304">
        <v>-999</v>
      </c>
      <c r="BD682" s="304">
        <v>-999</v>
      </c>
      <c r="BE682" s="304">
        <v>-999</v>
      </c>
      <c r="BF682" s="304">
        <v>-999</v>
      </c>
      <c r="BG682" s="304">
        <v>-999</v>
      </c>
      <c r="BH682" s="304">
        <v>-999</v>
      </c>
      <c r="BI682" s="304">
        <v>-999</v>
      </c>
      <c r="BJ682" s="304" t="s">
        <v>4954</v>
      </c>
      <c r="BK682" s="304" t="s">
        <v>4954</v>
      </c>
      <c r="BL682" s="304" t="s">
        <v>4954</v>
      </c>
    </row>
    <row r="683" spans="1:64" ht="15" hidden="1" customHeight="1" x14ac:dyDescent="0.2">
      <c r="A683" s="304" t="s">
        <v>208</v>
      </c>
      <c r="B683" s="304" t="s">
        <v>5968</v>
      </c>
      <c r="C683" s="304">
        <v>687</v>
      </c>
      <c r="D683" s="349" t="s">
        <v>380</v>
      </c>
      <c r="E683" s="309">
        <v>-999</v>
      </c>
      <c r="F683" s="309"/>
      <c r="G683" s="324">
        <v>23.267299999999999</v>
      </c>
      <c r="H683" s="324">
        <v>120.2163</v>
      </c>
      <c r="I683" s="324" t="s">
        <v>214</v>
      </c>
      <c r="J683" s="368">
        <f>IF(P683&gt;0,IF(O683&gt;=20,P683,IF(#REF!="",IF(AS683&gt;0,AS683,IF(Y683&gt;0,Y683,"-")),IF(#REF!="",#REF!,#REF!))),IF(#REF!="",IF(AS683&gt;0,AS683,IF(Y683&gt;0,Y683,"-")),IF(#REF!="",#REF!,#REF!)))</f>
        <v>180.33</v>
      </c>
      <c r="K683" s="331">
        <v>0.1</v>
      </c>
      <c r="L683" s="304" t="str">
        <f t="shared" si="191"/>
        <v>D</v>
      </c>
      <c r="M683" s="388">
        <v>0</v>
      </c>
      <c r="N683" s="304"/>
      <c r="O683" s="356">
        <v>32.799999999999997</v>
      </c>
      <c r="P683" s="356">
        <v>180.33</v>
      </c>
      <c r="Q683" s="309">
        <v>3136</v>
      </c>
      <c r="R683" s="304" t="s">
        <v>5948</v>
      </c>
      <c r="S683" s="304"/>
      <c r="T683" s="304"/>
      <c r="U683" s="304"/>
      <c r="V683" s="304"/>
      <c r="W683" s="315" t="s">
        <v>248</v>
      </c>
      <c r="X683" s="304" t="s">
        <v>240</v>
      </c>
      <c r="Y683" s="366">
        <f t="shared" si="194"/>
        <v>181.5</v>
      </c>
      <c r="Z683" s="304">
        <v>0.2</v>
      </c>
      <c r="AA683" s="304"/>
      <c r="AB683" s="304" t="s">
        <v>240</v>
      </c>
      <c r="AC683" s="304">
        <v>7</v>
      </c>
      <c r="AD683" s="366">
        <v>180.33</v>
      </c>
      <c r="AE683" s="304">
        <v>204.2</v>
      </c>
      <c r="AF683" s="331">
        <f>EXP(IF(X683="A",LN(#REF!),IF(X683="B",LN(#REF!),IF(OR(X683="C",X683="D",X683="CD"),LN(#REF!)+((LN(#REF!)-LN(#REF!))/(1+(EXP(LN(#REF!)-LN(AC683))/#REF!))),IF(X683="E",LN(204.2),"N/A")))))</f>
        <v>204.19999999999993</v>
      </c>
      <c r="AG683" s="304">
        <v>0.2</v>
      </c>
      <c r="AH683" s="304">
        <v>1.2913099999999999E-3</v>
      </c>
      <c r="AI683" s="312"/>
      <c r="AJ683" s="332">
        <v>219</v>
      </c>
      <c r="AK683" s="304">
        <f t="shared" si="192"/>
        <v>210</v>
      </c>
      <c r="AL683" s="304">
        <f>IF(AH683&lt;=0.0022,0.2,0.43)</f>
        <v>0.2</v>
      </c>
      <c r="AM683" s="389" t="str">
        <f t="shared" si="193"/>
        <v/>
      </c>
      <c r="AN683" s="304"/>
      <c r="AO683" s="304"/>
      <c r="AP683" s="312"/>
      <c r="AQ683" s="312"/>
      <c r="AR683" s="312"/>
      <c r="AS683" s="312"/>
      <c r="AT683" s="312"/>
      <c r="AU683" s="329">
        <f>VLOOKUP(C683,[1]world!$A$2:$B$3555,2,FALSE)</f>
        <v>16</v>
      </c>
      <c r="AV683" s="329">
        <v>246</v>
      </c>
      <c r="AW683" s="304">
        <v>0.18</v>
      </c>
      <c r="AX683" s="304">
        <v>-999</v>
      </c>
      <c r="AY683" s="304">
        <v>-999</v>
      </c>
      <c r="AZ683" s="304">
        <v>-999</v>
      </c>
      <c r="BA683" s="304">
        <v>-999</v>
      </c>
      <c r="BB683" s="304">
        <v>-999</v>
      </c>
      <c r="BC683" s="304">
        <v>-999</v>
      </c>
      <c r="BD683" s="304">
        <v>-999</v>
      </c>
      <c r="BE683" s="304">
        <v>-999</v>
      </c>
      <c r="BF683" s="304">
        <v>-999</v>
      </c>
      <c r="BG683" s="304">
        <v>-999</v>
      </c>
      <c r="BH683" s="304">
        <v>-999</v>
      </c>
      <c r="BI683" s="304">
        <v>-999</v>
      </c>
      <c r="BJ683" s="304" t="s">
        <v>4954</v>
      </c>
      <c r="BK683" s="304" t="s">
        <v>4954</v>
      </c>
      <c r="BL683" s="304" t="s">
        <v>4954</v>
      </c>
    </row>
    <row r="684" spans="1:64" ht="15" hidden="1" customHeight="1" x14ac:dyDescent="0.2">
      <c r="A684" s="304" t="s">
        <v>4922</v>
      </c>
      <c r="B684" s="304" t="s">
        <v>5968</v>
      </c>
      <c r="C684" s="304">
        <v>688</v>
      </c>
      <c r="D684" s="349" t="s">
        <v>463</v>
      </c>
      <c r="E684" s="309">
        <v>-999</v>
      </c>
      <c r="F684" s="309"/>
      <c r="G684" s="324">
        <v>23.7913</v>
      </c>
      <c r="H684" s="324">
        <v>120.4783</v>
      </c>
      <c r="I684" s="324" t="s">
        <v>205</v>
      </c>
      <c r="J684" s="368">
        <f>P684</f>
        <v>253.72</v>
      </c>
      <c r="K684" s="331">
        <v>0.1</v>
      </c>
      <c r="L684" s="304" t="str">
        <f t="shared" si="191"/>
        <v>D</v>
      </c>
      <c r="M684" s="388">
        <v>0</v>
      </c>
      <c r="N684" s="304"/>
      <c r="O684" s="356">
        <v>36.5</v>
      </c>
      <c r="P684" s="304">
        <v>253.72</v>
      </c>
      <c r="Q684" s="309">
        <v>2356</v>
      </c>
      <c r="R684" s="304" t="s">
        <v>5948</v>
      </c>
      <c r="S684" s="304"/>
      <c r="T684" s="304"/>
      <c r="U684" s="304"/>
      <c r="V684" s="304"/>
      <c r="W684" s="315" t="s">
        <v>464</v>
      </c>
      <c r="X684" s="304" t="s">
        <v>213</v>
      </c>
      <c r="Y684" s="366">
        <f t="shared" si="194"/>
        <v>274.5</v>
      </c>
      <c r="Z684" s="304"/>
      <c r="AA684" s="304"/>
      <c r="AB684" s="304" t="s">
        <v>213</v>
      </c>
      <c r="AC684" s="304">
        <v>38</v>
      </c>
      <c r="AD684" s="366">
        <v>253.72</v>
      </c>
      <c r="AE684" s="304">
        <v>400</v>
      </c>
      <c r="AF684" s="331" t="e">
        <f>EXP(IF(X684="A",LN(#REF!),IF(X684="B",LN(#REF!),IF(OR(X684="C",X684="D",X684="CD"),LN(#REF!)+((LN(#REF!)-LN(#REF!))/(1+(EXP(LN(#REF!)-LN(AC684))/#REF!))),IF(X684="E",LN(204.2),"N/A")))))</f>
        <v>#REF!</v>
      </c>
      <c r="AG684" s="304">
        <v>0.33</v>
      </c>
      <c r="AH684" s="304">
        <v>1.1780600000000001E-3</v>
      </c>
      <c r="AI684" s="312"/>
      <c r="AJ684" s="332">
        <v>215</v>
      </c>
      <c r="AK684" s="304">
        <f t="shared" si="192"/>
        <v>210</v>
      </c>
      <c r="AL684" s="304">
        <f>IF(AH684&lt;=0.0022,0.2,0.43)</f>
        <v>0.2</v>
      </c>
      <c r="AM684" s="389" t="str">
        <f t="shared" si="193"/>
        <v/>
      </c>
      <c r="AN684" s="304"/>
      <c r="AO684" s="304"/>
      <c r="AP684" s="312"/>
      <c r="AQ684" s="312"/>
      <c r="AR684" s="312"/>
      <c r="AS684" s="312"/>
      <c r="AT684" s="312"/>
      <c r="AU684" s="329">
        <f>VLOOKUP(C684,[1]world!$A$2:$B$3555,2,FALSE)</f>
        <v>14</v>
      </c>
      <c r="AV684" s="329">
        <v>209</v>
      </c>
      <c r="AW684" s="304">
        <v>0.37</v>
      </c>
      <c r="AX684" s="304">
        <v>-999</v>
      </c>
      <c r="AY684" s="304">
        <v>-999</v>
      </c>
      <c r="AZ684" s="304">
        <v>-999</v>
      </c>
      <c r="BA684" s="304">
        <v>-999</v>
      </c>
      <c r="BB684" s="304">
        <v>-999</v>
      </c>
      <c r="BC684" s="304">
        <v>-999</v>
      </c>
      <c r="BD684" s="304">
        <v>-999</v>
      </c>
      <c r="BE684" s="304">
        <v>-999</v>
      </c>
      <c r="BF684" s="304">
        <v>-999</v>
      </c>
      <c r="BG684" s="304">
        <v>-999</v>
      </c>
      <c r="BH684" s="304">
        <v>-999</v>
      </c>
      <c r="BI684" s="304">
        <v>-999</v>
      </c>
      <c r="BJ684" s="304" t="s">
        <v>4954</v>
      </c>
      <c r="BK684" s="304" t="s">
        <v>4954</v>
      </c>
      <c r="BL684" s="304" t="s">
        <v>4954</v>
      </c>
    </row>
    <row r="685" spans="1:64" ht="15" hidden="1" customHeight="1" x14ac:dyDescent="0.2">
      <c r="A685" s="304" t="s">
        <v>4922</v>
      </c>
      <c r="B685" s="304" t="s">
        <v>5968</v>
      </c>
      <c r="C685" s="304">
        <v>689</v>
      </c>
      <c r="D685" s="349" t="s">
        <v>442</v>
      </c>
      <c r="E685" s="309">
        <v>-999</v>
      </c>
      <c r="F685" s="309"/>
      <c r="G685" s="324">
        <v>23.6538</v>
      </c>
      <c r="H685" s="324">
        <v>120.1472</v>
      </c>
      <c r="I685" s="324" t="s">
        <v>254</v>
      </c>
      <c r="J685" s="368">
        <f>P685</f>
        <v>190.49</v>
      </c>
      <c r="K685" s="331">
        <v>0.1</v>
      </c>
      <c r="L685" s="304" t="str">
        <f t="shared" si="191"/>
        <v>D</v>
      </c>
      <c r="M685" s="388">
        <v>0</v>
      </c>
      <c r="N685" s="304"/>
      <c r="O685" s="356">
        <v>36</v>
      </c>
      <c r="P685" s="304">
        <v>190.49</v>
      </c>
      <c r="Q685" s="309">
        <v>2357</v>
      </c>
      <c r="R685" s="304" t="s">
        <v>5948</v>
      </c>
      <c r="S685" s="304"/>
      <c r="T685" s="304"/>
      <c r="U685" s="304"/>
      <c r="V685" s="304"/>
      <c r="W685" s="315" t="s">
        <v>253</v>
      </c>
      <c r="X685" s="304" t="s">
        <v>213</v>
      </c>
      <c r="Y685" s="366">
        <f t="shared" si="194"/>
        <v>274.5</v>
      </c>
      <c r="Z685" s="304"/>
      <c r="AA685" s="304"/>
      <c r="AB685" s="304" t="s">
        <v>213</v>
      </c>
      <c r="AC685" s="304">
        <v>3</v>
      </c>
      <c r="AD685" s="366">
        <v>190.49</v>
      </c>
      <c r="AE685" s="304">
        <v>200</v>
      </c>
      <c r="AF685" s="331" t="e">
        <f>EXP(IF(X685="A",LN(#REF!),IF(X685="B",LN(#REF!),IF(OR(X685="C",X685="D",X685="CD"),LN(#REF!)+((LN(#REF!)-LN(#REF!))/(1+(EXP(LN(#REF!)-LN(AC685))/#REF!))),IF(X685="E",LN(204.2),"N/A")))))</f>
        <v>#REF!</v>
      </c>
      <c r="AG685" s="304">
        <v>0.33</v>
      </c>
      <c r="AH685" s="304">
        <v>1.29441E-3</v>
      </c>
      <c r="AI685" s="312"/>
      <c r="AJ685" s="332">
        <v>219</v>
      </c>
      <c r="AK685" s="304">
        <f t="shared" si="192"/>
        <v>210</v>
      </c>
      <c r="AL685" s="304">
        <f>IF(AH685&lt;=0.0022,0.2,0.43)</f>
        <v>0.2</v>
      </c>
      <c r="AM685" s="389" t="str">
        <f t="shared" si="193"/>
        <v/>
      </c>
      <c r="AN685" s="304"/>
      <c r="AO685" s="304"/>
      <c r="AP685" s="312"/>
      <c r="AQ685" s="312"/>
      <c r="AR685" s="312"/>
      <c r="AS685" s="312"/>
      <c r="AT685" s="312"/>
      <c r="AU685" s="329">
        <f>VLOOKUP(C685,[1]world!$A$2:$B$3555,2,FALSE)</f>
        <v>16</v>
      </c>
      <c r="AV685" s="329">
        <v>246</v>
      </c>
      <c r="AW685" s="304">
        <v>0.18</v>
      </c>
      <c r="AX685" s="304">
        <v>-999</v>
      </c>
      <c r="AY685" s="304">
        <v>-999</v>
      </c>
      <c r="AZ685" s="304">
        <v>-999</v>
      </c>
      <c r="BA685" s="304">
        <v>-999</v>
      </c>
      <c r="BB685" s="304">
        <v>-999</v>
      </c>
      <c r="BC685" s="304">
        <v>-999</v>
      </c>
      <c r="BD685" s="304">
        <v>-999</v>
      </c>
      <c r="BE685" s="304">
        <v>-999</v>
      </c>
      <c r="BF685" s="304">
        <v>-999</v>
      </c>
      <c r="BG685" s="304">
        <v>-999</v>
      </c>
      <c r="BH685" s="304">
        <v>-999</v>
      </c>
      <c r="BI685" s="304">
        <v>-999</v>
      </c>
      <c r="BJ685" s="304" t="s">
        <v>4954</v>
      </c>
      <c r="BK685" s="304" t="s">
        <v>4954</v>
      </c>
      <c r="BL685" s="304" t="s">
        <v>4954</v>
      </c>
    </row>
    <row r="686" spans="1:64" ht="15" hidden="1" customHeight="1" x14ac:dyDescent="0.2">
      <c r="A686" s="304" t="s">
        <v>4922</v>
      </c>
      <c r="B686" s="304" t="s">
        <v>5968</v>
      </c>
      <c r="C686" s="304">
        <v>690</v>
      </c>
      <c r="D686" s="349" t="s">
        <v>465</v>
      </c>
      <c r="E686" s="309">
        <v>-999</v>
      </c>
      <c r="F686" s="309"/>
      <c r="G686" s="324">
        <v>23.793500000000002</v>
      </c>
      <c r="H686" s="324">
        <v>120.3205</v>
      </c>
      <c r="I686" s="324" t="s">
        <v>244</v>
      </c>
      <c r="J686" s="368">
        <f>P686</f>
        <v>221.92</v>
      </c>
      <c r="K686" s="331">
        <v>0.1</v>
      </c>
      <c r="L686" s="304" t="str">
        <f t="shared" si="191"/>
        <v>D</v>
      </c>
      <c r="M686" s="388">
        <v>0</v>
      </c>
      <c r="N686" s="304"/>
      <c r="O686" s="356">
        <v>37</v>
      </c>
      <c r="P686" s="304">
        <v>221.92</v>
      </c>
      <c r="Q686" s="309">
        <v>2358</v>
      </c>
      <c r="R686" s="304" t="s">
        <v>5948</v>
      </c>
      <c r="S686" s="304"/>
      <c r="T686" s="304"/>
      <c r="U686" s="304"/>
      <c r="V686" s="304"/>
      <c r="W686" s="315" t="s">
        <v>326</v>
      </c>
      <c r="X686" s="304" t="s">
        <v>213</v>
      </c>
      <c r="Y686" s="366">
        <f t="shared" si="194"/>
        <v>274.5</v>
      </c>
      <c r="Z686" s="304"/>
      <c r="AA686" s="304"/>
      <c r="AB686" s="304" t="s">
        <v>213</v>
      </c>
      <c r="AC686" s="304">
        <v>9</v>
      </c>
      <c r="AD686" s="366">
        <v>221.92</v>
      </c>
      <c r="AE686" s="304">
        <v>200</v>
      </c>
      <c r="AF686" s="331" t="e">
        <f>EXP(IF(X686="A",LN(#REF!),IF(X686="B",LN(#REF!),IF(OR(X686="C",X686="D",X686="CD"),LN(#REF!)+((LN(#REF!)-LN(#REF!))/(1+(EXP(LN(#REF!)-LN(AC686))/#REF!))),IF(X686="E",LN(204.2),"N/A")))))</f>
        <v>#REF!</v>
      </c>
      <c r="AG686" s="304">
        <v>0.33</v>
      </c>
      <c r="AH686" s="304">
        <v>7.9844099999999999E-4</v>
      </c>
      <c r="AI686" s="312"/>
      <c r="AJ686" s="332">
        <v>204</v>
      </c>
      <c r="AK686" s="304">
        <f t="shared" si="192"/>
        <v>210</v>
      </c>
      <c r="AL686" s="304">
        <f>IF(AH686&lt;=0.0022,0.2,0.43)</f>
        <v>0.2</v>
      </c>
      <c r="AM686" s="389" t="str">
        <f t="shared" si="193"/>
        <v/>
      </c>
      <c r="AN686" s="304"/>
      <c r="AO686" s="304"/>
      <c r="AP686" s="312"/>
      <c r="AQ686" s="312"/>
      <c r="AR686" s="312"/>
      <c r="AS686" s="312"/>
      <c r="AT686" s="312"/>
      <c r="AU686" s="329">
        <f>VLOOKUP(C686,[1]world!$A$2:$B$3555,2,FALSE)</f>
        <v>16</v>
      </c>
      <c r="AV686" s="329">
        <v>246</v>
      </c>
      <c r="AW686" s="304">
        <v>0.18</v>
      </c>
      <c r="AX686" s="304">
        <v>-999</v>
      </c>
      <c r="AY686" s="304">
        <v>-999</v>
      </c>
      <c r="AZ686" s="304">
        <v>-999</v>
      </c>
      <c r="BA686" s="304">
        <v>-999</v>
      </c>
      <c r="BB686" s="304">
        <v>-999</v>
      </c>
      <c r="BC686" s="304">
        <v>-999</v>
      </c>
      <c r="BD686" s="304">
        <v>-999</v>
      </c>
      <c r="BE686" s="304">
        <v>-999</v>
      </c>
      <c r="BF686" s="304">
        <v>-999</v>
      </c>
      <c r="BG686" s="304">
        <v>-999</v>
      </c>
      <c r="BH686" s="304">
        <v>-999</v>
      </c>
      <c r="BI686" s="304">
        <v>-999</v>
      </c>
      <c r="BJ686" s="304" t="s">
        <v>4954</v>
      </c>
      <c r="BK686" s="304" t="s">
        <v>4954</v>
      </c>
      <c r="BL686" s="304" t="s">
        <v>4954</v>
      </c>
    </row>
    <row r="687" spans="1:64" ht="15" hidden="1" customHeight="1" x14ac:dyDescent="0.2">
      <c r="A687" s="304" t="s">
        <v>4922</v>
      </c>
      <c r="B687" s="304" t="s">
        <v>5968</v>
      </c>
      <c r="C687" s="304">
        <v>691</v>
      </c>
      <c r="D687" s="349" t="s">
        <v>335</v>
      </c>
      <c r="E687" s="309">
        <v>-999</v>
      </c>
      <c r="F687" s="309"/>
      <c r="G687" s="324">
        <v>22.983000000000001</v>
      </c>
      <c r="H687" s="324">
        <v>120.23269999999999</v>
      </c>
      <c r="I687" s="324" t="s">
        <v>214</v>
      </c>
      <c r="J687" s="368">
        <f>EXP(0.21*LN(Y687)+0.33*LN(AF687)+0.28*LN(AJ687)+0.18*LN(AV687))</f>
        <v>293.76244557159805</v>
      </c>
      <c r="K687" s="331">
        <f>SQRT(0.21*AA687^2+0.33*AG687^2+0.28*AL687^2+0.18*AW687^2)</f>
        <v>0.3735866699977396</v>
      </c>
      <c r="L687" s="304" t="str">
        <f t="shared" si="191"/>
        <v>D</v>
      </c>
      <c r="M687" s="388" t="s">
        <v>6093</v>
      </c>
      <c r="N687" s="304"/>
      <c r="O687" s="356"/>
      <c r="P687" s="304"/>
      <c r="Q687" s="310"/>
      <c r="R687" s="304"/>
      <c r="S687" s="304"/>
      <c r="T687" s="304"/>
      <c r="U687" s="304"/>
      <c r="V687" s="304"/>
      <c r="W687" s="315" t="s">
        <v>225</v>
      </c>
      <c r="X687" s="304" t="s">
        <v>213</v>
      </c>
      <c r="Y687" s="366">
        <f t="shared" si="194"/>
        <v>274.5</v>
      </c>
      <c r="Z687" s="304"/>
      <c r="AA687" s="331">
        <v>0.36</v>
      </c>
      <c r="AB687" s="304" t="s">
        <v>213</v>
      </c>
      <c r="AC687" s="304">
        <v>39</v>
      </c>
      <c r="AD687" s="366">
        <v>0</v>
      </c>
      <c r="AE687" s="304">
        <v>400</v>
      </c>
      <c r="AF687" s="331">
        <f>EXP(IF(X687="A",LN(683.9),IF(X687="B",LN(559.6),IF(OR(X687="C",X687="D",X687="CD"),LN(225)+((LN(513)-LN(225))/(1+(EXP(LN(31.4)-LN(AC687))/0.48))),IF(X687="E",LN(204.2),"N/A")))))</f>
        <v>306.10644167559064</v>
      </c>
      <c r="AG687" s="304">
        <v>0.33</v>
      </c>
      <c r="AH687" s="304">
        <v>2.5779800000000001E-3</v>
      </c>
      <c r="AI687" s="312"/>
      <c r="AJ687" s="332">
        <v>257</v>
      </c>
      <c r="AK687" s="304">
        <f t="shared" si="192"/>
        <v>270</v>
      </c>
      <c r="AL687" s="363">
        <v>0.43</v>
      </c>
      <c r="AM687" s="389" t="str">
        <f t="shared" si="193"/>
        <v/>
      </c>
      <c r="AN687" s="304"/>
      <c r="AO687" s="304"/>
      <c r="AP687" s="312"/>
      <c r="AQ687" s="312"/>
      <c r="AR687" s="312"/>
      <c r="AS687" s="312"/>
      <c r="AT687" s="312"/>
      <c r="AU687" s="329">
        <f>VLOOKUP(C687,[1]world!$A$2:$B$3555,2,FALSE)</f>
        <v>15</v>
      </c>
      <c r="AV687" s="329">
        <v>363</v>
      </c>
      <c r="AW687" s="304">
        <v>0.37</v>
      </c>
      <c r="AX687" s="304">
        <v>-999</v>
      </c>
      <c r="AY687" s="304">
        <v>-999</v>
      </c>
      <c r="AZ687" s="304">
        <v>-999</v>
      </c>
      <c r="BA687" s="304">
        <v>-999</v>
      </c>
      <c r="BB687" s="304">
        <v>-999</v>
      </c>
      <c r="BC687" s="304">
        <v>-999</v>
      </c>
      <c r="BD687" s="304">
        <v>-999</v>
      </c>
      <c r="BE687" s="304">
        <v>-999</v>
      </c>
      <c r="BF687" s="304">
        <v>-999</v>
      </c>
      <c r="BG687" s="304">
        <v>-999</v>
      </c>
      <c r="BH687" s="304">
        <v>-999</v>
      </c>
      <c r="BI687" s="304">
        <v>-999</v>
      </c>
      <c r="BJ687" s="304" t="s">
        <v>4954</v>
      </c>
      <c r="BK687" s="304" t="s">
        <v>4954</v>
      </c>
      <c r="BL687" s="304" t="s">
        <v>4954</v>
      </c>
    </row>
    <row r="688" spans="1:64" ht="15" hidden="1" customHeight="1" x14ac:dyDescent="0.2">
      <c r="A688" s="304" t="s">
        <v>4922</v>
      </c>
      <c r="B688" s="304" t="s">
        <v>5968</v>
      </c>
      <c r="C688" s="304">
        <v>692</v>
      </c>
      <c r="D688" s="349" t="s">
        <v>357</v>
      </c>
      <c r="E688" s="309">
        <v>-999</v>
      </c>
      <c r="F688" s="309"/>
      <c r="G688" s="324">
        <v>23.1373</v>
      </c>
      <c r="H688" s="324">
        <v>120.28019999999999</v>
      </c>
      <c r="I688" s="324" t="s">
        <v>254</v>
      </c>
      <c r="J688" s="368">
        <f t="shared" ref="J688:J693" si="200">P688</f>
        <v>228.84</v>
      </c>
      <c r="K688" s="331">
        <v>0.11</v>
      </c>
      <c r="L688" s="304" t="str">
        <f t="shared" si="191"/>
        <v>D</v>
      </c>
      <c r="M688" s="388">
        <v>1</v>
      </c>
      <c r="N688" s="304"/>
      <c r="O688" s="356">
        <v>27</v>
      </c>
      <c r="P688" s="331">
        <v>228.84</v>
      </c>
      <c r="Q688" s="309">
        <v>2360</v>
      </c>
      <c r="R688" s="304" t="s">
        <v>5948</v>
      </c>
      <c r="S688" s="304"/>
      <c r="T688" s="304"/>
      <c r="U688" s="304"/>
      <c r="V688" s="304"/>
      <c r="W688" s="315" t="s">
        <v>253</v>
      </c>
      <c r="X688" s="304" t="s">
        <v>213</v>
      </c>
      <c r="Y688" s="366">
        <f t="shared" si="194"/>
        <v>274.5</v>
      </c>
      <c r="Z688" s="304"/>
      <c r="AA688" s="304"/>
      <c r="AB688" s="304" t="s">
        <v>213</v>
      </c>
      <c r="AC688" s="304">
        <v>13</v>
      </c>
      <c r="AD688" s="366">
        <v>228.84</v>
      </c>
      <c r="AE688" s="304">
        <v>300</v>
      </c>
      <c r="AF688" s="331" t="e">
        <f>EXP(IF(X688="A",LN(#REF!),IF(X688="B",LN(#REF!),IF(OR(X688="C",X688="D",X688="CD"),LN(#REF!)+((LN(#REF!)-LN(#REF!))/(1+(EXP(LN(#REF!)-LN(AC688))/#REF!))),IF(X688="E",LN(204.2),"N/A")))))</f>
        <v>#REF!</v>
      </c>
      <c r="AG688" s="304">
        <v>0.33</v>
      </c>
      <c r="AH688" s="304">
        <v>2.78211E-3</v>
      </c>
      <c r="AI688" s="312"/>
      <c r="AJ688" s="332">
        <v>263</v>
      </c>
      <c r="AK688" s="304">
        <f t="shared" si="192"/>
        <v>270</v>
      </c>
      <c r="AL688" s="304">
        <f t="shared" ref="AL688:AL693" si="201">IF(AH688&lt;=0.0022,0.2,0.43)</f>
        <v>0.43</v>
      </c>
      <c r="AM688" s="389" t="str">
        <f t="shared" si="193"/>
        <v/>
      </c>
      <c r="AN688" s="304"/>
      <c r="AO688" s="304"/>
      <c r="AP688" s="312"/>
      <c r="AQ688" s="312"/>
      <c r="AR688" s="312"/>
      <c r="AS688" s="312"/>
      <c r="AT688" s="312"/>
      <c r="AU688" s="329">
        <f>VLOOKUP(C688,[1]world!$A$2:$B$3555,2,FALSE)</f>
        <v>16</v>
      </c>
      <c r="AV688" s="329">
        <v>246</v>
      </c>
      <c r="AW688" s="304">
        <v>0.18</v>
      </c>
      <c r="AX688" s="304">
        <v>-999</v>
      </c>
      <c r="AY688" s="304">
        <v>-999</v>
      </c>
      <c r="AZ688" s="304">
        <v>-999</v>
      </c>
      <c r="BA688" s="304">
        <v>-999</v>
      </c>
      <c r="BB688" s="304">
        <v>-999</v>
      </c>
      <c r="BC688" s="304">
        <v>-999</v>
      </c>
      <c r="BD688" s="304">
        <v>-999</v>
      </c>
      <c r="BE688" s="304">
        <v>-999</v>
      </c>
      <c r="BF688" s="304">
        <v>-999</v>
      </c>
      <c r="BG688" s="304">
        <v>-999</v>
      </c>
      <c r="BH688" s="304">
        <v>-999</v>
      </c>
      <c r="BI688" s="304">
        <v>-999</v>
      </c>
      <c r="BJ688" s="304" t="s">
        <v>4954</v>
      </c>
      <c r="BK688" s="304" t="s">
        <v>4954</v>
      </c>
      <c r="BL688" s="304" t="s">
        <v>4954</v>
      </c>
    </row>
    <row r="689" spans="1:64" ht="15" hidden="1" customHeight="1" x14ac:dyDescent="0.2">
      <c r="A689" s="304" t="s">
        <v>4922</v>
      </c>
      <c r="B689" s="304" t="s">
        <v>5968</v>
      </c>
      <c r="C689" s="304">
        <v>693</v>
      </c>
      <c r="D689" s="349" t="s">
        <v>373</v>
      </c>
      <c r="E689" s="309">
        <v>-999</v>
      </c>
      <c r="F689" s="309"/>
      <c r="G689" s="324">
        <v>23.2272</v>
      </c>
      <c r="H689" s="324">
        <v>120.34180000000001</v>
      </c>
      <c r="I689" s="324" t="s">
        <v>214</v>
      </c>
      <c r="J689" s="368">
        <f t="shared" si="200"/>
        <v>230.11</v>
      </c>
      <c r="K689" s="331">
        <v>0.1</v>
      </c>
      <c r="L689" s="304" t="str">
        <f t="shared" si="191"/>
        <v>D</v>
      </c>
      <c r="M689" s="388">
        <v>0</v>
      </c>
      <c r="N689" s="304"/>
      <c r="O689" s="356"/>
      <c r="P689" s="304">
        <v>230.11</v>
      </c>
      <c r="Q689" s="310" t="s">
        <v>340</v>
      </c>
      <c r="R689" s="304" t="s">
        <v>340</v>
      </c>
      <c r="S689" s="304"/>
      <c r="T689" s="304"/>
      <c r="U689" s="304"/>
      <c r="V689" s="304"/>
      <c r="W689" s="315" t="s">
        <v>225</v>
      </c>
      <c r="X689" s="304" t="s">
        <v>213</v>
      </c>
      <c r="Y689" s="366">
        <f t="shared" si="194"/>
        <v>274.5</v>
      </c>
      <c r="Z689" s="304"/>
      <c r="AA689" s="304"/>
      <c r="AB689" s="304" t="s">
        <v>213</v>
      </c>
      <c r="AC689" s="304">
        <v>27</v>
      </c>
      <c r="AD689" s="366">
        <v>0</v>
      </c>
      <c r="AE689" s="304">
        <v>300</v>
      </c>
      <c r="AF689" s="331" t="e">
        <f>EXP(IF(X689="A",LN(#REF!),IF(X689="B",LN(#REF!),IF(OR(X689="C",X689="D",X689="CD"),LN(#REF!)+((LN(#REF!)-LN(#REF!))/(1+(EXP(LN(#REF!)-LN(AC689))/#REF!))),IF(X689="E",LN(204.2),"N/A")))))</f>
        <v>#REF!</v>
      </c>
      <c r="AG689" s="304">
        <v>0.33</v>
      </c>
      <c r="AH689" s="304">
        <v>5.4111300000000001E-3</v>
      </c>
      <c r="AI689" s="312"/>
      <c r="AJ689" s="332">
        <v>326</v>
      </c>
      <c r="AK689" s="304">
        <f t="shared" si="192"/>
        <v>270</v>
      </c>
      <c r="AL689" s="304">
        <f t="shared" si="201"/>
        <v>0.43</v>
      </c>
      <c r="AM689" s="389" t="str">
        <f t="shared" si="193"/>
        <v/>
      </c>
      <c r="AN689" s="304"/>
      <c r="AO689" s="304"/>
      <c r="AP689" s="312"/>
      <c r="AQ689" s="312"/>
      <c r="AR689" s="312"/>
      <c r="AS689" s="312"/>
      <c r="AT689" s="312"/>
      <c r="AU689" s="329">
        <f>VLOOKUP(C689,[1]world!$A$2:$B$3555,2,FALSE)</f>
        <v>9</v>
      </c>
      <c r="AV689" s="329">
        <v>497</v>
      </c>
      <c r="AW689" s="304">
        <v>0.37</v>
      </c>
      <c r="AX689" s="304">
        <v>-999</v>
      </c>
      <c r="AY689" s="304">
        <v>-999</v>
      </c>
      <c r="AZ689" s="304">
        <v>-999</v>
      </c>
      <c r="BA689" s="304">
        <v>-999</v>
      </c>
      <c r="BB689" s="304">
        <v>-999</v>
      </c>
      <c r="BC689" s="304">
        <v>-999</v>
      </c>
      <c r="BD689" s="304">
        <v>-999</v>
      </c>
      <c r="BE689" s="304">
        <v>-999</v>
      </c>
      <c r="BF689" s="304">
        <v>-999</v>
      </c>
      <c r="BG689" s="304">
        <v>-999</v>
      </c>
      <c r="BH689" s="304">
        <v>-999</v>
      </c>
      <c r="BI689" s="304">
        <v>-999</v>
      </c>
      <c r="BJ689" s="304" t="s">
        <v>4954</v>
      </c>
      <c r="BK689" s="304" t="s">
        <v>4954</v>
      </c>
      <c r="BL689" s="304" t="s">
        <v>4954</v>
      </c>
    </row>
    <row r="690" spans="1:64" ht="15" hidden="1" customHeight="1" x14ac:dyDescent="0.2">
      <c r="A690" s="304" t="s">
        <v>4922</v>
      </c>
      <c r="B690" s="304" t="s">
        <v>5968</v>
      </c>
      <c r="C690" s="304">
        <v>694</v>
      </c>
      <c r="D690" s="349" t="s">
        <v>447</v>
      </c>
      <c r="E690" s="309">
        <v>-999</v>
      </c>
      <c r="F690" s="309"/>
      <c r="G690" s="324">
        <v>23.686199999999999</v>
      </c>
      <c r="H690" s="324">
        <v>120.5622</v>
      </c>
      <c r="I690" s="324" t="s">
        <v>232</v>
      </c>
      <c r="J690" s="368">
        <f t="shared" si="200"/>
        <v>258.89</v>
      </c>
      <c r="K690" s="331">
        <v>0.1</v>
      </c>
      <c r="L690" s="304" t="str">
        <f t="shared" si="191"/>
        <v>D</v>
      </c>
      <c r="M690" s="388">
        <v>0</v>
      </c>
      <c r="N690" s="304"/>
      <c r="O690" s="356">
        <v>37</v>
      </c>
      <c r="P690" s="304">
        <v>258.89</v>
      </c>
      <c r="Q690" s="309">
        <v>2361</v>
      </c>
      <c r="R690" s="304" t="s">
        <v>5948</v>
      </c>
      <c r="S690" s="304"/>
      <c r="T690" s="304"/>
      <c r="U690" s="304"/>
      <c r="V690" s="304"/>
      <c r="W690" s="315" t="s">
        <v>286</v>
      </c>
      <c r="X690" s="304" t="s">
        <v>213</v>
      </c>
      <c r="Y690" s="366">
        <f t="shared" si="194"/>
        <v>274.5</v>
      </c>
      <c r="Z690" s="304"/>
      <c r="AA690" s="304"/>
      <c r="AB690" s="304" t="s">
        <v>213</v>
      </c>
      <c r="AC690" s="304">
        <v>75</v>
      </c>
      <c r="AD690" s="366">
        <v>258.89</v>
      </c>
      <c r="AE690" s="304">
        <v>500</v>
      </c>
      <c r="AF690" s="331" t="e">
        <f>EXP(IF(X690="A",LN(#REF!),IF(X690="B",LN(#REF!),IF(OR(X690="C",X690="D",X690="CD"),LN(#REF!)+((LN(#REF!)-LN(#REF!))/(1+(EXP(LN(#REF!)-LN(AC690))/#REF!))),IF(X690="E",LN(204.2),"N/A")))))</f>
        <v>#REF!</v>
      </c>
      <c r="AG690" s="304">
        <v>0.33</v>
      </c>
      <c r="AH690" s="304">
        <v>8.0900199999999999E-3</v>
      </c>
      <c r="AI690" s="312"/>
      <c r="AJ690" s="332">
        <v>380</v>
      </c>
      <c r="AK690" s="304">
        <f t="shared" si="192"/>
        <v>425</v>
      </c>
      <c r="AL690" s="304">
        <f t="shared" si="201"/>
        <v>0.43</v>
      </c>
      <c r="AM690" s="389" t="str">
        <f t="shared" si="193"/>
        <v/>
      </c>
      <c r="AN690" s="304"/>
      <c r="AO690" s="304"/>
      <c r="AP690" s="312"/>
      <c r="AQ690" s="312"/>
      <c r="AR690" s="312"/>
      <c r="AS690" s="312"/>
      <c r="AT690" s="312"/>
      <c r="AU690" s="329">
        <f>VLOOKUP(C690,[1]world!$A$2:$B$3555,2,FALSE)</f>
        <v>8</v>
      </c>
      <c r="AV690" s="329">
        <v>374</v>
      </c>
      <c r="AW690" s="304">
        <v>0.37</v>
      </c>
      <c r="AX690" s="304">
        <v>-999</v>
      </c>
      <c r="AY690" s="304">
        <v>-999</v>
      </c>
      <c r="AZ690" s="304">
        <v>-999</v>
      </c>
      <c r="BA690" s="304">
        <v>-999</v>
      </c>
      <c r="BB690" s="304">
        <v>-999</v>
      </c>
      <c r="BC690" s="304">
        <v>-999</v>
      </c>
      <c r="BD690" s="304">
        <v>-999</v>
      </c>
      <c r="BE690" s="304">
        <v>-999</v>
      </c>
      <c r="BF690" s="304">
        <v>-999</v>
      </c>
      <c r="BG690" s="304">
        <v>-999</v>
      </c>
      <c r="BH690" s="304">
        <v>-999</v>
      </c>
      <c r="BI690" s="304">
        <v>-999</v>
      </c>
      <c r="BJ690" s="304" t="s">
        <v>4954</v>
      </c>
      <c r="BK690" s="304" t="s">
        <v>4954</v>
      </c>
      <c r="BL690" s="304" t="s">
        <v>4954</v>
      </c>
    </row>
    <row r="691" spans="1:64" ht="15" hidden="1" customHeight="1" x14ac:dyDescent="0.2">
      <c r="A691" s="304" t="s">
        <v>208</v>
      </c>
      <c r="B691" s="304" t="s">
        <v>5968</v>
      </c>
      <c r="C691" s="304">
        <v>695</v>
      </c>
      <c r="D691" s="349" t="s">
        <v>374</v>
      </c>
      <c r="E691" s="309">
        <v>-999</v>
      </c>
      <c r="F691" s="309"/>
      <c r="G691" s="324">
        <v>23.2455</v>
      </c>
      <c r="H691" s="324">
        <v>120.6138</v>
      </c>
      <c r="I691" s="324" t="s">
        <v>214</v>
      </c>
      <c r="J691" s="368">
        <f t="shared" si="200"/>
        <v>804.36</v>
      </c>
      <c r="K691" s="331">
        <v>0.11</v>
      </c>
      <c r="L691" s="304" t="str">
        <f t="shared" si="191"/>
        <v>B</v>
      </c>
      <c r="M691" s="388">
        <v>1</v>
      </c>
      <c r="N691" s="304"/>
      <c r="O691" s="356">
        <v>27.6</v>
      </c>
      <c r="P691" s="331">
        <v>804.36</v>
      </c>
      <c r="Q691" s="309">
        <v>3137</v>
      </c>
      <c r="R691" s="304" t="s">
        <v>5948</v>
      </c>
      <c r="S691" s="304"/>
      <c r="T691" s="304"/>
      <c r="U691" s="304"/>
      <c r="V691" s="304"/>
      <c r="W691" s="315" t="s">
        <v>231</v>
      </c>
      <c r="X691" s="304" t="s">
        <v>232</v>
      </c>
      <c r="Y691" s="366">
        <f t="shared" si="194"/>
        <v>506.6</v>
      </c>
      <c r="Z691" s="304"/>
      <c r="AA691" s="304"/>
      <c r="AB691" s="304" t="s">
        <v>232</v>
      </c>
      <c r="AC691" s="304">
        <v>560</v>
      </c>
      <c r="AD691" s="366">
        <v>804.36</v>
      </c>
      <c r="AE691" s="304">
        <v>683.9</v>
      </c>
      <c r="AF691" s="331" t="e">
        <f>EXP(IF(X691="A",LN(#REF!),IF(X691="B",LN(#REF!),IF(OR(X691="C",X691="D",X691="CD"),LN(#REF!)+((LN(#REF!)-LN(#REF!))/(1+(EXP(LN(#REF!)-LN(AC691))/#REF!))),IF(X691="E",LN(204.2),"N/A")))))</f>
        <v>#REF!</v>
      </c>
      <c r="AG691" s="304">
        <v>0.37</v>
      </c>
      <c r="AH691" s="304">
        <v>0.181143</v>
      </c>
      <c r="AI691" s="312"/>
      <c r="AJ691" s="332">
        <v>760</v>
      </c>
      <c r="AK691" s="304">
        <f t="shared" si="192"/>
        <v>760</v>
      </c>
      <c r="AL691" s="304">
        <f t="shared" si="201"/>
        <v>0.43</v>
      </c>
      <c r="AM691" s="389" t="str">
        <f t="shared" si="193"/>
        <v/>
      </c>
      <c r="AN691" s="304"/>
      <c r="AO691" s="304"/>
      <c r="AP691" s="312"/>
      <c r="AQ691" s="312"/>
      <c r="AR691" s="312"/>
      <c r="AS691" s="312"/>
      <c r="AT691" s="312"/>
      <c r="AU691" s="329">
        <f>VLOOKUP(C691,[1]world!$A$2:$B$3555,2,FALSE)</f>
        <v>1</v>
      </c>
      <c r="AV691" s="329">
        <v>519</v>
      </c>
      <c r="AW691" s="304">
        <v>0.37</v>
      </c>
      <c r="AX691" s="304">
        <v>6</v>
      </c>
      <c r="AY691" s="304">
        <v>-999</v>
      </c>
      <c r="AZ691" s="304">
        <v>-999</v>
      </c>
      <c r="BA691" s="304">
        <v>6</v>
      </c>
      <c r="BB691" s="304">
        <v>-999</v>
      </c>
      <c r="BC691" s="304">
        <v>-999</v>
      </c>
      <c r="BD691" s="304">
        <v>-999</v>
      </c>
      <c r="BE691" s="304">
        <v>-999</v>
      </c>
      <c r="BF691" s="304">
        <v>-999</v>
      </c>
      <c r="BG691" s="304">
        <v>-999</v>
      </c>
      <c r="BH691" s="304">
        <v>-999</v>
      </c>
      <c r="BI691" s="304">
        <v>-999</v>
      </c>
      <c r="BJ691" s="304">
        <v>0</v>
      </c>
      <c r="BK691" s="304" t="s">
        <v>4954</v>
      </c>
      <c r="BL691" s="304" t="s">
        <v>4954</v>
      </c>
    </row>
    <row r="692" spans="1:64" ht="15" hidden="1" customHeight="1" x14ac:dyDescent="0.2">
      <c r="A692" s="304" t="s">
        <v>4922</v>
      </c>
      <c r="B692" s="304" t="s">
        <v>5968</v>
      </c>
      <c r="C692" s="304">
        <v>696</v>
      </c>
      <c r="D692" s="349" t="s">
        <v>445</v>
      </c>
      <c r="E692" s="309">
        <v>-999</v>
      </c>
      <c r="F692" s="309"/>
      <c r="G692" s="324">
        <v>23.669499999999999</v>
      </c>
      <c r="H692" s="324">
        <v>120.4648</v>
      </c>
      <c r="I692" s="324" t="s">
        <v>214</v>
      </c>
      <c r="J692" s="368">
        <f t="shared" si="200"/>
        <v>223.24</v>
      </c>
      <c r="K692" s="331">
        <v>0.1</v>
      </c>
      <c r="L692" s="304" t="str">
        <f t="shared" si="191"/>
        <v>D</v>
      </c>
      <c r="M692" s="388">
        <v>0</v>
      </c>
      <c r="N692" s="304"/>
      <c r="O692" s="356">
        <v>85</v>
      </c>
      <c r="P692" s="304">
        <v>223.24</v>
      </c>
      <c r="Q692" s="309">
        <v>2363</v>
      </c>
      <c r="R692" s="304" t="s">
        <v>5948</v>
      </c>
      <c r="S692" s="304"/>
      <c r="T692" s="304"/>
      <c r="U692" s="304"/>
      <c r="V692" s="304"/>
      <c r="W692" s="315" t="s">
        <v>225</v>
      </c>
      <c r="X692" s="304" t="s">
        <v>213</v>
      </c>
      <c r="Y692" s="366">
        <f t="shared" si="194"/>
        <v>274.5</v>
      </c>
      <c r="Z692" s="304"/>
      <c r="AA692" s="304"/>
      <c r="AB692" s="304" t="s">
        <v>213</v>
      </c>
      <c r="AC692" s="304">
        <v>32</v>
      </c>
      <c r="AD692" s="366">
        <v>223.24</v>
      </c>
      <c r="AE692" s="304">
        <v>300</v>
      </c>
      <c r="AF692" s="331" t="e">
        <f>EXP(IF(X692="A",LN(#REF!),IF(X692="B",LN(#REF!),IF(OR(X692="C",X692="D",X692="CD"),LN(#REF!)+((LN(#REF!)-LN(#REF!))/(1+(EXP(LN(#REF!)-LN(AC692))/#REF!))),IF(X692="E",LN(204.2),"N/A")))))</f>
        <v>#REF!</v>
      </c>
      <c r="AG692" s="304">
        <v>0.33</v>
      </c>
      <c r="AH692" s="304">
        <v>2.9425100000000002E-3</v>
      </c>
      <c r="AI692" s="312"/>
      <c r="AJ692" s="332">
        <v>268</v>
      </c>
      <c r="AK692" s="304">
        <f t="shared" si="192"/>
        <v>270</v>
      </c>
      <c r="AL692" s="304">
        <f t="shared" si="201"/>
        <v>0.43</v>
      </c>
      <c r="AM692" s="389" t="str">
        <f t="shared" si="193"/>
        <v/>
      </c>
      <c r="AN692" s="304"/>
      <c r="AO692" s="304"/>
      <c r="AP692" s="312"/>
      <c r="AQ692" s="312"/>
      <c r="AR692" s="312"/>
      <c r="AS692" s="312"/>
      <c r="AT692" s="312"/>
      <c r="AU692" s="329">
        <f>VLOOKUP(C692,[1]world!$A$2:$B$3555,2,FALSE)</f>
        <v>16</v>
      </c>
      <c r="AV692" s="329">
        <v>246</v>
      </c>
      <c r="AW692" s="304">
        <v>0.18</v>
      </c>
      <c r="AX692" s="304">
        <v>-999</v>
      </c>
      <c r="AY692" s="304">
        <v>-999</v>
      </c>
      <c r="AZ692" s="304">
        <v>-999</v>
      </c>
      <c r="BA692" s="304">
        <v>-999</v>
      </c>
      <c r="BB692" s="304">
        <v>-999</v>
      </c>
      <c r="BC692" s="304">
        <v>-999</v>
      </c>
      <c r="BD692" s="304">
        <v>-999</v>
      </c>
      <c r="BE692" s="304">
        <v>-999</v>
      </c>
      <c r="BF692" s="304">
        <v>-999</v>
      </c>
      <c r="BG692" s="304">
        <v>-999</v>
      </c>
      <c r="BH692" s="304">
        <v>-999</v>
      </c>
      <c r="BI692" s="304">
        <v>-999</v>
      </c>
      <c r="BJ692" s="304" t="s">
        <v>4954</v>
      </c>
      <c r="BK692" s="304" t="s">
        <v>4954</v>
      </c>
      <c r="BL692" s="304" t="s">
        <v>4954</v>
      </c>
    </row>
    <row r="693" spans="1:64" ht="15" hidden="1" customHeight="1" x14ac:dyDescent="0.2">
      <c r="A693" s="304" t="s">
        <v>4922</v>
      </c>
      <c r="B693" s="304" t="s">
        <v>5968</v>
      </c>
      <c r="C693" s="304">
        <v>697</v>
      </c>
      <c r="D693" s="349" t="s">
        <v>387</v>
      </c>
      <c r="E693" s="309">
        <v>-999</v>
      </c>
      <c r="F693" s="309"/>
      <c r="G693" s="324">
        <v>23.2988</v>
      </c>
      <c r="H693" s="324">
        <v>120.2897</v>
      </c>
      <c r="I693" s="324" t="s">
        <v>214</v>
      </c>
      <c r="J693" s="368">
        <f t="shared" si="200"/>
        <v>175.68</v>
      </c>
      <c r="K693" s="331">
        <v>0.11</v>
      </c>
      <c r="L693" s="304" t="str">
        <f t="shared" si="191"/>
        <v>E</v>
      </c>
      <c r="M693" s="388">
        <v>1</v>
      </c>
      <c r="N693" s="304"/>
      <c r="O693" s="356">
        <v>27</v>
      </c>
      <c r="P693" s="331">
        <v>175.68</v>
      </c>
      <c r="Q693" s="309">
        <v>2366</v>
      </c>
      <c r="R693" s="304" t="s">
        <v>5948</v>
      </c>
      <c r="S693" s="304"/>
      <c r="T693" s="304"/>
      <c r="U693" s="304"/>
      <c r="V693" s="304"/>
      <c r="W693" s="315" t="s">
        <v>225</v>
      </c>
      <c r="X693" s="304" t="s">
        <v>213</v>
      </c>
      <c r="Y693" s="366">
        <f t="shared" si="194"/>
        <v>274.5</v>
      </c>
      <c r="Z693" s="304"/>
      <c r="AA693" s="304"/>
      <c r="AB693" s="304" t="s">
        <v>213</v>
      </c>
      <c r="AC693" s="304">
        <v>8</v>
      </c>
      <c r="AD693" s="366">
        <v>175.68</v>
      </c>
      <c r="AE693" s="304">
        <v>200</v>
      </c>
      <c r="AF693" s="331" t="e">
        <f>EXP(IF(X693="A",LN(#REF!),IF(X693="B",LN(#REF!),IF(OR(X693="C",X693="D",X693="CD"),LN(#REF!)+((LN(#REF!)-LN(#REF!))/(1+(EXP(LN(#REF!)-LN(AC693))/#REF!))),IF(X693="E",LN(204.2),"N/A")))))</f>
        <v>#REF!</v>
      </c>
      <c r="AG693" s="304">
        <v>0.33</v>
      </c>
      <c r="AH693" s="304">
        <v>1.8411499999999999E-3</v>
      </c>
      <c r="AI693" s="312"/>
      <c r="AJ693" s="332">
        <v>235</v>
      </c>
      <c r="AK693" s="304">
        <f t="shared" si="192"/>
        <v>210</v>
      </c>
      <c r="AL693" s="304">
        <f t="shared" si="201"/>
        <v>0.2</v>
      </c>
      <c r="AM693" s="389" t="str">
        <f t="shared" si="193"/>
        <v/>
      </c>
      <c r="AN693" s="304"/>
      <c r="AO693" s="304"/>
      <c r="AP693" s="312"/>
      <c r="AQ693" s="312"/>
      <c r="AR693" s="312"/>
      <c r="AS693" s="312"/>
      <c r="AT693" s="312"/>
      <c r="AU693" s="329">
        <f>VLOOKUP(C693,[1]world!$A$2:$B$3555,2,FALSE)</f>
        <v>16</v>
      </c>
      <c r="AV693" s="329">
        <v>246</v>
      </c>
      <c r="AW693" s="304">
        <v>0.18</v>
      </c>
      <c r="AX693" s="304">
        <v>-999</v>
      </c>
      <c r="AY693" s="304">
        <v>-999</v>
      </c>
      <c r="AZ693" s="304">
        <v>-999</v>
      </c>
      <c r="BA693" s="304">
        <v>-999</v>
      </c>
      <c r="BB693" s="304">
        <v>-999</v>
      </c>
      <c r="BC693" s="304">
        <v>-999</v>
      </c>
      <c r="BD693" s="304">
        <v>-999</v>
      </c>
      <c r="BE693" s="304">
        <v>-999</v>
      </c>
      <c r="BF693" s="304">
        <v>-999</v>
      </c>
      <c r="BG693" s="304">
        <v>-999</v>
      </c>
      <c r="BH693" s="304">
        <v>-999</v>
      </c>
      <c r="BI693" s="304">
        <v>-999</v>
      </c>
      <c r="BJ693" s="304" t="s">
        <v>4954</v>
      </c>
      <c r="BK693" s="304" t="s">
        <v>4954</v>
      </c>
      <c r="BL693" s="304" t="s">
        <v>4954</v>
      </c>
    </row>
    <row r="694" spans="1:64" ht="15" hidden="1" customHeight="1" x14ac:dyDescent="0.2">
      <c r="A694" s="304" t="s">
        <v>4922</v>
      </c>
      <c r="B694" s="304" t="s">
        <v>5968</v>
      </c>
      <c r="C694" s="304">
        <v>698</v>
      </c>
      <c r="D694" s="349" t="s">
        <v>376</v>
      </c>
      <c r="E694" s="309">
        <v>-999</v>
      </c>
      <c r="F694" s="309"/>
      <c r="G694" s="324">
        <v>23.2517</v>
      </c>
      <c r="H694" s="324">
        <v>120.5295</v>
      </c>
      <c r="I694" s="324" t="s">
        <v>214</v>
      </c>
      <c r="J694" s="368">
        <f t="shared" ref="J694:J695" si="202">EXP(0.21*LN(Y694)+0.33*LN(AF694)+0.28*LN(AJ694)+0.18*LN(AV694))</f>
        <v>573.03864891895489</v>
      </c>
      <c r="K694" s="331">
        <f t="shared" ref="K694:K695" si="203">SQRT(0.21*AA694^2+0.33*AG694^2+0.28*AL694^2+0.18*AW694^2)</f>
        <v>0.3735866699977396</v>
      </c>
      <c r="L694" s="304" t="str">
        <f t="shared" si="191"/>
        <v>C</v>
      </c>
      <c r="M694" s="388" t="s">
        <v>6093</v>
      </c>
      <c r="N694" s="304"/>
      <c r="O694" s="356"/>
      <c r="P694" s="356"/>
      <c r="Q694" s="356"/>
      <c r="R694" s="304"/>
      <c r="S694" s="304"/>
      <c r="T694" s="304"/>
      <c r="U694" s="304"/>
      <c r="V694" s="304"/>
      <c r="W694" s="304" t="s">
        <v>235</v>
      </c>
      <c r="X694" s="304" t="s">
        <v>205</v>
      </c>
      <c r="Y694" s="366">
        <f t="shared" si="194"/>
        <v>424.8</v>
      </c>
      <c r="Z694" s="304"/>
      <c r="AA694" s="331">
        <v>0.36</v>
      </c>
      <c r="AB694" s="304" t="s">
        <v>205</v>
      </c>
      <c r="AC694" s="304">
        <v>230</v>
      </c>
      <c r="AD694" s="366">
        <v>0</v>
      </c>
      <c r="AE694" s="304">
        <v>559.6</v>
      </c>
      <c r="AF694" s="331">
        <f t="shared" ref="AF694:AF695" si="204">EXP(IF(X694="A",LN(683.9),IF(X694="B",LN(559.6),IF(OR(X694="C",X694="D",X694="CD"),LN(225)+((LN(513)-LN(225))/(1+(EXP(LN(31.4)-LN(AC694))/0.48))),IF(X694="E",LN(204.2),"N/A")))))</f>
        <v>559.60000000000025</v>
      </c>
      <c r="AG694" s="304">
        <v>0.33</v>
      </c>
      <c r="AH694" s="304">
        <v>0.198771</v>
      </c>
      <c r="AI694" s="312"/>
      <c r="AJ694" s="332">
        <v>760</v>
      </c>
      <c r="AK694" s="304">
        <f t="shared" si="192"/>
        <v>760</v>
      </c>
      <c r="AL694" s="363">
        <v>0.43</v>
      </c>
      <c r="AM694" s="389" t="str">
        <f t="shared" si="193"/>
        <v/>
      </c>
      <c r="AN694" s="304"/>
      <c r="AO694" s="304"/>
      <c r="AP694" s="312"/>
      <c r="AQ694" s="312"/>
      <c r="AR694" s="312"/>
      <c r="AS694" s="312"/>
      <c r="AT694" s="312"/>
      <c r="AU694" s="329">
        <f>VLOOKUP(C694,[1]world!$A$2:$B$3555,2,FALSE)</f>
        <v>3</v>
      </c>
      <c r="AV694" s="329">
        <v>547</v>
      </c>
      <c r="AW694" s="304">
        <v>0.37</v>
      </c>
      <c r="AX694" s="304">
        <v>-999</v>
      </c>
      <c r="AY694" s="304">
        <v>-999</v>
      </c>
      <c r="AZ694" s="304">
        <v>-999</v>
      </c>
      <c r="BA694" s="304">
        <v>-999</v>
      </c>
      <c r="BB694" s="304">
        <v>-999</v>
      </c>
      <c r="BC694" s="304">
        <v>-999</v>
      </c>
      <c r="BD694" s="304">
        <v>-999</v>
      </c>
      <c r="BE694" s="304">
        <v>-999</v>
      </c>
      <c r="BF694" s="304">
        <v>-999</v>
      </c>
      <c r="BG694" s="304">
        <v>-999</v>
      </c>
      <c r="BH694" s="304">
        <v>-999</v>
      </c>
      <c r="BI694" s="304">
        <v>-999</v>
      </c>
      <c r="BJ694" s="304" t="s">
        <v>4954</v>
      </c>
      <c r="BK694" s="304" t="s">
        <v>4954</v>
      </c>
      <c r="BL694" s="304" t="s">
        <v>4954</v>
      </c>
    </row>
    <row r="695" spans="1:64" ht="15" hidden="1" customHeight="1" x14ac:dyDescent="0.2">
      <c r="A695" s="304" t="s">
        <v>4922</v>
      </c>
      <c r="B695" s="304" t="s">
        <v>5968</v>
      </c>
      <c r="C695" s="304">
        <v>699</v>
      </c>
      <c r="D695" s="349" t="s">
        <v>377</v>
      </c>
      <c r="E695" s="309">
        <v>-999</v>
      </c>
      <c r="F695" s="309"/>
      <c r="G695" s="324">
        <v>23.2517</v>
      </c>
      <c r="H695" s="324">
        <v>120.5295</v>
      </c>
      <c r="I695" s="324" t="s">
        <v>214</v>
      </c>
      <c r="J695" s="368">
        <f t="shared" si="202"/>
        <v>573.03864891895489</v>
      </c>
      <c r="K695" s="331">
        <f t="shared" si="203"/>
        <v>0.3735866699977396</v>
      </c>
      <c r="L695" s="304" t="str">
        <f t="shared" si="191"/>
        <v>C</v>
      </c>
      <c r="M695" s="388" t="s">
        <v>6093</v>
      </c>
      <c r="N695" s="304"/>
      <c r="O695" s="356"/>
      <c r="P695" s="356"/>
      <c r="Q695" s="356"/>
      <c r="R695" s="304"/>
      <c r="S695" s="304"/>
      <c r="T695" s="304"/>
      <c r="U695" s="304"/>
      <c r="V695" s="304"/>
      <c r="W695" s="304" t="s">
        <v>235</v>
      </c>
      <c r="X695" s="304" t="s">
        <v>205</v>
      </c>
      <c r="Y695" s="366">
        <f t="shared" si="194"/>
        <v>424.8</v>
      </c>
      <c r="Z695" s="304"/>
      <c r="AA695" s="331">
        <v>0.36</v>
      </c>
      <c r="AB695" s="304" t="s">
        <v>205</v>
      </c>
      <c r="AC695" s="304">
        <v>230</v>
      </c>
      <c r="AD695" s="366">
        <v>0</v>
      </c>
      <c r="AE695" s="304">
        <v>559.6</v>
      </c>
      <c r="AF695" s="331">
        <f t="shared" si="204"/>
        <v>559.60000000000025</v>
      </c>
      <c r="AG695" s="304">
        <v>0.33</v>
      </c>
      <c r="AH695" s="304">
        <v>0.198771</v>
      </c>
      <c r="AI695" s="312"/>
      <c r="AJ695" s="332">
        <v>760</v>
      </c>
      <c r="AK695" s="304">
        <f t="shared" si="192"/>
        <v>760</v>
      </c>
      <c r="AL695" s="363">
        <v>0.43</v>
      </c>
      <c r="AM695" s="389" t="str">
        <f t="shared" si="193"/>
        <v/>
      </c>
      <c r="AN695" s="304"/>
      <c r="AO695" s="304"/>
      <c r="AP695" s="312"/>
      <c r="AQ695" s="312"/>
      <c r="AR695" s="312"/>
      <c r="AS695" s="312"/>
      <c r="AT695" s="312"/>
      <c r="AU695" s="329">
        <f>VLOOKUP(C695,[1]world!$A$2:$B$3555,2,FALSE)</f>
        <v>3</v>
      </c>
      <c r="AV695" s="329">
        <v>547</v>
      </c>
      <c r="AW695" s="304">
        <v>0.37</v>
      </c>
      <c r="AX695" s="304">
        <v>-999</v>
      </c>
      <c r="AY695" s="304">
        <v>-999</v>
      </c>
      <c r="AZ695" s="304">
        <v>-999</v>
      </c>
      <c r="BA695" s="304">
        <v>-999</v>
      </c>
      <c r="BB695" s="304">
        <v>-999</v>
      </c>
      <c r="BC695" s="304">
        <v>-999</v>
      </c>
      <c r="BD695" s="304">
        <v>-999</v>
      </c>
      <c r="BE695" s="304">
        <v>-999</v>
      </c>
      <c r="BF695" s="304">
        <v>-999</v>
      </c>
      <c r="BG695" s="304">
        <v>-999</v>
      </c>
      <c r="BH695" s="304">
        <v>-999</v>
      </c>
      <c r="BI695" s="304">
        <v>-999</v>
      </c>
      <c r="BJ695" s="304" t="s">
        <v>4954</v>
      </c>
      <c r="BK695" s="304" t="s">
        <v>4954</v>
      </c>
      <c r="BL695" s="304" t="s">
        <v>4954</v>
      </c>
    </row>
    <row r="696" spans="1:64" ht="15" hidden="1" customHeight="1" x14ac:dyDescent="0.2">
      <c r="A696" s="304" t="s">
        <v>4922</v>
      </c>
      <c r="B696" s="304" t="s">
        <v>5968</v>
      </c>
      <c r="C696" s="304">
        <v>700</v>
      </c>
      <c r="D696" s="349" t="s">
        <v>348</v>
      </c>
      <c r="E696" s="309">
        <v>-999</v>
      </c>
      <c r="F696" s="309"/>
      <c r="G696" s="324">
        <v>23.077500000000001</v>
      </c>
      <c r="H696" s="324">
        <v>120.1082</v>
      </c>
      <c r="I696" s="324" t="s">
        <v>214</v>
      </c>
      <c r="J696" s="368">
        <f>P696</f>
        <v>195.38</v>
      </c>
      <c r="K696" s="331">
        <v>0.1</v>
      </c>
      <c r="L696" s="304" t="str">
        <f t="shared" si="191"/>
        <v>D</v>
      </c>
      <c r="M696" s="388">
        <v>0</v>
      </c>
      <c r="N696" s="304"/>
      <c r="O696" s="356">
        <v>31.6</v>
      </c>
      <c r="P696" s="356">
        <v>195.38</v>
      </c>
      <c r="Q696" s="309">
        <v>3140</v>
      </c>
      <c r="R696" s="304" t="s">
        <v>5948</v>
      </c>
      <c r="S696" s="304"/>
      <c r="T696" s="304"/>
      <c r="U696" s="304"/>
      <c r="V696" s="304"/>
      <c r="W696" s="315" t="s">
        <v>248</v>
      </c>
      <c r="X696" s="304" t="s">
        <v>240</v>
      </c>
      <c r="Y696" s="366">
        <f t="shared" si="194"/>
        <v>181.5</v>
      </c>
      <c r="Z696" s="304">
        <v>0.2</v>
      </c>
      <c r="AA696" s="304"/>
      <c r="AB696" s="304" t="s">
        <v>240</v>
      </c>
      <c r="AC696" s="304">
        <v>3</v>
      </c>
      <c r="AD696" s="366">
        <v>195.38</v>
      </c>
      <c r="AE696" s="304">
        <v>204.2</v>
      </c>
      <c r="AF696" s="331">
        <f>EXP(IF(X696="A",LN(#REF!),IF(X696="B",LN(#REF!),IF(OR(X696="C",X696="D",X696="CD"),LN(#REF!)+((LN(#REF!)-LN(#REF!))/(1+(EXP(LN(#REF!)-LN(AC696))/#REF!))),IF(X696="E",LN(204.2),"N/A")))))</f>
        <v>204.19999999999993</v>
      </c>
      <c r="AG696" s="304">
        <v>0.2</v>
      </c>
      <c r="AH696" s="304">
        <v>5.8588100000000001E-4</v>
      </c>
      <c r="AI696" s="312"/>
      <c r="AJ696" s="332">
        <v>197</v>
      </c>
      <c r="AK696" s="304">
        <f t="shared" si="192"/>
        <v>210</v>
      </c>
      <c r="AL696" s="304">
        <f>IF(AH696&lt;=0.0022,0.2,0.43)</f>
        <v>0.2</v>
      </c>
      <c r="AM696" s="389" t="str">
        <f t="shared" si="193"/>
        <v/>
      </c>
      <c r="AN696" s="304"/>
      <c r="AO696" s="304"/>
      <c r="AP696" s="312"/>
      <c r="AQ696" s="312"/>
      <c r="AR696" s="312"/>
      <c r="AS696" s="312"/>
      <c r="AT696" s="312"/>
      <c r="AU696" s="329">
        <f>VLOOKUP(C696,[1]world!$A$2:$B$3555,2,FALSE)</f>
        <v>16</v>
      </c>
      <c r="AV696" s="329">
        <v>246</v>
      </c>
      <c r="AW696" s="304">
        <v>0.18</v>
      </c>
      <c r="AX696" s="304">
        <v>-999</v>
      </c>
      <c r="AY696" s="304">
        <v>-999</v>
      </c>
      <c r="AZ696" s="304">
        <v>-999</v>
      </c>
      <c r="BA696" s="304">
        <v>-999</v>
      </c>
      <c r="BB696" s="304">
        <v>-999</v>
      </c>
      <c r="BC696" s="304">
        <v>-999</v>
      </c>
      <c r="BD696" s="304">
        <v>-999</v>
      </c>
      <c r="BE696" s="304">
        <v>-999</v>
      </c>
      <c r="BF696" s="304">
        <v>-999</v>
      </c>
      <c r="BG696" s="304">
        <v>-999</v>
      </c>
      <c r="BH696" s="304">
        <v>-999</v>
      </c>
      <c r="BI696" s="304">
        <v>-999</v>
      </c>
      <c r="BJ696" s="304" t="s">
        <v>4954</v>
      </c>
      <c r="BK696" s="304" t="s">
        <v>4954</v>
      </c>
      <c r="BL696" s="304" t="s">
        <v>4954</v>
      </c>
    </row>
    <row r="697" spans="1:64" ht="15" customHeight="1" x14ac:dyDescent="0.2">
      <c r="A697" s="304" t="s">
        <v>4922</v>
      </c>
      <c r="B697" s="304" t="s">
        <v>5975</v>
      </c>
      <c r="C697" s="304">
        <v>701</v>
      </c>
      <c r="D697" s="349" t="s">
        <v>4396</v>
      </c>
      <c r="E697" s="309">
        <v>-999</v>
      </c>
      <c r="F697" s="309"/>
      <c r="G697" s="324">
        <v>40.875</v>
      </c>
      <c r="H697" s="324">
        <v>15.327</v>
      </c>
      <c r="I697" s="324" t="s">
        <v>232</v>
      </c>
      <c r="J697" s="368">
        <f>GEOMEAN(Y697,AV697,AK697)</f>
        <v>412.22569090538798</v>
      </c>
      <c r="K697" s="331">
        <f t="shared" ref="K697:K701" si="205">GEOMEAN(AA697,AL697,AW697)</f>
        <v>0.38547027482550061</v>
      </c>
      <c r="L697" s="304" t="str">
        <f t="shared" si="191"/>
        <v>C</v>
      </c>
      <c r="M697" s="388" t="s">
        <v>6089</v>
      </c>
      <c r="N697" s="304"/>
      <c r="O697" s="356"/>
      <c r="P697" s="356"/>
      <c r="Q697" s="356"/>
      <c r="R697" s="304"/>
      <c r="S697" s="304"/>
      <c r="T697" s="304"/>
      <c r="U697" s="304"/>
      <c r="V697" s="304"/>
      <c r="W697" s="304" t="s">
        <v>1398</v>
      </c>
      <c r="X697" s="304" t="s">
        <v>205</v>
      </c>
      <c r="Y697" s="366">
        <f t="shared" si="194"/>
        <v>424.8</v>
      </c>
      <c r="Z697" s="304"/>
      <c r="AA697" s="331">
        <v>0.36</v>
      </c>
      <c r="AB697" s="304">
        <v>-999</v>
      </c>
      <c r="AC697" s="304">
        <v>-999</v>
      </c>
      <c r="AD697" s="366">
        <v>-999</v>
      </c>
      <c r="AE697" s="304">
        <v>-999</v>
      </c>
      <c r="AF697" s="304">
        <v>-999</v>
      </c>
      <c r="AG697" s="304"/>
      <c r="AH697" s="304">
        <v>3.45771E-2</v>
      </c>
      <c r="AI697" s="312"/>
      <c r="AJ697" s="332">
        <v>427</v>
      </c>
      <c r="AK697" s="304">
        <f t="shared" si="192"/>
        <v>425</v>
      </c>
      <c r="AL697" s="363">
        <v>0.43</v>
      </c>
      <c r="AM697" s="389" t="str">
        <f t="shared" si="193"/>
        <v/>
      </c>
      <c r="AN697" s="304"/>
      <c r="AO697" s="304"/>
      <c r="AP697" s="312"/>
      <c r="AQ697" s="312"/>
      <c r="AR697" s="312"/>
      <c r="AS697" s="312"/>
      <c r="AT697" s="312"/>
      <c r="AU697" s="329">
        <f>VLOOKUP(C697,[1]world!$A$2:$B$3555,2,FALSE)</f>
        <v>7</v>
      </c>
      <c r="AV697" s="329">
        <v>388</v>
      </c>
      <c r="AW697" s="304">
        <v>0.37</v>
      </c>
      <c r="AX697" s="304">
        <v>-999</v>
      </c>
      <c r="AY697" s="304">
        <v>-999</v>
      </c>
      <c r="AZ697" s="304">
        <v>-999</v>
      </c>
      <c r="BA697" s="304">
        <v>-999</v>
      </c>
      <c r="BB697" s="304">
        <v>-999</v>
      </c>
      <c r="BC697" s="304">
        <v>-999</v>
      </c>
      <c r="BD697" s="304">
        <v>-999</v>
      </c>
      <c r="BE697" s="304">
        <v>-999</v>
      </c>
      <c r="BF697" s="304">
        <v>-999</v>
      </c>
      <c r="BG697" s="304">
        <v>-999</v>
      </c>
      <c r="BH697" s="304">
        <v>-999</v>
      </c>
      <c r="BI697" s="304">
        <v>-999</v>
      </c>
      <c r="BJ697" s="304" t="s">
        <v>4954</v>
      </c>
      <c r="BK697" s="304" t="s">
        <v>4954</v>
      </c>
      <c r="BL697" s="304" t="s">
        <v>4954</v>
      </c>
    </row>
    <row r="698" spans="1:64" ht="15" hidden="1" customHeight="1" x14ac:dyDescent="0.2">
      <c r="A698" s="304" t="s">
        <v>4922</v>
      </c>
      <c r="B698" s="304" t="s">
        <v>5978</v>
      </c>
      <c r="C698" s="304">
        <v>702</v>
      </c>
      <c r="D698" s="349" t="s">
        <v>4009</v>
      </c>
      <c r="E698" s="309">
        <v>-999</v>
      </c>
      <c r="F698" s="309"/>
      <c r="G698" s="324">
        <v>37.94</v>
      </c>
      <c r="H698" s="324">
        <v>22.9</v>
      </c>
      <c r="I698" s="324" t="s">
        <v>205</v>
      </c>
      <c r="J698" s="368">
        <f>GEOMEAN(Y698,AV698,AK698)</f>
        <v>361.39591771289059</v>
      </c>
      <c r="K698" s="331">
        <f t="shared" si="205"/>
        <v>0.38547027482550061</v>
      </c>
      <c r="L698" s="304" t="str">
        <f t="shared" si="191"/>
        <v>C</v>
      </c>
      <c r="M698" s="388" t="s">
        <v>6089</v>
      </c>
      <c r="N698" s="304"/>
      <c r="O698" s="356"/>
      <c r="P698" s="356"/>
      <c r="Q698" s="356"/>
      <c r="R698" s="304"/>
      <c r="S698" s="304"/>
      <c r="T698" s="304"/>
      <c r="U698" s="304"/>
      <c r="V698" s="304"/>
      <c r="W698" s="304" t="s">
        <v>2125</v>
      </c>
      <c r="X698" s="304" t="s">
        <v>206</v>
      </c>
      <c r="Y698" s="366">
        <f t="shared" si="194"/>
        <v>338.6</v>
      </c>
      <c r="Z698" s="304"/>
      <c r="AA698" s="331">
        <v>0.36</v>
      </c>
      <c r="AB698" s="304">
        <v>-999</v>
      </c>
      <c r="AC698" s="304">
        <v>-999</v>
      </c>
      <c r="AD698" s="366">
        <v>-999</v>
      </c>
      <c r="AE698" s="304">
        <v>-999</v>
      </c>
      <c r="AF698" s="304">
        <v>-999</v>
      </c>
      <c r="AG698" s="304"/>
      <c r="AH698" s="304">
        <v>8.0848399999999994E-3</v>
      </c>
      <c r="AI698" s="312"/>
      <c r="AJ698" s="332">
        <v>380</v>
      </c>
      <c r="AK698" s="304">
        <f t="shared" si="192"/>
        <v>425</v>
      </c>
      <c r="AL698" s="363">
        <v>0.43</v>
      </c>
      <c r="AM698" s="389" t="str">
        <f t="shared" si="193"/>
        <v/>
      </c>
      <c r="AN698" s="304"/>
      <c r="AO698" s="304"/>
      <c r="AP698" s="312"/>
      <c r="AQ698" s="312"/>
      <c r="AR698" s="312"/>
      <c r="AS698" s="312"/>
      <c r="AT698" s="312"/>
      <c r="AU698" s="329">
        <f>VLOOKUP(C698,[1]world!$A$2:$B$3555,2,FALSE)</f>
        <v>11</v>
      </c>
      <c r="AV698" s="329">
        <v>328</v>
      </c>
      <c r="AW698" s="304">
        <v>0.37</v>
      </c>
      <c r="AX698" s="304">
        <v>-999</v>
      </c>
      <c r="AY698" s="304">
        <v>-999</v>
      </c>
      <c r="AZ698" s="304">
        <v>-999</v>
      </c>
      <c r="BA698" s="304">
        <v>-999</v>
      </c>
      <c r="BB698" s="304">
        <v>-999</v>
      </c>
      <c r="BC698" s="304">
        <v>-999</v>
      </c>
      <c r="BD698" s="304">
        <v>-999</v>
      </c>
      <c r="BE698" s="304">
        <v>-999</v>
      </c>
      <c r="BF698" s="304">
        <v>-999</v>
      </c>
      <c r="BG698" s="304">
        <v>-999</v>
      </c>
      <c r="BH698" s="304">
        <v>-999</v>
      </c>
      <c r="BI698" s="304">
        <v>-999</v>
      </c>
      <c r="BJ698" s="304" t="s">
        <v>4954</v>
      </c>
      <c r="BK698" s="304" t="s">
        <v>4954</v>
      </c>
      <c r="BL698" s="304" t="s">
        <v>4954</v>
      </c>
    </row>
    <row r="699" spans="1:64" ht="15" hidden="1" customHeight="1" x14ac:dyDescent="0.2">
      <c r="A699" s="304" t="s">
        <v>4922</v>
      </c>
      <c r="B699" s="304" t="s">
        <v>5971</v>
      </c>
      <c r="C699" s="304">
        <v>703</v>
      </c>
      <c r="D699" s="349" t="s">
        <v>4548</v>
      </c>
      <c r="E699" s="309">
        <v>-999</v>
      </c>
      <c r="F699" s="309"/>
      <c r="G699" s="324">
        <v>43.573099999999997</v>
      </c>
      <c r="H699" s="324">
        <v>-112.93389999999999</v>
      </c>
      <c r="I699" s="324" t="s">
        <v>206</v>
      </c>
      <c r="J699" s="368">
        <f>GEOMEAN(Y699,AV699,AK699)</f>
        <v>279.97094936698778</v>
      </c>
      <c r="K699" s="331">
        <f t="shared" si="205"/>
        <v>0.23489205847013181</v>
      </c>
      <c r="L699" s="304" t="str">
        <f t="shared" si="191"/>
        <v>D</v>
      </c>
      <c r="M699" s="388" t="s">
        <v>6089</v>
      </c>
      <c r="N699" s="304"/>
      <c r="O699" s="356"/>
      <c r="P699" s="356"/>
      <c r="Q699" s="356"/>
      <c r="R699" s="304"/>
      <c r="S699" s="304"/>
      <c r="T699" s="304"/>
      <c r="U699" s="304"/>
      <c r="V699" s="304"/>
      <c r="W699" s="304" t="s">
        <v>2478</v>
      </c>
      <c r="X699" s="304" t="s">
        <v>205</v>
      </c>
      <c r="Y699" s="366">
        <f t="shared" si="194"/>
        <v>424.8</v>
      </c>
      <c r="Z699" s="304"/>
      <c r="AA699" s="331">
        <v>0.36</v>
      </c>
      <c r="AB699" s="304">
        <v>-999</v>
      </c>
      <c r="AC699" s="304">
        <v>-999</v>
      </c>
      <c r="AD699" s="366">
        <v>-999</v>
      </c>
      <c r="AE699" s="304">
        <v>-999</v>
      </c>
      <c r="AF699" s="304">
        <v>-999</v>
      </c>
      <c r="AG699" s="304"/>
      <c r="AH699" s="304">
        <v>2.1973299999999999E-3</v>
      </c>
      <c r="AI699" s="312"/>
      <c r="AJ699" s="332">
        <v>216</v>
      </c>
      <c r="AK699" s="304">
        <f t="shared" si="192"/>
        <v>210</v>
      </c>
      <c r="AL699" s="304">
        <v>0.2</v>
      </c>
      <c r="AM699" s="389" t="str">
        <f t="shared" si="193"/>
        <v/>
      </c>
      <c r="AN699" s="304"/>
      <c r="AO699" s="304"/>
      <c r="AP699" s="312"/>
      <c r="AQ699" s="312"/>
      <c r="AR699" s="312"/>
      <c r="AS699" s="312"/>
      <c r="AT699" s="312"/>
      <c r="AU699" s="329">
        <f>VLOOKUP(C699,[1]world!$A$2:$B$3555,2,FALSE)</f>
        <v>16</v>
      </c>
      <c r="AV699" s="329">
        <v>246</v>
      </c>
      <c r="AW699" s="304">
        <v>0.18</v>
      </c>
      <c r="AX699" s="304">
        <v>-999</v>
      </c>
      <c r="AY699" s="304">
        <v>-999</v>
      </c>
      <c r="AZ699" s="304">
        <v>-999</v>
      </c>
      <c r="BA699" s="304">
        <v>-999</v>
      </c>
      <c r="BB699" s="304">
        <v>-999</v>
      </c>
      <c r="BC699" s="304">
        <v>-999</v>
      </c>
      <c r="BD699" s="304">
        <v>-999</v>
      </c>
      <c r="BE699" s="304">
        <v>-999</v>
      </c>
      <c r="BF699" s="304">
        <v>-999</v>
      </c>
      <c r="BG699" s="304">
        <v>-999</v>
      </c>
      <c r="BH699" s="304">
        <v>-999</v>
      </c>
      <c r="BI699" s="304">
        <v>-999</v>
      </c>
      <c r="BJ699" s="304" t="s">
        <v>4954</v>
      </c>
      <c r="BK699" s="304" t="s">
        <v>4954</v>
      </c>
      <c r="BL699" s="304" t="s">
        <v>4954</v>
      </c>
    </row>
    <row r="700" spans="1:64" ht="15" hidden="1" customHeight="1" x14ac:dyDescent="0.2">
      <c r="A700" s="304" t="s">
        <v>4922</v>
      </c>
      <c r="B700" s="304" t="s">
        <v>5971</v>
      </c>
      <c r="C700" s="304">
        <v>704</v>
      </c>
      <c r="D700" s="349" t="s">
        <v>4546</v>
      </c>
      <c r="E700" s="309">
        <v>-999</v>
      </c>
      <c r="F700" s="309"/>
      <c r="G700" s="324">
        <v>43.567</v>
      </c>
      <c r="H700" s="324">
        <v>-112.934</v>
      </c>
      <c r="I700" s="324" t="s">
        <v>232</v>
      </c>
      <c r="J700" s="368">
        <f>GEOMEAN(Y700,AV700,AK700)</f>
        <v>279.97094936698778</v>
      </c>
      <c r="K700" s="331">
        <f t="shared" si="205"/>
        <v>0.23489205847013181</v>
      </c>
      <c r="L700" s="304" t="str">
        <f t="shared" si="191"/>
        <v>D</v>
      </c>
      <c r="M700" s="388" t="s">
        <v>6089</v>
      </c>
      <c r="N700" s="304"/>
      <c r="O700" s="356"/>
      <c r="P700" s="356"/>
      <c r="Q700" s="356"/>
      <c r="R700" s="304"/>
      <c r="S700" s="304"/>
      <c r="T700" s="304"/>
      <c r="U700" s="304"/>
      <c r="V700" s="304"/>
      <c r="W700" s="304" t="s">
        <v>246</v>
      </c>
      <c r="X700" s="304" t="s">
        <v>205</v>
      </c>
      <c r="Y700" s="366">
        <f t="shared" si="194"/>
        <v>424.8</v>
      </c>
      <c r="Z700" s="304"/>
      <c r="AA700" s="331">
        <v>0.36</v>
      </c>
      <c r="AB700" s="304">
        <v>-999</v>
      </c>
      <c r="AC700" s="304">
        <v>-999</v>
      </c>
      <c r="AD700" s="366">
        <v>-999</v>
      </c>
      <c r="AE700" s="304">
        <v>-999</v>
      </c>
      <c r="AF700" s="304">
        <v>-999</v>
      </c>
      <c r="AG700" s="304"/>
      <c r="AH700" s="304">
        <v>2.1973299999999999E-3</v>
      </c>
      <c r="AI700" s="312"/>
      <c r="AJ700" s="332">
        <v>216</v>
      </c>
      <c r="AK700" s="304">
        <f t="shared" si="192"/>
        <v>210</v>
      </c>
      <c r="AL700" s="304">
        <v>0.2</v>
      </c>
      <c r="AM700" s="389" t="str">
        <f t="shared" si="193"/>
        <v/>
      </c>
      <c r="AN700" s="304"/>
      <c r="AO700" s="304"/>
      <c r="AP700" s="312"/>
      <c r="AQ700" s="312"/>
      <c r="AR700" s="312"/>
      <c r="AS700" s="312"/>
      <c r="AT700" s="312"/>
      <c r="AU700" s="329">
        <f>VLOOKUP(C700,[1]world!$A$2:$B$3555,2,FALSE)</f>
        <v>16</v>
      </c>
      <c r="AV700" s="329">
        <v>246</v>
      </c>
      <c r="AW700" s="304">
        <v>0.18</v>
      </c>
      <c r="AX700" s="304">
        <v>-999</v>
      </c>
      <c r="AY700" s="304">
        <v>-999</v>
      </c>
      <c r="AZ700" s="304">
        <v>-999</v>
      </c>
      <c r="BA700" s="304">
        <v>-999</v>
      </c>
      <c r="BB700" s="304">
        <v>-999</v>
      </c>
      <c r="BC700" s="304">
        <v>-999</v>
      </c>
      <c r="BD700" s="304">
        <v>-999</v>
      </c>
      <c r="BE700" s="304">
        <v>-999</v>
      </c>
      <c r="BF700" s="304">
        <v>-999</v>
      </c>
      <c r="BG700" s="304">
        <v>-999</v>
      </c>
      <c r="BH700" s="304">
        <v>-999</v>
      </c>
      <c r="BI700" s="304">
        <v>-999</v>
      </c>
      <c r="BJ700" s="304" t="s">
        <v>4954</v>
      </c>
      <c r="BK700" s="304" t="s">
        <v>4954</v>
      </c>
      <c r="BL700" s="304" t="s">
        <v>4954</v>
      </c>
    </row>
    <row r="701" spans="1:64" ht="15" hidden="1" customHeight="1" x14ac:dyDescent="0.2">
      <c r="A701" s="304" t="s">
        <v>4922</v>
      </c>
      <c r="B701" s="304" t="s">
        <v>5970</v>
      </c>
      <c r="C701" s="304">
        <v>705</v>
      </c>
      <c r="D701" s="349" t="s">
        <v>3981</v>
      </c>
      <c r="E701" s="309">
        <v>-999</v>
      </c>
      <c r="F701" s="309"/>
      <c r="G701" s="324">
        <v>37.813000000000002</v>
      </c>
      <c r="H701" s="324">
        <v>29.114000000000001</v>
      </c>
      <c r="I701" s="324" t="s">
        <v>240</v>
      </c>
      <c r="J701" s="368">
        <f>GEOMEAN(Y701,AV701,AK701)</f>
        <v>377.55697282009453</v>
      </c>
      <c r="K701" s="331">
        <f t="shared" si="205"/>
        <v>0.38547027482550061</v>
      </c>
      <c r="L701" s="304" t="str">
        <f t="shared" si="191"/>
        <v>C</v>
      </c>
      <c r="M701" s="388" t="s">
        <v>6089</v>
      </c>
      <c r="N701" s="304"/>
      <c r="O701" s="356"/>
      <c r="P701" s="356"/>
      <c r="Q701" s="356"/>
      <c r="R701" s="304"/>
      <c r="S701" s="304"/>
      <c r="T701" s="304"/>
      <c r="U701" s="304"/>
      <c r="V701" s="304"/>
      <c r="W701" s="304" t="s">
        <v>3982</v>
      </c>
      <c r="X701" s="304" t="s">
        <v>206</v>
      </c>
      <c r="Y701" s="366">
        <f t="shared" si="194"/>
        <v>338.6</v>
      </c>
      <c r="Z701" s="304"/>
      <c r="AA701" s="331">
        <v>0.36</v>
      </c>
      <c r="AB701" s="304">
        <v>-999</v>
      </c>
      <c r="AC701" s="304">
        <v>-999</v>
      </c>
      <c r="AD701" s="366">
        <v>-999</v>
      </c>
      <c r="AE701" s="304">
        <v>-999</v>
      </c>
      <c r="AF701" s="304">
        <v>-999</v>
      </c>
      <c r="AG701" s="304"/>
      <c r="AH701" s="304">
        <v>3.4643100000000003E-2</v>
      </c>
      <c r="AI701" s="312"/>
      <c r="AJ701" s="332">
        <v>428</v>
      </c>
      <c r="AK701" s="304">
        <f t="shared" si="192"/>
        <v>425</v>
      </c>
      <c r="AL701" s="363">
        <v>0.43</v>
      </c>
      <c r="AM701" s="389" t="str">
        <f t="shared" si="193"/>
        <v/>
      </c>
      <c r="AN701" s="304"/>
      <c r="AO701" s="304"/>
      <c r="AP701" s="312"/>
      <c r="AQ701" s="312"/>
      <c r="AR701" s="312"/>
      <c r="AS701" s="312"/>
      <c r="AT701" s="312"/>
      <c r="AU701" s="329">
        <f>VLOOKUP(C701,[1]world!$A$2:$B$3555,2,FALSE)</f>
        <v>8</v>
      </c>
      <c r="AV701" s="329">
        <v>374</v>
      </c>
      <c r="AW701" s="304">
        <v>0.37</v>
      </c>
      <c r="AX701" s="304">
        <v>-999</v>
      </c>
      <c r="AY701" s="304">
        <v>-999</v>
      </c>
      <c r="AZ701" s="304">
        <v>-999</v>
      </c>
      <c r="BA701" s="304">
        <v>-999</v>
      </c>
      <c r="BB701" s="304">
        <v>-999</v>
      </c>
      <c r="BC701" s="304">
        <v>-999</v>
      </c>
      <c r="BD701" s="304">
        <v>-999</v>
      </c>
      <c r="BE701" s="304">
        <v>-999</v>
      </c>
      <c r="BF701" s="304">
        <v>-999</v>
      </c>
      <c r="BG701" s="304">
        <v>-999</v>
      </c>
      <c r="BH701" s="304">
        <v>-999</v>
      </c>
      <c r="BI701" s="304">
        <v>-999</v>
      </c>
      <c r="BJ701" s="304" t="s">
        <v>4954</v>
      </c>
      <c r="BK701" s="304" t="s">
        <v>4954</v>
      </c>
      <c r="BL701" s="304" t="s">
        <v>4954</v>
      </c>
    </row>
    <row r="702" spans="1:64" ht="15" hidden="1" customHeight="1" x14ac:dyDescent="0.2">
      <c r="A702" s="304" t="s">
        <v>4922</v>
      </c>
      <c r="B702" s="304" t="s">
        <v>5970</v>
      </c>
      <c r="C702" s="304">
        <v>706</v>
      </c>
      <c r="D702" s="349" t="s">
        <v>4029</v>
      </c>
      <c r="E702" s="309">
        <v>-999</v>
      </c>
      <c r="F702" s="309"/>
      <c r="G702" s="324">
        <v>38.06</v>
      </c>
      <c r="H702" s="324">
        <v>30.155000000000001</v>
      </c>
      <c r="I702" s="324" t="s">
        <v>232</v>
      </c>
      <c r="J702" s="368">
        <f>P702</f>
        <v>219.75</v>
      </c>
      <c r="K702" s="331">
        <v>0.11</v>
      </c>
      <c r="L702" s="304" t="str">
        <f t="shared" si="191"/>
        <v>D</v>
      </c>
      <c r="M702" s="388">
        <v>1</v>
      </c>
      <c r="N702" s="304"/>
      <c r="O702" s="356">
        <v>20</v>
      </c>
      <c r="P702" s="331">
        <v>219.75</v>
      </c>
      <c r="Q702" s="304">
        <v>2182</v>
      </c>
      <c r="R702" s="304" t="s">
        <v>5948</v>
      </c>
      <c r="S702" s="304"/>
      <c r="T702" s="304"/>
      <c r="U702" s="304"/>
      <c r="V702" s="304"/>
      <c r="W702" s="304" t="s">
        <v>1718</v>
      </c>
      <c r="X702" s="304" t="s">
        <v>206</v>
      </c>
      <c r="Y702" s="366">
        <f t="shared" si="194"/>
        <v>338.6</v>
      </c>
      <c r="Z702" s="304"/>
      <c r="AA702" s="304"/>
      <c r="AB702" s="304">
        <v>-999</v>
      </c>
      <c r="AC702" s="304">
        <v>-999</v>
      </c>
      <c r="AD702" s="366">
        <v>-999</v>
      </c>
      <c r="AE702" s="304">
        <v>-999</v>
      </c>
      <c r="AF702" s="304">
        <v>-999</v>
      </c>
      <c r="AG702" s="304"/>
      <c r="AH702" s="304">
        <v>7.6618700000000003E-3</v>
      </c>
      <c r="AI702" s="312"/>
      <c r="AJ702" s="332">
        <v>278</v>
      </c>
      <c r="AK702" s="304">
        <f t="shared" si="192"/>
        <v>270</v>
      </c>
      <c r="AL702" s="304">
        <f>IF(AH702&lt;=0.0022,0.2,0.43)</f>
        <v>0.43</v>
      </c>
      <c r="AM702" s="389" t="str">
        <f t="shared" si="193"/>
        <v/>
      </c>
      <c r="AN702" s="304"/>
      <c r="AO702" s="304"/>
      <c r="AP702" s="312"/>
      <c r="AQ702" s="312"/>
      <c r="AR702" s="312"/>
      <c r="AS702" s="312"/>
      <c r="AT702" s="312"/>
      <c r="AU702" s="329">
        <f>VLOOKUP(C702,[1]world!$A$2:$B$3555,2,FALSE)</f>
        <v>11</v>
      </c>
      <c r="AV702" s="329">
        <v>328</v>
      </c>
      <c r="AW702" s="304">
        <v>0.37</v>
      </c>
      <c r="AX702" s="304">
        <v>-999</v>
      </c>
      <c r="AY702" s="304">
        <v>-999</v>
      </c>
      <c r="AZ702" s="304">
        <v>-999</v>
      </c>
      <c r="BA702" s="304">
        <v>-999</v>
      </c>
      <c r="BB702" s="304">
        <v>-999</v>
      </c>
      <c r="BC702" s="304">
        <v>-999</v>
      </c>
      <c r="BD702" s="304">
        <v>-999</v>
      </c>
      <c r="BE702" s="304">
        <v>-999</v>
      </c>
      <c r="BF702" s="304">
        <v>-999</v>
      </c>
      <c r="BG702" s="304">
        <v>-999</v>
      </c>
      <c r="BH702" s="304">
        <v>-999</v>
      </c>
      <c r="BI702" s="304">
        <v>-999</v>
      </c>
      <c r="BJ702" s="304" t="s">
        <v>4954</v>
      </c>
      <c r="BK702" s="304" t="s">
        <v>4954</v>
      </c>
      <c r="BL702" s="304" t="s">
        <v>4954</v>
      </c>
    </row>
    <row r="703" spans="1:64" ht="15" hidden="1" customHeight="1" x14ac:dyDescent="0.2">
      <c r="A703" s="304" t="s">
        <v>4922</v>
      </c>
      <c r="B703" s="304" t="s">
        <v>5978</v>
      </c>
      <c r="C703" s="304">
        <v>707</v>
      </c>
      <c r="D703" s="349" t="s">
        <v>4433</v>
      </c>
      <c r="E703" s="304" t="s">
        <v>4434</v>
      </c>
      <c r="F703" s="304"/>
      <c r="G703" s="324">
        <v>41.144120000000001</v>
      </c>
      <c r="H703" s="324">
        <v>24.14772</v>
      </c>
      <c r="I703" s="324" t="s">
        <v>206</v>
      </c>
      <c r="J703" s="368">
        <f>GEOMEAN(AM703,AV703,AK703)</f>
        <v>324.5498089342654</v>
      </c>
      <c r="K703" s="331">
        <f>GEOMEAN(AL703,AW703,AO703)</f>
        <v>0.4152352660300912</v>
      </c>
      <c r="L703" s="304" t="str">
        <f t="shared" si="191"/>
        <v>D</v>
      </c>
      <c r="M703" s="388" t="s">
        <v>6096</v>
      </c>
      <c r="N703" s="304"/>
      <c r="O703" s="356"/>
      <c r="P703" s="356"/>
      <c r="Q703" s="356"/>
      <c r="R703" s="304"/>
      <c r="S703" s="304"/>
      <c r="T703" s="304"/>
      <c r="U703" s="304"/>
      <c r="V703" s="304"/>
      <c r="W703" s="304" t="s">
        <v>4435</v>
      </c>
      <c r="X703" s="304">
        <v>-999</v>
      </c>
      <c r="Y703" s="366" t="str">
        <f t="shared" si="194"/>
        <v>-</v>
      </c>
      <c r="Z703" s="304"/>
      <c r="AA703" s="304"/>
      <c r="AB703" s="304">
        <v>-999</v>
      </c>
      <c r="AC703" s="304">
        <v>-999</v>
      </c>
      <c r="AD703" s="366">
        <v>-999</v>
      </c>
      <c r="AE703" s="304">
        <v>-999</v>
      </c>
      <c r="AF703" s="304">
        <v>-999</v>
      </c>
      <c r="AG703" s="304"/>
      <c r="AH703" s="304">
        <v>1.69061E-2</v>
      </c>
      <c r="AI703" s="312"/>
      <c r="AJ703" s="332">
        <v>352</v>
      </c>
      <c r="AK703" s="304">
        <f t="shared" si="192"/>
        <v>270</v>
      </c>
      <c r="AL703" s="363">
        <v>0.43</v>
      </c>
      <c r="AM703" s="389">
        <f>IF(AT703&lt;&gt;"",AT703,IF(AND(AT703="",AS703=""),"",AS703))</f>
        <v>338.53899999999999</v>
      </c>
      <c r="AN703" s="304"/>
      <c r="AO703" s="304">
        <v>0.45</v>
      </c>
      <c r="AP703" s="312"/>
      <c r="AQ703" s="312" t="s">
        <v>4334</v>
      </c>
      <c r="AR703" s="312"/>
      <c r="AS703" s="312">
        <v>338.53899999999999</v>
      </c>
      <c r="AT703" s="312"/>
      <c r="AU703" s="329">
        <f>VLOOKUP(C703,[1]world!$A$2:$B$3555,2,FALSE)</f>
        <v>8</v>
      </c>
      <c r="AV703" s="329">
        <v>374</v>
      </c>
      <c r="AW703" s="304">
        <v>0.37</v>
      </c>
      <c r="AX703" s="304">
        <v>-999</v>
      </c>
      <c r="AY703" s="304">
        <v>-999</v>
      </c>
      <c r="AZ703" s="304">
        <v>-999</v>
      </c>
      <c r="BA703" s="304">
        <v>-999</v>
      </c>
      <c r="BB703" s="304">
        <v>-999</v>
      </c>
      <c r="BC703" s="304">
        <v>-999</v>
      </c>
      <c r="BD703" s="304">
        <v>-999</v>
      </c>
      <c r="BE703" s="304">
        <v>-999</v>
      </c>
      <c r="BF703" s="304">
        <v>-999</v>
      </c>
      <c r="BG703" s="304">
        <v>-999</v>
      </c>
      <c r="BH703" s="304">
        <v>-999</v>
      </c>
      <c r="BI703" s="304">
        <v>-999</v>
      </c>
      <c r="BJ703" s="304" t="s">
        <v>4954</v>
      </c>
      <c r="BK703" s="304" t="s">
        <v>4954</v>
      </c>
      <c r="BL703" s="304" t="s">
        <v>4954</v>
      </c>
    </row>
    <row r="704" spans="1:64" ht="15" hidden="1" customHeight="1" x14ac:dyDescent="0.2">
      <c r="A704" s="304" t="s">
        <v>4922</v>
      </c>
      <c r="B704" s="304" t="s">
        <v>5970</v>
      </c>
      <c r="C704" s="304">
        <v>708</v>
      </c>
      <c r="D704" s="349" t="s">
        <v>4242</v>
      </c>
      <c r="E704" s="309">
        <v>-999</v>
      </c>
      <c r="F704" s="309"/>
      <c r="G704" s="324">
        <v>39.61</v>
      </c>
      <c r="H704" s="324">
        <v>28.625</v>
      </c>
      <c r="I704" s="324" t="s">
        <v>205</v>
      </c>
      <c r="J704" s="368">
        <f>GEOMEAN(Y704,AV704,AK704)</f>
        <v>535.77424335653598</v>
      </c>
      <c r="K704" s="331">
        <f>GEOMEAN(AA704,AL704,AW704)</f>
        <v>0.41523526603009125</v>
      </c>
      <c r="L704" s="304" t="str">
        <f t="shared" si="191"/>
        <v>C</v>
      </c>
      <c r="M704" s="388" t="s">
        <v>6089</v>
      </c>
      <c r="N704" s="304"/>
      <c r="O704" s="356"/>
      <c r="P704" s="356"/>
      <c r="Q704" s="356"/>
      <c r="R704" s="304"/>
      <c r="S704" s="304"/>
      <c r="T704" s="304"/>
      <c r="U704" s="304"/>
      <c r="V704" s="304"/>
      <c r="W704" s="304" t="s">
        <v>4076</v>
      </c>
      <c r="X704" s="304" t="s">
        <v>232</v>
      </c>
      <c r="Y704" s="366">
        <f t="shared" si="194"/>
        <v>506.6</v>
      </c>
      <c r="Z704" s="304"/>
      <c r="AA704" s="304">
        <v>0.45</v>
      </c>
      <c r="AB704" s="304">
        <v>-999</v>
      </c>
      <c r="AC704" s="304">
        <v>-999</v>
      </c>
      <c r="AD704" s="366">
        <v>-999</v>
      </c>
      <c r="AE704" s="304">
        <v>-999</v>
      </c>
      <c r="AF704" s="304">
        <v>-999</v>
      </c>
      <c r="AG704" s="304"/>
      <c r="AH704" s="304">
        <v>5.2870599999999997E-2</v>
      </c>
      <c r="AI704" s="312"/>
      <c r="AJ704" s="332">
        <v>497</v>
      </c>
      <c r="AK704" s="304">
        <f t="shared" si="192"/>
        <v>555</v>
      </c>
      <c r="AL704" s="363">
        <v>0.43</v>
      </c>
      <c r="AM704" s="389" t="str">
        <f t="shared" ref="AM704:AM735" si="206">IF(AT704&lt;&gt;"",AT704,IF(AND(AT704="",AR704=""),"",AR704))</f>
        <v/>
      </c>
      <c r="AN704" s="304"/>
      <c r="AO704" s="304"/>
      <c r="AP704" s="312"/>
      <c r="AQ704" s="312"/>
      <c r="AR704" s="312"/>
      <c r="AS704" s="312"/>
      <c r="AT704" s="312"/>
      <c r="AU704" s="329">
        <f>VLOOKUP(C704,[1]world!$A$2:$B$3555,2,FALSE)</f>
        <v>3</v>
      </c>
      <c r="AV704" s="329">
        <v>547</v>
      </c>
      <c r="AW704" s="304">
        <v>0.37</v>
      </c>
      <c r="AX704" s="304">
        <v>-999</v>
      </c>
      <c r="AY704" s="304">
        <v>-999</v>
      </c>
      <c r="AZ704" s="304">
        <v>-999</v>
      </c>
      <c r="BA704" s="304">
        <v>-999</v>
      </c>
      <c r="BB704" s="304">
        <v>-999</v>
      </c>
      <c r="BC704" s="304">
        <v>-999</v>
      </c>
      <c r="BD704" s="304">
        <v>-999</v>
      </c>
      <c r="BE704" s="304">
        <v>-999</v>
      </c>
      <c r="BF704" s="304">
        <v>-999</v>
      </c>
      <c r="BG704" s="304">
        <v>-999</v>
      </c>
      <c r="BH704" s="304">
        <v>-999</v>
      </c>
      <c r="BI704" s="304">
        <v>-999</v>
      </c>
      <c r="BJ704" s="304" t="s">
        <v>4954</v>
      </c>
      <c r="BK704" s="304" t="s">
        <v>4954</v>
      </c>
      <c r="BL704" s="304" t="s">
        <v>4954</v>
      </c>
    </row>
    <row r="705" spans="1:64" ht="15" hidden="1" customHeight="1" x14ac:dyDescent="0.2">
      <c r="A705" s="304" t="s">
        <v>4922</v>
      </c>
      <c r="B705" s="304" t="s">
        <v>5970</v>
      </c>
      <c r="C705" s="304">
        <v>709</v>
      </c>
      <c r="D705" s="349" t="s">
        <v>4391</v>
      </c>
      <c r="E705" s="309">
        <v>-999</v>
      </c>
      <c r="F705" s="309"/>
      <c r="G705" s="324">
        <v>40.844000000000001</v>
      </c>
      <c r="H705" s="324">
        <v>31.149000000000001</v>
      </c>
      <c r="I705" s="324" t="s">
        <v>232</v>
      </c>
      <c r="J705" s="368">
        <f>P705</f>
        <v>281.86</v>
      </c>
      <c r="K705" s="331">
        <v>0.1</v>
      </c>
      <c r="L705" s="304" t="str">
        <f t="shared" si="191"/>
        <v>D</v>
      </c>
      <c r="M705" s="388">
        <v>0</v>
      </c>
      <c r="N705" s="304"/>
      <c r="O705" s="356">
        <v>52.595999999999997</v>
      </c>
      <c r="P705" s="356">
        <v>281.86</v>
      </c>
      <c r="Q705" s="309">
        <v>3380</v>
      </c>
      <c r="R705" s="304" t="s">
        <v>5948</v>
      </c>
      <c r="S705" s="304"/>
      <c r="T705" s="304"/>
      <c r="U705" s="304"/>
      <c r="V705" s="304"/>
      <c r="W705" s="304" t="s">
        <v>1414</v>
      </c>
      <c r="X705" s="304" t="s">
        <v>213</v>
      </c>
      <c r="Y705" s="366">
        <f t="shared" si="194"/>
        <v>274.5</v>
      </c>
      <c r="Z705" s="304"/>
      <c r="AA705" s="304"/>
      <c r="AB705" s="304">
        <v>-999</v>
      </c>
      <c r="AC705" s="304">
        <v>-999</v>
      </c>
      <c r="AD705" s="366">
        <v>-999</v>
      </c>
      <c r="AE705" s="304">
        <v>-999</v>
      </c>
      <c r="AF705" s="304">
        <v>-999</v>
      </c>
      <c r="AG705" s="304"/>
      <c r="AH705" s="304">
        <v>4.4088399999999998E-3</v>
      </c>
      <c r="AI705" s="312"/>
      <c r="AJ705" s="332">
        <v>248</v>
      </c>
      <c r="AK705" s="304">
        <f t="shared" si="192"/>
        <v>270</v>
      </c>
      <c r="AL705" s="304">
        <f>IF(AH705&lt;=0.0022,0.2,0.43)</f>
        <v>0.43</v>
      </c>
      <c r="AM705" s="389" t="str">
        <f t="shared" si="206"/>
        <v/>
      </c>
      <c r="AN705" s="304"/>
      <c r="AO705" s="304"/>
      <c r="AP705" s="312"/>
      <c r="AQ705" s="312"/>
      <c r="AR705" s="312"/>
      <c r="AS705" s="312"/>
      <c r="AT705" s="312"/>
      <c r="AU705" s="329">
        <f>VLOOKUP(C705,[1]world!$A$2:$B$3555,2,FALSE)</f>
        <v>12</v>
      </c>
      <c r="AV705" s="329">
        <v>297</v>
      </c>
      <c r="AW705" s="304">
        <v>0.37</v>
      </c>
      <c r="AX705" s="304">
        <v>-999</v>
      </c>
      <c r="AY705" s="304">
        <v>-999</v>
      </c>
      <c r="AZ705" s="304">
        <v>-999</v>
      </c>
      <c r="BA705" s="304">
        <v>-999</v>
      </c>
      <c r="BB705" s="304">
        <v>-999</v>
      </c>
      <c r="BC705" s="304">
        <v>-999</v>
      </c>
      <c r="BD705" s="304">
        <v>-999</v>
      </c>
      <c r="BE705" s="304">
        <v>-999</v>
      </c>
      <c r="BF705" s="304">
        <v>-999</v>
      </c>
      <c r="BG705" s="304">
        <v>-999</v>
      </c>
      <c r="BH705" s="304">
        <v>-999</v>
      </c>
      <c r="BI705" s="304">
        <v>-999</v>
      </c>
      <c r="BJ705" s="304" t="s">
        <v>4954</v>
      </c>
      <c r="BK705" s="304" t="s">
        <v>4954</v>
      </c>
      <c r="BL705" s="304" t="s">
        <v>4954</v>
      </c>
    </row>
    <row r="706" spans="1:64" ht="15" hidden="1" customHeight="1" x14ac:dyDescent="0.2">
      <c r="A706" s="304" t="s">
        <v>4922</v>
      </c>
      <c r="B706" s="304" t="s">
        <v>5978</v>
      </c>
      <c r="C706" s="304">
        <v>710</v>
      </c>
      <c r="D706" s="349" t="s">
        <v>4382</v>
      </c>
      <c r="E706" s="309">
        <v>-999</v>
      </c>
      <c r="F706" s="309"/>
      <c r="G706" s="324">
        <v>40.805</v>
      </c>
      <c r="H706" s="324">
        <v>22.050999999999998</v>
      </c>
      <c r="I706" s="324" t="s">
        <v>240</v>
      </c>
      <c r="J706" s="368">
        <f>GEOMEAN(Y706,AV706,AK706)</f>
        <v>551.30062656880864</v>
      </c>
      <c r="K706" s="331">
        <f>GEOMEAN(AA706,AL706,AW706)</f>
        <v>0.38547027482550061</v>
      </c>
      <c r="L706" s="304" t="str">
        <f t="shared" si="191"/>
        <v>C</v>
      </c>
      <c r="M706" s="388" t="s">
        <v>6089</v>
      </c>
      <c r="N706" s="304"/>
      <c r="O706" s="356"/>
      <c r="P706" s="356"/>
      <c r="Q706" s="356"/>
      <c r="R706" s="304"/>
      <c r="S706" s="304"/>
      <c r="T706" s="304"/>
      <c r="U706" s="304"/>
      <c r="V706" s="304"/>
      <c r="W706" s="310" t="s">
        <v>4383</v>
      </c>
      <c r="X706" s="304" t="s">
        <v>205</v>
      </c>
      <c r="Y706" s="366">
        <f t="shared" si="194"/>
        <v>424.8</v>
      </c>
      <c r="Z706" s="304"/>
      <c r="AA706" s="331">
        <v>0.36</v>
      </c>
      <c r="AB706" s="304">
        <v>-999</v>
      </c>
      <c r="AC706" s="304">
        <v>-999</v>
      </c>
      <c r="AD706" s="366">
        <v>-999</v>
      </c>
      <c r="AE706" s="304">
        <v>-999</v>
      </c>
      <c r="AF706" s="304">
        <v>-999</v>
      </c>
      <c r="AG706" s="304"/>
      <c r="AH706" s="304">
        <v>0.109642</v>
      </c>
      <c r="AI706" s="312"/>
      <c r="AJ706" s="332">
        <v>760</v>
      </c>
      <c r="AK706" s="304">
        <f t="shared" si="192"/>
        <v>760</v>
      </c>
      <c r="AL706" s="363">
        <v>0.43</v>
      </c>
      <c r="AM706" s="389" t="str">
        <f t="shared" si="206"/>
        <v/>
      </c>
      <c r="AN706" s="304"/>
      <c r="AO706" s="304">
        <v>0.45</v>
      </c>
      <c r="AP706" s="312"/>
      <c r="AQ706" s="312" t="s">
        <v>4384</v>
      </c>
      <c r="AR706" s="312"/>
      <c r="AS706" s="312"/>
      <c r="AT706" s="312"/>
      <c r="AU706" s="329">
        <f>VLOOKUP(C706,[1]world!$A$2:$B$3555,2,FALSE)</f>
        <v>1</v>
      </c>
      <c r="AV706" s="329">
        <v>519</v>
      </c>
      <c r="AW706" s="304">
        <v>0.37</v>
      </c>
      <c r="AX706" s="304">
        <v>-999</v>
      </c>
      <c r="AY706" s="304">
        <v>-999</v>
      </c>
      <c r="AZ706" s="304">
        <v>-999</v>
      </c>
      <c r="BA706" s="304">
        <v>-999</v>
      </c>
      <c r="BB706" s="304">
        <v>-999</v>
      </c>
      <c r="BC706" s="304">
        <v>-999</v>
      </c>
      <c r="BD706" s="304">
        <v>-999</v>
      </c>
      <c r="BE706" s="304">
        <v>-999</v>
      </c>
      <c r="BF706" s="304">
        <v>-999</v>
      </c>
      <c r="BG706" s="304">
        <v>-999</v>
      </c>
      <c r="BH706" s="304">
        <v>-999</v>
      </c>
      <c r="BI706" s="304">
        <v>-999</v>
      </c>
      <c r="BJ706" s="304" t="s">
        <v>4954</v>
      </c>
      <c r="BK706" s="304" t="s">
        <v>4954</v>
      </c>
      <c r="BL706" s="304" t="s">
        <v>4954</v>
      </c>
    </row>
    <row r="707" spans="1:64" ht="15" hidden="1" customHeight="1" x14ac:dyDescent="0.2">
      <c r="A707" s="304" t="s">
        <v>4922</v>
      </c>
      <c r="B707" s="304" t="s">
        <v>5979</v>
      </c>
      <c r="C707" s="304">
        <v>711</v>
      </c>
      <c r="D707" s="349" t="s">
        <v>1497</v>
      </c>
      <c r="E707" s="304" t="s">
        <v>1498</v>
      </c>
      <c r="F707" s="304"/>
      <c r="G707" s="324">
        <v>-37.99</v>
      </c>
      <c r="H707" s="324">
        <v>176.82900000000001</v>
      </c>
      <c r="I707" s="324" t="s">
        <v>232</v>
      </c>
      <c r="J707" s="368">
        <f>GEOMEAN(Y707,AV707)</f>
        <v>259.85957746444518</v>
      </c>
      <c r="K707" s="331">
        <f>GEOMEAN(AA707,AW707)</f>
        <v>0.2545584412271571</v>
      </c>
      <c r="L707" s="304" t="str">
        <f t="shared" si="191"/>
        <v>D</v>
      </c>
      <c r="M707" s="388" t="s">
        <v>6094</v>
      </c>
      <c r="N707" s="304"/>
      <c r="O707" s="356"/>
      <c r="P707" s="356"/>
      <c r="Q707" s="356"/>
      <c r="R707" s="304"/>
      <c r="S707" s="304"/>
      <c r="T707" s="304"/>
      <c r="U707" s="304"/>
      <c r="V707" s="304"/>
      <c r="W707" s="343" t="s">
        <v>505</v>
      </c>
      <c r="X707" s="304" t="s">
        <v>213</v>
      </c>
      <c r="Y707" s="366">
        <f t="shared" si="194"/>
        <v>274.5</v>
      </c>
      <c r="Z707" s="304"/>
      <c r="AA707" s="331">
        <v>0.36</v>
      </c>
      <c r="AB707" s="304">
        <v>-999</v>
      </c>
      <c r="AC707" s="304">
        <v>-999</v>
      </c>
      <c r="AD707" s="366">
        <v>-999</v>
      </c>
      <c r="AE707" s="304">
        <v>-999</v>
      </c>
      <c r="AF707" s="304">
        <v>-999</v>
      </c>
      <c r="AG707" s="304"/>
      <c r="AH707" s="304"/>
      <c r="AI707" s="312"/>
      <c r="AJ707" s="332"/>
      <c r="AK707" s="304">
        <f t="shared" si="192"/>
        <v>180</v>
      </c>
      <c r="AL707" s="304"/>
      <c r="AM707" s="389" t="str">
        <f t="shared" si="206"/>
        <v/>
      </c>
      <c r="AN707" s="304"/>
      <c r="AO707" s="304"/>
      <c r="AP707" s="312"/>
      <c r="AQ707" s="312"/>
      <c r="AR707" s="312"/>
      <c r="AS707" s="312"/>
      <c r="AT707" s="312"/>
      <c r="AU707" s="329">
        <f>VLOOKUP(C707,[1]world!$A$2:$B$3555,2,FALSE)</f>
        <v>16</v>
      </c>
      <c r="AV707" s="329">
        <v>246</v>
      </c>
      <c r="AW707" s="304">
        <v>0.18</v>
      </c>
      <c r="AX707" s="304">
        <v>-999</v>
      </c>
      <c r="AY707" s="304">
        <v>-999</v>
      </c>
      <c r="AZ707" s="304">
        <v>-999</v>
      </c>
      <c r="BA707" s="304">
        <v>-999</v>
      </c>
      <c r="BB707" s="304">
        <v>-999</v>
      </c>
      <c r="BC707" s="304">
        <v>-999</v>
      </c>
      <c r="BD707" s="304">
        <v>-999</v>
      </c>
      <c r="BE707" s="304">
        <v>-999</v>
      </c>
      <c r="BF707" s="304">
        <v>-999</v>
      </c>
      <c r="BG707" s="304">
        <v>-999</v>
      </c>
      <c r="BH707" s="304">
        <v>-999</v>
      </c>
      <c r="BI707" s="304">
        <v>-999</v>
      </c>
      <c r="BJ707" s="304" t="s">
        <v>4954</v>
      </c>
      <c r="BK707" s="304" t="s">
        <v>4954</v>
      </c>
      <c r="BL707" s="304" t="s">
        <v>4954</v>
      </c>
    </row>
    <row r="708" spans="1:64" ht="15" customHeight="1" x14ac:dyDescent="0.2">
      <c r="A708" s="304" t="s">
        <v>4922</v>
      </c>
      <c r="B708" s="304" t="s">
        <v>5980</v>
      </c>
      <c r="C708" s="304">
        <v>712</v>
      </c>
      <c r="D708" s="349" t="s">
        <v>1528</v>
      </c>
      <c r="E708" s="309">
        <v>-999</v>
      </c>
      <c r="F708" s="309"/>
      <c r="G708" s="324">
        <v>29.562999999999999</v>
      </c>
      <c r="H708" s="324">
        <v>34.938000000000002</v>
      </c>
      <c r="I708" s="324" t="s">
        <v>206</v>
      </c>
      <c r="J708" s="368">
        <f>P708</f>
        <v>354.88</v>
      </c>
      <c r="K708" s="331">
        <v>0.1</v>
      </c>
      <c r="L708" s="304" t="str">
        <f t="shared" ref="L708:L771" si="207">IF(J708&lt;180,"E",IF(AND(J708&gt;=180,J708&lt;360),"D",IF(AND(J708&gt;=360,J708&lt;760),"C",IF(AND(J708&gt;=760,J708&lt;1500),"B",IF(J708&gt;=1500,"A","-")))))</f>
        <v>D</v>
      </c>
      <c r="M708" s="388">
        <v>0</v>
      </c>
      <c r="N708" s="304"/>
      <c r="O708" s="356">
        <v>60</v>
      </c>
      <c r="P708" s="304">
        <v>354.88</v>
      </c>
      <c r="Q708" s="304">
        <v>2072</v>
      </c>
      <c r="R708" s="304" t="s">
        <v>5948</v>
      </c>
      <c r="S708" s="304"/>
      <c r="T708" s="304"/>
      <c r="U708" s="304"/>
      <c r="V708" s="304"/>
      <c r="W708" s="304" t="s">
        <v>1529</v>
      </c>
      <c r="X708" s="304" t="s">
        <v>206</v>
      </c>
      <c r="Y708" s="366">
        <f t="shared" si="194"/>
        <v>338.6</v>
      </c>
      <c r="Z708" s="304"/>
      <c r="AA708" s="304"/>
      <c r="AB708" s="304">
        <v>-999</v>
      </c>
      <c r="AC708" s="304">
        <v>-999</v>
      </c>
      <c r="AD708" s="366">
        <v>-999</v>
      </c>
      <c r="AE708" s="304">
        <v>-999</v>
      </c>
      <c r="AF708" s="304">
        <v>-999</v>
      </c>
      <c r="AG708" s="304"/>
      <c r="AH708" s="304">
        <v>7.0806099999999997E-2</v>
      </c>
      <c r="AI708" s="312"/>
      <c r="AJ708" s="332">
        <v>544</v>
      </c>
      <c r="AK708" s="304">
        <f t="shared" ref="AK708:AK771" si="208">IF(AJ708&lt;=180,180,IF(AND(AJ708&gt;180,AJ708&lt;240),210,IF(AND(AJ708&gt;=240,AJ708&lt;300),270,IF(AND(AJ708&gt;=300,AJ708&lt;360),270,IF(AND(AJ708&gt;=360,AJ708&lt;490),425,IF(AND(AJ708&gt;=490,AJ708&lt;620),555,IF(AND(AJ708&gt;=620,AJ708&lt;760),690,IF(AJ708&gt;=760,760,"Error"))))))))</f>
        <v>555</v>
      </c>
      <c r="AL708" s="304">
        <f>IF(AH708&lt;=0.0022,0.2,0.43)</f>
        <v>0.43</v>
      </c>
      <c r="AM708" s="389" t="str">
        <f t="shared" si="206"/>
        <v/>
      </c>
      <c r="AN708" s="304"/>
      <c r="AO708" s="304"/>
      <c r="AP708" s="312"/>
      <c r="AQ708" s="312"/>
      <c r="AR708" s="312"/>
      <c r="AS708" s="312"/>
      <c r="AT708" s="312"/>
      <c r="AU708" s="329">
        <f>VLOOKUP(C708,[1]world!$A$2:$B$3555,2,FALSE)</f>
        <v>11</v>
      </c>
      <c r="AV708" s="329">
        <v>328</v>
      </c>
      <c r="AW708" s="304">
        <v>0.37</v>
      </c>
      <c r="AX708" s="304">
        <v>-999</v>
      </c>
      <c r="AY708" s="304">
        <v>-999</v>
      </c>
      <c r="AZ708" s="304">
        <v>-999</v>
      </c>
      <c r="BA708" s="304">
        <v>-999</v>
      </c>
      <c r="BB708" s="304">
        <v>-999</v>
      </c>
      <c r="BC708" s="304">
        <v>-999</v>
      </c>
      <c r="BD708" s="304">
        <v>-999</v>
      </c>
      <c r="BE708" s="304">
        <v>-999</v>
      </c>
      <c r="BF708" s="304">
        <v>-999</v>
      </c>
      <c r="BG708" s="304">
        <v>-999</v>
      </c>
      <c r="BH708" s="304">
        <v>-999</v>
      </c>
      <c r="BI708" s="304">
        <v>-999</v>
      </c>
      <c r="BJ708" s="304" t="s">
        <v>4954</v>
      </c>
      <c r="BK708" s="304" t="s">
        <v>4954</v>
      </c>
      <c r="BL708" s="304" t="s">
        <v>4954</v>
      </c>
    </row>
    <row r="709" spans="1:64" ht="15" hidden="1" customHeight="1" x14ac:dyDescent="0.2">
      <c r="A709" s="304" t="s">
        <v>4922</v>
      </c>
      <c r="B709" s="304" t="s">
        <v>5968</v>
      </c>
      <c r="C709" s="304">
        <v>713</v>
      </c>
      <c r="D709" s="349" t="s">
        <v>580</v>
      </c>
      <c r="E709" s="309">
        <v>-999</v>
      </c>
      <c r="F709" s="309"/>
      <c r="G709" s="324">
        <v>24.428000000000001</v>
      </c>
      <c r="H709" s="324">
        <v>121.7407</v>
      </c>
      <c r="I709" s="324" t="s">
        <v>232</v>
      </c>
      <c r="J709" s="368">
        <f>EXP(0.21*LN(Y709)+0.33*LN(AF709)+0.28*LN(AJ709)+0.18*LN(AV709))</f>
        <v>629.33977195889724</v>
      </c>
      <c r="K709" s="331">
        <f>SQRT(0.21*AA709^2+0.33*AG709^2+0.28*AL709^2+0.18*AW709^2)</f>
        <v>0.40511233010117081</v>
      </c>
      <c r="L709" s="304" t="str">
        <f t="shared" si="207"/>
        <v>C</v>
      </c>
      <c r="M709" s="388" t="s">
        <v>6093</v>
      </c>
      <c r="N709" s="304"/>
      <c r="O709" s="356"/>
      <c r="P709" s="304"/>
      <c r="Q709" s="310"/>
      <c r="R709" s="304"/>
      <c r="S709" s="304"/>
      <c r="T709" s="304"/>
      <c r="U709" s="304"/>
      <c r="V709" s="304"/>
      <c r="W709" s="315" t="s">
        <v>581</v>
      </c>
      <c r="X709" s="304" t="s">
        <v>232</v>
      </c>
      <c r="Y709" s="366">
        <f t="shared" ref="Y709:Y772" si="209">IF(X709="A",506.6,IF(X709="B",424.8,IF(X709="C",338.6,IF(X709="D",274.5,IF(X709="E",181.5,"-")))))</f>
        <v>506.6</v>
      </c>
      <c r="Z709" s="304"/>
      <c r="AA709" s="304">
        <v>0.45</v>
      </c>
      <c r="AB709" s="304" t="s">
        <v>232</v>
      </c>
      <c r="AC709" s="304">
        <v>113</v>
      </c>
      <c r="AD709" s="366">
        <v>621.05999999999995</v>
      </c>
      <c r="AE709" s="304">
        <v>683.9</v>
      </c>
      <c r="AF709" s="331">
        <f>EXP(IF(X709="A",LN(683.9),IF(X709="B",LN(559.6),IF(OR(X709="C",X709="D",X709="CD"),LN(225)+((LN(513)-LN(225))/(1+(EXP(LN(31.4)-LN(AC709))/0.48))),IF(X709="E",LN(204.2),"N/A")))))</f>
        <v>683.90000000000032</v>
      </c>
      <c r="AG709" s="304">
        <v>0.37</v>
      </c>
      <c r="AH709" s="304">
        <v>0.28177000000000002</v>
      </c>
      <c r="AI709" s="312"/>
      <c r="AJ709" s="332">
        <v>760</v>
      </c>
      <c r="AK709" s="304">
        <f t="shared" si="208"/>
        <v>760</v>
      </c>
      <c r="AL709" s="363">
        <v>0.43</v>
      </c>
      <c r="AM709" s="389" t="str">
        <f t="shared" si="206"/>
        <v/>
      </c>
      <c r="AN709" s="304"/>
      <c r="AO709" s="304"/>
      <c r="AP709" s="312"/>
      <c r="AQ709" s="312"/>
      <c r="AR709" s="312"/>
      <c r="AS709" s="312"/>
      <c r="AT709" s="312"/>
      <c r="AU709" s="329">
        <f>VLOOKUP(C709,[1]world!$A$2:$B$3555,2,FALSE)</f>
        <v>1</v>
      </c>
      <c r="AV709" s="329">
        <v>519</v>
      </c>
      <c r="AW709" s="304">
        <v>0.37</v>
      </c>
      <c r="AX709" s="304">
        <v>-999</v>
      </c>
      <c r="AY709" s="304">
        <v>-999</v>
      </c>
      <c r="AZ709" s="304">
        <v>-999</v>
      </c>
      <c r="BA709" s="304">
        <v>-999</v>
      </c>
      <c r="BB709" s="304">
        <v>-999</v>
      </c>
      <c r="BC709" s="304">
        <v>-999</v>
      </c>
      <c r="BD709" s="304">
        <v>-999</v>
      </c>
      <c r="BE709" s="304">
        <v>-999</v>
      </c>
      <c r="BF709" s="304">
        <v>-999</v>
      </c>
      <c r="BG709" s="304">
        <v>-999</v>
      </c>
      <c r="BH709" s="304">
        <v>-999</v>
      </c>
      <c r="BI709" s="304">
        <v>-999</v>
      </c>
      <c r="BJ709" s="304" t="s">
        <v>4954</v>
      </c>
      <c r="BK709" s="304" t="s">
        <v>4954</v>
      </c>
      <c r="BL709" s="304" t="s">
        <v>4954</v>
      </c>
    </row>
    <row r="710" spans="1:64" ht="15" hidden="1" customHeight="1" x14ac:dyDescent="0.2">
      <c r="A710" s="304" t="s">
        <v>4922</v>
      </c>
      <c r="B710" s="304" t="s">
        <v>5970</v>
      </c>
      <c r="C710" s="304">
        <v>714</v>
      </c>
      <c r="D710" s="349" t="s">
        <v>4408</v>
      </c>
      <c r="E710" s="309">
        <v>-999</v>
      </c>
      <c r="F710" s="309"/>
      <c r="G710" s="324">
        <v>40.98</v>
      </c>
      <c r="H710" s="324">
        <v>27.79</v>
      </c>
      <c r="I710" s="324" t="s">
        <v>212</v>
      </c>
      <c r="J710" s="368">
        <f>GEOMEAN(Y710,AV710)</f>
        <v>512.76251813095701</v>
      </c>
      <c r="K710" s="331">
        <f>GEOMEAN(AA710,AW710)</f>
        <v>0.4080441152620633</v>
      </c>
      <c r="L710" s="304" t="str">
        <f t="shared" si="207"/>
        <v>C</v>
      </c>
      <c r="M710" s="388" t="s">
        <v>6094</v>
      </c>
      <c r="N710" s="304"/>
      <c r="O710" s="356"/>
      <c r="P710" s="304"/>
      <c r="Q710" s="310"/>
      <c r="R710" s="304"/>
      <c r="S710" s="304"/>
      <c r="T710" s="304"/>
      <c r="U710" s="304"/>
      <c r="V710" s="304"/>
      <c r="W710" s="310" t="s">
        <v>3731</v>
      </c>
      <c r="X710" s="304" t="s">
        <v>232</v>
      </c>
      <c r="Y710" s="366">
        <f t="shared" si="209"/>
        <v>506.6</v>
      </c>
      <c r="Z710" s="304"/>
      <c r="AA710" s="304">
        <v>0.45</v>
      </c>
      <c r="AB710" s="304">
        <v>-999</v>
      </c>
      <c r="AC710" s="304">
        <v>-999</v>
      </c>
      <c r="AD710" s="366">
        <v>-999</v>
      </c>
      <c r="AE710" s="304">
        <v>-999</v>
      </c>
      <c r="AF710" s="304">
        <v>-999</v>
      </c>
      <c r="AG710" s="304"/>
      <c r="AH710" s="304"/>
      <c r="AI710" s="312"/>
      <c r="AJ710" s="332"/>
      <c r="AK710" s="304">
        <f t="shared" si="208"/>
        <v>180</v>
      </c>
      <c r="AL710" s="304"/>
      <c r="AM710" s="389" t="str">
        <f t="shared" si="206"/>
        <v/>
      </c>
      <c r="AN710" s="304"/>
      <c r="AO710" s="304"/>
      <c r="AP710" s="312"/>
      <c r="AQ710" s="312"/>
      <c r="AR710" s="312"/>
      <c r="AS710" s="312"/>
      <c r="AT710" s="312"/>
      <c r="AU710" s="329">
        <f>VLOOKUP(C710,[1]world!$A$2:$B$3555,2,FALSE)</f>
        <v>1</v>
      </c>
      <c r="AV710" s="329">
        <v>519</v>
      </c>
      <c r="AW710" s="304">
        <v>0.37</v>
      </c>
      <c r="AX710" s="304">
        <v>-999</v>
      </c>
      <c r="AY710" s="304">
        <v>-999</v>
      </c>
      <c r="AZ710" s="304">
        <v>-999</v>
      </c>
      <c r="BA710" s="304">
        <v>-999</v>
      </c>
      <c r="BB710" s="304">
        <v>-999</v>
      </c>
      <c r="BC710" s="304">
        <v>-999</v>
      </c>
      <c r="BD710" s="304">
        <v>-999</v>
      </c>
      <c r="BE710" s="304">
        <v>-999</v>
      </c>
      <c r="BF710" s="304">
        <v>-999</v>
      </c>
      <c r="BG710" s="304">
        <v>-999</v>
      </c>
      <c r="BH710" s="304">
        <v>-999</v>
      </c>
      <c r="BI710" s="304">
        <v>-999</v>
      </c>
      <c r="BJ710" s="304" t="s">
        <v>4954</v>
      </c>
      <c r="BK710" s="304" t="s">
        <v>4954</v>
      </c>
      <c r="BL710" s="304" t="s">
        <v>4954</v>
      </c>
    </row>
    <row r="711" spans="1:64" ht="15" hidden="1" customHeight="1" x14ac:dyDescent="0.2">
      <c r="A711" s="304" t="s">
        <v>4922</v>
      </c>
      <c r="B711" s="304" t="s">
        <v>5968</v>
      </c>
      <c r="C711" s="304">
        <v>715</v>
      </c>
      <c r="D711" s="349" t="s">
        <v>469</v>
      </c>
      <c r="E711" s="309">
        <v>-999</v>
      </c>
      <c r="F711" s="309"/>
      <c r="G711" s="324">
        <v>23.813700000000001</v>
      </c>
      <c r="H711" s="324">
        <v>121.4328</v>
      </c>
      <c r="I711" s="324" t="s">
        <v>214</v>
      </c>
      <c r="J711" s="368">
        <f>EXP(0.21*LN(Y711)+0.33*LN(AF711)+0.28*LN(AJ711)+0.18*LN(AV711))</f>
        <v>493.50882912043909</v>
      </c>
      <c r="K711" s="331">
        <f>SQRT(0.21*AA711^2+0.33*AG711^2+0.28*AL711^2+0.18*AW711^2)</f>
        <v>0.3735866699977396</v>
      </c>
      <c r="L711" s="304" t="str">
        <f t="shared" si="207"/>
        <v>C</v>
      </c>
      <c r="M711" s="388" t="s">
        <v>6093</v>
      </c>
      <c r="N711" s="304"/>
      <c r="O711" s="356"/>
      <c r="P711" s="304"/>
      <c r="Q711" s="310"/>
      <c r="R711" s="304"/>
      <c r="S711" s="304"/>
      <c r="T711" s="304"/>
      <c r="U711" s="304"/>
      <c r="V711" s="304"/>
      <c r="W711" s="315" t="s">
        <v>401</v>
      </c>
      <c r="X711" s="304" t="s">
        <v>206</v>
      </c>
      <c r="Y711" s="366">
        <f t="shared" si="209"/>
        <v>338.6</v>
      </c>
      <c r="Z711" s="304"/>
      <c r="AA711" s="331">
        <v>0.36</v>
      </c>
      <c r="AB711" s="304" t="s">
        <v>206</v>
      </c>
      <c r="AC711" s="304">
        <v>178</v>
      </c>
      <c r="AD711" s="366">
        <v>626.42999999999995</v>
      </c>
      <c r="AE711" s="304">
        <v>500</v>
      </c>
      <c r="AF711" s="331">
        <f>EXP(IF(X711="A",LN(683.9),IF(X711="B",LN(559.6),IF(OR(X711="C",X711="D",X711="CD"),LN(225)+((LN(513)-LN(225))/(1+(EXP(LN(31.4)-LN(AC711))/0.48))),IF(X711="E",LN(204.2),"N/A")))))</f>
        <v>411.07841427320437</v>
      </c>
      <c r="AG711" s="304">
        <v>0.33</v>
      </c>
      <c r="AH711" s="304">
        <v>0.32497500000000001</v>
      </c>
      <c r="AI711" s="312"/>
      <c r="AJ711" s="332">
        <v>760</v>
      </c>
      <c r="AK711" s="304">
        <f t="shared" si="208"/>
        <v>760</v>
      </c>
      <c r="AL711" s="363">
        <v>0.43</v>
      </c>
      <c r="AM711" s="389" t="str">
        <f t="shared" si="206"/>
        <v/>
      </c>
      <c r="AN711" s="304"/>
      <c r="AO711" s="304"/>
      <c r="AP711" s="312"/>
      <c r="AQ711" s="312"/>
      <c r="AR711" s="312"/>
      <c r="AS711" s="312"/>
      <c r="AT711" s="312"/>
      <c r="AU711" s="329">
        <f>VLOOKUP(C711,[1]world!$A$2:$B$3555,2,FALSE)</f>
        <v>3</v>
      </c>
      <c r="AV711" s="329">
        <v>547</v>
      </c>
      <c r="AW711" s="304">
        <v>0.37</v>
      </c>
      <c r="AX711" s="304">
        <v>-999</v>
      </c>
      <c r="AY711" s="304">
        <v>-999</v>
      </c>
      <c r="AZ711" s="304">
        <v>-999</v>
      </c>
      <c r="BA711" s="304">
        <v>-999</v>
      </c>
      <c r="BB711" s="304">
        <v>-999</v>
      </c>
      <c r="BC711" s="304">
        <v>-999</v>
      </c>
      <c r="BD711" s="304">
        <v>-999</v>
      </c>
      <c r="BE711" s="304">
        <v>-999</v>
      </c>
      <c r="BF711" s="304">
        <v>-999</v>
      </c>
      <c r="BG711" s="304">
        <v>-999</v>
      </c>
      <c r="BH711" s="304">
        <v>-999</v>
      </c>
      <c r="BI711" s="304">
        <v>-999</v>
      </c>
      <c r="BJ711" s="304" t="s">
        <v>4954</v>
      </c>
      <c r="BK711" s="304" t="s">
        <v>4954</v>
      </c>
      <c r="BL711" s="304" t="s">
        <v>4954</v>
      </c>
    </row>
    <row r="712" spans="1:64" ht="15" hidden="1" customHeight="1" x14ac:dyDescent="0.2">
      <c r="A712" s="304" t="s">
        <v>4922</v>
      </c>
      <c r="B712" s="304" t="s">
        <v>5970</v>
      </c>
      <c r="C712" s="304">
        <v>716</v>
      </c>
      <c r="D712" s="349" t="s">
        <v>4425</v>
      </c>
      <c r="E712" s="309">
        <v>-999</v>
      </c>
      <c r="F712" s="309"/>
      <c r="G712" s="324">
        <v>41.053699999999999</v>
      </c>
      <c r="H712" s="324">
        <v>28.95</v>
      </c>
      <c r="I712" s="324" t="s">
        <v>232</v>
      </c>
      <c r="J712" s="368">
        <f>GEOMEAN(Y712,AV712,AK712)</f>
        <v>386.75325630470161</v>
      </c>
      <c r="K712" s="331">
        <f t="shared" ref="K712:K713" si="210">GEOMEAN(AA712,AL712,AW712)</f>
        <v>0.38547027482550061</v>
      </c>
      <c r="L712" s="304" t="str">
        <f t="shared" si="207"/>
        <v>C</v>
      </c>
      <c r="M712" s="388" t="s">
        <v>6089</v>
      </c>
      <c r="N712" s="304"/>
      <c r="O712" s="356"/>
      <c r="P712" s="304"/>
      <c r="Q712" s="310"/>
      <c r="R712" s="304"/>
      <c r="S712" s="304"/>
      <c r="T712" s="304"/>
      <c r="U712" s="304"/>
      <c r="V712" s="304"/>
      <c r="W712" s="304" t="s">
        <v>1462</v>
      </c>
      <c r="X712" s="304" t="s">
        <v>206</v>
      </c>
      <c r="Y712" s="366">
        <f t="shared" si="209"/>
        <v>338.6</v>
      </c>
      <c r="Z712" s="304"/>
      <c r="AA712" s="331">
        <v>0.36</v>
      </c>
      <c r="AB712" s="304">
        <v>-999</v>
      </c>
      <c r="AC712" s="304">
        <v>-999</v>
      </c>
      <c r="AD712" s="366">
        <v>-999</v>
      </c>
      <c r="AE712" s="304">
        <v>-999</v>
      </c>
      <c r="AF712" s="304">
        <v>-999</v>
      </c>
      <c r="AG712" s="304"/>
      <c r="AH712" s="304">
        <v>4.8479500000000002E-2</v>
      </c>
      <c r="AI712" s="312"/>
      <c r="AJ712" s="332">
        <v>484</v>
      </c>
      <c r="AK712" s="304">
        <f t="shared" si="208"/>
        <v>425</v>
      </c>
      <c r="AL712" s="363">
        <v>0.43</v>
      </c>
      <c r="AM712" s="389" t="str">
        <f t="shared" si="206"/>
        <v/>
      </c>
      <c r="AN712" s="304"/>
      <c r="AO712" s="304"/>
      <c r="AP712" s="312"/>
      <c r="AQ712" s="312"/>
      <c r="AR712" s="312"/>
      <c r="AS712" s="312"/>
      <c r="AT712" s="312"/>
      <c r="AU712" s="329">
        <f>VLOOKUP(C712,[1]world!$A$2:$B$3555,2,FALSE)</f>
        <v>5</v>
      </c>
      <c r="AV712" s="329">
        <v>402</v>
      </c>
      <c r="AW712" s="304">
        <v>0.37</v>
      </c>
      <c r="AX712" s="304">
        <v>-999</v>
      </c>
      <c r="AY712" s="304">
        <v>-999</v>
      </c>
      <c r="AZ712" s="304">
        <v>-999</v>
      </c>
      <c r="BA712" s="304">
        <v>-999</v>
      </c>
      <c r="BB712" s="304">
        <v>-999</v>
      </c>
      <c r="BC712" s="304">
        <v>-999</v>
      </c>
      <c r="BD712" s="304">
        <v>-999</v>
      </c>
      <c r="BE712" s="304">
        <v>-999</v>
      </c>
      <c r="BF712" s="304">
        <v>-999</v>
      </c>
      <c r="BG712" s="304">
        <v>-999</v>
      </c>
      <c r="BH712" s="304">
        <v>-999</v>
      </c>
      <c r="BI712" s="304">
        <v>-999</v>
      </c>
      <c r="BJ712" s="304" t="s">
        <v>4954</v>
      </c>
      <c r="BK712" s="304" t="s">
        <v>4954</v>
      </c>
      <c r="BL712" s="304" t="s">
        <v>4954</v>
      </c>
    </row>
    <row r="713" spans="1:64" ht="15" hidden="1" customHeight="1" x14ac:dyDescent="0.2">
      <c r="A713" s="304" t="s">
        <v>4922</v>
      </c>
      <c r="B713" s="304" t="s">
        <v>5978</v>
      </c>
      <c r="C713" s="304">
        <v>717</v>
      </c>
      <c r="D713" s="349" t="s">
        <v>4374</v>
      </c>
      <c r="E713" s="309">
        <v>-999</v>
      </c>
      <c r="F713" s="309"/>
      <c r="G713" s="324">
        <v>40.786999999999999</v>
      </c>
      <c r="H713" s="324">
        <v>21.404</v>
      </c>
      <c r="I713" s="324" t="s">
        <v>205</v>
      </c>
      <c r="J713" s="368">
        <f>GEOMEAN(Y713,AV713,AK713)</f>
        <v>594.96127799226986</v>
      </c>
      <c r="K713" s="331">
        <f t="shared" si="210"/>
        <v>0.41523526603009125</v>
      </c>
      <c r="L713" s="304" t="str">
        <f t="shared" si="207"/>
        <v>C</v>
      </c>
      <c r="M713" s="388" t="s">
        <v>6089</v>
      </c>
      <c r="N713" s="304"/>
      <c r="O713" s="356"/>
      <c r="P713" s="304"/>
      <c r="Q713" s="310"/>
      <c r="R713" s="304"/>
      <c r="S713" s="304"/>
      <c r="T713" s="304"/>
      <c r="U713" s="304"/>
      <c r="V713" s="304"/>
      <c r="W713" s="304" t="s">
        <v>1430</v>
      </c>
      <c r="X713" s="304" t="s">
        <v>232</v>
      </c>
      <c r="Y713" s="366">
        <f t="shared" si="209"/>
        <v>506.6</v>
      </c>
      <c r="Z713" s="304"/>
      <c r="AA713" s="304">
        <v>0.45</v>
      </c>
      <c r="AB713" s="304">
        <v>-999</v>
      </c>
      <c r="AC713" s="304">
        <v>-999</v>
      </c>
      <c r="AD713" s="366">
        <v>-999</v>
      </c>
      <c r="AE713" s="304">
        <v>-999</v>
      </c>
      <c r="AF713" s="304">
        <v>-999</v>
      </c>
      <c r="AG713" s="304"/>
      <c r="AH713" s="304">
        <v>0.14576900000000001</v>
      </c>
      <c r="AI713" s="312"/>
      <c r="AJ713" s="332">
        <v>760</v>
      </c>
      <c r="AK713" s="304">
        <f t="shared" si="208"/>
        <v>760</v>
      </c>
      <c r="AL713" s="363">
        <v>0.43</v>
      </c>
      <c r="AM713" s="389" t="str">
        <f t="shared" si="206"/>
        <v/>
      </c>
      <c r="AN713" s="304"/>
      <c r="AO713" s="304"/>
      <c r="AP713" s="312"/>
      <c r="AQ713" s="312"/>
      <c r="AR713" s="312"/>
      <c r="AS713" s="312"/>
      <c r="AT713" s="312"/>
      <c r="AU713" s="329">
        <f>VLOOKUP(C713,[1]world!$A$2:$B$3555,2,FALSE)</f>
        <v>3</v>
      </c>
      <c r="AV713" s="329">
        <v>547</v>
      </c>
      <c r="AW713" s="304">
        <v>0.37</v>
      </c>
      <c r="AX713" s="304">
        <v>-999</v>
      </c>
      <c r="AY713" s="304">
        <v>-999</v>
      </c>
      <c r="AZ713" s="304">
        <v>-999</v>
      </c>
      <c r="BA713" s="304">
        <v>-999</v>
      </c>
      <c r="BB713" s="304">
        <v>-999</v>
      </c>
      <c r="BC713" s="304">
        <v>-999</v>
      </c>
      <c r="BD713" s="304">
        <v>-999</v>
      </c>
      <c r="BE713" s="304">
        <v>-999</v>
      </c>
      <c r="BF713" s="304">
        <v>-999</v>
      </c>
      <c r="BG713" s="304">
        <v>-999</v>
      </c>
      <c r="BH713" s="304">
        <v>-999</v>
      </c>
      <c r="BI713" s="304">
        <v>-999</v>
      </c>
      <c r="BJ713" s="304" t="s">
        <v>4954</v>
      </c>
      <c r="BK713" s="304" t="s">
        <v>4954</v>
      </c>
      <c r="BL713" s="304" t="s">
        <v>4954</v>
      </c>
    </row>
    <row r="714" spans="1:64" ht="15" hidden="1" customHeight="1" x14ac:dyDescent="0.2">
      <c r="A714" s="304" t="s">
        <v>4922</v>
      </c>
      <c r="B714" s="304" t="s">
        <v>5977</v>
      </c>
      <c r="C714" s="304">
        <v>718</v>
      </c>
      <c r="D714" s="349" t="s">
        <v>3314</v>
      </c>
      <c r="E714" s="309">
        <v>-999</v>
      </c>
      <c r="F714" s="309"/>
      <c r="G714" s="324">
        <v>36.0533</v>
      </c>
      <c r="H714" s="324">
        <v>136.227</v>
      </c>
      <c r="I714" s="324" t="s">
        <v>212</v>
      </c>
      <c r="J714" s="368">
        <f>P714</f>
        <v>256</v>
      </c>
      <c r="K714" s="331">
        <v>0.11</v>
      </c>
      <c r="L714" s="304" t="str">
        <f t="shared" si="207"/>
        <v>D</v>
      </c>
      <c r="M714" s="388">
        <v>1</v>
      </c>
      <c r="N714" s="304"/>
      <c r="O714" s="356">
        <v>21</v>
      </c>
      <c r="P714" s="331">
        <v>256</v>
      </c>
      <c r="Q714" s="310" t="s">
        <v>2549</v>
      </c>
      <c r="R714" s="304"/>
      <c r="S714" s="304"/>
      <c r="T714" s="304"/>
      <c r="U714" s="304"/>
      <c r="V714" s="304"/>
      <c r="W714" s="304" t="s">
        <v>1408</v>
      </c>
      <c r="X714" s="304" t="s">
        <v>213</v>
      </c>
      <c r="Y714" s="366">
        <f t="shared" si="209"/>
        <v>274.5</v>
      </c>
      <c r="Z714" s="304"/>
      <c r="AA714" s="304"/>
      <c r="AB714" s="304">
        <v>-999</v>
      </c>
      <c r="AC714" s="304">
        <v>-999</v>
      </c>
      <c r="AD714" s="366">
        <v>-999</v>
      </c>
      <c r="AE714" s="304">
        <v>-999</v>
      </c>
      <c r="AF714" s="304">
        <v>-999</v>
      </c>
      <c r="AG714" s="304"/>
      <c r="AH714" s="304">
        <v>1.43819E-3</v>
      </c>
      <c r="AI714" s="312"/>
      <c r="AJ714" s="332">
        <v>223</v>
      </c>
      <c r="AK714" s="304">
        <f t="shared" si="208"/>
        <v>210</v>
      </c>
      <c r="AL714" s="304">
        <f>IF(AH714&lt;=0.0022,0.2,0.43)</f>
        <v>0.2</v>
      </c>
      <c r="AM714" s="389" t="str">
        <f t="shared" si="206"/>
        <v/>
      </c>
      <c r="AN714" s="304"/>
      <c r="AO714" s="304"/>
      <c r="AP714" s="312"/>
      <c r="AQ714" s="312"/>
      <c r="AR714" s="312"/>
      <c r="AS714" s="312"/>
      <c r="AT714" s="312"/>
      <c r="AU714" s="329">
        <f>VLOOKUP(C714,[1]world!$A$2:$B$3555,2,FALSE)</f>
        <v>7</v>
      </c>
      <c r="AV714" s="329">
        <v>388</v>
      </c>
      <c r="AW714" s="304">
        <v>0.37</v>
      </c>
      <c r="AX714" s="304">
        <v>220</v>
      </c>
      <c r="AY714" s="304">
        <v>-999</v>
      </c>
      <c r="AZ714" s="304">
        <v>320</v>
      </c>
      <c r="BA714" s="304">
        <v>220</v>
      </c>
      <c r="BB714" s="304">
        <v>-999</v>
      </c>
      <c r="BC714" s="304">
        <v>320</v>
      </c>
      <c r="BD714" s="304">
        <v>220</v>
      </c>
      <c r="BE714" s="304">
        <v>220</v>
      </c>
      <c r="BF714" s="304">
        <v>-999</v>
      </c>
      <c r="BG714" s="304">
        <v>-999</v>
      </c>
      <c r="BH714" s="304">
        <v>320</v>
      </c>
      <c r="BI714" s="304">
        <v>320</v>
      </c>
      <c r="BJ714" s="304">
        <v>2</v>
      </c>
      <c r="BK714" s="304" t="s">
        <v>4954</v>
      </c>
      <c r="BL714" s="304">
        <v>2</v>
      </c>
    </row>
    <row r="715" spans="1:64" ht="15" hidden="1" customHeight="1" x14ac:dyDescent="0.2">
      <c r="A715" s="304" t="s">
        <v>4922</v>
      </c>
      <c r="B715" s="304" t="s">
        <v>5977</v>
      </c>
      <c r="C715" s="304">
        <v>719</v>
      </c>
      <c r="D715" s="349" t="s">
        <v>2680</v>
      </c>
      <c r="E715" s="309">
        <v>-999</v>
      </c>
      <c r="F715" s="309"/>
      <c r="G715" s="324">
        <v>34.686999999999998</v>
      </c>
      <c r="H715" s="324">
        <v>135.47399999999999</v>
      </c>
      <c r="I715" s="324" t="s">
        <v>232</v>
      </c>
      <c r="J715" s="368">
        <f>P715</f>
        <v>256</v>
      </c>
      <c r="K715" s="331">
        <v>0.11</v>
      </c>
      <c r="L715" s="304" t="str">
        <f t="shared" si="207"/>
        <v>D</v>
      </c>
      <c r="M715" s="388">
        <v>1</v>
      </c>
      <c r="N715" s="304"/>
      <c r="O715" s="356">
        <v>21</v>
      </c>
      <c r="P715" s="331">
        <v>256</v>
      </c>
      <c r="Q715" s="310" t="s">
        <v>2549</v>
      </c>
      <c r="R715" s="304"/>
      <c r="S715" s="304"/>
      <c r="T715" s="304"/>
      <c r="U715" s="304"/>
      <c r="V715" s="304"/>
      <c r="W715" s="310" t="s">
        <v>1401</v>
      </c>
      <c r="X715" s="304" t="s">
        <v>240</v>
      </c>
      <c r="Y715" s="366">
        <f t="shared" si="209"/>
        <v>181.5</v>
      </c>
      <c r="Z715" s="304">
        <v>0.2</v>
      </c>
      <c r="AA715" s="304"/>
      <c r="AB715" s="304">
        <v>-999</v>
      </c>
      <c r="AC715" s="304">
        <v>-999</v>
      </c>
      <c r="AD715" s="366">
        <v>-999</v>
      </c>
      <c r="AE715" s="304">
        <v>-999</v>
      </c>
      <c r="AF715" s="304">
        <v>-999</v>
      </c>
      <c r="AG715" s="304"/>
      <c r="AH715" s="304">
        <v>6.5549100000000002E-4</v>
      </c>
      <c r="AI715" s="312"/>
      <c r="AJ715" s="332">
        <v>200</v>
      </c>
      <c r="AK715" s="304">
        <f t="shared" si="208"/>
        <v>210</v>
      </c>
      <c r="AL715" s="304">
        <f>IF(AH715&lt;=0.0022,0.2,0.43)</f>
        <v>0.2</v>
      </c>
      <c r="AM715" s="389" t="str">
        <f t="shared" si="206"/>
        <v/>
      </c>
      <c r="AN715" s="304"/>
      <c r="AO715" s="304"/>
      <c r="AP715" s="312"/>
      <c r="AQ715" s="312"/>
      <c r="AR715" s="312"/>
      <c r="AS715" s="312"/>
      <c r="AT715" s="312"/>
      <c r="AU715" s="329">
        <f>VLOOKUP(C715,[1]world!$A$2:$B$3555,2,FALSE)</f>
        <v>16</v>
      </c>
      <c r="AV715" s="329">
        <v>246</v>
      </c>
      <c r="AW715" s="304">
        <v>0.18</v>
      </c>
      <c r="AX715" s="304">
        <v>680</v>
      </c>
      <c r="AY715" s="304">
        <v>-999</v>
      </c>
      <c r="AZ715" s="304">
        <v>1440</v>
      </c>
      <c r="BA715" s="304">
        <v>680</v>
      </c>
      <c r="BB715" s="304">
        <v>-999</v>
      </c>
      <c r="BC715" s="304">
        <v>1440</v>
      </c>
      <c r="BD715" s="304">
        <v>680</v>
      </c>
      <c r="BE715" s="304">
        <v>680</v>
      </c>
      <c r="BF715" s="304">
        <v>-999</v>
      </c>
      <c r="BG715" s="304">
        <v>-999</v>
      </c>
      <c r="BH715" s="304">
        <v>1440</v>
      </c>
      <c r="BI715" s="304">
        <v>1440</v>
      </c>
      <c r="BJ715" s="304">
        <v>2</v>
      </c>
      <c r="BK715" s="304" t="s">
        <v>4954</v>
      </c>
      <c r="BL715" s="304">
        <v>2</v>
      </c>
    </row>
    <row r="716" spans="1:64" ht="15" hidden="1" customHeight="1" x14ac:dyDescent="0.2">
      <c r="A716" s="304" t="s">
        <v>4922</v>
      </c>
      <c r="B716" s="304" t="s">
        <v>5970</v>
      </c>
      <c r="C716" s="304">
        <v>720</v>
      </c>
      <c r="D716" s="349" t="s">
        <v>4420</v>
      </c>
      <c r="E716" s="309">
        <v>-999</v>
      </c>
      <c r="F716" s="309"/>
      <c r="G716" s="324">
        <v>41.02</v>
      </c>
      <c r="H716" s="324">
        <v>28.98</v>
      </c>
      <c r="I716" s="324" t="s">
        <v>212</v>
      </c>
      <c r="J716" s="368">
        <f>GEOMEAN(AV716,AK716)</f>
        <v>329.45409391901626</v>
      </c>
      <c r="K716" s="331">
        <f>GEOMEAN(AL716,AW716)</f>
        <v>0.39887341350358263</v>
      </c>
      <c r="L716" s="304" t="str">
        <f t="shared" si="207"/>
        <v>D</v>
      </c>
      <c r="M716" s="388" t="s">
        <v>6097</v>
      </c>
      <c r="N716" s="304"/>
      <c r="O716" s="356"/>
      <c r="P716" s="304"/>
      <c r="Q716" s="310"/>
      <c r="R716" s="304"/>
      <c r="S716" s="304"/>
      <c r="T716" s="304"/>
      <c r="U716" s="304"/>
      <c r="V716" s="304"/>
      <c r="W716" s="304" t="s">
        <v>624</v>
      </c>
      <c r="X716" s="304">
        <v>-999</v>
      </c>
      <c r="Y716" s="366" t="str">
        <f t="shared" si="209"/>
        <v>-</v>
      </c>
      <c r="Z716" s="304"/>
      <c r="AA716" s="304"/>
      <c r="AB716" s="304">
        <v>-999</v>
      </c>
      <c r="AC716" s="304">
        <v>-999</v>
      </c>
      <c r="AD716" s="366">
        <v>-999</v>
      </c>
      <c r="AE716" s="304">
        <v>-999</v>
      </c>
      <c r="AF716" s="304">
        <v>-999</v>
      </c>
      <c r="AG716" s="304"/>
      <c r="AH716" s="304">
        <v>9.3343100000000002E-3</v>
      </c>
      <c r="AI716" s="312"/>
      <c r="AJ716" s="332">
        <v>294</v>
      </c>
      <c r="AK716" s="304">
        <f t="shared" si="208"/>
        <v>270</v>
      </c>
      <c r="AL716" s="363">
        <v>0.43</v>
      </c>
      <c r="AM716" s="389" t="str">
        <f t="shared" si="206"/>
        <v/>
      </c>
      <c r="AN716" s="304"/>
      <c r="AO716" s="304"/>
      <c r="AP716" s="312"/>
      <c r="AQ716" s="312"/>
      <c r="AR716" s="312"/>
      <c r="AS716" s="312"/>
      <c r="AT716" s="312"/>
      <c r="AU716" s="329">
        <f>VLOOKUP(C716,[1]world!$A$2:$B$3555,2,FALSE)</f>
        <v>5</v>
      </c>
      <c r="AV716" s="329">
        <v>402</v>
      </c>
      <c r="AW716" s="304">
        <v>0.37</v>
      </c>
      <c r="AX716" s="304">
        <v>-999</v>
      </c>
      <c r="AY716" s="304">
        <v>-999</v>
      </c>
      <c r="AZ716" s="304">
        <v>-999</v>
      </c>
      <c r="BA716" s="304">
        <v>-999</v>
      </c>
      <c r="BB716" s="304">
        <v>-999</v>
      </c>
      <c r="BC716" s="304">
        <v>-999</v>
      </c>
      <c r="BD716" s="304">
        <v>-999</v>
      </c>
      <c r="BE716" s="304">
        <v>-999</v>
      </c>
      <c r="BF716" s="304">
        <v>-999</v>
      </c>
      <c r="BG716" s="304">
        <v>-999</v>
      </c>
      <c r="BH716" s="304">
        <v>-999</v>
      </c>
      <c r="BI716" s="304">
        <v>-999</v>
      </c>
      <c r="BJ716" s="304" t="s">
        <v>4954</v>
      </c>
      <c r="BK716" s="304" t="s">
        <v>4954</v>
      </c>
      <c r="BL716" s="304" t="s">
        <v>4954</v>
      </c>
    </row>
    <row r="717" spans="1:64" ht="15" customHeight="1" x14ac:dyDescent="0.2">
      <c r="A717" s="304" t="s">
        <v>4922</v>
      </c>
      <c r="B717" s="304" t="s">
        <v>5975</v>
      </c>
      <c r="C717" s="304">
        <v>721</v>
      </c>
      <c r="D717" s="349" t="s">
        <v>4448</v>
      </c>
      <c r="E717" s="309">
        <v>-999</v>
      </c>
      <c r="F717" s="309"/>
      <c r="G717" s="324">
        <v>41.258000000000003</v>
      </c>
      <c r="H717" s="324">
        <v>13.833</v>
      </c>
      <c r="I717" s="324" t="s">
        <v>232</v>
      </c>
      <c r="J717" s="368">
        <f>GEOMEAN(Y717,AV717,AK717)</f>
        <v>266.40671194841394</v>
      </c>
      <c r="K717" s="331">
        <f>GEOMEAN(AA717,AL717,AW717)</f>
        <v>0.29866069645095356</v>
      </c>
      <c r="L717" s="304" t="str">
        <f t="shared" si="207"/>
        <v>D</v>
      </c>
      <c r="M717" s="388" t="s">
        <v>6089</v>
      </c>
      <c r="N717" s="304"/>
      <c r="O717" s="356"/>
      <c r="P717" s="304"/>
      <c r="Q717" s="310"/>
      <c r="R717" s="304"/>
      <c r="S717" s="304"/>
      <c r="T717" s="304"/>
      <c r="U717" s="304"/>
      <c r="V717" s="304"/>
      <c r="W717" s="304" t="s">
        <v>1414</v>
      </c>
      <c r="X717" s="304" t="s">
        <v>213</v>
      </c>
      <c r="Y717" s="366">
        <f t="shared" si="209"/>
        <v>274.5</v>
      </c>
      <c r="Z717" s="304"/>
      <c r="AA717" s="331">
        <v>0.36</v>
      </c>
      <c r="AB717" s="304">
        <v>-999</v>
      </c>
      <c r="AC717" s="304">
        <v>-999</v>
      </c>
      <c r="AD717" s="366">
        <v>-999</v>
      </c>
      <c r="AE717" s="304">
        <v>-999</v>
      </c>
      <c r="AF717" s="304">
        <v>-999</v>
      </c>
      <c r="AG717" s="304"/>
      <c r="AH717" s="304">
        <v>8.9694600000000003E-4</v>
      </c>
      <c r="AI717" s="312"/>
      <c r="AJ717" s="332">
        <v>191</v>
      </c>
      <c r="AK717" s="304">
        <f t="shared" si="208"/>
        <v>210</v>
      </c>
      <c r="AL717" s="304">
        <v>0.2</v>
      </c>
      <c r="AM717" s="389" t="str">
        <f t="shared" si="206"/>
        <v/>
      </c>
      <c r="AN717" s="304"/>
      <c r="AO717" s="304"/>
      <c r="AP717" s="312"/>
      <c r="AQ717" s="312"/>
      <c r="AR717" s="312"/>
      <c r="AS717" s="312"/>
      <c r="AT717" s="312"/>
      <c r="AU717" s="329">
        <f>VLOOKUP(C717,[1]world!$A$2:$B$3555,2,FALSE)</f>
        <v>11</v>
      </c>
      <c r="AV717" s="329">
        <v>328</v>
      </c>
      <c r="AW717" s="304">
        <v>0.37</v>
      </c>
      <c r="AX717" s="304">
        <v>-999</v>
      </c>
      <c r="AY717" s="304">
        <v>-999</v>
      </c>
      <c r="AZ717" s="304">
        <v>-999</v>
      </c>
      <c r="BA717" s="304">
        <v>-999</v>
      </c>
      <c r="BB717" s="304">
        <v>-999</v>
      </c>
      <c r="BC717" s="304">
        <v>-999</v>
      </c>
      <c r="BD717" s="304">
        <v>-999</v>
      </c>
      <c r="BE717" s="304">
        <v>-999</v>
      </c>
      <c r="BF717" s="304">
        <v>-999</v>
      </c>
      <c r="BG717" s="304">
        <v>-999</v>
      </c>
      <c r="BH717" s="304">
        <v>-999</v>
      </c>
      <c r="BI717" s="304">
        <v>-999</v>
      </c>
      <c r="BJ717" s="304" t="s">
        <v>4954</v>
      </c>
      <c r="BK717" s="304" t="s">
        <v>4954</v>
      </c>
      <c r="BL717" s="304" t="s">
        <v>4954</v>
      </c>
    </row>
    <row r="718" spans="1:64" ht="15" hidden="1" customHeight="1" x14ac:dyDescent="0.2">
      <c r="A718" s="304" t="s">
        <v>4922</v>
      </c>
      <c r="B718" s="304" t="s">
        <v>5970</v>
      </c>
      <c r="C718" s="304">
        <v>722</v>
      </c>
      <c r="D718" s="349" t="s">
        <v>4387</v>
      </c>
      <c r="E718" s="309">
        <v>-999</v>
      </c>
      <c r="F718" s="309"/>
      <c r="G718" s="324">
        <v>40.82</v>
      </c>
      <c r="H718" s="324">
        <v>29.44</v>
      </c>
      <c r="I718" s="324" t="s">
        <v>206</v>
      </c>
      <c r="J718" s="368">
        <f>P718</f>
        <v>792</v>
      </c>
      <c r="K718" s="331">
        <v>0.11</v>
      </c>
      <c r="L718" s="304" t="str">
        <f t="shared" si="207"/>
        <v>B</v>
      </c>
      <c r="M718" s="388">
        <v>1</v>
      </c>
      <c r="N718" s="304"/>
      <c r="O718" s="356">
        <v>25</v>
      </c>
      <c r="P718" s="331">
        <v>792</v>
      </c>
      <c r="Q718" s="309">
        <v>2190</v>
      </c>
      <c r="R718" s="304" t="s">
        <v>5948</v>
      </c>
      <c r="S718" s="304"/>
      <c r="T718" s="304"/>
      <c r="U718" s="304"/>
      <c r="V718" s="304"/>
      <c r="W718" s="304" t="s">
        <v>1488</v>
      </c>
      <c r="X718" s="304" t="s">
        <v>232</v>
      </c>
      <c r="Y718" s="366">
        <f t="shared" si="209"/>
        <v>506.6</v>
      </c>
      <c r="Z718" s="304"/>
      <c r="AA718" s="304"/>
      <c r="AB718" s="304">
        <v>-999</v>
      </c>
      <c r="AC718" s="304">
        <v>-999</v>
      </c>
      <c r="AD718" s="366">
        <v>-999</v>
      </c>
      <c r="AE718" s="304">
        <v>-999</v>
      </c>
      <c r="AF718" s="304">
        <v>-999</v>
      </c>
      <c r="AG718" s="304"/>
      <c r="AH718" s="304">
        <v>2.9085099999999999E-2</v>
      </c>
      <c r="AI718" s="312"/>
      <c r="AJ718" s="332">
        <v>405</v>
      </c>
      <c r="AK718" s="304">
        <f t="shared" si="208"/>
        <v>425</v>
      </c>
      <c r="AL718" s="304">
        <f>IF(AH718&lt;=0.0022,0.2,0.43)</f>
        <v>0.43</v>
      </c>
      <c r="AM718" s="389" t="str">
        <f t="shared" si="206"/>
        <v/>
      </c>
      <c r="AN718" s="304"/>
      <c r="AO718" s="304"/>
      <c r="AP718" s="312"/>
      <c r="AQ718" s="312"/>
      <c r="AR718" s="312"/>
      <c r="AS718" s="312"/>
      <c r="AT718" s="312"/>
      <c r="AU718" s="329">
        <f>VLOOKUP(C718,[1]world!$A$2:$B$3555,2,FALSE)</f>
        <v>5</v>
      </c>
      <c r="AV718" s="329">
        <v>402</v>
      </c>
      <c r="AW718" s="304">
        <v>0.37</v>
      </c>
      <c r="AX718" s="304">
        <v>3</v>
      </c>
      <c r="AY718" s="304">
        <v>-999</v>
      </c>
      <c r="AZ718" s="304">
        <v>-999</v>
      </c>
      <c r="BA718" s="304">
        <v>3</v>
      </c>
      <c r="BB718" s="304">
        <v>-999</v>
      </c>
      <c r="BC718" s="304">
        <v>-999</v>
      </c>
      <c r="BD718" s="304">
        <v>3</v>
      </c>
      <c r="BE718" s="304">
        <v>3</v>
      </c>
      <c r="BF718" s="304">
        <v>-999</v>
      </c>
      <c r="BG718" s="304">
        <v>-999</v>
      </c>
      <c r="BH718" s="304">
        <v>-999</v>
      </c>
      <c r="BI718" s="304">
        <v>-999</v>
      </c>
      <c r="BJ718" s="304">
        <v>0</v>
      </c>
      <c r="BK718" s="304" t="s">
        <v>4954</v>
      </c>
      <c r="BL718" s="304" t="s">
        <v>4954</v>
      </c>
    </row>
    <row r="719" spans="1:64" ht="15" hidden="1" customHeight="1" x14ac:dyDescent="0.2">
      <c r="A719" s="304" t="s">
        <v>4922</v>
      </c>
      <c r="B719" s="304" t="s">
        <v>5981</v>
      </c>
      <c r="C719" s="304">
        <v>723</v>
      </c>
      <c r="D719" s="349" t="s">
        <v>1504</v>
      </c>
      <c r="E719" s="309">
        <v>-999</v>
      </c>
      <c r="F719" s="309"/>
      <c r="G719" s="324">
        <v>13.7</v>
      </c>
      <c r="H719" s="324">
        <v>-89.174999999999997</v>
      </c>
      <c r="I719" s="324" t="s">
        <v>205</v>
      </c>
      <c r="J719" s="368">
        <f>GEOMEAN(Y719,AV719,AK719)</f>
        <v>489.34064863618545</v>
      </c>
      <c r="K719" s="331">
        <f>GEOMEAN(AA719,AL719,AW719)</f>
        <v>0.38547027482550061</v>
      </c>
      <c r="L719" s="304" t="str">
        <f t="shared" si="207"/>
        <v>C</v>
      </c>
      <c r="M719" s="388" t="s">
        <v>6089</v>
      </c>
      <c r="N719" s="304"/>
      <c r="O719" s="356"/>
      <c r="P719" s="356"/>
      <c r="Q719" s="356"/>
      <c r="R719" s="304"/>
      <c r="S719" s="304"/>
      <c r="T719" s="304"/>
      <c r="U719" s="304"/>
      <c r="V719" s="304"/>
      <c r="W719" s="304" t="s">
        <v>1505</v>
      </c>
      <c r="X719" s="304" t="s">
        <v>205</v>
      </c>
      <c r="Y719" s="366">
        <f t="shared" si="209"/>
        <v>424.8</v>
      </c>
      <c r="Z719" s="304"/>
      <c r="AA719" s="331">
        <v>0.36</v>
      </c>
      <c r="AB719" s="304">
        <v>-999</v>
      </c>
      <c r="AC719" s="304">
        <v>-999</v>
      </c>
      <c r="AD719" s="366">
        <v>-999</v>
      </c>
      <c r="AE719" s="304">
        <v>-999</v>
      </c>
      <c r="AF719" s="304">
        <v>-999</v>
      </c>
      <c r="AG719" s="304"/>
      <c r="AH719" s="304">
        <v>1.55874E-2</v>
      </c>
      <c r="AI719" s="312"/>
      <c r="AJ719" s="332">
        <v>557</v>
      </c>
      <c r="AK719" s="304">
        <f t="shared" si="208"/>
        <v>555</v>
      </c>
      <c r="AL719" s="363">
        <v>0.43</v>
      </c>
      <c r="AM719" s="389" t="str">
        <f t="shared" si="206"/>
        <v/>
      </c>
      <c r="AN719" s="304"/>
      <c r="AO719" s="304"/>
      <c r="AP719" s="312"/>
      <c r="AQ719" s="312"/>
      <c r="AR719" s="312"/>
      <c r="AS719" s="312"/>
      <c r="AT719" s="312"/>
      <c r="AU719" s="329">
        <f>VLOOKUP(C719,[1]world!$A$2:$B$3555,2,FALSE)</f>
        <v>9</v>
      </c>
      <c r="AV719" s="329">
        <v>497</v>
      </c>
      <c r="AW719" s="304">
        <v>0.37</v>
      </c>
      <c r="AX719" s="304">
        <v>-999</v>
      </c>
      <c r="AY719" s="304">
        <v>-999</v>
      </c>
      <c r="AZ719" s="304">
        <v>-999</v>
      </c>
      <c r="BA719" s="304">
        <v>-999</v>
      </c>
      <c r="BB719" s="304">
        <v>-999</v>
      </c>
      <c r="BC719" s="304">
        <v>-999</v>
      </c>
      <c r="BD719" s="304">
        <v>-999</v>
      </c>
      <c r="BE719" s="304">
        <v>-999</v>
      </c>
      <c r="BF719" s="304">
        <v>-999</v>
      </c>
      <c r="BG719" s="304">
        <v>-999</v>
      </c>
      <c r="BH719" s="304">
        <v>-999</v>
      </c>
      <c r="BI719" s="304">
        <v>-999</v>
      </c>
      <c r="BJ719" s="304" t="s">
        <v>4954</v>
      </c>
      <c r="BK719" s="304" t="s">
        <v>4954</v>
      </c>
      <c r="BL719" s="304" t="s">
        <v>4954</v>
      </c>
    </row>
    <row r="720" spans="1:64" ht="15" hidden="1" customHeight="1" x14ac:dyDescent="0.2">
      <c r="A720" s="304" t="s">
        <v>4922</v>
      </c>
      <c r="B720" s="304" t="s">
        <v>5970</v>
      </c>
      <c r="C720" s="304">
        <v>724</v>
      </c>
      <c r="D720" s="349" t="s">
        <v>4314</v>
      </c>
      <c r="E720" s="309">
        <v>-999</v>
      </c>
      <c r="F720" s="309"/>
      <c r="G720" s="324">
        <v>40.396000000000001</v>
      </c>
      <c r="H720" s="324">
        <v>30.783000000000001</v>
      </c>
      <c r="I720" s="324" t="s">
        <v>212</v>
      </c>
      <c r="J720" s="368">
        <f>P720</f>
        <v>347.62</v>
      </c>
      <c r="K720" s="331">
        <v>0.1</v>
      </c>
      <c r="L720" s="304" t="str">
        <f t="shared" si="207"/>
        <v>D</v>
      </c>
      <c r="M720" s="388">
        <v>0</v>
      </c>
      <c r="N720" s="304"/>
      <c r="O720" s="356">
        <v>54.125</v>
      </c>
      <c r="P720" s="356">
        <v>347.62</v>
      </c>
      <c r="Q720" s="309">
        <v>3377</v>
      </c>
      <c r="R720" s="304" t="s">
        <v>5948</v>
      </c>
      <c r="S720" s="304"/>
      <c r="T720" s="304"/>
      <c r="U720" s="304"/>
      <c r="V720" s="304"/>
      <c r="W720" s="304" t="s">
        <v>890</v>
      </c>
      <c r="X720" s="304" t="s">
        <v>205</v>
      </c>
      <c r="Y720" s="366">
        <f t="shared" si="209"/>
        <v>424.8</v>
      </c>
      <c r="Z720" s="304"/>
      <c r="AA720" s="304"/>
      <c r="AB720" s="304">
        <v>-999</v>
      </c>
      <c r="AC720" s="304">
        <v>-999</v>
      </c>
      <c r="AD720" s="366">
        <v>-999</v>
      </c>
      <c r="AE720" s="304">
        <v>-999</v>
      </c>
      <c r="AF720" s="304">
        <v>-999</v>
      </c>
      <c r="AG720" s="304"/>
      <c r="AH720" s="304">
        <v>3.1951E-2</v>
      </c>
      <c r="AI720" s="312"/>
      <c r="AJ720" s="332">
        <v>417</v>
      </c>
      <c r="AK720" s="304">
        <f t="shared" si="208"/>
        <v>425</v>
      </c>
      <c r="AL720" s="304">
        <f>IF(AH720&lt;=0.0022,0.2,0.43)</f>
        <v>0.43</v>
      </c>
      <c r="AM720" s="389" t="str">
        <f t="shared" si="206"/>
        <v/>
      </c>
      <c r="AN720" s="304"/>
      <c r="AO720" s="304"/>
      <c r="AP720" s="312"/>
      <c r="AQ720" s="312"/>
      <c r="AR720" s="312"/>
      <c r="AS720" s="312"/>
      <c r="AT720" s="312"/>
      <c r="AU720" s="329">
        <f>VLOOKUP(C720,[1]world!$A$2:$B$3555,2,FALSE)</f>
        <v>1</v>
      </c>
      <c r="AV720" s="329">
        <v>519</v>
      </c>
      <c r="AW720" s="304">
        <v>0.37</v>
      </c>
      <c r="AX720" s="304">
        <v>-999</v>
      </c>
      <c r="AY720" s="304">
        <v>-999</v>
      </c>
      <c r="AZ720" s="304">
        <v>-999</v>
      </c>
      <c r="BA720" s="304">
        <v>-999</v>
      </c>
      <c r="BB720" s="304">
        <v>-999</v>
      </c>
      <c r="BC720" s="304">
        <v>-999</v>
      </c>
      <c r="BD720" s="304">
        <v>-999</v>
      </c>
      <c r="BE720" s="304">
        <v>-999</v>
      </c>
      <c r="BF720" s="304">
        <v>-999</v>
      </c>
      <c r="BG720" s="304">
        <v>-999</v>
      </c>
      <c r="BH720" s="304">
        <v>-999</v>
      </c>
      <c r="BI720" s="304">
        <v>-999</v>
      </c>
      <c r="BJ720" s="304" t="s">
        <v>4954</v>
      </c>
      <c r="BK720" s="304" t="s">
        <v>4954</v>
      </c>
      <c r="BL720" s="304" t="s">
        <v>4954</v>
      </c>
    </row>
    <row r="721" spans="1:64" ht="15" hidden="1" customHeight="1" x14ac:dyDescent="0.2">
      <c r="A721" s="304" t="s">
        <v>4922</v>
      </c>
      <c r="B721" s="304" t="s">
        <v>5978</v>
      </c>
      <c r="C721" s="304">
        <v>725</v>
      </c>
      <c r="D721" s="349" t="s">
        <v>4378</v>
      </c>
      <c r="E721" s="309">
        <v>-999</v>
      </c>
      <c r="F721" s="309"/>
      <c r="G721" s="324">
        <v>40.799999999999997</v>
      </c>
      <c r="H721" s="324">
        <v>21.42</v>
      </c>
      <c r="I721" s="324" t="s">
        <v>205</v>
      </c>
      <c r="J721" s="368">
        <f>GEOMEAN(Y721,AV721,AK721)</f>
        <v>520.19074856069858</v>
      </c>
      <c r="K721" s="331">
        <f t="shared" ref="K721:K723" si="211">GEOMEAN(AA721,AL721,AW721)</f>
        <v>0.38547027482550061</v>
      </c>
      <c r="L721" s="304" t="str">
        <f t="shared" si="207"/>
        <v>C</v>
      </c>
      <c r="M721" s="388" t="s">
        <v>6089</v>
      </c>
      <c r="N721" s="304"/>
      <c r="O721" s="356"/>
      <c r="P721" s="356"/>
      <c r="Q721" s="356"/>
      <c r="R721" s="304"/>
      <c r="S721" s="304"/>
      <c r="T721" s="304"/>
      <c r="U721" s="304"/>
      <c r="V721" s="304"/>
      <c r="W721" s="304" t="s">
        <v>2125</v>
      </c>
      <c r="X721" s="304" t="s">
        <v>206</v>
      </c>
      <c r="Y721" s="366">
        <f t="shared" si="209"/>
        <v>338.6</v>
      </c>
      <c r="Z721" s="304"/>
      <c r="AA721" s="331">
        <v>0.36</v>
      </c>
      <c r="AB721" s="304">
        <v>-999</v>
      </c>
      <c r="AC721" s="304">
        <v>-999</v>
      </c>
      <c r="AD721" s="366">
        <v>-999</v>
      </c>
      <c r="AE721" s="304">
        <v>-999</v>
      </c>
      <c r="AF721" s="304">
        <v>-999</v>
      </c>
      <c r="AG721" s="304"/>
      <c r="AH721" s="304">
        <v>3.21006E-2</v>
      </c>
      <c r="AI721" s="312"/>
      <c r="AJ721" s="332">
        <v>760</v>
      </c>
      <c r="AK721" s="304">
        <f t="shared" si="208"/>
        <v>760</v>
      </c>
      <c r="AL721" s="363">
        <v>0.43</v>
      </c>
      <c r="AM721" s="389" t="str">
        <f t="shared" si="206"/>
        <v/>
      </c>
      <c r="AN721" s="304"/>
      <c r="AO721" s="304">
        <v>0.45</v>
      </c>
      <c r="AP721" s="312"/>
      <c r="AQ721" s="312" t="s">
        <v>4379</v>
      </c>
      <c r="AR721" s="312"/>
      <c r="AS721" s="312"/>
      <c r="AT721" s="312"/>
      <c r="AU721" s="329">
        <f>VLOOKUP(C721,[1]world!$A$2:$B$3555,2,FALSE)</f>
        <v>3</v>
      </c>
      <c r="AV721" s="329">
        <v>547</v>
      </c>
      <c r="AW721" s="304">
        <v>0.37</v>
      </c>
      <c r="AX721" s="304">
        <v>-999</v>
      </c>
      <c r="AY721" s="304">
        <v>-999</v>
      </c>
      <c r="AZ721" s="304">
        <v>-999</v>
      </c>
      <c r="BA721" s="304">
        <v>-999</v>
      </c>
      <c r="BB721" s="304">
        <v>-999</v>
      </c>
      <c r="BC721" s="304">
        <v>-999</v>
      </c>
      <c r="BD721" s="304">
        <v>-999</v>
      </c>
      <c r="BE721" s="304">
        <v>-999</v>
      </c>
      <c r="BF721" s="304">
        <v>-999</v>
      </c>
      <c r="BG721" s="304">
        <v>-999</v>
      </c>
      <c r="BH721" s="304">
        <v>-999</v>
      </c>
      <c r="BI721" s="304">
        <v>-999</v>
      </c>
      <c r="BJ721" s="304" t="s">
        <v>4954</v>
      </c>
      <c r="BK721" s="304" t="s">
        <v>4954</v>
      </c>
      <c r="BL721" s="304" t="s">
        <v>4954</v>
      </c>
    </row>
    <row r="722" spans="1:64" ht="15" hidden="1" customHeight="1" x14ac:dyDescent="0.2">
      <c r="A722" s="304" t="s">
        <v>4922</v>
      </c>
      <c r="B722" s="304" t="s">
        <v>5978</v>
      </c>
      <c r="C722" s="304">
        <v>726</v>
      </c>
      <c r="D722" s="349" t="s">
        <v>4284</v>
      </c>
      <c r="E722" s="309">
        <v>-999</v>
      </c>
      <c r="F722" s="309"/>
      <c r="G722" s="324">
        <v>40.085000000000001</v>
      </c>
      <c r="H722" s="324">
        <v>21.425999999999998</v>
      </c>
      <c r="I722" s="324" t="s">
        <v>206</v>
      </c>
      <c r="J722" s="368">
        <f>GEOMEAN(Y722,AV722,AK722)</f>
        <v>503.83188102271515</v>
      </c>
      <c r="K722" s="331">
        <f t="shared" si="211"/>
        <v>0.38547027482550061</v>
      </c>
      <c r="L722" s="304" t="str">
        <f t="shared" si="207"/>
        <v>C</v>
      </c>
      <c r="M722" s="388" t="s">
        <v>6089</v>
      </c>
      <c r="N722" s="304"/>
      <c r="O722" s="356"/>
      <c r="P722" s="356"/>
      <c r="Q722" s="356"/>
      <c r="R722" s="304"/>
      <c r="S722" s="304"/>
      <c r="T722" s="304"/>
      <c r="U722" s="304"/>
      <c r="V722" s="304"/>
      <c r="W722" s="304" t="s">
        <v>1529</v>
      </c>
      <c r="X722" s="304" t="s">
        <v>206</v>
      </c>
      <c r="Y722" s="366">
        <f t="shared" si="209"/>
        <v>338.6</v>
      </c>
      <c r="Z722" s="304"/>
      <c r="AA722" s="331">
        <v>0.36</v>
      </c>
      <c r="AB722" s="304">
        <v>-999</v>
      </c>
      <c r="AC722" s="304">
        <v>-999</v>
      </c>
      <c r="AD722" s="366">
        <v>-999</v>
      </c>
      <c r="AE722" s="304">
        <v>-999</v>
      </c>
      <c r="AF722" s="304">
        <v>-999</v>
      </c>
      <c r="AG722" s="304"/>
      <c r="AH722" s="304">
        <v>3.2140799999999997E-2</v>
      </c>
      <c r="AI722" s="312"/>
      <c r="AJ722" s="332">
        <v>760</v>
      </c>
      <c r="AK722" s="304">
        <f t="shared" si="208"/>
        <v>760</v>
      </c>
      <c r="AL722" s="363">
        <v>0.43</v>
      </c>
      <c r="AM722" s="389" t="str">
        <f t="shared" si="206"/>
        <v/>
      </c>
      <c r="AN722" s="304"/>
      <c r="AO722" s="304"/>
      <c r="AP722" s="312"/>
      <c r="AQ722" s="312"/>
      <c r="AR722" s="312"/>
      <c r="AS722" s="312"/>
      <c r="AT722" s="312"/>
      <c r="AU722" s="329">
        <f>VLOOKUP(C722,[1]world!$A$2:$B$3555,2,FALSE)</f>
        <v>9</v>
      </c>
      <c r="AV722" s="329">
        <v>497</v>
      </c>
      <c r="AW722" s="304">
        <v>0.37</v>
      </c>
      <c r="AX722" s="304">
        <v>-999</v>
      </c>
      <c r="AY722" s="304">
        <v>-999</v>
      </c>
      <c r="AZ722" s="304">
        <v>-999</v>
      </c>
      <c r="BA722" s="304">
        <v>-999</v>
      </c>
      <c r="BB722" s="304">
        <v>-999</v>
      </c>
      <c r="BC722" s="304">
        <v>-999</v>
      </c>
      <c r="BD722" s="304">
        <v>-999</v>
      </c>
      <c r="BE722" s="304">
        <v>-999</v>
      </c>
      <c r="BF722" s="304">
        <v>-999</v>
      </c>
      <c r="BG722" s="304">
        <v>-999</v>
      </c>
      <c r="BH722" s="304">
        <v>-999</v>
      </c>
      <c r="BI722" s="304">
        <v>-999</v>
      </c>
      <c r="BJ722" s="304" t="s">
        <v>4954</v>
      </c>
      <c r="BK722" s="304" t="s">
        <v>4954</v>
      </c>
      <c r="BL722" s="304" t="s">
        <v>4954</v>
      </c>
    </row>
    <row r="723" spans="1:64" ht="15" customHeight="1" x14ac:dyDescent="0.2">
      <c r="A723" s="304" t="s">
        <v>4922</v>
      </c>
      <c r="B723" s="304" t="s">
        <v>5982</v>
      </c>
      <c r="C723" s="304">
        <v>727</v>
      </c>
      <c r="D723" s="349" t="s">
        <v>4591</v>
      </c>
      <c r="E723" s="309">
        <v>-999</v>
      </c>
      <c r="F723" s="309"/>
      <c r="G723" s="324">
        <v>50.737000000000002</v>
      </c>
      <c r="H723" s="324">
        <v>6.3769999999999998</v>
      </c>
      <c r="I723" s="324" t="s">
        <v>214</v>
      </c>
      <c r="J723" s="368">
        <f>GEOMEAN(Y723,AV723,AK723)</f>
        <v>408.12679882449146</v>
      </c>
      <c r="K723" s="331">
        <f t="shared" si="211"/>
        <v>0.41523526603009125</v>
      </c>
      <c r="L723" s="304" t="str">
        <f t="shared" si="207"/>
        <v>C</v>
      </c>
      <c r="M723" s="388" t="s">
        <v>6089</v>
      </c>
      <c r="N723" s="304"/>
      <c r="O723" s="356"/>
      <c r="P723" s="356"/>
      <c r="Q723" s="356"/>
      <c r="R723" s="304"/>
      <c r="S723" s="304"/>
      <c r="T723" s="304"/>
      <c r="U723" s="304"/>
      <c r="V723" s="304"/>
      <c r="W723" s="304" t="s">
        <v>3603</v>
      </c>
      <c r="X723" s="304" t="s">
        <v>232</v>
      </c>
      <c r="Y723" s="366">
        <f t="shared" si="209"/>
        <v>506.6</v>
      </c>
      <c r="Z723" s="304"/>
      <c r="AA723" s="304">
        <v>0.45</v>
      </c>
      <c r="AB723" s="304">
        <v>-999</v>
      </c>
      <c r="AC723" s="304">
        <v>-999</v>
      </c>
      <c r="AD723" s="366">
        <v>-999</v>
      </c>
      <c r="AE723" s="304">
        <v>-999</v>
      </c>
      <c r="AF723" s="304">
        <v>-999</v>
      </c>
      <c r="AG723" s="304"/>
      <c r="AH723" s="304">
        <v>1.27037E-2</v>
      </c>
      <c r="AI723" s="312"/>
      <c r="AJ723" s="332">
        <v>320</v>
      </c>
      <c r="AK723" s="304">
        <f t="shared" si="208"/>
        <v>270</v>
      </c>
      <c r="AL723" s="363">
        <v>0.43</v>
      </c>
      <c r="AM723" s="389" t="str">
        <f t="shared" si="206"/>
        <v/>
      </c>
      <c r="AN723" s="304"/>
      <c r="AO723" s="304"/>
      <c r="AP723" s="312"/>
      <c r="AQ723" s="312"/>
      <c r="AR723" s="312"/>
      <c r="AS723" s="312"/>
      <c r="AT723" s="312"/>
      <c r="AU723" s="329">
        <f>VLOOKUP(C723,[1]world!$A$2:$B$3555,2,FALSE)</f>
        <v>9</v>
      </c>
      <c r="AV723" s="329">
        <v>497</v>
      </c>
      <c r="AW723" s="304">
        <v>0.37</v>
      </c>
      <c r="AX723" s="304">
        <v>-999</v>
      </c>
      <c r="AY723" s="304">
        <v>-999</v>
      </c>
      <c r="AZ723" s="304">
        <v>-999</v>
      </c>
      <c r="BA723" s="304">
        <v>-999</v>
      </c>
      <c r="BB723" s="304">
        <v>-999</v>
      </c>
      <c r="BC723" s="304">
        <v>-999</v>
      </c>
      <c r="BD723" s="304">
        <v>-999</v>
      </c>
      <c r="BE723" s="304">
        <v>-999</v>
      </c>
      <c r="BF723" s="304">
        <v>-999</v>
      </c>
      <c r="BG723" s="304">
        <v>-999</v>
      </c>
      <c r="BH723" s="304">
        <v>-999</v>
      </c>
      <c r="BI723" s="304">
        <v>-999</v>
      </c>
      <c r="BJ723" s="304" t="s">
        <v>4954</v>
      </c>
      <c r="BK723" s="304" t="s">
        <v>4954</v>
      </c>
      <c r="BL723" s="304" t="s">
        <v>4954</v>
      </c>
    </row>
    <row r="724" spans="1:64" ht="15" customHeight="1" x14ac:dyDescent="0.2">
      <c r="A724" s="304" t="s">
        <v>4922</v>
      </c>
      <c r="B724" s="304" t="s">
        <v>5980</v>
      </c>
      <c r="C724" s="304">
        <v>728</v>
      </c>
      <c r="D724" s="349" t="s">
        <v>1570</v>
      </c>
      <c r="E724" s="309">
        <v>-999</v>
      </c>
      <c r="F724" s="309"/>
      <c r="G724" s="324">
        <v>32.469000000000001</v>
      </c>
      <c r="H724" s="324">
        <v>34.893000000000001</v>
      </c>
      <c r="I724" s="324" t="s">
        <v>205</v>
      </c>
      <c r="J724" s="368">
        <f>P724</f>
        <v>276.92</v>
      </c>
      <c r="K724" s="331">
        <v>0.13</v>
      </c>
      <c r="L724" s="304" t="str">
        <f t="shared" si="207"/>
        <v>D</v>
      </c>
      <c r="M724" s="388">
        <v>1</v>
      </c>
      <c r="N724" s="304"/>
      <c r="O724" s="356">
        <v>17.5</v>
      </c>
      <c r="P724" s="331">
        <v>276.92</v>
      </c>
      <c r="Q724" s="304">
        <v>2074</v>
      </c>
      <c r="R724" s="304" t="s">
        <v>5948</v>
      </c>
      <c r="S724" s="304"/>
      <c r="T724" s="304"/>
      <c r="U724" s="304"/>
      <c r="V724" s="304"/>
      <c r="W724" s="304" t="s">
        <v>1571</v>
      </c>
      <c r="X724" s="304" t="s">
        <v>206</v>
      </c>
      <c r="Y724" s="366">
        <f t="shared" si="209"/>
        <v>338.6</v>
      </c>
      <c r="Z724" s="304"/>
      <c r="AA724" s="304"/>
      <c r="AB724" s="304">
        <v>-999</v>
      </c>
      <c r="AC724" s="304">
        <v>-999</v>
      </c>
      <c r="AD724" s="366">
        <v>-999</v>
      </c>
      <c r="AE724" s="304">
        <v>-999</v>
      </c>
      <c r="AF724" s="304">
        <v>-999</v>
      </c>
      <c r="AG724" s="304"/>
      <c r="AH724" s="304">
        <v>5.0163600000000001E-3</v>
      </c>
      <c r="AI724" s="312"/>
      <c r="AJ724" s="332">
        <v>254</v>
      </c>
      <c r="AK724" s="304">
        <f t="shared" si="208"/>
        <v>270</v>
      </c>
      <c r="AL724" s="304">
        <f>IF(AH724&lt;=0.0022,0.2,0.43)</f>
        <v>0.43</v>
      </c>
      <c r="AM724" s="389" t="str">
        <f t="shared" si="206"/>
        <v/>
      </c>
      <c r="AN724" s="304"/>
      <c r="AO724" s="304"/>
      <c r="AP724" s="312"/>
      <c r="AQ724" s="312"/>
      <c r="AR724" s="312"/>
      <c r="AS724" s="312"/>
      <c r="AT724" s="312"/>
      <c r="AU724" s="329">
        <f>VLOOKUP(C724,[1]world!$A$2:$B$3555,2,FALSE)</f>
        <v>3</v>
      </c>
      <c r="AV724" s="329">
        <v>547</v>
      </c>
      <c r="AW724" s="304">
        <v>0.37</v>
      </c>
      <c r="AX724" s="304">
        <v>-999</v>
      </c>
      <c r="AY724" s="304">
        <v>-999</v>
      </c>
      <c r="AZ724" s="304">
        <v>-999</v>
      </c>
      <c r="BA724" s="304">
        <v>-999</v>
      </c>
      <c r="BB724" s="304">
        <v>-999</v>
      </c>
      <c r="BC724" s="304">
        <v>-999</v>
      </c>
      <c r="BD724" s="304">
        <v>-999</v>
      </c>
      <c r="BE724" s="304">
        <v>-999</v>
      </c>
      <c r="BF724" s="304">
        <v>-999</v>
      </c>
      <c r="BG724" s="304">
        <v>-999</v>
      </c>
      <c r="BH724" s="304">
        <v>-999</v>
      </c>
      <c r="BI724" s="304">
        <v>-999</v>
      </c>
      <c r="BJ724" s="304" t="s">
        <v>4954</v>
      </c>
      <c r="BK724" s="304" t="s">
        <v>4954</v>
      </c>
      <c r="BL724" s="304" t="s">
        <v>4954</v>
      </c>
    </row>
    <row r="725" spans="1:64" ht="15" hidden="1" customHeight="1" x14ac:dyDescent="0.2">
      <c r="A725" s="304" t="s">
        <v>4922</v>
      </c>
      <c r="B725" s="304" t="s">
        <v>5971</v>
      </c>
      <c r="C725" s="304">
        <v>729</v>
      </c>
      <c r="D725" s="349" t="s">
        <v>4560</v>
      </c>
      <c r="E725" s="309">
        <v>-999</v>
      </c>
      <c r="F725" s="309"/>
      <c r="G725" s="324">
        <v>43.893999999999998</v>
      </c>
      <c r="H725" s="324">
        <v>-113.661</v>
      </c>
      <c r="I725" s="324" t="s">
        <v>214</v>
      </c>
      <c r="J725" s="368">
        <f>GEOMEAN(Y725,AV725,AK725)</f>
        <v>561.17350005524281</v>
      </c>
      <c r="K725" s="331">
        <f t="shared" ref="K725:K726" si="212">GEOMEAN(AA725,AL725,AW725)</f>
        <v>0.41523526603009125</v>
      </c>
      <c r="L725" s="304" t="str">
        <f t="shared" si="207"/>
        <v>C</v>
      </c>
      <c r="M725" s="388" t="s">
        <v>6089</v>
      </c>
      <c r="N725" s="304"/>
      <c r="O725" s="356"/>
      <c r="P725" s="304"/>
      <c r="Q725" s="310"/>
      <c r="R725" s="304"/>
      <c r="S725" s="304"/>
      <c r="T725" s="304"/>
      <c r="U725" s="304"/>
      <c r="V725" s="304"/>
      <c r="W725" s="304" t="s">
        <v>3603</v>
      </c>
      <c r="X725" s="304" t="s">
        <v>232</v>
      </c>
      <c r="Y725" s="366">
        <f t="shared" si="209"/>
        <v>506.6</v>
      </c>
      <c r="Z725" s="304"/>
      <c r="AA725" s="304">
        <v>0.45</v>
      </c>
      <c r="AB725" s="304">
        <v>-999</v>
      </c>
      <c r="AC725" s="304">
        <v>-999</v>
      </c>
      <c r="AD725" s="366">
        <v>-999</v>
      </c>
      <c r="AE725" s="304">
        <v>-999</v>
      </c>
      <c r="AF725" s="304">
        <v>-999</v>
      </c>
      <c r="AG725" s="304"/>
      <c r="AH725" s="304">
        <v>0.181532</v>
      </c>
      <c r="AI725" s="312"/>
      <c r="AJ725" s="332">
        <v>760</v>
      </c>
      <c r="AK725" s="304">
        <f t="shared" si="208"/>
        <v>760</v>
      </c>
      <c r="AL725" s="363">
        <v>0.43</v>
      </c>
      <c r="AM725" s="389" t="str">
        <f t="shared" si="206"/>
        <v/>
      </c>
      <c r="AN725" s="304"/>
      <c r="AO725" s="304"/>
      <c r="AP725" s="312"/>
      <c r="AQ725" s="312"/>
      <c r="AR725" s="312"/>
      <c r="AS725" s="312"/>
      <c r="AT725" s="312"/>
      <c r="AU725" s="329">
        <f>VLOOKUP(C725,[1]world!$A$2:$B$3555,2,FALSE)</f>
        <v>4</v>
      </c>
      <c r="AV725" s="329">
        <v>459</v>
      </c>
      <c r="AW725" s="304">
        <v>0.37</v>
      </c>
      <c r="AX725" s="304">
        <v>-999</v>
      </c>
      <c r="AY725" s="304">
        <v>-999</v>
      </c>
      <c r="AZ725" s="304">
        <v>-999</v>
      </c>
      <c r="BA725" s="304">
        <v>-999</v>
      </c>
      <c r="BB725" s="304">
        <v>-999</v>
      </c>
      <c r="BC725" s="304">
        <v>-999</v>
      </c>
      <c r="BD725" s="304">
        <v>-999</v>
      </c>
      <c r="BE725" s="304">
        <v>-999</v>
      </c>
      <c r="BF725" s="304">
        <v>-999</v>
      </c>
      <c r="BG725" s="304">
        <v>-999</v>
      </c>
      <c r="BH725" s="304">
        <v>-999</v>
      </c>
      <c r="BI725" s="304">
        <v>-999</v>
      </c>
      <c r="BJ725" s="304" t="s">
        <v>4954</v>
      </c>
      <c r="BK725" s="304" t="s">
        <v>4954</v>
      </c>
      <c r="BL725" s="304" t="s">
        <v>4954</v>
      </c>
    </row>
    <row r="726" spans="1:64" ht="15" hidden="1" customHeight="1" x14ac:dyDescent="0.2">
      <c r="A726" s="304" t="s">
        <v>4922</v>
      </c>
      <c r="B726" s="304" t="s">
        <v>5970</v>
      </c>
      <c r="C726" s="304">
        <v>730</v>
      </c>
      <c r="D726" s="349" t="s">
        <v>4411</v>
      </c>
      <c r="E726" s="309">
        <v>-999</v>
      </c>
      <c r="F726" s="309"/>
      <c r="G726" s="324">
        <v>40.982399999999998</v>
      </c>
      <c r="H726" s="324">
        <v>28.82</v>
      </c>
      <c r="I726" s="324" t="s">
        <v>232</v>
      </c>
      <c r="J726" s="368">
        <f>GEOMEAN(Y726,AV726,AK726)</f>
        <v>354.37248927422479</v>
      </c>
      <c r="K726" s="331">
        <f t="shared" si="212"/>
        <v>0.38547027482550061</v>
      </c>
      <c r="L726" s="304" t="str">
        <f t="shared" si="207"/>
        <v>D</v>
      </c>
      <c r="M726" s="388" t="s">
        <v>6089</v>
      </c>
      <c r="N726" s="304"/>
      <c r="O726" s="356"/>
      <c r="P726" s="304"/>
      <c r="Q726" s="310"/>
      <c r="R726" s="304"/>
      <c r="S726" s="304"/>
      <c r="T726" s="304"/>
      <c r="U726" s="304"/>
      <c r="V726" s="304"/>
      <c r="W726" s="304" t="s">
        <v>1398</v>
      </c>
      <c r="X726" s="304" t="s">
        <v>205</v>
      </c>
      <c r="Y726" s="366">
        <f t="shared" si="209"/>
        <v>424.8</v>
      </c>
      <c r="Z726" s="304"/>
      <c r="AA726" s="331">
        <v>0.36</v>
      </c>
      <c r="AB726" s="304">
        <v>-999</v>
      </c>
      <c r="AC726" s="304">
        <v>-999</v>
      </c>
      <c r="AD726" s="366">
        <v>-999</v>
      </c>
      <c r="AE726" s="304">
        <v>-999</v>
      </c>
      <c r="AF726" s="304">
        <v>-999</v>
      </c>
      <c r="AG726" s="304"/>
      <c r="AH726" s="304">
        <v>8.5842399999999999E-3</v>
      </c>
      <c r="AI726" s="312"/>
      <c r="AJ726" s="332">
        <v>287</v>
      </c>
      <c r="AK726" s="304">
        <f t="shared" si="208"/>
        <v>270</v>
      </c>
      <c r="AL726" s="363">
        <v>0.43</v>
      </c>
      <c r="AM726" s="389" t="str">
        <f t="shared" si="206"/>
        <v/>
      </c>
      <c r="AN726" s="304"/>
      <c r="AO726" s="304"/>
      <c r="AP726" s="312"/>
      <c r="AQ726" s="312"/>
      <c r="AR726" s="312"/>
      <c r="AS726" s="312"/>
      <c r="AT726" s="312"/>
      <c r="AU726" s="329">
        <f>VLOOKUP(C726,[1]world!$A$2:$B$3555,2,FALSE)</f>
        <v>7</v>
      </c>
      <c r="AV726" s="329">
        <v>388</v>
      </c>
      <c r="AW726" s="304">
        <v>0.37</v>
      </c>
      <c r="AX726" s="304">
        <v>-999</v>
      </c>
      <c r="AY726" s="304">
        <v>-999</v>
      </c>
      <c r="AZ726" s="304">
        <v>-999</v>
      </c>
      <c r="BA726" s="304">
        <v>-999</v>
      </c>
      <c r="BB726" s="304">
        <v>-999</v>
      </c>
      <c r="BC726" s="304">
        <v>-999</v>
      </c>
      <c r="BD726" s="304">
        <v>-999</v>
      </c>
      <c r="BE726" s="304">
        <v>-999</v>
      </c>
      <c r="BF726" s="304">
        <v>-999</v>
      </c>
      <c r="BG726" s="304">
        <v>-999</v>
      </c>
      <c r="BH726" s="304">
        <v>-999</v>
      </c>
      <c r="BI726" s="304">
        <v>-999</v>
      </c>
      <c r="BJ726" s="304" t="s">
        <v>4954</v>
      </c>
      <c r="BK726" s="304" t="s">
        <v>4954</v>
      </c>
      <c r="BL726" s="304" t="s">
        <v>4954</v>
      </c>
    </row>
    <row r="727" spans="1:64" ht="15" hidden="1" customHeight="1" x14ac:dyDescent="0.2">
      <c r="A727" s="304" t="s">
        <v>4922</v>
      </c>
      <c r="B727" s="304" t="s">
        <v>5968</v>
      </c>
      <c r="C727" s="304">
        <v>731</v>
      </c>
      <c r="D727" s="349" t="s">
        <v>224</v>
      </c>
      <c r="E727" s="309">
        <v>-999</v>
      </c>
      <c r="F727" s="309"/>
      <c r="G727" s="324">
        <v>22.005500000000001</v>
      </c>
      <c r="H727" s="324">
        <v>120.738</v>
      </c>
      <c r="I727" s="324" t="s">
        <v>214</v>
      </c>
      <c r="J727" s="368">
        <f>P727</f>
        <v>204.23</v>
      </c>
      <c r="K727" s="331">
        <v>0.1</v>
      </c>
      <c r="L727" s="304" t="str">
        <f t="shared" si="207"/>
        <v>D</v>
      </c>
      <c r="M727" s="388">
        <v>0</v>
      </c>
      <c r="N727" s="304"/>
      <c r="O727" s="356">
        <v>33.5</v>
      </c>
      <c r="P727" s="304">
        <v>204.23</v>
      </c>
      <c r="Q727" s="309">
        <v>2399</v>
      </c>
      <c r="R727" s="304" t="s">
        <v>5948</v>
      </c>
      <c r="S727" s="304"/>
      <c r="T727" s="304"/>
      <c r="U727" s="304"/>
      <c r="V727" s="304"/>
      <c r="W727" s="315" t="s">
        <v>225</v>
      </c>
      <c r="X727" s="304" t="s">
        <v>213</v>
      </c>
      <c r="Y727" s="366">
        <f t="shared" si="209"/>
        <v>274.5</v>
      </c>
      <c r="Z727" s="304"/>
      <c r="AA727" s="304"/>
      <c r="AB727" s="304" t="s">
        <v>213</v>
      </c>
      <c r="AC727" s="304">
        <v>22</v>
      </c>
      <c r="AD727" s="366">
        <v>204.23</v>
      </c>
      <c r="AE727" s="304">
        <v>300</v>
      </c>
      <c r="AF727" s="331" t="e">
        <f>EXP(IF(X727="A",LN(#REF!),IF(X727="B",LN(#REF!),IF(OR(X727="C",X727="D",X727="CD"),LN(#REF!)+((LN(#REF!)-LN(#REF!))/(1+(EXP(LN(#REF!)-LN(AC727))/#REF!))),IF(X727="E",LN(204.2),"N/A")))))</f>
        <v>#REF!</v>
      </c>
      <c r="AG727" s="304">
        <v>0.33</v>
      </c>
      <c r="AH727" s="304">
        <v>3.5294100000000002E-3</v>
      </c>
      <c r="AI727" s="312"/>
      <c r="AJ727" s="332">
        <v>286</v>
      </c>
      <c r="AK727" s="304">
        <f t="shared" si="208"/>
        <v>270</v>
      </c>
      <c r="AL727" s="304">
        <f>IF(AH727&lt;=0.0022,0.2,0.43)</f>
        <v>0.43</v>
      </c>
      <c r="AM727" s="389" t="str">
        <f t="shared" si="206"/>
        <v/>
      </c>
      <c r="AN727" s="304"/>
      <c r="AO727" s="304"/>
      <c r="AP727" s="312"/>
      <c r="AQ727" s="312"/>
      <c r="AR727" s="312"/>
      <c r="AS727" s="312"/>
      <c r="AT727" s="312"/>
      <c r="AU727" s="329">
        <f>VLOOKUP(C727,[1]world!$A$2:$B$3555,2,FALSE)</f>
        <v>11</v>
      </c>
      <c r="AV727" s="329">
        <v>328</v>
      </c>
      <c r="AW727" s="304">
        <v>0.37</v>
      </c>
      <c r="AX727" s="304">
        <v>-999</v>
      </c>
      <c r="AY727" s="304">
        <v>-999</v>
      </c>
      <c r="AZ727" s="304">
        <v>-999</v>
      </c>
      <c r="BA727" s="304">
        <v>-999</v>
      </c>
      <c r="BB727" s="304">
        <v>-999</v>
      </c>
      <c r="BC727" s="304">
        <v>-999</v>
      </c>
      <c r="BD727" s="304">
        <v>-999</v>
      </c>
      <c r="BE727" s="304">
        <v>-999</v>
      </c>
      <c r="BF727" s="304">
        <v>-999</v>
      </c>
      <c r="BG727" s="304">
        <v>-999</v>
      </c>
      <c r="BH727" s="304">
        <v>-999</v>
      </c>
      <c r="BI727" s="304">
        <v>-999</v>
      </c>
      <c r="BJ727" s="304" t="s">
        <v>4954</v>
      </c>
      <c r="BK727" s="304" t="s">
        <v>4954</v>
      </c>
      <c r="BL727" s="304" t="s">
        <v>4954</v>
      </c>
    </row>
    <row r="728" spans="1:64" ht="15" hidden="1" customHeight="1" x14ac:dyDescent="0.2">
      <c r="A728" s="304" t="s">
        <v>4922</v>
      </c>
      <c r="B728" s="304" t="s">
        <v>5977</v>
      </c>
      <c r="C728" s="304">
        <v>732</v>
      </c>
      <c r="D728" s="349" t="s">
        <v>2946</v>
      </c>
      <c r="E728" s="309">
        <v>-999</v>
      </c>
      <c r="F728" s="309"/>
      <c r="G728" s="324">
        <v>35.273299999999999</v>
      </c>
      <c r="H728" s="324">
        <v>136.24700000000001</v>
      </c>
      <c r="I728" s="324" t="s">
        <v>212</v>
      </c>
      <c r="J728" s="368">
        <f>P728</f>
        <v>256</v>
      </c>
      <c r="K728" s="331">
        <v>0.11</v>
      </c>
      <c r="L728" s="304" t="str">
        <f t="shared" si="207"/>
        <v>D</v>
      </c>
      <c r="M728" s="388">
        <v>1</v>
      </c>
      <c r="N728" s="304"/>
      <c r="O728" s="356">
        <v>21</v>
      </c>
      <c r="P728" s="331">
        <v>256</v>
      </c>
      <c r="Q728" s="310" t="s">
        <v>2549</v>
      </c>
      <c r="R728" s="304"/>
      <c r="S728" s="304"/>
      <c r="T728" s="304"/>
      <c r="U728" s="304"/>
      <c r="V728" s="304"/>
      <c r="W728" s="304" t="s">
        <v>1408</v>
      </c>
      <c r="X728" s="304" t="s">
        <v>213</v>
      </c>
      <c r="Y728" s="366">
        <f t="shared" si="209"/>
        <v>274.5</v>
      </c>
      <c r="Z728" s="304"/>
      <c r="AA728" s="304"/>
      <c r="AB728" s="304">
        <v>-999</v>
      </c>
      <c r="AC728" s="304">
        <v>-999</v>
      </c>
      <c r="AD728" s="366">
        <v>-999</v>
      </c>
      <c r="AE728" s="304">
        <v>-999</v>
      </c>
      <c r="AF728" s="304">
        <v>-999</v>
      </c>
      <c r="AG728" s="304"/>
      <c r="AH728" s="304">
        <v>3.6756499999999999E-3</v>
      </c>
      <c r="AI728" s="312"/>
      <c r="AJ728" s="332">
        <v>290</v>
      </c>
      <c r="AK728" s="304">
        <f t="shared" si="208"/>
        <v>270</v>
      </c>
      <c r="AL728" s="304">
        <f>IF(AH728&lt;=0.0022,0.2,0.43)</f>
        <v>0.43</v>
      </c>
      <c r="AM728" s="389" t="str">
        <f t="shared" si="206"/>
        <v/>
      </c>
      <c r="AN728" s="304"/>
      <c r="AO728" s="304"/>
      <c r="AP728" s="312"/>
      <c r="AQ728" s="312"/>
      <c r="AR728" s="312"/>
      <c r="AS728" s="312"/>
      <c r="AT728" s="312"/>
      <c r="AU728" s="329">
        <f>VLOOKUP(C728,[1]world!$A$2:$B$3555,2,FALSE)</f>
        <v>13</v>
      </c>
      <c r="AV728" s="329"/>
      <c r="AW728" s="304">
        <v>0.37</v>
      </c>
      <c r="AX728" s="304">
        <v>400</v>
      </c>
      <c r="AY728" s="304">
        <v>-999</v>
      </c>
      <c r="AZ728" s="304">
        <v>400</v>
      </c>
      <c r="BA728" s="304">
        <v>400</v>
      </c>
      <c r="BB728" s="304">
        <v>-999</v>
      </c>
      <c r="BC728" s="304">
        <v>400</v>
      </c>
      <c r="BD728" s="304">
        <v>400</v>
      </c>
      <c r="BE728" s="304">
        <v>400</v>
      </c>
      <c r="BF728" s="304">
        <v>-999</v>
      </c>
      <c r="BG728" s="304">
        <v>-999</v>
      </c>
      <c r="BH728" s="304">
        <v>400</v>
      </c>
      <c r="BI728" s="304">
        <v>400</v>
      </c>
      <c r="BJ728" s="304">
        <v>2</v>
      </c>
      <c r="BK728" s="304" t="s">
        <v>4954</v>
      </c>
      <c r="BL728" s="304">
        <v>2</v>
      </c>
    </row>
    <row r="729" spans="1:64" ht="15" hidden="1" customHeight="1" x14ac:dyDescent="0.2">
      <c r="A729" s="304" t="s">
        <v>4922</v>
      </c>
      <c r="B729" s="304" t="s">
        <v>5968</v>
      </c>
      <c r="C729" s="304">
        <v>733</v>
      </c>
      <c r="D729" s="349" t="s">
        <v>698</v>
      </c>
      <c r="E729" s="309">
        <v>-999</v>
      </c>
      <c r="F729" s="309"/>
      <c r="G729" s="324">
        <v>24.802199999999999</v>
      </c>
      <c r="H729" s="324">
        <v>120.9695</v>
      </c>
      <c r="I729" s="324" t="s">
        <v>206</v>
      </c>
      <c r="J729" s="368">
        <f t="shared" ref="J729:J730" si="213">EXP(0.21*LN(Y729)+0.33*LN(AF729)+0.28*LN(AJ729)+0.18*LN(AV729))</f>
        <v>321.65163269856635</v>
      </c>
      <c r="K729" s="331">
        <f t="shared" ref="K729:K730" si="214">SQRT(0.21*AA729^2+0.33*AG729^2+0.28*AL729^2+0.18*AW729^2)</f>
        <v>0.3735866699977396</v>
      </c>
      <c r="L729" s="304" t="str">
        <f t="shared" si="207"/>
        <v>D</v>
      </c>
      <c r="M729" s="388" t="s">
        <v>6093</v>
      </c>
      <c r="N729" s="304"/>
      <c r="O729" s="356"/>
      <c r="P729" s="356"/>
      <c r="Q729" s="356"/>
      <c r="R729" s="304"/>
      <c r="S729" s="304"/>
      <c r="T729" s="304"/>
      <c r="U729" s="304"/>
      <c r="V729" s="304"/>
      <c r="W729" s="315" t="s">
        <v>699</v>
      </c>
      <c r="X729" s="304" t="s">
        <v>213</v>
      </c>
      <c r="Y729" s="366">
        <f t="shared" si="209"/>
        <v>274.5</v>
      </c>
      <c r="Z729" s="304"/>
      <c r="AA729" s="331">
        <v>0.36</v>
      </c>
      <c r="AB729" s="304" t="s">
        <v>213</v>
      </c>
      <c r="AC729" s="304">
        <v>34</v>
      </c>
      <c r="AD729" s="366">
        <v>430.47</v>
      </c>
      <c r="AE729" s="304">
        <v>400</v>
      </c>
      <c r="AF729" s="331">
        <f t="shared" ref="AF729:AF730" si="215">EXP(IF(X729="A",LN(683.9),IF(X729="B",LN(559.6),IF(OR(X729="C",X729="D",X729="CD"),LN(225)+((LN(513)-LN(225))/(1+(EXP(LN(31.4)-LN(AC729))/0.48))),IF(X729="E",LN(204.2),"N/A")))))</f>
        <v>298.25960310793772</v>
      </c>
      <c r="AG729" s="304">
        <v>0.33</v>
      </c>
      <c r="AH729" s="304">
        <v>6.7086799999999999E-3</v>
      </c>
      <c r="AI729" s="312"/>
      <c r="AJ729" s="332">
        <v>351</v>
      </c>
      <c r="AK729" s="304">
        <f t="shared" si="208"/>
        <v>270</v>
      </c>
      <c r="AL729" s="363">
        <v>0.43</v>
      </c>
      <c r="AM729" s="389" t="str">
        <f t="shared" si="206"/>
        <v/>
      </c>
      <c r="AN729" s="304"/>
      <c r="AO729" s="304"/>
      <c r="AP729" s="312"/>
      <c r="AQ729" s="312"/>
      <c r="AR729" s="312"/>
      <c r="AS729" s="312"/>
      <c r="AT729" s="312"/>
      <c r="AU729" s="329">
        <f>VLOOKUP(C729,[1]world!$A$2:$B$3555,2,FALSE)</f>
        <v>7</v>
      </c>
      <c r="AV729" s="329">
        <v>388</v>
      </c>
      <c r="AW729" s="304">
        <v>0.37</v>
      </c>
      <c r="AX729" s="304">
        <v>-999</v>
      </c>
      <c r="AY729" s="304">
        <v>-999</v>
      </c>
      <c r="AZ729" s="304">
        <v>-999</v>
      </c>
      <c r="BA729" s="304">
        <v>-999</v>
      </c>
      <c r="BB729" s="304">
        <v>-999</v>
      </c>
      <c r="BC729" s="304">
        <v>-999</v>
      </c>
      <c r="BD729" s="304">
        <v>-999</v>
      </c>
      <c r="BE729" s="304">
        <v>-999</v>
      </c>
      <c r="BF729" s="304">
        <v>-999</v>
      </c>
      <c r="BG729" s="304">
        <v>-999</v>
      </c>
      <c r="BH729" s="304">
        <v>-999</v>
      </c>
      <c r="BI729" s="304">
        <v>-999</v>
      </c>
      <c r="BJ729" s="304" t="s">
        <v>4954</v>
      </c>
      <c r="BK729" s="304" t="s">
        <v>4954</v>
      </c>
      <c r="BL729" s="304" t="s">
        <v>4954</v>
      </c>
    </row>
    <row r="730" spans="1:64" ht="15" hidden="1" customHeight="1" x14ac:dyDescent="0.2">
      <c r="A730" s="304" t="s">
        <v>4922</v>
      </c>
      <c r="B730" s="304" t="s">
        <v>5968</v>
      </c>
      <c r="C730" s="304">
        <v>734</v>
      </c>
      <c r="D730" s="349" t="s">
        <v>504</v>
      </c>
      <c r="E730" s="309">
        <v>-999</v>
      </c>
      <c r="F730" s="309"/>
      <c r="G730" s="324">
        <v>23.977</v>
      </c>
      <c r="H730" s="324">
        <v>121.605</v>
      </c>
      <c r="I730" s="324" t="s">
        <v>232</v>
      </c>
      <c r="J730" s="368">
        <f t="shared" si="213"/>
        <v>260.47023378552313</v>
      </c>
      <c r="K730" s="331">
        <f t="shared" si="214"/>
        <v>0.31463470882914363</v>
      </c>
      <c r="L730" s="304" t="str">
        <f t="shared" si="207"/>
        <v>D</v>
      </c>
      <c r="M730" s="388" t="s">
        <v>6093</v>
      </c>
      <c r="N730" s="304"/>
      <c r="O730" s="356"/>
      <c r="P730" s="356"/>
      <c r="Q730" s="356"/>
      <c r="R730" s="304"/>
      <c r="S730" s="304"/>
      <c r="T730" s="304"/>
      <c r="U730" s="304"/>
      <c r="V730" s="304"/>
      <c r="W730" s="315" t="s">
        <v>505</v>
      </c>
      <c r="X730" s="304" t="s">
        <v>213</v>
      </c>
      <c r="Y730" s="366">
        <f t="shared" si="209"/>
        <v>274.5</v>
      </c>
      <c r="Z730" s="304"/>
      <c r="AA730" s="331">
        <v>0.36</v>
      </c>
      <c r="AB730" s="304" t="s">
        <v>213</v>
      </c>
      <c r="AC730" s="304">
        <v>16</v>
      </c>
      <c r="AD730" s="366">
        <v>494.82</v>
      </c>
      <c r="AE730" s="304">
        <v>300</v>
      </c>
      <c r="AF730" s="331">
        <f t="shared" si="215"/>
        <v>264.55980365409653</v>
      </c>
      <c r="AG730" s="304">
        <v>0.33</v>
      </c>
      <c r="AH730" s="304">
        <v>1.0779800000000001E-3</v>
      </c>
      <c r="AI730" s="312"/>
      <c r="AJ730" s="332">
        <v>212</v>
      </c>
      <c r="AK730" s="304">
        <f t="shared" si="208"/>
        <v>210</v>
      </c>
      <c r="AL730" s="304">
        <v>0.2</v>
      </c>
      <c r="AM730" s="389" t="str">
        <f t="shared" si="206"/>
        <v/>
      </c>
      <c r="AN730" s="304"/>
      <c r="AO730" s="304"/>
      <c r="AP730" s="312"/>
      <c r="AQ730" s="312"/>
      <c r="AR730" s="312"/>
      <c r="AS730" s="312"/>
      <c r="AT730" s="312"/>
      <c r="AU730" s="329">
        <f>VLOOKUP(C730,[1]world!$A$2:$B$3555,2,FALSE)</f>
        <v>11</v>
      </c>
      <c r="AV730" s="329">
        <v>328</v>
      </c>
      <c r="AW730" s="304">
        <v>0.37</v>
      </c>
      <c r="AX730" s="304">
        <v>-999</v>
      </c>
      <c r="AY730" s="304">
        <v>-999</v>
      </c>
      <c r="AZ730" s="304">
        <v>-999</v>
      </c>
      <c r="BA730" s="304">
        <v>-999</v>
      </c>
      <c r="BB730" s="304">
        <v>-999</v>
      </c>
      <c r="BC730" s="304">
        <v>-999</v>
      </c>
      <c r="BD730" s="304">
        <v>-999</v>
      </c>
      <c r="BE730" s="304">
        <v>-999</v>
      </c>
      <c r="BF730" s="304">
        <v>-999</v>
      </c>
      <c r="BG730" s="304">
        <v>-999</v>
      </c>
      <c r="BH730" s="304">
        <v>-999</v>
      </c>
      <c r="BI730" s="304">
        <v>-999</v>
      </c>
      <c r="BJ730" s="304" t="s">
        <v>4954</v>
      </c>
      <c r="BK730" s="304" t="s">
        <v>4954</v>
      </c>
      <c r="BL730" s="304" t="s">
        <v>4954</v>
      </c>
    </row>
    <row r="731" spans="1:64" ht="15" hidden="1" customHeight="1" x14ac:dyDescent="0.2">
      <c r="A731" s="304" t="s">
        <v>208</v>
      </c>
      <c r="B731" s="304" t="s">
        <v>5968</v>
      </c>
      <c r="C731" s="304">
        <v>735</v>
      </c>
      <c r="D731" s="349" t="s">
        <v>433</v>
      </c>
      <c r="E731" s="309">
        <v>-999</v>
      </c>
      <c r="F731" s="309"/>
      <c r="G731" s="324">
        <v>23.601199999999999</v>
      </c>
      <c r="H731" s="324">
        <v>121.51220000000001</v>
      </c>
      <c r="I731" s="324" t="s">
        <v>214</v>
      </c>
      <c r="J731" s="368">
        <f>P731</f>
        <v>789.18</v>
      </c>
      <c r="K731" s="331">
        <v>0.1</v>
      </c>
      <c r="L731" s="304" t="str">
        <f t="shared" si="207"/>
        <v>B</v>
      </c>
      <c r="M731" s="388">
        <v>0</v>
      </c>
      <c r="N731" s="304"/>
      <c r="O731" s="356">
        <v>33</v>
      </c>
      <c r="P731" s="356">
        <v>789.18</v>
      </c>
      <c r="Q731" s="309">
        <v>3143</v>
      </c>
      <c r="R731" s="304" t="s">
        <v>5948</v>
      </c>
      <c r="S731" s="304"/>
      <c r="T731" s="304"/>
      <c r="U731" s="304"/>
      <c r="V731" s="304"/>
      <c r="W731" s="315" t="s">
        <v>204</v>
      </c>
      <c r="X731" s="304" t="s">
        <v>205</v>
      </c>
      <c r="Y731" s="366">
        <f t="shared" si="209"/>
        <v>424.8</v>
      </c>
      <c r="Z731" s="304"/>
      <c r="AA731" s="304"/>
      <c r="AB731" s="304" t="s">
        <v>205</v>
      </c>
      <c r="AC731" s="304">
        <v>8</v>
      </c>
      <c r="AD731" s="366">
        <v>789.18</v>
      </c>
      <c r="AE731" s="304">
        <v>559.6</v>
      </c>
      <c r="AF731" s="331" t="e">
        <f>EXP(IF(X731="A",LN(#REF!),IF(X731="B",LN(#REF!),IF(OR(X731="C",X731="D",X731="CD"),LN(#REF!)+((LN(#REF!)-LN(#REF!))/(1+(EXP(LN(#REF!)-LN(AC731))/#REF!))),IF(X731="E",LN(204.2),"N/A")))))</f>
        <v>#REF!</v>
      </c>
      <c r="AG731" s="304">
        <v>0.33</v>
      </c>
      <c r="AH731" s="304">
        <v>2.77589E-2</v>
      </c>
      <c r="AI731" s="312"/>
      <c r="AJ731" s="332">
        <v>760</v>
      </c>
      <c r="AK731" s="304">
        <f t="shared" si="208"/>
        <v>760</v>
      </c>
      <c r="AL731" s="304">
        <f>IF(AH731&lt;=0.0022,0.2,0.43)</f>
        <v>0.43</v>
      </c>
      <c r="AM731" s="389" t="str">
        <f t="shared" si="206"/>
        <v/>
      </c>
      <c r="AN731" s="304"/>
      <c r="AO731" s="304"/>
      <c r="AP731" s="312"/>
      <c r="AQ731" s="312"/>
      <c r="AR731" s="312"/>
      <c r="AS731" s="312"/>
      <c r="AT731" s="312"/>
      <c r="AU731" s="329">
        <f>VLOOKUP(C731,[1]world!$A$2:$B$3555,2,FALSE)</f>
        <v>7</v>
      </c>
      <c r="AV731" s="329">
        <v>388</v>
      </c>
      <c r="AW731" s="304">
        <v>0.37</v>
      </c>
      <c r="AX731" s="304">
        <v>-999</v>
      </c>
      <c r="AY731" s="304">
        <v>-999</v>
      </c>
      <c r="AZ731" s="304">
        <v>-999</v>
      </c>
      <c r="BA731" s="304">
        <v>-999</v>
      </c>
      <c r="BB731" s="304">
        <v>-999</v>
      </c>
      <c r="BC731" s="304">
        <v>-999</v>
      </c>
      <c r="BD731" s="304">
        <v>-999</v>
      </c>
      <c r="BE731" s="304">
        <v>-999</v>
      </c>
      <c r="BF731" s="304">
        <v>-999</v>
      </c>
      <c r="BG731" s="304">
        <v>-999</v>
      </c>
      <c r="BH731" s="304">
        <v>-999</v>
      </c>
      <c r="BI731" s="304">
        <v>-999</v>
      </c>
      <c r="BJ731" s="304" t="s">
        <v>4954</v>
      </c>
      <c r="BK731" s="304" t="s">
        <v>4954</v>
      </c>
      <c r="BL731" s="304" t="s">
        <v>4954</v>
      </c>
    </row>
    <row r="732" spans="1:64" ht="15" hidden="1" customHeight="1" x14ac:dyDescent="0.2">
      <c r="A732" s="304" t="s">
        <v>208</v>
      </c>
      <c r="B732" s="304" t="s">
        <v>5968</v>
      </c>
      <c r="C732" s="304">
        <v>736</v>
      </c>
      <c r="D732" s="349" t="s">
        <v>409</v>
      </c>
      <c r="E732" s="309">
        <v>-999</v>
      </c>
      <c r="F732" s="309"/>
      <c r="G732" s="324">
        <v>23.476800000000001</v>
      </c>
      <c r="H732" s="324">
        <v>121.497</v>
      </c>
      <c r="I732" s="324" t="s">
        <v>214</v>
      </c>
      <c r="J732" s="368">
        <f>AD732</f>
        <v>1525.85</v>
      </c>
      <c r="K732" s="331">
        <v>0.1</v>
      </c>
      <c r="L732" s="304" t="str">
        <f t="shared" si="207"/>
        <v>A</v>
      </c>
      <c r="M732" s="388">
        <v>0</v>
      </c>
      <c r="N732" s="304"/>
      <c r="O732" s="356"/>
      <c r="P732" s="356"/>
      <c r="Q732" s="356"/>
      <c r="R732" s="304" t="s">
        <v>209</v>
      </c>
      <c r="S732" s="304"/>
      <c r="T732" s="304"/>
      <c r="U732" s="304"/>
      <c r="V732" s="304"/>
      <c r="W732" s="304" t="s">
        <v>235</v>
      </c>
      <c r="X732" s="304" t="s">
        <v>205</v>
      </c>
      <c r="Y732" s="366">
        <f t="shared" si="209"/>
        <v>424.8</v>
      </c>
      <c r="Z732" s="304"/>
      <c r="AA732" s="304"/>
      <c r="AB732" s="304" t="s">
        <v>205</v>
      </c>
      <c r="AC732" s="304">
        <v>16</v>
      </c>
      <c r="AD732" s="366">
        <v>1525.85</v>
      </c>
      <c r="AE732" s="304">
        <v>559.6</v>
      </c>
      <c r="AF732" s="331" t="e">
        <f>EXP(IF(X732="A",LN(#REF!),IF(X732="B",LN(#REF!),IF(OR(X732="C",X732="D",X732="CD"),LN(#REF!)+((LN(#REF!)-LN(#REF!))/(1+(EXP(LN(#REF!)-LN(AC732))/#REF!))),IF(X732="E",LN(204.2),"N/A")))))</f>
        <v>#REF!</v>
      </c>
      <c r="AG732" s="304">
        <v>0.33</v>
      </c>
      <c r="AH732" s="304">
        <v>0.122946</v>
      </c>
      <c r="AI732" s="312"/>
      <c r="AJ732" s="332">
        <v>760</v>
      </c>
      <c r="AK732" s="304">
        <f t="shared" si="208"/>
        <v>760</v>
      </c>
      <c r="AL732" s="304">
        <f>IF(AH732&lt;=0.0022,0.2,0.43)</f>
        <v>0.43</v>
      </c>
      <c r="AM732" s="389" t="str">
        <f t="shared" si="206"/>
        <v/>
      </c>
      <c r="AN732" s="304"/>
      <c r="AO732" s="304"/>
      <c r="AP732" s="312"/>
      <c r="AQ732" s="312"/>
      <c r="AR732" s="312"/>
      <c r="AS732" s="312"/>
      <c r="AT732" s="312"/>
      <c r="AU732" s="329">
        <f>VLOOKUP(C732,[1]world!$A$2:$B$3555,2,FALSE)</f>
        <v>7</v>
      </c>
      <c r="AV732" s="329">
        <v>388</v>
      </c>
      <c r="AW732" s="304">
        <v>0.37</v>
      </c>
      <c r="AX732" s="304">
        <v>0</v>
      </c>
      <c r="AY732" s="304">
        <v>9.8000000000000007</v>
      </c>
      <c r="AZ732" s="304">
        <v>-999</v>
      </c>
      <c r="BA732" s="304">
        <v>0</v>
      </c>
      <c r="BB732" s="304">
        <v>9.8000000000000007</v>
      </c>
      <c r="BC732" s="304">
        <v>-999</v>
      </c>
      <c r="BD732" s="304">
        <v>-999</v>
      </c>
      <c r="BE732" s="304">
        <v>-999</v>
      </c>
      <c r="BF732" s="304">
        <v>-999</v>
      </c>
      <c r="BG732" s="304">
        <v>-999</v>
      </c>
      <c r="BH732" s="304">
        <v>-999</v>
      </c>
      <c r="BI732" s="304">
        <v>-999</v>
      </c>
      <c r="BJ732" s="304">
        <v>0</v>
      </c>
      <c r="BK732" s="304">
        <v>0</v>
      </c>
      <c r="BL732" s="304" t="s">
        <v>4954</v>
      </c>
    </row>
    <row r="733" spans="1:64" ht="15" hidden="1" customHeight="1" x14ac:dyDescent="0.2">
      <c r="A733" s="304" t="s">
        <v>4922</v>
      </c>
      <c r="B733" s="304" t="s">
        <v>5968</v>
      </c>
      <c r="C733" s="304">
        <v>737</v>
      </c>
      <c r="D733" s="349" t="s">
        <v>444</v>
      </c>
      <c r="E733" s="309">
        <v>-999</v>
      </c>
      <c r="F733" s="309"/>
      <c r="G733" s="324">
        <v>23.660799999999998</v>
      </c>
      <c r="H733" s="324">
        <v>121.414</v>
      </c>
      <c r="I733" s="324" t="s">
        <v>214</v>
      </c>
      <c r="J733" s="368">
        <f>EXP(0.21*LN(Y733)+0.33*LN(AF733)+0.28*LN(AJ733)+0.18*LN(AV733))</f>
        <v>459.56375140898331</v>
      </c>
      <c r="K733" s="331">
        <f>SQRT(0.21*AA733^2+0.33*AG733^2+0.28*AL733^2+0.18*AW733^2)</f>
        <v>0.3735866699977396</v>
      </c>
      <c r="L733" s="304" t="str">
        <f t="shared" si="207"/>
        <v>C</v>
      </c>
      <c r="M733" s="388" t="s">
        <v>6093</v>
      </c>
      <c r="N733" s="304"/>
      <c r="O733" s="356"/>
      <c r="P733" s="356"/>
      <c r="Q733" s="356"/>
      <c r="R733" s="304"/>
      <c r="S733" s="304"/>
      <c r="T733" s="304"/>
      <c r="U733" s="304"/>
      <c r="V733" s="304"/>
      <c r="W733" s="315" t="s">
        <v>273</v>
      </c>
      <c r="X733" s="304" t="s">
        <v>213</v>
      </c>
      <c r="Y733" s="366">
        <f t="shared" si="209"/>
        <v>274.5</v>
      </c>
      <c r="Z733" s="304"/>
      <c r="AA733" s="331">
        <v>0.36</v>
      </c>
      <c r="AB733" s="304" t="s">
        <v>213</v>
      </c>
      <c r="AC733" s="304">
        <v>112</v>
      </c>
      <c r="AD733" s="366">
        <v>0</v>
      </c>
      <c r="AE733" s="304">
        <v>500</v>
      </c>
      <c r="AF733" s="331">
        <f>EXP(IF(X733="A",LN(683.9),IF(X733="B",LN(559.6),IF(OR(X733="C",X733="D",X733="CD"),LN(225)+((LN(513)-LN(225))/(1+(EXP(LN(31.4)-LN(AC733))/0.48))),IF(X733="E",LN(204.2),"N/A")))))</f>
        <v>378.56499103942605</v>
      </c>
      <c r="AG733" s="304">
        <v>0.33</v>
      </c>
      <c r="AH733" s="304">
        <v>0.160382</v>
      </c>
      <c r="AI733" s="312"/>
      <c r="AJ733" s="332">
        <v>760</v>
      </c>
      <c r="AK733" s="304">
        <f t="shared" si="208"/>
        <v>760</v>
      </c>
      <c r="AL733" s="363">
        <v>0.43</v>
      </c>
      <c r="AM733" s="389" t="str">
        <f t="shared" si="206"/>
        <v/>
      </c>
      <c r="AN733" s="304"/>
      <c r="AO733" s="304"/>
      <c r="AP733" s="312"/>
      <c r="AQ733" s="312"/>
      <c r="AR733" s="312"/>
      <c r="AS733" s="312"/>
      <c r="AT733" s="312"/>
      <c r="AU733" s="329">
        <f>VLOOKUP(C733,[1]world!$A$2:$B$3555,2,FALSE)</f>
        <v>3</v>
      </c>
      <c r="AV733" s="329">
        <v>547</v>
      </c>
      <c r="AW733" s="304">
        <v>0.37</v>
      </c>
      <c r="AX733" s="304">
        <v>-999</v>
      </c>
      <c r="AY733" s="304">
        <v>-999</v>
      </c>
      <c r="AZ733" s="304">
        <v>-999</v>
      </c>
      <c r="BA733" s="304">
        <v>-999</v>
      </c>
      <c r="BB733" s="304">
        <v>-999</v>
      </c>
      <c r="BC733" s="304">
        <v>-999</v>
      </c>
      <c r="BD733" s="304">
        <v>-999</v>
      </c>
      <c r="BE733" s="304">
        <v>-999</v>
      </c>
      <c r="BF733" s="304">
        <v>-999</v>
      </c>
      <c r="BG733" s="304">
        <v>-999</v>
      </c>
      <c r="BH733" s="304">
        <v>-999</v>
      </c>
      <c r="BI733" s="304">
        <v>-999</v>
      </c>
      <c r="BJ733" s="304" t="s">
        <v>4954</v>
      </c>
      <c r="BK733" s="304" t="s">
        <v>4954</v>
      </c>
      <c r="BL733" s="304" t="s">
        <v>4954</v>
      </c>
    </row>
    <row r="734" spans="1:64" ht="15" hidden="1" customHeight="1" x14ac:dyDescent="0.2">
      <c r="A734" s="304" t="s">
        <v>4922</v>
      </c>
      <c r="B734" s="304" t="s">
        <v>5968</v>
      </c>
      <c r="C734" s="304">
        <v>738</v>
      </c>
      <c r="D734" s="349" t="s">
        <v>446</v>
      </c>
      <c r="E734" s="309">
        <v>-999</v>
      </c>
      <c r="F734" s="309"/>
      <c r="G734" s="324">
        <v>23.673200000000001</v>
      </c>
      <c r="H734" s="324">
        <v>121.4173</v>
      </c>
      <c r="I734" s="324" t="s">
        <v>214</v>
      </c>
      <c r="J734" s="368">
        <f>P734</f>
        <v>559.11</v>
      </c>
      <c r="K734" s="331">
        <v>0.1</v>
      </c>
      <c r="L734" s="304" t="str">
        <f t="shared" si="207"/>
        <v>C</v>
      </c>
      <c r="M734" s="388">
        <v>0</v>
      </c>
      <c r="N734" s="304"/>
      <c r="O734" s="356">
        <v>31.6</v>
      </c>
      <c r="P734" s="356">
        <v>559.11</v>
      </c>
      <c r="Q734" s="309">
        <v>3144</v>
      </c>
      <c r="R734" s="304" t="s">
        <v>5948</v>
      </c>
      <c r="S734" s="304"/>
      <c r="T734" s="304"/>
      <c r="U734" s="304"/>
      <c r="V734" s="304"/>
      <c r="W734" s="315" t="s">
        <v>273</v>
      </c>
      <c r="X734" s="304" t="s">
        <v>213</v>
      </c>
      <c r="Y734" s="366">
        <f t="shared" si="209"/>
        <v>274.5</v>
      </c>
      <c r="Z734" s="304"/>
      <c r="AA734" s="304"/>
      <c r="AB734" s="304" t="s">
        <v>213</v>
      </c>
      <c r="AC734" s="304">
        <v>117</v>
      </c>
      <c r="AD734" s="366">
        <v>559.11</v>
      </c>
      <c r="AE734" s="304">
        <v>500</v>
      </c>
      <c r="AF734" s="331" t="e">
        <f>EXP(IF(X734="A",LN(#REF!),IF(X734="B",LN(#REF!),IF(OR(X734="C",X734="D",X734="CD"),LN(#REF!)+((LN(#REF!)-LN(#REF!))/(1+(EXP(LN(#REF!)-LN(AC734))/#REF!))),IF(X734="E",LN(204.2),"N/A")))))</f>
        <v>#REF!</v>
      </c>
      <c r="AG734" s="304">
        <v>0.33</v>
      </c>
      <c r="AH734" s="304">
        <v>0.11419799999999999</v>
      </c>
      <c r="AI734" s="312"/>
      <c r="AJ734" s="332">
        <v>760</v>
      </c>
      <c r="AK734" s="304">
        <f t="shared" si="208"/>
        <v>760</v>
      </c>
      <c r="AL734" s="304">
        <f>IF(AH734&lt;=0.0022,0.2,0.43)</f>
        <v>0.43</v>
      </c>
      <c r="AM734" s="389" t="str">
        <f t="shared" si="206"/>
        <v/>
      </c>
      <c r="AN734" s="304"/>
      <c r="AO734" s="304"/>
      <c r="AP734" s="312"/>
      <c r="AQ734" s="312"/>
      <c r="AR734" s="312"/>
      <c r="AS734" s="312"/>
      <c r="AT734" s="312"/>
      <c r="AU734" s="329">
        <f>VLOOKUP(C734,[1]world!$A$2:$B$3555,2,FALSE)</f>
        <v>3</v>
      </c>
      <c r="AV734" s="329">
        <v>547</v>
      </c>
      <c r="AW734" s="304">
        <v>0.37</v>
      </c>
      <c r="AX734" s="304">
        <v>-999</v>
      </c>
      <c r="AY734" s="304">
        <v>-999</v>
      </c>
      <c r="AZ734" s="304">
        <v>-999</v>
      </c>
      <c r="BA734" s="304">
        <v>-999</v>
      </c>
      <c r="BB734" s="304">
        <v>-999</v>
      </c>
      <c r="BC734" s="304">
        <v>-999</v>
      </c>
      <c r="BD734" s="304">
        <v>-999</v>
      </c>
      <c r="BE734" s="304">
        <v>-999</v>
      </c>
      <c r="BF734" s="304">
        <v>-999</v>
      </c>
      <c r="BG734" s="304">
        <v>-999</v>
      </c>
      <c r="BH734" s="304">
        <v>-999</v>
      </c>
      <c r="BI734" s="304">
        <v>-999</v>
      </c>
      <c r="BJ734" s="304" t="s">
        <v>4954</v>
      </c>
      <c r="BK734" s="304" t="s">
        <v>4954</v>
      </c>
      <c r="BL734" s="304" t="s">
        <v>4954</v>
      </c>
    </row>
    <row r="735" spans="1:64" ht="15" hidden="1" customHeight="1" x14ac:dyDescent="0.2">
      <c r="A735" s="304" t="s">
        <v>4922</v>
      </c>
      <c r="B735" s="304" t="s">
        <v>5968</v>
      </c>
      <c r="C735" s="304">
        <v>739</v>
      </c>
      <c r="D735" s="349" t="s">
        <v>512</v>
      </c>
      <c r="E735" s="309">
        <v>-999</v>
      </c>
      <c r="F735" s="309"/>
      <c r="G735" s="324">
        <v>23.9877</v>
      </c>
      <c r="H735" s="324">
        <v>121.6173</v>
      </c>
      <c r="I735" s="324" t="s">
        <v>214</v>
      </c>
      <c r="J735" s="368">
        <f t="shared" ref="J735:J736" si="216">EXP(0.21*LN(Y735)+0.33*LN(AF735)+0.28*LN(AJ735)+0.18*LN(AV735))</f>
        <v>358.87089556190801</v>
      </c>
      <c r="K735" s="331">
        <f t="shared" ref="K735:K736" si="217">SQRT(0.21*AA735^2+0.33*AG735^2+0.28*AL735^2+0.18*AW735^2)</f>
        <v>0.3735866699977396</v>
      </c>
      <c r="L735" s="304" t="str">
        <f t="shared" si="207"/>
        <v>D</v>
      </c>
      <c r="M735" s="388" t="s">
        <v>6093</v>
      </c>
      <c r="N735" s="304"/>
      <c r="O735" s="356"/>
      <c r="P735" s="356"/>
      <c r="Q735" s="356"/>
      <c r="R735" s="304"/>
      <c r="S735" s="304"/>
      <c r="T735" s="304"/>
      <c r="U735" s="304"/>
      <c r="V735" s="304"/>
      <c r="W735" s="315" t="s">
        <v>273</v>
      </c>
      <c r="X735" s="304" t="s">
        <v>213</v>
      </c>
      <c r="Y735" s="366">
        <f t="shared" si="209"/>
        <v>274.5</v>
      </c>
      <c r="Z735" s="304"/>
      <c r="AA735" s="331">
        <v>0.36</v>
      </c>
      <c r="AB735" s="304" t="s">
        <v>213</v>
      </c>
      <c r="AC735" s="304">
        <v>20</v>
      </c>
      <c r="AD735" s="366">
        <v>0</v>
      </c>
      <c r="AE735" s="304">
        <v>300</v>
      </c>
      <c r="AF735" s="331">
        <f t="shared" ref="AF735:AF736" si="218">EXP(IF(X735="A",LN(683.9),IF(X735="B",LN(559.6),IF(OR(X735="C",X735="D",X735="CD"),LN(225)+((LN(513)-LN(225))/(1+(EXP(LN(31.4)-LN(AC735))/0.48))),IF(X735="E",LN(204.2),"N/A")))))</f>
        <v>272.89253333564858</v>
      </c>
      <c r="AG735" s="304">
        <v>0.33</v>
      </c>
      <c r="AH735" s="304">
        <v>1.91226E-2</v>
      </c>
      <c r="AI735" s="312"/>
      <c r="AJ735" s="332">
        <v>642</v>
      </c>
      <c r="AK735" s="304">
        <f t="shared" si="208"/>
        <v>690</v>
      </c>
      <c r="AL735" s="363">
        <v>0.43</v>
      </c>
      <c r="AM735" s="389" t="str">
        <f t="shared" si="206"/>
        <v/>
      </c>
      <c r="AN735" s="304"/>
      <c r="AO735" s="304"/>
      <c r="AP735" s="312"/>
      <c r="AQ735" s="312"/>
      <c r="AR735" s="312"/>
      <c r="AS735" s="312"/>
      <c r="AT735" s="312"/>
      <c r="AU735" s="329">
        <f>VLOOKUP(C735,[1]world!$A$2:$B$3555,2,FALSE)</f>
        <v>11</v>
      </c>
      <c r="AV735" s="329">
        <v>328</v>
      </c>
      <c r="AW735" s="304">
        <v>0.37</v>
      </c>
      <c r="AX735" s="304">
        <v>-999</v>
      </c>
      <c r="AY735" s="304">
        <v>-999</v>
      </c>
      <c r="AZ735" s="304">
        <v>-999</v>
      </c>
      <c r="BA735" s="304">
        <v>-999</v>
      </c>
      <c r="BB735" s="304">
        <v>-999</v>
      </c>
      <c r="BC735" s="304">
        <v>-999</v>
      </c>
      <c r="BD735" s="304">
        <v>-999</v>
      </c>
      <c r="BE735" s="304">
        <v>-999</v>
      </c>
      <c r="BF735" s="304">
        <v>-999</v>
      </c>
      <c r="BG735" s="304">
        <v>-999</v>
      </c>
      <c r="BH735" s="304">
        <v>-999</v>
      </c>
      <c r="BI735" s="304">
        <v>-999</v>
      </c>
      <c r="BJ735" s="304" t="s">
        <v>4954</v>
      </c>
      <c r="BK735" s="304" t="s">
        <v>4954</v>
      </c>
      <c r="BL735" s="304" t="s">
        <v>4954</v>
      </c>
    </row>
    <row r="736" spans="1:64" ht="15" hidden="1" customHeight="1" x14ac:dyDescent="0.2">
      <c r="A736" s="304" t="s">
        <v>4922</v>
      </c>
      <c r="B736" s="304" t="s">
        <v>5968</v>
      </c>
      <c r="C736" s="304">
        <v>740</v>
      </c>
      <c r="D736" s="349" t="s">
        <v>514</v>
      </c>
      <c r="E736" s="309">
        <v>-999</v>
      </c>
      <c r="F736" s="309"/>
      <c r="G736" s="324">
        <v>23.9925</v>
      </c>
      <c r="H736" s="324">
        <v>121.6165</v>
      </c>
      <c r="I736" s="324" t="s">
        <v>214</v>
      </c>
      <c r="J736" s="368">
        <f t="shared" si="216"/>
        <v>373.42495439568665</v>
      </c>
      <c r="K736" s="331">
        <f t="shared" si="217"/>
        <v>0.3735866699977396</v>
      </c>
      <c r="L736" s="304" t="str">
        <f t="shared" si="207"/>
        <v>C</v>
      </c>
      <c r="M736" s="388" t="s">
        <v>6093</v>
      </c>
      <c r="N736" s="304"/>
      <c r="O736" s="356"/>
      <c r="P736" s="356"/>
      <c r="Q736" s="356"/>
      <c r="R736" s="304"/>
      <c r="S736" s="304"/>
      <c r="T736" s="304"/>
      <c r="U736" s="304"/>
      <c r="V736" s="304"/>
      <c r="W736" s="315" t="s">
        <v>273</v>
      </c>
      <c r="X736" s="304" t="s">
        <v>213</v>
      </c>
      <c r="Y736" s="366">
        <f t="shared" si="209"/>
        <v>274.5</v>
      </c>
      <c r="Z736" s="304"/>
      <c r="AA736" s="331">
        <v>0.36</v>
      </c>
      <c r="AB736" s="304" t="s">
        <v>213</v>
      </c>
      <c r="AC736" s="304">
        <v>36</v>
      </c>
      <c r="AD736" s="366">
        <v>0</v>
      </c>
      <c r="AE736" s="304">
        <v>400</v>
      </c>
      <c r="AF736" s="331">
        <f t="shared" si="218"/>
        <v>301.4665249951745</v>
      </c>
      <c r="AG736" s="304">
        <v>0.33</v>
      </c>
      <c r="AH736" s="304">
        <v>1.99055E-2</v>
      </c>
      <c r="AI736" s="312"/>
      <c r="AJ736" s="332">
        <v>658</v>
      </c>
      <c r="AK736" s="304">
        <f t="shared" si="208"/>
        <v>690</v>
      </c>
      <c r="AL736" s="363">
        <v>0.43</v>
      </c>
      <c r="AM736" s="389" t="str">
        <f t="shared" ref="AM736:AM767" si="219">IF(AT736&lt;&gt;"",AT736,IF(AND(AT736="",AR736=""),"",AR736))</f>
        <v/>
      </c>
      <c r="AN736" s="304"/>
      <c r="AO736" s="304"/>
      <c r="AP736" s="312"/>
      <c r="AQ736" s="312"/>
      <c r="AR736" s="312"/>
      <c r="AS736" s="312"/>
      <c r="AT736" s="312"/>
      <c r="AU736" s="329">
        <f>VLOOKUP(C736,[1]world!$A$2:$B$3555,2,FALSE)</f>
        <v>11</v>
      </c>
      <c r="AV736" s="329">
        <v>328</v>
      </c>
      <c r="AW736" s="304">
        <v>0.37</v>
      </c>
      <c r="AX736" s="304">
        <v>-999</v>
      </c>
      <c r="AY736" s="304">
        <v>-999</v>
      </c>
      <c r="AZ736" s="304">
        <v>-999</v>
      </c>
      <c r="BA736" s="304">
        <v>-999</v>
      </c>
      <c r="BB736" s="304">
        <v>-999</v>
      </c>
      <c r="BC736" s="304">
        <v>-999</v>
      </c>
      <c r="BD736" s="304">
        <v>-999</v>
      </c>
      <c r="BE736" s="304">
        <v>-999</v>
      </c>
      <c r="BF736" s="304">
        <v>-999</v>
      </c>
      <c r="BG736" s="304">
        <v>-999</v>
      </c>
      <c r="BH736" s="304">
        <v>-999</v>
      </c>
      <c r="BI736" s="304">
        <v>-999</v>
      </c>
      <c r="BJ736" s="304" t="s">
        <v>4954</v>
      </c>
      <c r="BK736" s="304" t="s">
        <v>4954</v>
      </c>
      <c r="BL736" s="304" t="s">
        <v>4954</v>
      </c>
    </row>
    <row r="737" spans="1:64" ht="15" hidden="1" customHeight="1" x14ac:dyDescent="0.2">
      <c r="A737" s="304" t="s">
        <v>4922</v>
      </c>
      <c r="B737" s="304" t="s">
        <v>5968</v>
      </c>
      <c r="C737" s="304">
        <v>741</v>
      </c>
      <c r="D737" s="349" t="s">
        <v>517</v>
      </c>
      <c r="E737" s="309">
        <v>-999</v>
      </c>
      <c r="F737" s="309"/>
      <c r="G737" s="324">
        <v>23.996200000000002</v>
      </c>
      <c r="H737" s="324">
        <v>121.58580000000001</v>
      </c>
      <c r="I737" s="324" t="s">
        <v>214</v>
      </c>
      <c r="J737" s="368">
        <f>P737</f>
        <v>355.76</v>
      </c>
      <c r="K737" s="331">
        <v>0.1</v>
      </c>
      <c r="L737" s="304" t="str">
        <f t="shared" si="207"/>
        <v>D</v>
      </c>
      <c r="M737" s="388">
        <v>0</v>
      </c>
      <c r="N737" s="304"/>
      <c r="O737" s="356">
        <v>31.6</v>
      </c>
      <c r="P737" s="356">
        <v>355.76</v>
      </c>
      <c r="Q737" s="309">
        <v>3147</v>
      </c>
      <c r="R737" s="304" t="s">
        <v>5948</v>
      </c>
      <c r="S737" s="304"/>
      <c r="T737" s="304"/>
      <c r="U737" s="304"/>
      <c r="V737" s="304"/>
      <c r="W737" s="315" t="s">
        <v>273</v>
      </c>
      <c r="X737" s="304" t="s">
        <v>213</v>
      </c>
      <c r="Y737" s="366">
        <f t="shared" si="209"/>
        <v>274.5</v>
      </c>
      <c r="Z737" s="304"/>
      <c r="AA737" s="304"/>
      <c r="AB737" s="304" t="s">
        <v>213</v>
      </c>
      <c r="AC737" s="304">
        <v>15</v>
      </c>
      <c r="AD737" s="366">
        <v>355.76</v>
      </c>
      <c r="AE737" s="304">
        <v>300</v>
      </c>
      <c r="AF737" s="331" t="e">
        <f>EXP(IF(X737="A",LN(#REF!),IF(X737="B",LN(#REF!),IF(OR(X737="C",X737="D",X737="CD"),LN(#REF!)+((LN(#REF!)-LN(#REF!))/(1+(EXP(LN(#REF!)-LN(AC737))/#REF!))),IF(X737="E",LN(204.2),"N/A")))))</f>
        <v>#REF!</v>
      </c>
      <c r="AG737" s="304">
        <v>0.33</v>
      </c>
      <c r="AH737" s="304">
        <v>1.00441E-2</v>
      </c>
      <c r="AI737" s="312"/>
      <c r="AJ737" s="332">
        <v>424</v>
      </c>
      <c r="AK737" s="304">
        <f t="shared" si="208"/>
        <v>425</v>
      </c>
      <c r="AL737" s="304">
        <f>IF(AH737&lt;=0.0022,0.2,0.43)</f>
        <v>0.43</v>
      </c>
      <c r="AM737" s="389" t="str">
        <f t="shared" si="219"/>
        <v/>
      </c>
      <c r="AN737" s="304"/>
      <c r="AO737" s="304"/>
      <c r="AP737" s="312"/>
      <c r="AQ737" s="312"/>
      <c r="AR737" s="312"/>
      <c r="AS737" s="312"/>
      <c r="AT737" s="312"/>
      <c r="AU737" s="329">
        <f>VLOOKUP(C737,[1]world!$A$2:$B$3555,2,FALSE)</f>
        <v>7</v>
      </c>
      <c r="AV737" s="329">
        <v>388</v>
      </c>
      <c r="AW737" s="304">
        <v>0.37</v>
      </c>
      <c r="AX737" s="304">
        <v>-999</v>
      </c>
      <c r="AY737" s="304">
        <v>-999</v>
      </c>
      <c r="AZ737" s="304">
        <v>-999</v>
      </c>
      <c r="BA737" s="304">
        <v>-999</v>
      </c>
      <c r="BB737" s="304">
        <v>-999</v>
      </c>
      <c r="BC737" s="304">
        <v>-999</v>
      </c>
      <c r="BD737" s="304">
        <v>-999</v>
      </c>
      <c r="BE737" s="304">
        <v>-999</v>
      </c>
      <c r="BF737" s="304">
        <v>-999</v>
      </c>
      <c r="BG737" s="304">
        <v>-999</v>
      </c>
      <c r="BH737" s="304">
        <v>-999</v>
      </c>
      <c r="BI737" s="304">
        <v>-999</v>
      </c>
      <c r="BJ737" s="304" t="s">
        <v>4954</v>
      </c>
      <c r="BK737" s="304" t="s">
        <v>4954</v>
      </c>
      <c r="BL737" s="304" t="s">
        <v>4954</v>
      </c>
    </row>
    <row r="738" spans="1:64" ht="15" hidden="1" customHeight="1" x14ac:dyDescent="0.2">
      <c r="A738" s="304" t="s">
        <v>4922</v>
      </c>
      <c r="B738" s="304" t="s">
        <v>5968</v>
      </c>
      <c r="C738" s="304">
        <v>742</v>
      </c>
      <c r="D738" s="349" t="s">
        <v>515</v>
      </c>
      <c r="E738" s="309">
        <v>-999</v>
      </c>
      <c r="F738" s="309"/>
      <c r="G738" s="324">
        <v>23.992999999999999</v>
      </c>
      <c r="H738" s="324">
        <v>121.6233</v>
      </c>
      <c r="I738" s="324" t="s">
        <v>214</v>
      </c>
      <c r="J738" s="368">
        <f>P738</f>
        <v>414.42</v>
      </c>
      <c r="K738" s="331">
        <v>0.1</v>
      </c>
      <c r="L738" s="304" t="str">
        <f t="shared" si="207"/>
        <v>C</v>
      </c>
      <c r="M738" s="388">
        <v>0</v>
      </c>
      <c r="N738" s="304"/>
      <c r="O738" s="356">
        <v>32</v>
      </c>
      <c r="P738" s="356">
        <v>414.42</v>
      </c>
      <c r="Q738" s="309">
        <v>3148</v>
      </c>
      <c r="R738" s="304" t="s">
        <v>5948</v>
      </c>
      <c r="S738" s="304"/>
      <c r="T738" s="304"/>
      <c r="U738" s="304"/>
      <c r="V738" s="304"/>
      <c r="W738" s="315" t="s">
        <v>273</v>
      </c>
      <c r="X738" s="304" t="s">
        <v>213</v>
      </c>
      <c r="Y738" s="366">
        <f t="shared" si="209"/>
        <v>274.5</v>
      </c>
      <c r="Z738" s="304"/>
      <c r="AA738" s="304"/>
      <c r="AB738" s="304" t="s">
        <v>213</v>
      </c>
      <c r="AC738" s="304">
        <v>14</v>
      </c>
      <c r="AD738" s="366">
        <v>414.42</v>
      </c>
      <c r="AE738" s="304">
        <v>300</v>
      </c>
      <c r="AF738" s="331" t="e">
        <f>EXP(IF(X738="A",LN(#REF!),IF(X738="B",LN(#REF!),IF(OR(X738="C",X738="D",X738="CD"),LN(#REF!)+((LN(#REF!)-LN(#REF!))/(1+(EXP(LN(#REF!)-LN(AC738))/#REF!))),IF(X738="E",LN(204.2),"N/A")))))</f>
        <v>#REF!</v>
      </c>
      <c r="AG738" s="304">
        <v>0.33</v>
      </c>
      <c r="AH738" s="304">
        <v>1.08979E-2</v>
      </c>
      <c r="AI738" s="312"/>
      <c r="AJ738" s="332">
        <v>443</v>
      </c>
      <c r="AK738" s="304">
        <f t="shared" si="208"/>
        <v>425</v>
      </c>
      <c r="AL738" s="304">
        <f>IF(AH738&lt;=0.0022,0.2,0.43)</f>
        <v>0.43</v>
      </c>
      <c r="AM738" s="389" t="str">
        <f t="shared" si="219"/>
        <v/>
      </c>
      <c r="AN738" s="304"/>
      <c r="AO738" s="304"/>
      <c r="AP738" s="312"/>
      <c r="AQ738" s="312"/>
      <c r="AR738" s="312"/>
      <c r="AS738" s="312"/>
      <c r="AT738" s="312"/>
      <c r="AU738" s="329">
        <f>VLOOKUP(C738,[1]world!$A$2:$B$3555,2,FALSE)</f>
        <v>11</v>
      </c>
      <c r="AV738" s="329">
        <v>328</v>
      </c>
      <c r="AW738" s="304">
        <v>0.37</v>
      </c>
      <c r="AX738" s="304">
        <v>-999</v>
      </c>
      <c r="AY738" s="304">
        <v>-999</v>
      </c>
      <c r="AZ738" s="304">
        <v>-999</v>
      </c>
      <c r="BA738" s="304">
        <v>-999</v>
      </c>
      <c r="BB738" s="304">
        <v>-999</v>
      </c>
      <c r="BC738" s="304">
        <v>-999</v>
      </c>
      <c r="BD738" s="304">
        <v>-999</v>
      </c>
      <c r="BE738" s="304">
        <v>-999</v>
      </c>
      <c r="BF738" s="304">
        <v>-999</v>
      </c>
      <c r="BG738" s="304">
        <v>-999</v>
      </c>
      <c r="BH738" s="304">
        <v>-999</v>
      </c>
      <c r="BI738" s="304">
        <v>-999</v>
      </c>
      <c r="BJ738" s="304" t="s">
        <v>4954</v>
      </c>
      <c r="BK738" s="304" t="s">
        <v>4954</v>
      </c>
      <c r="BL738" s="304" t="s">
        <v>4954</v>
      </c>
    </row>
    <row r="739" spans="1:64" ht="15" hidden="1" customHeight="1" x14ac:dyDescent="0.2">
      <c r="A739" s="304" t="s">
        <v>4922</v>
      </c>
      <c r="B739" s="304" t="s">
        <v>5968</v>
      </c>
      <c r="C739" s="304">
        <v>743</v>
      </c>
      <c r="D739" s="349" t="s">
        <v>507</v>
      </c>
      <c r="E739" s="309">
        <v>-999</v>
      </c>
      <c r="F739" s="309"/>
      <c r="G739" s="324">
        <v>23.978000000000002</v>
      </c>
      <c r="H739" s="324">
        <v>121.59099999999999</v>
      </c>
      <c r="I739" s="324" t="s">
        <v>214</v>
      </c>
      <c r="J739" s="368">
        <f>P739</f>
        <v>330.55</v>
      </c>
      <c r="K739" s="331">
        <v>0.1</v>
      </c>
      <c r="L739" s="304" t="str">
        <f t="shared" si="207"/>
        <v>D</v>
      </c>
      <c r="M739" s="388">
        <v>0</v>
      </c>
      <c r="N739" s="304"/>
      <c r="O739" s="356">
        <v>32</v>
      </c>
      <c r="P739" s="356">
        <v>330.55</v>
      </c>
      <c r="Q739" s="309">
        <v>3149</v>
      </c>
      <c r="R739" s="304" t="s">
        <v>5948</v>
      </c>
      <c r="S739" s="304"/>
      <c r="T739" s="304"/>
      <c r="U739" s="304"/>
      <c r="V739" s="304"/>
      <c r="W739" s="315" t="s">
        <v>273</v>
      </c>
      <c r="X739" s="304" t="s">
        <v>213</v>
      </c>
      <c r="Y739" s="366">
        <f t="shared" si="209"/>
        <v>274.5</v>
      </c>
      <c r="Z739" s="304"/>
      <c r="AA739" s="304"/>
      <c r="AB739" s="304" t="s">
        <v>213</v>
      </c>
      <c r="AC739" s="304">
        <v>9</v>
      </c>
      <c r="AD739" s="366">
        <v>330.55</v>
      </c>
      <c r="AE739" s="304">
        <v>200</v>
      </c>
      <c r="AF739" s="331" t="e">
        <f>EXP(IF(X739="A",LN(#REF!),IF(X739="B",LN(#REF!),IF(OR(X739="C",X739="D",X739="CD"),LN(#REF!)+((LN(#REF!)-LN(#REF!))/(1+(EXP(LN(#REF!)-LN(AC739))/#REF!))),IF(X739="E",LN(204.2),"N/A")))))</f>
        <v>#REF!</v>
      </c>
      <c r="AG739" s="304">
        <v>0.33</v>
      </c>
      <c r="AH739" s="304">
        <v>7.6876399999999999E-3</v>
      </c>
      <c r="AI739" s="312"/>
      <c r="AJ739" s="332">
        <v>371</v>
      </c>
      <c r="AK739" s="304">
        <f t="shared" si="208"/>
        <v>425</v>
      </c>
      <c r="AL739" s="304">
        <f>IF(AH739&lt;=0.0022,0.2,0.43)</f>
        <v>0.43</v>
      </c>
      <c r="AM739" s="389" t="str">
        <f t="shared" si="219"/>
        <v/>
      </c>
      <c r="AN739" s="304"/>
      <c r="AO739" s="304"/>
      <c r="AP739" s="312"/>
      <c r="AQ739" s="312"/>
      <c r="AR739" s="312"/>
      <c r="AS739" s="312"/>
      <c r="AT739" s="312"/>
      <c r="AU739" s="329">
        <f>VLOOKUP(C739,[1]world!$A$2:$B$3555,2,FALSE)</f>
        <v>11</v>
      </c>
      <c r="AV739" s="329">
        <v>328</v>
      </c>
      <c r="AW739" s="304">
        <v>0.37</v>
      </c>
      <c r="AX739" s="304">
        <v>-999</v>
      </c>
      <c r="AY739" s="304">
        <v>-999</v>
      </c>
      <c r="AZ739" s="304">
        <v>-999</v>
      </c>
      <c r="BA739" s="304">
        <v>-999</v>
      </c>
      <c r="BB739" s="304">
        <v>-999</v>
      </c>
      <c r="BC739" s="304">
        <v>-999</v>
      </c>
      <c r="BD739" s="304">
        <v>-999</v>
      </c>
      <c r="BE739" s="304">
        <v>-999</v>
      </c>
      <c r="BF739" s="304">
        <v>-999</v>
      </c>
      <c r="BG739" s="304">
        <v>-999</v>
      </c>
      <c r="BH739" s="304">
        <v>-999</v>
      </c>
      <c r="BI739" s="304">
        <v>-999</v>
      </c>
      <c r="BJ739" s="304" t="s">
        <v>4954</v>
      </c>
      <c r="BK739" s="304" t="s">
        <v>4954</v>
      </c>
      <c r="BL739" s="304" t="s">
        <v>4954</v>
      </c>
    </row>
    <row r="740" spans="1:64" ht="15" hidden="1" customHeight="1" x14ac:dyDescent="0.2">
      <c r="A740" s="304" t="s">
        <v>4922</v>
      </c>
      <c r="B740" s="304" t="s">
        <v>5968</v>
      </c>
      <c r="C740" s="304">
        <v>744</v>
      </c>
      <c r="D740" s="349" t="s">
        <v>502</v>
      </c>
      <c r="E740" s="309">
        <v>-999</v>
      </c>
      <c r="F740" s="309"/>
      <c r="G740" s="324">
        <v>23.973199999999999</v>
      </c>
      <c r="H740" s="324">
        <v>121.5993</v>
      </c>
      <c r="I740" s="324" t="s">
        <v>214</v>
      </c>
      <c r="J740" s="368">
        <f>EXP(0.21*LN(Y740)+0.33*LN(AF740)+0.28*LN(AJ740)+0.18*LN(AV740))</f>
        <v>277.30538303151906</v>
      </c>
      <c r="K740" s="331">
        <f>SQRT(0.21*AA740^2+0.33*AG740^2+0.28*AL740^2+0.18*AW740^2)</f>
        <v>0.34750107913501505</v>
      </c>
      <c r="L740" s="304" t="str">
        <f t="shared" si="207"/>
        <v>D</v>
      </c>
      <c r="M740" s="388" t="s">
        <v>6093</v>
      </c>
      <c r="N740" s="304"/>
      <c r="O740" s="356"/>
      <c r="P740" s="356"/>
      <c r="Q740" s="356"/>
      <c r="R740" s="304"/>
      <c r="S740" s="304"/>
      <c r="T740" s="304"/>
      <c r="U740" s="304"/>
      <c r="V740" s="304"/>
      <c r="W740" s="315" t="s">
        <v>225</v>
      </c>
      <c r="X740" s="304" t="s">
        <v>213</v>
      </c>
      <c r="Y740" s="366">
        <f t="shared" si="209"/>
        <v>274.5</v>
      </c>
      <c r="Z740" s="304"/>
      <c r="AA740" s="331">
        <v>0.36</v>
      </c>
      <c r="AB740" s="304" t="s">
        <v>213</v>
      </c>
      <c r="AC740" s="304">
        <v>3</v>
      </c>
      <c r="AD740" s="366">
        <v>0</v>
      </c>
      <c r="AE740" s="304">
        <v>200</v>
      </c>
      <c r="AF740" s="331">
        <f>EXP(IF(X740="A",LN(683.9),IF(X740="B",LN(559.6),IF(OR(X740="C",X740="D",X740="CD"),LN(225)+((LN(513)-LN(225))/(1+(EXP(LN(31.4)-LN(AC740))/0.48))),IF(X740="E",LN(204.2),"N/A")))))</f>
        <v>233.28004508616817</v>
      </c>
      <c r="AG740" s="304">
        <v>0.33</v>
      </c>
      <c r="AH740" s="304">
        <v>7.6682299999999998E-3</v>
      </c>
      <c r="AI740" s="312"/>
      <c r="AJ740" s="332">
        <v>370</v>
      </c>
      <c r="AK740" s="304">
        <f t="shared" si="208"/>
        <v>425</v>
      </c>
      <c r="AL740" s="363">
        <v>0.43</v>
      </c>
      <c r="AM740" s="389" t="str">
        <f t="shared" si="219"/>
        <v/>
      </c>
      <c r="AN740" s="304"/>
      <c r="AO740" s="304"/>
      <c r="AP740" s="312"/>
      <c r="AQ740" s="312"/>
      <c r="AR740" s="312"/>
      <c r="AS740" s="312"/>
      <c r="AT740" s="312"/>
      <c r="AU740" s="329">
        <f>VLOOKUP(C740,[1]world!$A$2:$B$3555,2,FALSE)</f>
        <v>16</v>
      </c>
      <c r="AV740" s="329">
        <v>246</v>
      </c>
      <c r="AW740" s="304">
        <v>0.18</v>
      </c>
      <c r="AX740" s="304">
        <v>-999</v>
      </c>
      <c r="AY740" s="304">
        <v>-999</v>
      </c>
      <c r="AZ740" s="304">
        <v>-999</v>
      </c>
      <c r="BA740" s="304">
        <v>-999</v>
      </c>
      <c r="BB740" s="304">
        <v>-999</v>
      </c>
      <c r="BC740" s="304">
        <v>-999</v>
      </c>
      <c r="BD740" s="304">
        <v>-999</v>
      </c>
      <c r="BE740" s="304">
        <v>-999</v>
      </c>
      <c r="BF740" s="304">
        <v>-999</v>
      </c>
      <c r="BG740" s="304">
        <v>-999</v>
      </c>
      <c r="BH740" s="304">
        <v>-999</v>
      </c>
      <c r="BI740" s="304">
        <v>-999</v>
      </c>
      <c r="BJ740" s="304" t="s">
        <v>4954</v>
      </c>
      <c r="BK740" s="304" t="s">
        <v>4954</v>
      </c>
      <c r="BL740" s="304" t="s">
        <v>4954</v>
      </c>
    </row>
    <row r="741" spans="1:64" ht="15" hidden="1" customHeight="1" x14ac:dyDescent="0.2">
      <c r="A741" s="304" t="s">
        <v>208</v>
      </c>
      <c r="B741" s="304" t="s">
        <v>5968</v>
      </c>
      <c r="C741" s="304">
        <v>745</v>
      </c>
      <c r="D741" s="349" t="s">
        <v>503</v>
      </c>
      <c r="E741" s="309">
        <v>-999</v>
      </c>
      <c r="F741" s="309"/>
      <c r="G741" s="324">
        <v>23.9757</v>
      </c>
      <c r="H741" s="324">
        <v>121.553</v>
      </c>
      <c r="I741" s="324" t="s">
        <v>214</v>
      </c>
      <c r="J741" s="368">
        <f>P741</f>
        <v>453.05</v>
      </c>
      <c r="K741" s="331">
        <v>0.1</v>
      </c>
      <c r="L741" s="304" t="str">
        <f t="shared" si="207"/>
        <v>C</v>
      </c>
      <c r="M741" s="388">
        <v>0</v>
      </c>
      <c r="N741" s="304"/>
      <c r="O741" s="356">
        <v>75</v>
      </c>
      <c r="P741" s="356">
        <v>453.05</v>
      </c>
      <c r="Q741" s="309">
        <v>3150</v>
      </c>
      <c r="R741" s="304" t="s">
        <v>5948</v>
      </c>
      <c r="S741" s="304"/>
      <c r="T741" s="304"/>
      <c r="U741" s="304"/>
      <c r="V741" s="304"/>
      <c r="W741" s="315" t="s">
        <v>225</v>
      </c>
      <c r="X741" s="304" t="s">
        <v>213</v>
      </c>
      <c r="Y741" s="366">
        <f t="shared" si="209"/>
        <v>274.5</v>
      </c>
      <c r="Z741" s="304"/>
      <c r="AA741" s="304"/>
      <c r="AB741" s="304" t="s">
        <v>213</v>
      </c>
      <c r="AC741" s="304">
        <v>37</v>
      </c>
      <c r="AD741" s="366">
        <v>453.05</v>
      </c>
      <c r="AE741" s="304">
        <v>400</v>
      </c>
      <c r="AF741" s="331" t="e">
        <f>EXP(IF(X741="A",LN(#REF!),IF(X741="B",LN(#REF!),IF(OR(X741="C",X741="D",X741="CD"),LN(#REF!)+((LN(#REF!)-LN(#REF!))/(1+(EXP(LN(#REF!)-LN(AC741))/#REF!))),IF(X741="E",LN(204.2),"N/A")))))</f>
        <v>#REF!</v>
      </c>
      <c r="AG741" s="304">
        <v>0.33</v>
      </c>
      <c r="AH741" s="304">
        <v>0.128299</v>
      </c>
      <c r="AI741" s="312"/>
      <c r="AJ741" s="332">
        <v>760</v>
      </c>
      <c r="AK741" s="304">
        <f t="shared" si="208"/>
        <v>760</v>
      </c>
      <c r="AL741" s="304">
        <f>IF(AH741&lt;=0.0022,0.2,0.43)</f>
        <v>0.43</v>
      </c>
      <c r="AM741" s="389" t="str">
        <f t="shared" si="219"/>
        <v/>
      </c>
      <c r="AN741" s="304"/>
      <c r="AO741" s="304"/>
      <c r="AP741" s="312"/>
      <c r="AQ741" s="312"/>
      <c r="AR741" s="312"/>
      <c r="AS741" s="312"/>
      <c r="AT741" s="312"/>
      <c r="AU741" s="329">
        <f>VLOOKUP(C741,[1]world!$A$2:$B$3555,2,FALSE)</f>
        <v>3</v>
      </c>
      <c r="AV741" s="329">
        <v>547</v>
      </c>
      <c r="AW741" s="304">
        <v>0.37</v>
      </c>
      <c r="AX741" s="304">
        <v>-999</v>
      </c>
      <c r="AY741" s="304">
        <v>-999</v>
      </c>
      <c r="AZ741" s="304">
        <v>-999</v>
      </c>
      <c r="BA741" s="304">
        <v>-999</v>
      </c>
      <c r="BB741" s="304">
        <v>-999</v>
      </c>
      <c r="BC741" s="304">
        <v>-999</v>
      </c>
      <c r="BD741" s="304">
        <v>-999</v>
      </c>
      <c r="BE741" s="304">
        <v>-999</v>
      </c>
      <c r="BF741" s="304">
        <v>-999</v>
      </c>
      <c r="BG741" s="304">
        <v>-999</v>
      </c>
      <c r="BH741" s="304">
        <v>-999</v>
      </c>
      <c r="BI741" s="304">
        <v>-999</v>
      </c>
      <c r="BJ741" s="304" t="s">
        <v>4954</v>
      </c>
      <c r="BK741" s="304" t="s">
        <v>4954</v>
      </c>
      <c r="BL741" s="304" t="s">
        <v>4954</v>
      </c>
    </row>
    <row r="742" spans="1:64" ht="15" hidden="1" customHeight="1" x14ac:dyDescent="0.2">
      <c r="A742" s="304" t="s">
        <v>4922</v>
      </c>
      <c r="B742" s="304" t="s">
        <v>5968</v>
      </c>
      <c r="C742" s="304">
        <v>746</v>
      </c>
      <c r="D742" s="349" t="s">
        <v>499</v>
      </c>
      <c r="E742" s="309">
        <v>-999</v>
      </c>
      <c r="F742" s="309"/>
      <c r="G742" s="324">
        <v>23.9648</v>
      </c>
      <c r="H742" s="324">
        <v>121.56</v>
      </c>
      <c r="I742" s="324" t="s">
        <v>214</v>
      </c>
      <c r="J742" s="368">
        <f>P742</f>
        <v>576.54999999999995</v>
      </c>
      <c r="K742" s="331">
        <v>0.1</v>
      </c>
      <c r="L742" s="304" t="str">
        <f t="shared" si="207"/>
        <v>C</v>
      </c>
      <c r="M742" s="388">
        <v>0</v>
      </c>
      <c r="N742" s="304"/>
      <c r="O742" s="356">
        <v>31.6</v>
      </c>
      <c r="P742" s="356">
        <v>576.54999999999995</v>
      </c>
      <c r="Q742" s="309">
        <v>3151</v>
      </c>
      <c r="R742" s="304" t="s">
        <v>5948</v>
      </c>
      <c r="S742" s="304"/>
      <c r="T742" s="304"/>
      <c r="U742" s="304"/>
      <c r="V742" s="304"/>
      <c r="W742" s="315" t="s">
        <v>225</v>
      </c>
      <c r="X742" s="304" t="s">
        <v>213</v>
      </c>
      <c r="Y742" s="366">
        <f t="shared" si="209"/>
        <v>274.5</v>
      </c>
      <c r="Z742" s="304"/>
      <c r="AA742" s="304"/>
      <c r="AB742" s="304" t="s">
        <v>213</v>
      </c>
      <c r="AC742" s="304">
        <v>36</v>
      </c>
      <c r="AD742" s="366">
        <v>576.54999999999995</v>
      </c>
      <c r="AE742" s="304">
        <v>400</v>
      </c>
      <c r="AF742" s="331" t="e">
        <f>EXP(IF(X742="A",LN(#REF!),IF(X742="B",LN(#REF!),IF(OR(X742="C",X742="D",X742="CD"),LN(#REF!)+((LN(#REF!)-LN(#REF!))/(1+(EXP(LN(#REF!)-LN(AC742))/#REF!))),IF(X742="E",LN(204.2),"N/A")))))</f>
        <v>#REF!</v>
      </c>
      <c r="AG742" s="304">
        <v>0.33</v>
      </c>
      <c r="AH742" s="304">
        <v>1.009E-2</v>
      </c>
      <c r="AI742" s="312"/>
      <c r="AJ742" s="332">
        <v>425</v>
      </c>
      <c r="AK742" s="304">
        <f t="shared" si="208"/>
        <v>425</v>
      </c>
      <c r="AL742" s="304">
        <f>IF(AH742&lt;=0.0022,0.2,0.43)</f>
        <v>0.43</v>
      </c>
      <c r="AM742" s="389" t="str">
        <f t="shared" si="219"/>
        <v/>
      </c>
      <c r="AN742" s="304"/>
      <c r="AO742" s="304"/>
      <c r="AP742" s="312"/>
      <c r="AQ742" s="312"/>
      <c r="AR742" s="312"/>
      <c r="AS742" s="312"/>
      <c r="AT742" s="312"/>
      <c r="AU742" s="329">
        <f>VLOOKUP(C742,[1]world!$A$2:$B$3555,2,FALSE)</f>
        <v>3</v>
      </c>
      <c r="AV742" s="329">
        <v>547</v>
      </c>
      <c r="AW742" s="304">
        <v>0.37</v>
      </c>
      <c r="AX742" s="304">
        <v>-999</v>
      </c>
      <c r="AY742" s="304">
        <v>-999</v>
      </c>
      <c r="AZ742" s="304">
        <v>-999</v>
      </c>
      <c r="BA742" s="304">
        <v>-999</v>
      </c>
      <c r="BB742" s="304">
        <v>-999</v>
      </c>
      <c r="BC742" s="304">
        <v>-999</v>
      </c>
      <c r="BD742" s="304">
        <v>-999</v>
      </c>
      <c r="BE742" s="304">
        <v>-999</v>
      </c>
      <c r="BF742" s="304">
        <v>-999</v>
      </c>
      <c r="BG742" s="304">
        <v>-999</v>
      </c>
      <c r="BH742" s="304">
        <v>-999</v>
      </c>
      <c r="BI742" s="304">
        <v>-999</v>
      </c>
      <c r="BJ742" s="304" t="s">
        <v>4954</v>
      </c>
      <c r="BK742" s="304" t="s">
        <v>4954</v>
      </c>
      <c r="BL742" s="304" t="s">
        <v>4954</v>
      </c>
    </row>
    <row r="743" spans="1:64" ht="15" hidden="1" customHeight="1" x14ac:dyDescent="0.2">
      <c r="A743" s="304" t="s">
        <v>4922</v>
      </c>
      <c r="B743" s="304" t="s">
        <v>5968</v>
      </c>
      <c r="C743" s="304">
        <v>747</v>
      </c>
      <c r="D743" s="349" t="s">
        <v>493</v>
      </c>
      <c r="E743" s="309">
        <v>-999</v>
      </c>
      <c r="F743" s="309"/>
      <c r="G743" s="324">
        <v>23.9497</v>
      </c>
      <c r="H743" s="324">
        <v>121.53919999999999</v>
      </c>
      <c r="I743" s="324" t="s">
        <v>214</v>
      </c>
      <c r="J743" s="368">
        <f>P743</f>
        <v>578.11</v>
      </c>
      <c r="K743" s="331">
        <v>0.1</v>
      </c>
      <c r="L743" s="304" t="str">
        <f t="shared" si="207"/>
        <v>C</v>
      </c>
      <c r="M743" s="388">
        <v>0</v>
      </c>
      <c r="N743" s="304"/>
      <c r="O743" s="356">
        <v>31.4</v>
      </c>
      <c r="P743" s="356">
        <v>578.11</v>
      </c>
      <c r="Q743" s="309">
        <v>3152</v>
      </c>
      <c r="R743" s="304" t="s">
        <v>5948</v>
      </c>
      <c r="S743" s="304"/>
      <c r="T743" s="304"/>
      <c r="U743" s="304"/>
      <c r="V743" s="304"/>
      <c r="W743" s="315" t="s">
        <v>225</v>
      </c>
      <c r="X743" s="304" t="s">
        <v>213</v>
      </c>
      <c r="Y743" s="366">
        <f t="shared" si="209"/>
        <v>274.5</v>
      </c>
      <c r="Z743" s="304"/>
      <c r="AA743" s="304"/>
      <c r="AB743" s="304" t="s">
        <v>213</v>
      </c>
      <c r="AC743" s="304">
        <v>72</v>
      </c>
      <c r="AD743" s="366">
        <v>578.11</v>
      </c>
      <c r="AE743" s="304">
        <v>500</v>
      </c>
      <c r="AF743" s="331" t="e">
        <f>EXP(IF(X743="A",LN(#REF!),IF(X743="B",LN(#REF!),IF(OR(X743="C",X743="D",X743="CD"),LN(#REF!)+((LN(#REF!)-LN(#REF!))/(1+(EXP(LN(#REF!)-LN(AC743))/#REF!))),IF(X743="E",LN(204.2),"N/A")))))</f>
        <v>#REF!</v>
      </c>
      <c r="AG743" s="304">
        <v>0.33</v>
      </c>
      <c r="AH743" s="304">
        <v>1.9581600000000001E-2</v>
      </c>
      <c r="AI743" s="312"/>
      <c r="AJ743" s="332">
        <v>652</v>
      </c>
      <c r="AK743" s="304">
        <f t="shared" si="208"/>
        <v>690</v>
      </c>
      <c r="AL743" s="304">
        <f>IF(AH743&lt;=0.0022,0.2,0.43)</f>
        <v>0.43</v>
      </c>
      <c r="AM743" s="389" t="str">
        <f t="shared" si="219"/>
        <v/>
      </c>
      <c r="AN743" s="304"/>
      <c r="AO743" s="304"/>
      <c r="AP743" s="312"/>
      <c r="AQ743" s="312"/>
      <c r="AR743" s="312"/>
      <c r="AS743" s="312"/>
      <c r="AT743" s="312"/>
      <c r="AU743" s="329">
        <f>VLOOKUP(C743,[1]world!$A$2:$B$3555,2,FALSE)</f>
        <v>3</v>
      </c>
      <c r="AV743" s="329">
        <v>547</v>
      </c>
      <c r="AW743" s="304">
        <v>0.37</v>
      </c>
      <c r="AX743" s="304">
        <v>-999</v>
      </c>
      <c r="AY743" s="304">
        <v>-999</v>
      </c>
      <c r="AZ743" s="304">
        <v>-999</v>
      </c>
      <c r="BA743" s="304">
        <v>-999</v>
      </c>
      <c r="BB743" s="304">
        <v>-999</v>
      </c>
      <c r="BC743" s="304">
        <v>-999</v>
      </c>
      <c r="BD743" s="304">
        <v>-999</v>
      </c>
      <c r="BE743" s="304">
        <v>-999</v>
      </c>
      <c r="BF743" s="304">
        <v>-999</v>
      </c>
      <c r="BG743" s="304">
        <v>-999</v>
      </c>
      <c r="BH743" s="304">
        <v>-999</v>
      </c>
      <c r="BI743" s="304">
        <v>-999</v>
      </c>
      <c r="BJ743" s="304" t="s">
        <v>4954</v>
      </c>
      <c r="BK743" s="304" t="s">
        <v>4954</v>
      </c>
      <c r="BL743" s="304" t="s">
        <v>4954</v>
      </c>
    </row>
    <row r="744" spans="1:64" ht="15" hidden="1" customHeight="1" x14ac:dyDescent="0.2">
      <c r="A744" s="304" t="s">
        <v>4922</v>
      </c>
      <c r="B744" s="304" t="s">
        <v>5968</v>
      </c>
      <c r="C744" s="304">
        <v>748</v>
      </c>
      <c r="D744" s="349" t="s">
        <v>506</v>
      </c>
      <c r="E744" s="309">
        <v>-999</v>
      </c>
      <c r="F744" s="309"/>
      <c r="G744" s="324">
        <v>23.977</v>
      </c>
      <c r="H744" s="324">
        <v>121.605</v>
      </c>
      <c r="I744" s="324" t="s">
        <v>232</v>
      </c>
      <c r="J744" s="368">
        <f>P744</f>
        <v>494.82</v>
      </c>
      <c r="K744" s="331">
        <v>0.1</v>
      </c>
      <c r="L744" s="304" t="str">
        <f t="shared" si="207"/>
        <v>C</v>
      </c>
      <c r="M744" s="388">
        <v>0</v>
      </c>
      <c r="N744" s="304"/>
      <c r="O744" s="356">
        <v>31.4</v>
      </c>
      <c r="P744" s="356">
        <v>494.82</v>
      </c>
      <c r="Q744" s="309">
        <v>3154</v>
      </c>
      <c r="R744" s="304" t="s">
        <v>5948</v>
      </c>
      <c r="S744" s="304"/>
      <c r="T744" s="304"/>
      <c r="U744" s="304"/>
      <c r="V744" s="304"/>
      <c r="W744" s="315" t="s">
        <v>505</v>
      </c>
      <c r="X744" s="304" t="s">
        <v>213</v>
      </c>
      <c r="Y744" s="366">
        <f t="shared" si="209"/>
        <v>274.5</v>
      </c>
      <c r="Z744" s="304"/>
      <c r="AA744" s="304"/>
      <c r="AB744" s="304" t="s">
        <v>213</v>
      </c>
      <c r="AC744" s="304">
        <v>16</v>
      </c>
      <c r="AD744" s="366">
        <v>494.82</v>
      </c>
      <c r="AE744" s="304">
        <v>300</v>
      </c>
      <c r="AF744" s="331" t="e">
        <f>EXP(IF(X744="A",LN(#REF!),IF(X744="B",LN(#REF!),IF(OR(X744="C",X744="D",X744="CD"),LN(#REF!)+((LN(#REF!)-LN(#REF!))/(1+(EXP(LN(#REF!)-LN(AC744))/#REF!))),IF(X744="E",LN(204.2),"N/A")))))</f>
        <v>#REF!</v>
      </c>
      <c r="AG744" s="304">
        <v>0.33</v>
      </c>
      <c r="AH744" s="304">
        <v>1.0779800000000001E-3</v>
      </c>
      <c r="AI744" s="312"/>
      <c r="AJ744" s="332">
        <v>212</v>
      </c>
      <c r="AK744" s="304">
        <f t="shared" si="208"/>
        <v>210</v>
      </c>
      <c r="AL744" s="304">
        <f>IF(AH744&lt;=0.0022,0.2,0.43)</f>
        <v>0.2</v>
      </c>
      <c r="AM744" s="389" t="str">
        <f t="shared" si="219"/>
        <v/>
      </c>
      <c r="AN744" s="304"/>
      <c r="AO744" s="304"/>
      <c r="AP744" s="312"/>
      <c r="AQ744" s="312"/>
      <c r="AR744" s="312"/>
      <c r="AS744" s="312"/>
      <c r="AT744" s="312"/>
      <c r="AU744" s="329">
        <f>VLOOKUP(C744,[1]world!$A$2:$B$3555,2,FALSE)</f>
        <v>11</v>
      </c>
      <c r="AV744" s="329">
        <v>328</v>
      </c>
      <c r="AW744" s="304">
        <v>0.37</v>
      </c>
      <c r="AX744" s="304">
        <v>-999</v>
      </c>
      <c r="AY744" s="304">
        <v>-999</v>
      </c>
      <c r="AZ744" s="304">
        <v>-999</v>
      </c>
      <c r="BA744" s="304">
        <v>-999</v>
      </c>
      <c r="BB744" s="304">
        <v>-999</v>
      </c>
      <c r="BC744" s="304">
        <v>-999</v>
      </c>
      <c r="BD744" s="304">
        <v>-999</v>
      </c>
      <c r="BE744" s="304">
        <v>-999</v>
      </c>
      <c r="BF744" s="304">
        <v>-999</v>
      </c>
      <c r="BG744" s="304">
        <v>-999</v>
      </c>
      <c r="BH744" s="304">
        <v>-999</v>
      </c>
      <c r="BI744" s="304">
        <v>-999</v>
      </c>
      <c r="BJ744" s="304" t="s">
        <v>4954</v>
      </c>
      <c r="BK744" s="304" t="s">
        <v>4954</v>
      </c>
      <c r="BL744" s="304" t="s">
        <v>4954</v>
      </c>
    </row>
    <row r="745" spans="1:64" ht="15" hidden="1" customHeight="1" x14ac:dyDescent="0.2">
      <c r="A745" s="304" t="s">
        <v>4922</v>
      </c>
      <c r="B745" s="304" t="s">
        <v>5968</v>
      </c>
      <c r="C745" s="304">
        <v>749</v>
      </c>
      <c r="D745" s="349" t="s">
        <v>470</v>
      </c>
      <c r="E745" s="309">
        <v>-999</v>
      </c>
      <c r="F745" s="309"/>
      <c r="G745" s="324">
        <v>23.813700000000001</v>
      </c>
      <c r="H745" s="324">
        <v>121.4328</v>
      </c>
      <c r="I745" s="324" t="s">
        <v>214</v>
      </c>
      <c r="J745" s="368">
        <f>P745</f>
        <v>626.42999999999995</v>
      </c>
      <c r="K745" s="331">
        <v>0.1</v>
      </c>
      <c r="L745" s="304" t="str">
        <f t="shared" si="207"/>
        <v>C</v>
      </c>
      <c r="M745" s="388">
        <v>0</v>
      </c>
      <c r="N745" s="304"/>
      <c r="O745" s="356">
        <v>31.6</v>
      </c>
      <c r="P745" s="356">
        <v>626.42999999999995</v>
      </c>
      <c r="Q745" s="309">
        <v>3155</v>
      </c>
      <c r="R745" s="304" t="s">
        <v>5948</v>
      </c>
      <c r="S745" s="304"/>
      <c r="T745" s="304"/>
      <c r="U745" s="304"/>
      <c r="V745" s="304"/>
      <c r="W745" s="315" t="s">
        <v>401</v>
      </c>
      <c r="X745" s="304" t="s">
        <v>206</v>
      </c>
      <c r="Y745" s="366">
        <f t="shared" si="209"/>
        <v>338.6</v>
      </c>
      <c r="Z745" s="304"/>
      <c r="AA745" s="304"/>
      <c r="AB745" s="304" t="s">
        <v>206</v>
      </c>
      <c r="AC745" s="304">
        <v>178</v>
      </c>
      <c r="AD745" s="366">
        <v>626.42999999999995</v>
      </c>
      <c r="AE745" s="304">
        <v>500</v>
      </c>
      <c r="AF745" s="331" t="e">
        <f>EXP(IF(X745="A",LN(#REF!),IF(X745="B",LN(#REF!),IF(OR(X745="C",X745="D",X745="CD"),LN(#REF!)+((LN(#REF!)-LN(#REF!))/(1+(EXP(LN(#REF!)-LN(AC745))/#REF!))),IF(X745="E",LN(204.2),"N/A")))))</f>
        <v>#REF!</v>
      </c>
      <c r="AG745" s="304">
        <v>0.33</v>
      </c>
      <c r="AH745" s="304">
        <v>0.32497500000000001</v>
      </c>
      <c r="AI745" s="312"/>
      <c r="AJ745" s="332">
        <v>760</v>
      </c>
      <c r="AK745" s="304">
        <f t="shared" si="208"/>
        <v>760</v>
      </c>
      <c r="AL745" s="304">
        <f>IF(AH745&lt;=0.0022,0.2,0.43)</f>
        <v>0.43</v>
      </c>
      <c r="AM745" s="389" t="str">
        <f t="shared" si="219"/>
        <v/>
      </c>
      <c r="AN745" s="304"/>
      <c r="AO745" s="304"/>
      <c r="AP745" s="312"/>
      <c r="AQ745" s="312"/>
      <c r="AR745" s="312"/>
      <c r="AS745" s="312"/>
      <c r="AT745" s="312"/>
      <c r="AU745" s="329">
        <f>VLOOKUP(C745,[1]world!$A$2:$B$3555,2,FALSE)</f>
        <v>3</v>
      </c>
      <c r="AV745" s="329">
        <v>547</v>
      </c>
      <c r="AW745" s="304">
        <v>0.37</v>
      </c>
      <c r="AX745" s="304">
        <v>-999</v>
      </c>
      <c r="AY745" s="304">
        <v>-999</v>
      </c>
      <c r="AZ745" s="304">
        <v>-999</v>
      </c>
      <c r="BA745" s="304">
        <v>-999</v>
      </c>
      <c r="BB745" s="304">
        <v>-999</v>
      </c>
      <c r="BC745" s="304">
        <v>-999</v>
      </c>
      <c r="BD745" s="304">
        <v>-999</v>
      </c>
      <c r="BE745" s="304">
        <v>-999</v>
      </c>
      <c r="BF745" s="304">
        <v>-999</v>
      </c>
      <c r="BG745" s="304">
        <v>-999</v>
      </c>
      <c r="BH745" s="304">
        <v>-999</v>
      </c>
      <c r="BI745" s="304">
        <v>-999</v>
      </c>
      <c r="BJ745" s="304" t="s">
        <v>4954</v>
      </c>
      <c r="BK745" s="304" t="s">
        <v>4954</v>
      </c>
      <c r="BL745" s="304" t="s">
        <v>4954</v>
      </c>
    </row>
    <row r="746" spans="1:64" ht="15" hidden="1" customHeight="1" x14ac:dyDescent="0.2">
      <c r="A746" s="304" t="s">
        <v>4922</v>
      </c>
      <c r="B746" s="304" t="s">
        <v>5968</v>
      </c>
      <c r="C746" s="304">
        <v>750</v>
      </c>
      <c r="D746" s="349" t="s">
        <v>569</v>
      </c>
      <c r="E746" s="309">
        <v>-999</v>
      </c>
      <c r="F746" s="309"/>
      <c r="G746" s="324">
        <v>24.267499999999998</v>
      </c>
      <c r="H746" s="324">
        <v>121.7325</v>
      </c>
      <c r="I746" s="324" t="s">
        <v>214</v>
      </c>
      <c r="J746" s="368">
        <f t="shared" ref="J746:J748" si="220">EXP(0.21*LN(Y746)+0.33*LN(AF746)+0.28*LN(AJ746)+0.18*LN(AV746))</f>
        <v>567.64435048228302</v>
      </c>
      <c r="K746" s="331">
        <f t="shared" ref="K746:K748" si="221">SQRT(0.21*AA746^2+0.33*AG746^2+0.28*AL746^2+0.18*AW746^2)</f>
        <v>0.3735866699977396</v>
      </c>
      <c r="L746" s="304" t="str">
        <f t="shared" si="207"/>
        <v>C</v>
      </c>
      <c r="M746" s="388" t="s">
        <v>6093</v>
      </c>
      <c r="N746" s="304"/>
      <c r="O746" s="356"/>
      <c r="P746" s="356"/>
      <c r="Q746" s="356"/>
      <c r="R746" s="304"/>
      <c r="S746" s="304"/>
      <c r="T746" s="304"/>
      <c r="U746" s="304"/>
      <c r="V746" s="304"/>
      <c r="W746" s="304" t="s">
        <v>235</v>
      </c>
      <c r="X746" s="304" t="s">
        <v>205</v>
      </c>
      <c r="Y746" s="366">
        <f t="shared" si="209"/>
        <v>424.8</v>
      </c>
      <c r="Z746" s="304"/>
      <c r="AA746" s="331">
        <v>0.36</v>
      </c>
      <c r="AB746" s="304" t="s">
        <v>205</v>
      </c>
      <c r="AC746" s="304">
        <v>11</v>
      </c>
      <c r="AD746" s="366">
        <v>0</v>
      </c>
      <c r="AE746" s="304">
        <v>559.6</v>
      </c>
      <c r="AF746" s="331">
        <f t="shared" ref="AF746:AF748" si="222">EXP(IF(X746="A",LN(683.9),IF(X746="B",LN(559.6),IF(OR(X746="C",X746="D",X746="CD"),LN(225)+((LN(513)-LN(225))/(1+(EXP(LN(31.4)-LN(AC746))/0.48))),IF(X746="E",LN(204.2),"N/A")))))</f>
        <v>559.60000000000025</v>
      </c>
      <c r="AG746" s="304">
        <v>0.33</v>
      </c>
      <c r="AH746" s="304">
        <v>0.69057999999999997</v>
      </c>
      <c r="AI746" s="312"/>
      <c r="AJ746" s="332">
        <v>760</v>
      </c>
      <c r="AK746" s="304">
        <f t="shared" si="208"/>
        <v>760</v>
      </c>
      <c r="AL746" s="363">
        <v>0.43</v>
      </c>
      <c r="AM746" s="389" t="str">
        <f t="shared" si="219"/>
        <v/>
      </c>
      <c r="AN746" s="304"/>
      <c r="AO746" s="304"/>
      <c r="AP746" s="312"/>
      <c r="AQ746" s="312"/>
      <c r="AR746" s="312"/>
      <c r="AS746" s="312"/>
      <c r="AT746" s="312"/>
      <c r="AU746" s="329">
        <f>VLOOKUP(C746,[1]world!$A$2:$B$3555,2,FALSE)</f>
        <v>1</v>
      </c>
      <c r="AV746" s="329">
        <v>519</v>
      </c>
      <c r="AW746" s="304">
        <v>0.37</v>
      </c>
      <c r="AX746" s="304">
        <v>-999</v>
      </c>
      <c r="AY746" s="304">
        <v>-999</v>
      </c>
      <c r="AZ746" s="304">
        <v>-999</v>
      </c>
      <c r="BA746" s="304">
        <v>-999</v>
      </c>
      <c r="BB746" s="304">
        <v>-999</v>
      </c>
      <c r="BC746" s="304">
        <v>-999</v>
      </c>
      <c r="BD746" s="304">
        <v>-999</v>
      </c>
      <c r="BE746" s="304">
        <v>-999</v>
      </c>
      <c r="BF746" s="304">
        <v>-999</v>
      </c>
      <c r="BG746" s="304">
        <v>-999</v>
      </c>
      <c r="BH746" s="304">
        <v>-999</v>
      </c>
      <c r="BI746" s="304">
        <v>-999</v>
      </c>
      <c r="BJ746" s="304" t="s">
        <v>4954</v>
      </c>
      <c r="BK746" s="304" t="s">
        <v>4954</v>
      </c>
      <c r="BL746" s="304" t="s">
        <v>4954</v>
      </c>
    </row>
    <row r="747" spans="1:64" ht="15" hidden="1" customHeight="1" x14ac:dyDescent="0.2">
      <c r="A747" s="304" t="s">
        <v>4922</v>
      </c>
      <c r="B747" s="304" t="s">
        <v>5968</v>
      </c>
      <c r="C747" s="304">
        <v>751</v>
      </c>
      <c r="D747" s="349" t="s">
        <v>528</v>
      </c>
      <c r="E747" s="309">
        <v>-999</v>
      </c>
      <c r="F747" s="309"/>
      <c r="G747" s="324">
        <v>24.08</v>
      </c>
      <c r="H747" s="324">
        <v>121.5955</v>
      </c>
      <c r="I747" s="324" t="s">
        <v>214</v>
      </c>
      <c r="J747" s="368">
        <f t="shared" si="220"/>
        <v>635.32035917892154</v>
      </c>
      <c r="K747" s="331">
        <f t="shared" si="221"/>
        <v>0.40511233010117081</v>
      </c>
      <c r="L747" s="304" t="str">
        <f t="shared" si="207"/>
        <v>C</v>
      </c>
      <c r="M747" s="388" t="s">
        <v>6093</v>
      </c>
      <c r="N747" s="304"/>
      <c r="O747" s="356"/>
      <c r="P747" s="356"/>
      <c r="Q747" s="356"/>
      <c r="R747" s="304"/>
      <c r="S747" s="304"/>
      <c r="T747" s="304"/>
      <c r="U747" s="304"/>
      <c r="V747" s="304"/>
      <c r="W747" s="315" t="s">
        <v>501</v>
      </c>
      <c r="X747" s="304" t="s">
        <v>232</v>
      </c>
      <c r="Y747" s="366">
        <f t="shared" si="209"/>
        <v>506.6</v>
      </c>
      <c r="Z747" s="304"/>
      <c r="AA747" s="304">
        <v>0.45</v>
      </c>
      <c r="AB747" s="304" t="s">
        <v>232</v>
      </c>
      <c r="AC747" s="304">
        <v>30</v>
      </c>
      <c r="AD747" s="366">
        <v>0</v>
      </c>
      <c r="AE747" s="304">
        <v>683.9</v>
      </c>
      <c r="AF747" s="331">
        <f t="shared" si="222"/>
        <v>683.90000000000032</v>
      </c>
      <c r="AG747" s="304">
        <v>0.37</v>
      </c>
      <c r="AH747" s="304">
        <v>0.32289200000000001</v>
      </c>
      <c r="AI747" s="312"/>
      <c r="AJ747" s="332">
        <v>760</v>
      </c>
      <c r="AK747" s="304">
        <f t="shared" si="208"/>
        <v>760</v>
      </c>
      <c r="AL747" s="363">
        <v>0.43</v>
      </c>
      <c r="AM747" s="389" t="str">
        <f t="shared" si="219"/>
        <v/>
      </c>
      <c r="AN747" s="304"/>
      <c r="AO747" s="304"/>
      <c r="AP747" s="312"/>
      <c r="AQ747" s="312"/>
      <c r="AR747" s="312"/>
      <c r="AS747" s="312"/>
      <c r="AT747" s="312"/>
      <c r="AU747" s="329">
        <f>VLOOKUP(C747,[1]world!$A$2:$B$3555,2,FALSE)</f>
        <v>3</v>
      </c>
      <c r="AV747" s="329">
        <v>547</v>
      </c>
      <c r="AW747" s="304">
        <v>0.37</v>
      </c>
      <c r="AX747" s="304">
        <v>-999</v>
      </c>
      <c r="AY747" s="304">
        <v>-999</v>
      </c>
      <c r="AZ747" s="304">
        <v>-999</v>
      </c>
      <c r="BA747" s="304">
        <v>-999</v>
      </c>
      <c r="BB747" s="304">
        <v>-999</v>
      </c>
      <c r="BC747" s="304">
        <v>-999</v>
      </c>
      <c r="BD747" s="304">
        <v>-999</v>
      </c>
      <c r="BE747" s="304">
        <v>-999</v>
      </c>
      <c r="BF747" s="304">
        <v>-999</v>
      </c>
      <c r="BG747" s="304">
        <v>-999</v>
      </c>
      <c r="BH747" s="304">
        <v>-999</v>
      </c>
      <c r="BI747" s="304">
        <v>-999</v>
      </c>
      <c r="BJ747" s="304" t="s">
        <v>4954</v>
      </c>
      <c r="BK747" s="304" t="s">
        <v>4954</v>
      </c>
      <c r="BL747" s="304" t="s">
        <v>4954</v>
      </c>
    </row>
    <row r="748" spans="1:64" ht="15" hidden="1" customHeight="1" x14ac:dyDescent="0.2">
      <c r="A748" s="304" t="s">
        <v>4922</v>
      </c>
      <c r="B748" s="304" t="s">
        <v>5968</v>
      </c>
      <c r="C748" s="304">
        <v>752</v>
      </c>
      <c r="D748" s="349" t="s">
        <v>394</v>
      </c>
      <c r="E748" s="309">
        <v>-999</v>
      </c>
      <c r="F748" s="309"/>
      <c r="G748" s="324">
        <v>23.3522</v>
      </c>
      <c r="H748" s="324">
        <v>121.297</v>
      </c>
      <c r="I748" s="324" t="s">
        <v>214</v>
      </c>
      <c r="J748" s="368">
        <f t="shared" si="220"/>
        <v>635.32035917892154</v>
      </c>
      <c r="K748" s="331">
        <f t="shared" si="221"/>
        <v>0.40511233010117081</v>
      </c>
      <c r="L748" s="304" t="str">
        <f t="shared" si="207"/>
        <v>C</v>
      </c>
      <c r="M748" s="388" t="s">
        <v>6093</v>
      </c>
      <c r="N748" s="304"/>
      <c r="O748" s="356"/>
      <c r="P748" s="356"/>
      <c r="Q748" s="356"/>
      <c r="R748" s="304"/>
      <c r="S748" s="304"/>
      <c r="T748" s="304"/>
      <c r="U748" s="304"/>
      <c r="V748" s="304"/>
      <c r="W748" s="315" t="s">
        <v>331</v>
      </c>
      <c r="X748" s="304" t="s">
        <v>232</v>
      </c>
      <c r="Y748" s="366">
        <f t="shared" si="209"/>
        <v>506.6</v>
      </c>
      <c r="Z748" s="304"/>
      <c r="AA748" s="304">
        <v>0.45</v>
      </c>
      <c r="AB748" s="304" t="s">
        <v>232</v>
      </c>
      <c r="AC748" s="304">
        <v>260</v>
      </c>
      <c r="AD748" s="366">
        <v>0</v>
      </c>
      <c r="AE748" s="304">
        <v>683.9</v>
      </c>
      <c r="AF748" s="331">
        <f t="shared" si="222"/>
        <v>683.90000000000032</v>
      </c>
      <c r="AG748" s="304">
        <v>0.37</v>
      </c>
      <c r="AH748" s="304">
        <v>0.22223399999999999</v>
      </c>
      <c r="AI748" s="312"/>
      <c r="AJ748" s="332">
        <v>760</v>
      </c>
      <c r="AK748" s="304">
        <f t="shared" si="208"/>
        <v>760</v>
      </c>
      <c r="AL748" s="363">
        <v>0.43</v>
      </c>
      <c r="AM748" s="389" t="str">
        <f t="shared" si="219"/>
        <v/>
      </c>
      <c r="AN748" s="304"/>
      <c r="AO748" s="304"/>
      <c r="AP748" s="312"/>
      <c r="AQ748" s="312"/>
      <c r="AR748" s="312"/>
      <c r="AS748" s="312"/>
      <c r="AT748" s="312"/>
      <c r="AU748" s="329">
        <f>VLOOKUP(C748,[1]world!$A$2:$B$3555,2,FALSE)</f>
        <v>3</v>
      </c>
      <c r="AV748" s="329">
        <v>547</v>
      </c>
      <c r="AW748" s="304">
        <v>0.37</v>
      </c>
      <c r="AX748" s="304">
        <v>-999</v>
      </c>
      <c r="AY748" s="304">
        <v>-999</v>
      </c>
      <c r="AZ748" s="304">
        <v>-999</v>
      </c>
      <c r="BA748" s="304">
        <v>-999</v>
      </c>
      <c r="BB748" s="304">
        <v>-999</v>
      </c>
      <c r="BC748" s="304">
        <v>-999</v>
      </c>
      <c r="BD748" s="304">
        <v>-999</v>
      </c>
      <c r="BE748" s="304">
        <v>-999</v>
      </c>
      <c r="BF748" s="304">
        <v>-999</v>
      </c>
      <c r="BG748" s="304">
        <v>-999</v>
      </c>
      <c r="BH748" s="304">
        <v>-999</v>
      </c>
      <c r="BI748" s="304">
        <v>-999</v>
      </c>
      <c r="BJ748" s="304" t="s">
        <v>4954</v>
      </c>
      <c r="BK748" s="304" t="s">
        <v>4954</v>
      </c>
      <c r="BL748" s="304" t="s">
        <v>4954</v>
      </c>
    </row>
    <row r="749" spans="1:64" ht="15" hidden="1" customHeight="1" x14ac:dyDescent="0.2">
      <c r="A749" s="304" t="s">
        <v>4922</v>
      </c>
      <c r="B749" s="304" t="s">
        <v>5968</v>
      </c>
      <c r="C749" s="304">
        <v>753</v>
      </c>
      <c r="D749" s="349" t="s">
        <v>548</v>
      </c>
      <c r="E749" s="309">
        <v>-999</v>
      </c>
      <c r="F749" s="309"/>
      <c r="G749" s="324">
        <v>24.163</v>
      </c>
      <c r="H749" s="324">
        <v>121.6447</v>
      </c>
      <c r="I749" s="324" t="s">
        <v>214</v>
      </c>
      <c r="J749" s="368">
        <f>P749</f>
        <v>494.32</v>
      </c>
      <c r="K749" s="331">
        <v>0.1</v>
      </c>
      <c r="L749" s="304" t="str">
        <f t="shared" si="207"/>
        <v>C</v>
      </c>
      <c r="M749" s="388">
        <v>0</v>
      </c>
      <c r="N749" s="304"/>
      <c r="O749" s="356">
        <v>32.6</v>
      </c>
      <c r="P749" s="356">
        <v>494.32</v>
      </c>
      <c r="Q749" s="309">
        <v>3156</v>
      </c>
      <c r="R749" s="304" t="s">
        <v>5948</v>
      </c>
      <c r="S749" s="304"/>
      <c r="T749" s="304"/>
      <c r="U749" s="304"/>
      <c r="V749" s="304"/>
      <c r="W749" s="304" t="s">
        <v>204</v>
      </c>
      <c r="X749" s="304" t="s">
        <v>205</v>
      </c>
      <c r="Y749" s="366">
        <f t="shared" si="209"/>
        <v>424.8</v>
      </c>
      <c r="Z749" s="304"/>
      <c r="AA749" s="304"/>
      <c r="AB749" s="304" t="s">
        <v>205</v>
      </c>
      <c r="AC749" s="304">
        <v>29</v>
      </c>
      <c r="AD749" s="366">
        <v>494.32</v>
      </c>
      <c r="AE749" s="304">
        <v>559.6</v>
      </c>
      <c r="AF749" s="331" t="e">
        <f>EXP(IF(X749="A",LN(#REF!),IF(X749="B",LN(#REF!),IF(OR(X749="C",X749="D",X749="CD"),LN(#REF!)+((LN(#REF!)-LN(#REF!))/(1+(EXP(LN(#REF!)-LN(AC749))/#REF!))),IF(X749="E",LN(204.2),"N/A")))))</f>
        <v>#REF!</v>
      </c>
      <c r="AG749" s="304">
        <v>0.33</v>
      </c>
      <c r="AH749" s="304">
        <v>0.55695899999999998</v>
      </c>
      <c r="AI749" s="312"/>
      <c r="AJ749" s="332">
        <v>760</v>
      </c>
      <c r="AK749" s="304">
        <f t="shared" si="208"/>
        <v>760</v>
      </c>
      <c r="AL749" s="304">
        <f t="shared" ref="AL749:AL755" si="223">IF(AH749&lt;=0.0022,0.2,0.43)</f>
        <v>0.43</v>
      </c>
      <c r="AM749" s="389" t="str">
        <f t="shared" si="219"/>
        <v/>
      </c>
      <c r="AN749" s="304"/>
      <c r="AO749" s="304"/>
      <c r="AP749" s="312"/>
      <c r="AQ749" s="312"/>
      <c r="AR749" s="312"/>
      <c r="AS749" s="312"/>
      <c r="AT749" s="312"/>
      <c r="AU749" s="329">
        <f>VLOOKUP(C749,[1]world!$A$2:$B$3555,2,FALSE)</f>
        <v>11</v>
      </c>
      <c r="AV749" s="329">
        <v>328</v>
      </c>
      <c r="AW749" s="304">
        <v>0.37</v>
      </c>
      <c r="AX749" s="304">
        <v>-999</v>
      </c>
      <c r="AY749" s="304">
        <v>-999</v>
      </c>
      <c r="AZ749" s="304">
        <v>-999</v>
      </c>
      <c r="BA749" s="304">
        <v>-999</v>
      </c>
      <c r="BB749" s="304">
        <v>-999</v>
      </c>
      <c r="BC749" s="304">
        <v>-999</v>
      </c>
      <c r="BD749" s="304">
        <v>-999</v>
      </c>
      <c r="BE749" s="304">
        <v>-999</v>
      </c>
      <c r="BF749" s="304">
        <v>-999</v>
      </c>
      <c r="BG749" s="304">
        <v>-999</v>
      </c>
      <c r="BH749" s="304">
        <v>-999</v>
      </c>
      <c r="BI749" s="304">
        <v>-999</v>
      </c>
      <c r="BJ749" s="304" t="s">
        <v>4954</v>
      </c>
      <c r="BK749" s="304" t="s">
        <v>4954</v>
      </c>
      <c r="BL749" s="304" t="s">
        <v>4954</v>
      </c>
    </row>
    <row r="750" spans="1:64" ht="15" hidden="1" customHeight="1" x14ac:dyDescent="0.2">
      <c r="A750" s="304" t="s">
        <v>4922</v>
      </c>
      <c r="B750" s="304" t="s">
        <v>5968</v>
      </c>
      <c r="C750" s="304">
        <v>754</v>
      </c>
      <c r="D750" s="349" t="s">
        <v>537</v>
      </c>
      <c r="E750" s="309">
        <v>-999</v>
      </c>
      <c r="F750" s="309"/>
      <c r="G750" s="324">
        <v>24.118500000000001</v>
      </c>
      <c r="H750" s="324">
        <v>121.6165</v>
      </c>
      <c r="I750" s="324" t="s">
        <v>254</v>
      </c>
      <c r="J750" s="368">
        <f>P750</f>
        <v>457.49</v>
      </c>
      <c r="K750" s="331">
        <v>0.1</v>
      </c>
      <c r="L750" s="304" t="str">
        <f t="shared" si="207"/>
        <v>C</v>
      </c>
      <c r="M750" s="388">
        <v>0</v>
      </c>
      <c r="N750" s="304"/>
      <c r="O750" s="356">
        <v>32</v>
      </c>
      <c r="P750" s="304">
        <v>457.49</v>
      </c>
      <c r="Q750" s="309">
        <v>2218</v>
      </c>
      <c r="R750" s="304" t="s">
        <v>5948</v>
      </c>
      <c r="S750" s="304"/>
      <c r="T750" s="304"/>
      <c r="U750" s="304"/>
      <c r="V750" s="304"/>
      <c r="W750" s="315" t="s">
        <v>294</v>
      </c>
      <c r="X750" s="304" t="s">
        <v>213</v>
      </c>
      <c r="Y750" s="366">
        <f t="shared" si="209"/>
        <v>274.5</v>
      </c>
      <c r="Z750" s="304"/>
      <c r="AA750" s="304"/>
      <c r="AB750" s="304" t="s">
        <v>213</v>
      </c>
      <c r="AC750" s="304">
        <v>36</v>
      </c>
      <c r="AD750" s="366">
        <v>457.49</v>
      </c>
      <c r="AE750" s="304">
        <v>400</v>
      </c>
      <c r="AF750" s="331" t="e">
        <f>EXP(IF(X750="A",LN(#REF!),IF(X750="B",LN(#REF!),IF(OR(X750="C",X750="D",X750="CD"),LN(#REF!)+((LN(#REF!)-LN(#REF!))/(1+(EXP(LN(#REF!)-LN(AC750))/#REF!))),IF(X750="E",LN(204.2),"N/A")))))</f>
        <v>#REF!</v>
      </c>
      <c r="AG750" s="304">
        <v>0.33</v>
      </c>
      <c r="AH750" s="304">
        <v>0.46018300000000001</v>
      </c>
      <c r="AI750" s="312"/>
      <c r="AJ750" s="332">
        <v>760</v>
      </c>
      <c r="AK750" s="304">
        <f t="shared" si="208"/>
        <v>760</v>
      </c>
      <c r="AL750" s="304">
        <f t="shared" si="223"/>
        <v>0.43</v>
      </c>
      <c r="AM750" s="389" t="str">
        <f t="shared" si="219"/>
        <v/>
      </c>
      <c r="AN750" s="304"/>
      <c r="AO750" s="304"/>
      <c r="AP750" s="312"/>
      <c r="AQ750" s="312"/>
      <c r="AR750" s="312"/>
      <c r="AS750" s="312"/>
      <c r="AT750" s="312"/>
      <c r="AU750" s="329">
        <f>VLOOKUP(C750,[1]world!$A$2:$B$3555,2,FALSE)</f>
        <v>3</v>
      </c>
      <c r="AV750" s="329">
        <v>547</v>
      </c>
      <c r="AW750" s="304">
        <v>0.37</v>
      </c>
      <c r="AX750" s="304">
        <v>-999</v>
      </c>
      <c r="AY750" s="304">
        <v>-999</v>
      </c>
      <c r="AZ750" s="304">
        <v>-999</v>
      </c>
      <c r="BA750" s="304">
        <v>-999</v>
      </c>
      <c r="BB750" s="304">
        <v>-999</v>
      </c>
      <c r="BC750" s="304">
        <v>-999</v>
      </c>
      <c r="BD750" s="304">
        <v>-999</v>
      </c>
      <c r="BE750" s="304">
        <v>-999</v>
      </c>
      <c r="BF750" s="304">
        <v>-999</v>
      </c>
      <c r="BG750" s="304">
        <v>-999</v>
      </c>
      <c r="BH750" s="304">
        <v>-999</v>
      </c>
      <c r="BI750" s="304">
        <v>-999</v>
      </c>
      <c r="BJ750" s="304" t="s">
        <v>4954</v>
      </c>
      <c r="BK750" s="304" t="s">
        <v>4954</v>
      </c>
      <c r="BL750" s="304" t="s">
        <v>4954</v>
      </c>
    </row>
    <row r="751" spans="1:64" ht="15" hidden="1" customHeight="1" x14ac:dyDescent="0.2">
      <c r="A751" s="304" t="s">
        <v>4922</v>
      </c>
      <c r="B751" s="304" t="s">
        <v>5968</v>
      </c>
      <c r="C751" s="304">
        <v>755</v>
      </c>
      <c r="D751" s="349" t="s">
        <v>524</v>
      </c>
      <c r="E751" s="309">
        <v>-999</v>
      </c>
      <c r="F751" s="309"/>
      <c r="G751" s="324">
        <v>24.055</v>
      </c>
      <c r="H751" s="324">
        <v>121.59099999999999</v>
      </c>
      <c r="I751" s="324" t="s">
        <v>214</v>
      </c>
      <c r="J751" s="368">
        <f>P751</f>
        <v>437.8</v>
      </c>
      <c r="K751" s="331">
        <v>0.1</v>
      </c>
      <c r="L751" s="304" t="str">
        <f t="shared" si="207"/>
        <v>C</v>
      </c>
      <c r="M751" s="388">
        <v>0</v>
      </c>
      <c r="N751" s="304"/>
      <c r="O751" s="356">
        <v>31</v>
      </c>
      <c r="P751" s="356">
        <v>437.8</v>
      </c>
      <c r="Q751" s="309">
        <v>3157</v>
      </c>
      <c r="R751" s="304" t="s">
        <v>5948</v>
      </c>
      <c r="S751" s="304"/>
      <c r="T751" s="304"/>
      <c r="U751" s="304"/>
      <c r="V751" s="304"/>
      <c r="W751" s="315" t="s">
        <v>273</v>
      </c>
      <c r="X751" s="304" t="s">
        <v>213</v>
      </c>
      <c r="Y751" s="366">
        <f t="shared" si="209"/>
        <v>274.5</v>
      </c>
      <c r="Z751" s="304"/>
      <c r="AA751" s="304"/>
      <c r="AB751" s="304" t="s">
        <v>213</v>
      </c>
      <c r="AC751" s="304">
        <v>28</v>
      </c>
      <c r="AD751" s="366">
        <v>437.8</v>
      </c>
      <c r="AE751" s="304">
        <v>300</v>
      </c>
      <c r="AF751" s="331" t="e">
        <f>EXP(IF(X751="A",LN(#REF!),IF(X751="B",LN(#REF!),IF(OR(X751="C",X751="D",X751="CD"),LN(#REF!)+((LN(#REF!)-LN(#REF!))/(1+(EXP(LN(#REF!)-LN(AC751))/#REF!))),IF(X751="E",LN(204.2),"N/A")))))</f>
        <v>#REF!</v>
      </c>
      <c r="AG751" s="304">
        <v>0.33</v>
      </c>
      <c r="AH751" s="304">
        <v>0.28395199999999998</v>
      </c>
      <c r="AI751" s="312"/>
      <c r="AJ751" s="332">
        <v>760</v>
      </c>
      <c r="AK751" s="304">
        <f t="shared" si="208"/>
        <v>760</v>
      </c>
      <c r="AL751" s="304">
        <f t="shared" si="223"/>
        <v>0.43</v>
      </c>
      <c r="AM751" s="389" t="str">
        <f t="shared" si="219"/>
        <v/>
      </c>
      <c r="AN751" s="304"/>
      <c r="AO751" s="304"/>
      <c r="AP751" s="312"/>
      <c r="AQ751" s="312"/>
      <c r="AR751" s="312"/>
      <c r="AS751" s="312"/>
      <c r="AT751" s="312"/>
      <c r="AU751" s="329">
        <f>VLOOKUP(C751,[1]world!$A$2:$B$3555,2,FALSE)</f>
        <v>3</v>
      </c>
      <c r="AV751" s="329">
        <v>547</v>
      </c>
      <c r="AW751" s="304">
        <v>0.37</v>
      </c>
      <c r="AX751" s="304">
        <v>-999</v>
      </c>
      <c r="AY751" s="304">
        <v>-999</v>
      </c>
      <c r="AZ751" s="304">
        <v>-999</v>
      </c>
      <c r="BA751" s="304">
        <v>-999</v>
      </c>
      <c r="BB751" s="304">
        <v>-999</v>
      </c>
      <c r="BC751" s="304">
        <v>-999</v>
      </c>
      <c r="BD751" s="304">
        <v>-999</v>
      </c>
      <c r="BE751" s="304">
        <v>-999</v>
      </c>
      <c r="BF751" s="304">
        <v>-999</v>
      </c>
      <c r="BG751" s="304">
        <v>-999</v>
      </c>
      <c r="BH751" s="304">
        <v>-999</v>
      </c>
      <c r="BI751" s="304">
        <v>-999</v>
      </c>
      <c r="BJ751" s="304" t="s">
        <v>4954</v>
      </c>
      <c r="BK751" s="304" t="s">
        <v>4954</v>
      </c>
      <c r="BL751" s="304" t="s">
        <v>4954</v>
      </c>
    </row>
    <row r="752" spans="1:64" ht="15" hidden="1" customHeight="1" x14ac:dyDescent="0.2">
      <c r="A752" s="304" t="s">
        <v>208</v>
      </c>
      <c r="B752" s="304" t="s">
        <v>5968</v>
      </c>
      <c r="C752" s="304">
        <v>756</v>
      </c>
      <c r="D752" s="349" t="s">
        <v>521</v>
      </c>
      <c r="E752" s="309">
        <v>-999</v>
      </c>
      <c r="F752" s="309"/>
      <c r="G752" s="324">
        <v>24.017199999999999</v>
      </c>
      <c r="H752" s="324">
        <v>121.60129999999999</v>
      </c>
      <c r="I752" s="324" t="s">
        <v>214</v>
      </c>
      <c r="J752" s="368">
        <f>P752</f>
        <v>406.7</v>
      </c>
      <c r="K752" s="331">
        <v>0.1</v>
      </c>
      <c r="L752" s="304" t="str">
        <f t="shared" si="207"/>
        <v>C</v>
      </c>
      <c r="M752" s="388">
        <v>0</v>
      </c>
      <c r="N752" s="304"/>
      <c r="O752" s="356">
        <v>33.799999999999997</v>
      </c>
      <c r="P752" s="356">
        <v>406.7</v>
      </c>
      <c r="Q752" s="309">
        <v>3158</v>
      </c>
      <c r="R752" s="304" t="s">
        <v>5948</v>
      </c>
      <c r="S752" s="304"/>
      <c r="T752" s="304"/>
      <c r="U752" s="304"/>
      <c r="V752" s="304"/>
      <c r="W752" s="315" t="s">
        <v>273</v>
      </c>
      <c r="X752" s="304" t="s">
        <v>213</v>
      </c>
      <c r="Y752" s="366">
        <f t="shared" si="209"/>
        <v>274.5</v>
      </c>
      <c r="Z752" s="304"/>
      <c r="AA752" s="304"/>
      <c r="AB752" s="304" t="s">
        <v>213</v>
      </c>
      <c r="AC752" s="304">
        <v>12</v>
      </c>
      <c r="AD752" s="366">
        <v>406.7</v>
      </c>
      <c r="AE752" s="304">
        <v>200</v>
      </c>
      <c r="AF752" s="331" t="e">
        <f>EXP(IF(X752="A",LN(#REF!),IF(X752="B",LN(#REF!),IF(OR(X752="C",X752="D",X752="CD"),LN(#REF!)+((LN(#REF!)-LN(#REF!))/(1+(EXP(LN(#REF!)-LN(AC752))/#REF!))),IF(X752="E",LN(204.2),"N/A")))))</f>
        <v>#REF!</v>
      </c>
      <c r="AG752" s="304">
        <v>0.33</v>
      </c>
      <c r="AH752" s="304">
        <v>2.7587900000000001E-3</v>
      </c>
      <c r="AI752" s="312"/>
      <c r="AJ752" s="332">
        <v>263</v>
      </c>
      <c r="AK752" s="304">
        <f t="shared" si="208"/>
        <v>270</v>
      </c>
      <c r="AL752" s="304">
        <f t="shared" si="223"/>
        <v>0.43</v>
      </c>
      <c r="AM752" s="389" t="str">
        <f t="shared" si="219"/>
        <v/>
      </c>
      <c r="AN752" s="304"/>
      <c r="AO752" s="304"/>
      <c r="AP752" s="312"/>
      <c r="AQ752" s="312"/>
      <c r="AR752" s="312"/>
      <c r="AS752" s="312"/>
      <c r="AT752" s="312"/>
      <c r="AU752" s="329">
        <f>VLOOKUP(C752,[1]world!$A$2:$B$3555,2,FALSE)</f>
        <v>15</v>
      </c>
      <c r="AV752" s="329">
        <v>363</v>
      </c>
      <c r="AW752" s="304">
        <v>0.37</v>
      </c>
      <c r="AX752" s="304">
        <v>-999</v>
      </c>
      <c r="AY752" s="304">
        <v>-999</v>
      </c>
      <c r="AZ752" s="304">
        <v>-999</v>
      </c>
      <c r="BA752" s="304">
        <v>-999</v>
      </c>
      <c r="BB752" s="304">
        <v>-999</v>
      </c>
      <c r="BC752" s="304">
        <v>-999</v>
      </c>
      <c r="BD752" s="304">
        <v>-999</v>
      </c>
      <c r="BE752" s="304">
        <v>-999</v>
      </c>
      <c r="BF752" s="304">
        <v>-999</v>
      </c>
      <c r="BG752" s="304">
        <v>-999</v>
      </c>
      <c r="BH752" s="304">
        <v>-999</v>
      </c>
      <c r="BI752" s="304">
        <v>-999</v>
      </c>
      <c r="BJ752" s="304" t="s">
        <v>4954</v>
      </c>
      <c r="BK752" s="304" t="s">
        <v>4954</v>
      </c>
      <c r="BL752" s="304" t="s">
        <v>4954</v>
      </c>
    </row>
    <row r="753" spans="1:64" ht="15" hidden="1" customHeight="1" x14ac:dyDescent="0.2">
      <c r="A753" s="304" t="s">
        <v>208</v>
      </c>
      <c r="B753" s="304" t="s">
        <v>5968</v>
      </c>
      <c r="C753" s="304">
        <v>757</v>
      </c>
      <c r="D753" s="349" t="s">
        <v>492</v>
      </c>
      <c r="E753" s="309">
        <v>-999</v>
      </c>
      <c r="F753" s="309"/>
      <c r="G753" s="324">
        <v>23.9373</v>
      </c>
      <c r="H753" s="324">
        <v>121.5702</v>
      </c>
      <c r="I753" s="324" t="s">
        <v>214</v>
      </c>
      <c r="J753" s="368">
        <f>AD753</f>
        <v>614.04999999999995</v>
      </c>
      <c r="K753" s="331">
        <v>0.1</v>
      </c>
      <c r="L753" s="304" t="str">
        <f t="shared" si="207"/>
        <v>C</v>
      </c>
      <c r="M753" s="388">
        <v>0</v>
      </c>
      <c r="N753" s="304"/>
      <c r="O753" s="356"/>
      <c r="P753" s="356"/>
      <c r="Q753" s="356"/>
      <c r="R753" s="304" t="s">
        <v>209</v>
      </c>
      <c r="S753" s="304"/>
      <c r="T753" s="304"/>
      <c r="U753" s="304"/>
      <c r="V753" s="304"/>
      <c r="W753" s="315" t="s">
        <v>225</v>
      </c>
      <c r="X753" s="304" t="s">
        <v>213</v>
      </c>
      <c r="Y753" s="366">
        <f t="shared" si="209"/>
        <v>274.5</v>
      </c>
      <c r="Z753" s="304"/>
      <c r="AA753" s="304"/>
      <c r="AB753" s="304" t="s">
        <v>213</v>
      </c>
      <c r="AC753" s="304">
        <v>31</v>
      </c>
      <c r="AD753" s="366">
        <v>614.04999999999995</v>
      </c>
      <c r="AE753" s="304">
        <v>300</v>
      </c>
      <c r="AF753" s="331" t="e">
        <f>EXP(IF(X753="A",LN(#REF!),IF(X753="B",LN(#REF!),IF(OR(X753="C",X753="D",X753="CD"),LN(#REF!)+((LN(#REF!)-LN(#REF!))/(1+(EXP(LN(#REF!)-LN(AC753))/#REF!))),IF(X753="E",LN(204.2),"N/A")))))</f>
        <v>#REF!</v>
      </c>
      <c r="AG753" s="304">
        <v>0.33</v>
      </c>
      <c r="AH753" s="304">
        <v>1.12175E-2</v>
      </c>
      <c r="AI753" s="312"/>
      <c r="AJ753" s="332">
        <v>450</v>
      </c>
      <c r="AK753" s="304">
        <f t="shared" si="208"/>
        <v>425</v>
      </c>
      <c r="AL753" s="304">
        <f t="shared" si="223"/>
        <v>0.43</v>
      </c>
      <c r="AM753" s="389" t="str">
        <f t="shared" si="219"/>
        <v/>
      </c>
      <c r="AN753" s="304"/>
      <c r="AO753" s="304"/>
      <c r="AP753" s="312"/>
      <c r="AQ753" s="312"/>
      <c r="AR753" s="312"/>
      <c r="AS753" s="312"/>
      <c r="AT753" s="312"/>
      <c r="AU753" s="329">
        <f>VLOOKUP(C753,[1]world!$A$2:$B$3555,2,FALSE)</f>
        <v>7</v>
      </c>
      <c r="AV753" s="329">
        <v>388</v>
      </c>
      <c r="AW753" s="304">
        <v>0.37</v>
      </c>
      <c r="AX753" s="304">
        <v>-999</v>
      </c>
      <c r="AY753" s="304">
        <v>-999</v>
      </c>
      <c r="AZ753" s="304">
        <v>-999</v>
      </c>
      <c r="BA753" s="304">
        <v>-999</v>
      </c>
      <c r="BB753" s="304">
        <v>-999</v>
      </c>
      <c r="BC753" s="304">
        <v>-999</v>
      </c>
      <c r="BD753" s="304">
        <v>-999</v>
      </c>
      <c r="BE753" s="304">
        <v>-999</v>
      </c>
      <c r="BF753" s="304">
        <v>-999</v>
      </c>
      <c r="BG753" s="304">
        <v>-999</v>
      </c>
      <c r="BH753" s="304">
        <v>-999</v>
      </c>
      <c r="BI753" s="304">
        <v>-999</v>
      </c>
      <c r="BJ753" s="304" t="s">
        <v>4954</v>
      </c>
      <c r="BK753" s="304" t="s">
        <v>4954</v>
      </c>
      <c r="BL753" s="304" t="s">
        <v>4954</v>
      </c>
    </row>
    <row r="754" spans="1:64" ht="15" hidden="1" customHeight="1" x14ac:dyDescent="0.2">
      <c r="A754" s="304" t="s">
        <v>4922</v>
      </c>
      <c r="B754" s="304" t="s">
        <v>5968</v>
      </c>
      <c r="C754" s="304">
        <v>758</v>
      </c>
      <c r="D754" s="349" t="s">
        <v>461</v>
      </c>
      <c r="E754" s="309">
        <v>-999</v>
      </c>
      <c r="F754" s="309"/>
      <c r="G754" s="324">
        <v>23.7852</v>
      </c>
      <c r="H754" s="324">
        <v>121.44880000000001</v>
      </c>
      <c r="I754" s="324" t="s">
        <v>214</v>
      </c>
      <c r="J754" s="368">
        <f>P754</f>
        <v>592.17999999999995</v>
      </c>
      <c r="K754" s="331">
        <v>0.1</v>
      </c>
      <c r="L754" s="304" t="str">
        <f t="shared" si="207"/>
        <v>C</v>
      </c>
      <c r="M754" s="388">
        <v>0</v>
      </c>
      <c r="N754" s="304"/>
      <c r="O754" s="356">
        <v>32.6</v>
      </c>
      <c r="P754" s="356">
        <v>592.17999999999995</v>
      </c>
      <c r="Q754" s="309">
        <v>3159</v>
      </c>
      <c r="R754" s="304" t="s">
        <v>5948</v>
      </c>
      <c r="S754" s="304"/>
      <c r="T754" s="304"/>
      <c r="U754" s="304"/>
      <c r="V754" s="304"/>
      <c r="W754" s="315" t="s">
        <v>273</v>
      </c>
      <c r="X754" s="304" t="s">
        <v>213</v>
      </c>
      <c r="Y754" s="366">
        <f t="shared" si="209"/>
        <v>274.5</v>
      </c>
      <c r="Z754" s="304"/>
      <c r="AA754" s="304"/>
      <c r="AB754" s="304" t="s">
        <v>213</v>
      </c>
      <c r="AC754" s="304">
        <v>109</v>
      </c>
      <c r="AD754" s="366">
        <v>592.17999999999995</v>
      </c>
      <c r="AE754" s="304">
        <v>500</v>
      </c>
      <c r="AF754" s="331" t="e">
        <f>EXP(IF(X754="A",LN(#REF!),IF(X754="B",LN(#REF!),IF(OR(X754="C",X754="D",X754="CD"),LN(#REF!)+((LN(#REF!)-LN(#REF!))/(1+(EXP(LN(#REF!)-LN(AC754))/#REF!))),IF(X754="E",LN(204.2),"N/A")))))</f>
        <v>#REF!</v>
      </c>
      <c r="AG754" s="304">
        <v>0.33</v>
      </c>
      <c r="AH754" s="304">
        <v>0.164766</v>
      </c>
      <c r="AI754" s="312"/>
      <c r="AJ754" s="332">
        <v>760</v>
      </c>
      <c r="AK754" s="304">
        <f t="shared" si="208"/>
        <v>760</v>
      </c>
      <c r="AL754" s="304">
        <f t="shared" si="223"/>
        <v>0.43</v>
      </c>
      <c r="AM754" s="389" t="str">
        <f t="shared" si="219"/>
        <v/>
      </c>
      <c r="AN754" s="304"/>
      <c r="AO754" s="304"/>
      <c r="AP754" s="312"/>
      <c r="AQ754" s="312"/>
      <c r="AR754" s="312"/>
      <c r="AS754" s="312"/>
      <c r="AT754" s="312"/>
      <c r="AU754" s="329">
        <f>VLOOKUP(C754,[1]world!$A$2:$B$3555,2,FALSE)</f>
        <v>3</v>
      </c>
      <c r="AV754" s="329">
        <v>547</v>
      </c>
      <c r="AW754" s="304">
        <v>0.37</v>
      </c>
      <c r="AX754" s="304">
        <v>-999</v>
      </c>
      <c r="AY754" s="304">
        <v>-999</v>
      </c>
      <c r="AZ754" s="304">
        <v>-999</v>
      </c>
      <c r="BA754" s="304">
        <v>-999</v>
      </c>
      <c r="BB754" s="304">
        <v>-999</v>
      </c>
      <c r="BC754" s="304">
        <v>-999</v>
      </c>
      <c r="BD754" s="304">
        <v>-999</v>
      </c>
      <c r="BE754" s="304">
        <v>-999</v>
      </c>
      <c r="BF754" s="304">
        <v>-999</v>
      </c>
      <c r="BG754" s="304">
        <v>-999</v>
      </c>
      <c r="BH754" s="304">
        <v>-999</v>
      </c>
      <c r="BI754" s="304">
        <v>-999</v>
      </c>
      <c r="BJ754" s="304" t="s">
        <v>4954</v>
      </c>
      <c r="BK754" s="304" t="s">
        <v>4954</v>
      </c>
      <c r="BL754" s="304" t="s">
        <v>4954</v>
      </c>
    </row>
    <row r="755" spans="1:64" ht="15" hidden="1" customHeight="1" x14ac:dyDescent="0.2">
      <c r="A755" s="304" t="s">
        <v>4922</v>
      </c>
      <c r="B755" s="304" t="s">
        <v>5968</v>
      </c>
      <c r="C755" s="304">
        <v>759</v>
      </c>
      <c r="D755" s="349" t="s">
        <v>459</v>
      </c>
      <c r="E755" s="309">
        <v>-999</v>
      </c>
      <c r="F755" s="309"/>
      <c r="G755" s="324">
        <v>23.7653</v>
      </c>
      <c r="H755" s="324">
        <v>121.4922</v>
      </c>
      <c r="I755" s="324" t="s">
        <v>214</v>
      </c>
      <c r="J755" s="368">
        <f>P755</f>
        <v>602.29</v>
      </c>
      <c r="K755" s="331">
        <v>0.1</v>
      </c>
      <c r="L755" s="304" t="str">
        <f t="shared" si="207"/>
        <v>C</v>
      </c>
      <c r="M755" s="388">
        <v>0</v>
      </c>
      <c r="N755" s="304"/>
      <c r="O755" s="356">
        <v>31.6</v>
      </c>
      <c r="P755" s="356">
        <v>602.29</v>
      </c>
      <c r="Q755" s="309">
        <v>3160</v>
      </c>
      <c r="R755" s="304" t="s">
        <v>5948</v>
      </c>
      <c r="S755" s="304"/>
      <c r="T755" s="304"/>
      <c r="U755" s="304"/>
      <c r="V755" s="304"/>
      <c r="W755" s="304" t="s">
        <v>235</v>
      </c>
      <c r="X755" s="304" t="s">
        <v>205</v>
      </c>
      <c r="Y755" s="366">
        <f t="shared" si="209"/>
        <v>424.8</v>
      </c>
      <c r="Z755" s="304"/>
      <c r="AA755" s="304"/>
      <c r="AB755" s="304" t="s">
        <v>205</v>
      </c>
      <c r="AC755" s="304">
        <v>90</v>
      </c>
      <c r="AD755" s="366">
        <v>602.29</v>
      </c>
      <c r="AE755" s="304">
        <v>559.6</v>
      </c>
      <c r="AF755" s="331" t="e">
        <f>EXP(IF(X755="A",LN(#REF!),IF(X755="B",LN(#REF!),IF(OR(X755="C",X755="D",X755="CD"),LN(#REF!)+((LN(#REF!)-LN(#REF!))/(1+(EXP(LN(#REF!)-LN(AC755))/#REF!))),IF(X755="E",LN(204.2),"N/A")))))</f>
        <v>#REF!</v>
      </c>
      <c r="AG755" s="304">
        <v>0.33</v>
      </c>
      <c r="AH755" s="304">
        <v>4.1728399999999999E-2</v>
      </c>
      <c r="AI755" s="312"/>
      <c r="AJ755" s="332">
        <v>760</v>
      </c>
      <c r="AK755" s="304">
        <f t="shared" si="208"/>
        <v>760</v>
      </c>
      <c r="AL755" s="304">
        <f t="shared" si="223"/>
        <v>0.43</v>
      </c>
      <c r="AM755" s="389" t="str">
        <f t="shared" si="219"/>
        <v/>
      </c>
      <c r="AN755" s="304"/>
      <c r="AO755" s="304"/>
      <c r="AP755" s="312"/>
      <c r="AQ755" s="312"/>
      <c r="AR755" s="312"/>
      <c r="AS755" s="312"/>
      <c r="AT755" s="312"/>
      <c r="AU755" s="329">
        <f>VLOOKUP(C755,[1]world!$A$2:$B$3555,2,FALSE)</f>
        <v>3</v>
      </c>
      <c r="AV755" s="329">
        <v>547</v>
      </c>
      <c r="AW755" s="304">
        <v>0.37</v>
      </c>
      <c r="AX755" s="304">
        <v>-999</v>
      </c>
      <c r="AY755" s="304">
        <v>-999</v>
      </c>
      <c r="AZ755" s="304">
        <v>-999</v>
      </c>
      <c r="BA755" s="304">
        <v>-999</v>
      </c>
      <c r="BB755" s="304">
        <v>-999</v>
      </c>
      <c r="BC755" s="304">
        <v>-999</v>
      </c>
      <c r="BD755" s="304">
        <v>-999</v>
      </c>
      <c r="BE755" s="304">
        <v>-999</v>
      </c>
      <c r="BF755" s="304">
        <v>-999</v>
      </c>
      <c r="BG755" s="304">
        <v>-999</v>
      </c>
      <c r="BH755" s="304">
        <v>-999</v>
      </c>
      <c r="BI755" s="304">
        <v>-999</v>
      </c>
      <c r="BJ755" s="304" t="s">
        <v>4954</v>
      </c>
      <c r="BK755" s="304" t="s">
        <v>4954</v>
      </c>
      <c r="BL755" s="304" t="s">
        <v>4954</v>
      </c>
    </row>
    <row r="756" spans="1:64" ht="15" hidden="1" customHeight="1" x14ac:dyDescent="0.2">
      <c r="A756" s="304" t="s">
        <v>4922</v>
      </c>
      <c r="B756" s="304" t="s">
        <v>5968</v>
      </c>
      <c r="C756" s="304">
        <v>760</v>
      </c>
      <c r="D756" s="349" t="s">
        <v>453</v>
      </c>
      <c r="E756" s="309">
        <v>-999</v>
      </c>
      <c r="F756" s="309"/>
      <c r="G756" s="324">
        <v>23.710799999999999</v>
      </c>
      <c r="H756" s="324">
        <v>121.41200000000001</v>
      </c>
      <c r="I756" s="324" t="s">
        <v>214</v>
      </c>
      <c r="J756" s="368">
        <f>EXP(0.21*LN(Y756)+0.33*LN(AF756)+0.28*LN(AJ756)+0.18*LN(AV756))</f>
        <v>573.03864891895489</v>
      </c>
      <c r="K756" s="331">
        <f>SQRT(0.21*AA756^2+0.33*AG756^2+0.28*AL756^2+0.18*AW756^2)</f>
        <v>0.3735866699977396</v>
      </c>
      <c r="L756" s="304" t="str">
        <f t="shared" si="207"/>
        <v>C</v>
      </c>
      <c r="M756" s="388" t="s">
        <v>6093</v>
      </c>
      <c r="N756" s="304"/>
      <c r="O756" s="356"/>
      <c r="P756" s="356"/>
      <c r="Q756" s="356"/>
      <c r="R756" s="304"/>
      <c r="S756" s="304"/>
      <c r="T756" s="304"/>
      <c r="U756" s="304"/>
      <c r="V756" s="304"/>
      <c r="W756" s="315" t="s">
        <v>204</v>
      </c>
      <c r="X756" s="304" t="s">
        <v>205</v>
      </c>
      <c r="Y756" s="366">
        <f t="shared" si="209"/>
        <v>424.8</v>
      </c>
      <c r="Z756" s="304"/>
      <c r="AA756" s="331">
        <v>0.36</v>
      </c>
      <c r="AB756" s="304" t="s">
        <v>205</v>
      </c>
      <c r="AC756" s="304">
        <v>136</v>
      </c>
      <c r="AD756" s="366">
        <v>0</v>
      </c>
      <c r="AE756" s="304">
        <v>559.6</v>
      </c>
      <c r="AF756" s="331">
        <f>EXP(IF(X756="A",LN(683.9),IF(X756="B",LN(559.6),IF(OR(X756="C",X756="D",X756="CD"),LN(225)+((LN(513)-LN(225))/(1+(EXP(LN(31.4)-LN(AC756))/0.48))),IF(X756="E",LN(204.2),"N/A")))))</f>
        <v>559.60000000000025</v>
      </c>
      <c r="AG756" s="304">
        <v>0.33</v>
      </c>
      <c r="AH756" s="304">
        <v>0.11042200000000001</v>
      </c>
      <c r="AI756" s="312"/>
      <c r="AJ756" s="332">
        <v>760</v>
      </c>
      <c r="AK756" s="304">
        <f t="shared" si="208"/>
        <v>760</v>
      </c>
      <c r="AL756" s="363">
        <v>0.43</v>
      </c>
      <c r="AM756" s="389" t="str">
        <f t="shared" si="219"/>
        <v/>
      </c>
      <c r="AN756" s="304"/>
      <c r="AO756" s="304"/>
      <c r="AP756" s="312"/>
      <c r="AQ756" s="312"/>
      <c r="AR756" s="312"/>
      <c r="AS756" s="312"/>
      <c r="AT756" s="312"/>
      <c r="AU756" s="329">
        <f>VLOOKUP(C756,[1]world!$A$2:$B$3555,2,FALSE)</f>
        <v>3</v>
      </c>
      <c r="AV756" s="329">
        <v>547</v>
      </c>
      <c r="AW756" s="304">
        <v>0.37</v>
      </c>
      <c r="AX756" s="304">
        <v>-999</v>
      </c>
      <c r="AY756" s="304">
        <v>-999</v>
      </c>
      <c r="AZ756" s="304">
        <v>-999</v>
      </c>
      <c r="BA756" s="304">
        <v>-999</v>
      </c>
      <c r="BB756" s="304">
        <v>-999</v>
      </c>
      <c r="BC756" s="304">
        <v>-999</v>
      </c>
      <c r="BD756" s="304">
        <v>-999</v>
      </c>
      <c r="BE756" s="304">
        <v>-999</v>
      </c>
      <c r="BF756" s="304">
        <v>-999</v>
      </c>
      <c r="BG756" s="304">
        <v>-999</v>
      </c>
      <c r="BH756" s="304">
        <v>-999</v>
      </c>
      <c r="BI756" s="304">
        <v>-999</v>
      </c>
      <c r="BJ756" s="304" t="s">
        <v>4954</v>
      </c>
      <c r="BK756" s="304" t="s">
        <v>4954</v>
      </c>
      <c r="BL756" s="304" t="s">
        <v>4954</v>
      </c>
    </row>
    <row r="757" spans="1:64" ht="15" hidden="1" customHeight="1" x14ac:dyDescent="0.2">
      <c r="A757" s="304" t="s">
        <v>4922</v>
      </c>
      <c r="B757" s="304" t="s">
        <v>5968</v>
      </c>
      <c r="C757" s="304">
        <v>761</v>
      </c>
      <c r="D757" s="349" t="s">
        <v>449</v>
      </c>
      <c r="E757" s="309">
        <v>-999</v>
      </c>
      <c r="F757" s="309"/>
      <c r="G757" s="324">
        <v>23.686699999999998</v>
      </c>
      <c r="H757" s="324">
        <v>121.4747</v>
      </c>
      <c r="I757" s="324" t="s">
        <v>244</v>
      </c>
      <c r="J757" s="368">
        <f>P757</f>
        <v>395.57</v>
      </c>
      <c r="K757" s="331">
        <v>0.1</v>
      </c>
      <c r="L757" s="304" t="str">
        <f t="shared" si="207"/>
        <v>C</v>
      </c>
      <c r="M757" s="388">
        <v>0</v>
      </c>
      <c r="N757" s="304"/>
      <c r="O757" s="356">
        <v>34</v>
      </c>
      <c r="P757" s="304">
        <v>395.57</v>
      </c>
      <c r="Q757" s="309">
        <v>2219</v>
      </c>
      <c r="R757" s="304" t="s">
        <v>5948</v>
      </c>
      <c r="S757" s="304"/>
      <c r="T757" s="304"/>
      <c r="U757" s="304"/>
      <c r="V757" s="304"/>
      <c r="W757" s="315" t="s">
        <v>450</v>
      </c>
      <c r="X757" s="304" t="s">
        <v>213</v>
      </c>
      <c r="Y757" s="366">
        <f t="shared" si="209"/>
        <v>274.5</v>
      </c>
      <c r="Z757" s="304"/>
      <c r="AA757" s="304"/>
      <c r="AB757" s="304" t="s">
        <v>213</v>
      </c>
      <c r="AC757" s="304">
        <v>110</v>
      </c>
      <c r="AD757" s="366">
        <v>395.57</v>
      </c>
      <c r="AE757" s="304">
        <v>500</v>
      </c>
      <c r="AF757" s="331" t="e">
        <f>EXP(IF(X757="A",LN(#REF!),IF(X757="B",LN(#REF!),IF(OR(X757="C",X757="D",X757="CD"),LN(#REF!)+((LN(#REF!)-LN(#REF!))/(1+(EXP(LN(#REF!)-LN(AC757))/#REF!))),IF(X757="E",LN(204.2),"N/A")))))</f>
        <v>#REF!</v>
      </c>
      <c r="AG757" s="304">
        <v>0.33</v>
      </c>
      <c r="AH757" s="304">
        <v>4.1200400000000002E-3</v>
      </c>
      <c r="AI757" s="312"/>
      <c r="AJ757" s="332">
        <v>302</v>
      </c>
      <c r="AK757" s="304">
        <f t="shared" si="208"/>
        <v>270</v>
      </c>
      <c r="AL757" s="304">
        <f t="shared" ref="AL757:AL762" si="224">IF(AH757&lt;=0.0022,0.2,0.43)</f>
        <v>0.43</v>
      </c>
      <c r="AM757" s="389" t="str">
        <f t="shared" si="219"/>
        <v/>
      </c>
      <c r="AN757" s="304"/>
      <c r="AO757" s="304"/>
      <c r="AP757" s="312"/>
      <c r="AQ757" s="312"/>
      <c r="AR757" s="312"/>
      <c r="AS757" s="312"/>
      <c r="AT757" s="312"/>
      <c r="AU757" s="329">
        <f>VLOOKUP(C757,[1]world!$A$2:$B$3555,2,FALSE)</f>
        <v>7</v>
      </c>
      <c r="AV757" s="329">
        <v>388</v>
      </c>
      <c r="AW757" s="304">
        <v>0.37</v>
      </c>
      <c r="AX757" s="304">
        <v>-999</v>
      </c>
      <c r="AY757" s="304">
        <v>-999</v>
      </c>
      <c r="AZ757" s="304">
        <v>-999</v>
      </c>
      <c r="BA757" s="304">
        <v>-999</v>
      </c>
      <c r="BB757" s="304">
        <v>-999</v>
      </c>
      <c r="BC757" s="304">
        <v>-999</v>
      </c>
      <c r="BD757" s="304">
        <v>-999</v>
      </c>
      <c r="BE757" s="304">
        <v>-999</v>
      </c>
      <c r="BF757" s="304">
        <v>-999</v>
      </c>
      <c r="BG757" s="304">
        <v>-999</v>
      </c>
      <c r="BH757" s="304">
        <v>-999</v>
      </c>
      <c r="BI757" s="304">
        <v>-999</v>
      </c>
      <c r="BJ757" s="304" t="s">
        <v>4954</v>
      </c>
      <c r="BK757" s="304" t="s">
        <v>4954</v>
      </c>
      <c r="BL757" s="304" t="s">
        <v>4954</v>
      </c>
    </row>
    <row r="758" spans="1:64" ht="15" hidden="1" customHeight="1" x14ac:dyDescent="0.2">
      <c r="A758" s="304" t="s">
        <v>4922</v>
      </c>
      <c r="B758" s="304" t="s">
        <v>5968</v>
      </c>
      <c r="C758" s="304">
        <v>762</v>
      </c>
      <c r="D758" s="349" t="s">
        <v>430</v>
      </c>
      <c r="E758" s="309">
        <v>-999</v>
      </c>
      <c r="F758" s="309"/>
      <c r="G758" s="324">
        <v>23.590499999999999</v>
      </c>
      <c r="H758" s="324">
        <v>121.3772</v>
      </c>
      <c r="I758" s="324" t="s">
        <v>244</v>
      </c>
      <c r="J758" s="368">
        <f>P758</f>
        <v>379.18</v>
      </c>
      <c r="K758" s="331">
        <v>0.1</v>
      </c>
      <c r="L758" s="304" t="str">
        <f t="shared" si="207"/>
        <v>C</v>
      </c>
      <c r="M758" s="388">
        <v>0</v>
      </c>
      <c r="N758" s="304"/>
      <c r="O758" s="356">
        <v>66</v>
      </c>
      <c r="P758" s="304">
        <v>379.18</v>
      </c>
      <c r="Q758" s="309">
        <v>2220</v>
      </c>
      <c r="R758" s="304" t="s">
        <v>5948</v>
      </c>
      <c r="S758" s="304"/>
      <c r="T758" s="304"/>
      <c r="U758" s="304"/>
      <c r="V758" s="304"/>
      <c r="W758" s="315" t="s">
        <v>431</v>
      </c>
      <c r="X758" s="304" t="s">
        <v>206</v>
      </c>
      <c r="Y758" s="366">
        <f t="shared" si="209"/>
        <v>338.6</v>
      </c>
      <c r="Z758" s="304"/>
      <c r="AA758" s="304"/>
      <c r="AB758" s="304" t="s">
        <v>206</v>
      </c>
      <c r="AC758" s="304">
        <v>165</v>
      </c>
      <c r="AD758" s="366">
        <v>379.18</v>
      </c>
      <c r="AE758" s="304">
        <v>500</v>
      </c>
      <c r="AF758" s="331" t="e">
        <f>EXP(IF(X758="A",LN(#REF!),IF(X758="B",LN(#REF!),IF(OR(X758="C",X758="D",X758="CD"),LN(#REF!)+((LN(#REF!)-LN(#REF!))/(1+(EXP(LN(#REF!)-LN(AC758))/#REF!))),IF(X758="E",LN(204.2),"N/A")))))</f>
        <v>#REF!</v>
      </c>
      <c r="AG758" s="304">
        <v>0.33</v>
      </c>
      <c r="AH758" s="304">
        <v>9.8413E-2</v>
      </c>
      <c r="AI758" s="312"/>
      <c r="AJ758" s="332">
        <v>760</v>
      </c>
      <c r="AK758" s="304">
        <f t="shared" si="208"/>
        <v>760</v>
      </c>
      <c r="AL758" s="304">
        <f t="shared" si="224"/>
        <v>0.43</v>
      </c>
      <c r="AM758" s="389" t="str">
        <f t="shared" si="219"/>
        <v/>
      </c>
      <c r="AN758" s="304"/>
      <c r="AO758" s="304"/>
      <c r="AP758" s="312"/>
      <c r="AQ758" s="312"/>
      <c r="AR758" s="312"/>
      <c r="AS758" s="312"/>
      <c r="AT758" s="312"/>
      <c r="AU758" s="329">
        <f>VLOOKUP(C758,[1]world!$A$2:$B$3555,2,FALSE)</f>
        <v>3</v>
      </c>
      <c r="AV758" s="329">
        <v>547</v>
      </c>
      <c r="AW758" s="304">
        <v>0.37</v>
      </c>
      <c r="AX758" s="304">
        <v>-999</v>
      </c>
      <c r="AY758" s="304">
        <v>-999</v>
      </c>
      <c r="AZ758" s="304">
        <v>-999</v>
      </c>
      <c r="BA758" s="304">
        <v>-999</v>
      </c>
      <c r="BB758" s="304">
        <v>-999</v>
      </c>
      <c r="BC758" s="304">
        <v>-999</v>
      </c>
      <c r="BD758" s="304">
        <v>-999</v>
      </c>
      <c r="BE758" s="304">
        <v>-999</v>
      </c>
      <c r="BF758" s="304">
        <v>-999</v>
      </c>
      <c r="BG758" s="304">
        <v>-999</v>
      </c>
      <c r="BH758" s="304">
        <v>-999</v>
      </c>
      <c r="BI758" s="304">
        <v>-999</v>
      </c>
      <c r="BJ758" s="304" t="s">
        <v>4954</v>
      </c>
      <c r="BK758" s="304" t="s">
        <v>4954</v>
      </c>
      <c r="BL758" s="304" t="s">
        <v>4954</v>
      </c>
    </row>
    <row r="759" spans="1:64" ht="15" hidden="1" customHeight="1" x14ac:dyDescent="0.2">
      <c r="A759" s="304" t="s">
        <v>4922</v>
      </c>
      <c r="B759" s="304" t="s">
        <v>5968</v>
      </c>
      <c r="C759" s="304">
        <v>763</v>
      </c>
      <c r="D759" s="349" t="s">
        <v>456</v>
      </c>
      <c r="E759" s="309">
        <v>-999</v>
      </c>
      <c r="F759" s="309"/>
      <c r="G759" s="324">
        <v>23.731999999999999</v>
      </c>
      <c r="H759" s="324">
        <v>121.4362</v>
      </c>
      <c r="I759" s="324" t="s">
        <v>214</v>
      </c>
      <c r="J759" s="368">
        <f>P759</f>
        <v>677.49</v>
      </c>
      <c r="K759" s="331">
        <v>0.1</v>
      </c>
      <c r="L759" s="304" t="str">
        <f t="shared" si="207"/>
        <v>C</v>
      </c>
      <c r="M759" s="388">
        <v>0</v>
      </c>
      <c r="N759" s="304"/>
      <c r="O759" s="356">
        <v>32</v>
      </c>
      <c r="P759" s="356">
        <v>677.49</v>
      </c>
      <c r="Q759" s="309">
        <v>3161</v>
      </c>
      <c r="R759" s="304" t="s">
        <v>5948</v>
      </c>
      <c r="S759" s="304"/>
      <c r="T759" s="304"/>
      <c r="U759" s="304"/>
      <c r="V759" s="304"/>
      <c r="W759" s="315" t="s">
        <v>204</v>
      </c>
      <c r="X759" s="304" t="s">
        <v>205</v>
      </c>
      <c r="Y759" s="366">
        <f t="shared" si="209"/>
        <v>424.8</v>
      </c>
      <c r="Z759" s="304"/>
      <c r="AA759" s="304"/>
      <c r="AB759" s="304" t="s">
        <v>205</v>
      </c>
      <c r="AC759" s="304">
        <v>106</v>
      </c>
      <c r="AD759" s="366">
        <v>677.49</v>
      </c>
      <c r="AE759" s="304">
        <v>559.6</v>
      </c>
      <c r="AF759" s="331" t="e">
        <f>EXP(IF(X759="A",LN(#REF!),IF(X759="B",LN(#REF!),IF(OR(X759="C",X759="D",X759="CD"),LN(#REF!)+((LN(#REF!)-LN(#REF!))/(1+(EXP(LN(#REF!)-LN(AC759))/#REF!))),IF(X759="E",LN(204.2),"N/A")))))</f>
        <v>#REF!</v>
      </c>
      <c r="AG759" s="304">
        <v>0.33</v>
      </c>
      <c r="AH759" s="304">
        <v>0.108943</v>
      </c>
      <c r="AI759" s="312"/>
      <c r="AJ759" s="332">
        <v>760</v>
      </c>
      <c r="AK759" s="304">
        <f t="shared" si="208"/>
        <v>760</v>
      </c>
      <c r="AL759" s="304">
        <f t="shared" si="224"/>
        <v>0.43</v>
      </c>
      <c r="AM759" s="389" t="str">
        <f t="shared" si="219"/>
        <v/>
      </c>
      <c r="AN759" s="304"/>
      <c r="AO759" s="304"/>
      <c r="AP759" s="312"/>
      <c r="AQ759" s="312"/>
      <c r="AR759" s="312"/>
      <c r="AS759" s="312"/>
      <c r="AT759" s="312"/>
      <c r="AU759" s="329">
        <f>VLOOKUP(C759,[1]world!$A$2:$B$3555,2,FALSE)</f>
        <v>3</v>
      </c>
      <c r="AV759" s="329">
        <v>547</v>
      </c>
      <c r="AW759" s="304">
        <v>0.37</v>
      </c>
      <c r="AX759" s="304">
        <v>-999</v>
      </c>
      <c r="AY759" s="304">
        <v>-999</v>
      </c>
      <c r="AZ759" s="304">
        <v>-999</v>
      </c>
      <c r="BA759" s="304">
        <v>-999</v>
      </c>
      <c r="BB759" s="304">
        <v>-999</v>
      </c>
      <c r="BC759" s="304">
        <v>-999</v>
      </c>
      <c r="BD759" s="304">
        <v>-999</v>
      </c>
      <c r="BE759" s="304">
        <v>-999</v>
      </c>
      <c r="BF759" s="304">
        <v>-999</v>
      </c>
      <c r="BG759" s="304">
        <v>-999</v>
      </c>
      <c r="BH759" s="304">
        <v>-999</v>
      </c>
      <c r="BI759" s="304">
        <v>-999</v>
      </c>
      <c r="BJ759" s="304" t="s">
        <v>4954</v>
      </c>
      <c r="BK759" s="304" t="s">
        <v>4954</v>
      </c>
      <c r="BL759" s="304" t="s">
        <v>4954</v>
      </c>
    </row>
    <row r="760" spans="1:64" ht="15" hidden="1" customHeight="1" x14ac:dyDescent="0.2">
      <c r="A760" s="304" t="s">
        <v>4922</v>
      </c>
      <c r="B760" s="304" t="s">
        <v>5968</v>
      </c>
      <c r="C760" s="304">
        <v>764</v>
      </c>
      <c r="D760" s="349" t="s">
        <v>412</v>
      </c>
      <c r="E760" s="309">
        <v>-999</v>
      </c>
      <c r="F760" s="309"/>
      <c r="G760" s="324">
        <v>23.499500000000001</v>
      </c>
      <c r="H760" s="324">
        <v>121.367</v>
      </c>
      <c r="I760" s="324" t="s">
        <v>214</v>
      </c>
      <c r="J760" s="368">
        <f>P760</f>
        <v>503.04</v>
      </c>
      <c r="K760" s="331">
        <v>0.1</v>
      </c>
      <c r="L760" s="304" t="str">
        <f t="shared" si="207"/>
        <v>C</v>
      </c>
      <c r="M760" s="388">
        <v>0</v>
      </c>
      <c r="N760" s="304"/>
      <c r="O760" s="356">
        <v>32</v>
      </c>
      <c r="P760" s="356">
        <v>503.04</v>
      </c>
      <c r="Q760" s="309">
        <v>3162</v>
      </c>
      <c r="R760" s="304" t="s">
        <v>5948</v>
      </c>
      <c r="S760" s="304"/>
      <c r="T760" s="304"/>
      <c r="U760" s="304"/>
      <c r="V760" s="304"/>
      <c r="W760" s="315" t="s">
        <v>273</v>
      </c>
      <c r="X760" s="304" t="s">
        <v>213</v>
      </c>
      <c r="Y760" s="366">
        <f t="shared" si="209"/>
        <v>274.5</v>
      </c>
      <c r="Z760" s="304"/>
      <c r="AA760" s="304"/>
      <c r="AB760" s="304" t="s">
        <v>213</v>
      </c>
      <c r="AC760" s="304">
        <v>105</v>
      </c>
      <c r="AD760" s="366">
        <v>503.04</v>
      </c>
      <c r="AE760" s="304">
        <v>500</v>
      </c>
      <c r="AF760" s="331" t="e">
        <f>EXP(IF(X760="A",LN(#REF!),IF(X760="B",LN(#REF!),IF(OR(X760="C",X760="D",X760="CD"),LN(#REF!)+((LN(#REF!)-LN(#REF!))/(1+(EXP(LN(#REF!)-LN(AC760))/#REF!))),IF(X760="E",LN(204.2),"N/A")))))</f>
        <v>#REF!</v>
      </c>
      <c r="AG760" s="304">
        <v>0.33</v>
      </c>
      <c r="AH760" s="304">
        <v>1.81511E-2</v>
      </c>
      <c r="AI760" s="312"/>
      <c r="AJ760" s="332">
        <v>623</v>
      </c>
      <c r="AK760" s="304">
        <f t="shared" si="208"/>
        <v>690</v>
      </c>
      <c r="AL760" s="304">
        <f t="shared" si="224"/>
        <v>0.43</v>
      </c>
      <c r="AM760" s="389" t="str">
        <f t="shared" si="219"/>
        <v/>
      </c>
      <c r="AN760" s="304"/>
      <c r="AO760" s="304"/>
      <c r="AP760" s="312"/>
      <c r="AQ760" s="312"/>
      <c r="AR760" s="312"/>
      <c r="AS760" s="312"/>
      <c r="AT760" s="312"/>
      <c r="AU760" s="329">
        <f>VLOOKUP(C760,[1]world!$A$2:$B$3555,2,FALSE)</f>
        <v>3</v>
      </c>
      <c r="AV760" s="329">
        <v>547</v>
      </c>
      <c r="AW760" s="304">
        <v>0.37</v>
      </c>
      <c r="AX760" s="304">
        <v>-999</v>
      </c>
      <c r="AY760" s="304">
        <v>-999</v>
      </c>
      <c r="AZ760" s="304">
        <v>-999</v>
      </c>
      <c r="BA760" s="304">
        <v>-999</v>
      </c>
      <c r="BB760" s="304">
        <v>-999</v>
      </c>
      <c r="BC760" s="304">
        <v>-999</v>
      </c>
      <c r="BD760" s="304">
        <v>-999</v>
      </c>
      <c r="BE760" s="304">
        <v>-999</v>
      </c>
      <c r="BF760" s="304">
        <v>-999</v>
      </c>
      <c r="BG760" s="304">
        <v>-999</v>
      </c>
      <c r="BH760" s="304">
        <v>-999</v>
      </c>
      <c r="BI760" s="304">
        <v>-999</v>
      </c>
      <c r="BJ760" s="304" t="s">
        <v>4954</v>
      </c>
      <c r="BK760" s="304" t="s">
        <v>4954</v>
      </c>
      <c r="BL760" s="304" t="s">
        <v>4954</v>
      </c>
    </row>
    <row r="761" spans="1:64" ht="15" hidden="1" customHeight="1" x14ac:dyDescent="0.2">
      <c r="A761" s="304" t="s">
        <v>4922</v>
      </c>
      <c r="B761" s="304" t="s">
        <v>5968</v>
      </c>
      <c r="C761" s="304">
        <v>765</v>
      </c>
      <c r="D761" s="349" t="s">
        <v>405</v>
      </c>
      <c r="E761" s="309">
        <v>-999</v>
      </c>
      <c r="F761" s="309"/>
      <c r="G761" s="324">
        <v>23.4542</v>
      </c>
      <c r="H761" s="324">
        <v>121.384</v>
      </c>
      <c r="I761" s="324" t="s">
        <v>214</v>
      </c>
      <c r="J761" s="368">
        <f>P761</f>
        <v>469.64</v>
      </c>
      <c r="K761" s="331">
        <v>0.1</v>
      </c>
      <c r="L761" s="304" t="str">
        <f t="shared" si="207"/>
        <v>C</v>
      </c>
      <c r="M761" s="388">
        <v>0</v>
      </c>
      <c r="N761" s="304"/>
      <c r="O761" s="356">
        <v>32</v>
      </c>
      <c r="P761" s="356">
        <v>469.64</v>
      </c>
      <c r="Q761" s="309">
        <v>3163</v>
      </c>
      <c r="R761" s="304" t="s">
        <v>5948</v>
      </c>
      <c r="S761" s="304"/>
      <c r="T761" s="304"/>
      <c r="U761" s="304"/>
      <c r="V761" s="304"/>
      <c r="W761" s="315" t="s">
        <v>273</v>
      </c>
      <c r="X761" s="304" t="s">
        <v>213</v>
      </c>
      <c r="Y761" s="366">
        <f t="shared" si="209"/>
        <v>274.5</v>
      </c>
      <c r="Z761" s="304"/>
      <c r="AA761" s="304"/>
      <c r="AB761" s="304" t="s">
        <v>213</v>
      </c>
      <c r="AC761" s="304">
        <v>90</v>
      </c>
      <c r="AD761" s="366">
        <v>469.64</v>
      </c>
      <c r="AE761" s="304">
        <v>500</v>
      </c>
      <c r="AF761" s="331" t="e">
        <f>EXP(IF(X761="A",LN(#REF!),IF(X761="B",LN(#REF!),IF(OR(X761="C",X761="D",X761="CD"),LN(#REF!)+((LN(#REF!)-LN(#REF!))/(1+(EXP(LN(#REF!)-LN(AC761))/#REF!))),IF(X761="E",LN(204.2),"N/A")))))</f>
        <v>#REF!</v>
      </c>
      <c r="AG761" s="304">
        <v>0.33</v>
      </c>
      <c r="AH761" s="304">
        <v>1.47213E-2</v>
      </c>
      <c r="AI761" s="312"/>
      <c r="AJ761" s="332">
        <v>535</v>
      </c>
      <c r="AK761" s="304">
        <f t="shared" si="208"/>
        <v>555</v>
      </c>
      <c r="AL761" s="304">
        <f t="shared" si="224"/>
        <v>0.43</v>
      </c>
      <c r="AM761" s="389" t="str">
        <f t="shared" si="219"/>
        <v/>
      </c>
      <c r="AN761" s="304"/>
      <c r="AO761" s="304"/>
      <c r="AP761" s="312"/>
      <c r="AQ761" s="312"/>
      <c r="AR761" s="312"/>
      <c r="AS761" s="312"/>
      <c r="AT761" s="312"/>
      <c r="AU761" s="329">
        <f>VLOOKUP(C761,[1]world!$A$2:$B$3555,2,FALSE)</f>
        <v>11</v>
      </c>
      <c r="AV761" s="329">
        <v>328</v>
      </c>
      <c r="AW761" s="304">
        <v>0.37</v>
      </c>
      <c r="AX761" s="304">
        <v>-999</v>
      </c>
      <c r="AY761" s="304">
        <v>-999</v>
      </c>
      <c r="AZ761" s="304">
        <v>-999</v>
      </c>
      <c r="BA761" s="304">
        <v>-999</v>
      </c>
      <c r="BB761" s="304">
        <v>-999</v>
      </c>
      <c r="BC761" s="304">
        <v>-999</v>
      </c>
      <c r="BD761" s="304">
        <v>-999</v>
      </c>
      <c r="BE761" s="304">
        <v>-999</v>
      </c>
      <c r="BF761" s="304">
        <v>-999</v>
      </c>
      <c r="BG761" s="304">
        <v>-999</v>
      </c>
      <c r="BH761" s="304">
        <v>-999</v>
      </c>
      <c r="BI761" s="304">
        <v>-999</v>
      </c>
      <c r="BJ761" s="304" t="s">
        <v>4954</v>
      </c>
      <c r="BK761" s="304" t="s">
        <v>4954</v>
      </c>
      <c r="BL761" s="304" t="s">
        <v>4954</v>
      </c>
    </row>
    <row r="762" spans="1:64" ht="15" hidden="1" customHeight="1" x14ac:dyDescent="0.2">
      <c r="A762" s="304" t="s">
        <v>208</v>
      </c>
      <c r="B762" s="304" t="s">
        <v>5968</v>
      </c>
      <c r="C762" s="304">
        <v>766</v>
      </c>
      <c r="D762" s="349" t="s">
        <v>406</v>
      </c>
      <c r="E762" s="309">
        <v>-999</v>
      </c>
      <c r="F762" s="309"/>
      <c r="G762" s="324">
        <v>23.461500000000001</v>
      </c>
      <c r="H762" s="324">
        <v>121.3445</v>
      </c>
      <c r="I762" s="324" t="s">
        <v>214</v>
      </c>
      <c r="J762" s="368">
        <f>AD762</f>
        <v>642.73</v>
      </c>
      <c r="K762" s="331">
        <v>0.1</v>
      </c>
      <c r="L762" s="304" t="str">
        <f t="shared" si="207"/>
        <v>C</v>
      </c>
      <c r="M762" s="388">
        <v>0</v>
      </c>
      <c r="N762" s="304"/>
      <c r="O762" s="356"/>
      <c r="P762" s="356"/>
      <c r="Q762" s="356"/>
      <c r="R762" s="304" t="s">
        <v>209</v>
      </c>
      <c r="S762" s="304"/>
      <c r="T762" s="304"/>
      <c r="U762" s="304"/>
      <c r="V762" s="304"/>
      <c r="W762" s="315" t="s">
        <v>204</v>
      </c>
      <c r="X762" s="304" t="s">
        <v>205</v>
      </c>
      <c r="Y762" s="366">
        <f t="shared" si="209"/>
        <v>424.8</v>
      </c>
      <c r="Z762" s="304"/>
      <c r="AA762" s="304"/>
      <c r="AB762" s="304" t="s">
        <v>205</v>
      </c>
      <c r="AC762" s="304">
        <v>115</v>
      </c>
      <c r="AD762" s="366">
        <v>642.73</v>
      </c>
      <c r="AE762" s="304">
        <v>559.6</v>
      </c>
      <c r="AF762" s="331" t="e">
        <f>EXP(IF(X762="A",LN(#REF!),IF(X762="B",LN(#REF!),IF(OR(X762="C",X762="D",X762="CD"),LN(#REF!)+((LN(#REF!)-LN(#REF!))/(1+(EXP(LN(#REF!)-LN(AC762))/#REF!))),IF(X762="E",LN(204.2),"N/A")))))</f>
        <v>#REF!</v>
      </c>
      <c r="AG762" s="304">
        <v>0.33</v>
      </c>
      <c r="AH762" s="304">
        <v>0.11000699999999999</v>
      </c>
      <c r="AI762" s="312"/>
      <c r="AJ762" s="332">
        <v>760</v>
      </c>
      <c r="AK762" s="304">
        <f t="shared" si="208"/>
        <v>760</v>
      </c>
      <c r="AL762" s="304">
        <f t="shared" si="224"/>
        <v>0.43</v>
      </c>
      <c r="AM762" s="389" t="str">
        <f t="shared" si="219"/>
        <v/>
      </c>
      <c r="AN762" s="304"/>
      <c r="AO762" s="304"/>
      <c r="AP762" s="312"/>
      <c r="AQ762" s="312"/>
      <c r="AR762" s="312"/>
      <c r="AS762" s="312"/>
      <c r="AT762" s="312"/>
      <c r="AU762" s="329">
        <f>VLOOKUP(C762,[1]world!$A$2:$B$3555,2,FALSE)</f>
        <v>3</v>
      </c>
      <c r="AV762" s="329">
        <v>547</v>
      </c>
      <c r="AW762" s="304">
        <v>0.37</v>
      </c>
      <c r="AX762" s="304">
        <v>-999</v>
      </c>
      <c r="AY762" s="304">
        <v>-999</v>
      </c>
      <c r="AZ762" s="304">
        <v>-999</v>
      </c>
      <c r="BA762" s="304">
        <v>-999</v>
      </c>
      <c r="BB762" s="304">
        <v>-999</v>
      </c>
      <c r="BC762" s="304">
        <v>-999</v>
      </c>
      <c r="BD762" s="304">
        <v>-999</v>
      </c>
      <c r="BE762" s="304">
        <v>-999</v>
      </c>
      <c r="BF762" s="304">
        <v>-999</v>
      </c>
      <c r="BG762" s="304">
        <v>-999</v>
      </c>
      <c r="BH762" s="304">
        <v>-999</v>
      </c>
      <c r="BI762" s="304">
        <v>-999</v>
      </c>
      <c r="BJ762" s="304" t="s">
        <v>4954</v>
      </c>
      <c r="BK762" s="304" t="s">
        <v>4954</v>
      </c>
      <c r="BL762" s="304" t="s">
        <v>4954</v>
      </c>
    </row>
    <row r="763" spans="1:64" ht="15" hidden="1" customHeight="1" x14ac:dyDescent="0.2">
      <c r="A763" s="304" t="s">
        <v>4922</v>
      </c>
      <c r="B763" s="304" t="s">
        <v>5968</v>
      </c>
      <c r="C763" s="304">
        <v>767</v>
      </c>
      <c r="D763" s="349" t="s">
        <v>400</v>
      </c>
      <c r="E763" s="309">
        <v>-999</v>
      </c>
      <c r="F763" s="309"/>
      <c r="G763" s="324">
        <v>23.384499999999999</v>
      </c>
      <c r="H763" s="324">
        <v>121.3523</v>
      </c>
      <c r="I763" s="324" t="s">
        <v>214</v>
      </c>
      <c r="J763" s="368">
        <f>EXP(0.21*LN(Y763)+0.33*LN(AF763)+0.28*LN(AJ763)+0.18*LN(AV763))</f>
        <v>459.88667722195692</v>
      </c>
      <c r="K763" s="331">
        <f>SQRT(0.21*AA763^2+0.33*AG763^2+0.28*AL763^2+0.18*AW763^2)</f>
        <v>0.3735866699977396</v>
      </c>
      <c r="L763" s="304" t="str">
        <f t="shared" si="207"/>
        <v>C</v>
      </c>
      <c r="M763" s="388" t="s">
        <v>6093</v>
      </c>
      <c r="N763" s="304"/>
      <c r="O763" s="356"/>
      <c r="P763" s="356"/>
      <c r="Q763" s="356"/>
      <c r="R763" s="304"/>
      <c r="S763" s="304"/>
      <c r="T763" s="304"/>
      <c r="U763" s="304"/>
      <c r="V763" s="304"/>
      <c r="W763" s="315" t="s">
        <v>401</v>
      </c>
      <c r="X763" s="304" t="s">
        <v>206</v>
      </c>
      <c r="Y763" s="366">
        <f t="shared" si="209"/>
        <v>338.6</v>
      </c>
      <c r="Z763" s="304"/>
      <c r="AA763" s="331">
        <v>0.36</v>
      </c>
      <c r="AB763" s="304" t="s">
        <v>206</v>
      </c>
      <c r="AC763" s="304">
        <v>152</v>
      </c>
      <c r="AD763" s="366">
        <v>0</v>
      </c>
      <c r="AE763" s="304">
        <v>500</v>
      </c>
      <c r="AF763" s="331">
        <f>EXP(IF(X763="A",LN(683.9),IF(X763="B",LN(559.6),IF(OR(X763="C",X763="D",X763="CD"),LN(225)+((LN(513)-LN(225))/(1+(EXP(LN(31.4)-LN(AC763))/0.48))),IF(X763="E",LN(204.2),"N/A")))))</f>
        <v>400.33297928635812</v>
      </c>
      <c r="AG763" s="304">
        <v>0.33</v>
      </c>
      <c r="AH763" s="304">
        <v>3.8085500000000001E-2</v>
      </c>
      <c r="AI763" s="312"/>
      <c r="AJ763" s="332">
        <v>760</v>
      </c>
      <c r="AK763" s="304">
        <f t="shared" si="208"/>
        <v>760</v>
      </c>
      <c r="AL763" s="363">
        <v>0.43</v>
      </c>
      <c r="AM763" s="389" t="str">
        <f t="shared" si="219"/>
        <v/>
      </c>
      <c r="AN763" s="304"/>
      <c r="AO763" s="304"/>
      <c r="AP763" s="312"/>
      <c r="AQ763" s="312"/>
      <c r="AR763" s="312"/>
      <c r="AS763" s="312"/>
      <c r="AT763" s="312"/>
      <c r="AU763" s="329">
        <f>VLOOKUP(C763,[1]world!$A$2:$B$3555,2,FALSE)</f>
        <v>7</v>
      </c>
      <c r="AV763" s="329">
        <v>388</v>
      </c>
      <c r="AW763" s="304">
        <v>0.37</v>
      </c>
      <c r="AX763" s="304">
        <v>-999</v>
      </c>
      <c r="AY763" s="304">
        <v>-999</v>
      </c>
      <c r="AZ763" s="304">
        <v>-999</v>
      </c>
      <c r="BA763" s="304">
        <v>-999</v>
      </c>
      <c r="BB763" s="304">
        <v>-999</v>
      </c>
      <c r="BC763" s="304">
        <v>-999</v>
      </c>
      <c r="BD763" s="304">
        <v>-999</v>
      </c>
      <c r="BE763" s="304">
        <v>-999</v>
      </c>
      <c r="BF763" s="304">
        <v>-999</v>
      </c>
      <c r="BG763" s="304">
        <v>-999</v>
      </c>
      <c r="BH763" s="304">
        <v>-999</v>
      </c>
      <c r="BI763" s="304">
        <v>-999</v>
      </c>
      <c r="BJ763" s="304" t="s">
        <v>4954</v>
      </c>
      <c r="BK763" s="304" t="s">
        <v>4954</v>
      </c>
      <c r="BL763" s="304" t="s">
        <v>4954</v>
      </c>
    </row>
    <row r="764" spans="1:64" ht="15" hidden="1" customHeight="1" x14ac:dyDescent="0.2">
      <c r="A764" s="304" t="s">
        <v>4922</v>
      </c>
      <c r="B764" s="304" t="s">
        <v>5968</v>
      </c>
      <c r="C764" s="304">
        <v>768</v>
      </c>
      <c r="D764" s="349" t="s">
        <v>381</v>
      </c>
      <c r="E764" s="309">
        <v>-999</v>
      </c>
      <c r="F764" s="309"/>
      <c r="G764" s="324">
        <v>23.267499999999998</v>
      </c>
      <c r="H764" s="324">
        <v>121.2942</v>
      </c>
      <c r="I764" s="324" t="s">
        <v>214</v>
      </c>
      <c r="J764" s="368">
        <f>P764</f>
        <v>484.97</v>
      </c>
      <c r="K764" s="331">
        <v>0.1</v>
      </c>
      <c r="L764" s="304" t="str">
        <f t="shared" si="207"/>
        <v>C</v>
      </c>
      <c r="M764" s="388">
        <v>0</v>
      </c>
      <c r="N764" s="304"/>
      <c r="O764" s="356">
        <v>32</v>
      </c>
      <c r="P764" s="356">
        <v>484.97</v>
      </c>
      <c r="Q764" s="309">
        <v>3164</v>
      </c>
      <c r="R764" s="304" t="s">
        <v>5948</v>
      </c>
      <c r="S764" s="304"/>
      <c r="T764" s="304"/>
      <c r="U764" s="304"/>
      <c r="V764" s="304"/>
      <c r="W764" s="315" t="s">
        <v>225</v>
      </c>
      <c r="X764" s="304" t="s">
        <v>213</v>
      </c>
      <c r="Y764" s="366">
        <f t="shared" si="209"/>
        <v>274.5</v>
      </c>
      <c r="Z764" s="304"/>
      <c r="AA764" s="304"/>
      <c r="AB764" s="304" t="s">
        <v>213</v>
      </c>
      <c r="AC764" s="304">
        <v>170</v>
      </c>
      <c r="AD764" s="366">
        <v>484.97</v>
      </c>
      <c r="AE764" s="304">
        <v>500</v>
      </c>
      <c r="AF764" s="331" t="e">
        <f>EXP(IF(X764="A",LN(#REF!),IF(X764="B",LN(#REF!),IF(OR(X764="C",X764="D",X764="CD"),LN(#REF!)+((LN(#REF!)-LN(#REF!))/(1+(EXP(LN(#REF!)-LN(AC764))/#REF!))),IF(X764="E",LN(204.2),"N/A")))))</f>
        <v>#REF!</v>
      </c>
      <c r="AG764" s="304">
        <v>0.33</v>
      </c>
      <c r="AH764" s="304">
        <v>3.9957700000000001E-3</v>
      </c>
      <c r="AI764" s="312"/>
      <c r="AJ764" s="332">
        <v>300</v>
      </c>
      <c r="AK764" s="304">
        <f t="shared" si="208"/>
        <v>270</v>
      </c>
      <c r="AL764" s="304">
        <f t="shared" ref="AL764:AL770" si="225">IF(AH764&lt;=0.0022,0.2,0.43)</f>
        <v>0.43</v>
      </c>
      <c r="AM764" s="389" t="str">
        <f t="shared" si="219"/>
        <v/>
      </c>
      <c r="AN764" s="304"/>
      <c r="AO764" s="304"/>
      <c r="AP764" s="312"/>
      <c r="AQ764" s="312"/>
      <c r="AR764" s="312"/>
      <c r="AS764" s="312"/>
      <c r="AT764" s="312"/>
      <c r="AU764" s="329">
        <f>VLOOKUP(C764,[1]world!$A$2:$B$3555,2,FALSE)</f>
        <v>7</v>
      </c>
      <c r="AV764" s="329">
        <v>388</v>
      </c>
      <c r="AW764" s="304">
        <v>0.37</v>
      </c>
      <c r="AX764" s="304">
        <v>-999</v>
      </c>
      <c r="AY764" s="304">
        <v>-999</v>
      </c>
      <c r="AZ764" s="304">
        <v>-999</v>
      </c>
      <c r="BA764" s="304">
        <v>-999</v>
      </c>
      <c r="BB764" s="304">
        <v>-999</v>
      </c>
      <c r="BC764" s="304">
        <v>-999</v>
      </c>
      <c r="BD764" s="304">
        <v>-999</v>
      </c>
      <c r="BE764" s="304">
        <v>-999</v>
      </c>
      <c r="BF764" s="304">
        <v>-999</v>
      </c>
      <c r="BG764" s="304">
        <v>-999</v>
      </c>
      <c r="BH764" s="304">
        <v>-999</v>
      </c>
      <c r="BI764" s="304">
        <v>-999</v>
      </c>
      <c r="BJ764" s="304" t="s">
        <v>4954</v>
      </c>
      <c r="BK764" s="304" t="s">
        <v>4954</v>
      </c>
      <c r="BL764" s="304" t="s">
        <v>4954</v>
      </c>
    </row>
    <row r="765" spans="1:64" ht="15" hidden="1" customHeight="1" x14ac:dyDescent="0.2">
      <c r="A765" s="304" t="s">
        <v>4922</v>
      </c>
      <c r="B765" s="304" t="s">
        <v>5968</v>
      </c>
      <c r="C765" s="304">
        <v>769</v>
      </c>
      <c r="D765" s="349" t="s">
        <v>452</v>
      </c>
      <c r="E765" s="309">
        <v>-999</v>
      </c>
      <c r="F765" s="309"/>
      <c r="G765" s="324">
        <v>23.709199999999999</v>
      </c>
      <c r="H765" s="324">
        <v>121.54</v>
      </c>
      <c r="I765" s="324" t="s">
        <v>214</v>
      </c>
      <c r="J765" s="368">
        <f>P765</f>
        <v>543.05999999999995</v>
      </c>
      <c r="K765" s="331">
        <v>0.1</v>
      </c>
      <c r="L765" s="304" t="str">
        <f t="shared" si="207"/>
        <v>C</v>
      </c>
      <c r="M765" s="388">
        <v>0</v>
      </c>
      <c r="N765" s="304"/>
      <c r="O765" s="356">
        <v>31</v>
      </c>
      <c r="P765" s="356">
        <v>543.05999999999995</v>
      </c>
      <c r="Q765" s="309">
        <v>3165</v>
      </c>
      <c r="R765" s="304" t="s">
        <v>5948</v>
      </c>
      <c r="S765" s="304"/>
      <c r="T765" s="304"/>
      <c r="U765" s="304"/>
      <c r="V765" s="304"/>
      <c r="W765" s="315" t="s">
        <v>225</v>
      </c>
      <c r="X765" s="304" t="s">
        <v>213</v>
      </c>
      <c r="Y765" s="366">
        <f t="shared" si="209"/>
        <v>274.5</v>
      </c>
      <c r="Z765" s="304"/>
      <c r="AA765" s="304"/>
      <c r="AB765" s="304" t="s">
        <v>213</v>
      </c>
      <c r="AC765" s="304">
        <v>5</v>
      </c>
      <c r="AD765" s="366">
        <v>543.05999999999995</v>
      </c>
      <c r="AE765" s="304">
        <v>200</v>
      </c>
      <c r="AF765" s="331" t="e">
        <f>EXP(IF(X765="A",LN(#REF!),IF(X765="B",LN(#REF!),IF(OR(X765="C",X765="D",X765="CD"),LN(#REF!)+((LN(#REF!)-LN(#REF!))/(1+(EXP(LN(#REF!)-LN(AC765))/#REF!))),IF(X765="E",LN(204.2),"N/A")))))</f>
        <v>#REF!</v>
      </c>
      <c r="AG765" s="304">
        <v>0.33</v>
      </c>
      <c r="AH765" s="304">
        <v>0.116572</v>
      </c>
      <c r="AI765" s="312"/>
      <c r="AJ765" s="332">
        <v>760</v>
      </c>
      <c r="AK765" s="304">
        <f t="shared" si="208"/>
        <v>760</v>
      </c>
      <c r="AL765" s="304">
        <f t="shared" si="225"/>
        <v>0.43</v>
      </c>
      <c r="AM765" s="389" t="str">
        <f t="shared" si="219"/>
        <v/>
      </c>
      <c r="AN765" s="304"/>
      <c r="AO765" s="304"/>
      <c r="AP765" s="312"/>
      <c r="AQ765" s="312"/>
      <c r="AR765" s="312"/>
      <c r="AS765" s="312"/>
      <c r="AT765" s="312"/>
      <c r="AU765" s="329">
        <f>VLOOKUP(C765,[1]world!$A$2:$B$3555,2,FALSE)</f>
        <v>7</v>
      </c>
      <c r="AV765" s="329">
        <v>388</v>
      </c>
      <c r="AW765" s="304">
        <v>0.37</v>
      </c>
      <c r="AX765" s="304">
        <v>-999</v>
      </c>
      <c r="AY765" s="304">
        <v>-999</v>
      </c>
      <c r="AZ765" s="304">
        <v>-999</v>
      </c>
      <c r="BA765" s="304">
        <v>-999</v>
      </c>
      <c r="BB765" s="304">
        <v>-999</v>
      </c>
      <c r="BC765" s="304">
        <v>-999</v>
      </c>
      <c r="BD765" s="304">
        <v>-999</v>
      </c>
      <c r="BE765" s="304">
        <v>-999</v>
      </c>
      <c r="BF765" s="304">
        <v>-999</v>
      </c>
      <c r="BG765" s="304">
        <v>-999</v>
      </c>
      <c r="BH765" s="304">
        <v>-999</v>
      </c>
      <c r="BI765" s="304">
        <v>-999</v>
      </c>
      <c r="BJ765" s="304" t="s">
        <v>4954</v>
      </c>
      <c r="BK765" s="304" t="s">
        <v>4954</v>
      </c>
      <c r="BL765" s="304" t="s">
        <v>4954</v>
      </c>
    </row>
    <row r="766" spans="1:64" ht="15" hidden="1" customHeight="1" x14ac:dyDescent="0.2">
      <c r="A766" s="304" t="s">
        <v>4922</v>
      </c>
      <c r="B766" s="304" t="s">
        <v>5968</v>
      </c>
      <c r="C766" s="304">
        <v>770</v>
      </c>
      <c r="D766" s="349" t="s">
        <v>443</v>
      </c>
      <c r="E766" s="309">
        <v>-999</v>
      </c>
      <c r="F766" s="309"/>
      <c r="G766" s="324">
        <v>23.6538</v>
      </c>
      <c r="H766" s="324">
        <v>121.52679999999999</v>
      </c>
      <c r="I766" s="324" t="s">
        <v>214</v>
      </c>
      <c r="J766" s="368">
        <f>P766</f>
        <v>534.41</v>
      </c>
      <c r="K766" s="331">
        <v>0.1</v>
      </c>
      <c r="L766" s="304" t="str">
        <f t="shared" si="207"/>
        <v>C</v>
      </c>
      <c r="M766" s="388">
        <v>0</v>
      </c>
      <c r="N766" s="304"/>
      <c r="O766" s="356">
        <v>32.799999999999997</v>
      </c>
      <c r="P766" s="356">
        <v>534.41</v>
      </c>
      <c r="Q766" s="309">
        <v>3166</v>
      </c>
      <c r="R766" s="304" t="s">
        <v>5948</v>
      </c>
      <c r="S766" s="304"/>
      <c r="T766" s="304"/>
      <c r="U766" s="304"/>
      <c r="V766" s="304"/>
      <c r="W766" s="304" t="s">
        <v>235</v>
      </c>
      <c r="X766" s="304" t="s">
        <v>205</v>
      </c>
      <c r="Y766" s="366">
        <f t="shared" si="209"/>
        <v>424.8</v>
      </c>
      <c r="Z766" s="304"/>
      <c r="AA766" s="304"/>
      <c r="AB766" s="304" t="s">
        <v>205</v>
      </c>
      <c r="AC766" s="304">
        <v>20</v>
      </c>
      <c r="AD766" s="366">
        <v>534.41</v>
      </c>
      <c r="AE766" s="304">
        <v>559.6</v>
      </c>
      <c r="AF766" s="331" t="e">
        <f>EXP(IF(X766="A",LN(#REF!),IF(X766="B",LN(#REF!),IF(OR(X766="C",X766="D",X766="CD"),LN(#REF!)+((LN(#REF!)-LN(#REF!))/(1+(EXP(LN(#REF!)-LN(AC766))/#REF!))),IF(X766="E",LN(204.2),"N/A")))))</f>
        <v>#REF!</v>
      </c>
      <c r="AG766" s="304">
        <v>0.33</v>
      </c>
      <c r="AH766" s="304">
        <v>0.21068899999999999</v>
      </c>
      <c r="AI766" s="312"/>
      <c r="AJ766" s="332">
        <v>760</v>
      </c>
      <c r="AK766" s="304">
        <f t="shared" si="208"/>
        <v>760</v>
      </c>
      <c r="AL766" s="304">
        <f t="shared" si="225"/>
        <v>0.43</v>
      </c>
      <c r="AM766" s="389" t="str">
        <f t="shared" si="219"/>
        <v/>
      </c>
      <c r="AN766" s="304"/>
      <c r="AO766" s="304"/>
      <c r="AP766" s="312"/>
      <c r="AQ766" s="312"/>
      <c r="AR766" s="312"/>
      <c r="AS766" s="312"/>
      <c r="AT766" s="312"/>
      <c r="AU766" s="329">
        <f>VLOOKUP(C766,[1]world!$A$2:$B$3555,2,FALSE)</f>
        <v>4</v>
      </c>
      <c r="AV766" s="329">
        <v>459</v>
      </c>
      <c r="AW766" s="304">
        <v>0.37</v>
      </c>
      <c r="AX766" s="304">
        <v>-999</v>
      </c>
      <c r="AY766" s="304">
        <v>-999</v>
      </c>
      <c r="AZ766" s="304">
        <v>-999</v>
      </c>
      <c r="BA766" s="304">
        <v>-999</v>
      </c>
      <c r="BB766" s="304">
        <v>-999</v>
      </c>
      <c r="BC766" s="304">
        <v>-999</v>
      </c>
      <c r="BD766" s="304">
        <v>-999</v>
      </c>
      <c r="BE766" s="304">
        <v>-999</v>
      </c>
      <c r="BF766" s="304">
        <v>-999</v>
      </c>
      <c r="BG766" s="304">
        <v>-999</v>
      </c>
      <c r="BH766" s="304">
        <v>-999</v>
      </c>
      <c r="BI766" s="304">
        <v>-999</v>
      </c>
      <c r="BJ766" s="304" t="s">
        <v>4954</v>
      </c>
      <c r="BK766" s="304" t="s">
        <v>4954</v>
      </c>
      <c r="BL766" s="304" t="s">
        <v>4954</v>
      </c>
    </row>
    <row r="767" spans="1:64" ht="15" hidden="1" customHeight="1" x14ac:dyDescent="0.2">
      <c r="A767" s="304" t="s">
        <v>4922</v>
      </c>
      <c r="B767" s="304" t="s">
        <v>5968</v>
      </c>
      <c r="C767" s="304">
        <v>771</v>
      </c>
      <c r="D767" s="349" t="s">
        <v>573</v>
      </c>
      <c r="E767" s="309">
        <v>-999</v>
      </c>
      <c r="F767" s="309"/>
      <c r="G767" s="324">
        <v>24.3095</v>
      </c>
      <c r="H767" s="324">
        <v>121.7405</v>
      </c>
      <c r="I767" s="324" t="s">
        <v>214</v>
      </c>
      <c r="J767" s="368">
        <f>P767</f>
        <v>484.45</v>
      </c>
      <c r="K767" s="331">
        <v>0.1</v>
      </c>
      <c r="L767" s="304" t="str">
        <f t="shared" si="207"/>
        <v>C</v>
      </c>
      <c r="M767" s="388">
        <v>0</v>
      </c>
      <c r="N767" s="304"/>
      <c r="O767" s="356">
        <v>31</v>
      </c>
      <c r="P767" s="356">
        <v>484.45</v>
      </c>
      <c r="Q767" s="309">
        <v>3167</v>
      </c>
      <c r="R767" s="304" t="s">
        <v>5948</v>
      </c>
      <c r="S767" s="304"/>
      <c r="T767" s="304"/>
      <c r="U767" s="304"/>
      <c r="V767" s="304"/>
      <c r="W767" s="315" t="s">
        <v>401</v>
      </c>
      <c r="X767" s="304" t="s">
        <v>206</v>
      </c>
      <c r="Y767" s="366">
        <f t="shared" si="209"/>
        <v>338.6</v>
      </c>
      <c r="Z767" s="304"/>
      <c r="AA767" s="304"/>
      <c r="AB767" s="304" t="s">
        <v>206</v>
      </c>
      <c r="AC767" s="304">
        <v>24</v>
      </c>
      <c r="AD767" s="366">
        <v>484.45</v>
      </c>
      <c r="AE767" s="304">
        <v>300</v>
      </c>
      <c r="AF767" s="331" t="e">
        <f>EXP(IF(X767="A",LN(#REF!),IF(X767="B",LN(#REF!),IF(OR(X767="C",X767="D",X767="CD"),LN(#REF!)+((LN(#REF!)-LN(#REF!))/(1+(EXP(LN(#REF!)-LN(AC767))/#REF!))),IF(X767="E",LN(204.2),"N/A")))))</f>
        <v>#REF!</v>
      </c>
      <c r="AG767" s="304">
        <v>0.33</v>
      </c>
      <c r="AH767" s="304">
        <v>0.42987799999999998</v>
      </c>
      <c r="AI767" s="312"/>
      <c r="AJ767" s="332">
        <v>760</v>
      </c>
      <c r="AK767" s="304">
        <f t="shared" si="208"/>
        <v>760</v>
      </c>
      <c r="AL767" s="304">
        <f t="shared" si="225"/>
        <v>0.43</v>
      </c>
      <c r="AM767" s="389" t="str">
        <f t="shared" si="219"/>
        <v/>
      </c>
      <c r="AN767" s="304"/>
      <c r="AO767" s="304"/>
      <c r="AP767" s="312"/>
      <c r="AQ767" s="312"/>
      <c r="AR767" s="312"/>
      <c r="AS767" s="312"/>
      <c r="AT767" s="312"/>
      <c r="AU767" s="329">
        <f>VLOOKUP(C767,[1]world!$A$2:$B$3555,2,FALSE)</f>
        <v>1</v>
      </c>
      <c r="AV767" s="329">
        <v>519</v>
      </c>
      <c r="AW767" s="304">
        <v>0.37</v>
      </c>
      <c r="AX767" s="304">
        <v>-999</v>
      </c>
      <c r="AY767" s="304">
        <v>-999</v>
      </c>
      <c r="AZ767" s="304">
        <v>-999</v>
      </c>
      <c r="BA767" s="304">
        <v>-999</v>
      </c>
      <c r="BB767" s="304">
        <v>-999</v>
      </c>
      <c r="BC767" s="304">
        <v>-999</v>
      </c>
      <c r="BD767" s="304">
        <v>-999</v>
      </c>
      <c r="BE767" s="304">
        <v>-999</v>
      </c>
      <c r="BF767" s="304">
        <v>-999</v>
      </c>
      <c r="BG767" s="304">
        <v>-999</v>
      </c>
      <c r="BH767" s="304">
        <v>-999</v>
      </c>
      <c r="BI767" s="304">
        <v>-999</v>
      </c>
      <c r="BJ767" s="304" t="s">
        <v>4954</v>
      </c>
      <c r="BK767" s="304" t="s">
        <v>4954</v>
      </c>
      <c r="BL767" s="304" t="s">
        <v>4954</v>
      </c>
    </row>
    <row r="768" spans="1:64" ht="15" hidden="1" customHeight="1" x14ac:dyDescent="0.2">
      <c r="A768" s="304" t="s">
        <v>208</v>
      </c>
      <c r="B768" s="304" t="s">
        <v>5968</v>
      </c>
      <c r="C768" s="304">
        <v>772</v>
      </c>
      <c r="D768" s="349" t="s">
        <v>543</v>
      </c>
      <c r="E768" s="309">
        <v>-999</v>
      </c>
      <c r="F768" s="309"/>
      <c r="G768" s="324">
        <v>24.1492</v>
      </c>
      <c r="H768" s="324">
        <v>121.62130000000001</v>
      </c>
      <c r="I768" s="324" t="s">
        <v>214</v>
      </c>
      <c r="J768" s="368">
        <f>AD768</f>
        <v>617.52</v>
      </c>
      <c r="K768" s="331">
        <v>0.1</v>
      </c>
      <c r="L768" s="304" t="str">
        <f t="shared" si="207"/>
        <v>C</v>
      </c>
      <c r="M768" s="388">
        <v>0</v>
      </c>
      <c r="N768" s="304"/>
      <c r="O768" s="356"/>
      <c r="P768" s="356"/>
      <c r="Q768" s="356"/>
      <c r="R768" s="304" t="s">
        <v>209</v>
      </c>
      <c r="S768" s="304"/>
      <c r="T768" s="304"/>
      <c r="U768" s="304"/>
      <c r="V768" s="304"/>
      <c r="W768" s="315" t="s">
        <v>501</v>
      </c>
      <c r="X768" s="304" t="s">
        <v>232</v>
      </c>
      <c r="Y768" s="366">
        <f t="shared" si="209"/>
        <v>506.6</v>
      </c>
      <c r="Z768" s="304"/>
      <c r="AA768" s="304"/>
      <c r="AB768" s="304" t="s">
        <v>232</v>
      </c>
      <c r="AC768" s="304">
        <v>55</v>
      </c>
      <c r="AD768" s="366">
        <v>617.52</v>
      </c>
      <c r="AE768" s="304">
        <v>683.9</v>
      </c>
      <c r="AF768" s="331" t="e">
        <f>EXP(IF(X768="A",LN(#REF!),IF(X768="B",LN(#REF!),IF(OR(X768="C",X768="D",X768="CD"),LN(#REF!)+((LN(#REF!)-LN(#REF!))/(1+(EXP(LN(#REF!)-LN(AC768))/#REF!))),IF(X768="E",LN(204.2),"N/A")))))</f>
        <v>#REF!</v>
      </c>
      <c r="AG768" s="304">
        <v>0.37</v>
      </c>
      <c r="AH768" s="304">
        <v>0.51473599999999997</v>
      </c>
      <c r="AI768" s="312"/>
      <c r="AJ768" s="332">
        <v>760</v>
      </c>
      <c r="AK768" s="304">
        <f t="shared" si="208"/>
        <v>760</v>
      </c>
      <c r="AL768" s="304">
        <f t="shared" si="225"/>
        <v>0.43</v>
      </c>
      <c r="AM768" s="389" t="str">
        <f t="shared" ref="AM768:AM799" si="226">IF(AT768&lt;&gt;"",AT768,IF(AND(AT768="",AR768=""),"",AR768))</f>
        <v/>
      </c>
      <c r="AN768" s="304"/>
      <c r="AO768" s="304"/>
      <c r="AP768" s="312"/>
      <c r="AQ768" s="312"/>
      <c r="AR768" s="312"/>
      <c r="AS768" s="312"/>
      <c r="AT768" s="312"/>
      <c r="AU768" s="329">
        <f>VLOOKUP(C768,[1]world!$A$2:$B$3555,2,FALSE)</f>
        <v>3</v>
      </c>
      <c r="AV768" s="329">
        <v>547</v>
      </c>
      <c r="AW768" s="304">
        <v>0.37</v>
      </c>
      <c r="AX768" s="304">
        <v>-999</v>
      </c>
      <c r="AY768" s="304">
        <v>-999</v>
      </c>
      <c r="AZ768" s="304">
        <v>-999</v>
      </c>
      <c r="BA768" s="304">
        <v>-999</v>
      </c>
      <c r="BB768" s="304">
        <v>-999</v>
      </c>
      <c r="BC768" s="304">
        <v>-999</v>
      </c>
      <c r="BD768" s="304">
        <v>-999</v>
      </c>
      <c r="BE768" s="304">
        <v>-999</v>
      </c>
      <c r="BF768" s="304">
        <v>-999</v>
      </c>
      <c r="BG768" s="304">
        <v>-999</v>
      </c>
      <c r="BH768" s="304">
        <v>-999</v>
      </c>
      <c r="BI768" s="304">
        <v>-999</v>
      </c>
      <c r="BJ768" s="304" t="s">
        <v>4954</v>
      </c>
      <c r="BK768" s="304" t="s">
        <v>4954</v>
      </c>
      <c r="BL768" s="304" t="s">
        <v>4954</v>
      </c>
    </row>
    <row r="769" spans="1:64" ht="15" hidden="1" customHeight="1" x14ac:dyDescent="0.2">
      <c r="A769" s="304" t="s">
        <v>4922</v>
      </c>
      <c r="B769" s="304" t="s">
        <v>5968</v>
      </c>
      <c r="C769" s="304">
        <v>773</v>
      </c>
      <c r="D769" s="349" t="s">
        <v>519</v>
      </c>
      <c r="E769" s="309">
        <v>-999</v>
      </c>
      <c r="F769" s="309"/>
      <c r="G769" s="324">
        <v>24.011299999999999</v>
      </c>
      <c r="H769" s="324">
        <v>121.5715</v>
      </c>
      <c r="I769" s="324" t="s">
        <v>214</v>
      </c>
      <c r="J769" s="368">
        <f>P769</f>
        <v>345.89</v>
      </c>
      <c r="K769" s="331">
        <v>0.1</v>
      </c>
      <c r="L769" s="304" t="str">
        <f t="shared" si="207"/>
        <v>D</v>
      </c>
      <c r="M769" s="388">
        <v>0</v>
      </c>
      <c r="N769" s="304"/>
      <c r="O769" s="356">
        <v>30</v>
      </c>
      <c r="P769" s="356">
        <v>345.89</v>
      </c>
      <c r="Q769" s="309">
        <v>3169</v>
      </c>
      <c r="R769" s="304" t="s">
        <v>5948</v>
      </c>
      <c r="S769" s="304"/>
      <c r="T769" s="304"/>
      <c r="U769" s="304"/>
      <c r="V769" s="304"/>
      <c r="W769" s="315" t="s">
        <v>273</v>
      </c>
      <c r="X769" s="304" t="s">
        <v>213</v>
      </c>
      <c r="Y769" s="366">
        <f t="shared" si="209"/>
        <v>274.5</v>
      </c>
      <c r="Z769" s="304"/>
      <c r="AA769" s="304"/>
      <c r="AB769" s="304" t="s">
        <v>213</v>
      </c>
      <c r="AC769" s="304">
        <v>29</v>
      </c>
      <c r="AD769" s="366">
        <v>345.89</v>
      </c>
      <c r="AE769" s="304">
        <v>300</v>
      </c>
      <c r="AF769" s="331" t="e">
        <f>EXP(IF(X769="A",LN(#REF!),IF(X769="B",LN(#REF!),IF(OR(X769="C",X769="D",X769="CD"),LN(#REF!)+((LN(#REF!)-LN(#REF!))/(1+(EXP(LN(#REF!)-LN(AC769))/#REF!))),IF(X769="E",LN(204.2),"N/A")))))</f>
        <v>#REF!</v>
      </c>
      <c r="AG769" s="304">
        <v>0.33</v>
      </c>
      <c r="AH769" s="304">
        <v>0.20774200000000001</v>
      </c>
      <c r="AI769" s="312"/>
      <c r="AJ769" s="332">
        <v>760</v>
      </c>
      <c r="AK769" s="304">
        <f t="shared" si="208"/>
        <v>760</v>
      </c>
      <c r="AL769" s="304">
        <f t="shared" si="225"/>
        <v>0.43</v>
      </c>
      <c r="AM769" s="389" t="str">
        <f t="shared" si="226"/>
        <v/>
      </c>
      <c r="AN769" s="304"/>
      <c r="AO769" s="304"/>
      <c r="AP769" s="312"/>
      <c r="AQ769" s="312"/>
      <c r="AR769" s="312"/>
      <c r="AS769" s="312"/>
      <c r="AT769" s="312"/>
      <c r="AU769" s="329">
        <f>VLOOKUP(C769,[1]world!$A$2:$B$3555,2,FALSE)</f>
        <v>3</v>
      </c>
      <c r="AV769" s="329">
        <v>547</v>
      </c>
      <c r="AW769" s="304">
        <v>0.37</v>
      </c>
      <c r="AX769" s="304">
        <v>-999</v>
      </c>
      <c r="AY769" s="304">
        <v>-999</v>
      </c>
      <c r="AZ769" s="304">
        <v>-999</v>
      </c>
      <c r="BA769" s="304">
        <v>-999</v>
      </c>
      <c r="BB769" s="304">
        <v>-999</v>
      </c>
      <c r="BC769" s="304">
        <v>-999</v>
      </c>
      <c r="BD769" s="304">
        <v>-999</v>
      </c>
      <c r="BE769" s="304">
        <v>-999</v>
      </c>
      <c r="BF769" s="304">
        <v>-999</v>
      </c>
      <c r="BG769" s="304">
        <v>-999</v>
      </c>
      <c r="BH769" s="304">
        <v>-999</v>
      </c>
      <c r="BI769" s="304">
        <v>-999</v>
      </c>
      <c r="BJ769" s="304" t="s">
        <v>4954</v>
      </c>
      <c r="BK769" s="304" t="s">
        <v>4954</v>
      </c>
      <c r="BL769" s="304" t="s">
        <v>4954</v>
      </c>
    </row>
    <row r="770" spans="1:64" ht="15" hidden="1" customHeight="1" x14ac:dyDescent="0.2">
      <c r="A770" s="304" t="s">
        <v>4922</v>
      </c>
      <c r="B770" s="304" t="s">
        <v>5968</v>
      </c>
      <c r="C770" s="304">
        <v>774</v>
      </c>
      <c r="D770" s="349" t="s">
        <v>516</v>
      </c>
      <c r="E770" s="309">
        <v>-999</v>
      </c>
      <c r="F770" s="309"/>
      <c r="G770" s="324">
        <v>23.995200000000001</v>
      </c>
      <c r="H770" s="324">
        <v>121.5577</v>
      </c>
      <c r="I770" s="324" t="s">
        <v>214</v>
      </c>
      <c r="J770" s="368">
        <f>P770</f>
        <v>508.61</v>
      </c>
      <c r="K770" s="331">
        <v>0.1</v>
      </c>
      <c r="L770" s="304" t="str">
        <f t="shared" si="207"/>
        <v>C</v>
      </c>
      <c r="M770" s="388">
        <v>0</v>
      </c>
      <c r="N770" s="304"/>
      <c r="O770" s="356">
        <v>31.6</v>
      </c>
      <c r="P770" s="356">
        <v>508.61</v>
      </c>
      <c r="Q770" s="309">
        <v>3170</v>
      </c>
      <c r="R770" s="304" t="s">
        <v>5948</v>
      </c>
      <c r="S770" s="304"/>
      <c r="T770" s="304"/>
      <c r="U770" s="304"/>
      <c r="V770" s="304"/>
      <c r="W770" s="315" t="s">
        <v>225</v>
      </c>
      <c r="X770" s="304" t="s">
        <v>213</v>
      </c>
      <c r="Y770" s="366">
        <f t="shared" si="209"/>
        <v>274.5</v>
      </c>
      <c r="Z770" s="304"/>
      <c r="AA770" s="304"/>
      <c r="AB770" s="304" t="s">
        <v>213</v>
      </c>
      <c r="AC770" s="304">
        <v>51</v>
      </c>
      <c r="AD770" s="366">
        <v>508.61</v>
      </c>
      <c r="AE770" s="304">
        <v>400</v>
      </c>
      <c r="AF770" s="331" t="e">
        <f>EXP(IF(X770="A",LN(#REF!),IF(X770="B",LN(#REF!),IF(OR(X770="C",X770="D",X770="CD"),LN(#REF!)+((LN(#REF!)-LN(#REF!))/(1+(EXP(LN(#REF!)-LN(AC770))/#REF!))),IF(X770="E",LN(204.2),"N/A")))))</f>
        <v>#REF!</v>
      </c>
      <c r="AG770" s="304">
        <v>0.33</v>
      </c>
      <c r="AH770" s="304">
        <v>0.131574</v>
      </c>
      <c r="AI770" s="312"/>
      <c r="AJ770" s="332">
        <v>760</v>
      </c>
      <c r="AK770" s="304">
        <f t="shared" si="208"/>
        <v>760</v>
      </c>
      <c r="AL770" s="304">
        <f t="shared" si="225"/>
        <v>0.43</v>
      </c>
      <c r="AM770" s="389" t="str">
        <f t="shared" si="226"/>
        <v/>
      </c>
      <c r="AN770" s="304"/>
      <c r="AO770" s="304"/>
      <c r="AP770" s="312"/>
      <c r="AQ770" s="312"/>
      <c r="AR770" s="312"/>
      <c r="AS770" s="312"/>
      <c r="AT770" s="312"/>
      <c r="AU770" s="329">
        <f>VLOOKUP(C770,[1]world!$A$2:$B$3555,2,FALSE)</f>
        <v>3</v>
      </c>
      <c r="AV770" s="329">
        <v>547</v>
      </c>
      <c r="AW770" s="304">
        <v>0.37</v>
      </c>
      <c r="AX770" s="304">
        <v>-999</v>
      </c>
      <c r="AY770" s="304">
        <v>-999</v>
      </c>
      <c r="AZ770" s="304">
        <v>-999</v>
      </c>
      <c r="BA770" s="304">
        <v>-999</v>
      </c>
      <c r="BB770" s="304">
        <v>-999</v>
      </c>
      <c r="BC770" s="304">
        <v>-999</v>
      </c>
      <c r="BD770" s="304">
        <v>-999</v>
      </c>
      <c r="BE770" s="304">
        <v>-999</v>
      </c>
      <c r="BF770" s="304">
        <v>-999</v>
      </c>
      <c r="BG770" s="304">
        <v>-999</v>
      </c>
      <c r="BH770" s="304">
        <v>-999</v>
      </c>
      <c r="BI770" s="304">
        <v>-999</v>
      </c>
      <c r="BJ770" s="304" t="s">
        <v>4954</v>
      </c>
      <c r="BK770" s="304" t="s">
        <v>4954</v>
      </c>
      <c r="BL770" s="304" t="s">
        <v>4954</v>
      </c>
    </row>
    <row r="771" spans="1:64" ht="15" hidden="1" customHeight="1" x14ac:dyDescent="0.2">
      <c r="A771" s="304" t="s">
        <v>4922</v>
      </c>
      <c r="B771" s="304" t="s">
        <v>5968</v>
      </c>
      <c r="C771" s="304">
        <v>775</v>
      </c>
      <c r="D771" s="349" t="s">
        <v>513</v>
      </c>
      <c r="E771" s="309">
        <v>-999</v>
      </c>
      <c r="F771" s="309"/>
      <c r="G771" s="324">
        <v>23.989699999999999</v>
      </c>
      <c r="H771" s="324">
        <v>121.584</v>
      </c>
      <c r="I771" s="324" t="s">
        <v>214</v>
      </c>
      <c r="J771" s="368">
        <f>EXP(0.21*LN(Y771)+0.33*LN(AF771)+0.28*LN(AJ771)+0.18*LN(AV771))</f>
        <v>314.00833219560843</v>
      </c>
      <c r="K771" s="331">
        <f>SQRT(0.21*AA771^2+0.33*AG771^2+0.28*AL771^2+0.18*AW771^2)</f>
        <v>0.3735866699977396</v>
      </c>
      <c r="L771" s="304" t="str">
        <f t="shared" si="207"/>
        <v>D</v>
      </c>
      <c r="M771" s="388" t="s">
        <v>6093</v>
      </c>
      <c r="N771" s="304"/>
      <c r="O771" s="356"/>
      <c r="P771" s="356"/>
      <c r="Q771" s="356"/>
      <c r="R771" s="304"/>
      <c r="S771" s="304"/>
      <c r="T771" s="304"/>
      <c r="U771" s="304"/>
      <c r="V771" s="304"/>
      <c r="W771" s="315" t="s">
        <v>273</v>
      </c>
      <c r="X771" s="304" t="s">
        <v>213</v>
      </c>
      <c r="Y771" s="366">
        <f t="shared" si="209"/>
        <v>274.5</v>
      </c>
      <c r="Z771" s="304"/>
      <c r="AA771" s="331">
        <v>0.36</v>
      </c>
      <c r="AB771" s="304" t="s">
        <v>213</v>
      </c>
      <c r="AC771" s="304">
        <v>16</v>
      </c>
      <c r="AD771" s="366">
        <v>0</v>
      </c>
      <c r="AE771" s="304">
        <v>300</v>
      </c>
      <c r="AF771" s="331">
        <f>EXP(IF(X771="A",LN(683.9),IF(X771="B",LN(559.6),IF(OR(X771="C",X771="D",X771="CD"),LN(225)+((LN(513)-LN(225))/(1+(EXP(LN(31.4)-LN(AC771))/0.48))),IF(X771="E",LN(204.2),"N/A")))))</f>
        <v>264.55980365409653</v>
      </c>
      <c r="AG771" s="304">
        <v>0.33</v>
      </c>
      <c r="AH771" s="304">
        <v>7.6881299999999996E-3</v>
      </c>
      <c r="AI771" s="312"/>
      <c r="AJ771" s="332">
        <v>371</v>
      </c>
      <c r="AK771" s="304">
        <f t="shared" si="208"/>
        <v>425</v>
      </c>
      <c r="AL771" s="363">
        <v>0.43</v>
      </c>
      <c r="AM771" s="389" t="str">
        <f t="shared" si="226"/>
        <v/>
      </c>
      <c r="AN771" s="304"/>
      <c r="AO771" s="304"/>
      <c r="AP771" s="312"/>
      <c r="AQ771" s="312"/>
      <c r="AR771" s="312"/>
      <c r="AS771" s="312"/>
      <c r="AT771" s="312"/>
      <c r="AU771" s="329">
        <f>VLOOKUP(C771,[1]world!$A$2:$B$3555,2,FALSE)</f>
        <v>7</v>
      </c>
      <c r="AV771" s="329">
        <v>388</v>
      </c>
      <c r="AW771" s="304">
        <v>0.37</v>
      </c>
      <c r="AX771" s="304">
        <v>-999</v>
      </c>
      <c r="AY771" s="304">
        <v>-999</v>
      </c>
      <c r="AZ771" s="304">
        <v>-999</v>
      </c>
      <c r="BA771" s="304">
        <v>-999</v>
      </c>
      <c r="BB771" s="304">
        <v>-999</v>
      </c>
      <c r="BC771" s="304">
        <v>-999</v>
      </c>
      <c r="BD771" s="304">
        <v>-999</v>
      </c>
      <c r="BE771" s="304">
        <v>-999</v>
      </c>
      <c r="BF771" s="304">
        <v>-999</v>
      </c>
      <c r="BG771" s="304">
        <v>-999</v>
      </c>
      <c r="BH771" s="304">
        <v>-999</v>
      </c>
      <c r="BI771" s="304">
        <v>-999</v>
      </c>
      <c r="BJ771" s="304" t="s">
        <v>4954</v>
      </c>
      <c r="BK771" s="304" t="s">
        <v>4954</v>
      </c>
      <c r="BL771" s="304" t="s">
        <v>4954</v>
      </c>
    </row>
    <row r="772" spans="1:64" ht="15" hidden="1" customHeight="1" x14ac:dyDescent="0.2">
      <c r="A772" s="304" t="s">
        <v>4922</v>
      </c>
      <c r="B772" s="304" t="s">
        <v>5968</v>
      </c>
      <c r="C772" s="304">
        <v>776</v>
      </c>
      <c r="D772" s="349" t="s">
        <v>476</v>
      </c>
      <c r="E772" s="309">
        <v>-999</v>
      </c>
      <c r="F772" s="309"/>
      <c r="G772" s="324">
        <v>23.8703</v>
      </c>
      <c r="H772" s="324">
        <v>121.548</v>
      </c>
      <c r="I772" s="324" t="s">
        <v>214</v>
      </c>
      <c r="J772" s="368">
        <f>P772</f>
        <v>440.5</v>
      </c>
      <c r="K772" s="331">
        <v>0.1</v>
      </c>
      <c r="L772" s="304" t="str">
        <f t="shared" ref="L772:L835" si="227">IF(J772&lt;180,"E",IF(AND(J772&gt;=180,J772&lt;360),"D",IF(AND(J772&gt;=360,J772&lt;760),"C",IF(AND(J772&gt;=760,J772&lt;1500),"B",IF(J772&gt;=1500,"A","-")))))</f>
        <v>C</v>
      </c>
      <c r="M772" s="388">
        <v>0</v>
      </c>
      <c r="N772" s="304"/>
      <c r="O772" s="356">
        <v>31.6</v>
      </c>
      <c r="P772" s="356">
        <v>440.5</v>
      </c>
      <c r="Q772" s="309">
        <v>3171</v>
      </c>
      <c r="R772" s="304" t="s">
        <v>5948</v>
      </c>
      <c r="S772" s="304"/>
      <c r="T772" s="304"/>
      <c r="U772" s="304"/>
      <c r="V772" s="304"/>
      <c r="W772" s="315" t="s">
        <v>273</v>
      </c>
      <c r="X772" s="304" t="s">
        <v>213</v>
      </c>
      <c r="Y772" s="366">
        <f t="shared" si="209"/>
        <v>274.5</v>
      </c>
      <c r="Z772" s="304"/>
      <c r="AA772" s="304"/>
      <c r="AB772" s="304" t="s">
        <v>213</v>
      </c>
      <c r="AC772" s="304">
        <v>40</v>
      </c>
      <c r="AD772" s="366">
        <v>440.5</v>
      </c>
      <c r="AE772" s="304">
        <v>400</v>
      </c>
      <c r="AF772" s="331" t="e">
        <f>EXP(IF(X772="A",LN(#REF!),IF(X772="B",LN(#REF!),IF(OR(X772="C",X772="D",X772="CD"),LN(#REF!)+((LN(#REF!)-LN(#REF!))/(1+(EXP(LN(#REF!)-LN(AC772))/#REF!))),IF(X772="E",LN(204.2),"N/A")))))</f>
        <v>#REF!</v>
      </c>
      <c r="AG772" s="304">
        <v>0.33</v>
      </c>
      <c r="AH772" s="304">
        <v>5.5766499999999998E-3</v>
      </c>
      <c r="AI772" s="312"/>
      <c r="AJ772" s="332">
        <v>330</v>
      </c>
      <c r="AK772" s="304">
        <f t="shared" ref="AK772:AK835" si="228">IF(AJ772&lt;=180,180,IF(AND(AJ772&gt;180,AJ772&lt;240),210,IF(AND(AJ772&gt;=240,AJ772&lt;300),270,IF(AND(AJ772&gt;=300,AJ772&lt;360),270,IF(AND(AJ772&gt;=360,AJ772&lt;490),425,IF(AND(AJ772&gt;=490,AJ772&lt;620),555,IF(AND(AJ772&gt;=620,AJ772&lt;760),690,IF(AJ772&gt;=760,760,"Error"))))))))</f>
        <v>270</v>
      </c>
      <c r="AL772" s="304">
        <f>IF(AH772&lt;=0.0022,0.2,0.43)</f>
        <v>0.43</v>
      </c>
      <c r="AM772" s="389" t="str">
        <f t="shared" si="226"/>
        <v/>
      </c>
      <c r="AN772" s="304"/>
      <c r="AO772" s="304"/>
      <c r="AP772" s="312"/>
      <c r="AQ772" s="312"/>
      <c r="AR772" s="312"/>
      <c r="AS772" s="312"/>
      <c r="AT772" s="312"/>
      <c r="AU772" s="329">
        <f>VLOOKUP(C772,[1]world!$A$2:$B$3555,2,FALSE)</f>
        <v>3</v>
      </c>
      <c r="AV772" s="329">
        <v>547</v>
      </c>
      <c r="AW772" s="304">
        <v>0.37</v>
      </c>
      <c r="AX772" s="304">
        <v>-999</v>
      </c>
      <c r="AY772" s="304">
        <v>-999</v>
      </c>
      <c r="AZ772" s="304">
        <v>-999</v>
      </c>
      <c r="BA772" s="304">
        <v>-999</v>
      </c>
      <c r="BB772" s="304">
        <v>-999</v>
      </c>
      <c r="BC772" s="304">
        <v>-999</v>
      </c>
      <c r="BD772" s="304">
        <v>-999</v>
      </c>
      <c r="BE772" s="304">
        <v>-999</v>
      </c>
      <c r="BF772" s="304">
        <v>-999</v>
      </c>
      <c r="BG772" s="304">
        <v>-999</v>
      </c>
      <c r="BH772" s="304">
        <v>-999</v>
      </c>
      <c r="BI772" s="304">
        <v>-999</v>
      </c>
      <c r="BJ772" s="304" t="s">
        <v>4954</v>
      </c>
      <c r="BK772" s="304" t="s">
        <v>4954</v>
      </c>
      <c r="BL772" s="304" t="s">
        <v>4954</v>
      </c>
    </row>
    <row r="773" spans="1:64" ht="15" hidden="1" customHeight="1" x14ac:dyDescent="0.2">
      <c r="A773" s="304" t="s">
        <v>4922</v>
      </c>
      <c r="B773" s="304" t="s">
        <v>5968</v>
      </c>
      <c r="C773" s="304">
        <v>777</v>
      </c>
      <c r="D773" s="349" t="s">
        <v>402</v>
      </c>
      <c r="E773" s="309">
        <v>-999</v>
      </c>
      <c r="F773" s="309"/>
      <c r="G773" s="324">
        <v>23.4072</v>
      </c>
      <c r="H773" s="324">
        <v>121.3117</v>
      </c>
      <c r="I773" s="324" t="s">
        <v>214</v>
      </c>
      <c r="J773" s="368">
        <f>P773</f>
        <v>843.24</v>
      </c>
      <c r="K773" s="331">
        <v>0.1</v>
      </c>
      <c r="L773" s="304" t="str">
        <f t="shared" si="227"/>
        <v>B</v>
      </c>
      <c r="M773" s="388">
        <v>0</v>
      </c>
      <c r="N773" s="304"/>
      <c r="O773" s="356">
        <v>31.8</v>
      </c>
      <c r="P773" s="356">
        <v>843.24</v>
      </c>
      <c r="Q773" s="309">
        <v>3173</v>
      </c>
      <c r="R773" s="304" t="s">
        <v>5948</v>
      </c>
      <c r="S773" s="304"/>
      <c r="T773" s="304"/>
      <c r="U773" s="304"/>
      <c r="V773" s="304"/>
      <c r="W773" s="304" t="s">
        <v>204</v>
      </c>
      <c r="X773" s="304" t="s">
        <v>205</v>
      </c>
      <c r="Y773" s="366">
        <f t="shared" ref="Y773:Y836" si="229">IF(X773="A",506.6,IF(X773="B",424.8,IF(X773="C",338.6,IF(X773="D",274.5,IF(X773="E",181.5,"-")))))</f>
        <v>424.8</v>
      </c>
      <c r="Z773" s="304"/>
      <c r="AA773" s="304"/>
      <c r="AB773" s="304" t="s">
        <v>205</v>
      </c>
      <c r="AC773" s="304">
        <v>128</v>
      </c>
      <c r="AD773" s="366">
        <v>843.24</v>
      </c>
      <c r="AE773" s="304">
        <v>559.6</v>
      </c>
      <c r="AF773" s="331" t="e">
        <f>EXP(IF(X773="A",LN(#REF!),IF(X773="B",LN(#REF!),IF(OR(X773="C",X773="D",X773="CD"),LN(#REF!)+((LN(#REF!)-LN(#REF!))/(1+(EXP(LN(#REF!)-LN(AC773))/#REF!))),IF(X773="E",LN(204.2),"N/A")))))</f>
        <v>#REF!</v>
      </c>
      <c r="AG773" s="304">
        <v>0.33</v>
      </c>
      <c r="AH773" s="304">
        <v>0.21216299999999999</v>
      </c>
      <c r="AI773" s="312"/>
      <c r="AJ773" s="332">
        <v>760</v>
      </c>
      <c r="AK773" s="304">
        <f t="shared" si="228"/>
        <v>760</v>
      </c>
      <c r="AL773" s="304">
        <f>IF(AH773&lt;=0.0022,0.2,0.43)</f>
        <v>0.43</v>
      </c>
      <c r="AM773" s="389" t="str">
        <f t="shared" si="226"/>
        <v/>
      </c>
      <c r="AN773" s="304"/>
      <c r="AO773" s="304"/>
      <c r="AP773" s="312"/>
      <c r="AQ773" s="312"/>
      <c r="AR773" s="312"/>
      <c r="AS773" s="312"/>
      <c r="AT773" s="312"/>
      <c r="AU773" s="329">
        <f>VLOOKUP(C773,[1]world!$A$2:$B$3555,2,FALSE)</f>
        <v>3</v>
      </c>
      <c r="AV773" s="329">
        <v>547</v>
      </c>
      <c r="AW773" s="304">
        <v>0.37</v>
      </c>
      <c r="AX773" s="304">
        <v>16.600000000000001</v>
      </c>
      <c r="AY773" s="304">
        <v>20</v>
      </c>
      <c r="AZ773" s="304">
        <v>-999</v>
      </c>
      <c r="BA773" s="304">
        <v>16.600000000000001</v>
      </c>
      <c r="BB773" s="304">
        <v>20</v>
      </c>
      <c r="BC773" s="304">
        <v>-999</v>
      </c>
      <c r="BD773" s="304">
        <v>-999</v>
      </c>
      <c r="BE773" s="304">
        <v>-999</v>
      </c>
      <c r="BF773" s="304">
        <v>-999</v>
      </c>
      <c r="BG773" s="304">
        <v>-999</v>
      </c>
      <c r="BH773" s="304">
        <v>-999</v>
      </c>
      <c r="BI773" s="304">
        <v>-999</v>
      </c>
      <c r="BJ773" s="304">
        <v>0</v>
      </c>
      <c r="BK773" s="304">
        <v>0</v>
      </c>
      <c r="BL773" s="304" t="s">
        <v>4954</v>
      </c>
    </row>
    <row r="774" spans="1:64" ht="15" hidden="1" customHeight="1" x14ac:dyDescent="0.2">
      <c r="A774" s="304" t="s">
        <v>4922</v>
      </c>
      <c r="B774" s="304" t="s">
        <v>5968</v>
      </c>
      <c r="C774" s="304">
        <v>778</v>
      </c>
      <c r="D774" s="349" t="s">
        <v>403</v>
      </c>
      <c r="E774" s="309">
        <v>-999</v>
      </c>
      <c r="F774" s="309"/>
      <c r="G774" s="324">
        <v>23.431699999999999</v>
      </c>
      <c r="H774" s="324">
        <v>121.3398</v>
      </c>
      <c r="I774" s="324" t="s">
        <v>214</v>
      </c>
      <c r="J774" s="368">
        <f t="shared" ref="J774:J775" si="230">EXP(0.21*LN(Y774)+0.33*LN(AF774)+0.28*LN(AJ774)+0.18*LN(AV774))</f>
        <v>453.08607005491024</v>
      </c>
      <c r="K774" s="331">
        <f t="shared" ref="K774:K775" si="231">SQRT(0.21*AA774^2+0.33*AG774^2+0.28*AL774^2+0.18*AW774^2)</f>
        <v>0.3735866699977396</v>
      </c>
      <c r="L774" s="304" t="str">
        <f t="shared" si="227"/>
        <v>C</v>
      </c>
      <c r="M774" s="388" t="s">
        <v>6093</v>
      </c>
      <c r="N774" s="304"/>
      <c r="O774" s="356"/>
      <c r="P774" s="356"/>
      <c r="Q774" s="356"/>
      <c r="R774" s="304"/>
      <c r="S774" s="304"/>
      <c r="T774" s="304"/>
      <c r="U774" s="304"/>
      <c r="V774" s="304"/>
      <c r="W774" s="315" t="s">
        <v>273</v>
      </c>
      <c r="X774" s="304" t="s">
        <v>213</v>
      </c>
      <c r="Y774" s="366">
        <f t="shared" si="229"/>
        <v>274.5</v>
      </c>
      <c r="Z774" s="304"/>
      <c r="AA774" s="331">
        <v>0.36</v>
      </c>
      <c r="AB774" s="304" t="s">
        <v>213</v>
      </c>
      <c r="AC774" s="304">
        <v>90</v>
      </c>
      <c r="AD774" s="366">
        <v>0</v>
      </c>
      <c r="AE774" s="304">
        <v>500</v>
      </c>
      <c r="AF774" s="331">
        <f t="shared" ref="AF774:AF775" si="232">EXP(IF(X774="A",LN(683.9),IF(X774="B",LN(559.6),IF(OR(X774="C",X774="D",X774="CD"),LN(225)+((LN(513)-LN(225))/(1+(EXP(LN(31.4)-LN(AC774))/0.48))),IF(X774="E",LN(204.2),"N/A")))))</f>
        <v>362.6256010755219</v>
      </c>
      <c r="AG774" s="304">
        <v>0.33</v>
      </c>
      <c r="AH774" s="304">
        <v>5.0848200000000003E-2</v>
      </c>
      <c r="AI774" s="312"/>
      <c r="AJ774" s="332">
        <v>760</v>
      </c>
      <c r="AK774" s="304">
        <f t="shared" si="228"/>
        <v>760</v>
      </c>
      <c r="AL774" s="363">
        <v>0.43</v>
      </c>
      <c r="AM774" s="389" t="str">
        <f t="shared" si="226"/>
        <v/>
      </c>
      <c r="AN774" s="304"/>
      <c r="AO774" s="304"/>
      <c r="AP774" s="312"/>
      <c r="AQ774" s="312"/>
      <c r="AR774" s="312"/>
      <c r="AS774" s="312"/>
      <c r="AT774" s="312"/>
      <c r="AU774" s="329">
        <f>VLOOKUP(C774,[1]world!$A$2:$B$3555,2,FALSE)</f>
        <v>3</v>
      </c>
      <c r="AV774" s="329">
        <v>547</v>
      </c>
      <c r="AW774" s="304">
        <v>0.37</v>
      </c>
      <c r="AX774" s="304">
        <v>-999</v>
      </c>
      <c r="AY774" s="304">
        <v>-999</v>
      </c>
      <c r="AZ774" s="304">
        <v>-999</v>
      </c>
      <c r="BA774" s="304">
        <v>-999</v>
      </c>
      <c r="BB774" s="304">
        <v>-999</v>
      </c>
      <c r="BC774" s="304">
        <v>-999</v>
      </c>
      <c r="BD774" s="304">
        <v>-999</v>
      </c>
      <c r="BE774" s="304">
        <v>-999</v>
      </c>
      <c r="BF774" s="304">
        <v>-999</v>
      </c>
      <c r="BG774" s="304">
        <v>-999</v>
      </c>
      <c r="BH774" s="304">
        <v>-999</v>
      </c>
      <c r="BI774" s="304">
        <v>-999</v>
      </c>
      <c r="BJ774" s="304" t="s">
        <v>4954</v>
      </c>
      <c r="BK774" s="304" t="s">
        <v>4954</v>
      </c>
      <c r="BL774" s="304" t="s">
        <v>4954</v>
      </c>
    </row>
    <row r="775" spans="1:64" ht="15" hidden="1" customHeight="1" x14ac:dyDescent="0.2">
      <c r="A775" s="304" t="s">
        <v>4922</v>
      </c>
      <c r="B775" s="304" t="s">
        <v>5968</v>
      </c>
      <c r="C775" s="304">
        <v>779</v>
      </c>
      <c r="D775" s="349" t="s">
        <v>390</v>
      </c>
      <c r="E775" s="309">
        <v>-999</v>
      </c>
      <c r="F775" s="309"/>
      <c r="G775" s="324">
        <v>23.3232</v>
      </c>
      <c r="H775" s="324">
        <v>121.3323</v>
      </c>
      <c r="I775" s="324" t="s">
        <v>214</v>
      </c>
      <c r="J775" s="368">
        <f t="shared" si="230"/>
        <v>369.9020399751044</v>
      </c>
      <c r="K775" s="331">
        <f t="shared" si="231"/>
        <v>0.3735866699977396</v>
      </c>
      <c r="L775" s="304" t="str">
        <f t="shared" si="227"/>
        <v>C</v>
      </c>
      <c r="M775" s="388" t="s">
        <v>6093</v>
      </c>
      <c r="N775" s="304"/>
      <c r="O775" s="356"/>
      <c r="P775" s="356"/>
      <c r="Q775" s="356"/>
      <c r="R775" s="304"/>
      <c r="S775" s="304"/>
      <c r="T775" s="304"/>
      <c r="U775" s="304"/>
      <c r="V775" s="304"/>
      <c r="W775" s="315" t="s">
        <v>225</v>
      </c>
      <c r="X775" s="304" t="s">
        <v>213</v>
      </c>
      <c r="Y775" s="366">
        <f t="shared" si="229"/>
        <v>274.5</v>
      </c>
      <c r="Z775" s="304"/>
      <c r="AA775" s="331">
        <v>0.36</v>
      </c>
      <c r="AB775" s="304" t="s">
        <v>213</v>
      </c>
      <c r="AC775" s="304">
        <v>202</v>
      </c>
      <c r="AD775" s="366">
        <v>0</v>
      </c>
      <c r="AE775" s="304">
        <v>500</v>
      </c>
      <c r="AF775" s="331">
        <f t="shared" si="232"/>
        <v>419.33173827440419</v>
      </c>
      <c r="AG775" s="304">
        <v>0.33</v>
      </c>
      <c r="AH775" s="304">
        <v>8.41043E-3</v>
      </c>
      <c r="AI775" s="312"/>
      <c r="AJ775" s="332">
        <v>387</v>
      </c>
      <c r="AK775" s="304">
        <f t="shared" si="228"/>
        <v>425</v>
      </c>
      <c r="AL775" s="363">
        <v>0.43</v>
      </c>
      <c r="AM775" s="389" t="str">
        <f t="shared" si="226"/>
        <v/>
      </c>
      <c r="AN775" s="304"/>
      <c r="AO775" s="304"/>
      <c r="AP775" s="312"/>
      <c r="AQ775" s="312"/>
      <c r="AR775" s="312"/>
      <c r="AS775" s="312"/>
      <c r="AT775" s="312"/>
      <c r="AU775" s="329">
        <f>VLOOKUP(C775,[1]world!$A$2:$B$3555,2,FALSE)</f>
        <v>7</v>
      </c>
      <c r="AV775" s="329">
        <v>388</v>
      </c>
      <c r="AW775" s="304">
        <v>0.37</v>
      </c>
      <c r="AX775" s="304">
        <v>-999</v>
      </c>
      <c r="AY775" s="304">
        <v>-999</v>
      </c>
      <c r="AZ775" s="304">
        <v>-999</v>
      </c>
      <c r="BA775" s="304">
        <v>-999</v>
      </c>
      <c r="BB775" s="304">
        <v>-999</v>
      </c>
      <c r="BC775" s="304">
        <v>-999</v>
      </c>
      <c r="BD775" s="304">
        <v>-999</v>
      </c>
      <c r="BE775" s="304">
        <v>-999</v>
      </c>
      <c r="BF775" s="304">
        <v>-999</v>
      </c>
      <c r="BG775" s="304">
        <v>-999</v>
      </c>
      <c r="BH775" s="304">
        <v>-999</v>
      </c>
      <c r="BI775" s="304">
        <v>-999</v>
      </c>
      <c r="BJ775" s="304" t="s">
        <v>4954</v>
      </c>
      <c r="BK775" s="304" t="s">
        <v>4954</v>
      </c>
      <c r="BL775" s="304" t="s">
        <v>4954</v>
      </c>
    </row>
    <row r="776" spans="1:64" ht="15" hidden="1" customHeight="1" x14ac:dyDescent="0.2">
      <c r="A776" s="304" t="s">
        <v>4922</v>
      </c>
      <c r="B776" s="304" t="s">
        <v>5968</v>
      </c>
      <c r="C776" s="304">
        <v>780</v>
      </c>
      <c r="D776" s="349" t="s">
        <v>551</v>
      </c>
      <c r="E776" s="309">
        <v>-999</v>
      </c>
      <c r="F776" s="309"/>
      <c r="G776" s="324">
        <v>24.179500000000001</v>
      </c>
      <c r="H776" s="324">
        <v>121.5077</v>
      </c>
      <c r="I776" s="324" t="s">
        <v>214</v>
      </c>
      <c r="J776" s="368">
        <f>P776</f>
        <v>511.3</v>
      </c>
      <c r="K776" s="331">
        <v>0.1</v>
      </c>
      <c r="L776" s="304" t="str">
        <f t="shared" si="227"/>
        <v>C</v>
      </c>
      <c r="M776" s="388">
        <v>0</v>
      </c>
      <c r="N776" s="304"/>
      <c r="O776" s="356">
        <v>33</v>
      </c>
      <c r="P776" s="304">
        <v>511.3</v>
      </c>
      <c r="Q776" s="309">
        <v>2221</v>
      </c>
      <c r="R776" s="304" t="s">
        <v>5948</v>
      </c>
      <c r="S776" s="304"/>
      <c r="T776" s="304"/>
      <c r="U776" s="304"/>
      <c r="V776" s="304"/>
      <c r="W776" s="304" t="s">
        <v>235</v>
      </c>
      <c r="X776" s="304" t="s">
        <v>205</v>
      </c>
      <c r="Y776" s="366">
        <f t="shared" si="229"/>
        <v>424.8</v>
      </c>
      <c r="Z776" s="304"/>
      <c r="AA776" s="304"/>
      <c r="AB776" s="304" t="s">
        <v>205</v>
      </c>
      <c r="AC776" s="304">
        <v>405</v>
      </c>
      <c r="AD776" s="366">
        <v>511.3</v>
      </c>
      <c r="AE776" s="304">
        <v>559.6</v>
      </c>
      <c r="AF776" s="331" t="e">
        <f>EXP(IF(X776="A",LN(#REF!),IF(X776="B",LN(#REF!),IF(OR(X776="C",X776="D",X776="CD"),LN(#REF!)+((LN(#REF!)-LN(#REF!))/(1+(EXP(LN(#REF!)-LN(AC776))/#REF!))),IF(X776="E",LN(204.2),"N/A")))))</f>
        <v>#REF!</v>
      </c>
      <c r="AG776" s="304">
        <v>0.33</v>
      </c>
      <c r="AH776" s="304">
        <v>7.1174200000000007E-2</v>
      </c>
      <c r="AI776" s="312"/>
      <c r="AJ776" s="332">
        <v>760</v>
      </c>
      <c r="AK776" s="304">
        <f t="shared" si="228"/>
        <v>760</v>
      </c>
      <c r="AL776" s="304">
        <f>IF(AH776&lt;=0.0022,0.2,0.43)</f>
        <v>0.43</v>
      </c>
      <c r="AM776" s="389" t="str">
        <f t="shared" si="226"/>
        <v/>
      </c>
      <c r="AN776" s="304"/>
      <c r="AO776" s="304"/>
      <c r="AP776" s="312"/>
      <c r="AQ776" s="312"/>
      <c r="AR776" s="312"/>
      <c r="AS776" s="312"/>
      <c r="AT776" s="312"/>
      <c r="AU776" s="329">
        <f>VLOOKUP(C776,[1]world!$A$2:$B$3555,2,FALSE)</f>
        <v>1</v>
      </c>
      <c r="AV776" s="329">
        <v>519</v>
      </c>
      <c r="AW776" s="304">
        <v>0.37</v>
      </c>
      <c r="AX776" s="304">
        <v>29</v>
      </c>
      <c r="AY776" s="304">
        <v>-999</v>
      </c>
      <c r="AZ776" s="304">
        <v>-999</v>
      </c>
      <c r="BA776" s="304">
        <v>29</v>
      </c>
      <c r="BB776" s="304">
        <v>-999</v>
      </c>
      <c r="BC776" s="304">
        <v>-999</v>
      </c>
      <c r="BD776" s="304">
        <v>29</v>
      </c>
      <c r="BE776" s="304">
        <v>29</v>
      </c>
      <c r="BF776" s="304">
        <v>-999</v>
      </c>
      <c r="BG776" s="304">
        <v>-999</v>
      </c>
      <c r="BH776" s="304">
        <v>-999</v>
      </c>
      <c r="BI776" s="304">
        <v>-999</v>
      </c>
      <c r="BJ776" s="304">
        <v>0</v>
      </c>
      <c r="BK776" s="304" t="s">
        <v>4954</v>
      </c>
      <c r="BL776" s="304" t="s">
        <v>4954</v>
      </c>
    </row>
    <row r="777" spans="1:64" ht="15" hidden="1" customHeight="1" x14ac:dyDescent="0.2">
      <c r="A777" s="304" t="s">
        <v>4922</v>
      </c>
      <c r="B777" s="304" t="s">
        <v>5968</v>
      </c>
      <c r="C777" s="304">
        <v>781</v>
      </c>
      <c r="D777" s="349" t="s">
        <v>545</v>
      </c>
      <c r="E777" s="309">
        <v>-999</v>
      </c>
      <c r="F777" s="309"/>
      <c r="G777" s="324">
        <v>24.16</v>
      </c>
      <c r="H777" s="324">
        <v>121.61</v>
      </c>
      <c r="I777" s="324" t="s">
        <v>214</v>
      </c>
      <c r="J777" s="368">
        <f>EXP(0.21*LN(Y777)+0.33*LN(AF777)+0.28*LN(AJ777)+0.18*LN(AV777))</f>
        <v>635.32035917892154</v>
      </c>
      <c r="K777" s="331">
        <f>SQRT(0.21*AA777^2+0.33*AG777^2+0.28*AL777^2+0.18*AW777^2)</f>
        <v>0.40511233010117081</v>
      </c>
      <c r="L777" s="304" t="str">
        <f t="shared" si="227"/>
        <v>C</v>
      </c>
      <c r="M777" s="388" t="s">
        <v>6093</v>
      </c>
      <c r="N777" s="304"/>
      <c r="O777" s="356"/>
      <c r="P777" s="356"/>
      <c r="Q777" s="356"/>
      <c r="R777" s="304"/>
      <c r="S777" s="304"/>
      <c r="T777" s="304"/>
      <c r="U777" s="304"/>
      <c r="V777" s="304"/>
      <c r="W777" s="315" t="s">
        <v>501</v>
      </c>
      <c r="X777" s="304" t="s">
        <v>232</v>
      </c>
      <c r="Y777" s="366">
        <f t="shared" si="229"/>
        <v>506.6</v>
      </c>
      <c r="Z777" s="304"/>
      <c r="AA777" s="304">
        <v>0.45</v>
      </c>
      <c r="AB777" s="304" t="s">
        <v>232</v>
      </c>
      <c r="AC777" s="304">
        <v>415</v>
      </c>
      <c r="AD777" s="366">
        <v>0</v>
      </c>
      <c r="AE777" s="304">
        <v>683.9</v>
      </c>
      <c r="AF777" s="331">
        <f>EXP(IF(X777="A",LN(683.9),IF(X777="B",LN(559.6),IF(OR(X777="C",X777="D",X777="CD"),LN(225)+((LN(513)-LN(225))/(1+(EXP(LN(31.4)-LN(AC777))/0.48))),IF(X777="E",LN(204.2),"N/A")))))</f>
        <v>683.90000000000032</v>
      </c>
      <c r="AG777" s="304">
        <v>0.37</v>
      </c>
      <c r="AH777" s="304">
        <v>6.9114400000000006E-2</v>
      </c>
      <c r="AI777" s="312"/>
      <c r="AJ777" s="332">
        <v>760</v>
      </c>
      <c r="AK777" s="304">
        <f t="shared" si="228"/>
        <v>760</v>
      </c>
      <c r="AL777" s="363">
        <v>0.43</v>
      </c>
      <c r="AM777" s="389" t="str">
        <f t="shared" si="226"/>
        <v/>
      </c>
      <c r="AN777" s="304"/>
      <c r="AO777" s="304"/>
      <c r="AP777" s="312"/>
      <c r="AQ777" s="312"/>
      <c r="AR777" s="312"/>
      <c r="AS777" s="312"/>
      <c r="AT777" s="312"/>
      <c r="AU777" s="329">
        <f>VLOOKUP(C777,[1]world!$A$2:$B$3555,2,FALSE)</f>
        <v>3</v>
      </c>
      <c r="AV777" s="329">
        <v>547</v>
      </c>
      <c r="AW777" s="304">
        <v>0.37</v>
      </c>
      <c r="AX777" s="304">
        <v>-999</v>
      </c>
      <c r="AY777" s="304">
        <v>-999</v>
      </c>
      <c r="AZ777" s="304">
        <v>-999</v>
      </c>
      <c r="BA777" s="304">
        <v>-999</v>
      </c>
      <c r="BB777" s="304">
        <v>-999</v>
      </c>
      <c r="BC777" s="304">
        <v>-999</v>
      </c>
      <c r="BD777" s="304">
        <v>-999</v>
      </c>
      <c r="BE777" s="304">
        <v>-999</v>
      </c>
      <c r="BF777" s="304">
        <v>-999</v>
      </c>
      <c r="BG777" s="304">
        <v>-999</v>
      </c>
      <c r="BH777" s="304">
        <v>-999</v>
      </c>
      <c r="BI777" s="304">
        <v>-999</v>
      </c>
      <c r="BJ777" s="304" t="s">
        <v>4954</v>
      </c>
      <c r="BK777" s="304" t="s">
        <v>4954</v>
      </c>
      <c r="BL777" s="304" t="s">
        <v>4954</v>
      </c>
    </row>
    <row r="778" spans="1:64" ht="15" hidden="1" customHeight="1" x14ac:dyDescent="0.2">
      <c r="A778" s="304" t="s">
        <v>208</v>
      </c>
      <c r="B778" s="304" t="s">
        <v>5968</v>
      </c>
      <c r="C778" s="304">
        <v>782</v>
      </c>
      <c r="D778" s="349" t="s">
        <v>500</v>
      </c>
      <c r="E778" s="309">
        <v>-999</v>
      </c>
      <c r="F778" s="309"/>
      <c r="G778" s="324">
        <v>23.967199999999998</v>
      </c>
      <c r="H778" s="324">
        <v>121.48399999999999</v>
      </c>
      <c r="I778" s="324" t="s">
        <v>214</v>
      </c>
      <c r="J778" s="368">
        <f>P778</f>
        <v>529.54</v>
      </c>
      <c r="K778" s="331">
        <v>0.1</v>
      </c>
      <c r="L778" s="304" t="str">
        <f t="shared" si="227"/>
        <v>C</v>
      </c>
      <c r="M778" s="388">
        <v>0</v>
      </c>
      <c r="N778" s="304"/>
      <c r="O778" s="356">
        <v>32.6</v>
      </c>
      <c r="P778" s="356">
        <v>529.54</v>
      </c>
      <c r="Q778" s="309">
        <v>3174</v>
      </c>
      <c r="R778" s="304" t="s">
        <v>5948</v>
      </c>
      <c r="S778" s="304"/>
      <c r="T778" s="304"/>
      <c r="U778" s="304"/>
      <c r="V778" s="304"/>
      <c r="W778" s="315" t="s">
        <v>501</v>
      </c>
      <c r="X778" s="304" t="s">
        <v>232</v>
      </c>
      <c r="Y778" s="366">
        <f t="shared" si="229"/>
        <v>506.6</v>
      </c>
      <c r="Z778" s="304"/>
      <c r="AA778" s="304"/>
      <c r="AB778" s="304" t="s">
        <v>232</v>
      </c>
      <c r="AC778" s="304">
        <v>190</v>
      </c>
      <c r="AD778" s="366">
        <v>529.54</v>
      </c>
      <c r="AE778" s="304">
        <v>683.9</v>
      </c>
      <c r="AF778" s="331" t="e">
        <f>EXP(IF(X778="A",LN(#REF!),IF(X778="B",LN(#REF!),IF(OR(X778="C",X778="D",X778="CD"),LN(#REF!)+((LN(#REF!)-LN(#REF!))/(1+(EXP(LN(#REF!)-LN(AC778))/#REF!))),IF(X778="E",LN(204.2),"N/A")))))</f>
        <v>#REF!</v>
      </c>
      <c r="AG778" s="304">
        <v>0.37</v>
      </c>
      <c r="AH778" s="304">
        <v>0.21993599999999999</v>
      </c>
      <c r="AI778" s="312"/>
      <c r="AJ778" s="332">
        <v>760</v>
      </c>
      <c r="AK778" s="304">
        <f t="shared" si="228"/>
        <v>760</v>
      </c>
      <c r="AL778" s="304">
        <f>IF(AH778&lt;=0.0022,0.2,0.43)</f>
        <v>0.43</v>
      </c>
      <c r="AM778" s="389" t="str">
        <f t="shared" si="226"/>
        <v/>
      </c>
      <c r="AN778" s="304"/>
      <c r="AO778" s="304"/>
      <c r="AP778" s="312"/>
      <c r="AQ778" s="312"/>
      <c r="AR778" s="312"/>
      <c r="AS778" s="312"/>
      <c r="AT778" s="312"/>
      <c r="AU778" s="329">
        <f>VLOOKUP(C778,[1]world!$A$2:$B$3555,2,FALSE)</f>
        <v>1</v>
      </c>
      <c r="AV778" s="329">
        <v>519</v>
      </c>
      <c r="AW778" s="304">
        <v>0.37</v>
      </c>
      <c r="AX778" s="304">
        <v>-999</v>
      </c>
      <c r="AY778" s="304">
        <v>-999</v>
      </c>
      <c r="AZ778" s="304">
        <v>-999</v>
      </c>
      <c r="BA778" s="304">
        <v>-999</v>
      </c>
      <c r="BB778" s="304">
        <v>-999</v>
      </c>
      <c r="BC778" s="304">
        <v>-999</v>
      </c>
      <c r="BD778" s="304">
        <v>-999</v>
      </c>
      <c r="BE778" s="304">
        <v>-999</v>
      </c>
      <c r="BF778" s="304">
        <v>-999</v>
      </c>
      <c r="BG778" s="304">
        <v>-999</v>
      </c>
      <c r="BH778" s="304">
        <v>-999</v>
      </c>
      <c r="BI778" s="304">
        <v>-999</v>
      </c>
      <c r="BJ778" s="304" t="s">
        <v>4954</v>
      </c>
      <c r="BK778" s="304" t="s">
        <v>4954</v>
      </c>
      <c r="BL778" s="304" t="s">
        <v>4954</v>
      </c>
    </row>
    <row r="779" spans="1:64" ht="15" hidden="1" customHeight="1" x14ac:dyDescent="0.2">
      <c r="A779" s="304" t="s">
        <v>4922</v>
      </c>
      <c r="B779" s="304" t="s">
        <v>5968</v>
      </c>
      <c r="C779" s="304">
        <v>783</v>
      </c>
      <c r="D779" s="349" t="s">
        <v>478</v>
      </c>
      <c r="E779" s="309">
        <v>-999</v>
      </c>
      <c r="F779" s="309"/>
      <c r="G779" s="324">
        <v>23.871300000000002</v>
      </c>
      <c r="H779" s="324">
        <v>121.5005</v>
      </c>
      <c r="I779" s="324" t="s">
        <v>254</v>
      </c>
      <c r="J779" s="368">
        <f>P779</f>
        <v>208.56</v>
      </c>
      <c r="K779" s="331">
        <v>0.2</v>
      </c>
      <c r="L779" s="304" t="str">
        <f t="shared" si="227"/>
        <v>D</v>
      </c>
      <c r="M779" s="388">
        <v>1</v>
      </c>
      <c r="N779" s="304"/>
      <c r="O779" s="356">
        <v>10.4</v>
      </c>
      <c r="P779" s="331">
        <v>208.56</v>
      </c>
      <c r="Q779" s="309">
        <v>2370</v>
      </c>
      <c r="R779" s="304" t="s">
        <v>5948</v>
      </c>
      <c r="S779" s="304"/>
      <c r="T779" s="304"/>
      <c r="U779" s="304"/>
      <c r="V779" s="304"/>
      <c r="W779" s="304" t="s">
        <v>479</v>
      </c>
      <c r="X779" s="304" t="s">
        <v>205</v>
      </c>
      <c r="Y779" s="366">
        <f t="shared" si="229"/>
        <v>424.8</v>
      </c>
      <c r="Z779" s="304"/>
      <c r="AA779" s="304"/>
      <c r="AB779" s="304" t="s">
        <v>205</v>
      </c>
      <c r="AC779" s="304">
        <v>28</v>
      </c>
      <c r="AD779" s="366">
        <v>208.56</v>
      </c>
      <c r="AE779" s="304">
        <v>559.6</v>
      </c>
      <c r="AF779" s="331" t="e">
        <f>EXP(IF(X779="A",LN(#REF!),IF(X779="B",LN(#REF!),IF(OR(X779="C",X779="D",X779="CD"),LN(#REF!)+((LN(#REF!)-LN(#REF!))/(1+(EXP(LN(#REF!)-LN(AC779))/#REF!))),IF(X779="E",LN(204.2),"N/A")))))</f>
        <v>#REF!</v>
      </c>
      <c r="AG779" s="304">
        <v>0.33</v>
      </c>
      <c r="AH779" s="304">
        <v>0.15923000000000001</v>
      </c>
      <c r="AI779" s="312"/>
      <c r="AJ779" s="332">
        <v>760</v>
      </c>
      <c r="AK779" s="304">
        <f t="shared" si="228"/>
        <v>760</v>
      </c>
      <c r="AL779" s="304">
        <f>IF(AH779&lt;=0.0022,0.2,0.43)</f>
        <v>0.43</v>
      </c>
      <c r="AM779" s="389" t="str">
        <f t="shared" si="226"/>
        <v/>
      </c>
      <c r="AN779" s="304"/>
      <c r="AO779" s="304"/>
      <c r="AP779" s="312"/>
      <c r="AQ779" s="312"/>
      <c r="AR779" s="312"/>
      <c r="AS779" s="312"/>
      <c r="AT779" s="312"/>
      <c r="AU779" s="329">
        <f>VLOOKUP(C779,[1]world!$A$2:$B$3555,2,FALSE)</f>
        <v>3</v>
      </c>
      <c r="AV779" s="329">
        <v>547</v>
      </c>
      <c r="AW779" s="304">
        <v>0.37</v>
      </c>
      <c r="AX779" s="304">
        <v>-999</v>
      </c>
      <c r="AY779" s="304">
        <v>-999</v>
      </c>
      <c r="AZ779" s="304">
        <v>-999</v>
      </c>
      <c r="BA779" s="304">
        <v>-999</v>
      </c>
      <c r="BB779" s="304">
        <v>-999</v>
      </c>
      <c r="BC779" s="304">
        <v>-999</v>
      </c>
      <c r="BD779" s="304">
        <v>-999</v>
      </c>
      <c r="BE779" s="304">
        <v>-999</v>
      </c>
      <c r="BF779" s="304">
        <v>-999</v>
      </c>
      <c r="BG779" s="304">
        <v>-999</v>
      </c>
      <c r="BH779" s="304">
        <v>-999</v>
      </c>
      <c r="BI779" s="304">
        <v>-999</v>
      </c>
      <c r="BJ779" s="304" t="s">
        <v>4954</v>
      </c>
      <c r="BK779" s="304" t="s">
        <v>4954</v>
      </c>
      <c r="BL779" s="304" t="s">
        <v>4954</v>
      </c>
    </row>
    <row r="780" spans="1:64" ht="15" hidden="1" customHeight="1" x14ac:dyDescent="0.2">
      <c r="A780" s="304" t="s">
        <v>4922</v>
      </c>
      <c r="B780" s="304" t="s">
        <v>5968</v>
      </c>
      <c r="C780" s="304">
        <v>784</v>
      </c>
      <c r="D780" s="349" t="s">
        <v>477</v>
      </c>
      <c r="E780" s="309">
        <v>-999</v>
      </c>
      <c r="F780" s="309"/>
      <c r="G780" s="324">
        <v>23.8703</v>
      </c>
      <c r="H780" s="324">
        <v>121.59</v>
      </c>
      <c r="I780" s="324" t="s">
        <v>214</v>
      </c>
      <c r="J780" s="368">
        <f t="shared" ref="J780:J781" si="233">EXP(0.21*LN(Y780)+0.33*LN(AF780)+0.28*LN(AJ780)+0.18*LN(AV780))</f>
        <v>573.03864891895489</v>
      </c>
      <c r="K780" s="331">
        <f t="shared" ref="K780:K781" si="234">SQRT(0.21*AA780^2+0.33*AG780^2+0.28*AL780^2+0.18*AW780^2)</f>
        <v>0.3735866699977396</v>
      </c>
      <c r="L780" s="304" t="str">
        <f t="shared" si="227"/>
        <v>C</v>
      </c>
      <c r="M780" s="388" t="s">
        <v>6093</v>
      </c>
      <c r="N780" s="304"/>
      <c r="O780" s="356"/>
      <c r="P780" s="356"/>
      <c r="Q780" s="356"/>
      <c r="R780" s="304"/>
      <c r="S780" s="304"/>
      <c r="T780" s="304"/>
      <c r="U780" s="304"/>
      <c r="V780" s="304"/>
      <c r="W780" s="304" t="s">
        <v>235</v>
      </c>
      <c r="X780" s="304" t="s">
        <v>205</v>
      </c>
      <c r="Y780" s="366">
        <f t="shared" si="229"/>
        <v>424.8</v>
      </c>
      <c r="Z780" s="304"/>
      <c r="AA780" s="331">
        <v>0.36</v>
      </c>
      <c r="AB780" s="304" t="s">
        <v>205</v>
      </c>
      <c r="AC780" s="304">
        <v>71</v>
      </c>
      <c r="AD780" s="366">
        <v>0</v>
      </c>
      <c r="AE780" s="304">
        <v>559.6</v>
      </c>
      <c r="AF780" s="331">
        <f t="shared" ref="AF780:AF781" si="235">EXP(IF(X780="A",LN(683.9),IF(X780="B",LN(559.6),IF(OR(X780="C",X780="D",X780="CD"),LN(225)+((LN(513)-LN(225))/(1+(EXP(LN(31.4)-LN(AC780))/0.48))),IF(X780="E",LN(204.2),"N/A")))))</f>
        <v>559.60000000000025</v>
      </c>
      <c r="AG780" s="304">
        <v>0.33</v>
      </c>
      <c r="AH780" s="304">
        <v>0.16112099999999999</v>
      </c>
      <c r="AI780" s="312"/>
      <c r="AJ780" s="332">
        <v>760</v>
      </c>
      <c r="AK780" s="304">
        <f t="shared" si="228"/>
        <v>760</v>
      </c>
      <c r="AL780" s="363">
        <v>0.43</v>
      </c>
      <c r="AM780" s="389" t="str">
        <f t="shared" si="226"/>
        <v/>
      </c>
      <c r="AN780" s="304"/>
      <c r="AO780" s="304"/>
      <c r="AP780" s="312"/>
      <c r="AQ780" s="312"/>
      <c r="AR780" s="312"/>
      <c r="AS780" s="312"/>
      <c r="AT780" s="312"/>
      <c r="AU780" s="329">
        <f>VLOOKUP(C780,[1]world!$A$2:$B$3555,2,FALSE)</f>
        <v>3</v>
      </c>
      <c r="AV780" s="329">
        <v>547</v>
      </c>
      <c r="AW780" s="304">
        <v>0.37</v>
      </c>
      <c r="AX780" s="304">
        <v>-999</v>
      </c>
      <c r="AY780" s="304">
        <v>-999</v>
      </c>
      <c r="AZ780" s="304">
        <v>-999</v>
      </c>
      <c r="BA780" s="304">
        <v>-999</v>
      </c>
      <c r="BB780" s="304">
        <v>-999</v>
      </c>
      <c r="BC780" s="304">
        <v>-999</v>
      </c>
      <c r="BD780" s="304">
        <v>-999</v>
      </c>
      <c r="BE780" s="304">
        <v>-999</v>
      </c>
      <c r="BF780" s="304">
        <v>-999</v>
      </c>
      <c r="BG780" s="304">
        <v>-999</v>
      </c>
      <c r="BH780" s="304">
        <v>-999</v>
      </c>
      <c r="BI780" s="304">
        <v>-999</v>
      </c>
      <c r="BJ780" s="304" t="s">
        <v>4954</v>
      </c>
      <c r="BK780" s="304" t="s">
        <v>4954</v>
      </c>
      <c r="BL780" s="304" t="s">
        <v>4954</v>
      </c>
    </row>
    <row r="781" spans="1:64" ht="15" hidden="1" customHeight="1" x14ac:dyDescent="0.2">
      <c r="A781" s="304" t="s">
        <v>4922</v>
      </c>
      <c r="B781" s="304" t="s">
        <v>5968</v>
      </c>
      <c r="C781" s="304">
        <v>785</v>
      </c>
      <c r="D781" s="349" t="s">
        <v>434</v>
      </c>
      <c r="E781" s="309">
        <v>-999</v>
      </c>
      <c r="F781" s="309"/>
      <c r="G781" s="324">
        <v>23.977</v>
      </c>
      <c r="H781" s="324">
        <v>121.605</v>
      </c>
      <c r="I781" s="324" t="s">
        <v>214</v>
      </c>
      <c r="J781" s="368">
        <f t="shared" si="233"/>
        <v>260.47023378552313</v>
      </c>
      <c r="K781" s="331">
        <f t="shared" si="234"/>
        <v>0.31463470882914363</v>
      </c>
      <c r="L781" s="304" t="str">
        <f t="shared" si="227"/>
        <v>D</v>
      </c>
      <c r="M781" s="388" t="s">
        <v>6093</v>
      </c>
      <c r="N781" s="304"/>
      <c r="O781" s="356"/>
      <c r="P781" s="356"/>
      <c r="Q781" s="356"/>
      <c r="R781" s="304"/>
      <c r="S781" s="304"/>
      <c r="T781" s="304"/>
      <c r="U781" s="304"/>
      <c r="V781" s="304"/>
      <c r="W781" s="315" t="s">
        <v>273</v>
      </c>
      <c r="X781" s="304" t="s">
        <v>213</v>
      </c>
      <c r="Y781" s="366">
        <f t="shared" si="229"/>
        <v>274.5</v>
      </c>
      <c r="Z781" s="304"/>
      <c r="AA781" s="331">
        <v>0.36</v>
      </c>
      <c r="AB781" s="304" t="s">
        <v>213</v>
      </c>
      <c r="AC781" s="304">
        <v>16</v>
      </c>
      <c r="AD781" s="366">
        <v>494.82</v>
      </c>
      <c r="AE781" s="304">
        <v>300</v>
      </c>
      <c r="AF781" s="331">
        <f t="shared" si="235"/>
        <v>264.55980365409653</v>
      </c>
      <c r="AG781" s="304">
        <v>0.33</v>
      </c>
      <c r="AH781" s="304">
        <v>1.0779800000000001E-3</v>
      </c>
      <c r="AI781" s="312"/>
      <c r="AJ781" s="332">
        <v>212</v>
      </c>
      <c r="AK781" s="304">
        <f t="shared" si="228"/>
        <v>210</v>
      </c>
      <c r="AL781" s="304">
        <v>0.2</v>
      </c>
      <c r="AM781" s="389" t="str">
        <f t="shared" si="226"/>
        <v/>
      </c>
      <c r="AN781" s="304"/>
      <c r="AO781" s="304"/>
      <c r="AP781" s="312"/>
      <c r="AQ781" s="312"/>
      <c r="AR781" s="312"/>
      <c r="AS781" s="312"/>
      <c r="AT781" s="312"/>
      <c r="AU781" s="329">
        <f>VLOOKUP(C781,[1]world!$A$2:$B$3555,2,FALSE)</f>
        <v>11</v>
      </c>
      <c r="AV781" s="329">
        <v>328</v>
      </c>
      <c r="AW781" s="304">
        <v>0.37</v>
      </c>
      <c r="AX781" s="304">
        <v>-999</v>
      </c>
      <c r="AY781" s="304">
        <v>-999</v>
      </c>
      <c r="AZ781" s="304">
        <v>-999</v>
      </c>
      <c r="BA781" s="304">
        <v>-999</v>
      </c>
      <c r="BB781" s="304">
        <v>-999</v>
      </c>
      <c r="BC781" s="304">
        <v>-999</v>
      </c>
      <c r="BD781" s="304">
        <v>-999</v>
      </c>
      <c r="BE781" s="304">
        <v>-999</v>
      </c>
      <c r="BF781" s="304">
        <v>-999</v>
      </c>
      <c r="BG781" s="304">
        <v>-999</v>
      </c>
      <c r="BH781" s="304">
        <v>-999</v>
      </c>
      <c r="BI781" s="304">
        <v>-999</v>
      </c>
      <c r="BJ781" s="304" t="s">
        <v>4954</v>
      </c>
      <c r="BK781" s="304" t="s">
        <v>4954</v>
      </c>
      <c r="BL781" s="304" t="s">
        <v>4954</v>
      </c>
    </row>
    <row r="782" spans="1:64" ht="15" hidden="1" customHeight="1" x14ac:dyDescent="0.2">
      <c r="A782" s="304" t="s">
        <v>4922</v>
      </c>
      <c r="B782" s="304" t="s">
        <v>5978</v>
      </c>
      <c r="C782" s="304">
        <v>786</v>
      </c>
      <c r="D782" s="349" t="s">
        <v>4315</v>
      </c>
      <c r="E782" s="309">
        <v>-999</v>
      </c>
      <c r="F782" s="309"/>
      <c r="G782" s="324">
        <v>40.4</v>
      </c>
      <c r="H782" s="324">
        <v>23.88</v>
      </c>
      <c r="I782" s="324" t="s">
        <v>232</v>
      </c>
      <c r="J782" s="368">
        <f>GEOMEAN(Y782,AV782,AK782)</f>
        <v>463.92106267154384</v>
      </c>
      <c r="K782" s="331">
        <f>GEOMEAN(AA782,AL782,AW782)</f>
        <v>0.38547027482550061</v>
      </c>
      <c r="L782" s="304" t="str">
        <f t="shared" si="227"/>
        <v>C</v>
      </c>
      <c r="M782" s="388" t="s">
        <v>6089</v>
      </c>
      <c r="N782" s="304"/>
      <c r="O782" s="356"/>
      <c r="P782" s="356"/>
      <c r="Q782" s="356"/>
      <c r="R782" s="304"/>
      <c r="S782" s="304"/>
      <c r="T782" s="304"/>
      <c r="U782" s="304"/>
      <c r="V782" s="304"/>
      <c r="W782" s="304" t="s">
        <v>1718</v>
      </c>
      <c r="X782" s="304" t="s">
        <v>206</v>
      </c>
      <c r="Y782" s="366">
        <f t="shared" si="229"/>
        <v>338.6</v>
      </c>
      <c r="Z782" s="304"/>
      <c r="AA782" s="331">
        <v>0.36</v>
      </c>
      <c r="AB782" s="304">
        <v>-999</v>
      </c>
      <c r="AC782" s="304">
        <v>-999</v>
      </c>
      <c r="AD782" s="366">
        <v>-999</v>
      </c>
      <c r="AE782" s="304">
        <v>-999</v>
      </c>
      <c r="AF782" s="304">
        <v>-999</v>
      </c>
      <c r="AG782" s="304"/>
      <c r="AH782" s="304">
        <v>3.3536999999999997E-2</v>
      </c>
      <c r="AI782" s="312"/>
      <c r="AJ782" s="332">
        <v>760</v>
      </c>
      <c r="AK782" s="304">
        <f t="shared" si="228"/>
        <v>760</v>
      </c>
      <c r="AL782" s="363">
        <v>0.43</v>
      </c>
      <c r="AM782" s="389" t="str">
        <f t="shared" si="226"/>
        <v/>
      </c>
      <c r="AN782" s="304"/>
      <c r="AO782" s="304"/>
      <c r="AP782" s="312"/>
      <c r="AQ782" s="312"/>
      <c r="AR782" s="312"/>
      <c r="AS782" s="312"/>
      <c r="AT782" s="312"/>
      <c r="AU782" s="329">
        <f>VLOOKUP(C782,[1]world!$A$2:$B$3555,2,FALSE)</f>
        <v>7</v>
      </c>
      <c r="AV782" s="329">
        <v>388</v>
      </c>
      <c r="AW782" s="304">
        <v>0.37</v>
      </c>
      <c r="AX782" s="304">
        <v>-999</v>
      </c>
      <c r="AY782" s="304">
        <v>-999</v>
      </c>
      <c r="AZ782" s="304">
        <v>-999</v>
      </c>
      <c r="BA782" s="304">
        <v>-999</v>
      </c>
      <c r="BB782" s="304">
        <v>-999</v>
      </c>
      <c r="BC782" s="304">
        <v>-999</v>
      </c>
      <c r="BD782" s="304">
        <v>-999</v>
      </c>
      <c r="BE782" s="304">
        <v>-999</v>
      </c>
      <c r="BF782" s="304">
        <v>-999</v>
      </c>
      <c r="BG782" s="304">
        <v>-999</v>
      </c>
      <c r="BH782" s="304">
        <v>-999</v>
      </c>
      <c r="BI782" s="304">
        <v>-999</v>
      </c>
      <c r="BJ782" s="304" t="s">
        <v>4954</v>
      </c>
      <c r="BK782" s="304" t="s">
        <v>4954</v>
      </c>
      <c r="BL782" s="304" t="s">
        <v>4954</v>
      </c>
    </row>
    <row r="783" spans="1:64" ht="15" hidden="1" customHeight="1" x14ac:dyDescent="0.2">
      <c r="A783" s="304" t="s">
        <v>4922</v>
      </c>
      <c r="B783" s="304" t="s">
        <v>5968</v>
      </c>
      <c r="C783" s="304">
        <v>787</v>
      </c>
      <c r="D783" s="349" t="s">
        <v>705</v>
      </c>
      <c r="E783" s="309">
        <v>-999</v>
      </c>
      <c r="F783" s="309"/>
      <c r="G783" s="324">
        <v>24.8827</v>
      </c>
      <c r="H783" s="324">
        <v>121.836</v>
      </c>
      <c r="I783" s="324" t="s">
        <v>214</v>
      </c>
      <c r="J783" s="368">
        <f t="shared" ref="J783:J788" si="236">P783</f>
        <v>909.09</v>
      </c>
      <c r="K783" s="331">
        <v>0.1</v>
      </c>
      <c r="L783" s="304" t="str">
        <f t="shared" si="227"/>
        <v>B</v>
      </c>
      <c r="M783" s="388">
        <v>0</v>
      </c>
      <c r="N783" s="304"/>
      <c r="O783" s="356">
        <v>31.6</v>
      </c>
      <c r="P783" s="356">
        <v>909.09</v>
      </c>
      <c r="Q783" s="309">
        <v>3176</v>
      </c>
      <c r="R783" s="304" t="s">
        <v>5948</v>
      </c>
      <c r="S783" s="304"/>
      <c r="T783" s="304"/>
      <c r="U783" s="304"/>
      <c r="V783" s="304"/>
      <c r="W783" s="304" t="s">
        <v>235</v>
      </c>
      <c r="X783" s="304" t="s">
        <v>205</v>
      </c>
      <c r="Y783" s="366">
        <f t="shared" si="229"/>
        <v>424.8</v>
      </c>
      <c r="Z783" s="304"/>
      <c r="AA783" s="304"/>
      <c r="AB783" s="304" t="s">
        <v>205</v>
      </c>
      <c r="AC783" s="304">
        <v>10</v>
      </c>
      <c r="AD783" s="366">
        <v>909.09</v>
      </c>
      <c r="AE783" s="304">
        <v>559.6</v>
      </c>
      <c r="AF783" s="331" t="e">
        <f>EXP(IF(X783="A",LN(#REF!),IF(X783="B",LN(#REF!),IF(OR(X783="C",X783="D",X783="CD"),LN(#REF!)+((LN(#REF!)-LN(#REF!))/(1+(EXP(LN(#REF!)-LN(AC783))/#REF!))),IF(X783="E",LN(204.2),"N/A")))))</f>
        <v>#REF!</v>
      </c>
      <c r="AG783" s="304">
        <v>0.33</v>
      </c>
      <c r="AH783" s="304">
        <v>0.15876199999999999</v>
      </c>
      <c r="AI783" s="312"/>
      <c r="AJ783" s="332">
        <v>760</v>
      </c>
      <c r="AK783" s="304">
        <f t="shared" si="228"/>
        <v>760</v>
      </c>
      <c r="AL783" s="304">
        <f t="shared" ref="AL783:AL788" si="237">IF(AH783&lt;=0.0022,0.2,0.43)</f>
        <v>0.43</v>
      </c>
      <c r="AM783" s="389" t="str">
        <f t="shared" si="226"/>
        <v/>
      </c>
      <c r="AN783" s="304"/>
      <c r="AO783" s="304"/>
      <c r="AP783" s="312"/>
      <c r="AQ783" s="312"/>
      <c r="AR783" s="312"/>
      <c r="AS783" s="312"/>
      <c r="AT783" s="312"/>
      <c r="AU783" s="329">
        <f>VLOOKUP(C783,[1]world!$A$2:$B$3555,2,FALSE)</f>
        <v>3</v>
      </c>
      <c r="AV783" s="329">
        <v>547</v>
      </c>
      <c r="AW783" s="304">
        <v>0.37</v>
      </c>
      <c r="AX783" s="304">
        <v>10</v>
      </c>
      <c r="AY783" s="304">
        <v>-999</v>
      </c>
      <c r="AZ783" s="304">
        <v>-999</v>
      </c>
      <c r="BA783" s="304">
        <v>10</v>
      </c>
      <c r="BB783" s="304">
        <v>-999</v>
      </c>
      <c r="BC783" s="304">
        <v>-999</v>
      </c>
      <c r="BD783" s="304">
        <v>-999</v>
      </c>
      <c r="BE783" s="304">
        <v>-999</v>
      </c>
      <c r="BF783" s="304">
        <v>-999</v>
      </c>
      <c r="BG783" s="304">
        <v>-999</v>
      </c>
      <c r="BH783" s="304">
        <v>-999</v>
      </c>
      <c r="BI783" s="304">
        <v>-999</v>
      </c>
      <c r="BJ783" s="304">
        <v>0</v>
      </c>
      <c r="BK783" s="304" t="s">
        <v>4954</v>
      </c>
      <c r="BL783" s="304" t="s">
        <v>4954</v>
      </c>
    </row>
    <row r="784" spans="1:64" ht="15" hidden="1" customHeight="1" x14ac:dyDescent="0.2">
      <c r="A784" s="304" t="s">
        <v>4922</v>
      </c>
      <c r="B784" s="304" t="s">
        <v>5968</v>
      </c>
      <c r="C784" s="304">
        <v>788</v>
      </c>
      <c r="D784" s="349" t="s">
        <v>702</v>
      </c>
      <c r="E784" s="309">
        <v>-999</v>
      </c>
      <c r="F784" s="309"/>
      <c r="G784" s="324">
        <v>24.844999999999999</v>
      </c>
      <c r="H784" s="324">
        <v>121.79730000000001</v>
      </c>
      <c r="I784" s="324" t="s">
        <v>214</v>
      </c>
      <c r="J784" s="368">
        <f t="shared" si="236"/>
        <v>219.78</v>
      </c>
      <c r="K784" s="331">
        <v>0.1</v>
      </c>
      <c r="L784" s="304" t="str">
        <f t="shared" si="227"/>
        <v>D</v>
      </c>
      <c r="M784" s="388">
        <v>0</v>
      </c>
      <c r="N784" s="304"/>
      <c r="O784" s="356">
        <v>31.2</v>
      </c>
      <c r="P784" s="356">
        <v>219.78</v>
      </c>
      <c r="Q784" s="309">
        <v>3177</v>
      </c>
      <c r="R784" s="304" t="s">
        <v>5948</v>
      </c>
      <c r="S784" s="304"/>
      <c r="T784" s="304"/>
      <c r="U784" s="304"/>
      <c r="V784" s="304"/>
      <c r="W784" s="315" t="s">
        <v>225</v>
      </c>
      <c r="X784" s="304" t="s">
        <v>213</v>
      </c>
      <c r="Y784" s="366">
        <f t="shared" si="229"/>
        <v>274.5</v>
      </c>
      <c r="Z784" s="304"/>
      <c r="AA784" s="304"/>
      <c r="AB784" s="304" t="s">
        <v>213</v>
      </c>
      <c r="AC784" s="304">
        <v>10</v>
      </c>
      <c r="AD784" s="366">
        <v>219.78</v>
      </c>
      <c r="AE784" s="304">
        <v>200</v>
      </c>
      <c r="AF784" s="331" t="e">
        <f>EXP(IF(X784="A",LN(#REF!),IF(X784="B",LN(#REF!),IF(OR(X784="C",X784="D",X784="CD"),LN(#REF!)+((LN(#REF!)-LN(#REF!))/(1+(EXP(LN(#REF!)-LN(AC784))/#REF!))),IF(X784="E",LN(204.2),"N/A")))))</f>
        <v>#REF!</v>
      </c>
      <c r="AG784" s="304">
        <v>0.33</v>
      </c>
      <c r="AH784" s="304">
        <v>8.1834900000000002E-2</v>
      </c>
      <c r="AI784" s="312"/>
      <c r="AJ784" s="332">
        <v>760</v>
      </c>
      <c r="AK784" s="304">
        <f t="shared" si="228"/>
        <v>760</v>
      </c>
      <c r="AL784" s="304">
        <f t="shared" si="237"/>
        <v>0.43</v>
      </c>
      <c r="AM784" s="389" t="str">
        <f t="shared" si="226"/>
        <v/>
      </c>
      <c r="AN784" s="304"/>
      <c r="AO784" s="304"/>
      <c r="AP784" s="312"/>
      <c r="AQ784" s="312"/>
      <c r="AR784" s="312"/>
      <c r="AS784" s="312"/>
      <c r="AT784" s="312"/>
      <c r="AU784" s="329">
        <f>VLOOKUP(C784,[1]world!$A$2:$B$3555,2,FALSE)</f>
        <v>3</v>
      </c>
      <c r="AV784" s="329">
        <v>547</v>
      </c>
      <c r="AW784" s="304">
        <v>0.37</v>
      </c>
      <c r="AX784" s="304">
        <v>-999</v>
      </c>
      <c r="AY784" s="304">
        <v>-999</v>
      </c>
      <c r="AZ784" s="304">
        <v>-999</v>
      </c>
      <c r="BA784" s="304">
        <v>-999</v>
      </c>
      <c r="BB784" s="304">
        <v>-999</v>
      </c>
      <c r="BC784" s="304">
        <v>-999</v>
      </c>
      <c r="BD784" s="304">
        <v>-999</v>
      </c>
      <c r="BE784" s="304">
        <v>-999</v>
      </c>
      <c r="BF784" s="304">
        <v>-999</v>
      </c>
      <c r="BG784" s="304">
        <v>-999</v>
      </c>
      <c r="BH784" s="304">
        <v>-999</v>
      </c>
      <c r="BI784" s="304">
        <v>-999</v>
      </c>
      <c r="BJ784" s="304" t="s">
        <v>4954</v>
      </c>
      <c r="BK784" s="304" t="s">
        <v>4954</v>
      </c>
      <c r="BL784" s="304" t="s">
        <v>4954</v>
      </c>
    </row>
    <row r="785" spans="1:64" ht="15" hidden="1" customHeight="1" x14ac:dyDescent="0.2">
      <c r="A785" s="304" t="s">
        <v>4922</v>
      </c>
      <c r="B785" s="304" t="s">
        <v>5968</v>
      </c>
      <c r="C785" s="304">
        <v>789</v>
      </c>
      <c r="D785" s="349" t="s">
        <v>697</v>
      </c>
      <c r="E785" s="309">
        <v>-999</v>
      </c>
      <c r="F785" s="309"/>
      <c r="G785" s="324">
        <v>24.798200000000001</v>
      </c>
      <c r="H785" s="324">
        <v>121.7813</v>
      </c>
      <c r="I785" s="324" t="s">
        <v>254</v>
      </c>
      <c r="J785" s="368">
        <f t="shared" si="236"/>
        <v>263.82</v>
      </c>
      <c r="K785" s="331">
        <v>0.1</v>
      </c>
      <c r="L785" s="304" t="str">
        <f t="shared" si="227"/>
        <v>D</v>
      </c>
      <c r="M785" s="388">
        <v>0</v>
      </c>
      <c r="N785" s="304"/>
      <c r="O785" s="356">
        <v>108</v>
      </c>
      <c r="P785" s="304">
        <v>263.82</v>
      </c>
      <c r="Q785" s="309">
        <v>2371</v>
      </c>
      <c r="R785" s="304" t="s">
        <v>5948</v>
      </c>
      <c r="S785" s="304"/>
      <c r="T785" s="304"/>
      <c r="U785" s="304"/>
      <c r="V785" s="304"/>
      <c r="W785" s="315" t="s">
        <v>253</v>
      </c>
      <c r="X785" s="304" t="s">
        <v>213</v>
      </c>
      <c r="Y785" s="366">
        <f t="shared" si="229"/>
        <v>274.5</v>
      </c>
      <c r="Z785" s="304"/>
      <c r="AA785" s="304"/>
      <c r="AB785" s="304" t="s">
        <v>213</v>
      </c>
      <c r="AC785" s="304">
        <v>2</v>
      </c>
      <c r="AD785" s="366">
        <v>263.82</v>
      </c>
      <c r="AE785" s="304">
        <v>200</v>
      </c>
      <c r="AF785" s="331" t="e">
        <f>EXP(IF(X785="A",LN(#REF!),IF(X785="B",LN(#REF!),IF(OR(X785="C",X785="D",X785="CD"),LN(#REF!)+((LN(#REF!)-LN(#REF!))/(1+(EXP(LN(#REF!)-LN(AC785))/#REF!))),IF(X785="E",LN(204.2),"N/A")))))</f>
        <v>#REF!</v>
      </c>
      <c r="AG785" s="304">
        <v>0.33</v>
      </c>
      <c r="AH785" s="304">
        <v>8.0188500000000001E-4</v>
      </c>
      <c r="AI785" s="312"/>
      <c r="AJ785" s="332">
        <v>204</v>
      </c>
      <c r="AK785" s="304">
        <f t="shared" si="228"/>
        <v>210</v>
      </c>
      <c r="AL785" s="304">
        <f t="shared" si="237"/>
        <v>0.2</v>
      </c>
      <c r="AM785" s="389" t="str">
        <f t="shared" si="226"/>
        <v/>
      </c>
      <c r="AN785" s="304"/>
      <c r="AO785" s="304"/>
      <c r="AP785" s="312"/>
      <c r="AQ785" s="312"/>
      <c r="AR785" s="312"/>
      <c r="AS785" s="312"/>
      <c r="AT785" s="312"/>
      <c r="AU785" s="329">
        <f>VLOOKUP(C785,[1]world!$A$2:$B$3555,2,FALSE)</f>
        <v>15</v>
      </c>
      <c r="AV785" s="329">
        <v>363</v>
      </c>
      <c r="AW785" s="304">
        <v>0.37</v>
      </c>
      <c r="AX785" s="304">
        <v>-999</v>
      </c>
      <c r="AY785" s="304">
        <v>-999</v>
      </c>
      <c r="AZ785" s="304">
        <v>-999</v>
      </c>
      <c r="BA785" s="304">
        <v>-999</v>
      </c>
      <c r="BB785" s="304">
        <v>-999</v>
      </c>
      <c r="BC785" s="304">
        <v>-999</v>
      </c>
      <c r="BD785" s="304">
        <v>-999</v>
      </c>
      <c r="BE785" s="304">
        <v>-999</v>
      </c>
      <c r="BF785" s="304">
        <v>-999</v>
      </c>
      <c r="BG785" s="304">
        <v>-999</v>
      </c>
      <c r="BH785" s="304">
        <v>-999</v>
      </c>
      <c r="BI785" s="304">
        <v>-999</v>
      </c>
      <c r="BJ785" s="304" t="s">
        <v>4954</v>
      </c>
      <c r="BK785" s="304" t="s">
        <v>4954</v>
      </c>
      <c r="BL785" s="304" t="s">
        <v>4954</v>
      </c>
    </row>
    <row r="786" spans="1:64" ht="15" hidden="1" customHeight="1" x14ac:dyDescent="0.2">
      <c r="A786" s="304" t="s">
        <v>4922</v>
      </c>
      <c r="B786" s="304" t="s">
        <v>5968</v>
      </c>
      <c r="C786" s="304">
        <v>790</v>
      </c>
      <c r="D786" s="349" t="s">
        <v>679</v>
      </c>
      <c r="E786" s="309">
        <v>-999</v>
      </c>
      <c r="F786" s="309"/>
      <c r="G786" s="324">
        <v>24.745000000000001</v>
      </c>
      <c r="H786" s="324">
        <v>121.78279999999999</v>
      </c>
      <c r="I786" s="324" t="s">
        <v>254</v>
      </c>
      <c r="J786" s="368">
        <f t="shared" si="236"/>
        <v>124.27</v>
      </c>
      <c r="K786" s="331">
        <v>0.1</v>
      </c>
      <c r="L786" s="304" t="str">
        <f t="shared" si="227"/>
        <v>E</v>
      </c>
      <c r="M786" s="388">
        <v>0</v>
      </c>
      <c r="N786" s="304"/>
      <c r="O786" s="356">
        <v>44.4</v>
      </c>
      <c r="P786" s="304">
        <v>124.27</v>
      </c>
      <c r="Q786" s="309">
        <v>2372</v>
      </c>
      <c r="R786" s="304" t="s">
        <v>5948</v>
      </c>
      <c r="S786" s="304"/>
      <c r="T786" s="304"/>
      <c r="U786" s="304"/>
      <c r="V786" s="304"/>
      <c r="W786" s="315" t="s">
        <v>308</v>
      </c>
      <c r="X786" s="304" t="s">
        <v>240</v>
      </c>
      <c r="Y786" s="366">
        <f t="shared" si="229"/>
        <v>181.5</v>
      </c>
      <c r="Z786" s="304">
        <v>0.2</v>
      </c>
      <c r="AA786" s="304"/>
      <c r="AB786" s="304" t="s">
        <v>240</v>
      </c>
      <c r="AC786" s="304">
        <v>2</v>
      </c>
      <c r="AD786" s="366">
        <v>124.27</v>
      </c>
      <c r="AE786" s="304">
        <v>204.2</v>
      </c>
      <c r="AF786" s="331">
        <f>EXP(IF(X786="A",LN(#REF!),IF(X786="B",LN(#REF!),IF(OR(X786="C",X786="D",X786="CD"),LN(#REF!)+((LN(#REF!)-LN(#REF!))/(1+(EXP(LN(#REF!)-LN(AC786))/#REF!))),IF(X786="E",LN(204.2),"N/A")))))</f>
        <v>204.19999999999993</v>
      </c>
      <c r="AG786" s="304">
        <v>0.2</v>
      </c>
      <c r="AH786" s="304">
        <v>2.2361500000000001E-3</v>
      </c>
      <c r="AI786" s="312"/>
      <c r="AJ786" s="332">
        <v>247</v>
      </c>
      <c r="AK786" s="304">
        <f t="shared" si="228"/>
        <v>270</v>
      </c>
      <c r="AL786" s="304">
        <f t="shared" si="237"/>
        <v>0.43</v>
      </c>
      <c r="AM786" s="389" t="str">
        <f t="shared" si="226"/>
        <v/>
      </c>
      <c r="AN786" s="304"/>
      <c r="AO786" s="304"/>
      <c r="AP786" s="312"/>
      <c r="AQ786" s="312"/>
      <c r="AR786" s="312"/>
      <c r="AS786" s="312"/>
      <c r="AT786" s="312"/>
      <c r="AU786" s="329">
        <f>VLOOKUP(C786,[1]world!$A$2:$B$3555,2,FALSE)</f>
        <v>15</v>
      </c>
      <c r="AV786" s="329">
        <v>363</v>
      </c>
      <c r="AW786" s="304">
        <v>0.37</v>
      </c>
      <c r="AX786" s="304">
        <v>-999</v>
      </c>
      <c r="AY786" s="304">
        <v>-999</v>
      </c>
      <c r="AZ786" s="304">
        <v>-999</v>
      </c>
      <c r="BA786" s="304">
        <v>-999</v>
      </c>
      <c r="BB786" s="304">
        <v>-999</v>
      </c>
      <c r="BC786" s="304">
        <v>-999</v>
      </c>
      <c r="BD786" s="304">
        <v>-999</v>
      </c>
      <c r="BE786" s="304">
        <v>-999</v>
      </c>
      <c r="BF786" s="304">
        <v>-999</v>
      </c>
      <c r="BG786" s="304">
        <v>-999</v>
      </c>
      <c r="BH786" s="304">
        <v>-999</v>
      </c>
      <c r="BI786" s="304">
        <v>-999</v>
      </c>
      <c r="BJ786" s="304" t="s">
        <v>4954</v>
      </c>
      <c r="BK786" s="304" t="s">
        <v>4954</v>
      </c>
      <c r="BL786" s="304" t="s">
        <v>4954</v>
      </c>
    </row>
    <row r="787" spans="1:64" ht="15" hidden="1" customHeight="1" x14ac:dyDescent="0.2">
      <c r="A787" s="304" t="s">
        <v>4922</v>
      </c>
      <c r="B787" s="304" t="s">
        <v>5968</v>
      </c>
      <c r="C787" s="304">
        <v>791</v>
      </c>
      <c r="D787" s="349" t="s">
        <v>669</v>
      </c>
      <c r="E787" s="309">
        <v>-999</v>
      </c>
      <c r="F787" s="309"/>
      <c r="G787" s="324">
        <v>24.697800000000001</v>
      </c>
      <c r="H787" s="324">
        <v>121.8052</v>
      </c>
      <c r="I787" s="324" t="s">
        <v>214</v>
      </c>
      <c r="J787" s="368">
        <f t="shared" si="236"/>
        <v>239.33</v>
      </c>
      <c r="K787" s="331">
        <v>0.1</v>
      </c>
      <c r="L787" s="304" t="str">
        <f t="shared" si="227"/>
        <v>D</v>
      </c>
      <c r="M787" s="388">
        <v>0</v>
      </c>
      <c r="N787" s="304"/>
      <c r="O787" s="356">
        <v>36.5</v>
      </c>
      <c r="P787" s="304">
        <v>239.33</v>
      </c>
      <c r="Q787" s="309">
        <v>2373</v>
      </c>
      <c r="R787" s="304" t="s">
        <v>5948</v>
      </c>
      <c r="S787" s="304"/>
      <c r="T787" s="304"/>
      <c r="U787" s="304"/>
      <c r="V787" s="304"/>
      <c r="W787" s="315" t="s">
        <v>225</v>
      </c>
      <c r="X787" s="304" t="s">
        <v>213</v>
      </c>
      <c r="Y787" s="366">
        <f t="shared" si="229"/>
        <v>274.5</v>
      </c>
      <c r="Z787" s="304"/>
      <c r="AA787" s="304"/>
      <c r="AB787" s="304" t="s">
        <v>213</v>
      </c>
      <c r="AC787" s="304">
        <v>2</v>
      </c>
      <c r="AD787" s="366">
        <v>239.33</v>
      </c>
      <c r="AE787" s="304">
        <v>200</v>
      </c>
      <c r="AF787" s="331" t="e">
        <f>EXP(IF(X787="A",LN(#REF!),IF(X787="B",LN(#REF!),IF(OR(X787="C",X787="D",X787="CD"),LN(#REF!)+((LN(#REF!)-LN(#REF!))/(1+(EXP(LN(#REF!)-LN(AC787))/#REF!))),IF(X787="E",LN(204.2),"N/A")))))</f>
        <v>#REF!</v>
      </c>
      <c r="AG787" s="304">
        <v>0.33</v>
      </c>
      <c r="AH787" s="304">
        <v>2.0807500000000001E-3</v>
      </c>
      <c r="AI787" s="312"/>
      <c r="AJ787" s="332">
        <v>242</v>
      </c>
      <c r="AK787" s="304">
        <f t="shared" si="228"/>
        <v>270</v>
      </c>
      <c r="AL787" s="304">
        <f t="shared" si="237"/>
        <v>0.2</v>
      </c>
      <c r="AM787" s="389" t="str">
        <f t="shared" si="226"/>
        <v/>
      </c>
      <c r="AN787" s="304"/>
      <c r="AO787" s="304"/>
      <c r="AP787" s="312"/>
      <c r="AQ787" s="312"/>
      <c r="AR787" s="312"/>
      <c r="AS787" s="312"/>
      <c r="AT787" s="312"/>
      <c r="AU787" s="329">
        <f>VLOOKUP(C787,[1]world!$A$2:$B$3555,2,FALSE)</f>
        <v>16</v>
      </c>
      <c r="AV787" s="329">
        <v>246</v>
      </c>
      <c r="AW787" s="304">
        <v>0.18</v>
      </c>
      <c r="AX787" s="304">
        <v>-999</v>
      </c>
      <c r="AY787" s="304">
        <v>-999</v>
      </c>
      <c r="AZ787" s="304">
        <v>-999</v>
      </c>
      <c r="BA787" s="304">
        <v>-999</v>
      </c>
      <c r="BB787" s="304">
        <v>-999</v>
      </c>
      <c r="BC787" s="304">
        <v>-999</v>
      </c>
      <c r="BD787" s="304">
        <v>-999</v>
      </c>
      <c r="BE787" s="304">
        <v>-999</v>
      </c>
      <c r="BF787" s="304">
        <v>-999</v>
      </c>
      <c r="BG787" s="304">
        <v>-999</v>
      </c>
      <c r="BH787" s="304">
        <v>-999</v>
      </c>
      <c r="BI787" s="304">
        <v>-999</v>
      </c>
      <c r="BJ787" s="304" t="s">
        <v>4954</v>
      </c>
      <c r="BK787" s="304" t="s">
        <v>4954</v>
      </c>
      <c r="BL787" s="304" t="s">
        <v>4954</v>
      </c>
    </row>
    <row r="788" spans="1:64" ht="15" hidden="1" customHeight="1" x14ac:dyDescent="0.2">
      <c r="A788" s="304" t="s">
        <v>4922</v>
      </c>
      <c r="B788" s="304" t="s">
        <v>5968</v>
      </c>
      <c r="C788" s="304">
        <v>792</v>
      </c>
      <c r="D788" s="349" t="s">
        <v>614</v>
      </c>
      <c r="E788" s="309">
        <v>-999</v>
      </c>
      <c r="F788" s="309"/>
      <c r="G788" s="324">
        <v>24.641200000000001</v>
      </c>
      <c r="H788" s="324">
        <v>121.825</v>
      </c>
      <c r="I788" s="324" t="s">
        <v>214</v>
      </c>
      <c r="J788" s="368">
        <f t="shared" si="236"/>
        <v>279.41000000000003</v>
      </c>
      <c r="K788" s="331">
        <v>0.1</v>
      </c>
      <c r="L788" s="304" t="str">
        <f t="shared" si="227"/>
        <v>D</v>
      </c>
      <c r="M788" s="388">
        <v>0</v>
      </c>
      <c r="N788" s="304"/>
      <c r="O788" s="356">
        <v>33.5</v>
      </c>
      <c r="P788" s="304">
        <v>279.41000000000003</v>
      </c>
      <c r="Q788" s="309">
        <v>2374</v>
      </c>
      <c r="R788" s="304" t="s">
        <v>5948</v>
      </c>
      <c r="S788" s="304"/>
      <c r="T788" s="304"/>
      <c r="U788" s="304"/>
      <c r="V788" s="304"/>
      <c r="W788" s="315" t="s">
        <v>225</v>
      </c>
      <c r="X788" s="304" t="s">
        <v>213</v>
      </c>
      <c r="Y788" s="366">
        <f t="shared" si="229"/>
        <v>274.5</v>
      </c>
      <c r="Z788" s="304"/>
      <c r="AA788" s="304"/>
      <c r="AB788" s="304" t="s">
        <v>213</v>
      </c>
      <c r="AC788" s="304">
        <v>8</v>
      </c>
      <c r="AD788" s="366">
        <v>279.41000000000003</v>
      </c>
      <c r="AE788" s="304">
        <v>200</v>
      </c>
      <c r="AF788" s="331" t="e">
        <f>EXP(IF(X788="A",LN(#REF!),IF(X788="B",LN(#REF!),IF(OR(X788="C",X788="D",X788="CD"),LN(#REF!)+((LN(#REF!)-LN(#REF!))/(1+(EXP(LN(#REF!)-LN(AC788))/#REF!))),IF(X788="E",LN(204.2),"N/A")))))</f>
        <v>#REF!</v>
      </c>
      <c r="AG788" s="304">
        <v>0.33</v>
      </c>
      <c r="AH788" s="304">
        <v>2.6053600000000001E-3</v>
      </c>
      <c r="AI788" s="312"/>
      <c r="AJ788" s="332">
        <v>258</v>
      </c>
      <c r="AK788" s="304">
        <f t="shared" si="228"/>
        <v>270</v>
      </c>
      <c r="AL788" s="304">
        <f t="shared" si="237"/>
        <v>0.43</v>
      </c>
      <c r="AM788" s="389" t="str">
        <f t="shared" si="226"/>
        <v/>
      </c>
      <c r="AN788" s="304"/>
      <c r="AO788" s="304"/>
      <c r="AP788" s="312"/>
      <c r="AQ788" s="312"/>
      <c r="AR788" s="312"/>
      <c r="AS788" s="312"/>
      <c r="AT788" s="312"/>
      <c r="AU788" s="329">
        <f>VLOOKUP(C788,[1]world!$A$2:$B$3555,2,FALSE)</f>
        <v>15</v>
      </c>
      <c r="AV788" s="329">
        <v>363</v>
      </c>
      <c r="AW788" s="304">
        <v>0.37</v>
      </c>
      <c r="AX788" s="304">
        <v>-999</v>
      </c>
      <c r="AY788" s="304">
        <v>-999</v>
      </c>
      <c r="AZ788" s="304">
        <v>-999</v>
      </c>
      <c r="BA788" s="304">
        <v>-999</v>
      </c>
      <c r="BB788" s="304">
        <v>-999</v>
      </c>
      <c r="BC788" s="304">
        <v>-999</v>
      </c>
      <c r="BD788" s="304">
        <v>-999</v>
      </c>
      <c r="BE788" s="304">
        <v>-999</v>
      </c>
      <c r="BF788" s="304">
        <v>-999</v>
      </c>
      <c r="BG788" s="304">
        <v>-999</v>
      </c>
      <c r="BH788" s="304">
        <v>-999</v>
      </c>
      <c r="BI788" s="304">
        <v>-999</v>
      </c>
      <c r="BJ788" s="304" t="s">
        <v>4954</v>
      </c>
      <c r="BK788" s="304" t="s">
        <v>4954</v>
      </c>
      <c r="BL788" s="304" t="s">
        <v>4954</v>
      </c>
    </row>
    <row r="789" spans="1:64" ht="15" hidden="1" customHeight="1" x14ac:dyDescent="0.2">
      <c r="A789" s="304" t="s">
        <v>4922</v>
      </c>
      <c r="B789" s="304" t="s">
        <v>5968</v>
      </c>
      <c r="C789" s="304">
        <v>793</v>
      </c>
      <c r="D789" s="349" t="s">
        <v>600</v>
      </c>
      <c r="E789" s="309">
        <v>-999</v>
      </c>
      <c r="F789" s="309"/>
      <c r="G789" s="324">
        <v>24.5943</v>
      </c>
      <c r="H789" s="324">
        <v>121.8462</v>
      </c>
      <c r="I789" s="324" t="s">
        <v>214</v>
      </c>
      <c r="J789" s="368">
        <f>EXP(0.21*LN(Y789)+0.33*LN(AF789)+0.28*LN(AJ789)+0.18*LN(AV789))</f>
        <v>496.26599171089151</v>
      </c>
      <c r="K789" s="331">
        <f>SQRT(0.21*AA789^2+0.33*AG789^2+0.28*AL789^2+0.18*AW789^2)</f>
        <v>0.34750107913501505</v>
      </c>
      <c r="L789" s="304" t="str">
        <f t="shared" si="227"/>
        <v>C</v>
      </c>
      <c r="M789" s="388" t="s">
        <v>6093</v>
      </c>
      <c r="N789" s="304"/>
      <c r="O789" s="356"/>
      <c r="P789" s="356"/>
      <c r="Q789" s="356"/>
      <c r="R789" s="304"/>
      <c r="S789" s="304"/>
      <c r="T789" s="304"/>
      <c r="U789" s="304"/>
      <c r="V789" s="304"/>
      <c r="W789" s="304" t="s">
        <v>235</v>
      </c>
      <c r="X789" s="304" t="s">
        <v>205</v>
      </c>
      <c r="Y789" s="366">
        <f t="shared" si="229"/>
        <v>424.8</v>
      </c>
      <c r="Z789" s="304"/>
      <c r="AA789" s="331">
        <v>0.36</v>
      </c>
      <c r="AB789" s="304" t="s">
        <v>205</v>
      </c>
      <c r="AC789" s="304">
        <v>5</v>
      </c>
      <c r="AD789" s="366">
        <v>0</v>
      </c>
      <c r="AE789" s="304">
        <v>559.6</v>
      </c>
      <c r="AF789" s="331">
        <f>EXP(IF(X789="A",LN(683.9),IF(X789="B",LN(559.6),IF(OR(X789="C",X789="D",X789="CD"),LN(225)+((LN(513)-LN(225))/(1+(EXP(LN(31.4)-LN(AC789))/0.48))),IF(X789="E",LN(204.2),"N/A")))))</f>
        <v>559.60000000000025</v>
      </c>
      <c r="AG789" s="304">
        <v>0.33</v>
      </c>
      <c r="AH789" s="304">
        <v>6.2048899999999997E-2</v>
      </c>
      <c r="AI789" s="312"/>
      <c r="AJ789" s="332">
        <v>760</v>
      </c>
      <c r="AK789" s="304">
        <f t="shared" si="228"/>
        <v>760</v>
      </c>
      <c r="AL789" s="363">
        <v>0.43</v>
      </c>
      <c r="AM789" s="389" t="str">
        <f t="shared" si="226"/>
        <v/>
      </c>
      <c r="AN789" s="304"/>
      <c r="AO789" s="304"/>
      <c r="AP789" s="312"/>
      <c r="AQ789" s="312"/>
      <c r="AR789" s="312"/>
      <c r="AS789" s="312"/>
      <c r="AT789" s="312"/>
      <c r="AU789" s="329">
        <f>VLOOKUP(C789,[1]world!$A$2:$B$3555,2,FALSE)</f>
        <v>16</v>
      </c>
      <c r="AV789" s="329">
        <v>246</v>
      </c>
      <c r="AW789" s="304">
        <v>0.18</v>
      </c>
      <c r="AX789" s="304">
        <v>-999</v>
      </c>
      <c r="AY789" s="304">
        <v>-999</v>
      </c>
      <c r="AZ789" s="304">
        <v>-999</v>
      </c>
      <c r="BA789" s="304">
        <v>-999</v>
      </c>
      <c r="BB789" s="304">
        <v>-999</v>
      </c>
      <c r="BC789" s="304">
        <v>-999</v>
      </c>
      <c r="BD789" s="304">
        <v>-999</v>
      </c>
      <c r="BE789" s="304">
        <v>-999</v>
      </c>
      <c r="BF789" s="304">
        <v>-999</v>
      </c>
      <c r="BG789" s="304">
        <v>-999</v>
      </c>
      <c r="BH789" s="304">
        <v>-999</v>
      </c>
      <c r="BI789" s="304">
        <v>-999</v>
      </c>
      <c r="BJ789" s="304" t="s">
        <v>4954</v>
      </c>
      <c r="BK789" s="304" t="s">
        <v>4954</v>
      </c>
      <c r="BL789" s="304" t="s">
        <v>4954</v>
      </c>
    </row>
    <row r="790" spans="1:64" ht="15" hidden="1" customHeight="1" x14ac:dyDescent="0.2">
      <c r="A790" s="304" t="s">
        <v>208</v>
      </c>
      <c r="B790" s="304" t="s">
        <v>5968</v>
      </c>
      <c r="C790" s="304">
        <v>794</v>
      </c>
      <c r="D790" s="349" t="s">
        <v>671</v>
      </c>
      <c r="E790" s="309">
        <v>-999</v>
      </c>
      <c r="F790" s="309"/>
      <c r="G790" s="324">
        <v>24.7088</v>
      </c>
      <c r="H790" s="324">
        <v>121.7628</v>
      </c>
      <c r="I790" s="324" t="s">
        <v>254</v>
      </c>
      <c r="J790" s="368">
        <f>P790</f>
        <v>299.27999999999997</v>
      </c>
      <c r="K790" s="331">
        <v>0.1</v>
      </c>
      <c r="L790" s="304" t="str">
        <f t="shared" si="227"/>
        <v>D</v>
      </c>
      <c r="M790" s="388">
        <v>0</v>
      </c>
      <c r="N790" s="304"/>
      <c r="O790" s="356">
        <v>32.200000000000003</v>
      </c>
      <c r="P790" s="356">
        <v>299.27999999999997</v>
      </c>
      <c r="Q790" s="309">
        <v>3178</v>
      </c>
      <c r="R790" s="304" t="s">
        <v>5948</v>
      </c>
      <c r="S790" s="304"/>
      <c r="T790" s="304"/>
      <c r="U790" s="304"/>
      <c r="V790" s="304"/>
      <c r="W790" s="315" t="s">
        <v>253</v>
      </c>
      <c r="X790" s="304" t="s">
        <v>213</v>
      </c>
      <c r="Y790" s="366">
        <f t="shared" si="229"/>
        <v>274.5</v>
      </c>
      <c r="Z790" s="304"/>
      <c r="AA790" s="304"/>
      <c r="AB790" s="304" t="s">
        <v>213</v>
      </c>
      <c r="AC790" s="304">
        <v>5</v>
      </c>
      <c r="AD790" s="366">
        <v>299.27999999999997</v>
      </c>
      <c r="AE790" s="304">
        <v>200</v>
      </c>
      <c r="AF790" s="331" t="e">
        <f>EXP(IF(X790="A",LN(#REF!),IF(X790="B",LN(#REF!),IF(OR(X790="C",X790="D",X790="CD"),LN(#REF!)+((LN(#REF!)-LN(#REF!))/(1+(EXP(LN(#REF!)-LN(AC790))/#REF!))),IF(X790="E",LN(204.2),"N/A")))))</f>
        <v>#REF!</v>
      </c>
      <c r="AG790" s="304">
        <v>0.33</v>
      </c>
      <c r="AH790" s="304">
        <v>5.3898900000000003E-4</v>
      </c>
      <c r="AI790" s="312"/>
      <c r="AJ790" s="332">
        <v>196</v>
      </c>
      <c r="AK790" s="304">
        <f t="shared" si="228"/>
        <v>210</v>
      </c>
      <c r="AL790" s="304">
        <f>IF(AH790&lt;=0.0022,0.2,0.43)</f>
        <v>0.2</v>
      </c>
      <c r="AM790" s="389" t="str">
        <f t="shared" si="226"/>
        <v/>
      </c>
      <c r="AN790" s="304"/>
      <c r="AO790" s="304"/>
      <c r="AP790" s="312"/>
      <c r="AQ790" s="312"/>
      <c r="AR790" s="312"/>
      <c r="AS790" s="312"/>
      <c r="AT790" s="312"/>
      <c r="AU790" s="329">
        <f>VLOOKUP(C790,[1]world!$A$2:$B$3555,2,FALSE)</f>
        <v>15</v>
      </c>
      <c r="AV790" s="329">
        <v>363</v>
      </c>
      <c r="AW790" s="304">
        <v>0.37</v>
      </c>
      <c r="AX790" s="304">
        <v>-999</v>
      </c>
      <c r="AY790" s="304">
        <v>-999</v>
      </c>
      <c r="AZ790" s="304">
        <v>-999</v>
      </c>
      <c r="BA790" s="304">
        <v>-999</v>
      </c>
      <c r="BB790" s="304">
        <v>-999</v>
      </c>
      <c r="BC790" s="304">
        <v>-999</v>
      </c>
      <c r="BD790" s="304">
        <v>-999</v>
      </c>
      <c r="BE790" s="304">
        <v>-999</v>
      </c>
      <c r="BF790" s="304">
        <v>-999</v>
      </c>
      <c r="BG790" s="304">
        <v>-999</v>
      </c>
      <c r="BH790" s="304">
        <v>-999</v>
      </c>
      <c r="BI790" s="304">
        <v>-999</v>
      </c>
      <c r="BJ790" s="304" t="s">
        <v>4954</v>
      </c>
      <c r="BK790" s="304" t="s">
        <v>4954</v>
      </c>
      <c r="BL790" s="304" t="s">
        <v>4954</v>
      </c>
    </row>
    <row r="791" spans="1:64" ht="15" hidden="1" customHeight="1" x14ac:dyDescent="0.2">
      <c r="A791" s="304" t="s">
        <v>4922</v>
      </c>
      <c r="B791" s="304" t="s">
        <v>5968</v>
      </c>
      <c r="C791" s="304">
        <v>795</v>
      </c>
      <c r="D791" s="349" t="s">
        <v>607</v>
      </c>
      <c r="E791" s="309">
        <v>-999</v>
      </c>
      <c r="F791" s="309"/>
      <c r="G791" s="324">
        <v>24.619</v>
      </c>
      <c r="H791" s="324">
        <v>121.7812</v>
      </c>
      <c r="I791" s="324" t="s">
        <v>214</v>
      </c>
      <c r="J791" s="368">
        <f>EXP(0.21*LN(Y791)+0.33*LN(AF791)+0.28*LN(AJ791)+0.18*LN(AV791))</f>
        <v>573.03864891895489</v>
      </c>
      <c r="K791" s="331">
        <f>SQRT(0.21*AA791^2+0.33*AG791^2+0.28*AL791^2+0.18*AW791^2)</f>
        <v>0.3735866699977396</v>
      </c>
      <c r="L791" s="304" t="str">
        <f t="shared" si="227"/>
        <v>C</v>
      </c>
      <c r="M791" s="388" t="s">
        <v>6093</v>
      </c>
      <c r="N791" s="304"/>
      <c r="O791" s="356"/>
      <c r="P791" s="356"/>
      <c r="Q791" s="356"/>
      <c r="R791" s="304"/>
      <c r="S791" s="304"/>
      <c r="T791" s="304"/>
      <c r="U791" s="304"/>
      <c r="V791" s="304"/>
      <c r="W791" s="304" t="s">
        <v>235</v>
      </c>
      <c r="X791" s="304" t="s">
        <v>205</v>
      </c>
      <c r="Y791" s="366">
        <f t="shared" si="229"/>
        <v>424.8</v>
      </c>
      <c r="Z791" s="304"/>
      <c r="AA791" s="331">
        <v>0.36</v>
      </c>
      <c r="AB791" s="304" t="s">
        <v>205</v>
      </c>
      <c r="AC791" s="304">
        <v>45</v>
      </c>
      <c r="AD791" s="366">
        <v>0</v>
      </c>
      <c r="AE791" s="304">
        <v>559.6</v>
      </c>
      <c r="AF791" s="331">
        <f>EXP(IF(X791="A",LN(683.9),IF(X791="B",LN(559.6),IF(OR(X791="C",X791="D",X791="CD"),LN(225)+((LN(513)-LN(225))/(1+(EXP(LN(31.4)-LN(AC791))/0.48))),IF(X791="E",LN(204.2),"N/A")))))</f>
        <v>559.60000000000025</v>
      </c>
      <c r="AG791" s="304">
        <v>0.33</v>
      </c>
      <c r="AH791" s="304">
        <v>9.2934699999999995E-2</v>
      </c>
      <c r="AI791" s="312"/>
      <c r="AJ791" s="332">
        <v>760</v>
      </c>
      <c r="AK791" s="304">
        <f t="shared" si="228"/>
        <v>760</v>
      </c>
      <c r="AL791" s="363">
        <v>0.43</v>
      </c>
      <c r="AM791" s="389" t="str">
        <f t="shared" si="226"/>
        <v/>
      </c>
      <c r="AN791" s="304"/>
      <c r="AO791" s="304"/>
      <c r="AP791" s="312"/>
      <c r="AQ791" s="312"/>
      <c r="AR791" s="312"/>
      <c r="AS791" s="312"/>
      <c r="AT791" s="312"/>
      <c r="AU791" s="329">
        <f>VLOOKUP(C791,[1]world!$A$2:$B$3555,2,FALSE)</f>
        <v>3</v>
      </c>
      <c r="AV791" s="329">
        <v>547</v>
      </c>
      <c r="AW791" s="304">
        <v>0.37</v>
      </c>
      <c r="AX791" s="304">
        <v>-999</v>
      </c>
      <c r="AY791" s="304">
        <v>-999</v>
      </c>
      <c r="AZ791" s="304">
        <v>-999</v>
      </c>
      <c r="BA791" s="304">
        <v>-999</v>
      </c>
      <c r="BB791" s="304">
        <v>-999</v>
      </c>
      <c r="BC791" s="304">
        <v>-999</v>
      </c>
      <c r="BD791" s="304">
        <v>-999</v>
      </c>
      <c r="BE791" s="304">
        <v>-999</v>
      </c>
      <c r="BF791" s="304">
        <v>-999</v>
      </c>
      <c r="BG791" s="304">
        <v>-999</v>
      </c>
      <c r="BH791" s="304">
        <v>-999</v>
      </c>
      <c r="BI791" s="304">
        <v>-999</v>
      </c>
      <c r="BJ791" s="304" t="s">
        <v>4954</v>
      </c>
      <c r="BK791" s="304" t="s">
        <v>4954</v>
      </c>
      <c r="BL791" s="304" t="s">
        <v>4954</v>
      </c>
    </row>
    <row r="792" spans="1:64" ht="15" hidden="1" customHeight="1" x14ac:dyDescent="0.2">
      <c r="A792" s="304" t="s">
        <v>4922</v>
      </c>
      <c r="B792" s="304" t="s">
        <v>5968</v>
      </c>
      <c r="C792" s="304">
        <v>796</v>
      </c>
      <c r="D792" s="349" t="s">
        <v>692</v>
      </c>
      <c r="E792" s="309">
        <v>-999</v>
      </c>
      <c r="F792" s="309"/>
      <c r="G792" s="324">
        <v>24.7807</v>
      </c>
      <c r="H792" s="324">
        <v>121.73350000000001</v>
      </c>
      <c r="I792" s="324" t="s">
        <v>214</v>
      </c>
      <c r="J792" s="368">
        <f>P792</f>
        <v>259.20999999999998</v>
      </c>
      <c r="K792" s="331">
        <v>0.1</v>
      </c>
      <c r="L792" s="304" t="str">
        <f t="shared" si="227"/>
        <v>D</v>
      </c>
      <c r="M792" s="388">
        <v>0</v>
      </c>
      <c r="N792" s="304"/>
      <c r="O792" s="356">
        <v>31.4</v>
      </c>
      <c r="P792" s="356">
        <v>259.20999999999998</v>
      </c>
      <c r="Q792" s="309">
        <v>3179</v>
      </c>
      <c r="R792" s="304" t="s">
        <v>5948</v>
      </c>
      <c r="S792" s="304"/>
      <c r="T792" s="304"/>
      <c r="U792" s="304"/>
      <c r="V792" s="304"/>
      <c r="W792" s="315" t="s">
        <v>225</v>
      </c>
      <c r="X792" s="304" t="s">
        <v>213</v>
      </c>
      <c r="Y792" s="366">
        <f t="shared" si="229"/>
        <v>274.5</v>
      </c>
      <c r="Z792" s="304"/>
      <c r="AA792" s="304"/>
      <c r="AB792" s="304" t="s">
        <v>213</v>
      </c>
      <c r="AC792" s="304">
        <v>12</v>
      </c>
      <c r="AD792" s="366">
        <v>259.20999999999998</v>
      </c>
      <c r="AE792" s="304">
        <v>200</v>
      </c>
      <c r="AF792" s="331" t="e">
        <f>EXP(IF(X792="A",LN(#REF!),IF(X792="B",LN(#REF!),IF(OR(X792="C",X792="D",X792="CD"),LN(#REF!)+((LN(#REF!)-LN(#REF!))/(1+(EXP(LN(#REF!)-LN(AC792))/#REF!))),IF(X792="E",LN(204.2),"N/A")))))</f>
        <v>#REF!</v>
      </c>
      <c r="AG792" s="304">
        <v>0.33</v>
      </c>
      <c r="AH792" s="304">
        <v>1.6048400000000001E-2</v>
      </c>
      <c r="AI792" s="312"/>
      <c r="AJ792" s="332">
        <v>569</v>
      </c>
      <c r="AK792" s="304">
        <f t="shared" si="228"/>
        <v>555</v>
      </c>
      <c r="AL792" s="304">
        <f>IF(AH792&lt;=0.0022,0.2,0.43)</f>
        <v>0.43</v>
      </c>
      <c r="AM792" s="389" t="str">
        <f t="shared" si="226"/>
        <v/>
      </c>
      <c r="AN792" s="304"/>
      <c r="AO792" s="304"/>
      <c r="AP792" s="312"/>
      <c r="AQ792" s="312"/>
      <c r="AR792" s="312"/>
      <c r="AS792" s="312"/>
      <c r="AT792" s="312"/>
      <c r="AU792" s="329">
        <f>VLOOKUP(C792,[1]world!$A$2:$B$3555,2,FALSE)</f>
        <v>4</v>
      </c>
      <c r="AV792" s="329">
        <v>459</v>
      </c>
      <c r="AW792" s="304">
        <v>0.37</v>
      </c>
      <c r="AX792" s="304">
        <v>-999</v>
      </c>
      <c r="AY792" s="304">
        <v>-999</v>
      </c>
      <c r="AZ792" s="304">
        <v>-999</v>
      </c>
      <c r="BA792" s="304">
        <v>-999</v>
      </c>
      <c r="BB792" s="304">
        <v>-999</v>
      </c>
      <c r="BC792" s="304">
        <v>-999</v>
      </c>
      <c r="BD792" s="304">
        <v>-999</v>
      </c>
      <c r="BE792" s="304">
        <v>-999</v>
      </c>
      <c r="BF792" s="304">
        <v>-999</v>
      </c>
      <c r="BG792" s="304">
        <v>-999</v>
      </c>
      <c r="BH792" s="304">
        <v>-999</v>
      </c>
      <c r="BI792" s="304">
        <v>-999</v>
      </c>
      <c r="BJ792" s="304" t="s">
        <v>4954</v>
      </c>
      <c r="BK792" s="304" t="s">
        <v>4954</v>
      </c>
      <c r="BL792" s="304" t="s">
        <v>4954</v>
      </c>
    </row>
    <row r="793" spans="1:64" ht="15" hidden="1" customHeight="1" x14ac:dyDescent="0.2">
      <c r="A793" s="304" t="s">
        <v>4922</v>
      </c>
      <c r="B793" s="304" t="s">
        <v>5968</v>
      </c>
      <c r="C793" s="304">
        <v>797</v>
      </c>
      <c r="D793" s="349" t="s">
        <v>676</v>
      </c>
      <c r="E793" s="309">
        <v>-999</v>
      </c>
      <c r="F793" s="309"/>
      <c r="G793" s="324">
        <v>24.731999999999999</v>
      </c>
      <c r="H793" s="324">
        <v>121.7294</v>
      </c>
      <c r="I793" s="324" t="s">
        <v>254</v>
      </c>
      <c r="J793" s="368">
        <f>P793</f>
        <v>199.48</v>
      </c>
      <c r="K793" s="331">
        <v>0.13</v>
      </c>
      <c r="L793" s="304" t="str">
        <f t="shared" si="227"/>
        <v>D</v>
      </c>
      <c r="M793" s="388">
        <v>1</v>
      </c>
      <c r="N793" s="304"/>
      <c r="O793" s="356">
        <v>19</v>
      </c>
      <c r="P793" s="331">
        <v>199.48</v>
      </c>
      <c r="Q793" s="309">
        <v>2375</v>
      </c>
      <c r="R793" s="304" t="s">
        <v>5948</v>
      </c>
      <c r="S793" s="304"/>
      <c r="T793" s="304"/>
      <c r="U793" s="304"/>
      <c r="V793" s="304"/>
      <c r="W793" s="315" t="s">
        <v>308</v>
      </c>
      <c r="X793" s="304" t="s">
        <v>240</v>
      </c>
      <c r="Y793" s="366">
        <f t="shared" si="229"/>
        <v>181.5</v>
      </c>
      <c r="Z793" s="304">
        <v>0.2</v>
      </c>
      <c r="AA793" s="304"/>
      <c r="AB793" s="304" t="s">
        <v>240</v>
      </c>
      <c r="AC793" s="304">
        <v>10</v>
      </c>
      <c r="AD793" s="366">
        <v>199.48</v>
      </c>
      <c r="AE793" s="304">
        <v>204.2</v>
      </c>
      <c r="AF793" s="331">
        <f>EXP(IF(X793="A",LN(#REF!),IF(X793="B",LN(#REF!),IF(OR(X793="C",X793="D",X793="CD"),LN(#REF!)+((LN(#REF!)-LN(#REF!))/(1+(EXP(LN(#REF!)-LN(AC793))/#REF!))),IF(X793="E",LN(204.2),"N/A")))))</f>
        <v>204.19999999999993</v>
      </c>
      <c r="AG793" s="304">
        <v>0.2</v>
      </c>
      <c r="AH793" s="304">
        <v>3.5604399999999998E-3</v>
      </c>
      <c r="AI793" s="312"/>
      <c r="AJ793" s="332">
        <v>287</v>
      </c>
      <c r="AK793" s="304">
        <f t="shared" si="228"/>
        <v>270</v>
      </c>
      <c r="AL793" s="304">
        <f>IF(AH793&lt;=0.0022,0.2,0.43)</f>
        <v>0.43</v>
      </c>
      <c r="AM793" s="389" t="str">
        <f t="shared" si="226"/>
        <v/>
      </c>
      <c r="AN793" s="304"/>
      <c r="AO793" s="304"/>
      <c r="AP793" s="312"/>
      <c r="AQ793" s="312"/>
      <c r="AR793" s="312"/>
      <c r="AS793" s="312"/>
      <c r="AT793" s="312"/>
      <c r="AU793" s="329">
        <f>VLOOKUP(C793,[1]world!$A$2:$B$3555,2,FALSE)</f>
        <v>15</v>
      </c>
      <c r="AV793" s="329">
        <v>363</v>
      </c>
      <c r="AW793" s="304">
        <v>0.37</v>
      </c>
      <c r="AX793" s="304">
        <v>-999</v>
      </c>
      <c r="AY793" s="304">
        <v>-999</v>
      </c>
      <c r="AZ793" s="304">
        <v>-999</v>
      </c>
      <c r="BA793" s="304">
        <v>-999</v>
      </c>
      <c r="BB793" s="304">
        <v>-999</v>
      </c>
      <c r="BC793" s="304">
        <v>-999</v>
      </c>
      <c r="BD793" s="304">
        <v>-999</v>
      </c>
      <c r="BE793" s="304">
        <v>-999</v>
      </c>
      <c r="BF793" s="304">
        <v>-999</v>
      </c>
      <c r="BG793" s="304">
        <v>-999</v>
      </c>
      <c r="BH793" s="304">
        <v>-999</v>
      </c>
      <c r="BI793" s="304">
        <v>-999</v>
      </c>
      <c r="BJ793" s="304" t="s">
        <v>4954</v>
      </c>
      <c r="BK793" s="304" t="s">
        <v>4954</v>
      </c>
      <c r="BL793" s="304" t="s">
        <v>4954</v>
      </c>
    </row>
    <row r="794" spans="1:64" ht="15" hidden="1" customHeight="1" x14ac:dyDescent="0.2">
      <c r="A794" s="304" t="s">
        <v>4922</v>
      </c>
      <c r="B794" s="304" t="s">
        <v>5968</v>
      </c>
      <c r="C794" s="304">
        <v>798</v>
      </c>
      <c r="D794" s="349" t="s">
        <v>668</v>
      </c>
      <c r="E794" s="309">
        <v>-999</v>
      </c>
      <c r="F794" s="309"/>
      <c r="G794" s="324">
        <v>24.694500000000001</v>
      </c>
      <c r="H794" s="324">
        <v>121.72020000000001</v>
      </c>
      <c r="I794" s="324" t="s">
        <v>214</v>
      </c>
      <c r="J794" s="368">
        <f>P794</f>
        <v>300.77</v>
      </c>
      <c r="K794" s="331">
        <v>0.11</v>
      </c>
      <c r="L794" s="304" t="str">
        <f t="shared" si="227"/>
        <v>D</v>
      </c>
      <c r="M794" s="388">
        <v>1</v>
      </c>
      <c r="N794" s="304"/>
      <c r="O794" s="356">
        <v>23.5</v>
      </c>
      <c r="P794" s="331">
        <v>300.77</v>
      </c>
      <c r="Q794" s="309">
        <v>2376</v>
      </c>
      <c r="R794" s="304" t="s">
        <v>5948</v>
      </c>
      <c r="S794" s="304"/>
      <c r="T794" s="304"/>
      <c r="U794" s="304"/>
      <c r="V794" s="304"/>
      <c r="W794" s="315" t="s">
        <v>225</v>
      </c>
      <c r="X794" s="304" t="s">
        <v>213</v>
      </c>
      <c r="Y794" s="366">
        <f t="shared" si="229"/>
        <v>274.5</v>
      </c>
      <c r="Z794" s="304"/>
      <c r="AA794" s="304"/>
      <c r="AB794" s="304" t="s">
        <v>213</v>
      </c>
      <c r="AC794" s="304">
        <v>20</v>
      </c>
      <c r="AD794" s="366">
        <v>300.77</v>
      </c>
      <c r="AE794" s="304">
        <v>300</v>
      </c>
      <c r="AF794" s="331" t="e">
        <f>EXP(IF(X794="A",LN(#REF!),IF(X794="B",LN(#REF!),IF(OR(X794="C",X794="D",X794="CD"),LN(#REF!)+((LN(#REF!)-LN(#REF!))/(1+(EXP(LN(#REF!)-LN(AC794))/#REF!))),IF(X794="E",LN(204.2),"N/A")))))</f>
        <v>#REF!</v>
      </c>
      <c r="AG794" s="304">
        <v>0.33</v>
      </c>
      <c r="AH794" s="304">
        <v>6.2422600000000003E-3</v>
      </c>
      <c r="AI794" s="312"/>
      <c r="AJ794" s="332">
        <v>342</v>
      </c>
      <c r="AK794" s="304">
        <f t="shared" si="228"/>
        <v>270</v>
      </c>
      <c r="AL794" s="304">
        <f>IF(AH794&lt;=0.0022,0.2,0.43)</f>
        <v>0.43</v>
      </c>
      <c r="AM794" s="389" t="str">
        <f t="shared" si="226"/>
        <v/>
      </c>
      <c r="AN794" s="304"/>
      <c r="AO794" s="304"/>
      <c r="AP794" s="312"/>
      <c r="AQ794" s="312"/>
      <c r="AR794" s="312"/>
      <c r="AS794" s="312"/>
      <c r="AT794" s="312"/>
      <c r="AU794" s="329">
        <f>VLOOKUP(C794,[1]world!$A$2:$B$3555,2,FALSE)</f>
        <v>11</v>
      </c>
      <c r="AV794" s="329">
        <v>328</v>
      </c>
      <c r="AW794" s="304">
        <v>0.37</v>
      </c>
      <c r="AX794" s="304">
        <v>-999</v>
      </c>
      <c r="AY794" s="304">
        <v>-999</v>
      </c>
      <c r="AZ794" s="304">
        <v>-999</v>
      </c>
      <c r="BA794" s="304">
        <v>-999</v>
      </c>
      <c r="BB794" s="304">
        <v>-999</v>
      </c>
      <c r="BC794" s="304">
        <v>-999</v>
      </c>
      <c r="BD794" s="304">
        <v>-999</v>
      </c>
      <c r="BE794" s="304">
        <v>-999</v>
      </c>
      <c r="BF794" s="304">
        <v>-999</v>
      </c>
      <c r="BG794" s="304">
        <v>-999</v>
      </c>
      <c r="BH794" s="304">
        <v>-999</v>
      </c>
      <c r="BI794" s="304">
        <v>-999</v>
      </c>
      <c r="BJ794" s="304" t="s">
        <v>4954</v>
      </c>
      <c r="BK794" s="304" t="s">
        <v>4954</v>
      </c>
      <c r="BL794" s="304" t="s">
        <v>4954</v>
      </c>
    </row>
    <row r="795" spans="1:64" ht="15" hidden="1" customHeight="1" x14ac:dyDescent="0.2">
      <c r="A795" s="304" t="s">
        <v>4922</v>
      </c>
      <c r="B795" s="304" t="s">
        <v>5968</v>
      </c>
      <c r="C795" s="304">
        <v>799</v>
      </c>
      <c r="D795" s="349" t="s">
        <v>693</v>
      </c>
      <c r="E795" s="309">
        <v>-999</v>
      </c>
      <c r="F795" s="309"/>
      <c r="G795" s="324">
        <v>24.7807</v>
      </c>
      <c r="H795" s="324">
        <v>121.69119999999999</v>
      </c>
      <c r="I795" s="324" t="s">
        <v>214</v>
      </c>
      <c r="J795" s="368">
        <f>P795</f>
        <v>782.59</v>
      </c>
      <c r="K795" s="331">
        <v>0.1</v>
      </c>
      <c r="L795" s="304" t="str">
        <f t="shared" si="227"/>
        <v>B</v>
      </c>
      <c r="M795" s="388">
        <v>0</v>
      </c>
      <c r="N795" s="304"/>
      <c r="O795" s="356">
        <v>31.6</v>
      </c>
      <c r="P795" s="356">
        <v>782.59</v>
      </c>
      <c r="Q795" s="309">
        <v>3180</v>
      </c>
      <c r="R795" s="304" t="s">
        <v>5948</v>
      </c>
      <c r="S795" s="304"/>
      <c r="T795" s="304"/>
      <c r="U795" s="304"/>
      <c r="V795" s="304"/>
      <c r="W795" s="315" t="s">
        <v>567</v>
      </c>
      <c r="X795" s="304" t="s">
        <v>232</v>
      </c>
      <c r="Y795" s="366">
        <f t="shared" si="229"/>
        <v>506.6</v>
      </c>
      <c r="Z795" s="304"/>
      <c r="AA795" s="304"/>
      <c r="AB795" s="304" t="s">
        <v>232</v>
      </c>
      <c r="AC795" s="304">
        <v>105</v>
      </c>
      <c r="AD795" s="366">
        <v>782.59</v>
      </c>
      <c r="AE795" s="304">
        <v>683.9</v>
      </c>
      <c r="AF795" s="331" t="e">
        <f>EXP(IF(X795="A",LN(#REF!),IF(X795="B",LN(#REF!),IF(OR(X795="C",X795="D",X795="CD"),LN(#REF!)+((LN(#REF!)-LN(#REF!))/(1+(EXP(LN(#REF!)-LN(AC795))/#REF!))),IF(X795="E",LN(204.2),"N/A")))))</f>
        <v>#REF!</v>
      </c>
      <c r="AG795" s="304">
        <v>0.37</v>
      </c>
      <c r="AH795" s="304">
        <v>0.140712</v>
      </c>
      <c r="AI795" s="312"/>
      <c r="AJ795" s="332">
        <v>760</v>
      </c>
      <c r="AK795" s="304">
        <f t="shared" si="228"/>
        <v>760</v>
      </c>
      <c r="AL795" s="304">
        <f>IF(AH795&lt;=0.0022,0.2,0.43)</f>
        <v>0.43</v>
      </c>
      <c r="AM795" s="389" t="str">
        <f t="shared" si="226"/>
        <v/>
      </c>
      <c r="AN795" s="304"/>
      <c r="AO795" s="304"/>
      <c r="AP795" s="312"/>
      <c r="AQ795" s="312"/>
      <c r="AR795" s="312"/>
      <c r="AS795" s="312"/>
      <c r="AT795" s="312"/>
      <c r="AU795" s="329">
        <f>VLOOKUP(C795,[1]world!$A$2:$B$3555,2,FALSE)</f>
        <v>1</v>
      </c>
      <c r="AV795" s="329">
        <v>519</v>
      </c>
      <c r="AW795" s="304">
        <v>0.37</v>
      </c>
      <c r="AX795" s="304">
        <v>22</v>
      </c>
      <c r="AY795" s="304">
        <v>-999</v>
      </c>
      <c r="AZ795" s="304">
        <v>-999</v>
      </c>
      <c r="BA795" s="304">
        <v>22</v>
      </c>
      <c r="BB795" s="304">
        <v>-999</v>
      </c>
      <c r="BC795" s="304">
        <v>-999</v>
      </c>
      <c r="BD795" s="304">
        <v>-999</v>
      </c>
      <c r="BE795" s="304">
        <v>-999</v>
      </c>
      <c r="BF795" s="304">
        <v>-999</v>
      </c>
      <c r="BG795" s="304">
        <v>-999</v>
      </c>
      <c r="BH795" s="304">
        <v>-999</v>
      </c>
      <c r="BI795" s="304">
        <v>-999</v>
      </c>
      <c r="BJ795" s="304">
        <v>0</v>
      </c>
      <c r="BK795" s="304" t="s">
        <v>4954</v>
      </c>
      <c r="BL795" s="304" t="s">
        <v>4954</v>
      </c>
    </row>
    <row r="796" spans="1:64" ht="15" hidden="1" customHeight="1" x14ac:dyDescent="0.2">
      <c r="A796" s="304" t="s">
        <v>4922</v>
      </c>
      <c r="B796" s="304" t="s">
        <v>5968</v>
      </c>
      <c r="C796" s="304">
        <v>800</v>
      </c>
      <c r="D796" s="349" t="s">
        <v>682</v>
      </c>
      <c r="E796" s="309">
        <v>-999</v>
      </c>
      <c r="F796" s="309"/>
      <c r="G796" s="324">
        <v>24.748999999999999</v>
      </c>
      <c r="H796" s="324">
        <v>121.684</v>
      </c>
      <c r="I796" s="324" t="s">
        <v>214</v>
      </c>
      <c r="J796" s="368">
        <f>P796</f>
        <v>271.10000000000002</v>
      </c>
      <c r="K796" s="331">
        <v>0.1</v>
      </c>
      <c r="L796" s="304" t="str">
        <f t="shared" si="227"/>
        <v>D</v>
      </c>
      <c r="M796" s="388">
        <v>0</v>
      </c>
      <c r="N796" s="304"/>
      <c r="O796" s="356">
        <v>37</v>
      </c>
      <c r="P796" s="304">
        <v>271.10000000000002</v>
      </c>
      <c r="Q796" s="309">
        <v>2377</v>
      </c>
      <c r="R796" s="304" t="s">
        <v>5948</v>
      </c>
      <c r="S796" s="304"/>
      <c r="T796" s="304"/>
      <c r="U796" s="304"/>
      <c r="V796" s="304"/>
      <c r="W796" s="304" t="s">
        <v>235</v>
      </c>
      <c r="X796" s="304" t="s">
        <v>205</v>
      </c>
      <c r="Y796" s="366">
        <f t="shared" si="229"/>
        <v>424.8</v>
      </c>
      <c r="Z796" s="304"/>
      <c r="AA796" s="304"/>
      <c r="AB796" s="304" t="s">
        <v>205</v>
      </c>
      <c r="AC796" s="304">
        <v>35</v>
      </c>
      <c r="AD796" s="366">
        <v>271.10000000000002</v>
      </c>
      <c r="AE796" s="304">
        <v>559.6</v>
      </c>
      <c r="AF796" s="331" t="e">
        <f>EXP(IF(X796="A",LN(#REF!),IF(X796="B",LN(#REF!),IF(OR(X796="C",X796="D",X796="CD"),LN(#REF!)+((LN(#REF!)-LN(#REF!))/(1+(EXP(LN(#REF!)-LN(AC796))/#REF!))),IF(X796="E",LN(204.2),"N/A")))))</f>
        <v>#REF!</v>
      </c>
      <c r="AG796" s="304">
        <v>0.33</v>
      </c>
      <c r="AH796" s="304">
        <v>4.6570500000000001E-2</v>
      </c>
      <c r="AI796" s="312"/>
      <c r="AJ796" s="332">
        <v>760</v>
      </c>
      <c r="AK796" s="304">
        <f t="shared" si="228"/>
        <v>760</v>
      </c>
      <c r="AL796" s="304">
        <f>IF(AH796&lt;=0.0022,0.2,0.43)</f>
        <v>0.43</v>
      </c>
      <c r="AM796" s="389" t="str">
        <f t="shared" si="226"/>
        <v/>
      </c>
      <c r="AN796" s="304"/>
      <c r="AO796" s="304"/>
      <c r="AP796" s="312"/>
      <c r="AQ796" s="312"/>
      <c r="AR796" s="312"/>
      <c r="AS796" s="312"/>
      <c r="AT796" s="312"/>
      <c r="AU796" s="329">
        <f>VLOOKUP(C796,[1]world!$A$2:$B$3555,2,FALSE)</f>
        <v>3</v>
      </c>
      <c r="AV796" s="329">
        <v>547</v>
      </c>
      <c r="AW796" s="304">
        <v>0.37</v>
      </c>
      <c r="AX796" s="304">
        <v>-999</v>
      </c>
      <c r="AY796" s="304">
        <v>-999</v>
      </c>
      <c r="AZ796" s="304">
        <v>-999</v>
      </c>
      <c r="BA796" s="304">
        <v>-999</v>
      </c>
      <c r="BB796" s="304">
        <v>-999</v>
      </c>
      <c r="BC796" s="304">
        <v>-999</v>
      </c>
      <c r="BD796" s="304">
        <v>-999</v>
      </c>
      <c r="BE796" s="304">
        <v>-999</v>
      </c>
      <c r="BF796" s="304">
        <v>-999</v>
      </c>
      <c r="BG796" s="304">
        <v>-999</v>
      </c>
      <c r="BH796" s="304">
        <v>-999</v>
      </c>
      <c r="BI796" s="304">
        <v>-999</v>
      </c>
      <c r="BJ796" s="304" t="s">
        <v>4954</v>
      </c>
      <c r="BK796" s="304" t="s">
        <v>4954</v>
      </c>
      <c r="BL796" s="304" t="s">
        <v>4954</v>
      </c>
    </row>
    <row r="797" spans="1:64" ht="15" hidden="1" customHeight="1" x14ac:dyDescent="0.2">
      <c r="A797" s="304" t="s">
        <v>4922</v>
      </c>
      <c r="B797" s="304" t="s">
        <v>5968</v>
      </c>
      <c r="C797" s="304">
        <v>801</v>
      </c>
      <c r="D797" s="349" t="s">
        <v>672</v>
      </c>
      <c r="E797" s="309">
        <v>-999</v>
      </c>
      <c r="F797" s="309"/>
      <c r="G797" s="324">
        <v>24.7135</v>
      </c>
      <c r="H797" s="324">
        <v>121.64400000000001</v>
      </c>
      <c r="I797" s="324" t="s">
        <v>214</v>
      </c>
      <c r="J797" s="368">
        <f t="shared" ref="J797:J798" si="238">EXP(0.21*LN(Y797)+0.33*LN(AF797)+0.28*LN(AJ797)+0.18*LN(AV797))</f>
        <v>573.03864891895489</v>
      </c>
      <c r="K797" s="331">
        <f t="shared" ref="K797:K798" si="239">SQRT(0.21*AA797^2+0.33*AG797^2+0.28*AL797^2+0.18*AW797^2)</f>
        <v>0.3735866699977396</v>
      </c>
      <c r="L797" s="304" t="str">
        <f t="shared" si="227"/>
        <v>C</v>
      </c>
      <c r="M797" s="388" t="s">
        <v>6093</v>
      </c>
      <c r="N797" s="304"/>
      <c r="O797" s="356"/>
      <c r="P797" s="304"/>
      <c r="Q797" s="310"/>
      <c r="R797" s="304"/>
      <c r="S797" s="304"/>
      <c r="T797" s="304"/>
      <c r="U797" s="304"/>
      <c r="V797" s="304"/>
      <c r="W797" s="304" t="s">
        <v>235</v>
      </c>
      <c r="X797" s="304" t="s">
        <v>205</v>
      </c>
      <c r="Y797" s="366">
        <f t="shared" si="229"/>
        <v>424.8</v>
      </c>
      <c r="Z797" s="304"/>
      <c r="AA797" s="331">
        <v>0.36</v>
      </c>
      <c r="AB797" s="304" t="s">
        <v>205</v>
      </c>
      <c r="AC797" s="304">
        <v>80</v>
      </c>
      <c r="AD797" s="366">
        <v>0</v>
      </c>
      <c r="AE797" s="304">
        <v>559.6</v>
      </c>
      <c r="AF797" s="331">
        <f t="shared" ref="AF797:AF798" si="240">EXP(IF(X797="A",LN(683.9),IF(X797="B",LN(559.6),IF(OR(X797="C",X797="D",X797="CD"),LN(225)+((LN(513)-LN(225))/(1+(EXP(LN(31.4)-LN(AC797))/0.48))),IF(X797="E",LN(204.2),"N/A")))))</f>
        <v>559.60000000000025</v>
      </c>
      <c r="AG797" s="304">
        <v>0.33</v>
      </c>
      <c r="AH797" s="304">
        <v>0.13753899999999999</v>
      </c>
      <c r="AI797" s="312"/>
      <c r="AJ797" s="332">
        <v>760</v>
      </c>
      <c r="AK797" s="304">
        <f t="shared" si="228"/>
        <v>760</v>
      </c>
      <c r="AL797" s="363">
        <v>0.43</v>
      </c>
      <c r="AM797" s="389" t="str">
        <f t="shared" si="226"/>
        <v/>
      </c>
      <c r="AN797" s="304"/>
      <c r="AO797" s="304"/>
      <c r="AP797" s="312"/>
      <c r="AQ797" s="312"/>
      <c r="AR797" s="312"/>
      <c r="AS797" s="312"/>
      <c r="AT797" s="312"/>
      <c r="AU797" s="329">
        <f>VLOOKUP(C797,[1]world!$A$2:$B$3555,2,FALSE)</f>
        <v>3</v>
      </c>
      <c r="AV797" s="329">
        <v>547</v>
      </c>
      <c r="AW797" s="304">
        <v>0.37</v>
      </c>
      <c r="AX797" s="304">
        <v>-999</v>
      </c>
      <c r="AY797" s="304">
        <v>-999</v>
      </c>
      <c r="AZ797" s="304">
        <v>-999</v>
      </c>
      <c r="BA797" s="304">
        <v>-999</v>
      </c>
      <c r="BB797" s="304">
        <v>-999</v>
      </c>
      <c r="BC797" s="304">
        <v>-999</v>
      </c>
      <c r="BD797" s="304">
        <v>-999</v>
      </c>
      <c r="BE797" s="304">
        <v>-999</v>
      </c>
      <c r="BF797" s="304">
        <v>-999</v>
      </c>
      <c r="BG797" s="304">
        <v>-999</v>
      </c>
      <c r="BH797" s="304">
        <v>-999</v>
      </c>
      <c r="BI797" s="304">
        <v>-999</v>
      </c>
      <c r="BJ797" s="304" t="s">
        <v>4954</v>
      </c>
      <c r="BK797" s="304" t="s">
        <v>4954</v>
      </c>
      <c r="BL797" s="304" t="s">
        <v>4954</v>
      </c>
    </row>
    <row r="798" spans="1:64" ht="15" hidden="1" customHeight="1" x14ac:dyDescent="0.2">
      <c r="A798" s="304" t="s">
        <v>4922</v>
      </c>
      <c r="B798" s="304" t="s">
        <v>5968</v>
      </c>
      <c r="C798" s="304">
        <v>802</v>
      </c>
      <c r="D798" s="349" t="s">
        <v>616</v>
      </c>
      <c r="E798" s="309">
        <v>-999</v>
      </c>
      <c r="F798" s="309"/>
      <c r="G798" s="324">
        <v>24.6448</v>
      </c>
      <c r="H798" s="324">
        <v>121.58799999999999</v>
      </c>
      <c r="I798" s="324" t="s">
        <v>214</v>
      </c>
      <c r="J798" s="368">
        <f t="shared" si="238"/>
        <v>635.32035917892154</v>
      </c>
      <c r="K798" s="331">
        <f t="shared" si="239"/>
        <v>0.40511233010117081</v>
      </c>
      <c r="L798" s="304" t="str">
        <f t="shared" si="227"/>
        <v>C</v>
      </c>
      <c r="M798" s="388" t="s">
        <v>6093</v>
      </c>
      <c r="N798" s="304"/>
      <c r="O798" s="356"/>
      <c r="P798" s="304"/>
      <c r="Q798" s="310"/>
      <c r="R798" s="304"/>
      <c r="S798" s="304"/>
      <c r="T798" s="304"/>
      <c r="U798" s="304"/>
      <c r="V798" s="304"/>
      <c r="W798" s="315" t="s">
        <v>259</v>
      </c>
      <c r="X798" s="304" t="s">
        <v>232</v>
      </c>
      <c r="Y798" s="366">
        <f t="shared" si="229"/>
        <v>506.6</v>
      </c>
      <c r="Z798" s="304"/>
      <c r="AA798" s="304">
        <v>0.45</v>
      </c>
      <c r="AB798" s="304" t="s">
        <v>232</v>
      </c>
      <c r="AC798" s="304">
        <v>300</v>
      </c>
      <c r="AD798" s="366">
        <v>0</v>
      </c>
      <c r="AE798" s="304">
        <v>683.9</v>
      </c>
      <c r="AF798" s="331">
        <f t="shared" si="240"/>
        <v>683.90000000000032</v>
      </c>
      <c r="AG798" s="304">
        <v>0.37</v>
      </c>
      <c r="AH798" s="304">
        <v>5.1865099999999997E-2</v>
      </c>
      <c r="AI798" s="312"/>
      <c r="AJ798" s="332">
        <v>760</v>
      </c>
      <c r="AK798" s="304">
        <f t="shared" si="228"/>
        <v>760</v>
      </c>
      <c r="AL798" s="363">
        <v>0.43</v>
      </c>
      <c r="AM798" s="389" t="str">
        <f t="shared" si="226"/>
        <v/>
      </c>
      <c r="AN798" s="304"/>
      <c r="AO798" s="304"/>
      <c r="AP798" s="312"/>
      <c r="AQ798" s="312"/>
      <c r="AR798" s="312"/>
      <c r="AS798" s="312"/>
      <c r="AT798" s="312"/>
      <c r="AU798" s="329">
        <f>VLOOKUP(C798,[1]world!$A$2:$B$3555,2,FALSE)</f>
        <v>3</v>
      </c>
      <c r="AV798" s="329">
        <v>547</v>
      </c>
      <c r="AW798" s="304">
        <v>0.37</v>
      </c>
      <c r="AX798" s="304">
        <v>-999</v>
      </c>
      <c r="AY798" s="304">
        <v>-999</v>
      </c>
      <c r="AZ798" s="304">
        <v>-999</v>
      </c>
      <c r="BA798" s="304">
        <v>-999</v>
      </c>
      <c r="BB798" s="304">
        <v>-999</v>
      </c>
      <c r="BC798" s="304">
        <v>-999</v>
      </c>
      <c r="BD798" s="304">
        <v>-999</v>
      </c>
      <c r="BE798" s="304">
        <v>-999</v>
      </c>
      <c r="BF798" s="304">
        <v>-999</v>
      </c>
      <c r="BG798" s="304">
        <v>-999</v>
      </c>
      <c r="BH798" s="304">
        <v>-999</v>
      </c>
      <c r="BI798" s="304">
        <v>-999</v>
      </c>
      <c r="BJ798" s="304" t="s">
        <v>4954</v>
      </c>
      <c r="BK798" s="304" t="s">
        <v>4954</v>
      </c>
      <c r="BL798" s="304" t="s">
        <v>4954</v>
      </c>
    </row>
    <row r="799" spans="1:64" ht="15" hidden="1" customHeight="1" x14ac:dyDescent="0.2">
      <c r="A799" s="304" t="s">
        <v>4922</v>
      </c>
      <c r="B799" s="304" t="s">
        <v>5968</v>
      </c>
      <c r="C799" s="304">
        <v>803</v>
      </c>
      <c r="D799" s="349" t="s">
        <v>663</v>
      </c>
      <c r="E799" s="309">
        <v>-999</v>
      </c>
      <c r="F799" s="309"/>
      <c r="G799" s="324">
        <v>24.689299999999999</v>
      </c>
      <c r="H799" s="324">
        <v>121.7603</v>
      </c>
      <c r="I799" s="324" t="s">
        <v>254</v>
      </c>
      <c r="J799" s="368">
        <f t="shared" ref="J799:J808" si="241">P799</f>
        <v>215</v>
      </c>
      <c r="K799" s="331">
        <v>0.2</v>
      </c>
      <c r="L799" s="304" t="str">
        <f t="shared" si="227"/>
        <v>D</v>
      </c>
      <c r="M799" s="388">
        <v>1</v>
      </c>
      <c r="N799" s="304"/>
      <c r="O799" s="356">
        <v>11</v>
      </c>
      <c r="P799" s="331">
        <v>215</v>
      </c>
      <c r="Q799" s="309">
        <v>2379</v>
      </c>
      <c r="R799" s="304" t="s">
        <v>5948</v>
      </c>
      <c r="S799" s="304"/>
      <c r="T799" s="304"/>
      <c r="U799" s="304"/>
      <c r="V799" s="304"/>
      <c r="W799" s="315" t="s">
        <v>308</v>
      </c>
      <c r="X799" s="304" t="s">
        <v>240</v>
      </c>
      <c r="Y799" s="366">
        <f t="shared" si="229"/>
        <v>181.5</v>
      </c>
      <c r="Z799" s="304">
        <v>0.2</v>
      </c>
      <c r="AA799" s="304"/>
      <c r="AB799" s="304" t="s">
        <v>240</v>
      </c>
      <c r="AC799" s="304">
        <v>7</v>
      </c>
      <c r="AD799" s="366">
        <v>215</v>
      </c>
      <c r="AE799" s="304">
        <v>204.2</v>
      </c>
      <c r="AF799" s="331">
        <f>EXP(IF(X799="A",LN(#REF!),IF(X799="B",LN(#REF!),IF(OR(X799="C",X799="D",X799="CD"),LN(#REF!)+((LN(#REF!)-LN(#REF!))/(1+(EXP(LN(#REF!)-LN(AC799))/#REF!))),IF(X799="E",LN(204.2),"N/A")))))</f>
        <v>204.19999999999993</v>
      </c>
      <c r="AG799" s="304">
        <v>0.2</v>
      </c>
      <c r="AH799" s="304">
        <v>3.69126E-3</v>
      </c>
      <c r="AI799" s="312"/>
      <c r="AJ799" s="332">
        <v>291</v>
      </c>
      <c r="AK799" s="304">
        <f t="shared" si="228"/>
        <v>270</v>
      </c>
      <c r="AL799" s="304">
        <f t="shared" ref="AL799:AL808" si="242">IF(AH799&lt;=0.0022,0.2,0.43)</f>
        <v>0.43</v>
      </c>
      <c r="AM799" s="389" t="str">
        <f t="shared" si="226"/>
        <v/>
      </c>
      <c r="AN799" s="304"/>
      <c r="AO799" s="304"/>
      <c r="AP799" s="312"/>
      <c r="AQ799" s="312"/>
      <c r="AR799" s="312"/>
      <c r="AS799" s="312"/>
      <c r="AT799" s="312"/>
      <c r="AU799" s="329">
        <f>VLOOKUP(C799,[1]world!$A$2:$B$3555,2,FALSE)</f>
        <v>15</v>
      </c>
      <c r="AV799" s="329">
        <v>363</v>
      </c>
      <c r="AW799" s="304">
        <v>0.37</v>
      </c>
      <c r="AX799" s="304">
        <v>-999</v>
      </c>
      <c r="AY799" s="304">
        <v>-999</v>
      </c>
      <c r="AZ799" s="304">
        <v>-999</v>
      </c>
      <c r="BA799" s="304">
        <v>-999</v>
      </c>
      <c r="BB799" s="304">
        <v>-999</v>
      </c>
      <c r="BC799" s="304">
        <v>-999</v>
      </c>
      <c r="BD799" s="304">
        <v>-999</v>
      </c>
      <c r="BE799" s="304">
        <v>-999</v>
      </c>
      <c r="BF799" s="304">
        <v>-999</v>
      </c>
      <c r="BG799" s="304">
        <v>-999</v>
      </c>
      <c r="BH799" s="304">
        <v>-999</v>
      </c>
      <c r="BI799" s="304">
        <v>-999</v>
      </c>
      <c r="BJ799" s="304" t="s">
        <v>4954</v>
      </c>
      <c r="BK799" s="304" t="s">
        <v>4954</v>
      </c>
      <c r="BL799" s="304" t="s">
        <v>4954</v>
      </c>
    </row>
    <row r="800" spans="1:64" ht="15" hidden="1" customHeight="1" x14ac:dyDescent="0.2">
      <c r="A800" s="304" t="s">
        <v>4922</v>
      </c>
      <c r="B800" s="304" t="s">
        <v>5968</v>
      </c>
      <c r="C800" s="304">
        <v>804</v>
      </c>
      <c r="D800" s="349" t="s">
        <v>675</v>
      </c>
      <c r="E800" s="309">
        <v>-999</v>
      </c>
      <c r="F800" s="309"/>
      <c r="G800" s="324">
        <v>24.727799999999998</v>
      </c>
      <c r="H800" s="324">
        <v>121.755</v>
      </c>
      <c r="I800" s="324" t="s">
        <v>214</v>
      </c>
      <c r="J800" s="368">
        <f t="shared" si="241"/>
        <v>200.98</v>
      </c>
      <c r="K800" s="331">
        <v>0.1</v>
      </c>
      <c r="L800" s="304" t="str">
        <f t="shared" si="227"/>
        <v>D</v>
      </c>
      <c r="M800" s="388">
        <v>0</v>
      </c>
      <c r="N800" s="304"/>
      <c r="O800" s="356">
        <v>37.5</v>
      </c>
      <c r="P800" s="304">
        <v>200.98</v>
      </c>
      <c r="Q800" s="309">
        <v>2382</v>
      </c>
      <c r="R800" s="304" t="s">
        <v>5948</v>
      </c>
      <c r="S800" s="304"/>
      <c r="T800" s="304"/>
      <c r="U800" s="304"/>
      <c r="V800" s="304"/>
      <c r="W800" s="315" t="s">
        <v>225</v>
      </c>
      <c r="X800" s="304" t="s">
        <v>213</v>
      </c>
      <c r="Y800" s="366">
        <f t="shared" si="229"/>
        <v>274.5</v>
      </c>
      <c r="Z800" s="304"/>
      <c r="AA800" s="304"/>
      <c r="AB800" s="304" t="s">
        <v>213</v>
      </c>
      <c r="AC800" s="304">
        <v>4</v>
      </c>
      <c r="AD800" s="366">
        <v>200.98</v>
      </c>
      <c r="AE800" s="304">
        <v>200</v>
      </c>
      <c r="AF800" s="331" t="e">
        <f>EXP(IF(X800="A",LN(#REF!),IF(X800="B",LN(#REF!),IF(OR(X800="C",X800="D",X800="CD"),LN(#REF!)+((LN(#REF!)-LN(#REF!))/(1+(EXP(LN(#REF!)-LN(AC800))/#REF!))),IF(X800="E",LN(204.2),"N/A")))))</f>
        <v>#REF!</v>
      </c>
      <c r="AG800" s="304">
        <v>0.33</v>
      </c>
      <c r="AH800" s="304">
        <v>8.0164899999999998E-4</v>
      </c>
      <c r="AI800" s="312"/>
      <c r="AJ800" s="332">
        <v>204</v>
      </c>
      <c r="AK800" s="304">
        <f t="shared" si="228"/>
        <v>210</v>
      </c>
      <c r="AL800" s="304">
        <f t="shared" si="242"/>
        <v>0.2</v>
      </c>
      <c r="AM800" s="389" t="str">
        <f t="shared" ref="AM800:AM831" si="243">IF(AT800&lt;&gt;"",AT800,IF(AND(AT800="",AR800=""),"",AR800))</f>
        <v/>
      </c>
      <c r="AN800" s="304"/>
      <c r="AO800" s="304"/>
      <c r="AP800" s="312"/>
      <c r="AQ800" s="312"/>
      <c r="AR800" s="312"/>
      <c r="AS800" s="312"/>
      <c r="AT800" s="312"/>
      <c r="AU800" s="329">
        <f>VLOOKUP(C800,[1]world!$A$2:$B$3555,2,FALSE)</f>
        <v>15</v>
      </c>
      <c r="AV800" s="329">
        <v>363</v>
      </c>
      <c r="AW800" s="304">
        <v>0.37</v>
      </c>
      <c r="AX800" s="304">
        <v>-999</v>
      </c>
      <c r="AY800" s="304">
        <v>-999</v>
      </c>
      <c r="AZ800" s="304">
        <v>-999</v>
      </c>
      <c r="BA800" s="304">
        <v>-999</v>
      </c>
      <c r="BB800" s="304">
        <v>-999</v>
      </c>
      <c r="BC800" s="304">
        <v>-999</v>
      </c>
      <c r="BD800" s="304">
        <v>-999</v>
      </c>
      <c r="BE800" s="304">
        <v>-999</v>
      </c>
      <c r="BF800" s="304">
        <v>-999</v>
      </c>
      <c r="BG800" s="304">
        <v>-999</v>
      </c>
      <c r="BH800" s="304">
        <v>-999</v>
      </c>
      <c r="BI800" s="304">
        <v>-999</v>
      </c>
      <c r="BJ800" s="304" t="s">
        <v>4954</v>
      </c>
      <c r="BK800" s="304" t="s">
        <v>4954</v>
      </c>
      <c r="BL800" s="304" t="s">
        <v>4954</v>
      </c>
    </row>
    <row r="801" spans="1:64" ht="15" hidden="1" customHeight="1" x14ac:dyDescent="0.2">
      <c r="A801" s="304" t="s">
        <v>4922</v>
      </c>
      <c r="B801" s="304" t="s">
        <v>5968</v>
      </c>
      <c r="C801" s="304">
        <v>805</v>
      </c>
      <c r="D801" s="349" t="s">
        <v>601</v>
      </c>
      <c r="E801" s="309">
        <v>-999</v>
      </c>
      <c r="F801" s="309"/>
      <c r="G801" s="324">
        <v>24.599499999999999</v>
      </c>
      <c r="H801" s="324">
        <v>121.83369999999999</v>
      </c>
      <c r="I801" s="324" t="s">
        <v>254</v>
      </c>
      <c r="J801" s="368">
        <f t="shared" si="241"/>
        <v>649.25</v>
      </c>
      <c r="K801" s="331">
        <v>0.1</v>
      </c>
      <c r="L801" s="304" t="str">
        <f t="shared" si="227"/>
        <v>C</v>
      </c>
      <c r="M801" s="388">
        <v>0</v>
      </c>
      <c r="N801" s="304"/>
      <c r="O801" s="356">
        <v>33</v>
      </c>
      <c r="P801" s="304">
        <v>649.25</v>
      </c>
      <c r="Q801" s="309">
        <v>2222</v>
      </c>
      <c r="R801" s="304" t="s">
        <v>5948</v>
      </c>
      <c r="S801" s="304"/>
      <c r="T801" s="304"/>
      <c r="U801" s="304"/>
      <c r="V801" s="304"/>
      <c r="W801" s="317" t="s">
        <v>602</v>
      </c>
      <c r="X801" s="304" t="s">
        <v>232</v>
      </c>
      <c r="Y801" s="366">
        <f t="shared" si="229"/>
        <v>506.6</v>
      </c>
      <c r="Z801" s="304"/>
      <c r="AA801" s="304"/>
      <c r="AB801" s="304" t="s">
        <v>232</v>
      </c>
      <c r="AC801" s="304">
        <v>20</v>
      </c>
      <c r="AD801" s="366">
        <v>649.25</v>
      </c>
      <c r="AE801" s="304">
        <v>683.9</v>
      </c>
      <c r="AF801" s="331" t="e">
        <f>EXP(IF(X801="A",LN(#REF!),IF(X801="B",LN(#REF!),IF(OR(X801="C",X801="D",X801="CD"),LN(#REF!)+((LN(#REF!)-LN(#REF!))/(1+(EXP(LN(#REF!)-LN(AC801))/#REF!))),IF(X801="E",LN(204.2),"N/A")))))</f>
        <v>#REF!</v>
      </c>
      <c r="AG801" s="304">
        <v>0.37</v>
      </c>
      <c r="AH801" s="304">
        <v>7.3157899999999998E-2</v>
      </c>
      <c r="AI801" s="312"/>
      <c r="AJ801" s="332">
        <v>760</v>
      </c>
      <c r="AK801" s="304">
        <f t="shared" si="228"/>
        <v>760</v>
      </c>
      <c r="AL801" s="304">
        <f t="shared" si="242"/>
        <v>0.43</v>
      </c>
      <c r="AM801" s="389" t="str">
        <f t="shared" si="243"/>
        <v/>
      </c>
      <c r="AN801" s="304"/>
      <c r="AO801" s="304"/>
      <c r="AP801" s="312"/>
      <c r="AQ801" s="312"/>
      <c r="AR801" s="312"/>
      <c r="AS801" s="312"/>
      <c r="AT801" s="312"/>
      <c r="AU801" s="329">
        <f>VLOOKUP(C801,[1]world!$A$2:$B$3555,2,FALSE)</f>
        <v>3</v>
      </c>
      <c r="AV801" s="329">
        <v>547</v>
      </c>
      <c r="AW801" s="304">
        <v>0.37</v>
      </c>
      <c r="AX801" s="304">
        <v>-999</v>
      </c>
      <c r="AY801" s="304">
        <v>-999</v>
      </c>
      <c r="AZ801" s="304">
        <v>-999</v>
      </c>
      <c r="BA801" s="304">
        <v>-999</v>
      </c>
      <c r="BB801" s="304">
        <v>-999</v>
      </c>
      <c r="BC801" s="304">
        <v>-999</v>
      </c>
      <c r="BD801" s="304">
        <v>-999</v>
      </c>
      <c r="BE801" s="304">
        <v>-999</v>
      </c>
      <c r="BF801" s="304">
        <v>-999</v>
      </c>
      <c r="BG801" s="304">
        <v>-999</v>
      </c>
      <c r="BH801" s="304">
        <v>-999</v>
      </c>
      <c r="BI801" s="304">
        <v>-999</v>
      </c>
      <c r="BJ801" s="304" t="s">
        <v>4954</v>
      </c>
      <c r="BK801" s="304" t="s">
        <v>4954</v>
      </c>
      <c r="BL801" s="304" t="s">
        <v>4954</v>
      </c>
    </row>
    <row r="802" spans="1:64" ht="15" hidden="1" customHeight="1" x14ac:dyDescent="0.2">
      <c r="A802" s="304" t="s">
        <v>4922</v>
      </c>
      <c r="B802" s="304" t="s">
        <v>5968</v>
      </c>
      <c r="C802" s="304">
        <v>806</v>
      </c>
      <c r="D802" s="349" t="s">
        <v>608</v>
      </c>
      <c r="E802" s="309">
        <v>-999</v>
      </c>
      <c r="F802" s="309"/>
      <c r="G802" s="324">
        <v>24.624199999999998</v>
      </c>
      <c r="H802" s="324">
        <v>121.8272</v>
      </c>
      <c r="I802" s="324" t="s">
        <v>244</v>
      </c>
      <c r="J802" s="368">
        <f t="shared" si="241"/>
        <v>295.48</v>
      </c>
      <c r="K802" s="331">
        <v>0.1</v>
      </c>
      <c r="L802" s="304" t="str">
        <f t="shared" si="227"/>
        <v>D</v>
      </c>
      <c r="M802" s="388">
        <v>0</v>
      </c>
      <c r="N802" s="304"/>
      <c r="O802" s="356">
        <v>37</v>
      </c>
      <c r="P802" s="304">
        <v>295.48</v>
      </c>
      <c r="Q802" s="309">
        <v>2383</v>
      </c>
      <c r="R802" s="304" t="s">
        <v>5948</v>
      </c>
      <c r="S802" s="304"/>
      <c r="T802" s="304"/>
      <c r="U802" s="304"/>
      <c r="V802" s="304"/>
      <c r="W802" s="315" t="s">
        <v>326</v>
      </c>
      <c r="X802" s="304" t="s">
        <v>213</v>
      </c>
      <c r="Y802" s="366">
        <f t="shared" si="229"/>
        <v>274.5</v>
      </c>
      <c r="Z802" s="304"/>
      <c r="AA802" s="304"/>
      <c r="AB802" s="304" t="s">
        <v>213</v>
      </c>
      <c r="AC802" s="304">
        <v>5</v>
      </c>
      <c r="AD802" s="366">
        <v>295.48</v>
      </c>
      <c r="AE802" s="304">
        <v>200</v>
      </c>
      <c r="AF802" s="331" t="e">
        <f>EXP(IF(X802="A",LN(#REF!),IF(X802="B",LN(#REF!),IF(OR(X802="C",X802="D",X802="CD"),LN(#REF!)+((LN(#REF!)-LN(#REF!))/(1+(EXP(LN(#REF!)-LN(AC802))/#REF!))),IF(X802="E",LN(204.2),"N/A")))))</f>
        <v>#REF!</v>
      </c>
      <c r="AG802" s="304">
        <v>0.33</v>
      </c>
      <c r="AH802" s="304">
        <v>1.1700500000000001E-2</v>
      </c>
      <c r="AI802" s="312"/>
      <c r="AJ802" s="332">
        <v>461</v>
      </c>
      <c r="AK802" s="304">
        <f t="shared" si="228"/>
        <v>425</v>
      </c>
      <c r="AL802" s="304">
        <f t="shared" si="242"/>
        <v>0.43</v>
      </c>
      <c r="AM802" s="389" t="str">
        <f t="shared" si="243"/>
        <v/>
      </c>
      <c r="AN802" s="304"/>
      <c r="AO802" s="304"/>
      <c r="AP802" s="312"/>
      <c r="AQ802" s="312"/>
      <c r="AR802" s="312"/>
      <c r="AS802" s="312"/>
      <c r="AT802" s="312"/>
      <c r="AU802" s="329">
        <f>VLOOKUP(C802,[1]world!$A$2:$B$3555,2,FALSE)</f>
        <v>8</v>
      </c>
      <c r="AV802" s="329">
        <v>374</v>
      </c>
      <c r="AW802" s="304">
        <v>0.37</v>
      </c>
      <c r="AX802" s="304">
        <v>-999</v>
      </c>
      <c r="AY802" s="304">
        <v>-999</v>
      </c>
      <c r="AZ802" s="304">
        <v>-999</v>
      </c>
      <c r="BA802" s="304">
        <v>-999</v>
      </c>
      <c r="BB802" s="304">
        <v>-999</v>
      </c>
      <c r="BC802" s="304">
        <v>-999</v>
      </c>
      <c r="BD802" s="304">
        <v>-999</v>
      </c>
      <c r="BE802" s="304">
        <v>-999</v>
      </c>
      <c r="BF802" s="304">
        <v>-999</v>
      </c>
      <c r="BG802" s="304">
        <v>-999</v>
      </c>
      <c r="BH802" s="304">
        <v>-999</v>
      </c>
      <c r="BI802" s="304">
        <v>-999</v>
      </c>
      <c r="BJ802" s="304" t="s">
        <v>4954</v>
      </c>
      <c r="BK802" s="304" t="s">
        <v>4954</v>
      </c>
      <c r="BL802" s="304" t="s">
        <v>4954</v>
      </c>
    </row>
    <row r="803" spans="1:64" ht="15" hidden="1" customHeight="1" x14ac:dyDescent="0.2">
      <c r="A803" s="304" t="s">
        <v>208</v>
      </c>
      <c r="B803" s="304" t="s">
        <v>5968</v>
      </c>
      <c r="C803" s="304">
        <v>807</v>
      </c>
      <c r="D803" s="349" t="s">
        <v>701</v>
      </c>
      <c r="E803" s="309">
        <v>-999</v>
      </c>
      <c r="F803" s="309"/>
      <c r="G803" s="324">
        <v>24.824100000000001</v>
      </c>
      <c r="H803" s="324">
        <v>121.7603</v>
      </c>
      <c r="I803" s="324" t="s">
        <v>214</v>
      </c>
      <c r="J803" s="368">
        <f t="shared" si="241"/>
        <v>293.01</v>
      </c>
      <c r="K803" s="331">
        <v>0.1</v>
      </c>
      <c r="L803" s="304" t="str">
        <f t="shared" si="227"/>
        <v>D</v>
      </c>
      <c r="M803" s="388">
        <v>0</v>
      </c>
      <c r="N803" s="304"/>
      <c r="O803" s="356">
        <v>33</v>
      </c>
      <c r="P803" s="356">
        <v>293.01</v>
      </c>
      <c r="Q803" s="309">
        <v>3184</v>
      </c>
      <c r="R803" s="304" t="s">
        <v>5948</v>
      </c>
      <c r="S803" s="304"/>
      <c r="T803" s="304"/>
      <c r="U803" s="304"/>
      <c r="V803" s="304"/>
      <c r="W803" s="315" t="s">
        <v>225</v>
      </c>
      <c r="X803" s="304" t="s">
        <v>213</v>
      </c>
      <c r="Y803" s="366">
        <f t="shared" si="229"/>
        <v>274.5</v>
      </c>
      <c r="Z803" s="304"/>
      <c r="AA803" s="304"/>
      <c r="AB803" s="304" t="s">
        <v>213</v>
      </c>
      <c r="AC803" s="304">
        <v>25</v>
      </c>
      <c r="AD803" s="366">
        <v>293.01</v>
      </c>
      <c r="AE803" s="304">
        <v>300</v>
      </c>
      <c r="AF803" s="331" t="e">
        <f>EXP(IF(X803="A",LN(#REF!),IF(X803="B",LN(#REF!),IF(OR(X803="C",X803="D",X803="CD"),LN(#REF!)+((LN(#REF!)-LN(#REF!))/(1+(EXP(LN(#REF!)-LN(AC803))/#REF!))),IF(X803="E",LN(204.2),"N/A")))))</f>
        <v>#REF!</v>
      </c>
      <c r="AG803" s="304">
        <v>0.33</v>
      </c>
      <c r="AH803" s="304">
        <v>6.9483699999999995E-2</v>
      </c>
      <c r="AI803" s="312"/>
      <c r="AJ803" s="332">
        <v>760</v>
      </c>
      <c r="AK803" s="304">
        <f t="shared" si="228"/>
        <v>760</v>
      </c>
      <c r="AL803" s="304">
        <f t="shared" si="242"/>
        <v>0.43</v>
      </c>
      <c r="AM803" s="389" t="str">
        <f t="shared" si="243"/>
        <v/>
      </c>
      <c r="AN803" s="304"/>
      <c r="AO803" s="304"/>
      <c r="AP803" s="312"/>
      <c r="AQ803" s="312"/>
      <c r="AR803" s="312"/>
      <c r="AS803" s="312"/>
      <c r="AT803" s="312"/>
      <c r="AU803" s="329">
        <f>VLOOKUP(C803,[1]world!$A$2:$B$3555,2,FALSE)</f>
        <v>1</v>
      </c>
      <c r="AV803" s="329">
        <v>519</v>
      </c>
      <c r="AW803" s="304">
        <v>0.37</v>
      </c>
      <c r="AX803" s="304">
        <v>-999</v>
      </c>
      <c r="AY803" s="304">
        <v>-999</v>
      </c>
      <c r="AZ803" s="304">
        <v>-999</v>
      </c>
      <c r="BA803" s="304">
        <v>-999</v>
      </c>
      <c r="BB803" s="304">
        <v>-999</v>
      </c>
      <c r="BC803" s="304">
        <v>-999</v>
      </c>
      <c r="BD803" s="304">
        <v>-999</v>
      </c>
      <c r="BE803" s="304">
        <v>-999</v>
      </c>
      <c r="BF803" s="304">
        <v>-999</v>
      </c>
      <c r="BG803" s="304">
        <v>-999</v>
      </c>
      <c r="BH803" s="304">
        <v>-999</v>
      </c>
      <c r="BI803" s="304">
        <v>-999</v>
      </c>
      <c r="BJ803" s="304" t="s">
        <v>4954</v>
      </c>
      <c r="BK803" s="304" t="s">
        <v>4954</v>
      </c>
      <c r="BL803" s="304" t="s">
        <v>4954</v>
      </c>
    </row>
    <row r="804" spans="1:64" ht="15" hidden="1" customHeight="1" x14ac:dyDescent="0.2">
      <c r="A804" s="304" t="s">
        <v>4922</v>
      </c>
      <c r="B804" s="304" t="s">
        <v>5968</v>
      </c>
      <c r="C804" s="304">
        <v>808</v>
      </c>
      <c r="D804" s="349" t="s">
        <v>695</v>
      </c>
      <c r="E804" s="309">
        <v>-999</v>
      </c>
      <c r="F804" s="309"/>
      <c r="G804" s="324">
        <v>24.7883</v>
      </c>
      <c r="H804" s="324">
        <v>121.7513</v>
      </c>
      <c r="I804" s="324" t="s">
        <v>214</v>
      </c>
      <c r="J804" s="368">
        <f t="shared" si="241"/>
        <v>181</v>
      </c>
      <c r="K804" s="331">
        <v>0.1</v>
      </c>
      <c r="L804" s="304" t="str">
        <f t="shared" si="227"/>
        <v>D</v>
      </c>
      <c r="M804" s="388">
        <v>0</v>
      </c>
      <c r="N804" s="304"/>
      <c r="O804" s="356">
        <v>31.6</v>
      </c>
      <c r="P804" s="356">
        <v>181</v>
      </c>
      <c r="Q804" s="309">
        <v>3185</v>
      </c>
      <c r="R804" s="304" t="s">
        <v>5948</v>
      </c>
      <c r="S804" s="304"/>
      <c r="T804" s="304"/>
      <c r="U804" s="304"/>
      <c r="V804" s="304"/>
      <c r="W804" s="315" t="s">
        <v>225</v>
      </c>
      <c r="X804" s="304" t="s">
        <v>213</v>
      </c>
      <c r="Y804" s="366">
        <f t="shared" si="229"/>
        <v>274.5</v>
      </c>
      <c r="Z804" s="304"/>
      <c r="AA804" s="304"/>
      <c r="AB804" s="304" t="s">
        <v>213</v>
      </c>
      <c r="AC804" s="304">
        <v>4</v>
      </c>
      <c r="AD804" s="366">
        <v>181</v>
      </c>
      <c r="AE804" s="304">
        <v>200</v>
      </c>
      <c r="AF804" s="331" t="e">
        <f>EXP(IF(X804="A",LN(#REF!),IF(X804="B",LN(#REF!),IF(OR(X804="C",X804="D",X804="CD"),LN(#REF!)+((LN(#REF!)-LN(#REF!))/(1+(EXP(LN(#REF!)-LN(AC804))/#REF!))),IF(X804="E",LN(204.2),"N/A")))))</f>
        <v>#REF!</v>
      </c>
      <c r="AG804" s="304">
        <v>0.33</v>
      </c>
      <c r="AH804" s="304">
        <v>1.17053E-2</v>
      </c>
      <c r="AI804" s="312"/>
      <c r="AJ804" s="332">
        <v>461</v>
      </c>
      <c r="AK804" s="304">
        <f t="shared" si="228"/>
        <v>425</v>
      </c>
      <c r="AL804" s="304">
        <f t="shared" si="242"/>
        <v>0.43</v>
      </c>
      <c r="AM804" s="389" t="str">
        <f t="shared" si="243"/>
        <v/>
      </c>
      <c r="AN804" s="304"/>
      <c r="AO804" s="304"/>
      <c r="AP804" s="312"/>
      <c r="AQ804" s="312"/>
      <c r="AR804" s="312"/>
      <c r="AS804" s="312"/>
      <c r="AT804" s="312"/>
      <c r="AU804" s="329">
        <f>VLOOKUP(C804,[1]world!$A$2:$B$3555,2,FALSE)</f>
        <v>7</v>
      </c>
      <c r="AV804" s="329">
        <v>388</v>
      </c>
      <c r="AW804" s="304">
        <v>0.37</v>
      </c>
      <c r="AX804" s="304">
        <v>-999</v>
      </c>
      <c r="AY804" s="304">
        <v>-999</v>
      </c>
      <c r="AZ804" s="304">
        <v>-999</v>
      </c>
      <c r="BA804" s="304">
        <v>-999</v>
      </c>
      <c r="BB804" s="304">
        <v>-999</v>
      </c>
      <c r="BC804" s="304">
        <v>-999</v>
      </c>
      <c r="BD804" s="304">
        <v>-999</v>
      </c>
      <c r="BE804" s="304">
        <v>-999</v>
      </c>
      <c r="BF804" s="304">
        <v>-999</v>
      </c>
      <c r="BG804" s="304">
        <v>-999</v>
      </c>
      <c r="BH804" s="304">
        <v>-999</v>
      </c>
      <c r="BI804" s="304">
        <v>-999</v>
      </c>
      <c r="BJ804" s="304" t="s">
        <v>4954</v>
      </c>
      <c r="BK804" s="304" t="s">
        <v>4954</v>
      </c>
      <c r="BL804" s="304" t="s">
        <v>4954</v>
      </c>
    </row>
    <row r="805" spans="1:64" ht="15" hidden="1" customHeight="1" x14ac:dyDescent="0.2">
      <c r="A805" s="304" t="s">
        <v>4922</v>
      </c>
      <c r="B805" s="304" t="s">
        <v>5968</v>
      </c>
      <c r="C805" s="304">
        <v>809</v>
      </c>
      <c r="D805" s="349" t="s">
        <v>680</v>
      </c>
      <c r="E805" s="309">
        <v>-999</v>
      </c>
      <c r="F805" s="309"/>
      <c r="G805" s="324">
        <v>24.7455</v>
      </c>
      <c r="H805" s="324">
        <v>121.71420000000001</v>
      </c>
      <c r="I805" s="324" t="s">
        <v>260</v>
      </c>
      <c r="J805" s="368">
        <f t="shared" si="241"/>
        <v>210.17</v>
      </c>
      <c r="K805" s="331">
        <v>0.1</v>
      </c>
      <c r="L805" s="304" t="str">
        <f t="shared" si="227"/>
        <v>D</v>
      </c>
      <c r="M805" s="388">
        <v>0</v>
      </c>
      <c r="N805" s="304"/>
      <c r="O805" s="356">
        <v>36</v>
      </c>
      <c r="P805" s="304">
        <v>210.17</v>
      </c>
      <c r="Q805" s="309">
        <v>2384</v>
      </c>
      <c r="R805" s="304" t="s">
        <v>5948</v>
      </c>
      <c r="S805" s="304"/>
      <c r="T805" s="304"/>
      <c r="U805" s="304"/>
      <c r="V805" s="304"/>
      <c r="W805" s="315" t="s">
        <v>681</v>
      </c>
      <c r="X805" s="304" t="s">
        <v>213</v>
      </c>
      <c r="Y805" s="366">
        <f t="shared" si="229"/>
        <v>274.5</v>
      </c>
      <c r="Z805" s="304"/>
      <c r="AA805" s="304"/>
      <c r="AB805" s="304" t="s">
        <v>213</v>
      </c>
      <c r="AC805" s="304">
        <v>11</v>
      </c>
      <c r="AD805" s="366">
        <v>210.17</v>
      </c>
      <c r="AE805" s="304">
        <v>200</v>
      </c>
      <c r="AF805" s="331" t="e">
        <f>EXP(IF(X805="A",LN(#REF!),IF(X805="B",LN(#REF!),IF(OR(X805="C",X805="D",X805="CD"),LN(#REF!)+((LN(#REF!)-LN(#REF!))/(1+(EXP(LN(#REF!)-LN(AC805))/#REF!))),IF(X805="E",LN(204.2),"N/A")))))</f>
        <v>#REF!</v>
      </c>
      <c r="AG805" s="304">
        <v>0.33</v>
      </c>
      <c r="AH805" s="304">
        <v>3.9552299999999997E-3</v>
      </c>
      <c r="AI805" s="312"/>
      <c r="AJ805" s="332">
        <v>299</v>
      </c>
      <c r="AK805" s="304">
        <f t="shared" si="228"/>
        <v>270</v>
      </c>
      <c r="AL805" s="304">
        <f t="shared" si="242"/>
        <v>0.43</v>
      </c>
      <c r="AM805" s="389" t="str">
        <f t="shared" si="243"/>
        <v/>
      </c>
      <c r="AN805" s="304"/>
      <c r="AO805" s="304"/>
      <c r="AP805" s="312"/>
      <c r="AQ805" s="312"/>
      <c r="AR805" s="312"/>
      <c r="AS805" s="312"/>
      <c r="AT805" s="312"/>
      <c r="AU805" s="329">
        <f>VLOOKUP(C805,[1]world!$A$2:$B$3555,2,FALSE)</f>
        <v>7</v>
      </c>
      <c r="AV805" s="329">
        <v>388</v>
      </c>
      <c r="AW805" s="304">
        <v>0.37</v>
      </c>
      <c r="AX805" s="304">
        <v>-999</v>
      </c>
      <c r="AY805" s="304">
        <v>-999</v>
      </c>
      <c r="AZ805" s="304">
        <v>-999</v>
      </c>
      <c r="BA805" s="304">
        <v>-999</v>
      </c>
      <c r="BB805" s="304">
        <v>-999</v>
      </c>
      <c r="BC805" s="304">
        <v>-999</v>
      </c>
      <c r="BD805" s="304">
        <v>-999</v>
      </c>
      <c r="BE805" s="304">
        <v>-999</v>
      </c>
      <c r="BF805" s="304">
        <v>-999</v>
      </c>
      <c r="BG805" s="304">
        <v>-999</v>
      </c>
      <c r="BH805" s="304">
        <v>-999</v>
      </c>
      <c r="BI805" s="304">
        <v>-999</v>
      </c>
      <c r="BJ805" s="304" t="s">
        <v>4954</v>
      </c>
      <c r="BK805" s="304" t="s">
        <v>4954</v>
      </c>
      <c r="BL805" s="304" t="s">
        <v>4954</v>
      </c>
    </row>
    <row r="806" spans="1:64" ht="15" hidden="1" customHeight="1" x14ac:dyDescent="0.2">
      <c r="A806" s="304" t="s">
        <v>4922</v>
      </c>
      <c r="B806" s="304" t="s">
        <v>5968</v>
      </c>
      <c r="C806" s="304">
        <v>810</v>
      </c>
      <c r="D806" s="349" t="s">
        <v>687</v>
      </c>
      <c r="E806" s="309">
        <v>-999</v>
      </c>
      <c r="F806" s="309"/>
      <c r="G806" s="324">
        <v>24.765000000000001</v>
      </c>
      <c r="H806" s="324">
        <v>121.7212</v>
      </c>
      <c r="I806" s="324" t="s">
        <v>214</v>
      </c>
      <c r="J806" s="368">
        <f t="shared" si="241"/>
        <v>227.18</v>
      </c>
      <c r="K806" s="331">
        <v>0.1</v>
      </c>
      <c r="L806" s="304" t="str">
        <f t="shared" si="227"/>
        <v>D</v>
      </c>
      <c r="M806" s="388">
        <v>0</v>
      </c>
      <c r="N806" s="304"/>
      <c r="O806" s="356">
        <v>37</v>
      </c>
      <c r="P806" s="304">
        <v>227.18</v>
      </c>
      <c r="Q806" s="309">
        <v>2386</v>
      </c>
      <c r="R806" s="304" t="s">
        <v>5948</v>
      </c>
      <c r="S806" s="304"/>
      <c r="T806" s="304"/>
      <c r="U806" s="304"/>
      <c r="V806" s="304"/>
      <c r="W806" s="315" t="s">
        <v>225</v>
      </c>
      <c r="X806" s="304" t="s">
        <v>213</v>
      </c>
      <c r="Y806" s="366">
        <f t="shared" si="229"/>
        <v>274.5</v>
      </c>
      <c r="Z806" s="304"/>
      <c r="AA806" s="304"/>
      <c r="AB806" s="304" t="s">
        <v>213</v>
      </c>
      <c r="AC806" s="304">
        <v>13</v>
      </c>
      <c r="AD806" s="366">
        <v>227.18</v>
      </c>
      <c r="AE806" s="304">
        <v>300</v>
      </c>
      <c r="AF806" s="331" t="e">
        <f>EXP(IF(X806="A",LN(#REF!),IF(X806="B",LN(#REF!),IF(OR(X806="C",X806="D",X806="CD"),LN(#REF!)+((LN(#REF!)-LN(#REF!))/(1+(EXP(LN(#REF!)-LN(AC806))/#REF!))),IF(X806="E",LN(204.2),"N/A")))))</f>
        <v>#REF!</v>
      </c>
      <c r="AG806" s="304">
        <v>0.33</v>
      </c>
      <c r="AH806" s="304">
        <v>2.7595399999999999E-2</v>
      </c>
      <c r="AI806" s="312"/>
      <c r="AJ806" s="332">
        <v>760</v>
      </c>
      <c r="AK806" s="304">
        <f t="shared" si="228"/>
        <v>760</v>
      </c>
      <c r="AL806" s="304">
        <f t="shared" si="242"/>
        <v>0.43</v>
      </c>
      <c r="AM806" s="389" t="str">
        <f t="shared" si="243"/>
        <v/>
      </c>
      <c r="AN806" s="304"/>
      <c r="AO806" s="304"/>
      <c r="AP806" s="312"/>
      <c r="AQ806" s="312"/>
      <c r="AR806" s="312"/>
      <c r="AS806" s="312"/>
      <c r="AT806" s="312"/>
      <c r="AU806" s="329">
        <f>VLOOKUP(C806,[1]world!$A$2:$B$3555,2,FALSE)</f>
        <v>7</v>
      </c>
      <c r="AV806" s="329">
        <v>388</v>
      </c>
      <c r="AW806" s="304">
        <v>0.37</v>
      </c>
      <c r="AX806" s="304">
        <v>-999</v>
      </c>
      <c r="AY806" s="304">
        <v>-999</v>
      </c>
      <c r="AZ806" s="304">
        <v>-999</v>
      </c>
      <c r="BA806" s="304">
        <v>-999</v>
      </c>
      <c r="BB806" s="304">
        <v>-999</v>
      </c>
      <c r="BC806" s="304">
        <v>-999</v>
      </c>
      <c r="BD806" s="304">
        <v>-999</v>
      </c>
      <c r="BE806" s="304">
        <v>-999</v>
      </c>
      <c r="BF806" s="304">
        <v>-999</v>
      </c>
      <c r="BG806" s="304">
        <v>-999</v>
      </c>
      <c r="BH806" s="304">
        <v>-999</v>
      </c>
      <c r="BI806" s="304">
        <v>-999</v>
      </c>
      <c r="BJ806" s="304" t="s">
        <v>4954</v>
      </c>
      <c r="BK806" s="304" t="s">
        <v>4954</v>
      </c>
      <c r="BL806" s="304" t="s">
        <v>4954</v>
      </c>
    </row>
    <row r="807" spans="1:64" ht="15" hidden="1" customHeight="1" x14ac:dyDescent="0.2">
      <c r="A807" s="304" t="s">
        <v>4922</v>
      </c>
      <c r="B807" s="304" t="s">
        <v>5968</v>
      </c>
      <c r="C807" s="304">
        <v>811</v>
      </c>
      <c r="D807" s="349" t="s">
        <v>674</v>
      </c>
      <c r="E807" s="309">
        <v>-999</v>
      </c>
      <c r="F807" s="309"/>
      <c r="G807" s="324">
        <v>24.723299999999998</v>
      </c>
      <c r="H807" s="324">
        <v>121.79170000000001</v>
      </c>
      <c r="I807" s="324" t="s">
        <v>244</v>
      </c>
      <c r="J807" s="368">
        <f t="shared" si="241"/>
        <v>196.88</v>
      </c>
      <c r="K807" s="331">
        <v>0.1</v>
      </c>
      <c r="L807" s="304" t="str">
        <f t="shared" si="227"/>
        <v>D</v>
      </c>
      <c r="M807" s="388">
        <v>0</v>
      </c>
      <c r="N807" s="304"/>
      <c r="O807" s="356">
        <v>106</v>
      </c>
      <c r="P807" s="304">
        <v>196.88</v>
      </c>
      <c r="Q807" s="309">
        <v>2387</v>
      </c>
      <c r="R807" s="304" t="s">
        <v>5948</v>
      </c>
      <c r="S807" s="304"/>
      <c r="T807" s="304"/>
      <c r="U807" s="304"/>
      <c r="V807" s="304"/>
      <c r="W807" s="315" t="s">
        <v>372</v>
      </c>
      <c r="X807" s="304" t="s">
        <v>240</v>
      </c>
      <c r="Y807" s="366">
        <f t="shared" si="229"/>
        <v>181.5</v>
      </c>
      <c r="Z807" s="304">
        <v>0.2</v>
      </c>
      <c r="AA807" s="304"/>
      <c r="AB807" s="304" t="s">
        <v>240</v>
      </c>
      <c r="AC807" s="304">
        <v>4</v>
      </c>
      <c r="AD807" s="366">
        <v>196.88</v>
      </c>
      <c r="AE807" s="304">
        <v>204.2</v>
      </c>
      <c r="AF807" s="331">
        <f>EXP(IF(X807="A",LN(#REF!),IF(X807="B",LN(#REF!),IF(OR(X807="C",X807="D",X807="CD"),LN(#REF!)+((LN(#REF!)-LN(#REF!))/(1+(EXP(LN(#REF!)-LN(AC807))/#REF!))),IF(X807="E",LN(204.2),"N/A")))))</f>
        <v>204.19999999999993</v>
      </c>
      <c r="AG807" s="304">
        <v>0.2</v>
      </c>
      <c r="AH807" s="304">
        <v>5.3898900000000003E-4</v>
      </c>
      <c r="AI807" s="312"/>
      <c r="AJ807" s="332">
        <v>196</v>
      </c>
      <c r="AK807" s="304">
        <f t="shared" si="228"/>
        <v>210</v>
      </c>
      <c r="AL807" s="304">
        <f t="shared" si="242"/>
        <v>0.2</v>
      </c>
      <c r="AM807" s="389" t="str">
        <f t="shared" si="243"/>
        <v/>
      </c>
      <c r="AN807" s="304"/>
      <c r="AO807" s="304"/>
      <c r="AP807" s="312"/>
      <c r="AQ807" s="312"/>
      <c r="AR807" s="312"/>
      <c r="AS807" s="312"/>
      <c r="AT807" s="312"/>
      <c r="AU807" s="329">
        <f>VLOOKUP(C807,[1]world!$A$2:$B$3555,2,FALSE)</f>
        <v>16</v>
      </c>
      <c r="AV807" s="329">
        <v>246</v>
      </c>
      <c r="AW807" s="304">
        <v>0.18</v>
      </c>
      <c r="AX807" s="304">
        <v>-999</v>
      </c>
      <c r="AY807" s="304">
        <v>-999</v>
      </c>
      <c r="AZ807" s="304">
        <v>-999</v>
      </c>
      <c r="BA807" s="304">
        <v>-999</v>
      </c>
      <c r="BB807" s="304">
        <v>-999</v>
      </c>
      <c r="BC807" s="304">
        <v>-999</v>
      </c>
      <c r="BD807" s="304">
        <v>-999</v>
      </c>
      <c r="BE807" s="304">
        <v>-999</v>
      </c>
      <c r="BF807" s="304">
        <v>-999</v>
      </c>
      <c r="BG807" s="304">
        <v>-999</v>
      </c>
      <c r="BH807" s="304">
        <v>-999</v>
      </c>
      <c r="BI807" s="304">
        <v>-999</v>
      </c>
      <c r="BJ807" s="304" t="s">
        <v>4954</v>
      </c>
      <c r="BK807" s="304" t="s">
        <v>4954</v>
      </c>
      <c r="BL807" s="304" t="s">
        <v>4954</v>
      </c>
    </row>
    <row r="808" spans="1:64" ht="15" hidden="1" customHeight="1" x14ac:dyDescent="0.2">
      <c r="A808" s="304" t="s">
        <v>4922</v>
      </c>
      <c r="B808" s="304" t="s">
        <v>5968</v>
      </c>
      <c r="C808" s="304">
        <v>812</v>
      </c>
      <c r="D808" s="349" t="s">
        <v>664</v>
      </c>
      <c r="E808" s="309">
        <v>-999</v>
      </c>
      <c r="F808" s="309"/>
      <c r="G808" s="324">
        <v>24.690300000000001</v>
      </c>
      <c r="H808" s="324">
        <v>121.792</v>
      </c>
      <c r="I808" s="324" t="s">
        <v>244</v>
      </c>
      <c r="J808" s="368">
        <f t="shared" si="241"/>
        <v>209.36</v>
      </c>
      <c r="K808" s="331">
        <v>0.1</v>
      </c>
      <c r="L808" s="304" t="str">
        <f t="shared" si="227"/>
        <v>D</v>
      </c>
      <c r="M808" s="388">
        <v>0</v>
      </c>
      <c r="N808" s="304"/>
      <c r="O808" s="356">
        <v>37.5</v>
      </c>
      <c r="P808" s="304">
        <v>209.36</v>
      </c>
      <c r="Q808" s="309">
        <v>2388</v>
      </c>
      <c r="R808" s="304" t="s">
        <v>5948</v>
      </c>
      <c r="S808" s="304"/>
      <c r="T808" s="304"/>
      <c r="U808" s="304"/>
      <c r="V808" s="304"/>
      <c r="W808" s="315" t="s">
        <v>326</v>
      </c>
      <c r="X808" s="304" t="s">
        <v>213</v>
      </c>
      <c r="Y808" s="366">
        <f t="shared" si="229"/>
        <v>274.5</v>
      </c>
      <c r="Z808" s="304"/>
      <c r="AA808" s="304"/>
      <c r="AB808" s="304" t="s">
        <v>213</v>
      </c>
      <c r="AC808" s="304">
        <v>4</v>
      </c>
      <c r="AD808" s="366">
        <v>209.36</v>
      </c>
      <c r="AE808" s="304">
        <v>200</v>
      </c>
      <c r="AF808" s="331" t="e">
        <f>EXP(IF(X808="A",LN(#REF!),IF(X808="B",LN(#REF!),IF(OR(X808="C",X808="D",X808="CD"),LN(#REF!)+((LN(#REF!)-LN(#REF!))/(1+(EXP(LN(#REF!)-LN(AC808))/#REF!))),IF(X808="E",LN(204.2),"N/A")))))</f>
        <v>#REF!</v>
      </c>
      <c r="AG808" s="304">
        <v>0.33</v>
      </c>
      <c r="AH808" s="304">
        <v>1.6169699999999999E-3</v>
      </c>
      <c r="AI808" s="312"/>
      <c r="AJ808" s="332">
        <v>228</v>
      </c>
      <c r="AK808" s="304">
        <f t="shared" si="228"/>
        <v>210</v>
      </c>
      <c r="AL808" s="304">
        <f t="shared" si="242"/>
        <v>0.2</v>
      </c>
      <c r="AM808" s="389" t="str">
        <f t="shared" si="243"/>
        <v/>
      </c>
      <c r="AN808" s="304"/>
      <c r="AO808" s="304"/>
      <c r="AP808" s="312"/>
      <c r="AQ808" s="312"/>
      <c r="AR808" s="312"/>
      <c r="AS808" s="312"/>
      <c r="AT808" s="312"/>
      <c r="AU808" s="329">
        <f>VLOOKUP(C808,[1]world!$A$2:$B$3555,2,FALSE)</f>
        <v>16</v>
      </c>
      <c r="AV808" s="329">
        <v>246</v>
      </c>
      <c r="AW808" s="304">
        <v>0.18</v>
      </c>
      <c r="AX808" s="304">
        <v>-999</v>
      </c>
      <c r="AY808" s="304">
        <v>-999</v>
      </c>
      <c r="AZ808" s="304">
        <v>-999</v>
      </c>
      <c r="BA808" s="304">
        <v>-999</v>
      </c>
      <c r="BB808" s="304">
        <v>-999</v>
      </c>
      <c r="BC808" s="304">
        <v>-999</v>
      </c>
      <c r="BD808" s="304">
        <v>-999</v>
      </c>
      <c r="BE808" s="304">
        <v>-999</v>
      </c>
      <c r="BF808" s="304">
        <v>-999</v>
      </c>
      <c r="BG808" s="304">
        <v>-999</v>
      </c>
      <c r="BH808" s="304">
        <v>-999</v>
      </c>
      <c r="BI808" s="304">
        <v>-999</v>
      </c>
      <c r="BJ808" s="304" t="s">
        <v>4954</v>
      </c>
      <c r="BK808" s="304" t="s">
        <v>4954</v>
      </c>
      <c r="BL808" s="304" t="s">
        <v>4954</v>
      </c>
    </row>
    <row r="809" spans="1:64" ht="15" hidden="1" customHeight="1" x14ac:dyDescent="0.2">
      <c r="A809" s="304" t="s">
        <v>4922</v>
      </c>
      <c r="B809" s="304" t="s">
        <v>5968</v>
      </c>
      <c r="C809" s="304">
        <v>813</v>
      </c>
      <c r="D809" s="349" t="s">
        <v>609</v>
      </c>
      <c r="E809" s="309">
        <v>-999</v>
      </c>
      <c r="F809" s="309"/>
      <c r="G809" s="324">
        <v>24.629000000000001</v>
      </c>
      <c r="H809" s="324">
        <v>121.7347</v>
      </c>
      <c r="I809" s="324" t="s">
        <v>214</v>
      </c>
      <c r="J809" s="368">
        <f>EXP(0.21*LN(Y809)+0.33*LN(AF809)+0.28*LN(AJ809)+0.18*LN(AV809))</f>
        <v>573.03864891895489</v>
      </c>
      <c r="K809" s="331">
        <f>SQRT(0.21*AA809^2+0.33*AG809^2+0.28*AL809^2+0.18*AW809^2)</f>
        <v>0.3735866699977396</v>
      </c>
      <c r="L809" s="304" t="str">
        <f t="shared" si="227"/>
        <v>C</v>
      </c>
      <c r="M809" s="388" t="s">
        <v>6093</v>
      </c>
      <c r="N809" s="304"/>
      <c r="O809" s="356"/>
      <c r="P809" s="304"/>
      <c r="Q809" s="310"/>
      <c r="R809" s="304"/>
      <c r="S809" s="304"/>
      <c r="T809" s="304"/>
      <c r="U809" s="304"/>
      <c r="V809" s="304"/>
      <c r="W809" s="304" t="s">
        <v>235</v>
      </c>
      <c r="X809" s="304" t="s">
        <v>205</v>
      </c>
      <c r="Y809" s="366">
        <f t="shared" si="229"/>
        <v>424.8</v>
      </c>
      <c r="Z809" s="304"/>
      <c r="AA809" s="331">
        <v>0.36</v>
      </c>
      <c r="AB809" s="304" t="s">
        <v>205</v>
      </c>
      <c r="AC809" s="304">
        <v>120</v>
      </c>
      <c r="AD809" s="366">
        <v>0</v>
      </c>
      <c r="AE809" s="304">
        <v>559.6</v>
      </c>
      <c r="AF809" s="331">
        <f>EXP(IF(X809="A",LN(683.9),IF(X809="B",LN(559.6),IF(OR(X809="C",X809="D",X809="CD"),LN(225)+((LN(513)-LN(225))/(1+(EXP(LN(31.4)-LN(AC809))/0.48))),IF(X809="E",LN(204.2),"N/A")))))</f>
        <v>559.60000000000025</v>
      </c>
      <c r="AG809" s="304">
        <v>0.33</v>
      </c>
      <c r="AH809" s="304">
        <v>7.1298200000000006E-2</v>
      </c>
      <c r="AI809" s="312"/>
      <c r="AJ809" s="332">
        <v>760</v>
      </c>
      <c r="AK809" s="304">
        <f t="shared" si="228"/>
        <v>760</v>
      </c>
      <c r="AL809" s="363">
        <v>0.43</v>
      </c>
      <c r="AM809" s="389" t="str">
        <f t="shared" si="243"/>
        <v/>
      </c>
      <c r="AN809" s="304"/>
      <c r="AO809" s="304"/>
      <c r="AP809" s="312"/>
      <c r="AQ809" s="312"/>
      <c r="AR809" s="312"/>
      <c r="AS809" s="312"/>
      <c r="AT809" s="312"/>
      <c r="AU809" s="329">
        <f>VLOOKUP(C809,[1]world!$A$2:$B$3555,2,FALSE)</f>
        <v>3</v>
      </c>
      <c r="AV809" s="329">
        <v>547</v>
      </c>
      <c r="AW809" s="304">
        <v>0.37</v>
      </c>
      <c r="AX809" s="304">
        <v>-999</v>
      </c>
      <c r="AY809" s="304">
        <v>-999</v>
      </c>
      <c r="AZ809" s="304">
        <v>-999</v>
      </c>
      <c r="BA809" s="304">
        <v>-999</v>
      </c>
      <c r="BB809" s="304">
        <v>-999</v>
      </c>
      <c r="BC809" s="304">
        <v>-999</v>
      </c>
      <c r="BD809" s="304">
        <v>-999</v>
      </c>
      <c r="BE809" s="304">
        <v>-999</v>
      </c>
      <c r="BF809" s="304">
        <v>-999</v>
      </c>
      <c r="BG809" s="304">
        <v>-999</v>
      </c>
      <c r="BH809" s="304">
        <v>-999</v>
      </c>
      <c r="BI809" s="304">
        <v>-999</v>
      </c>
      <c r="BJ809" s="304" t="s">
        <v>4954</v>
      </c>
      <c r="BK809" s="304" t="s">
        <v>4954</v>
      </c>
      <c r="BL809" s="304" t="s">
        <v>4954</v>
      </c>
    </row>
    <row r="810" spans="1:64" ht="15" hidden="1" customHeight="1" x14ac:dyDescent="0.2">
      <c r="A810" s="304" t="s">
        <v>4922</v>
      </c>
      <c r="B810" s="304" t="s">
        <v>5968</v>
      </c>
      <c r="C810" s="304">
        <v>814</v>
      </c>
      <c r="D810" s="349" t="s">
        <v>619</v>
      </c>
      <c r="E810" s="309">
        <v>-999</v>
      </c>
      <c r="F810" s="309"/>
      <c r="G810" s="324">
        <v>24.655999999999999</v>
      </c>
      <c r="H810" s="324">
        <v>121.755</v>
      </c>
      <c r="I810" s="324" t="s">
        <v>254</v>
      </c>
      <c r="J810" s="368">
        <f t="shared" ref="J810:J815" si="244">P810</f>
        <v>158.13</v>
      </c>
      <c r="K810" s="331">
        <v>0.11</v>
      </c>
      <c r="L810" s="304" t="str">
        <f t="shared" si="227"/>
        <v>E</v>
      </c>
      <c r="M810" s="388">
        <v>1</v>
      </c>
      <c r="N810" s="304"/>
      <c r="O810" s="356">
        <v>27.3</v>
      </c>
      <c r="P810" s="331">
        <v>158.13</v>
      </c>
      <c r="Q810" s="309">
        <v>2389</v>
      </c>
      <c r="R810" s="304" t="s">
        <v>5948</v>
      </c>
      <c r="S810" s="304"/>
      <c r="T810" s="304"/>
      <c r="U810" s="304"/>
      <c r="V810" s="304"/>
      <c r="W810" s="315" t="s">
        <v>308</v>
      </c>
      <c r="X810" s="304" t="s">
        <v>240</v>
      </c>
      <c r="Y810" s="366">
        <f t="shared" si="229"/>
        <v>181.5</v>
      </c>
      <c r="Z810" s="304">
        <v>0.2</v>
      </c>
      <c r="AA810" s="304"/>
      <c r="AB810" s="304" t="s">
        <v>240</v>
      </c>
      <c r="AC810" s="304">
        <v>7</v>
      </c>
      <c r="AD810" s="366">
        <v>158.13</v>
      </c>
      <c r="AE810" s="304">
        <v>204.2</v>
      </c>
      <c r="AF810" s="331">
        <f>EXP(IF(X810="A",LN(#REF!),IF(X810="B",LN(#REF!),IF(OR(X810="C",X810="D",X810="CD"),LN(#REF!)+((LN(#REF!)-LN(#REF!))/(1+(EXP(LN(#REF!)-LN(AC810))/#REF!))),IF(X810="E",LN(204.2),"N/A")))))</f>
        <v>204.19999999999993</v>
      </c>
      <c r="AG810" s="304">
        <v>0.2</v>
      </c>
      <c r="AH810" s="304">
        <v>1.04358E-2</v>
      </c>
      <c r="AI810" s="312"/>
      <c r="AJ810" s="332">
        <v>433</v>
      </c>
      <c r="AK810" s="304">
        <f t="shared" si="228"/>
        <v>425</v>
      </c>
      <c r="AL810" s="304">
        <f t="shared" ref="AL810:AL815" si="245">IF(AH810&lt;=0.0022,0.2,0.43)</f>
        <v>0.43</v>
      </c>
      <c r="AM810" s="389" t="str">
        <f t="shared" si="243"/>
        <v/>
      </c>
      <c r="AN810" s="304"/>
      <c r="AO810" s="304"/>
      <c r="AP810" s="312"/>
      <c r="AQ810" s="312"/>
      <c r="AR810" s="312"/>
      <c r="AS810" s="312"/>
      <c r="AT810" s="312"/>
      <c r="AU810" s="329">
        <f>VLOOKUP(C810,[1]world!$A$2:$B$3555,2,FALSE)</f>
        <v>7</v>
      </c>
      <c r="AV810" s="329">
        <v>388</v>
      </c>
      <c r="AW810" s="304">
        <v>0.37</v>
      </c>
      <c r="AX810" s="304">
        <v>-999</v>
      </c>
      <c r="AY810" s="304">
        <v>-999</v>
      </c>
      <c r="AZ810" s="304">
        <v>-999</v>
      </c>
      <c r="BA810" s="304">
        <v>-999</v>
      </c>
      <c r="BB810" s="304">
        <v>-999</v>
      </c>
      <c r="BC810" s="304">
        <v>-999</v>
      </c>
      <c r="BD810" s="304">
        <v>-999</v>
      </c>
      <c r="BE810" s="304">
        <v>-999</v>
      </c>
      <c r="BF810" s="304">
        <v>-999</v>
      </c>
      <c r="BG810" s="304">
        <v>-999</v>
      </c>
      <c r="BH810" s="304">
        <v>-999</v>
      </c>
      <c r="BI810" s="304">
        <v>-999</v>
      </c>
      <c r="BJ810" s="304" t="s">
        <v>4954</v>
      </c>
      <c r="BK810" s="304" t="s">
        <v>4954</v>
      </c>
      <c r="BL810" s="304" t="s">
        <v>4954</v>
      </c>
    </row>
    <row r="811" spans="1:64" ht="15" hidden="1" customHeight="1" x14ac:dyDescent="0.2">
      <c r="A811" s="304" t="s">
        <v>4922</v>
      </c>
      <c r="B811" s="304" t="s">
        <v>5968</v>
      </c>
      <c r="C811" s="304">
        <v>815</v>
      </c>
      <c r="D811" s="349" t="s">
        <v>627</v>
      </c>
      <c r="E811" s="309">
        <v>-999</v>
      </c>
      <c r="F811" s="309"/>
      <c r="G811" s="324">
        <v>24.666</v>
      </c>
      <c r="H811" s="324">
        <v>121.7338</v>
      </c>
      <c r="I811" s="324" t="s">
        <v>254</v>
      </c>
      <c r="J811" s="368">
        <f t="shared" si="244"/>
        <v>396.93</v>
      </c>
      <c r="K811" s="331">
        <v>0.11</v>
      </c>
      <c r="L811" s="304" t="str">
        <f t="shared" si="227"/>
        <v>C</v>
      </c>
      <c r="M811" s="388">
        <v>1</v>
      </c>
      <c r="N811" s="304"/>
      <c r="O811" s="356">
        <v>29</v>
      </c>
      <c r="P811" s="331">
        <v>396.93</v>
      </c>
      <c r="Q811" s="309">
        <v>2390</v>
      </c>
      <c r="R811" s="304" t="s">
        <v>5948</v>
      </c>
      <c r="S811" s="304"/>
      <c r="T811" s="304"/>
      <c r="U811" s="304"/>
      <c r="V811" s="304"/>
      <c r="W811" s="315" t="s">
        <v>253</v>
      </c>
      <c r="X811" s="304" t="s">
        <v>213</v>
      </c>
      <c r="Y811" s="366">
        <f t="shared" si="229"/>
        <v>274.5</v>
      </c>
      <c r="Z811" s="304"/>
      <c r="AA811" s="304"/>
      <c r="AB811" s="304" t="s">
        <v>213</v>
      </c>
      <c r="AC811" s="304">
        <v>60</v>
      </c>
      <c r="AD811" s="366">
        <v>396.93</v>
      </c>
      <c r="AE811" s="304">
        <v>400</v>
      </c>
      <c r="AF811" s="331" t="e">
        <f>EXP(IF(X811="A",LN(#REF!),IF(X811="B",LN(#REF!),IF(OR(X811="C",X811="D",X811="CD"),LN(#REF!)+((LN(#REF!)-LN(#REF!))/(1+(EXP(LN(#REF!)-LN(AC811))/#REF!))),IF(X811="E",LN(204.2),"N/A")))))</f>
        <v>#REF!</v>
      </c>
      <c r="AG811" s="304">
        <v>0.33</v>
      </c>
      <c r="AH811" s="304">
        <v>1.04184E-2</v>
      </c>
      <c r="AI811" s="312"/>
      <c r="AJ811" s="332">
        <v>432</v>
      </c>
      <c r="AK811" s="304">
        <f t="shared" si="228"/>
        <v>425</v>
      </c>
      <c r="AL811" s="304">
        <f t="shared" si="245"/>
        <v>0.43</v>
      </c>
      <c r="AM811" s="389" t="str">
        <f t="shared" si="243"/>
        <v/>
      </c>
      <c r="AN811" s="304"/>
      <c r="AO811" s="304"/>
      <c r="AP811" s="312"/>
      <c r="AQ811" s="312"/>
      <c r="AR811" s="312"/>
      <c r="AS811" s="312"/>
      <c r="AT811" s="312"/>
      <c r="AU811" s="329">
        <f>VLOOKUP(C811,[1]world!$A$2:$B$3555,2,FALSE)</f>
        <v>11</v>
      </c>
      <c r="AV811" s="329">
        <v>328</v>
      </c>
      <c r="AW811" s="304">
        <v>0.37</v>
      </c>
      <c r="AX811" s="304">
        <v>-999</v>
      </c>
      <c r="AY811" s="304">
        <v>-999</v>
      </c>
      <c r="AZ811" s="304">
        <v>-999</v>
      </c>
      <c r="BA811" s="304">
        <v>-999</v>
      </c>
      <c r="BB811" s="304">
        <v>-999</v>
      </c>
      <c r="BC811" s="304">
        <v>-999</v>
      </c>
      <c r="BD811" s="304">
        <v>-999</v>
      </c>
      <c r="BE811" s="304">
        <v>-999</v>
      </c>
      <c r="BF811" s="304">
        <v>-999</v>
      </c>
      <c r="BG811" s="304">
        <v>-999</v>
      </c>
      <c r="BH811" s="304">
        <v>-999</v>
      </c>
      <c r="BI811" s="304">
        <v>-999</v>
      </c>
      <c r="BJ811" s="304" t="s">
        <v>4954</v>
      </c>
      <c r="BK811" s="304" t="s">
        <v>4954</v>
      </c>
      <c r="BL811" s="304" t="s">
        <v>4954</v>
      </c>
    </row>
    <row r="812" spans="1:64" ht="15" hidden="1" customHeight="1" x14ac:dyDescent="0.2">
      <c r="A812" s="304" t="s">
        <v>4922</v>
      </c>
      <c r="B812" s="304" t="s">
        <v>5968</v>
      </c>
      <c r="C812" s="304">
        <v>816</v>
      </c>
      <c r="D812" s="349" t="s">
        <v>689</v>
      </c>
      <c r="E812" s="309">
        <v>-999</v>
      </c>
      <c r="F812" s="309"/>
      <c r="G812" s="324">
        <v>24.766300000000001</v>
      </c>
      <c r="H812" s="324">
        <v>121.7612</v>
      </c>
      <c r="I812" s="324" t="s">
        <v>244</v>
      </c>
      <c r="J812" s="368">
        <f t="shared" si="244"/>
        <v>199.59</v>
      </c>
      <c r="K812" s="331">
        <v>0.1</v>
      </c>
      <c r="L812" s="304" t="str">
        <f t="shared" si="227"/>
        <v>D</v>
      </c>
      <c r="M812" s="388">
        <v>0</v>
      </c>
      <c r="N812" s="304"/>
      <c r="O812" s="356">
        <v>34.5</v>
      </c>
      <c r="P812" s="304">
        <v>199.59</v>
      </c>
      <c r="Q812" s="309">
        <v>2391</v>
      </c>
      <c r="R812" s="304" t="s">
        <v>5948</v>
      </c>
      <c r="S812" s="304"/>
      <c r="T812" s="304"/>
      <c r="U812" s="304"/>
      <c r="V812" s="304"/>
      <c r="W812" s="315" t="s">
        <v>326</v>
      </c>
      <c r="X812" s="304" t="s">
        <v>213</v>
      </c>
      <c r="Y812" s="366">
        <f t="shared" si="229"/>
        <v>274.5</v>
      </c>
      <c r="Z812" s="304"/>
      <c r="AA812" s="304"/>
      <c r="AB812" s="304" t="s">
        <v>213</v>
      </c>
      <c r="AC812" s="304">
        <v>1</v>
      </c>
      <c r="AD812" s="366">
        <v>199.59</v>
      </c>
      <c r="AE812" s="304">
        <v>200</v>
      </c>
      <c r="AF812" s="331" t="e">
        <f>EXP(IF(X812="A",LN(#REF!),IF(X812="B",LN(#REF!),IF(OR(X812="C",X812="D",X812="CD"),LN(#REF!)+((LN(#REF!)-LN(#REF!))/(1+(EXP(LN(#REF!)-LN(AC812))/#REF!))),IF(X812="E",LN(204.2),"N/A")))))</f>
        <v>#REF!</v>
      </c>
      <c r="AG812" s="304">
        <v>0.33</v>
      </c>
      <c r="AH812" s="304">
        <v>3.66827E-3</v>
      </c>
      <c r="AI812" s="312"/>
      <c r="AJ812" s="332">
        <v>290</v>
      </c>
      <c r="AK812" s="304">
        <f t="shared" si="228"/>
        <v>270</v>
      </c>
      <c r="AL812" s="304">
        <f t="shared" si="245"/>
        <v>0.43</v>
      </c>
      <c r="AM812" s="389" t="str">
        <f t="shared" si="243"/>
        <v/>
      </c>
      <c r="AN812" s="304"/>
      <c r="AO812" s="304"/>
      <c r="AP812" s="312"/>
      <c r="AQ812" s="312"/>
      <c r="AR812" s="312"/>
      <c r="AS812" s="312"/>
      <c r="AT812" s="312"/>
      <c r="AU812" s="329">
        <f>VLOOKUP(C812,[1]world!$A$2:$B$3555,2,FALSE)</f>
        <v>15</v>
      </c>
      <c r="AV812" s="329">
        <v>363</v>
      </c>
      <c r="AW812" s="304">
        <v>0.37</v>
      </c>
      <c r="AX812" s="304">
        <v>-999</v>
      </c>
      <c r="AY812" s="304">
        <v>-999</v>
      </c>
      <c r="AZ812" s="304">
        <v>-999</v>
      </c>
      <c r="BA812" s="304">
        <v>-999</v>
      </c>
      <c r="BB812" s="304">
        <v>-999</v>
      </c>
      <c r="BC812" s="304">
        <v>-999</v>
      </c>
      <c r="BD812" s="304">
        <v>-999</v>
      </c>
      <c r="BE812" s="304">
        <v>-999</v>
      </c>
      <c r="BF812" s="304">
        <v>-999</v>
      </c>
      <c r="BG812" s="304">
        <v>-999</v>
      </c>
      <c r="BH812" s="304">
        <v>-999</v>
      </c>
      <c r="BI812" s="304">
        <v>-999</v>
      </c>
      <c r="BJ812" s="304" t="s">
        <v>4954</v>
      </c>
      <c r="BK812" s="304" t="s">
        <v>4954</v>
      </c>
      <c r="BL812" s="304" t="s">
        <v>4954</v>
      </c>
    </row>
    <row r="813" spans="1:64" ht="15" hidden="1" customHeight="1" x14ac:dyDescent="0.2">
      <c r="A813" s="304" t="s">
        <v>4922</v>
      </c>
      <c r="B813" s="304" t="s">
        <v>5968</v>
      </c>
      <c r="C813" s="304">
        <v>817</v>
      </c>
      <c r="D813" s="349" t="s">
        <v>688</v>
      </c>
      <c r="E813" s="309">
        <v>-999</v>
      </c>
      <c r="F813" s="309"/>
      <c r="G813" s="324">
        <v>24.765499999999999</v>
      </c>
      <c r="H813" s="324">
        <v>121.748</v>
      </c>
      <c r="I813" s="324" t="s">
        <v>244</v>
      </c>
      <c r="J813" s="368">
        <f t="shared" si="244"/>
        <v>190</v>
      </c>
      <c r="K813" s="331">
        <v>0.2</v>
      </c>
      <c r="L813" s="304" t="str">
        <f t="shared" si="227"/>
        <v>D</v>
      </c>
      <c r="M813" s="388">
        <v>1</v>
      </c>
      <c r="N813" s="304"/>
      <c r="O813" s="356">
        <v>13</v>
      </c>
      <c r="P813" s="331">
        <v>190</v>
      </c>
      <c r="Q813" s="309">
        <v>2392</v>
      </c>
      <c r="R813" s="304" t="s">
        <v>5948</v>
      </c>
      <c r="S813" s="304"/>
      <c r="T813" s="304"/>
      <c r="U813" s="304"/>
      <c r="V813" s="304"/>
      <c r="W813" s="315" t="s">
        <v>372</v>
      </c>
      <c r="X813" s="304" t="s">
        <v>240</v>
      </c>
      <c r="Y813" s="366">
        <f t="shared" si="229"/>
        <v>181.5</v>
      </c>
      <c r="Z813" s="304">
        <v>0.2</v>
      </c>
      <c r="AA813" s="304"/>
      <c r="AB813" s="304" t="s">
        <v>240</v>
      </c>
      <c r="AC813" s="304">
        <v>7</v>
      </c>
      <c r="AD813" s="366">
        <v>190</v>
      </c>
      <c r="AE813" s="304">
        <v>204.2</v>
      </c>
      <c r="AF813" s="331">
        <f>EXP(IF(X813="A",LN(#REF!),IF(X813="B",LN(#REF!),IF(OR(X813="C",X813="D",X813="CD"),LN(#REF!)+((LN(#REF!)-LN(#REF!))/(1+(EXP(LN(#REF!)-LN(AC813))/#REF!))),IF(X813="E",LN(204.2),"N/A")))))</f>
        <v>204.19999999999993</v>
      </c>
      <c r="AG813" s="304">
        <v>0.2</v>
      </c>
      <c r="AH813" s="304">
        <v>2.08157E-3</v>
      </c>
      <c r="AI813" s="312"/>
      <c r="AJ813" s="332">
        <v>242</v>
      </c>
      <c r="AK813" s="304">
        <f t="shared" si="228"/>
        <v>270</v>
      </c>
      <c r="AL813" s="304">
        <f t="shared" si="245"/>
        <v>0.2</v>
      </c>
      <c r="AM813" s="389" t="str">
        <f t="shared" si="243"/>
        <v/>
      </c>
      <c r="AN813" s="304"/>
      <c r="AO813" s="304"/>
      <c r="AP813" s="312"/>
      <c r="AQ813" s="312"/>
      <c r="AR813" s="312"/>
      <c r="AS813" s="312"/>
      <c r="AT813" s="312"/>
      <c r="AU813" s="329">
        <f>VLOOKUP(C813,[1]world!$A$2:$B$3555,2,FALSE)</f>
        <v>15</v>
      </c>
      <c r="AV813" s="329">
        <v>363</v>
      </c>
      <c r="AW813" s="304">
        <v>0.37</v>
      </c>
      <c r="AX813" s="304">
        <v>-999</v>
      </c>
      <c r="AY813" s="304">
        <v>-999</v>
      </c>
      <c r="AZ813" s="304">
        <v>-999</v>
      </c>
      <c r="BA813" s="304">
        <v>-999</v>
      </c>
      <c r="BB813" s="304">
        <v>-999</v>
      </c>
      <c r="BC813" s="304">
        <v>-999</v>
      </c>
      <c r="BD813" s="304">
        <v>-999</v>
      </c>
      <c r="BE813" s="304">
        <v>-999</v>
      </c>
      <c r="BF813" s="304">
        <v>-999</v>
      </c>
      <c r="BG813" s="304">
        <v>-999</v>
      </c>
      <c r="BH813" s="304">
        <v>-999</v>
      </c>
      <c r="BI813" s="304">
        <v>-999</v>
      </c>
      <c r="BJ813" s="304" t="s">
        <v>4954</v>
      </c>
      <c r="BK813" s="304" t="s">
        <v>4954</v>
      </c>
      <c r="BL813" s="304" t="s">
        <v>4954</v>
      </c>
    </row>
    <row r="814" spans="1:64" ht="15" hidden="1" customHeight="1" x14ac:dyDescent="0.2">
      <c r="A814" s="304" t="s">
        <v>208</v>
      </c>
      <c r="B814" s="304" t="s">
        <v>5968</v>
      </c>
      <c r="C814" s="304">
        <v>818</v>
      </c>
      <c r="D814" s="349" t="s">
        <v>582</v>
      </c>
      <c r="E814" s="309">
        <v>-999</v>
      </c>
      <c r="F814" s="309"/>
      <c r="G814" s="324">
        <v>24.428000000000001</v>
      </c>
      <c r="H814" s="324">
        <v>121.7407</v>
      </c>
      <c r="I814" s="324" t="s">
        <v>232</v>
      </c>
      <c r="J814" s="368">
        <f t="shared" si="244"/>
        <v>621.05999999999995</v>
      </c>
      <c r="K814" s="331">
        <v>0.1</v>
      </c>
      <c r="L814" s="304" t="str">
        <f t="shared" si="227"/>
        <v>C</v>
      </c>
      <c r="M814" s="388">
        <v>0</v>
      </c>
      <c r="N814" s="304"/>
      <c r="O814" s="356">
        <v>32.6</v>
      </c>
      <c r="P814" s="356">
        <v>621.05999999999995</v>
      </c>
      <c r="Q814" s="309">
        <v>3187</v>
      </c>
      <c r="R814" s="304" t="s">
        <v>5948</v>
      </c>
      <c r="S814" s="304"/>
      <c r="T814" s="304"/>
      <c r="U814" s="304"/>
      <c r="V814" s="304"/>
      <c r="W814" s="304" t="s">
        <v>583</v>
      </c>
      <c r="X814" s="304" t="s">
        <v>205</v>
      </c>
      <c r="Y814" s="366">
        <f t="shared" si="229"/>
        <v>424.8</v>
      </c>
      <c r="Z814" s="304"/>
      <c r="AA814" s="304"/>
      <c r="AB814" s="304" t="s">
        <v>205</v>
      </c>
      <c r="AC814" s="304">
        <v>113</v>
      </c>
      <c r="AD814" s="366">
        <v>621.05999999999995</v>
      </c>
      <c r="AE814" s="304">
        <v>559.6</v>
      </c>
      <c r="AF814" s="331" t="e">
        <f>EXP(IF(X814="A",LN(#REF!),IF(X814="B",LN(#REF!),IF(OR(X814="C",X814="D",X814="CD"),LN(#REF!)+((LN(#REF!)-LN(#REF!))/(1+(EXP(LN(#REF!)-LN(AC814))/#REF!))),IF(X814="E",LN(204.2),"N/A")))))</f>
        <v>#REF!</v>
      </c>
      <c r="AG814" s="304">
        <v>0.33</v>
      </c>
      <c r="AH814" s="304">
        <v>0.28177000000000002</v>
      </c>
      <c r="AI814" s="312"/>
      <c r="AJ814" s="332">
        <v>760</v>
      </c>
      <c r="AK814" s="304">
        <f t="shared" si="228"/>
        <v>760</v>
      </c>
      <c r="AL814" s="304">
        <f t="shared" si="245"/>
        <v>0.43</v>
      </c>
      <c r="AM814" s="389" t="str">
        <f t="shared" si="243"/>
        <v/>
      </c>
      <c r="AN814" s="304"/>
      <c r="AO814" s="304"/>
      <c r="AP814" s="312"/>
      <c r="AQ814" s="312"/>
      <c r="AR814" s="312"/>
      <c r="AS814" s="312"/>
      <c r="AT814" s="312"/>
      <c r="AU814" s="329">
        <f>VLOOKUP(C814,[1]world!$A$2:$B$3555,2,FALSE)</f>
        <v>1</v>
      </c>
      <c r="AV814" s="329">
        <v>519</v>
      </c>
      <c r="AW814" s="304">
        <v>0.37</v>
      </c>
      <c r="AX814" s="304">
        <v>-999</v>
      </c>
      <c r="AY814" s="304">
        <v>-999</v>
      </c>
      <c r="AZ814" s="304">
        <v>-999</v>
      </c>
      <c r="BA814" s="304">
        <v>-999</v>
      </c>
      <c r="BB814" s="304">
        <v>-999</v>
      </c>
      <c r="BC814" s="304">
        <v>-999</v>
      </c>
      <c r="BD814" s="304">
        <v>-999</v>
      </c>
      <c r="BE814" s="304">
        <v>-999</v>
      </c>
      <c r="BF814" s="304">
        <v>-999</v>
      </c>
      <c r="BG814" s="304">
        <v>-999</v>
      </c>
      <c r="BH814" s="304">
        <v>-999</v>
      </c>
      <c r="BI814" s="304">
        <v>-999</v>
      </c>
      <c r="BJ814" s="304" t="s">
        <v>4954</v>
      </c>
      <c r="BK814" s="304" t="s">
        <v>4954</v>
      </c>
      <c r="BL814" s="304" t="s">
        <v>4954</v>
      </c>
    </row>
    <row r="815" spans="1:64" ht="15" hidden="1" customHeight="1" x14ac:dyDescent="0.2">
      <c r="A815" s="304" t="s">
        <v>4922</v>
      </c>
      <c r="B815" s="304" t="s">
        <v>5968</v>
      </c>
      <c r="C815" s="304">
        <v>819</v>
      </c>
      <c r="D815" s="349" t="s">
        <v>673</v>
      </c>
      <c r="E815" s="309">
        <v>-999</v>
      </c>
      <c r="F815" s="309"/>
      <c r="G815" s="324">
        <v>24.7212</v>
      </c>
      <c r="H815" s="324">
        <v>121.667</v>
      </c>
      <c r="I815" s="324" t="s">
        <v>214</v>
      </c>
      <c r="J815" s="368">
        <f t="shared" si="244"/>
        <v>520.64</v>
      </c>
      <c r="K815" s="331">
        <v>0.1</v>
      </c>
      <c r="L815" s="304" t="str">
        <f t="shared" si="227"/>
        <v>C</v>
      </c>
      <c r="M815" s="388">
        <v>0</v>
      </c>
      <c r="N815" s="304"/>
      <c r="O815" s="356">
        <v>32.200000000000003</v>
      </c>
      <c r="P815" s="356">
        <v>520.64</v>
      </c>
      <c r="Q815" s="309">
        <v>3188</v>
      </c>
      <c r="R815" s="304" t="s">
        <v>5948</v>
      </c>
      <c r="S815" s="304"/>
      <c r="T815" s="304"/>
      <c r="U815" s="304"/>
      <c r="V815" s="304"/>
      <c r="W815" s="304" t="s">
        <v>235</v>
      </c>
      <c r="X815" s="304" t="s">
        <v>205</v>
      </c>
      <c r="Y815" s="366">
        <f t="shared" si="229"/>
        <v>424.8</v>
      </c>
      <c r="Z815" s="304"/>
      <c r="AA815" s="304"/>
      <c r="AB815" s="304" t="s">
        <v>205</v>
      </c>
      <c r="AC815" s="304">
        <v>20</v>
      </c>
      <c r="AD815" s="366">
        <v>520.64</v>
      </c>
      <c r="AE815" s="304">
        <v>559.6</v>
      </c>
      <c r="AF815" s="331" t="e">
        <f>EXP(IF(X815="A",LN(#REF!),IF(X815="B",LN(#REF!),IF(OR(X815="C",X815="D",X815="CD"),LN(#REF!)+((LN(#REF!)-LN(#REF!))/(1+(EXP(LN(#REF!)-LN(AC815))/#REF!))),IF(X815="E",LN(204.2),"N/A")))))</f>
        <v>#REF!</v>
      </c>
      <c r="AG815" s="304">
        <v>0.33</v>
      </c>
      <c r="AH815" s="304">
        <v>0.148475</v>
      </c>
      <c r="AI815" s="312"/>
      <c r="AJ815" s="332">
        <v>760</v>
      </c>
      <c r="AK815" s="304">
        <f t="shared" si="228"/>
        <v>760</v>
      </c>
      <c r="AL815" s="304">
        <f t="shared" si="245"/>
        <v>0.43</v>
      </c>
      <c r="AM815" s="389" t="str">
        <f t="shared" si="243"/>
        <v/>
      </c>
      <c r="AN815" s="304"/>
      <c r="AO815" s="304"/>
      <c r="AP815" s="312"/>
      <c r="AQ815" s="312"/>
      <c r="AR815" s="312"/>
      <c r="AS815" s="312"/>
      <c r="AT815" s="312"/>
      <c r="AU815" s="329">
        <f>VLOOKUP(C815,[1]world!$A$2:$B$3555,2,FALSE)</f>
        <v>3</v>
      </c>
      <c r="AV815" s="329">
        <v>547</v>
      </c>
      <c r="AW815" s="304">
        <v>0.37</v>
      </c>
      <c r="AX815" s="304">
        <v>-999</v>
      </c>
      <c r="AY815" s="304">
        <v>-999</v>
      </c>
      <c r="AZ815" s="304">
        <v>-999</v>
      </c>
      <c r="BA815" s="304">
        <v>-999</v>
      </c>
      <c r="BB815" s="304">
        <v>-999</v>
      </c>
      <c r="BC815" s="304">
        <v>-999</v>
      </c>
      <c r="BD815" s="304">
        <v>-999</v>
      </c>
      <c r="BE815" s="304">
        <v>-999</v>
      </c>
      <c r="BF815" s="304">
        <v>-999</v>
      </c>
      <c r="BG815" s="304">
        <v>-999</v>
      </c>
      <c r="BH815" s="304">
        <v>-999</v>
      </c>
      <c r="BI815" s="304">
        <v>-999</v>
      </c>
      <c r="BJ815" s="304" t="s">
        <v>4954</v>
      </c>
      <c r="BK815" s="304" t="s">
        <v>4954</v>
      </c>
      <c r="BL815" s="304" t="s">
        <v>4954</v>
      </c>
    </row>
    <row r="816" spans="1:64" ht="15" hidden="1" customHeight="1" x14ac:dyDescent="0.2">
      <c r="A816" s="304" t="s">
        <v>4922</v>
      </c>
      <c r="B816" s="304" t="s">
        <v>5968</v>
      </c>
      <c r="C816" s="304">
        <v>820</v>
      </c>
      <c r="D816" s="349" t="s">
        <v>603</v>
      </c>
      <c r="E816" s="309">
        <v>-999</v>
      </c>
      <c r="F816" s="309"/>
      <c r="G816" s="324">
        <v>24.609200000000001</v>
      </c>
      <c r="H816" s="324">
        <v>121.8488</v>
      </c>
      <c r="I816" s="324" t="s">
        <v>214</v>
      </c>
      <c r="J816" s="368">
        <f>EXP(0.21*LN(Y816)+0.33*LN(AF816)+0.28*LN(AJ816)+0.18*LN(AV816))</f>
        <v>579.44516834051035</v>
      </c>
      <c r="K816" s="331">
        <f>SQRT(0.21*AA816^2+0.33*AG816^2+0.28*AL816^2+0.18*AW816^2)</f>
        <v>0.40511233010117081</v>
      </c>
      <c r="L816" s="304" t="str">
        <f t="shared" si="227"/>
        <v>C</v>
      </c>
      <c r="M816" s="388" t="s">
        <v>6093</v>
      </c>
      <c r="N816" s="304"/>
      <c r="O816" s="356"/>
      <c r="P816" s="356"/>
      <c r="Q816" s="356"/>
      <c r="R816" s="304"/>
      <c r="S816" s="304"/>
      <c r="T816" s="304"/>
      <c r="U816" s="304"/>
      <c r="V816" s="304"/>
      <c r="W816" s="315" t="s">
        <v>259</v>
      </c>
      <c r="X816" s="304" t="s">
        <v>232</v>
      </c>
      <c r="Y816" s="366">
        <f t="shared" si="229"/>
        <v>506.6</v>
      </c>
      <c r="Z816" s="304"/>
      <c r="AA816" s="304">
        <v>0.45</v>
      </c>
      <c r="AB816" s="304" t="s">
        <v>232</v>
      </c>
      <c r="AC816" s="304">
        <v>20</v>
      </c>
      <c r="AD816" s="366">
        <v>0</v>
      </c>
      <c r="AE816" s="304">
        <v>683.9</v>
      </c>
      <c r="AF816" s="331">
        <f>EXP(IF(X816="A",LN(683.9),IF(X816="B",LN(559.6),IF(OR(X816="C",X816="D",X816="CD"),LN(225)+((LN(513)-LN(225))/(1+(EXP(LN(31.4)-LN(AC816))/0.48))),IF(X816="E",LN(204.2),"N/A")))))</f>
        <v>683.90000000000032</v>
      </c>
      <c r="AG816" s="304">
        <v>0.37</v>
      </c>
      <c r="AH816" s="304">
        <v>7.3993699999999996E-2</v>
      </c>
      <c r="AI816" s="312"/>
      <c r="AJ816" s="332">
        <v>760</v>
      </c>
      <c r="AK816" s="304">
        <f t="shared" si="228"/>
        <v>760</v>
      </c>
      <c r="AL816" s="363">
        <v>0.43</v>
      </c>
      <c r="AM816" s="389" t="str">
        <f t="shared" si="243"/>
        <v/>
      </c>
      <c r="AN816" s="304"/>
      <c r="AO816" s="304"/>
      <c r="AP816" s="312"/>
      <c r="AQ816" s="312"/>
      <c r="AR816" s="312"/>
      <c r="AS816" s="312"/>
      <c r="AT816" s="312"/>
      <c r="AU816" s="329">
        <f>VLOOKUP(C816,[1]world!$A$2:$B$3555,2,FALSE)</f>
        <v>11</v>
      </c>
      <c r="AV816" s="329">
        <v>328</v>
      </c>
      <c r="AW816" s="304">
        <v>0.37</v>
      </c>
      <c r="AX816" s="304">
        <v>-999</v>
      </c>
      <c r="AY816" s="304">
        <v>-999</v>
      </c>
      <c r="AZ816" s="304">
        <v>-999</v>
      </c>
      <c r="BA816" s="304">
        <v>-999</v>
      </c>
      <c r="BB816" s="304">
        <v>-999</v>
      </c>
      <c r="BC816" s="304">
        <v>-999</v>
      </c>
      <c r="BD816" s="304">
        <v>-999</v>
      </c>
      <c r="BE816" s="304">
        <v>-999</v>
      </c>
      <c r="BF816" s="304">
        <v>-999</v>
      </c>
      <c r="BG816" s="304">
        <v>-999</v>
      </c>
      <c r="BH816" s="304">
        <v>-999</v>
      </c>
      <c r="BI816" s="304">
        <v>-999</v>
      </c>
      <c r="BJ816" s="304" t="s">
        <v>4954</v>
      </c>
      <c r="BK816" s="304" t="s">
        <v>4954</v>
      </c>
      <c r="BL816" s="304" t="s">
        <v>4954</v>
      </c>
    </row>
    <row r="817" spans="1:64" ht="15" hidden="1" customHeight="1" x14ac:dyDescent="0.2">
      <c r="A817" s="304" t="s">
        <v>208</v>
      </c>
      <c r="B817" s="304" t="s">
        <v>5968</v>
      </c>
      <c r="C817" s="304">
        <v>821</v>
      </c>
      <c r="D817" s="349" t="s">
        <v>717</v>
      </c>
      <c r="E817" s="309">
        <v>-999</v>
      </c>
      <c r="F817" s="309"/>
      <c r="G817" s="324">
        <v>24.973199999999999</v>
      </c>
      <c r="H817" s="324">
        <v>121.9183</v>
      </c>
      <c r="I817" s="324" t="s">
        <v>214</v>
      </c>
      <c r="J817" s="368">
        <f>P817</f>
        <v>677.3</v>
      </c>
      <c r="K817" s="331">
        <v>0.11</v>
      </c>
      <c r="L817" s="304" t="str">
        <f t="shared" si="227"/>
        <v>C</v>
      </c>
      <c r="M817" s="388">
        <v>1</v>
      </c>
      <c r="N817" s="304"/>
      <c r="O817" s="356">
        <v>28.6</v>
      </c>
      <c r="P817" s="331">
        <v>677.3</v>
      </c>
      <c r="Q817" s="309">
        <v>3189</v>
      </c>
      <c r="R817" s="304" t="s">
        <v>5948</v>
      </c>
      <c r="S817" s="304"/>
      <c r="T817" s="304"/>
      <c r="U817" s="304"/>
      <c r="V817" s="304"/>
      <c r="W817" s="304" t="s">
        <v>235</v>
      </c>
      <c r="X817" s="304" t="s">
        <v>205</v>
      </c>
      <c r="Y817" s="366">
        <f t="shared" si="229"/>
        <v>424.8</v>
      </c>
      <c r="Z817" s="304"/>
      <c r="AA817" s="304"/>
      <c r="AB817" s="304" t="s">
        <v>205</v>
      </c>
      <c r="AC817" s="304">
        <v>53</v>
      </c>
      <c r="AD817" s="366">
        <v>677.3</v>
      </c>
      <c r="AE817" s="304">
        <v>559.6</v>
      </c>
      <c r="AF817" s="331" t="e">
        <f>EXP(IF(X817="A",LN(#REF!),IF(X817="B",LN(#REF!),IF(OR(X817="C",X817="D",X817="CD"),LN(#REF!)+((LN(#REF!)-LN(#REF!))/(1+(EXP(LN(#REF!)-LN(AC817))/#REF!))),IF(X817="E",LN(204.2),"N/A")))))</f>
        <v>#REF!</v>
      </c>
      <c r="AG817" s="304">
        <v>0.33</v>
      </c>
      <c r="AH817" s="304">
        <v>0.285528</v>
      </c>
      <c r="AI817" s="312"/>
      <c r="AJ817" s="332">
        <v>760</v>
      </c>
      <c r="AK817" s="304">
        <f t="shared" si="228"/>
        <v>760</v>
      </c>
      <c r="AL817" s="304">
        <f>IF(AH817&lt;=0.0022,0.2,0.43)</f>
        <v>0.43</v>
      </c>
      <c r="AM817" s="389" t="str">
        <f t="shared" si="243"/>
        <v/>
      </c>
      <c r="AN817" s="304"/>
      <c r="AO817" s="304"/>
      <c r="AP817" s="312"/>
      <c r="AQ817" s="312"/>
      <c r="AR817" s="312"/>
      <c r="AS817" s="312"/>
      <c r="AT817" s="312"/>
      <c r="AU817" s="329">
        <f>VLOOKUP(C817,[1]world!$A$2:$B$3555,2,FALSE)</f>
        <v>3</v>
      </c>
      <c r="AV817" s="329">
        <v>547</v>
      </c>
      <c r="AW817" s="304">
        <v>0.37</v>
      </c>
      <c r="AX817" s="304">
        <v>9.5</v>
      </c>
      <c r="AY817" s="304">
        <v>-999</v>
      </c>
      <c r="AZ817" s="304">
        <v>-999</v>
      </c>
      <c r="BA817" s="304">
        <v>9.5</v>
      </c>
      <c r="BB817" s="304">
        <v>-999</v>
      </c>
      <c r="BC817" s="304">
        <v>-999</v>
      </c>
      <c r="BD817" s="304">
        <v>-999</v>
      </c>
      <c r="BE817" s="304">
        <v>-999</v>
      </c>
      <c r="BF817" s="304">
        <v>-999</v>
      </c>
      <c r="BG817" s="304">
        <v>-999</v>
      </c>
      <c r="BH817" s="304">
        <v>-999</v>
      </c>
      <c r="BI817" s="304">
        <v>-999</v>
      </c>
      <c r="BJ817" s="304">
        <v>3</v>
      </c>
      <c r="BK817" s="304" t="s">
        <v>4954</v>
      </c>
      <c r="BL817" s="304" t="s">
        <v>4954</v>
      </c>
    </row>
    <row r="818" spans="1:64" ht="15" hidden="1" customHeight="1" x14ac:dyDescent="0.2">
      <c r="A818" s="304" t="s">
        <v>4922</v>
      </c>
      <c r="B818" s="304" t="s">
        <v>5968</v>
      </c>
      <c r="C818" s="304">
        <v>822</v>
      </c>
      <c r="D818" s="349" t="s">
        <v>677</v>
      </c>
      <c r="E818" s="309">
        <v>-999</v>
      </c>
      <c r="F818" s="309"/>
      <c r="G818" s="324">
        <v>24.738700000000001</v>
      </c>
      <c r="H818" s="324">
        <v>121.8083</v>
      </c>
      <c r="I818" s="324" t="s">
        <v>214</v>
      </c>
      <c r="J818" s="368">
        <f>P818</f>
        <v>266.77</v>
      </c>
      <c r="K818" s="331">
        <v>0.1</v>
      </c>
      <c r="L818" s="304" t="str">
        <f t="shared" si="227"/>
        <v>D</v>
      </c>
      <c r="M818" s="388">
        <v>0</v>
      </c>
      <c r="N818" s="304"/>
      <c r="O818" s="356">
        <v>37.799999999999997</v>
      </c>
      <c r="P818" s="304">
        <v>266.77</v>
      </c>
      <c r="Q818" s="309">
        <v>2393</v>
      </c>
      <c r="R818" s="304" t="s">
        <v>5948</v>
      </c>
      <c r="S818" s="304"/>
      <c r="T818" s="304"/>
      <c r="U818" s="304"/>
      <c r="V818" s="304"/>
      <c r="W818" s="315" t="s">
        <v>225</v>
      </c>
      <c r="X818" s="304" t="s">
        <v>213</v>
      </c>
      <c r="Y818" s="366">
        <f t="shared" si="229"/>
        <v>274.5</v>
      </c>
      <c r="Z818" s="304"/>
      <c r="AA818" s="304"/>
      <c r="AB818" s="304" t="s">
        <v>213</v>
      </c>
      <c r="AC818" s="304">
        <v>2</v>
      </c>
      <c r="AD818" s="366">
        <v>266.77</v>
      </c>
      <c r="AE818" s="304">
        <v>200</v>
      </c>
      <c r="AF818" s="331" t="e">
        <f>EXP(IF(X818="A",LN(#REF!),IF(X818="B",LN(#REF!),IF(OR(X818="C",X818="D",X818="CD"),LN(#REF!)+((LN(#REF!)-LN(#REF!))/(1+(EXP(LN(#REF!)-LN(AC818))/#REF!))),IF(X818="E",LN(204.2),"N/A")))))</f>
        <v>#REF!</v>
      </c>
      <c r="AG818" s="304">
        <v>0.33</v>
      </c>
      <c r="AH818" s="304">
        <v>5.3898900000000003E-4</v>
      </c>
      <c r="AI818" s="312"/>
      <c r="AJ818" s="332">
        <v>196</v>
      </c>
      <c r="AK818" s="304">
        <f t="shared" si="228"/>
        <v>210</v>
      </c>
      <c r="AL818" s="304">
        <f>IF(AH818&lt;=0.0022,0.2,0.43)</f>
        <v>0.2</v>
      </c>
      <c r="AM818" s="389" t="str">
        <f t="shared" si="243"/>
        <v/>
      </c>
      <c r="AN818" s="304"/>
      <c r="AO818" s="304"/>
      <c r="AP818" s="312"/>
      <c r="AQ818" s="312"/>
      <c r="AR818" s="312"/>
      <c r="AS818" s="312"/>
      <c r="AT818" s="312"/>
      <c r="AU818" s="329">
        <f>VLOOKUP(C818,[1]world!$A$2:$B$3555,2,FALSE)</f>
        <v>16</v>
      </c>
      <c r="AV818" s="329">
        <v>246</v>
      </c>
      <c r="AW818" s="304">
        <v>0.18</v>
      </c>
      <c r="AX818" s="304">
        <v>-999</v>
      </c>
      <c r="AY818" s="304">
        <v>-999</v>
      </c>
      <c r="AZ818" s="304">
        <v>-999</v>
      </c>
      <c r="BA818" s="304">
        <v>-999</v>
      </c>
      <c r="BB818" s="304">
        <v>-999</v>
      </c>
      <c r="BC818" s="304">
        <v>-999</v>
      </c>
      <c r="BD818" s="304">
        <v>-999</v>
      </c>
      <c r="BE818" s="304">
        <v>-999</v>
      </c>
      <c r="BF818" s="304">
        <v>-999</v>
      </c>
      <c r="BG818" s="304">
        <v>-999</v>
      </c>
      <c r="BH818" s="304">
        <v>-999</v>
      </c>
      <c r="BI818" s="304">
        <v>-999</v>
      </c>
      <c r="BJ818" s="304" t="s">
        <v>4954</v>
      </c>
      <c r="BK818" s="304" t="s">
        <v>4954</v>
      </c>
      <c r="BL818" s="304" t="s">
        <v>4954</v>
      </c>
    </row>
    <row r="819" spans="1:64" ht="15" hidden="1" customHeight="1" x14ac:dyDescent="0.2">
      <c r="A819" s="304" t="s">
        <v>4922</v>
      </c>
      <c r="B819" s="304" t="s">
        <v>5968</v>
      </c>
      <c r="C819" s="304">
        <v>823</v>
      </c>
      <c r="D819" s="349" t="s">
        <v>686</v>
      </c>
      <c r="E819" s="309">
        <v>-999</v>
      </c>
      <c r="F819" s="309"/>
      <c r="G819" s="324">
        <v>24.7622</v>
      </c>
      <c r="H819" s="324">
        <v>121.80880000000001</v>
      </c>
      <c r="I819" s="324" t="s">
        <v>214</v>
      </c>
      <c r="J819" s="368">
        <f>P819</f>
        <v>223.71</v>
      </c>
      <c r="K819" s="331">
        <v>0.1</v>
      </c>
      <c r="L819" s="304" t="str">
        <f t="shared" si="227"/>
        <v>D</v>
      </c>
      <c r="M819" s="388">
        <v>0</v>
      </c>
      <c r="N819" s="304"/>
      <c r="O819" s="356">
        <v>38</v>
      </c>
      <c r="P819" s="304">
        <v>223.71</v>
      </c>
      <c r="Q819" s="309">
        <v>2394</v>
      </c>
      <c r="R819" s="304" t="s">
        <v>5948</v>
      </c>
      <c r="S819" s="304"/>
      <c r="T819" s="304"/>
      <c r="U819" s="304"/>
      <c r="V819" s="304"/>
      <c r="W819" s="315" t="s">
        <v>225</v>
      </c>
      <c r="X819" s="304" t="s">
        <v>213</v>
      </c>
      <c r="Y819" s="366">
        <f t="shared" si="229"/>
        <v>274.5</v>
      </c>
      <c r="Z819" s="304"/>
      <c r="AA819" s="304"/>
      <c r="AB819" s="304" t="s">
        <v>213</v>
      </c>
      <c r="AC819" s="304">
        <v>2</v>
      </c>
      <c r="AD819" s="366">
        <v>223.71</v>
      </c>
      <c r="AE819" s="304">
        <v>200</v>
      </c>
      <c r="AF819" s="331" t="e">
        <f>EXP(IF(X819="A",LN(#REF!),IF(X819="B",LN(#REF!),IF(OR(X819="C",X819="D",X819="CD"),LN(#REF!)+((LN(#REF!)-LN(#REF!))/(1+(EXP(LN(#REF!)-LN(AC819))/#REF!))),IF(X819="E",LN(204.2),"N/A")))))</f>
        <v>#REF!</v>
      </c>
      <c r="AG819" s="304">
        <v>0.33</v>
      </c>
      <c r="AH819" s="304">
        <v>1.8604800000000001E-3</v>
      </c>
      <c r="AI819" s="312"/>
      <c r="AJ819" s="332">
        <v>236</v>
      </c>
      <c r="AK819" s="304">
        <f t="shared" si="228"/>
        <v>210</v>
      </c>
      <c r="AL819" s="304">
        <f>IF(AH819&lt;=0.0022,0.2,0.43)</f>
        <v>0.2</v>
      </c>
      <c r="AM819" s="389" t="str">
        <f t="shared" si="243"/>
        <v/>
      </c>
      <c r="AN819" s="304"/>
      <c r="AO819" s="304"/>
      <c r="AP819" s="312"/>
      <c r="AQ819" s="312"/>
      <c r="AR819" s="312"/>
      <c r="AS819" s="312"/>
      <c r="AT819" s="312"/>
      <c r="AU819" s="329">
        <f>VLOOKUP(C819,[1]world!$A$2:$B$3555,2,FALSE)</f>
        <v>3</v>
      </c>
      <c r="AV819" s="329">
        <v>547</v>
      </c>
      <c r="AW819" s="304">
        <v>0.37</v>
      </c>
      <c r="AX819" s="304">
        <v>-999</v>
      </c>
      <c r="AY819" s="304">
        <v>-999</v>
      </c>
      <c r="AZ819" s="304">
        <v>-999</v>
      </c>
      <c r="BA819" s="304">
        <v>-999</v>
      </c>
      <c r="BB819" s="304">
        <v>-999</v>
      </c>
      <c r="BC819" s="304">
        <v>-999</v>
      </c>
      <c r="BD819" s="304">
        <v>-999</v>
      </c>
      <c r="BE819" s="304">
        <v>-999</v>
      </c>
      <c r="BF819" s="304">
        <v>-999</v>
      </c>
      <c r="BG819" s="304">
        <v>-999</v>
      </c>
      <c r="BH819" s="304">
        <v>-999</v>
      </c>
      <c r="BI819" s="304">
        <v>-999</v>
      </c>
      <c r="BJ819" s="304" t="s">
        <v>4954</v>
      </c>
      <c r="BK819" s="304" t="s">
        <v>4954</v>
      </c>
      <c r="BL819" s="304" t="s">
        <v>4954</v>
      </c>
    </row>
    <row r="820" spans="1:64" ht="15" hidden="1" customHeight="1" x14ac:dyDescent="0.2">
      <c r="A820" s="304" t="s">
        <v>4922</v>
      </c>
      <c r="B820" s="304" t="s">
        <v>5968</v>
      </c>
      <c r="C820" s="304">
        <v>824</v>
      </c>
      <c r="D820" s="349" t="s">
        <v>628</v>
      </c>
      <c r="E820" s="309">
        <v>-999</v>
      </c>
      <c r="F820" s="309"/>
      <c r="G820" s="324">
        <v>24.666699999999999</v>
      </c>
      <c r="H820" s="324">
        <v>121.8205</v>
      </c>
      <c r="I820" s="324" t="s">
        <v>254</v>
      </c>
      <c r="J820" s="368">
        <f>P820</f>
        <v>236.84</v>
      </c>
      <c r="K820" s="331">
        <v>0.1</v>
      </c>
      <c r="L820" s="304" t="str">
        <f t="shared" si="227"/>
        <v>D</v>
      </c>
      <c r="M820" s="388">
        <v>0</v>
      </c>
      <c r="N820" s="304"/>
      <c r="O820" s="356">
        <v>33</v>
      </c>
      <c r="P820" s="304">
        <v>236.84</v>
      </c>
      <c r="Q820" s="309">
        <v>2395</v>
      </c>
      <c r="R820" s="304" t="s">
        <v>5948</v>
      </c>
      <c r="S820" s="304"/>
      <c r="T820" s="304"/>
      <c r="U820" s="304"/>
      <c r="V820" s="304"/>
      <c r="W820" s="315" t="s">
        <v>253</v>
      </c>
      <c r="X820" s="304" t="s">
        <v>213</v>
      </c>
      <c r="Y820" s="366">
        <f t="shared" si="229"/>
        <v>274.5</v>
      </c>
      <c r="Z820" s="304"/>
      <c r="AA820" s="304"/>
      <c r="AB820" s="304" t="s">
        <v>213</v>
      </c>
      <c r="AC820" s="304">
        <v>8</v>
      </c>
      <c r="AD820" s="366">
        <v>236.84</v>
      </c>
      <c r="AE820" s="304">
        <v>200</v>
      </c>
      <c r="AF820" s="331" t="e">
        <f>EXP(IF(X820="A",LN(#REF!),IF(X820="B",LN(#REF!),IF(OR(X820="C",X820="D",X820="CD"),LN(#REF!)+((LN(#REF!)-LN(#REF!))/(1+(EXP(LN(#REF!)-LN(AC820))/#REF!))),IF(X820="E",LN(204.2),"N/A")))))</f>
        <v>#REF!</v>
      </c>
      <c r="AG820" s="304">
        <v>0.33</v>
      </c>
      <c r="AH820" s="304">
        <v>2.43297E-3</v>
      </c>
      <c r="AI820" s="312"/>
      <c r="AJ820" s="332">
        <v>253</v>
      </c>
      <c r="AK820" s="304">
        <f t="shared" si="228"/>
        <v>270</v>
      </c>
      <c r="AL820" s="304">
        <f>IF(AH820&lt;=0.0022,0.2,0.43)</f>
        <v>0.43</v>
      </c>
      <c r="AM820" s="389" t="str">
        <f t="shared" si="243"/>
        <v/>
      </c>
      <c r="AN820" s="304"/>
      <c r="AO820" s="304"/>
      <c r="AP820" s="312"/>
      <c r="AQ820" s="312"/>
      <c r="AR820" s="312"/>
      <c r="AS820" s="312"/>
      <c r="AT820" s="312"/>
      <c r="AU820" s="329">
        <f>VLOOKUP(C820,[1]world!$A$2:$B$3555,2,FALSE)</f>
        <v>15</v>
      </c>
      <c r="AV820" s="329">
        <v>363</v>
      </c>
      <c r="AW820" s="304">
        <v>0.37</v>
      </c>
      <c r="AX820" s="304">
        <v>-999</v>
      </c>
      <c r="AY820" s="304">
        <v>-999</v>
      </c>
      <c r="AZ820" s="304">
        <v>-999</v>
      </c>
      <c r="BA820" s="304">
        <v>-999</v>
      </c>
      <c r="BB820" s="304">
        <v>-999</v>
      </c>
      <c r="BC820" s="304">
        <v>-999</v>
      </c>
      <c r="BD820" s="304">
        <v>-999</v>
      </c>
      <c r="BE820" s="304">
        <v>-999</v>
      </c>
      <c r="BF820" s="304">
        <v>-999</v>
      </c>
      <c r="BG820" s="304">
        <v>-999</v>
      </c>
      <c r="BH820" s="304">
        <v>-999</v>
      </c>
      <c r="BI820" s="304">
        <v>-999</v>
      </c>
      <c r="BJ820" s="304" t="s">
        <v>4954</v>
      </c>
      <c r="BK820" s="304" t="s">
        <v>4954</v>
      </c>
      <c r="BL820" s="304" t="s">
        <v>4954</v>
      </c>
    </row>
    <row r="821" spans="1:64" ht="15" hidden="1" customHeight="1" x14ac:dyDescent="0.2">
      <c r="A821" s="304" t="s">
        <v>208</v>
      </c>
      <c r="B821" s="304" t="s">
        <v>5968</v>
      </c>
      <c r="C821" s="304">
        <v>825</v>
      </c>
      <c r="D821" s="349" t="s">
        <v>594</v>
      </c>
      <c r="E821" s="309">
        <v>-999</v>
      </c>
      <c r="F821" s="309"/>
      <c r="G821" s="324">
        <v>24.523299999999999</v>
      </c>
      <c r="H821" s="324">
        <v>121.825</v>
      </c>
      <c r="I821" s="324" t="s">
        <v>214</v>
      </c>
      <c r="J821" s="368">
        <f>P821</f>
        <v>497.73</v>
      </c>
      <c r="K821" s="331">
        <v>0.1</v>
      </c>
      <c r="L821" s="304" t="str">
        <f t="shared" si="227"/>
        <v>C</v>
      </c>
      <c r="M821" s="388">
        <v>0</v>
      </c>
      <c r="N821" s="304"/>
      <c r="O821" s="356">
        <v>32.6</v>
      </c>
      <c r="P821" s="356">
        <v>497.73</v>
      </c>
      <c r="Q821" s="309">
        <v>3190</v>
      </c>
      <c r="R821" s="304" t="s">
        <v>5948</v>
      </c>
      <c r="S821" s="304"/>
      <c r="T821" s="304"/>
      <c r="U821" s="304"/>
      <c r="V821" s="304"/>
      <c r="W821" s="315" t="s">
        <v>311</v>
      </c>
      <c r="X821" s="304" t="s">
        <v>206</v>
      </c>
      <c r="Y821" s="366">
        <f t="shared" si="229"/>
        <v>338.6</v>
      </c>
      <c r="Z821" s="304"/>
      <c r="AA821" s="304"/>
      <c r="AB821" s="304" t="s">
        <v>206</v>
      </c>
      <c r="AC821" s="304">
        <v>15</v>
      </c>
      <c r="AD821" s="366">
        <v>497.73</v>
      </c>
      <c r="AE821" s="304">
        <v>300</v>
      </c>
      <c r="AF821" s="331" t="e">
        <f>EXP(IF(X821="A",LN(#REF!),IF(X821="B",LN(#REF!),IF(OR(X821="C",X821="D",X821="CD"),LN(#REF!)+((LN(#REF!)-LN(#REF!))/(1+(EXP(LN(#REF!)-LN(AC821))/#REF!))),IF(X821="E",LN(204.2),"N/A")))))</f>
        <v>#REF!</v>
      </c>
      <c r="AG821" s="304">
        <v>0.33</v>
      </c>
      <c r="AH821" s="304">
        <v>2.82075E-2</v>
      </c>
      <c r="AI821" s="312"/>
      <c r="AJ821" s="332">
        <v>760</v>
      </c>
      <c r="AK821" s="304">
        <f t="shared" si="228"/>
        <v>760</v>
      </c>
      <c r="AL821" s="304">
        <f>IF(AH821&lt;=0.0022,0.2,0.43)</f>
        <v>0.43</v>
      </c>
      <c r="AM821" s="389" t="str">
        <f t="shared" si="243"/>
        <v/>
      </c>
      <c r="AN821" s="304"/>
      <c r="AO821" s="304"/>
      <c r="AP821" s="312"/>
      <c r="AQ821" s="312"/>
      <c r="AR821" s="312"/>
      <c r="AS821" s="312"/>
      <c r="AT821" s="312"/>
      <c r="AU821" s="329">
        <f>VLOOKUP(C821,[1]world!$A$2:$B$3555,2,FALSE)</f>
        <v>3</v>
      </c>
      <c r="AV821" s="329">
        <v>547</v>
      </c>
      <c r="AW821" s="304">
        <v>0.37</v>
      </c>
      <c r="AX821" s="304">
        <v>-999</v>
      </c>
      <c r="AY821" s="304">
        <v>-999</v>
      </c>
      <c r="AZ821" s="304">
        <v>-999</v>
      </c>
      <c r="BA821" s="304">
        <v>-999</v>
      </c>
      <c r="BB821" s="304">
        <v>-999</v>
      </c>
      <c r="BC821" s="304">
        <v>-999</v>
      </c>
      <c r="BD821" s="304">
        <v>-999</v>
      </c>
      <c r="BE821" s="304">
        <v>-999</v>
      </c>
      <c r="BF821" s="304">
        <v>-999</v>
      </c>
      <c r="BG821" s="304">
        <v>-999</v>
      </c>
      <c r="BH821" s="304">
        <v>-999</v>
      </c>
      <c r="BI821" s="304">
        <v>-999</v>
      </c>
      <c r="BJ821" s="304" t="s">
        <v>4954</v>
      </c>
      <c r="BK821" s="304" t="s">
        <v>4954</v>
      </c>
      <c r="BL821" s="304" t="s">
        <v>4954</v>
      </c>
    </row>
    <row r="822" spans="1:64" ht="15" hidden="1" customHeight="1" x14ac:dyDescent="0.2">
      <c r="A822" s="304" t="s">
        <v>4922</v>
      </c>
      <c r="B822" s="304" t="s">
        <v>5968</v>
      </c>
      <c r="C822" s="304">
        <v>826</v>
      </c>
      <c r="D822" s="349" t="s">
        <v>588</v>
      </c>
      <c r="E822" s="309">
        <v>-999</v>
      </c>
      <c r="F822" s="309"/>
      <c r="G822" s="324">
        <v>24.467700000000001</v>
      </c>
      <c r="H822" s="324">
        <v>121.7933</v>
      </c>
      <c r="I822" s="324" t="s">
        <v>214</v>
      </c>
      <c r="J822" s="368">
        <f>EXP(0.21*LN(Y822)+0.33*LN(AF822)+0.28*LN(AJ822)+0.18*LN(AV822))</f>
        <v>447.75217032870671</v>
      </c>
      <c r="K822" s="331">
        <f>SQRT(0.21*AA822^2+0.33*AG822^2+0.28*AL822^2+0.18*AW822^2)</f>
        <v>0.3735866699977396</v>
      </c>
      <c r="L822" s="304" t="str">
        <f t="shared" si="227"/>
        <v>C</v>
      </c>
      <c r="M822" s="388" t="s">
        <v>6093</v>
      </c>
      <c r="N822" s="304"/>
      <c r="O822" s="356"/>
      <c r="P822" s="356"/>
      <c r="Q822" s="356"/>
      <c r="R822" s="304"/>
      <c r="S822" s="304"/>
      <c r="T822" s="304"/>
      <c r="U822" s="304"/>
      <c r="V822" s="304"/>
      <c r="W822" s="315" t="s">
        <v>311</v>
      </c>
      <c r="X822" s="304" t="s">
        <v>206</v>
      </c>
      <c r="Y822" s="366">
        <f t="shared" si="229"/>
        <v>338.6</v>
      </c>
      <c r="Z822" s="304"/>
      <c r="AA822" s="331">
        <v>0.36</v>
      </c>
      <c r="AB822" s="304" t="s">
        <v>206</v>
      </c>
      <c r="AC822" s="304">
        <v>39</v>
      </c>
      <c r="AD822" s="366">
        <v>0</v>
      </c>
      <c r="AE822" s="304">
        <v>400</v>
      </c>
      <c r="AF822" s="331">
        <f>EXP(IF(X822="A",LN(683.9),IF(X822="B",LN(559.6),IF(OR(X822="C",X822="D",X822="CD"),LN(225)+((LN(513)-LN(225))/(1+(EXP(LN(31.4)-LN(AC822))/0.48))),IF(X822="E",LN(204.2),"N/A")))))</f>
        <v>306.10644167559064</v>
      </c>
      <c r="AG822" s="304">
        <v>0.33</v>
      </c>
      <c r="AH822" s="304">
        <v>0.25262299999999999</v>
      </c>
      <c r="AI822" s="312"/>
      <c r="AJ822" s="332">
        <v>760</v>
      </c>
      <c r="AK822" s="304">
        <f t="shared" si="228"/>
        <v>760</v>
      </c>
      <c r="AL822" s="363">
        <v>0.43</v>
      </c>
      <c r="AM822" s="389" t="str">
        <f t="shared" si="243"/>
        <v/>
      </c>
      <c r="AN822" s="304"/>
      <c r="AO822" s="304"/>
      <c r="AP822" s="312"/>
      <c r="AQ822" s="312"/>
      <c r="AR822" s="312"/>
      <c r="AS822" s="312"/>
      <c r="AT822" s="312"/>
      <c r="AU822" s="329">
        <f>VLOOKUP(C822,[1]world!$A$2:$B$3555,2,FALSE)</f>
        <v>3</v>
      </c>
      <c r="AV822" s="329">
        <v>547</v>
      </c>
      <c r="AW822" s="304">
        <v>0.37</v>
      </c>
      <c r="AX822" s="304">
        <v>-999</v>
      </c>
      <c r="AY822" s="304">
        <v>-999</v>
      </c>
      <c r="AZ822" s="304">
        <v>-999</v>
      </c>
      <c r="BA822" s="304">
        <v>-999</v>
      </c>
      <c r="BB822" s="304">
        <v>-999</v>
      </c>
      <c r="BC822" s="304">
        <v>-999</v>
      </c>
      <c r="BD822" s="304">
        <v>-999</v>
      </c>
      <c r="BE822" s="304">
        <v>-999</v>
      </c>
      <c r="BF822" s="304">
        <v>-999</v>
      </c>
      <c r="BG822" s="304">
        <v>-999</v>
      </c>
      <c r="BH822" s="304">
        <v>-999</v>
      </c>
      <c r="BI822" s="304">
        <v>-999</v>
      </c>
      <c r="BJ822" s="304" t="s">
        <v>4954</v>
      </c>
      <c r="BK822" s="304" t="s">
        <v>4954</v>
      </c>
      <c r="BL822" s="304" t="s">
        <v>4954</v>
      </c>
    </row>
    <row r="823" spans="1:64" ht="15" hidden="1" customHeight="1" x14ac:dyDescent="0.2">
      <c r="A823" s="304" t="s">
        <v>208</v>
      </c>
      <c r="B823" s="304" t="s">
        <v>5968</v>
      </c>
      <c r="C823" s="304">
        <v>827</v>
      </c>
      <c r="D823" s="349" t="s">
        <v>604</v>
      </c>
      <c r="E823" s="309">
        <v>-999</v>
      </c>
      <c r="F823" s="309"/>
      <c r="G823" s="324">
        <v>24.6157</v>
      </c>
      <c r="H823" s="324">
        <v>121.518</v>
      </c>
      <c r="I823" s="324" t="s">
        <v>214</v>
      </c>
      <c r="J823" s="368">
        <f>AD823</f>
        <v>996.51</v>
      </c>
      <c r="K823" s="331">
        <v>0.1</v>
      </c>
      <c r="L823" s="304" t="str">
        <f t="shared" si="227"/>
        <v>B</v>
      </c>
      <c r="M823" s="388">
        <v>0</v>
      </c>
      <c r="N823" s="304"/>
      <c r="O823" s="356"/>
      <c r="P823" s="356"/>
      <c r="Q823" s="356"/>
      <c r="R823" s="304" t="s">
        <v>209</v>
      </c>
      <c r="S823" s="304"/>
      <c r="T823" s="304"/>
      <c r="U823" s="304"/>
      <c r="V823" s="304"/>
      <c r="W823" s="315" t="s">
        <v>259</v>
      </c>
      <c r="X823" s="304" t="s">
        <v>232</v>
      </c>
      <c r="Y823" s="366">
        <f t="shared" si="229"/>
        <v>506.6</v>
      </c>
      <c r="Z823" s="304"/>
      <c r="AA823" s="304"/>
      <c r="AB823" s="304" t="s">
        <v>232</v>
      </c>
      <c r="AC823" s="304">
        <v>310</v>
      </c>
      <c r="AD823" s="366">
        <v>996.51</v>
      </c>
      <c r="AE823" s="304">
        <v>683.9</v>
      </c>
      <c r="AF823" s="331" t="e">
        <f>EXP(IF(X823="A",LN(#REF!),IF(X823="B",LN(#REF!),IF(OR(X823="C",X823="D",X823="CD"),LN(#REF!)+((LN(#REF!)-LN(#REF!))/(1+(EXP(LN(#REF!)-LN(AC823))/#REF!))),IF(X823="E",LN(204.2),"N/A")))))</f>
        <v>#REF!</v>
      </c>
      <c r="AG823" s="304">
        <v>0.37</v>
      </c>
      <c r="AH823" s="304">
        <v>0.21133099999999999</v>
      </c>
      <c r="AI823" s="312"/>
      <c r="AJ823" s="332">
        <v>760</v>
      </c>
      <c r="AK823" s="304">
        <f t="shared" si="228"/>
        <v>760</v>
      </c>
      <c r="AL823" s="304">
        <f>IF(AH823&lt;=0.0022,0.2,0.43)</f>
        <v>0.43</v>
      </c>
      <c r="AM823" s="389" t="str">
        <f t="shared" si="243"/>
        <v/>
      </c>
      <c r="AN823" s="304"/>
      <c r="AO823" s="304"/>
      <c r="AP823" s="312"/>
      <c r="AQ823" s="312"/>
      <c r="AR823" s="312"/>
      <c r="AS823" s="312"/>
      <c r="AT823" s="312"/>
      <c r="AU823" s="329">
        <f>VLOOKUP(C823,[1]world!$A$2:$B$3555,2,FALSE)</f>
        <v>3</v>
      </c>
      <c r="AV823" s="329">
        <v>547</v>
      </c>
      <c r="AW823" s="304">
        <v>0.37</v>
      </c>
      <c r="AX823" s="304">
        <v>12</v>
      </c>
      <c r="AY823" s="304">
        <v>17</v>
      </c>
      <c r="AZ823" s="304">
        <v>-999</v>
      </c>
      <c r="BA823" s="304">
        <v>12</v>
      </c>
      <c r="BB823" s="304">
        <v>17</v>
      </c>
      <c r="BC823" s="304">
        <v>-999</v>
      </c>
      <c r="BD823" s="304">
        <v>-999</v>
      </c>
      <c r="BE823" s="304">
        <v>-999</v>
      </c>
      <c r="BF823" s="304">
        <v>-999</v>
      </c>
      <c r="BG823" s="304">
        <v>-999</v>
      </c>
      <c r="BH823" s="304">
        <v>-999</v>
      </c>
      <c r="BI823" s="304">
        <v>-999</v>
      </c>
      <c r="BJ823" s="304">
        <v>0</v>
      </c>
      <c r="BK823" s="304">
        <v>0</v>
      </c>
      <c r="BL823" s="304" t="s">
        <v>4954</v>
      </c>
    </row>
    <row r="824" spans="1:64" ht="15" hidden="1" customHeight="1" x14ac:dyDescent="0.2">
      <c r="A824" s="304" t="s">
        <v>4922</v>
      </c>
      <c r="B824" s="304" t="s">
        <v>5968</v>
      </c>
      <c r="C824" s="304">
        <v>828</v>
      </c>
      <c r="D824" s="349" t="s">
        <v>590</v>
      </c>
      <c r="E824" s="309">
        <v>-999</v>
      </c>
      <c r="F824" s="309"/>
      <c r="G824" s="324">
        <v>24.477</v>
      </c>
      <c r="H824" s="324">
        <v>121.7787</v>
      </c>
      <c r="I824" s="324" t="s">
        <v>214</v>
      </c>
      <c r="J824" s="368">
        <f>EXP(0.21*LN(Y824)+0.33*LN(AF824)+0.28*LN(AJ824)+0.18*LN(AV824))</f>
        <v>488.84240752041813</v>
      </c>
      <c r="K824" s="331">
        <f>SQRT(0.21*AA824^2+0.33*AG824^2+0.28*AL824^2+0.18*AW824^2)</f>
        <v>0.3735866699977396</v>
      </c>
      <c r="L824" s="304" t="str">
        <f t="shared" si="227"/>
        <v>C</v>
      </c>
      <c r="M824" s="388" t="s">
        <v>6093</v>
      </c>
      <c r="N824" s="304"/>
      <c r="O824" s="356"/>
      <c r="P824" s="356"/>
      <c r="Q824" s="356"/>
      <c r="R824" s="304"/>
      <c r="S824" s="304"/>
      <c r="T824" s="304"/>
      <c r="U824" s="304"/>
      <c r="V824" s="304"/>
      <c r="W824" s="315" t="s">
        <v>311</v>
      </c>
      <c r="X824" s="304" t="s">
        <v>206</v>
      </c>
      <c r="Y824" s="366">
        <f t="shared" si="229"/>
        <v>338.6</v>
      </c>
      <c r="Z824" s="304"/>
      <c r="AA824" s="331">
        <v>0.36</v>
      </c>
      <c r="AB824" s="304" t="s">
        <v>206</v>
      </c>
      <c r="AC824" s="304">
        <v>150</v>
      </c>
      <c r="AD824" s="366">
        <v>0</v>
      </c>
      <c r="AE824" s="304">
        <v>500</v>
      </c>
      <c r="AF824" s="331">
        <f>EXP(IF(X824="A",LN(683.9),IF(X824="B",LN(559.6),IF(OR(X824="C",X824="D",X824="CD"),LN(225)+((LN(513)-LN(225))/(1+(EXP(LN(31.4)-LN(AC824))/0.48))),IF(X824="E",LN(204.2),"N/A")))))</f>
        <v>399.41234432374614</v>
      </c>
      <c r="AG824" s="304">
        <v>0.33</v>
      </c>
      <c r="AH824" s="304">
        <v>0.23006599999999999</v>
      </c>
      <c r="AI824" s="312"/>
      <c r="AJ824" s="332">
        <v>760</v>
      </c>
      <c r="AK824" s="304">
        <f t="shared" si="228"/>
        <v>760</v>
      </c>
      <c r="AL824" s="363">
        <v>0.43</v>
      </c>
      <c r="AM824" s="389" t="str">
        <f t="shared" si="243"/>
        <v/>
      </c>
      <c r="AN824" s="304"/>
      <c r="AO824" s="304"/>
      <c r="AP824" s="312"/>
      <c r="AQ824" s="312"/>
      <c r="AR824" s="312"/>
      <c r="AS824" s="312"/>
      <c r="AT824" s="312"/>
      <c r="AU824" s="329">
        <f>VLOOKUP(C824,[1]world!$A$2:$B$3555,2,FALSE)</f>
        <v>3</v>
      </c>
      <c r="AV824" s="329">
        <v>547</v>
      </c>
      <c r="AW824" s="304">
        <v>0.37</v>
      </c>
      <c r="AX824" s="304">
        <v>-999</v>
      </c>
      <c r="AY824" s="304">
        <v>-999</v>
      </c>
      <c r="AZ824" s="304">
        <v>-999</v>
      </c>
      <c r="BA824" s="304">
        <v>-999</v>
      </c>
      <c r="BB824" s="304">
        <v>-999</v>
      </c>
      <c r="BC824" s="304">
        <v>-999</v>
      </c>
      <c r="BD824" s="304">
        <v>-999</v>
      </c>
      <c r="BE824" s="304">
        <v>-999</v>
      </c>
      <c r="BF824" s="304">
        <v>-999</v>
      </c>
      <c r="BG824" s="304">
        <v>-999</v>
      </c>
      <c r="BH824" s="304">
        <v>-999</v>
      </c>
      <c r="BI824" s="304">
        <v>-999</v>
      </c>
      <c r="BJ824" s="304" t="s">
        <v>4954</v>
      </c>
      <c r="BK824" s="304" t="s">
        <v>4954</v>
      </c>
      <c r="BL824" s="304" t="s">
        <v>4954</v>
      </c>
    </row>
    <row r="825" spans="1:64" ht="15" hidden="1" customHeight="1" x14ac:dyDescent="0.2">
      <c r="A825" s="304" t="s">
        <v>208</v>
      </c>
      <c r="B825" s="304" t="s">
        <v>5968</v>
      </c>
      <c r="C825" s="304">
        <v>829</v>
      </c>
      <c r="D825" s="349" t="s">
        <v>585</v>
      </c>
      <c r="E825" s="309">
        <v>-999</v>
      </c>
      <c r="F825" s="309"/>
      <c r="G825" s="324">
        <v>24.447299999999998</v>
      </c>
      <c r="H825" s="324">
        <v>121.77070000000001</v>
      </c>
      <c r="I825" s="324" t="s">
        <v>214</v>
      </c>
      <c r="J825" s="368">
        <f>P825</f>
        <v>481.17</v>
      </c>
      <c r="K825" s="331">
        <v>0.1</v>
      </c>
      <c r="L825" s="304" t="str">
        <f t="shared" si="227"/>
        <v>C</v>
      </c>
      <c r="M825" s="388">
        <v>0</v>
      </c>
      <c r="N825" s="304"/>
      <c r="O825" s="356">
        <v>31.6</v>
      </c>
      <c r="P825" s="356">
        <v>481.17</v>
      </c>
      <c r="Q825" s="309">
        <v>3191</v>
      </c>
      <c r="R825" s="304" t="s">
        <v>5948</v>
      </c>
      <c r="S825" s="304"/>
      <c r="T825" s="304"/>
      <c r="U825" s="304"/>
      <c r="V825" s="304"/>
      <c r="W825" s="315" t="s">
        <v>311</v>
      </c>
      <c r="X825" s="304" t="s">
        <v>206</v>
      </c>
      <c r="Y825" s="366">
        <f t="shared" si="229"/>
        <v>338.6</v>
      </c>
      <c r="Z825" s="304"/>
      <c r="AA825" s="304"/>
      <c r="AB825" s="304" t="s">
        <v>206</v>
      </c>
      <c r="AC825" s="304">
        <v>52</v>
      </c>
      <c r="AD825" s="366">
        <v>481.17</v>
      </c>
      <c r="AE825" s="304">
        <v>400</v>
      </c>
      <c r="AF825" s="331" t="e">
        <f>EXP(IF(X825="A",LN(#REF!),IF(X825="B",LN(#REF!),IF(OR(X825="C",X825="D",X825="CD"),LN(#REF!)+((LN(#REF!)-LN(#REF!))/(1+(EXP(LN(#REF!)-LN(AC825))/#REF!))),IF(X825="E",LN(204.2),"N/A")))))</f>
        <v>#REF!</v>
      </c>
      <c r="AG825" s="304">
        <v>0.33</v>
      </c>
      <c r="AH825" s="304">
        <v>0.12704799999999999</v>
      </c>
      <c r="AI825" s="312"/>
      <c r="AJ825" s="332">
        <v>760</v>
      </c>
      <c r="AK825" s="304">
        <f t="shared" si="228"/>
        <v>760</v>
      </c>
      <c r="AL825" s="304">
        <f>IF(AH825&lt;=0.0022,0.2,0.43)</f>
        <v>0.43</v>
      </c>
      <c r="AM825" s="389" t="str">
        <f t="shared" si="243"/>
        <v/>
      </c>
      <c r="AN825" s="304"/>
      <c r="AO825" s="304"/>
      <c r="AP825" s="312"/>
      <c r="AQ825" s="312"/>
      <c r="AR825" s="312"/>
      <c r="AS825" s="312"/>
      <c r="AT825" s="312"/>
      <c r="AU825" s="329">
        <f>VLOOKUP(C825,[1]world!$A$2:$B$3555,2,FALSE)</f>
        <v>3</v>
      </c>
      <c r="AV825" s="329">
        <v>547</v>
      </c>
      <c r="AW825" s="304">
        <v>0.37</v>
      </c>
      <c r="AX825" s="304">
        <v>-999</v>
      </c>
      <c r="AY825" s="304">
        <v>-999</v>
      </c>
      <c r="AZ825" s="304">
        <v>-999</v>
      </c>
      <c r="BA825" s="304">
        <v>-999</v>
      </c>
      <c r="BB825" s="304">
        <v>-999</v>
      </c>
      <c r="BC825" s="304">
        <v>-999</v>
      </c>
      <c r="BD825" s="304">
        <v>-999</v>
      </c>
      <c r="BE825" s="304">
        <v>-999</v>
      </c>
      <c r="BF825" s="304">
        <v>-999</v>
      </c>
      <c r="BG825" s="304">
        <v>-999</v>
      </c>
      <c r="BH825" s="304">
        <v>-999</v>
      </c>
      <c r="BI825" s="304">
        <v>-999</v>
      </c>
      <c r="BJ825" s="304" t="s">
        <v>4954</v>
      </c>
      <c r="BK825" s="304" t="s">
        <v>4954</v>
      </c>
      <c r="BL825" s="304" t="s">
        <v>4954</v>
      </c>
    </row>
    <row r="826" spans="1:64" ht="15" hidden="1" customHeight="1" x14ac:dyDescent="0.2">
      <c r="A826" s="304" t="s">
        <v>4922</v>
      </c>
      <c r="B826" s="304" t="s">
        <v>5968</v>
      </c>
      <c r="C826" s="304">
        <v>830</v>
      </c>
      <c r="D826" s="349" t="s">
        <v>584</v>
      </c>
      <c r="E826" s="309">
        <v>-999</v>
      </c>
      <c r="F826" s="309"/>
      <c r="G826" s="324">
        <v>24.44</v>
      </c>
      <c r="H826" s="324">
        <v>121.3728</v>
      </c>
      <c r="I826" s="324" t="s">
        <v>214</v>
      </c>
      <c r="J826" s="368">
        <f>EXP(0.21*LN(Y826)+0.33*LN(AF826)+0.28*LN(AJ826)+0.18*LN(AV826))</f>
        <v>629.33977195889724</v>
      </c>
      <c r="K826" s="331">
        <f>SQRT(0.21*AA826^2+0.33*AG826^2+0.28*AL826^2+0.18*AW826^2)</f>
        <v>0.40511233010117081</v>
      </c>
      <c r="L826" s="304" t="str">
        <f t="shared" si="227"/>
        <v>C</v>
      </c>
      <c r="M826" s="388" t="s">
        <v>6093</v>
      </c>
      <c r="N826" s="304"/>
      <c r="O826" s="356"/>
      <c r="P826" s="356"/>
      <c r="Q826" s="356"/>
      <c r="R826" s="304"/>
      <c r="S826" s="304"/>
      <c r="T826" s="304"/>
      <c r="U826" s="304"/>
      <c r="V826" s="304"/>
      <c r="W826" s="315" t="s">
        <v>259</v>
      </c>
      <c r="X826" s="304" t="s">
        <v>232</v>
      </c>
      <c r="Y826" s="366">
        <f t="shared" si="229"/>
        <v>506.6</v>
      </c>
      <c r="Z826" s="304"/>
      <c r="AA826" s="304">
        <v>0.45</v>
      </c>
      <c r="AB826" s="304" t="s">
        <v>232</v>
      </c>
      <c r="AC826" s="304">
        <v>1140</v>
      </c>
      <c r="AD826" s="366">
        <v>0</v>
      </c>
      <c r="AE826" s="304">
        <v>683.9</v>
      </c>
      <c r="AF826" s="331">
        <f>EXP(IF(X826="A",LN(683.9),IF(X826="B",LN(559.6),IF(OR(X826="C",X826="D",X826="CD"),LN(225)+((LN(513)-LN(225))/(1+(EXP(LN(31.4)-LN(AC826))/0.48))),IF(X826="E",LN(204.2),"N/A")))))</f>
        <v>683.90000000000032</v>
      </c>
      <c r="AG826" s="304">
        <v>0.37</v>
      </c>
      <c r="AH826" s="304">
        <v>0.33008500000000002</v>
      </c>
      <c r="AI826" s="312"/>
      <c r="AJ826" s="332">
        <v>760</v>
      </c>
      <c r="AK826" s="304">
        <f t="shared" si="228"/>
        <v>760</v>
      </c>
      <c r="AL826" s="363">
        <v>0.43</v>
      </c>
      <c r="AM826" s="389" t="str">
        <f t="shared" si="243"/>
        <v/>
      </c>
      <c r="AN826" s="304"/>
      <c r="AO826" s="304"/>
      <c r="AP826" s="312"/>
      <c r="AQ826" s="312"/>
      <c r="AR826" s="312"/>
      <c r="AS826" s="312"/>
      <c r="AT826" s="312"/>
      <c r="AU826" s="329">
        <f>VLOOKUP(C826,[1]world!$A$2:$B$3555,2,FALSE)</f>
        <v>1</v>
      </c>
      <c r="AV826" s="329">
        <v>519</v>
      </c>
      <c r="AW826" s="304">
        <v>0.37</v>
      </c>
      <c r="AX826" s="304">
        <v>-999</v>
      </c>
      <c r="AY826" s="304">
        <v>-999</v>
      </c>
      <c r="AZ826" s="304">
        <v>-999</v>
      </c>
      <c r="BA826" s="304">
        <v>-999</v>
      </c>
      <c r="BB826" s="304">
        <v>-999</v>
      </c>
      <c r="BC826" s="304">
        <v>-999</v>
      </c>
      <c r="BD826" s="304">
        <v>-999</v>
      </c>
      <c r="BE826" s="304">
        <v>-999</v>
      </c>
      <c r="BF826" s="304">
        <v>-999</v>
      </c>
      <c r="BG826" s="304">
        <v>-999</v>
      </c>
      <c r="BH826" s="304">
        <v>-999</v>
      </c>
      <c r="BI826" s="304">
        <v>-999</v>
      </c>
      <c r="BJ826" s="304" t="s">
        <v>4954</v>
      </c>
      <c r="BK826" s="304" t="s">
        <v>4954</v>
      </c>
      <c r="BL826" s="304" t="s">
        <v>4954</v>
      </c>
    </row>
    <row r="827" spans="1:64" ht="15" customHeight="1" x14ac:dyDescent="0.2">
      <c r="A827" s="304" t="s">
        <v>4922</v>
      </c>
      <c r="B827" s="304" t="s">
        <v>5975</v>
      </c>
      <c r="C827" s="304">
        <v>831</v>
      </c>
      <c r="D827" s="349" t="s">
        <v>4473</v>
      </c>
      <c r="E827" s="309">
        <v>-999</v>
      </c>
      <c r="F827" s="309"/>
      <c r="G827" s="324">
        <v>41.55</v>
      </c>
      <c r="H827" s="324">
        <v>14.231999999999999</v>
      </c>
      <c r="I827" s="324" t="s">
        <v>232</v>
      </c>
      <c r="J827" s="368">
        <f>GEOMEAN(Y827,AV827,AK827)</f>
        <v>460.30860986034128</v>
      </c>
      <c r="K827" s="331">
        <f>GEOMEAN(AA827,AL827,AW827)</f>
        <v>0.38547027482550061</v>
      </c>
      <c r="L827" s="304" t="str">
        <f t="shared" si="227"/>
        <v>C</v>
      </c>
      <c r="M827" s="388" t="s">
        <v>6089</v>
      </c>
      <c r="N827" s="304"/>
      <c r="O827" s="356"/>
      <c r="P827" s="356"/>
      <c r="Q827" s="356"/>
      <c r="R827" s="304"/>
      <c r="S827" s="304"/>
      <c r="T827" s="304"/>
      <c r="U827" s="304"/>
      <c r="V827" s="304"/>
      <c r="W827" s="304" t="s">
        <v>1462</v>
      </c>
      <c r="X827" s="304" t="s">
        <v>206</v>
      </c>
      <c r="Y827" s="366">
        <f t="shared" si="229"/>
        <v>338.6</v>
      </c>
      <c r="Z827" s="304"/>
      <c r="AA827" s="331">
        <v>0.36</v>
      </c>
      <c r="AB827" s="304">
        <v>-999</v>
      </c>
      <c r="AC827" s="304">
        <v>-999</v>
      </c>
      <c r="AD827" s="366">
        <v>-999</v>
      </c>
      <c r="AE827" s="304">
        <v>-999</v>
      </c>
      <c r="AF827" s="304">
        <v>-999</v>
      </c>
      <c r="AG827" s="304"/>
      <c r="AH827" s="304">
        <v>6.9395100000000001E-2</v>
      </c>
      <c r="AI827" s="312"/>
      <c r="AJ827" s="332">
        <v>540</v>
      </c>
      <c r="AK827" s="304">
        <f t="shared" si="228"/>
        <v>555</v>
      </c>
      <c r="AL827" s="363">
        <v>0.43</v>
      </c>
      <c r="AM827" s="389" t="str">
        <f t="shared" si="243"/>
        <v/>
      </c>
      <c r="AN827" s="304"/>
      <c r="AO827" s="304"/>
      <c r="AP827" s="312"/>
      <c r="AQ827" s="312"/>
      <c r="AR827" s="312"/>
      <c r="AS827" s="312"/>
      <c r="AT827" s="312"/>
      <c r="AU827" s="329">
        <f>VLOOKUP(C827,[1]world!$A$2:$B$3555,2,FALSE)</f>
        <v>1</v>
      </c>
      <c r="AV827" s="329">
        <v>519</v>
      </c>
      <c r="AW827" s="304">
        <v>0.37</v>
      </c>
      <c r="AX827" s="304">
        <v>-999</v>
      </c>
      <c r="AY827" s="304">
        <v>-999</v>
      </c>
      <c r="AZ827" s="304">
        <v>-999</v>
      </c>
      <c r="BA827" s="304">
        <v>-999</v>
      </c>
      <c r="BB827" s="304">
        <v>-999</v>
      </c>
      <c r="BC827" s="304">
        <v>-999</v>
      </c>
      <c r="BD827" s="304">
        <v>-999</v>
      </c>
      <c r="BE827" s="304">
        <v>-999</v>
      </c>
      <c r="BF827" s="304">
        <v>-999</v>
      </c>
      <c r="BG827" s="304">
        <v>-999</v>
      </c>
      <c r="BH827" s="304">
        <v>-999</v>
      </c>
      <c r="BI827" s="304">
        <v>-999</v>
      </c>
      <c r="BJ827" s="304" t="s">
        <v>4954</v>
      </c>
      <c r="BK827" s="304" t="s">
        <v>4954</v>
      </c>
      <c r="BL827" s="304" t="s">
        <v>4954</v>
      </c>
    </row>
    <row r="828" spans="1:64" ht="15" hidden="1" customHeight="1" x14ac:dyDescent="0.2">
      <c r="A828" s="304" t="s">
        <v>4922</v>
      </c>
      <c r="B828" s="304" t="s">
        <v>5970</v>
      </c>
      <c r="C828" s="304">
        <v>832</v>
      </c>
      <c r="D828" s="349" t="s">
        <v>4426</v>
      </c>
      <c r="E828" s="309">
        <v>-999</v>
      </c>
      <c r="F828" s="309"/>
      <c r="G828" s="324">
        <v>41.058</v>
      </c>
      <c r="H828" s="324">
        <v>29.013000000000002</v>
      </c>
      <c r="I828" s="324" t="s">
        <v>212</v>
      </c>
      <c r="J828" s="368">
        <f>P828</f>
        <v>595.20000000000005</v>
      </c>
      <c r="K828" s="331">
        <v>0.1</v>
      </c>
      <c r="L828" s="304" t="str">
        <f t="shared" si="227"/>
        <v>C</v>
      </c>
      <c r="M828" s="388">
        <v>0</v>
      </c>
      <c r="N828" s="304"/>
      <c r="O828" s="356">
        <v>53.289000000000001</v>
      </c>
      <c r="P828" s="356">
        <v>595.20000000000005</v>
      </c>
      <c r="Q828" s="309">
        <v>3370</v>
      </c>
      <c r="R828" s="304" t="s">
        <v>5948</v>
      </c>
      <c r="S828" s="304"/>
      <c r="T828" s="304"/>
      <c r="U828" s="304"/>
      <c r="V828" s="304"/>
      <c r="W828" s="304" t="s">
        <v>890</v>
      </c>
      <c r="X828" s="304" t="s">
        <v>205</v>
      </c>
      <c r="Y828" s="366">
        <f t="shared" si="229"/>
        <v>424.8</v>
      </c>
      <c r="Z828" s="304"/>
      <c r="AA828" s="304"/>
      <c r="AB828" s="304">
        <v>-999</v>
      </c>
      <c r="AC828" s="304">
        <v>-999</v>
      </c>
      <c r="AD828" s="366">
        <v>-999</v>
      </c>
      <c r="AE828" s="304">
        <v>-999</v>
      </c>
      <c r="AF828" s="304">
        <v>-999</v>
      </c>
      <c r="AG828" s="304"/>
      <c r="AH828" s="304">
        <v>4.2372E-2</v>
      </c>
      <c r="AI828" s="312"/>
      <c r="AJ828" s="332">
        <v>459</v>
      </c>
      <c r="AK828" s="304">
        <f t="shared" si="228"/>
        <v>425</v>
      </c>
      <c r="AL828" s="304">
        <f>IF(AH828&lt;=0.0022,0.2,0.43)</f>
        <v>0.43</v>
      </c>
      <c r="AM828" s="389" t="str">
        <f t="shared" si="243"/>
        <v/>
      </c>
      <c r="AN828" s="304"/>
      <c r="AO828" s="304"/>
      <c r="AP828" s="312"/>
      <c r="AQ828" s="312"/>
      <c r="AR828" s="312"/>
      <c r="AS828" s="312"/>
      <c r="AT828" s="312"/>
      <c r="AU828" s="329">
        <f>VLOOKUP(C828,[1]world!$A$2:$B$3555,2,FALSE)</f>
        <v>9</v>
      </c>
      <c r="AV828" s="329">
        <v>497</v>
      </c>
      <c r="AW828" s="304">
        <v>0.37</v>
      </c>
      <c r="AX828" s="304">
        <v>-999</v>
      </c>
      <c r="AY828" s="304">
        <v>-999</v>
      </c>
      <c r="AZ828" s="304">
        <v>-999</v>
      </c>
      <c r="BA828" s="304">
        <v>-999</v>
      </c>
      <c r="BB828" s="304">
        <v>-999</v>
      </c>
      <c r="BC828" s="304">
        <v>-999</v>
      </c>
      <c r="BD828" s="304">
        <v>-999</v>
      </c>
      <c r="BE828" s="304">
        <v>-999</v>
      </c>
      <c r="BF828" s="304">
        <v>-999</v>
      </c>
      <c r="BG828" s="304">
        <v>-999</v>
      </c>
      <c r="BH828" s="304">
        <v>-999</v>
      </c>
      <c r="BI828" s="304">
        <v>-999</v>
      </c>
      <c r="BJ828" s="304" t="s">
        <v>4954</v>
      </c>
      <c r="BK828" s="304" t="s">
        <v>4954</v>
      </c>
      <c r="BL828" s="304" t="s">
        <v>4954</v>
      </c>
    </row>
    <row r="829" spans="1:64" ht="15" hidden="1" customHeight="1" x14ac:dyDescent="0.2">
      <c r="A829" s="304" t="s">
        <v>4922</v>
      </c>
      <c r="B829" s="304" t="s">
        <v>5970</v>
      </c>
      <c r="C829" s="304">
        <v>833</v>
      </c>
      <c r="D829" s="349" t="s">
        <v>4075</v>
      </c>
      <c r="E829" s="309">
        <v>-999</v>
      </c>
      <c r="F829" s="309"/>
      <c r="G829" s="324">
        <v>38.4</v>
      </c>
      <c r="H829" s="324">
        <v>27.167000000000002</v>
      </c>
      <c r="I829" s="324" t="s">
        <v>205</v>
      </c>
      <c r="J829" s="368">
        <f>GEOMEAN(Y829,AV829,AK829)</f>
        <v>490.17047379551963</v>
      </c>
      <c r="K829" s="331">
        <f t="shared" ref="K829:K831" si="246">GEOMEAN(AA829,AL829,AW829)</f>
        <v>0.41523526603009125</v>
      </c>
      <c r="L829" s="304" t="str">
        <f t="shared" si="227"/>
        <v>C</v>
      </c>
      <c r="M829" s="388" t="s">
        <v>6089</v>
      </c>
      <c r="N829" s="304"/>
      <c r="O829" s="356"/>
      <c r="P829" s="356"/>
      <c r="Q829" s="356"/>
      <c r="R829" s="304"/>
      <c r="S829" s="304"/>
      <c r="T829" s="304"/>
      <c r="U829" s="304"/>
      <c r="V829" s="304"/>
      <c r="W829" s="304" t="s">
        <v>4076</v>
      </c>
      <c r="X829" s="304" t="s">
        <v>232</v>
      </c>
      <c r="Y829" s="366">
        <f t="shared" si="229"/>
        <v>506.6</v>
      </c>
      <c r="Z829" s="304"/>
      <c r="AA829" s="304">
        <v>0.45</v>
      </c>
      <c r="AB829" s="304">
        <v>-999</v>
      </c>
      <c r="AC829" s="304">
        <v>-999</v>
      </c>
      <c r="AD829" s="366">
        <v>-999</v>
      </c>
      <c r="AE829" s="304">
        <v>-999</v>
      </c>
      <c r="AF829" s="304">
        <v>-999</v>
      </c>
      <c r="AG829" s="304"/>
      <c r="AH829" s="304">
        <v>4.4180299999999999E-2</v>
      </c>
      <c r="AI829" s="312"/>
      <c r="AJ829" s="332">
        <v>466</v>
      </c>
      <c r="AK829" s="304">
        <f t="shared" si="228"/>
        <v>425</v>
      </c>
      <c r="AL829" s="363">
        <v>0.43</v>
      </c>
      <c r="AM829" s="389" t="str">
        <f t="shared" si="243"/>
        <v/>
      </c>
      <c r="AN829" s="304"/>
      <c r="AO829" s="304"/>
      <c r="AP829" s="312"/>
      <c r="AQ829" s="312"/>
      <c r="AR829" s="312"/>
      <c r="AS829" s="312"/>
      <c r="AT829" s="312"/>
      <c r="AU829" s="329">
        <f>VLOOKUP(C829,[1]world!$A$2:$B$3555,2,FALSE)</f>
        <v>3</v>
      </c>
      <c r="AV829" s="329">
        <v>547</v>
      </c>
      <c r="AW829" s="304">
        <v>0.37</v>
      </c>
      <c r="AX829" s="304">
        <v>-999</v>
      </c>
      <c r="AY829" s="304">
        <v>-999</v>
      </c>
      <c r="AZ829" s="304">
        <v>-999</v>
      </c>
      <c r="BA829" s="304">
        <v>-999</v>
      </c>
      <c r="BB829" s="304">
        <v>-999</v>
      </c>
      <c r="BC829" s="304">
        <v>-999</v>
      </c>
      <c r="BD829" s="304">
        <v>-999</v>
      </c>
      <c r="BE829" s="304">
        <v>-999</v>
      </c>
      <c r="BF829" s="304">
        <v>-999</v>
      </c>
      <c r="BG829" s="304">
        <v>-999</v>
      </c>
      <c r="BH829" s="304">
        <v>-999</v>
      </c>
      <c r="BI829" s="304">
        <v>-999</v>
      </c>
      <c r="BJ829" s="304" t="s">
        <v>4954</v>
      </c>
      <c r="BK829" s="304" t="s">
        <v>4954</v>
      </c>
      <c r="BL829" s="304" t="s">
        <v>4954</v>
      </c>
    </row>
    <row r="830" spans="1:64" ht="15" hidden="1" customHeight="1" x14ac:dyDescent="0.2">
      <c r="A830" s="304" t="s">
        <v>4922</v>
      </c>
      <c r="B830" s="304" t="s">
        <v>5970</v>
      </c>
      <c r="C830" s="304">
        <v>834</v>
      </c>
      <c r="D830" s="349" t="s">
        <v>4077</v>
      </c>
      <c r="E830" s="309">
        <v>-999</v>
      </c>
      <c r="F830" s="309"/>
      <c r="G830" s="324">
        <v>38.4</v>
      </c>
      <c r="H830" s="324">
        <v>27.19</v>
      </c>
      <c r="I830" s="324" t="s">
        <v>205</v>
      </c>
      <c r="J830" s="368">
        <f>GEOMEAN(Y830,AV830,AK830)</f>
        <v>535.77424335653598</v>
      </c>
      <c r="K830" s="331">
        <f t="shared" si="246"/>
        <v>0.41523526603009125</v>
      </c>
      <c r="L830" s="304" t="str">
        <f t="shared" si="227"/>
        <v>C</v>
      </c>
      <c r="M830" s="388" t="s">
        <v>6089</v>
      </c>
      <c r="N830" s="304"/>
      <c r="O830" s="356"/>
      <c r="P830" s="356"/>
      <c r="Q830" s="356"/>
      <c r="R830" s="304"/>
      <c r="S830" s="304"/>
      <c r="T830" s="304"/>
      <c r="U830" s="304"/>
      <c r="V830" s="304"/>
      <c r="W830" s="304" t="s">
        <v>4076</v>
      </c>
      <c r="X830" s="304" t="s">
        <v>232</v>
      </c>
      <c r="Y830" s="366">
        <f t="shared" si="229"/>
        <v>506.6</v>
      </c>
      <c r="Z830" s="304"/>
      <c r="AA830" s="304">
        <v>0.45</v>
      </c>
      <c r="AB830" s="304">
        <v>-999</v>
      </c>
      <c r="AC830" s="304">
        <v>-999</v>
      </c>
      <c r="AD830" s="366">
        <v>-999</v>
      </c>
      <c r="AE830" s="304">
        <v>-999</v>
      </c>
      <c r="AF830" s="304">
        <v>-999</v>
      </c>
      <c r="AG830" s="304"/>
      <c r="AH830" s="304">
        <v>5.5614400000000001E-2</v>
      </c>
      <c r="AI830" s="312"/>
      <c r="AJ830" s="332">
        <v>505</v>
      </c>
      <c r="AK830" s="304">
        <f t="shared" si="228"/>
        <v>555</v>
      </c>
      <c r="AL830" s="363">
        <v>0.43</v>
      </c>
      <c r="AM830" s="389" t="str">
        <f t="shared" si="243"/>
        <v/>
      </c>
      <c r="AN830" s="304"/>
      <c r="AO830" s="304"/>
      <c r="AP830" s="312"/>
      <c r="AQ830" s="312"/>
      <c r="AR830" s="312"/>
      <c r="AS830" s="312"/>
      <c r="AT830" s="312"/>
      <c r="AU830" s="329">
        <f>VLOOKUP(C830,[1]world!$A$2:$B$3555,2,FALSE)</f>
        <v>3</v>
      </c>
      <c r="AV830" s="329">
        <v>547</v>
      </c>
      <c r="AW830" s="304">
        <v>0.37</v>
      </c>
      <c r="AX830" s="304">
        <v>-999</v>
      </c>
      <c r="AY830" s="304">
        <v>-999</v>
      </c>
      <c r="AZ830" s="304">
        <v>-999</v>
      </c>
      <c r="BA830" s="304">
        <v>-999</v>
      </c>
      <c r="BB830" s="304">
        <v>-999</v>
      </c>
      <c r="BC830" s="304">
        <v>-999</v>
      </c>
      <c r="BD830" s="304">
        <v>-999</v>
      </c>
      <c r="BE830" s="304">
        <v>-999</v>
      </c>
      <c r="BF830" s="304">
        <v>-999</v>
      </c>
      <c r="BG830" s="304">
        <v>-999</v>
      </c>
      <c r="BH830" s="304">
        <v>-999</v>
      </c>
      <c r="BI830" s="304">
        <v>-999</v>
      </c>
      <c r="BJ830" s="304" t="s">
        <v>4954</v>
      </c>
      <c r="BK830" s="304" t="s">
        <v>4954</v>
      </c>
      <c r="BL830" s="304" t="s">
        <v>4954</v>
      </c>
    </row>
    <row r="831" spans="1:64" ht="15" hidden="1" customHeight="1" x14ac:dyDescent="0.2">
      <c r="A831" s="304" t="s">
        <v>4922</v>
      </c>
      <c r="B831" s="304" t="s">
        <v>5970</v>
      </c>
      <c r="C831" s="304">
        <v>835</v>
      </c>
      <c r="D831" s="349" t="s">
        <v>4078</v>
      </c>
      <c r="E831" s="309">
        <v>-999</v>
      </c>
      <c r="F831" s="309"/>
      <c r="G831" s="324">
        <v>38.4</v>
      </c>
      <c r="H831" s="324">
        <v>27.19</v>
      </c>
      <c r="I831" s="324" t="s">
        <v>205</v>
      </c>
      <c r="J831" s="368">
        <f>GEOMEAN(Y831,AV831,AK831)</f>
        <v>535.77424335653598</v>
      </c>
      <c r="K831" s="331">
        <f t="shared" si="246"/>
        <v>0.41523526603009125</v>
      </c>
      <c r="L831" s="304" t="str">
        <f t="shared" si="227"/>
        <v>C</v>
      </c>
      <c r="M831" s="388" t="s">
        <v>6089</v>
      </c>
      <c r="N831" s="304"/>
      <c r="O831" s="356"/>
      <c r="P831" s="356"/>
      <c r="Q831" s="356"/>
      <c r="R831" s="304"/>
      <c r="S831" s="304"/>
      <c r="T831" s="304"/>
      <c r="U831" s="304"/>
      <c r="V831" s="304"/>
      <c r="W831" s="304" t="s">
        <v>4076</v>
      </c>
      <c r="X831" s="304" t="s">
        <v>232</v>
      </c>
      <c r="Y831" s="366">
        <f t="shared" si="229"/>
        <v>506.6</v>
      </c>
      <c r="Z831" s="304"/>
      <c r="AA831" s="304">
        <v>0.45</v>
      </c>
      <c r="AB831" s="304">
        <v>-999</v>
      </c>
      <c r="AC831" s="304">
        <v>-999</v>
      </c>
      <c r="AD831" s="366">
        <v>-999</v>
      </c>
      <c r="AE831" s="304">
        <v>-999</v>
      </c>
      <c r="AF831" s="304">
        <v>-999</v>
      </c>
      <c r="AG831" s="304"/>
      <c r="AH831" s="304">
        <v>5.5614400000000001E-2</v>
      </c>
      <c r="AI831" s="312"/>
      <c r="AJ831" s="332">
        <v>505</v>
      </c>
      <c r="AK831" s="304">
        <f t="shared" si="228"/>
        <v>555</v>
      </c>
      <c r="AL831" s="363">
        <v>0.43</v>
      </c>
      <c r="AM831" s="389" t="str">
        <f t="shared" si="243"/>
        <v/>
      </c>
      <c r="AN831" s="304"/>
      <c r="AO831" s="304"/>
      <c r="AP831" s="312"/>
      <c r="AQ831" s="312"/>
      <c r="AR831" s="312"/>
      <c r="AS831" s="312"/>
      <c r="AT831" s="312"/>
      <c r="AU831" s="329">
        <f>VLOOKUP(C831,[1]world!$A$2:$B$3555,2,FALSE)</f>
        <v>3</v>
      </c>
      <c r="AV831" s="329">
        <v>547</v>
      </c>
      <c r="AW831" s="304">
        <v>0.37</v>
      </c>
      <c r="AX831" s="304">
        <v>-999</v>
      </c>
      <c r="AY831" s="304">
        <v>-999</v>
      </c>
      <c r="AZ831" s="304">
        <v>-999</v>
      </c>
      <c r="BA831" s="304">
        <v>-999</v>
      </c>
      <c r="BB831" s="304">
        <v>-999</v>
      </c>
      <c r="BC831" s="304">
        <v>-999</v>
      </c>
      <c r="BD831" s="304">
        <v>-999</v>
      </c>
      <c r="BE831" s="304">
        <v>-999</v>
      </c>
      <c r="BF831" s="304">
        <v>-999</v>
      </c>
      <c r="BG831" s="304">
        <v>-999</v>
      </c>
      <c r="BH831" s="304">
        <v>-999</v>
      </c>
      <c r="BI831" s="304">
        <v>-999</v>
      </c>
      <c r="BJ831" s="304" t="s">
        <v>4954</v>
      </c>
      <c r="BK831" s="304" t="s">
        <v>4954</v>
      </c>
      <c r="BL831" s="304" t="s">
        <v>4954</v>
      </c>
    </row>
    <row r="832" spans="1:64" ht="15" hidden="1" customHeight="1" x14ac:dyDescent="0.2">
      <c r="A832" s="304" t="s">
        <v>4922</v>
      </c>
      <c r="B832" s="304" t="s">
        <v>5970</v>
      </c>
      <c r="C832" s="304">
        <v>836</v>
      </c>
      <c r="D832" s="349" t="s">
        <v>4375</v>
      </c>
      <c r="E832" s="309">
        <v>-999</v>
      </c>
      <c r="F832" s="309"/>
      <c r="G832" s="324">
        <v>40.79</v>
      </c>
      <c r="H832" s="324">
        <v>29.96</v>
      </c>
      <c r="I832" s="324" t="s">
        <v>205</v>
      </c>
      <c r="J832" s="368">
        <f>P832</f>
        <v>811</v>
      </c>
      <c r="K832" s="331">
        <v>0.13</v>
      </c>
      <c r="L832" s="304" t="str">
        <f t="shared" si="227"/>
        <v>B</v>
      </c>
      <c r="M832" s="388">
        <v>1</v>
      </c>
      <c r="N832" s="304"/>
      <c r="O832" s="356">
        <v>16</v>
      </c>
      <c r="P832" s="331">
        <v>811</v>
      </c>
      <c r="Q832" s="309">
        <v>2192</v>
      </c>
      <c r="R832" s="304" t="s">
        <v>5948</v>
      </c>
      <c r="S832" s="304"/>
      <c r="T832" s="304"/>
      <c r="U832" s="304"/>
      <c r="V832" s="304"/>
      <c r="W832" s="304" t="s">
        <v>1430</v>
      </c>
      <c r="X832" s="304" t="s">
        <v>232</v>
      </c>
      <c r="Y832" s="366">
        <f t="shared" si="229"/>
        <v>506.6</v>
      </c>
      <c r="Z832" s="304"/>
      <c r="AA832" s="304"/>
      <c r="AB832" s="304">
        <v>-999</v>
      </c>
      <c r="AC832" s="304">
        <v>-999</v>
      </c>
      <c r="AD832" s="366">
        <v>-999</v>
      </c>
      <c r="AE832" s="304">
        <v>-999</v>
      </c>
      <c r="AF832" s="304">
        <v>-999</v>
      </c>
      <c r="AG832" s="304"/>
      <c r="AH832" s="304">
        <v>5.5430599999999997E-2</v>
      </c>
      <c r="AI832" s="312"/>
      <c r="AJ832" s="332">
        <v>504</v>
      </c>
      <c r="AK832" s="304">
        <f t="shared" si="228"/>
        <v>555</v>
      </c>
      <c r="AL832" s="304">
        <f>IF(AH832&lt;=0.0022,0.2,0.43)</f>
        <v>0.43</v>
      </c>
      <c r="AM832" s="389" t="str">
        <f t="shared" ref="AM832:AM863" si="247">IF(AT832&lt;&gt;"",AT832,IF(AND(AT832="",AR832=""),"",AR832))</f>
        <v/>
      </c>
      <c r="AN832" s="304"/>
      <c r="AO832" s="304"/>
      <c r="AP832" s="312"/>
      <c r="AQ832" s="312"/>
      <c r="AR832" s="312"/>
      <c r="AS832" s="312"/>
      <c r="AT832" s="312"/>
      <c r="AU832" s="329">
        <f>VLOOKUP(C832,[1]world!$A$2:$B$3555,2,FALSE)</f>
        <v>3</v>
      </c>
      <c r="AV832" s="329">
        <v>547</v>
      </c>
      <c r="AW832" s="304">
        <v>0.37</v>
      </c>
      <c r="AX832" s="304">
        <v>9.5</v>
      </c>
      <c r="AY832" s="304">
        <v>9.5</v>
      </c>
      <c r="AZ832" s="304">
        <v>-999</v>
      </c>
      <c r="BA832" s="304">
        <v>9.5</v>
      </c>
      <c r="BB832" s="304">
        <v>9.5</v>
      </c>
      <c r="BC832" s="304">
        <v>-999</v>
      </c>
      <c r="BD832" s="304">
        <v>10</v>
      </c>
      <c r="BE832" s="304">
        <v>10</v>
      </c>
      <c r="BF832" s="304">
        <v>10</v>
      </c>
      <c r="BG832" s="304">
        <v>10</v>
      </c>
      <c r="BH832" s="304">
        <v>-999</v>
      </c>
      <c r="BI832" s="304">
        <v>-999</v>
      </c>
      <c r="BJ832" s="304">
        <v>0</v>
      </c>
      <c r="BK832" s="304">
        <v>0</v>
      </c>
      <c r="BL832" s="304" t="s">
        <v>4954</v>
      </c>
    </row>
    <row r="833" spans="1:64" ht="15" hidden="1" customHeight="1" x14ac:dyDescent="0.2">
      <c r="A833" s="304" t="s">
        <v>4922</v>
      </c>
      <c r="B833" s="304" t="s">
        <v>5970</v>
      </c>
      <c r="C833" s="304">
        <v>837</v>
      </c>
      <c r="D833" s="349" t="s">
        <v>4319</v>
      </c>
      <c r="E833" s="309">
        <v>-999</v>
      </c>
      <c r="F833" s="309"/>
      <c r="G833" s="324">
        <v>40.44</v>
      </c>
      <c r="H833" s="324">
        <v>29.75</v>
      </c>
      <c r="I833" s="324" t="s">
        <v>232</v>
      </c>
      <c r="J833" s="368">
        <f>GEOMEAN(Y833,AV833,AK833)</f>
        <v>476.62238220199526</v>
      </c>
      <c r="K833" s="331">
        <f>GEOMEAN(AA833,AL833,AW833)</f>
        <v>0.38547027482550061</v>
      </c>
      <c r="L833" s="304" t="str">
        <f t="shared" si="227"/>
        <v>C</v>
      </c>
      <c r="M833" s="388" t="s">
        <v>6089</v>
      </c>
      <c r="N833" s="304"/>
      <c r="O833" s="356"/>
      <c r="P833" s="304" t="s">
        <v>207</v>
      </c>
      <c r="Q833" s="310" t="s">
        <v>340</v>
      </c>
      <c r="R833" s="304"/>
      <c r="S833" s="304"/>
      <c r="T833" s="304"/>
      <c r="U833" s="304"/>
      <c r="V833" s="304"/>
      <c r="W833" s="304" t="s">
        <v>1414</v>
      </c>
      <c r="X833" s="304" t="s">
        <v>213</v>
      </c>
      <c r="Y833" s="366">
        <f t="shared" si="229"/>
        <v>274.5</v>
      </c>
      <c r="Z833" s="304"/>
      <c r="AA833" s="331">
        <v>0.36</v>
      </c>
      <c r="AB833" s="304">
        <v>-999</v>
      </c>
      <c r="AC833" s="304">
        <v>-999</v>
      </c>
      <c r="AD833" s="366">
        <v>-999</v>
      </c>
      <c r="AE833" s="304">
        <v>-999</v>
      </c>
      <c r="AF833" s="304">
        <v>-999</v>
      </c>
      <c r="AG833" s="304"/>
      <c r="AH833" s="304">
        <v>0.156496</v>
      </c>
      <c r="AI833" s="312"/>
      <c r="AJ833" s="332">
        <v>760</v>
      </c>
      <c r="AK833" s="304">
        <f t="shared" si="228"/>
        <v>760</v>
      </c>
      <c r="AL833" s="363">
        <v>0.43</v>
      </c>
      <c r="AM833" s="389" t="str">
        <f t="shared" si="247"/>
        <v/>
      </c>
      <c r="AN833" s="304"/>
      <c r="AO833" s="304"/>
      <c r="AP833" s="312"/>
      <c r="AQ833" s="312"/>
      <c r="AR833" s="312"/>
      <c r="AS833" s="312"/>
      <c r="AT833" s="312"/>
      <c r="AU833" s="329">
        <f>VLOOKUP(C833,[1]world!$A$2:$B$3555,2,FALSE)</f>
        <v>1</v>
      </c>
      <c r="AV833" s="329">
        <v>519</v>
      </c>
      <c r="AW833" s="304">
        <v>0.37</v>
      </c>
      <c r="AX833" s="304">
        <v>-999</v>
      </c>
      <c r="AY833" s="304">
        <v>-999</v>
      </c>
      <c r="AZ833" s="304">
        <v>-999</v>
      </c>
      <c r="BA833" s="304">
        <v>-999</v>
      </c>
      <c r="BB833" s="304">
        <v>-999</v>
      </c>
      <c r="BC833" s="304">
        <v>-999</v>
      </c>
      <c r="BD833" s="304">
        <v>-999</v>
      </c>
      <c r="BE833" s="304">
        <v>-999</v>
      </c>
      <c r="BF833" s="304">
        <v>-999</v>
      </c>
      <c r="BG833" s="304">
        <v>-999</v>
      </c>
      <c r="BH833" s="304">
        <v>-999</v>
      </c>
      <c r="BI833" s="304">
        <v>-999</v>
      </c>
      <c r="BJ833" s="304" t="s">
        <v>4954</v>
      </c>
      <c r="BK833" s="304" t="s">
        <v>4954</v>
      </c>
      <c r="BL833" s="304" t="s">
        <v>4954</v>
      </c>
    </row>
    <row r="834" spans="1:64" ht="15" hidden="1" customHeight="1" x14ac:dyDescent="0.2">
      <c r="A834" s="304" t="s">
        <v>4922</v>
      </c>
      <c r="B834" s="304" t="s">
        <v>5977</v>
      </c>
      <c r="C834" s="304">
        <v>838</v>
      </c>
      <c r="D834" s="349" t="s">
        <v>2715</v>
      </c>
      <c r="E834" s="309">
        <v>-999</v>
      </c>
      <c r="F834" s="309"/>
      <c r="G834" s="324">
        <v>34.764000000000003</v>
      </c>
      <c r="H834" s="324">
        <v>134.84299999999999</v>
      </c>
      <c r="I834" s="324" t="s">
        <v>232</v>
      </c>
      <c r="J834" s="368">
        <f>P834</f>
        <v>312</v>
      </c>
      <c r="K834" s="331">
        <v>0.11</v>
      </c>
      <c r="L834" s="304" t="str">
        <f t="shared" si="227"/>
        <v>D</v>
      </c>
      <c r="M834" s="388">
        <v>1</v>
      </c>
      <c r="N834" s="304"/>
      <c r="O834" s="356">
        <v>21</v>
      </c>
      <c r="P834" s="331">
        <v>312</v>
      </c>
      <c r="Q834" s="310" t="s">
        <v>2549</v>
      </c>
      <c r="R834" s="304"/>
      <c r="S834" s="304"/>
      <c r="T834" s="304"/>
      <c r="U834" s="304"/>
      <c r="V834" s="304"/>
      <c r="W834" s="310" t="s">
        <v>1414</v>
      </c>
      <c r="X834" s="304" t="s">
        <v>213</v>
      </c>
      <c r="Y834" s="366">
        <f t="shared" si="229"/>
        <v>274.5</v>
      </c>
      <c r="Z834" s="304"/>
      <c r="AA834" s="304"/>
      <c r="AB834" s="304">
        <v>-999</v>
      </c>
      <c r="AC834" s="304">
        <v>-999</v>
      </c>
      <c r="AD834" s="366">
        <v>-999</v>
      </c>
      <c r="AE834" s="304">
        <v>-999</v>
      </c>
      <c r="AF834" s="304">
        <v>-999</v>
      </c>
      <c r="AG834" s="304"/>
      <c r="AH834" s="304">
        <v>6.5608599999999995E-4</v>
      </c>
      <c r="AI834" s="312"/>
      <c r="AJ834" s="332">
        <v>200</v>
      </c>
      <c r="AK834" s="304">
        <f t="shared" si="228"/>
        <v>210</v>
      </c>
      <c r="AL834" s="304">
        <f>IF(AH834&lt;=0.0022,0.2,0.43)</f>
        <v>0.2</v>
      </c>
      <c r="AM834" s="389" t="str">
        <f t="shared" si="247"/>
        <v/>
      </c>
      <c r="AN834" s="304"/>
      <c r="AO834" s="304"/>
      <c r="AP834" s="312"/>
      <c r="AQ834" s="312"/>
      <c r="AR834" s="312"/>
      <c r="AS834" s="312"/>
      <c r="AT834" s="312"/>
      <c r="AU834" s="329">
        <f>VLOOKUP(C834,[1]world!$A$2:$B$3555,2,FALSE)</f>
        <v>15</v>
      </c>
      <c r="AV834" s="329">
        <v>363</v>
      </c>
      <c r="AW834" s="304">
        <v>0.37</v>
      </c>
      <c r="AX834" s="304">
        <v>40</v>
      </c>
      <c r="AY834" s="304">
        <v>-999</v>
      </c>
      <c r="AZ834" s="304">
        <v>160</v>
      </c>
      <c r="BA834" s="304">
        <v>40</v>
      </c>
      <c r="BB834" s="304">
        <v>-999</v>
      </c>
      <c r="BC834" s="304">
        <v>160</v>
      </c>
      <c r="BD834" s="304">
        <v>40</v>
      </c>
      <c r="BE834" s="304">
        <v>40</v>
      </c>
      <c r="BF834" s="304">
        <v>-999</v>
      </c>
      <c r="BG834" s="304">
        <v>-999</v>
      </c>
      <c r="BH834" s="304">
        <v>160</v>
      </c>
      <c r="BI834" s="304">
        <v>160</v>
      </c>
      <c r="BJ834" s="304">
        <v>2</v>
      </c>
      <c r="BK834" s="304" t="s">
        <v>4954</v>
      </c>
      <c r="BL834" s="304">
        <v>2</v>
      </c>
    </row>
    <row r="835" spans="1:64" ht="15" hidden="1" customHeight="1" x14ac:dyDescent="0.2">
      <c r="A835" s="304" t="s">
        <v>4922</v>
      </c>
      <c r="B835" s="304" t="s">
        <v>5978</v>
      </c>
      <c r="C835" s="304">
        <v>839</v>
      </c>
      <c r="D835" s="349" t="s">
        <v>3646</v>
      </c>
      <c r="E835" s="309">
        <v>-999</v>
      </c>
      <c r="F835" s="309"/>
      <c r="G835" s="324">
        <v>37.03</v>
      </c>
      <c r="H835" s="324">
        <v>22.12</v>
      </c>
      <c r="I835" s="324" t="s">
        <v>240</v>
      </c>
      <c r="J835" s="368">
        <f t="shared" ref="J835:J840" si="248">GEOMEAN(Y835,AV835,AK835)</f>
        <v>382.21043201468012</v>
      </c>
      <c r="K835" s="331">
        <f t="shared" ref="K835:K840" si="249">GEOMEAN(AA835,AL835,AW835)</f>
        <v>0.38547027482550061</v>
      </c>
      <c r="L835" s="304" t="str">
        <f t="shared" si="227"/>
        <v>C</v>
      </c>
      <c r="M835" s="388" t="s">
        <v>6089</v>
      </c>
      <c r="N835" s="304"/>
      <c r="O835" s="356"/>
      <c r="P835" s="304"/>
      <c r="Q835" s="310"/>
      <c r="R835" s="304"/>
      <c r="S835" s="304"/>
      <c r="T835" s="304"/>
      <c r="U835" s="304"/>
      <c r="V835" s="304"/>
      <c r="W835" s="304" t="s">
        <v>3647</v>
      </c>
      <c r="X835" s="304" t="s">
        <v>206</v>
      </c>
      <c r="Y835" s="366">
        <f t="shared" si="229"/>
        <v>338.6</v>
      </c>
      <c r="Z835" s="304"/>
      <c r="AA835" s="331">
        <v>0.36</v>
      </c>
      <c r="AB835" s="304">
        <v>-999</v>
      </c>
      <c r="AC835" s="304">
        <v>-999</v>
      </c>
      <c r="AD835" s="366">
        <v>-999</v>
      </c>
      <c r="AE835" s="304">
        <v>-999</v>
      </c>
      <c r="AF835" s="304">
        <v>-999</v>
      </c>
      <c r="AG835" s="304"/>
      <c r="AH835" s="304">
        <v>9.5525100000000002E-3</v>
      </c>
      <c r="AI835" s="312"/>
      <c r="AJ835" s="332">
        <v>413</v>
      </c>
      <c r="AK835" s="304">
        <f t="shared" si="228"/>
        <v>425</v>
      </c>
      <c r="AL835" s="363">
        <v>0.43</v>
      </c>
      <c r="AM835" s="389" t="str">
        <f t="shared" si="247"/>
        <v/>
      </c>
      <c r="AN835" s="304"/>
      <c r="AO835" s="304"/>
      <c r="AP835" s="312"/>
      <c r="AQ835" s="312"/>
      <c r="AR835" s="312"/>
      <c r="AS835" s="312"/>
      <c r="AT835" s="312"/>
      <c r="AU835" s="329">
        <f>VLOOKUP(C835,[1]world!$A$2:$B$3555,2,FALSE)</f>
        <v>7</v>
      </c>
      <c r="AV835" s="329">
        <v>388</v>
      </c>
      <c r="AW835" s="304">
        <v>0.37</v>
      </c>
      <c r="AX835" s="304">
        <v>-999</v>
      </c>
      <c r="AY835" s="304">
        <v>-999</v>
      </c>
      <c r="AZ835" s="304">
        <v>-999</v>
      </c>
      <c r="BA835" s="304">
        <v>-999</v>
      </c>
      <c r="BB835" s="304">
        <v>-999</v>
      </c>
      <c r="BC835" s="304">
        <v>-999</v>
      </c>
      <c r="BD835" s="304">
        <v>-999</v>
      </c>
      <c r="BE835" s="304">
        <v>-999</v>
      </c>
      <c r="BF835" s="304">
        <v>-999</v>
      </c>
      <c r="BG835" s="304">
        <v>-999</v>
      </c>
      <c r="BH835" s="304">
        <v>-999</v>
      </c>
      <c r="BI835" s="304">
        <v>-999</v>
      </c>
      <c r="BJ835" s="304" t="s">
        <v>4954</v>
      </c>
      <c r="BK835" s="304" t="s">
        <v>4954</v>
      </c>
      <c r="BL835" s="304" t="s">
        <v>4954</v>
      </c>
    </row>
    <row r="836" spans="1:64" ht="15" hidden="1" customHeight="1" x14ac:dyDescent="0.2">
      <c r="A836" s="304" t="s">
        <v>4922</v>
      </c>
      <c r="B836" s="304" t="s">
        <v>5978</v>
      </c>
      <c r="C836" s="304">
        <v>840</v>
      </c>
      <c r="D836" s="349" t="s">
        <v>3648</v>
      </c>
      <c r="E836" s="309">
        <v>-999</v>
      </c>
      <c r="F836" s="309"/>
      <c r="G836" s="324">
        <v>37.03</v>
      </c>
      <c r="H836" s="324">
        <v>22.12</v>
      </c>
      <c r="I836" s="324" t="s">
        <v>240</v>
      </c>
      <c r="J836" s="368">
        <f t="shared" si="248"/>
        <v>382.21043201468012</v>
      </c>
      <c r="K836" s="331">
        <f t="shared" si="249"/>
        <v>0.38547027482550061</v>
      </c>
      <c r="L836" s="304" t="str">
        <f t="shared" ref="L836:L899" si="250">IF(J836&lt;180,"E",IF(AND(J836&gt;=180,J836&lt;360),"D",IF(AND(J836&gt;=360,J836&lt;760),"C",IF(AND(J836&gt;=760,J836&lt;1500),"B",IF(J836&gt;=1500,"A","-")))))</f>
        <v>C</v>
      </c>
      <c r="M836" s="388" t="s">
        <v>6089</v>
      </c>
      <c r="N836" s="304"/>
      <c r="O836" s="356"/>
      <c r="P836" s="304"/>
      <c r="Q836" s="310"/>
      <c r="R836" s="304"/>
      <c r="S836" s="304"/>
      <c r="T836" s="304"/>
      <c r="U836" s="304"/>
      <c r="V836" s="304"/>
      <c r="W836" s="304" t="s">
        <v>3647</v>
      </c>
      <c r="X836" s="304" t="s">
        <v>206</v>
      </c>
      <c r="Y836" s="366">
        <f t="shared" si="229"/>
        <v>338.6</v>
      </c>
      <c r="Z836" s="304"/>
      <c r="AA836" s="331">
        <v>0.36</v>
      </c>
      <c r="AB836" s="304">
        <v>-999</v>
      </c>
      <c r="AC836" s="304">
        <v>-999</v>
      </c>
      <c r="AD836" s="366">
        <v>-999</v>
      </c>
      <c r="AE836" s="304">
        <v>-999</v>
      </c>
      <c r="AF836" s="304">
        <v>-999</v>
      </c>
      <c r="AG836" s="304"/>
      <c r="AH836" s="304">
        <v>9.5525100000000002E-3</v>
      </c>
      <c r="AI836" s="312"/>
      <c r="AJ836" s="332">
        <v>413</v>
      </c>
      <c r="AK836" s="304">
        <f t="shared" ref="AK836:AK899" si="251">IF(AJ836&lt;=180,180,IF(AND(AJ836&gt;180,AJ836&lt;240),210,IF(AND(AJ836&gt;=240,AJ836&lt;300),270,IF(AND(AJ836&gt;=300,AJ836&lt;360),270,IF(AND(AJ836&gt;=360,AJ836&lt;490),425,IF(AND(AJ836&gt;=490,AJ836&lt;620),555,IF(AND(AJ836&gt;=620,AJ836&lt;760),690,IF(AJ836&gt;=760,760,"Error"))))))))</f>
        <v>425</v>
      </c>
      <c r="AL836" s="363">
        <v>0.43</v>
      </c>
      <c r="AM836" s="389" t="str">
        <f t="shared" si="247"/>
        <v/>
      </c>
      <c r="AN836" s="304"/>
      <c r="AO836" s="304"/>
      <c r="AP836" s="312"/>
      <c r="AQ836" s="312"/>
      <c r="AR836" s="312"/>
      <c r="AS836" s="312"/>
      <c r="AT836" s="312"/>
      <c r="AU836" s="329">
        <f>VLOOKUP(C836,[1]world!$A$2:$B$3555,2,FALSE)</f>
        <v>7</v>
      </c>
      <c r="AV836" s="329">
        <v>388</v>
      </c>
      <c r="AW836" s="304">
        <v>0.37</v>
      </c>
      <c r="AX836" s="304">
        <v>-999</v>
      </c>
      <c r="AY836" s="304">
        <v>-999</v>
      </c>
      <c r="AZ836" s="304">
        <v>-999</v>
      </c>
      <c r="BA836" s="304">
        <v>-999</v>
      </c>
      <c r="BB836" s="304">
        <v>-999</v>
      </c>
      <c r="BC836" s="304">
        <v>-999</v>
      </c>
      <c r="BD836" s="304">
        <v>-999</v>
      </c>
      <c r="BE836" s="304">
        <v>-999</v>
      </c>
      <c r="BF836" s="304">
        <v>-999</v>
      </c>
      <c r="BG836" s="304">
        <v>-999</v>
      </c>
      <c r="BH836" s="304">
        <v>-999</v>
      </c>
      <c r="BI836" s="304">
        <v>-999</v>
      </c>
      <c r="BJ836" s="304" t="s">
        <v>4954</v>
      </c>
      <c r="BK836" s="304" t="s">
        <v>4954</v>
      </c>
      <c r="BL836" s="304" t="s">
        <v>4954</v>
      </c>
    </row>
    <row r="837" spans="1:64" ht="15" hidden="1" customHeight="1" x14ac:dyDescent="0.2">
      <c r="A837" s="304" t="s">
        <v>4922</v>
      </c>
      <c r="B837" s="304" t="s">
        <v>5978</v>
      </c>
      <c r="C837" s="304">
        <v>841</v>
      </c>
      <c r="D837" s="349" t="s">
        <v>3649</v>
      </c>
      <c r="E837" s="309">
        <v>-999</v>
      </c>
      <c r="F837" s="309"/>
      <c r="G837" s="324">
        <v>37.03</v>
      </c>
      <c r="H837" s="324">
        <v>22.12</v>
      </c>
      <c r="I837" s="324" t="s">
        <v>240</v>
      </c>
      <c r="J837" s="368">
        <f t="shared" si="248"/>
        <v>382.21043201468012</v>
      </c>
      <c r="K837" s="331">
        <f t="shared" si="249"/>
        <v>0.38547027482550061</v>
      </c>
      <c r="L837" s="304" t="str">
        <f t="shared" si="250"/>
        <v>C</v>
      </c>
      <c r="M837" s="388" t="s">
        <v>6089</v>
      </c>
      <c r="N837" s="304"/>
      <c r="O837" s="356"/>
      <c r="P837" s="304"/>
      <c r="Q837" s="310"/>
      <c r="R837" s="304"/>
      <c r="S837" s="304"/>
      <c r="T837" s="304"/>
      <c r="U837" s="304"/>
      <c r="V837" s="304"/>
      <c r="W837" s="304" t="s">
        <v>3647</v>
      </c>
      <c r="X837" s="304" t="s">
        <v>206</v>
      </c>
      <c r="Y837" s="366">
        <f t="shared" ref="Y837:Y900" si="252">IF(X837="A",506.6,IF(X837="B",424.8,IF(X837="C",338.6,IF(X837="D",274.5,IF(X837="E",181.5,"-")))))</f>
        <v>338.6</v>
      </c>
      <c r="Z837" s="304"/>
      <c r="AA837" s="331">
        <v>0.36</v>
      </c>
      <c r="AB837" s="304">
        <v>-999</v>
      </c>
      <c r="AC837" s="304">
        <v>-999</v>
      </c>
      <c r="AD837" s="366">
        <v>-999</v>
      </c>
      <c r="AE837" s="304">
        <v>-999</v>
      </c>
      <c r="AF837" s="304">
        <v>-999</v>
      </c>
      <c r="AG837" s="304"/>
      <c r="AH837" s="304">
        <v>9.5525100000000002E-3</v>
      </c>
      <c r="AI837" s="312"/>
      <c r="AJ837" s="332">
        <v>413</v>
      </c>
      <c r="AK837" s="304">
        <f t="shared" si="251"/>
        <v>425</v>
      </c>
      <c r="AL837" s="363">
        <v>0.43</v>
      </c>
      <c r="AM837" s="389" t="str">
        <f t="shared" si="247"/>
        <v/>
      </c>
      <c r="AN837" s="304"/>
      <c r="AO837" s="304"/>
      <c r="AP837" s="312"/>
      <c r="AQ837" s="312"/>
      <c r="AR837" s="312"/>
      <c r="AS837" s="312"/>
      <c r="AT837" s="312"/>
      <c r="AU837" s="329">
        <f>VLOOKUP(C837,[1]world!$A$2:$B$3555,2,FALSE)</f>
        <v>7</v>
      </c>
      <c r="AV837" s="329">
        <v>388</v>
      </c>
      <c r="AW837" s="304">
        <v>0.37</v>
      </c>
      <c r="AX837" s="304">
        <v>-999</v>
      </c>
      <c r="AY837" s="304">
        <v>-999</v>
      </c>
      <c r="AZ837" s="304">
        <v>-999</v>
      </c>
      <c r="BA837" s="304">
        <v>-999</v>
      </c>
      <c r="BB837" s="304">
        <v>-999</v>
      </c>
      <c r="BC837" s="304">
        <v>-999</v>
      </c>
      <c r="BD837" s="304">
        <v>-999</v>
      </c>
      <c r="BE837" s="304">
        <v>-999</v>
      </c>
      <c r="BF837" s="304">
        <v>-999</v>
      </c>
      <c r="BG837" s="304">
        <v>-999</v>
      </c>
      <c r="BH837" s="304">
        <v>-999</v>
      </c>
      <c r="BI837" s="304">
        <v>-999</v>
      </c>
      <c r="BJ837" s="304" t="s">
        <v>4954</v>
      </c>
      <c r="BK837" s="304" t="s">
        <v>4954</v>
      </c>
      <c r="BL837" s="304" t="s">
        <v>4954</v>
      </c>
    </row>
    <row r="838" spans="1:64" ht="15" hidden="1" customHeight="1" x14ac:dyDescent="0.2">
      <c r="A838" s="304" t="s">
        <v>4922</v>
      </c>
      <c r="B838" s="304" t="s">
        <v>5978</v>
      </c>
      <c r="C838" s="304">
        <v>842</v>
      </c>
      <c r="D838" s="349" t="s">
        <v>4200</v>
      </c>
      <c r="E838" s="309">
        <v>-999</v>
      </c>
      <c r="F838" s="309"/>
      <c r="G838" s="324">
        <v>39.369999999999997</v>
      </c>
      <c r="H838" s="324">
        <v>21.92</v>
      </c>
      <c r="I838" s="324" t="s">
        <v>205</v>
      </c>
      <c r="J838" s="368">
        <f t="shared" si="248"/>
        <v>300.56314224128016</v>
      </c>
      <c r="K838" s="331">
        <f t="shared" si="249"/>
        <v>0.38547027482550061</v>
      </c>
      <c r="L838" s="304" t="str">
        <f t="shared" si="250"/>
        <v>D</v>
      </c>
      <c r="M838" s="388" t="s">
        <v>6089</v>
      </c>
      <c r="N838" s="304"/>
      <c r="O838" s="356"/>
      <c r="P838" s="304"/>
      <c r="Q838" s="310"/>
      <c r="R838" s="304"/>
      <c r="S838" s="304"/>
      <c r="T838" s="304"/>
      <c r="U838" s="304"/>
      <c r="V838" s="304"/>
      <c r="W838" s="304" t="s">
        <v>2125</v>
      </c>
      <c r="X838" s="304" t="s">
        <v>206</v>
      </c>
      <c r="Y838" s="366">
        <f t="shared" si="252"/>
        <v>338.6</v>
      </c>
      <c r="Z838" s="304"/>
      <c r="AA838" s="331">
        <v>0.36</v>
      </c>
      <c r="AB838" s="304">
        <v>-999</v>
      </c>
      <c r="AC838" s="304">
        <v>-999</v>
      </c>
      <c r="AD838" s="366">
        <v>-999</v>
      </c>
      <c r="AE838" s="304">
        <v>-999</v>
      </c>
      <c r="AF838" s="304">
        <v>-999</v>
      </c>
      <c r="AG838" s="304"/>
      <c r="AH838" s="304">
        <v>5.7815200000000001E-3</v>
      </c>
      <c r="AI838" s="312"/>
      <c r="AJ838" s="332">
        <v>333</v>
      </c>
      <c r="AK838" s="304">
        <f t="shared" si="251"/>
        <v>270</v>
      </c>
      <c r="AL838" s="363">
        <v>0.43</v>
      </c>
      <c r="AM838" s="389" t="str">
        <f t="shared" si="247"/>
        <v/>
      </c>
      <c r="AN838" s="304"/>
      <c r="AO838" s="304"/>
      <c r="AP838" s="312"/>
      <c r="AQ838" s="312"/>
      <c r="AR838" s="312"/>
      <c r="AS838" s="312"/>
      <c r="AT838" s="312"/>
      <c r="AU838" s="329">
        <f>VLOOKUP(C838,[1]world!$A$2:$B$3555,2,FALSE)</f>
        <v>12</v>
      </c>
      <c r="AV838" s="329">
        <v>297</v>
      </c>
      <c r="AW838" s="304">
        <v>0.37</v>
      </c>
      <c r="AX838" s="304">
        <v>-999</v>
      </c>
      <c r="AY838" s="304">
        <v>-999</v>
      </c>
      <c r="AZ838" s="304">
        <v>-999</v>
      </c>
      <c r="BA838" s="304">
        <v>-999</v>
      </c>
      <c r="BB838" s="304">
        <v>-999</v>
      </c>
      <c r="BC838" s="304">
        <v>-999</v>
      </c>
      <c r="BD838" s="304">
        <v>-999</v>
      </c>
      <c r="BE838" s="304">
        <v>-999</v>
      </c>
      <c r="BF838" s="304">
        <v>-999</v>
      </c>
      <c r="BG838" s="304">
        <v>-999</v>
      </c>
      <c r="BH838" s="304">
        <v>-999</v>
      </c>
      <c r="BI838" s="304">
        <v>-999</v>
      </c>
      <c r="BJ838" s="304" t="s">
        <v>4954</v>
      </c>
      <c r="BK838" s="304" t="s">
        <v>4954</v>
      </c>
      <c r="BL838" s="304" t="s">
        <v>4954</v>
      </c>
    </row>
    <row r="839" spans="1:64" ht="15" hidden="1" customHeight="1" x14ac:dyDescent="0.2">
      <c r="A839" s="304" t="s">
        <v>4922</v>
      </c>
      <c r="B839" s="304" t="s">
        <v>5978</v>
      </c>
      <c r="C839" s="304">
        <v>843</v>
      </c>
      <c r="D839" s="349" t="s">
        <v>4272</v>
      </c>
      <c r="E839" s="309">
        <v>-999</v>
      </c>
      <c r="F839" s="309"/>
      <c r="G839" s="324">
        <v>39.950000000000003</v>
      </c>
      <c r="H839" s="324">
        <v>21.61</v>
      </c>
      <c r="I839" s="324" t="s">
        <v>232</v>
      </c>
      <c r="J839" s="368">
        <f t="shared" si="248"/>
        <v>511.15894836159043</v>
      </c>
      <c r="K839" s="331">
        <f t="shared" si="249"/>
        <v>0.38547027482550061</v>
      </c>
      <c r="L839" s="304" t="str">
        <f t="shared" si="250"/>
        <v>C</v>
      </c>
      <c r="M839" s="388" t="s">
        <v>6089</v>
      </c>
      <c r="N839" s="304"/>
      <c r="O839" s="356"/>
      <c r="P839" s="304"/>
      <c r="Q839" s="310"/>
      <c r="R839" s="304"/>
      <c r="S839" s="304"/>
      <c r="T839" s="304"/>
      <c r="U839" s="304"/>
      <c r="V839" s="304"/>
      <c r="W839" s="304" t="s">
        <v>1579</v>
      </c>
      <c r="X839" s="304" t="s">
        <v>206</v>
      </c>
      <c r="Y839" s="366">
        <f t="shared" si="252"/>
        <v>338.6</v>
      </c>
      <c r="Z839" s="304"/>
      <c r="AA839" s="331">
        <v>0.36</v>
      </c>
      <c r="AB839" s="304">
        <v>-999</v>
      </c>
      <c r="AC839" s="304">
        <v>-999</v>
      </c>
      <c r="AD839" s="366">
        <v>-999</v>
      </c>
      <c r="AE839" s="304">
        <v>-999</v>
      </c>
      <c r="AF839" s="304">
        <v>-999</v>
      </c>
      <c r="AG839" s="304"/>
      <c r="AH839" s="304">
        <v>3.2324600000000002E-2</v>
      </c>
      <c r="AI839" s="312"/>
      <c r="AJ839" s="332">
        <v>760</v>
      </c>
      <c r="AK839" s="304">
        <f t="shared" si="251"/>
        <v>760</v>
      </c>
      <c r="AL839" s="363">
        <v>0.43</v>
      </c>
      <c r="AM839" s="389" t="str">
        <f t="shared" si="247"/>
        <v/>
      </c>
      <c r="AN839" s="304"/>
      <c r="AO839" s="304"/>
      <c r="AP839" s="312"/>
      <c r="AQ839" s="312"/>
      <c r="AR839" s="312"/>
      <c r="AS839" s="312"/>
      <c r="AT839" s="312"/>
      <c r="AU839" s="329">
        <f>VLOOKUP(C839,[1]world!$A$2:$B$3555,2,FALSE)</f>
        <v>1</v>
      </c>
      <c r="AV839" s="329">
        <v>519</v>
      </c>
      <c r="AW839" s="304">
        <v>0.37</v>
      </c>
      <c r="AX839" s="304">
        <v>-999</v>
      </c>
      <c r="AY839" s="304">
        <v>-999</v>
      </c>
      <c r="AZ839" s="304">
        <v>-999</v>
      </c>
      <c r="BA839" s="304">
        <v>-999</v>
      </c>
      <c r="BB839" s="304">
        <v>-999</v>
      </c>
      <c r="BC839" s="304">
        <v>-999</v>
      </c>
      <c r="BD839" s="304">
        <v>-999</v>
      </c>
      <c r="BE839" s="304">
        <v>-999</v>
      </c>
      <c r="BF839" s="304">
        <v>-999</v>
      </c>
      <c r="BG839" s="304">
        <v>-999</v>
      </c>
      <c r="BH839" s="304">
        <v>-999</v>
      </c>
      <c r="BI839" s="304">
        <v>-999</v>
      </c>
      <c r="BJ839" s="304" t="s">
        <v>4954</v>
      </c>
      <c r="BK839" s="304" t="s">
        <v>4954</v>
      </c>
      <c r="BL839" s="304" t="s">
        <v>4954</v>
      </c>
    </row>
    <row r="840" spans="1:64" ht="15" hidden="1" customHeight="1" x14ac:dyDescent="0.2">
      <c r="A840" s="304" t="s">
        <v>4922</v>
      </c>
      <c r="B840" s="304" t="s">
        <v>5978</v>
      </c>
      <c r="C840" s="304">
        <v>844</v>
      </c>
      <c r="D840" s="349" t="s">
        <v>4332</v>
      </c>
      <c r="E840" s="309">
        <v>-999</v>
      </c>
      <c r="F840" s="309"/>
      <c r="G840" s="324">
        <v>40.520000000000003</v>
      </c>
      <c r="H840" s="324">
        <v>21.27</v>
      </c>
      <c r="I840" s="324" t="s">
        <v>206</v>
      </c>
      <c r="J840" s="368">
        <f t="shared" si="248"/>
        <v>530.60357012940369</v>
      </c>
      <c r="K840" s="331">
        <f t="shared" si="249"/>
        <v>0.41523526603009125</v>
      </c>
      <c r="L840" s="304" t="str">
        <f t="shared" si="250"/>
        <v>C</v>
      </c>
      <c r="M840" s="388" t="s">
        <v>6089</v>
      </c>
      <c r="N840" s="304"/>
      <c r="O840" s="356"/>
      <c r="P840" s="304"/>
      <c r="Q840" s="310"/>
      <c r="R840" s="304"/>
      <c r="S840" s="304"/>
      <c r="T840" s="304"/>
      <c r="U840" s="304"/>
      <c r="V840" s="304"/>
      <c r="W840" s="304" t="s">
        <v>1488</v>
      </c>
      <c r="X840" s="304" t="s">
        <v>232</v>
      </c>
      <c r="Y840" s="366">
        <f t="shared" si="252"/>
        <v>506.6</v>
      </c>
      <c r="Z840" s="304"/>
      <c r="AA840" s="304">
        <v>0.45</v>
      </c>
      <c r="AB840" s="304">
        <v>-999</v>
      </c>
      <c r="AC840" s="304">
        <v>-999</v>
      </c>
      <c r="AD840" s="366">
        <v>-999</v>
      </c>
      <c r="AE840" s="304">
        <v>-999</v>
      </c>
      <c r="AF840" s="304">
        <v>-999</v>
      </c>
      <c r="AG840" s="304"/>
      <c r="AH840" s="304">
        <v>6.1771E-2</v>
      </c>
      <c r="AI840" s="312"/>
      <c r="AJ840" s="332">
        <v>760</v>
      </c>
      <c r="AK840" s="304">
        <f t="shared" si="251"/>
        <v>760</v>
      </c>
      <c r="AL840" s="363">
        <v>0.43</v>
      </c>
      <c r="AM840" s="389" t="str">
        <f t="shared" si="247"/>
        <v/>
      </c>
      <c r="AN840" s="304"/>
      <c r="AO840" s="304"/>
      <c r="AP840" s="312"/>
      <c r="AQ840" s="312"/>
      <c r="AR840" s="312"/>
      <c r="AS840" s="312"/>
      <c r="AT840" s="312"/>
      <c r="AU840" s="329">
        <f>VLOOKUP(C840,[1]world!$A$2:$B$3555,2,FALSE)</f>
        <v>7</v>
      </c>
      <c r="AV840" s="329">
        <v>388</v>
      </c>
      <c r="AW840" s="304">
        <v>0.37</v>
      </c>
      <c r="AX840" s="304">
        <v>-999</v>
      </c>
      <c r="AY840" s="304">
        <v>-999</v>
      </c>
      <c r="AZ840" s="304">
        <v>-999</v>
      </c>
      <c r="BA840" s="304">
        <v>-999</v>
      </c>
      <c r="BB840" s="304">
        <v>-999</v>
      </c>
      <c r="BC840" s="304">
        <v>-999</v>
      </c>
      <c r="BD840" s="304">
        <v>-999</v>
      </c>
      <c r="BE840" s="304">
        <v>-999</v>
      </c>
      <c r="BF840" s="304">
        <v>-999</v>
      </c>
      <c r="BG840" s="304">
        <v>-999</v>
      </c>
      <c r="BH840" s="304">
        <v>-999</v>
      </c>
      <c r="BI840" s="304">
        <v>-999</v>
      </c>
      <c r="BJ840" s="304" t="s">
        <v>4954</v>
      </c>
      <c r="BK840" s="304" t="s">
        <v>4954</v>
      </c>
      <c r="BL840" s="304" t="s">
        <v>4954</v>
      </c>
    </row>
    <row r="841" spans="1:64" ht="15" hidden="1" customHeight="1" x14ac:dyDescent="0.2">
      <c r="A841" s="304" t="s">
        <v>4922</v>
      </c>
      <c r="B841" s="304" t="s">
        <v>5968</v>
      </c>
      <c r="C841" s="304">
        <v>845</v>
      </c>
      <c r="D841" s="349" t="s">
        <v>361</v>
      </c>
      <c r="E841" s="309">
        <v>-999</v>
      </c>
      <c r="F841" s="309"/>
      <c r="G841" s="324">
        <v>23.161799999999999</v>
      </c>
      <c r="H841" s="324">
        <v>120.63549999999999</v>
      </c>
      <c r="I841" s="324" t="s">
        <v>214</v>
      </c>
      <c r="J841" s="368">
        <f>EXP(0.21*LN(Y841)+0.33*LN(AF841)+0.28*LN(AJ841)+0.18*LN(AV841))</f>
        <v>573.03864891895489</v>
      </c>
      <c r="K841" s="331">
        <f>SQRT(0.21*AA841^2+0.33*AG841^2+0.28*AL841^2+0.18*AW841^2)</f>
        <v>0.3735866699977396</v>
      </c>
      <c r="L841" s="304" t="str">
        <f t="shared" si="250"/>
        <v>C</v>
      </c>
      <c r="M841" s="388" t="s">
        <v>6093</v>
      </c>
      <c r="N841" s="304"/>
      <c r="O841" s="356"/>
      <c r="P841" s="304"/>
      <c r="Q841" s="310"/>
      <c r="R841" s="304"/>
      <c r="S841" s="304"/>
      <c r="T841" s="304"/>
      <c r="U841" s="304"/>
      <c r="V841" s="304"/>
      <c r="W841" s="304" t="s">
        <v>235</v>
      </c>
      <c r="X841" s="304" t="s">
        <v>205</v>
      </c>
      <c r="Y841" s="366">
        <f t="shared" si="252"/>
        <v>424.8</v>
      </c>
      <c r="Z841" s="304"/>
      <c r="AA841" s="331">
        <v>0.36</v>
      </c>
      <c r="AB841" s="304" t="s">
        <v>205</v>
      </c>
      <c r="AC841" s="304">
        <v>365</v>
      </c>
      <c r="AD841" s="366">
        <v>0</v>
      </c>
      <c r="AE841" s="304">
        <v>559.6</v>
      </c>
      <c r="AF841" s="331">
        <f>EXP(IF(X841="A",LN(683.9),IF(X841="B",LN(559.6),IF(OR(X841="C",X841="D",X841="CD"),LN(225)+((LN(513)-LN(225))/(1+(EXP(LN(31.4)-LN(AC841))/0.48))),IF(X841="E",LN(204.2),"N/A")))))</f>
        <v>559.60000000000025</v>
      </c>
      <c r="AG841" s="304">
        <v>0.33</v>
      </c>
      <c r="AH841" s="304">
        <v>0.21078</v>
      </c>
      <c r="AI841" s="312"/>
      <c r="AJ841" s="332">
        <v>760</v>
      </c>
      <c r="AK841" s="304">
        <f t="shared" si="251"/>
        <v>760</v>
      </c>
      <c r="AL841" s="363">
        <v>0.43</v>
      </c>
      <c r="AM841" s="389" t="str">
        <f t="shared" si="247"/>
        <v/>
      </c>
      <c r="AN841" s="304"/>
      <c r="AO841" s="304"/>
      <c r="AP841" s="312"/>
      <c r="AQ841" s="312"/>
      <c r="AR841" s="312"/>
      <c r="AS841" s="312"/>
      <c r="AT841" s="312"/>
      <c r="AU841" s="329">
        <f>VLOOKUP(C841,[1]world!$A$2:$B$3555,2,FALSE)</f>
        <v>3</v>
      </c>
      <c r="AV841" s="329">
        <v>547</v>
      </c>
      <c r="AW841" s="304">
        <v>0.37</v>
      </c>
      <c r="AX841" s="304">
        <v>-999</v>
      </c>
      <c r="AY841" s="304">
        <v>-999</v>
      </c>
      <c r="AZ841" s="304">
        <v>-999</v>
      </c>
      <c r="BA841" s="304">
        <v>-999</v>
      </c>
      <c r="BB841" s="304">
        <v>-999</v>
      </c>
      <c r="BC841" s="304">
        <v>-999</v>
      </c>
      <c r="BD841" s="304">
        <v>-999</v>
      </c>
      <c r="BE841" s="304">
        <v>-999</v>
      </c>
      <c r="BF841" s="304">
        <v>-999</v>
      </c>
      <c r="BG841" s="304">
        <v>-999</v>
      </c>
      <c r="BH841" s="304">
        <v>-999</v>
      </c>
      <c r="BI841" s="304">
        <v>-999</v>
      </c>
      <c r="BJ841" s="304" t="s">
        <v>4954</v>
      </c>
      <c r="BK841" s="304" t="s">
        <v>4954</v>
      </c>
      <c r="BL841" s="304" t="s">
        <v>4954</v>
      </c>
    </row>
    <row r="842" spans="1:64" ht="15" hidden="1" customHeight="1" x14ac:dyDescent="0.2">
      <c r="A842" s="304" t="s">
        <v>4922</v>
      </c>
      <c r="B842" s="304" t="s">
        <v>5968</v>
      </c>
      <c r="C842" s="304">
        <v>846</v>
      </c>
      <c r="D842" s="349" t="s">
        <v>275</v>
      </c>
      <c r="E842" s="309">
        <v>-999</v>
      </c>
      <c r="F842" s="309"/>
      <c r="G842" s="324">
        <v>22.628</v>
      </c>
      <c r="H842" s="324">
        <v>120.2573</v>
      </c>
      <c r="I842" s="324" t="s">
        <v>214</v>
      </c>
      <c r="J842" s="368">
        <f>P842</f>
        <v>913.77</v>
      </c>
      <c r="K842" s="331">
        <v>0.1</v>
      </c>
      <c r="L842" s="304" t="str">
        <f t="shared" si="250"/>
        <v>B</v>
      </c>
      <c r="M842" s="388">
        <v>0</v>
      </c>
      <c r="N842" s="304"/>
      <c r="O842" s="356">
        <v>33</v>
      </c>
      <c r="P842" s="304">
        <v>913.77</v>
      </c>
      <c r="Q842" s="309">
        <v>2266</v>
      </c>
      <c r="R842" s="304" t="s">
        <v>5948</v>
      </c>
      <c r="S842" s="304"/>
      <c r="T842" s="304"/>
      <c r="U842" s="304"/>
      <c r="V842" s="304"/>
      <c r="W842" s="315" t="s">
        <v>273</v>
      </c>
      <c r="X842" s="304" t="s">
        <v>213</v>
      </c>
      <c r="Y842" s="366">
        <f t="shared" si="252"/>
        <v>274.5</v>
      </c>
      <c r="Z842" s="304"/>
      <c r="AA842" s="304"/>
      <c r="AB842" s="304" t="s">
        <v>232</v>
      </c>
      <c r="AC842" s="304">
        <v>2</v>
      </c>
      <c r="AD842" s="366">
        <v>913.77</v>
      </c>
      <c r="AE842" s="304">
        <v>683.9</v>
      </c>
      <c r="AF842" s="331" t="e">
        <f>EXP(IF(X842="A",LN(#REF!),IF(X842="B",LN(#REF!),IF(OR(X842="C",X842="D",X842="CD"),LN(#REF!)+((LN(#REF!)-LN(#REF!))/(1+(EXP(LN(#REF!)-LN(AC842))/#REF!))),IF(X842="E",LN(204.2),"N/A")))))</f>
        <v>#REF!</v>
      </c>
      <c r="AG842" s="304">
        <v>0.33</v>
      </c>
      <c r="AH842" s="304">
        <v>1.7733200000000001E-2</v>
      </c>
      <c r="AI842" s="312"/>
      <c r="AJ842" s="332">
        <v>613</v>
      </c>
      <c r="AK842" s="304">
        <f t="shared" si="251"/>
        <v>555</v>
      </c>
      <c r="AL842" s="304">
        <f>IF(AH842&lt;=0.0022,0.2,0.43)</f>
        <v>0.43</v>
      </c>
      <c r="AM842" s="389" t="str">
        <f t="shared" si="247"/>
        <v/>
      </c>
      <c r="AN842" s="304"/>
      <c r="AO842" s="304"/>
      <c r="AP842" s="312"/>
      <c r="AQ842" s="312"/>
      <c r="AR842" s="312"/>
      <c r="AS842" s="312"/>
      <c r="AT842" s="312"/>
      <c r="AU842" s="329">
        <f>VLOOKUP(C842,[1]world!$A$2:$B$3555,2,FALSE)</f>
        <v>8</v>
      </c>
      <c r="AV842" s="329">
        <v>374</v>
      </c>
      <c r="AW842" s="304">
        <v>0.37</v>
      </c>
      <c r="AX842" s="304">
        <v>-999</v>
      </c>
      <c r="AY842" s="304">
        <v>-999</v>
      </c>
      <c r="AZ842" s="304">
        <v>-999</v>
      </c>
      <c r="BA842" s="304">
        <v>-999</v>
      </c>
      <c r="BB842" s="304">
        <v>-999</v>
      </c>
      <c r="BC842" s="304">
        <v>-999</v>
      </c>
      <c r="BD842" s="304">
        <v>-999</v>
      </c>
      <c r="BE842" s="304">
        <v>-999</v>
      </c>
      <c r="BF842" s="304">
        <v>-999</v>
      </c>
      <c r="BG842" s="304">
        <v>-999</v>
      </c>
      <c r="BH842" s="304">
        <v>-999</v>
      </c>
      <c r="BI842" s="304">
        <v>-999</v>
      </c>
      <c r="BJ842" s="304" t="s">
        <v>4954</v>
      </c>
      <c r="BK842" s="304" t="s">
        <v>4954</v>
      </c>
      <c r="BL842" s="304" t="s">
        <v>4954</v>
      </c>
    </row>
    <row r="843" spans="1:64" ht="15" hidden="1" customHeight="1" x14ac:dyDescent="0.2">
      <c r="A843" s="304" t="s">
        <v>4922</v>
      </c>
      <c r="B843" s="304" t="s">
        <v>5968</v>
      </c>
      <c r="C843" s="304">
        <v>847</v>
      </c>
      <c r="D843" s="349" t="s">
        <v>269</v>
      </c>
      <c r="E843" s="309">
        <v>-999</v>
      </c>
      <c r="F843" s="309"/>
      <c r="G843" s="324">
        <v>22.591000000000001</v>
      </c>
      <c r="H843" s="324">
        <v>120.3173</v>
      </c>
      <c r="I843" s="324" t="s">
        <v>214</v>
      </c>
      <c r="J843" s="368">
        <f>P843</f>
        <v>218.49</v>
      </c>
      <c r="K843" s="331">
        <v>0.1</v>
      </c>
      <c r="L843" s="304" t="str">
        <f t="shared" si="250"/>
        <v>D</v>
      </c>
      <c r="M843" s="388">
        <v>0</v>
      </c>
      <c r="N843" s="304"/>
      <c r="O843" s="356">
        <v>33</v>
      </c>
      <c r="P843" s="304">
        <v>218.49</v>
      </c>
      <c r="Q843" s="309">
        <v>2223</v>
      </c>
      <c r="R843" s="304" t="s">
        <v>5948</v>
      </c>
      <c r="S843" s="304"/>
      <c r="T843" s="304"/>
      <c r="U843" s="304"/>
      <c r="V843" s="304"/>
      <c r="W843" s="315" t="s">
        <v>225</v>
      </c>
      <c r="X843" s="304" t="s">
        <v>213</v>
      </c>
      <c r="Y843" s="366">
        <f t="shared" si="252"/>
        <v>274.5</v>
      </c>
      <c r="Z843" s="304"/>
      <c r="AA843" s="304"/>
      <c r="AB843" s="304" t="s">
        <v>213</v>
      </c>
      <c r="AC843" s="304">
        <v>6</v>
      </c>
      <c r="AD843" s="366">
        <v>218.49</v>
      </c>
      <c r="AE843" s="304">
        <v>200</v>
      </c>
      <c r="AF843" s="331" t="e">
        <f>EXP(IF(X843="A",LN(#REF!),IF(X843="B",LN(#REF!),IF(OR(X843="C",X843="D",X843="CD"),LN(#REF!)+((LN(#REF!)-LN(#REF!))/(1+(EXP(LN(#REF!)-LN(AC843))/#REF!))),IF(X843="E",LN(204.2),"N/A")))))</f>
        <v>#REF!</v>
      </c>
      <c r="AG843" s="304">
        <v>0.33</v>
      </c>
      <c r="AH843" s="304">
        <v>1.7512999999999999E-3</v>
      </c>
      <c r="AI843" s="312"/>
      <c r="AJ843" s="332">
        <v>233</v>
      </c>
      <c r="AK843" s="304">
        <f t="shared" si="251"/>
        <v>210</v>
      </c>
      <c r="AL843" s="304">
        <f>IF(AH843&lt;=0.0022,0.2,0.43)</f>
        <v>0.2</v>
      </c>
      <c r="AM843" s="389" t="str">
        <f t="shared" si="247"/>
        <v/>
      </c>
      <c r="AN843" s="304"/>
      <c r="AO843" s="304"/>
      <c r="AP843" s="312"/>
      <c r="AQ843" s="312"/>
      <c r="AR843" s="312"/>
      <c r="AS843" s="312"/>
      <c r="AT843" s="312"/>
      <c r="AU843" s="329">
        <f>VLOOKUP(C843,[1]world!$A$2:$B$3555,2,FALSE)</f>
        <v>15</v>
      </c>
      <c r="AV843" s="329">
        <v>363</v>
      </c>
      <c r="AW843" s="304">
        <v>0.37</v>
      </c>
      <c r="AX843" s="304">
        <v>-999</v>
      </c>
      <c r="AY843" s="304">
        <v>-999</v>
      </c>
      <c r="AZ843" s="304">
        <v>-999</v>
      </c>
      <c r="BA843" s="304">
        <v>-999</v>
      </c>
      <c r="BB843" s="304">
        <v>-999</v>
      </c>
      <c r="BC843" s="304">
        <v>-999</v>
      </c>
      <c r="BD843" s="304">
        <v>-999</v>
      </c>
      <c r="BE843" s="304">
        <v>-999</v>
      </c>
      <c r="BF843" s="304">
        <v>-999</v>
      </c>
      <c r="BG843" s="304">
        <v>-999</v>
      </c>
      <c r="BH843" s="304">
        <v>-999</v>
      </c>
      <c r="BI843" s="304">
        <v>-999</v>
      </c>
      <c r="BJ843" s="304" t="s">
        <v>4954</v>
      </c>
      <c r="BK843" s="304" t="s">
        <v>4954</v>
      </c>
      <c r="BL843" s="304" t="s">
        <v>4954</v>
      </c>
    </row>
    <row r="844" spans="1:64" ht="15" hidden="1" customHeight="1" x14ac:dyDescent="0.2">
      <c r="A844" s="304" t="s">
        <v>4922</v>
      </c>
      <c r="B844" s="304" t="s">
        <v>5968</v>
      </c>
      <c r="C844" s="304">
        <v>848</v>
      </c>
      <c r="D844" s="349" t="s">
        <v>279</v>
      </c>
      <c r="E844" s="309">
        <v>-999</v>
      </c>
      <c r="F844" s="309"/>
      <c r="G844" s="324">
        <v>22.6462</v>
      </c>
      <c r="H844" s="324">
        <v>120.35850000000001</v>
      </c>
      <c r="I844" s="324" t="s">
        <v>214</v>
      </c>
      <c r="J844" s="368">
        <f>EXP(0.21*LN(Y844)+0.33*LN(AF844)+0.28*LN(AJ844)+0.18*LN(AV844))</f>
        <v>290.9928719815191</v>
      </c>
      <c r="K844" s="331">
        <f>SQRT(0.21*AA844^2+0.33*AG844^2+0.28*AL844^2+0.18*AW844^2)</f>
        <v>0.3735866699977396</v>
      </c>
      <c r="L844" s="304" t="str">
        <f t="shared" si="250"/>
        <v>D</v>
      </c>
      <c r="M844" s="388" t="s">
        <v>6093</v>
      </c>
      <c r="N844" s="304"/>
      <c r="O844" s="356"/>
      <c r="P844" s="304"/>
      <c r="Q844" s="310"/>
      <c r="R844" s="304"/>
      <c r="S844" s="304"/>
      <c r="T844" s="304"/>
      <c r="U844" s="304"/>
      <c r="V844" s="304"/>
      <c r="W844" s="315" t="s">
        <v>225</v>
      </c>
      <c r="X844" s="304" t="s">
        <v>213</v>
      </c>
      <c r="Y844" s="366">
        <f t="shared" si="252"/>
        <v>274.5</v>
      </c>
      <c r="Z844" s="304"/>
      <c r="AA844" s="331">
        <v>0.36</v>
      </c>
      <c r="AB844" s="304" t="s">
        <v>213</v>
      </c>
      <c r="AC844" s="304">
        <v>25</v>
      </c>
      <c r="AD844" s="366">
        <v>0</v>
      </c>
      <c r="AE844" s="304">
        <v>300</v>
      </c>
      <c r="AF844" s="331">
        <f>EXP(IF(X844="A",LN(683.9),IF(X844="B",LN(559.6),IF(OR(X844="C",X844="D",X844="CD"),LN(225)+((LN(513)-LN(225))/(1+(EXP(LN(31.4)-LN(AC844))/0.48))),IF(X844="E",LN(204.2),"N/A")))))</f>
        <v>282.58602377266755</v>
      </c>
      <c r="AG844" s="304">
        <v>0.33</v>
      </c>
      <c r="AH844" s="304">
        <v>3.1126999999999999E-3</v>
      </c>
      <c r="AI844" s="312"/>
      <c r="AJ844" s="332">
        <v>273</v>
      </c>
      <c r="AK844" s="304">
        <f t="shared" si="251"/>
        <v>270</v>
      </c>
      <c r="AL844" s="363">
        <v>0.43</v>
      </c>
      <c r="AM844" s="389" t="str">
        <f t="shared" si="247"/>
        <v/>
      </c>
      <c r="AN844" s="304"/>
      <c r="AO844" s="304"/>
      <c r="AP844" s="312"/>
      <c r="AQ844" s="312"/>
      <c r="AR844" s="312"/>
      <c r="AS844" s="312"/>
      <c r="AT844" s="312"/>
      <c r="AU844" s="329">
        <f>VLOOKUP(C844,[1]world!$A$2:$B$3555,2,FALSE)</f>
        <v>15</v>
      </c>
      <c r="AV844" s="329">
        <v>363</v>
      </c>
      <c r="AW844" s="304">
        <v>0.37</v>
      </c>
      <c r="AX844" s="304">
        <v>-999</v>
      </c>
      <c r="AY844" s="304">
        <v>-999</v>
      </c>
      <c r="AZ844" s="304">
        <v>-999</v>
      </c>
      <c r="BA844" s="304">
        <v>-999</v>
      </c>
      <c r="BB844" s="304">
        <v>-999</v>
      </c>
      <c r="BC844" s="304">
        <v>-999</v>
      </c>
      <c r="BD844" s="304">
        <v>-999</v>
      </c>
      <c r="BE844" s="304">
        <v>-999</v>
      </c>
      <c r="BF844" s="304">
        <v>-999</v>
      </c>
      <c r="BG844" s="304">
        <v>-999</v>
      </c>
      <c r="BH844" s="304">
        <v>-999</v>
      </c>
      <c r="BI844" s="304">
        <v>-999</v>
      </c>
      <c r="BJ844" s="304" t="s">
        <v>4954</v>
      </c>
      <c r="BK844" s="304" t="s">
        <v>4954</v>
      </c>
      <c r="BL844" s="304" t="s">
        <v>4954</v>
      </c>
    </row>
    <row r="845" spans="1:64" ht="15" hidden="1" customHeight="1" x14ac:dyDescent="0.2">
      <c r="A845" s="304" t="s">
        <v>4922</v>
      </c>
      <c r="B845" s="304" t="s">
        <v>5968</v>
      </c>
      <c r="C845" s="304">
        <v>849</v>
      </c>
      <c r="D845" s="349" t="s">
        <v>276</v>
      </c>
      <c r="E845" s="309">
        <v>-999</v>
      </c>
      <c r="F845" s="309"/>
      <c r="G845" s="324">
        <v>22.6295</v>
      </c>
      <c r="H845" s="324">
        <v>120.3672</v>
      </c>
      <c r="I845" s="324" t="s">
        <v>214</v>
      </c>
      <c r="J845" s="368">
        <f>P845</f>
        <v>285.94</v>
      </c>
      <c r="K845" s="331">
        <v>0.1</v>
      </c>
      <c r="L845" s="304" t="str">
        <f t="shared" si="250"/>
        <v>D</v>
      </c>
      <c r="M845" s="388">
        <v>0</v>
      </c>
      <c r="N845" s="304"/>
      <c r="O845" s="356">
        <v>32.5</v>
      </c>
      <c r="P845" s="304">
        <v>285.94</v>
      </c>
      <c r="Q845" s="309">
        <v>2224</v>
      </c>
      <c r="R845" s="304" t="s">
        <v>5948</v>
      </c>
      <c r="S845" s="304"/>
      <c r="T845" s="304"/>
      <c r="U845" s="304"/>
      <c r="V845" s="304"/>
      <c r="W845" s="315" t="s">
        <v>225</v>
      </c>
      <c r="X845" s="304" t="s">
        <v>213</v>
      </c>
      <c r="Y845" s="366">
        <f t="shared" si="252"/>
        <v>274.5</v>
      </c>
      <c r="Z845" s="304"/>
      <c r="AA845" s="304"/>
      <c r="AB845" s="304" t="s">
        <v>213</v>
      </c>
      <c r="AC845" s="304">
        <v>22</v>
      </c>
      <c r="AD845" s="366">
        <v>285.94</v>
      </c>
      <c r="AE845" s="304">
        <v>300</v>
      </c>
      <c r="AF845" s="331" t="e">
        <f>EXP(IF(X845="A",LN(#REF!),IF(X845="B",LN(#REF!),IF(OR(X845="C",X845="D",X845="CD"),LN(#REF!)+((LN(#REF!)-LN(#REF!))/(1+(EXP(LN(#REF!)-LN(AC845))/#REF!))),IF(X845="E",LN(204.2),"N/A")))))</f>
        <v>#REF!</v>
      </c>
      <c r="AG845" s="304">
        <v>0.33</v>
      </c>
      <c r="AH845" s="304">
        <v>2.1559600000000002E-3</v>
      </c>
      <c r="AI845" s="312"/>
      <c r="AJ845" s="332">
        <v>245</v>
      </c>
      <c r="AK845" s="304">
        <f t="shared" si="251"/>
        <v>270</v>
      </c>
      <c r="AL845" s="304">
        <f>IF(AH845&lt;=0.0022,0.2,0.43)</f>
        <v>0.2</v>
      </c>
      <c r="AM845" s="389" t="str">
        <f t="shared" si="247"/>
        <v/>
      </c>
      <c r="AN845" s="304"/>
      <c r="AO845" s="304"/>
      <c r="AP845" s="312"/>
      <c r="AQ845" s="312"/>
      <c r="AR845" s="312"/>
      <c r="AS845" s="312"/>
      <c r="AT845" s="312"/>
      <c r="AU845" s="329">
        <f>VLOOKUP(C845,[1]world!$A$2:$B$3555,2,FALSE)</f>
        <v>15</v>
      </c>
      <c r="AV845" s="329">
        <v>363</v>
      </c>
      <c r="AW845" s="304">
        <v>0.37</v>
      </c>
      <c r="AX845" s="304">
        <v>-999</v>
      </c>
      <c r="AY845" s="304">
        <v>-999</v>
      </c>
      <c r="AZ845" s="304">
        <v>-999</v>
      </c>
      <c r="BA845" s="304">
        <v>-999</v>
      </c>
      <c r="BB845" s="304">
        <v>-999</v>
      </c>
      <c r="BC845" s="304">
        <v>-999</v>
      </c>
      <c r="BD845" s="304">
        <v>-999</v>
      </c>
      <c r="BE845" s="304">
        <v>-999</v>
      </c>
      <c r="BF845" s="304">
        <v>-999</v>
      </c>
      <c r="BG845" s="304">
        <v>-999</v>
      </c>
      <c r="BH845" s="304">
        <v>-999</v>
      </c>
      <c r="BI845" s="304">
        <v>-999</v>
      </c>
      <c r="BJ845" s="304" t="s">
        <v>4954</v>
      </c>
      <c r="BK845" s="304" t="s">
        <v>4954</v>
      </c>
      <c r="BL845" s="304" t="s">
        <v>4954</v>
      </c>
    </row>
    <row r="846" spans="1:64" ht="15" hidden="1" customHeight="1" x14ac:dyDescent="0.2">
      <c r="A846" s="304" t="s">
        <v>4922</v>
      </c>
      <c r="B846" s="304" t="s">
        <v>5968</v>
      </c>
      <c r="C846" s="304">
        <v>850</v>
      </c>
      <c r="D846" s="349" t="s">
        <v>306</v>
      </c>
      <c r="E846" s="309">
        <v>-999</v>
      </c>
      <c r="F846" s="309"/>
      <c r="G846" s="324">
        <v>22.787299999999998</v>
      </c>
      <c r="H846" s="324">
        <v>120.279</v>
      </c>
      <c r="I846" s="324" t="s">
        <v>214</v>
      </c>
      <c r="J846" s="368">
        <f>EXP(0.21*LN(Y846)+0.33*LN(AF846)+0.28*LN(AJ846)+0.18*LN(AV846))</f>
        <v>217.27309549938104</v>
      </c>
      <c r="K846" s="331">
        <f>SQRT(0.21*AA846^2+0.33*AG846^2+0.28*AL846^2+0.18*AW846^2)</f>
        <v>0.29541157729513584</v>
      </c>
      <c r="L846" s="304" t="str">
        <f t="shared" si="250"/>
        <v>D</v>
      </c>
      <c r="M846" s="388" t="s">
        <v>6093</v>
      </c>
      <c r="N846" s="304"/>
      <c r="O846" s="356"/>
      <c r="P846" s="304"/>
      <c r="Q846" s="310"/>
      <c r="R846" s="304"/>
      <c r="S846" s="304"/>
      <c r="T846" s="304"/>
      <c r="U846" s="304"/>
      <c r="V846" s="304"/>
      <c r="W846" s="315" t="s">
        <v>248</v>
      </c>
      <c r="X846" s="304" t="s">
        <v>240</v>
      </c>
      <c r="Y846" s="366">
        <f t="shared" si="252"/>
        <v>181.5</v>
      </c>
      <c r="Z846" s="304"/>
      <c r="AA846" s="304">
        <v>0.28000000000000003</v>
      </c>
      <c r="AB846" s="304" t="s">
        <v>240</v>
      </c>
      <c r="AC846" s="304">
        <v>20</v>
      </c>
      <c r="AD846" s="366">
        <v>0</v>
      </c>
      <c r="AE846" s="304">
        <v>204.2</v>
      </c>
      <c r="AF846" s="331">
        <f>EXP(IF(X846="A",LN(#REF!),IF(X846="B",LN(#REF!),IF(OR(X846="C",X846="D",X846="CD"),LN(#REF!)+((LN(#REF!)-LN(#REF!))/(1+(EXP(LN(#REF!)-LN(AC846))/#REF!))),IF(X846="E",LN(204.2),"N/A")))))</f>
        <v>204.19999999999993</v>
      </c>
      <c r="AG846" s="304">
        <v>0.2</v>
      </c>
      <c r="AH846" s="304">
        <v>2.2338200000000001E-3</v>
      </c>
      <c r="AI846" s="312"/>
      <c r="AJ846" s="332">
        <v>247</v>
      </c>
      <c r="AK846" s="304">
        <f t="shared" si="251"/>
        <v>270</v>
      </c>
      <c r="AL846" s="363">
        <v>0.43</v>
      </c>
      <c r="AM846" s="389" t="str">
        <f t="shared" si="247"/>
        <v/>
      </c>
      <c r="AN846" s="304"/>
      <c r="AO846" s="304"/>
      <c r="AP846" s="312"/>
      <c r="AQ846" s="312"/>
      <c r="AR846" s="312"/>
      <c r="AS846" s="312"/>
      <c r="AT846" s="312"/>
      <c r="AU846" s="329">
        <f>VLOOKUP(C846,[1]world!$A$2:$B$3555,2,FALSE)</f>
        <v>16</v>
      </c>
      <c r="AV846" s="329">
        <v>246</v>
      </c>
      <c r="AW846" s="304">
        <v>0.18</v>
      </c>
      <c r="AX846" s="304">
        <v>-999</v>
      </c>
      <c r="AY846" s="304">
        <v>-999</v>
      </c>
      <c r="AZ846" s="304">
        <v>-999</v>
      </c>
      <c r="BA846" s="304">
        <v>-999</v>
      </c>
      <c r="BB846" s="304">
        <v>-999</v>
      </c>
      <c r="BC846" s="304">
        <v>-999</v>
      </c>
      <c r="BD846" s="304">
        <v>-999</v>
      </c>
      <c r="BE846" s="304">
        <v>-999</v>
      </c>
      <c r="BF846" s="304">
        <v>-999</v>
      </c>
      <c r="BG846" s="304">
        <v>-999</v>
      </c>
      <c r="BH846" s="304">
        <v>-999</v>
      </c>
      <c r="BI846" s="304">
        <v>-999</v>
      </c>
      <c r="BJ846" s="304" t="s">
        <v>4954</v>
      </c>
      <c r="BK846" s="304" t="s">
        <v>4954</v>
      </c>
      <c r="BL846" s="304" t="s">
        <v>4954</v>
      </c>
    </row>
    <row r="847" spans="1:64" ht="15" hidden="1" customHeight="1" x14ac:dyDescent="0.2">
      <c r="A847" s="304" t="s">
        <v>4922</v>
      </c>
      <c r="B847" s="304" t="s">
        <v>5968</v>
      </c>
      <c r="C847" s="304">
        <v>851</v>
      </c>
      <c r="D847" s="349" t="s">
        <v>298</v>
      </c>
      <c r="E847" s="309">
        <v>-999</v>
      </c>
      <c r="F847" s="309"/>
      <c r="G847" s="324">
        <v>22.761299999999999</v>
      </c>
      <c r="H847" s="324">
        <v>120.25579999999999</v>
      </c>
      <c r="I847" s="324" t="s">
        <v>214</v>
      </c>
      <c r="J847" s="368">
        <f>P847</f>
        <v>155.32</v>
      </c>
      <c r="K847" s="331">
        <v>0.11</v>
      </c>
      <c r="L847" s="304" t="str">
        <f t="shared" si="250"/>
        <v>E</v>
      </c>
      <c r="M847" s="388">
        <v>1</v>
      </c>
      <c r="N847" s="304"/>
      <c r="O847" s="356">
        <v>27.5</v>
      </c>
      <c r="P847" s="331">
        <v>155.32</v>
      </c>
      <c r="Q847" s="309">
        <v>2396</v>
      </c>
      <c r="R847" s="304" t="s">
        <v>5948</v>
      </c>
      <c r="S847" s="304"/>
      <c r="T847" s="304"/>
      <c r="U847" s="304"/>
      <c r="V847" s="304"/>
      <c r="W847" s="315" t="s">
        <v>225</v>
      </c>
      <c r="X847" s="304" t="s">
        <v>213</v>
      </c>
      <c r="Y847" s="366">
        <f t="shared" si="252"/>
        <v>274.5</v>
      </c>
      <c r="Z847" s="304"/>
      <c r="AA847" s="304"/>
      <c r="AB847" s="304" t="s">
        <v>213</v>
      </c>
      <c r="AC847" s="304">
        <v>10</v>
      </c>
      <c r="AD847" s="366">
        <v>155.32</v>
      </c>
      <c r="AE847" s="304">
        <v>200</v>
      </c>
      <c r="AF847" s="331" t="e">
        <f>EXP(IF(X847="A",LN(#REF!),IF(X847="B",LN(#REF!),IF(OR(X847="C",X847="D",X847="CD"),LN(#REF!)+((LN(#REF!)-LN(#REF!))/(1+(EXP(LN(#REF!)-LN(AC847))/#REF!))),IF(X847="E",LN(204.2),"N/A")))))</f>
        <v>#REF!</v>
      </c>
      <c r="AG847" s="304">
        <v>0.33</v>
      </c>
      <c r="AH847" s="304">
        <v>5.5152100000000004E-3</v>
      </c>
      <c r="AI847" s="312"/>
      <c r="AJ847" s="332">
        <v>328</v>
      </c>
      <c r="AK847" s="304">
        <f t="shared" si="251"/>
        <v>270</v>
      </c>
      <c r="AL847" s="304">
        <f>IF(AH847&lt;=0.0022,0.2,0.43)</f>
        <v>0.43</v>
      </c>
      <c r="AM847" s="389" t="str">
        <f t="shared" si="247"/>
        <v/>
      </c>
      <c r="AN847" s="304"/>
      <c r="AO847" s="304"/>
      <c r="AP847" s="312"/>
      <c r="AQ847" s="312"/>
      <c r="AR847" s="312"/>
      <c r="AS847" s="312"/>
      <c r="AT847" s="312"/>
      <c r="AU847" s="329">
        <f>VLOOKUP(C847,[1]world!$A$2:$B$3555,2,FALSE)</f>
        <v>12</v>
      </c>
      <c r="AV847" s="329">
        <v>297</v>
      </c>
      <c r="AW847" s="304">
        <v>0.37</v>
      </c>
      <c r="AX847" s="304">
        <v>-999</v>
      </c>
      <c r="AY847" s="304">
        <v>-999</v>
      </c>
      <c r="AZ847" s="304">
        <v>-999</v>
      </c>
      <c r="BA847" s="304">
        <v>-999</v>
      </c>
      <c r="BB847" s="304">
        <v>-999</v>
      </c>
      <c r="BC847" s="304">
        <v>-999</v>
      </c>
      <c r="BD847" s="304">
        <v>-999</v>
      </c>
      <c r="BE847" s="304">
        <v>-999</v>
      </c>
      <c r="BF847" s="304">
        <v>-999</v>
      </c>
      <c r="BG847" s="304">
        <v>-999</v>
      </c>
      <c r="BH847" s="304">
        <v>-999</v>
      </c>
      <c r="BI847" s="304">
        <v>-999</v>
      </c>
      <c r="BJ847" s="304" t="s">
        <v>4954</v>
      </c>
      <c r="BK847" s="304" t="s">
        <v>4954</v>
      </c>
      <c r="BL847" s="304" t="s">
        <v>4954</v>
      </c>
    </row>
    <row r="848" spans="1:64" ht="15" hidden="1" customHeight="1" x14ac:dyDescent="0.2">
      <c r="A848" s="304" t="s">
        <v>4922</v>
      </c>
      <c r="B848" s="304" t="s">
        <v>5968</v>
      </c>
      <c r="C848" s="304">
        <v>852</v>
      </c>
      <c r="D848" s="349" t="s">
        <v>315</v>
      </c>
      <c r="E848" s="309">
        <v>-999</v>
      </c>
      <c r="F848" s="309"/>
      <c r="G848" s="324">
        <v>22.8797</v>
      </c>
      <c r="H848" s="324">
        <v>120.3707</v>
      </c>
      <c r="I848" s="324" t="s">
        <v>214</v>
      </c>
      <c r="J848" s="368">
        <f>EXP(0.21*LN(Y848)+0.33*LN(AF848)+0.28*LN(AJ848)+0.18*LN(AV848))</f>
        <v>516.18492446492075</v>
      </c>
      <c r="K848" s="331">
        <f>SQRT(0.21*AA848^2+0.33*AG848^2+0.28*AL848^2+0.18*AW848^2)</f>
        <v>0.3735866699977396</v>
      </c>
      <c r="L848" s="304" t="str">
        <f t="shared" si="250"/>
        <v>C</v>
      </c>
      <c r="M848" s="388" t="s">
        <v>6093</v>
      </c>
      <c r="N848" s="304"/>
      <c r="O848" s="356"/>
      <c r="P848" s="356"/>
      <c r="Q848" s="356"/>
      <c r="R848" s="304"/>
      <c r="S848" s="304"/>
      <c r="T848" s="304"/>
      <c r="U848" s="304"/>
      <c r="V848" s="304"/>
      <c r="W848" s="304" t="s">
        <v>204</v>
      </c>
      <c r="X848" s="304" t="s">
        <v>205</v>
      </c>
      <c r="Y848" s="366">
        <f t="shared" si="252"/>
        <v>424.8</v>
      </c>
      <c r="Z848" s="304"/>
      <c r="AA848" s="331">
        <v>0.36</v>
      </c>
      <c r="AB848" s="304" t="s">
        <v>205</v>
      </c>
      <c r="AC848" s="304">
        <v>20</v>
      </c>
      <c r="AD848" s="366">
        <v>0</v>
      </c>
      <c r="AE848" s="304">
        <v>559.6</v>
      </c>
      <c r="AF848" s="331">
        <f>EXP(IF(X848="A",LN(683.9),IF(X848="B",LN(559.6),IF(OR(X848="C",X848="D",X848="CD"),LN(225)+((LN(513)-LN(225))/(1+(EXP(LN(31.4)-LN(AC848))/0.48))),IF(X848="E",LN(204.2),"N/A")))))</f>
        <v>559.60000000000025</v>
      </c>
      <c r="AG848" s="304">
        <v>0.33</v>
      </c>
      <c r="AH848" s="304">
        <v>2.3370599999999998E-2</v>
      </c>
      <c r="AI848" s="312"/>
      <c r="AJ848" s="332">
        <v>727</v>
      </c>
      <c r="AK848" s="304">
        <f t="shared" si="251"/>
        <v>690</v>
      </c>
      <c r="AL848" s="363">
        <v>0.43</v>
      </c>
      <c r="AM848" s="389" t="str">
        <f t="shared" si="247"/>
        <v/>
      </c>
      <c r="AN848" s="304"/>
      <c r="AO848" s="304"/>
      <c r="AP848" s="312"/>
      <c r="AQ848" s="312"/>
      <c r="AR848" s="312"/>
      <c r="AS848" s="312"/>
      <c r="AT848" s="312"/>
      <c r="AU848" s="329">
        <f>VLOOKUP(C848,[1]world!$A$2:$B$3555,2,FALSE)</f>
        <v>11</v>
      </c>
      <c r="AV848" s="329">
        <v>328</v>
      </c>
      <c r="AW848" s="304">
        <v>0.37</v>
      </c>
      <c r="AX848" s="304">
        <v>-999</v>
      </c>
      <c r="AY848" s="304">
        <v>-999</v>
      </c>
      <c r="AZ848" s="304">
        <v>-999</v>
      </c>
      <c r="BA848" s="304">
        <v>-999</v>
      </c>
      <c r="BB848" s="304">
        <v>-999</v>
      </c>
      <c r="BC848" s="304">
        <v>-999</v>
      </c>
      <c r="BD848" s="304">
        <v>-999</v>
      </c>
      <c r="BE848" s="304">
        <v>-999</v>
      </c>
      <c r="BF848" s="304">
        <v>-999</v>
      </c>
      <c r="BG848" s="304">
        <v>-999</v>
      </c>
      <c r="BH848" s="304">
        <v>-999</v>
      </c>
      <c r="BI848" s="304">
        <v>-999</v>
      </c>
      <c r="BJ848" s="304" t="s">
        <v>4954</v>
      </c>
      <c r="BK848" s="304" t="s">
        <v>4954</v>
      </c>
      <c r="BL848" s="304" t="s">
        <v>4954</v>
      </c>
    </row>
    <row r="849" spans="1:64" ht="15" hidden="1" customHeight="1" x14ac:dyDescent="0.2">
      <c r="A849" s="304" t="s">
        <v>208</v>
      </c>
      <c r="B849" s="304" t="s">
        <v>5968</v>
      </c>
      <c r="C849" s="304">
        <v>853</v>
      </c>
      <c r="D849" s="349" t="s">
        <v>281</v>
      </c>
      <c r="E849" s="309">
        <v>-999</v>
      </c>
      <c r="F849" s="309"/>
      <c r="G849" s="324">
        <v>22.655999999999999</v>
      </c>
      <c r="H849" s="324">
        <v>120.3317</v>
      </c>
      <c r="I849" s="324" t="s">
        <v>214</v>
      </c>
      <c r="J849" s="368">
        <f>P849</f>
        <v>233.21</v>
      </c>
      <c r="K849" s="331">
        <v>0.1</v>
      </c>
      <c r="L849" s="304" t="str">
        <f t="shared" si="250"/>
        <v>D</v>
      </c>
      <c r="M849" s="388">
        <v>0</v>
      </c>
      <c r="N849" s="304"/>
      <c r="O849" s="356">
        <v>31</v>
      </c>
      <c r="P849" s="356">
        <v>233.21</v>
      </c>
      <c r="Q849" s="309">
        <v>3195</v>
      </c>
      <c r="R849" s="304" t="s">
        <v>5948</v>
      </c>
      <c r="S849" s="304"/>
      <c r="T849" s="304"/>
      <c r="U849" s="304"/>
      <c r="V849" s="304"/>
      <c r="W849" s="315" t="s">
        <v>225</v>
      </c>
      <c r="X849" s="304" t="s">
        <v>213</v>
      </c>
      <c r="Y849" s="366">
        <f t="shared" si="252"/>
        <v>274.5</v>
      </c>
      <c r="Z849" s="304"/>
      <c r="AA849" s="304"/>
      <c r="AB849" s="304" t="s">
        <v>213</v>
      </c>
      <c r="AC849" s="304">
        <v>20</v>
      </c>
      <c r="AD849" s="366">
        <v>233.21</v>
      </c>
      <c r="AE849" s="304">
        <v>300</v>
      </c>
      <c r="AF849" s="331" t="e">
        <f>EXP(IF(X849="A",LN(#REF!),IF(X849="B",LN(#REF!),IF(OR(X849="C",X849="D",X849="CD"),LN(#REF!)+((LN(#REF!)-LN(#REF!))/(1+(EXP(LN(#REF!)-LN(AC849))/#REF!))),IF(X849="E",LN(204.2),"N/A")))))</f>
        <v>#REF!</v>
      </c>
      <c r="AG849" s="304">
        <v>0.33</v>
      </c>
      <c r="AH849" s="304">
        <v>5.3898900000000003E-4</v>
      </c>
      <c r="AI849" s="312"/>
      <c r="AJ849" s="332">
        <v>196</v>
      </c>
      <c r="AK849" s="304">
        <f t="shared" si="251"/>
        <v>210</v>
      </c>
      <c r="AL849" s="304">
        <f>IF(AH849&lt;=0.0022,0.2,0.43)</f>
        <v>0.2</v>
      </c>
      <c r="AM849" s="389" t="str">
        <f t="shared" si="247"/>
        <v/>
      </c>
      <c r="AN849" s="304"/>
      <c r="AO849" s="304"/>
      <c r="AP849" s="312"/>
      <c r="AQ849" s="312"/>
      <c r="AR849" s="312"/>
      <c r="AS849" s="312"/>
      <c r="AT849" s="312"/>
      <c r="AU849" s="329">
        <f>VLOOKUP(C849,[1]world!$A$2:$B$3555,2,FALSE)</f>
        <v>15</v>
      </c>
      <c r="AV849" s="329">
        <v>363</v>
      </c>
      <c r="AW849" s="304">
        <v>0.37</v>
      </c>
      <c r="AX849" s="304">
        <v>-999</v>
      </c>
      <c r="AY849" s="304">
        <v>-999</v>
      </c>
      <c r="AZ849" s="304">
        <v>-999</v>
      </c>
      <c r="BA849" s="304">
        <v>-999</v>
      </c>
      <c r="BB849" s="304">
        <v>-999</v>
      </c>
      <c r="BC849" s="304">
        <v>-999</v>
      </c>
      <c r="BD849" s="304">
        <v>-999</v>
      </c>
      <c r="BE849" s="304">
        <v>-999</v>
      </c>
      <c r="BF849" s="304">
        <v>-999</v>
      </c>
      <c r="BG849" s="304">
        <v>-999</v>
      </c>
      <c r="BH849" s="304">
        <v>-999</v>
      </c>
      <c r="BI849" s="304">
        <v>-999</v>
      </c>
      <c r="BJ849" s="304" t="s">
        <v>4954</v>
      </c>
      <c r="BK849" s="304" t="s">
        <v>4954</v>
      </c>
      <c r="BL849" s="304" t="s">
        <v>4954</v>
      </c>
    </row>
    <row r="850" spans="1:64" ht="15" hidden="1" customHeight="1" x14ac:dyDescent="0.2">
      <c r="A850" s="304" t="s">
        <v>4922</v>
      </c>
      <c r="B850" s="304" t="s">
        <v>5968</v>
      </c>
      <c r="C850" s="304">
        <v>854</v>
      </c>
      <c r="D850" s="349" t="s">
        <v>318</v>
      </c>
      <c r="E850" s="309">
        <v>-999</v>
      </c>
      <c r="F850" s="309"/>
      <c r="G850" s="324">
        <v>22.890999999999998</v>
      </c>
      <c r="H850" s="324">
        <v>120.4738</v>
      </c>
      <c r="I850" s="324" t="s">
        <v>214</v>
      </c>
      <c r="J850" s="368">
        <f>EXP(0.21*LN(Y850)+0.33*LN(AF850)+0.28*LN(AJ850)+0.18*LN(AV850))</f>
        <v>538.68626955783361</v>
      </c>
      <c r="K850" s="331">
        <f>SQRT(0.21*AA850^2+0.33*AG850^2+0.28*AL850^2+0.18*AW850^2)</f>
        <v>0.3735866699977396</v>
      </c>
      <c r="L850" s="304" t="str">
        <f t="shared" si="250"/>
        <v>C</v>
      </c>
      <c r="M850" s="388" t="s">
        <v>6093</v>
      </c>
      <c r="N850" s="304"/>
      <c r="O850" s="356"/>
      <c r="P850" s="356"/>
      <c r="Q850" s="356"/>
      <c r="R850" s="304"/>
      <c r="S850" s="304"/>
      <c r="T850" s="304"/>
      <c r="U850" s="304"/>
      <c r="V850" s="304"/>
      <c r="W850" s="304" t="s">
        <v>204</v>
      </c>
      <c r="X850" s="304" t="s">
        <v>205</v>
      </c>
      <c r="Y850" s="366">
        <f t="shared" si="252"/>
        <v>424.8</v>
      </c>
      <c r="Z850" s="304"/>
      <c r="AA850" s="331">
        <v>0.36</v>
      </c>
      <c r="AB850" s="304" t="s">
        <v>205</v>
      </c>
      <c r="AC850" s="304">
        <v>50</v>
      </c>
      <c r="AD850" s="366">
        <v>0</v>
      </c>
      <c r="AE850" s="304">
        <v>559.6</v>
      </c>
      <c r="AF850" s="331">
        <f>EXP(IF(X850="A",LN(683.9),IF(X850="B",LN(559.6),IF(OR(X850="C",X850="D",X850="CD"),LN(225)+((LN(513)-LN(225))/(1+(EXP(LN(31.4)-LN(AC850))/0.48))),IF(X850="E",LN(204.2),"N/A")))))</f>
        <v>559.60000000000025</v>
      </c>
      <c r="AG850" s="304">
        <v>0.33</v>
      </c>
      <c r="AH850" s="304">
        <v>3.6255500000000003E-2</v>
      </c>
      <c r="AI850" s="312"/>
      <c r="AJ850" s="332">
        <v>760</v>
      </c>
      <c r="AK850" s="304">
        <f t="shared" si="251"/>
        <v>760</v>
      </c>
      <c r="AL850" s="363">
        <v>0.43</v>
      </c>
      <c r="AM850" s="389" t="str">
        <f t="shared" si="247"/>
        <v/>
      </c>
      <c r="AN850" s="304"/>
      <c r="AO850" s="304"/>
      <c r="AP850" s="312"/>
      <c r="AQ850" s="312"/>
      <c r="AR850" s="312"/>
      <c r="AS850" s="312"/>
      <c r="AT850" s="312"/>
      <c r="AU850" s="329">
        <f>VLOOKUP(C850,[1]world!$A$2:$B$3555,2,FALSE)</f>
        <v>7</v>
      </c>
      <c r="AV850" s="329">
        <v>388</v>
      </c>
      <c r="AW850" s="304">
        <v>0.37</v>
      </c>
      <c r="AX850" s="304">
        <v>-999</v>
      </c>
      <c r="AY850" s="304">
        <v>-999</v>
      </c>
      <c r="AZ850" s="304">
        <v>-999</v>
      </c>
      <c r="BA850" s="304">
        <v>-999</v>
      </c>
      <c r="BB850" s="304">
        <v>-999</v>
      </c>
      <c r="BC850" s="304">
        <v>-999</v>
      </c>
      <c r="BD850" s="304">
        <v>-999</v>
      </c>
      <c r="BE850" s="304">
        <v>-999</v>
      </c>
      <c r="BF850" s="304">
        <v>-999</v>
      </c>
      <c r="BG850" s="304">
        <v>-999</v>
      </c>
      <c r="BH850" s="304">
        <v>-999</v>
      </c>
      <c r="BI850" s="304">
        <v>-999</v>
      </c>
      <c r="BJ850" s="304" t="s">
        <v>4954</v>
      </c>
      <c r="BK850" s="304" t="s">
        <v>4954</v>
      </c>
      <c r="BL850" s="304" t="s">
        <v>4954</v>
      </c>
    </row>
    <row r="851" spans="1:64" ht="15" hidden="1" customHeight="1" x14ac:dyDescent="0.2">
      <c r="A851" s="304" t="s">
        <v>4922</v>
      </c>
      <c r="B851" s="304" t="s">
        <v>5968</v>
      </c>
      <c r="C851" s="304">
        <v>855</v>
      </c>
      <c r="D851" s="349" t="s">
        <v>319</v>
      </c>
      <c r="E851" s="309">
        <v>-999</v>
      </c>
      <c r="F851" s="309"/>
      <c r="G851" s="324">
        <v>22.902000000000001</v>
      </c>
      <c r="H851" s="324">
        <v>120.5352</v>
      </c>
      <c r="I851" s="324" t="s">
        <v>214</v>
      </c>
      <c r="J851" s="368">
        <f>P851</f>
        <v>373.33</v>
      </c>
      <c r="K851" s="331">
        <v>0.1</v>
      </c>
      <c r="L851" s="304" t="str">
        <f t="shared" si="250"/>
        <v>C</v>
      </c>
      <c r="M851" s="388">
        <v>0</v>
      </c>
      <c r="N851" s="304"/>
      <c r="O851" s="356">
        <v>91</v>
      </c>
      <c r="P851" s="304">
        <v>373.33</v>
      </c>
      <c r="Q851" s="309">
        <v>2270</v>
      </c>
      <c r="R851" s="304" t="s">
        <v>5948</v>
      </c>
      <c r="S851" s="304"/>
      <c r="T851" s="304"/>
      <c r="U851" s="304"/>
      <c r="V851" s="304"/>
      <c r="W851" s="315" t="s">
        <v>320</v>
      </c>
      <c r="X851" s="304" t="s">
        <v>240</v>
      </c>
      <c r="Y851" s="366">
        <f t="shared" si="252"/>
        <v>181.5</v>
      </c>
      <c r="Z851" s="304">
        <v>0.2</v>
      </c>
      <c r="AA851" s="304"/>
      <c r="AB851" s="304" t="s">
        <v>240</v>
      </c>
      <c r="AC851" s="304">
        <v>46</v>
      </c>
      <c r="AD851" s="366">
        <v>373.33</v>
      </c>
      <c r="AE851" s="304">
        <v>204.2</v>
      </c>
      <c r="AF851" s="331">
        <f>EXP(IF(X851="A",LN(#REF!),IF(X851="B",LN(#REF!),IF(OR(X851="C",X851="D",X851="CD"),LN(#REF!)+((LN(#REF!)-LN(#REF!))/(1+(EXP(LN(#REF!)-LN(AC851))/#REF!))),IF(X851="E",LN(204.2),"N/A")))))</f>
        <v>204.19999999999993</v>
      </c>
      <c r="AG851" s="304">
        <v>0.2</v>
      </c>
      <c r="AH851" s="304">
        <v>1.1872199999999999E-2</v>
      </c>
      <c r="AI851" s="312"/>
      <c r="AJ851" s="332">
        <v>465</v>
      </c>
      <c r="AK851" s="304">
        <f t="shared" si="251"/>
        <v>425</v>
      </c>
      <c r="AL851" s="304">
        <f>IF(AH851&lt;=0.0022,0.2,0.43)</f>
        <v>0.43</v>
      </c>
      <c r="AM851" s="389" t="str">
        <f t="shared" si="247"/>
        <v/>
      </c>
      <c r="AN851" s="304"/>
      <c r="AO851" s="304"/>
      <c r="AP851" s="312"/>
      <c r="AQ851" s="312"/>
      <c r="AR851" s="312"/>
      <c r="AS851" s="312"/>
      <c r="AT851" s="312"/>
      <c r="AU851" s="329">
        <f>VLOOKUP(C851,[1]world!$A$2:$B$3555,2,FALSE)</f>
        <v>11</v>
      </c>
      <c r="AV851" s="329">
        <v>328</v>
      </c>
      <c r="AW851" s="304">
        <v>0.37</v>
      </c>
      <c r="AX851" s="304">
        <v>-999</v>
      </c>
      <c r="AY851" s="304">
        <v>-999</v>
      </c>
      <c r="AZ851" s="304">
        <v>-999</v>
      </c>
      <c r="BA851" s="304">
        <v>-999</v>
      </c>
      <c r="BB851" s="304">
        <v>-999</v>
      </c>
      <c r="BC851" s="304">
        <v>-999</v>
      </c>
      <c r="BD851" s="304">
        <v>-999</v>
      </c>
      <c r="BE851" s="304">
        <v>-999</v>
      </c>
      <c r="BF851" s="304">
        <v>-999</v>
      </c>
      <c r="BG851" s="304">
        <v>-999</v>
      </c>
      <c r="BH851" s="304">
        <v>-999</v>
      </c>
      <c r="BI851" s="304">
        <v>-999</v>
      </c>
      <c r="BJ851" s="304" t="s">
        <v>4954</v>
      </c>
      <c r="BK851" s="304" t="s">
        <v>4954</v>
      </c>
      <c r="BL851" s="304" t="s">
        <v>4954</v>
      </c>
    </row>
    <row r="852" spans="1:64" ht="15" hidden="1" customHeight="1" x14ac:dyDescent="0.2">
      <c r="A852" s="304" t="s">
        <v>4922</v>
      </c>
      <c r="B852" s="304" t="s">
        <v>5968</v>
      </c>
      <c r="C852" s="304">
        <v>856</v>
      </c>
      <c r="D852" s="349" t="s">
        <v>282</v>
      </c>
      <c r="E852" s="309">
        <v>-999</v>
      </c>
      <c r="F852" s="309"/>
      <c r="G852" s="324">
        <v>22.6707</v>
      </c>
      <c r="H852" s="324">
        <v>120.491</v>
      </c>
      <c r="I852" s="324" t="s">
        <v>214</v>
      </c>
      <c r="J852" s="368">
        <f>EXP(0.21*LN(Y852)+0.33*LN(AF852)+0.28*LN(AJ852)+0.18*LN(AV852))</f>
        <v>218.97989619405629</v>
      </c>
      <c r="K852" s="331">
        <f>SQRT(0.21*AA852^2+0.33*AG852^2+0.28*AL852^2+0.18*AW852^2)</f>
        <v>0.29541157729513584</v>
      </c>
      <c r="L852" s="304" t="str">
        <f t="shared" si="250"/>
        <v>D</v>
      </c>
      <c r="M852" s="388" t="s">
        <v>6093</v>
      </c>
      <c r="N852" s="304"/>
      <c r="O852" s="356"/>
      <c r="P852" s="356"/>
      <c r="Q852" s="356"/>
      <c r="R852" s="304"/>
      <c r="S852" s="304"/>
      <c r="T852" s="304"/>
      <c r="U852" s="304"/>
      <c r="V852" s="304"/>
      <c r="W852" s="315" t="s">
        <v>248</v>
      </c>
      <c r="X852" s="304" t="s">
        <v>240</v>
      </c>
      <c r="Y852" s="366">
        <f t="shared" si="252"/>
        <v>181.5</v>
      </c>
      <c r="Z852" s="304"/>
      <c r="AA852" s="304">
        <v>0.28000000000000003</v>
      </c>
      <c r="AB852" s="304" t="s">
        <v>240</v>
      </c>
      <c r="AC852" s="304">
        <v>26</v>
      </c>
      <c r="AD852" s="366">
        <v>0</v>
      </c>
      <c r="AE852" s="304">
        <v>204.2</v>
      </c>
      <c r="AF852" s="331">
        <f>EXP(IF(X852="A",LN(#REF!),IF(X852="B",LN(#REF!),IF(OR(X852="C",X852="D",X852="CD"),LN(#REF!)+((LN(#REF!)-LN(#REF!))/(1+(EXP(LN(#REF!)-LN(AC852))/#REF!))),IF(X852="E",LN(204.2),"N/A")))))</f>
        <v>204.19999999999993</v>
      </c>
      <c r="AG852" s="304">
        <v>0.2</v>
      </c>
      <c r="AH852" s="304">
        <v>2.4521299999999998E-3</v>
      </c>
      <c r="AI852" s="312"/>
      <c r="AJ852" s="332">
        <v>254</v>
      </c>
      <c r="AK852" s="304">
        <f t="shared" si="251"/>
        <v>270</v>
      </c>
      <c r="AL852" s="363">
        <v>0.43</v>
      </c>
      <c r="AM852" s="389" t="str">
        <f t="shared" si="247"/>
        <v/>
      </c>
      <c r="AN852" s="304"/>
      <c r="AO852" s="304"/>
      <c r="AP852" s="312"/>
      <c r="AQ852" s="312"/>
      <c r="AR852" s="312"/>
      <c r="AS852" s="312"/>
      <c r="AT852" s="312"/>
      <c r="AU852" s="329">
        <f>VLOOKUP(C852,[1]world!$A$2:$B$3555,2,FALSE)</f>
        <v>16</v>
      </c>
      <c r="AV852" s="329">
        <v>246</v>
      </c>
      <c r="AW852" s="304">
        <v>0.18</v>
      </c>
      <c r="AX852" s="304">
        <v>-999</v>
      </c>
      <c r="AY852" s="304">
        <v>-999</v>
      </c>
      <c r="AZ852" s="304">
        <v>-999</v>
      </c>
      <c r="BA852" s="304">
        <v>-999</v>
      </c>
      <c r="BB852" s="304">
        <v>-999</v>
      </c>
      <c r="BC852" s="304">
        <v>-999</v>
      </c>
      <c r="BD852" s="304">
        <v>-999</v>
      </c>
      <c r="BE852" s="304">
        <v>-999</v>
      </c>
      <c r="BF852" s="304">
        <v>-999</v>
      </c>
      <c r="BG852" s="304">
        <v>-999</v>
      </c>
      <c r="BH852" s="304">
        <v>-999</v>
      </c>
      <c r="BI852" s="304">
        <v>-999</v>
      </c>
      <c r="BJ852" s="304" t="s">
        <v>4954</v>
      </c>
      <c r="BK852" s="304" t="s">
        <v>4954</v>
      </c>
      <c r="BL852" s="304" t="s">
        <v>4954</v>
      </c>
    </row>
    <row r="853" spans="1:64" ht="15" hidden="1" customHeight="1" x14ac:dyDescent="0.2">
      <c r="A853" s="304" t="s">
        <v>208</v>
      </c>
      <c r="B853" s="304" t="s">
        <v>5968</v>
      </c>
      <c r="C853" s="304">
        <v>857</v>
      </c>
      <c r="D853" s="349" t="s">
        <v>270</v>
      </c>
      <c r="E853" s="309">
        <v>-999</v>
      </c>
      <c r="F853" s="309"/>
      <c r="G853" s="324">
        <v>22.610800000000001</v>
      </c>
      <c r="H853" s="324">
        <v>120.55880000000001</v>
      </c>
      <c r="I853" s="324" t="s">
        <v>214</v>
      </c>
      <c r="J853" s="368">
        <f>P853</f>
        <v>259.36</v>
      </c>
      <c r="K853" s="331">
        <v>0.1</v>
      </c>
      <c r="L853" s="304" t="str">
        <f t="shared" si="250"/>
        <v>D</v>
      </c>
      <c r="M853" s="388">
        <v>0</v>
      </c>
      <c r="N853" s="304"/>
      <c r="O853" s="356">
        <v>31</v>
      </c>
      <c r="P853" s="356">
        <v>259.36</v>
      </c>
      <c r="Q853" s="309">
        <v>3199</v>
      </c>
      <c r="R853" s="304" t="s">
        <v>5948</v>
      </c>
      <c r="S853" s="304"/>
      <c r="T853" s="304"/>
      <c r="U853" s="304"/>
      <c r="V853" s="304"/>
      <c r="W853" s="315" t="s">
        <v>248</v>
      </c>
      <c r="X853" s="304" t="s">
        <v>240</v>
      </c>
      <c r="Y853" s="366">
        <f t="shared" si="252"/>
        <v>181.5</v>
      </c>
      <c r="Z853" s="304">
        <v>0.2</v>
      </c>
      <c r="AA853" s="304"/>
      <c r="AB853" s="304" t="s">
        <v>240</v>
      </c>
      <c r="AC853" s="304">
        <v>22</v>
      </c>
      <c r="AD853" s="366">
        <v>259.36</v>
      </c>
      <c r="AE853" s="304">
        <v>204.2</v>
      </c>
      <c r="AF853" s="331">
        <f>EXP(IF(X853="A",LN(#REF!),IF(X853="B",LN(#REF!),IF(OR(X853="C",X853="D",X853="CD"),LN(#REF!)+((LN(#REF!)-LN(#REF!))/(1+(EXP(LN(#REF!)-LN(AC853))/#REF!))),IF(X853="E",LN(204.2),"N/A")))))</f>
        <v>204.19999999999993</v>
      </c>
      <c r="AG853" s="304">
        <v>0.2</v>
      </c>
      <c r="AH853" s="304">
        <v>4.4198900000000001E-3</v>
      </c>
      <c r="AI853" s="312"/>
      <c r="AJ853" s="332">
        <v>308</v>
      </c>
      <c r="AK853" s="304">
        <f t="shared" si="251"/>
        <v>270</v>
      </c>
      <c r="AL853" s="304">
        <f t="shared" ref="AL853:AL859" si="253">IF(AH853&lt;=0.0022,0.2,0.43)</f>
        <v>0.43</v>
      </c>
      <c r="AM853" s="389" t="str">
        <f t="shared" si="247"/>
        <v/>
      </c>
      <c r="AN853" s="304"/>
      <c r="AO853" s="304"/>
      <c r="AP853" s="312"/>
      <c r="AQ853" s="312"/>
      <c r="AR853" s="312"/>
      <c r="AS853" s="312"/>
      <c r="AT853" s="312"/>
      <c r="AU853" s="329">
        <f>VLOOKUP(C853,[1]world!$A$2:$B$3555,2,FALSE)</f>
        <v>12</v>
      </c>
      <c r="AV853" s="329">
        <v>297</v>
      </c>
      <c r="AW853" s="304">
        <v>0.37</v>
      </c>
      <c r="AX853" s="304">
        <v>-999</v>
      </c>
      <c r="AY853" s="304">
        <v>-999</v>
      </c>
      <c r="AZ853" s="304">
        <v>-999</v>
      </c>
      <c r="BA853" s="304">
        <v>-999</v>
      </c>
      <c r="BB853" s="304">
        <v>-999</v>
      </c>
      <c r="BC853" s="304">
        <v>-999</v>
      </c>
      <c r="BD853" s="304">
        <v>-999</v>
      </c>
      <c r="BE853" s="304">
        <v>-999</v>
      </c>
      <c r="BF853" s="304">
        <v>-999</v>
      </c>
      <c r="BG853" s="304">
        <v>-999</v>
      </c>
      <c r="BH853" s="304">
        <v>-999</v>
      </c>
      <c r="BI853" s="304">
        <v>-999</v>
      </c>
      <c r="BJ853" s="304" t="s">
        <v>4954</v>
      </c>
      <c r="BK853" s="304" t="s">
        <v>4954</v>
      </c>
      <c r="BL853" s="304" t="s">
        <v>4954</v>
      </c>
    </row>
    <row r="854" spans="1:64" ht="15" hidden="1" customHeight="1" x14ac:dyDescent="0.2">
      <c r="A854" s="304" t="s">
        <v>208</v>
      </c>
      <c r="B854" s="304" t="s">
        <v>5968</v>
      </c>
      <c r="C854" s="304">
        <v>858</v>
      </c>
      <c r="D854" s="349" t="s">
        <v>262</v>
      </c>
      <c r="E854" s="309">
        <v>-999</v>
      </c>
      <c r="F854" s="309"/>
      <c r="G854" s="324">
        <v>22.546199999999999</v>
      </c>
      <c r="H854" s="324">
        <v>120.4528</v>
      </c>
      <c r="I854" s="324" t="s">
        <v>214</v>
      </c>
      <c r="J854" s="368">
        <f>P854</f>
        <v>194.13</v>
      </c>
      <c r="K854" s="331">
        <v>0.1</v>
      </c>
      <c r="L854" s="304" t="str">
        <f t="shared" si="250"/>
        <v>D</v>
      </c>
      <c r="M854" s="388">
        <v>0</v>
      </c>
      <c r="N854" s="304"/>
      <c r="O854" s="356">
        <v>31.4</v>
      </c>
      <c r="P854" s="356">
        <v>194.13</v>
      </c>
      <c r="Q854" s="309">
        <v>3201</v>
      </c>
      <c r="R854" s="304" t="s">
        <v>5948</v>
      </c>
      <c r="S854" s="304"/>
      <c r="T854" s="304"/>
      <c r="U854" s="304"/>
      <c r="V854" s="304"/>
      <c r="W854" s="315" t="s">
        <v>248</v>
      </c>
      <c r="X854" s="304" t="s">
        <v>240</v>
      </c>
      <c r="Y854" s="366">
        <f t="shared" si="252"/>
        <v>181.5</v>
      </c>
      <c r="Z854" s="304">
        <v>0.2</v>
      </c>
      <c r="AA854" s="304"/>
      <c r="AB854" s="304" t="s">
        <v>240</v>
      </c>
      <c r="AC854" s="304">
        <v>5</v>
      </c>
      <c r="AD854" s="366">
        <v>194.13</v>
      </c>
      <c r="AE854" s="304">
        <v>204.2</v>
      </c>
      <c r="AF854" s="331">
        <f>EXP(IF(X854="A",LN(#REF!),IF(X854="B",LN(#REF!),IF(OR(X854="C",X854="D",X854="CD"),LN(#REF!)+((LN(#REF!)-LN(#REF!))/(1+(EXP(LN(#REF!)-LN(AC854))/#REF!))),IF(X854="E",LN(204.2),"N/A")))))</f>
        <v>204.19999999999993</v>
      </c>
      <c r="AG854" s="304">
        <v>0.2</v>
      </c>
      <c r="AH854" s="304">
        <v>2.2335499999999999E-3</v>
      </c>
      <c r="AI854" s="312"/>
      <c r="AJ854" s="332">
        <v>247</v>
      </c>
      <c r="AK854" s="304">
        <f t="shared" si="251"/>
        <v>270</v>
      </c>
      <c r="AL854" s="304">
        <f t="shared" si="253"/>
        <v>0.43</v>
      </c>
      <c r="AM854" s="389" t="str">
        <f t="shared" si="247"/>
        <v/>
      </c>
      <c r="AN854" s="304"/>
      <c r="AO854" s="304"/>
      <c r="AP854" s="312"/>
      <c r="AQ854" s="312"/>
      <c r="AR854" s="312"/>
      <c r="AS854" s="312"/>
      <c r="AT854" s="312"/>
      <c r="AU854" s="329">
        <f>VLOOKUP(C854,[1]world!$A$2:$B$3555,2,FALSE)</f>
        <v>16</v>
      </c>
      <c r="AV854" s="329">
        <v>246</v>
      </c>
      <c r="AW854" s="304">
        <v>0.18</v>
      </c>
      <c r="AX854" s="304">
        <v>-999</v>
      </c>
      <c r="AY854" s="304">
        <v>-999</v>
      </c>
      <c r="AZ854" s="304">
        <v>-999</v>
      </c>
      <c r="BA854" s="304">
        <v>-999</v>
      </c>
      <c r="BB854" s="304">
        <v>-999</v>
      </c>
      <c r="BC854" s="304">
        <v>-999</v>
      </c>
      <c r="BD854" s="304">
        <v>-999</v>
      </c>
      <c r="BE854" s="304">
        <v>-999</v>
      </c>
      <c r="BF854" s="304">
        <v>-999</v>
      </c>
      <c r="BG854" s="304">
        <v>-999</v>
      </c>
      <c r="BH854" s="304">
        <v>-999</v>
      </c>
      <c r="BI854" s="304">
        <v>-999</v>
      </c>
      <c r="BJ854" s="304" t="s">
        <v>4954</v>
      </c>
      <c r="BK854" s="304" t="s">
        <v>4954</v>
      </c>
      <c r="BL854" s="304" t="s">
        <v>4954</v>
      </c>
    </row>
    <row r="855" spans="1:64" ht="15" hidden="1" customHeight="1" x14ac:dyDescent="0.2">
      <c r="A855" s="304" t="s">
        <v>208</v>
      </c>
      <c r="B855" s="304" t="s">
        <v>5968</v>
      </c>
      <c r="C855" s="304">
        <v>859</v>
      </c>
      <c r="D855" s="349" t="s">
        <v>250</v>
      </c>
      <c r="E855" s="309">
        <v>-999</v>
      </c>
      <c r="F855" s="309"/>
      <c r="G855" s="324">
        <v>22.464300000000001</v>
      </c>
      <c r="H855" s="324">
        <v>120.45350000000001</v>
      </c>
      <c r="I855" s="324" t="s">
        <v>214</v>
      </c>
      <c r="J855" s="368">
        <f>IF(P855&gt;0,IF(O855&gt;=20,P855,IF(#REF!="",IF(AS855&gt;0,AS855,IF(Y855&gt;0,Y855,"-")),IF(#REF!="",#REF!,#REF!))),IF(#REF!="",IF(AS855&gt;0,AS855,IF(Y855&gt;0,Y855,"-")),IF(#REF!="",#REF!,#REF!)))</f>
        <v>182.93</v>
      </c>
      <c r="K855" s="331">
        <v>0.1</v>
      </c>
      <c r="L855" s="304" t="str">
        <f t="shared" si="250"/>
        <v>D</v>
      </c>
      <c r="M855" s="388">
        <v>0</v>
      </c>
      <c r="N855" s="304"/>
      <c r="O855" s="356">
        <v>31.2</v>
      </c>
      <c r="P855" s="356">
        <v>182.93</v>
      </c>
      <c r="Q855" s="309">
        <v>3202</v>
      </c>
      <c r="R855" s="304" t="s">
        <v>5948</v>
      </c>
      <c r="S855" s="304"/>
      <c r="T855" s="304"/>
      <c r="U855" s="304"/>
      <c r="V855" s="304"/>
      <c r="W855" s="315" t="s">
        <v>248</v>
      </c>
      <c r="X855" s="304" t="s">
        <v>240</v>
      </c>
      <c r="Y855" s="366">
        <f t="shared" si="252"/>
        <v>181.5</v>
      </c>
      <c r="Z855" s="304">
        <v>0.2</v>
      </c>
      <c r="AA855" s="304"/>
      <c r="AB855" s="304" t="s">
        <v>240</v>
      </c>
      <c r="AC855" s="304">
        <v>2</v>
      </c>
      <c r="AD855" s="366">
        <v>182.93</v>
      </c>
      <c r="AE855" s="304">
        <v>204.2</v>
      </c>
      <c r="AF855" s="331">
        <f>EXP(IF(X855="A",LN(#REF!),IF(X855="B",LN(#REF!),IF(OR(X855="C",X855="D",X855="CD"),LN(#REF!)+((LN(#REF!)-LN(#REF!))/(1+(EXP(LN(#REF!)-LN(AC855))/#REF!))),IF(X855="E",LN(204.2),"N/A")))))</f>
        <v>204.19999999999993</v>
      </c>
      <c r="AG855" s="304">
        <v>0.2</v>
      </c>
      <c r="AH855" s="304">
        <v>1.5883E-3</v>
      </c>
      <c r="AI855" s="312"/>
      <c r="AJ855" s="332">
        <v>228</v>
      </c>
      <c r="AK855" s="304">
        <f t="shared" si="251"/>
        <v>210</v>
      </c>
      <c r="AL855" s="304">
        <f t="shared" si="253"/>
        <v>0.2</v>
      </c>
      <c r="AM855" s="389" t="str">
        <f t="shared" si="247"/>
        <v/>
      </c>
      <c r="AN855" s="304"/>
      <c r="AO855" s="304"/>
      <c r="AP855" s="312"/>
      <c r="AQ855" s="312"/>
      <c r="AR855" s="312"/>
      <c r="AS855" s="312"/>
      <c r="AT855" s="312"/>
      <c r="AU855" s="329">
        <f>VLOOKUP(C855,[1]world!$A$2:$B$3555,2,FALSE)</f>
        <v>16</v>
      </c>
      <c r="AV855" s="329">
        <v>246</v>
      </c>
      <c r="AW855" s="304">
        <v>0.18</v>
      </c>
      <c r="AX855" s="304">
        <v>-999</v>
      </c>
      <c r="AY855" s="304">
        <v>-999</v>
      </c>
      <c r="AZ855" s="304">
        <v>-999</v>
      </c>
      <c r="BA855" s="304">
        <v>-999</v>
      </c>
      <c r="BB855" s="304">
        <v>-999</v>
      </c>
      <c r="BC855" s="304">
        <v>-999</v>
      </c>
      <c r="BD855" s="304">
        <v>-999</v>
      </c>
      <c r="BE855" s="304">
        <v>-999</v>
      </c>
      <c r="BF855" s="304">
        <v>-999</v>
      </c>
      <c r="BG855" s="304">
        <v>-999</v>
      </c>
      <c r="BH855" s="304">
        <v>-999</v>
      </c>
      <c r="BI855" s="304">
        <v>-999</v>
      </c>
      <c r="BJ855" s="304" t="s">
        <v>4954</v>
      </c>
      <c r="BK855" s="304" t="s">
        <v>4954</v>
      </c>
      <c r="BL855" s="304" t="s">
        <v>4954</v>
      </c>
    </row>
    <row r="856" spans="1:64" ht="15" hidden="1" customHeight="1" x14ac:dyDescent="0.2">
      <c r="A856" s="304" t="s">
        <v>208</v>
      </c>
      <c r="B856" s="304" t="s">
        <v>5968</v>
      </c>
      <c r="C856" s="304">
        <v>860</v>
      </c>
      <c r="D856" s="349" t="s">
        <v>258</v>
      </c>
      <c r="E856" s="309">
        <v>-999</v>
      </c>
      <c r="F856" s="309"/>
      <c r="G856" s="324">
        <v>22.529</v>
      </c>
      <c r="H856" s="324">
        <v>120.6195</v>
      </c>
      <c r="I856" s="324" t="s">
        <v>214</v>
      </c>
      <c r="J856" s="368">
        <f>IF(P856&gt;0,IF(O856&gt;=20,P856,IF(#REF!="",IF(AS856&gt;0,AS856,IF(Y856&gt;0,Y856,"-")),IF(#REF!="",#REF!,#REF!))),IF(#REF!="",IF(AS856&gt;0,AS856,IF(Y856&gt;0,Y856,"-")),IF(#REF!="",#REF!,#REF!)))</f>
        <v>1010.4</v>
      </c>
      <c r="K856" s="331">
        <v>0.1</v>
      </c>
      <c r="L856" s="304" t="str">
        <f t="shared" si="250"/>
        <v>B</v>
      </c>
      <c r="M856" s="388">
        <v>0</v>
      </c>
      <c r="N856" s="304"/>
      <c r="O856" s="356">
        <v>32.6</v>
      </c>
      <c r="P856" s="356">
        <v>1010.4</v>
      </c>
      <c r="Q856" s="309">
        <v>3203</v>
      </c>
      <c r="R856" s="304" t="s">
        <v>5948</v>
      </c>
      <c r="S856" s="304"/>
      <c r="T856" s="304"/>
      <c r="U856" s="304"/>
      <c r="V856" s="304"/>
      <c r="W856" s="315" t="s">
        <v>259</v>
      </c>
      <c r="X856" s="304" t="s">
        <v>232</v>
      </c>
      <c r="Y856" s="366">
        <f t="shared" si="252"/>
        <v>506.6</v>
      </c>
      <c r="Z856" s="304"/>
      <c r="AA856" s="304"/>
      <c r="AB856" s="304" t="s">
        <v>232</v>
      </c>
      <c r="AC856" s="304">
        <v>100</v>
      </c>
      <c r="AD856" s="366">
        <v>1010.4</v>
      </c>
      <c r="AE856" s="304">
        <v>683.9</v>
      </c>
      <c r="AF856" s="331" t="e">
        <f>EXP(IF(X856="A",LN(#REF!),IF(X856="B",LN(#REF!),IF(OR(X856="C",X856="D",X856="CD"),LN(#REF!)+((LN(#REF!)-LN(#REF!))/(1+(EXP(LN(#REF!)-LN(AC856))/#REF!))),IF(X856="E",LN(204.2),"N/A")))))</f>
        <v>#REF!</v>
      </c>
      <c r="AG856" s="304">
        <v>0.37</v>
      </c>
      <c r="AH856" s="304">
        <v>3.6434300000000003E-2</v>
      </c>
      <c r="AI856" s="312"/>
      <c r="AJ856" s="332">
        <v>760</v>
      </c>
      <c r="AK856" s="304">
        <f t="shared" si="251"/>
        <v>760</v>
      </c>
      <c r="AL856" s="304">
        <f t="shared" si="253"/>
        <v>0.43</v>
      </c>
      <c r="AM856" s="389" t="str">
        <f t="shared" si="247"/>
        <v/>
      </c>
      <c r="AN856" s="304"/>
      <c r="AO856" s="304"/>
      <c r="AP856" s="312"/>
      <c r="AQ856" s="312"/>
      <c r="AR856" s="312"/>
      <c r="AS856" s="312"/>
      <c r="AT856" s="312"/>
      <c r="AU856" s="329">
        <f>VLOOKUP(C856,[1]world!$A$2:$B$3555,2,FALSE)</f>
        <v>7</v>
      </c>
      <c r="AV856" s="329">
        <v>388</v>
      </c>
      <c r="AW856" s="304">
        <v>0.37</v>
      </c>
      <c r="AX856" s="304">
        <v>4.5</v>
      </c>
      <c r="AY856" s="304">
        <v>12.7</v>
      </c>
      <c r="AZ856" s="304">
        <v>-999</v>
      </c>
      <c r="BA856" s="304">
        <v>4.5</v>
      </c>
      <c r="BB856" s="304">
        <v>12.7</v>
      </c>
      <c r="BC856" s="304">
        <v>-999</v>
      </c>
      <c r="BD856" s="304">
        <v>-999</v>
      </c>
      <c r="BE856" s="304">
        <v>-999</v>
      </c>
      <c r="BF856" s="304">
        <v>-999</v>
      </c>
      <c r="BG856" s="304">
        <v>-999</v>
      </c>
      <c r="BH856" s="304">
        <v>-999</v>
      </c>
      <c r="BI856" s="304">
        <v>-999</v>
      </c>
      <c r="BJ856" s="304">
        <v>0</v>
      </c>
      <c r="BK856" s="304">
        <v>0</v>
      </c>
      <c r="BL856" s="304" t="s">
        <v>4954</v>
      </c>
    </row>
    <row r="857" spans="1:64" ht="15" hidden="1" customHeight="1" x14ac:dyDescent="0.2">
      <c r="A857" s="304" t="s">
        <v>4922</v>
      </c>
      <c r="B857" s="304" t="s">
        <v>5968</v>
      </c>
      <c r="C857" s="304">
        <v>861</v>
      </c>
      <c r="D857" s="349" t="s">
        <v>239</v>
      </c>
      <c r="E857" s="309">
        <v>-999</v>
      </c>
      <c r="F857" s="309"/>
      <c r="G857" s="324">
        <v>22.261700000000001</v>
      </c>
      <c r="H857" s="324">
        <v>120.64319999999999</v>
      </c>
      <c r="I857" s="324" t="s">
        <v>214</v>
      </c>
      <c r="J857" s="368">
        <f>P857</f>
        <v>283.20999999999998</v>
      </c>
      <c r="K857" s="331">
        <v>0.1</v>
      </c>
      <c r="L857" s="304" t="str">
        <f t="shared" si="250"/>
        <v>D</v>
      </c>
      <c r="M857" s="388">
        <v>0</v>
      </c>
      <c r="N857" s="304"/>
      <c r="O857" s="356">
        <v>31.5</v>
      </c>
      <c r="P857" s="304">
        <v>283.20999999999998</v>
      </c>
      <c r="Q857" s="309">
        <v>2273</v>
      </c>
      <c r="R857" s="304" t="s">
        <v>5948</v>
      </c>
      <c r="S857" s="304"/>
      <c r="T857" s="304"/>
      <c r="U857" s="304"/>
      <c r="V857" s="304"/>
      <c r="W857" s="315" t="s">
        <v>225</v>
      </c>
      <c r="X857" s="304" t="s">
        <v>213</v>
      </c>
      <c r="Y857" s="366">
        <f t="shared" si="252"/>
        <v>274.5</v>
      </c>
      <c r="Z857" s="304"/>
      <c r="AA857" s="304"/>
      <c r="AB857" s="304" t="s">
        <v>213</v>
      </c>
      <c r="AC857" s="304">
        <v>16</v>
      </c>
      <c r="AD857" s="366">
        <v>283.20999999999998</v>
      </c>
      <c r="AE857" s="304">
        <v>300</v>
      </c>
      <c r="AF857" s="331" t="e">
        <f>EXP(IF(X857="A",LN(#REF!),IF(X857="B",LN(#REF!),IF(OR(X857="C",X857="D",X857="CD"),LN(#REF!)+((LN(#REF!)-LN(#REF!))/(1+(EXP(LN(#REF!)-LN(AC857))/#REF!))),IF(X857="E",LN(204.2),"N/A")))))</f>
        <v>#REF!</v>
      </c>
      <c r="AG857" s="304">
        <v>0.33</v>
      </c>
      <c r="AH857" s="304">
        <v>5.2416199999999998E-3</v>
      </c>
      <c r="AI857" s="312"/>
      <c r="AJ857" s="332">
        <v>323</v>
      </c>
      <c r="AK857" s="304">
        <f t="shared" si="251"/>
        <v>270</v>
      </c>
      <c r="AL857" s="304">
        <f t="shared" si="253"/>
        <v>0.43</v>
      </c>
      <c r="AM857" s="389" t="str">
        <f t="shared" si="247"/>
        <v/>
      </c>
      <c r="AN857" s="304"/>
      <c r="AO857" s="304"/>
      <c r="AP857" s="312"/>
      <c r="AQ857" s="312"/>
      <c r="AR857" s="312"/>
      <c r="AS857" s="312"/>
      <c r="AT857" s="312"/>
      <c r="AU857" s="329">
        <f>VLOOKUP(C857,[1]world!$A$2:$B$3555,2,FALSE)</f>
        <v>3</v>
      </c>
      <c r="AV857" s="329">
        <v>547</v>
      </c>
      <c r="AW857" s="304">
        <v>0.37</v>
      </c>
      <c r="AX857" s="304">
        <v>-999</v>
      </c>
      <c r="AY857" s="304">
        <v>-999</v>
      </c>
      <c r="AZ857" s="304">
        <v>-999</v>
      </c>
      <c r="BA857" s="304">
        <v>-999</v>
      </c>
      <c r="BB857" s="304">
        <v>-999</v>
      </c>
      <c r="BC857" s="304">
        <v>-999</v>
      </c>
      <c r="BD857" s="304">
        <v>-999</v>
      </c>
      <c r="BE857" s="304">
        <v>-999</v>
      </c>
      <c r="BF857" s="304">
        <v>-999</v>
      </c>
      <c r="BG857" s="304">
        <v>-999</v>
      </c>
      <c r="BH857" s="304">
        <v>-999</v>
      </c>
      <c r="BI857" s="304">
        <v>-999</v>
      </c>
      <c r="BJ857" s="304" t="s">
        <v>4954</v>
      </c>
      <c r="BK857" s="304" t="s">
        <v>4954</v>
      </c>
      <c r="BL857" s="304" t="s">
        <v>4954</v>
      </c>
    </row>
    <row r="858" spans="1:64" ht="15" hidden="1" customHeight="1" x14ac:dyDescent="0.2">
      <c r="A858" s="304" t="s">
        <v>208</v>
      </c>
      <c r="B858" s="304" t="s">
        <v>5968</v>
      </c>
      <c r="C858" s="304">
        <v>862</v>
      </c>
      <c r="D858" s="349" t="s">
        <v>236</v>
      </c>
      <c r="E858" s="309">
        <v>-999</v>
      </c>
      <c r="F858" s="309"/>
      <c r="G858" s="324">
        <v>22.1922</v>
      </c>
      <c r="H858" s="324">
        <v>120.6853</v>
      </c>
      <c r="I858" s="324" t="s">
        <v>214</v>
      </c>
      <c r="J858" s="368">
        <f>IF(P858&gt;0,IF(O858&gt;=20,P858,IF(#REF!="",IF(AS858&gt;0,AS858,IF(Y858&gt;0,Y858,"-")),IF(#REF!="",#REF!,#REF!))),IF(#REF!="",IF(AS858&gt;0,AS858,IF(Y858&gt;0,Y858,"-")),IF(#REF!="",#REF!,#REF!)))</f>
        <v>667.59</v>
      </c>
      <c r="K858" s="331">
        <v>0.1</v>
      </c>
      <c r="L858" s="304" t="str">
        <f t="shared" si="250"/>
        <v>C</v>
      </c>
      <c r="M858" s="388">
        <v>0</v>
      </c>
      <c r="N858" s="304"/>
      <c r="O858" s="356">
        <v>31.4</v>
      </c>
      <c r="P858" s="356">
        <v>667.59</v>
      </c>
      <c r="Q858" s="309">
        <v>3205</v>
      </c>
      <c r="R858" s="304" t="s">
        <v>5948</v>
      </c>
      <c r="S858" s="304"/>
      <c r="T858" s="304"/>
      <c r="U858" s="304"/>
      <c r="V858" s="304"/>
      <c r="W858" s="304" t="s">
        <v>204</v>
      </c>
      <c r="X858" s="304" t="s">
        <v>205</v>
      </c>
      <c r="Y858" s="366">
        <f t="shared" si="252"/>
        <v>424.8</v>
      </c>
      <c r="Z858" s="304"/>
      <c r="AA858" s="304"/>
      <c r="AB858" s="304" t="s">
        <v>205</v>
      </c>
      <c r="AC858" s="304">
        <v>15</v>
      </c>
      <c r="AD858" s="366">
        <v>667.59</v>
      </c>
      <c r="AE858" s="304">
        <v>559.6</v>
      </c>
      <c r="AF858" s="331" t="e">
        <f>EXP(IF(X858="A",LN(#REF!),IF(X858="B",LN(#REF!),IF(OR(X858="C",X858="D",X858="CD"),LN(#REF!)+((LN(#REF!)-LN(#REF!))/(1+(EXP(LN(#REF!)-LN(AC858))/#REF!))),IF(X858="E",LN(204.2),"N/A")))))</f>
        <v>#REF!</v>
      </c>
      <c r="AG858" s="304">
        <v>0.33</v>
      </c>
      <c r="AH858" s="304">
        <v>2.7885799999999999E-2</v>
      </c>
      <c r="AI858" s="312"/>
      <c r="AJ858" s="332">
        <v>760</v>
      </c>
      <c r="AK858" s="304">
        <f t="shared" si="251"/>
        <v>760</v>
      </c>
      <c r="AL858" s="304">
        <f t="shared" si="253"/>
        <v>0.43</v>
      </c>
      <c r="AM858" s="389" t="str">
        <f t="shared" si="247"/>
        <v/>
      </c>
      <c r="AN858" s="304"/>
      <c r="AO858" s="304"/>
      <c r="AP858" s="312"/>
      <c r="AQ858" s="312"/>
      <c r="AR858" s="312"/>
      <c r="AS858" s="312"/>
      <c r="AT858" s="312"/>
      <c r="AU858" s="329">
        <f>VLOOKUP(C858,[1]world!$A$2:$B$3555,2,FALSE)</f>
        <v>7</v>
      </c>
      <c r="AV858" s="329">
        <v>388</v>
      </c>
      <c r="AW858" s="304">
        <v>0.37</v>
      </c>
      <c r="AX858" s="304">
        <v>-999</v>
      </c>
      <c r="AY858" s="304">
        <v>-999</v>
      </c>
      <c r="AZ858" s="304">
        <v>-999</v>
      </c>
      <c r="BA858" s="304">
        <v>-999</v>
      </c>
      <c r="BB858" s="304">
        <v>-999</v>
      </c>
      <c r="BC858" s="304">
        <v>-999</v>
      </c>
      <c r="BD858" s="304">
        <v>-999</v>
      </c>
      <c r="BE858" s="304">
        <v>-999</v>
      </c>
      <c r="BF858" s="304">
        <v>-999</v>
      </c>
      <c r="BG858" s="304">
        <v>-999</v>
      </c>
      <c r="BH858" s="304">
        <v>-999</v>
      </c>
      <c r="BI858" s="304">
        <v>-999</v>
      </c>
      <c r="BJ858" s="304" t="s">
        <v>4954</v>
      </c>
      <c r="BK858" s="304" t="s">
        <v>4954</v>
      </c>
      <c r="BL858" s="304" t="s">
        <v>4954</v>
      </c>
    </row>
    <row r="859" spans="1:64" ht="15" hidden="1" customHeight="1" x14ac:dyDescent="0.2">
      <c r="A859" s="304" t="s">
        <v>4922</v>
      </c>
      <c r="B859" s="304" t="s">
        <v>5968</v>
      </c>
      <c r="C859" s="304">
        <v>863</v>
      </c>
      <c r="D859" s="349" t="s">
        <v>230</v>
      </c>
      <c r="E859" s="309">
        <v>-999</v>
      </c>
      <c r="F859" s="309"/>
      <c r="G859" s="324">
        <v>22.098199999999999</v>
      </c>
      <c r="H859" s="324">
        <v>120.7418</v>
      </c>
      <c r="I859" s="324" t="s">
        <v>214</v>
      </c>
      <c r="J859" s="368">
        <f>P859</f>
        <v>464.82</v>
      </c>
      <c r="K859" s="331">
        <v>0.1</v>
      </c>
      <c r="L859" s="304" t="str">
        <f t="shared" si="250"/>
        <v>C</v>
      </c>
      <c r="M859" s="388">
        <v>0</v>
      </c>
      <c r="N859" s="304"/>
      <c r="O859" s="356">
        <v>31</v>
      </c>
      <c r="P859" s="304">
        <v>464.82</v>
      </c>
      <c r="Q859" s="309">
        <v>2274</v>
      </c>
      <c r="R859" s="304" t="s">
        <v>5948</v>
      </c>
      <c r="S859" s="304"/>
      <c r="T859" s="304"/>
      <c r="U859" s="304"/>
      <c r="V859" s="304"/>
      <c r="W859" s="317" t="s">
        <v>231</v>
      </c>
      <c r="X859" s="304" t="s">
        <v>232</v>
      </c>
      <c r="Y859" s="366">
        <f t="shared" si="252"/>
        <v>506.6</v>
      </c>
      <c r="Z859" s="304"/>
      <c r="AA859" s="304"/>
      <c r="AB859" s="304" t="s">
        <v>232</v>
      </c>
      <c r="AC859" s="304">
        <v>48</v>
      </c>
      <c r="AD859" s="366">
        <v>464.82</v>
      </c>
      <c r="AE859" s="304">
        <v>683.9</v>
      </c>
      <c r="AF859" s="331" t="e">
        <f>EXP(IF(X859="A",LN(#REF!),IF(X859="B",LN(#REF!),IF(OR(X859="C",X859="D",X859="CD"),LN(#REF!)+((LN(#REF!)-LN(#REF!))/(1+(EXP(LN(#REF!)-LN(AC859))/#REF!))),IF(X859="E",LN(204.2),"N/A")))))</f>
        <v>#REF!</v>
      </c>
      <c r="AG859" s="304">
        <v>0.37</v>
      </c>
      <c r="AH859" s="304">
        <v>0.106797</v>
      </c>
      <c r="AI859" s="312"/>
      <c r="AJ859" s="332">
        <v>760</v>
      </c>
      <c r="AK859" s="304">
        <f t="shared" si="251"/>
        <v>760</v>
      </c>
      <c r="AL859" s="304">
        <f t="shared" si="253"/>
        <v>0.43</v>
      </c>
      <c r="AM859" s="389" t="str">
        <f t="shared" si="247"/>
        <v/>
      </c>
      <c r="AN859" s="304"/>
      <c r="AO859" s="304"/>
      <c r="AP859" s="312"/>
      <c r="AQ859" s="312"/>
      <c r="AR859" s="312"/>
      <c r="AS859" s="312"/>
      <c r="AT859" s="312"/>
      <c r="AU859" s="329">
        <f>VLOOKUP(C859,[1]world!$A$2:$B$3555,2,FALSE)</f>
        <v>3</v>
      </c>
      <c r="AV859" s="329">
        <v>547</v>
      </c>
      <c r="AW859" s="304">
        <v>0.37</v>
      </c>
      <c r="AX859" s="304">
        <v>-999</v>
      </c>
      <c r="AY859" s="304">
        <v>-999</v>
      </c>
      <c r="AZ859" s="304">
        <v>-999</v>
      </c>
      <c r="BA859" s="304">
        <v>-999</v>
      </c>
      <c r="BB859" s="304">
        <v>-999</v>
      </c>
      <c r="BC859" s="304">
        <v>-999</v>
      </c>
      <c r="BD859" s="304">
        <v>-999</v>
      </c>
      <c r="BE859" s="304">
        <v>-999</v>
      </c>
      <c r="BF859" s="304">
        <v>-999</v>
      </c>
      <c r="BG859" s="304">
        <v>-999</v>
      </c>
      <c r="BH859" s="304">
        <v>-999</v>
      </c>
      <c r="BI859" s="304">
        <v>-999</v>
      </c>
      <c r="BJ859" s="304" t="s">
        <v>4954</v>
      </c>
      <c r="BK859" s="304" t="s">
        <v>4954</v>
      </c>
      <c r="BL859" s="304" t="s">
        <v>4954</v>
      </c>
    </row>
    <row r="860" spans="1:64" ht="15" hidden="1" customHeight="1" x14ac:dyDescent="0.2">
      <c r="A860" s="304" t="s">
        <v>4922</v>
      </c>
      <c r="B860" s="304" t="s">
        <v>5968</v>
      </c>
      <c r="C860" s="304">
        <v>864</v>
      </c>
      <c r="D860" s="349" t="s">
        <v>234</v>
      </c>
      <c r="E860" s="309">
        <v>-999</v>
      </c>
      <c r="F860" s="309"/>
      <c r="G860" s="324">
        <v>22.1905</v>
      </c>
      <c r="H860" s="324">
        <v>120.8703</v>
      </c>
      <c r="I860" s="324" t="s">
        <v>214</v>
      </c>
      <c r="J860" s="368">
        <f>EXP(0.21*LN(Y860)+0.33*LN(AF860)+0.28*LN(AJ860)+0.18*LN(AV860))</f>
        <v>567.64435048228302</v>
      </c>
      <c r="K860" s="331">
        <f>SQRT(0.21*AA860^2+0.33*AG860^2+0.28*AL860^2+0.18*AW860^2)</f>
        <v>0.3735866699977396</v>
      </c>
      <c r="L860" s="304" t="str">
        <f t="shared" si="250"/>
        <v>C</v>
      </c>
      <c r="M860" s="388" t="s">
        <v>6093</v>
      </c>
      <c r="N860" s="304"/>
      <c r="O860" s="356"/>
      <c r="P860" s="356"/>
      <c r="Q860" s="356"/>
      <c r="R860" s="304"/>
      <c r="S860" s="304"/>
      <c r="T860" s="304"/>
      <c r="U860" s="304"/>
      <c r="V860" s="304"/>
      <c r="W860" s="304" t="s">
        <v>235</v>
      </c>
      <c r="X860" s="304" t="s">
        <v>205</v>
      </c>
      <c r="Y860" s="366">
        <f t="shared" si="252"/>
        <v>424.8</v>
      </c>
      <c r="Z860" s="304"/>
      <c r="AA860" s="331">
        <v>0.36</v>
      </c>
      <c r="AB860" s="304" t="s">
        <v>205</v>
      </c>
      <c r="AC860" s="304">
        <v>20</v>
      </c>
      <c r="AD860" s="366">
        <v>0</v>
      </c>
      <c r="AE860" s="304">
        <v>559.6</v>
      </c>
      <c r="AF860" s="331">
        <f>EXP(IF(X860="A",LN(683.9),IF(X860="B",LN(559.6),IF(OR(X860="C",X860="D",X860="CD"),LN(225)+((LN(513)-LN(225))/(1+(EXP(LN(31.4)-LN(AC860))/0.48))),IF(X860="E",LN(204.2),"N/A")))))</f>
        <v>559.60000000000025</v>
      </c>
      <c r="AG860" s="304">
        <v>0.33</v>
      </c>
      <c r="AH860" s="304">
        <v>9.6589499999999995E-2</v>
      </c>
      <c r="AI860" s="312"/>
      <c r="AJ860" s="332">
        <v>760</v>
      </c>
      <c r="AK860" s="304">
        <f t="shared" si="251"/>
        <v>760</v>
      </c>
      <c r="AL860" s="363">
        <v>0.43</v>
      </c>
      <c r="AM860" s="389" t="str">
        <f t="shared" si="247"/>
        <v/>
      </c>
      <c r="AN860" s="304"/>
      <c r="AO860" s="304"/>
      <c r="AP860" s="312"/>
      <c r="AQ860" s="312"/>
      <c r="AR860" s="312"/>
      <c r="AS860" s="312"/>
      <c r="AT860" s="312"/>
      <c r="AU860" s="329">
        <f>VLOOKUP(C860,[1]world!$A$2:$B$3555,2,FALSE)</f>
        <v>1</v>
      </c>
      <c r="AV860" s="329">
        <v>519</v>
      </c>
      <c r="AW860" s="304">
        <v>0.37</v>
      </c>
      <c r="AX860" s="304">
        <v>-999</v>
      </c>
      <c r="AY860" s="304">
        <v>-999</v>
      </c>
      <c r="AZ860" s="304">
        <v>-999</v>
      </c>
      <c r="BA860" s="304">
        <v>-999</v>
      </c>
      <c r="BB860" s="304">
        <v>-999</v>
      </c>
      <c r="BC860" s="304">
        <v>-999</v>
      </c>
      <c r="BD860" s="304">
        <v>-999</v>
      </c>
      <c r="BE860" s="304">
        <v>-999</v>
      </c>
      <c r="BF860" s="304">
        <v>-999</v>
      </c>
      <c r="BG860" s="304">
        <v>-999</v>
      </c>
      <c r="BH860" s="304">
        <v>-999</v>
      </c>
      <c r="BI860" s="304">
        <v>-999</v>
      </c>
      <c r="BJ860" s="304" t="s">
        <v>4954</v>
      </c>
      <c r="BK860" s="304" t="s">
        <v>4954</v>
      </c>
      <c r="BL860" s="304" t="s">
        <v>4954</v>
      </c>
    </row>
    <row r="861" spans="1:64" ht="15" hidden="1" customHeight="1" x14ac:dyDescent="0.2">
      <c r="A861" s="304" t="s">
        <v>208</v>
      </c>
      <c r="B861" s="304" t="s">
        <v>5968</v>
      </c>
      <c r="C861" s="304">
        <v>865</v>
      </c>
      <c r="D861" s="349" t="s">
        <v>229</v>
      </c>
      <c r="E861" s="309">
        <v>-999</v>
      </c>
      <c r="F861" s="309"/>
      <c r="G861" s="324">
        <v>22.022500000000001</v>
      </c>
      <c r="H861" s="324">
        <v>120.8292</v>
      </c>
      <c r="I861" s="324" t="s">
        <v>214</v>
      </c>
      <c r="J861" s="368">
        <f>P861</f>
        <v>806.48</v>
      </c>
      <c r="K861" s="331">
        <v>0.11</v>
      </c>
      <c r="L861" s="304" t="str">
        <f t="shared" si="250"/>
        <v>B</v>
      </c>
      <c r="M861" s="388">
        <v>1</v>
      </c>
      <c r="N861" s="304"/>
      <c r="O861" s="356">
        <v>26.6</v>
      </c>
      <c r="P861" s="331">
        <v>806.48</v>
      </c>
      <c r="Q861" s="309">
        <v>3207</v>
      </c>
      <c r="R861" s="304" t="s">
        <v>5948</v>
      </c>
      <c r="S861" s="304"/>
      <c r="T861" s="304"/>
      <c r="U861" s="304"/>
      <c r="V861" s="304"/>
      <c r="W861" s="304" t="s">
        <v>204</v>
      </c>
      <c r="X861" s="304" t="s">
        <v>205</v>
      </c>
      <c r="Y861" s="366">
        <f t="shared" si="252"/>
        <v>424.8</v>
      </c>
      <c r="Z861" s="304"/>
      <c r="AA861" s="304"/>
      <c r="AB861" s="304" t="s">
        <v>205</v>
      </c>
      <c r="AC861" s="304">
        <v>40</v>
      </c>
      <c r="AD861" s="366">
        <v>806.48</v>
      </c>
      <c r="AE861" s="304">
        <v>559.6</v>
      </c>
      <c r="AF861" s="331" t="e">
        <f>EXP(IF(X861="A",LN(#REF!),IF(X861="B",LN(#REF!),IF(OR(X861="C",X861="D",X861="CD"),LN(#REF!)+((LN(#REF!)-LN(#REF!))/(1+(EXP(LN(#REF!)-LN(AC861))/#REF!))),IF(X861="E",LN(204.2),"N/A")))))</f>
        <v>#REF!</v>
      </c>
      <c r="AG861" s="304">
        <v>0.33</v>
      </c>
      <c r="AH861" s="304">
        <v>3.19954E-2</v>
      </c>
      <c r="AI861" s="312"/>
      <c r="AJ861" s="332">
        <v>760</v>
      </c>
      <c r="AK861" s="304">
        <f t="shared" si="251"/>
        <v>760</v>
      </c>
      <c r="AL861" s="304">
        <f>IF(AH861&lt;=0.0022,0.2,0.43)</f>
        <v>0.43</v>
      </c>
      <c r="AM861" s="389" t="str">
        <f t="shared" si="247"/>
        <v/>
      </c>
      <c r="AN861" s="304"/>
      <c r="AO861" s="304"/>
      <c r="AP861" s="312"/>
      <c r="AQ861" s="312"/>
      <c r="AR861" s="312"/>
      <c r="AS861" s="312"/>
      <c r="AT861" s="312"/>
      <c r="AU861" s="329">
        <f>VLOOKUP(C861,[1]world!$A$2:$B$3555,2,FALSE)</f>
        <v>3</v>
      </c>
      <c r="AV861" s="329">
        <v>547</v>
      </c>
      <c r="AW861" s="304">
        <v>0.37</v>
      </c>
      <c r="AX861" s="304">
        <v>23.6</v>
      </c>
      <c r="AY861" s="304">
        <v>-999</v>
      </c>
      <c r="AZ861" s="304">
        <v>-999</v>
      </c>
      <c r="BA861" s="304">
        <v>23.6</v>
      </c>
      <c r="BB861" s="304">
        <v>-999</v>
      </c>
      <c r="BC861" s="304">
        <v>-999</v>
      </c>
      <c r="BD861" s="304">
        <v>-999</v>
      </c>
      <c r="BE861" s="304">
        <v>-999</v>
      </c>
      <c r="BF861" s="304">
        <v>-999</v>
      </c>
      <c r="BG861" s="304">
        <v>-999</v>
      </c>
      <c r="BH861" s="304">
        <v>-999</v>
      </c>
      <c r="BI861" s="304">
        <v>-999</v>
      </c>
      <c r="BJ861" s="304">
        <v>0</v>
      </c>
      <c r="BK861" s="304" t="s">
        <v>4954</v>
      </c>
      <c r="BL861" s="304" t="s">
        <v>4954</v>
      </c>
    </row>
    <row r="862" spans="1:64" ht="15" hidden="1" customHeight="1" x14ac:dyDescent="0.2">
      <c r="A862" s="304" t="s">
        <v>4922</v>
      </c>
      <c r="B862" s="304" t="s">
        <v>5968</v>
      </c>
      <c r="C862" s="304">
        <v>866</v>
      </c>
      <c r="D862" s="349" t="s">
        <v>203</v>
      </c>
      <c r="E862" s="309">
        <v>-999</v>
      </c>
      <c r="F862" s="309"/>
      <c r="G862" s="324">
        <v>21.913699999999999</v>
      </c>
      <c r="H862" s="324">
        <v>120.8403</v>
      </c>
      <c r="I862" s="324" t="s">
        <v>214</v>
      </c>
      <c r="J862" s="368">
        <f>EXP(0.21*LN(Y862)+0.33*LN(AF862)+0.28*LN(AJ862)+0.18*LN(AV862))</f>
        <v>538.48771211542146</v>
      </c>
      <c r="K862" s="331">
        <f>SQRT(0.21*AA862^2+0.33*AG862^2+0.28*AL862^2+0.18*AW862^2)</f>
        <v>0.3735866699977396</v>
      </c>
      <c r="L862" s="304" t="str">
        <f t="shared" si="250"/>
        <v>C</v>
      </c>
      <c r="M862" s="388" t="s">
        <v>6093</v>
      </c>
      <c r="N862" s="304"/>
      <c r="O862" s="356"/>
      <c r="P862" s="356"/>
      <c r="Q862" s="356"/>
      <c r="R862" s="304"/>
      <c r="S862" s="304"/>
      <c r="T862" s="304"/>
      <c r="U862" s="304"/>
      <c r="V862" s="304"/>
      <c r="W862" s="315" t="s">
        <v>204</v>
      </c>
      <c r="X862" s="304" t="s">
        <v>205</v>
      </c>
      <c r="Y862" s="366">
        <f t="shared" si="252"/>
        <v>424.8</v>
      </c>
      <c r="Z862" s="304"/>
      <c r="AA862" s="331">
        <v>0.36</v>
      </c>
      <c r="AB862" s="304" t="s">
        <v>205</v>
      </c>
      <c r="AC862" s="304">
        <v>10</v>
      </c>
      <c r="AD862" s="366">
        <v>0</v>
      </c>
      <c r="AE862" s="304">
        <v>559.6</v>
      </c>
      <c r="AF862" s="331">
        <f>EXP(IF(X862="A",LN(683.9),IF(X862="B",LN(559.6),IF(OR(X862="C",X862="D",X862="CD"),LN(225)+((LN(513)-LN(225))/(1+(EXP(LN(31.4)-LN(AC862))/0.48))),IF(X862="E",LN(204.2),"N/A")))))</f>
        <v>559.60000000000025</v>
      </c>
      <c r="AG862" s="304">
        <v>0.33</v>
      </c>
      <c r="AH862" s="304">
        <v>2.49406E-2</v>
      </c>
      <c r="AI862" s="312"/>
      <c r="AJ862" s="332">
        <v>759</v>
      </c>
      <c r="AK862" s="304">
        <f t="shared" si="251"/>
        <v>690</v>
      </c>
      <c r="AL862" s="363">
        <v>0.43</v>
      </c>
      <c r="AM862" s="389" t="str">
        <f t="shared" si="247"/>
        <v/>
      </c>
      <c r="AN862" s="304"/>
      <c r="AO862" s="304"/>
      <c r="AP862" s="312"/>
      <c r="AQ862" s="312"/>
      <c r="AR862" s="312"/>
      <c r="AS862" s="312"/>
      <c r="AT862" s="312"/>
      <c r="AU862" s="329">
        <f>VLOOKUP(C862,[1]world!$A$2:$B$3555,2,FALSE)</f>
        <v>7</v>
      </c>
      <c r="AV862" s="329">
        <v>388</v>
      </c>
      <c r="AW862" s="304">
        <v>0.37</v>
      </c>
      <c r="AX862" s="304">
        <v>-999</v>
      </c>
      <c r="AY862" s="304">
        <v>-999</v>
      </c>
      <c r="AZ862" s="304">
        <v>-999</v>
      </c>
      <c r="BA862" s="304">
        <v>-999</v>
      </c>
      <c r="BB862" s="304">
        <v>-999</v>
      </c>
      <c r="BC862" s="304">
        <v>-999</v>
      </c>
      <c r="BD862" s="304">
        <v>-999</v>
      </c>
      <c r="BE862" s="304">
        <v>-999</v>
      </c>
      <c r="BF862" s="304">
        <v>-999</v>
      </c>
      <c r="BG862" s="304">
        <v>-999</v>
      </c>
      <c r="BH862" s="304">
        <v>-999</v>
      </c>
      <c r="BI862" s="304">
        <v>-999</v>
      </c>
      <c r="BJ862" s="304" t="s">
        <v>4954</v>
      </c>
      <c r="BK862" s="304" t="s">
        <v>4954</v>
      </c>
      <c r="BL862" s="304" t="s">
        <v>4954</v>
      </c>
    </row>
    <row r="863" spans="1:64" ht="15" hidden="1" customHeight="1" x14ac:dyDescent="0.2">
      <c r="A863" s="304" t="s">
        <v>208</v>
      </c>
      <c r="B863" s="304" t="s">
        <v>5968</v>
      </c>
      <c r="C863" s="304">
        <v>867</v>
      </c>
      <c r="D863" s="349" t="s">
        <v>247</v>
      </c>
      <c r="E863" s="309">
        <v>-999</v>
      </c>
      <c r="F863" s="309"/>
      <c r="G863" s="324">
        <v>22.439699999999998</v>
      </c>
      <c r="H863" s="324">
        <v>120.50279999999999</v>
      </c>
      <c r="I863" s="324" t="s">
        <v>214</v>
      </c>
      <c r="J863" s="368">
        <f>AD863</f>
        <v>221.24</v>
      </c>
      <c r="K863" s="331">
        <v>0.1</v>
      </c>
      <c r="L863" s="304" t="str">
        <f t="shared" si="250"/>
        <v>D</v>
      </c>
      <c r="M863" s="388">
        <v>0</v>
      </c>
      <c r="N863" s="304"/>
      <c r="O863" s="356"/>
      <c r="P863" s="356"/>
      <c r="Q863" s="356"/>
      <c r="R863" s="304" t="s">
        <v>209</v>
      </c>
      <c r="S863" s="304"/>
      <c r="T863" s="304"/>
      <c r="U863" s="304"/>
      <c r="V863" s="304"/>
      <c r="W863" s="315" t="s">
        <v>248</v>
      </c>
      <c r="X863" s="304" t="s">
        <v>240</v>
      </c>
      <c r="Y863" s="366">
        <f t="shared" si="252"/>
        <v>181.5</v>
      </c>
      <c r="Z863" s="304">
        <v>0.2</v>
      </c>
      <c r="AA863" s="304"/>
      <c r="AB863" s="304" t="s">
        <v>240</v>
      </c>
      <c r="AC863" s="304">
        <v>3</v>
      </c>
      <c r="AD863" s="366">
        <v>221.24</v>
      </c>
      <c r="AE863" s="304">
        <v>204.2</v>
      </c>
      <c r="AF863" s="331">
        <f>EXP(IF(X863="A",LN(#REF!),IF(X863="B",LN(#REF!),IF(OR(X863="C",X863="D",X863="CD"),LN(#REF!)+((LN(#REF!)-LN(#REF!))/(1+(EXP(LN(#REF!)-LN(AC863))/#REF!))),IF(X863="E",LN(204.2),"N/A")))))</f>
        <v>204.19999999999993</v>
      </c>
      <c r="AG863" s="304">
        <v>0.2</v>
      </c>
      <c r="AH863" s="304">
        <v>1.1662700000000001E-3</v>
      </c>
      <c r="AI863" s="312"/>
      <c r="AJ863" s="332">
        <v>215</v>
      </c>
      <c r="AK863" s="304">
        <f t="shared" si="251"/>
        <v>210</v>
      </c>
      <c r="AL863" s="304">
        <f>IF(AH863&lt;=0.0022,0.2,0.43)</f>
        <v>0.2</v>
      </c>
      <c r="AM863" s="389" t="str">
        <f t="shared" si="247"/>
        <v/>
      </c>
      <c r="AN863" s="304"/>
      <c r="AO863" s="304"/>
      <c r="AP863" s="312"/>
      <c r="AQ863" s="312"/>
      <c r="AR863" s="312"/>
      <c r="AS863" s="312"/>
      <c r="AT863" s="312"/>
      <c r="AU863" s="329">
        <f>VLOOKUP(C863,[1]world!$A$2:$B$3555,2,FALSE)</f>
        <v>16</v>
      </c>
      <c r="AV863" s="329">
        <v>246</v>
      </c>
      <c r="AW863" s="304">
        <v>0.18</v>
      </c>
      <c r="AX863" s="304">
        <v>-999</v>
      </c>
      <c r="AY863" s="304">
        <v>-999</v>
      </c>
      <c r="AZ863" s="304">
        <v>-999</v>
      </c>
      <c r="BA863" s="304">
        <v>-999</v>
      </c>
      <c r="BB863" s="304">
        <v>-999</v>
      </c>
      <c r="BC863" s="304">
        <v>-999</v>
      </c>
      <c r="BD863" s="304">
        <v>-999</v>
      </c>
      <c r="BE863" s="304">
        <v>-999</v>
      </c>
      <c r="BF863" s="304">
        <v>-999</v>
      </c>
      <c r="BG863" s="304">
        <v>-999</v>
      </c>
      <c r="BH863" s="304">
        <v>-999</v>
      </c>
      <c r="BI863" s="304">
        <v>-999</v>
      </c>
      <c r="BJ863" s="304" t="s">
        <v>4954</v>
      </c>
      <c r="BK863" s="304" t="s">
        <v>4954</v>
      </c>
      <c r="BL863" s="304" t="s">
        <v>4954</v>
      </c>
    </row>
    <row r="864" spans="1:64" ht="15" hidden="1" customHeight="1" x14ac:dyDescent="0.2">
      <c r="A864" s="304" t="s">
        <v>4922</v>
      </c>
      <c r="B864" s="304" t="s">
        <v>5968</v>
      </c>
      <c r="C864" s="304">
        <v>868</v>
      </c>
      <c r="D864" s="349" t="s">
        <v>227</v>
      </c>
      <c r="E864" s="309">
        <v>-999</v>
      </c>
      <c r="F864" s="309"/>
      <c r="G864" s="324">
        <v>22.005500000000001</v>
      </c>
      <c r="H864" s="324">
        <v>120.738</v>
      </c>
      <c r="I864" s="324" t="s">
        <v>214</v>
      </c>
      <c r="J864" s="368">
        <f>P864</f>
        <v>204.23</v>
      </c>
      <c r="K864" s="331">
        <v>0.1</v>
      </c>
      <c r="L864" s="304" t="str">
        <f t="shared" si="250"/>
        <v>D</v>
      </c>
      <c r="M864" s="388">
        <v>0</v>
      </c>
      <c r="N864" s="304"/>
      <c r="O864" s="356">
        <v>33.5</v>
      </c>
      <c r="P864" s="304">
        <v>204.23</v>
      </c>
      <c r="Q864" s="309">
        <v>2399</v>
      </c>
      <c r="R864" s="304" t="s">
        <v>5948</v>
      </c>
      <c r="S864" s="304"/>
      <c r="T864" s="304"/>
      <c r="U864" s="304"/>
      <c r="V864" s="304"/>
      <c r="W864" s="315" t="s">
        <v>225</v>
      </c>
      <c r="X864" s="304" t="s">
        <v>213</v>
      </c>
      <c r="Y864" s="366">
        <f t="shared" si="252"/>
        <v>274.5</v>
      </c>
      <c r="Z864" s="304"/>
      <c r="AA864" s="304"/>
      <c r="AB864" s="304" t="s">
        <v>213</v>
      </c>
      <c r="AC864" s="304">
        <v>22</v>
      </c>
      <c r="AD864" s="366">
        <v>204.23</v>
      </c>
      <c r="AE864" s="304">
        <v>300</v>
      </c>
      <c r="AF864" s="331" t="e">
        <f>EXP(IF(X864="A",LN(#REF!),IF(X864="B",LN(#REF!),IF(OR(X864="C",X864="D",X864="CD"),LN(#REF!)+((LN(#REF!)-LN(#REF!))/(1+(EXP(LN(#REF!)-LN(AC864))/#REF!))),IF(X864="E",LN(204.2),"N/A")))))</f>
        <v>#REF!</v>
      </c>
      <c r="AG864" s="304">
        <v>0.33</v>
      </c>
      <c r="AH864" s="304">
        <v>3.5294100000000002E-3</v>
      </c>
      <c r="AI864" s="312"/>
      <c r="AJ864" s="332">
        <v>286</v>
      </c>
      <c r="AK864" s="304">
        <f t="shared" si="251"/>
        <v>270</v>
      </c>
      <c r="AL864" s="304">
        <f>IF(AH864&lt;=0.0022,0.2,0.43)</f>
        <v>0.43</v>
      </c>
      <c r="AM864" s="389" t="str">
        <f t="shared" ref="AM864:AM895" si="254">IF(AT864&lt;&gt;"",AT864,IF(AND(AT864="",AR864=""),"",AR864))</f>
        <v/>
      </c>
      <c r="AN864" s="304"/>
      <c r="AO864" s="304"/>
      <c r="AP864" s="312"/>
      <c r="AQ864" s="312"/>
      <c r="AR864" s="312"/>
      <c r="AS864" s="312"/>
      <c r="AT864" s="312"/>
      <c r="AU864" s="329">
        <f>VLOOKUP(C864,[1]world!$A$2:$B$3555,2,FALSE)</f>
        <v>11</v>
      </c>
      <c r="AV864" s="329">
        <v>328</v>
      </c>
      <c r="AW864" s="304">
        <v>0.37</v>
      </c>
      <c r="AX864" s="304">
        <v>-999</v>
      </c>
      <c r="AY864" s="304">
        <v>-999</v>
      </c>
      <c r="AZ864" s="304">
        <v>-999</v>
      </c>
      <c r="BA864" s="304">
        <v>-999</v>
      </c>
      <c r="BB864" s="304">
        <v>-999</v>
      </c>
      <c r="BC864" s="304">
        <v>-999</v>
      </c>
      <c r="BD864" s="304">
        <v>-999</v>
      </c>
      <c r="BE864" s="304">
        <v>-999</v>
      </c>
      <c r="BF864" s="304">
        <v>-999</v>
      </c>
      <c r="BG864" s="304">
        <v>-999</v>
      </c>
      <c r="BH864" s="304">
        <v>-999</v>
      </c>
      <c r="BI864" s="304">
        <v>-999</v>
      </c>
      <c r="BJ864" s="304" t="s">
        <v>4954</v>
      </c>
      <c r="BK864" s="304" t="s">
        <v>4954</v>
      </c>
      <c r="BL864" s="304" t="s">
        <v>4954</v>
      </c>
    </row>
    <row r="865" spans="1:64" ht="15" hidden="1" customHeight="1" x14ac:dyDescent="0.2">
      <c r="A865" s="304" t="s">
        <v>4922</v>
      </c>
      <c r="B865" s="304" t="s">
        <v>5968</v>
      </c>
      <c r="C865" s="304">
        <v>869</v>
      </c>
      <c r="D865" s="349" t="s">
        <v>349</v>
      </c>
      <c r="E865" s="309">
        <v>-999</v>
      </c>
      <c r="F865" s="309"/>
      <c r="G865" s="324">
        <v>23.081700000000001</v>
      </c>
      <c r="H865" s="324">
        <v>120.5827</v>
      </c>
      <c r="I865" s="324" t="s">
        <v>232</v>
      </c>
      <c r="J865" s="368">
        <f t="shared" ref="J865:J867" si="255">EXP(0.21*LN(Y865)+0.33*LN(AF865)+0.28*LN(AJ865)+0.18*LN(AV865))</f>
        <v>573.03864891895489</v>
      </c>
      <c r="K865" s="331">
        <f t="shared" ref="K865:K867" si="256">SQRT(0.21*AA865^2+0.33*AG865^2+0.28*AL865^2+0.18*AW865^2)</f>
        <v>0.3735866699977396</v>
      </c>
      <c r="L865" s="304" t="str">
        <f t="shared" si="250"/>
        <v>C</v>
      </c>
      <c r="M865" s="388" t="s">
        <v>6093</v>
      </c>
      <c r="N865" s="304"/>
      <c r="O865" s="356"/>
      <c r="P865" s="356"/>
      <c r="Q865" s="356"/>
      <c r="R865" s="304"/>
      <c r="S865" s="304"/>
      <c r="T865" s="304"/>
      <c r="U865" s="304"/>
      <c r="V865" s="304"/>
      <c r="W865" s="304" t="s">
        <v>246</v>
      </c>
      <c r="X865" s="304" t="s">
        <v>205</v>
      </c>
      <c r="Y865" s="366">
        <f t="shared" si="252"/>
        <v>424.8</v>
      </c>
      <c r="Z865" s="304"/>
      <c r="AA865" s="331">
        <v>0.36</v>
      </c>
      <c r="AB865" s="304" t="s">
        <v>205</v>
      </c>
      <c r="AC865" s="304">
        <v>278</v>
      </c>
      <c r="AD865" s="366">
        <v>0</v>
      </c>
      <c r="AE865" s="304">
        <v>559.6</v>
      </c>
      <c r="AF865" s="331">
        <f t="shared" ref="AF865:AF867" si="257">EXP(IF(X865="A",LN(683.9),IF(X865="B",LN(559.6),IF(OR(X865="C",X865="D",X865="CD"),LN(225)+((LN(513)-LN(225))/(1+(EXP(LN(31.4)-LN(AC865))/0.48))),IF(X865="E",LN(204.2),"N/A")))))</f>
        <v>559.60000000000025</v>
      </c>
      <c r="AG865" s="304">
        <v>0.33</v>
      </c>
      <c r="AH865" s="304">
        <v>0.18202099999999999</v>
      </c>
      <c r="AI865" s="312"/>
      <c r="AJ865" s="332">
        <v>760</v>
      </c>
      <c r="AK865" s="304">
        <f t="shared" si="251"/>
        <v>760</v>
      </c>
      <c r="AL865" s="363">
        <v>0.43</v>
      </c>
      <c r="AM865" s="389" t="str">
        <f t="shared" si="254"/>
        <v/>
      </c>
      <c r="AN865" s="304"/>
      <c r="AO865" s="304"/>
      <c r="AP865" s="312"/>
      <c r="AQ865" s="312"/>
      <c r="AR865" s="312"/>
      <c r="AS865" s="312"/>
      <c r="AT865" s="312"/>
      <c r="AU865" s="329">
        <f>VLOOKUP(C865,[1]world!$A$2:$B$3555,2,FALSE)</f>
        <v>3</v>
      </c>
      <c r="AV865" s="329">
        <v>547</v>
      </c>
      <c r="AW865" s="304">
        <v>0.37</v>
      </c>
      <c r="AX865" s="304">
        <v>-999</v>
      </c>
      <c r="AY865" s="304">
        <v>-999</v>
      </c>
      <c r="AZ865" s="304">
        <v>-999</v>
      </c>
      <c r="BA865" s="304">
        <v>-999</v>
      </c>
      <c r="BB865" s="304">
        <v>-999</v>
      </c>
      <c r="BC865" s="304">
        <v>-999</v>
      </c>
      <c r="BD865" s="304">
        <v>-999</v>
      </c>
      <c r="BE865" s="304">
        <v>-999</v>
      </c>
      <c r="BF865" s="304">
        <v>-999</v>
      </c>
      <c r="BG865" s="304">
        <v>-999</v>
      </c>
      <c r="BH865" s="304">
        <v>-999</v>
      </c>
      <c r="BI865" s="304">
        <v>-999</v>
      </c>
      <c r="BJ865" s="304" t="s">
        <v>4954</v>
      </c>
      <c r="BK865" s="304" t="s">
        <v>4954</v>
      </c>
      <c r="BL865" s="304" t="s">
        <v>4954</v>
      </c>
    </row>
    <row r="866" spans="1:64" ht="15" hidden="1" customHeight="1" x14ac:dyDescent="0.2">
      <c r="A866" s="304" t="s">
        <v>4922</v>
      </c>
      <c r="B866" s="304" t="s">
        <v>5968</v>
      </c>
      <c r="C866" s="304">
        <v>870</v>
      </c>
      <c r="D866" s="349" t="s">
        <v>285</v>
      </c>
      <c r="E866" s="309">
        <v>-999</v>
      </c>
      <c r="F866" s="309"/>
      <c r="G866" s="324">
        <v>22.725200000000001</v>
      </c>
      <c r="H866" s="324">
        <v>120.49079999999999</v>
      </c>
      <c r="I866" s="324" t="s">
        <v>232</v>
      </c>
      <c r="J866" s="368">
        <f t="shared" si="255"/>
        <v>295.80409902065105</v>
      </c>
      <c r="K866" s="331">
        <f t="shared" si="256"/>
        <v>0.3735866699977396</v>
      </c>
      <c r="L866" s="304" t="str">
        <f t="shared" si="250"/>
        <v>D</v>
      </c>
      <c r="M866" s="388" t="s">
        <v>6093</v>
      </c>
      <c r="N866" s="304"/>
      <c r="O866" s="356"/>
      <c r="P866" s="356"/>
      <c r="Q866" s="356"/>
      <c r="R866" s="304"/>
      <c r="S866" s="304"/>
      <c r="T866" s="304"/>
      <c r="U866" s="304"/>
      <c r="V866" s="304"/>
      <c r="W866" s="315" t="s">
        <v>286</v>
      </c>
      <c r="X866" s="304" t="s">
        <v>213</v>
      </c>
      <c r="Y866" s="366">
        <f t="shared" si="252"/>
        <v>274.5</v>
      </c>
      <c r="Z866" s="304"/>
      <c r="AA866" s="331">
        <v>0.36</v>
      </c>
      <c r="AB866" s="304" t="s">
        <v>213</v>
      </c>
      <c r="AC866" s="304">
        <v>30</v>
      </c>
      <c r="AD866" s="366">
        <v>141.91</v>
      </c>
      <c r="AE866" s="304">
        <v>300</v>
      </c>
      <c r="AF866" s="331">
        <f t="shared" si="257"/>
        <v>291.55533000588707</v>
      </c>
      <c r="AG866" s="304">
        <v>0.33</v>
      </c>
      <c r="AH866" s="304">
        <v>3.2863100000000002E-3</v>
      </c>
      <c r="AI866" s="312"/>
      <c r="AJ866" s="332">
        <v>279</v>
      </c>
      <c r="AK866" s="304">
        <f t="shared" si="251"/>
        <v>270</v>
      </c>
      <c r="AL866" s="363">
        <v>0.43</v>
      </c>
      <c r="AM866" s="389" t="str">
        <f t="shared" si="254"/>
        <v/>
      </c>
      <c r="AN866" s="304"/>
      <c r="AO866" s="304"/>
      <c r="AP866" s="312"/>
      <c r="AQ866" s="312"/>
      <c r="AR866" s="312"/>
      <c r="AS866" s="312"/>
      <c r="AT866" s="312"/>
      <c r="AU866" s="329">
        <f>VLOOKUP(C866,[1]world!$A$2:$B$3555,2,FALSE)</f>
        <v>15</v>
      </c>
      <c r="AV866" s="329">
        <v>363</v>
      </c>
      <c r="AW866" s="304">
        <v>0.37</v>
      </c>
      <c r="AX866" s="304">
        <v>-999</v>
      </c>
      <c r="AY866" s="304">
        <v>-999</v>
      </c>
      <c r="AZ866" s="304">
        <v>-999</v>
      </c>
      <c r="BA866" s="304">
        <v>-999</v>
      </c>
      <c r="BB866" s="304">
        <v>-999</v>
      </c>
      <c r="BC866" s="304">
        <v>-999</v>
      </c>
      <c r="BD866" s="304">
        <v>-999</v>
      </c>
      <c r="BE866" s="304">
        <v>-999</v>
      </c>
      <c r="BF866" s="304">
        <v>-999</v>
      </c>
      <c r="BG866" s="304">
        <v>-999</v>
      </c>
      <c r="BH866" s="304">
        <v>-999</v>
      </c>
      <c r="BI866" s="304">
        <v>-999</v>
      </c>
      <c r="BJ866" s="304" t="s">
        <v>4954</v>
      </c>
      <c r="BK866" s="304" t="s">
        <v>4954</v>
      </c>
      <c r="BL866" s="304" t="s">
        <v>4954</v>
      </c>
    </row>
    <row r="867" spans="1:64" ht="15" hidden="1" customHeight="1" x14ac:dyDescent="0.2">
      <c r="A867" s="304" t="s">
        <v>4922</v>
      </c>
      <c r="B867" s="304" t="s">
        <v>5968</v>
      </c>
      <c r="C867" s="304">
        <v>871</v>
      </c>
      <c r="D867" s="349" t="s">
        <v>362</v>
      </c>
      <c r="E867" s="309">
        <v>-999</v>
      </c>
      <c r="F867" s="309"/>
      <c r="G867" s="324">
        <v>23.162500000000001</v>
      </c>
      <c r="H867" s="324">
        <v>120.7573</v>
      </c>
      <c r="I867" s="324" t="s">
        <v>214</v>
      </c>
      <c r="J867" s="368">
        <f t="shared" si="255"/>
        <v>629.33977195889724</v>
      </c>
      <c r="K867" s="331">
        <f t="shared" si="256"/>
        <v>0.40511233010117081</v>
      </c>
      <c r="L867" s="304" t="str">
        <f t="shared" si="250"/>
        <v>C</v>
      </c>
      <c r="M867" s="388" t="s">
        <v>6093</v>
      </c>
      <c r="N867" s="304"/>
      <c r="O867" s="356"/>
      <c r="P867" s="356"/>
      <c r="Q867" s="356"/>
      <c r="R867" s="304"/>
      <c r="S867" s="304"/>
      <c r="T867" s="304"/>
      <c r="U867" s="304"/>
      <c r="V867" s="304"/>
      <c r="W867" s="315" t="s">
        <v>259</v>
      </c>
      <c r="X867" s="304" t="s">
        <v>232</v>
      </c>
      <c r="Y867" s="366">
        <f t="shared" si="252"/>
        <v>506.6</v>
      </c>
      <c r="Z867" s="304"/>
      <c r="AA867" s="304">
        <v>0.45</v>
      </c>
      <c r="AB867" s="304" t="s">
        <v>232</v>
      </c>
      <c r="AC867" s="304">
        <v>640</v>
      </c>
      <c r="AD867" s="366">
        <v>0</v>
      </c>
      <c r="AE867" s="304">
        <v>683.9</v>
      </c>
      <c r="AF867" s="331">
        <f t="shared" si="257"/>
        <v>683.90000000000032</v>
      </c>
      <c r="AG867" s="304">
        <v>0.37</v>
      </c>
      <c r="AH867" s="304">
        <v>0.20408299999999999</v>
      </c>
      <c r="AI867" s="312"/>
      <c r="AJ867" s="332">
        <v>760</v>
      </c>
      <c r="AK867" s="304">
        <f t="shared" si="251"/>
        <v>760</v>
      </c>
      <c r="AL867" s="363">
        <v>0.43</v>
      </c>
      <c r="AM867" s="389" t="str">
        <f t="shared" si="254"/>
        <v/>
      </c>
      <c r="AN867" s="304"/>
      <c r="AO867" s="304"/>
      <c r="AP867" s="312"/>
      <c r="AQ867" s="312"/>
      <c r="AR867" s="312"/>
      <c r="AS867" s="312"/>
      <c r="AT867" s="312"/>
      <c r="AU867" s="329">
        <f>VLOOKUP(C867,[1]world!$A$2:$B$3555,2,FALSE)</f>
        <v>1</v>
      </c>
      <c r="AV867" s="329">
        <v>519</v>
      </c>
      <c r="AW867" s="304">
        <v>0.37</v>
      </c>
      <c r="AX867" s="304">
        <v>-999</v>
      </c>
      <c r="AY867" s="304">
        <v>-999</v>
      </c>
      <c r="AZ867" s="304">
        <v>-999</v>
      </c>
      <c r="BA867" s="304">
        <v>-999</v>
      </c>
      <c r="BB867" s="304">
        <v>-999</v>
      </c>
      <c r="BC867" s="304">
        <v>-999</v>
      </c>
      <c r="BD867" s="304">
        <v>-999</v>
      </c>
      <c r="BE867" s="304">
        <v>-999</v>
      </c>
      <c r="BF867" s="304">
        <v>-999</v>
      </c>
      <c r="BG867" s="304">
        <v>-999</v>
      </c>
      <c r="BH867" s="304">
        <v>-999</v>
      </c>
      <c r="BI867" s="304">
        <v>-999</v>
      </c>
      <c r="BJ867" s="304" t="s">
        <v>4954</v>
      </c>
      <c r="BK867" s="304" t="s">
        <v>4954</v>
      </c>
      <c r="BL867" s="304" t="s">
        <v>4954</v>
      </c>
    </row>
    <row r="868" spans="1:64" ht="15" hidden="1" customHeight="1" x14ac:dyDescent="0.2">
      <c r="A868" s="304" t="s">
        <v>208</v>
      </c>
      <c r="B868" s="304" t="s">
        <v>5968</v>
      </c>
      <c r="C868" s="304">
        <v>872</v>
      </c>
      <c r="D868" s="349" t="s">
        <v>245</v>
      </c>
      <c r="E868" s="309">
        <v>-999</v>
      </c>
      <c r="F868" s="309"/>
      <c r="G868" s="324">
        <v>22.372</v>
      </c>
      <c r="H868" s="324">
        <v>120.6203</v>
      </c>
      <c r="I868" s="324" t="s">
        <v>232</v>
      </c>
      <c r="J868" s="368">
        <f>IF(P868&gt;0,IF(O868&gt;=20,P868,IF(#REF!="",IF(AS868&gt;0,AS868,IF(Y868&gt;0,Y868,"-")),IF(#REF!="",#REF!,#REF!))),IF(#REF!="",IF(AS868&gt;0,AS868,IF(Y868&gt;0,Y868,"-")),IF(#REF!="",#REF!,#REF!)))</f>
        <v>1004.58</v>
      </c>
      <c r="K868" s="331">
        <v>0.1</v>
      </c>
      <c r="L868" s="304" t="str">
        <f t="shared" si="250"/>
        <v>B</v>
      </c>
      <c r="M868" s="388">
        <v>0</v>
      </c>
      <c r="N868" s="304"/>
      <c r="O868" s="356">
        <v>31.6</v>
      </c>
      <c r="P868" s="356">
        <v>1004.58</v>
      </c>
      <c r="Q868" s="309">
        <v>3208</v>
      </c>
      <c r="R868" s="304" t="s">
        <v>5948</v>
      </c>
      <c r="S868" s="304"/>
      <c r="T868" s="304"/>
      <c r="U868" s="304"/>
      <c r="V868" s="304"/>
      <c r="W868" s="304" t="s">
        <v>246</v>
      </c>
      <c r="X868" s="304" t="s">
        <v>205</v>
      </c>
      <c r="Y868" s="366">
        <f t="shared" si="252"/>
        <v>424.8</v>
      </c>
      <c r="Z868" s="304"/>
      <c r="AA868" s="304"/>
      <c r="AB868" s="304" t="s">
        <v>205</v>
      </c>
      <c r="AC868" s="304">
        <v>74</v>
      </c>
      <c r="AD868" s="366">
        <v>1004.58</v>
      </c>
      <c r="AE868" s="304">
        <v>559.6</v>
      </c>
      <c r="AF868" s="331" t="e">
        <f>EXP(IF(X868="A",LN(#REF!),IF(X868="B",LN(#REF!),IF(OR(X868="C",X868="D",X868="CD"),LN(#REF!)+((LN(#REF!)-LN(#REF!))/(1+(EXP(LN(#REF!)-LN(AC868))/#REF!))),IF(X868="E",LN(204.2),"N/A")))))</f>
        <v>#REF!</v>
      </c>
      <c r="AG868" s="304">
        <v>0.33</v>
      </c>
      <c r="AH868" s="304">
        <v>4.4897600000000003E-2</v>
      </c>
      <c r="AI868" s="312"/>
      <c r="AJ868" s="332">
        <v>760</v>
      </c>
      <c r="AK868" s="304">
        <f t="shared" si="251"/>
        <v>760</v>
      </c>
      <c r="AL868" s="304">
        <f>IF(AH868&lt;=0.0022,0.2,0.43)</f>
        <v>0.43</v>
      </c>
      <c r="AM868" s="389" t="str">
        <f t="shared" si="254"/>
        <v/>
      </c>
      <c r="AN868" s="304"/>
      <c r="AO868" s="304"/>
      <c r="AP868" s="312"/>
      <c r="AQ868" s="312"/>
      <c r="AR868" s="312"/>
      <c r="AS868" s="312"/>
      <c r="AT868" s="312"/>
      <c r="AU868" s="329">
        <f>VLOOKUP(C868,[1]world!$A$2:$B$3555,2,FALSE)</f>
        <v>3</v>
      </c>
      <c r="AV868" s="329">
        <v>547</v>
      </c>
      <c r="AW868" s="304">
        <v>0.37</v>
      </c>
      <c r="AX868" s="304">
        <v>10</v>
      </c>
      <c r="AY868" s="304">
        <v>-999</v>
      </c>
      <c r="AZ868" s="304">
        <v>-999</v>
      </c>
      <c r="BA868" s="304">
        <v>10</v>
      </c>
      <c r="BB868" s="304">
        <v>-999</v>
      </c>
      <c r="BC868" s="304">
        <v>-999</v>
      </c>
      <c r="BD868" s="304">
        <v>-999</v>
      </c>
      <c r="BE868" s="304">
        <v>-999</v>
      </c>
      <c r="BF868" s="304">
        <v>-999</v>
      </c>
      <c r="BG868" s="304">
        <v>-999</v>
      </c>
      <c r="BH868" s="304">
        <v>-999</v>
      </c>
      <c r="BI868" s="304">
        <v>-999</v>
      </c>
      <c r="BJ868" s="304">
        <v>0</v>
      </c>
      <c r="BK868" s="304" t="s">
        <v>4954</v>
      </c>
      <c r="BL868" s="304" t="s">
        <v>4954</v>
      </c>
    </row>
    <row r="869" spans="1:64" ht="15" hidden="1" customHeight="1" x14ac:dyDescent="0.2">
      <c r="A869" s="304" t="s">
        <v>4922</v>
      </c>
      <c r="B869" s="304" t="s">
        <v>5968</v>
      </c>
      <c r="C869" s="304">
        <v>873</v>
      </c>
      <c r="D869" s="349" t="s">
        <v>221</v>
      </c>
      <c r="E869" s="309">
        <v>-999</v>
      </c>
      <c r="F869" s="309"/>
      <c r="G869" s="324">
        <v>21.943300000000001</v>
      </c>
      <c r="H869" s="324">
        <v>120.8053</v>
      </c>
      <c r="I869" s="324" t="s">
        <v>223</v>
      </c>
      <c r="J869" s="368">
        <f>EXP(0.21*LN(Y869)+0.33*LN(AF869)+0.28*LN(AJ869)+0.18*LN(AV869))</f>
        <v>573.03864891895489</v>
      </c>
      <c r="K869" s="331">
        <f>SQRT(0.21*AA869^2+0.33*AG869^2+0.28*AL869^2+0.18*AW869^2)</f>
        <v>0.3735866699977396</v>
      </c>
      <c r="L869" s="304" t="str">
        <f t="shared" si="250"/>
        <v>C</v>
      </c>
      <c r="M869" s="388" t="s">
        <v>6093</v>
      </c>
      <c r="N869" s="304"/>
      <c r="O869" s="356"/>
      <c r="P869" s="356"/>
      <c r="Q869" s="356"/>
      <c r="R869" s="304"/>
      <c r="S869" s="304"/>
      <c r="T869" s="304"/>
      <c r="U869" s="304"/>
      <c r="V869" s="304"/>
      <c r="W869" s="304" t="s">
        <v>222</v>
      </c>
      <c r="X869" s="304" t="s">
        <v>205</v>
      </c>
      <c r="Y869" s="366">
        <f t="shared" si="252"/>
        <v>424.8</v>
      </c>
      <c r="Z869" s="304"/>
      <c r="AA869" s="331">
        <v>0.36</v>
      </c>
      <c r="AB869" s="304" t="s">
        <v>205</v>
      </c>
      <c r="AC869" s="304">
        <v>90</v>
      </c>
      <c r="AD869" s="366">
        <v>0</v>
      </c>
      <c r="AE869" s="304">
        <v>559.6</v>
      </c>
      <c r="AF869" s="331">
        <f>EXP(IF(X869="A",LN(683.9),IF(X869="B",LN(559.6),IF(OR(X869="C",X869="D",X869="CD"),LN(225)+((LN(513)-LN(225))/(1+(EXP(LN(31.4)-LN(AC869))/0.48))),IF(X869="E",LN(204.2),"N/A")))))</f>
        <v>559.60000000000025</v>
      </c>
      <c r="AG869" s="304">
        <v>0.33</v>
      </c>
      <c r="AH869" s="304">
        <v>5.7459999999999997E-2</v>
      </c>
      <c r="AI869" s="312"/>
      <c r="AJ869" s="332">
        <v>760</v>
      </c>
      <c r="AK869" s="304">
        <f t="shared" si="251"/>
        <v>760</v>
      </c>
      <c r="AL869" s="363">
        <v>0.43</v>
      </c>
      <c r="AM869" s="389" t="str">
        <f t="shared" si="254"/>
        <v/>
      </c>
      <c r="AN869" s="304"/>
      <c r="AO869" s="304"/>
      <c r="AP869" s="312"/>
      <c r="AQ869" s="312"/>
      <c r="AR869" s="312"/>
      <c r="AS869" s="312"/>
      <c r="AT869" s="312"/>
      <c r="AU869" s="329">
        <f>VLOOKUP(C869,[1]world!$A$2:$B$3555,2,FALSE)</f>
        <v>3</v>
      </c>
      <c r="AV869" s="329">
        <v>547</v>
      </c>
      <c r="AW869" s="304">
        <v>0.37</v>
      </c>
      <c r="AX869" s="304">
        <v>-999</v>
      </c>
      <c r="AY869" s="304">
        <v>-999</v>
      </c>
      <c r="AZ869" s="304">
        <v>-999</v>
      </c>
      <c r="BA869" s="304">
        <v>-999</v>
      </c>
      <c r="BB869" s="304">
        <v>-999</v>
      </c>
      <c r="BC869" s="304">
        <v>-999</v>
      </c>
      <c r="BD869" s="304">
        <v>-999</v>
      </c>
      <c r="BE869" s="304">
        <v>-999</v>
      </c>
      <c r="BF869" s="304">
        <v>-999</v>
      </c>
      <c r="BG869" s="304">
        <v>-999</v>
      </c>
      <c r="BH869" s="304">
        <v>-999</v>
      </c>
      <c r="BI869" s="304">
        <v>-999</v>
      </c>
      <c r="BJ869" s="304" t="s">
        <v>4954</v>
      </c>
      <c r="BK869" s="304" t="s">
        <v>4954</v>
      </c>
      <c r="BL869" s="304" t="s">
        <v>4954</v>
      </c>
    </row>
    <row r="870" spans="1:64" ht="15" hidden="1" customHeight="1" x14ac:dyDescent="0.2">
      <c r="A870" s="304" t="s">
        <v>208</v>
      </c>
      <c r="B870" s="304" t="s">
        <v>5968</v>
      </c>
      <c r="C870" s="304">
        <v>874</v>
      </c>
      <c r="D870" s="349" t="s">
        <v>383</v>
      </c>
      <c r="E870" s="309">
        <v>-999</v>
      </c>
      <c r="F870" s="309"/>
      <c r="G870" s="324">
        <v>23.277699999999999</v>
      </c>
      <c r="H870" s="324">
        <v>120.7128</v>
      </c>
      <c r="I870" s="324" t="s">
        <v>214</v>
      </c>
      <c r="J870" s="368">
        <f>IF(P870&gt;0,IF(O870&gt;=20,P870,IF(#REF!="",IF(AS870&gt;0,AS870,IF(Y870&gt;0,Y870,"-")),IF(#REF!="",#REF!,#REF!))),IF(#REF!="",IF(AS870&gt;0,AS870,IF(Y870&gt;0,Y870,"-")),IF(#REF!="",#REF!,#REF!)))</f>
        <v>497.22</v>
      </c>
      <c r="K870" s="331">
        <v>0.1</v>
      </c>
      <c r="L870" s="304" t="str">
        <f t="shared" si="250"/>
        <v>C</v>
      </c>
      <c r="M870" s="388">
        <v>0</v>
      </c>
      <c r="N870" s="304"/>
      <c r="O870" s="356">
        <v>31.6</v>
      </c>
      <c r="P870" s="356">
        <v>497.22</v>
      </c>
      <c r="Q870" s="309">
        <v>3209</v>
      </c>
      <c r="R870" s="304" t="s">
        <v>5948</v>
      </c>
      <c r="S870" s="304"/>
      <c r="T870" s="304"/>
      <c r="U870" s="304"/>
      <c r="V870" s="304"/>
      <c r="W870" s="304" t="s">
        <v>204</v>
      </c>
      <c r="X870" s="304" t="s">
        <v>205</v>
      </c>
      <c r="Y870" s="366">
        <f t="shared" si="252"/>
        <v>424.8</v>
      </c>
      <c r="Z870" s="304"/>
      <c r="AA870" s="304"/>
      <c r="AB870" s="304" t="s">
        <v>205</v>
      </c>
      <c r="AC870" s="304">
        <v>725</v>
      </c>
      <c r="AD870" s="366">
        <v>497.22</v>
      </c>
      <c r="AE870" s="304">
        <v>559.6</v>
      </c>
      <c r="AF870" s="331" t="e">
        <f>EXP(IF(X870="A",LN(#REF!),IF(X870="B",LN(#REF!),IF(OR(X870="C",X870="D",X870="CD"),LN(#REF!)+((LN(#REF!)-LN(#REF!))/(1+(EXP(LN(#REF!)-LN(AC870))/#REF!))),IF(X870="E",LN(204.2),"N/A")))))</f>
        <v>#REF!</v>
      </c>
      <c r="AG870" s="304">
        <v>0.33</v>
      </c>
      <c r="AH870" s="304">
        <v>0.216194</v>
      </c>
      <c r="AI870" s="312"/>
      <c r="AJ870" s="332">
        <v>760</v>
      </c>
      <c r="AK870" s="304">
        <f t="shared" si="251"/>
        <v>760</v>
      </c>
      <c r="AL870" s="304">
        <f>IF(AH870&lt;=0.0022,0.2,0.43)</f>
        <v>0.43</v>
      </c>
      <c r="AM870" s="389" t="str">
        <f t="shared" si="254"/>
        <v/>
      </c>
      <c r="AN870" s="304"/>
      <c r="AO870" s="304"/>
      <c r="AP870" s="312"/>
      <c r="AQ870" s="312"/>
      <c r="AR870" s="312"/>
      <c r="AS870" s="312"/>
      <c r="AT870" s="312"/>
      <c r="AU870" s="329">
        <f>VLOOKUP(C870,[1]world!$A$2:$B$3555,2,FALSE)</f>
        <v>1</v>
      </c>
      <c r="AV870" s="329">
        <v>519</v>
      </c>
      <c r="AW870" s="304">
        <v>0.37</v>
      </c>
      <c r="AX870" s="304">
        <v>-999</v>
      </c>
      <c r="AY870" s="304">
        <v>-999</v>
      </c>
      <c r="AZ870" s="304">
        <v>-999</v>
      </c>
      <c r="BA870" s="304">
        <v>-999</v>
      </c>
      <c r="BB870" s="304">
        <v>-999</v>
      </c>
      <c r="BC870" s="304">
        <v>-999</v>
      </c>
      <c r="BD870" s="304">
        <v>-999</v>
      </c>
      <c r="BE870" s="304">
        <v>-999</v>
      </c>
      <c r="BF870" s="304">
        <v>-999</v>
      </c>
      <c r="BG870" s="304">
        <v>-999</v>
      </c>
      <c r="BH870" s="304">
        <v>-999</v>
      </c>
      <c r="BI870" s="304">
        <v>-999</v>
      </c>
      <c r="BJ870" s="304" t="s">
        <v>4954</v>
      </c>
      <c r="BK870" s="304" t="s">
        <v>4954</v>
      </c>
      <c r="BL870" s="304" t="s">
        <v>4954</v>
      </c>
    </row>
    <row r="871" spans="1:64" ht="15" hidden="1" customHeight="1" x14ac:dyDescent="0.2">
      <c r="A871" s="304" t="s">
        <v>4922</v>
      </c>
      <c r="B871" s="304" t="s">
        <v>5968</v>
      </c>
      <c r="C871" s="304">
        <v>875</v>
      </c>
      <c r="D871" s="349" t="s">
        <v>277</v>
      </c>
      <c r="E871" s="309">
        <v>-999</v>
      </c>
      <c r="F871" s="309"/>
      <c r="G871" s="324">
        <v>22.6342</v>
      </c>
      <c r="H871" s="324">
        <v>120.2633</v>
      </c>
      <c r="I871" s="324" t="s">
        <v>214</v>
      </c>
      <c r="J871" s="368">
        <f t="shared" ref="J871:J874" si="258">EXP(0.21*LN(Y871)+0.33*LN(AF871)+0.28*LN(AJ871)+0.18*LN(AV871))</f>
        <v>535.13466401343635</v>
      </c>
      <c r="K871" s="331">
        <f t="shared" ref="K871:K874" si="259">SQRT(0.21*AA871^2+0.33*AG871^2+0.28*AL871^2+0.18*AW871^2)</f>
        <v>0.3735866699977396</v>
      </c>
      <c r="L871" s="304" t="str">
        <f t="shared" si="250"/>
        <v>C</v>
      </c>
      <c r="M871" s="388" t="s">
        <v>6093</v>
      </c>
      <c r="N871" s="304"/>
      <c r="O871" s="356"/>
      <c r="P871" s="356"/>
      <c r="Q871" s="356"/>
      <c r="R871" s="304"/>
      <c r="S871" s="304"/>
      <c r="T871" s="304"/>
      <c r="U871" s="304"/>
      <c r="V871" s="304"/>
      <c r="W871" s="304" t="s">
        <v>204</v>
      </c>
      <c r="X871" s="304" t="s">
        <v>205</v>
      </c>
      <c r="Y871" s="366">
        <f t="shared" si="252"/>
        <v>424.8</v>
      </c>
      <c r="Z871" s="304"/>
      <c r="AA871" s="331">
        <v>0.36</v>
      </c>
      <c r="AB871" s="304" t="s">
        <v>205</v>
      </c>
      <c r="AC871" s="304">
        <v>125</v>
      </c>
      <c r="AD871" s="366">
        <v>0</v>
      </c>
      <c r="AE871" s="304">
        <v>559.6</v>
      </c>
      <c r="AF871" s="331">
        <f>EXP(IF(X871="A",LN(683.9),IF(X871="B",LN(559.6),IF(OR(X871="C",X871="D",X871="CD"),LN(225)+((LN(513)-LN(225))/(1+(EXP(LN(31.4)-LN(AC871))/0.48))),IF(X871="E",LN(204.2),"N/A")))))</f>
        <v>559.60000000000025</v>
      </c>
      <c r="AG871" s="304">
        <v>0.33</v>
      </c>
      <c r="AH871" s="304">
        <v>0.16674800000000001</v>
      </c>
      <c r="AI871" s="312"/>
      <c r="AJ871" s="332">
        <v>760</v>
      </c>
      <c r="AK871" s="304">
        <f t="shared" si="251"/>
        <v>760</v>
      </c>
      <c r="AL871" s="363">
        <v>0.43</v>
      </c>
      <c r="AM871" s="389" t="str">
        <f t="shared" si="254"/>
        <v/>
      </c>
      <c r="AN871" s="304"/>
      <c r="AO871" s="304"/>
      <c r="AP871" s="312"/>
      <c r="AQ871" s="312"/>
      <c r="AR871" s="312"/>
      <c r="AS871" s="312"/>
      <c r="AT871" s="312"/>
      <c r="AU871" s="329">
        <f>VLOOKUP(C871,[1]world!$A$2:$B$3555,2,FALSE)</f>
        <v>8</v>
      </c>
      <c r="AV871" s="329">
        <v>374</v>
      </c>
      <c r="AW871" s="304">
        <v>0.37</v>
      </c>
      <c r="AX871" s="304">
        <v>-999</v>
      </c>
      <c r="AY871" s="304">
        <v>-999</v>
      </c>
      <c r="AZ871" s="304">
        <v>-999</v>
      </c>
      <c r="BA871" s="304">
        <v>-999</v>
      </c>
      <c r="BB871" s="304">
        <v>-999</v>
      </c>
      <c r="BC871" s="304">
        <v>-999</v>
      </c>
      <c r="BD871" s="304">
        <v>-999</v>
      </c>
      <c r="BE871" s="304">
        <v>-999</v>
      </c>
      <c r="BF871" s="304">
        <v>-999</v>
      </c>
      <c r="BG871" s="304">
        <v>-999</v>
      </c>
      <c r="BH871" s="304">
        <v>-999</v>
      </c>
      <c r="BI871" s="304">
        <v>-999</v>
      </c>
      <c r="BJ871" s="304" t="s">
        <v>4954</v>
      </c>
      <c r="BK871" s="304" t="s">
        <v>4954</v>
      </c>
      <c r="BL871" s="304" t="s">
        <v>4954</v>
      </c>
    </row>
    <row r="872" spans="1:64" ht="15" hidden="1" customHeight="1" x14ac:dyDescent="0.2">
      <c r="A872" s="304" t="s">
        <v>4922</v>
      </c>
      <c r="B872" s="304" t="s">
        <v>5968</v>
      </c>
      <c r="C872" s="304">
        <v>876</v>
      </c>
      <c r="D872" s="349" t="s">
        <v>280</v>
      </c>
      <c r="E872" s="309">
        <v>-999</v>
      </c>
      <c r="F872" s="309"/>
      <c r="G872" s="324">
        <v>22.6495</v>
      </c>
      <c r="H872" s="324">
        <v>120.3203</v>
      </c>
      <c r="I872" s="324" t="s">
        <v>214</v>
      </c>
      <c r="J872" s="368">
        <f t="shared" si="258"/>
        <v>231.70423973690382</v>
      </c>
      <c r="K872" s="331">
        <f t="shared" si="259"/>
        <v>0.25594139954294226</v>
      </c>
      <c r="L872" s="304" t="str">
        <f t="shared" si="250"/>
        <v>D</v>
      </c>
      <c r="M872" s="388" t="s">
        <v>6093</v>
      </c>
      <c r="N872" s="304"/>
      <c r="O872" s="356"/>
      <c r="P872" s="356"/>
      <c r="Q872" s="356"/>
      <c r="R872" s="304"/>
      <c r="S872" s="304"/>
      <c r="T872" s="304"/>
      <c r="U872" s="304"/>
      <c r="V872" s="304"/>
      <c r="W872" s="315" t="s">
        <v>248</v>
      </c>
      <c r="X872" s="304" t="s">
        <v>240</v>
      </c>
      <c r="Y872" s="366">
        <f t="shared" si="252"/>
        <v>181.5</v>
      </c>
      <c r="Z872" s="304"/>
      <c r="AA872" s="304">
        <v>0.28000000000000003</v>
      </c>
      <c r="AB872" s="304" t="s">
        <v>240</v>
      </c>
      <c r="AC872" s="304">
        <v>8</v>
      </c>
      <c r="AD872" s="366">
        <v>0</v>
      </c>
      <c r="AE872" s="304">
        <v>204.2</v>
      </c>
      <c r="AF872" s="331">
        <f>EXP(IF(X872="A",LN(#REF!),IF(X872="B",LN(#REF!),IF(OR(X872="C",X872="D",X872="CD"),LN(#REF!)+((LN(#REF!)-LN(#REF!))/(1+(EXP(LN(#REF!)-LN(AC872))/#REF!))),IF(X872="E",LN(204.2),"N/A")))))</f>
        <v>204.19999999999993</v>
      </c>
      <c r="AG872" s="304">
        <v>0.2</v>
      </c>
      <c r="AH872" s="304">
        <v>2.05711E-3</v>
      </c>
      <c r="AI872" s="312"/>
      <c r="AJ872" s="332">
        <v>242</v>
      </c>
      <c r="AK872" s="304">
        <f t="shared" si="251"/>
        <v>270</v>
      </c>
      <c r="AL872" s="304">
        <v>0.2</v>
      </c>
      <c r="AM872" s="389" t="str">
        <f t="shared" si="254"/>
        <v/>
      </c>
      <c r="AN872" s="304"/>
      <c r="AO872" s="304"/>
      <c r="AP872" s="312"/>
      <c r="AQ872" s="312"/>
      <c r="AR872" s="312"/>
      <c r="AS872" s="312"/>
      <c r="AT872" s="312"/>
      <c r="AU872" s="329">
        <f>VLOOKUP(C872,[1]world!$A$2:$B$3555,2,FALSE)</f>
        <v>15</v>
      </c>
      <c r="AV872" s="329">
        <v>363</v>
      </c>
      <c r="AW872" s="304">
        <v>0.37</v>
      </c>
      <c r="AX872" s="304">
        <v>-999</v>
      </c>
      <c r="AY872" s="304">
        <v>-999</v>
      </c>
      <c r="AZ872" s="304">
        <v>-999</v>
      </c>
      <c r="BA872" s="304">
        <v>-999</v>
      </c>
      <c r="BB872" s="304">
        <v>-999</v>
      </c>
      <c r="BC872" s="304">
        <v>-999</v>
      </c>
      <c r="BD872" s="304">
        <v>-999</v>
      </c>
      <c r="BE872" s="304">
        <v>-999</v>
      </c>
      <c r="BF872" s="304">
        <v>-999</v>
      </c>
      <c r="BG872" s="304">
        <v>-999</v>
      </c>
      <c r="BH872" s="304">
        <v>-999</v>
      </c>
      <c r="BI872" s="304">
        <v>-999</v>
      </c>
      <c r="BJ872" s="304" t="s">
        <v>4954</v>
      </c>
      <c r="BK872" s="304" t="s">
        <v>4954</v>
      </c>
      <c r="BL872" s="304" t="s">
        <v>4954</v>
      </c>
    </row>
    <row r="873" spans="1:64" ht="15" hidden="1" customHeight="1" x14ac:dyDescent="0.2">
      <c r="A873" s="304" t="s">
        <v>4922</v>
      </c>
      <c r="B873" s="304" t="s">
        <v>5968</v>
      </c>
      <c r="C873" s="304">
        <v>877</v>
      </c>
      <c r="D873" s="349" t="s">
        <v>274</v>
      </c>
      <c r="E873" s="309">
        <v>-999</v>
      </c>
      <c r="F873" s="309"/>
      <c r="G873" s="324">
        <v>22.623699999999999</v>
      </c>
      <c r="H873" s="324">
        <v>120.2843</v>
      </c>
      <c r="I873" s="324" t="s">
        <v>214</v>
      </c>
      <c r="J873" s="368">
        <f t="shared" si="258"/>
        <v>249.03830256699831</v>
      </c>
      <c r="K873" s="331">
        <f t="shared" si="259"/>
        <v>0.32569617744149226</v>
      </c>
      <c r="L873" s="304" t="str">
        <f t="shared" si="250"/>
        <v>D</v>
      </c>
      <c r="M873" s="388" t="s">
        <v>6093</v>
      </c>
      <c r="N873" s="304"/>
      <c r="O873" s="356"/>
      <c r="P873" s="356"/>
      <c r="Q873" s="356"/>
      <c r="R873" s="304"/>
      <c r="S873" s="304"/>
      <c r="T873" s="304"/>
      <c r="U873" s="304"/>
      <c r="V873" s="304"/>
      <c r="W873" s="315" t="s">
        <v>248</v>
      </c>
      <c r="X873" s="304" t="s">
        <v>240</v>
      </c>
      <c r="Y873" s="366">
        <f t="shared" si="252"/>
        <v>181.5</v>
      </c>
      <c r="Z873" s="304"/>
      <c r="AA873" s="304">
        <v>0.28000000000000003</v>
      </c>
      <c r="AB873" s="304" t="s">
        <v>240</v>
      </c>
      <c r="AC873" s="304">
        <v>13</v>
      </c>
      <c r="AD873" s="366">
        <v>0</v>
      </c>
      <c r="AE873" s="304">
        <v>204.2</v>
      </c>
      <c r="AF873" s="331">
        <f>EXP(IF(X873="A",LN(#REF!),IF(X873="B",LN(#REF!),IF(OR(X873="C",X873="D",X873="CD"),LN(#REF!)+((LN(#REF!)-LN(#REF!))/(1+(EXP(LN(#REF!)-LN(AC873))/#REF!))),IF(X873="E",LN(204.2),"N/A")))))</f>
        <v>204.19999999999993</v>
      </c>
      <c r="AG873" s="304">
        <v>0.2</v>
      </c>
      <c r="AH873" s="304">
        <v>3.9891800000000002E-3</v>
      </c>
      <c r="AI873" s="312"/>
      <c r="AJ873" s="332">
        <v>300</v>
      </c>
      <c r="AK873" s="304">
        <f t="shared" si="251"/>
        <v>270</v>
      </c>
      <c r="AL873" s="363">
        <v>0.43</v>
      </c>
      <c r="AM873" s="389" t="str">
        <f t="shared" si="254"/>
        <v/>
      </c>
      <c r="AN873" s="304"/>
      <c r="AO873" s="304"/>
      <c r="AP873" s="312"/>
      <c r="AQ873" s="312"/>
      <c r="AR873" s="312"/>
      <c r="AS873" s="312"/>
      <c r="AT873" s="312"/>
      <c r="AU873" s="329">
        <f>VLOOKUP(C873,[1]world!$A$2:$B$3555,2,FALSE)</f>
        <v>7</v>
      </c>
      <c r="AV873" s="329">
        <v>388</v>
      </c>
      <c r="AW873" s="304">
        <v>0.37</v>
      </c>
      <c r="AX873" s="304">
        <v>-999</v>
      </c>
      <c r="AY873" s="304">
        <v>-999</v>
      </c>
      <c r="AZ873" s="304">
        <v>-999</v>
      </c>
      <c r="BA873" s="304">
        <v>-999</v>
      </c>
      <c r="BB873" s="304">
        <v>-999</v>
      </c>
      <c r="BC873" s="304">
        <v>-999</v>
      </c>
      <c r="BD873" s="304">
        <v>-999</v>
      </c>
      <c r="BE873" s="304">
        <v>-999</v>
      </c>
      <c r="BF873" s="304">
        <v>-999</v>
      </c>
      <c r="BG873" s="304">
        <v>-999</v>
      </c>
      <c r="BH873" s="304">
        <v>-999</v>
      </c>
      <c r="BI873" s="304">
        <v>-999</v>
      </c>
      <c r="BJ873" s="304" t="s">
        <v>4954</v>
      </c>
      <c r="BK873" s="304" t="s">
        <v>4954</v>
      </c>
      <c r="BL873" s="304" t="s">
        <v>4954</v>
      </c>
    </row>
    <row r="874" spans="1:64" ht="15" hidden="1" customHeight="1" x14ac:dyDescent="0.2">
      <c r="A874" s="304" t="s">
        <v>4922</v>
      </c>
      <c r="B874" s="304" t="s">
        <v>5968</v>
      </c>
      <c r="C874" s="304">
        <v>878</v>
      </c>
      <c r="D874" s="349" t="s">
        <v>322</v>
      </c>
      <c r="E874" s="309">
        <v>-999</v>
      </c>
      <c r="F874" s="309"/>
      <c r="G874" s="324">
        <v>22.9053</v>
      </c>
      <c r="H874" s="324">
        <v>120.17319999999999</v>
      </c>
      <c r="I874" s="324" t="s">
        <v>214</v>
      </c>
      <c r="J874" s="368">
        <f t="shared" si="258"/>
        <v>229.25844164445073</v>
      </c>
      <c r="K874" s="331">
        <f t="shared" si="259"/>
        <v>0.25594139954294226</v>
      </c>
      <c r="L874" s="304" t="str">
        <f t="shared" si="250"/>
        <v>D</v>
      </c>
      <c r="M874" s="388" t="s">
        <v>6093</v>
      </c>
      <c r="N874" s="304"/>
      <c r="O874" s="356"/>
      <c r="P874" s="356"/>
      <c r="Q874" s="356"/>
      <c r="R874" s="304"/>
      <c r="S874" s="304"/>
      <c r="T874" s="304"/>
      <c r="U874" s="304"/>
      <c r="V874" s="304"/>
      <c r="W874" s="315" t="s">
        <v>248</v>
      </c>
      <c r="X874" s="304" t="s">
        <v>240</v>
      </c>
      <c r="Y874" s="366">
        <f t="shared" si="252"/>
        <v>181.5</v>
      </c>
      <c r="Z874" s="304"/>
      <c r="AA874" s="304">
        <v>0.28000000000000003</v>
      </c>
      <c r="AB874" s="304" t="s">
        <v>240</v>
      </c>
      <c r="AC874" s="304">
        <v>8</v>
      </c>
      <c r="AD874" s="366">
        <v>0</v>
      </c>
      <c r="AE874" s="304">
        <v>204.2</v>
      </c>
      <c r="AF874" s="331">
        <f>EXP(IF(X874="A",LN(#REF!),IF(X874="B",LN(#REF!),IF(OR(X874="C",X874="D",X874="CD"),LN(#REF!)+((LN(#REF!)-LN(#REF!))/(1+(EXP(LN(#REF!)-LN(AC874))/#REF!))),IF(X874="E",LN(204.2),"N/A")))))</f>
        <v>204.19999999999993</v>
      </c>
      <c r="AG874" s="304">
        <v>0.2</v>
      </c>
      <c r="AH874" s="304">
        <v>1.75537E-3</v>
      </c>
      <c r="AI874" s="312"/>
      <c r="AJ874" s="332">
        <v>233</v>
      </c>
      <c r="AK874" s="304">
        <f t="shared" si="251"/>
        <v>210</v>
      </c>
      <c r="AL874" s="304">
        <v>0.2</v>
      </c>
      <c r="AM874" s="389" t="str">
        <f t="shared" si="254"/>
        <v/>
      </c>
      <c r="AN874" s="304"/>
      <c r="AO874" s="304"/>
      <c r="AP874" s="312"/>
      <c r="AQ874" s="312"/>
      <c r="AR874" s="312"/>
      <c r="AS874" s="312"/>
      <c r="AT874" s="312"/>
      <c r="AU874" s="329">
        <f>VLOOKUP(C874,[1]world!$A$2:$B$3555,2,FALSE)</f>
        <v>15</v>
      </c>
      <c r="AV874" s="329">
        <v>363</v>
      </c>
      <c r="AW874" s="304">
        <v>0.37</v>
      </c>
      <c r="AX874" s="304">
        <v>-999</v>
      </c>
      <c r="AY874" s="304">
        <v>-999</v>
      </c>
      <c r="AZ874" s="304">
        <v>-999</v>
      </c>
      <c r="BA874" s="304">
        <v>-999</v>
      </c>
      <c r="BB874" s="304">
        <v>-999</v>
      </c>
      <c r="BC874" s="304">
        <v>-999</v>
      </c>
      <c r="BD874" s="304">
        <v>-999</v>
      </c>
      <c r="BE874" s="304">
        <v>-999</v>
      </c>
      <c r="BF874" s="304">
        <v>-999</v>
      </c>
      <c r="BG874" s="304">
        <v>-999</v>
      </c>
      <c r="BH874" s="304">
        <v>-999</v>
      </c>
      <c r="BI874" s="304">
        <v>-999</v>
      </c>
      <c r="BJ874" s="304" t="s">
        <v>4954</v>
      </c>
      <c r="BK874" s="304" t="s">
        <v>4954</v>
      </c>
      <c r="BL874" s="304" t="s">
        <v>4954</v>
      </c>
    </row>
    <row r="875" spans="1:64" ht="15" hidden="1" customHeight="1" x14ac:dyDescent="0.2">
      <c r="A875" s="304" t="s">
        <v>208</v>
      </c>
      <c r="B875" s="304" t="s">
        <v>5968</v>
      </c>
      <c r="C875" s="304">
        <v>879</v>
      </c>
      <c r="D875" s="349" t="s">
        <v>305</v>
      </c>
      <c r="E875" s="309">
        <v>-999</v>
      </c>
      <c r="F875" s="309"/>
      <c r="G875" s="324">
        <v>22.7852</v>
      </c>
      <c r="H875" s="324">
        <v>120.2385</v>
      </c>
      <c r="I875" s="324" t="s">
        <v>214</v>
      </c>
      <c r="J875" s="368">
        <f>IF(P875&gt;0,IF(O875&gt;=20,P875,IF(#REF!="",IF(AS875&gt;0,AS875,IF(Y875&gt;0,Y875,"-")),IF(#REF!="",#REF!,#REF!))),IF(#REF!="",IF(AS875&gt;0,AS875,IF(Y875&gt;0,Y875,"-")),IF(#REF!="",#REF!,#REF!)))</f>
        <v>244.84</v>
      </c>
      <c r="K875" s="331">
        <v>0.1</v>
      </c>
      <c r="L875" s="304" t="str">
        <f t="shared" si="250"/>
        <v>D</v>
      </c>
      <c r="M875" s="388">
        <v>0</v>
      </c>
      <c r="N875" s="304"/>
      <c r="O875" s="356">
        <v>31.8</v>
      </c>
      <c r="P875" s="356">
        <v>244.84</v>
      </c>
      <c r="Q875" s="309">
        <v>3211</v>
      </c>
      <c r="R875" s="304" t="s">
        <v>5948</v>
      </c>
      <c r="S875" s="304"/>
      <c r="T875" s="304"/>
      <c r="U875" s="304"/>
      <c r="V875" s="304"/>
      <c r="W875" s="315" t="s">
        <v>248</v>
      </c>
      <c r="X875" s="304" t="s">
        <v>240</v>
      </c>
      <c r="Y875" s="366">
        <f t="shared" si="252"/>
        <v>181.5</v>
      </c>
      <c r="Z875" s="304">
        <v>0.2</v>
      </c>
      <c r="AA875" s="304"/>
      <c r="AB875" s="304" t="s">
        <v>240</v>
      </c>
      <c r="AC875" s="304">
        <v>3</v>
      </c>
      <c r="AD875" s="366">
        <v>244.84</v>
      </c>
      <c r="AE875" s="304">
        <v>204.2</v>
      </c>
      <c r="AF875" s="331">
        <f>EXP(IF(X875="A",LN(#REF!),IF(X875="B",LN(#REF!),IF(OR(X875="C",X875="D",X875="CD"),LN(#REF!)+((LN(#REF!)-LN(#REF!))/(1+(EXP(LN(#REF!)-LN(AC875))/#REF!))),IF(X875="E",LN(204.2),"N/A")))))</f>
        <v>204.19999999999993</v>
      </c>
      <c r="AG875" s="304">
        <v>0.2</v>
      </c>
      <c r="AH875" s="304">
        <v>3.6696200000000002E-3</v>
      </c>
      <c r="AI875" s="312"/>
      <c r="AJ875" s="332">
        <v>290</v>
      </c>
      <c r="AK875" s="304">
        <f t="shared" si="251"/>
        <v>270</v>
      </c>
      <c r="AL875" s="304">
        <f>IF(AH875&lt;=0.0022,0.2,0.43)</f>
        <v>0.43</v>
      </c>
      <c r="AM875" s="389" t="str">
        <f t="shared" si="254"/>
        <v/>
      </c>
      <c r="AN875" s="304"/>
      <c r="AO875" s="304"/>
      <c r="AP875" s="312"/>
      <c r="AQ875" s="312"/>
      <c r="AR875" s="312"/>
      <c r="AS875" s="312"/>
      <c r="AT875" s="312"/>
      <c r="AU875" s="329">
        <f>VLOOKUP(C875,[1]world!$A$2:$B$3555,2,FALSE)</f>
        <v>16</v>
      </c>
      <c r="AV875" s="329">
        <v>246</v>
      </c>
      <c r="AW875" s="304">
        <v>0.18</v>
      </c>
      <c r="AX875" s="304">
        <v>-999</v>
      </c>
      <c r="AY875" s="304">
        <v>-999</v>
      </c>
      <c r="AZ875" s="304">
        <v>-999</v>
      </c>
      <c r="BA875" s="304">
        <v>-999</v>
      </c>
      <c r="BB875" s="304">
        <v>-999</v>
      </c>
      <c r="BC875" s="304">
        <v>-999</v>
      </c>
      <c r="BD875" s="304">
        <v>-999</v>
      </c>
      <c r="BE875" s="304">
        <v>-999</v>
      </c>
      <c r="BF875" s="304">
        <v>-999</v>
      </c>
      <c r="BG875" s="304">
        <v>-999</v>
      </c>
      <c r="BH875" s="304">
        <v>-999</v>
      </c>
      <c r="BI875" s="304">
        <v>-999</v>
      </c>
      <c r="BJ875" s="304" t="s">
        <v>4954</v>
      </c>
      <c r="BK875" s="304" t="s">
        <v>4954</v>
      </c>
      <c r="BL875" s="304" t="s">
        <v>4954</v>
      </c>
    </row>
    <row r="876" spans="1:64" ht="15" hidden="1" customHeight="1" x14ac:dyDescent="0.2">
      <c r="A876" s="304" t="s">
        <v>4922</v>
      </c>
      <c r="B876" s="304" t="s">
        <v>5968</v>
      </c>
      <c r="C876" s="304">
        <v>880</v>
      </c>
      <c r="D876" s="349" t="s">
        <v>288</v>
      </c>
      <c r="E876" s="309">
        <v>-999</v>
      </c>
      <c r="F876" s="309"/>
      <c r="G876" s="324">
        <v>22.7303</v>
      </c>
      <c r="H876" s="324">
        <v>120.3412</v>
      </c>
      <c r="I876" s="324" t="s">
        <v>214</v>
      </c>
      <c r="J876" s="368">
        <f>EXP(0.21*LN(Y876)+0.33*LN(AF876)+0.28*LN(AJ876)+0.18*LN(AV876))</f>
        <v>216.8883497727137</v>
      </c>
      <c r="K876" s="331">
        <f>SQRT(0.21*AA876^2+0.33*AG876^2+0.28*AL876^2+0.18*AW876^2)</f>
        <v>0.25594139954294226</v>
      </c>
      <c r="L876" s="304" t="str">
        <f t="shared" si="250"/>
        <v>D</v>
      </c>
      <c r="M876" s="388" t="s">
        <v>6093</v>
      </c>
      <c r="N876" s="304"/>
      <c r="O876" s="356"/>
      <c r="P876" s="356"/>
      <c r="Q876" s="356"/>
      <c r="R876" s="304"/>
      <c r="S876" s="304"/>
      <c r="T876" s="304"/>
      <c r="U876" s="304"/>
      <c r="V876" s="304"/>
      <c r="W876" s="315" t="s">
        <v>248</v>
      </c>
      <c r="X876" s="304" t="s">
        <v>240</v>
      </c>
      <c r="Y876" s="366">
        <f t="shared" si="252"/>
        <v>181.5</v>
      </c>
      <c r="Z876" s="304"/>
      <c r="AA876" s="304">
        <v>0.28000000000000003</v>
      </c>
      <c r="AB876" s="304" t="s">
        <v>240</v>
      </c>
      <c r="AC876" s="304">
        <v>31</v>
      </c>
      <c r="AD876" s="366">
        <v>0</v>
      </c>
      <c r="AE876" s="304">
        <v>204.2</v>
      </c>
      <c r="AF876" s="331">
        <f>EXP(IF(X876="A",LN(#REF!),IF(X876="B",LN(#REF!),IF(OR(X876="C",X876="D",X876="CD"),LN(#REF!)+((LN(#REF!)-LN(#REF!))/(1+(EXP(LN(#REF!)-LN(AC876))/#REF!))),IF(X876="E",LN(204.2),"N/A")))))</f>
        <v>204.19999999999993</v>
      </c>
      <c r="AG876" s="304">
        <v>0.2</v>
      </c>
      <c r="AH876" s="304">
        <v>7.9498299999999997E-4</v>
      </c>
      <c r="AI876" s="312"/>
      <c r="AJ876" s="332">
        <v>204</v>
      </c>
      <c r="AK876" s="304">
        <f t="shared" si="251"/>
        <v>210</v>
      </c>
      <c r="AL876" s="304">
        <v>0.2</v>
      </c>
      <c r="AM876" s="389" t="str">
        <f t="shared" si="254"/>
        <v/>
      </c>
      <c r="AN876" s="304"/>
      <c r="AO876" s="304"/>
      <c r="AP876" s="312"/>
      <c r="AQ876" s="312"/>
      <c r="AR876" s="312"/>
      <c r="AS876" s="312"/>
      <c r="AT876" s="312"/>
      <c r="AU876" s="329">
        <f>VLOOKUP(C876,[1]world!$A$2:$B$3555,2,FALSE)</f>
        <v>11</v>
      </c>
      <c r="AV876" s="329">
        <v>328</v>
      </c>
      <c r="AW876" s="304">
        <v>0.37</v>
      </c>
      <c r="AX876" s="304">
        <v>-999</v>
      </c>
      <c r="AY876" s="304">
        <v>-999</v>
      </c>
      <c r="AZ876" s="304">
        <v>-999</v>
      </c>
      <c r="BA876" s="304">
        <v>-999</v>
      </c>
      <c r="BB876" s="304">
        <v>-999</v>
      </c>
      <c r="BC876" s="304">
        <v>-999</v>
      </c>
      <c r="BD876" s="304">
        <v>-999</v>
      </c>
      <c r="BE876" s="304">
        <v>-999</v>
      </c>
      <c r="BF876" s="304">
        <v>-999</v>
      </c>
      <c r="BG876" s="304">
        <v>-999</v>
      </c>
      <c r="BH876" s="304">
        <v>-999</v>
      </c>
      <c r="BI876" s="304">
        <v>-999</v>
      </c>
      <c r="BJ876" s="304" t="s">
        <v>4954</v>
      </c>
      <c r="BK876" s="304" t="s">
        <v>4954</v>
      </c>
      <c r="BL876" s="304" t="s">
        <v>4954</v>
      </c>
    </row>
    <row r="877" spans="1:64" ht="15" hidden="1" customHeight="1" x14ac:dyDescent="0.2">
      <c r="A877" s="304" t="s">
        <v>208</v>
      </c>
      <c r="B877" s="304" t="s">
        <v>5968</v>
      </c>
      <c r="C877" s="304">
        <v>881</v>
      </c>
      <c r="D877" s="349" t="s">
        <v>317</v>
      </c>
      <c r="E877" s="309">
        <v>-999</v>
      </c>
      <c r="F877" s="309"/>
      <c r="G877" s="324">
        <v>22.8873</v>
      </c>
      <c r="H877" s="324">
        <v>120.6567</v>
      </c>
      <c r="I877" s="324" t="s">
        <v>214</v>
      </c>
      <c r="J877" s="368">
        <f>IF(P877&gt;0,IF(O877&gt;=20,P877,IF(#REF!="",IF(AS877&gt;0,AS877,IF(Y877&gt;0,Y877,"-")),IF(#REF!="",#REF!,#REF!))),IF(#REF!="",IF(AS877&gt;0,AS877,IF(Y877&gt;0,Y877,"-")),IF(#REF!="",#REF!,#REF!)))</f>
        <v>500.15</v>
      </c>
      <c r="K877" s="331">
        <v>0.1</v>
      </c>
      <c r="L877" s="304" t="str">
        <f t="shared" si="250"/>
        <v>C</v>
      </c>
      <c r="M877" s="388">
        <v>0</v>
      </c>
      <c r="N877" s="304"/>
      <c r="O877" s="356">
        <v>32</v>
      </c>
      <c r="P877" s="356">
        <v>500.15</v>
      </c>
      <c r="Q877" s="309">
        <v>3214</v>
      </c>
      <c r="R877" s="304" t="s">
        <v>5948</v>
      </c>
      <c r="S877" s="304"/>
      <c r="T877" s="304"/>
      <c r="U877" s="304"/>
      <c r="V877" s="304"/>
      <c r="W877" s="304" t="s">
        <v>235</v>
      </c>
      <c r="X877" s="304" t="s">
        <v>205</v>
      </c>
      <c r="Y877" s="366">
        <f t="shared" si="252"/>
        <v>424.8</v>
      </c>
      <c r="Z877" s="304"/>
      <c r="AA877" s="304"/>
      <c r="AB877" s="304" t="s">
        <v>205</v>
      </c>
      <c r="AC877" s="304">
        <v>240</v>
      </c>
      <c r="AD877" s="366">
        <v>500.15</v>
      </c>
      <c r="AE877" s="304">
        <v>559.6</v>
      </c>
      <c r="AF877" s="331" t="e">
        <f>EXP(IF(X877="A",LN(#REF!),IF(X877="B",LN(#REF!),IF(OR(X877="C",X877="D",X877="CD"),LN(#REF!)+((LN(#REF!)-LN(#REF!))/(1+(EXP(LN(#REF!)-LN(AC877))/#REF!))),IF(X877="E",LN(204.2),"N/A")))))</f>
        <v>#REF!</v>
      </c>
      <c r="AG877" s="304">
        <v>0.33</v>
      </c>
      <c r="AH877" s="304">
        <v>0.184892</v>
      </c>
      <c r="AI877" s="312"/>
      <c r="AJ877" s="332">
        <v>760</v>
      </c>
      <c r="AK877" s="304">
        <f t="shared" si="251"/>
        <v>760</v>
      </c>
      <c r="AL877" s="304">
        <f>IF(AH877&lt;=0.0022,0.2,0.43)</f>
        <v>0.43</v>
      </c>
      <c r="AM877" s="389" t="str">
        <f t="shared" si="254"/>
        <v/>
      </c>
      <c r="AN877" s="304"/>
      <c r="AO877" s="304"/>
      <c r="AP877" s="312"/>
      <c r="AQ877" s="312"/>
      <c r="AR877" s="312"/>
      <c r="AS877" s="312"/>
      <c r="AT877" s="312"/>
      <c r="AU877" s="329">
        <f>VLOOKUP(C877,[1]world!$A$2:$B$3555,2,FALSE)</f>
        <v>1</v>
      </c>
      <c r="AV877" s="329">
        <v>519</v>
      </c>
      <c r="AW877" s="304">
        <v>0.37</v>
      </c>
      <c r="AX877" s="304">
        <v>-999</v>
      </c>
      <c r="AY877" s="304">
        <v>-999</v>
      </c>
      <c r="AZ877" s="304">
        <v>-999</v>
      </c>
      <c r="BA877" s="304">
        <v>-999</v>
      </c>
      <c r="BB877" s="304">
        <v>-999</v>
      </c>
      <c r="BC877" s="304">
        <v>-999</v>
      </c>
      <c r="BD877" s="304">
        <v>-999</v>
      </c>
      <c r="BE877" s="304">
        <v>-999</v>
      </c>
      <c r="BF877" s="304">
        <v>-999</v>
      </c>
      <c r="BG877" s="304">
        <v>-999</v>
      </c>
      <c r="BH877" s="304">
        <v>-999</v>
      </c>
      <c r="BI877" s="304">
        <v>-999</v>
      </c>
      <c r="BJ877" s="304" t="s">
        <v>4954</v>
      </c>
      <c r="BK877" s="304" t="s">
        <v>4954</v>
      </c>
      <c r="BL877" s="304" t="s">
        <v>4954</v>
      </c>
    </row>
    <row r="878" spans="1:64" ht="15" hidden="1" customHeight="1" x14ac:dyDescent="0.2">
      <c r="A878" s="304" t="s">
        <v>4922</v>
      </c>
      <c r="B878" s="304" t="s">
        <v>5968</v>
      </c>
      <c r="C878" s="304">
        <v>882</v>
      </c>
      <c r="D878" s="349" t="s">
        <v>261</v>
      </c>
      <c r="E878" s="309">
        <v>-999</v>
      </c>
      <c r="F878" s="309"/>
      <c r="G878" s="324">
        <v>22.534800000000001</v>
      </c>
      <c r="H878" s="324">
        <v>120.53619999999999</v>
      </c>
      <c r="I878" s="324" t="s">
        <v>214</v>
      </c>
      <c r="J878" s="368">
        <f>EXP(0.21*LN(Y878)+0.33*LN(AF878)+0.28*LN(AJ878)+0.18*LN(AV878))</f>
        <v>218.2526104763904</v>
      </c>
      <c r="K878" s="331">
        <f>SQRT(0.21*AA878^2+0.33*AG878^2+0.28*AL878^2+0.18*AW878^2)</f>
        <v>0.29541157729513584</v>
      </c>
      <c r="L878" s="304" t="str">
        <f t="shared" si="250"/>
        <v>D</v>
      </c>
      <c r="M878" s="388" t="s">
        <v>6093</v>
      </c>
      <c r="N878" s="304"/>
      <c r="O878" s="356"/>
      <c r="P878" s="356"/>
      <c r="Q878" s="356"/>
      <c r="R878" s="304"/>
      <c r="S878" s="304"/>
      <c r="T878" s="304"/>
      <c r="U878" s="304"/>
      <c r="V878" s="304"/>
      <c r="W878" s="315" t="s">
        <v>248</v>
      </c>
      <c r="X878" s="304" t="s">
        <v>240</v>
      </c>
      <c r="Y878" s="366">
        <f t="shared" si="252"/>
        <v>181.5</v>
      </c>
      <c r="Z878" s="304"/>
      <c r="AA878" s="304">
        <v>0.28000000000000003</v>
      </c>
      <c r="AB878" s="304" t="s">
        <v>240</v>
      </c>
      <c r="AC878" s="304">
        <v>13</v>
      </c>
      <c r="AD878" s="366">
        <v>0</v>
      </c>
      <c r="AE878" s="304">
        <v>204.2</v>
      </c>
      <c r="AF878" s="331">
        <f>EXP(IF(X878="A",LN(#REF!),IF(X878="B",LN(#REF!),IF(OR(X878="C",X878="D",X878="CD"),LN(#REF!)+((LN(#REF!)-LN(#REF!))/(1+(EXP(LN(#REF!)-LN(AC878))/#REF!))),IF(X878="E",LN(204.2),"N/A")))))</f>
        <v>204.19999999999993</v>
      </c>
      <c r="AG878" s="304">
        <v>0.2</v>
      </c>
      <c r="AH878" s="304">
        <v>2.3831500000000001E-3</v>
      </c>
      <c r="AI878" s="312"/>
      <c r="AJ878" s="332">
        <v>251</v>
      </c>
      <c r="AK878" s="304">
        <f t="shared" si="251"/>
        <v>270</v>
      </c>
      <c r="AL878" s="363">
        <v>0.43</v>
      </c>
      <c r="AM878" s="389" t="str">
        <f t="shared" si="254"/>
        <v/>
      </c>
      <c r="AN878" s="304"/>
      <c r="AO878" s="304"/>
      <c r="AP878" s="312"/>
      <c r="AQ878" s="312"/>
      <c r="AR878" s="312"/>
      <c r="AS878" s="312"/>
      <c r="AT878" s="312"/>
      <c r="AU878" s="329">
        <f>VLOOKUP(C878,[1]world!$A$2:$B$3555,2,FALSE)</f>
        <v>16</v>
      </c>
      <c r="AV878" s="329">
        <v>246</v>
      </c>
      <c r="AW878" s="304">
        <v>0.18</v>
      </c>
      <c r="AX878" s="304">
        <v>-999</v>
      </c>
      <c r="AY878" s="304">
        <v>-999</v>
      </c>
      <c r="AZ878" s="304">
        <v>-999</v>
      </c>
      <c r="BA878" s="304">
        <v>-999</v>
      </c>
      <c r="BB878" s="304">
        <v>-999</v>
      </c>
      <c r="BC878" s="304">
        <v>-999</v>
      </c>
      <c r="BD878" s="304">
        <v>-999</v>
      </c>
      <c r="BE878" s="304">
        <v>-999</v>
      </c>
      <c r="BF878" s="304">
        <v>-999</v>
      </c>
      <c r="BG878" s="304">
        <v>-999</v>
      </c>
      <c r="BH878" s="304">
        <v>-999</v>
      </c>
      <c r="BI878" s="304">
        <v>-999</v>
      </c>
      <c r="BJ878" s="304" t="s">
        <v>4954</v>
      </c>
      <c r="BK878" s="304" t="s">
        <v>4954</v>
      </c>
      <c r="BL878" s="304" t="s">
        <v>4954</v>
      </c>
    </row>
    <row r="879" spans="1:64" ht="15" hidden="1" customHeight="1" x14ac:dyDescent="0.2">
      <c r="A879" s="304" t="s">
        <v>208</v>
      </c>
      <c r="B879" s="304" t="s">
        <v>5968</v>
      </c>
      <c r="C879" s="304">
        <v>883</v>
      </c>
      <c r="D879" s="349" t="s">
        <v>267</v>
      </c>
      <c r="E879" s="309">
        <v>-999</v>
      </c>
      <c r="F879" s="309"/>
      <c r="G879" s="324">
        <v>22.574000000000002</v>
      </c>
      <c r="H879" s="324">
        <v>120.5663</v>
      </c>
      <c r="I879" s="324" t="s">
        <v>214</v>
      </c>
      <c r="J879" s="368">
        <f>IF(P879&gt;0,IF(O879&gt;=20,P879,IF(#REF!="",IF(AS879&gt;0,AS879,IF(Y879&gt;0,Y879,"-")),IF(#REF!="",#REF!,#REF!))),IF(#REF!="",IF(AS879&gt;0,AS879,IF(Y879&gt;0,Y879,"-")),IF(#REF!="",#REF!,#REF!)))</f>
        <v>228.34</v>
      </c>
      <c r="K879" s="331">
        <v>0.1</v>
      </c>
      <c r="L879" s="304" t="str">
        <f t="shared" si="250"/>
        <v>D</v>
      </c>
      <c r="M879" s="388">
        <v>0</v>
      </c>
      <c r="N879" s="304"/>
      <c r="O879" s="356">
        <v>31.6</v>
      </c>
      <c r="P879" s="356">
        <v>228.34</v>
      </c>
      <c r="Q879" s="309">
        <v>3218</v>
      </c>
      <c r="R879" s="304" t="s">
        <v>5948</v>
      </c>
      <c r="S879" s="304"/>
      <c r="T879" s="304"/>
      <c r="U879" s="304"/>
      <c r="V879" s="304"/>
      <c r="W879" s="315" t="s">
        <v>248</v>
      </c>
      <c r="X879" s="304" t="s">
        <v>240</v>
      </c>
      <c r="Y879" s="366">
        <f t="shared" si="252"/>
        <v>181.5</v>
      </c>
      <c r="Z879" s="304">
        <v>0.2</v>
      </c>
      <c r="AA879" s="304"/>
      <c r="AB879" s="304" t="s">
        <v>240</v>
      </c>
      <c r="AC879" s="304">
        <v>20</v>
      </c>
      <c r="AD879" s="366">
        <v>228.34</v>
      </c>
      <c r="AE879" s="304">
        <v>204.2</v>
      </c>
      <c r="AF879" s="331">
        <f>EXP(IF(X879="A",LN(#REF!),IF(X879="B",LN(#REF!),IF(OR(X879="C",X879="D",X879="CD"),LN(#REF!)+((LN(#REF!)-LN(#REF!))/(1+(EXP(LN(#REF!)-LN(AC879))/#REF!))),IF(X879="E",LN(204.2),"N/A")))))</f>
        <v>204.19999999999993</v>
      </c>
      <c r="AG879" s="304">
        <v>0.2</v>
      </c>
      <c r="AH879" s="304">
        <v>5.3627299999999996E-3</v>
      </c>
      <c r="AI879" s="312"/>
      <c r="AJ879" s="332">
        <v>326</v>
      </c>
      <c r="AK879" s="304">
        <f t="shared" si="251"/>
        <v>270</v>
      </c>
      <c r="AL879" s="304">
        <f>IF(AH879&lt;=0.0022,0.2,0.43)</f>
        <v>0.43</v>
      </c>
      <c r="AM879" s="389" t="str">
        <f t="shared" si="254"/>
        <v/>
      </c>
      <c r="AN879" s="304"/>
      <c r="AO879" s="304"/>
      <c r="AP879" s="312"/>
      <c r="AQ879" s="312"/>
      <c r="AR879" s="312"/>
      <c r="AS879" s="312"/>
      <c r="AT879" s="312"/>
      <c r="AU879" s="329">
        <f>VLOOKUP(C879,[1]world!$A$2:$B$3555,2,FALSE)</f>
        <v>12</v>
      </c>
      <c r="AV879" s="329">
        <v>297</v>
      </c>
      <c r="AW879" s="304">
        <v>0.37</v>
      </c>
      <c r="AX879" s="304">
        <v>-999</v>
      </c>
      <c r="AY879" s="304">
        <v>-999</v>
      </c>
      <c r="AZ879" s="304">
        <v>-999</v>
      </c>
      <c r="BA879" s="304">
        <v>-999</v>
      </c>
      <c r="BB879" s="304">
        <v>-999</v>
      </c>
      <c r="BC879" s="304">
        <v>-999</v>
      </c>
      <c r="BD879" s="304">
        <v>-999</v>
      </c>
      <c r="BE879" s="304">
        <v>-999</v>
      </c>
      <c r="BF879" s="304">
        <v>-999</v>
      </c>
      <c r="BG879" s="304">
        <v>-999</v>
      </c>
      <c r="BH879" s="304">
        <v>-999</v>
      </c>
      <c r="BI879" s="304">
        <v>-999</v>
      </c>
      <c r="BJ879" s="304" t="s">
        <v>4954</v>
      </c>
      <c r="BK879" s="304" t="s">
        <v>4954</v>
      </c>
      <c r="BL879" s="304" t="s">
        <v>4954</v>
      </c>
    </row>
    <row r="880" spans="1:64" ht="15" hidden="1" customHeight="1" x14ac:dyDescent="0.2">
      <c r="A880" s="304" t="s">
        <v>208</v>
      </c>
      <c r="B880" s="304" t="s">
        <v>5968</v>
      </c>
      <c r="C880" s="304">
        <v>884</v>
      </c>
      <c r="D880" s="349" t="s">
        <v>256</v>
      </c>
      <c r="E880" s="309">
        <v>-999</v>
      </c>
      <c r="F880" s="309"/>
      <c r="G880" s="324">
        <v>22.490300000000001</v>
      </c>
      <c r="H880" s="324">
        <v>120.499</v>
      </c>
      <c r="I880" s="324" t="s">
        <v>214</v>
      </c>
      <c r="J880" s="368">
        <f>IF(P880&gt;0,IF(O880&gt;=20,P880,IF(#REF!="",IF(AS880&gt;0,AS880,IF(Y880&gt;0,Y880,"-")),IF(#REF!="",#REF!,#REF!))),IF(#REF!="",IF(AS880&gt;0,AS880,IF(Y880&gt;0,Y880,"-")),IF(#REF!="",#REF!,#REF!)))</f>
        <v>196.3</v>
      </c>
      <c r="K880" s="331">
        <v>0.1</v>
      </c>
      <c r="L880" s="304" t="str">
        <f t="shared" si="250"/>
        <v>D</v>
      </c>
      <c r="M880" s="388">
        <v>0</v>
      </c>
      <c r="N880" s="304"/>
      <c r="O880" s="356">
        <v>31</v>
      </c>
      <c r="P880" s="356">
        <v>196.3</v>
      </c>
      <c r="Q880" s="309">
        <v>3219</v>
      </c>
      <c r="R880" s="304" t="s">
        <v>5948</v>
      </c>
      <c r="S880" s="304"/>
      <c r="T880" s="304"/>
      <c r="U880" s="304"/>
      <c r="V880" s="304"/>
      <c r="W880" s="315" t="s">
        <v>248</v>
      </c>
      <c r="X880" s="304" t="s">
        <v>240</v>
      </c>
      <c r="Y880" s="366">
        <f t="shared" si="252"/>
        <v>181.5</v>
      </c>
      <c r="Z880" s="304">
        <v>0.2</v>
      </c>
      <c r="AA880" s="304"/>
      <c r="AB880" s="304" t="s">
        <v>240</v>
      </c>
      <c r="AC880" s="304">
        <v>8</v>
      </c>
      <c r="AD880" s="366">
        <v>196.3</v>
      </c>
      <c r="AE880" s="304">
        <v>204.2</v>
      </c>
      <c r="AF880" s="331">
        <f>EXP(IF(X880="A",LN(#REF!),IF(X880="B",LN(#REF!),IF(OR(X880="C",X880="D",X880="CD"),LN(#REF!)+((LN(#REF!)-LN(#REF!))/(1+(EXP(LN(#REF!)-LN(AC880))/#REF!))),IF(X880="E",LN(204.2),"N/A")))))</f>
        <v>204.19999999999993</v>
      </c>
      <c r="AG880" s="304">
        <v>0.2</v>
      </c>
      <c r="AH880" s="304">
        <v>1.2256999999999999E-3</v>
      </c>
      <c r="AI880" s="312"/>
      <c r="AJ880" s="332">
        <v>217</v>
      </c>
      <c r="AK880" s="304">
        <f t="shared" si="251"/>
        <v>210</v>
      </c>
      <c r="AL880" s="304">
        <f>IF(AH880&lt;=0.0022,0.2,0.43)</f>
        <v>0.2</v>
      </c>
      <c r="AM880" s="389" t="str">
        <f t="shared" si="254"/>
        <v/>
      </c>
      <c r="AN880" s="304"/>
      <c r="AO880" s="304"/>
      <c r="AP880" s="312"/>
      <c r="AQ880" s="312"/>
      <c r="AR880" s="312"/>
      <c r="AS880" s="312"/>
      <c r="AT880" s="312"/>
      <c r="AU880" s="329">
        <f>VLOOKUP(C880,[1]world!$A$2:$B$3555,2,FALSE)</f>
        <v>16</v>
      </c>
      <c r="AV880" s="329">
        <v>246</v>
      </c>
      <c r="AW880" s="304">
        <v>0.18</v>
      </c>
      <c r="AX880" s="304">
        <v>-999</v>
      </c>
      <c r="AY880" s="304">
        <v>-999</v>
      </c>
      <c r="AZ880" s="304">
        <v>-999</v>
      </c>
      <c r="BA880" s="304">
        <v>-999</v>
      </c>
      <c r="BB880" s="304">
        <v>-999</v>
      </c>
      <c r="BC880" s="304">
        <v>-999</v>
      </c>
      <c r="BD880" s="304">
        <v>-999</v>
      </c>
      <c r="BE880" s="304">
        <v>-999</v>
      </c>
      <c r="BF880" s="304">
        <v>-999</v>
      </c>
      <c r="BG880" s="304">
        <v>-999</v>
      </c>
      <c r="BH880" s="304">
        <v>-999</v>
      </c>
      <c r="BI880" s="304">
        <v>-999</v>
      </c>
      <c r="BJ880" s="304" t="s">
        <v>4954</v>
      </c>
      <c r="BK880" s="304" t="s">
        <v>4954</v>
      </c>
      <c r="BL880" s="304" t="s">
        <v>4954</v>
      </c>
    </row>
    <row r="881" spans="1:64" ht="15" hidden="1" customHeight="1" x14ac:dyDescent="0.2">
      <c r="A881" s="304" t="s">
        <v>4922</v>
      </c>
      <c r="B881" s="304" t="s">
        <v>5968</v>
      </c>
      <c r="C881" s="304">
        <v>885</v>
      </c>
      <c r="D881" s="349" t="s">
        <v>291</v>
      </c>
      <c r="E881" s="309">
        <v>-999</v>
      </c>
      <c r="F881" s="309"/>
      <c r="G881" s="324">
        <v>22.747</v>
      </c>
      <c r="H881" s="324">
        <v>120.72329999999999</v>
      </c>
      <c r="I881" s="324" t="s">
        <v>214</v>
      </c>
      <c r="J881" s="368">
        <f>EXP(0.21*LN(Y881)+0.33*LN(AF881)+0.28*LN(AJ881)+0.18*LN(AV881))</f>
        <v>629.33977195889724</v>
      </c>
      <c r="K881" s="331">
        <f>SQRT(0.21*AA881^2+0.33*AG881^2+0.28*AL881^2+0.18*AW881^2)</f>
        <v>0.40511233010117081</v>
      </c>
      <c r="L881" s="304" t="str">
        <f t="shared" si="250"/>
        <v>C</v>
      </c>
      <c r="M881" s="388" t="s">
        <v>6093</v>
      </c>
      <c r="N881" s="304"/>
      <c r="O881" s="356"/>
      <c r="P881" s="356"/>
      <c r="Q881" s="356"/>
      <c r="R881" s="304"/>
      <c r="S881" s="304"/>
      <c r="T881" s="304"/>
      <c r="U881" s="304"/>
      <c r="V881" s="304"/>
      <c r="W881" s="315" t="s">
        <v>259</v>
      </c>
      <c r="X881" s="304" t="s">
        <v>232</v>
      </c>
      <c r="Y881" s="366">
        <f t="shared" si="252"/>
        <v>506.6</v>
      </c>
      <c r="Z881" s="304"/>
      <c r="AA881" s="304">
        <v>0.45</v>
      </c>
      <c r="AB881" s="304" t="s">
        <v>232</v>
      </c>
      <c r="AC881" s="304">
        <v>850</v>
      </c>
      <c r="AD881" s="366">
        <v>0</v>
      </c>
      <c r="AE881" s="304">
        <v>683.9</v>
      </c>
      <c r="AF881" s="331">
        <f>EXP(IF(X881="A",LN(683.9),IF(X881="B",LN(559.6),IF(OR(X881="C",X881="D",X881="CD"),LN(225)+((LN(513)-LN(225))/(1+(EXP(LN(31.4)-LN(AC881))/0.48))),IF(X881="E",LN(204.2),"N/A")))))</f>
        <v>683.90000000000032</v>
      </c>
      <c r="AG881" s="304">
        <v>0.37</v>
      </c>
      <c r="AH881" s="304">
        <v>0.26598500000000003</v>
      </c>
      <c r="AI881" s="312"/>
      <c r="AJ881" s="332">
        <v>760</v>
      </c>
      <c r="AK881" s="304">
        <f t="shared" si="251"/>
        <v>760</v>
      </c>
      <c r="AL881" s="363">
        <v>0.43</v>
      </c>
      <c r="AM881" s="389" t="str">
        <f t="shared" si="254"/>
        <v/>
      </c>
      <c r="AN881" s="304"/>
      <c r="AO881" s="304"/>
      <c r="AP881" s="312"/>
      <c r="AQ881" s="312"/>
      <c r="AR881" s="312"/>
      <c r="AS881" s="312"/>
      <c r="AT881" s="312"/>
      <c r="AU881" s="329">
        <f>VLOOKUP(C881,[1]world!$A$2:$B$3555,2,FALSE)</f>
        <v>1</v>
      </c>
      <c r="AV881" s="329">
        <v>519</v>
      </c>
      <c r="AW881" s="304">
        <v>0.37</v>
      </c>
      <c r="AX881" s="304">
        <v>-999</v>
      </c>
      <c r="AY881" s="304">
        <v>-999</v>
      </c>
      <c r="AZ881" s="304">
        <v>-999</v>
      </c>
      <c r="BA881" s="304">
        <v>-999</v>
      </c>
      <c r="BB881" s="304">
        <v>-999</v>
      </c>
      <c r="BC881" s="304">
        <v>-999</v>
      </c>
      <c r="BD881" s="304">
        <v>-999</v>
      </c>
      <c r="BE881" s="304">
        <v>-999</v>
      </c>
      <c r="BF881" s="304">
        <v>-999</v>
      </c>
      <c r="BG881" s="304">
        <v>-999</v>
      </c>
      <c r="BH881" s="304">
        <v>-999</v>
      </c>
      <c r="BI881" s="304">
        <v>-999</v>
      </c>
      <c r="BJ881" s="304" t="s">
        <v>4954</v>
      </c>
      <c r="BK881" s="304" t="s">
        <v>4954</v>
      </c>
      <c r="BL881" s="304" t="s">
        <v>4954</v>
      </c>
    </row>
    <row r="882" spans="1:64" ht="15" hidden="1" customHeight="1" x14ac:dyDescent="0.2">
      <c r="A882" s="304" t="s">
        <v>208</v>
      </c>
      <c r="B882" s="304" t="s">
        <v>5968</v>
      </c>
      <c r="C882" s="304">
        <v>886</v>
      </c>
      <c r="D882" s="349" t="s">
        <v>284</v>
      </c>
      <c r="E882" s="309">
        <v>-999</v>
      </c>
      <c r="F882" s="309"/>
      <c r="G882" s="324">
        <v>22.711200000000002</v>
      </c>
      <c r="H882" s="324">
        <v>120.6412</v>
      </c>
      <c r="I882" s="324" t="s">
        <v>214</v>
      </c>
      <c r="J882" s="368">
        <f>AD882</f>
        <v>531.85</v>
      </c>
      <c r="K882" s="331">
        <v>0.1</v>
      </c>
      <c r="L882" s="304" t="str">
        <f t="shared" si="250"/>
        <v>C</v>
      </c>
      <c r="M882" s="388">
        <v>0</v>
      </c>
      <c r="N882" s="304"/>
      <c r="O882" s="356"/>
      <c r="P882" s="356"/>
      <c r="Q882" s="356"/>
      <c r="R882" s="304" t="s">
        <v>209</v>
      </c>
      <c r="S882" s="304"/>
      <c r="T882" s="304"/>
      <c r="U882" s="304"/>
      <c r="V882" s="304"/>
      <c r="W882" s="304" t="s">
        <v>235</v>
      </c>
      <c r="X882" s="304" t="s">
        <v>205</v>
      </c>
      <c r="Y882" s="366">
        <f t="shared" si="252"/>
        <v>424.8</v>
      </c>
      <c r="Z882" s="304"/>
      <c r="AA882" s="304"/>
      <c r="AB882" s="304" t="s">
        <v>205</v>
      </c>
      <c r="AC882" s="304">
        <v>45</v>
      </c>
      <c r="AD882" s="366">
        <v>531.85</v>
      </c>
      <c r="AE882" s="304">
        <v>559.6</v>
      </c>
      <c r="AF882" s="331" t="e">
        <f>EXP(IF(X882="A",LN(#REF!),IF(X882="B",LN(#REF!),IF(OR(X882="C",X882="D",X882="CD"),LN(#REF!)+((LN(#REF!)-LN(#REF!))/(1+(EXP(LN(#REF!)-LN(AC882))/#REF!))),IF(X882="E",LN(204.2),"N/A")))))</f>
        <v>#REF!</v>
      </c>
      <c r="AG882" s="304">
        <v>0.33</v>
      </c>
      <c r="AH882" s="304">
        <v>2.4958999999999999E-2</v>
      </c>
      <c r="AI882" s="312"/>
      <c r="AJ882" s="332">
        <v>759</v>
      </c>
      <c r="AK882" s="304">
        <f t="shared" si="251"/>
        <v>690</v>
      </c>
      <c r="AL882" s="304">
        <f>IF(AH882&lt;=0.0022,0.2,0.43)</f>
        <v>0.43</v>
      </c>
      <c r="AM882" s="389" t="str">
        <f t="shared" si="254"/>
        <v/>
      </c>
      <c r="AN882" s="304"/>
      <c r="AO882" s="304"/>
      <c r="AP882" s="312"/>
      <c r="AQ882" s="312"/>
      <c r="AR882" s="312"/>
      <c r="AS882" s="312"/>
      <c r="AT882" s="312"/>
      <c r="AU882" s="329">
        <f>VLOOKUP(C882,[1]world!$A$2:$B$3555,2,FALSE)</f>
        <v>7</v>
      </c>
      <c r="AV882" s="329">
        <v>388</v>
      </c>
      <c r="AW882" s="304">
        <v>0.37</v>
      </c>
      <c r="AX882" s="304">
        <v>-999</v>
      </c>
      <c r="AY882" s="304">
        <v>-999</v>
      </c>
      <c r="AZ882" s="304">
        <v>-999</v>
      </c>
      <c r="BA882" s="304">
        <v>-999</v>
      </c>
      <c r="BB882" s="304">
        <v>-999</v>
      </c>
      <c r="BC882" s="304">
        <v>-999</v>
      </c>
      <c r="BD882" s="304">
        <v>-999</v>
      </c>
      <c r="BE882" s="304">
        <v>-999</v>
      </c>
      <c r="BF882" s="304">
        <v>-999</v>
      </c>
      <c r="BG882" s="304">
        <v>-999</v>
      </c>
      <c r="BH882" s="304">
        <v>-999</v>
      </c>
      <c r="BI882" s="304">
        <v>-999</v>
      </c>
      <c r="BJ882" s="304" t="s">
        <v>4954</v>
      </c>
      <c r="BK882" s="304" t="s">
        <v>4954</v>
      </c>
      <c r="BL882" s="304" t="s">
        <v>4954</v>
      </c>
    </row>
    <row r="883" spans="1:64" ht="15" hidden="1" customHeight="1" x14ac:dyDescent="0.2">
      <c r="A883" s="304" t="s">
        <v>4922</v>
      </c>
      <c r="B883" s="304" t="s">
        <v>5968</v>
      </c>
      <c r="C883" s="304">
        <v>887</v>
      </c>
      <c r="D883" s="349" t="s">
        <v>228</v>
      </c>
      <c r="E883" s="309">
        <v>-999</v>
      </c>
      <c r="F883" s="309"/>
      <c r="G883" s="324">
        <v>22.009499999999999</v>
      </c>
      <c r="H883" s="324">
        <v>120.7367</v>
      </c>
      <c r="I883" s="324" t="s">
        <v>214</v>
      </c>
      <c r="J883" s="368">
        <f t="shared" ref="J883:J885" si="260">EXP(0.21*LN(Y883)+0.33*LN(AF883)+0.28*LN(AJ883)+0.18*LN(AV883))</f>
        <v>295.11199699640514</v>
      </c>
      <c r="K883" s="331">
        <f t="shared" ref="K883:K885" si="261">SQRT(0.21*AA883^2+0.33*AG883^2+0.28*AL883^2+0.18*AW883^2)</f>
        <v>0.3735866699977396</v>
      </c>
      <c r="L883" s="304" t="str">
        <f t="shared" si="250"/>
        <v>D</v>
      </c>
      <c r="M883" s="388" t="s">
        <v>6093</v>
      </c>
      <c r="N883" s="304"/>
      <c r="O883" s="356"/>
      <c r="P883" s="356"/>
      <c r="Q883" s="356"/>
      <c r="R883" s="304"/>
      <c r="S883" s="304"/>
      <c r="T883" s="304"/>
      <c r="U883" s="304"/>
      <c r="V883" s="304"/>
      <c r="W883" s="315" t="s">
        <v>225</v>
      </c>
      <c r="X883" s="304" t="s">
        <v>213</v>
      </c>
      <c r="Y883" s="366">
        <f t="shared" si="252"/>
        <v>274.5</v>
      </c>
      <c r="Z883" s="304"/>
      <c r="AA883" s="331">
        <v>0.36</v>
      </c>
      <c r="AB883" s="304" t="s">
        <v>213</v>
      </c>
      <c r="AC883" s="304">
        <v>18</v>
      </c>
      <c r="AD883" s="366">
        <v>0</v>
      </c>
      <c r="AE883" s="304">
        <v>300</v>
      </c>
      <c r="AF883" s="331">
        <f t="shared" ref="AF883:AF884" si="262">EXP(IF(X883="A",LN(683.9),IF(X883="B",LN(559.6),IF(OR(X883="C",X883="D",X883="CD"),LN(225)+((LN(513)-LN(225))/(1+(EXP(LN(31.4)-LN(AC883))/0.48))),IF(X883="E",LN(204.2),"N/A")))))</f>
        <v>268.79377605765848</v>
      </c>
      <c r="AG883" s="304">
        <v>0.33</v>
      </c>
      <c r="AH883" s="304">
        <v>5.34222E-3</v>
      </c>
      <c r="AI883" s="312"/>
      <c r="AJ883" s="332">
        <v>325</v>
      </c>
      <c r="AK883" s="304">
        <f t="shared" si="251"/>
        <v>270</v>
      </c>
      <c r="AL883" s="363">
        <v>0.43</v>
      </c>
      <c r="AM883" s="389" t="str">
        <f t="shared" si="254"/>
        <v/>
      </c>
      <c r="AN883" s="304"/>
      <c r="AO883" s="304"/>
      <c r="AP883" s="312"/>
      <c r="AQ883" s="312"/>
      <c r="AR883" s="312"/>
      <c r="AS883" s="312"/>
      <c r="AT883" s="312"/>
      <c r="AU883" s="329">
        <f>VLOOKUP(C883,[1]world!$A$2:$B$3555,2,FALSE)</f>
        <v>11</v>
      </c>
      <c r="AV883" s="329">
        <v>328</v>
      </c>
      <c r="AW883" s="304">
        <v>0.37</v>
      </c>
      <c r="AX883" s="304">
        <v>-999</v>
      </c>
      <c r="AY883" s="304">
        <v>-999</v>
      </c>
      <c r="AZ883" s="304">
        <v>-999</v>
      </c>
      <c r="BA883" s="304">
        <v>-999</v>
      </c>
      <c r="BB883" s="304">
        <v>-999</v>
      </c>
      <c r="BC883" s="304">
        <v>-999</v>
      </c>
      <c r="BD883" s="304">
        <v>-999</v>
      </c>
      <c r="BE883" s="304">
        <v>-999</v>
      </c>
      <c r="BF883" s="304">
        <v>-999</v>
      </c>
      <c r="BG883" s="304">
        <v>-999</v>
      </c>
      <c r="BH883" s="304">
        <v>-999</v>
      </c>
      <c r="BI883" s="304">
        <v>-999</v>
      </c>
      <c r="BJ883" s="304" t="s">
        <v>4954</v>
      </c>
      <c r="BK883" s="304" t="s">
        <v>4954</v>
      </c>
      <c r="BL883" s="304" t="s">
        <v>4954</v>
      </c>
    </row>
    <row r="884" spans="1:64" ht="15" hidden="1" customHeight="1" x14ac:dyDescent="0.2">
      <c r="A884" s="304" t="s">
        <v>4922</v>
      </c>
      <c r="B884" s="304" t="s">
        <v>5968</v>
      </c>
      <c r="C884" s="304">
        <v>888</v>
      </c>
      <c r="D884" s="349" t="s">
        <v>218</v>
      </c>
      <c r="E884" s="309">
        <v>-999</v>
      </c>
      <c r="F884" s="309"/>
      <c r="G884" s="324">
        <v>21.942799999999998</v>
      </c>
      <c r="H884" s="324">
        <v>120.7238</v>
      </c>
      <c r="I884" s="324" t="s">
        <v>214</v>
      </c>
      <c r="J884" s="368">
        <f t="shared" si="260"/>
        <v>573.03864891895489</v>
      </c>
      <c r="K884" s="331">
        <f t="shared" si="261"/>
        <v>0.3735866699977396</v>
      </c>
      <c r="L884" s="304" t="str">
        <f t="shared" si="250"/>
        <v>C</v>
      </c>
      <c r="M884" s="388" t="s">
        <v>6093</v>
      </c>
      <c r="N884" s="304"/>
      <c r="O884" s="356"/>
      <c r="P884" s="356"/>
      <c r="Q884" s="356"/>
      <c r="R884" s="304"/>
      <c r="S884" s="304"/>
      <c r="T884" s="304"/>
      <c r="U884" s="304"/>
      <c r="V884" s="304"/>
      <c r="W884" s="315" t="s">
        <v>204</v>
      </c>
      <c r="X884" s="304" t="s">
        <v>205</v>
      </c>
      <c r="Y884" s="366">
        <f t="shared" si="252"/>
        <v>424.8</v>
      </c>
      <c r="Z884" s="304"/>
      <c r="AA884" s="331">
        <v>0.36</v>
      </c>
      <c r="AB884" s="304" t="s">
        <v>205</v>
      </c>
      <c r="AC884" s="304">
        <v>60</v>
      </c>
      <c r="AD884" s="366">
        <v>0</v>
      </c>
      <c r="AE884" s="304">
        <v>559.6</v>
      </c>
      <c r="AF884" s="331">
        <f t="shared" si="262"/>
        <v>559.60000000000025</v>
      </c>
      <c r="AG884" s="304">
        <v>0.33</v>
      </c>
      <c r="AH884" s="304">
        <v>3.7056400000000003E-2</v>
      </c>
      <c r="AI884" s="312"/>
      <c r="AJ884" s="332">
        <v>760</v>
      </c>
      <c r="AK884" s="304">
        <f t="shared" si="251"/>
        <v>760</v>
      </c>
      <c r="AL884" s="363">
        <v>0.43</v>
      </c>
      <c r="AM884" s="389" t="str">
        <f t="shared" si="254"/>
        <v/>
      </c>
      <c r="AN884" s="304"/>
      <c r="AO884" s="304"/>
      <c r="AP884" s="312"/>
      <c r="AQ884" s="312"/>
      <c r="AR884" s="312"/>
      <c r="AS884" s="312"/>
      <c r="AT884" s="312"/>
      <c r="AU884" s="329">
        <f>VLOOKUP(C884,[1]world!$A$2:$B$3555,2,FALSE)</f>
        <v>3</v>
      </c>
      <c r="AV884" s="329">
        <v>547</v>
      </c>
      <c r="AW884" s="304">
        <v>0.37</v>
      </c>
      <c r="AX884" s="304">
        <v>-999</v>
      </c>
      <c r="AY884" s="304">
        <v>-999</v>
      </c>
      <c r="AZ884" s="304">
        <v>-999</v>
      </c>
      <c r="BA884" s="304">
        <v>-999</v>
      </c>
      <c r="BB884" s="304">
        <v>-999</v>
      </c>
      <c r="BC884" s="304">
        <v>-999</v>
      </c>
      <c r="BD884" s="304">
        <v>-999</v>
      </c>
      <c r="BE884" s="304">
        <v>-999</v>
      </c>
      <c r="BF884" s="304">
        <v>-999</v>
      </c>
      <c r="BG884" s="304">
        <v>-999</v>
      </c>
      <c r="BH884" s="304">
        <v>-999</v>
      </c>
      <c r="BI884" s="304">
        <v>-999</v>
      </c>
      <c r="BJ884" s="304" t="s">
        <v>4954</v>
      </c>
      <c r="BK884" s="304" t="s">
        <v>4954</v>
      </c>
      <c r="BL884" s="304" t="s">
        <v>4954</v>
      </c>
    </row>
    <row r="885" spans="1:64" ht="15" hidden="1" customHeight="1" x14ac:dyDescent="0.2">
      <c r="A885" s="304" t="s">
        <v>4922</v>
      </c>
      <c r="B885" s="304" t="s">
        <v>5968</v>
      </c>
      <c r="C885" s="304">
        <v>889</v>
      </c>
      <c r="D885" s="349" t="s">
        <v>265</v>
      </c>
      <c r="E885" s="309">
        <v>-999</v>
      </c>
      <c r="F885" s="309"/>
      <c r="G885" s="324">
        <v>22.567299999999999</v>
      </c>
      <c r="H885" s="324">
        <v>120.44750000000001</v>
      </c>
      <c r="I885" s="324" t="s">
        <v>214</v>
      </c>
      <c r="J885" s="368">
        <f t="shared" si="260"/>
        <v>203.93949907248009</v>
      </c>
      <c r="K885" s="331">
        <f t="shared" si="261"/>
        <v>0.21609257275528931</v>
      </c>
      <c r="L885" s="304" t="str">
        <f t="shared" si="250"/>
        <v>D</v>
      </c>
      <c r="M885" s="388" t="s">
        <v>6093</v>
      </c>
      <c r="N885" s="304"/>
      <c r="O885" s="356"/>
      <c r="P885" s="356"/>
      <c r="Q885" s="356"/>
      <c r="R885" s="304"/>
      <c r="S885" s="304"/>
      <c r="T885" s="304"/>
      <c r="U885" s="304"/>
      <c r="V885" s="304"/>
      <c r="W885" s="315" t="s">
        <v>248</v>
      </c>
      <c r="X885" s="304" t="s">
        <v>240</v>
      </c>
      <c r="Y885" s="366">
        <f t="shared" si="252"/>
        <v>181.5</v>
      </c>
      <c r="Z885" s="304"/>
      <c r="AA885" s="304">
        <v>0.28000000000000003</v>
      </c>
      <c r="AB885" s="304" t="s">
        <v>240</v>
      </c>
      <c r="AC885" s="304">
        <v>9</v>
      </c>
      <c r="AD885" s="366">
        <v>0</v>
      </c>
      <c r="AE885" s="304">
        <v>204.2</v>
      </c>
      <c r="AF885" s="331">
        <f>EXP(IF(X885="A",LN(#REF!),IF(X885="B",LN(#REF!),IF(OR(X885="C",X885="D",X885="CD"),LN(#REF!)+((LN(#REF!)-LN(#REF!))/(1+(EXP(LN(#REF!)-LN(AC885))/#REF!))),IF(X885="E",LN(204.2),"N/A")))))</f>
        <v>204.19999999999993</v>
      </c>
      <c r="AG885" s="304">
        <v>0.2</v>
      </c>
      <c r="AH885" s="304">
        <v>5.8369699999999999E-4</v>
      </c>
      <c r="AI885" s="312"/>
      <c r="AJ885" s="332">
        <v>197</v>
      </c>
      <c r="AK885" s="304">
        <f t="shared" si="251"/>
        <v>210</v>
      </c>
      <c r="AL885" s="304">
        <v>0.2</v>
      </c>
      <c r="AM885" s="389" t="str">
        <f t="shared" si="254"/>
        <v/>
      </c>
      <c r="AN885" s="304"/>
      <c r="AO885" s="304"/>
      <c r="AP885" s="312"/>
      <c r="AQ885" s="312"/>
      <c r="AR885" s="312"/>
      <c r="AS885" s="312"/>
      <c r="AT885" s="312"/>
      <c r="AU885" s="329">
        <f>VLOOKUP(C885,[1]world!$A$2:$B$3555,2,FALSE)</f>
        <v>16</v>
      </c>
      <c r="AV885" s="329">
        <v>246</v>
      </c>
      <c r="AW885" s="304">
        <v>0.18</v>
      </c>
      <c r="AX885" s="304">
        <v>-999</v>
      </c>
      <c r="AY885" s="304">
        <v>-999</v>
      </c>
      <c r="AZ885" s="304">
        <v>-999</v>
      </c>
      <c r="BA885" s="304">
        <v>-999</v>
      </c>
      <c r="BB885" s="304">
        <v>-999</v>
      </c>
      <c r="BC885" s="304">
        <v>-999</v>
      </c>
      <c r="BD885" s="304">
        <v>-999</v>
      </c>
      <c r="BE885" s="304">
        <v>-999</v>
      </c>
      <c r="BF885" s="304">
        <v>-999</v>
      </c>
      <c r="BG885" s="304">
        <v>-999</v>
      </c>
      <c r="BH885" s="304">
        <v>-999</v>
      </c>
      <c r="BI885" s="304">
        <v>-999</v>
      </c>
      <c r="BJ885" s="304" t="s">
        <v>4954</v>
      </c>
      <c r="BK885" s="304" t="s">
        <v>4954</v>
      </c>
      <c r="BL885" s="304" t="s">
        <v>4954</v>
      </c>
    </row>
    <row r="886" spans="1:64" ht="15" hidden="1" customHeight="1" x14ac:dyDescent="0.2">
      <c r="A886" s="304" t="s">
        <v>4922</v>
      </c>
      <c r="B886" s="304" t="s">
        <v>5968</v>
      </c>
      <c r="C886" s="304">
        <v>890</v>
      </c>
      <c r="D886" s="349" t="s">
        <v>316</v>
      </c>
      <c r="E886" s="309">
        <v>-999</v>
      </c>
      <c r="F886" s="309"/>
      <c r="G886" s="324">
        <v>22.8858</v>
      </c>
      <c r="H886" s="324">
        <v>120.3222</v>
      </c>
      <c r="I886" s="324" t="s">
        <v>254</v>
      </c>
      <c r="J886" s="368">
        <f>P886</f>
        <v>260.75</v>
      </c>
      <c r="K886" s="331">
        <v>0.1</v>
      </c>
      <c r="L886" s="304" t="str">
        <f t="shared" si="250"/>
        <v>D</v>
      </c>
      <c r="M886" s="388">
        <v>0</v>
      </c>
      <c r="N886" s="304"/>
      <c r="O886" s="356">
        <v>31</v>
      </c>
      <c r="P886" s="304">
        <v>260.75</v>
      </c>
      <c r="Q886" s="309">
        <v>2225</v>
      </c>
      <c r="R886" s="304" t="s">
        <v>5948</v>
      </c>
      <c r="S886" s="304"/>
      <c r="T886" s="304"/>
      <c r="U886" s="304"/>
      <c r="V886" s="304"/>
      <c r="W886" s="315" t="s">
        <v>253</v>
      </c>
      <c r="X886" s="304" t="s">
        <v>213</v>
      </c>
      <c r="Y886" s="366">
        <f t="shared" si="252"/>
        <v>274.5</v>
      </c>
      <c r="Z886" s="304"/>
      <c r="AA886" s="304"/>
      <c r="AB886" s="304" t="s">
        <v>213</v>
      </c>
      <c r="AC886" s="304">
        <v>32</v>
      </c>
      <c r="AD886" s="366">
        <v>260.75</v>
      </c>
      <c r="AE886" s="304">
        <v>300</v>
      </c>
      <c r="AF886" s="331" t="e">
        <f>EXP(IF(X886="A",LN(#REF!),IF(X886="B",LN(#REF!),IF(OR(X886="C",X886="D",X886="CD"),LN(#REF!)+((LN(#REF!)-LN(#REF!))/(1+(EXP(LN(#REF!)-LN(AC886))/#REF!))),IF(X886="E",LN(204.2),"N/A")))))</f>
        <v>#REF!</v>
      </c>
      <c r="AG886" s="304">
        <v>0.33</v>
      </c>
      <c r="AH886" s="304">
        <v>5.5601100000000001E-3</v>
      </c>
      <c r="AI886" s="312"/>
      <c r="AJ886" s="332">
        <v>329</v>
      </c>
      <c r="AK886" s="304">
        <f t="shared" si="251"/>
        <v>270</v>
      </c>
      <c r="AL886" s="304">
        <f>IF(AH886&lt;=0.0022,0.2,0.43)</f>
        <v>0.43</v>
      </c>
      <c r="AM886" s="389" t="str">
        <f t="shared" si="254"/>
        <v/>
      </c>
      <c r="AN886" s="304"/>
      <c r="AO886" s="304"/>
      <c r="AP886" s="312"/>
      <c r="AQ886" s="312"/>
      <c r="AR886" s="312"/>
      <c r="AS886" s="312"/>
      <c r="AT886" s="312"/>
      <c r="AU886" s="329">
        <f>VLOOKUP(C886,[1]world!$A$2:$B$3555,2,FALSE)</f>
        <v>11</v>
      </c>
      <c r="AV886" s="329">
        <v>328</v>
      </c>
      <c r="AW886" s="304">
        <v>0.37</v>
      </c>
      <c r="AX886" s="304">
        <v>-999</v>
      </c>
      <c r="AY886" s="304">
        <v>-999</v>
      </c>
      <c r="AZ886" s="304">
        <v>-999</v>
      </c>
      <c r="BA886" s="304">
        <v>-999</v>
      </c>
      <c r="BB886" s="304">
        <v>-999</v>
      </c>
      <c r="BC886" s="304">
        <v>-999</v>
      </c>
      <c r="BD886" s="304">
        <v>-999</v>
      </c>
      <c r="BE886" s="304">
        <v>-999</v>
      </c>
      <c r="BF886" s="304">
        <v>-999</v>
      </c>
      <c r="BG886" s="304">
        <v>-999</v>
      </c>
      <c r="BH886" s="304">
        <v>-999</v>
      </c>
      <c r="BI886" s="304">
        <v>-999</v>
      </c>
      <c r="BJ886" s="304" t="s">
        <v>4954</v>
      </c>
      <c r="BK886" s="304" t="s">
        <v>4954</v>
      </c>
      <c r="BL886" s="304" t="s">
        <v>4954</v>
      </c>
    </row>
    <row r="887" spans="1:64" ht="15" hidden="1" customHeight="1" x14ac:dyDescent="0.2">
      <c r="A887" s="304" t="s">
        <v>4922</v>
      </c>
      <c r="B887" s="304" t="s">
        <v>5968</v>
      </c>
      <c r="C887" s="304">
        <v>891</v>
      </c>
      <c r="D887" s="349" t="s">
        <v>307</v>
      </c>
      <c r="E887" s="309">
        <v>-999</v>
      </c>
      <c r="F887" s="309"/>
      <c r="G887" s="324">
        <v>22.795000000000002</v>
      </c>
      <c r="H887" s="324">
        <v>120.295</v>
      </c>
      <c r="I887" s="324" t="s">
        <v>214</v>
      </c>
      <c r="J887" s="368">
        <f>EXP(0.21*LN(Y887)+0.33*LN(AF887)+0.28*LN(AJ887)+0.18*LN(AV887))</f>
        <v>218.73396296350612</v>
      </c>
      <c r="K887" s="331">
        <f>SQRT(0.21*AA887^2+0.33*AG887^2+0.28*AL887^2+0.18*AW887^2)</f>
        <v>0.25594139954294226</v>
      </c>
      <c r="L887" s="304" t="str">
        <f t="shared" si="250"/>
        <v>D</v>
      </c>
      <c r="M887" s="388" t="s">
        <v>6093</v>
      </c>
      <c r="N887" s="304"/>
      <c r="O887" s="356"/>
      <c r="P887" s="356"/>
      <c r="Q887" s="356"/>
      <c r="R887" s="304"/>
      <c r="S887" s="304"/>
      <c r="T887" s="304"/>
      <c r="U887" s="304"/>
      <c r="V887" s="304"/>
      <c r="W887" s="315" t="s">
        <v>248</v>
      </c>
      <c r="X887" s="304" t="s">
        <v>240</v>
      </c>
      <c r="Y887" s="366">
        <f t="shared" si="252"/>
        <v>181.5</v>
      </c>
      <c r="Z887" s="304"/>
      <c r="AA887" s="304">
        <v>0.28000000000000003</v>
      </c>
      <c r="AB887" s="304" t="s">
        <v>240</v>
      </c>
      <c r="AC887" s="304">
        <v>20</v>
      </c>
      <c r="AD887" s="366">
        <v>0</v>
      </c>
      <c r="AE887" s="304">
        <v>204.2</v>
      </c>
      <c r="AF887" s="331">
        <f>EXP(IF(X887="A",LN(#REF!),IF(X887="B",LN(#REF!),IF(OR(X887="C",X887="D",X887="CD"),LN(#REF!)+((LN(#REF!)-LN(#REF!))/(1+(EXP(LN(#REF!)-LN(AC887))/#REF!))),IF(X887="E",LN(204.2),"N/A")))))</f>
        <v>204.19999999999993</v>
      </c>
      <c r="AG887" s="304">
        <v>0.2</v>
      </c>
      <c r="AH887" s="304">
        <v>5.8465600000000002E-4</v>
      </c>
      <c r="AI887" s="312"/>
      <c r="AJ887" s="332">
        <v>197</v>
      </c>
      <c r="AK887" s="304">
        <f t="shared" si="251"/>
        <v>210</v>
      </c>
      <c r="AL887" s="304">
        <v>0.2</v>
      </c>
      <c r="AM887" s="389" t="str">
        <f t="shared" si="254"/>
        <v/>
      </c>
      <c r="AN887" s="304"/>
      <c r="AO887" s="304"/>
      <c r="AP887" s="312"/>
      <c r="AQ887" s="312"/>
      <c r="AR887" s="312"/>
      <c r="AS887" s="312"/>
      <c r="AT887" s="312"/>
      <c r="AU887" s="329">
        <f>VLOOKUP(C887,[1]world!$A$2:$B$3555,2,FALSE)</f>
        <v>15</v>
      </c>
      <c r="AV887" s="329">
        <v>363</v>
      </c>
      <c r="AW887" s="304">
        <v>0.37</v>
      </c>
      <c r="AX887" s="304">
        <v>-999</v>
      </c>
      <c r="AY887" s="304">
        <v>-999</v>
      </c>
      <c r="AZ887" s="304">
        <v>-999</v>
      </c>
      <c r="BA887" s="304">
        <v>-999</v>
      </c>
      <c r="BB887" s="304">
        <v>-999</v>
      </c>
      <c r="BC887" s="304">
        <v>-999</v>
      </c>
      <c r="BD887" s="304">
        <v>-999</v>
      </c>
      <c r="BE887" s="304">
        <v>-999</v>
      </c>
      <c r="BF887" s="304">
        <v>-999</v>
      </c>
      <c r="BG887" s="304">
        <v>-999</v>
      </c>
      <c r="BH887" s="304">
        <v>-999</v>
      </c>
      <c r="BI887" s="304">
        <v>-999</v>
      </c>
      <c r="BJ887" s="304" t="s">
        <v>4954</v>
      </c>
      <c r="BK887" s="304" t="s">
        <v>4954</v>
      </c>
      <c r="BL887" s="304" t="s">
        <v>4954</v>
      </c>
    </row>
    <row r="888" spans="1:64" ht="15" hidden="1" customHeight="1" x14ac:dyDescent="0.2">
      <c r="A888" s="304" t="s">
        <v>208</v>
      </c>
      <c r="B888" s="304" t="s">
        <v>5968</v>
      </c>
      <c r="C888" s="304">
        <v>892</v>
      </c>
      <c r="D888" s="349" t="s">
        <v>271</v>
      </c>
      <c r="E888" s="309">
        <v>-999</v>
      </c>
      <c r="F888" s="309"/>
      <c r="G888" s="324">
        <v>22.6128</v>
      </c>
      <c r="H888" s="324">
        <v>120.3113</v>
      </c>
      <c r="I888" s="324" t="s">
        <v>214</v>
      </c>
      <c r="J888" s="368">
        <f>AD888</f>
        <v>276.11</v>
      </c>
      <c r="K888" s="331">
        <v>0.1</v>
      </c>
      <c r="L888" s="304" t="str">
        <f t="shared" si="250"/>
        <v>D</v>
      </c>
      <c r="M888" s="388">
        <v>0</v>
      </c>
      <c r="N888" s="304"/>
      <c r="O888" s="356"/>
      <c r="P888" s="356"/>
      <c r="Q888" s="356"/>
      <c r="R888" s="304" t="s">
        <v>209</v>
      </c>
      <c r="S888" s="304"/>
      <c r="T888" s="304"/>
      <c r="U888" s="304"/>
      <c r="V888" s="304"/>
      <c r="W888" s="315" t="s">
        <v>248</v>
      </c>
      <c r="X888" s="304" t="s">
        <v>240</v>
      </c>
      <c r="Y888" s="366">
        <f t="shared" si="252"/>
        <v>181.5</v>
      </c>
      <c r="Z888" s="304">
        <v>0.2</v>
      </c>
      <c r="AA888" s="304"/>
      <c r="AB888" s="304" t="s">
        <v>240</v>
      </c>
      <c r="AC888" s="304">
        <v>18</v>
      </c>
      <c r="AD888" s="366">
        <v>276.11</v>
      </c>
      <c r="AE888" s="304">
        <v>204.2</v>
      </c>
      <c r="AF888" s="331">
        <f>EXP(IF(X888="A",LN(#REF!),IF(X888="B",LN(#REF!),IF(OR(X888="C",X888="D",X888="CD"),LN(#REF!)+((LN(#REF!)-LN(#REF!))/(1+(EXP(LN(#REF!)-LN(AC888))/#REF!))),IF(X888="E",LN(204.2),"N/A")))))</f>
        <v>204.19999999999993</v>
      </c>
      <c r="AG888" s="304">
        <v>0.2</v>
      </c>
      <c r="AH888" s="304">
        <v>2.6949500000000002E-3</v>
      </c>
      <c r="AI888" s="312"/>
      <c r="AJ888" s="332">
        <v>261</v>
      </c>
      <c r="AK888" s="304">
        <f t="shared" si="251"/>
        <v>270</v>
      </c>
      <c r="AL888" s="304">
        <f>IF(AH888&lt;=0.0022,0.2,0.43)</f>
        <v>0.43</v>
      </c>
      <c r="AM888" s="389" t="str">
        <f t="shared" si="254"/>
        <v/>
      </c>
      <c r="AN888" s="304"/>
      <c r="AO888" s="304"/>
      <c r="AP888" s="312"/>
      <c r="AQ888" s="312"/>
      <c r="AR888" s="312"/>
      <c r="AS888" s="312"/>
      <c r="AT888" s="312"/>
      <c r="AU888" s="329">
        <f>VLOOKUP(C888,[1]world!$A$2:$B$3555,2,FALSE)</f>
        <v>15</v>
      </c>
      <c r="AV888" s="329">
        <v>363</v>
      </c>
      <c r="AW888" s="304">
        <v>0.37</v>
      </c>
      <c r="AX888" s="304">
        <v>-999</v>
      </c>
      <c r="AY888" s="304">
        <v>-999</v>
      </c>
      <c r="AZ888" s="304">
        <v>-999</v>
      </c>
      <c r="BA888" s="304">
        <v>-999</v>
      </c>
      <c r="BB888" s="304">
        <v>-999</v>
      </c>
      <c r="BC888" s="304">
        <v>-999</v>
      </c>
      <c r="BD888" s="304">
        <v>-999</v>
      </c>
      <c r="BE888" s="304">
        <v>-999</v>
      </c>
      <c r="BF888" s="304">
        <v>-999</v>
      </c>
      <c r="BG888" s="304">
        <v>-999</v>
      </c>
      <c r="BH888" s="304">
        <v>-999</v>
      </c>
      <c r="BI888" s="304">
        <v>-999</v>
      </c>
      <c r="BJ888" s="304" t="s">
        <v>4954</v>
      </c>
      <c r="BK888" s="304" t="s">
        <v>4954</v>
      </c>
      <c r="BL888" s="304" t="s">
        <v>4954</v>
      </c>
    </row>
    <row r="889" spans="1:64" ht="15" hidden="1" customHeight="1" x14ac:dyDescent="0.2">
      <c r="A889" s="304" t="s">
        <v>208</v>
      </c>
      <c r="B889" s="304" t="s">
        <v>5968</v>
      </c>
      <c r="C889" s="304">
        <v>893</v>
      </c>
      <c r="D889" s="349" t="s">
        <v>278</v>
      </c>
      <c r="E889" s="309">
        <v>-999</v>
      </c>
      <c r="F889" s="309"/>
      <c r="G889" s="324">
        <v>22.646100000000001</v>
      </c>
      <c r="H889" s="324">
        <v>120.306</v>
      </c>
      <c r="I889" s="324" t="s">
        <v>214</v>
      </c>
      <c r="J889" s="368">
        <f>IF(P889&gt;0,IF(O889&gt;=20,P889,IF(#REF!="",IF(AS889&gt;0,AS889,IF(Y889&gt;0,Y889,"-")),IF(#REF!="",#REF!,#REF!))),IF(#REF!="",IF(AS889&gt;0,AS889,IF(Y889&gt;0,Y889,"-")),IF(#REF!="",#REF!,#REF!)))</f>
        <v>227.46</v>
      </c>
      <c r="K889" s="331">
        <v>0.1</v>
      </c>
      <c r="L889" s="304" t="str">
        <f t="shared" si="250"/>
        <v>D</v>
      </c>
      <c r="M889" s="388">
        <v>0</v>
      </c>
      <c r="N889" s="304"/>
      <c r="O889" s="356">
        <v>31.6</v>
      </c>
      <c r="P889" s="356">
        <v>227.46</v>
      </c>
      <c r="Q889" s="309">
        <v>3223</v>
      </c>
      <c r="R889" s="304" t="s">
        <v>5948</v>
      </c>
      <c r="S889" s="304"/>
      <c r="T889" s="304"/>
      <c r="U889" s="304"/>
      <c r="V889" s="304"/>
      <c r="W889" s="315" t="s">
        <v>248</v>
      </c>
      <c r="X889" s="304" t="s">
        <v>240</v>
      </c>
      <c r="Y889" s="366">
        <f t="shared" si="252"/>
        <v>181.5</v>
      </c>
      <c r="Z889" s="304">
        <v>0.2</v>
      </c>
      <c r="AA889" s="304"/>
      <c r="AB889" s="304" t="s">
        <v>240</v>
      </c>
      <c r="AC889" s="304">
        <v>20</v>
      </c>
      <c r="AD889" s="366">
        <v>227.46</v>
      </c>
      <c r="AE889" s="304">
        <v>204.2</v>
      </c>
      <c r="AF889" s="331">
        <f>EXP(IF(X889="A",LN(#REF!),IF(X889="B",LN(#REF!),IF(OR(X889="C",X889="D",X889="CD"),LN(#REF!)+((LN(#REF!)-LN(#REF!))/(1+(EXP(LN(#REF!)-LN(AC889))/#REF!))),IF(X889="E",LN(204.2),"N/A")))))</f>
        <v>204.19999999999993</v>
      </c>
      <c r="AG889" s="304">
        <v>0.2</v>
      </c>
      <c r="AH889" s="304">
        <v>1.2863900000000001E-3</v>
      </c>
      <c r="AI889" s="312"/>
      <c r="AJ889" s="332">
        <v>219</v>
      </c>
      <c r="AK889" s="304">
        <f t="shared" si="251"/>
        <v>210</v>
      </c>
      <c r="AL889" s="304">
        <f>IF(AH889&lt;=0.0022,0.2,0.43)</f>
        <v>0.2</v>
      </c>
      <c r="AM889" s="389" t="str">
        <f t="shared" si="254"/>
        <v/>
      </c>
      <c r="AN889" s="304"/>
      <c r="AO889" s="304"/>
      <c r="AP889" s="312"/>
      <c r="AQ889" s="312"/>
      <c r="AR889" s="312"/>
      <c r="AS889" s="312"/>
      <c r="AT889" s="312"/>
      <c r="AU889" s="329">
        <f>VLOOKUP(C889,[1]world!$A$2:$B$3555,2,FALSE)</f>
        <v>15</v>
      </c>
      <c r="AV889" s="329">
        <v>363</v>
      </c>
      <c r="AW889" s="304">
        <v>0.37</v>
      </c>
      <c r="AX889" s="304">
        <v>-999</v>
      </c>
      <c r="AY889" s="304">
        <v>-999</v>
      </c>
      <c r="AZ889" s="304">
        <v>-999</v>
      </c>
      <c r="BA889" s="304">
        <v>-999</v>
      </c>
      <c r="BB889" s="304">
        <v>-999</v>
      </c>
      <c r="BC889" s="304">
        <v>-999</v>
      </c>
      <c r="BD889" s="304">
        <v>-999</v>
      </c>
      <c r="BE889" s="304">
        <v>-999</v>
      </c>
      <c r="BF889" s="304">
        <v>-999</v>
      </c>
      <c r="BG889" s="304">
        <v>-999</v>
      </c>
      <c r="BH889" s="304">
        <v>-999</v>
      </c>
      <c r="BI889" s="304">
        <v>-999</v>
      </c>
      <c r="BJ889" s="304" t="s">
        <v>4954</v>
      </c>
      <c r="BK889" s="304" t="s">
        <v>4954</v>
      </c>
      <c r="BL889" s="304" t="s">
        <v>4954</v>
      </c>
    </row>
    <row r="890" spans="1:64" ht="15" hidden="1" customHeight="1" x14ac:dyDescent="0.2">
      <c r="A890" s="304" t="s">
        <v>4922</v>
      </c>
      <c r="B890" s="304" t="s">
        <v>5970</v>
      </c>
      <c r="C890" s="304">
        <v>894</v>
      </c>
      <c r="D890" s="349" t="s">
        <v>4403</v>
      </c>
      <c r="E890" s="309">
        <v>-999</v>
      </c>
      <c r="F890" s="309"/>
      <c r="G890" s="324">
        <v>40.93</v>
      </c>
      <c r="H890" s="324">
        <v>24.4</v>
      </c>
      <c r="I890" s="324" t="s">
        <v>232</v>
      </c>
      <c r="J890" s="368">
        <f>GEOMEAN(Y890,AV890,AK890)</f>
        <v>490.17047379551963</v>
      </c>
      <c r="K890" s="331">
        <f t="shared" ref="K890:K891" si="263">GEOMEAN(AA890,AL890,AW890)</f>
        <v>0.41523526603009125</v>
      </c>
      <c r="L890" s="304" t="str">
        <f t="shared" si="250"/>
        <v>C</v>
      </c>
      <c r="M890" s="388" t="s">
        <v>6089</v>
      </c>
      <c r="N890" s="304"/>
      <c r="O890" s="356"/>
      <c r="P890" s="356"/>
      <c r="Q890" s="356"/>
      <c r="R890" s="304"/>
      <c r="S890" s="304"/>
      <c r="T890" s="304"/>
      <c r="U890" s="304"/>
      <c r="V890" s="304"/>
      <c r="W890" s="304" t="s">
        <v>1566</v>
      </c>
      <c r="X890" s="304" t="s">
        <v>232</v>
      </c>
      <c r="Y890" s="366">
        <f t="shared" si="252"/>
        <v>506.6</v>
      </c>
      <c r="Z890" s="304"/>
      <c r="AA890" s="304">
        <v>0.45</v>
      </c>
      <c r="AB890" s="304">
        <v>-999</v>
      </c>
      <c r="AC890" s="304">
        <v>-999</v>
      </c>
      <c r="AD890" s="366">
        <v>-999</v>
      </c>
      <c r="AE890" s="304">
        <v>-999</v>
      </c>
      <c r="AF890" s="304">
        <v>-999</v>
      </c>
      <c r="AG890" s="304"/>
      <c r="AH890" s="304">
        <v>4.1349200000000003E-2</v>
      </c>
      <c r="AI890" s="312"/>
      <c r="AJ890" s="332">
        <v>455</v>
      </c>
      <c r="AK890" s="304">
        <f t="shared" si="251"/>
        <v>425</v>
      </c>
      <c r="AL890" s="363">
        <v>0.43</v>
      </c>
      <c r="AM890" s="389" t="str">
        <f t="shared" si="254"/>
        <v/>
      </c>
      <c r="AN890" s="304"/>
      <c r="AO890" s="304"/>
      <c r="AP890" s="312"/>
      <c r="AQ890" s="312"/>
      <c r="AR890" s="312"/>
      <c r="AS890" s="312"/>
      <c r="AT890" s="312"/>
      <c r="AU890" s="329">
        <f>VLOOKUP(C890,[1]world!$A$2:$B$3555,2,FALSE)</f>
        <v>3</v>
      </c>
      <c r="AV890" s="329">
        <v>547</v>
      </c>
      <c r="AW890" s="304">
        <v>0.37</v>
      </c>
      <c r="AX890" s="304">
        <v>-999</v>
      </c>
      <c r="AY890" s="304">
        <v>-999</v>
      </c>
      <c r="AZ890" s="304">
        <v>-999</v>
      </c>
      <c r="BA890" s="304">
        <v>-999</v>
      </c>
      <c r="BB890" s="304">
        <v>-999</v>
      </c>
      <c r="BC890" s="304">
        <v>-999</v>
      </c>
      <c r="BD890" s="304">
        <v>-999</v>
      </c>
      <c r="BE890" s="304">
        <v>-999</v>
      </c>
      <c r="BF890" s="304">
        <v>-999</v>
      </c>
      <c r="BG890" s="304">
        <v>-999</v>
      </c>
      <c r="BH890" s="304">
        <v>-999</v>
      </c>
      <c r="BI890" s="304">
        <v>-999</v>
      </c>
      <c r="BJ890" s="304" t="s">
        <v>4954</v>
      </c>
      <c r="BK890" s="304" t="s">
        <v>4954</v>
      </c>
      <c r="BL890" s="304" t="s">
        <v>4954</v>
      </c>
    </row>
    <row r="891" spans="1:64" ht="15" hidden="1" customHeight="1" x14ac:dyDescent="0.2">
      <c r="A891" s="304" t="s">
        <v>4922</v>
      </c>
      <c r="B891" s="304" t="s">
        <v>5970</v>
      </c>
      <c r="C891" s="304">
        <v>895</v>
      </c>
      <c r="D891" s="349" t="s">
        <v>4414</v>
      </c>
      <c r="E891" s="309">
        <v>-999</v>
      </c>
      <c r="F891" s="309"/>
      <c r="G891" s="324">
        <v>40.99</v>
      </c>
      <c r="H891" s="324">
        <v>22.869</v>
      </c>
      <c r="I891" s="324" t="s">
        <v>232</v>
      </c>
      <c r="J891" s="368">
        <f>GEOMEAN(Y891,AV891,AK891)</f>
        <v>454.55596982704463</v>
      </c>
      <c r="K891" s="331">
        <f t="shared" si="263"/>
        <v>0.38547027482550061</v>
      </c>
      <c r="L891" s="304" t="str">
        <f t="shared" si="250"/>
        <v>C</v>
      </c>
      <c r="M891" s="388" t="s">
        <v>6089</v>
      </c>
      <c r="N891" s="304"/>
      <c r="O891" s="356"/>
      <c r="P891" s="356"/>
      <c r="Q891" s="356"/>
      <c r="R891" s="304"/>
      <c r="S891" s="304"/>
      <c r="T891" s="304"/>
      <c r="U891" s="304"/>
      <c r="V891" s="304"/>
      <c r="W891" s="304" t="s">
        <v>1579</v>
      </c>
      <c r="X891" s="304" t="s">
        <v>206</v>
      </c>
      <c r="Y891" s="366">
        <f t="shared" si="252"/>
        <v>338.6</v>
      </c>
      <c r="Z891" s="304"/>
      <c r="AA891" s="331">
        <v>0.36</v>
      </c>
      <c r="AB891" s="304">
        <v>-999</v>
      </c>
      <c r="AC891" s="304">
        <v>-999</v>
      </c>
      <c r="AD891" s="366">
        <v>-999</v>
      </c>
      <c r="AE891" s="304">
        <v>-999</v>
      </c>
      <c r="AF891" s="304">
        <v>-999</v>
      </c>
      <c r="AG891" s="304"/>
      <c r="AH891" s="304">
        <v>2.3812099999999999E-2</v>
      </c>
      <c r="AI891" s="312"/>
      <c r="AJ891" s="332">
        <v>736</v>
      </c>
      <c r="AK891" s="304">
        <f t="shared" si="251"/>
        <v>690</v>
      </c>
      <c r="AL891" s="363">
        <v>0.43</v>
      </c>
      <c r="AM891" s="389" t="str">
        <f t="shared" si="254"/>
        <v/>
      </c>
      <c r="AN891" s="304"/>
      <c r="AO891" s="304">
        <v>0.45</v>
      </c>
      <c r="AP891" s="312"/>
      <c r="AQ891" s="312" t="s">
        <v>4334</v>
      </c>
      <c r="AR891" s="312"/>
      <c r="AS891" s="312"/>
      <c r="AT891" s="312"/>
      <c r="AU891" s="329">
        <f>VLOOKUP(C891,[1]world!$A$2:$B$3555,2,FALSE)</f>
        <v>5</v>
      </c>
      <c r="AV891" s="329">
        <v>402</v>
      </c>
      <c r="AW891" s="304">
        <v>0.37</v>
      </c>
      <c r="AX891" s="304">
        <v>-999</v>
      </c>
      <c r="AY891" s="304">
        <v>-999</v>
      </c>
      <c r="AZ891" s="304">
        <v>-999</v>
      </c>
      <c r="BA891" s="304">
        <v>-999</v>
      </c>
      <c r="BB891" s="304">
        <v>-999</v>
      </c>
      <c r="BC891" s="304">
        <v>-999</v>
      </c>
      <c r="BD891" s="304">
        <v>-999</v>
      </c>
      <c r="BE891" s="304">
        <v>-999</v>
      </c>
      <c r="BF891" s="304">
        <v>-999</v>
      </c>
      <c r="BG891" s="304">
        <v>-999</v>
      </c>
      <c r="BH891" s="304">
        <v>-999</v>
      </c>
      <c r="BI891" s="304">
        <v>-999</v>
      </c>
      <c r="BJ891" s="304" t="s">
        <v>4954</v>
      </c>
      <c r="BK891" s="304" t="s">
        <v>4954</v>
      </c>
      <c r="BL891" s="304" t="s">
        <v>4954</v>
      </c>
    </row>
    <row r="892" spans="1:64" ht="15" hidden="1" customHeight="1" x14ac:dyDescent="0.2">
      <c r="A892" s="304" t="s">
        <v>4922</v>
      </c>
      <c r="B892" s="304" t="s">
        <v>5977</v>
      </c>
      <c r="C892" s="304">
        <v>896</v>
      </c>
      <c r="D892" s="349" t="s">
        <v>2678</v>
      </c>
      <c r="E892" s="309">
        <v>-999</v>
      </c>
      <c r="F892" s="309"/>
      <c r="G892" s="324">
        <v>34.683300000000003</v>
      </c>
      <c r="H892" s="324">
        <v>135.18</v>
      </c>
      <c r="I892" s="324" t="s">
        <v>212</v>
      </c>
      <c r="J892" s="368">
        <f>P892</f>
        <v>312</v>
      </c>
      <c r="K892" s="331">
        <v>0.11</v>
      </c>
      <c r="L892" s="304" t="str">
        <f t="shared" si="250"/>
        <v>D</v>
      </c>
      <c r="M892" s="388">
        <v>1</v>
      </c>
      <c r="N892" s="304"/>
      <c r="O892" s="356">
        <v>21</v>
      </c>
      <c r="P892" s="331">
        <v>312</v>
      </c>
      <c r="Q892" s="310" t="s">
        <v>2549</v>
      </c>
      <c r="R892" s="304"/>
      <c r="S892" s="304"/>
      <c r="T892" s="304"/>
      <c r="U892" s="304"/>
      <c r="V892" s="304"/>
      <c r="W892" s="304" t="s">
        <v>890</v>
      </c>
      <c r="X892" s="304" t="s">
        <v>205</v>
      </c>
      <c r="Y892" s="366">
        <f t="shared" si="252"/>
        <v>424.8</v>
      </c>
      <c r="Z892" s="304"/>
      <c r="AA892" s="304"/>
      <c r="AB892" s="304">
        <v>-999</v>
      </c>
      <c r="AC892" s="304">
        <v>-999</v>
      </c>
      <c r="AD892" s="366">
        <v>-999</v>
      </c>
      <c r="AE892" s="304">
        <v>-999</v>
      </c>
      <c r="AF892" s="304">
        <v>-999</v>
      </c>
      <c r="AG892" s="304"/>
      <c r="AH892" s="304">
        <v>1.29125E-2</v>
      </c>
      <c r="AI892" s="312"/>
      <c r="AJ892" s="332">
        <v>488</v>
      </c>
      <c r="AK892" s="304">
        <f t="shared" si="251"/>
        <v>425</v>
      </c>
      <c r="AL892" s="304">
        <f>IF(AH892&lt;=0.0022,0.2,0.43)</f>
        <v>0.43</v>
      </c>
      <c r="AM892" s="389" t="str">
        <f t="shared" si="254"/>
        <v/>
      </c>
      <c r="AN892" s="304"/>
      <c r="AO892" s="304"/>
      <c r="AP892" s="312"/>
      <c r="AQ892" s="312"/>
      <c r="AR892" s="312"/>
      <c r="AS892" s="312"/>
      <c r="AT892" s="312"/>
      <c r="AU892" s="329">
        <f>VLOOKUP(C892,[1]world!$A$2:$B$3555,2,FALSE)</f>
        <v>3</v>
      </c>
      <c r="AV892" s="329">
        <v>547</v>
      </c>
      <c r="AW892" s="304">
        <v>0.37</v>
      </c>
      <c r="AX892" s="304">
        <v>280</v>
      </c>
      <c r="AY892" s="304">
        <v>-999</v>
      </c>
      <c r="AZ892" s="304">
        <v>600</v>
      </c>
      <c r="BA892" s="304">
        <v>280</v>
      </c>
      <c r="BB892" s="304">
        <v>-999</v>
      </c>
      <c r="BC892" s="304">
        <v>600</v>
      </c>
      <c r="BD892" s="304">
        <v>280</v>
      </c>
      <c r="BE892" s="304">
        <v>280</v>
      </c>
      <c r="BF892" s="304">
        <v>-999</v>
      </c>
      <c r="BG892" s="304">
        <v>-999</v>
      </c>
      <c r="BH892" s="304">
        <v>600</v>
      </c>
      <c r="BI892" s="304">
        <v>600</v>
      </c>
      <c r="BJ892" s="304">
        <v>2</v>
      </c>
      <c r="BK892" s="304" t="s">
        <v>4954</v>
      </c>
      <c r="BL892" s="304">
        <v>2</v>
      </c>
    </row>
    <row r="893" spans="1:64" ht="15" hidden="1" customHeight="1" x14ac:dyDescent="0.2">
      <c r="A893" s="304" t="s">
        <v>4922</v>
      </c>
      <c r="B893" s="304" t="s">
        <v>5977</v>
      </c>
      <c r="C893" s="304">
        <v>897</v>
      </c>
      <c r="D893" s="349" t="s">
        <v>2695</v>
      </c>
      <c r="E893" s="309">
        <v>-999</v>
      </c>
      <c r="F893" s="309"/>
      <c r="G893" s="324">
        <v>34.725000000000001</v>
      </c>
      <c r="H893" s="324">
        <v>135.24</v>
      </c>
      <c r="I893" s="324" t="s">
        <v>232</v>
      </c>
      <c r="J893" s="368">
        <f>P893</f>
        <v>1043</v>
      </c>
      <c r="K893" s="331">
        <v>0.11</v>
      </c>
      <c r="L893" s="304" t="str">
        <f t="shared" si="250"/>
        <v>B</v>
      </c>
      <c r="M893" s="388">
        <v>1</v>
      </c>
      <c r="N893" s="304"/>
      <c r="O893" s="356">
        <v>21</v>
      </c>
      <c r="P893" s="331">
        <v>1043</v>
      </c>
      <c r="Q893" s="310" t="s">
        <v>2549</v>
      </c>
      <c r="R893" s="304"/>
      <c r="S893" s="304"/>
      <c r="T893" s="304"/>
      <c r="U893" s="304"/>
      <c r="V893" s="304"/>
      <c r="W893" s="310" t="s">
        <v>1395</v>
      </c>
      <c r="X893" s="304" t="s">
        <v>232</v>
      </c>
      <c r="Y893" s="366">
        <f t="shared" si="252"/>
        <v>506.6</v>
      </c>
      <c r="Z893" s="304"/>
      <c r="AA893" s="304"/>
      <c r="AB893" s="304">
        <v>-999</v>
      </c>
      <c r="AC893" s="304">
        <v>-999</v>
      </c>
      <c r="AD893" s="366">
        <v>-999</v>
      </c>
      <c r="AE893" s="304">
        <v>-999</v>
      </c>
      <c r="AF893" s="304">
        <v>-999</v>
      </c>
      <c r="AG893" s="304"/>
      <c r="AH893" s="304">
        <v>6.9551299999999996E-2</v>
      </c>
      <c r="AI893" s="312"/>
      <c r="AJ893" s="332">
        <v>760</v>
      </c>
      <c r="AK893" s="304">
        <f t="shared" si="251"/>
        <v>760</v>
      </c>
      <c r="AL893" s="304">
        <f>IF(AH893&lt;=0.0022,0.2,0.43)</f>
        <v>0.43</v>
      </c>
      <c r="AM893" s="389" t="str">
        <f t="shared" si="254"/>
        <v/>
      </c>
      <c r="AN893" s="304"/>
      <c r="AO893" s="304"/>
      <c r="AP893" s="312"/>
      <c r="AQ893" s="312"/>
      <c r="AR893" s="312"/>
      <c r="AS893" s="312"/>
      <c r="AT893" s="312"/>
      <c r="AU893" s="329">
        <f>VLOOKUP(C893,[1]world!$A$2:$B$3555,2,FALSE)</f>
        <v>4</v>
      </c>
      <c r="AV893" s="329">
        <v>459</v>
      </c>
      <c r="AW893" s="304">
        <v>0.37</v>
      </c>
      <c r="AX893" s="304">
        <v>100</v>
      </c>
      <c r="AY893" s="304">
        <v>-999</v>
      </c>
      <c r="AZ893" s="304">
        <v>200</v>
      </c>
      <c r="BA893" s="304">
        <v>100</v>
      </c>
      <c r="BB893" s="304">
        <v>-999</v>
      </c>
      <c r="BC893" s="304">
        <v>200</v>
      </c>
      <c r="BD893" s="304">
        <v>100</v>
      </c>
      <c r="BE893" s="304">
        <v>100</v>
      </c>
      <c r="BF893" s="304">
        <v>-999</v>
      </c>
      <c r="BG893" s="304">
        <v>-999</v>
      </c>
      <c r="BH893" s="304">
        <v>200</v>
      </c>
      <c r="BI893" s="304">
        <v>200</v>
      </c>
      <c r="BJ893" s="304">
        <v>0</v>
      </c>
      <c r="BK893" s="304" t="s">
        <v>4954</v>
      </c>
      <c r="BL893" s="304">
        <v>0</v>
      </c>
    </row>
    <row r="894" spans="1:64" ht="15" hidden="1" customHeight="1" x14ac:dyDescent="0.2">
      <c r="A894" s="304" t="s">
        <v>4922</v>
      </c>
      <c r="B894" s="304" t="s">
        <v>5970</v>
      </c>
      <c r="C894" s="304">
        <v>898</v>
      </c>
      <c r="D894" s="349" t="s">
        <v>4417</v>
      </c>
      <c r="E894" s="309">
        <v>-999</v>
      </c>
      <c r="F894" s="309"/>
      <c r="G894" s="324">
        <v>41.003</v>
      </c>
      <c r="H894" s="324">
        <v>28.928000000000001</v>
      </c>
      <c r="I894" s="324" t="s">
        <v>232</v>
      </c>
      <c r="J894" s="368">
        <f t="shared" ref="J894:J903" si="264">GEOMEAN(Y894,AV894,AK894)</f>
        <v>386.75325630470161</v>
      </c>
      <c r="K894" s="331">
        <f t="shared" ref="K894:K903" si="265">GEOMEAN(AA894,AL894,AW894)</f>
        <v>0.38547027482550061</v>
      </c>
      <c r="L894" s="304" t="str">
        <f t="shared" si="250"/>
        <v>C</v>
      </c>
      <c r="M894" s="388" t="s">
        <v>6089</v>
      </c>
      <c r="N894" s="304"/>
      <c r="O894" s="356"/>
      <c r="P894" s="356"/>
      <c r="Q894" s="356"/>
      <c r="R894" s="304"/>
      <c r="S894" s="304"/>
      <c r="T894" s="304"/>
      <c r="U894" s="304"/>
      <c r="V894" s="304"/>
      <c r="W894" s="304" t="s">
        <v>1462</v>
      </c>
      <c r="X894" s="304" t="s">
        <v>206</v>
      </c>
      <c r="Y894" s="366">
        <f t="shared" si="252"/>
        <v>338.6</v>
      </c>
      <c r="Z894" s="304"/>
      <c r="AA894" s="331">
        <v>0.36</v>
      </c>
      <c r="AB894" s="304">
        <v>-999</v>
      </c>
      <c r="AC894" s="304">
        <v>-999</v>
      </c>
      <c r="AD894" s="366">
        <v>-999</v>
      </c>
      <c r="AE894" s="304">
        <v>-999</v>
      </c>
      <c r="AF894" s="304">
        <v>-999</v>
      </c>
      <c r="AG894" s="304"/>
      <c r="AH894" s="304">
        <v>2.2510200000000001E-2</v>
      </c>
      <c r="AI894" s="312"/>
      <c r="AJ894" s="332">
        <v>378</v>
      </c>
      <c r="AK894" s="304">
        <f t="shared" si="251"/>
        <v>425</v>
      </c>
      <c r="AL894" s="363">
        <v>0.43</v>
      </c>
      <c r="AM894" s="389" t="str">
        <f t="shared" si="254"/>
        <v/>
      </c>
      <c r="AN894" s="304"/>
      <c r="AO894" s="304"/>
      <c r="AP894" s="312"/>
      <c r="AQ894" s="312"/>
      <c r="AR894" s="312"/>
      <c r="AS894" s="312"/>
      <c r="AT894" s="312"/>
      <c r="AU894" s="329">
        <f>VLOOKUP(C894,[1]world!$A$2:$B$3555,2,FALSE)</f>
        <v>5</v>
      </c>
      <c r="AV894" s="329">
        <v>402</v>
      </c>
      <c r="AW894" s="304">
        <v>0.37</v>
      </c>
      <c r="AX894" s="304">
        <v>-999</v>
      </c>
      <c r="AY894" s="304">
        <v>-999</v>
      </c>
      <c r="AZ894" s="304">
        <v>-999</v>
      </c>
      <c r="BA894" s="304">
        <v>-999</v>
      </c>
      <c r="BB894" s="304">
        <v>-999</v>
      </c>
      <c r="BC894" s="304">
        <v>-999</v>
      </c>
      <c r="BD894" s="304">
        <v>-999</v>
      </c>
      <c r="BE894" s="304">
        <v>-999</v>
      </c>
      <c r="BF894" s="304">
        <v>-999</v>
      </c>
      <c r="BG894" s="304">
        <v>-999</v>
      </c>
      <c r="BH894" s="304">
        <v>-999</v>
      </c>
      <c r="BI894" s="304">
        <v>-999</v>
      </c>
      <c r="BJ894" s="304" t="s">
        <v>4954</v>
      </c>
      <c r="BK894" s="304" t="s">
        <v>4954</v>
      </c>
      <c r="BL894" s="304" t="s">
        <v>4954</v>
      </c>
    </row>
    <row r="895" spans="1:64" ht="15" hidden="1" customHeight="1" x14ac:dyDescent="0.2">
      <c r="A895" s="304" t="s">
        <v>4922</v>
      </c>
      <c r="B895" s="304" t="s">
        <v>5978</v>
      </c>
      <c r="C895" s="304">
        <v>899</v>
      </c>
      <c r="D895" s="349" t="s">
        <v>4305</v>
      </c>
      <c r="E895" s="309">
        <v>-999</v>
      </c>
      <c r="F895" s="309"/>
      <c r="G895" s="324">
        <v>40.299999999999997</v>
      </c>
      <c r="H895" s="324">
        <v>21.78</v>
      </c>
      <c r="I895" s="324" t="s">
        <v>205</v>
      </c>
      <c r="J895" s="368">
        <f t="shared" si="264"/>
        <v>594.96127799226986</v>
      </c>
      <c r="K895" s="331">
        <f t="shared" si="265"/>
        <v>0.41523526603009125</v>
      </c>
      <c r="L895" s="304" t="str">
        <f t="shared" si="250"/>
        <v>C</v>
      </c>
      <c r="M895" s="388" t="s">
        <v>6089</v>
      </c>
      <c r="N895" s="304"/>
      <c r="O895" s="356"/>
      <c r="P895" s="356"/>
      <c r="Q895" s="356"/>
      <c r="R895" s="304"/>
      <c r="S895" s="304"/>
      <c r="T895" s="304"/>
      <c r="U895" s="304"/>
      <c r="V895" s="304"/>
      <c r="W895" s="304" t="s">
        <v>1430</v>
      </c>
      <c r="X895" s="304" t="s">
        <v>232</v>
      </c>
      <c r="Y895" s="366">
        <f t="shared" si="252"/>
        <v>506.6</v>
      </c>
      <c r="Z895" s="304"/>
      <c r="AA895" s="304">
        <v>0.45</v>
      </c>
      <c r="AB895" s="304">
        <v>-999</v>
      </c>
      <c r="AC895" s="304">
        <v>-999</v>
      </c>
      <c r="AD895" s="366">
        <v>-999</v>
      </c>
      <c r="AE895" s="304">
        <v>-999</v>
      </c>
      <c r="AF895" s="304">
        <v>-999</v>
      </c>
      <c r="AG895" s="304"/>
      <c r="AH895" s="304">
        <v>7.9786899999999994E-2</v>
      </c>
      <c r="AI895" s="312"/>
      <c r="AJ895" s="332">
        <v>760</v>
      </c>
      <c r="AK895" s="304">
        <f t="shared" si="251"/>
        <v>760</v>
      </c>
      <c r="AL895" s="363">
        <v>0.43</v>
      </c>
      <c r="AM895" s="389" t="str">
        <f t="shared" si="254"/>
        <v/>
      </c>
      <c r="AN895" s="304"/>
      <c r="AO895" s="304"/>
      <c r="AP895" s="312"/>
      <c r="AQ895" s="312"/>
      <c r="AR895" s="312"/>
      <c r="AS895" s="312"/>
      <c r="AT895" s="312"/>
      <c r="AU895" s="329">
        <f>VLOOKUP(C895,[1]world!$A$2:$B$3555,2,FALSE)</f>
        <v>3</v>
      </c>
      <c r="AV895" s="329">
        <v>547</v>
      </c>
      <c r="AW895" s="304">
        <v>0.37</v>
      </c>
      <c r="AX895" s="304">
        <v>-999</v>
      </c>
      <c r="AY895" s="304">
        <v>-999</v>
      </c>
      <c r="AZ895" s="304">
        <v>-999</v>
      </c>
      <c r="BA895" s="304">
        <v>-999</v>
      </c>
      <c r="BB895" s="304">
        <v>-999</v>
      </c>
      <c r="BC895" s="304">
        <v>-999</v>
      </c>
      <c r="BD895" s="304">
        <v>-999</v>
      </c>
      <c r="BE895" s="304">
        <v>-999</v>
      </c>
      <c r="BF895" s="304">
        <v>-999</v>
      </c>
      <c r="BG895" s="304">
        <v>-999</v>
      </c>
      <c r="BH895" s="304">
        <v>-999</v>
      </c>
      <c r="BI895" s="304">
        <v>-999</v>
      </c>
      <c r="BJ895" s="304" t="s">
        <v>4954</v>
      </c>
      <c r="BK895" s="304" t="s">
        <v>4954</v>
      </c>
      <c r="BL895" s="304" t="s">
        <v>4954</v>
      </c>
    </row>
    <row r="896" spans="1:64" ht="15" hidden="1" customHeight="1" x14ac:dyDescent="0.2">
      <c r="A896" s="304" t="s">
        <v>4922</v>
      </c>
      <c r="B896" s="304" t="s">
        <v>5970</v>
      </c>
      <c r="C896" s="304">
        <v>900</v>
      </c>
      <c r="D896" s="349" t="s">
        <v>4203</v>
      </c>
      <c r="E896" s="309">
        <v>-999</v>
      </c>
      <c r="F896" s="309"/>
      <c r="G896" s="324">
        <v>39.418999999999997</v>
      </c>
      <c r="H896" s="324">
        <v>29.997</v>
      </c>
      <c r="I896" s="324" t="s">
        <v>212</v>
      </c>
      <c r="J896" s="368">
        <f t="shared" si="264"/>
        <v>399.61293286005372</v>
      </c>
      <c r="K896" s="331">
        <f t="shared" si="265"/>
        <v>0.38547027482550061</v>
      </c>
      <c r="L896" s="304" t="str">
        <f t="shared" si="250"/>
        <v>C</v>
      </c>
      <c r="M896" s="388" t="s">
        <v>6089</v>
      </c>
      <c r="N896" s="304"/>
      <c r="O896" s="356"/>
      <c r="P896" s="356"/>
      <c r="Q896" s="356"/>
      <c r="R896" s="304"/>
      <c r="S896" s="304"/>
      <c r="T896" s="304"/>
      <c r="U896" s="304"/>
      <c r="V896" s="304"/>
      <c r="W896" s="304" t="s">
        <v>1408</v>
      </c>
      <c r="X896" s="304" t="s">
        <v>213</v>
      </c>
      <c r="Y896" s="366">
        <f t="shared" si="252"/>
        <v>274.5</v>
      </c>
      <c r="Z896" s="304"/>
      <c r="AA896" s="331">
        <v>0.36</v>
      </c>
      <c r="AB896" s="304">
        <v>-999</v>
      </c>
      <c r="AC896" s="304">
        <v>-999</v>
      </c>
      <c r="AD896" s="366">
        <v>-999</v>
      </c>
      <c r="AE896" s="304">
        <v>-999</v>
      </c>
      <c r="AF896" s="304">
        <v>-999</v>
      </c>
      <c r="AG896" s="304"/>
      <c r="AH896" s="304">
        <v>2.26891E-2</v>
      </c>
      <c r="AI896" s="312"/>
      <c r="AJ896" s="332">
        <v>379</v>
      </c>
      <c r="AK896" s="304">
        <f t="shared" si="251"/>
        <v>425</v>
      </c>
      <c r="AL896" s="363">
        <v>0.43</v>
      </c>
      <c r="AM896" s="389" t="str">
        <f t="shared" ref="AM896:AM903" si="266">IF(AT896&lt;&gt;"",AT896,IF(AND(AT896="",AR896=""),"",AR896))</f>
        <v/>
      </c>
      <c r="AN896" s="304"/>
      <c r="AO896" s="304"/>
      <c r="AP896" s="312"/>
      <c r="AQ896" s="312"/>
      <c r="AR896" s="312"/>
      <c r="AS896" s="312"/>
      <c r="AT896" s="312"/>
      <c r="AU896" s="329">
        <f>VLOOKUP(C896,[1]world!$A$2:$B$3555,2,FALSE)</f>
        <v>3</v>
      </c>
      <c r="AV896" s="329">
        <v>547</v>
      </c>
      <c r="AW896" s="304">
        <v>0.37</v>
      </c>
      <c r="AX896" s="304">
        <v>-999</v>
      </c>
      <c r="AY896" s="304">
        <v>-999</v>
      </c>
      <c r="AZ896" s="304">
        <v>-999</v>
      </c>
      <c r="BA896" s="304">
        <v>-999</v>
      </c>
      <c r="BB896" s="304">
        <v>-999</v>
      </c>
      <c r="BC896" s="304">
        <v>-999</v>
      </c>
      <c r="BD896" s="304">
        <v>-999</v>
      </c>
      <c r="BE896" s="304">
        <v>-999</v>
      </c>
      <c r="BF896" s="304">
        <v>-999</v>
      </c>
      <c r="BG896" s="304">
        <v>-999</v>
      </c>
      <c r="BH896" s="304">
        <v>-999</v>
      </c>
      <c r="BI896" s="304">
        <v>-999</v>
      </c>
      <c r="BJ896" s="304" t="s">
        <v>4954</v>
      </c>
      <c r="BK896" s="304" t="s">
        <v>4954</v>
      </c>
      <c r="BL896" s="304" t="s">
        <v>4954</v>
      </c>
    </row>
    <row r="897" spans="1:64" ht="15" hidden="1" customHeight="1" x14ac:dyDescent="0.2">
      <c r="A897" s="304" t="s">
        <v>4922</v>
      </c>
      <c r="B897" s="304" t="s">
        <v>5978</v>
      </c>
      <c r="C897" s="304">
        <v>901</v>
      </c>
      <c r="D897" s="349" t="s">
        <v>4245</v>
      </c>
      <c r="E897" s="309">
        <v>-999</v>
      </c>
      <c r="F897" s="309"/>
      <c r="G897" s="324">
        <v>39.637</v>
      </c>
      <c r="H897" s="324">
        <v>22.417000000000002</v>
      </c>
      <c r="I897" s="324" t="s">
        <v>240</v>
      </c>
      <c r="J897" s="368">
        <f t="shared" si="264"/>
        <v>282.26819212001635</v>
      </c>
      <c r="K897" s="331">
        <f t="shared" si="265"/>
        <v>0.30316646083251364</v>
      </c>
      <c r="L897" s="304" t="str">
        <f t="shared" si="250"/>
        <v>D</v>
      </c>
      <c r="M897" s="388" t="s">
        <v>6089</v>
      </c>
      <c r="N897" s="304"/>
      <c r="O897" s="356"/>
      <c r="P897" s="356"/>
      <c r="Q897" s="356"/>
      <c r="R897" s="304"/>
      <c r="S897" s="304"/>
      <c r="T897" s="304"/>
      <c r="U897" s="304"/>
      <c r="V897" s="304"/>
      <c r="W897" s="304" t="s">
        <v>3647</v>
      </c>
      <c r="X897" s="304" t="s">
        <v>206</v>
      </c>
      <c r="Y897" s="366">
        <f t="shared" si="252"/>
        <v>338.6</v>
      </c>
      <c r="Z897" s="304"/>
      <c r="AA897" s="331">
        <v>0.36</v>
      </c>
      <c r="AB897" s="304">
        <v>-999</v>
      </c>
      <c r="AC897" s="304">
        <v>-999</v>
      </c>
      <c r="AD897" s="366">
        <v>-999</v>
      </c>
      <c r="AE897" s="304">
        <v>-999</v>
      </c>
      <c r="AF897" s="304">
        <v>-999</v>
      </c>
      <c r="AG897" s="304"/>
      <c r="AH897" s="304">
        <v>4.3178299999999999E-3</v>
      </c>
      <c r="AI897" s="312"/>
      <c r="AJ897" s="332">
        <v>306</v>
      </c>
      <c r="AK897" s="304">
        <f t="shared" si="251"/>
        <v>270</v>
      </c>
      <c r="AL897" s="363">
        <v>0.43</v>
      </c>
      <c r="AM897" s="389" t="str">
        <f t="shared" si="266"/>
        <v/>
      </c>
      <c r="AN897" s="304"/>
      <c r="AO897" s="304">
        <v>0.45</v>
      </c>
      <c r="AP897" s="312"/>
      <c r="AQ897" s="312" t="s">
        <v>4246</v>
      </c>
      <c r="AR897" s="312"/>
      <c r="AS897" s="312"/>
      <c r="AT897" s="312"/>
      <c r="AU897" s="329">
        <f>VLOOKUP(C897,[1]world!$A$2:$B$3555,2,FALSE)</f>
        <v>16</v>
      </c>
      <c r="AV897" s="329">
        <v>246</v>
      </c>
      <c r="AW897" s="304">
        <v>0.18</v>
      </c>
      <c r="AX897" s="304">
        <v>-999</v>
      </c>
      <c r="AY897" s="304">
        <v>-999</v>
      </c>
      <c r="AZ897" s="304">
        <v>-999</v>
      </c>
      <c r="BA897" s="304">
        <v>-999</v>
      </c>
      <c r="BB897" s="304">
        <v>-999</v>
      </c>
      <c r="BC897" s="304">
        <v>-999</v>
      </c>
      <c r="BD897" s="304">
        <v>-999</v>
      </c>
      <c r="BE897" s="304">
        <v>-999</v>
      </c>
      <c r="BF897" s="304">
        <v>-999</v>
      </c>
      <c r="BG897" s="304">
        <v>-999</v>
      </c>
      <c r="BH897" s="304">
        <v>-999</v>
      </c>
      <c r="BI897" s="304">
        <v>-999</v>
      </c>
      <c r="BJ897" s="304" t="s">
        <v>4954</v>
      </c>
      <c r="BK897" s="304" t="s">
        <v>4954</v>
      </c>
      <c r="BL897" s="304" t="s">
        <v>4954</v>
      </c>
    </row>
    <row r="898" spans="1:64" ht="15" hidden="1" customHeight="1" x14ac:dyDescent="0.2">
      <c r="A898" s="304" t="s">
        <v>4922</v>
      </c>
      <c r="B898" s="304" t="s">
        <v>5970</v>
      </c>
      <c r="C898" s="304">
        <v>902</v>
      </c>
      <c r="D898" s="349" t="s">
        <v>4103</v>
      </c>
      <c r="E898" s="309">
        <v>-999</v>
      </c>
      <c r="F898" s="309"/>
      <c r="G898" s="324">
        <v>38.58</v>
      </c>
      <c r="H898" s="324">
        <v>27.45</v>
      </c>
      <c r="I898" s="324" t="s">
        <v>212</v>
      </c>
      <c r="J898" s="368">
        <f t="shared" si="264"/>
        <v>561.17350005524281</v>
      </c>
      <c r="K898" s="331">
        <f t="shared" si="265"/>
        <v>0.41523526603009125</v>
      </c>
      <c r="L898" s="304" t="str">
        <f t="shared" si="250"/>
        <v>C</v>
      </c>
      <c r="M898" s="388" t="s">
        <v>6089</v>
      </c>
      <c r="N898" s="304"/>
      <c r="O898" s="356"/>
      <c r="P898" s="356"/>
      <c r="Q898" s="356"/>
      <c r="R898" s="304"/>
      <c r="S898" s="304"/>
      <c r="T898" s="304"/>
      <c r="U898" s="304"/>
      <c r="V898" s="304"/>
      <c r="W898" s="310" t="s">
        <v>2427</v>
      </c>
      <c r="X898" s="304" t="s">
        <v>232</v>
      </c>
      <c r="Y898" s="366">
        <f t="shared" si="252"/>
        <v>506.6</v>
      </c>
      <c r="Z898" s="304"/>
      <c r="AA898" s="304">
        <v>0.45</v>
      </c>
      <c r="AB898" s="304">
        <v>-999</v>
      </c>
      <c r="AC898" s="304">
        <v>-999</v>
      </c>
      <c r="AD898" s="366">
        <v>-999</v>
      </c>
      <c r="AE898" s="304">
        <v>-999</v>
      </c>
      <c r="AF898" s="304">
        <v>-999</v>
      </c>
      <c r="AG898" s="304"/>
      <c r="AH898" s="304">
        <v>0.43216199999999999</v>
      </c>
      <c r="AI898" s="312"/>
      <c r="AJ898" s="332">
        <v>760</v>
      </c>
      <c r="AK898" s="304">
        <f t="shared" si="251"/>
        <v>760</v>
      </c>
      <c r="AL898" s="363">
        <v>0.43</v>
      </c>
      <c r="AM898" s="389" t="str">
        <f t="shared" si="266"/>
        <v/>
      </c>
      <c r="AN898" s="304"/>
      <c r="AO898" s="304"/>
      <c r="AP898" s="312"/>
      <c r="AQ898" s="312"/>
      <c r="AR898" s="312"/>
      <c r="AS898" s="312"/>
      <c r="AT898" s="312"/>
      <c r="AU898" s="329">
        <f>VLOOKUP(C898,[1]world!$A$2:$B$3555,2,FALSE)</f>
        <v>4</v>
      </c>
      <c r="AV898" s="329">
        <v>459</v>
      </c>
      <c r="AW898" s="304">
        <v>0.37</v>
      </c>
      <c r="AX898" s="304">
        <v>-999</v>
      </c>
      <c r="AY898" s="304">
        <v>-999</v>
      </c>
      <c r="AZ898" s="304">
        <v>-999</v>
      </c>
      <c r="BA898" s="304">
        <v>-999</v>
      </c>
      <c r="BB898" s="304">
        <v>-999</v>
      </c>
      <c r="BC898" s="304">
        <v>-999</v>
      </c>
      <c r="BD898" s="304">
        <v>-999</v>
      </c>
      <c r="BE898" s="304">
        <v>-999</v>
      </c>
      <c r="BF898" s="304">
        <v>-999</v>
      </c>
      <c r="BG898" s="304">
        <v>-999</v>
      </c>
      <c r="BH898" s="304">
        <v>-999</v>
      </c>
      <c r="BI898" s="304">
        <v>-999</v>
      </c>
      <c r="BJ898" s="304" t="s">
        <v>4954</v>
      </c>
      <c r="BK898" s="304" t="s">
        <v>4954</v>
      </c>
      <c r="BL898" s="304" t="s">
        <v>4954</v>
      </c>
    </row>
    <row r="899" spans="1:64" ht="15" hidden="1" customHeight="1" x14ac:dyDescent="0.2">
      <c r="A899" s="304" t="s">
        <v>4922</v>
      </c>
      <c r="B899" s="304" t="s">
        <v>5979</v>
      </c>
      <c r="C899" s="304">
        <v>903</v>
      </c>
      <c r="D899" s="349" t="s">
        <v>1499</v>
      </c>
      <c r="E899" s="304" t="s">
        <v>1500</v>
      </c>
      <c r="F899" s="304"/>
      <c r="G899" s="324">
        <v>-37.875</v>
      </c>
      <c r="H899" s="324">
        <v>177.58500000000001</v>
      </c>
      <c r="I899" s="324" t="s">
        <v>214</v>
      </c>
      <c r="J899" s="368">
        <f t="shared" si="264"/>
        <v>490.25257560192711</v>
      </c>
      <c r="K899" s="331">
        <f t="shared" si="265"/>
        <v>0.38547027482550061</v>
      </c>
      <c r="L899" s="304" t="str">
        <f t="shared" si="250"/>
        <v>C</v>
      </c>
      <c r="M899" s="388" t="s">
        <v>6089</v>
      </c>
      <c r="N899" s="304"/>
      <c r="O899" s="356"/>
      <c r="P899" s="356"/>
      <c r="Q899" s="356"/>
      <c r="R899" s="304"/>
      <c r="S899" s="304"/>
      <c r="T899" s="304"/>
      <c r="U899" s="304"/>
      <c r="V899" s="304"/>
      <c r="W899" s="304" t="s">
        <v>204</v>
      </c>
      <c r="X899" s="304" t="s">
        <v>205</v>
      </c>
      <c r="Y899" s="366">
        <f t="shared" si="252"/>
        <v>424.8</v>
      </c>
      <c r="Z899" s="304"/>
      <c r="AA899" s="331">
        <v>0.36</v>
      </c>
      <c r="AB899" s="304">
        <v>-999</v>
      </c>
      <c r="AC899" s="304">
        <v>-999</v>
      </c>
      <c r="AD899" s="366">
        <v>-999</v>
      </c>
      <c r="AE899" s="304">
        <v>-999</v>
      </c>
      <c r="AF899" s="304">
        <v>-999</v>
      </c>
      <c r="AG899" s="304"/>
      <c r="AH899" s="304">
        <v>2.2498600000000001E-2</v>
      </c>
      <c r="AI899" s="312"/>
      <c r="AJ899" s="332">
        <v>710</v>
      </c>
      <c r="AK899" s="304">
        <f t="shared" si="251"/>
        <v>690</v>
      </c>
      <c r="AL899" s="363">
        <v>0.43</v>
      </c>
      <c r="AM899" s="389" t="str">
        <f t="shared" si="266"/>
        <v/>
      </c>
      <c r="AN899" s="304"/>
      <c r="AO899" s="304"/>
      <c r="AP899" s="312"/>
      <c r="AQ899" s="312"/>
      <c r="AR899" s="312"/>
      <c r="AS899" s="312"/>
      <c r="AT899" s="312"/>
      <c r="AU899" s="329">
        <f>VLOOKUP(C899,[1]world!$A$2:$B$3555,2,FALSE)</f>
        <v>5</v>
      </c>
      <c r="AV899" s="329">
        <v>402</v>
      </c>
      <c r="AW899" s="304">
        <v>0.37</v>
      </c>
      <c r="AX899" s="304">
        <v>-999</v>
      </c>
      <c r="AY899" s="304">
        <v>-999</v>
      </c>
      <c r="AZ899" s="304">
        <v>-999</v>
      </c>
      <c r="BA899" s="304">
        <v>-999</v>
      </c>
      <c r="BB899" s="304">
        <v>-999</v>
      </c>
      <c r="BC899" s="304">
        <v>-999</v>
      </c>
      <c r="BD899" s="304">
        <v>-999</v>
      </c>
      <c r="BE899" s="304">
        <v>-999</v>
      </c>
      <c r="BF899" s="304">
        <v>-999</v>
      </c>
      <c r="BG899" s="304">
        <v>-999</v>
      </c>
      <c r="BH899" s="304">
        <v>-999</v>
      </c>
      <c r="BI899" s="304">
        <v>-999</v>
      </c>
      <c r="BJ899" s="304" t="s">
        <v>4954</v>
      </c>
      <c r="BK899" s="304" t="s">
        <v>4954</v>
      </c>
      <c r="BL899" s="304" t="s">
        <v>4954</v>
      </c>
    </row>
    <row r="900" spans="1:64" ht="15" hidden="1" customHeight="1" x14ac:dyDescent="0.2">
      <c r="A900" s="304" t="s">
        <v>4922</v>
      </c>
      <c r="B900" s="304" t="s">
        <v>5970</v>
      </c>
      <c r="C900" s="304">
        <v>904</v>
      </c>
      <c r="D900" s="349" t="s">
        <v>4429</v>
      </c>
      <c r="E900" s="309">
        <v>-999</v>
      </c>
      <c r="F900" s="309"/>
      <c r="G900" s="324">
        <v>41.103999999999999</v>
      </c>
      <c r="H900" s="324">
        <v>29.018999999999998</v>
      </c>
      <c r="I900" s="324" t="s">
        <v>212</v>
      </c>
      <c r="J900" s="368">
        <f t="shared" si="264"/>
        <v>408.12679882449146</v>
      </c>
      <c r="K900" s="331">
        <f t="shared" si="265"/>
        <v>0.41523526603009125</v>
      </c>
      <c r="L900" s="304" t="str">
        <f t="shared" ref="L900:L963" si="267">IF(J900&lt;180,"E",IF(AND(J900&gt;=180,J900&lt;360),"D",IF(AND(J900&gt;=360,J900&lt;760),"C",IF(AND(J900&gt;=760,J900&lt;1500),"B",IF(J900&gt;=1500,"A","-")))))</f>
        <v>C</v>
      </c>
      <c r="M900" s="388" t="s">
        <v>6089</v>
      </c>
      <c r="N900" s="304"/>
      <c r="O900" s="356"/>
      <c r="P900" s="356"/>
      <c r="Q900" s="356"/>
      <c r="R900" s="304"/>
      <c r="S900" s="304"/>
      <c r="T900" s="304"/>
      <c r="U900" s="304"/>
      <c r="V900" s="304"/>
      <c r="W900" s="304" t="s">
        <v>900</v>
      </c>
      <c r="X900" s="304" t="s">
        <v>232</v>
      </c>
      <c r="Y900" s="366">
        <f t="shared" si="252"/>
        <v>506.6</v>
      </c>
      <c r="Z900" s="304"/>
      <c r="AA900" s="304">
        <v>0.45</v>
      </c>
      <c r="AB900" s="304">
        <v>-999</v>
      </c>
      <c r="AC900" s="304">
        <v>-999</v>
      </c>
      <c r="AD900" s="366">
        <v>-999</v>
      </c>
      <c r="AE900" s="304">
        <v>-999</v>
      </c>
      <c r="AF900" s="304">
        <v>-999</v>
      </c>
      <c r="AG900" s="304"/>
      <c r="AH900" s="304">
        <v>1.69272E-2</v>
      </c>
      <c r="AI900" s="312"/>
      <c r="AJ900" s="332">
        <v>352</v>
      </c>
      <c r="AK900" s="304">
        <f t="shared" ref="AK900:AK963" si="268">IF(AJ900&lt;=180,180,IF(AND(AJ900&gt;180,AJ900&lt;240),210,IF(AND(AJ900&gt;=240,AJ900&lt;300),270,IF(AND(AJ900&gt;=300,AJ900&lt;360),270,IF(AND(AJ900&gt;=360,AJ900&lt;490),425,IF(AND(AJ900&gt;=490,AJ900&lt;620),555,IF(AND(AJ900&gt;=620,AJ900&lt;760),690,IF(AJ900&gt;=760,760,"Error"))))))))</f>
        <v>270</v>
      </c>
      <c r="AL900" s="363">
        <v>0.43</v>
      </c>
      <c r="AM900" s="389" t="str">
        <f t="shared" si="266"/>
        <v/>
      </c>
      <c r="AN900" s="304"/>
      <c r="AO900" s="304"/>
      <c r="AP900" s="312"/>
      <c r="AQ900" s="312"/>
      <c r="AR900" s="312"/>
      <c r="AS900" s="312"/>
      <c r="AT900" s="312"/>
      <c r="AU900" s="329">
        <f>VLOOKUP(C900,[1]world!$A$2:$B$3555,2,FALSE)</f>
        <v>9</v>
      </c>
      <c r="AV900" s="329">
        <v>497</v>
      </c>
      <c r="AW900" s="304">
        <v>0.37</v>
      </c>
      <c r="AX900" s="304">
        <v>-999</v>
      </c>
      <c r="AY900" s="304">
        <v>-999</v>
      </c>
      <c r="AZ900" s="304">
        <v>-999</v>
      </c>
      <c r="BA900" s="304">
        <v>-999</v>
      </c>
      <c r="BB900" s="304">
        <v>-999</v>
      </c>
      <c r="BC900" s="304">
        <v>-999</v>
      </c>
      <c r="BD900" s="304">
        <v>-999</v>
      </c>
      <c r="BE900" s="304">
        <v>-999</v>
      </c>
      <c r="BF900" s="304">
        <v>-999</v>
      </c>
      <c r="BG900" s="304">
        <v>-999</v>
      </c>
      <c r="BH900" s="304">
        <v>-999</v>
      </c>
      <c r="BI900" s="304">
        <v>-999</v>
      </c>
      <c r="BJ900" s="304" t="s">
        <v>4954</v>
      </c>
      <c r="BK900" s="304" t="s">
        <v>4954</v>
      </c>
      <c r="BL900" s="304" t="s">
        <v>4954</v>
      </c>
    </row>
    <row r="901" spans="1:64" ht="15" hidden="1" customHeight="1" x14ac:dyDescent="0.2">
      <c r="A901" s="304" t="s">
        <v>4922</v>
      </c>
      <c r="B901" s="304" t="s">
        <v>5979</v>
      </c>
      <c r="C901" s="304">
        <v>905</v>
      </c>
      <c r="D901" s="349" t="s">
        <v>1495</v>
      </c>
      <c r="E901" s="309">
        <v>-999</v>
      </c>
      <c r="F901" s="309"/>
      <c r="G901" s="324">
        <v>-38.115000000000002</v>
      </c>
      <c r="H901" s="324">
        <v>176.88300000000001</v>
      </c>
      <c r="I901" s="324" t="s">
        <v>226</v>
      </c>
      <c r="J901" s="368">
        <f t="shared" si="264"/>
        <v>551.30062656880864</v>
      </c>
      <c r="K901" s="331">
        <f t="shared" si="265"/>
        <v>0.38547027482550061</v>
      </c>
      <c r="L901" s="304" t="str">
        <f t="shared" si="267"/>
        <v>C</v>
      </c>
      <c r="M901" s="388" t="s">
        <v>6089</v>
      </c>
      <c r="N901" s="304"/>
      <c r="O901" s="356"/>
      <c r="P901" s="356"/>
      <c r="Q901" s="356"/>
      <c r="R901" s="304"/>
      <c r="S901" s="304"/>
      <c r="T901" s="304"/>
      <c r="U901" s="304"/>
      <c r="V901" s="304"/>
      <c r="W901" s="304" t="s">
        <v>1496</v>
      </c>
      <c r="X901" s="304" t="s">
        <v>205</v>
      </c>
      <c r="Y901" s="366">
        <f t="shared" ref="Y901:Y964" si="269">IF(X901="A",506.6,IF(X901="B",424.8,IF(X901="C",338.6,IF(X901="D",274.5,IF(X901="E",181.5,"-")))))</f>
        <v>424.8</v>
      </c>
      <c r="Z901" s="304"/>
      <c r="AA901" s="331">
        <v>0.36</v>
      </c>
      <c r="AB901" s="304">
        <v>-999</v>
      </c>
      <c r="AC901" s="304">
        <v>-999</v>
      </c>
      <c r="AD901" s="366">
        <v>-999</v>
      </c>
      <c r="AE901" s="304">
        <v>-999</v>
      </c>
      <c r="AF901" s="304">
        <v>-999</v>
      </c>
      <c r="AG901" s="304"/>
      <c r="AH901" s="304">
        <v>7.3491399999999998E-2</v>
      </c>
      <c r="AI901" s="312"/>
      <c r="AJ901" s="332">
        <v>760</v>
      </c>
      <c r="AK901" s="304">
        <f t="shared" si="268"/>
        <v>760</v>
      </c>
      <c r="AL901" s="363">
        <v>0.43</v>
      </c>
      <c r="AM901" s="389" t="str">
        <f t="shared" si="266"/>
        <v/>
      </c>
      <c r="AN901" s="304"/>
      <c r="AO901" s="304"/>
      <c r="AP901" s="312"/>
      <c r="AQ901" s="312"/>
      <c r="AR901" s="312"/>
      <c r="AS901" s="312"/>
      <c r="AT901" s="312"/>
      <c r="AU901" s="329">
        <f>VLOOKUP(C901,[1]world!$A$2:$B$3555,2,FALSE)</f>
        <v>1</v>
      </c>
      <c r="AV901" s="329">
        <v>519</v>
      </c>
      <c r="AW901" s="304">
        <v>0.37</v>
      </c>
      <c r="AX901" s="304">
        <v>-999</v>
      </c>
      <c r="AY901" s="304">
        <v>-999</v>
      </c>
      <c r="AZ901" s="304">
        <v>-999</v>
      </c>
      <c r="BA901" s="304">
        <v>-999</v>
      </c>
      <c r="BB901" s="304">
        <v>-999</v>
      </c>
      <c r="BC901" s="304">
        <v>-999</v>
      </c>
      <c r="BD901" s="304">
        <v>-999</v>
      </c>
      <c r="BE901" s="304">
        <v>-999</v>
      </c>
      <c r="BF901" s="304">
        <v>-999</v>
      </c>
      <c r="BG901" s="304">
        <v>-999</v>
      </c>
      <c r="BH901" s="304">
        <v>-999</v>
      </c>
      <c r="BI901" s="304">
        <v>-999</v>
      </c>
      <c r="BJ901" s="304" t="s">
        <v>4954</v>
      </c>
      <c r="BK901" s="304" t="s">
        <v>4954</v>
      </c>
      <c r="BL901" s="304" t="s">
        <v>4954</v>
      </c>
    </row>
    <row r="902" spans="1:64" ht="15" hidden="1" customHeight="1" x14ac:dyDescent="0.2">
      <c r="A902" s="304" t="s">
        <v>4922</v>
      </c>
      <c r="B902" s="304" t="s">
        <v>5970</v>
      </c>
      <c r="C902" s="304">
        <v>906</v>
      </c>
      <c r="D902" s="349" t="s">
        <v>4427</v>
      </c>
      <c r="E902" s="309">
        <v>-999</v>
      </c>
      <c r="F902" s="309"/>
      <c r="G902" s="324">
        <v>41.064999999999998</v>
      </c>
      <c r="H902" s="324">
        <v>28.997</v>
      </c>
      <c r="I902" s="324" t="s">
        <v>212</v>
      </c>
      <c r="J902" s="368">
        <f t="shared" si="264"/>
        <v>384.85891721657805</v>
      </c>
      <c r="K902" s="331">
        <f t="shared" si="265"/>
        <v>0.38547027482550061</v>
      </c>
      <c r="L902" s="304" t="str">
        <f t="shared" si="267"/>
        <v>C</v>
      </c>
      <c r="M902" s="388" t="s">
        <v>6089</v>
      </c>
      <c r="N902" s="304"/>
      <c r="O902" s="356"/>
      <c r="P902" s="356"/>
      <c r="Q902" s="356"/>
      <c r="R902" s="304"/>
      <c r="S902" s="304"/>
      <c r="T902" s="304"/>
      <c r="U902" s="304"/>
      <c r="V902" s="304"/>
      <c r="W902" s="304" t="s">
        <v>890</v>
      </c>
      <c r="X902" s="304" t="s">
        <v>205</v>
      </c>
      <c r="Y902" s="366">
        <f t="shared" si="269"/>
        <v>424.8</v>
      </c>
      <c r="Z902" s="304"/>
      <c r="AA902" s="331">
        <v>0.36</v>
      </c>
      <c r="AB902" s="304">
        <v>-999</v>
      </c>
      <c r="AC902" s="304">
        <v>-999</v>
      </c>
      <c r="AD902" s="366">
        <v>-999</v>
      </c>
      <c r="AE902" s="304">
        <v>-999</v>
      </c>
      <c r="AF902" s="304">
        <v>-999</v>
      </c>
      <c r="AG902" s="304"/>
      <c r="AH902" s="304">
        <v>1.7661799999999998E-2</v>
      </c>
      <c r="AI902" s="312"/>
      <c r="AJ902" s="332">
        <v>357</v>
      </c>
      <c r="AK902" s="304">
        <f t="shared" si="268"/>
        <v>270</v>
      </c>
      <c r="AL902" s="363">
        <v>0.43</v>
      </c>
      <c r="AM902" s="389" t="str">
        <f t="shared" si="266"/>
        <v/>
      </c>
      <c r="AN902" s="304"/>
      <c r="AO902" s="304"/>
      <c r="AP902" s="312"/>
      <c r="AQ902" s="312"/>
      <c r="AR902" s="312"/>
      <c r="AS902" s="312"/>
      <c r="AT902" s="312"/>
      <c r="AU902" s="329">
        <f>VLOOKUP(C902,[1]world!$A$2:$B$3555,2,FALSE)</f>
        <v>9</v>
      </c>
      <c r="AV902" s="329">
        <v>497</v>
      </c>
      <c r="AW902" s="304">
        <v>0.37</v>
      </c>
      <c r="AX902" s="304">
        <v>-999</v>
      </c>
      <c r="AY902" s="304">
        <v>-999</v>
      </c>
      <c r="AZ902" s="304">
        <v>-999</v>
      </c>
      <c r="BA902" s="304">
        <v>-999</v>
      </c>
      <c r="BB902" s="304">
        <v>-999</v>
      </c>
      <c r="BC902" s="304">
        <v>-999</v>
      </c>
      <c r="BD902" s="304">
        <v>-999</v>
      </c>
      <c r="BE902" s="304">
        <v>-999</v>
      </c>
      <c r="BF902" s="304">
        <v>-999</v>
      </c>
      <c r="BG902" s="304">
        <v>-999</v>
      </c>
      <c r="BH902" s="304">
        <v>-999</v>
      </c>
      <c r="BI902" s="304">
        <v>-999</v>
      </c>
      <c r="BJ902" s="304" t="s">
        <v>4954</v>
      </c>
      <c r="BK902" s="304" t="s">
        <v>4954</v>
      </c>
      <c r="BL902" s="304" t="s">
        <v>4954</v>
      </c>
    </row>
    <row r="903" spans="1:64" ht="15" customHeight="1" x14ac:dyDescent="0.2">
      <c r="A903" s="304" t="s">
        <v>4922</v>
      </c>
      <c r="B903" s="304" t="s">
        <v>5975</v>
      </c>
      <c r="C903" s="304">
        <v>907</v>
      </c>
      <c r="D903" s="349" t="s">
        <v>4376</v>
      </c>
      <c r="E903" s="309">
        <v>-999</v>
      </c>
      <c r="F903" s="309"/>
      <c r="G903" s="324">
        <v>40.790999999999997</v>
      </c>
      <c r="H903" s="324">
        <v>14.763999999999999</v>
      </c>
      <c r="I903" s="324" t="s">
        <v>232</v>
      </c>
      <c r="J903" s="368">
        <f t="shared" si="264"/>
        <v>428.56931218531599</v>
      </c>
      <c r="K903" s="331">
        <f t="shared" si="265"/>
        <v>0.38547027482550061</v>
      </c>
      <c r="L903" s="304" t="str">
        <f t="shared" si="267"/>
        <v>C</v>
      </c>
      <c r="M903" s="388" t="s">
        <v>6089</v>
      </c>
      <c r="N903" s="304"/>
      <c r="O903" s="356"/>
      <c r="P903" s="356"/>
      <c r="Q903" s="356"/>
      <c r="R903" s="304"/>
      <c r="S903" s="304"/>
      <c r="T903" s="304"/>
      <c r="U903" s="304"/>
      <c r="V903" s="304"/>
      <c r="W903" s="304" t="s">
        <v>1579</v>
      </c>
      <c r="X903" s="304" t="s">
        <v>206</v>
      </c>
      <c r="Y903" s="366">
        <f t="shared" si="269"/>
        <v>338.6</v>
      </c>
      <c r="Z903" s="304"/>
      <c r="AA903" s="331">
        <v>0.36</v>
      </c>
      <c r="AB903" s="304">
        <v>-999</v>
      </c>
      <c r="AC903" s="304">
        <v>-999</v>
      </c>
      <c r="AD903" s="366">
        <v>-999</v>
      </c>
      <c r="AE903" s="304">
        <v>-999</v>
      </c>
      <c r="AF903" s="304">
        <v>-999</v>
      </c>
      <c r="AG903" s="304"/>
      <c r="AH903" s="304">
        <v>2.0193200000000001E-2</v>
      </c>
      <c r="AI903" s="312"/>
      <c r="AJ903" s="332">
        <v>369</v>
      </c>
      <c r="AK903" s="304">
        <f t="shared" si="268"/>
        <v>425</v>
      </c>
      <c r="AL903" s="363">
        <v>0.43</v>
      </c>
      <c r="AM903" s="389" t="str">
        <f t="shared" si="266"/>
        <v/>
      </c>
      <c r="AN903" s="304"/>
      <c r="AO903" s="304"/>
      <c r="AP903" s="312"/>
      <c r="AQ903" s="312"/>
      <c r="AR903" s="312"/>
      <c r="AS903" s="312"/>
      <c r="AT903" s="312"/>
      <c r="AU903" s="329">
        <f>VLOOKUP(C903,[1]world!$A$2:$B$3555,2,FALSE)</f>
        <v>3</v>
      </c>
      <c r="AV903" s="329">
        <v>547</v>
      </c>
      <c r="AW903" s="304">
        <v>0.37</v>
      </c>
      <c r="AX903" s="304">
        <v>-999</v>
      </c>
      <c r="AY903" s="304">
        <v>-999</v>
      </c>
      <c r="AZ903" s="304">
        <v>-999</v>
      </c>
      <c r="BA903" s="304">
        <v>-999</v>
      </c>
      <c r="BB903" s="304">
        <v>-999</v>
      </c>
      <c r="BC903" s="304">
        <v>-999</v>
      </c>
      <c r="BD903" s="304">
        <v>-999</v>
      </c>
      <c r="BE903" s="304">
        <v>-999</v>
      </c>
      <c r="BF903" s="304">
        <v>-999</v>
      </c>
      <c r="BG903" s="304">
        <v>-999</v>
      </c>
      <c r="BH903" s="304">
        <v>-999</v>
      </c>
      <c r="BI903" s="304">
        <v>-999</v>
      </c>
      <c r="BJ903" s="304" t="s">
        <v>4954</v>
      </c>
      <c r="BK903" s="304" t="s">
        <v>4954</v>
      </c>
      <c r="BL903" s="304" t="s">
        <v>4954</v>
      </c>
    </row>
    <row r="904" spans="1:64" ht="15" hidden="1" customHeight="1" x14ac:dyDescent="0.2">
      <c r="A904" s="304" t="s">
        <v>4922</v>
      </c>
      <c r="B904" s="304" t="s">
        <v>5978</v>
      </c>
      <c r="C904" s="304">
        <v>908</v>
      </c>
      <c r="D904" s="349" t="s">
        <v>3661</v>
      </c>
      <c r="E904" s="304" t="s">
        <v>3662</v>
      </c>
      <c r="F904" s="304"/>
      <c r="G904" s="324">
        <v>37.050060000000002</v>
      </c>
      <c r="H904" s="324">
        <v>22.010590000000001</v>
      </c>
      <c r="I904" s="324" t="s">
        <v>232</v>
      </c>
      <c r="J904" s="368">
        <f>GEOMEAN(AS904,AV904,AK904)</f>
        <v>393.95731219171557</v>
      </c>
      <c r="K904" s="331">
        <f>GEOMEAN(AL904,AW904,AO904)</f>
        <v>0.4152352660300912</v>
      </c>
      <c r="L904" s="304" t="str">
        <f t="shared" si="267"/>
        <v>C</v>
      </c>
      <c r="M904" s="388" t="s">
        <v>6096</v>
      </c>
      <c r="N904" s="304"/>
      <c r="O904" s="356"/>
      <c r="P904" s="356"/>
      <c r="Q904" s="356"/>
      <c r="R904" s="304"/>
      <c r="S904" s="304"/>
      <c r="T904" s="304"/>
      <c r="U904" s="304"/>
      <c r="V904" s="304"/>
      <c r="W904" s="304" t="s">
        <v>3663</v>
      </c>
      <c r="X904" s="304">
        <v>-999</v>
      </c>
      <c r="Y904" s="366" t="str">
        <f t="shared" si="269"/>
        <v>-</v>
      </c>
      <c r="Z904" s="304"/>
      <c r="AA904" s="304"/>
      <c r="AB904" s="304">
        <v>-999</v>
      </c>
      <c r="AC904" s="304">
        <v>-999</v>
      </c>
      <c r="AD904" s="366">
        <v>-999</v>
      </c>
      <c r="AE904" s="304">
        <v>-999</v>
      </c>
      <c r="AF904" s="304">
        <v>-999</v>
      </c>
      <c r="AG904" s="304"/>
      <c r="AH904" s="304">
        <v>7.5068599999999997E-3</v>
      </c>
      <c r="AI904" s="312"/>
      <c r="AJ904" s="332">
        <v>367</v>
      </c>
      <c r="AK904" s="304">
        <f t="shared" si="268"/>
        <v>425</v>
      </c>
      <c r="AL904" s="363">
        <v>0.43</v>
      </c>
      <c r="AM904" s="389">
        <f>IF(AT904&lt;&gt;"",AT904,IF(AND(AT904="",AS904=""),"",AS904))</f>
        <v>370.78899999999999</v>
      </c>
      <c r="AN904" s="304"/>
      <c r="AO904" s="304">
        <v>0.45</v>
      </c>
      <c r="AP904" s="312"/>
      <c r="AQ904" s="312"/>
      <c r="AR904" s="312"/>
      <c r="AS904" s="312">
        <v>370.78899999999999</v>
      </c>
      <c r="AT904" s="312"/>
      <c r="AU904" s="329">
        <f>VLOOKUP(C904,[1]world!$A$2:$B$3555,2,FALSE)</f>
        <v>7</v>
      </c>
      <c r="AV904" s="329">
        <v>388</v>
      </c>
      <c r="AW904" s="304">
        <v>0.37</v>
      </c>
      <c r="AX904" s="304">
        <v>-999</v>
      </c>
      <c r="AY904" s="304">
        <v>-999</v>
      </c>
      <c r="AZ904" s="304">
        <v>-999</v>
      </c>
      <c r="BA904" s="304">
        <v>-999</v>
      </c>
      <c r="BB904" s="304">
        <v>-999</v>
      </c>
      <c r="BC904" s="304">
        <v>-999</v>
      </c>
      <c r="BD904" s="304">
        <v>-999</v>
      </c>
      <c r="BE904" s="304">
        <v>-999</v>
      </c>
      <c r="BF904" s="304">
        <v>-999</v>
      </c>
      <c r="BG904" s="304">
        <v>-999</v>
      </c>
      <c r="BH904" s="304">
        <v>-999</v>
      </c>
      <c r="BI904" s="304">
        <v>-999</v>
      </c>
      <c r="BJ904" s="304" t="s">
        <v>4954</v>
      </c>
      <c r="BK904" s="304" t="s">
        <v>4954</v>
      </c>
      <c r="BL904" s="304" t="s">
        <v>4954</v>
      </c>
    </row>
    <row r="905" spans="1:64" ht="15" hidden="1" customHeight="1" x14ac:dyDescent="0.2">
      <c r="A905" s="304" t="s">
        <v>4922</v>
      </c>
      <c r="B905" s="304" t="s">
        <v>5977</v>
      </c>
      <c r="C905" s="304">
        <v>909</v>
      </c>
      <c r="D905" s="349" t="s">
        <v>2676</v>
      </c>
      <c r="E905" s="309">
        <v>-999</v>
      </c>
      <c r="F905" s="309"/>
      <c r="G905" s="324">
        <v>34.68</v>
      </c>
      <c r="H905" s="324">
        <v>135.572</v>
      </c>
      <c r="I905" s="324" t="s">
        <v>232</v>
      </c>
      <c r="J905" s="368">
        <f>P905</f>
        <v>256</v>
      </c>
      <c r="K905" s="331">
        <v>0.11</v>
      </c>
      <c r="L905" s="304" t="str">
        <f t="shared" si="267"/>
        <v>D</v>
      </c>
      <c r="M905" s="388">
        <v>1</v>
      </c>
      <c r="N905" s="304"/>
      <c r="O905" s="356">
        <v>21</v>
      </c>
      <c r="P905" s="331">
        <v>256</v>
      </c>
      <c r="Q905" s="310" t="s">
        <v>2549</v>
      </c>
      <c r="R905" s="304"/>
      <c r="S905" s="304"/>
      <c r="T905" s="304"/>
      <c r="U905" s="304"/>
      <c r="V905" s="304"/>
      <c r="W905" s="310" t="s">
        <v>1401</v>
      </c>
      <c r="X905" s="304" t="s">
        <v>240</v>
      </c>
      <c r="Y905" s="366">
        <f t="shared" si="269"/>
        <v>181.5</v>
      </c>
      <c r="Z905" s="304">
        <v>0.2</v>
      </c>
      <c r="AA905" s="304"/>
      <c r="AB905" s="304">
        <v>-999</v>
      </c>
      <c r="AC905" s="304">
        <v>-999</v>
      </c>
      <c r="AD905" s="366">
        <v>-999</v>
      </c>
      <c r="AE905" s="304">
        <v>-999</v>
      </c>
      <c r="AF905" s="304">
        <v>-999</v>
      </c>
      <c r="AG905" s="304"/>
      <c r="AH905" s="304">
        <v>8.4858199999999996E-4</v>
      </c>
      <c r="AI905" s="312"/>
      <c r="AJ905" s="332">
        <v>205</v>
      </c>
      <c r="AK905" s="304">
        <f t="shared" si="268"/>
        <v>210</v>
      </c>
      <c r="AL905" s="304">
        <f>IF(AH905&lt;=0.0022,0.2,0.43)</f>
        <v>0.2</v>
      </c>
      <c r="AM905" s="389" t="str">
        <f t="shared" ref="AM905:AM968" si="270">IF(AT905&lt;&gt;"",AT905,IF(AND(AT905="",AR905=""),"",AR905))</f>
        <v/>
      </c>
      <c r="AN905" s="304"/>
      <c r="AO905" s="304"/>
      <c r="AP905" s="312"/>
      <c r="AQ905" s="312"/>
      <c r="AR905" s="312"/>
      <c r="AS905" s="312"/>
      <c r="AT905" s="312"/>
      <c r="AU905" s="329">
        <f>VLOOKUP(C905,[1]world!$A$2:$B$3555,2,FALSE)</f>
        <v>16</v>
      </c>
      <c r="AV905" s="329">
        <v>246</v>
      </c>
      <c r="AW905" s="304">
        <v>0.18</v>
      </c>
      <c r="AX905" s="304">
        <v>580</v>
      </c>
      <c r="AY905" s="304">
        <v>-999</v>
      </c>
      <c r="AZ905" s="304">
        <v>1200</v>
      </c>
      <c r="BA905" s="304">
        <v>580</v>
      </c>
      <c r="BB905" s="304">
        <v>-999</v>
      </c>
      <c r="BC905" s="304">
        <v>1200</v>
      </c>
      <c r="BD905" s="304">
        <v>580</v>
      </c>
      <c r="BE905" s="304">
        <v>580</v>
      </c>
      <c r="BF905" s="304">
        <v>-999</v>
      </c>
      <c r="BG905" s="304">
        <v>-999</v>
      </c>
      <c r="BH905" s="304">
        <v>1200</v>
      </c>
      <c r="BI905" s="304">
        <v>1200</v>
      </c>
      <c r="BJ905" s="304">
        <v>2</v>
      </c>
      <c r="BK905" s="304" t="s">
        <v>4954</v>
      </c>
      <c r="BL905" s="304">
        <v>2</v>
      </c>
    </row>
    <row r="906" spans="1:64" ht="15" hidden="1" customHeight="1" x14ac:dyDescent="0.2">
      <c r="A906" s="304" t="s">
        <v>4922</v>
      </c>
      <c r="B906" s="304" t="s">
        <v>5970</v>
      </c>
      <c r="C906" s="304">
        <v>910</v>
      </c>
      <c r="D906" s="349" t="s">
        <v>4324</v>
      </c>
      <c r="E906" s="309">
        <v>-999</v>
      </c>
      <c r="F906" s="309"/>
      <c r="G906" s="324">
        <v>40.463000000000001</v>
      </c>
      <c r="H906" s="324">
        <v>31.181999999999999</v>
      </c>
      <c r="I906" s="324" t="s">
        <v>212</v>
      </c>
      <c r="J906" s="368">
        <f>GEOMEAN(Y906,AV906,AK906)</f>
        <v>490.17047379551963</v>
      </c>
      <c r="K906" s="331">
        <f>GEOMEAN(AA906,AL906,AW906)</f>
        <v>0.41523526603009125</v>
      </c>
      <c r="L906" s="304" t="str">
        <f t="shared" si="267"/>
        <v>C</v>
      </c>
      <c r="M906" s="388" t="s">
        <v>6089</v>
      </c>
      <c r="N906" s="304"/>
      <c r="O906" s="356"/>
      <c r="P906" s="304"/>
      <c r="Q906" s="310"/>
      <c r="R906" s="304"/>
      <c r="S906" s="304"/>
      <c r="T906" s="304"/>
      <c r="U906" s="304"/>
      <c r="V906" s="304"/>
      <c r="W906" s="304" t="s">
        <v>900</v>
      </c>
      <c r="X906" s="304" t="s">
        <v>232</v>
      </c>
      <c r="Y906" s="366">
        <f t="shared" si="269"/>
        <v>506.6</v>
      </c>
      <c r="Z906" s="304"/>
      <c r="AA906" s="304">
        <v>0.45</v>
      </c>
      <c r="AB906" s="304">
        <v>-999</v>
      </c>
      <c r="AC906" s="304">
        <v>-999</v>
      </c>
      <c r="AD906" s="366">
        <v>-999</v>
      </c>
      <c r="AE906" s="304">
        <v>-999</v>
      </c>
      <c r="AF906" s="304">
        <v>-999</v>
      </c>
      <c r="AG906" s="304"/>
      <c r="AH906" s="304">
        <v>3.2018699999999997E-2</v>
      </c>
      <c r="AI906" s="312"/>
      <c r="AJ906" s="332">
        <v>417</v>
      </c>
      <c r="AK906" s="304">
        <f t="shared" si="268"/>
        <v>425</v>
      </c>
      <c r="AL906" s="363">
        <v>0.43</v>
      </c>
      <c r="AM906" s="389" t="str">
        <f t="shared" si="270"/>
        <v/>
      </c>
      <c r="AN906" s="304"/>
      <c r="AO906" s="304"/>
      <c r="AP906" s="312"/>
      <c r="AQ906" s="312"/>
      <c r="AR906" s="312"/>
      <c r="AS906" s="312"/>
      <c r="AT906" s="312"/>
      <c r="AU906" s="329">
        <f>VLOOKUP(C906,[1]world!$A$2:$B$3555,2,FALSE)</f>
        <v>3</v>
      </c>
      <c r="AV906" s="329">
        <v>547</v>
      </c>
      <c r="AW906" s="304">
        <v>0.37</v>
      </c>
      <c r="AX906" s="304">
        <v>-999</v>
      </c>
      <c r="AY906" s="304">
        <v>-999</v>
      </c>
      <c r="AZ906" s="304">
        <v>-999</v>
      </c>
      <c r="BA906" s="304">
        <v>-999</v>
      </c>
      <c r="BB906" s="304">
        <v>-999</v>
      </c>
      <c r="BC906" s="304">
        <v>-999</v>
      </c>
      <c r="BD906" s="304">
        <v>-999</v>
      </c>
      <c r="BE906" s="304">
        <v>-999</v>
      </c>
      <c r="BF906" s="304">
        <v>-999</v>
      </c>
      <c r="BG906" s="304">
        <v>-999</v>
      </c>
      <c r="BH906" s="304">
        <v>-999</v>
      </c>
      <c r="BI906" s="304">
        <v>-999</v>
      </c>
      <c r="BJ906" s="304" t="s">
        <v>4954</v>
      </c>
      <c r="BK906" s="304" t="s">
        <v>4954</v>
      </c>
      <c r="BL906" s="304" t="s">
        <v>4954</v>
      </c>
    </row>
    <row r="907" spans="1:64" ht="15" hidden="1" customHeight="1" x14ac:dyDescent="0.2">
      <c r="A907" s="304" t="s">
        <v>4922</v>
      </c>
      <c r="B907" s="304" t="s">
        <v>5977</v>
      </c>
      <c r="C907" s="304">
        <v>911</v>
      </c>
      <c r="D907" s="349" t="s">
        <v>3027</v>
      </c>
      <c r="E907" s="309">
        <v>-999</v>
      </c>
      <c r="F907" s="309"/>
      <c r="G907" s="324">
        <v>35.448</v>
      </c>
      <c r="H907" s="324">
        <v>135.32</v>
      </c>
      <c r="I907" s="324" t="s">
        <v>212</v>
      </c>
      <c r="J907" s="368">
        <f>P907</f>
        <v>609</v>
      </c>
      <c r="K907" s="331">
        <v>0.11</v>
      </c>
      <c r="L907" s="304" t="str">
        <f t="shared" si="267"/>
        <v>C</v>
      </c>
      <c r="M907" s="388">
        <v>1</v>
      </c>
      <c r="N907" s="304"/>
      <c r="O907" s="356">
        <v>21</v>
      </c>
      <c r="P907" s="331">
        <v>609</v>
      </c>
      <c r="Q907" s="310" t="s">
        <v>2549</v>
      </c>
      <c r="R907" s="304"/>
      <c r="S907" s="304"/>
      <c r="T907" s="304"/>
      <c r="U907" s="304"/>
      <c r="V907" s="304"/>
      <c r="W907" s="304" t="s">
        <v>890</v>
      </c>
      <c r="X907" s="304" t="s">
        <v>205</v>
      </c>
      <c r="Y907" s="366">
        <f t="shared" si="269"/>
        <v>424.8</v>
      </c>
      <c r="Z907" s="304"/>
      <c r="AA907" s="304"/>
      <c r="AB907" s="304">
        <v>-999</v>
      </c>
      <c r="AC907" s="304">
        <v>-999</v>
      </c>
      <c r="AD907" s="366">
        <v>-999</v>
      </c>
      <c r="AE907" s="304">
        <v>-999</v>
      </c>
      <c r="AF907" s="304">
        <v>-999</v>
      </c>
      <c r="AG907" s="304"/>
      <c r="AH907" s="304">
        <v>5.6669499999999998E-2</v>
      </c>
      <c r="AI907" s="312"/>
      <c r="AJ907" s="332">
        <v>760</v>
      </c>
      <c r="AK907" s="304">
        <f t="shared" si="268"/>
        <v>760</v>
      </c>
      <c r="AL907" s="304">
        <f>IF(AH907&lt;=0.0022,0.2,0.43)</f>
        <v>0.43</v>
      </c>
      <c r="AM907" s="389" t="str">
        <f t="shared" si="270"/>
        <v/>
      </c>
      <c r="AN907" s="304"/>
      <c r="AO907" s="304"/>
      <c r="AP907" s="312"/>
      <c r="AQ907" s="312"/>
      <c r="AR907" s="312"/>
      <c r="AS907" s="312"/>
      <c r="AT907" s="312"/>
      <c r="AU907" s="329">
        <f>VLOOKUP(C907,[1]world!$A$2:$B$3555,2,FALSE)</f>
        <v>7</v>
      </c>
      <c r="AV907" s="329">
        <v>388</v>
      </c>
      <c r="AW907" s="304">
        <v>0.37</v>
      </c>
      <c r="AX907" s="304">
        <v>20</v>
      </c>
      <c r="AY907" s="304">
        <v>-999</v>
      </c>
      <c r="AZ907" s="304">
        <v>40</v>
      </c>
      <c r="BA907" s="304">
        <v>20</v>
      </c>
      <c r="BB907" s="304">
        <v>-999</v>
      </c>
      <c r="BC907" s="304">
        <v>40</v>
      </c>
      <c r="BD907" s="304">
        <v>20</v>
      </c>
      <c r="BE907" s="304">
        <v>20</v>
      </c>
      <c r="BF907" s="304">
        <v>-999</v>
      </c>
      <c r="BG907" s="304">
        <v>-999</v>
      </c>
      <c r="BH907" s="304">
        <v>40</v>
      </c>
      <c r="BI907" s="304">
        <v>40</v>
      </c>
      <c r="BJ907" s="304">
        <v>2</v>
      </c>
      <c r="BK907" s="304" t="s">
        <v>4954</v>
      </c>
      <c r="BL907" s="304">
        <v>2</v>
      </c>
    </row>
    <row r="908" spans="1:64" ht="15" hidden="1" customHeight="1" x14ac:dyDescent="0.2">
      <c r="A908" s="304" t="s">
        <v>4922</v>
      </c>
      <c r="B908" s="304" t="s">
        <v>5981</v>
      </c>
      <c r="C908" s="304">
        <v>912</v>
      </c>
      <c r="D908" s="349" t="s">
        <v>1507</v>
      </c>
      <c r="E908" s="309">
        <v>-999</v>
      </c>
      <c r="F908" s="309"/>
      <c r="G908" s="324">
        <v>13.714</v>
      </c>
      <c r="H908" s="324">
        <v>-89.171000000000006</v>
      </c>
      <c r="I908" s="324" t="s">
        <v>232</v>
      </c>
      <c r="J908" s="368">
        <f>GEOMEAN(Y908,AV908,AK908)</f>
        <v>455.93316194886546</v>
      </c>
      <c r="K908" s="331">
        <f>GEOMEAN(AA908,AL908,AW908)</f>
        <v>0.38547027482550061</v>
      </c>
      <c r="L908" s="304" t="str">
        <f t="shared" si="267"/>
        <v>C</v>
      </c>
      <c r="M908" s="388" t="s">
        <v>6089</v>
      </c>
      <c r="N908" s="304"/>
      <c r="O908" s="356"/>
      <c r="P908" s="304"/>
      <c r="Q908" s="310"/>
      <c r="R908" s="304"/>
      <c r="S908" s="304"/>
      <c r="T908" s="304"/>
      <c r="U908" s="304"/>
      <c r="V908" s="304"/>
      <c r="W908" s="304" t="s">
        <v>583</v>
      </c>
      <c r="X908" s="304" t="s">
        <v>205</v>
      </c>
      <c r="Y908" s="366">
        <f t="shared" si="269"/>
        <v>424.8</v>
      </c>
      <c r="Z908" s="304"/>
      <c r="AA908" s="331">
        <v>0.36</v>
      </c>
      <c r="AB908" s="304">
        <v>-999</v>
      </c>
      <c r="AC908" s="304">
        <v>-999</v>
      </c>
      <c r="AD908" s="366">
        <v>-999</v>
      </c>
      <c r="AE908" s="304">
        <v>-999</v>
      </c>
      <c r="AF908" s="304">
        <v>-999</v>
      </c>
      <c r="AG908" s="304"/>
      <c r="AH908" s="304">
        <v>1.71469E-2</v>
      </c>
      <c r="AI908" s="312"/>
      <c r="AJ908" s="332">
        <v>598</v>
      </c>
      <c r="AK908" s="304">
        <f t="shared" si="268"/>
        <v>555</v>
      </c>
      <c r="AL908" s="363">
        <v>0.43</v>
      </c>
      <c r="AM908" s="389" t="str">
        <f t="shared" si="270"/>
        <v/>
      </c>
      <c r="AN908" s="304"/>
      <c r="AO908" s="304"/>
      <c r="AP908" s="312"/>
      <c r="AQ908" s="312"/>
      <c r="AR908" s="312"/>
      <c r="AS908" s="312"/>
      <c r="AT908" s="312"/>
      <c r="AU908" s="329">
        <f>VLOOKUP(C908,[1]world!$A$2:$B$3555,2,FALSE)</f>
        <v>5</v>
      </c>
      <c r="AV908" s="329">
        <v>402</v>
      </c>
      <c r="AW908" s="304">
        <v>0.37</v>
      </c>
      <c r="AX908" s="304">
        <v>-999</v>
      </c>
      <c r="AY908" s="304">
        <v>-999</v>
      </c>
      <c r="AZ908" s="304">
        <v>-999</v>
      </c>
      <c r="BA908" s="304">
        <v>-999</v>
      </c>
      <c r="BB908" s="304">
        <v>-999</v>
      </c>
      <c r="BC908" s="304">
        <v>-999</v>
      </c>
      <c r="BD908" s="304">
        <v>-999</v>
      </c>
      <c r="BE908" s="304">
        <v>-999</v>
      </c>
      <c r="BF908" s="304">
        <v>-999</v>
      </c>
      <c r="BG908" s="304">
        <v>-999</v>
      </c>
      <c r="BH908" s="304">
        <v>-999</v>
      </c>
      <c r="BI908" s="304">
        <v>-999</v>
      </c>
      <c r="BJ908" s="304" t="s">
        <v>4954</v>
      </c>
      <c r="BK908" s="304" t="s">
        <v>4954</v>
      </c>
      <c r="BL908" s="304" t="s">
        <v>4954</v>
      </c>
    </row>
    <row r="909" spans="1:64" ht="15" hidden="1" customHeight="1" x14ac:dyDescent="0.2">
      <c r="A909" s="304" t="s">
        <v>4922</v>
      </c>
      <c r="B909" s="304" t="s">
        <v>5968</v>
      </c>
      <c r="C909" s="304">
        <v>913</v>
      </c>
      <c r="D909" s="349" t="s">
        <v>715</v>
      </c>
      <c r="E909" s="309">
        <v>-999</v>
      </c>
      <c r="F909" s="309"/>
      <c r="G909" s="324">
        <v>24.97</v>
      </c>
      <c r="H909" s="324">
        <v>121.19</v>
      </c>
      <c r="I909" s="324" t="s">
        <v>254</v>
      </c>
      <c r="J909" s="368">
        <f>EXP(0.21*LN(Y909)+0.33*LN(AF909)+0.28*LN(AJ909)+0.18*LN(AV909))</f>
        <v>466.15710426491256</v>
      </c>
      <c r="K909" s="331">
        <f>SQRT(0.21*AA909^2+0.33*AG909^2+0.28*AL909^2+0.18*AW909^2)</f>
        <v>0.3735866699977396</v>
      </c>
      <c r="L909" s="304" t="str">
        <f t="shared" si="267"/>
        <v>C</v>
      </c>
      <c r="M909" s="388" t="s">
        <v>6093</v>
      </c>
      <c r="N909" s="304"/>
      <c r="O909" s="356"/>
      <c r="P909" s="304"/>
      <c r="Q909" s="310"/>
      <c r="R909" s="304"/>
      <c r="S909" s="304"/>
      <c r="T909" s="304"/>
      <c r="U909" s="304"/>
      <c r="V909" s="304"/>
      <c r="W909" s="315" t="s">
        <v>530</v>
      </c>
      <c r="X909" s="304" t="s">
        <v>205</v>
      </c>
      <c r="Y909" s="366">
        <f t="shared" si="269"/>
        <v>424.8</v>
      </c>
      <c r="Z909" s="304"/>
      <c r="AA909" s="331">
        <v>0.36</v>
      </c>
      <c r="AB909" s="304" t="s">
        <v>205</v>
      </c>
      <c r="AC909" s="304">
        <v>134</v>
      </c>
      <c r="AD909" s="366">
        <v>354.63</v>
      </c>
      <c r="AE909" s="304">
        <v>559.6</v>
      </c>
      <c r="AF909" s="331">
        <f>EXP(IF(X909="A",LN(683.9),IF(X909="B",LN(559.6),IF(OR(X909="C",X909="D",X909="CD"),LN(225)+((LN(513)-LN(225))/(1+(EXP(LN(31.4)-LN(AC909))/0.48))),IF(X909="E",LN(204.2),"N/A")))))</f>
        <v>559.60000000000025</v>
      </c>
      <c r="AG909" s="304">
        <v>0.33</v>
      </c>
      <c r="AH909" s="304">
        <v>1.29494E-2</v>
      </c>
      <c r="AI909" s="312"/>
      <c r="AJ909" s="332">
        <v>489</v>
      </c>
      <c r="AK909" s="304">
        <f t="shared" si="268"/>
        <v>425</v>
      </c>
      <c r="AL909" s="363">
        <v>0.43</v>
      </c>
      <c r="AM909" s="389" t="str">
        <f t="shared" si="270"/>
        <v/>
      </c>
      <c r="AN909" s="304"/>
      <c r="AO909" s="304"/>
      <c r="AP909" s="312"/>
      <c r="AQ909" s="312"/>
      <c r="AR909" s="312"/>
      <c r="AS909" s="312"/>
      <c r="AT909" s="312"/>
      <c r="AU909" s="329">
        <f>VLOOKUP(C909,[1]world!$A$2:$B$3555,2,FALSE)</f>
        <v>6</v>
      </c>
      <c r="AV909" s="329">
        <v>345</v>
      </c>
      <c r="AW909" s="304">
        <v>0.37</v>
      </c>
      <c r="AX909" s="304">
        <v>-999</v>
      </c>
      <c r="AY909" s="304">
        <v>-999</v>
      </c>
      <c r="AZ909" s="304">
        <v>-999</v>
      </c>
      <c r="BA909" s="304">
        <v>-999</v>
      </c>
      <c r="BB909" s="304">
        <v>-999</v>
      </c>
      <c r="BC909" s="304">
        <v>-999</v>
      </c>
      <c r="BD909" s="304">
        <v>-999</v>
      </c>
      <c r="BE909" s="304">
        <v>-999</v>
      </c>
      <c r="BF909" s="304">
        <v>-999</v>
      </c>
      <c r="BG909" s="304">
        <v>-999</v>
      </c>
      <c r="BH909" s="304">
        <v>-999</v>
      </c>
      <c r="BI909" s="304">
        <v>-999</v>
      </c>
      <c r="BJ909" s="304" t="s">
        <v>4954</v>
      </c>
      <c r="BK909" s="304" t="s">
        <v>4954</v>
      </c>
      <c r="BL909" s="304" t="s">
        <v>4954</v>
      </c>
    </row>
    <row r="910" spans="1:64" ht="15" hidden="1" customHeight="1" x14ac:dyDescent="0.2">
      <c r="A910" s="304" t="s">
        <v>4922</v>
      </c>
      <c r="B910" s="304" t="s">
        <v>5977</v>
      </c>
      <c r="C910" s="304">
        <v>914</v>
      </c>
      <c r="D910" s="349" t="s">
        <v>2666</v>
      </c>
      <c r="E910" s="309">
        <v>-999</v>
      </c>
      <c r="F910" s="309"/>
      <c r="G910" s="324">
        <v>34.664000000000001</v>
      </c>
      <c r="H910" s="324">
        <v>134.964</v>
      </c>
      <c r="I910" s="324" t="s">
        <v>232</v>
      </c>
      <c r="J910" s="368">
        <f>P910</f>
        <v>609</v>
      </c>
      <c r="K910" s="331">
        <v>0.11</v>
      </c>
      <c r="L910" s="304" t="str">
        <f t="shared" si="267"/>
        <v>C</v>
      </c>
      <c r="M910" s="388">
        <v>1</v>
      </c>
      <c r="N910" s="304"/>
      <c r="O910" s="356">
        <v>21</v>
      </c>
      <c r="P910" s="331">
        <v>609</v>
      </c>
      <c r="Q910" s="310" t="s">
        <v>2549</v>
      </c>
      <c r="R910" s="304"/>
      <c r="S910" s="304"/>
      <c r="T910" s="304"/>
      <c r="U910" s="304"/>
      <c r="V910" s="304"/>
      <c r="W910" s="310" t="s">
        <v>1398</v>
      </c>
      <c r="X910" s="304" t="s">
        <v>205</v>
      </c>
      <c r="Y910" s="366">
        <f t="shared" si="269"/>
        <v>424.8</v>
      </c>
      <c r="Z910" s="304"/>
      <c r="AA910" s="304"/>
      <c r="AB910" s="304">
        <v>-999</v>
      </c>
      <c r="AC910" s="304">
        <v>-999</v>
      </c>
      <c r="AD910" s="366">
        <v>-999</v>
      </c>
      <c r="AE910" s="304">
        <v>-999</v>
      </c>
      <c r="AF910" s="304">
        <v>-999</v>
      </c>
      <c r="AG910" s="304"/>
      <c r="AH910" s="304">
        <v>8.0345999999999994E-3</v>
      </c>
      <c r="AI910" s="312"/>
      <c r="AJ910" s="332">
        <v>379</v>
      </c>
      <c r="AK910" s="304">
        <f t="shared" si="268"/>
        <v>425</v>
      </c>
      <c r="AL910" s="304">
        <f>IF(AH910&lt;=0.0022,0.2,0.43)</f>
        <v>0.43</v>
      </c>
      <c r="AM910" s="389" t="str">
        <f t="shared" si="270"/>
        <v/>
      </c>
      <c r="AN910" s="304"/>
      <c r="AO910" s="304"/>
      <c r="AP910" s="312"/>
      <c r="AQ910" s="312"/>
      <c r="AR910" s="312"/>
      <c r="AS910" s="312"/>
      <c r="AT910" s="312"/>
      <c r="AU910" s="329">
        <f>VLOOKUP(C910,[1]world!$A$2:$B$3555,2,FALSE)</f>
        <v>9</v>
      </c>
      <c r="AV910" s="329">
        <v>497</v>
      </c>
      <c r="AW910" s="304">
        <v>0.37</v>
      </c>
      <c r="AX910" s="304">
        <v>60</v>
      </c>
      <c r="AY910" s="304">
        <v>-999</v>
      </c>
      <c r="AZ910" s="304">
        <v>240</v>
      </c>
      <c r="BA910" s="304">
        <v>60</v>
      </c>
      <c r="BB910" s="304">
        <v>-999</v>
      </c>
      <c r="BC910" s="304">
        <v>240</v>
      </c>
      <c r="BD910" s="304">
        <v>60</v>
      </c>
      <c r="BE910" s="304">
        <v>60</v>
      </c>
      <c r="BF910" s="304">
        <v>-999</v>
      </c>
      <c r="BG910" s="304">
        <v>-999</v>
      </c>
      <c r="BH910" s="304">
        <v>240</v>
      </c>
      <c r="BI910" s="304">
        <v>240</v>
      </c>
      <c r="BJ910" s="304">
        <v>2</v>
      </c>
      <c r="BK910" s="304" t="s">
        <v>4954</v>
      </c>
      <c r="BL910" s="304">
        <v>2</v>
      </c>
    </row>
    <row r="911" spans="1:64" ht="15" hidden="1" customHeight="1" x14ac:dyDescent="0.2">
      <c r="A911" s="304" t="s">
        <v>4922</v>
      </c>
      <c r="B911" s="304" t="s">
        <v>5968</v>
      </c>
      <c r="C911" s="304">
        <v>915</v>
      </c>
      <c r="D911" s="349" t="s">
        <v>649</v>
      </c>
      <c r="E911" s="309">
        <v>-999</v>
      </c>
      <c r="F911" s="309"/>
      <c r="G911" s="324">
        <v>24.6755</v>
      </c>
      <c r="H911" s="324">
        <v>121.3583</v>
      </c>
      <c r="I911" s="324" t="s">
        <v>214</v>
      </c>
      <c r="J911" s="368">
        <f t="shared" ref="J911:J912" si="271">EXP(0.21*LN(Y911)+0.33*LN(AF911)+0.28*LN(AJ911)+0.18*LN(AV911))</f>
        <v>629.33977195889724</v>
      </c>
      <c r="K911" s="331">
        <f t="shared" ref="K911:K912" si="272">SQRT(0.21*AA911^2+0.33*AG911^2+0.28*AL911^2+0.18*AW911^2)</f>
        <v>0.40511233010117081</v>
      </c>
      <c r="L911" s="304" t="str">
        <f t="shared" si="267"/>
        <v>C</v>
      </c>
      <c r="M911" s="388" t="s">
        <v>6093</v>
      </c>
      <c r="N911" s="304"/>
      <c r="O911" s="356"/>
      <c r="P911" s="304"/>
      <c r="Q911" s="310"/>
      <c r="R911" s="304"/>
      <c r="S911" s="304"/>
      <c r="T911" s="304"/>
      <c r="U911" s="304"/>
      <c r="V911" s="304"/>
      <c r="W911" s="315" t="s">
        <v>567</v>
      </c>
      <c r="X911" s="304" t="s">
        <v>232</v>
      </c>
      <c r="Y911" s="366">
        <f t="shared" si="269"/>
        <v>506.6</v>
      </c>
      <c r="Z911" s="304"/>
      <c r="AA911" s="304">
        <v>0.45</v>
      </c>
      <c r="AB911" s="304" t="s">
        <v>232</v>
      </c>
      <c r="AC911" s="304">
        <v>682</v>
      </c>
      <c r="AD911" s="366">
        <v>999.66</v>
      </c>
      <c r="AE911" s="304">
        <v>683.9</v>
      </c>
      <c r="AF911" s="331">
        <f t="shared" ref="AF911:AF912" si="273">EXP(IF(X911="A",LN(683.9),IF(X911="B",LN(559.6),IF(OR(X911="C",X911="D",X911="CD"),LN(225)+((LN(513)-LN(225))/(1+(EXP(LN(31.4)-LN(AC911))/0.48))),IF(X911="E",LN(204.2),"N/A")))))</f>
        <v>683.90000000000032</v>
      </c>
      <c r="AG911" s="304">
        <v>0.37</v>
      </c>
      <c r="AH911" s="304">
        <v>0.353051</v>
      </c>
      <c r="AI911" s="312"/>
      <c r="AJ911" s="332">
        <v>760</v>
      </c>
      <c r="AK911" s="304">
        <f t="shared" si="268"/>
        <v>760</v>
      </c>
      <c r="AL911" s="363">
        <v>0.43</v>
      </c>
      <c r="AM911" s="389" t="str">
        <f t="shared" si="270"/>
        <v/>
      </c>
      <c r="AN911" s="304"/>
      <c r="AO911" s="304"/>
      <c r="AP911" s="312"/>
      <c r="AQ911" s="312"/>
      <c r="AR911" s="312"/>
      <c r="AS911" s="312"/>
      <c r="AT911" s="312"/>
      <c r="AU911" s="329">
        <f>VLOOKUP(C911,[1]world!$A$2:$B$3555,2,FALSE)</f>
        <v>1</v>
      </c>
      <c r="AV911" s="329">
        <v>519</v>
      </c>
      <c r="AW911" s="304">
        <v>0.37</v>
      </c>
      <c r="AX911" s="304">
        <v>-999</v>
      </c>
      <c r="AY911" s="304">
        <v>-999</v>
      </c>
      <c r="AZ911" s="304">
        <v>-999</v>
      </c>
      <c r="BA911" s="304">
        <v>-999</v>
      </c>
      <c r="BB911" s="304">
        <v>-999</v>
      </c>
      <c r="BC911" s="304">
        <v>-999</v>
      </c>
      <c r="BD911" s="304">
        <v>-999</v>
      </c>
      <c r="BE911" s="304">
        <v>-999</v>
      </c>
      <c r="BF911" s="304">
        <v>-999</v>
      </c>
      <c r="BG911" s="304">
        <v>-999</v>
      </c>
      <c r="BH911" s="304">
        <v>-999</v>
      </c>
      <c r="BI911" s="304">
        <v>-999</v>
      </c>
      <c r="BJ911" s="304" t="s">
        <v>4954</v>
      </c>
      <c r="BK911" s="304" t="s">
        <v>4954</v>
      </c>
      <c r="BL911" s="304" t="s">
        <v>4954</v>
      </c>
    </row>
    <row r="912" spans="1:64" ht="15" hidden="1" customHeight="1" x14ac:dyDescent="0.2">
      <c r="A912" s="304" t="s">
        <v>4922</v>
      </c>
      <c r="B912" s="304" t="s">
        <v>5968</v>
      </c>
      <c r="C912" s="304">
        <v>916</v>
      </c>
      <c r="D912" s="349" t="s">
        <v>612</v>
      </c>
      <c r="E912" s="309">
        <v>-999</v>
      </c>
      <c r="F912" s="309"/>
      <c r="G912" s="324">
        <v>24.6312</v>
      </c>
      <c r="H912" s="324">
        <v>121.0005</v>
      </c>
      <c r="I912" s="324" t="s">
        <v>214</v>
      </c>
      <c r="J912" s="368">
        <f t="shared" si="271"/>
        <v>491.31247935877258</v>
      </c>
      <c r="K912" s="331">
        <f t="shared" si="272"/>
        <v>0.3735866699977396</v>
      </c>
      <c r="L912" s="304" t="str">
        <f t="shared" si="267"/>
        <v>C</v>
      </c>
      <c r="M912" s="388" t="s">
        <v>6093</v>
      </c>
      <c r="N912" s="304"/>
      <c r="O912" s="356"/>
      <c r="P912" s="304"/>
      <c r="Q912" s="310"/>
      <c r="R912" s="304"/>
      <c r="S912" s="304"/>
      <c r="T912" s="304"/>
      <c r="U912" s="304"/>
      <c r="V912" s="304"/>
      <c r="W912" s="315" t="s">
        <v>311</v>
      </c>
      <c r="X912" s="304" t="s">
        <v>206</v>
      </c>
      <c r="Y912" s="366">
        <f t="shared" si="269"/>
        <v>338.6</v>
      </c>
      <c r="Z912" s="304"/>
      <c r="AA912" s="331">
        <v>0.36</v>
      </c>
      <c r="AB912" s="304" t="s">
        <v>206</v>
      </c>
      <c r="AC912" s="304">
        <v>164</v>
      </c>
      <c r="AD912" s="366">
        <v>0</v>
      </c>
      <c r="AE912" s="304">
        <v>500</v>
      </c>
      <c r="AF912" s="331">
        <f t="shared" si="273"/>
        <v>405.55949843620698</v>
      </c>
      <c r="AG912" s="304">
        <v>0.33</v>
      </c>
      <c r="AH912" s="304">
        <v>3.0282699999999999E-2</v>
      </c>
      <c r="AI912" s="312"/>
      <c r="AJ912" s="332">
        <v>760</v>
      </c>
      <c r="AK912" s="304">
        <f t="shared" si="268"/>
        <v>760</v>
      </c>
      <c r="AL912" s="363">
        <v>0.43</v>
      </c>
      <c r="AM912" s="389" t="str">
        <f t="shared" si="270"/>
        <v/>
      </c>
      <c r="AN912" s="304"/>
      <c r="AO912" s="304"/>
      <c r="AP912" s="312"/>
      <c r="AQ912" s="312"/>
      <c r="AR912" s="312"/>
      <c r="AS912" s="312"/>
      <c r="AT912" s="312"/>
      <c r="AU912" s="329">
        <f>VLOOKUP(C912,[1]world!$A$2:$B$3555,2,FALSE)</f>
        <v>3</v>
      </c>
      <c r="AV912" s="329">
        <v>547</v>
      </c>
      <c r="AW912" s="304">
        <v>0.37</v>
      </c>
      <c r="AX912" s="304">
        <v>-999</v>
      </c>
      <c r="AY912" s="304">
        <v>-999</v>
      </c>
      <c r="AZ912" s="304">
        <v>-999</v>
      </c>
      <c r="BA912" s="304">
        <v>-999</v>
      </c>
      <c r="BB912" s="304">
        <v>-999</v>
      </c>
      <c r="BC912" s="304">
        <v>-999</v>
      </c>
      <c r="BD912" s="304">
        <v>-999</v>
      </c>
      <c r="BE912" s="304">
        <v>-999</v>
      </c>
      <c r="BF912" s="304">
        <v>-999</v>
      </c>
      <c r="BG912" s="304">
        <v>-999</v>
      </c>
      <c r="BH912" s="304">
        <v>-999</v>
      </c>
      <c r="BI912" s="304">
        <v>-999</v>
      </c>
      <c r="BJ912" s="304" t="s">
        <v>4954</v>
      </c>
      <c r="BK912" s="304" t="s">
        <v>4954</v>
      </c>
      <c r="BL912" s="304" t="s">
        <v>4954</v>
      </c>
    </row>
    <row r="913" spans="1:64" ht="15" hidden="1" customHeight="1" x14ac:dyDescent="0.2">
      <c r="A913" s="304" t="s">
        <v>4922</v>
      </c>
      <c r="B913" s="304" t="s">
        <v>5968</v>
      </c>
      <c r="C913" s="304">
        <v>917</v>
      </c>
      <c r="D913" s="349" t="s">
        <v>578</v>
      </c>
      <c r="E913" s="309">
        <v>-999</v>
      </c>
      <c r="F913" s="309"/>
      <c r="G913" s="324">
        <v>24.4162</v>
      </c>
      <c r="H913" s="324">
        <v>120.7607</v>
      </c>
      <c r="I913" s="324" t="s">
        <v>214</v>
      </c>
      <c r="J913" s="368">
        <f>P913</f>
        <v>599.64</v>
      </c>
      <c r="K913" s="331">
        <v>0.1</v>
      </c>
      <c r="L913" s="304" t="str">
        <f t="shared" si="267"/>
        <v>C</v>
      </c>
      <c r="M913" s="388">
        <v>0</v>
      </c>
      <c r="N913" s="304"/>
      <c r="O913" s="356">
        <v>32</v>
      </c>
      <c r="P913" s="304">
        <v>599.64</v>
      </c>
      <c r="Q913" s="309">
        <v>2261</v>
      </c>
      <c r="R913" s="304" t="s">
        <v>5948</v>
      </c>
      <c r="S913" s="304"/>
      <c r="T913" s="304"/>
      <c r="U913" s="304"/>
      <c r="V913" s="304"/>
      <c r="W913" s="315" t="s">
        <v>204</v>
      </c>
      <c r="X913" s="304" t="s">
        <v>205</v>
      </c>
      <c r="Y913" s="366">
        <f t="shared" si="269"/>
        <v>424.8</v>
      </c>
      <c r="Z913" s="304"/>
      <c r="AA913" s="304"/>
      <c r="AB913" s="304" t="s">
        <v>205</v>
      </c>
      <c r="AC913" s="304">
        <v>311</v>
      </c>
      <c r="AD913" s="366">
        <v>599.64</v>
      </c>
      <c r="AE913" s="304">
        <v>559.6</v>
      </c>
      <c r="AF913" s="331" t="e">
        <f>EXP(IF(X913="A",LN(#REF!),IF(X913="B",LN(#REF!),IF(OR(X913="C",X913="D",X913="CD"),LN(#REF!)+((LN(#REF!)-LN(#REF!))/(1+(EXP(LN(#REF!)-LN(AC913))/#REF!))),IF(X913="E",LN(204.2),"N/A")))))</f>
        <v>#REF!</v>
      </c>
      <c r="AG913" s="304">
        <v>0.33</v>
      </c>
      <c r="AH913" s="304">
        <v>8.5260299999999997E-2</v>
      </c>
      <c r="AI913" s="312"/>
      <c r="AJ913" s="332">
        <v>760</v>
      </c>
      <c r="AK913" s="304">
        <f t="shared" si="268"/>
        <v>760</v>
      </c>
      <c r="AL913" s="304">
        <f>IF(AH913&lt;=0.0022,0.2,0.43)</f>
        <v>0.43</v>
      </c>
      <c r="AM913" s="389" t="str">
        <f t="shared" si="270"/>
        <v/>
      </c>
      <c r="AN913" s="304"/>
      <c r="AO913" s="304"/>
      <c r="AP913" s="312"/>
      <c r="AQ913" s="312"/>
      <c r="AR913" s="312"/>
      <c r="AS913" s="312"/>
      <c r="AT913" s="312"/>
      <c r="AU913" s="329">
        <f>VLOOKUP(C913,[1]world!$A$2:$B$3555,2,FALSE)</f>
        <v>3</v>
      </c>
      <c r="AV913" s="329">
        <v>547</v>
      </c>
      <c r="AW913" s="304">
        <v>0.37</v>
      </c>
      <c r="AX913" s="304">
        <v>-999</v>
      </c>
      <c r="AY913" s="304">
        <v>-999</v>
      </c>
      <c r="AZ913" s="304">
        <v>-999</v>
      </c>
      <c r="BA913" s="304">
        <v>-999</v>
      </c>
      <c r="BB913" s="304">
        <v>-999</v>
      </c>
      <c r="BC913" s="304">
        <v>-999</v>
      </c>
      <c r="BD913" s="304">
        <v>-999</v>
      </c>
      <c r="BE913" s="304">
        <v>-999</v>
      </c>
      <c r="BF913" s="304">
        <v>-999</v>
      </c>
      <c r="BG913" s="304">
        <v>-999</v>
      </c>
      <c r="BH913" s="304">
        <v>-999</v>
      </c>
      <c r="BI913" s="304">
        <v>-999</v>
      </c>
      <c r="BJ913" s="304" t="s">
        <v>4954</v>
      </c>
      <c r="BK913" s="304" t="s">
        <v>4954</v>
      </c>
      <c r="BL913" s="304" t="s">
        <v>4954</v>
      </c>
    </row>
    <row r="914" spans="1:64" ht="15" hidden="1" customHeight="1" x14ac:dyDescent="0.2">
      <c r="A914" s="304" t="s">
        <v>4922</v>
      </c>
      <c r="B914" s="304" t="s">
        <v>5977</v>
      </c>
      <c r="C914" s="304">
        <v>918</v>
      </c>
      <c r="D914" s="349" t="s">
        <v>2662</v>
      </c>
      <c r="E914" s="309">
        <v>-999</v>
      </c>
      <c r="F914" s="309"/>
      <c r="G914" s="324">
        <v>34.659999999999997</v>
      </c>
      <c r="H914" s="324">
        <v>133.91999999999999</v>
      </c>
      <c r="I914" s="324" t="s">
        <v>212</v>
      </c>
      <c r="J914" s="368">
        <f>P914</f>
        <v>609</v>
      </c>
      <c r="K914" s="331">
        <v>0.11</v>
      </c>
      <c r="L914" s="304" t="str">
        <f t="shared" si="267"/>
        <v>C</v>
      </c>
      <c r="M914" s="388">
        <v>1</v>
      </c>
      <c r="N914" s="304"/>
      <c r="O914" s="356">
        <v>21</v>
      </c>
      <c r="P914" s="331">
        <v>609</v>
      </c>
      <c r="Q914" s="310" t="s">
        <v>2549</v>
      </c>
      <c r="R914" s="304"/>
      <c r="S914" s="304"/>
      <c r="T914" s="304"/>
      <c r="U914" s="304"/>
      <c r="V914" s="304"/>
      <c r="W914" s="304" t="s">
        <v>890</v>
      </c>
      <c r="X914" s="304" t="s">
        <v>205</v>
      </c>
      <c r="Y914" s="366">
        <f t="shared" si="269"/>
        <v>424.8</v>
      </c>
      <c r="Z914" s="304"/>
      <c r="AA914" s="304"/>
      <c r="AB914" s="304">
        <v>-999</v>
      </c>
      <c r="AC914" s="304">
        <v>-999</v>
      </c>
      <c r="AD914" s="366">
        <v>-999</v>
      </c>
      <c r="AE914" s="304">
        <v>-999</v>
      </c>
      <c r="AF914" s="304">
        <v>-999</v>
      </c>
      <c r="AG914" s="304"/>
      <c r="AH914" s="304">
        <v>4.6186100000000004E-3</v>
      </c>
      <c r="AI914" s="312"/>
      <c r="AJ914" s="332">
        <v>312</v>
      </c>
      <c r="AK914" s="304">
        <f t="shared" si="268"/>
        <v>270</v>
      </c>
      <c r="AL914" s="304">
        <f>IF(AH914&lt;=0.0022,0.2,0.43)</f>
        <v>0.43</v>
      </c>
      <c r="AM914" s="389" t="str">
        <f t="shared" si="270"/>
        <v/>
      </c>
      <c r="AN914" s="304"/>
      <c r="AO914" s="304"/>
      <c r="AP914" s="312"/>
      <c r="AQ914" s="312"/>
      <c r="AR914" s="312"/>
      <c r="AS914" s="312"/>
      <c r="AT914" s="312"/>
      <c r="AU914" s="329">
        <f>VLOOKUP(C914,[1]world!$A$2:$B$3555,2,FALSE)</f>
        <v>15</v>
      </c>
      <c r="AV914" s="329">
        <v>363</v>
      </c>
      <c r="AW914" s="304">
        <v>0.37</v>
      </c>
      <c r="AX914" s="304">
        <v>40</v>
      </c>
      <c r="AY914" s="304">
        <v>-999</v>
      </c>
      <c r="AZ914" s="304">
        <v>120</v>
      </c>
      <c r="BA914" s="304">
        <v>40</v>
      </c>
      <c r="BB914" s="304">
        <v>-999</v>
      </c>
      <c r="BC914" s="304">
        <v>120</v>
      </c>
      <c r="BD914" s="304">
        <v>40</v>
      </c>
      <c r="BE914" s="304">
        <v>40</v>
      </c>
      <c r="BF914" s="304">
        <v>-999</v>
      </c>
      <c r="BG914" s="304">
        <v>-999</v>
      </c>
      <c r="BH914" s="304">
        <v>120</v>
      </c>
      <c r="BI914" s="304">
        <v>120</v>
      </c>
      <c r="BJ914" s="304">
        <v>2</v>
      </c>
      <c r="BK914" s="304" t="s">
        <v>4954</v>
      </c>
      <c r="BL914" s="304">
        <v>2</v>
      </c>
    </row>
    <row r="915" spans="1:64" ht="15" customHeight="1" x14ac:dyDescent="0.2">
      <c r="A915" s="304" t="s">
        <v>4922</v>
      </c>
      <c r="B915" s="304" t="s">
        <v>5982</v>
      </c>
      <c r="C915" s="304">
        <v>919</v>
      </c>
      <c r="D915" s="349" t="s">
        <v>4590</v>
      </c>
      <c r="E915" s="309">
        <v>-999</v>
      </c>
      <c r="F915" s="309"/>
      <c r="G915" s="324">
        <v>50.496000000000002</v>
      </c>
      <c r="H915" s="324">
        <v>6.4210000000000003</v>
      </c>
      <c r="I915" s="324" t="s">
        <v>214</v>
      </c>
      <c r="J915" s="368">
        <f>GEOMEAN(Y915,AV915,AK915)</f>
        <v>442.34391379582075</v>
      </c>
      <c r="K915" s="331">
        <f>GEOMEAN(AA915,AL915,AW915)</f>
        <v>0.41523526603009125</v>
      </c>
      <c r="L915" s="304" t="str">
        <f t="shared" si="267"/>
        <v>C</v>
      </c>
      <c r="M915" s="388" t="s">
        <v>6089</v>
      </c>
      <c r="N915" s="304"/>
      <c r="O915" s="356"/>
      <c r="P915" s="304"/>
      <c r="Q915" s="310"/>
      <c r="R915" s="304"/>
      <c r="S915" s="304"/>
      <c r="T915" s="304"/>
      <c r="U915" s="304"/>
      <c r="V915" s="304"/>
      <c r="W915" s="304" t="s">
        <v>3603</v>
      </c>
      <c r="X915" s="304" t="s">
        <v>232</v>
      </c>
      <c r="Y915" s="366">
        <f t="shared" si="269"/>
        <v>506.6</v>
      </c>
      <c r="Z915" s="304"/>
      <c r="AA915" s="304">
        <v>0.45</v>
      </c>
      <c r="AB915" s="304">
        <v>-999</v>
      </c>
      <c r="AC915" s="304">
        <v>-999</v>
      </c>
      <c r="AD915" s="366">
        <v>-999</v>
      </c>
      <c r="AE915" s="304">
        <v>-999</v>
      </c>
      <c r="AF915" s="304">
        <v>-999</v>
      </c>
      <c r="AG915" s="304"/>
      <c r="AH915" s="304">
        <v>3.9034800000000001E-2</v>
      </c>
      <c r="AI915" s="312"/>
      <c r="AJ915" s="332">
        <v>445</v>
      </c>
      <c r="AK915" s="304">
        <f t="shared" si="268"/>
        <v>425</v>
      </c>
      <c r="AL915" s="363">
        <v>0.43</v>
      </c>
      <c r="AM915" s="389" t="str">
        <f t="shared" si="270"/>
        <v/>
      </c>
      <c r="AN915" s="304"/>
      <c r="AO915" s="304"/>
      <c r="AP915" s="312"/>
      <c r="AQ915" s="312"/>
      <c r="AR915" s="312"/>
      <c r="AS915" s="312"/>
      <c r="AT915" s="312"/>
      <c r="AU915" s="329">
        <f>VLOOKUP(C915,[1]world!$A$2:$B$3555,2,FALSE)</f>
        <v>5</v>
      </c>
      <c r="AV915" s="329">
        <v>402</v>
      </c>
      <c r="AW915" s="304">
        <v>0.37</v>
      </c>
      <c r="AX915" s="304">
        <v>-999</v>
      </c>
      <c r="AY915" s="304">
        <v>-999</v>
      </c>
      <c r="AZ915" s="304">
        <v>-999</v>
      </c>
      <c r="BA915" s="304">
        <v>-999</v>
      </c>
      <c r="BB915" s="304">
        <v>-999</v>
      </c>
      <c r="BC915" s="304">
        <v>-999</v>
      </c>
      <c r="BD915" s="304">
        <v>-999</v>
      </c>
      <c r="BE915" s="304">
        <v>-999</v>
      </c>
      <c r="BF915" s="304">
        <v>-999</v>
      </c>
      <c r="BG915" s="304">
        <v>-999</v>
      </c>
      <c r="BH915" s="304">
        <v>-999</v>
      </c>
      <c r="BI915" s="304">
        <v>-999</v>
      </c>
      <c r="BJ915" s="304" t="s">
        <v>4954</v>
      </c>
      <c r="BK915" s="304" t="s">
        <v>4954</v>
      </c>
      <c r="BL915" s="304" t="s">
        <v>4954</v>
      </c>
    </row>
    <row r="916" spans="1:64" ht="15" hidden="1" customHeight="1" x14ac:dyDescent="0.2">
      <c r="A916" s="304" t="s">
        <v>4922</v>
      </c>
      <c r="B916" s="304" t="s">
        <v>5977</v>
      </c>
      <c r="C916" s="304">
        <v>920</v>
      </c>
      <c r="D916" s="349" t="s">
        <v>2675</v>
      </c>
      <c r="E916" s="309">
        <v>-999</v>
      </c>
      <c r="F916" s="309"/>
      <c r="G916" s="324">
        <v>34.6783</v>
      </c>
      <c r="H916" s="324">
        <v>135.52000000000001</v>
      </c>
      <c r="I916" s="324" t="s">
        <v>212</v>
      </c>
      <c r="J916" s="368">
        <f>P916</f>
        <v>256</v>
      </c>
      <c r="K916" s="331">
        <v>0.11</v>
      </c>
      <c r="L916" s="304" t="str">
        <f t="shared" si="267"/>
        <v>D</v>
      </c>
      <c r="M916" s="388">
        <v>1</v>
      </c>
      <c r="N916" s="304"/>
      <c r="O916" s="356">
        <v>21</v>
      </c>
      <c r="P916" s="331">
        <v>256</v>
      </c>
      <c r="Q916" s="310" t="s">
        <v>2549</v>
      </c>
      <c r="R916" s="304"/>
      <c r="S916" s="304"/>
      <c r="T916" s="304"/>
      <c r="U916" s="304"/>
      <c r="V916" s="304"/>
      <c r="W916" s="304" t="s">
        <v>1657</v>
      </c>
      <c r="X916" s="304" t="s">
        <v>240</v>
      </c>
      <c r="Y916" s="366">
        <f t="shared" si="269"/>
        <v>181.5</v>
      </c>
      <c r="Z916" s="304">
        <v>0.2</v>
      </c>
      <c r="AA916" s="304"/>
      <c r="AB916" s="304">
        <v>-999</v>
      </c>
      <c r="AC916" s="304">
        <v>-999</v>
      </c>
      <c r="AD916" s="366">
        <v>-999</v>
      </c>
      <c r="AE916" s="304">
        <v>-999</v>
      </c>
      <c r="AF916" s="304">
        <v>-999</v>
      </c>
      <c r="AG916" s="304"/>
      <c r="AH916" s="304">
        <v>1.3108499999999999E-3</v>
      </c>
      <c r="AI916" s="312"/>
      <c r="AJ916" s="332">
        <v>219</v>
      </c>
      <c r="AK916" s="304">
        <f t="shared" si="268"/>
        <v>210</v>
      </c>
      <c r="AL916" s="304">
        <f>IF(AH916&lt;=0.0022,0.2,0.43)</f>
        <v>0.2</v>
      </c>
      <c r="AM916" s="389" t="str">
        <f t="shared" si="270"/>
        <v/>
      </c>
      <c r="AN916" s="304"/>
      <c r="AO916" s="304"/>
      <c r="AP916" s="312"/>
      <c r="AQ916" s="312"/>
      <c r="AR916" s="312"/>
      <c r="AS916" s="312"/>
      <c r="AT916" s="312"/>
      <c r="AU916" s="329">
        <f>VLOOKUP(C916,[1]world!$A$2:$B$3555,2,FALSE)</f>
        <v>12</v>
      </c>
      <c r="AV916" s="329">
        <v>297</v>
      </c>
      <c r="AW916" s="304">
        <v>0.37</v>
      </c>
      <c r="AX916" s="304">
        <v>500</v>
      </c>
      <c r="AY916" s="304">
        <v>-999</v>
      </c>
      <c r="AZ916" s="304">
        <v>1060</v>
      </c>
      <c r="BA916" s="304">
        <v>500</v>
      </c>
      <c r="BB916" s="304">
        <v>-999</v>
      </c>
      <c r="BC916" s="304">
        <v>1060</v>
      </c>
      <c r="BD916" s="304">
        <v>500</v>
      </c>
      <c r="BE916" s="304">
        <v>500</v>
      </c>
      <c r="BF916" s="304">
        <v>-999</v>
      </c>
      <c r="BG916" s="304">
        <v>-999</v>
      </c>
      <c r="BH916" s="304">
        <v>1060</v>
      </c>
      <c r="BI916" s="304">
        <v>1060</v>
      </c>
      <c r="BJ916" s="304">
        <v>2</v>
      </c>
      <c r="BK916" s="304" t="s">
        <v>4954</v>
      </c>
      <c r="BL916" s="304">
        <v>2</v>
      </c>
    </row>
    <row r="917" spans="1:64" ht="15" hidden="1" customHeight="1" x14ac:dyDescent="0.2">
      <c r="A917" s="304" t="s">
        <v>4922</v>
      </c>
      <c r="B917" s="304" t="s">
        <v>5965</v>
      </c>
      <c r="C917" s="304">
        <v>921</v>
      </c>
      <c r="D917" s="349" t="s">
        <v>2545</v>
      </c>
      <c r="E917" s="309">
        <v>-999</v>
      </c>
      <c r="F917" s="309"/>
      <c r="G917" s="324">
        <v>34.435000000000002</v>
      </c>
      <c r="H917" s="324">
        <v>-118.58199999999999</v>
      </c>
      <c r="I917" s="324" t="s">
        <v>212</v>
      </c>
      <c r="J917" s="368">
        <f>EXP(0.35*LN(AM917)+0.24*LN(Y917)+0.2*LN(AJ917)+0.21*LN(AV917))</f>
        <v>331.97959972976537</v>
      </c>
      <c r="K917" s="331">
        <f>SQRT(0.35*AN917^2+0.24*Z917^2+0.2*AL917^2+0.21*AW917^2)</f>
        <v>0.33046028505707004</v>
      </c>
      <c r="L917" s="304" t="str">
        <f t="shared" si="267"/>
        <v>D</v>
      </c>
      <c r="M917" s="388" t="s">
        <v>6092</v>
      </c>
      <c r="N917" s="304"/>
      <c r="O917" s="356"/>
      <c r="P917" s="356"/>
      <c r="Q917" s="356"/>
      <c r="R917" s="304"/>
      <c r="S917" s="304"/>
      <c r="T917" s="304"/>
      <c r="U917" s="304"/>
      <c r="V917" s="304"/>
      <c r="W917" s="304" t="s">
        <v>1593</v>
      </c>
      <c r="X917" s="304" t="s">
        <v>213</v>
      </c>
      <c r="Y917" s="366">
        <f t="shared" si="269"/>
        <v>274.5</v>
      </c>
      <c r="Z917" s="304">
        <v>0.3</v>
      </c>
      <c r="AA917" s="304"/>
      <c r="AB917" s="304">
        <v>-999</v>
      </c>
      <c r="AC917" s="304">
        <v>-999</v>
      </c>
      <c r="AD917" s="366">
        <v>-999</v>
      </c>
      <c r="AE917" s="304">
        <v>-999</v>
      </c>
      <c r="AF917" s="304">
        <v>-999</v>
      </c>
      <c r="AG917" s="304"/>
      <c r="AH917" s="304">
        <v>1.23708E-2</v>
      </c>
      <c r="AI917" s="385">
        <v>6.6858799999999996E-2</v>
      </c>
      <c r="AJ917" s="332">
        <v>318</v>
      </c>
      <c r="AK917" s="304">
        <f t="shared" si="268"/>
        <v>270</v>
      </c>
      <c r="AL917" s="363">
        <v>0.43</v>
      </c>
      <c r="AM917" s="389">
        <f t="shared" si="270"/>
        <v>353</v>
      </c>
      <c r="AN917" s="363">
        <v>0.25</v>
      </c>
      <c r="AO917" s="304"/>
      <c r="AP917" s="312" t="s">
        <v>4979</v>
      </c>
      <c r="AQ917" s="312"/>
      <c r="AR917" s="312">
        <v>354</v>
      </c>
      <c r="AS917" s="312">
        <v>345.41899999999998</v>
      </c>
      <c r="AT917" s="312">
        <v>353</v>
      </c>
      <c r="AU917" s="329">
        <f>VLOOKUP(C917,[1]world!$A$2:$B$3555,2,FALSE)</f>
        <v>7</v>
      </c>
      <c r="AV917" s="329">
        <v>388</v>
      </c>
      <c r="AW917" s="304">
        <v>0.37</v>
      </c>
      <c r="AX917" s="304">
        <v>800</v>
      </c>
      <c r="AY917" s="304">
        <v>-999</v>
      </c>
      <c r="AZ917" s="304">
        <v>2100</v>
      </c>
      <c r="BA917" s="304">
        <v>340</v>
      </c>
      <c r="BB917" s="304">
        <v>-999</v>
      </c>
      <c r="BC917" s="304">
        <v>3900</v>
      </c>
      <c r="BD917" s="304">
        <v>-999</v>
      </c>
      <c r="BE917" s="304">
        <v>-999</v>
      </c>
      <c r="BF917" s="304">
        <v>-999</v>
      </c>
      <c r="BG917" s="304">
        <v>-999</v>
      </c>
      <c r="BH917" s="304">
        <v>-999</v>
      </c>
      <c r="BI917" s="304">
        <v>-999</v>
      </c>
      <c r="BJ917" s="304">
        <v>3</v>
      </c>
      <c r="BK917" s="304" t="s">
        <v>4954</v>
      </c>
      <c r="BL917" s="304">
        <v>3</v>
      </c>
    </row>
    <row r="918" spans="1:64" ht="15" hidden="1" customHeight="1" x14ac:dyDescent="0.2">
      <c r="A918" s="304" t="s">
        <v>4922</v>
      </c>
      <c r="B918" s="304" t="s">
        <v>5971</v>
      </c>
      <c r="C918" s="304">
        <v>922</v>
      </c>
      <c r="D918" s="349" t="s">
        <v>4543</v>
      </c>
      <c r="E918" s="309">
        <v>-999</v>
      </c>
      <c r="F918" s="309"/>
      <c r="G918" s="324">
        <v>43.553899999999999</v>
      </c>
      <c r="H918" s="324">
        <v>-112.875</v>
      </c>
      <c r="I918" s="324" t="s">
        <v>206</v>
      </c>
      <c r="J918" s="368">
        <f>GEOMEAN(Y918,AV918,AK918)</f>
        <v>343.76511254770685</v>
      </c>
      <c r="K918" s="331">
        <f t="shared" ref="K918:K919" si="274">GEOMEAN(AA918,AL918,AW918)</f>
        <v>0.41523526603009125</v>
      </c>
      <c r="L918" s="304" t="str">
        <f t="shared" si="267"/>
        <v>D</v>
      </c>
      <c r="M918" s="388" t="s">
        <v>6089</v>
      </c>
      <c r="N918" s="304"/>
      <c r="O918" s="356"/>
      <c r="P918" s="356"/>
      <c r="Q918" s="356"/>
      <c r="R918" s="304"/>
      <c r="S918" s="304"/>
      <c r="T918" s="304"/>
      <c r="U918" s="304"/>
      <c r="V918" s="304"/>
      <c r="W918" s="304" t="s">
        <v>4544</v>
      </c>
      <c r="X918" s="304" t="s">
        <v>232</v>
      </c>
      <c r="Y918" s="366">
        <f t="shared" si="269"/>
        <v>506.6</v>
      </c>
      <c r="Z918" s="304"/>
      <c r="AA918" s="304">
        <v>0.45</v>
      </c>
      <c r="AB918" s="304">
        <v>-999</v>
      </c>
      <c r="AC918" s="304">
        <v>-999</v>
      </c>
      <c r="AD918" s="366">
        <v>-999</v>
      </c>
      <c r="AE918" s="304">
        <v>-999</v>
      </c>
      <c r="AF918" s="304">
        <v>-999</v>
      </c>
      <c r="AG918" s="304"/>
      <c r="AH918" s="304">
        <v>5.21295E-3</v>
      </c>
      <c r="AI918" s="312"/>
      <c r="AJ918" s="332">
        <v>256</v>
      </c>
      <c r="AK918" s="304">
        <f t="shared" si="268"/>
        <v>270</v>
      </c>
      <c r="AL918" s="363">
        <v>0.43</v>
      </c>
      <c r="AM918" s="389" t="str">
        <f t="shared" si="270"/>
        <v/>
      </c>
      <c r="AN918" s="304"/>
      <c r="AO918" s="304"/>
      <c r="AP918" s="312"/>
      <c r="AQ918" s="312"/>
      <c r="AR918" s="312"/>
      <c r="AS918" s="312"/>
      <c r="AT918" s="312"/>
      <c r="AU918" s="329">
        <f>VLOOKUP(C918,[1]world!$A$2:$B$3555,2,FALSE)</f>
        <v>12</v>
      </c>
      <c r="AV918" s="329">
        <v>297</v>
      </c>
      <c r="AW918" s="304">
        <v>0.37</v>
      </c>
      <c r="AX918" s="304">
        <v>-999</v>
      </c>
      <c r="AY918" s="304">
        <v>-999</v>
      </c>
      <c r="AZ918" s="304">
        <v>-999</v>
      </c>
      <c r="BA918" s="304">
        <v>-999</v>
      </c>
      <c r="BB918" s="304">
        <v>-999</v>
      </c>
      <c r="BC918" s="304">
        <v>-999</v>
      </c>
      <c r="BD918" s="304">
        <v>-999</v>
      </c>
      <c r="BE918" s="304">
        <v>-999</v>
      </c>
      <c r="BF918" s="304">
        <v>-999</v>
      </c>
      <c r="BG918" s="304">
        <v>-999</v>
      </c>
      <c r="BH918" s="304">
        <v>-999</v>
      </c>
      <c r="BI918" s="304">
        <v>-999</v>
      </c>
      <c r="BJ918" s="304" t="s">
        <v>4954</v>
      </c>
      <c r="BK918" s="304" t="s">
        <v>4954</v>
      </c>
      <c r="BL918" s="304" t="s">
        <v>4954</v>
      </c>
    </row>
    <row r="919" spans="1:64" ht="15" hidden="1" customHeight="1" x14ac:dyDescent="0.2">
      <c r="A919" s="304" t="s">
        <v>4922</v>
      </c>
      <c r="B919" s="304" t="s">
        <v>5978</v>
      </c>
      <c r="C919" s="304">
        <v>923</v>
      </c>
      <c r="D919" s="349" t="s">
        <v>3660</v>
      </c>
      <c r="E919" s="309">
        <v>-999</v>
      </c>
      <c r="F919" s="309"/>
      <c r="G919" s="324">
        <v>37.049999999999997</v>
      </c>
      <c r="H919" s="324">
        <v>21.85</v>
      </c>
      <c r="I919" s="324" t="s">
        <v>232</v>
      </c>
      <c r="J919" s="368">
        <f>GEOMEAN(Y919,AV919,AK919)</f>
        <v>483.49806523881023</v>
      </c>
      <c r="K919" s="331">
        <f t="shared" si="274"/>
        <v>0.41523526603009125</v>
      </c>
      <c r="L919" s="304" t="str">
        <f t="shared" si="267"/>
        <v>C</v>
      </c>
      <c r="M919" s="388" t="s">
        <v>6089</v>
      </c>
      <c r="N919" s="304"/>
      <c r="O919" s="356"/>
      <c r="P919" s="356"/>
      <c r="Q919" s="356"/>
      <c r="R919" s="304"/>
      <c r="S919" s="304"/>
      <c r="T919" s="304"/>
      <c r="U919" s="304"/>
      <c r="V919" s="304"/>
      <c r="W919" s="304" t="s">
        <v>3349</v>
      </c>
      <c r="X919" s="304" t="s">
        <v>232</v>
      </c>
      <c r="Y919" s="366">
        <f t="shared" si="269"/>
        <v>506.6</v>
      </c>
      <c r="Z919" s="304"/>
      <c r="AA919" s="304">
        <v>0.45</v>
      </c>
      <c r="AB919" s="304">
        <v>-999</v>
      </c>
      <c r="AC919" s="304">
        <v>-999</v>
      </c>
      <c r="AD919" s="366">
        <v>-999</v>
      </c>
      <c r="AE919" s="304">
        <v>-999</v>
      </c>
      <c r="AF919" s="304">
        <v>-999</v>
      </c>
      <c r="AG919" s="304"/>
      <c r="AH919" s="304">
        <v>1.7247700000000001E-2</v>
      </c>
      <c r="AI919" s="312"/>
      <c r="AJ919" s="332">
        <v>600</v>
      </c>
      <c r="AK919" s="304">
        <f t="shared" si="268"/>
        <v>555</v>
      </c>
      <c r="AL919" s="363">
        <v>0.43</v>
      </c>
      <c r="AM919" s="389" t="str">
        <f t="shared" si="270"/>
        <v/>
      </c>
      <c r="AN919" s="304"/>
      <c r="AO919" s="304"/>
      <c r="AP919" s="312"/>
      <c r="AQ919" s="312"/>
      <c r="AR919" s="312"/>
      <c r="AS919" s="312"/>
      <c r="AT919" s="312"/>
      <c r="AU919" s="329">
        <f>VLOOKUP(C919,[1]world!$A$2:$B$3555,2,FALSE)</f>
        <v>5</v>
      </c>
      <c r="AV919" s="329">
        <v>402</v>
      </c>
      <c r="AW919" s="304">
        <v>0.37</v>
      </c>
      <c r="AX919" s="304">
        <v>-999</v>
      </c>
      <c r="AY919" s="304">
        <v>-999</v>
      </c>
      <c r="AZ919" s="304">
        <v>-999</v>
      </c>
      <c r="BA919" s="304">
        <v>-999</v>
      </c>
      <c r="BB919" s="304">
        <v>-999</v>
      </c>
      <c r="BC919" s="304">
        <v>-999</v>
      </c>
      <c r="BD919" s="304">
        <v>-999</v>
      </c>
      <c r="BE919" s="304">
        <v>-999</v>
      </c>
      <c r="BF919" s="304">
        <v>-999</v>
      </c>
      <c r="BG919" s="304">
        <v>-999</v>
      </c>
      <c r="BH919" s="304">
        <v>-999</v>
      </c>
      <c r="BI919" s="304">
        <v>-999</v>
      </c>
      <c r="BJ919" s="304" t="s">
        <v>4954</v>
      </c>
      <c r="BK919" s="304" t="s">
        <v>4954</v>
      </c>
      <c r="BL919" s="304" t="s">
        <v>4954</v>
      </c>
    </row>
    <row r="920" spans="1:64" ht="15" hidden="1" customHeight="1" x14ac:dyDescent="0.2">
      <c r="A920" s="304" t="s">
        <v>4922</v>
      </c>
      <c r="B920" s="304" t="s">
        <v>5968</v>
      </c>
      <c r="C920" s="304">
        <v>924</v>
      </c>
      <c r="D920" s="349" t="s">
        <v>424</v>
      </c>
      <c r="E920" s="309">
        <v>-999</v>
      </c>
      <c r="F920" s="309"/>
      <c r="G920" s="324">
        <v>23.5672</v>
      </c>
      <c r="H920" s="324">
        <v>119.5552</v>
      </c>
      <c r="I920" s="324" t="s">
        <v>214</v>
      </c>
      <c r="J920" s="368">
        <f>EXP(0.21*LN(Y920)+0.33*LN(AF920)+0.28*LN(AJ920)+0.18*LN(AV920))</f>
        <v>440.74580055235805</v>
      </c>
      <c r="K920" s="331">
        <f>SQRT(0.21*AA920^2+0.33*AG920^2+0.28*AL920^2+0.18*AW920^2)</f>
        <v>0.40511233010117081</v>
      </c>
      <c r="L920" s="304" t="str">
        <f t="shared" si="267"/>
        <v>C</v>
      </c>
      <c r="M920" s="388" t="s">
        <v>6093</v>
      </c>
      <c r="N920" s="304"/>
      <c r="O920" s="356"/>
      <c r="P920" s="356"/>
      <c r="Q920" s="356"/>
      <c r="R920" s="304"/>
      <c r="S920" s="304"/>
      <c r="T920" s="304"/>
      <c r="U920" s="304"/>
      <c r="V920" s="304"/>
      <c r="W920" s="315" t="s">
        <v>425</v>
      </c>
      <c r="X920" s="304" t="s">
        <v>232</v>
      </c>
      <c r="Y920" s="366">
        <f t="shared" si="269"/>
        <v>506.6</v>
      </c>
      <c r="Z920" s="304"/>
      <c r="AA920" s="304">
        <v>0.45</v>
      </c>
      <c r="AB920" s="304" t="s">
        <v>232</v>
      </c>
      <c r="AC920" s="304">
        <v>11</v>
      </c>
      <c r="AD920" s="366">
        <v>0</v>
      </c>
      <c r="AE920" s="304">
        <v>683.9</v>
      </c>
      <c r="AF920" s="331">
        <f>EXP(IF(X920="A",LN(683.9),IF(X920="B",LN(559.6),IF(OR(X920="C",X920="D",X920="CD"),LN(225)+((LN(513)-LN(225))/(1+(EXP(LN(31.4)-LN(AC920))/0.48))),IF(X920="E",LN(204.2),"N/A")))))</f>
        <v>683.90000000000032</v>
      </c>
      <c r="AG920" s="304">
        <v>0.37</v>
      </c>
      <c r="AH920" s="304">
        <v>2.9402600000000001E-3</v>
      </c>
      <c r="AI920" s="312"/>
      <c r="AJ920" s="332">
        <v>268</v>
      </c>
      <c r="AK920" s="304">
        <f t="shared" si="268"/>
        <v>270</v>
      </c>
      <c r="AL920" s="363">
        <v>0.43</v>
      </c>
      <c r="AM920" s="389" t="str">
        <f t="shared" si="270"/>
        <v/>
      </c>
      <c r="AN920" s="304"/>
      <c r="AO920" s="304"/>
      <c r="AP920" s="312"/>
      <c r="AQ920" s="312"/>
      <c r="AR920" s="312"/>
      <c r="AS920" s="312"/>
      <c r="AT920" s="312"/>
      <c r="AU920" s="329">
        <f>VLOOKUP(C920,[1]world!$A$2:$B$3555,2,FALSE)</f>
        <v>15</v>
      </c>
      <c r="AV920" s="329">
        <v>363</v>
      </c>
      <c r="AW920" s="304">
        <v>0.37</v>
      </c>
      <c r="AX920" s="304">
        <v>-999</v>
      </c>
      <c r="AY920" s="304">
        <v>-999</v>
      </c>
      <c r="AZ920" s="304">
        <v>-999</v>
      </c>
      <c r="BA920" s="304">
        <v>-999</v>
      </c>
      <c r="BB920" s="304">
        <v>-999</v>
      </c>
      <c r="BC920" s="304">
        <v>-999</v>
      </c>
      <c r="BD920" s="304">
        <v>-999</v>
      </c>
      <c r="BE920" s="304">
        <v>-999</v>
      </c>
      <c r="BF920" s="304">
        <v>-999</v>
      </c>
      <c r="BG920" s="304">
        <v>-999</v>
      </c>
      <c r="BH920" s="304">
        <v>-999</v>
      </c>
      <c r="BI920" s="304">
        <v>-999</v>
      </c>
      <c r="BJ920" s="304" t="s">
        <v>4954</v>
      </c>
      <c r="BK920" s="304" t="s">
        <v>4954</v>
      </c>
      <c r="BL920" s="304" t="s">
        <v>4954</v>
      </c>
    </row>
    <row r="921" spans="1:64" ht="15" customHeight="1" x14ac:dyDescent="0.2">
      <c r="A921" s="304" t="s">
        <v>4922</v>
      </c>
      <c r="B921" s="304" t="s">
        <v>5975</v>
      </c>
      <c r="C921" s="304">
        <v>925</v>
      </c>
      <c r="D921" s="349" t="s">
        <v>4468</v>
      </c>
      <c r="E921" s="309">
        <v>-999</v>
      </c>
      <c r="F921" s="309"/>
      <c r="G921" s="324">
        <v>41.499000000000002</v>
      </c>
      <c r="H921" s="324">
        <v>13.683</v>
      </c>
      <c r="I921" s="324" t="s">
        <v>232</v>
      </c>
      <c r="J921" s="368">
        <f>GEOMEAN(Y921,AV921,AK921)</f>
        <v>321.35553235677492</v>
      </c>
      <c r="K921" s="331">
        <f>GEOMEAN(AA921,AL921,AW921)</f>
        <v>0.38547027482550061</v>
      </c>
      <c r="L921" s="304" t="str">
        <f t="shared" si="267"/>
        <v>D</v>
      </c>
      <c r="M921" s="388" t="s">
        <v>6089</v>
      </c>
      <c r="N921" s="304"/>
      <c r="O921" s="356"/>
      <c r="P921" s="356"/>
      <c r="Q921" s="356"/>
      <c r="R921" s="304"/>
      <c r="S921" s="304"/>
      <c r="T921" s="304"/>
      <c r="U921" s="304"/>
      <c r="V921" s="304"/>
      <c r="W921" s="304" t="s">
        <v>1579</v>
      </c>
      <c r="X921" s="304" t="s">
        <v>206</v>
      </c>
      <c r="Y921" s="366">
        <f t="shared" si="269"/>
        <v>338.6</v>
      </c>
      <c r="Z921" s="304"/>
      <c r="AA921" s="331">
        <v>0.36</v>
      </c>
      <c r="AB921" s="304">
        <v>-999</v>
      </c>
      <c r="AC921" s="304">
        <v>-999</v>
      </c>
      <c r="AD921" s="366">
        <v>-999</v>
      </c>
      <c r="AE921" s="304">
        <v>-999</v>
      </c>
      <c r="AF921" s="304">
        <v>-999</v>
      </c>
      <c r="AG921" s="304"/>
      <c r="AH921" s="304">
        <v>4.3293999999999997E-3</v>
      </c>
      <c r="AI921" s="312"/>
      <c r="AJ921" s="332">
        <v>248</v>
      </c>
      <c r="AK921" s="304">
        <f t="shared" si="268"/>
        <v>270</v>
      </c>
      <c r="AL921" s="363">
        <v>0.43</v>
      </c>
      <c r="AM921" s="389" t="str">
        <f t="shared" si="270"/>
        <v/>
      </c>
      <c r="AN921" s="304"/>
      <c r="AO921" s="304"/>
      <c r="AP921" s="312"/>
      <c r="AQ921" s="312"/>
      <c r="AR921" s="312"/>
      <c r="AS921" s="312"/>
      <c r="AT921" s="312"/>
      <c r="AU921" s="329">
        <f>VLOOKUP(C921,[1]world!$A$2:$B$3555,2,FALSE)</f>
        <v>15</v>
      </c>
      <c r="AV921" s="329">
        <v>363</v>
      </c>
      <c r="AW921" s="304">
        <v>0.37</v>
      </c>
      <c r="AX921" s="304">
        <v>-999</v>
      </c>
      <c r="AY921" s="304">
        <v>-999</v>
      </c>
      <c r="AZ921" s="304">
        <v>-999</v>
      </c>
      <c r="BA921" s="304">
        <v>-999</v>
      </c>
      <c r="BB921" s="304">
        <v>-999</v>
      </c>
      <c r="BC921" s="304">
        <v>-999</v>
      </c>
      <c r="BD921" s="304">
        <v>-999</v>
      </c>
      <c r="BE921" s="304">
        <v>-999</v>
      </c>
      <c r="BF921" s="304">
        <v>-999</v>
      </c>
      <c r="BG921" s="304">
        <v>-999</v>
      </c>
      <c r="BH921" s="304">
        <v>-999</v>
      </c>
      <c r="BI921" s="304">
        <v>-999</v>
      </c>
      <c r="BJ921" s="304" t="s">
        <v>4954</v>
      </c>
      <c r="BK921" s="304" t="s">
        <v>4954</v>
      </c>
      <c r="BL921" s="304" t="s">
        <v>4954</v>
      </c>
    </row>
    <row r="922" spans="1:64" ht="15" hidden="1" customHeight="1" x14ac:dyDescent="0.2">
      <c r="A922" s="304" t="s">
        <v>4922</v>
      </c>
      <c r="B922" s="304" t="s">
        <v>5977</v>
      </c>
      <c r="C922" s="304">
        <v>926</v>
      </c>
      <c r="D922" s="349" t="s">
        <v>2669</v>
      </c>
      <c r="E922" s="309">
        <v>-999</v>
      </c>
      <c r="F922" s="309"/>
      <c r="G922" s="324">
        <v>34.67</v>
      </c>
      <c r="H922" s="324">
        <v>135.20099999999999</v>
      </c>
      <c r="I922" s="324" t="s">
        <v>214</v>
      </c>
      <c r="J922" s="368">
        <f>P922</f>
        <v>198</v>
      </c>
      <c r="K922" s="331">
        <v>0.1</v>
      </c>
      <c r="L922" s="304" t="str">
        <f t="shared" si="267"/>
        <v>D</v>
      </c>
      <c r="M922" s="388">
        <v>0</v>
      </c>
      <c r="N922" s="304"/>
      <c r="O922" s="356">
        <v>82</v>
      </c>
      <c r="P922" s="304">
        <v>198</v>
      </c>
      <c r="Q922" s="356"/>
      <c r="R922" s="304"/>
      <c r="S922" s="304"/>
      <c r="T922" s="304"/>
      <c r="U922" s="304"/>
      <c r="V922" s="304"/>
      <c r="W922" s="304" t="s">
        <v>2670</v>
      </c>
      <c r="X922" s="304" t="s">
        <v>240</v>
      </c>
      <c r="Y922" s="366">
        <f t="shared" si="269"/>
        <v>181.5</v>
      </c>
      <c r="Z922" s="304">
        <v>0.2</v>
      </c>
      <c r="AA922" s="304"/>
      <c r="AB922" s="304">
        <v>-999</v>
      </c>
      <c r="AC922" s="304">
        <v>-999</v>
      </c>
      <c r="AD922" s="366">
        <v>-999</v>
      </c>
      <c r="AE922" s="304">
        <v>-999</v>
      </c>
      <c r="AF922" s="304">
        <v>-999</v>
      </c>
      <c r="AG922" s="304"/>
      <c r="AH922" s="304">
        <v>5.2428700000000002E-3</v>
      </c>
      <c r="AI922" s="312"/>
      <c r="AJ922" s="332">
        <v>323</v>
      </c>
      <c r="AK922" s="304">
        <f t="shared" si="268"/>
        <v>270</v>
      </c>
      <c r="AL922" s="304">
        <f>IF(AH922&lt;=0.0022,0.2,0.43)</f>
        <v>0.43</v>
      </c>
      <c r="AM922" s="389" t="str">
        <f t="shared" si="270"/>
        <v/>
      </c>
      <c r="AN922" s="304"/>
      <c r="AO922" s="304"/>
      <c r="AP922" s="312"/>
      <c r="AQ922" s="312"/>
      <c r="AR922" s="312"/>
      <c r="AS922" s="312"/>
      <c r="AT922" s="312"/>
      <c r="AU922" s="329">
        <f>VLOOKUP(C922,[1]world!$A$2:$B$3555,2,FALSE)</f>
        <v>9</v>
      </c>
      <c r="AV922" s="329">
        <v>497</v>
      </c>
      <c r="AW922" s="304">
        <v>0.37</v>
      </c>
      <c r="AX922" s="304">
        <v>780</v>
      </c>
      <c r="AY922" s="304">
        <v>-999</v>
      </c>
      <c r="AZ922" s="304">
        <v>1640</v>
      </c>
      <c r="BA922" s="304">
        <v>780</v>
      </c>
      <c r="BB922" s="304">
        <v>-999</v>
      </c>
      <c r="BC922" s="304">
        <v>1640</v>
      </c>
      <c r="BD922" s="304">
        <v>780</v>
      </c>
      <c r="BE922" s="304">
        <v>780</v>
      </c>
      <c r="BF922" s="304">
        <v>-999</v>
      </c>
      <c r="BG922" s="304">
        <v>-999</v>
      </c>
      <c r="BH922" s="304">
        <v>1640</v>
      </c>
      <c r="BI922" s="304">
        <v>1640</v>
      </c>
      <c r="BJ922" s="304">
        <v>2</v>
      </c>
      <c r="BK922" s="304" t="s">
        <v>4954</v>
      </c>
      <c r="BL922" s="304">
        <v>2</v>
      </c>
    </row>
    <row r="923" spans="1:64" ht="15" customHeight="1" x14ac:dyDescent="0.2">
      <c r="A923" s="304" t="s">
        <v>4922</v>
      </c>
      <c r="B923" s="304" t="s">
        <v>5975</v>
      </c>
      <c r="C923" s="304">
        <v>927</v>
      </c>
      <c r="D923" s="349" t="s">
        <v>4402</v>
      </c>
      <c r="E923" s="309">
        <v>-999</v>
      </c>
      <c r="F923" s="309"/>
      <c r="G923" s="324">
        <v>40.929000000000002</v>
      </c>
      <c r="H923" s="324">
        <v>15.669</v>
      </c>
      <c r="I923" s="324" t="s">
        <v>232</v>
      </c>
      <c r="J923" s="368">
        <f>GEOMEAN(Y923,AV923,AK923)</f>
        <v>526.47187507871968</v>
      </c>
      <c r="K923" s="331">
        <f t="shared" ref="K923:K924" si="275">GEOMEAN(AA923,AL923,AW923)</f>
        <v>0.41523526603009125</v>
      </c>
      <c r="L923" s="304" t="str">
        <f t="shared" si="267"/>
        <v>C</v>
      </c>
      <c r="M923" s="388" t="s">
        <v>6089</v>
      </c>
      <c r="N923" s="304"/>
      <c r="O923" s="356"/>
      <c r="P923" s="356"/>
      <c r="Q923" s="356"/>
      <c r="R923" s="304"/>
      <c r="S923" s="304"/>
      <c r="T923" s="304"/>
      <c r="U923" s="304"/>
      <c r="V923" s="304"/>
      <c r="W923" s="304" t="s">
        <v>581</v>
      </c>
      <c r="X923" s="304" t="s">
        <v>232</v>
      </c>
      <c r="Y923" s="366">
        <f t="shared" si="269"/>
        <v>506.6</v>
      </c>
      <c r="Z923" s="304"/>
      <c r="AA923" s="304">
        <v>0.45</v>
      </c>
      <c r="AB923" s="304">
        <v>-999</v>
      </c>
      <c r="AC923" s="304">
        <v>-999</v>
      </c>
      <c r="AD923" s="366">
        <v>-999</v>
      </c>
      <c r="AE923" s="304">
        <v>-999</v>
      </c>
      <c r="AF923" s="304">
        <v>-999</v>
      </c>
      <c r="AG923" s="304"/>
      <c r="AH923" s="304">
        <v>6.3696000000000003E-2</v>
      </c>
      <c r="AI923" s="312"/>
      <c r="AJ923" s="332">
        <v>526</v>
      </c>
      <c r="AK923" s="304">
        <f t="shared" si="268"/>
        <v>555</v>
      </c>
      <c r="AL923" s="363">
        <v>0.43</v>
      </c>
      <c r="AM923" s="389" t="str">
        <f t="shared" si="270"/>
        <v/>
      </c>
      <c r="AN923" s="304"/>
      <c r="AO923" s="304"/>
      <c r="AP923" s="312"/>
      <c r="AQ923" s="312"/>
      <c r="AR923" s="312"/>
      <c r="AS923" s="312"/>
      <c r="AT923" s="312"/>
      <c r="AU923" s="329">
        <f>VLOOKUP(C923,[1]world!$A$2:$B$3555,2,FALSE)</f>
        <v>1</v>
      </c>
      <c r="AV923" s="329">
        <v>519</v>
      </c>
      <c r="AW923" s="304">
        <v>0.37</v>
      </c>
      <c r="AX923" s="304">
        <v>-999</v>
      </c>
      <c r="AY923" s="304">
        <v>-999</v>
      </c>
      <c r="AZ923" s="304">
        <v>-999</v>
      </c>
      <c r="BA923" s="304">
        <v>-999</v>
      </c>
      <c r="BB923" s="304">
        <v>-999</v>
      </c>
      <c r="BC923" s="304">
        <v>-999</v>
      </c>
      <c r="BD923" s="304">
        <v>-999</v>
      </c>
      <c r="BE923" s="304">
        <v>-999</v>
      </c>
      <c r="BF923" s="304">
        <v>-999</v>
      </c>
      <c r="BG923" s="304">
        <v>-999</v>
      </c>
      <c r="BH923" s="304">
        <v>-999</v>
      </c>
      <c r="BI923" s="304">
        <v>-999</v>
      </c>
      <c r="BJ923" s="304" t="s">
        <v>4954</v>
      </c>
      <c r="BK923" s="304" t="s">
        <v>4954</v>
      </c>
      <c r="BL923" s="304" t="s">
        <v>4954</v>
      </c>
    </row>
    <row r="924" spans="1:64" ht="15" customHeight="1" x14ac:dyDescent="0.2">
      <c r="A924" s="304" t="s">
        <v>4922</v>
      </c>
      <c r="B924" s="304" t="s">
        <v>5975</v>
      </c>
      <c r="C924" s="304">
        <v>928</v>
      </c>
      <c r="D924" s="349" t="s">
        <v>4452</v>
      </c>
      <c r="E924" s="309">
        <v>-999</v>
      </c>
      <c r="F924" s="309"/>
      <c r="G924" s="324">
        <v>41.287999999999997</v>
      </c>
      <c r="H924" s="324">
        <v>13.98</v>
      </c>
      <c r="I924" s="324" t="s">
        <v>232</v>
      </c>
      <c r="J924" s="368">
        <f>GEOMEAN(Y924,AV924,AK924)</f>
        <v>475.09768037302933</v>
      </c>
      <c r="K924" s="331">
        <f t="shared" si="275"/>
        <v>0.38547027482550061</v>
      </c>
      <c r="L924" s="304" t="str">
        <f t="shared" si="267"/>
        <v>C</v>
      </c>
      <c r="M924" s="388" t="s">
        <v>6089</v>
      </c>
      <c r="N924" s="304"/>
      <c r="O924" s="356"/>
      <c r="P924" s="356"/>
      <c r="Q924" s="356"/>
      <c r="R924" s="304"/>
      <c r="S924" s="304"/>
      <c r="T924" s="304"/>
      <c r="U924" s="304"/>
      <c r="V924" s="304"/>
      <c r="W924" s="304" t="s">
        <v>1718</v>
      </c>
      <c r="X924" s="304" t="s">
        <v>206</v>
      </c>
      <c r="Y924" s="366">
        <f t="shared" si="269"/>
        <v>338.6</v>
      </c>
      <c r="Z924" s="304"/>
      <c r="AA924" s="331">
        <v>0.36</v>
      </c>
      <c r="AB924" s="304">
        <v>-999</v>
      </c>
      <c r="AC924" s="304">
        <v>-999</v>
      </c>
      <c r="AD924" s="366">
        <v>-999</v>
      </c>
      <c r="AE924" s="304">
        <v>-999</v>
      </c>
      <c r="AF924" s="304">
        <v>-999</v>
      </c>
      <c r="AG924" s="304"/>
      <c r="AH924" s="304">
        <v>0.137686</v>
      </c>
      <c r="AI924" s="312"/>
      <c r="AJ924" s="332">
        <v>752</v>
      </c>
      <c r="AK924" s="304">
        <f t="shared" si="268"/>
        <v>690</v>
      </c>
      <c r="AL924" s="363">
        <v>0.43</v>
      </c>
      <c r="AM924" s="389" t="str">
        <f t="shared" si="270"/>
        <v/>
      </c>
      <c r="AN924" s="304"/>
      <c r="AO924" s="304"/>
      <c r="AP924" s="312"/>
      <c r="AQ924" s="312"/>
      <c r="AR924" s="312"/>
      <c r="AS924" s="312"/>
      <c r="AT924" s="312"/>
      <c r="AU924" s="329">
        <f>VLOOKUP(C924,[1]world!$A$2:$B$3555,2,FALSE)</f>
        <v>4</v>
      </c>
      <c r="AV924" s="329">
        <v>459</v>
      </c>
      <c r="AW924" s="304">
        <v>0.37</v>
      </c>
      <c r="AX924" s="304">
        <v>-999</v>
      </c>
      <c r="AY924" s="304">
        <v>-999</v>
      </c>
      <c r="AZ924" s="304">
        <v>-999</v>
      </c>
      <c r="BA924" s="304">
        <v>-999</v>
      </c>
      <c r="BB924" s="304">
        <v>-999</v>
      </c>
      <c r="BC924" s="304">
        <v>-999</v>
      </c>
      <c r="BD924" s="304">
        <v>-999</v>
      </c>
      <c r="BE924" s="304">
        <v>-999</v>
      </c>
      <c r="BF924" s="304">
        <v>-999</v>
      </c>
      <c r="BG924" s="304">
        <v>-999</v>
      </c>
      <c r="BH924" s="304">
        <v>-999</v>
      </c>
      <c r="BI924" s="304">
        <v>-999</v>
      </c>
      <c r="BJ924" s="304" t="s">
        <v>4954</v>
      </c>
      <c r="BK924" s="304" t="s">
        <v>4954</v>
      </c>
      <c r="BL924" s="304" t="s">
        <v>4954</v>
      </c>
    </row>
    <row r="925" spans="1:64" ht="15" hidden="1" customHeight="1" x14ac:dyDescent="0.2">
      <c r="A925" s="304" t="s">
        <v>4922</v>
      </c>
      <c r="B925" s="304" t="s">
        <v>5977</v>
      </c>
      <c r="C925" s="304">
        <v>929</v>
      </c>
      <c r="D925" s="349" t="s">
        <v>2598</v>
      </c>
      <c r="E925" s="309">
        <v>-999</v>
      </c>
      <c r="F925" s="309"/>
      <c r="G925" s="324">
        <v>34.564</v>
      </c>
      <c r="H925" s="324">
        <v>135.46899999999999</v>
      </c>
      <c r="I925" s="324" t="s">
        <v>232</v>
      </c>
      <c r="J925" s="368">
        <f>P925</f>
        <v>256</v>
      </c>
      <c r="K925" s="331">
        <v>0.11</v>
      </c>
      <c r="L925" s="304" t="str">
        <f t="shared" si="267"/>
        <v>D</v>
      </c>
      <c r="M925" s="388">
        <v>1</v>
      </c>
      <c r="N925" s="304"/>
      <c r="O925" s="356">
        <v>21</v>
      </c>
      <c r="P925" s="331">
        <v>256</v>
      </c>
      <c r="Q925" s="310" t="s">
        <v>2549</v>
      </c>
      <c r="R925" s="304"/>
      <c r="S925" s="304"/>
      <c r="T925" s="304"/>
      <c r="U925" s="304"/>
      <c r="V925" s="304"/>
      <c r="W925" s="310" t="s">
        <v>1401</v>
      </c>
      <c r="X925" s="304" t="s">
        <v>240</v>
      </c>
      <c r="Y925" s="366">
        <f t="shared" si="269"/>
        <v>181.5</v>
      </c>
      <c r="Z925" s="304">
        <v>0.2</v>
      </c>
      <c r="AA925" s="304"/>
      <c r="AB925" s="304">
        <v>-999</v>
      </c>
      <c r="AC925" s="304">
        <v>-999</v>
      </c>
      <c r="AD925" s="366">
        <v>-999</v>
      </c>
      <c r="AE925" s="304">
        <v>-999</v>
      </c>
      <c r="AF925" s="304">
        <v>-999</v>
      </c>
      <c r="AG925" s="304"/>
      <c r="AH925" s="304">
        <v>7.3000699999999996E-3</v>
      </c>
      <c r="AI925" s="312"/>
      <c r="AJ925" s="332">
        <v>362</v>
      </c>
      <c r="AK925" s="304">
        <f t="shared" si="268"/>
        <v>425</v>
      </c>
      <c r="AL925" s="304">
        <f>IF(AH925&lt;=0.0022,0.2,0.43)</f>
        <v>0.43</v>
      </c>
      <c r="AM925" s="389" t="str">
        <f t="shared" si="270"/>
        <v/>
      </c>
      <c r="AN925" s="304"/>
      <c r="AO925" s="304"/>
      <c r="AP925" s="312"/>
      <c r="AQ925" s="312"/>
      <c r="AR925" s="312"/>
      <c r="AS925" s="312"/>
      <c r="AT925" s="312"/>
      <c r="AU925" s="329">
        <f>VLOOKUP(C925,[1]world!$A$2:$B$3555,2,FALSE)</f>
        <v>15</v>
      </c>
      <c r="AV925" s="329">
        <v>363</v>
      </c>
      <c r="AW925" s="304">
        <v>0.37</v>
      </c>
      <c r="AX925" s="304">
        <v>620</v>
      </c>
      <c r="AY925" s="304">
        <v>-999</v>
      </c>
      <c r="AZ925" s="304">
        <v>1300</v>
      </c>
      <c r="BA925" s="304">
        <v>620</v>
      </c>
      <c r="BB925" s="304">
        <v>-999</v>
      </c>
      <c r="BC925" s="304">
        <v>1300</v>
      </c>
      <c r="BD925" s="304">
        <v>620</v>
      </c>
      <c r="BE925" s="304">
        <v>620</v>
      </c>
      <c r="BF925" s="304">
        <v>-999</v>
      </c>
      <c r="BG925" s="304">
        <v>-999</v>
      </c>
      <c r="BH925" s="304">
        <v>1300</v>
      </c>
      <c r="BI925" s="304">
        <v>1300</v>
      </c>
      <c r="BJ925" s="304">
        <v>2</v>
      </c>
      <c r="BK925" s="304" t="s">
        <v>4954</v>
      </c>
      <c r="BL925" s="304">
        <v>2</v>
      </c>
    </row>
    <row r="926" spans="1:64" ht="15" hidden="1" customHeight="1" x14ac:dyDescent="0.2">
      <c r="A926" s="304" t="s">
        <v>4922</v>
      </c>
      <c r="B926" s="304" t="s">
        <v>5970</v>
      </c>
      <c r="C926" s="304">
        <v>930</v>
      </c>
      <c r="D926" s="349" t="s">
        <v>4362</v>
      </c>
      <c r="E926" s="309">
        <v>-999</v>
      </c>
      <c r="F926" s="309"/>
      <c r="G926" s="324">
        <v>40.737000000000002</v>
      </c>
      <c r="H926" s="324">
        <v>30.384</v>
      </c>
      <c r="I926" s="324" t="s">
        <v>232</v>
      </c>
      <c r="J926" s="368">
        <f>P926</f>
        <v>411.91</v>
      </c>
      <c r="K926" s="331">
        <v>0.1</v>
      </c>
      <c r="L926" s="304" t="str">
        <f t="shared" si="267"/>
        <v>C</v>
      </c>
      <c r="M926" s="388">
        <v>0</v>
      </c>
      <c r="N926" s="304"/>
      <c r="O926" s="356">
        <v>56.241</v>
      </c>
      <c r="P926" s="356">
        <v>411.91</v>
      </c>
      <c r="Q926" s="309">
        <v>3374</v>
      </c>
      <c r="R926" s="304" t="s">
        <v>5948</v>
      </c>
      <c r="S926" s="304"/>
      <c r="T926" s="304"/>
      <c r="U926" s="304"/>
      <c r="V926" s="304"/>
      <c r="W926" s="304" t="s">
        <v>1398</v>
      </c>
      <c r="X926" s="304" t="s">
        <v>205</v>
      </c>
      <c r="Y926" s="366">
        <f t="shared" si="269"/>
        <v>424.8</v>
      </c>
      <c r="Z926" s="304"/>
      <c r="AA926" s="304"/>
      <c r="AB926" s="304">
        <v>-999</v>
      </c>
      <c r="AC926" s="304">
        <v>-999</v>
      </c>
      <c r="AD926" s="366">
        <v>-999</v>
      </c>
      <c r="AE926" s="304">
        <v>-999</v>
      </c>
      <c r="AF926" s="304">
        <v>-999</v>
      </c>
      <c r="AG926" s="304"/>
      <c r="AH926" s="304">
        <v>1.78496E-2</v>
      </c>
      <c r="AI926" s="312"/>
      <c r="AJ926" s="332">
        <v>359</v>
      </c>
      <c r="AK926" s="304">
        <f t="shared" si="268"/>
        <v>270</v>
      </c>
      <c r="AL926" s="304">
        <f>IF(AH926&lt;=0.0022,0.2,0.43)</f>
        <v>0.43</v>
      </c>
      <c r="AM926" s="389" t="str">
        <f t="shared" si="270"/>
        <v/>
      </c>
      <c r="AN926" s="304"/>
      <c r="AO926" s="304"/>
      <c r="AP926" s="312"/>
      <c r="AQ926" s="312"/>
      <c r="AR926" s="312"/>
      <c r="AS926" s="312"/>
      <c r="AT926" s="312"/>
      <c r="AU926" s="329">
        <f>VLOOKUP(C926,[1]world!$A$2:$B$3555,2,FALSE)</f>
        <v>8</v>
      </c>
      <c r="AV926" s="329">
        <v>374</v>
      </c>
      <c r="AW926" s="304">
        <v>0.37</v>
      </c>
      <c r="AX926" s="304">
        <v>-999</v>
      </c>
      <c r="AY926" s="304">
        <v>-999</v>
      </c>
      <c r="AZ926" s="304">
        <v>-999</v>
      </c>
      <c r="BA926" s="304">
        <v>-999</v>
      </c>
      <c r="BB926" s="304">
        <v>-999</v>
      </c>
      <c r="BC926" s="304">
        <v>-999</v>
      </c>
      <c r="BD926" s="304">
        <v>-999</v>
      </c>
      <c r="BE926" s="304">
        <v>-999</v>
      </c>
      <c r="BF926" s="304">
        <v>-999</v>
      </c>
      <c r="BG926" s="304">
        <v>-999</v>
      </c>
      <c r="BH926" s="304">
        <v>-999</v>
      </c>
      <c r="BI926" s="304">
        <v>-999</v>
      </c>
      <c r="BJ926" s="304" t="s">
        <v>4954</v>
      </c>
      <c r="BK926" s="304" t="s">
        <v>4954</v>
      </c>
      <c r="BL926" s="304" t="s">
        <v>4954</v>
      </c>
    </row>
    <row r="927" spans="1:64" ht="15" hidden="1" customHeight="1" x14ac:dyDescent="0.2">
      <c r="A927" s="304" t="s">
        <v>4922</v>
      </c>
      <c r="B927" s="304" t="s">
        <v>5968</v>
      </c>
      <c r="C927" s="304">
        <v>931</v>
      </c>
      <c r="D927" s="349" t="s">
        <v>287</v>
      </c>
      <c r="E927" s="309">
        <v>-999</v>
      </c>
      <c r="F927" s="309"/>
      <c r="G927" s="324">
        <v>22.725200000000001</v>
      </c>
      <c r="H927" s="324">
        <v>120.49079999999999</v>
      </c>
      <c r="I927" s="324" t="s">
        <v>232</v>
      </c>
      <c r="J927" s="368">
        <f>EXP(0.21*LN(Y927)+0.33*LN(AF927)+0.28*LN(AJ927)+0.18*LN(AV927))</f>
        <v>295.80409902065105</v>
      </c>
      <c r="K927" s="331">
        <f>SQRT(0.21*AA927^2+0.33*AG927^2+0.28*AL927^2+0.18*AW927^2)</f>
        <v>0.3735866699977396</v>
      </c>
      <c r="L927" s="304" t="str">
        <f t="shared" si="267"/>
        <v>D</v>
      </c>
      <c r="M927" s="388" t="s">
        <v>6093</v>
      </c>
      <c r="N927" s="304"/>
      <c r="O927" s="356"/>
      <c r="P927" s="356"/>
      <c r="Q927" s="356"/>
      <c r="R927" s="304"/>
      <c r="S927" s="304"/>
      <c r="T927" s="304"/>
      <c r="U927" s="304"/>
      <c r="V927" s="304"/>
      <c r="W927" s="315" t="s">
        <v>286</v>
      </c>
      <c r="X927" s="304" t="s">
        <v>213</v>
      </c>
      <c r="Y927" s="366">
        <f t="shared" si="269"/>
        <v>274.5</v>
      </c>
      <c r="Z927" s="304"/>
      <c r="AA927" s="331">
        <v>0.36</v>
      </c>
      <c r="AB927" s="304" t="s">
        <v>213</v>
      </c>
      <c r="AC927" s="304">
        <v>30</v>
      </c>
      <c r="AD927" s="366">
        <v>141.91</v>
      </c>
      <c r="AE927" s="304">
        <v>300</v>
      </c>
      <c r="AF927" s="331">
        <f>EXP(IF(X927="A",LN(683.9),IF(X927="B",LN(559.6),IF(OR(X927="C",X927="D",X927="CD"),LN(225)+((LN(513)-LN(225))/(1+(EXP(LN(31.4)-LN(AC927))/0.48))),IF(X927="E",LN(204.2),"N/A")))))</f>
        <v>291.55533000588707</v>
      </c>
      <c r="AG927" s="304">
        <v>0.33</v>
      </c>
      <c r="AH927" s="304">
        <v>3.2863100000000002E-3</v>
      </c>
      <c r="AI927" s="312"/>
      <c r="AJ927" s="332">
        <v>279</v>
      </c>
      <c r="AK927" s="304">
        <f t="shared" si="268"/>
        <v>270</v>
      </c>
      <c r="AL927" s="363">
        <v>0.43</v>
      </c>
      <c r="AM927" s="389" t="str">
        <f t="shared" si="270"/>
        <v/>
      </c>
      <c r="AN927" s="304"/>
      <c r="AO927" s="304"/>
      <c r="AP927" s="312"/>
      <c r="AQ927" s="312"/>
      <c r="AR927" s="312"/>
      <c r="AS927" s="312"/>
      <c r="AT927" s="312"/>
      <c r="AU927" s="329">
        <f>VLOOKUP(C927,[1]world!$A$2:$B$3555,2,FALSE)</f>
        <v>15</v>
      </c>
      <c r="AV927" s="329">
        <v>363</v>
      </c>
      <c r="AW927" s="304">
        <v>0.37</v>
      </c>
      <c r="AX927" s="304">
        <v>-999</v>
      </c>
      <c r="AY927" s="304">
        <v>-999</v>
      </c>
      <c r="AZ927" s="304">
        <v>-999</v>
      </c>
      <c r="BA927" s="304">
        <v>-999</v>
      </c>
      <c r="BB927" s="304">
        <v>-999</v>
      </c>
      <c r="BC927" s="304">
        <v>-999</v>
      </c>
      <c r="BD927" s="304">
        <v>-999</v>
      </c>
      <c r="BE927" s="304">
        <v>-999</v>
      </c>
      <c r="BF927" s="304">
        <v>-999</v>
      </c>
      <c r="BG927" s="304">
        <v>-999</v>
      </c>
      <c r="BH927" s="304">
        <v>-999</v>
      </c>
      <c r="BI927" s="304">
        <v>-999</v>
      </c>
      <c r="BJ927" s="304" t="s">
        <v>4954</v>
      </c>
      <c r="BK927" s="304" t="s">
        <v>4954</v>
      </c>
      <c r="BL927" s="304" t="s">
        <v>4954</v>
      </c>
    </row>
    <row r="928" spans="1:64" ht="15" hidden="1" customHeight="1" x14ac:dyDescent="0.2">
      <c r="A928" s="304" t="s">
        <v>4922</v>
      </c>
      <c r="B928" s="304" t="s">
        <v>5977</v>
      </c>
      <c r="C928" s="304">
        <v>932</v>
      </c>
      <c r="D928" s="349" t="s">
        <v>2683</v>
      </c>
      <c r="E928" s="309">
        <v>-999</v>
      </c>
      <c r="F928" s="309"/>
      <c r="G928" s="324">
        <v>34.69</v>
      </c>
      <c r="H928" s="324">
        <v>135.5</v>
      </c>
      <c r="I928" s="324" t="s">
        <v>232</v>
      </c>
      <c r="J928" s="368">
        <f>P928</f>
        <v>256</v>
      </c>
      <c r="K928" s="331">
        <v>0.11</v>
      </c>
      <c r="L928" s="304" t="str">
        <f t="shared" si="267"/>
        <v>D</v>
      </c>
      <c r="M928" s="388">
        <v>1</v>
      </c>
      <c r="N928" s="304"/>
      <c r="O928" s="356">
        <v>21</v>
      </c>
      <c r="P928" s="331">
        <v>256</v>
      </c>
      <c r="Q928" s="310" t="s">
        <v>2549</v>
      </c>
      <c r="R928" s="304"/>
      <c r="S928" s="304"/>
      <c r="T928" s="304"/>
      <c r="U928" s="304"/>
      <c r="V928" s="304"/>
      <c r="W928" s="310" t="s">
        <v>1401</v>
      </c>
      <c r="X928" s="304" t="s">
        <v>240</v>
      </c>
      <c r="Y928" s="366">
        <f t="shared" si="269"/>
        <v>181.5</v>
      </c>
      <c r="Z928" s="304">
        <v>0.2</v>
      </c>
      <c r="AA928" s="304"/>
      <c r="AB928" s="304">
        <v>-999</v>
      </c>
      <c r="AC928" s="304">
        <v>-999</v>
      </c>
      <c r="AD928" s="366">
        <v>-999</v>
      </c>
      <c r="AE928" s="304">
        <v>-999</v>
      </c>
      <c r="AF928" s="304">
        <v>-999</v>
      </c>
      <c r="AG928" s="304"/>
      <c r="AH928" s="304">
        <v>5.0917999999999996E-3</v>
      </c>
      <c r="AI928" s="312"/>
      <c r="AJ928" s="332">
        <v>320</v>
      </c>
      <c r="AK928" s="304">
        <f t="shared" si="268"/>
        <v>270</v>
      </c>
      <c r="AL928" s="304">
        <f>IF(AH928&lt;=0.0022,0.2,0.43)</f>
        <v>0.43</v>
      </c>
      <c r="AM928" s="389" t="str">
        <f t="shared" si="270"/>
        <v/>
      </c>
      <c r="AN928" s="304"/>
      <c r="AO928" s="304"/>
      <c r="AP928" s="312"/>
      <c r="AQ928" s="312"/>
      <c r="AR928" s="312"/>
      <c r="AS928" s="312"/>
      <c r="AT928" s="312"/>
      <c r="AU928" s="329">
        <f>VLOOKUP(C928,[1]world!$A$2:$B$3555,2,FALSE)</f>
        <v>12</v>
      </c>
      <c r="AV928" s="329">
        <v>297</v>
      </c>
      <c r="AW928" s="304">
        <v>0.37</v>
      </c>
      <c r="AX928" s="304">
        <v>640</v>
      </c>
      <c r="AY928" s="304">
        <v>-999</v>
      </c>
      <c r="AZ928" s="304">
        <v>1360</v>
      </c>
      <c r="BA928" s="304">
        <v>640</v>
      </c>
      <c r="BB928" s="304">
        <v>-999</v>
      </c>
      <c r="BC928" s="304">
        <v>1360</v>
      </c>
      <c r="BD928" s="304">
        <v>640</v>
      </c>
      <c r="BE928" s="304">
        <v>640</v>
      </c>
      <c r="BF928" s="304">
        <v>-999</v>
      </c>
      <c r="BG928" s="304">
        <v>-999</v>
      </c>
      <c r="BH928" s="304">
        <v>1360</v>
      </c>
      <c r="BI928" s="304">
        <v>1360</v>
      </c>
      <c r="BJ928" s="304">
        <v>2</v>
      </c>
      <c r="BK928" s="304" t="s">
        <v>4954</v>
      </c>
      <c r="BL928" s="304">
        <v>2</v>
      </c>
    </row>
    <row r="929" spans="1:64" ht="15" customHeight="1" x14ac:dyDescent="0.2">
      <c r="A929" s="304" t="s">
        <v>4922</v>
      </c>
      <c r="B929" s="304" t="s">
        <v>5975</v>
      </c>
      <c r="C929" s="304">
        <v>933</v>
      </c>
      <c r="D929" s="349" t="s">
        <v>4534</v>
      </c>
      <c r="E929" s="309">
        <v>-999</v>
      </c>
      <c r="F929" s="309"/>
      <c r="G929" s="324">
        <v>42.734000000000002</v>
      </c>
      <c r="H929" s="324">
        <v>12.741</v>
      </c>
      <c r="I929" s="324" t="s">
        <v>232</v>
      </c>
      <c r="J929" s="368">
        <f>GEOMEAN(Y929,AV929,AK929)</f>
        <v>490.17047379551963</v>
      </c>
      <c r="K929" s="331">
        <f>GEOMEAN(AA929,AL929,AW929)</f>
        <v>0.41523526603009125</v>
      </c>
      <c r="L929" s="304" t="str">
        <f t="shared" si="267"/>
        <v>C</v>
      </c>
      <c r="M929" s="388" t="s">
        <v>6089</v>
      </c>
      <c r="N929" s="304"/>
      <c r="O929" s="356"/>
      <c r="P929" s="304"/>
      <c r="Q929" s="310"/>
      <c r="R929" s="304"/>
      <c r="S929" s="304"/>
      <c r="T929" s="304"/>
      <c r="U929" s="304"/>
      <c r="V929" s="304"/>
      <c r="W929" s="304" t="s">
        <v>1702</v>
      </c>
      <c r="X929" s="304" t="s">
        <v>232</v>
      </c>
      <c r="Y929" s="366">
        <f t="shared" si="269"/>
        <v>506.6</v>
      </c>
      <c r="Z929" s="304"/>
      <c r="AA929" s="304">
        <v>0.45</v>
      </c>
      <c r="AB929" s="304">
        <v>-999</v>
      </c>
      <c r="AC929" s="304">
        <v>-999</v>
      </c>
      <c r="AD929" s="366">
        <v>-999</v>
      </c>
      <c r="AE929" s="304">
        <v>-999</v>
      </c>
      <c r="AF929" s="304">
        <v>-999</v>
      </c>
      <c r="AG929" s="304"/>
      <c r="AH929" s="304">
        <v>4.17907E-2</v>
      </c>
      <c r="AI929" s="312"/>
      <c r="AJ929" s="332">
        <v>457</v>
      </c>
      <c r="AK929" s="304">
        <f t="shared" si="268"/>
        <v>425</v>
      </c>
      <c r="AL929" s="363">
        <v>0.43</v>
      </c>
      <c r="AM929" s="389" t="str">
        <f t="shared" si="270"/>
        <v/>
      </c>
      <c r="AN929" s="304"/>
      <c r="AO929" s="304"/>
      <c r="AP929" s="312"/>
      <c r="AQ929" s="312"/>
      <c r="AR929" s="312"/>
      <c r="AS929" s="312"/>
      <c r="AT929" s="312"/>
      <c r="AU929" s="329">
        <f>VLOOKUP(C929,[1]world!$A$2:$B$3555,2,FALSE)</f>
        <v>3</v>
      </c>
      <c r="AV929" s="329">
        <v>547</v>
      </c>
      <c r="AW929" s="304">
        <v>0.37</v>
      </c>
      <c r="AX929" s="304">
        <v>-999</v>
      </c>
      <c r="AY929" s="304">
        <v>-999</v>
      </c>
      <c r="AZ929" s="304">
        <v>-999</v>
      </c>
      <c r="BA929" s="304">
        <v>-999</v>
      </c>
      <c r="BB929" s="304">
        <v>-999</v>
      </c>
      <c r="BC929" s="304">
        <v>-999</v>
      </c>
      <c r="BD929" s="304">
        <v>-999</v>
      </c>
      <c r="BE929" s="304">
        <v>-999</v>
      </c>
      <c r="BF929" s="304">
        <v>-999</v>
      </c>
      <c r="BG929" s="304">
        <v>-999</v>
      </c>
      <c r="BH929" s="304">
        <v>-999</v>
      </c>
      <c r="BI929" s="304">
        <v>-999</v>
      </c>
      <c r="BJ929" s="304" t="s">
        <v>4954</v>
      </c>
      <c r="BK929" s="304" t="s">
        <v>4954</v>
      </c>
      <c r="BL929" s="304" t="s">
        <v>4954</v>
      </c>
    </row>
    <row r="930" spans="1:64" ht="15" hidden="1" customHeight="1" x14ac:dyDescent="0.2">
      <c r="A930" s="304" t="s">
        <v>4922</v>
      </c>
      <c r="B930" s="304" t="s">
        <v>5968</v>
      </c>
      <c r="C930" s="304">
        <v>934</v>
      </c>
      <c r="D930" s="349" t="s">
        <v>290</v>
      </c>
      <c r="E930" s="309">
        <v>-999</v>
      </c>
      <c r="F930" s="309"/>
      <c r="G930" s="324">
        <v>22.745999999999999</v>
      </c>
      <c r="H930" s="324">
        <v>120.63200000000001</v>
      </c>
      <c r="I930" s="324" t="s">
        <v>214</v>
      </c>
      <c r="J930" s="368">
        <f>EXP(0.21*LN(Y930)+0.33*LN(AF930)+0.28*LN(AJ930)+0.18*LN(AV930))</f>
        <v>535.13466401343635</v>
      </c>
      <c r="K930" s="331">
        <f>SQRT(0.21*AA930^2+0.33*AG930^2+0.28*AL930^2+0.18*AW930^2)</f>
        <v>0.3735866699977396</v>
      </c>
      <c r="L930" s="304" t="str">
        <f t="shared" si="267"/>
        <v>C</v>
      </c>
      <c r="M930" s="388" t="s">
        <v>6093</v>
      </c>
      <c r="N930" s="304"/>
      <c r="O930" s="356"/>
      <c r="P930" s="304"/>
      <c r="Q930" s="310"/>
      <c r="R930" s="304"/>
      <c r="S930" s="304"/>
      <c r="T930" s="304"/>
      <c r="U930" s="304"/>
      <c r="V930" s="304"/>
      <c r="W930" s="304" t="s">
        <v>204</v>
      </c>
      <c r="X930" s="304" t="s">
        <v>205</v>
      </c>
      <c r="Y930" s="366">
        <f t="shared" si="269"/>
        <v>424.8</v>
      </c>
      <c r="Z930" s="304"/>
      <c r="AA930" s="331">
        <v>0.36</v>
      </c>
      <c r="AB930" s="304" t="s">
        <v>205</v>
      </c>
      <c r="AC930" s="304">
        <v>148</v>
      </c>
      <c r="AD930" s="366">
        <v>0</v>
      </c>
      <c r="AE930" s="304">
        <v>559.6</v>
      </c>
      <c r="AF930" s="331">
        <f>EXP(IF(X930="A",LN(683.9),IF(X930="B",LN(559.6),IF(OR(X930="C",X930="D",X930="CD"),LN(225)+((LN(513)-LN(225))/(1+(EXP(LN(31.4)-LN(AC930))/0.48))),IF(X930="E",LN(204.2),"N/A")))))</f>
        <v>559.60000000000025</v>
      </c>
      <c r="AG930" s="304">
        <v>0.33</v>
      </c>
      <c r="AH930" s="304">
        <v>3.3766699999999997E-2</v>
      </c>
      <c r="AI930" s="312"/>
      <c r="AJ930" s="332">
        <v>760</v>
      </c>
      <c r="AK930" s="304">
        <f t="shared" si="268"/>
        <v>760</v>
      </c>
      <c r="AL930" s="363">
        <v>0.43</v>
      </c>
      <c r="AM930" s="389" t="str">
        <f t="shared" si="270"/>
        <v/>
      </c>
      <c r="AN930" s="304"/>
      <c r="AO930" s="304"/>
      <c r="AP930" s="312"/>
      <c r="AQ930" s="312"/>
      <c r="AR930" s="312"/>
      <c r="AS930" s="312"/>
      <c r="AT930" s="312"/>
      <c r="AU930" s="329">
        <f>VLOOKUP(C930,[1]world!$A$2:$B$3555,2,FALSE)</f>
        <v>8</v>
      </c>
      <c r="AV930" s="329">
        <v>374</v>
      </c>
      <c r="AW930" s="304">
        <v>0.37</v>
      </c>
      <c r="AX930" s="304">
        <v>-999</v>
      </c>
      <c r="AY930" s="304">
        <v>-999</v>
      </c>
      <c r="AZ930" s="304">
        <v>-999</v>
      </c>
      <c r="BA930" s="304">
        <v>-999</v>
      </c>
      <c r="BB930" s="304">
        <v>-999</v>
      </c>
      <c r="BC930" s="304">
        <v>-999</v>
      </c>
      <c r="BD930" s="304">
        <v>-999</v>
      </c>
      <c r="BE930" s="304">
        <v>-999</v>
      </c>
      <c r="BF930" s="304">
        <v>-999</v>
      </c>
      <c r="BG930" s="304">
        <v>-999</v>
      </c>
      <c r="BH930" s="304">
        <v>-999</v>
      </c>
      <c r="BI930" s="304">
        <v>-999</v>
      </c>
      <c r="BJ930" s="304" t="s">
        <v>4954</v>
      </c>
      <c r="BK930" s="304" t="s">
        <v>4954</v>
      </c>
      <c r="BL930" s="304" t="s">
        <v>4954</v>
      </c>
    </row>
    <row r="931" spans="1:64" ht="15" customHeight="1" x14ac:dyDescent="0.2">
      <c r="A931" s="304" t="s">
        <v>4922</v>
      </c>
      <c r="B931" s="304" t="s">
        <v>5975</v>
      </c>
      <c r="C931" s="304">
        <v>935</v>
      </c>
      <c r="D931" s="349" t="s">
        <v>4932</v>
      </c>
      <c r="E931" s="309">
        <v>-999</v>
      </c>
      <c r="F931" s="309"/>
      <c r="G931" s="324">
        <v>41.018349999999998</v>
      </c>
      <c r="H931" s="324">
        <v>15.11167</v>
      </c>
      <c r="I931" s="324" t="s">
        <v>232</v>
      </c>
      <c r="J931" s="367">
        <v>382</v>
      </c>
      <c r="K931" s="331">
        <v>0.1</v>
      </c>
      <c r="L931" s="304" t="str">
        <f t="shared" si="267"/>
        <v>C</v>
      </c>
      <c r="M931" s="388">
        <v>0</v>
      </c>
      <c r="N931" s="304"/>
      <c r="O931" s="356"/>
      <c r="P931" s="304"/>
      <c r="Q931" s="310"/>
      <c r="R931" s="304"/>
      <c r="S931" s="304"/>
      <c r="T931" s="304"/>
      <c r="U931" s="304"/>
      <c r="V931" s="304"/>
      <c r="W931" s="304" t="s">
        <v>1462</v>
      </c>
      <c r="X931" s="304" t="s">
        <v>206</v>
      </c>
      <c r="Y931" s="366">
        <f t="shared" si="269"/>
        <v>338.6</v>
      </c>
      <c r="Z931" s="304"/>
      <c r="AA931" s="304"/>
      <c r="AB931" s="304">
        <v>-999</v>
      </c>
      <c r="AC931" s="304">
        <v>-999</v>
      </c>
      <c r="AD931" s="366">
        <v>-999</v>
      </c>
      <c r="AE931" s="304">
        <v>-999</v>
      </c>
      <c r="AF931" s="304">
        <v>-999</v>
      </c>
      <c r="AG931" s="304"/>
      <c r="AH931" s="304">
        <v>0.11385099999999999</v>
      </c>
      <c r="AI931" s="312"/>
      <c r="AJ931" s="332">
        <v>668</v>
      </c>
      <c r="AK931" s="304">
        <f t="shared" si="268"/>
        <v>690</v>
      </c>
      <c r="AL931" s="304">
        <f>IF(AH931&lt;=0.0022,0.2,0.43)</f>
        <v>0.43</v>
      </c>
      <c r="AM931" s="389" t="str">
        <f t="shared" si="270"/>
        <v/>
      </c>
      <c r="AN931" s="304"/>
      <c r="AO931" s="304"/>
      <c r="AP931" s="312"/>
      <c r="AQ931" s="312"/>
      <c r="AR931" s="312"/>
      <c r="AS931" s="312"/>
      <c r="AT931" s="312"/>
      <c r="AU931" s="329">
        <f>VLOOKUP(C931,[1]world!$A$2:$B$3555,2,FALSE)</f>
        <v>3</v>
      </c>
      <c r="AV931" s="329">
        <v>547</v>
      </c>
      <c r="AW931" s="304">
        <v>0.37</v>
      </c>
      <c r="AX931" s="304">
        <v>-999</v>
      </c>
      <c r="AY931" s="304">
        <v>-999</v>
      </c>
      <c r="AZ931" s="304">
        <v>-999</v>
      </c>
      <c r="BA931" s="304">
        <v>-999</v>
      </c>
      <c r="BB931" s="304">
        <v>-999</v>
      </c>
      <c r="BC931" s="304">
        <v>-999</v>
      </c>
      <c r="BD931" s="304">
        <v>-999</v>
      </c>
      <c r="BE931" s="304">
        <v>-999</v>
      </c>
      <c r="BF931" s="304">
        <v>-999</v>
      </c>
      <c r="BG931" s="304">
        <v>-999</v>
      </c>
      <c r="BH931" s="304">
        <v>-999</v>
      </c>
      <c r="BI931" s="304">
        <v>-999</v>
      </c>
      <c r="BJ931" s="304" t="s">
        <v>4954</v>
      </c>
      <c r="BK931" s="304" t="s">
        <v>4954</v>
      </c>
      <c r="BL931" s="304" t="s">
        <v>4954</v>
      </c>
    </row>
    <row r="932" spans="1:64" ht="15" hidden="1" customHeight="1" x14ac:dyDescent="0.2">
      <c r="A932" s="304" t="s">
        <v>4922</v>
      </c>
      <c r="B932" s="304" t="s">
        <v>5968</v>
      </c>
      <c r="C932" s="304">
        <v>936</v>
      </c>
      <c r="D932" s="349" t="s">
        <v>363</v>
      </c>
      <c r="E932" s="309">
        <v>-999</v>
      </c>
      <c r="F932" s="309"/>
      <c r="G932" s="324">
        <v>23.162500000000001</v>
      </c>
      <c r="H932" s="324">
        <v>120.7573</v>
      </c>
      <c r="I932" s="324" t="s">
        <v>214</v>
      </c>
      <c r="J932" s="368">
        <f>EXP(0.21*LN(Y932)+0.33*LN(AF932)+0.28*LN(AJ932)+0.18*LN(AV932))</f>
        <v>629.33977195889724</v>
      </c>
      <c r="K932" s="331">
        <f>SQRT(0.21*AA932^2+0.33*AG932^2+0.28*AL932^2+0.18*AW932^2)</f>
        <v>0.40511233010117081</v>
      </c>
      <c r="L932" s="304" t="str">
        <f t="shared" si="267"/>
        <v>C</v>
      </c>
      <c r="M932" s="388" t="s">
        <v>6093</v>
      </c>
      <c r="N932" s="304"/>
      <c r="O932" s="356"/>
      <c r="P932" s="304"/>
      <c r="Q932" s="310"/>
      <c r="R932" s="304"/>
      <c r="S932" s="304"/>
      <c r="T932" s="304"/>
      <c r="U932" s="304"/>
      <c r="V932" s="304"/>
      <c r="W932" s="315" t="s">
        <v>259</v>
      </c>
      <c r="X932" s="304" t="s">
        <v>232</v>
      </c>
      <c r="Y932" s="366">
        <f t="shared" si="269"/>
        <v>506.6</v>
      </c>
      <c r="Z932" s="304"/>
      <c r="AA932" s="304">
        <v>0.45</v>
      </c>
      <c r="AB932" s="304" t="s">
        <v>232</v>
      </c>
      <c r="AC932" s="304">
        <v>640</v>
      </c>
      <c r="AD932" s="366">
        <v>0</v>
      </c>
      <c r="AE932" s="304">
        <v>683.9</v>
      </c>
      <c r="AF932" s="331">
        <f>EXP(IF(X932="A",LN(683.9),IF(X932="B",LN(559.6),IF(OR(X932="C",X932="D",X932="CD"),LN(225)+((LN(513)-LN(225))/(1+(EXP(LN(31.4)-LN(AC932))/0.48))),IF(X932="E",LN(204.2),"N/A")))))</f>
        <v>683.90000000000032</v>
      </c>
      <c r="AG932" s="304">
        <v>0.37</v>
      </c>
      <c r="AH932" s="304">
        <v>0.20408299999999999</v>
      </c>
      <c r="AI932" s="312"/>
      <c r="AJ932" s="332">
        <v>760</v>
      </c>
      <c r="AK932" s="304">
        <f t="shared" si="268"/>
        <v>760</v>
      </c>
      <c r="AL932" s="363">
        <v>0.43</v>
      </c>
      <c r="AM932" s="389" t="str">
        <f t="shared" si="270"/>
        <v/>
      </c>
      <c r="AN932" s="304"/>
      <c r="AO932" s="304"/>
      <c r="AP932" s="312"/>
      <c r="AQ932" s="312"/>
      <c r="AR932" s="312"/>
      <c r="AS932" s="312"/>
      <c r="AT932" s="312"/>
      <c r="AU932" s="329">
        <f>VLOOKUP(C932,[1]world!$A$2:$B$3555,2,FALSE)</f>
        <v>1</v>
      </c>
      <c r="AV932" s="329">
        <v>519</v>
      </c>
      <c r="AW932" s="304">
        <v>0.37</v>
      </c>
      <c r="AX932" s="304">
        <v>-999</v>
      </c>
      <c r="AY932" s="304">
        <v>-999</v>
      </c>
      <c r="AZ932" s="304">
        <v>-999</v>
      </c>
      <c r="BA932" s="304">
        <v>-999</v>
      </c>
      <c r="BB932" s="304">
        <v>-999</v>
      </c>
      <c r="BC932" s="304">
        <v>-999</v>
      </c>
      <c r="BD932" s="304">
        <v>-999</v>
      </c>
      <c r="BE932" s="304">
        <v>-999</v>
      </c>
      <c r="BF932" s="304">
        <v>-999</v>
      </c>
      <c r="BG932" s="304">
        <v>-999</v>
      </c>
      <c r="BH932" s="304">
        <v>-999</v>
      </c>
      <c r="BI932" s="304">
        <v>-999</v>
      </c>
      <c r="BJ932" s="304" t="s">
        <v>4954</v>
      </c>
      <c r="BK932" s="304" t="s">
        <v>4954</v>
      </c>
      <c r="BL932" s="304" t="s">
        <v>4954</v>
      </c>
    </row>
    <row r="933" spans="1:64" ht="15" hidden="1" customHeight="1" x14ac:dyDescent="0.2">
      <c r="A933" s="304" t="s">
        <v>4922</v>
      </c>
      <c r="B933" s="304" t="s">
        <v>5977</v>
      </c>
      <c r="C933" s="304">
        <v>937</v>
      </c>
      <c r="D933" s="349" t="s">
        <v>2566</v>
      </c>
      <c r="E933" s="309">
        <v>-999</v>
      </c>
      <c r="F933" s="309"/>
      <c r="G933" s="324">
        <v>34.479999999999997</v>
      </c>
      <c r="H933" s="324">
        <v>135.40799999999999</v>
      </c>
      <c r="I933" s="324" t="s">
        <v>232</v>
      </c>
      <c r="J933" s="368">
        <f>P933</f>
        <v>312</v>
      </c>
      <c r="K933" s="331">
        <v>0.11</v>
      </c>
      <c r="L933" s="304" t="str">
        <f t="shared" si="267"/>
        <v>D</v>
      </c>
      <c r="M933" s="388">
        <v>1</v>
      </c>
      <c r="N933" s="304"/>
      <c r="O933" s="356">
        <v>21</v>
      </c>
      <c r="P933" s="331">
        <v>312</v>
      </c>
      <c r="Q933" s="310" t="s">
        <v>2549</v>
      </c>
      <c r="R933" s="304"/>
      <c r="S933" s="304"/>
      <c r="T933" s="304"/>
      <c r="U933" s="304"/>
      <c r="V933" s="304"/>
      <c r="W933" s="310" t="s">
        <v>1414</v>
      </c>
      <c r="X933" s="304" t="s">
        <v>213</v>
      </c>
      <c r="Y933" s="366">
        <f t="shared" si="269"/>
        <v>274.5</v>
      </c>
      <c r="Z933" s="304"/>
      <c r="AA933" s="304"/>
      <c r="AB933" s="304">
        <v>-999</v>
      </c>
      <c r="AC933" s="304">
        <v>-999</v>
      </c>
      <c r="AD933" s="366">
        <v>-999</v>
      </c>
      <c r="AE933" s="304">
        <v>-999</v>
      </c>
      <c r="AF933" s="304">
        <v>-999</v>
      </c>
      <c r="AG933" s="304"/>
      <c r="AH933" s="304">
        <v>5.0431E-3</v>
      </c>
      <c r="AI933" s="312"/>
      <c r="AJ933" s="332">
        <v>320</v>
      </c>
      <c r="AK933" s="304">
        <f t="shared" si="268"/>
        <v>270</v>
      </c>
      <c r="AL933" s="304">
        <f>IF(AH933&lt;=0.0022,0.2,0.43)</f>
        <v>0.43</v>
      </c>
      <c r="AM933" s="389" t="str">
        <f t="shared" si="270"/>
        <v/>
      </c>
      <c r="AN933" s="304"/>
      <c r="AO933" s="304"/>
      <c r="AP933" s="312"/>
      <c r="AQ933" s="312"/>
      <c r="AR933" s="312"/>
      <c r="AS933" s="312"/>
      <c r="AT933" s="312"/>
      <c r="AU933" s="329">
        <f>VLOOKUP(C933,[1]world!$A$2:$B$3555,2,FALSE)</f>
        <v>11</v>
      </c>
      <c r="AV933" s="329">
        <v>328</v>
      </c>
      <c r="AW933" s="304">
        <v>0.37</v>
      </c>
      <c r="AX933" s="304">
        <v>500</v>
      </c>
      <c r="AY933" s="304">
        <v>-999</v>
      </c>
      <c r="AZ933" s="304">
        <v>1060</v>
      </c>
      <c r="BA933" s="304">
        <v>500</v>
      </c>
      <c r="BB933" s="304">
        <v>-999</v>
      </c>
      <c r="BC933" s="304">
        <v>1060</v>
      </c>
      <c r="BD933" s="304">
        <v>500</v>
      </c>
      <c r="BE933" s="304">
        <v>500</v>
      </c>
      <c r="BF933" s="304">
        <v>-999</v>
      </c>
      <c r="BG933" s="304">
        <v>-999</v>
      </c>
      <c r="BH933" s="304">
        <v>1060</v>
      </c>
      <c r="BI933" s="304">
        <v>1060</v>
      </c>
      <c r="BJ933" s="304">
        <v>2</v>
      </c>
      <c r="BK933" s="304" t="s">
        <v>4954</v>
      </c>
      <c r="BL933" s="304">
        <v>2</v>
      </c>
    </row>
    <row r="934" spans="1:64" ht="15" hidden="1" customHeight="1" x14ac:dyDescent="0.2">
      <c r="A934" s="304" t="s">
        <v>4922</v>
      </c>
      <c r="B934" s="304" t="s">
        <v>5968</v>
      </c>
      <c r="C934" s="304">
        <v>938</v>
      </c>
      <c r="D934" s="349" t="s">
        <v>343</v>
      </c>
      <c r="E934" s="309">
        <v>-999</v>
      </c>
      <c r="F934" s="309"/>
      <c r="G934" s="324">
        <v>23.040199999999999</v>
      </c>
      <c r="H934" s="324">
        <v>120.2283</v>
      </c>
      <c r="I934" s="324" t="s">
        <v>244</v>
      </c>
      <c r="J934" s="368">
        <f>P934</f>
        <v>160.66999999999999</v>
      </c>
      <c r="K934" s="331">
        <v>0.11</v>
      </c>
      <c r="L934" s="304" t="str">
        <f t="shared" si="267"/>
        <v>E</v>
      </c>
      <c r="M934" s="388">
        <v>1</v>
      </c>
      <c r="N934" s="304"/>
      <c r="O934" s="356">
        <v>21</v>
      </c>
      <c r="P934" s="331">
        <v>160.66999999999999</v>
      </c>
      <c r="Q934" s="309">
        <v>2353</v>
      </c>
      <c r="R934" s="304" t="s">
        <v>5948</v>
      </c>
      <c r="S934" s="304"/>
      <c r="T934" s="304"/>
      <c r="U934" s="304"/>
      <c r="V934" s="304"/>
      <c r="W934" s="315" t="s">
        <v>326</v>
      </c>
      <c r="X934" s="304" t="s">
        <v>213</v>
      </c>
      <c r="Y934" s="366">
        <f t="shared" si="269"/>
        <v>274.5</v>
      </c>
      <c r="Z934" s="304"/>
      <c r="AA934" s="304"/>
      <c r="AB934" s="304" t="s">
        <v>213</v>
      </c>
      <c r="AC934" s="304">
        <v>8</v>
      </c>
      <c r="AD934" s="366">
        <v>160.66999999999999</v>
      </c>
      <c r="AE934" s="304">
        <v>200</v>
      </c>
      <c r="AF934" s="331" t="e">
        <f>EXP(IF(X934="A",LN(#REF!),IF(X934="B",LN(#REF!),IF(OR(X934="C",X934="D",X934="CD"),LN(#REF!)+((LN(#REF!)-LN(#REF!))/(1+(EXP(LN(#REF!)-LN(AC934))/#REF!))),IF(X934="E",LN(204.2),"N/A")))))</f>
        <v>#REF!</v>
      </c>
      <c r="AG934" s="304">
        <v>0.33</v>
      </c>
      <c r="AH934" s="304">
        <v>6.7443299999999998E-3</v>
      </c>
      <c r="AI934" s="312"/>
      <c r="AJ934" s="332">
        <v>351</v>
      </c>
      <c r="AK934" s="304">
        <f t="shared" si="268"/>
        <v>270</v>
      </c>
      <c r="AL934" s="304">
        <f>IF(AH934&lt;=0.0022,0.2,0.43)</f>
        <v>0.43</v>
      </c>
      <c r="AM934" s="389" t="str">
        <f t="shared" si="270"/>
        <v/>
      </c>
      <c r="AN934" s="304"/>
      <c r="AO934" s="304"/>
      <c r="AP934" s="312"/>
      <c r="AQ934" s="312"/>
      <c r="AR934" s="312"/>
      <c r="AS934" s="312"/>
      <c r="AT934" s="312"/>
      <c r="AU934" s="329">
        <f>VLOOKUP(C934,[1]world!$A$2:$B$3555,2,FALSE)</f>
        <v>12</v>
      </c>
      <c r="AV934" s="329">
        <v>297</v>
      </c>
      <c r="AW934" s="304">
        <v>0.37</v>
      </c>
      <c r="AX934" s="304">
        <v>-999</v>
      </c>
      <c r="AY934" s="304">
        <v>-999</v>
      </c>
      <c r="AZ934" s="304">
        <v>-999</v>
      </c>
      <c r="BA934" s="304">
        <v>-999</v>
      </c>
      <c r="BB934" s="304">
        <v>-999</v>
      </c>
      <c r="BC934" s="304">
        <v>-999</v>
      </c>
      <c r="BD934" s="304">
        <v>-999</v>
      </c>
      <c r="BE934" s="304">
        <v>-999</v>
      </c>
      <c r="BF934" s="304">
        <v>-999</v>
      </c>
      <c r="BG934" s="304">
        <v>-999</v>
      </c>
      <c r="BH934" s="304">
        <v>-999</v>
      </c>
      <c r="BI934" s="304">
        <v>-999</v>
      </c>
      <c r="BJ934" s="304" t="s">
        <v>4954</v>
      </c>
      <c r="BK934" s="304" t="s">
        <v>4954</v>
      </c>
      <c r="BL934" s="304" t="s">
        <v>4954</v>
      </c>
    </row>
    <row r="935" spans="1:64" ht="15" hidden="1" customHeight="1" x14ac:dyDescent="0.2">
      <c r="A935" s="304" t="s">
        <v>4922</v>
      </c>
      <c r="B935" s="304" t="s">
        <v>5977</v>
      </c>
      <c r="C935" s="304">
        <v>939</v>
      </c>
      <c r="D935" s="349" t="s">
        <v>2734</v>
      </c>
      <c r="E935" s="309">
        <v>-999</v>
      </c>
      <c r="F935" s="309"/>
      <c r="G935" s="324">
        <v>34.808999999999997</v>
      </c>
      <c r="H935" s="324">
        <v>135.34399999999999</v>
      </c>
      <c r="I935" s="324" t="s">
        <v>232</v>
      </c>
      <c r="J935" s="368">
        <f>P935</f>
        <v>312</v>
      </c>
      <c r="K935" s="331">
        <v>0.11</v>
      </c>
      <c r="L935" s="304" t="str">
        <f t="shared" si="267"/>
        <v>D</v>
      </c>
      <c r="M935" s="388">
        <v>1</v>
      </c>
      <c r="N935" s="304"/>
      <c r="O935" s="356">
        <v>21</v>
      </c>
      <c r="P935" s="331">
        <v>312</v>
      </c>
      <c r="Q935" s="310" t="s">
        <v>2549</v>
      </c>
      <c r="R935" s="304"/>
      <c r="S935" s="304"/>
      <c r="T935" s="304"/>
      <c r="U935" s="304"/>
      <c r="V935" s="304"/>
      <c r="W935" s="310" t="s">
        <v>1414</v>
      </c>
      <c r="X935" s="304" t="s">
        <v>213</v>
      </c>
      <c r="Y935" s="366">
        <f t="shared" si="269"/>
        <v>274.5</v>
      </c>
      <c r="Z935" s="304"/>
      <c r="AA935" s="304"/>
      <c r="AB935" s="304">
        <v>-999</v>
      </c>
      <c r="AC935" s="304">
        <v>-999</v>
      </c>
      <c r="AD935" s="366">
        <v>-999</v>
      </c>
      <c r="AE935" s="304">
        <v>-999</v>
      </c>
      <c r="AF935" s="304">
        <v>-999</v>
      </c>
      <c r="AG935" s="304"/>
      <c r="AH935" s="304">
        <v>5.3376100000000003E-2</v>
      </c>
      <c r="AI935" s="312"/>
      <c r="AJ935" s="332">
        <v>760</v>
      </c>
      <c r="AK935" s="304">
        <f t="shared" si="268"/>
        <v>760</v>
      </c>
      <c r="AL935" s="304">
        <f>IF(AH935&lt;=0.0022,0.2,0.43)</f>
        <v>0.43</v>
      </c>
      <c r="AM935" s="389" t="str">
        <f t="shared" si="270"/>
        <v/>
      </c>
      <c r="AN935" s="304"/>
      <c r="AO935" s="304"/>
      <c r="AP935" s="312"/>
      <c r="AQ935" s="312"/>
      <c r="AR935" s="312"/>
      <c r="AS935" s="312"/>
      <c r="AT935" s="312"/>
      <c r="AU935" s="329">
        <f>VLOOKUP(C935,[1]world!$A$2:$B$3555,2,FALSE)</f>
        <v>4</v>
      </c>
      <c r="AV935" s="329">
        <v>459</v>
      </c>
      <c r="AW935" s="304">
        <v>0.37</v>
      </c>
      <c r="AX935" s="304">
        <v>20</v>
      </c>
      <c r="AY935" s="304">
        <v>-999</v>
      </c>
      <c r="AZ935" s="304">
        <v>20</v>
      </c>
      <c r="BA935" s="304">
        <v>20</v>
      </c>
      <c r="BB935" s="304">
        <v>-999</v>
      </c>
      <c r="BC935" s="304">
        <v>20</v>
      </c>
      <c r="BD935" s="304">
        <v>20</v>
      </c>
      <c r="BE935" s="304">
        <v>20</v>
      </c>
      <c r="BF935" s="304">
        <v>-999</v>
      </c>
      <c r="BG935" s="304">
        <v>-999</v>
      </c>
      <c r="BH935" s="304">
        <v>20</v>
      </c>
      <c r="BI935" s="304">
        <v>20</v>
      </c>
      <c r="BJ935" s="304">
        <v>2</v>
      </c>
      <c r="BK935" s="304" t="s">
        <v>4954</v>
      </c>
      <c r="BL935" s="304">
        <v>2</v>
      </c>
    </row>
    <row r="936" spans="1:64" ht="15" hidden="1" customHeight="1" x14ac:dyDescent="0.2">
      <c r="A936" s="304" t="s">
        <v>4922</v>
      </c>
      <c r="B936" s="304" t="s">
        <v>5977</v>
      </c>
      <c r="C936" s="304">
        <v>940</v>
      </c>
      <c r="D936" s="349" t="s">
        <v>2655</v>
      </c>
      <c r="E936" s="309">
        <v>-999</v>
      </c>
      <c r="F936" s="309"/>
      <c r="G936" s="324">
        <v>34.649000000000001</v>
      </c>
      <c r="H936" s="324">
        <v>135.13900000000001</v>
      </c>
      <c r="I936" s="324" t="s">
        <v>232</v>
      </c>
      <c r="J936" s="368">
        <f>P936</f>
        <v>256</v>
      </c>
      <c r="K936" s="331">
        <v>0.11</v>
      </c>
      <c r="L936" s="304" t="str">
        <f t="shared" si="267"/>
        <v>D</v>
      </c>
      <c r="M936" s="388">
        <v>1</v>
      </c>
      <c r="N936" s="304"/>
      <c r="O936" s="356">
        <v>21</v>
      </c>
      <c r="P936" s="331">
        <v>256</v>
      </c>
      <c r="Q936" s="310" t="s">
        <v>2549</v>
      </c>
      <c r="R936" s="304"/>
      <c r="S936" s="304"/>
      <c r="T936" s="304"/>
      <c r="U936" s="304"/>
      <c r="V936" s="304"/>
      <c r="W936" s="310" t="s">
        <v>1401</v>
      </c>
      <c r="X936" s="304" t="s">
        <v>240</v>
      </c>
      <c r="Y936" s="366">
        <f t="shared" si="269"/>
        <v>181.5</v>
      </c>
      <c r="Z936" s="304">
        <v>0.2</v>
      </c>
      <c r="AA936" s="304"/>
      <c r="AB936" s="304">
        <v>-999</v>
      </c>
      <c r="AC936" s="304">
        <v>-999</v>
      </c>
      <c r="AD936" s="366">
        <v>-999</v>
      </c>
      <c r="AE936" s="304">
        <v>-999</v>
      </c>
      <c r="AF936" s="304">
        <v>-999</v>
      </c>
      <c r="AG936" s="304"/>
      <c r="AH936" s="304">
        <v>5.9932199999999996E-3</v>
      </c>
      <c r="AI936" s="312"/>
      <c r="AJ936" s="332">
        <v>337</v>
      </c>
      <c r="AK936" s="304">
        <f t="shared" si="268"/>
        <v>270</v>
      </c>
      <c r="AL936" s="304">
        <f>IF(AH936&lt;=0.0022,0.2,0.43)</f>
        <v>0.43</v>
      </c>
      <c r="AM936" s="389" t="str">
        <f t="shared" si="270"/>
        <v/>
      </c>
      <c r="AN936" s="304"/>
      <c r="AO936" s="304"/>
      <c r="AP936" s="312"/>
      <c r="AQ936" s="312"/>
      <c r="AR936" s="312"/>
      <c r="AS936" s="312"/>
      <c r="AT936" s="312"/>
      <c r="AU936" s="329">
        <f>VLOOKUP(C936,[1]world!$A$2:$B$3555,2,FALSE)</f>
        <v>1</v>
      </c>
      <c r="AV936" s="329">
        <v>519</v>
      </c>
      <c r="AW936" s="304">
        <v>0.37</v>
      </c>
      <c r="AX936" s="304">
        <v>360</v>
      </c>
      <c r="AY936" s="304">
        <v>-999</v>
      </c>
      <c r="AZ936" s="304">
        <v>760</v>
      </c>
      <c r="BA936" s="304">
        <v>360</v>
      </c>
      <c r="BB936" s="304">
        <v>-999</v>
      </c>
      <c r="BC936" s="304">
        <v>760</v>
      </c>
      <c r="BD936" s="304">
        <v>360</v>
      </c>
      <c r="BE936" s="304">
        <v>360</v>
      </c>
      <c r="BF936" s="304">
        <v>-999</v>
      </c>
      <c r="BG936" s="304">
        <v>-999</v>
      </c>
      <c r="BH936" s="304">
        <v>760</v>
      </c>
      <c r="BI936" s="304">
        <v>760</v>
      </c>
      <c r="BJ936" s="304">
        <v>2</v>
      </c>
      <c r="BK936" s="304" t="s">
        <v>4954</v>
      </c>
      <c r="BL936" s="304">
        <v>2</v>
      </c>
    </row>
    <row r="937" spans="1:64" ht="15" hidden="1" customHeight="1" x14ac:dyDescent="0.2">
      <c r="A937" s="304" t="s">
        <v>4922</v>
      </c>
      <c r="B937" s="304" t="s">
        <v>5971</v>
      </c>
      <c r="C937" s="304">
        <v>941</v>
      </c>
      <c r="D937" s="349" t="s">
        <v>4559</v>
      </c>
      <c r="E937" s="309">
        <v>-999</v>
      </c>
      <c r="F937" s="309"/>
      <c r="G937" s="324">
        <v>43.856999999999999</v>
      </c>
      <c r="H937" s="324">
        <v>-112.72499999999999</v>
      </c>
      <c r="I937" s="324" t="s">
        <v>214</v>
      </c>
      <c r="J937" s="368">
        <f>GEOMEAN(Y937,AV937,AK937)</f>
        <v>279.97094936698778</v>
      </c>
      <c r="K937" s="331">
        <f>GEOMEAN(AA937,AL937,AW937)</f>
        <v>0.23489205847013181</v>
      </c>
      <c r="L937" s="304" t="str">
        <f t="shared" si="267"/>
        <v>D</v>
      </c>
      <c r="M937" s="388" t="s">
        <v>6089</v>
      </c>
      <c r="N937" s="304"/>
      <c r="O937" s="356"/>
      <c r="P937" s="304"/>
      <c r="Q937" s="310"/>
      <c r="R937" s="304"/>
      <c r="S937" s="304"/>
      <c r="T937" s="304"/>
      <c r="U937" s="304"/>
      <c r="V937" s="304"/>
      <c r="W937" s="304" t="s">
        <v>204</v>
      </c>
      <c r="X937" s="304" t="s">
        <v>205</v>
      </c>
      <c r="Y937" s="366">
        <f t="shared" si="269"/>
        <v>424.8</v>
      </c>
      <c r="Z937" s="304"/>
      <c r="AA937" s="331">
        <v>0.36</v>
      </c>
      <c r="AB937" s="304">
        <v>-999</v>
      </c>
      <c r="AC937" s="304">
        <v>-999</v>
      </c>
      <c r="AD937" s="366">
        <v>-999</v>
      </c>
      <c r="AE937" s="304">
        <v>-999</v>
      </c>
      <c r="AF937" s="304">
        <v>-999</v>
      </c>
      <c r="AG937" s="304"/>
      <c r="AH937" s="304">
        <v>1.8430300000000001E-3</v>
      </c>
      <c r="AI937" s="312"/>
      <c r="AJ937" s="332">
        <v>209</v>
      </c>
      <c r="AK937" s="304">
        <f t="shared" si="268"/>
        <v>210</v>
      </c>
      <c r="AL937" s="304">
        <v>0.2</v>
      </c>
      <c r="AM937" s="389" t="str">
        <f t="shared" si="270"/>
        <v/>
      </c>
      <c r="AN937" s="304"/>
      <c r="AO937" s="304"/>
      <c r="AP937" s="312"/>
      <c r="AQ937" s="312"/>
      <c r="AR937" s="312"/>
      <c r="AS937" s="312"/>
      <c r="AT937" s="312"/>
      <c r="AU937" s="329">
        <f>VLOOKUP(C937,[1]world!$A$2:$B$3555,2,FALSE)</f>
        <v>16</v>
      </c>
      <c r="AV937" s="329">
        <v>246</v>
      </c>
      <c r="AW937" s="304">
        <v>0.18</v>
      </c>
      <c r="AX937" s="304">
        <v>-999</v>
      </c>
      <c r="AY937" s="304">
        <v>-999</v>
      </c>
      <c r="AZ937" s="304">
        <v>-999</v>
      </c>
      <c r="BA937" s="304">
        <v>-999</v>
      </c>
      <c r="BB937" s="304">
        <v>-999</v>
      </c>
      <c r="BC937" s="304">
        <v>-999</v>
      </c>
      <c r="BD937" s="304">
        <v>-999</v>
      </c>
      <c r="BE937" s="304">
        <v>-999</v>
      </c>
      <c r="BF937" s="304">
        <v>-999</v>
      </c>
      <c r="BG937" s="304">
        <v>-999</v>
      </c>
      <c r="BH937" s="304">
        <v>-999</v>
      </c>
      <c r="BI937" s="304">
        <v>-999</v>
      </c>
      <c r="BJ937" s="304" t="s">
        <v>4954</v>
      </c>
      <c r="BK937" s="304" t="s">
        <v>4954</v>
      </c>
      <c r="BL937" s="304" t="s">
        <v>4954</v>
      </c>
    </row>
    <row r="938" spans="1:64" ht="15" hidden="1" customHeight="1" x14ac:dyDescent="0.2">
      <c r="A938" s="304" t="s">
        <v>4922</v>
      </c>
      <c r="B938" s="304" t="s">
        <v>5968</v>
      </c>
      <c r="C938" s="304">
        <v>942</v>
      </c>
      <c r="D938" s="349" t="s">
        <v>741</v>
      </c>
      <c r="E938" s="309">
        <v>-999</v>
      </c>
      <c r="F938" s="309"/>
      <c r="G938" s="324">
        <v>25.039200000000001</v>
      </c>
      <c r="H938" s="324">
        <v>121.50700000000001</v>
      </c>
      <c r="I938" s="324" t="s">
        <v>214</v>
      </c>
      <c r="J938" s="368">
        <f>EXP(0.21*LN(Y938)+0.33*LN(AF938)+0.28*LN(AJ938)+0.18*LN(AV938))</f>
        <v>237.92086842952756</v>
      </c>
      <c r="K938" s="331">
        <f>SQRT(0.21*AA938^2+0.33*AG938^2+0.28*AL938^2+0.18*AW938^2)</f>
        <v>0.32569617744149226</v>
      </c>
      <c r="L938" s="304" t="str">
        <f t="shared" si="267"/>
        <v>D</v>
      </c>
      <c r="M938" s="388" t="s">
        <v>6093</v>
      </c>
      <c r="N938" s="304"/>
      <c r="O938" s="356"/>
      <c r="P938" s="304"/>
      <c r="Q938" s="310"/>
      <c r="R938" s="304"/>
      <c r="S938" s="304"/>
      <c r="T938" s="304"/>
      <c r="U938" s="304"/>
      <c r="V938" s="304"/>
      <c r="W938" s="315" t="s">
        <v>248</v>
      </c>
      <c r="X938" s="304" t="s">
        <v>240</v>
      </c>
      <c r="Y938" s="366">
        <f t="shared" si="269"/>
        <v>181.5</v>
      </c>
      <c r="Z938" s="304"/>
      <c r="AA938" s="304">
        <v>0.28000000000000003</v>
      </c>
      <c r="AB938" s="304" t="s">
        <v>240</v>
      </c>
      <c r="AC938" s="304">
        <v>6</v>
      </c>
      <c r="AD938" s="366">
        <v>160.79</v>
      </c>
      <c r="AE938" s="304">
        <v>204.2</v>
      </c>
      <c r="AF938" s="331">
        <f>EXP(IF(X938="A",LN(#REF!),IF(X938="B",LN(#REF!),IF(OR(X938="C",X938="D",X938="CD"),LN(#REF!)+((LN(#REF!)-LN(#REF!))/(1+(EXP(LN(#REF!)-LN(AC938))/#REF!))),IF(X938="E",LN(204.2),"N/A")))))</f>
        <v>204.19999999999993</v>
      </c>
      <c r="AG938" s="304">
        <v>0.2</v>
      </c>
      <c r="AH938" s="304">
        <v>2.87696E-3</v>
      </c>
      <c r="AI938" s="312"/>
      <c r="AJ938" s="332">
        <v>266</v>
      </c>
      <c r="AK938" s="304">
        <f t="shared" si="268"/>
        <v>270</v>
      </c>
      <c r="AL938" s="363">
        <v>0.43</v>
      </c>
      <c r="AM938" s="389" t="str">
        <f t="shared" si="270"/>
        <v/>
      </c>
      <c r="AN938" s="304"/>
      <c r="AO938" s="304"/>
      <c r="AP938" s="312"/>
      <c r="AQ938" s="312"/>
      <c r="AR938" s="312"/>
      <c r="AS938" s="312"/>
      <c r="AT938" s="312"/>
      <c r="AU938" s="329">
        <f>VLOOKUP(C938,[1]world!$A$2:$B$3555,2,FALSE)</f>
        <v>15</v>
      </c>
      <c r="AV938" s="329">
        <v>363</v>
      </c>
      <c r="AW938" s="304">
        <v>0.37</v>
      </c>
      <c r="AX938" s="304">
        <v>-999</v>
      </c>
      <c r="AY938" s="304">
        <v>-999</v>
      </c>
      <c r="AZ938" s="304">
        <v>-999</v>
      </c>
      <c r="BA938" s="304">
        <v>-999</v>
      </c>
      <c r="BB938" s="304">
        <v>-999</v>
      </c>
      <c r="BC938" s="304">
        <v>-999</v>
      </c>
      <c r="BD938" s="304">
        <v>-999</v>
      </c>
      <c r="BE938" s="304">
        <v>-999</v>
      </c>
      <c r="BF938" s="304">
        <v>-999</v>
      </c>
      <c r="BG938" s="304">
        <v>-999</v>
      </c>
      <c r="BH938" s="304">
        <v>-999</v>
      </c>
      <c r="BI938" s="304">
        <v>-999</v>
      </c>
      <c r="BJ938" s="304" t="s">
        <v>4954</v>
      </c>
      <c r="BK938" s="304" t="s">
        <v>4954</v>
      </c>
      <c r="BL938" s="304" t="s">
        <v>4954</v>
      </c>
    </row>
    <row r="939" spans="1:64" ht="15" hidden="1" customHeight="1" x14ac:dyDescent="0.2">
      <c r="A939" s="304" t="s">
        <v>4922</v>
      </c>
      <c r="B939" s="304" t="s">
        <v>5968</v>
      </c>
      <c r="C939" s="304">
        <v>943</v>
      </c>
      <c r="D939" s="349" t="s">
        <v>760</v>
      </c>
      <c r="E939" s="309">
        <v>-999</v>
      </c>
      <c r="F939" s="309"/>
      <c r="G939" s="324">
        <v>25.086300000000001</v>
      </c>
      <c r="H939" s="324">
        <v>121.45</v>
      </c>
      <c r="I939" s="324" t="s">
        <v>423</v>
      </c>
      <c r="J939" s="368">
        <f>P939</f>
        <v>212.39</v>
      </c>
      <c r="K939" s="331">
        <v>0.1</v>
      </c>
      <c r="L939" s="304" t="str">
        <f t="shared" si="267"/>
        <v>D</v>
      </c>
      <c r="M939" s="388">
        <v>0</v>
      </c>
      <c r="N939" s="304"/>
      <c r="O939" s="356">
        <v>32</v>
      </c>
      <c r="P939" s="304">
        <v>212.39</v>
      </c>
      <c r="Q939" s="309">
        <v>2227</v>
      </c>
      <c r="R939" s="304" t="s">
        <v>5948</v>
      </c>
      <c r="S939" s="304"/>
      <c r="T939" s="304"/>
      <c r="U939" s="304"/>
      <c r="V939" s="304"/>
      <c r="W939" s="315" t="s">
        <v>422</v>
      </c>
      <c r="X939" s="304" t="s">
        <v>213</v>
      </c>
      <c r="Y939" s="366">
        <f t="shared" si="269"/>
        <v>274.5</v>
      </c>
      <c r="Z939" s="304"/>
      <c r="AA939" s="304"/>
      <c r="AB939" s="304" t="s">
        <v>213</v>
      </c>
      <c r="AC939" s="304">
        <v>2</v>
      </c>
      <c r="AD939" s="366">
        <v>212.39</v>
      </c>
      <c r="AE939" s="304">
        <v>200</v>
      </c>
      <c r="AF939" s="331" t="e">
        <f>EXP(IF(X939="A",LN(#REF!),IF(X939="B",LN(#REF!),IF(OR(X939="C",X939="D",X939="CD"),LN(#REF!)+((LN(#REF!)-LN(#REF!))/(1+(EXP(LN(#REF!)-LN(AC939))/#REF!))),IF(X939="E",LN(204.2),"N/A")))))</f>
        <v>#REF!</v>
      </c>
      <c r="AG939" s="304">
        <v>0.33</v>
      </c>
      <c r="AH939" s="304">
        <v>1.23135E-3</v>
      </c>
      <c r="AI939" s="312"/>
      <c r="AJ939" s="332">
        <v>217</v>
      </c>
      <c r="AK939" s="304">
        <f t="shared" si="268"/>
        <v>210</v>
      </c>
      <c r="AL939" s="304">
        <f t="shared" ref="AL939:AL952" si="276">IF(AH939&lt;=0.0022,0.2,0.43)</f>
        <v>0.2</v>
      </c>
      <c r="AM939" s="389" t="str">
        <f t="shared" si="270"/>
        <v/>
      </c>
      <c r="AN939" s="304"/>
      <c r="AO939" s="304"/>
      <c r="AP939" s="312"/>
      <c r="AQ939" s="312"/>
      <c r="AR939" s="312"/>
      <c r="AS939" s="312"/>
      <c r="AT939" s="312"/>
      <c r="AU939" s="329">
        <f>VLOOKUP(C939,[1]world!$A$2:$B$3555,2,FALSE)</f>
        <v>11</v>
      </c>
      <c r="AV939" s="329">
        <v>328</v>
      </c>
      <c r="AW939" s="304">
        <v>0.37</v>
      </c>
      <c r="AX939" s="304">
        <v>-999</v>
      </c>
      <c r="AY939" s="304">
        <v>-999</v>
      </c>
      <c r="AZ939" s="304">
        <v>-999</v>
      </c>
      <c r="BA939" s="304">
        <v>-999</v>
      </c>
      <c r="BB939" s="304">
        <v>-999</v>
      </c>
      <c r="BC939" s="304">
        <v>-999</v>
      </c>
      <c r="BD939" s="304">
        <v>-999</v>
      </c>
      <c r="BE939" s="304">
        <v>-999</v>
      </c>
      <c r="BF939" s="304">
        <v>-999</v>
      </c>
      <c r="BG939" s="304">
        <v>-999</v>
      </c>
      <c r="BH939" s="304">
        <v>-999</v>
      </c>
      <c r="BI939" s="304">
        <v>-999</v>
      </c>
      <c r="BJ939" s="304" t="s">
        <v>4954</v>
      </c>
      <c r="BK939" s="304" t="s">
        <v>4954</v>
      </c>
      <c r="BL939" s="304" t="s">
        <v>4954</v>
      </c>
    </row>
    <row r="940" spans="1:64" ht="15" hidden="1" customHeight="1" x14ac:dyDescent="0.2">
      <c r="A940" s="304" t="s">
        <v>4922</v>
      </c>
      <c r="B940" s="304" t="s">
        <v>5968</v>
      </c>
      <c r="C940" s="304">
        <v>944</v>
      </c>
      <c r="D940" s="349" t="s">
        <v>767</v>
      </c>
      <c r="E940" s="309">
        <v>-999</v>
      </c>
      <c r="F940" s="309"/>
      <c r="G940" s="324">
        <v>25.107700000000001</v>
      </c>
      <c r="H940" s="324">
        <v>121.50700000000001</v>
      </c>
      <c r="I940" s="324" t="s">
        <v>214</v>
      </c>
      <c r="J940" s="368">
        <f>IF(P940&gt;0,IF(O940&gt;=20,P940,IF(#REF!="",IF(AS940&gt;0,AS940,IF(Y940&gt;0,Y940,"-")),IF(#REF!="",#REF!,#REF!))),IF(#REF!="",IF(AS940&gt;0,AS940,IF(Y940&gt;0,Y940,"-")),IF(#REF!="",#REF!,#REF!)))</f>
        <v>179.84</v>
      </c>
      <c r="K940" s="331">
        <v>0.1</v>
      </c>
      <c r="L940" s="304" t="str">
        <f t="shared" si="267"/>
        <v>E</v>
      </c>
      <c r="M940" s="388">
        <v>0</v>
      </c>
      <c r="N940" s="304"/>
      <c r="O940" s="356">
        <v>32.200000000000003</v>
      </c>
      <c r="P940" s="356">
        <v>179.84</v>
      </c>
      <c r="Q940" s="309">
        <v>3226</v>
      </c>
      <c r="R940" s="304" t="s">
        <v>5948</v>
      </c>
      <c r="S940" s="304"/>
      <c r="T940" s="304"/>
      <c r="U940" s="304"/>
      <c r="V940" s="304"/>
      <c r="W940" s="315" t="s">
        <v>248</v>
      </c>
      <c r="X940" s="304" t="s">
        <v>240</v>
      </c>
      <c r="Y940" s="366">
        <f t="shared" si="269"/>
        <v>181.5</v>
      </c>
      <c r="Z940" s="304">
        <v>0.2</v>
      </c>
      <c r="AA940" s="304"/>
      <c r="AB940" s="304" t="s">
        <v>240</v>
      </c>
      <c r="AC940" s="304">
        <v>5</v>
      </c>
      <c r="AD940" s="366">
        <v>179.84</v>
      </c>
      <c r="AE940" s="304">
        <v>204.2</v>
      </c>
      <c r="AF940" s="331">
        <f>EXP(IF(X940="A",LN(#REF!),IF(X940="B",LN(#REF!),IF(OR(X940="C",X940="D",X940="CD"),LN(#REF!)+((LN(#REF!)-LN(#REF!))/(1+(EXP(LN(#REF!)-LN(AC940))/#REF!))),IF(X940="E",LN(204.2),"N/A")))))</f>
        <v>204.19999999999993</v>
      </c>
      <c r="AG940" s="304">
        <v>0.2</v>
      </c>
      <c r="AH940" s="304">
        <v>1.23139E-3</v>
      </c>
      <c r="AI940" s="312"/>
      <c r="AJ940" s="332">
        <v>217</v>
      </c>
      <c r="AK940" s="304">
        <f t="shared" si="268"/>
        <v>210</v>
      </c>
      <c r="AL940" s="304">
        <f t="shared" si="276"/>
        <v>0.2</v>
      </c>
      <c r="AM940" s="389" t="str">
        <f t="shared" si="270"/>
        <v/>
      </c>
      <c r="AN940" s="304"/>
      <c r="AO940" s="304"/>
      <c r="AP940" s="312"/>
      <c r="AQ940" s="312"/>
      <c r="AR940" s="312"/>
      <c r="AS940" s="312"/>
      <c r="AT940" s="312"/>
      <c r="AU940" s="329">
        <f>VLOOKUP(C940,[1]world!$A$2:$B$3555,2,FALSE)</f>
        <v>11</v>
      </c>
      <c r="AV940" s="329">
        <v>328</v>
      </c>
      <c r="AW940" s="304">
        <v>0.37</v>
      </c>
      <c r="AX940" s="304">
        <v>-999</v>
      </c>
      <c r="AY940" s="304">
        <v>-999</v>
      </c>
      <c r="AZ940" s="304">
        <v>-999</v>
      </c>
      <c r="BA940" s="304">
        <v>-999</v>
      </c>
      <c r="BB940" s="304">
        <v>-999</v>
      </c>
      <c r="BC940" s="304">
        <v>-999</v>
      </c>
      <c r="BD940" s="304">
        <v>-999</v>
      </c>
      <c r="BE940" s="304">
        <v>-999</v>
      </c>
      <c r="BF940" s="304">
        <v>-999</v>
      </c>
      <c r="BG940" s="304">
        <v>-999</v>
      </c>
      <c r="BH940" s="304">
        <v>-999</v>
      </c>
      <c r="BI940" s="304">
        <v>-999</v>
      </c>
      <c r="BJ940" s="304" t="s">
        <v>4954</v>
      </c>
      <c r="BK940" s="304" t="s">
        <v>4954</v>
      </c>
      <c r="BL940" s="304" t="s">
        <v>4954</v>
      </c>
    </row>
    <row r="941" spans="1:64" ht="15" hidden="1" customHeight="1" x14ac:dyDescent="0.2">
      <c r="A941" s="304" t="s">
        <v>208</v>
      </c>
      <c r="B941" s="304" t="s">
        <v>5968</v>
      </c>
      <c r="C941" s="304">
        <v>945</v>
      </c>
      <c r="D941" s="349" t="s">
        <v>761</v>
      </c>
      <c r="E941" s="309">
        <v>-999</v>
      </c>
      <c r="F941" s="309"/>
      <c r="G941" s="324">
        <v>25.0947</v>
      </c>
      <c r="H941" s="324">
        <v>121.5093</v>
      </c>
      <c r="I941" s="324" t="s">
        <v>214</v>
      </c>
      <c r="J941" s="368">
        <f>AD941</f>
        <v>184.77</v>
      </c>
      <c r="K941" s="331">
        <v>0.1</v>
      </c>
      <c r="L941" s="304" t="str">
        <f t="shared" si="267"/>
        <v>D</v>
      </c>
      <c r="M941" s="388">
        <v>0</v>
      </c>
      <c r="N941" s="304"/>
      <c r="O941" s="356"/>
      <c r="P941" s="356"/>
      <c r="Q941" s="356"/>
      <c r="R941" s="304" t="s">
        <v>209</v>
      </c>
      <c r="S941" s="304"/>
      <c r="T941" s="304"/>
      <c r="U941" s="304"/>
      <c r="V941" s="304"/>
      <c r="W941" s="315" t="s">
        <v>248</v>
      </c>
      <c r="X941" s="304" t="s">
        <v>240</v>
      </c>
      <c r="Y941" s="366">
        <f t="shared" si="269"/>
        <v>181.5</v>
      </c>
      <c r="Z941" s="304">
        <v>0.2</v>
      </c>
      <c r="AA941" s="304"/>
      <c r="AB941" s="304" t="s">
        <v>240</v>
      </c>
      <c r="AC941" s="304">
        <v>5</v>
      </c>
      <c r="AD941" s="366">
        <v>184.77</v>
      </c>
      <c r="AE941" s="304">
        <v>204.2</v>
      </c>
      <c r="AF941" s="331">
        <f>EXP(IF(X941="A",LN(#REF!),IF(X941="B",LN(#REF!),IF(OR(X941="C",X941="D",X941="CD"),LN(#REF!)+((LN(#REF!)-LN(#REF!))/(1+(EXP(LN(#REF!)-LN(AC941))/#REF!))),IF(X941="E",LN(204.2),"N/A")))))</f>
        <v>204.19999999999993</v>
      </c>
      <c r="AG941" s="304">
        <v>0.2</v>
      </c>
      <c r="AH941" s="304">
        <v>2.79933E-3</v>
      </c>
      <c r="AI941" s="312"/>
      <c r="AJ941" s="332">
        <v>264</v>
      </c>
      <c r="AK941" s="304">
        <f t="shared" si="268"/>
        <v>270</v>
      </c>
      <c r="AL941" s="304">
        <f t="shared" si="276"/>
        <v>0.43</v>
      </c>
      <c r="AM941" s="389" t="str">
        <f t="shared" si="270"/>
        <v/>
      </c>
      <c r="AN941" s="304"/>
      <c r="AO941" s="304"/>
      <c r="AP941" s="312"/>
      <c r="AQ941" s="312"/>
      <c r="AR941" s="312"/>
      <c r="AS941" s="312"/>
      <c r="AT941" s="312"/>
      <c r="AU941" s="329">
        <f>VLOOKUP(C941,[1]world!$A$2:$B$3555,2,FALSE)</f>
        <v>7</v>
      </c>
      <c r="AV941" s="329">
        <v>388</v>
      </c>
      <c r="AW941" s="304">
        <v>0.37</v>
      </c>
      <c r="AX941" s="304">
        <v>-999</v>
      </c>
      <c r="AY941" s="304">
        <v>-999</v>
      </c>
      <c r="AZ941" s="304">
        <v>-999</v>
      </c>
      <c r="BA941" s="304">
        <v>-999</v>
      </c>
      <c r="BB941" s="304">
        <v>-999</v>
      </c>
      <c r="BC941" s="304">
        <v>-999</v>
      </c>
      <c r="BD941" s="304">
        <v>-999</v>
      </c>
      <c r="BE941" s="304">
        <v>-999</v>
      </c>
      <c r="BF941" s="304">
        <v>-999</v>
      </c>
      <c r="BG941" s="304">
        <v>-999</v>
      </c>
      <c r="BH941" s="304">
        <v>-999</v>
      </c>
      <c r="BI941" s="304">
        <v>-999</v>
      </c>
      <c r="BJ941" s="304" t="s">
        <v>4954</v>
      </c>
      <c r="BK941" s="304" t="s">
        <v>4954</v>
      </c>
      <c r="BL941" s="304" t="s">
        <v>4954</v>
      </c>
    </row>
    <row r="942" spans="1:64" ht="15" hidden="1" customHeight="1" x14ac:dyDescent="0.2">
      <c r="A942" s="304" t="s">
        <v>208</v>
      </c>
      <c r="B942" s="304" t="s">
        <v>5968</v>
      </c>
      <c r="C942" s="304">
        <v>946</v>
      </c>
      <c r="D942" s="349" t="s">
        <v>757</v>
      </c>
      <c r="E942" s="309">
        <v>-999</v>
      </c>
      <c r="F942" s="309"/>
      <c r="G942" s="324">
        <v>25.075800000000001</v>
      </c>
      <c r="H942" s="324">
        <v>121.50830000000001</v>
      </c>
      <c r="I942" s="324" t="s">
        <v>214</v>
      </c>
      <c r="J942" s="368">
        <f>IF(P942&gt;0,IF(O942&gt;=20,P942,IF(#REF!="",IF(AS942&gt;0,AS942,IF(Y942&gt;0,Y942,"-")),IF(#REF!="",#REF!,#REF!))),IF(#REF!="",IF(AS942&gt;0,AS942,IF(Y942&gt;0,Y942,"-")),IF(#REF!="",#REF!,#REF!)))</f>
        <v>207.39</v>
      </c>
      <c r="K942" s="331">
        <v>0.1</v>
      </c>
      <c r="L942" s="304" t="str">
        <f t="shared" si="267"/>
        <v>D</v>
      </c>
      <c r="M942" s="388">
        <v>0</v>
      </c>
      <c r="N942" s="304"/>
      <c r="O942" s="356">
        <v>129</v>
      </c>
      <c r="P942" s="356">
        <v>207.39</v>
      </c>
      <c r="Q942" s="309">
        <v>3227</v>
      </c>
      <c r="R942" s="304" t="s">
        <v>5948</v>
      </c>
      <c r="S942" s="304"/>
      <c r="T942" s="304"/>
      <c r="U942" s="304"/>
      <c r="V942" s="304"/>
      <c r="W942" s="315" t="s">
        <v>248</v>
      </c>
      <c r="X942" s="304" t="s">
        <v>240</v>
      </c>
      <c r="Y942" s="366">
        <f t="shared" si="269"/>
        <v>181.5</v>
      </c>
      <c r="Z942" s="304">
        <v>0.2</v>
      </c>
      <c r="AA942" s="304"/>
      <c r="AB942" s="304" t="s">
        <v>240</v>
      </c>
      <c r="AC942" s="304">
        <v>5</v>
      </c>
      <c r="AD942" s="366">
        <v>207.39</v>
      </c>
      <c r="AE942" s="304">
        <v>204.2</v>
      </c>
      <c r="AF942" s="331">
        <f>EXP(IF(X942="A",LN(#REF!),IF(X942="B",LN(#REF!),IF(OR(X942="C",X942="D",X942="CD"),LN(#REF!)+((LN(#REF!)-LN(#REF!))/(1+(EXP(LN(#REF!)-LN(AC942))/#REF!))),IF(X942="E",LN(204.2),"N/A")))))</f>
        <v>204.19999999999993</v>
      </c>
      <c r="AG942" s="304">
        <v>0.2</v>
      </c>
      <c r="AH942" s="304">
        <v>1.78528E-3</v>
      </c>
      <c r="AI942" s="312"/>
      <c r="AJ942" s="332">
        <v>234</v>
      </c>
      <c r="AK942" s="304">
        <f t="shared" si="268"/>
        <v>210</v>
      </c>
      <c r="AL942" s="304">
        <f t="shared" si="276"/>
        <v>0.2</v>
      </c>
      <c r="AM942" s="389" t="str">
        <f t="shared" si="270"/>
        <v/>
      </c>
      <c r="AN942" s="304"/>
      <c r="AO942" s="304"/>
      <c r="AP942" s="312"/>
      <c r="AQ942" s="312"/>
      <c r="AR942" s="312"/>
      <c r="AS942" s="312"/>
      <c r="AT942" s="312"/>
      <c r="AU942" s="329">
        <f>VLOOKUP(C942,[1]world!$A$2:$B$3555,2,FALSE)</f>
        <v>15</v>
      </c>
      <c r="AV942" s="329">
        <v>363</v>
      </c>
      <c r="AW942" s="304">
        <v>0.37</v>
      </c>
      <c r="AX942" s="304">
        <v>-999</v>
      </c>
      <c r="AY942" s="304">
        <v>-999</v>
      </c>
      <c r="AZ942" s="304">
        <v>-999</v>
      </c>
      <c r="BA942" s="304">
        <v>-999</v>
      </c>
      <c r="BB942" s="304">
        <v>-999</v>
      </c>
      <c r="BC942" s="304">
        <v>-999</v>
      </c>
      <c r="BD942" s="304">
        <v>-999</v>
      </c>
      <c r="BE942" s="304">
        <v>-999</v>
      </c>
      <c r="BF942" s="304">
        <v>-999</v>
      </c>
      <c r="BG942" s="304">
        <v>-999</v>
      </c>
      <c r="BH942" s="304">
        <v>-999</v>
      </c>
      <c r="BI942" s="304">
        <v>-999</v>
      </c>
      <c r="BJ942" s="304" t="s">
        <v>4954</v>
      </c>
      <c r="BK942" s="304" t="s">
        <v>4954</v>
      </c>
      <c r="BL942" s="304" t="s">
        <v>4954</v>
      </c>
    </row>
    <row r="943" spans="1:64" ht="15" hidden="1" customHeight="1" x14ac:dyDescent="0.2">
      <c r="A943" s="304" t="s">
        <v>4922</v>
      </c>
      <c r="B943" s="304" t="s">
        <v>5968</v>
      </c>
      <c r="C943" s="304">
        <v>947</v>
      </c>
      <c r="D943" s="349" t="s">
        <v>758</v>
      </c>
      <c r="E943" s="309">
        <v>-999</v>
      </c>
      <c r="F943" s="309"/>
      <c r="G943" s="324">
        <v>25.075800000000001</v>
      </c>
      <c r="H943" s="324">
        <v>121.5273</v>
      </c>
      <c r="I943" s="324" t="s">
        <v>214</v>
      </c>
      <c r="J943" s="368">
        <f>IF(P943&gt;0,IF(O943&gt;=20,P943,IF(#REF!="",IF(AS943&gt;0,AS943,IF(Y943&gt;0,Y943,"-")),IF(#REF!="",#REF!,#REF!))),IF(#REF!="",IF(AS943&gt;0,AS943,IF(Y943&gt;0,Y943,"-")),IF(#REF!="",#REF!,#REF!)))</f>
        <v>194.14</v>
      </c>
      <c r="K943" s="331">
        <v>0.1</v>
      </c>
      <c r="L943" s="304" t="str">
        <f t="shared" si="267"/>
        <v>D</v>
      </c>
      <c r="M943" s="388">
        <v>0</v>
      </c>
      <c r="N943" s="304"/>
      <c r="O943" s="356">
        <v>30.5</v>
      </c>
      <c r="P943" s="356">
        <v>194.14</v>
      </c>
      <c r="Q943" s="309">
        <v>3228</v>
      </c>
      <c r="R943" s="304" t="s">
        <v>5948</v>
      </c>
      <c r="S943" s="304"/>
      <c r="T943" s="304"/>
      <c r="U943" s="304"/>
      <c r="V943" s="304"/>
      <c r="W943" s="315" t="s">
        <v>248</v>
      </c>
      <c r="X943" s="304" t="s">
        <v>240</v>
      </c>
      <c r="Y943" s="366">
        <f t="shared" si="269"/>
        <v>181.5</v>
      </c>
      <c r="Z943" s="304">
        <v>0.2</v>
      </c>
      <c r="AA943" s="304"/>
      <c r="AB943" s="304" t="s">
        <v>240</v>
      </c>
      <c r="AC943" s="304">
        <v>20</v>
      </c>
      <c r="AD943" s="366">
        <v>194.14</v>
      </c>
      <c r="AE943" s="304">
        <v>204.2</v>
      </c>
      <c r="AF943" s="331">
        <f>EXP(IF(X943="A",LN(#REF!),IF(X943="B",LN(#REF!),IF(OR(X943="C",X943="D",X943="CD"),LN(#REF!)+((LN(#REF!)-LN(#REF!))/(1+(EXP(LN(#REF!)-LN(AC943))/#REF!))),IF(X943="E",LN(204.2),"N/A")))))</f>
        <v>204.19999999999993</v>
      </c>
      <c r="AG943" s="304">
        <v>0.2</v>
      </c>
      <c r="AH943" s="304">
        <v>2.7494899999999999E-2</v>
      </c>
      <c r="AI943" s="312"/>
      <c r="AJ943" s="332">
        <v>760</v>
      </c>
      <c r="AK943" s="304">
        <f t="shared" si="268"/>
        <v>760</v>
      </c>
      <c r="AL943" s="304">
        <f t="shared" si="276"/>
        <v>0.43</v>
      </c>
      <c r="AM943" s="389" t="str">
        <f t="shared" si="270"/>
        <v/>
      </c>
      <c r="AN943" s="304"/>
      <c r="AO943" s="304"/>
      <c r="AP943" s="312"/>
      <c r="AQ943" s="312"/>
      <c r="AR943" s="312"/>
      <c r="AS943" s="312"/>
      <c r="AT943" s="312"/>
      <c r="AU943" s="329">
        <f>VLOOKUP(C943,[1]world!$A$2:$B$3555,2,FALSE)</f>
        <v>7</v>
      </c>
      <c r="AV943" s="329">
        <v>388</v>
      </c>
      <c r="AW943" s="304">
        <v>0.37</v>
      </c>
      <c r="AX943" s="304">
        <v>-999</v>
      </c>
      <c r="AY943" s="304">
        <v>-999</v>
      </c>
      <c r="AZ943" s="304">
        <v>-999</v>
      </c>
      <c r="BA943" s="304">
        <v>-999</v>
      </c>
      <c r="BB943" s="304">
        <v>-999</v>
      </c>
      <c r="BC943" s="304">
        <v>-999</v>
      </c>
      <c r="BD943" s="304">
        <v>-999</v>
      </c>
      <c r="BE943" s="304">
        <v>-999</v>
      </c>
      <c r="BF943" s="304">
        <v>-999</v>
      </c>
      <c r="BG943" s="304">
        <v>-999</v>
      </c>
      <c r="BH943" s="304">
        <v>-999</v>
      </c>
      <c r="BI943" s="304">
        <v>-999</v>
      </c>
      <c r="BJ943" s="304" t="s">
        <v>4954</v>
      </c>
      <c r="BK943" s="304" t="s">
        <v>4954</v>
      </c>
      <c r="BL943" s="304" t="s">
        <v>4954</v>
      </c>
    </row>
    <row r="944" spans="1:64" ht="15" hidden="1" customHeight="1" x14ac:dyDescent="0.2">
      <c r="A944" s="304" t="s">
        <v>4922</v>
      </c>
      <c r="B944" s="304" t="s">
        <v>5968</v>
      </c>
      <c r="C944" s="304">
        <v>948</v>
      </c>
      <c r="D944" s="349" t="s">
        <v>752</v>
      </c>
      <c r="E944" s="309">
        <v>-999</v>
      </c>
      <c r="F944" s="309"/>
      <c r="G944" s="324">
        <v>25.062999999999999</v>
      </c>
      <c r="H944" s="324">
        <v>121.4813</v>
      </c>
      <c r="I944" s="324" t="s">
        <v>214</v>
      </c>
      <c r="J944" s="368">
        <f>P944</f>
        <v>226.38</v>
      </c>
      <c r="K944" s="331">
        <v>0.1</v>
      </c>
      <c r="L944" s="304" t="str">
        <f t="shared" si="267"/>
        <v>D</v>
      </c>
      <c r="M944" s="388">
        <v>0</v>
      </c>
      <c r="N944" s="304"/>
      <c r="O944" s="356">
        <v>32</v>
      </c>
      <c r="P944" s="304">
        <v>226.38</v>
      </c>
      <c r="Q944" s="309">
        <v>2228</v>
      </c>
      <c r="R944" s="304" t="s">
        <v>5948</v>
      </c>
      <c r="S944" s="304"/>
      <c r="T944" s="304"/>
      <c r="U944" s="304"/>
      <c r="V944" s="304"/>
      <c r="W944" s="315" t="s">
        <v>225</v>
      </c>
      <c r="X944" s="304" t="s">
        <v>213</v>
      </c>
      <c r="Y944" s="366">
        <f t="shared" si="269"/>
        <v>274.5</v>
      </c>
      <c r="Z944" s="304"/>
      <c r="AA944" s="304"/>
      <c r="AB944" s="304" t="s">
        <v>213</v>
      </c>
      <c r="AC944" s="304">
        <v>8</v>
      </c>
      <c r="AD944" s="366">
        <v>226.38</v>
      </c>
      <c r="AE944" s="304">
        <v>200</v>
      </c>
      <c r="AF944" s="331" t="e">
        <f>EXP(IF(X944="A",LN(#REF!),IF(X944="B",LN(#REF!),IF(OR(X944="C",X944="D",X944="CD"),LN(#REF!)+((LN(#REF!)-LN(#REF!))/(1+(EXP(LN(#REF!)-LN(AC944))/#REF!))),IF(X944="E",LN(204.2),"N/A")))))</f>
        <v>#REF!</v>
      </c>
      <c r="AG944" s="304">
        <v>0.33</v>
      </c>
      <c r="AH944" s="304">
        <v>4.8170299999999999E-3</v>
      </c>
      <c r="AI944" s="312"/>
      <c r="AJ944" s="332">
        <v>315</v>
      </c>
      <c r="AK944" s="304">
        <f t="shared" si="268"/>
        <v>270</v>
      </c>
      <c r="AL944" s="304">
        <f t="shared" si="276"/>
        <v>0.43</v>
      </c>
      <c r="AM944" s="389" t="str">
        <f t="shared" si="270"/>
        <v/>
      </c>
      <c r="AN944" s="304"/>
      <c r="AO944" s="304"/>
      <c r="AP944" s="312"/>
      <c r="AQ944" s="312"/>
      <c r="AR944" s="312"/>
      <c r="AS944" s="312"/>
      <c r="AT944" s="312"/>
      <c r="AU944" s="329">
        <f>VLOOKUP(C944,[1]world!$A$2:$B$3555,2,FALSE)</f>
        <v>15</v>
      </c>
      <c r="AV944" s="329">
        <v>363</v>
      </c>
      <c r="AW944" s="304">
        <v>0.37</v>
      </c>
      <c r="AX944" s="304">
        <v>-999</v>
      </c>
      <c r="AY944" s="304">
        <v>-999</v>
      </c>
      <c r="AZ944" s="304">
        <v>-999</v>
      </c>
      <c r="BA944" s="304">
        <v>-999</v>
      </c>
      <c r="BB944" s="304">
        <v>-999</v>
      </c>
      <c r="BC944" s="304">
        <v>-999</v>
      </c>
      <c r="BD944" s="304">
        <v>-999</v>
      </c>
      <c r="BE944" s="304">
        <v>-999</v>
      </c>
      <c r="BF944" s="304">
        <v>-999</v>
      </c>
      <c r="BG944" s="304">
        <v>-999</v>
      </c>
      <c r="BH944" s="304">
        <v>-999</v>
      </c>
      <c r="BI944" s="304">
        <v>-999</v>
      </c>
      <c r="BJ944" s="304" t="s">
        <v>4954</v>
      </c>
      <c r="BK944" s="304" t="s">
        <v>4954</v>
      </c>
      <c r="BL944" s="304" t="s">
        <v>4954</v>
      </c>
    </row>
    <row r="945" spans="1:64" ht="15" hidden="1" customHeight="1" x14ac:dyDescent="0.2">
      <c r="A945" s="304" t="s">
        <v>4922</v>
      </c>
      <c r="B945" s="304" t="s">
        <v>5968</v>
      </c>
      <c r="C945" s="304">
        <v>949</v>
      </c>
      <c r="D945" s="349" t="s">
        <v>746</v>
      </c>
      <c r="E945" s="309">
        <v>-999</v>
      </c>
      <c r="F945" s="309"/>
      <c r="G945" s="324">
        <v>25.0563</v>
      </c>
      <c r="H945" s="324">
        <v>121.5078</v>
      </c>
      <c r="I945" s="324" t="s">
        <v>214</v>
      </c>
      <c r="J945" s="368">
        <f>IF(P945&gt;0,IF(O945&gt;=20,P945,IF(#REF!="",IF(AS945&gt;0,AS945,IF(Y945&gt;0,Y945,"-")),IF(#REF!="",#REF!,#REF!))),IF(#REF!="",IF(AS945&gt;0,AS945,IF(Y945&gt;0,Y945,"-")),IF(#REF!="",#REF!,#REF!)))</f>
        <v>207.99</v>
      </c>
      <c r="K945" s="331">
        <v>0.1</v>
      </c>
      <c r="L945" s="304" t="str">
        <f t="shared" si="267"/>
        <v>D</v>
      </c>
      <c r="M945" s="388">
        <v>0</v>
      </c>
      <c r="N945" s="304"/>
      <c r="O945" s="356">
        <v>32.6</v>
      </c>
      <c r="P945" s="356">
        <v>207.99</v>
      </c>
      <c r="Q945" s="309">
        <v>3229</v>
      </c>
      <c r="R945" s="304" t="s">
        <v>5948</v>
      </c>
      <c r="S945" s="304"/>
      <c r="T945" s="304"/>
      <c r="U945" s="304"/>
      <c r="V945" s="304"/>
      <c r="W945" s="315" t="s">
        <v>248</v>
      </c>
      <c r="X945" s="304" t="s">
        <v>240</v>
      </c>
      <c r="Y945" s="366">
        <f t="shared" si="269"/>
        <v>181.5</v>
      </c>
      <c r="Z945" s="304">
        <v>0.2</v>
      </c>
      <c r="AA945" s="304"/>
      <c r="AB945" s="304" t="s">
        <v>240</v>
      </c>
      <c r="AC945" s="304">
        <v>50</v>
      </c>
      <c r="AD945" s="366">
        <v>207.99</v>
      </c>
      <c r="AE945" s="304">
        <v>204.2</v>
      </c>
      <c r="AF945" s="331">
        <f>EXP(IF(X945="A",LN(#REF!),IF(X945="B",LN(#REF!),IF(OR(X945="C",X945="D",X945="CD"),LN(#REF!)+((LN(#REF!)-LN(#REF!))/(1+(EXP(LN(#REF!)-LN(AC945))/#REF!))),IF(X945="E",LN(204.2),"N/A")))))</f>
        <v>204.19999999999993</v>
      </c>
      <c r="AG945" s="304">
        <v>0.2</v>
      </c>
      <c r="AH945" s="304">
        <v>4.6897400000000004E-3</v>
      </c>
      <c r="AI945" s="312"/>
      <c r="AJ945" s="332">
        <v>313</v>
      </c>
      <c r="AK945" s="304">
        <f t="shared" si="268"/>
        <v>270</v>
      </c>
      <c r="AL945" s="304">
        <f t="shared" si="276"/>
        <v>0.43</v>
      </c>
      <c r="AM945" s="389" t="str">
        <f t="shared" si="270"/>
        <v/>
      </c>
      <c r="AN945" s="304"/>
      <c r="AO945" s="304"/>
      <c r="AP945" s="312"/>
      <c r="AQ945" s="312"/>
      <c r="AR945" s="312"/>
      <c r="AS945" s="312"/>
      <c r="AT945" s="312"/>
      <c r="AU945" s="329">
        <f>VLOOKUP(C945,[1]world!$A$2:$B$3555,2,FALSE)</f>
        <v>15</v>
      </c>
      <c r="AV945" s="329">
        <v>363</v>
      </c>
      <c r="AW945" s="304">
        <v>0.37</v>
      </c>
      <c r="AX945" s="304">
        <v>-999</v>
      </c>
      <c r="AY945" s="304">
        <v>-999</v>
      </c>
      <c r="AZ945" s="304">
        <v>-999</v>
      </c>
      <c r="BA945" s="304">
        <v>-999</v>
      </c>
      <c r="BB945" s="304">
        <v>-999</v>
      </c>
      <c r="BC945" s="304">
        <v>-999</v>
      </c>
      <c r="BD945" s="304">
        <v>-999</v>
      </c>
      <c r="BE945" s="304">
        <v>-999</v>
      </c>
      <c r="BF945" s="304">
        <v>-999</v>
      </c>
      <c r="BG945" s="304">
        <v>-999</v>
      </c>
      <c r="BH945" s="304">
        <v>-999</v>
      </c>
      <c r="BI945" s="304">
        <v>-999</v>
      </c>
      <c r="BJ945" s="304" t="s">
        <v>4954</v>
      </c>
      <c r="BK945" s="304" t="s">
        <v>4954</v>
      </c>
      <c r="BL945" s="304" t="s">
        <v>4954</v>
      </c>
    </row>
    <row r="946" spans="1:64" ht="15" hidden="1" customHeight="1" x14ac:dyDescent="0.2">
      <c r="A946" s="304" t="s">
        <v>208</v>
      </c>
      <c r="B946" s="304" t="s">
        <v>5968</v>
      </c>
      <c r="C946" s="304">
        <v>950</v>
      </c>
      <c r="D946" s="349" t="s">
        <v>747</v>
      </c>
      <c r="E946" s="309">
        <v>-999</v>
      </c>
      <c r="F946" s="309"/>
      <c r="G946" s="324">
        <v>25.057200000000002</v>
      </c>
      <c r="H946" s="324">
        <v>121.5253</v>
      </c>
      <c r="I946" s="324" t="s">
        <v>214</v>
      </c>
      <c r="J946" s="368">
        <f>IF(P946&gt;0,IF(O946&gt;=20,P946,IF(#REF!="",IF(AS946&gt;0,AS946,IF(Y946&gt;0,Y946,"-")),IF(#REF!="",#REF!,#REF!))),IF(#REF!="",IF(AS946&gt;0,AS946,IF(Y946&gt;0,Y946,"-")),IF(#REF!="",#REF!,#REF!)))</f>
        <v>205.11</v>
      </c>
      <c r="K946" s="331">
        <v>0.1</v>
      </c>
      <c r="L946" s="304" t="str">
        <f t="shared" si="267"/>
        <v>D</v>
      </c>
      <c r="M946" s="388">
        <v>0</v>
      </c>
      <c r="N946" s="304"/>
      <c r="O946" s="356">
        <v>32.1</v>
      </c>
      <c r="P946" s="356">
        <v>205.11</v>
      </c>
      <c r="Q946" s="309">
        <v>3289</v>
      </c>
      <c r="R946" s="304" t="s">
        <v>5948</v>
      </c>
      <c r="S946" s="304"/>
      <c r="T946" s="304"/>
      <c r="U946" s="304"/>
      <c r="V946" s="304"/>
      <c r="W946" s="315" t="s">
        <v>248</v>
      </c>
      <c r="X946" s="304" t="s">
        <v>240</v>
      </c>
      <c r="Y946" s="366">
        <f t="shared" si="269"/>
        <v>181.5</v>
      </c>
      <c r="Z946" s="304">
        <v>0.2</v>
      </c>
      <c r="AA946" s="304"/>
      <c r="AB946" s="304" t="s">
        <v>240</v>
      </c>
      <c r="AC946" s="304">
        <v>30</v>
      </c>
      <c r="AD946" s="366">
        <v>205.11</v>
      </c>
      <c r="AE946" s="304">
        <v>204.2</v>
      </c>
      <c r="AF946" s="331">
        <f>EXP(IF(X946="A",LN(#REF!),IF(X946="B",LN(#REF!),IF(OR(X946="C",X946="D",X946="CD"),LN(#REF!)+((LN(#REF!)-LN(#REF!))/(1+(EXP(LN(#REF!)-LN(AC946))/#REF!))),IF(X946="E",LN(204.2),"N/A")))))</f>
        <v>204.19999999999993</v>
      </c>
      <c r="AG946" s="304">
        <v>0.2</v>
      </c>
      <c r="AH946" s="304">
        <v>1.23127E-3</v>
      </c>
      <c r="AI946" s="312"/>
      <c r="AJ946" s="332">
        <v>217</v>
      </c>
      <c r="AK946" s="304">
        <f t="shared" si="268"/>
        <v>210</v>
      </c>
      <c r="AL946" s="304">
        <f t="shared" si="276"/>
        <v>0.2</v>
      </c>
      <c r="AM946" s="389" t="str">
        <f t="shared" si="270"/>
        <v/>
      </c>
      <c r="AN946" s="304"/>
      <c r="AO946" s="304"/>
      <c r="AP946" s="312"/>
      <c r="AQ946" s="312"/>
      <c r="AR946" s="312"/>
      <c r="AS946" s="312"/>
      <c r="AT946" s="312"/>
      <c r="AU946" s="329">
        <f>VLOOKUP(C946,[1]world!$A$2:$B$3555,2,FALSE)</f>
        <v>15</v>
      </c>
      <c r="AV946" s="329">
        <v>363</v>
      </c>
      <c r="AW946" s="304">
        <v>0.37</v>
      </c>
      <c r="AX946" s="304">
        <v>-999</v>
      </c>
      <c r="AY946" s="304">
        <v>-999</v>
      </c>
      <c r="AZ946" s="304">
        <v>-999</v>
      </c>
      <c r="BA946" s="304">
        <v>-999</v>
      </c>
      <c r="BB946" s="304">
        <v>-999</v>
      </c>
      <c r="BC946" s="304">
        <v>-999</v>
      </c>
      <c r="BD946" s="304">
        <v>-999</v>
      </c>
      <c r="BE946" s="304">
        <v>-999</v>
      </c>
      <c r="BF946" s="304">
        <v>-999</v>
      </c>
      <c r="BG946" s="304">
        <v>-999</v>
      </c>
      <c r="BH946" s="304">
        <v>-999</v>
      </c>
      <c r="BI946" s="304">
        <v>-999</v>
      </c>
      <c r="BJ946" s="304" t="s">
        <v>4954</v>
      </c>
      <c r="BK946" s="304" t="s">
        <v>4954</v>
      </c>
      <c r="BL946" s="304" t="s">
        <v>4954</v>
      </c>
    </row>
    <row r="947" spans="1:64" ht="15" hidden="1" customHeight="1" x14ac:dyDescent="0.2">
      <c r="A947" s="304" t="s">
        <v>208</v>
      </c>
      <c r="B947" s="304" t="s">
        <v>5968</v>
      </c>
      <c r="C947" s="304">
        <v>951</v>
      </c>
      <c r="D947" s="349" t="s">
        <v>750</v>
      </c>
      <c r="E947" s="309">
        <v>-999</v>
      </c>
      <c r="F947" s="309"/>
      <c r="G947" s="324">
        <v>25.0578</v>
      </c>
      <c r="H947" s="324">
        <v>121.5442</v>
      </c>
      <c r="I947" s="324" t="s">
        <v>214</v>
      </c>
      <c r="J947" s="368">
        <f>IF(P947&gt;0,IF(O947&gt;=20,P947,IF(#REF!="",IF(AS947&gt;0,AS947,IF(Y947&gt;0,Y947,"-")),IF(#REF!="",#REF!,#REF!))),IF(#REF!="",IF(AS947&gt;0,AS947,IF(Y947&gt;0,Y947,"-")),IF(#REF!="",#REF!,#REF!)))</f>
        <v>188.98</v>
      </c>
      <c r="K947" s="331">
        <v>0.1</v>
      </c>
      <c r="L947" s="304" t="str">
        <f t="shared" si="267"/>
        <v>D</v>
      </c>
      <c r="M947" s="388">
        <v>0</v>
      </c>
      <c r="N947" s="304"/>
      <c r="O947" s="356">
        <v>32</v>
      </c>
      <c r="P947" s="356">
        <v>188.98</v>
      </c>
      <c r="Q947" s="309">
        <v>3290</v>
      </c>
      <c r="R947" s="304" t="s">
        <v>5948</v>
      </c>
      <c r="S947" s="304"/>
      <c r="T947" s="304"/>
      <c r="U947" s="304"/>
      <c r="V947" s="304"/>
      <c r="W947" s="315" t="s">
        <v>248</v>
      </c>
      <c r="X947" s="304" t="s">
        <v>240</v>
      </c>
      <c r="Y947" s="366">
        <f t="shared" si="269"/>
        <v>181.5</v>
      </c>
      <c r="Z947" s="304">
        <v>0.2</v>
      </c>
      <c r="AA947" s="304"/>
      <c r="AB947" s="304" t="s">
        <v>240</v>
      </c>
      <c r="AC947" s="304">
        <v>30</v>
      </c>
      <c r="AD947" s="366">
        <v>188.98</v>
      </c>
      <c r="AE947" s="304">
        <v>204.2</v>
      </c>
      <c r="AF947" s="331">
        <f>EXP(IF(X947="A",LN(#REF!),IF(X947="B",LN(#REF!),IF(OR(X947="C",X947="D",X947="CD"),LN(#REF!)+((LN(#REF!)-LN(#REF!))/(1+(EXP(LN(#REF!)-LN(AC947))/#REF!))),IF(X947="E",LN(204.2),"N/A")))))</f>
        <v>204.19999999999993</v>
      </c>
      <c r="AG947" s="304">
        <v>0.2</v>
      </c>
      <c r="AH947" s="304">
        <v>1.7229599999999999E-3</v>
      </c>
      <c r="AI947" s="312"/>
      <c r="AJ947" s="332">
        <v>232</v>
      </c>
      <c r="AK947" s="304">
        <f t="shared" si="268"/>
        <v>210</v>
      </c>
      <c r="AL947" s="304">
        <f t="shared" si="276"/>
        <v>0.2</v>
      </c>
      <c r="AM947" s="389" t="str">
        <f t="shared" si="270"/>
        <v/>
      </c>
      <c r="AN947" s="304"/>
      <c r="AO947" s="304"/>
      <c r="AP947" s="312"/>
      <c r="AQ947" s="312"/>
      <c r="AR947" s="312"/>
      <c r="AS947" s="312"/>
      <c r="AT947" s="312"/>
      <c r="AU947" s="329">
        <f>VLOOKUP(C947,[1]world!$A$2:$B$3555,2,FALSE)</f>
        <v>11</v>
      </c>
      <c r="AV947" s="329">
        <v>328</v>
      </c>
      <c r="AW947" s="304">
        <v>0.37</v>
      </c>
      <c r="AX947" s="304">
        <v>-999</v>
      </c>
      <c r="AY947" s="304">
        <v>-999</v>
      </c>
      <c r="AZ947" s="304">
        <v>-999</v>
      </c>
      <c r="BA947" s="304">
        <v>-999</v>
      </c>
      <c r="BB947" s="304">
        <v>-999</v>
      </c>
      <c r="BC947" s="304">
        <v>-999</v>
      </c>
      <c r="BD947" s="304">
        <v>-999</v>
      </c>
      <c r="BE947" s="304">
        <v>-999</v>
      </c>
      <c r="BF947" s="304">
        <v>-999</v>
      </c>
      <c r="BG947" s="304">
        <v>-999</v>
      </c>
      <c r="BH947" s="304">
        <v>-999</v>
      </c>
      <c r="BI947" s="304">
        <v>-999</v>
      </c>
      <c r="BJ947" s="304" t="s">
        <v>4954</v>
      </c>
      <c r="BK947" s="304" t="s">
        <v>4954</v>
      </c>
      <c r="BL947" s="304" t="s">
        <v>4954</v>
      </c>
    </row>
    <row r="948" spans="1:64" ht="15" hidden="1" customHeight="1" x14ac:dyDescent="0.2">
      <c r="A948" s="304" t="s">
        <v>208</v>
      </c>
      <c r="B948" s="304" t="s">
        <v>5968</v>
      </c>
      <c r="C948" s="304">
        <v>952</v>
      </c>
      <c r="D948" s="349" t="s">
        <v>744</v>
      </c>
      <c r="E948" s="309">
        <v>-999</v>
      </c>
      <c r="F948" s="309"/>
      <c r="G948" s="324">
        <v>25.052800000000001</v>
      </c>
      <c r="H948" s="324">
        <v>121.44799999999999</v>
      </c>
      <c r="I948" s="324" t="s">
        <v>214</v>
      </c>
      <c r="J948" s="368">
        <f>IF(P948&gt;0,IF(O948&gt;=20,P948,IF(#REF!="",IF(AS948&gt;0,AS948,IF(Y948&gt;0,Y948,"-")),IF(#REF!="",#REF!,#REF!))),IF(#REF!="",IF(AS948&gt;0,AS948,IF(Y948&gt;0,Y948,"-")),IF(#REF!="",#REF!,#REF!)))</f>
        <v>217.83</v>
      </c>
      <c r="K948" s="331">
        <v>0.1</v>
      </c>
      <c r="L948" s="304" t="str">
        <f t="shared" si="267"/>
        <v>D</v>
      </c>
      <c r="M948" s="388">
        <v>0</v>
      </c>
      <c r="N948" s="304"/>
      <c r="O948" s="356">
        <v>31</v>
      </c>
      <c r="P948" s="356">
        <v>217.83</v>
      </c>
      <c r="Q948" s="309">
        <v>3232</v>
      </c>
      <c r="R948" s="304" t="s">
        <v>5948</v>
      </c>
      <c r="S948" s="304"/>
      <c r="T948" s="304"/>
      <c r="U948" s="304"/>
      <c r="V948" s="304"/>
      <c r="W948" s="315" t="s">
        <v>248</v>
      </c>
      <c r="X948" s="304" t="s">
        <v>240</v>
      </c>
      <c r="Y948" s="366">
        <f t="shared" si="269"/>
        <v>181.5</v>
      </c>
      <c r="Z948" s="304">
        <v>0.2</v>
      </c>
      <c r="AA948" s="304"/>
      <c r="AB948" s="304" t="s">
        <v>240</v>
      </c>
      <c r="AC948" s="304">
        <v>1</v>
      </c>
      <c r="AD948" s="366">
        <v>217.83</v>
      </c>
      <c r="AE948" s="304">
        <v>204.2</v>
      </c>
      <c r="AF948" s="331">
        <f>EXP(IF(X948="A",LN(#REF!),IF(X948="B",LN(#REF!),IF(OR(X948="C",X948="D",X948="CD"),LN(#REF!)+((LN(#REF!)-LN(#REF!))/(1+(EXP(LN(#REF!)-LN(AC948))/#REF!))),IF(X948="E",LN(204.2),"N/A")))))</f>
        <v>204.19999999999993</v>
      </c>
      <c r="AG948" s="304">
        <v>0.2</v>
      </c>
      <c r="AH948" s="304">
        <v>5.4697499999999998E-3</v>
      </c>
      <c r="AI948" s="312"/>
      <c r="AJ948" s="332">
        <v>328</v>
      </c>
      <c r="AK948" s="304">
        <f t="shared" si="268"/>
        <v>270</v>
      </c>
      <c r="AL948" s="304">
        <f t="shared" si="276"/>
        <v>0.43</v>
      </c>
      <c r="AM948" s="389" t="str">
        <f t="shared" si="270"/>
        <v/>
      </c>
      <c r="AN948" s="304"/>
      <c r="AO948" s="304"/>
      <c r="AP948" s="312"/>
      <c r="AQ948" s="312"/>
      <c r="AR948" s="312"/>
      <c r="AS948" s="312"/>
      <c r="AT948" s="312"/>
      <c r="AU948" s="329">
        <f>VLOOKUP(C948,[1]world!$A$2:$B$3555,2,FALSE)</f>
        <v>9</v>
      </c>
      <c r="AV948" s="329">
        <v>497</v>
      </c>
      <c r="AW948" s="304">
        <v>0.37</v>
      </c>
      <c r="AX948" s="304">
        <v>-999</v>
      </c>
      <c r="AY948" s="304">
        <v>-999</v>
      </c>
      <c r="AZ948" s="304">
        <v>-999</v>
      </c>
      <c r="BA948" s="304">
        <v>-999</v>
      </c>
      <c r="BB948" s="304">
        <v>-999</v>
      </c>
      <c r="BC948" s="304">
        <v>-999</v>
      </c>
      <c r="BD948" s="304">
        <v>-999</v>
      </c>
      <c r="BE948" s="304">
        <v>-999</v>
      </c>
      <c r="BF948" s="304">
        <v>-999</v>
      </c>
      <c r="BG948" s="304">
        <v>-999</v>
      </c>
      <c r="BH948" s="304">
        <v>-999</v>
      </c>
      <c r="BI948" s="304">
        <v>-999</v>
      </c>
      <c r="BJ948" s="304" t="s">
        <v>4954</v>
      </c>
      <c r="BK948" s="304" t="s">
        <v>4954</v>
      </c>
      <c r="BL948" s="304" t="s">
        <v>4954</v>
      </c>
    </row>
    <row r="949" spans="1:64" ht="15" hidden="1" customHeight="1" x14ac:dyDescent="0.2">
      <c r="A949" s="304" t="s">
        <v>208</v>
      </c>
      <c r="B949" s="304" t="s">
        <v>5968</v>
      </c>
      <c r="C949" s="304">
        <v>953</v>
      </c>
      <c r="D949" s="349" t="s">
        <v>740</v>
      </c>
      <c r="E949" s="309">
        <v>-999</v>
      </c>
      <c r="F949" s="309"/>
      <c r="G949" s="324">
        <v>25.038799999999998</v>
      </c>
      <c r="H949" s="324">
        <v>121.52630000000001</v>
      </c>
      <c r="I949" s="324" t="s">
        <v>214</v>
      </c>
      <c r="J949" s="368">
        <f>IF(P949&gt;0,IF(O949&gt;=20,P949,IF(#REF!="",IF(AS949&gt;0,AS949,IF(Y949&gt;0,Y949,"-")),IF(#REF!="",#REF!,#REF!))),IF(#REF!="",IF(AS949&gt;0,AS949,IF(Y949&gt;0,Y949,"-")),IF(#REF!="",#REF!,#REF!)))</f>
        <v>218.5</v>
      </c>
      <c r="K949" s="331">
        <v>0.1</v>
      </c>
      <c r="L949" s="304" t="str">
        <f t="shared" si="267"/>
        <v>D</v>
      </c>
      <c r="M949" s="388">
        <v>0</v>
      </c>
      <c r="N949" s="304"/>
      <c r="O949" s="356">
        <v>31.6</v>
      </c>
      <c r="P949" s="356">
        <v>218.5</v>
      </c>
      <c r="Q949" s="309">
        <v>3233</v>
      </c>
      <c r="R949" s="304" t="s">
        <v>5948</v>
      </c>
      <c r="S949" s="304"/>
      <c r="T949" s="304"/>
      <c r="U949" s="304"/>
      <c r="V949" s="304"/>
      <c r="W949" s="315" t="s">
        <v>248</v>
      </c>
      <c r="X949" s="304" t="s">
        <v>240</v>
      </c>
      <c r="Y949" s="366">
        <f t="shared" si="269"/>
        <v>181.5</v>
      </c>
      <c r="Z949" s="304">
        <v>0.2</v>
      </c>
      <c r="AA949" s="304"/>
      <c r="AB949" s="304" t="s">
        <v>240</v>
      </c>
      <c r="AC949" s="304">
        <v>15</v>
      </c>
      <c r="AD949" s="366">
        <v>218.5</v>
      </c>
      <c r="AE949" s="304">
        <v>204.2</v>
      </c>
      <c r="AF949" s="331">
        <f>EXP(IF(X949="A",LN(#REF!),IF(X949="B",LN(#REF!),IF(OR(X949="C",X949="D",X949="CD"),LN(#REF!)+((LN(#REF!)-LN(#REF!))/(1+(EXP(LN(#REF!)-LN(AC949))/#REF!))),IF(X949="E",LN(204.2),"N/A")))))</f>
        <v>204.19999999999993</v>
      </c>
      <c r="AG949" s="304">
        <v>0.2</v>
      </c>
      <c r="AH949" s="304">
        <v>1.86429E-3</v>
      </c>
      <c r="AI949" s="312"/>
      <c r="AJ949" s="332">
        <v>236</v>
      </c>
      <c r="AK949" s="304">
        <f t="shared" si="268"/>
        <v>210</v>
      </c>
      <c r="AL949" s="304">
        <f t="shared" si="276"/>
        <v>0.2</v>
      </c>
      <c r="AM949" s="389" t="str">
        <f t="shared" si="270"/>
        <v/>
      </c>
      <c r="AN949" s="304"/>
      <c r="AO949" s="304"/>
      <c r="AP949" s="312"/>
      <c r="AQ949" s="312"/>
      <c r="AR949" s="312"/>
      <c r="AS949" s="312"/>
      <c r="AT949" s="312"/>
      <c r="AU949" s="329">
        <f>VLOOKUP(C949,[1]world!$A$2:$B$3555,2,FALSE)</f>
        <v>15</v>
      </c>
      <c r="AV949" s="329">
        <v>363</v>
      </c>
      <c r="AW949" s="304">
        <v>0.37</v>
      </c>
      <c r="AX949" s="304">
        <v>-999</v>
      </c>
      <c r="AY949" s="304">
        <v>-999</v>
      </c>
      <c r="AZ949" s="304">
        <v>-999</v>
      </c>
      <c r="BA949" s="304">
        <v>-999</v>
      </c>
      <c r="BB949" s="304">
        <v>-999</v>
      </c>
      <c r="BC949" s="304">
        <v>-999</v>
      </c>
      <c r="BD949" s="304">
        <v>-999</v>
      </c>
      <c r="BE949" s="304">
        <v>-999</v>
      </c>
      <c r="BF949" s="304">
        <v>-999</v>
      </c>
      <c r="BG949" s="304">
        <v>-999</v>
      </c>
      <c r="BH949" s="304">
        <v>-999</v>
      </c>
      <c r="BI949" s="304">
        <v>-999</v>
      </c>
      <c r="BJ949" s="304" t="s">
        <v>4954</v>
      </c>
      <c r="BK949" s="304" t="s">
        <v>4954</v>
      </c>
      <c r="BL949" s="304" t="s">
        <v>4954</v>
      </c>
    </row>
    <row r="950" spans="1:64" ht="15" hidden="1" customHeight="1" x14ac:dyDescent="0.2">
      <c r="A950" s="304" t="s">
        <v>4922</v>
      </c>
      <c r="B950" s="304" t="s">
        <v>5968</v>
      </c>
      <c r="C950" s="304">
        <v>954</v>
      </c>
      <c r="D950" s="349" t="s">
        <v>738</v>
      </c>
      <c r="E950" s="309">
        <v>-999</v>
      </c>
      <c r="F950" s="309"/>
      <c r="G950" s="324">
        <v>25.037800000000001</v>
      </c>
      <c r="H950" s="324">
        <v>121.5432</v>
      </c>
      <c r="I950" s="324" t="s">
        <v>214</v>
      </c>
      <c r="J950" s="368">
        <f>IF(P950&gt;0,IF(O950&gt;=20,P950,IF(#REF!="",IF(AS950&gt;0,AS950,IF(Y950&gt;0,Y950,"-")),IF(#REF!="",#REF!,#REF!))),IF(#REF!="",IF(AS950&gt;0,AS950,IF(Y950&gt;0,Y950,"-")),IF(#REF!="",#REF!,#REF!)))</f>
        <v>167.18</v>
      </c>
      <c r="K950" s="331">
        <v>0.1</v>
      </c>
      <c r="L950" s="304" t="str">
        <f t="shared" si="267"/>
        <v>E</v>
      </c>
      <c r="M950" s="388">
        <v>0</v>
      </c>
      <c r="N950" s="304"/>
      <c r="O950" s="356">
        <v>31</v>
      </c>
      <c r="P950" s="356">
        <v>167.18</v>
      </c>
      <c r="Q950" s="309">
        <v>3234</v>
      </c>
      <c r="R950" s="304" t="s">
        <v>5948</v>
      </c>
      <c r="S950" s="304"/>
      <c r="T950" s="304"/>
      <c r="U950" s="304"/>
      <c r="V950" s="304"/>
      <c r="W950" s="315" t="s">
        <v>248</v>
      </c>
      <c r="X950" s="304" t="s">
        <v>240</v>
      </c>
      <c r="Y950" s="366">
        <f t="shared" si="269"/>
        <v>181.5</v>
      </c>
      <c r="Z950" s="304">
        <v>0.2</v>
      </c>
      <c r="AA950" s="304"/>
      <c r="AB950" s="304" t="s">
        <v>240</v>
      </c>
      <c r="AC950" s="304">
        <v>20</v>
      </c>
      <c r="AD950" s="366">
        <v>167.18</v>
      </c>
      <c r="AE950" s="304">
        <v>204.2</v>
      </c>
      <c r="AF950" s="331">
        <f>EXP(IF(X950="A",LN(#REF!),IF(X950="B",LN(#REF!),IF(OR(X950="C",X950="D",X950="CD"),LN(#REF!)+((LN(#REF!)-LN(#REF!))/(1+(EXP(LN(#REF!)-LN(AC950))/#REF!))),IF(X950="E",LN(204.2),"N/A")))))</f>
        <v>204.19999999999993</v>
      </c>
      <c r="AG950" s="304">
        <v>0.2</v>
      </c>
      <c r="AH950" s="304">
        <v>4.8164899999999997E-3</v>
      </c>
      <c r="AI950" s="312"/>
      <c r="AJ950" s="332">
        <v>315</v>
      </c>
      <c r="AK950" s="304">
        <f t="shared" si="268"/>
        <v>270</v>
      </c>
      <c r="AL950" s="304">
        <f t="shared" si="276"/>
        <v>0.43</v>
      </c>
      <c r="AM950" s="389" t="str">
        <f t="shared" si="270"/>
        <v/>
      </c>
      <c r="AN950" s="304"/>
      <c r="AO950" s="304"/>
      <c r="AP950" s="312"/>
      <c r="AQ950" s="312"/>
      <c r="AR950" s="312"/>
      <c r="AS950" s="312"/>
      <c r="AT950" s="312"/>
      <c r="AU950" s="329">
        <f>VLOOKUP(C950,[1]world!$A$2:$B$3555,2,FALSE)</f>
        <v>7</v>
      </c>
      <c r="AV950" s="329">
        <v>388</v>
      </c>
      <c r="AW950" s="304">
        <v>0.37</v>
      </c>
      <c r="AX950" s="304">
        <v>-999</v>
      </c>
      <c r="AY950" s="304">
        <v>-999</v>
      </c>
      <c r="AZ950" s="304">
        <v>-999</v>
      </c>
      <c r="BA950" s="304">
        <v>-999</v>
      </c>
      <c r="BB950" s="304">
        <v>-999</v>
      </c>
      <c r="BC950" s="304">
        <v>-999</v>
      </c>
      <c r="BD950" s="304">
        <v>-999</v>
      </c>
      <c r="BE950" s="304">
        <v>-999</v>
      </c>
      <c r="BF950" s="304">
        <v>-999</v>
      </c>
      <c r="BG950" s="304">
        <v>-999</v>
      </c>
      <c r="BH950" s="304">
        <v>-999</v>
      </c>
      <c r="BI950" s="304">
        <v>-999</v>
      </c>
      <c r="BJ950" s="304" t="s">
        <v>4954</v>
      </c>
      <c r="BK950" s="304" t="s">
        <v>4954</v>
      </c>
      <c r="BL950" s="304" t="s">
        <v>4954</v>
      </c>
    </row>
    <row r="951" spans="1:64" ht="15" hidden="1" customHeight="1" x14ac:dyDescent="0.2">
      <c r="A951" s="304" t="s">
        <v>4922</v>
      </c>
      <c r="B951" s="304" t="s">
        <v>5968</v>
      </c>
      <c r="C951" s="304">
        <v>955</v>
      </c>
      <c r="D951" s="349" t="s">
        <v>732</v>
      </c>
      <c r="E951" s="309">
        <v>-999</v>
      </c>
      <c r="F951" s="309"/>
      <c r="G951" s="324">
        <v>25.020299999999999</v>
      </c>
      <c r="H951" s="324">
        <v>121.4652</v>
      </c>
      <c r="I951" s="324" t="s">
        <v>254</v>
      </c>
      <c r="J951" s="368">
        <f>P951</f>
        <v>194.98</v>
      </c>
      <c r="K951" s="331">
        <v>0.1</v>
      </c>
      <c r="L951" s="304" t="str">
        <f t="shared" si="267"/>
        <v>D</v>
      </c>
      <c r="M951" s="388">
        <v>0</v>
      </c>
      <c r="N951" s="304"/>
      <c r="O951" s="356">
        <v>32</v>
      </c>
      <c r="P951" s="304">
        <v>194.98</v>
      </c>
      <c r="Q951" s="309">
        <v>2230</v>
      </c>
      <c r="R951" s="304" t="s">
        <v>5948</v>
      </c>
      <c r="S951" s="304"/>
      <c r="T951" s="304"/>
      <c r="U951" s="304"/>
      <c r="V951" s="304"/>
      <c r="W951" s="315" t="s">
        <v>253</v>
      </c>
      <c r="X951" s="304" t="s">
        <v>213</v>
      </c>
      <c r="Y951" s="366">
        <f t="shared" si="269"/>
        <v>274.5</v>
      </c>
      <c r="Z951" s="304"/>
      <c r="AA951" s="304"/>
      <c r="AB951" s="304" t="s">
        <v>213</v>
      </c>
      <c r="AC951" s="304">
        <v>20</v>
      </c>
      <c r="AD951" s="366">
        <v>194.98</v>
      </c>
      <c r="AE951" s="304">
        <v>300</v>
      </c>
      <c r="AF951" s="331" t="e">
        <f>EXP(IF(X951="A",LN(#REF!),IF(X951="B",LN(#REF!),IF(OR(X951="C",X951="D",X951="CD"),LN(#REF!)+((LN(#REF!)-LN(#REF!))/(1+(EXP(LN(#REF!)-LN(AC951))/#REF!))),IF(X951="E",LN(204.2),"N/A")))))</f>
        <v>#REF!</v>
      </c>
      <c r="AG951" s="304">
        <v>0.33</v>
      </c>
      <c r="AH951" s="304">
        <v>1.0779800000000001E-3</v>
      </c>
      <c r="AI951" s="312"/>
      <c r="AJ951" s="332">
        <v>212</v>
      </c>
      <c r="AK951" s="304">
        <f t="shared" si="268"/>
        <v>210</v>
      </c>
      <c r="AL951" s="304">
        <f t="shared" si="276"/>
        <v>0.2</v>
      </c>
      <c r="AM951" s="389" t="str">
        <f t="shared" si="270"/>
        <v/>
      </c>
      <c r="AN951" s="304"/>
      <c r="AO951" s="304"/>
      <c r="AP951" s="312"/>
      <c r="AQ951" s="312"/>
      <c r="AR951" s="312"/>
      <c r="AS951" s="312"/>
      <c r="AT951" s="312"/>
      <c r="AU951" s="329">
        <f>VLOOKUP(C951,[1]world!$A$2:$B$3555,2,FALSE)</f>
        <v>15</v>
      </c>
      <c r="AV951" s="329">
        <v>363</v>
      </c>
      <c r="AW951" s="304">
        <v>0.37</v>
      </c>
      <c r="AX951" s="304">
        <v>-999</v>
      </c>
      <c r="AY951" s="304">
        <v>-999</v>
      </c>
      <c r="AZ951" s="304">
        <v>-999</v>
      </c>
      <c r="BA951" s="304">
        <v>-999</v>
      </c>
      <c r="BB951" s="304">
        <v>-999</v>
      </c>
      <c r="BC951" s="304">
        <v>-999</v>
      </c>
      <c r="BD951" s="304">
        <v>-999</v>
      </c>
      <c r="BE951" s="304">
        <v>-999</v>
      </c>
      <c r="BF951" s="304">
        <v>-999</v>
      </c>
      <c r="BG951" s="304">
        <v>-999</v>
      </c>
      <c r="BH951" s="304">
        <v>-999</v>
      </c>
      <c r="BI951" s="304">
        <v>-999</v>
      </c>
      <c r="BJ951" s="304" t="s">
        <v>4954</v>
      </c>
      <c r="BK951" s="304" t="s">
        <v>4954</v>
      </c>
      <c r="BL951" s="304" t="s">
        <v>4954</v>
      </c>
    </row>
    <row r="952" spans="1:64" ht="15" hidden="1" customHeight="1" x14ac:dyDescent="0.2">
      <c r="A952" s="304" t="s">
        <v>4922</v>
      </c>
      <c r="B952" s="304" t="s">
        <v>5968</v>
      </c>
      <c r="C952" s="304">
        <v>956</v>
      </c>
      <c r="D952" s="349" t="s">
        <v>730</v>
      </c>
      <c r="E952" s="309">
        <v>-999</v>
      </c>
      <c r="F952" s="309"/>
      <c r="G952" s="324">
        <v>25.016999999999999</v>
      </c>
      <c r="H952" s="324">
        <v>121.5027</v>
      </c>
      <c r="I952" s="324" t="s">
        <v>214</v>
      </c>
      <c r="J952" s="368">
        <f>IF(P952&gt;0,IF(O952&gt;=20,P952,IF(#REF!="",IF(AS952&gt;0,AS952,IF(Y952&gt;0,Y952,"-")),IF(#REF!="",#REF!,#REF!))),IF(#REF!="",IF(AS952&gt;0,AS952,IF(Y952&gt;0,Y952,"-")),IF(#REF!="",#REF!,#REF!)))</f>
        <v>194.28</v>
      </c>
      <c r="K952" s="331">
        <v>0.1</v>
      </c>
      <c r="L952" s="304" t="str">
        <f t="shared" si="267"/>
        <v>D</v>
      </c>
      <c r="M952" s="388">
        <v>0</v>
      </c>
      <c r="N952" s="304"/>
      <c r="O952" s="356">
        <v>31.6</v>
      </c>
      <c r="P952" s="356">
        <v>194.28</v>
      </c>
      <c r="Q952" s="309">
        <v>3236</v>
      </c>
      <c r="R952" s="304" t="s">
        <v>5948</v>
      </c>
      <c r="S952" s="304"/>
      <c r="T952" s="304"/>
      <c r="U952" s="304"/>
      <c r="V952" s="304"/>
      <c r="W952" s="315" t="s">
        <v>248</v>
      </c>
      <c r="X952" s="304" t="s">
        <v>240</v>
      </c>
      <c r="Y952" s="366">
        <f t="shared" si="269"/>
        <v>181.5</v>
      </c>
      <c r="Z952" s="304">
        <v>0.2</v>
      </c>
      <c r="AA952" s="304"/>
      <c r="AB952" s="304" t="s">
        <v>240</v>
      </c>
      <c r="AC952" s="304">
        <v>8</v>
      </c>
      <c r="AD952" s="366">
        <v>194.28</v>
      </c>
      <c r="AE952" s="304">
        <v>204.2</v>
      </c>
      <c r="AF952" s="331">
        <f>EXP(IF(X952="A",LN(#REF!),IF(X952="B",LN(#REF!),IF(OR(X952="C",X952="D",X952="CD"),LN(#REF!)+((LN(#REF!)-LN(#REF!))/(1+(EXP(LN(#REF!)-LN(AC952))/#REF!))),IF(X952="E",LN(204.2),"N/A")))))</f>
        <v>204.19999999999993</v>
      </c>
      <c r="AG952" s="304">
        <v>0.2</v>
      </c>
      <c r="AH952" s="304">
        <v>2.7986299999999999E-3</v>
      </c>
      <c r="AI952" s="312"/>
      <c r="AJ952" s="332">
        <v>264</v>
      </c>
      <c r="AK952" s="304">
        <f t="shared" si="268"/>
        <v>270</v>
      </c>
      <c r="AL952" s="304">
        <f t="shared" si="276"/>
        <v>0.43</v>
      </c>
      <c r="AM952" s="389" t="str">
        <f t="shared" si="270"/>
        <v/>
      </c>
      <c r="AN952" s="304"/>
      <c r="AO952" s="304"/>
      <c r="AP952" s="312"/>
      <c r="AQ952" s="312"/>
      <c r="AR952" s="312"/>
      <c r="AS952" s="312"/>
      <c r="AT952" s="312"/>
      <c r="AU952" s="329">
        <f>VLOOKUP(C952,[1]world!$A$2:$B$3555,2,FALSE)</f>
        <v>15</v>
      </c>
      <c r="AV952" s="329">
        <v>363</v>
      </c>
      <c r="AW952" s="304">
        <v>0.37</v>
      </c>
      <c r="AX952" s="304">
        <v>-999</v>
      </c>
      <c r="AY952" s="304">
        <v>-999</v>
      </c>
      <c r="AZ952" s="304">
        <v>-999</v>
      </c>
      <c r="BA952" s="304">
        <v>-999</v>
      </c>
      <c r="BB952" s="304">
        <v>-999</v>
      </c>
      <c r="BC952" s="304">
        <v>-999</v>
      </c>
      <c r="BD952" s="304">
        <v>-999</v>
      </c>
      <c r="BE952" s="304">
        <v>-999</v>
      </c>
      <c r="BF952" s="304">
        <v>-999</v>
      </c>
      <c r="BG952" s="304">
        <v>-999</v>
      </c>
      <c r="BH952" s="304">
        <v>-999</v>
      </c>
      <c r="BI952" s="304">
        <v>-999</v>
      </c>
      <c r="BJ952" s="304" t="s">
        <v>4954</v>
      </c>
      <c r="BK952" s="304" t="s">
        <v>4954</v>
      </c>
      <c r="BL952" s="304" t="s">
        <v>4954</v>
      </c>
    </row>
    <row r="953" spans="1:64" ht="15" hidden="1" customHeight="1" x14ac:dyDescent="0.2">
      <c r="A953" s="304" t="s">
        <v>4922</v>
      </c>
      <c r="B953" s="304" t="s">
        <v>5968</v>
      </c>
      <c r="C953" s="304">
        <v>957</v>
      </c>
      <c r="D953" s="349" t="s">
        <v>726</v>
      </c>
      <c r="E953" s="309">
        <v>-999</v>
      </c>
      <c r="F953" s="309"/>
      <c r="G953" s="324">
        <v>25.0045</v>
      </c>
      <c r="H953" s="324">
        <v>121.5073</v>
      </c>
      <c r="I953" s="324" t="s">
        <v>214</v>
      </c>
      <c r="J953" s="368">
        <f>EXP(0.21*LN(Y953)+0.33*LN(AF953)+0.28*LN(AJ953)+0.18*LN(AV953))</f>
        <v>288.01177507795609</v>
      </c>
      <c r="K953" s="331">
        <f>SQRT(0.21*AA953^2+0.33*AG953^2+0.28*AL953^2+0.18*AW953^2)</f>
        <v>0.3735866699977396</v>
      </c>
      <c r="L953" s="304" t="str">
        <f t="shared" si="267"/>
        <v>D</v>
      </c>
      <c r="M953" s="388" t="s">
        <v>6093</v>
      </c>
      <c r="N953" s="304"/>
      <c r="O953" s="356"/>
      <c r="P953" s="356"/>
      <c r="Q953" s="356"/>
      <c r="R953" s="304"/>
      <c r="S953" s="304"/>
      <c r="T953" s="304"/>
      <c r="U953" s="304"/>
      <c r="V953" s="304"/>
      <c r="W953" s="315" t="s">
        <v>225</v>
      </c>
      <c r="X953" s="304" t="s">
        <v>213</v>
      </c>
      <c r="Y953" s="366">
        <f t="shared" si="269"/>
        <v>274.5</v>
      </c>
      <c r="Z953" s="304"/>
      <c r="AA953" s="331">
        <v>0.36</v>
      </c>
      <c r="AB953" s="304" t="s">
        <v>213</v>
      </c>
      <c r="AC953" s="304">
        <v>10</v>
      </c>
      <c r="AD953" s="366">
        <v>0</v>
      </c>
      <c r="AE953" s="304">
        <v>200</v>
      </c>
      <c r="AF953" s="331">
        <f>EXP(IF(X953="A",LN(683.9),IF(X953="B",LN(559.6),IF(OR(X953="C",X953="D",X953="CD"),LN(225)+((LN(513)-LN(225))/(1+(EXP(LN(31.4)-LN(AC953))/0.48))),IF(X953="E",LN(204.2),"N/A")))))</f>
        <v>250.98252968692734</v>
      </c>
      <c r="AG953" s="304">
        <v>0.33</v>
      </c>
      <c r="AH953" s="304">
        <v>5.2378600000000004E-3</v>
      </c>
      <c r="AI953" s="312"/>
      <c r="AJ953" s="332">
        <v>323</v>
      </c>
      <c r="AK953" s="304">
        <f t="shared" si="268"/>
        <v>270</v>
      </c>
      <c r="AL953" s="363">
        <v>0.43</v>
      </c>
      <c r="AM953" s="389" t="str">
        <f t="shared" si="270"/>
        <v/>
      </c>
      <c r="AN953" s="304"/>
      <c r="AO953" s="304"/>
      <c r="AP953" s="312"/>
      <c r="AQ953" s="312"/>
      <c r="AR953" s="312"/>
      <c r="AS953" s="312"/>
      <c r="AT953" s="312"/>
      <c r="AU953" s="329">
        <f>VLOOKUP(C953,[1]world!$A$2:$B$3555,2,FALSE)</f>
        <v>11</v>
      </c>
      <c r="AV953" s="329">
        <v>328</v>
      </c>
      <c r="AW953" s="304">
        <v>0.37</v>
      </c>
      <c r="AX953" s="304">
        <v>-999</v>
      </c>
      <c r="AY953" s="304">
        <v>-999</v>
      </c>
      <c r="AZ953" s="304">
        <v>-999</v>
      </c>
      <c r="BA953" s="304">
        <v>-999</v>
      </c>
      <c r="BB953" s="304">
        <v>-999</v>
      </c>
      <c r="BC953" s="304">
        <v>-999</v>
      </c>
      <c r="BD953" s="304">
        <v>-999</v>
      </c>
      <c r="BE953" s="304">
        <v>-999</v>
      </c>
      <c r="BF953" s="304">
        <v>-999</v>
      </c>
      <c r="BG953" s="304">
        <v>-999</v>
      </c>
      <c r="BH953" s="304">
        <v>-999</v>
      </c>
      <c r="BI953" s="304">
        <v>-999</v>
      </c>
      <c r="BJ953" s="304" t="s">
        <v>4954</v>
      </c>
      <c r="BK953" s="304" t="s">
        <v>4954</v>
      </c>
      <c r="BL953" s="304" t="s">
        <v>4954</v>
      </c>
    </row>
    <row r="954" spans="1:64" ht="15" hidden="1" customHeight="1" x14ac:dyDescent="0.2">
      <c r="A954" s="304" t="s">
        <v>208</v>
      </c>
      <c r="B954" s="304" t="s">
        <v>5968</v>
      </c>
      <c r="C954" s="304">
        <v>958</v>
      </c>
      <c r="D954" s="349" t="s">
        <v>724</v>
      </c>
      <c r="E954" s="309">
        <v>-999</v>
      </c>
      <c r="F954" s="309"/>
      <c r="G954" s="324">
        <v>25.000699999999998</v>
      </c>
      <c r="H954" s="324">
        <v>121.4748</v>
      </c>
      <c r="I954" s="324" t="s">
        <v>214</v>
      </c>
      <c r="J954" s="368">
        <f>IF(P954&gt;0,IF(O954&gt;=20,P954,IF(#REF!="",IF(AS954&gt;0,AS954,IF(Y954&gt;0,Y954,"-")),IF(#REF!="",#REF!,#REF!))),IF(#REF!="",IF(AS954&gt;0,AS954,IF(Y954&gt;0,Y954,"-")),IF(#REF!="",#REF!,#REF!)))</f>
        <v>308.88</v>
      </c>
      <c r="K954" s="331">
        <v>0.1</v>
      </c>
      <c r="L954" s="304" t="str">
        <f t="shared" si="267"/>
        <v>D</v>
      </c>
      <c r="M954" s="388">
        <v>0</v>
      </c>
      <c r="N954" s="304"/>
      <c r="O954" s="356">
        <v>31.6</v>
      </c>
      <c r="P954" s="356">
        <v>308.88</v>
      </c>
      <c r="Q954" s="309">
        <v>3239</v>
      </c>
      <c r="R954" s="304" t="s">
        <v>5948</v>
      </c>
      <c r="S954" s="304"/>
      <c r="T954" s="304"/>
      <c r="U954" s="304"/>
      <c r="V954" s="304"/>
      <c r="W954" s="304" t="s">
        <v>235</v>
      </c>
      <c r="X954" s="304" t="s">
        <v>205</v>
      </c>
      <c r="Y954" s="366">
        <f t="shared" si="269"/>
        <v>424.8</v>
      </c>
      <c r="Z954" s="304"/>
      <c r="AA954" s="304"/>
      <c r="AB954" s="304" t="s">
        <v>205</v>
      </c>
      <c r="AC954" s="304">
        <v>30</v>
      </c>
      <c r="AD954" s="366">
        <v>308.88</v>
      </c>
      <c r="AE954" s="304">
        <v>559.6</v>
      </c>
      <c r="AF954" s="331" t="e">
        <f>EXP(IF(X954="A",LN(#REF!),IF(X954="B",LN(#REF!),IF(OR(X954="C",X954="D",X954="CD"),LN(#REF!)+((LN(#REF!)-LN(#REF!))/(1+(EXP(LN(#REF!)-LN(AC954))/#REF!))),IF(X954="E",LN(204.2),"N/A")))))</f>
        <v>#REF!</v>
      </c>
      <c r="AG954" s="304">
        <v>0.33</v>
      </c>
      <c r="AH954" s="304">
        <v>1.72287E-3</v>
      </c>
      <c r="AI954" s="312"/>
      <c r="AJ954" s="332">
        <v>232</v>
      </c>
      <c r="AK954" s="304">
        <f t="shared" si="268"/>
        <v>210</v>
      </c>
      <c r="AL954" s="304">
        <f>IF(AH954&lt;=0.0022,0.2,0.43)</f>
        <v>0.2</v>
      </c>
      <c r="AM954" s="389" t="str">
        <f t="shared" si="270"/>
        <v/>
      </c>
      <c r="AN954" s="304"/>
      <c r="AO954" s="304"/>
      <c r="AP954" s="312"/>
      <c r="AQ954" s="312"/>
      <c r="AR954" s="312"/>
      <c r="AS954" s="312"/>
      <c r="AT954" s="312"/>
      <c r="AU954" s="329">
        <f>VLOOKUP(C954,[1]world!$A$2:$B$3555,2,FALSE)</f>
        <v>15</v>
      </c>
      <c r="AV954" s="329">
        <v>363</v>
      </c>
      <c r="AW954" s="304">
        <v>0.37</v>
      </c>
      <c r="AX954" s="304">
        <v>-999</v>
      </c>
      <c r="AY954" s="304">
        <v>-999</v>
      </c>
      <c r="AZ954" s="304">
        <v>-999</v>
      </c>
      <c r="BA954" s="304">
        <v>-999</v>
      </c>
      <c r="BB954" s="304">
        <v>-999</v>
      </c>
      <c r="BC954" s="304">
        <v>-999</v>
      </c>
      <c r="BD954" s="304">
        <v>-999</v>
      </c>
      <c r="BE954" s="304">
        <v>-999</v>
      </c>
      <c r="BF954" s="304">
        <v>-999</v>
      </c>
      <c r="BG954" s="304">
        <v>-999</v>
      </c>
      <c r="BH954" s="304">
        <v>-999</v>
      </c>
      <c r="BI954" s="304">
        <v>-999</v>
      </c>
      <c r="BJ954" s="304" t="s">
        <v>4954</v>
      </c>
      <c r="BK954" s="304" t="s">
        <v>4954</v>
      </c>
      <c r="BL954" s="304" t="s">
        <v>4954</v>
      </c>
    </row>
    <row r="955" spans="1:64" ht="15" hidden="1" customHeight="1" x14ac:dyDescent="0.2">
      <c r="A955" s="304" t="s">
        <v>4922</v>
      </c>
      <c r="B955" s="304" t="s">
        <v>5968</v>
      </c>
      <c r="C955" s="304">
        <v>959</v>
      </c>
      <c r="D955" s="349" t="s">
        <v>712</v>
      </c>
      <c r="E955" s="309">
        <v>-999</v>
      </c>
      <c r="F955" s="309"/>
      <c r="G955" s="324">
        <v>24.954999999999998</v>
      </c>
      <c r="H955" s="324">
        <v>121.5303</v>
      </c>
      <c r="I955" s="324" t="s">
        <v>214</v>
      </c>
      <c r="J955" s="368">
        <f>EXP(0.21*LN(Y955)+0.33*LN(AF955)+0.28*LN(AJ955)+0.18*LN(AV955))</f>
        <v>538.68626955783361</v>
      </c>
      <c r="K955" s="331">
        <f>SQRT(0.21*AA955^2+0.33*AG955^2+0.28*AL955^2+0.18*AW955^2)</f>
        <v>0.3735866699977396</v>
      </c>
      <c r="L955" s="304" t="str">
        <f t="shared" si="267"/>
        <v>C</v>
      </c>
      <c r="M955" s="388" t="s">
        <v>6093</v>
      </c>
      <c r="N955" s="304"/>
      <c r="O955" s="356"/>
      <c r="P955" s="356"/>
      <c r="Q955" s="356"/>
      <c r="R955" s="304"/>
      <c r="S955" s="304"/>
      <c r="T955" s="304"/>
      <c r="U955" s="304"/>
      <c r="V955" s="304"/>
      <c r="W955" s="304" t="s">
        <v>235</v>
      </c>
      <c r="X955" s="304" t="s">
        <v>205</v>
      </c>
      <c r="Y955" s="366">
        <f t="shared" si="269"/>
        <v>424.8</v>
      </c>
      <c r="Z955" s="304"/>
      <c r="AA955" s="331">
        <v>0.36</v>
      </c>
      <c r="AB955" s="304" t="s">
        <v>205</v>
      </c>
      <c r="AC955" s="304">
        <v>20</v>
      </c>
      <c r="AD955" s="366">
        <v>0</v>
      </c>
      <c r="AE955" s="304">
        <v>559.6</v>
      </c>
      <c r="AF955" s="331">
        <f>EXP(IF(X955="A",LN(683.9),IF(X955="B",LN(559.6),IF(OR(X955="C",X955="D",X955="CD"),LN(225)+((LN(513)-LN(225))/(1+(EXP(LN(31.4)-LN(AC955))/0.48))),IF(X955="E",LN(204.2),"N/A")))))</f>
        <v>559.60000000000025</v>
      </c>
      <c r="AG955" s="304">
        <v>0.33</v>
      </c>
      <c r="AH955" s="304">
        <v>2.66121E-2</v>
      </c>
      <c r="AI955" s="312"/>
      <c r="AJ955" s="332">
        <v>760</v>
      </c>
      <c r="AK955" s="304">
        <f t="shared" si="268"/>
        <v>760</v>
      </c>
      <c r="AL955" s="363">
        <v>0.43</v>
      </c>
      <c r="AM955" s="389" t="str">
        <f t="shared" si="270"/>
        <v/>
      </c>
      <c r="AN955" s="304"/>
      <c r="AO955" s="304"/>
      <c r="AP955" s="312"/>
      <c r="AQ955" s="312"/>
      <c r="AR955" s="312"/>
      <c r="AS955" s="312"/>
      <c r="AT955" s="312"/>
      <c r="AU955" s="329">
        <f>VLOOKUP(C955,[1]world!$A$2:$B$3555,2,FALSE)</f>
        <v>7</v>
      </c>
      <c r="AV955" s="329">
        <v>388</v>
      </c>
      <c r="AW955" s="304">
        <v>0.37</v>
      </c>
      <c r="AX955" s="304">
        <v>-999</v>
      </c>
      <c r="AY955" s="304">
        <v>-999</v>
      </c>
      <c r="AZ955" s="304">
        <v>-999</v>
      </c>
      <c r="BA955" s="304">
        <v>-999</v>
      </c>
      <c r="BB955" s="304">
        <v>-999</v>
      </c>
      <c r="BC955" s="304">
        <v>-999</v>
      </c>
      <c r="BD955" s="304">
        <v>-999</v>
      </c>
      <c r="BE955" s="304">
        <v>-999</v>
      </c>
      <c r="BF955" s="304">
        <v>-999</v>
      </c>
      <c r="BG955" s="304">
        <v>-999</v>
      </c>
      <c r="BH955" s="304">
        <v>-999</v>
      </c>
      <c r="BI955" s="304">
        <v>-999</v>
      </c>
      <c r="BJ955" s="304" t="s">
        <v>4954</v>
      </c>
      <c r="BK955" s="304" t="s">
        <v>4954</v>
      </c>
      <c r="BL955" s="304" t="s">
        <v>4954</v>
      </c>
    </row>
    <row r="956" spans="1:64" ht="15" hidden="1" customHeight="1" x14ac:dyDescent="0.2">
      <c r="A956" s="304" t="s">
        <v>4922</v>
      </c>
      <c r="B956" s="304" t="s">
        <v>5968</v>
      </c>
      <c r="C956" s="304">
        <v>960</v>
      </c>
      <c r="D956" s="349" t="s">
        <v>709</v>
      </c>
      <c r="E956" s="309">
        <v>-999</v>
      </c>
      <c r="F956" s="309"/>
      <c r="G956" s="324">
        <v>24.9239</v>
      </c>
      <c r="H956" s="324">
        <v>121.535</v>
      </c>
      <c r="I956" s="324" t="s">
        <v>214</v>
      </c>
      <c r="J956" s="368">
        <f>P956</f>
        <v>438.13</v>
      </c>
      <c r="K956" s="331">
        <v>0.1</v>
      </c>
      <c r="L956" s="304" t="str">
        <f t="shared" si="267"/>
        <v>C</v>
      </c>
      <c r="M956" s="388">
        <v>0</v>
      </c>
      <c r="N956" s="304"/>
      <c r="O956" s="356">
        <v>32</v>
      </c>
      <c r="P956" s="304">
        <v>438.13</v>
      </c>
      <c r="Q956" s="309">
        <v>2231</v>
      </c>
      <c r="R956" s="304" t="s">
        <v>5948</v>
      </c>
      <c r="S956" s="304"/>
      <c r="T956" s="304"/>
      <c r="U956" s="304"/>
      <c r="V956" s="304"/>
      <c r="W956" s="304" t="s">
        <v>235</v>
      </c>
      <c r="X956" s="304" t="s">
        <v>205</v>
      </c>
      <c r="Y956" s="366">
        <f t="shared" si="269"/>
        <v>424.8</v>
      </c>
      <c r="Z956" s="304"/>
      <c r="AA956" s="304"/>
      <c r="AB956" s="304" t="s">
        <v>205</v>
      </c>
      <c r="AC956" s="304">
        <v>100</v>
      </c>
      <c r="AD956" s="366">
        <v>438.13</v>
      </c>
      <c r="AE956" s="304">
        <v>559.6</v>
      </c>
      <c r="AF956" s="331" t="e">
        <f>EXP(IF(X956="A",LN(#REF!),IF(X956="B",LN(#REF!),IF(OR(X956="C",X956="D",X956="CD"),LN(#REF!)+((LN(#REF!)-LN(#REF!))/(1+(EXP(LN(#REF!)-LN(AC956))/#REF!))),IF(X956="E",LN(204.2),"N/A")))))</f>
        <v>#REF!</v>
      </c>
      <c r="AG956" s="304">
        <v>0.33</v>
      </c>
      <c r="AH956" s="304">
        <v>5.3621099999999998E-2</v>
      </c>
      <c r="AI956" s="312"/>
      <c r="AJ956" s="332">
        <v>760</v>
      </c>
      <c r="AK956" s="304">
        <f t="shared" si="268"/>
        <v>760</v>
      </c>
      <c r="AL956" s="304">
        <f>IF(AH956&lt;=0.0022,0.2,0.43)</f>
        <v>0.43</v>
      </c>
      <c r="AM956" s="389" t="str">
        <f t="shared" si="270"/>
        <v/>
      </c>
      <c r="AN956" s="304"/>
      <c r="AO956" s="304"/>
      <c r="AP956" s="312"/>
      <c r="AQ956" s="312"/>
      <c r="AR956" s="312"/>
      <c r="AS956" s="312"/>
      <c r="AT956" s="312"/>
      <c r="AU956" s="329">
        <f>VLOOKUP(C956,[1]world!$A$2:$B$3555,2,FALSE)</f>
        <v>3</v>
      </c>
      <c r="AV956" s="329">
        <v>547</v>
      </c>
      <c r="AW956" s="304">
        <v>0.37</v>
      </c>
      <c r="AX956" s="304">
        <v>-999</v>
      </c>
      <c r="AY956" s="304">
        <v>-999</v>
      </c>
      <c r="AZ956" s="304">
        <v>-999</v>
      </c>
      <c r="BA956" s="304">
        <v>-999</v>
      </c>
      <c r="BB956" s="304">
        <v>-999</v>
      </c>
      <c r="BC956" s="304">
        <v>-999</v>
      </c>
      <c r="BD956" s="304">
        <v>-999</v>
      </c>
      <c r="BE956" s="304">
        <v>-999</v>
      </c>
      <c r="BF956" s="304">
        <v>-999</v>
      </c>
      <c r="BG956" s="304">
        <v>-999</v>
      </c>
      <c r="BH956" s="304">
        <v>-999</v>
      </c>
      <c r="BI956" s="304">
        <v>-999</v>
      </c>
      <c r="BJ956" s="304" t="s">
        <v>4954</v>
      </c>
      <c r="BK956" s="304" t="s">
        <v>4954</v>
      </c>
      <c r="BL956" s="304" t="s">
        <v>4954</v>
      </c>
    </row>
    <row r="957" spans="1:64" ht="15" hidden="1" customHeight="1" x14ac:dyDescent="0.2">
      <c r="A957" s="304" t="s">
        <v>4922</v>
      </c>
      <c r="B957" s="304" t="s">
        <v>5968</v>
      </c>
      <c r="C957" s="304">
        <v>961</v>
      </c>
      <c r="D957" s="349" t="s">
        <v>707</v>
      </c>
      <c r="E957" s="309">
        <v>-999</v>
      </c>
      <c r="F957" s="309"/>
      <c r="G957" s="324">
        <v>24.904299999999999</v>
      </c>
      <c r="H957" s="324">
        <v>121.54470000000001</v>
      </c>
      <c r="I957" s="324" t="s">
        <v>214</v>
      </c>
      <c r="J957" s="368">
        <f>EXP(0.21*LN(Y957)+0.33*LN(AF957)+0.28*LN(AJ957)+0.18*LN(AV957))</f>
        <v>635.32035917892154</v>
      </c>
      <c r="K957" s="331">
        <f>SQRT(0.21*AA957^2+0.33*AG957^2+0.28*AL957^2+0.18*AW957^2)</f>
        <v>0.40511233010117081</v>
      </c>
      <c r="L957" s="304" t="str">
        <f t="shared" si="267"/>
        <v>C</v>
      </c>
      <c r="M957" s="388" t="s">
        <v>6093</v>
      </c>
      <c r="N957" s="304"/>
      <c r="O957" s="356"/>
      <c r="P957" s="356"/>
      <c r="Q957" s="356"/>
      <c r="R957" s="304"/>
      <c r="S957" s="304"/>
      <c r="T957" s="304"/>
      <c r="U957" s="304"/>
      <c r="V957" s="304"/>
      <c r="W957" s="315" t="s">
        <v>567</v>
      </c>
      <c r="X957" s="304" t="s">
        <v>232</v>
      </c>
      <c r="Y957" s="366">
        <f t="shared" si="269"/>
        <v>506.6</v>
      </c>
      <c r="Z957" s="304"/>
      <c r="AA957" s="304">
        <v>0.45</v>
      </c>
      <c r="AB957" s="304" t="s">
        <v>232</v>
      </c>
      <c r="AC957" s="304">
        <v>60</v>
      </c>
      <c r="AD957" s="366">
        <v>0</v>
      </c>
      <c r="AE957" s="304">
        <v>683.9</v>
      </c>
      <c r="AF957" s="331">
        <f>EXP(IF(X957="A",LN(683.9),IF(X957="B",LN(559.6),IF(OR(X957="C",X957="D",X957="CD"),LN(225)+((LN(513)-LN(225))/(1+(EXP(LN(31.4)-LN(AC957))/0.48))),IF(X957="E",LN(204.2),"N/A")))))</f>
        <v>683.90000000000032</v>
      </c>
      <c r="AG957" s="304">
        <v>0.37</v>
      </c>
      <c r="AH957" s="304">
        <v>6.003E-2</v>
      </c>
      <c r="AI957" s="312"/>
      <c r="AJ957" s="332">
        <v>760</v>
      </c>
      <c r="AK957" s="304">
        <f t="shared" si="268"/>
        <v>760</v>
      </c>
      <c r="AL957" s="363">
        <v>0.43</v>
      </c>
      <c r="AM957" s="389" t="str">
        <f t="shared" si="270"/>
        <v/>
      </c>
      <c r="AN957" s="304"/>
      <c r="AO957" s="304"/>
      <c r="AP957" s="312"/>
      <c r="AQ957" s="312"/>
      <c r="AR957" s="312"/>
      <c r="AS957" s="312"/>
      <c r="AT957" s="312"/>
      <c r="AU957" s="329">
        <f>VLOOKUP(C957,[1]world!$A$2:$B$3555,2,FALSE)</f>
        <v>3</v>
      </c>
      <c r="AV957" s="329">
        <v>547</v>
      </c>
      <c r="AW957" s="304">
        <v>0.37</v>
      </c>
      <c r="AX957" s="304">
        <v>-999</v>
      </c>
      <c r="AY957" s="304">
        <v>-999</v>
      </c>
      <c r="AZ957" s="304">
        <v>-999</v>
      </c>
      <c r="BA957" s="304">
        <v>-999</v>
      </c>
      <c r="BB957" s="304">
        <v>-999</v>
      </c>
      <c r="BC957" s="304">
        <v>-999</v>
      </c>
      <c r="BD957" s="304">
        <v>-999</v>
      </c>
      <c r="BE957" s="304">
        <v>-999</v>
      </c>
      <c r="BF957" s="304">
        <v>-999</v>
      </c>
      <c r="BG957" s="304">
        <v>-999</v>
      </c>
      <c r="BH957" s="304">
        <v>-999</v>
      </c>
      <c r="BI957" s="304">
        <v>-999</v>
      </c>
      <c r="BJ957" s="304" t="s">
        <v>4954</v>
      </c>
      <c r="BK957" s="304" t="s">
        <v>4954</v>
      </c>
      <c r="BL957" s="304" t="s">
        <v>4954</v>
      </c>
    </row>
    <row r="958" spans="1:64" ht="15" hidden="1" customHeight="1" x14ac:dyDescent="0.2">
      <c r="A958" s="304" t="s">
        <v>208</v>
      </c>
      <c r="B958" s="304" t="s">
        <v>5968</v>
      </c>
      <c r="C958" s="304">
        <v>962</v>
      </c>
      <c r="D958" s="349" t="s">
        <v>778</v>
      </c>
      <c r="E958" s="309">
        <v>-999</v>
      </c>
      <c r="F958" s="309"/>
      <c r="G958" s="324">
        <v>25.183</v>
      </c>
      <c r="H958" s="324">
        <v>121.41670000000001</v>
      </c>
      <c r="I958" s="324" t="s">
        <v>214</v>
      </c>
      <c r="J958" s="368">
        <f>IF(P958&gt;0,IF(O958&gt;=20,P958,IF(#REF!="",IF(AS958&gt;0,AS958,IF(Y958&gt;0,Y958,"-")),IF(#REF!="",#REF!,#REF!))),IF(#REF!="",IF(AS958&gt;0,AS958,IF(Y958&gt;0,Y958,"-")),IF(#REF!="",#REF!,#REF!)))</f>
        <v>363.56</v>
      </c>
      <c r="K958" s="331">
        <v>0.1</v>
      </c>
      <c r="L958" s="304" t="str">
        <f t="shared" si="267"/>
        <v>C</v>
      </c>
      <c r="M958" s="388">
        <v>0</v>
      </c>
      <c r="N958" s="304"/>
      <c r="O958" s="356">
        <v>31.2</v>
      </c>
      <c r="P958" s="356">
        <v>363.56</v>
      </c>
      <c r="Q958" s="309">
        <v>3245</v>
      </c>
      <c r="R958" s="304" t="s">
        <v>5948</v>
      </c>
      <c r="S958" s="304"/>
      <c r="T958" s="304"/>
      <c r="U958" s="304"/>
      <c r="V958" s="304"/>
      <c r="W958" s="315" t="s">
        <v>225</v>
      </c>
      <c r="X958" s="304" t="s">
        <v>213</v>
      </c>
      <c r="Y958" s="366">
        <f t="shared" si="269"/>
        <v>274.5</v>
      </c>
      <c r="Z958" s="304"/>
      <c r="AA958" s="304"/>
      <c r="AB958" s="304" t="s">
        <v>213</v>
      </c>
      <c r="AC958" s="304">
        <v>7</v>
      </c>
      <c r="AD958" s="366">
        <v>363.56</v>
      </c>
      <c r="AE958" s="304">
        <v>200</v>
      </c>
      <c r="AF958" s="331" t="e">
        <f>EXP(IF(X958="A",LN(#REF!),IF(X958="B",LN(#REF!),IF(OR(X958="C",X958="D",X958="CD"),LN(#REF!)+((LN(#REF!)-LN(#REF!))/(1+(EXP(LN(#REF!)-LN(AC958))/#REF!))),IF(X958="E",LN(204.2),"N/A")))))</f>
        <v>#REF!</v>
      </c>
      <c r="AG958" s="304">
        <v>0.33</v>
      </c>
      <c r="AH958" s="304">
        <v>1.42084E-2</v>
      </c>
      <c r="AI958" s="312"/>
      <c r="AJ958" s="332">
        <v>521</v>
      </c>
      <c r="AK958" s="304">
        <f t="shared" si="268"/>
        <v>555</v>
      </c>
      <c r="AL958" s="304">
        <f>IF(AH958&lt;=0.0022,0.2,0.43)</f>
        <v>0.43</v>
      </c>
      <c r="AM958" s="389" t="str">
        <f t="shared" si="270"/>
        <v/>
      </c>
      <c r="AN958" s="304"/>
      <c r="AO958" s="304"/>
      <c r="AP958" s="312"/>
      <c r="AQ958" s="312"/>
      <c r="AR958" s="312"/>
      <c r="AS958" s="312"/>
      <c r="AT958" s="312"/>
      <c r="AU958" s="329">
        <f>VLOOKUP(C958,[1]world!$A$2:$B$3555,2,FALSE)</f>
        <v>11</v>
      </c>
      <c r="AV958" s="329">
        <v>328</v>
      </c>
      <c r="AW958" s="304">
        <v>0.37</v>
      </c>
      <c r="AX958" s="304">
        <v>-999</v>
      </c>
      <c r="AY958" s="304">
        <v>-999</v>
      </c>
      <c r="AZ958" s="304">
        <v>-999</v>
      </c>
      <c r="BA958" s="304">
        <v>-999</v>
      </c>
      <c r="BB958" s="304">
        <v>-999</v>
      </c>
      <c r="BC958" s="304">
        <v>-999</v>
      </c>
      <c r="BD958" s="304">
        <v>-999</v>
      </c>
      <c r="BE958" s="304">
        <v>-999</v>
      </c>
      <c r="BF958" s="304">
        <v>-999</v>
      </c>
      <c r="BG958" s="304">
        <v>-999</v>
      </c>
      <c r="BH958" s="304">
        <v>-999</v>
      </c>
      <c r="BI958" s="304">
        <v>-999</v>
      </c>
      <c r="BJ958" s="304" t="s">
        <v>4954</v>
      </c>
      <c r="BK958" s="304" t="s">
        <v>4954</v>
      </c>
      <c r="BL958" s="304" t="s">
        <v>4954</v>
      </c>
    </row>
    <row r="959" spans="1:64" ht="15" hidden="1" customHeight="1" x14ac:dyDescent="0.2">
      <c r="A959" s="304" t="s">
        <v>4922</v>
      </c>
      <c r="B959" s="304" t="s">
        <v>5968</v>
      </c>
      <c r="C959" s="304">
        <v>963</v>
      </c>
      <c r="D959" s="349" t="s">
        <v>768</v>
      </c>
      <c r="E959" s="309">
        <v>-999</v>
      </c>
      <c r="F959" s="309"/>
      <c r="G959" s="324">
        <v>25.125499999999999</v>
      </c>
      <c r="H959" s="324">
        <v>121.4532</v>
      </c>
      <c r="I959" s="324" t="s">
        <v>214</v>
      </c>
      <c r="J959" s="368">
        <f>EXP(0.21*LN(Y959)+0.33*LN(AF959)+0.28*LN(AJ959)+0.18*LN(AV959))</f>
        <v>375.90594625267005</v>
      </c>
      <c r="K959" s="331">
        <f>SQRT(0.21*AA959^2+0.33*AG959^2+0.28*AL959^2+0.18*AW959^2)</f>
        <v>0.3735866699977396</v>
      </c>
      <c r="L959" s="304" t="str">
        <f t="shared" si="267"/>
        <v>C</v>
      </c>
      <c r="M959" s="388" t="s">
        <v>6093</v>
      </c>
      <c r="N959" s="304"/>
      <c r="O959" s="356"/>
      <c r="P959" s="356"/>
      <c r="Q959" s="356"/>
      <c r="R959" s="304"/>
      <c r="S959" s="304"/>
      <c r="T959" s="304"/>
      <c r="U959" s="304"/>
      <c r="V959" s="304"/>
      <c r="W959" s="315" t="s">
        <v>225</v>
      </c>
      <c r="X959" s="304" t="s">
        <v>213</v>
      </c>
      <c r="Y959" s="366">
        <f t="shared" si="269"/>
        <v>274.5</v>
      </c>
      <c r="Z959" s="304"/>
      <c r="AA959" s="331">
        <v>0.36</v>
      </c>
      <c r="AB959" s="304" t="s">
        <v>213</v>
      </c>
      <c r="AC959" s="304">
        <v>5</v>
      </c>
      <c r="AD959" s="366">
        <v>0</v>
      </c>
      <c r="AE959" s="304">
        <v>200</v>
      </c>
      <c r="AF959" s="331">
        <f>EXP(IF(X959="A",LN(683.9),IF(X959="B",LN(559.6),IF(OR(X959="C",X959="D",X959="CD"),LN(225)+((LN(513)-LN(225))/(1+(EXP(LN(31.4)-LN(AC959))/0.48))),IF(X959="E",LN(204.2),"N/A")))))</f>
        <v>238.56021098646292</v>
      </c>
      <c r="AG959" s="304">
        <v>0.33</v>
      </c>
      <c r="AH959" s="304">
        <v>1.8945300000000002E-2</v>
      </c>
      <c r="AI959" s="312"/>
      <c r="AJ959" s="332">
        <v>639</v>
      </c>
      <c r="AK959" s="304">
        <f t="shared" si="268"/>
        <v>690</v>
      </c>
      <c r="AL959" s="363">
        <v>0.43</v>
      </c>
      <c r="AM959" s="389" t="str">
        <f t="shared" si="270"/>
        <v/>
      </c>
      <c r="AN959" s="304"/>
      <c r="AO959" s="304"/>
      <c r="AP959" s="312"/>
      <c r="AQ959" s="312"/>
      <c r="AR959" s="312"/>
      <c r="AS959" s="312"/>
      <c r="AT959" s="312"/>
      <c r="AU959" s="329">
        <f>VLOOKUP(C959,[1]world!$A$2:$B$3555,2,FALSE)</f>
        <v>3</v>
      </c>
      <c r="AV959" s="329">
        <v>547</v>
      </c>
      <c r="AW959" s="304">
        <v>0.37</v>
      </c>
      <c r="AX959" s="304">
        <v>-999</v>
      </c>
      <c r="AY959" s="304">
        <v>-999</v>
      </c>
      <c r="AZ959" s="304">
        <v>-999</v>
      </c>
      <c r="BA959" s="304">
        <v>-999</v>
      </c>
      <c r="BB959" s="304">
        <v>-999</v>
      </c>
      <c r="BC959" s="304">
        <v>-999</v>
      </c>
      <c r="BD959" s="304">
        <v>-999</v>
      </c>
      <c r="BE959" s="304">
        <v>-999</v>
      </c>
      <c r="BF959" s="304">
        <v>-999</v>
      </c>
      <c r="BG959" s="304">
        <v>-999</v>
      </c>
      <c r="BH959" s="304">
        <v>-999</v>
      </c>
      <c r="BI959" s="304">
        <v>-999</v>
      </c>
      <c r="BJ959" s="304" t="s">
        <v>4954</v>
      </c>
      <c r="BK959" s="304" t="s">
        <v>4954</v>
      </c>
      <c r="BL959" s="304" t="s">
        <v>4954</v>
      </c>
    </row>
    <row r="960" spans="1:64" ht="15" hidden="1" customHeight="1" x14ac:dyDescent="0.2">
      <c r="A960" s="304" t="s">
        <v>4922</v>
      </c>
      <c r="B960" s="304" t="s">
        <v>5968</v>
      </c>
      <c r="C960" s="304">
        <v>964</v>
      </c>
      <c r="D960" s="349" t="s">
        <v>721</v>
      </c>
      <c r="E960" s="309">
        <v>-999</v>
      </c>
      <c r="F960" s="309"/>
      <c r="G960" s="324">
        <v>24.991299999999999</v>
      </c>
      <c r="H960" s="324">
        <v>121.41</v>
      </c>
      <c r="I960" s="324" t="s">
        <v>214</v>
      </c>
      <c r="J960" s="368">
        <f>IF(P960&gt;0,IF(O960&gt;=20,P960,IF(#REF!="",IF(AS960&gt;0,AS960,IF(Y960&gt;0,Y960,"-")),IF(#REF!="",#REF!,#REF!))),IF(#REF!="",IF(AS960&gt;0,AS960,IF(Y960&gt;0,Y960,"-")),IF(#REF!="",#REF!,#REF!)))</f>
        <v>388.16</v>
      </c>
      <c r="K960" s="331">
        <v>0.1</v>
      </c>
      <c r="L960" s="304" t="str">
        <f t="shared" si="267"/>
        <v>C</v>
      </c>
      <c r="M960" s="388">
        <v>0</v>
      </c>
      <c r="N960" s="304"/>
      <c r="O960" s="356">
        <v>31.6</v>
      </c>
      <c r="P960" s="356">
        <v>388.16</v>
      </c>
      <c r="Q960" s="309">
        <v>3246</v>
      </c>
      <c r="R960" s="304" t="s">
        <v>5948</v>
      </c>
      <c r="S960" s="304"/>
      <c r="T960" s="304"/>
      <c r="U960" s="304"/>
      <c r="V960" s="304"/>
      <c r="W960" s="315" t="s">
        <v>225</v>
      </c>
      <c r="X960" s="304" t="s">
        <v>213</v>
      </c>
      <c r="Y960" s="366">
        <f t="shared" si="269"/>
        <v>274.5</v>
      </c>
      <c r="Z960" s="304"/>
      <c r="AA960" s="304"/>
      <c r="AB960" s="304" t="s">
        <v>213</v>
      </c>
      <c r="AC960" s="304">
        <v>25</v>
      </c>
      <c r="AD960" s="366">
        <v>388.16</v>
      </c>
      <c r="AE960" s="304">
        <v>300</v>
      </c>
      <c r="AF960" s="331" t="e">
        <f>EXP(IF(X960="A",LN(#REF!),IF(X960="B",LN(#REF!),IF(OR(X960="C",X960="D",X960="CD"),LN(#REF!)+((LN(#REF!)-LN(#REF!))/(1+(EXP(LN(#REF!)-LN(AC960))/#REF!))),IF(X960="E",LN(204.2),"N/A")))))</f>
        <v>#REF!</v>
      </c>
      <c r="AG960" s="304">
        <v>0.33</v>
      </c>
      <c r="AH960" s="304">
        <v>5.2069699999999997E-2</v>
      </c>
      <c r="AI960" s="312"/>
      <c r="AJ960" s="332">
        <v>760</v>
      </c>
      <c r="AK960" s="304">
        <f t="shared" si="268"/>
        <v>760</v>
      </c>
      <c r="AL960" s="304">
        <f>IF(AH960&lt;=0.0022,0.2,0.43)</f>
        <v>0.43</v>
      </c>
      <c r="AM960" s="389" t="str">
        <f t="shared" si="270"/>
        <v/>
      </c>
      <c r="AN960" s="304"/>
      <c r="AO960" s="304"/>
      <c r="AP960" s="312"/>
      <c r="AQ960" s="312"/>
      <c r="AR960" s="312"/>
      <c r="AS960" s="312"/>
      <c r="AT960" s="312"/>
      <c r="AU960" s="329">
        <f>VLOOKUP(C960,[1]world!$A$2:$B$3555,2,FALSE)</f>
        <v>3</v>
      </c>
      <c r="AV960" s="329">
        <v>547</v>
      </c>
      <c r="AW960" s="304">
        <v>0.37</v>
      </c>
      <c r="AX960" s="304">
        <v>-999</v>
      </c>
      <c r="AY960" s="304">
        <v>-999</v>
      </c>
      <c r="AZ960" s="304">
        <v>-999</v>
      </c>
      <c r="BA960" s="304">
        <v>-999</v>
      </c>
      <c r="BB960" s="304">
        <v>-999</v>
      </c>
      <c r="BC960" s="304">
        <v>-999</v>
      </c>
      <c r="BD960" s="304">
        <v>-999</v>
      </c>
      <c r="BE960" s="304">
        <v>-999</v>
      </c>
      <c r="BF960" s="304">
        <v>-999</v>
      </c>
      <c r="BG960" s="304">
        <v>-999</v>
      </c>
      <c r="BH960" s="304">
        <v>-999</v>
      </c>
      <c r="BI960" s="304">
        <v>-999</v>
      </c>
      <c r="BJ960" s="304" t="s">
        <v>4954</v>
      </c>
      <c r="BK960" s="304" t="s">
        <v>4954</v>
      </c>
      <c r="BL960" s="304" t="s">
        <v>4954</v>
      </c>
    </row>
    <row r="961" spans="1:64" ht="15" hidden="1" customHeight="1" x14ac:dyDescent="0.2">
      <c r="A961" s="304" t="s">
        <v>208</v>
      </c>
      <c r="B961" s="304" t="s">
        <v>5968</v>
      </c>
      <c r="C961" s="304">
        <v>965</v>
      </c>
      <c r="D961" s="349" t="s">
        <v>765</v>
      </c>
      <c r="E961" s="309">
        <v>-999</v>
      </c>
      <c r="F961" s="309"/>
      <c r="G961" s="324">
        <v>25.1037</v>
      </c>
      <c r="H961" s="324">
        <v>121.7683</v>
      </c>
      <c r="I961" s="324" t="s">
        <v>214</v>
      </c>
      <c r="J961" s="368">
        <f>P961</f>
        <v>816.9</v>
      </c>
      <c r="K961" s="331">
        <v>0.11</v>
      </c>
      <c r="L961" s="304" t="str">
        <f t="shared" si="267"/>
        <v>B</v>
      </c>
      <c r="M961" s="388">
        <v>1</v>
      </c>
      <c r="N961" s="304"/>
      <c r="O961" s="356">
        <v>27.8</v>
      </c>
      <c r="P961" s="331">
        <v>816.9</v>
      </c>
      <c r="Q961" s="309">
        <v>3249</v>
      </c>
      <c r="R961" s="304" t="s">
        <v>5948</v>
      </c>
      <c r="S961" s="304"/>
      <c r="T961" s="304"/>
      <c r="U961" s="304"/>
      <c r="V961" s="304"/>
      <c r="W961" s="304" t="s">
        <v>235</v>
      </c>
      <c r="X961" s="304" t="s">
        <v>205</v>
      </c>
      <c r="Y961" s="366">
        <f t="shared" si="269"/>
        <v>424.8</v>
      </c>
      <c r="Z961" s="304"/>
      <c r="AA961" s="304"/>
      <c r="AB961" s="304" t="s">
        <v>205</v>
      </c>
      <c r="AC961" s="304">
        <v>35</v>
      </c>
      <c r="AD961" s="366">
        <v>816.9</v>
      </c>
      <c r="AE961" s="304">
        <v>559.6</v>
      </c>
      <c r="AF961" s="331" t="e">
        <f>EXP(IF(X961="A",LN(#REF!),IF(X961="B",LN(#REF!),IF(OR(X961="C",X961="D",X961="CD"),LN(#REF!)+((LN(#REF!)-LN(#REF!))/(1+(EXP(LN(#REF!)-LN(AC961))/#REF!))),IF(X961="E",LN(204.2),"N/A")))))</f>
        <v>#REF!</v>
      </c>
      <c r="AG961" s="304">
        <v>0.33</v>
      </c>
      <c r="AH961" s="304">
        <v>1.99515E-2</v>
      </c>
      <c r="AI961" s="312"/>
      <c r="AJ961" s="332">
        <v>659</v>
      </c>
      <c r="AK961" s="304">
        <f t="shared" si="268"/>
        <v>690</v>
      </c>
      <c r="AL961" s="304">
        <f>IF(AH961&lt;=0.0022,0.2,0.43)</f>
        <v>0.43</v>
      </c>
      <c r="AM961" s="389" t="str">
        <f t="shared" si="270"/>
        <v/>
      </c>
      <c r="AN961" s="304"/>
      <c r="AO961" s="304"/>
      <c r="AP961" s="312"/>
      <c r="AQ961" s="312"/>
      <c r="AR961" s="312"/>
      <c r="AS961" s="312"/>
      <c r="AT961" s="312"/>
      <c r="AU961" s="329">
        <f>VLOOKUP(C961,[1]world!$A$2:$B$3555,2,FALSE)</f>
        <v>3</v>
      </c>
      <c r="AV961" s="329">
        <v>547</v>
      </c>
      <c r="AW961" s="304">
        <v>0.37</v>
      </c>
      <c r="AX961" s="304">
        <v>10</v>
      </c>
      <c r="AY961" s="304">
        <v>-999</v>
      </c>
      <c r="AZ961" s="304">
        <v>-999</v>
      </c>
      <c r="BA961" s="304">
        <v>10</v>
      </c>
      <c r="BB961" s="304">
        <v>-999</v>
      </c>
      <c r="BC961" s="304">
        <v>-999</v>
      </c>
      <c r="BD961" s="304">
        <v>-999</v>
      </c>
      <c r="BE961" s="304">
        <v>-999</v>
      </c>
      <c r="BF961" s="304">
        <v>-999</v>
      </c>
      <c r="BG961" s="304">
        <v>-999</v>
      </c>
      <c r="BH961" s="304">
        <v>-999</v>
      </c>
      <c r="BI961" s="304">
        <v>-999</v>
      </c>
      <c r="BJ961" s="304">
        <v>0</v>
      </c>
      <c r="BK961" s="304" t="s">
        <v>4954</v>
      </c>
      <c r="BL961" s="304" t="s">
        <v>4954</v>
      </c>
    </row>
    <row r="962" spans="1:64" ht="15" hidden="1" customHeight="1" x14ac:dyDescent="0.2">
      <c r="A962" s="304" t="s">
        <v>4922</v>
      </c>
      <c r="B962" s="304" t="s">
        <v>5968</v>
      </c>
      <c r="C962" s="304">
        <v>966</v>
      </c>
      <c r="D962" s="349" t="s">
        <v>711</v>
      </c>
      <c r="E962" s="309">
        <v>-999</v>
      </c>
      <c r="F962" s="309"/>
      <c r="G962" s="324">
        <v>24.953800000000001</v>
      </c>
      <c r="H962" s="324">
        <v>121.33750000000001</v>
      </c>
      <c r="I962" s="324" t="s">
        <v>214</v>
      </c>
      <c r="J962" s="368">
        <f t="shared" ref="J962:J963" si="277">EXP(0.21*LN(Y962)+0.33*LN(AF962)+0.28*LN(AJ962)+0.18*LN(AV962))</f>
        <v>403.41431829279315</v>
      </c>
      <c r="K962" s="331">
        <f t="shared" ref="K962:K963" si="278">SQRT(0.21*AA962^2+0.33*AG962^2+0.28*AL962^2+0.18*AW962^2)</f>
        <v>0.3735866699977396</v>
      </c>
      <c r="L962" s="304" t="str">
        <f t="shared" si="267"/>
        <v>C</v>
      </c>
      <c r="M962" s="388" t="s">
        <v>6093</v>
      </c>
      <c r="N962" s="304"/>
      <c r="O962" s="356"/>
      <c r="P962" s="356"/>
      <c r="Q962" s="356"/>
      <c r="R962" s="304"/>
      <c r="S962" s="304"/>
      <c r="T962" s="304"/>
      <c r="U962" s="304"/>
      <c r="V962" s="304"/>
      <c r="W962" s="315" t="s">
        <v>225</v>
      </c>
      <c r="X962" s="304" t="s">
        <v>213</v>
      </c>
      <c r="Y962" s="366">
        <f t="shared" si="269"/>
        <v>274.5</v>
      </c>
      <c r="Z962" s="304"/>
      <c r="AA962" s="331">
        <v>0.36</v>
      </c>
      <c r="AB962" s="304" t="s">
        <v>213</v>
      </c>
      <c r="AC962" s="304">
        <v>40</v>
      </c>
      <c r="AD962" s="366">
        <v>0</v>
      </c>
      <c r="AE962" s="304">
        <v>400</v>
      </c>
      <c r="AF962" s="331">
        <f t="shared" ref="AF962:AF963" si="279">EXP(IF(X962="A",LN(683.9),IF(X962="B",LN(559.6),IF(OR(X962="C",X962="D",X962="CD"),LN(225)+((LN(513)-LN(225))/(1+(EXP(LN(31.4)-LN(AC962))/0.48))),IF(X962="E",LN(204.2),"N/A")))))</f>
        <v>307.60946420940979</v>
      </c>
      <c r="AG962" s="304">
        <v>0.33</v>
      </c>
      <c r="AH962" s="304">
        <v>3.2178199999999997E-2</v>
      </c>
      <c r="AI962" s="312"/>
      <c r="AJ962" s="332">
        <v>760</v>
      </c>
      <c r="AK962" s="304">
        <f t="shared" si="268"/>
        <v>760</v>
      </c>
      <c r="AL962" s="363">
        <v>0.43</v>
      </c>
      <c r="AM962" s="389" t="str">
        <f t="shared" si="270"/>
        <v/>
      </c>
      <c r="AN962" s="304"/>
      <c r="AO962" s="304"/>
      <c r="AP962" s="312"/>
      <c r="AQ962" s="312"/>
      <c r="AR962" s="312"/>
      <c r="AS962" s="312"/>
      <c r="AT962" s="312"/>
      <c r="AU962" s="329">
        <f>VLOOKUP(C962,[1]world!$A$2:$B$3555,2,FALSE)</f>
        <v>7</v>
      </c>
      <c r="AV962" s="329">
        <v>388</v>
      </c>
      <c r="AW962" s="304">
        <v>0.37</v>
      </c>
      <c r="AX962" s="304">
        <v>-999</v>
      </c>
      <c r="AY962" s="304">
        <v>-999</v>
      </c>
      <c r="AZ962" s="304">
        <v>-999</v>
      </c>
      <c r="BA962" s="304">
        <v>-999</v>
      </c>
      <c r="BB962" s="304">
        <v>-999</v>
      </c>
      <c r="BC962" s="304">
        <v>-999</v>
      </c>
      <c r="BD962" s="304">
        <v>-999</v>
      </c>
      <c r="BE962" s="304">
        <v>-999</v>
      </c>
      <c r="BF962" s="304">
        <v>-999</v>
      </c>
      <c r="BG962" s="304">
        <v>-999</v>
      </c>
      <c r="BH962" s="304">
        <v>-999</v>
      </c>
      <c r="BI962" s="304">
        <v>-999</v>
      </c>
      <c r="BJ962" s="304" t="s">
        <v>4954</v>
      </c>
      <c r="BK962" s="304" t="s">
        <v>4954</v>
      </c>
      <c r="BL962" s="304" t="s">
        <v>4954</v>
      </c>
    </row>
    <row r="963" spans="1:64" ht="15" hidden="1" customHeight="1" x14ac:dyDescent="0.2">
      <c r="A963" s="304" t="s">
        <v>4922</v>
      </c>
      <c r="B963" s="304" t="s">
        <v>5968</v>
      </c>
      <c r="C963" s="304">
        <v>967</v>
      </c>
      <c r="D963" s="349" t="s">
        <v>771</v>
      </c>
      <c r="E963" s="309">
        <v>-999</v>
      </c>
      <c r="F963" s="309"/>
      <c r="G963" s="324">
        <v>25.148</v>
      </c>
      <c r="H963" s="324">
        <v>121.4365</v>
      </c>
      <c r="I963" s="324" t="s">
        <v>214</v>
      </c>
      <c r="J963" s="368">
        <f t="shared" si="277"/>
        <v>573.03864891895489</v>
      </c>
      <c r="K963" s="331">
        <f t="shared" si="278"/>
        <v>0.3735866699977396</v>
      </c>
      <c r="L963" s="304" t="str">
        <f t="shared" si="267"/>
        <v>C</v>
      </c>
      <c r="M963" s="388" t="s">
        <v>6093</v>
      </c>
      <c r="N963" s="304"/>
      <c r="O963" s="356"/>
      <c r="P963" s="356"/>
      <c r="Q963" s="356"/>
      <c r="R963" s="304"/>
      <c r="S963" s="304"/>
      <c r="T963" s="304"/>
      <c r="U963" s="304"/>
      <c r="V963" s="304"/>
      <c r="W963" s="315" t="s">
        <v>204</v>
      </c>
      <c r="X963" s="304" t="s">
        <v>205</v>
      </c>
      <c r="Y963" s="366">
        <f t="shared" si="269"/>
        <v>424.8</v>
      </c>
      <c r="Z963" s="304"/>
      <c r="AA963" s="331">
        <v>0.36</v>
      </c>
      <c r="AB963" s="304" t="s">
        <v>205</v>
      </c>
      <c r="AC963" s="304">
        <v>90</v>
      </c>
      <c r="AD963" s="366">
        <v>0</v>
      </c>
      <c r="AE963" s="304">
        <v>559.6</v>
      </c>
      <c r="AF963" s="331">
        <f t="shared" si="279"/>
        <v>559.60000000000025</v>
      </c>
      <c r="AG963" s="304">
        <v>0.33</v>
      </c>
      <c r="AH963" s="304">
        <v>0.13979800000000001</v>
      </c>
      <c r="AI963" s="312"/>
      <c r="AJ963" s="332">
        <v>760</v>
      </c>
      <c r="AK963" s="304">
        <f t="shared" si="268"/>
        <v>760</v>
      </c>
      <c r="AL963" s="363">
        <v>0.43</v>
      </c>
      <c r="AM963" s="389" t="str">
        <f t="shared" si="270"/>
        <v/>
      </c>
      <c r="AN963" s="304"/>
      <c r="AO963" s="304"/>
      <c r="AP963" s="312"/>
      <c r="AQ963" s="312"/>
      <c r="AR963" s="312"/>
      <c r="AS963" s="312"/>
      <c r="AT963" s="312"/>
      <c r="AU963" s="329">
        <f>VLOOKUP(C963,[1]world!$A$2:$B$3555,2,FALSE)</f>
        <v>3</v>
      </c>
      <c r="AV963" s="329">
        <v>547</v>
      </c>
      <c r="AW963" s="304">
        <v>0.37</v>
      </c>
      <c r="AX963" s="304">
        <v>-999</v>
      </c>
      <c r="AY963" s="304">
        <v>-999</v>
      </c>
      <c r="AZ963" s="304">
        <v>-999</v>
      </c>
      <c r="BA963" s="304">
        <v>-999</v>
      </c>
      <c r="BB963" s="304">
        <v>-999</v>
      </c>
      <c r="BC963" s="304">
        <v>-999</v>
      </c>
      <c r="BD963" s="304">
        <v>-999</v>
      </c>
      <c r="BE963" s="304">
        <v>-999</v>
      </c>
      <c r="BF963" s="304">
        <v>-999</v>
      </c>
      <c r="BG963" s="304">
        <v>-999</v>
      </c>
      <c r="BH963" s="304">
        <v>-999</v>
      </c>
      <c r="BI963" s="304">
        <v>-999</v>
      </c>
      <c r="BJ963" s="304" t="s">
        <v>4954</v>
      </c>
      <c r="BK963" s="304" t="s">
        <v>4954</v>
      </c>
      <c r="BL963" s="304" t="s">
        <v>4954</v>
      </c>
    </row>
    <row r="964" spans="1:64" ht="15" hidden="1" customHeight="1" x14ac:dyDescent="0.2">
      <c r="A964" s="304" t="s">
        <v>4922</v>
      </c>
      <c r="B964" s="304" t="s">
        <v>5968</v>
      </c>
      <c r="C964" s="304">
        <v>968</v>
      </c>
      <c r="D964" s="349" t="s">
        <v>762</v>
      </c>
      <c r="E964" s="309">
        <v>-999</v>
      </c>
      <c r="F964" s="309"/>
      <c r="G964" s="324">
        <v>25.1008</v>
      </c>
      <c r="H964" s="324">
        <v>121.44029999999999</v>
      </c>
      <c r="I964" s="324" t="s">
        <v>244</v>
      </c>
      <c r="J964" s="368">
        <f>P964</f>
        <v>403.17</v>
      </c>
      <c r="K964" s="331">
        <v>0.1</v>
      </c>
      <c r="L964" s="304" t="str">
        <f t="shared" ref="L964:L1027" si="280">IF(J964&lt;180,"E",IF(AND(J964&gt;=180,J964&lt;360),"D",IF(AND(J964&gt;=360,J964&lt;760),"C",IF(AND(J964&gt;=760,J964&lt;1500),"B",IF(J964&gt;=1500,"A","-")))))</f>
        <v>C</v>
      </c>
      <c r="M964" s="388">
        <v>0</v>
      </c>
      <c r="N964" s="304"/>
      <c r="O964" s="356">
        <v>31</v>
      </c>
      <c r="P964" s="356">
        <v>403.17</v>
      </c>
      <c r="Q964" s="356">
        <v>2232</v>
      </c>
      <c r="R964" s="304" t="s">
        <v>5948</v>
      </c>
      <c r="S964" s="304"/>
      <c r="T964" s="304"/>
      <c r="U964" s="304"/>
      <c r="V964" s="304"/>
      <c r="W964" s="317" t="s">
        <v>754</v>
      </c>
      <c r="X964" s="304" t="s">
        <v>232</v>
      </c>
      <c r="Y964" s="366">
        <f t="shared" si="269"/>
        <v>506.6</v>
      </c>
      <c r="Z964" s="304"/>
      <c r="AA964" s="304"/>
      <c r="AB964" s="304" t="s">
        <v>232</v>
      </c>
      <c r="AC964" s="304">
        <v>15</v>
      </c>
      <c r="AD964" s="366">
        <v>403.17</v>
      </c>
      <c r="AE964" s="304">
        <v>683.9</v>
      </c>
      <c r="AF964" s="331" t="e">
        <f>EXP(IF(X964="A",LN(#REF!),IF(X964="B",LN(#REF!),IF(OR(X964="C",X964="D",X964="CD"),LN(#REF!)+((LN(#REF!)-LN(#REF!))/(1+(EXP(LN(#REF!)-LN(AC964))/#REF!))),IF(X964="E",LN(204.2),"N/A")))))</f>
        <v>#REF!</v>
      </c>
      <c r="AG964" s="304">
        <v>0.37</v>
      </c>
      <c r="AH964" s="304">
        <v>7.47332E-2</v>
      </c>
      <c r="AI964" s="312"/>
      <c r="AJ964" s="332">
        <v>760</v>
      </c>
      <c r="AK964" s="304">
        <f t="shared" ref="AK964:AK1027" si="281">IF(AJ964&lt;=180,180,IF(AND(AJ964&gt;180,AJ964&lt;240),210,IF(AND(AJ964&gt;=240,AJ964&lt;300),270,IF(AND(AJ964&gt;=300,AJ964&lt;360),270,IF(AND(AJ964&gt;=360,AJ964&lt;490),425,IF(AND(AJ964&gt;=490,AJ964&lt;620),555,IF(AND(AJ964&gt;=620,AJ964&lt;760),690,IF(AJ964&gt;=760,760,"Error"))))))))</f>
        <v>760</v>
      </c>
      <c r="AL964" s="304">
        <f>IF(AH964&lt;=0.0022,0.2,0.43)</f>
        <v>0.43</v>
      </c>
      <c r="AM964" s="389" t="str">
        <f t="shared" si="270"/>
        <v/>
      </c>
      <c r="AN964" s="304"/>
      <c r="AO964" s="304"/>
      <c r="AP964" s="312"/>
      <c r="AQ964" s="312"/>
      <c r="AR964" s="312"/>
      <c r="AS964" s="312"/>
      <c r="AT964" s="312"/>
      <c r="AU964" s="329">
        <f>VLOOKUP(C964,[1]world!$A$2:$B$3555,2,FALSE)</f>
        <v>7</v>
      </c>
      <c r="AV964" s="329">
        <v>388</v>
      </c>
      <c r="AW964" s="304">
        <v>0.37</v>
      </c>
      <c r="AX964" s="304">
        <v>-999</v>
      </c>
      <c r="AY964" s="304">
        <v>-999</v>
      </c>
      <c r="AZ964" s="304">
        <v>-999</v>
      </c>
      <c r="BA964" s="304">
        <v>-999</v>
      </c>
      <c r="BB964" s="304">
        <v>-999</v>
      </c>
      <c r="BC964" s="304">
        <v>-999</v>
      </c>
      <c r="BD964" s="304">
        <v>-999</v>
      </c>
      <c r="BE964" s="304">
        <v>-999</v>
      </c>
      <c r="BF964" s="304">
        <v>-999</v>
      </c>
      <c r="BG964" s="304">
        <v>-999</v>
      </c>
      <c r="BH964" s="304">
        <v>-999</v>
      </c>
      <c r="BI964" s="304">
        <v>-999</v>
      </c>
      <c r="BJ964" s="304" t="s">
        <v>4954</v>
      </c>
      <c r="BK964" s="304" t="s">
        <v>4954</v>
      </c>
      <c r="BL964" s="304" t="s">
        <v>4954</v>
      </c>
    </row>
    <row r="965" spans="1:64" ht="15" hidden="1" customHeight="1" x14ac:dyDescent="0.2">
      <c r="A965" s="304" t="s">
        <v>208</v>
      </c>
      <c r="B965" s="304" t="s">
        <v>5968</v>
      </c>
      <c r="C965" s="304">
        <v>969</v>
      </c>
      <c r="D965" s="349" t="s">
        <v>759</v>
      </c>
      <c r="E965" s="309">
        <v>-999</v>
      </c>
      <c r="F965" s="309"/>
      <c r="G965" s="324">
        <v>25.081700000000001</v>
      </c>
      <c r="H965" s="324">
        <v>121.3828</v>
      </c>
      <c r="I965" s="324" t="s">
        <v>214</v>
      </c>
      <c r="J965" s="368">
        <f>IF(P965&gt;0,IF(O965&gt;=20,P965,IF(#REF!="",IF(AS965&gt;0,AS965,IF(Y965&gt;0,Y965,"-")),IF(#REF!="",#REF!,#REF!))),IF(#REF!="",IF(AS965&gt;0,AS965,IF(Y965&gt;0,Y965,"-")),IF(#REF!="",#REF!,#REF!)))</f>
        <v>433.88</v>
      </c>
      <c r="K965" s="331">
        <v>0.1</v>
      </c>
      <c r="L965" s="304" t="str">
        <f t="shared" si="280"/>
        <v>C</v>
      </c>
      <c r="M965" s="388">
        <v>0</v>
      </c>
      <c r="N965" s="304"/>
      <c r="O965" s="356">
        <v>33</v>
      </c>
      <c r="P965" s="356">
        <v>433.88</v>
      </c>
      <c r="Q965" s="309">
        <v>3250</v>
      </c>
      <c r="R965" s="304" t="s">
        <v>5948</v>
      </c>
      <c r="S965" s="304"/>
      <c r="T965" s="304"/>
      <c r="U965" s="304"/>
      <c r="V965" s="304"/>
      <c r="W965" s="315" t="s">
        <v>204</v>
      </c>
      <c r="X965" s="304" t="s">
        <v>205</v>
      </c>
      <c r="Y965" s="366">
        <f t="shared" ref="Y965:Y1028" si="282">IF(X965="A",506.6,IF(X965="B",424.8,IF(X965="C",338.6,IF(X965="D",274.5,IF(X965="E",181.5,"-")))))</f>
        <v>424.8</v>
      </c>
      <c r="Z965" s="304"/>
      <c r="AA965" s="304"/>
      <c r="AB965" s="304" t="s">
        <v>205</v>
      </c>
      <c r="AC965" s="304">
        <v>110</v>
      </c>
      <c r="AD965" s="366">
        <v>433.88</v>
      </c>
      <c r="AE965" s="304">
        <v>559.6</v>
      </c>
      <c r="AF965" s="331" t="e">
        <f>EXP(IF(X965="A",LN(#REF!),IF(X965="B",LN(#REF!),IF(OR(X965="C",X965="D",X965="CD"),LN(#REF!)+((LN(#REF!)-LN(#REF!))/(1+(EXP(LN(#REF!)-LN(AC965))/#REF!))),IF(X965="E",LN(204.2),"N/A")))))</f>
        <v>#REF!</v>
      </c>
      <c r="AG965" s="304">
        <v>0.33</v>
      </c>
      <c r="AH965" s="304">
        <v>5.3898899999999996E-3</v>
      </c>
      <c r="AI965" s="312"/>
      <c r="AJ965" s="332">
        <v>326</v>
      </c>
      <c r="AK965" s="304">
        <f t="shared" si="281"/>
        <v>270</v>
      </c>
      <c r="AL965" s="304">
        <f>IF(AH965&lt;=0.0022,0.2,0.43)</f>
        <v>0.43</v>
      </c>
      <c r="AM965" s="389" t="str">
        <f t="shared" si="270"/>
        <v/>
      </c>
      <c r="AN965" s="304"/>
      <c r="AO965" s="304"/>
      <c r="AP965" s="312"/>
      <c r="AQ965" s="312"/>
      <c r="AR965" s="312"/>
      <c r="AS965" s="312"/>
      <c r="AT965" s="312"/>
      <c r="AU965" s="329">
        <f>VLOOKUP(C965,[1]world!$A$2:$B$3555,2,FALSE)</f>
        <v>5</v>
      </c>
      <c r="AV965" s="329">
        <v>402</v>
      </c>
      <c r="AW965" s="304">
        <v>0.37</v>
      </c>
      <c r="AX965" s="304">
        <v>-999</v>
      </c>
      <c r="AY965" s="304">
        <v>-999</v>
      </c>
      <c r="AZ965" s="304">
        <v>-999</v>
      </c>
      <c r="BA965" s="304">
        <v>-999</v>
      </c>
      <c r="BB965" s="304">
        <v>-999</v>
      </c>
      <c r="BC965" s="304">
        <v>-999</v>
      </c>
      <c r="BD965" s="304">
        <v>-999</v>
      </c>
      <c r="BE965" s="304">
        <v>-999</v>
      </c>
      <c r="BF965" s="304">
        <v>-999</v>
      </c>
      <c r="BG965" s="304">
        <v>-999</v>
      </c>
      <c r="BH965" s="304">
        <v>-999</v>
      </c>
      <c r="BI965" s="304">
        <v>-999</v>
      </c>
      <c r="BJ965" s="304" t="s">
        <v>4954</v>
      </c>
      <c r="BK965" s="304" t="s">
        <v>4954</v>
      </c>
      <c r="BL965" s="304" t="s">
        <v>4954</v>
      </c>
    </row>
    <row r="966" spans="1:64" ht="15" hidden="1" customHeight="1" x14ac:dyDescent="0.2">
      <c r="A966" s="304" t="s">
        <v>4922</v>
      </c>
      <c r="B966" s="304" t="s">
        <v>5968</v>
      </c>
      <c r="C966" s="304">
        <v>970</v>
      </c>
      <c r="D966" s="349" t="s">
        <v>713</v>
      </c>
      <c r="E966" s="309">
        <v>-999</v>
      </c>
      <c r="F966" s="309"/>
      <c r="G966" s="324">
        <v>24.959</v>
      </c>
      <c r="H966" s="324">
        <v>121.51430000000001</v>
      </c>
      <c r="I966" s="324" t="s">
        <v>214</v>
      </c>
      <c r="J966" s="368">
        <f>EXP(0.21*LN(Y966)+0.33*LN(AF966)+0.28*LN(AJ966)+0.18*LN(AV966))</f>
        <v>538.68626955783361</v>
      </c>
      <c r="K966" s="331">
        <f>SQRT(0.21*AA966^2+0.33*AG966^2+0.28*AL966^2+0.18*AW966^2)</f>
        <v>0.3735866699977396</v>
      </c>
      <c r="L966" s="304" t="str">
        <f t="shared" si="280"/>
        <v>C</v>
      </c>
      <c r="M966" s="388" t="s">
        <v>6093</v>
      </c>
      <c r="N966" s="304"/>
      <c r="O966" s="356"/>
      <c r="P966" s="356"/>
      <c r="Q966" s="356"/>
      <c r="R966" s="304"/>
      <c r="S966" s="304"/>
      <c r="T966" s="304"/>
      <c r="U966" s="304"/>
      <c r="V966" s="304"/>
      <c r="W966" s="304" t="s">
        <v>235</v>
      </c>
      <c r="X966" s="304" t="s">
        <v>205</v>
      </c>
      <c r="Y966" s="366">
        <f t="shared" si="282"/>
        <v>424.8</v>
      </c>
      <c r="Z966" s="304"/>
      <c r="AA966" s="331">
        <v>0.36</v>
      </c>
      <c r="AB966" s="304" t="s">
        <v>205</v>
      </c>
      <c r="AC966" s="304">
        <v>45</v>
      </c>
      <c r="AD966" s="366">
        <v>0</v>
      </c>
      <c r="AE966" s="304">
        <v>559.6</v>
      </c>
      <c r="AF966" s="331">
        <f>EXP(IF(X966="A",LN(683.9),IF(X966="B",LN(559.6),IF(OR(X966="C",X966="D",X966="CD"),LN(225)+((LN(513)-LN(225))/(1+(EXP(LN(31.4)-LN(AC966))/0.48))),IF(X966="E",LN(204.2),"N/A")))))</f>
        <v>559.60000000000025</v>
      </c>
      <c r="AG966" s="304">
        <v>0.33</v>
      </c>
      <c r="AH966" s="304">
        <v>3.02329E-2</v>
      </c>
      <c r="AI966" s="312"/>
      <c r="AJ966" s="332">
        <v>760</v>
      </c>
      <c r="AK966" s="304">
        <f t="shared" si="281"/>
        <v>760</v>
      </c>
      <c r="AL966" s="363">
        <v>0.43</v>
      </c>
      <c r="AM966" s="389" t="str">
        <f t="shared" si="270"/>
        <v/>
      </c>
      <c r="AN966" s="304"/>
      <c r="AO966" s="304"/>
      <c r="AP966" s="312"/>
      <c r="AQ966" s="312"/>
      <c r="AR966" s="312"/>
      <c r="AS966" s="312"/>
      <c r="AT966" s="312"/>
      <c r="AU966" s="329">
        <f>VLOOKUP(C966,[1]world!$A$2:$B$3555,2,FALSE)</f>
        <v>7</v>
      </c>
      <c r="AV966" s="329">
        <v>388</v>
      </c>
      <c r="AW966" s="304">
        <v>0.37</v>
      </c>
      <c r="AX966" s="304">
        <v>-999</v>
      </c>
      <c r="AY966" s="304">
        <v>-999</v>
      </c>
      <c r="AZ966" s="304">
        <v>-999</v>
      </c>
      <c r="BA966" s="304">
        <v>-999</v>
      </c>
      <c r="BB966" s="304">
        <v>-999</v>
      </c>
      <c r="BC966" s="304">
        <v>-999</v>
      </c>
      <c r="BD966" s="304">
        <v>-999</v>
      </c>
      <c r="BE966" s="304">
        <v>-999</v>
      </c>
      <c r="BF966" s="304">
        <v>-999</v>
      </c>
      <c r="BG966" s="304">
        <v>-999</v>
      </c>
      <c r="BH966" s="304">
        <v>-999</v>
      </c>
      <c r="BI966" s="304">
        <v>-999</v>
      </c>
      <c r="BJ966" s="304" t="s">
        <v>4954</v>
      </c>
      <c r="BK966" s="304" t="s">
        <v>4954</v>
      </c>
      <c r="BL966" s="304" t="s">
        <v>4954</v>
      </c>
    </row>
    <row r="967" spans="1:64" ht="15" hidden="1" customHeight="1" x14ac:dyDescent="0.2">
      <c r="A967" s="304" t="s">
        <v>208</v>
      </c>
      <c r="B967" s="304" t="s">
        <v>5968</v>
      </c>
      <c r="C967" s="304">
        <v>971</v>
      </c>
      <c r="D967" s="349" t="s">
        <v>774</v>
      </c>
      <c r="E967" s="309">
        <v>-999</v>
      </c>
      <c r="F967" s="309"/>
      <c r="G967" s="324">
        <v>25.156500000000001</v>
      </c>
      <c r="H967" s="324">
        <v>121.6855</v>
      </c>
      <c r="I967" s="324" t="s">
        <v>214</v>
      </c>
      <c r="J967" s="368">
        <f>P967</f>
        <v>456.18</v>
      </c>
      <c r="K967" s="331">
        <v>0.11</v>
      </c>
      <c r="L967" s="304" t="str">
        <f t="shared" si="280"/>
        <v>C</v>
      </c>
      <c r="M967" s="388">
        <v>1</v>
      </c>
      <c r="N967" s="304"/>
      <c r="O967" s="356">
        <v>27.8</v>
      </c>
      <c r="P967" s="331">
        <v>456.18</v>
      </c>
      <c r="Q967" s="309">
        <v>3252</v>
      </c>
      <c r="R967" s="304" t="s">
        <v>5948</v>
      </c>
      <c r="S967" s="304"/>
      <c r="T967" s="304"/>
      <c r="U967" s="304"/>
      <c r="V967" s="304"/>
      <c r="W967" s="317" t="s">
        <v>259</v>
      </c>
      <c r="X967" s="304" t="s">
        <v>232</v>
      </c>
      <c r="Y967" s="366">
        <f t="shared" si="282"/>
        <v>506.6</v>
      </c>
      <c r="Z967" s="304"/>
      <c r="AA967" s="304"/>
      <c r="AB967" s="304" t="s">
        <v>232</v>
      </c>
      <c r="AC967" s="304">
        <v>110</v>
      </c>
      <c r="AD967" s="366">
        <v>456.18</v>
      </c>
      <c r="AE967" s="304">
        <v>683.9</v>
      </c>
      <c r="AF967" s="331" t="e">
        <f>EXP(IF(X967="A",LN(#REF!),IF(X967="B",LN(#REF!),IF(OR(X967="C",X967="D",X967="CD"),LN(#REF!)+((LN(#REF!)-LN(#REF!))/(1+(EXP(LN(#REF!)-LN(AC967))/#REF!))),IF(X967="E",LN(204.2),"N/A")))))</f>
        <v>#REF!</v>
      </c>
      <c r="AG967" s="304">
        <v>0.37</v>
      </c>
      <c r="AH967" s="304">
        <v>0.11798</v>
      </c>
      <c r="AI967" s="312"/>
      <c r="AJ967" s="332">
        <v>760</v>
      </c>
      <c r="AK967" s="304">
        <f t="shared" si="281"/>
        <v>760</v>
      </c>
      <c r="AL967" s="304">
        <f>IF(AH967&lt;=0.0022,0.2,0.43)</f>
        <v>0.43</v>
      </c>
      <c r="AM967" s="389" t="str">
        <f t="shared" si="270"/>
        <v/>
      </c>
      <c r="AN967" s="304"/>
      <c r="AO967" s="304"/>
      <c r="AP967" s="312"/>
      <c r="AQ967" s="312"/>
      <c r="AR967" s="312"/>
      <c r="AS967" s="312"/>
      <c r="AT967" s="312"/>
      <c r="AU967" s="329">
        <f>VLOOKUP(C967,[1]world!$A$2:$B$3555,2,FALSE)</f>
        <v>3</v>
      </c>
      <c r="AV967" s="329">
        <v>547</v>
      </c>
      <c r="AW967" s="304">
        <v>0.37</v>
      </c>
      <c r="AX967" s="304">
        <v>-999</v>
      </c>
      <c r="AY967" s="304">
        <v>-999</v>
      </c>
      <c r="AZ967" s="304">
        <v>-999</v>
      </c>
      <c r="BA967" s="304">
        <v>-999</v>
      </c>
      <c r="BB967" s="304">
        <v>-999</v>
      </c>
      <c r="BC967" s="304">
        <v>-999</v>
      </c>
      <c r="BD967" s="304">
        <v>-999</v>
      </c>
      <c r="BE967" s="304">
        <v>-999</v>
      </c>
      <c r="BF967" s="304">
        <v>-999</v>
      </c>
      <c r="BG967" s="304">
        <v>-999</v>
      </c>
      <c r="BH967" s="304">
        <v>-999</v>
      </c>
      <c r="BI967" s="304">
        <v>-999</v>
      </c>
      <c r="BJ967" s="304" t="s">
        <v>4954</v>
      </c>
      <c r="BK967" s="304" t="s">
        <v>4954</v>
      </c>
      <c r="BL967" s="304" t="s">
        <v>4954</v>
      </c>
    </row>
    <row r="968" spans="1:64" ht="15" hidden="1" customHeight="1" x14ac:dyDescent="0.2">
      <c r="A968" s="304" t="s">
        <v>4922</v>
      </c>
      <c r="B968" s="304" t="s">
        <v>5968</v>
      </c>
      <c r="C968" s="304">
        <v>972</v>
      </c>
      <c r="D968" s="349" t="s">
        <v>775</v>
      </c>
      <c r="E968" s="309">
        <v>-999</v>
      </c>
      <c r="F968" s="309"/>
      <c r="G968" s="324">
        <v>25.1572</v>
      </c>
      <c r="H968" s="324">
        <v>121.72369999999999</v>
      </c>
      <c r="I968" s="324" t="s">
        <v>214</v>
      </c>
      <c r="J968" s="368">
        <f>EXP(0.21*LN(Y968)+0.33*LN(AF968)+0.28*LN(AJ968)+0.18*LN(AV968))</f>
        <v>597.23433123729683</v>
      </c>
      <c r="K968" s="331">
        <f>SQRT(0.21*AA968^2+0.33*AG968^2+0.28*AL968^2+0.18*AW968^2)</f>
        <v>0.40511233010117081</v>
      </c>
      <c r="L968" s="304" t="str">
        <f t="shared" si="280"/>
        <v>C</v>
      </c>
      <c r="M968" s="388" t="s">
        <v>6093</v>
      </c>
      <c r="N968" s="304"/>
      <c r="O968" s="356"/>
      <c r="P968" s="356"/>
      <c r="Q968" s="356"/>
      <c r="R968" s="304"/>
      <c r="S968" s="304"/>
      <c r="T968" s="304"/>
      <c r="U968" s="304"/>
      <c r="V968" s="304"/>
      <c r="W968" s="317" t="s">
        <v>259</v>
      </c>
      <c r="X968" s="304" t="s">
        <v>232</v>
      </c>
      <c r="Y968" s="366">
        <f t="shared" si="282"/>
        <v>506.6</v>
      </c>
      <c r="Z968" s="304"/>
      <c r="AA968" s="304">
        <v>0.45</v>
      </c>
      <c r="AB968" s="304" t="s">
        <v>232</v>
      </c>
      <c r="AC968" s="304">
        <v>30</v>
      </c>
      <c r="AD968" s="366">
        <v>0</v>
      </c>
      <c r="AE968" s="304">
        <v>683.9</v>
      </c>
      <c r="AF968" s="331">
        <f>EXP(IF(X968="A",LN(683.9),IF(X968="B",LN(559.6),IF(OR(X968="C",X968="D",X968="CD"),LN(225)+((LN(513)-LN(225))/(1+(EXP(LN(31.4)-LN(AC968))/0.48))),IF(X968="E",LN(204.2),"N/A")))))</f>
        <v>683.90000000000032</v>
      </c>
      <c r="AG968" s="304">
        <v>0.37</v>
      </c>
      <c r="AH968" s="304">
        <v>3.6422799999999998E-2</v>
      </c>
      <c r="AI968" s="312"/>
      <c r="AJ968" s="332">
        <v>760</v>
      </c>
      <c r="AK968" s="304">
        <f t="shared" si="281"/>
        <v>760</v>
      </c>
      <c r="AL968" s="363">
        <v>0.43</v>
      </c>
      <c r="AM968" s="389" t="str">
        <f t="shared" si="270"/>
        <v/>
      </c>
      <c r="AN968" s="304"/>
      <c r="AO968" s="304"/>
      <c r="AP968" s="312"/>
      <c r="AQ968" s="312"/>
      <c r="AR968" s="312"/>
      <c r="AS968" s="312"/>
      <c r="AT968" s="312"/>
      <c r="AU968" s="329">
        <f>VLOOKUP(C968,[1]world!$A$2:$B$3555,2,FALSE)</f>
        <v>7</v>
      </c>
      <c r="AV968" s="329">
        <v>388</v>
      </c>
      <c r="AW968" s="304">
        <v>0.37</v>
      </c>
      <c r="AX968" s="304">
        <v>-999</v>
      </c>
      <c r="AY968" s="304">
        <v>-999</v>
      </c>
      <c r="AZ968" s="304">
        <v>-999</v>
      </c>
      <c r="BA968" s="304">
        <v>-999</v>
      </c>
      <c r="BB968" s="304">
        <v>-999</v>
      </c>
      <c r="BC968" s="304">
        <v>-999</v>
      </c>
      <c r="BD968" s="304">
        <v>-999</v>
      </c>
      <c r="BE968" s="304">
        <v>-999</v>
      </c>
      <c r="BF968" s="304">
        <v>-999</v>
      </c>
      <c r="BG968" s="304">
        <v>-999</v>
      </c>
      <c r="BH968" s="304">
        <v>-999</v>
      </c>
      <c r="BI968" s="304">
        <v>-999</v>
      </c>
      <c r="BJ968" s="304" t="s">
        <v>4954</v>
      </c>
      <c r="BK968" s="304" t="s">
        <v>4954</v>
      </c>
      <c r="BL968" s="304" t="s">
        <v>4954</v>
      </c>
    </row>
    <row r="969" spans="1:64" ht="15" hidden="1" customHeight="1" x14ac:dyDescent="0.2">
      <c r="A969" s="304" t="s">
        <v>4922</v>
      </c>
      <c r="B969" s="304" t="s">
        <v>5968</v>
      </c>
      <c r="C969" s="304">
        <v>973</v>
      </c>
      <c r="D969" s="349" t="s">
        <v>772</v>
      </c>
      <c r="E969" s="309">
        <v>-999</v>
      </c>
      <c r="F969" s="309"/>
      <c r="G969" s="324">
        <v>25.148800000000001</v>
      </c>
      <c r="H969" s="324">
        <v>121.7668</v>
      </c>
      <c r="I969" s="324" t="s">
        <v>254</v>
      </c>
      <c r="J969" s="368">
        <f>P969</f>
        <v>1023.45</v>
      </c>
      <c r="K969" s="331">
        <v>0.1</v>
      </c>
      <c r="L969" s="304" t="str">
        <f t="shared" si="280"/>
        <v>B</v>
      </c>
      <c r="M969" s="388">
        <v>0</v>
      </c>
      <c r="N969" s="304"/>
      <c r="O969" s="356">
        <v>32</v>
      </c>
      <c r="P969" s="304">
        <v>1023.45</v>
      </c>
      <c r="Q969" s="309">
        <v>2279</v>
      </c>
      <c r="R969" s="304" t="s">
        <v>5948</v>
      </c>
      <c r="S969" s="304"/>
      <c r="T969" s="304"/>
      <c r="U969" s="304"/>
      <c r="V969" s="304"/>
      <c r="W969" s="304" t="s">
        <v>479</v>
      </c>
      <c r="X969" s="304" t="s">
        <v>205</v>
      </c>
      <c r="Y969" s="366">
        <f t="shared" si="282"/>
        <v>424.8</v>
      </c>
      <c r="Z969" s="304"/>
      <c r="AA969" s="304"/>
      <c r="AB969" s="304" t="s">
        <v>205</v>
      </c>
      <c r="AC969" s="304">
        <v>50</v>
      </c>
      <c r="AD969" s="366">
        <v>1023.45</v>
      </c>
      <c r="AE969" s="304">
        <v>559.6</v>
      </c>
      <c r="AF969" s="331" t="e">
        <f>EXP(IF(X969="A",LN(#REF!),IF(X969="B",LN(#REF!),IF(OR(X969="C",X969="D",X969="CD"),LN(#REF!)+((LN(#REF!)-LN(#REF!))/(1+(EXP(LN(#REF!)-LN(AC969))/#REF!))),IF(X969="E",LN(204.2),"N/A")))))</f>
        <v>#REF!</v>
      </c>
      <c r="AG969" s="304">
        <v>0.33</v>
      </c>
      <c r="AH969" s="304">
        <v>5.21304E-2</v>
      </c>
      <c r="AI969" s="312"/>
      <c r="AJ969" s="332">
        <v>760</v>
      </c>
      <c r="AK969" s="304">
        <f t="shared" si="281"/>
        <v>760</v>
      </c>
      <c r="AL969" s="304">
        <f>IF(AH969&lt;=0.0022,0.2,0.43)</f>
        <v>0.43</v>
      </c>
      <c r="AM969" s="389" t="str">
        <f t="shared" ref="AM969:AM1032" si="283">IF(AT969&lt;&gt;"",AT969,IF(AND(AT969="",AR969=""),"",AR969))</f>
        <v/>
      </c>
      <c r="AN969" s="304"/>
      <c r="AO969" s="304"/>
      <c r="AP969" s="312"/>
      <c r="AQ969" s="312"/>
      <c r="AR969" s="312"/>
      <c r="AS969" s="312"/>
      <c r="AT969" s="312"/>
      <c r="AU969" s="329">
        <f>VLOOKUP(C969,[1]world!$A$2:$B$3555,2,FALSE)</f>
        <v>7</v>
      </c>
      <c r="AV969" s="329">
        <v>388</v>
      </c>
      <c r="AW969" s="304">
        <v>0.37</v>
      </c>
      <c r="AX969" s="304">
        <v>9</v>
      </c>
      <c r="AY969" s="304">
        <v>31</v>
      </c>
      <c r="AZ969" s="304">
        <v>-999</v>
      </c>
      <c r="BA969" s="304">
        <v>9</v>
      </c>
      <c r="BB969" s="304">
        <v>31</v>
      </c>
      <c r="BC969" s="304">
        <v>-999</v>
      </c>
      <c r="BD969" s="304">
        <v>9</v>
      </c>
      <c r="BE969" s="304">
        <v>9</v>
      </c>
      <c r="BF969" s="304">
        <v>31</v>
      </c>
      <c r="BG969" s="304">
        <v>31</v>
      </c>
      <c r="BH969" s="304">
        <v>-999</v>
      </c>
      <c r="BI969" s="304">
        <v>-999</v>
      </c>
      <c r="BJ969" s="304">
        <v>0</v>
      </c>
      <c r="BK969" s="304">
        <v>0</v>
      </c>
      <c r="BL969" s="304" t="s">
        <v>4954</v>
      </c>
    </row>
    <row r="970" spans="1:64" ht="15" hidden="1" customHeight="1" x14ac:dyDescent="0.2">
      <c r="A970" s="304" t="s">
        <v>4922</v>
      </c>
      <c r="B970" s="304" t="s">
        <v>5968</v>
      </c>
      <c r="C970" s="304">
        <v>974</v>
      </c>
      <c r="D970" s="349" t="s">
        <v>779</v>
      </c>
      <c r="E970" s="309">
        <v>-999</v>
      </c>
      <c r="F970" s="309"/>
      <c r="G970" s="324">
        <v>25.186499999999999</v>
      </c>
      <c r="H970" s="324">
        <v>121.5202</v>
      </c>
      <c r="I970" s="324" t="s">
        <v>223</v>
      </c>
      <c r="J970" s="368">
        <f>P970</f>
        <v>662.78</v>
      </c>
      <c r="K970" s="331">
        <v>0.1</v>
      </c>
      <c r="L970" s="304" t="str">
        <f t="shared" si="280"/>
        <v>C</v>
      </c>
      <c r="M970" s="388">
        <v>0</v>
      </c>
      <c r="N970" s="304"/>
      <c r="O970" s="356">
        <v>32</v>
      </c>
      <c r="P970" s="304">
        <v>662.78</v>
      </c>
      <c r="Q970" s="309">
        <v>2280</v>
      </c>
      <c r="R970" s="304" t="s">
        <v>5948</v>
      </c>
      <c r="S970" s="304"/>
      <c r="T970" s="304"/>
      <c r="U970" s="304"/>
      <c r="V970" s="304"/>
      <c r="W970" s="304" t="s">
        <v>222</v>
      </c>
      <c r="X970" s="304" t="s">
        <v>205</v>
      </c>
      <c r="Y970" s="366">
        <f t="shared" si="282"/>
        <v>424.8</v>
      </c>
      <c r="Z970" s="304"/>
      <c r="AA970" s="304"/>
      <c r="AB970" s="304" t="s">
        <v>205</v>
      </c>
      <c r="AC970" s="304">
        <v>826</v>
      </c>
      <c r="AD970" s="366">
        <v>662.78</v>
      </c>
      <c r="AE970" s="304">
        <v>559.6</v>
      </c>
      <c r="AF970" s="331" t="e">
        <f>EXP(IF(X970="A",LN(#REF!),IF(X970="B",LN(#REF!),IF(OR(X970="C",X970="D",X970="CD"),LN(#REF!)+((LN(#REF!)-LN(#REF!))/(1+(EXP(LN(#REF!)-LN(AC970))/#REF!))),IF(X970="E",LN(204.2),"N/A")))))</f>
        <v>#REF!</v>
      </c>
      <c r="AG970" s="304">
        <v>0.33</v>
      </c>
      <c r="AH970" s="304">
        <v>0.23558799999999999</v>
      </c>
      <c r="AI970" s="312"/>
      <c r="AJ970" s="332">
        <v>760</v>
      </c>
      <c r="AK970" s="304">
        <f t="shared" si="281"/>
        <v>760</v>
      </c>
      <c r="AL970" s="304">
        <f>IF(AH970&lt;=0.0022,0.2,0.43)</f>
        <v>0.43</v>
      </c>
      <c r="AM970" s="389" t="str">
        <f t="shared" si="283"/>
        <v/>
      </c>
      <c r="AN970" s="304"/>
      <c r="AO970" s="304"/>
      <c r="AP970" s="312"/>
      <c r="AQ970" s="312"/>
      <c r="AR970" s="312"/>
      <c r="AS970" s="312"/>
      <c r="AT970" s="312"/>
      <c r="AU970" s="329">
        <f>VLOOKUP(C970,[1]world!$A$2:$B$3555,2,FALSE)</f>
        <v>3</v>
      </c>
      <c r="AV970" s="329">
        <v>547</v>
      </c>
      <c r="AW970" s="304">
        <v>0.37</v>
      </c>
      <c r="AX970" s="304">
        <v>-999</v>
      </c>
      <c r="AY970" s="304">
        <v>-999</v>
      </c>
      <c r="AZ970" s="304">
        <v>-999</v>
      </c>
      <c r="BA970" s="304">
        <v>-999</v>
      </c>
      <c r="BB970" s="304">
        <v>-999</v>
      </c>
      <c r="BC970" s="304">
        <v>-999</v>
      </c>
      <c r="BD970" s="304">
        <v>-999</v>
      </c>
      <c r="BE970" s="304">
        <v>-999</v>
      </c>
      <c r="BF970" s="304">
        <v>-999</v>
      </c>
      <c r="BG970" s="304">
        <v>-999</v>
      </c>
      <c r="BH970" s="304">
        <v>-999</v>
      </c>
      <c r="BI970" s="304">
        <v>-999</v>
      </c>
      <c r="BJ970" s="304" t="s">
        <v>4954</v>
      </c>
      <c r="BK970" s="304" t="s">
        <v>4954</v>
      </c>
      <c r="BL970" s="304" t="s">
        <v>4954</v>
      </c>
    </row>
    <row r="971" spans="1:64" ht="15" hidden="1" customHeight="1" x14ac:dyDescent="0.2">
      <c r="A971" s="304" t="s">
        <v>208</v>
      </c>
      <c r="B971" s="304" t="s">
        <v>5968</v>
      </c>
      <c r="C971" s="304">
        <v>975</v>
      </c>
      <c r="D971" s="349" t="s">
        <v>718</v>
      </c>
      <c r="E971" s="309">
        <v>-999</v>
      </c>
      <c r="F971" s="309"/>
      <c r="G971" s="324">
        <v>24.9802</v>
      </c>
      <c r="H971" s="324">
        <v>121.5802</v>
      </c>
      <c r="I971" s="324" t="s">
        <v>214</v>
      </c>
      <c r="J971" s="368">
        <f>IF(P971&gt;0,IF(O971&gt;=20,P971,IF(#REF!="",IF(AS971&gt;0,AS971,IF(Y971&gt;0,Y971,"-")),IF(#REF!="",#REF!,#REF!))),IF(#REF!="",IF(AS971&gt;0,AS971,IF(Y971&gt;0,Y971,"-")),IF(#REF!="",#REF!,#REF!)))</f>
        <v>807.68</v>
      </c>
      <c r="K971" s="331">
        <v>0.1</v>
      </c>
      <c r="L971" s="304" t="str">
        <f t="shared" si="280"/>
        <v>B</v>
      </c>
      <c r="M971" s="388">
        <v>0</v>
      </c>
      <c r="N971" s="304"/>
      <c r="O971" s="356">
        <v>31.85</v>
      </c>
      <c r="P971" s="356">
        <v>807.68</v>
      </c>
      <c r="Q971" s="309">
        <v>3291</v>
      </c>
      <c r="R971" s="304" t="s">
        <v>5948</v>
      </c>
      <c r="S971" s="304"/>
      <c r="T971" s="304"/>
      <c r="U971" s="304"/>
      <c r="V971" s="304"/>
      <c r="W971" s="317" t="s">
        <v>259</v>
      </c>
      <c r="X971" s="304" t="s">
        <v>232</v>
      </c>
      <c r="Y971" s="366">
        <f t="shared" si="282"/>
        <v>506.6</v>
      </c>
      <c r="Z971" s="304"/>
      <c r="AA971" s="304"/>
      <c r="AB971" s="304" t="s">
        <v>232</v>
      </c>
      <c r="AC971" s="304">
        <v>260</v>
      </c>
      <c r="AD971" s="366">
        <v>807.68</v>
      </c>
      <c r="AE971" s="304">
        <v>683.9</v>
      </c>
      <c r="AF971" s="331" t="e">
        <f>EXP(IF(X971="A",LN(#REF!),IF(X971="B",LN(#REF!),IF(OR(X971="C",X971="D",X971="CD"),LN(#REF!)+((LN(#REF!)-LN(#REF!))/(1+(EXP(LN(#REF!)-LN(AC971))/#REF!))),IF(X971="E",LN(204.2),"N/A")))))</f>
        <v>#REF!</v>
      </c>
      <c r="AG971" s="304">
        <v>0.37</v>
      </c>
      <c r="AH971" s="304">
        <v>0.13406499999999999</v>
      </c>
      <c r="AI971" s="312"/>
      <c r="AJ971" s="332">
        <v>760</v>
      </c>
      <c r="AK971" s="304">
        <f t="shared" si="281"/>
        <v>760</v>
      </c>
      <c r="AL971" s="304">
        <f>IF(AH971&lt;=0.0022,0.2,0.43)</f>
        <v>0.43</v>
      </c>
      <c r="AM971" s="389" t="str">
        <f t="shared" si="283"/>
        <v/>
      </c>
      <c r="AN971" s="304"/>
      <c r="AO971" s="304"/>
      <c r="AP971" s="312"/>
      <c r="AQ971" s="312"/>
      <c r="AR971" s="312"/>
      <c r="AS971" s="312"/>
      <c r="AT971" s="312"/>
      <c r="AU971" s="329">
        <f>VLOOKUP(C971,[1]world!$A$2:$B$3555,2,FALSE)</f>
        <v>3</v>
      </c>
      <c r="AV971" s="329">
        <v>547</v>
      </c>
      <c r="AW971" s="304">
        <v>0.37</v>
      </c>
      <c r="AX971" s="304">
        <v>7.25</v>
      </c>
      <c r="AY971" s="304">
        <v>16.350000000000001</v>
      </c>
      <c r="AZ971" s="304">
        <v>-999</v>
      </c>
      <c r="BA971" s="304">
        <v>7.25</v>
      </c>
      <c r="BB971" s="304">
        <v>16.350000000000001</v>
      </c>
      <c r="BC971" s="304">
        <v>-999</v>
      </c>
      <c r="BD971" s="304">
        <v>-999</v>
      </c>
      <c r="BE971" s="304">
        <v>-999</v>
      </c>
      <c r="BF971" s="304">
        <v>-999</v>
      </c>
      <c r="BG971" s="304">
        <v>-999</v>
      </c>
      <c r="BH971" s="304">
        <v>-999</v>
      </c>
      <c r="BI971" s="304">
        <v>-999</v>
      </c>
      <c r="BJ971" s="304">
        <v>0</v>
      </c>
      <c r="BK971" s="304">
        <v>0</v>
      </c>
      <c r="BL971" s="304" t="s">
        <v>4954</v>
      </c>
    </row>
    <row r="972" spans="1:64" ht="15" hidden="1" customHeight="1" x14ac:dyDescent="0.2">
      <c r="A972" s="304" t="s">
        <v>4922</v>
      </c>
      <c r="B972" s="304" t="s">
        <v>5968</v>
      </c>
      <c r="C972" s="304">
        <v>976</v>
      </c>
      <c r="D972" s="349" t="s">
        <v>727</v>
      </c>
      <c r="E972" s="309">
        <v>-999</v>
      </c>
      <c r="F972" s="309"/>
      <c r="G972" s="324">
        <v>25.008199999999999</v>
      </c>
      <c r="H972" s="324">
        <v>121.98820000000001</v>
      </c>
      <c r="I972" s="324" t="s">
        <v>214</v>
      </c>
      <c r="J972" s="368">
        <f t="shared" ref="J972:J973" si="284">EXP(0.21*LN(Y972)+0.33*LN(AF972)+0.28*LN(AJ972)+0.18*LN(AV972))</f>
        <v>635.32035917892154</v>
      </c>
      <c r="K972" s="331">
        <f t="shared" ref="K972:K973" si="285">SQRT(0.21*AA972^2+0.33*AG972^2+0.28*AL972^2+0.18*AW972^2)</f>
        <v>0.40511233010117081</v>
      </c>
      <c r="L972" s="304" t="str">
        <f t="shared" si="280"/>
        <v>C</v>
      </c>
      <c r="M972" s="388" t="s">
        <v>6093</v>
      </c>
      <c r="N972" s="304"/>
      <c r="O972" s="356"/>
      <c r="P972" s="356"/>
      <c r="Q972" s="356"/>
      <c r="R972" s="304"/>
      <c r="S972" s="304"/>
      <c r="T972" s="304"/>
      <c r="U972" s="304"/>
      <c r="V972" s="304"/>
      <c r="W972" s="315" t="s">
        <v>567</v>
      </c>
      <c r="X972" s="304" t="s">
        <v>232</v>
      </c>
      <c r="Y972" s="366">
        <f t="shared" si="282"/>
        <v>506.6</v>
      </c>
      <c r="Z972" s="304"/>
      <c r="AA972" s="304">
        <v>0.45</v>
      </c>
      <c r="AB972" s="304" t="s">
        <v>232</v>
      </c>
      <c r="AC972" s="304">
        <v>130</v>
      </c>
      <c r="AD972" s="366">
        <v>0</v>
      </c>
      <c r="AE972" s="304">
        <v>683.9</v>
      </c>
      <c r="AF972" s="331">
        <f t="shared" ref="AF972:AF973" si="286">EXP(IF(X972="A",LN(683.9),IF(X972="B",LN(559.6),IF(OR(X972="C",X972="D",X972="CD"),LN(225)+((LN(513)-LN(225))/(1+(EXP(LN(31.4)-LN(AC972))/0.48))),IF(X972="E",LN(204.2),"N/A")))))</f>
        <v>683.90000000000032</v>
      </c>
      <c r="AG972" s="304">
        <v>0.37</v>
      </c>
      <c r="AH972" s="304">
        <v>0.12693499999999999</v>
      </c>
      <c r="AI972" s="312"/>
      <c r="AJ972" s="332">
        <v>760</v>
      </c>
      <c r="AK972" s="304">
        <f t="shared" si="281"/>
        <v>760</v>
      </c>
      <c r="AL972" s="363">
        <v>0.43</v>
      </c>
      <c r="AM972" s="389" t="str">
        <f t="shared" si="283"/>
        <v/>
      </c>
      <c r="AN972" s="304"/>
      <c r="AO972" s="304"/>
      <c r="AP972" s="312"/>
      <c r="AQ972" s="312"/>
      <c r="AR972" s="312"/>
      <c r="AS972" s="312"/>
      <c r="AT972" s="312"/>
      <c r="AU972" s="329">
        <f>VLOOKUP(C972,[1]world!$A$2:$B$3555,2,FALSE)</f>
        <v>3</v>
      </c>
      <c r="AV972" s="329">
        <v>547</v>
      </c>
      <c r="AW972" s="304">
        <v>0.37</v>
      </c>
      <c r="AX972" s="304">
        <v>-999</v>
      </c>
      <c r="AY972" s="304">
        <v>-999</v>
      </c>
      <c r="AZ972" s="304">
        <v>-999</v>
      </c>
      <c r="BA972" s="304">
        <v>-999</v>
      </c>
      <c r="BB972" s="304">
        <v>-999</v>
      </c>
      <c r="BC972" s="304">
        <v>-999</v>
      </c>
      <c r="BD972" s="304">
        <v>-999</v>
      </c>
      <c r="BE972" s="304">
        <v>-999</v>
      </c>
      <c r="BF972" s="304">
        <v>-999</v>
      </c>
      <c r="BG972" s="304">
        <v>-999</v>
      </c>
      <c r="BH972" s="304">
        <v>-999</v>
      </c>
      <c r="BI972" s="304">
        <v>-999</v>
      </c>
      <c r="BJ972" s="304" t="s">
        <v>4954</v>
      </c>
      <c r="BK972" s="304" t="s">
        <v>4954</v>
      </c>
      <c r="BL972" s="304" t="s">
        <v>4954</v>
      </c>
    </row>
    <row r="973" spans="1:64" ht="15" hidden="1" customHeight="1" x14ac:dyDescent="0.2">
      <c r="A973" s="304" t="s">
        <v>4922</v>
      </c>
      <c r="B973" s="304" t="s">
        <v>5968</v>
      </c>
      <c r="C973" s="304">
        <v>977</v>
      </c>
      <c r="D973" s="349" t="s">
        <v>722</v>
      </c>
      <c r="E973" s="309">
        <v>-999</v>
      </c>
      <c r="F973" s="309"/>
      <c r="G973" s="324">
        <v>24.991299999999999</v>
      </c>
      <c r="H973" s="324">
        <v>121.65</v>
      </c>
      <c r="I973" s="324" t="s">
        <v>214</v>
      </c>
      <c r="J973" s="368">
        <f t="shared" si="284"/>
        <v>635.32035917892154</v>
      </c>
      <c r="K973" s="331">
        <f t="shared" si="285"/>
        <v>0.40511233010117081</v>
      </c>
      <c r="L973" s="304" t="str">
        <f t="shared" si="280"/>
        <v>C</v>
      </c>
      <c r="M973" s="388" t="s">
        <v>6093</v>
      </c>
      <c r="N973" s="304"/>
      <c r="O973" s="356"/>
      <c r="P973" s="356"/>
      <c r="Q973" s="356"/>
      <c r="R973" s="304"/>
      <c r="S973" s="304"/>
      <c r="T973" s="304"/>
      <c r="U973" s="304"/>
      <c r="V973" s="304"/>
      <c r="W973" s="315" t="s">
        <v>259</v>
      </c>
      <c r="X973" s="304" t="s">
        <v>232</v>
      </c>
      <c r="Y973" s="366">
        <f t="shared" si="282"/>
        <v>506.6</v>
      </c>
      <c r="Z973" s="304"/>
      <c r="AA973" s="304">
        <v>0.45</v>
      </c>
      <c r="AB973" s="304" t="s">
        <v>232</v>
      </c>
      <c r="AC973" s="304">
        <v>145</v>
      </c>
      <c r="AD973" s="366">
        <v>0</v>
      </c>
      <c r="AE973" s="304">
        <v>683.9</v>
      </c>
      <c r="AF973" s="331">
        <f t="shared" si="286"/>
        <v>683.90000000000032</v>
      </c>
      <c r="AG973" s="304">
        <v>0.37</v>
      </c>
      <c r="AH973" s="304">
        <v>5.7530600000000001E-2</v>
      </c>
      <c r="AI973" s="312"/>
      <c r="AJ973" s="332">
        <v>760</v>
      </c>
      <c r="AK973" s="304">
        <f t="shared" si="281"/>
        <v>760</v>
      </c>
      <c r="AL973" s="363">
        <v>0.43</v>
      </c>
      <c r="AM973" s="389" t="str">
        <f t="shared" si="283"/>
        <v/>
      </c>
      <c r="AN973" s="304"/>
      <c r="AO973" s="304"/>
      <c r="AP973" s="312"/>
      <c r="AQ973" s="312"/>
      <c r="AR973" s="312"/>
      <c r="AS973" s="312"/>
      <c r="AT973" s="312"/>
      <c r="AU973" s="329">
        <f>VLOOKUP(C973,[1]world!$A$2:$B$3555,2,FALSE)</f>
        <v>3</v>
      </c>
      <c r="AV973" s="329">
        <v>547</v>
      </c>
      <c r="AW973" s="304">
        <v>0.37</v>
      </c>
      <c r="AX973" s="304">
        <v>-999</v>
      </c>
      <c r="AY973" s="304">
        <v>-999</v>
      </c>
      <c r="AZ973" s="304">
        <v>-999</v>
      </c>
      <c r="BA973" s="304">
        <v>-999</v>
      </c>
      <c r="BB973" s="304">
        <v>-999</v>
      </c>
      <c r="BC973" s="304">
        <v>-999</v>
      </c>
      <c r="BD973" s="304">
        <v>-999</v>
      </c>
      <c r="BE973" s="304">
        <v>-999</v>
      </c>
      <c r="BF973" s="304">
        <v>-999</v>
      </c>
      <c r="BG973" s="304">
        <v>-999</v>
      </c>
      <c r="BH973" s="304">
        <v>-999</v>
      </c>
      <c r="BI973" s="304">
        <v>-999</v>
      </c>
      <c r="BJ973" s="304" t="s">
        <v>4954</v>
      </c>
      <c r="BK973" s="304" t="s">
        <v>4954</v>
      </c>
      <c r="BL973" s="304" t="s">
        <v>4954</v>
      </c>
    </row>
    <row r="974" spans="1:64" ht="15" hidden="1" customHeight="1" x14ac:dyDescent="0.2">
      <c r="A974" s="304" t="s">
        <v>208</v>
      </c>
      <c r="B974" s="304" t="s">
        <v>5968</v>
      </c>
      <c r="C974" s="304">
        <v>978</v>
      </c>
      <c r="D974" s="349" t="s">
        <v>736</v>
      </c>
      <c r="E974" s="309">
        <v>-999</v>
      </c>
      <c r="F974" s="309"/>
      <c r="G974" s="324">
        <v>25.0288</v>
      </c>
      <c r="H974" s="324">
        <v>121.72799999999999</v>
      </c>
      <c r="I974" s="324" t="s">
        <v>214</v>
      </c>
      <c r="J974" s="368">
        <f>P974</f>
        <v>856.38</v>
      </c>
      <c r="K974" s="331">
        <v>0.11</v>
      </c>
      <c r="L974" s="304" t="str">
        <f t="shared" si="280"/>
        <v>B</v>
      </c>
      <c r="M974" s="388">
        <v>1</v>
      </c>
      <c r="N974" s="304"/>
      <c r="O974" s="356">
        <v>27</v>
      </c>
      <c r="P974" s="331">
        <v>856.38</v>
      </c>
      <c r="Q974" s="309">
        <v>3253</v>
      </c>
      <c r="R974" s="304" t="s">
        <v>5948</v>
      </c>
      <c r="S974" s="304"/>
      <c r="T974" s="304"/>
      <c r="U974" s="304"/>
      <c r="V974" s="304"/>
      <c r="W974" s="315" t="s">
        <v>259</v>
      </c>
      <c r="X974" s="304" t="s">
        <v>232</v>
      </c>
      <c r="Y974" s="366">
        <f t="shared" si="282"/>
        <v>506.6</v>
      </c>
      <c r="Z974" s="304"/>
      <c r="AA974" s="304"/>
      <c r="AB974" s="304" t="s">
        <v>232</v>
      </c>
      <c r="AC974" s="304">
        <v>220</v>
      </c>
      <c r="AD974" s="366">
        <v>856.38</v>
      </c>
      <c r="AE974" s="304">
        <v>683.9</v>
      </c>
      <c r="AF974" s="331" t="e">
        <f>EXP(IF(X974="A",LN(#REF!),IF(X974="B",LN(#REF!),IF(OR(X974="C",X974="D",X974="CD"),LN(#REF!)+((LN(#REF!)-LN(#REF!))/(1+(EXP(LN(#REF!)-LN(AC974))/#REF!))),IF(X974="E",LN(204.2),"N/A")))))</f>
        <v>#REF!</v>
      </c>
      <c r="AG974" s="304">
        <v>0.37</v>
      </c>
      <c r="AH974" s="304">
        <v>9.1984099999999999E-2</v>
      </c>
      <c r="AI974" s="312"/>
      <c r="AJ974" s="332">
        <v>760</v>
      </c>
      <c r="AK974" s="304">
        <f t="shared" si="281"/>
        <v>760</v>
      </c>
      <c r="AL974" s="304">
        <f>IF(AH974&lt;=0.0022,0.2,0.43)</f>
        <v>0.43</v>
      </c>
      <c r="AM974" s="389" t="str">
        <f t="shared" si="283"/>
        <v/>
      </c>
      <c r="AN974" s="304"/>
      <c r="AO974" s="304"/>
      <c r="AP974" s="312"/>
      <c r="AQ974" s="312"/>
      <c r="AR974" s="312"/>
      <c r="AS974" s="312"/>
      <c r="AT974" s="312"/>
      <c r="AU974" s="329">
        <f>VLOOKUP(C974,[1]world!$A$2:$B$3555,2,FALSE)</f>
        <v>3</v>
      </c>
      <c r="AV974" s="329">
        <v>547</v>
      </c>
      <c r="AW974" s="304">
        <v>0.37</v>
      </c>
      <c r="AX974" s="304">
        <v>11.4</v>
      </c>
      <c r="AY974" s="304">
        <v>-999</v>
      </c>
      <c r="AZ974" s="304">
        <v>-999</v>
      </c>
      <c r="BA974" s="304">
        <v>11.4</v>
      </c>
      <c r="BB974" s="304">
        <v>-999</v>
      </c>
      <c r="BC974" s="304">
        <v>-999</v>
      </c>
      <c r="BD974" s="304">
        <v>-999</v>
      </c>
      <c r="BE974" s="304">
        <v>-999</v>
      </c>
      <c r="BF974" s="304">
        <v>-999</v>
      </c>
      <c r="BG974" s="304">
        <v>-999</v>
      </c>
      <c r="BH974" s="304">
        <v>-999</v>
      </c>
      <c r="BI974" s="304">
        <v>-999</v>
      </c>
      <c r="BJ974" s="304">
        <v>0</v>
      </c>
      <c r="BK974" s="304" t="s">
        <v>4954</v>
      </c>
      <c r="BL974" s="304" t="s">
        <v>4954</v>
      </c>
    </row>
    <row r="975" spans="1:64" ht="15" hidden="1" customHeight="1" x14ac:dyDescent="0.2">
      <c r="A975" s="304" t="s">
        <v>4922</v>
      </c>
      <c r="B975" s="304" t="s">
        <v>5968</v>
      </c>
      <c r="C975" s="304">
        <v>979</v>
      </c>
      <c r="D975" s="349" t="s">
        <v>753</v>
      </c>
      <c r="E975" s="309">
        <v>-999</v>
      </c>
      <c r="F975" s="309"/>
      <c r="G975" s="324">
        <v>25.064299999999999</v>
      </c>
      <c r="H975" s="324">
        <v>121.8437</v>
      </c>
      <c r="I975" s="324" t="s">
        <v>244</v>
      </c>
      <c r="J975" s="368">
        <f>P975</f>
        <v>1022.77</v>
      </c>
      <c r="K975" s="331">
        <v>0.1</v>
      </c>
      <c r="L975" s="304" t="str">
        <f t="shared" si="280"/>
        <v>B</v>
      </c>
      <c r="M975" s="388">
        <v>0</v>
      </c>
      <c r="N975" s="304"/>
      <c r="O975" s="356">
        <v>32</v>
      </c>
      <c r="P975" s="304">
        <v>1022.77</v>
      </c>
      <c r="Q975" s="309">
        <v>2282</v>
      </c>
      <c r="R975" s="304" t="s">
        <v>5948</v>
      </c>
      <c r="S975" s="304"/>
      <c r="T975" s="304"/>
      <c r="U975" s="304"/>
      <c r="V975" s="304"/>
      <c r="W975" s="317" t="s">
        <v>754</v>
      </c>
      <c r="X975" s="304" t="s">
        <v>232</v>
      </c>
      <c r="Y975" s="366">
        <f t="shared" si="282"/>
        <v>506.6</v>
      </c>
      <c r="Z975" s="304"/>
      <c r="AA975" s="304"/>
      <c r="AB975" s="304" t="s">
        <v>232</v>
      </c>
      <c r="AC975" s="304">
        <v>95</v>
      </c>
      <c r="AD975" s="366">
        <v>1022.77</v>
      </c>
      <c r="AE975" s="304">
        <v>683.9</v>
      </c>
      <c r="AF975" s="331" t="e">
        <f>EXP(IF(X975="A",LN(#REF!),IF(X975="B",LN(#REF!),IF(OR(X975="C",X975="D",X975="CD"),LN(#REF!)+((LN(#REF!)-LN(#REF!))/(1+(EXP(LN(#REF!)-LN(AC975))/#REF!))),IF(X975="E",LN(204.2),"N/A")))))</f>
        <v>#REF!</v>
      </c>
      <c r="AG975" s="304">
        <v>0.37</v>
      </c>
      <c r="AH975" s="304">
        <v>8.8674299999999998E-2</v>
      </c>
      <c r="AI975" s="312"/>
      <c r="AJ975" s="332">
        <v>760</v>
      </c>
      <c r="AK975" s="304">
        <f t="shared" si="281"/>
        <v>760</v>
      </c>
      <c r="AL975" s="304">
        <f>IF(AH975&lt;=0.0022,0.2,0.43)</f>
        <v>0.43</v>
      </c>
      <c r="AM975" s="389" t="str">
        <f t="shared" si="283"/>
        <v/>
      </c>
      <c r="AN975" s="304"/>
      <c r="AO975" s="304"/>
      <c r="AP975" s="312"/>
      <c r="AQ975" s="312"/>
      <c r="AR975" s="312"/>
      <c r="AS975" s="312"/>
      <c r="AT975" s="312"/>
      <c r="AU975" s="329">
        <f>VLOOKUP(C975,[1]world!$A$2:$B$3555,2,FALSE)</f>
        <v>3</v>
      </c>
      <c r="AV975" s="329">
        <v>547</v>
      </c>
      <c r="AW975" s="304">
        <v>0.37</v>
      </c>
      <c r="AX975" s="304">
        <v>2</v>
      </c>
      <c r="AY975" s="304">
        <v>-999</v>
      </c>
      <c r="AZ975" s="304">
        <v>-999</v>
      </c>
      <c r="BA975" s="304">
        <v>2</v>
      </c>
      <c r="BB975" s="304">
        <v>-999</v>
      </c>
      <c r="BC975" s="304">
        <v>-999</v>
      </c>
      <c r="BD975" s="304">
        <v>2</v>
      </c>
      <c r="BE975" s="304">
        <v>2</v>
      </c>
      <c r="BF975" s="304">
        <v>-999</v>
      </c>
      <c r="BG975" s="304">
        <v>-999</v>
      </c>
      <c r="BH975" s="304">
        <v>-999</v>
      </c>
      <c r="BI975" s="304">
        <v>-999</v>
      </c>
      <c r="BJ975" s="304">
        <v>0</v>
      </c>
      <c r="BK975" s="304" t="s">
        <v>4954</v>
      </c>
      <c r="BL975" s="304" t="s">
        <v>4954</v>
      </c>
    </row>
    <row r="976" spans="1:64" ht="15" hidden="1" customHeight="1" x14ac:dyDescent="0.2">
      <c r="A976" s="304" t="s">
        <v>4922</v>
      </c>
      <c r="B976" s="304" t="s">
        <v>5968</v>
      </c>
      <c r="C976" s="304">
        <v>980</v>
      </c>
      <c r="D976" s="349" t="s">
        <v>745</v>
      </c>
      <c r="E976" s="309">
        <v>-999</v>
      </c>
      <c r="F976" s="309"/>
      <c r="G976" s="324">
        <v>25.056000000000001</v>
      </c>
      <c r="H976" s="324">
        <v>121.872</v>
      </c>
      <c r="I976" s="324" t="s">
        <v>214</v>
      </c>
      <c r="J976" s="368">
        <f t="shared" ref="J976:J979" si="287">EXP(0.21*LN(Y976)+0.33*LN(AF976)+0.28*LN(AJ976)+0.18*LN(AV976))</f>
        <v>635.32035917892154</v>
      </c>
      <c r="K976" s="331">
        <f t="shared" ref="K976:K979" si="288">SQRT(0.21*AA976^2+0.33*AG976^2+0.28*AL976^2+0.18*AW976^2)</f>
        <v>0.40511233010117081</v>
      </c>
      <c r="L976" s="304" t="str">
        <f t="shared" si="280"/>
        <v>C</v>
      </c>
      <c r="M976" s="388" t="s">
        <v>6093</v>
      </c>
      <c r="N976" s="304"/>
      <c r="O976" s="356"/>
      <c r="P976" s="304"/>
      <c r="Q976" s="310"/>
      <c r="R976" s="304"/>
      <c r="S976" s="304"/>
      <c r="T976" s="304"/>
      <c r="U976" s="304"/>
      <c r="V976" s="304"/>
      <c r="W976" s="317" t="s">
        <v>259</v>
      </c>
      <c r="X976" s="304" t="s">
        <v>232</v>
      </c>
      <c r="Y976" s="366">
        <f t="shared" si="282"/>
        <v>506.6</v>
      </c>
      <c r="Z976" s="304"/>
      <c r="AA976" s="304">
        <v>0.45</v>
      </c>
      <c r="AB976" s="304" t="s">
        <v>232</v>
      </c>
      <c r="AC976" s="304">
        <v>10</v>
      </c>
      <c r="AD976" s="366">
        <v>0</v>
      </c>
      <c r="AE976" s="304">
        <v>683.9</v>
      </c>
      <c r="AF976" s="331">
        <f t="shared" ref="AF976:AF979" si="289">EXP(IF(X976="A",LN(683.9),IF(X976="B",LN(559.6),IF(OR(X976="C",X976="D",X976="CD"),LN(225)+((LN(513)-LN(225))/(1+(EXP(LN(31.4)-LN(AC976))/0.48))),IF(X976="E",LN(204.2),"N/A")))))</f>
        <v>683.90000000000032</v>
      </c>
      <c r="AG976" s="304">
        <v>0.37</v>
      </c>
      <c r="AH976" s="304">
        <v>8.57179E-2</v>
      </c>
      <c r="AI976" s="312"/>
      <c r="AJ976" s="332">
        <v>760</v>
      </c>
      <c r="AK976" s="304">
        <f t="shared" si="281"/>
        <v>760</v>
      </c>
      <c r="AL976" s="363">
        <v>0.43</v>
      </c>
      <c r="AM976" s="389" t="str">
        <f t="shared" si="283"/>
        <v/>
      </c>
      <c r="AN976" s="304"/>
      <c r="AO976" s="304"/>
      <c r="AP976" s="312"/>
      <c r="AQ976" s="312"/>
      <c r="AR976" s="312"/>
      <c r="AS976" s="312"/>
      <c r="AT976" s="312"/>
      <c r="AU976" s="329">
        <f>VLOOKUP(C976,[1]world!$A$2:$B$3555,2,FALSE)</f>
        <v>3</v>
      </c>
      <c r="AV976" s="329">
        <v>547</v>
      </c>
      <c r="AW976" s="304">
        <v>0.37</v>
      </c>
      <c r="AX976" s="304">
        <v>-999</v>
      </c>
      <c r="AY976" s="304">
        <v>-999</v>
      </c>
      <c r="AZ976" s="304">
        <v>-999</v>
      </c>
      <c r="BA976" s="304">
        <v>-999</v>
      </c>
      <c r="BB976" s="304">
        <v>-999</v>
      </c>
      <c r="BC976" s="304">
        <v>-999</v>
      </c>
      <c r="BD976" s="304">
        <v>-999</v>
      </c>
      <c r="BE976" s="304">
        <v>-999</v>
      </c>
      <c r="BF976" s="304">
        <v>-999</v>
      </c>
      <c r="BG976" s="304">
        <v>-999</v>
      </c>
      <c r="BH976" s="304">
        <v>-999</v>
      </c>
      <c r="BI976" s="304">
        <v>-999</v>
      </c>
      <c r="BJ976" s="304" t="s">
        <v>4954</v>
      </c>
      <c r="BK976" s="304" t="s">
        <v>4954</v>
      </c>
      <c r="BL976" s="304" t="s">
        <v>4954</v>
      </c>
    </row>
    <row r="977" spans="1:64" ht="15" hidden="1" customHeight="1" x14ac:dyDescent="0.2">
      <c r="A977" s="304" t="s">
        <v>4922</v>
      </c>
      <c r="B977" s="304" t="s">
        <v>5968</v>
      </c>
      <c r="C977" s="304">
        <v>981</v>
      </c>
      <c r="D977" s="349" t="s">
        <v>734</v>
      </c>
      <c r="E977" s="309">
        <v>-999</v>
      </c>
      <c r="F977" s="309"/>
      <c r="G977" s="324">
        <v>25.023700000000002</v>
      </c>
      <c r="H977" s="324">
        <v>121.90600000000001</v>
      </c>
      <c r="I977" s="324" t="s">
        <v>214</v>
      </c>
      <c r="J977" s="368">
        <f t="shared" si="287"/>
        <v>597.23433123729683</v>
      </c>
      <c r="K977" s="331">
        <f t="shared" si="288"/>
        <v>0.40511233010117081</v>
      </c>
      <c r="L977" s="304" t="str">
        <f t="shared" si="280"/>
        <v>C</v>
      </c>
      <c r="M977" s="388" t="s">
        <v>6093</v>
      </c>
      <c r="N977" s="304"/>
      <c r="O977" s="356"/>
      <c r="P977" s="304"/>
      <c r="Q977" s="310"/>
      <c r="R977" s="304"/>
      <c r="S977" s="304"/>
      <c r="T977" s="304"/>
      <c r="U977" s="304"/>
      <c r="V977" s="304"/>
      <c r="W977" s="315" t="s">
        <v>567</v>
      </c>
      <c r="X977" s="304" t="s">
        <v>232</v>
      </c>
      <c r="Y977" s="366">
        <f t="shared" si="282"/>
        <v>506.6</v>
      </c>
      <c r="Z977" s="304"/>
      <c r="AA977" s="304">
        <v>0.45</v>
      </c>
      <c r="AB977" s="304" t="s">
        <v>232</v>
      </c>
      <c r="AC977" s="304">
        <v>20</v>
      </c>
      <c r="AD977" s="366">
        <v>0</v>
      </c>
      <c r="AE977" s="304">
        <v>683.9</v>
      </c>
      <c r="AF977" s="331">
        <f t="shared" si="289"/>
        <v>683.90000000000032</v>
      </c>
      <c r="AG977" s="304">
        <v>0.37</v>
      </c>
      <c r="AH977" s="304">
        <v>4.6523799999999997E-2</v>
      </c>
      <c r="AI977" s="312"/>
      <c r="AJ977" s="332">
        <v>760</v>
      </c>
      <c r="AK977" s="304">
        <f t="shared" si="281"/>
        <v>760</v>
      </c>
      <c r="AL977" s="363">
        <v>0.43</v>
      </c>
      <c r="AM977" s="389" t="str">
        <f t="shared" si="283"/>
        <v/>
      </c>
      <c r="AN977" s="304"/>
      <c r="AO977" s="304"/>
      <c r="AP977" s="312"/>
      <c r="AQ977" s="312"/>
      <c r="AR977" s="312"/>
      <c r="AS977" s="312"/>
      <c r="AT977" s="312"/>
      <c r="AU977" s="329">
        <f>VLOOKUP(C977,[1]world!$A$2:$B$3555,2,FALSE)</f>
        <v>7</v>
      </c>
      <c r="AV977" s="329">
        <v>388</v>
      </c>
      <c r="AW977" s="304">
        <v>0.37</v>
      </c>
      <c r="AX977" s="304">
        <v>-999</v>
      </c>
      <c r="AY977" s="304">
        <v>-999</v>
      </c>
      <c r="AZ977" s="304">
        <v>-999</v>
      </c>
      <c r="BA977" s="304">
        <v>-999</v>
      </c>
      <c r="BB977" s="304">
        <v>-999</v>
      </c>
      <c r="BC977" s="304">
        <v>-999</v>
      </c>
      <c r="BD977" s="304">
        <v>-999</v>
      </c>
      <c r="BE977" s="304">
        <v>-999</v>
      </c>
      <c r="BF977" s="304">
        <v>-999</v>
      </c>
      <c r="BG977" s="304">
        <v>-999</v>
      </c>
      <c r="BH977" s="304">
        <v>-999</v>
      </c>
      <c r="BI977" s="304">
        <v>-999</v>
      </c>
      <c r="BJ977" s="304" t="s">
        <v>4954</v>
      </c>
      <c r="BK977" s="304" t="s">
        <v>4954</v>
      </c>
      <c r="BL977" s="304" t="s">
        <v>4954</v>
      </c>
    </row>
    <row r="978" spans="1:64" ht="15" hidden="1" customHeight="1" x14ac:dyDescent="0.2">
      <c r="A978" s="304" t="s">
        <v>4922</v>
      </c>
      <c r="B978" s="304" t="s">
        <v>5968</v>
      </c>
      <c r="C978" s="304">
        <v>982</v>
      </c>
      <c r="D978" s="349" t="s">
        <v>731</v>
      </c>
      <c r="E978" s="309">
        <v>-999</v>
      </c>
      <c r="F978" s="309"/>
      <c r="G978" s="324">
        <v>25.0182</v>
      </c>
      <c r="H978" s="324">
        <v>121.9808</v>
      </c>
      <c r="I978" s="324" t="s">
        <v>214</v>
      </c>
      <c r="J978" s="368">
        <f t="shared" si="287"/>
        <v>635.32035917892154</v>
      </c>
      <c r="K978" s="331">
        <f t="shared" si="288"/>
        <v>0.40511233010117081</v>
      </c>
      <c r="L978" s="304" t="str">
        <f t="shared" si="280"/>
        <v>C</v>
      </c>
      <c r="M978" s="388" t="s">
        <v>6093</v>
      </c>
      <c r="N978" s="304"/>
      <c r="O978" s="356"/>
      <c r="P978" s="304"/>
      <c r="Q978" s="310"/>
      <c r="R978" s="304"/>
      <c r="S978" s="304"/>
      <c r="T978" s="304"/>
      <c r="U978" s="304"/>
      <c r="V978" s="304"/>
      <c r="W978" s="315" t="s">
        <v>567</v>
      </c>
      <c r="X978" s="304" t="s">
        <v>232</v>
      </c>
      <c r="Y978" s="366">
        <f t="shared" si="282"/>
        <v>506.6</v>
      </c>
      <c r="Z978" s="304"/>
      <c r="AA978" s="304">
        <v>0.45</v>
      </c>
      <c r="AB978" s="304" t="s">
        <v>232</v>
      </c>
      <c r="AC978" s="304">
        <v>5</v>
      </c>
      <c r="AD978" s="366">
        <v>0</v>
      </c>
      <c r="AE978" s="304">
        <v>683.9</v>
      </c>
      <c r="AF978" s="331">
        <f t="shared" si="289"/>
        <v>683.90000000000032</v>
      </c>
      <c r="AG978" s="304">
        <v>0.37</v>
      </c>
      <c r="AH978" s="304">
        <v>0.13072400000000001</v>
      </c>
      <c r="AI978" s="312"/>
      <c r="AJ978" s="332">
        <v>760</v>
      </c>
      <c r="AK978" s="304">
        <f t="shared" si="281"/>
        <v>760</v>
      </c>
      <c r="AL978" s="363">
        <v>0.43</v>
      </c>
      <c r="AM978" s="389" t="str">
        <f t="shared" si="283"/>
        <v/>
      </c>
      <c r="AN978" s="304"/>
      <c r="AO978" s="304"/>
      <c r="AP978" s="312"/>
      <c r="AQ978" s="312"/>
      <c r="AR978" s="312"/>
      <c r="AS978" s="312"/>
      <c r="AT978" s="312"/>
      <c r="AU978" s="329">
        <f>VLOOKUP(C978,[1]world!$A$2:$B$3555,2,FALSE)</f>
        <v>3</v>
      </c>
      <c r="AV978" s="329">
        <v>547</v>
      </c>
      <c r="AW978" s="304">
        <v>0.37</v>
      </c>
      <c r="AX978" s="304">
        <v>-999</v>
      </c>
      <c r="AY978" s="304">
        <v>-999</v>
      </c>
      <c r="AZ978" s="304">
        <v>-999</v>
      </c>
      <c r="BA978" s="304">
        <v>-999</v>
      </c>
      <c r="BB978" s="304">
        <v>-999</v>
      </c>
      <c r="BC978" s="304">
        <v>-999</v>
      </c>
      <c r="BD978" s="304">
        <v>-999</v>
      </c>
      <c r="BE978" s="304">
        <v>-999</v>
      </c>
      <c r="BF978" s="304">
        <v>-999</v>
      </c>
      <c r="BG978" s="304">
        <v>-999</v>
      </c>
      <c r="BH978" s="304">
        <v>-999</v>
      </c>
      <c r="BI978" s="304">
        <v>-999</v>
      </c>
      <c r="BJ978" s="304" t="s">
        <v>4954</v>
      </c>
      <c r="BK978" s="304" t="s">
        <v>4954</v>
      </c>
      <c r="BL978" s="304" t="s">
        <v>4954</v>
      </c>
    </row>
    <row r="979" spans="1:64" ht="15" hidden="1" customHeight="1" x14ac:dyDescent="0.2">
      <c r="A979" s="304" t="s">
        <v>4922</v>
      </c>
      <c r="B979" s="304" t="s">
        <v>5968</v>
      </c>
      <c r="C979" s="304">
        <v>983</v>
      </c>
      <c r="D979" s="349" t="s">
        <v>781</v>
      </c>
      <c r="E979" s="309">
        <v>-999</v>
      </c>
      <c r="F979" s="309"/>
      <c r="G979" s="324">
        <v>25.259499999999999</v>
      </c>
      <c r="H979" s="324">
        <v>121.49379999999999</v>
      </c>
      <c r="I979" s="324" t="s">
        <v>214</v>
      </c>
      <c r="J979" s="368">
        <f t="shared" si="287"/>
        <v>435.46185463359325</v>
      </c>
      <c r="K979" s="331">
        <f t="shared" si="288"/>
        <v>0.3735866699977396</v>
      </c>
      <c r="L979" s="304" t="str">
        <f t="shared" si="280"/>
        <v>C</v>
      </c>
      <c r="M979" s="388" t="s">
        <v>6093</v>
      </c>
      <c r="N979" s="304"/>
      <c r="O979" s="356"/>
      <c r="P979" s="304"/>
      <c r="Q979" s="310"/>
      <c r="R979" s="304"/>
      <c r="S979" s="304"/>
      <c r="T979" s="304"/>
      <c r="U979" s="304"/>
      <c r="V979" s="304"/>
      <c r="W979" s="315" t="s">
        <v>225</v>
      </c>
      <c r="X979" s="304" t="s">
        <v>213</v>
      </c>
      <c r="Y979" s="366">
        <f t="shared" si="282"/>
        <v>274.5</v>
      </c>
      <c r="Z979" s="304"/>
      <c r="AA979" s="331">
        <v>0.36</v>
      </c>
      <c r="AB979" s="304" t="s">
        <v>213</v>
      </c>
      <c r="AC979" s="304">
        <v>50</v>
      </c>
      <c r="AD979" s="366">
        <v>0</v>
      </c>
      <c r="AE979" s="304">
        <v>400</v>
      </c>
      <c r="AF979" s="331">
        <f t="shared" si="289"/>
        <v>321.54706195382619</v>
      </c>
      <c r="AG979" s="304">
        <v>0.33</v>
      </c>
      <c r="AH979" s="304">
        <v>2.9855199999999998E-2</v>
      </c>
      <c r="AI979" s="312"/>
      <c r="AJ979" s="332">
        <v>760</v>
      </c>
      <c r="AK979" s="304">
        <f t="shared" si="281"/>
        <v>760</v>
      </c>
      <c r="AL979" s="363">
        <v>0.43</v>
      </c>
      <c r="AM979" s="389" t="str">
        <f t="shared" si="283"/>
        <v/>
      </c>
      <c r="AN979" s="304"/>
      <c r="AO979" s="304"/>
      <c r="AP979" s="312"/>
      <c r="AQ979" s="312"/>
      <c r="AR979" s="312"/>
      <c r="AS979" s="312"/>
      <c r="AT979" s="312"/>
      <c r="AU979" s="329">
        <f>VLOOKUP(C979,[1]world!$A$2:$B$3555,2,FALSE)</f>
        <v>3</v>
      </c>
      <c r="AV979" s="329">
        <v>547</v>
      </c>
      <c r="AW979" s="304">
        <v>0.37</v>
      </c>
      <c r="AX979" s="304">
        <v>-999</v>
      </c>
      <c r="AY979" s="304">
        <v>-999</v>
      </c>
      <c r="AZ979" s="304">
        <v>-999</v>
      </c>
      <c r="BA979" s="304">
        <v>-999</v>
      </c>
      <c r="BB979" s="304">
        <v>-999</v>
      </c>
      <c r="BC979" s="304">
        <v>-999</v>
      </c>
      <c r="BD979" s="304">
        <v>-999</v>
      </c>
      <c r="BE979" s="304">
        <v>-999</v>
      </c>
      <c r="BF979" s="304">
        <v>-999</v>
      </c>
      <c r="BG979" s="304">
        <v>-999</v>
      </c>
      <c r="BH979" s="304">
        <v>-999</v>
      </c>
      <c r="BI979" s="304">
        <v>-999</v>
      </c>
      <c r="BJ979" s="304" t="s">
        <v>4954</v>
      </c>
      <c r="BK979" s="304" t="s">
        <v>4954</v>
      </c>
      <c r="BL979" s="304" t="s">
        <v>4954</v>
      </c>
    </row>
    <row r="980" spans="1:64" ht="15" hidden="1" customHeight="1" x14ac:dyDescent="0.2">
      <c r="A980" s="304" t="s">
        <v>4922</v>
      </c>
      <c r="B980" s="304" t="s">
        <v>5968</v>
      </c>
      <c r="C980" s="304">
        <v>984</v>
      </c>
      <c r="D980" s="349" t="s">
        <v>780</v>
      </c>
      <c r="E980" s="309">
        <v>-999</v>
      </c>
      <c r="F980" s="309"/>
      <c r="G980" s="324">
        <v>25.225200000000001</v>
      </c>
      <c r="H980" s="324">
        <v>121.62949999999999</v>
      </c>
      <c r="I980" s="324" t="s">
        <v>214</v>
      </c>
      <c r="J980" s="368">
        <f>P980</f>
        <v>224.22</v>
      </c>
      <c r="K980" s="331">
        <v>0.1</v>
      </c>
      <c r="L980" s="304" t="str">
        <f t="shared" si="280"/>
        <v>D</v>
      </c>
      <c r="M980" s="388">
        <v>0</v>
      </c>
      <c r="N980" s="304"/>
      <c r="O980" s="356">
        <v>37</v>
      </c>
      <c r="P980" s="304">
        <v>224.22</v>
      </c>
      <c r="Q980" s="309">
        <v>2234</v>
      </c>
      <c r="R980" s="304" t="s">
        <v>5948</v>
      </c>
      <c r="S980" s="304"/>
      <c r="T980" s="304"/>
      <c r="U980" s="304"/>
      <c r="V980" s="304"/>
      <c r="W980" s="315" t="s">
        <v>248</v>
      </c>
      <c r="X980" s="304" t="s">
        <v>240</v>
      </c>
      <c r="Y980" s="366">
        <f t="shared" si="282"/>
        <v>181.5</v>
      </c>
      <c r="Z980" s="304">
        <v>0.2</v>
      </c>
      <c r="AA980" s="304"/>
      <c r="AB980" s="304" t="s">
        <v>240</v>
      </c>
      <c r="AC980" s="304">
        <v>40</v>
      </c>
      <c r="AD980" s="366">
        <v>224.22</v>
      </c>
      <c r="AE980" s="304">
        <v>204.2</v>
      </c>
      <c r="AF980" s="331">
        <f>EXP(IF(X980="A",LN(#REF!),IF(X980="B",LN(#REF!),IF(OR(X980="C",X980="D",X980="CD"),LN(#REF!)+((LN(#REF!)-LN(#REF!))/(1+(EXP(LN(#REF!)-LN(AC980))/#REF!))),IF(X980="E",LN(204.2),"N/A")))))</f>
        <v>204.19999999999993</v>
      </c>
      <c r="AG980" s="304">
        <v>0.2</v>
      </c>
      <c r="AH980" s="304">
        <v>6.8008599999999997E-3</v>
      </c>
      <c r="AI980" s="312"/>
      <c r="AJ980" s="332">
        <v>353</v>
      </c>
      <c r="AK980" s="304">
        <f t="shared" si="281"/>
        <v>270</v>
      </c>
      <c r="AL980" s="304">
        <f>IF(AH980&lt;=0.0022,0.2,0.43)</f>
        <v>0.43</v>
      </c>
      <c r="AM980" s="389" t="str">
        <f t="shared" si="283"/>
        <v/>
      </c>
      <c r="AN980" s="304"/>
      <c r="AO980" s="304"/>
      <c r="AP980" s="312"/>
      <c r="AQ980" s="312"/>
      <c r="AR980" s="312"/>
      <c r="AS980" s="312"/>
      <c r="AT980" s="312"/>
      <c r="AU980" s="329">
        <f>VLOOKUP(C980,[1]world!$A$2:$B$3555,2,FALSE)</f>
        <v>5</v>
      </c>
      <c r="AV980" s="329">
        <v>402</v>
      </c>
      <c r="AW980" s="304">
        <v>0.37</v>
      </c>
      <c r="AX980" s="304">
        <v>-999</v>
      </c>
      <c r="AY980" s="304">
        <v>-999</v>
      </c>
      <c r="AZ980" s="304">
        <v>-999</v>
      </c>
      <c r="BA980" s="304">
        <v>-999</v>
      </c>
      <c r="BB980" s="304">
        <v>-999</v>
      </c>
      <c r="BC980" s="304">
        <v>-999</v>
      </c>
      <c r="BD980" s="304">
        <v>-999</v>
      </c>
      <c r="BE980" s="304">
        <v>-999</v>
      </c>
      <c r="BF980" s="304">
        <v>-999</v>
      </c>
      <c r="BG980" s="304">
        <v>-999</v>
      </c>
      <c r="BH980" s="304">
        <v>-999</v>
      </c>
      <c r="BI980" s="304">
        <v>-999</v>
      </c>
      <c r="BJ980" s="304" t="s">
        <v>4954</v>
      </c>
      <c r="BK980" s="304" t="s">
        <v>4954</v>
      </c>
      <c r="BL980" s="304" t="s">
        <v>4954</v>
      </c>
    </row>
    <row r="981" spans="1:64" ht="15" hidden="1" customHeight="1" x14ac:dyDescent="0.2">
      <c r="A981" s="304" t="s">
        <v>4922</v>
      </c>
      <c r="B981" s="304" t="s">
        <v>5968</v>
      </c>
      <c r="C981" s="304">
        <v>985</v>
      </c>
      <c r="D981" s="349" t="s">
        <v>710</v>
      </c>
      <c r="E981" s="309">
        <v>-999</v>
      </c>
      <c r="F981" s="309"/>
      <c r="G981" s="324">
        <v>24.9527</v>
      </c>
      <c r="H981" s="324">
        <v>121.5677</v>
      </c>
      <c r="I981" s="324" t="s">
        <v>214</v>
      </c>
      <c r="J981" s="368">
        <f>IF(P981&gt;0,IF(O981&gt;=20,P981,IF(#REF!="",IF(AS981&gt;0,AS981,IF(Y981&gt;0,Y981,"-")),IF(#REF!="",#REF!,#REF!))),IF(#REF!="",IF(AS981&gt;0,AS981,IF(Y981&gt;0,Y981,"-")),IF(#REF!="",#REF!,#REF!)))</f>
        <v>887.68</v>
      </c>
      <c r="K981" s="331">
        <v>0.1</v>
      </c>
      <c r="L981" s="304" t="str">
        <f t="shared" si="280"/>
        <v>B</v>
      </c>
      <c r="M981" s="388">
        <v>0</v>
      </c>
      <c r="N981" s="304"/>
      <c r="O981" s="356">
        <v>31</v>
      </c>
      <c r="P981" s="356">
        <v>887.68</v>
      </c>
      <c r="Q981" s="309">
        <v>3255</v>
      </c>
      <c r="R981" s="304" t="s">
        <v>5948</v>
      </c>
      <c r="S981" s="304"/>
      <c r="T981" s="304"/>
      <c r="U981" s="304"/>
      <c r="V981" s="304"/>
      <c r="W981" s="304" t="s">
        <v>235</v>
      </c>
      <c r="X981" s="304" t="s">
        <v>205</v>
      </c>
      <c r="Y981" s="366">
        <f t="shared" si="282"/>
        <v>424.8</v>
      </c>
      <c r="Z981" s="304"/>
      <c r="AA981" s="304"/>
      <c r="AB981" s="304" t="s">
        <v>205</v>
      </c>
      <c r="AC981" s="304">
        <v>130</v>
      </c>
      <c r="AD981" s="366">
        <v>887.68</v>
      </c>
      <c r="AE981" s="304">
        <v>559.6</v>
      </c>
      <c r="AF981" s="331" t="e">
        <f>EXP(IF(X981="A",LN(#REF!),IF(X981="B",LN(#REF!),IF(OR(X981="C",X981="D",X981="CD"),LN(#REF!)+((LN(#REF!)-LN(#REF!))/(1+(EXP(LN(#REF!)-LN(AC981))/#REF!))),IF(X981="E",LN(204.2),"N/A")))))</f>
        <v>#REF!</v>
      </c>
      <c r="AG981" s="304">
        <v>0.33</v>
      </c>
      <c r="AH981" s="304">
        <v>9.2773900000000006E-2</v>
      </c>
      <c r="AI981" s="312"/>
      <c r="AJ981" s="332">
        <v>760</v>
      </c>
      <c r="AK981" s="304">
        <f t="shared" si="281"/>
        <v>760</v>
      </c>
      <c r="AL981" s="304">
        <f>IF(AH981&lt;=0.0022,0.2,0.43)</f>
        <v>0.43</v>
      </c>
      <c r="AM981" s="389" t="str">
        <f t="shared" si="283"/>
        <v/>
      </c>
      <c r="AN981" s="304"/>
      <c r="AO981" s="304"/>
      <c r="AP981" s="312"/>
      <c r="AQ981" s="312"/>
      <c r="AR981" s="312"/>
      <c r="AS981" s="312"/>
      <c r="AT981" s="312"/>
      <c r="AU981" s="329">
        <f>VLOOKUP(C981,[1]world!$A$2:$B$3555,2,FALSE)</f>
        <v>3</v>
      </c>
      <c r="AV981" s="329">
        <v>547</v>
      </c>
      <c r="AW981" s="304">
        <v>0.37</v>
      </c>
      <c r="AX981" s="304">
        <v>21.6</v>
      </c>
      <c r="AY981" s="304">
        <v>-999</v>
      </c>
      <c r="AZ981" s="304">
        <v>-999</v>
      </c>
      <c r="BA981" s="304">
        <v>21.6</v>
      </c>
      <c r="BB981" s="304">
        <v>-999</v>
      </c>
      <c r="BC981" s="304">
        <v>-999</v>
      </c>
      <c r="BD981" s="304">
        <v>-999</v>
      </c>
      <c r="BE981" s="304">
        <v>-999</v>
      </c>
      <c r="BF981" s="304">
        <v>-999</v>
      </c>
      <c r="BG981" s="304">
        <v>-999</v>
      </c>
      <c r="BH981" s="304">
        <v>-999</v>
      </c>
      <c r="BI981" s="304">
        <v>-999</v>
      </c>
      <c r="BJ981" s="304">
        <v>0</v>
      </c>
      <c r="BK981" s="304" t="s">
        <v>4954</v>
      </c>
      <c r="BL981" s="304" t="s">
        <v>4954</v>
      </c>
    </row>
    <row r="982" spans="1:64" ht="15" hidden="1" customHeight="1" x14ac:dyDescent="0.2">
      <c r="A982" s="304" t="s">
        <v>4922</v>
      </c>
      <c r="B982" s="304" t="s">
        <v>5968</v>
      </c>
      <c r="C982" s="304">
        <v>986</v>
      </c>
      <c r="D982" s="349" t="s">
        <v>763</v>
      </c>
      <c r="E982" s="309">
        <v>-999</v>
      </c>
      <c r="F982" s="309"/>
      <c r="G982" s="324">
        <v>25.1008</v>
      </c>
      <c r="H982" s="324">
        <v>121.4177</v>
      </c>
      <c r="I982" s="324" t="s">
        <v>214</v>
      </c>
      <c r="J982" s="368">
        <f>EXP(0.21*LN(Y982)+0.33*LN(AF982)+0.28*LN(AJ982)+0.18*LN(AV982))</f>
        <v>573.03864891895489</v>
      </c>
      <c r="K982" s="331">
        <f>SQRT(0.21*AA982^2+0.33*AG982^2+0.28*AL982^2+0.18*AW982^2)</f>
        <v>0.3735866699977396</v>
      </c>
      <c r="L982" s="304" t="str">
        <f t="shared" si="280"/>
        <v>C</v>
      </c>
      <c r="M982" s="388" t="s">
        <v>6093</v>
      </c>
      <c r="N982" s="304"/>
      <c r="O982" s="356"/>
      <c r="P982" s="356"/>
      <c r="Q982" s="356"/>
      <c r="R982" s="304"/>
      <c r="S982" s="304"/>
      <c r="T982" s="304"/>
      <c r="U982" s="304"/>
      <c r="V982" s="304"/>
      <c r="W982" s="315" t="s">
        <v>204</v>
      </c>
      <c r="X982" s="304" t="s">
        <v>205</v>
      </c>
      <c r="Y982" s="366">
        <f t="shared" si="282"/>
        <v>424.8</v>
      </c>
      <c r="Z982" s="304"/>
      <c r="AA982" s="331">
        <v>0.36</v>
      </c>
      <c r="AB982" s="304" t="s">
        <v>205</v>
      </c>
      <c r="AC982" s="304">
        <v>60</v>
      </c>
      <c r="AD982" s="366">
        <v>0</v>
      </c>
      <c r="AE982" s="304">
        <v>559.6</v>
      </c>
      <c r="AF982" s="331">
        <f>EXP(IF(X982="A",LN(683.9),IF(X982="B",LN(559.6),IF(OR(X982="C",X982="D",X982="CD"),LN(225)+((LN(513)-LN(225))/(1+(EXP(LN(31.4)-LN(AC982))/0.48))),IF(X982="E",LN(204.2),"N/A")))))</f>
        <v>559.60000000000025</v>
      </c>
      <c r="AG982" s="304">
        <v>0.33</v>
      </c>
      <c r="AH982" s="304">
        <v>3.2072099999999999E-2</v>
      </c>
      <c r="AI982" s="312"/>
      <c r="AJ982" s="332">
        <v>760</v>
      </c>
      <c r="AK982" s="304">
        <f t="shared" si="281"/>
        <v>760</v>
      </c>
      <c r="AL982" s="363">
        <v>0.43</v>
      </c>
      <c r="AM982" s="389" t="str">
        <f t="shared" si="283"/>
        <v/>
      </c>
      <c r="AN982" s="304"/>
      <c r="AO982" s="304"/>
      <c r="AP982" s="312"/>
      <c r="AQ982" s="312"/>
      <c r="AR982" s="312"/>
      <c r="AS982" s="312"/>
      <c r="AT982" s="312"/>
      <c r="AU982" s="329">
        <f>VLOOKUP(C982,[1]world!$A$2:$B$3555,2,FALSE)</f>
        <v>3</v>
      </c>
      <c r="AV982" s="329">
        <v>547</v>
      </c>
      <c r="AW982" s="304">
        <v>0.37</v>
      </c>
      <c r="AX982" s="304">
        <v>-999</v>
      </c>
      <c r="AY982" s="304">
        <v>-999</v>
      </c>
      <c r="AZ982" s="304">
        <v>-999</v>
      </c>
      <c r="BA982" s="304">
        <v>-999</v>
      </c>
      <c r="BB982" s="304">
        <v>-999</v>
      </c>
      <c r="BC982" s="304">
        <v>-999</v>
      </c>
      <c r="BD982" s="304">
        <v>-999</v>
      </c>
      <c r="BE982" s="304">
        <v>-999</v>
      </c>
      <c r="BF982" s="304">
        <v>-999</v>
      </c>
      <c r="BG982" s="304">
        <v>-999</v>
      </c>
      <c r="BH982" s="304">
        <v>-999</v>
      </c>
      <c r="BI982" s="304">
        <v>-999</v>
      </c>
      <c r="BJ982" s="304" t="s">
        <v>4954</v>
      </c>
      <c r="BK982" s="304" t="s">
        <v>4954</v>
      </c>
      <c r="BL982" s="304" t="s">
        <v>4954</v>
      </c>
    </row>
    <row r="983" spans="1:64" ht="15" hidden="1" customHeight="1" x14ac:dyDescent="0.2">
      <c r="A983" s="304" t="s">
        <v>4922</v>
      </c>
      <c r="B983" s="304" t="s">
        <v>5968</v>
      </c>
      <c r="C983" s="304">
        <v>987</v>
      </c>
      <c r="D983" s="349" t="s">
        <v>748</v>
      </c>
      <c r="E983" s="309">
        <v>-999</v>
      </c>
      <c r="F983" s="309"/>
      <c r="G983" s="324">
        <v>25.057300000000001</v>
      </c>
      <c r="H983" s="324">
        <v>121.5945</v>
      </c>
      <c r="I983" s="324" t="s">
        <v>260</v>
      </c>
      <c r="J983" s="368">
        <f>P983</f>
        <v>324.38</v>
      </c>
      <c r="K983" s="331">
        <v>0.1</v>
      </c>
      <c r="L983" s="304" t="str">
        <f t="shared" si="280"/>
        <v>D</v>
      </c>
      <c r="M983" s="388">
        <v>0</v>
      </c>
      <c r="N983" s="304"/>
      <c r="O983" s="356">
        <v>32</v>
      </c>
      <c r="P983" s="304">
        <v>324.38</v>
      </c>
      <c r="Q983" s="309">
        <v>2236</v>
      </c>
      <c r="R983" s="304" t="s">
        <v>5948</v>
      </c>
      <c r="S983" s="304"/>
      <c r="T983" s="304"/>
      <c r="U983" s="304"/>
      <c r="V983" s="304"/>
      <c r="W983" s="315" t="s">
        <v>749</v>
      </c>
      <c r="X983" s="304" t="s">
        <v>206</v>
      </c>
      <c r="Y983" s="366">
        <f t="shared" si="282"/>
        <v>338.6</v>
      </c>
      <c r="Z983" s="304"/>
      <c r="AA983" s="304"/>
      <c r="AB983" s="304" t="s">
        <v>206</v>
      </c>
      <c r="AC983" s="304">
        <v>15</v>
      </c>
      <c r="AD983" s="366">
        <v>324.38</v>
      </c>
      <c r="AE983" s="304">
        <v>300</v>
      </c>
      <c r="AF983" s="331" t="e">
        <f>EXP(IF(X983="A",LN(#REF!),IF(X983="B",LN(#REF!),IF(OR(X983="C",X983="D",X983="CD"),LN(#REF!)+((LN(#REF!)-LN(#REF!))/(1+(EXP(LN(#REF!)-LN(AC983))/#REF!))),IF(X983="E",LN(204.2),"N/A")))))</f>
        <v>#REF!</v>
      </c>
      <c r="AG983" s="304">
        <v>0.33</v>
      </c>
      <c r="AH983" s="304">
        <v>7.3876300000000001E-3</v>
      </c>
      <c r="AI983" s="312"/>
      <c r="AJ983" s="332">
        <v>364</v>
      </c>
      <c r="AK983" s="304">
        <f t="shared" si="281"/>
        <v>425</v>
      </c>
      <c r="AL983" s="304">
        <f>IF(AH983&lt;=0.0022,0.2,0.43)</f>
        <v>0.43</v>
      </c>
      <c r="AM983" s="389" t="str">
        <f t="shared" si="283"/>
        <v/>
      </c>
      <c r="AN983" s="304"/>
      <c r="AO983" s="304"/>
      <c r="AP983" s="312"/>
      <c r="AQ983" s="312"/>
      <c r="AR983" s="312"/>
      <c r="AS983" s="312"/>
      <c r="AT983" s="312"/>
      <c r="AU983" s="329">
        <f>VLOOKUP(C983,[1]world!$A$2:$B$3555,2,FALSE)</f>
        <v>11</v>
      </c>
      <c r="AV983" s="329">
        <v>328</v>
      </c>
      <c r="AW983" s="304">
        <v>0.37</v>
      </c>
      <c r="AX983" s="304">
        <v>-999</v>
      </c>
      <c r="AY983" s="304">
        <v>-999</v>
      </c>
      <c r="AZ983" s="304">
        <v>-999</v>
      </c>
      <c r="BA983" s="304">
        <v>-999</v>
      </c>
      <c r="BB983" s="304">
        <v>-999</v>
      </c>
      <c r="BC983" s="304">
        <v>-999</v>
      </c>
      <c r="BD983" s="304">
        <v>-999</v>
      </c>
      <c r="BE983" s="304">
        <v>-999</v>
      </c>
      <c r="BF983" s="304">
        <v>-999</v>
      </c>
      <c r="BG983" s="304">
        <v>-999</v>
      </c>
      <c r="BH983" s="304">
        <v>-999</v>
      </c>
      <c r="BI983" s="304">
        <v>-999</v>
      </c>
      <c r="BJ983" s="304" t="s">
        <v>4954</v>
      </c>
      <c r="BK983" s="304" t="s">
        <v>4954</v>
      </c>
      <c r="BL983" s="304" t="s">
        <v>4954</v>
      </c>
    </row>
    <row r="984" spans="1:64" ht="15" hidden="1" customHeight="1" x14ac:dyDescent="0.2">
      <c r="A984" s="304" t="s">
        <v>208</v>
      </c>
      <c r="B984" s="304" t="s">
        <v>5968</v>
      </c>
      <c r="C984" s="304">
        <v>988</v>
      </c>
      <c r="D984" s="349" t="s">
        <v>770</v>
      </c>
      <c r="E984" s="309">
        <v>-999</v>
      </c>
      <c r="F984" s="309"/>
      <c r="G984" s="324">
        <v>25.140999999999998</v>
      </c>
      <c r="H984" s="324">
        <v>121.47580000000001</v>
      </c>
      <c r="I984" s="324" t="s">
        <v>214</v>
      </c>
      <c r="J984" s="368">
        <f>P984</f>
        <v>416.34</v>
      </c>
      <c r="K984" s="331">
        <v>0.11</v>
      </c>
      <c r="L984" s="304" t="str">
        <f t="shared" si="280"/>
        <v>C</v>
      </c>
      <c r="M984" s="388">
        <v>1</v>
      </c>
      <c r="N984" s="304"/>
      <c r="O984" s="356">
        <v>27.2</v>
      </c>
      <c r="P984" s="331">
        <v>416.34</v>
      </c>
      <c r="Q984" s="309">
        <v>3258</v>
      </c>
      <c r="R984" s="304" t="s">
        <v>5948</v>
      </c>
      <c r="S984" s="304"/>
      <c r="T984" s="304"/>
      <c r="U984" s="304"/>
      <c r="V984" s="304"/>
      <c r="W984" s="315" t="s">
        <v>311</v>
      </c>
      <c r="X984" s="304" t="s">
        <v>206</v>
      </c>
      <c r="Y984" s="366">
        <f t="shared" si="282"/>
        <v>338.6</v>
      </c>
      <c r="Z984" s="304"/>
      <c r="AA984" s="304"/>
      <c r="AB984" s="304" t="s">
        <v>206</v>
      </c>
      <c r="AC984" s="304">
        <v>20</v>
      </c>
      <c r="AD984" s="366">
        <v>416.34</v>
      </c>
      <c r="AE984" s="304">
        <v>300</v>
      </c>
      <c r="AF984" s="331" t="e">
        <f>EXP(IF(X984="A",LN(#REF!),IF(X984="B",LN(#REF!),IF(OR(X984="C",X984="D",X984="CD"),LN(#REF!)+((LN(#REF!)-LN(#REF!))/(1+(EXP(LN(#REF!)-LN(AC984))/#REF!))),IF(X984="E",LN(204.2),"N/A")))))</f>
        <v>#REF!</v>
      </c>
      <c r="AG984" s="304">
        <v>0.33</v>
      </c>
      <c r="AH984" s="304">
        <v>0.11101800000000001</v>
      </c>
      <c r="AI984" s="312"/>
      <c r="AJ984" s="332">
        <v>760</v>
      </c>
      <c r="AK984" s="304">
        <f t="shared" si="281"/>
        <v>760</v>
      </c>
      <c r="AL984" s="304">
        <f>IF(AH984&lt;=0.0022,0.2,0.43)</f>
        <v>0.43</v>
      </c>
      <c r="AM984" s="389" t="str">
        <f t="shared" si="283"/>
        <v/>
      </c>
      <c r="AN984" s="304"/>
      <c r="AO984" s="304"/>
      <c r="AP984" s="312"/>
      <c r="AQ984" s="312"/>
      <c r="AR984" s="312"/>
      <c r="AS984" s="312"/>
      <c r="AT984" s="312"/>
      <c r="AU984" s="329">
        <f>VLOOKUP(C984,[1]world!$A$2:$B$3555,2,FALSE)</f>
        <v>3</v>
      </c>
      <c r="AV984" s="329">
        <v>547</v>
      </c>
      <c r="AW984" s="304">
        <v>0.37</v>
      </c>
      <c r="AX984" s="304">
        <v>-999</v>
      </c>
      <c r="AY984" s="304">
        <v>-999</v>
      </c>
      <c r="AZ984" s="304">
        <v>-999</v>
      </c>
      <c r="BA984" s="304">
        <v>-999</v>
      </c>
      <c r="BB984" s="304">
        <v>-999</v>
      </c>
      <c r="BC984" s="304">
        <v>-999</v>
      </c>
      <c r="BD984" s="304">
        <v>-999</v>
      </c>
      <c r="BE984" s="304">
        <v>-999</v>
      </c>
      <c r="BF984" s="304">
        <v>-999</v>
      </c>
      <c r="BG984" s="304">
        <v>-999</v>
      </c>
      <c r="BH984" s="304">
        <v>-999</v>
      </c>
      <c r="BI984" s="304">
        <v>-999</v>
      </c>
      <c r="BJ984" s="304" t="s">
        <v>4954</v>
      </c>
      <c r="BK984" s="304" t="s">
        <v>4954</v>
      </c>
      <c r="BL984" s="304" t="s">
        <v>4954</v>
      </c>
    </row>
    <row r="985" spans="1:64" ht="15" hidden="1" customHeight="1" x14ac:dyDescent="0.2">
      <c r="A985" s="304" t="s">
        <v>208</v>
      </c>
      <c r="B985" s="304" t="s">
        <v>5968</v>
      </c>
      <c r="C985" s="304">
        <v>989</v>
      </c>
      <c r="D985" s="349" t="s">
        <v>769</v>
      </c>
      <c r="E985" s="309">
        <v>-999</v>
      </c>
      <c r="F985" s="309"/>
      <c r="G985" s="324">
        <v>25.135300000000001</v>
      </c>
      <c r="H985" s="324">
        <v>121.4913</v>
      </c>
      <c r="I985" s="324" t="s">
        <v>214</v>
      </c>
      <c r="J985" s="368">
        <f>IF(P985&gt;0,IF(O985&gt;=20,P985,IF(#REF!="",IF(AS985&gt;0,AS985,IF(Y985&gt;0,Y985,"-")),IF(#REF!="",#REF!,#REF!))),IF(#REF!="",IF(AS985&gt;0,AS985,IF(Y985&gt;0,Y985,"-")),IF(#REF!="",#REF!,#REF!)))</f>
        <v>206.24</v>
      </c>
      <c r="K985" s="331">
        <v>0.1</v>
      </c>
      <c r="L985" s="304" t="str">
        <f t="shared" si="280"/>
        <v>D</v>
      </c>
      <c r="M985" s="388">
        <v>0</v>
      </c>
      <c r="N985" s="304"/>
      <c r="O985" s="356">
        <v>32.799999999999997</v>
      </c>
      <c r="P985" s="356">
        <v>206.24</v>
      </c>
      <c r="Q985" s="309">
        <v>3259</v>
      </c>
      <c r="R985" s="304" t="s">
        <v>5948</v>
      </c>
      <c r="S985" s="304"/>
      <c r="T985" s="304"/>
      <c r="U985" s="304"/>
      <c r="V985" s="304"/>
      <c r="W985" s="315" t="s">
        <v>248</v>
      </c>
      <c r="X985" s="304" t="s">
        <v>240</v>
      </c>
      <c r="Y985" s="366">
        <f t="shared" si="282"/>
        <v>181.5</v>
      </c>
      <c r="Z985" s="304">
        <v>0.2</v>
      </c>
      <c r="AA985" s="304"/>
      <c r="AB985" s="304" t="s">
        <v>240</v>
      </c>
      <c r="AC985" s="304">
        <v>5</v>
      </c>
      <c r="AD985" s="366">
        <v>206.24</v>
      </c>
      <c r="AE985" s="304">
        <v>204.2</v>
      </c>
      <c r="AF985" s="331">
        <f>EXP(IF(X985="A",LN(#REF!),IF(X985="B",LN(#REF!),IF(OR(X985="C",X985="D",X985="CD"),LN(#REF!)+((LN(#REF!)-LN(#REF!))/(1+(EXP(LN(#REF!)-LN(AC985))/#REF!))),IF(X985="E",LN(204.2),"N/A")))))</f>
        <v>204.19999999999993</v>
      </c>
      <c r="AG985" s="304">
        <v>0.2</v>
      </c>
      <c r="AH985" s="304">
        <v>6.19508E-2</v>
      </c>
      <c r="AI985" s="312"/>
      <c r="AJ985" s="332">
        <v>760</v>
      </c>
      <c r="AK985" s="304">
        <f t="shared" si="281"/>
        <v>760</v>
      </c>
      <c r="AL985" s="304">
        <f>IF(AH985&lt;=0.0022,0.2,0.43)</f>
        <v>0.43</v>
      </c>
      <c r="AM985" s="389" t="str">
        <f t="shared" si="283"/>
        <v/>
      </c>
      <c r="AN985" s="304"/>
      <c r="AO985" s="304"/>
      <c r="AP985" s="312"/>
      <c r="AQ985" s="312"/>
      <c r="AR985" s="312"/>
      <c r="AS985" s="312"/>
      <c r="AT985" s="312"/>
      <c r="AU985" s="329">
        <f>VLOOKUP(C985,[1]world!$A$2:$B$3555,2,FALSE)</f>
        <v>3</v>
      </c>
      <c r="AV985" s="329">
        <v>547</v>
      </c>
      <c r="AW985" s="304">
        <v>0.37</v>
      </c>
      <c r="AX985" s="304">
        <v>-999</v>
      </c>
      <c r="AY985" s="304">
        <v>-999</v>
      </c>
      <c r="AZ985" s="304">
        <v>-999</v>
      </c>
      <c r="BA985" s="304">
        <v>-999</v>
      </c>
      <c r="BB985" s="304">
        <v>-999</v>
      </c>
      <c r="BC985" s="304">
        <v>-999</v>
      </c>
      <c r="BD985" s="304">
        <v>-999</v>
      </c>
      <c r="BE985" s="304">
        <v>-999</v>
      </c>
      <c r="BF985" s="304">
        <v>-999</v>
      </c>
      <c r="BG985" s="304">
        <v>-999</v>
      </c>
      <c r="BH985" s="304">
        <v>-999</v>
      </c>
      <c r="BI985" s="304">
        <v>-999</v>
      </c>
      <c r="BJ985" s="304" t="s">
        <v>4954</v>
      </c>
      <c r="BK985" s="304" t="s">
        <v>4954</v>
      </c>
      <c r="BL985" s="304" t="s">
        <v>4954</v>
      </c>
    </row>
    <row r="986" spans="1:64" ht="15" hidden="1" customHeight="1" x14ac:dyDescent="0.2">
      <c r="A986" s="304" t="s">
        <v>4922</v>
      </c>
      <c r="B986" s="304" t="s">
        <v>5968</v>
      </c>
      <c r="C986" s="304">
        <v>990</v>
      </c>
      <c r="D986" s="349" t="s">
        <v>733</v>
      </c>
      <c r="E986" s="309">
        <v>-999</v>
      </c>
      <c r="F986" s="309"/>
      <c r="G986" s="324">
        <v>25.020700000000001</v>
      </c>
      <c r="H986" s="324">
        <v>121.5299</v>
      </c>
      <c r="I986" s="324" t="s">
        <v>214</v>
      </c>
      <c r="J986" s="368">
        <f t="shared" ref="J986:J988" si="290">EXP(0.21*LN(Y986)+0.33*LN(AF986)+0.28*LN(AJ986)+0.18*LN(AV986))</f>
        <v>239.33775714757542</v>
      </c>
      <c r="K986" s="331">
        <f t="shared" ref="K986:K988" si="291">SQRT(0.21*AA986^2+0.33*AG986^2+0.28*AL986^2+0.18*AW986^2)</f>
        <v>0.32569617744149226</v>
      </c>
      <c r="L986" s="304" t="str">
        <f t="shared" si="280"/>
        <v>D</v>
      </c>
      <c r="M986" s="388" t="s">
        <v>6093</v>
      </c>
      <c r="N986" s="304"/>
      <c r="O986" s="356"/>
      <c r="P986" s="356"/>
      <c r="Q986" s="356"/>
      <c r="R986" s="304"/>
      <c r="S986" s="304"/>
      <c r="T986" s="304"/>
      <c r="U986" s="304"/>
      <c r="V986" s="304"/>
      <c r="W986" s="315" t="s">
        <v>248</v>
      </c>
      <c r="X986" s="304" t="s">
        <v>240</v>
      </c>
      <c r="Y986" s="366">
        <f t="shared" si="282"/>
        <v>181.5</v>
      </c>
      <c r="Z986" s="304"/>
      <c r="AA986" s="304">
        <v>0.28000000000000003</v>
      </c>
      <c r="AB986" s="304" t="s">
        <v>240</v>
      </c>
      <c r="AC986" s="304">
        <v>30</v>
      </c>
      <c r="AD986" s="366">
        <v>0</v>
      </c>
      <c r="AE986" s="304">
        <v>204.2</v>
      </c>
      <c r="AF986" s="331">
        <f>EXP(IF(X986="A",LN(#REF!),IF(X986="B",LN(#REF!),IF(OR(X986="C",X986="D",X986="CD"),LN(#REF!)+((LN(#REF!)-LN(#REF!))/(1+(EXP(LN(#REF!)-LN(AC986))/#REF!))),IF(X986="E",LN(204.2),"N/A")))))</f>
        <v>204.19999999999993</v>
      </c>
      <c r="AG986" s="304">
        <v>0.2</v>
      </c>
      <c r="AH986" s="304">
        <v>3.6733E-3</v>
      </c>
      <c r="AI986" s="312"/>
      <c r="AJ986" s="332">
        <v>290</v>
      </c>
      <c r="AK986" s="304">
        <f t="shared" si="281"/>
        <v>270</v>
      </c>
      <c r="AL986" s="363">
        <v>0.43</v>
      </c>
      <c r="AM986" s="389" t="str">
        <f t="shared" si="283"/>
        <v/>
      </c>
      <c r="AN986" s="304"/>
      <c r="AO986" s="304"/>
      <c r="AP986" s="312"/>
      <c r="AQ986" s="312"/>
      <c r="AR986" s="312"/>
      <c r="AS986" s="312"/>
      <c r="AT986" s="312"/>
      <c r="AU986" s="329">
        <f>VLOOKUP(C986,[1]world!$A$2:$B$3555,2,FALSE)</f>
        <v>11</v>
      </c>
      <c r="AV986" s="329">
        <v>328</v>
      </c>
      <c r="AW986" s="304">
        <v>0.37</v>
      </c>
      <c r="AX986" s="304">
        <v>-999</v>
      </c>
      <c r="AY986" s="304">
        <v>-999</v>
      </c>
      <c r="AZ986" s="304">
        <v>-999</v>
      </c>
      <c r="BA986" s="304">
        <v>-999</v>
      </c>
      <c r="BB986" s="304">
        <v>-999</v>
      </c>
      <c r="BC986" s="304">
        <v>-999</v>
      </c>
      <c r="BD986" s="304">
        <v>-999</v>
      </c>
      <c r="BE986" s="304">
        <v>-999</v>
      </c>
      <c r="BF986" s="304">
        <v>-999</v>
      </c>
      <c r="BG986" s="304">
        <v>-999</v>
      </c>
      <c r="BH986" s="304">
        <v>-999</v>
      </c>
      <c r="BI986" s="304">
        <v>-999</v>
      </c>
      <c r="BJ986" s="304" t="s">
        <v>4954</v>
      </c>
      <c r="BK986" s="304" t="s">
        <v>4954</v>
      </c>
      <c r="BL986" s="304" t="s">
        <v>4954</v>
      </c>
    </row>
    <row r="987" spans="1:64" ht="15" hidden="1" customHeight="1" x14ac:dyDescent="0.2">
      <c r="A987" s="304" t="s">
        <v>4922</v>
      </c>
      <c r="B987" s="304" t="s">
        <v>5968</v>
      </c>
      <c r="C987" s="304">
        <v>991</v>
      </c>
      <c r="D987" s="349" t="s">
        <v>764</v>
      </c>
      <c r="E987" s="309">
        <v>-999</v>
      </c>
      <c r="F987" s="309"/>
      <c r="G987" s="324">
        <v>25.103000000000002</v>
      </c>
      <c r="H987" s="324">
        <v>121.5395</v>
      </c>
      <c r="I987" s="324" t="s">
        <v>214</v>
      </c>
      <c r="J987" s="368">
        <f t="shared" si="290"/>
        <v>538.68626955783361</v>
      </c>
      <c r="K987" s="331">
        <f t="shared" si="291"/>
        <v>0.3735866699977396</v>
      </c>
      <c r="L987" s="304" t="str">
        <f t="shared" si="280"/>
        <v>C</v>
      </c>
      <c r="M987" s="388" t="s">
        <v>6093</v>
      </c>
      <c r="N987" s="304"/>
      <c r="O987" s="356"/>
      <c r="P987" s="356"/>
      <c r="Q987" s="356"/>
      <c r="R987" s="304"/>
      <c r="S987" s="304"/>
      <c r="T987" s="304"/>
      <c r="U987" s="304"/>
      <c r="V987" s="304"/>
      <c r="W987" s="304" t="s">
        <v>235</v>
      </c>
      <c r="X987" s="304" t="s">
        <v>205</v>
      </c>
      <c r="Y987" s="366">
        <f t="shared" si="282"/>
        <v>424.8</v>
      </c>
      <c r="Z987" s="304"/>
      <c r="AA987" s="331">
        <v>0.36</v>
      </c>
      <c r="AB987" s="304" t="s">
        <v>205</v>
      </c>
      <c r="AC987" s="304">
        <v>130</v>
      </c>
      <c r="AD987" s="366">
        <v>0</v>
      </c>
      <c r="AE987" s="304">
        <v>559.6</v>
      </c>
      <c r="AF987" s="331">
        <f>EXP(IF(X987="A",LN(683.9),IF(X987="B",LN(559.6),IF(OR(X987="C",X987="D",X987="CD"),LN(225)+((LN(513)-LN(225))/(1+(EXP(LN(31.4)-LN(AC987))/0.48))),IF(X987="E",LN(204.2),"N/A")))))</f>
        <v>559.60000000000025</v>
      </c>
      <c r="AG987" s="304">
        <v>0.33</v>
      </c>
      <c r="AH987" s="304">
        <v>6.6900299999999996E-2</v>
      </c>
      <c r="AI987" s="312"/>
      <c r="AJ987" s="332">
        <v>760</v>
      </c>
      <c r="AK987" s="304">
        <f t="shared" si="281"/>
        <v>760</v>
      </c>
      <c r="AL987" s="363">
        <v>0.43</v>
      </c>
      <c r="AM987" s="389" t="str">
        <f t="shared" si="283"/>
        <v/>
      </c>
      <c r="AN987" s="304"/>
      <c r="AO987" s="304"/>
      <c r="AP987" s="312"/>
      <c r="AQ987" s="312"/>
      <c r="AR987" s="312"/>
      <c r="AS987" s="312"/>
      <c r="AT987" s="312"/>
      <c r="AU987" s="329">
        <f>VLOOKUP(C987,[1]world!$A$2:$B$3555,2,FALSE)</f>
        <v>7</v>
      </c>
      <c r="AV987" s="329">
        <v>388</v>
      </c>
      <c r="AW987" s="304">
        <v>0.37</v>
      </c>
      <c r="AX987" s="304">
        <v>-999</v>
      </c>
      <c r="AY987" s="304">
        <v>-999</v>
      </c>
      <c r="AZ987" s="304">
        <v>-999</v>
      </c>
      <c r="BA987" s="304">
        <v>-999</v>
      </c>
      <c r="BB987" s="304">
        <v>-999</v>
      </c>
      <c r="BC987" s="304">
        <v>-999</v>
      </c>
      <c r="BD987" s="304">
        <v>-999</v>
      </c>
      <c r="BE987" s="304">
        <v>-999</v>
      </c>
      <c r="BF987" s="304">
        <v>-999</v>
      </c>
      <c r="BG987" s="304">
        <v>-999</v>
      </c>
      <c r="BH987" s="304">
        <v>-999</v>
      </c>
      <c r="BI987" s="304">
        <v>-999</v>
      </c>
      <c r="BJ987" s="304" t="s">
        <v>4954</v>
      </c>
      <c r="BK987" s="304" t="s">
        <v>4954</v>
      </c>
      <c r="BL987" s="304" t="s">
        <v>4954</v>
      </c>
    </row>
    <row r="988" spans="1:64" ht="15" hidden="1" customHeight="1" x14ac:dyDescent="0.2">
      <c r="A988" s="304" t="s">
        <v>4922</v>
      </c>
      <c r="B988" s="304" t="s">
        <v>5968</v>
      </c>
      <c r="C988" s="304">
        <v>992</v>
      </c>
      <c r="D988" s="349" t="s">
        <v>737</v>
      </c>
      <c r="E988" s="309">
        <v>-999</v>
      </c>
      <c r="F988" s="309"/>
      <c r="G988" s="324">
        <v>25.0351</v>
      </c>
      <c r="H988" s="324">
        <v>121.51900000000001</v>
      </c>
      <c r="I988" s="324" t="s">
        <v>214</v>
      </c>
      <c r="J988" s="368">
        <f t="shared" si="290"/>
        <v>238.42040450132478</v>
      </c>
      <c r="K988" s="331">
        <f t="shared" si="291"/>
        <v>0.32569617744149226</v>
      </c>
      <c r="L988" s="304" t="str">
        <f t="shared" si="280"/>
        <v>D</v>
      </c>
      <c r="M988" s="388" t="s">
        <v>6093</v>
      </c>
      <c r="N988" s="304"/>
      <c r="O988" s="356"/>
      <c r="P988" s="356"/>
      <c r="Q988" s="356"/>
      <c r="R988" s="304"/>
      <c r="S988" s="304"/>
      <c r="T988" s="304"/>
      <c r="U988" s="304"/>
      <c r="V988" s="304"/>
      <c r="W988" s="315" t="s">
        <v>248</v>
      </c>
      <c r="X988" s="304" t="s">
        <v>240</v>
      </c>
      <c r="Y988" s="366">
        <f t="shared" si="282"/>
        <v>181.5</v>
      </c>
      <c r="Z988" s="304"/>
      <c r="AA988" s="304">
        <v>0.28000000000000003</v>
      </c>
      <c r="AB988" s="304" t="s">
        <v>240</v>
      </c>
      <c r="AC988" s="304">
        <v>10</v>
      </c>
      <c r="AD988" s="366">
        <v>0</v>
      </c>
      <c r="AE988" s="304">
        <v>204.2</v>
      </c>
      <c r="AF988" s="331">
        <f>EXP(IF(X988="A",LN(#REF!),IF(X988="B",LN(#REF!),IF(OR(X988="C",X988="D",X988="CD"),LN(#REF!)+((LN(#REF!)-LN(#REF!))/(1+(EXP(LN(#REF!)-LN(AC988))/#REF!))),IF(X988="E",LN(204.2),"N/A")))))</f>
        <v>204.19999999999993</v>
      </c>
      <c r="AG988" s="304">
        <v>0.2</v>
      </c>
      <c r="AH988" s="304">
        <v>2.9459E-3</v>
      </c>
      <c r="AI988" s="312"/>
      <c r="AJ988" s="332">
        <v>268</v>
      </c>
      <c r="AK988" s="304">
        <f t="shared" si="281"/>
        <v>270</v>
      </c>
      <c r="AL988" s="363">
        <v>0.43</v>
      </c>
      <c r="AM988" s="389" t="str">
        <f t="shared" si="283"/>
        <v/>
      </c>
      <c r="AN988" s="304"/>
      <c r="AO988" s="304"/>
      <c r="AP988" s="312"/>
      <c r="AQ988" s="312"/>
      <c r="AR988" s="312"/>
      <c r="AS988" s="312"/>
      <c r="AT988" s="312"/>
      <c r="AU988" s="329">
        <f>VLOOKUP(C988,[1]world!$A$2:$B$3555,2,FALSE)</f>
        <v>15</v>
      </c>
      <c r="AV988" s="329">
        <v>363</v>
      </c>
      <c r="AW988" s="304">
        <v>0.37</v>
      </c>
      <c r="AX988" s="304">
        <v>-999</v>
      </c>
      <c r="AY988" s="304">
        <v>-999</v>
      </c>
      <c r="AZ988" s="304">
        <v>-999</v>
      </c>
      <c r="BA988" s="304">
        <v>-999</v>
      </c>
      <c r="BB988" s="304">
        <v>-999</v>
      </c>
      <c r="BC988" s="304">
        <v>-999</v>
      </c>
      <c r="BD988" s="304">
        <v>-999</v>
      </c>
      <c r="BE988" s="304">
        <v>-999</v>
      </c>
      <c r="BF988" s="304">
        <v>-999</v>
      </c>
      <c r="BG988" s="304">
        <v>-999</v>
      </c>
      <c r="BH988" s="304">
        <v>-999</v>
      </c>
      <c r="BI988" s="304">
        <v>-999</v>
      </c>
      <c r="BJ988" s="304" t="s">
        <v>4954</v>
      </c>
      <c r="BK988" s="304" t="s">
        <v>4954</v>
      </c>
      <c r="BL988" s="304" t="s">
        <v>4954</v>
      </c>
    </row>
    <row r="989" spans="1:64" ht="15" hidden="1" customHeight="1" x14ac:dyDescent="0.2">
      <c r="A989" s="304" t="s">
        <v>4922</v>
      </c>
      <c r="B989" s="304" t="s">
        <v>5968</v>
      </c>
      <c r="C989" s="304">
        <v>993</v>
      </c>
      <c r="D989" s="349" t="s">
        <v>755</v>
      </c>
      <c r="E989" s="309">
        <v>-999</v>
      </c>
      <c r="F989" s="309"/>
      <c r="G989" s="324">
        <v>25.071000000000002</v>
      </c>
      <c r="H989" s="324">
        <v>121.78100000000001</v>
      </c>
      <c r="I989" s="324" t="s">
        <v>223</v>
      </c>
      <c r="J989" s="368">
        <f>P989</f>
        <v>429.49</v>
      </c>
      <c r="K989" s="331">
        <v>0.1</v>
      </c>
      <c r="L989" s="304" t="str">
        <f t="shared" si="280"/>
        <v>C</v>
      </c>
      <c r="M989" s="388">
        <v>0</v>
      </c>
      <c r="N989" s="304"/>
      <c r="O989" s="356">
        <v>33</v>
      </c>
      <c r="P989" s="304">
        <v>429.49</v>
      </c>
      <c r="Q989" s="309">
        <v>2238</v>
      </c>
      <c r="R989" s="304" t="s">
        <v>5948</v>
      </c>
      <c r="S989" s="304"/>
      <c r="T989" s="304"/>
      <c r="U989" s="304"/>
      <c r="V989" s="304"/>
      <c r="W989" s="304" t="s">
        <v>756</v>
      </c>
      <c r="X989" s="304" t="s">
        <v>205</v>
      </c>
      <c r="Y989" s="366">
        <f t="shared" si="282"/>
        <v>424.8</v>
      </c>
      <c r="Z989" s="304"/>
      <c r="AA989" s="304"/>
      <c r="AB989" s="304" t="s">
        <v>205</v>
      </c>
      <c r="AC989" s="304">
        <v>765</v>
      </c>
      <c r="AD989" s="366">
        <v>429.49</v>
      </c>
      <c r="AE989" s="304">
        <v>559.6</v>
      </c>
      <c r="AF989" s="331" t="e">
        <f>EXP(IF(X989="A",LN(#REF!),IF(X989="B",LN(#REF!),IF(OR(X989="C",X989="D",X989="CD"),LN(#REF!)+((LN(#REF!)-LN(#REF!))/(1+(EXP(LN(#REF!)-LN(AC989))/#REF!))),IF(X989="E",LN(204.2),"N/A")))))</f>
        <v>#REF!</v>
      </c>
      <c r="AG989" s="304">
        <v>0.33</v>
      </c>
      <c r="AH989" s="304">
        <v>2.8562500000000001E-2</v>
      </c>
      <c r="AI989" s="312"/>
      <c r="AJ989" s="332">
        <v>760</v>
      </c>
      <c r="AK989" s="304">
        <f t="shared" si="281"/>
        <v>760</v>
      </c>
      <c r="AL989" s="304">
        <f>IF(AH989&lt;=0.0022,0.2,0.43)</f>
        <v>0.43</v>
      </c>
      <c r="AM989" s="389" t="str">
        <f t="shared" si="283"/>
        <v/>
      </c>
      <c r="AN989" s="304"/>
      <c r="AO989" s="304"/>
      <c r="AP989" s="312"/>
      <c r="AQ989" s="312"/>
      <c r="AR989" s="312"/>
      <c r="AS989" s="312"/>
      <c r="AT989" s="312"/>
      <c r="AU989" s="329">
        <f>VLOOKUP(C989,[1]world!$A$2:$B$3555,2,FALSE)</f>
        <v>3</v>
      </c>
      <c r="AV989" s="329">
        <v>547</v>
      </c>
      <c r="AW989" s="304">
        <v>0.37</v>
      </c>
      <c r="AX989" s="304">
        <v>-999</v>
      </c>
      <c r="AY989" s="304">
        <v>-999</v>
      </c>
      <c r="AZ989" s="304">
        <v>-999</v>
      </c>
      <c r="BA989" s="304">
        <v>-999</v>
      </c>
      <c r="BB989" s="304">
        <v>-999</v>
      </c>
      <c r="BC989" s="304">
        <v>-999</v>
      </c>
      <c r="BD989" s="304">
        <v>-999</v>
      </c>
      <c r="BE989" s="304">
        <v>-999</v>
      </c>
      <c r="BF989" s="304">
        <v>-999</v>
      </c>
      <c r="BG989" s="304">
        <v>-999</v>
      </c>
      <c r="BH989" s="304">
        <v>-999</v>
      </c>
      <c r="BI989" s="304">
        <v>-999</v>
      </c>
      <c r="BJ989" s="304" t="s">
        <v>4954</v>
      </c>
      <c r="BK989" s="304" t="s">
        <v>4954</v>
      </c>
      <c r="BL989" s="304" t="s">
        <v>4954</v>
      </c>
    </row>
    <row r="990" spans="1:64" ht="15" hidden="1" customHeight="1" x14ac:dyDescent="0.2">
      <c r="A990" s="304" t="s">
        <v>4922</v>
      </c>
      <c r="B990" s="304" t="s">
        <v>5968</v>
      </c>
      <c r="C990" s="304">
        <v>994</v>
      </c>
      <c r="D990" s="349" t="s">
        <v>241</v>
      </c>
      <c r="E990" s="309">
        <v>-999</v>
      </c>
      <c r="F990" s="309"/>
      <c r="G990" s="324">
        <v>22.357500000000002</v>
      </c>
      <c r="H990" s="324">
        <v>120.89570000000001</v>
      </c>
      <c r="I990" s="324" t="s">
        <v>244</v>
      </c>
      <c r="J990" s="368">
        <f>EXP(0.21*LN(Y990)+0.33*LN(AF990)+0.28*LN(AJ990)+0.18*LN(AV990))</f>
        <v>481.91731104168639</v>
      </c>
      <c r="K990" s="331">
        <f>SQRT(0.21*AA990^2+0.33*AG990^2+0.28*AL990^2+0.18*AW990^2)</f>
        <v>0.3735866699977396</v>
      </c>
      <c r="L990" s="304" t="str">
        <f t="shared" si="280"/>
        <v>C</v>
      </c>
      <c r="M990" s="388" t="s">
        <v>6093</v>
      </c>
      <c r="N990" s="304"/>
      <c r="O990" s="356"/>
      <c r="P990" s="304"/>
      <c r="Q990" s="310"/>
      <c r="R990" s="304"/>
      <c r="S990" s="304"/>
      <c r="T990" s="304"/>
      <c r="U990" s="304"/>
      <c r="V990" s="304"/>
      <c r="W990" s="315" t="s">
        <v>242</v>
      </c>
      <c r="X990" s="304" t="s">
        <v>205</v>
      </c>
      <c r="Y990" s="366">
        <f t="shared" si="282"/>
        <v>424.8</v>
      </c>
      <c r="Z990" s="304"/>
      <c r="AA990" s="331">
        <v>0.36</v>
      </c>
      <c r="AB990" s="304" t="s">
        <v>205</v>
      </c>
      <c r="AC990" s="304">
        <v>8</v>
      </c>
      <c r="AD990" s="366">
        <v>826.15</v>
      </c>
      <c r="AE990" s="304">
        <v>559.6</v>
      </c>
      <c r="AF990" s="331">
        <f>EXP(IF(X990="A",LN(683.9),IF(X990="B",LN(559.6),IF(OR(X990="C",X990="D",X990="CD"),LN(225)+((LN(513)-LN(225))/(1+(EXP(LN(31.4)-LN(AC990))/0.48))),IF(X990="E",LN(204.2),"N/A")))))</f>
        <v>559.60000000000025</v>
      </c>
      <c r="AG990" s="304">
        <v>0.33</v>
      </c>
      <c r="AH990" s="304">
        <v>2.6886899999999998E-2</v>
      </c>
      <c r="AI990" s="312"/>
      <c r="AJ990" s="332">
        <v>760</v>
      </c>
      <c r="AK990" s="304">
        <f t="shared" si="281"/>
        <v>760</v>
      </c>
      <c r="AL990" s="363">
        <v>0.43</v>
      </c>
      <c r="AM990" s="389" t="str">
        <f t="shared" si="283"/>
        <v/>
      </c>
      <c r="AN990" s="304"/>
      <c r="AO990" s="304"/>
      <c r="AP990" s="312"/>
      <c r="AQ990" s="312"/>
      <c r="AR990" s="312"/>
      <c r="AS990" s="312"/>
      <c r="AT990" s="312"/>
      <c r="AU990" s="329">
        <f>VLOOKUP(C990,[1]world!$A$2:$B$3555,2,FALSE)</f>
        <v>14</v>
      </c>
      <c r="AV990" s="329">
        <v>209</v>
      </c>
      <c r="AW990" s="304">
        <v>0.37</v>
      </c>
      <c r="AX990" s="304">
        <v>-999</v>
      </c>
      <c r="AY990" s="304">
        <v>-999</v>
      </c>
      <c r="AZ990" s="304">
        <v>-999</v>
      </c>
      <c r="BA990" s="304">
        <v>-999</v>
      </c>
      <c r="BB990" s="304">
        <v>-999</v>
      </c>
      <c r="BC990" s="304">
        <v>-999</v>
      </c>
      <c r="BD990" s="304">
        <v>-999</v>
      </c>
      <c r="BE990" s="304">
        <v>-999</v>
      </c>
      <c r="BF990" s="304">
        <v>-999</v>
      </c>
      <c r="BG990" s="304">
        <v>-999</v>
      </c>
      <c r="BH990" s="304">
        <v>-999</v>
      </c>
      <c r="BI990" s="304">
        <v>-999</v>
      </c>
      <c r="BJ990" s="304" t="s">
        <v>4954</v>
      </c>
      <c r="BK990" s="304" t="s">
        <v>4954</v>
      </c>
      <c r="BL990" s="304" t="s">
        <v>4954</v>
      </c>
    </row>
    <row r="991" spans="1:64" ht="15" hidden="1" customHeight="1" x14ac:dyDescent="0.2">
      <c r="A991" s="304" t="s">
        <v>4922</v>
      </c>
      <c r="B991" s="304" t="s">
        <v>5968</v>
      </c>
      <c r="C991" s="304">
        <v>995</v>
      </c>
      <c r="D991" s="349" t="s">
        <v>541</v>
      </c>
      <c r="E991" s="309">
        <v>-999</v>
      </c>
      <c r="F991" s="309"/>
      <c r="G991" s="324">
        <v>24.147500000000001</v>
      </c>
      <c r="H991" s="324">
        <v>120.676</v>
      </c>
      <c r="I991" s="324" t="s">
        <v>214</v>
      </c>
      <c r="J991" s="368">
        <f>P991</f>
        <v>472.81</v>
      </c>
      <c r="K991" s="331">
        <v>0.1</v>
      </c>
      <c r="L991" s="304" t="str">
        <f t="shared" si="280"/>
        <v>C</v>
      </c>
      <c r="M991" s="388">
        <v>0</v>
      </c>
      <c r="N991" s="304"/>
      <c r="O991" s="356">
        <v>33</v>
      </c>
      <c r="P991" s="304">
        <v>472.81</v>
      </c>
      <c r="Q991" s="309">
        <v>2301</v>
      </c>
      <c r="R991" s="304" t="s">
        <v>5948</v>
      </c>
      <c r="S991" s="304"/>
      <c r="T991" s="304"/>
      <c r="U991" s="304"/>
      <c r="V991" s="304"/>
      <c r="W991" s="315" t="s">
        <v>225</v>
      </c>
      <c r="X991" s="304" t="s">
        <v>213</v>
      </c>
      <c r="Y991" s="366">
        <f t="shared" si="282"/>
        <v>274.5</v>
      </c>
      <c r="Z991" s="304"/>
      <c r="AA991" s="304"/>
      <c r="AB991" s="304" t="s">
        <v>213</v>
      </c>
      <c r="AC991" s="304">
        <v>84</v>
      </c>
      <c r="AD991" s="366">
        <v>472.81</v>
      </c>
      <c r="AE991" s="304">
        <v>500</v>
      </c>
      <c r="AF991" s="331" t="e">
        <f>EXP(IF(X991="A",LN(#REF!),IF(X991="B",LN(#REF!),IF(OR(X991="C",X991="D",X991="CD"),LN(#REF!)+((LN(#REF!)-LN(#REF!))/(1+(EXP(LN(#REF!)-LN(AC991))/#REF!))),IF(X991="E",LN(204.2),"N/A")))))</f>
        <v>#REF!</v>
      </c>
      <c r="AG991" s="304">
        <v>0.33</v>
      </c>
      <c r="AH991" s="304">
        <v>8.6073699999999996E-3</v>
      </c>
      <c r="AI991" s="312"/>
      <c r="AJ991" s="332">
        <v>392</v>
      </c>
      <c r="AK991" s="304">
        <f t="shared" si="281"/>
        <v>425</v>
      </c>
      <c r="AL991" s="304">
        <f>IF(AH991&lt;=0.0022,0.2,0.43)</f>
        <v>0.43</v>
      </c>
      <c r="AM991" s="389" t="str">
        <f t="shared" si="283"/>
        <v/>
      </c>
      <c r="AN991" s="304"/>
      <c r="AO991" s="304"/>
      <c r="AP991" s="312"/>
      <c r="AQ991" s="312"/>
      <c r="AR991" s="312"/>
      <c r="AS991" s="312"/>
      <c r="AT991" s="312"/>
      <c r="AU991" s="329">
        <f>VLOOKUP(C991,[1]world!$A$2:$B$3555,2,FALSE)</f>
        <v>8</v>
      </c>
      <c r="AV991" s="329">
        <v>374</v>
      </c>
      <c r="AW991" s="304">
        <v>0.37</v>
      </c>
      <c r="AX991" s="304">
        <v>-999</v>
      </c>
      <c r="AY991" s="304">
        <v>-999</v>
      </c>
      <c r="AZ991" s="304">
        <v>-999</v>
      </c>
      <c r="BA991" s="304">
        <v>-999</v>
      </c>
      <c r="BB991" s="304">
        <v>-999</v>
      </c>
      <c r="BC991" s="304">
        <v>-999</v>
      </c>
      <c r="BD991" s="304">
        <v>-999</v>
      </c>
      <c r="BE991" s="304">
        <v>-999</v>
      </c>
      <c r="BF991" s="304">
        <v>-999</v>
      </c>
      <c r="BG991" s="304">
        <v>-999</v>
      </c>
      <c r="BH991" s="304">
        <v>-999</v>
      </c>
      <c r="BI991" s="304">
        <v>-999</v>
      </c>
      <c r="BJ991" s="304" t="s">
        <v>4954</v>
      </c>
      <c r="BK991" s="304" t="s">
        <v>4954</v>
      </c>
      <c r="BL991" s="304" t="s">
        <v>4954</v>
      </c>
    </row>
    <row r="992" spans="1:64" ht="15" hidden="1" customHeight="1" x14ac:dyDescent="0.2">
      <c r="A992" s="304" t="s">
        <v>4922</v>
      </c>
      <c r="B992" s="304" t="s">
        <v>5968</v>
      </c>
      <c r="C992" s="304">
        <v>996</v>
      </c>
      <c r="D992" s="349" t="s">
        <v>743</v>
      </c>
      <c r="E992" s="309">
        <v>-999</v>
      </c>
      <c r="F992" s="309"/>
      <c r="G992" s="324">
        <v>25.0473</v>
      </c>
      <c r="H992" s="324">
        <v>121.1357</v>
      </c>
      <c r="I992" s="324" t="s">
        <v>214</v>
      </c>
      <c r="J992" s="368">
        <f>P992</f>
        <v>517.33000000000004</v>
      </c>
      <c r="K992" s="331">
        <v>0.1</v>
      </c>
      <c r="L992" s="304" t="str">
        <f t="shared" si="280"/>
        <v>C</v>
      </c>
      <c r="M992" s="388">
        <v>0</v>
      </c>
      <c r="N992" s="304"/>
      <c r="O992" s="356">
        <v>33</v>
      </c>
      <c r="P992" s="304">
        <v>517.33000000000004</v>
      </c>
      <c r="Q992" s="309">
        <v>2283</v>
      </c>
      <c r="R992" s="304" t="s">
        <v>5948</v>
      </c>
      <c r="S992" s="304"/>
      <c r="T992" s="304"/>
      <c r="U992" s="304"/>
      <c r="V992" s="304"/>
      <c r="W992" s="315" t="s">
        <v>204</v>
      </c>
      <c r="X992" s="304" t="s">
        <v>205</v>
      </c>
      <c r="Y992" s="366">
        <f t="shared" si="282"/>
        <v>424.8</v>
      </c>
      <c r="Z992" s="304"/>
      <c r="AA992" s="304"/>
      <c r="AB992" s="304" t="s">
        <v>205</v>
      </c>
      <c r="AC992" s="304">
        <v>50</v>
      </c>
      <c r="AD992" s="366">
        <v>517.33000000000004</v>
      </c>
      <c r="AE992" s="304">
        <v>559.6</v>
      </c>
      <c r="AF992" s="331" t="e">
        <f>EXP(IF(X992="A",LN(#REF!),IF(X992="B",LN(#REF!),IF(OR(X992="C",X992="D",X992="CD"),LN(#REF!)+((LN(#REF!)-LN(#REF!))/(1+(EXP(LN(#REF!)-LN(AC992))/#REF!))),IF(X992="E",LN(204.2),"N/A")))))</f>
        <v>#REF!</v>
      </c>
      <c r="AG992" s="304">
        <v>0.33</v>
      </c>
      <c r="AH992" s="304">
        <v>1.22405E-2</v>
      </c>
      <c r="AI992" s="312"/>
      <c r="AJ992" s="332">
        <v>473</v>
      </c>
      <c r="AK992" s="304">
        <f t="shared" si="281"/>
        <v>425</v>
      </c>
      <c r="AL992" s="304">
        <f>IF(AH992&lt;=0.0022,0.2,0.43)</f>
        <v>0.43</v>
      </c>
      <c r="AM992" s="389" t="str">
        <f t="shared" si="283"/>
        <v/>
      </c>
      <c r="AN992" s="304"/>
      <c r="AO992" s="304"/>
      <c r="AP992" s="312"/>
      <c r="AQ992" s="312"/>
      <c r="AR992" s="312"/>
      <c r="AS992" s="312"/>
      <c r="AT992" s="312"/>
      <c r="AU992" s="329">
        <f>VLOOKUP(C992,[1]world!$A$2:$B$3555,2,FALSE)</f>
        <v>6</v>
      </c>
      <c r="AV992" s="329">
        <v>345</v>
      </c>
      <c r="AW992" s="304">
        <v>0.37</v>
      </c>
      <c r="AX992" s="304">
        <v>-999</v>
      </c>
      <c r="AY992" s="304">
        <v>-999</v>
      </c>
      <c r="AZ992" s="304">
        <v>-999</v>
      </c>
      <c r="BA992" s="304">
        <v>-999</v>
      </c>
      <c r="BB992" s="304">
        <v>-999</v>
      </c>
      <c r="BC992" s="304">
        <v>-999</v>
      </c>
      <c r="BD992" s="304">
        <v>-999</v>
      </c>
      <c r="BE992" s="304">
        <v>-999</v>
      </c>
      <c r="BF992" s="304">
        <v>-999</v>
      </c>
      <c r="BG992" s="304">
        <v>-999</v>
      </c>
      <c r="BH992" s="304">
        <v>-999</v>
      </c>
      <c r="BI992" s="304">
        <v>-999</v>
      </c>
      <c r="BJ992" s="304" t="s">
        <v>4954</v>
      </c>
      <c r="BK992" s="304" t="s">
        <v>4954</v>
      </c>
      <c r="BL992" s="304" t="s">
        <v>4954</v>
      </c>
    </row>
    <row r="993" spans="1:64" ht="15" hidden="1" customHeight="1" x14ac:dyDescent="0.2">
      <c r="A993" s="304" t="s">
        <v>208</v>
      </c>
      <c r="B993" s="304" t="s">
        <v>5968</v>
      </c>
      <c r="C993" s="304">
        <v>997</v>
      </c>
      <c r="D993" s="349" t="s">
        <v>708</v>
      </c>
      <c r="E993" s="309">
        <v>-999</v>
      </c>
      <c r="F993" s="309"/>
      <c r="G993" s="324">
        <v>24.911799999999999</v>
      </c>
      <c r="H993" s="324">
        <v>121.1405</v>
      </c>
      <c r="I993" s="324" t="s">
        <v>214</v>
      </c>
      <c r="J993" s="368">
        <f>IF(P993&gt;0,IF(O993&gt;=20,P993,IF(#REF!="",IF(AS993&gt;0,AS993,IF(Y993&gt;0,Y993,"-")),IF(#REF!="",#REF!,#REF!))),IF(#REF!="",IF(AS993&gt;0,AS993,IF(Y993&gt;0,Y993,"-")),IF(#REF!="",#REF!,#REF!)))</f>
        <v>607.4</v>
      </c>
      <c r="K993" s="331">
        <v>0.1</v>
      </c>
      <c r="L993" s="304" t="str">
        <f t="shared" si="280"/>
        <v>C</v>
      </c>
      <c r="M993" s="388">
        <v>0</v>
      </c>
      <c r="N993" s="304"/>
      <c r="O993" s="356">
        <v>32.799999999999997</v>
      </c>
      <c r="P993" s="356">
        <v>607.4</v>
      </c>
      <c r="Q993" s="309">
        <v>3262</v>
      </c>
      <c r="R993" s="304" t="s">
        <v>5948</v>
      </c>
      <c r="S993" s="304"/>
      <c r="T993" s="304"/>
      <c r="U993" s="304"/>
      <c r="V993" s="304"/>
      <c r="W993" s="315" t="s">
        <v>204</v>
      </c>
      <c r="X993" s="304" t="s">
        <v>205</v>
      </c>
      <c r="Y993" s="366">
        <f t="shared" si="282"/>
        <v>424.8</v>
      </c>
      <c r="Z993" s="304"/>
      <c r="AA993" s="304"/>
      <c r="AB993" s="304" t="s">
        <v>205</v>
      </c>
      <c r="AC993" s="304">
        <v>155</v>
      </c>
      <c r="AD993" s="366">
        <v>607.4</v>
      </c>
      <c r="AE993" s="304">
        <v>559.6</v>
      </c>
      <c r="AF993" s="331" t="e">
        <f>EXP(IF(X993="A",LN(#REF!),IF(X993="B",LN(#REF!),IF(OR(X993="C",X993="D",X993="CD"),LN(#REF!)+((LN(#REF!)-LN(#REF!))/(1+(EXP(LN(#REF!)-LN(AC993))/#REF!))),IF(X993="E",LN(204.2),"N/A")))))</f>
        <v>#REF!</v>
      </c>
      <c r="AG993" s="304">
        <v>0.33</v>
      </c>
      <c r="AH993" s="304">
        <v>3.0015199999999999E-2</v>
      </c>
      <c r="AI993" s="312"/>
      <c r="AJ993" s="332">
        <v>760</v>
      </c>
      <c r="AK993" s="304">
        <f t="shared" si="281"/>
        <v>760</v>
      </c>
      <c r="AL993" s="304">
        <f>IF(AH993&lt;=0.0022,0.2,0.43)</f>
        <v>0.43</v>
      </c>
      <c r="AM993" s="389" t="str">
        <f t="shared" si="283"/>
        <v/>
      </c>
      <c r="AN993" s="304"/>
      <c r="AO993" s="304"/>
      <c r="AP993" s="312"/>
      <c r="AQ993" s="312"/>
      <c r="AR993" s="312"/>
      <c r="AS993" s="312"/>
      <c r="AT993" s="312"/>
      <c r="AU993" s="329">
        <f>VLOOKUP(C993,[1]world!$A$2:$B$3555,2,FALSE)</f>
        <v>6</v>
      </c>
      <c r="AV993" s="329">
        <v>345</v>
      </c>
      <c r="AW993" s="304">
        <v>0.37</v>
      </c>
      <c r="AX993" s="304">
        <v>-999</v>
      </c>
      <c r="AY993" s="304">
        <v>-999</v>
      </c>
      <c r="AZ993" s="304">
        <v>-999</v>
      </c>
      <c r="BA993" s="304">
        <v>-999</v>
      </c>
      <c r="BB993" s="304">
        <v>-999</v>
      </c>
      <c r="BC993" s="304">
        <v>-999</v>
      </c>
      <c r="BD993" s="304">
        <v>-999</v>
      </c>
      <c r="BE993" s="304">
        <v>-999</v>
      </c>
      <c r="BF993" s="304">
        <v>-999</v>
      </c>
      <c r="BG993" s="304">
        <v>-999</v>
      </c>
      <c r="BH993" s="304">
        <v>-999</v>
      </c>
      <c r="BI993" s="304">
        <v>-999</v>
      </c>
      <c r="BJ993" s="304" t="s">
        <v>4954</v>
      </c>
      <c r="BK993" s="304" t="s">
        <v>4954</v>
      </c>
      <c r="BL993" s="304" t="s">
        <v>4954</v>
      </c>
    </row>
    <row r="994" spans="1:64" ht="15" hidden="1" customHeight="1" x14ac:dyDescent="0.2">
      <c r="A994" s="304" t="s">
        <v>4922</v>
      </c>
      <c r="B994" s="304" t="s">
        <v>5968</v>
      </c>
      <c r="C994" s="304">
        <v>998</v>
      </c>
      <c r="D994" s="349" t="s">
        <v>725</v>
      </c>
      <c r="E994" s="309">
        <v>-999</v>
      </c>
      <c r="F994" s="309"/>
      <c r="G994" s="324">
        <v>25.0015</v>
      </c>
      <c r="H994" s="324">
        <v>121.30970000000001</v>
      </c>
      <c r="I994" s="324" t="s">
        <v>214</v>
      </c>
      <c r="J994" s="368">
        <f t="shared" ref="J994:J995" si="292">EXP(0.21*LN(Y994)+0.33*LN(AF994)+0.28*LN(AJ994)+0.18*LN(AV994))</f>
        <v>463.87604598564025</v>
      </c>
      <c r="K994" s="331">
        <f t="shared" ref="K994:K995" si="293">SQRT(0.21*AA994^2+0.33*AG994^2+0.28*AL994^2+0.18*AW994^2)</f>
        <v>0.3735866699977396</v>
      </c>
      <c r="L994" s="304" t="str">
        <f t="shared" si="280"/>
        <v>C</v>
      </c>
      <c r="M994" s="388" t="s">
        <v>6093</v>
      </c>
      <c r="N994" s="304"/>
      <c r="O994" s="356"/>
      <c r="P994" s="356"/>
      <c r="Q994" s="356"/>
      <c r="R994" s="304"/>
      <c r="S994" s="304"/>
      <c r="T994" s="304"/>
      <c r="U994" s="304"/>
      <c r="V994" s="304"/>
      <c r="W994" s="315" t="s">
        <v>204</v>
      </c>
      <c r="X994" s="304" t="s">
        <v>205</v>
      </c>
      <c r="Y994" s="366">
        <f t="shared" si="282"/>
        <v>424.8</v>
      </c>
      <c r="Z994" s="304"/>
      <c r="AA994" s="331">
        <v>0.36</v>
      </c>
      <c r="AB994" s="304" t="s">
        <v>205</v>
      </c>
      <c r="AC994" s="304">
        <v>80</v>
      </c>
      <c r="AD994" s="366">
        <v>0</v>
      </c>
      <c r="AE994" s="304">
        <v>559.6</v>
      </c>
      <c r="AF994" s="331">
        <f t="shared" ref="AF994:AF995" si="294">EXP(IF(X994="A",LN(683.9),IF(X994="B",LN(559.6),IF(OR(X994="C",X994="D",X994="CD"),LN(225)+((LN(513)-LN(225))/(1+(EXP(LN(31.4)-LN(AC994))/0.48))),IF(X994="E",LN(204.2),"N/A")))))</f>
        <v>559.60000000000025</v>
      </c>
      <c r="AG994" s="304">
        <v>0.33</v>
      </c>
      <c r="AH994" s="304">
        <v>8.1106300000000006E-3</v>
      </c>
      <c r="AI994" s="312"/>
      <c r="AJ994" s="332">
        <v>380</v>
      </c>
      <c r="AK994" s="304">
        <f t="shared" si="281"/>
        <v>425</v>
      </c>
      <c r="AL994" s="363">
        <v>0.43</v>
      </c>
      <c r="AM994" s="389" t="str">
        <f t="shared" si="283"/>
        <v/>
      </c>
      <c r="AN994" s="304"/>
      <c r="AO994" s="304"/>
      <c r="AP994" s="312"/>
      <c r="AQ994" s="312"/>
      <c r="AR994" s="312"/>
      <c r="AS994" s="312"/>
      <c r="AT994" s="312"/>
      <c r="AU994" s="329">
        <f>VLOOKUP(C994,[1]world!$A$2:$B$3555,2,FALSE)</f>
        <v>9</v>
      </c>
      <c r="AV994" s="329">
        <v>497</v>
      </c>
      <c r="AW994" s="304">
        <v>0.37</v>
      </c>
      <c r="AX994" s="304">
        <v>-999</v>
      </c>
      <c r="AY994" s="304">
        <v>-999</v>
      </c>
      <c r="AZ994" s="304">
        <v>-999</v>
      </c>
      <c r="BA994" s="304">
        <v>-999</v>
      </c>
      <c r="BB994" s="304">
        <v>-999</v>
      </c>
      <c r="BC994" s="304">
        <v>-999</v>
      </c>
      <c r="BD994" s="304">
        <v>-999</v>
      </c>
      <c r="BE994" s="304">
        <v>-999</v>
      </c>
      <c r="BF994" s="304">
        <v>-999</v>
      </c>
      <c r="BG994" s="304">
        <v>-999</v>
      </c>
      <c r="BH994" s="304">
        <v>-999</v>
      </c>
      <c r="BI994" s="304">
        <v>-999</v>
      </c>
      <c r="BJ994" s="304" t="s">
        <v>4954</v>
      </c>
      <c r="BK994" s="304" t="s">
        <v>4954</v>
      </c>
      <c r="BL994" s="304" t="s">
        <v>4954</v>
      </c>
    </row>
    <row r="995" spans="1:64" ht="15" hidden="1" customHeight="1" x14ac:dyDescent="0.2">
      <c r="A995" s="304" t="s">
        <v>4922</v>
      </c>
      <c r="B995" s="304" t="s">
        <v>5968</v>
      </c>
      <c r="C995" s="304">
        <v>999</v>
      </c>
      <c r="D995" s="349" t="s">
        <v>728</v>
      </c>
      <c r="E995" s="309">
        <v>-999</v>
      </c>
      <c r="F995" s="309"/>
      <c r="G995" s="324">
        <v>25.0092</v>
      </c>
      <c r="H995" s="324">
        <v>121.2062</v>
      </c>
      <c r="I995" s="324" t="s">
        <v>214</v>
      </c>
      <c r="J995" s="368">
        <f t="shared" si="292"/>
        <v>441.58187545362665</v>
      </c>
      <c r="K995" s="331">
        <f t="shared" si="293"/>
        <v>0.3735866699977396</v>
      </c>
      <c r="L995" s="304" t="str">
        <f t="shared" si="280"/>
        <v>C</v>
      </c>
      <c r="M995" s="388" t="s">
        <v>6093</v>
      </c>
      <c r="N995" s="304"/>
      <c r="O995" s="356"/>
      <c r="P995" s="356"/>
      <c r="Q995" s="356"/>
      <c r="R995" s="304"/>
      <c r="S995" s="304"/>
      <c r="T995" s="304"/>
      <c r="U995" s="304"/>
      <c r="V995" s="304"/>
      <c r="W995" s="315" t="s">
        <v>204</v>
      </c>
      <c r="X995" s="304" t="s">
        <v>205</v>
      </c>
      <c r="Y995" s="366">
        <f t="shared" si="282"/>
        <v>424.8</v>
      </c>
      <c r="Z995" s="304"/>
      <c r="AA995" s="331">
        <v>0.36</v>
      </c>
      <c r="AB995" s="304" t="s">
        <v>205</v>
      </c>
      <c r="AC995" s="304">
        <v>80</v>
      </c>
      <c r="AD995" s="366">
        <v>0</v>
      </c>
      <c r="AE995" s="304">
        <v>559.6</v>
      </c>
      <c r="AF995" s="331">
        <f t="shared" si="294"/>
        <v>559.60000000000025</v>
      </c>
      <c r="AG995" s="304">
        <v>0.33</v>
      </c>
      <c r="AH995" s="304">
        <v>9.1221800000000006E-3</v>
      </c>
      <c r="AI995" s="312"/>
      <c r="AJ995" s="332">
        <v>403</v>
      </c>
      <c r="AK995" s="304">
        <f t="shared" si="281"/>
        <v>425</v>
      </c>
      <c r="AL995" s="363">
        <v>0.43</v>
      </c>
      <c r="AM995" s="389" t="str">
        <f t="shared" si="283"/>
        <v/>
      </c>
      <c r="AN995" s="304"/>
      <c r="AO995" s="304"/>
      <c r="AP995" s="312"/>
      <c r="AQ995" s="312"/>
      <c r="AR995" s="312"/>
      <c r="AS995" s="312"/>
      <c r="AT995" s="312"/>
      <c r="AU995" s="329">
        <f>VLOOKUP(C995,[1]world!$A$2:$B$3555,2,FALSE)</f>
        <v>6</v>
      </c>
      <c r="AV995" s="329">
        <v>345</v>
      </c>
      <c r="AW995" s="304">
        <v>0.37</v>
      </c>
      <c r="AX995" s="304">
        <v>-999</v>
      </c>
      <c r="AY995" s="304">
        <v>-999</v>
      </c>
      <c r="AZ995" s="304">
        <v>-999</v>
      </c>
      <c r="BA995" s="304">
        <v>-999</v>
      </c>
      <c r="BB995" s="304">
        <v>-999</v>
      </c>
      <c r="BC995" s="304">
        <v>-999</v>
      </c>
      <c r="BD995" s="304">
        <v>-999</v>
      </c>
      <c r="BE995" s="304">
        <v>-999</v>
      </c>
      <c r="BF995" s="304">
        <v>-999</v>
      </c>
      <c r="BG995" s="304">
        <v>-999</v>
      </c>
      <c r="BH995" s="304">
        <v>-999</v>
      </c>
      <c r="BI995" s="304">
        <v>-999</v>
      </c>
      <c r="BJ995" s="304" t="s">
        <v>4954</v>
      </c>
      <c r="BK995" s="304" t="s">
        <v>4954</v>
      </c>
      <c r="BL995" s="304" t="s">
        <v>4954</v>
      </c>
    </row>
    <row r="996" spans="1:64" ht="15" hidden="1" customHeight="1" x14ac:dyDescent="0.2">
      <c r="A996" s="304" t="s">
        <v>4922</v>
      </c>
      <c r="B996" s="304" t="s">
        <v>5968</v>
      </c>
      <c r="C996" s="304">
        <v>1000</v>
      </c>
      <c r="D996" s="349" t="s">
        <v>714</v>
      </c>
      <c r="E996" s="309">
        <v>-999</v>
      </c>
      <c r="F996" s="309"/>
      <c r="G996" s="324">
        <v>24.965499999999999</v>
      </c>
      <c r="H996" s="324">
        <v>121.22</v>
      </c>
      <c r="I996" s="324" t="s">
        <v>254</v>
      </c>
      <c r="J996" s="368">
        <f>P996</f>
        <v>460.1</v>
      </c>
      <c r="K996" s="331">
        <v>0.1</v>
      </c>
      <c r="L996" s="304" t="str">
        <f t="shared" si="280"/>
        <v>C</v>
      </c>
      <c r="M996" s="388">
        <v>0</v>
      </c>
      <c r="N996" s="304"/>
      <c r="O996" s="356">
        <v>31.05</v>
      </c>
      <c r="P996" s="304">
        <v>460.1</v>
      </c>
      <c r="Q996" s="309">
        <v>2285</v>
      </c>
      <c r="R996" s="304" t="s">
        <v>5948</v>
      </c>
      <c r="S996" s="304"/>
      <c r="T996" s="304"/>
      <c r="U996" s="304"/>
      <c r="V996" s="304"/>
      <c r="W996" s="315" t="s">
        <v>530</v>
      </c>
      <c r="X996" s="304" t="s">
        <v>205</v>
      </c>
      <c r="Y996" s="366">
        <f t="shared" si="282"/>
        <v>424.8</v>
      </c>
      <c r="Z996" s="304"/>
      <c r="AA996" s="304"/>
      <c r="AB996" s="304" t="s">
        <v>205</v>
      </c>
      <c r="AC996" s="304">
        <v>120</v>
      </c>
      <c r="AD996" s="366">
        <v>460.1</v>
      </c>
      <c r="AE996" s="304">
        <v>559.6</v>
      </c>
      <c r="AF996" s="331" t="e">
        <f>EXP(IF(X996="A",LN(#REF!),IF(X996="B",LN(#REF!),IF(OR(X996="C",X996="D",X996="CD"),LN(#REF!)+((LN(#REF!)-LN(#REF!))/(1+(EXP(LN(#REF!)-LN(AC996))/#REF!))),IF(X996="E",LN(204.2),"N/A")))))</f>
        <v>#REF!</v>
      </c>
      <c r="AG996" s="304">
        <v>0.33</v>
      </c>
      <c r="AH996" s="304">
        <v>1.1991099999999999E-2</v>
      </c>
      <c r="AI996" s="312"/>
      <c r="AJ996" s="332">
        <v>467</v>
      </c>
      <c r="AK996" s="304">
        <f t="shared" si="281"/>
        <v>425</v>
      </c>
      <c r="AL996" s="304">
        <f>IF(AH996&lt;=0.0022,0.2,0.43)</f>
        <v>0.43</v>
      </c>
      <c r="AM996" s="389" t="str">
        <f t="shared" si="283"/>
        <v/>
      </c>
      <c r="AN996" s="304"/>
      <c r="AO996" s="304"/>
      <c r="AP996" s="312"/>
      <c r="AQ996" s="312"/>
      <c r="AR996" s="312"/>
      <c r="AS996" s="312"/>
      <c r="AT996" s="312"/>
      <c r="AU996" s="329">
        <f>VLOOKUP(C996,[1]world!$A$2:$B$3555,2,FALSE)</f>
        <v>6</v>
      </c>
      <c r="AV996" s="329">
        <v>345</v>
      </c>
      <c r="AW996" s="304">
        <v>0.37</v>
      </c>
      <c r="AX996" s="304">
        <v>-999</v>
      </c>
      <c r="AY996" s="304">
        <v>-999</v>
      </c>
      <c r="AZ996" s="304">
        <v>-999</v>
      </c>
      <c r="BA996" s="304">
        <v>-999</v>
      </c>
      <c r="BB996" s="304">
        <v>-999</v>
      </c>
      <c r="BC996" s="304">
        <v>-999</v>
      </c>
      <c r="BD996" s="304">
        <v>-999</v>
      </c>
      <c r="BE996" s="304">
        <v>-999</v>
      </c>
      <c r="BF996" s="304">
        <v>-999</v>
      </c>
      <c r="BG996" s="304">
        <v>-999</v>
      </c>
      <c r="BH996" s="304">
        <v>-999</v>
      </c>
      <c r="BI996" s="304">
        <v>-999</v>
      </c>
      <c r="BJ996" s="304" t="s">
        <v>4954</v>
      </c>
      <c r="BK996" s="304" t="s">
        <v>4954</v>
      </c>
      <c r="BL996" s="304" t="s">
        <v>4954</v>
      </c>
    </row>
    <row r="997" spans="1:64" ht="15" hidden="1" customHeight="1" x14ac:dyDescent="0.2">
      <c r="A997" s="304" t="s">
        <v>4922</v>
      </c>
      <c r="B997" s="304" t="s">
        <v>5968</v>
      </c>
      <c r="C997" s="304">
        <v>1001</v>
      </c>
      <c r="D997" s="349" t="s">
        <v>723</v>
      </c>
      <c r="E997" s="309">
        <v>-999</v>
      </c>
      <c r="F997" s="309"/>
      <c r="G997" s="324">
        <v>25.000299999999999</v>
      </c>
      <c r="H997" s="324">
        <v>121.1533</v>
      </c>
      <c r="I997" s="324" t="s">
        <v>214</v>
      </c>
      <c r="J997" s="368">
        <f t="shared" ref="J997:J998" si="295">EXP(0.21*LN(Y997)+0.33*LN(AF997)+0.28*LN(AJ997)+0.18*LN(AV997))</f>
        <v>446.14952356596427</v>
      </c>
      <c r="K997" s="331">
        <f t="shared" ref="K997:K998" si="296">SQRT(0.21*AA997^2+0.33*AG997^2+0.28*AL997^2+0.18*AW997^2)</f>
        <v>0.3735866699977396</v>
      </c>
      <c r="L997" s="304" t="str">
        <f t="shared" si="280"/>
        <v>C</v>
      </c>
      <c r="M997" s="388" t="s">
        <v>6093</v>
      </c>
      <c r="N997" s="304"/>
      <c r="O997" s="356"/>
      <c r="P997" s="356"/>
      <c r="Q997" s="356"/>
      <c r="R997" s="304"/>
      <c r="S997" s="304"/>
      <c r="T997" s="304"/>
      <c r="U997" s="304"/>
      <c r="V997" s="304"/>
      <c r="W997" s="315" t="s">
        <v>204</v>
      </c>
      <c r="X997" s="304" t="s">
        <v>205</v>
      </c>
      <c r="Y997" s="366">
        <f t="shared" si="282"/>
        <v>424.8</v>
      </c>
      <c r="Z997" s="304"/>
      <c r="AA997" s="331">
        <v>0.36</v>
      </c>
      <c r="AB997" s="304" t="s">
        <v>205</v>
      </c>
      <c r="AC997" s="304">
        <v>100</v>
      </c>
      <c r="AD997" s="366">
        <v>0</v>
      </c>
      <c r="AE997" s="304">
        <v>559.6</v>
      </c>
      <c r="AF997" s="331">
        <f t="shared" ref="AF997:AF998" si="297">EXP(IF(X997="A",LN(683.9),IF(X997="B",LN(559.6),IF(OR(X997="C",X997="D",X997="CD"),LN(225)+((LN(513)-LN(225))/(1+(EXP(LN(31.4)-LN(AC997))/0.48))),IF(X997="E",LN(204.2),"N/A")))))</f>
        <v>559.60000000000025</v>
      </c>
      <c r="AG997" s="304">
        <v>0.33</v>
      </c>
      <c r="AH997" s="304">
        <v>9.6315399999999992E-3</v>
      </c>
      <c r="AI997" s="312"/>
      <c r="AJ997" s="332">
        <v>415</v>
      </c>
      <c r="AK997" s="304">
        <f t="shared" si="281"/>
        <v>425</v>
      </c>
      <c r="AL997" s="363">
        <v>0.43</v>
      </c>
      <c r="AM997" s="389" t="str">
        <f t="shared" si="283"/>
        <v/>
      </c>
      <c r="AN997" s="304"/>
      <c r="AO997" s="304"/>
      <c r="AP997" s="312"/>
      <c r="AQ997" s="312"/>
      <c r="AR997" s="312"/>
      <c r="AS997" s="312"/>
      <c r="AT997" s="312"/>
      <c r="AU997" s="329">
        <f>VLOOKUP(C997,[1]world!$A$2:$B$3555,2,FALSE)</f>
        <v>10</v>
      </c>
      <c r="AV997" s="329">
        <v>349</v>
      </c>
      <c r="AW997" s="304">
        <v>0.37</v>
      </c>
      <c r="AX997" s="304">
        <v>-999</v>
      </c>
      <c r="AY997" s="304">
        <v>-999</v>
      </c>
      <c r="AZ997" s="304">
        <v>-999</v>
      </c>
      <c r="BA997" s="304">
        <v>-999</v>
      </c>
      <c r="BB997" s="304">
        <v>-999</v>
      </c>
      <c r="BC997" s="304">
        <v>-999</v>
      </c>
      <c r="BD997" s="304">
        <v>-999</v>
      </c>
      <c r="BE997" s="304">
        <v>-999</v>
      </c>
      <c r="BF997" s="304">
        <v>-999</v>
      </c>
      <c r="BG997" s="304">
        <v>-999</v>
      </c>
      <c r="BH997" s="304">
        <v>-999</v>
      </c>
      <c r="BI997" s="304">
        <v>-999</v>
      </c>
      <c r="BJ997" s="304" t="s">
        <v>4954</v>
      </c>
      <c r="BK997" s="304" t="s">
        <v>4954</v>
      </c>
      <c r="BL997" s="304" t="s">
        <v>4954</v>
      </c>
    </row>
    <row r="998" spans="1:64" ht="15" hidden="1" customHeight="1" x14ac:dyDescent="0.2">
      <c r="A998" s="304" t="s">
        <v>4922</v>
      </c>
      <c r="B998" s="304" t="s">
        <v>5968</v>
      </c>
      <c r="C998" s="304">
        <v>1002</v>
      </c>
      <c r="D998" s="349" t="s">
        <v>706</v>
      </c>
      <c r="E998" s="309">
        <v>-999</v>
      </c>
      <c r="F998" s="309"/>
      <c r="G998" s="324">
        <v>24.8855</v>
      </c>
      <c r="H998" s="324">
        <v>121.2783</v>
      </c>
      <c r="I998" s="324" t="s">
        <v>214</v>
      </c>
      <c r="J998" s="368">
        <f t="shared" si="295"/>
        <v>471.32949246273762</v>
      </c>
      <c r="K998" s="331">
        <f t="shared" si="296"/>
        <v>0.3735866699977396</v>
      </c>
      <c r="L998" s="304" t="str">
        <f t="shared" si="280"/>
        <v>C</v>
      </c>
      <c r="M998" s="388" t="s">
        <v>6093</v>
      </c>
      <c r="N998" s="304"/>
      <c r="O998" s="356"/>
      <c r="P998" s="356"/>
      <c r="Q998" s="356"/>
      <c r="R998" s="304"/>
      <c r="S998" s="304"/>
      <c r="T998" s="304"/>
      <c r="U998" s="304"/>
      <c r="V998" s="304"/>
      <c r="W998" s="315" t="s">
        <v>311</v>
      </c>
      <c r="X998" s="304" t="s">
        <v>206</v>
      </c>
      <c r="Y998" s="366">
        <f t="shared" si="282"/>
        <v>338.6</v>
      </c>
      <c r="Z998" s="304"/>
      <c r="AA998" s="331">
        <v>0.36</v>
      </c>
      <c r="AB998" s="304" t="s">
        <v>206</v>
      </c>
      <c r="AC998" s="304">
        <v>84</v>
      </c>
      <c r="AD998" s="366">
        <v>0</v>
      </c>
      <c r="AE998" s="304">
        <v>500</v>
      </c>
      <c r="AF998" s="331">
        <f t="shared" si="297"/>
        <v>357.60911363626656</v>
      </c>
      <c r="AG998" s="304">
        <v>0.33</v>
      </c>
      <c r="AH998" s="304">
        <v>6.2970999999999999E-2</v>
      </c>
      <c r="AI998" s="312"/>
      <c r="AJ998" s="332">
        <v>760</v>
      </c>
      <c r="AK998" s="304">
        <f t="shared" si="281"/>
        <v>760</v>
      </c>
      <c r="AL998" s="363">
        <v>0.43</v>
      </c>
      <c r="AM998" s="389" t="str">
        <f t="shared" si="283"/>
        <v/>
      </c>
      <c r="AN998" s="304"/>
      <c r="AO998" s="304"/>
      <c r="AP998" s="312"/>
      <c r="AQ998" s="312"/>
      <c r="AR998" s="312"/>
      <c r="AS998" s="312"/>
      <c r="AT998" s="312"/>
      <c r="AU998" s="329">
        <f>VLOOKUP(C998,[1]world!$A$2:$B$3555,2,FALSE)</f>
        <v>3</v>
      </c>
      <c r="AV998" s="329">
        <v>547</v>
      </c>
      <c r="AW998" s="304">
        <v>0.37</v>
      </c>
      <c r="AX998" s="304">
        <v>-999</v>
      </c>
      <c r="AY998" s="304">
        <v>-999</v>
      </c>
      <c r="AZ998" s="304">
        <v>-999</v>
      </c>
      <c r="BA998" s="304">
        <v>-999</v>
      </c>
      <c r="BB998" s="304">
        <v>-999</v>
      </c>
      <c r="BC998" s="304">
        <v>-999</v>
      </c>
      <c r="BD998" s="304">
        <v>-999</v>
      </c>
      <c r="BE998" s="304">
        <v>-999</v>
      </c>
      <c r="BF998" s="304">
        <v>-999</v>
      </c>
      <c r="BG998" s="304">
        <v>-999</v>
      </c>
      <c r="BH998" s="304">
        <v>-999</v>
      </c>
      <c r="BI998" s="304">
        <v>-999</v>
      </c>
      <c r="BJ998" s="304" t="s">
        <v>4954</v>
      </c>
      <c r="BK998" s="304" t="s">
        <v>4954</v>
      </c>
      <c r="BL998" s="304" t="s">
        <v>4954</v>
      </c>
    </row>
    <row r="999" spans="1:64" ht="15" hidden="1" customHeight="1" x14ac:dyDescent="0.2">
      <c r="A999" s="304" t="s">
        <v>208</v>
      </c>
      <c r="B999" s="304" t="s">
        <v>5968</v>
      </c>
      <c r="C999" s="304">
        <v>1003</v>
      </c>
      <c r="D999" s="349" t="s">
        <v>742</v>
      </c>
      <c r="E999" s="309">
        <v>-999</v>
      </c>
      <c r="F999" s="309"/>
      <c r="G999" s="324">
        <v>25.046299999999999</v>
      </c>
      <c r="H999" s="324">
        <v>121.3075</v>
      </c>
      <c r="I999" s="324" t="s">
        <v>214</v>
      </c>
      <c r="J999" s="368">
        <f>P999</f>
        <v>496.47</v>
      </c>
      <c r="K999" s="331">
        <v>0.11</v>
      </c>
      <c r="L999" s="304" t="str">
        <f t="shared" si="280"/>
        <v>C</v>
      </c>
      <c r="M999" s="388">
        <v>1</v>
      </c>
      <c r="N999" s="304"/>
      <c r="O999" s="356">
        <v>26.6</v>
      </c>
      <c r="P999" s="331">
        <v>496.47</v>
      </c>
      <c r="Q999" s="309">
        <v>3264</v>
      </c>
      <c r="R999" s="304" t="s">
        <v>5948</v>
      </c>
      <c r="S999" s="304"/>
      <c r="T999" s="304"/>
      <c r="U999" s="304"/>
      <c r="V999" s="304"/>
      <c r="W999" s="315" t="s">
        <v>225</v>
      </c>
      <c r="X999" s="304" t="s">
        <v>213</v>
      </c>
      <c r="Y999" s="366">
        <f t="shared" si="282"/>
        <v>274.5</v>
      </c>
      <c r="Z999" s="304"/>
      <c r="AA999" s="304"/>
      <c r="AB999" s="304" t="s">
        <v>213</v>
      </c>
      <c r="AC999" s="304">
        <v>100</v>
      </c>
      <c r="AD999" s="366">
        <v>496.47</v>
      </c>
      <c r="AE999" s="304">
        <v>500</v>
      </c>
      <c r="AF999" s="331" t="e">
        <f>EXP(IF(X999="A",LN(#REF!),IF(X999="B",LN(#REF!),IF(OR(X999="C",X999="D",X999="CD"),LN(#REF!)+((LN(#REF!)-LN(#REF!))/(1+(EXP(LN(#REF!)-LN(AC999))/#REF!))),IF(X999="E",LN(204.2),"N/A")))))</f>
        <v>#REF!</v>
      </c>
      <c r="AG999" s="304">
        <v>0.33</v>
      </c>
      <c r="AH999" s="304">
        <v>2.9566200000000001E-2</v>
      </c>
      <c r="AI999" s="312"/>
      <c r="AJ999" s="332">
        <v>760</v>
      </c>
      <c r="AK999" s="304">
        <f t="shared" si="281"/>
        <v>760</v>
      </c>
      <c r="AL999" s="304">
        <f>IF(AH999&lt;=0.0022,0.2,0.43)</f>
        <v>0.43</v>
      </c>
      <c r="AM999" s="389" t="str">
        <f t="shared" si="283"/>
        <v/>
      </c>
      <c r="AN999" s="304"/>
      <c r="AO999" s="304"/>
      <c r="AP999" s="312"/>
      <c r="AQ999" s="312"/>
      <c r="AR999" s="312"/>
      <c r="AS999" s="312"/>
      <c r="AT999" s="312"/>
      <c r="AU999" s="329">
        <f>VLOOKUP(C999,[1]world!$A$2:$B$3555,2,FALSE)</f>
        <v>2</v>
      </c>
      <c r="AV999" s="329">
        <v>393</v>
      </c>
      <c r="AW999" s="304">
        <v>0.37</v>
      </c>
      <c r="AX999" s="304">
        <v>-999</v>
      </c>
      <c r="AY999" s="304">
        <v>-999</v>
      </c>
      <c r="AZ999" s="304">
        <v>-999</v>
      </c>
      <c r="BA999" s="304">
        <v>-999</v>
      </c>
      <c r="BB999" s="304">
        <v>-999</v>
      </c>
      <c r="BC999" s="304">
        <v>-999</v>
      </c>
      <c r="BD999" s="304">
        <v>-999</v>
      </c>
      <c r="BE999" s="304">
        <v>-999</v>
      </c>
      <c r="BF999" s="304">
        <v>-999</v>
      </c>
      <c r="BG999" s="304">
        <v>-999</v>
      </c>
      <c r="BH999" s="304">
        <v>-999</v>
      </c>
      <c r="BI999" s="304">
        <v>-999</v>
      </c>
      <c r="BJ999" s="304" t="s">
        <v>4954</v>
      </c>
      <c r="BK999" s="304" t="s">
        <v>4954</v>
      </c>
      <c r="BL999" s="304" t="s">
        <v>4954</v>
      </c>
    </row>
    <row r="1000" spans="1:64" ht="15" hidden="1" customHeight="1" x14ac:dyDescent="0.2">
      <c r="A1000" s="304" t="s">
        <v>208</v>
      </c>
      <c r="B1000" s="304" t="s">
        <v>5968</v>
      </c>
      <c r="C1000" s="304">
        <v>1004</v>
      </c>
      <c r="D1000" s="349" t="s">
        <v>685</v>
      </c>
      <c r="E1000" s="309">
        <v>-999</v>
      </c>
      <c r="F1000" s="309"/>
      <c r="G1000" s="324">
        <v>24.757200000000001</v>
      </c>
      <c r="H1000" s="324">
        <v>120.9345</v>
      </c>
      <c r="I1000" s="324" t="s">
        <v>214</v>
      </c>
      <c r="J1000" s="368">
        <f>AD1000</f>
        <v>426</v>
      </c>
      <c r="K1000" s="331">
        <v>0.1</v>
      </c>
      <c r="L1000" s="304" t="str">
        <f t="shared" si="280"/>
        <v>C</v>
      </c>
      <c r="M1000" s="388">
        <v>0</v>
      </c>
      <c r="N1000" s="304"/>
      <c r="O1000" s="356"/>
      <c r="P1000" s="356"/>
      <c r="Q1000" s="356"/>
      <c r="R1000" s="304" t="s">
        <v>209</v>
      </c>
      <c r="S1000" s="304"/>
      <c r="T1000" s="304"/>
      <c r="U1000" s="304"/>
      <c r="V1000" s="304"/>
      <c r="W1000" s="304" t="s">
        <v>204</v>
      </c>
      <c r="X1000" s="304" t="s">
        <v>205</v>
      </c>
      <c r="Y1000" s="366">
        <f t="shared" si="282"/>
        <v>424.8</v>
      </c>
      <c r="Z1000" s="304"/>
      <c r="AA1000" s="304"/>
      <c r="AB1000" s="304" t="s">
        <v>205</v>
      </c>
      <c r="AC1000" s="304">
        <v>51</v>
      </c>
      <c r="AD1000" s="366">
        <v>426</v>
      </c>
      <c r="AE1000" s="304">
        <v>559.6</v>
      </c>
      <c r="AF1000" s="331" t="e">
        <f>EXP(IF(X1000="A",LN(#REF!),IF(X1000="B",LN(#REF!),IF(OR(X1000="C",X1000="D",X1000="CD"),LN(#REF!)+((LN(#REF!)-LN(#REF!))/(1+(EXP(LN(#REF!)-LN(AC1000))/#REF!))),IF(X1000="E",LN(204.2),"N/A")))))</f>
        <v>#REF!</v>
      </c>
      <c r="AG1000" s="304">
        <v>0.33</v>
      </c>
      <c r="AH1000" s="304">
        <v>1.9088299999999999E-2</v>
      </c>
      <c r="AI1000" s="312"/>
      <c r="AJ1000" s="332">
        <v>642</v>
      </c>
      <c r="AK1000" s="304">
        <f t="shared" si="281"/>
        <v>690</v>
      </c>
      <c r="AL1000" s="304">
        <f>IF(AH1000&lt;=0.0022,0.2,0.43)</f>
        <v>0.43</v>
      </c>
      <c r="AM1000" s="389" t="str">
        <f t="shared" si="283"/>
        <v/>
      </c>
      <c r="AN1000" s="304"/>
      <c r="AO1000" s="304"/>
      <c r="AP1000" s="312"/>
      <c r="AQ1000" s="312"/>
      <c r="AR1000" s="312"/>
      <c r="AS1000" s="312"/>
      <c r="AT1000" s="312"/>
      <c r="AU1000" s="329">
        <f>VLOOKUP(C1000,[1]world!$A$2:$B$3555,2,FALSE)</f>
        <v>7</v>
      </c>
      <c r="AV1000" s="329">
        <v>388</v>
      </c>
      <c r="AW1000" s="304">
        <v>0.37</v>
      </c>
      <c r="AX1000" s="304">
        <v>-999</v>
      </c>
      <c r="AY1000" s="304">
        <v>-999</v>
      </c>
      <c r="AZ1000" s="304">
        <v>-999</v>
      </c>
      <c r="BA1000" s="304">
        <v>-999</v>
      </c>
      <c r="BB1000" s="304">
        <v>-999</v>
      </c>
      <c r="BC1000" s="304">
        <v>-999</v>
      </c>
      <c r="BD1000" s="304">
        <v>-999</v>
      </c>
      <c r="BE1000" s="304">
        <v>-999</v>
      </c>
      <c r="BF1000" s="304">
        <v>-999</v>
      </c>
      <c r="BG1000" s="304">
        <v>-999</v>
      </c>
      <c r="BH1000" s="304">
        <v>-999</v>
      </c>
      <c r="BI1000" s="304">
        <v>-999</v>
      </c>
      <c r="BJ1000" s="304" t="s">
        <v>4954</v>
      </c>
      <c r="BK1000" s="304" t="s">
        <v>4954</v>
      </c>
      <c r="BL1000" s="304" t="s">
        <v>4954</v>
      </c>
    </row>
    <row r="1001" spans="1:64" ht="15" hidden="1" customHeight="1" x14ac:dyDescent="0.2">
      <c r="A1001" s="304" t="s">
        <v>4922</v>
      </c>
      <c r="B1001" s="304" t="s">
        <v>5968</v>
      </c>
      <c r="C1001" s="304">
        <v>1005</v>
      </c>
      <c r="D1001" s="349" t="s">
        <v>694</v>
      </c>
      <c r="E1001" s="309">
        <v>-999</v>
      </c>
      <c r="F1001" s="309"/>
      <c r="G1001" s="324">
        <v>24.780799999999999</v>
      </c>
      <c r="H1001" s="324">
        <v>121.0068</v>
      </c>
      <c r="I1001" s="324" t="s">
        <v>254</v>
      </c>
      <c r="J1001" s="368">
        <f>P1001</f>
        <v>558.76</v>
      </c>
      <c r="K1001" s="331">
        <v>0.1</v>
      </c>
      <c r="L1001" s="304" t="str">
        <f t="shared" si="280"/>
        <v>C</v>
      </c>
      <c r="M1001" s="388">
        <v>0</v>
      </c>
      <c r="N1001" s="304"/>
      <c r="O1001" s="356">
        <v>32</v>
      </c>
      <c r="P1001" s="304">
        <v>558.76</v>
      </c>
      <c r="Q1001" s="309">
        <v>2286</v>
      </c>
      <c r="R1001" s="304" t="s">
        <v>5948</v>
      </c>
      <c r="S1001" s="304"/>
      <c r="T1001" s="304"/>
      <c r="U1001" s="304"/>
      <c r="V1001" s="304"/>
      <c r="W1001" s="315" t="s">
        <v>294</v>
      </c>
      <c r="X1001" s="304" t="s">
        <v>213</v>
      </c>
      <c r="Y1001" s="366">
        <f t="shared" si="282"/>
        <v>274.5</v>
      </c>
      <c r="Z1001" s="304"/>
      <c r="AA1001" s="304"/>
      <c r="AB1001" s="304" t="s">
        <v>213</v>
      </c>
      <c r="AC1001" s="304">
        <v>102</v>
      </c>
      <c r="AD1001" s="366">
        <v>558.76</v>
      </c>
      <c r="AE1001" s="304">
        <v>500</v>
      </c>
      <c r="AF1001" s="331" t="e">
        <f>EXP(IF(X1001="A",LN(#REF!),IF(X1001="B",LN(#REF!),IF(OR(X1001="C",X1001="D",X1001="CD"),LN(#REF!)+((LN(#REF!)-LN(#REF!))/(1+(EXP(LN(#REF!)-LN(AC1001))/#REF!))),IF(X1001="E",LN(204.2),"N/A")))))</f>
        <v>#REF!</v>
      </c>
      <c r="AG1001" s="304">
        <v>0.33</v>
      </c>
      <c r="AH1001" s="304">
        <v>2.08057E-2</v>
      </c>
      <c r="AI1001" s="312"/>
      <c r="AJ1001" s="332">
        <v>676</v>
      </c>
      <c r="AK1001" s="304">
        <f t="shared" si="281"/>
        <v>690</v>
      </c>
      <c r="AL1001" s="304">
        <f>IF(AH1001&lt;=0.0022,0.2,0.43)</f>
        <v>0.43</v>
      </c>
      <c r="AM1001" s="389" t="str">
        <f t="shared" si="283"/>
        <v/>
      </c>
      <c r="AN1001" s="304"/>
      <c r="AO1001" s="304"/>
      <c r="AP1001" s="312"/>
      <c r="AQ1001" s="312"/>
      <c r="AR1001" s="312"/>
      <c r="AS1001" s="312"/>
      <c r="AT1001" s="312"/>
      <c r="AU1001" s="329">
        <f>VLOOKUP(C1001,[1]world!$A$2:$B$3555,2,FALSE)</f>
        <v>7</v>
      </c>
      <c r="AV1001" s="329">
        <v>388</v>
      </c>
      <c r="AW1001" s="304">
        <v>0.37</v>
      </c>
      <c r="AX1001" s="304">
        <v>-999</v>
      </c>
      <c r="AY1001" s="304">
        <v>-999</v>
      </c>
      <c r="AZ1001" s="304">
        <v>-999</v>
      </c>
      <c r="BA1001" s="304">
        <v>-999</v>
      </c>
      <c r="BB1001" s="304">
        <v>-999</v>
      </c>
      <c r="BC1001" s="304">
        <v>-999</v>
      </c>
      <c r="BD1001" s="304">
        <v>-999</v>
      </c>
      <c r="BE1001" s="304">
        <v>-999</v>
      </c>
      <c r="BF1001" s="304">
        <v>-999</v>
      </c>
      <c r="BG1001" s="304">
        <v>-999</v>
      </c>
      <c r="BH1001" s="304">
        <v>-999</v>
      </c>
      <c r="BI1001" s="304">
        <v>-999</v>
      </c>
      <c r="BJ1001" s="304" t="s">
        <v>4954</v>
      </c>
      <c r="BK1001" s="304" t="s">
        <v>4954</v>
      </c>
      <c r="BL1001" s="304" t="s">
        <v>4954</v>
      </c>
    </row>
    <row r="1002" spans="1:64" ht="15" hidden="1" customHeight="1" x14ac:dyDescent="0.2">
      <c r="A1002" s="304" t="s">
        <v>4922</v>
      </c>
      <c r="B1002" s="304" t="s">
        <v>5968</v>
      </c>
      <c r="C1002" s="304">
        <v>1006</v>
      </c>
      <c r="D1002" s="349" t="s">
        <v>704</v>
      </c>
      <c r="E1002" s="309">
        <v>-999</v>
      </c>
      <c r="F1002" s="309"/>
      <c r="G1002" s="324">
        <v>24.88</v>
      </c>
      <c r="H1002" s="324">
        <v>121.0535</v>
      </c>
      <c r="I1002" s="324" t="s">
        <v>214</v>
      </c>
      <c r="J1002" s="368">
        <f t="shared" ref="J1002:J1003" si="298">EXP(0.21*LN(Y1002)+0.33*LN(AF1002)+0.28*LN(AJ1002)+0.18*LN(AV1002))</f>
        <v>573.03864891895489</v>
      </c>
      <c r="K1002" s="331">
        <f t="shared" ref="K1002:K1003" si="299">SQRT(0.21*AA1002^2+0.33*AG1002^2+0.28*AL1002^2+0.18*AW1002^2)</f>
        <v>0.3735866699977396</v>
      </c>
      <c r="L1002" s="304" t="str">
        <f t="shared" si="280"/>
        <v>C</v>
      </c>
      <c r="M1002" s="388" t="s">
        <v>6093</v>
      </c>
      <c r="N1002" s="304"/>
      <c r="O1002" s="356"/>
      <c r="P1002" s="356"/>
      <c r="Q1002" s="356"/>
      <c r="R1002" s="304"/>
      <c r="S1002" s="304"/>
      <c r="T1002" s="304"/>
      <c r="U1002" s="304"/>
      <c r="V1002" s="304"/>
      <c r="W1002" s="315" t="s">
        <v>204</v>
      </c>
      <c r="X1002" s="304" t="s">
        <v>205</v>
      </c>
      <c r="Y1002" s="366">
        <f t="shared" si="282"/>
        <v>424.8</v>
      </c>
      <c r="Z1002" s="304"/>
      <c r="AA1002" s="331">
        <v>0.36</v>
      </c>
      <c r="AB1002" s="304" t="s">
        <v>205</v>
      </c>
      <c r="AC1002" s="304">
        <v>100</v>
      </c>
      <c r="AD1002" s="366">
        <v>0</v>
      </c>
      <c r="AE1002" s="304">
        <v>559.6</v>
      </c>
      <c r="AF1002" s="331">
        <f t="shared" ref="AF1002:AF1003" si="300">EXP(IF(X1002="A",LN(683.9),IF(X1002="B",LN(559.6),IF(OR(X1002="C",X1002="D",X1002="CD"),LN(225)+((LN(513)-LN(225))/(1+(EXP(LN(31.4)-LN(AC1002))/0.48))),IF(X1002="E",LN(204.2),"N/A")))))</f>
        <v>559.60000000000025</v>
      </c>
      <c r="AG1002" s="304">
        <v>0.33</v>
      </c>
      <c r="AH1002" s="304">
        <v>2.7271699999999999E-2</v>
      </c>
      <c r="AI1002" s="312"/>
      <c r="AJ1002" s="332">
        <v>760</v>
      </c>
      <c r="AK1002" s="304">
        <f t="shared" si="281"/>
        <v>760</v>
      </c>
      <c r="AL1002" s="363">
        <v>0.43</v>
      </c>
      <c r="AM1002" s="389" t="str">
        <f t="shared" si="283"/>
        <v/>
      </c>
      <c r="AN1002" s="304"/>
      <c r="AO1002" s="304"/>
      <c r="AP1002" s="312"/>
      <c r="AQ1002" s="312"/>
      <c r="AR1002" s="312"/>
      <c r="AS1002" s="312"/>
      <c r="AT1002" s="312"/>
      <c r="AU1002" s="329">
        <f>VLOOKUP(C1002,[1]world!$A$2:$B$3555,2,FALSE)</f>
        <v>3</v>
      </c>
      <c r="AV1002" s="329">
        <v>547</v>
      </c>
      <c r="AW1002" s="304">
        <v>0.37</v>
      </c>
      <c r="AX1002" s="304">
        <v>-999</v>
      </c>
      <c r="AY1002" s="304">
        <v>-999</v>
      </c>
      <c r="AZ1002" s="304">
        <v>-999</v>
      </c>
      <c r="BA1002" s="304">
        <v>-999</v>
      </c>
      <c r="BB1002" s="304">
        <v>-999</v>
      </c>
      <c r="BC1002" s="304">
        <v>-999</v>
      </c>
      <c r="BD1002" s="304">
        <v>-999</v>
      </c>
      <c r="BE1002" s="304">
        <v>-999</v>
      </c>
      <c r="BF1002" s="304">
        <v>-999</v>
      </c>
      <c r="BG1002" s="304">
        <v>-999</v>
      </c>
      <c r="BH1002" s="304">
        <v>-999</v>
      </c>
      <c r="BI1002" s="304">
        <v>-999</v>
      </c>
      <c r="BJ1002" s="304" t="s">
        <v>4954</v>
      </c>
      <c r="BK1002" s="304" t="s">
        <v>4954</v>
      </c>
      <c r="BL1002" s="304" t="s">
        <v>4954</v>
      </c>
    </row>
    <row r="1003" spans="1:64" ht="15" hidden="1" customHeight="1" x14ac:dyDescent="0.2">
      <c r="A1003" s="304" t="s">
        <v>4922</v>
      </c>
      <c r="B1003" s="304" t="s">
        <v>5968</v>
      </c>
      <c r="C1003" s="304">
        <v>1007</v>
      </c>
      <c r="D1003" s="349" t="s">
        <v>670</v>
      </c>
      <c r="E1003" s="309">
        <v>-999</v>
      </c>
      <c r="F1003" s="309"/>
      <c r="G1003" s="324">
        <v>24.706499999999998</v>
      </c>
      <c r="H1003" s="324">
        <v>121.176</v>
      </c>
      <c r="I1003" s="324" t="s">
        <v>214</v>
      </c>
      <c r="J1003" s="368">
        <f t="shared" si="298"/>
        <v>629.33977195889724</v>
      </c>
      <c r="K1003" s="331">
        <f t="shared" si="299"/>
        <v>0.40511233010117081</v>
      </c>
      <c r="L1003" s="304" t="str">
        <f t="shared" si="280"/>
        <v>C</v>
      </c>
      <c r="M1003" s="388" t="s">
        <v>6093</v>
      </c>
      <c r="N1003" s="304"/>
      <c r="O1003" s="356"/>
      <c r="P1003" s="356"/>
      <c r="Q1003" s="356"/>
      <c r="R1003" s="304"/>
      <c r="S1003" s="304"/>
      <c r="T1003" s="304"/>
      <c r="U1003" s="304"/>
      <c r="V1003" s="304"/>
      <c r="W1003" s="315" t="s">
        <v>259</v>
      </c>
      <c r="X1003" s="304" t="s">
        <v>232</v>
      </c>
      <c r="Y1003" s="366">
        <f t="shared" si="282"/>
        <v>506.6</v>
      </c>
      <c r="Z1003" s="304"/>
      <c r="AA1003" s="304">
        <v>0.45</v>
      </c>
      <c r="AB1003" s="304" t="s">
        <v>232</v>
      </c>
      <c r="AC1003" s="304">
        <v>450</v>
      </c>
      <c r="AD1003" s="366">
        <v>0</v>
      </c>
      <c r="AE1003" s="304">
        <v>683.9</v>
      </c>
      <c r="AF1003" s="331">
        <f t="shared" si="300"/>
        <v>683.90000000000032</v>
      </c>
      <c r="AG1003" s="304">
        <v>0.37</v>
      </c>
      <c r="AH1003" s="304">
        <v>4.9977300000000002E-2</v>
      </c>
      <c r="AI1003" s="312"/>
      <c r="AJ1003" s="332">
        <v>760</v>
      </c>
      <c r="AK1003" s="304">
        <f t="shared" si="281"/>
        <v>760</v>
      </c>
      <c r="AL1003" s="363">
        <v>0.43</v>
      </c>
      <c r="AM1003" s="389" t="str">
        <f t="shared" si="283"/>
        <v/>
      </c>
      <c r="AN1003" s="304"/>
      <c r="AO1003" s="304"/>
      <c r="AP1003" s="312"/>
      <c r="AQ1003" s="312"/>
      <c r="AR1003" s="312"/>
      <c r="AS1003" s="312"/>
      <c r="AT1003" s="312"/>
      <c r="AU1003" s="329">
        <f>VLOOKUP(C1003,[1]world!$A$2:$B$3555,2,FALSE)</f>
        <v>1</v>
      </c>
      <c r="AV1003" s="329">
        <v>519</v>
      </c>
      <c r="AW1003" s="304">
        <v>0.37</v>
      </c>
      <c r="AX1003" s="304">
        <v>-999</v>
      </c>
      <c r="AY1003" s="304">
        <v>-999</v>
      </c>
      <c r="AZ1003" s="304">
        <v>-999</v>
      </c>
      <c r="BA1003" s="304">
        <v>-999</v>
      </c>
      <c r="BB1003" s="304">
        <v>-999</v>
      </c>
      <c r="BC1003" s="304">
        <v>-999</v>
      </c>
      <c r="BD1003" s="304">
        <v>-999</v>
      </c>
      <c r="BE1003" s="304">
        <v>-999</v>
      </c>
      <c r="BF1003" s="304">
        <v>-999</v>
      </c>
      <c r="BG1003" s="304">
        <v>-999</v>
      </c>
      <c r="BH1003" s="304">
        <v>-999</v>
      </c>
      <c r="BI1003" s="304">
        <v>-999</v>
      </c>
      <c r="BJ1003" s="304" t="s">
        <v>4954</v>
      </c>
      <c r="BK1003" s="304" t="s">
        <v>4954</v>
      </c>
      <c r="BL1003" s="304" t="s">
        <v>4954</v>
      </c>
    </row>
    <row r="1004" spans="1:64" ht="15" hidden="1" customHeight="1" x14ac:dyDescent="0.2">
      <c r="A1004" s="304" t="s">
        <v>208</v>
      </c>
      <c r="B1004" s="304" t="s">
        <v>5968</v>
      </c>
      <c r="C1004" s="304">
        <v>1008</v>
      </c>
      <c r="D1004" s="349" t="s">
        <v>691</v>
      </c>
      <c r="E1004" s="309">
        <v>-999</v>
      </c>
      <c r="F1004" s="309"/>
      <c r="G1004" s="324">
        <v>24.775700000000001</v>
      </c>
      <c r="H1004" s="324">
        <v>121.075</v>
      </c>
      <c r="I1004" s="324" t="s">
        <v>214</v>
      </c>
      <c r="J1004" s="368">
        <f>IF(P1004&gt;0,IF(O1004&gt;=20,P1004,IF(#REF!="",IF(AS1004&gt;0,AS1004,IF(Y1004&gt;0,Y1004,"-")),IF(#REF!="",#REF!,#REF!))),IF(#REF!="",IF(AS1004&gt;0,AS1004,IF(Y1004&gt;0,Y1004,"-")),IF(#REF!="",#REF!,#REF!)))</f>
        <v>569.98</v>
      </c>
      <c r="K1004" s="331">
        <v>0.1</v>
      </c>
      <c r="L1004" s="304" t="str">
        <f t="shared" si="280"/>
        <v>C</v>
      </c>
      <c r="M1004" s="388">
        <v>0</v>
      </c>
      <c r="N1004" s="304"/>
      <c r="O1004" s="356">
        <v>33</v>
      </c>
      <c r="P1004" s="356">
        <v>569.98</v>
      </c>
      <c r="Q1004" s="309">
        <v>3295</v>
      </c>
      <c r="R1004" s="304" t="s">
        <v>5948</v>
      </c>
      <c r="S1004" s="304"/>
      <c r="T1004" s="304"/>
      <c r="U1004" s="304"/>
      <c r="V1004" s="304"/>
      <c r="W1004" s="304" t="s">
        <v>235</v>
      </c>
      <c r="X1004" s="304" t="s">
        <v>205</v>
      </c>
      <c r="Y1004" s="366">
        <f t="shared" si="282"/>
        <v>424.8</v>
      </c>
      <c r="Z1004" s="304"/>
      <c r="AA1004" s="304"/>
      <c r="AB1004" s="304" t="s">
        <v>205</v>
      </c>
      <c r="AC1004" s="304">
        <v>110</v>
      </c>
      <c r="AD1004" s="366">
        <v>569.98</v>
      </c>
      <c r="AE1004" s="304">
        <v>559.6</v>
      </c>
      <c r="AF1004" s="331" t="e">
        <f>EXP(IF(X1004="A",LN(#REF!),IF(X1004="B",LN(#REF!),IF(OR(X1004="C",X1004="D",X1004="CD"),LN(#REF!)+((LN(#REF!)-LN(#REF!))/(1+(EXP(LN(#REF!)-LN(AC1004))/#REF!))),IF(X1004="E",LN(204.2),"N/A")))))</f>
        <v>#REF!</v>
      </c>
      <c r="AG1004" s="304">
        <v>0.33</v>
      </c>
      <c r="AH1004" s="304">
        <v>4.0574100000000002E-2</v>
      </c>
      <c r="AI1004" s="312"/>
      <c r="AJ1004" s="332">
        <v>760</v>
      </c>
      <c r="AK1004" s="304">
        <f t="shared" si="281"/>
        <v>760</v>
      </c>
      <c r="AL1004" s="304">
        <f t="shared" ref="AL1004:AL1009" si="301">IF(AH1004&lt;=0.0022,0.2,0.43)</f>
        <v>0.43</v>
      </c>
      <c r="AM1004" s="389" t="str">
        <f t="shared" si="283"/>
        <v/>
      </c>
      <c r="AN1004" s="304"/>
      <c r="AO1004" s="304"/>
      <c r="AP1004" s="312"/>
      <c r="AQ1004" s="312"/>
      <c r="AR1004" s="312"/>
      <c r="AS1004" s="312"/>
      <c r="AT1004" s="312"/>
      <c r="AU1004" s="329">
        <f>VLOOKUP(C1004,[1]world!$A$2:$B$3555,2,FALSE)</f>
        <v>7</v>
      </c>
      <c r="AV1004" s="329">
        <v>388</v>
      </c>
      <c r="AW1004" s="304">
        <v>0.37</v>
      </c>
      <c r="AX1004" s="304">
        <v>-999</v>
      </c>
      <c r="AY1004" s="304">
        <v>-999</v>
      </c>
      <c r="AZ1004" s="304">
        <v>-999</v>
      </c>
      <c r="BA1004" s="304">
        <v>-999</v>
      </c>
      <c r="BB1004" s="304">
        <v>-999</v>
      </c>
      <c r="BC1004" s="304">
        <v>-999</v>
      </c>
      <c r="BD1004" s="304">
        <v>-999</v>
      </c>
      <c r="BE1004" s="304">
        <v>-999</v>
      </c>
      <c r="BF1004" s="304">
        <v>-999</v>
      </c>
      <c r="BG1004" s="304">
        <v>-999</v>
      </c>
      <c r="BH1004" s="304">
        <v>-999</v>
      </c>
      <c r="BI1004" s="304">
        <v>-999</v>
      </c>
      <c r="BJ1004" s="304" t="s">
        <v>4954</v>
      </c>
      <c r="BK1004" s="304" t="s">
        <v>4954</v>
      </c>
      <c r="BL1004" s="304" t="s">
        <v>4954</v>
      </c>
    </row>
    <row r="1005" spans="1:64" ht="15" hidden="1" customHeight="1" x14ac:dyDescent="0.2">
      <c r="A1005" s="304" t="s">
        <v>208</v>
      </c>
      <c r="B1005" s="304" t="s">
        <v>5968</v>
      </c>
      <c r="C1005" s="304">
        <v>1009</v>
      </c>
      <c r="D1005" s="349" t="s">
        <v>597</v>
      </c>
      <c r="E1005" s="309">
        <v>-999</v>
      </c>
      <c r="F1005" s="309"/>
      <c r="G1005" s="324">
        <v>24.558800000000002</v>
      </c>
      <c r="H1005" s="324">
        <v>120.7492</v>
      </c>
      <c r="I1005" s="324" t="s">
        <v>214</v>
      </c>
      <c r="J1005" s="368">
        <f>P1005</f>
        <v>406.53</v>
      </c>
      <c r="K1005" s="331">
        <v>0.11</v>
      </c>
      <c r="L1005" s="304" t="str">
        <f t="shared" si="280"/>
        <v>C</v>
      </c>
      <c r="M1005" s="388">
        <v>1</v>
      </c>
      <c r="N1005" s="304"/>
      <c r="O1005" s="356">
        <v>26.6</v>
      </c>
      <c r="P1005" s="331">
        <v>406.53</v>
      </c>
      <c r="Q1005" s="309">
        <v>3266</v>
      </c>
      <c r="R1005" s="304" t="s">
        <v>5948</v>
      </c>
      <c r="S1005" s="304"/>
      <c r="T1005" s="304"/>
      <c r="U1005" s="304"/>
      <c r="V1005" s="304"/>
      <c r="W1005" s="304" t="s">
        <v>204</v>
      </c>
      <c r="X1005" s="304" t="s">
        <v>205</v>
      </c>
      <c r="Y1005" s="366">
        <f t="shared" si="282"/>
        <v>424.8</v>
      </c>
      <c r="Z1005" s="304"/>
      <c r="AA1005" s="304"/>
      <c r="AB1005" s="304" t="s">
        <v>205</v>
      </c>
      <c r="AC1005" s="304">
        <v>33</v>
      </c>
      <c r="AD1005" s="366">
        <v>406.53</v>
      </c>
      <c r="AE1005" s="304">
        <v>559.6</v>
      </c>
      <c r="AF1005" s="331" t="e">
        <f>EXP(IF(X1005="A",LN(#REF!),IF(X1005="B",LN(#REF!),IF(OR(X1005="C",X1005="D",X1005="CD"),LN(#REF!)+((LN(#REF!)-LN(#REF!))/(1+(EXP(LN(#REF!)-LN(AC1005))/#REF!))),IF(X1005="E",LN(204.2),"N/A")))))</f>
        <v>#REF!</v>
      </c>
      <c r="AG1005" s="304">
        <v>0.33</v>
      </c>
      <c r="AH1005" s="304">
        <v>4.0318800000000002E-2</v>
      </c>
      <c r="AI1005" s="312"/>
      <c r="AJ1005" s="332">
        <v>760</v>
      </c>
      <c r="AK1005" s="304">
        <f t="shared" si="281"/>
        <v>760</v>
      </c>
      <c r="AL1005" s="304">
        <f t="shared" si="301"/>
        <v>0.43</v>
      </c>
      <c r="AM1005" s="389" t="str">
        <f t="shared" si="283"/>
        <v/>
      </c>
      <c r="AN1005" s="304"/>
      <c r="AO1005" s="304"/>
      <c r="AP1005" s="312"/>
      <c r="AQ1005" s="312"/>
      <c r="AR1005" s="312"/>
      <c r="AS1005" s="312"/>
      <c r="AT1005" s="312"/>
      <c r="AU1005" s="329">
        <f>VLOOKUP(C1005,[1]world!$A$2:$B$3555,2,FALSE)</f>
        <v>11</v>
      </c>
      <c r="AV1005" s="329">
        <v>328</v>
      </c>
      <c r="AW1005" s="304">
        <v>0.37</v>
      </c>
      <c r="AX1005" s="304">
        <v>-999</v>
      </c>
      <c r="AY1005" s="304">
        <v>-999</v>
      </c>
      <c r="AZ1005" s="304">
        <v>-999</v>
      </c>
      <c r="BA1005" s="304">
        <v>-999</v>
      </c>
      <c r="BB1005" s="304">
        <v>-999</v>
      </c>
      <c r="BC1005" s="304">
        <v>-999</v>
      </c>
      <c r="BD1005" s="304">
        <v>-999</v>
      </c>
      <c r="BE1005" s="304">
        <v>-999</v>
      </c>
      <c r="BF1005" s="304">
        <v>-999</v>
      </c>
      <c r="BG1005" s="304">
        <v>-999</v>
      </c>
      <c r="BH1005" s="304">
        <v>-999</v>
      </c>
      <c r="BI1005" s="304">
        <v>-999</v>
      </c>
      <c r="BJ1005" s="304" t="s">
        <v>4954</v>
      </c>
      <c r="BK1005" s="304" t="s">
        <v>4954</v>
      </c>
      <c r="BL1005" s="304" t="s">
        <v>4954</v>
      </c>
    </row>
    <row r="1006" spans="1:64" ht="15" hidden="1" customHeight="1" x14ac:dyDescent="0.2">
      <c r="A1006" s="304" t="s">
        <v>208</v>
      </c>
      <c r="B1006" s="304" t="s">
        <v>5968</v>
      </c>
      <c r="C1006" s="304">
        <v>1010</v>
      </c>
      <c r="D1006" s="349" t="s">
        <v>598</v>
      </c>
      <c r="E1006" s="309">
        <v>-999</v>
      </c>
      <c r="F1006" s="309"/>
      <c r="G1006" s="324">
        <v>24.561499999999999</v>
      </c>
      <c r="H1006" s="324">
        <v>120.70099999999999</v>
      </c>
      <c r="I1006" s="324" t="s">
        <v>214</v>
      </c>
      <c r="J1006" s="368">
        <f>AD1006</f>
        <v>489.22</v>
      </c>
      <c r="K1006" s="331">
        <v>0.1</v>
      </c>
      <c r="L1006" s="304" t="str">
        <f t="shared" si="280"/>
        <v>C</v>
      </c>
      <c r="M1006" s="388">
        <v>0</v>
      </c>
      <c r="N1006" s="304"/>
      <c r="O1006" s="356"/>
      <c r="P1006" s="356"/>
      <c r="Q1006" s="356"/>
      <c r="R1006" s="304" t="s">
        <v>209</v>
      </c>
      <c r="S1006" s="304"/>
      <c r="T1006" s="304"/>
      <c r="U1006" s="304"/>
      <c r="V1006" s="304"/>
      <c r="W1006" s="315" t="s">
        <v>204</v>
      </c>
      <c r="X1006" s="304" t="s">
        <v>205</v>
      </c>
      <c r="Y1006" s="366">
        <f t="shared" si="282"/>
        <v>424.8</v>
      </c>
      <c r="Z1006" s="304"/>
      <c r="AA1006" s="304"/>
      <c r="AB1006" s="304" t="s">
        <v>205</v>
      </c>
      <c r="AC1006" s="304">
        <v>30</v>
      </c>
      <c r="AD1006" s="366">
        <v>489.22</v>
      </c>
      <c r="AE1006" s="304">
        <v>559.6</v>
      </c>
      <c r="AF1006" s="331" t="e">
        <f>EXP(IF(X1006="A",LN(#REF!),IF(X1006="B",LN(#REF!),IF(OR(X1006="C",X1006="D",X1006="CD"),LN(#REF!)+((LN(#REF!)-LN(#REF!))/(1+(EXP(LN(#REF!)-LN(AC1006))/#REF!))),IF(X1006="E",LN(204.2),"N/A")))))</f>
        <v>#REF!</v>
      </c>
      <c r="AG1006" s="304">
        <v>0.33</v>
      </c>
      <c r="AH1006" s="304">
        <v>2.42004E-2</v>
      </c>
      <c r="AI1006" s="312"/>
      <c r="AJ1006" s="332">
        <v>744</v>
      </c>
      <c r="AK1006" s="304">
        <f t="shared" si="281"/>
        <v>690</v>
      </c>
      <c r="AL1006" s="304">
        <f t="shared" si="301"/>
        <v>0.43</v>
      </c>
      <c r="AM1006" s="389" t="str">
        <f t="shared" si="283"/>
        <v/>
      </c>
      <c r="AN1006" s="304"/>
      <c r="AO1006" s="304"/>
      <c r="AP1006" s="312"/>
      <c r="AQ1006" s="312"/>
      <c r="AR1006" s="312"/>
      <c r="AS1006" s="312"/>
      <c r="AT1006" s="312"/>
      <c r="AU1006" s="329">
        <f>VLOOKUP(C1006,[1]world!$A$2:$B$3555,2,FALSE)</f>
        <v>7</v>
      </c>
      <c r="AV1006" s="329">
        <v>388</v>
      </c>
      <c r="AW1006" s="304">
        <v>0.37</v>
      </c>
      <c r="AX1006" s="304">
        <v>-999</v>
      </c>
      <c r="AY1006" s="304">
        <v>-999</v>
      </c>
      <c r="AZ1006" s="304">
        <v>-999</v>
      </c>
      <c r="BA1006" s="304">
        <v>-999</v>
      </c>
      <c r="BB1006" s="304">
        <v>-999</v>
      </c>
      <c r="BC1006" s="304">
        <v>-999</v>
      </c>
      <c r="BD1006" s="304">
        <v>-999</v>
      </c>
      <c r="BE1006" s="304">
        <v>-999</v>
      </c>
      <c r="BF1006" s="304">
        <v>-999</v>
      </c>
      <c r="BG1006" s="304">
        <v>-999</v>
      </c>
      <c r="BH1006" s="304">
        <v>-999</v>
      </c>
      <c r="BI1006" s="304">
        <v>-999</v>
      </c>
      <c r="BJ1006" s="304" t="s">
        <v>4954</v>
      </c>
      <c r="BK1006" s="304" t="s">
        <v>4954</v>
      </c>
      <c r="BL1006" s="304" t="s">
        <v>4954</v>
      </c>
    </row>
    <row r="1007" spans="1:64" ht="15" hidden="1" customHeight="1" x14ac:dyDescent="0.2">
      <c r="A1007" s="304" t="s">
        <v>4922</v>
      </c>
      <c r="B1007" s="304" t="s">
        <v>5968</v>
      </c>
      <c r="C1007" s="304">
        <v>1011</v>
      </c>
      <c r="D1007" s="349" t="s">
        <v>658</v>
      </c>
      <c r="E1007" s="309">
        <v>-999</v>
      </c>
      <c r="F1007" s="309"/>
      <c r="G1007" s="324">
        <v>24.685500000000001</v>
      </c>
      <c r="H1007" s="324">
        <v>120.8623</v>
      </c>
      <c r="I1007" s="324" t="s">
        <v>244</v>
      </c>
      <c r="J1007" s="368">
        <f>P1007</f>
        <v>423.4</v>
      </c>
      <c r="K1007" s="331">
        <v>0.1</v>
      </c>
      <c r="L1007" s="304" t="str">
        <f t="shared" si="280"/>
        <v>C</v>
      </c>
      <c r="M1007" s="388">
        <v>0</v>
      </c>
      <c r="N1007" s="304"/>
      <c r="O1007" s="356">
        <v>32</v>
      </c>
      <c r="P1007" s="304">
        <v>423.4</v>
      </c>
      <c r="Q1007" s="309">
        <v>2291</v>
      </c>
      <c r="R1007" s="304" t="s">
        <v>5948</v>
      </c>
      <c r="S1007" s="304"/>
      <c r="T1007" s="304"/>
      <c r="U1007" s="304"/>
      <c r="V1007" s="304"/>
      <c r="W1007" s="315" t="s">
        <v>242</v>
      </c>
      <c r="X1007" s="304" t="s">
        <v>205</v>
      </c>
      <c r="Y1007" s="366">
        <f t="shared" si="282"/>
        <v>424.8</v>
      </c>
      <c r="Z1007" s="304"/>
      <c r="AA1007" s="304"/>
      <c r="AB1007" s="304" t="s">
        <v>205</v>
      </c>
      <c r="AC1007" s="304">
        <v>5</v>
      </c>
      <c r="AD1007" s="366">
        <v>423.4</v>
      </c>
      <c r="AE1007" s="304">
        <v>559.6</v>
      </c>
      <c r="AF1007" s="331" t="e">
        <f>EXP(IF(X1007="A",LN(#REF!),IF(X1007="B",LN(#REF!),IF(OR(X1007="C",X1007="D",X1007="CD"),LN(#REF!)+((LN(#REF!)-LN(#REF!))/(1+(EXP(LN(#REF!)-LN(AC1007))/#REF!))),IF(X1007="E",LN(204.2),"N/A")))))</f>
        <v>#REF!</v>
      </c>
      <c r="AG1007" s="304">
        <v>0.33</v>
      </c>
      <c r="AH1007" s="304">
        <v>4.1872999999999997E-3</v>
      </c>
      <c r="AI1007" s="312"/>
      <c r="AJ1007" s="332">
        <v>304</v>
      </c>
      <c r="AK1007" s="304">
        <f t="shared" si="281"/>
        <v>270</v>
      </c>
      <c r="AL1007" s="304">
        <f t="shared" si="301"/>
        <v>0.43</v>
      </c>
      <c r="AM1007" s="389" t="str">
        <f t="shared" si="283"/>
        <v/>
      </c>
      <c r="AN1007" s="304"/>
      <c r="AO1007" s="304"/>
      <c r="AP1007" s="312"/>
      <c r="AQ1007" s="312"/>
      <c r="AR1007" s="312"/>
      <c r="AS1007" s="312"/>
      <c r="AT1007" s="312"/>
      <c r="AU1007" s="329">
        <f>VLOOKUP(C1007,[1]world!$A$2:$B$3555,2,FALSE)</f>
        <v>15</v>
      </c>
      <c r="AV1007" s="329">
        <v>363</v>
      </c>
      <c r="AW1007" s="304">
        <v>0.37</v>
      </c>
      <c r="AX1007" s="304">
        <v>-999</v>
      </c>
      <c r="AY1007" s="304">
        <v>-999</v>
      </c>
      <c r="AZ1007" s="304">
        <v>-999</v>
      </c>
      <c r="BA1007" s="304">
        <v>-999</v>
      </c>
      <c r="BB1007" s="304">
        <v>-999</v>
      </c>
      <c r="BC1007" s="304">
        <v>-999</v>
      </c>
      <c r="BD1007" s="304">
        <v>-999</v>
      </c>
      <c r="BE1007" s="304">
        <v>-999</v>
      </c>
      <c r="BF1007" s="304">
        <v>-999</v>
      </c>
      <c r="BG1007" s="304">
        <v>-999</v>
      </c>
      <c r="BH1007" s="304">
        <v>-999</v>
      </c>
      <c r="BI1007" s="304">
        <v>-999</v>
      </c>
      <c r="BJ1007" s="304" t="s">
        <v>4954</v>
      </c>
      <c r="BK1007" s="304" t="s">
        <v>4954</v>
      </c>
      <c r="BL1007" s="304" t="s">
        <v>4954</v>
      </c>
    </row>
    <row r="1008" spans="1:64" ht="15" hidden="1" customHeight="1" x14ac:dyDescent="0.2">
      <c r="A1008" s="304" t="s">
        <v>208</v>
      </c>
      <c r="B1008" s="304" t="s">
        <v>5968</v>
      </c>
      <c r="C1008" s="304">
        <v>1012</v>
      </c>
      <c r="D1008" s="349" t="s">
        <v>613</v>
      </c>
      <c r="E1008" s="309">
        <v>-999</v>
      </c>
      <c r="F1008" s="309"/>
      <c r="G1008" s="324">
        <v>24.638999999999999</v>
      </c>
      <c r="H1008" s="324">
        <v>120.85680000000001</v>
      </c>
      <c r="I1008" s="324" t="s">
        <v>214</v>
      </c>
      <c r="J1008" s="368">
        <f>AD1008</f>
        <v>393.77</v>
      </c>
      <c r="K1008" s="331">
        <v>0.1</v>
      </c>
      <c r="L1008" s="304" t="str">
        <f t="shared" si="280"/>
        <v>C</v>
      </c>
      <c r="M1008" s="388">
        <v>0</v>
      </c>
      <c r="N1008" s="304"/>
      <c r="O1008" s="356"/>
      <c r="P1008" s="356"/>
      <c r="Q1008" s="356"/>
      <c r="R1008" s="304" t="s">
        <v>209</v>
      </c>
      <c r="S1008" s="304"/>
      <c r="T1008" s="304"/>
      <c r="U1008" s="304"/>
      <c r="V1008" s="304"/>
      <c r="W1008" s="304" t="s">
        <v>204</v>
      </c>
      <c r="X1008" s="304" t="s">
        <v>205</v>
      </c>
      <c r="Y1008" s="366">
        <f t="shared" si="282"/>
        <v>424.8</v>
      </c>
      <c r="Z1008" s="304"/>
      <c r="AA1008" s="304"/>
      <c r="AB1008" s="304" t="s">
        <v>205</v>
      </c>
      <c r="AC1008" s="304">
        <v>10</v>
      </c>
      <c r="AD1008" s="366">
        <v>393.77</v>
      </c>
      <c r="AE1008" s="304">
        <v>559.6</v>
      </c>
      <c r="AF1008" s="331" t="e">
        <f>EXP(IF(X1008="A",LN(#REF!),IF(X1008="B",LN(#REF!),IF(OR(X1008="C",X1008="D",X1008="CD"),LN(#REF!)+((LN(#REF!)-LN(#REF!))/(1+(EXP(LN(#REF!)-LN(AC1008))/#REF!))),IF(X1008="E",LN(204.2),"N/A")))))</f>
        <v>#REF!</v>
      </c>
      <c r="AG1008" s="304">
        <v>0.33</v>
      </c>
      <c r="AH1008" s="304">
        <v>1.58627E-2</v>
      </c>
      <c r="AI1008" s="312"/>
      <c r="AJ1008" s="332">
        <v>564</v>
      </c>
      <c r="AK1008" s="304">
        <f t="shared" si="281"/>
        <v>555</v>
      </c>
      <c r="AL1008" s="304">
        <f t="shared" si="301"/>
        <v>0.43</v>
      </c>
      <c r="AM1008" s="389" t="str">
        <f t="shared" si="283"/>
        <v/>
      </c>
      <c r="AN1008" s="304"/>
      <c r="AO1008" s="304"/>
      <c r="AP1008" s="312"/>
      <c r="AQ1008" s="312"/>
      <c r="AR1008" s="312"/>
      <c r="AS1008" s="312"/>
      <c r="AT1008" s="312"/>
      <c r="AU1008" s="329">
        <f>VLOOKUP(C1008,[1]world!$A$2:$B$3555,2,FALSE)</f>
        <v>11</v>
      </c>
      <c r="AV1008" s="329">
        <v>328</v>
      </c>
      <c r="AW1008" s="304">
        <v>0.37</v>
      </c>
      <c r="AX1008" s="304">
        <v>-999</v>
      </c>
      <c r="AY1008" s="304">
        <v>-999</v>
      </c>
      <c r="AZ1008" s="304">
        <v>-999</v>
      </c>
      <c r="BA1008" s="304">
        <v>-999</v>
      </c>
      <c r="BB1008" s="304">
        <v>-999</v>
      </c>
      <c r="BC1008" s="304">
        <v>-999</v>
      </c>
      <c r="BD1008" s="304">
        <v>-999</v>
      </c>
      <c r="BE1008" s="304">
        <v>-999</v>
      </c>
      <c r="BF1008" s="304">
        <v>-999</v>
      </c>
      <c r="BG1008" s="304">
        <v>-999</v>
      </c>
      <c r="BH1008" s="304">
        <v>-999</v>
      </c>
      <c r="BI1008" s="304">
        <v>-999</v>
      </c>
      <c r="BJ1008" s="304" t="s">
        <v>4954</v>
      </c>
      <c r="BK1008" s="304" t="s">
        <v>4954</v>
      </c>
      <c r="BL1008" s="304" t="s">
        <v>4954</v>
      </c>
    </row>
    <row r="1009" spans="1:64" ht="15" hidden="1" customHeight="1" x14ac:dyDescent="0.2">
      <c r="A1009" s="304" t="s">
        <v>208</v>
      </c>
      <c r="B1009" s="304" t="s">
        <v>5968</v>
      </c>
      <c r="C1009" s="304">
        <v>1013</v>
      </c>
      <c r="D1009" s="349" t="s">
        <v>586</v>
      </c>
      <c r="E1009" s="309">
        <v>-999</v>
      </c>
      <c r="F1009" s="309"/>
      <c r="G1009" s="324">
        <v>24.448799999999999</v>
      </c>
      <c r="H1009" s="324">
        <v>120.69629999999999</v>
      </c>
      <c r="I1009" s="324" t="s">
        <v>214</v>
      </c>
      <c r="J1009" s="368">
        <f>P1009</f>
        <v>478.07</v>
      </c>
      <c r="K1009" s="331">
        <v>0.11</v>
      </c>
      <c r="L1009" s="304" t="str">
        <f t="shared" si="280"/>
        <v>C</v>
      </c>
      <c r="M1009" s="388">
        <v>1</v>
      </c>
      <c r="N1009" s="304"/>
      <c r="O1009" s="356">
        <v>27.6</v>
      </c>
      <c r="P1009" s="331">
        <v>478.07</v>
      </c>
      <c r="Q1009" s="309">
        <v>3267</v>
      </c>
      <c r="R1009" s="304" t="s">
        <v>5948</v>
      </c>
      <c r="S1009" s="304"/>
      <c r="T1009" s="304"/>
      <c r="U1009" s="304"/>
      <c r="V1009" s="304"/>
      <c r="W1009" s="315" t="s">
        <v>273</v>
      </c>
      <c r="X1009" s="304" t="s">
        <v>213</v>
      </c>
      <c r="Y1009" s="366">
        <f t="shared" si="282"/>
        <v>274.5</v>
      </c>
      <c r="Z1009" s="304"/>
      <c r="AA1009" s="304"/>
      <c r="AB1009" s="304" t="s">
        <v>213</v>
      </c>
      <c r="AC1009" s="304">
        <v>68</v>
      </c>
      <c r="AD1009" s="366">
        <v>478.07</v>
      </c>
      <c r="AE1009" s="304">
        <v>400</v>
      </c>
      <c r="AF1009" s="331" t="e">
        <f>EXP(IF(X1009="A",LN(#REF!),IF(X1009="B",LN(#REF!),IF(OR(X1009="C",X1009="D",X1009="CD"),LN(#REF!)+((LN(#REF!)-LN(#REF!))/(1+(EXP(LN(#REF!)-LN(AC1009))/#REF!))),IF(X1009="E",LN(204.2),"N/A")))))</f>
        <v>#REF!</v>
      </c>
      <c r="AG1009" s="304">
        <v>0.33</v>
      </c>
      <c r="AH1009" s="304">
        <v>2.3839599999999999E-2</v>
      </c>
      <c r="AI1009" s="312"/>
      <c r="AJ1009" s="332">
        <v>737</v>
      </c>
      <c r="AK1009" s="304">
        <f t="shared" si="281"/>
        <v>690</v>
      </c>
      <c r="AL1009" s="304">
        <f t="shared" si="301"/>
        <v>0.43</v>
      </c>
      <c r="AM1009" s="389" t="str">
        <f t="shared" si="283"/>
        <v/>
      </c>
      <c r="AN1009" s="304"/>
      <c r="AO1009" s="304"/>
      <c r="AP1009" s="312"/>
      <c r="AQ1009" s="312"/>
      <c r="AR1009" s="312"/>
      <c r="AS1009" s="312"/>
      <c r="AT1009" s="312"/>
      <c r="AU1009" s="329">
        <f>VLOOKUP(C1009,[1]world!$A$2:$B$3555,2,FALSE)</f>
        <v>7</v>
      </c>
      <c r="AV1009" s="329">
        <v>388</v>
      </c>
      <c r="AW1009" s="304">
        <v>0.37</v>
      </c>
      <c r="AX1009" s="304">
        <v>-999</v>
      </c>
      <c r="AY1009" s="304">
        <v>-999</v>
      </c>
      <c r="AZ1009" s="304">
        <v>-999</v>
      </c>
      <c r="BA1009" s="304">
        <v>-999</v>
      </c>
      <c r="BB1009" s="304">
        <v>-999</v>
      </c>
      <c r="BC1009" s="304">
        <v>-999</v>
      </c>
      <c r="BD1009" s="304">
        <v>-999</v>
      </c>
      <c r="BE1009" s="304">
        <v>-999</v>
      </c>
      <c r="BF1009" s="304">
        <v>-999</v>
      </c>
      <c r="BG1009" s="304">
        <v>-999</v>
      </c>
      <c r="BH1009" s="304">
        <v>-999</v>
      </c>
      <c r="BI1009" s="304">
        <v>-999</v>
      </c>
      <c r="BJ1009" s="304" t="s">
        <v>4954</v>
      </c>
      <c r="BK1009" s="304" t="s">
        <v>4954</v>
      </c>
      <c r="BL1009" s="304" t="s">
        <v>4954</v>
      </c>
    </row>
    <row r="1010" spans="1:64" ht="15" hidden="1" customHeight="1" x14ac:dyDescent="0.2">
      <c r="A1010" s="304" t="s">
        <v>4922</v>
      </c>
      <c r="B1010" s="304" t="s">
        <v>5968</v>
      </c>
      <c r="C1010" s="304">
        <v>1014</v>
      </c>
      <c r="D1010" s="349" t="s">
        <v>591</v>
      </c>
      <c r="E1010" s="309">
        <v>-999</v>
      </c>
      <c r="F1010" s="309"/>
      <c r="G1010" s="324">
        <v>24.491199999999999</v>
      </c>
      <c r="H1010" s="324">
        <v>120.663</v>
      </c>
      <c r="I1010" s="324" t="s">
        <v>214</v>
      </c>
      <c r="J1010" s="368">
        <f>EXP(0.21*LN(Y1010)+0.33*LN(AF1010)+0.28*LN(AJ1010)+0.18*LN(AV1010))</f>
        <v>297.91241708662716</v>
      </c>
      <c r="K1010" s="331">
        <f>SQRT(0.21*AA1010^2+0.33*AG1010^2+0.28*AL1010^2+0.18*AW1010^2)</f>
        <v>0.3735866699977396</v>
      </c>
      <c r="L1010" s="304" t="str">
        <f t="shared" si="280"/>
        <v>D</v>
      </c>
      <c r="M1010" s="388" t="s">
        <v>6093</v>
      </c>
      <c r="N1010" s="304"/>
      <c r="O1010" s="356"/>
      <c r="P1010" s="356"/>
      <c r="Q1010" s="356"/>
      <c r="R1010" s="304"/>
      <c r="S1010" s="304"/>
      <c r="T1010" s="304"/>
      <c r="U1010" s="304"/>
      <c r="V1010" s="304"/>
      <c r="W1010" s="315" t="s">
        <v>225</v>
      </c>
      <c r="X1010" s="304" t="s">
        <v>213</v>
      </c>
      <c r="Y1010" s="366">
        <f t="shared" si="282"/>
        <v>274.5</v>
      </c>
      <c r="Z1010" s="304"/>
      <c r="AA1010" s="331">
        <v>0.36</v>
      </c>
      <c r="AB1010" s="304" t="s">
        <v>213</v>
      </c>
      <c r="AC1010" s="304">
        <v>6</v>
      </c>
      <c r="AD1010" s="366">
        <v>0</v>
      </c>
      <c r="AE1010" s="304">
        <v>200</v>
      </c>
      <c r="AF1010" s="331">
        <f>EXP(IF(X1010="A",LN(683.9),IF(X1010="B",LN(559.6),IF(OR(X1010="C",X1010="D",X1010="CD"),LN(225)+((LN(513)-LN(225))/(1+(EXP(LN(31.4)-LN(AC1010))/0.48))),IF(X1010="E",LN(204.2),"N/A")))))</f>
        <v>241.13156075504384</v>
      </c>
      <c r="AG1010" s="304">
        <v>0.33</v>
      </c>
      <c r="AH1010" s="304">
        <v>3.1514099999999999E-3</v>
      </c>
      <c r="AI1010" s="312"/>
      <c r="AJ1010" s="332">
        <v>275</v>
      </c>
      <c r="AK1010" s="304">
        <f t="shared" si="281"/>
        <v>270</v>
      </c>
      <c r="AL1010" s="363">
        <v>0.43</v>
      </c>
      <c r="AM1010" s="389" t="str">
        <f t="shared" si="283"/>
        <v/>
      </c>
      <c r="AN1010" s="304"/>
      <c r="AO1010" s="304"/>
      <c r="AP1010" s="312"/>
      <c r="AQ1010" s="312"/>
      <c r="AR1010" s="312"/>
      <c r="AS1010" s="312"/>
      <c r="AT1010" s="312"/>
      <c r="AU1010" s="329">
        <f>VLOOKUP(C1010,[1]world!$A$2:$B$3555,2,FALSE)</f>
        <v>3</v>
      </c>
      <c r="AV1010" s="329">
        <v>547</v>
      </c>
      <c r="AW1010" s="304">
        <v>0.37</v>
      </c>
      <c r="AX1010" s="304">
        <v>-999</v>
      </c>
      <c r="AY1010" s="304">
        <v>-999</v>
      </c>
      <c r="AZ1010" s="304">
        <v>-999</v>
      </c>
      <c r="BA1010" s="304">
        <v>-999</v>
      </c>
      <c r="BB1010" s="304">
        <v>-999</v>
      </c>
      <c r="BC1010" s="304">
        <v>-999</v>
      </c>
      <c r="BD1010" s="304">
        <v>-999</v>
      </c>
      <c r="BE1010" s="304">
        <v>-999</v>
      </c>
      <c r="BF1010" s="304">
        <v>-999</v>
      </c>
      <c r="BG1010" s="304">
        <v>-999</v>
      </c>
      <c r="BH1010" s="304">
        <v>-999</v>
      </c>
      <c r="BI1010" s="304">
        <v>-999</v>
      </c>
      <c r="BJ1010" s="304" t="s">
        <v>4954</v>
      </c>
      <c r="BK1010" s="304" t="s">
        <v>4954</v>
      </c>
      <c r="BL1010" s="304" t="s">
        <v>4954</v>
      </c>
    </row>
    <row r="1011" spans="1:64" ht="15" hidden="1" customHeight="1" x14ac:dyDescent="0.2">
      <c r="A1011" s="304" t="s">
        <v>4922</v>
      </c>
      <c r="B1011" s="304" t="s">
        <v>5968</v>
      </c>
      <c r="C1011" s="304">
        <v>1015</v>
      </c>
      <c r="D1011" s="349" t="s">
        <v>592</v>
      </c>
      <c r="E1011" s="309">
        <v>-999</v>
      </c>
      <c r="F1011" s="309"/>
      <c r="G1011" s="324">
        <v>24.491700000000002</v>
      </c>
      <c r="H1011" s="324">
        <v>120.7837</v>
      </c>
      <c r="I1011" s="324" t="s">
        <v>214</v>
      </c>
      <c r="J1011" s="368">
        <f t="shared" ref="J1011:J1016" si="302">P1011</f>
        <v>540.66</v>
      </c>
      <c r="K1011" s="331">
        <v>0.1</v>
      </c>
      <c r="L1011" s="304" t="str">
        <f t="shared" si="280"/>
        <v>C</v>
      </c>
      <c r="M1011" s="388">
        <v>0</v>
      </c>
      <c r="N1011" s="304"/>
      <c r="O1011" s="356">
        <v>32</v>
      </c>
      <c r="P1011" s="304">
        <v>540.66</v>
      </c>
      <c r="Q1011" s="309">
        <v>2241</v>
      </c>
      <c r="R1011" s="304" t="s">
        <v>5948</v>
      </c>
      <c r="S1011" s="304"/>
      <c r="T1011" s="304"/>
      <c r="U1011" s="304"/>
      <c r="V1011" s="304"/>
      <c r="W1011" s="315" t="s">
        <v>273</v>
      </c>
      <c r="X1011" s="304" t="s">
        <v>213</v>
      </c>
      <c r="Y1011" s="366">
        <f t="shared" si="282"/>
        <v>274.5</v>
      </c>
      <c r="Z1011" s="304"/>
      <c r="AA1011" s="304"/>
      <c r="AB1011" s="304" t="s">
        <v>213</v>
      </c>
      <c r="AC1011" s="304">
        <v>149</v>
      </c>
      <c r="AD1011" s="366">
        <v>540.66</v>
      </c>
      <c r="AE1011" s="304">
        <v>500</v>
      </c>
      <c r="AF1011" s="331" t="e">
        <f>EXP(IF(X1011="A",LN(#REF!),IF(X1011="B",LN(#REF!),IF(OR(X1011="C",X1011="D",X1011="CD"),LN(#REF!)+((LN(#REF!)-LN(#REF!))/(1+(EXP(LN(#REF!)-LN(AC1011))/#REF!))),IF(X1011="E",LN(204.2),"N/A")))))</f>
        <v>#REF!</v>
      </c>
      <c r="AG1011" s="304">
        <v>0.33</v>
      </c>
      <c r="AH1011" s="304">
        <v>1.12666E-2</v>
      </c>
      <c r="AI1011" s="312"/>
      <c r="AJ1011" s="332">
        <v>451</v>
      </c>
      <c r="AK1011" s="304">
        <f t="shared" si="281"/>
        <v>425</v>
      </c>
      <c r="AL1011" s="304">
        <f t="shared" ref="AL1011:AL1019" si="303">IF(AH1011&lt;=0.0022,0.2,0.43)</f>
        <v>0.43</v>
      </c>
      <c r="AM1011" s="389" t="str">
        <f t="shared" si="283"/>
        <v/>
      </c>
      <c r="AN1011" s="304"/>
      <c r="AO1011" s="304"/>
      <c r="AP1011" s="312"/>
      <c r="AQ1011" s="312"/>
      <c r="AR1011" s="312"/>
      <c r="AS1011" s="312"/>
      <c r="AT1011" s="312"/>
      <c r="AU1011" s="329">
        <f>VLOOKUP(C1011,[1]world!$A$2:$B$3555,2,FALSE)</f>
        <v>7</v>
      </c>
      <c r="AV1011" s="329">
        <v>388</v>
      </c>
      <c r="AW1011" s="304">
        <v>0.37</v>
      </c>
      <c r="AX1011" s="304">
        <v>-999</v>
      </c>
      <c r="AY1011" s="304">
        <v>-999</v>
      </c>
      <c r="AZ1011" s="304">
        <v>-999</v>
      </c>
      <c r="BA1011" s="304">
        <v>-999</v>
      </c>
      <c r="BB1011" s="304">
        <v>-999</v>
      </c>
      <c r="BC1011" s="304">
        <v>-999</v>
      </c>
      <c r="BD1011" s="304">
        <v>-999</v>
      </c>
      <c r="BE1011" s="304">
        <v>-999</v>
      </c>
      <c r="BF1011" s="304">
        <v>-999</v>
      </c>
      <c r="BG1011" s="304">
        <v>-999</v>
      </c>
      <c r="BH1011" s="304">
        <v>-999</v>
      </c>
      <c r="BI1011" s="304">
        <v>-999</v>
      </c>
      <c r="BJ1011" s="304" t="s">
        <v>4954</v>
      </c>
      <c r="BK1011" s="304" t="s">
        <v>4954</v>
      </c>
      <c r="BL1011" s="304" t="s">
        <v>4954</v>
      </c>
    </row>
    <row r="1012" spans="1:64" ht="15" hidden="1" customHeight="1" x14ac:dyDescent="0.2">
      <c r="A1012" s="304" t="s">
        <v>4922</v>
      </c>
      <c r="B1012" s="304" t="s">
        <v>5968</v>
      </c>
      <c r="C1012" s="304">
        <v>1016</v>
      </c>
      <c r="D1012" s="349" t="s">
        <v>587</v>
      </c>
      <c r="E1012" s="309">
        <v>-999</v>
      </c>
      <c r="F1012" s="309"/>
      <c r="G1012" s="324">
        <v>24.4497</v>
      </c>
      <c r="H1012" s="324">
        <v>120.6455</v>
      </c>
      <c r="I1012" s="324" t="s">
        <v>254</v>
      </c>
      <c r="J1012" s="368">
        <f t="shared" si="302"/>
        <v>362.03</v>
      </c>
      <c r="K1012" s="331">
        <v>0.1</v>
      </c>
      <c r="L1012" s="304" t="str">
        <f t="shared" si="280"/>
        <v>C</v>
      </c>
      <c r="M1012" s="388">
        <v>0</v>
      </c>
      <c r="N1012" s="304"/>
      <c r="O1012" s="356">
        <v>31</v>
      </c>
      <c r="P1012" s="304">
        <v>362.03</v>
      </c>
      <c r="Q1012" s="309">
        <v>2242</v>
      </c>
      <c r="R1012" s="304" t="s">
        <v>5948</v>
      </c>
      <c r="S1012" s="304"/>
      <c r="T1012" s="304"/>
      <c r="U1012" s="304"/>
      <c r="V1012" s="304"/>
      <c r="W1012" s="315" t="s">
        <v>530</v>
      </c>
      <c r="X1012" s="304" t="s">
        <v>205</v>
      </c>
      <c r="Y1012" s="366">
        <f t="shared" si="282"/>
        <v>424.8</v>
      </c>
      <c r="Z1012" s="304"/>
      <c r="AA1012" s="304"/>
      <c r="AB1012" s="304" t="s">
        <v>205</v>
      </c>
      <c r="AC1012" s="304">
        <v>14</v>
      </c>
      <c r="AD1012" s="366">
        <v>362.03</v>
      </c>
      <c r="AE1012" s="304">
        <v>559.6</v>
      </c>
      <c r="AF1012" s="331" t="e">
        <f>EXP(IF(X1012="A",LN(#REF!),IF(X1012="B",LN(#REF!),IF(OR(X1012="C",X1012="D",X1012="CD"),LN(#REF!)+((LN(#REF!)-LN(#REF!))/(1+(EXP(LN(#REF!)-LN(AC1012))/#REF!))),IF(X1012="E",LN(204.2),"N/A")))))</f>
        <v>#REF!</v>
      </c>
      <c r="AG1012" s="304">
        <v>0.33</v>
      </c>
      <c r="AH1012" s="304">
        <v>1.05138E-2</v>
      </c>
      <c r="AI1012" s="312"/>
      <c r="AJ1012" s="332">
        <v>434</v>
      </c>
      <c r="AK1012" s="304">
        <f t="shared" si="281"/>
        <v>425</v>
      </c>
      <c r="AL1012" s="304">
        <f t="shared" si="303"/>
        <v>0.43</v>
      </c>
      <c r="AM1012" s="389" t="str">
        <f t="shared" si="283"/>
        <v/>
      </c>
      <c r="AN1012" s="304"/>
      <c r="AO1012" s="304"/>
      <c r="AP1012" s="312"/>
      <c r="AQ1012" s="312"/>
      <c r="AR1012" s="312"/>
      <c r="AS1012" s="312"/>
      <c r="AT1012" s="312"/>
      <c r="AU1012" s="329">
        <f>VLOOKUP(C1012,[1]world!$A$2:$B$3555,2,FALSE)</f>
        <v>8</v>
      </c>
      <c r="AV1012" s="329">
        <v>374</v>
      </c>
      <c r="AW1012" s="304">
        <v>0.37</v>
      </c>
      <c r="AX1012" s="304">
        <v>-999</v>
      </c>
      <c r="AY1012" s="304">
        <v>-999</v>
      </c>
      <c r="AZ1012" s="304">
        <v>-999</v>
      </c>
      <c r="BA1012" s="304">
        <v>-999</v>
      </c>
      <c r="BB1012" s="304">
        <v>-999</v>
      </c>
      <c r="BC1012" s="304">
        <v>-999</v>
      </c>
      <c r="BD1012" s="304">
        <v>-999</v>
      </c>
      <c r="BE1012" s="304">
        <v>-999</v>
      </c>
      <c r="BF1012" s="304">
        <v>-999</v>
      </c>
      <c r="BG1012" s="304">
        <v>-999</v>
      </c>
      <c r="BH1012" s="304">
        <v>-999</v>
      </c>
      <c r="BI1012" s="304">
        <v>-999</v>
      </c>
      <c r="BJ1012" s="304" t="s">
        <v>4954</v>
      </c>
      <c r="BK1012" s="304" t="s">
        <v>4954</v>
      </c>
      <c r="BL1012" s="304" t="s">
        <v>4954</v>
      </c>
    </row>
    <row r="1013" spans="1:64" ht="15" hidden="1" customHeight="1" x14ac:dyDescent="0.2">
      <c r="A1013" s="304" t="s">
        <v>208</v>
      </c>
      <c r="B1013" s="304" t="s">
        <v>5968</v>
      </c>
      <c r="C1013" s="304">
        <v>1017</v>
      </c>
      <c r="D1013" s="349" t="s">
        <v>596</v>
      </c>
      <c r="E1013" s="309">
        <v>-999</v>
      </c>
      <c r="F1013" s="309"/>
      <c r="G1013" s="324">
        <v>24.554200000000002</v>
      </c>
      <c r="H1013" s="324">
        <v>120.8077</v>
      </c>
      <c r="I1013" s="324" t="s">
        <v>214</v>
      </c>
      <c r="J1013" s="368">
        <f t="shared" si="302"/>
        <v>578.98</v>
      </c>
      <c r="K1013" s="331">
        <v>0.11</v>
      </c>
      <c r="L1013" s="304" t="str">
        <f t="shared" si="280"/>
        <v>C</v>
      </c>
      <c r="M1013" s="388">
        <v>1</v>
      </c>
      <c r="N1013" s="304"/>
      <c r="O1013" s="356">
        <v>28</v>
      </c>
      <c r="P1013" s="331">
        <v>578.98</v>
      </c>
      <c r="Q1013" s="309">
        <v>3268</v>
      </c>
      <c r="R1013" s="304" t="s">
        <v>5948</v>
      </c>
      <c r="S1013" s="304"/>
      <c r="T1013" s="304"/>
      <c r="U1013" s="304"/>
      <c r="V1013" s="304"/>
      <c r="W1013" s="315" t="s">
        <v>225</v>
      </c>
      <c r="X1013" s="304" t="s">
        <v>213</v>
      </c>
      <c r="Y1013" s="366">
        <f t="shared" si="282"/>
        <v>274.5</v>
      </c>
      <c r="Z1013" s="304"/>
      <c r="AA1013" s="304"/>
      <c r="AB1013" s="304" t="s">
        <v>213</v>
      </c>
      <c r="AC1013" s="304">
        <v>168</v>
      </c>
      <c r="AD1013" s="366">
        <v>578.98</v>
      </c>
      <c r="AE1013" s="304">
        <v>500</v>
      </c>
      <c r="AF1013" s="331" t="e">
        <f>EXP(IF(X1013="A",LN(#REF!),IF(X1013="B",LN(#REF!),IF(OR(X1013="C",X1013="D",X1013="CD"),LN(#REF!)+((LN(#REF!)-LN(#REF!))/(1+(EXP(LN(#REF!)-LN(AC1013))/#REF!))),IF(X1013="E",LN(204.2),"N/A")))))</f>
        <v>#REF!</v>
      </c>
      <c r="AG1013" s="304">
        <v>0.33</v>
      </c>
      <c r="AH1013" s="304">
        <v>4.88631E-2</v>
      </c>
      <c r="AI1013" s="312"/>
      <c r="AJ1013" s="332">
        <v>760</v>
      </c>
      <c r="AK1013" s="304">
        <f t="shared" si="281"/>
        <v>760</v>
      </c>
      <c r="AL1013" s="304">
        <f t="shared" si="303"/>
        <v>0.43</v>
      </c>
      <c r="AM1013" s="389" t="str">
        <f t="shared" si="283"/>
        <v/>
      </c>
      <c r="AN1013" s="304"/>
      <c r="AO1013" s="304"/>
      <c r="AP1013" s="312"/>
      <c r="AQ1013" s="312"/>
      <c r="AR1013" s="312"/>
      <c r="AS1013" s="312"/>
      <c r="AT1013" s="312"/>
      <c r="AU1013" s="329">
        <f>VLOOKUP(C1013,[1]world!$A$2:$B$3555,2,FALSE)</f>
        <v>3</v>
      </c>
      <c r="AV1013" s="329">
        <v>547</v>
      </c>
      <c r="AW1013" s="304">
        <v>0.37</v>
      </c>
      <c r="AX1013" s="304">
        <v>-999</v>
      </c>
      <c r="AY1013" s="304">
        <v>-999</v>
      </c>
      <c r="AZ1013" s="304">
        <v>-999</v>
      </c>
      <c r="BA1013" s="304">
        <v>-999</v>
      </c>
      <c r="BB1013" s="304">
        <v>-999</v>
      </c>
      <c r="BC1013" s="304">
        <v>-999</v>
      </c>
      <c r="BD1013" s="304">
        <v>-999</v>
      </c>
      <c r="BE1013" s="304">
        <v>-999</v>
      </c>
      <c r="BF1013" s="304">
        <v>-999</v>
      </c>
      <c r="BG1013" s="304">
        <v>-999</v>
      </c>
      <c r="BH1013" s="304">
        <v>-999</v>
      </c>
      <c r="BI1013" s="304">
        <v>-999</v>
      </c>
      <c r="BJ1013" s="304" t="s">
        <v>4954</v>
      </c>
      <c r="BK1013" s="304" t="s">
        <v>4954</v>
      </c>
      <c r="BL1013" s="304" t="s">
        <v>4954</v>
      </c>
    </row>
    <row r="1014" spans="1:64" ht="15" hidden="1" customHeight="1" x14ac:dyDescent="0.2">
      <c r="A1014" s="304" t="s">
        <v>4922</v>
      </c>
      <c r="B1014" s="304" t="s">
        <v>5968</v>
      </c>
      <c r="C1014" s="304">
        <v>1018</v>
      </c>
      <c r="D1014" s="349" t="s">
        <v>595</v>
      </c>
      <c r="E1014" s="309">
        <v>-999</v>
      </c>
      <c r="F1014" s="309"/>
      <c r="G1014" s="324">
        <v>24.5412</v>
      </c>
      <c r="H1014" s="324">
        <v>120.91370000000001</v>
      </c>
      <c r="I1014" s="324" t="s">
        <v>254</v>
      </c>
      <c r="J1014" s="368">
        <f t="shared" si="302"/>
        <v>704.64</v>
      </c>
      <c r="K1014" s="331">
        <v>0.1</v>
      </c>
      <c r="L1014" s="304" t="str">
        <f t="shared" si="280"/>
        <v>C</v>
      </c>
      <c r="M1014" s="388">
        <v>0</v>
      </c>
      <c r="N1014" s="304"/>
      <c r="O1014" s="356">
        <v>32</v>
      </c>
      <c r="P1014" s="304">
        <v>704.64</v>
      </c>
      <c r="Q1014" s="309">
        <v>2243</v>
      </c>
      <c r="R1014" s="304" t="s">
        <v>5948</v>
      </c>
      <c r="S1014" s="304"/>
      <c r="T1014" s="304"/>
      <c r="U1014" s="304"/>
      <c r="V1014" s="304"/>
      <c r="W1014" s="304" t="s">
        <v>479</v>
      </c>
      <c r="X1014" s="304" t="s">
        <v>205</v>
      </c>
      <c r="Y1014" s="366">
        <f t="shared" si="282"/>
        <v>424.8</v>
      </c>
      <c r="Z1014" s="304"/>
      <c r="AA1014" s="304"/>
      <c r="AB1014" s="304" t="s">
        <v>205</v>
      </c>
      <c r="AC1014" s="304">
        <v>210</v>
      </c>
      <c r="AD1014" s="366">
        <v>704.64</v>
      </c>
      <c r="AE1014" s="304">
        <v>559.6</v>
      </c>
      <c r="AF1014" s="331" t="e">
        <f>EXP(IF(X1014="A",LN(#REF!),IF(X1014="B",LN(#REF!),IF(OR(X1014="C",X1014="D",X1014="CD"),LN(#REF!)+((LN(#REF!)-LN(#REF!))/(1+(EXP(LN(#REF!)-LN(AC1014))/#REF!))),IF(X1014="E",LN(204.2),"N/A")))))</f>
        <v>#REF!</v>
      </c>
      <c r="AG1014" s="304">
        <v>0.33</v>
      </c>
      <c r="AH1014" s="304">
        <v>0.14174200000000001</v>
      </c>
      <c r="AI1014" s="312"/>
      <c r="AJ1014" s="332">
        <v>760</v>
      </c>
      <c r="AK1014" s="304">
        <f t="shared" si="281"/>
        <v>760</v>
      </c>
      <c r="AL1014" s="304">
        <f t="shared" si="303"/>
        <v>0.43</v>
      </c>
      <c r="AM1014" s="389" t="str">
        <f t="shared" si="283"/>
        <v/>
      </c>
      <c r="AN1014" s="304"/>
      <c r="AO1014" s="304"/>
      <c r="AP1014" s="312"/>
      <c r="AQ1014" s="312"/>
      <c r="AR1014" s="312"/>
      <c r="AS1014" s="312"/>
      <c r="AT1014" s="312"/>
      <c r="AU1014" s="329">
        <f>VLOOKUP(C1014,[1]world!$A$2:$B$3555,2,FALSE)</f>
        <v>3</v>
      </c>
      <c r="AV1014" s="329">
        <v>547</v>
      </c>
      <c r="AW1014" s="304">
        <v>0.37</v>
      </c>
      <c r="AX1014" s="304">
        <v>22</v>
      </c>
      <c r="AY1014" s="304">
        <v>-999</v>
      </c>
      <c r="AZ1014" s="304">
        <v>-999</v>
      </c>
      <c r="BA1014" s="304">
        <v>22</v>
      </c>
      <c r="BB1014" s="304">
        <v>-999</v>
      </c>
      <c r="BC1014" s="304">
        <v>-999</v>
      </c>
      <c r="BD1014" s="304">
        <v>22</v>
      </c>
      <c r="BE1014" s="304">
        <v>22</v>
      </c>
      <c r="BF1014" s="304">
        <v>-999</v>
      </c>
      <c r="BG1014" s="304">
        <v>-999</v>
      </c>
      <c r="BH1014" s="304">
        <v>-999</v>
      </c>
      <c r="BI1014" s="304">
        <v>-999</v>
      </c>
      <c r="BJ1014" s="304">
        <v>0</v>
      </c>
      <c r="BK1014" s="304" t="s">
        <v>4954</v>
      </c>
      <c r="BL1014" s="304" t="s">
        <v>4954</v>
      </c>
    </row>
    <row r="1015" spans="1:64" ht="15" hidden="1" customHeight="1" x14ac:dyDescent="0.2">
      <c r="A1015" s="304" t="s">
        <v>4922</v>
      </c>
      <c r="B1015" s="304" t="s">
        <v>5968</v>
      </c>
      <c r="C1015" s="304">
        <v>1019</v>
      </c>
      <c r="D1015" s="349" t="s">
        <v>589</v>
      </c>
      <c r="E1015" s="309">
        <v>-999</v>
      </c>
      <c r="F1015" s="309"/>
      <c r="G1015" s="324">
        <v>24.468299999999999</v>
      </c>
      <c r="H1015" s="324">
        <v>120.85429999999999</v>
      </c>
      <c r="I1015" s="324" t="s">
        <v>254</v>
      </c>
      <c r="J1015" s="368">
        <f t="shared" si="302"/>
        <v>465.55</v>
      </c>
      <c r="K1015" s="331">
        <v>0.1</v>
      </c>
      <c r="L1015" s="304" t="str">
        <f t="shared" si="280"/>
        <v>C</v>
      </c>
      <c r="M1015" s="388">
        <v>0</v>
      </c>
      <c r="N1015" s="304"/>
      <c r="O1015" s="356">
        <v>33.5</v>
      </c>
      <c r="P1015" s="304">
        <v>465.55</v>
      </c>
      <c r="Q1015" s="309">
        <v>2244</v>
      </c>
      <c r="R1015" s="304" t="s">
        <v>5948</v>
      </c>
      <c r="S1015" s="304"/>
      <c r="T1015" s="304"/>
      <c r="U1015" s="304"/>
      <c r="V1015" s="304"/>
      <c r="W1015" s="304" t="s">
        <v>479</v>
      </c>
      <c r="X1015" s="304" t="s">
        <v>205</v>
      </c>
      <c r="Y1015" s="366">
        <f t="shared" si="282"/>
        <v>424.8</v>
      </c>
      <c r="Z1015" s="304"/>
      <c r="AA1015" s="304"/>
      <c r="AB1015" s="304" t="s">
        <v>205</v>
      </c>
      <c r="AC1015" s="304">
        <v>230</v>
      </c>
      <c r="AD1015" s="366">
        <v>465.55</v>
      </c>
      <c r="AE1015" s="304">
        <v>559.6</v>
      </c>
      <c r="AF1015" s="331" t="e">
        <f>EXP(IF(X1015="A",LN(#REF!),IF(X1015="B",LN(#REF!),IF(OR(X1015="C",X1015="D",X1015="CD"),LN(#REF!)+((LN(#REF!)-LN(#REF!))/(1+(EXP(LN(#REF!)-LN(AC1015))/#REF!))),IF(X1015="E",LN(204.2),"N/A")))))</f>
        <v>#REF!</v>
      </c>
      <c r="AG1015" s="304">
        <v>0.33</v>
      </c>
      <c r="AH1015" s="304">
        <v>0.119657</v>
      </c>
      <c r="AI1015" s="312"/>
      <c r="AJ1015" s="332">
        <v>760</v>
      </c>
      <c r="AK1015" s="304">
        <f t="shared" si="281"/>
        <v>760</v>
      </c>
      <c r="AL1015" s="304">
        <f t="shared" si="303"/>
        <v>0.43</v>
      </c>
      <c r="AM1015" s="389" t="str">
        <f t="shared" si="283"/>
        <v/>
      </c>
      <c r="AN1015" s="304"/>
      <c r="AO1015" s="304"/>
      <c r="AP1015" s="312"/>
      <c r="AQ1015" s="312"/>
      <c r="AR1015" s="312"/>
      <c r="AS1015" s="312"/>
      <c r="AT1015" s="312"/>
      <c r="AU1015" s="329">
        <f>VLOOKUP(C1015,[1]world!$A$2:$B$3555,2,FALSE)</f>
        <v>7</v>
      </c>
      <c r="AV1015" s="329">
        <v>388</v>
      </c>
      <c r="AW1015" s="304">
        <v>0.37</v>
      </c>
      <c r="AX1015" s="304">
        <v>-999</v>
      </c>
      <c r="AY1015" s="304">
        <v>-999</v>
      </c>
      <c r="AZ1015" s="304">
        <v>-999</v>
      </c>
      <c r="BA1015" s="304">
        <v>-999</v>
      </c>
      <c r="BB1015" s="304">
        <v>-999</v>
      </c>
      <c r="BC1015" s="304">
        <v>-999</v>
      </c>
      <c r="BD1015" s="304">
        <v>-999</v>
      </c>
      <c r="BE1015" s="304">
        <v>-999</v>
      </c>
      <c r="BF1015" s="304">
        <v>-999</v>
      </c>
      <c r="BG1015" s="304">
        <v>-999</v>
      </c>
      <c r="BH1015" s="304">
        <v>-999</v>
      </c>
      <c r="BI1015" s="304">
        <v>-999</v>
      </c>
      <c r="BJ1015" s="304" t="s">
        <v>4954</v>
      </c>
      <c r="BK1015" s="304" t="s">
        <v>4954</v>
      </c>
      <c r="BL1015" s="304" t="s">
        <v>4954</v>
      </c>
    </row>
    <row r="1016" spans="1:64" ht="15" hidden="1" customHeight="1" x14ac:dyDescent="0.2">
      <c r="A1016" s="304" t="s">
        <v>4922</v>
      </c>
      <c r="B1016" s="304" t="s">
        <v>5968</v>
      </c>
      <c r="C1016" s="304">
        <v>1020</v>
      </c>
      <c r="D1016" s="349" t="s">
        <v>606</v>
      </c>
      <c r="E1016" s="309">
        <v>-999</v>
      </c>
      <c r="F1016" s="309"/>
      <c r="G1016" s="324">
        <v>24.6188</v>
      </c>
      <c r="H1016" s="324">
        <v>120.9387</v>
      </c>
      <c r="I1016" s="324" t="s">
        <v>254</v>
      </c>
      <c r="J1016" s="368">
        <f t="shared" si="302"/>
        <v>520.37</v>
      </c>
      <c r="K1016" s="331">
        <v>0.1</v>
      </c>
      <c r="L1016" s="304" t="str">
        <f t="shared" si="280"/>
        <v>C</v>
      </c>
      <c r="M1016" s="388">
        <v>0</v>
      </c>
      <c r="N1016" s="304"/>
      <c r="O1016" s="356">
        <v>31</v>
      </c>
      <c r="P1016" s="304">
        <v>520.37</v>
      </c>
      <c r="Q1016" s="309">
        <v>2245</v>
      </c>
      <c r="R1016" s="304" t="s">
        <v>5948</v>
      </c>
      <c r="S1016" s="304"/>
      <c r="T1016" s="304"/>
      <c r="U1016" s="304"/>
      <c r="V1016" s="304"/>
      <c r="W1016" s="317" t="s">
        <v>560</v>
      </c>
      <c r="X1016" s="304" t="s">
        <v>232</v>
      </c>
      <c r="Y1016" s="366">
        <f t="shared" si="282"/>
        <v>506.6</v>
      </c>
      <c r="Z1016" s="304"/>
      <c r="AA1016" s="304"/>
      <c r="AB1016" s="304" t="s">
        <v>232</v>
      </c>
      <c r="AC1016" s="304">
        <v>23</v>
      </c>
      <c r="AD1016" s="366">
        <v>520.37</v>
      </c>
      <c r="AE1016" s="304">
        <v>683.9</v>
      </c>
      <c r="AF1016" s="331" t="e">
        <f>EXP(IF(X1016="A",LN(#REF!),IF(X1016="B",LN(#REF!),IF(OR(X1016="C",X1016="D",X1016="CD"),LN(#REF!)+((LN(#REF!)-LN(#REF!))/(1+(EXP(LN(#REF!)-LN(AC1016))/#REF!))),IF(X1016="E",LN(204.2),"N/A")))))</f>
        <v>#REF!</v>
      </c>
      <c r="AG1016" s="304">
        <v>0.37</v>
      </c>
      <c r="AH1016" s="304">
        <v>1.0726400000000001E-2</v>
      </c>
      <c r="AI1016" s="312"/>
      <c r="AJ1016" s="332">
        <v>439</v>
      </c>
      <c r="AK1016" s="304">
        <f t="shared" si="281"/>
        <v>425</v>
      </c>
      <c r="AL1016" s="304">
        <f t="shared" si="303"/>
        <v>0.43</v>
      </c>
      <c r="AM1016" s="389" t="str">
        <f t="shared" si="283"/>
        <v/>
      </c>
      <c r="AN1016" s="304"/>
      <c r="AO1016" s="304"/>
      <c r="AP1016" s="312"/>
      <c r="AQ1016" s="312"/>
      <c r="AR1016" s="312"/>
      <c r="AS1016" s="312"/>
      <c r="AT1016" s="312"/>
      <c r="AU1016" s="329">
        <f>VLOOKUP(C1016,[1]world!$A$2:$B$3555,2,FALSE)</f>
        <v>7</v>
      </c>
      <c r="AV1016" s="329">
        <v>388</v>
      </c>
      <c r="AW1016" s="304">
        <v>0.37</v>
      </c>
      <c r="AX1016" s="304">
        <v>-999</v>
      </c>
      <c r="AY1016" s="304">
        <v>-999</v>
      </c>
      <c r="AZ1016" s="304">
        <v>-999</v>
      </c>
      <c r="BA1016" s="304">
        <v>-999</v>
      </c>
      <c r="BB1016" s="304">
        <v>-999</v>
      </c>
      <c r="BC1016" s="304">
        <v>-999</v>
      </c>
      <c r="BD1016" s="304">
        <v>-999</v>
      </c>
      <c r="BE1016" s="304">
        <v>-999</v>
      </c>
      <c r="BF1016" s="304">
        <v>-999</v>
      </c>
      <c r="BG1016" s="304">
        <v>-999</v>
      </c>
      <c r="BH1016" s="304">
        <v>-999</v>
      </c>
      <c r="BI1016" s="304">
        <v>-999</v>
      </c>
      <c r="BJ1016" s="304" t="s">
        <v>4954</v>
      </c>
      <c r="BK1016" s="304" t="s">
        <v>4954</v>
      </c>
      <c r="BL1016" s="304" t="s">
        <v>4954</v>
      </c>
    </row>
    <row r="1017" spans="1:64" ht="15" hidden="1" customHeight="1" x14ac:dyDescent="0.2">
      <c r="A1017" s="304" t="s">
        <v>208</v>
      </c>
      <c r="B1017" s="304" t="s">
        <v>5968</v>
      </c>
      <c r="C1017" s="304">
        <v>1021</v>
      </c>
      <c r="D1017" s="349" t="s">
        <v>552</v>
      </c>
      <c r="E1017" s="309">
        <v>-999</v>
      </c>
      <c r="F1017" s="309"/>
      <c r="G1017" s="324">
        <v>24.18</v>
      </c>
      <c r="H1017" s="324">
        <v>120.59399999999999</v>
      </c>
      <c r="I1017" s="324" t="s">
        <v>214</v>
      </c>
      <c r="J1017" s="368">
        <f>AD1017</f>
        <v>551.21</v>
      </c>
      <c r="K1017" s="331">
        <v>0.1</v>
      </c>
      <c r="L1017" s="304" t="str">
        <f t="shared" si="280"/>
        <v>C</v>
      </c>
      <c r="M1017" s="388">
        <v>0</v>
      </c>
      <c r="N1017" s="304"/>
      <c r="O1017" s="356"/>
      <c r="P1017" s="356"/>
      <c r="Q1017" s="356"/>
      <c r="R1017" s="304" t="s">
        <v>209</v>
      </c>
      <c r="S1017" s="304"/>
      <c r="T1017" s="304"/>
      <c r="U1017" s="304"/>
      <c r="V1017" s="304"/>
      <c r="W1017" s="315" t="s">
        <v>204</v>
      </c>
      <c r="X1017" s="304" t="s">
        <v>205</v>
      </c>
      <c r="Y1017" s="366">
        <f t="shared" si="282"/>
        <v>424.8</v>
      </c>
      <c r="Z1017" s="304"/>
      <c r="AA1017" s="304"/>
      <c r="AB1017" s="304" t="s">
        <v>205</v>
      </c>
      <c r="AC1017" s="304">
        <v>160</v>
      </c>
      <c r="AD1017" s="366">
        <v>551.21</v>
      </c>
      <c r="AE1017" s="304">
        <v>559.6</v>
      </c>
      <c r="AF1017" s="331" t="e">
        <f>EXP(IF(X1017="A",LN(#REF!),IF(X1017="B",LN(#REF!),IF(OR(X1017="C",X1017="D",X1017="CD"),LN(#REF!)+((LN(#REF!)-LN(#REF!))/(1+(EXP(LN(#REF!)-LN(AC1017))/#REF!))),IF(X1017="E",LN(204.2),"N/A")))))</f>
        <v>#REF!</v>
      </c>
      <c r="AG1017" s="304">
        <v>0.33</v>
      </c>
      <c r="AH1017" s="304">
        <v>5.3365599999999999E-2</v>
      </c>
      <c r="AI1017" s="312"/>
      <c r="AJ1017" s="332">
        <v>760</v>
      </c>
      <c r="AK1017" s="304">
        <f t="shared" si="281"/>
        <v>760</v>
      </c>
      <c r="AL1017" s="304">
        <f t="shared" si="303"/>
        <v>0.43</v>
      </c>
      <c r="AM1017" s="389" t="str">
        <f t="shared" si="283"/>
        <v/>
      </c>
      <c r="AN1017" s="304"/>
      <c r="AO1017" s="304"/>
      <c r="AP1017" s="312"/>
      <c r="AQ1017" s="312"/>
      <c r="AR1017" s="312"/>
      <c r="AS1017" s="312"/>
      <c r="AT1017" s="312"/>
      <c r="AU1017" s="329">
        <f>VLOOKUP(C1017,[1]world!$A$2:$B$3555,2,FALSE)</f>
        <v>4</v>
      </c>
      <c r="AV1017" s="329">
        <v>459</v>
      </c>
      <c r="AW1017" s="304">
        <v>0.37</v>
      </c>
      <c r="AX1017" s="304">
        <v>-999</v>
      </c>
      <c r="AY1017" s="304">
        <v>-999</v>
      </c>
      <c r="AZ1017" s="304">
        <v>-999</v>
      </c>
      <c r="BA1017" s="304">
        <v>-999</v>
      </c>
      <c r="BB1017" s="304">
        <v>-999</v>
      </c>
      <c r="BC1017" s="304">
        <v>-999</v>
      </c>
      <c r="BD1017" s="304">
        <v>-999</v>
      </c>
      <c r="BE1017" s="304">
        <v>-999</v>
      </c>
      <c r="BF1017" s="304">
        <v>-999</v>
      </c>
      <c r="BG1017" s="304">
        <v>-999</v>
      </c>
      <c r="BH1017" s="304">
        <v>-999</v>
      </c>
      <c r="BI1017" s="304">
        <v>-999</v>
      </c>
      <c r="BJ1017" s="304" t="s">
        <v>4954</v>
      </c>
      <c r="BK1017" s="304" t="s">
        <v>4954</v>
      </c>
      <c r="BL1017" s="304" t="s">
        <v>4954</v>
      </c>
    </row>
    <row r="1018" spans="1:64" ht="15" hidden="1" customHeight="1" x14ac:dyDescent="0.2">
      <c r="A1018" s="304" t="s">
        <v>4922</v>
      </c>
      <c r="B1018" s="304" t="s">
        <v>5968</v>
      </c>
      <c r="C1018" s="304">
        <v>1022</v>
      </c>
      <c r="D1018" s="349" t="s">
        <v>550</v>
      </c>
      <c r="E1018" s="309">
        <v>-999</v>
      </c>
      <c r="F1018" s="309"/>
      <c r="G1018" s="324">
        <v>24.178999999999998</v>
      </c>
      <c r="H1018" s="324">
        <v>120.6902</v>
      </c>
      <c r="I1018" s="324" t="s">
        <v>214</v>
      </c>
      <c r="J1018" s="368">
        <f>P1018</f>
        <v>487.27</v>
      </c>
      <c r="K1018" s="331">
        <v>0.1</v>
      </c>
      <c r="L1018" s="304" t="str">
        <f t="shared" si="280"/>
        <v>C</v>
      </c>
      <c r="M1018" s="388">
        <v>0</v>
      </c>
      <c r="N1018" s="304"/>
      <c r="O1018" s="356">
        <v>33</v>
      </c>
      <c r="P1018" s="304">
        <v>487.27</v>
      </c>
      <c r="Q1018" s="309">
        <v>2293</v>
      </c>
      <c r="R1018" s="304" t="s">
        <v>5948</v>
      </c>
      <c r="S1018" s="304"/>
      <c r="T1018" s="304"/>
      <c r="U1018" s="304"/>
      <c r="V1018" s="304"/>
      <c r="W1018" s="315" t="s">
        <v>225</v>
      </c>
      <c r="X1018" s="304" t="s">
        <v>213</v>
      </c>
      <c r="Y1018" s="366">
        <f t="shared" si="282"/>
        <v>274.5</v>
      </c>
      <c r="Z1018" s="304"/>
      <c r="AA1018" s="304"/>
      <c r="AB1018" s="304" t="s">
        <v>213</v>
      </c>
      <c r="AC1018" s="304">
        <v>123</v>
      </c>
      <c r="AD1018" s="366">
        <v>487.27</v>
      </c>
      <c r="AE1018" s="304">
        <v>500</v>
      </c>
      <c r="AF1018" s="331" t="e">
        <f>EXP(IF(X1018="A",LN(#REF!),IF(X1018="B",LN(#REF!),IF(OR(X1018="C",X1018="D",X1018="CD"),LN(#REF!)+((LN(#REF!)-LN(#REF!))/(1+(EXP(LN(#REF!)-LN(AC1018))/#REF!))),IF(X1018="E",LN(204.2),"N/A")))))</f>
        <v>#REF!</v>
      </c>
      <c r="AG1018" s="304">
        <v>0.33</v>
      </c>
      <c r="AH1018" s="304">
        <v>9.7028199999999992E-3</v>
      </c>
      <c r="AI1018" s="312"/>
      <c r="AJ1018" s="332">
        <v>416</v>
      </c>
      <c r="AK1018" s="304">
        <f t="shared" si="281"/>
        <v>425</v>
      </c>
      <c r="AL1018" s="304">
        <f t="shared" si="303"/>
        <v>0.43</v>
      </c>
      <c r="AM1018" s="389" t="str">
        <f t="shared" si="283"/>
        <v/>
      </c>
      <c r="AN1018" s="304"/>
      <c r="AO1018" s="304"/>
      <c r="AP1018" s="312"/>
      <c r="AQ1018" s="312"/>
      <c r="AR1018" s="312"/>
      <c r="AS1018" s="312"/>
      <c r="AT1018" s="312"/>
      <c r="AU1018" s="329">
        <f>VLOOKUP(C1018,[1]world!$A$2:$B$3555,2,FALSE)</f>
        <v>11</v>
      </c>
      <c r="AV1018" s="329">
        <v>328</v>
      </c>
      <c r="AW1018" s="304">
        <v>0.37</v>
      </c>
      <c r="AX1018" s="304">
        <v>-999</v>
      </c>
      <c r="AY1018" s="304">
        <v>-999</v>
      </c>
      <c r="AZ1018" s="304">
        <v>-999</v>
      </c>
      <c r="BA1018" s="304">
        <v>-999</v>
      </c>
      <c r="BB1018" s="304">
        <v>-999</v>
      </c>
      <c r="BC1018" s="304">
        <v>-999</v>
      </c>
      <c r="BD1018" s="304">
        <v>-999</v>
      </c>
      <c r="BE1018" s="304">
        <v>-999</v>
      </c>
      <c r="BF1018" s="304">
        <v>-999</v>
      </c>
      <c r="BG1018" s="304">
        <v>-999</v>
      </c>
      <c r="BH1018" s="304">
        <v>-999</v>
      </c>
      <c r="BI1018" s="304">
        <v>-999</v>
      </c>
      <c r="BJ1018" s="304" t="s">
        <v>4954</v>
      </c>
      <c r="BK1018" s="304" t="s">
        <v>4954</v>
      </c>
      <c r="BL1018" s="304" t="s">
        <v>4954</v>
      </c>
    </row>
    <row r="1019" spans="1:64" ht="15" hidden="1" customHeight="1" x14ac:dyDescent="0.2">
      <c r="A1019" s="304" t="s">
        <v>208</v>
      </c>
      <c r="B1019" s="304" t="s">
        <v>5968</v>
      </c>
      <c r="C1019" s="304">
        <v>1023</v>
      </c>
      <c r="D1019" s="349" t="s">
        <v>553</v>
      </c>
      <c r="E1019" s="309">
        <v>-999</v>
      </c>
      <c r="F1019" s="309"/>
      <c r="G1019" s="324">
        <v>24.1815</v>
      </c>
      <c r="H1019" s="324">
        <v>120.63379999999999</v>
      </c>
      <c r="I1019" s="324" t="s">
        <v>214</v>
      </c>
      <c r="J1019" s="368">
        <f>IF(P1019&gt;0,IF(O1019&gt;=20,P1019,IF(#REF!="",IF(AS1019&gt;0,AS1019,IF(Y1019&gt;0,Y1019,"-")),IF(#REF!="",#REF!,#REF!))),IF(#REF!="",IF(AS1019&gt;0,AS1019,IF(Y1019&gt;0,Y1019,"-")),IF(#REF!="",#REF!,#REF!)))</f>
        <v>542.41</v>
      </c>
      <c r="K1019" s="331">
        <v>0.1</v>
      </c>
      <c r="L1019" s="304" t="str">
        <f t="shared" si="280"/>
        <v>C</v>
      </c>
      <c r="M1019" s="388">
        <v>0</v>
      </c>
      <c r="N1019" s="304"/>
      <c r="O1019" s="356">
        <v>32.5</v>
      </c>
      <c r="P1019" s="356">
        <v>542.41</v>
      </c>
      <c r="Q1019" s="309">
        <v>3296</v>
      </c>
      <c r="R1019" s="304" t="s">
        <v>5948</v>
      </c>
      <c r="S1019" s="304"/>
      <c r="T1019" s="304"/>
      <c r="U1019" s="304"/>
      <c r="V1019" s="304"/>
      <c r="W1019" s="315" t="s">
        <v>225</v>
      </c>
      <c r="X1019" s="304" t="s">
        <v>213</v>
      </c>
      <c r="Y1019" s="366">
        <f t="shared" si="282"/>
        <v>274.5</v>
      </c>
      <c r="Z1019" s="304"/>
      <c r="AA1019" s="304"/>
      <c r="AB1019" s="304" t="s">
        <v>213</v>
      </c>
      <c r="AC1019" s="304">
        <v>89</v>
      </c>
      <c r="AD1019" s="366">
        <v>542.41</v>
      </c>
      <c r="AE1019" s="304">
        <v>500</v>
      </c>
      <c r="AF1019" s="331" t="e">
        <f>EXP(IF(X1019="A",LN(#REF!),IF(X1019="B",LN(#REF!),IF(OR(X1019="C",X1019="D",X1019="CD"),LN(#REF!)+((LN(#REF!)-LN(#REF!))/(1+(EXP(LN(#REF!)-LN(AC1019))/#REF!))),IF(X1019="E",LN(204.2),"N/A")))))</f>
        <v>#REF!</v>
      </c>
      <c r="AG1019" s="304">
        <v>0.33</v>
      </c>
      <c r="AH1019" s="304">
        <v>1.03727E-2</v>
      </c>
      <c r="AI1019" s="312"/>
      <c r="AJ1019" s="332">
        <v>431</v>
      </c>
      <c r="AK1019" s="304">
        <f t="shared" si="281"/>
        <v>425</v>
      </c>
      <c r="AL1019" s="304">
        <f t="shared" si="303"/>
        <v>0.43</v>
      </c>
      <c r="AM1019" s="389" t="str">
        <f t="shared" si="283"/>
        <v/>
      </c>
      <c r="AN1019" s="304"/>
      <c r="AO1019" s="304"/>
      <c r="AP1019" s="312"/>
      <c r="AQ1019" s="312"/>
      <c r="AR1019" s="312"/>
      <c r="AS1019" s="312"/>
      <c r="AT1019" s="312"/>
      <c r="AU1019" s="329">
        <f>VLOOKUP(C1019,[1]world!$A$2:$B$3555,2,FALSE)</f>
        <v>8</v>
      </c>
      <c r="AV1019" s="329">
        <v>374</v>
      </c>
      <c r="AW1019" s="304">
        <v>0.37</v>
      </c>
      <c r="AX1019" s="304">
        <v>-999</v>
      </c>
      <c r="AY1019" s="304">
        <v>-999</v>
      </c>
      <c r="AZ1019" s="304">
        <v>-999</v>
      </c>
      <c r="BA1019" s="304">
        <v>-999</v>
      </c>
      <c r="BB1019" s="304">
        <v>-999</v>
      </c>
      <c r="BC1019" s="304">
        <v>-999</v>
      </c>
      <c r="BD1019" s="304">
        <v>-999</v>
      </c>
      <c r="BE1019" s="304">
        <v>-999</v>
      </c>
      <c r="BF1019" s="304">
        <v>-999</v>
      </c>
      <c r="BG1019" s="304">
        <v>-999</v>
      </c>
      <c r="BH1019" s="304">
        <v>-999</v>
      </c>
      <c r="BI1019" s="304">
        <v>-999</v>
      </c>
      <c r="BJ1019" s="304" t="s">
        <v>4954</v>
      </c>
      <c r="BK1019" s="304" t="s">
        <v>4954</v>
      </c>
      <c r="BL1019" s="304" t="s">
        <v>4954</v>
      </c>
    </row>
    <row r="1020" spans="1:64" ht="15" hidden="1" customHeight="1" x14ac:dyDescent="0.2">
      <c r="A1020" s="304" t="s">
        <v>4922</v>
      </c>
      <c r="B1020" s="304" t="s">
        <v>5968</v>
      </c>
      <c r="C1020" s="304">
        <v>1024</v>
      </c>
      <c r="D1020" s="349" t="s">
        <v>546</v>
      </c>
      <c r="E1020" s="309">
        <v>-999</v>
      </c>
      <c r="F1020" s="309"/>
      <c r="G1020" s="324">
        <v>24.160299999999999</v>
      </c>
      <c r="H1020" s="324">
        <v>120.65179999999999</v>
      </c>
      <c r="I1020" s="324" t="s">
        <v>214</v>
      </c>
      <c r="J1020" s="368">
        <f>EXP(0.21*LN(Y1020)+0.33*LN(AF1020)+0.28*LN(AJ1020)+0.18*LN(AV1020))</f>
        <v>350.26272017670664</v>
      </c>
      <c r="K1020" s="331">
        <f>SQRT(0.21*AA1020^2+0.33*AG1020^2+0.28*AL1020^2+0.18*AW1020^2)</f>
        <v>0.3735866699977396</v>
      </c>
      <c r="L1020" s="304" t="str">
        <f t="shared" si="280"/>
        <v>D</v>
      </c>
      <c r="M1020" s="388" t="s">
        <v>6093</v>
      </c>
      <c r="N1020" s="304"/>
      <c r="O1020" s="356"/>
      <c r="P1020" s="356"/>
      <c r="Q1020" s="356"/>
      <c r="R1020" s="304"/>
      <c r="S1020" s="304"/>
      <c r="T1020" s="304"/>
      <c r="U1020" s="304"/>
      <c r="V1020" s="304"/>
      <c r="W1020" s="315" t="s">
        <v>225</v>
      </c>
      <c r="X1020" s="304" t="s">
        <v>213</v>
      </c>
      <c r="Y1020" s="366">
        <f t="shared" si="282"/>
        <v>274.5</v>
      </c>
      <c r="Z1020" s="304"/>
      <c r="AA1020" s="331">
        <v>0.36</v>
      </c>
      <c r="AB1020" s="304" t="s">
        <v>213</v>
      </c>
      <c r="AC1020" s="304">
        <v>68</v>
      </c>
      <c r="AD1020" s="366">
        <v>0</v>
      </c>
      <c r="AE1020" s="304">
        <v>400</v>
      </c>
      <c r="AF1020" s="331">
        <f>EXP(IF(X1020="A",LN(683.9),IF(X1020="B",LN(559.6),IF(OR(X1020="C",X1020="D",X1020="CD"),LN(225)+((LN(513)-LN(225))/(1+(EXP(LN(31.4)-LN(AC1020))/0.48))),IF(X1020="E",LN(204.2),"N/A")))))</f>
        <v>342.4642717776955</v>
      </c>
      <c r="AG1020" s="304">
        <v>0.33</v>
      </c>
      <c r="AH1020" s="304">
        <v>9.5961699999999994E-3</v>
      </c>
      <c r="AI1020" s="312"/>
      <c r="AJ1020" s="332">
        <v>414</v>
      </c>
      <c r="AK1020" s="304">
        <f t="shared" si="281"/>
        <v>425</v>
      </c>
      <c r="AL1020" s="363">
        <v>0.43</v>
      </c>
      <c r="AM1020" s="389" t="str">
        <f t="shared" si="283"/>
        <v/>
      </c>
      <c r="AN1020" s="304"/>
      <c r="AO1020" s="304"/>
      <c r="AP1020" s="312"/>
      <c r="AQ1020" s="312"/>
      <c r="AR1020" s="312"/>
      <c r="AS1020" s="312"/>
      <c r="AT1020" s="312"/>
      <c r="AU1020" s="329">
        <f>VLOOKUP(C1020,[1]world!$A$2:$B$3555,2,FALSE)</f>
        <v>8</v>
      </c>
      <c r="AV1020" s="329">
        <v>374</v>
      </c>
      <c r="AW1020" s="304">
        <v>0.37</v>
      </c>
      <c r="AX1020" s="304">
        <v>-999</v>
      </c>
      <c r="AY1020" s="304">
        <v>-999</v>
      </c>
      <c r="AZ1020" s="304">
        <v>-999</v>
      </c>
      <c r="BA1020" s="304">
        <v>-999</v>
      </c>
      <c r="BB1020" s="304">
        <v>-999</v>
      </c>
      <c r="BC1020" s="304">
        <v>-999</v>
      </c>
      <c r="BD1020" s="304">
        <v>-999</v>
      </c>
      <c r="BE1020" s="304">
        <v>-999</v>
      </c>
      <c r="BF1020" s="304">
        <v>-999</v>
      </c>
      <c r="BG1020" s="304">
        <v>-999</v>
      </c>
      <c r="BH1020" s="304">
        <v>-999</v>
      </c>
      <c r="BI1020" s="304">
        <v>-999</v>
      </c>
      <c r="BJ1020" s="304" t="s">
        <v>4954</v>
      </c>
      <c r="BK1020" s="304" t="s">
        <v>4954</v>
      </c>
      <c r="BL1020" s="304" t="s">
        <v>4954</v>
      </c>
    </row>
    <row r="1021" spans="1:64" ht="15" hidden="1" customHeight="1" x14ac:dyDescent="0.2">
      <c r="A1021" s="304" t="s">
        <v>4922</v>
      </c>
      <c r="B1021" s="304" t="s">
        <v>5968</v>
      </c>
      <c r="C1021" s="304">
        <v>1025</v>
      </c>
      <c r="D1021" s="349" t="s">
        <v>559</v>
      </c>
      <c r="E1021" s="309">
        <v>-999</v>
      </c>
      <c r="F1021" s="309"/>
      <c r="G1021" s="324">
        <v>24.198</v>
      </c>
      <c r="H1021" s="324">
        <v>120.7393</v>
      </c>
      <c r="I1021" s="324" t="s">
        <v>254</v>
      </c>
      <c r="J1021" s="368">
        <f>P1021</f>
        <v>393.17</v>
      </c>
      <c r="K1021" s="331">
        <v>0.1</v>
      </c>
      <c r="L1021" s="304" t="str">
        <f t="shared" si="280"/>
        <v>C</v>
      </c>
      <c r="M1021" s="388">
        <v>0</v>
      </c>
      <c r="N1021" s="304"/>
      <c r="O1021" s="356"/>
      <c r="P1021" s="304">
        <v>393.17</v>
      </c>
      <c r="Q1021" s="310" t="s">
        <v>340</v>
      </c>
      <c r="R1021" s="304" t="s">
        <v>340</v>
      </c>
      <c r="S1021" s="304"/>
      <c r="T1021" s="304"/>
      <c r="U1021" s="304"/>
      <c r="V1021" s="304"/>
      <c r="W1021" s="317" t="s">
        <v>560</v>
      </c>
      <c r="X1021" s="304" t="s">
        <v>232</v>
      </c>
      <c r="Y1021" s="366">
        <f t="shared" si="282"/>
        <v>506.6</v>
      </c>
      <c r="Z1021" s="304"/>
      <c r="AA1021" s="304"/>
      <c r="AB1021" s="304" t="s">
        <v>232</v>
      </c>
      <c r="AC1021" s="304">
        <v>170</v>
      </c>
      <c r="AD1021" s="366">
        <v>579.1</v>
      </c>
      <c r="AE1021" s="304">
        <v>683.9</v>
      </c>
      <c r="AF1021" s="331" t="e">
        <f>EXP(IF(X1021="A",LN(#REF!),IF(X1021="B",LN(#REF!),IF(OR(X1021="C",X1021="D",X1021="CD"),LN(#REF!)+((LN(#REF!)-LN(#REF!))/(1+(EXP(LN(#REF!)-LN(AC1021))/#REF!))),IF(X1021="E",LN(204.2),"N/A")))))</f>
        <v>#REF!</v>
      </c>
      <c r="AG1021" s="304">
        <v>0.37</v>
      </c>
      <c r="AH1021" s="304">
        <v>2.6955900000000001E-2</v>
      </c>
      <c r="AI1021" s="312"/>
      <c r="AJ1021" s="332">
        <v>760</v>
      </c>
      <c r="AK1021" s="304">
        <f t="shared" si="281"/>
        <v>760</v>
      </c>
      <c r="AL1021" s="304">
        <f>IF(AH1021&lt;=0.0022,0.2,0.43)</f>
        <v>0.43</v>
      </c>
      <c r="AM1021" s="389" t="str">
        <f t="shared" si="283"/>
        <v/>
      </c>
      <c r="AN1021" s="304"/>
      <c r="AO1021" s="304"/>
      <c r="AP1021" s="312"/>
      <c r="AQ1021" s="312"/>
      <c r="AR1021" s="312"/>
      <c r="AS1021" s="312"/>
      <c r="AT1021" s="312"/>
      <c r="AU1021" s="329">
        <f>VLOOKUP(C1021,[1]world!$A$2:$B$3555,2,FALSE)</f>
        <v>3</v>
      </c>
      <c r="AV1021" s="329">
        <v>547</v>
      </c>
      <c r="AW1021" s="304">
        <v>0.37</v>
      </c>
      <c r="AX1021" s="304">
        <v>-999</v>
      </c>
      <c r="AY1021" s="304">
        <v>-999</v>
      </c>
      <c r="AZ1021" s="304">
        <v>-999</v>
      </c>
      <c r="BA1021" s="304">
        <v>-999</v>
      </c>
      <c r="BB1021" s="304">
        <v>-999</v>
      </c>
      <c r="BC1021" s="304">
        <v>-999</v>
      </c>
      <c r="BD1021" s="304">
        <v>-999</v>
      </c>
      <c r="BE1021" s="304">
        <v>-999</v>
      </c>
      <c r="BF1021" s="304">
        <v>-999</v>
      </c>
      <c r="BG1021" s="304">
        <v>-999</v>
      </c>
      <c r="BH1021" s="304">
        <v>-999</v>
      </c>
      <c r="BI1021" s="304">
        <v>-999</v>
      </c>
      <c r="BJ1021" s="304" t="s">
        <v>4954</v>
      </c>
      <c r="BK1021" s="304" t="s">
        <v>4954</v>
      </c>
      <c r="BL1021" s="304" t="s">
        <v>4954</v>
      </c>
    </row>
    <row r="1022" spans="1:64" ht="15" hidden="1" customHeight="1" x14ac:dyDescent="0.2">
      <c r="A1022" s="304" t="s">
        <v>4922</v>
      </c>
      <c r="B1022" s="304" t="s">
        <v>5968</v>
      </c>
      <c r="C1022" s="304">
        <v>1026</v>
      </c>
      <c r="D1022" s="349" t="s">
        <v>556</v>
      </c>
      <c r="E1022" s="309">
        <v>-999</v>
      </c>
      <c r="F1022" s="309"/>
      <c r="G1022" s="324">
        <v>24.1935</v>
      </c>
      <c r="H1022" s="324">
        <v>120.6688</v>
      </c>
      <c r="I1022" s="324" t="s">
        <v>254</v>
      </c>
      <c r="J1022" s="368">
        <f>P1022</f>
        <v>454.55</v>
      </c>
      <c r="K1022" s="331">
        <v>0.1</v>
      </c>
      <c r="L1022" s="304" t="str">
        <f t="shared" si="280"/>
        <v>C</v>
      </c>
      <c r="M1022" s="388">
        <v>0</v>
      </c>
      <c r="N1022" s="304"/>
      <c r="O1022" s="356">
        <v>33</v>
      </c>
      <c r="P1022" s="304">
        <v>454.55</v>
      </c>
      <c r="Q1022" s="309">
        <v>2294</v>
      </c>
      <c r="R1022" s="304" t="s">
        <v>5948</v>
      </c>
      <c r="S1022" s="304"/>
      <c r="T1022" s="304"/>
      <c r="U1022" s="304"/>
      <c r="V1022" s="304"/>
      <c r="W1022" s="315" t="s">
        <v>253</v>
      </c>
      <c r="X1022" s="304" t="s">
        <v>213</v>
      </c>
      <c r="Y1022" s="366">
        <f t="shared" si="282"/>
        <v>274.5</v>
      </c>
      <c r="Z1022" s="304"/>
      <c r="AA1022" s="304"/>
      <c r="AB1022" s="304" t="s">
        <v>213</v>
      </c>
      <c r="AC1022" s="304">
        <v>127</v>
      </c>
      <c r="AD1022" s="366">
        <v>454.55</v>
      </c>
      <c r="AE1022" s="304">
        <v>500</v>
      </c>
      <c r="AF1022" s="331" t="e">
        <f>EXP(IF(X1022="A",LN(#REF!),IF(X1022="B",LN(#REF!),IF(OR(X1022="C",X1022="D",X1022="CD"),LN(#REF!)+((LN(#REF!)-LN(#REF!))/(1+(EXP(LN(#REF!)-LN(AC1022))/#REF!))),IF(X1022="E",LN(204.2),"N/A")))))</f>
        <v>#REF!</v>
      </c>
      <c r="AG1022" s="304">
        <v>0.33</v>
      </c>
      <c r="AH1022" s="304">
        <v>8.4439100000000007E-3</v>
      </c>
      <c r="AI1022" s="312"/>
      <c r="AJ1022" s="332">
        <v>388</v>
      </c>
      <c r="AK1022" s="304">
        <f t="shared" si="281"/>
        <v>425</v>
      </c>
      <c r="AL1022" s="304">
        <f>IF(AH1022&lt;=0.0022,0.2,0.43)</f>
        <v>0.43</v>
      </c>
      <c r="AM1022" s="389" t="str">
        <f t="shared" si="283"/>
        <v/>
      </c>
      <c r="AN1022" s="304"/>
      <c r="AO1022" s="304"/>
      <c r="AP1022" s="312"/>
      <c r="AQ1022" s="312"/>
      <c r="AR1022" s="312"/>
      <c r="AS1022" s="312"/>
      <c r="AT1022" s="312"/>
      <c r="AU1022" s="329">
        <f>VLOOKUP(C1022,[1]world!$A$2:$B$3555,2,FALSE)</f>
        <v>12</v>
      </c>
      <c r="AV1022" s="329">
        <v>297</v>
      </c>
      <c r="AW1022" s="304">
        <v>0.37</v>
      </c>
      <c r="AX1022" s="304">
        <v>-999</v>
      </c>
      <c r="AY1022" s="304">
        <v>-999</v>
      </c>
      <c r="AZ1022" s="304">
        <v>-999</v>
      </c>
      <c r="BA1022" s="304">
        <v>-999</v>
      </c>
      <c r="BB1022" s="304">
        <v>-999</v>
      </c>
      <c r="BC1022" s="304">
        <v>-999</v>
      </c>
      <c r="BD1022" s="304">
        <v>-999</v>
      </c>
      <c r="BE1022" s="304">
        <v>-999</v>
      </c>
      <c r="BF1022" s="304">
        <v>-999</v>
      </c>
      <c r="BG1022" s="304">
        <v>-999</v>
      </c>
      <c r="BH1022" s="304">
        <v>-999</v>
      </c>
      <c r="BI1022" s="304">
        <v>-999</v>
      </c>
      <c r="BJ1022" s="304" t="s">
        <v>4954</v>
      </c>
      <c r="BK1022" s="304" t="s">
        <v>4954</v>
      </c>
      <c r="BL1022" s="304" t="s">
        <v>4954</v>
      </c>
    </row>
    <row r="1023" spans="1:64" ht="15" hidden="1" customHeight="1" x14ac:dyDescent="0.2">
      <c r="A1023" s="304" t="s">
        <v>4922</v>
      </c>
      <c r="B1023" s="304" t="s">
        <v>5968</v>
      </c>
      <c r="C1023" s="304">
        <v>1027</v>
      </c>
      <c r="D1023" s="349" t="s">
        <v>547</v>
      </c>
      <c r="E1023" s="309">
        <v>-999</v>
      </c>
      <c r="F1023" s="309"/>
      <c r="G1023" s="324">
        <v>24.161200000000001</v>
      </c>
      <c r="H1023" s="324">
        <v>120.675</v>
      </c>
      <c r="I1023" s="324" t="s">
        <v>244</v>
      </c>
      <c r="J1023" s="368">
        <f>P1023</f>
        <v>460.69</v>
      </c>
      <c r="K1023" s="331">
        <v>0.1</v>
      </c>
      <c r="L1023" s="304" t="str">
        <f t="shared" si="280"/>
        <v>C</v>
      </c>
      <c r="M1023" s="388">
        <v>0</v>
      </c>
      <c r="N1023" s="304"/>
      <c r="O1023" s="356">
        <v>33</v>
      </c>
      <c r="P1023" s="304">
        <v>460.69</v>
      </c>
      <c r="Q1023" s="309">
        <v>2295</v>
      </c>
      <c r="R1023" s="304" t="s">
        <v>5948</v>
      </c>
      <c r="S1023" s="304"/>
      <c r="T1023" s="304"/>
      <c r="U1023" s="304"/>
      <c r="V1023" s="304"/>
      <c r="W1023" s="315" t="s">
        <v>326</v>
      </c>
      <c r="X1023" s="304" t="s">
        <v>213</v>
      </c>
      <c r="Y1023" s="366">
        <f t="shared" si="282"/>
        <v>274.5</v>
      </c>
      <c r="Z1023" s="304"/>
      <c r="AA1023" s="304"/>
      <c r="AB1023" s="304" t="s">
        <v>213</v>
      </c>
      <c r="AC1023" s="304">
        <v>97</v>
      </c>
      <c r="AD1023" s="366">
        <v>460.69</v>
      </c>
      <c r="AE1023" s="304">
        <v>500</v>
      </c>
      <c r="AF1023" s="331" t="e">
        <f>EXP(IF(X1023="A",LN(#REF!),IF(X1023="B",LN(#REF!),IF(OR(X1023="C",X1023="D",X1023="CD"),LN(#REF!)+((LN(#REF!)-LN(#REF!))/(1+(EXP(LN(#REF!)-LN(AC1023))/#REF!))),IF(X1023="E",LN(204.2),"N/A")))))</f>
        <v>#REF!</v>
      </c>
      <c r="AG1023" s="304">
        <v>0.33</v>
      </c>
      <c r="AH1023" s="304">
        <v>1.20505E-2</v>
      </c>
      <c r="AI1023" s="312"/>
      <c r="AJ1023" s="332">
        <v>469</v>
      </c>
      <c r="AK1023" s="304">
        <f t="shared" si="281"/>
        <v>425</v>
      </c>
      <c r="AL1023" s="304">
        <f>IF(AH1023&lt;=0.0022,0.2,0.43)</f>
        <v>0.43</v>
      </c>
      <c r="AM1023" s="389" t="str">
        <f t="shared" si="283"/>
        <v/>
      </c>
      <c r="AN1023" s="304"/>
      <c r="AO1023" s="304"/>
      <c r="AP1023" s="312"/>
      <c r="AQ1023" s="312"/>
      <c r="AR1023" s="312"/>
      <c r="AS1023" s="312"/>
      <c r="AT1023" s="312"/>
      <c r="AU1023" s="329">
        <f>VLOOKUP(C1023,[1]world!$A$2:$B$3555,2,FALSE)</f>
        <v>8</v>
      </c>
      <c r="AV1023" s="329">
        <v>374</v>
      </c>
      <c r="AW1023" s="304">
        <v>0.37</v>
      </c>
      <c r="AX1023" s="304">
        <v>-999</v>
      </c>
      <c r="AY1023" s="304">
        <v>-999</v>
      </c>
      <c r="AZ1023" s="304">
        <v>-999</v>
      </c>
      <c r="BA1023" s="304">
        <v>-999</v>
      </c>
      <c r="BB1023" s="304">
        <v>-999</v>
      </c>
      <c r="BC1023" s="304">
        <v>-999</v>
      </c>
      <c r="BD1023" s="304">
        <v>-999</v>
      </c>
      <c r="BE1023" s="304">
        <v>-999</v>
      </c>
      <c r="BF1023" s="304">
        <v>-999</v>
      </c>
      <c r="BG1023" s="304">
        <v>-999</v>
      </c>
      <c r="BH1023" s="304">
        <v>-999</v>
      </c>
      <c r="BI1023" s="304">
        <v>-999</v>
      </c>
      <c r="BJ1023" s="304" t="s">
        <v>4954</v>
      </c>
      <c r="BK1023" s="304" t="s">
        <v>4954</v>
      </c>
      <c r="BL1023" s="304" t="s">
        <v>4954</v>
      </c>
    </row>
    <row r="1024" spans="1:64" ht="15" hidden="1" customHeight="1" x14ac:dyDescent="0.2">
      <c r="A1024" s="304" t="s">
        <v>4922</v>
      </c>
      <c r="B1024" s="304" t="s">
        <v>5968</v>
      </c>
      <c r="C1024" s="304">
        <v>1028</v>
      </c>
      <c r="D1024" s="349" t="s">
        <v>540</v>
      </c>
      <c r="E1024" s="309">
        <v>-999</v>
      </c>
      <c r="F1024" s="309"/>
      <c r="G1024" s="324">
        <v>24.139199999999999</v>
      </c>
      <c r="H1024" s="324">
        <v>120.6643</v>
      </c>
      <c r="I1024" s="324" t="s">
        <v>214</v>
      </c>
      <c r="J1024" s="368">
        <f>EXP(0.21*LN(Y1024)+0.33*LN(AF1024)+0.28*LN(AJ1024)+0.18*LN(AV1024))</f>
        <v>359.33085753547647</v>
      </c>
      <c r="K1024" s="331">
        <f>SQRT(0.21*AA1024^2+0.33*AG1024^2+0.28*AL1024^2+0.18*AW1024^2)</f>
        <v>0.3735866699977396</v>
      </c>
      <c r="L1024" s="304" t="str">
        <f t="shared" si="280"/>
        <v>D</v>
      </c>
      <c r="M1024" s="388" t="s">
        <v>6093</v>
      </c>
      <c r="N1024" s="304"/>
      <c r="O1024" s="356"/>
      <c r="P1024" s="356"/>
      <c r="Q1024" s="356"/>
      <c r="R1024" s="304"/>
      <c r="S1024" s="304"/>
      <c r="T1024" s="304"/>
      <c r="U1024" s="304"/>
      <c r="V1024" s="304"/>
      <c r="W1024" s="315" t="s">
        <v>225</v>
      </c>
      <c r="X1024" s="304" t="s">
        <v>213</v>
      </c>
      <c r="Y1024" s="366">
        <f t="shared" si="282"/>
        <v>274.5</v>
      </c>
      <c r="Z1024" s="304"/>
      <c r="AA1024" s="331">
        <v>0.36</v>
      </c>
      <c r="AB1024" s="304" t="s">
        <v>213</v>
      </c>
      <c r="AC1024" s="304">
        <v>90</v>
      </c>
      <c r="AD1024" s="366">
        <v>0</v>
      </c>
      <c r="AE1024" s="304">
        <v>500</v>
      </c>
      <c r="AF1024" s="331">
        <f>EXP(IF(X1024="A",LN(683.9),IF(X1024="B",LN(559.6),IF(OR(X1024="C",X1024="D",X1024="CD"),LN(225)+((LN(513)-LN(225))/(1+(EXP(LN(31.4)-LN(AC1024))/0.48))),IF(X1024="E",LN(204.2),"N/A")))))</f>
        <v>362.6256010755219</v>
      </c>
      <c r="AG1024" s="304">
        <v>0.33</v>
      </c>
      <c r="AH1024" s="304">
        <v>1.00524E-2</v>
      </c>
      <c r="AI1024" s="312"/>
      <c r="AJ1024" s="332">
        <v>424</v>
      </c>
      <c r="AK1024" s="304">
        <f t="shared" si="281"/>
        <v>425</v>
      </c>
      <c r="AL1024" s="363">
        <v>0.43</v>
      </c>
      <c r="AM1024" s="389" t="str">
        <f t="shared" si="283"/>
        <v/>
      </c>
      <c r="AN1024" s="304"/>
      <c r="AO1024" s="304"/>
      <c r="AP1024" s="312"/>
      <c r="AQ1024" s="312"/>
      <c r="AR1024" s="312"/>
      <c r="AS1024" s="312"/>
      <c r="AT1024" s="312"/>
      <c r="AU1024" s="329">
        <f>VLOOKUP(C1024,[1]world!$A$2:$B$3555,2,FALSE)</f>
        <v>8</v>
      </c>
      <c r="AV1024" s="329">
        <v>374</v>
      </c>
      <c r="AW1024" s="304">
        <v>0.37</v>
      </c>
      <c r="AX1024" s="304">
        <v>-999</v>
      </c>
      <c r="AY1024" s="304">
        <v>-999</v>
      </c>
      <c r="AZ1024" s="304">
        <v>-999</v>
      </c>
      <c r="BA1024" s="304">
        <v>-999</v>
      </c>
      <c r="BB1024" s="304">
        <v>-999</v>
      </c>
      <c r="BC1024" s="304">
        <v>-999</v>
      </c>
      <c r="BD1024" s="304">
        <v>-999</v>
      </c>
      <c r="BE1024" s="304">
        <v>-999</v>
      </c>
      <c r="BF1024" s="304">
        <v>-999</v>
      </c>
      <c r="BG1024" s="304">
        <v>-999</v>
      </c>
      <c r="BH1024" s="304">
        <v>-999</v>
      </c>
      <c r="BI1024" s="304">
        <v>-999</v>
      </c>
      <c r="BJ1024" s="304" t="s">
        <v>4954</v>
      </c>
      <c r="BK1024" s="304" t="s">
        <v>4954</v>
      </c>
      <c r="BL1024" s="304" t="s">
        <v>4954</v>
      </c>
    </row>
    <row r="1025" spans="1:64" ht="15" hidden="1" customHeight="1" x14ac:dyDescent="0.2">
      <c r="A1025" s="304" t="s">
        <v>208</v>
      </c>
      <c r="B1025" s="304" t="s">
        <v>5968</v>
      </c>
      <c r="C1025" s="304">
        <v>1029</v>
      </c>
      <c r="D1025" s="349" t="s">
        <v>544</v>
      </c>
      <c r="E1025" s="309">
        <v>-999</v>
      </c>
      <c r="F1025" s="309"/>
      <c r="G1025" s="324">
        <v>24.158799999999999</v>
      </c>
      <c r="H1025" s="324">
        <v>120.6238</v>
      </c>
      <c r="I1025" s="324" t="s">
        <v>214</v>
      </c>
      <c r="J1025" s="368">
        <f>IF(P1025&gt;0,IF(O1025&gt;=20,P1025,IF(#REF!="",IF(AS1025&gt;0,AS1025,IF(Y1025&gt;0,Y1025,"-")),IF(#REF!="",#REF!,#REF!))),IF(#REF!="",IF(AS1025&gt;0,AS1025,IF(Y1025&gt;0,Y1025,"-")),IF(#REF!="",#REF!,#REF!)))</f>
        <v>403.2</v>
      </c>
      <c r="K1025" s="331">
        <v>0.1</v>
      </c>
      <c r="L1025" s="304" t="str">
        <f t="shared" si="280"/>
        <v>C</v>
      </c>
      <c r="M1025" s="388">
        <v>0</v>
      </c>
      <c r="N1025" s="304"/>
      <c r="O1025" s="356">
        <v>32.700000000000003</v>
      </c>
      <c r="P1025" s="356">
        <v>403.2</v>
      </c>
      <c r="Q1025" s="309">
        <v>3297</v>
      </c>
      <c r="R1025" s="304" t="s">
        <v>5948</v>
      </c>
      <c r="S1025" s="304"/>
      <c r="T1025" s="304"/>
      <c r="U1025" s="304"/>
      <c r="V1025" s="304"/>
      <c r="W1025" s="315" t="s">
        <v>225</v>
      </c>
      <c r="X1025" s="304" t="s">
        <v>213</v>
      </c>
      <c r="Y1025" s="366">
        <f t="shared" si="282"/>
        <v>274.5</v>
      </c>
      <c r="Z1025" s="304"/>
      <c r="AA1025" s="304"/>
      <c r="AB1025" s="304" t="s">
        <v>213</v>
      </c>
      <c r="AC1025" s="304">
        <v>62</v>
      </c>
      <c r="AD1025" s="366">
        <v>403.2</v>
      </c>
      <c r="AE1025" s="304">
        <v>400</v>
      </c>
      <c r="AF1025" s="331" t="e">
        <f>EXP(IF(X1025="A",LN(#REF!),IF(X1025="B",LN(#REF!),IF(OR(X1025="C",X1025="D",X1025="CD"),LN(#REF!)+((LN(#REF!)-LN(#REF!))/(1+(EXP(LN(#REF!)-LN(AC1025))/#REF!))),IF(X1025="E",LN(204.2),"N/A")))))</f>
        <v>#REF!</v>
      </c>
      <c r="AG1025" s="304">
        <v>0.33</v>
      </c>
      <c r="AH1025" s="304">
        <v>1.5635400000000001E-2</v>
      </c>
      <c r="AI1025" s="312"/>
      <c r="AJ1025" s="332">
        <v>559</v>
      </c>
      <c r="AK1025" s="304">
        <f t="shared" si="281"/>
        <v>555</v>
      </c>
      <c r="AL1025" s="304">
        <f>IF(AH1025&lt;=0.0022,0.2,0.43)</f>
        <v>0.43</v>
      </c>
      <c r="AM1025" s="389" t="str">
        <f t="shared" si="283"/>
        <v/>
      </c>
      <c r="AN1025" s="304"/>
      <c r="AO1025" s="304"/>
      <c r="AP1025" s="312"/>
      <c r="AQ1025" s="312"/>
      <c r="AR1025" s="312"/>
      <c r="AS1025" s="312"/>
      <c r="AT1025" s="312"/>
      <c r="AU1025" s="329">
        <f>VLOOKUP(C1025,[1]world!$A$2:$B$3555,2,FALSE)</f>
        <v>12</v>
      </c>
      <c r="AV1025" s="329">
        <v>297</v>
      </c>
      <c r="AW1025" s="304">
        <v>0.37</v>
      </c>
      <c r="AX1025" s="304">
        <v>-999</v>
      </c>
      <c r="AY1025" s="304">
        <v>-999</v>
      </c>
      <c r="AZ1025" s="304">
        <v>-999</v>
      </c>
      <c r="BA1025" s="304">
        <v>-999</v>
      </c>
      <c r="BB1025" s="304">
        <v>-999</v>
      </c>
      <c r="BC1025" s="304">
        <v>-999</v>
      </c>
      <c r="BD1025" s="304">
        <v>-999</v>
      </c>
      <c r="BE1025" s="304">
        <v>-999</v>
      </c>
      <c r="BF1025" s="304">
        <v>-999</v>
      </c>
      <c r="BG1025" s="304">
        <v>-999</v>
      </c>
      <c r="BH1025" s="304">
        <v>-999</v>
      </c>
      <c r="BI1025" s="304">
        <v>-999</v>
      </c>
      <c r="BJ1025" s="304" t="s">
        <v>4954</v>
      </c>
      <c r="BK1025" s="304" t="s">
        <v>4954</v>
      </c>
      <c r="BL1025" s="304" t="s">
        <v>4954</v>
      </c>
    </row>
    <row r="1026" spans="1:64" ht="15" hidden="1" customHeight="1" x14ac:dyDescent="0.2">
      <c r="A1026" s="304" t="s">
        <v>4922</v>
      </c>
      <c r="B1026" s="304" t="s">
        <v>5968</v>
      </c>
      <c r="C1026" s="304">
        <v>1030</v>
      </c>
      <c r="D1026" s="349" t="s">
        <v>549</v>
      </c>
      <c r="E1026" s="309">
        <v>-999</v>
      </c>
      <c r="F1026" s="309"/>
      <c r="G1026" s="324">
        <v>24.173200000000001</v>
      </c>
      <c r="H1026" s="324">
        <v>120.61069999999999</v>
      </c>
      <c r="I1026" s="324" t="s">
        <v>214</v>
      </c>
      <c r="J1026" s="368">
        <f t="shared" ref="J1026:J1029" si="304">EXP(0.21*LN(Y1026)+0.33*LN(AF1026)+0.28*LN(AJ1026)+0.18*LN(AV1026))</f>
        <v>555.22943123403525</v>
      </c>
      <c r="K1026" s="331">
        <f t="shared" ref="K1026:K1029" si="305">SQRT(0.21*AA1026^2+0.33*AG1026^2+0.28*AL1026^2+0.18*AW1026^2)</f>
        <v>0.3735866699977396</v>
      </c>
      <c r="L1026" s="304" t="str">
        <f t="shared" si="280"/>
        <v>C</v>
      </c>
      <c r="M1026" s="388" t="s">
        <v>6093</v>
      </c>
      <c r="N1026" s="304"/>
      <c r="O1026" s="356"/>
      <c r="P1026" s="356"/>
      <c r="Q1026" s="356"/>
      <c r="R1026" s="304"/>
      <c r="S1026" s="304"/>
      <c r="T1026" s="304"/>
      <c r="U1026" s="304"/>
      <c r="V1026" s="304"/>
      <c r="W1026" s="315" t="s">
        <v>204</v>
      </c>
      <c r="X1026" s="304" t="s">
        <v>205</v>
      </c>
      <c r="Y1026" s="366">
        <f t="shared" si="282"/>
        <v>424.8</v>
      </c>
      <c r="Z1026" s="304"/>
      <c r="AA1026" s="331">
        <v>0.36</v>
      </c>
      <c r="AB1026" s="304" t="s">
        <v>205</v>
      </c>
      <c r="AC1026" s="304">
        <v>49</v>
      </c>
      <c r="AD1026" s="366">
        <v>0</v>
      </c>
      <c r="AE1026" s="304">
        <v>559.6</v>
      </c>
      <c r="AF1026" s="331">
        <f t="shared" ref="AF1026:AF1029" si="306">EXP(IF(X1026="A",LN(683.9),IF(X1026="B",LN(559.6),IF(OR(X1026="C",X1026="D",X1026="CD"),LN(225)+((LN(513)-LN(225))/(1+(EXP(LN(31.4)-LN(AC1026))/0.48))),IF(X1026="E",LN(204.2),"N/A")))))</f>
        <v>559.60000000000025</v>
      </c>
      <c r="AG1026" s="304">
        <v>0.33</v>
      </c>
      <c r="AH1026" s="304">
        <v>3.6474199999999998E-2</v>
      </c>
      <c r="AI1026" s="312"/>
      <c r="AJ1026" s="332">
        <v>760</v>
      </c>
      <c r="AK1026" s="304">
        <f t="shared" si="281"/>
        <v>760</v>
      </c>
      <c r="AL1026" s="363">
        <v>0.43</v>
      </c>
      <c r="AM1026" s="389" t="str">
        <f t="shared" si="283"/>
        <v/>
      </c>
      <c r="AN1026" s="304"/>
      <c r="AO1026" s="304"/>
      <c r="AP1026" s="312"/>
      <c r="AQ1026" s="312"/>
      <c r="AR1026" s="312"/>
      <c r="AS1026" s="312"/>
      <c r="AT1026" s="312"/>
      <c r="AU1026" s="329">
        <f>VLOOKUP(C1026,[1]world!$A$2:$B$3555,2,FALSE)</f>
        <v>4</v>
      </c>
      <c r="AV1026" s="329">
        <v>459</v>
      </c>
      <c r="AW1026" s="304">
        <v>0.37</v>
      </c>
      <c r="AX1026" s="304">
        <v>-999</v>
      </c>
      <c r="AY1026" s="304">
        <v>-999</v>
      </c>
      <c r="AZ1026" s="304">
        <v>-999</v>
      </c>
      <c r="BA1026" s="304">
        <v>-999</v>
      </c>
      <c r="BB1026" s="304">
        <v>-999</v>
      </c>
      <c r="BC1026" s="304">
        <v>-999</v>
      </c>
      <c r="BD1026" s="304">
        <v>-999</v>
      </c>
      <c r="BE1026" s="304">
        <v>-999</v>
      </c>
      <c r="BF1026" s="304">
        <v>-999</v>
      </c>
      <c r="BG1026" s="304">
        <v>-999</v>
      </c>
      <c r="BH1026" s="304">
        <v>-999</v>
      </c>
      <c r="BI1026" s="304">
        <v>-999</v>
      </c>
      <c r="BJ1026" s="304" t="s">
        <v>4954</v>
      </c>
      <c r="BK1026" s="304" t="s">
        <v>4954</v>
      </c>
      <c r="BL1026" s="304" t="s">
        <v>4954</v>
      </c>
    </row>
    <row r="1027" spans="1:64" ht="15" hidden="1" customHeight="1" x14ac:dyDescent="0.2">
      <c r="A1027" s="304" t="s">
        <v>4922</v>
      </c>
      <c r="B1027" s="304" t="s">
        <v>5968</v>
      </c>
      <c r="C1027" s="304">
        <v>1031</v>
      </c>
      <c r="D1027" s="349" t="s">
        <v>570</v>
      </c>
      <c r="E1027" s="309">
        <v>-999</v>
      </c>
      <c r="F1027" s="309"/>
      <c r="G1027" s="324">
        <v>24.268699999999999</v>
      </c>
      <c r="H1027" s="324">
        <v>120.5637</v>
      </c>
      <c r="I1027" s="324" t="s">
        <v>214</v>
      </c>
      <c r="J1027" s="368">
        <f t="shared" si="304"/>
        <v>272.72341541561173</v>
      </c>
      <c r="K1027" s="331">
        <f t="shared" si="305"/>
        <v>0.3735866699977396</v>
      </c>
      <c r="L1027" s="304" t="str">
        <f t="shared" si="280"/>
        <v>D</v>
      </c>
      <c r="M1027" s="388" t="s">
        <v>6093</v>
      </c>
      <c r="N1027" s="304"/>
      <c r="O1027" s="356"/>
      <c r="P1027" s="356"/>
      <c r="Q1027" s="356"/>
      <c r="R1027" s="304"/>
      <c r="S1027" s="304"/>
      <c r="T1027" s="304"/>
      <c r="U1027" s="304"/>
      <c r="V1027" s="304"/>
      <c r="W1027" s="315" t="s">
        <v>225</v>
      </c>
      <c r="X1027" s="304" t="s">
        <v>213</v>
      </c>
      <c r="Y1027" s="366">
        <f t="shared" si="282"/>
        <v>274.5</v>
      </c>
      <c r="Z1027" s="304"/>
      <c r="AA1027" s="331">
        <v>0.36</v>
      </c>
      <c r="AB1027" s="304" t="s">
        <v>213</v>
      </c>
      <c r="AC1027" s="304">
        <v>7</v>
      </c>
      <c r="AD1027" s="366">
        <v>0</v>
      </c>
      <c r="AE1027" s="304">
        <v>200</v>
      </c>
      <c r="AF1027" s="331">
        <f t="shared" si="306"/>
        <v>243.65847047889022</v>
      </c>
      <c r="AG1027" s="304">
        <v>0.33</v>
      </c>
      <c r="AH1027" s="304">
        <v>2.4256299999999998E-3</v>
      </c>
      <c r="AI1027" s="312"/>
      <c r="AJ1027" s="332">
        <v>253</v>
      </c>
      <c r="AK1027" s="304">
        <f t="shared" si="281"/>
        <v>270</v>
      </c>
      <c r="AL1027" s="363">
        <v>0.43</v>
      </c>
      <c r="AM1027" s="389" t="str">
        <f t="shared" si="283"/>
        <v/>
      </c>
      <c r="AN1027" s="304"/>
      <c r="AO1027" s="304"/>
      <c r="AP1027" s="312"/>
      <c r="AQ1027" s="312"/>
      <c r="AR1027" s="312"/>
      <c r="AS1027" s="312"/>
      <c r="AT1027" s="312"/>
      <c r="AU1027" s="329">
        <f>VLOOKUP(C1027,[1]world!$A$2:$B$3555,2,FALSE)</f>
        <v>8</v>
      </c>
      <c r="AV1027" s="329">
        <v>374</v>
      </c>
      <c r="AW1027" s="304">
        <v>0.37</v>
      </c>
      <c r="AX1027" s="304">
        <v>-999</v>
      </c>
      <c r="AY1027" s="304">
        <v>-999</v>
      </c>
      <c r="AZ1027" s="304">
        <v>-999</v>
      </c>
      <c r="BA1027" s="304">
        <v>-999</v>
      </c>
      <c r="BB1027" s="304">
        <v>-999</v>
      </c>
      <c r="BC1027" s="304">
        <v>-999</v>
      </c>
      <c r="BD1027" s="304">
        <v>-999</v>
      </c>
      <c r="BE1027" s="304">
        <v>-999</v>
      </c>
      <c r="BF1027" s="304">
        <v>-999</v>
      </c>
      <c r="BG1027" s="304">
        <v>-999</v>
      </c>
      <c r="BH1027" s="304">
        <v>-999</v>
      </c>
      <c r="BI1027" s="304">
        <v>-999</v>
      </c>
      <c r="BJ1027" s="304" t="s">
        <v>4954</v>
      </c>
      <c r="BK1027" s="304" t="s">
        <v>4954</v>
      </c>
      <c r="BL1027" s="304" t="s">
        <v>4954</v>
      </c>
    </row>
    <row r="1028" spans="1:64" ht="15" hidden="1" customHeight="1" x14ac:dyDescent="0.2">
      <c r="A1028" s="304" t="s">
        <v>4922</v>
      </c>
      <c r="B1028" s="304" t="s">
        <v>5968</v>
      </c>
      <c r="C1028" s="304">
        <v>1032</v>
      </c>
      <c r="D1028" s="349" t="s">
        <v>561</v>
      </c>
      <c r="E1028" s="309">
        <v>-999</v>
      </c>
      <c r="F1028" s="309"/>
      <c r="G1028" s="324">
        <v>24.224699999999999</v>
      </c>
      <c r="H1028" s="324">
        <v>120.64400000000001</v>
      </c>
      <c r="I1028" s="324" t="s">
        <v>214</v>
      </c>
      <c r="J1028" s="368">
        <f t="shared" si="304"/>
        <v>375.60665040448271</v>
      </c>
      <c r="K1028" s="331">
        <f t="shared" si="305"/>
        <v>0.3735866699977396</v>
      </c>
      <c r="L1028" s="304" t="str">
        <f t="shared" ref="L1028:L1091" si="307">IF(J1028&lt;180,"E",IF(AND(J1028&gt;=180,J1028&lt;360),"D",IF(AND(J1028&gt;=360,J1028&lt;760),"C",IF(AND(J1028&gt;=760,J1028&lt;1500),"B",IF(J1028&gt;=1500,"A","-")))))</f>
        <v>C</v>
      </c>
      <c r="M1028" s="388" t="s">
        <v>6093</v>
      </c>
      <c r="N1028" s="304"/>
      <c r="O1028" s="356"/>
      <c r="P1028" s="356"/>
      <c r="Q1028" s="356"/>
      <c r="R1028" s="304"/>
      <c r="S1028" s="304"/>
      <c r="T1028" s="304"/>
      <c r="U1028" s="304"/>
      <c r="V1028" s="304"/>
      <c r="W1028" s="315" t="s">
        <v>225</v>
      </c>
      <c r="X1028" s="304" t="s">
        <v>213</v>
      </c>
      <c r="Y1028" s="366">
        <f t="shared" si="282"/>
        <v>274.5</v>
      </c>
      <c r="Z1028" s="304"/>
      <c r="AA1028" s="331">
        <v>0.36</v>
      </c>
      <c r="AB1028" s="304" t="s">
        <v>213</v>
      </c>
      <c r="AC1028" s="304">
        <v>138</v>
      </c>
      <c r="AD1028" s="366">
        <v>0</v>
      </c>
      <c r="AE1028" s="304">
        <v>500</v>
      </c>
      <c r="AF1028" s="331">
        <f t="shared" si="306"/>
        <v>393.55847781495532</v>
      </c>
      <c r="AG1028" s="304">
        <v>0.33</v>
      </c>
      <c r="AH1028" s="304">
        <v>1.1279600000000001E-2</v>
      </c>
      <c r="AI1028" s="312"/>
      <c r="AJ1028" s="332">
        <v>451</v>
      </c>
      <c r="AK1028" s="304">
        <f t="shared" ref="AK1028:AK1091" si="308">IF(AJ1028&lt;=180,180,IF(AND(AJ1028&gt;180,AJ1028&lt;240),210,IF(AND(AJ1028&gt;=240,AJ1028&lt;300),270,IF(AND(AJ1028&gt;=300,AJ1028&lt;360),270,IF(AND(AJ1028&gt;=360,AJ1028&lt;490),425,IF(AND(AJ1028&gt;=490,AJ1028&lt;620),555,IF(AND(AJ1028&gt;=620,AJ1028&lt;760),690,IF(AJ1028&gt;=760,760,"Error"))))))))</f>
        <v>425</v>
      </c>
      <c r="AL1028" s="363">
        <v>0.43</v>
      </c>
      <c r="AM1028" s="389" t="str">
        <f t="shared" si="283"/>
        <v/>
      </c>
      <c r="AN1028" s="304"/>
      <c r="AO1028" s="304"/>
      <c r="AP1028" s="312"/>
      <c r="AQ1028" s="312"/>
      <c r="AR1028" s="312"/>
      <c r="AS1028" s="312"/>
      <c r="AT1028" s="312"/>
      <c r="AU1028" s="329">
        <f>VLOOKUP(C1028,[1]world!$A$2:$B$3555,2,FALSE)</f>
        <v>8</v>
      </c>
      <c r="AV1028" s="329">
        <v>374</v>
      </c>
      <c r="AW1028" s="304">
        <v>0.37</v>
      </c>
      <c r="AX1028" s="304">
        <v>-999</v>
      </c>
      <c r="AY1028" s="304">
        <v>-999</v>
      </c>
      <c r="AZ1028" s="304">
        <v>-999</v>
      </c>
      <c r="BA1028" s="304">
        <v>-999</v>
      </c>
      <c r="BB1028" s="304">
        <v>-999</v>
      </c>
      <c r="BC1028" s="304">
        <v>-999</v>
      </c>
      <c r="BD1028" s="304">
        <v>-999</v>
      </c>
      <c r="BE1028" s="304">
        <v>-999</v>
      </c>
      <c r="BF1028" s="304">
        <v>-999</v>
      </c>
      <c r="BG1028" s="304">
        <v>-999</v>
      </c>
      <c r="BH1028" s="304">
        <v>-999</v>
      </c>
      <c r="BI1028" s="304">
        <v>-999</v>
      </c>
      <c r="BJ1028" s="304" t="s">
        <v>4954</v>
      </c>
      <c r="BK1028" s="304" t="s">
        <v>4954</v>
      </c>
      <c r="BL1028" s="304" t="s">
        <v>4954</v>
      </c>
    </row>
    <row r="1029" spans="1:64" ht="15" hidden="1" customHeight="1" x14ac:dyDescent="0.2">
      <c r="A1029" s="304" t="s">
        <v>4922</v>
      </c>
      <c r="B1029" s="304" t="s">
        <v>5968</v>
      </c>
      <c r="C1029" s="304">
        <v>1033</v>
      </c>
      <c r="D1029" s="349" t="s">
        <v>539</v>
      </c>
      <c r="E1029" s="309">
        <v>-999</v>
      </c>
      <c r="F1029" s="309"/>
      <c r="G1029" s="324">
        <v>24.1355</v>
      </c>
      <c r="H1029" s="324">
        <v>120.54900000000001</v>
      </c>
      <c r="I1029" s="324" t="s">
        <v>214</v>
      </c>
      <c r="J1029" s="368">
        <f t="shared" si="304"/>
        <v>379.83014934959283</v>
      </c>
      <c r="K1029" s="331">
        <f t="shared" si="305"/>
        <v>0.3735866699977396</v>
      </c>
      <c r="L1029" s="304" t="str">
        <f t="shared" si="307"/>
        <v>C</v>
      </c>
      <c r="M1029" s="388" t="s">
        <v>6093</v>
      </c>
      <c r="N1029" s="304"/>
      <c r="O1029" s="356"/>
      <c r="P1029" s="356"/>
      <c r="Q1029" s="356"/>
      <c r="R1029" s="304"/>
      <c r="S1029" s="304"/>
      <c r="T1029" s="304"/>
      <c r="U1029" s="304"/>
      <c r="V1029" s="304"/>
      <c r="W1029" s="315" t="s">
        <v>225</v>
      </c>
      <c r="X1029" s="304" t="s">
        <v>213</v>
      </c>
      <c r="Y1029" s="366">
        <f t="shared" ref="Y1029:Y1092" si="309">IF(X1029="A",506.6,IF(X1029="B",424.8,IF(X1029="C",338.6,IF(X1029="D",274.5,IF(X1029="E",181.5,"-")))))</f>
        <v>274.5</v>
      </c>
      <c r="Z1029" s="304"/>
      <c r="AA1029" s="331">
        <v>0.36</v>
      </c>
      <c r="AB1029" s="304" t="s">
        <v>213</v>
      </c>
      <c r="AC1029" s="304">
        <v>30</v>
      </c>
      <c r="AD1029" s="366">
        <v>0</v>
      </c>
      <c r="AE1029" s="304">
        <v>300</v>
      </c>
      <c r="AF1029" s="331">
        <f t="shared" si="306"/>
        <v>291.55533000588707</v>
      </c>
      <c r="AG1029" s="304">
        <v>0.33</v>
      </c>
      <c r="AH1029" s="304">
        <v>1.6677600000000001E-2</v>
      </c>
      <c r="AI1029" s="312"/>
      <c r="AJ1029" s="332">
        <v>586</v>
      </c>
      <c r="AK1029" s="304">
        <f t="shared" si="308"/>
        <v>555</v>
      </c>
      <c r="AL1029" s="363">
        <v>0.43</v>
      </c>
      <c r="AM1029" s="389" t="str">
        <f t="shared" si="283"/>
        <v/>
      </c>
      <c r="AN1029" s="304"/>
      <c r="AO1029" s="304"/>
      <c r="AP1029" s="312"/>
      <c r="AQ1029" s="312"/>
      <c r="AR1029" s="312"/>
      <c r="AS1029" s="312"/>
      <c r="AT1029" s="312"/>
      <c r="AU1029" s="329">
        <f>VLOOKUP(C1029,[1]world!$A$2:$B$3555,2,FALSE)</f>
        <v>4</v>
      </c>
      <c r="AV1029" s="329">
        <v>459</v>
      </c>
      <c r="AW1029" s="304">
        <v>0.37</v>
      </c>
      <c r="AX1029" s="304">
        <v>-999</v>
      </c>
      <c r="AY1029" s="304">
        <v>-999</v>
      </c>
      <c r="AZ1029" s="304">
        <v>-999</v>
      </c>
      <c r="BA1029" s="304">
        <v>-999</v>
      </c>
      <c r="BB1029" s="304">
        <v>-999</v>
      </c>
      <c r="BC1029" s="304">
        <v>-999</v>
      </c>
      <c r="BD1029" s="304">
        <v>-999</v>
      </c>
      <c r="BE1029" s="304">
        <v>-999</v>
      </c>
      <c r="BF1029" s="304">
        <v>-999</v>
      </c>
      <c r="BG1029" s="304">
        <v>-999</v>
      </c>
      <c r="BH1029" s="304">
        <v>-999</v>
      </c>
      <c r="BI1029" s="304">
        <v>-999</v>
      </c>
      <c r="BJ1029" s="304" t="s">
        <v>4954</v>
      </c>
      <c r="BK1029" s="304" t="s">
        <v>4954</v>
      </c>
      <c r="BL1029" s="304" t="s">
        <v>4954</v>
      </c>
    </row>
    <row r="1030" spans="1:64" ht="15" hidden="1" customHeight="1" x14ac:dyDescent="0.2">
      <c r="A1030" s="304" t="s">
        <v>208</v>
      </c>
      <c r="B1030" s="304" t="s">
        <v>5968</v>
      </c>
      <c r="C1030" s="304">
        <v>1034</v>
      </c>
      <c r="D1030" s="349" t="s">
        <v>535</v>
      </c>
      <c r="E1030" s="309">
        <v>-999</v>
      </c>
      <c r="F1030" s="309"/>
      <c r="G1030" s="324">
        <v>24.1083</v>
      </c>
      <c r="H1030" s="324">
        <v>120.61579999999999</v>
      </c>
      <c r="I1030" s="324" t="s">
        <v>214</v>
      </c>
      <c r="J1030" s="368">
        <f>AD1030</f>
        <v>476.14</v>
      </c>
      <c r="K1030" s="331">
        <v>0.1</v>
      </c>
      <c r="L1030" s="304" t="str">
        <f t="shared" si="307"/>
        <v>C</v>
      </c>
      <c r="M1030" s="388">
        <v>0</v>
      </c>
      <c r="N1030" s="304"/>
      <c r="O1030" s="356"/>
      <c r="P1030" s="356"/>
      <c r="Q1030" s="356"/>
      <c r="R1030" s="304" t="s">
        <v>209</v>
      </c>
      <c r="S1030" s="304"/>
      <c r="T1030" s="304"/>
      <c r="U1030" s="304"/>
      <c r="V1030" s="304"/>
      <c r="W1030" s="315" t="s">
        <v>225</v>
      </c>
      <c r="X1030" s="304" t="s">
        <v>213</v>
      </c>
      <c r="Y1030" s="366">
        <f t="shared" si="309"/>
        <v>274.5</v>
      </c>
      <c r="Z1030" s="304"/>
      <c r="AA1030" s="304"/>
      <c r="AB1030" s="304" t="s">
        <v>213</v>
      </c>
      <c r="AC1030" s="304">
        <v>39</v>
      </c>
      <c r="AD1030" s="366">
        <v>476.14</v>
      </c>
      <c r="AE1030" s="304">
        <v>400</v>
      </c>
      <c r="AF1030" s="331" t="e">
        <f>EXP(IF(X1030="A",LN(#REF!),IF(X1030="B",LN(#REF!),IF(OR(X1030="C",X1030="D",X1030="CD"),LN(#REF!)+((LN(#REF!)-LN(#REF!))/(1+(EXP(LN(#REF!)-LN(AC1030))/#REF!))),IF(X1030="E",LN(204.2),"N/A")))))</f>
        <v>#REF!</v>
      </c>
      <c r="AG1030" s="304">
        <v>0.33</v>
      </c>
      <c r="AH1030" s="304">
        <v>7.9619900000000004E-3</v>
      </c>
      <c r="AI1030" s="312"/>
      <c r="AJ1030" s="332">
        <v>377</v>
      </c>
      <c r="AK1030" s="304">
        <f t="shared" si="308"/>
        <v>425</v>
      </c>
      <c r="AL1030" s="304">
        <f t="shared" ref="AL1030:AL1045" si="310">IF(AH1030&lt;=0.0022,0.2,0.43)</f>
        <v>0.43</v>
      </c>
      <c r="AM1030" s="389" t="str">
        <f t="shared" si="283"/>
        <v/>
      </c>
      <c r="AN1030" s="304"/>
      <c r="AO1030" s="304"/>
      <c r="AP1030" s="312"/>
      <c r="AQ1030" s="312"/>
      <c r="AR1030" s="312"/>
      <c r="AS1030" s="312"/>
      <c r="AT1030" s="312"/>
      <c r="AU1030" s="329">
        <f>VLOOKUP(C1030,[1]world!$A$2:$B$3555,2,FALSE)</f>
        <v>12</v>
      </c>
      <c r="AV1030" s="329">
        <v>297</v>
      </c>
      <c r="AW1030" s="304">
        <v>0.37</v>
      </c>
      <c r="AX1030" s="304">
        <v>-999</v>
      </c>
      <c r="AY1030" s="304">
        <v>-999</v>
      </c>
      <c r="AZ1030" s="304">
        <v>-999</v>
      </c>
      <c r="BA1030" s="304">
        <v>-999</v>
      </c>
      <c r="BB1030" s="304">
        <v>-999</v>
      </c>
      <c r="BC1030" s="304">
        <v>-999</v>
      </c>
      <c r="BD1030" s="304">
        <v>-999</v>
      </c>
      <c r="BE1030" s="304">
        <v>-999</v>
      </c>
      <c r="BF1030" s="304">
        <v>-999</v>
      </c>
      <c r="BG1030" s="304">
        <v>-999</v>
      </c>
      <c r="BH1030" s="304">
        <v>-999</v>
      </c>
      <c r="BI1030" s="304">
        <v>-999</v>
      </c>
      <c r="BJ1030" s="304" t="s">
        <v>4954</v>
      </c>
      <c r="BK1030" s="304" t="s">
        <v>4954</v>
      </c>
      <c r="BL1030" s="304" t="s">
        <v>4954</v>
      </c>
    </row>
    <row r="1031" spans="1:64" ht="15" hidden="1" customHeight="1" x14ac:dyDescent="0.2">
      <c r="A1031" s="304" t="s">
        <v>208</v>
      </c>
      <c r="B1031" s="304" t="s">
        <v>5968</v>
      </c>
      <c r="C1031" s="304">
        <v>1035</v>
      </c>
      <c r="D1031" s="349" t="s">
        <v>575</v>
      </c>
      <c r="E1031" s="309">
        <v>-999</v>
      </c>
      <c r="F1031" s="309"/>
      <c r="G1031" s="324">
        <v>24.345700000000001</v>
      </c>
      <c r="H1031" s="324">
        <v>120.61</v>
      </c>
      <c r="I1031" s="324" t="s">
        <v>214</v>
      </c>
      <c r="J1031" s="368">
        <f>IF(P1031&gt;0,IF(O1031&gt;=20,P1031,IF(#REF!="",IF(AS1031&gt;0,AS1031,IF(Y1031&gt;0,Y1031,"-")),IF(#REF!="",#REF!,#REF!))),IF(#REF!="",IF(AS1031&gt;0,AS1031,IF(Y1031&gt;0,Y1031,"-")),IF(#REF!="",#REF!,#REF!)))</f>
        <v>645.72</v>
      </c>
      <c r="K1031" s="331">
        <v>0.1</v>
      </c>
      <c r="L1031" s="304" t="str">
        <f t="shared" si="307"/>
        <v>C</v>
      </c>
      <c r="M1031" s="388">
        <v>0</v>
      </c>
      <c r="N1031" s="304"/>
      <c r="O1031" s="356">
        <v>31</v>
      </c>
      <c r="P1031" s="356">
        <v>645.72</v>
      </c>
      <c r="Q1031" s="309">
        <v>3271</v>
      </c>
      <c r="R1031" s="304" t="s">
        <v>5948</v>
      </c>
      <c r="S1031" s="304"/>
      <c r="T1031" s="304"/>
      <c r="U1031" s="304"/>
      <c r="V1031" s="304"/>
      <c r="W1031" s="315" t="s">
        <v>225</v>
      </c>
      <c r="X1031" s="304" t="s">
        <v>213</v>
      </c>
      <c r="Y1031" s="366">
        <f t="shared" si="309"/>
        <v>274.5</v>
      </c>
      <c r="Z1031" s="304"/>
      <c r="AA1031" s="304"/>
      <c r="AB1031" s="304" t="s">
        <v>213</v>
      </c>
      <c r="AC1031" s="304">
        <v>37</v>
      </c>
      <c r="AD1031" s="366">
        <v>645.72</v>
      </c>
      <c r="AE1031" s="304">
        <v>400</v>
      </c>
      <c r="AF1031" s="331" t="e">
        <f>EXP(IF(X1031="A",LN(#REF!),IF(X1031="B",LN(#REF!),IF(OR(X1031="C",X1031="D",X1031="CD"),LN(#REF!)+((LN(#REF!)-LN(#REF!))/(1+(EXP(LN(#REF!)-LN(AC1031))/#REF!))),IF(X1031="E",LN(204.2),"N/A")))))</f>
        <v>#REF!</v>
      </c>
      <c r="AG1031" s="304">
        <v>0.33</v>
      </c>
      <c r="AH1031" s="304">
        <v>1.42633E-2</v>
      </c>
      <c r="AI1031" s="312"/>
      <c r="AJ1031" s="332">
        <v>523</v>
      </c>
      <c r="AK1031" s="304">
        <f t="shared" si="308"/>
        <v>555</v>
      </c>
      <c r="AL1031" s="304">
        <f t="shared" si="310"/>
        <v>0.43</v>
      </c>
      <c r="AM1031" s="389" t="str">
        <f t="shared" si="283"/>
        <v/>
      </c>
      <c r="AN1031" s="304"/>
      <c r="AO1031" s="304"/>
      <c r="AP1031" s="312"/>
      <c r="AQ1031" s="312"/>
      <c r="AR1031" s="312"/>
      <c r="AS1031" s="312"/>
      <c r="AT1031" s="312"/>
      <c r="AU1031" s="329">
        <f>VLOOKUP(C1031,[1]world!$A$2:$B$3555,2,FALSE)</f>
        <v>4</v>
      </c>
      <c r="AV1031" s="329">
        <v>459</v>
      </c>
      <c r="AW1031" s="304">
        <v>0.37</v>
      </c>
      <c r="AX1031" s="304">
        <v>-999</v>
      </c>
      <c r="AY1031" s="304">
        <v>-999</v>
      </c>
      <c r="AZ1031" s="304">
        <v>-999</v>
      </c>
      <c r="BA1031" s="304">
        <v>-999</v>
      </c>
      <c r="BB1031" s="304">
        <v>-999</v>
      </c>
      <c r="BC1031" s="304">
        <v>-999</v>
      </c>
      <c r="BD1031" s="304">
        <v>-999</v>
      </c>
      <c r="BE1031" s="304">
        <v>-999</v>
      </c>
      <c r="BF1031" s="304">
        <v>-999</v>
      </c>
      <c r="BG1031" s="304">
        <v>-999</v>
      </c>
      <c r="BH1031" s="304">
        <v>-999</v>
      </c>
      <c r="BI1031" s="304">
        <v>-999</v>
      </c>
      <c r="BJ1031" s="304" t="s">
        <v>4954</v>
      </c>
      <c r="BK1031" s="304" t="s">
        <v>4954</v>
      </c>
      <c r="BL1031" s="304" t="s">
        <v>4954</v>
      </c>
    </row>
    <row r="1032" spans="1:64" ht="15" hidden="1" customHeight="1" x14ac:dyDescent="0.2">
      <c r="A1032" s="304" t="s">
        <v>4922</v>
      </c>
      <c r="B1032" s="304" t="s">
        <v>5968</v>
      </c>
      <c r="C1032" s="304">
        <v>1036</v>
      </c>
      <c r="D1032" s="349" t="s">
        <v>526</v>
      </c>
      <c r="E1032" s="309">
        <v>-999</v>
      </c>
      <c r="F1032" s="309"/>
      <c r="G1032" s="324">
        <v>24.058800000000002</v>
      </c>
      <c r="H1032" s="324">
        <v>120.69119999999999</v>
      </c>
      <c r="I1032" s="324" t="s">
        <v>214</v>
      </c>
      <c r="J1032" s="368">
        <f t="shared" ref="J1032:J1042" si="311">P1032</f>
        <v>305.85000000000002</v>
      </c>
      <c r="K1032" s="331">
        <v>0.1</v>
      </c>
      <c r="L1032" s="304" t="str">
        <f t="shared" si="307"/>
        <v>D</v>
      </c>
      <c r="M1032" s="388">
        <v>0</v>
      </c>
      <c r="N1032" s="304"/>
      <c r="O1032" s="356">
        <v>93</v>
      </c>
      <c r="P1032" s="304">
        <v>305.85000000000002</v>
      </c>
      <c r="Q1032" s="309">
        <v>2296</v>
      </c>
      <c r="R1032" s="304" t="s">
        <v>5948</v>
      </c>
      <c r="S1032" s="304"/>
      <c r="T1032" s="304"/>
      <c r="U1032" s="304"/>
      <c r="V1032" s="304"/>
      <c r="W1032" s="315" t="s">
        <v>225</v>
      </c>
      <c r="X1032" s="304" t="s">
        <v>213</v>
      </c>
      <c r="Y1032" s="366">
        <f t="shared" si="309"/>
        <v>274.5</v>
      </c>
      <c r="Z1032" s="304"/>
      <c r="AA1032" s="304"/>
      <c r="AB1032" s="304" t="s">
        <v>213</v>
      </c>
      <c r="AC1032" s="304">
        <v>48</v>
      </c>
      <c r="AD1032" s="366">
        <v>305.85000000000002</v>
      </c>
      <c r="AE1032" s="304">
        <v>400</v>
      </c>
      <c r="AF1032" s="331" t="e">
        <f>EXP(IF(X1032="A",LN(#REF!),IF(X1032="B",LN(#REF!),IF(OR(X1032="C",X1032="D",X1032="CD"),LN(#REF!)+((LN(#REF!)-LN(#REF!))/(1+(EXP(LN(#REF!)-LN(AC1032))/#REF!))),IF(X1032="E",LN(204.2),"N/A")))))</f>
        <v>#REF!</v>
      </c>
      <c r="AG1032" s="304">
        <v>0.33</v>
      </c>
      <c r="AH1032" s="304">
        <v>7.1659499999999999E-3</v>
      </c>
      <c r="AI1032" s="312"/>
      <c r="AJ1032" s="332">
        <v>359</v>
      </c>
      <c r="AK1032" s="304">
        <f t="shared" si="308"/>
        <v>270</v>
      </c>
      <c r="AL1032" s="304">
        <f t="shared" si="310"/>
        <v>0.43</v>
      </c>
      <c r="AM1032" s="389" t="str">
        <f t="shared" si="283"/>
        <v/>
      </c>
      <c r="AN1032" s="304"/>
      <c r="AO1032" s="304"/>
      <c r="AP1032" s="312"/>
      <c r="AQ1032" s="312"/>
      <c r="AR1032" s="312"/>
      <c r="AS1032" s="312"/>
      <c r="AT1032" s="312"/>
      <c r="AU1032" s="329">
        <f>VLOOKUP(C1032,[1]world!$A$2:$B$3555,2,FALSE)</f>
        <v>11</v>
      </c>
      <c r="AV1032" s="329">
        <v>328</v>
      </c>
      <c r="AW1032" s="304">
        <v>0.37</v>
      </c>
      <c r="AX1032" s="304">
        <v>-999</v>
      </c>
      <c r="AY1032" s="304">
        <v>-999</v>
      </c>
      <c r="AZ1032" s="304">
        <v>-999</v>
      </c>
      <c r="BA1032" s="304">
        <v>-999</v>
      </c>
      <c r="BB1032" s="304">
        <v>-999</v>
      </c>
      <c r="BC1032" s="304">
        <v>-999</v>
      </c>
      <c r="BD1032" s="304">
        <v>-999</v>
      </c>
      <c r="BE1032" s="304">
        <v>-999</v>
      </c>
      <c r="BF1032" s="304">
        <v>-999</v>
      </c>
      <c r="BG1032" s="304">
        <v>-999</v>
      </c>
      <c r="BH1032" s="304">
        <v>-999</v>
      </c>
      <c r="BI1032" s="304">
        <v>-999</v>
      </c>
      <c r="BJ1032" s="304" t="s">
        <v>4954</v>
      </c>
      <c r="BK1032" s="304" t="s">
        <v>4954</v>
      </c>
      <c r="BL1032" s="304" t="s">
        <v>4954</v>
      </c>
    </row>
    <row r="1033" spans="1:64" ht="15" hidden="1" customHeight="1" x14ac:dyDescent="0.2">
      <c r="A1033" s="304" t="s">
        <v>4922</v>
      </c>
      <c r="B1033" s="304" t="s">
        <v>5968</v>
      </c>
      <c r="C1033" s="304">
        <v>1037</v>
      </c>
      <c r="D1033" s="349" t="s">
        <v>533</v>
      </c>
      <c r="E1033" s="309">
        <v>-999</v>
      </c>
      <c r="F1033" s="309"/>
      <c r="G1033" s="324">
        <v>24.091200000000001</v>
      </c>
      <c r="H1033" s="324">
        <v>120.72</v>
      </c>
      <c r="I1033" s="324" t="s">
        <v>260</v>
      </c>
      <c r="J1033" s="368">
        <f t="shared" si="311"/>
        <v>433.63</v>
      </c>
      <c r="K1033" s="331">
        <v>0.1</v>
      </c>
      <c r="L1033" s="304" t="str">
        <f t="shared" si="307"/>
        <v>C</v>
      </c>
      <c r="M1033" s="388">
        <v>0</v>
      </c>
      <c r="N1033" s="304"/>
      <c r="O1033" s="356">
        <v>32</v>
      </c>
      <c r="P1033" s="304">
        <v>433.63</v>
      </c>
      <c r="Q1033" s="309">
        <v>2247</v>
      </c>
      <c r="R1033" s="304" t="s">
        <v>5948</v>
      </c>
      <c r="S1033" s="304"/>
      <c r="T1033" s="304"/>
      <c r="U1033" s="304"/>
      <c r="V1033" s="304"/>
      <c r="W1033" s="304" t="s">
        <v>534</v>
      </c>
      <c r="X1033" s="304" t="s">
        <v>205</v>
      </c>
      <c r="Y1033" s="366">
        <f t="shared" si="309"/>
        <v>424.8</v>
      </c>
      <c r="Z1033" s="304"/>
      <c r="AA1033" s="304"/>
      <c r="AB1033" s="304" t="s">
        <v>205</v>
      </c>
      <c r="AC1033" s="304">
        <v>73</v>
      </c>
      <c r="AD1033" s="366">
        <v>433.63</v>
      </c>
      <c r="AE1033" s="304">
        <v>559.6</v>
      </c>
      <c r="AF1033" s="331" t="e">
        <f>EXP(IF(X1033="A",LN(#REF!),IF(X1033="B",LN(#REF!),IF(OR(X1033="C",X1033="D",X1033="CD"),LN(#REF!)+((LN(#REF!)-LN(#REF!))/(1+(EXP(LN(#REF!)-LN(AC1033))/#REF!))),IF(X1033="E",LN(204.2),"N/A")))))</f>
        <v>#REF!</v>
      </c>
      <c r="AG1033" s="304">
        <v>0.33</v>
      </c>
      <c r="AH1033" s="304">
        <v>2.03324E-2</v>
      </c>
      <c r="AI1033" s="312"/>
      <c r="AJ1033" s="332">
        <v>667</v>
      </c>
      <c r="AK1033" s="304">
        <f t="shared" si="308"/>
        <v>690</v>
      </c>
      <c r="AL1033" s="304">
        <f t="shared" si="310"/>
        <v>0.43</v>
      </c>
      <c r="AM1033" s="389" t="str">
        <f t="shared" ref="AM1033:AM1096" si="312">IF(AT1033&lt;&gt;"",AT1033,IF(AND(AT1033="",AR1033=""),"",AR1033))</f>
        <v/>
      </c>
      <c r="AN1033" s="304"/>
      <c r="AO1033" s="304"/>
      <c r="AP1033" s="312"/>
      <c r="AQ1033" s="312"/>
      <c r="AR1033" s="312"/>
      <c r="AS1033" s="312"/>
      <c r="AT1033" s="312"/>
      <c r="AU1033" s="329">
        <f>VLOOKUP(C1033,[1]world!$A$2:$B$3555,2,FALSE)</f>
        <v>8</v>
      </c>
      <c r="AV1033" s="329">
        <v>374</v>
      </c>
      <c r="AW1033" s="304">
        <v>0.37</v>
      </c>
      <c r="AX1033" s="304">
        <v>-999</v>
      </c>
      <c r="AY1033" s="304">
        <v>-999</v>
      </c>
      <c r="AZ1033" s="304">
        <v>-999</v>
      </c>
      <c r="BA1033" s="304">
        <v>-999</v>
      </c>
      <c r="BB1033" s="304">
        <v>-999</v>
      </c>
      <c r="BC1033" s="304">
        <v>-999</v>
      </c>
      <c r="BD1033" s="304">
        <v>-999</v>
      </c>
      <c r="BE1033" s="304">
        <v>-999</v>
      </c>
      <c r="BF1033" s="304">
        <v>-999</v>
      </c>
      <c r="BG1033" s="304">
        <v>-999</v>
      </c>
      <c r="BH1033" s="304">
        <v>-999</v>
      </c>
      <c r="BI1033" s="304">
        <v>-999</v>
      </c>
      <c r="BJ1033" s="304" t="s">
        <v>4954</v>
      </c>
      <c r="BK1033" s="304" t="s">
        <v>4954</v>
      </c>
      <c r="BL1033" s="304" t="s">
        <v>4954</v>
      </c>
    </row>
    <row r="1034" spans="1:64" ht="15" hidden="1" customHeight="1" x14ac:dyDescent="0.2">
      <c r="A1034" s="304" t="s">
        <v>4922</v>
      </c>
      <c r="B1034" s="304" t="s">
        <v>5968</v>
      </c>
      <c r="C1034" s="304">
        <v>1038</v>
      </c>
      <c r="D1034" s="349" t="s">
        <v>571</v>
      </c>
      <c r="E1034" s="309">
        <v>-999</v>
      </c>
      <c r="F1034" s="309"/>
      <c r="G1034" s="324">
        <v>24.277200000000001</v>
      </c>
      <c r="H1034" s="324">
        <v>120.7658</v>
      </c>
      <c r="I1034" s="324" t="s">
        <v>260</v>
      </c>
      <c r="J1034" s="368">
        <f t="shared" si="311"/>
        <v>487.34</v>
      </c>
      <c r="K1034" s="331">
        <v>0.1</v>
      </c>
      <c r="L1034" s="304" t="str">
        <f t="shared" si="307"/>
        <v>C</v>
      </c>
      <c r="M1034" s="388">
        <v>0</v>
      </c>
      <c r="N1034" s="304"/>
      <c r="O1034" s="356">
        <v>33</v>
      </c>
      <c r="P1034" s="304">
        <v>487.34</v>
      </c>
      <c r="Q1034" s="309">
        <v>2248</v>
      </c>
      <c r="R1034" s="304" t="s">
        <v>5948</v>
      </c>
      <c r="S1034" s="304"/>
      <c r="T1034" s="304"/>
      <c r="U1034" s="304"/>
      <c r="V1034" s="304"/>
      <c r="W1034" s="317" t="s">
        <v>572</v>
      </c>
      <c r="X1034" s="304" t="s">
        <v>232</v>
      </c>
      <c r="Y1034" s="366">
        <f t="shared" si="309"/>
        <v>506.6</v>
      </c>
      <c r="Z1034" s="304"/>
      <c r="AA1034" s="304"/>
      <c r="AB1034" s="304" t="s">
        <v>232</v>
      </c>
      <c r="AC1034" s="304">
        <v>276</v>
      </c>
      <c r="AD1034" s="366">
        <v>487.34</v>
      </c>
      <c r="AE1034" s="304">
        <v>683.9</v>
      </c>
      <c r="AF1034" s="331" t="e">
        <f>EXP(IF(X1034="A",LN(#REF!),IF(X1034="B",LN(#REF!),IF(OR(X1034="C",X1034="D",X1034="CD"),LN(#REF!)+((LN(#REF!)-LN(#REF!))/(1+(EXP(LN(#REF!)-LN(AC1034))/#REF!))),IF(X1034="E",LN(204.2),"N/A")))))</f>
        <v>#REF!</v>
      </c>
      <c r="AG1034" s="304">
        <v>0.37</v>
      </c>
      <c r="AH1034" s="304">
        <v>3.5655300000000001E-2</v>
      </c>
      <c r="AI1034" s="312"/>
      <c r="AJ1034" s="332">
        <v>760</v>
      </c>
      <c r="AK1034" s="304">
        <f t="shared" si="308"/>
        <v>760</v>
      </c>
      <c r="AL1034" s="304">
        <f t="shared" si="310"/>
        <v>0.43</v>
      </c>
      <c r="AM1034" s="389" t="str">
        <f t="shared" si="312"/>
        <v/>
      </c>
      <c r="AN1034" s="304"/>
      <c r="AO1034" s="304"/>
      <c r="AP1034" s="312"/>
      <c r="AQ1034" s="312"/>
      <c r="AR1034" s="312"/>
      <c r="AS1034" s="312"/>
      <c r="AT1034" s="312"/>
      <c r="AU1034" s="329">
        <f>VLOOKUP(C1034,[1]world!$A$2:$B$3555,2,FALSE)</f>
        <v>1</v>
      </c>
      <c r="AV1034" s="329">
        <v>519</v>
      </c>
      <c r="AW1034" s="304">
        <v>0.37</v>
      </c>
      <c r="AX1034" s="304">
        <v>-999</v>
      </c>
      <c r="AY1034" s="304">
        <v>-999</v>
      </c>
      <c r="AZ1034" s="304">
        <v>-999</v>
      </c>
      <c r="BA1034" s="304">
        <v>-999</v>
      </c>
      <c r="BB1034" s="304">
        <v>-999</v>
      </c>
      <c r="BC1034" s="304">
        <v>-999</v>
      </c>
      <c r="BD1034" s="304">
        <v>-999</v>
      </c>
      <c r="BE1034" s="304">
        <v>-999</v>
      </c>
      <c r="BF1034" s="304">
        <v>-999</v>
      </c>
      <c r="BG1034" s="304">
        <v>-999</v>
      </c>
      <c r="BH1034" s="304">
        <v>-999</v>
      </c>
      <c r="BI1034" s="304">
        <v>-999</v>
      </c>
      <c r="BJ1034" s="304" t="s">
        <v>4954</v>
      </c>
      <c r="BK1034" s="304" t="s">
        <v>4954</v>
      </c>
      <c r="BL1034" s="304" t="s">
        <v>4954</v>
      </c>
    </row>
    <row r="1035" spans="1:64" ht="15" hidden="1" customHeight="1" x14ac:dyDescent="0.2">
      <c r="A1035" s="304" t="s">
        <v>4922</v>
      </c>
      <c r="B1035" s="304" t="s">
        <v>5968</v>
      </c>
      <c r="C1035" s="304">
        <v>1039</v>
      </c>
      <c r="D1035" s="349" t="s">
        <v>557</v>
      </c>
      <c r="E1035" s="309">
        <v>-999</v>
      </c>
      <c r="F1035" s="309"/>
      <c r="G1035" s="324">
        <v>24.196000000000002</v>
      </c>
      <c r="H1035" s="324">
        <v>120.5403</v>
      </c>
      <c r="I1035" s="324" t="s">
        <v>244</v>
      </c>
      <c r="J1035" s="368">
        <f t="shared" si="311"/>
        <v>401.26</v>
      </c>
      <c r="K1035" s="331">
        <v>0.1</v>
      </c>
      <c r="L1035" s="304" t="str">
        <f t="shared" si="307"/>
        <v>C</v>
      </c>
      <c r="M1035" s="388">
        <v>0</v>
      </c>
      <c r="N1035" s="304"/>
      <c r="O1035" s="356">
        <v>32.5</v>
      </c>
      <c r="P1035" s="304">
        <v>401.26</v>
      </c>
      <c r="Q1035" s="309">
        <v>2249</v>
      </c>
      <c r="R1035" s="304" t="s">
        <v>5948</v>
      </c>
      <c r="S1035" s="304"/>
      <c r="T1035" s="304"/>
      <c r="U1035" s="304"/>
      <c r="V1035" s="304"/>
      <c r="W1035" s="315" t="s">
        <v>558</v>
      </c>
      <c r="X1035" s="304" t="s">
        <v>240</v>
      </c>
      <c r="Y1035" s="366">
        <f t="shared" si="309"/>
        <v>181.5</v>
      </c>
      <c r="Z1035" s="304">
        <v>0.2</v>
      </c>
      <c r="AA1035" s="304"/>
      <c r="AB1035" s="304" t="s">
        <v>240</v>
      </c>
      <c r="AC1035" s="304">
        <v>5</v>
      </c>
      <c r="AD1035" s="366">
        <v>401.26</v>
      </c>
      <c r="AE1035" s="304">
        <v>204.2</v>
      </c>
      <c r="AF1035" s="331">
        <f>EXP(IF(X1035="A",LN(#REF!),IF(X1035="B",LN(#REF!),IF(OR(X1035="C",X1035="D",X1035="CD"),LN(#REF!)+((LN(#REF!)-LN(#REF!))/(1+(EXP(LN(#REF!)-LN(AC1035))/#REF!))),IF(X1035="E",LN(204.2),"N/A")))))</f>
        <v>204.19999999999993</v>
      </c>
      <c r="AG1035" s="304">
        <v>0.2</v>
      </c>
      <c r="AH1035" s="304">
        <v>3.0032599999999998E-3</v>
      </c>
      <c r="AI1035" s="312"/>
      <c r="AJ1035" s="332">
        <v>270</v>
      </c>
      <c r="AK1035" s="304">
        <f t="shared" si="308"/>
        <v>270</v>
      </c>
      <c r="AL1035" s="304">
        <f t="shared" si="310"/>
        <v>0.43</v>
      </c>
      <c r="AM1035" s="389" t="str">
        <f t="shared" si="312"/>
        <v/>
      </c>
      <c r="AN1035" s="304"/>
      <c r="AO1035" s="304"/>
      <c r="AP1035" s="312"/>
      <c r="AQ1035" s="312"/>
      <c r="AR1035" s="312"/>
      <c r="AS1035" s="312"/>
      <c r="AT1035" s="312"/>
      <c r="AU1035" s="329">
        <f>VLOOKUP(C1035,[1]world!$A$2:$B$3555,2,FALSE)</f>
        <v>8</v>
      </c>
      <c r="AV1035" s="329">
        <v>374</v>
      </c>
      <c r="AW1035" s="304">
        <v>0.37</v>
      </c>
      <c r="AX1035" s="304">
        <v>-999</v>
      </c>
      <c r="AY1035" s="304">
        <v>-999</v>
      </c>
      <c r="AZ1035" s="304">
        <v>-999</v>
      </c>
      <c r="BA1035" s="304">
        <v>-999</v>
      </c>
      <c r="BB1035" s="304">
        <v>-999</v>
      </c>
      <c r="BC1035" s="304">
        <v>-999</v>
      </c>
      <c r="BD1035" s="304">
        <v>-999</v>
      </c>
      <c r="BE1035" s="304">
        <v>-999</v>
      </c>
      <c r="BF1035" s="304">
        <v>-999</v>
      </c>
      <c r="BG1035" s="304">
        <v>-999</v>
      </c>
      <c r="BH1035" s="304">
        <v>-999</v>
      </c>
      <c r="BI1035" s="304">
        <v>-999</v>
      </c>
      <c r="BJ1035" s="304" t="s">
        <v>4954</v>
      </c>
      <c r="BK1035" s="304" t="s">
        <v>4954</v>
      </c>
      <c r="BL1035" s="304" t="s">
        <v>4954</v>
      </c>
    </row>
    <row r="1036" spans="1:64" ht="15" hidden="1" customHeight="1" x14ac:dyDescent="0.2">
      <c r="A1036" s="304" t="s">
        <v>4922</v>
      </c>
      <c r="B1036" s="304" t="s">
        <v>5968</v>
      </c>
      <c r="C1036" s="304">
        <v>1040</v>
      </c>
      <c r="D1036" s="349" t="s">
        <v>511</v>
      </c>
      <c r="E1036" s="309">
        <v>-999</v>
      </c>
      <c r="F1036" s="309"/>
      <c r="G1036" s="324">
        <v>23.985499999999998</v>
      </c>
      <c r="H1036" s="324">
        <v>120.78830000000001</v>
      </c>
      <c r="I1036" s="324" t="s">
        <v>214</v>
      </c>
      <c r="J1036" s="368">
        <f t="shared" si="311"/>
        <v>624.85</v>
      </c>
      <c r="K1036" s="331">
        <v>0.1</v>
      </c>
      <c r="L1036" s="304" t="str">
        <f t="shared" si="307"/>
        <v>C</v>
      </c>
      <c r="M1036" s="388">
        <v>0</v>
      </c>
      <c r="N1036" s="304"/>
      <c r="O1036" s="356">
        <v>32</v>
      </c>
      <c r="P1036" s="304">
        <v>624.85</v>
      </c>
      <c r="Q1036" s="309">
        <v>2250</v>
      </c>
      <c r="R1036" s="304" t="s">
        <v>5948</v>
      </c>
      <c r="S1036" s="304"/>
      <c r="T1036" s="304"/>
      <c r="U1036" s="304"/>
      <c r="V1036" s="304"/>
      <c r="W1036" s="317" t="s">
        <v>259</v>
      </c>
      <c r="X1036" s="304" t="s">
        <v>232</v>
      </c>
      <c r="Y1036" s="366">
        <f t="shared" si="309"/>
        <v>506.6</v>
      </c>
      <c r="Z1036" s="304"/>
      <c r="AA1036" s="304"/>
      <c r="AB1036" s="304" t="s">
        <v>232</v>
      </c>
      <c r="AC1036" s="304">
        <v>242</v>
      </c>
      <c r="AD1036" s="366">
        <v>624.85</v>
      </c>
      <c r="AE1036" s="304">
        <v>683.9</v>
      </c>
      <c r="AF1036" s="331" t="e">
        <f>EXP(IF(X1036="A",LN(#REF!),IF(X1036="B",LN(#REF!),IF(OR(X1036="C",X1036="D",X1036="CD"),LN(#REF!)+((LN(#REF!)-LN(#REF!))/(1+(EXP(LN(#REF!)-LN(AC1036))/#REF!))),IF(X1036="E",LN(204.2),"N/A")))))</f>
        <v>#REF!</v>
      </c>
      <c r="AG1036" s="304">
        <v>0.37</v>
      </c>
      <c r="AH1036" s="304">
        <v>3.93639E-2</v>
      </c>
      <c r="AI1036" s="312"/>
      <c r="AJ1036" s="332">
        <v>760</v>
      </c>
      <c r="AK1036" s="304">
        <f t="shared" si="308"/>
        <v>760</v>
      </c>
      <c r="AL1036" s="304">
        <f t="shared" si="310"/>
        <v>0.43</v>
      </c>
      <c r="AM1036" s="389" t="str">
        <f t="shared" si="312"/>
        <v/>
      </c>
      <c r="AN1036" s="304"/>
      <c r="AO1036" s="304"/>
      <c r="AP1036" s="312"/>
      <c r="AQ1036" s="312"/>
      <c r="AR1036" s="312"/>
      <c r="AS1036" s="312"/>
      <c r="AT1036" s="312"/>
      <c r="AU1036" s="329">
        <f>VLOOKUP(C1036,[1]world!$A$2:$B$3555,2,FALSE)</f>
        <v>3</v>
      </c>
      <c r="AV1036" s="329">
        <v>547</v>
      </c>
      <c r="AW1036" s="304">
        <v>0.37</v>
      </c>
      <c r="AX1036" s="304">
        <v>20</v>
      </c>
      <c r="AY1036" s="304">
        <v>-999</v>
      </c>
      <c r="AZ1036" s="304">
        <v>-999</v>
      </c>
      <c r="BA1036" s="304">
        <v>20</v>
      </c>
      <c r="BB1036" s="304">
        <v>-999</v>
      </c>
      <c r="BC1036" s="304">
        <v>-999</v>
      </c>
      <c r="BD1036" s="304">
        <v>20</v>
      </c>
      <c r="BE1036" s="304">
        <v>20</v>
      </c>
      <c r="BF1036" s="304">
        <v>-999</v>
      </c>
      <c r="BG1036" s="304">
        <v>-999</v>
      </c>
      <c r="BH1036" s="304">
        <v>-999</v>
      </c>
      <c r="BI1036" s="304">
        <v>-999</v>
      </c>
      <c r="BJ1036" s="304">
        <v>0</v>
      </c>
      <c r="BK1036" s="304" t="s">
        <v>4954</v>
      </c>
      <c r="BL1036" s="304" t="s">
        <v>4954</v>
      </c>
    </row>
    <row r="1037" spans="1:64" ht="15" hidden="1" customHeight="1" x14ac:dyDescent="0.2">
      <c r="A1037" s="304" t="s">
        <v>4922</v>
      </c>
      <c r="B1037" s="304" t="s">
        <v>5968</v>
      </c>
      <c r="C1037" s="304">
        <v>1041</v>
      </c>
      <c r="D1037" s="349" t="s">
        <v>523</v>
      </c>
      <c r="E1037" s="309">
        <v>-999</v>
      </c>
      <c r="F1037" s="309"/>
      <c r="G1037" s="324">
        <v>24.040700000000001</v>
      </c>
      <c r="H1037" s="324">
        <v>120.8488</v>
      </c>
      <c r="I1037" s="324" t="s">
        <v>214</v>
      </c>
      <c r="J1037" s="368">
        <f t="shared" si="311"/>
        <v>468.14</v>
      </c>
      <c r="K1037" s="331">
        <v>0.1</v>
      </c>
      <c r="L1037" s="304" t="str">
        <f t="shared" si="307"/>
        <v>C</v>
      </c>
      <c r="M1037" s="388">
        <v>0</v>
      </c>
      <c r="N1037" s="304"/>
      <c r="O1037" s="356">
        <v>78</v>
      </c>
      <c r="P1037" s="304">
        <v>468.14</v>
      </c>
      <c r="Q1037" s="309">
        <v>2297</v>
      </c>
      <c r="R1037" s="304" t="s">
        <v>5948</v>
      </c>
      <c r="S1037" s="304"/>
      <c r="T1037" s="304"/>
      <c r="U1037" s="304"/>
      <c r="V1037" s="304"/>
      <c r="W1037" s="304" t="s">
        <v>235</v>
      </c>
      <c r="X1037" s="304" t="s">
        <v>205</v>
      </c>
      <c r="Y1037" s="366">
        <f t="shared" si="309"/>
        <v>424.8</v>
      </c>
      <c r="Z1037" s="304"/>
      <c r="AA1037" s="304"/>
      <c r="AB1037" s="304" t="s">
        <v>205</v>
      </c>
      <c r="AC1037" s="304">
        <v>363</v>
      </c>
      <c r="AD1037" s="366">
        <v>468.14</v>
      </c>
      <c r="AE1037" s="304">
        <v>559.6</v>
      </c>
      <c r="AF1037" s="331" t="e">
        <f>EXP(IF(X1037="A",LN(#REF!),IF(X1037="B",LN(#REF!),IF(OR(X1037="C",X1037="D",X1037="CD"),LN(#REF!)+((LN(#REF!)-LN(#REF!))/(1+(EXP(LN(#REF!)-LN(AC1037))/#REF!))),IF(X1037="E",LN(204.2),"N/A")))))</f>
        <v>#REF!</v>
      </c>
      <c r="AG1037" s="304">
        <v>0.33</v>
      </c>
      <c r="AH1037" s="304">
        <v>0.14984900000000001</v>
      </c>
      <c r="AI1037" s="312"/>
      <c r="AJ1037" s="332">
        <v>760</v>
      </c>
      <c r="AK1037" s="304">
        <f t="shared" si="308"/>
        <v>760</v>
      </c>
      <c r="AL1037" s="304">
        <f t="shared" si="310"/>
        <v>0.43</v>
      </c>
      <c r="AM1037" s="389" t="str">
        <f t="shared" si="312"/>
        <v/>
      </c>
      <c r="AN1037" s="304"/>
      <c r="AO1037" s="304"/>
      <c r="AP1037" s="312"/>
      <c r="AQ1037" s="312"/>
      <c r="AR1037" s="312"/>
      <c r="AS1037" s="312"/>
      <c r="AT1037" s="312"/>
      <c r="AU1037" s="329">
        <f>VLOOKUP(C1037,[1]world!$A$2:$B$3555,2,FALSE)</f>
        <v>3</v>
      </c>
      <c r="AV1037" s="329">
        <v>547</v>
      </c>
      <c r="AW1037" s="304">
        <v>0.37</v>
      </c>
      <c r="AX1037" s="304">
        <v>-999</v>
      </c>
      <c r="AY1037" s="304">
        <v>-999</v>
      </c>
      <c r="AZ1037" s="304">
        <v>-999</v>
      </c>
      <c r="BA1037" s="304">
        <v>-999</v>
      </c>
      <c r="BB1037" s="304">
        <v>-999</v>
      </c>
      <c r="BC1037" s="304">
        <v>-999</v>
      </c>
      <c r="BD1037" s="304">
        <v>-999</v>
      </c>
      <c r="BE1037" s="304">
        <v>-999</v>
      </c>
      <c r="BF1037" s="304">
        <v>-999</v>
      </c>
      <c r="BG1037" s="304">
        <v>-999</v>
      </c>
      <c r="BH1037" s="304">
        <v>-999</v>
      </c>
      <c r="BI1037" s="304">
        <v>-999</v>
      </c>
      <c r="BJ1037" s="304" t="s">
        <v>4954</v>
      </c>
      <c r="BK1037" s="304" t="s">
        <v>4954</v>
      </c>
      <c r="BL1037" s="304" t="s">
        <v>4954</v>
      </c>
    </row>
    <row r="1038" spans="1:64" ht="15" hidden="1" customHeight="1" x14ac:dyDescent="0.2">
      <c r="A1038" s="304" t="s">
        <v>4922</v>
      </c>
      <c r="B1038" s="304" t="s">
        <v>5968</v>
      </c>
      <c r="C1038" s="304">
        <v>1042</v>
      </c>
      <c r="D1038" s="349" t="s">
        <v>498</v>
      </c>
      <c r="E1038" s="309">
        <v>-999</v>
      </c>
      <c r="F1038" s="309"/>
      <c r="G1038" s="324">
        <v>23.962199999999999</v>
      </c>
      <c r="H1038" s="324">
        <v>120.9618</v>
      </c>
      <c r="I1038" s="324" t="s">
        <v>214</v>
      </c>
      <c r="J1038" s="368">
        <f t="shared" si="311"/>
        <v>549.42999999999995</v>
      </c>
      <c r="K1038" s="331">
        <v>0.1</v>
      </c>
      <c r="L1038" s="304" t="str">
        <f t="shared" si="307"/>
        <v>C</v>
      </c>
      <c r="M1038" s="388">
        <v>0</v>
      </c>
      <c r="N1038" s="304"/>
      <c r="O1038" s="356">
        <v>33</v>
      </c>
      <c r="P1038" s="304">
        <v>549.42999999999995</v>
      </c>
      <c r="Q1038" s="309">
        <v>2251</v>
      </c>
      <c r="R1038" s="304" t="s">
        <v>5948</v>
      </c>
      <c r="S1038" s="304"/>
      <c r="T1038" s="304"/>
      <c r="U1038" s="304"/>
      <c r="V1038" s="304"/>
      <c r="W1038" s="315" t="s">
        <v>225</v>
      </c>
      <c r="X1038" s="304" t="s">
        <v>213</v>
      </c>
      <c r="Y1038" s="366">
        <f t="shared" si="309"/>
        <v>274.5</v>
      </c>
      <c r="Z1038" s="304"/>
      <c r="AA1038" s="304"/>
      <c r="AB1038" s="304" t="s">
        <v>213</v>
      </c>
      <c r="AC1038" s="304">
        <v>450</v>
      </c>
      <c r="AD1038" s="366">
        <v>549.42999999999995</v>
      </c>
      <c r="AE1038" s="304">
        <v>500</v>
      </c>
      <c r="AF1038" s="331" t="e">
        <f>EXP(IF(X1038="A",LN(#REF!),IF(X1038="B",LN(#REF!),IF(OR(X1038="C",X1038="D",X1038="CD"),LN(#REF!)+((LN(#REF!)-LN(#REF!))/(1+(EXP(LN(#REF!)-LN(AC1038))/#REF!))),IF(X1038="E",LN(204.2),"N/A")))))</f>
        <v>#REF!</v>
      </c>
      <c r="AG1038" s="304">
        <v>0.33</v>
      </c>
      <c r="AH1038" s="304">
        <v>1.2100400000000001E-2</v>
      </c>
      <c r="AI1038" s="312"/>
      <c r="AJ1038" s="332">
        <v>470</v>
      </c>
      <c r="AK1038" s="304">
        <f t="shared" si="308"/>
        <v>425</v>
      </c>
      <c r="AL1038" s="304">
        <f t="shared" si="310"/>
        <v>0.43</v>
      </c>
      <c r="AM1038" s="389" t="str">
        <f t="shared" si="312"/>
        <v/>
      </c>
      <c r="AN1038" s="304"/>
      <c r="AO1038" s="304"/>
      <c r="AP1038" s="312"/>
      <c r="AQ1038" s="312"/>
      <c r="AR1038" s="312"/>
      <c r="AS1038" s="312"/>
      <c r="AT1038" s="312"/>
      <c r="AU1038" s="329">
        <f>VLOOKUP(C1038,[1]world!$A$2:$B$3555,2,FALSE)</f>
        <v>7</v>
      </c>
      <c r="AV1038" s="329">
        <v>388</v>
      </c>
      <c r="AW1038" s="304">
        <v>0.37</v>
      </c>
      <c r="AX1038" s="304">
        <v>-999</v>
      </c>
      <c r="AY1038" s="304">
        <v>-999</v>
      </c>
      <c r="AZ1038" s="304">
        <v>-999</v>
      </c>
      <c r="BA1038" s="304">
        <v>-999</v>
      </c>
      <c r="BB1038" s="304">
        <v>-999</v>
      </c>
      <c r="BC1038" s="304">
        <v>-999</v>
      </c>
      <c r="BD1038" s="304">
        <v>-999</v>
      </c>
      <c r="BE1038" s="304">
        <v>-999</v>
      </c>
      <c r="BF1038" s="304">
        <v>-999</v>
      </c>
      <c r="BG1038" s="304">
        <v>-999</v>
      </c>
      <c r="BH1038" s="304">
        <v>-999</v>
      </c>
      <c r="BI1038" s="304">
        <v>-999</v>
      </c>
      <c r="BJ1038" s="304" t="s">
        <v>4954</v>
      </c>
      <c r="BK1038" s="304" t="s">
        <v>4954</v>
      </c>
      <c r="BL1038" s="304" t="s">
        <v>4954</v>
      </c>
    </row>
    <row r="1039" spans="1:64" ht="15" hidden="1" customHeight="1" x14ac:dyDescent="0.2">
      <c r="A1039" s="304" t="s">
        <v>4922</v>
      </c>
      <c r="B1039" s="304" t="s">
        <v>5968</v>
      </c>
      <c r="C1039" s="304">
        <v>1043</v>
      </c>
      <c r="D1039" s="349" t="s">
        <v>510</v>
      </c>
      <c r="E1039" s="309">
        <v>-999</v>
      </c>
      <c r="F1039" s="309"/>
      <c r="G1039" s="324">
        <v>23.982700000000001</v>
      </c>
      <c r="H1039" s="324">
        <v>120.6778</v>
      </c>
      <c r="I1039" s="324" t="s">
        <v>254</v>
      </c>
      <c r="J1039" s="368">
        <f t="shared" si="311"/>
        <v>573.02</v>
      </c>
      <c r="K1039" s="331">
        <v>0.1</v>
      </c>
      <c r="L1039" s="304" t="str">
        <f t="shared" si="307"/>
        <v>C</v>
      </c>
      <c r="M1039" s="388">
        <v>0</v>
      </c>
      <c r="N1039" s="304"/>
      <c r="O1039" s="356">
        <v>32</v>
      </c>
      <c r="P1039" s="304">
        <v>573.02</v>
      </c>
      <c r="Q1039" s="309">
        <v>2298</v>
      </c>
      <c r="R1039" s="304" t="s">
        <v>5948</v>
      </c>
      <c r="S1039" s="304"/>
      <c r="T1039" s="304"/>
      <c r="U1039" s="304"/>
      <c r="V1039" s="304"/>
      <c r="W1039" s="315" t="s">
        <v>253</v>
      </c>
      <c r="X1039" s="304" t="s">
        <v>213</v>
      </c>
      <c r="Y1039" s="366">
        <f t="shared" si="309"/>
        <v>274.5</v>
      </c>
      <c r="Z1039" s="304"/>
      <c r="AA1039" s="304"/>
      <c r="AB1039" s="304" t="s">
        <v>213</v>
      </c>
      <c r="AC1039" s="304">
        <v>96</v>
      </c>
      <c r="AD1039" s="366">
        <v>573.02</v>
      </c>
      <c r="AE1039" s="304">
        <v>500</v>
      </c>
      <c r="AF1039" s="331" t="e">
        <f>EXP(IF(X1039="A",LN(#REF!),IF(X1039="B",LN(#REF!),IF(OR(X1039="C",X1039="D",X1039="CD"),LN(#REF!)+((LN(#REF!)-LN(#REF!))/(1+(EXP(LN(#REF!)-LN(AC1039))/#REF!))),IF(X1039="E",LN(204.2),"N/A")))))</f>
        <v>#REF!</v>
      </c>
      <c r="AG1039" s="304">
        <v>0.33</v>
      </c>
      <c r="AH1039" s="304">
        <v>1.0086100000000001E-2</v>
      </c>
      <c r="AI1039" s="312"/>
      <c r="AJ1039" s="332">
        <v>425</v>
      </c>
      <c r="AK1039" s="304">
        <f t="shared" si="308"/>
        <v>425</v>
      </c>
      <c r="AL1039" s="304">
        <f t="shared" si="310"/>
        <v>0.43</v>
      </c>
      <c r="AM1039" s="389" t="str">
        <f t="shared" si="312"/>
        <v/>
      </c>
      <c r="AN1039" s="304"/>
      <c r="AO1039" s="304"/>
      <c r="AP1039" s="312"/>
      <c r="AQ1039" s="312"/>
      <c r="AR1039" s="312"/>
      <c r="AS1039" s="312"/>
      <c r="AT1039" s="312"/>
      <c r="AU1039" s="329">
        <f>VLOOKUP(C1039,[1]world!$A$2:$B$3555,2,FALSE)</f>
        <v>7</v>
      </c>
      <c r="AV1039" s="329">
        <v>388</v>
      </c>
      <c r="AW1039" s="304">
        <v>0.37</v>
      </c>
      <c r="AX1039" s="304">
        <v>-999</v>
      </c>
      <c r="AY1039" s="304">
        <v>-999</v>
      </c>
      <c r="AZ1039" s="304">
        <v>-999</v>
      </c>
      <c r="BA1039" s="304">
        <v>-999</v>
      </c>
      <c r="BB1039" s="304">
        <v>-999</v>
      </c>
      <c r="BC1039" s="304">
        <v>-999</v>
      </c>
      <c r="BD1039" s="304">
        <v>-999</v>
      </c>
      <c r="BE1039" s="304">
        <v>-999</v>
      </c>
      <c r="BF1039" s="304">
        <v>-999</v>
      </c>
      <c r="BG1039" s="304">
        <v>-999</v>
      </c>
      <c r="BH1039" s="304">
        <v>-999</v>
      </c>
      <c r="BI1039" s="304">
        <v>-999</v>
      </c>
      <c r="BJ1039" s="304" t="s">
        <v>4954</v>
      </c>
      <c r="BK1039" s="304" t="s">
        <v>4954</v>
      </c>
      <c r="BL1039" s="304" t="s">
        <v>4954</v>
      </c>
    </row>
    <row r="1040" spans="1:64" ht="15" hidden="1" customHeight="1" x14ac:dyDescent="0.2">
      <c r="A1040" s="304" t="s">
        <v>4922</v>
      </c>
      <c r="B1040" s="304" t="s">
        <v>5968</v>
      </c>
      <c r="C1040" s="304">
        <v>1044</v>
      </c>
      <c r="D1040" s="349" t="s">
        <v>488</v>
      </c>
      <c r="E1040" s="309">
        <v>-999</v>
      </c>
      <c r="F1040" s="309"/>
      <c r="G1040" s="324">
        <v>23.907699999999998</v>
      </c>
      <c r="H1040" s="324">
        <v>120.67570000000001</v>
      </c>
      <c r="I1040" s="324" t="s">
        <v>254</v>
      </c>
      <c r="J1040" s="368">
        <f t="shared" si="311"/>
        <v>614.98</v>
      </c>
      <c r="K1040" s="331">
        <v>0.1</v>
      </c>
      <c r="L1040" s="304" t="str">
        <f t="shared" si="307"/>
        <v>C</v>
      </c>
      <c r="M1040" s="388">
        <v>0</v>
      </c>
      <c r="N1040" s="304"/>
      <c r="O1040" s="356">
        <v>31.5</v>
      </c>
      <c r="P1040" s="304">
        <v>614.98</v>
      </c>
      <c r="Q1040" s="309">
        <v>2299</v>
      </c>
      <c r="R1040" s="304" t="s">
        <v>5948</v>
      </c>
      <c r="S1040" s="304"/>
      <c r="T1040" s="304"/>
      <c r="U1040" s="304"/>
      <c r="V1040" s="304"/>
      <c r="W1040" s="315" t="s">
        <v>253</v>
      </c>
      <c r="X1040" s="304" t="s">
        <v>213</v>
      </c>
      <c r="Y1040" s="366">
        <f t="shared" si="309"/>
        <v>274.5</v>
      </c>
      <c r="Z1040" s="304"/>
      <c r="AA1040" s="304"/>
      <c r="AB1040" s="304" t="s">
        <v>213</v>
      </c>
      <c r="AC1040" s="304">
        <v>103</v>
      </c>
      <c r="AD1040" s="366">
        <v>614.98</v>
      </c>
      <c r="AE1040" s="304">
        <v>500</v>
      </c>
      <c r="AF1040" s="331" t="e">
        <f>EXP(IF(X1040="A",LN(#REF!),IF(X1040="B",LN(#REF!),IF(OR(X1040="C",X1040="D",X1040="CD"),LN(#REF!)+((LN(#REF!)-LN(#REF!))/(1+(EXP(LN(#REF!)-LN(AC1040))/#REF!))),IF(X1040="E",LN(204.2),"N/A")))))</f>
        <v>#REF!</v>
      </c>
      <c r="AG1040" s="304">
        <v>0.33</v>
      </c>
      <c r="AH1040" s="304">
        <v>4.4142199999999999E-2</v>
      </c>
      <c r="AI1040" s="312"/>
      <c r="AJ1040" s="332">
        <v>760</v>
      </c>
      <c r="AK1040" s="304">
        <f t="shared" si="308"/>
        <v>760</v>
      </c>
      <c r="AL1040" s="304">
        <f t="shared" si="310"/>
        <v>0.43</v>
      </c>
      <c r="AM1040" s="389" t="str">
        <f t="shared" si="312"/>
        <v/>
      </c>
      <c r="AN1040" s="304"/>
      <c r="AO1040" s="304"/>
      <c r="AP1040" s="312"/>
      <c r="AQ1040" s="312"/>
      <c r="AR1040" s="312"/>
      <c r="AS1040" s="312"/>
      <c r="AT1040" s="312"/>
      <c r="AU1040" s="329">
        <f>VLOOKUP(C1040,[1]world!$A$2:$B$3555,2,FALSE)</f>
        <v>3</v>
      </c>
      <c r="AV1040" s="329">
        <v>547</v>
      </c>
      <c r="AW1040" s="304">
        <v>0.37</v>
      </c>
      <c r="AX1040" s="304">
        <v>-999</v>
      </c>
      <c r="AY1040" s="304">
        <v>-999</v>
      </c>
      <c r="AZ1040" s="304">
        <v>-999</v>
      </c>
      <c r="BA1040" s="304">
        <v>-999</v>
      </c>
      <c r="BB1040" s="304">
        <v>-999</v>
      </c>
      <c r="BC1040" s="304">
        <v>-999</v>
      </c>
      <c r="BD1040" s="304">
        <v>-999</v>
      </c>
      <c r="BE1040" s="304">
        <v>-999</v>
      </c>
      <c r="BF1040" s="304">
        <v>-999</v>
      </c>
      <c r="BG1040" s="304">
        <v>-999</v>
      </c>
      <c r="BH1040" s="304">
        <v>-999</v>
      </c>
      <c r="BI1040" s="304">
        <v>-999</v>
      </c>
      <c r="BJ1040" s="304" t="s">
        <v>4954</v>
      </c>
      <c r="BK1040" s="304" t="s">
        <v>4954</v>
      </c>
      <c r="BL1040" s="304" t="s">
        <v>4954</v>
      </c>
    </row>
    <row r="1041" spans="1:64" ht="15" hidden="1" customHeight="1" x14ac:dyDescent="0.2">
      <c r="A1041" s="304" t="s">
        <v>4922</v>
      </c>
      <c r="B1041" s="304" t="s">
        <v>5968</v>
      </c>
      <c r="C1041" s="304">
        <v>1045</v>
      </c>
      <c r="D1041" s="349" t="s">
        <v>467</v>
      </c>
      <c r="E1041" s="309">
        <v>-999</v>
      </c>
      <c r="F1041" s="309"/>
      <c r="G1041" s="324">
        <v>23.812000000000001</v>
      </c>
      <c r="H1041" s="324">
        <v>120.8455</v>
      </c>
      <c r="I1041" s="324" t="s">
        <v>214</v>
      </c>
      <c r="J1041" s="368">
        <f t="shared" si="311"/>
        <v>443.04</v>
      </c>
      <c r="K1041" s="331">
        <v>0.1</v>
      </c>
      <c r="L1041" s="304" t="str">
        <f t="shared" si="307"/>
        <v>C</v>
      </c>
      <c r="M1041" s="388">
        <v>0</v>
      </c>
      <c r="N1041" s="304"/>
      <c r="O1041" s="356">
        <v>33.5</v>
      </c>
      <c r="P1041" s="304">
        <v>443.04</v>
      </c>
      <c r="Q1041" s="309">
        <v>2252</v>
      </c>
      <c r="R1041" s="304" t="s">
        <v>5948</v>
      </c>
      <c r="S1041" s="304"/>
      <c r="T1041" s="304"/>
      <c r="U1041" s="304"/>
      <c r="V1041" s="304"/>
      <c r="W1041" s="315" t="s">
        <v>401</v>
      </c>
      <c r="X1041" s="304" t="s">
        <v>206</v>
      </c>
      <c r="Y1041" s="366">
        <f t="shared" si="309"/>
        <v>338.6</v>
      </c>
      <c r="Z1041" s="304"/>
      <c r="AA1041" s="304"/>
      <c r="AB1041" s="304" t="s">
        <v>206</v>
      </c>
      <c r="AC1041" s="304">
        <v>312</v>
      </c>
      <c r="AD1041" s="366">
        <v>443.04</v>
      </c>
      <c r="AE1041" s="304">
        <v>500</v>
      </c>
      <c r="AF1041" s="331" t="e">
        <f>EXP(IF(X1041="A",LN(#REF!),IF(X1041="B",LN(#REF!),IF(OR(X1041="C",X1041="D",X1041="CD"),LN(#REF!)+((LN(#REF!)-LN(#REF!))/(1+(EXP(LN(#REF!)-LN(AC1041))/#REF!))),IF(X1041="E",LN(204.2),"N/A")))))</f>
        <v>#REF!</v>
      </c>
      <c r="AG1041" s="304">
        <v>0.33</v>
      </c>
      <c r="AH1041" s="304">
        <v>2.67926E-2</v>
      </c>
      <c r="AI1041" s="312"/>
      <c r="AJ1041" s="332">
        <v>760</v>
      </c>
      <c r="AK1041" s="304">
        <f t="shared" si="308"/>
        <v>760</v>
      </c>
      <c r="AL1041" s="304">
        <f t="shared" si="310"/>
        <v>0.43</v>
      </c>
      <c r="AM1041" s="389" t="str">
        <f t="shared" si="312"/>
        <v/>
      </c>
      <c r="AN1041" s="304"/>
      <c r="AO1041" s="304"/>
      <c r="AP1041" s="312"/>
      <c r="AQ1041" s="312"/>
      <c r="AR1041" s="312"/>
      <c r="AS1041" s="312"/>
      <c r="AT1041" s="312"/>
      <c r="AU1041" s="329">
        <f>VLOOKUP(C1041,[1]world!$A$2:$B$3555,2,FALSE)</f>
        <v>3</v>
      </c>
      <c r="AV1041" s="329">
        <v>547</v>
      </c>
      <c r="AW1041" s="304">
        <v>0.37</v>
      </c>
      <c r="AX1041" s="304">
        <v>-999</v>
      </c>
      <c r="AY1041" s="304">
        <v>-999</v>
      </c>
      <c r="AZ1041" s="304">
        <v>-999</v>
      </c>
      <c r="BA1041" s="304">
        <v>-999</v>
      </c>
      <c r="BB1041" s="304">
        <v>-999</v>
      </c>
      <c r="BC1041" s="304">
        <v>-999</v>
      </c>
      <c r="BD1041" s="304">
        <v>-999</v>
      </c>
      <c r="BE1041" s="304">
        <v>-999</v>
      </c>
      <c r="BF1041" s="304">
        <v>-999</v>
      </c>
      <c r="BG1041" s="304">
        <v>-999</v>
      </c>
      <c r="BH1041" s="304">
        <v>-999</v>
      </c>
      <c r="BI1041" s="304">
        <v>-999</v>
      </c>
      <c r="BJ1041" s="304" t="s">
        <v>4954</v>
      </c>
      <c r="BK1041" s="304" t="s">
        <v>4954</v>
      </c>
      <c r="BL1041" s="304" t="s">
        <v>4954</v>
      </c>
    </row>
    <row r="1042" spans="1:64" ht="15" hidden="1" customHeight="1" x14ac:dyDescent="0.2">
      <c r="A1042" s="304" t="s">
        <v>4922</v>
      </c>
      <c r="B1042" s="304" t="s">
        <v>5968</v>
      </c>
      <c r="C1042" s="304">
        <v>1046</v>
      </c>
      <c r="D1042" s="349" t="s">
        <v>472</v>
      </c>
      <c r="E1042" s="309">
        <v>-999</v>
      </c>
      <c r="F1042" s="309"/>
      <c r="G1042" s="324">
        <v>23.839500000000001</v>
      </c>
      <c r="H1042" s="324">
        <v>120.8942</v>
      </c>
      <c r="I1042" s="324" t="s">
        <v>214</v>
      </c>
      <c r="J1042" s="368">
        <f t="shared" si="311"/>
        <v>363.99</v>
      </c>
      <c r="K1042" s="331">
        <v>0.1</v>
      </c>
      <c r="L1042" s="304" t="str">
        <f t="shared" si="307"/>
        <v>C</v>
      </c>
      <c r="M1042" s="388">
        <v>0</v>
      </c>
      <c r="N1042" s="304"/>
      <c r="O1042" s="356">
        <v>32</v>
      </c>
      <c r="P1042" s="304">
        <v>363.99</v>
      </c>
      <c r="Q1042" s="309">
        <v>2253</v>
      </c>
      <c r="R1042" s="304" t="s">
        <v>5948</v>
      </c>
      <c r="S1042" s="304"/>
      <c r="T1042" s="304"/>
      <c r="U1042" s="304"/>
      <c r="V1042" s="304"/>
      <c r="W1042" s="315" t="s">
        <v>401</v>
      </c>
      <c r="X1042" s="304" t="s">
        <v>206</v>
      </c>
      <c r="Y1042" s="366">
        <f t="shared" si="309"/>
        <v>338.6</v>
      </c>
      <c r="Z1042" s="304"/>
      <c r="AA1042" s="304"/>
      <c r="AB1042" s="304" t="s">
        <v>206</v>
      </c>
      <c r="AC1042" s="304">
        <v>681</v>
      </c>
      <c r="AD1042" s="366">
        <v>363.99</v>
      </c>
      <c r="AE1042" s="304">
        <v>500</v>
      </c>
      <c r="AF1042" s="331" t="e">
        <f>EXP(IF(X1042="A",LN(#REF!),IF(X1042="B",LN(#REF!),IF(OR(X1042="C",X1042="D",X1042="CD"),LN(#REF!)+((LN(#REF!)-LN(#REF!))/(1+(EXP(LN(#REF!)-LN(AC1042))/#REF!))),IF(X1042="E",LN(204.2),"N/A")))))</f>
        <v>#REF!</v>
      </c>
      <c r="AG1042" s="304">
        <v>0.33</v>
      </c>
      <c r="AH1042" s="304">
        <v>6.56833E-2</v>
      </c>
      <c r="AI1042" s="312"/>
      <c r="AJ1042" s="332">
        <v>760</v>
      </c>
      <c r="AK1042" s="304">
        <f t="shared" si="308"/>
        <v>760</v>
      </c>
      <c r="AL1042" s="304">
        <f t="shared" si="310"/>
        <v>0.43</v>
      </c>
      <c r="AM1042" s="389" t="str">
        <f t="shared" si="312"/>
        <v/>
      </c>
      <c r="AN1042" s="304"/>
      <c r="AO1042" s="304"/>
      <c r="AP1042" s="312"/>
      <c r="AQ1042" s="312"/>
      <c r="AR1042" s="312"/>
      <c r="AS1042" s="312"/>
      <c r="AT1042" s="312"/>
      <c r="AU1042" s="329">
        <f>VLOOKUP(C1042,[1]world!$A$2:$B$3555,2,FALSE)</f>
        <v>3</v>
      </c>
      <c r="AV1042" s="329">
        <v>547</v>
      </c>
      <c r="AW1042" s="304">
        <v>0.37</v>
      </c>
      <c r="AX1042" s="304">
        <v>-999</v>
      </c>
      <c r="AY1042" s="304">
        <v>-999</v>
      </c>
      <c r="AZ1042" s="304">
        <v>-999</v>
      </c>
      <c r="BA1042" s="304">
        <v>-999</v>
      </c>
      <c r="BB1042" s="304">
        <v>-999</v>
      </c>
      <c r="BC1042" s="304">
        <v>-999</v>
      </c>
      <c r="BD1042" s="304">
        <v>-999</v>
      </c>
      <c r="BE1042" s="304">
        <v>-999</v>
      </c>
      <c r="BF1042" s="304">
        <v>-999</v>
      </c>
      <c r="BG1042" s="304">
        <v>-999</v>
      </c>
      <c r="BH1042" s="304">
        <v>-999</v>
      </c>
      <c r="BI1042" s="304">
        <v>-999</v>
      </c>
      <c r="BJ1042" s="304" t="s">
        <v>4954</v>
      </c>
      <c r="BK1042" s="304" t="s">
        <v>4954</v>
      </c>
      <c r="BL1042" s="304" t="s">
        <v>4954</v>
      </c>
    </row>
    <row r="1043" spans="1:64" ht="15" hidden="1" customHeight="1" x14ac:dyDescent="0.2">
      <c r="A1043" s="304" t="s">
        <v>208</v>
      </c>
      <c r="B1043" s="304" t="s">
        <v>5968</v>
      </c>
      <c r="C1043" s="304">
        <v>1047</v>
      </c>
      <c r="D1043" s="349" t="s">
        <v>700</v>
      </c>
      <c r="E1043" s="309">
        <v>-999</v>
      </c>
      <c r="F1043" s="309"/>
      <c r="G1043" s="324">
        <v>24.802199999999999</v>
      </c>
      <c r="H1043" s="324">
        <v>120.9695</v>
      </c>
      <c r="I1043" s="324" t="s">
        <v>206</v>
      </c>
      <c r="J1043" s="368">
        <f>IF(P1043&gt;0,IF(O1043&gt;=20,P1043,IF(#REF!="",IF(AS1043&gt;0,AS1043,IF(Y1043&gt;0,Y1043,"-")),IF(#REF!="",#REF!,#REF!))),IF(#REF!="",IF(AS1043&gt;0,AS1043,IF(Y1043&gt;0,Y1043,"-")),IF(#REF!="",#REF!,#REF!)))</f>
        <v>430.47</v>
      </c>
      <c r="K1043" s="331">
        <v>0.1</v>
      </c>
      <c r="L1043" s="304" t="str">
        <f t="shared" si="307"/>
        <v>C</v>
      </c>
      <c r="M1043" s="388">
        <v>0</v>
      </c>
      <c r="N1043" s="304"/>
      <c r="O1043" s="356">
        <v>32.5</v>
      </c>
      <c r="P1043" s="356">
        <v>430.47</v>
      </c>
      <c r="Q1043" s="309">
        <v>3299</v>
      </c>
      <c r="R1043" s="304" t="s">
        <v>5948</v>
      </c>
      <c r="S1043" s="304"/>
      <c r="T1043" s="304"/>
      <c r="U1043" s="304"/>
      <c r="V1043" s="304"/>
      <c r="W1043" s="315" t="s">
        <v>699</v>
      </c>
      <c r="X1043" s="304" t="s">
        <v>213</v>
      </c>
      <c r="Y1043" s="366">
        <f t="shared" si="309"/>
        <v>274.5</v>
      </c>
      <c r="Z1043" s="304"/>
      <c r="AA1043" s="304"/>
      <c r="AB1043" s="304" t="s">
        <v>213</v>
      </c>
      <c r="AC1043" s="304">
        <v>34</v>
      </c>
      <c r="AD1043" s="366">
        <v>430.47</v>
      </c>
      <c r="AE1043" s="304">
        <v>400</v>
      </c>
      <c r="AF1043" s="331" t="e">
        <f>EXP(IF(X1043="A",LN(#REF!),IF(X1043="B",LN(#REF!),IF(OR(X1043="C",X1043="D",X1043="CD"),LN(#REF!)+((LN(#REF!)-LN(#REF!))/(1+(EXP(LN(#REF!)-LN(AC1043))/#REF!))),IF(X1043="E",LN(204.2),"N/A")))))</f>
        <v>#REF!</v>
      </c>
      <c r="AG1043" s="304">
        <v>0.33</v>
      </c>
      <c r="AH1043" s="304">
        <v>6.7086799999999999E-3</v>
      </c>
      <c r="AI1043" s="312"/>
      <c r="AJ1043" s="332">
        <v>351</v>
      </c>
      <c r="AK1043" s="304">
        <f t="shared" si="308"/>
        <v>270</v>
      </c>
      <c r="AL1043" s="304">
        <f t="shared" si="310"/>
        <v>0.43</v>
      </c>
      <c r="AM1043" s="389" t="str">
        <f t="shared" si="312"/>
        <v/>
      </c>
      <c r="AN1043" s="304"/>
      <c r="AO1043" s="304"/>
      <c r="AP1043" s="312"/>
      <c r="AQ1043" s="312"/>
      <c r="AR1043" s="312"/>
      <c r="AS1043" s="312"/>
      <c r="AT1043" s="312"/>
      <c r="AU1043" s="329">
        <f>VLOOKUP(C1043,[1]world!$A$2:$B$3555,2,FALSE)</f>
        <v>7</v>
      </c>
      <c r="AV1043" s="329">
        <v>388</v>
      </c>
      <c r="AW1043" s="304">
        <v>0.37</v>
      </c>
      <c r="AX1043" s="304">
        <v>-999</v>
      </c>
      <c r="AY1043" s="304">
        <v>-999</v>
      </c>
      <c r="AZ1043" s="304">
        <v>-999</v>
      </c>
      <c r="BA1043" s="304">
        <v>-999</v>
      </c>
      <c r="BB1043" s="304">
        <v>-999</v>
      </c>
      <c r="BC1043" s="304">
        <v>-999</v>
      </c>
      <c r="BD1043" s="304">
        <v>-999</v>
      </c>
      <c r="BE1043" s="304">
        <v>-999</v>
      </c>
      <c r="BF1043" s="304">
        <v>-999</v>
      </c>
      <c r="BG1043" s="304">
        <v>-999</v>
      </c>
      <c r="BH1043" s="304">
        <v>-999</v>
      </c>
      <c r="BI1043" s="304">
        <v>-999</v>
      </c>
      <c r="BJ1043" s="304" t="s">
        <v>4954</v>
      </c>
      <c r="BK1043" s="304" t="s">
        <v>4954</v>
      </c>
      <c r="BL1043" s="304" t="s">
        <v>4954</v>
      </c>
    </row>
    <row r="1044" spans="1:64" ht="15" hidden="1" customHeight="1" x14ac:dyDescent="0.2">
      <c r="A1044" s="304" t="s">
        <v>4922</v>
      </c>
      <c r="B1044" s="304" t="s">
        <v>5968</v>
      </c>
      <c r="C1044" s="304">
        <v>1048</v>
      </c>
      <c r="D1044" s="349" t="s">
        <v>542</v>
      </c>
      <c r="E1044" s="309">
        <v>-999</v>
      </c>
      <c r="F1044" s="309"/>
      <c r="G1044" s="324">
        <v>24.147500000000001</v>
      </c>
      <c r="H1044" s="324">
        <v>120.676</v>
      </c>
      <c r="I1044" s="324" t="s">
        <v>214</v>
      </c>
      <c r="J1044" s="368">
        <f>P1044</f>
        <v>472.81</v>
      </c>
      <c r="K1044" s="331">
        <v>0.1</v>
      </c>
      <c r="L1044" s="304" t="str">
        <f t="shared" si="307"/>
        <v>C</v>
      </c>
      <c r="M1044" s="388">
        <v>0</v>
      </c>
      <c r="N1044" s="304"/>
      <c r="O1044" s="356">
        <v>33</v>
      </c>
      <c r="P1044" s="304">
        <v>472.81</v>
      </c>
      <c r="Q1044" s="309">
        <v>2301</v>
      </c>
      <c r="R1044" s="304" t="s">
        <v>5948</v>
      </c>
      <c r="S1044" s="304"/>
      <c r="T1044" s="304"/>
      <c r="U1044" s="304"/>
      <c r="V1044" s="304"/>
      <c r="W1044" s="315" t="s">
        <v>225</v>
      </c>
      <c r="X1044" s="304" t="s">
        <v>213</v>
      </c>
      <c r="Y1044" s="366">
        <f t="shared" si="309"/>
        <v>274.5</v>
      </c>
      <c r="Z1044" s="304"/>
      <c r="AA1044" s="304"/>
      <c r="AB1044" s="304" t="s">
        <v>213</v>
      </c>
      <c r="AC1044" s="304">
        <v>84</v>
      </c>
      <c r="AD1044" s="366">
        <v>472.81</v>
      </c>
      <c r="AE1044" s="304">
        <v>500</v>
      </c>
      <c r="AF1044" s="331" t="e">
        <f>EXP(IF(X1044="A",LN(#REF!),IF(X1044="B",LN(#REF!),IF(OR(X1044="C",X1044="D",X1044="CD"),LN(#REF!)+((LN(#REF!)-LN(#REF!))/(1+(EXP(LN(#REF!)-LN(AC1044))/#REF!))),IF(X1044="E",LN(204.2),"N/A")))))</f>
        <v>#REF!</v>
      </c>
      <c r="AG1044" s="304">
        <v>0.33</v>
      </c>
      <c r="AH1044" s="304">
        <v>8.6073699999999996E-3</v>
      </c>
      <c r="AI1044" s="312"/>
      <c r="AJ1044" s="332">
        <v>392</v>
      </c>
      <c r="AK1044" s="304">
        <f t="shared" si="308"/>
        <v>425</v>
      </c>
      <c r="AL1044" s="304">
        <f t="shared" si="310"/>
        <v>0.43</v>
      </c>
      <c r="AM1044" s="389" t="str">
        <f t="shared" si="312"/>
        <v/>
      </c>
      <c r="AN1044" s="304"/>
      <c r="AO1044" s="304"/>
      <c r="AP1044" s="312"/>
      <c r="AQ1044" s="312"/>
      <c r="AR1044" s="312"/>
      <c r="AS1044" s="312"/>
      <c r="AT1044" s="312"/>
      <c r="AU1044" s="329">
        <f>VLOOKUP(C1044,[1]world!$A$2:$B$3555,2,FALSE)</f>
        <v>8</v>
      </c>
      <c r="AV1044" s="329">
        <v>374</v>
      </c>
      <c r="AW1044" s="304">
        <v>0.37</v>
      </c>
      <c r="AX1044" s="304">
        <v>-999</v>
      </c>
      <c r="AY1044" s="304">
        <v>-999</v>
      </c>
      <c r="AZ1044" s="304">
        <v>-999</v>
      </c>
      <c r="BA1044" s="304">
        <v>-999</v>
      </c>
      <c r="BB1044" s="304">
        <v>-999</v>
      </c>
      <c r="BC1044" s="304">
        <v>-999</v>
      </c>
      <c r="BD1044" s="304">
        <v>-999</v>
      </c>
      <c r="BE1044" s="304">
        <v>-999</v>
      </c>
      <c r="BF1044" s="304">
        <v>-999</v>
      </c>
      <c r="BG1044" s="304">
        <v>-999</v>
      </c>
      <c r="BH1044" s="304">
        <v>-999</v>
      </c>
      <c r="BI1044" s="304">
        <v>-999</v>
      </c>
      <c r="BJ1044" s="304" t="s">
        <v>4954</v>
      </c>
      <c r="BK1044" s="304" t="s">
        <v>4954</v>
      </c>
      <c r="BL1044" s="304" t="s">
        <v>4954</v>
      </c>
    </row>
    <row r="1045" spans="1:64" ht="15" hidden="1" customHeight="1" x14ac:dyDescent="0.2">
      <c r="A1045" s="304" t="s">
        <v>208</v>
      </c>
      <c r="B1045" s="304" t="s">
        <v>5968</v>
      </c>
      <c r="C1045" s="304">
        <v>1049</v>
      </c>
      <c r="D1045" s="349" t="s">
        <v>716</v>
      </c>
      <c r="E1045" s="309">
        <v>-999</v>
      </c>
      <c r="F1045" s="309"/>
      <c r="G1045" s="324">
        <v>24.97</v>
      </c>
      <c r="H1045" s="324">
        <v>121.1867</v>
      </c>
      <c r="I1045" s="324" t="s">
        <v>254</v>
      </c>
      <c r="J1045" s="368">
        <f>IF(P1045&gt;0,IF(O1045&gt;=20,P1045,IF(#REF!="",IF(AS1045&gt;0,AS1045,IF(Y1045&gt;0,Y1045,"-")),IF(#REF!="",#REF!,#REF!))),IF(#REF!="",IF(AS1045&gt;0,AS1045,IF(Y1045&gt;0,Y1045,"-")),IF(#REF!="",#REF!,#REF!)))</f>
        <v>354.63</v>
      </c>
      <c r="K1045" s="331">
        <v>0.1</v>
      </c>
      <c r="L1045" s="304" t="str">
        <f t="shared" si="307"/>
        <v>D</v>
      </c>
      <c r="M1045" s="388">
        <v>0</v>
      </c>
      <c r="N1045" s="304"/>
      <c r="O1045" s="356">
        <v>32.5</v>
      </c>
      <c r="P1045" s="356">
        <v>354.63</v>
      </c>
      <c r="Q1045" s="309">
        <v>3300</v>
      </c>
      <c r="R1045" s="304" t="s">
        <v>5948</v>
      </c>
      <c r="S1045" s="304"/>
      <c r="T1045" s="304"/>
      <c r="U1045" s="304"/>
      <c r="V1045" s="304"/>
      <c r="W1045" s="315" t="s">
        <v>530</v>
      </c>
      <c r="X1045" s="304" t="s">
        <v>205</v>
      </c>
      <c r="Y1045" s="366">
        <f t="shared" si="309"/>
        <v>424.8</v>
      </c>
      <c r="Z1045" s="304"/>
      <c r="AA1045" s="304"/>
      <c r="AB1045" s="304" t="s">
        <v>205</v>
      </c>
      <c r="AC1045" s="304">
        <v>134</v>
      </c>
      <c r="AD1045" s="366">
        <v>354.63</v>
      </c>
      <c r="AE1045" s="304">
        <v>559.6</v>
      </c>
      <c r="AF1045" s="331" t="e">
        <f>EXP(IF(X1045="A",LN(#REF!),IF(X1045="B",LN(#REF!),IF(OR(X1045="C",X1045="D",X1045="CD"),LN(#REF!)+((LN(#REF!)-LN(#REF!))/(1+(EXP(LN(#REF!)-LN(AC1045))/#REF!))),IF(X1045="E",LN(204.2),"N/A")))))</f>
        <v>#REF!</v>
      </c>
      <c r="AG1045" s="304">
        <v>0.33</v>
      </c>
      <c r="AH1045" s="304">
        <v>1.29494E-2</v>
      </c>
      <c r="AI1045" s="312"/>
      <c r="AJ1045" s="332">
        <v>489</v>
      </c>
      <c r="AK1045" s="304">
        <f t="shared" si="308"/>
        <v>425</v>
      </c>
      <c r="AL1045" s="304">
        <f t="shared" si="310"/>
        <v>0.43</v>
      </c>
      <c r="AM1045" s="389" t="str">
        <f t="shared" si="312"/>
        <v/>
      </c>
      <c r="AN1045" s="304"/>
      <c r="AO1045" s="304"/>
      <c r="AP1045" s="312"/>
      <c r="AQ1045" s="312"/>
      <c r="AR1045" s="312"/>
      <c r="AS1045" s="312"/>
      <c r="AT1045" s="312"/>
      <c r="AU1045" s="329">
        <f>VLOOKUP(C1045,[1]world!$A$2:$B$3555,2,FALSE)</f>
        <v>6</v>
      </c>
      <c r="AV1045" s="329">
        <v>345</v>
      </c>
      <c r="AW1045" s="304">
        <v>0.37</v>
      </c>
      <c r="AX1045" s="304">
        <v>-999</v>
      </c>
      <c r="AY1045" s="304">
        <v>-999</v>
      </c>
      <c r="AZ1045" s="304">
        <v>-999</v>
      </c>
      <c r="BA1045" s="304">
        <v>-999</v>
      </c>
      <c r="BB1045" s="304">
        <v>-999</v>
      </c>
      <c r="BC1045" s="304">
        <v>-999</v>
      </c>
      <c r="BD1045" s="304">
        <v>-999</v>
      </c>
      <c r="BE1045" s="304">
        <v>-999</v>
      </c>
      <c r="BF1045" s="304">
        <v>-999</v>
      </c>
      <c r="BG1045" s="304">
        <v>-999</v>
      </c>
      <c r="BH1045" s="304">
        <v>-999</v>
      </c>
      <c r="BI1045" s="304">
        <v>-999</v>
      </c>
      <c r="BJ1045" s="304" t="s">
        <v>4954</v>
      </c>
      <c r="BK1045" s="304" t="s">
        <v>4954</v>
      </c>
      <c r="BL1045" s="304" t="s">
        <v>4954</v>
      </c>
    </row>
    <row r="1046" spans="1:64" ht="15" hidden="1" customHeight="1" x14ac:dyDescent="0.2">
      <c r="A1046" s="304" t="s">
        <v>4922</v>
      </c>
      <c r="B1046" s="304" t="s">
        <v>5968</v>
      </c>
      <c r="C1046" s="304">
        <v>1050</v>
      </c>
      <c r="D1046" s="349" t="s">
        <v>482</v>
      </c>
      <c r="E1046" s="309">
        <v>-999</v>
      </c>
      <c r="F1046" s="309"/>
      <c r="G1046" s="324">
        <v>23.882999999999999</v>
      </c>
      <c r="H1046" s="324">
        <v>120.8998</v>
      </c>
      <c r="I1046" s="324" t="s">
        <v>232</v>
      </c>
      <c r="J1046" s="368">
        <f>EXP(0.21*LN(Y1046)+0.33*LN(AF1046)+0.28*LN(AJ1046)+0.18*LN(AV1046))</f>
        <v>629.33977195889724</v>
      </c>
      <c r="K1046" s="331">
        <f>SQRT(0.21*AA1046^2+0.33*AG1046^2+0.28*AL1046^2+0.18*AW1046^2)</f>
        <v>0.40511233010117081</v>
      </c>
      <c r="L1046" s="304" t="str">
        <f t="shared" si="307"/>
        <v>C</v>
      </c>
      <c r="M1046" s="388" t="s">
        <v>6093</v>
      </c>
      <c r="N1046" s="304"/>
      <c r="O1046" s="356"/>
      <c r="P1046" s="356"/>
      <c r="Q1046" s="356"/>
      <c r="R1046" s="304"/>
      <c r="S1046" s="304"/>
      <c r="T1046" s="304"/>
      <c r="U1046" s="304"/>
      <c r="V1046" s="304"/>
      <c r="W1046" s="315" t="s">
        <v>483</v>
      </c>
      <c r="X1046" s="304" t="s">
        <v>232</v>
      </c>
      <c r="Y1046" s="366">
        <f t="shared" si="309"/>
        <v>506.6</v>
      </c>
      <c r="Z1046" s="304"/>
      <c r="AA1046" s="304">
        <v>0.45</v>
      </c>
      <c r="AB1046" s="304" t="s">
        <v>232</v>
      </c>
      <c r="AC1046" s="304">
        <v>1015</v>
      </c>
      <c r="AD1046" s="366">
        <v>0</v>
      </c>
      <c r="AE1046" s="304">
        <v>683.9</v>
      </c>
      <c r="AF1046" s="331">
        <f>EXP(IF(X1046="A",LN(683.9),IF(X1046="B",LN(559.6),IF(OR(X1046="C",X1046="D",X1046="CD"),LN(225)+((LN(513)-LN(225))/(1+(EXP(LN(31.4)-LN(AC1046))/0.48))),IF(X1046="E",LN(204.2),"N/A")))))</f>
        <v>683.90000000000032</v>
      </c>
      <c r="AG1046" s="304">
        <v>0.37</v>
      </c>
      <c r="AH1046" s="304">
        <v>0.157501</v>
      </c>
      <c r="AI1046" s="312"/>
      <c r="AJ1046" s="332">
        <v>760</v>
      </c>
      <c r="AK1046" s="304">
        <f t="shared" si="308"/>
        <v>760</v>
      </c>
      <c r="AL1046" s="363">
        <v>0.43</v>
      </c>
      <c r="AM1046" s="389" t="str">
        <f t="shared" si="312"/>
        <v/>
      </c>
      <c r="AN1046" s="304"/>
      <c r="AO1046" s="304"/>
      <c r="AP1046" s="312"/>
      <c r="AQ1046" s="312"/>
      <c r="AR1046" s="312"/>
      <c r="AS1046" s="312"/>
      <c r="AT1046" s="312"/>
      <c r="AU1046" s="329">
        <f>VLOOKUP(C1046,[1]world!$A$2:$B$3555,2,FALSE)</f>
        <v>1</v>
      </c>
      <c r="AV1046" s="329">
        <v>519</v>
      </c>
      <c r="AW1046" s="304">
        <v>0.37</v>
      </c>
      <c r="AX1046" s="304">
        <v>-999</v>
      </c>
      <c r="AY1046" s="304">
        <v>-999</v>
      </c>
      <c r="AZ1046" s="304">
        <v>-999</v>
      </c>
      <c r="BA1046" s="304">
        <v>-999</v>
      </c>
      <c r="BB1046" s="304">
        <v>-999</v>
      </c>
      <c r="BC1046" s="304">
        <v>-999</v>
      </c>
      <c r="BD1046" s="304">
        <v>-999</v>
      </c>
      <c r="BE1046" s="304">
        <v>-999</v>
      </c>
      <c r="BF1046" s="304">
        <v>-999</v>
      </c>
      <c r="BG1046" s="304">
        <v>-999</v>
      </c>
      <c r="BH1046" s="304">
        <v>-999</v>
      </c>
      <c r="BI1046" s="304">
        <v>-999</v>
      </c>
      <c r="BJ1046" s="304" t="s">
        <v>4954</v>
      </c>
      <c r="BK1046" s="304" t="s">
        <v>4954</v>
      </c>
      <c r="BL1046" s="304" t="s">
        <v>4954</v>
      </c>
    </row>
    <row r="1047" spans="1:64" ht="15" hidden="1" customHeight="1" x14ac:dyDescent="0.2">
      <c r="A1047" s="304" t="s">
        <v>208</v>
      </c>
      <c r="B1047" s="304" t="s">
        <v>5968</v>
      </c>
      <c r="C1047" s="304">
        <v>1051</v>
      </c>
      <c r="D1047" s="349" t="s">
        <v>650</v>
      </c>
      <c r="E1047" s="309">
        <v>-999</v>
      </c>
      <c r="F1047" s="309"/>
      <c r="G1047" s="324">
        <v>24.6755</v>
      </c>
      <c r="H1047" s="324">
        <v>121.3583</v>
      </c>
      <c r="I1047" s="324" t="s">
        <v>214</v>
      </c>
      <c r="J1047" s="368">
        <f>AD1047</f>
        <v>999.66</v>
      </c>
      <c r="K1047" s="331">
        <v>0.1</v>
      </c>
      <c r="L1047" s="304" t="str">
        <f t="shared" si="307"/>
        <v>B</v>
      </c>
      <c r="M1047" s="388">
        <v>0</v>
      </c>
      <c r="N1047" s="304"/>
      <c r="O1047" s="356"/>
      <c r="P1047" s="356"/>
      <c r="Q1047" s="356"/>
      <c r="R1047" s="304" t="s">
        <v>209</v>
      </c>
      <c r="S1047" s="304"/>
      <c r="T1047" s="304"/>
      <c r="U1047" s="304"/>
      <c r="V1047" s="304"/>
      <c r="W1047" s="315" t="s">
        <v>567</v>
      </c>
      <c r="X1047" s="304" t="s">
        <v>232</v>
      </c>
      <c r="Y1047" s="366">
        <f t="shared" si="309"/>
        <v>506.6</v>
      </c>
      <c r="Z1047" s="304"/>
      <c r="AA1047" s="304"/>
      <c r="AB1047" s="304" t="s">
        <v>232</v>
      </c>
      <c r="AC1047" s="304">
        <v>682</v>
      </c>
      <c r="AD1047" s="366">
        <v>999.66</v>
      </c>
      <c r="AE1047" s="304">
        <v>683.9</v>
      </c>
      <c r="AF1047" s="331" t="e">
        <f>EXP(IF(X1047="A",LN(#REF!),IF(X1047="B",LN(#REF!),IF(OR(X1047="C",X1047="D",X1047="CD"),LN(#REF!)+((LN(#REF!)-LN(#REF!))/(1+(EXP(LN(#REF!)-LN(AC1047))/#REF!))),IF(X1047="E",LN(204.2),"N/A")))))</f>
        <v>#REF!</v>
      </c>
      <c r="AG1047" s="304">
        <v>0.37</v>
      </c>
      <c r="AH1047" s="304">
        <v>0.353051</v>
      </c>
      <c r="AI1047" s="312"/>
      <c r="AJ1047" s="332">
        <v>760</v>
      </c>
      <c r="AK1047" s="304">
        <f t="shared" si="308"/>
        <v>760</v>
      </c>
      <c r="AL1047" s="304">
        <f>IF(AH1047&lt;=0.0022,0.2,0.43)</f>
        <v>0.43</v>
      </c>
      <c r="AM1047" s="389" t="str">
        <f t="shared" si="312"/>
        <v/>
      </c>
      <c r="AN1047" s="304"/>
      <c r="AO1047" s="304"/>
      <c r="AP1047" s="312"/>
      <c r="AQ1047" s="312"/>
      <c r="AR1047" s="312"/>
      <c r="AS1047" s="312"/>
      <c r="AT1047" s="312"/>
      <c r="AU1047" s="329">
        <f>VLOOKUP(C1047,[1]world!$A$2:$B$3555,2,FALSE)</f>
        <v>1</v>
      </c>
      <c r="AV1047" s="329">
        <v>519</v>
      </c>
      <c r="AW1047" s="304">
        <v>0.37</v>
      </c>
      <c r="AX1047" s="304">
        <v>12</v>
      </c>
      <c r="AY1047" s="304">
        <v>19</v>
      </c>
      <c r="AZ1047" s="304">
        <v>-999</v>
      </c>
      <c r="BA1047" s="304">
        <v>12</v>
      </c>
      <c r="BB1047" s="304">
        <v>19</v>
      </c>
      <c r="BC1047" s="304">
        <v>-999</v>
      </c>
      <c r="BD1047" s="304">
        <v>-999</v>
      </c>
      <c r="BE1047" s="304">
        <v>-999</v>
      </c>
      <c r="BF1047" s="304">
        <v>-999</v>
      </c>
      <c r="BG1047" s="304">
        <v>-999</v>
      </c>
      <c r="BH1047" s="304">
        <v>-999</v>
      </c>
      <c r="BI1047" s="304">
        <v>-999</v>
      </c>
      <c r="BJ1047" s="304">
        <v>0</v>
      </c>
      <c r="BK1047" s="304">
        <v>0</v>
      </c>
      <c r="BL1047" s="304" t="s">
        <v>4954</v>
      </c>
    </row>
    <row r="1048" spans="1:64" ht="15" hidden="1" customHeight="1" x14ac:dyDescent="0.2">
      <c r="A1048" s="304" t="s">
        <v>4922</v>
      </c>
      <c r="B1048" s="304" t="s">
        <v>5968</v>
      </c>
      <c r="C1048" s="304">
        <v>1052</v>
      </c>
      <c r="D1048" s="349" t="s">
        <v>576</v>
      </c>
      <c r="E1048" s="309">
        <v>-999</v>
      </c>
      <c r="F1048" s="309"/>
      <c r="G1048" s="324">
        <v>24.348199999999999</v>
      </c>
      <c r="H1048" s="324">
        <v>120.77330000000001</v>
      </c>
      <c r="I1048" s="324" t="s">
        <v>214</v>
      </c>
      <c r="J1048" s="368">
        <f t="shared" ref="J1048:J1050" si="313">EXP(0.21*LN(Y1048)+0.33*LN(AF1048)+0.28*LN(AJ1048)+0.18*LN(AV1048))</f>
        <v>538.68626955783361</v>
      </c>
      <c r="K1048" s="331">
        <f t="shared" ref="K1048:K1050" si="314">SQRT(0.21*AA1048^2+0.33*AG1048^2+0.28*AL1048^2+0.18*AW1048^2)</f>
        <v>0.3735866699977396</v>
      </c>
      <c r="L1048" s="304" t="str">
        <f t="shared" si="307"/>
        <v>C</v>
      </c>
      <c r="M1048" s="388" t="s">
        <v>6093</v>
      </c>
      <c r="N1048" s="304"/>
      <c r="O1048" s="356"/>
      <c r="P1048" s="356"/>
      <c r="Q1048" s="356"/>
      <c r="R1048" s="304"/>
      <c r="S1048" s="304"/>
      <c r="T1048" s="304"/>
      <c r="U1048" s="304"/>
      <c r="V1048" s="304"/>
      <c r="W1048" s="304" t="s">
        <v>235</v>
      </c>
      <c r="X1048" s="304" t="s">
        <v>205</v>
      </c>
      <c r="Y1048" s="366">
        <f t="shared" si="309"/>
        <v>424.8</v>
      </c>
      <c r="Z1048" s="304"/>
      <c r="AA1048" s="331">
        <v>0.36</v>
      </c>
      <c r="AB1048" s="304" t="s">
        <v>205</v>
      </c>
      <c r="AC1048" s="304">
        <v>260</v>
      </c>
      <c r="AD1048" s="366">
        <v>0</v>
      </c>
      <c r="AE1048" s="304">
        <v>559.6</v>
      </c>
      <c r="AF1048" s="331">
        <f t="shared" ref="AF1048:AF1050" si="315">EXP(IF(X1048="A",LN(683.9),IF(X1048="B",LN(559.6),IF(OR(X1048="C",X1048="D",X1048="CD"),LN(225)+((LN(513)-LN(225))/(1+(EXP(LN(31.4)-LN(AC1048))/0.48))),IF(X1048="E",LN(204.2),"N/A")))))</f>
        <v>559.60000000000025</v>
      </c>
      <c r="AG1048" s="304">
        <v>0.33</v>
      </c>
      <c r="AH1048" s="304">
        <v>5.3254700000000002E-2</v>
      </c>
      <c r="AI1048" s="312"/>
      <c r="AJ1048" s="332">
        <v>760</v>
      </c>
      <c r="AK1048" s="304">
        <f t="shared" si="308"/>
        <v>760</v>
      </c>
      <c r="AL1048" s="363">
        <v>0.43</v>
      </c>
      <c r="AM1048" s="389" t="str">
        <f t="shared" si="312"/>
        <v/>
      </c>
      <c r="AN1048" s="304"/>
      <c r="AO1048" s="304"/>
      <c r="AP1048" s="312"/>
      <c r="AQ1048" s="312"/>
      <c r="AR1048" s="312"/>
      <c r="AS1048" s="312"/>
      <c r="AT1048" s="312"/>
      <c r="AU1048" s="329">
        <f>VLOOKUP(C1048,[1]world!$A$2:$B$3555,2,FALSE)</f>
        <v>7</v>
      </c>
      <c r="AV1048" s="329">
        <v>388</v>
      </c>
      <c r="AW1048" s="304">
        <v>0.37</v>
      </c>
      <c r="AX1048" s="304">
        <v>-999</v>
      </c>
      <c r="AY1048" s="304">
        <v>-999</v>
      </c>
      <c r="AZ1048" s="304">
        <v>-999</v>
      </c>
      <c r="BA1048" s="304">
        <v>-999</v>
      </c>
      <c r="BB1048" s="304">
        <v>-999</v>
      </c>
      <c r="BC1048" s="304">
        <v>-999</v>
      </c>
      <c r="BD1048" s="304">
        <v>-999</v>
      </c>
      <c r="BE1048" s="304">
        <v>-999</v>
      </c>
      <c r="BF1048" s="304">
        <v>-999</v>
      </c>
      <c r="BG1048" s="304">
        <v>-999</v>
      </c>
      <c r="BH1048" s="304">
        <v>-999</v>
      </c>
      <c r="BI1048" s="304">
        <v>-999</v>
      </c>
      <c r="BJ1048" s="304" t="s">
        <v>4954</v>
      </c>
      <c r="BK1048" s="304" t="s">
        <v>4954</v>
      </c>
      <c r="BL1048" s="304" t="s">
        <v>4954</v>
      </c>
    </row>
    <row r="1049" spans="1:64" ht="15" hidden="1" customHeight="1" x14ac:dyDescent="0.2">
      <c r="A1049" s="304" t="s">
        <v>4922</v>
      </c>
      <c r="B1049" s="304" t="s">
        <v>5968</v>
      </c>
      <c r="C1049" s="304">
        <v>1053</v>
      </c>
      <c r="D1049" s="349" t="s">
        <v>486</v>
      </c>
      <c r="E1049" s="309">
        <v>-999</v>
      </c>
      <c r="F1049" s="309"/>
      <c r="G1049" s="324">
        <v>23.903700000000001</v>
      </c>
      <c r="H1049" s="324">
        <v>120.8565</v>
      </c>
      <c r="I1049" s="324" t="s">
        <v>232</v>
      </c>
      <c r="J1049" s="368">
        <f t="shared" si="313"/>
        <v>635.32035917892154</v>
      </c>
      <c r="K1049" s="331">
        <f t="shared" si="314"/>
        <v>0.40511233010117081</v>
      </c>
      <c r="L1049" s="304" t="str">
        <f t="shared" si="307"/>
        <v>C</v>
      </c>
      <c r="M1049" s="388" t="s">
        <v>6093</v>
      </c>
      <c r="N1049" s="304"/>
      <c r="O1049" s="356"/>
      <c r="P1049" s="356"/>
      <c r="Q1049" s="356"/>
      <c r="R1049" s="304"/>
      <c r="S1049" s="304"/>
      <c r="T1049" s="304"/>
      <c r="U1049" s="304"/>
      <c r="V1049" s="304"/>
      <c r="W1049" s="315" t="s">
        <v>487</v>
      </c>
      <c r="X1049" s="304" t="s">
        <v>232</v>
      </c>
      <c r="Y1049" s="366">
        <f t="shared" si="309"/>
        <v>506.6</v>
      </c>
      <c r="Z1049" s="304"/>
      <c r="AA1049" s="304">
        <v>0.45</v>
      </c>
      <c r="AB1049" s="304" t="s">
        <v>232</v>
      </c>
      <c r="AC1049" s="304">
        <v>680</v>
      </c>
      <c r="AD1049" s="366">
        <v>0</v>
      </c>
      <c r="AE1049" s="304">
        <v>683.9</v>
      </c>
      <c r="AF1049" s="331">
        <f t="shared" si="315"/>
        <v>683.90000000000032</v>
      </c>
      <c r="AG1049" s="304">
        <v>0.37</v>
      </c>
      <c r="AH1049" s="304">
        <v>0.213728</v>
      </c>
      <c r="AI1049" s="312"/>
      <c r="AJ1049" s="332">
        <v>760</v>
      </c>
      <c r="AK1049" s="304">
        <f t="shared" si="308"/>
        <v>760</v>
      </c>
      <c r="AL1049" s="363">
        <v>0.43</v>
      </c>
      <c r="AM1049" s="389" t="str">
        <f t="shared" si="312"/>
        <v/>
      </c>
      <c r="AN1049" s="304"/>
      <c r="AO1049" s="304"/>
      <c r="AP1049" s="312"/>
      <c r="AQ1049" s="312"/>
      <c r="AR1049" s="312"/>
      <c r="AS1049" s="312"/>
      <c r="AT1049" s="312"/>
      <c r="AU1049" s="329">
        <f>VLOOKUP(C1049,[1]world!$A$2:$B$3555,2,FALSE)</f>
        <v>3</v>
      </c>
      <c r="AV1049" s="329">
        <v>547</v>
      </c>
      <c r="AW1049" s="304">
        <v>0.37</v>
      </c>
      <c r="AX1049" s="304">
        <v>-999</v>
      </c>
      <c r="AY1049" s="304">
        <v>-999</v>
      </c>
      <c r="AZ1049" s="304">
        <v>-999</v>
      </c>
      <c r="BA1049" s="304">
        <v>-999</v>
      </c>
      <c r="BB1049" s="304">
        <v>-999</v>
      </c>
      <c r="BC1049" s="304">
        <v>-999</v>
      </c>
      <c r="BD1049" s="304">
        <v>-999</v>
      </c>
      <c r="BE1049" s="304">
        <v>-999</v>
      </c>
      <c r="BF1049" s="304">
        <v>-999</v>
      </c>
      <c r="BG1049" s="304">
        <v>-999</v>
      </c>
      <c r="BH1049" s="304">
        <v>-999</v>
      </c>
      <c r="BI1049" s="304">
        <v>-999</v>
      </c>
      <c r="BJ1049" s="304" t="s">
        <v>4954</v>
      </c>
      <c r="BK1049" s="304" t="s">
        <v>4954</v>
      </c>
      <c r="BL1049" s="304" t="s">
        <v>4954</v>
      </c>
    </row>
    <row r="1050" spans="1:64" ht="15" hidden="1" customHeight="1" x14ac:dyDescent="0.2">
      <c r="A1050" s="304" t="s">
        <v>4922</v>
      </c>
      <c r="B1050" s="304" t="s">
        <v>5968</v>
      </c>
      <c r="C1050" s="304">
        <v>1054</v>
      </c>
      <c r="D1050" s="349" t="s">
        <v>729</v>
      </c>
      <c r="E1050" s="309">
        <v>-999</v>
      </c>
      <c r="F1050" s="309"/>
      <c r="G1050" s="324">
        <v>25.011700000000001</v>
      </c>
      <c r="H1050" s="324">
        <v>121.2792</v>
      </c>
      <c r="I1050" s="324" t="s">
        <v>214</v>
      </c>
      <c r="J1050" s="368">
        <f t="shared" si="313"/>
        <v>422.27774389923837</v>
      </c>
      <c r="K1050" s="331">
        <f t="shared" si="314"/>
        <v>0.3735866699977396</v>
      </c>
      <c r="L1050" s="304" t="str">
        <f t="shared" si="307"/>
        <v>C</v>
      </c>
      <c r="M1050" s="388" t="s">
        <v>6093</v>
      </c>
      <c r="N1050" s="304"/>
      <c r="O1050" s="356"/>
      <c r="P1050" s="356"/>
      <c r="Q1050" s="356"/>
      <c r="R1050" s="304"/>
      <c r="S1050" s="304"/>
      <c r="T1050" s="304"/>
      <c r="U1050" s="304"/>
      <c r="V1050" s="304"/>
      <c r="W1050" s="315" t="s">
        <v>204</v>
      </c>
      <c r="X1050" s="304" t="s">
        <v>205</v>
      </c>
      <c r="Y1050" s="366">
        <f t="shared" si="309"/>
        <v>424.8</v>
      </c>
      <c r="Z1050" s="304"/>
      <c r="AA1050" s="331">
        <v>0.36</v>
      </c>
      <c r="AB1050" s="304" t="s">
        <v>205</v>
      </c>
      <c r="AC1050" s="304">
        <v>88</v>
      </c>
      <c r="AD1050" s="366">
        <v>0</v>
      </c>
      <c r="AE1050" s="304">
        <v>559.6</v>
      </c>
      <c r="AF1050" s="331">
        <f t="shared" si="315"/>
        <v>559.60000000000025</v>
      </c>
      <c r="AG1050" s="304">
        <v>0.33</v>
      </c>
      <c r="AH1050" s="304">
        <v>6.1915599999999996E-3</v>
      </c>
      <c r="AI1050" s="312"/>
      <c r="AJ1050" s="332">
        <v>341</v>
      </c>
      <c r="AK1050" s="304">
        <f t="shared" si="308"/>
        <v>270</v>
      </c>
      <c r="AL1050" s="363">
        <v>0.43</v>
      </c>
      <c r="AM1050" s="389" t="str">
        <f t="shared" si="312"/>
        <v/>
      </c>
      <c r="AN1050" s="304"/>
      <c r="AO1050" s="304"/>
      <c r="AP1050" s="312"/>
      <c r="AQ1050" s="312"/>
      <c r="AR1050" s="312"/>
      <c r="AS1050" s="312"/>
      <c r="AT1050" s="312"/>
      <c r="AU1050" s="329">
        <f>VLOOKUP(C1050,[1]world!$A$2:$B$3555,2,FALSE)</f>
        <v>10</v>
      </c>
      <c r="AV1050" s="329">
        <v>349</v>
      </c>
      <c r="AW1050" s="304">
        <v>0.37</v>
      </c>
      <c r="AX1050" s="304">
        <v>-999</v>
      </c>
      <c r="AY1050" s="304">
        <v>-999</v>
      </c>
      <c r="AZ1050" s="304">
        <v>-999</v>
      </c>
      <c r="BA1050" s="304">
        <v>-999</v>
      </c>
      <c r="BB1050" s="304">
        <v>-999</v>
      </c>
      <c r="BC1050" s="304">
        <v>-999</v>
      </c>
      <c r="BD1050" s="304">
        <v>-999</v>
      </c>
      <c r="BE1050" s="304">
        <v>-999</v>
      </c>
      <c r="BF1050" s="304">
        <v>-999</v>
      </c>
      <c r="BG1050" s="304">
        <v>-999</v>
      </c>
      <c r="BH1050" s="304">
        <v>-999</v>
      </c>
      <c r="BI1050" s="304">
        <v>-999</v>
      </c>
      <c r="BJ1050" s="304" t="s">
        <v>4954</v>
      </c>
      <c r="BK1050" s="304" t="s">
        <v>4954</v>
      </c>
      <c r="BL1050" s="304" t="s">
        <v>4954</v>
      </c>
    </row>
    <row r="1051" spans="1:64" ht="15" hidden="1" customHeight="1" x14ac:dyDescent="0.2">
      <c r="A1051" s="304" t="s">
        <v>4922</v>
      </c>
      <c r="B1051" s="304" t="s">
        <v>5968</v>
      </c>
      <c r="C1051" s="304">
        <v>1055</v>
      </c>
      <c r="D1051" s="349" t="s">
        <v>690</v>
      </c>
      <c r="E1051" s="309">
        <v>-999</v>
      </c>
      <c r="F1051" s="309"/>
      <c r="G1051" s="324">
        <v>24.769500000000001</v>
      </c>
      <c r="H1051" s="324">
        <v>121.0488</v>
      </c>
      <c r="I1051" s="324" t="s">
        <v>254</v>
      </c>
      <c r="J1051" s="368">
        <f>P1051</f>
        <v>589.85</v>
      </c>
      <c r="K1051" s="331">
        <v>0.1</v>
      </c>
      <c r="L1051" s="304" t="str">
        <f t="shared" si="307"/>
        <v>C</v>
      </c>
      <c r="M1051" s="388">
        <v>0</v>
      </c>
      <c r="N1051" s="304"/>
      <c r="O1051" s="356">
        <v>32</v>
      </c>
      <c r="P1051" s="304">
        <v>589.85</v>
      </c>
      <c r="Q1051" s="309">
        <v>2255</v>
      </c>
      <c r="R1051" s="304" t="s">
        <v>5948</v>
      </c>
      <c r="S1051" s="304"/>
      <c r="T1051" s="304"/>
      <c r="U1051" s="304"/>
      <c r="V1051" s="304"/>
      <c r="W1051" s="304" t="s">
        <v>530</v>
      </c>
      <c r="X1051" s="304" t="s">
        <v>205</v>
      </c>
      <c r="Y1051" s="366">
        <f t="shared" si="309"/>
        <v>424.8</v>
      </c>
      <c r="Z1051" s="304"/>
      <c r="AA1051" s="304"/>
      <c r="AB1051" s="304" t="s">
        <v>205</v>
      </c>
      <c r="AC1051" s="304">
        <v>118</v>
      </c>
      <c r="AD1051" s="366">
        <v>589.85</v>
      </c>
      <c r="AE1051" s="304">
        <v>559.6</v>
      </c>
      <c r="AF1051" s="331" t="e">
        <f>EXP(IF(X1051="A",LN(#REF!),IF(X1051="B",LN(#REF!),IF(OR(X1051="C",X1051="D",X1051="CD"),LN(#REF!)+((LN(#REF!)-LN(#REF!))/(1+(EXP(LN(#REF!)-LN(AC1051))/#REF!))),IF(X1051="E",LN(204.2),"N/A")))))</f>
        <v>#REF!</v>
      </c>
      <c r="AG1051" s="304">
        <v>0.33</v>
      </c>
      <c r="AH1051" s="304">
        <v>3.0554700000000001E-2</v>
      </c>
      <c r="AI1051" s="312"/>
      <c r="AJ1051" s="332">
        <v>760</v>
      </c>
      <c r="AK1051" s="304">
        <f t="shared" si="308"/>
        <v>760</v>
      </c>
      <c r="AL1051" s="304">
        <f>IF(AH1051&lt;=0.0022,0.2,0.43)</f>
        <v>0.43</v>
      </c>
      <c r="AM1051" s="389" t="str">
        <f t="shared" si="312"/>
        <v/>
      </c>
      <c r="AN1051" s="304"/>
      <c r="AO1051" s="304"/>
      <c r="AP1051" s="312"/>
      <c r="AQ1051" s="312"/>
      <c r="AR1051" s="312"/>
      <c r="AS1051" s="312"/>
      <c r="AT1051" s="312"/>
      <c r="AU1051" s="329">
        <f>VLOOKUP(C1051,[1]world!$A$2:$B$3555,2,FALSE)</f>
        <v>7</v>
      </c>
      <c r="AV1051" s="329">
        <v>388</v>
      </c>
      <c r="AW1051" s="304">
        <v>0.37</v>
      </c>
      <c r="AX1051" s="304">
        <v>-999</v>
      </c>
      <c r="AY1051" s="304">
        <v>-999</v>
      </c>
      <c r="AZ1051" s="304">
        <v>-999</v>
      </c>
      <c r="BA1051" s="304">
        <v>-999</v>
      </c>
      <c r="BB1051" s="304">
        <v>-999</v>
      </c>
      <c r="BC1051" s="304">
        <v>-999</v>
      </c>
      <c r="BD1051" s="304">
        <v>-999</v>
      </c>
      <c r="BE1051" s="304">
        <v>-999</v>
      </c>
      <c r="BF1051" s="304">
        <v>-999</v>
      </c>
      <c r="BG1051" s="304">
        <v>-999</v>
      </c>
      <c r="BH1051" s="304">
        <v>-999</v>
      </c>
      <c r="BI1051" s="304">
        <v>-999</v>
      </c>
      <c r="BJ1051" s="304" t="s">
        <v>4954</v>
      </c>
      <c r="BK1051" s="304" t="s">
        <v>4954</v>
      </c>
      <c r="BL1051" s="304" t="s">
        <v>4954</v>
      </c>
    </row>
    <row r="1052" spans="1:64" ht="15" hidden="1" customHeight="1" x14ac:dyDescent="0.2">
      <c r="A1052" s="304" t="s">
        <v>4922</v>
      </c>
      <c r="B1052" s="304" t="s">
        <v>5968</v>
      </c>
      <c r="C1052" s="304">
        <v>1056</v>
      </c>
      <c r="D1052" s="349" t="s">
        <v>666</v>
      </c>
      <c r="E1052" s="309">
        <v>-999</v>
      </c>
      <c r="F1052" s="309"/>
      <c r="G1052" s="324">
        <v>24.691700000000001</v>
      </c>
      <c r="H1052" s="324">
        <v>121.01349999999999</v>
      </c>
      <c r="I1052" s="324" t="s">
        <v>254</v>
      </c>
      <c r="J1052" s="368">
        <f>P1052</f>
        <v>446.63</v>
      </c>
      <c r="K1052" s="331">
        <v>0.1</v>
      </c>
      <c r="L1052" s="304" t="str">
        <f t="shared" si="307"/>
        <v>C</v>
      </c>
      <c r="M1052" s="388">
        <v>0</v>
      </c>
      <c r="N1052" s="304"/>
      <c r="O1052" s="356">
        <v>32</v>
      </c>
      <c r="P1052" s="304">
        <v>446.63</v>
      </c>
      <c r="Q1052" s="309">
        <v>2256</v>
      </c>
      <c r="R1052" s="304" t="s">
        <v>5948</v>
      </c>
      <c r="S1052" s="304"/>
      <c r="T1052" s="304"/>
      <c r="U1052" s="304"/>
      <c r="V1052" s="304"/>
      <c r="W1052" s="304" t="s">
        <v>530</v>
      </c>
      <c r="X1052" s="304" t="s">
        <v>205</v>
      </c>
      <c r="Y1052" s="366">
        <f t="shared" si="309"/>
        <v>424.8</v>
      </c>
      <c r="Z1052" s="304"/>
      <c r="AA1052" s="304"/>
      <c r="AB1052" s="304" t="s">
        <v>205</v>
      </c>
      <c r="AC1052" s="304">
        <v>110</v>
      </c>
      <c r="AD1052" s="366">
        <v>446.63</v>
      </c>
      <c r="AE1052" s="304">
        <v>559.6</v>
      </c>
      <c r="AF1052" s="331" t="e">
        <f>EXP(IF(X1052="A",LN(#REF!),IF(X1052="B",LN(#REF!),IF(OR(X1052="C",X1052="D",X1052="CD"),LN(#REF!)+((LN(#REF!)-LN(#REF!))/(1+(EXP(LN(#REF!)-LN(AC1052))/#REF!))),IF(X1052="E",LN(204.2),"N/A")))))</f>
        <v>#REF!</v>
      </c>
      <c r="AG1052" s="304">
        <v>0.33</v>
      </c>
      <c r="AH1052" s="304">
        <v>2.63171E-2</v>
      </c>
      <c r="AI1052" s="312"/>
      <c r="AJ1052" s="332">
        <v>760</v>
      </c>
      <c r="AK1052" s="304">
        <f t="shared" si="308"/>
        <v>760</v>
      </c>
      <c r="AL1052" s="304">
        <f>IF(AH1052&lt;=0.0022,0.2,0.43)</f>
        <v>0.43</v>
      </c>
      <c r="AM1052" s="389" t="str">
        <f t="shared" si="312"/>
        <v/>
      </c>
      <c r="AN1052" s="304"/>
      <c r="AO1052" s="304"/>
      <c r="AP1052" s="312"/>
      <c r="AQ1052" s="312"/>
      <c r="AR1052" s="312"/>
      <c r="AS1052" s="312"/>
      <c r="AT1052" s="312"/>
      <c r="AU1052" s="329">
        <f>VLOOKUP(C1052,[1]world!$A$2:$B$3555,2,FALSE)</f>
        <v>7</v>
      </c>
      <c r="AV1052" s="329">
        <v>388</v>
      </c>
      <c r="AW1052" s="304">
        <v>0.37</v>
      </c>
      <c r="AX1052" s="304">
        <v>-999</v>
      </c>
      <c r="AY1052" s="304">
        <v>-999</v>
      </c>
      <c r="AZ1052" s="304">
        <v>-999</v>
      </c>
      <c r="BA1052" s="304">
        <v>-999</v>
      </c>
      <c r="BB1052" s="304">
        <v>-999</v>
      </c>
      <c r="BC1052" s="304">
        <v>-999</v>
      </c>
      <c r="BD1052" s="304">
        <v>-999</v>
      </c>
      <c r="BE1052" s="304">
        <v>-999</v>
      </c>
      <c r="BF1052" s="304">
        <v>-999</v>
      </c>
      <c r="BG1052" s="304">
        <v>-999</v>
      </c>
      <c r="BH1052" s="304">
        <v>-999</v>
      </c>
      <c r="BI1052" s="304">
        <v>-999</v>
      </c>
      <c r="BJ1052" s="304" t="s">
        <v>4954</v>
      </c>
      <c r="BK1052" s="304" t="s">
        <v>4954</v>
      </c>
      <c r="BL1052" s="304" t="s">
        <v>4954</v>
      </c>
    </row>
    <row r="1053" spans="1:64" ht="15" hidden="1" customHeight="1" x14ac:dyDescent="0.2">
      <c r="A1053" s="304" t="s">
        <v>208</v>
      </c>
      <c r="B1053" s="304" t="s">
        <v>5968</v>
      </c>
      <c r="C1053" s="304">
        <v>1057</v>
      </c>
      <c r="D1053" s="349" t="s">
        <v>696</v>
      </c>
      <c r="E1053" s="309">
        <v>-999</v>
      </c>
      <c r="F1053" s="309"/>
      <c r="G1053" s="324">
        <v>24.7957</v>
      </c>
      <c r="H1053" s="324">
        <v>120.9558</v>
      </c>
      <c r="I1053" s="324" t="s">
        <v>214</v>
      </c>
      <c r="J1053" s="368">
        <f>IF(P1053&gt;0,IF(O1053&gt;=20,P1053,IF(#REF!="",IF(AS1053&gt;0,AS1053,IF(Y1053&gt;0,Y1053,"-")),IF(#REF!="",#REF!,#REF!))),IF(#REF!="",IF(AS1053&gt;0,AS1053,IF(Y1053&gt;0,Y1053,"-")),IF(#REF!="",#REF!,#REF!)))</f>
        <v>454.58</v>
      </c>
      <c r="K1053" s="331">
        <v>0.1</v>
      </c>
      <c r="L1053" s="304" t="str">
        <f t="shared" si="307"/>
        <v>C</v>
      </c>
      <c r="M1053" s="388">
        <v>0</v>
      </c>
      <c r="N1053" s="304"/>
      <c r="O1053" s="356">
        <v>32.799999999999997</v>
      </c>
      <c r="P1053" s="356">
        <v>454.58</v>
      </c>
      <c r="Q1053" s="309">
        <v>3301</v>
      </c>
      <c r="R1053" s="304" t="s">
        <v>5948</v>
      </c>
      <c r="S1053" s="304"/>
      <c r="T1053" s="304"/>
      <c r="U1053" s="304"/>
      <c r="V1053" s="304"/>
      <c r="W1053" s="304" t="s">
        <v>204</v>
      </c>
      <c r="X1053" s="304" t="s">
        <v>205</v>
      </c>
      <c r="Y1053" s="366">
        <f t="shared" si="309"/>
        <v>424.8</v>
      </c>
      <c r="Z1053" s="304"/>
      <c r="AA1053" s="304"/>
      <c r="AB1053" s="304" t="s">
        <v>205</v>
      </c>
      <c r="AC1053" s="304">
        <v>18</v>
      </c>
      <c r="AD1053" s="366">
        <v>454.58</v>
      </c>
      <c r="AE1053" s="304">
        <v>559.6</v>
      </c>
      <c r="AF1053" s="331" t="e">
        <f>EXP(IF(X1053="A",LN(#REF!),IF(X1053="B",LN(#REF!),IF(OR(X1053="C",X1053="D",X1053="CD"),LN(#REF!)+((LN(#REF!)-LN(#REF!))/(1+(EXP(LN(#REF!)-LN(AC1053))/#REF!))),IF(X1053="E",LN(204.2),"N/A")))))</f>
        <v>#REF!</v>
      </c>
      <c r="AG1053" s="304">
        <v>0.33</v>
      </c>
      <c r="AH1053" s="304">
        <v>3.4039300000000002E-2</v>
      </c>
      <c r="AI1053" s="312"/>
      <c r="AJ1053" s="332">
        <v>760</v>
      </c>
      <c r="AK1053" s="304">
        <f t="shared" si="308"/>
        <v>760</v>
      </c>
      <c r="AL1053" s="304">
        <f>IF(AH1053&lt;=0.0022,0.2,0.43)</f>
        <v>0.43</v>
      </c>
      <c r="AM1053" s="389" t="str">
        <f t="shared" si="312"/>
        <v/>
      </c>
      <c r="AN1053" s="304"/>
      <c r="AO1053" s="304"/>
      <c r="AP1053" s="312"/>
      <c r="AQ1053" s="312"/>
      <c r="AR1053" s="312"/>
      <c r="AS1053" s="312"/>
      <c r="AT1053" s="312"/>
      <c r="AU1053" s="329">
        <f>VLOOKUP(C1053,[1]world!$A$2:$B$3555,2,FALSE)</f>
        <v>7</v>
      </c>
      <c r="AV1053" s="329">
        <v>388</v>
      </c>
      <c r="AW1053" s="304">
        <v>0.37</v>
      </c>
      <c r="AX1053" s="304">
        <v>-999</v>
      </c>
      <c r="AY1053" s="304">
        <v>-999</v>
      </c>
      <c r="AZ1053" s="304">
        <v>-999</v>
      </c>
      <c r="BA1053" s="304">
        <v>-999</v>
      </c>
      <c r="BB1053" s="304">
        <v>-999</v>
      </c>
      <c r="BC1053" s="304">
        <v>-999</v>
      </c>
      <c r="BD1053" s="304">
        <v>-999</v>
      </c>
      <c r="BE1053" s="304">
        <v>-999</v>
      </c>
      <c r="BF1053" s="304">
        <v>-999</v>
      </c>
      <c r="BG1053" s="304">
        <v>-999</v>
      </c>
      <c r="BH1053" s="304">
        <v>-999</v>
      </c>
      <c r="BI1053" s="304">
        <v>-999</v>
      </c>
      <c r="BJ1053" s="304" t="s">
        <v>4954</v>
      </c>
      <c r="BK1053" s="304" t="s">
        <v>4954</v>
      </c>
      <c r="BL1053" s="304" t="s">
        <v>4954</v>
      </c>
    </row>
    <row r="1054" spans="1:64" ht="15" hidden="1" customHeight="1" x14ac:dyDescent="0.2">
      <c r="A1054" s="304" t="s">
        <v>4922</v>
      </c>
      <c r="B1054" s="304" t="s">
        <v>5968</v>
      </c>
      <c r="C1054" s="304">
        <v>1058</v>
      </c>
      <c r="D1054" s="349" t="s">
        <v>678</v>
      </c>
      <c r="E1054" s="309">
        <v>-999</v>
      </c>
      <c r="F1054" s="309"/>
      <c r="G1054" s="324">
        <v>24.743300000000001</v>
      </c>
      <c r="H1054" s="324">
        <v>120.899</v>
      </c>
      <c r="I1054" s="324" t="s">
        <v>214</v>
      </c>
      <c r="J1054" s="368">
        <f t="shared" ref="J1054:J1056" si="316">EXP(0.21*LN(Y1054)+0.33*LN(AF1054)+0.28*LN(AJ1054)+0.18*LN(AV1054))</f>
        <v>346.66727091879136</v>
      </c>
      <c r="K1054" s="331">
        <f t="shared" ref="K1054:K1056" si="317">SQRT(0.21*AA1054^2+0.33*AG1054^2+0.28*AL1054^2+0.18*AW1054^2)</f>
        <v>0.3735866699977396</v>
      </c>
      <c r="L1054" s="304" t="str">
        <f t="shared" si="307"/>
        <v>D</v>
      </c>
      <c r="M1054" s="388" t="s">
        <v>6093</v>
      </c>
      <c r="N1054" s="304"/>
      <c r="O1054" s="356"/>
      <c r="P1054" s="356"/>
      <c r="Q1054" s="356"/>
      <c r="R1054" s="304"/>
      <c r="S1054" s="304"/>
      <c r="T1054" s="304"/>
      <c r="U1054" s="304"/>
      <c r="V1054" s="304"/>
      <c r="W1054" s="315" t="s">
        <v>311</v>
      </c>
      <c r="X1054" s="304" t="s">
        <v>206</v>
      </c>
      <c r="Y1054" s="366">
        <f t="shared" si="309"/>
        <v>338.6</v>
      </c>
      <c r="Z1054" s="304"/>
      <c r="AA1054" s="331">
        <v>0.36</v>
      </c>
      <c r="AB1054" s="304" t="s">
        <v>206</v>
      </c>
      <c r="AC1054" s="304">
        <v>13</v>
      </c>
      <c r="AD1054" s="366">
        <v>0</v>
      </c>
      <c r="AE1054" s="304">
        <v>300</v>
      </c>
      <c r="AF1054" s="331">
        <f t="shared" ref="AF1054:AF1056" si="318">EXP(IF(X1054="A",LN(683.9),IF(X1054="B",LN(559.6),IF(OR(X1054="C",X1054="D",X1054="CD"),LN(225)+((LN(513)-LN(225))/(1+(EXP(LN(31.4)-LN(AC1054))/0.48))),IF(X1054="E",LN(204.2),"N/A")))))</f>
        <v>257.94157363761485</v>
      </c>
      <c r="AG1054" s="304">
        <v>0.33</v>
      </c>
      <c r="AH1054" s="304">
        <v>1.18657E-2</v>
      </c>
      <c r="AI1054" s="312"/>
      <c r="AJ1054" s="332">
        <v>465</v>
      </c>
      <c r="AK1054" s="304">
        <f t="shared" si="308"/>
        <v>425</v>
      </c>
      <c r="AL1054" s="363">
        <v>0.43</v>
      </c>
      <c r="AM1054" s="389" t="str">
        <f t="shared" si="312"/>
        <v/>
      </c>
      <c r="AN1054" s="304"/>
      <c r="AO1054" s="304"/>
      <c r="AP1054" s="312"/>
      <c r="AQ1054" s="312"/>
      <c r="AR1054" s="312"/>
      <c r="AS1054" s="312"/>
      <c r="AT1054" s="312"/>
      <c r="AU1054" s="329">
        <f>VLOOKUP(C1054,[1]world!$A$2:$B$3555,2,FALSE)</f>
        <v>7</v>
      </c>
      <c r="AV1054" s="329">
        <v>388</v>
      </c>
      <c r="AW1054" s="304">
        <v>0.37</v>
      </c>
      <c r="AX1054" s="304">
        <v>-999</v>
      </c>
      <c r="AY1054" s="304">
        <v>-999</v>
      </c>
      <c r="AZ1054" s="304">
        <v>-999</v>
      </c>
      <c r="BA1054" s="304">
        <v>-999</v>
      </c>
      <c r="BB1054" s="304">
        <v>-999</v>
      </c>
      <c r="BC1054" s="304">
        <v>-999</v>
      </c>
      <c r="BD1054" s="304">
        <v>-999</v>
      </c>
      <c r="BE1054" s="304">
        <v>-999</v>
      </c>
      <c r="BF1054" s="304">
        <v>-999</v>
      </c>
      <c r="BG1054" s="304">
        <v>-999</v>
      </c>
      <c r="BH1054" s="304">
        <v>-999</v>
      </c>
      <c r="BI1054" s="304">
        <v>-999</v>
      </c>
      <c r="BJ1054" s="304" t="s">
        <v>4954</v>
      </c>
      <c r="BK1054" s="304" t="s">
        <v>4954</v>
      </c>
      <c r="BL1054" s="304" t="s">
        <v>4954</v>
      </c>
    </row>
    <row r="1055" spans="1:64" ht="15" hidden="1" customHeight="1" x14ac:dyDescent="0.2">
      <c r="A1055" s="304" t="s">
        <v>4922</v>
      </c>
      <c r="B1055" s="304" t="s">
        <v>5968</v>
      </c>
      <c r="C1055" s="304">
        <v>1059</v>
      </c>
      <c r="D1055" s="349" t="s">
        <v>555</v>
      </c>
      <c r="E1055" s="309">
        <v>-999</v>
      </c>
      <c r="F1055" s="309"/>
      <c r="G1055" s="324">
        <v>24.1858</v>
      </c>
      <c r="H1055" s="324">
        <v>120.6153</v>
      </c>
      <c r="I1055" s="324" t="s">
        <v>214</v>
      </c>
      <c r="J1055" s="368">
        <f t="shared" si="316"/>
        <v>535.13466401343635</v>
      </c>
      <c r="K1055" s="331">
        <f t="shared" si="317"/>
        <v>0.3735866699977396</v>
      </c>
      <c r="L1055" s="304" t="str">
        <f t="shared" si="307"/>
        <v>C</v>
      </c>
      <c r="M1055" s="388" t="s">
        <v>6093</v>
      </c>
      <c r="N1055" s="304"/>
      <c r="O1055" s="356"/>
      <c r="P1055" s="356"/>
      <c r="Q1055" s="356"/>
      <c r="R1055" s="304"/>
      <c r="S1055" s="304"/>
      <c r="T1055" s="304"/>
      <c r="U1055" s="304"/>
      <c r="V1055" s="304"/>
      <c r="W1055" s="315" t="s">
        <v>204</v>
      </c>
      <c r="X1055" s="304" t="s">
        <v>205</v>
      </c>
      <c r="Y1055" s="366">
        <f t="shared" si="309"/>
        <v>424.8</v>
      </c>
      <c r="Z1055" s="304"/>
      <c r="AA1055" s="331">
        <v>0.36</v>
      </c>
      <c r="AB1055" s="304" t="s">
        <v>205</v>
      </c>
      <c r="AC1055" s="304">
        <v>100</v>
      </c>
      <c r="AD1055" s="366">
        <v>0</v>
      </c>
      <c r="AE1055" s="304">
        <v>559.6</v>
      </c>
      <c r="AF1055" s="331">
        <f t="shared" si="318"/>
        <v>559.60000000000025</v>
      </c>
      <c r="AG1055" s="304">
        <v>0.33</v>
      </c>
      <c r="AH1055" s="304">
        <v>4.3111900000000002E-2</v>
      </c>
      <c r="AI1055" s="312"/>
      <c r="AJ1055" s="332">
        <v>760</v>
      </c>
      <c r="AK1055" s="304">
        <f t="shared" si="308"/>
        <v>760</v>
      </c>
      <c r="AL1055" s="363">
        <v>0.43</v>
      </c>
      <c r="AM1055" s="389" t="str">
        <f t="shared" si="312"/>
        <v/>
      </c>
      <c r="AN1055" s="304"/>
      <c r="AO1055" s="304"/>
      <c r="AP1055" s="312"/>
      <c r="AQ1055" s="312"/>
      <c r="AR1055" s="312"/>
      <c r="AS1055" s="312"/>
      <c r="AT1055" s="312"/>
      <c r="AU1055" s="329">
        <f>VLOOKUP(C1055,[1]world!$A$2:$B$3555,2,FALSE)</f>
        <v>8</v>
      </c>
      <c r="AV1055" s="329">
        <v>374</v>
      </c>
      <c r="AW1055" s="304">
        <v>0.37</v>
      </c>
      <c r="AX1055" s="304">
        <v>-999</v>
      </c>
      <c r="AY1055" s="304">
        <v>-999</v>
      </c>
      <c r="AZ1055" s="304">
        <v>-999</v>
      </c>
      <c r="BA1055" s="304">
        <v>-999</v>
      </c>
      <c r="BB1055" s="304">
        <v>-999</v>
      </c>
      <c r="BC1055" s="304">
        <v>-999</v>
      </c>
      <c r="BD1055" s="304">
        <v>-999</v>
      </c>
      <c r="BE1055" s="304">
        <v>-999</v>
      </c>
      <c r="BF1055" s="304">
        <v>-999</v>
      </c>
      <c r="BG1055" s="304">
        <v>-999</v>
      </c>
      <c r="BH1055" s="304">
        <v>-999</v>
      </c>
      <c r="BI1055" s="304">
        <v>-999</v>
      </c>
      <c r="BJ1055" s="304" t="s">
        <v>4954</v>
      </c>
      <c r="BK1055" s="304" t="s">
        <v>4954</v>
      </c>
      <c r="BL1055" s="304" t="s">
        <v>4954</v>
      </c>
    </row>
    <row r="1056" spans="1:64" ht="15" hidden="1" customHeight="1" x14ac:dyDescent="0.2">
      <c r="A1056" s="304" t="s">
        <v>4922</v>
      </c>
      <c r="B1056" s="304" t="s">
        <v>5968</v>
      </c>
      <c r="C1056" s="304">
        <v>1060</v>
      </c>
      <c r="D1056" s="349" t="s">
        <v>563</v>
      </c>
      <c r="E1056" s="309">
        <v>-999</v>
      </c>
      <c r="F1056" s="309"/>
      <c r="G1056" s="324">
        <v>24.242000000000001</v>
      </c>
      <c r="H1056" s="324">
        <v>120.7092</v>
      </c>
      <c r="I1056" s="324" t="s">
        <v>214</v>
      </c>
      <c r="J1056" s="368">
        <f t="shared" si="316"/>
        <v>389.57498301541739</v>
      </c>
      <c r="K1056" s="331">
        <f t="shared" si="317"/>
        <v>0.3735866699977396</v>
      </c>
      <c r="L1056" s="304" t="str">
        <f t="shared" si="307"/>
        <v>C</v>
      </c>
      <c r="M1056" s="388" t="s">
        <v>6093</v>
      </c>
      <c r="N1056" s="304"/>
      <c r="O1056" s="356"/>
      <c r="P1056" s="356"/>
      <c r="Q1056" s="356"/>
      <c r="R1056" s="304"/>
      <c r="S1056" s="304"/>
      <c r="T1056" s="304"/>
      <c r="U1056" s="304"/>
      <c r="V1056" s="304"/>
      <c r="W1056" s="315" t="s">
        <v>225</v>
      </c>
      <c r="X1056" s="304" t="s">
        <v>213</v>
      </c>
      <c r="Y1056" s="366">
        <f t="shared" si="309"/>
        <v>274.5</v>
      </c>
      <c r="Z1056" s="304"/>
      <c r="AA1056" s="331">
        <v>0.36</v>
      </c>
      <c r="AB1056" s="304" t="s">
        <v>213</v>
      </c>
      <c r="AC1056" s="304">
        <v>200</v>
      </c>
      <c r="AD1056" s="366">
        <v>0</v>
      </c>
      <c r="AE1056" s="304">
        <v>500</v>
      </c>
      <c r="AF1056" s="331">
        <f t="shared" si="318"/>
        <v>418.69516368869739</v>
      </c>
      <c r="AG1056" s="304">
        <v>0.33</v>
      </c>
      <c r="AH1056" s="304">
        <v>1.14809E-2</v>
      </c>
      <c r="AI1056" s="312"/>
      <c r="AJ1056" s="332">
        <v>456</v>
      </c>
      <c r="AK1056" s="304">
        <f t="shared" si="308"/>
        <v>425</v>
      </c>
      <c r="AL1056" s="363">
        <v>0.43</v>
      </c>
      <c r="AM1056" s="389" t="str">
        <f t="shared" si="312"/>
        <v/>
      </c>
      <c r="AN1056" s="304"/>
      <c r="AO1056" s="304"/>
      <c r="AP1056" s="312"/>
      <c r="AQ1056" s="312"/>
      <c r="AR1056" s="312"/>
      <c r="AS1056" s="312"/>
      <c r="AT1056" s="312"/>
      <c r="AU1056" s="329">
        <f>VLOOKUP(C1056,[1]world!$A$2:$B$3555,2,FALSE)</f>
        <v>5</v>
      </c>
      <c r="AV1056" s="329">
        <v>402</v>
      </c>
      <c r="AW1056" s="304">
        <v>0.37</v>
      </c>
      <c r="AX1056" s="304">
        <v>-999</v>
      </c>
      <c r="AY1056" s="304">
        <v>-999</v>
      </c>
      <c r="AZ1056" s="304">
        <v>-999</v>
      </c>
      <c r="BA1056" s="304">
        <v>-999</v>
      </c>
      <c r="BB1056" s="304">
        <v>-999</v>
      </c>
      <c r="BC1056" s="304">
        <v>-999</v>
      </c>
      <c r="BD1056" s="304">
        <v>144</v>
      </c>
      <c r="BE1056" s="304">
        <v>144</v>
      </c>
      <c r="BF1056" s="304">
        <v>-999</v>
      </c>
      <c r="BG1056" s="304">
        <v>-999</v>
      </c>
      <c r="BH1056" s="304">
        <v>-999</v>
      </c>
      <c r="BI1056" s="304">
        <v>-999</v>
      </c>
      <c r="BJ1056" s="304" t="s">
        <v>4954</v>
      </c>
      <c r="BK1056" s="304" t="s">
        <v>4954</v>
      </c>
      <c r="BL1056" s="304" t="s">
        <v>4954</v>
      </c>
    </row>
    <row r="1057" spans="1:64" ht="15" hidden="1" customHeight="1" x14ac:dyDescent="0.2">
      <c r="A1057" s="304" t="s">
        <v>4922</v>
      </c>
      <c r="B1057" s="304" t="s">
        <v>5968</v>
      </c>
      <c r="C1057" s="304">
        <v>1061</v>
      </c>
      <c r="D1057" s="349" t="s">
        <v>565</v>
      </c>
      <c r="E1057" s="309">
        <v>-999</v>
      </c>
      <c r="F1057" s="309"/>
      <c r="G1057" s="324">
        <v>24.249300000000002</v>
      </c>
      <c r="H1057" s="324">
        <v>120.7208</v>
      </c>
      <c r="I1057" s="324" t="s">
        <v>254</v>
      </c>
      <c r="J1057" s="368">
        <f>P1057</f>
        <v>714.27</v>
      </c>
      <c r="K1057" s="331">
        <v>0.1</v>
      </c>
      <c r="L1057" s="304" t="str">
        <f t="shared" si="307"/>
        <v>C</v>
      </c>
      <c r="M1057" s="388">
        <v>0</v>
      </c>
      <c r="N1057" s="304"/>
      <c r="O1057" s="356">
        <v>32</v>
      </c>
      <c r="P1057" s="356">
        <v>714.27</v>
      </c>
      <c r="Q1057" s="356">
        <v>2303</v>
      </c>
      <c r="R1057" s="304" t="s">
        <v>5948</v>
      </c>
      <c r="S1057" s="304"/>
      <c r="T1057" s="304"/>
      <c r="U1057" s="304"/>
      <c r="V1057" s="304"/>
      <c r="W1057" s="317" t="s">
        <v>560</v>
      </c>
      <c r="X1057" s="304" t="s">
        <v>232</v>
      </c>
      <c r="Y1057" s="366">
        <f t="shared" si="309"/>
        <v>506.6</v>
      </c>
      <c r="Z1057" s="304"/>
      <c r="AA1057" s="304"/>
      <c r="AB1057" s="304" t="s">
        <v>232</v>
      </c>
      <c r="AC1057" s="304">
        <v>188</v>
      </c>
      <c r="AD1057" s="366">
        <v>714.27</v>
      </c>
      <c r="AE1057" s="304">
        <v>683.9</v>
      </c>
      <c r="AF1057" s="331" t="e">
        <f>EXP(IF(X1057="A",LN(#REF!),IF(X1057="B",LN(#REF!),IF(OR(X1057="C",X1057="D",X1057="CD"),LN(#REF!)+((LN(#REF!)-LN(#REF!))/(1+(EXP(LN(#REF!)-LN(AC1057))/#REF!))),IF(X1057="E",LN(204.2),"N/A")))))</f>
        <v>#REF!</v>
      </c>
      <c r="AG1057" s="304">
        <v>0.37</v>
      </c>
      <c r="AH1057" s="304">
        <v>1.1458100000000001E-2</v>
      </c>
      <c r="AI1057" s="312"/>
      <c r="AJ1057" s="332">
        <v>455</v>
      </c>
      <c r="AK1057" s="304">
        <f t="shared" si="308"/>
        <v>425</v>
      </c>
      <c r="AL1057" s="304">
        <f>IF(AH1057&lt;=0.0022,0.2,0.43)</f>
        <v>0.43</v>
      </c>
      <c r="AM1057" s="389" t="str">
        <f t="shared" si="312"/>
        <v/>
      </c>
      <c r="AN1057" s="304"/>
      <c r="AO1057" s="304"/>
      <c r="AP1057" s="312"/>
      <c r="AQ1057" s="312"/>
      <c r="AR1057" s="312"/>
      <c r="AS1057" s="312"/>
      <c r="AT1057" s="312"/>
      <c r="AU1057" s="329">
        <f>VLOOKUP(C1057,[1]world!$A$2:$B$3555,2,FALSE)</f>
        <v>5</v>
      </c>
      <c r="AV1057" s="329">
        <v>402</v>
      </c>
      <c r="AW1057" s="304">
        <v>0.37</v>
      </c>
      <c r="AX1057" s="304">
        <v>-999</v>
      </c>
      <c r="AY1057" s="304">
        <v>-999</v>
      </c>
      <c r="AZ1057" s="304">
        <v>-999</v>
      </c>
      <c r="BA1057" s="304">
        <v>-999</v>
      </c>
      <c r="BB1057" s="304">
        <v>-999</v>
      </c>
      <c r="BC1057" s="304">
        <v>-999</v>
      </c>
      <c r="BD1057" s="304">
        <v>-999</v>
      </c>
      <c r="BE1057" s="304">
        <v>-999</v>
      </c>
      <c r="BF1057" s="304">
        <v>-999</v>
      </c>
      <c r="BG1057" s="304">
        <v>-999</v>
      </c>
      <c r="BH1057" s="304">
        <v>-999</v>
      </c>
      <c r="BI1057" s="304">
        <v>-999</v>
      </c>
      <c r="BJ1057" s="304" t="s">
        <v>4954</v>
      </c>
      <c r="BK1057" s="304" t="s">
        <v>4954</v>
      </c>
      <c r="BL1057" s="304" t="s">
        <v>4954</v>
      </c>
    </row>
    <row r="1058" spans="1:64" ht="15" hidden="1" customHeight="1" x14ac:dyDescent="0.2">
      <c r="A1058" s="304" t="s">
        <v>4922</v>
      </c>
      <c r="B1058" s="304" t="s">
        <v>5968</v>
      </c>
      <c r="C1058" s="304">
        <v>1062</v>
      </c>
      <c r="D1058" s="349" t="s">
        <v>574</v>
      </c>
      <c r="E1058" s="309">
        <v>-999</v>
      </c>
      <c r="F1058" s="309"/>
      <c r="G1058" s="324">
        <v>24.309799999999999</v>
      </c>
      <c r="H1058" s="324">
        <v>120.7072</v>
      </c>
      <c r="I1058" s="324" t="s">
        <v>254</v>
      </c>
      <c r="J1058" s="368">
        <f>P1058</f>
        <v>494.1</v>
      </c>
      <c r="K1058" s="331">
        <v>0.1</v>
      </c>
      <c r="L1058" s="304" t="str">
        <f t="shared" si="307"/>
        <v>C</v>
      </c>
      <c r="M1058" s="388">
        <v>0</v>
      </c>
      <c r="N1058" s="304"/>
      <c r="O1058" s="356">
        <v>33</v>
      </c>
      <c r="P1058" s="356">
        <v>494.1</v>
      </c>
      <c r="Q1058" s="356">
        <v>2257</v>
      </c>
      <c r="R1058" s="304" t="s">
        <v>5948</v>
      </c>
      <c r="S1058" s="304"/>
      <c r="T1058" s="304"/>
      <c r="U1058" s="304"/>
      <c r="V1058" s="304"/>
      <c r="W1058" s="315" t="s">
        <v>294</v>
      </c>
      <c r="X1058" s="304" t="s">
        <v>213</v>
      </c>
      <c r="Y1058" s="366">
        <f t="shared" si="309"/>
        <v>274.5</v>
      </c>
      <c r="Z1058" s="304"/>
      <c r="AA1058" s="304"/>
      <c r="AB1058" s="304" t="s">
        <v>213</v>
      </c>
      <c r="AC1058" s="304">
        <v>222</v>
      </c>
      <c r="AD1058" s="366">
        <v>494.1</v>
      </c>
      <c r="AE1058" s="304">
        <v>500</v>
      </c>
      <c r="AF1058" s="331" t="e">
        <f>EXP(IF(X1058="A",LN(#REF!),IF(X1058="B",LN(#REF!),IF(OR(X1058="C",X1058="D",X1058="CD"),LN(#REF!)+((LN(#REF!)-LN(#REF!))/(1+(EXP(LN(#REF!)-LN(AC1058))/#REF!))),IF(X1058="E",LN(204.2),"N/A")))))</f>
        <v>#REF!</v>
      </c>
      <c r="AG1058" s="304">
        <v>0.33</v>
      </c>
      <c r="AH1058" s="304">
        <v>1.34076E-2</v>
      </c>
      <c r="AI1058" s="312"/>
      <c r="AJ1058" s="332">
        <v>501</v>
      </c>
      <c r="AK1058" s="304">
        <f t="shared" si="308"/>
        <v>555</v>
      </c>
      <c r="AL1058" s="304">
        <f>IF(AH1058&lt;=0.0022,0.2,0.43)</f>
        <v>0.43</v>
      </c>
      <c r="AM1058" s="389" t="str">
        <f t="shared" si="312"/>
        <v/>
      </c>
      <c r="AN1058" s="304"/>
      <c r="AO1058" s="304"/>
      <c r="AP1058" s="312"/>
      <c r="AQ1058" s="312"/>
      <c r="AR1058" s="312"/>
      <c r="AS1058" s="312"/>
      <c r="AT1058" s="312"/>
      <c r="AU1058" s="329">
        <f>VLOOKUP(C1058,[1]world!$A$2:$B$3555,2,FALSE)</f>
        <v>7</v>
      </c>
      <c r="AV1058" s="329">
        <v>388</v>
      </c>
      <c r="AW1058" s="304">
        <v>0.37</v>
      </c>
      <c r="AX1058" s="304">
        <v>-999</v>
      </c>
      <c r="AY1058" s="304">
        <v>-999</v>
      </c>
      <c r="AZ1058" s="304">
        <v>-999</v>
      </c>
      <c r="BA1058" s="304">
        <v>-999</v>
      </c>
      <c r="BB1058" s="304">
        <v>-999</v>
      </c>
      <c r="BC1058" s="304">
        <v>-999</v>
      </c>
      <c r="BD1058" s="304">
        <v>-999</v>
      </c>
      <c r="BE1058" s="304">
        <v>-999</v>
      </c>
      <c r="BF1058" s="304">
        <v>-999</v>
      </c>
      <c r="BG1058" s="304">
        <v>-999</v>
      </c>
      <c r="BH1058" s="304">
        <v>-999</v>
      </c>
      <c r="BI1058" s="304">
        <v>-999</v>
      </c>
      <c r="BJ1058" s="304" t="s">
        <v>4954</v>
      </c>
      <c r="BK1058" s="304" t="s">
        <v>4954</v>
      </c>
      <c r="BL1058" s="304" t="s">
        <v>4954</v>
      </c>
    </row>
    <row r="1059" spans="1:64" ht="15" hidden="1" customHeight="1" x14ac:dyDescent="0.2">
      <c r="A1059" s="304" t="s">
        <v>4922</v>
      </c>
      <c r="B1059" s="304" t="s">
        <v>5968</v>
      </c>
      <c r="C1059" s="304">
        <v>1063</v>
      </c>
      <c r="D1059" s="349" t="s">
        <v>564</v>
      </c>
      <c r="E1059" s="309">
        <v>-999</v>
      </c>
      <c r="F1059" s="309"/>
      <c r="G1059" s="324">
        <v>24.2455</v>
      </c>
      <c r="H1059" s="324">
        <v>120.6018</v>
      </c>
      <c r="I1059" s="324" t="s">
        <v>214</v>
      </c>
      <c r="J1059" s="368">
        <f>IF(P1059&gt;0,IF(O1059&gt;=20,P1059,IF(#REF!="",IF(AS1059&gt;0,AS1059,IF(Y1059&gt;0,Y1059,"-")),IF(#REF!="",#REF!,#REF!))),IF(#REF!="",IF(AS1059&gt;0,AS1059,IF(Y1059&gt;0,Y1059,"-")),IF(#REF!="",#REF!,#REF!)))</f>
        <v>410.45</v>
      </c>
      <c r="K1059" s="331">
        <v>0.1</v>
      </c>
      <c r="L1059" s="304" t="str">
        <f t="shared" si="307"/>
        <v>C</v>
      </c>
      <c r="M1059" s="388">
        <v>0</v>
      </c>
      <c r="N1059" s="304"/>
      <c r="O1059" s="356">
        <v>32.799999999999997</v>
      </c>
      <c r="P1059" s="356">
        <v>410.45</v>
      </c>
      <c r="Q1059" s="309">
        <v>3302</v>
      </c>
      <c r="R1059" s="304" t="s">
        <v>5948</v>
      </c>
      <c r="S1059" s="304"/>
      <c r="T1059" s="304"/>
      <c r="U1059" s="304"/>
      <c r="V1059" s="304"/>
      <c r="W1059" s="315" t="s">
        <v>204</v>
      </c>
      <c r="X1059" s="304" t="s">
        <v>205</v>
      </c>
      <c r="Y1059" s="366">
        <f t="shared" si="309"/>
        <v>424.8</v>
      </c>
      <c r="Z1059" s="304"/>
      <c r="AA1059" s="304"/>
      <c r="AB1059" s="304" t="s">
        <v>205</v>
      </c>
      <c r="AC1059" s="304">
        <v>213</v>
      </c>
      <c r="AD1059" s="366">
        <v>410.45</v>
      </c>
      <c r="AE1059" s="304">
        <v>559.6</v>
      </c>
      <c r="AF1059" s="331" t="e">
        <f>EXP(IF(X1059="A",LN(#REF!),IF(X1059="B",LN(#REF!),IF(OR(X1059="C",X1059="D",X1059="CD"),LN(#REF!)+((LN(#REF!)-LN(#REF!))/(1+(EXP(LN(#REF!)-LN(AC1059))/#REF!))),IF(X1059="E",LN(204.2),"N/A")))))</f>
        <v>#REF!</v>
      </c>
      <c r="AG1059" s="304">
        <v>0.33</v>
      </c>
      <c r="AH1059" s="304">
        <v>3.3499300000000003E-2</v>
      </c>
      <c r="AI1059" s="312"/>
      <c r="AJ1059" s="332">
        <v>760</v>
      </c>
      <c r="AK1059" s="304">
        <f t="shared" si="308"/>
        <v>760</v>
      </c>
      <c r="AL1059" s="304">
        <f>IF(AH1059&lt;=0.0022,0.2,0.43)</f>
        <v>0.43</v>
      </c>
      <c r="AM1059" s="389" t="str">
        <f t="shared" si="312"/>
        <v/>
      </c>
      <c r="AN1059" s="304"/>
      <c r="AO1059" s="304"/>
      <c r="AP1059" s="312"/>
      <c r="AQ1059" s="312"/>
      <c r="AR1059" s="312"/>
      <c r="AS1059" s="312"/>
      <c r="AT1059" s="312"/>
      <c r="AU1059" s="329">
        <f>VLOOKUP(C1059,[1]world!$A$2:$B$3555,2,FALSE)</f>
        <v>8</v>
      </c>
      <c r="AV1059" s="329">
        <v>374</v>
      </c>
      <c r="AW1059" s="304">
        <v>0.37</v>
      </c>
      <c r="AX1059" s="304">
        <v>-999</v>
      </c>
      <c r="AY1059" s="304">
        <v>-999</v>
      </c>
      <c r="AZ1059" s="304">
        <v>-999</v>
      </c>
      <c r="BA1059" s="304">
        <v>-999</v>
      </c>
      <c r="BB1059" s="304">
        <v>-999</v>
      </c>
      <c r="BC1059" s="304">
        <v>-999</v>
      </c>
      <c r="BD1059" s="304">
        <v>-999</v>
      </c>
      <c r="BE1059" s="304">
        <v>-999</v>
      </c>
      <c r="BF1059" s="304">
        <v>-999</v>
      </c>
      <c r="BG1059" s="304">
        <v>-999</v>
      </c>
      <c r="BH1059" s="304">
        <v>-999</v>
      </c>
      <c r="BI1059" s="304">
        <v>-999</v>
      </c>
      <c r="BJ1059" s="304" t="s">
        <v>4954</v>
      </c>
      <c r="BK1059" s="304" t="s">
        <v>4954</v>
      </c>
      <c r="BL1059" s="304" t="s">
        <v>4954</v>
      </c>
    </row>
    <row r="1060" spans="1:64" ht="15" hidden="1" customHeight="1" x14ac:dyDescent="0.2">
      <c r="A1060" s="304" t="s">
        <v>208</v>
      </c>
      <c r="B1060" s="304" t="s">
        <v>5968</v>
      </c>
      <c r="C1060" s="304">
        <v>1064</v>
      </c>
      <c r="D1060" s="349" t="s">
        <v>562</v>
      </c>
      <c r="E1060" s="309">
        <v>-999</v>
      </c>
      <c r="F1060" s="309"/>
      <c r="G1060" s="324">
        <v>24.239000000000001</v>
      </c>
      <c r="H1060" s="324">
        <v>120.559</v>
      </c>
      <c r="I1060" s="324" t="s">
        <v>214</v>
      </c>
      <c r="J1060" s="368">
        <f>AD1060</f>
        <v>575.54</v>
      </c>
      <c r="K1060" s="331">
        <v>0.1</v>
      </c>
      <c r="L1060" s="304" t="str">
        <f t="shared" si="307"/>
        <v>C</v>
      </c>
      <c r="M1060" s="388">
        <v>0</v>
      </c>
      <c r="N1060" s="304"/>
      <c r="O1060" s="356"/>
      <c r="P1060" s="356"/>
      <c r="Q1060" s="356"/>
      <c r="R1060" s="304" t="s">
        <v>209</v>
      </c>
      <c r="S1060" s="304"/>
      <c r="T1060" s="304"/>
      <c r="U1060" s="304"/>
      <c r="V1060" s="304"/>
      <c r="W1060" s="304" t="s">
        <v>204</v>
      </c>
      <c r="X1060" s="304" t="s">
        <v>205</v>
      </c>
      <c r="Y1060" s="366">
        <f t="shared" si="309"/>
        <v>424.8</v>
      </c>
      <c r="Z1060" s="304"/>
      <c r="AA1060" s="304"/>
      <c r="AB1060" s="304" t="s">
        <v>205</v>
      </c>
      <c r="AC1060" s="304">
        <v>20</v>
      </c>
      <c r="AD1060" s="366">
        <v>575.54</v>
      </c>
      <c r="AE1060" s="304">
        <v>559.6</v>
      </c>
      <c r="AF1060" s="331" t="e">
        <f>EXP(IF(X1060="A",LN(#REF!),IF(X1060="B",LN(#REF!),IF(OR(X1060="C",X1060="D",X1060="CD"),LN(#REF!)+((LN(#REF!)-LN(#REF!))/(1+(EXP(LN(#REF!)-LN(AC1060))/#REF!))),IF(X1060="E",LN(204.2),"N/A")))))</f>
        <v>#REF!</v>
      </c>
      <c r="AG1060" s="304">
        <v>0.33</v>
      </c>
      <c r="AH1060" s="304">
        <v>2.3937799999999999E-2</v>
      </c>
      <c r="AI1060" s="312"/>
      <c r="AJ1060" s="332">
        <v>739</v>
      </c>
      <c r="AK1060" s="304">
        <f t="shared" si="308"/>
        <v>690</v>
      </c>
      <c r="AL1060" s="304">
        <f>IF(AH1060&lt;=0.0022,0.2,0.43)</f>
        <v>0.43</v>
      </c>
      <c r="AM1060" s="389" t="str">
        <f t="shared" si="312"/>
        <v/>
      </c>
      <c r="AN1060" s="304"/>
      <c r="AO1060" s="304"/>
      <c r="AP1060" s="312"/>
      <c r="AQ1060" s="312"/>
      <c r="AR1060" s="312"/>
      <c r="AS1060" s="312"/>
      <c r="AT1060" s="312"/>
      <c r="AU1060" s="329">
        <f>VLOOKUP(C1060,[1]world!$A$2:$B$3555,2,FALSE)</f>
        <v>8</v>
      </c>
      <c r="AV1060" s="329">
        <v>374</v>
      </c>
      <c r="AW1060" s="304">
        <v>0.37</v>
      </c>
      <c r="AX1060" s="304">
        <v>-999</v>
      </c>
      <c r="AY1060" s="304">
        <v>-999</v>
      </c>
      <c r="AZ1060" s="304">
        <v>-999</v>
      </c>
      <c r="BA1060" s="304">
        <v>-999</v>
      </c>
      <c r="BB1060" s="304">
        <v>-999</v>
      </c>
      <c r="BC1060" s="304">
        <v>-999</v>
      </c>
      <c r="BD1060" s="304">
        <v>-999</v>
      </c>
      <c r="BE1060" s="304">
        <v>-999</v>
      </c>
      <c r="BF1060" s="304">
        <v>-999</v>
      </c>
      <c r="BG1060" s="304">
        <v>-999</v>
      </c>
      <c r="BH1060" s="304">
        <v>-999</v>
      </c>
      <c r="BI1060" s="304">
        <v>-999</v>
      </c>
      <c r="BJ1060" s="304" t="s">
        <v>4954</v>
      </c>
      <c r="BK1060" s="304" t="s">
        <v>4954</v>
      </c>
      <c r="BL1060" s="304" t="s">
        <v>4954</v>
      </c>
    </row>
    <row r="1061" spans="1:64" ht="15" hidden="1" customHeight="1" x14ac:dyDescent="0.2">
      <c r="A1061" s="304" t="s">
        <v>208</v>
      </c>
      <c r="B1061" s="304" t="s">
        <v>5968</v>
      </c>
      <c r="C1061" s="304">
        <v>1065</v>
      </c>
      <c r="D1061" s="349" t="s">
        <v>529</v>
      </c>
      <c r="E1061" s="309">
        <v>-999</v>
      </c>
      <c r="F1061" s="309"/>
      <c r="G1061" s="324">
        <v>24.083300000000001</v>
      </c>
      <c r="H1061" s="324">
        <v>120.5518</v>
      </c>
      <c r="I1061" s="324" t="s">
        <v>254</v>
      </c>
      <c r="J1061" s="368">
        <f>IF(P1061&gt;0,IF(O1061&gt;=20,P1061,IF(#REF!="",IF(AS1061&gt;0,AS1061,IF(Y1061&gt;0,Y1061,"-")),IF(#REF!="",#REF!,#REF!))),IF(#REF!="",IF(AS1061&gt;0,AS1061,IF(Y1061&gt;0,Y1061,"-")),IF(#REF!="",#REF!,#REF!)))</f>
        <v>451.37</v>
      </c>
      <c r="K1061" s="331">
        <v>0.1</v>
      </c>
      <c r="L1061" s="304" t="str">
        <f t="shared" si="307"/>
        <v>C</v>
      </c>
      <c r="M1061" s="388">
        <v>0</v>
      </c>
      <c r="N1061" s="304"/>
      <c r="O1061" s="356">
        <v>31.8</v>
      </c>
      <c r="P1061" s="356">
        <v>451.37</v>
      </c>
      <c r="Q1061" s="309">
        <v>3303</v>
      </c>
      <c r="R1061" s="304" t="s">
        <v>5948</v>
      </c>
      <c r="S1061" s="304"/>
      <c r="T1061" s="304"/>
      <c r="U1061" s="304"/>
      <c r="V1061" s="304"/>
      <c r="W1061" s="315" t="s">
        <v>530</v>
      </c>
      <c r="X1061" s="304" t="s">
        <v>205</v>
      </c>
      <c r="Y1061" s="366">
        <f t="shared" si="309"/>
        <v>424.8</v>
      </c>
      <c r="Z1061" s="304"/>
      <c r="AA1061" s="304"/>
      <c r="AB1061" s="304" t="s">
        <v>205</v>
      </c>
      <c r="AC1061" s="304">
        <v>17</v>
      </c>
      <c r="AD1061" s="366">
        <v>451.37</v>
      </c>
      <c r="AE1061" s="304">
        <v>559.6</v>
      </c>
      <c r="AF1061" s="331" t="e">
        <f>EXP(IF(X1061="A",LN(#REF!),IF(X1061="B",LN(#REF!),IF(OR(X1061="C",X1061="D",X1061="CD"),LN(#REF!)+((LN(#REF!)-LN(#REF!))/(1+(EXP(LN(#REF!)-LN(AC1061))/#REF!))),IF(X1061="E",LN(204.2),"N/A")))))</f>
        <v>#REF!</v>
      </c>
      <c r="AG1061" s="304">
        <v>0.33</v>
      </c>
      <c r="AH1061" s="304">
        <v>2.23771E-2</v>
      </c>
      <c r="AI1061" s="312"/>
      <c r="AJ1061" s="332">
        <v>708</v>
      </c>
      <c r="AK1061" s="304">
        <f t="shared" si="308"/>
        <v>690</v>
      </c>
      <c r="AL1061" s="304">
        <f>IF(AH1061&lt;=0.0022,0.2,0.43)</f>
        <v>0.43</v>
      </c>
      <c r="AM1061" s="389" t="str">
        <f t="shared" si="312"/>
        <v/>
      </c>
      <c r="AN1061" s="304"/>
      <c r="AO1061" s="304"/>
      <c r="AP1061" s="312"/>
      <c r="AQ1061" s="312"/>
      <c r="AR1061" s="312"/>
      <c r="AS1061" s="312"/>
      <c r="AT1061" s="312"/>
      <c r="AU1061" s="329">
        <f>VLOOKUP(C1061,[1]world!$A$2:$B$3555,2,FALSE)</f>
        <v>8</v>
      </c>
      <c r="AV1061" s="329">
        <v>374</v>
      </c>
      <c r="AW1061" s="304">
        <v>0.37</v>
      </c>
      <c r="AX1061" s="304">
        <v>-999</v>
      </c>
      <c r="AY1061" s="304">
        <v>-999</v>
      </c>
      <c r="AZ1061" s="304">
        <v>-999</v>
      </c>
      <c r="BA1061" s="304">
        <v>-999</v>
      </c>
      <c r="BB1061" s="304">
        <v>-999</v>
      </c>
      <c r="BC1061" s="304">
        <v>-999</v>
      </c>
      <c r="BD1061" s="304">
        <v>-999</v>
      </c>
      <c r="BE1061" s="304">
        <v>-999</v>
      </c>
      <c r="BF1061" s="304">
        <v>-999</v>
      </c>
      <c r="BG1061" s="304">
        <v>-999</v>
      </c>
      <c r="BH1061" s="304">
        <v>-999</v>
      </c>
      <c r="BI1061" s="304">
        <v>-999</v>
      </c>
      <c r="BJ1061" s="304" t="s">
        <v>4954</v>
      </c>
      <c r="BK1061" s="304" t="s">
        <v>4954</v>
      </c>
      <c r="BL1061" s="304" t="s">
        <v>4954</v>
      </c>
    </row>
    <row r="1062" spans="1:64" ht="15" hidden="1" customHeight="1" x14ac:dyDescent="0.2">
      <c r="A1062" s="304" t="s">
        <v>4922</v>
      </c>
      <c r="B1062" s="304" t="s">
        <v>5968</v>
      </c>
      <c r="C1062" s="304">
        <v>1066</v>
      </c>
      <c r="D1062" s="349" t="s">
        <v>527</v>
      </c>
      <c r="E1062" s="309">
        <v>-999</v>
      </c>
      <c r="F1062" s="309"/>
      <c r="G1062" s="324">
        <v>24.072700000000001</v>
      </c>
      <c r="H1062" s="324">
        <v>120.5402</v>
      </c>
      <c r="I1062" s="324" t="s">
        <v>214</v>
      </c>
      <c r="J1062" s="368">
        <f t="shared" ref="J1062:J1063" si="319">EXP(0.21*LN(Y1062)+0.33*LN(AF1062)+0.28*LN(AJ1062)+0.18*LN(AV1062))</f>
        <v>409.00189003663621</v>
      </c>
      <c r="K1062" s="331">
        <f t="shared" ref="K1062:K1063" si="320">SQRT(0.21*AA1062^2+0.33*AG1062^2+0.28*AL1062^2+0.18*AW1062^2)</f>
        <v>0.3735866699977396</v>
      </c>
      <c r="L1062" s="304" t="str">
        <f t="shared" si="307"/>
        <v>C</v>
      </c>
      <c r="M1062" s="388" t="s">
        <v>6093</v>
      </c>
      <c r="N1062" s="304"/>
      <c r="O1062" s="356"/>
      <c r="P1062" s="356"/>
      <c r="Q1062" s="356"/>
      <c r="R1062" s="304"/>
      <c r="S1062" s="304"/>
      <c r="T1062" s="304"/>
      <c r="U1062" s="304"/>
      <c r="V1062" s="304"/>
      <c r="W1062" s="304" t="s">
        <v>204</v>
      </c>
      <c r="X1062" s="304" t="s">
        <v>205</v>
      </c>
      <c r="Y1062" s="366">
        <f t="shared" si="309"/>
        <v>424.8</v>
      </c>
      <c r="Z1062" s="304"/>
      <c r="AA1062" s="331">
        <v>0.36</v>
      </c>
      <c r="AB1062" s="304" t="s">
        <v>205</v>
      </c>
      <c r="AC1062" s="304">
        <v>14</v>
      </c>
      <c r="AD1062" s="366">
        <v>0</v>
      </c>
      <c r="AE1062" s="304">
        <v>559.6</v>
      </c>
      <c r="AF1062" s="331">
        <f t="shared" ref="AF1062:AF1063" si="321">EXP(IF(X1062="A",LN(683.9),IF(X1062="B",LN(559.6),IF(OR(X1062="C",X1062="D",X1062="CD"),LN(225)+((LN(513)-LN(225))/(1+(EXP(LN(31.4)-LN(AC1062))/0.48))),IF(X1062="E",LN(204.2),"N/A")))))</f>
        <v>559.60000000000025</v>
      </c>
      <c r="AG1062" s="304">
        <v>0.33</v>
      </c>
      <c r="AH1062" s="304">
        <v>3.7023400000000001E-3</v>
      </c>
      <c r="AI1062" s="312"/>
      <c r="AJ1062" s="332">
        <v>291</v>
      </c>
      <c r="AK1062" s="304">
        <f t="shared" si="308"/>
        <v>270</v>
      </c>
      <c r="AL1062" s="363">
        <v>0.43</v>
      </c>
      <c r="AM1062" s="389" t="str">
        <f t="shared" si="312"/>
        <v/>
      </c>
      <c r="AN1062" s="304"/>
      <c r="AO1062" s="304"/>
      <c r="AP1062" s="312"/>
      <c r="AQ1062" s="312"/>
      <c r="AR1062" s="312"/>
      <c r="AS1062" s="312"/>
      <c r="AT1062" s="312"/>
      <c r="AU1062" s="329">
        <f>VLOOKUP(C1062,[1]world!$A$2:$B$3555,2,FALSE)</f>
        <v>8</v>
      </c>
      <c r="AV1062" s="329">
        <v>374</v>
      </c>
      <c r="AW1062" s="304">
        <v>0.37</v>
      </c>
      <c r="AX1062" s="304">
        <v>-999</v>
      </c>
      <c r="AY1062" s="304">
        <v>-999</v>
      </c>
      <c r="AZ1062" s="304">
        <v>-999</v>
      </c>
      <c r="BA1062" s="304">
        <v>-999</v>
      </c>
      <c r="BB1062" s="304">
        <v>-999</v>
      </c>
      <c r="BC1062" s="304">
        <v>-999</v>
      </c>
      <c r="BD1062" s="304">
        <v>-999</v>
      </c>
      <c r="BE1062" s="304">
        <v>-999</v>
      </c>
      <c r="BF1062" s="304">
        <v>-999</v>
      </c>
      <c r="BG1062" s="304">
        <v>-999</v>
      </c>
      <c r="BH1062" s="304">
        <v>-999</v>
      </c>
      <c r="BI1062" s="304">
        <v>-999</v>
      </c>
      <c r="BJ1062" s="304" t="s">
        <v>4954</v>
      </c>
      <c r="BK1062" s="304" t="s">
        <v>4954</v>
      </c>
      <c r="BL1062" s="304" t="s">
        <v>4954</v>
      </c>
    </row>
    <row r="1063" spans="1:64" ht="15" hidden="1" customHeight="1" x14ac:dyDescent="0.2">
      <c r="A1063" s="304" t="s">
        <v>4922</v>
      </c>
      <c r="B1063" s="304" t="s">
        <v>5968</v>
      </c>
      <c r="C1063" s="304">
        <v>1067</v>
      </c>
      <c r="D1063" s="349" t="s">
        <v>531</v>
      </c>
      <c r="E1063" s="309">
        <v>-999</v>
      </c>
      <c r="F1063" s="309"/>
      <c r="G1063" s="324">
        <v>24.084800000000001</v>
      </c>
      <c r="H1063" s="324">
        <v>120.57129999999999</v>
      </c>
      <c r="I1063" s="324" t="s">
        <v>214</v>
      </c>
      <c r="J1063" s="368">
        <f t="shared" si="319"/>
        <v>535.13466401343635</v>
      </c>
      <c r="K1063" s="331">
        <f t="shared" si="320"/>
        <v>0.3735866699977396</v>
      </c>
      <c r="L1063" s="304" t="str">
        <f t="shared" si="307"/>
        <v>C</v>
      </c>
      <c r="M1063" s="388" t="s">
        <v>6093</v>
      </c>
      <c r="N1063" s="304"/>
      <c r="O1063" s="356"/>
      <c r="P1063" s="356"/>
      <c r="Q1063" s="356"/>
      <c r="R1063" s="304"/>
      <c r="S1063" s="304"/>
      <c r="T1063" s="304"/>
      <c r="U1063" s="304"/>
      <c r="V1063" s="304"/>
      <c r="W1063" s="304" t="s">
        <v>204</v>
      </c>
      <c r="X1063" s="304" t="s">
        <v>205</v>
      </c>
      <c r="Y1063" s="366">
        <f t="shared" si="309"/>
        <v>424.8</v>
      </c>
      <c r="Z1063" s="304"/>
      <c r="AA1063" s="331">
        <v>0.36</v>
      </c>
      <c r="AB1063" s="304" t="s">
        <v>205</v>
      </c>
      <c r="AC1063" s="304">
        <v>23</v>
      </c>
      <c r="AD1063" s="366">
        <v>0</v>
      </c>
      <c r="AE1063" s="304">
        <v>559.6</v>
      </c>
      <c r="AF1063" s="331">
        <f t="shared" si="321"/>
        <v>559.60000000000025</v>
      </c>
      <c r="AG1063" s="304">
        <v>0.33</v>
      </c>
      <c r="AH1063" s="304">
        <v>2.7646500000000001E-2</v>
      </c>
      <c r="AI1063" s="312"/>
      <c r="AJ1063" s="332">
        <v>760</v>
      </c>
      <c r="AK1063" s="304">
        <f t="shared" si="308"/>
        <v>760</v>
      </c>
      <c r="AL1063" s="363">
        <v>0.43</v>
      </c>
      <c r="AM1063" s="389" t="str">
        <f t="shared" si="312"/>
        <v/>
      </c>
      <c r="AN1063" s="304"/>
      <c r="AO1063" s="304"/>
      <c r="AP1063" s="312"/>
      <c r="AQ1063" s="312"/>
      <c r="AR1063" s="312"/>
      <c r="AS1063" s="312"/>
      <c r="AT1063" s="312"/>
      <c r="AU1063" s="329">
        <f>VLOOKUP(C1063,[1]world!$A$2:$B$3555,2,FALSE)</f>
        <v>8</v>
      </c>
      <c r="AV1063" s="329">
        <v>374</v>
      </c>
      <c r="AW1063" s="304">
        <v>0.37</v>
      </c>
      <c r="AX1063" s="304">
        <v>-999</v>
      </c>
      <c r="AY1063" s="304">
        <v>-999</v>
      </c>
      <c r="AZ1063" s="304">
        <v>-999</v>
      </c>
      <c r="BA1063" s="304">
        <v>-999</v>
      </c>
      <c r="BB1063" s="304">
        <v>-999</v>
      </c>
      <c r="BC1063" s="304">
        <v>-999</v>
      </c>
      <c r="BD1063" s="304">
        <v>-999</v>
      </c>
      <c r="BE1063" s="304">
        <v>-999</v>
      </c>
      <c r="BF1063" s="304">
        <v>-999</v>
      </c>
      <c r="BG1063" s="304">
        <v>-999</v>
      </c>
      <c r="BH1063" s="304">
        <v>-999</v>
      </c>
      <c r="BI1063" s="304">
        <v>-999</v>
      </c>
      <c r="BJ1063" s="304" t="s">
        <v>4954</v>
      </c>
      <c r="BK1063" s="304" t="s">
        <v>4954</v>
      </c>
      <c r="BL1063" s="304" t="s">
        <v>4954</v>
      </c>
    </row>
    <row r="1064" spans="1:64" ht="15" hidden="1" customHeight="1" x14ac:dyDescent="0.2">
      <c r="A1064" s="304" t="s">
        <v>4922</v>
      </c>
      <c r="B1064" s="304" t="s">
        <v>5968</v>
      </c>
      <c r="C1064" s="304">
        <v>1068</v>
      </c>
      <c r="D1064" s="349" t="s">
        <v>497</v>
      </c>
      <c r="E1064" s="309">
        <v>-999</v>
      </c>
      <c r="F1064" s="309"/>
      <c r="G1064" s="324">
        <v>23.962199999999999</v>
      </c>
      <c r="H1064" s="324">
        <v>120.56950000000001</v>
      </c>
      <c r="I1064" s="324" t="s">
        <v>214</v>
      </c>
      <c r="J1064" s="368">
        <f>P1064</f>
        <v>212.72</v>
      </c>
      <c r="K1064" s="331">
        <v>0.1</v>
      </c>
      <c r="L1064" s="304" t="str">
        <f t="shared" si="307"/>
        <v>D</v>
      </c>
      <c r="M1064" s="388">
        <v>0</v>
      </c>
      <c r="N1064" s="304"/>
      <c r="O1064" s="356">
        <v>31</v>
      </c>
      <c r="P1064" s="304">
        <v>212.72</v>
      </c>
      <c r="Q1064" s="309">
        <v>2304</v>
      </c>
      <c r="R1064" s="304" t="s">
        <v>5948</v>
      </c>
      <c r="S1064" s="304"/>
      <c r="T1064" s="304"/>
      <c r="U1064" s="304"/>
      <c r="V1064" s="304"/>
      <c r="W1064" s="315" t="s">
        <v>248</v>
      </c>
      <c r="X1064" s="304" t="s">
        <v>240</v>
      </c>
      <c r="Y1064" s="366">
        <f t="shared" si="309"/>
        <v>181.5</v>
      </c>
      <c r="Z1064" s="304">
        <v>0.2</v>
      </c>
      <c r="AA1064" s="304"/>
      <c r="AB1064" s="304" t="s">
        <v>240</v>
      </c>
      <c r="AC1064" s="304">
        <v>25</v>
      </c>
      <c r="AD1064" s="366">
        <v>212.72</v>
      </c>
      <c r="AE1064" s="304">
        <v>204.2</v>
      </c>
      <c r="AF1064" s="331">
        <f>EXP(IF(X1064="A",LN(#REF!),IF(X1064="B",LN(#REF!),IF(OR(X1064="C",X1064="D",X1064="CD"),LN(#REF!)+((LN(#REF!)-LN(#REF!))/(1+(EXP(LN(#REF!)-LN(AC1064))/#REF!))),IF(X1064="E",LN(204.2),"N/A")))))</f>
        <v>204.19999999999993</v>
      </c>
      <c r="AG1064" s="304">
        <v>0.2</v>
      </c>
      <c r="AH1064" s="304">
        <v>4.00308E-3</v>
      </c>
      <c r="AI1064" s="312"/>
      <c r="AJ1064" s="332">
        <v>300</v>
      </c>
      <c r="AK1064" s="304">
        <f t="shared" si="308"/>
        <v>270</v>
      </c>
      <c r="AL1064" s="304">
        <f t="shared" ref="AL1064:AL1071" si="322">IF(AH1064&lt;=0.0022,0.2,0.43)</f>
        <v>0.43</v>
      </c>
      <c r="AM1064" s="389" t="str">
        <f t="shared" si="312"/>
        <v/>
      </c>
      <c r="AN1064" s="304"/>
      <c r="AO1064" s="304"/>
      <c r="AP1064" s="312"/>
      <c r="AQ1064" s="312"/>
      <c r="AR1064" s="312"/>
      <c r="AS1064" s="312"/>
      <c r="AT1064" s="312"/>
      <c r="AU1064" s="329">
        <f>VLOOKUP(C1064,[1]world!$A$2:$B$3555,2,FALSE)</f>
        <v>12</v>
      </c>
      <c r="AV1064" s="329">
        <v>297</v>
      </c>
      <c r="AW1064" s="304">
        <v>0.37</v>
      </c>
      <c r="AX1064" s="304">
        <v>-999</v>
      </c>
      <c r="AY1064" s="304">
        <v>-999</v>
      </c>
      <c r="AZ1064" s="304">
        <v>-999</v>
      </c>
      <c r="BA1064" s="304">
        <v>-999</v>
      </c>
      <c r="BB1064" s="304">
        <v>-999</v>
      </c>
      <c r="BC1064" s="304">
        <v>-999</v>
      </c>
      <c r="BD1064" s="304">
        <v>-999</v>
      </c>
      <c r="BE1064" s="304">
        <v>-999</v>
      </c>
      <c r="BF1064" s="304">
        <v>-999</v>
      </c>
      <c r="BG1064" s="304">
        <v>-999</v>
      </c>
      <c r="BH1064" s="304">
        <v>-999</v>
      </c>
      <c r="BI1064" s="304">
        <v>-999</v>
      </c>
      <c r="BJ1064" s="304" t="s">
        <v>4954</v>
      </c>
      <c r="BK1064" s="304" t="s">
        <v>4954</v>
      </c>
      <c r="BL1064" s="304" t="s">
        <v>4954</v>
      </c>
    </row>
    <row r="1065" spans="1:64" ht="15" hidden="1" customHeight="1" x14ac:dyDescent="0.2">
      <c r="A1065" s="304" t="s">
        <v>4922</v>
      </c>
      <c r="B1065" s="304" t="s">
        <v>5968</v>
      </c>
      <c r="C1065" s="304">
        <v>1069</v>
      </c>
      <c r="D1065" s="349" t="s">
        <v>536</v>
      </c>
      <c r="E1065" s="309">
        <v>-999</v>
      </c>
      <c r="F1065" s="309"/>
      <c r="G1065" s="324">
        <v>24.113700000000001</v>
      </c>
      <c r="H1065" s="324">
        <v>120.4872</v>
      </c>
      <c r="I1065" s="324" t="s">
        <v>254</v>
      </c>
      <c r="J1065" s="368">
        <f>P1065</f>
        <v>237.53</v>
      </c>
      <c r="K1065" s="331">
        <v>0.1</v>
      </c>
      <c r="L1065" s="304" t="str">
        <f t="shared" si="307"/>
        <v>D</v>
      </c>
      <c r="M1065" s="388">
        <v>0</v>
      </c>
      <c r="N1065" s="304"/>
      <c r="O1065" s="356">
        <v>32</v>
      </c>
      <c r="P1065" s="304">
        <v>237.53</v>
      </c>
      <c r="Q1065" s="309">
        <v>2258</v>
      </c>
      <c r="R1065" s="304" t="s">
        <v>5948</v>
      </c>
      <c r="S1065" s="304"/>
      <c r="T1065" s="304"/>
      <c r="U1065" s="304"/>
      <c r="V1065" s="304"/>
      <c r="W1065" s="315" t="s">
        <v>253</v>
      </c>
      <c r="X1065" s="304" t="s">
        <v>213</v>
      </c>
      <c r="Y1065" s="366">
        <f t="shared" si="309"/>
        <v>274.5</v>
      </c>
      <c r="Z1065" s="304"/>
      <c r="AA1065" s="304"/>
      <c r="AB1065" s="304" t="s">
        <v>213</v>
      </c>
      <c r="AC1065" s="304">
        <v>7</v>
      </c>
      <c r="AD1065" s="366">
        <v>237.53</v>
      </c>
      <c r="AE1065" s="304">
        <v>200</v>
      </c>
      <c r="AF1065" s="331" t="e">
        <f>EXP(IF(X1065="A",LN(#REF!),IF(X1065="B",LN(#REF!),IF(OR(X1065="C",X1065="D",X1065="CD"),LN(#REF!)+((LN(#REF!)-LN(#REF!))/(1+(EXP(LN(#REF!)-LN(AC1065))/#REF!))),IF(X1065="E",LN(204.2),"N/A")))))</f>
        <v>#REF!</v>
      </c>
      <c r="AG1065" s="304">
        <v>0.33</v>
      </c>
      <c r="AH1065" s="304">
        <v>4.7547600000000002E-3</v>
      </c>
      <c r="AI1065" s="312"/>
      <c r="AJ1065" s="332">
        <v>314</v>
      </c>
      <c r="AK1065" s="304">
        <f t="shared" si="308"/>
        <v>270</v>
      </c>
      <c r="AL1065" s="304">
        <f t="shared" si="322"/>
        <v>0.43</v>
      </c>
      <c r="AM1065" s="389" t="str">
        <f t="shared" si="312"/>
        <v/>
      </c>
      <c r="AN1065" s="304"/>
      <c r="AO1065" s="304"/>
      <c r="AP1065" s="312"/>
      <c r="AQ1065" s="312"/>
      <c r="AR1065" s="312"/>
      <c r="AS1065" s="312"/>
      <c r="AT1065" s="312"/>
      <c r="AU1065" s="329">
        <f>VLOOKUP(C1065,[1]world!$A$2:$B$3555,2,FALSE)</f>
        <v>16</v>
      </c>
      <c r="AV1065" s="329">
        <v>246</v>
      </c>
      <c r="AW1065" s="304">
        <v>0.18</v>
      </c>
      <c r="AX1065" s="304">
        <v>-999</v>
      </c>
      <c r="AY1065" s="304">
        <v>-999</v>
      </c>
      <c r="AZ1065" s="304">
        <v>-999</v>
      </c>
      <c r="BA1065" s="304">
        <v>-999</v>
      </c>
      <c r="BB1065" s="304">
        <v>-999</v>
      </c>
      <c r="BC1065" s="304">
        <v>-999</v>
      </c>
      <c r="BD1065" s="304">
        <v>-999</v>
      </c>
      <c r="BE1065" s="304">
        <v>-999</v>
      </c>
      <c r="BF1065" s="304">
        <v>-999</v>
      </c>
      <c r="BG1065" s="304">
        <v>-999</v>
      </c>
      <c r="BH1065" s="304">
        <v>-999</v>
      </c>
      <c r="BI1065" s="304">
        <v>-999</v>
      </c>
      <c r="BJ1065" s="304" t="s">
        <v>4954</v>
      </c>
      <c r="BK1065" s="304" t="s">
        <v>4954</v>
      </c>
      <c r="BL1065" s="304" t="s">
        <v>4954</v>
      </c>
    </row>
    <row r="1066" spans="1:64" ht="15" hidden="1" customHeight="1" x14ac:dyDescent="0.2">
      <c r="A1066" s="304" t="s">
        <v>208</v>
      </c>
      <c r="B1066" s="304" t="s">
        <v>5968</v>
      </c>
      <c r="C1066" s="304">
        <v>1070</v>
      </c>
      <c r="D1066" s="349" t="s">
        <v>525</v>
      </c>
      <c r="E1066" s="309">
        <v>-999</v>
      </c>
      <c r="F1066" s="309"/>
      <c r="G1066" s="324">
        <v>24.055700000000002</v>
      </c>
      <c r="H1066" s="324">
        <v>120.42400000000001</v>
      </c>
      <c r="I1066" s="324" t="s">
        <v>214</v>
      </c>
      <c r="J1066" s="368">
        <f>IF(P1066&gt;0,IF(O1066&gt;=20,P1066,IF(#REF!="",IF(AS1066&gt;0,AS1066,IF(Y1066&gt;0,Y1066,"-")),IF(#REF!="",#REF!,#REF!))),IF(#REF!="",IF(AS1066&gt;0,AS1066,IF(Y1066&gt;0,Y1066,"-")),IF(#REF!="",#REF!,#REF!)))</f>
        <v>190.54</v>
      </c>
      <c r="K1066" s="331">
        <v>0.1</v>
      </c>
      <c r="L1066" s="304" t="str">
        <f t="shared" si="307"/>
        <v>D</v>
      </c>
      <c r="M1066" s="388">
        <v>0</v>
      </c>
      <c r="N1066" s="304"/>
      <c r="O1066" s="356">
        <v>32.25</v>
      </c>
      <c r="P1066" s="356">
        <v>190.54</v>
      </c>
      <c r="Q1066" s="309">
        <v>3304</v>
      </c>
      <c r="R1066" s="304" t="s">
        <v>5948</v>
      </c>
      <c r="S1066" s="304"/>
      <c r="T1066" s="304"/>
      <c r="U1066" s="304"/>
      <c r="V1066" s="304"/>
      <c r="W1066" s="315" t="s">
        <v>248</v>
      </c>
      <c r="X1066" s="304" t="s">
        <v>240</v>
      </c>
      <c r="Y1066" s="366">
        <f t="shared" si="309"/>
        <v>181.5</v>
      </c>
      <c r="Z1066" s="304">
        <v>0.2</v>
      </c>
      <c r="AA1066" s="304"/>
      <c r="AB1066" s="304" t="s">
        <v>240</v>
      </c>
      <c r="AC1066" s="304">
        <v>2</v>
      </c>
      <c r="AD1066" s="366">
        <v>190.54</v>
      </c>
      <c r="AE1066" s="304">
        <v>204.2</v>
      </c>
      <c r="AF1066" s="331">
        <f>EXP(IF(X1066="A",LN(#REF!),IF(X1066="B",LN(#REF!),IF(OR(X1066="C",X1066="D",X1066="CD"),LN(#REF!)+((LN(#REF!)-LN(#REF!))/(1+(EXP(LN(#REF!)-LN(AC1066))/#REF!))),IF(X1066="E",LN(204.2),"N/A")))))</f>
        <v>204.19999999999993</v>
      </c>
      <c r="AG1066" s="304">
        <v>0.2</v>
      </c>
      <c r="AH1066" s="304">
        <v>2.42172E-3</v>
      </c>
      <c r="AI1066" s="312"/>
      <c r="AJ1066" s="332">
        <v>253</v>
      </c>
      <c r="AK1066" s="304">
        <f t="shared" si="308"/>
        <v>270</v>
      </c>
      <c r="AL1066" s="304">
        <f t="shared" si="322"/>
        <v>0.43</v>
      </c>
      <c r="AM1066" s="389" t="str">
        <f t="shared" si="312"/>
        <v/>
      </c>
      <c r="AN1066" s="304"/>
      <c r="AO1066" s="304"/>
      <c r="AP1066" s="312"/>
      <c r="AQ1066" s="312"/>
      <c r="AR1066" s="312"/>
      <c r="AS1066" s="312"/>
      <c r="AT1066" s="312"/>
      <c r="AU1066" s="329">
        <f>VLOOKUP(C1066,[1]world!$A$2:$B$3555,2,FALSE)</f>
        <v>16</v>
      </c>
      <c r="AV1066" s="329">
        <v>246</v>
      </c>
      <c r="AW1066" s="304">
        <v>0.18</v>
      </c>
      <c r="AX1066" s="304">
        <v>-999</v>
      </c>
      <c r="AY1066" s="304">
        <v>-999</v>
      </c>
      <c r="AZ1066" s="304">
        <v>-999</v>
      </c>
      <c r="BA1066" s="304">
        <v>-999</v>
      </c>
      <c r="BB1066" s="304">
        <v>-999</v>
      </c>
      <c r="BC1066" s="304">
        <v>-999</v>
      </c>
      <c r="BD1066" s="304">
        <v>-999</v>
      </c>
      <c r="BE1066" s="304">
        <v>-999</v>
      </c>
      <c r="BF1066" s="304">
        <v>-999</v>
      </c>
      <c r="BG1066" s="304">
        <v>-999</v>
      </c>
      <c r="BH1066" s="304">
        <v>-999</v>
      </c>
      <c r="BI1066" s="304">
        <v>-999</v>
      </c>
      <c r="BJ1066" s="304" t="s">
        <v>4954</v>
      </c>
      <c r="BK1066" s="304" t="s">
        <v>4954</v>
      </c>
      <c r="BL1066" s="304" t="s">
        <v>4954</v>
      </c>
    </row>
    <row r="1067" spans="1:64" ht="15" hidden="1" customHeight="1" x14ac:dyDescent="0.2">
      <c r="A1067" s="304" t="s">
        <v>4922</v>
      </c>
      <c r="B1067" s="304" t="s">
        <v>5968</v>
      </c>
      <c r="C1067" s="304">
        <v>1071</v>
      </c>
      <c r="D1067" s="349" t="s">
        <v>484</v>
      </c>
      <c r="E1067" s="309">
        <v>-999</v>
      </c>
      <c r="F1067" s="309"/>
      <c r="G1067" s="324">
        <v>23.892800000000001</v>
      </c>
      <c r="H1067" s="324">
        <v>120.3865</v>
      </c>
      <c r="I1067" s="324" t="s">
        <v>214</v>
      </c>
      <c r="J1067" s="368">
        <f>P1067</f>
        <v>230.3</v>
      </c>
      <c r="K1067" s="331">
        <v>0.1</v>
      </c>
      <c r="L1067" s="304" t="str">
        <f t="shared" si="307"/>
        <v>D</v>
      </c>
      <c r="M1067" s="388">
        <v>0</v>
      </c>
      <c r="N1067" s="304"/>
      <c r="O1067" s="356">
        <v>33</v>
      </c>
      <c r="P1067" s="304">
        <v>230.3</v>
      </c>
      <c r="Q1067" s="309">
        <v>2259</v>
      </c>
      <c r="R1067" s="304" t="s">
        <v>5948</v>
      </c>
      <c r="S1067" s="304"/>
      <c r="T1067" s="304"/>
      <c r="U1067" s="304"/>
      <c r="V1067" s="304"/>
      <c r="W1067" s="315" t="s">
        <v>225</v>
      </c>
      <c r="X1067" s="304" t="s">
        <v>213</v>
      </c>
      <c r="Y1067" s="366">
        <f t="shared" si="309"/>
        <v>274.5</v>
      </c>
      <c r="Z1067" s="304"/>
      <c r="AA1067" s="304"/>
      <c r="AB1067" s="304" t="s">
        <v>213</v>
      </c>
      <c r="AC1067" s="304">
        <v>13</v>
      </c>
      <c r="AD1067" s="366">
        <v>230.3</v>
      </c>
      <c r="AE1067" s="304">
        <v>300</v>
      </c>
      <c r="AF1067" s="331" t="e">
        <f>EXP(IF(X1067="A",LN(#REF!),IF(X1067="B",LN(#REF!),IF(OR(X1067="C",X1067="D",X1067="CD"),LN(#REF!)+((LN(#REF!)-LN(#REF!))/(1+(EXP(LN(#REF!)-LN(AC1067))/#REF!))),IF(X1067="E",LN(204.2),"N/A")))))</f>
        <v>#REF!</v>
      </c>
      <c r="AG1067" s="304">
        <v>0.33</v>
      </c>
      <c r="AH1067" s="304">
        <v>7.9877699999999997E-4</v>
      </c>
      <c r="AI1067" s="312"/>
      <c r="AJ1067" s="332">
        <v>204</v>
      </c>
      <c r="AK1067" s="304">
        <f t="shared" si="308"/>
        <v>210</v>
      </c>
      <c r="AL1067" s="304">
        <f t="shared" si="322"/>
        <v>0.2</v>
      </c>
      <c r="AM1067" s="389" t="str">
        <f t="shared" si="312"/>
        <v/>
      </c>
      <c r="AN1067" s="304"/>
      <c r="AO1067" s="304"/>
      <c r="AP1067" s="312"/>
      <c r="AQ1067" s="312"/>
      <c r="AR1067" s="312"/>
      <c r="AS1067" s="312"/>
      <c r="AT1067" s="312"/>
      <c r="AU1067" s="329">
        <f>VLOOKUP(C1067,[1]world!$A$2:$B$3555,2,FALSE)</f>
        <v>16</v>
      </c>
      <c r="AV1067" s="329">
        <v>246</v>
      </c>
      <c r="AW1067" s="304">
        <v>0.18</v>
      </c>
      <c r="AX1067" s="304">
        <v>-999</v>
      </c>
      <c r="AY1067" s="304">
        <v>-999</v>
      </c>
      <c r="AZ1067" s="304">
        <v>-999</v>
      </c>
      <c r="BA1067" s="304">
        <v>-999</v>
      </c>
      <c r="BB1067" s="304">
        <v>-999</v>
      </c>
      <c r="BC1067" s="304">
        <v>-999</v>
      </c>
      <c r="BD1067" s="304">
        <v>-999</v>
      </c>
      <c r="BE1067" s="304">
        <v>-999</v>
      </c>
      <c r="BF1067" s="304">
        <v>-999</v>
      </c>
      <c r="BG1067" s="304">
        <v>-999</v>
      </c>
      <c r="BH1067" s="304">
        <v>-999</v>
      </c>
      <c r="BI1067" s="304">
        <v>-999</v>
      </c>
      <c r="BJ1067" s="304" t="s">
        <v>4954</v>
      </c>
      <c r="BK1067" s="304" t="s">
        <v>4954</v>
      </c>
      <c r="BL1067" s="304" t="s">
        <v>4954</v>
      </c>
    </row>
    <row r="1068" spans="1:64" ht="15" hidden="1" customHeight="1" x14ac:dyDescent="0.2">
      <c r="A1068" s="304" t="s">
        <v>4922</v>
      </c>
      <c r="B1068" s="304" t="s">
        <v>5968</v>
      </c>
      <c r="C1068" s="304">
        <v>1072</v>
      </c>
      <c r="D1068" s="349" t="s">
        <v>496</v>
      </c>
      <c r="E1068" s="309">
        <v>-999</v>
      </c>
      <c r="F1068" s="309"/>
      <c r="G1068" s="324">
        <v>23.959499999999998</v>
      </c>
      <c r="H1068" s="324">
        <v>120.4693</v>
      </c>
      <c r="I1068" s="324" t="s">
        <v>254</v>
      </c>
      <c r="J1068" s="368">
        <f>P1068</f>
        <v>215.34</v>
      </c>
      <c r="K1068" s="331">
        <v>0.1</v>
      </c>
      <c r="L1068" s="304" t="str">
        <f t="shared" si="307"/>
        <v>D</v>
      </c>
      <c r="M1068" s="388">
        <v>0</v>
      </c>
      <c r="N1068" s="304"/>
      <c r="O1068" s="356">
        <v>32</v>
      </c>
      <c r="P1068" s="304">
        <v>215.34</v>
      </c>
      <c r="Q1068" s="309">
        <v>2305</v>
      </c>
      <c r="R1068" s="304" t="s">
        <v>5948</v>
      </c>
      <c r="S1068" s="304"/>
      <c r="T1068" s="304"/>
      <c r="U1068" s="304"/>
      <c r="V1068" s="304"/>
      <c r="W1068" s="315" t="s">
        <v>253</v>
      </c>
      <c r="X1068" s="304" t="s">
        <v>213</v>
      </c>
      <c r="Y1068" s="366">
        <f t="shared" si="309"/>
        <v>274.5</v>
      </c>
      <c r="Z1068" s="304"/>
      <c r="AA1068" s="304"/>
      <c r="AB1068" s="304" t="s">
        <v>213</v>
      </c>
      <c r="AC1068" s="304">
        <v>16</v>
      </c>
      <c r="AD1068" s="366">
        <v>215.34</v>
      </c>
      <c r="AE1068" s="304">
        <v>300</v>
      </c>
      <c r="AF1068" s="331" t="e">
        <f>EXP(IF(X1068="A",LN(#REF!),IF(X1068="B",LN(#REF!),IF(OR(X1068="C",X1068="D",X1068="CD"),LN(#REF!)+((LN(#REF!)-LN(#REF!))/(1+(EXP(LN(#REF!)-LN(AC1068))/#REF!))),IF(X1068="E",LN(204.2),"N/A")))))</f>
        <v>#REF!</v>
      </c>
      <c r="AG1068" s="304">
        <v>0.33</v>
      </c>
      <c r="AH1068" s="304">
        <v>3.8908599999999999E-3</v>
      </c>
      <c r="AI1068" s="312"/>
      <c r="AJ1068" s="332">
        <v>297</v>
      </c>
      <c r="AK1068" s="304">
        <f t="shared" si="308"/>
        <v>270</v>
      </c>
      <c r="AL1068" s="304">
        <f t="shared" si="322"/>
        <v>0.43</v>
      </c>
      <c r="AM1068" s="389" t="str">
        <f t="shared" si="312"/>
        <v/>
      </c>
      <c r="AN1068" s="304"/>
      <c r="AO1068" s="304"/>
      <c r="AP1068" s="312"/>
      <c r="AQ1068" s="312"/>
      <c r="AR1068" s="312"/>
      <c r="AS1068" s="312"/>
      <c r="AT1068" s="312"/>
      <c r="AU1068" s="329">
        <f>VLOOKUP(C1068,[1]world!$A$2:$B$3555,2,FALSE)</f>
        <v>16</v>
      </c>
      <c r="AV1068" s="329">
        <v>246</v>
      </c>
      <c r="AW1068" s="304">
        <v>0.18</v>
      </c>
      <c r="AX1068" s="304">
        <v>-999</v>
      </c>
      <c r="AY1068" s="304">
        <v>-999</v>
      </c>
      <c r="AZ1068" s="304">
        <v>-999</v>
      </c>
      <c r="BA1068" s="304">
        <v>-999</v>
      </c>
      <c r="BB1068" s="304">
        <v>-999</v>
      </c>
      <c r="BC1068" s="304">
        <v>-999</v>
      </c>
      <c r="BD1068" s="304">
        <v>-999</v>
      </c>
      <c r="BE1068" s="304">
        <v>-999</v>
      </c>
      <c r="BF1068" s="304">
        <v>-999</v>
      </c>
      <c r="BG1068" s="304">
        <v>-999</v>
      </c>
      <c r="BH1068" s="304">
        <v>-999</v>
      </c>
      <c r="BI1068" s="304">
        <v>-999</v>
      </c>
      <c r="BJ1068" s="304" t="s">
        <v>4954</v>
      </c>
      <c r="BK1068" s="304" t="s">
        <v>4954</v>
      </c>
      <c r="BL1068" s="304" t="s">
        <v>4954</v>
      </c>
    </row>
    <row r="1069" spans="1:64" ht="15" hidden="1" customHeight="1" x14ac:dyDescent="0.2">
      <c r="A1069" s="304" t="s">
        <v>4922</v>
      </c>
      <c r="B1069" s="304" t="s">
        <v>5968</v>
      </c>
      <c r="C1069" s="304">
        <v>1073</v>
      </c>
      <c r="D1069" s="349" t="s">
        <v>473</v>
      </c>
      <c r="E1069" s="309">
        <v>-999</v>
      </c>
      <c r="F1069" s="309"/>
      <c r="G1069" s="324">
        <v>23.8568</v>
      </c>
      <c r="H1069" s="324">
        <v>120.58029999999999</v>
      </c>
      <c r="I1069" s="324" t="s">
        <v>254</v>
      </c>
      <c r="J1069" s="368">
        <f>P1069</f>
        <v>493.09</v>
      </c>
      <c r="K1069" s="331">
        <v>0.1</v>
      </c>
      <c r="L1069" s="304" t="str">
        <f t="shared" si="307"/>
        <v>C</v>
      </c>
      <c r="M1069" s="388">
        <v>0</v>
      </c>
      <c r="N1069" s="304"/>
      <c r="O1069" s="356">
        <v>33</v>
      </c>
      <c r="P1069" s="304">
        <v>493.09</v>
      </c>
      <c r="Q1069" s="309">
        <v>2306</v>
      </c>
      <c r="R1069" s="304" t="s">
        <v>5948</v>
      </c>
      <c r="S1069" s="304"/>
      <c r="T1069" s="304"/>
      <c r="U1069" s="304"/>
      <c r="V1069" s="304"/>
      <c r="W1069" s="315" t="s">
        <v>253</v>
      </c>
      <c r="X1069" s="304" t="s">
        <v>213</v>
      </c>
      <c r="Y1069" s="366">
        <f t="shared" si="309"/>
        <v>274.5</v>
      </c>
      <c r="Z1069" s="304"/>
      <c r="AA1069" s="304"/>
      <c r="AB1069" s="304" t="s">
        <v>213</v>
      </c>
      <c r="AC1069" s="304">
        <v>49</v>
      </c>
      <c r="AD1069" s="366">
        <v>493.09</v>
      </c>
      <c r="AE1069" s="304">
        <v>400</v>
      </c>
      <c r="AF1069" s="331" t="e">
        <f>EXP(IF(X1069="A",LN(#REF!),IF(X1069="B",LN(#REF!),IF(OR(X1069="C",X1069="D",X1069="CD"),LN(#REF!)+((LN(#REF!)-LN(#REF!))/(1+(EXP(LN(#REF!)-LN(AC1069))/#REF!))),IF(X1069="E",LN(204.2),"N/A")))))</f>
        <v>#REF!</v>
      </c>
      <c r="AG1069" s="304">
        <v>0.33</v>
      </c>
      <c r="AH1069" s="304">
        <v>4.8363199999999999E-3</v>
      </c>
      <c r="AI1069" s="312"/>
      <c r="AJ1069" s="332">
        <v>316</v>
      </c>
      <c r="AK1069" s="304">
        <f t="shared" si="308"/>
        <v>270</v>
      </c>
      <c r="AL1069" s="304">
        <f t="shared" si="322"/>
        <v>0.43</v>
      </c>
      <c r="AM1069" s="389" t="str">
        <f t="shared" si="312"/>
        <v/>
      </c>
      <c r="AN1069" s="304"/>
      <c r="AO1069" s="304"/>
      <c r="AP1069" s="312"/>
      <c r="AQ1069" s="312"/>
      <c r="AR1069" s="312"/>
      <c r="AS1069" s="312"/>
      <c r="AT1069" s="312"/>
      <c r="AU1069" s="329">
        <f>VLOOKUP(C1069,[1]world!$A$2:$B$3555,2,FALSE)</f>
        <v>9</v>
      </c>
      <c r="AV1069" s="329">
        <v>497</v>
      </c>
      <c r="AW1069" s="304">
        <v>0.37</v>
      </c>
      <c r="AX1069" s="304">
        <v>-999</v>
      </c>
      <c r="AY1069" s="304">
        <v>-999</v>
      </c>
      <c r="AZ1069" s="304">
        <v>-999</v>
      </c>
      <c r="BA1069" s="304">
        <v>-999</v>
      </c>
      <c r="BB1069" s="304">
        <v>-999</v>
      </c>
      <c r="BC1069" s="304">
        <v>-999</v>
      </c>
      <c r="BD1069" s="304">
        <v>-999</v>
      </c>
      <c r="BE1069" s="304">
        <v>-999</v>
      </c>
      <c r="BF1069" s="304">
        <v>-999</v>
      </c>
      <c r="BG1069" s="304">
        <v>-999</v>
      </c>
      <c r="BH1069" s="304">
        <v>-999</v>
      </c>
      <c r="BI1069" s="304">
        <v>-999</v>
      </c>
      <c r="BJ1069" s="304" t="s">
        <v>4954</v>
      </c>
      <c r="BK1069" s="304" t="s">
        <v>4954</v>
      </c>
      <c r="BL1069" s="304" t="s">
        <v>4954</v>
      </c>
    </row>
    <row r="1070" spans="1:64" ht="15" hidden="1" customHeight="1" x14ac:dyDescent="0.2">
      <c r="A1070" s="304" t="s">
        <v>208</v>
      </c>
      <c r="B1070" s="304" t="s">
        <v>5968</v>
      </c>
      <c r="C1070" s="304">
        <v>1074</v>
      </c>
      <c r="D1070" s="349" t="s">
        <v>538</v>
      </c>
      <c r="E1070" s="309">
        <v>-999</v>
      </c>
      <c r="F1070" s="309"/>
      <c r="G1070" s="324">
        <v>24.133500000000002</v>
      </c>
      <c r="H1070" s="324">
        <v>120.4598</v>
      </c>
      <c r="I1070" s="324" t="s">
        <v>214</v>
      </c>
      <c r="J1070" s="368">
        <f>AD1070</f>
        <v>198.58</v>
      </c>
      <c r="K1070" s="331">
        <v>0.1</v>
      </c>
      <c r="L1070" s="304" t="str">
        <f t="shared" si="307"/>
        <v>D</v>
      </c>
      <c r="M1070" s="388">
        <v>0</v>
      </c>
      <c r="N1070" s="304"/>
      <c r="O1070" s="356"/>
      <c r="P1070" s="356"/>
      <c r="Q1070" s="356"/>
      <c r="R1070" s="304" t="s">
        <v>209</v>
      </c>
      <c r="S1070" s="304"/>
      <c r="T1070" s="304"/>
      <c r="U1070" s="304"/>
      <c r="V1070" s="304"/>
      <c r="W1070" s="315" t="s">
        <v>248</v>
      </c>
      <c r="X1070" s="304" t="s">
        <v>240</v>
      </c>
      <c r="Y1070" s="366">
        <f t="shared" si="309"/>
        <v>181.5</v>
      </c>
      <c r="Z1070" s="304">
        <v>0.2</v>
      </c>
      <c r="AA1070" s="304"/>
      <c r="AB1070" s="304" t="s">
        <v>240</v>
      </c>
      <c r="AC1070" s="304">
        <v>5</v>
      </c>
      <c r="AD1070" s="366">
        <v>198.58</v>
      </c>
      <c r="AE1070" s="304">
        <v>204.2</v>
      </c>
      <c r="AF1070" s="331">
        <f>EXP(IF(X1070="A",LN(#REF!),IF(X1070="B",LN(#REF!),IF(OR(X1070="C",X1070="D",X1070="CD"),LN(#REF!)+((LN(#REF!)-LN(#REF!))/(1+(EXP(LN(#REF!)-LN(AC1070))/#REF!))),IF(X1070="E",LN(204.2),"N/A")))))</f>
        <v>204.19999999999993</v>
      </c>
      <c r="AG1070" s="304">
        <v>0.2</v>
      </c>
      <c r="AH1070" s="304">
        <v>7.9959499999999995E-4</v>
      </c>
      <c r="AI1070" s="312"/>
      <c r="AJ1070" s="332">
        <v>204</v>
      </c>
      <c r="AK1070" s="304">
        <f t="shared" si="308"/>
        <v>210</v>
      </c>
      <c r="AL1070" s="304">
        <f t="shared" si="322"/>
        <v>0.2</v>
      </c>
      <c r="AM1070" s="389" t="str">
        <f t="shared" si="312"/>
        <v/>
      </c>
      <c r="AN1070" s="304"/>
      <c r="AO1070" s="304"/>
      <c r="AP1070" s="312"/>
      <c r="AQ1070" s="312"/>
      <c r="AR1070" s="312"/>
      <c r="AS1070" s="312"/>
      <c r="AT1070" s="312"/>
      <c r="AU1070" s="329">
        <f>VLOOKUP(C1070,[1]world!$A$2:$B$3555,2,FALSE)</f>
        <v>16</v>
      </c>
      <c r="AV1070" s="329">
        <v>246</v>
      </c>
      <c r="AW1070" s="304">
        <v>0.18</v>
      </c>
      <c r="AX1070" s="304">
        <v>-999</v>
      </c>
      <c r="AY1070" s="304">
        <v>-999</v>
      </c>
      <c r="AZ1070" s="304">
        <v>-999</v>
      </c>
      <c r="BA1070" s="304">
        <v>-999</v>
      </c>
      <c r="BB1070" s="304">
        <v>-999</v>
      </c>
      <c r="BC1070" s="304">
        <v>-999</v>
      </c>
      <c r="BD1070" s="304">
        <v>-999</v>
      </c>
      <c r="BE1070" s="304">
        <v>-999</v>
      </c>
      <c r="BF1070" s="304">
        <v>-999</v>
      </c>
      <c r="BG1070" s="304">
        <v>-999</v>
      </c>
      <c r="BH1070" s="304">
        <v>-999</v>
      </c>
      <c r="BI1070" s="304">
        <v>-999</v>
      </c>
      <c r="BJ1070" s="304" t="s">
        <v>4954</v>
      </c>
      <c r="BK1070" s="304" t="s">
        <v>4954</v>
      </c>
      <c r="BL1070" s="304" t="s">
        <v>4954</v>
      </c>
    </row>
    <row r="1071" spans="1:64" ht="15" hidden="1" customHeight="1" x14ac:dyDescent="0.2">
      <c r="A1071" s="304" t="s">
        <v>208</v>
      </c>
      <c r="B1071" s="304" t="s">
        <v>5968</v>
      </c>
      <c r="C1071" s="304">
        <v>1075</v>
      </c>
      <c r="D1071" s="349" t="s">
        <v>518</v>
      </c>
      <c r="E1071" s="309">
        <v>-999</v>
      </c>
      <c r="F1071" s="309"/>
      <c r="G1071" s="324">
        <v>24.002700000000001</v>
      </c>
      <c r="H1071" s="324">
        <v>120.4235</v>
      </c>
      <c r="I1071" s="324" t="s">
        <v>214</v>
      </c>
      <c r="J1071" s="368">
        <f>IF(P1071&gt;0,IF(O1071&gt;=20,P1071,IF(#REF!="",IF(AS1071&gt;0,AS1071,IF(Y1071&gt;0,Y1071,"-")),IF(#REF!="",#REF!,#REF!))),IF(#REF!="",IF(AS1071&gt;0,AS1071,IF(Y1071&gt;0,Y1071,"-")),IF(#REF!="",#REF!,#REF!)))</f>
        <v>236.19</v>
      </c>
      <c r="K1071" s="331">
        <v>0.1</v>
      </c>
      <c r="L1071" s="304" t="str">
        <f t="shared" si="307"/>
        <v>D</v>
      </c>
      <c r="M1071" s="388">
        <v>0</v>
      </c>
      <c r="N1071" s="304"/>
      <c r="O1071" s="356">
        <v>31.35</v>
      </c>
      <c r="P1071" s="356">
        <v>236.19</v>
      </c>
      <c r="Q1071" s="309">
        <v>3306</v>
      </c>
      <c r="R1071" s="304" t="s">
        <v>5948</v>
      </c>
      <c r="S1071" s="304"/>
      <c r="T1071" s="304"/>
      <c r="U1071" s="304"/>
      <c r="V1071" s="304"/>
      <c r="W1071" s="315" t="s">
        <v>248</v>
      </c>
      <c r="X1071" s="304" t="s">
        <v>240</v>
      </c>
      <c r="Y1071" s="366">
        <f t="shared" si="309"/>
        <v>181.5</v>
      </c>
      <c r="Z1071" s="304">
        <v>0.2</v>
      </c>
      <c r="AA1071" s="304"/>
      <c r="AB1071" s="304" t="s">
        <v>213</v>
      </c>
      <c r="AC1071" s="304">
        <v>8</v>
      </c>
      <c r="AD1071" s="366">
        <v>236.19</v>
      </c>
      <c r="AE1071" s="304">
        <v>200</v>
      </c>
      <c r="AF1071" s="331">
        <f>EXP(IF(X1071="A",LN(#REF!),IF(X1071="B",LN(#REF!),IF(OR(X1071="C",X1071="D",X1071="CD"),LN(#REF!)+((LN(#REF!)-LN(#REF!))/(1+(EXP(LN(#REF!)-LN(AC1071))/#REF!))),IF(X1071="E",LN(204.2),"N/A")))))</f>
        <v>204.19999999999993</v>
      </c>
      <c r="AG1071" s="304">
        <v>0.2</v>
      </c>
      <c r="AH1071" s="304">
        <v>7.9914199999999997E-4</v>
      </c>
      <c r="AI1071" s="312"/>
      <c r="AJ1071" s="332">
        <v>204</v>
      </c>
      <c r="AK1071" s="304">
        <f t="shared" si="308"/>
        <v>210</v>
      </c>
      <c r="AL1071" s="304">
        <f t="shared" si="322"/>
        <v>0.2</v>
      </c>
      <c r="AM1071" s="389" t="str">
        <f t="shared" si="312"/>
        <v/>
      </c>
      <c r="AN1071" s="304"/>
      <c r="AO1071" s="304"/>
      <c r="AP1071" s="312"/>
      <c r="AQ1071" s="312"/>
      <c r="AR1071" s="312"/>
      <c r="AS1071" s="312"/>
      <c r="AT1071" s="312"/>
      <c r="AU1071" s="329">
        <f>VLOOKUP(C1071,[1]world!$A$2:$B$3555,2,FALSE)</f>
        <v>16</v>
      </c>
      <c r="AV1071" s="329">
        <v>246</v>
      </c>
      <c r="AW1071" s="304">
        <v>0.18</v>
      </c>
      <c r="AX1071" s="304">
        <v>-999</v>
      </c>
      <c r="AY1071" s="304">
        <v>-999</v>
      </c>
      <c r="AZ1071" s="304">
        <v>-999</v>
      </c>
      <c r="BA1071" s="304">
        <v>-999</v>
      </c>
      <c r="BB1071" s="304">
        <v>-999</v>
      </c>
      <c r="BC1071" s="304">
        <v>-999</v>
      </c>
      <c r="BD1071" s="304">
        <v>-999</v>
      </c>
      <c r="BE1071" s="304">
        <v>-999</v>
      </c>
      <c r="BF1071" s="304">
        <v>-999</v>
      </c>
      <c r="BG1071" s="304">
        <v>-999</v>
      </c>
      <c r="BH1071" s="304">
        <v>-999</v>
      </c>
      <c r="BI1071" s="304">
        <v>-999</v>
      </c>
      <c r="BJ1071" s="304" t="s">
        <v>4954</v>
      </c>
      <c r="BK1071" s="304" t="s">
        <v>4954</v>
      </c>
      <c r="BL1071" s="304" t="s">
        <v>4954</v>
      </c>
    </row>
    <row r="1072" spans="1:64" ht="15" hidden="1" customHeight="1" x14ac:dyDescent="0.2">
      <c r="A1072" s="304" t="s">
        <v>4922</v>
      </c>
      <c r="B1072" s="304" t="s">
        <v>5968</v>
      </c>
      <c r="C1072" s="304">
        <v>1076</v>
      </c>
      <c r="D1072" s="349" t="s">
        <v>491</v>
      </c>
      <c r="E1072" s="309">
        <v>-999</v>
      </c>
      <c r="F1072" s="309"/>
      <c r="G1072" s="324">
        <v>23.924199999999999</v>
      </c>
      <c r="H1072" s="324">
        <v>120.3122</v>
      </c>
      <c r="I1072" s="324" t="s">
        <v>214</v>
      </c>
      <c r="J1072" s="368">
        <f>EXP(0.21*LN(Y1072)+0.33*LN(AF1072)+0.28*LN(AJ1072)+0.18*LN(AV1072))</f>
        <v>223.67681110200482</v>
      </c>
      <c r="K1072" s="331">
        <f>SQRT(0.21*AA1072^2+0.33*AG1072^2+0.28*AL1072^2+0.18*AW1072^2)</f>
        <v>0.29541157729513584</v>
      </c>
      <c r="L1072" s="304" t="str">
        <f t="shared" si="307"/>
        <v>D</v>
      </c>
      <c r="M1072" s="388" t="s">
        <v>6093</v>
      </c>
      <c r="N1072" s="304"/>
      <c r="O1072" s="356"/>
      <c r="P1072" s="356"/>
      <c r="Q1072" s="356"/>
      <c r="R1072" s="304"/>
      <c r="S1072" s="304"/>
      <c r="T1072" s="304"/>
      <c r="U1072" s="304"/>
      <c r="V1072" s="304"/>
      <c r="W1072" s="315" t="s">
        <v>248</v>
      </c>
      <c r="X1072" s="304" t="s">
        <v>240</v>
      </c>
      <c r="Y1072" s="366">
        <f t="shared" si="309"/>
        <v>181.5</v>
      </c>
      <c r="Z1072" s="304"/>
      <c r="AA1072" s="304">
        <v>0.28000000000000003</v>
      </c>
      <c r="AB1072" s="304" t="s">
        <v>240</v>
      </c>
      <c r="AC1072" s="304">
        <v>5</v>
      </c>
      <c r="AD1072" s="366">
        <v>0</v>
      </c>
      <c r="AE1072" s="304">
        <v>204.2</v>
      </c>
      <c r="AF1072" s="331">
        <f>EXP(IF(X1072="A",LN(#REF!),IF(X1072="B",LN(#REF!),IF(OR(X1072="C",X1072="D",X1072="CD"),LN(#REF!)+((LN(#REF!)-LN(#REF!))/(1+(EXP(LN(#REF!)-LN(AC1072))/#REF!))),IF(X1072="E",LN(204.2),"N/A")))))</f>
        <v>204.19999999999993</v>
      </c>
      <c r="AG1072" s="304">
        <v>0.2</v>
      </c>
      <c r="AH1072" s="304">
        <v>3.1390699999999999E-3</v>
      </c>
      <c r="AI1072" s="312"/>
      <c r="AJ1072" s="332">
        <v>274</v>
      </c>
      <c r="AK1072" s="304">
        <f t="shared" si="308"/>
        <v>270</v>
      </c>
      <c r="AL1072" s="363">
        <v>0.43</v>
      </c>
      <c r="AM1072" s="389" t="str">
        <f t="shared" si="312"/>
        <v/>
      </c>
      <c r="AN1072" s="304"/>
      <c r="AO1072" s="304"/>
      <c r="AP1072" s="312"/>
      <c r="AQ1072" s="312"/>
      <c r="AR1072" s="312"/>
      <c r="AS1072" s="312"/>
      <c r="AT1072" s="312"/>
      <c r="AU1072" s="329">
        <f>VLOOKUP(C1072,[1]world!$A$2:$B$3555,2,FALSE)</f>
        <v>16</v>
      </c>
      <c r="AV1072" s="329">
        <v>246</v>
      </c>
      <c r="AW1072" s="304">
        <v>0.18</v>
      </c>
      <c r="AX1072" s="304">
        <v>-999</v>
      </c>
      <c r="AY1072" s="304">
        <v>-999</v>
      </c>
      <c r="AZ1072" s="304">
        <v>-999</v>
      </c>
      <c r="BA1072" s="304">
        <v>-999</v>
      </c>
      <c r="BB1072" s="304">
        <v>-999</v>
      </c>
      <c r="BC1072" s="304">
        <v>-999</v>
      </c>
      <c r="BD1072" s="304">
        <v>-999</v>
      </c>
      <c r="BE1072" s="304">
        <v>-999</v>
      </c>
      <c r="BF1072" s="304">
        <v>-999</v>
      </c>
      <c r="BG1072" s="304">
        <v>-999</v>
      </c>
      <c r="BH1072" s="304">
        <v>-999</v>
      </c>
      <c r="BI1072" s="304">
        <v>-999</v>
      </c>
      <c r="BJ1072" s="304" t="s">
        <v>4954</v>
      </c>
      <c r="BK1072" s="304" t="s">
        <v>4954</v>
      </c>
      <c r="BL1072" s="304" t="s">
        <v>4954</v>
      </c>
    </row>
    <row r="1073" spans="1:64" ht="15" hidden="1" customHeight="1" x14ac:dyDescent="0.2">
      <c r="A1073" s="304" t="s">
        <v>4922</v>
      </c>
      <c r="B1073" s="304" t="s">
        <v>5968</v>
      </c>
      <c r="C1073" s="304">
        <v>1077</v>
      </c>
      <c r="D1073" s="349" t="s">
        <v>509</v>
      </c>
      <c r="E1073" s="309">
        <v>-999</v>
      </c>
      <c r="F1073" s="309"/>
      <c r="G1073" s="324">
        <v>23.9803</v>
      </c>
      <c r="H1073" s="324">
        <v>120.613</v>
      </c>
      <c r="I1073" s="324" t="s">
        <v>232</v>
      </c>
      <c r="J1073" s="368">
        <f>P1073</f>
        <v>459.34</v>
      </c>
      <c r="K1073" s="331">
        <v>0.1</v>
      </c>
      <c r="L1073" s="304" t="str">
        <f t="shared" si="307"/>
        <v>C</v>
      </c>
      <c r="M1073" s="388">
        <v>0</v>
      </c>
      <c r="N1073" s="304"/>
      <c r="O1073" s="356">
        <v>32.5</v>
      </c>
      <c r="P1073" s="304">
        <v>459.34</v>
      </c>
      <c r="Q1073" s="309">
        <v>2260</v>
      </c>
      <c r="R1073" s="304" t="s">
        <v>5948</v>
      </c>
      <c r="S1073" s="304"/>
      <c r="T1073" s="304"/>
      <c r="U1073" s="304"/>
      <c r="V1073" s="304"/>
      <c r="W1073" s="315" t="s">
        <v>505</v>
      </c>
      <c r="X1073" s="304" t="s">
        <v>213</v>
      </c>
      <c r="Y1073" s="366">
        <f t="shared" si="309"/>
        <v>274.5</v>
      </c>
      <c r="Z1073" s="304"/>
      <c r="AA1073" s="304"/>
      <c r="AB1073" s="304" t="s">
        <v>213</v>
      </c>
      <c r="AC1073" s="304">
        <v>228</v>
      </c>
      <c r="AD1073" s="366">
        <v>459.34</v>
      </c>
      <c r="AE1073" s="304">
        <v>500</v>
      </c>
      <c r="AF1073" s="331" t="e">
        <f>EXP(IF(X1073="A",LN(#REF!),IF(X1073="B",LN(#REF!),IF(OR(X1073="C",X1073="D",X1073="CD"),LN(#REF!)+((LN(#REF!)-LN(#REF!))/(1+(EXP(LN(#REF!)-LN(AC1073))/#REF!))),IF(X1073="E",LN(204.2),"N/A")))))</f>
        <v>#REF!</v>
      </c>
      <c r="AG1073" s="304">
        <v>0.33</v>
      </c>
      <c r="AH1073" s="304">
        <v>7.7317899999999995E-2</v>
      </c>
      <c r="AI1073" s="312"/>
      <c r="AJ1073" s="332">
        <v>760</v>
      </c>
      <c r="AK1073" s="304">
        <f t="shared" si="308"/>
        <v>760</v>
      </c>
      <c r="AL1073" s="304">
        <f>IF(AH1073&lt;=0.0022,0.2,0.43)</f>
        <v>0.43</v>
      </c>
      <c r="AM1073" s="389" t="str">
        <f t="shared" si="312"/>
        <v/>
      </c>
      <c r="AN1073" s="304"/>
      <c r="AO1073" s="304"/>
      <c r="AP1073" s="312"/>
      <c r="AQ1073" s="312"/>
      <c r="AR1073" s="312"/>
      <c r="AS1073" s="312"/>
      <c r="AT1073" s="312"/>
      <c r="AU1073" s="329">
        <f>VLOOKUP(C1073,[1]world!$A$2:$B$3555,2,FALSE)</f>
        <v>8</v>
      </c>
      <c r="AV1073" s="329">
        <v>374</v>
      </c>
      <c r="AW1073" s="304">
        <v>0.37</v>
      </c>
      <c r="AX1073" s="304">
        <v>-999</v>
      </c>
      <c r="AY1073" s="304">
        <v>-999</v>
      </c>
      <c r="AZ1073" s="304">
        <v>-999</v>
      </c>
      <c r="BA1073" s="304">
        <v>-999</v>
      </c>
      <c r="BB1073" s="304">
        <v>-999</v>
      </c>
      <c r="BC1073" s="304">
        <v>-999</v>
      </c>
      <c r="BD1073" s="304">
        <v>-999</v>
      </c>
      <c r="BE1073" s="304">
        <v>-999</v>
      </c>
      <c r="BF1073" s="304">
        <v>-999</v>
      </c>
      <c r="BG1073" s="304">
        <v>-999</v>
      </c>
      <c r="BH1073" s="304">
        <v>-999</v>
      </c>
      <c r="BI1073" s="304">
        <v>-999</v>
      </c>
      <c r="BJ1073" s="304" t="s">
        <v>4954</v>
      </c>
      <c r="BK1073" s="304" t="s">
        <v>4954</v>
      </c>
      <c r="BL1073" s="304" t="s">
        <v>4954</v>
      </c>
    </row>
    <row r="1074" spans="1:64" ht="15" hidden="1" customHeight="1" x14ac:dyDescent="0.2">
      <c r="A1074" s="304" t="s">
        <v>4922</v>
      </c>
      <c r="B1074" s="304" t="s">
        <v>5968</v>
      </c>
      <c r="C1074" s="304">
        <v>1078</v>
      </c>
      <c r="D1074" s="349" t="s">
        <v>468</v>
      </c>
      <c r="E1074" s="309">
        <v>-999</v>
      </c>
      <c r="F1074" s="309"/>
      <c r="G1074" s="324">
        <v>23.812799999999999</v>
      </c>
      <c r="H1074" s="324">
        <v>120.6097</v>
      </c>
      <c r="I1074" s="324" t="s">
        <v>214</v>
      </c>
      <c r="J1074" s="368">
        <f>P1074</f>
        <v>475.46</v>
      </c>
      <c r="K1074" s="331">
        <v>0.1</v>
      </c>
      <c r="L1074" s="304" t="str">
        <f t="shared" si="307"/>
        <v>C</v>
      </c>
      <c r="M1074" s="388">
        <v>0</v>
      </c>
      <c r="N1074" s="304"/>
      <c r="O1074" s="356"/>
      <c r="P1074" s="304">
        <v>475.46</v>
      </c>
      <c r="Q1074" s="310" t="s">
        <v>340</v>
      </c>
      <c r="R1074" s="304" t="s">
        <v>340</v>
      </c>
      <c r="S1074" s="304"/>
      <c r="T1074" s="304"/>
      <c r="U1074" s="304"/>
      <c r="V1074" s="304"/>
      <c r="W1074" s="315" t="s">
        <v>225</v>
      </c>
      <c r="X1074" s="304" t="s">
        <v>213</v>
      </c>
      <c r="Y1074" s="366">
        <f t="shared" si="309"/>
        <v>274.5</v>
      </c>
      <c r="Z1074" s="304"/>
      <c r="AA1074" s="304"/>
      <c r="AB1074" s="304" t="s">
        <v>213</v>
      </c>
      <c r="AC1074" s="304">
        <v>75</v>
      </c>
      <c r="AD1074" s="366">
        <v>0</v>
      </c>
      <c r="AE1074" s="304">
        <v>500</v>
      </c>
      <c r="AF1074" s="331" t="e">
        <f>EXP(IF(X1074="A",LN(#REF!),IF(X1074="B",LN(#REF!),IF(OR(X1074="C",X1074="D",X1074="CD"),LN(#REF!)+((LN(#REF!)-LN(#REF!))/(1+(EXP(LN(#REF!)-LN(AC1074))/#REF!))),IF(X1074="E",LN(204.2),"N/A")))))</f>
        <v>#REF!</v>
      </c>
      <c r="AG1074" s="304">
        <v>0.33</v>
      </c>
      <c r="AH1074" s="304">
        <v>1.1193699999999999E-2</v>
      </c>
      <c r="AI1074" s="312"/>
      <c r="AJ1074" s="332">
        <v>450</v>
      </c>
      <c r="AK1074" s="304">
        <f t="shared" si="308"/>
        <v>425</v>
      </c>
      <c r="AL1074" s="304">
        <f>IF(AH1074&lt;=0.0022,0.2,0.43)</f>
        <v>0.43</v>
      </c>
      <c r="AM1074" s="389" t="str">
        <f t="shared" si="312"/>
        <v/>
      </c>
      <c r="AN1074" s="304"/>
      <c r="AO1074" s="304"/>
      <c r="AP1074" s="312"/>
      <c r="AQ1074" s="312"/>
      <c r="AR1074" s="312"/>
      <c r="AS1074" s="312"/>
      <c r="AT1074" s="312"/>
      <c r="AU1074" s="329">
        <f>VLOOKUP(C1074,[1]world!$A$2:$B$3555,2,FALSE)</f>
        <v>4</v>
      </c>
      <c r="AV1074" s="329">
        <v>459</v>
      </c>
      <c r="AW1074" s="304">
        <v>0.37</v>
      </c>
      <c r="AX1074" s="304">
        <v>-999</v>
      </c>
      <c r="AY1074" s="304">
        <v>-999</v>
      </c>
      <c r="AZ1074" s="304">
        <v>-999</v>
      </c>
      <c r="BA1074" s="304">
        <v>-999</v>
      </c>
      <c r="BB1074" s="304">
        <v>-999</v>
      </c>
      <c r="BC1074" s="304">
        <v>-999</v>
      </c>
      <c r="BD1074" s="304">
        <v>-999</v>
      </c>
      <c r="BE1074" s="304">
        <v>-999</v>
      </c>
      <c r="BF1074" s="304">
        <v>-999</v>
      </c>
      <c r="BG1074" s="304">
        <v>-999</v>
      </c>
      <c r="BH1074" s="304">
        <v>-999</v>
      </c>
      <c r="BI1074" s="304">
        <v>-999</v>
      </c>
      <c r="BJ1074" s="304" t="s">
        <v>4954</v>
      </c>
      <c r="BK1074" s="304" t="s">
        <v>4954</v>
      </c>
      <c r="BL1074" s="304" t="s">
        <v>4954</v>
      </c>
    </row>
    <row r="1075" spans="1:64" ht="15" hidden="1" customHeight="1" x14ac:dyDescent="0.2">
      <c r="A1075" s="304" t="s">
        <v>4922</v>
      </c>
      <c r="B1075" s="304" t="s">
        <v>5968</v>
      </c>
      <c r="C1075" s="304">
        <v>1079</v>
      </c>
      <c r="D1075" s="349" t="s">
        <v>522</v>
      </c>
      <c r="E1075" s="309">
        <v>-999</v>
      </c>
      <c r="F1075" s="309"/>
      <c r="G1075" s="324">
        <v>24.018699999999999</v>
      </c>
      <c r="H1075" s="324">
        <v>120.5437</v>
      </c>
      <c r="I1075" s="324" t="s">
        <v>214</v>
      </c>
      <c r="J1075" s="368">
        <f>EXP(0.21*LN(Y1075)+0.33*LN(AF1075)+0.28*LN(AJ1075)+0.18*LN(AV1075))</f>
        <v>270.31892112941381</v>
      </c>
      <c r="K1075" s="331">
        <f>SQRT(0.21*AA1075^2+0.33*AG1075^2+0.28*AL1075^2+0.18*AW1075^2)</f>
        <v>0.3735866699977396</v>
      </c>
      <c r="L1075" s="304" t="str">
        <f t="shared" si="307"/>
        <v>D</v>
      </c>
      <c r="M1075" s="388" t="s">
        <v>6093</v>
      </c>
      <c r="N1075" s="304"/>
      <c r="O1075" s="356"/>
      <c r="P1075" s="304"/>
      <c r="Q1075" s="310"/>
      <c r="R1075" s="304"/>
      <c r="S1075" s="304"/>
      <c r="T1075" s="304"/>
      <c r="U1075" s="304"/>
      <c r="V1075" s="304"/>
      <c r="W1075" s="315" t="s">
        <v>225</v>
      </c>
      <c r="X1075" s="304" t="s">
        <v>213</v>
      </c>
      <c r="Y1075" s="366">
        <f t="shared" si="309"/>
        <v>274.5</v>
      </c>
      <c r="Z1075" s="304"/>
      <c r="AA1075" s="331">
        <v>0.36</v>
      </c>
      <c r="AB1075" s="304" t="s">
        <v>213</v>
      </c>
      <c r="AC1075" s="304">
        <v>16</v>
      </c>
      <c r="AD1075" s="366">
        <v>0</v>
      </c>
      <c r="AE1075" s="304">
        <v>300</v>
      </c>
      <c r="AF1075" s="331">
        <f>EXP(IF(X1075="A",LN(683.9),IF(X1075="B",LN(559.6),IF(OR(X1075="C",X1075="D",X1075="CD"),LN(225)+((LN(513)-LN(225))/(1+(EXP(LN(31.4)-LN(AC1075))/0.48))),IF(X1075="E",LN(204.2),"N/A")))))</f>
        <v>264.55980365409653</v>
      </c>
      <c r="AG1075" s="304">
        <v>0.33</v>
      </c>
      <c r="AH1075" s="304">
        <v>2.5948799999999999E-3</v>
      </c>
      <c r="AI1075" s="312"/>
      <c r="AJ1075" s="332">
        <v>258</v>
      </c>
      <c r="AK1075" s="304">
        <f t="shared" si="308"/>
        <v>270</v>
      </c>
      <c r="AL1075" s="363">
        <v>0.43</v>
      </c>
      <c r="AM1075" s="389" t="str">
        <f t="shared" si="312"/>
        <v/>
      </c>
      <c r="AN1075" s="304"/>
      <c r="AO1075" s="304"/>
      <c r="AP1075" s="312"/>
      <c r="AQ1075" s="312"/>
      <c r="AR1075" s="312"/>
      <c r="AS1075" s="312"/>
      <c r="AT1075" s="312"/>
      <c r="AU1075" s="329">
        <f>VLOOKUP(C1075,[1]world!$A$2:$B$3555,2,FALSE)</f>
        <v>12</v>
      </c>
      <c r="AV1075" s="329">
        <v>297</v>
      </c>
      <c r="AW1075" s="304">
        <v>0.37</v>
      </c>
      <c r="AX1075" s="304">
        <v>-999</v>
      </c>
      <c r="AY1075" s="304">
        <v>-999</v>
      </c>
      <c r="AZ1075" s="304">
        <v>-999</v>
      </c>
      <c r="BA1075" s="304">
        <v>-999</v>
      </c>
      <c r="BB1075" s="304">
        <v>-999</v>
      </c>
      <c r="BC1075" s="304">
        <v>-999</v>
      </c>
      <c r="BD1075" s="304">
        <v>-999</v>
      </c>
      <c r="BE1075" s="304">
        <v>-999</v>
      </c>
      <c r="BF1075" s="304">
        <v>-999</v>
      </c>
      <c r="BG1075" s="304">
        <v>-999</v>
      </c>
      <c r="BH1075" s="304">
        <v>-999</v>
      </c>
      <c r="BI1075" s="304">
        <v>-999</v>
      </c>
      <c r="BJ1075" s="304" t="s">
        <v>4954</v>
      </c>
      <c r="BK1075" s="304" t="s">
        <v>4954</v>
      </c>
      <c r="BL1075" s="304" t="s">
        <v>4954</v>
      </c>
    </row>
    <row r="1076" spans="1:64" ht="15" hidden="1" customHeight="1" x14ac:dyDescent="0.2">
      <c r="A1076" s="304" t="s">
        <v>4922</v>
      </c>
      <c r="B1076" s="304" t="s">
        <v>5968</v>
      </c>
      <c r="C1076" s="304">
        <v>1080</v>
      </c>
      <c r="D1076" s="349" t="s">
        <v>579</v>
      </c>
      <c r="E1076" s="309">
        <v>-999</v>
      </c>
      <c r="F1076" s="309"/>
      <c r="G1076" s="324">
        <v>24.4162</v>
      </c>
      <c r="H1076" s="324">
        <v>120.7607</v>
      </c>
      <c r="I1076" s="324" t="s">
        <v>214</v>
      </c>
      <c r="J1076" s="368">
        <f>P1076</f>
        <v>599.64</v>
      </c>
      <c r="K1076" s="331">
        <v>0.1</v>
      </c>
      <c r="L1076" s="304" t="str">
        <f t="shared" si="307"/>
        <v>C</v>
      </c>
      <c r="M1076" s="388">
        <v>0</v>
      </c>
      <c r="N1076" s="304"/>
      <c r="O1076" s="356">
        <v>32</v>
      </c>
      <c r="P1076" s="304">
        <v>599.64</v>
      </c>
      <c r="Q1076" s="309">
        <v>2261</v>
      </c>
      <c r="R1076" s="304" t="s">
        <v>5948</v>
      </c>
      <c r="S1076" s="304"/>
      <c r="T1076" s="304"/>
      <c r="U1076" s="304"/>
      <c r="V1076" s="304"/>
      <c r="W1076" s="315" t="s">
        <v>204</v>
      </c>
      <c r="X1076" s="304" t="s">
        <v>205</v>
      </c>
      <c r="Y1076" s="366">
        <f t="shared" si="309"/>
        <v>424.8</v>
      </c>
      <c r="Z1076" s="304"/>
      <c r="AA1076" s="304"/>
      <c r="AB1076" s="304" t="s">
        <v>205</v>
      </c>
      <c r="AC1076" s="304">
        <v>311</v>
      </c>
      <c r="AD1076" s="366">
        <v>599.64</v>
      </c>
      <c r="AE1076" s="304">
        <v>559.6</v>
      </c>
      <c r="AF1076" s="331" t="e">
        <f>EXP(IF(X1076="A",LN(#REF!),IF(X1076="B",LN(#REF!),IF(OR(X1076="C",X1076="D",X1076="CD"),LN(#REF!)+((LN(#REF!)-LN(#REF!))/(1+(EXP(LN(#REF!)-LN(AC1076))/#REF!))),IF(X1076="E",LN(204.2),"N/A")))))</f>
        <v>#REF!</v>
      </c>
      <c r="AG1076" s="304">
        <v>0.33</v>
      </c>
      <c r="AH1076" s="304">
        <v>8.5260299999999997E-2</v>
      </c>
      <c r="AI1076" s="312"/>
      <c r="AJ1076" s="332">
        <v>760</v>
      </c>
      <c r="AK1076" s="304">
        <f t="shared" si="308"/>
        <v>760</v>
      </c>
      <c r="AL1076" s="304">
        <f t="shared" ref="AL1076:AL1081" si="323">IF(AH1076&lt;=0.0022,0.2,0.43)</f>
        <v>0.43</v>
      </c>
      <c r="AM1076" s="389" t="str">
        <f t="shared" si="312"/>
        <v/>
      </c>
      <c r="AN1076" s="304"/>
      <c r="AO1076" s="304"/>
      <c r="AP1076" s="312"/>
      <c r="AQ1076" s="312"/>
      <c r="AR1076" s="312"/>
      <c r="AS1076" s="312"/>
      <c r="AT1076" s="312"/>
      <c r="AU1076" s="329">
        <f>VLOOKUP(C1076,[1]world!$A$2:$B$3555,2,FALSE)</f>
        <v>3</v>
      </c>
      <c r="AV1076" s="329">
        <v>547</v>
      </c>
      <c r="AW1076" s="304">
        <v>0.37</v>
      </c>
      <c r="AX1076" s="304">
        <v>-999</v>
      </c>
      <c r="AY1076" s="304">
        <v>-999</v>
      </c>
      <c r="AZ1076" s="304">
        <v>-999</v>
      </c>
      <c r="BA1076" s="304">
        <v>-999</v>
      </c>
      <c r="BB1076" s="304">
        <v>-999</v>
      </c>
      <c r="BC1076" s="304">
        <v>-999</v>
      </c>
      <c r="BD1076" s="304">
        <v>-999</v>
      </c>
      <c r="BE1076" s="304">
        <v>-999</v>
      </c>
      <c r="BF1076" s="304">
        <v>-999</v>
      </c>
      <c r="BG1076" s="304">
        <v>-999</v>
      </c>
      <c r="BH1076" s="304">
        <v>-999</v>
      </c>
      <c r="BI1076" s="304">
        <v>-999</v>
      </c>
      <c r="BJ1076" s="304" t="s">
        <v>4954</v>
      </c>
      <c r="BK1076" s="304" t="s">
        <v>4954</v>
      </c>
      <c r="BL1076" s="304" t="s">
        <v>4954</v>
      </c>
    </row>
    <row r="1077" spans="1:64" ht="15" hidden="1" customHeight="1" x14ac:dyDescent="0.2">
      <c r="A1077" s="304" t="s">
        <v>4922</v>
      </c>
      <c r="B1077" s="304" t="s">
        <v>5968</v>
      </c>
      <c r="C1077" s="304">
        <v>1081</v>
      </c>
      <c r="D1077" s="349" t="s">
        <v>480</v>
      </c>
      <c r="E1077" s="309">
        <v>-999</v>
      </c>
      <c r="F1077" s="309"/>
      <c r="G1077" s="324">
        <v>23.878299999999999</v>
      </c>
      <c r="H1077" s="324">
        <v>120.68429999999999</v>
      </c>
      <c r="I1077" s="324" t="s">
        <v>232</v>
      </c>
      <c r="J1077" s="368">
        <f>P1077</f>
        <v>511.18</v>
      </c>
      <c r="K1077" s="331">
        <v>0.1</v>
      </c>
      <c r="L1077" s="304" t="str">
        <f t="shared" si="307"/>
        <v>C</v>
      </c>
      <c r="M1077" s="388">
        <v>0</v>
      </c>
      <c r="N1077" s="304"/>
      <c r="O1077" s="356">
        <v>32.6</v>
      </c>
      <c r="P1077" s="356">
        <v>511.18</v>
      </c>
      <c r="Q1077" s="309">
        <v>3273</v>
      </c>
      <c r="R1077" s="304" t="s">
        <v>5948</v>
      </c>
      <c r="S1077" s="304"/>
      <c r="T1077" s="304"/>
      <c r="U1077" s="304"/>
      <c r="V1077" s="304"/>
      <c r="W1077" s="315" t="s">
        <v>286</v>
      </c>
      <c r="X1077" s="304" t="s">
        <v>213</v>
      </c>
      <c r="Y1077" s="366">
        <f t="shared" si="309"/>
        <v>274.5</v>
      </c>
      <c r="Z1077" s="304"/>
      <c r="AA1077" s="304"/>
      <c r="AB1077" s="304" t="s">
        <v>213</v>
      </c>
      <c r="AC1077" s="304">
        <v>110</v>
      </c>
      <c r="AD1077" s="366">
        <v>511.18</v>
      </c>
      <c r="AE1077" s="304">
        <v>500</v>
      </c>
      <c r="AF1077" s="331" t="e">
        <f>EXP(IF(X1077="A",LN(#REF!),IF(X1077="B",LN(#REF!),IF(OR(X1077="C",X1077="D",X1077="CD"),LN(#REF!)+((LN(#REF!)-LN(#REF!))/(1+(EXP(LN(#REF!)-LN(AC1077))/#REF!))),IF(X1077="E",LN(204.2),"N/A")))))</f>
        <v>#REF!</v>
      </c>
      <c r="AG1077" s="304">
        <v>0.33</v>
      </c>
      <c r="AH1077" s="304">
        <v>4.0243300000000003E-2</v>
      </c>
      <c r="AI1077" s="312"/>
      <c r="AJ1077" s="332">
        <v>760</v>
      </c>
      <c r="AK1077" s="304">
        <f t="shared" si="308"/>
        <v>760</v>
      </c>
      <c r="AL1077" s="304">
        <f t="shared" si="323"/>
        <v>0.43</v>
      </c>
      <c r="AM1077" s="389" t="str">
        <f t="shared" si="312"/>
        <v/>
      </c>
      <c r="AN1077" s="304"/>
      <c r="AO1077" s="304"/>
      <c r="AP1077" s="312"/>
      <c r="AQ1077" s="312"/>
      <c r="AR1077" s="312"/>
      <c r="AS1077" s="312"/>
      <c r="AT1077" s="312"/>
      <c r="AU1077" s="329">
        <f>VLOOKUP(C1077,[1]world!$A$2:$B$3555,2,FALSE)</f>
        <v>7</v>
      </c>
      <c r="AV1077" s="329">
        <v>388</v>
      </c>
      <c r="AW1077" s="304">
        <v>0.37</v>
      </c>
      <c r="AX1077" s="304">
        <v>-999</v>
      </c>
      <c r="AY1077" s="304">
        <v>-999</v>
      </c>
      <c r="AZ1077" s="304">
        <v>-999</v>
      </c>
      <c r="BA1077" s="304">
        <v>-999</v>
      </c>
      <c r="BB1077" s="304">
        <v>-999</v>
      </c>
      <c r="BC1077" s="304">
        <v>-999</v>
      </c>
      <c r="BD1077" s="304">
        <v>-999</v>
      </c>
      <c r="BE1077" s="304">
        <v>-999</v>
      </c>
      <c r="BF1077" s="304">
        <v>-999</v>
      </c>
      <c r="BG1077" s="304">
        <v>-999</v>
      </c>
      <c r="BH1077" s="304">
        <v>-999</v>
      </c>
      <c r="BI1077" s="304">
        <v>-999</v>
      </c>
      <c r="BJ1077" s="304" t="s">
        <v>4954</v>
      </c>
      <c r="BK1077" s="304" t="s">
        <v>4954</v>
      </c>
      <c r="BL1077" s="304" t="s">
        <v>4954</v>
      </c>
    </row>
    <row r="1078" spans="1:64" ht="15" hidden="1" customHeight="1" x14ac:dyDescent="0.2">
      <c r="A1078" s="304" t="s">
        <v>208</v>
      </c>
      <c r="B1078" s="304" t="s">
        <v>5968</v>
      </c>
      <c r="C1078" s="304">
        <v>1082</v>
      </c>
      <c r="D1078" s="349" t="s">
        <v>568</v>
      </c>
      <c r="E1078" s="309">
        <v>-999</v>
      </c>
      <c r="F1078" s="309"/>
      <c r="G1078" s="324">
        <v>24.260300000000001</v>
      </c>
      <c r="H1078" s="324">
        <v>120.65179999999999</v>
      </c>
      <c r="I1078" s="324" t="s">
        <v>214</v>
      </c>
      <c r="J1078" s="368">
        <f>IF(P1078&gt;0,IF(O1078&gt;=20,P1078,IF(#REF!="",IF(AS1078&gt;0,AS1078,IF(Y1078&gt;0,Y1078,"-")),IF(#REF!="",#REF!,#REF!))),IF(#REF!="",IF(AS1078&gt;0,AS1078,IF(Y1078&gt;0,Y1078,"-")),IF(#REF!="",#REF!,#REF!)))</f>
        <v>462.1</v>
      </c>
      <c r="K1078" s="331">
        <v>0.1</v>
      </c>
      <c r="L1078" s="304" t="str">
        <f t="shared" si="307"/>
        <v>C</v>
      </c>
      <c r="M1078" s="388">
        <v>0</v>
      </c>
      <c r="N1078" s="304"/>
      <c r="O1078" s="356">
        <v>32.25</v>
      </c>
      <c r="P1078" s="356">
        <v>462.1</v>
      </c>
      <c r="Q1078" s="309">
        <v>3309</v>
      </c>
      <c r="R1078" s="304" t="s">
        <v>5948</v>
      </c>
      <c r="S1078" s="304"/>
      <c r="T1078" s="304"/>
      <c r="U1078" s="304"/>
      <c r="V1078" s="304"/>
      <c r="W1078" s="315" t="s">
        <v>204</v>
      </c>
      <c r="X1078" s="304" t="s">
        <v>205</v>
      </c>
      <c r="Y1078" s="366">
        <f t="shared" si="309"/>
        <v>424.8</v>
      </c>
      <c r="Z1078" s="304"/>
      <c r="AA1078" s="304"/>
      <c r="AB1078" s="304" t="s">
        <v>205</v>
      </c>
      <c r="AC1078" s="304">
        <v>173</v>
      </c>
      <c r="AD1078" s="366">
        <v>462.1</v>
      </c>
      <c r="AE1078" s="304">
        <v>559.6</v>
      </c>
      <c r="AF1078" s="331" t="e">
        <f>EXP(IF(X1078="A",LN(#REF!),IF(X1078="B",LN(#REF!),IF(OR(X1078="C",X1078="D",X1078="CD"),LN(#REF!)+((LN(#REF!)-LN(#REF!))/(1+(EXP(LN(#REF!)-LN(AC1078))/#REF!))),IF(X1078="E",LN(204.2),"N/A")))))</f>
        <v>#REF!</v>
      </c>
      <c r="AG1078" s="304">
        <v>0.33</v>
      </c>
      <c r="AH1078" s="304">
        <v>9.6002799999999992E-3</v>
      </c>
      <c r="AI1078" s="312"/>
      <c r="AJ1078" s="332">
        <v>414</v>
      </c>
      <c r="AK1078" s="304">
        <f t="shared" si="308"/>
        <v>425</v>
      </c>
      <c r="AL1078" s="304">
        <f t="shared" si="323"/>
        <v>0.43</v>
      </c>
      <c r="AM1078" s="389" t="str">
        <f t="shared" si="312"/>
        <v/>
      </c>
      <c r="AN1078" s="304"/>
      <c r="AO1078" s="304"/>
      <c r="AP1078" s="312"/>
      <c r="AQ1078" s="312"/>
      <c r="AR1078" s="312"/>
      <c r="AS1078" s="312"/>
      <c r="AT1078" s="312"/>
      <c r="AU1078" s="329">
        <f>VLOOKUP(C1078,[1]world!$A$2:$B$3555,2,FALSE)</f>
        <v>8</v>
      </c>
      <c r="AV1078" s="329">
        <v>374</v>
      </c>
      <c r="AW1078" s="304">
        <v>0.37</v>
      </c>
      <c r="AX1078" s="304">
        <v>-999</v>
      </c>
      <c r="AY1078" s="304">
        <v>-999</v>
      </c>
      <c r="AZ1078" s="304">
        <v>-999</v>
      </c>
      <c r="BA1078" s="304">
        <v>-999</v>
      </c>
      <c r="BB1078" s="304">
        <v>-999</v>
      </c>
      <c r="BC1078" s="304">
        <v>-999</v>
      </c>
      <c r="BD1078" s="304">
        <v>-999</v>
      </c>
      <c r="BE1078" s="304">
        <v>-999</v>
      </c>
      <c r="BF1078" s="304">
        <v>-999</v>
      </c>
      <c r="BG1078" s="304">
        <v>-999</v>
      </c>
      <c r="BH1078" s="304">
        <v>-999</v>
      </c>
      <c r="BI1078" s="304">
        <v>-999</v>
      </c>
      <c r="BJ1078" s="304" t="s">
        <v>4954</v>
      </c>
      <c r="BK1078" s="304" t="s">
        <v>4954</v>
      </c>
      <c r="BL1078" s="304" t="s">
        <v>4954</v>
      </c>
    </row>
    <row r="1079" spans="1:64" ht="15" hidden="1" customHeight="1" x14ac:dyDescent="0.2">
      <c r="A1079" s="304" t="s">
        <v>4922</v>
      </c>
      <c r="B1079" s="304" t="s">
        <v>5968</v>
      </c>
      <c r="C1079" s="304">
        <v>1083</v>
      </c>
      <c r="D1079" s="349" t="s">
        <v>490</v>
      </c>
      <c r="E1079" s="309">
        <v>-999</v>
      </c>
      <c r="F1079" s="309"/>
      <c r="G1079" s="324">
        <v>23.9223</v>
      </c>
      <c r="H1079" s="324">
        <v>120.5955</v>
      </c>
      <c r="I1079" s="324" t="s">
        <v>254</v>
      </c>
      <c r="J1079" s="368">
        <f>P1079</f>
        <v>652.85</v>
      </c>
      <c r="K1079" s="331">
        <v>0.1</v>
      </c>
      <c r="L1079" s="304" t="str">
        <f t="shared" si="307"/>
        <v>C</v>
      </c>
      <c r="M1079" s="388">
        <v>0</v>
      </c>
      <c r="N1079" s="304"/>
      <c r="O1079" s="356">
        <v>146</v>
      </c>
      <c r="P1079" s="356">
        <v>652.85</v>
      </c>
      <c r="Q1079" s="356">
        <v>2307</v>
      </c>
      <c r="R1079" s="304" t="s">
        <v>5948</v>
      </c>
      <c r="S1079" s="304"/>
      <c r="T1079" s="304"/>
      <c r="U1079" s="304"/>
      <c r="V1079" s="304"/>
      <c r="W1079" s="315" t="s">
        <v>253</v>
      </c>
      <c r="X1079" s="304" t="s">
        <v>213</v>
      </c>
      <c r="Y1079" s="366">
        <f t="shared" si="309"/>
        <v>274.5</v>
      </c>
      <c r="Z1079" s="304"/>
      <c r="AA1079" s="304"/>
      <c r="AB1079" s="304" t="s">
        <v>213</v>
      </c>
      <c r="AC1079" s="304">
        <v>34</v>
      </c>
      <c r="AD1079" s="366">
        <v>652.85</v>
      </c>
      <c r="AE1079" s="304">
        <v>400</v>
      </c>
      <c r="AF1079" s="331" t="e">
        <f>EXP(IF(X1079="A",LN(#REF!),IF(X1079="B",LN(#REF!),IF(OR(X1079="C",X1079="D",X1079="CD"),LN(#REF!)+((LN(#REF!)-LN(#REF!))/(1+(EXP(LN(#REF!)-LN(AC1079))/#REF!))),IF(X1079="E",LN(204.2),"N/A")))))</f>
        <v>#REF!</v>
      </c>
      <c r="AG1079" s="304">
        <v>0.33</v>
      </c>
      <c r="AH1079" s="304">
        <v>5.9940799999999997E-3</v>
      </c>
      <c r="AI1079" s="312"/>
      <c r="AJ1079" s="332">
        <v>337</v>
      </c>
      <c r="AK1079" s="304">
        <f t="shared" si="308"/>
        <v>270</v>
      </c>
      <c r="AL1079" s="304">
        <f t="shared" si="323"/>
        <v>0.43</v>
      </c>
      <c r="AM1079" s="389" t="str">
        <f t="shared" si="312"/>
        <v/>
      </c>
      <c r="AN1079" s="304"/>
      <c r="AO1079" s="304"/>
      <c r="AP1079" s="312"/>
      <c r="AQ1079" s="312"/>
      <c r="AR1079" s="312"/>
      <c r="AS1079" s="312"/>
      <c r="AT1079" s="312"/>
      <c r="AU1079" s="329">
        <f>VLOOKUP(C1079,[1]world!$A$2:$B$3555,2,FALSE)</f>
        <v>8</v>
      </c>
      <c r="AV1079" s="329">
        <v>374</v>
      </c>
      <c r="AW1079" s="304">
        <v>0.37</v>
      </c>
      <c r="AX1079" s="304">
        <v>-999</v>
      </c>
      <c r="AY1079" s="304">
        <v>-999</v>
      </c>
      <c r="AZ1079" s="304">
        <v>-999</v>
      </c>
      <c r="BA1079" s="304">
        <v>-999</v>
      </c>
      <c r="BB1079" s="304">
        <v>-999</v>
      </c>
      <c r="BC1079" s="304">
        <v>-999</v>
      </c>
      <c r="BD1079" s="304">
        <v>-999</v>
      </c>
      <c r="BE1079" s="304">
        <v>-999</v>
      </c>
      <c r="BF1079" s="304">
        <v>-999</v>
      </c>
      <c r="BG1079" s="304">
        <v>-999</v>
      </c>
      <c r="BH1079" s="304">
        <v>-999</v>
      </c>
      <c r="BI1079" s="304">
        <v>-999</v>
      </c>
      <c r="BJ1079" s="304" t="s">
        <v>4954</v>
      </c>
      <c r="BK1079" s="304" t="s">
        <v>4954</v>
      </c>
      <c r="BL1079" s="304" t="s">
        <v>4954</v>
      </c>
    </row>
    <row r="1080" spans="1:64" ht="15" hidden="1" customHeight="1" x14ac:dyDescent="0.2">
      <c r="A1080" s="304" t="s">
        <v>208</v>
      </c>
      <c r="B1080" s="304" t="s">
        <v>5968</v>
      </c>
      <c r="C1080" s="304">
        <v>1084</v>
      </c>
      <c r="D1080" s="349" t="s">
        <v>495</v>
      </c>
      <c r="E1080" s="309">
        <v>-999</v>
      </c>
      <c r="F1080" s="309"/>
      <c r="G1080" s="324">
        <v>23.957799999999999</v>
      </c>
      <c r="H1080" s="324">
        <v>120.3593</v>
      </c>
      <c r="I1080" s="324" t="s">
        <v>214</v>
      </c>
      <c r="J1080" s="368">
        <f>IF(P1080&gt;0,IF(O1080&gt;=20,P1080,IF(#REF!="",IF(AS1080&gt;0,AS1080,IF(Y1080&gt;0,Y1080,"-")),IF(#REF!="",#REF!,#REF!))),IF(#REF!="",IF(AS1080&gt;0,AS1080,IF(Y1080&gt;0,Y1080,"-")),IF(#REF!="",#REF!,#REF!)))</f>
        <v>223.6</v>
      </c>
      <c r="K1080" s="331">
        <v>0.1</v>
      </c>
      <c r="L1080" s="304" t="str">
        <f t="shared" si="307"/>
        <v>D</v>
      </c>
      <c r="M1080" s="388">
        <v>0</v>
      </c>
      <c r="N1080" s="304"/>
      <c r="O1080" s="356">
        <v>31.35</v>
      </c>
      <c r="P1080" s="356">
        <v>223.6</v>
      </c>
      <c r="Q1080" s="309">
        <v>3310</v>
      </c>
      <c r="R1080" s="304" t="s">
        <v>5948</v>
      </c>
      <c r="S1080" s="304"/>
      <c r="T1080" s="304"/>
      <c r="U1080" s="304"/>
      <c r="V1080" s="304"/>
      <c r="W1080" s="315" t="s">
        <v>248</v>
      </c>
      <c r="X1080" s="304" t="s">
        <v>240</v>
      </c>
      <c r="Y1080" s="366">
        <f t="shared" si="309"/>
        <v>181.5</v>
      </c>
      <c r="Z1080" s="304">
        <v>0.2</v>
      </c>
      <c r="AA1080" s="304"/>
      <c r="AB1080" s="304" t="s">
        <v>240</v>
      </c>
      <c r="AC1080" s="304">
        <v>6</v>
      </c>
      <c r="AD1080" s="366">
        <v>223.6</v>
      </c>
      <c r="AE1080" s="304">
        <v>204.2</v>
      </c>
      <c r="AF1080" s="331">
        <f>EXP(IF(X1080="A",LN(#REF!),IF(X1080="B",LN(#REF!),IF(OR(X1080="C",X1080="D",X1080="CD"),LN(#REF!)+((LN(#REF!)-LN(#REF!))/(1+(EXP(LN(#REF!)-LN(AC1080))/#REF!))),IF(X1080="E",LN(204.2),"N/A")))))</f>
        <v>204.19999999999993</v>
      </c>
      <c r="AG1080" s="304">
        <v>0.2</v>
      </c>
      <c r="AH1080" s="304">
        <v>7.9897300000000002E-4</v>
      </c>
      <c r="AI1080" s="312"/>
      <c r="AJ1080" s="332">
        <v>204</v>
      </c>
      <c r="AK1080" s="304">
        <f t="shared" si="308"/>
        <v>210</v>
      </c>
      <c r="AL1080" s="304">
        <f t="shared" si="323"/>
        <v>0.2</v>
      </c>
      <c r="AM1080" s="389" t="str">
        <f t="shared" si="312"/>
        <v/>
      </c>
      <c r="AN1080" s="304"/>
      <c r="AO1080" s="304"/>
      <c r="AP1080" s="312"/>
      <c r="AQ1080" s="312"/>
      <c r="AR1080" s="312"/>
      <c r="AS1080" s="312"/>
      <c r="AT1080" s="312"/>
      <c r="AU1080" s="329">
        <f>VLOOKUP(C1080,[1]world!$A$2:$B$3555,2,FALSE)</f>
        <v>16</v>
      </c>
      <c r="AV1080" s="329">
        <v>246</v>
      </c>
      <c r="AW1080" s="304">
        <v>0.18</v>
      </c>
      <c r="AX1080" s="304">
        <v>-999</v>
      </c>
      <c r="AY1080" s="304">
        <v>-999</v>
      </c>
      <c r="AZ1080" s="304">
        <v>-999</v>
      </c>
      <c r="BA1080" s="304">
        <v>-999</v>
      </c>
      <c r="BB1080" s="304">
        <v>-999</v>
      </c>
      <c r="BC1080" s="304">
        <v>-999</v>
      </c>
      <c r="BD1080" s="304">
        <v>-999</v>
      </c>
      <c r="BE1080" s="304">
        <v>-999</v>
      </c>
      <c r="BF1080" s="304">
        <v>-999</v>
      </c>
      <c r="BG1080" s="304">
        <v>-999</v>
      </c>
      <c r="BH1080" s="304">
        <v>-999</v>
      </c>
      <c r="BI1080" s="304">
        <v>-999</v>
      </c>
      <c r="BJ1080" s="304" t="s">
        <v>4954</v>
      </c>
      <c r="BK1080" s="304" t="s">
        <v>4954</v>
      </c>
      <c r="BL1080" s="304" t="s">
        <v>4954</v>
      </c>
    </row>
    <row r="1081" spans="1:64" ht="15" hidden="1" customHeight="1" x14ac:dyDescent="0.2">
      <c r="A1081" s="304" t="s">
        <v>208</v>
      </c>
      <c r="B1081" s="304" t="s">
        <v>5968</v>
      </c>
      <c r="C1081" s="304">
        <v>1085</v>
      </c>
      <c r="D1081" s="349" t="s">
        <v>471</v>
      </c>
      <c r="E1081" s="309">
        <v>-999</v>
      </c>
      <c r="F1081" s="309"/>
      <c r="G1081" s="324">
        <v>23.8338</v>
      </c>
      <c r="H1081" s="324">
        <v>120.464</v>
      </c>
      <c r="I1081" s="324" t="s">
        <v>214</v>
      </c>
      <c r="J1081" s="368">
        <f>IF(P1081&gt;0,IF(O1081&gt;=20,P1081,IF(#REF!="",IF(AS1081&gt;0,AS1081,IF(Y1081&gt;0,Y1081,"-")),IF(#REF!="",#REF!,#REF!))),IF(#REF!="",IF(AS1081&gt;0,AS1081,IF(Y1081&gt;0,Y1081,"-")),IF(#REF!="",#REF!,#REF!)))</f>
        <v>223.04</v>
      </c>
      <c r="K1081" s="331">
        <v>0.1</v>
      </c>
      <c r="L1081" s="304" t="str">
        <f t="shared" si="307"/>
        <v>D</v>
      </c>
      <c r="M1081" s="388">
        <v>0</v>
      </c>
      <c r="N1081" s="304"/>
      <c r="O1081" s="356">
        <v>32</v>
      </c>
      <c r="P1081" s="356">
        <v>223.04</v>
      </c>
      <c r="Q1081" s="309">
        <v>3311</v>
      </c>
      <c r="R1081" s="304" t="s">
        <v>5948</v>
      </c>
      <c r="S1081" s="304"/>
      <c r="T1081" s="304"/>
      <c r="U1081" s="304"/>
      <c r="V1081" s="304"/>
      <c r="W1081" s="315" t="s">
        <v>248</v>
      </c>
      <c r="X1081" s="304" t="s">
        <v>240</v>
      </c>
      <c r="Y1081" s="366">
        <f t="shared" si="309"/>
        <v>181.5</v>
      </c>
      <c r="Z1081" s="304">
        <v>0.2</v>
      </c>
      <c r="AA1081" s="304"/>
      <c r="AB1081" s="304" t="s">
        <v>240</v>
      </c>
      <c r="AC1081" s="304">
        <v>33</v>
      </c>
      <c r="AD1081" s="366">
        <v>223.04</v>
      </c>
      <c r="AE1081" s="304">
        <v>204.2</v>
      </c>
      <c r="AF1081" s="331">
        <f>EXP(IF(X1081="A",LN(#REF!),IF(X1081="B",LN(#REF!),IF(OR(X1081="C",X1081="D",X1081="CD"),LN(#REF!)+((LN(#REF!)-LN(#REF!))/(1+(EXP(LN(#REF!)-LN(AC1081))/#REF!))),IF(X1081="E",LN(204.2),"N/A")))))</f>
        <v>204.19999999999993</v>
      </c>
      <c r="AG1081" s="304">
        <v>0.2</v>
      </c>
      <c r="AH1081" s="304">
        <v>1.17851E-3</v>
      </c>
      <c r="AI1081" s="312"/>
      <c r="AJ1081" s="332">
        <v>215</v>
      </c>
      <c r="AK1081" s="304">
        <f t="shared" si="308"/>
        <v>210</v>
      </c>
      <c r="AL1081" s="304">
        <f t="shared" si="323"/>
        <v>0.2</v>
      </c>
      <c r="AM1081" s="389" t="str">
        <f t="shared" si="312"/>
        <v/>
      </c>
      <c r="AN1081" s="304"/>
      <c r="AO1081" s="304"/>
      <c r="AP1081" s="312"/>
      <c r="AQ1081" s="312"/>
      <c r="AR1081" s="312"/>
      <c r="AS1081" s="312"/>
      <c r="AT1081" s="312"/>
      <c r="AU1081" s="329">
        <f>VLOOKUP(C1081,[1]world!$A$2:$B$3555,2,FALSE)</f>
        <v>14</v>
      </c>
      <c r="AV1081" s="329">
        <v>209</v>
      </c>
      <c r="AW1081" s="304">
        <v>0.37</v>
      </c>
      <c r="AX1081" s="304">
        <v>-999</v>
      </c>
      <c r="AY1081" s="304">
        <v>-999</v>
      </c>
      <c r="AZ1081" s="304">
        <v>-999</v>
      </c>
      <c r="BA1081" s="304">
        <v>-999</v>
      </c>
      <c r="BB1081" s="304">
        <v>-999</v>
      </c>
      <c r="BC1081" s="304">
        <v>-999</v>
      </c>
      <c r="BD1081" s="304">
        <v>-999</v>
      </c>
      <c r="BE1081" s="304">
        <v>-999</v>
      </c>
      <c r="BF1081" s="304">
        <v>-999</v>
      </c>
      <c r="BG1081" s="304">
        <v>-999</v>
      </c>
      <c r="BH1081" s="304">
        <v>-999</v>
      </c>
      <c r="BI1081" s="304">
        <v>-999</v>
      </c>
      <c r="BJ1081" s="304" t="s">
        <v>4954</v>
      </c>
      <c r="BK1081" s="304" t="s">
        <v>4954</v>
      </c>
      <c r="BL1081" s="304" t="s">
        <v>4954</v>
      </c>
    </row>
    <row r="1082" spans="1:64" ht="15" hidden="1" customHeight="1" x14ac:dyDescent="0.2">
      <c r="A1082" s="304" t="s">
        <v>4922</v>
      </c>
      <c r="B1082" s="304" t="s">
        <v>5968</v>
      </c>
      <c r="C1082" s="304">
        <v>1086</v>
      </c>
      <c r="D1082" s="349" t="s">
        <v>508</v>
      </c>
      <c r="E1082" s="309">
        <v>-999</v>
      </c>
      <c r="F1082" s="309"/>
      <c r="G1082" s="324">
        <v>23.98</v>
      </c>
      <c r="H1082" s="324">
        <v>120.3368</v>
      </c>
      <c r="I1082" s="324" t="s">
        <v>214</v>
      </c>
      <c r="J1082" s="368">
        <f>EXP(0.21*LN(Y1082)+0.33*LN(AF1082)+0.28*LN(AJ1082)+0.18*LN(AV1082))</f>
        <v>242.57417137548362</v>
      </c>
      <c r="K1082" s="331">
        <f>SQRT(0.21*AA1082^2+0.33*AG1082^2+0.28*AL1082^2+0.18*AW1082^2)</f>
        <v>0.25594139954294226</v>
      </c>
      <c r="L1082" s="304" t="str">
        <f t="shared" si="307"/>
        <v>D</v>
      </c>
      <c r="M1082" s="388" t="s">
        <v>6093</v>
      </c>
      <c r="N1082" s="304"/>
      <c r="O1082" s="356"/>
      <c r="P1082" s="356"/>
      <c r="Q1082" s="356"/>
      <c r="R1082" s="304"/>
      <c r="S1082" s="304"/>
      <c r="T1082" s="304"/>
      <c r="U1082" s="304"/>
      <c r="V1082" s="304"/>
      <c r="W1082" s="315" t="s">
        <v>248</v>
      </c>
      <c r="X1082" s="304" t="s">
        <v>240</v>
      </c>
      <c r="Y1082" s="366">
        <f t="shared" si="309"/>
        <v>181.5</v>
      </c>
      <c r="Z1082" s="304"/>
      <c r="AA1082" s="304">
        <v>0.28000000000000003</v>
      </c>
      <c r="AB1082" s="304" t="s">
        <v>240</v>
      </c>
      <c r="AC1082" s="304">
        <v>2</v>
      </c>
      <c r="AD1082" s="366">
        <v>0</v>
      </c>
      <c r="AE1082" s="304">
        <v>204.2</v>
      </c>
      <c r="AF1082" s="331">
        <f>EXP(IF(X1082="A",LN(#REF!),IF(X1082="B",LN(#REF!),IF(OR(X1082="C",X1082="D",X1082="CD"),LN(#REF!)+((LN(#REF!)-LN(#REF!))/(1+(EXP(LN(#REF!)-LN(AC1082))/#REF!))),IF(X1082="E",LN(204.2),"N/A")))))</f>
        <v>204.19999999999993</v>
      </c>
      <c r="AG1082" s="304">
        <v>0.2</v>
      </c>
      <c r="AH1082" s="304">
        <v>1.2970900000000001E-3</v>
      </c>
      <c r="AI1082" s="312"/>
      <c r="AJ1082" s="332">
        <v>219</v>
      </c>
      <c r="AK1082" s="304">
        <f t="shared" si="308"/>
        <v>210</v>
      </c>
      <c r="AL1082" s="304">
        <v>0.2</v>
      </c>
      <c r="AM1082" s="389" t="str">
        <f t="shared" si="312"/>
        <v/>
      </c>
      <c r="AN1082" s="304"/>
      <c r="AO1082" s="304"/>
      <c r="AP1082" s="312"/>
      <c r="AQ1082" s="312"/>
      <c r="AR1082" s="312"/>
      <c r="AS1082" s="312"/>
      <c r="AT1082" s="312"/>
      <c r="AU1082" s="329">
        <f>VLOOKUP(C1082,[1]world!$A$2:$B$3555,2,FALSE)</f>
        <v>3</v>
      </c>
      <c r="AV1082" s="329">
        <v>547</v>
      </c>
      <c r="AW1082" s="304">
        <v>0.37</v>
      </c>
      <c r="AX1082" s="304">
        <v>-999</v>
      </c>
      <c r="AY1082" s="304">
        <v>-999</v>
      </c>
      <c r="AZ1082" s="304">
        <v>-999</v>
      </c>
      <c r="BA1082" s="304">
        <v>-999</v>
      </c>
      <c r="BB1082" s="304">
        <v>-999</v>
      </c>
      <c r="BC1082" s="304">
        <v>-999</v>
      </c>
      <c r="BD1082" s="304">
        <v>-999</v>
      </c>
      <c r="BE1082" s="304">
        <v>-999</v>
      </c>
      <c r="BF1082" s="304">
        <v>-999</v>
      </c>
      <c r="BG1082" s="304">
        <v>-999</v>
      </c>
      <c r="BH1082" s="304">
        <v>-999</v>
      </c>
      <c r="BI1082" s="304">
        <v>-999</v>
      </c>
      <c r="BJ1082" s="304" t="s">
        <v>4954</v>
      </c>
      <c r="BK1082" s="304" t="s">
        <v>4954</v>
      </c>
      <c r="BL1082" s="304" t="s">
        <v>4954</v>
      </c>
    </row>
    <row r="1083" spans="1:64" ht="15" hidden="1" customHeight="1" x14ac:dyDescent="0.2">
      <c r="A1083" s="304" t="s">
        <v>4922</v>
      </c>
      <c r="B1083" s="304" t="s">
        <v>5968</v>
      </c>
      <c r="C1083" s="304">
        <v>1087</v>
      </c>
      <c r="D1083" s="349" t="s">
        <v>703</v>
      </c>
      <c r="E1083" s="309">
        <v>-999</v>
      </c>
      <c r="F1083" s="309"/>
      <c r="G1083" s="324">
        <v>24.859200000000001</v>
      </c>
      <c r="H1083" s="324">
        <v>121.2475</v>
      </c>
      <c r="I1083" s="324" t="s">
        <v>214</v>
      </c>
      <c r="J1083" s="368">
        <f>P1083</f>
        <v>537.91999999999996</v>
      </c>
      <c r="K1083" s="331">
        <v>0.1</v>
      </c>
      <c r="L1083" s="304" t="str">
        <f t="shared" si="307"/>
        <v>C</v>
      </c>
      <c r="M1083" s="388">
        <v>0</v>
      </c>
      <c r="N1083" s="304"/>
      <c r="O1083" s="356">
        <v>31</v>
      </c>
      <c r="P1083" s="304">
        <v>537.91999999999996</v>
      </c>
      <c r="Q1083" s="309">
        <v>2262</v>
      </c>
      <c r="R1083" s="304" t="s">
        <v>5948</v>
      </c>
      <c r="S1083" s="304"/>
      <c r="T1083" s="304"/>
      <c r="U1083" s="304"/>
      <c r="V1083" s="304"/>
      <c r="W1083" s="315" t="s">
        <v>204</v>
      </c>
      <c r="X1083" s="304" t="s">
        <v>205</v>
      </c>
      <c r="Y1083" s="366">
        <f t="shared" si="309"/>
        <v>424.8</v>
      </c>
      <c r="Z1083" s="304"/>
      <c r="AA1083" s="304"/>
      <c r="AB1083" s="304" t="s">
        <v>205</v>
      </c>
      <c r="AC1083" s="304">
        <v>15</v>
      </c>
      <c r="AD1083" s="366">
        <v>537.91999999999996</v>
      </c>
      <c r="AE1083" s="304">
        <v>559.6</v>
      </c>
      <c r="AF1083" s="331" t="e">
        <f>EXP(IF(X1083="A",LN(#REF!),IF(X1083="B",LN(#REF!),IF(OR(X1083="C",X1083="D",X1083="CD"),LN(#REF!)+((LN(#REF!)-LN(#REF!))/(1+(EXP(LN(#REF!)-LN(AC1083))/#REF!))),IF(X1083="E",LN(204.2),"N/A")))))</f>
        <v>#REF!</v>
      </c>
      <c r="AG1083" s="304">
        <v>0.33</v>
      </c>
      <c r="AH1083" s="304">
        <v>1.01131E-2</v>
      </c>
      <c r="AI1083" s="312"/>
      <c r="AJ1083" s="332">
        <v>425</v>
      </c>
      <c r="AK1083" s="304">
        <f t="shared" si="308"/>
        <v>425</v>
      </c>
      <c r="AL1083" s="304">
        <f>IF(AH1083&lt;=0.0022,0.2,0.43)</f>
        <v>0.43</v>
      </c>
      <c r="AM1083" s="389" t="str">
        <f t="shared" si="312"/>
        <v/>
      </c>
      <c r="AN1083" s="304"/>
      <c r="AO1083" s="304"/>
      <c r="AP1083" s="312"/>
      <c r="AQ1083" s="312"/>
      <c r="AR1083" s="312"/>
      <c r="AS1083" s="312"/>
      <c r="AT1083" s="312"/>
      <c r="AU1083" s="329">
        <f>VLOOKUP(C1083,[1]world!$A$2:$B$3555,2,FALSE)</f>
        <v>1</v>
      </c>
      <c r="AV1083" s="329">
        <v>519</v>
      </c>
      <c r="AW1083" s="304">
        <v>0.37</v>
      </c>
      <c r="AX1083" s="304">
        <v>-999</v>
      </c>
      <c r="AY1083" s="304">
        <v>-999</v>
      </c>
      <c r="AZ1083" s="304">
        <v>-999</v>
      </c>
      <c r="BA1083" s="304">
        <v>-999</v>
      </c>
      <c r="BB1083" s="304">
        <v>-999</v>
      </c>
      <c r="BC1083" s="304">
        <v>-999</v>
      </c>
      <c r="BD1083" s="304">
        <v>-999</v>
      </c>
      <c r="BE1083" s="304">
        <v>-999</v>
      </c>
      <c r="BF1083" s="304">
        <v>-999</v>
      </c>
      <c r="BG1083" s="304">
        <v>-999</v>
      </c>
      <c r="BH1083" s="304">
        <v>-999</v>
      </c>
      <c r="BI1083" s="304">
        <v>-999</v>
      </c>
      <c r="BJ1083" s="304" t="s">
        <v>4954</v>
      </c>
      <c r="BK1083" s="304" t="s">
        <v>4954</v>
      </c>
      <c r="BL1083" s="304" t="s">
        <v>4954</v>
      </c>
    </row>
    <row r="1084" spans="1:64" ht="15" hidden="1" customHeight="1" x14ac:dyDescent="0.2">
      <c r="A1084" s="304" t="s">
        <v>4922</v>
      </c>
      <c r="B1084" s="304" t="s">
        <v>5970</v>
      </c>
      <c r="C1084" s="304">
        <v>1088</v>
      </c>
      <c r="D1084" s="349" t="s">
        <v>4407</v>
      </c>
      <c r="E1084" s="309">
        <v>-999</v>
      </c>
      <c r="F1084" s="309"/>
      <c r="G1084" s="324">
        <v>40.978999999999999</v>
      </c>
      <c r="H1084" s="324">
        <v>27.515000000000001</v>
      </c>
      <c r="I1084" s="324" t="s">
        <v>212</v>
      </c>
      <c r="J1084" s="368">
        <f>GEOMEAN(Y1084,AV1084,AK1084)</f>
        <v>477.81887128468151</v>
      </c>
      <c r="K1084" s="331">
        <f>GEOMEAN(AA1084,AL1084,AW1084)</f>
        <v>0.41523526603009125</v>
      </c>
      <c r="L1084" s="304" t="str">
        <f t="shared" si="307"/>
        <v>C</v>
      </c>
      <c r="M1084" s="388" t="s">
        <v>6089</v>
      </c>
      <c r="N1084" s="304"/>
      <c r="O1084" s="356"/>
      <c r="P1084" s="304"/>
      <c r="Q1084" s="310"/>
      <c r="R1084" s="304"/>
      <c r="S1084" s="304"/>
      <c r="T1084" s="304"/>
      <c r="U1084" s="304"/>
      <c r="V1084" s="304"/>
      <c r="W1084" s="304" t="s">
        <v>900</v>
      </c>
      <c r="X1084" s="304" t="s">
        <v>232</v>
      </c>
      <c r="Y1084" s="366">
        <f t="shared" si="309"/>
        <v>506.6</v>
      </c>
      <c r="Z1084" s="304"/>
      <c r="AA1084" s="304">
        <v>0.45</v>
      </c>
      <c r="AB1084" s="304">
        <v>-999</v>
      </c>
      <c r="AC1084" s="304">
        <v>-999</v>
      </c>
      <c r="AD1084" s="366">
        <v>-999</v>
      </c>
      <c r="AE1084" s="304">
        <v>-999</v>
      </c>
      <c r="AF1084" s="304">
        <v>-999</v>
      </c>
      <c r="AG1084" s="304"/>
      <c r="AH1084" s="304">
        <v>5.6952500000000003E-2</v>
      </c>
      <c r="AI1084" s="312"/>
      <c r="AJ1084" s="332">
        <v>508</v>
      </c>
      <c r="AK1084" s="304">
        <f t="shared" si="308"/>
        <v>555</v>
      </c>
      <c r="AL1084" s="363">
        <v>0.43</v>
      </c>
      <c r="AM1084" s="389" t="str">
        <f t="shared" si="312"/>
        <v/>
      </c>
      <c r="AN1084" s="304"/>
      <c r="AO1084" s="304"/>
      <c r="AP1084" s="312"/>
      <c r="AQ1084" s="312"/>
      <c r="AR1084" s="312"/>
      <c r="AS1084" s="312"/>
      <c r="AT1084" s="312"/>
      <c r="AU1084" s="329">
        <f>VLOOKUP(C1084,[1]world!$A$2:$B$3555,2,FALSE)</f>
        <v>7</v>
      </c>
      <c r="AV1084" s="329">
        <v>388</v>
      </c>
      <c r="AW1084" s="304">
        <v>0.37</v>
      </c>
      <c r="AX1084" s="304">
        <v>-999</v>
      </c>
      <c r="AY1084" s="304">
        <v>-999</v>
      </c>
      <c r="AZ1084" s="304">
        <v>-999</v>
      </c>
      <c r="BA1084" s="304">
        <v>-999</v>
      </c>
      <c r="BB1084" s="304">
        <v>-999</v>
      </c>
      <c r="BC1084" s="304">
        <v>-999</v>
      </c>
      <c r="BD1084" s="304">
        <v>-999</v>
      </c>
      <c r="BE1084" s="304">
        <v>-999</v>
      </c>
      <c r="BF1084" s="304">
        <v>-999</v>
      </c>
      <c r="BG1084" s="304">
        <v>-999</v>
      </c>
      <c r="BH1084" s="304">
        <v>-999</v>
      </c>
      <c r="BI1084" s="304">
        <v>-999</v>
      </c>
      <c r="BJ1084" s="304" t="s">
        <v>4954</v>
      </c>
      <c r="BK1084" s="304" t="s">
        <v>4954</v>
      </c>
      <c r="BL1084" s="304" t="s">
        <v>4954</v>
      </c>
    </row>
    <row r="1085" spans="1:64" ht="15" hidden="1" customHeight="1" x14ac:dyDescent="0.2">
      <c r="A1085" s="304" t="s">
        <v>4944</v>
      </c>
      <c r="B1085" s="304" t="s">
        <v>5970</v>
      </c>
      <c r="C1085" s="304">
        <v>1089</v>
      </c>
      <c r="D1085" s="349" t="s">
        <v>4310</v>
      </c>
      <c r="E1085" s="309">
        <v>-999</v>
      </c>
      <c r="F1085" s="309"/>
      <c r="G1085" s="324">
        <v>40.329000000000001</v>
      </c>
      <c r="H1085" s="324">
        <v>36.554000000000002</v>
      </c>
      <c r="I1085" s="324" t="s">
        <v>212</v>
      </c>
      <c r="J1085" s="368">
        <v>323.8</v>
      </c>
      <c r="K1085" s="331">
        <v>0.1</v>
      </c>
      <c r="L1085" s="304" t="str">
        <f t="shared" si="307"/>
        <v>D</v>
      </c>
      <c r="M1085" s="388">
        <v>0</v>
      </c>
      <c r="N1085" s="304"/>
      <c r="O1085" s="356"/>
      <c r="P1085" s="304"/>
      <c r="Q1085" s="310"/>
      <c r="R1085" s="304" t="s">
        <v>4944</v>
      </c>
      <c r="S1085" s="304"/>
      <c r="T1085" s="304"/>
      <c r="U1085" s="304"/>
      <c r="V1085" s="304"/>
      <c r="W1085" s="304" t="s">
        <v>624</v>
      </c>
      <c r="X1085" s="304">
        <v>-999</v>
      </c>
      <c r="Y1085" s="366" t="str">
        <f t="shared" si="309"/>
        <v>-</v>
      </c>
      <c r="Z1085" s="304"/>
      <c r="AA1085" s="304"/>
      <c r="AB1085" s="304">
        <v>-999</v>
      </c>
      <c r="AC1085" s="304">
        <v>-999</v>
      </c>
      <c r="AD1085" s="366">
        <v>-999</v>
      </c>
      <c r="AE1085" s="304">
        <v>-999</v>
      </c>
      <c r="AF1085" s="304">
        <v>-999</v>
      </c>
      <c r="AG1085" s="304"/>
      <c r="AH1085" s="304">
        <v>1.7647800000000001E-3</v>
      </c>
      <c r="AI1085" s="312"/>
      <c r="AJ1085" s="332">
        <v>207</v>
      </c>
      <c r="AK1085" s="304">
        <f t="shared" si="308"/>
        <v>210</v>
      </c>
      <c r="AL1085" s="304">
        <f>IF(AH1085&lt;=0.0022,0.2,0.43)</f>
        <v>0.2</v>
      </c>
      <c r="AM1085" s="389" t="str">
        <f t="shared" si="312"/>
        <v/>
      </c>
      <c r="AN1085" s="304"/>
      <c r="AO1085" s="304"/>
      <c r="AP1085" s="312"/>
      <c r="AQ1085" s="312"/>
      <c r="AR1085" s="312"/>
      <c r="AS1085" s="312"/>
      <c r="AT1085" s="312"/>
      <c r="AU1085" s="329">
        <f>VLOOKUP(C1085,[1]world!$A$2:$B$3555,2,FALSE)</f>
        <v>1</v>
      </c>
      <c r="AV1085" s="329">
        <v>519</v>
      </c>
      <c r="AW1085" s="304">
        <v>0.37</v>
      </c>
      <c r="AX1085" s="304">
        <v>-999</v>
      </c>
      <c r="AY1085" s="304">
        <v>-999</v>
      </c>
      <c r="AZ1085" s="304">
        <v>-999</v>
      </c>
      <c r="BA1085" s="304">
        <v>-999</v>
      </c>
      <c r="BB1085" s="304">
        <v>-999</v>
      </c>
      <c r="BC1085" s="304">
        <v>-999</v>
      </c>
      <c r="BD1085" s="304">
        <v>-999</v>
      </c>
      <c r="BE1085" s="304">
        <v>-999</v>
      </c>
      <c r="BF1085" s="304">
        <v>-999</v>
      </c>
      <c r="BG1085" s="304">
        <v>-999</v>
      </c>
      <c r="BH1085" s="304">
        <v>-999</v>
      </c>
      <c r="BI1085" s="304">
        <v>-999</v>
      </c>
      <c r="BJ1085" s="304" t="s">
        <v>4954</v>
      </c>
      <c r="BK1085" s="304" t="s">
        <v>4954</v>
      </c>
      <c r="BL1085" s="304" t="s">
        <v>4954</v>
      </c>
    </row>
    <row r="1086" spans="1:64" ht="15" customHeight="1" x14ac:dyDescent="0.2">
      <c r="A1086" s="304" t="s">
        <v>4922</v>
      </c>
      <c r="B1086" s="304" t="s">
        <v>5975</v>
      </c>
      <c r="C1086" s="304">
        <v>1090</v>
      </c>
      <c r="D1086" s="349" t="s">
        <v>4380</v>
      </c>
      <c r="E1086" s="309">
        <v>-999</v>
      </c>
      <c r="F1086" s="309"/>
      <c r="G1086" s="324">
        <v>40.801000000000002</v>
      </c>
      <c r="H1086" s="324">
        <v>14.385999999999999</v>
      </c>
      <c r="I1086" s="324" t="s">
        <v>232</v>
      </c>
      <c r="J1086" s="368">
        <f>GEOMEAN(Y1086,AV1086,AK1086)</f>
        <v>543.38667857511439</v>
      </c>
      <c r="K1086" s="331">
        <f>GEOMEAN(AA1086,AL1086,AW1086)</f>
        <v>0.41523526603009125</v>
      </c>
      <c r="L1086" s="304" t="str">
        <f t="shared" si="307"/>
        <v>C</v>
      </c>
      <c r="M1086" s="388" t="s">
        <v>6089</v>
      </c>
      <c r="N1086" s="304"/>
      <c r="O1086" s="356"/>
      <c r="P1086" s="304"/>
      <c r="Q1086" s="310"/>
      <c r="R1086" s="304"/>
      <c r="S1086" s="304"/>
      <c r="T1086" s="304"/>
      <c r="U1086" s="304"/>
      <c r="V1086" s="304"/>
      <c r="W1086" s="304" t="s">
        <v>581</v>
      </c>
      <c r="X1086" s="304" t="s">
        <v>232</v>
      </c>
      <c r="Y1086" s="366">
        <f t="shared" si="309"/>
        <v>506.6</v>
      </c>
      <c r="Z1086" s="304"/>
      <c r="AA1086" s="304">
        <v>0.45</v>
      </c>
      <c r="AB1086" s="304">
        <v>-999</v>
      </c>
      <c r="AC1086" s="304">
        <v>-999</v>
      </c>
      <c r="AD1086" s="366">
        <v>-999</v>
      </c>
      <c r="AE1086" s="304">
        <v>-999</v>
      </c>
      <c r="AF1086" s="304">
        <v>-999</v>
      </c>
      <c r="AG1086" s="304"/>
      <c r="AH1086" s="304">
        <v>0.12681500000000001</v>
      </c>
      <c r="AI1086" s="312"/>
      <c r="AJ1086" s="332">
        <v>714</v>
      </c>
      <c r="AK1086" s="304">
        <f t="shared" si="308"/>
        <v>690</v>
      </c>
      <c r="AL1086" s="363">
        <v>0.43</v>
      </c>
      <c r="AM1086" s="389" t="str">
        <f t="shared" si="312"/>
        <v/>
      </c>
      <c r="AN1086" s="304"/>
      <c r="AO1086" s="304"/>
      <c r="AP1086" s="312"/>
      <c r="AQ1086" s="312"/>
      <c r="AR1086" s="312"/>
      <c r="AS1086" s="312"/>
      <c r="AT1086" s="312"/>
      <c r="AU1086" s="329">
        <f>VLOOKUP(C1086,[1]world!$A$2:$B$3555,2,FALSE)</f>
        <v>4</v>
      </c>
      <c r="AV1086" s="329">
        <v>459</v>
      </c>
      <c r="AW1086" s="304">
        <v>0.37</v>
      </c>
      <c r="AX1086" s="304">
        <v>-999</v>
      </c>
      <c r="AY1086" s="304">
        <v>-999</v>
      </c>
      <c r="AZ1086" s="304">
        <v>-999</v>
      </c>
      <c r="BA1086" s="304">
        <v>-999</v>
      </c>
      <c r="BB1086" s="304">
        <v>-999</v>
      </c>
      <c r="BC1086" s="304">
        <v>-999</v>
      </c>
      <c r="BD1086" s="304">
        <v>-999</v>
      </c>
      <c r="BE1086" s="304">
        <v>-999</v>
      </c>
      <c r="BF1086" s="304">
        <v>-999</v>
      </c>
      <c r="BG1086" s="304">
        <v>-999</v>
      </c>
      <c r="BH1086" s="304">
        <v>-999</v>
      </c>
      <c r="BI1086" s="304">
        <v>-999</v>
      </c>
      <c r="BJ1086" s="304" t="s">
        <v>4954</v>
      </c>
      <c r="BK1086" s="304" t="s">
        <v>4954</v>
      </c>
      <c r="BL1086" s="304" t="s">
        <v>4954</v>
      </c>
    </row>
    <row r="1087" spans="1:64" ht="15" hidden="1" customHeight="1" x14ac:dyDescent="0.2">
      <c r="A1087" s="304" t="s">
        <v>4944</v>
      </c>
      <c r="B1087" s="304" t="s">
        <v>5970</v>
      </c>
      <c r="C1087" s="304">
        <v>1091</v>
      </c>
      <c r="D1087" s="349" t="s">
        <v>4419</v>
      </c>
      <c r="E1087" s="309">
        <v>-999</v>
      </c>
      <c r="F1087" s="309"/>
      <c r="G1087" s="324">
        <v>41.012999999999998</v>
      </c>
      <c r="H1087" s="324">
        <v>34.036999999999999</v>
      </c>
      <c r="I1087" s="324" t="s">
        <v>212</v>
      </c>
      <c r="J1087" s="368">
        <v>361.8</v>
      </c>
      <c r="K1087" s="331">
        <v>0.1</v>
      </c>
      <c r="L1087" s="304" t="str">
        <f t="shared" si="307"/>
        <v>C</v>
      </c>
      <c r="M1087" s="388">
        <v>0</v>
      </c>
      <c r="N1087" s="304"/>
      <c r="O1087" s="356"/>
      <c r="P1087" s="304"/>
      <c r="Q1087" s="310"/>
      <c r="R1087" s="304" t="s">
        <v>4944</v>
      </c>
      <c r="S1087" s="304"/>
      <c r="T1087" s="304"/>
      <c r="U1087" s="304"/>
      <c r="V1087" s="304"/>
      <c r="W1087" s="304" t="s">
        <v>624</v>
      </c>
      <c r="X1087" s="304">
        <v>-999</v>
      </c>
      <c r="Y1087" s="366" t="str">
        <f t="shared" si="309"/>
        <v>-</v>
      </c>
      <c r="Z1087" s="304"/>
      <c r="AA1087" s="304"/>
      <c r="AB1087" s="304">
        <v>-999</v>
      </c>
      <c r="AC1087" s="304">
        <v>-999</v>
      </c>
      <c r="AD1087" s="366">
        <v>-999</v>
      </c>
      <c r="AE1087" s="304">
        <v>-999</v>
      </c>
      <c r="AF1087" s="304">
        <v>-999</v>
      </c>
      <c r="AG1087" s="304"/>
      <c r="AH1087" s="304">
        <v>7.1218900000000002E-2</v>
      </c>
      <c r="AI1087" s="312"/>
      <c r="AJ1087" s="332">
        <v>545</v>
      </c>
      <c r="AK1087" s="304">
        <f t="shared" si="308"/>
        <v>555</v>
      </c>
      <c r="AL1087" s="304">
        <f>IF(AH1087&lt;=0.0022,0.2,0.43)</f>
        <v>0.43</v>
      </c>
      <c r="AM1087" s="389" t="str">
        <f t="shared" si="312"/>
        <v/>
      </c>
      <c r="AN1087" s="304"/>
      <c r="AO1087" s="304"/>
      <c r="AP1087" s="312"/>
      <c r="AQ1087" s="312"/>
      <c r="AR1087" s="312"/>
      <c r="AS1087" s="312"/>
      <c r="AT1087" s="312"/>
      <c r="AU1087" s="329">
        <f>VLOOKUP(C1087,[1]world!$A$2:$B$3555,2,FALSE)</f>
        <v>3</v>
      </c>
      <c r="AV1087" s="329">
        <v>547</v>
      </c>
      <c r="AW1087" s="304">
        <v>0.37</v>
      </c>
      <c r="AX1087" s="304">
        <v>-999</v>
      </c>
      <c r="AY1087" s="304">
        <v>-999</v>
      </c>
      <c r="AZ1087" s="304">
        <v>-999</v>
      </c>
      <c r="BA1087" s="304">
        <v>-999</v>
      </c>
      <c r="BB1087" s="304">
        <v>-999</v>
      </c>
      <c r="BC1087" s="304">
        <v>-999</v>
      </c>
      <c r="BD1087" s="304">
        <v>-999</v>
      </c>
      <c r="BE1087" s="304">
        <v>-999</v>
      </c>
      <c r="BF1087" s="304">
        <v>-999</v>
      </c>
      <c r="BG1087" s="304">
        <v>-999</v>
      </c>
      <c r="BH1087" s="304">
        <v>-999</v>
      </c>
      <c r="BI1087" s="304">
        <v>-999</v>
      </c>
      <c r="BJ1087" s="304" t="s">
        <v>4954</v>
      </c>
      <c r="BK1087" s="304" t="s">
        <v>4954</v>
      </c>
      <c r="BL1087" s="304" t="s">
        <v>4954</v>
      </c>
    </row>
    <row r="1088" spans="1:64" ht="15" hidden="1" customHeight="1" x14ac:dyDescent="0.2">
      <c r="A1088" s="304" t="s">
        <v>4922</v>
      </c>
      <c r="B1088" s="304" t="s">
        <v>5977</v>
      </c>
      <c r="C1088" s="304">
        <v>1092</v>
      </c>
      <c r="D1088" s="349" t="s">
        <v>3050</v>
      </c>
      <c r="E1088" s="309">
        <v>-999</v>
      </c>
      <c r="F1088" s="309"/>
      <c r="G1088" s="324">
        <v>35.484999999999999</v>
      </c>
      <c r="H1088" s="324">
        <v>134.24</v>
      </c>
      <c r="I1088" s="324" t="s">
        <v>212</v>
      </c>
      <c r="J1088" s="368">
        <f>P1088</f>
        <v>609</v>
      </c>
      <c r="K1088" s="331">
        <v>0.11</v>
      </c>
      <c r="L1088" s="304" t="str">
        <f t="shared" si="307"/>
        <v>C</v>
      </c>
      <c r="M1088" s="388">
        <v>1</v>
      </c>
      <c r="N1088" s="304"/>
      <c r="O1088" s="356">
        <v>21</v>
      </c>
      <c r="P1088" s="331">
        <v>609</v>
      </c>
      <c r="Q1088" s="310" t="s">
        <v>2549</v>
      </c>
      <c r="R1088" s="304"/>
      <c r="S1088" s="304"/>
      <c r="T1088" s="304"/>
      <c r="U1088" s="304"/>
      <c r="V1088" s="304"/>
      <c r="W1088" s="304" t="s">
        <v>890</v>
      </c>
      <c r="X1088" s="304" t="s">
        <v>205</v>
      </c>
      <c r="Y1088" s="366">
        <f t="shared" si="309"/>
        <v>424.8</v>
      </c>
      <c r="Z1088" s="304"/>
      <c r="AA1088" s="304"/>
      <c r="AB1088" s="304">
        <v>-999</v>
      </c>
      <c r="AC1088" s="304">
        <v>-999</v>
      </c>
      <c r="AD1088" s="366">
        <v>-999</v>
      </c>
      <c r="AE1088" s="304">
        <v>-999</v>
      </c>
      <c r="AF1088" s="304">
        <v>-999</v>
      </c>
      <c r="AG1088" s="304"/>
      <c r="AH1088" s="304">
        <v>1.42942E-3</v>
      </c>
      <c r="AI1088" s="312"/>
      <c r="AJ1088" s="332">
        <v>223</v>
      </c>
      <c r="AK1088" s="304">
        <f t="shared" si="308"/>
        <v>210</v>
      </c>
      <c r="AL1088" s="304">
        <f>IF(AH1088&lt;=0.0022,0.2,0.43)</f>
        <v>0.2</v>
      </c>
      <c r="AM1088" s="389" t="str">
        <f t="shared" si="312"/>
        <v/>
      </c>
      <c r="AN1088" s="304"/>
      <c r="AO1088" s="304"/>
      <c r="AP1088" s="312"/>
      <c r="AQ1088" s="312"/>
      <c r="AR1088" s="312"/>
      <c r="AS1088" s="312"/>
      <c r="AT1088" s="312"/>
      <c r="AU1088" s="329">
        <f>VLOOKUP(C1088,[1]world!$A$2:$B$3555,2,FALSE)</f>
        <v>7</v>
      </c>
      <c r="AV1088" s="329">
        <v>388</v>
      </c>
      <c r="AW1088" s="304">
        <v>0.37</v>
      </c>
      <c r="AX1088" s="304">
        <v>60</v>
      </c>
      <c r="AY1088" s="304">
        <v>-999</v>
      </c>
      <c r="AZ1088" s="304">
        <v>240</v>
      </c>
      <c r="BA1088" s="304">
        <v>60</v>
      </c>
      <c r="BB1088" s="304">
        <v>-999</v>
      </c>
      <c r="BC1088" s="304">
        <v>240</v>
      </c>
      <c r="BD1088" s="304">
        <v>60</v>
      </c>
      <c r="BE1088" s="304">
        <v>60</v>
      </c>
      <c r="BF1088" s="304">
        <v>-999</v>
      </c>
      <c r="BG1088" s="304">
        <v>-999</v>
      </c>
      <c r="BH1088" s="304">
        <v>240</v>
      </c>
      <c r="BI1088" s="304">
        <v>240</v>
      </c>
      <c r="BJ1088" s="304">
        <v>2</v>
      </c>
      <c r="BK1088" s="304" t="s">
        <v>4954</v>
      </c>
      <c r="BL1088" s="304">
        <v>2</v>
      </c>
    </row>
    <row r="1089" spans="1:64" ht="15" hidden="1" customHeight="1" x14ac:dyDescent="0.2">
      <c r="A1089" s="304" t="s">
        <v>4922</v>
      </c>
      <c r="B1089" s="304" t="s">
        <v>5971</v>
      </c>
      <c r="C1089" s="304">
        <v>1093</v>
      </c>
      <c r="D1089" s="349" t="s">
        <v>4551</v>
      </c>
      <c r="E1089" s="309">
        <v>-999</v>
      </c>
      <c r="F1089" s="309"/>
      <c r="G1089" s="324">
        <v>43.588099999999997</v>
      </c>
      <c r="H1089" s="324">
        <v>-112.965</v>
      </c>
      <c r="I1089" s="324" t="s">
        <v>45</v>
      </c>
      <c r="J1089" s="368">
        <f>GEOMEAN(Y1089,AV1089,AK1089)</f>
        <v>296.89749208721344</v>
      </c>
      <c r="K1089" s="331">
        <f t="shared" ref="K1089:K1091" si="324">GEOMEAN(AA1089,AL1089,AW1089)</f>
        <v>0.2530297995905248</v>
      </c>
      <c r="L1089" s="304" t="str">
        <f t="shared" si="307"/>
        <v>D</v>
      </c>
      <c r="M1089" s="388" t="s">
        <v>6089</v>
      </c>
      <c r="N1089" s="304"/>
      <c r="O1089" s="356"/>
      <c r="P1089" s="356"/>
      <c r="Q1089" s="356"/>
      <c r="R1089" s="304"/>
      <c r="S1089" s="304"/>
      <c r="T1089" s="304"/>
      <c r="U1089" s="304"/>
      <c r="V1089" s="304"/>
      <c r="W1089" s="304" t="s">
        <v>4552</v>
      </c>
      <c r="X1089" s="304" t="s">
        <v>232</v>
      </c>
      <c r="Y1089" s="366">
        <f t="shared" si="309"/>
        <v>506.6</v>
      </c>
      <c r="Z1089" s="304"/>
      <c r="AA1089" s="304">
        <v>0.45</v>
      </c>
      <c r="AB1089" s="304">
        <v>-999</v>
      </c>
      <c r="AC1089" s="304">
        <v>-999</v>
      </c>
      <c r="AD1089" s="366">
        <v>-999</v>
      </c>
      <c r="AE1089" s="304">
        <v>-999</v>
      </c>
      <c r="AF1089" s="304">
        <v>-999</v>
      </c>
      <c r="AG1089" s="304"/>
      <c r="AH1089" s="304">
        <v>1.58285E-3</v>
      </c>
      <c r="AI1089" s="312"/>
      <c r="AJ1089" s="332">
        <v>204</v>
      </c>
      <c r="AK1089" s="304">
        <f t="shared" si="308"/>
        <v>210</v>
      </c>
      <c r="AL1089" s="304">
        <v>0.2</v>
      </c>
      <c r="AM1089" s="389" t="str">
        <f t="shared" si="312"/>
        <v/>
      </c>
      <c r="AN1089" s="304"/>
      <c r="AO1089" s="304"/>
      <c r="AP1089" s="312"/>
      <c r="AQ1089" s="312"/>
      <c r="AR1089" s="312"/>
      <c r="AS1089" s="312"/>
      <c r="AT1089" s="312"/>
      <c r="AU1089" s="329">
        <f>VLOOKUP(C1089,[1]world!$A$2:$B$3555,2,FALSE)</f>
        <v>16</v>
      </c>
      <c r="AV1089" s="329">
        <v>246</v>
      </c>
      <c r="AW1089" s="304">
        <v>0.18</v>
      </c>
      <c r="AX1089" s="304">
        <v>-999</v>
      </c>
      <c r="AY1089" s="304">
        <v>-999</v>
      </c>
      <c r="AZ1089" s="304">
        <v>-999</v>
      </c>
      <c r="BA1089" s="304">
        <v>-999</v>
      </c>
      <c r="BB1089" s="304">
        <v>-999</v>
      </c>
      <c r="BC1089" s="304">
        <v>-999</v>
      </c>
      <c r="BD1089" s="304">
        <v>-999</v>
      </c>
      <c r="BE1089" s="304">
        <v>-999</v>
      </c>
      <c r="BF1089" s="304">
        <v>-999</v>
      </c>
      <c r="BG1089" s="304">
        <v>-999</v>
      </c>
      <c r="BH1089" s="304">
        <v>-999</v>
      </c>
      <c r="BI1089" s="304">
        <v>-999</v>
      </c>
      <c r="BJ1089" s="304" t="s">
        <v>4954</v>
      </c>
      <c r="BK1089" s="304" t="s">
        <v>4954</v>
      </c>
      <c r="BL1089" s="304" t="s">
        <v>4954</v>
      </c>
    </row>
    <row r="1090" spans="1:64" ht="15" hidden="1" customHeight="1" x14ac:dyDescent="0.2">
      <c r="A1090" s="304" t="s">
        <v>4922</v>
      </c>
      <c r="B1090" s="304" t="s">
        <v>5971</v>
      </c>
      <c r="C1090" s="304">
        <v>1094</v>
      </c>
      <c r="D1090" s="349" t="s">
        <v>4549</v>
      </c>
      <c r="E1090" s="309">
        <v>-999</v>
      </c>
      <c r="F1090" s="309"/>
      <c r="G1090" s="324">
        <v>43.585000000000001</v>
      </c>
      <c r="H1090" s="324">
        <v>-112.9619</v>
      </c>
      <c r="I1090" s="324" t="s">
        <v>206</v>
      </c>
      <c r="J1090" s="368">
        <f>GEOMEAN(Y1090,AV1090,AK1090)</f>
        <v>296.89749208721344</v>
      </c>
      <c r="K1090" s="331">
        <f t="shared" si="324"/>
        <v>0.2530297995905248</v>
      </c>
      <c r="L1090" s="304" t="str">
        <f t="shared" si="307"/>
        <v>D</v>
      </c>
      <c r="M1090" s="388" t="s">
        <v>6089</v>
      </c>
      <c r="N1090" s="304"/>
      <c r="O1090" s="356"/>
      <c r="P1090" s="356"/>
      <c r="Q1090" s="356"/>
      <c r="R1090" s="304"/>
      <c r="S1090" s="304"/>
      <c r="T1090" s="304"/>
      <c r="U1090" s="304"/>
      <c r="V1090" s="304"/>
      <c r="W1090" s="304" t="s">
        <v>4544</v>
      </c>
      <c r="X1090" s="304" t="s">
        <v>232</v>
      </c>
      <c r="Y1090" s="366">
        <f t="shared" si="309"/>
        <v>506.6</v>
      </c>
      <c r="Z1090" s="304"/>
      <c r="AA1090" s="304">
        <v>0.45</v>
      </c>
      <c r="AB1090" s="304">
        <v>-999</v>
      </c>
      <c r="AC1090" s="304">
        <v>-999</v>
      </c>
      <c r="AD1090" s="366">
        <v>-999</v>
      </c>
      <c r="AE1090" s="304">
        <v>-999</v>
      </c>
      <c r="AF1090" s="304">
        <v>-999</v>
      </c>
      <c r="AG1090" s="304"/>
      <c r="AH1090" s="304">
        <v>1.58285E-3</v>
      </c>
      <c r="AI1090" s="312"/>
      <c r="AJ1090" s="332">
        <v>204</v>
      </c>
      <c r="AK1090" s="304">
        <f t="shared" si="308"/>
        <v>210</v>
      </c>
      <c r="AL1090" s="304">
        <v>0.2</v>
      </c>
      <c r="AM1090" s="389" t="str">
        <f t="shared" si="312"/>
        <v/>
      </c>
      <c r="AN1090" s="304"/>
      <c r="AO1090" s="304"/>
      <c r="AP1090" s="312"/>
      <c r="AQ1090" s="312"/>
      <c r="AR1090" s="312"/>
      <c r="AS1090" s="312"/>
      <c r="AT1090" s="312"/>
      <c r="AU1090" s="329">
        <f>VLOOKUP(C1090,[1]world!$A$2:$B$3555,2,FALSE)</f>
        <v>16</v>
      </c>
      <c r="AV1090" s="329">
        <v>246</v>
      </c>
      <c r="AW1090" s="304">
        <v>0.18</v>
      </c>
      <c r="AX1090" s="304">
        <v>-999</v>
      </c>
      <c r="AY1090" s="304">
        <v>-999</v>
      </c>
      <c r="AZ1090" s="304">
        <v>-999</v>
      </c>
      <c r="BA1090" s="304">
        <v>-999</v>
      </c>
      <c r="BB1090" s="304">
        <v>-999</v>
      </c>
      <c r="BC1090" s="304">
        <v>-999</v>
      </c>
      <c r="BD1090" s="304">
        <v>-999</v>
      </c>
      <c r="BE1090" s="304">
        <v>-999</v>
      </c>
      <c r="BF1090" s="304">
        <v>-999</v>
      </c>
      <c r="BG1090" s="304">
        <v>-999</v>
      </c>
      <c r="BH1090" s="304">
        <v>-999</v>
      </c>
      <c r="BI1090" s="304">
        <v>-999</v>
      </c>
      <c r="BJ1090" s="304" t="s">
        <v>4954</v>
      </c>
      <c r="BK1090" s="304" t="s">
        <v>4954</v>
      </c>
      <c r="BL1090" s="304" t="s">
        <v>4954</v>
      </c>
    </row>
    <row r="1091" spans="1:64" ht="15" customHeight="1" x14ac:dyDescent="0.2">
      <c r="A1091" s="304" t="s">
        <v>4922</v>
      </c>
      <c r="B1091" s="304" t="s">
        <v>5975</v>
      </c>
      <c r="C1091" s="304">
        <v>1095</v>
      </c>
      <c r="D1091" s="349" t="s">
        <v>4350</v>
      </c>
      <c r="E1091" s="309">
        <v>-999</v>
      </c>
      <c r="F1091" s="309"/>
      <c r="G1091" s="324">
        <v>40.621000000000002</v>
      </c>
      <c r="H1091" s="324">
        <v>16.157</v>
      </c>
      <c r="I1091" s="324" t="s">
        <v>232</v>
      </c>
      <c r="J1091" s="368">
        <f>GEOMEAN(Y1091,AV1091,AK1091)</f>
        <v>496.45697457595776</v>
      </c>
      <c r="K1091" s="331">
        <f t="shared" si="324"/>
        <v>0.38547027482550061</v>
      </c>
      <c r="L1091" s="304" t="str">
        <f t="shared" si="307"/>
        <v>C</v>
      </c>
      <c r="M1091" s="388" t="s">
        <v>6089</v>
      </c>
      <c r="N1091" s="304"/>
      <c r="O1091" s="356"/>
      <c r="P1091" s="356"/>
      <c r="Q1091" s="356"/>
      <c r="R1091" s="304"/>
      <c r="S1091" s="304"/>
      <c r="T1091" s="304"/>
      <c r="U1091" s="304"/>
      <c r="V1091" s="304"/>
      <c r="W1091" s="304" t="s">
        <v>246</v>
      </c>
      <c r="X1091" s="304" t="s">
        <v>205</v>
      </c>
      <c r="Y1091" s="366">
        <f t="shared" si="309"/>
        <v>424.8</v>
      </c>
      <c r="Z1091" s="304"/>
      <c r="AA1091" s="331">
        <v>0.36</v>
      </c>
      <c r="AB1091" s="304">
        <v>-999</v>
      </c>
      <c r="AC1091" s="304">
        <v>-999</v>
      </c>
      <c r="AD1091" s="366">
        <v>-999</v>
      </c>
      <c r="AE1091" s="304">
        <v>-999</v>
      </c>
      <c r="AF1091" s="304">
        <v>-999</v>
      </c>
      <c r="AG1091" s="304"/>
      <c r="AH1091" s="304">
        <v>7.0640800000000004E-2</v>
      </c>
      <c r="AI1091" s="312"/>
      <c r="AJ1091" s="332">
        <v>544</v>
      </c>
      <c r="AK1091" s="304">
        <f t="shared" si="308"/>
        <v>555</v>
      </c>
      <c r="AL1091" s="363">
        <v>0.43</v>
      </c>
      <c r="AM1091" s="389" t="str">
        <f t="shared" si="312"/>
        <v/>
      </c>
      <c r="AN1091" s="304"/>
      <c r="AO1091" s="304"/>
      <c r="AP1091" s="312"/>
      <c r="AQ1091" s="312"/>
      <c r="AR1091" s="312"/>
      <c r="AS1091" s="312"/>
      <c r="AT1091" s="312"/>
      <c r="AU1091" s="329">
        <f>VLOOKUP(C1091,[1]world!$A$2:$B$3555,2,FALSE)</f>
        <v>1</v>
      </c>
      <c r="AV1091" s="329">
        <v>519</v>
      </c>
      <c r="AW1091" s="304">
        <v>0.37</v>
      </c>
      <c r="AX1091" s="304">
        <v>-999</v>
      </c>
      <c r="AY1091" s="304">
        <v>-999</v>
      </c>
      <c r="AZ1091" s="304">
        <v>-999</v>
      </c>
      <c r="BA1091" s="304">
        <v>-999</v>
      </c>
      <c r="BB1091" s="304">
        <v>-999</v>
      </c>
      <c r="BC1091" s="304">
        <v>-999</v>
      </c>
      <c r="BD1091" s="304">
        <v>-999</v>
      </c>
      <c r="BE1091" s="304">
        <v>-999</v>
      </c>
      <c r="BF1091" s="304">
        <v>-999</v>
      </c>
      <c r="BG1091" s="304">
        <v>-999</v>
      </c>
      <c r="BH1091" s="304">
        <v>-999</v>
      </c>
      <c r="BI1091" s="304">
        <v>-999</v>
      </c>
      <c r="BJ1091" s="304" t="s">
        <v>4954</v>
      </c>
      <c r="BK1091" s="304" t="s">
        <v>4954</v>
      </c>
      <c r="BL1091" s="304" t="s">
        <v>4954</v>
      </c>
    </row>
    <row r="1092" spans="1:64" ht="15" hidden="1" customHeight="1" x14ac:dyDescent="0.2">
      <c r="A1092" s="304" t="s">
        <v>4922</v>
      </c>
      <c r="B1092" s="304" t="s">
        <v>5968</v>
      </c>
      <c r="C1092" s="304">
        <v>1096</v>
      </c>
      <c r="D1092" s="349" t="s">
        <v>293</v>
      </c>
      <c r="E1092" s="309">
        <v>-999</v>
      </c>
      <c r="F1092" s="309"/>
      <c r="G1092" s="324">
        <v>22.754000000000001</v>
      </c>
      <c r="H1092" s="324">
        <v>121.1465</v>
      </c>
      <c r="I1092" s="324" t="s">
        <v>254</v>
      </c>
      <c r="J1092" s="368">
        <f>EXP(0.21*LN(Y1092)+0.33*LN(AF1092)+0.28*LN(AJ1092)+0.18*LN(AV1092))</f>
        <v>298.79530172516422</v>
      </c>
      <c r="K1092" s="331">
        <f>SQRT(0.21*AA1092^2+0.33*AG1092^2+0.28*AL1092^2+0.18*AW1092^2)</f>
        <v>0.3735866699977396</v>
      </c>
      <c r="L1092" s="304" t="str">
        <f t="shared" ref="L1092:L1155" si="325">IF(J1092&lt;180,"E",IF(AND(J1092&gt;=180,J1092&lt;360),"D",IF(AND(J1092&gt;=360,J1092&lt;760),"C",IF(AND(J1092&gt;=760,J1092&lt;1500),"B",IF(J1092&gt;=1500,"A","-")))))</f>
        <v>D</v>
      </c>
      <c r="M1092" s="388" t="s">
        <v>6093</v>
      </c>
      <c r="N1092" s="304"/>
      <c r="O1092" s="356"/>
      <c r="P1092" s="356"/>
      <c r="Q1092" s="356"/>
      <c r="R1092" s="304"/>
      <c r="S1092" s="304"/>
      <c r="T1092" s="304"/>
      <c r="U1092" s="304"/>
      <c r="V1092" s="304"/>
      <c r="W1092" s="315" t="s">
        <v>294</v>
      </c>
      <c r="X1092" s="304" t="s">
        <v>213</v>
      </c>
      <c r="Y1092" s="366">
        <f t="shared" si="309"/>
        <v>274.5</v>
      </c>
      <c r="Z1092" s="304"/>
      <c r="AA1092" s="331">
        <v>0.36</v>
      </c>
      <c r="AB1092" s="304" t="s">
        <v>213</v>
      </c>
      <c r="AC1092" s="304">
        <v>9</v>
      </c>
      <c r="AD1092" s="366">
        <v>487.91</v>
      </c>
      <c r="AE1092" s="304">
        <v>200</v>
      </c>
      <c r="AF1092" s="331">
        <f>EXP(IF(X1092="A",LN(683.9),IF(X1092="B",LN(559.6),IF(OR(X1092="C",X1092="D",X1092="CD"),LN(225)+((LN(513)-LN(225))/(1+(EXP(LN(31.4)-LN(AC1092))/0.48))),IF(X1092="E",LN(204.2),"N/A")))))</f>
        <v>248.58298055623345</v>
      </c>
      <c r="AG1092" s="304">
        <v>0.33</v>
      </c>
      <c r="AH1092" s="304">
        <v>6.6099899999999996E-3</v>
      </c>
      <c r="AI1092" s="312"/>
      <c r="AJ1092" s="332">
        <v>349</v>
      </c>
      <c r="AK1092" s="304">
        <f t="shared" ref="AK1092:AK1155" si="326">IF(AJ1092&lt;=180,180,IF(AND(AJ1092&gt;180,AJ1092&lt;240),210,IF(AND(AJ1092&gt;=240,AJ1092&lt;300),270,IF(AND(AJ1092&gt;=300,AJ1092&lt;360),270,IF(AND(AJ1092&gt;=360,AJ1092&lt;490),425,IF(AND(AJ1092&gt;=490,AJ1092&lt;620),555,IF(AND(AJ1092&gt;=620,AJ1092&lt;760),690,IF(AJ1092&gt;=760,760,"Error"))))))))</f>
        <v>270</v>
      </c>
      <c r="AL1092" s="363">
        <v>0.43</v>
      </c>
      <c r="AM1092" s="389" t="str">
        <f t="shared" si="312"/>
        <v/>
      </c>
      <c r="AN1092" s="304"/>
      <c r="AO1092" s="304"/>
      <c r="AP1092" s="312"/>
      <c r="AQ1092" s="312"/>
      <c r="AR1092" s="312"/>
      <c r="AS1092" s="312"/>
      <c r="AT1092" s="312"/>
      <c r="AU1092" s="329">
        <f>VLOOKUP(C1092,[1]world!$A$2:$B$3555,2,FALSE)</f>
        <v>15</v>
      </c>
      <c r="AV1092" s="329">
        <v>363</v>
      </c>
      <c r="AW1092" s="304">
        <v>0.37</v>
      </c>
      <c r="AX1092" s="304">
        <v>-999</v>
      </c>
      <c r="AY1092" s="304">
        <v>-999</v>
      </c>
      <c r="AZ1092" s="304">
        <v>-999</v>
      </c>
      <c r="BA1092" s="304">
        <v>-999</v>
      </c>
      <c r="BB1092" s="304">
        <v>-999</v>
      </c>
      <c r="BC1092" s="304">
        <v>-999</v>
      </c>
      <c r="BD1092" s="304">
        <v>-999</v>
      </c>
      <c r="BE1092" s="304">
        <v>-999</v>
      </c>
      <c r="BF1092" s="304">
        <v>-999</v>
      </c>
      <c r="BG1092" s="304">
        <v>-999</v>
      </c>
      <c r="BH1092" s="304">
        <v>-999</v>
      </c>
      <c r="BI1092" s="304">
        <v>-999</v>
      </c>
      <c r="BJ1092" s="304" t="s">
        <v>4954</v>
      </c>
      <c r="BK1092" s="304" t="s">
        <v>4954</v>
      </c>
      <c r="BL1092" s="304" t="s">
        <v>4954</v>
      </c>
    </row>
    <row r="1093" spans="1:64" ht="15" hidden="1" customHeight="1" x14ac:dyDescent="0.2">
      <c r="A1093" s="304" t="s">
        <v>4922</v>
      </c>
      <c r="B1093" s="304" t="s">
        <v>5968</v>
      </c>
      <c r="C1093" s="304">
        <v>1097</v>
      </c>
      <c r="D1093" s="349" t="s">
        <v>389</v>
      </c>
      <c r="E1093" s="309">
        <v>-999</v>
      </c>
      <c r="F1093" s="309"/>
      <c r="G1093" s="324">
        <v>23.317799999999998</v>
      </c>
      <c r="H1093" s="324">
        <v>121.4425</v>
      </c>
      <c r="I1093" s="324" t="s">
        <v>214</v>
      </c>
      <c r="J1093" s="368">
        <f>IF(P1093&gt;0,IF(O1093&gt;=20,P1093,IF(#REF!="",IF(AS1093&gt;0,AS1093,IF(Y1093&gt;0,Y1093,"-")),IF(#REF!="",#REF!,#REF!))),IF(#REF!="",IF(AS1093&gt;0,AS1093,IF(Y1093&gt;0,Y1093,"-")),IF(#REF!="",#REF!,#REF!)))</f>
        <v>484.6</v>
      </c>
      <c r="K1093" s="331">
        <v>0.1</v>
      </c>
      <c r="L1093" s="304" t="str">
        <f t="shared" si="325"/>
        <v>C</v>
      </c>
      <c r="M1093" s="388">
        <v>0</v>
      </c>
      <c r="N1093" s="304"/>
      <c r="O1093" s="356">
        <v>31.6</v>
      </c>
      <c r="P1093" s="356">
        <v>484.6</v>
      </c>
      <c r="Q1093" s="309">
        <v>3274</v>
      </c>
      <c r="R1093" s="304" t="s">
        <v>5948</v>
      </c>
      <c r="S1093" s="304"/>
      <c r="T1093" s="304"/>
      <c r="U1093" s="304"/>
      <c r="V1093" s="304"/>
      <c r="W1093" s="315" t="s">
        <v>225</v>
      </c>
      <c r="X1093" s="304" t="s">
        <v>213</v>
      </c>
      <c r="Y1093" s="366">
        <f t="shared" ref="Y1093:Y1156" si="327">IF(X1093="A",506.6,IF(X1093="B",424.8,IF(X1093="C",338.6,IF(X1093="D",274.5,IF(X1093="E",181.5,"-")))))</f>
        <v>274.5</v>
      </c>
      <c r="Z1093" s="304"/>
      <c r="AA1093" s="304"/>
      <c r="AB1093" s="304" t="s">
        <v>213</v>
      </c>
      <c r="AC1093" s="304">
        <v>63</v>
      </c>
      <c r="AD1093" s="366">
        <v>484.6</v>
      </c>
      <c r="AE1093" s="304">
        <v>400</v>
      </c>
      <c r="AF1093" s="331" t="e">
        <f>EXP(IF(X1093="A",LN(#REF!),IF(X1093="B",LN(#REF!),IF(OR(X1093="C",X1093="D",X1093="CD"),LN(#REF!)+((LN(#REF!)-LN(#REF!))/(1+(EXP(LN(#REF!)-LN(AC1093))/#REF!))),IF(X1093="E",LN(204.2),"N/A")))))</f>
        <v>#REF!</v>
      </c>
      <c r="AG1093" s="304">
        <v>0.33</v>
      </c>
      <c r="AH1093" s="304">
        <v>4.7327399999999999E-2</v>
      </c>
      <c r="AI1093" s="312"/>
      <c r="AJ1093" s="332">
        <v>760</v>
      </c>
      <c r="AK1093" s="304">
        <f t="shared" si="326"/>
        <v>760</v>
      </c>
      <c r="AL1093" s="304">
        <f>IF(AH1093&lt;=0.0022,0.2,0.43)</f>
        <v>0.43</v>
      </c>
      <c r="AM1093" s="389" t="str">
        <f t="shared" si="312"/>
        <v/>
      </c>
      <c r="AN1093" s="304"/>
      <c r="AO1093" s="304"/>
      <c r="AP1093" s="312"/>
      <c r="AQ1093" s="312"/>
      <c r="AR1093" s="312"/>
      <c r="AS1093" s="312"/>
      <c r="AT1093" s="312"/>
      <c r="AU1093" s="329">
        <f>VLOOKUP(C1093,[1]world!$A$2:$B$3555,2,FALSE)</f>
        <v>3</v>
      </c>
      <c r="AV1093" s="329">
        <v>547</v>
      </c>
      <c r="AW1093" s="304">
        <v>0.37</v>
      </c>
      <c r="AX1093" s="304">
        <v>-999</v>
      </c>
      <c r="AY1093" s="304">
        <v>-999</v>
      </c>
      <c r="AZ1093" s="304">
        <v>-999</v>
      </c>
      <c r="BA1093" s="304">
        <v>-999</v>
      </c>
      <c r="BB1093" s="304">
        <v>-999</v>
      </c>
      <c r="BC1093" s="304">
        <v>-999</v>
      </c>
      <c r="BD1093" s="304">
        <v>-999</v>
      </c>
      <c r="BE1093" s="304">
        <v>-999</v>
      </c>
      <c r="BF1093" s="304">
        <v>-999</v>
      </c>
      <c r="BG1093" s="304">
        <v>-999</v>
      </c>
      <c r="BH1093" s="304">
        <v>-999</v>
      </c>
      <c r="BI1093" s="304">
        <v>-999</v>
      </c>
      <c r="BJ1093" s="304" t="s">
        <v>4954</v>
      </c>
      <c r="BK1093" s="304" t="s">
        <v>4954</v>
      </c>
      <c r="BL1093" s="304" t="s">
        <v>4954</v>
      </c>
    </row>
    <row r="1094" spans="1:64" ht="15" hidden="1" customHeight="1" x14ac:dyDescent="0.2">
      <c r="A1094" s="304" t="s">
        <v>4922</v>
      </c>
      <c r="B1094" s="304" t="s">
        <v>5968</v>
      </c>
      <c r="C1094" s="304">
        <v>1098</v>
      </c>
      <c r="D1094" s="349" t="s">
        <v>333</v>
      </c>
      <c r="E1094" s="309">
        <v>-999</v>
      </c>
      <c r="F1094" s="309"/>
      <c r="G1094" s="324">
        <v>22.973800000000001</v>
      </c>
      <c r="H1094" s="324">
        <v>121.2968</v>
      </c>
      <c r="I1094" s="324" t="s">
        <v>214</v>
      </c>
      <c r="J1094" s="368">
        <f>IF(P1094&gt;0,IF(O1094&gt;=20,P1094,IF(#REF!="",IF(AS1094&gt;0,AS1094,IF(Y1094&gt;0,Y1094,"-")),IF(#REF!="",#REF!,#REF!))),IF(#REF!="",IF(AS1094&gt;0,AS1094,IF(Y1094&gt;0,Y1094,"-")),IF(#REF!="",#REF!,#REF!)))</f>
        <v>667.36</v>
      </c>
      <c r="K1094" s="331">
        <v>0.1</v>
      </c>
      <c r="L1094" s="304" t="str">
        <f t="shared" si="325"/>
        <v>C</v>
      </c>
      <c r="M1094" s="388">
        <v>0</v>
      </c>
      <c r="N1094" s="304"/>
      <c r="O1094" s="356">
        <v>31</v>
      </c>
      <c r="P1094" s="356">
        <v>667.36</v>
      </c>
      <c r="Q1094" s="309">
        <v>3275</v>
      </c>
      <c r="R1094" s="304" t="s">
        <v>5948</v>
      </c>
      <c r="S1094" s="304"/>
      <c r="T1094" s="304"/>
      <c r="U1094" s="304"/>
      <c r="V1094" s="304"/>
      <c r="W1094" s="304" t="s">
        <v>235</v>
      </c>
      <c r="X1094" s="304" t="s">
        <v>205</v>
      </c>
      <c r="Y1094" s="366">
        <f t="shared" si="327"/>
        <v>424.8</v>
      </c>
      <c r="Z1094" s="304"/>
      <c r="AA1094" s="304"/>
      <c r="AB1094" s="304" t="s">
        <v>205</v>
      </c>
      <c r="AC1094" s="304">
        <v>42</v>
      </c>
      <c r="AD1094" s="366">
        <v>667.36</v>
      </c>
      <c r="AE1094" s="304">
        <v>559.6</v>
      </c>
      <c r="AF1094" s="331" t="e">
        <f>EXP(IF(X1094="A",LN(#REF!),IF(X1094="B",LN(#REF!),IF(OR(X1094="C",X1094="D",X1094="CD"),LN(#REF!)+((LN(#REF!)-LN(#REF!))/(1+(EXP(LN(#REF!)-LN(AC1094))/#REF!))),IF(X1094="E",LN(204.2),"N/A")))))</f>
        <v>#REF!</v>
      </c>
      <c r="AG1094" s="304">
        <v>0.33</v>
      </c>
      <c r="AH1094" s="304">
        <v>0.20882999999999999</v>
      </c>
      <c r="AI1094" s="312"/>
      <c r="AJ1094" s="332">
        <v>760</v>
      </c>
      <c r="AK1094" s="304">
        <f t="shared" si="326"/>
        <v>760</v>
      </c>
      <c r="AL1094" s="304">
        <f>IF(AH1094&lt;=0.0022,0.2,0.43)</f>
        <v>0.43</v>
      </c>
      <c r="AM1094" s="389" t="str">
        <f t="shared" si="312"/>
        <v/>
      </c>
      <c r="AN1094" s="304"/>
      <c r="AO1094" s="304"/>
      <c r="AP1094" s="312"/>
      <c r="AQ1094" s="312"/>
      <c r="AR1094" s="312"/>
      <c r="AS1094" s="312"/>
      <c r="AT1094" s="312"/>
      <c r="AU1094" s="329">
        <f>VLOOKUP(C1094,[1]world!$A$2:$B$3555,2,FALSE)</f>
        <v>3</v>
      </c>
      <c r="AV1094" s="329">
        <v>547</v>
      </c>
      <c r="AW1094" s="304">
        <v>0.37</v>
      </c>
      <c r="AX1094" s="304">
        <v>30</v>
      </c>
      <c r="AY1094" s="304">
        <v>-999</v>
      </c>
      <c r="AZ1094" s="304">
        <v>-999</v>
      </c>
      <c r="BA1094" s="304">
        <v>30</v>
      </c>
      <c r="BB1094" s="304">
        <v>-999</v>
      </c>
      <c r="BC1094" s="304">
        <v>-999</v>
      </c>
      <c r="BD1094" s="304">
        <v>-999</v>
      </c>
      <c r="BE1094" s="304">
        <v>-999</v>
      </c>
      <c r="BF1094" s="304">
        <v>-999</v>
      </c>
      <c r="BG1094" s="304">
        <v>-999</v>
      </c>
      <c r="BH1094" s="304">
        <v>-999</v>
      </c>
      <c r="BI1094" s="304">
        <v>-999</v>
      </c>
      <c r="BJ1094" s="304">
        <v>3</v>
      </c>
      <c r="BK1094" s="304" t="s">
        <v>4954</v>
      </c>
      <c r="BL1094" s="304" t="s">
        <v>4954</v>
      </c>
    </row>
    <row r="1095" spans="1:64" ht="15" hidden="1" customHeight="1" x14ac:dyDescent="0.2">
      <c r="A1095" s="304" t="s">
        <v>4922</v>
      </c>
      <c r="B1095" s="304" t="s">
        <v>5968</v>
      </c>
      <c r="C1095" s="304">
        <v>1099</v>
      </c>
      <c r="D1095" s="349" t="s">
        <v>272</v>
      </c>
      <c r="E1095" s="309">
        <v>-999</v>
      </c>
      <c r="F1095" s="309"/>
      <c r="G1095" s="324">
        <v>22.617799999999999</v>
      </c>
      <c r="H1095" s="324">
        <v>120.9975</v>
      </c>
      <c r="I1095" s="324" t="s">
        <v>214</v>
      </c>
      <c r="J1095" s="368">
        <f>IF(P1095&gt;0,IF(O1095&gt;=20,P1095,IF(#REF!="",IF(AS1095&gt;0,AS1095,IF(Y1095&gt;0,Y1095,"-")),IF(#REF!="",#REF!,#REF!))),IF(#REF!="",IF(AS1095&gt;0,AS1095,IF(Y1095&gt;0,Y1095,"-")),IF(#REF!="",#REF!,#REF!)))</f>
        <v>506.64</v>
      </c>
      <c r="K1095" s="331">
        <v>0.1</v>
      </c>
      <c r="L1095" s="304" t="str">
        <f t="shared" si="325"/>
        <v>C</v>
      </c>
      <c r="M1095" s="388">
        <v>0</v>
      </c>
      <c r="N1095" s="304"/>
      <c r="O1095" s="356">
        <v>32</v>
      </c>
      <c r="P1095" s="356">
        <v>506.64</v>
      </c>
      <c r="Q1095" s="309">
        <v>3276</v>
      </c>
      <c r="R1095" s="304" t="s">
        <v>5948</v>
      </c>
      <c r="S1095" s="304"/>
      <c r="T1095" s="304"/>
      <c r="U1095" s="304"/>
      <c r="V1095" s="304"/>
      <c r="W1095" s="315" t="s">
        <v>273</v>
      </c>
      <c r="X1095" s="304" t="s">
        <v>213</v>
      </c>
      <c r="Y1095" s="366">
        <f t="shared" si="327"/>
        <v>274.5</v>
      </c>
      <c r="Z1095" s="304"/>
      <c r="AA1095" s="304"/>
      <c r="AB1095" s="304" t="s">
        <v>213</v>
      </c>
      <c r="AC1095" s="304">
        <v>30</v>
      </c>
      <c r="AD1095" s="366">
        <v>506.64</v>
      </c>
      <c r="AE1095" s="304">
        <v>300</v>
      </c>
      <c r="AF1095" s="331" t="e">
        <f>EXP(IF(X1095="A",LN(#REF!),IF(X1095="B",LN(#REF!),IF(OR(X1095="C",X1095="D",X1095="CD"),LN(#REF!)+((LN(#REF!)-LN(#REF!))/(1+(EXP(LN(#REF!)-LN(AC1095))/#REF!))),IF(X1095="E",LN(204.2),"N/A")))))</f>
        <v>#REF!</v>
      </c>
      <c r="AG1095" s="304">
        <v>0.33</v>
      </c>
      <c r="AH1095" s="304">
        <v>0.240651</v>
      </c>
      <c r="AI1095" s="312"/>
      <c r="AJ1095" s="332">
        <v>760</v>
      </c>
      <c r="AK1095" s="304">
        <f t="shared" si="326"/>
        <v>760</v>
      </c>
      <c r="AL1095" s="304">
        <f>IF(AH1095&lt;=0.0022,0.2,0.43)</f>
        <v>0.43</v>
      </c>
      <c r="AM1095" s="389" t="str">
        <f t="shared" si="312"/>
        <v/>
      </c>
      <c r="AN1095" s="304"/>
      <c r="AO1095" s="304"/>
      <c r="AP1095" s="312"/>
      <c r="AQ1095" s="312"/>
      <c r="AR1095" s="312"/>
      <c r="AS1095" s="312"/>
      <c r="AT1095" s="312"/>
      <c r="AU1095" s="329">
        <f>VLOOKUP(C1095,[1]world!$A$2:$B$3555,2,FALSE)</f>
        <v>1</v>
      </c>
      <c r="AV1095" s="329">
        <v>519</v>
      </c>
      <c r="AW1095" s="304">
        <v>0.37</v>
      </c>
      <c r="AX1095" s="304">
        <v>-999</v>
      </c>
      <c r="AY1095" s="304">
        <v>-999</v>
      </c>
      <c r="AZ1095" s="304">
        <v>-999</v>
      </c>
      <c r="BA1095" s="304">
        <v>-999</v>
      </c>
      <c r="BB1095" s="304">
        <v>-999</v>
      </c>
      <c r="BC1095" s="304">
        <v>-999</v>
      </c>
      <c r="BD1095" s="304">
        <v>-999</v>
      </c>
      <c r="BE1095" s="304">
        <v>-999</v>
      </c>
      <c r="BF1095" s="304">
        <v>-999</v>
      </c>
      <c r="BG1095" s="304">
        <v>-999</v>
      </c>
      <c r="BH1095" s="304">
        <v>-999</v>
      </c>
      <c r="BI1095" s="304">
        <v>-999</v>
      </c>
      <c r="BJ1095" s="304" t="s">
        <v>4954</v>
      </c>
      <c r="BK1095" s="304" t="s">
        <v>4954</v>
      </c>
      <c r="BL1095" s="304" t="s">
        <v>4954</v>
      </c>
    </row>
    <row r="1096" spans="1:64" ht="15" hidden="1" customHeight="1" x14ac:dyDescent="0.2">
      <c r="A1096" s="304" t="s">
        <v>4922</v>
      </c>
      <c r="B1096" s="304" t="s">
        <v>5968</v>
      </c>
      <c r="C1096" s="304">
        <v>1100</v>
      </c>
      <c r="D1096" s="349" t="s">
        <v>324</v>
      </c>
      <c r="E1096" s="309">
        <v>-999</v>
      </c>
      <c r="F1096" s="309"/>
      <c r="G1096" s="324">
        <v>22.9102</v>
      </c>
      <c r="H1096" s="324">
        <v>121.12869999999999</v>
      </c>
      <c r="I1096" s="324" t="s">
        <v>214</v>
      </c>
      <c r="J1096" s="368">
        <f t="shared" ref="J1096:J1104" si="328">EXP(0.21*LN(Y1096)+0.33*LN(AF1096)+0.28*LN(AJ1096)+0.18*LN(AV1096))</f>
        <v>463.82848241274667</v>
      </c>
      <c r="K1096" s="331">
        <f t="shared" ref="K1096:K1104" si="329">SQRT(0.21*AA1096^2+0.33*AG1096^2+0.28*AL1096^2+0.18*AW1096^2)</f>
        <v>0.3735866699977396</v>
      </c>
      <c r="L1096" s="304" t="str">
        <f t="shared" si="325"/>
        <v>C</v>
      </c>
      <c r="M1096" s="388" t="s">
        <v>6093</v>
      </c>
      <c r="N1096" s="304"/>
      <c r="O1096" s="356"/>
      <c r="P1096" s="356"/>
      <c r="Q1096" s="356"/>
      <c r="R1096" s="304"/>
      <c r="S1096" s="304"/>
      <c r="T1096" s="304"/>
      <c r="U1096" s="304"/>
      <c r="V1096" s="304"/>
      <c r="W1096" s="315" t="s">
        <v>225</v>
      </c>
      <c r="X1096" s="304" t="s">
        <v>213</v>
      </c>
      <c r="Y1096" s="366">
        <f t="shared" si="327"/>
        <v>274.5</v>
      </c>
      <c r="Z1096" s="304"/>
      <c r="AA1096" s="331">
        <v>0.36</v>
      </c>
      <c r="AB1096" s="304" t="s">
        <v>213</v>
      </c>
      <c r="AC1096" s="304">
        <v>130</v>
      </c>
      <c r="AD1096" s="366">
        <v>0</v>
      </c>
      <c r="AE1096" s="304">
        <v>500</v>
      </c>
      <c r="AF1096" s="331">
        <f t="shared" ref="AF1096:AF1104" si="330">EXP(IF(X1096="A",LN(683.9),IF(X1096="B",LN(559.6),IF(OR(X1096="C",X1096="D",X1096="CD"),LN(225)+((LN(513)-LN(225))/(1+(EXP(LN(31.4)-LN(AC1096))/0.48))),IF(X1096="E",LN(204.2),"N/A")))))</f>
        <v>389.31125369201817</v>
      </c>
      <c r="AG1096" s="304">
        <v>0.33</v>
      </c>
      <c r="AH1096" s="304">
        <v>9.8919199999999999E-2</v>
      </c>
      <c r="AI1096" s="312"/>
      <c r="AJ1096" s="332">
        <v>760</v>
      </c>
      <c r="AK1096" s="304">
        <f t="shared" si="326"/>
        <v>760</v>
      </c>
      <c r="AL1096" s="363">
        <v>0.43</v>
      </c>
      <c r="AM1096" s="389" t="str">
        <f t="shared" si="312"/>
        <v/>
      </c>
      <c r="AN1096" s="304"/>
      <c r="AO1096" s="304"/>
      <c r="AP1096" s="312"/>
      <c r="AQ1096" s="312"/>
      <c r="AR1096" s="312"/>
      <c r="AS1096" s="312"/>
      <c r="AT1096" s="312"/>
      <c r="AU1096" s="329">
        <f>VLOOKUP(C1096,[1]world!$A$2:$B$3555,2,FALSE)</f>
        <v>3</v>
      </c>
      <c r="AV1096" s="329">
        <v>547</v>
      </c>
      <c r="AW1096" s="304">
        <v>0.37</v>
      </c>
      <c r="AX1096" s="304">
        <v>-999</v>
      </c>
      <c r="AY1096" s="304">
        <v>-999</v>
      </c>
      <c r="AZ1096" s="304">
        <v>-999</v>
      </c>
      <c r="BA1096" s="304">
        <v>-999</v>
      </c>
      <c r="BB1096" s="304">
        <v>-999</v>
      </c>
      <c r="BC1096" s="304">
        <v>-999</v>
      </c>
      <c r="BD1096" s="304">
        <v>-999</v>
      </c>
      <c r="BE1096" s="304">
        <v>-999</v>
      </c>
      <c r="BF1096" s="304">
        <v>-999</v>
      </c>
      <c r="BG1096" s="304">
        <v>-999</v>
      </c>
      <c r="BH1096" s="304">
        <v>-999</v>
      </c>
      <c r="BI1096" s="304">
        <v>-999</v>
      </c>
      <c r="BJ1096" s="304" t="s">
        <v>4954</v>
      </c>
      <c r="BK1096" s="304" t="s">
        <v>4954</v>
      </c>
      <c r="BL1096" s="304" t="s">
        <v>4954</v>
      </c>
    </row>
    <row r="1097" spans="1:64" ht="15" hidden="1" customHeight="1" x14ac:dyDescent="0.2">
      <c r="A1097" s="304" t="s">
        <v>4922</v>
      </c>
      <c r="B1097" s="304" t="s">
        <v>5968</v>
      </c>
      <c r="C1097" s="304">
        <v>1101</v>
      </c>
      <c r="D1097" s="349" t="s">
        <v>296</v>
      </c>
      <c r="E1097" s="309">
        <v>-999</v>
      </c>
      <c r="F1097" s="309"/>
      <c r="G1097" s="324">
        <v>22.756799999999998</v>
      </c>
      <c r="H1097" s="324">
        <v>121.1403</v>
      </c>
      <c r="I1097" s="324" t="s">
        <v>214</v>
      </c>
      <c r="J1097" s="368">
        <f t="shared" si="328"/>
        <v>407.59093432269543</v>
      </c>
      <c r="K1097" s="331">
        <f t="shared" si="329"/>
        <v>0.3735866699977396</v>
      </c>
      <c r="L1097" s="304" t="str">
        <f t="shared" si="325"/>
        <v>C</v>
      </c>
      <c r="M1097" s="388" t="s">
        <v>6093</v>
      </c>
      <c r="N1097" s="304"/>
      <c r="O1097" s="356"/>
      <c r="P1097" s="356"/>
      <c r="Q1097" s="356"/>
      <c r="R1097" s="304"/>
      <c r="S1097" s="304"/>
      <c r="T1097" s="304"/>
      <c r="U1097" s="304"/>
      <c r="V1097" s="304"/>
      <c r="W1097" s="304" t="s">
        <v>235</v>
      </c>
      <c r="X1097" s="304" t="s">
        <v>205</v>
      </c>
      <c r="Y1097" s="366">
        <f t="shared" si="327"/>
        <v>424.8</v>
      </c>
      <c r="Z1097" s="304"/>
      <c r="AA1097" s="331">
        <v>0.36</v>
      </c>
      <c r="AB1097" s="304" t="s">
        <v>205</v>
      </c>
      <c r="AC1097" s="304">
        <v>12</v>
      </c>
      <c r="AD1097" s="366">
        <v>0</v>
      </c>
      <c r="AE1097" s="304">
        <v>559.6</v>
      </c>
      <c r="AF1097" s="331">
        <f t="shared" si="330"/>
        <v>559.60000000000025</v>
      </c>
      <c r="AG1097" s="304">
        <v>0.33</v>
      </c>
      <c r="AH1097" s="304">
        <v>3.7729199999999999E-3</v>
      </c>
      <c r="AI1097" s="312"/>
      <c r="AJ1097" s="332">
        <v>293</v>
      </c>
      <c r="AK1097" s="304">
        <f t="shared" si="326"/>
        <v>270</v>
      </c>
      <c r="AL1097" s="363">
        <v>0.43</v>
      </c>
      <c r="AM1097" s="389" t="str">
        <f t="shared" ref="AM1097:AM1160" si="331">IF(AT1097&lt;&gt;"",AT1097,IF(AND(AT1097="",AR1097=""),"",AR1097))</f>
        <v/>
      </c>
      <c r="AN1097" s="304"/>
      <c r="AO1097" s="304"/>
      <c r="AP1097" s="312"/>
      <c r="AQ1097" s="312"/>
      <c r="AR1097" s="312"/>
      <c r="AS1097" s="312"/>
      <c r="AT1097" s="312"/>
      <c r="AU1097" s="329">
        <f>VLOOKUP(C1097,[1]world!$A$2:$B$3555,2,FALSE)</f>
        <v>15</v>
      </c>
      <c r="AV1097" s="329">
        <v>363</v>
      </c>
      <c r="AW1097" s="304">
        <v>0.37</v>
      </c>
      <c r="AX1097" s="304">
        <v>-999</v>
      </c>
      <c r="AY1097" s="304">
        <v>-999</v>
      </c>
      <c r="AZ1097" s="304">
        <v>-999</v>
      </c>
      <c r="BA1097" s="304">
        <v>-999</v>
      </c>
      <c r="BB1097" s="304">
        <v>-999</v>
      </c>
      <c r="BC1097" s="304">
        <v>-999</v>
      </c>
      <c r="BD1097" s="304">
        <v>-999</v>
      </c>
      <c r="BE1097" s="304">
        <v>-999</v>
      </c>
      <c r="BF1097" s="304">
        <v>-999</v>
      </c>
      <c r="BG1097" s="304">
        <v>-999</v>
      </c>
      <c r="BH1097" s="304">
        <v>-999</v>
      </c>
      <c r="BI1097" s="304">
        <v>-999</v>
      </c>
      <c r="BJ1097" s="304" t="s">
        <v>4954</v>
      </c>
      <c r="BK1097" s="304" t="s">
        <v>4954</v>
      </c>
      <c r="BL1097" s="304" t="s">
        <v>4954</v>
      </c>
    </row>
    <row r="1098" spans="1:64" ht="15" hidden="1" customHeight="1" x14ac:dyDescent="0.2">
      <c r="A1098" s="304" t="s">
        <v>4922</v>
      </c>
      <c r="B1098" s="304" t="s">
        <v>5968</v>
      </c>
      <c r="C1098" s="304">
        <v>1102</v>
      </c>
      <c r="D1098" s="349" t="s">
        <v>302</v>
      </c>
      <c r="E1098" s="309">
        <v>-999</v>
      </c>
      <c r="F1098" s="309"/>
      <c r="G1098" s="324">
        <v>22.771699999999999</v>
      </c>
      <c r="H1098" s="324">
        <v>121.1378</v>
      </c>
      <c r="I1098" s="324" t="s">
        <v>214</v>
      </c>
      <c r="J1098" s="368">
        <f t="shared" si="328"/>
        <v>283.3237449203487</v>
      </c>
      <c r="K1098" s="331">
        <f t="shared" si="329"/>
        <v>0.3735866699977396</v>
      </c>
      <c r="L1098" s="304" t="str">
        <f t="shared" si="325"/>
        <v>D</v>
      </c>
      <c r="M1098" s="388" t="s">
        <v>6093</v>
      </c>
      <c r="N1098" s="304"/>
      <c r="O1098" s="356"/>
      <c r="P1098" s="356"/>
      <c r="Q1098" s="356"/>
      <c r="R1098" s="304"/>
      <c r="S1098" s="304"/>
      <c r="T1098" s="304"/>
      <c r="U1098" s="304"/>
      <c r="V1098" s="304"/>
      <c r="W1098" s="315" t="s">
        <v>225</v>
      </c>
      <c r="X1098" s="304" t="s">
        <v>213</v>
      </c>
      <c r="Y1098" s="366">
        <f t="shared" si="327"/>
        <v>274.5</v>
      </c>
      <c r="Z1098" s="304"/>
      <c r="AA1098" s="331">
        <v>0.36</v>
      </c>
      <c r="AB1098" s="304" t="s">
        <v>213</v>
      </c>
      <c r="AC1098" s="304">
        <v>20</v>
      </c>
      <c r="AD1098" s="366">
        <v>0</v>
      </c>
      <c r="AE1098" s="304">
        <v>300</v>
      </c>
      <c r="AF1098" s="331">
        <f t="shared" si="330"/>
        <v>272.89253333564858</v>
      </c>
      <c r="AG1098" s="304">
        <v>0.33</v>
      </c>
      <c r="AH1098" s="304">
        <v>3.21528E-3</v>
      </c>
      <c r="AI1098" s="312"/>
      <c r="AJ1098" s="332">
        <v>276</v>
      </c>
      <c r="AK1098" s="304">
        <f t="shared" si="326"/>
        <v>270</v>
      </c>
      <c r="AL1098" s="363">
        <v>0.43</v>
      </c>
      <c r="AM1098" s="389" t="str">
        <f t="shared" si="331"/>
        <v/>
      </c>
      <c r="AN1098" s="304"/>
      <c r="AO1098" s="304"/>
      <c r="AP1098" s="312"/>
      <c r="AQ1098" s="312"/>
      <c r="AR1098" s="312"/>
      <c r="AS1098" s="312"/>
      <c r="AT1098" s="312"/>
      <c r="AU1098" s="329">
        <f>VLOOKUP(C1098,[1]world!$A$2:$B$3555,2,FALSE)</f>
        <v>11</v>
      </c>
      <c r="AV1098" s="329">
        <v>328</v>
      </c>
      <c r="AW1098" s="304">
        <v>0.37</v>
      </c>
      <c r="AX1098" s="304">
        <v>-999</v>
      </c>
      <c r="AY1098" s="304">
        <v>-999</v>
      </c>
      <c r="AZ1098" s="304">
        <v>-999</v>
      </c>
      <c r="BA1098" s="304">
        <v>-999</v>
      </c>
      <c r="BB1098" s="304">
        <v>-999</v>
      </c>
      <c r="BC1098" s="304">
        <v>-999</v>
      </c>
      <c r="BD1098" s="304">
        <v>-999</v>
      </c>
      <c r="BE1098" s="304">
        <v>-999</v>
      </c>
      <c r="BF1098" s="304">
        <v>-999</v>
      </c>
      <c r="BG1098" s="304">
        <v>-999</v>
      </c>
      <c r="BH1098" s="304">
        <v>-999</v>
      </c>
      <c r="BI1098" s="304">
        <v>-999</v>
      </c>
      <c r="BJ1098" s="304" t="s">
        <v>4954</v>
      </c>
      <c r="BK1098" s="304" t="s">
        <v>4954</v>
      </c>
      <c r="BL1098" s="304" t="s">
        <v>4954</v>
      </c>
    </row>
    <row r="1099" spans="1:64" ht="15" hidden="1" customHeight="1" x14ac:dyDescent="0.2">
      <c r="A1099" s="304" t="s">
        <v>4922</v>
      </c>
      <c r="B1099" s="304" t="s">
        <v>5968</v>
      </c>
      <c r="C1099" s="304">
        <v>1103</v>
      </c>
      <c r="D1099" s="349" t="s">
        <v>299</v>
      </c>
      <c r="E1099" s="309">
        <v>-999</v>
      </c>
      <c r="F1099" s="309"/>
      <c r="G1099" s="324">
        <v>22.764700000000001</v>
      </c>
      <c r="H1099" s="324">
        <v>121.1427</v>
      </c>
      <c r="I1099" s="324" t="s">
        <v>214</v>
      </c>
      <c r="J1099" s="368">
        <f t="shared" si="328"/>
        <v>282.79089613740211</v>
      </c>
      <c r="K1099" s="331">
        <f t="shared" si="329"/>
        <v>0.3735866699977396</v>
      </c>
      <c r="L1099" s="304" t="str">
        <f t="shared" si="325"/>
        <v>D</v>
      </c>
      <c r="M1099" s="388" t="s">
        <v>6093</v>
      </c>
      <c r="N1099" s="304"/>
      <c r="O1099" s="356"/>
      <c r="P1099" s="356"/>
      <c r="Q1099" s="356"/>
      <c r="R1099" s="304"/>
      <c r="S1099" s="304"/>
      <c r="T1099" s="304"/>
      <c r="U1099" s="304"/>
      <c r="V1099" s="304"/>
      <c r="W1099" s="315" t="s">
        <v>225</v>
      </c>
      <c r="X1099" s="304" t="s">
        <v>213</v>
      </c>
      <c r="Y1099" s="366">
        <f t="shared" si="327"/>
        <v>274.5</v>
      </c>
      <c r="Z1099" s="304"/>
      <c r="AA1099" s="331">
        <v>0.36</v>
      </c>
      <c r="AB1099" s="304" t="s">
        <v>213</v>
      </c>
      <c r="AC1099" s="304">
        <v>14</v>
      </c>
      <c r="AD1099" s="366">
        <v>0</v>
      </c>
      <c r="AE1099" s="304">
        <v>300</v>
      </c>
      <c r="AF1099" s="331">
        <f t="shared" si="330"/>
        <v>260.18437433879319</v>
      </c>
      <c r="AG1099" s="304">
        <v>0.33</v>
      </c>
      <c r="AH1099" s="304">
        <v>3.6690099999999999E-3</v>
      </c>
      <c r="AI1099" s="312"/>
      <c r="AJ1099" s="332">
        <v>290</v>
      </c>
      <c r="AK1099" s="304">
        <f t="shared" si="326"/>
        <v>270</v>
      </c>
      <c r="AL1099" s="363">
        <v>0.43</v>
      </c>
      <c r="AM1099" s="389" t="str">
        <f t="shared" si="331"/>
        <v/>
      </c>
      <c r="AN1099" s="304"/>
      <c r="AO1099" s="304"/>
      <c r="AP1099" s="312"/>
      <c r="AQ1099" s="312"/>
      <c r="AR1099" s="312"/>
      <c r="AS1099" s="312"/>
      <c r="AT1099" s="312"/>
      <c r="AU1099" s="329">
        <f>VLOOKUP(C1099,[1]world!$A$2:$B$3555,2,FALSE)</f>
        <v>11</v>
      </c>
      <c r="AV1099" s="329">
        <v>328</v>
      </c>
      <c r="AW1099" s="304">
        <v>0.37</v>
      </c>
      <c r="AX1099" s="304">
        <v>-999</v>
      </c>
      <c r="AY1099" s="304">
        <v>-999</v>
      </c>
      <c r="AZ1099" s="304">
        <v>-999</v>
      </c>
      <c r="BA1099" s="304">
        <v>-999</v>
      </c>
      <c r="BB1099" s="304">
        <v>-999</v>
      </c>
      <c r="BC1099" s="304">
        <v>-999</v>
      </c>
      <c r="BD1099" s="304">
        <v>-999</v>
      </c>
      <c r="BE1099" s="304">
        <v>-999</v>
      </c>
      <c r="BF1099" s="304">
        <v>-999</v>
      </c>
      <c r="BG1099" s="304">
        <v>-999</v>
      </c>
      <c r="BH1099" s="304">
        <v>-999</v>
      </c>
      <c r="BI1099" s="304">
        <v>-999</v>
      </c>
      <c r="BJ1099" s="304" t="s">
        <v>4954</v>
      </c>
      <c r="BK1099" s="304" t="s">
        <v>4954</v>
      </c>
      <c r="BL1099" s="304" t="s">
        <v>4954</v>
      </c>
    </row>
    <row r="1100" spans="1:64" ht="15" hidden="1" customHeight="1" x14ac:dyDescent="0.2">
      <c r="A1100" s="304" t="s">
        <v>4922</v>
      </c>
      <c r="B1100" s="304" t="s">
        <v>5968</v>
      </c>
      <c r="C1100" s="304">
        <v>1104</v>
      </c>
      <c r="D1100" s="349" t="s">
        <v>297</v>
      </c>
      <c r="E1100" s="309">
        <v>-999</v>
      </c>
      <c r="F1100" s="309"/>
      <c r="G1100" s="324">
        <v>22.760200000000001</v>
      </c>
      <c r="H1100" s="324">
        <v>121.15170000000001</v>
      </c>
      <c r="I1100" s="324" t="s">
        <v>214</v>
      </c>
      <c r="J1100" s="368">
        <f t="shared" si="328"/>
        <v>292.68337328779529</v>
      </c>
      <c r="K1100" s="331">
        <f t="shared" si="329"/>
        <v>0.3735866699977396</v>
      </c>
      <c r="L1100" s="304" t="str">
        <f t="shared" si="325"/>
        <v>D</v>
      </c>
      <c r="M1100" s="388" t="s">
        <v>6093</v>
      </c>
      <c r="N1100" s="304"/>
      <c r="O1100" s="356"/>
      <c r="P1100" s="356"/>
      <c r="Q1100" s="356"/>
      <c r="R1100" s="304"/>
      <c r="S1100" s="304"/>
      <c r="T1100" s="304"/>
      <c r="U1100" s="304"/>
      <c r="V1100" s="304"/>
      <c r="W1100" s="315" t="s">
        <v>225</v>
      </c>
      <c r="X1100" s="304" t="s">
        <v>213</v>
      </c>
      <c r="Y1100" s="366">
        <f t="shared" si="327"/>
        <v>274.5</v>
      </c>
      <c r="Z1100" s="304"/>
      <c r="AA1100" s="331">
        <v>0.36</v>
      </c>
      <c r="AB1100" s="304" t="s">
        <v>213</v>
      </c>
      <c r="AC1100" s="304">
        <v>9</v>
      </c>
      <c r="AD1100" s="366">
        <v>0</v>
      </c>
      <c r="AE1100" s="304">
        <v>200</v>
      </c>
      <c r="AF1100" s="331">
        <f t="shared" si="330"/>
        <v>248.58298055623345</v>
      </c>
      <c r="AG1100" s="304">
        <v>0.33</v>
      </c>
      <c r="AH1100" s="304">
        <v>6.4521999999999999E-3</v>
      </c>
      <c r="AI1100" s="312"/>
      <c r="AJ1100" s="332">
        <v>346</v>
      </c>
      <c r="AK1100" s="304">
        <f t="shared" si="326"/>
        <v>270</v>
      </c>
      <c r="AL1100" s="363">
        <v>0.43</v>
      </c>
      <c r="AM1100" s="389" t="str">
        <f t="shared" si="331"/>
        <v/>
      </c>
      <c r="AN1100" s="304"/>
      <c r="AO1100" s="304"/>
      <c r="AP1100" s="312"/>
      <c r="AQ1100" s="312"/>
      <c r="AR1100" s="312"/>
      <c r="AS1100" s="312"/>
      <c r="AT1100" s="312"/>
      <c r="AU1100" s="329">
        <f>VLOOKUP(C1100,[1]world!$A$2:$B$3555,2,FALSE)</f>
        <v>11</v>
      </c>
      <c r="AV1100" s="329">
        <v>328</v>
      </c>
      <c r="AW1100" s="304">
        <v>0.37</v>
      </c>
      <c r="AX1100" s="304">
        <v>-999</v>
      </c>
      <c r="AY1100" s="304">
        <v>-999</v>
      </c>
      <c r="AZ1100" s="304">
        <v>-999</v>
      </c>
      <c r="BA1100" s="304">
        <v>-999</v>
      </c>
      <c r="BB1100" s="304">
        <v>-999</v>
      </c>
      <c r="BC1100" s="304">
        <v>-999</v>
      </c>
      <c r="BD1100" s="304">
        <v>-999</v>
      </c>
      <c r="BE1100" s="304">
        <v>-999</v>
      </c>
      <c r="BF1100" s="304">
        <v>-999</v>
      </c>
      <c r="BG1100" s="304">
        <v>-999</v>
      </c>
      <c r="BH1100" s="304">
        <v>-999</v>
      </c>
      <c r="BI1100" s="304">
        <v>-999</v>
      </c>
      <c r="BJ1100" s="304" t="s">
        <v>4954</v>
      </c>
      <c r="BK1100" s="304" t="s">
        <v>4954</v>
      </c>
      <c r="BL1100" s="304" t="s">
        <v>4954</v>
      </c>
    </row>
    <row r="1101" spans="1:64" ht="15" hidden="1" customHeight="1" x14ac:dyDescent="0.2">
      <c r="A1101" s="304" t="s">
        <v>4922</v>
      </c>
      <c r="B1101" s="304" t="s">
        <v>5968</v>
      </c>
      <c r="C1101" s="304">
        <v>1105</v>
      </c>
      <c r="D1101" s="349" t="s">
        <v>292</v>
      </c>
      <c r="E1101" s="309">
        <v>-999</v>
      </c>
      <c r="F1101" s="309"/>
      <c r="G1101" s="324">
        <v>22.748799999999999</v>
      </c>
      <c r="H1101" s="324">
        <v>121.1442</v>
      </c>
      <c r="I1101" s="324" t="s">
        <v>214</v>
      </c>
      <c r="J1101" s="368">
        <f t="shared" si="328"/>
        <v>314.01932355762767</v>
      </c>
      <c r="K1101" s="331">
        <f t="shared" si="329"/>
        <v>0.3735866699977396</v>
      </c>
      <c r="L1101" s="304" t="str">
        <f t="shared" si="325"/>
        <v>D</v>
      </c>
      <c r="M1101" s="388" t="s">
        <v>6093</v>
      </c>
      <c r="N1101" s="304"/>
      <c r="O1101" s="356"/>
      <c r="P1101" s="356"/>
      <c r="Q1101" s="356"/>
      <c r="R1101" s="304"/>
      <c r="S1101" s="304"/>
      <c r="T1101" s="304"/>
      <c r="U1101" s="304"/>
      <c r="V1101" s="304"/>
      <c r="W1101" s="315" t="s">
        <v>225</v>
      </c>
      <c r="X1101" s="304" t="s">
        <v>213</v>
      </c>
      <c r="Y1101" s="366">
        <f t="shared" si="327"/>
        <v>274.5</v>
      </c>
      <c r="Z1101" s="304"/>
      <c r="AA1101" s="331">
        <v>0.36</v>
      </c>
      <c r="AB1101" s="304" t="s">
        <v>213</v>
      </c>
      <c r="AC1101" s="304">
        <v>6</v>
      </c>
      <c r="AD1101" s="366">
        <v>0</v>
      </c>
      <c r="AE1101" s="304">
        <v>200</v>
      </c>
      <c r="AF1101" s="331">
        <f t="shared" si="330"/>
        <v>241.13156075504384</v>
      </c>
      <c r="AG1101" s="304">
        <v>0.33</v>
      </c>
      <c r="AH1101" s="304">
        <v>1.04177E-2</v>
      </c>
      <c r="AI1101" s="312"/>
      <c r="AJ1101" s="332">
        <v>432</v>
      </c>
      <c r="AK1101" s="304">
        <f t="shared" si="326"/>
        <v>425</v>
      </c>
      <c r="AL1101" s="363">
        <v>0.43</v>
      </c>
      <c r="AM1101" s="389" t="str">
        <f t="shared" si="331"/>
        <v/>
      </c>
      <c r="AN1101" s="304"/>
      <c r="AO1101" s="304"/>
      <c r="AP1101" s="312"/>
      <c r="AQ1101" s="312"/>
      <c r="AR1101" s="312"/>
      <c r="AS1101" s="312"/>
      <c r="AT1101" s="312"/>
      <c r="AU1101" s="329">
        <f>VLOOKUP(C1101,[1]world!$A$2:$B$3555,2,FALSE)</f>
        <v>15</v>
      </c>
      <c r="AV1101" s="329">
        <v>363</v>
      </c>
      <c r="AW1101" s="304">
        <v>0.37</v>
      </c>
      <c r="AX1101" s="304">
        <v>-999</v>
      </c>
      <c r="AY1101" s="304">
        <v>-999</v>
      </c>
      <c r="AZ1101" s="304">
        <v>-999</v>
      </c>
      <c r="BA1101" s="304">
        <v>-999</v>
      </c>
      <c r="BB1101" s="304">
        <v>-999</v>
      </c>
      <c r="BC1101" s="304">
        <v>-999</v>
      </c>
      <c r="BD1101" s="304">
        <v>-999</v>
      </c>
      <c r="BE1101" s="304">
        <v>-999</v>
      </c>
      <c r="BF1101" s="304">
        <v>-999</v>
      </c>
      <c r="BG1101" s="304">
        <v>-999</v>
      </c>
      <c r="BH1101" s="304">
        <v>-999</v>
      </c>
      <c r="BI1101" s="304">
        <v>-999</v>
      </c>
      <c r="BJ1101" s="304" t="s">
        <v>4954</v>
      </c>
      <c r="BK1101" s="304" t="s">
        <v>4954</v>
      </c>
      <c r="BL1101" s="304" t="s">
        <v>4954</v>
      </c>
    </row>
    <row r="1102" spans="1:64" ht="15" hidden="1" customHeight="1" x14ac:dyDescent="0.2">
      <c r="A1102" s="304" t="s">
        <v>4922</v>
      </c>
      <c r="B1102" s="304" t="s">
        <v>5968</v>
      </c>
      <c r="C1102" s="304">
        <v>1106</v>
      </c>
      <c r="D1102" s="349" t="s">
        <v>289</v>
      </c>
      <c r="E1102" s="309">
        <v>-999</v>
      </c>
      <c r="F1102" s="309"/>
      <c r="G1102" s="324">
        <v>22.74</v>
      </c>
      <c r="H1102" s="324">
        <v>121.1135</v>
      </c>
      <c r="I1102" s="324" t="s">
        <v>214</v>
      </c>
      <c r="J1102" s="368">
        <f t="shared" si="328"/>
        <v>311.45726527169001</v>
      </c>
      <c r="K1102" s="331">
        <f t="shared" si="329"/>
        <v>0.3735866699977396</v>
      </c>
      <c r="L1102" s="304" t="str">
        <f t="shared" si="325"/>
        <v>D</v>
      </c>
      <c r="M1102" s="388" t="s">
        <v>6093</v>
      </c>
      <c r="N1102" s="304"/>
      <c r="O1102" s="356"/>
      <c r="P1102" s="356"/>
      <c r="Q1102" s="356"/>
      <c r="R1102" s="304"/>
      <c r="S1102" s="304"/>
      <c r="T1102" s="304"/>
      <c r="U1102" s="304"/>
      <c r="V1102" s="304"/>
      <c r="W1102" s="315" t="s">
        <v>225</v>
      </c>
      <c r="X1102" s="304" t="s">
        <v>213</v>
      </c>
      <c r="Y1102" s="366">
        <f t="shared" si="327"/>
        <v>274.5</v>
      </c>
      <c r="Z1102" s="304"/>
      <c r="AA1102" s="331">
        <v>0.36</v>
      </c>
      <c r="AB1102" s="304" t="s">
        <v>213</v>
      </c>
      <c r="AC1102" s="304">
        <v>18</v>
      </c>
      <c r="AD1102" s="366">
        <v>0</v>
      </c>
      <c r="AE1102" s="304">
        <v>300</v>
      </c>
      <c r="AF1102" s="331">
        <f t="shared" si="330"/>
        <v>268.79377605765848</v>
      </c>
      <c r="AG1102" s="304">
        <v>0.33</v>
      </c>
      <c r="AH1102" s="304">
        <v>8.7170200000000007E-3</v>
      </c>
      <c r="AI1102" s="312"/>
      <c r="AJ1102" s="332">
        <v>394</v>
      </c>
      <c r="AK1102" s="304">
        <f t="shared" si="326"/>
        <v>425</v>
      </c>
      <c r="AL1102" s="363">
        <v>0.43</v>
      </c>
      <c r="AM1102" s="389" t="str">
        <f t="shared" si="331"/>
        <v/>
      </c>
      <c r="AN1102" s="304"/>
      <c r="AO1102" s="304"/>
      <c r="AP1102" s="312"/>
      <c r="AQ1102" s="312"/>
      <c r="AR1102" s="312"/>
      <c r="AS1102" s="312"/>
      <c r="AT1102" s="312"/>
      <c r="AU1102" s="329">
        <f>VLOOKUP(C1102,[1]world!$A$2:$B$3555,2,FALSE)</f>
        <v>11</v>
      </c>
      <c r="AV1102" s="329">
        <v>328</v>
      </c>
      <c r="AW1102" s="304">
        <v>0.37</v>
      </c>
      <c r="AX1102" s="304">
        <v>-999</v>
      </c>
      <c r="AY1102" s="304">
        <v>-999</v>
      </c>
      <c r="AZ1102" s="304">
        <v>-999</v>
      </c>
      <c r="BA1102" s="304">
        <v>-999</v>
      </c>
      <c r="BB1102" s="304">
        <v>-999</v>
      </c>
      <c r="BC1102" s="304">
        <v>-999</v>
      </c>
      <c r="BD1102" s="304">
        <v>-999</v>
      </c>
      <c r="BE1102" s="304">
        <v>-999</v>
      </c>
      <c r="BF1102" s="304">
        <v>-999</v>
      </c>
      <c r="BG1102" s="304">
        <v>-999</v>
      </c>
      <c r="BH1102" s="304">
        <v>-999</v>
      </c>
      <c r="BI1102" s="304">
        <v>-999</v>
      </c>
      <c r="BJ1102" s="304" t="s">
        <v>4954</v>
      </c>
      <c r="BK1102" s="304" t="s">
        <v>4954</v>
      </c>
      <c r="BL1102" s="304" t="s">
        <v>4954</v>
      </c>
    </row>
    <row r="1103" spans="1:64" ht="15" hidden="1" customHeight="1" x14ac:dyDescent="0.2">
      <c r="A1103" s="304" t="s">
        <v>4922</v>
      </c>
      <c r="B1103" s="304" t="s">
        <v>5968</v>
      </c>
      <c r="C1103" s="304">
        <v>1107</v>
      </c>
      <c r="D1103" s="349" t="s">
        <v>300</v>
      </c>
      <c r="E1103" s="309">
        <v>-999</v>
      </c>
      <c r="F1103" s="309"/>
      <c r="G1103" s="324">
        <v>22.766200000000001</v>
      </c>
      <c r="H1103" s="324">
        <v>121.133</v>
      </c>
      <c r="I1103" s="324" t="s">
        <v>214</v>
      </c>
      <c r="J1103" s="368">
        <f t="shared" si="328"/>
        <v>288.4018772480336</v>
      </c>
      <c r="K1103" s="331">
        <f t="shared" si="329"/>
        <v>0.3735866699977396</v>
      </c>
      <c r="L1103" s="304" t="str">
        <f t="shared" si="325"/>
        <v>D</v>
      </c>
      <c r="M1103" s="388" t="s">
        <v>6093</v>
      </c>
      <c r="N1103" s="304"/>
      <c r="O1103" s="356"/>
      <c r="P1103" s="356"/>
      <c r="Q1103" s="356"/>
      <c r="R1103" s="304"/>
      <c r="S1103" s="304"/>
      <c r="T1103" s="304"/>
      <c r="U1103" s="304"/>
      <c r="V1103" s="304"/>
      <c r="W1103" s="315" t="s">
        <v>225</v>
      </c>
      <c r="X1103" s="304" t="s">
        <v>213</v>
      </c>
      <c r="Y1103" s="366">
        <f t="shared" si="327"/>
        <v>274.5</v>
      </c>
      <c r="Z1103" s="304"/>
      <c r="AA1103" s="331">
        <v>0.36</v>
      </c>
      <c r="AB1103" s="304" t="s">
        <v>213</v>
      </c>
      <c r="AC1103" s="304">
        <v>15</v>
      </c>
      <c r="AD1103" s="366">
        <v>0</v>
      </c>
      <c r="AE1103" s="304">
        <v>300</v>
      </c>
      <c r="AF1103" s="331">
        <f t="shared" si="330"/>
        <v>262.39017385834865</v>
      </c>
      <c r="AG1103" s="304">
        <v>0.33</v>
      </c>
      <c r="AH1103" s="304">
        <v>4.4229300000000003E-3</v>
      </c>
      <c r="AI1103" s="312"/>
      <c r="AJ1103" s="332">
        <v>308</v>
      </c>
      <c r="AK1103" s="304">
        <f t="shared" si="326"/>
        <v>270</v>
      </c>
      <c r="AL1103" s="363">
        <v>0.43</v>
      </c>
      <c r="AM1103" s="389" t="str">
        <f t="shared" si="331"/>
        <v/>
      </c>
      <c r="AN1103" s="304"/>
      <c r="AO1103" s="304"/>
      <c r="AP1103" s="312"/>
      <c r="AQ1103" s="312"/>
      <c r="AR1103" s="312"/>
      <c r="AS1103" s="312"/>
      <c r="AT1103" s="312"/>
      <c r="AU1103" s="329">
        <f>VLOOKUP(C1103,[1]world!$A$2:$B$3555,2,FALSE)</f>
        <v>11</v>
      </c>
      <c r="AV1103" s="329">
        <v>328</v>
      </c>
      <c r="AW1103" s="304">
        <v>0.37</v>
      </c>
      <c r="AX1103" s="304">
        <v>-999</v>
      </c>
      <c r="AY1103" s="304">
        <v>-999</v>
      </c>
      <c r="AZ1103" s="304">
        <v>-999</v>
      </c>
      <c r="BA1103" s="304">
        <v>-999</v>
      </c>
      <c r="BB1103" s="304">
        <v>-999</v>
      </c>
      <c r="BC1103" s="304">
        <v>-999</v>
      </c>
      <c r="BD1103" s="304">
        <v>-999</v>
      </c>
      <c r="BE1103" s="304">
        <v>-999</v>
      </c>
      <c r="BF1103" s="304">
        <v>-999</v>
      </c>
      <c r="BG1103" s="304">
        <v>-999</v>
      </c>
      <c r="BH1103" s="304">
        <v>-999</v>
      </c>
      <c r="BI1103" s="304">
        <v>-999</v>
      </c>
      <c r="BJ1103" s="304" t="s">
        <v>4954</v>
      </c>
      <c r="BK1103" s="304" t="s">
        <v>4954</v>
      </c>
      <c r="BL1103" s="304" t="s">
        <v>4954</v>
      </c>
    </row>
    <row r="1104" spans="1:64" ht="15" hidden="1" customHeight="1" x14ac:dyDescent="0.2">
      <c r="A1104" s="304" t="s">
        <v>4922</v>
      </c>
      <c r="B1104" s="304" t="s">
        <v>5968</v>
      </c>
      <c r="C1104" s="304">
        <v>1108</v>
      </c>
      <c r="D1104" s="349" t="s">
        <v>301</v>
      </c>
      <c r="E1104" s="309">
        <v>-999</v>
      </c>
      <c r="F1104" s="309"/>
      <c r="G1104" s="324">
        <v>22.767800000000001</v>
      </c>
      <c r="H1104" s="324">
        <v>121.1277</v>
      </c>
      <c r="I1104" s="324" t="s">
        <v>214</v>
      </c>
      <c r="J1104" s="368">
        <f t="shared" si="328"/>
        <v>297.87531975242604</v>
      </c>
      <c r="K1104" s="331">
        <f t="shared" si="329"/>
        <v>0.3735866699977396</v>
      </c>
      <c r="L1104" s="304" t="str">
        <f t="shared" si="325"/>
        <v>D</v>
      </c>
      <c r="M1104" s="388" t="s">
        <v>6093</v>
      </c>
      <c r="N1104" s="304"/>
      <c r="O1104" s="356"/>
      <c r="P1104" s="356"/>
      <c r="Q1104" s="356"/>
      <c r="R1104" s="304"/>
      <c r="S1104" s="304"/>
      <c r="T1104" s="304"/>
      <c r="U1104" s="304"/>
      <c r="V1104" s="304"/>
      <c r="W1104" s="315" t="s">
        <v>225</v>
      </c>
      <c r="X1104" s="304" t="s">
        <v>213</v>
      </c>
      <c r="Y1104" s="366">
        <f t="shared" si="327"/>
        <v>274.5</v>
      </c>
      <c r="Z1104" s="304"/>
      <c r="AA1104" s="331">
        <v>0.36</v>
      </c>
      <c r="AB1104" s="304" t="s">
        <v>213</v>
      </c>
      <c r="AC1104" s="304">
        <v>18</v>
      </c>
      <c r="AD1104" s="366">
        <v>0</v>
      </c>
      <c r="AE1104" s="304">
        <v>300</v>
      </c>
      <c r="AF1104" s="331">
        <f t="shared" si="330"/>
        <v>268.79377605765848</v>
      </c>
      <c r="AG1104" s="304">
        <v>0.33</v>
      </c>
      <c r="AH1104" s="304">
        <v>5.9443899999999999E-3</v>
      </c>
      <c r="AI1104" s="312"/>
      <c r="AJ1104" s="332">
        <v>336</v>
      </c>
      <c r="AK1104" s="304">
        <f t="shared" si="326"/>
        <v>270</v>
      </c>
      <c r="AL1104" s="363">
        <v>0.43</v>
      </c>
      <c r="AM1104" s="389" t="str">
        <f t="shared" si="331"/>
        <v/>
      </c>
      <c r="AN1104" s="304"/>
      <c r="AO1104" s="304"/>
      <c r="AP1104" s="312"/>
      <c r="AQ1104" s="312"/>
      <c r="AR1104" s="312"/>
      <c r="AS1104" s="312"/>
      <c r="AT1104" s="312"/>
      <c r="AU1104" s="329">
        <f>VLOOKUP(C1104,[1]world!$A$2:$B$3555,2,FALSE)</f>
        <v>11</v>
      </c>
      <c r="AV1104" s="329">
        <v>328</v>
      </c>
      <c r="AW1104" s="304">
        <v>0.37</v>
      </c>
      <c r="AX1104" s="304">
        <v>-999</v>
      </c>
      <c r="AY1104" s="304">
        <v>-999</v>
      </c>
      <c r="AZ1104" s="304">
        <v>-999</v>
      </c>
      <c r="BA1104" s="304">
        <v>-999</v>
      </c>
      <c r="BB1104" s="304">
        <v>-999</v>
      </c>
      <c r="BC1104" s="304">
        <v>-999</v>
      </c>
      <c r="BD1104" s="304">
        <v>-999</v>
      </c>
      <c r="BE1104" s="304">
        <v>-999</v>
      </c>
      <c r="BF1104" s="304">
        <v>-999</v>
      </c>
      <c r="BG1104" s="304">
        <v>-999</v>
      </c>
      <c r="BH1104" s="304">
        <v>-999</v>
      </c>
      <c r="BI1104" s="304">
        <v>-999</v>
      </c>
      <c r="BJ1104" s="304" t="s">
        <v>4954</v>
      </c>
      <c r="BK1104" s="304" t="s">
        <v>4954</v>
      </c>
      <c r="BL1104" s="304" t="s">
        <v>4954</v>
      </c>
    </row>
    <row r="1105" spans="1:64" ht="15" hidden="1" customHeight="1" x14ac:dyDescent="0.2">
      <c r="A1105" s="304" t="s">
        <v>208</v>
      </c>
      <c r="B1105" s="304" t="s">
        <v>5968</v>
      </c>
      <c r="C1105" s="304">
        <v>1109</v>
      </c>
      <c r="D1105" s="349" t="s">
        <v>352</v>
      </c>
      <c r="E1105" s="309">
        <v>-999</v>
      </c>
      <c r="F1105" s="309"/>
      <c r="G1105" s="324">
        <v>23.0992</v>
      </c>
      <c r="H1105" s="324">
        <v>121.3653</v>
      </c>
      <c r="I1105" s="324" t="s">
        <v>214</v>
      </c>
      <c r="J1105" s="368">
        <f>P1105</f>
        <v>533.97</v>
      </c>
      <c r="K1105" s="331">
        <v>0.11</v>
      </c>
      <c r="L1105" s="304" t="str">
        <f t="shared" si="325"/>
        <v>C</v>
      </c>
      <c r="M1105" s="388">
        <v>1</v>
      </c>
      <c r="N1105" s="304"/>
      <c r="O1105" s="356">
        <v>27.5</v>
      </c>
      <c r="P1105" s="331">
        <v>533.97</v>
      </c>
      <c r="Q1105" s="309">
        <v>3313</v>
      </c>
      <c r="R1105" s="304" t="s">
        <v>5948</v>
      </c>
      <c r="S1105" s="304"/>
      <c r="T1105" s="304"/>
      <c r="U1105" s="304"/>
      <c r="V1105" s="304"/>
      <c r="W1105" s="315" t="s">
        <v>225</v>
      </c>
      <c r="X1105" s="304" t="s">
        <v>213</v>
      </c>
      <c r="Y1105" s="366">
        <f t="shared" si="327"/>
        <v>274.5</v>
      </c>
      <c r="Z1105" s="304"/>
      <c r="AA1105" s="304"/>
      <c r="AB1105" s="304" t="s">
        <v>213</v>
      </c>
      <c r="AC1105" s="304">
        <v>34</v>
      </c>
      <c r="AD1105" s="366">
        <v>533.97</v>
      </c>
      <c r="AE1105" s="304">
        <v>400</v>
      </c>
      <c r="AF1105" s="331" t="e">
        <f>EXP(IF(X1105="A",LN(#REF!),IF(X1105="B",LN(#REF!),IF(OR(X1105="C",X1105="D",X1105="CD"),LN(#REF!)+((LN(#REF!)-LN(#REF!))/(1+(EXP(LN(#REF!)-LN(AC1105))/#REF!))),IF(X1105="E",LN(204.2),"N/A")))))</f>
        <v>#REF!</v>
      </c>
      <c r="AG1105" s="304">
        <v>0.33</v>
      </c>
      <c r="AH1105" s="304">
        <v>8.3787600000000004E-2</v>
      </c>
      <c r="AI1105" s="312"/>
      <c r="AJ1105" s="332">
        <v>760</v>
      </c>
      <c r="AK1105" s="304">
        <f t="shared" si="326"/>
        <v>760</v>
      </c>
      <c r="AL1105" s="304">
        <f>IF(AH1105&lt;=0.0022,0.2,0.43)</f>
        <v>0.43</v>
      </c>
      <c r="AM1105" s="389" t="str">
        <f t="shared" si="331"/>
        <v/>
      </c>
      <c r="AN1105" s="304"/>
      <c r="AO1105" s="304"/>
      <c r="AP1105" s="312"/>
      <c r="AQ1105" s="312"/>
      <c r="AR1105" s="312"/>
      <c r="AS1105" s="312"/>
      <c r="AT1105" s="312"/>
      <c r="AU1105" s="329">
        <f>VLOOKUP(C1105,[1]world!$A$2:$B$3555,2,FALSE)</f>
        <v>3</v>
      </c>
      <c r="AV1105" s="329">
        <v>547</v>
      </c>
      <c r="AW1105" s="304">
        <v>0.37</v>
      </c>
      <c r="AX1105" s="304">
        <v>-999</v>
      </c>
      <c r="AY1105" s="304">
        <v>-999</v>
      </c>
      <c r="AZ1105" s="304">
        <v>-999</v>
      </c>
      <c r="BA1105" s="304">
        <v>-999</v>
      </c>
      <c r="BB1105" s="304">
        <v>-999</v>
      </c>
      <c r="BC1105" s="304">
        <v>-999</v>
      </c>
      <c r="BD1105" s="304">
        <v>-999</v>
      </c>
      <c r="BE1105" s="304">
        <v>-999</v>
      </c>
      <c r="BF1105" s="304">
        <v>-999</v>
      </c>
      <c r="BG1105" s="304">
        <v>-999</v>
      </c>
      <c r="BH1105" s="304">
        <v>-999</v>
      </c>
      <c r="BI1105" s="304">
        <v>-999</v>
      </c>
      <c r="BJ1105" s="304" t="s">
        <v>4954</v>
      </c>
      <c r="BK1105" s="304" t="s">
        <v>4954</v>
      </c>
      <c r="BL1105" s="304" t="s">
        <v>4954</v>
      </c>
    </row>
    <row r="1106" spans="1:64" ht="15" hidden="1" customHeight="1" x14ac:dyDescent="0.2">
      <c r="A1106" s="304" t="s">
        <v>208</v>
      </c>
      <c r="B1106" s="304" t="s">
        <v>5968</v>
      </c>
      <c r="C1106" s="304">
        <v>1110</v>
      </c>
      <c r="D1106" s="349" t="s">
        <v>295</v>
      </c>
      <c r="E1106" s="309">
        <v>-999</v>
      </c>
      <c r="F1106" s="309"/>
      <c r="G1106" s="324">
        <v>22.754000000000001</v>
      </c>
      <c r="H1106" s="324">
        <v>121.1465</v>
      </c>
      <c r="I1106" s="324" t="s">
        <v>254</v>
      </c>
      <c r="J1106" s="368">
        <f>IF(P1106&gt;0,IF(O1106&gt;=20,P1106,IF(#REF!="",IF(AS1106&gt;0,AS1106,IF(Y1106&gt;0,Y1106,"-")),IF(#REF!="",#REF!,#REF!))),IF(#REF!="",IF(AS1106&gt;0,AS1106,IF(Y1106&gt;0,Y1106,"-")),IF(#REF!="",#REF!,#REF!)))</f>
        <v>487.91</v>
      </c>
      <c r="K1106" s="331">
        <v>0.1</v>
      </c>
      <c r="L1106" s="304" t="str">
        <f t="shared" si="325"/>
        <v>C</v>
      </c>
      <c r="M1106" s="388">
        <v>0</v>
      </c>
      <c r="N1106" s="304"/>
      <c r="O1106" s="356">
        <v>33</v>
      </c>
      <c r="P1106" s="356">
        <v>487.91</v>
      </c>
      <c r="Q1106" s="309">
        <v>3278</v>
      </c>
      <c r="R1106" s="304" t="s">
        <v>5948</v>
      </c>
      <c r="S1106" s="304"/>
      <c r="T1106" s="304"/>
      <c r="U1106" s="304"/>
      <c r="V1106" s="304"/>
      <c r="W1106" s="315" t="s">
        <v>294</v>
      </c>
      <c r="X1106" s="304" t="s">
        <v>213</v>
      </c>
      <c r="Y1106" s="366">
        <f t="shared" si="327"/>
        <v>274.5</v>
      </c>
      <c r="Z1106" s="304"/>
      <c r="AA1106" s="304"/>
      <c r="AB1106" s="304" t="s">
        <v>213</v>
      </c>
      <c r="AC1106" s="304">
        <v>9</v>
      </c>
      <c r="AD1106" s="366">
        <v>487.91</v>
      </c>
      <c r="AE1106" s="304">
        <v>200</v>
      </c>
      <c r="AF1106" s="331" t="e">
        <f>EXP(IF(X1106="A",LN(#REF!),IF(X1106="B",LN(#REF!),IF(OR(X1106="C",X1106="D",X1106="CD"),LN(#REF!)+((LN(#REF!)-LN(#REF!))/(1+(EXP(LN(#REF!)-LN(AC1106))/#REF!))),IF(X1106="E",LN(204.2),"N/A")))))</f>
        <v>#REF!</v>
      </c>
      <c r="AG1106" s="304">
        <v>0.33</v>
      </c>
      <c r="AH1106" s="304">
        <v>6.6099899999999996E-3</v>
      </c>
      <c r="AI1106" s="312"/>
      <c r="AJ1106" s="332">
        <v>349</v>
      </c>
      <c r="AK1106" s="304">
        <f t="shared" si="326"/>
        <v>270</v>
      </c>
      <c r="AL1106" s="304">
        <f>IF(AH1106&lt;=0.0022,0.2,0.43)</f>
        <v>0.43</v>
      </c>
      <c r="AM1106" s="389" t="str">
        <f t="shared" si="331"/>
        <v/>
      </c>
      <c r="AN1106" s="304"/>
      <c r="AO1106" s="304"/>
      <c r="AP1106" s="312"/>
      <c r="AQ1106" s="312"/>
      <c r="AR1106" s="312"/>
      <c r="AS1106" s="312"/>
      <c r="AT1106" s="312"/>
      <c r="AU1106" s="329">
        <f>VLOOKUP(C1106,[1]world!$A$2:$B$3555,2,FALSE)</f>
        <v>15</v>
      </c>
      <c r="AV1106" s="329">
        <v>363</v>
      </c>
      <c r="AW1106" s="304">
        <v>0.37</v>
      </c>
      <c r="AX1106" s="304">
        <v>-999</v>
      </c>
      <c r="AY1106" s="304">
        <v>-999</v>
      </c>
      <c r="AZ1106" s="304">
        <v>-999</v>
      </c>
      <c r="BA1106" s="304">
        <v>-999</v>
      </c>
      <c r="BB1106" s="304">
        <v>-999</v>
      </c>
      <c r="BC1106" s="304">
        <v>-999</v>
      </c>
      <c r="BD1106" s="304">
        <v>-999</v>
      </c>
      <c r="BE1106" s="304">
        <v>-999</v>
      </c>
      <c r="BF1106" s="304">
        <v>-999</v>
      </c>
      <c r="BG1106" s="304">
        <v>-999</v>
      </c>
      <c r="BH1106" s="304">
        <v>-999</v>
      </c>
      <c r="BI1106" s="304">
        <v>-999</v>
      </c>
      <c r="BJ1106" s="304" t="s">
        <v>4954</v>
      </c>
      <c r="BK1106" s="304" t="s">
        <v>4954</v>
      </c>
      <c r="BL1106" s="304" t="s">
        <v>4954</v>
      </c>
    </row>
    <row r="1107" spans="1:64" ht="15" hidden="1" customHeight="1" x14ac:dyDescent="0.2">
      <c r="A1107" s="304" t="s">
        <v>4922</v>
      </c>
      <c r="B1107" s="304" t="s">
        <v>5968</v>
      </c>
      <c r="C1107" s="304">
        <v>1111</v>
      </c>
      <c r="D1107" s="349" t="s">
        <v>243</v>
      </c>
      <c r="E1107" s="309">
        <v>-999</v>
      </c>
      <c r="F1107" s="309"/>
      <c r="G1107" s="324">
        <v>22.357500000000002</v>
      </c>
      <c r="H1107" s="324">
        <v>120.89570000000001</v>
      </c>
      <c r="I1107" s="324" t="s">
        <v>244</v>
      </c>
      <c r="J1107" s="368">
        <f>IF(P1107&gt;0,IF(O1107&gt;=20,P1107,IF(#REF!="",IF(AS1107&gt;0,AS1107,IF(Y1107&gt;0,Y1107,"-")),IF(#REF!="",#REF!,#REF!))),IF(#REF!="",IF(AS1107&gt;0,AS1107,IF(Y1107&gt;0,Y1107,"-")),IF(#REF!="",#REF!,#REF!)))</f>
        <v>826.15</v>
      </c>
      <c r="K1107" s="331">
        <v>0.1</v>
      </c>
      <c r="L1107" s="304" t="str">
        <f t="shared" si="325"/>
        <v>B</v>
      </c>
      <c r="M1107" s="388">
        <v>0</v>
      </c>
      <c r="N1107" s="304"/>
      <c r="O1107" s="356">
        <v>31.6</v>
      </c>
      <c r="P1107" s="356">
        <v>826.15</v>
      </c>
      <c r="Q1107" s="309">
        <v>3279</v>
      </c>
      <c r="R1107" s="304" t="s">
        <v>5948</v>
      </c>
      <c r="S1107" s="304"/>
      <c r="T1107" s="304"/>
      <c r="U1107" s="304"/>
      <c r="V1107" s="304"/>
      <c r="W1107" s="315" t="s">
        <v>242</v>
      </c>
      <c r="X1107" s="304" t="s">
        <v>205</v>
      </c>
      <c r="Y1107" s="366">
        <f t="shared" si="327"/>
        <v>424.8</v>
      </c>
      <c r="Z1107" s="304"/>
      <c r="AA1107" s="304"/>
      <c r="AB1107" s="304" t="s">
        <v>205</v>
      </c>
      <c r="AC1107" s="304">
        <v>8</v>
      </c>
      <c r="AD1107" s="366">
        <v>826.15</v>
      </c>
      <c r="AE1107" s="304">
        <v>559.6</v>
      </c>
      <c r="AF1107" s="331" t="e">
        <f>EXP(IF(X1107="A",LN(#REF!),IF(X1107="B",LN(#REF!),IF(OR(X1107="C",X1107="D",X1107="CD"),LN(#REF!)+((LN(#REF!)-LN(#REF!))/(1+(EXP(LN(#REF!)-LN(AC1107))/#REF!))),IF(X1107="E",LN(204.2),"N/A")))))</f>
        <v>#REF!</v>
      </c>
      <c r="AG1107" s="304">
        <v>0.33</v>
      </c>
      <c r="AH1107" s="304">
        <v>2.6886899999999998E-2</v>
      </c>
      <c r="AI1107" s="312"/>
      <c r="AJ1107" s="332">
        <v>760</v>
      </c>
      <c r="AK1107" s="304">
        <f t="shared" si="326"/>
        <v>760</v>
      </c>
      <c r="AL1107" s="304">
        <f>IF(AH1107&lt;=0.0022,0.2,0.43)</f>
        <v>0.43</v>
      </c>
      <c r="AM1107" s="389" t="str">
        <f t="shared" si="331"/>
        <v/>
      </c>
      <c r="AN1107" s="304"/>
      <c r="AO1107" s="304"/>
      <c r="AP1107" s="312"/>
      <c r="AQ1107" s="312"/>
      <c r="AR1107" s="312"/>
      <c r="AS1107" s="312"/>
      <c r="AT1107" s="312"/>
      <c r="AU1107" s="329">
        <f>VLOOKUP(C1107,[1]world!$A$2:$B$3555,2,FALSE)</f>
        <v>14</v>
      </c>
      <c r="AV1107" s="329">
        <v>209</v>
      </c>
      <c r="AW1107" s="304">
        <v>0.37</v>
      </c>
      <c r="AX1107" s="304">
        <v>14.4</v>
      </c>
      <c r="AY1107" s="304">
        <v>25</v>
      </c>
      <c r="AZ1107" s="304">
        <v>-999</v>
      </c>
      <c r="BA1107" s="304">
        <v>14.4</v>
      </c>
      <c r="BB1107" s="304">
        <v>25</v>
      </c>
      <c r="BC1107" s="304">
        <v>-999</v>
      </c>
      <c r="BD1107" s="304">
        <v>-999</v>
      </c>
      <c r="BE1107" s="304">
        <v>-999</v>
      </c>
      <c r="BF1107" s="304">
        <v>-999</v>
      </c>
      <c r="BG1107" s="304">
        <v>-999</v>
      </c>
      <c r="BH1107" s="304">
        <v>-999</v>
      </c>
      <c r="BI1107" s="304">
        <v>-999</v>
      </c>
      <c r="BJ1107" s="304">
        <v>0</v>
      </c>
      <c r="BK1107" s="304">
        <v>0</v>
      </c>
      <c r="BL1107" s="304" t="s">
        <v>4954</v>
      </c>
    </row>
    <row r="1108" spans="1:64" ht="15" hidden="1" customHeight="1" x14ac:dyDescent="0.2">
      <c r="A1108" s="304" t="s">
        <v>4922</v>
      </c>
      <c r="B1108" s="304" t="s">
        <v>5968</v>
      </c>
      <c r="C1108" s="304">
        <v>1112</v>
      </c>
      <c r="D1108" s="349" t="s">
        <v>312</v>
      </c>
      <c r="E1108" s="309">
        <v>-999</v>
      </c>
      <c r="F1108" s="309"/>
      <c r="G1108" s="324">
        <v>22.820699999999999</v>
      </c>
      <c r="H1108" s="324">
        <v>121.07170000000001</v>
      </c>
      <c r="I1108" s="324" t="s">
        <v>232</v>
      </c>
      <c r="J1108" s="368">
        <f t="shared" ref="J1108:J1110" si="332">EXP(0.21*LN(Y1108)+0.33*LN(AF1108)+0.28*LN(AJ1108)+0.18*LN(AV1108))</f>
        <v>573.03864891895489</v>
      </c>
      <c r="K1108" s="331">
        <f t="shared" ref="K1108:K1110" si="333">SQRT(0.21*AA1108^2+0.33*AG1108^2+0.28*AL1108^2+0.18*AW1108^2)</f>
        <v>0.3735866699977396</v>
      </c>
      <c r="L1108" s="304" t="str">
        <f t="shared" si="325"/>
        <v>C</v>
      </c>
      <c r="M1108" s="388" t="s">
        <v>6093</v>
      </c>
      <c r="N1108" s="304"/>
      <c r="O1108" s="356"/>
      <c r="P1108" s="356"/>
      <c r="Q1108" s="356"/>
      <c r="R1108" s="304"/>
      <c r="S1108" s="304"/>
      <c r="T1108" s="304"/>
      <c r="U1108" s="304"/>
      <c r="V1108" s="304"/>
      <c r="W1108" s="304" t="s">
        <v>246</v>
      </c>
      <c r="X1108" s="304" t="s">
        <v>205</v>
      </c>
      <c r="Y1108" s="366">
        <f t="shared" si="327"/>
        <v>424.8</v>
      </c>
      <c r="Z1108" s="304"/>
      <c r="AA1108" s="331">
        <v>0.36</v>
      </c>
      <c r="AB1108" s="304" t="s">
        <v>205</v>
      </c>
      <c r="AC1108" s="304">
        <v>195</v>
      </c>
      <c r="AD1108" s="366">
        <v>0</v>
      </c>
      <c r="AE1108" s="304">
        <v>559.6</v>
      </c>
      <c r="AF1108" s="331">
        <f t="shared" ref="AF1108:AF1110" si="334">EXP(IF(X1108="A",LN(683.9),IF(X1108="B",LN(559.6),IF(OR(X1108="C",X1108="D",X1108="CD"),LN(225)+((LN(513)-LN(225))/(1+(EXP(LN(31.4)-LN(AC1108))/0.48))),IF(X1108="E",LN(204.2),"N/A")))))</f>
        <v>559.60000000000025</v>
      </c>
      <c r="AG1108" s="304">
        <v>0.33</v>
      </c>
      <c r="AH1108" s="304">
        <v>0.15314800000000001</v>
      </c>
      <c r="AI1108" s="312"/>
      <c r="AJ1108" s="332">
        <v>760</v>
      </c>
      <c r="AK1108" s="304">
        <f t="shared" si="326"/>
        <v>760</v>
      </c>
      <c r="AL1108" s="363">
        <v>0.43</v>
      </c>
      <c r="AM1108" s="389" t="str">
        <f t="shared" si="331"/>
        <v/>
      </c>
      <c r="AN1108" s="304"/>
      <c r="AO1108" s="304"/>
      <c r="AP1108" s="312"/>
      <c r="AQ1108" s="312"/>
      <c r="AR1108" s="312"/>
      <c r="AS1108" s="312"/>
      <c r="AT1108" s="312"/>
      <c r="AU1108" s="329">
        <f>VLOOKUP(C1108,[1]world!$A$2:$B$3555,2,FALSE)</f>
        <v>3</v>
      </c>
      <c r="AV1108" s="329">
        <v>547</v>
      </c>
      <c r="AW1108" s="304">
        <v>0.37</v>
      </c>
      <c r="AX1108" s="304">
        <v>-999</v>
      </c>
      <c r="AY1108" s="304">
        <v>-999</v>
      </c>
      <c r="AZ1108" s="304">
        <v>-999</v>
      </c>
      <c r="BA1108" s="304">
        <v>-999</v>
      </c>
      <c r="BB1108" s="304">
        <v>-999</v>
      </c>
      <c r="BC1108" s="304">
        <v>-999</v>
      </c>
      <c r="BD1108" s="304">
        <v>-999</v>
      </c>
      <c r="BE1108" s="304">
        <v>-999</v>
      </c>
      <c r="BF1108" s="304">
        <v>-999</v>
      </c>
      <c r="BG1108" s="304">
        <v>-999</v>
      </c>
      <c r="BH1108" s="304">
        <v>-999</v>
      </c>
      <c r="BI1108" s="304">
        <v>-999</v>
      </c>
      <c r="BJ1108" s="304" t="s">
        <v>4954</v>
      </c>
      <c r="BK1108" s="304" t="s">
        <v>4954</v>
      </c>
      <c r="BL1108" s="304" t="s">
        <v>4954</v>
      </c>
    </row>
    <row r="1109" spans="1:64" ht="15" hidden="1" customHeight="1" x14ac:dyDescent="0.2">
      <c r="A1109" s="304" t="s">
        <v>4922</v>
      </c>
      <c r="B1109" s="304" t="s">
        <v>5968</v>
      </c>
      <c r="C1109" s="304">
        <v>1113</v>
      </c>
      <c r="D1109" s="349" t="s">
        <v>355</v>
      </c>
      <c r="E1109" s="309">
        <v>-999</v>
      </c>
      <c r="F1109" s="309"/>
      <c r="G1109" s="324">
        <v>23.126799999999999</v>
      </c>
      <c r="H1109" s="324">
        <v>121.20569999999999</v>
      </c>
      <c r="I1109" s="324" t="s">
        <v>214</v>
      </c>
      <c r="J1109" s="368">
        <f t="shared" si="332"/>
        <v>453.86540719554836</v>
      </c>
      <c r="K1109" s="331">
        <f t="shared" si="333"/>
        <v>0.3735866699977396</v>
      </c>
      <c r="L1109" s="304" t="str">
        <f t="shared" si="325"/>
        <v>C</v>
      </c>
      <c r="M1109" s="388" t="s">
        <v>6093</v>
      </c>
      <c r="N1109" s="304"/>
      <c r="O1109" s="356"/>
      <c r="P1109" s="356"/>
      <c r="Q1109" s="356"/>
      <c r="R1109" s="304"/>
      <c r="S1109" s="304"/>
      <c r="T1109" s="304"/>
      <c r="U1109" s="304"/>
      <c r="V1109" s="304"/>
      <c r="W1109" s="315" t="s">
        <v>273</v>
      </c>
      <c r="X1109" s="304" t="s">
        <v>213</v>
      </c>
      <c r="Y1109" s="366">
        <f t="shared" si="327"/>
        <v>274.5</v>
      </c>
      <c r="Z1109" s="304"/>
      <c r="AA1109" s="331">
        <v>0.36</v>
      </c>
      <c r="AB1109" s="304" t="s">
        <v>213</v>
      </c>
      <c r="AC1109" s="304">
        <v>279</v>
      </c>
      <c r="AD1109" s="366">
        <v>0</v>
      </c>
      <c r="AE1109" s="304">
        <v>500</v>
      </c>
      <c r="AF1109" s="331">
        <f t="shared" si="334"/>
        <v>438.66514423229893</v>
      </c>
      <c r="AG1109" s="304">
        <v>0.33</v>
      </c>
      <c r="AH1109" s="304">
        <v>1.7657200000000001E-2</v>
      </c>
      <c r="AI1109" s="312"/>
      <c r="AJ1109" s="332">
        <v>611</v>
      </c>
      <c r="AK1109" s="304">
        <f t="shared" si="326"/>
        <v>555</v>
      </c>
      <c r="AL1109" s="363">
        <v>0.43</v>
      </c>
      <c r="AM1109" s="389" t="str">
        <f t="shared" si="331"/>
        <v/>
      </c>
      <c r="AN1109" s="304"/>
      <c r="AO1109" s="304"/>
      <c r="AP1109" s="312"/>
      <c r="AQ1109" s="312"/>
      <c r="AR1109" s="312"/>
      <c r="AS1109" s="312"/>
      <c r="AT1109" s="312"/>
      <c r="AU1109" s="329">
        <f>VLOOKUP(C1109,[1]world!$A$2:$B$3555,2,FALSE)</f>
        <v>3</v>
      </c>
      <c r="AV1109" s="329">
        <v>547</v>
      </c>
      <c r="AW1109" s="304">
        <v>0.37</v>
      </c>
      <c r="AX1109" s="304">
        <v>-999</v>
      </c>
      <c r="AY1109" s="304">
        <v>-999</v>
      </c>
      <c r="AZ1109" s="304">
        <v>-999</v>
      </c>
      <c r="BA1109" s="304">
        <v>-999</v>
      </c>
      <c r="BB1109" s="304">
        <v>-999</v>
      </c>
      <c r="BC1109" s="304">
        <v>-999</v>
      </c>
      <c r="BD1109" s="304">
        <v>-999</v>
      </c>
      <c r="BE1109" s="304">
        <v>-999</v>
      </c>
      <c r="BF1109" s="304">
        <v>-999</v>
      </c>
      <c r="BG1109" s="304">
        <v>-999</v>
      </c>
      <c r="BH1109" s="304">
        <v>-999</v>
      </c>
      <c r="BI1109" s="304">
        <v>-999</v>
      </c>
      <c r="BJ1109" s="304" t="s">
        <v>4954</v>
      </c>
      <c r="BK1109" s="304" t="s">
        <v>4954</v>
      </c>
      <c r="BL1109" s="304" t="s">
        <v>4954</v>
      </c>
    </row>
    <row r="1110" spans="1:64" ht="15" hidden="1" customHeight="1" x14ac:dyDescent="0.2">
      <c r="A1110" s="304" t="s">
        <v>4922</v>
      </c>
      <c r="B1110" s="304" t="s">
        <v>5968</v>
      </c>
      <c r="C1110" s="304">
        <v>1114</v>
      </c>
      <c r="D1110" s="349" t="s">
        <v>350</v>
      </c>
      <c r="E1110" s="309">
        <v>-999</v>
      </c>
      <c r="F1110" s="309"/>
      <c r="G1110" s="324">
        <v>23.097300000000001</v>
      </c>
      <c r="H1110" s="324">
        <v>121.2105</v>
      </c>
      <c r="I1110" s="324" t="s">
        <v>214</v>
      </c>
      <c r="J1110" s="368">
        <f t="shared" si="332"/>
        <v>398.95400483654703</v>
      </c>
      <c r="K1110" s="331">
        <f t="shared" si="333"/>
        <v>0.3735866699977396</v>
      </c>
      <c r="L1110" s="304" t="str">
        <f t="shared" si="325"/>
        <v>C</v>
      </c>
      <c r="M1110" s="388" t="s">
        <v>6093</v>
      </c>
      <c r="N1110" s="304"/>
      <c r="O1110" s="356"/>
      <c r="P1110" s="356"/>
      <c r="Q1110" s="356"/>
      <c r="R1110" s="304"/>
      <c r="S1110" s="304"/>
      <c r="T1110" s="304"/>
      <c r="U1110" s="304"/>
      <c r="V1110" s="304"/>
      <c r="W1110" s="315" t="s">
        <v>225</v>
      </c>
      <c r="X1110" s="304" t="s">
        <v>213</v>
      </c>
      <c r="Y1110" s="366">
        <f t="shared" si="327"/>
        <v>274.5</v>
      </c>
      <c r="Z1110" s="304"/>
      <c r="AA1110" s="331">
        <v>0.36</v>
      </c>
      <c r="AB1110" s="304" t="s">
        <v>213</v>
      </c>
      <c r="AC1110" s="304">
        <v>278</v>
      </c>
      <c r="AD1110" s="366">
        <v>0</v>
      </c>
      <c r="AE1110" s="304">
        <v>500</v>
      </c>
      <c r="AF1110" s="331">
        <f t="shared" si="334"/>
        <v>438.46523322747356</v>
      </c>
      <c r="AG1110" s="304">
        <v>0.33</v>
      </c>
      <c r="AH1110" s="304">
        <v>1.2596700000000001E-2</v>
      </c>
      <c r="AI1110" s="312"/>
      <c r="AJ1110" s="332">
        <v>481</v>
      </c>
      <c r="AK1110" s="304">
        <f t="shared" si="326"/>
        <v>425</v>
      </c>
      <c r="AL1110" s="363">
        <v>0.43</v>
      </c>
      <c r="AM1110" s="389" t="str">
        <f t="shared" si="331"/>
        <v/>
      </c>
      <c r="AN1110" s="304"/>
      <c r="AO1110" s="304"/>
      <c r="AP1110" s="312"/>
      <c r="AQ1110" s="312"/>
      <c r="AR1110" s="312"/>
      <c r="AS1110" s="312"/>
      <c r="AT1110" s="312"/>
      <c r="AU1110" s="329">
        <f>VLOOKUP(C1110,[1]world!$A$2:$B$3555,2,FALSE)</f>
        <v>7</v>
      </c>
      <c r="AV1110" s="329">
        <v>388</v>
      </c>
      <c r="AW1110" s="304">
        <v>0.37</v>
      </c>
      <c r="AX1110" s="304">
        <v>-999</v>
      </c>
      <c r="AY1110" s="304">
        <v>-999</v>
      </c>
      <c r="AZ1110" s="304">
        <v>-999</v>
      </c>
      <c r="BA1110" s="304">
        <v>-999</v>
      </c>
      <c r="BB1110" s="304">
        <v>-999</v>
      </c>
      <c r="BC1110" s="304">
        <v>-999</v>
      </c>
      <c r="BD1110" s="304">
        <v>-999</v>
      </c>
      <c r="BE1110" s="304">
        <v>-999</v>
      </c>
      <c r="BF1110" s="304">
        <v>-999</v>
      </c>
      <c r="BG1110" s="304">
        <v>-999</v>
      </c>
      <c r="BH1110" s="304">
        <v>-999</v>
      </c>
      <c r="BI1110" s="304">
        <v>-999</v>
      </c>
      <c r="BJ1110" s="304" t="s">
        <v>4954</v>
      </c>
      <c r="BK1110" s="304" t="s">
        <v>4954</v>
      </c>
      <c r="BL1110" s="304" t="s">
        <v>4954</v>
      </c>
    </row>
    <row r="1111" spans="1:64" ht="15" hidden="1" customHeight="1" x14ac:dyDescent="0.2">
      <c r="A1111" s="304" t="s">
        <v>208</v>
      </c>
      <c r="B1111" s="304" t="s">
        <v>5968</v>
      </c>
      <c r="C1111" s="304">
        <v>1115</v>
      </c>
      <c r="D1111" s="349" t="s">
        <v>345</v>
      </c>
      <c r="E1111" s="309">
        <v>-999</v>
      </c>
      <c r="F1111" s="309"/>
      <c r="G1111" s="324">
        <v>23.053000000000001</v>
      </c>
      <c r="H1111" s="324">
        <v>121.1557</v>
      </c>
      <c r="I1111" s="324" t="s">
        <v>214</v>
      </c>
      <c r="J1111" s="368">
        <f>AD1111</f>
        <v>527.54</v>
      </c>
      <c r="K1111" s="331">
        <v>0.1</v>
      </c>
      <c r="L1111" s="304" t="str">
        <f t="shared" si="325"/>
        <v>C</v>
      </c>
      <c r="M1111" s="388">
        <v>0</v>
      </c>
      <c r="N1111" s="304"/>
      <c r="O1111" s="356"/>
      <c r="P1111" s="356"/>
      <c r="Q1111" s="356"/>
      <c r="R1111" s="304" t="s">
        <v>209</v>
      </c>
      <c r="S1111" s="304"/>
      <c r="T1111" s="304"/>
      <c r="U1111" s="304"/>
      <c r="V1111" s="304"/>
      <c r="W1111" s="315" t="s">
        <v>273</v>
      </c>
      <c r="X1111" s="304" t="s">
        <v>213</v>
      </c>
      <c r="Y1111" s="366">
        <f t="shared" si="327"/>
        <v>274.5</v>
      </c>
      <c r="Z1111" s="304"/>
      <c r="AA1111" s="304"/>
      <c r="AB1111" s="304" t="s">
        <v>213</v>
      </c>
      <c r="AC1111" s="304">
        <v>175</v>
      </c>
      <c r="AD1111" s="366">
        <v>527.54</v>
      </c>
      <c r="AE1111" s="304">
        <v>500</v>
      </c>
      <c r="AF1111" s="331" t="e">
        <f>EXP(IF(X1111="A",LN(#REF!),IF(X1111="B",LN(#REF!),IF(OR(X1111="C",X1111="D",X1111="CD"),LN(#REF!)+((LN(#REF!)-LN(#REF!))/(1+(EXP(LN(#REF!)-LN(AC1111))/#REF!))),IF(X1111="E",LN(204.2),"N/A")))))</f>
        <v>#REF!</v>
      </c>
      <c r="AG1111" s="304">
        <v>0.33</v>
      </c>
      <c r="AH1111" s="304">
        <v>0.240589</v>
      </c>
      <c r="AI1111" s="312"/>
      <c r="AJ1111" s="332">
        <v>760</v>
      </c>
      <c r="AK1111" s="304">
        <f t="shared" si="326"/>
        <v>760</v>
      </c>
      <c r="AL1111" s="304">
        <f>IF(AH1111&lt;=0.0022,0.2,0.43)</f>
        <v>0.43</v>
      </c>
      <c r="AM1111" s="389" t="str">
        <f t="shared" si="331"/>
        <v/>
      </c>
      <c r="AN1111" s="304"/>
      <c r="AO1111" s="304"/>
      <c r="AP1111" s="312"/>
      <c r="AQ1111" s="312"/>
      <c r="AR1111" s="312"/>
      <c r="AS1111" s="312"/>
      <c r="AT1111" s="312"/>
      <c r="AU1111" s="329">
        <f>VLOOKUP(C1111,[1]world!$A$2:$B$3555,2,FALSE)</f>
        <v>3</v>
      </c>
      <c r="AV1111" s="329">
        <v>547</v>
      </c>
      <c r="AW1111" s="304">
        <v>0.37</v>
      </c>
      <c r="AX1111" s="304">
        <v>-999</v>
      </c>
      <c r="AY1111" s="304">
        <v>-999</v>
      </c>
      <c r="AZ1111" s="304">
        <v>-999</v>
      </c>
      <c r="BA1111" s="304">
        <v>-999</v>
      </c>
      <c r="BB1111" s="304">
        <v>-999</v>
      </c>
      <c r="BC1111" s="304">
        <v>-999</v>
      </c>
      <c r="BD1111" s="304">
        <v>-999</v>
      </c>
      <c r="BE1111" s="304">
        <v>-999</v>
      </c>
      <c r="BF1111" s="304">
        <v>-999</v>
      </c>
      <c r="BG1111" s="304">
        <v>-999</v>
      </c>
      <c r="BH1111" s="304">
        <v>-999</v>
      </c>
      <c r="BI1111" s="304">
        <v>-999</v>
      </c>
      <c r="BJ1111" s="304" t="s">
        <v>4954</v>
      </c>
      <c r="BK1111" s="304" t="s">
        <v>4954</v>
      </c>
      <c r="BL1111" s="304" t="s">
        <v>4954</v>
      </c>
    </row>
    <row r="1112" spans="1:64" ht="15" hidden="1" customHeight="1" x14ac:dyDescent="0.2">
      <c r="A1112" s="304" t="s">
        <v>4922</v>
      </c>
      <c r="B1112" s="304" t="s">
        <v>5968</v>
      </c>
      <c r="C1112" s="304">
        <v>1116</v>
      </c>
      <c r="D1112" s="349" t="s">
        <v>330</v>
      </c>
      <c r="E1112" s="309">
        <v>-999</v>
      </c>
      <c r="F1112" s="309"/>
      <c r="G1112" s="324">
        <v>22.9725</v>
      </c>
      <c r="H1112" s="324">
        <v>121.1083</v>
      </c>
      <c r="I1112" s="324" t="s">
        <v>214</v>
      </c>
      <c r="J1112" s="368">
        <f>EXP(0.21*LN(Y1112)+0.33*LN(AF1112)+0.28*LN(AJ1112)+0.18*LN(AV1112))</f>
        <v>635.32035917892154</v>
      </c>
      <c r="K1112" s="331">
        <f>SQRT(0.21*AA1112^2+0.33*AG1112^2+0.28*AL1112^2+0.18*AW1112^2)</f>
        <v>0.40511233010117081</v>
      </c>
      <c r="L1112" s="304" t="str">
        <f t="shared" si="325"/>
        <v>C</v>
      </c>
      <c r="M1112" s="388" t="s">
        <v>6093</v>
      </c>
      <c r="N1112" s="304"/>
      <c r="O1112" s="356"/>
      <c r="P1112" s="356"/>
      <c r="Q1112" s="356"/>
      <c r="R1112" s="304"/>
      <c r="S1112" s="304"/>
      <c r="T1112" s="304"/>
      <c r="U1112" s="304"/>
      <c r="V1112" s="304"/>
      <c r="W1112" s="315" t="s">
        <v>331</v>
      </c>
      <c r="X1112" s="304" t="s">
        <v>232</v>
      </c>
      <c r="Y1112" s="366">
        <f t="shared" si="327"/>
        <v>506.6</v>
      </c>
      <c r="Z1112" s="304"/>
      <c r="AA1112" s="304">
        <v>0.45</v>
      </c>
      <c r="AB1112" s="304" t="s">
        <v>232</v>
      </c>
      <c r="AC1112" s="304">
        <v>186</v>
      </c>
      <c r="AD1112" s="366">
        <v>0</v>
      </c>
      <c r="AE1112" s="304">
        <v>683.9</v>
      </c>
      <c r="AF1112" s="331">
        <f>EXP(IF(X1112="A",LN(683.9),IF(X1112="B",LN(559.6),IF(OR(X1112="C",X1112="D",X1112="CD"),LN(225)+((LN(513)-LN(225))/(1+(EXP(LN(31.4)-LN(AC1112))/0.48))),IF(X1112="E",LN(204.2),"N/A")))))</f>
        <v>683.90000000000032</v>
      </c>
      <c r="AG1112" s="304">
        <v>0.37</v>
      </c>
      <c r="AH1112" s="304">
        <v>8.7788500000000005E-2</v>
      </c>
      <c r="AI1112" s="312"/>
      <c r="AJ1112" s="332">
        <v>760</v>
      </c>
      <c r="AK1112" s="304">
        <f t="shared" si="326"/>
        <v>760</v>
      </c>
      <c r="AL1112" s="363">
        <v>0.43</v>
      </c>
      <c r="AM1112" s="389" t="str">
        <f t="shared" si="331"/>
        <v/>
      </c>
      <c r="AN1112" s="304"/>
      <c r="AO1112" s="304"/>
      <c r="AP1112" s="312"/>
      <c r="AQ1112" s="312"/>
      <c r="AR1112" s="312"/>
      <c r="AS1112" s="312"/>
      <c r="AT1112" s="312"/>
      <c r="AU1112" s="329">
        <f>VLOOKUP(C1112,[1]world!$A$2:$B$3555,2,FALSE)</f>
        <v>3</v>
      </c>
      <c r="AV1112" s="329">
        <v>547</v>
      </c>
      <c r="AW1112" s="304">
        <v>0.37</v>
      </c>
      <c r="AX1112" s="304">
        <v>-999</v>
      </c>
      <c r="AY1112" s="304">
        <v>-999</v>
      </c>
      <c r="AZ1112" s="304">
        <v>-999</v>
      </c>
      <c r="BA1112" s="304">
        <v>-999</v>
      </c>
      <c r="BB1112" s="304">
        <v>-999</v>
      </c>
      <c r="BC1112" s="304">
        <v>-999</v>
      </c>
      <c r="BD1112" s="304">
        <v>-999</v>
      </c>
      <c r="BE1112" s="304">
        <v>-999</v>
      </c>
      <c r="BF1112" s="304">
        <v>-999</v>
      </c>
      <c r="BG1112" s="304">
        <v>-999</v>
      </c>
      <c r="BH1112" s="304">
        <v>-999</v>
      </c>
      <c r="BI1112" s="304">
        <v>-999</v>
      </c>
      <c r="BJ1112" s="304" t="s">
        <v>4954</v>
      </c>
      <c r="BK1112" s="304" t="s">
        <v>4954</v>
      </c>
      <c r="BL1112" s="304" t="s">
        <v>4954</v>
      </c>
    </row>
    <row r="1113" spans="1:64" ht="15" hidden="1" customHeight="1" x14ac:dyDescent="0.2">
      <c r="A1113" s="304" t="s">
        <v>208</v>
      </c>
      <c r="B1113" s="304" t="s">
        <v>5968</v>
      </c>
      <c r="C1113" s="304">
        <v>1117</v>
      </c>
      <c r="D1113" s="349" t="s">
        <v>321</v>
      </c>
      <c r="E1113" s="309">
        <v>-999</v>
      </c>
      <c r="F1113" s="309"/>
      <c r="G1113" s="324">
        <v>22.904499999999999</v>
      </c>
      <c r="H1113" s="324">
        <v>121.072</v>
      </c>
      <c r="I1113" s="324" t="s">
        <v>214</v>
      </c>
      <c r="J1113" s="368">
        <f>AD1113</f>
        <v>704.96</v>
      </c>
      <c r="K1113" s="331">
        <v>0.1</v>
      </c>
      <c r="L1113" s="304" t="str">
        <f t="shared" si="325"/>
        <v>C</v>
      </c>
      <c r="M1113" s="388">
        <v>0</v>
      </c>
      <c r="N1113" s="304"/>
      <c r="O1113" s="356"/>
      <c r="P1113" s="356"/>
      <c r="Q1113" s="356"/>
      <c r="R1113" s="304" t="s">
        <v>209</v>
      </c>
      <c r="S1113" s="304"/>
      <c r="T1113" s="304"/>
      <c r="U1113" s="304"/>
      <c r="V1113" s="304"/>
      <c r="W1113" s="304" t="s">
        <v>235</v>
      </c>
      <c r="X1113" s="304" t="s">
        <v>205</v>
      </c>
      <c r="Y1113" s="366">
        <f t="shared" si="327"/>
        <v>424.8</v>
      </c>
      <c r="Z1113" s="304"/>
      <c r="AA1113" s="304"/>
      <c r="AB1113" s="304" t="s">
        <v>205</v>
      </c>
      <c r="AC1113" s="304">
        <v>230</v>
      </c>
      <c r="AD1113" s="366">
        <v>704.96</v>
      </c>
      <c r="AE1113" s="304">
        <v>559.6</v>
      </c>
      <c r="AF1113" s="331" t="e">
        <f>EXP(IF(X1113="A",LN(#REF!),IF(X1113="B",LN(#REF!),IF(OR(X1113="C",X1113="D",X1113="CD"),LN(#REF!)+((LN(#REF!)-LN(#REF!))/(1+(EXP(LN(#REF!)-LN(AC1113))/#REF!))),IF(X1113="E",LN(204.2),"N/A")))))</f>
        <v>#REF!</v>
      </c>
      <c r="AG1113" s="304">
        <v>0.33</v>
      </c>
      <c r="AH1113" s="304">
        <v>0.173564</v>
      </c>
      <c r="AI1113" s="312"/>
      <c r="AJ1113" s="332">
        <v>760</v>
      </c>
      <c r="AK1113" s="304">
        <f t="shared" si="326"/>
        <v>760</v>
      </c>
      <c r="AL1113" s="304">
        <f>IF(AH1113&lt;=0.0022,0.2,0.43)</f>
        <v>0.43</v>
      </c>
      <c r="AM1113" s="389" t="str">
        <f t="shared" si="331"/>
        <v/>
      </c>
      <c r="AN1113" s="304"/>
      <c r="AO1113" s="304"/>
      <c r="AP1113" s="312"/>
      <c r="AQ1113" s="312"/>
      <c r="AR1113" s="312"/>
      <c r="AS1113" s="312"/>
      <c r="AT1113" s="312"/>
      <c r="AU1113" s="329">
        <f>VLOOKUP(C1113,[1]world!$A$2:$B$3555,2,FALSE)</f>
        <v>3</v>
      </c>
      <c r="AV1113" s="329">
        <v>547</v>
      </c>
      <c r="AW1113" s="304">
        <v>0.37</v>
      </c>
      <c r="AX1113" s="304">
        <v>-999</v>
      </c>
      <c r="AY1113" s="304">
        <v>-999</v>
      </c>
      <c r="AZ1113" s="304">
        <v>-999</v>
      </c>
      <c r="BA1113" s="304">
        <v>-999</v>
      </c>
      <c r="BB1113" s="304">
        <v>-999</v>
      </c>
      <c r="BC1113" s="304">
        <v>-999</v>
      </c>
      <c r="BD1113" s="304">
        <v>-999</v>
      </c>
      <c r="BE1113" s="304">
        <v>-999</v>
      </c>
      <c r="BF1113" s="304">
        <v>-999</v>
      </c>
      <c r="BG1113" s="304">
        <v>-999</v>
      </c>
      <c r="BH1113" s="304">
        <v>-999</v>
      </c>
      <c r="BI1113" s="304">
        <v>-999</v>
      </c>
      <c r="BJ1113" s="304" t="s">
        <v>4954</v>
      </c>
      <c r="BK1113" s="304" t="s">
        <v>4954</v>
      </c>
      <c r="BL1113" s="304" t="s">
        <v>4954</v>
      </c>
    </row>
    <row r="1114" spans="1:64" ht="15" hidden="1" customHeight="1" x14ac:dyDescent="0.2">
      <c r="A1114" s="304" t="s">
        <v>4922</v>
      </c>
      <c r="B1114" s="304" t="s">
        <v>5968</v>
      </c>
      <c r="C1114" s="304">
        <v>1118</v>
      </c>
      <c r="D1114" s="349" t="s">
        <v>314</v>
      </c>
      <c r="E1114" s="309">
        <v>-999</v>
      </c>
      <c r="F1114" s="309"/>
      <c r="G1114" s="324">
        <v>22.863</v>
      </c>
      <c r="H1114" s="324">
        <v>121.083</v>
      </c>
      <c r="I1114" s="324" t="s">
        <v>214</v>
      </c>
      <c r="J1114" s="368">
        <f t="shared" ref="J1114:J1115" si="335">EXP(0.21*LN(Y1114)+0.33*LN(AF1114)+0.28*LN(AJ1114)+0.18*LN(AV1114))</f>
        <v>573.03864891895489</v>
      </c>
      <c r="K1114" s="331">
        <f t="shared" ref="K1114:K1115" si="336">SQRT(0.21*AA1114^2+0.33*AG1114^2+0.28*AL1114^2+0.18*AW1114^2)</f>
        <v>0.3735866699977396</v>
      </c>
      <c r="L1114" s="304" t="str">
        <f t="shared" si="325"/>
        <v>C</v>
      </c>
      <c r="M1114" s="388" t="s">
        <v>6093</v>
      </c>
      <c r="N1114" s="304"/>
      <c r="O1114" s="356"/>
      <c r="P1114" s="356"/>
      <c r="Q1114" s="356"/>
      <c r="R1114" s="304"/>
      <c r="S1114" s="304"/>
      <c r="T1114" s="304"/>
      <c r="U1114" s="304"/>
      <c r="V1114" s="304"/>
      <c r="W1114" s="304" t="s">
        <v>235</v>
      </c>
      <c r="X1114" s="304" t="s">
        <v>205</v>
      </c>
      <c r="Y1114" s="366">
        <f t="shared" si="327"/>
        <v>424.8</v>
      </c>
      <c r="Z1114" s="304"/>
      <c r="AA1114" s="331">
        <v>0.36</v>
      </c>
      <c r="AB1114" s="304" t="s">
        <v>205</v>
      </c>
      <c r="AC1114" s="304">
        <v>229</v>
      </c>
      <c r="AD1114" s="366">
        <v>0</v>
      </c>
      <c r="AE1114" s="304">
        <v>559.6</v>
      </c>
      <c r="AF1114" s="331">
        <f t="shared" ref="AF1114:AF1115" si="337">EXP(IF(X1114="A",LN(683.9),IF(X1114="B",LN(559.6),IF(OR(X1114="C",X1114="D",X1114="CD"),LN(225)+((LN(513)-LN(225))/(1+(EXP(LN(31.4)-LN(AC1114))/0.48))),IF(X1114="E",LN(204.2),"N/A")))))</f>
        <v>559.60000000000025</v>
      </c>
      <c r="AG1114" s="304">
        <v>0.33</v>
      </c>
      <c r="AH1114" s="304">
        <v>0.29762499999999997</v>
      </c>
      <c r="AI1114" s="312"/>
      <c r="AJ1114" s="332">
        <v>760</v>
      </c>
      <c r="AK1114" s="304">
        <f t="shared" si="326"/>
        <v>760</v>
      </c>
      <c r="AL1114" s="363">
        <v>0.43</v>
      </c>
      <c r="AM1114" s="389" t="str">
        <f t="shared" si="331"/>
        <v/>
      </c>
      <c r="AN1114" s="304"/>
      <c r="AO1114" s="304"/>
      <c r="AP1114" s="312"/>
      <c r="AQ1114" s="312"/>
      <c r="AR1114" s="312"/>
      <c r="AS1114" s="312"/>
      <c r="AT1114" s="312"/>
      <c r="AU1114" s="329">
        <f>VLOOKUP(C1114,[1]world!$A$2:$B$3555,2,FALSE)</f>
        <v>3</v>
      </c>
      <c r="AV1114" s="329">
        <v>547</v>
      </c>
      <c r="AW1114" s="304">
        <v>0.37</v>
      </c>
      <c r="AX1114" s="304">
        <v>-999</v>
      </c>
      <c r="AY1114" s="304">
        <v>-999</v>
      </c>
      <c r="AZ1114" s="304">
        <v>-999</v>
      </c>
      <c r="BA1114" s="304">
        <v>-999</v>
      </c>
      <c r="BB1114" s="304">
        <v>-999</v>
      </c>
      <c r="BC1114" s="304">
        <v>-999</v>
      </c>
      <c r="BD1114" s="304">
        <v>-999</v>
      </c>
      <c r="BE1114" s="304">
        <v>-999</v>
      </c>
      <c r="BF1114" s="304">
        <v>-999</v>
      </c>
      <c r="BG1114" s="304">
        <v>-999</v>
      </c>
      <c r="BH1114" s="304">
        <v>-999</v>
      </c>
      <c r="BI1114" s="304">
        <v>-999</v>
      </c>
      <c r="BJ1114" s="304" t="s">
        <v>4954</v>
      </c>
      <c r="BK1114" s="304" t="s">
        <v>4954</v>
      </c>
      <c r="BL1114" s="304" t="s">
        <v>4954</v>
      </c>
    </row>
    <row r="1115" spans="1:64" ht="15" hidden="1" customHeight="1" x14ac:dyDescent="0.2">
      <c r="A1115" s="304" t="s">
        <v>4922</v>
      </c>
      <c r="B1115" s="304" t="s">
        <v>5968</v>
      </c>
      <c r="C1115" s="304">
        <v>1119</v>
      </c>
      <c r="D1115" s="349" t="s">
        <v>310</v>
      </c>
      <c r="E1115" s="309">
        <v>-999</v>
      </c>
      <c r="F1115" s="309"/>
      <c r="G1115" s="324">
        <v>22.8078</v>
      </c>
      <c r="H1115" s="324">
        <v>121.086</v>
      </c>
      <c r="I1115" s="324" t="s">
        <v>214</v>
      </c>
      <c r="J1115" s="368">
        <f t="shared" si="335"/>
        <v>429.18704114955153</v>
      </c>
      <c r="K1115" s="331">
        <f t="shared" si="336"/>
        <v>0.3735866699977396</v>
      </c>
      <c r="L1115" s="304" t="str">
        <f t="shared" si="325"/>
        <v>C</v>
      </c>
      <c r="M1115" s="388" t="s">
        <v>6093</v>
      </c>
      <c r="N1115" s="304"/>
      <c r="O1115" s="356"/>
      <c r="P1115" s="356"/>
      <c r="Q1115" s="356"/>
      <c r="R1115" s="304"/>
      <c r="S1115" s="304"/>
      <c r="T1115" s="304"/>
      <c r="U1115" s="304"/>
      <c r="V1115" s="304"/>
      <c r="W1115" s="315" t="s">
        <v>311</v>
      </c>
      <c r="X1115" s="304" t="s">
        <v>206</v>
      </c>
      <c r="Y1115" s="366">
        <f t="shared" si="327"/>
        <v>338.6</v>
      </c>
      <c r="Z1115" s="304"/>
      <c r="AA1115" s="331">
        <v>0.36</v>
      </c>
      <c r="AB1115" s="304" t="s">
        <v>206</v>
      </c>
      <c r="AC1115" s="304">
        <v>100</v>
      </c>
      <c r="AD1115" s="366">
        <v>0</v>
      </c>
      <c r="AE1115" s="304">
        <v>500</v>
      </c>
      <c r="AF1115" s="331">
        <f t="shared" si="337"/>
        <v>370.31073725415177</v>
      </c>
      <c r="AG1115" s="304">
        <v>0.33</v>
      </c>
      <c r="AH1115" s="304">
        <v>1.4216599999999999E-2</v>
      </c>
      <c r="AI1115" s="312"/>
      <c r="AJ1115" s="332">
        <v>522</v>
      </c>
      <c r="AK1115" s="304">
        <f t="shared" si="326"/>
        <v>555</v>
      </c>
      <c r="AL1115" s="363">
        <v>0.43</v>
      </c>
      <c r="AM1115" s="389" t="str">
        <f t="shared" si="331"/>
        <v/>
      </c>
      <c r="AN1115" s="304"/>
      <c r="AO1115" s="304"/>
      <c r="AP1115" s="312"/>
      <c r="AQ1115" s="312"/>
      <c r="AR1115" s="312"/>
      <c r="AS1115" s="312"/>
      <c r="AT1115" s="312"/>
      <c r="AU1115" s="329">
        <f>VLOOKUP(C1115,[1]world!$A$2:$B$3555,2,FALSE)</f>
        <v>3</v>
      </c>
      <c r="AV1115" s="329">
        <v>547</v>
      </c>
      <c r="AW1115" s="304">
        <v>0.37</v>
      </c>
      <c r="AX1115" s="304">
        <v>-999</v>
      </c>
      <c r="AY1115" s="304">
        <v>-999</v>
      </c>
      <c r="AZ1115" s="304">
        <v>-999</v>
      </c>
      <c r="BA1115" s="304">
        <v>-999</v>
      </c>
      <c r="BB1115" s="304">
        <v>-999</v>
      </c>
      <c r="BC1115" s="304">
        <v>-999</v>
      </c>
      <c r="BD1115" s="304">
        <v>-999</v>
      </c>
      <c r="BE1115" s="304">
        <v>-999</v>
      </c>
      <c r="BF1115" s="304">
        <v>-999</v>
      </c>
      <c r="BG1115" s="304">
        <v>-999</v>
      </c>
      <c r="BH1115" s="304">
        <v>-999</v>
      </c>
      <c r="BI1115" s="304">
        <v>-999</v>
      </c>
      <c r="BJ1115" s="304" t="s">
        <v>4954</v>
      </c>
      <c r="BK1115" s="304" t="s">
        <v>4954</v>
      </c>
      <c r="BL1115" s="304" t="s">
        <v>4954</v>
      </c>
    </row>
    <row r="1116" spans="1:64" ht="15" hidden="1" customHeight="1" x14ac:dyDescent="0.2">
      <c r="A1116" s="304" t="s">
        <v>4922</v>
      </c>
      <c r="B1116" s="304" t="s">
        <v>5968</v>
      </c>
      <c r="C1116" s="304">
        <v>1120</v>
      </c>
      <c r="D1116" s="349" t="s">
        <v>304</v>
      </c>
      <c r="E1116" s="309">
        <v>-999</v>
      </c>
      <c r="F1116" s="309"/>
      <c r="G1116" s="324">
        <v>22.779</v>
      </c>
      <c r="H1116" s="324">
        <v>121.0543</v>
      </c>
      <c r="I1116" s="324" t="s">
        <v>214</v>
      </c>
      <c r="J1116" s="368">
        <f>IF(P1116&gt;0,IF(O1116&gt;=20,P1116,IF(#REF!="",IF(AS1116&gt;0,AS1116,IF(Y1116&gt;0,Y1116,"-")),IF(#REF!="",#REF!,#REF!))),IF(#REF!="",IF(AS1116&gt;0,AS1116,IF(Y1116&gt;0,Y1116,"-")),IF(#REF!="",#REF!,#REF!)))</f>
        <v>616.16999999999996</v>
      </c>
      <c r="K1116" s="331">
        <v>0.1</v>
      </c>
      <c r="L1116" s="304" t="str">
        <f t="shared" si="325"/>
        <v>C</v>
      </c>
      <c r="M1116" s="388">
        <v>0</v>
      </c>
      <c r="N1116" s="304"/>
      <c r="O1116" s="356">
        <v>31.6</v>
      </c>
      <c r="P1116" s="356">
        <v>616.16999999999996</v>
      </c>
      <c r="Q1116" s="309">
        <v>3280</v>
      </c>
      <c r="R1116" s="304" t="s">
        <v>5948</v>
      </c>
      <c r="S1116" s="304"/>
      <c r="T1116" s="304"/>
      <c r="U1116" s="304"/>
      <c r="V1116" s="304"/>
      <c r="W1116" s="304" t="s">
        <v>235</v>
      </c>
      <c r="X1116" s="304" t="s">
        <v>205</v>
      </c>
      <c r="Y1116" s="366">
        <f t="shared" si="327"/>
        <v>424.8</v>
      </c>
      <c r="Z1116" s="304"/>
      <c r="AA1116" s="304"/>
      <c r="AB1116" s="304" t="s">
        <v>205</v>
      </c>
      <c r="AC1116" s="304">
        <v>138</v>
      </c>
      <c r="AD1116" s="366">
        <v>616.16999999999996</v>
      </c>
      <c r="AE1116" s="304">
        <v>559.6</v>
      </c>
      <c r="AF1116" s="331" t="e">
        <f>EXP(IF(X1116="A",LN(#REF!),IF(X1116="B",LN(#REF!),IF(OR(X1116="C",X1116="D",X1116="CD"),LN(#REF!)+((LN(#REF!)-LN(#REF!))/(1+(EXP(LN(#REF!)-LN(AC1116))/#REF!))),IF(X1116="E",LN(204.2),"N/A")))))</f>
        <v>#REF!</v>
      </c>
      <c r="AG1116" s="304">
        <v>0.33</v>
      </c>
      <c r="AH1116" s="304">
        <v>0.26632800000000001</v>
      </c>
      <c r="AI1116" s="312"/>
      <c r="AJ1116" s="332">
        <v>760</v>
      </c>
      <c r="AK1116" s="304">
        <f t="shared" si="326"/>
        <v>760</v>
      </c>
      <c r="AL1116" s="304">
        <f>IF(AH1116&lt;=0.0022,0.2,0.43)</f>
        <v>0.43</v>
      </c>
      <c r="AM1116" s="389" t="str">
        <f t="shared" si="331"/>
        <v/>
      </c>
      <c r="AN1116" s="304"/>
      <c r="AO1116" s="304"/>
      <c r="AP1116" s="312"/>
      <c r="AQ1116" s="312"/>
      <c r="AR1116" s="312"/>
      <c r="AS1116" s="312"/>
      <c r="AT1116" s="312"/>
      <c r="AU1116" s="329">
        <f>VLOOKUP(C1116,[1]world!$A$2:$B$3555,2,FALSE)</f>
        <v>3</v>
      </c>
      <c r="AV1116" s="329">
        <v>547</v>
      </c>
      <c r="AW1116" s="304">
        <v>0.37</v>
      </c>
      <c r="AX1116" s="304">
        <v>-999</v>
      </c>
      <c r="AY1116" s="304">
        <v>-999</v>
      </c>
      <c r="AZ1116" s="304">
        <v>-999</v>
      </c>
      <c r="BA1116" s="304">
        <v>-999</v>
      </c>
      <c r="BB1116" s="304">
        <v>-999</v>
      </c>
      <c r="BC1116" s="304">
        <v>-999</v>
      </c>
      <c r="BD1116" s="304">
        <v>-999</v>
      </c>
      <c r="BE1116" s="304">
        <v>-999</v>
      </c>
      <c r="BF1116" s="304">
        <v>-999</v>
      </c>
      <c r="BG1116" s="304">
        <v>-999</v>
      </c>
      <c r="BH1116" s="304">
        <v>-999</v>
      </c>
      <c r="BI1116" s="304">
        <v>-999</v>
      </c>
      <c r="BJ1116" s="304" t="s">
        <v>4954</v>
      </c>
      <c r="BK1116" s="304" t="s">
        <v>4954</v>
      </c>
      <c r="BL1116" s="304" t="s">
        <v>4954</v>
      </c>
    </row>
    <row r="1117" spans="1:64" ht="15" hidden="1" customHeight="1" x14ac:dyDescent="0.2">
      <c r="A1117" s="304" t="s">
        <v>4922</v>
      </c>
      <c r="B1117" s="304" t="s">
        <v>5968</v>
      </c>
      <c r="C1117" s="304">
        <v>1121</v>
      </c>
      <c r="D1117" s="349" t="s">
        <v>396</v>
      </c>
      <c r="E1117" s="309">
        <v>-999</v>
      </c>
      <c r="F1117" s="309"/>
      <c r="G1117" s="324">
        <v>23.356300000000001</v>
      </c>
      <c r="H1117" s="324">
        <v>121.4603</v>
      </c>
      <c r="I1117" s="324" t="s">
        <v>214</v>
      </c>
      <c r="J1117" s="368">
        <f>IF(P1117&gt;0,IF(O1117&gt;=20,P1117,IF(#REF!="",IF(AS1117&gt;0,AS1117,IF(Y1117&gt;0,Y1117,"-")),IF(#REF!="",#REF!,#REF!))),IF(#REF!="",IF(AS1117&gt;0,AS1117,IF(Y1117&gt;0,Y1117,"-")),IF(#REF!="",#REF!,#REF!)))</f>
        <v>510.62</v>
      </c>
      <c r="K1117" s="331">
        <v>0.1</v>
      </c>
      <c r="L1117" s="304" t="str">
        <f t="shared" si="325"/>
        <v>C</v>
      </c>
      <c r="M1117" s="388">
        <v>0</v>
      </c>
      <c r="N1117" s="304"/>
      <c r="O1117" s="356">
        <v>32</v>
      </c>
      <c r="P1117" s="356">
        <v>510.62</v>
      </c>
      <c r="Q1117" s="309">
        <v>3281</v>
      </c>
      <c r="R1117" s="304" t="s">
        <v>5948</v>
      </c>
      <c r="S1117" s="304"/>
      <c r="T1117" s="304"/>
      <c r="U1117" s="304"/>
      <c r="V1117" s="304"/>
      <c r="W1117" s="315" t="s">
        <v>225</v>
      </c>
      <c r="X1117" s="304" t="s">
        <v>213</v>
      </c>
      <c r="Y1117" s="366">
        <f t="shared" si="327"/>
        <v>274.5</v>
      </c>
      <c r="Z1117" s="304"/>
      <c r="AA1117" s="304"/>
      <c r="AB1117" s="304" t="s">
        <v>213</v>
      </c>
      <c r="AC1117" s="304">
        <v>32</v>
      </c>
      <c r="AD1117" s="366">
        <v>510.62</v>
      </c>
      <c r="AE1117" s="304">
        <v>300</v>
      </c>
      <c r="AF1117" s="331" t="e">
        <f>EXP(IF(X1117="A",LN(#REF!),IF(X1117="B",LN(#REF!),IF(OR(X1117="C",X1117="D",X1117="CD"),LN(#REF!)+((LN(#REF!)-LN(#REF!))/(1+(EXP(LN(#REF!)-LN(AC1117))/#REF!))),IF(X1117="E",LN(204.2),"N/A")))))</f>
        <v>#REF!</v>
      </c>
      <c r="AG1117" s="304">
        <v>0.33</v>
      </c>
      <c r="AH1117" s="304">
        <v>0.102828</v>
      </c>
      <c r="AI1117" s="312"/>
      <c r="AJ1117" s="332">
        <v>760</v>
      </c>
      <c r="AK1117" s="304">
        <f t="shared" si="326"/>
        <v>760</v>
      </c>
      <c r="AL1117" s="304">
        <f>IF(AH1117&lt;=0.0022,0.2,0.43)</f>
        <v>0.43</v>
      </c>
      <c r="AM1117" s="389" t="str">
        <f t="shared" si="331"/>
        <v/>
      </c>
      <c r="AN1117" s="304"/>
      <c r="AO1117" s="304"/>
      <c r="AP1117" s="312"/>
      <c r="AQ1117" s="312"/>
      <c r="AR1117" s="312"/>
      <c r="AS1117" s="312"/>
      <c r="AT1117" s="312"/>
      <c r="AU1117" s="329">
        <f>VLOOKUP(C1117,[1]world!$A$2:$B$3555,2,FALSE)</f>
        <v>3</v>
      </c>
      <c r="AV1117" s="329">
        <v>547</v>
      </c>
      <c r="AW1117" s="304">
        <v>0.37</v>
      </c>
      <c r="AX1117" s="304">
        <v>-999</v>
      </c>
      <c r="AY1117" s="304">
        <v>-999</v>
      </c>
      <c r="AZ1117" s="304">
        <v>-999</v>
      </c>
      <c r="BA1117" s="304">
        <v>-999</v>
      </c>
      <c r="BB1117" s="304">
        <v>-999</v>
      </c>
      <c r="BC1117" s="304">
        <v>-999</v>
      </c>
      <c r="BD1117" s="304">
        <v>-999</v>
      </c>
      <c r="BE1117" s="304">
        <v>-999</v>
      </c>
      <c r="BF1117" s="304">
        <v>-999</v>
      </c>
      <c r="BG1117" s="304">
        <v>-999</v>
      </c>
      <c r="BH1117" s="304">
        <v>-999</v>
      </c>
      <c r="BI1117" s="304">
        <v>-999</v>
      </c>
      <c r="BJ1117" s="304" t="s">
        <v>4954</v>
      </c>
      <c r="BK1117" s="304" t="s">
        <v>4954</v>
      </c>
      <c r="BL1117" s="304" t="s">
        <v>4954</v>
      </c>
    </row>
    <row r="1118" spans="1:64" ht="15" hidden="1" customHeight="1" x14ac:dyDescent="0.2">
      <c r="A1118" s="304" t="s">
        <v>4922</v>
      </c>
      <c r="B1118" s="304" t="s">
        <v>5968</v>
      </c>
      <c r="C1118" s="304">
        <v>1122</v>
      </c>
      <c r="D1118" s="349" t="s">
        <v>375</v>
      </c>
      <c r="E1118" s="309">
        <v>-999</v>
      </c>
      <c r="F1118" s="309"/>
      <c r="G1118" s="324">
        <v>23.246200000000002</v>
      </c>
      <c r="H1118" s="324">
        <v>121.4055</v>
      </c>
      <c r="I1118" s="324" t="s">
        <v>214</v>
      </c>
      <c r="J1118" s="368">
        <f>IF(P1118&gt;0,IF(O1118&gt;=20,P1118,IF(#REF!="",IF(AS1118&gt;0,AS1118,IF(Y1118&gt;0,Y1118,"-")),IF(#REF!="",#REF!,#REF!))),IF(#REF!="",IF(AS1118&gt;0,AS1118,IF(Y1118&gt;0,Y1118,"-")),IF(#REF!="",#REF!,#REF!)))</f>
        <v>734.26</v>
      </c>
      <c r="K1118" s="331">
        <v>0.1</v>
      </c>
      <c r="L1118" s="304" t="str">
        <f t="shared" si="325"/>
        <v>C</v>
      </c>
      <c r="M1118" s="388">
        <v>0</v>
      </c>
      <c r="N1118" s="304"/>
      <c r="O1118" s="356">
        <v>32</v>
      </c>
      <c r="P1118" s="356">
        <v>734.26</v>
      </c>
      <c r="Q1118" s="309">
        <v>3282</v>
      </c>
      <c r="R1118" s="304" t="s">
        <v>5948</v>
      </c>
      <c r="S1118" s="304"/>
      <c r="T1118" s="304"/>
      <c r="U1118" s="304"/>
      <c r="V1118" s="304"/>
      <c r="W1118" s="304" t="s">
        <v>235</v>
      </c>
      <c r="X1118" s="304" t="s">
        <v>205</v>
      </c>
      <c r="Y1118" s="366">
        <f t="shared" si="327"/>
        <v>424.8</v>
      </c>
      <c r="Z1118" s="304"/>
      <c r="AA1118" s="304"/>
      <c r="AB1118" s="304" t="s">
        <v>205</v>
      </c>
      <c r="AC1118" s="304">
        <v>34</v>
      </c>
      <c r="AD1118" s="366">
        <v>734.26</v>
      </c>
      <c r="AE1118" s="304">
        <v>559.6</v>
      </c>
      <c r="AF1118" s="331" t="e">
        <f>EXP(IF(X1118="A",LN(#REF!),IF(X1118="B",LN(#REF!),IF(OR(X1118="C",X1118="D",X1118="CD"),LN(#REF!)+((LN(#REF!)-LN(#REF!))/(1+(EXP(LN(#REF!)-LN(AC1118))/#REF!))),IF(X1118="E",LN(204.2),"N/A")))))</f>
        <v>#REF!</v>
      </c>
      <c r="AG1118" s="304">
        <v>0.33</v>
      </c>
      <c r="AH1118" s="304">
        <v>6.4649899999999996E-2</v>
      </c>
      <c r="AI1118" s="312"/>
      <c r="AJ1118" s="332">
        <v>760</v>
      </c>
      <c r="AK1118" s="304">
        <f t="shared" si="326"/>
        <v>760</v>
      </c>
      <c r="AL1118" s="304">
        <f>IF(AH1118&lt;=0.0022,0.2,0.43)</f>
        <v>0.43</v>
      </c>
      <c r="AM1118" s="389" t="str">
        <f t="shared" si="331"/>
        <v/>
      </c>
      <c r="AN1118" s="304"/>
      <c r="AO1118" s="304"/>
      <c r="AP1118" s="312"/>
      <c r="AQ1118" s="312"/>
      <c r="AR1118" s="312"/>
      <c r="AS1118" s="312"/>
      <c r="AT1118" s="312"/>
      <c r="AU1118" s="329">
        <f>VLOOKUP(C1118,[1]world!$A$2:$B$3555,2,FALSE)</f>
        <v>7</v>
      </c>
      <c r="AV1118" s="329">
        <v>388</v>
      </c>
      <c r="AW1118" s="304">
        <v>0.37</v>
      </c>
      <c r="AX1118" s="304">
        <v>-999</v>
      </c>
      <c r="AY1118" s="304">
        <v>-999</v>
      </c>
      <c r="AZ1118" s="304">
        <v>-999</v>
      </c>
      <c r="BA1118" s="304">
        <v>-999</v>
      </c>
      <c r="BB1118" s="304">
        <v>-999</v>
      </c>
      <c r="BC1118" s="304">
        <v>-999</v>
      </c>
      <c r="BD1118" s="304">
        <v>-999</v>
      </c>
      <c r="BE1118" s="304">
        <v>-999</v>
      </c>
      <c r="BF1118" s="304">
        <v>-999</v>
      </c>
      <c r="BG1118" s="304">
        <v>-999</v>
      </c>
      <c r="BH1118" s="304">
        <v>-999</v>
      </c>
      <c r="BI1118" s="304">
        <v>-999</v>
      </c>
      <c r="BJ1118" s="304" t="s">
        <v>4954</v>
      </c>
      <c r="BK1118" s="304" t="s">
        <v>4954</v>
      </c>
      <c r="BL1118" s="304" t="s">
        <v>4954</v>
      </c>
    </row>
    <row r="1119" spans="1:64" ht="15" hidden="1" customHeight="1" x14ac:dyDescent="0.2">
      <c r="A1119" s="304" t="s">
        <v>4922</v>
      </c>
      <c r="B1119" s="304" t="s">
        <v>5968</v>
      </c>
      <c r="C1119" s="304">
        <v>1123</v>
      </c>
      <c r="D1119" s="349" t="s">
        <v>369</v>
      </c>
      <c r="E1119" s="309">
        <v>-999</v>
      </c>
      <c r="F1119" s="309"/>
      <c r="G1119" s="324">
        <v>23.193000000000001</v>
      </c>
      <c r="H1119" s="324">
        <v>121.3878</v>
      </c>
      <c r="I1119" s="324" t="s">
        <v>214</v>
      </c>
      <c r="J1119" s="368">
        <f>IF(P1119&gt;0,IF(O1119&gt;=20,P1119,IF(#REF!="",IF(AS1119&gt;0,AS1119,IF(Y1119&gt;0,Y1119,"-")),IF(#REF!="",#REF!,#REF!))),IF(#REF!="",IF(AS1119&gt;0,AS1119,IF(Y1119&gt;0,Y1119,"-")),IF(#REF!="",#REF!,#REF!)))</f>
        <v>670.8</v>
      </c>
      <c r="K1119" s="331">
        <v>0.1</v>
      </c>
      <c r="L1119" s="304" t="str">
        <f t="shared" si="325"/>
        <v>C</v>
      </c>
      <c r="M1119" s="388">
        <v>0</v>
      </c>
      <c r="N1119" s="304"/>
      <c r="O1119" s="356">
        <v>31.5</v>
      </c>
      <c r="P1119" s="356">
        <v>670.8</v>
      </c>
      <c r="Q1119" s="309">
        <v>3314</v>
      </c>
      <c r="R1119" s="304" t="s">
        <v>5948</v>
      </c>
      <c r="S1119" s="304"/>
      <c r="T1119" s="304"/>
      <c r="U1119" s="304"/>
      <c r="V1119" s="304"/>
      <c r="W1119" s="315" t="s">
        <v>225</v>
      </c>
      <c r="X1119" s="304" t="s">
        <v>213</v>
      </c>
      <c r="Y1119" s="366">
        <f t="shared" si="327"/>
        <v>274.5</v>
      </c>
      <c r="Z1119" s="304"/>
      <c r="AA1119" s="304"/>
      <c r="AB1119" s="304" t="s">
        <v>213</v>
      </c>
      <c r="AC1119" s="304">
        <v>5</v>
      </c>
      <c r="AD1119" s="366">
        <v>670.8</v>
      </c>
      <c r="AE1119" s="304">
        <v>200</v>
      </c>
      <c r="AF1119" s="331" t="e">
        <f>EXP(IF(X1119="A",LN(#REF!),IF(X1119="B",LN(#REF!),IF(OR(X1119="C",X1119="D",X1119="CD"),LN(#REF!)+((LN(#REF!)-LN(#REF!))/(1+(EXP(LN(#REF!)-LN(AC1119))/#REF!))),IF(X1119="E",LN(204.2),"N/A")))))</f>
        <v>#REF!</v>
      </c>
      <c r="AG1119" s="304">
        <v>0.33</v>
      </c>
      <c r="AH1119" s="304">
        <v>9.4414999999999999E-2</v>
      </c>
      <c r="AI1119" s="312"/>
      <c r="AJ1119" s="332">
        <v>760</v>
      </c>
      <c r="AK1119" s="304">
        <f t="shared" si="326"/>
        <v>760</v>
      </c>
      <c r="AL1119" s="304">
        <f>IF(AH1119&lt;=0.0022,0.2,0.43)</f>
        <v>0.43</v>
      </c>
      <c r="AM1119" s="389" t="str">
        <f t="shared" si="331"/>
        <v/>
      </c>
      <c r="AN1119" s="304"/>
      <c r="AO1119" s="304"/>
      <c r="AP1119" s="312"/>
      <c r="AQ1119" s="312"/>
      <c r="AR1119" s="312"/>
      <c r="AS1119" s="312"/>
      <c r="AT1119" s="312"/>
      <c r="AU1119" s="329">
        <f>VLOOKUP(C1119,[1]world!$A$2:$B$3555,2,FALSE)</f>
        <v>3</v>
      </c>
      <c r="AV1119" s="329">
        <v>547</v>
      </c>
      <c r="AW1119" s="304">
        <v>0.37</v>
      </c>
      <c r="AX1119" s="304">
        <v>-999</v>
      </c>
      <c r="AY1119" s="304">
        <v>-999</v>
      </c>
      <c r="AZ1119" s="304">
        <v>-999</v>
      </c>
      <c r="BA1119" s="304">
        <v>-999</v>
      </c>
      <c r="BB1119" s="304">
        <v>-999</v>
      </c>
      <c r="BC1119" s="304">
        <v>-999</v>
      </c>
      <c r="BD1119" s="304">
        <v>-999</v>
      </c>
      <c r="BE1119" s="304">
        <v>-999</v>
      </c>
      <c r="BF1119" s="304">
        <v>-999</v>
      </c>
      <c r="BG1119" s="304">
        <v>-999</v>
      </c>
      <c r="BH1119" s="304">
        <v>-999</v>
      </c>
      <c r="BI1119" s="304">
        <v>-999</v>
      </c>
      <c r="BJ1119" s="304" t="s">
        <v>4954</v>
      </c>
      <c r="BK1119" s="304" t="s">
        <v>4954</v>
      </c>
      <c r="BL1119" s="304" t="s">
        <v>4954</v>
      </c>
    </row>
    <row r="1120" spans="1:64" ht="15" hidden="1" customHeight="1" x14ac:dyDescent="0.2">
      <c r="A1120" s="304" t="s">
        <v>4922</v>
      </c>
      <c r="B1120" s="304" t="s">
        <v>5968</v>
      </c>
      <c r="C1120" s="304">
        <v>1124</v>
      </c>
      <c r="D1120" s="349" t="s">
        <v>309</v>
      </c>
      <c r="E1120" s="309">
        <v>-999</v>
      </c>
      <c r="F1120" s="309"/>
      <c r="G1120" s="324">
        <v>22.7988</v>
      </c>
      <c r="H1120" s="324">
        <v>121.1855</v>
      </c>
      <c r="I1120" s="324" t="s">
        <v>214</v>
      </c>
      <c r="J1120" s="368">
        <f>EXP(0.21*LN(Y1120)+0.33*LN(AF1120)+0.28*LN(AJ1120)+0.18*LN(AV1120))</f>
        <v>538.68626955783361</v>
      </c>
      <c r="K1120" s="331">
        <f>SQRT(0.21*AA1120^2+0.33*AG1120^2+0.28*AL1120^2+0.18*AW1120^2)</f>
        <v>0.3735866699977396</v>
      </c>
      <c r="L1120" s="304" t="str">
        <f t="shared" si="325"/>
        <v>C</v>
      </c>
      <c r="M1120" s="388" t="s">
        <v>6093</v>
      </c>
      <c r="N1120" s="304"/>
      <c r="O1120" s="356"/>
      <c r="P1120" s="356"/>
      <c r="Q1120" s="356"/>
      <c r="R1120" s="304"/>
      <c r="S1120" s="304"/>
      <c r="T1120" s="304"/>
      <c r="U1120" s="304"/>
      <c r="V1120" s="304"/>
      <c r="W1120" s="304" t="s">
        <v>235</v>
      </c>
      <c r="X1120" s="304" t="s">
        <v>205</v>
      </c>
      <c r="Y1120" s="366">
        <f t="shared" si="327"/>
        <v>424.8</v>
      </c>
      <c r="Z1120" s="304"/>
      <c r="AA1120" s="331">
        <v>0.36</v>
      </c>
      <c r="AB1120" s="304" t="s">
        <v>205</v>
      </c>
      <c r="AC1120" s="304">
        <v>30</v>
      </c>
      <c r="AD1120" s="366">
        <v>0</v>
      </c>
      <c r="AE1120" s="304">
        <v>559.6</v>
      </c>
      <c r="AF1120" s="331">
        <f>EXP(IF(X1120="A",LN(683.9),IF(X1120="B",LN(559.6),IF(OR(X1120="C",X1120="D",X1120="CD"),LN(225)+((LN(513)-LN(225))/(1+(EXP(LN(31.4)-LN(AC1120))/0.48))),IF(X1120="E",LN(204.2),"N/A")))))</f>
        <v>559.60000000000025</v>
      </c>
      <c r="AG1120" s="304">
        <v>0.33</v>
      </c>
      <c r="AH1120" s="304">
        <v>2.5285100000000001E-2</v>
      </c>
      <c r="AI1120" s="312"/>
      <c r="AJ1120" s="332">
        <v>760</v>
      </c>
      <c r="AK1120" s="304">
        <f t="shared" si="326"/>
        <v>760</v>
      </c>
      <c r="AL1120" s="363">
        <v>0.43</v>
      </c>
      <c r="AM1120" s="389" t="str">
        <f t="shared" si="331"/>
        <v/>
      </c>
      <c r="AN1120" s="304"/>
      <c r="AO1120" s="304"/>
      <c r="AP1120" s="312"/>
      <c r="AQ1120" s="312"/>
      <c r="AR1120" s="312"/>
      <c r="AS1120" s="312"/>
      <c r="AT1120" s="312"/>
      <c r="AU1120" s="329">
        <f>VLOOKUP(C1120,[1]world!$A$2:$B$3555,2,FALSE)</f>
        <v>7</v>
      </c>
      <c r="AV1120" s="329">
        <v>388</v>
      </c>
      <c r="AW1120" s="304">
        <v>0.37</v>
      </c>
      <c r="AX1120" s="304">
        <v>-999</v>
      </c>
      <c r="AY1120" s="304">
        <v>-999</v>
      </c>
      <c r="AZ1120" s="304">
        <v>-999</v>
      </c>
      <c r="BA1120" s="304">
        <v>-999</v>
      </c>
      <c r="BB1120" s="304">
        <v>-999</v>
      </c>
      <c r="BC1120" s="304">
        <v>-999</v>
      </c>
      <c r="BD1120" s="304">
        <v>-999</v>
      </c>
      <c r="BE1120" s="304">
        <v>-999</v>
      </c>
      <c r="BF1120" s="304">
        <v>-999</v>
      </c>
      <c r="BG1120" s="304">
        <v>-999</v>
      </c>
      <c r="BH1120" s="304">
        <v>-999</v>
      </c>
      <c r="BI1120" s="304">
        <v>-999</v>
      </c>
      <c r="BJ1120" s="304" t="s">
        <v>4954</v>
      </c>
      <c r="BK1120" s="304" t="s">
        <v>4954</v>
      </c>
      <c r="BL1120" s="304" t="s">
        <v>4954</v>
      </c>
    </row>
    <row r="1121" spans="1:64" ht="15" hidden="1" customHeight="1" x14ac:dyDescent="0.2">
      <c r="A1121" s="304" t="s">
        <v>208</v>
      </c>
      <c r="B1121" s="304" t="s">
        <v>5968</v>
      </c>
      <c r="C1121" s="304">
        <v>1125</v>
      </c>
      <c r="D1121" s="349" t="s">
        <v>360</v>
      </c>
      <c r="E1121" s="309">
        <v>-999</v>
      </c>
      <c r="F1121" s="309"/>
      <c r="G1121" s="324">
        <v>23.151199999999999</v>
      </c>
      <c r="H1121" s="324">
        <v>121.19799999999999</v>
      </c>
      <c r="I1121" s="324" t="s">
        <v>214</v>
      </c>
      <c r="J1121" s="368">
        <f>AD1121</f>
        <v>728.01</v>
      </c>
      <c r="K1121" s="331">
        <v>0.1</v>
      </c>
      <c r="L1121" s="304" t="str">
        <f t="shared" si="325"/>
        <v>C</v>
      </c>
      <c r="M1121" s="388">
        <v>0</v>
      </c>
      <c r="N1121" s="304"/>
      <c r="O1121" s="356"/>
      <c r="P1121" s="356"/>
      <c r="Q1121" s="356"/>
      <c r="R1121" s="304" t="s">
        <v>209</v>
      </c>
      <c r="S1121" s="304"/>
      <c r="T1121" s="304"/>
      <c r="U1121" s="304"/>
      <c r="V1121" s="304"/>
      <c r="W1121" s="304" t="s">
        <v>204</v>
      </c>
      <c r="X1121" s="304" t="s">
        <v>205</v>
      </c>
      <c r="Y1121" s="366">
        <f t="shared" si="327"/>
        <v>424.8</v>
      </c>
      <c r="Z1121" s="304"/>
      <c r="AA1121" s="304"/>
      <c r="AB1121" s="304" t="s">
        <v>205</v>
      </c>
      <c r="AC1121" s="304">
        <v>295</v>
      </c>
      <c r="AD1121" s="366">
        <v>728.01</v>
      </c>
      <c r="AE1121" s="304">
        <v>559.6</v>
      </c>
      <c r="AF1121" s="331" t="e">
        <f>EXP(IF(X1121="A",LN(#REF!),IF(X1121="B",LN(#REF!),IF(OR(X1121="C",X1121="D",X1121="CD"),LN(#REF!)+((LN(#REF!)-LN(#REF!))/(1+(EXP(LN(#REF!)-LN(AC1121))/#REF!))),IF(X1121="E",LN(204.2),"N/A")))))</f>
        <v>#REF!</v>
      </c>
      <c r="AG1121" s="304">
        <v>0.33</v>
      </c>
      <c r="AH1121" s="304">
        <v>4.9995999999999999E-2</v>
      </c>
      <c r="AI1121" s="312"/>
      <c r="AJ1121" s="332">
        <v>760</v>
      </c>
      <c r="AK1121" s="304">
        <f t="shared" si="326"/>
        <v>760</v>
      </c>
      <c r="AL1121" s="304">
        <f>IF(AH1121&lt;=0.0022,0.2,0.43)</f>
        <v>0.43</v>
      </c>
      <c r="AM1121" s="389" t="str">
        <f t="shared" si="331"/>
        <v/>
      </c>
      <c r="AN1121" s="304"/>
      <c r="AO1121" s="304"/>
      <c r="AP1121" s="312"/>
      <c r="AQ1121" s="312"/>
      <c r="AR1121" s="312"/>
      <c r="AS1121" s="312"/>
      <c r="AT1121" s="312"/>
      <c r="AU1121" s="329">
        <f>VLOOKUP(C1121,[1]world!$A$2:$B$3555,2,FALSE)</f>
        <v>3</v>
      </c>
      <c r="AV1121" s="329">
        <v>547</v>
      </c>
      <c r="AW1121" s="304">
        <v>0.37</v>
      </c>
      <c r="AX1121" s="304">
        <v>-999</v>
      </c>
      <c r="AY1121" s="304">
        <v>-999</v>
      </c>
      <c r="AZ1121" s="304">
        <v>-999</v>
      </c>
      <c r="BA1121" s="304">
        <v>-999</v>
      </c>
      <c r="BB1121" s="304">
        <v>-999</v>
      </c>
      <c r="BC1121" s="304">
        <v>-999</v>
      </c>
      <c r="BD1121" s="304">
        <v>-999</v>
      </c>
      <c r="BE1121" s="304">
        <v>-999</v>
      </c>
      <c r="BF1121" s="304">
        <v>-999</v>
      </c>
      <c r="BG1121" s="304">
        <v>-999</v>
      </c>
      <c r="BH1121" s="304">
        <v>-999</v>
      </c>
      <c r="BI1121" s="304">
        <v>-999</v>
      </c>
      <c r="BJ1121" s="304" t="s">
        <v>4954</v>
      </c>
      <c r="BK1121" s="304" t="s">
        <v>4954</v>
      </c>
      <c r="BL1121" s="304" t="s">
        <v>4954</v>
      </c>
    </row>
    <row r="1122" spans="1:64" ht="15" hidden="1" customHeight="1" x14ac:dyDescent="0.2">
      <c r="A1122" s="304" t="s">
        <v>4922</v>
      </c>
      <c r="B1122" s="304" t="s">
        <v>5968</v>
      </c>
      <c r="C1122" s="304">
        <v>1126</v>
      </c>
      <c r="D1122" s="349" t="s">
        <v>356</v>
      </c>
      <c r="E1122" s="309">
        <v>-999</v>
      </c>
      <c r="F1122" s="309"/>
      <c r="G1122" s="324">
        <v>23.1342</v>
      </c>
      <c r="H1122" s="324">
        <v>121.1177</v>
      </c>
      <c r="I1122" s="324" t="s">
        <v>214</v>
      </c>
      <c r="J1122" s="368">
        <f>P1122</f>
        <v>418.24</v>
      </c>
      <c r="K1122" s="331">
        <v>0.1</v>
      </c>
      <c r="L1122" s="304" t="str">
        <f t="shared" si="325"/>
        <v>C</v>
      </c>
      <c r="M1122" s="388">
        <v>0</v>
      </c>
      <c r="N1122" s="304"/>
      <c r="O1122" s="356">
        <v>32</v>
      </c>
      <c r="P1122" s="304">
        <v>418.24</v>
      </c>
      <c r="Q1122" s="309">
        <v>2263</v>
      </c>
      <c r="R1122" s="304" t="s">
        <v>5948</v>
      </c>
      <c r="S1122" s="304"/>
      <c r="T1122" s="304"/>
      <c r="U1122" s="304"/>
      <c r="V1122" s="304"/>
      <c r="W1122" s="315" t="s">
        <v>273</v>
      </c>
      <c r="X1122" s="304" t="s">
        <v>213</v>
      </c>
      <c r="Y1122" s="366">
        <f t="shared" si="327"/>
        <v>274.5</v>
      </c>
      <c r="Z1122" s="304"/>
      <c r="AA1122" s="304"/>
      <c r="AB1122" s="304" t="s">
        <v>213</v>
      </c>
      <c r="AC1122" s="304">
        <v>443</v>
      </c>
      <c r="AD1122" s="366">
        <v>418.24</v>
      </c>
      <c r="AE1122" s="304">
        <v>500</v>
      </c>
      <c r="AF1122" s="331" t="e">
        <f>EXP(IF(X1122="A",LN(#REF!),IF(X1122="B",LN(#REF!),IF(OR(X1122="C",X1122="D",X1122="CD"),LN(#REF!)+((LN(#REF!)-LN(#REF!))/(1+(EXP(LN(#REF!)-LN(AC1122))/#REF!))),IF(X1122="E",LN(204.2),"N/A")))))</f>
        <v>#REF!</v>
      </c>
      <c r="AG1122" s="304">
        <v>0.33</v>
      </c>
      <c r="AH1122" s="304">
        <v>0.124915</v>
      </c>
      <c r="AI1122" s="312"/>
      <c r="AJ1122" s="332">
        <v>760</v>
      </c>
      <c r="AK1122" s="304">
        <f t="shared" si="326"/>
        <v>760</v>
      </c>
      <c r="AL1122" s="304">
        <f>IF(AH1122&lt;=0.0022,0.2,0.43)</f>
        <v>0.43</v>
      </c>
      <c r="AM1122" s="389" t="str">
        <f t="shared" si="331"/>
        <v/>
      </c>
      <c r="AN1122" s="304"/>
      <c r="AO1122" s="304"/>
      <c r="AP1122" s="312"/>
      <c r="AQ1122" s="312"/>
      <c r="AR1122" s="312"/>
      <c r="AS1122" s="312"/>
      <c r="AT1122" s="312"/>
      <c r="AU1122" s="329">
        <f>VLOOKUP(C1122,[1]world!$A$2:$B$3555,2,FALSE)</f>
        <v>3</v>
      </c>
      <c r="AV1122" s="329">
        <v>547</v>
      </c>
      <c r="AW1122" s="304">
        <v>0.37</v>
      </c>
      <c r="AX1122" s="304">
        <v>-999</v>
      </c>
      <c r="AY1122" s="304">
        <v>-999</v>
      </c>
      <c r="AZ1122" s="304">
        <v>-999</v>
      </c>
      <c r="BA1122" s="304">
        <v>-999</v>
      </c>
      <c r="BB1122" s="304">
        <v>-999</v>
      </c>
      <c r="BC1122" s="304">
        <v>-999</v>
      </c>
      <c r="BD1122" s="304">
        <v>-999</v>
      </c>
      <c r="BE1122" s="304">
        <v>-999</v>
      </c>
      <c r="BF1122" s="304">
        <v>-999</v>
      </c>
      <c r="BG1122" s="304">
        <v>-999</v>
      </c>
      <c r="BH1122" s="304">
        <v>-999</v>
      </c>
      <c r="BI1122" s="304">
        <v>-999</v>
      </c>
      <c r="BJ1122" s="304" t="s">
        <v>4954</v>
      </c>
      <c r="BK1122" s="304" t="s">
        <v>4954</v>
      </c>
      <c r="BL1122" s="304" t="s">
        <v>4954</v>
      </c>
    </row>
    <row r="1123" spans="1:64" ht="15" hidden="1" customHeight="1" x14ac:dyDescent="0.2">
      <c r="A1123" s="304" t="s">
        <v>208</v>
      </c>
      <c r="B1123" s="304" t="s">
        <v>5968</v>
      </c>
      <c r="C1123" s="304">
        <v>1127</v>
      </c>
      <c r="D1123" s="349" t="s">
        <v>337</v>
      </c>
      <c r="E1123" s="309">
        <v>-999</v>
      </c>
      <c r="F1123" s="309"/>
      <c r="G1123" s="324">
        <v>23.000699999999998</v>
      </c>
      <c r="H1123" s="324">
        <v>121.27670000000001</v>
      </c>
      <c r="I1123" s="324" t="s">
        <v>214</v>
      </c>
      <c r="J1123" s="368">
        <f>AD1123</f>
        <v>845.34</v>
      </c>
      <c r="K1123" s="331">
        <v>0.1</v>
      </c>
      <c r="L1123" s="304" t="str">
        <f t="shared" si="325"/>
        <v>B</v>
      </c>
      <c r="M1123" s="388">
        <v>0</v>
      </c>
      <c r="N1123" s="304"/>
      <c r="O1123" s="356"/>
      <c r="P1123" s="356"/>
      <c r="Q1123" s="356"/>
      <c r="R1123" s="304" t="s">
        <v>209</v>
      </c>
      <c r="S1123" s="304"/>
      <c r="T1123" s="304"/>
      <c r="U1123" s="304"/>
      <c r="V1123" s="304"/>
      <c r="W1123" s="304" t="s">
        <v>235</v>
      </c>
      <c r="X1123" s="304" t="s">
        <v>205</v>
      </c>
      <c r="Y1123" s="366">
        <f t="shared" si="327"/>
        <v>424.8</v>
      </c>
      <c r="Z1123" s="304"/>
      <c r="AA1123" s="304"/>
      <c r="AB1123" s="304" t="s">
        <v>205</v>
      </c>
      <c r="AC1123" s="304">
        <v>28</v>
      </c>
      <c r="AD1123" s="366">
        <v>845.34</v>
      </c>
      <c r="AE1123" s="304">
        <v>559.6</v>
      </c>
      <c r="AF1123" s="331" t="e">
        <f>EXP(IF(X1123="A",LN(#REF!),IF(X1123="B",LN(#REF!),IF(OR(X1123="C",X1123="D",X1123="CD"),LN(#REF!)+((LN(#REF!)-LN(#REF!))/(1+(EXP(LN(#REF!)-LN(AC1123))/#REF!))),IF(X1123="E",LN(204.2),"N/A")))))</f>
        <v>#REF!</v>
      </c>
      <c r="AG1123" s="304">
        <v>0.33</v>
      </c>
      <c r="AH1123" s="304">
        <v>3.11092E-2</v>
      </c>
      <c r="AI1123" s="312"/>
      <c r="AJ1123" s="332">
        <v>760</v>
      </c>
      <c r="AK1123" s="304">
        <f t="shared" si="326"/>
        <v>760</v>
      </c>
      <c r="AL1123" s="304">
        <f>IF(AH1123&lt;=0.0022,0.2,0.43)</f>
        <v>0.43</v>
      </c>
      <c r="AM1123" s="389" t="str">
        <f t="shared" si="331"/>
        <v/>
      </c>
      <c r="AN1123" s="304"/>
      <c r="AO1123" s="304"/>
      <c r="AP1123" s="312"/>
      <c r="AQ1123" s="312"/>
      <c r="AR1123" s="312"/>
      <c r="AS1123" s="312"/>
      <c r="AT1123" s="312"/>
      <c r="AU1123" s="329">
        <f>VLOOKUP(C1123,[1]world!$A$2:$B$3555,2,FALSE)</f>
        <v>3</v>
      </c>
      <c r="AV1123" s="329">
        <v>547</v>
      </c>
      <c r="AW1123" s="304">
        <v>0.37</v>
      </c>
      <c r="AX1123" s="304">
        <v>19</v>
      </c>
      <c r="AY1123" s="304">
        <v>-999</v>
      </c>
      <c r="AZ1123" s="304">
        <v>-999</v>
      </c>
      <c r="BA1123" s="304">
        <v>19</v>
      </c>
      <c r="BB1123" s="304">
        <v>-999</v>
      </c>
      <c r="BC1123" s="304">
        <v>-999</v>
      </c>
      <c r="BD1123" s="304">
        <v>-999</v>
      </c>
      <c r="BE1123" s="304">
        <v>-999</v>
      </c>
      <c r="BF1123" s="304">
        <v>-999</v>
      </c>
      <c r="BG1123" s="304">
        <v>-999</v>
      </c>
      <c r="BH1123" s="304">
        <v>-999</v>
      </c>
      <c r="BI1123" s="304">
        <v>-999</v>
      </c>
      <c r="BJ1123" s="304">
        <v>0</v>
      </c>
      <c r="BK1123" s="304" t="s">
        <v>4954</v>
      </c>
      <c r="BL1123" s="304" t="s">
        <v>4954</v>
      </c>
    </row>
    <row r="1124" spans="1:64" ht="15" hidden="1" customHeight="1" x14ac:dyDescent="0.2">
      <c r="A1124" s="304" t="s">
        <v>4922</v>
      </c>
      <c r="B1124" s="304" t="s">
        <v>5968</v>
      </c>
      <c r="C1124" s="304">
        <v>1128</v>
      </c>
      <c r="D1124" s="349" t="s">
        <v>338</v>
      </c>
      <c r="E1124" s="309">
        <v>-999</v>
      </c>
      <c r="F1124" s="309"/>
      <c r="G1124" s="324">
        <v>23.006799999999998</v>
      </c>
      <c r="H1124" s="324">
        <v>121.16549999999999</v>
      </c>
      <c r="I1124" s="324" t="s">
        <v>214</v>
      </c>
      <c r="J1124" s="368">
        <f>EXP(0.21*LN(Y1124)+0.33*LN(AF1124)+0.28*LN(AJ1124)+0.18*LN(AV1124))</f>
        <v>419.63135795440286</v>
      </c>
      <c r="K1124" s="331">
        <f>SQRT(0.21*AA1124^2+0.33*AG1124^2+0.28*AL1124^2+0.18*AW1124^2)</f>
        <v>0.3735866699977396</v>
      </c>
      <c r="L1124" s="304" t="str">
        <f t="shared" si="325"/>
        <v>C</v>
      </c>
      <c r="M1124" s="388" t="s">
        <v>6093</v>
      </c>
      <c r="N1124" s="304"/>
      <c r="O1124" s="356"/>
      <c r="P1124" s="356"/>
      <c r="Q1124" s="356"/>
      <c r="R1124" s="304"/>
      <c r="S1124" s="304"/>
      <c r="T1124" s="304"/>
      <c r="U1124" s="304"/>
      <c r="V1124" s="304"/>
      <c r="W1124" s="304" t="s">
        <v>235</v>
      </c>
      <c r="X1124" s="304" t="s">
        <v>205</v>
      </c>
      <c r="Y1124" s="366">
        <f t="shared" si="327"/>
        <v>424.8</v>
      </c>
      <c r="Z1124" s="304"/>
      <c r="AA1124" s="331">
        <v>0.36</v>
      </c>
      <c r="AB1124" s="304" t="s">
        <v>205</v>
      </c>
      <c r="AC1124" s="304">
        <v>200</v>
      </c>
      <c r="AD1124" s="366">
        <v>0</v>
      </c>
      <c r="AE1124" s="304">
        <v>559.6</v>
      </c>
      <c r="AF1124" s="331">
        <f>EXP(IF(X1124="A",LN(683.9),IF(X1124="B",LN(559.6),IF(OR(X1124="C",X1124="D",X1124="CD"),LN(225)+((LN(513)-LN(225))/(1+(EXP(LN(31.4)-LN(AC1124))/0.48))),IF(X1124="E",LN(204.2),"N/A")))))</f>
        <v>559.60000000000025</v>
      </c>
      <c r="AG1124" s="304">
        <v>0.33</v>
      </c>
      <c r="AH1124" s="304">
        <v>6.4943199999999996E-3</v>
      </c>
      <c r="AI1124" s="312"/>
      <c r="AJ1124" s="332">
        <v>347</v>
      </c>
      <c r="AK1124" s="304">
        <f t="shared" si="326"/>
        <v>270</v>
      </c>
      <c r="AL1124" s="363">
        <v>0.43</v>
      </c>
      <c r="AM1124" s="389" t="str">
        <f t="shared" si="331"/>
        <v/>
      </c>
      <c r="AN1124" s="304"/>
      <c r="AO1124" s="304"/>
      <c r="AP1124" s="312"/>
      <c r="AQ1124" s="312"/>
      <c r="AR1124" s="312"/>
      <c r="AS1124" s="312"/>
      <c r="AT1124" s="312"/>
      <c r="AU1124" s="329">
        <f>VLOOKUP(C1124,[1]world!$A$2:$B$3555,2,FALSE)</f>
        <v>11</v>
      </c>
      <c r="AV1124" s="329">
        <v>328</v>
      </c>
      <c r="AW1124" s="304">
        <v>0.37</v>
      </c>
      <c r="AX1124" s="304">
        <v>-999</v>
      </c>
      <c r="AY1124" s="304">
        <v>-999</v>
      </c>
      <c r="AZ1124" s="304">
        <v>-999</v>
      </c>
      <c r="BA1124" s="304">
        <v>-999</v>
      </c>
      <c r="BB1124" s="304">
        <v>-999</v>
      </c>
      <c r="BC1124" s="304">
        <v>-999</v>
      </c>
      <c r="BD1124" s="304">
        <v>-999</v>
      </c>
      <c r="BE1124" s="304">
        <v>-999</v>
      </c>
      <c r="BF1124" s="304">
        <v>-999</v>
      </c>
      <c r="BG1124" s="304">
        <v>-999</v>
      </c>
      <c r="BH1124" s="304">
        <v>-999</v>
      </c>
      <c r="BI1124" s="304">
        <v>-999</v>
      </c>
      <c r="BJ1124" s="304" t="s">
        <v>4954</v>
      </c>
      <c r="BK1124" s="304" t="s">
        <v>4954</v>
      </c>
      <c r="BL1124" s="304" t="s">
        <v>4954</v>
      </c>
    </row>
    <row r="1125" spans="1:64" ht="15" hidden="1" customHeight="1" x14ac:dyDescent="0.2">
      <c r="A1125" s="304" t="s">
        <v>4922</v>
      </c>
      <c r="B1125" s="304" t="s">
        <v>5968</v>
      </c>
      <c r="C1125" s="304">
        <v>1129</v>
      </c>
      <c r="D1125" s="349" t="s">
        <v>334</v>
      </c>
      <c r="E1125" s="309">
        <v>-999</v>
      </c>
      <c r="F1125" s="309"/>
      <c r="G1125" s="324">
        <v>22.9757</v>
      </c>
      <c r="H1125" s="324">
        <v>121.1478</v>
      </c>
      <c r="I1125" s="324" t="s">
        <v>214</v>
      </c>
      <c r="J1125" s="368">
        <f>IF(P1125&gt;0,IF(O1125&gt;=20,P1125,IF(#REF!="",IF(AS1125&gt;0,AS1125,IF(Y1125&gt;0,Y1125,"-")),IF(#REF!="",#REF!,#REF!))),IF(#REF!="",IF(AS1125&gt;0,AS1125,IF(Y1125&gt;0,Y1125,"-")),IF(#REF!="",#REF!,#REF!)))</f>
        <v>539.98</v>
      </c>
      <c r="K1125" s="331">
        <v>0.1</v>
      </c>
      <c r="L1125" s="304" t="str">
        <f t="shared" si="325"/>
        <v>C</v>
      </c>
      <c r="M1125" s="388">
        <v>0</v>
      </c>
      <c r="N1125" s="304"/>
      <c r="O1125" s="356">
        <v>32.6</v>
      </c>
      <c r="P1125" s="356">
        <v>539.98</v>
      </c>
      <c r="Q1125" s="309">
        <v>3284</v>
      </c>
      <c r="R1125" s="304" t="s">
        <v>5948</v>
      </c>
      <c r="S1125" s="304"/>
      <c r="T1125" s="304"/>
      <c r="U1125" s="304"/>
      <c r="V1125" s="304"/>
      <c r="W1125" s="315" t="s">
        <v>273</v>
      </c>
      <c r="X1125" s="304" t="s">
        <v>213</v>
      </c>
      <c r="Y1125" s="366">
        <f t="shared" si="327"/>
        <v>274.5</v>
      </c>
      <c r="Z1125" s="304"/>
      <c r="AA1125" s="304"/>
      <c r="AB1125" s="304" t="s">
        <v>213</v>
      </c>
      <c r="AC1125" s="304">
        <v>188</v>
      </c>
      <c r="AD1125" s="366">
        <v>539.98</v>
      </c>
      <c r="AE1125" s="304">
        <v>500</v>
      </c>
      <c r="AF1125" s="331" t="e">
        <f>EXP(IF(X1125="A",LN(#REF!),IF(X1125="B",LN(#REF!),IF(OR(X1125="C",X1125="D",X1125="CD"),LN(#REF!)+((LN(#REF!)-LN(#REF!))/(1+(EXP(LN(#REF!)-LN(AC1125))/#REF!))),IF(X1125="E",LN(204.2),"N/A")))))</f>
        <v>#REF!</v>
      </c>
      <c r="AG1125" s="304">
        <v>0.33</v>
      </c>
      <c r="AH1125" s="304">
        <v>2.5759600000000001E-2</v>
      </c>
      <c r="AI1125" s="312"/>
      <c r="AJ1125" s="332">
        <v>760</v>
      </c>
      <c r="AK1125" s="304">
        <f t="shared" si="326"/>
        <v>760</v>
      </c>
      <c r="AL1125" s="304">
        <f>IF(AH1125&lt;=0.0022,0.2,0.43)</f>
        <v>0.43</v>
      </c>
      <c r="AM1125" s="389" t="str">
        <f t="shared" si="331"/>
        <v/>
      </c>
      <c r="AN1125" s="304"/>
      <c r="AO1125" s="304"/>
      <c r="AP1125" s="312"/>
      <c r="AQ1125" s="312"/>
      <c r="AR1125" s="312"/>
      <c r="AS1125" s="312"/>
      <c r="AT1125" s="312"/>
      <c r="AU1125" s="329">
        <f>VLOOKUP(C1125,[1]world!$A$2:$B$3555,2,FALSE)</f>
        <v>3</v>
      </c>
      <c r="AV1125" s="329">
        <v>547</v>
      </c>
      <c r="AW1125" s="304">
        <v>0.37</v>
      </c>
      <c r="AX1125" s="304">
        <v>-999</v>
      </c>
      <c r="AY1125" s="304">
        <v>-999</v>
      </c>
      <c r="AZ1125" s="304">
        <v>-999</v>
      </c>
      <c r="BA1125" s="304">
        <v>-999</v>
      </c>
      <c r="BB1125" s="304">
        <v>-999</v>
      </c>
      <c r="BC1125" s="304">
        <v>-999</v>
      </c>
      <c r="BD1125" s="304">
        <v>-999</v>
      </c>
      <c r="BE1125" s="304">
        <v>-999</v>
      </c>
      <c r="BF1125" s="304">
        <v>-999</v>
      </c>
      <c r="BG1125" s="304">
        <v>-999</v>
      </c>
      <c r="BH1125" s="304">
        <v>-999</v>
      </c>
      <c r="BI1125" s="304">
        <v>-999</v>
      </c>
      <c r="BJ1125" s="304" t="s">
        <v>4954</v>
      </c>
      <c r="BK1125" s="304" t="s">
        <v>4954</v>
      </c>
      <c r="BL1125" s="304" t="s">
        <v>4954</v>
      </c>
    </row>
    <row r="1126" spans="1:64" ht="15" hidden="1" customHeight="1" x14ac:dyDescent="0.2">
      <c r="A1126" s="304" t="s">
        <v>4922</v>
      </c>
      <c r="B1126" s="304" t="s">
        <v>5968</v>
      </c>
      <c r="C1126" s="304">
        <v>1130</v>
      </c>
      <c r="D1126" s="349" t="s">
        <v>328</v>
      </c>
      <c r="E1126" s="309">
        <v>-999</v>
      </c>
      <c r="F1126" s="309"/>
      <c r="G1126" s="324">
        <v>22.965800000000002</v>
      </c>
      <c r="H1126" s="324">
        <v>121.232</v>
      </c>
      <c r="I1126" s="324" t="s">
        <v>214</v>
      </c>
      <c r="J1126" s="368">
        <f>IF(P1126&gt;0,IF(O1126&gt;=20,P1126,IF(#REF!="",IF(AS1126&gt;0,AS1126,IF(Y1126&gt;0,Y1126,"-")),IF(#REF!="",#REF!,#REF!))),IF(#REF!="",IF(AS1126&gt;0,AS1126,IF(Y1126&gt;0,Y1126,"-")),IF(#REF!="",#REF!,#REF!)))</f>
        <v>528.12</v>
      </c>
      <c r="K1126" s="331">
        <v>0.1</v>
      </c>
      <c r="L1126" s="304" t="str">
        <f t="shared" si="325"/>
        <v>C</v>
      </c>
      <c r="M1126" s="388">
        <v>0</v>
      </c>
      <c r="N1126" s="304"/>
      <c r="O1126" s="356">
        <v>31.6</v>
      </c>
      <c r="P1126" s="356">
        <v>528.12</v>
      </c>
      <c r="Q1126" s="309">
        <v>3285</v>
      </c>
      <c r="R1126" s="304" t="s">
        <v>5948</v>
      </c>
      <c r="S1126" s="304"/>
      <c r="T1126" s="304"/>
      <c r="U1126" s="304"/>
      <c r="V1126" s="304"/>
      <c r="W1126" s="304" t="s">
        <v>235</v>
      </c>
      <c r="X1126" s="304" t="s">
        <v>205</v>
      </c>
      <c r="Y1126" s="366">
        <f t="shared" si="327"/>
        <v>424.8</v>
      </c>
      <c r="Z1126" s="304"/>
      <c r="AA1126" s="304"/>
      <c r="AB1126" s="304" t="s">
        <v>205</v>
      </c>
      <c r="AC1126" s="304">
        <v>180</v>
      </c>
      <c r="AD1126" s="366">
        <v>528.12</v>
      </c>
      <c r="AE1126" s="304">
        <v>559.6</v>
      </c>
      <c r="AF1126" s="331" t="e">
        <f>EXP(IF(X1126="A",LN(#REF!),IF(X1126="B",LN(#REF!),IF(OR(X1126="C",X1126="D",X1126="CD"),LN(#REF!)+((LN(#REF!)-LN(#REF!))/(1+(EXP(LN(#REF!)-LN(AC1126))/#REF!))),IF(X1126="E",LN(204.2),"N/A")))))</f>
        <v>#REF!</v>
      </c>
      <c r="AG1126" s="304">
        <v>0.33</v>
      </c>
      <c r="AH1126" s="304">
        <v>0.16108800000000001</v>
      </c>
      <c r="AI1126" s="312"/>
      <c r="AJ1126" s="332">
        <v>760</v>
      </c>
      <c r="AK1126" s="304">
        <f t="shared" si="326"/>
        <v>760</v>
      </c>
      <c r="AL1126" s="304">
        <f>IF(AH1126&lt;=0.0022,0.2,0.43)</f>
        <v>0.43</v>
      </c>
      <c r="AM1126" s="389" t="str">
        <f t="shared" si="331"/>
        <v/>
      </c>
      <c r="AN1126" s="304"/>
      <c r="AO1126" s="304"/>
      <c r="AP1126" s="312"/>
      <c r="AQ1126" s="312"/>
      <c r="AR1126" s="312"/>
      <c r="AS1126" s="312"/>
      <c r="AT1126" s="312"/>
      <c r="AU1126" s="329">
        <f>VLOOKUP(C1126,[1]world!$A$2:$B$3555,2,FALSE)</f>
        <v>3</v>
      </c>
      <c r="AV1126" s="329">
        <v>547</v>
      </c>
      <c r="AW1126" s="304">
        <v>0.37</v>
      </c>
      <c r="AX1126" s="304">
        <v>-999</v>
      </c>
      <c r="AY1126" s="304">
        <v>-999</v>
      </c>
      <c r="AZ1126" s="304">
        <v>-999</v>
      </c>
      <c r="BA1126" s="304">
        <v>-999</v>
      </c>
      <c r="BB1126" s="304">
        <v>-999</v>
      </c>
      <c r="BC1126" s="304">
        <v>-999</v>
      </c>
      <c r="BD1126" s="304">
        <v>-999</v>
      </c>
      <c r="BE1126" s="304">
        <v>-999</v>
      </c>
      <c r="BF1126" s="304">
        <v>-999</v>
      </c>
      <c r="BG1126" s="304">
        <v>-999</v>
      </c>
      <c r="BH1126" s="304">
        <v>-999</v>
      </c>
      <c r="BI1126" s="304">
        <v>-999</v>
      </c>
      <c r="BJ1126" s="304" t="s">
        <v>4954</v>
      </c>
      <c r="BK1126" s="304" t="s">
        <v>4954</v>
      </c>
      <c r="BL1126" s="304" t="s">
        <v>4954</v>
      </c>
    </row>
    <row r="1127" spans="1:64" ht="15" hidden="1" customHeight="1" x14ac:dyDescent="0.2">
      <c r="A1127" s="304" t="s">
        <v>4922</v>
      </c>
      <c r="B1127" s="304" t="s">
        <v>5968</v>
      </c>
      <c r="C1127" s="304">
        <v>1131</v>
      </c>
      <c r="D1127" s="349" t="s">
        <v>313</v>
      </c>
      <c r="E1127" s="309">
        <v>-999</v>
      </c>
      <c r="F1127" s="309"/>
      <c r="G1127" s="324">
        <v>22.840199999999999</v>
      </c>
      <c r="H1127" s="324">
        <v>121.131</v>
      </c>
      <c r="I1127" s="324" t="s">
        <v>214</v>
      </c>
      <c r="J1127" s="368">
        <f t="shared" ref="J1127:J1130" si="338">EXP(0.21*LN(Y1127)+0.33*LN(AF1127)+0.28*LN(AJ1127)+0.18*LN(AV1127))</f>
        <v>573.03864891895489</v>
      </c>
      <c r="K1127" s="331">
        <f t="shared" ref="K1127:K1130" si="339">SQRT(0.21*AA1127^2+0.33*AG1127^2+0.28*AL1127^2+0.18*AW1127^2)</f>
        <v>0.3735866699977396</v>
      </c>
      <c r="L1127" s="304" t="str">
        <f t="shared" si="325"/>
        <v>C</v>
      </c>
      <c r="M1127" s="388" t="s">
        <v>6093</v>
      </c>
      <c r="N1127" s="304"/>
      <c r="O1127" s="356"/>
      <c r="P1127" s="356"/>
      <c r="Q1127" s="356"/>
      <c r="R1127" s="304"/>
      <c r="S1127" s="304"/>
      <c r="T1127" s="304"/>
      <c r="U1127" s="304"/>
      <c r="V1127" s="304"/>
      <c r="W1127" s="304" t="s">
        <v>235</v>
      </c>
      <c r="X1127" s="304" t="s">
        <v>205</v>
      </c>
      <c r="Y1127" s="366">
        <f t="shared" si="327"/>
        <v>424.8</v>
      </c>
      <c r="Z1127" s="304"/>
      <c r="AA1127" s="331">
        <v>0.36</v>
      </c>
      <c r="AB1127" s="304" t="s">
        <v>205</v>
      </c>
      <c r="AC1127" s="304">
        <v>120</v>
      </c>
      <c r="AD1127" s="366">
        <v>0</v>
      </c>
      <c r="AE1127" s="304">
        <v>559.6</v>
      </c>
      <c r="AF1127" s="331">
        <f t="shared" ref="AF1127:AF1130" si="340">EXP(IF(X1127="A",LN(683.9),IF(X1127="B",LN(559.6),IF(OR(X1127="C",X1127="D",X1127="CD"),LN(225)+((LN(513)-LN(225))/(1+(EXP(LN(31.4)-LN(AC1127))/0.48))),IF(X1127="E",LN(204.2),"N/A")))))</f>
        <v>559.60000000000025</v>
      </c>
      <c r="AG1127" s="304">
        <v>0.33</v>
      </c>
      <c r="AH1127" s="304">
        <v>6.2711799999999998E-2</v>
      </c>
      <c r="AI1127" s="312"/>
      <c r="AJ1127" s="332">
        <v>760</v>
      </c>
      <c r="AK1127" s="304">
        <f t="shared" si="326"/>
        <v>760</v>
      </c>
      <c r="AL1127" s="363">
        <v>0.43</v>
      </c>
      <c r="AM1127" s="389" t="str">
        <f t="shared" si="331"/>
        <v/>
      </c>
      <c r="AN1127" s="304"/>
      <c r="AO1127" s="304"/>
      <c r="AP1127" s="312"/>
      <c r="AQ1127" s="312"/>
      <c r="AR1127" s="312"/>
      <c r="AS1127" s="312"/>
      <c r="AT1127" s="312"/>
      <c r="AU1127" s="329">
        <f>VLOOKUP(C1127,[1]world!$A$2:$B$3555,2,FALSE)</f>
        <v>3</v>
      </c>
      <c r="AV1127" s="329">
        <v>547</v>
      </c>
      <c r="AW1127" s="304">
        <v>0.37</v>
      </c>
      <c r="AX1127" s="304">
        <v>-999</v>
      </c>
      <c r="AY1127" s="304">
        <v>-999</v>
      </c>
      <c r="AZ1127" s="304">
        <v>-999</v>
      </c>
      <c r="BA1127" s="304">
        <v>-999</v>
      </c>
      <c r="BB1127" s="304">
        <v>-999</v>
      </c>
      <c r="BC1127" s="304">
        <v>-999</v>
      </c>
      <c r="BD1127" s="304">
        <v>-999</v>
      </c>
      <c r="BE1127" s="304">
        <v>-999</v>
      </c>
      <c r="BF1127" s="304">
        <v>-999</v>
      </c>
      <c r="BG1127" s="304">
        <v>-999</v>
      </c>
      <c r="BH1127" s="304">
        <v>-999</v>
      </c>
      <c r="BI1127" s="304">
        <v>-999</v>
      </c>
      <c r="BJ1127" s="304" t="s">
        <v>4954</v>
      </c>
      <c r="BK1127" s="304" t="s">
        <v>4954</v>
      </c>
      <c r="BL1127" s="304" t="s">
        <v>4954</v>
      </c>
    </row>
    <row r="1128" spans="1:64" ht="15" hidden="1" customHeight="1" x14ac:dyDescent="0.2">
      <c r="A1128" s="304" t="s">
        <v>4922</v>
      </c>
      <c r="B1128" s="304" t="s">
        <v>5968</v>
      </c>
      <c r="C1128" s="304">
        <v>1132</v>
      </c>
      <c r="D1128" s="349" t="s">
        <v>303</v>
      </c>
      <c r="E1128" s="309">
        <v>-999</v>
      </c>
      <c r="F1128" s="309"/>
      <c r="G1128" s="324">
        <v>22.773</v>
      </c>
      <c r="H1128" s="324">
        <v>121.0827</v>
      </c>
      <c r="I1128" s="324" t="s">
        <v>214</v>
      </c>
      <c r="J1128" s="368">
        <f t="shared" si="338"/>
        <v>373.75098470300935</v>
      </c>
      <c r="K1128" s="331">
        <f t="shared" si="339"/>
        <v>0.3735866699977396</v>
      </c>
      <c r="L1128" s="304" t="str">
        <f t="shared" si="325"/>
        <v>C</v>
      </c>
      <c r="M1128" s="388" t="s">
        <v>6093</v>
      </c>
      <c r="N1128" s="304"/>
      <c r="O1128" s="356"/>
      <c r="P1128" s="356"/>
      <c r="Q1128" s="356"/>
      <c r="R1128" s="304"/>
      <c r="S1128" s="304"/>
      <c r="T1128" s="304"/>
      <c r="U1128" s="304"/>
      <c r="V1128" s="304"/>
      <c r="W1128" s="315" t="s">
        <v>225</v>
      </c>
      <c r="X1128" s="304" t="s">
        <v>213</v>
      </c>
      <c r="Y1128" s="366">
        <f t="shared" si="327"/>
        <v>274.5</v>
      </c>
      <c r="Z1128" s="304"/>
      <c r="AA1128" s="331">
        <v>0.36</v>
      </c>
      <c r="AB1128" s="304" t="s">
        <v>213</v>
      </c>
      <c r="AC1128" s="304">
        <v>52</v>
      </c>
      <c r="AD1128" s="366">
        <v>0</v>
      </c>
      <c r="AE1128" s="304">
        <v>400</v>
      </c>
      <c r="AF1128" s="331">
        <f t="shared" si="340"/>
        <v>324.11576142355864</v>
      </c>
      <c r="AG1128" s="304">
        <v>0.33</v>
      </c>
      <c r="AH1128" s="304">
        <v>1.5092899999999999E-2</v>
      </c>
      <c r="AI1128" s="312"/>
      <c r="AJ1128" s="332">
        <v>544</v>
      </c>
      <c r="AK1128" s="304">
        <f t="shared" si="326"/>
        <v>555</v>
      </c>
      <c r="AL1128" s="363">
        <v>0.43</v>
      </c>
      <c r="AM1128" s="389" t="str">
        <f t="shared" si="331"/>
        <v/>
      </c>
      <c r="AN1128" s="304"/>
      <c r="AO1128" s="304"/>
      <c r="AP1128" s="312"/>
      <c r="AQ1128" s="312"/>
      <c r="AR1128" s="312"/>
      <c r="AS1128" s="312"/>
      <c r="AT1128" s="312"/>
      <c r="AU1128" s="329">
        <f>VLOOKUP(C1128,[1]world!$A$2:$B$3555,2,FALSE)</f>
        <v>7</v>
      </c>
      <c r="AV1128" s="329">
        <v>388</v>
      </c>
      <c r="AW1128" s="304">
        <v>0.37</v>
      </c>
      <c r="AX1128" s="304">
        <v>-999</v>
      </c>
      <c r="AY1128" s="304">
        <v>-999</v>
      </c>
      <c r="AZ1128" s="304">
        <v>-999</v>
      </c>
      <c r="BA1128" s="304">
        <v>-999</v>
      </c>
      <c r="BB1128" s="304">
        <v>-999</v>
      </c>
      <c r="BC1128" s="304">
        <v>-999</v>
      </c>
      <c r="BD1128" s="304">
        <v>-999</v>
      </c>
      <c r="BE1128" s="304">
        <v>-999</v>
      </c>
      <c r="BF1128" s="304">
        <v>-999</v>
      </c>
      <c r="BG1128" s="304">
        <v>-999</v>
      </c>
      <c r="BH1128" s="304">
        <v>-999</v>
      </c>
      <c r="BI1128" s="304">
        <v>-999</v>
      </c>
      <c r="BJ1128" s="304" t="s">
        <v>4954</v>
      </c>
      <c r="BK1128" s="304" t="s">
        <v>4954</v>
      </c>
      <c r="BL1128" s="304" t="s">
        <v>4954</v>
      </c>
    </row>
    <row r="1129" spans="1:64" ht="15" hidden="1" customHeight="1" x14ac:dyDescent="0.2">
      <c r="A1129" s="304" t="s">
        <v>4922</v>
      </c>
      <c r="B1129" s="304" t="s">
        <v>5968</v>
      </c>
      <c r="C1129" s="304">
        <v>1133</v>
      </c>
      <c r="D1129" s="349" t="s">
        <v>283</v>
      </c>
      <c r="E1129" s="309">
        <v>-999</v>
      </c>
      <c r="F1129" s="309"/>
      <c r="G1129" s="324">
        <v>22.673999999999999</v>
      </c>
      <c r="H1129" s="324">
        <v>121.02930000000001</v>
      </c>
      <c r="I1129" s="324" t="s">
        <v>214</v>
      </c>
      <c r="J1129" s="368">
        <f t="shared" si="338"/>
        <v>573.03864891895489</v>
      </c>
      <c r="K1129" s="331">
        <f t="shared" si="339"/>
        <v>0.3735866699977396</v>
      </c>
      <c r="L1129" s="304" t="str">
        <f t="shared" si="325"/>
        <v>C</v>
      </c>
      <c r="M1129" s="388" t="s">
        <v>6093</v>
      </c>
      <c r="N1129" s="304"/>
      <c r="O1129" s="356"/>
      <c r="P1129" s="356"/>
      <c r="Q1129" s="356"/>
      <c r="R1129" s="304"/>
      <c r="S1129" s="304"/>
      <c r="T1129" s="304"/>
      <c r="U1129" s="304"/>
      <c r="V1129" s="304"/>
      <c r="W1129" s="304" t="s">
        <v>235</v>
      </c>
      <c r="X1129" s="304" t="s">
        <v>205</v>
      </c>
      <c r="Y1129" s="366">
        <f t="shared" si="327"/>
        <v>424.8</v>
      </c>
      <c r="Z1129" s="304"/>
      <c r="AA1129" s="331">
        <v>0.36</v>
      </c>
      <c r="AB1129" s="304" t="s">
        <v>205</v>
      </c>
      <c r="AC1129" s="304">
        <v>15</v>
      </c>
      <c r="AD1129" s="366">
        <v>0</v>
      </c>
      <c r="AE1129" s="304">
        <v>559.6</v>
      </c>
      <c r="AF1129" s="331">
        <f t="shared" si="340"/>
        <v>559.60000000000025</v>
      </c>
      <c r="AG1129" s="304">
        <v>0.33</v>
      </c>
      <c r="AH1129" s="304">
        <v>0.259627</v>
      </c>
      <c r="AI1129" s="312"/>
      <c r="AJ1129" s="332">
        <v>760</v>
      </c>
      <c r="AK1129" s="304">
        <f t="shared" si="326"/>
        <v>760</v>
      </c>
      <c r="AL1129" s="363">
        <v>0.43</v>
      </c>
      <c r="AM1129" s="389" t="str">
        <f t="shared" si="331"/>
        <v/>
      </c>
      <c r="AN1129" s="304"/>
      <c r="AO1129" s="304"/>
      <c r="AP1129" s="312"/>
      <c r="AQ1129" s="312"/>
      <c r="AR1129" s="312"/>
      <c r="AS1129" s="312"/>
      <c r="AT1129" s="312"/>
      <c r="AU1129" s="329">
        <f>VLOOKUP(C1129,[1]world!$A$2:$B$3555,2,FALSE)</f>
        <v>3</v>
      </c>
      <c r="AV1129" s="329">
        <v>547</v>
      </c>
      <c r="AW1129" s="304">
        <v>0.37</v>
      </c>
      <c r="AX1129" s="304">
        <v>-999</v>
      </c>
      <c r="AY1129" s="304">
        <v>-999</v>
      </c>
      <c r="AZ1129" s="304">
        <v>-999</v>
      </c>
      <c r="BA1129" s="304">
        <v>-999</v>
      </c>
      <c r="BB1129" s="304">
        <v>-999</v>
      </c>
      <c r="BC1129" s="304">
        <v>-999</v>
      </c>
      <c r="BD1129" s="304">
        <v>-999</v>
      </c>
      <c r="BE1129" s="304">
        <v>-999</v>
      </c>
      <c r="BF1129" s="304">
        <v>-999</v>
      </c>
      <c r="BG1129" s="304">
        <v>-999</v>
      </c>
      <c r="BH1129" s="304">
        <v>-999</v>
      </c>
      <c r="BI1129" s="304">
        <v>-999</v>
      </c>
      <c r="BJ1129" s="304" t="s">
        <v>4954</v>
      </c>
      <c r="BK1129" s="304" t="s">
        <v>4954</v>
      </c>
      <c r="BL1129" s="304" t="s">
        <v>4954</v>
      </c>
    </row>
    <row r="1130" spans="1:64" ht="15" hidden="1" customHeight="1" x14ac:dyDescent="0.2">
      <c r="A1130" s="304" t="s">
        <v>4922</v>
      </c>
      <c r="B1130" s="304" t="s">
        <v>5968</v>
      </c>
      <c r="C1130" s="304">
        <v>1134</v>
      </c>
      <c r="D1130" s="349" t="s">
        <v>368</v>
      </c>
      <c r="E1130" s="309">
        <v>-999</v>
      </c>
      <c r="F1130" s="309"/>
      <c r="G1130" s="324">
        <v>23.188700000000001</v>
      </c>
      <c r="H1130" s="324">
        <v>121.0168</v>
      </c>
      <c r="I1130" s="324" t="s">
        <v>214</v>
      </c>
      <c r="J1130" s="368">
        <f t="shared" si="338"/>
        <v>629.33977195889724</v>
      </c>
      <c r="K1130" s="331">
        <f t="shared" si="339"/>
        <v>0.40511233010117081</v>
      </c>
      <c r="L1130" s="304" t="str">
        <f t="shared" si="325"/>
        <v>C</v>
      </c>
      <c r="M1130" s="388" t="s">
        <v>6093</v>
      </c>
      <c r="N1130" s="304"/>
      <c r="O1130" s="356"/>
      <c r="P1130" s="356"/>
      <c r="Q1130" s="356"/>
      <c r="R1130" s="304"/>
      <c r="S1130" s="304"/>
      <c r="T1130" s="304"/>
      <c r="U1130" s="304"/>
      <c r="V1130" s="304"/>
      <c r="W1130" s="315" t="s">
        <v>331</v>
      </c>
      <c r="X1130" s="304" t="s">
        <v>232</v>
      </c>
      <c r="Y1130" s="366">
        <f t="shared" si="327"/>
        <v>506.6</v>
      </c>
      <c r="Z1130" s="304"/>
      <c r="AA1130" s="304">
        <v>0.45</v>
      </c>
      <c r="AB1130" s="304" t="s">
        <v>232</v>
      </c>
      <c r="AC1130" s="304">
        <v>1040</v>
      </c>
      <c r="AD1130" s="366">
        <v>0</v>
      </c>
      <c r="AE1130" s="304">
        <v>683.9</v>
      </c>
      <c r="AF1130" s="331">
        <f t="shared" si="340"/>
        <v>683.90000000000032</v>
      </c>
      <c r="AG1130" s="304">
        <v>0.37</v>
      </c>
      <c r="AH1130" s="304">
        <v>0.22317899999999999</v>
      </c>
      <c r="AI1130" s="312"/>
      <c r="AJ1130" s="332">
        <v>760</v>
      </c>
      <c r="AK1130" s="304">
        <f t="shared" si="326"/>
        <v>760</v>
      </c>
      <c r="AL1130" s="363">
        <v>0.43</v>
      </c>
      <c r="AM1130" s="389" t="str">
        <f t="shared" si="331"/>
        <v/>
      </c>
      <c r="AN1130" s="304"/>
      <c r="AO1130" s="304"/>
      <c r="AP1130" s="312"/>
      <c r="AQ1130" s="312"/>
      <c r="AR1130" s="312"/>
      <c r="AS1130" s="312"/>
      <c r="AT1130" s="312"/>
      <c r="AU1130" s="329">
        <f>VLOOKUP(C1130,[1]world!$A$2:$B$3555,2,FALSE)</f>
        <v>1</v>
      </c>
      <c r="AV1130" s="329">
        <v>519</v>
      </c>
      <c r="AW1130" s="304">
        <v>0.37</v>
      </c>
      <c r="AX1130" s="304">
        <v>-999</v>
      </c>
      <c r="AY1130" s="304">
        <v>-999</v>
      </c>
      <c r="AZ1130" s="304">
        <v>-999</v>
      </c>
      <c r="BA1130" s="304">
        <v>-999</v>
      </c>
      <c r="BB1130" s="304">
        <v>-999</v>
      </c>
      <c r="BC1130" s="304">
        <v>-999</v>
      </c>
      <c r="BD1130" s="304">
        <v>-999</v>
      </c>
      <c r="BE1130" s="304">
        <v>-999</v>
      </c>
      <c r="BF1130" s="304">
        <v>-999</v>
      </c>
      <c r="BG1130" s="304">
        <v>-999</v>
      </c>
      <c r="BH1130" s="304">
        <v>-999</v>
      </c>
      <c r="BI1130" s="304">
        <v>-999</v>
      </c>
      <c r="BJ1130" s="304" t="s">
        <v>4954</v>
      </c>
      <c r="BK1130" s="304" t="s">
        <v>4954</v>
      </c>
      <c r="BL1130" s="304" t="s">
        <v>4954</v>
      </c>
    </row>
    <row r="1131" spans="1:64" ht="15" hidden="1" customHeight="1" x14ac:dyDescent="0.2">
      <c r="A1131" s="304" t="s">
        <v>4922</v>
      </c>
      <c r="B1131" s="304" t="s">
        <v>5979</v>
      </c>
      <c r="C1131" s="304">
        <v>1135</v>
      </c>
      <c r="D1131" s="349" t="s">
        <v>1493</v>
      </c>
      <c r="E1131" s="304" t="s">
        <v>1494</v>
      </c>
      <c r="F1131" s="304"/>
      <c r="G1131" s="324">
        <v>-38.991</v>
      </c>
      <c r="H1131" s="324">
        <v>175.80600000000001</v>
      </c>
      <c r="I1131" s="324" t="s">
        <v>232</v>
      </c>
      <c r="J1131" s="368">
        <f>GEOMEAN(Y1131,AV1131,AK1131)</f>
        <v>356.38630056892731</v>
      </c>
      <c r="K1131" s="331">
        <f t="shared" ref="K1131:K1134" si="341">GEOMEAN(AA1131,AL1131,AW1131)</f>
        <v>0.38547027482550061</v>
      </c>
      <c r="L1131" s="304" t="str">
        <f t="shared" si="325"/>
        <v>D</v>
      </c>
      <c r="M1131" s="388" t="s">
        <v>6089</v>
      </c>
      <c r="N1131" s="304"/>
      <c r="O1131" s="356"/>
      <c r="P1131" s="356"/>
      <c r="Q1131" s="356"/>
      <c r="R1131" s="304"/>
      <c r="S1131" s="304"/>
      <c r="T1131" s="304"/>
      <c r="U1131" s="304"/>
      <c r="V1131" s="304"/>
      <c r="W1131" s="310" t="s">
        <v>505</v>
      </c>
      <c r="X1131" s="304" t="s">
        <v>213</v>
      </c>
      <c r="Y1131" s="366">
        <f t="shared" si="327"/>
        <v>274.5</v>
      </c>
      <c r="Z1131" s="304"/>
      <c r="AA1131" s="331">
        <v>0.36</v>
      </c>
      <c r="AB1131" s="304">
        <v>-999</v>
      </c>
      <c r="AC1131" s="304">
        <v>-999</v>
      </c>
      <c r="AD1131" s="366">
        <v>-999</v>
      </c>
      <c r="AE1131" s="304">
        <v>-999</v>
      </c>
      <c r="AF1131" s="304">
        <v>-999</v>
      </c>
      <c r="AG1131" s="304"/>
      <c r="AH1131" s="304">
        <v>9.7968499999999993E-3</v>
      </c>
      <c r="AI1131" s="312"/>
      <c r="AJ1131" s="332">
        <v>418</v>
      </c>
      <c r="AK1131" s="304">
        <f t="shared" si="326"/>
        <v>425</v>
      </c>
      <c r="AL1131" s="363">
        <v>0.43</v>
      </c>
      <c r="AM1131" s="389" t="str">
        <f t="shared" si="331"/>
        <v/>
      </c>
      <c r="AN1131" s="304"/>
      <c r="AO1131" s="304"/>
      <c r="AP1131" s="312"/>
      <c r="AQ1131" s="312"/>
      <c r="AR1131" s="312"/>
      <c r="AS1131" s="312"/>
      <c r="AT1131" s="312"/>
      <c r="AU1131" s="329">
        <f>VLOOKUP(C1131,[1]world!$A$2:$B$3555,2,FALSE)</f>
        <v>7</v>
      </c>
      <c r="AV1131" s="329">
        <v>388</v>
      </c>
      <c r="AW1131" s="304">
        <v>0.37</v>
      </c>
      <c r="AX1131" s="304">
        <v>-999</v>
      </c>
      <c r="AY1131" s="304">
        <v>-999</v>
      </c>
      <c r="AZ1131" s="304">
        <v>-999</v>
      </c>
      <c r="BA1131" s="304">
        <v>-999</v>
      </c>
      <c r="BB1131" s="304">
        <v>-999</v>
      </c>
      <c r="BC1131" s="304">
        <v>-999</v>
      </c>
      <c r="BD1131" s="304">
        <v>-999</v>
      </c>
      <c r="BE1131" s="304">
        <v>-999</v>
      </c>
      <c r="BF1131" s="304">
        <v>-999</v>
      </c>
      <c r="BG1131" s="304">
        <v>-999</v>
      </c>
      <c r="BH1131" s="304">
        <v>-999</v>
      </c>
      <c r="BI1131" s="304">
        <v>-999</v>
      </c>
      <c r="BJ1131" s="304" t="s">
        <v>4954</v>
      </c>
      <c r="BK1131" s="304" t="s">
        <v>4954</v>
      </c>
      <c r="BL1131" s="304" t="s">
        <v>4954</v>
      </c>
    </row>
    <row r="1132" spans="1:64" ht="15" hidden="1" customHeight="1" x14ac:dyDescent="0.2">
      <c r="A1132" s="304" t="s">
        <v>4922</v>
      </c>
      <c r="B1132" s="304" t="s">
        <v>5970</v>
      </c>
      <c r="C1132" s="304">
        <v>1136</v>
      </c>
      <c r="D1132" s="349" t="s">
        <v>4117</v>
      </c>
      <c r="E1132" s="309">
        <v>-999</v>
      </c>
      <c r="F1132" s="309"/>
      <c r="G1132" s="324">
        <v>38.670999999999999</v>
      </c>
      <c r="H1132" s="324">
        <v>29.404</v>
      </c>
      <c r="I1132" s="324" t="s">
        <v>212</v>
      </c>
      <c r="J1132" s="368">
        <f>GEOMEAN(Y1132,AV1132,AK1132)</f>
        <v>356.38630056892731</v>
      </c>
      <c r="K1132" s="331">
        <f t="shared" si="341"/>
        <v>0.38547027482550061</v>
      </c>
      <c r="L1132" s="304" t="str">
        <f t="shared" si="325"/>
        <v>D</v>
      </c>
      <c r="M1132" s="388" t="s">
        <v>6089</v>
      </c>
      <c r="N1132" s="304"/>
      <c r="O1132" s="356"/>
      <c r="P1132" s="356"/>
      <c r="Q1132" s="356"/>
      <c r="R1132" s="304"/>
      <c r="S1132" s="304"/>
      <c r="T1132" s="304"/>
      <c r="U1132" s="304"/>
      <c r="V1132" s="304"/>
      <c r="W1132" s="310" t="s">
        <v>1689</v>
      </c>
      <c r="X1132" s="304" t="s">
        <v>213</v>
      </c>
      <c r="Y1132" s="366">
        <f t="shared" si="327"/>
        <v>274.5</v>
      </c>
      <c r="Z1132" s="304"/>
      <c r="AA1132" s="331">
        <v>0.36</v>
      </c>
      <c r="AB1132" s="304">
        <v>-999</v>
      </c>
      <c r="AC1132" s="304">
        <v>-999</v>
      </c>
      <c r="AD1132" s="366">
        <v>-999</v>
      </c>
      <c r="AE1132" s="304">
        <v>-999</v>
      </c>
      <c r="AF1132" s="304">
        <v>-999</v>
      </c>
      <c r="AG1132" s="304"/>
      <c r="AH1132" s="304">
        <v>2.34719E-2</v>
      </c>
      <c r="AI1132" s="312"/>
      <c r="AJ1132" s="332">
        <v>382</v>
      </c>
      <c r="AK1132" s="304">
        <f t="shared" si="326"/>
        <v>425</v>
      </c>
      <c r="AL1132" s="363">
        <v>0.43</v>
      </c>
      <c r="AM1132" s="389" t="str">
        <f t="shared" si="331"/>
        <v/>
      </c>
      <c r="AN1132" s="304"/>
      <c r="AO1132" s="304"/>
      <c r="AP1132" s="312"/>
      <c r="AQ1132" s="312"/>
      <c r="AR1132" s="312"/>
      <c r="AS1132" s="312"/>
      <c r="AT1132" s="312"/>
      <c r="AU1132" s="329">
        <f>VLOOKUP(C1132,[1]world!$A$2:$B$3555,2,FALSE)</f>
        <v>7</v>
      </c>
      <c r="AV1132" s="329">
        <v>388</v>
      </c>
      <c r="AW1132" s="304">
        <v>0.37</v>
      </c>
      <c r="AX1132" s="304">
        <v>-999</v>
      </c>
      <c r="AY1132" s="304">
        <v>-999</v>
      </c>
      <c r="AZ1132" s="304">
        <v>-999</v>
      </c>
      <c r="BA1132" s="304">
        <v>-999</v>
      </c>
      <c r="BB1132" s="304">
        <v>-999</v>
      </c>
      <c r="BC1132" s="304">
        <v>-999</v>
      </c>
      <c r="BD1132" s="304">
        <v>-999</v>
      </c>
      <c r="BE1132" s="304">
        <v>-999</v>
      </c>
      <c r="BF1132" s="304">
        <v>-999</v>
      </c>
      <c r="BG1132" s="304">
        <v>-999</v>
      </c>
      <c r="BH1132" s="304">
        <v>-999</v>
      </c>
      <c r="BI1132" s="304">
        <v>-999</v>
      </c>
      <c r="BJ1132" s="304" t="s">
        <v>4954</v>
      </c>
      <c r="BK1132" s="304" t="s">
        <v>4954</v>
      </c>
      <c r="BL1132" s="304" t="s">
        <v>4954</v>
      </c>
    </row>
    <row r="1133" spans="1:64" ht="15" hidden="1" customHeight="1" x14ac:dyDescent="0.2">
      <c r="A1133" s="304" t="s">
        <v>4922</v>
      </c>
      <c r="B1133" s="304" t="s">
        <v>5978</v>
      </c>
      <c r="C1133" s="304">
        <v>1137</v>
      </c>
      <c r="D1133" s="349" t="s">
        <v>4333</v>
      </c>
      <c r="E1133" s="309">
        <v>-999</v>
      </c>
      <c r="F1133" s="309"/>
      <c r="G1133" s="324">
        <v>40.526000000000003</v>
      </c>
      <c r="H1133" s="324">
        <v>22.202999999999999</v>
      </c>
      <c r="I1133" s="324" t="s">
        <v>206</v>
      </c>
      <c r="J1133" s="368">
        <f>GEOMEAN(Y1133,AV1133,AK1133)</f>
        <v>490.64917981092009</v>
      </c>
      <c r="K1133" s="331">
        <f t="shared" si="341"/>
        <v>0.38547027482550061</v>
      </c>
      <c r="L1133" s="304" t="str">
        <f t="shared" si="325"/>
        <v>C</v>
      </c>
      <c r="M1133" s="388" t="s">
        <v>6089</v>
      </c>
      <c r="N1133" s="304"/>
      <c r="O1133" s="356"/>
      <c r="P1133" s="356"/>
      <c r="Q1133" s="356"/>
      <c r="R1133" s="304"/>
      <c r="S1133" s="304"/>
      <c r="T1133" s="304"/>
      <c r="U1133" s="304"/>
      <c r="V1133" s="304"/>
      <c r="W1133" s="304" t="s">
        <v>1975</v>
      </c>
      <c r="X1133" s="304" t="s">
        <v>206</v>
      </c>
      <c r="Y1133" s="366">
        <f t="shared" si="327"/>
        <v>338.6</v>
      </c>
      <c r="Z1133" s="304"/>
      <c r="AA1133" s="331">
        <v>0.36</v>
      </c>
      <c r="AB1133" s="304">
        <v>-999</v>
      </c>
      <c r="AC1133" s="304">
        <v>-999</v>
      </c>
      <c r="AD1133" s="366">
        <v>-999</v>
      </c>
      <c r="AE1133" s="304">
        <v>-999</v>
      </c>
      <c r="AF1133" s="304">
        <v>-999</v>
      </c>
      <c r="AG1133" s="304"/>
      <c r="AH1133" s="304">
        <v>4.12685E-2</v>
      </c>
      <c r="AI1133" s="312"/>
      <c r="AJ1133" s="332">
        <v>760</v>
      </c>
      <c r="AK1133" s="304">
        <f t="shared" si="326"/>
        <v>760</v>
      </c>
      <c r="AL1133" s="363">
        <v>0.43</v>
      </c>
      <c r="AM1133" s="389" t="str">
        <f t="shared" si="331"/>
        <v/>
      </c>
      <c r="AN1133" s="304"/>
      <c r="AO1133" s="304">
        <v>0.45</v>
      </c>
      <c r="AP1133" s="312"/>
      <c r="AQ1133" s="312" t="s">
        <v>4334</v>
      </c>
      <c r="AR1133" s="312"/>
      <c r="AS1133" s="312"/>
      <c r="AT1133" s="312"/>
      <c r="AU1133" s="329">
        <f>VLOOKUP(C1133,[1]world!$A$2:$B$3555,2,FALSE)</f>
        <v>4</v>
      </c>
      <c r="AV1133" s="329">
        <v>459</v>
      </c>
      <c r="AW1133" s="304">
        <v>0.37</v>
      </c>
      <c r="AX1133" s="304">
        <v>-999</v>
      </c>
      <c r="AY1133" s="304">
        <v>-999</v>
      </c>
      <c r="AZ1133" s="304">
        <v>-999</v>
      </c>
      <c r="BA1133" s="304">
        <v>-999</v>
      </c>
      <c r="BB1133" s="304">
        <v>-999</v>
      </c>
      <c r="BC1133" s="304">
        <v>-999</v>
      </c>
      <c r="BD1133" s="304">
        <v>-999</v>
      </c>
      <c r="BE1133" s="304">
        <v>-999</v>
      </c>
      <c r="BF1133" s="304">
        <v>-999</v>
      </c>
      <c r="BG1133" s="304">
        <v>-999</v>
      </c>
      <c r="BH1133" s="304">
        <v>-999</v>
      </c>
      <c r="BI1133" s="304">
        <v>-999</v>
      </c>
      <c r="BJ1133" s="304" t="s">
        <v>4954</v>
      </c>
      <c r="BK1133" s="304" t="s">
        <v>4954</v>
      </c>
      <c r="BL1133" s="304" t="s">
        <v>4954</v>
      </c>
    </row>
    <row r="1134" spans="1:64" ht="15" customHeight="1" x14ac:dyDescent="0.2">
      <c r="A1134" s="304" t="s">
        <v>4922</v>
      </c>
      <c r="B1134" s="304" t="s">
        <v>5982</v>
      </c>
      <c r="C1134" s="304">
        <v>1138</v>
      </c>
      <c r="D1134" s="349" t="s">
        <v>4592</v>
      </c>
      <c r="E1134" s="309">
        <v>-999</v>
      </c>
      <c r="F1134" s="309"/>
      <c r="G1134" s="324">
        <v>50.808</v>
      </c>
      <c r="H1134" s="324">
        <v>7.2859999999999996</v>
      </c>
      <c r="I1134" s="324" t="s">
        <v>214</v>
      </c>
      <c r="J1134" s="368">
        <f>GEOMEAN(Y1134,AV1134,AK1134)</f>
        <v>481.65989994338446</v>
      </c>
      <c r="K1134" s="331">
        <f t="shared" si="341"/>
        <v>0.41523526603009125</v>
      </c>
      <c r="L1134" s="304" t="str">
        <f t="shared" si="325"/>
        <v>C</v>
      </c>
      <c r="M1134" s="388" t="s">
        <v>6089</v>
      </c>
      <c r="N1134" s="304"/>
      <c r="O1134" s="356"/>
      <c r="P1134" s="356"/>
      <c r="Q1134" s="356"/>
      <c r="R1134" s="304"/>
      <c r="S1134" s="304"/>
      <c r="T1134" s="304"/>
      <c r="U1134" s="304"/>
      <c r="V1134" s="304"/>
      <c r="W1134" s="304" t="s">
        <v>3603</v>
      </c>
      <c r="X1134" s="304" t="s">
        <v>232</v>
      </c>
      <c r="Y1134" s="366">
        <f t="shared" si="327"/>
        <v>506.6</v>
      </c>
      <c r="Z1134" s="304"/>
      <c r="AA1134" s="304">
        <v>0.45</v>
      </c>
      <c r="AB1134" s="304">
        <v>-999</v>
      </c>
      <c r="AC1134" s="304">
        <v>-999</v>
      </c>
      <c r="AD1134" s="366">
        <v>-999</v>
      </c>
      <c r="AE1134" s="304">
        <v>-999</v>
      </c>
      <c r="AF1134" s="304">
        <v>-999</v>
      </c>
      <c r="AG1134" s="304"/>
      <c r="AH1134" s="304">
        <v>2.9869799999999998E-2</v>
      </c>
      <c r="AI1134" s="312"/>
      <c r="AJ1134" s="332">
        <v>408</v>
      </c>
      <c r="AK1134" s="304">
        <f t="shared" si="326"/>
        <v>425</v>
      </c>
      <c r="AL1134" s="363">
        <v>0.43</v>
      </c>
      <c r="AM1134" s="389" t="str">
        <f t="shared" si="331"/>
        <v/>
      </c>
      <c r="AN1134" s="304"/>
      <c r="AO1134" s="304"/>
      <c r="AP1134" s="312"/>
      <c r="AQ1134" s="312"/>
      <c r="AR1134" s="312"/>
      <c r="AS1134" s="312"/>
      <c r="AT1134" s="312"/>
      <c r="AU1134" s="329">
        <f>VLOOKUP(C1134,[1]world!$A$2:$B$3555,2,FALSE)</f>
        <v>1</v>
      </c>
      <c r="AV1134" s="329">
        <v>519</v>
      </c>
      <c r="AW1134" s="304">
        <v>0.37</v>
      </c>
      <c r="AX1134" s="304">
        <v>-999</v>
      </c>
      <c r="AY1134" s="304">
        <v>-999</v>
      </c>
      <c r="AZ1134" s="304">
        <v>-999</v>
      </c>
      <c r="BA1134" s="304">
        <v>-999</v>
      </c>
      <c r="BB1134" s="304">
        <v>-999</v>
      </c>
      <c r="BC1134" s="304">
        <v>-999</v>
      </c>
      <c r="BD1134" s="304">
        <v>-999</v>
      </c>
      <c r="BE1134" s="304">
        <v>-999</v>
      </c>
      <c r="BF1134" s="304">
        <v>-999</v>
      </c>
      <c r="BG1134" s="304">
        <v>-999</v>
      </c>
      <c r="BH1134" s="304">
        <v>-999</v>
      </c>
      <c r="BI1134" s="304">
        <v>-999</v>
      </c>
      <c r="BJ1134" s="304" t="s">
        <v>4954</v>
      </c>
      <c r="BK1134" s="304" t="s">
        <v>4954</v>
      </c>
      <c r="BL1134" s="304" t="s">
        <v>4954</v>
      </c>
    </row>
    <row r="1135" spans="1:64" ht="15" hidden="1" customHeight="1" x14ac:dyDescent="0.2">
      <c r="A1135" s="304" t="s">
        <v>4922</v>
      </c>
      <c r="B1135" s="304" t="s">
        <v>5968</v>
      </c>
      <c r="C1135" s="304">
        <v>1139</v>
      </c>
      <c r="D1135" s="349" t="s">
        <v>448</v>
      </c>
      <c r="E1135" s="309">
        <v>-999</v>
      </c>
      <c r="F1135" s="309"/>
      <c r="G1135" s="324">
        <v>23.686199999999999</v>
      </c>
      <c r="H1135" s="324">
        <v>120.5622</v>
      </c>
      <c r="I1135" s="324" t="s">
        <v>232</v>
      </c>
      <c r="J1135" s="368">
        <f>P1135</f>
        <v>258.89</v>
      </c>
      <c r="K1135" s="331">
        <v>0.1</v>
      </c>
      <c r="L1135" s="304" t="str">
        <f t="shared" si="325"/>
        <v>D</v>
      </c>
      <c r="M1135" s="388">
        <v>0</v>
      </c>
      <c r="N1135" s="304"/>
      <c r="O1135" s="356">
        <v>37</v>
      </c>
      <c r="P1135" s="304">
        <v>258.89</v>
      </c>
      <c r="Q1135" s="309">
        <v>2361</v>
      </c>
      <c r="R1135" s="304" t="s">
        <v>5948</v>
      </c>
      <c r="S1135" s="304"/>
      <c r="T1135" s="304"/>
      <c r="U1135" s="304"/>
      <c r="V1135" s="304"/>
      <c r="W1135" s="315" t="s">
        <v>286</v>
      </c>
      <c r="X1135" s="304" t="s">
        <v>213</v>
      </c>
      <c r="Y1135" s="366">
        <f t="shared" si="327"/>
        <v>274.5</v>
      </c>
      <c r="Z1135" s="304"/>
      <c r="AA1135" s="304"/>
      <c r="AB1135" s="304" t="s">
        <v>213</v>
      </c>
      <c r="AC1135" s="304">
        <v>75</v>
      </c>
      <c r="AD1135" s="366">
        <v>258.89</v>
      </c>
      <c r="AE1135" s="304">
        <v>500</v>
      </c>
      <c r="AF1135" s="331" t="e">
        <f>EXP(IF(X1135="A",LN(#REF!),IF(X1135="B",LN(#REF!),IF(OR(X1135="C",X1135="D",X1135="CD"),LN(#REF!)+((LN(#REF!)-LN(#REF!))/(1+(EXP(LN(#REF!)-LN(AC1135))/#REF!))),IF(X1135="E",LN(204.2),"N/A")))))</f>
        <v>#REF!</v>
      </c>
      <c r="AG1135" s="304">
        <v>0.33</v>
      </c>
      <c r="AH1135" s="304">
        <v>8.0900199999999999E-3</v>
      </c>
      <c r="AI1135" s="312"/>
      <c r="AJ1135" s="332">
        <v>380</v>
      </c>
      <c r="AK1135" s="304">
        <f t="shared" si="326"/>
        <v>425</v>
      </c>
      <c r="AL1135" s="304">
        <f>IF(AH1135&lt;=0.0022,0.2,0.43)</f>
        <v>0.43</v>
      </c>
      <c r="AM1135" s="389" t="str">
        <f t="shared" si="331"/>
        <v/>
      </c>
      <c r="AN1135" s="304"/>
      <c r="AO1135" s="304"/>
      <c r="AP1135" s="312"/>
      <c r="AQ1135" s="312"/>
      <c r="AR1135" s="312"/>
      <c r="AS1135" s="312"/>
      <c r="AT1135" s="312"/>
      <c r="AU1135" s="329">
        <f>VLOOKUP(C1135,[1]world!$A$2:$B$3555,2,FALSE)</f>
        <v>8</v>
      </c>
      <c r="AV1135" s="329">
        <v>374</v>
      </c>
      <c r="AW1135" s="304">
        <v>0.37</v>
      </c>
      <c r="AX1135" s="304">
        <v>-999</v>
      </c>
      <c r="AY1135" s="304">
        <v>-999</v>
      </c>
      <c r="AZ1135" s="304">
        <v>-999</v>
      </c>
      <c r="BA1135" s="304">
        <v>-999</v>
      </c>
      <c r="BB1135" s="304">
        <v>-999</v>
      </c>
      <c r="BC1135" s="304">
        <v>-999</v>
      </c>
      <c r="BD1135" s="304">
        <v>-999</v>
      </c>
      <c r="BE1135" s="304">
        <v>-999</v>
      </c>
      <c r="BF1135" s="304">
        <v>-999</v>
      </c>
      <c r="BG1135" s="304">
        <v>-999</v>
      </c>
      <c r="BH1135" s="304">
        <v>-999</v>
      </c>
      <c r="BI1135" s="304">
        <v>-999</v>
      </c>
      <c r="BJ1135" s="304" t="s">
        <v>4954</v>
      </c>
      <c r="BK1135" s="304" t="s">
        <v>4954</v>
      </c>
      <c r="BL1135" s="304" t="s">
        <v>4954</v>
      </c>
    </row>
    <row r="1136" spans="1:64" ht="15" hidden="1" customHeight="1" x14ac:dyDescent="0.2">
      <c r="A1136" s="304" t="s">
        <v>4922</v>
      </c>
      <c r="B1136" s="304" t="s">
        <v>5968</v>
      </c>
      <c r="C1136" s="304">
        <v>1140</v>
      </c>
      <c r="D1136" s="349" t="s">
        <v>481</v>
      </c>
      <c r="E1136" s="309">
        <v>-999</v>
      </c>
      <c r="F1136" s="309"/>
      <c r="G1136" s="324">
        <v>23.878299999999999</v>
      </c>
      <c r="H1136" s="324">
        <v>120.68429999999999</v>
      </c>
      <c r="I1136" s="324" t="s">
        <v>232</v>
      </c>
      <c r="J1136" s="368">
        <f>P1136</f>
        <v>664.43</v>
      </c>
      <c r="K1136" s="331">
        <v>0.1</v>
      </c>
      <c r="L1136" s="304" t="str">
        <f t="shared" si="325"/>
        <v>C</v>
      </c>
      <c r="M1136" s="388">
        <v>0</v>
      </c>
      <c r="N1136" s="304"/>
      <c r="O1136" s="356"/>
      <c r="P1136" s="304">
        <v>664.43</v>
      </c>
      <c r="Q1136" s="310" t="s">
        <v>340</v>
      </c>
      <c r="R1136" s="304" t="s">
        <v>340</v>
      </c>
      <c r="S1136" s="304"/>
      <c r="T1136" s="304"/>
      <c r="U1136" s="304"/>
      <c r="V1136" s="304"/>
      <c r="W1136" s="315" t="s">
        <v>286</v>
      </c>
      <c r="X1136" s="304" t="s">
        <v>213</v>
      </c>
      <c r="Y1136" s="366">
        <f t="shared" si="327"/>
        <v>274.5</v>
      </c>
      <c r="Z1136" s="304"/>
      <c r="AA1136" s="304"/>
      <c r="AB1136" s="304" t="s">
        <v>213</v>
      </c>
      <c r="AC1136" s="304">
        <v>110</v>
      </c>
      <c r="AD1136" s="366">
        <v>511.18</v>
      </c>
      <c r="AE1136" s="304">
        <v>500</v>
      </c>
      <c r="AF1136" s="331" t="e">
        <f>EXP(IF(X1136="A",LN(#REF!),IF(X1136="B",LN(#REF!),IF(OR(X1136="C",X1136="D",X1136="CD"),LN(#REF!)+((LN(#REF!)-LN(#REF!))/(1+(EXP(LN(#REF!)-LN(AC1136))/#REF!))),IF(X1136="E",LN(204.2),"N/A")))))</f>
        <v>#REF!</v>
      </c>
      <c r="AG1136" s="304">
        <v>0.33</v>
      </c>
      <c r="AH1136" s="304">
        <v>4.0243300000000003E-2</v>
      </c>
      <c r="AI1136" s="312"/>
      <c r="AJ1136" s="332">
        <v>760</v>
      </c>
      <c r="AK1136" s="304">
        <f t="shared" si="326"/>
        <v>760</v>
      </c>
      <c r="AL1136" s="304">
        <f>IF(AH1136&lt;=0.0022,0.2,0.43)</f>
        <v>0.43</v>
      </c>
      <c r="AM1136" s="389" t="str">
        <f t="shared" si="331"/>
        <v/>
      </c>
      <c r="AN1136" s="304"/>
      <c r="AO1136" s="304"/>
      <c r="AP1136" s="312"/>
      <c r="AQ1136" s="312"/>
      <c r="AR1136" s="312"/>
      <c r="AS1136" s="312"/>
      <c r="AT1136" s="312"/>
      <c r="AU1136" s="329">
        <f>VLOOKUP(C1136,[1]world!$A$2:$B$3555,2,FALSE)</f>
        <v>7</v>
      </c>
      <c r="AV1136" s="329">
        <v>388</v>
      </c>
      <c r="AW1136" s="304">
        <v>0.37</v>
      </c>
      <c r="AX1136" s="304">
        <v>-999</v>
      </c>
      <c r="AY1136" s="304">
        <v>-999</v>
      </c>
      <c r="AZ1136" s="304">
        <v>-999</v>
      </c>
      <c r="BA1136" s="304">
        <v>-999</v>
      </c>
      <c r="BB1136" s="304">
        <v>-999</v>
      </c>
      <c r="BC1136" s="304">
        <v>-999</v>
      </c>
      <c r="BD1136" s="304">
        <v>-999</v>
      </c>
      <c r="BE1136" s="304">
        <v>-999</v>
      </c>
      <c r="BF1136" s="304">
        <v>-999</v>
      </c>
      <c r="BG1136" s="304">
        <v>-999</v>
      </c>
      <c r="BH1136" s="304">
        <v>-999</v>
      </c>
      <c r="BI1136" s="304">
        <v>-999</v>
      </c>
      <c r="BJ1136" s="304" t="s">
        <v>4954</v>
      </c>
      <c r="BK1136" s="304" t="s">
        <v>4954</v>
      </c>
      <c r="BL1136" s="304" t="s">
        <v>4954</v>
      </c>
    </row>
    <row r="1137" spans="1:64" ht="15" hidden="1" customHeight="1" x14ac:dyDescent="0.2">
      <c r="A1137" s="304" t="s">
        <v>4922</v>
      </c>
      <c r="B1137" s="304" t="s">
        <v>5968</v>
      </c>
      <c r="C1137" s="304">
        <v>1142</v>
      </c>
      <c r="D1137" s="349" t="s">
        <v>475</v>
      </c>
      <c r="E1137" s="309">
        <v>-999</v>
      </c>
      <c r="F1137" s="309"/>
      <c r="G1137" s="324">
        <v>23.863499999999998</v>
      </c>
      <c r="H1137" s="324">
        <v>120.2812</v>
      </c>
      <c r="I1137" s="324" t="s">
        <v>214</v>
      </c>
      <c r="J1137" s="368">
        <f>EXP(0.21*LN(Y1137)+0.33*LN(AF1137)+0.28*LN(AJ1137)+0.18*LN(AV1137))</f>
        <v>209.53642521595475</v>
      </c>
      <c r="K1137" s="331">
        <f>SQRT(0.21*AA1137^2+0.33*AG1137^2+0.28*AL1137^2+0.18*AW1137^2)</f>
        <v>0.21609257275528931</v>
      </c>
      <c r="L1137" s="304" t="str">
        <f t="shared" si="325"/>
        <v>D</v>
      </c>
      <c r="M1137" s="388" t="s">
        <v>6093</v>
      </c>
      <c r="N1137" s="304"/>
      <c r="O1137" s="356"/>
      <c r="P1137" s="304"/>
      <c r="Q1137" s="310"/>
      <c r="R1137" s="304"/>
      <c r="S1137" s="304"/>
      <c r="T1137" s="304"/>
      <c r="U1137" s="304"/>
      <c r="V1137" s="304"/>
      <c r="W1137" s="315" t="s">
        <v>248</v>
      </c>
      <c r="X1137" s="304" t="s">
        <v>240</v>
      </c>
      <c r="Y1137" s="366">
        <f t="shared" si="327"/>
        <v>181.5</v>
      </c>
      <c r="Z1137" s="304"/>
      <c r="AA1137" s="304">
        <v>0.28000000000000003</v>
      </c>
      <c r="AB1137" s="304" t="s">
        <v>240</v>
      </c>
      <c r="AC1137" s="304">
        <v>4</v>
      </c>
      <c r="AD1137" s="366">
        <v>222.22</v>
      </c>
      <c r="AE1137" s="304">
        <v>204.2</v>
      </c>
      <c r="AF1137" s="331">
        <f>EXP(IF(X1137="A",LN(#REF!),IF(X1137="B",LN(#REF!),IF(OR(X1137="C",X1137="D",X1137="CD"),LN(#REF!)+((LN(#REF!)-LN(#REF!))/(1+(EXP(LN(#REF!)-LN(AC1137))/#REF!))),IF(X1137="E",LN(204.2),"N/A")))))</f>
        <v>204.19999999999993</v>
      </c>
      <c r="AG1137" s="304">
        <v>0.2</v>
      </c>
      <c r="AH1137" s="304">
        <v>1.22857E-3</v>
      </c>
      <c r="AI1137" s="312"/>
      <c r="AJ1137" s="332">
        <v>217</v>
      </c>
      <c r="AK1137" s="304">
        <f t="shared" si="326"/>
        <v>210</v>
      </c>
      <c r="AL1137" s="304">
        <v>0.2</v>
      </c>
      <c r="AM1137" s="389" t="str">
        <f t="shared" si="331"/>
        <v/>
      </c>
      <c r="AN1137" s="304"/>
      <c r="AO1137" s="304"/>
      <c r="AP1137" s="312"/>
      <c r="AQ1137" s="312"/>
      <c r="AR1137" s="312"/>
      <c r="AS1137" s="312"/>
      <c r="AT1137" s="312"/>
      <c r="AU1137" s="329">
        <f>VLOOKUP(C1137,[1]world!$A$2:$B$3555,2,FALSE)</f>
        <v>16</v>
      </c>
      <c r="AV1137" s="329">
        <v>246</v>
      </c>
      <c r="AW1137" s="304">
        <v>0.18</v>
      </c>
      <c r="AX1137" s="304">
        <v>-999</v>
      </c>
      <c r="AY1137" s="304">
        <v>-999</v>
      </c>
      <c r="AZ1137" s="304">
        <v>-999</v>
      </c>
      <c r="BA1137" s="304">
        <v>-999</v>
      </c>
      <c r="BB1137" s="304">
        <v>-999</v>
      </c>
      <c r="BC1137" s="304">
        <v>-999</v>
      </c>
      <c r="BD1137" s="304">
        <v>-999</v>
      </c>
      <c r="BE1137" s="304">
        <v>-999</v>
      </c>
      <c r="BF1137" s="304">
        <v>-999</v>
      </c>
      <c r="BG1137" s="304">
        <v>-999</v>
      </c>
      <c r="BH1137" s="304">
        <v>-999</v>
      </c>
      <c r="BI1137" s="304">
        <v>-999</v>
      </c>
      <c r="BJ1137" s="304" t="s">
        <v>4954</v>
      </c>
      <c r="BK1137" s="304" t="s">
        <v>4954</v>
      </c>
      <c r="BL1137" s="304" t="s">
        <v>4954</v>
      </c>
    </row>
    <row r="1138" spans="1:64" ht="15" hidden="1" customHeight="1" x14ac:dyDescent="0.2">
      <c r="A1138" s="304" t="s">
        <v>4922</v>
      </c>
      <c r="B1138" s="304" t="s">
        <v>5977</v>
      </c>
      <c r="C1138" s="304">
        <v>1143</v>
      </c>
      <c r="D1138" s="349" t="s">
        <v>2677</v>
      </c>
      <c r="E1138" s="309">
        <v>-999</v>
      </c>
      <c r="F1138" s="309"/>
      <c r="G1138" s="324">
        <v>34.68</v>
      </c>
      <c r="H1138" s="324">
        <v>135.61199999999999</v>
      </c>
      <c r="I1138" s="324" t="s">
        <v>212</v>
      </c>
      <c r="J1138" s="368">
        <f>P1138</f>
        <v>256</v>
      </c>
      <c r="K1138" s="331">
        <v>0.11</v>
      </c>
      <c r="L1138" s="304" t="str">
        <f t="shared" si="325"/>
        <v>D</v>
      </c>
      <c r="M1138" s="388">
        <v>1</v>
      </c>
      <c r="N1138" s="304"/>
      <c r="O1138" s="356">
        <v>21</v>
      </c>
      <c r="P1138" s="331">
        <v>256</v>
      </c>
      <c r="Q1138" s="310" t="s">
        <v>2549</v>
      </c>
      <c r="R1138" s="304"/>
      <c r="S1138" s="304"/>
      <c r="T1138" s="304"/>
      <c r="U1138" s="304"/>
      <c r="V1138" s="304"/>
      <c r="W1138" s="304" t="s">
        <v>1408</v>
      </c>
      <c r="X1138" s="304" t="s">
        <v>213</v>
      </c>
      <c r="Y1138" s="366">
        <f t="shared" si="327"/>
        <v>274.5</v>
      </c>
      <c r="Z1138" s="304"/>
      <c r="AA1138" s="304"/>
      <c r="AB1138" s="304">
        <v>-999</v>
      </c>
      <c r="AC1138" s="304">
        <v>-999</v>
      </c>
      <c r="AD1138" s="366">
        <v>-999</v>
      </c>
      <c r="AE1138" s="304">
        <v>-999</v>
      </c>
      <c r="AF1138" s="304">
        <v>-999</v>
      </c>
      <c r="AG1138" s="304"/>
      <c r="AH1138" s="304">
        <v>1.74475E-3</v>
      </c>
      <c r="AI1138" s="312"/>
      <c r="AJ1138" s="332">
        <v>232</v>
      </c>
      <c r="AK1138" s="304">
        <f t="shared" si="326"/>
        <v>210</v>
      </c>
      <c r="AL1138" s="304">
        <f>IF(AH1138&lt;=0.0022,0.2,0.43)</f>
        <v>0.2</v>
      </c>
      <c r="AM1138" s="389" t="str">
        <f t="shared" si="331"/>
        <v/>
      </c>
      <c r="AN1138" s="304"/>
      <c r="AO1138" s="304"/>
      <c r="AP1138" s="312"/>
      <c r="AQ1138" s="312"/>
      <c r="AR1138" s="312"/>
      <c r="AS1138" s="312"/>
      <c r="AT1138" s="312"/>
      <c r="AU1138" s="329">
        <f>VLOOKUP(C1138,[1]world!$A$2:$B$3555,2,FALSE)</f>
        <v>15</v>
      </c>
      <c r="AV1138" s="329">
        <v>363</v>
      </c>
      <c r="AW1138" s="304">
        <v>0.37</v>
      </c>
      <c r="AX1138" s="304">
        <v>720</v>
      </c>
      <c r="AY1138" s="304">
        <v>-999</v>
      </c>
      <c r="AZ1138" s="304">
        <v>1500</v>
      </c>
      <c r="BA1138" s="304">
        <v>720</v>
      </c>
      <c r="BB1138" s="304">
        <v>-999</v>
      </c>
      <c r="BC1138" s="304">
        <v>1500</v>
      </c>
      <c r="BD1138" s="304">
        <v>720</v>
      </c>
      <c r="BE1138" s="304">
        <v>720</v>
      </c>
      <c r="BF1138" s="304">
        <v>-999</v>
      </c>
      <c r="BG1138" s="304">
        <v>-999</v>
      </c>
      <c r="BH1138" s="304">
        <v>1500</v>
      </c>
      <c r="BI1138" s="304">
        <v>1500</v>
      </c>
      <c r="BJ1138" s="304">
        <v>2</v>
      </c>
      <c r="BK1138" s="304" t="s">
        <v>4954</v>
      </c>
      <c r="BL1138" s="304">
        <v>2</v>
      </c>
    </row>
    <row r="1139" spans="1:64" ht="15" hidden="1" customHeight="1" x14ac:dyDescent="0.2">
      <c r="A1139" s="304" t="s">
        <v>4922</v>
      </c>
      <c r="B1139" s="304" t="s">
        <v>5970</v>
      </c>
      <c r="C1139" s="304">
        <v>1144</v>
      </c>
      <c r="D1139" s="349" t="s">
        <v>4370</v>
      </c>
      <c r="E1139" s="309">
        <v>-999</v>
      </c>
      <c r="F1139" s="309"/>
      <c r="G1139" s="324">
        <v>40.764400000000002</v>
      </c>
      <c r="H1139" s="324">
        <v>29.762</v>
      </c>
      <c r="I1139" s="324" t="s">
        <v>205</v>
      </c>
      <c r="J1139" s="368">
        <f>P1139</f>
        <v>297</v>
      </c>
      <c r="K1139" s="331">
        <v>0.1</v>
      </c>
      <c r="L1139" s="304" t="str">
        <f t="shared" si="325"/>
        <v>D</v>
      </c>
      <c r="M1139" s="388">
        <v>0</v>
      </c>
      <c r="N1139" s="304"/>
      <c r="O1139" s="356">
        <v>45.5</v>
      </c>
      <c r="P1139" s="304">
        <v>297</v>
      </c>
      <c r="Q1139" s="309">
        <v>2194</v>
      </c>
      <c r="R1139" s="304" t="s">
        <v>5948</v>
      </c>
      <c r="S1139" s="304"/>
      <c r="T1139" s="304"/>
      <c r="U1139" s="304"/>
      <c r="V1139" s="304"/>
      <c r="W1139" s="304" t="s">
        <v>1411</v>
      </c>
      <c r="X1139" s="304" t="s">
        <v>213</v>
      </c>
      <c r="Y1139" s="366">
        <f t="shared" si="327"/>
        <v>274.5</v>
      </c>
      <c r="Z1139" s="304"/>
      <c r="AA1139" s="304"/>
      <c r="AB1139" s="304">
        <v>-999</v>
      </c>
      <c r="AC1139" s="304">
        <v>-999</v>
      </c>
      <c r="AD1139" s="366">
        <v>-999</v>
      </c>
      <c r="AE1139" s="304">
        <v>-999</v>
      </c>
      <c r="AF1139" s="304">
        <v>-999</v>
      </c>
      <c r="AG1139" s="304"/>
      <c r="AH1139" s="304">
        <v>2.76923E-2</v>
      </c>
      <c r="AI1139" s="312"/>
      <c r="AJ1139" s="332">
        <v>399</v>
      </c>
      <c r="AK1139" s="304">
        <f t="shared" si="326"/>
        <v>425</v>
      </c>
      <c r="AL1139" s="304">
        <f>IF(AH1139&lt;=0.0022,0.2,0.43)</f>
        <v>0.43</v>
      </c>
      <c r="AM1139" s="389" t="str">
        <f t="shared" si="331"/>
        <v/>
      </c>
      <c r="AN1139" s="304"/>
      <c r="AO1139" s="304"/>
      <c r="AP1139" s="312"/>
      <c r="AQ1139" s="312"/>
      <c r="AR1139" s="312"/>
      <c r="AS1139" s="312"/>
      <c r="AT1139" s="312"/>
      <c r="AU1139" s="329">
        <f>VLOOKUP(C1139,[1]world!$A$2:$B$3555,2,FALSE)</f>
        <v>3</v>
      </c>
      <c r="AV1139" s="329">
        <v>547</v>
      </c>
      <c r="AW1139" s="304">
        <v>0.37</v>
      </c>
      <c r="AX1139" s="304">
        <v>-999</v>
      </c>
      <c r="AY1139" s="304">
        <v>-999</v>
      </c>
      <c r="AZ1139" s="304">
        <v>-999</v>
      </c>
      <c r="BA1139" s="304">
        <v>-999</v>
      </c>
      <c r="BB1139" s="304">
        <v>-999</v>
      </c>
      <c r="BC1139" s="304">
        <v>-999</v>
      </c>
      <c r="BD1139" s="304">
        <v>-999</v>
      </c>
      <c r="BE1139" s="304">
        <v>-999</v>
      </c>
      <c r="BF1139" s="304">
        <v>-999</v>
      </c>
      <c r="BG1139" s="304">
        <v>-999</v>
      </c>
      <c r="BH1139" s="304">
        <v>-999</v>
      </c>
      <c r="BI1139" s="304">
        <v>-999</v>
      </c>
      <c r="BJ1139" s="304" t="s">
        <v>4954</v>
      </c>
      <c r="BK1139" s="304" t="s">
        <v>4954</v>
      </c>
      <c r="BL1139" s="304" t="s">
        <v>4954</v>
      </c>
    </row>
    <row r="1140" spans="1:64" ht="15" hidden="1" customHeight="1" x14ac:dyDescent="0.2">
      <c r="A1140" s="304" t="s">
        <v>4922</v>
      </c>
      <c r="B1140" s="304" t="s">
        <v>5970</v>
      </c>
      <c r="C1140" s="304">
        <v>1145</v>
      </c>
      <c r="D1140" s="349" t="s">
        <v>4412</v>
      </c>
      <c r="E1140" s="309">
        <v>-999</v>
      </c>
      <c r="F1140" s="309"/>
      <c r="G1140" s="324">
        <v>40.985999999999997</v>
      </c>
      <c r="H1140" s="324">
        <v>28.908000000000001</v>
      </c>
      <c r="I1140" s="324" t="s">
        <v>212</v>
      </c>
      <c r="J1140" s="368">
        <f>GEOMEAN(Y1140,AV1140,AK1140)</f>
        <v>341.55892610207098</v>
      </c>
      <c r="K1140" s="331">
        <f t="shared" ref="K1140:K1141" si="342">GEOMEAN(AA1140,AL1140,AW1140)</f>
        <v>0.38547027482550061</v>
      </c>
      <c r="L1140" s="304" t="str">
        <f t="shared" si="325"/>
        <v>D</v>
      </c>
      <c r="M1140" s="388" t="s">
        <v>6089</v>
      </c>
      <c r="N1140" s="304"/>
      <c r="O1140" s="356"/>
      <c r="P1140" s="304"/>
      <c r="Q1140" s="310"/>
      <c r="R1140" s="304"/>
      <c r="S1140" s="304"/>
      <c r="T1140" s="304"/>
      <c r="U1140" s="304"/>
      <c r="V1140" s="304"/>
      <c r="W1140" s="304" t="s">
        <v>1408</v>
      </c>
      <c r="X1140" s="304" t="s">
        <v>213</v>
      </c>
      <c r="Y1140" s="366">
        <f t="shared" si="327"/>
        <v>274.5</v>
      </c>
      <c r="Z1140" s="304"/>
      <c r="AA1140" s="331">
        <v>0.36</v>
      </c>
      <c r="AB1140" s="304">
        <v>-999</v>
      </c>
      <c r="AC1140" s="304">
        <v>-999</v>
      </c>
      <c r="AD1140" s="366">
        <v>-999</v>
      </c>
      <c r="AE1140" s="304">
        <v>-999</v>
      </c>
      <c r="AF1140" s="304">
        <v>-999</v>
      </c>
      <c r="AG1140" s="304"/>
      <c r="AH1140" s="304">
        <v>2.2486900000000001E-2</v>
      </c>
      <c r="AI1140" s="312"/>
      <c r="AJ1140" s="332">
        <v>378</v>
      </c>
      <c r="AK1140" s="304">
        <f t="shared" si="326"/>
        <v>425</v>
      </c>
      <c r="AL1140" s="363">
        <v>0.43</v>
      </c>
      <c r="AM1140" s="389" t="str">
        <f t="shared" si="331"/>
        <v/>
      </c>
      <c r="AN1140" s="304"/>
      <c r="AO1140" s="304"/>
      <c r="AP1140" s="312"/>
      <c r="AQ1140" s="312"/>
      <c r="AR1140" s="312"/>
      <c r="AS1140" s="312"/>
      <c r="AT1140" s="312"/>
      <c r="AU1140" s="329">
        <f>VLOOKUP(C1140,[1]world!$A$2:$B$3555,2,FALSE)</f>
        <v>13</v>
      </c>
      <c r="AV1140" s="329"/>
      <c r="AW1140" s="304">
        <v>0.37</v>
      </c>
      <c r="AX1140" s="304">
        <v>-999</v>
      </c>
      <c r="AY1140" s="304">
        <v>-999</v>
      </c>
      <c r="AZ1140" s="304">
        <v>-999</v>
      </c>
      <c r="BA1140" s="304">
        <v>-999</v>
      </c>
      <c r="BB1140" s="304">
        <v>-999</v>
      </c>
      <c r="BC1140" s="304">
        <v>-999</v>
      </c>
      <c r="BD1140" s="304">
        <v>-999</v>
      </c>
      <c r="BE1140" s="304">
        <v>-999</v>
      </c>
      <c r="BF1140" s="304">
        <v>-999</v>
      </c>
      <c r="BG1140" s="304">
        <v>-999</v>
      </c>
      <c r="BH1140" s="304">
        <v>-999</v>
      </c>
      <c r="BI1140" s="304">
        <v>-999</v>
      </c>
      <c r="BJ1140" s="304" t="s">
        <v>4954</v>
      </c>
      <c r="BK1140" s="304" t="s">
        <v>4954</v>
      </c>
      <c r="BL1140" s="304" t="s">
        <v>4954</v>
      </c>
    </row>
    <row r="1141" spans="1:64" ht="15" hidden="1" customHeight="1" x14ac:dyDescent="0.2">
      <c r="A1141" s="304" t="s">
        <v>4922</v>
      </c>
      <c r="B1141" s="304" t="s">
        <v>5969</v>
      </c>
      <c r="C1141" s="304">
        <v>1146</v>
      </c>
      <c r="D1141" s="349" t="s">
        <v>4186</v>
      </c>
      <c r="E1141" s="309">
        <v>37</v>
      </c>
      <c r="F1141" s="309"/>
      <c r="G1141" s="324">
        <v>39.299999999999997</v>
      </c>
      <c r="H1141" s="324">
        <v>44.53</v>
      </c>
      <c r="I1141" s="324" t="s">
        <v>232</v>
      </c>
      <c r="J1141" s="368">
        <f>GEOMEAN(Y1141,AV1141,AK1141)</f>
        <v>432.57613459165538</v>
      </c>
      <c r="K1141" s="331">
        <f t="shared" si="342"/>
        <v>0.38547027482550061</v>
      </c>
      <c r="L1141" s="304" t="str">
        <f t="shared" si="325"/>
        <v>C</v>
      </c>
      <c r="M1141" s="388" t="s">
        <v>6089</v>
      </c>
      <c r="N1141" s="304"/>
      <c r="O1141" s="304"/>
      <c r="P1141" s="304"/>
      <c r="Q1141" s="304"/>
      <c r="R1141" s="304"/>
      <c r="S1141" s="304"/>
      <c r="T1141" s="304"/>
      <c r="U1141" s="304"/>
      <c r="V1141" s="304"/>
      <c r="W1141" s="310" t="s">
        <v>505</v>
      </c>
      <c r="X1141" s="304" t="s">
        <v>213</v>
      </c>
      <c r="Y1141" s="366">
        <f t="shared" si="327"/>
        <v>274.5</v>
      </c>
      <c r="Z1141" s="304"/>
      <c r="AA1141" s="331">
        <v>0.36</v>
      </c>
      <c r="AB1141" s="304">
        <v>-999</v>
      </c>
      <c r="AC1141" s="304">
        <v>-999</v>
      </c>
      <c r="AD1141" s="366">
        <v>-999</v>
      </c>
      <c r="AE1141" s="304">
        <v>-999</v>
      </c>
      <c r="AF1141" s="304">
        <v>-999</v>
      </c>
      <c r="AG1141" s="304"/>
      <c r="AH1141" s="304">
        <v>0.27267400000000003</v>
      </c>
      <c r="AI1141" s="312"/>
      <c r="AJ1141" s="332">
        <v>760</v>
      </c>
      <c r="AK1141" s="304">
        <f t="shared" si="326"/>
        <v>760</v>
      </c>
      <c r="AL1141" s="363">
        <v>0.43</v>
      </c>
      <c r="AM1141" s="389" t="str">
        <f t="shared" si="331"/>
        <v/>
      </c>
      <c r="AN1141" s="304"/>
      <c r="AO1141" s="304"/>
      <c r="AP1141" s="312"/>
      <c r="AQ1141" s="312"/>
      <c r="AR1141" s="312"/>
      <c r="AS1141" s="331"/>
      <c r="AT1141" s="312"/>
      <c r="AU1141" s="329">
        <f>VLOOKUP(C1141,[1]world!$A$2:$B$3555,2,FALSE)</f>
        <v>7</v>
      </c>
      <c r="AV1141" s="329">
        <v>388</v>
      </c>
      <c r="AW1141" s="304">
        <v>0.37</v>
      </c>
      <c r="AX1141" s="304">
        <v>-999</v>
      </c>
      <c r="AY1141" s="304">
        <v>-999</v>
      </c>
      <c r="AZ1141" s="304">
        <v>-999</v>
      </c>
      <c r="BA1141" s="304">
        <v>-999</v>
      </c>
      <c r="BB1141" s="304">
        <v>-999</v>
      </c>
      <c r="BC1141" s="304">
        <v>-999</v>
      </c>
      <c r="BD1141" s="304">
        <v>-999</v>
      </c>
      <c r="BE1141" s="304">
        <v>-999</v>
      </c>
      <c r="BF1141" s="304">
        <v>-999</v>
      </c>
      <c r="BG1141" s="304">
        <v>-999</v>
      </c>
      <c r="BH1141" s="304">
        <v>-999</v>
      </c>
      <c r="BI1141" s="304">
        <v>-999</v>
      </c>
      <c r="BJ1141" s="304" t="s">
        <v>4954</v>
      </c>
      <c r="BK1141" s="304" t="s">
        <v>4954</v>
      </c>
      <c r="BL1141" s="304" t="s">
        <v>4954</v>
      </c>
    </row>
    <row r="1142" spans="1:64" ht="15" hidden="1" customHeight="1" x14ac:dyDescent="0.2">
      <c r="A1142" s="304" t="s">
        <v>4922</v>
      </c>
      <c r="B1142" s="304" t="s">
        <v>5965</v>
      </c>
      <c r="C1142" s="304">
        <v>1147</v>
      </c>
      <c r="D1142" s="349" t="s">
        <v>2199</v>
      </c>
      <c r="E1142" s="309">
        <v>129</v>
      </c>
      <c r="F1142" s="309"/>
      <c r="G1142" s="324">
        <v>34.049999999999997</v>
      </c>
      <c r="H1142" s="324">
        <v>-117.264</v>
      </c>
      <c r="I1142" s="324" t="s">
        <v>213</v>
      </c>
      <c r="J1142" s="368">
        <f>EXP(0.35*LN(AM1142)+0.24*LN(Y1142)+0.2*LN(AJ1142)+0.21*LN(AV1142))</f>
        <v>361.30240829009864</v>
      </c>
      <c r="K1142" s="331">
        <f>SQRT(0.35*AN1142^2+0.24*Z1142^2+0.2*AL1142^2+0.21*AW1142^2)</f>
        <v>0.33046028505707004</v>
      </c>
      <c r="L1142" s="304" t="str">
        <f t="shared" si="325"/>
        <v>C</v>
      </c>
      <c r="M1142" s="388" t="s">
        <v>6092</v>
      </c>
      <c r="N1142" s="304"/>
      <c r="O1142" s="310"/>
      <c r="P1142" s="304"/>
      <c r="Q1142" s="310"/>
      <c r="R1142" s="304"/>
      <c r="S1142" s="304"/>
      <c r="T1142" s="304"/>
      <c r="U1142" s="304"/>
      <c r="V1142" s="304"/>
      <c r="W1142" s="304" t="s">
        <v>2200</v>
      </c>
      <c r="X1142" s="304" t="s">
        <v>213</v>
      </c>
      <c r="Y1142" s="366">
        <f t="shared" si="327"/>
        <v>274.5</v>
      </c>
      <c r="Z1142" s="304">
        <v>0.3</v>
      </c>
      <c r="AA1142" s="304"/>
      <c r="AB1142" s="304">
        <v>-999</v>
      </c>
      <c r="AC1142" s="304">
        <v>-999</v>
      </c>
      <c r="AD1142" s="366">
        <v>-999</v>
      </c>
      <c r="AE1142" s="304">
        <v>-999</v>
      </c>
      <c r="AF1142" s="304">
        <v>-999</v>
      </c>
      <c r="AG1142" s="304"/>
      <c r="AH1142" s="304">
        <v>2.9629800000000001E-2</v>
      </c>
      <c r="AI1142" s="385">
        <v>0.13192600000000002</v>
      </c>
      <c r="AJ1142" s="332">
        <v>407</v>
      </c>
      <c r="AK1142" s="304">
        <f t="shared" si="326"/>
        <v>425</v>
      </c>
      <c r="AL1142" s="363">
        <v>0.43</v>
      </c>
      <c r="AM1142" s="389">
        <f t="shared" si="331"/>
        <v>353</v>
      </c>
      <c r="AN1142" s="363">
        <v>0.25</v>
      </c>
      <c r="AO1142" s="304"/>
      <c r="AP1142" s="312" t="s">
        <v>6113</v>
      </c>
      <c r="AQ1142" s="312"/>
      <c r="AR1142" s="312">
        <v>280</v>
      </c>
      <c r="AS1142" s="312">
        <v>271.44099999999997</v>
      </c>
      <c r="AT1142" s="312">
        <v>353</v>
      </c>
      <c r="AU1142" s="329">
        <f>VLOOKUP(C1142,[1]world!$A$2:$B$3555,2,FALSE)</f>
        <v>4</v>
      </c>
      <c r="AV1142" s="329">
        <v>459</v>
      </c>
      <c r="AW1142" s="304">
        <v>0.37</v>
      </c>
      <c r="AX1142" s="304">
        <v>80</v>
      </c>
      <c r="AY1142" s="304">
        <v>-999</v>
      </c>
      <c r="AZ1142" s="304">
        <v>360</v>
      </c>
      <c r="BA1142" s="304">
        <v>320</v>
      </c>
      <c r="BB1142" s="304">
        <v>-999</v>
      </c>
      <c r="BC1142" s="304">
        <v>1440</v>
      </c>
      <c r="BD1142" s="304">
        <v>-999</v>
      </c>
      <c r="BE1142" s="304">
        <v>-999</v>
      </c>
      <c r="BF1142" s="304">
        <v>-999</v>
      </c>
      <c r="BG1142" s="304">
        <v>-999</v>
      </c>
      <c r="BH1142" s="304">
        <v>-999</v>
      </c>
      <c r="BI1142" s="304">
        <v>-999</v>
      </c>
      <c r="BJ1142" s="304">
        <v>3</v>
      </c>
      <c r="BK1142" s="304" t="s">
        <v>4954</v>
      </c>
      <c r="BL1142" s="304">
        <v>3</v>
      </c>
    </row>
    <row r="1143" spans="1:64" ht="15" hidden="1" customHeight="1" x14ac:dyDescent="0.2">
      <c r="A1143" s="304" t="s">
        <v>4922</v>
      </c>
      <c r="B1143" s="304" t="s">
        <v>5965</v>
      </c>
      <c r="C1143" s="304">
        <v>1148</v>
      </c>
      <c r="D1143" s="349" t="s">
        <v>2310</v>
      </c>
      <c r="E1143" s="309">
        <v>141</v>
      </c>
      <c r="F1143" s="309" t="s">
        <v>5500</v>
      </c>
      <c r="G1143" s="324">
        <v>34.118000000000002</v>
      </c>
      <c r="H1143" s="324">
        <v>-118.29900000000001</v>
      </c>
      <c r="I1143" s="324" t="s">
        <v>214</v>
      </c>
      <c r="J1143" s="368">
        <f>P1143</f>
        <v>1015.88</v>
      </c>
      <c r="K1143" s="331">
        <v>0.1</v>
      </c>
      <c r="L1143" s="304" t="str">
        <f t="shared" si="325"/>
        <v>B</v>
      </c>
      <c r="M1143" s="388">
        <v>0</v>
      </c>
      <c r="N1143" s="304"/>
      <c r="O1143" s="304">
        <v>97.53</v>
      </c>
      <c r="P1143" s="304">
        <v>1015.88</v>
      </c>
      <c r="Q1143" s="304">
        <v>1773</v>
      </c>
      <c r="R1143" s="304" t="s">
        <v>5948</v>
      </c>
      <c r="S1143" s="304"/>
      <c r="T1143" s="304"/>
      <c r="U1143" s="304"/>
      <c r="V1143" s="304"/>
      <c r="W1143" s="304" t="s">
        <v>1763</v>
      </c>
      <c r="X1143" s="304" t="s">
        <v>232</v>
      </c>
      <c r="Y1143" s="366">
        <f t="shared" si="327"/>
        <v>506.6</v>
      </c>
      <c r="Z1143" s="304">
        <v>0.4</v>
      </c>
      <c r="AA1143" s="304"/>
      <c r="AB1143" s="304">
        <v>-999</v>
      </c>
      <c r="AC1143" s="304">
        <v>-999</v>
      </c>
      <c r="AD1143" s="366">
        <v>-999</v>
      </c>
      <c r="AE1143" s="304">
        <v>-999</v>
      </c>
      <c r="AF1143" s="304">
        <v>-999</v>
      </c>
      <c r="AG1143" s="304"/>
      <c r="AH1143" s="304">
        <v>8.8380200000000006E-2</v>
      </c>
      <c r="AI1143" s="312"/>
      <c r="AJ1143" s="332">
        <v>590</v>
      </c>
      <c r="AK1143" s="304">
        <f t="shared" si="326"/>
        <v>555</v>
      </c>
      <c r="AL1143" s="304">
        <f>IF(AH1143&lt;=0.0022,0.2,0.43)</f>
        <v>0.43</v>
      </c>
      <c r="AM1143" s="389">
        <f t="shared" si="331"/>
        <v>748</v>
      </c>
      <c r="AN1143" s="304">
        <v>0.4</v>
      </c>
      <c r="AO1143" s="304"/>
      <c r="AP1143" s="312" t="s">
        <v>6114</v>
      </c>
      <c r="AQ1143" s="312"/>
      <c r="AR1143" s="312">
        <v>748</v>
      </c>
      <c r="AS1143" s="342">
        <v>684.93499999999995</v>
      </c>
      <c r="AT1143" s="312"/>
      <c r="AU1143" s="329">
        <f>VLOOKUP(C1143,[1]world!$A$2:$B$3555,2,FALSE)</f>
        <v>3</v>
      </c>
      <c r="AV1143" s="329">
        <v>547</v>
      </c>
      <c r="AW1143" s="304">
        <v>0.37</v>
      </c>
      <c r="AX1143" s="304">
        <v>5.2</v>
      </c>
      <c r="AY1143" s="304">
        <v>-999</v>
      </c>
      <c r="AZ1143" s="304">
        <v>220</v>
      </c>
      <c r="BA1143" s="304">
        <v>5.2</v>
      </c>
      <c r="BB1143" s="304">
        <v>-999</v>
      </c>
      <c r="BC1143" s="304">
        <v>320</v>
      </c>
      <c r="BD1143" s="304">
        <v>-999</v>
      </c>
      <c r="BE1143" s="304">
        <v>-999</v>
      </c>
      <c r="BF1143" s="304">
        <v>-999</v>
      </c>
      <c r="BG1143" s="304">
        <v>-999</v>
      </c>
      <c r="BH1143" s="304">
        <v>-999</v>
      </c>
      <c r="BI1143" s="304">
        <v>-999</v>
      </c>
      <c r="BJ1143" s="304">
        <v>0</v>
      </c>
      <c r="BK1143" s="304" t="s">
        <v>4954</v>
      </c>
      <c r="BL1143" s="304">
        <v>3</v>
      </c>
    </row>
    <row r="1144" spans="1:64" ht="15" hidden="1" customHeight="1" x14ac:dyDescent="0.2">
      <c r="A1144" s="304" t="s">
        <v>4917</v>
      </c>
      <c r="B1144" s="304" t="s">
        <v>5965</v>
      </c>
      <c r="C1144" s="304">
        <v>1149</v>
      </c>
      <c r="D1144" s="349" t="s">
        <v>1634</v>
      </c>
      <c r="E1144" s="309">
        <v>464</v>
      </c>
      <c r="F1144" s="309"/>
      <c r="G1144" s="324">
        <v>32.799999999999997</v>
      </c>
      <c r="H1144" s="324">
        <v>-115.473</v>
      </c>
      <c r="I1144" s="324" t="s">
        <v>232</v>
      </c>
      <c r="J1144" s="368">
        <f t="shared" ref="J1144:J1145" si="343">EXP(0.35*LN(AM1144)+0.24*LN(Y1144)+0.2*LN(AJ1144)+0.21*LN(AV1144))</f>
        <v>273.70566089622037</v>
      </c>
      <c r="K1144" s="331">
        <f t="shared" ref="K1144:K1145" si="344">SQRT(0.35*AN1144^2+0.24*Z1144^2+0.2*AL1144^2+0.21*AW1144^2)</f>
        <v>0.29539634391779462</v>
      </c>
      <c r="L1144" s="304" t="str">
        <f t="shared" si="325"/>
        <v>D</v>
      </c>
      <c r="M1144" s="388" t="s">
        <v>6092</v>
      </c>
      <c r="N1144" s="304"/>
      <c r="O1144" s="310"/>
      <c r="P1144" s="304"/>
      <c r="Q1144" s="310"/>
      <c r="R1144" s="304"/>
      <c r="S1144" s="304"/>
      <c r="T1144" s="304"/>
      <c r="U1144" s="304"/>
      <c r="V1144" s="304"/>
      <c r="W1144" s="304" t="s">
        <v>286</v>
      </c>
      <c r="X1144" s="304" t="s">
        <v>213</v>
      </c>
      <c r="Y1144" s="366">
        <f t="shared" si="327"/>
        <v>274.5</v>
      </c>
      <c r="Z1144" s="304">
        <v>0.3</v>
      </c>
      <c r="AA1144" s="304"/>
      <c r="AB1144" s="304">
        <v>-999</v>
      </c>
      <c r="AC1144" s="304">
        <v>-999</v>
      </c>
      <c r="AD1144" s="366">
        <v>-999</v>
      </c>
      <c r="AE1144" s="304">
        <v>-999</v>
      </c>
      <c r="AF1144" s="304">
        <v>-999</v>
      </c>
      <c r="AG1144" s="304"/>
      <c r="AH1144" s="304">
        <v>4.7215900000000003E-3</v>
      </c>
      <c r="AI1144" s="385">
        <v>1.25906E-2</v>
      </c>
      <c r="AJ1144" s="332">
        <v>251</v>
      </c>
      <c r="AK1144" s="304">
        <f t="shared" si="326"/>
        <v>270</v>
      </c>
      <c r="AL1144" s="363">
        <v>0.43</v>
      </c>
      <c r="AM1144" s="389">
        <f t="shared" si="331"/>
        <v>306</v>
      </c>
      <c r="AN1144" s="363">
        <v>0.25</v>
      </c>
      <c r="AO1144" s="304"/>
      <c r="AP1144" s="312" t="s">
        <v>4984</v>
      </c>
      <c r="AQ1144" s="312"/>
      <c r="AR1144" s="312">
        <v>209</v>
      </c>
      <c r="AS1144" s="312">
        <v>207.46899999999999</v>
      </c>
      <c r="AT1144" s="312">
        <v>306</v>
      </c>
      <c r="AU1144" s="329">
        <f>VLOOKUP(C1144,[1]world!$A$2:$B$3555,2,FALSE)</f>
        <v>16</v>
      </c>
      <c r="AV1144" s="329">
        <v>246</v>
      </c>
      <c r="AW1144" s="304">
        <v>0.18</v>
      </c>
      <c r="AX1144" s="304">
        <v>1440</v>
      </c>
      <c r="AY1144" s="304">
        <v>-999</v>
      </c>
      <c r="AZ1144" s="304">
        <v>3140</v>
      </c>
      <c r="BA1144" s="304">
        <v>1400</v>
      </c>
      <c r="BB1144" s="304">
        <v>-999</v>
      </c>
      <c r="BC1144" s="304">
        <v>5380</v>
      </c>
      <c r="BD1144" s="304">
        <v>-999</v>
      </c>
      <c r="BE1144" s="304">
        <v>-999</v>
      </c>
      <c r="BF1144" s="304">
        <v>-999</v>
      </c>
      <c r="BG1144" s="304">
        <v>-999</v>
      </c>
      <c r="BH1144" s="304">
        <v>-999</v>
      </c>
      <c r="BI1144" s="304">
        <v>-999</v>
      </c>
      <c r="BJ1144" s="304">
        <v>3</v>
      </c>
      <c r="BK1144" s="304" t="s">
        <v>4954</v>
      </c>
      <c r="BL1144" s="304">
        <v>3</v>
      </c>
    </row>
    <row r="1145" spans="1:64" ht="15" hidden="1" customHeight="1" x14ac:dyDescent="0.2">
      <c r="A1145" s="304" t="s">
        <v>4922</v>
      </c>
      <c r="B1145" s="304" t="s">
        <v>5965</v>
      </c>
      <c r="C1145" s="304">
        <v>1150</v>
      </c>
      <c r="D1145" s="349" t="s">
        <v>2261</v>
      </c>
      <c r="E1145" s="309">
        <v>482</v>
      </c>
      <c r="F1145" s="309"/>
      <c r="G1145" s="324">
        <v>34.084200000000003</v>
      </c>
      <c r="H1145" s="324">
        <v>-118.152</v>
      </c>
      <c r="I1145" s="324" t="s">
        <v>240</v>
      </c>
      <c r="J1145" s="368">
        <f t="shared" si="343"/>
        <v>345.39087685129931</v>
      </c>
      <c r="K1145" s="331">
        <f t="shared" si="344"/>
        <v>0.33046028505707004</v>
      </c>
      <c r="L1145" s="304" t="str">
        <f t="shared" si="325"/>
        <v>D</v>
      </c>
      <c r="M1145" s="388" t="s">
        <v>6092</v>
      </c>
      <c r="N1145" s="304"/>
      <c r="O1145" s="310"/>
      <c r="P1145" s="304"/>
      <c r="Q1145" s="310"/>
      <c r="R1145" s="304"/>
      <c r="S1145" s="304"/>
      <c r="T1145" s="304"/>
      <c r="U1145" s="304"/>
      <c r="V1145" s="304"/>
      <c r="W1145" s="304" t="s">
        <v>1628</v>
      </c>
      <c r="X1145" s="304" t="s">
        <v>213</v>
      </c>
      <c r="Y1145" s="366">
        <f t="shared" si="327"/>
        <v>274.5</v>
      </c>
      <c r="Z1145" s="304">
        <v>0.3</v>
      </c>
      <c r="AA1145" s="304"/>
      <c r="AB1145" s="304">
        <v>-999</v>
      </c>
      <c r="AC1145" s="304">
        <v>-999</v>
      </c>
      <c r="AD1145" s="366">
        <v>-999</v>
      </c>
      <c r="AE1145" s="304">
        <v>-999</v>
      </c>
      <c r="AF1145" s="304">
        <v>-999</v>
      </c>
      <c r="AG1145" s="304"/>
      <c r="AH1145" s="304">
        <v>1.5684799999999999E-2</v>
      </c>
      <c r="AI1145" s="312"/>
      <c r="AJ1145" s="332">
        <v>343</v>
      </c>
      <c r="AK1145" s="304">
        <f t="shared" si="326"/>
        <v>270</v>
      </c>
      <c r="AL1145" s="363">
        <v>0.43</v>
      </c>
      <c r="AM1145" s="389">
        <f t="shared" si="331"/>
        <v>387</v>
      </c>
      <c r="AN1145" s="363">
        <v>0.25</v>
      </c>
      <c r="AO1145" s="304"/>
      <c r="AP1145" s="312" t="s">
        <v>1600</v>
      </c>
      <c r="AQ1145" s="312"/>
      <c r="AR1145" s="312">
        <v>387</v>
      </c>
      <c r="AS1145" s="312">
        <v>370.78899999999999</v>
      </c>
      <c r="AT1145" s="312"/>
      <c r="AU1145" s="329">
        <f>VLOOKUP(C1145,[1]world!$A$2:$B$3555,2,FALSE)</f>
        <v>8</v>
      </c>
      <c r="AV1145" s="329">
        <v>374</v>
      </c>
      <c r="AW1145" s="304">
        <v>0.37</v>
      </c>
      <c r="AX1145" s="304">
        <v>1500</v>
      </c>
      <c r="AY1145" s="304">
        <v>-999</v>
      </c>
      <c r="AZ1145" s="304">
        <v>1500</v>
      </c>
      <c r="BA1145" s="304">
        <v>320</v>
      </c>
      <c r="BB1145" s="304">
        <v>-999</v>
      </c>
      <c r="BC1145" s="304">
        <v>2640</v>
      </c>
      <c r="BD1145" s="304">
        <v>-999</v>
      </c>
      <c r="BE1145" s="304">
        <v>-999</v>
      </c>
      <c r="BF1145" s="304">
        <v>-999</v>
      </c>
      <c r="BG1145" s="304">
        <v>-999</v>
      </c>
      <c r="BH1145" s="304">
        <v>-999</v>
      </c>
      <c r="BI1145" s="304">
        <v>-999</v>
      </c>
      <c r="BJ1145" s="304">
        <v>3</v>
      </c>
      <c r="BK1145" s="304" t="s">
        <v>4954</v>
      </c>
      <c r="BL1145" s="304">
        <v>3</v>
      </c>
    </row>
    <row r="1146" spans="1:64" ht="15" hidden="1" customHeight="1" x14ac:dyDescent="0.2">
      <c r="A1146" s="304" t="s">
        <v>4922</v>
      </c>
      <c r="B1146" s="304" t="s">
        <v>5965</v>
      </c>
      <c r="C1146" s="304">
        <v>1151</v>
      </c>
      <c r="D1146" s="349" t="s">
        <v>2205</v>
      </c>
      <c r="E1146" s="309">
        <v>5082</v>
      </c>
      <c r="F1146" s="309"/>
      <c r="G1146" s="324">
        <v>34.052</v>
      </c>
      <c r="H1146" s="324">
        <v>-118.45099999999999</v>
      </c>
      <c r="I1146" s="324" t="s">
        <v>214</v>
      </c>
      <c r="J1146" s="368">
        <f>P1146</f>
        <v>392.24</v>
      </c>
      <c r="K1146" s="331">
        <v>0.1</v>
      </c>
      <c r="L1146" s="304" t="str">
        <f t="shared" si="325"/>
        <v>C</v>
      </c>
      <c r="M1146" s="388">
        <v>0</v>
      </c>
      <c r="N1146" s="304"/>
      <c r="O1146" s="304">
        <v>89.5</v>
      </c>
      <c r="P1146" s="304">
        <v>392.24</v>
      </c>
      <c r="Q1146" s="304">
        <v>1770</v>
      </c>
      <c r="R1146" s="304" t="s">
        <v>5948</v>
      </c>
      <c r="S1146" s="304"/>
      <c r="T1146" s="304"/>
      <c r="U1146" s="304"/>
      <c r="V1146" s="304"/>
      <c r="W1146" s="304" t="s">
        <v>273</v>
      </c>
      <c r="X1146" s="304" t="s">
        <v>213</v>
      </c>
      <c r="Y1146" s="366">
        <f t="shared" si="327"/>
        <v>274.5</v>
      </c>
      <c r="Z1146" s="304">
        <v>0.3</v>
      </c>
      <c r="AA1146" s="304"/>
      <c r="AB1146" s="304">
        <v>-999</v>
      </c>
      <c r="AC1146" s="304">
        <v>-999</v>
      </c>
      <c r="AD1146" s="366">
        <v>-999</v>
      </c>
      <c r="AE1146" s="304">
        <v>-999</v>
      </c>
      <c r="AF1146" s="304">
        <v>-999</v>
      </c>
      <c r="AG1146" s="304"/>
      <c r="AH1146" s="304">
        <v>2.2929399999999999E-2</v>
      </c>
      <c r="AI1146" s="312"/>
      <c r="AJ1146" s="332">
        <v>380</v>
      </c>
      <c r="AK1146" s="304">
        <f t="shared" si="326"/>
        <v>425</v>
      </c>
      <c r="AL1146" s="304">
        <f>IF(AH1146&lt;=0.0022,0.2,0.43)</f>
        <v>0.43</v>
      </c>
      <c r="AM1146" s="389">
        <f t="shared" si="331"/>
        <v>387</v>
      </c>
      <c r="AN1146" s="363">
        <v>0.25</v>
      </c>
      <c r="AO1146" s="304"/>
      <c r="AP1146" s="312" t="s">
        <v>1600</v>
      </c>
      <c r="AQ1146" s="312"/>
      <c r="AR1146" s="312">
        <v>387</v>
      </c>
      <c r="AS1146" s="312">
        <v>370.78899999999999</v>
      </c>
      <c r="AT1146" s="312"/>
      <c r="AU1146" s="329">
        <f>VLOOKUP(C1146,[1]world!$A$2:$B$3555,2,FALSE)</f>
        <v>7</v>
      </c>
      <c r="AV1146" s="329">
        <v>388</v>
      </c>
      <c r="AW1146" s="304">
        <v>0.37</v>
      </c>
      <c r="AX1146" s="304">
        <v>860</v>
      </c>
      <c r="AY1146" s="304">
        <v>-999</v>
      </c>
      <c r="AZ1146" s="304">
        <v>3660</v>
      </c>
      <c r="BA1146" s="304">
        <v>320</v>
      </c>
      <c r="BB1146" s="304">
        <v>-999</v>
      </c>
      <c r="BC1146" s="304">
        <v>5240</v>
      </c>
      <c r="BD1146" s="304">
        <v>-999</v>
      </c>
      <c r="BE1146" s="304">
        <v>-999</v>
      </c>
      <c r="BF1146" s="304">
        <v>-999</v>
      </c>
      <c r="BG1146" s="304">
        <v>-999</v>
      </c>
      <c r="BH1146" s="304">
        <v>-999</v>
      </c>
      <c r="BI1146" s="304">
        <v>-999</v>
      </c>
      <c r="BJ1146" s="304">
        <v>3</v>
      </c>
      <c r="BK1146" s="304" t="s">
        <v>4954</v>
      </c>
      <c r="BL1146" s="304">
        <v>3</v>
      </c>
    </row>
    <row r="1147" spans="1:64" ht="15" hidden="1" customHeight="1" x14ac:dyDescent="0.2">
      <c r="A1147" s="304" t="s">
        <v>4922</v>
      </c>
      <c r="B1147" s="304" t="s">
        <v>5965</v>
      </c>
      <c r="C1147" s="304">
        <v>1152</v>
      </c>
      <c r="D1147" s="349" t="s">
        <v>2203</v>
      </c>
      <c r="E1147" s="309">
        <v>5082</v>
      </c>
      <c r="F1147" s="309"/>
      <c r="G1147" s="324">
        <v>34.052</v>
      </c>
      <c r="H1147" s="324">
        <v>-118.45099999999999</v>
      </c>
      <c r="I1147" s="324" t="s">
        <v>214</v>
      </c>
      <c r="J1147" s="368">
        <f>P1147</f>
        <v>413.81</v>
      </c>
      <c r="K1147" s="331">
        <v>0.1</v>
      </c>
      <c r="L1147" s="304" t="str">
        <f t="shared" si="325"/>
        <v>C</v>
      </c>
      <c r="M1147" s="388">
        <v>0</v>
      </c>
      <c r="N1147" s="304"/>
      <c r="O1147" s="304">
        <v>87</v>
      </c>
      <c r="P1147" s="304">
        <v>413.81</v>
      </c>
      <c r="Q1147" s="304">
        <v>1771</v>
      </c>
      <c r="R1147" s="304" t="s">
        <v>5948</v>
      </c>
      <c r="S1147" s="304"/>
      <c r="T1147" s="304"/>
      <c r="U1147" s="304"/>
      <c r="V1147" s="304"/>
      <c r="W1147" s="304" t="s">
        <v>273</v>
      </c>
      <c r="X1147" s="304" t="s">
        <v>213</v>
      </c>
      <c r="Y1147" s="366">
        <f t="shared" si="327"/>
        <v>274.5</v>
      </c>
      <c r="Z1147" s="304">
        <v>0.3</v>
      </c>
      <c r="AA1147" s="304"/>
      <c r="AB1147" s="304">
        <v>-999</v>
      </c>
      <c r="AC1147" s="304">
        <v>-999</v>
      </c>
      <c r="AD1147" s="366">
        <v>-999</v>
      </c>
      <c r="AE1147" s="304">
        <v>-999</v>
      </c>
      <c r="AF1147" s="304">
        <v>-999</v>
      </c>
      <c r="AG1147" s="304"/>
      <c r="AH1147" s="304">
        <v>2.2929399999999999E-2</v>
      </c>
      <c r="AI1147" s="312"/>
      <c r="AJ1147" s="332">
        <v>380</v>
      </c>
      <c r="AK1147" s="304">
        <f t="shared" si="326"/>
        <v>425</v>
      </c>
      <c r="AL1147" s="304">
        <f>IF(AH1147&lt;=0.0022,0.2,0.43)</f>
        <v>0.43</v>
      </c>
      <c r="AM1147" s="389">
        <f t="shared" si="331"/>
        <v>387</v>
      </c>
      <c r="AN1147" s="363">
        <v>0.25</v>
      </c>
      <c r="AO1147" s="304"/>
      <c r="AP1147" s="312" t="s">
        <v>1600</v>
      </c>
      <c r="AQ1147" s="312"/>
      <c r="AR1147" s="312">
        <v>387</v>
      </c>
      <c r="AS1147" s="312">
        <v>370.78899999999999</v>
      </c>
      <c r="AT1147" s="312"/>
      <c r="AU1147" s="329">
        <f>VLOOKUP(C1147,[1]world!$A$2:$B$3555,2,FALSE)</f>
        <v>7</v>
      </c>
      <c r="AV1147" s="329">
        <v>388</v>
      </c>
      <c r="AW1147" s="304">
        <v>0.37</v>
      </c>
      <c r="AX1147" s="304">
        <v>-999</v>
      </c>
      <c r="AY1147" s="304">
        <v>-999</v>
      </c>
      <c r="AZ1147" s="304">
        <v>-999</v>
      </c>
      <c r="BA1147" s="304">
        <v>-999</v>
      </c>
      <c r="BB1147" s="304">
        <v>-999</v>
      </c>
      <c r="BC1147" s="304">
        <v>-999</v>
      </c>
      <c r="BD1147" s="304">
        <v>-999</v>
      </c>
      <c r="BE1147" s="304">
        <v>-999</v>
      </c>
      <c r="BF1147" s="304">
        <v>-999</v>
      </c>
      <c r="BG1147" s="304">
        <v>-999</v>
      </c>
      <c r="BH1147" s="304">
        <v>-999</v>
      </c>
      <c r="BI1147" s="304">
        <v>-999</v>
      </c>
      <c r="BJ1147" s="304" t="s">
        <v>4954</v>
      </c>
      <c r="BK1147" s="304" t="s">
        <v>4954</v>
      </c>
      <c r="BL1147" s="304" t="s">
        <v>4954</v>
      </c>
    </row>
    <row r="1148" spans="1:64" ht="15" hidden="1" customHeight="1" x14ac:dyDescent="0.2">
      <c r="A1148" s="304" t="s">
        <v>4922</v>
      </c>
      <c r="B1148" s="304" t="s">
        <v>5965</v>
      </c>
      <c r="C1148" s="304">
        <v>1153</v>
      </c>
      <c r="D1148" s="349" t="s">
        <v>6027</v>
      </c>
      <c r="E1148" s="309">
        <v>655</v>
      </c>
      <c r="F1148" s="304">
        <v>1938</v>
      </c>
      <c r="G1148" s="324">
        <v>34.313000000000002</v>
      </c>
      <c r="H1148" s="324">
        <v>-118.498</v>
      </c>
      <c r="I1148" s="324" t="s">
        <v>232</v>
      </c>
      <c r="J1148" s="368">
        <f>P1148</f>
        <v>525.79</v>
      </c>
      <c r="K1148" s="331">
        <v>0.1</v>
      </c>
      <c r="L1148" s="304" t="str">
        <f t="shared" si="325"/>
        <v>C</v>
      </c>
      <c r="M1148" s="388">
        <v>0</v>
      </c>
      <c r="N1148" s="304"/>
      <c r="O1148" s="304">
        <v>89.5</v>
      </c>
      <c r="P1148" s="304">
        <v>525.79</v>
      </c>
      <c r="Q1148" s="304">
        <v>1739</v>
      </c>
      <c r="R1148" s="304" t="s">
        <v>5948</v>
      </c>
      <c r="S1148" s="304"/>
      <c r="T1148" s="304"/>
      <c r="U1148" s="304"/>
      <c r="V1148" s="304"/>
      <c r="W1148" s="310" t="s">
        <v>1702</v>
      </c>
      <c r="X1148" s="304" t="s">
        <v>232</v>
      </c>
      <c r="Y1148" s="366">
        <f t="shared" si="327"/>
        <v>506.6</v>
      </c>
      <c r="Z1148" s="304">
        <v>0.4</v>
      </c>
      <c r="AA1148" s="304"/>
      <c r="AB1148" s="304">
        <v>-999</v>
      </c>
      <c r="AC1148" s="304">
        <v>-999</v>
      </c>
      <c r="AD1148" s="366">
        <v>-999</v>
      </c>
      <c r="AE1148" s="304">
        <v>-999</v>
      </c>
      <c r="AF1148" s="304">
        <v>-999</v>
      </c>
      <c r="AG1148" s="304"/>
      <c r="AH1148" s="304">
        <v>2.90587E-2</v>
      </c>
      <c r="AI1148" s="312"/>
      <c r="AJ1148" s="332">
        <v>405</v>
      </c>
      <c r="AK1148" s="304">
        <f t="shared" si="326"/>
        <v>425</v>
      </c>
      <c r="AL1148" s="304">
        <f>IF(AH1148&lt;=0.0022,0.2,0.43)</f>
        <v>0.43</v>
      </c>
      <c r="AM1148" s="389">
        <f t="shared" si="331"/>
        <v>390</v>
      </c>
      <c r="AN1148" s="304"/>
      <c r="AO1148" s="304"/>
      <c r="AP1148" s="312" t="s">
        <v>1903</v>
      </c>
      <c r="AQ1148" s="312"/>
      <c r="AR1148" s="312">
        <v>390</v>
      </c>
      <c r="AS1148" s="312">
        <v>376.07299999999998</v>
      </c>
      <c r="AT1148" s="312"/>
      <c r="AU1148" s="329">
        <f>VLOOKUP(C1148,[1]world!$A$2:$B$3555,2,FALSE)</f>
        <v>4</v>
      </c>
      <c r="AV1148" s="329">
        <v>459</v>
      </c>
      <c r="AW1148" s="304">
        <v>0.37</v>
      </c>
      <c r="AX1148" s="304">
        <v>760</v>
      </c>
      <c r="AY1148" s="304">
        <v>-999</v>
      </c>
      <c r="AZ1148" s="304">
        <v>4560</v>
      </c>
      <c r="BA1148" s="304">
        <v>320</v>
      </c>
      <c r="BB1148" s="304">
        <v>-999</v>
      </c>
      <c r="BC1148" s="304">
        <v>5620</v>
      </c>
      <c r="BD1148" s="304">
        <v>-999</v>
      </c>
      <c r="BE1148" s="304">
        <v>-999</v>
      </c>
      <c r="BF1148" s="304">
        <v>-999</v>
      </c>
      <c r="BG1148" s="304">
        <v>-999</v>
      </c>
      <c r="BH1148" s="304">
        <v>-999</v>
      </c>
      <c r="BI1148" s="304">
        <v>-999</v>
      </c>
      <c r="BJ1148" s="304">
        <v>3</v>
      </c>
      <c r="BK1148" s="304" t="s">
        <v>4954</v>
      </c>
      <c r="BL1148" s="304">
        <v>3</v>
      </c>
    </row>
    <row r="1149" spans="1:64" ht="15" hidden="1" customHeight="1" x14ac:dyDescent="0.2">
      <c r="A1149" s="304" t="s">
        <v>4917</v>
      </c>
      <c r="B1149" s="304" t="s">
        <v>5965</v>
      </c>
      <c r="C1149" s="304">
        <v>1155</v>
      </c>
      <c r="D1149" s="349" t="s">
        <v>1891</v>
      </c>
      <c r="E1149" s="309">
        <v>817</v>
      </c>
      <c r="F1149" s="309"/>
      <c r="G1149" s="324">
        <v>33.707999999999998</v>
      </c>
      <c r="H1149" s="324">
        <v>-115.628</v>
      </c>
      <c r="I1149" s="324" t="s">
        <v>45</v>
      </c>
      <c r="J1149" s="368">
        <f t="shared" ref="J1149:J1153" si="345">EXP(0.35*LN(AM1149)+0.24*LN(Y1149)+0.2*LN(AJ1149)+0.21*LN(AV1149))</f>
        <v>616.7775907227574</v>
      </c>
      <c r="K1149" s="331">
        <f t="shared" ref="K1149:K1153" si="346">SQRT(0.35*AN1149^2+0.24*Z1149^2+0.2*AL1149^2+0.21*AW1149^2)</f>
        <v>0.40016121751114264</v>
      </c>
      <c r="L1149" s="304" t="str">
        <f t="shared" si="325"/>
        <v>C</v>
      </c>
      <c r="M1149" s="388" t="s">
        <v>6092</v>
      </c>
      <c r="N1149" s="304"/>
      <c r="O1149" s="310"/>
      <c r="P1149" s="304"/>
      <c r="Q1149" s="310"/>
      <c r="R1149" s="304"/>
      <c r="S1149" s="304"/>
      <c r="T1149" s="304"/>
      <c r="U1149" s="304"/>
      <c r="V1149" s="304"/>
      <c r="W1149" s="304" t="s">
        <v>1892</v>
      </c>
      <c r="X1149" s="304" t="s">
        <v>232</v>
      </c>
      <c r="Y1149" s="366">
        <f t="shared" si="327"/>
        <v>506.6</v>
      </c>
      <c r="Z1149" s="304">
        <v>0.4</v>
      </c>
      <c r="AA1149" s="304"/>
      <c r="AB1149" s="304">
        <v>-999</v>
      </c>
      <c r="AC1149" s="304">
        <v>-999</v>
      </c>
      <c r="AD1149" s="366">
        <v>-999</v>
      </c>
      <c r="AE1149" s="304">
        <v>-999</v>
      </c>
      <c r="AF1149" s="304">
        <v>-999</v>
      </c>
      <c r="AG1149" s="304"/>
      <c r="AH1149" s="304">
        <v>0.15362400000000001</v>
      </c>
      <c r="AI1149" s="312"/>
      <c r="AJ1149" s="332">
        <v>760</v>
      </c>
      <c r="AK1149" s="304">
        <f t="shared" si="326"/>
        <v>760</v>
      </c>
      <c r="AL1149" s="363">
        <v>0.43</v>
      </c>
      <c r="AM1149" s="389">
        <f t="shared" si="331"/>
        <v>748</v>
      </c>
      <c r="AN1149" s="304">
        <v>0.4</v>
      </c>
      <c r="AO1149" s="304"/>
      <c r="AP1149" s="312" t="s">
        <v>6114</v>
      </c>
      <c r="AQ1149" s="312"/>
      <c r="AR1149" s="312">
        <v>748</v>
      </c>
      <c r="AS1149" s="342">
        <v>684.93499999999995</v>
      </c>
      <c r="AT1149" s="312"/>
      <c r="AU1149" s="329">
        <f>VLOOKUP(C1149,[1]world!$A$2:$B$3555,2,FALSE)</f>
        <v>4</v>
      </c>
      <c r="AV1149" s="329">
        <v>459</v>
      </c>
      <c r="AW1149" s="304">
        <v>0.37</v>
      </c>
      <c r="AX1149" s="304">
        <v>40</v>
      </c>
      <c r="AY1149" s="304">
        <v>-999</v>
      </c>
      <c r="AZ1149" s="304">
        <v>240</v>
      </c>
      <c r="BA1149" s="304">
        <v>20</v>
      </c>
      <c r="BB1149" s="304">
        <v>-999</v>
      </c>
      <c r="BC1149" s="304">
        <v>20</v>
      </c>
      <c r="BD1149" s="304">
        <v>-999</v>
      </c>
      <c r="BE1149" s="304">
        <v>-999</v>
      </c>
      <c r="BF1149" s="304">
        <v>-999</v>
      </c>
      <c r="BG1149" s="304">
        <v>-999</v>
      </c>
      <c r="BH1149" s="304">
        <v>-999</v>
      </c>
      <c r="BI1149" s="304">
        <v>-999</v>
      </c>
      <c r="BJ1149" s="304">
        <v>3</v>
      </c>
      <c r="BK1149" s="304" t="s">
        <v>4954</v>
      </c>
      <c r="BL1149" s="304">
        <v>3</v>
      </c>
    </row>
    <row r="1150" spans="1:64" ht="15" hidden="1" customHeight="1" x14ac:dyDescent="0.2">
      <c r="A1150" s="304" t="s">
        <v>4922</v>
      </c>
      <c r="B1150" s="304" t="s">
        <v>5965</v>
      </c>
      <c r="C1150" s="304">
        <v>1156</v>
      </c>
      <c r="D1150" s="349" t="s">
        <v>4192</v>
      </c>
      <c r="E1150" s="309">
        <v>1133</v>
      </c>
      <c r="F1150" s="309"/>
      <c r="G1150" s="324">
        <v>39.328099999999999</v>
      </c>
      <c r="H1150" s="324">
        <v>-120.117</v>
      </c>
      <c r="I1150" s="324" t="s">
        <v>226</v>
      </c>
      <c r="J1150" s="368">
        <f t="shared" si="345"/>
        <v>441.76761892084011</v>
      </c>
      <c r="K1150" s="331">
        <f t="shared" si="346"/>
        <v>0.33046028505707004</v>
      </c>
      <c r="L1150" s="304" t="str">
        <f t="shared" si="325"/>
        <v>C</v>
      </c>
      <c r="M1150" s="388" t="s">
        <v>6092</v>
      </c>
      <c r="N1150" s="304"/>
      <c r="O1150" s="310"/>
      <c r="P1150" s="304"/>
      <c r="Q1150" s="310"/>
      <c r="R1150" s="304"/>
      <c r="S1150" s="304"/>
      <c r="T1150" s="304"/>
      <c r="U1150" s="304"/>
      <c r="V1150" s="304"/>
      <c r="W1150" s="310" t="s">
        <v>4191</v>
      </c>
      <c r="X1150" s="304" t="s">
        <v>206</v>
      </c>
      <c r="Y1150" s="366">
        <f t="shared" si="327"/>
        <v>338.6</v>
      </c>
      <c r="Z1150" s="304">
        <v>0.3</v>
      </c>
      <c r="AA1150" s="304"/>
      <c r="AB1150" s="304">
        <v>-999</v>
      </c>
      <c r="AC1150" s="304">
        <v>-999</v>
      </c>
      <c r="AD1150" s="366">
        <v>-999</v>
      </c>
      <c r="AE1150" s="304">
        <v>-999</v>
      </c>
      <c r="AF1150" s="304">
        <v>-999</v>
      </c>
      <c r="AG1150" s="304"/>
      <c r="AH1150" s="304">
        <v>4.0744799999999998E-2</v>
      </c>
      <c r="AI1150" s="385">
        <v>0.17127400000000001</v>
      </c>
      <c r="AJ1150" s="332">
        <v>760</v>
      </c>
      <c r="AK1150" s="304">
        <f t="shared" si="326"/>
        <v>760</v>
      </c>
      <c r="AL1150" s="363">
        <v>0.43</v>
      </c>
      <c r="AM1150" s="389">
        <f t="shared" si="331"/>
        <v>353</v>
      </c>
      <c r="AN1150" s="363">
        <v>0.25</v>
      </c>
      <c r="AO1150" s="304"/>
      <c r="AP1150" s="312" t="s">
        <v>4979</v>
      </c>
      <c r="AQ1150" s="312"/>
      <c r="AR1150" s="312">
        <v>354</v>
      </c>
      <c r="AS1150" s="312">
        <v>345.41899999999998</v>
      </c>
      <c r="AT1150" s="312">
        <v>353</v>
      </c>
      <c r="AU1150" s="329">
        <f>VLOOKUP(C1150,[1]world!$A$2:$B$3555,2,FALSE)</f>
        <v>1</v>
      </c>
      <c r="AV1150" s="329">
        <v>519</v>
      </c>
      <c r="AW1150" s="304">
        <v>0.37</v>
      </c>
      <c r="AX1150" s="304">
        <v>-999</v>
      </c>
      <c r="AY1150" s="304">
        <v>-999</v>
      </c>
      <c r="AZ1150" s="304">
        <v>-999</v>
      </c>
      <c r="BA1150" s="304">
        <v>-999</v>
      </c>
      <c r="BB1150" s="304">
        <v>-999</v>
      </c>
      <c r="BC1150" s="304">
        <v>-999</v>
      </c>
      <c r="BD1150" s="304">
        <v>-999</v>
      </c>
      <c r="BE1150" s="304">
        <v>-999</v>
      </c>
      <c r="BF1150" s="304">
        <v>-999</v>
      </c>
      <c r="BG1150" s="304">
        <v>-999</v>
      </c>
      <c r="BH1150" s="304">
        <v>-999</v>
      </c>
      <c r="BI1150" s="304">
        <v>-999</v>
      </c>
      <c r="BJ1150" s="304" t="s">
        <v>4954</v>
      </c>
      <c r="BK1150" s="304" t="s">
        <v>4954</v>
      </c>
      <c r="BL1150" s="304" t="s">
        <v>4954</v>
      </c>
    </row>
    <row r="1151" spans="1:64" ht="15" hidden="1" customHeight="1" x14ac:dyDescent="0.2">
      <c r="A1151" s="304" t="s">
        <v>4922</v>
      </c>
      <c r="B1151" s="304" t="s">
        <v>5965</v>
      </c>
      <c r="C1151" s="304">
        <v>1157</v>
      </c>
      <c r="D1151" s="349" t="s">
        <v>4190</v>
      </c>
      <c r="E1151" s="309">
        <v>1133</v>
      </c>
      <c r="F1151" s="309"/>
      <c r="G1151" s="324">
        <v>39.327599999999997</v>
      </c>
      <c r="H1151" s="324">
        <v>-120.1203</v>
      </c>
      <c r="I1151" s="324" t="s">
        <v>226</v>
      </c>
      <c r="J1151" s="368">
        <f t="shared" si="345"/>
        <v>432.38826257016206</v>
      </c>
      <c r="K1151" s="331">
        <f t="shared" si="346"/>
        <v>0.33046028505707004</v>
      </c>
      <c r="L1151" s="304" t="str">
        <f t="shared" si="325"/>
        <v>C</v>
      </c>
      <c r="M1151" s="388" t="s">
        <v>6092</v>
      </c>
      <c r="N1151" s="304"/>
      <c r="O1151" s="310"/>
      <c r="P1151" s="304"/>
      <c r="Q1151" s="310"/>
      <c r="R1151" s="304"/>
      <c r="S1151" s="304"/>
      <c r="T1151" s="304"/>
      <c r="U1151" s="304"/>
      <c r="V1151" s="304"/>
      <c r="W1151" s="304" t="s">
        <v>4191</v>
      </c>
      <c r="X1151" s="304" t="s">
        <v>206</v>
      </c>
      <c r="Y1151" s="366">
        <f t="shared" si="327"/>
        <v>338.6</v>
      </c>
      <c r="Z1151" s="304">
        <v>0.3</v>
      </c>
      <c r="AA1151" s="304"/>
      <c r="AB1151" s="304">
        <v>-999</v>
      </c>
      <c r="AC1151" s="304">
        <v>-999</v>
      </c>
      <c r="AD1151" s="366">
        <v>-999</v>
      </c>
      <c r="AE1151" s="304">
        <v>-999</v>
      </c>
      <c r="AF1151" s="304">
        <v>-999</v>
      </c>
      <c r="AG1151" s="304"/>
      <c r="AH1151" s="304">
        <v>4.0744799999999998E-2</v>
      </c>
      <c r="AI1151" s="312"/>
      <c r="AJ1151" s="332">
        <v>760</v>
      </c>
      <c r="AK1151" s="304">
        <f t="shared" si="326"/>
        <v>760</v>
      </c>
      <c r="AL1151" s="363">
        <v>0.43</v>
      </c>
      <c r="AM1151" s="389">
        <f t="shared" si="331"/>
        <v>387</v>
      </c>
      <c r="AN1151" s="363">
        <v>0.25</v>
      </c>
      <c r="AO1151" s="304"/>
      <c r="AP1151" s="312" t="s">
        <v>6115</v>
      </c>
      <c r="AQ1151" s="312"/>
      <c r="AR1151" s="312">
        <v>387</v>
      </c>
      <c r="AS1151" s="312">
        <v>345.41899999999998</v>
      </c>
      <c r="AT1151" s="312"/>
      <c r="AU1151" s="329">
        <f>VLOOKUP(C1151,[1]world!$A$2:$B$3555,2,FALSE)</f>
        <v>5</v>
      </c>
      <c r="AV1151" s="329">
        <v>402</v>
      </c>
      <c r="AW1151" s="304">
        <v>0.37</v>
      </c>
      <c r="AX1151" s="304">
        <v>-999</v>
      </c>
      <c r="AY1151" s="304">
        <v>-999</v>
      </c>
      <c r="AZ1151" s="304">
        <v>-999</v>
      </c>
      <c r="BA1151" s="304">
        <v>-999</v>
      </c>
      <c r="BB1151" s="304">
        <v>-999</v>
      </c>
      <c r="BC1151" s="304">
        <v>-999</v>
      </c>
      <c r="BD1151" s="304">
        <v>-999</v>
      </c>
      <c r="BE1151" s="304">
        <v>-999</v>
      </c>
      <c r="BF1151" s="304">
        <v>-999</v>
      </c>
      <c r="BG1151" s="304">
        <v>-999</v>
      </c>
      <c r="BH1151" s="304">
        <v>-999</v>
      </c>
      <c r="BI1151" s="304">
        <v>-999</v>
      </c>
      <c r="BJ1151" s="304" t="s">
        <v>4954</v>
      </c>
      <c r="BK1151" s="304" t="s">
        <v>4954</v>
      </c>
      <c r="BL1151" s="304" t="s">
        <v>4954</v>
      </c>
    </row>
    <row r="1152" spans="1:64" ht="15" hidden="1" customHeight="1" x14ac:dyDescent="0.2">
      <c r="A1152" s="304" t="s">
        <v>4922</v>
      </c>
      <c r="B1152" s="304" t="s">
        <v>5965</v>
      </c>
      <c r="C1152" s="304">
        <v>1158</v>
      </c>
      <c r="D1152" s="349" t="s">
        <v>4193</v>
      </c>
      <c r="E1152" s="309">
        <v>1133</v>
      </c>
      <c r="F1152" s="309"/>
      <c r="G1152" s="324">
        <v>39.328200000000002</v>
      </c>
      <c r="H1152" s="324">
        <v>-120.11360000000001</v>
      </c>
      <c r="I1152" s="324" t="s">
        <v>226</v>
      </c>
      <c r="J1152" s="368">
        <f t="shared" si="345"/>
        <v>574.56384190134918</v>
      </c>
      <c r="K1152" s="331">
        <f t="shared" si="346"/>
        <v>0.35418074481823542</v>
      </c>
      <c r="L1152" s="304" t="str">
        <f t="shared" si="325"/>
        <v>C</v>
      </c>
      <c r="M1152" s="388" t="s">
        <v>6092</v>
      </c>
      <c r="N1152" s="304"/>
      <c r="O1152" s="310"/>
      <c r="P1152" s="304"/>
      <c r="Q1152" s="310"/>
      <c r="R1152" s="304"/>
      <c r="S1152" s="304"/>
      <c r="T1152" s="304"/>
      <c r="U1152" s="304"/>
      <c r="V1152" s="304"/>
      <c r="W1152" s="304" t="s">
        <v>4191</v>
      </c>
      <c r="X1152" s="304" t="s">
        <v>206</v>
      </c>
      <c r="Y1152" s="366">
        <f t="shared" si="327"/>
        <v>338.6</v>
      </c>
      <c r="Z1152" s="304">
        <v>0.3</v>
      </c>
      <c r="AA1152" s="304"/>
      <c r="AB1152" s="304">
        <v>-999</v>
      </c>
      <c r="AC1152" s="304">
        <v>-999</v>
      </c>
      <c r="AD1152" s="366">
        <v>-999</v>
      </c>
      <c r="AE1152" s="304">
        <v>-999</v>
      </c>
      <c r="AF1152" s="304">
        <v>-999</v>
      </c>
      <c r="AG1152" s="304"/>
      <c r="AH1152" s="304">
        <v>9.5844799999999994E-2</v>
      </c>
      <c r="AI1152" s="312"/>
      <c r="AJ1152" s="332">
        <v>760</v>
      </c>
      <c r="AK1152" s="304">
        <f t="shared" si="326"/>
        <v>760</v>
      </c>
      <c r="AL1152" s="363">
        <v>0.43</v>
      </c>
      <c r="AM1152" s="389">
        <f t="shared" si="331"/>
        <v>748</v>
      </c>
      <c r="AN1152" s="304">
        <v>0.33</v>
      </c>
      <c r="AO1152" s="304"/>
      <c r="AP1152" s="312" t="s">
        <v>6125</v>
      </c>
      <c r="AQ1152" s="312"/>
      <c r="AR1152" s="312">
        <v>748</v>
      </c>
      <c r="AS1152" s="312">
        <v>345.41899999999998</v>
      </c>
      <c r="AT1152" s="312"/>
      <c r="AU1152" s="329">
        <f>VLOOKUP(C1152,[1]world!$A$2:$B$3555,2,FALSE)</f>
        <v>1</v>
      </c>
      <c r="AV1152" s="329">
        <v>519</v>
      </c>
      <c r="AW1152" s="304">
        <v>0.37</v>
      </c>
      <c r="AX1152" s="304">
        <v>-999</v>
      </c>
      <c r="AY1152" s="304">
        <v>-999</v>
      </c>
      <c r="AZ1152" s="304">
        <v>-999</v>
      </c>
      <c r="BA1152" s="304">
        <v>-999</v>
      </c>
      <c r="BB1152" s="304">
        <v>-999</v>
      </c>
      <c r="BC1152" s="304">
        <v>-999</v>
      </c>
      <c r="BD1152" s="304">
        <v>-999</v>
      </c>
      <c r="BE1152" s="304">
        <v>-999</v>
      </c>
      <c r="BF1152" s="304">
        <v>-999</v>
      </c>
      <c r="BG1152" s="304">
        <v>-999</v>
      </c>
      <c r="BH1152" s="304">
        <v>-999</v>
      </c>
      <c r="BI1152" s="304">
        <v>-999</v>
      </c>
      <c r="BJ1152" s="304" t="s">
        <v>4954</v>
      </c>
      <c r="BK1152" s="304" t="s">
        <v>4954</v>
      </c>
      <c r="BL1152" s="304" t="s">
        <v>4954</v>
      </c>
    </row>
    <row r="1153" spans="1:64" ht="15" hidden="1" customHeight="1" x14ac:dyDescent="0.2">
      <c r="A1153" s="304" t="s">
        <v>4922</v>
      </c>
      <c r="B1153" s="304" t="s">
        <v>5965</v>
      </c>
      <c r="C1153" s="304">
        <v>1159</v>
      </c>
      <c r="D1153" s="349" t="s">
        <v>3570</v>
      </c>
      <c r="E1153" s="309">
        <v>1575</v>
      </c>
      <c r="F1153" s="309"/>
      <c r="G1153" s="324">
        <v>36.850999999999999</v>
      </c>
      <c r="H1153" s="324">
        <v>-121.402</v>
      </c>
      <c r="I1153" s="324" t="s">
        <v>206</v>
      </c>
      <c r="J1153" s="368">
        <f t="shared" si="345"/>
        <v>309.10369490005291</v>
      </c>
      <c r="K1153" s="331">
        <f t="shared" si="346"/>
        <v>0.33046028505707004</v>
      </c>
      <c r="L1153" s="304" t="str">
        <f t="shared" si="325"/>
        <v>D</v>
      </c>
      <c r="M1153" s="388" t="s">
        <v>6092</v>
      </c>
      <c r="N1153" s="304"/>
      <c r="O1153" s="310"/>
      <c r="P1153" s="304"/>
      <c r="Q1153" s="310"/>
      <c r="R1153" s="304"/>
      <c r="S1153" s="304"/>
      <c r="T1153" s="304"/>
      <c r="U1153" s="304"/>
      <c r="V1153" s="304"/>
      <c r="W1153" s="304" t="s">
        <v>699</v>
      </c>
      <c r="X1153" s="304" t="s">
        <v>213</v>
      </c>
      <c r="Y1153" s="366">
        <f t="shared" si="327"/>
        <v>274.5</v>
      </c>
      <c r="Z1153" s="304">
        <v>0.3</v>
      </c>
      <c r="AA1153" s="304"/>
      <c r="AB1153" s="304">
        <v>-999</v>
      </c>
      <c r="AC1153" s="304">
        <v>-999</v>
      </c>
      <c r="AD1153" s="366">
        <v>-999</v>
      </c>
      <c r="AE1153" s="304">
        <v>-999</v>
      </c>
      <c r="AF1153" s="304">
        <v>-999</v>
      </c>
      <c r="AG1153" s="304"/>
      <c r="AH1153" s="304">
        <v>2.7778500000000001E-3</v>
      </c>
      <c r="AI1153" s="312"/>
      <c r="AJ1153" s="332">
        <v>226</v>
      </c>
      <c r="AK1153" s="304">
        <f t="shared" si="326"/>
        <v>210</v>
      </c>
      <c r="AL1153" s="363">
        <v>0.43</v>
      </c>
      <c r="AM1153" s="389">
        <f t="shared" si="331"/>
        <v>387</v>
      </c>
      <c r="AN1153" s="363">
        <v>0.25</v>
      </c>
      <c r="AO1153" s="304"/>
      <c r="AP1153" s="312" t="s">
        <v>1600</v>
      </c>
      <c r="AQ1153" s="312"/>
      <c r="AR1153" s="312">
        <v>387</v>
      </c>
      <c r="AS1153" s="331"/>
      <c r="AT1153" s="312"/>
      <c r="AU1153" s="329">
        <f>VLOOKUP(C1153,[1]world!$A$2:$B$3555,2,FALSE)</f>
        <v>11</v>
      </c>
      <c r="AV1153" s="329">
        <v>328</v>
      </c>
      <c r="AW1153" s="304">
        <v>0.37</v>
      </c>
      <c r="AX1153" s="304">
        <v>389.3</v>
      </c>
      <c r="AY1153" s="304">
        <v>741.9</v>
      </c>
      <c r="AZ1153" s="304">
        <v>2894.3</v>
      </c>
      <c r="BA1153" s="304">
        <v>389.3</v>
      </c>
      <c r="BB1153" s="304">
        <v>741.9</v>
      </c>
      <c r="BC1153" s="304">
        <v>2894.3</v>
      </c>
      <c r="BD1153" s="304">
        <v>-999</v>
      </c>
      <c r="BE1153" s="304">
        <v>-999</v>
      </c>
      <c r="BF1153" s="304">
        <v>-999</v>
      </c>
      <c r="BG1153" s="304">
        <v>-999</v>
      </c>
      <c r="BH1153" s="304">
        <v>-999</v>
      </c>
      <c r="BI1153" s="304">
        <v>-999</v>
      </c>
      <c r="BJ1153" s="304">
        <v>1</v>
      </c>
      <c r="BK1153" s="304">
        <v>1</v>
      </c>
      <c r="BL1153" s="304">
        <v>1</v>
      </c>
    </row>
    <row r="1154" spans="1:64" ht="15" hidden="1" customHeight="1" x14ac:dyDescent="0.2">
      <c r="A1154" s="304" t="s">
        <v>4922</v>
      </c>
      <c r="B1154" s="304" t="s">
        <v>5965</v>
      </c>
      <c r="C1154" s="304">
        <v>1160</v>
      </c>
      <c r="D1154" s="349" t="s">
        <v>4010</v>
      </c>
      <c r="E1154" s="309">
        <v>1590</v>
      </c>
      <c r="F1154" s="309"/>
      <c r="G1154" s="324">
        <v>37.945999999999998</v>
      </c>
      <c r="H1154" s="324">
        <v>-122.508</v>
      </c>
      <c r="I1154" s="324" t="s">
        <v>214</v>
      </c>
      <c r="J1154" s="368">
        <f>P1154</f>
        <v>169.72</v>
      </c>
      <c r="K1154" s="331">
        <v>0.1</v>
      </c>
      <c r="L1154" s="304" t="str">
        <f t="shared" si="325"/>
        <v>E</v>
      </c>
      <c r="M1154" s="388">
        <v>0</v>
      </c>
      <c r="N1154" s="304"/>
      <c r="O1154" s="309">
        <v>38.6</v>
      </c>
      <c r="P1154" s="304">
        <v>169.72</v>
      </c>
      <c r="Q1154" s="309">
        <v>674</v>
      </c>
      <c r="R1154" s="304" t="s">
        <v>5948</v>
      </c>
      <c r="S1154" s="304"/>
      <c r="T1154" s="304"/>
      <c r="U1154" s="304"/>
      <c r="V1154" s="304"/>
      <c r="W1154" s="304" t="s">
        <v>248</v>
      </c>
      <c r="X1154" s="304" t="s">
        <v>240</v>
      </c>
      <c r="Y1154" s="366">
        <f t="shared" si="327"/>
        <v>181.5</v>
      </c>
      <c r="Z1154" s="304">
        <v>0.2</v>
      </c>
      <c r="AA1154" s="304"/>
      <c r="AB1154" s="304">
        <v>-999</v>
      </c>
      <c r="AC1154" s="304">
        <v>-999</v>
      </c>
      <c r="AD1154" s="366">
        <v>-999</v>
      </c>
      <c r="AE1154" s="304">
        <v>-999</v>
      </c>
      <c r="AF1154" s="304">
        <v>-999</v>
      </c>
      <c r="AG1154" s="304"/>
      <c r="AH1154" s="304">
        <v>9.0480100000000004E-3</v>
      </c>
      <c r="AI1154" s="312"/>
      <c r="AJ1154" s="332">
        <v>291</v>
      </c>
      <c r="AK1154" s="304">
        <f t="shared" si="326"/>
        <v>270</v>
      </c>
      <c r="AL1154" s="304">
        <f>IF(AH1154&lt;=0.0022,0.2,0.43)</f>
        <v>0.43</v>
      </c>
      <c r="AM1154" s="389">
        <f t="shared" si="331"/>
        <v>782</v>
      </c>
      <c r="AN1154" s="304">
        <v>0.4</v>
      </c>
      <c r="AO1154" s="304"/>
      <c r="AP1154" s="312" t="s">
        <v>2964</v>
      </c>
      <c r="AQ1154" s="312"/>
      <c r="AR1154" s="312">
        <v>782</v>
      </c>
      <c r="AS1154" s="331"/>
      <c r="AT1154" s="312"/>
      <c r="AU1154" s="329">
        <f>VLOOKUP(C1154,[1]world!$A$2:$B$3555,2,FALSE)</f>
        <v>7</v>
      </c>
      <c r="AV1154" s="329">
        <v>388</v>
      </c>
      <c r="AW1154" s="304">
        <v>0.37</v>
      </c>
      <c r="AX1154" s="304">
        <v>40</v>
      </c>
      <c r="AY1154" s="304">
        <v>278.3</v>
      </c>
      <c r="AZ1154" s="304">
        <v>849.6</v>
      </c>
      <c r="BA1154" s="304">
        <v>40</v>
      </c>
      <c r="BB1154" s="304">
        <v>278.3</v>
      </c>
      <c r="BC1154" s="304">
        <v>849.6</v>
      </c>
      <c r="BD1154" s="304">
        <v>-999</v>
      </c>
      <c r="BE1154" s="304">
        <v>-999</v>
      </c>
      <c r="BF1154" s="304">
        <v>-999</v>
      </c>
      <c r="BG1154" s="304">
        <v>-999</v>
      </c>
      <c r="BH1154" s="304">
        <v>-999</v>
      </c>
      <c r="BI1154" s="304">
        <v>-999</v>
      </c>
      <c r="BJ1154" s="304">
        <v>3</v>
      </c>
      <c r="BK1154" s="304">
        <v>1</v>
      </c>
      <c r="BL1154" s="304">
        <v>1</v>
      </c>
    </row>
    <row r="1155" spans="1:64" ht="15" hidden="1" customHeight="1" x14ac:dyDescent="0.2">
      <c r="A1155" s="304" t="s">
        <v>4922</v>
      </c>
      <c r="B1155" s="304" t="s">
        <v>5965</v>
      </c>
      <c r="C1155" s="304">
        <v>1162</v>
      </c>
      <c r="D1155" s="349" t="s">
        <v>3845</v>
      </c>
      <c r="E1155" s="309">
        <v>1684</v>
      </c>
      <c r="F1155" s="309"/>
      <c r="G1155" s="324">
        <v>37.515000000000001</v>
      </c>
      <c r="H1155" s="324">
        <v>-121.83</v>
      </c>
      <c r="I1155" s="324" t="s">
        <v>232</v>
      </c>
      <c r="J1155" s="368">
        <f>EXP(0.35*LN(AM1155)+0.24*LN(Y1155)+0.2*LN(AJ1155)+0.21*LN(AV1155))</f>
        <v>447.16924092865634</v>
      </c>
      <c r="K1155" s="331">
        <f>SQRT(0.35*AN1155^2+0.24*Z1155^2+0.2*AL1155^2+0.21*AW1155^2)</f>
        <v>0.37715248905449367</v>
      </c>
      <c r="L1155" s="304" t="str">
        <f t="shared" si="325"/>
        <v>C</v>
      </c>
      <c r="M1155" s="388" t="s">
        <v>6092</v>
      </c>
      <c r="N1155" s="304"/>
      <c r="O1155" s="310"/>
      <c r="P1155" s="304"/>
      <c r="Q1155" s="310"/>
      <c r="R1155" s="304"/>
      <c r="S1155" s="304"/>
      <c r="T1155" s="304"/>
      <c r="U1155" s="304"/>
      <c r="V1155" s="304"/>
      <c r="W1155" s="304" t="s">
        <v>1902</v>
      </c>
      <c r="X1155" s="304" t="s">
        <v>232</v>
      </c>
      <c r="Y1155" s="366">
        <f t="shared" si="327"/>
        <v>506.6</v>
      </c>
      <c r="Z1155" s="304">
        <v>0.4</v>
      </c>
      <c r="AA1155" s="304"/>
      <c r="AB1155" s="304">
        <v>-999</v>
      </c>
      <c r="AC1155" s="304">
        <v>-999</v>
      </c>
      <c r="AD1155" s="366">
        <v>-999</v>
      </c>
      <c r="AE1155" s="304">
        <v>-999</v>
      </c>
      <c r="AF1155" s="304">
        <v>-999</v>
      </c>
      <c r="AG1155" s="304"/>
      <c r="AH1155" s="304">
        <v>1.6494399999999999E-2</v>
      </c>
      <c r="AI1155" s="312"/>
      <c r="AJ1155" s="332">
        <v>349</v>
      </c>
      <c r="AK1155" s="304">
        <f t="shared" si="326"/>
        <v>270</v>
      </c>
      <c r="AL1155" s="363">
        <v>0.43</v>
      </c>
      <c r="AM1155" s="389">
        <f t="shared" si="331"/>
        <v>515</v>
      </c>
      <c r="AN1155" s="304">
        <v>0.33</v>
      </c>
      <c r="AO1155" s="304"/>
      <c r="AP1155" s="312" t="s">
        <v>1710</v>
      </c>
      <c r="AQ1155" s="312"/>
      <c r="AR1155" s="312">
        <v>515</v>
      </c>
      <c r="AS1155" s="312">
        <v>477.65199999999999</v>
      </c>
      <c r="AT1155" s="312"/>
      <c r="AU1155" s="329">
        <f>VLOOKUP(C1155,[1]world!$A$2:$B$3555,2,FALSE)</f>
        <v>7</v>
      </c>
      <c r="AV1155" s="329">
        <v>388</v>
      </c>
      <c r="AW1155" s="304">
        <v>0.37</v>
      </c>
      <c r="AX1155" s="304">
        <v>22.1</v>
      </c>
      <c r="AY1155" s="304">
        <v>301.5</v>
      </c>
      <c r="AZ1155" s="304">
        <v>875.1</v>
      </c>
      <c r="BA1155" s="304">
        <v>22.1</v>
      </c>
      <c r="BB1155" s="304">
        <v>301.5</v>
      </c>
      <c r="BC1155" s="304">
        <v>875.1</v>
      </c>
      <c r="BD1155" s="304">
        <v>-999</v>
      </c>
      <c r="BE1155" s="304">
        <v>-999</v>
      </c>
      <c r="BF1155" s="304">
        <v>-999</v>
      </c>
      <c r="BG1155" s="304">
        <v>-999</v>
      </c>
      <c r="BH1155" s="304">
        <v>-999</v>
      </c>
      <c r="BI1155" s="304">
        <v>-999</v>
      </c>
      <c r="BJ1155" s="304">
        <v>1</v>
      </c>
      <c r="BK1155" s="304">
        <v>1</v>
      </c>
      <c r="BL1155" s="304">
        <v>1</v>
      </c>
    </row>
    <row r="1156" spans="1:64" ht="15" hidden="1" customHeight="1" x14ac:dyDescent="0.2">
      <c r="A1156" s="304" t="s">
        <v>4922</v>
      </c>
      <c r="B1156" s="304" t="s">
        <v>5965</v>
      </c>
      <c r="C1156" s="304">
        <v>1163</v>
      </c>
      <c r="D1156" s="349" t="s">
        <v>3884</v>
      </c>
      <c r="E1156" s="309">
        <v>1688</v>
      </c>
      <c r="F1156" s="309"/>
      <c r="G1156" s="324">
        <v>37.597000000000001</v>
      </c>
      <c r="H1156" s="324">
        <v>-121.88</v>
      </c>
      <c r="I1156" s="324" t="s">
        <v>232</v>
      </c>
      <c r="J1156" s="368">
        <f>P1156</f>
        <v>400.62</v>
      </c>
      <c r="K1156" s="331">
        <v>0.1</v>
      </c>
      <c r="L1156" s="304" t="str">
        <f t="shared" ref="L1156:L1219" si="347">IF(J1156&lt;180,"E",IF(AND(J1156&gt;=180,J1156&lt;360),"D",IF(AND(J1156&gt;=360,J1156&lt;760),"C",IF(AND(J1156&gt;=760,J1156&lt;1500),"B",IF(J1156&gt;=1500,"A","-")))))</f>
        <v>C</v>
      </c>
      <c r="M1156" s="388">
        <v>0</v>
      </c>
      <c r="N1156" s="304"/>
      <c r="O1156" s="304">
        <v>35</v>
      </c>
      <c r="P1156" s="304">
        <v>400.62</v>
      </c>
      <c r="Q1156" s="304">
        <v>2062</v>
      </c>
      <c r="R1156" s="304" t="s">
        <v>5948</v>
      </c>
      <c r="S1156" s="304"/>
      <c r="T1156" s="304"/>
      <c r="U1156" s="304"/>
      <c r="V1156" s="304"/>
      <c r="W1156" s="304" t="s">
        <v>286</v>
      </c>
      <c r="X1156" s="304" t="s">
        <v>213</v>
      </c>
      <c r="Y1156" s="366">
        <f t="shared" si="327"/>
        <v>274.5</v>
      </c>
      <c r="Z1156" s="304">
        <v>0.3</v>
      </c>
      <c r="AA1156" s="304"/>
      <c r="AB1156" s="304">
        <v>-999</v>
      </c>
      <c r="AC1156" s="304">
        <v>-999</v>
      </c>
      <c r="AD1156" s="366">
        <v>-999</v>
      </c>
      <c r="AE1156" s="304">
        <v>-999</v>
      </c>
      <c r="AF1156" s="304">
        <v>-999</v>
      </c>
      <c r="AG1156" s="304"/>
      <c r="AH1156" s="304">
        <v>2.5039200000000001E-2</v>
      </c>
      <c r="AI1156" s="385">
        <v>4.5249899999999996E-2</v>
      </c>
      <c r="AJ1156" s="332">
        <v>389</v>
      </c>
      <c r="AK1156" s="304">
        <f t="shared" ref="AK1156:AK1219" si="348">IF(AJ1156&lt;=180,180,IF(AND(AJ1156&gt;180,AJ1156&lt;240),210,IF(AND(AJ1156&gt;=240,AJ1156&lt;300),270,IF(AND(AJ1156&gt;=300,AJ1156&lt;360),270,IF(AND(AJ1156&gt;=360,AJ1156&lt;490),425,IF(AND(AJ1156&gt;=490,AJ1156&lt;620),555,IF(AND(AJ1156&gt;=620,AJ1156&lt;760),690,IF(AJ1156&gt;=760,760,"Error"))))))))</f>
        <v>425</v>
      </c>
      <c r="AL1156" s="363">
        <f>IF(AND(AH1156&lt;=0.0022,AI1156&lt;=0.0022),0.2,0.43)</f>
        <v>0.43</v>
      </c>
      <c r="AM1156" s="389">
        <f t="shared" si="331"/>
        <v>353</v>
      </c>
      <c r="AN1156" s="363">
        <v>0.25</v>
      </c>
      <c r="AO1156" s="304"/>
      <c r="AP1156" s="312" t="s">
        <v>6113</v>
      </c>
      <c r="AQ1156" s="312"/>
      <c r="AR1156" s="312">
        <v>280</v>
      </c>
      <c r="AS1156" s="312">
        <v>338.53899999999999</v>
      </c>
      <c r="AT1156" s="312">
        <v>353</v>
      </c>
      <c r="AU1156" s="329">
        <f>VLOOKUP(C1156,[1]world!$A$2:$B$3555,2,FALSE)</f>
        <v>3</v>
      </c>
      <c r="AV1156" s="329">
        <v>547</v>
      </c>
      <c r="AW1156" s="304">
        <v>0.37</v>
      </c>
      <c r="AX1156" s="304">
        <v>330.4</v>
      </c>
      <c r="AY1156" s="304">
        <v>726.9</v>
      </c>
      <c r="AZ1156" s="304">
        <v>1431.8</v>
      </c>
      <c r="BA1156" s="304">
        <v>330.4</v>
      </c>
      <c r="BB1156" s="304">
        <v>726.9</v>
      </c>
      <c r="BC1156" s="304">
        <v>1431.8</v>
      </c>
      <c r="BD1156" s="304">
        <v>-999</v>
      </c>
      <c r="BE1156" s="304">
        <v>-999</v>
      </c>
      <c r="BF1156" s="304">
        <v>-999</v>
      </c>
      <c r="BG1156" s="304">
        <v>-999</v>
      </c>
      <c r="BH1156" s="304">
        <v>-999</v>
      </c>
      <c r="BI1156" s="304">
        <v>-999</v>
      </c>
      <c r="BJ1156" s="304">
        <v>1</v>
      </c>
      <c r="BK1156" s="304">
        <v>1</v>
      </c>
      <c r="BL1156" s="304">
        <v>1</v>
      </c>
    </row>
    <row r="1157" spans="1:64" ht="15" hidden="1" customHeight="1" x14ac:dyDescent="0.2">
      <c r="A1157" s="304" t="s">
        <v>4922</v>
      </c>
      <c r="B1157" s="304" t="s">
        <v>5965</v>
      </c>
      <c r="C1157" s="304">
        <v>1164</v>
      </c>
      <c r="D1157" s="349" t="s">
        <v>3940</v>
      </c>
      <c r="E1157" s="309">
        <v>1689</v>
      </c>
      <c r="F1157" s="309"/>
      <c r="G1157" s="324">
        <v>37.709000000000003</v>
      </c>
      <c r="H1157" s="324">
        <v>-121.932</v>
      </c>
      <c r="I1157" s="324" t="s">
        <v>232</v>
      </c>
      <c r="J1157" s="368">
        <f t="shared" ref="J1157:J1190" si="349">EXP(0.35*LN(AM1157)+0.24*LN(Y1157)+0.2*LN(AJ1157)+0.21*LN(AV1157))</f>
        <v>323.17289757363523</v>
      </c>
      <c r="K1157" s="331">
        <f t="shared" ref="K1157:K1190" si="350">SQRT(0.35*AN1157^2+0.24*Z1157^2+0.2*AL1157^2+0.21*AW1157^2)</f>
        <v>0.33046028505707004</v>
      </c>
      <c r="L1157" s="304" t="str">
        <f t="shared" si="347"/>
        <v>D</v>
      </c>
      <c r="M1157" s="388" t="s">
        <v>6092</v>
      </c>
      <c r="N1157" s="304"/>
      <c r="O1157" s="356"/>
      <c r="P1157" s="356"/>
      <c r="Q1157" s="356"/>
      <c r="R1157" s="304"/>
      <c r="S1157" s="304"/>
      <c r="T1157" s="304"/>
      <c r="U1157" s="304"/>
      <c r="V1157" s="304"/>
      <c r="W1157" s="304" t="s">
        <v>286</v>
      </c>
      <c r="X1157" s="304" t="s">
        <v>213</v>
      </c>
      <c r="Y1157" s="366">
        <f t="shared" ref="Y1157:Y1220" si="351">IF(X1157="A",506.6,IF(X1157="B",424.8,IF(X1157="C",338.6,IF(X1157="D",274.5,IF(X1157="E",181.5,"-")))))</f>
        <v>274.5</v>
      </c>
      <c r="Z1157" s="304">
        <v>0.3</v>
      </c>
      <c r="AA1157" s="304"/>
      <c r="AB1157" s="304">
        <v>-999</v>
      </c>
      <c r="AC1157" s="304">
        <v>-999</v>
      </c>
      <c r="AD1157" s="366">
        <v>-999</v>
      </c>
      <c r="AE1157" s="304">
        <v>-999</v>
      </c>
      <c r="AF1157" s="304">
        <v>-999</v>
      </c>
      <c r="AG1157" s="304"/>
      <c r="AH1157" s="304">
        <v>7.5716999999999998E-3</v>
      </c>
      <c r="AI1157" s="385">
        <v>3.4913699999999999E-2</v>
      </c>
      <c r="AJ1157" s="332">
        <v>278</v>
      </c>
      <c r="AK1157" s="304">
        <f t="shared" si="348"/>
        <v>270</v>
      </c>
      <c r="AL1157" s="363">
        <v>0.43</v>
      </c>
      <c r="AM1157" s="389">
        <f t="shared" si="331"/>
        <v>353</v>
      </c>
      <c r="AN1157" s="363">
        <v>0.25</v>
      </c>
      <c r="AO1157" s="304"/>
      <c r="AP1157" s="312" t="s">
        <v>6113</v>
      </c>
      <c r="AQ1157" s="312"/>
      <c r="AR1157" s="312">
        <v>280</v>
      </c>
      <c r="AS1157" s="312">
        <v>271.44099999999997</v>
      </c>
      <c r="AT1157" s="312">
        <v>353</v>
      </c>
      <c r="AU1157" s="329">
        <f>VLOOKUP(C1157,[1]world!$A$2:$B$3555,2,FALSE)</f>
        <v>7</v>
      </c>
      <c r="AV1157" s="329">
        <v>388</v>
      </c>
      <c r="AW1157" s="304">
        <v>0.37</v>
      </c>
      <c r="AX1157" s="304">
        <v>595.1</v>
      </c>
      <c r="AY1157" s="304">
        <v>1395.8</v>
      </c>
      <c r="AZ1157" s="304">
        <v>3394.1</v>
      </c>
      <c r="BA1157" s="304">
        <v>595.1</v>
      </c>
      <c r="BB1157" s="304">
        <v>1395.8</v>
      </c>
      <c r="BC1157" s="304">
        <v>3394.1</v>
      </c>
      <c r="BD1157" s="304">
        <v>-999</v>
      </c>
      <c r="BE1157" s="304">
        <v>-999</v>
      </c>
      <c r="BF1157" s="304">
        <v>-999</v>
      </c>
      <c r="BG1157" s="304">
        <v>-999</v>
      </c>
      <c r="BH1157" s="304">
        <v>-999</v>
      </c>
      <c r="BI1157" s="304">
        <v>-999</v>
      </c>
      <c r="BJ1157" s="304">
        <v>1</v>
      </c>
      <c r="BK1157" s="304">
        <v>1</v>
      </c>
      <c r="BL1157" s="304">
        <v>1</v>
      </c>
    </row>
    <row r="1158" spans="1:64" ht="15" hidden="1" customHeight="1" x14ac:dyDescent="0.2">
      <c r="A1158" s="304" t="s">
        <v>4922</v>
      </c>
      <c r="B1158" s="304" t="s">
        <v>5965</v>
      </c>
      <c r="C1158" s="304">
        <v>1165</v>
      </c>
      <c r="D1158" s="349" t="s">
        <v>3979</v>
      </c>
      <c r="E1158" s="309">
        <v>1690</v>
      </c>
      <c r="F1158" s="309"/>
      <c r="G1158" s="324">
        <v>37.81</v>
      </c>
      <c r="H1158" s="324">
        <v>-121.992</v>
      </c>
      <c r="I1158" s="324" t="s">
        <v>232</v>
      </c>
      <c r="J1158" s="368">
        <f t="shared" si="349"/>
        <v>382.80388446388127</v>
      </c>
      <c r="K1158" s="331">
        <f t="shared" si="350"/>
        <v>0.33046028505707004</v>
      </c>
      <c r="L1158" s="304" t="str">
        <f t="shared" si="347"/>
        <v>C</v>
      </c>
      <c r="M1158" s="388" t="s">
        <v>6092</v>
      </c>
      <c r="N1158" s="304"/>
      <c r="O1158" s="356"/>
      <c r="P1158" s="356"/>
      <c r="Q1158" s="356"/>
      <c r="R1158" s="304"/>
      <c r="S1158" s="304"/>
      <c r="T1158" s="304"/>
      <c r="U1158" s="304"/>
      <c r="V1158" s="304"/>
      <c r="W1158" s="304" t="s">
        <v>286</v>
      </c>
      <c r="X1158" s="304" t="s">
        <v>213</v>
      </c>
      <c r="Y1158" s="366">
        <f t="shared" si="351"/>
        <v>274.5</v>
      </c>
      <c r="Z1158" s="304">
        <v>0.3</v>
      </c>
      <c r="AA1158" s="304"/>
      <c r="AB1158" s="304">
        <v>-999</v>
      </c>
      <c r="AC1158" s="304">
        <v>-999</v>
      </c>
      <c r="AD1158" s="366">
        <v>-999</v>
      </c>
      <c r="AE1158" s="304">
        <v>-999</v>
      </c>
      <c r="AF1158" s="304">
        <v>-999</v>
      </c>
      <c r="AG1158" s="304"/>
      <c r="AH1158" s="304">
        <v>4.0672399999999997E-2</v>
      </c>
      <c r="AI1158" s="385">
        <v>5.44819E-2</v>
      </c>
      <c r="AJ1158" s="332">
        <v>452</v>
      </c>
      <c r="AK1158" s="304">
        <f t="shared" si="348"/>
        <v>425</v>
      </c>
      <c r="AL1158" s="363">
        <v>0.43</v>
      </c>
      <c r="AM1158" s="389">
        <f t="shared" si="331"/>
        <v>353</v>
      </c>
      <c r="AN1158" s="363">
        <v>0.25</v>
      </c>
      <c r="AO1158" s="304"/>
      <c r="AP1158" s="312" t="s">
        <v>4980</v>
      </c>
      <c r="AQ1158" s="312"/>
      <c r="AR1158" s="312">
        <v>349</v>
      </c>
      <c r="AS1158" s="312">
        <v>271.44099999999997</v>
      </c>
      <c r="AT1158" s="312">
        <v>353</v>
      </c>
      <c r="AU1158" s="329">
        <f>VLOOKUP(C1158,[1]world!$A$2:$B$3555,2,FALSE)</f>
        <v>3</v>
      </c>
      <c r="AV1158" s="329">
        <v>547</v>
      </c>
      <c r="AW1158" s="304">
        <v>0.37</v>
      </c>
      <c r="AX1158" s="304">
        <v>595.6</v>
      </c>
      <c r="AY1158" s="304">
        <v>1419.1</v>
      </c>
      <c r="AZ1158" s="304">
        <v>3419.1</v>
      </c>
      <c r="BA1158" s="304">
        <v>595.6</v>
      </c>
      <c r="BB1158" s="304">
        <v>1419.1</v>
      </c>
      <c r="BC1158" s="304">
        <v>3419.1</v>
      </c>
      <c r="BD1158" s="304">
        <v>-999</v>
      </c>
      <c r="BE1158" s="304">
        <v>-999</v>
      </c>
      <c r="BF1158" s="304">
        <v>-999</v>
      </c>
      <c r="BG1158" s="304">
        <v>-999</v>
      </c>
      <c r="BH1158" s="304">
        <v>-999</v>
      </c>
      <c r="BI1158" s="304">
        <v>-999</v>
      </c>
      <c r="BJ1158" s="304">
        <v>1</v>
      </c>
      <c r="BK1158" s="304">
        <v>1</v>
      </c>
      <c r="BL1158" s="304">
        <v>1</v>
      </c>
    </row>
    <row r="1159" spans="1:64" ht="15" hidden="1" customHeight="1" x14ac:dyDescent="0.2">
      <c r="A1159" s="304" t="s">
        <v>4922</v>
      </c>
      <c r="B1159" s="304" t="s">
        <v>5965</v>
      </c>
      <c r="C1159" s="304">
        <v>1166</v>
      </c>
      <c r="D1159" s="349" t="s">
        <v>4004</v>
      </c>
      <c r="E1159" s="309">
        <v>1691</v>
      </c>
      <c r="F1159" s="309"/>
      <c r="G1159" s="324">
        <v>37.927</v>
      </c>
      <c r="H1159" s="324">
        <v>-122.078</v>
      </c>
      <c r="I1159" s="324" t="s">
        <v>232</v>
      </c>
      <c r="J1159" s="368">
        <f t="shared" si="349"/>
        <v>380.20241674797489</v>
      </c>
      <c r="K1159" s="331">
        <f t="shared" si="350"/>
        <v>0.33046028505707004</v>
      </c>
      <c r="L1159" s="304" t="str">
        <f t="shared" si="347"/>
        <v>C</v>
      </c>
      <c r="M1159" s="388" t="s">
        <v>6092</v>
      </c>
      <c r="N1159" s="304"/>
      <c r="O1159" s="356"/>
      <c r="P1159" s="356"/>
      <c r="Q1159" s="356"/>
      <c r="R1159" s="304"/>
      <c r="S1159" s="304"/>
      <c r="T1159" s="304"/>
      <c r="U1159" s="304"/>
      <c r="V1159" s="304"/>
      <c r="W1159" s="304" t="s">
        <v>583</v>
      </c>
      <c r="X1159" s="304" t="s">
        <v>205</v>
      </c>
      <c r="Y1159" s="366">
        <f t="shared" si="351"/>
        <v>424.8</v>
      </c>
      <c r="Z1159" s="304">
        <v>0.3</v>
      </c>
      <c r="AA1159" s="304"/>
      <c r="AB1159" s="304">
        <v>-999</v>
      </c>
      <c r="AC1159" s="304">
        <v>-999</v>
      </c>
      <c r="AD1159" s="366">
        <v>-999</v>
      </c>
      <c r="AE1159" s="304">
        <v>-999</v>
      </c>
      <c r="AF1159" s="304">
        <v>-999</v>
      </c>
      <c r="AG1159" s="304"/>
      <c r="AH1159" s="304">
        <v>2.07952E-2</v>
      </c>
      <c r="AI1159" s="385">
        <v>6.2660300000000002E-2</v>
      </c>
      <c r="AJ1159" s="332">
        <v>371</v>
      </c>
      <c r="AK1159" s="304">
        <f t="shared" si="348"/>
        <v>425</v>
      </c>
      <c r="AL1159" s="363">
        <v>0.43</v>
      </c>
      <c r="AM1159" s="389">
        <f t="shared" si="331"/>
        <v>353</v>
      </c>
      <c r="AN1159" s="363">
        <v>0.25</v>
      </c>
      <c r="AO1159" s="304"/>
      <c r="AP1159" s="312" t="s">
        <v>4980</v>
      </c>
      <c r="AQ1159" s="312"/>
      <c r="AR1159" s="312">
        <v>349</v>
      </c>
      <c r="AS1159" s="312">
        <v>338.53899999999999</v>
      </c>
      <c r="AT1159" s="312">
        <v>353</v>
      </c>
      <c r="AU1159" s="329">
        <f>VLOOKUP(C1159,[1]world!$A$2:$B$3555,2,FALSE)</f>
        <v>7</v>
      </c>
      <c r="AV1159" s="329">
        <v>388</v>
      </c>
      <c r="AW1159" s="304">
        <v>0.37</v>
      </c>
      <c r="AX1159" s="304">
        <v>571.70000000000005</v>
      </c>
      <c r="AY1159" s="304">
        <v>1377.9</v>
      </c>
      <c r="AZ1159" s="304">
        <v>2821.8</v>
      </c>
      <c r="BA1159" s="304">
        <v>571.70000000000005</v>
      </c>
      <c r="BB1159" s="304">
        <v>1377.9</v>
      </c>
      <c r="BC1159" s="304">
        <v>2821.8</v>
      </c>
      <c r="BD1159" s="304">
        <v>-999</v>
      </c>
      <c r="BE1159" s="304">
        <v>-999</v>
      </c>
      <c r="BF1159" s="304">
        <v>-999</v>
      </c>
      <c r="BG1159" s="304">
        <v>-999</v>
      </c>
      <c r="BH1159" s="304">
        <v>-999</v>
      </c>
      <c r="BI1159" s="304">
        <v>-999</v>
      </c>
      <c r="BJ1159" s="304">
        <v>1</v>
      </c>
      <c r="BK1159" s="304">
        <v>1</v>
      </c>
      <c r="BL1159" s="304">
        <v>1</v>
      </c>
    </row>
    <row r="1160" spans="1:64" ht="15" hidden="1" customHeight="1" x14ac:dyDescent="0.2">
      <c r="A1160" s="304" t="s">
        <v>4922</v>
      </c>
      <c r="B1160" s="304" t="s">
        <v>5965</v>
      </c>
      <c r="C1160" s="304">
        <v>1167</v>
      </c>
      <c r="D1160" s="349" t="s">
        <v>3730</v>
      </c>
      <c r="E1160" s="309">
        <v>1697</v>
      </c>
      <c r="F1160" s="309"/>
      <c r="G1160" s="324">
        <v>37.238999999999997</v>
      </c>
      <c r="H1160" s="324">
        <v>-122.10599999999999</v>
      </c>
      <c r="I1160" s="324" t="s">
        <v>232</v>
      </c>
      <c r="J1160" s="368">
        <f t="shared" si="349"/>
        <v>529.78441757322958</v>
      </c>
      <c r="K1160" s="331">
        <f t="shared" si="350"/>
        <v>0.37715248905449367</v>
      </c>
      <c r="L1160" s="304" t="str">
        <f t="shared" si="347"/>
        <v>C</v>
      </c>
      <c r="M1160" s="388" t="s">
        <v>6092</v>
      </c>
      <c r="N1160" s="304"/>
      <c r="O1160" s="356"/>
      <c r="P1160" s="356"/>
      <c r="Q1160" s="356"/>
      <c r="R1160" s="304"/>
      <c r="S1160" s="304"/>
      <c r="T1160" s="304"/>
      <c r="U1160" s="304"/>
      <c r="V1160" s="304"/>
      <c r="W1160" s="304" t="s">
        <v>1902</v>
      </c>
      <c r="X1160" s="304" t="s">
        <v>232</v>
      </c>
      <c r="Y1160" s="366">
        <f t="shared" si="351"/>
        <v>506.6</v>
      </c>
      <c r="Z1160" s="304">
        <v>0.4</v>
      </c>
      <c r="AA1160" s="304"/>
      <c r="AB1160" s="304">
        <v>-999</v>
      </c>
      <c r="AC1160" s="304">
        <v>-999</v>
      </c>
      <c r="AD1160" s="366">
        <v>-999</v>
      </c>
      <c r="AE1160" s="304">
        <v>-999</v>
      </c>
      <c r="AF1160" s="304">
        <v>-999</v>
      </c>
      <c r="AG1160" s="304"/>
      <c r="AH1160" s="304">
        <v>7.9848799999999998E-2</v>
      </c>
      <c r="AI1160" s="312"/>
      <c r="AJ1160" s="332">
        <v>568</v>
      </c>
      <c r="AK1160" s="304">
        <f t="shared" si="348"/>
        <v>555</v>
      </c>
      <c r="AL1160" s="363">
        <v>0.43</v>
      </c>
      <c r="AM1160" s="389">
        <f t="shared" si="331"/>
        <v>515</v>
      </c>
      <c r="AN1160" s="304">
        <v>0.33</v>
      </c>
      <c r="AO1160" s="304"/>
      <c r="AP1160" s="312" t="s">
        <v>1710</v>
      </c>
      <c r="AQ1160" s="312"/>
      <c r="AR1160" s="312">
        <v>515</v>
      </c>
      <c r="AS1160" s="312">
        <v>477.65199999999999</v>
      </c>
      <c r="AT1160" s="312"/>
      <c r="AU1160" s="329">
        <f>VLOOKUP(C1160,[1]world!$A$2:$B$3555,2,FALSE)</f>
        <v>3</v>
      </c>
      <c r="AV1160" s="329">
        <v>547</v>
      </c>
      <c r="AW1160" s="304">
        <v>0.37</v>
      </c>
      <c r="AX1160" s="304">
        <v>474.8</v>
      </c>
      <c r="AY1160" s="304">
        <v>1424.4</v>
      </c>
      <c r="AZ1160" s="304">
        <v>3376.4</v>
      </c>
      <c r="BA1160" s="304">
        <v>474.8</v>
      </c>
      <c r="BB1160" s="304">
        <v>1424.4</v>
      </c>
      <c r="BC1160" s="304">
        <v>3376.4</v>
      </c>
      <c r="BD1160" s="304">
        <v>-999</v>
      </c>
      <c r="BE1160" s="304">
        <v>-999</v>
      </c>
      <c r="BF1160" s="304">
        <v>-999</v>
      </c>
      <c r="BG1160" s="304">
        <v>-999</v>
      </c>
      <c r="BH1160" s="304">
        <v>-999</v>
      </c>
      <c r="BI1160" s="304">
        <v>-999</v>
      </c>
      <c r="BJ1160" s="304">
        <v>1</v>
      </c>
      <c r="BK1160" s="304">
        <v>1</v>
      </c>
      <c r="BL1160" s="304">
        <v>1</v>
      </c>
    </row>
    <row r="1161" spans="1:64" ht="15" hidden="1" customHeight="1" x14ac:dyDescent="0.2">
      <c r="A1161" s="304" t="s">
        <v>4922</v>
      </c>
      <c r="B1161" s="304" t="s">
        <v>5965</v>
      </c>
      <c r="C1161" s="304">
        <v>1169</v>
      </c>
      <c r="D1161" s="349" t="s">
        <v>3751</v>
      </c>
      <c r="E1161" s="309">
        <v>1720</v>
      </c>
      <c r="F1161" s="309"/>
      <c r="G1161" s="324">
        <v>37.298999999999999</v>
      </c>
      <c r="H1161" s="324">
        <v>-122.08499999999999</v>
      </c>
      <c r="I1161" s="324" t="s">
        <v>232</v>
      </c>
      <c r="J1161" s="368">
        <f t="shared" si="349"/>
        <v>464.06610198234574</v>
      </c>
      <c r="K1161" s="331">
        <f t="shared" si="350"/>
        <v>0.35418074481823542</v>
      </c>
      <c r="L1161" s="304" t="str">
        <f t="shared" si="347"/>
        <v>C</v>
      </c>
      <c r="M1161" s="388" t="s">
        <v>6092</v>
      </c>
      <c r="N1161" s="304"/>
      <c r="O1161" s="356"/>
      <c r="P1161" s="356"/>
      <c r="Q1161" s="356"/>
      <c r="R1161" s="304"/>
      <c r="S1161" s="304"/>
      <c r="T1161" s="304"/>
      <c r="U1161" s="304"/>
      <c r="V1161" s="304"/>
      <c r="W1161" s="304" t="s">
        <v>505</v>
      </c>
      <c r="X1161" s="304" t="s">
        <v>213</v>
      </c>
      <c r="Y1161" s="366">
        <f t="shared" si="351"/>
        <v>274.5</v>
      </c>
      <c r="Z1161" s="304">
        <v>0.3</v>
      </c>
      <c r="AA1161" s="304"/>
      <c r="AB1161" s="304">
        <v>-999</v>
      </c>
      <c r="AC1161" s="304">
        <v>-999</v>
      </c>
      <c r="AD1161" s="366">
        <v>-999</v>
      </c>
      <c r="AE1161" s="304">
        <v>-999</v>
      </c>
      <c r="AF1161" s="304">
        <v>-999</v>
      </c>
      <c r="AG1161" s="304"/>
      <c r="AH1161" s="304">
        <v>0.13977400000000001</v>
      </c>
      <c r="AI1161" s="312"/>
      <c r="AJ1161" s="332">
        <v>759</v>
      </c>
      <c r="AK1161" s="304">
        <f t="shared" si="348"/>
        <v>690</v>
      </c>
      <c r="AL1161" s="363">
        <v>0.43</v>
      </c>
      <c r="AM1161" s="389">
        <f t="shared" ref="AM1161:AM1224" si="352">IF(AT1161&lt;&gt;"",AT1161,IF(AND(AT1161="",AR1161=""),"",AR1161))</f>
        <v>455</v>
      </c>
      <c r="AN1161" s="304">
        <v>0.33</v>
      </c>
      <c r="AO1161" s="304"/>
      <c r="AP1161" s="312" t="s">
        <v>2138</v>
      </c>
      <c r="AQ1161" s="312"/>
      <c r="AR1161" s="312">
        <v>455</v>
      </c>
      <c r="AS1161" s="312">
        <v>438.339</v>
      </c>
      <c r="AT1161" s="312"/>
      <c r="AU1161" s="329">
        <f>VLOOKUP(C1161,[1]world!$A$2:$B$3555,2,FALSE)</f>
        <v>3</v>
      </c>
      <c r="AV1161" s="329">
        <v>547</v>
      </c>
      <c r="AW1161" s="304">
        <v>0.37</v>
      </c>
      <c r="AX1161" s="304">
        <v>228.4</v>
      </c>
      <c r="AY1161" s="304">
        <v>228.4</v>
      </c>
      <c r="AZ1161" s="304">
        <v>825.1</v>
      </c>
      <c r="BA1161" s="304">
        <v>228.4</v>
      </c>
      <c r="BB1161" s="304">
        <v>228.4</v>
      </c>
      <c r="BC1161" s="304">
        <v>825.1</v>
      </c>
      <c r="BD1161" s="304">
        <v>-999</v>
      </c>
      <c r="BE1161" s="304">
        <v>-999</v>
      </c>
      <c r="BF1161" s="304">
        <v>-999</v>
      </c>
      <c r="BG1161" s="304">
        <v>-999</v>
      </c>
      <c r="BH1161" s="304">
        <v>-999</v>
      </c>
      <c r="BI1161" s="304">
        <v>-999</v>
      </c>
      <c r="BJ1161" s="304">
        <v>1</v>
      </c>
      <c r="BK1161" s="304">
        <v>1</v>
      </c>
      <c r="BL1161" s="304">
        <v>1</v>
      </c>
    </row>
    <row r="1162" spans="1:64" ht="15" hidden="1" customHeight="1" x14ac:dyDescent="0.2">
      <c r="A1162" s="304" t="s">
        <v>4922</v>
      </c>
      <c r="B1162" s="304" t="s">
        <v>5965</v>
      </c>
      <c r="C1162" s="304">
        <v>1170</v>
      </c>
      <c r="D1162" s="349" t="s">
        <v>4017</v>
      </c>
      <c r="E1162" s="309">
        <v>1722</v>
      </c>
      <c r="F1162" s="309"/>
      <c r="G1162" s="324">
        <v>37.978000000000002</v>
      </c>
      <c r="H1162" s="324">
        <v>-122.366</v>
      </c>
      <c r="I1162" s="324" t="s">
        <v>232</v>
      </c>
      <c r="J1162" s="368">
        <f t="shared" si="349"/>
        <v>217.86817258107035</v>
      </c>
      <c r="K1162" s="331">
        <f t="shared" si="350"/>
        <v>0.32367267416326634</v>
      </c>
      <c r="L1162" s="304" t="str">
        <f t="shared" si="347"/>
        <v>D</v>
      </c>
      <c r="M1162" s="388" t="s">
        <v>6092</v>
      </c>
      <c r="N1162" s="304"/>
      <c r="O1162" s="356"/>
      <c r="P1162" s="356"/>
      <c r="Q1162" s="356"/>
      <c r="R1162" s="304"/>
      <c r="S1162" s="304"/>
      <c r="T1162" s="304"/>
      <c r="U1162" s="304"/>
      <c r="V1162" s="304"/>
      <c r="W1162" s="304" t="s">
        <v>440</v>
      </c>
      <c r="X1162" s="304" t="s">
        <v>240</v>
      </c>
      <c r="Y1162" s="366">
        <f t="shared" si="351"/>
        <v>181.5</v>
      </c>
      <c r="Z1162" s="304">
        <v>0.2</v>
      </c>
      <c r="AA1162" s="304"/>
      <c r="AB1162" s="304">
        <v>-999</v>
      </c>
      <c r="AC1162" s="304">
        <v>-999</v>
      </c>
      <c r="AD1162" s="366">
        <v>-999</v>
      </c>
      <c r="AE1162" s="304">
        <v>-999</v>
      </c>
      <c r="AF1162" s="304">
        <v>-999</v>
      </c>
      <c r="AG1162" s="304"/>
      <c r="AH1162" s="304">
        <v>5.0522900000000001E-3</v>
      </c>
      <c r="AI1162" s="312"/>
      <c r="AJ1162" s="332">
        <v>254</v>
      </c>
      <c r="AK1162" s="304">
        <f t="shared" si="348"/>
        <v>270</v>
      </c>
      <c r="AL1162" s="363">
        <v>0.43</v>
      </c>
      <c r="AM1162" s="389">
        <f t="shared" si="352"/>
        <v>160</v>
      </c>
      <c r="AN1162" s="304">
        <v>0.28999999999999998</v>
      </c>
      <c r="AO1162" s="304"/>
      <c r="AP1162" s="312" t="s">
        <v>3799</v>
      </c>
      <c r="AQ1162" s="312"/>
      <c r="AR1162" s="312">
        <v>160</v>
      </c>
      <c r="AS1162" s="312">
        <v>155.43299999999999</v>
      </c>
      <c r="AT1162" s="312"/>
      <c r="AU1162" s="329">
        <f>VLOOKUP(C1162,[1]world!$A$2:$B$3555,2,FALSE)</f>
        <v>7</v>
      </c>
      <c r="AV1162" s="329">
        <v>388</v>
      </c>
      <c r="AW1162" s="304">
        <v>0.37</v>
      </c>
      <c r="AX1162" s="304">
        <v>43.9</v>
      </c>
      <c r="AY1162" s="304">
        <v>270.89999999999998</v>
      </c>
      <c r="AZ1162" s="304">
        <v>842</v>
      </c>
      <c r="BA1162" s="304">
        <v>43.9</v>
      </c>
      <c r="BB1162" s="304">
        <v>270.89999999999998</v>
      </c>
      <c r="BC1162" s="304">
        <v>842</v>
      </c>
      <c r="BD1162" s="304">
        <v>-999</v>
      </c>
      <c r="BE1162" s="304">
        <v>-999</v>
      </c>
      <c r="BF1162" s="304">
        <v>-999</v>
      </c>
      <c r="BG1162" s="304">
        <v>-999</v>
      </c>
      <c r="BH1162" s="304">
        <v>-999</v>
      </c>
      <c r="BI1162" s="304">
        <v>-999</v>
      </c>
      <c r="BJ1162" s="304">
        <v>1</v>
      </c>
      <c r="BK1162" s="304">
        <v>1</v>
      </c>
      <c r="BL1162" s="304">
        <v>1</v>
      </c>
    </row>
    <row r="1163" spans="1:64" ht="15" hidden="1" customHeight="1" x14ac:dyDescent="0.2">
      <c r="A1163" s="304" t="s">
        <v>4922</v>
      </c>
      <c r="B1163" s="304" t="s">
        <v>5965</v>
      </c>
      <c r="C1163" s="304">
        <v>1171</v>
      </c>
      <c r="D1163" s="349" t="s">
        <v>3962</v>
      </c>
      <c r="E1163" s="309">
        <v>1735</v>
      </c>
      <c r="F1163" s="309"/>
      <c r="G1163" s="324">
        <v>37.779000000000003</v>
      </c>
      <c r="H1163" s="324">
        <v>-122.411</v>
      </c>
      <c r="I1163" s="324" t="s">
        <v>214</v>
      </c>
      <c r="J1163" s="368">
        <f t="shared" si="349"/>
        <v>307.976126573584</v>
      </c>
      <c r="K1163" s="331">
        <f t="shared" si="350"/>
        <v>0.34170747723747574</v>
      </c>
      <c r="L1163" s="304" t="str">
        <f t="shared" si="347"/>
        <v>D</v>
      </c>
      <c r="M1163" s="388" t="s">
        <v>6092</v>
      </c>
      <c r="N1163" s="304"/>
      <c r="O1163" s="356"/>
      <c r="P1163" s="356"/>
      <c r="Q1163" s="356"/>
      <c r="R1163" s="304"/>
      <c r="S1163" s="304"/>
      <c r="T1163" s="304"/>
      <c r="U1163" s="304"/>
      <c r="V1163" s="304"/>
      <c r="W1163" s="304" t="s">
        <v>401</v>
      </c>
      <c r="X1163" s="304" t="s">
        <v>206</v>
      </c>
      <c r="Y1163" s="366">
        <f t="shared" si="351"/>
        <v>338.6</v>
      </c>
      <c r="Z1163" s="304">
        <v>0.3</v>
      </c>
      <c r="AA1163" s="304"/>
      <c r="AB1163" s="304">
        <v>-999</v>
      </c>
      <c r="AC1163" s="304">
        <v>-999</v>
      </c>
      <c r="AD1163" s="366">
        <v>-999</v>
      </c>
      <c r="AE1163" s="304">
        <v>-999</v>
      </c>
      <c r="AF1163" s="304">
        <v>-999</v>
      </c>
      <c r="AG1163" s="304"/>
      <c r="AH1163" s="304">
        <v>2.7244000000000001E-2</v>
      </c>
      <c r="AI1163" s="312"/>
      <c r="AJ1163" s="332">
        <v>398</v>
      </c>
      <c r="AK1163" s="304">
        <f t="shared" si="348"/>
        <v>425</v>
      </c>
      <c r="AL1163" s="363">
        <v>0.43</v>
      </c>
      <c r="AM1163" s="389">
        <f t="shared" si="352"/>
        <v>217</v>
      </c>
      <c r="AN1163" s="304">
        <v>0.28999999999999998</v>
      </c>
      <c r="AO1163" s="304"/>
      <c r="AP1163" s="312" t="s">
        <v>4981</v>
      </c>
      <c r="AQ1163" s="312"/>
      <c r="AR1163" s="312">
        <v>217</v>
      </c>
      <c r="AS1163" s="312">
        <v>297.91699999999997</v>
      </c>
      <c r="AT1163" s="312"/>
      <c r="AU1163" s="329">
        <f>VLOOKUP(C1163,[1]world!$A$2:$B$3555,2,FALSE)</f>
        <v>7</v>
      </c>
      <c r="AV1163" s="329">
        <v>388</v>
      </c>
      <c r="AW1163" s="304">
        <v>0.37</v>
      </c>
      <c r="AX1163" s="304">
        <v>124.5</v>
      </c>
      <c r="AY1163" s="304">
        <v>278.3</v>
      </c>
      <c r="AZ1163" s="304">
        <v>849.6</v>
      </c>
      <c r="BA1163" s="304">
        <v>124.5</v>
      </c>
      <c r="BB1163" s="304">
        <v>278.3</v>
      </c>
      <c r="BC1163" s="304">
        <v>849.6</v>
      </c>
      <c r="BD1163" s="304">
        <v>-999</v>
      </c>
      <c r="BE1163" s="304">
        <v>-999</v>
      </c>
      <c r="BF1163" s="304">
        <v>-999</v>
      </c>
      <c r="BG1163" s="304">
        <v>-999</v>
      </c>
      <c r="BH1163" s="304">
        <v>-999</v>
      </c>
      <c r="BI1163" s="304">
        <v>-999</v>
      </c>
      <c r="BJ1163" s="304">
        <v>1</v>
      </c>
      <c r="BK1163" s="304">
        <v>1</v>
      </c>
      <c r="BL1163" s="304">
        <v>1</v>
      </c>
    </row>
    <row r="1164" spans="1:64" ht="15" hidden="1" customHeight="1" x14ac:dyDescent="0.2">
      <c r="A1164" s="304" t="s">
        <v>4922</v>
      </c>
      <c r="B1164" s="304" t="s">
        <v>5965</v>
      </c>
      <c r="C1164" s="304">
        <v>1172</v>
      </c>
      <c r="D1164" s="349" t="s">
        <v>4005</v>
      </c>
      <c r="E1164" s="309">
        <v>1737</v>
      </c>
      <c r="F1164" s="309"/>
      <c r="G1164" s="324">
        <v>37.933999999999997</v>
      </c>
      <c r="H1164" s="324">
        <v>-122.3</v>
      </c>
      <c r="I1164" s="324" t="s">
        <v>232</v>
      </c>
      <c r="J1164" s="368">
        <f t="shared" si="349"/>
        <v>489.63140757201404</v>
      </c>
      <c r="K1164" s="331">
        <f t="shared" si="350"/>
        <v>0.37715248905449367</v>
      </c>
      <c r="L1164" s="304" t="str">
        <f t="shared" si="347"/>
        <v>C</v>
      </c>
      <c r="M1164" s="388" t="s">
        <v>6092</v>
      </c>
      <c r="N1164" s="304"/>
      <c r="O1164" s="356"/>
      <c r="P1164" s="356"/>
      <c r="Q1164" s="356"/>
      <c r="R1164" s="304"/>
      <c r="S1164" s="304"/>
      <c r="T1164" s="304"/>
      <c r="U1164" s="304"/>
      <c r="V1164" s="304"/>
      <c r="W1164" s="304" t="s">
        <v>3829</v>
      </c>
      <c r="X1164" s="304" t="s">
        <v>232</v>
      </c>
      <c r="Y1164" s="366">
        <f t="shared" si="351"/>
        <v>506.6</v>
      </c>
      <c r="Z1164" s="304">
        <v>0.4</v>
      </c>
      <c r="AA1164" s="304"/>
      <c r="AB1164" s="304">
        <v>-999</v>
      </c>
      <c r="AC1164" s="304">
        <v>-999</v>
      </c>
      <c r="AD1164" s="366">
        <v>-999</v>
      </c>
      <c r="AE1164" s="304">
        <v>-999</v>
      </c>
      <c r="AF1164" s="304">
        <v>-999</v>
      </c>
      <c r="AG1164" s="304"/>
      <c r="AH1164" s="304">
        <v>2.3587199999999999E-2</v>
      </c>
      <c r="AI1164" s="312"/>
      <c r="AJ1164" s="332">
        <v>383</v>
      </c>
      <c r="AK1164" s="304">
        <f t="shared" si="348"/>
        <v>425</v>
      </c>
      <c r="AL1164" s="363">
        <v>0.43</v>
      </c>
      <c r="AM1164" s="389">
        <f t="shared" si="352"/>
        <v>515</v>
      </c>
      <c r="AN1164" s="304">
        <v>0.33</v>
      </c>
      <c r="AO1164" s="304"/>
      <c r="AP1164" s="312" t="s">
        <v>1710</v>
      </c>
      <c r="AQ1164" s="312"/>
      <c r="AR1164" s="312">
        <v>515</v>
      </c>
      <c r="AS1164" s="312">
        <v>712.822</v>
      </c>
      <c r="AT1164" s="312"/>
      <c r="AU1164" s="329">
        <f>VLOOKUP(C1164,[1]world!$A$2:$B$3555,2,FALSE)</f>
        <v>3</v>
      </c>
      <c r="AV1164" s="329">
        <v>547</v>
      </c>
      <c r="AW1164" s="304">
        <v>0.37</v>
      </c>
      <c r="AX1164" s="304">
        <v>597.1</v>
      </c>
      <c r="AY1164" s="304">
        <v>1400.6</v>
      </c>
      <c r="AZ1164" s="304">
        <v>3501.5</v>
      </c>
      <c r="BA1164" s="304">
        <v>597.1</v>
      </c>
      <c r="BB1164" s="304">
        <v>1400.6</v>
      </c>
      <c r="BC1164" s="304">
        <v>3501.5</v>
      </c>
      <c r="BD1164" s="304">
        <v>-999</v>
      </c>
      <c r="BE1164" s="304">
        <v>-999</v>
      </c>
      <c r="BF1164" s="304">
        <v>-999</v>
      </c>
      <c r="BG1164" s="304">
        <v>-999</v>
      </c>
      <c r="BH1164" s="304">
        <v>-999</v>
      </c>
      <c r="BI1164" s="304">
        <v>-999</v>
      </c>
      <c r="BJ1164" s="304">
        <v>1</v>
      </c>
      <c r="BK1164" s="304">
        <v>1</v>
      </c>
      <c r="BL1164" s="304">
        <v>1</v>
      </c>
    </row>
    <row r="1165" spans="1:64" ht="15" hidden="1" customHeight="1" x14ac:dyDescent="0.2">
      <c r="A1165" s="304" t="s">
        <v>4922</v>
      </c>
      <c r="B1165" s="304" t="s">
        <v>5965</v>
      </c>
      <c r="C1165" s="304">
        <v>1173</v>
      </c>
      <c r="D1165" s="349" t="s">
        <v>3885</v>
      </c>
      <c r="E1165" s="309">
        <v>1739</v>
      </c>
      <c r="F1165" s="309"/>
      <c r="G1165" s="324">
        <v>37.6</v>
      </c>
      <c r="H1165" s="324">
        <v>-122.006</v>
      </c>
      <c r="I1165" s="324" t="s">
        <v>232</v>
      </c>
      <c r="J1165" s="368">
        <f t="shared" si="349"/>
        <v>513.11821945754127</v>
      </c>
      <c r="K1165" s="331">
        <f t="shared" si="350"/>
        <v>0.37715248905449367</v>
      </c>
      <c r="L1165" s="304" t="str">
        <f t="shared" si="347"/>
        <v>C</v>
      </c>
      <c r="M1165" s="388" t="s">
        <v>6092</v>
      </c>
      <c r="N1165" s="304"/>
      <c r="O1165" s="356"/>
      <c r="P1165" s="356"/>
      <c r="Q1165" s="356"/>
      <c r="R1165" s="304"/>
      <c r="S1165" s="304"/>
      <c r="T1165" s="304"/>
      <c r="U1165" s="304"/>
      <c r="V1165" s="304"/>
      <c r="W1165" s="304" t="s">
        <v>1902</v>
      </c>
      <c r="X1165" s="304" t="s">
        <v>232</v>
      </c>
      <c r="Y1165" s="366">
        <f t="shared" si="351"/>
        <v>506.6</v>
      </c>
      <c r="Z1165" s="304">
        <v>0.4</v>
      </c>
      <c r="AA1165" s="304"/>
      <c r="AB1165" s="304">
        <v>-999</v>
      </c>
      <c r="AC1165" s="304">
        <v>-999</v>
      </c>
      <c r="AD1165" s="366">
        <v>-999</v>
      </c>
      <c r="AE1165" s="304">
        <v>-999</v>
      </c>
      <c r="AF1165" s="304">
        <v>-999</v>
      </c>
      <c r="AG1165" s="304"/>
      <c r="AH1165" s="304">
        <v>8.5236300000000001E-2</v>
      </c>
      <c r="AI1165" s="312"/>
      <c r="AJ1165" s="332">
        <v>582</v>
      </c>
      <c r="AK1165" s="304">
        <f t="shared" si="348"/>
        <v>555</v>
      </c>
      <c r="AL1165" s="363">
        <v>0.43</v>
      </c>
      <c r="AM1165" s="389">
        <f t="shared" si="352"/>
        <v>515</v>
      </c>
      <c r="AN1165" s="304">
        <v>0.33</v>
      </c>
      <c r="AO1165" s="304"/>
      <c r="AP1165" s="312" t="s">
        <v>1710</v>
      </c>
      <c r="AQ1165" s="312"/>
      <c r="AR1165" s="312">
        <v>515</v>
      </c>
      <c r="AS1165" s="312">
        <v>477.65199999999999</v>
      </c>
      <c r="AT1165" s="312"/>
      <c r="AU1165" s="329">
        <f>VLOOKUP(C1165,[1]world!$A$2:$B$3555,2,FALSE)</f>
        <v>4</v>
      </c>
      <c r="AV1165" s="329">
        <v>459</v>
      </c>
      <c r="AW1165" s="304">
        <v>0.37</v>
      </c>
      <c r="AX1165" s="304">
        <v>323</v>
      </c>
      <c r="AY1165" s="304">
        <v>719.4</v>
      </c>
      <c r="AZ1165" s="304">
        <v>1071.7</v>
      </c>
      <c r="BA1165" s="304">
        <v>323</v>
      </c>
      <c r="BB1165" s="304">
        <v>719.4</v>
      </c>
      <c r="BC1165" s="304">
        <v>1071.7</v>
      </c>
      <c r="BD1165" s="304">
        <v>-999</v>
      </c>
      <c r="BE1165" s="304">
        <v>-999</v>
      </c>
      <c r="BF1165" s="304">
        <v>-999</v>
      </c>
      <c r="BG1165" s="304">
        <v>-999</v>
      </c>
      <c r="BH1165" s="304">
        <v>-999</v>
      </c>
      <c r="BI1165" s="304">
        <v>-999</v>
      </c>
      <c r="BJ1165" s="304">
        <v>1</v>
      </c>
      <c r="BK1165" s="304">
        <v>1</v>
      </c>
      <c r="BL1165" s="304">
        <v>1</v>
      </c>
    </row>
    <row r="1166" spans="1:64" ht="15" hidden="1" customHeight="1" x14ac:dyDescent="0.2">
      <c r="A1166" s="304" t="s">
        <v>4922</v>
      </c>
      <c r="B1166" s="304" t="s">
        <v>5965</v>
      </c>
      <c r="C1166" s="304">
        <v>1174</v>
      </c>
      <c r="D1166" s="349" t="s">
        <v>3973</v>
      </c>
      <c r="E1166" s="309">
        <v>1741</v>
      </c>
      <c r="F1166" s="309"/>
      <c r="G1166" s="324">
        <v>37.804000000000002</v>
      </c>
      <c r="H1166" s="324">
        <v>-122.443</v>
      </c>
      <c r="I1166" s="324" t="s">
        <v>206</v>
      </c>
      <c r="J1166" s="368">
        <f t="shared" si="349"/>
        <v>257.12463424108074</v>
      </c>
      <c r="K1166" s="331">
        <f t="shared" si="350"/>
        <v>0.32367267416326634</v>
      </c>
      <c r="L1166" s="304" t="str">
        <f t="shared" si="347"/>
        <v>D</v>
      </c>
      <c r="M1166" s="388" t="s">
        <v>6092</v>
      </c>
      <c r="N1166" s="304"/>
      <c r="O1166" s="356"/>
      <c r="P1166" s="356"/>
      <c r="Q1166" s="356"/>
      <c r="R1166" s="304"/>
      <c r="S1166" s="304"/>
      <c r="T1166" s="304"/>
      <c r="U1166" s="304"/>
      <c r="V1166" s="304"/>
      <c r="W1166" s="310" t="s">
        <v>3974</v>
      </c>
      <c r="X1166" s="304" t="s">
        <v>240</v>
      </c>
      <c r="Y1166" s="366">
        <f t="shared" si="351"/>
        <v>181.5</v>
      </c>
      <c r="Z1166" s="304">
        <v>0.2</v>
      </c>
      <c r="AA1166" s="304"/>
      <c r="AB1166" s="304">
        <v>-999</v>
      </c>
      <c r="AC1166" s="304">
        <v>-999</v>
      </c>
      <c r="AD1166" s="366">
        <v>-999</v>
      </c>
      <c r="AE1166" s="304">
        <v>-999</v>
      </c>
      <c r="AF1166" s="304">
        <v>-999</v>
      </c>
      <c r="AG1166" s="304"/>
      <c r="AH1166" s="304">
        <v>2.9675799999999999E-2</v>
      </c>
      <c r="AI1166" s="312"/>
      <c r="AJ1166" s="332">
        <v>407</v>
      </c>
      <c r="AK1166" s="304">
        <f t="shared" si="348"/>
        <v>425</v>
      </c>
      <c r="AL1166" s="363">
        <v>0.43</v>
      </c>
      <c r="AM1166" s="389">
        <f t="shared" si="352"/>
        <v>217</v>
      </c>
      <c r="AN1166" s="304">
        <v>0.28999999999999998</v>
      </c>
      <c r="AO1166" s="304"/>
      <c r="AP1166" s="312" t="s">
        <v>4981</v>
      </c>
      <c r="AQ1166" s="312"/>
      <c r="AR1166" s="312">
        <v>217</v>
      </c>
      <c r="AS1166" s="312">
        <v>202.45</v>
      </c>
      <c r="AT1166" s="312"/>
      <c r="AU1166" s="329">
        <f>VLOOKUP(C1166,[1]world!$A$2:$B$3555,2,FALSE)</f>
        <v>11</v>
      </c>
      <c r="AV1166" s="329">
        <v>328</v>
      </c>
      <c r="AW1166" s="304">
        <v>0.37</v>
      </c>
      <c r="AX1166" s="304">
        <v>65.900000000000006</v>
      </c>
      <c r="AY1166" s="304">
        <v>270.89999999999998</v>
      </c>
      <c r="AZ1166" s="304">
        <v>842</v>
      </c>
      <c r="BA1166" s="304">
        <v>65.900000000000006</v>
      </c>
      <c r="BB1166" s="304">
        <v>270.89999999999998</v>
      </c>
      <c r="BC1166" s="304">
        <v>842</v>
      </c>
      <c r="BD1166" s="304">
        <v>-999</v>
      </c>
      <c r="BE1166" s="304">
        <v>-999</v>
      </c>
      <c r="BF1166" s="304">
        <v>-999</v>
      </c>
      <c r="BG1166" s="304">
        <v>-999</v>
      </c>
      <c r="BH1166" s="304">
        <v>-999</v>
      </c>
      <c r="BI1166" s="304">
        <v>-999</v>
      </c>
      <c r="BJ1166" s="304">
        <v>1</v>
      </c>
      <c r="BK1166" s="304">
        <v>1</v>
      </c>
      <c r="BL1166" s="304">
        <v>1</v>
      </c>
    </row>
    <row r="1167" spans="1:64" ht="15" hidden="1" customHeight="1" x14ac:dyDescent="0.2">
      <c r="A1167" s="304" t="s">
        <v>4922</v>
      </c>
      <c r="B1167" s="304" t="s">
        <v>5965</v>
      </c>
      <c r="C1167" s="304">
        <v>1175</v>
      </c>
      <c r="D1167" s="349" t="s">
        <v>3770</v>
      </c>
      <c r="E1167" s="309">
        <v>1742</v>
      </c>
      <c r="F1167" s="309"/>
      <c r="G1167" s="324">
        <v>37.35</v>
      </c>
      <c r="H1167" s="324">
        <v>-121.904</v>
      </c>
      <c r="I1167" s="324" t="s">
        <v>232</v>
      </c>
      <c r="J1167" s="368">
        <f t="shared" si="349"/>
        <v>275.81270780670513</v>
      </c>
      <c r="K1167" s="331">
        <f t="shared" si="350"/>
        <v>0.28323841547360767</v>
      </c>
      <c r="L1167" s="304" t="str">
        <f t="shared" si="347"/>
        <v>D</v>
      </c>
      <c r="M1167" s="388" t="s">
        <v>6092</v>
      </c>
      <c r="N1167" s="304"/>
      <c r="O1167" s="356"/>
      <c r="P1167" s="356"/>
      <c r="Q1167" s="356"/>
      <c r="R1167" s="304"/>
      <c r="S1167" s="304"/>
      <c r="T1167" s="304"/>
      <c r="U1167" s="304"/>
      <c r="V1167" s="304"/>
      <c r="W1167" s="304" t="s">
        <v>286</v>
      </c>
      <c r="X1167" s="304" t="s">
        <v>213</v>
      </c>
      <c r="Y1167" s="366">
        <f t="shared" si="351"/>
        <v>274.5</v>
      </c>
      <c r="Z1167" s="304">
        <v>0.3</v>
      </c>
      <c r="AA1167" s="304"/>
      <c r="AB1167" s="304">
        <v>-999</v>
      </c>
      <c r="AC1167" s="304">
        <v>-999</v>
      </c>
      <c r="AD1167" s="366">
        <v>-999</v>
      </c>
      <c r="AE1167" s="304">
        <v>-999</v>
      </c>
      <c r="AF1167" s="304">
        <v>-999</v>
      </c>
      <c r="AG1167" s="304"/>
      <c r="AH1167" s="304">
        <v>2.1103599999999999E-3</v>
      </c>
      <c r="AI1167" s="385">
        <v>8.7418800000000005E-3</v>
      </c>
      <c r="AJ1167" s="332">
        <v>214</v>
      </c>
      <c r="AK1167" s="304">
        <f t="shared" si="348"/>
        <v>210</v>
      </c>
      <c r="AL1167" s="304">
        <v>0.2</v>
      </c>
      <c r="AM1167" s="389">
        <f t="shared" si="352"/>
        <v>306</v>
      </c>
      <c r="AN1167" s="363">
        <v>0.25</v>
      </c>
      <c r="AO1167" s="304"/>
      <c r="AP1167" s="312" t="s">
        <v>6113</v>
      </c>
      <c r="AQ1167" s="312"/>
      <c r="AR1167" s="312">
        <v>280</v>
      </c>
      <c r="AS1167" s="312">
        <v>271.44099999999997</v>
      </c>
      <c r="AT1167" s="312">
        <v>306</v>
      </c>
      <c r="AU1167" s="329">
        <f>VLOOKUP(C1167,[1]world!$A$2:$B$3555,2,FALSE)</f>
        <v>12</v>
      </c>
      <c r="AV1167" s="329">
        <v>297</v>
      </c>
      <c r="AW1167" s="304">
        <v>0.37</v>
      </c>
      <c r="AX1167" s="304">
        <v>571.70000000000005</v>
      </c>
      <c r="AY1167" s="304">
        <v>623</v>
      </c>
      <c r="AZ1167" s="304">
        <v>872.2</v>
      </c>
      <c r="BA1167" s="304">
        <v>571.70000000000005</v>
      </c>
      <c r="BB1167" s="304">
        <v>623</v>
      </c>
      <c r="BC1167" s="304">
        <v>872.2</v>
      </c>
      <c r="BD1167" s="304">
        <v>-999</v>
      </c>
      <c r="BE1167" s="304">
        <v>-999</v>
      </c>
      <c r="BF1167" s="304">
        <v>-999</v>
      </c>
      <c r="BG1167" s="304">
        <v>-999</v>
      </c>
      <c r="BH1167" s="304">
        <v>-999</v>
      </c>
      <c r="BI1167" s="304">
        <v>-999</v>
      </c>
      <c r="BJ1167" s="304">
        <v>1</v>
      </c>
      <c r="BK1167" s="304">
        <v>1</v>
      </c>
      <c r="BL1167" s="304">
        <v>1</v>
      </c>
    </row>
    <row r="1168" spans="1:64" ht="15" hidden="1" customHeight="1" x14ac:dyDescent="0.2">
      <c r="A1168" s="304" t="s">
        <v>4922</v>
      </c>
      <c r="B1168" s="304" t="s">
        <v>5965</v>
      </c>
      <c r="C1168" s="304">
        <v>1176</v>
      </c>
      <c r="D1168" s="349" t="s">
        <v>4057</v>
      </c>
      <c r="E1168" s="309">
        <v>1743</v>
      </c>
      <c r="F1168" s="309"/>
      <c r="G1168" s="324">
        <v>38.267000000000003</v>
      </c>
      <c r="H1168" s="324">
        <v>-122.658</v>
      </c>
      <c r="I1168" s="324" t="s">
        <v>232</v>
      </c>
      <c r="J1168" s="368">
        <f t="shared" si="349"/>
        <v>369.84450853052124</v>
      </c>
      <c r="K1168" s="331">
        <f t="shared" si="350"/>
        <v>0.33046028505707004</v>
      </c>
      <c r="L1168" s="304" t="str">
        <f t="shared" si="347"/>
        <v>C</v>
      </c>
      <c r="M1168" s="388" t="s">
        <v>6092</v>
      </c>
      <c r="N1168" s="304"/>
      <c r="O1168" s="356"/>
      <c r="P1168" s="356"/>
      <c r="Q1168" s="356"/>
      <c r="R1168" s="304"/>
      <c r="S1168" s="304"/>
      <c r="T1168" s="304"/>
      <c r="U1168" s="304"/>
      <c r="V1168" s="304"/>
      <c r="W1168" s="304" t="s">
        <v>583</v>
      </c>
      <c r="X1168" s="304" t="s">
        <v>205</v>
      </c>
      <c r="Y1168" s="366">
        <f t="shared" si="351"/>
        <v>424.8</v>
      </c>
      <c r="Z1168" s="304">
        <v>0.3</v>
      </c>
      <c r="AA1168" s="304"/>
      <c r="AB1168" s="304">
        <v>-999</v>
      </c>
      <c r="AC1168" s="304">
        <v>-999</v>
      </c>
      <c r="AD1168" s="366">
        <v>-999</v>
      </c>
      <c r="AE1168" s="304">
        <v>-999</v>
      </c>
      <c r="AF1168" s="304">
        <v>-999</v>
      </c>
      <c r="AG1168" s="304"/>
      <c r="AH1168" s="304">
        <v>1.09748E-2</v>
      </c>
      <c r="AI1168" s="385">
        <v>1.4408799999999999E-2</v>
      </c>
      <c r="AJ1168" s="332">
        <v>445</v>
      </c>
      <c r="AK1168" s="304">
        <f t="shared" si="348"/>
        <v>425</v>
      </c>
      <c r="AL1168" s="363">
        <v>0.43</v>
      </c>
      <c r="AM1168" s="389">
        <f t="shared" si="352"/>
        <v>306</v>
      </c>
      <c r="AN1168" s="363">
        <v>0.25</v>
      </c>
      <c r="AO1168" s="304"/>
      <c r="AP1168" s="312" t="s">
        <v>4980</v>
      </c>
      <c r="AQ1168" s="312"/>
      <c r="AR1168" s="312">
        <v>349</v>
      </c>
      <c r="AS1168" s="312">
        <v>338.53899999999999</v>
      </c>
      <c r="AT1168" s="312">
        <v>306</v>
      </c>
      <c r="AU1168" s="329">
        <f>VLOOKUP(C1168,[1]world!$A$2:$B$3555,2,FALSE)</f>
        <v>15</v>
      </c>
      <c r="AV1168" s="329">
        <v>363</v>
      </c>
      <c r="AW1168" s="304">
        <v>0.37</v>
      </c>
      <c r="AX1168" s="304">
        <v>175.8</v>
      </c>
      <c r="AY1168" s="304">
        <v>271</v>
      </c>
      <c r="AZ1168" s="304">
        <v>849.5</v>
      </c>
      <c r="BA1168" s="304">
        <v>175.8</v>
      </c>
      <c r="BB1168" s="304">
        <v>271</v>
      </c>
      <c r="BC1168" s="304">
        <v>849.5</v>
      </c>
      <c r="BD1168" s="304">
        <v>-999</v>
      </c>
      <c r="BE1168" s="304">
        <v>-999</v>
      </c>
      <c r="BF1168" s="304">
        <v>-999</v>
      </c>
      <c r="BG1168" s="304">
        <v>-999</v>
      </c>
      <c r="BH1168" s="304">
        <v>-999</v>
      </c>
      <c r="BI1168" s="304">
        <v>-999</v>
      </c>
      <c r="BJ1168" s="304">
        <v>1</v>
      </c>
      <c r="BK1168" s="304">
        <v>1</v>
      </c>
      <c r="BL1168" s="304">
        <v>1</v>
      </c>
    </row>
    <row r="1169" spans="1:64" ht="15" hidden="1" customHeight="1" x14ac:dyDescent="0.2">
      <c r="A1169" s="304" t="s">
        <v>4922</v>
      </c>
      <c r="B1169" s="304" t="s">
        <v>5965</v>
      </c>
      <c r="C1169" s="304">
        <v>1177</v>
      </c>
      <c r="D1169" s="349" t="s">
        <v>3822</v>
      </c>
      <c r="E1169" s="309">
        <v>1745</v>
      </c>
      <c r="F1169" s="309"/>
      <c r="G1169" s="324">
        <v>37.457000000000001</v>
      </c>
      <c r="H1169" s="324">
        <v>-122.169</v>
      </c>
      <c r="I1169" s="324" t="s">
        <v>214</v>
      </c>
      <c r="J1169" s="368">
        <f t="shared" si="349"/>
        <v>303.78996442436352</v>
      </c>
      <c r="K1169" s="331">
        <f t="shared" si="350"/>
        <v>0.33046028505707004</v>
      </c>
      <c r="L1169" s="304" t="str">
        <f t="shared" si="347"/>
        <v>D</v>
      </c>
      <c r="M1169" s="388" t="s">
        <v>6092</v>
      </c>
      <c r="N1169" s="304"/>
      <c r="O1169" s="356"/>
      <c r="P1169" s="356"/>
      <c r="Q1169" s="356"/>
      <c r="R1169" s="304"/>
      <c r="S1169" s="304"/>
      <c r="T1169" s="304"/>
      <c r="U1169" s="304"/>
      <c r="V1169" s="304"/>
      <c r="W1169" s="304" t="s">
        <v>273</v>
      </c>
      <c r="X1169" s="304" t="s">
        <v>213</v>
      </c>
      <c r="Y1169" s="366">
        <f t="shared" si="351"/>
        <v>274.5</v>
      </c>
      <c r="Z1169" s="304">
        <v>0.3</v>
      </c>
      <c r="AA1169" s="304"/>
      <c r="AB1169" s="304">
        <v>-999</v>
      </c>
      <c r="AC1169" s="304">
        <v>-999</v>
      </c>
      <c r="AD1169" s="366">
        <v>-999</v>
      </c>
      <c r="AE1169" s="304">
        <v>-999</v>
      </c>
      <c r="AF1169" s="304">
        <v>-999</v>
      </c>
      <c r="AG1169" s="304"/>
      <c r="AH1169" s="304">
        <v>2.9659899999999999E-3</v>
      </c>
      <c r="AI1169" s="312"/>
      <c r="AJ1169" s="332">
        <v>230</v>
      </c>
      <c r="AK1169" s="304">
        <f t="shared" si="348"/>
        <v>210</v>
      </c>
      <c r="AL1169" s="363">
        <v>0.43</v>
      </c>
      <c r="AM1169" s="389">
        <f t="shared" si="352"/>
        <v>387</v>
      </c>
      <c r="AN1169" s="363">
        <v>0.25</v>
      </c>
      <c r="AO1169" s="304"/>
      <c r="AP1169" s="312" t="s">
        <v>1600</v>
      </c>
      <c r="AQ1169" s="312"/>
      <c r="AR1169" s="312">
        <v>387</v>
      </c>
      <c r="AS1169" s="312">
        <v>370.78899999999999</v>
      </c>
      <c r="AT1169" s="312"/>
      <c r="AU1169" s="329">
        <f>VLOOKUP(C1169,[1]world!$A$2:$B$3555,2,FALSE)</f>
        <v>12</v>
      </c>
      <c r="AV1169" s="329">
        <v>297</v>
      </c>
      <c r="AW1169" s="304">
        <v>0.37</v>
      </c>
      <c r="AX1169" s="304">
        <v>271.10000000000002</v>
      </c>
      <c r="AY1169" s="304">
        <v>293.10000000000002</v>
      </c>
      <c r="AZ1169" s="304">
        <v>872.1</v>
      </c>
      <c r="BA1169" s="304">
        <v>271.10000000000002</v>
      </c>
      <c r="BB1169" s="304">
        <v>293.10000000000002</v>
      </c>
      <c r="BC1169" s="304">
        <v>872.1</v>
      </c>
      <c r="BD1169" s="304">
        <v>-999</v>
      </c>
      <c r="BE1169" s="304">
        <v>-999</v>
      </c>
      <c r="BF1169" s="304">
        <v>-999</v>
      </c>
      <c r="BG1169" s="304">
        <v>-999</v>
      </c>
      <c r="BH1169" s="304">
        <v>-999</v>
      </c>
      <c r="BI1169" s="304">
        <v>-999</v>
      </c>
      <c r="BJ1169" s="304">
        <v>1</v>
      </c>
      <c r="BK1169" s="304">
        <v>1</v>
      </c>
      <c r="BL1169" s="304">
        <v>1</v>
      </c>
    </row>
    <row r="1170" spans="1:64" ht="15" hidden="1" customHeight="1" x14ac:dyDescent="0.2">
      <c r="A1170" s="304" t="s">
        <v>4922</v>
      </c>
      <c r="B1170" s="304" t="s">
        <v>5965</v>
      </c>
      <c r="C1170" s="304">
        <v>1178</v>
      </c>
      <c r="D1170" s="349" t="s">
        <v>4011</v>
      </c>
      <c r="E1170" s="309">
        <v>1749</v>
      </c>
      <c r="F1170" s="309"/>
      <c r="G1170" s="324">
        <v>37.950000000000003</v>
      </c>
      <c r="H1170" s="324">
        <v>-122.417</v>
      </c>
      <c r="I1170" s="324" t="s">
        <v>232</v>
      </c>
      <c r="J1170" s="368">
        <f t="shared" si="349"/>
        <v>537.85442246786511</v>
      </c>
      <c r="K1170" s="331">
        <f t="shared" si="350"/>
        <v>0.40016121751114264</v>
      </c>
      <c r="L1170" s="304" t="str">
        <f t="shared" si="347"/>
        <v>C</v>
      </c>
      <c r="M1170" s="388" t="s">
        <v>6092</v>
      </c>
      <c r="N1170" s="304"/>
      <c r="O1170" s="356"/>
      <c r="P1170" s="356"/>
      <c r="Q1170" s="356"/>
      <c r="R1170" s="304"/>
      <c r="S1170" s="304"/>
      <c r="T1170" s="304"/>
      <c r="U1170" s="304"/>
      <c r="V1170" s="304"/>
      <c r="W1170" s="304" t="s">
        <v>3829</v>
      </c>
      <c r="X1170" s="304" t="s">
        <v>232</v>
      </c>
      <c r="Y1170" s="366">
        <f t="shared" si="351"/>
        <v>506.6</v>
      </c>
      <c r="Z1170" s="304">
        <v>0.4</v>
      </c>
      <c r="AA1170" s="304"/>
      <c r="AB1170" s="304">
        <v>-999</v>
      </c>
      <c r="AC1170" s="304">
        <v>-999</v>
      </c>
      <c r="AD1170" s="366">
        <v>-999</v>
      </c>
      <c r="AE1170" s="304">
        <v>-999</v>
      </c>
      <c r="AF1170" s="304">
        <v>-999</v>
      </c>
      <c r="AG1170" s="304"/>
      <c r="AH1170" s="304">
        <v>3.3408399999999998E-2</v>
      </c>
      <c r="AI1170" s="312"/>
      <c r="AJ1170" s="332">
        <v>423</v>
      </c>
      <c r="AK1170" s="304">
        <f t="shared" si="348"/>
        <v>425</v>
      </c>
      <c r="AL1170" s="363">
        <v>0.43</v>
      </c>
      <c r="AM1170" s="389">
        <f t="shared" si="352"/>
        <v>782</v>
      </c>
      <c r="AN1170" s="304">
        <v>0.4</v>
      </c>
      <c r="AO1170" s="304"/>
      <c r="AP1170" s="312" t="s">
        <v>2964</v>
      </c>
      <c r="AQ1170" s="312"/>
      <c r="AR1170" s="312">
        <v>782</v>
      </c>
      <c r="AS1170" s="312">
        <v>712.822</v>
      </c>
      <c r="AT1170" s="312"/>
      <c r="AU1170" s="329">
        <f>VLOOKUP(C1170,[1]world!$A$2:$B$3555,2,FALSE)</f>
        <v>7</v>
      </c>
      <c r="AV1170" s="329">
        <v>388</v>
      </c>
      <c r="AW1170" s="304">
        <v>0.37</v>
      </c>
      <c r="AX1170" s="304">
        <v>0</v>
      </c>
      <c r="AY1170" s="304">
        <v>271.10000000000002</v>
      </c>
      <c r="AZ1170" s="304">
        <v>864.7</v>
      </c>
      <c r="BA1170" s="304">
        <v>0</v>
      </c>
      <c r="BB1170" s="304">
        <v>271.10000000000002</v>
      </c>
      <c r="BC1170" s="304">
        <v>864.7</v>
      </c>
      <c r="BD1170" s="304">
        <v>-999</v>
      </c>
      <c r="BE1170" s="304">
        <v>-999</v>
      </c>
      <c r="BF1170" s="304">
        <v>-999</v>
      </c>
      <c r="BG1170" s="304">
        <v>-999</v>
      </c>
      <c r="BH1170" s="304">
        <v>-999</v>
      </c>
      <c r="BI1170" s="304">
        <v>-999</v>
      </c>
      <c r="BJ1170" s="304">
        <v>1</v>
      </c>
      <c r="BK1170" s="304">
        <v>1</v>
      </c>
      <c r="BL1170" s="304">
        <v>1</v>
      </c>
    </row>
    <row r="1171" spans="1:64" ht="15" hidden="1" customHeight="1" x14ac:dyDescent="0.2">
      <c r="A1171" s="304" t="s">
        <v>4922</v>
      </c>
      <c r="B1171" s="304" t="s">
        <v>5965</v>
      </c>
      <c r="C1171" s="304">
        <v>1179</v>
      </c>
      <c r="D1171" s="349" t="s">
        <v>3865</v>
      </c>
      <c r="E1171" s="309">
        <v>1750</v>
      </c>
      <c r="F1171" s="309"/>
      <c r="G1171" s="324">
        <v>37.552999999999997</v>
      </c>
      <c r="H1171" s="324">
        <v>-122.09099999999999</v>
      </c>
      <c r="I1171" s="324" t="s">
        <v>232</v>
      </c>
      <c r="J1171" s="368">
        <f t="shared" si="349"/>
        <v>486.18796308664548</v>
      </c>
      <c r="K1171" s="331">
        <f t="shared" si="350"/>
        <v>0.40016121751114264</v>
      </c>
      <c r="L1171" s="304" t="str">
        <f t="shared" si="347"/>
        <v>C</v>
      </c>
      <c r="M1171" s="388" t="s">
        <v>6092</v>
      </c>
      <c r="N1171" s="304"/>
      <c r="O1171" s="356"/>
      <c r="P1171" s="356"/>
      <c r="Q1171" s="356"/>
      <c r="R1171" s="304"/>
      <c r="S1171" s="304"/>
      <c r="T1171" s="304"/>
      <c r="U1171" s="304"/>
      <c r="V1171" s="304"/>
      <c r="W1171" s="304" t="s">
        <v>3829</v>
      </c>
      <c r="X1171" s="304" t="s">
        <v>232</v>
      </c>
      <c r="Y1171" s="366">
        <f t="shared" si="351"/>
        <v>506.6</v>
      </c>
      <c r="Z1171" s="304">
        <v>0.4</v>
      </c>
      <c r="AA1171" s="304"/>
      <c r="AB1171" s="304">
        <v>-999</v>
      </c>
      <c r="AC1171" s="304">
        <v>-999</v>
      </c>
      <c r="AD1171" s="366">
        <v>-999</v>
      </c>
      <c r="AE1171" s="304">
        <v>-999</v>
      </c>
      <c r="AF1171" s="304">
        <v>-999</v>
      </c>
      <c r="AG1171" s="304"/>
      <c r="AH1171" s="304">
        <v>1.50574E-2</v>
      </c>
      <c r="AI1171" s="312"/>
      <c r="AJ1171" s="332">
        <v>338</v>
      </c>
      <c r="AK1171" s="304">
        <f t="shared" si="348"/>
        <v>270</v>
      </c>
      <c r="AL1171" s="363">
        <v>0.43</v>
      </c>
      <c r="AM1171" s="389">
        <f t="shared" si="352"/>
        <v>782</v>
      </c>
      <c r="AN1171" s="304">
        <v>0.4</v>
      </c>
      <c r="AO1171" s="304"/>
      <c r="AP1171" s="312" t="s">
        <v>2964</v>
      </c>
      <c r="AQ1171" s="312"/>
      <c r="AR1171" s="312">
        <v>782</v>
      </c>
      <c r="AS1171" s="312">
        <v>712.822</v>
      </c>
      <c r="AT1171" s="312"/>
      <c r="AU1171" s="329">
        <f>VLOOKUP(C1171,[1]world!$A$2:$B$3555,2,FALSE)</f>
        <v>12</v>
      </c>
      <c r="AV1171" s="329">
        <v>297</v>
      </c>
      <c r="AW1171" s="304">
        <v>0.37</v>
      </c>
      <c r="AX1171" s="304">
        <v>0</v>
      </c>
      <c r="AY1171" s="304">
        <v>263.8</v>
      </c>
      <c r="AZ1171" s="304">
        <v>864.5</v>
      </c>
      <c r="BA1171" s="304">
        <v>0</v>
      </c>
      <c r="BB1171" s="304">
        <v>263.8</v>
      </c>
      <c r="BC1171" s="304">
        <v>864.5</v>
      </c>
      <c r="BD1171" s="304">
        <v>-999</v>
      </c>
      <c r="BE1171" s="304">
        <v>-999</v>
      </c>
      <c r="BF1171" s="304">
        <v>-999</v>
      </c>
      <c r="BG1171" s="304">
        <v>-999</v>
      </c>
      <c r="BH1171" s="304">
        <v>-999</v>
      </c>
      <c r="BI1171" s="304">
        <v>-999</v>
      </c>
      <c r="BJ1171" s="304">
        <v>1</v>
      </c>
      <c r="BK1171" s="304">
        <v>1</v>
      </c>
      <c r="BL1171" s="304">
        <v>1</v>
      </c>
    </row>
    <row r="1172" spans="1:64" ht="15" hidden="1" customHeight="1" x14ac:dyDescent="0.2">
      <c r="A1172" s="304" t="s">
        <v>4922</v>
      </c>
      <c r="B1172" s="304" t="s">
        <v>5965</v>
      </c>
      <c r="C1172" s="304">
        <v>1180</v>
      </c>
      <c r="D1172" s="349" t="s">
        <v>4031</v>
      </c>
      <c r="E1172" s="309">
        <v>1751</v>
      </c>
      <c r="F1172" s="309"/>
      <c r="G1172" s="324">
        <v>38.067</v>
      </c>
      <c r="H1172" s="324">
        <v>-122.53700000000001</v>
      </c>
      <c r="I1172" s="324" t="s">
        <v>232</v>
      </c>
      <c r="J1172" s="368">
        <f t="shared" si="349"/>
        <v>271.26250365005052</v>
      </c>
      <c r="K1172" s="331">
        <f t="shared" si="350"/>
        <v>0.32367267416326634</v>
      </c>
      <c r="L1172" s="304" t="str">
        <f t="shared" si="347"/>
        <v>D</v>
      </c>
      <c r="M1172" s="388" t="s">
        <v>6092</v>
      </c>
      <c r="N1172" s="304"/>
      <c r="O1172" s="356"/>
      <c r="P1172" s="356"/>
      <c r="Q1172" s="356"/>
      <c r="R1172" s="304"/>
      <c r="S1172" s="304"/>
      <c r="T1172" s="304"/>
      <c r="U1172" s="304"/>
      <c r="V1172" s="304"/>
      <c r="W1172" s="304" t="s">
        <v>440</v>
      </c>
      <c r="X1172" s="304" t="s">
        <v>240</v>
      </c>
      <c r="Y1172" s="366">
        <f t="shared" si="351"/>
        <v>181.5</v>
      </c>
      <c r="Z1172" s="304">
        <v>0.2</v>
      </c>
      <c r="AA1172" s="304"/>
      <c r="AB1172" s="304">
        <v>-999</v>
      </c>
      <c r="AC1172" s="304">
        <v>-999</v>
      </c>
      <c r="AD1172" s="366">
        <v>-999</v>
      </c>
      <c r="AE1172" s="304">
        <v>-999</v>
      </c>
      <c r="AF1172" s="304">
        <v>-999</v>
      </c>
      <c r="AG1172" s="304"/>
      <c r="AH1172" s="304">
        <v>2.6331899999999998E-2</v>
      </c>
      <c r="AI1172" s="312"/>
      <c r="AJ1172" s="332">
        <v>760</v>
      </c>
      <c r="AK1172" s="304">
        <f t="shared" si="348"/>
        <v>760</v>
      </c>
      <c r="AL1172" s="363">
        <v>0.43</v>
      </c>
      <c r="AM1172" s="389">
        <f t="shared" si="352"/>
        <v>160</v>
      </c>
      <c r="AN1172" s="304">
        <v>0.28999999999999998</v>
      </c>
      <c r="AO1172" s="304"/>
      <c r="AP1172" s="312" t="s">
        <v>6126</v>
      </c>
      <c r="AQ1172" s="312"/>
      <c r="AR1172" s="312">
        <v>160</v>
      </c>
      <c r="AS1172" s="312">
        <v>338.53899999999999</v>
      </c>
      <c r="AT1172" s="312"/>
      <c r="AU1172" s="329">
        <f>VLOOKUP(C1172,[1]world!$A$2:$B$3555,2,FALSE)</f>
        <v>7</v>
      </c>
      <c r="AV1172" s="329">
        <v>388</v>
      </c>
      <c r="AW1172" s="304">
        <v>0.37</v>
      </c>
      <c r="AX1172" s="304">
        <v>22</v>
      </c>
      <c r="AY1172" s="304">
        <v>271</v>
      </c>
      <c r="AZ1172" s="304">
        <v>849.5</v>
      </c>
      <c r="BA1172" s="304">
        <v>22</v>
      </c>
      <c r="BB1172" s="304">
        <v>271</v>
      </c>
      <c r="BC1172" s="304">
        <v>849.5</v>
      </c>
      <c r="BD1172" s="304">
        <v>-999</v>
      </c>
      <c r="BE1172" s="304">
        <v>-999</v>
      </c>
      <c r="BF1172" s="304">
        <v>-999</v>
      </c>
      <c r="BG1172" s="304">
        <v>-999</v>
      </c>
      <c r="BH1172" s="304">
        <v>-999</v>
      </c>
      <c r="BI1172" s="304">
        <v>-999</v>
      </c>
      <c r="BJ1172" s="304">
        <v>1</v>
      </c>
      <c r="BK1172" s="304">
        <v>1</v>
      </c>
      <c r="BL1172" s="304">
        <v>1</v>
      </c>
    </row>
    <row r="1173" spans="1:64" ht="15" hidden="1" customHeight="1" x14ac:dyDescent="0.2">
      <c r="A1173" s="304" t="s">
        <v>4922</v>
      </c>
      <c r="B1173" s="304" t="s">
        <v>5965</v>
      </c>
      <c r="C1173" s="304">
        <v>1181</v>
      </c>
      <c r="D1173" s="349" t="s">
        <v>3828</v>
      </c>
      <c r="E1173" s="309">
        <v>1752</v>
      </c>
      <c r="F1173" s="309"/>
      <c r="G1173" s="324">
        <v>37.468000000000004</v>
      </c>
      <c r="H1173" s="324">
        <v>-122.30800000000001</v>
      </c>
      <c r="I1173" s="324" t="s">
        <v>232</v>
      </c>
      <c r="J1173" s="368">
        <f t="shared" si="349"/>
        <v>579.4395039676923</v>
      </c>
      <c r="K1173" s="331">
        <f t="shared" si="350"/>
        <v>0.40016121751114264</v>
      </c>
      <c r="L1173" s="304" t="str">
        <f t="shared" si="347"/>
        <v>C</v>
      </c>
      <c r="M1173" s="388" t="s">
        <v>6092</v>
      </c>
      <c r="N1173" s="304"/>
      <c r="O1173" s="356"/>
      <c r="P1173" s="356"/>
      <c r="Q1173" s="356"/>
      <c r="R1173" s="304"/>
      <c r="S1173" s="304"/>
      <c r="T1173" s="304"/>
      <c r="U1173" s="304"/>
      <c r="V1173" s="304"/>
      <c r="W1173" s="304" t="s">
        <v>3829</v>
      </c>
      <c r="X1173" s="304" t="s">
        <v>232</v>
      </c>
      <c r="Y1173" s="366">
        <f t="shared" si="351"/>
        <v>506.6</v>
      </c>
      <c r="Z1173" s="304">
        <v>0.4</v>
      </c>
      <c r="AA1173" s="304"/>
      <c r="AB1173" s="304">
        <v>-999</v>
      </c>
      <c r="AC1173" s="304">
        <v>-999</v>
      </c>
      <c r="AD1173" s="366">
        <v>-999</v>
      </c>
      <c r="AE1173" s="304">
        <v>-999</v>
      </c>
      <c r="AF1173" s="304">
        <v>-999</v>
      </c>
      <c r="AG1173" s="304"/>
      <c r="AH1173" s="304">
        <v>3.4701900000000001E-2</v>
      </c>
      <c r="AI1173" s="312"/>
      <c r="AJ1173" s="332">
        <v>428</v>
      </c>
      <c r="AK1173" s="304">
        <f t="shared" si="348"/>
        <v>425</v>
      </c>
      <c r="AL1173" s="363">
        <v>0.43</v>
      </c>
      <c r="AM1173" s="389">
        <f t="shared" si="352"/>
        <v>782</v>
      </c>
      <c r="AN1173" s="304">
        <v>0.4</v>
      </c>
      <c r="AO1173" s="304"/>
      <c r="AP1173" s="312" t="s">
        <v>2964</v>
      </c>
      <c r="AQ1173" s="312"/>
      <c r="AR1173" s="312">
        <v>782</v>
      </c>
      <c r="AS1173" s="312">
        <v>712.822</v>
      </c>
      <c r="AT1173" s="312"/>
      <c r="AU1173" s="329">
        <f>VLOOKUP(C1173,[1]world!$A$2:$B$3555,2,FALSE)</f>
        <v>3</v>
      </c>
      <c r="AV1173" s="329">
        <v>547</v>
      </c>
      <c r="AW1173" s="304">
        <v>0.37</v>
      </c>
      <c r="AX1173" s="304">
        <v>147.1</v>
      </c>
      <c r="AY1173" s="304">
        <v>272.10000000000002</v>
      </c>
      <c r="AZ1173" s="304">
        <v>875</v>
      </c>
      <c r="BA1173" s="304">
        <v>147.1</v>
      </c>
      <c r="BB1173" s="304">
        <v>272.10000000000002</v>
      </c>
      <c r="BC1173" s="304">
        <v>875</v>
      </c>
      <c r="BD1173" s="304">
        <v>-999</v>
      </c>
      <c r="BE1173" s="304">
        <v>-999</v>
      </c>
      <c r="BF1173" s="304">
        <v>-999</v>
      </c>
      <c r="BG1173" s="304">
        <v>-999</v>
      </c>
      <c r="BH1173" s="304">
        <v>-999</v>
      </c>
      <c r="BI1173" s="304">
        <v>-999</v>
      </c>
      <c r="BJ1173" s="304">
        <v>1</v>
      </c>
      <c r="BK1173" s="304">
        <v>1</v>
      </c>
      <c r="BL1173" s="304">
        <v>1</v>
      </c>
    </row>
    <row r="1174" spans="1:64" ht="15" hidden="1" customHeight="1" x14ac:dyDescent="0.2">
      <c r="A1174" s="304" t="s">
        <v>4922</v>
      </c>
      <c r="B1174" s="304" t="s">
        <v>5965</v>
      </c>
      <c r="C1174" s="304">
        <v>1182</v>
      </c>
      <c r="D1174" s="349" t="s">
        <v>3869</v>
      </c>
      <c r="E1174" s="309">
        <v>1753</v>
      </c>
      <c r="F1174" s="309"/>
      <c r="G1174" s="324">
        <v>37.56</v>
      </c>
      <c r="H1174" s="324">
        <v>-122.249</v>
      </c>
      <c r="I1174" s="324" t="s">
        <v>232</v>
      </c>
      <c r="J1174" s="368">
        <f t="shared" si="349"/>
        <v>205.60902393497972</v>
      </c>
      <c r="K1174" s="331">
        <f t="shared" si="350"/>
        <v>0.23203232533420856</v>
      </c>
      <c r="L1174" s="304" t="str">
        <f t="shared" si="347"/>
        <v>D</v>
      </c>
      <c r="M1174" s="388" t="s">
        <v>6092</v>
      </c>
      <c r="N1174" s="304"/>
      <c r="O1174" s="356"/>
      <c r="P1174" s="356"/>
      <c r="Q1174" s="356"/>
      <c r="R1174" s="304"/>
      <c r="S1174" s="304"/>
      <c r="T1174" s="304"/>
      <c r="U1174" s="304"/>
      <c r="V1174" s="304"/>
      <c r="W1174" s="304" t="s">
        <v>440</v>
      </c>
      <c r="X1174" s="304" t="s">
        <v>240</v>
      </c>
      <c r="Y1174" s="366">
        <f t="shared" si="351"/>
        <v>181.5</v>
      </c>
      <c r="Z1174" s="304">
        <v>0.2</v>
      </c>
      <c r="AA1174" s="304"/>
      <c r="AB1174" s="304">
        <v>-999</v>
      </c>
      <c r="AC1174" s="304">
        <v>-999</v>
      </c>
      <c r="AD1174" s="366">
        <v>-999</v>
      </c>
      <c r="AE1174" s="304">
        <v>-999</v>
      </c>
      <c r="AF1174" s="304">
        <v>-999</v>
      </c>
      <c r="AG1174" s="304"/>
      <c r="AH1174" s="304">
        <v>1.0000000000000001E-5</v>
      </c>
      <c r="AI1174" s="312"/>
      <c r="AJ1174" s="332">
        <v>180</v>
      </c>
      <c r="AK1174" s="304">
        <f t="shared" si="348"/>
        <v>180</v>
      </c>
      <c r="AL1174" s="304">
        <v>0.2</v>
      </c>
      <c r="AM1174" s="389">
        <f t="shared" si="352"/>
        <v>217</v>
      </c>
      <c r="AN1174" s="304">
        <v>0.28999999999999998</v>
      </c>
      <c r="AO1174" s="304"/>
      <c r="AP1174" s="312" t="s">
        <v>3818</v>
      </c>
      <c r="AQ1174" s="312"/>
      <c r="AR1174" s="312">
        <v>217</v>
      </c>
      <c r="AS1174" s="312">
        <v>202.45</v>
      </c>
      <c r="AT1174" s="312"/>
      <c r="AU1174" s="329">
        <f>VLOOKUP(C1174,[1]world!$A$2:$B$3555,2,FALSE)</f>
        <v>16</v>
      </c>
      <c r="AV1174" s="329">
        <v>246</v>
      </c>
      <c r="AW1174" s="304">
        <v>0.18</v>
      </c>
      <c r="AX1174" s="304">
        <v>139.1</v>
      </c>
      <c r="AY1174" s="304">
        <v>263.60000000000002</v>
      </c>
      <c r="AZ1174" s="304">
        <v>842</v>
      </c>
      <c r="BA1174" s="304">
        <v>139.1</v>
      </c>
      <c r="BB1174" s="304">
        <v>263.60000000000002</v>
      </c>
      <c r="BC1174" s="304">
        <v>842</v>
      </c>
      <c r="BD1174" s="304">
        <v>-999</v>
      </c>
      <c r="BE1174" s="304">
        <v>-999</v>
      </c>
      <c r="BF1174" s="304">
        <v>-999</v>
      </c>
      <c r="BG1174" s="304">
        <v>-999</v>
      </c>
      <c r="BH1174" s="304">
        <v>-999</v>
      </c>
      <c r="BI1174" s="304">
        <v>-999</v>
      </c>
      <c r="BJ1174" s="304">
        <v>1</v>
      </c>
      <c r="BK1174" s="304">
        <v>1</v>
      </c>
      <c r="BL1174" s="304">
        <v>1</v>
      </c>
    </row>
    <row r="1175" spans="1:64" ht="15" hidden="1" customHeight="1" x14ac:dyDescent="0.2">
      <c r="A1175" s="304" t="s">
        <v>4922</v>
      </c>
      <c r="B1175" s="304" t="s">
        <v>5965</v>
      </c>
      <c r="C1175" s="304">
        <v>1183</v>
      </c>
      <c r="D1175" s="349" t="s">
        <v>3927</v>
      </c>
      <c r="E1175" s="309">
        <v>1754</v>
      </c>
      <c r="F1175" s="309"/>
      <c r="G1175" s="324">
        <v>37.671999999999997</v>
      </c>
      <c r="H1175" s="324">
        <v>-122.081</v>
      </c>
      <c r="I1175" s="324" t="s">
        <v>232</v>
      </c>
      <c r="J1175" s="368">
        <f t="shared" si="349"/>
        <v>360.00528015130647</v>
      </c>
      <c r="K1175" s="331">
        <f t="shared" si="350"/>
        <v>0.33046028505707004</v>
      </c>
      <c r="L1175" s="304" t="str">
        <f t="shared" si="347"/>
        <v>C</v>
      </c>
      <c r="M1175" s="388" t="s">
        <v>6092</v>
      </c>
      <c r="N1175" s="304"/>
      <c r="O1175" s="356"/>
      <c r="P1175" s="356"/>
      <c r="Q1175" s="356"/>
      <c r="R1175" s="304"/>
      <c r="S1175" s="304"/>
      <c r="T1175" s="304"/>
      <c r="U1175" s="304"/>
      <c r="V1175" s="304"/>
      <c r="W1175" s="304" t="s">
        <v>505</v>
      </c>
      <c r="X1175" s="304" t="s">
        <v>213</v>
      </c>
      <c r="Y1175" s="366">
        <f t="shared" si="351"/>
        <v>274.5</v>
      </c>
      <c r="Z1175" s="304">
        <v>0.3</v>
      </c>
      <c r="AA1175" s="304"/>
      <c r="AB1175" s="304">
        <v>-999</v>
      </c>
      <c r="AC1175" s="304">
        <v>-999</v>
      </c>
      <c r="AD1175" s="366">
        <v>-999</v>
      </c>
      <c r="AE1175" s="304">
        <v>-999</v>
      </c>
      <c r="AF1175" s="304">
        <v>-999</v>
      </c>
      <c r="AG1175" s="304"/>
      <c r="AH1175" s="304">
        <v>2.9321799999999999E-2</v>
      </c>
      <c r="AI1175" s="312"/>
      <c r="AJ1175" s="332">
        <v>406</v>
      </c>
      <c r="AK1175" s="304">
        <f t="shared" si="348"/>
        <v>425</v>
      </c>
      <c r="AL1175" s="363">
        <v>0.43</v>
      </c>
      <c r="AM1175" s="389">
        <f t="shared" si="352"/>
        <v>387</v>
      </c>
      <c r="AN1175" s="363">
        <v>0.25</v>
      </c>
      <c r="AO1175" s="304"/>
      <c r="AP1175" s="312" t="s">
        <v>1600</v>
      </c>
      <c r="AQ1175" s="312"/>
      <c r="AR1175" s="312">
        <v>387</v>
      </c>
      <c r="AS1175" s="312">
        <v>370.78899999999999</v>
      </c>
      <c r="AT1175" s="312"/>
      <c r="AU1175" s="329">
        <f>VLOOKUP(C1175,[1]world!$A$2:$B$3555,2,FALSE)</f>
        <v>7</v>
      </c>
      <c r="AV1175" s="329">
        <v>388</v>
      </c>
      <c r="AW1175" s="304">
        <v>0.37</v>
      </c>
      <c r="AX1175" s="304">
        <v>0</v>
      </c>
      <c r="AY1175" s="304">
        <v>0</v>
      </c>
      <c r="AZ1175" s="304">
        <v>0</v>
      </c>
      <c r="BA1175" s="304">
        <v>0</v>
      </c>
      <c r="BB1175" s="304">
        <v>0</v>
      </c>
      <c r="BC1175" s="304">
        <v>0</v>
      </c>
      <c r="BD1175" s="304">
        <v>-999</v>
      </c>
      <c r="BE1175" s="304">
        <v>-999</v>
      </c>
      <c r="BF1175" s="304">
        <v>-999</v>
      </c>
      <c r="BG1175" s="304">
        <v>-999</v>
      </c>
      <c r="BH1175" s="304">
        <v>-999</v>
      </c>
      <c r="BI1175" s="304">
        <v>-999</v>
      </c>
      <c r="BJ1175" s="304">
        <v>1</v>
      </c>
      <c r="BK1175" s="304">
        <v>1</v>
      </c>
      <c r="BL1175" s="304">
        <v>1</v>
      </c>
    </row>
    <row r="1176" spans="1:64" ht="15" hidden="1" customHeight="1" x14ac:dyDescent="0.2">
      <c r="A1176" s="304" t="s">
        <v>4922</v>
      </c>
      <c r="B1176" s="304" t="s">
        <v>5965</v>
      </c>
      <c r="C1176" s="304">
        <v>1184</v>
      </c>
      <c r="D1176" s="349" t="s">
        <v>3956</v>
      </c>
      <c r="E1176" s="309">
        <v>1755</v>
      </c>
      <c r="F1176" s="309"/>
      <c r="G1176" s="324">
        <v>37.762999999999998</v>
      </c>
      <c r="H1176" s="324">
        <v>-122.244</v>
      </c>
      <c r="I1176" s="324" t="s">
        <v>232</v>
      </c>
      <c r="J1176" s="368">
        <f t="shared" si="349"/>
        <v>290.52168355415756</v>
      </c>
      <c r="K1176" s="331">
        <f t="shared" si="350"/>
        <v>0.34170747723747574</v>
      </c>
      <c r="L1176" s="304" t="str">
        <f t="shared" si="347"/>
        <v>D</v>
      </c>
      <c r="M1176" s="388" t="s">
        <v>6092</v>
      </c>
      <c r="N1176" s="304"/>
      <c r="O1176" s="356"/>
      <c r="P1176" s="356"/>
      <c r="Q1176" s="356"/>
      <c r="R1176" s="304"/>
      <c r="S1176" s="304"/>
      <c r="T1176" s="304"/>
      <c r="U1176" s="304"/>
      <c r="V1176" s="304"/>
      <c r="W1176" s="304" t="s">
        <v>505</v>
      </c>
      <c r="X1176" s="304" t="s">
        <v>213</v>
      </c>
      <c r="Y1176" s="366">
        <f t="shared" si="351"/>
        <v>274.5</v>
      </c>
      <c r="Z1176" s="304">
        <v>0.3</v>
      </c>
      <c r="AA1176" s="304"/>
      <c r="AB1176" s="304">
        <v>-999</v>
      </c>
      <c r="AC1176" s="304">
        <v>-999</v>
      </c>
      <c r="AD1176" s="366">
        <v>-999</v>
      </c>
      <c r="AE1176" s="304">
        <v>-999</v>
      </c>
      <c r="AF1176" s="304">
        <v>-999</v>
      </c>
      <c r="AG1176" s="304"/>
      <c r="AH1176" s="304">
        <v>2.9718100000000001E-3</v>
      </c>
      <c r="AI1176" s="312"/>
      <c r="AJ1176" s="332">
        <v>230</v>
      </c>
      <c r="AK1176" s="304">
        <f t="shared" si="348"/>
        <v>210</v>
      </c>
      <c r="AL1176" s="363">
        <v>0.43</v>
      </c>
      <c r="AM1176" s="389">
        <f t="shared" si="352"/>
        <v>302</v>
      </c>
      <c r="AN1176" s="304">
        <v>0.28999999999999998</v>
      </c>
      <c r="AO1176" s="304"/>
      <c r="AP1176" s="312" t="s">
        <v>2348</v>
      </c>
      <c r="AQ1176" s="312"/>
      <c r="AR1176" s="312">
        <v>302</v>
      </c>
      <c r="AS1176" s="312">
        <v>297.91699999999997</v>
      </c>
      <c r="AT1176" s="312"/>
      <c r="AU1176" s="329">
        <f>VLOOKUP(C1176,[1]world!$A$2:$B$3555,2,FALSE)</f>
        <v>15</v>
      </c>
      <c r="AV1176" s="329">
        <v>363</v>
      </c>
      <c r="AW1176" s="304">
        <v>0.37</v>
      </c>
      <c r="AX1176" s="304">
        <v>249</v>
      </c>
      <c r="AY1176" s="304">
        <v>278.3</v>
      </c>
      <c r="AZ1176" s="304">
        <v>849.5</v>
      </c>
      <c r="BA1176" s="304">
        <v>249</v>
      </c>
      <c r="BB1176" s="304">
        <v>278.3</v>
      </c>
      <c r="BC1176" s="304">
        <v>849.5</v>
      </c>
      <c r="BD1176" s="304">
        <v>-999</v>
      </c>
      <c r="BE1176" s="304">
        <v>-999</v>
      </c>
      <c r="BF1176" s="304">
        <v>-999</v>
      </c>
      <c r="BG1176" s="304">
        <v>-999</v>
      </c>
      <c r="BH1176" s="304">
        <v>-999</v>
      </c>
      <c r="BI1176" s="304">
        <v>-999</v>
      </c>
      <c r="BJ1176" s="304">
        <v>1</v>
      </c>
      <c r="BK1176" s="304">
        <v>1</v>
      </c>
      <c r="BL1176" s="304">
        <v>1</v>
      </c>
    </row>
    <row r="1177" spans="1:64" ht="15" hidden="1" customHeight="1" x14ac:dyDescent="0.2">
      <c r="A1177" s="304" t="s">
        <v>4922</v>
      </c>
      <c r="B1177" s="304" t="s">
        <v>5965</v>
      </c>
      <c r="C1177" s="304">
        <v>1185</v>
      </c>
      <c r="D1177" s="349" t="s">
        <v>3945</v>
      </c>
      <c r="E1177" s="309">
        <v>1756</v>
      </c>
      <c r="F1177" s="309"/>
      <c r="G1177" s="324">
        <v>37.738</v>
      </c>
      <c r="H1177" s="324">
        <v>-122.253</v>
      </c>
      <c r="I1177" s="324" t="s">
        <v>232</v>
      </c>
      <c r="J1177" s="368">
        <f t="shared" si="349"/>
        <v>231.82645162210071</v>
      </c>
      <c r="K1177" s="331">
        <f t="shared" si="350"/>
        <v>0.32367267416326634</v>
      </c>
      <c r="L1177" s="304" t="str">
        <f t="shared" si="347"/>
        <v>D</v>
      </c>
      <c r="M1177" s="388" t="s">
        <v>6092</v>
      </c>
      <c r="N1177" s="304"/>
      <c r="O1177" s="356"/>
      <c r="P1177" s="356"/>
      <c r="Q1177" s="356"/>
      <c r="R1177" s="304"/>
      <c r="S1177" s="304"/>
      <c r="T1177" s="304"/>
      <c r="U1177" s="304"/>
      <c r="V1177" s="304"/>
      <c r="W1177" s="304" t="s">
        <v>440</v>
      </c>
      <c r="X1177" s="304" t="s">
        <v>240</v>
      </c>
      <c r="Y1177" s="366">
        <f t="shared" si="351"/>
        <v>181.5</v>
      </c>
      <c r="Z1177" s="304">
        <v>0.2</v>
      </c>
      <c r="AA1177" s="304"/>
      <c r="AB1177" s="304">
        <v>-999</v>
      </c>
      <c r="AC1177" s="304">
        <v>-999</v>
      </c>
      <c r="AD1177" s="366">
        <v>-999</v>
      </c>
      <c r="AE1177" s="304">
        <v>-999</v>
      </c>
      <c r="AF1177" s="304">
        <v>-999</v>
      </c>
      <c r="AG1177" s="304"/>
      <c r="AH1177" s="304">
        <v>2.3114300000000002E-3</v>
      </c>
      <c r="AI1177" s="312"/>
      <c r="AJ1177" s="332">
        <v>218</v>
      </c>
      <c r="AK1177" s="304">
        <f t="shared" si="348"/>
        <v>210</v>
      </c>
      <c r="AL1177" s="363">
        <v>0.43</v>
      </c>
      <c r="AM1177" s="389">
        <f t="shared" si="352"/>
        <v>217</v>
      </c>
      <c r="AN1177" s="304">
        <v>0.28999999999999998</v>
      </c>
      <c r="AO1177" s="304"/>
      <c r="AP1177" s="312" t="s">
        <v>4981</v>
      </c>
      <c r="AQ1177" s="312"/>
      <c r="AR1177" s="312">
        <v>217</v>
      </c>
      <c r="AS1177" s="312">
        <v>202.45</v>
      </c>
      <c r="AT1177" s="312"/>
      <c r="AU1177" s="329">
        <f>VLOOKUP(C1177,[1]world!$A$2:$B$3555,2,FALSE)</f>
        <v>15</v>
      </c>
      <c r="AV1177" s="329">
        <v>363</v>
      </c>
      <c r="AW1177" s="304">
        <v>0.37</v>
      </c>
      <c r="AX1177" s="304">
        <v>366.1</v>
      </c>
      <c r="AY1177" s="304">
        <v>366.1</v>
      </c>
      <c r="AZ1177" s="304">
        <v>842</v>
      </c>
      <c r="BA1177" s="304">
        <v>366.1</v>
      </c>
      <c r="BB1177" s="304">
        <v>366.1</v>
      </c>
      <c r="BC1177" s="304">
        <v>842</v>
      </c>
      <c r="BD1177" s="304">
        <v>-999</v>
      </c>
      <c r="BE1177" s="304">
        <v>-999</v>
      </c>
      <c r="BF1177" s="304">
        <v>-999</v>
      </c>
      <c r="BG1177" s="304">
        <v>-999</v>
      </c>
      <c r="BH1177" s="304">
        <v>-999</v>
      </c>
      <c r="BI1177" s="304">
        <v>-999</v>
      </c>
      <c r="BJ1177" s="304">
        <v>1</v>
      </c>
      <c r="BK1177" s="304">
        <v>1</v>
      </c>
      <c r="BL1177" s="304">
        <v>1</v>
      </c>
    </row>
    <row r="1178" spans="1:64" ht="15" hidden="1" customHeight="1" x14ac:dyDescent="0.2">
      <c r="A1178" s="304" t="s">
        <v>4922</v>
      </c>
      <c r="B1178" s="304" t="s">
        <v>5965</v>
      </c>
      <c r="C1178" s="304">
        <v>1186</v>
      </c>
      <c r="D1178" s="349" t="s">
        <v>3696</v>
      </c>
      <c r="E1178" s="309">
        <v>1758</v>
      </c>
      <c r="F1178" s="309"/>
      <c r="G1178" s="324">
        <v>37.140999999999998</v>
      </c>
      <c r="H1178" s="324">
        <v>-121.663</v>
      </c>
      <c r="I1178" s="324" t="s">
        <v>232</v>
      </c>
      <c r="J1178" s="368">
        <f t="shared" si="349"/>
        <v>332.29013230124701</v>
      </c>
      <c r="K1178" s="331">
        <f t="shared" si="350"/>
        <v>0.33046028505707004</v>
      </c>
      <c r="L1178" s="304" t="str">
        <f t="shared" si="347"/>
        <v>D</v>
      </c>
      <c r="M1178" s="388" t="s">
        <v>6092</v>
      </c>
      <c r="N1178" s="304"/>
      <c r="O1178" s="356"/>
      <c r="P1178" s="356"/>
      <c r="Q1178" s="356"/>
      <c r="R1178" s="304"/>
      <c r="S1178" s="304"/>
      <c r="T1178" s="304"/>
      <c r="U1178" s="304"/>
      <c r="V1178" s="304"/>
      <c r="W1178" s="304" t="s">
        <v>505</v>
      </c>
      <c r="X1178" s="304" t="s">
        <v>213</v>
      </c>
      <c r="Y1178" s="366">
        <f t="shared" si="351"/>
        <v>274.5</v>
      </c>
      <c r="Z1178" s="304">
        <v>0.3</v>
      </c>
      <c r="AA1178" s="304"/>
      <c r="AB1178" s="304">
        <v>-999</v>
      </c>
      <c r="AC1178" s="304">
        <v>-999</v>
      </c>
      <c r="AD1178" s="366">
        <v>-999</v>
      </c>
      <c r="AE1178" s="304">
        <v>-999</v>
      </c>
      <c r="AF1178" s="304">
        <v>-999</v>
      </c>
      <c r="AG1178" s="304"/>
      <c r="AH1178" s="304">
        <v>6.9517900000000002E-3</v>
      </c>
      <c r="AI1178" s="312"/>
      <c r="AJ1178" s="332">
        <v>272</v>
      </c>
      <c r="AK1178" s="304">
        <f t="shared" si="348"/>
        <v>270</v>
      </c>
      <c r="AL1178" s="363">
        <v>0.43</v>
      </c>
      <c r="AM1178" s="389">
        <f t="shared" si="352"/>
        <v>387</v>
      </c>
      <c r="AN1178" s="363">
        <v>0.25</v>
      </c>
      <c r="AO1178" s="304"/>
      <c r="AP1178" s="312" t="s">
        <v>1600</v>
      </c>
      <c r="AQ1178" s="312"/>
      <c r="AR1178" s="312">
        <v>387</v>
      </c>
      <c r="AS1178" s="312">
        <v>438.339</v>
      </c>
      <c r="AT1178" s="312"/>
      <c r="AU1178" s="329">
        <f>VLOOKUP(C1178,[1]world!$A$2:$B$3555,2,FALSE)</f>
        <v>7</v>
      </c>
      <c r="AV1178" s="329">
        <v>388</v>
      </c>
      <c r="AW1178" s="304">
        <v>0.37</v>
      </c>
      <c r="AX1178" s="304">
        <v>0</v>
      </c>
      <c r="AY1178" s="304">
        <v>220.4</v>
      </c>
      <c r="AZ1178" s="304">
        <v>793.5</v>
      </c>
      <c r="BA1178" s="304">
        <v>0</v>
      </c>
      <c r="BB1178" s="304">
        <v>220.4</v>
      </c>
      <c r="BC1178" s="304">
        <v>793.5</v>
      </c>
      <c r="BD1178" s="304">
        <v>-999</v>
      </c>
      <c r="BE1178" s="304">
        <v>-999</v>
      </c>
      <c r="BF1178" s="304">
        <v>-999</v>
      </c>
      <c r="BG1178" s="304">
        <v>-999</v>
      </c>
      <c r="BH1178" s="304">
        <v>-999</v>
      </c>
      <c r="BI1178" s="304">
        <v>-999</v>
      </c>
      <c r="BJ1178" s="304">
        <v>1</v>
      </c>
      <c r="BK1178" s="304">
        <v>1</v>
      </c>
      <c r="BL1178" s="304">
        <v>1</v>
      </c>
    </row>
    <row r="1179" spans="1:64" ht="15" hidden="1" customHeight="1" x14ac:dyDescent="0.2">
      <c r="A1179" s="304" t="s">
        <v>4922</v>
      </c>
      <c r="B1179" s="304" t="s">
        <v>5965</v>
      </c>
      <c r="C1179" s="304">
        <v>1187</v>
      </c>
      <c r="D1179" s="349" t="s">
        <v>4039</v>
      </c>
      <c r="E1179" s="309">
        <v>1759</v>
      </c>
      <c r="F1179" s="309"/>
      <c r="G1179" s="324">
        <v>38.107999999999997</v>
      </c>
      <c r="H1179" s="324">
        <v>-122.248</v>
      </c>
      <c r="I1179" s="324" t="s">
        <v>232</v>
      </c>
      <c r="J1179" s="368">
        <f t="shared" si="349"/>
        <v>362.28175959348414</v>
      </c>
      <c r="K1179" s="331">
        <f t="shared" si="350"/>
        <v>0.33046028505707004</v>
      </c>
      <c r="L1179" s="304" t="str">
        <f t="shared" si="347"/>
        <v>C</v>
      </c>
      <c r="M1179" s="388" t="s">
        <v>6092</v>
      </c>
      <c r="N1179" s="304"/>
      <c r="O1179" s="356"/>
      <c r="P1179" s="356"/>
      <c r="Q1179" s="356"/>
      <c r="R1179" s="304"/>
      <c r="S1179" s="304"/>
      <c r="T1179" s="304"/>
      <c r="U1179" s="304"/>
      <c r="V1179" s="304"/>
      <c r="W1179" s="304" t="s">
        <v>505</v>
      </c>
      <c r="X1179" s="304" t="s">
        <v>213</v>
      </c>
      <c r="Y1179" s="366">
        <f t="shared" si="351"/>
        <v>274.5</v>
      </c>
      <c r="Z1179" s="304">
        <v>0.3</v>
      </c>
      <c r="AA1179" s="304"/>
      <c r="AB1179" s="304">
        <v>-999</v>
      </c>
      <c r="AC1179" s="304">
        <v>-999</v>
      </c>
      <c r="AD1179" s="366">
        <v>-999</v>
      </c>
      <c r="AE1179" s="304">
        <v>-999</v>
      </c>
      <c r="AF1179" s="304">
        <v>-999</v>
      </c>
      <c r="AG1179" s="304"/>
      <c r="AH1179" s="304">
        <v>9.8288300000000002E-3</v>
      </c>
      <c r="AI1179" s="312"/>
      <c r="AJ1179" s="332">
        <v>419</v>
      </c>
      <c r="AK1179" s="304">
        <f t="shared" si="348"/>
        <v>425</v>
      </c>
      <c r="AL1179" s="363">
        <v>0.43</v>
      </c>
      <c r="AM1179" s="389">
        <f t="shared" si="352"/>
        <v>387</v>
      </c>
      <c r="AN1179" s="363">
        <v>0.25</v>
      </c>
      <c r="AO1179" s="304"/>
      <c r="AP1179" s="312" t="s">
        <v>1600</v>
      </c>
      <c r="AQ1179" s="312"/>
      <c r="AR1179" s="312">
        <v>387</v>
      </c>
      <c r="AS1179" s="312">
        <v>370.78899999999999</v>
      </c>
      <c r="AT1179" s="312"/>
      <c r="AU1179" s="329">
        <f>VLOOKUP(C1179,[1]world!$A$2:$B$3555,2,FALSE)</f>
        <v>7</v>
      </c>
      <c r="AV1179" s="329">
        <v>388</v>
      </c>
      <c r="AW1179" s="304">
        <v>0.37</v>
      </c>
      <c r="AX1179" s="304">
        <v>593.1</v>
      </c>
      <c r="AY1179" s="304">
        <v>1391.1</v>
      </c>
      <c r="AZ1179" s="304">
        <v>3097.1</v>
      </c>
      <c r="BA1179" s="304">
        <v>593.1</v>
      </c>
      <c r="BB1179" s="304">
        <v>1391.1</v>
      </c>
      <c r="BC1179" s="304">
        <v>3097.1</v>
      </c>
      <c r="BD1179" s="304">
        <v>-999</v>
      </c>
      <c r="BE1179" s="304">
        <v>-999</v>
      </c>
      <c r="BF1179" s="304">
        <v>-999</v>
      </c>
      <c r="BG1179" s="304">
        <v>-999</v>
      </c>
      <c r="BH1179" s="304">
        <v>-999</v>
      </c>
      <c r="BI1179" s="304">
        <v>-999</v>
      </c>
      <c r="BJ1179" s="304">
        <v>1</v>
      </c>
      <c r="BK1179" s="304">
        <v>1</v>
      </c>
      <c r="BL1179" s="304">
        <v>1</v>
      </c>
    </row>
    <row r="1180" spans="1:64" ht="15" hidden="1" customHeight="1" x14ac:dyDescent="0.2">
      <c r="A1180" s="304" t="s">
        <v>4922</v>
      </c>
      <c r="B1180" s="304" t="s">
        <v>5965</v>
      </c>
      <c r="C1180" s="304">
        <v>1188</v>
      </c>
      <c r="D1180" s="349" t="s">
        <v>4028</v>
      </c>
      <c r="E1180" s="309">
        <v>1760</v>
      </c>
      <c r="F1180" s="309"/>
      <c r="G1180" s="324">
        <v>38.054000000000002</v>
      </c>
      <c r="H1180" s="324">
        <v>-122.157</v>
      </c>
      <c r="I1180" s="324" t="s">
        <v>232</v>
      </c>
      <c r="J1180" s="368">
        <f t="shared" si="349"/>
        <v>271.26250365005052</v>
      </c>
      <c r="K1180" s="331">
        <f t="shared" si="350"/>
        <v>0.32367267416326634</v>
      </c>
      <c r="L1180" s="304" t="str">
        <f t="shared" si="347"/>
        <v>D</v>
      </c>
      <c r="M1180" s="388" t="s">
        <v>6092</v>
      </c>
      <c r="N1180" s="304"/>
      <c r="O1180" s="356"/>
      <c r="P1180" s="356"/>
      <c r="Q1180" s="356"/>
      <c r="R1180" s="304"/>
      <c r="S1180" s="304"/>
      <c r="T1180" s="304"/>
      <c r="U1180" s="304"/>
      <c r="V1180" s="304"/>
      <c r="W1180" s="304" t="s">
        <v>440</v>
      </c>
      <c r="X1180" s="304" t="s">
        <v>240</v>
      </c>
      <c r="Y1180" s="366">
        <f t="shared" si="351"/>
        <v>181.5</v>
      </c>
      <c r="Z1180" s="304">
        <v>0.2</v>
      </c>
      <c r="AA1180" s="304"/>
      <c r="AB1180" s="304">
        <v>-999</v>
      </c>
      <c r="AC1180" s="304">
        <v>-999</v>
      </c>
      <c r="AD1180" s="366">
        <v>-999</v>
      </c>
      <c r="AE1180" s="304">
        <v>-999</v>
      </c>
      <c r="AF1180" s="304">
        <v>-999</v>
      </c>
      <c r="AG1180" s="304"/>
      <c r="AH1180" s="304">
        <v>4.7656999999999998E-2</v>
      </c>
      <c r="AI1180" s="312"/>
      <c r="AJ1180" s="332">
        <v>760</v>
      </c>
      <c r="AK1180" s="304">
        <f t="shared" si="348"/>
        <v>760</v>
      </c>
      <c r="AL1180" s="363">
        <v>0.43</v>
      </c>
      <c r="AM1180" s="389">
        <f t="shared" si="352"/>
        <v>160</v>
      </c>
      <c r="AN1180" s="304">
        <v>0.28999999999999998</v>
      </c>
      <c r="AO1180" s="304"/>
      <c r="AP1180" s="312" t="s">
        <v>3799</v>
      </c>
      <c r="AQ1180" s="312"/>
      <c r="AR1180" s="312">
        <v>160</v>
      </c>
      <c r="AS1180" s="312">
        <v>155.43299999999999</v>
      </c>
      <c r="AT1180" s="312"/>
      <c r="AU1180" s="329">
        <f>VLOOKUP(C1180,[1]world!$A$2:$B$3555,2,FALSE)</f>
        <v>7</v>
      </c>
      <c r="AV1180" s="329">
        <v>388</v>
      </c>
      <c r="AW1180" s="304">
        <v>0.37</v>
      </c>
      <c r="AX1180" s="304">
        <v>0</v>
      </c>
      <c r="AY1180" s="304">
        <v>271.10000000000002</v>
      </c>
      <c r="AZ1180" s="304">
        <v>864.7</v>
      </c>
      <c r="BA1180" s="304">
        <v>0</v>
      </c>
      <c r="BB1180" s="304">
        <v>271.10000000000002</v>
      </c>
      <c r="BC1180" s="304">
        <v>864.7</v>
      </c>
      <c r="BD1180" s="304">
        <v>-999</v>
      </c>
      <c r="BE1180" s="304">
        <v>-999</v>
      </c>
      <c r="BF1180" s="304">
        <v>-999</v>
      </c>
      <c r="BG1180" s="304">
        <v>-999</v>
      </c>
      <c r="BH1180" s="304">
        <v>-999</v>
      </c>
      <c r="BI1180" s="304">
        <v>-999</v>
      </c>
      <c r="BJ1180" s="304">
        <v>1</v>
      </c>
      <c r="BK1180" s="304">
        <v>1</v>
      </c>
      <c r="BL1180" s="304">
        <v>1</v>
      </c>
    </row>
    <row r="1181" spans="1:64" ht="15" hidden="1" customHeight="1" x14ac:dyDescent="0.2">
      <c r="A1181" s="304" t="s">
        <v>4922</v>
      </c>
      <c r="B1181" s="304" t="s">
        <v>5965</v>
      </c>
      <c r="C1181" s="304">
        <v>1189</v>
      </c>
      <c r="D1181" s="349" t="s">
        <v>4061</v>
      </c>
      <c r="E1181" s="309">
        <v>1761</v>
      </c>
      <c r="F1181" s="309"/>
      <c r="G1181" s="324">
        <v>38.29</v>
      </c>
      <c r="H1181" s="324">
        <v>-122.45699999999999</v>
      </c>
      <c r="I1181" s="324" t="s">
        <v>232</v>
      </c>
      <c r="J1181" s="368">
        <f t="shared" si="349"/>
        <v>318.16631238770219</v>
      </c>
      <c r="K1181" s="331">
        <f t="shared" si="350"/>
        <v>0.3117755602993923</v>
      </c>
      <c r="L1181" s="304" t="str">
        <f t="shared" si="347"/>
        <v>D</v>
      </c>
      <c r="M1181" s="388" t="s">
        <v>6092</v>
      </c>
      <c r="N1181" s="304"/>
      <c r="O1181" s="356"/>
      <c r="P1181" s="356"/>
      <c r="Q1181" s="356"/>
      <c r="R1181" s="304"/>
      <c r="S1181" s="304"/>
      <c r="T1181" s="304"/>
      <c r="U1181" s="304"/>
      <c r="V1181" s="304"/>
      <c r="W1181" s="304" t="s">
        <v>440</v>
      </c>
      <c r="X1181" s="304" t="s">
        <v>240</v>
      </c>
      <c r="Y1181" s="366">
        <f t="shared" si="351"/>
        <v>181.5</v>
      </c>
      <c r="Z1181" s="304">
        <v>0.2</v>
      </c>
      <c r="AA1181" s="304"/>
      <c r="AB1181" s="304">
        <v>-999</v>
      </c>
      <c r="AC1181" s="304">
        <v>-999</v>
      </c>
      <c r="AD1181" s="366">
        <v>-999</v>
      </c>
      <c r="AE1181" s="304">
        <v>-999</v>
      </c>
      <c r="AF1181" s="304">
        <v>-999</v>
      </c>
      <c r="AG1181" s="304"/>
      <c r="AH1181" s="304">
        <v>1.0291399999999999E-2</v>
      </c>
      <c r="AI1181" s="312"/>
      <c r="AJ1181" s="332">
        <v>429</v>
      </c>
      <c r="AK1181" s="304">
        <f t="shared" si="348"/>
        <v>425</v>
      </c>
      <c r="AL1181" s="363">
        <v>0.43</v>
      </c>
      <c r="AM1181" s="389">
        <f t="shared" si="352"/>
        <v>387</v>
      </c>
      <c r="AN1181" s="363">
        <v>0.25</v>
      </c>
      <c r="AO1181" s="304"/>
      <c r="AP1181" s="312" t="s">
        <v>1600</v>
      </c>
      <c r="AQ1181" s="312"/>
      <c r="AR1181" s="312">
        <v>387</v>
      </c>
      <c r="AS1181" s="312">
        <v>155.43299999999999</v>
      </c>
      <c r="AT1181" s="312"/>
      <c r="AU1181" s="329">
        <f>VLOOKUP(C1181,[1]world!$A$2:$B$3555,2,FALSE)</f>
        <v>11</v>
      </c>
      <c r="AV1181" s="329">
        <v>328</v>
      </c>
      <c r="AW1181" s="304">
        <v>0.37</v>
      </c>
      <c r="AX1181" s="304">
        <v>579.1</v>
      </c>
      <c r="AY1181" s="304">
        <v>1275.5</v>
      </c>
      <c r="AZ1181" s="304">
        <v>1275.5</v>
      </c>
      <c r="BA1181" s="304">
        <v>579.1</v>
      </c>
      <c r="BB1181" s="304">
        <v>1275.5</v>
      </c>
      <c r="BC1181" s="304">
        <v>1275.5</v>
      </c>
      <c r="BD1181" s="304">
        <v>-999</v>
      </c>
      <c r="BE1181" s="304">
        <v>-999</v>
      </c>
      <c r="BF1181" s="304">
        <v>-999</v>
      </c>
      <c r="BG1181" s="304">
        <v>-999</v>
      </c>
      <c r="BH1181" s="304">
        <v>-999</v>
      </c>
      <c r="BI1181" s="304">
        <v>-999</v>
      </c>
      <c r="BJ1181" s="304">
        <v>1</v>
      </c>
      <c r="BK1181" s="304">
        <v>1</v>
      </c>
      <c r="BL1181" s="304">
        <v>1</v>
      </c>
    </row>
    <row r="1182" spans="1:64" ht="15" hidden="1" customHeight="1" x14ac:dyDescent="0.2">
      <c r="A1182" s="304" t="s">
        <v>4922</v>
      </c>
      <c r="B1182" s="304" t="s">
        <v>5965</v>
      </c>
      <c r="C1182" s="304">
        <v>1190</v>
      </c>
      <c r="D1182" s="349" t="s">
        <v>4035</v>
      </c>
      <c r="E1182" s="309">
        <v>1762</v>
      </c>
      <c r="F1182" s="309"/>
      <c r="G1182" s="324">
        <v>38.097000000000001</v>
      </c>
      <c r="H1182" s="324">
        <v>-122.565</v>
      </c>
      <c r="I1182" s="324" t="s">
        <v>232</v>
      </c>
      <c r="J1182" s="368">
        <f t="shared" si="349"/>
        <v>285.2131012523455</v>
      </c>
      <c r="K1182" s="331">
        <f t="shared" si="350"/>
        <v>0.34170747723747574</v>
      </c>
      <c r="L1182" s="304" t="str">
        <f t="shared" si="347"/>
        <v>D</v>
      </c>
      <c r="M1182" s="388" t="s">
        <v>6092</v>
      </c>
      <c r="N1182" s="304"/>
      <c r="O1182" s="356"/>
      <c r="P1182" s="356"/>
      <c r="Q1182" s="356"/>
      <c r="R1182" s="304"/>
      <c r="S1182" s="304"/>
      <c r="T1182" s="304"/>
      <c r="U1182" s="304"/>
      <c r="V1182" s="304"/>
      <c r="W1182" s="304" t="s">
        <v>583</v>
      </c>
      <c r="X1182" s="304" t="s">
        <v>205</v>
      </c>
      <c r="Y1182" s="366">
        <f t="shared" si="351"/>
        <v>424.8</v>
      </c>
      <c r="Z1182" s="304">
        <v>0.3</v>
      </c>
      <c r="AA1182" s="304"/>
      <c r="AB1182" s="304">
        <v>-999</v>
      </c>
      <c r="AC1182" s="304">
        <v>-999</v>
      </c>
      <c r="AD1182" s="366">
        <v>-999</v>
      </c>
      <c r="AE1182" s="304">
        <v>-999</v>
      </c>
      <c r="AF1182" s="304">
        <v>-999</v>
      </c>
      <c r="AG1182" s="304"/>
      <c r="AH1182" s="304">
        <v>6.7777000000000002E-3</v>
      </c>
      <c r="AI1182" s="312"/>
      <c r="AJ1182" s="332">
        <v>352</v>
      </c>
      <c r="AK1182" s="304">
        <f t="shared" si="348"/>
        <v>270</v>
      </c>
      <c r="AL1182" s="363">
        <v>0.43</v>
      </c>
      <c r="AM1182" s="389">
        <f t="shared" si="352"/>
        <v>160</v>
      </c>
      <c r="AN1182" s="304">
        <v>0.28999999999999998</v>
      </c>
      <c r="AO1182" s="304"/>
      <c r="AP1182" s="312" t="s">
        <v>6126</v>
      </c>
      <c r="AQ1182" s="312"/>
      <c r="AR1182" s="312">
        <v>160</v>
      </c>
      <c r="AS1182" s="312">
        <v>338.53899999999999</v>
      </c>
      <c r="AT1182" s="312"/>
      <c r="AU1182" s="329">
        <f>VLOOKUP(C1182,[1]world!$A$2:$B$3555,2,FALSE)</f>
        <v>7</v>
      </c>
      <c r="AV1182" s="329">
        <v>388</v>
      </c>
      <c r="AW1182" s="304">
        <v>0.37</v>
      </c>
      <c r="AX1182" s="304">
        <v>117.2</v>
      </c>
      <c r="AY1182" s="304">
        <v>270.89999999999998</v>
      </c>
      <c r="AZ1182" s="304">
        <v>842</v>
      </c>
      <c r="BA1182" s="304">
        <v>117.2</v>
      </c>
      <c r="BB1182" s="304">
        <v>270.89999999999998</v>
      </c>
      <c r="BC1182" s="304">
        <v>842</v>
      </c>
      <c r="BD1182" s="304">
        <v>-999</v>
      </c>
      <c r="BE1182" s="304">
        <v>-999</v>
      </c>
      <c r="BF1182" s="304">
        <v>-999</v>
      </c>
      <c r="BG1182" s="304">
        <v>-999</v>
      </c>
      <c r="BH1182" s="304">
        <v>-999</v>
      </c>
      <c r="BI1182" s="304">
        <v>-999</v>
      </c>
      <c r="BJ1182" s="304">
        <v>1</v>
      </c>
      <c r="BK1182" s="304">
        <v>1</v>
      </c>
      <c r="BL1182" s="304">
        <v>1</v>
      </c>
    </row>
    <row r="1183" spans="1:64" ht="15" hidden="1" customHeight="1" x14ac:dyDescent="0.2">
      <c r="A1183" s="304" t="s">
        <v>4922</v>
      </c>
      <c r="B1183" s="304" t="s">
        <v>5965</v>
      </c>
      <c r="C1183" s="304">
        <v>1191</v>
      </c>
      <c r="D1183" s="349" t="s">
        <v>4066</v>
      </c>
      <c r="E1183" s="309">
        <v>1765</v>
      </c>
      <c r="F1183" s="309"/>
      <c r="G1183" s="324">
        <v>38.33</v>
      </c>
      <c r="H1183" s="324">
        <v>-122.318</v>
      </c>
      <c r="I1183" s="324" t="s">
        <v>232</v>
      </c>
      <c r="J1183" s="368">
        <f t="shared" si="349"/>
        <v>331.98847936066812</v>
      </c>
      <c r="K1183" s="331">
        <f t="shared" si="350"/>
        <v>0.33046028505707004</v>
      </c>
      <c r="L1183" s="304" t="str">
        <f t="shared" si="347"/>
        <v>D</v>
      </c>
      <c r="M1183" s="388" t="s">
        <v>6092</v>
      </c>
      <c r="N1183" s="304"/>
      <c r="O1183" s="356"/>
      <c r="P1183" s="356"/>
      <c r="Q1183" s="356"/>
      <c r="R1183" s="304"/>
      <c r="S1183" s="304"/>
      <c r="T1183" s="304"/>
      <c r="U1183" s="304"/>
      <c r="V1183" s="304"/>
      <c r="W1183" s="304" t="s">
        <v>286</v>
      </c>
      <c r="X1183" s="304" t="s">
        <v>213</v>
      </c>
      <c r="Y1183" s="366">
        <f t="shared" si="351"/>
        <v>274.5</v>
      </c>
      <c r="Z1183" s="304">
        <v>0.3</v>
      </c>
      <c r="AA1183" s="304"/>
      <c r="AB1183" s="304">
        <v>-999</v>
      </c>
      <c r="AC1183" s="304">
        <v>-999</v>
      </c>
      <c r="AD1183" s="366">
        <v>-999</v>
      </c>
      <c r="AE1183" s="304">
        <v>-999</v>
      </c>
      <c r="AF1183" s="304">
        <v>-999</v>
      </c>
      <c r="AG1183" s="304"/>
      <c r="AH1183" s="304">
        <v>5.2395899999999997E-3</v>
      </c>
      <c r="AI1183" s="312"/>
      <c r="AJ1183" s="332">
        <v>323</v>
      </c>
      <c r="AK1183" s="304">
        <f t="shared" si="348"/>
        <v>270</v>
      </c>
      <c r="AL1183" s="363">
        <v>0.43</v>
      </c>
      <c r="AM1183" s="389">
        <f t="shared" si="352"/>
        <v>387</v>
      </c>
      <c r="AN1183" s="363">
        <v>0.25</v>
      </c>
      <c r="AO1183" s="304"/>
      <c r="AP1183" s="312" t="s">
        <v>1600</v>
      </c>
      <c r="AQ1183" s="312"/>
      <c r="AR1183" s="312">
        <v>387</v>
      </c>
      <c r="AS1183" s="312">
        <v>271.44099999999997</v>
      </c>
      <c r="AT1183" s="312"/>
      <c r="AU1183" s="329">
        <f>VLOOKUP(C1183,[1]world!$A$2:$B$3555,2,FALSE)</f>
        <v>11</v>
      </c>
      <c r="AV1183" s="329">
        <v>328</v>
      </c>
      <c r="AW1183" s="304">
        <v>0.37</v>
      </c>
      <c r="AX1183" s="304">
        <v>571.70000000000005</v>
      </c>
      <c r="AY1183" s="304">
        <v>1421.9</v>
      </c>
      <c r="AZ1183" s="304">
        <v>1627.1</v>
      </c>
      <c r="BA1183" s="304">
        <v>571.70000000000005</v>
      </c>
      <c r="BB1183" s="304">
        <v>1421.9</v>
      </c>
      <c r="BC1183" s="304">
        <v>1627.1</v>
      </c>
      <c r="BD1183" s="304">
        <v>-999</v>
      </c>
      <c r="BE1183" s="304">
        <v>-999</v>
      </c>
      <c r="BF1183" s="304">
        <v>-999</v>
      </c>
      <c r="BG1183" s="304">
        <v>-999</v>
      </c>
      <c r="BH1183" s="304">
        <v>-999</v>
      </c>
      <c r="BI1183" s="304">
        <v>-999</v>
      </c>
      <c r="BJ1183" s="304">
        <v>1</v>
      </c>
      <c r="BK1183" s="304">
        <v>1</v>
      </c>
      <c r="BL1183" s="304">
        <v>1</v>
      </c>
    </row>
    <row r="1184" spans="1:64" ht="15" hidden="1" customHeight="1" x14ac:dyDescent="0.2">
      <c r="A1184" s="304" t="s">
        <v>4922</v>
      </c>
      <c r="B1184" s="304" t="s">
        <v>5965</v>
      </c>
      <c r="C1184" s="304">
        <v>1192</v>
      </c>
      <c r="D1184" s="349" t="s">
        <v>4082</v>
      </c>
      <c r="E1184" s="309">
        <v>1767</v>
      </c>
      <c r="F1184" s="309"/>
      <c r="G1184" s="324">
        <v>38.441000000000003</v>
      </c>
      <c r="H1184" s="324">
        <v>-122.70099999999999</v>
      </c>
      <c r="I1184" s="324" t="s">
        <v>232</v>
      </c>
      <c r="J1184" s="368">
        <f t="shared" si="349"/>
        <v>384.4740880007443</v>
      </c>
      <c r="K1184" s="331">
        <f t="shared" si="350"/>
        <v>0.33046028505707004</v>
      </c>
      <c r="L1184" s="304" t="str">
        <f t="shared" si="347"/>
        <v>C</v>
      </c>
      <c r="M1184" s="388" t="s">
        <v>6092</v>
      </c>
      <c r="N1184" s="304"/>
      <c r="O1184" s="356"/>
      <c r="P1184" s="356"/>
      <c r="Q1184" s="356"/>
      <c r="R1184" s="304"/>
      <c r="S1184" s="304"/>
      <c r="T1184" s="304"/>
      <c r="U1184" s="304"/>
      <c r="V1184" s="304"/>
      <c r="W1184" s="304" t="s">
        <v>583</v>
      </c>
      <c r="X1184" s="304" t="s">
        <v>205</v>
      </c>
      <c r="Y1184" s="366">
        <f t="shared" si="351"/>
        <v>424.8</v>
      </c>
      <c r="Z1184" s="304">
        <v>0.3</v>
      </c>
      <c r="AA1184" s="304"/>
      <c r="AB1184" s="304">
        <v>-999</v>
      </c>
      <c r="AC1184" s="304">
        <v>-999</v>
      </c>
      <c r="AD1184" s="366">
        <v>-999</v>
      </c>
      <c r="AE1184" s="304">
        <v>-999</v>
      </c>
      <c r="AF1184" s="304">
        <v>-999</v>
      </c>
      <c r="AG1184" s="304"/>
      <c r="AH1184" s="304">
        <v>5.8016999999999999E-3</v>
      </c>
      <c r="AI1184" s="312"/>
      <c r="AJ1184" s="332">
        <v>334</v>
      </c>
      <c r="AK1184" s="304">
        <f t="shared" si="348"/>
        <v>270</v>
      </c>
      <c r="AL1184" s="363">
        <v>0.43</v>
      </c>
      <c r="AM1184" s="389">
        <f t="shared" si="352"/>
        <v>387</v>
      </c>
      <c r="AN1184" s="363">
        <v>0.25</v>
      </c>
      <c r="AO1184" s="304"/>
      <c r="AP1184" s="312" t="s">
        <v>1600</v>
      </c>
      <c r="AQ1184" s="312"/>
      <c r="AR1184" s="312">
        <v>387</v>
      </c>
      <c r="AS1184" s="312">
        <v>338.53899999999999</v>
      </c>
      <c r="AT1184" s="312"/>
      <c r="AU1184" s="329">
        <f>VLOOKUP(C1184,[1]world!$A$2:$B$3555,2,FALSE)</f>
        <v>7</v>
      </c>
      <c r="AV1184" s="329">
        <v>388</v>
      </c>
      <c r="AW1184" s="304">
        <v>0.37</v>
      </c>
      <c r="AX1184" s="304">
        <v>594.1</v>
      </c>
      <c r="AY1184" s="304">
        <v>946.1</v>
      </c>
      <c r="AZ1184" s="304">
        <v>946.1</v>
      </c>
      <c r="BA1184" s="304">
        <v>594.1</v>
      </c>
      <c r="BB1184" s="304">
        <v>946.1</v>
      </c>
      <c r="BC1184" s="304">
        <v>946.1</v>
      </c>
      <c r="BD1184" s="304">
        <v>-999</v>
      </c>
      <c r="BE1184" s="304">
        <v>-999</v>
      </c>
      <c r="BF1184" s="304">
        <v>-999</v>
      </c>
      <c r="BG1184" s="304">
        <v>-999</v>
      </c>
      <c r="BH1184" s="304">
        <v>-999</v>
      </c>
      <c r="BI1184" s="304">
        <v>-999</v>
      </c>
      <c r="BJ1184" s="304">
        <v>1</v>
      </c>
      <c r="BK1184" s="304">
        <v>1</v>
      </c>
      <c r="BL1184" s="304">
        <v>1</v>
      </c>
    </row>
    <row r="1185" spans="1:64" ht="15" hidden="1" customHeight="1" x14ac:dyDescent="0.2">
      <c r="A1185" s="304" t="s">
        <v>4922</v>
      </c>
      <c r="B1185" s="304" t="s">
        <v>5965</v>
      </c>
      <c r="C1185" s="304">
        <v>1193</v>
      </c>
      <c r="D1185" s="349" t="s">
        <v>4049</v>
      </c>
      <c r="E1185" s="309">
        <v>1768</v>
      </c>
      <c r="F1185" s="309"/>
      <c r="G1185" s="324">
        <v>38.232999999999997</v>
      </c>
      <c r="H1185" s="324">
        <v>-122.636</v>
      </c>
      <c r="I1185" s="324" t="s">
        <v>232</v>
      </c>
      <c r="J1185" s="368">
        <f t="shared" si="349"/>
        <v>399.34192041873877</v>
      </c>
      <c r="K1185" s="331">
        <f t="shared" si="350"/>
        <v>0.33046028505707004</v>
      </c>
      <c r="L1185" s="304" t="str">
        <f t="shared" si="347"/>
        <v>C</v>
      </c>
      <c r="M1185" s="388" t="s">
        <v>6092</v>
      </c>
      <c r="N1185" s="304"/>
      <c r="O1185" s="356"/>
      <c r="P1185" s="356"/>
      <c r="Q1185" s="356"/>
      <c r="R1185" s="304"/>
      <c r="S1185" s="304"/>
      <c r="T1185" s="304"/>
      <c r="U1185" s="304"/>
      <c r="V1185" s="304"/>
      <c r="W1185" s="304" t="s">
        <v>583</v>
      </c>
      <c r="X1185" s="304" t="s">
        <v>205</v>
      </c>
      <c r="Y1185" s="366">
        <f t="shared" si="351"/>
        <v>424.8</v>
      </c>
      <c r="Z1185" s="304">
        <v>0.3</v>
      </c>
      <c r="AA1185" s="304"/>
      <c r="AB1185" s="304">
        <v>-999</v>
      </c>
      <c r="AC1185" s="304">
        <v>-999</v>
      </c>
      <c r="AD1185" s="366">
        <v>-999</v>
      </c>
      <c r="AE1185" s="304">
        <v>-999</v>
      </c>
      <c r="AF1185" s="304">
        <v>-999</v>
      </c>
      <c r="AG1185" s="304"/>
      <c r="AH1185" s="304">
        <v>1.75652E-2</v>
      </c>
      <c r="AI1185" s="385">
        <v>6.2278500000000001E-3</v>
      </c>
      <c r="AJ1185" s="332">
        <v>609</v>
      </c>
      <c r="AK1185" s="304">
        <f t="shared" si="348"/>
        <v>555</v>
      </c>
      <c r="AL1185" s="363">
        <v>0.43</v>
      </c>
      <c r="AM1185" s="389">
        <f t="shared" si="352"/>
        <v>306</v>
      </c>
      <c r="AN1185" s="363">
        <v>0.25</v>
      </c>
      <c r="AO1185" s="304"/>
      <c r="AP1185" s="312" t="s">
        <v>4980</v>
      </c>
      <c r="AQ1185" s="312"/>
      <c r="AR1185" s="312">
        <v>349</v>
      </c>
      <c r="AS1185" s="312">
        <v>338.53899999999999</v>
      </c>
      <c r="AT1185" s="312">
        <v>306</v>
      </c>
      <c r="AU1185" s="329">
        <f>VLOOKUP(C1185,[1]world!$A$2:$B$3555,2,FALSE)</f>
        <v>7</v>
      </c>
      <c r="AV1185" s="329">
        <v>388</v>
      </c>
      <c r="AW1185" s="304">
        <v>0.37</v>
      </c>
      <c r="AX1185" s="304">
        <v>0</v>
      </c>
      <c r="AY1185" s="304">
        <v>278.3</v>
      </c>
      <c r="AZ1185" s="304">
        <v>849.6</v>
      </c>
      <c r="BA1185" s="304">
        <v>0</v>
      </c>
      <c r="BB1185" s="304">
        <v>278.3</v>
      </c>
      <c r="BC1185" s="304">
        <v>849.6</v>
      </c>
      <c r="BD1185" s="304">
        <v>-999</v>
      </c>
      <c r="BE1185" s="304">
        <v>-999</v>
      </c>
      <c r="BF1185" s="304">
        <v>-999</v>
      </c>
      <c r="BG1185" s="304">
        <v>-999</v>
      </c>
      <c r="BH1185" s="304">
        <v>-999</v>
      </c>
      <c r="BI1185" s="304">
        <v>-999</v>
      </c>
      <c r="BJ1185" s="304">
        <v>1</v>
      </c>
      <c r="BK1185" s="304">
        <v>1</v>
      </c>
      <c r="BL1185" s="304">
        <v>1</v>
      </c>
    </row>
    <row r="1186" spans="1:64" ht="15" hidden="1" customHeight="1" x14ac:dyDescent="0.2">
      <c r="A1186" s="304" t="s">
        <v>4922</v>
      </c>
      <c r="B1186" s="304" t="s">
        <v>5965</v>
      </c>
      <c r="C1186" s="304">
        <v>1194</v>
      </c>
      <c r="D1186" s="349" t="s">
        <v>3955</v>
      </c>
      <c r="E1186" s="309">
        <v>1774</v>
      </c>
      <c r="F1186" s="309"/>
      <c r="G1186" s="324">
        <v>37.762</v>
      </c>
      <c r="H1186" s="324">
        <v>-122.505</v>
      </c>
      <c r="I1186" s="324" t="s">
        <v>232</v>
      </c>
      <c r="J1186" s="368">
        <f t="shared" si="349"/>
        <v>349.81985183661993</v>
      </c>
      <c r="K1186" s="331">
        <f t="shared" si="350"/>
        <v>0.34170747723747574</v>
      </c>
      <c r="L1186" s="304" t="str">
        <f t="shared" si="347"/>
        <v>D</v>
      </c>
      <c r="M1186" s="388" t="s">
        <v>6092</v>
      </c>
      <c r="N1186" s="304"/>
      <c r="O1186" s="356"/>
      <c r="P1186" s="356"/>
      <c r="Q1186" s="356"/>
      <c r="R1186" s="304"/>
      <c r="S1186" s="304"/>
      <c r="T1186" s="304"/>
      <c r="U1186" s="304"/>
      <c r="V1186" s="304"/>
      <c r="W1186" s="304" t="s">
        <v>1579</v>
      </c>
      <c r="X1186" s="304" t="s">
        <v>206</v>
      </c>
      <c r="Y1186" s="366">
        <f t="shared" si="351"/>
        <v>338.6</v>
      </c>
      <c r="Z1186" s="304">
        <v>0.3</v>
      </c>
      <c r="AA1186" s="304"/>
      <c r="AB1186" s="304">
        <v>-999</v>
      </c>
      <c r="AC1186" s="304">
        <v>-999</v>
      </c>
      <c r="AD1186" s="366">
        <v>-999</v>
      </c>
      <c r="AE1186" s="304">
        <v>-999</v>
      </c>
      <c r="AF1186" s="304">
        <v>-999</v>
      </c>
      <c r="AG1186" s="304"/>
      <c r="AH1186" s="304">
        <v>3.32584E-2</v>
      </c>
      <c r="AI1186" s="312"/>
      <c r="AJ1186" s="332">
        <v>422</v>
      </c>
      <c r="AK1186" s="304">
        <f t="shared" si="348"/>
        <v>425</v>
      </c>
      <c r="AL1186" s="363">
        <v>0.43</v>
      </c>
      <c r="AM1186" s="389">
        <f t="shared" si="352"/>
        <v>302</v>
      </c>
      <c r="AN1186" s="304">
        <v>0.28999999999999998</v>
      </c>
      <c r="AO1186" s="304"/>
      <c r="AP1186" s="312" t="s">
        <v>2348</v>
      </c>
      <c r="AQ1186" s="312"/>
      <c r="AR1186" s="312">
        <v>302</v>
      </c>
      <c r="AS1186" s="312">
        <v>297.91699999999997</v>
      </c>
      <c r="AT1186" s="312"/>
      <c r="AU1186" s="329">
        <f>VLOOKUP(C1186,[1]world!$A$2:$B$3555,2,FALSE)</f>
        <v>7</v>
      </c>
      <c r="AV1186" s="329">
        <v>388</v>
      </c>
      <c r="AW1186" s="304">
        <v>0.37</v>
      </c>
      <c r="AX1186" s="304">
        <v>102.6</v>
      </c>
      <c r="AY1186" s="304">
        <v>300.5</v>
      </c>
      <c r="AZ1186" s="304">
        <v>879.6</v>
      </c>
      <c r="BA1186" s="304">
        <v>102.6</v>
      </c>
      <c r="BB1186" s="304">
        <v>300.5</v>
      </c>
      <c r="BC1186" s="304">
        <v>879.6</v>
      </c>
      <c r="BD1186" s="304">
        <v>-999</v>
      </c>
      <c r="BE1186" s="304">
        <v>-999</v>
      </c>
      <c r="BF1186" s="304">
        <v>-999</v>
      </c>
      <c r="BG1186" s="304">
        <v>-999</v>
      </c>
      <c r="BH1186" s="304">
        <v>-999</v>
      </c>
      <c r="BI1186" s="304">
        <v>-999</v>
      </c>
      <c r="BJ1186" s="304">
        <v>1</v>
      </c>
      <c r="BK1186" s="304">
        <v>1</v>
      </c>
      <c r="BL1186" s="304">
        <v>1</v>
      </c>
    </row>
    <row r="1187" spans="1:64" ht="15" hidden="1" customHeight="1" x14ac:dyDescent="0.2">
      <c r="A1187" s="304" t="s">
        <v>4922</v>
      </c>
      <c r="B1187" s="304" t="s">
        <v>5965</v>
      </c>
      <c r="C1187" s="304">
        <v>1195</v>
      </c>
      <c r="D1187" s="349" t="s">
        <v>3821</v>
      </c>
      <c r="E1187" s="309">
        <v>1784</v>
      </c>
      <c r="F1187" s="309"/>
      <c r="G1187" s="324">
        <v>37.456000000000003</v>
      </c>
      <c r="H1187" s="324">
        <v>-122.173</v>
      </c>
      <c r="I1187" s="324" t="s">
        <v>232</v>
      </c>
      <c r="J1187" s="368">
        <f t="shared" si="349"/>
        <v>303.78996442436352</v>
      </c>
      <c r="K1187" s="331">
        <f t="shared" si="350"/>
        <v>0.33046028505707004</v>
      </c>
      <c r="L1187" s="304" t="str">
        <f t="shared" si="347"/>
        <v>D</v>
      </c>
      <c r="M1187" s="388" t="s">
        <v>6092</v>
      </c>
      <c r="N1187" s="304"/>
      <c r="O1187" s="356"/>
      <c r="P1187" s="356"/>
      <c r="Q1187" s="356"/>
      <c r="R1187" s="304"/>
      <c r="S1187" s="304"/>
      <c r="T1187" s="304"/>
      <c r="U1187" s="304"/>
      <c r="V1187" s="304"/>
      <c r="W1187" s="304" t="s">
        <v>505</v>
      </c>
      <c r="X1187" s="304" t="s">
        <v>213</v>
      </c>
      <c r="Y1187" s="366">
        <f t="shared" si="351"/>
        <v>274.5</v>
      </c>
      <c r="Z1187" s="304">
        <v>0.3</v>
      </c>
      <c r="AA1187" s="304"/>
      <c r="AB1187" s="304">
        <v>-999</v>
      </c>
      <c r="AC1187" s="304">
        <v>-999</v>
      </c>
      <c r="AD1187" s="366">
        <v>-999</v>
      </c>
      <c r="AE1187" s="304">
        <v>-999</v>
      </c>
      <c r="AF1187" s="304">
        <v>-999</v>
      </c>
      <c r="AG1187" s="304"/>
      <c r="AH1187" s="304">
        <v>2.9659899999999999E-3</v>
      </c>
      <c r="AI1187" s="312"/>
      <c r="AJ1187" s="332">
        <v>230</v>
      </c>
      <c r="AK1187" s="304">
        <f t="shared" si="348"/>
        <v>210</v>
      </c>
      <c r="AL1187" s="363">
        <v>0.43</v>
      </c>
      <c r="AM1187" s="389">
        <f t="shared" si="352"/>
        <v>387</v>
      </c>
      <c r="AN1187" s="363">
        <v>0.25</v>
      </c>
      <c r="AO1187" s="304"/>
      <c r="AP1187" s="312" t="s">
        <v>1600</v>
      </c>
      <c r="AQ1187" s="312"/>
      <c r="AR1187" s="312">
        <v>387</v>
      </c>
      <c r="AS1187" s="312">
        <v>370.78899999999999</v>
      </c>
      <c r="AT1187" s="312"/>
      <c r="AU1187" s="329">
        <f>VLOOKUP(C1187,[1]world!$A$2:$B$3555,2,FALSE)</f>
        <v>12</v>
      </c>
      <c r="AV1187" s="329">
        <v>297</v>
      </c>
      <c r="AW1187" s="304">
        <v>0.37</v>
      </c>
      <c r="AX1187" s="304">
        <v>249.2</v>
      </c>
      <c r="AY1187" s="304">
        <v>293.10000000000002</v>
      </c>
      <c r="AZ1187" s="304">
        <v>872.1</v>
      </c>
      <c r="BA1187" s="304">
        <v>249.2</v>
      </c>
      <c r="BB1187" s="304">
        <v>293.10000000000002</v>
      </c>
      <c r="BC1187" s="304">
        <v>872.1</v>
      </c>
      <c r="BD1187" s="304">
        <v>-999</v>
      </c>
      <c r="BE1187" s="304">
        <v>-999</v>
      </c>
      <c r="BF1187" s="304">
        <v>-999</v>
      </c>
      <c r="BG1187" s="304">
        <v>-999</v>
      </c>
      <c r="BH1187" s="304">
        <v>-999</v>
      </c>
      <c r="BI1187" s="304">
        <v>-999</v>
      </c>
      <c r="BJ1187" s="304">
        <v>1</v>
      </c>
      <c r="BK1187" s="304">
        <v>1</v>
      </c>
      <c r="BL1187" s="304">
        <v>1</v>
      </c>
    </row>
    <row r="1188" spans="1:64" ht="15" hidden="1" customHeight="1" x14ac:dyDescent="0.2">
      <c r="A1188" s="304" t="s">
        <v>4922</v>
      </c>
      <c r="B1188" s="304" t="s">
        <v>5965</v>
      </c>
      <c r="C1188" s="304">
        <v>1196</v>
      </c>
      <c r="D1188" s="349" t="s">
        <v>3920</v>
      </c>
      <c r="E1188" s="309">
        <v>1785</v>
      </c>
      <c r="F1188" s="309"/>
      <c r="G1188" s="324">
        <v>37.659999999999997</v>
      </c>
      <c r="H1188" s="324">
        <v>-121.873</v>
      </c>
      <c r="I1188" s="324" t="s">
        <v>232</v>
      </c>
      <c r="J1188" s="368">
        <f t="shared" si="349"/>
        <v>399.17704173914768</v>
      </c>
      <c r="K1188" s="331">
        <f t="shared" si="350"/>
        <v>0.33046028505707004</v>
      </c>
      <c r="L1188" s="304" t="str">
        <f t="shared" si="347"/>
        <v>C</v>
      </c>
      <c r="M1188" s="388" t="s">
        <v>6092</v>
      </c>
      <c r="N1188" s="304"/>
      <c r="O1188" s="356"/>
      <c r="P1188" s="356"/>
      <c r="Q1188" s="356"/>
      <c r="R1188" s="304"/>
      <c r="S1188" s="304"/>
      <c r="T1188" s="304"/>
      <c r="U1188" s="304"/>
      <c r="V1188" s="304"/>
      <c r="W1188" s="304" t="s">
        <v>583</v>
      </c>
      <c r="X1188" s="304" t="s">
        <v>205</v>
      </c>
      <c r="Y1188" s="366">
        <f t="shared" si="351"/>
        <v>424.8</v>
      </c>
      <c r="Z1188" s="304">
        <v>0.3</v>
      </c>
      <c r="AA1188" s="304"/>
      <c r="AB1188" s="304">
        <v>-999</v>
      </c>
      <c r="AC1188" s="304">
        <v>-999</v>
      </c>
      <c r="AD1188" s="366">
        <v>-999</v>
      </c>
      <c r="AE1188" s="304">
        <v>-999</v>
      </c>
      <c r="AF1188" s="304">
        <v>-999</v>
      </c>
      <c r="AG1188" s="304"/>
      <c r="AH1188" s="304">
        <v>1.3990499999999999E-2</v>
      </c>
      <c r="AI1188" s="385">
        <v>9.0678800000000004E-2</v>
      </c>
      <c r="AJ1188" s="332">
        <v>330</v>
      </c>
      <c r="AK1188" s="304">
        <f t="shared" si="348"/>
        <v>270</v>
      </c>
      <c r="AL1188" s="363">
        <v>0.43</v>
      </c>
      <c r="AM1188" s="389">
        <f t="shared" si="352"/>
        <v>353</v>
      </c>
      <c r="AN1188" s="363">
        <v>0.25</v>
      </c>
      <c r="AO1188" s="304"/>
      <c r="AP1188" s="312" t="s">
        <v>6113</v>
      </c>
      <c r="AQ1188" s="312"/>
      <c r="AR1188" s="312">
        <v>280</v>
      </c>
      <c r="AS1188" s="312">
        <v>338.53899999999999</v>
      </c>
      <c r="AT1188" s="312">
        <v>353</v>
      </c>
      <c r="AU1188" s="329">
        <f>VLOOKUP(C1188,[1]world!$A$2:$B$3555,2,FALSE)</f>
        <v>3</v>
      </c>
      <c r="AV1188" s="329">
        <v>547</v>
      </c>
      <c r="AW1188" s="304">
        <v>0.37</v>
      </c>
      <c r="AX1188" s="304">
        <v>573.1</v>
      </c>
      <c r="AY1188" s="304">
        <v>1396</v>
      </c>
      <c r="AZ1188" s="304">
        <v>3394.4</v>
      </c>
      <c r="BA1188" s="304">
        <v>573.1</v>
      </c>
      <c r="BB1188" s="304">
        <v>1396</v>
      </c>
      <c r="BC1188" s="304">
        <v>3394.4</v>
      </c>
      <c r="BD1188" s="304">
        <v>-999</v>
      </c>
      <c r="BE1188" s="304">
        <v>-999</v>
      </c>
      <c r="BF1188" s="304">
        <v>-999</v>
      </c>
      <c r="BG1188" s="304">
        <v>-999</v>
      </c>
      <c r="BH1188" s="304">
        <v>-999</v>
      </c>
      <c r="BI1188" s="304">
        <v>-999</v>
      </c>
      <c r="BJ1188" s="304">
        <v>1</v>
      </c>
      <c r="BK1188" s="304">
        <v>1</v>
      </c>
      <c r="BL1188" s="304">
        <v>1</v>
      </c>
    </row>
    <row r="1189" spans="1:64" ht="15" hidden="1" customHeight="1" x14ac:dyDescent="0.2">
      <c r="A1189" s="304" t="s">
        <v>4922</v>
      </c>
      <c r="B1189" s="304" t="s">
        <v>5965</v>
      </c>
      <c r="C1189" s="304">
        <v>1197</v>
      </c>
      <c r="D1189" s="349" t="s">
        <v>3794</v>
      </c>
      <c r="E1189" s="309">
        <v>1787</v>
      </c>
      <c r="F1189" s="309"/>
      <c r="G1189" s="324">
        <v>37.417999999999999</v>
      </c>
      <c r="H1189" s="324">
        <v>-122.206</v>
      </c>
      <c r="I1189" s="324" t="s">
        <v>232</v>
      </c>
      <c r="J1189" s="368">
        <f t="shared" si="349"/>
        <v>369.48677904421788</v>
      </c>
      <c r="K1189" s="331">
        <f t="shared" si="350"/>
        <v>0.35418074481823542</v>
      </c>
      <c r="L1189" s="304" t="str">
        <f t="shared" si="347"/>
        <v>C</v>
      </c>
      <c r="M1189" s="388" t="s">
        <v>6092</v>
      </c>
      <c r="N1189" s="304"/>
      <c r="O1189" s="356"/>
      <c r="P1189" s="356"/>
      <c r="Q1189" s="356"/>
      <c r="R1189" s="304"/>
      <c r="S1189" s="304"/>
      <c r="T1189" s="304"/>
      <c r="U1189" s="304"/>
      <c r="V1189" s="304"/>
      <c r="W1189" s="304" t="s">
        <v>505</v>
      </c>
      <c r="X1189" s="304" t="s">
        <v>213</v>
      </c>
      <c r="Y1189" s="366">
        <f t="shared" si="351"/>
        <v>274.5</v>
      </c>
      <c r="Z1189" s="304">
        <v>0.3</v>
      </c>
      <c r="AA1189" s="304"/>
      <c r="AB1189" s="304">
        <v>-999</v>
      </c>
      <c r="AC1189" s="304">
        <v>-999</v>
      </c>
      <c r="AD1189" s="366">
        <v>-999</v>
      </c>
      <c r="AE1189" s="304">
        <v>-999</v>
      </c>
      <c r="AF1189" s="304">
        <v>-999</v>
      </c>
      <c r="AG1189" s="304"/>
      <c r="AH1189" s="304">
        <v>1.83824E-2</v>
      </c>
      <c r="AI1189" s="312"/>
      <c r="AJ1189" s="332">
        <v>362</v>
      </c>
      <c r="AK1189" s="304">
        <f t="shared" si="348"/>
        <v>425</v>
      </c>
      <c r="AL1189" s="363">
        <v>0.43</v>
      </c>
      <c r="AM1189" s="389">
        <f t="shared" si="352"/>
        <v>455</v>
      </c>
      <c r="AN1189" s="304">
        <v>0.33</v>
      </c>
      <c r="AO1189" s="304"/>
      <c r="AP1189" s="312" t="s">
        <v>2138</v>
      </c>
      <c r="AQ1189" s="312"/>
      <c r="AR1189" s="312">
        <v>455</v>
      </c>
      <c r="AS1189" s="312">
        <v>438.339</v>
      </c>
      <c r="AT1189" s="312"/>
      <c r="AU1189" s="329">
        <f>VLOOKUP(C1189,[1]world!$A$2:$B$3555,2,FALSE)</f>
        <v>8</v>
      </c>
      <c r="AV1189" s="329">
        <v>374</v>
      </c>
      <c r="AW1189" s="304">
        <v>0.37</v>
      </c>
      <c r="AX1189" s="304">
        <v>587.6</v>
      </c>
      <c r="AY1189" s="304">
        <v>734.5</v>
      </c>
      <c r="AZ1189" s="304">
        <v>888.7</v>
      </c>
      <c r="BA1189" s="304">
        <v>587.6</v>
      </c>
      <c r="BB1189" s="304">
        <v>734.5</v>
      </c>
      <c r="BC1189" s="304">
        <v>888.7</v>
      </c>
      <c r="BD1189" s="304">
        <v>-999</v>
      </c>
      <c r="BE1189" s="304">
        <v>-999</v>
      </c>
      <c r="BF1189" s="304">
        <v>-999</v>
      </c>
      <c r="BG1189" s="304">
        <v>-999</v>
      </c>
      <c r="BH1189" s="304">
        <v>-999</v>
      </c>
      <c r="BI1189" s="304">
        <v>-999</v>
      </c>
      <c r="BJ1189" s="304">
        <v>1</v>
      </c>
      <c r="BK1189" s="304">
        <v>1</v>
      </c>
      <c r="BL1189" s="304">
        <v>1</v>
      </c>
    </row>
    <row r="1190" spans="1:64" ht="15" hidden="1" customHeight="1" x14ac:dyDescent="0.2">
      <c r="A1190" s="304" t="s">
        <v>4922</v>
      </c>
      <c r="B1190" s="304" t="s">
        <v>5965</v>
      </c>
      <c r="C1190" s="304">
        <v>1200</v>
      </c>
      <c r="D1190" s="349" t="s">
        <v>3595</v>
      </c>
      <c r="E1190" s="309">
        <v>1797</v>
      </c>
      <c r="F1190" s="309"/>
      <c r="G1190" s="324">
        <v>36.890999999999998</v>
      </c>
      <c r="H1190" s="324">
        <v>-121.404</v>
      </c>
      <c r="I1190" s="324" t="s">
        <v>232</v>
      </c>
      <c r="J1190" s="368">
        <f t="shared" si="349"/>
        <v>290.05242871275772</v>
      </c>
      <c r="K1190" s="331">
        <f t="shared" si="350"/>
        <v>0.33046028505707004</v>
      </c>
      <c r="L1190" s="304" t="str">
        <f t="shared" si="347"/>
        <v>D</v>
      </c>
      <c r="M1190" s="388" t="s">
        <v>6092</v>
      </c>
      <c r="N1190" s="304"/>
      <c r="O1190" s="356"/>
      <c r="P1190" s="356"/>
      <c r="Q1190" s="356"/>
      <c r="R1190" s="304"/>
      <c r="S1190" s="304"/>
      <c r="T1190" s="304"/>
      <c r="U1190" s="304"/>
      <c r="V1190" s="304"/>
      <c r="W1190" s="304" t="s">
        <v>286</v>
      </c>
      <c r="X1190" s="304" t="s">
        <v>213</v>
      </c>
      <c r="Y1190" s="366">
        <f t="shared" si="351"/>
        <v>274.5</v>
      </c>
      <c r="Z1190" s="304">
        <v>0.3</v>
      </c>
      <c r="AA1190" s="304"/>
      <c r="AB1190" s="304">
        <v>-999</v>
      </c>
      <c r="AC1190" s="304">
        <v>-999</v>
      </c>
      <c r="AD1190" s="366">
        <v>-999</v>
      </c>
      <c r="AE1190" s="304">
        <v>-999</v>
      </c>
      <c r="AF1190" s="304">
        <v>-999</v>
      </c>
      <c r="AG1190" s="304"/>
      <c r="AH1190" s="304">
        <v>4.36426E-3</v>
      </c>
      <c r="AI1190" s="385">
        <v>1.49123E-2</v>
      </c>
      <c r="AJ1190" s="332">
        <v>248</v>
      </c>
      <c r="AK1190" s="304">
        <f t="shared" si="348"/>
        <v>270</v>
      </c>
      <c r="AL1190" s="363">
        <v>0.43</v>
      </c>
      <c r="AM1190" s="389">
        <f t="shared" si="352"/>
        <v>306</v>
      </c>
      <c r="AN1190" s="363">
        <v>0.25</v>
      </c>
      <c r="AO1190" s="304"/>
      <c r="AP1190" s="312" t="s">
        <v>6113</v>
      </c>
      <c r="AQ1190" s="312"/>
      <c r="AR1190" s="312">
        <v>280</v>
      </c>
      <c r="AS1190" s="312">
        <v>271.44099999999997</v>
      </c>
      <c r="AT1190" s="312">
        <v>306</v>
      </c>
      <c r="AU1190" s="329">
        <f>VLOOKUP(C1190,[1]world!$A$2:$B$3555,2,FALSE)</f>
        <v>11</v>
      </c>
      <c r="AV1190" s="329">
        <v>328</v>
      </c>
      <c r="AW1190" s="304">
        <v>0.37</v>
      </c>
      <c r="AX1190" s="304">
        <v>499.2</v>
      </c>
      <c r="AY1190" s="304">
        <v>1218.5999999999999</v>
      </c>
      <c r="AZ1190" s="304">
        <v>2268.3000000000002</v>
      </c>
      <c r="BA1190" s="304">
        <v>499.2</v>
      </c>
      <c r="BB1190" s="304">
        <v>1218.5999999999999</v>
      </c>
      <c r="BC1190" s="304">
        <v>2268.3000000000002</v>
      </c>
      <c r="BD1190" s="304">
        <v>-999</v>
      </c>
      <c r="BE1190" s="304">
        <v>-999</v>
      </c>
      <c r="BF1190" s="304">
        <v>-999</v>
      </c>
      <c r="BG1190" s="304">
        <v>-999</v>
      </c>
      <c r="BH1190" s="304">
        <v>-999</v>
      </c>
      <c r="BI1190" s="304">
        <v>-999</v>
      </c>
      <c r="BJ1190" s="304">
        <v>1</v>
      </c>
      <c r="BK1190" s="304">
        <v>1</v>
      </c>
      <c r="BL1190" s="304">
        <v>1</v>
      </c>
    </row>
    <row r="1191" spans="1:64" ht="15" hidden="1" customHeight="1" x14ac:dyDescent="0.2">
      <c r="A1191" s="304" t="s">
        <v>4922</v>
      </c>
      <c r="B1191" s="304" t="s">
        <v>5983</v>
      </c>
      <c r="C1191" s="304">
        <v>1201</v>
      </c>
      <c r="D1191" s="349" t="s">
        <v>4202</v>
      </c>
      <c r="E1191" s="309">
        <v>2018</v>
      </c>
      <c r="F1191" s="309"/>
      <c r="G1191" s="324">
        <v>39.412999999999997</v>
      </c>
      <c r="H1191" s="324">
        <v>-119.22499999999999</v>
      </c>
      <c r="I1191" s="324" t="s">
        <v>232</v>
      </c>
      <c r="J1191" s="368">
        <f>GEOMEAN(Y1191,AV1191,AK1191)</f>
        <v>306.36979514415833</v>
      </c>
      <c r="K1191" s="331">
        <f t="shared" ref="K1191:K1193" si="353">GEOMEAN(AA1191,AL1191,AW1191)</f>
        <v>0.38547027482550061</v>
      </c>
      <c r="L1191" s="304" t="str">
        <f t="shared" si="347"/>
        <v>D</v>
      </c>
      <c r="M1191" s="388" t="s">
        <v>6089</v>
      </c>
      <c r="N1191" s="304"/>
      <c r="O1191" s="356"/>
      <c r="P1191" s="356"/>
      <c r="Q1191" s="356"/>
      <c r="R1191" s="304"/>
      <c r="S1191" s="304"/>
      <c r="T1191" s="304"/>
      <c r="U1191" s="304"/>
      <c r="V1191" s="304"/>
      <c r="W1191" s="310" t="s">
        <v>505</v>
      </c>
      <c r="X1191" s="304" t="s">
        <v>213</v>
      </c>
      <c r="Y1191" s="366">
        <f t="shared" si="351"/>
        <v>274.5</v>
      </c>
      <c r="Z1191" s="304"/>
      <c r="AA1191" s="331">
        <v>0.36</v>
      </c>
      <c r="AB1191" s="304">
        <v>-999</v>
      </c>
      <c r="AC1191" s="304">
        <v>-999</v>
      </c>
      <c r="AD1191" s="366">
        <v>-999</v>
      </c>
      <c r="AE1191" s="304">
        <v>-999</v>
      </c>
      <c r="AF1191" s="304">
        <v>-999</v>
      </c>
      <c r="AG1191" s="304"/>
      <c r="AH1191" s="304">
        <v>9.8164199999999993E-3</v>
      </c>
      <c r="AI1191" s="312"/>
      <c r="AJ1191" s="332">
        <v>298</v>
      </c>
      <c r="AK1191" s="304">
        <f t="shared" si="348"/>
        <v>270</v>
      </c>
      <c r="AL1191" s="363">
        <v>0.43</v>
      </c>
      <c r="AM1191" s="389" t="str">
        <f t="shared" si="352"/>
        <v/>
      </c>
      <c r="AN1191" s="304"/>
      <c r="AO1191" s="304"/>
      <c r="AP1191" s="312"/>
      <c r="AQ1191" s="312"/>
      <c r="AR1191" s="312"/>
      <c r="AS1191" s="331"/>
      <c r="AT1191" s="312"/>
      <c r="AU1191" s="329">
        <f>VLOOKUP(C1191,[1]world!$A$2:$B$3555,2,FALSE)</f>
        <v>7</v>
      </c>
      <c r="AV1191" s="329">
        <v>388</v>
      </c>
      <c r="AW1191" s="304">
        <v>0.37</v>
      </c>
      <c r="AX1191" s="304">
        <v>-999</v>
      </c>
      <c r="AY1191" s="304">
        <v>-999</v>
      </c>
      <c r="AZ1191" s="304">
        <v>-999</v>
      </c>
      <c r="BA1191" s="304">
        <v>-999</v>
      </c>
      <c r="BB1191" s="304">
        <v>-999</v>
      </c>
      <c r="BC1191" s="304">
        <v>-999</v>
      </c>
      <c r="BD1191" s="304">
        <v>-999</v>
      </c>
      <c r="BE1191" s="304">
        <v>-999</v>
      </c>
      <c r="BF1191" s="304">
        <v>-999</v>
      </c>
      <c r="BG1191" s="304">
        <v>-999</v>
      </c>
      <c r="BH1191" s="304">
        <v>-999</v>
      </c>
      <c r="BI1191" s="304">
        <v>-999</v>
      </c>
      <c r="BJ1191" s="304" t="s">
        <v>4954</v>
      </c>
      <c r="BK1191" s="304" t="s">
        <v>4954</v>
      </c>
      <c r="BL1191" s="304" t="s">
        <v>4954</v>
      </c>
    </row>
    <row r="1192" spans="1:64" ht="15" hidden="1" customHeight="1" x14ac:dyDescent="0.2">
      <c r="A1192" s="304" t="s">
        <v>4922</v>
      </c>
      <c r="B1192" s="304" t="s">
        <v>5983</v>
      </c>
      <c r="C1192" s="304">
        <v>1202</v>
      </c>
      <c r="D1192" s="349" t="s">
        <v>4169</v>
      </c>
      <c r="E1192" s="309">
        <v>2019</v>
      </c>
      <c r="F1192" s="309"/>
      <c r="G1192" s="324">
        <v>39.185000000000002</v>
      </c>
      <c r="H1192" s="324">
        <v>-119.79</v>
      </c>
      <c r="I1192" s="324" t="s">
        <v>232</v>
      </c>
      <c r="J1192" s="368">
        <f>GEOMEAN(Y1192,AV1192,AK1192)</f>
        <v>436.79154127895669</v>
      </c>
      <c r="K1192" s="331">
        <f t="shared" si="353"/>
        <v>0.38547027482550061</v>
      </c>
      <c r="L1192" s="304" t="str">
        <f t="shared" si="347"/>
        <v>C</v>
      </c>
      <c r="M1192" s="388" t="s">
        <v>6089</v>
      </c>
      <c r="N1192" s="304"/>
      <c r="O1192" s="356"/>
      <c r="P1192" s="356"/>
      <c r="Q1192" s="356"/>
      <c r="R1192" s="304"/>
      <c r="S1192" s="304"/>
      <c r="T1192" s="304"/>
      <c r="U1192" s="304"/>
      <c r="V1192" s="304"/>
      <c r="W1192" s="310" t="s">
        <v>505</v>
      </c>
      <c r="X1192" s="304" t="s">
        <v>213</v>
      </c>
      <c r="Y1192" s="366">
        <f t="shared" si="351"/>
        <v>274.5</v>
      </c>
      <c r="Z1192" s="304"/>
      <c r="AA1192" s="331">
        <v>0.36</v>
      </c>
      <c r="AB1192" s="304">
        <v>-999</v>
      </c>
      <c r="AC1192" s="304">
        <v>-999</v>
      </c>
      <c r="AD1192" s="366">
        <v>-999</v>
      </c>
      <c r="AE1192" s="304">
        <v>-999</v>
      </c>
      <c r="AF1192" s="304">
        <v>-999</v>
      </c>
      <c r="AG1192" s="304"/>
      <c r="AH1192" s="304">
        <v>5.3607799999999997E-2</v>
      </c>
      <c r="AI1192" s="312"/>
      <c r="AJ1192" s="332">
        <v>499</v>
      </c>
      <c r="AK1192" s="304">
        <f t="shared" si="348"/>
        <v>555</v>
      </c>
      <c r="AL1192" s="363">
        <v>0.43</v>
      </c>
      <c r="AM1192" s="389" t="str">
        <f t="shared" si="352"/>
        <v/>
      </c>
      <c r="AN1192" s="304"/>
      <c r="AO1192" s="304"/>
      <c r="AP1192" s="312"/>
      <c r="AQ1192" s="312"/>
      <c r="AR1192" s="312"/>
      <c r="AS1192" s="331"/>
      <c r="AT1192" s="312"/>
      <c r="AU1192" s="329">
        <f>VLOOKUP(C1192,[1]world!$A$2:$B$3555,2,FALSE)</f>
        <v>3</v>
      </c>
      <c r="AV1192" s="329">
        <v>547</v>
      </c>
      <c r="AW1192" s="304">
        <v>0.37</v>
      </c>
      <c r="AX1192" s="304">
        <v>-999</v>
      </c>
      <c r="AY1192" s="304">
        <v>-999</v>
      </c>
      <c r="AZ1192" s="304">
        <v>-999</v>
      </c>
      <c r="BA1192" s="304">
        <v>-999</v>
      </c>
      <c r="BB1192" s="304">
        <v>-999</v>
      </c>
      <c r="BC1192" s="304">
        <v>-999</v>
      </c>
      <c r="BD1192" s="304">
        <v>-999</v>
      </c>
      <c r="BE1192" s="304">
        <v>-999</v>
      </c>
      <c r="BF1192" s="304">
        <v>-999</v>
      </c>
      <c r="BG1192" s="304">
        <v>-999</v>
      </c>
      <c r="BH1192" s="304">
        <v>-999</v>
      </c>
      <c r="BI1192" s="304">
        <v>-999</v>
      </c>
      <c r="BJ1192" s="304" t="s">
        <v>4954</v>
      </c>
      <c r="BK1192" s="304" t="s">
        <v>4954</v>
      </c>
      <c r="BL1192" s="304" t="s">
        <v>4954</v>
      </c>
    </row>
    <row r="1193" spans="1:64" ht="15" hidden="1" customHeight="1" x14ac:dyDescent="0.2">
      <c r="A1193" s="304" t="s">
        <v>4922</v>
      </c>
      <c r="B1193" s="304" t="s">
        <v>5983</v>
      </c>
      <c r="C1193" s="304">
        <v>1203</v>
      </c>
      <c r="D1193" s="349" t="s">
        <v>4217</v>
      </c>
      <c r="E1193" s="309">
        <v>2023</v>
      </c>
      <c r="F1193" s="309"/>
      <c r="G1193" s="324">
        <v>39.466000000000001</v>
      </c>
      <c r="H1193" s="324">
        <v>-119.773</v>
      </c>
      <c r="I1193" s="324" t="s">
        <v>232</v>
      </c>
      <c r="J1193" s="368">
        <f>GEOMEAN(Y1193,AV1193,AK1193)</f>
        <v>280.25552778901636</v>
      </c>
      <c r="K1193" s="331">
        <f t="shared" si="353"/>
        <v>0.38547027482550061</v>
      </c>
      <c r="L1193" s="304" t="str">
        <f t="shared" si="347"/>
        <v>D</v>
      </c>
      <c r="M1193" s="388" t="s">
        <v>6089</v>
      </c>
      <c r="N1193" s="304"/>
      <c r="O1193" s="356"/>
      <c r="P1193" s="356"/>
      <c r="Q1193" s="356"/>
      <c r="R1193" s="304"/>
      <c r="S1193" s="304"/>
      <c r="T1193" s="304"/>
      <c r="U1193" s="304"/>
      <c r="V1193" s="304"/>
      <c r="W1193" s="310" t="s">
        <v>505</v>
      </c>
      <c r="X1193" s="304" t="s">
        <v>213</v>
      </c>
      <c r="Y1193" s="366">
        <f t="shared" si="351"/>
        <v>274.5</v>
      </c>
      <c r="Z1193" s="304"/>
      <c r="AA1193" s="331">
        <v>0.36</v>
      </c>
      <c r="AB1193" s="304">
        <v>-999</v>
      </c>
      <c r="AC1193" s="304">
        <v>-999</v>
      </c>
      <c r="AD1193" s="366">
        <v>-999</v>
      </c>
      <c r="AE1193" s="304">
        <v>-999</v>
      </c>
      <c r="AF1193" s="304">
        <v>-999</v>
      </c>
      <c r="AG1193" s="304"/>
      <c r="AH1193" s="304">
        <v>1.7614399999999999E-2</v>
      </c>
      <c r="AI1193" s="312"/>
      <c r="AJ1193" s="332">
        <v>357</v>
      </c>
      <c r="AK1193" s="304">
        <f t="shared" si="348"/>
        <v>270</v>
      </c>
      <c r="AL1193" s="363">
        <v>0.43</v>
      </c>
      <c r="AM1193" s="389" t="str">
        <f t="shared" si="352"/>
        <v/>
      </c>
      <c r="AN1193" s="304"/>
      <c r="AO1193" s="304"/>
      <c r="AP1193" s="312"/>
      <c r="AQ1193" s="312"/>
      <c r="AR1193" s="312"/>
      <c r="AS1193" s="331"/>
      <c r="AT1193" s="312"/>
      <c r="AU1193" s="329">
        <f>VLOOKUP(C1193,[1]world!$A$2:$B$3555,2,FALSE)</f>
        <v>12</v>
      </c>
      <c r="AV1193" s="329">
        <v>297</v>
      </c>
      <c r="AW1193" s="304">
        <v>0.37</v>
      </c>
      <c r="AX1193" s="304">
        <v>-999</v>
      </c>
      <c r="AY1193" s="304">
        <v>-999</v>
      </c>
      <c r="AZ1193" s="304">
        <v>-999</v>
      </c>
      <c r="BA1193" s="304">
        <v>-999</v>
      </c>
      <c r="BB1193" s="304">
        <v>-999</v>
      </c>
      <c r="BC1193" s="304">
        <v>-999</v>
      </c>
      <c r="BD1193" s="304">
        <v>-999</v>
      </c>
      <c r="BE1193" s="304">
        <v>-999</v>
      </c>
      <c r="BF1193" s="304">
        <v>-999</v>
      </c>
      <c r="BG1193" s="304">
        <v>-999</v>
      </c>
      <c r="BH1193" s="304">
        <v>-999</v>
      </c>
      <c r="BI1193" s="304">
        <v>-999</v>
      </c>
      <c r="BJ1193" s="304" t="s">
        <v>4954</v>
      </c>
      <c r="BK1193" s="304" t="s">
        <v>4954</v>
      </c>
      <c r="BL1193" s="304" t="s">
        <v>4954</v>
      </c>
    </row>
    <row r="1194" spans="1:64" ht="15" hidden="1" customHeight="1" x14ac:dyDescent="0.2">
      <c r="A1194" s="304" t="s">
        <v>4917</v>
      </c>
      <c r="B1194" s="304" t="s">
        <v>5965</v>
      </c>
      <c r="C1194" s="304">
        <v>1204</v>
      </c>
      <c r="D1194" s="349" t="s">
        <v>1643</v>
      </c>
      <c r="E1194" s="304">
        <v>2467</v>
      </c>
      <c r="F1194" s="304"/>
      <c r="G1194" s="324">
        <v>32.838000000000001</v>
      </c>
      <c r="H1194" s="324">
        <v>-116.77500000000001</v>
      </c>
      <c r="I1194" s="324" t="s">
        <v>232</v>
      </c>
      <c r="J1194" s="368">
        <f>EXP(0.35*LN(AM1194)+0.24*LN(Y1194)+0.2*LN(AJ1194)+0.21*LN(AV1194))</f>
        <v>576.59918569462377</v>
      </c>
      <c r="K1194" s="331">
        <f>SQRT(0.35*AN1194^2+0.24*Z1194^2+0.2*AL1194^2+0.21*AW1194^2)</f>
        <v>0.40016121751114264</v>
      </c>
      <c r="L1194" s="304" t="str">
        <f t="shared" si="347"/>
        <v>C</v>
      </c>
      <c r="M1194" s="388" t="s">
        <v>6092</v>
      </c>
      <c r="N1194" s="304"/>
      <c r="O1194" s="356"/>
      <c r="P1194" s="356"/>
      <c r="Q1194" s="356"/>
      <c r="R1194" s="304"/>
      <c r="S1194" s="304"/>
      <c r="T1194" s="304"/>
      <c r="U1194" s="304"/>
      <c r="V1194" s="304"/>
      <c r="W1194" s="310" t="s">
        <v>1644</v>
      </c>
      <c r="X1194" s="304" t="s">
        <v>232</v>
      </c>
      <c r="Y1194" s="366">
        <f t="shared" si="351"/>
        <v>506.6</v>
      </c>
      <c r="Z1194" s="304">
        <v>0.4</v>
      </c>
      <c r="AA1194" s="304"/>
      <c r="AB1194" s="304">
        <v>-999</v>
      </c>
      <c r="AC1194" s="304">
        <v>-999</v>
      </c>
      <c r="AD1194" s="366">
        <v>-999</v>
      </c>
      <c r="AE1194" s="304">
        <v>-999</v>
      </c>
      <c r="AF1194" s="304">
        <v>-999</v>
      </c>
      <c r="AG1194" s="304"/>
      <c r="AH1194" s="304">
        <v>4.6804199999999997E-2</v>
      </c>
      <c r="AI1194" s="312"/>
      <c r="AJ1194" s="332">
        <v>477</v>
      </c>
      <c r="AK1194" s="304">
        <f t="shared" si="348"/>
        <v>425</v>
      </c>
      <c r="AL1194" s="363">
        <v>0.43</v>
      </c>
      <c r="AM1194" s="389">
        <f t="shared" si="352"/>
        <v>748</v>
      </c>
      <c r="AN1194" s="304">
        <v>0.4</v>
      </c>
      <c r="AO1194" s="304"/>
      <c r="AP1194" s="312" t="s">
        <v>6114</v>
      </c>
      <c r="AQ1194" s="312"/>
      <c r="AR1194" s="312">
        <v>748</v>
      </c>
      <c r="AS1194" s="331"/>
      <c r="AT1194" s="312"/>
      <c r="AU1194" s="329">
        <f>VLOOKUP(C1194,[1]world!$A$2:$B$3555,2,FALSE)</f>
        <v>1</v>
      </c>
      <c r="AV1194" s="329">
        <v>519</v>
      </c>
      <c r="AW1194" s="304">
        <v>0.37</v>
      </c>
      <c r="AX1194" s="304">
        <v>20</v>
      </c>
      <c r="AY1194" s="304">
        <v>-999</v>
      </c>
      <c r="AZ1194" s="304">
        <v>180</v>
      </c>
      <c r="BA1194" s="304">
        <v>-999</v>
      </c>
      <c r="BB1194" s="304">
        <v>-999</v>
      </c>
      <c r="BC1194" s="304">
        <v>-999</v>
      </c>
      <c r="BD1194" s="304">
        <v>-999</v>
      </c>
      <c r="BE1194" s="304">
        <v>-999</v>
      </c>
      <c r="BF1194" s="304">
        <v>-999</v>
      </c>
      <c r="BG1194" s="304">
        <v>-999</v>
      </c>
      <c r="BH1194" s="304">
        <v>-999</v>
      </c>
      <c r="BI1194" s="304">
        <v>-999</v>
      </c>
      <c r="BJ1194" s="304">
        <v>4</v>
      </c>
      <c r="BK1194" s="304" t="s">
        <v>4954</v>
      </c>
      <c r="BL1194" s="304">
        <v>4</v>
      </c>
    </row>
    <row r="1195" spans="1:64" ht="15" hidden="1" customHeight="1" x14ac:dyDescent="0.2">
      <c r="A1195" s="304" t="s">
        <v>4922</v>
      </c>
      <c r="B1195" s="304" t="s">
        <v>5973</v>
      </c>
      <c r="C1195" s="304">
        <v>1205</v>
      </c>
      <c r="D1195" s="349" t="s">
        <v>4593</v>
      </c>
      <c r="E1195" s="309">
        <v>2714</v>
      </c>
      <c r="F1195" s="309"/>
      <c r="G1195" s="324">
        <v>57.06</v>
      </c>
      <c r="H1195" s="324">
        <v>-135.32</v>
      </c>
      <c r="I1195" s="324" t="s">
        <v>214</v>
      </c>
      <c r="J1195" s="368">
        <f t="shared" ref="J1195:J1200" si="354">GEOMEAN(Y1195,AV1195,AK1195)</f>
        <v>594.96127799226986</v>
      </c>
      <c r="K1195" s="331">
        <f t="shared" ref="K1195:K1200" si="355">GEOMEAN(AA1195,AL1195,AW1195)</f>
        <v>0.41523526603009125</v>
      </c>
      <c r="L1195" s="304" t="str">
        <f t="shared" si="347"/>
        <v>C</v>
      </c>
      <c r="M1195" s="388" t="s">
        <v>6089</v>
      </c>
      <c r="N1195" s="304"/>
      <c r="O1195" s="356"/>
      <c r="P1195" s="356"/>
      <c r="Q1195" s="356"/>
      <c r="R1195" s="304"/>
      <c r="S1195" s="304"/>
      <c r="T1195" s="304"/>
      <c r="U1195" s="304"/>
      <c r="V1195" s="304"/>
      <c r="W1195" s="310" t="s">
        <v>2426</v>
      </c>
      <c r="X1195" s="304" t="s">
        <v>232</v>
      </c>
      <c r="Y1195" s="366">
        <f t="shared" si="351"/>
        <v>506.6</v>
      </c>
      <c r="Z1195" s="304"/>
      <c r="AA1195" s="304">
        <v>0.45</v>
      </c>
      <c r="AB1195" s="304">
        <v>-999</v>
      </c>
      <c r="AC1195" s="304">
        <v>-999</v>
      </c>
      <c r="AD1195" s="366">
        <v>-999</v>
      </c>
      <c r="AE1195" s="304">
        <v>-999</v>
      </c>
      <c r="AF1195" s="304">
        <v>-999</v>
      </c>
      <c r="AG1195" s="304"/>
      <c r="AH1195" s="304">
        <v>0.180091</v>
      </c>
      <c r="AI1195" s="312"/>
      <c r="AJ1195" s="332">
        <v>760</v>
      </c>
      <c r="AK1195" s="304">
        <f t="shared" si="348"/>
        <v>760</v>
      </c>
      <c r="AL1195" s="363">
        <v>0.43</v>
      </c>
      <c r="AM1195" s="389" t="str">
        <f t="shared" si="352"/>
        <v/>
      </c>
      <c r="AN1195" s="304"/>
      <c r="AO1195" s="304"/>
      <c r="AP1195" s="312"/>
      <c r="AQ1195" s="312"/>
      <c r="AR1195" s="312"/>
      <c r="AS1195" s="331"/>
      <c r="AT1195" s="312"/>
      <c r="AU1195" s="329">
        <f>VLOOKUP(C1195,[1]world!$A$2:$B$3555,2,FALSE)</f>
        <v>3</v>
      </c>
      <c r="AV1195" s="329">
        <v>547</v>
      </c>
      <c r="AW1195" s="304">
        <v>0.37</v>
      </c>
      <c r="AX1195" s="304">
        <v>-999</v>
      </c>
      <c r="AY1195" s="304">
        <v>-999</v>
      </c>
      <c r="AZ1195" s="304">
        <v>-999</v>
      </c>
      <c r="BA1195" s="304">
        <v>-999</v>
      </c>
      <c r="BB1195" s="304">
        <v>-999</v>
      </c>
      <c r="BC1195" s="304">
        <v>-999</v>
      </c>
      <c r="BD1195" s="304">
        <v>-999</v>
      </c>
      <c r="BE1195" s="304">
        <v>-999</v>
      </c>
      <c r="BF1195" s="304">
        <v>-999</v>
      </c>
      <c r="BG1195" s="304">
        <v>-999</v>
      </c>
      <c r="BH1195" s="304">
        <v>-999</v>
      </c>
      <c r="BI1195" s="304">
        <v>-999</v>
      </c>
      <c r="BJ1195" s="304" t="s">
        <v>4954</v>
      </c>
      <c r="BK1195" s="304" t="s">
        <v>4954</v>
      </c>
      <c r="BL1195" s="304" t="s">
        <v>4954</v>
      </c>
    </row>
    <row r="1196" spans="1:64" ht="15" hidden="1" customHeight="1" x14ac:dyDescent="0.2">
      <c r="A1196" s="304" t="s">
        <v>4922</v>
      </c>
      <c r="B1196" s="304" t="s">
        <v>5984</v>
      </c>
      <c r="C1196" s="304">
        <v>1206</v>
      </c>
      <c r="D1196" s="349" t="s">
        <v>4610</v>
      </c>
      <c r="E1196" s="309">
        <v>2723</v>
      </c>
      <c r="F1196" s="309"/>
      <c r="G1196" s="324">
        <v>61.13</v>
      </c>
      <c r="H1196" s="324">
        <v>-146.36000000000001</v>
      </c>
      <c r="I1196" s="324" t="s">
        <v>232</v>
      </c>
      <c r="J1196" s="368">
        <f t="shared" si="354"/>
        <v>620.49657533301502</v>
      </c>
      <c r="K1196" s="331">
        <f t="shared" si="355"/>
        <v>0.41523526603009125</v>
      </c>
      <c r="L1196" s="304" t="str">
        <f t="shared" si="347"/>
        <v>C</v>
      </c>
      <c r="M1196" s="388" t="s">
        <v>6089</v>
      </c>
      <c r="N1196" s="304"/>
      <c r="O1196" s="356"/>
      <c r="P1196" s="356"/>
      <c r="Q1196" s="356"/>
      <c r="R1196" s="304"/>
      <c r="S1196" s="304"/>
      <c r="T1196" s="304"/>
      <c r="U1196" s="304"/>
      <c r="V1196" s="304"/>
      <c r="W1196" s="304" t="s">
        <v>4611</v>
      </c>
      <c r="X1196" s="304" t="s">
        <v>232</v>
      </c>
      <c r="Y1196" s="366">
        <f t="shared" si="351"/>
        <v>506.6</v>
      </c>
      <c r="Z1196" s="304"/>
      <c r="AA1196" s="304">
        <v>0.45</v>
      </c>
      <c r="AB1196" s="304">
        <v>-999</v>
      </c>
      <c r="AC1196" s="304">
        <v>-999</v>
      </c>
      <c r="AD1196" s="366">
        <v>-999</v>
      </c>
      <c r="AE1196" s="304">
        <v>-999</v>
      </c>
      <c r="AF1196" s="304">
        <v>-999</v>
      </c>
      <c r="AG1196" s="304"/>
      <c r="AH1196" s="304">
        <v>2.6270600000000002E-2</v>
      </c>
      <c r="AI1196" s="312"/>
      <c r="AJ1196" s="332">
        <v>760</v>
      </c>
      <c r="AK1196" s="304">
        <f t="shared" si="348"/>
        <v>760</v>
      </c>
      <c r="AL1196" s="363">
        <v>0.43</v>
      </c>
      <c r="AM1196" s="389" t="str">
        <f t="shared" si="352"/>
        <v/>
      </c>
      <c r="AN1196" s="304"/>
      <c r="AO1196" s="304"/>
      <c r="AP1196" s="312"/>
      <c r="AQ1196" s="312"/>
      <c r="AR1196" s="312"/>
      <c r="AS1196" s="331"/>
      <c r="AT1196" s="312"/>
      <c r="AU1196" s="329">
        <f>VLOOKUP(C1196,[1]world!$A$2:$B$3555,2,FALSE)</f>
        <v>17</v>
      </c>
      <c r="AV1196" s="329"/>
      <c r="AW1196" s="304">
        <v>0.37</v>
      </c>
      <c r="AX1196" s="304">
        <v>-999</v>
      </c>
      <c r="AY1196" s="304">
        <v>-999</v>
      </c>
      <c r="AZ1196" s="304">
        <v>-999</v>
      </c>
      <c r="BA1196" s="304">
        <v>-999</v>
      </c>
      <c r="BB1196" s="304">
        <v>-999</v>
      </c>
      <c r="BC1196" s="304">
        <v>-999</v>
      </c>
      <c r="BD1196" s="304">
        <v>-999</v>
      </c>
      <c r="BE1196" s="304">
        <v>-999</v>
      </c>
      <c r="BF1196" s="304">
        <v>-999</v>
      </c>
      <c r="BG1196" s="304">
        <v>-999</v>
      </c>
      <c r="BH1196" s="304">
        <v>-999</v>
      </c>
      <c r="BI1196" s="304">
        <v>-999</v>
      </c>
      <c r="BJ1196" s="304" t="s">
        <v>4954</v>
      </c>
      <c r="BK1196" s="304" t="s">
        <v>4954</v>
      </c>
      <c r="BL1196" s="304" t="s">
        <v>4954</v>
      </c>
    </row>
    <row r="1197" spans="1:64" ht="15" hidden="1" customHeight="1" x14ac:dyDescent="0.2">
      <c r="A1197" s="304" t="s">
        <v>4922</v>
      </c>
      <c r="B1197" s="304" t="s">
        <v>5973</v>
      </c>
      <c r="C1197" s="304">
        <v>1207</v>
      </c>
      <c r="D1197" s="349" t="s">
        <v>4597</v>
      </c>
      <c r="E1197" s="309">
        <v>2728</v>
      </c>
      <c r="F1197" s="309"/>
      <c r="G1197" s="324">
        <v>59.542999999999999</v>
      </c>
      <c r="H1197" s="324">
        <v>-139.726</v>
      </c>
      <c r="I1197" s="324" t="s">
        <v>232</v>
      </c>
      <c r="J1197" s="368">
        <f t="shared" si="354"/>
        <v>336.97812347901242</v>
      </c>
      <c r="K1197" s="331">
        <f t="shared" si="355"/>
        <v>0.38547027482550061</v>
      </c>
      <c r="L1197" s="304" t="str">
        <f t="shared" si="347"/>
        <v>D</v>
      </c>
      <c r="M1197" s="388" t="s">
        <v>6089</v>
      </c>
      <c r="N1197" s="304"/>
      <c r="O1197" s="356"/>
      <c r="P1197" s="356"/>
      <c r="Q1197" s="356"/>
      <c r="R1197" s="304"/>
      <c r="S1197" s="304"/>
      <c r="T1197" s="304"/>
      <c r="U1197" s="304"/>
      <c r="V1197" s="304"/>
      <c r="W1197" s="310" t="s">
        <v>286</v>
      </c>
      <c r="X1197" s="304" t="s">
        <v>213</v>
      </c>
      <c r="Y1197" s="366">
        <f t="shared" si="351"/>
        <v>274.5</v>
      </c>
      <c r="Z1197" s="304"/>
      <c r="AA1197" s="331">
        <v>0.36</v>
      </c>
      <c r="AB1197" s="304">
        <v>-999</v>
      </c>
      <c r="AC1197" s="304">
        <v>-999</v>
      </c>
      <c r="AD1197" s="366">
        <v>-999</v>
      </c>
      <c r="AE1197" s="304">
        <v>-999</v>
      </c>
      <c r="AF1197" s="304">
        <v>-999</v>
      </c>
      <c r="AG1197" s="304"/>
      <c r="AH1197" s="304">
        <v>2.1214799999999999E-2</v>
      </c>
      <c r="AI1197" s="312"/>
      <c r="AJ1197" s="332">
        <v>373</v>
      </c>
      <c r="AK1197" s="304">
        <f t="shared" si="348"/>
        <v>425</v>
      </c>
      <c r="AL1197" s="363">
        <v>0.43</v>
      </c>
      <c r="AM1197" s="389" t="str">
        <f t="shared" si="352"/>
        <v/>
      </c>
      <c r="AN1197" s="304"/>
      <c r="AO1197" s="304"/>
      <c r="AP1197" s="312"/>
      <c r="AQ1197" s="312"/>
      <c r="AR1197" s="312"/>
      <c r="AS1197" s="331"/>
      <c r="AT1197" s="312"/>
      <c r="AU1197" s="329">
        <f>VLOOKUP(C1197,[1]world!$A$2:$B$3555,2,FALSE)</f>
        <v>11</v>
      </c>
      <c r="AV1197" s="329">
        <v>328</v>
      </c>
      <c r="AW1197" s="304">
        <v>0.37</v>
      </c>
      <c r="AX1197" s="304">
        <v>-999</v>
      </c>
      <c r="AY1197" s="304">
        <v>-999</v>
      </c>
      <c r="AZ1197" s="304">
        <v>-999</v>
      </c>
      <c r="BA1197" s="304">
        <v>-999</v>
      </c>
      <c r="BB1197" s="304">
        <v>-999</v>
      </c>
      <c r="BC1197" s="304">
        <v>-999</v>
      </c>
      <c r="BD1197" s="304">
        <v>-999</v>
      </c>
      <c r="BE1197" s="304">
        <v>-999</v>
      </c>
      <c r="BF1197" s="304">
        <v>-999</v>
      </c>
      <c r="BG1197" s="304">
        <v>-999</v>
      </c>
      <c r="BH1197" s="304">
        <v>-999</v>
      </c>
      <c r="BI1197" s="304">
        <v>-999</v>
      </c>
      <c r="BJ1197" s="304" t="s">
        <v>4954</v>
      </c>
      <c r="BK1197" s="304" t="s">
        <v>4954</v>
      </c>
      <c r="BL1197" s="304" t="s">
        <v>4954</v>
      </c>
    </row>
    <row r="1198" spans="1:64" ht="15" hidden="1" customHeight="1" x14ac:dyDescent="0.2">
      <c r="A1198" s="304" t="s">
        <v>4922</v>
      </c>
      <c r="B1198" s="304" t="s">
        <v>5984</v>
      </c>
      <c r="C1198" s="304">
        <v>1208</v>
      </c>
      <c r="D1198" s="349" t="s">
        <v>4598</v>
      </c>
      <c r="E1198" s="309">
        <v>2734</v>
      </c>
      <c r="F1198" s="309"/>
      <c r="G1198" s="324">
        <v>59.968000000000004</v>
      </c>
      <c r="H1198" s="324">
        <v>-141.643</v>
      </c>
      <c r="I1198" s="324" t="s">
        <v>232</v>
      </c>
      <c r="J1198" s="368">
        <f t="shared" si="354"/>
        <v>306.36979514415833</v>
      </c>
      <c r="K1198" s="331">
        <f t="shared" si="355"/>
        <v>0.38547027482550061</v>
      </c>
      <c r="L1198" s="304" t="str">
        <f t="shared" si="347"/>
        <v>D</v>
      </c>
      <c r="M1198" s="388" t="s">
        <v>6089</v>
      </c>
      <c r="N1198" s="304"/>
      <c r="O1198" s="356"/>
      <c r="P1198" s="356"/>
      <c r="Q1198" s="356"/>
      <c r="R1198" s="304"/>
      <c r="S1198" s="304"/>
      <c r="T1198" s="304"/>
      <c r="U1198" s="304"/>
      <c r="V1198" s="304"/>
      <c r="W1198" s="310" t="s">
        <v>286</v>
      </c>
      <c r="X1198" s="304" t="s">
        <v>213</v>
      </c>
      <c r="Y1198" s="366">
        <f t="shared" si="351"/>
        <v>274.5</v>
      </c>
      <c r="Z1198" s="304"/>
      <c r="AA1198" s="331">
        <v>0.36</v>
      </c>
      <c r="AB1198" s="304">
        <v>-999</v>
      </c>
      <c r="AC1198" s="304">
        <v>-999</v>
      </c>
      <c r="AD1198" s="366">
        <v>-999</v>
      </c>
      <c r="AE1198" s="304">
        <v>-999</v>
      </c>
      <c r="AF1198" s="304">
        <v>-999</v>
      </c>
      <c r="AG1198" s="304"/>
      <c r="AH1198" s="304">
        <v>1.5096999999999999E-2</v>
      </c>
      <c r="AI1198" s="312"/>
      <c r="AJ1198" s="332">
        <v>338</v>
      </c>
      <c r="AK1198" s="304">
        <f t="shared" si="348"/>
        <v>270</v>
      </c>
      <c r="AL1198" s="363">
        <v>0.43</v>
      </c>
      <c r="AM1198" s="389" t="str">
        <f t="shared" si="352"/>
        <v/>
      </c>
      <c r="AN1198" s="304"/>
      <c r="AO1198" s="304"/>
      <c r="AP1198" s="312"/>
      <c r="AQ1198" s="312"/>
      <c r="AR1198" s="312"/>
      <c r="AS1198" s="331"/>
      <c r="AT1198" s="312"/>
      <c r="AU1198" s="329">
        <f>VLOOKUP(C1198,[1]world!$A$2:$B$3555,2,FALSE)</f>
        <v>7</v>
      </c>
      <c r="AV1198" s="329">
        <v>388</v>
      </c>
      <c r="AW1198" s="304">
        <v>0.37</v>
      </c>
      <c r="AX1198" s="304">
        <v>-999</v>
      </c>
      <c r="AY1198" s="304">
        <v>-999</v>
      </c>
      <c r="AZ1198" s="304">
        <v>-999</v>
      </c>
      <c r="BA1198" s="304">
        <v>-999</v>
      </c>
      <c r="BB1198" s="304">
        <v>-999</v>
      </c>
      <c r="BC1198" s="304">
        <v>-999</v>
      </c>
      <c r="BD1198" s="304">
        <v>-999</v>
      </c>
      <c r="BE1198" s="304">
        <v>-999</v>
      </c>
      <c r="BF1198" s="304">
        <v>-999</v>
      </c>
      <c r="BG1198" s="304">
        <v>-999</v>
      </c>
      <c r="BH1198" s="304">
        <v>-999</v>
      </c>
      <c r="BI1198" s="304">
        <v>-999</v>
      </c>
      <c r="BJ1198" s="304" t="s">
        <v>4954</v>
      </c>
      <c r="BK1198" s="304" t="s">
        <v>4954</v>
      </c>
      <c r="BL1198" s="304" t="s">
        <v>4954</v>
      </c>
    </row>
    <row r="1199" spans="1:64" ht="15" hidden="1" customHeight="1" x14ac:dyDescent="0.2">
      <c r="A1199" s="304" t="s">
        <v>4922</v>
      </c>
      <c r="B1199" s="304" t="s">
        <v>5984</v>
      </c>
      <c r="C1199" s="304">
        <v>1209</v>
      </c>
      <c r="D1199" s="349" t="s">
        <v>4615</v>
      </c>
      <c r="E1199" s="309">
        <v>2784</v>
      </c>
      <c r="F1199" s="309"/>
      <c r="G1199" s="324">
        <v>61.130200000000002</v>
      </c>
      <c r="H1199" s="324">
        <v>-146.35470000000001</v>
      </c>
      <c r="I1199" s="324" t="s">
        <v>206</v>
      </c>
      <c r="J1199" s="368">
        <f t="shared" si="354"/>
        <v>379.34812507774438</v>
      </c>
      <c r="K1199" s="331">
        <f t="shared" si="355"/>
        <v>0.38547027482550061</v>
      </c>
      <c r="L1199" s="304" t="str">
        <f t="shared" si="347"/>
        <v>C</v>
      </c>
      <c r="M1199" s="388" t="s">
        <v>6089</v>
      </c>
      <c r="N1199" s="304"/>
      <c r="O1199" s="356"/>
      <c r="P1199" s="356"/>
      <c r="Q1199" s="356"/>
      <c r="R1199" s="304"/>
      <c r="S1199" s="304"/>
      <c r="T1199" s="304"/>
      <c r="U1199" s="304"/>
      <c r="V1199" s="304"/>
      <c r="W1199" s="304" t="s">
        <v>4167</v>
      </c>
      <c r="X1199" s="304" t="s">
        <v>206</v>
      </c>
      <c r="Y1199" s="366">
        <f t="shared" si="351"/>
        <v>338.6</v>
      </c>
      <c r="Z1199" s="304"/>
      <c r="AA1199" s="331">
        <v>0.36</v>
      </c>
      <c r="AB1199" s="304">
        <v>-999</v>
      </c>
      <c r="AC1199" s="304">
        <v>-999</v>
      </c>
      <c r="AD1199" s="366">
        <v>-999</v>
      </c>
      <c r="AE1199" s="304">
        <v>-999</v>
      </c>
      <c r="AF1199" s="304">
        <v>-999</v>
      </c>
      <c r="AG1199" s="304"/>
      <c r="AH1199" s="304">
        <v>1.24469E-2</v>
      </c>
      <c r="AI1199" s="312"/>
      <c r="AJ1199" s="332">
        <v>478</v>
      </c>
      <c r="AK1199" s="304">
        <f t="shared" si="348"/>
        <v>425</v>
      </c>
      <c r="AL1199" s="363">
        <v>0.43</v>
      </c>
      <c r="AM1199" s="389" t="str">
        <f t="shared" si="352"/>
        <v/>
      </c>
      <c r="AN1199" s="304"/>
      <c r="AO1199" s="304"/>
      <c r="AP1199" s="312"/>
      <c r="AQ1199" s="312"/>
      <c r="AR1199" s="312"/>
      <c r="AS1199" s="331"/>
      <c r="AT1199" s="312"/>
      <c r="AU1199" s="329">
        <f>VLOOKUP(C1199,[1]world!$A$2:$B$3555,2,FALSE)</f>
        <v>17</v>
      </c>
      <c r="AV1199" s="329"/>
      <c r="AW1199" s="304">
        <v>0.37</v>
      </c>
      <c r="AX1199" s="304">
        <v>-999</v>
      </c>
      <c r="AY1199" s="304">
        <v>-999</v>
      </c>
      <c r="AZ1199" s="304">
        <v>-999</v>
      </c>
      <c r="BA1199" s="304">
        <v>-999</v>
      </c>
      <c r="BB1199" s="304">
        <v>-999</v>
      </c>
      <c r="BC1199" s="304">
        <v>-999</v>
      </c>
      <c r="BD1199" s="304">
        <v>-999</v>
      </c>
      <c r="BE1199" s="304">
        <v>-999</v>
      </c>
      <c r="BF1199" s="304">
        <v>-999</v>
      </c>
      <c r="BG1199" s="304">
        <v>-999</v>
      </c>
      <c r="BH1199" s="304">
        <v>-999</v>
      </c>
      <c r="BI1199" s="304">
        <v>-999</v>
      </c>
      <c r="BJ1199" s="304" t="s">
        <v>4954</v>
      </c>
      <c r="BK1199" s="304" t="s">
        <v>4954</v>
      </c>
      <c r="BL1199" s="304" t="s">
        <v>4954</v>
      </c>
    </row>
    <row r="1200" spans="1:64" ht="15" hidden="1" customHeight="1" x14ac:dyDescent="0.2">
      <c r="A1200" s="304" t="s">
        <v>4922</v>
      </c>
      <c r="B1200" s="304" t="s">
        <v>5984</v>
      </c>
      <c r="C1200" s="304">
        <v>1210</v>
      </c>
      <c r="D1200" s="349" t="s">
        <v>4678</v>
      </c>
      <c r="E1200" s="309">
        <v>2797</v>
      </c>
      <c r="F1200" s="309"/>
      <c r="G1200" s="324">
        <v>64.873000000000005</v>
      </c>
      <c r="H1200" s="324">
        <v>-147.86199999999999</v>
      </c>
      <c r="I1200" s="324" t="s">
        <v>214</v>
      </c>
      <c r="J1200" s="368">
        <f t="shared" si="354"/>
        <v>338.66797900008203</v>
      </c>
      <c r="K1200" s="331">
        <f t="shared" si="355"/>
        <v>0.38547027482550061</v>
      </c>
      <c r="L1200" s="304" t="str">
        <f t="shared" si="347"/>
        <v>D</v>
      </c>
      <c r="M1200" s="388" t="s">
        <v>6089</v>
      </c>
      <c r="N1200" s="304"/>
      <c r="O1200" s="356"/>
      <c r="P1200" s="356"/>
      <c r="Q1200" s="356"/>
      <c r="R1200" s="304"/>
      <c r="S1200" s="304"/>
      <c r="T1200" s="304"/>
      <c r="U1200" s="304"/>
      <c r="V1200" s="304"/>
      <c r="W1200" s="304" t="s">
        <v>204</v>
      </c>
      <c r="X1200" s="304" t="s">
        <v>205</v>
      </c>
      <c r="Y1200" s="366">
        <f t="shared" si="351"/>
        <v>424.8</v>
      </c>
      <c r="Z1200" s="304"/>
      <c r="AA1200" s="331">
        <v>0.36</v>
      </c>
      <c r="AB1200" s="304">
        <v>-999</v>
      </c>
      <c r="AC1200" s="304">
        <v>-999</v>
      </c>
      <c r="AD1200" s="366">
        <v>-999</v>
      </c>
      <c r="AE1200" s="304">
        <v>-999</v>
      </c>
      <c r="AF1200" s="304">
        <v>-999</v>
      </c>
      <c r="AG1200" s="304"/>
      <c r="AH1200" s="304">
        <v>1.22097E-2</v>
      </c>
      <c r="AI1200" s="312"/>
      <c r="AJ1200" s="332">
        <v>317</v>
      </c>
      <c r="AK1200" s="304">
        <f t="shared" si="348"/>
        <v>270</v>
      </c>
      <c r="AL1200" s="363">
        <v>0.43</v>
      </c>
      <c r="AM1200" s="389" t="str">
        <f t="shared" si="352"/>
        <v/>
      </c>
      <c r="AN1200" s="304"/>
      <c r="AO1200" s="304"/>
      <c r="AP1200" s="312"/>
      <c r="AQ1200" s="312"/>
      <c r="AR1200" s="312"/>
      <c r="AS1200" s="331"/>
      <c r="AT1200" s="312"/>
      <c r="AU1200" s="329">
        <f>VLOOKUP(C1200,[1]world!$A$2:$B$3555,2,FALSE)</f>
        <v>17</v>
      </c>
      <c r="AV1200" s="329"/>
      <c r="AW1200" s="304">
        <v>0.37</v>
      </c>
      <c r="AX1200" s="304">
        <v>-999</v>
      </c>
      <c r="AY1200" s="304">
        <v>-999</v>
      </c>
      <c r="AZ1200" s="304">
        <v>-999</v>
      </c>
      <c r="BA1200" s="304">
        <v>-999</v>
      </c>
      <c r="BB1200" s="304">
        <v>-999</v>
      </c>
      <c r="BC1200" s="304">
        <v>-999</v>
      </c>
      <c r="BD1200" s="304">
        <v>-999</v>
      </c>
      <c r="BE1200" s="304">
        <v>-999</v>
      </c>
      <c r="BF1200" s="304">
        <v>-999</v>
      </c>
      <c r="BG1200" s="304">
        <v>-999</v>
      </c>
      <c r="BH1200" s="304">
        <v>-999</v>
      </c>
      <c r="BI1200" s="304">
        <v>-999</v>
      </c>
      <c r="BJ1200" s="304" t="s">
        <v>4954</v>
      </c>
      <c r="BK1200" s="304" t="s">
        <v>4954</v>
      </c>
      <c r="BL1200" s="304" t="s">
        <v>4954</v>
      </c>
    </row>
    <row r="1201" spans="1:64" ht="15" hidden="1" customHeight="1" x14ac:dyDescent="0.2">
      <c r="A1201" s="304" t="s">
        <v>4922</v>
      </c>
      <c r="B1201" s="304" t="s">
        <v>5965</v>
      </c>
      <c r="C1201" s="304">
        <v>1211</v>
      </c>
      <c r="D1201" s="349" t="s">
        <v>1663</v>
      </c>
      <c r="E1201" s="304">
        <v>3449</v>
      </c>
      <c r="F1201" s="304"/>
      <c r="G1201" s="324">
        <v>32.954000000000001</v>
      </c>
      <c r="H1201" s="324">
        <v>-117.04</v>
      </c>
      <c r="I1201" s="324" t="s">
        <v>214</v>
      </c>
      <c r="J1201" s="368">
        <f t="shared" ref="J1201:J1202" si="356">EXP(0.35*LN(AM1201)+0.24*LN(Y1201)+0.2*LN(AJ1201)+0.21*LN(AV1201))</f>
        <v>373.61747242797287</v>
      </c>
      <c r="K1201" s="331">
        <f t="shared" ref="K1201:K1202" si="357">SQRT(0.35*AN1201^2+0.24*Z1201^2+0.2*AL1201^2+0.21*AW1201^2)</f>
        <v>0.33046028505707004</v>
      </c>
      <c r="L1201" s="304" t="str">
        <f t="shared" si="347"/>
        <v>C</v>
      </c>
      <c r="M1201" s="388" t="s">
        <v>6092</v>
      </c>
      <c r="N1201" s="304"/>
      <c r="O1201" s="356"/>
      <c r="P1201" s="356"/>
      <c r="Q1201" s="356"/>
      <c r="R1201" s="304"/>
      <c r="S1201" s="304"/>
      <c r="T1201" s="304"/>
      <c r="U1201" s="304"/>
      <c r="V1201" s="304"/>
      <c r="W1201" s="310" t="s">
        <v>311</v>
      </c>
      <c r="X1201" s="304" t="s">
        <v>206</v>
      </c>
      <c r="Y1201" s="366">
        <f t="shared" si="351"/>
        <v>338.6</v>
      </c>
      <c r="Z1201" s="304">
        <v>0.3</v>
      </c>
      <c r="AA1201" s="304"/>
      <c r="AB1201" s="304">
        <v>-999</v>
      </c>
      <c r="AC1201" s="304">
        <v>-999</v>
      </c>
      <c r="AD1201" s="366">
        <v>-999</v>
      </c>
      <c r="AE1201" s="304">
        <v>-999</v>
      </c>
      <c r="AF1201" s="304">
        <v>-999</v>
      </c>
      <c r="AG1201" s="304"/>
      <c r="AH1201" s="304">
        <v>3.5156199999999999E-2</v>
      </c>
      <c r="AI1201" s="385">
        <v>8.8244100000000006E-2</v>
      </c>
      <c r="AJ1201" s="332">
        <v>430</v>
      </c>
      <c r="AK1201" s="304">
        <f t="shared" si="348"/>
        <v>425</v>
      </c>
      <c r="AL1201" s="363">
        <v>0.43</v>
      </c>
      <c r="AM1201" s="389">
        <f t="shared" si="352"/>
        <v>353</v>
      </c>
      <c r="AN1201" s="363">
        <v>0.25</v>
      </c>
      <c r="AO1201" s="304"/>
      <c r="AP1201" s="312" t="s">
        <v>4980</v>
      </c>
      <c r="AQ1201" s="312"/>
      <c r="AR1201" s="312">
        <v>349</v>
      </c>
      <c r="AS1201" s="331"/>
      <c r="AT1201" s="312">
        <v>353</v>
      </c>
      <c r="AU1201" s="329">
        <f>VLOOKUP(C1201,[1]world!$A$2:$B$3555,2,FALSE)</f>
        <v>5</v>
      </c>
      <c r="AV1201" s="329">
        <v>402</v>
      </c>
      <c r="AW1201" s="304">
        <v>0.37</v>
      </c>
      <c r="AX1201" s="304">
        <v>60</v>
      </c>
      <c r="AY1201" s="304">
        <v>-999</v>
      </c>
      <c r="AZ1201" s="304">
        <v>220</v>
      </c>
      <c r="BA1201" s="304">
        <v>-999</v>
      </c>
      <c r="BB1201" s="304">
        <v>-999</v>
      </c>
      <c r="BC1201" s="304">
        <v>-999</v>
      </c>
      <c r="BD1201" s="304">
        <v>-999</v>
      </c>
      <c r="BE1201" s="304">
        <v>-999</v>
      </c>
      <c r="BF1201" s="304">
        <v>-999</v>
      </c>
      <c r="BG1201" s="304">
        <v>-999</v>
      </c>
      <c r="BH1201" s="304">
        <v>-999</v>
      </c>
      <c r="BI1201" s="304">
        <v>-999</v>
      </c>
      <c r="BJ1201" s="304">
        <v>4</v>
      </c>
      <c r="BK1201" s="304" t="s">
        <v>4954</v>
      </c>
      <c r="BL1201" s="304">
        <v>4</v>
      </c>
    </row>
    <row r="1202" spans="1:64" ht="15" hidden="1" customHeight="1" x14ac:dyDescent="0.2">
      <c r="A1202" s="304" t="s">
        <v>4922</v>
      </c>
      <c r="B1202" s="304" t="s">
        <v>5965</v>
      </c>
      <c r="C1202" s="304">
        <v>1212</v>
      </c>
      <c r="D1202" s="349" t="s">
        <v>2645</v>
      </c>
      <c r="E1202" s="309">
        <v>5029</v>
      </c>
      <c r="F1202" s="309"/>
      <c r="G1202" s="324">
        <v>34.617199999999997</v>
      </c>
      <c r="H1202" s="324">
        <v>-118.285</v>
      </c>
      <c r="I1202" s="324" t="s">
        <v>232</v>
      </c>
      <c r="J1202" s="368">
        <f t="shared" si="356"/>
        <v>434.47082401368027</v>
      </c>
      <c r="K1202" s="331">
        <f t="shared" si="357"/>
        <v>0.33046028505707004</v>
      </c>
      <c r="L1202" s="304" t="str">
        <f t="shared" si="347"/>
        <v>C</v>
      </c>
      <c r="M1202" s="388" t="s">
        <v>6092</v>
      </c>
      <c r="N1202" s="304"/>
      <c r="O1202" s="356"/>
      <c r="P1202" s="356"/>
      <c r="Q1202" s="356"/>
      <c r="R1202" s="304"/>
      <c r="S1202" s="304"/>
      <c r="T1202" s="304"/>
      <c r="U1202" s="304"/>
      <c r="V1202" s="304"/>
      <c r="W1202" s="304" t="s">
        <v>246</v>
      </c>
      <c r="X1202" s="304" t="s">
        <v>205</v>
      </c>
      <c r="Y1202" s="366">
        <f t="shared" si="351"/>
        <v>424.8</v>
      </c>
      <c r="Z1202" s="304">
        <v>0.3</v>
      </c>
      <c r="AA1202" s="304"/>
      <c r="AB1202" s="304">
        <v>-999</v>
      </c>
      <c r="AC1202" s="304">
        <v>-999</v>
      </c>
      <c r="AD1202" s="366">
        <v>-999</v>
      </c>
      <c r="AE1202" s="304">
        <v>-999</v>
      </c>
      <c r="AF1202" s="304">
        <v>-999</v>
      </c>
      <c r="AG1202" s="304"/>
      <c r="AH1202" s="304">
        <v>9.4778600000000005E-2</v>
      </c>
      <c r="AI1202" s="385">
        <v>0.28340399999999999</v>
      </c>
      <c r="AJ1202" s="332">
        <v>606</v>
      </c>
      <c r="AK1202" s="304">
        <f t="shared" si="348"/>
        <v>555</v>
      </c>
      <c r="AL1202" s="363">
        <v>0.43</v>
      </c>
      <c r="AM1202" s="389">
        <f t="shared" si="352"/>
        <v>353</v>
      </c>
      <c r="AN1202" s="363">
        <v>0.25</v>
      </c>
      <c r="AO1202" s="304"/>
      <c r="AP1202" s="312" t="s">
        <v>4979</v>
      </c>
      <c r="AQ1202" s="312"/>
      <c r="AR1202" s="312">
        <v>354</v>
      </c>
      <c r="AS1202" s="312">
        <v>345.41899999999998</v>
      </c>
      <c r="AT1202" s="312">
        <v>353</v>
      </c>
      <c r="AU1202" s="329">
        <f>VLOOKUP(C1202,[1]world!$A$2:$B$3555,2,FALSE)</f>
        <v>4</v>
      </c>
      <c r="AV1202" s="329">
        <v>459</v>
      </c>
      <c r="AW1202" s="304">
        <v>0.37</v>
      </c>
      <c r="AX1202" s="304">
        <v>60</v>
      </c>
      <c r="AY1202" s="304">
        <v>-999</v>
      </c>
      <c r="AZ1202" s="304">
        <v>240</v>
      </c>
      <c r="BA1202" s="304">
        <v>-999</v>
      </c>
      <c r="BB1202" s="304">
        <v>-999</v>
      </c>
      <c r="BC1202" s="304">
        <v>-999</v>
      </c>
      <c r="BD1202" s="304">
        <v>-999</v>
      </c>
      <c r="BE1202" s="304">
        <v>-999</v>
      </c>
      <c r="BF1202" s="304">
        <v>-999</v>
      </c>
      <c r="BG1202" s="304">
        <v>-999</v>
      </c>
      <c r="BH1202" s="304">
        <v>-999</v>
      </c>
      <c r="BI1202" s="304">
        <v>-999</v>
      </c>
      <c r="BJ1202" s="304">
        <v>4</v>
      </c>
      <c r="BK1202" s="304" t="s">
        <v>4954</v>
      </c>
      <c r="BL1202" s="304">
        <v>4</v>
      </c>
    </row>
    <row r="1203" spans="1:64" ht="15" hidden="1" customHeight="1" x14ac:dyDescent="0.2">
      <c r="A1203" s="304" t="s">
        <v>4922</v>
      </c>
      <c r="B1203" s="304" t="s">
        <v>5965</v>
      </c>
      <c r="C1203" s="304">
        <v>1213</v>
      </c>
      <c r="D1203" s="349" t="s">
        <v>2585</v>
      </c>
      <c r="E1203" s="309">
        <v>5030</v>
      </c>
      <c r="F1203" s="309" t="s">
        <v>5950</v>
      </c>
      <c r="G1203" s="324">
        <v>34.5214</v>
      </c>
      <c r="H1203" s="324">
        <v>-117.991</v>
      </c>
      <c r="I1203" s="324" t="s">
        <v>232</v>
      </c>
      <c r="J1203" s="368">
        <f>IF(P1203="",#REF!,P1203)</f>
        <v>442.02</v>
      </c>
      <c r="K1203" s="331">
        <v>0.11</v>
      </c>
      <c r="L1203" s="304" t="str">
        <f t="shared" si="347"/>
        <v>C</v>
      </c>
      <c r="M1203" s="388">
        <v>1</v>
      </c>
      <c r="N1203" s="304"/>
      <c r="O1203" s="304">
        <v>27.8</v>
      </c>
      <c r="P1203" s="331">
        <v>442.02</v>
      </c>
      <c r="Q1203" s="304">
        <v>109</v>
      </c>
      <c r="R1203" s="304" t="s">
        <v>5948</v>
      </c>
      <c r="S1203" s="304"/>
      <c r="T1203" s="304"/>
      <c r="U1203" s="304"/>
      <c r="V1203" s="304"/>
      <c r="W1203" s="304" t="s">
        <v>1702</v>
      </c>
      <c r="X1203" s="304" t="s">
        <v>232</v>
      </c>
      <c r="Y1203" s="366">
        <f t="shared" si="351"/>
        <v>506.6</v>
      </c>
      <c r="Z1203" s="304">
        <v>0.4</v>
      </c>
      <c r="AA1203" s="304"/>
      <c r="AB1203" s="304">
        <v>-999</v>
      </c>
      <c r="AC1203" s="304">
        <v>-999</v>
      </c>
      <c r="AD1203" s="366">
        <v>-999</v>
      </c>
      <c r="AE1203" s="304">
        <v>-999</v>
      </c>
      <c r="AF1203" s="304">
        <v>-999</v>
      </c>
      <c r="AG1203" s="304"/>
      <c r="AH1203" s="304">
        <v>2.4802100000000001E-2</v>
      </c>
      <c r="AI1203" s="385">
        <v>7.7871599999999999E-2</v>
      </c>
      <c r="AJ1203" s="332">
        <v>388</v>
      </c>
      <c r="AK1203" s="304">
        <f t="shared" si="348"/>
        <v>425</v>
      </c>
      <c r="AL1203" s="363">
        <f>IF(AND(AH1203&lt;=0.0022,AI1203&lt;=0.0022),0.2,0.43)</f>
        <v>0.43</v>
      </c>
      <c r="AM1203" s="389">
        <f t="shared" si="352"/>
        <v>353</v>
      </c>
      <c r="AN1203" s="363">
        <v>0.25</v>
      </c>
      <c r="AO1203" s="304"/>
      <c r="AP1203" s="312" t="s">
        <v>4979</v>
      </c>
      <c r="AQ1203" s="312"/>
      <c r="AR1203" s="312">
        <v>354</v>
      </c>
      <c r="AS1203" s="312">
        <v>345.41899999999998</v>
      </c>
      <c r="AT1203" s="312">
        <v>353</v>
      </c>
      <c r="AU1203" s="329">
        <f>VLOOKUP(C1203,[1]world!$A$2:$B$3555,2,FALSE)</f>
        <v>4</v>
      </c>
      <c r="AV1203" s="329">
        <v>459</v>
      </c>
      <c r="AW1203" s="304">
        <v>0.37</v>
      </c>
      <c r="AX1203" s="304">
        <v>60</v>
      </c>
      <c r="AY1203" s="304">
        <v>-999</v>
      </c>
      <c r="AZ1203" s="304">
        <v>240</v>
      </c>
      <c r="BA1203" s="304">
        <v>-999</v>
      </c>
      <c r="BB1203" s="304">
        <v>-999</v>
      </c>
      <c r="BC1203" s="304">
        <v>-999</v>
      </c>
      <c r="BD1203" s="304">
        <v>-999</v>
      </c>
      <c r="BE1203" s="304">
        <v>-999</v>
      </c>
      <c r="BF1203" s="304">
        <v>-999</v>
      </c>
      <c r="BG1203" s="304">
        <v>-999</v>
      </c>
      <c r="BH1203" s="304">
        <v>-999</v>
      </c>
      <c r="BI1203" s="304">
        <v>-999</v>
      </c>
      <c r="BJ1203" s="304">
        <v>4</v>
      </c>
      <c r="BK1203" s="304" t="s">
        <v>4954</v>
      </c>
      <c r="BL1203" s="304">
        <v>4</v>
      </c>
    </row>
    <row r="1204" spans="1:64" ht="15" hidden="1" customHeight="1" x14ac:dyDescent="0.2">
      <c r="A1204" s="304" t="s">
        <v>4922</v>
      </c>
      <c r="B1204" s="304" t="s">
        <v>5965</v>
      </c>
      <c r="C1204" s="304">
        <v>1214</v>
      </c>
      <c r="D1204" s="349" t="s">
        <v>2554</v>
      </c>
      <c r="E1204" s="309">
        <v>5031</v>
      </c>
      <c r="F1204" s="309"/>
      <c r="G1204" s="324">
        <v>34.4435</v>
      </c>
      <c r="H1204" s="324">
        <v>-117.85299999999999</v>
      </c>
      <c r="I1204" s="324" t="s">
        <v>232</v>
      </c>
      <c r="J1204" s="368">
        <f>EXP(0.35*LN(AM1204)+0.24*LN(Y1204)+0.2*LN(AJ1204)+0.21*LN(AV1204))</f>
        <v>397.50327852054869</v>
      </c>
      <c r="K1204" s="331">
        <f>SQRT(0.35*AN1204^2+0.24*Z1204^2+0.2*AL1204^2+0.21*AW1204^2)</f>
        <v>0.33046028505707004</v>
      </c>
      <c r="L1204" s="304" t="str">
        <f t="shared" si="347"/>
        <v>C</v>
      </c>
      <c r="M1204" s="388" t="s">
        <v>6092</v>
      </c>
      <c r="N1204" s="304"/>
      <c r="O1204" s="304"/>
      <c r="P1204" s="304"/>
      <c r="Q1204" s="304"/>
      <c r="R1204" s="304"/>
      <c r="S1204" s="304"/>
      <c r="T1204" s="304"/>
      <c r="U1204" s="304"/>
      <c r="V1204" s="304"/>
      <c r="W1204" s="310" t="s">
        <v>1718</v>
      </c>
      <c r="X1204" s="304" t="s">
        <v>206</v>
      </c>
      <c r="Y1204" s="366">
        <f t="shared" si="351"/>
        <v>338.6</v>
      </c>
      <c r="Z1204" s="304">
        <v>0.3</v>
      </c>
      <c r="AA1204" s="304"/>
      <c r="AB1204" s="304">
        <v>-999</v>
      </c>
      <c r="AC1204" s="304">
        <v>-999</v>
      </c>
      <c r="AD1204" s="366">
        <v>-999</v>
      </c>
      <c r="AE1204" s="304">
        <v>-999</v>
      </c>
      <c r="AF1204" s="304">
        <v>-999</v>
      </c>
      <c r="AG1204" s="304"/>
      <c r="AH1204" s="304">
        <v>5.7551900000000003E-2</v>
      </c>
      <c r="AI1204" s="385">
        <v>0.17668099999999998</v>
      </c>
      <c r="AJ1204" s="332">
        <v>510</v>
      </c>
      <c r="AK1204" s="304">
        <f t="shared" si="348"/>
        <v>555</v>
      </c>
      <c r="AL1204" s="363">
        <v>0.43</v>
      </c>
      <c r="AM1204" s="389">
        <f t="shared" si="352"/>
        <v>353</v>
      </c>
      <c r="AN1204" s="363">
        <v>0.25</v>
      </c>
      <c r="AO1204" s="304"/>
      <c r="AP1204" s="312" t="s">
        <v>4979</v>
      </c>
      <c r="AQ1204" s="312"/>
      <c r="AR1204" s="312">
        <v>354</v>
      </c>
      <c r="AS1204" s="312">
        <v>345.41899999999998</v>
      </c>
      <c r="AT1204" s="312">
        <v>353</v>
      </c>
      <c r="AU1204" s="329">
        <f>VLOOKUP(C1204,[1]world!$A$2:$B$3555,2,FALSE)</f>
        <v>4</v>
      </c>
      <c r="AV1204" s="329">
        <v>459</v>
      </c>
      <c r="AW1204" s="304">
        <v>0.37</v>
      </c>
      <c r="AX1204" s="304">
        <v>60</v>
      </c>
      <c r="AY1204" s="304">
        <v>-999</v>
      </c>
      <c r="AZ1204" s="304">
        <v>240</v>
      </c>
      <c r="BA1204" s="304">
        <v>-999</v>
      </c>
      <c r="BB1204" s="304">
        <v>-999</v>
      </c>
      <c r="BC1204" s="304">
        <v>-999</v>
      </c>
      <c r="BD1204" s="304">
        <v>-999</v>
      </c>
      <c r="BE1204" s="304">
        <v>-999</v>
      </c>
      <c r="BF1204" s="304">
        <v>-999</v>
      </c>
      <c r="BG1204" s="304">
        <v>-999</v>
      </c>
      <c r="BH1204" s="304">
        <v>-999</v>
      </c>
      <c r="BI1204" s="304">
        <v>-999</v>
      </c>
      <c r="BJ1204" s="304">
        <v>4</v>
      </c>
      <c r="BK1204" s="304" t="s">
        <v>4954</v>
      </c>
      <c r="BL1204" s="304">
        <v>4</v>
      </c>
    </row>
    <row r="1205" spans="1:64" ht="15" hidden="1" customHeight="1" x14ac:dyDescent="0.2">
      <c r="A1205" s="304" t="s">
        <v>4922</v>
      </c>
      <c r="B1205" s="304" t="s">
        <v>5965</v>
      </c>
      <c r="C1205" s="304">
        <v>1215</v>
      </c>
      <c r="D1205" s="349" t="s">
        <v>2518</v>
      </c>
      <c r="E1205" s="309">
        <v>5032</v>
      </c>
      <c r="F1205" s="309"/>
      <c r="G1205" s="324">
        <v>34.393000000000001</v>
      </c>
      <c r="H1205" s="324">
        <v>-117.80500000000001</v>
      </c>
      <c r="I1205" s="324" t="s">
        <v>232</v>
      </c>
      <c r="J1205" s="368">
        <v>488</v>
      </c>
      <c r="K1205" s="331">
        <v>0.1</v>
      </c>
      <c r="L1205" s="304" t="str">
        <f t="shared" si="347"/>
        <v>C</v>
      </c>
      <c r="M1205" s="388">
        <v>0</v>
      </c>
      <c r="N1205" s="304"/>
      <c r="O1205" s="304"/>
      <c r="P1205" s="304"/>
      <c r="Q1205" s="356" t="s">
        <v>5948</v>
      </c>
      <c r="R1205" s="304"/>
      <c r="S1205" s="304"/>
      <c r="T1205" s="304"/>
      <c r="U1205" s="304"/>
      <c r="V1205" s="304"/>
      <c r="W1205" s="304" t="s">
        <v>2519</v>
      </c>
      <c r="X1205" s="304" t="s">
        <v>232</v>
      </c>
      <c r="Y1205" s="366">
        <f t="shared" si="351"/>
        <v>506.6</v>
      </c>
      <c r="Z1205" s="304">
        <v>0.4</v>
      </c>
      <c r="AA1205" s="304"/>
      <c r="AB1205" s="304">
        <v>-999</v>
      </c>
      <c r="AC1205" s="304">
        <v>-999</v>
      </c>
      <c r="AD1205" s="366">
        <v>-999</v>
      </c>
      <c r="AE1205" s="304">
        <v>-999</v>
      </c>
      <c r="AF1205" s="304">
        <v>-999</v>
      </c>
      <c r="AG1205" s="304"/>
      <c r="AH1205" s="304">
        <v>8.8570899999999994E-2</v>
      </c>
      <c r="AI1205" s="312"/>
      <c r="AJ1205" s="332">
        <v>590</v>
      </c>
      <c r="AK1205" s="304">
        <f t="shared" si="348"/>
        <v>555</v>
      </c>
      <c r="AL1205" s="304">
        <f>IF(AH1205&lt;=0.0022,0.2,0.43)</f>
        <v>0.43</v>
      </c>
      <c r="AM1205" s="389">
        <f t="shared" si="352"/>
        <v>515</v>
      </c>
      <c r="AN1205" s="304"/>
      <c r="AO1205" s="304"/>
      <c r="AP1205" s="312" t="s">
        <v>1710</v>
      </c>
      <c r="AQ1205" s="312"/>
      <c r="AR1205" s="312">
        <v>515</v>
      </c>
      <c r="AS1205" s="312">
        <v>622.85900000000004</v>
      </c>
      <c r="AT1205" s="312"/>
      <c r="AU1205" s="329">
        <f>VLOOKUP(C1205,[1]world!$A$2:$B$3555,2,FALSE)</f>
        <v>1</v>
      </c>
      <c r="AV1205" s="329">
        <v>519</v>
      </c>
      <c r="AW1205" s="304">
        <v>0.37</v>
      </c>
      <c r="AX1205" s="304">
        <v>40</v>
      </c>
      <c r="AY1205" s="304">
        <v>-999</v>
      </c>
      <c r="AZ1205" s="304">
        <v>220</v>
      </c>
      <c r="BA1205" s="304">
        <v>-999</v>
      </c>
      <c r="BB1205" s="304">
        <v>-999</v>
      </c>
      <c r="BC1205" s="304">
        <v>-999</v>
      </c>
      <c r="BD1205" s="304">
        <v>-999</v>
      </c>
      <c r="BE1205" s="304">
        <v>-999</v>
      </c>
      <c r="BF1205" s="304">
        <v>-999</v>
      </c>
      <c r="BG1205" s="304">
        <v>-999</v>
      </c>
      <c r="BH1205" s="304">
        <v>-999</v>
      </c>
      <c r="BI1205" s="304">
        <v>-999</v>
      </c>
      <c r="BJ1205" s="304">
        <v>4</v>
      </c>
      <c r="BK1205" s="304" t="s">
        <v>4954</v>
      </c>
      <c r="BL1205" s="304">
        <v>4</v>
      </c>
    </row>
    <row r="1206" spans="1:64" ht="15" hidden="1" customHeight="1" x14ac:dyDescent="0.2">
      <c r="A1206" s="304" t="s">
        <v>4922</v>
      </c>
      <c r="B1206" s="304" t="s">
        <v>5965</v>
      </c>
      <c r="C1206" s="304">
        <v>1216</v>
      </c>
      <c r="D1206" s="349" t="s">
        <v>2394</v>
      </c>
      <c r="E1206" s="309">
        <v>5036</v>
      </c>
      <c r="F1206" s="309"/>
      <c r="G1206" s="324">
        <v>34.192999999999998</v>
      </c>
      <c r="H1206" s="324">
        <v>-117.42700000000001</v>
      </c>
      <c r="I1206" s="324" t="s">
        <v>232</v>
      </c>
      <c r="J1206" s="368">
        <f>EXP(0.35*LN(AM1206)+0.24*LN(Y1206)+0.2*LN(AJ1206)+0.21*LN(AV1206))</f>
        <v>577.30377353499102</v>
      </c>
      <c r="K1206" s="331">
        <f>SQRT(0.35*AN1206^2+0.24*Z1206^2+0.2*AL1206^2+0.21*AW1206^2)</f>
        <v>0.40016121751114264</v>
      </c>
      <c r="L1206" s="304" t="str">
        <f t="shared" si="347"/>
        <v>C</v>
      </c>
      <c r="M1206" s="388" t="s">
        <v>6092</v>
      </c>
      <c r="N1206" s="304"/>
      <c r="O1206" s="310"/>
      <c r="P1206" s="304"/>
      <c r="Q1206" s="310"/>
      <c r="R1206" s="304"/>
      <c r="S1206" s="304"/>
      <c r="T1206" s="304"/>
      <c r="U1206" s="304"/>
      <c r="V1206" s="304"/>
      <c r="W1206" s="310" t="s">
        <v>1812</v>
      </c>
      <c r="X1206" s="304" t="s">
        <v>232</v>
      </c>
      <c r="Y1206" s="366">
        <f t="shared" si="351"/>
        <v>506.6</v>
      </c>
      <c r="Z1206" s="304">
        <v>0.4</v>
      </c>
      <c r="AA1206" s="304"/>
      <c r="AB1206" s="304">
        <v>-999</v>
      </c>
      <c r="AC1206" s="304">
        <v>-999</v>
      </c>
      <c r="AD1206" s="366">
        <v>-999</v>
      </c>
      <c r="AE1206" s="304">
        <v>-999</v>
      </c>
      <c r="AF1206" s="304">
        <v>-999</v>
      </c>
      <c r="AG1206" s="304"/>
      <c r="AH1206" s="304">
        <v>7.1599700000000002E-2</v>
      </c>
      <c r="AI1206" s="312"/>
      <c r="AJ1206" s="332">
        <v>546</v>
      </c>
      <c r="AK1206" s="304">
        <f t="shared" si="348"/>
        <v>555</v>
      </c>
      <c r="AL1206" s="363">
        <v>0.43</v>
      </c>
      <c r="AM1206" s="389">
        <f t="shared" si="352"/>
        <v>748</v>
      </c>
      <c r="AN1206" s="304">
        <v>0.4</v>
      </c>
      <c r="AO1206" s="304"/>
      <c r="AP1206" s="312" t="s">
        <v>6112</v>
      </c>
      <c r="AQ1206" s="312"/>
      <c r="AR1206" s="312">
        <v>748</v>
      </c>
      <c r="AS1206" s="312">
        <v>622.85900000000004</v>
      </c>
      <c r="AT1206" s="312"/>
      <c r="AU1206" s="329">
        <f>VLOOKUP(C1206,[1]world!$A$2:$B$3555,2,FALSE)</f>
        <v>4</v>
      </c>
      <c r="AV1206" s="329">
        <v>459</v>
      </c>
      <c r="AW1206" s="304">
        <v>0.37</v>
      </c>
      <c r="AX1206" s="304">
        <v>40</v>
      </c>
      <c r="AY1206" s="304">
        <v>-999</v>
      </c>
      <c r="AZ1206" s="304">
        <v>280</v>
      </c>
      <c r="BA1206" s="304">
        <v>320</v>
      </c>
      <c r="BB1206" s="304">
        <v>-999</v>
      </c>
      <c r="BC1206" s="304">
        <v>320</v>
      </c>
      <c r="BD1206" s="304">
        <v>-999</v>
      </c>
      <c r="BE1206" s="304">
        <v>-999</v>
      </c>
      <c r="BF1206" s="304">
        <v>-999</v>
      </c>
      <c r="BG1206" s="304">
        <v>-999</v>
      </c>
      <c r="BH1206" s="304">
        <v>-999</v>
      </c>
      <c r="BI1206" s="304">
        <v>-999</v>
      </c>
      <c r="BJ1206" s="304">
        <v>3</v>
      </c>
      <c r="BK1206" s="304" t="s">
        <v>4954</v>
      </c>
      <c r="BL1206" s="304">
        <v>3</v>
      </c>
    </row>
    <row r="1207" spans="1:64" ht="15" hidden="1" customHeight="1" x14ac:dyDescent="0.2">
      <c r="A1207" s="304" t="s">
        <v>4917</v>
      </c>
      <c r="B1207" s="304" t="s">
        <v>5965</v>
      </c>
      <c r="C1207" s="304">
        <v>1217</v>
      </c>
      <c r="D1207" s="349" t="s">
        <v>2137</v>
      </c>
      <c r="E1207" s="309">
        <v>5037</v>
      </c>
      <c r="F1207" s="309"/>
      <c r="G1207" s="324">
        <v>34.004689999999997</v>
      </c>
      <c r="H1207" s="324">
        <v>-117.22393</v>
      </c>
      <c r="I1207" s="324" t="s">
        <v>232</v>
      </c>
      <c r="J1207" s="368">
        <v>488</v>
      </c>
      <c r="K1207" s="331">
        <v>0.1</v>
      </c>
      <c r="L1207" s="304" t="str">
        <f t="shared" si="347"/>
        <v>C</v>
      </c>
      <c r="M1207" s="388">
        <v>0</v>
      </c>
      <c r="N1207" s="304"/>
      <c r="O1207" s="304"/>
      <c r="P1207" s="304"/>
      <c r="Q1207" s="356" t="s">
        <v>5948</v>
      </c>
      <c r="R1207" s="304"/>
      <c r="S1207" s="304"/>
      <c r="T1207" s="304"/>
      <c r="U1207" s="304"/>
      <c r="V1207" s="304"/>
      <c r="W1207" s="304" t="s">
        <v>1702</v>
      </c>
      <c r="X1207" s="304" t="s">
        <v>232</v>
      </c>
      <c r="Y1207" s="366">
        <f t="shared" si="351"/>
        <v>506.6</v>
      </c>
      <c r="Z1207" s="304">
        <v>0.4</v>
      </c>
      <c r="AA1207" s="304"/>
      <c r="AB1207" s="304">
        <v>-999</v>
      </c>
      <c r="AC1207" s="304">
        <v>-999</v>
      </c>
      <c r="AD1207" s="366">
        <v>-999</v>
      </c>
      <c r="AE1207" s="304">
        <v>-999</v>
      </c>
      <c r="AF1207" s="304">
        <v>-999</v>
      </c>
      <c r="AG1207" s="304"/>
      <c r="AH1207" s="304">
        <v>4.8770099999999997E-2</v>
      </c>
      <c r="AI1207" s="312"/>
      <c r="AJ1207" s="332">
        <v>485</v>
      </c>
      <c r="AK1207" s="304">
        <f t="shared" si="348"/>
        <v>425</v>
      </c>
      <c r="AL1207" s="304">
        <f>IF(AH1207&lt;=0.0022,0.2,0.43)</f>
        <v>0.43</v>
      </c>
      <c r="AM1207" s="389">
        <f t="shared" si="352"/>
        <v>455</v>
      </c>
      <c r="AN1207" s="304"/>
      <c r="AO1207" s="304"/>
      <c r="AP1207" s="312" t="s">
        <v>2138</v>
      </c>
      <c r="AQ1207" s="312"/>
      <c r="AR1207" s="312">
        <v>455</v>
      </c>
      <c r="AS1207" s="312">
        <v>438.339</v>
      </c>
      <c r="AT1207" s="312"/>
      <c r="AU1207" s="329">
        <f>VLOOKUP(C1207,[1]world!$A$2:$B$3555,2,FALSE)</f>
        <v>4</v>
      </c>
      <c r="AV1207" s="329">
        <v>459</v>
      </c>
      <c r="AW1207" s="304">
        <v>0.37</v>
      </c>
      <c r="AX1207" s="304">
        <v>60</v>
      </c>
      <c r="AY1207" s="304">
        <v>-999</v>
      </c>
      <c r="AZ1207" s="304">
        <v>300</v>
      </c>
      <c r="BA1207" s="304">
        <v>320</v>
      </c>
      <c r="BB1207" s="304">
        <v>-999</v>
      </c>
      <c r="BC1207" s="304">
        <v>340</v>
      </c>
      <c r="BD1207" s="304">
        <v>-999</v>
      </c>
      <c r="BE1207" s="304">
        <v>-999</v>
      </c>
      <c r="BF1207" s="304">
        <v>-999</v>
      </c>
      <c r="BG1207" s="304">
        <v>-999</v>
      </c>
      <c r="BH1207" s="304">
        <v>-999</v>
      </c>
      <c r="BI1207" s="304">
        <v>-999</v>
      </c>
      <c r="BJ1207" s="304">
        <v>3</v>
      </c>
      <c r="BK1207" s="304" t="s">
        <v>4954</v>
      </c>
      <c r="BL1207" s="304">
        <v>3</v>
      </c>
    </row>
    <row r="1208" spans="1:64" ht="15" hidden="1" customHeight="1" x14ac:dyDescent="0.2">
      <c r="A1208" s="304" t="s">
        <v>4922</v>
      </c>
      <c r="B1208" s="304" t="s">
        <v>5965</v>
      </c>
      <c r="C1208" s="304">
        <v>1218</v>
      </c>
      <c r="D1208" s="349" t="s">
        <v>2266</v>
      </c>
      <c r="E1208" s="309">
        <v>5075</v>
      </c>
      <c r="F1208" s="309"/>
      <c r="G1208" s="324">
        <v>34.088000000000001</v>
      </c>
      <c r="H1208" s="324">
        <v>-116.919</v>
      </c>
      <c r="I1208" s="324" t="s">
        <v>232</v>
      </c>
      <c r="J1208" s="368">
        <f t="shared" ref="J1208:J1214" si="358">EXP(0.35*LN(AM1208)+0.24*LN(Y1208)+0.2*LN(AJ1208)+0.21*LN(AV1208))</f>
        <v>446.11958530535043</v>
      </c>
      <c r="K1208" s="331">
        <f t="shared" ref="K1208:K1214" si="359">SQRT(0.35*AN1208^2+0.24*Z1208^2+0.2*AL1208^2+0.21*AW1208^2)</f>
        <v>0.33046028505707004</v>
      </c>
      <c r="L1208" s="304" t="str">
        <f t="shared" si="347"/>
        <v>C</v>
      </c>
      <c r="M1208" s="388" t="s">
        <v>6092</v>
      </c>
      <c r="N1208" s="304"/>
      <c r="O1208" s="304"/>
      <c r="P1208" s="304"/>
      <c r="Q1208" s="304"/>
      <c r="R1208" s="304"/>
      <c r="S1208" s="304"/>
      <c r="T1208" s="304"/>
      <c r="U1208" s="304"/>
      <c r="V1208" s="304"/>
      <c r="W1208" s="304" t="s">
        <v>583</v>
      </c>
      <c r="X1208" s="304" t="s">
        <v>205</v>
      </c>
      <c r="Y1208" s="366">
        <f t="shared" si="351"/>
        <v>424.8</v>
      </c>
      <c r="Z1208" s="304">
        <v>0.3</v>
      </c>
      <c r="AA1208" s="304"/>
      <c r="AB1208" s="304">
        <v>-999</v>
      </c>
      <c r="AC1208" s="304">
        <v>-999</v>
      </c>
      <c r="AD1208" s="366">
        <v>-999</v>
      </c>
      <c r="AE1208" s="304">
        <v>-999</v>
      </c>
      <c r="AF1208" s="304">
        <v>-999</v>
      </c>
      <c r="AG1208" s="304"/>
      <c r="AH1208" s="304">
        <v>9.5500600000000005E-2</v>
      </c>
      <c r="AI1208" s="385">
        <v>0.302014</v>
      </c>
      <c r="AJ1208" s="332">
        <v>608</v>
      </c>
      <c r="AK1208" s="304">
        <f t="shared" si="348"/>
        <v>555</v>
      </c>
      <c r="AL1208" s="363">
        <v>0.43</v>
      </c>
      <c r="AM1208" s="389">
        <f t="shared" si="352"/>
        <v>353</v>
      </c>
      <c r="AN1208" s="363">
        <v>0.25</v>
      </c>
      <c r="AO1208" s="304"/>
      <c r="AP1208" s="312" t="s">
        <v>4979</v>
      </c>
      <c r="AQ1208" s="312"/>
      <c r="AR1208" s="312">
        <v>354</v>
      </c>
      <c r="AS1208" s="312">
        <v>345.41899999999998</v>
      </c>
      <c r="AT1208" s="312">
        <v>353</v>
      </c>
      <c r="AU1208" s="329">
        <f>VLOOKUP(C1208,[1]world!$A$2:$B$3555,2,FALSE)</f>
        <v>1</v>
      </c>
      <c r="AV1208" s="329">
        <v>519</v>
      </c>
      <c r="AW1208" s="304">
        <v>0.37</v>
      </c>
      <c r="AX1208" s="304">
        <v>60</v>
      </c>
      <c r="AY1208" s="304">
        <v>-999</v>
      </c>
      <c r="AZ1208" s="304">
        <v>300</v>
      </c>
      <c r="BA1208" s="304">
        <v>-999</v>
      </c>
      <c r="BB1208" s="304">
        <v>-999</v>
      </c>
      <c r="BC1208" s="304">
        <v>-999</v>
      </c>
      <c r="BD1208" s="304">
        <v>-999</v>
      </c>
      <c r="BE1208" s="304">
        <v>-999</v>
      </c>
      <c r="BF1208" s="304">
        <v>-999</v>
      </c>
      <c r="BG1208" s="304">
        <v>-999</v>
      </c>
      <c r="BH1208" s="304">
        <v>-999</v>
      </c>
      <c r="BI1208" s="304">
        <v>-999</v>
      </c>
      <c r="BJ1208" s="304">
        <v>4</v>
      </c>
      <c r="BK1208" s="304" t="s">
        <v>4954</v>
      </c>
      <c r="BL1208" s="304">
        <v>4</v>
      </c>
    </row>
    <row r="1209" spans="1:64" ht="15" hidden="1" customHeight="1" x14ac:dyDescent="0.2">
      <c r="A1209" s="304" t="s">
        <v>4917</v>
      </c>
      <c r="B1209" s="304" t="s">
        <v>5965</v>
      </c>
      <c r="C1209" s="304">
        <v>1219</v>
      </c>
      <c r="D1209" s="349" t="s">
        <v>2257</v>
      </c>
      <c r="E1209" s="309">
        <v>5076</v>
      </c>
      <c r="F1209" s="309"/>
      <c r="G1209" s="324">
        <v>34.079000000000001</v>
      </c>
      <c r="H1209" s="324">
        <v>-117.045</v>
      </c>
      <c r="I1209" s="324" t="s">
        <v>232</v>
      </c>
      <c r="J1209" s="368">
        <f t="shared" si="358"/>
        <v>392.23178243856847</v>
      </c>
      <c r="K1209" s="331">
        <f t="shared" si="359"/>
        <v>0.33046028505707004</v>
      </c>
      <c r="L1209" s="304" t="str">
        <f t="shared" si="347"/>
        <v>C</v>
      </c>
      <c r="M1209" s="388" t="s">
        <v>6092</v>
      </c>
      <c r="N1209" s="304"/>
      <c r="O1209" s="304"/>
      <c r="P1209" s="304"/>
      <c r="Q1209" s="304"/>
      <c r="R1209" s="304"/>
      <c r="S1209" s="304"/>
      <c r="T1209" s="304"/>
      <c r="U1209" s="304"/>
      <c r="V1209" s="304"/>
      <c r="W1209" s="304" t="s">
        <v>1579</v>
      </c>
      <c r="X1209" s="304" t="s">
        <v>206</v>
      </c>
      <c r="Y1209" s="366">
        <f t="shared" si="351"/>
        <v>338.6</v>
      </c>
      <c r="Z1209" s="304">
        <v>0.3</v>
      </c>
      <c r="AA1209" s="304"/>
      <c r="AB1209" s="304">
        <v>-999</v>
      </c>
      <c r="AC1209" s="304">
        <v>-999</v>
      </c>
      <c r="AD1209" s="366">
        <v>-999</v>
      </c>
      <c r="AE1209" s="304">
        <v>-999</v>
      </c>
      <c r="AF1209" s="304">
        <v>-999</v>
      </c>
      <c r="AG1209" s="304"/>
      <c r="AH1209" s="304">
        <v>8.3916199999999996E-2</v>
      </c>
      <c r="AI1209" s="312"/>
      <c r="AJ1209" s="332">
        <v>578</v>
      </c>
      <c r="AK1209" s="304">
        <f t="shared" si="348"/>
        <v>555</v>
      </c>
      <c r="AL1209" s="363">
        <v>0.43</v>
      </c>
      <c r="AM1209" s="389">
        <f t="shared" si="352"/>
        <v>387</v>
      </c>
      <c r="AN1209" s="363">
        <v>0.25</v>
      </c>
      <c r="AO1209" s="304"/>
      <c r="AP1209" s="312" t="s">
        <v>1600</v>
      </c>
      <c r="AQ1209" s="312"/>
      <c r="AR1209" s="312">
        <v>387</v>
      </c>
      <c r="AS1209" s="312">
        <v>370.78899999999999</v>
      </c>
      <c r="AT1209" s="312"/>
      <c r="AU1209" s="329">
        <f>VLOOKUP(C1209,[1]world!$A$2:$B$3555,2,FALSE)</f>
        <v>11</v>
      </c>
      <c r="AV1209" s="329">
        <v>328</v>
      </c>
      <c r="AW1209" s="304">
        <v>0.37</v>
      </c>
      <c r="AX1209" s="304">
        <v>60</v>
      </c>
      <c r="AY1209" s="304">
        <v>-999</v>
      </c>
      <c r="AZ1209" s="304">
        <v>340</v>
      </c>
      <c r="BA1209" s="304">
        <v>320</v>
      </c>
      <c r="BB1209" s="304">
        <v>-999</v>
      </c>
      <c r="BC1209" s="304">
        <v>320</v>
      </c>
      <c r="BD1209" s="304">
        <v>-999</v>
      </c>
      <c r="BE1209" s="304">
        <v>-999</v>
      </c>
      <c r="BF1209" s="304">
        <v>-999</v>
      </c>
      <c r="BG1209" s="304">
        <v>-999</v>
      </c>
      <c r="BH1209" s="304">
        <v>-999</v>
      </c>
      <c r="BI1209" s="304">
        <v>-999</v>
      </c>
      <c r="BJ1209" s="304">
        <v>3</v>
      </c>
      <c r="BK1209" s="304" t="s">
        <v>4954</v>
      </c>
      <c r="BL1209" s="304">
        <v>3</v>
      </c>
    </row>
    <row r="1210" spans="1:64" ht="15" hidden="1" customHeight="1" x14ac:dyDescent="0.2">
      <c r="A1210" s="304" t="s">
        <v>4922</v>
      </c>
      <c r="B1210" s="304" t="s">
        <v>5965</v>
      </c>
      <c r="C1210" s="304">
        <v>1220</v>
      </c>
      <c r="D1210" s="349" t="s">
        <v>2332</v>
      </c>
      <c r="E1210" s="309">
        <v>5161</v>
      </c>
      <c r="F1210" s="309"/>
      <c r="G1210" s="324">
        <v>34.136000000000003</v>
      </c>
      <c r="H1210" s="324">
        <v>-117.21299999999999</v>
      </c>
      <c r="I1210" s="324" t="s">
        <v>232</v>
      </c>
      <c r="J1210" s="368">
        <f t="shared" si="358"/>
        <v>377.82921070218106</v>
      </c>
      <c r="K1210" s="331">
        <f t="shared" si="359"/>
        <v>0.33046028505707004</v>
      </c>
      <c r="L1210" s="304" t="str">
        <f t="shared" si="347"/>
        <v>C</v>
      </c>
      <c r="M1210" s="388" t="s">
        <v>6092</v>
      </c>
      <c r="N1210" s="304"/>
      <c r="O1210" s="310"/>
      <c r="P1210" s="304"/>
      <c r="Q1210" s="310"/>
      <c r="R1210" s="304"/>
      <c r="S1210" s="304"/>
      <c r="T1210" s="304"/>
      <c r="U1210" s="304"/>
      <c r="V1210" s="304"/>
      <c r="W1210" s="304" t="s">
        <v>286</v>
      </c>
      <c r="X1210" s="304" t="s">
        <v>213</v>
      </c>
      <c r="Y1210" s="366">
        <f t="shared" si="351"/>
        <v>274.5</v>
      </c>
      <c r="Z1210" s="304">
        <v>0.3</v>
      </c>
      <c r="AA1210" s="304"/>
      <c r="AB1210" s="304">
        <v>-999</v>
      </c>
      <c r="AC1210" s="304">
        <v>-999</v>
      </c>
      <c r="AD1210" s="366">
        <v>-999</v>
      </c>
      <c r="AE1210" s="304">
        <v>-999</v>
      </c>
      <c r="AF1210" s="304">
        <v>-999</v>
      </c>
      <c r="AG1210" s="304"/>
      <c r="AH1210" s="304">
        <v>5.7165199999999999E-2</v>
      </c>
      <c r="AI1210" s="385">
        <v>0.14075300000000002</v>
      </c>
      <c r="AJ1210" s="332">
        <v>509</v>
      </c>
      <c r="AK1210" s="304">
        <f t="shared" si="348"/>
        <v>555</v>
      </c>
      <c r="AL1210" s="363">
        <v>0.43</v>
      </c>
      <c r="AM1210" s="389">
        <f t="shared" si="352"/>
        <v>353</v>
      </c>
      <c r="AN1210" s="363">
        <v>0.25</v>
      </c>
      <c r="AO1210" s="304"/>
      <c r="AP1210" s="312" t="s">
        <v>4979</v>
      </c>
      <c r="AQ1210" s="312"/>
      <c r="AR1210" s="312">
        <v>354</v>
      </c>
      <c r="AS1210" s="312">
        <v>345.41899999999998</v>
      </c>
      <c r="AT1210" s="312">
        <v>353</v>
      </c>
      <c r="AU1210" s="329">
        <f>VLOOKUP(C1210,[1]world!$A$2:$B$3555,2,FALSE)</f>
        <v>4</v>
      </c>
      <c r="AV1210" s="329">
        <v>459</v>
      </c>
      <c r="AW1210" s="304">
        <v>0.37</v>
      </c>
      <c r="AX1210" s="304">
        <v>60</v>
      </c>
      <c r="AY1210" s="304">
        <v>-999</v>
      </c>
      <c r="AZ1210" s="304">
        <v>320</v>
      </c>
      <c r="BA1210" s="304">
        <v>320</v>
      </c>
      <c r="BB1210" s="304">
        <v>-999</v>
      </c>
      <c r="BC1210" s="304">
        <v>320</v>
      </c>
      <c r="BD1210" s="304">
        <v>-999</v>
      </c>
      <c r="BE1210" s="304">
        <v>-999</v>
      </c>
      <c r="BF1210" s="304">
        <v>-999</v>
      </c>
      <c r="BG1210" s="304">
        <v>-999</v>
      </c>
      <c r="BH1210" s="304">
        <v>-999</v>
      </c>
      <c r="BI1210" s="304">
        <v>-999</v>
      </c>
      <c r="BJ1210" s="304">
        <v>3</v>
      </c>
      <c r="BK1210" s="304" t="s">
        <v>4954</v>
      </c>
      <c r="BL1210" s="304">
        <v>3</v>
      </c>
    </row>
    <row r="1211" spans="1:64" ht="15" hidden="1" customHeight="1" x14ac:dyDescent="0.2">
      <c r="A1211" s="304" t="s">
        <v>4922</v>
      </c>
      <c r="B1211" s="304" t="s">
        <v>5965</v>
      </c>
      <c r="C1211" s="304">
        <v>1221</v>
      </c>
      <c r="D1211" s="349" t="s">
        <v>2238</v>
      </c>
      <c r="E1211" s="309">
        <v>5162</v>
      </c>
      <c r="F1211" s="309"/>
      <c r="G1211" s="324">
        <v>34.067</v>
      </c>
      <c r="H1211" s="324">
        <v>-117.117</v>
      </c>
      <c r="I1211" s="324" t="s">
        <v>232</v>
      </c>
      <c r="J1211" s="368">
        <f t="shared" si="358"/>
        <v>364.271459560631</v>
      </c>
      <c r="K1211" s="331">
        <f t="shared" si="359"/>
        <v>0.33046028505707004</v>
      </c>
      <c r="L1211" s="304" t="str">
        <f t="shared" si="347"/>
        <v>C</v>
      </c>
      <c r="M1211" s="388" t="s">
        <v>6092</v>
      </c>
      <c r="N1211" s="304"/>
      <c r="O1211" s="304"/>
      <c r="P1211" s="304"/>
      <c r="Q1211" s="304"/>
      <c r="R1211" s="304"/>
      <c r="S1211" s="304"/>
      <c r="T1211" s="304"/>
      <c r="U1211" s="304"/>
      <c r="V1211" s="304"/>
      <c r="W1211" s="304" t="s">
        <v>286</v>
      </c>
      <c r="X1211" s="304" t="s">
        <v>213</v>
      </c>
      <c r="Y1211" s="366">
        <f t="shared" si="351"/>
        <v>274.5</v>
      </c>
      <c r="Z1211" s="304">
        <v>0.3</v>
      </c>
      <c r="AA1211" s="304"/>
      <c r="AB1211" s="304">
        <v>-999</v>
      </c>
      <c r="AC1211" s="304">
        <v>-999</v>
      </c>
      <c r="AD1211" s="366">
        <v>-999</v>
      </c>
      <c r="AE1211" s="304">
        <v>-999</v>
      </c>
      <c r="AF1211" s="304">
        <v>-999</v>
      </c>
      <c r="AG1211" s="304"/>
      <c r="AH1211" s="304">
        <v>3.38397E-2</v>
      </c>
      <c r="AI1211" s="385">
        <v>0.112538</v>
      </c>
      <c r="AJ1211" s="332">
        <v>424</v>
      </c>
      <c r="AK1211" s="304">
        <f t="shared" si="348"/>
        <v>425</v>
      </c>
      <c r="AL1211" s="363">
        <v>0.43</v>
      </c>
      <c r="AM1211" s="389">
        <f t="shared" si="352"/>
        <v>353</v>
      </c>
      <c r="AN1211" s="363">
        <v>0.25</v>
      </c>
      <c r="AO1211" s="304"/>
      <c r="AP1211" s="312" t="s">
        <v>6113</v>
      </c>
      <c r="AQ1211" s="312"/>
      <c r="AR1211" s="312">
        <v>280</v>
      </c>
      <c r="AS1211" s="312">
        <v>271.44099999999997</v>
      </c>
      <c r="AT1211" s="312">
        <v>353</v>
      </c>
      <c r="AU1211" s="329">
        <f>VLOOKUP(C1211,[1]world!$A$2:$B$3555,2,FALSE)</f>
        <v>4</v>
      </c>
      <c r="AV1211" s="329">
        <v>459</v>
      </c>
      <c r="AW1211" s="304">
        <v>0.37</v>
      </c>
      <c r="AX1211" s="304">
        <v>80</v>
      </c>
      <c r="AY1211" s="304">
        <v>-999</v>
      </c>
      <c r="AZ1211" s="304">
        <v>340</v>
      </c>
      <c r="BA1211" s="304">
        <v>320</v>
      </c>
      <c r="BB1211" s="304">
        <v>-999</v>
      </c>
      <c r="BC1211" s="304">
        <v>320</v>
      </c>
      <c r="BD1211" s="304">
        <v>-999</v>
      </c>
      <c r="BE1211" s="304">
        <v>-999</v>
      </c>
      <c r="BF1211" s="304">
        <v>-999</v>
      </c>
      <c r="BG1211" s="304">
        <v>-999</v>
      </c>
      <c r="BH1211" s="304">
        <v>-999</v>
      </c>
      <c r="BI1211" s="304">
        <v>-999</v>
      </c>
      <c r="BJ1211" s="304">
        <v>3</v>
      </c>
      <c r="BK1211" s="304" t="s">
        <v>4954</v>
      </c>
      <c r="BL1211" s="304">
        <v>3</v>
      </c>
    </row>
    <row r="1212" spans="1:64" ht="15" hidden="1" customHeight="1" x14ac:dyDescent="0.2">
      <c r="A1212" s="304" t="s">
        <v>4917</v>
      </c>
      <c r="B1212" s="304" t="s">
        <v>5965</v>
      </c>
      <c r="C1212" s="304">
        <v>1222</v>
      </c>
      <c r="D1212" s="349" t="s">
        <v>1703</v>
      </c>
      <c r="E1212" s="309">
        <v>5220</v>
      </c>
      <c r="F1212" s="309"/>
      <c r="G1212" s="324">
        <v>33.193730000000002</v>
      </c>
      <c r="H1212" s="324">
        <v>-116.3289</v>
      </c>
      <c r="I1212" s="324" t="s">
        <v>232</v>
      </c>
      <c r="J1212" s="368">
        <f t="shared" si="358"/>
        <v>372.01132057768319</v>
      </c>
      <c r="K1212" s="331">
        <f t="shared" si="359"/>
        <v>0.33046028505707004</v>
      </c>
      <c r="L1212" s="304" t="str">
        <f t="shared" si="347"/>
        <v>C</v>
      </c>
      <c r="M1212" s="388" t="s">
        <v>6092</v>
      </c>
      <c r="N1212" s="304"/>
      <c r="O1212" s="310"/>
      <c r="P1212" s="304"/>
      <c r="Q1212" s="310"/>
      <c r="R1212" s="304"/>
      <c r="S1212" s="304"/>
      <c r="T1212" s="304"/>
      <c r="U1212" s="304"/>
      <c r="V1212" s="304"/>
      <c r="W1212" s="304" t="s">
        <v>286</v>
      </c>
      <c r="X1212" s="304" t="s">
        <v>213</v>
      </c>
      <c r="Y1212" s="366">
        <f t="shared" si="351"/>
        <v>274.5</v>
      </c>
      <c r="Z1212" s="304">
        <v>0.3</v>
      </c>
      <c r="AA1212" s="304"/>
      <c r="AB1212" s="304">
        <v>-999</v>
      </c>
      <c r="AC1212" s="304">
        <v>-999</v>
      </c>
      <c r="AD1212" s="366">
        <v>-999</v>
      </c>
      <c r="AE1212" s="304">
        <v>-999</v>
      </c>
      <c r="AF1212" s="304">
        <v>-999</v>
      </c>
      <c r="AG1212" s="304"/>
      <c r="AH1212" s="304">
        <v>4.52539E-2</v>
      </c>
      <c r="AI1212" s="385">
        <v>0.14662600000000001</v>
      </c>
      <c r="AJ1212" s="332">
        <v>471</v>
      </c>
      <c r="AK1212" s="304">
        <f t="shared" si="348"/>
        <v>425</v>
      </c>
      <c r="AL1212" s="363">
        <v>0.43</v>
      </c>
      <c r="AM1212" s="389">
        <f t="shared" si="352"/>
        <v>353</v>
      </c>
      <c r="AN1212" s="363">
        <v>0.25</v>
      </c>
      <c r="AO1212" s="304"/>
      <c r="AP1212" s="312" t="s">
        <v>6113</v>
      </c>
      <c r="AQ1212" s="312"/>
      <c r="AR1212" s="312">
        <v>280</v>
      </c>
      <c r="AS1212" s="312">
        <v>271.44099999999997</v>
      </c>
      <c r="AT1212" s="312">
        <v>353</v>
      </c>
      <c r="AU1212" s="329">
        <f>VLOOKUP(C1212,[1]world!$A$2:$B$3555,2,FALSE)</f>
        <v>4</v>
      </c>
      <c r="AV1212" s="329">
        <v>459</v>
      </c>
      <c r="AW1212" s="304">
        <v>0.37</v>
      </c>
      <c r="AX1212" s="304">
        <v>80</v>
      </c>
      <c r="AY1212" s="304">
        <v>-999</v>
      </c>
      <c r="AZ1212" s="304">
        <v>320</v>
      </c>
      <c r="BA1212" s="304">
        <v>120</v>
      </c>
      <c r="BB1212" s="304">
        <v>-999</v>
      </c>
      <c r="BC1212" s="304">
        <v>120</v>
      </c>
      <c r="BD1212" s="304">
        <v>-999</v>
      </c>
      <c r="BE1212" s="304">
        <v>-999</v>
      </c>
      <c r="BF1212" s="304">
        <v>-999</v>
      </c>
      <c r="BG1212" s="304">
        <v>-999</v>
      </c>
      <c r="BH1212" s="304">
        <v>-999</v>
      </c>
      <c r="BI1212" s="304">
        <v>-999</v>
      </c>
      <c r="BJ1212" s="304">
        <v>3</v>
      </c>
      <c r="BK1212" s="304" t="s">
        <v>4954</v>
      </c>
      <c r="BL1212" s="304">
        <v>3</v>
      </c>
    </row>
    <row r="1213" spans="1:64" ht="15" hidden="1" customHeight="1" x14ac:dyDescent="0.2">
      <c r="A1213" s="304" t="s">
        <v>4917</v>
      </c>
      <c r="B1213" s="304" t="s">
        <v>5965</v>
      </c>
      <c r="C1213" s="304">
        <v>1223</v>
      </c>
      <c r="D1213" s="349" t="s">
        <v>1828</v>
      </c>
      <c r="E1213" s="309">
        <v>5222</v>
      </c>
      <c r="F1213" s="309"/>
      <c r="G1213" s="324">
        <v>33.602200000000003</v>
      </c>
      <c r="H1213" s="324">
        <v>-116.756</v>
      </c>
      <c r="I1213" s="324" t="s">
        <v>232</v>
      </c>
      <c r="J1213" s="368">
        <f t="shared" si="358"/>
        <v>444.42795624563757</v>
      </c>
      <c r="K1213" s="331">
        <f t="shared" si="359"/>
        <v>0.35497042130295869</v>
      </c>
      <c r="L1213" s="304" t="str">
        <f t="shared" si="347"/>
        <v>C</v>
      </c>
      <c r="M1213" s="388" t="s">
        <v>6092</v>
      </c>
      <c r="N1213" s="304"/>
      <c r="O1213" s="304"/>
      <c r="P1213" s="304"/>
      <c r="Q1213" s="304"/>
      <c r="R1213" s="304"/>
      <c r="S1213" s="304"/>
      <c r="T1213" s="304"/>
      <c r="U1213" s="304"/>
      <c r="V1213" s="304"/>
      <c r="W1213" s="304" t="s">
        <v>1644</v>
      </c>
      <c r="X1213" s="304" t="s">
        <v>232</v>
      </c>
      <c r="Y1213" s="366">
        <f t="shared" si="351"/>
        <v>506.6</v>
      </c>
      <c r="Z1213" s="304">
        <v>0.4</v>
      </c>
      <c r="AA1213" s="304"/>
      <c r="AB1213" s="304">
        <v>-999</v>
      </c>
      <c r="AC1213" s="304">
        <v>-999</v>
      </c>
      <c r="AD1213" s="366">
        <v>-999</v>
      </c>
      <c r="AE1213" s="304">
        <v>-999</v>
      </c>
      <c r="AF1213" s="304">
        <v>-999</v>
      </c>
      <c r="AG1213" s="304"/>
      <c r="AH1213" s="304">
        <v>4.1833099999999998E-2</v>
      </c>
      <c r="AI1213" s="385">
        <v>0.101717</v>
      </c>
      <c r="AJ1213" s="332">
        <v>457</v>
      </c>
      <c r="AK1213" s="304">
        <f t="shared" si="348"/>
        <v>425</v>
      </c>
      <c r="AL1213" s="363">
        <v>0.43</v>
      </c>
      <c r="AM1213" s="389">
        <f t="shared" si="352"/>
        <v>353</v>
      </c>
      <c r="AN1213" s="363">
        <v>0.25</v>
      </c>
      <c r="AO1213" s="304"/>
      <c r="AP1213" s="312" t="s">
        <v>4980</v>
      </c>
      <c r="AQ1213" s="312"/>
      <c r="AR1213" s="312">
        <v>349</v>
      </c>
      <c r="AS1213" s="342">
        <v>684.93499999999995</v>
      </c>
      <c r="AT1213" s="312">
        <v>353</v>
      </c>
      <c r="AU1213" s="329">
        <f>VLOOKUP(C1213,[1]world!$A$2:$B$3555,2,FALSE)</f>
        <v>3</v>
      </c>
      <c r="AV1213" s="329">
        <v>547</v>
      </c>
      <c r="AW1213" s="304">
        <v>0.37</v>
      </c>
      <c r="AX1213" s="304">
        <v>60</v>
      </c>
      <c r="AY1213" s="304">
        <v>-999</v>
      </c>
      <c r="AZ1213" s="304">
        <v>240</v>
      </c>
      <c r="BA1213" s="304">
        <v>-999</v>
      </c>
      <c r="BB1213" s="304">
        <v>-999</v>
      </c>
      <c r="BC1213" s="304">
        <v>-999</v>
      </c>
      <c r="BD1213" s="304">
        <v>-999</v>
      </c>
      <c r="BE1213" s="304">
        <v>-999</v>
      </c>
      <c r="BF1213" s="304">
        <v>-999</v>
      </c>
      <c r="BG1213" s="304">
        <v>-999</v>
      </c>
      <c r="BH1213" s="304">
        <v>-999</v>
      </c>
      <c r="BI1213" s="304">
        <v>-999</v>
      </c>
      <c r="BJ1213" s="304">
        <v>4</v>
      </c>
      <c r="BK1213" s="304" t="s">
        <v>4954</v>
      </c>
      <c r="BL1213" s="304">
        <v>4</v>
      </c>
    </row>
    <row r="1214" spans="1:64" ht="15" hidden="1" customHeight="1" x14ac:dyDescent="0.2">
      <c r="A1214" s="304" t="s">
        <v>4917</v>
      </c>
      <c r="B1214" s="304" t="s">
        <v>5965</v>
      </c>
      <c r="C1214" s="304">
        <v>1224</v>
      </c>
      <c r="D1214" s="349" t="s">
        <v>1809</v>
      </c>
      <c r="E1214" s="309">
        <v>5223</v>
      </c>
      <c r="F1214" s="309"/>
      <c r="G1214" s="324">
        <v>33.577829999999999</v>
      </c>
      <c r="H1214" s="324">
        <v>-116.58987</v>
      </c>
      <c r="I1214" s="324" t="s">
        <v>232</v>
      </c>
      <c r="J1214" s="368">
        <f t="shared" si="358"/>
        <v>377.71043297705467</v>
      </c>
      <c r="K1214" s="331">
        <f t="shared" si="359"/>
        <v>0.33046028505707004</v>
      </c>
      <c r="L1214" s="304" t="str">
        <f t="shared" si="347"/>
        <v>C</v>
      </c>
      <c r="M1214" s="388" t="s">
        <v>6092</v>
      </c>
      <c r="N1214" s="304"/>
      <c r="O1214" s="304"/>
      <c r="P1214" s="304"/>
      <c r="Q1214" s="304"/>
      <c r="R1214" s="304"/>
      <c r="S1214" s="304"/>
      <c r="T1214" s="304"/>
      <c r="U1214" s="304"/>
      <c r="V1214" s="304"/>
      <c r="W1214" s="304" t="s">
        <v>246</v>
      </c>
      <c r="X1214" s="304" t="s">
        <v>205</v>
      </c>
      <c r="Y1214" s="366">
        <f t="shared" si="351"/>
        <v>424.8</v>
      </c>
      <c r="Z1214" s="304">
        <v>0.3</v>
      </c>
      <c r="AA1214" s="304"/>
      <c r="AB1214" s="304">
        <v>-999</v>
      </c>
      <c r="AC1214" s="304">
        <v>-999</v>
      </c>
      <c r="AD1214" s="366">
        <v>-999</v>
      </c>
      <c r="AE1214" s="304">
        <v>-999</v>
      </c>
      <c r="AF1214" s="304">
        <v>-999</v>
      </c>
      <c r="AG1214" s="304"/>
      <c r="AH1214" s="304">
        <v>1.7870500000000001E-2</v>
      </c>
      <c r="AI1214" s="385">
        <v>0.139542</v>
      </c>
      <c r="AJ1214" s="332">
        <v>359</v>
      </c>
      <c r="AK1214" s="304">
        <f t="shared" si="348"/>
        <v>270</v>
      </c>
      <c r="AL1214" s="363">
        <v>0.43</v>
      </c>
      <c r="AM1214" s="389">
        <f t="shared" si="352"/>
        <v>353</v>
      </c>
      <c r="AN1214" s="363">
        <v>0.25</v>
      </c>
      <c r="AO1214" s="304"/>
      <c r="AP1214" s="312" t="s">
        <v>4980</v>
      </c>
      <c r="AQ1214" s="312"/>
      <c r="AR1214" s="312">
        <v>349</v>
      </c>
      <c r="AS1214" s="312">
        <v>338.53899999999999</v>
      </c>
      <c r="AT1214" s="312">
        <v>353</v>
      </c>
      <c r="AU1214" s="329">
        <f>VLOOKUP(C1214,[1]world!$A$2:$B$3555,2,FALSE)</f>
        <v>7</v>
      </c>
      <c r="AV1214" s="329">
        <v>388</v>
      </c>
      <c r="AW1214" s="304">
        <v>0.37</v>
      </c>
      <c r="AX1214" s="304">
        <v>60</v>
      </c>
      <c r="AY1214" s="304">
        <v>-999</v>
      </c>
      <c r="AZ1214" s="304">
        <v>280</v>
      </c>
      <c r="BA1214" s="304">
        <v>20</v>
      </c>
      <c r="BB1214" s="304">
        <v>-999</v>
      </c>
      <c r="BC1214" s="304">
        <v>20</v>
      </c>
      <c r="BD1214" s="304">
        <v>-999</v>
      </c>
      <c r="BE1214" s="304">
        <v>-999</v>
      </c>
      <c r="BF1214" s="304">
        <v>-999</v>
      </c>
      <c r="BG1214" s="304">
        <v>-999</v>
      </c>
      <c r="BH1214" s="304">
        <v>-999</v>
      </c>
      <c r="BI1214" s="304">
        <v>-999</v>
      </c>
      <c r="BJ1214" s="304">
        <v>3</v>
      </c>
      <c r="BK1214" s="304" t="s">
        <v>4954</v>
      </c>
      <c r="BL1214" s="304">
        <v>3</v>
      </c>
    </row>
    <row r="1215" spans="1:64" ht="15" hidden="1" customHeight="1" x14ac:dyDescent="0.2">
      <c r="A1215" s="304" t="s">
        <v>4917</v>
      </c>
      <c r="B1215" s="304" t="s">
        <v>5965</v>
      </c>
      <c r="C1215" s="304">
        <v>1225</v>
      </c>
      <c r="D1215" s="349" t="s">
        <v>1889</v>
      </c>
      <c r="E1215" s="309">
        <v>5232</v>
      </c>
      <c r="F1215" s="309"/>
      <c r="G1215" s="324">
        <v>33.707700000000003</v>
      </c>
      <c r="H1215" s="324">
        <v>-116.717</v>
      </c>
      <c r="I1215" s="324" t="s">
        <v>232</v>
      </c>
      <c r="J1215" s="368">
        <f>P1215</f>
        <v>845.41</v>
      </c>
      <c r="K1215" s="331">
        <v>0.1</v>
      </c>
      <c r="L1215" s="304" t="str">
        <f t="shared" si="347"/>
        <v>B</v>
      </c>
      <c r="M1215" s="388">
        <v>0</v>
      </c>
      <c r="N1215" s="304"/>
      <c r="O1215" s="304">
        <v>130</v>
      </c>
      <c r="P1215" s="304">
        <v>845.41</v>
      </c>
      <c r="Q1215" s="304">
        <v>86</v>
      </c>
      <c r="R1215" s="304" t="s">
        <v>5948</v>
      </c>
      <c r="S1215" s="304"/>
      <c r="T1215" s="304"/>
      <c r="U1215" s="304"/>
      <c r="V1215" s="304"/>
      <c r="W1215" s="310" t="s">
        <v>1644</v>
      </c>
      <c r="X1215" s="304" t="s">
        <v>232</v>
      </c>
      <c r="Y1215" s="366">
        <f t="shared" si="351"/>
        <v>506.6</v>
      </c>
      <c r="Z1215" s="304">
        <v>0.4</v>
      </c>
      <c r="AA1215" s="304"/>
      <c r="AB1215" s="304">
        <v>-999</v>
      </c>
      <c r="AC1215" s="304">
        <v>-999</v>
      </c>
      <c r="AD1215" s="366">
        <v>-999</v>
      </c>
      <c r="AE1215" s="304">
        <v>-999</v>
      </c>
      <c r="AF1215" s="304">
        <v>-999</v>
      </c>
      <c r="AG1215" s="304"/>
      <c r="AH1215" s="304">
        <v>2.79265E-2</v>
      </c>
      <c r="AI1215" s="312"/>
      <c r="AJ1215" s="332">
        <v>400</v>
      </c>
      <c r="AK1215" s="304">
        <f t="shared" si="348"/>
        <v>425</v>
      </c>
      <c r="AL1215" s="304">
        <f>IF(AH1215&lt;=0.0022,0.2,0.43)</f>
        <v>0.43</v>
      </c>
      <c r="AM1215" s="389">
        <f t="shared" si="352"/>
        <v>748</v>
      </c>
      <c r="AN1215" s="304">
        <v>0.4</v>
      </c>
      <c r="AO1215" s="304"/>
      <c r="AP1215" s="312" t="s">
        <v>6114</v>
      </c>
      <c r="AQ1215" s="312"/>
      <c r="AR1215" s="312">
        <v>748</v>
      </c>
      <c r="AS1215" s="342">
        <v>684.93499999999995</v>
      </c>
      <c r="AT1215" s="312"/>
      <c r="AU1215" s="329">
        <f>VLOOKUP(C1215,[1]world!$A$2:$B$3555,2,FALSE)</f>
        <v>1</v>
      </c>
      <c r="AV1215" s="329">
        <v>519</v>
      </c>
      <c r="AW1215" s="304">
        <v>0.37</v>
      </c>
      <c r="AX1215" s="304">
        <v>10</v>
      </c>
      <c r="AY1215" s="304">
        <v>20</v>
      </c>
      <c r="AZ1215" s="304">
        <v>180</v>
      </c>
      <c r="BA1215" s="304">
        <v>10</v>
      </c>
      <c r="BB1215" s="304">
        <v>20</v>
      </c>
      <c r="BC1215" s="304">
        <v>-999</v>
      </c>
      <c r="BD1215" s="304">
        <v>-999</v>
      </c>
      <c r="BE1215" s="304">
        <v>-999</v>
      </c>
      <c r="BF1215" s="304">
        <v>-999</v>
      </c>
      <c r="BG1215" s="304">
        <v>-999</v>
      </c>
      <c r="BH1215" s="304">
        <v>-999</v>
      </c>
      <c r="BI1215" s="304">
        <v>-999</v>
      </c>
      <c r="BJ1215" s="304">
        <v>0</v>
      </c>
      <c r="BK1215" s="304">
        <v>0</v>
      </c>
      <c r="BL1215" s="304">
        <v>4</v>
      </c>
    </row>
    <row r="1216" spans="1:64" ht="15" hidden="1" customHeight="1" x14ac:dyDescent="0.2">
      <c r="A1216" s="304" t="s">
        <v>4922</v>
      </c>
      <c r="B1216" s="304" t="s">
        <v>5965</v>
      </c>
      <c r="C1216" s="304">
        <v>1229</v>
      </c>
      <c r="D1216" s="349" t="s">
        <v>2067</v>
      </c>
      <c r="E1216" s="309">
        <v>5239</v>
      </c>
      <c r="F1216" s="309"/>
      <c r="G1216" s="324">
        <v>33.914999999999999</v>
      </c>
      <c r="H1216" s="324">
        <v>-118.066</v>
      </c>
      <c r="I1216" s="324" t="s">
        <v>214</v>
      </c>
      <c r="J1216" s="368">
        <f t="shared" ref="J1216:J1219" si="360">EXP(0.35*LN(AM1216)+0.24*LN(Y1216)+0.2*LN(AJ1216)+0.21*LN(AV1216))</f>
        <v>286.98527818586842</v>
      </c>
      <c r="K1216" s="331">
        <f t="shared" ref="K1216:K1219" si="361">SQRT(0.35*AN1216^2+0.24*Z1216^2+0.2*AL1216^2+0.21*AW1216^2)</f>
        <v>0.33046028505707004</v>
      </c>
      <c r="L1216" s="304" t="str">
        <f t="shared" si="347"/>
        <v>D</v>
      </c>
      <c r="M1216" s="388" t="s">
        <v>6092</v>
      </c>
      <c r="N1216" s="304"/>
      <c r="O1216" s="304"/>
      <c r="P1216" s="304"/>
      <c r="Q1216" s="304"/>
      <c r="R1216" s="304"/>
      <c r="S1216" s="304"/>
      <c r="T1216" s="304"/>
      <c r="U1216" s="304"/>
      <c r="V1216" s="304"/>
      <c r="W1216" s="335" t="s">
        <v>225</v>
      </c>
      <c r="X1216" s="304" t="s">
        <v>213</v>
      </c>
      <c r="Y1216" s="366">
        <f t="shared" si="351"/>
        <v>274.5</v>
      </c>
      <c r="Z1216" s="304">
        <v>0.3</v>
      </c>
      <c r="AA1216" s="304"/>
      <c r="AB1216" s="304">
        <v>-999</v>
      </c>
      <c r="AC1216" s="304">
        <v>-999</v>
      </c>
      <c r="AD1216" s="366">
        <v>-999</v>
      </c>
      <c r="AE1216" s="304">
        <v>-999</v>
      </c>
      <c r="AF1216" s="304">
        <v>-999</v>
      </c>
      <c r="AG1216" s="304"/>
      <c r="AH1216" s="304">
        <v>5.7312500000000002E-3</v>
      </c>
      <c r="AI1216" s="385">
        <v>1.6395200000000002E-2</v>
      </c>
      <c r="AJ1216" s="332">
        <v>261</v>
      </c>
      <c r="AK1216" s="304">
        <f t="shared" si="348"/>
        <v>270</v>
      </c>
      <c r="AL1216" s="363">
        <v>0.43</v>
      </c>
      <c r="AM1216" s="389">
        <f t="shared" si="352"/>
        <v>306</v>
      </c>
      <c r="AN1216" s="363">
        <v>0.25</v>
      </c>
      <c r="AO1216" s="304"/>
      <c r="AP1216" s="312" t="s">
        <v>6119</v>
      </c>
      <c r="AQ1216" s="312"/>
      <c r="AR1216" s="312">
        <v>280</v>
      </c>
      <c r="AS1216" s="331"/>
      <c r="AT1216" s="312">
        <v>306</v>
      </c>
      <c r="AU1216" s="329">
        <f>VLOOKUP(C1216,[1]world!$A$2:$B$3555,2,FALSE)</f>
        <v>12</v>
      </c>
      <c r="AV1216" s="329">
        <v>297</v>
      </c>
      <c r="AW1216" s="304">
        <v>0.37</v>
      </c>
      <c r="AX1216" s="304">
        <v>900</v>
      </c>
      <c r="AY1216" s="304">
        <v>-999</v>
      </c>
      <c r="AZ1216" s="304">
        <v>3000</v>
      </c>
      <c r="BA1216" s="304">
        <v>700</v>
      </c>
      <c r="BB1216" s="304">
        <v>-999</v>
      </c>
      <c r="BC1216" s="304">
        <v>4140</v>
      </c>
      <c r="BD1216" s="304">
        <v>-999</v>
      </c>
      <c r="BE1216" s="304">
        <v>-999</v>
      </c>
      <c r="BF1216" s="304">
        <v>-999</v>
      </c>
      <c r="BG1216" s="304">
        <v>-999</v>
      </c>
      <c r="BH1216" s="304">
        <v>-999</v>
      </c>
      <c r="BI1216" s="304">
        <v>-999</v>
      </c>
      <c r="BJ1216" s="304">
        <v>3</v>
      </c>
      <c r="BK1216" s="304" t="s">
        <v>4954</v>
      </c>
      <c r="BL1216" s="304">
        <v>3</v>
      </c>
    </row>
    <row r="1217" spans="1:64" ht="15" hidden="1" customHeight="1" x14ac:dyDescent="0.2">
      <c r="A1217" s="304" t="s">
        <v>4922</v>
      </c>
      <c r="B1217" s="304" t="s">
        <v>5965</v>
      </c>
      <c r="C1217" s="304">
        <v>1230</v>
      </c>
      <c r="D1217" s="349" t="s">
        <v>2295</v>
      </c>
      <c r="E1217" s="309">
        <v>5245</v>
      </c>
      <c r="F1217" s="309"/>
      <c r="G1217" s="324">
        <v>34.106000000000002</v>
      </c>
      <c r="H1217" s="324">
        <v>-117.28700000000001</v>
      </c>
      <c r="I1217" s="324" t="s">
        <v>214</v>
      </c>
      <c r="J1217" s="368">
        <f t="shared" si="360"/>
        <v>327.32900500708524</v>
      </c>
      <c r="K1217" s="331">
        <f t="shared" si="361"/>
        <v>0.33046028505707004</v>
      </c>
      <c r="L1217" s="304" t="str">
        <f t="shared" si="347"/>
        <v>D</v>
      </c>
      <c r="M1217" s="388" t="s">
        <v>6092</v>
      </c>
      <c r="N1217" s="304"/>
      <c r="O1217" s="304"/>
      <c r="P1217" s="304"/>
      <c r="Q1217" s="304"/>
      <c r="R1217" s="304"/>
      <c r="S1217" s="304"/>
      <c r="T1217" s="304"/>
      <c r="U1217" s="304"/>
      <c r="V1217" s="304"/>
      <c r="W1217" s="304" t="s">
        <v>225</v>
      </c>
      <c r="X1217" s="304" t="s">
        <v>213</v>
      </c>
      <c r="Y1217" s="366">
        <f t="shared" si="351"/>
        <v>274.5</v>
      </c>
      <c r="Z1217" s="304">
        <v>0.3</v>
      </c>
      <c r="AA1217" s="304"/>
      <c r="AB1217" s="304">
        <v>-999</v>
      </c>
      <c r="AC1217" s="304">
        <v>-999</v>
      </c>
      <c r="AD1217" s="366">
        <v>-999</v>
      </c>
      <c r="AE1217" s="304">
        <v>-999</v>
      </c>
      <c r="AF1217" s="304">
        <v>-999</v>
      </c>
      <c r="AG1217" s="304"/>
      <c r="AH1217" s="304">
        <v>1.1011E-2</v>
      </c>
      <c r="AI1217" s="385">
        <v>3.8635799999999998E-2</v>
      </c>
      <c r="AJ1217" s="332">
        <v>308</v>
      </c>
      <c r="AK1217" s="304">
        <f t="shared" si="348"/>
        <v>270</v>
      </c>
      <c r="AL1217" s="363">
        <v>0.43</v>
      </c>
      <c r="AM1217" s="389">
        <f t="shared" si="352"/>
        <v>353</v>
      </c>
      <c r="AN1217" s="363">
        <v>0.25</v>
      </c>
      <c r="AO1217" s="304"/>
      <c r="AP1217" s="312" t="s">
        <v>6113</v>
      </c>
      <c r="AQ1217" s="312"/>
      <c r="AR1217" s="312">
        <v>280</v>
      </c>
      <c r="AS1217" s="312">
        <v>271.44099999999997</v>
      </c>
      <c r="AT1217" s="312">
        <v>353</v>
      </c>
      <c r="AU1217" s="329">
        <f>VLOOKUP(C1217,[1]world!$A$2:$B$3555,2,FALSE)</f>
        <v>8</v>
      </c>
      <c r="AV1217" s="329">
        <v>374</v>
      </c>
      <c r="AW1217" s="304">
        <v>0.37</v>
      </c>
      <c r="AX1217" s="304">
        <v>80</v>
      </c>
      <c r="AY1217" s="304">
        <v>-999</v>
      </c>
      <c r="AZ1217" s="304">
        <v>1180</v>
      </c>
      <c r="BA1217" s="304">
        <v>320</v>
      </c>
      <c r="BB1217" s="304">
        <v>-999</v>
      </c>
      <c r="BC1217" s="304">
        <v>600</v>
      </c>
      <c r="BD1217" s="304">
        <v>-999</v>
      </c>
      <c r="BE1217" s="304">
        <v>-999</v>
      </c>
      <c r="BF1217" s="304">
        <v>-999</v>
      </c>
      <c r="BG1217" s="304">
        <v>-999</v>
      </c>
      <c r="BH1217" s="304">
        <v>-999</v>
      </c>
      <c r="BI1217" s="304">
        <v>-999</v>
      </c>
      <c r="BJ1217" s="304">
        <v>3</v>
      </c>
      <c r="BK1217" s="304" t="s">
        <v>4954</v>
      </c>
      <c r="BL1217" s="304">
        <v>3</v>
      </c>
    </row>
    <row r="1218" spans="1:64" ht="15" hidden="1" customHeight="1" x14ac:dyDescent="0.2">
      <c r="A1218" s="304" t="s">
        <v>4922</v>
      </c>
      <c r="B1218" s="304" t="s">
        <v>5965</v>
      </c>
      <c r="C1218" s="304">
        <v>1232</v>
      </c>
      <c r="D1218" s="349" t="s">
        <v>2432</v>
      </c>
      <c r="E1218" s="309">
        <v>5265</v>
      </c>
      <c r="F1218" s="309"/>
      <c r="G1218" s="324">
        <v>34.234999999999999</v>
      </c>
      <c r="H1218" s="324">
        <v>-117.407</v>
      </c>
      <c r="I1218" s="324" t="s">
        <v>232</v>
      </c>
      <c r="J1218" s="368">
        <f t="shared" si="360"/>
        <v>489.73581387226471</v>
      </c>
      <c r="K1218" s="331">
        <f t="shared" si="361"/>
        <v>0.35497042130295869</v>
      </c>
      <c r="L1218" s="304" t="str">
        <f t="shared" si="347"/>
        <v>C</v>
      </c>
      <c r="M1218" s="388" t="s">
        <v>6092</v>
      </c>
      <c r="N1218" s="304"/>
      <c r="O1218" s="310"/>
      <c r="P1218" s="304"/>
      <c r="Q1218" s="310"/>
      <c r="R1218" s="304"/>
      <c r="S1218" s="304"/>
      <c r="T1218" s="304"/>
      <c r="U1218" s="304"/>
      <c r="V1218" s="304"/>
      <c r="W1218" s="304" t="s">
        <v>1702</v>
      </c>
      <c r="X1218" s="304" t="s">
        <v>232</v>
      </c>
      <c r="Y1218" s="366">
        <f t="shared" si="351"/>
        <v>506.6</v>
      </c>
      <c r="Z1218" s="304">
        <v>0.4</v>
      </c>
      <c r="AA1218" s="304"/>
      <c r="AB1218" s="304">
        <v>-999</v>
      </c>
      <c r="AC1218" s="304">
        <v>-999</v>
      </c>
      <c r="AD1218" s="366">
        <v>-999</v>
      </c>
      <c r="AE1218" s="304">
        <v>-999</v>
      </c>
      <c r="AF1218" s="304">
        <v>-999</v>
      </c>
      <c r="AG1218" s="304"/>
      <c r="AH1218" s="304">
        <v>0.149725</v>
      </c>
      <c r="AI1218" s="312"/>
      <c r="AJ1218" s="332">
        <v>760</v>
      </c>
      <c r="AK1218" s="304">
        <f t="shared" si="348"/>
        <v>760</v>
      </c>
      <c r="AL1218" s="363">
        <v>0.43</v>
      </c>
      <c r="AM1218" s="389">
        <f t="shared" si="352"/>
        <v>387</v>
      </c>
      <c r="AN1218" s="363">
        <v>0.25</v>
      </c>
      <c r="AO1218" s="304"/>
      <c r="AP1218" s="312" t="s">
        <v>1600</v>
      </c>
      <c r="AQ1218" s="312"/>
      <c r="AR1218" s="312">
        <v>387</v>
      </c>
      <c r="AS1218" s="312">
        <v>370.78899999999999</v>
      </c>
      <c r="AT1218" s="312"/>
      <c r="AU1218" s="329">
        <f>VLOOKUP(C1218,[1]world!$A$2:$B$3555,2,FALSE)</f>
        <v>4</v>
      </c>
      <c r="AV1218" s="329">
        <v>459</v>
      </c>
      <c r="AW1218" s="304">
        <v>0.37</v>
      </c>
      <c r="AX1218" s="304">
        <v>60</v>
      </c>
      <c r="AY1218" s="304">
        <v>-999</v>
      </c>
      <c r="AZ1218" s="304">
        <v>280</v>
      </c>
      <c r="BA1218" s="304">
        <v>320</v>
      </c>
      <c r="BB1218" s="304">
        <v>-999</v>
      </c>
      <c r="BC1218" s="304">
        <v>320</v>
      </c>
      <c r="BD1218" s="304">
        <v>-999</v>
      </c>
      <c r="BE1218" s="304">
        <v>-999</v>
      </c>
      <c r="BF1218" s="304">
        <v>-999</v>
      </c>
      <c r="BG1218" s="304">
        <v>-999</v>
      </c>
      <c r="BH1218" s="304">
        <v>-999</v>
      </c>
      <c r="BI1218" s="304">
        <v>-999</v>
      </c>
      <c r="BJ1218" s="304">
        <v>3</v>
      </c>
      <c r="BK1218" s="304" t="s">
        <v>4954</v>
      </c>
      <c r="BL1218" s="304">
        <v>3</v>
      </c>
    </row>
    <row r="1219" spans="1:64" ht="15" hidden="1" customHeight="1" x14ac:dyDescent="0.2">
      <c r="A1219" s="304" t="s">
        <v>4917</v>
      </c>
      <c r="B1219" s="304" t="s">
        <v>5965</v>
      </c>
      <c r="C1219" s="304">
        <v>1233</v>
      </c>
      <c r="D1219" s="349" t="s">
        <v>1805</v>
      </c>
      <c r="E1219" s="309">
        <v>5270</v>
      </c>
      <c r="F1219" s="309"/>
      <c r="G1219" s="324">
        <v>33.572000000000003</v>
      </c>
      <c r="H1219" s="324">
        <v>-116.07599999999999</v>
      </c>
      <c r="I1219" s="324" t="s">
        <v>232</v>
      </c>
      <c r="J1219" s="368">
        <f t="shared" si="360"/>
        <v>298.15162889345032</v>
      </c>
      <c r="K1219" s="331">
        <f t="shared" si="361"/>
        <v>0.33046028505707004</v>
      </c>
      <c r="L1219" s="304" t="str">
        <f t="shared" si="347"/>
        <v>D</v>
      </c>
      <c r="M1219" s="388" t="s">
        <v>6092</v>
      </c>
      <c r="N1219" s="304"/>
      <c r="O1219" s="310"/>
      <c r="P1219" s="304"/>
      <c r="Q1219" s="310"/>
      <c r="R1219" s="304"/>
      <c r="S1219" s="304"/>
      <c r="T1219" s="304"/>
      <c r="U1219" s="304"/>
      <c r="V1219" s="304"/>
      <c r="W1219" s="304" t="s">
        <v>286</v>
      </c>
      <c r="X1219" s="304" t="s">
        <v>213</v>
      </c>
      <c r="Y1219" s="366">
        <f t="shared" si="351"/>
        <v>274.5</v>
      </c>
      <c r="Z1219" s="304">
        <v>0.3</v>
      </c>
      <c r="AA1219" s="304"/>
      <c r="AB1219" s="304">
        <v>-999</v>
      </c>
      <c r="AC1219" s="304">
        <v>-999</v>
      </c>
      <c r="AD1219" s="366">
        <v>-999</v>
      </c>
      <c r="AE1219" s="304">
        <v>-999</v>
      </c>
      <c r="AF1219" s="304">
        <v>-999</v>
      </c>
      <c r="AG1219" s="304"/>
      <c r="AH1219" s="304">
        <v>4.1417099999999998E-3</v>
      </c>
      <c r="AI1219" s="385">
        <v>2.0539200000000001E-2</v>
      </c>
      <c r="AJ1219" s="332">
        <v>246</v>
      </c>
      <c r="AK1219" s="304">
        <f t="shared" si="348"/>
        <v>270</v>
      </c>
      <c r="AL1219" s="363">
        <v>0.43</v>
      </c>
      <c r="AM1219" s="389">
        <f t="shared" si="352"/>
        <v>353</v>
      </c>
      <c r="AN1219" s="363">
        <v>0.25</v>
      </c>
      <c r="AO1219" s="304"/>
      <c r="AP1219" s="312" t="s">
        <v>4984</v>
      </c>
      <c r="AQ1219" s="312"/>
      <c r="AR1219" s="312">
        <v>209</v>
      </c>
      <c r="AS1219" s="312">
        <v>207.46899999999999</v>
      </c>
      <c r="AT1219" s="312">
        <v>353</v>
      </c>
      <c r="AU1219" s="329">
        <f>VLOOKUP(C1219,[1]world!$A$2:$B$3555,2,FALSE)</f>
        <v>12</v>
      </c>
      <c r="AV1219" s="329">
        <v>297</v>
      </c>
      <c r="AW1219" s="304">
        <v>0.37</v>
      </c>
      <c r="AX1219" s="304">
        <v>1000</v>
      </c>
      <c r="AY1219" s="304">
        <v>-999</v>
      </c>
      <c r="AZ1219" s="304">
        <v>2200</v>
      </c>
      <c r="BA1219" s="304">
        <v>3080</v>
      </c>
      <c r="BB1219" s="304">
        <v>-999</v>
      </c>
      <c r="BC1219" s="304">
        <v>3880</v>
      </c>
      <c r="BD1219" s="304">
        <v>-999</v>
      </c>
      <c r="BE1219" s="304">
        <v>-999</v>
      </c>
      <c r="BF1219" s="304">
        <v>-999</v>
      </c>
      <c r="BG1219" s="304">
        <v>-999</v>
      </c>
      <c r="BH1219" s="304">
        <v>-999</v>
      </c>
      <c r="BI1219" s="304">
        <v>-999</v>
      </c>
      <c r="BJ1219" s="304">
        <v>3</v>
      </c>
      <c r="BK1219" s="304" t="s">
        <v>4954</v>
      </c>
      <c r="BL1219" s="304">
        <v>3</v>
      </c>
    </row>
    <row r="1220" spans="1:64" ht="15" hidden="1" customHeight="1" x14ac:dyDescent="0.2">
      <c r="A1220" s="304" t="s">
        <v>4922</v>
      </c>
      <c r="B1220" s="304" t="s">
        <v>5965</v>
      </c>
      <c r="C1220" s="304">
        <v>1234</v>
      </c>
      <c r="D1220" s="349" t="s">
        <v>1736</v>
      </c>
      <c r="E1220" s="309">
        <v>5271</v>
      </c>
      <c r="F1220" s="309" t="s">
        <v>5951</v>
      </c>
      <c r="G1220" s="324">
        <v>33.352699999999999</v>
      </c>
      <c r="H1220" s="324">
        <v>-115.733</v>
      </c>
      <c r="I1220" s="324" t="s">
        <v>205</v>
      </c>
      <c r="J1220" s="368">
        <f>P1220</f>
        <v>257.02999999999997</v>
      </c>
      <c r="K1220" s="331">
        <v>0.1</v>
      </c>
      <c r="L1220" s="304" t="str">
        <f t="shared" ref="L1220:L1283" si="362">IF(J1220&lt;180,"E",IF(AND(J1220&gt;=180,J1220&lt;360),"D",IF(AND(J1220&gt;=360,J1220&lt;760),"C",IF(AND(J1220&gt;=760,J1220&lt;1500),"B",IF(J1220&gt;=1500,"A","-")))))</f>
        <v>D</v>
      </c>
      <c r="M1220" s="388">
        <v>0</v>
      </c>
      <c r="N1220" s="304"/>
      <c r="O1220" s="304">
        <v>78.03</v>
      </c>
      <c r="P1220" s="304">
        <v>257.02999999999997</v>
      </c>
      <c r="Q1220" s="304">
        <v>2091</v>
      </c>
      <c r="R1220" s="304" t="s">
        <v>5948</v>
      </c>
      <c r="S1220" s="304"/>
      <c r="T1220" s="304"/>
      <c r="U1220" s="304"/>
      <c r="V1220" s="304"/>
      <c r="W1220" s="310" t="s">
        <v>5944</v>
      </c>
      <c r="X1220" s="304" t="s">
        <v>232</v>
      </c>
      <c r="Y1220" s="366">
        <f t="shared" si="351"/>
        <v>506.6</v>
      </c>
      <c r="Z1220" s="304">
        <v>0.4</v>
      </c>
      <c r="AA1220" s="304"/>
      <c r="AB1220" s="304">
        <v>-999</v>
      </c>
      <c r="AC1220" s="304">
        <v>-999</v>
      </c>
      <c r="AD1220" s="366">
        <v>-999</v>
      </c>
      <c r="AE1220" s="304">
        <v>-999</v>
      </c>
      <c r="AF1220" s="304">
        <v>-999</v>
      </c>
      <c r="AG1220" s="304"/>
      <c r="AH1220" s="304">
        <v>8.48112E-3</v>
      </c>
      <c r="AI1220" s="385">
        <v>3.7769699999999996E-2</v>
      </c>
      <c r="AJ1220" s="332">
        <v>286</v>
      </c>
      <c r="AK1220" s="304">
        <f t="shared" ref="AK1220:AK1283" si="363">IF(AJ1220&lt;=180,180,IF(AND(AJ1220&gt;180,AJ1220&lt;240),210,IF(AND(AJ1220&gt;=240,AJ1220&lt;300),270,IF(AND(AJ1220&gt;=300,AJ1220&lt;360),270,IF(AND(AJ1220&gt;=360,AJ1220&lt;490),425,IF(AND(AJ1220&gt;=490,AJ1220&lt;620),555,IF(AND(AJ1220&gt;=620,AJ1220&lt;760),690,IF(AJ1220&gt;=760,760,"Error"))))))))</f>
        <v>270</v>
      </c>
      <c r="AL1220" s="363">
        <f>IF(AND(AH1220&lt;=0.0022,AI1220&lt;=0.0022),0.2,0.43)</f>
        <v>0.43</v>
      </c>
      <c r="AM1220" s="389">
        <f t="shared" si="352"/>
        <v>353</v>
      </c>
      <c r="AN1220" s="363">
        <v>0.25</v>
      </c>
      <c r="AO1220" s="304"/>
      <c r="AP1220" s="312" t="s">
        <v>4979</v>
      </c>
      <c r="AQ1220" s="312"/>
      <c r="AR1220" s="312">
        <v>354</v>
      </c>
      <c r="AS1220" s="312">
        <v>229.78700000000001</v>
      </c>
      <c r="AT1220" s="312">
        <v>353</v>
      </c>
      <c r="AU1220" s="329">
        <f>VLOOKUP(C1220,[1]world!$A$2:$B$3555,2,FALSE)</f>
        <v>12</v>
      </c>
      <c r="AV1220" s="329">
        <v>297</v>
      </c>
      <c r="AW1220" s="304">
        <v>0.37</v>
      </c>
      <c r="AX1220" s="304">
        <v>900</v>
      </c>
      <c r="AY1220" s="304">
        <v>-999</v>
      </c>
      <c r="AZ1220" s="304">
        <v>2000</v>
      </c>
      <c r="BA1220" s="304">
        <v>940</v>
      </c>
      <c r="BB1220" s="304">
        <v>-999</v>
      </c>
      <c r="BC1220" s="304">
        <v>2140</v>
      </c>
      <c r="BD1220" s="304">
        <v>-999</v>
      </c>
      <c r="BE1220" s="304">
        <v>-999</v>
      </c>
      <c r="BF1220" s="304">
        <v>-999</v>
      </c>
      <c r="BG1220" s="304">
        <v>-999</v>
      </c>
      <c r="BH1220" s="304">
        <v>-999</v>
      </c>
      <c r="BI1220" s="304">
        <v>-999</v>
      </c>
      <c r="BJ1220" s="304">
        <v>3</v>
      </c>
      <c r="BK1220" s="304" t="s">
        <v>4954</v>
      </c>
      <c r="BL1220" s="304">
        <v>3</v>
      </c>
    </row>
    <row r="1221" spans="1:64" ht="15" hidden="1" customHeight="1" x14ac:dyDescent="0.2">
      <c r="A1221" s="304" t="s">
        <v>4922</v>
      </c>
      <c r="B1221" s="304" t="s">
        <v>5965</v>
      </c>
      <c r="C1221" s="304">
        <v>1235</v>
      </c>
      <c r="D1221" s="349" t="s">
        <v>1592</v>
      </c>
      <c r="E1221" s="309">
        <v>5272</v>
      </c>
      <c r="F1221" s="309"/>
      <c r="G1221" s="324">
        <v>32.707999999999998</v>
      </c>
      <c r="H1221" s="324">
        <v>-115.092</v>
      </c>
      <c r="I1221" s="324" t="s">
        <v>232</v>
      </c>
      <c r="J1221" s="368">
        <f>EXP(0.35*LN(AM1221)+0.24*LN(Y1221)+0.2*LN(AJ1221)+0.21*LN(AV1221))</f>
        <v>268.02217261092858</v>
      </c>
      <c r="K1221" s="331">
        <f>SQRT(0.35*AN1221^2+0.24*Z1221^2+0.2*AL1221^2+0.21*AW1221^2)</f>
        <v>0.29539634391779462</v>
      </c>
      <c r="L1221" s="304" t="str">
        <f t="shared" si="362"/>
        <v>D</v>
      </c>
      <c r="M1221" s="388" t="s">
        <v>6092</v>
      </c>
      <c r="N1221" s="304"/>
      <c r="O1221" s="310"/>
      <c r="P1221" s="304"/>
      <c r="Q1221" s="310"/>
      <c r="R1221" s="304"/>
      <c r="S1221" s="304"/>
      <c r="T1221" s="304"/>
      <c r="U1221" s="304"/>
      <c r="V1221" s="304"/>
      <c r="W1221" s="304" t="s">
        <v>286</v>
      </c>
      <c r="X1221" s="304" t="s">
        <v>213</v>
      </c>
      <c r="Y1221" s="366">
        <f t="shared" ref="Y1221:Y1284" si="364">IF(X1221="A",506.6,IF(X1221="B",424.8,IF(X1221="C",338.6,IF(X1221="D",274.5,IF(X1221="E",181.5,"-")))))</f>
        <v>274.5</v>
      </c>
      <c r="Z1221" s="304">
        <v>0.3</v>
      </c>
      <c r="AA1221" s="304"/>
      <c r="AB1221" s="304">
        <v>-999</v>
      </c>
      <c r="AC1221" s="304">
        <v>-999</v>
      </c>
      <c r="AD1221" s="366">
        <v>-999</v>
      </c>
      <c r="AE1221" s="304">
        <v>-999</v>
      </c>
      <c r="AF1221" s="304">
        <v>-999</v>
      </c>
      <c r="AG1221" s="304"/>
      <c r="AH1221" s="304">
        <v>2.7700200000000002E-3</v>
      </c>
      <c r="AI1221" s="385">
        <v>9.2432299999999998E-3</v>
      </c>
      <c r="AJ1221" s="332">
        <v>226</v>
      </c>
      <c r="AK1221" s="304">
        <f t="shared" si="363"/>
        <v>210</v>
      </c>
      <c r="AL1221" s="363">
        <v>0.43</v>
      </c>
      <c r="AM1221" s="389">
        <f t="shared" si="352"/>
        <v>306</v>
      </c>
      <c r="AN1221" s="363">
        <v>0.25</v>
      </c>
      <c r="AO1221" s="304"/>
      <c r="AP1221" s="312" t="s">
        <v>4984</v>
      </c>
      <c r="AQ1221" s="312"/>
      <c r="AR1221" s="312">
        <v>209</v>
      </c>
      <c r="AS1221" s="312">
        <v>207.46899999999999</v>
      </c>
      <c r="AT1221" s="312">
        <v>306</v>
      </c>
      <c r="AU1221" s="329">
        <f>VLOOKUP(C1221,[1]world!$A$2:$B$3555,2,FALSE)</f>
        <v>16</v>
      </c>
      <c r="AV1221" s="329">
        <v>246</v>
      </c>
      <c r="AW1221" s="304">
        <v>0.18</v>
      </c>
      <c r="AX1221" s="304">
        <v>1300</v>
      </c>
      <c r="AY1221" s="304">
        <v>-999</v>
      </c>
      <c r="AZ1221" s="304">
        <v>2900</v>
      </c>
      <c r="BA1221" s="304">
        <v>1280</v>
      </c>
      <c r="BB1221" s="304">
        <v>-999</v>
      </c>
      <c r="BC1221" s="304">
        <v>2940</v>
      </c>
      <c r="BD1221" s="304">
        <v>-999</v>
      </c>
      <c r="BE1221" s="304">
        <v>-999</v>
      </c>
      <c r="BF1221" s="304">
        <v>-999</v>
      </c>
      <c r="BG1221" s="304">
        <v>-999</v>
      </c>
      <c r="BH1221" s="304">
        <v>-999</v>
      </c>
      <c r="BI1221" s="304">
        <v>-999</v>
      </c>
      <c r="BJ1221" s="304">
        <v>3</v>
      </c>
      <c r="BK1221" s="304" t="s">
        <v>4954</v>
      </c>
      <c r="BL1221" s="304">
        <v>3</v>
      </c>
    </row>
    <row r="1222" spans="1:64" ht="15" hidden="1" customHeight="1" x14ac:dyDescent="0.2">
      <c r="A1222" s="304" t="s">
        <v>4922</v>
      </c>
      <c r="B1222" s="304" t="s">
        <v>5965</v>
      </c>
      <c r="C1222" s="304">
        <v>1236</v>
      </c>
      <c r="D1222" s="349" t="s">
        <v>1630</v>
      </c>
      <c r="E1222" s="309">
        <v>5273</v>
      </c>
      <c r="F1222" s="309"/>
      <c r="G1222" s="324">
        <v>32.794800000000002</v>
      </c>
      <c r="H1222" s="324">
        <v>-115.691</v>
      </c>
      <c r="I1222" s="324" t="s">
        <v>232</v>
      </c>
      <c r="J1222" s="368">
        <f>P1222</f>
        <v>200.03</v>
      </c>
      <c r="K1222" s="331">
        <v>0.1</v>
      </c>
      <c r="L1222" s="304" t="str">
        <f t="shared" si="362"/>
        <v>D</v>
      </c>
      <c r="M1222" s="388">
        <v>0</v>
      </c>
      <c r="N1222" s="304"/>
      <c r="O1222" s="304">
        <v>46.33</v>
      </c>
      <c r="P1222" s="304">
        <v>200.03</v>
      </c>
      <c r="Q1222" s="304">
        <v>2096</v>
      </c>
      <c r="R1222" s="304" t="s">
        <v>5948</v>
      </c>
      <c r="S1222" s="304"/>
      <c r="T1222" s="304"/>
      <c r="U1222" s="304"/>
      <c r="V1222" s="304"/>
      <c r="W1222" s="304" t="s">
        <v>286</v>
      </c>
      <c r="X1222" s="304" t="s">
        <v>213</v>
      </c>
      <c r="Y1222" s="366">
        <f t="shared" si="364"/>
        <v>274.5</v>
      </c>
      <c r="Z1222" s="304">
        <v>0.3</v>
      </c>
      <c r="AA1222" s="304"/>
      <c r="AB1222" s="304">
        <v>-999</v>
      </c>
      <c r="AC1222" s="304">
        <v>-999</v>
      </c>
      <c r="AD1222" s="366">
        <v>-999</v>
      </c>
      <c r="AE1222" s="304">
        <v>-999</v>
      </c>
      <c r="AF1222" s="304">
        <v>-999</v>
      </c>
      <c r="AG1222" s="304"/>
      <c r="AH1222" s="304">
        <v>8.3763700000000002E-4</v>
      </c>
      <c r="AI1222" s="385">
        <v>3.9573799999999999E-3</v>
      </c>
      <c r="AJ1222" s="332">
        <v>190</v>
      </c>
      <c r="AK1222" s="304">
        <f t="shared" si="363"/>
        <v>210</v>
      </c>
      <c r="AL1222" s="363">
        <f>IF(OR(AH1222&lt;=0.0022,AI1222&lt;=0.0022),0.2,0.43)</f>
        <v>0.2</v>
      </c>
      <c r="AM1222" s="389">
        <f t="shared" si="352"/>
        <v>231</v>
      </c>
      <c r="AN1222" s="363">
        <v>0.25</v>
      </c>
      <c r="AO1222" s="304"/>
      <c r="AP1222" s="312" t="s">
        <v>4984</v>
      </c>
      <c r="AQ1222" s="312"/>
      <c r="AR1222" s="312">
        <v>209</v>
      </c>
      <c r="AS1222" s="312">
        <v>207.46899999999999</v>
      </c>
      <c r="AT1222" s="312">
        <v>231</v>
      </c>
      <c r="AU1222" s="329">
        <f>VLOOKUP(C1222,[1]world!$A$2:$B$3555,2,FALSE)</f>
        <v>16</v>
      </c>
      <c r="AV1222" s="329">
        <v>246</v>
      </c>
      <c r="AW1222" s="304">
        <v>0.18</v>
      </c>
      <c r="AX1222" s="304">
        <v>1140</v>
      </c>
      <c r="AY1222" s="304">
        <v>-999</v>
      </c>
      <c r="AZ1222" s="304">
        <v>2440</v>
      </c>
      <c r="BA1222" s="304">
        <v>1100</v>
      </c>
      <c r="BB1222" s="304">
        <v>-999</v>
      </c>
      <c r="BC1222" s="304">
        <v>2540</v>
      </c>
      <c r="BD1222" s="304">
        <v>-999</v>
      </c>
      <c r="BE1222" s="304">
        <v>-999</v>
      </c>
      <c r="BF1222" s="304">
        <v>-999</v>
      </c>
      <c r="BG1222" s="304">
        <v>-999</v>
      </c>
      <c r="BH1222" s="304">
        <v>-999</v>
      </c>
      <c r="BI1222" s="304">
        <v>-999</v>
      </c>
      <c r="BJ1222" s="304">
        <v>3</v>
      </c>
      <c r="BK1222" s="304" t="s">
        <v>4954</v>
      </c>
      <c r="BL1222" s="304">
        <v>3</v>
      </c>
    </row>
    <row r="1223" spans="1:64" ht="15" hidden="1" customHeight="1" x14ac:dyDescent="0.2">
      <c r="A1223" s="304" t="s">
        <v>4922</v>
      </c>
      <c r="B1223" s="304" t="s">
        <v>5965</v>
      </c>
      <c r="C1223" s="304">
        <v>1237</v>
      </c>
      <c r="D1223" s="349" t="s">
        <v>2500</v>
      </c>
      <c r="E1223" s="309">
        <v>5282</v>
      </c>
      <c r="F1223" s="309"/>
      <c r="G1223" s="324">
        <v>34.36</v>
      </c>
      <c r="H1223" s="324">
        <v>-117.629</v>
      </c>
      <c r="I1223" s="324" t="s">
        <v>232</v>
      </c>
      <c r="J1223" s="368">
        <f t="shared" ref="J1223:J1227" si="365">EXP(0.35*LN(AM1223)+0.24*LN(Y1223)+0.2*LN(AJ1223)+0.21*LN(AV1223))</f>
        <v>506.72558140349417</v>
      </c>
      <c r="K1223" s="331">
        <f t="shared" ref="K1223:K1227" si="366">SQRT(0.35*AN1223^2+0.24*Z1223^2+0.2*AL1223^2+0.21*AW1223^2)</f>
        <v>0.37858816674587176</v>
      </c>
      <c r="L1223" s="304" t="str">
        <f t="shared" si="362"/>
        <v>C</v>
      </c>
      <c r="M1223" s="388" t="s">
        <v>6092</v>
      </c>
      <c r="N1223" s="304"/>
      <c r="O1223" s="356"/>
      <c r="P1223" s="356"/>
      <c r="Q1223" s="356"/>
      <c r="R1223" s="304"/>
      <c r="S1223" s="304"/>
      <c r="T1223" s="304"/>
      <c r="U1223" s="304"/>
      <c r="V1223" s="304"/>
      <c r="W1223" s="310" t="s">
        <v>1718</v>
      </c>
      <c r="X1223" s="304" t="s">
        <v>206</v>
      </c>
      <c r="Y1223" s="366">
        <f t="shared" si="364"/>
        <v>338.6</v>
      </c>
      <c r="Z1223" s="304">
        <v>0.3</v>
      </c>
      <c r="AA1223" s="304"/>
      <c r="AB1223" s="304">
        <v>-999</v>
      </c>
      <c r="AC1223" s="304">
        <v>-999</v>
      </c>
      <c r="AD1223" s="366">
        <v>-999</v>
      </c>
      <c r="AE1223" s="304">
        <v>-999</v>
      </c>
      <c r="AF1223" s="304">
        <v>-999</v>
      </c>
      <c r="AG1223" s="304"/>
      <c r="AH1223" s="304">
        <v>7.02015E-2</v>
      </c>
      <c r="AI1223" s="312"/>
      <c r="AJ1223" s="332">
        <v>543</v>
      </c>
      <c r="AK1223" s="304">
        <f t="shared" si="363"/>
        <v>555</v>
      </c>
      <c r="AL1223" s="363">
        <v>0.43</v>
      </c>
      <c r="AM1223" s="389">
        <f t="shared" si="352"/>
        <v>748</v>
      </c>
      <c r="AN1223" s="304">
        <v>0.4</v>
      </c>
      <c r="AO1223" s="304"/>
      <c r="AP1223" s="312" t="s">
        <v>6112</v>
      </c>
      <c r="AQ1223" s="312"/>
      <c r="AR1223" s="312">
        <v>748</v>
      </c>
      <c r="AS1223" s="331"/>
      <c r="AT1223" s="312"/>
      <c r="AU1223" s="329">
        <f>VLOOKUP(C1223,[1]world!$A$2:$B$3555,2,FALSE)</f>
        <v>2</v>
      </c>
      <c r="AV1223" s="329">
        <v>393</v>
      </c>
      <c r="AW1223" s="304">
        <v>0.37</v>
      </c>
      <c r="AX1223" s="304">
        <v>40</v>
      </c>
      <c r="AY1223" s="304">
        <v>-999</v>
      </c>
      <c r="AZ1223" s="304">
        <v>240</v>
      </c>
      <c r="BA1223" s="304">
        <v>-999</v>
      </c>
      <c r="BB1223" s="304">
        <v>-999</v>
      </c>
      <c r="BC1223" s="304">
        <v>-999</v>
      </c>
      <c r="BD1223" s="304">
        <v>-999</v>
      </c>
      <c r="BE1223" s="304">
        <v>-999</v>
      </c>
      <c r="BF1223" s="304">
        <v>-999</v>
      </c>
      <c r="BG1223" s="304">
        <v>-999</v>
      </c>
      <c r="BH1223" s="304">
        <v>-999</v>
      </c>
      <c r="BI1223" s="304">
        <v>-999</v>
      </c>
      <c r="BJ1223" s="304">
        <v>4</v>
      </c>
      <c r="BK1223" s="304" t="s">
        <v>4954</v>
      </c>
      <c r="BL1223" s="304">
        <v>4</v>
      </c>
    </row>
    <row r="1224" spans="1:64" ht="15" hidden="1" customHeight="1" x14ac:dyDescent="0.2">
      <c r="A1224" s="304" t="s">
        <v>4922</v>
      </c>
      <c r="B1224" s="304" t="s">
        <v>5965</v>
      </c>
      <c r="C1224" s="304">
        <v>1238</v>
      </c>
      <c r="D1224" s="349" t="s">
        <v>2182</v>
      </c>
      <c r="E1224" s="309">
        <v>5284</v>
      </c>
      <c r="F1224" s="309"/>
      <c r="G1224" s="324">
        <v>34.04</v>
      </c>
      <c r="H1224" s="324">
        <v>-118.44499999999999</v>
      </c>
      <c r="I1224" s="324" t="s">
        <v>206</v>
      </c>
      <c r="J1224" s="368">
        <f t="shared" si="365"/>
        <v>375.79733857410315</v>
      </c>
      <c r="K1224" s="331">
        <f t="shared" si="366"/>
        <v>0.33046028505707004</v>
      </c>
      <c r="L1224" s="304" t="str">
        <f t="shared" si="362"/>
        <v>C</v>
      </c>
      <c r="M1224" s="388" t="s">
        <v>6092</v>
      </c>
      <c r="N1224" s="304"/>
      <c r="O1224" s="356"/>
      <c r="P1224" s="356"/>
      <c r="Q1224" s="356"/>
      <c r="R1224" s="304"/>
      <c r="S1224" s="304"/>
      <c r="T1224" s="304"/>
      <c r="U1224" s="304"/>
      <c r="V1224" s="304"/>
      <c r="W1224" s="304" t="s">
        <v>2183</v>
      </c>
      <c r="X1224" s="304" t="s">
        <v>205</v>
      </c>
      <c r="Y1224" s="366">
        <f t="shared" si="364"/>
        <v>424.8</v>
      </c>
      <c r="Z1224" s="304">
        <v>0.3</v>
      </c>
      <c r="AA1224" s="304"/>
      <c r="AB1224" s="304">
        <v>-999</v>
      </c>
      <c r="AC1224" s="304">
        <v>-999</v>
      </c>
      <c r="AD1224" s="366">
        <v>-999</v>
      </c>
      <c r="AE1224" s="304">
        <v>-999</v>
      </c>
      <c r="AF1224" s="304">
        <v>-999</v>
      </c>
      <c r="AG1224" s="304"/>
      <c r="AH1224" s="304">
        <v>1.6721300000000001E-2</v>
      </c>
      <c r="AI1224" s="385">
        <v>5.6381600000000004E-2</v>
      </c>
      <c r="AJ1224" s="332">
        <v>350</v>
      </c>
      <c r="AK1224" s="304">
        <f t="shared" si="363"/>
        <v>270</v>
      </c>
      <c r="AL1224" s="363">
        <v>0.43</v>
      </c>
      <c r="AM1224" s="389">
        <f t="shared" si="352"/>
        <v>353</v>
      </c>
      <c r="AN1224" s="363">
        <v>0.25</v>
      </c>
      <c r="AO1224" s="304"/>
      <c r="AP1224" s="312" t="s">
        <v>6121</v>
      </c>
      <c r="AQ1224" s="312"/>
      <c r="AR1224" s="312">
        <v>280</v>
      </c>
      <c r="AS1224" s="312">
        <v>294.24700000000001</v>
      </c>
      <c r="AT1224" s="312">
        <v>353</v>
      </c>
      <c r="AU1224" s="329">
        <f>VLOOKUP(C1224,[1]world!$A$2:$B$3555,2,FALSE)</f>
        <v>7</v>
      </c>
      <c r="AV1224" s="329">
        <v>388</v>
      </c>
      <c r="AW1224" s="304">
        <v>0.37</v>
      </c>
      <c r="AX1224" s="304">
        <v>1020</v>
      </c>
      <c r="AY1224" s="304">
        <v>-999</v>
      </c>
      <c r="AZ1224" s="304">
        <v>4420</v>
      </c>
      <c r="BA1224" s="304">
        <v>320</v>
      </c>
      <c r="BB1224" s="304">
        <v>-999</v>
      </c>
      <c r="BC1224" s="304">
        <v>5200</v>
      </c>
      <c r="BD1224" s="304">
        <v>-999</v>
      </c>
      <c r="BE1224" s="304">
        <v>-999</v>
      </c>
      <c r="BF1224" s="304">
        <v>-999</v>
      </c>
      <c r="BG1224" s="304">
        <v>-999</v>
      </c>
      <c r="BH1224" s="304">
        <v>-999</v>
      </c>
      <c r="BI1224" s="304">
        <v>-999</v>
      </c>
      <c r="BJ1224" s="304">
        <v>3</v>
      </c>
      <c r="BK1224" s="304" t="s">
        <v>4954</v>
      </c>
      <c r="BL1224" s="304">
        <v>3</v>
      </c>
    </row>
    <row r="1225" spans="1:64" ht="15" hidden="1" customHeight="1" x14ac:dyDescent="0.2">
      <c r="A1225" s="304" t="s">
        <v>4917</v>
      </c>
      <c r="B1225" s="304" t="s">
        <v>5965</v>
      </c>
      <c r="C1225" s="304">
        <v>1239</v>
      </c>
      <c r="D1225" s="349" t="s">
        <v>1993</v>
      </c>
      <c r="E1225" s="309">
        <v>5289</v>
      </c>
      <c r="F1225" s="309"/>
      <c r="G1225" s="324">
        <v>33.821770000000001</v>
      </c>
      <c r="H1225" s="324">
        <v>-116.96836</v>
      </c>
      <c r="I1225" s="324" t="s">
        <v>232</v>
      </c>
      <c r="J1225" s="368">
        <f t="shared" si="365"/>
        <v>471.65613280017988</v>
      </c>
      <c r="K1225" s="331">
        <f t="shared" si="366"/>
        <v>0.33046028505707004</v>
      </c>
      <c r="L1225" s="304" t="str">
        <f t="shared" si="362"/>
        <v>C</v>
      </c>
      <c r="M1225" s="388" t="s">
        <v>6092</v>
      </c>
      <c r="N1225" s="304"/>
      <c r="O1225" s="356"/>
      <c r="P1225" s="356"/>
      <c r="Q1225" s="356"/>
      <c r="R1225" s="304"/>
      <c r="S1225" s="304"/>
      <c r="T1225" s="304"/>
      <c r="U1225" s="304"/>
      <c r="V1225" s="304"/>
      <c r="W1225" s="304" t="s">
        <v>583</v>
      </c>
      <c r="X1225" s="304" t="s">
        <v>205</v>
      </c>
      <c r="Y1225" s="366">
        <f t="shared" si="364"/>
        <v>424.8</v>
      </c>
      <c r="Z1225" s="304">
        <v>0.3</v>
      </c>
      <c r="AA1225" s="304"/>
      <c r="AB1225" s="304">
        <v>-999</v>
      </c>
      <c r="AC1225" s="304">
        <v>-999</v>
      </c>
      <c r="AD1225" s="366">
        <v>-999</v>
      </c>
      <c r="AE1225" s="304">
        <v>-999</v>
      </c>
      <c r="AF1225" s="304">
        <v>-999</v>
      </c>
      <c r="AG1225" s="304"/>
      <c r="AH1225" s="304">
        <v>0.147533</v>
      </c>
      <c r="AI1225" s="385">
        <v>0.77797099999999997</v>
      </c>
      <c r="AJ1225" s="332">
        <v>760</v>
      </c>
      <c r="AK1225" s="304">
        <f t="shared" si="363"/>
        <v>760</v>
      </c>
      <c r="AL1225" s="363">
        <v>0.43</v>
      </c>
      <c r="AM1225" s="389">
        <f t="shared" ref="AM1225:AM1288" si="367">IF(AT1225&lt;&gt;"",AT1225,IF(AND(AT1225="",AR1225=""),"",AR1225))</f>
        <v>353</v>
      </c>
      <c r="AN1225" s="363">
        <v>0.25</v>
      </c>
      <c r="AO1225" s="304"/>
      <c r="AP1225" s="312" t="s">
        <v>4980</v>
      </c>
      <c r="AQ1225" s="312"/>
      <c r="AR1225" s="312">
        <v>349</v>
      </c>
      <c r="AS1225" s="312">
        <v>338.53899999999999</v>
      </c>
      <c r="AT1225" s="312">
        <v>353</v>
      </c>
      <c r="AU1225" s="329">
        <f>VLOOKUP(C1225,[1]world!$A$2:$B$3555,2,FALSE)</f>
        <v>3</v>
      </c>
      <c r="AV1225" s="329">
        <v>547</v>
      </c>
      <c r="AW1225" s="304">
        <v>0.37</v>
      </c>
      <c r="AX1225" s="304">
        <v>80</v>
      </c>
      <c r="AY1225" s="304">
        <v>-999</v>
      </c>
      <c r="AZ1225" s="304">
        <v>2520</v>
      </c>
      <c r="BA1225" s="304">
        <v>-999</v>
      </c>
      <c r="BB1225" s="304">
        <v>-999</v>
      </c>
      <c r="BC1225" s="304">
        <v>-999</v>
      </c>
      <c r="BD1225" s="304">
        <v>-999</v>
      </c>
      <c r="BE1225" s="304">
        <v>-999</v>
      </c>
      <c r="BF1225" s="304">
        <v>-999</v>
      </c>
      <c r="BG1225" s="304">
        <v>-999</v>
      </c>
      <c r="BH1225" s="304">
        <v>-999</v>
      </c>
      <c r="BI1225" s="304">
        <v>-999</v>
      </c>
      <c r="BJ1225" s="304">
        <v>4</v>
      </c>
      <c r="BK1225" s="304" t="s">
        <v>4954</v>
      </c>
      <c r="BL1225" s="304">
        <v>4</v>
      </c>
    </row>
    <row r="1226" spans="1:64" ht="15" hidden="1" customHeight="1" x14ac:dyDescent="0.2">
      <c r="A1226" s="304" t="s">
        <v>4917</v>
      </c>
      <c r="B1226" s="304" t="s">
        <v>5965</v>
      </c>
      <c r="C1226" s="304">
        <v>1240</v>
      </c>
      <c r="D1226" s="349" t="s">
        <v>1924</v>
      </c>
      <c r="E1226" s="309">
        <v>5294</v>
      </c>
      <c r="F1226" s="309"/>
      <c r="G1226" s="324">
        <v>33.74624</v>
      </c>
      <c r="H1226" s="324">
        <v>-116.2163</v>
      </c>
      <c r="I1226" s="324" t="s">
        <v>232</v>
      </c>
      <c r="J1226" s="368">
        <f t="shared" si="365"/>
        <v>293.4999878623974</v>
      </c>
      <c r="K1226" s="331">
        <f t="shared" si="366"/>
        <v>0.33046028505707004</v>
      </c>
      <c r="L1226" s="304" t="str">
        <f t="shared" si="362"/>
        <v>D</v>
      </c>
      <c r="M1226" s="388" t="s">
        <v>6092</v>
      </c>
      <c r="N1226" s="304"/>
      <c r="O1226" s="356"/>
      <c r="P1226" s="356"/>
      <c r="Q1226" s="356"/>
      <c r="R1226" s="304"/>
      <c r="S1226" s="304"/>
      <c r="T1226" s="304"/>
      <c r="U1226" s="304"/>
      <c r="V1226" s="304"/>
      <c r="W1226" s="304" t="s">
        <v>286</v>
      </c>
      <c r="X1226" s="304" t="s">
        <v>213</v>
      </c>
      <c r="Y1226" s="366">
        <f t="shared" si="364"/>
        <v>274.5</v>
      </c>
      <c r="Z1226" s="304">
        <v>0.3</v>
      </c>
      <c r="AA1226" s="304"/>
      <c r="AB1226" s="304">
        <v>-999</v>
      </c>
      <c r="AC1226" s="304">
        <v>-999</v>
      </c>
      <c r="AD1226" s="366">
        <v>-999</v>
      </c>
      <c r="AE1226" s="304">
        <v>-999</v>
      </c>
      <c r="AF1226" s="304">
        <v>-999</v>
      </c>
      <c r="AG1226" s="304"/>
      <c r="AH1226" s="304">
        <v>9.1175600000000002E-3</v>
      </c>
      <c r="AI1226" s="385">
        <v>1.2038399999999999E-2</v>
      </c>
      <c r="AJ1226" s="332">
        <v>292</v>
      </c>
      <c r="AK1226" s="304">
        <f t="shared" si="363"/>
        <v>270</v>
      </c>
      <c r="AL1226" s="363">
        <v>0.43</v>
      </c>
      <c r="AM1226" s="389">
        <f t="shared" si="367"/>
        <v>306</v>
      </c>
      <c r="AN1226" s="363">
        <v>0.25</v>
      </c>
      <c r="AO1226" s="304"/>
      <c r="AP1226" s="312" t="s">
        <v>4984</v>
      </c>
      <c r="AQ1226" s="312"/>
      <c r="AR1226" s="312">
        <v>209</v>
      </c>
      <c r="AS1226" s="312">
        <v>207.46899999999999</v>
      </c>
      <c r="AT1226" s="312">
        <v>306</v>
      </c>
      <c r="AU1226" s="329">
        <f>VLOOKUP(C1226,[1]world!$A$2:$B$3555,2,FALSE)</f>
        <v>12</v>
      </c>
      <c r="AV1226" s="329">
        <v>297</v>
      </c>
      <c r="AW1226" s="304">
        <v>0.37</v>
      </c>
      <c r="AX1226" s="304">
        <v>760</v>
      </c>
      <c r="AY1226" s="304">
        <v>-999</v>
      </c>
      <c r="AZ1226" s="304">
        <v>1460</v>
      </c>
      <c r="BA1226" s="304">
        <v>1580</v>
      </c>
      <c r="BB1226" s="304">
        <v>-999</v>
      </c>
      <c r="BC1226" s="304">
        <v>1580</v>
      </c>
      <c r="BD1226" s="304">
        <v>-999</v>
      </c>
      <c r="BE1226" s="304">
        <v>-999</v>
      </c>
      <c r="BF1226" s="304">
        <v>-999</v>
      </c>
      <c r="BG1226" s="304">
        <v>-999</v>
      </c>
      <c r="BH1226" s="304">
        <v>-999</v>
      </c>
      <c r="BI1226" s="304">
        <v>-999</v>
      </c>
      <c r="BJ1226" s="304">
        <v>3</v>
      </c>
      <c r="BK1226" s="304" t="s">
        <v>4954</v>
      </c>
      <c r="BL1226" s="304">
        <v>3</v>
      </c>
    </row>
    <row r="1227" spans="1:64" ht="15" hidden="1" customHeight="1" x14ac:dyDescent="0.2">
      <c r="A1227" s="304" t="s">
        <v>4917</v>
      </c>
      <c r="B1227" s="304" t="s">
        <v>5965</v>
      </c>
      <c r="C1227" s="304">
        <v>1241</v>
      </c>
      <c r="D1227" s="349" t="s">
        <v>2082</v>
      </c>
      <c r="E1227" s="309">
        <v>5295</v>
      </c>
      <c r="F1227" s="309"/>
      <c r="G1227" s="324">
        <v>33.92474</v>
      </c>
      <c r="H1227" s="324">
        <v>-116.54794</v>
      </c>
      <c r="I1227" s="324" t="s">
        <v>232</v>
      </c>
      <c r="J1227" s="368">
        <f t="shared" si="365"/>
        <v>374.58857029437701</v>
      </c>
      <c r="K1227" s="331">
        <f t="shared" si="366"/>
        <v>0.33046028505707004</v>
      </c>
      <c r="L1227" s="304" t="str">
        <f t="shared" si="362"/>
        <v>C</v>
      </c>
      <c r="M1227" s="388" t="s">
        <v>6092</v>
      </c>
      <c r="N1227" s="304"/>
      <c r="O1227" s="356"/>
      <c r="P1227" s="356"/>
      <c r="Q1227" s="356"/>
      <c r="R1227" s="304"/>
      <c r="S1227" s="304"/>
      <c r="T1227" s="304"/>
      <c r="U1227" s="304"/>
      <c r="V1227" s="304"/>
      <c r="W1227" s="304" t="s">
        <v>1579</v>
      </c>
      <c r="X1227" s="304" t="s">
        <v>206</v>
      </c>
      <c r="Y1227" s="366">
        <f t="shared" si="364"/>
        <v>338.6</v>
      </c>
      <c r="Z1227" s="304">
        <v>0.3</v>
      </c>
      <c r="AA1227" s="304"/>
      <c r="AB1227" s="304">
        <v>-999</v>
      </c>
      <c r="AC1227" s="304">
        <v>-999</v>
      </c>
      <c r="AD1227" s="366">
        <v>-999</v>
      </c>
      <c r="AE1227" s="304">
        <v>-999</v>
      </c>
      <c r="AF1227" s="304">
        <v>-999</v>
      </c>
      <c r="AG1227" s="304"/>
      <c r="AH1227" s="304">
        <v>2.27213E-2</v>
      </c>
      <c r="AI1227" s="385">
        <v>8.2068600000000005E-2</v>
      </c>
      <c r="AJ1227" s="332">
        <v>379</v>
      </c>
      <c r="AK1227" s="304">
        <f t="shared" si="363"/>
        <v>425</v>
      </c>
      <c r="AL1227" s="363">
        <v>0.43</v>
      </c>
      <c r="AM1227" s="389">
        <f t="shared" si="367"/>
        <v>353</v>
      </c>
      <c r="AN1227" s="363">
        <v>0.25</v>
      </c>
      <c r="AO1227" s="304"/>
      <c r="AP1227" s="312" t="s">
        <v>4979</v>
      </c>
      <c r="AQ1227" s="312"/>
      <c r="AR1227" s="312">
        <v>354</v>
      </c>
      <c r="AS1227" s="312">
        <v>345.41899999999998</v>
      </c>
      <c r="AT1227" s="312">
        <v>353</v>
      </c>
      <c r="AU1227" s="329">
        <f>VLOOKUP(C1227,[1]world!$A$2:$B$3555,2,FALSE)</f>
        <v>4</v>
      </c>
      <c r="AV1227" s="329">
        <v>459</v>
      </c>
      <c r="AW1227" s="304">
        <v>0.37</v>
      </c>
      <c r="AX1227" s="304">
        <v>60</v>
      </c>
      <c r="AY1227" s="304">
        <v>-999</v>
      </c>
      <c r="AZ1227" s="304">
        <v>320</v>
      </c>
      <c r="BA1227" s="304">
        <v>820</v>
      </c>
      <c r="BB1227" s="304">
        <v>-999</v>
      </c>
      <c r="BC1227" s="304">
        <v>820</v>
      </c>
      <c r="BD1227" s="304">
        <v>-999</v>
      </c>
      <c r="BE1227" s="304">
        <v>-999</v>
      </c>
      <c r="BF1227" s="304">
        <v>-999</v>
      </c>
      <c r="BG1227" s="304">
        <v>-999</v>
      </c>
      <c r="BH1227" s="304">
        <v>-999</v>
      </c>
      <c r="BI1227" s="304">
        <v>-999</v>
      </c>
      <c r="BJ1227" s="304">
        <v>3</v>
      </c>
      <c r="BK1227" s="304" t="s">
        <v>4954</v>
      </c>
      <c r="BL1227" s="304">
        <v>3</v>
      </c>
    </row>
    <row r="1228" spans="1:64" ht="15" hidden="1" customHeight="1" x14ac:dyDescent="0.2">
      <c r="A1228" s="304" t="s">
        <v>4922</v>
      </c>
      <c r="B1228" s="304" t="s">
        <v>5965</v>
      </c>
      <c r="C1228" s="304">
        <v>1242</v>
      </c>
      <c r="D1228" s="349" t="s">
        <v>2333</v>
      </c>
      <c r="E1228" s="309">
        <v>5296</v>
      </c>
      <c r="F1228" s="309"/>
      <c r="G1228" s="324">
        <v>34.136699999999998</v>
      </c>
      <c r="H1228" s="324">
        <v>-118.129</v>
      </c>
      <c r="I1228" s="324" t="s">
        <v>232</v>
      </c>
      <c r="J1228" s="368">
        <f>P1228</f>
        <v>340</v>
      </c>
      <c r="K1228" s="331">
        <v>0.1</v>
      </c>
      <c r="L1228" s="304" t="str">
        <f t="shared" si="362"/>
        <v>D</v>
      </c>
      <c r="M1228" s="388">
        <v>0</v>
      </c>
      <c r="N1228" s="304"/>
      <c r="O1228" s="356">
        <v>60</v>
      </c>
      <c r="P1228" s="356">
        <v>340</v>
      </c>
      <c r="Q1228" s="356"/>
      <c r="R1228" s="304" t="s">
        <v>4993</v>
      </c>
      <c r="S1228" s="304"/>
      <c r="T1228" s="304"/>
      <c r="U1228" s="304"/>
      <c r="V1228" s="304"/>
      <c r="W1228" s="304" t="s">
        <v>1702</v>
      </c>
      <c r="X1228" s="304" t="s">
        <v>232</v>
      </c>
      <c r="Y1228" s="366">
        <f t="shared" si="364"/>
        <v>506.6</v>
      </c>
      <c r="Z1228" s="304">
        <v>0.4</v>
      </c>
      <c r="AA1228" s="304"/>
      <c r="AB1228" s="304">
        <v>-999</v>
      </c>
      <c r="AC1228" s="304">
        <v>-999</v>
      </c>
      <c r="AD1228" s="366">
        <v>-999</v>
      </c>
      <c r="AE1228" s="304">
        <v>-999</v>
      </c>
      <c r="AF1228" s="304">
        <v>-999</v>
      </c>
      <c r="AG1228" s="304"/>
      <c r="AH1228" s="304">
        <v>1.6045199999999999E-2</v>
      </c>
      <c r="AI1228" s="312"/>
      <c r="AJ1228" s="332">
        <v>345</v>
      </c>
      <c r="AK1228" s="304">
        <f t="shared" si="363"/>
        <v>270</v>
      </c>
      <c r="AL1228" s="304"/>
      <c r="AM1228" s="389">
        <f t="shared" si="367"/>
        <v>387</v>
      </c>
      <c r="AN1228" s="363">
        <v>0.25</v>
      </c>
      <c r="AO1228" s="304"/>
      <c r="AP1228" s="312" t="s">
        <v>1600</v>
      </c>
      <c r="AQ1228" s="312"/>
      <c r="AR1228" s="312">
        <v>387</v>
      </c>
      <c r="AS1228" s="312">
        <v>370.78899999999999</v>
      </c>
      <c r="AT1228" s="312"/>
      <c r="AU1228" s="329">
        <f>VLOOKUP(C1228,[1]world!$A$2:$B$3555,2,FALSE)</f>
        <v>8</v>
      </c>
      <c r="AV1228" s="329">
        <v>374</v>
      </c>
      <c r="AW1228" s="304"/>
      <c r="AX1228" s="304">
        <v>80</v>
      </c>
      <c r="AY1228" s="304">
        <v>-999</v>
      </c>
      <c r="AZ1228" s="304">
        <v>900</v>
      </c>
      <c r="BA1228" s="304">
        <v>320</v>
      </c>
      <c r="BB1228" s="304">
        <v>-999</v>
      </c>
      <c r="BC1228" s="304">
        <v>1660</v>
      </c>
      <c r="BD1228" s="304">
        <v>-999</v>
      </c>
      <c r="BE1228" s="304">
        <v>-999</v>
      </c>
      <c r="BF1228" s="304">
        <v>-999</v>
      </c>
      <c r="BG1228" s="304">
        <v>-999</v>
      </c>
      <c r="BH1228" s="304">
        <v>-999</v>
      </c>
      <c r="BI1228" s="304">
        <v>-999</v>
      </c>
      <c r="BJ1228" s="304">
        <v>3</v>
      </c>
      <c r="BK1228" s="304" t="s">
        <v>4954</v>
      </c>
      <c r="BL1228" s="304">
        <v>3</v>
      </c>
    </row>
    <row r="1229" spans="1:64" ht="15" hidden="1" customHeight="1" x14ac:dyDescent="0.2">
      <c r="A1229" s="304" t="s">
        <v>4922</v>
      </c>
      <c r="B1229" s="304" t="s">
        <v>5965</v>
      </c>
      <c r="C1229" s="304">
        <v>1243</v>
      </c>
      <c r="D1229" s="349" t="s">
        <v>2299</v>
      </c>
      <c r="E1229" s="309">
        <v>5300</v>
      </c>
      <c r="F1229" s="309"/>
      <c r="G1229" s="324">
        <v>34.110500000000002</v>
      </c>
      <c r="H1229" s="324">
        <v>-117.099</v>
      </c>
      <c r="I1229" s="324" t="s">
        <v>214</v>
      </c>
      <c r="J1229" s="368">
        <f t="shared" ref="J1229:J1254" si="368">EXP(0.35*LN(AM1229)+0.24*LN(Y1229)+0.2*LN(AJ1229)+0.21*LN(AV1229))</f>
        <v>574.95591267503789</v>
      </c>
      <c r="K1229" s="331">
        <f t="shared" ref="K1229:K1254" si="369">SQRT(0.35*AN1229^2+0.24*Z1229^2+0.2*AL1229^2+0.21*AW1229^2)</f>
        <v>0.40016121751114264</v>
      </c>
      <c r="L1229" s="304" t="str">
        <f t="shared" si="362"/>
        <v>C</v>
      </c>
      <c r="M1229" s="388" t="s">
        <v>6092</v>
      </c>
      <c r="N1229" s="304"/>
      <c r="O1229" s="356"/>
      <c r="P1229" s="356"/>
      <c r="Q1229" s="356"/>
      <c r="R1229" s="304"/>
      <c r="S1229" s="304"/>
      <c r="T1229" s="304"/>
      <c r="U1229" s="304"/>
      <c r="V1229" s="304"/>
      <c r="W1229" s="310" t="s">
        <v>1763</v>
      </c>
      <c r="X1229" s="304" t="s">
        <v>232</v>
      </c>
      <c r="Y1229" s="366">
        <f t="shared" si="364"/>
        <v>506.6</v>
      </c>
      <c r="Z1229" s="304">
        <v>0.4</v>
      </c>
      <c r="AA1229" s="304"/>
      <c r="AB1229" s="304">
        <v>-999</v>
      </c>
      <c r="AC1229" s="304">
        <v>-999</v>
      </c>
      <c r="AD1229" s="366">
        <v>-999</v>
      </c>
      <c r="AE1229" s="304">
        <v>-999</v>
      </c>
      <c r="AF1229" s="304">
        <v>-999</v>
      </c>
      <c r="AG1229" s="304"/>
      <c r="AH1229" s="304">
        <v>3.8817900000000002E-2</v>
      </c>
      <c r="AI1229" s="312"/>
      <c r="AJ1229" s="332">
        <v>445</v>
      </c>
      <c r="AK1229" s="304">
        <f t="shared" si="363"/>
        <v>425</v>
      </c>
      <c r="AL1229" s="363">
        <v>0.43</v>
      </c>
      <c r="AM1229" s="389">
        <f t="shared" si="367"/>
        <v>748</v>
      </c>
      <c r="AN1229" s="304">
        <v>0.4</v>
      </c>
      <c r="AO1229" s="304"/>
      <c r="AP1229" s="312" t="s">
        <v>6114</v>
      </c>
      <c r="AQ1229" s="312"/>
      <c r="AR1229" s="312">
        <v>748</v>
      </c>
      <c r="AS1229" s="331"/>
      <c r="AT1229" s="312"/>
      <c r="AU1229" s="329">
        <f>VLOOKUP(C1229,[1]world!$A$2:$B$3555,2,FALSE)</f>
        <v>3</v>
      </c>
      <c r="AV1229" s="329">
        <v>547</v>
      </c>
      <c r="AW1229" s="304">
        <v>0.37</v>
      </c>
      <c r="AX1229" s="304">
        <v>40</v>
      </c>
      <c r="AY1229" s="304">
        <v>-999</v>
      </c>
      <c r="AZ1229" s="304">
        <v>300</v>
      </c>
      <c r="BA1229" s="304">
        <v>20</v>
      </c>
      <c r="BB1229" s="304">
        <v>-999</v>
      </c>
      <c r="BC1229" s="304">
        <v>320</v>
      </c>
      <c r="BD1229" s="304">
        <v>-999</v>
      </c>
      <c r="BE1229" s="304">
        <v>-999</v>
      </c>
      <c r="BF1229" s="304">
        <v>-999</v>
      </c>
      <c r="BG1229" s="304">
        <v>-999</v>
      </c>
      <c r="BH1229" s="304">
        <v>-999</v>
      </c>
      <c r="BI1229" s="304">
        <v>-999</v>
      </c>
      <c r="BJ1229" s="304">
        <v>3</v>
      </c>
      <c r="BK1229" s="304" t="s">
        <v>4954</v>
      </c>
      <c r="BL1229" s="304">
        <v>3</v>
      </c>
    </row>
    <row r="1230" spans="1:64" ht="15" hidden="1" customHeight="1" x14ac:dyDescent="0.2">
      <c r="A1230" s="304" t="s">
        <v>4922</v>
      </c>
      <c r="B1230" s="304" t="s">
        <v>5965</v>
      </c>
      <c r="C1230" s="304">
        <v>1244</v>
      </c>
      <c r="D1230" s="349" t="s">
        <v>2300</v>
      </c>
      <c r="E1230" s="309">
        <v>5300</v>
      </c>
      <c r="F1230" s="309"/>
      <c r="G1230" s="324">
        <v>34.110500000000002</v>
      </c>
      <c r="H1230" s="324">
        <v>-117.099</v>
      </c>
      <c r="I1230" s="324" t="s">
        <v>226</v>
      </c>
      <c r="J1230" s="368">
        <f t="shared" si="368"/>
        <v>574.95591267503789</v>
      </c>
      <c r="K1230" s="331">
        <f t="shared" si="369"/>
        <v>0.40016121751114264</v>
      </c>
      <c r="L1230" s="304" t="str">
        <f t="shared" si="362"/>
        <v>C</v>
      </c>
      <c r="M1230" s="388" t="s">
        <v>6092</v>
      </c>
      <c r="N1230" s="304"/>
      <c r="O1230" s="356"/>
      <c r="P1230" s="356"/>
      <c r="Q1230" s="356"/>
      <c r="R1230" s="304"/>
      <c r="S1230" s="304"/>
      <c r="T1230" s="304"/>
      <c r="U1230" s="304"/>
      <c r="V1230" s="304"/>
      <c r="W1230" s="304" t="s">
        <v>2018</v>
      </c>
      <c r="X1230" s="304" t="s">
        <v>232</v>
      </c>
      <c r="Y1230" s="366">
        <f t="shared" si="364"/>
        <v>506.6</v>
      </c>
      <c r="Z1230" s="304">
        <v>0.4</v>
      </c>
      <c r="AA1230" s="304"/>
      <c r="AB1230" s="304">
        <v>-999</v>
      </c>
      <c r="AC1230" s="304">
        <v>-999</v>
      </c>
      <c r="AD1230" s="366">
        <v>-999</v>
      </c>
      <c r="AE1230" s="304">
        <v>-999</v>
      </c>
      <c r="AF1230" s="304">
        <v>-999</v>
      </c>
      <c r="AG1230" s="304"/>
      <c r="AH1230" s="304">
        <v>3.8817900000000002E-2</v>
      </c>
      <c r="AI1230" s="312"/>
      <c r="AJ1230" s="332">
        <v>445</v>
      </c>
      <c r="AK1230" s="304">
        <f t="shared" si="363"/>
        <v>425</v>
      </c>
      <c r="AL1230" s="363">
        <v>0.43</v>
      </c>
      <c r="AM1230" s="389">
        <f t="shared" si="367"/>
        <v>748</v>
      </c>
      <c r="AN1230" s="304">
        <v>0.4</v>
      </c>
      <c r="AO1230" s="304"/>
      <c r="AP1230" s="312" t="s">
        <v>6114</v>
      </c>
      <c r="AQ1230" s="312"/>
      <c r="AR1230" s="312">
        <v>748</v>
      </c>
      <c r="AS1230" s="331"/>
      <c r="AT1230" s="312"/>
      <c r="AU1230" s="329">
        <f>VLOOKUP(C1230,[1]world!$A$2:$B$3555,2,FALSE)</f>
        <v>3</v>
      </c>
      <c r="AV1230" s="329">
        <v>547</v>
      </c>
      <c r="AW1230" s="304">
        <v>0.37</v>
      </c>
      <c r="AX1230" s="304">
        <v>40</v>
      </c>
      <c r="AY1230" s="304">
        <v>-999</v>
      </c>
      <c r="AZ1230" s="304">
        <v>300</v>
      </c>
      <c r="BA1230" s="304">
        <v>20</v>
      </c>
      <c r="BB1230" s="304">
        <v>-999</v>
      </c>
      <c r="BC1230" s="304">
        <v>320</v>
      </c>
      <c r="BD1230" s="304">
        <v>-999</v>
      </c>
      <c r="BE1230" s="304">
        <v>-999</v>
      </c>
      <c r="BF1230" s="304">
        <v>-999</v>
      </c>
      <c r="BG1230" s="304">
        <v>-999</v>
      </c>
      <c r="BH1230" s="304">
        <v>-999</v>
      </c>
      <c r="BI1230" s="304">
        <v>-999</v>
      </c>
      <c r="BJ1230" s="304">
        <v>3</v>
      </c>
      <c r="BK1230" s="304" t="s">
        <v>4954</v>
      </c>
      <c r="BL1230" s="304">
        <v>3</v>
      </c>
    </row>
    <row r="1231" spans="1:64" ht="15" hidden="1" customHeight="1" x14ac:dyDescent="0.2">
      <c r="A1231" s="304" t="s">
        <v>4922</v>
      </c>
      <c r="B1231" s="304" t="s">
        <v>5965</v>
      </c>
      <c r="C1231" s="304">
        <v>1245</v>
      </c>
      <c r="D1231" s="349" t="s">
        <v>2301</v>
      </c>
      <c r="E1231" s="309">
        <v>5300</v>
      </c>
      <c r="F1231" s="309"/>
      <c r="G1231" s="324">
        <v>34.110500000000002</v>
      </c>
      <c r="H1231" s="324">
        <v>-117.099</v>
      </c>
      <c r="I1231" s="324" t="s">
        <v>214</v>
      </c>
      <c r="J1231" s="368">
        <f t="shared" si="368"/>
        <v>574.95591267503789</v>
      </c>
      <c r="K1231" s="331">
        <f t="shared" si="369"/>
        <v>0.40016121751114264</v>
      </c>
      <c r="L1231" s="304" t="str">
        <f t="shared" si="362"/>
        <v>C</v>
      </c>
      <c r="M1231" s="388" t="s">
        <v>6092</v>
      </c>
      <c r="N1231" s="304"/>
      <c r="O1231" s="356"/>
      <c r="P1231" s="356"/>
      <c r="Q1231" s="356"/>
      <c r="R1231" s="304"/>
      <c r="S1231" s="304"/>
      <c r="T1231" s="304"/>
      <c r="U1231" s="304"/>
      <c r="V1231" s="304"/>
      <c r="W1231" s="304" t="s">
        <v>1763</v>
      </c>
      <c r="X1231" s="304" t="s">
        <v>232</v>
      </c>
      <c r="Y1231" s="366">
        <f t="shared" si="364"/>
        <v>506.6</v>
      </c>
      <c r="Z1231" s="304">
        <v>0.4</v>
      </c>
      <c r="AA1231" s="304"/>
      <c r="AB1231" s="304">
        <v>-999</v>
      </c>
      <c r="AC1231" s="304">
        <v>-999</v>
      </c>
      <c r="AD1231" s="366">
        <v>-999</v>
      </c>
      <c r="AE1231" s="304">
        <v>-999</v>
      </c>
      <c r="AF1231" s="304">
        <v>-999</v>
      </c>
      <c r="AG1231" s="304"/>
      <c r="AH1231" s="304">
        <v>3.8817900000000002E-2</v>
      </c>
      <c r="AI1231" s="312"/>
      <c r="AJ1231" s="332">
        <v>445</v>
      </c>
      <c r="AK1231" s="304">
        <f t="shared" si="363"/>
        <v>425</v>
      </c>
      <c r="AL1231" s="363">
        <v>0.43</v>
      </c>
      <c r="AM1231" s="389">
        <f t="shared" si="367"/>
        <v>748</v>
      </c>
      <c r="AN1231" s="304">
        <v>0.4</v>
      </c>
      <c r="AO1231" s="304"/>
      <c r="AP1231" s="312" t="s">
        <v>6114</v>
      </c>
      <c r="AQ1231" s="312"/>
      <c r="AR1231" s="312">
        <v>748</v>
      </c>
      <c r="AS1231" s="342">
        <v>684.93499999999995</v>
      </c>
      <c r="AT1231" s="312"/>
      <c r="AU1231" s="329">
        <f>VLOOKUP(C1231,[1]world!$A$2:$B$3555,2,FALSE)</f>
        <v>3</v>
      </c>
      <c r="AV1231" s="329">
        <v>547</v>
      </c>
      <c r="AW1231" s="304">
        <v>0.37</v>
      </c>
      <c r="AX1231" s="304">
        <v>40</v>
      </c>
      <c r="AY1231" s="304">
        <v>-999</v>
      </c>
      <c r="AZ1231" s="304">
        <v>300</v>
      </c>
      <c r="BA1231" s="304">
        <v>20</v>
      </c>
      <c r="BB1231" s="304">
        <v>-999</v>
      </c>
      <c r="BC1231" s="304">
        <v>320</v>
      </c>
      <c r="BD1231" s="304">
        <v>-999</v>
      </c>
      <c r="BE1231" s="304">
        <v>-999</v>
      </c>
      <c r="BF1231" s="304">
        <v>-999</v>
      </c>
      <c r="BG1231" s="304">
        <v>-999</v>
      </c>
      <c r="BH1231" s="304">
        <v>-999</v>
      </c>
      <c r="BI1231" s="304">
        <v>-999</v>
      </c>
      <c r="BJ1231" s="304">
        <v>3</v>
      </c>
      <c r="BK1231" s="304" t="s">
        <v>4954</v>
      </c>
      <c r="BL1231" s="304">
        <v>3</v>
      </c>
    </row>
    <row r="1232" spans="1:64" ht="15" hidden="1" customHeight="1" x14ac:dyDescent="0.2">
      <c r="A1232" s="304" t="s">
        <v>4922</v>
      </c>
      <c r="B1232" s="304" t="s">
        <v>5965</v>
      </c>
      <c r="C1232" s="304">
        <v>1246</v>
      </c>
      <c r="D1232" s="349" t="s">
        <v>2374</v>
      </c>
      <c r="E1232" s="309">
        <v>5327</v>
      </c>
      <c r="F1232" s="309"/>
      <c r="G1232" s="324">
        <v>34.164999999999999</v>
      </c>
      <c r="H1232" s="324">
        <v>-117.288</v>
      </c>
      <c r="I1232" s="324" t="s">
        <v>232</v>
      </c>
      <c r="J1232" s="368">
        <f t="shared" si="368"/>
        <v>400.86323237448948</v>
      </c>
      <c r="K1232" s="331">
        <f t="shared" si="369"/>
        <v>0.35497042130295869</v>
      </c>
      <c r="L1232" s="304" t="str">
        <f t="shared" si="362"/>
        <v>C</v>
      </c>
      <c r="M1232" s="388" t="s">
        <v>6092</v>
      </c>
      <c r="N1232" s="304"/>
      <c r="O1232" s="356"/>
      <c r="P1232" s="356"/>
      <c r="Q1232" s="356"/>
      <c r="R1232" s="304"/>
      <c r="S1232" s="304"/>
      <c r="T1232" s="304"/>
      <c r="U1232" s="304"/>
      <c r="V1232" s="304"/>
      <c r="W1232" s="304" t="s">
        <v>1702</v>
      </c>
      <c r="X1232" s="304" t="s">
        <v>232</v>
      </c>
      <c r="Y1232" s="366">
        <f t="shared" si="364"/>
        <v>506.6</v>
      </c>
      <c r="Z1232" s="304">
        <v>0.4</v>
      </c>
      <c r="AA1232" s="304"/>
      <c r="AB1232" s="304">
        <v>-999</v>
      </c>
      <c r="AC1232" s="304">
        <v>-999</v>
      </c>
      <c r="AD1232" s="366">
        <v>-999</v>
      </c>
      <c r="AE1232" s="304">
        <v>-999</v>
      </c>
      <c r="AF1232" s="304">
        <v>-999</v>
      </c>
      <c r="AG1232" s="304"/>
      <c r="AH1232" s="304">
        <v>1.37158E-2</v>
      </c>
      <c r="AI1232" s="385">
        <v>2.32027E-2</v>
      </c>
      <c r="AJ1232" s="332">
        <v>328</v>
      </c>
      <c r="AK1232" s="304">
        <f t="shared" si="363"/>
        <v>270</v>
      </c>
      <c r="AL1232" s="363">
        <v>0.43</v>
      </c>
      <c r="AM1232" s="389">
        <f t="shared" si="367"/>
        <v>353</v>
      </c>
      <c r="AN1232" s="363">
        <v>0.25</v>
      </c>
      <c r="AO1232" s="304"/>
      <c r="AP1232" s="312" t="s">
        <v>4979</v>
      </c>
      <c r="AQ1232" s="312"/>
      <c r="AR1232" s="312">
        <v>354</v>
      </c>
      <c r="AS1232" s="312">
        <v>345.41899999999998</v>
      </c>
      <c r="AT1232" s="312">
        <v>353</v>
      </c>
      <c r="AU1232" s="329">
        <f>VLOOKUP(C1232,[1]world!$A$2:$B$3555,2,FALSE)</f>
        <v>4</v>
      </c>
      <c r="AV1232" s="329">
        <v>459</v>
      </c>
      <c r="AW1232" s="304">
        <v>0.37</v>
      </c>
      <c r="AX1232" s="304">
        <v>60</v>
      </c>
      <c r="AY1232" s="304">
        <v>-999</v>
      </c>
      <c r="AZ1232" s="304">
        <v>340</v>
      </c>
      <c r="BA1232" s="304">
        <v>320</v>
      </c>
      <c r="BB1232" s="304">
        <v>-999</v>
      </c>
      <c r="BC1232" s="304">
        <v>320</v>
      </c>
      <c r="BD1232" s="304">
        <v>-999</v>
      </c>
      <c r="BE1232" s="304">
        <v>-999</v>
      </c>
      <c r="BF1232" s="304">
        <v>-999</v>
      </c>
      <c r="BG1232" s="304">
        <v>-999</v>
      </c>
      <c r="BH1232" s="304">
        <v>-999</v>
      </c>
      <c r="BI1232" s="304">
        <v>-999</v>
      </c>
      <c r="BJ1232" s="304">
        <v>3</v>
      </c>
      <c r="BK1232" s="304" t="s">
        <v>4954</v>
      </c>
      <c r="BL1232" s="304">
        <v>3</v>
      </c>
    </row>
    <row r="1233" spans="1:64" ht="15" hidden="1" customHeight="1" x14ac:dyDescent="0.2">
      <c r="A1233" s="304" t="s">
        <v>4922</v>
      </c>
      <c r="B1233" s="304" t="s">
        <v>5965</v>
      </c>
      <c r="C1233" s="304">
        <v>1247</v>
      </c>
      <c r="D1233" s="349" t="s">
        <v>2194</v>
      </c>
      <c r="E1233" s="309">
        <v>5328</v>
      </c>
      <c r="F1233" s="309"/>
      <c r="G1233" s="324">
        <v>34.046999999999997</v>
      </c>
      <c r="H1233" s="324">
        <v>-117.277</v>
      </c>
      <c r="I1233" s="324" t="s">
        <v>232</v>
      </c>
      <c r="J1233" s="368">
        <f t="shared" si="368"/>
        <v>373.57773945829399</v>
      </c>
      <c r="K1233" s="331">
        <f t="shared" si="369"/>
        <v>0.33046028505707004</v>
      </c>
      <c r="L1233" s="304" t="str">
        <f t="shared" si="362"/>
        <v>C</v>
      </c>
      <c r="M1233" s="388" t="s">
        <v>6092</v>
      </c>
      <c r="N1233" s="304"/>
      <c r="O1233" s="356"/>
      <c r="P1233" s="356"/>
      <c r="Q1233" s="356"/>
      <c r="R1233" s="304"/>
      <c r="S1233" s="304"/>
      <c r="T1233" s="304"/>
      <c r="U1233" s="304"/>
      <c r="V1233" s="304"/>
      <c r="W1233" s="304" t="s">
        <v>286</v>
      </c>
      <c r="X1233" s="304" t="s">
        <v>213</v>
      </c>
      <c r="Y1233" s="366">
        <f t="shared" si="364"/>
        <v>274.5</v>
      </c>
      <c r="Z1233" s="304">
        <v>0.3</v>
      </c>
      <c r="AA1233" s="304"/>
      <c r="AB1233" s="304">
        <v>-999</v>
      </c>
      <c r="AC1233" s="304">
        <v>-999</v>
      </c>
      <c r="AD1233" s="366">
        <v>-999</v>
      </c>
      <c r="AE1233" s="304">
        <v>-999</v>
      </c>
      <c r="AF1233" s="304">
        <v>-999</v>
      </c>
      <c r="AG1233" s="304"/>
      <c r="AH1233" s="304">
        <v>4.7764099999999997E-2</v>
      </c>
      <c r="AI1233" s="385">
        <v>0.27645199999999998</v>
      </c>
      <c r="AJ1233" s="332">
        <v>481</v>
      </c>
      <c r="AK1233" s="304">
        <f t="shared" si="363"/>
        <v>425</v>
      </c>
      <c r="AL1233" s="363">
        <v>0.43</v>
      </c>
      <c r="AM1233" s="389">
        <f t="shared" si="367"/>
        <v>353</v>
      </c>
      <c r="AN1233" s="363">
        <v>0.25</v>
      </c>
      <c r="AO1233" s="304"/>
      <c r="AP1233" s="312" t="s">
        <v>6113</v>
      </c>
      <c r="AQ1233" s="312"/>
      <c r="AR1233" s="312">
        <v>280</v>
      </c>
      <c r="AS1233" s="312">
        <v>271.44099999999997</v>
      </c>
      <c r="AT1233" s="312">
        <v>353</v>
      </c>
      <c r="AU1233" s="329">
        <f>VLOOKUP(C1233,[1]world!$A$2:$B$3555,2,FALSE)</f>
        <v>4</v>
      </c>
      <c r="AV1233" s="329">
        <v>459</v>
      </c>
      <c r="AW1233" s="304">
        <v>0.37</v>
      </c>
      <c r="AX1233" s="304">
        <v>80</v>
      </c>
      <c r="AY1233" s="304">
        <v>-999</v>
      </c>
      <c r="AZ1233" s="304">
        <v>340</v>
      </c>
      <c r="BA1233" s="304">
        <v>320</v>
      </c>
      <c r="BB1233" s="304">
        <v>-999</v>
      </c>
      <c r="BC1233" s="304">
        <v>920</v>
      </c>
      <c r="BD1233" s="304">
        <v>-999</v>
      </c>
      <c r="BE1233" s="304">
        <v>-999</v>
      </c>
      <c r="BF1233" s="304">
        <v>-999</v>
      </c>
      <c r="BG1233" s="304">
        <v>-999</v>
      </c>
      <c r="BH1233" s="304">
        <v>-999</v>
      </c>
      <c r="BI1233" s="304">
        <v>-999</v>
      </c>
      <c r="BJ1233" s="304">
        <v>3</v>
      </c>
      <c r="BK1233" s="304" t="s">
        <v>4954</v>
      </c>
      <c r="BL1233" s="304">
        <v>3</v>
      </c>
    </row>
    <row r="1234" spans="1:64" ht="15" hidden="1" customHeight="1" x14ac:dyDescent="0.2">
      <c r="A1234" s="304" t="s">
        <v>4917</v>
      </c>
      <c r="B1234" s="304" t="s">
        <v>5965</v>
      </c>
      <c r="C1234" s="304">
        <v>1248</v>
      </c>
      <c r="D1234" s="349" t="s">
        <v>2243</v>
      </c>
      <c r="E1234" s="309">
        <v>5329</v>
      </c>
      <c r="F1234" s="309"/>
      <c r="G1234" s="324">
        <v>34.069000000000003</v>
      </c>
      <c r="H1234" s="324">
        <v>-117.27500000000001</v>
      </c>
      <c r="I1234" s="324" t="s">
        <v>232</v>
      </c>
      <c r="J1234" s="368">
        <f t="shared" si="368"/>
        <v>321.14854100012622</v>
      </c>
      <c r="K1234" s="331">
        <f t="shared" si="369"/>
        <v>0.33046028505707004</v>
      </c>
      <c r="L1234" s="304" t="str">
        <f t="shared" si="362"/>
        <v>D</v>
      </c>
      <c r="M1234" s="388" t="s">
        <v>6092</v>
      </c>
      <c r="N1234" s="304"/>
      <c r="O1234" s="356"/>
      <c r="P1234" s="356"/>
      <c r="Q1234" s="356"/>
      <c r="R1234" s="304"/>
      <c r="S1234" s="304"/>
      <c r="T1234" s="304"/>
      <c r="U1234" s="304"/>
      <c r="V1234" s="304"/>
      <c r="W1234" s="304" t="s">
        <v>286</v>
      </c>
      <c r="X1234" s="304" t="s">
        <v>213</v>
      </c>
      <c r="Y1234" s="366">
        <f t="shared" si="364"/>
        <v>274.5</v>
      </c>
      <c r="Z1234" s="304">
        <v>0.3</v>
      </c>
      <c r="AA1234" s="304"/>
      <c r="AB1234" s="304">
        <v>-999</v>
      </c>
      <c r="AC1234" s="304">
        <v>-999</v>
      </c>
      <c r="AD1234" s="366">
        <v>-999</v>
      </c>
      <c r="AE1234" s="304">
        <v>-999</v>
      </c>
      <c r="AF1234" s="304">
        <v>-999</v>
      </c>
      <c r="AG1234" s="304"/>
      <c r="AH1234" s="304">
        <v>7.8822400000000004E-3</v>
      </c>
      <c r="AI1234" s="385">
        <v>3.7068900000000002E-2</v>
      </c>
      <c r="AJ1234" s="332">
        <v>280</v>
      </c>
      <c r="AK1234" s="304">
        <f t="shared" si="363"/>
        <v>270</v>
      </c>
      <c r="AL1234" s="363">
        <v>0.43</v>
      </c>
      <c r="AM1234" s="389">
        <f t="shared" si="367"/>
        <v>353</v>
      </c>
      <c r="AN1234" s="363">
        <v>0.25</v>
      </c>
      <c r="AO1234" s="304"/>
      <c r="AP1234" s="312" t="s">
        <v>6113</v>
      </c>
      <c r="AQ1234" s="312"/>
      <c r="AR1234" s="312">
        <v>280</v>
      </c>
      <c r="AS1234" s="312">
        <v>271.44099999999997</v>
      </c>
      <c r="AT1234" s="312">
        <v>353</v>
      </c>
      <c r="AU1234" s="329">
        <f>VLOOKUP(C1234,[1]world!$A$2:$B$3555,2,FALSE)</f>
        <v>8</v>
      </c>
      <c r="AV1234" s="329">
        <v>374</v>
      </c>
      <c r="AW1234" s="304">
        <v>0.37</v>
      </c>
      <c r="AX1234" s="304">
        <v>80</v>
      </c>
      <c r="AY1234" s="304">
        <v>-999</v>
      </c>
      <c r="AZ1234" s="304">
        <v>780</v>
      </c>
      <c r="BA1234" s="304">
        <v>340</v>
      </c>
      <c r="BB1234" s="304">
        <v>-999</v>
      </c>
      <c r="BC1234" s="304">
        <v>1980</v>
      </c>
      <c r="BD1234" s="304">
        <v>-999</v>
      </c>
      <c r="BE1234" s="304">
        <v>-999</v>
      </c>
      <c r="BF1234" s="304">
        <v>-999</v>
      </c>
      <c r="BG1234" s="304">
        <v>-999</v>
      </c>
      <c r="BH1234" s="304">
        <v>-999</v>
      </c>
      <c r="BI1234" s="304">
        <v>-999</v>
      </c>
      <c r="BJ1234" s="304">
        <v>3</v>
      </c>
      <c r="BK1234" s="304" t="s">
        <v>4954</v>
      </c>
      <c r="BL1234" s="304">
        <v>3</v>
      </c>
    </row>
    <row r="1235" spans="1:64" ht="15" hidden="1" customHeight="1" x14ac:dyDescent="0.2">
      <c r="A1235" s="304" t="s">
        <v>4917</v>
      </c>
      <c r="B1235" s="304" t="s">
        <v>5965</v>
      </c>
      <c r="C1235" s="304">
        <v>1249</v>
      </c>
      <c r="D1235" s="349" t="s">
        <v>2289</v>
      </c>
      <c r="E1235" s="309">
        <v>5330</v>
      </c>
      <c r="F1235" s="309"/>
      <c r="G1235" s="324">
        <v>34.103000000000002</v>
      </c>
      <c r="H1235" s="324">
        <v>-117.349</v>
      </c>
      <c r="I1235" s="324" t="s">
        <v>232</v>
      </c>
      <c r="J1235" s="368">
        <f t="shared" si="368"/>
        <v>332.07787846130594</v>
      </c>
      <c r="K1235" s="331">
        <f t="shared" si="369"/>
        <v>0.33046028505707004</v>
      </c>
      <c r="L1235" s="304" t="str">
        <f t="shared" si="362"/>
        <v>D</v>
      </c>
      <c r="M1235" s="388" t="s">
        <v>6092</v>
      </c>
      <c r="N1235" s="304"/>
      <c r="O1235" s="356"/>
      <c r="P1235" s="356"/>
      <c r="Q1235" s="356"/>
      <c r="R1235" s="304"/>
      <c r="S1235" s="304"/>
      <c r="T1235" s="304"/>
      <c r="U1235" s="304"/>
      <c r="V1235" s="304"/>
      <c r="W1235" s="304" t="s">
        <v>286</v>
      </c>
      <c r="X1235" s="304" t="s">
        <v>213</v>
      </c>
      <c r="Y1235" s="366">
        <f t="shared" si="364"/>
        <v>274.5</v>
      </c>
      <c r="Z1235" s="304">
        <v>0.3</v>
      </c>
      <c r="AA1235" s="304"/>
      <c r="AB1235" s="304">
        <v>-999</v>
      </c>
      <c r="AC1235" s="304">
        <v>-999</v>
      </c>
      <c r="AD1235" s="366">
        <v>-999</v>
      </c>
      <c r="AE1235" s="304">
        <v>-999</v>
      </c>
      <c r="AF1235" s="304">
        <v>-999</v>
      </c>
      <c r="AG1235" s="304"/>
      <c r="AH1235" s="304">
        <v>1.41157E-2</v>
      </c>
      <c r="AI1235" s="385">
        <v>4.9156899999999996E-2</v>
      </c>
      <c r="AJ1235" s="332">
        <v>331</v>
      </c>
      <c r="AK1235" s="304">
        <f t="shared" si="363"/>
        <v>270</v>
      </c>
      <c r="AL1235" s="363">
        <v>0.43</v>
      </c>
      <c r="AM1235" s="389">
        <f t="shared" si="367"/>
        <v>353</v>
      </c>
      <c r="AN1235" s="363">
        <v>0.25</v>
      </c>
      <c r="AO1235" s="304"/>
      <c r="AP1235" s="312" t="s">
        <v>6113</v>
      </c>
      <c r="AQ1235" s="312"/>
      <c r="AR1235" s="312">
        <v>280</v>
      </c>
      <c r="AS1235" s="312">
        <v>271.44099999999997</v>
      </c>
      <c r="AT1235" s="312">
        <v>353</v>
      </c>
      <c r="AU1235" s="329">
        <f>VLOOKUP(C1235,[1]world!$A$2:$B$3555,2,FALSE)</f>
        <v>8</v>
      </c>
      <c r="AV1235" s="329">
        <v>374</v>
      </c>
      <c r="AW1235" s="304">
        <v>0.37</v>
      </c>
      <c r="AX1235" s="304">
        <v>80</v>
      </c>
      <c r="AY1235" s="304">
        <v>-999</v>
      </c>
      <c r="AZ1235" s="304">
        <v>620</v>
      </c>
      <c r="BA1235" s="304">
        <v>320</v>
      </c>
      <c r="BB1235" s="304">
        <v>-999</v>
      </c>
      <c r="BC1235" s="304">
        <v>340</v>
      </c>
      <c r="BD1235" s="304">
        <v>-999</v>
      </c>
      <c r="BE1235" s="304">
        <v>-999</v>
      </c>
      <c r="BF1235" s="304">
        <v>-999</v>
      </c>
      <c r="BG1235" s="304">
        <v>-999</v>
      </c>
      <c r="BH1235" s="304">
        <v>-999</v>
      </c>
      <c r="BI1235" s="304">
        <v>-999</v>
      </c>
      <c r="BJ1235" s="304">
        <v>3</v>
      </c>
      <c r="BK1235" s="304" t="s">
        <v>4954</v>
      </c>
      <c r="BL1235" s="304">
        <v>3</v>
      </c>
    </row>
    <row r="1236" spans="1:64" ht="15" hidden="1" customHeight="1" x14ac:dyDescent="0.2">
      <c r="A1236" s="304" t="s">
        <v>4917</v>
      </c>
      <c r="B1236" s="304" t="s">
        <v>5965</v>
      </c>
      <c r="C1236" s="304">
        <v>1250</v>
      </c>
      <c r="D1236" s="349" t="s">
        <v>2376</v>
      </c>
      <c r="E1236" s="309">
        <v>5331</v>
      </c>
      <c r="F1236" s="309"/>
      <c r="G1236" s="324">
        <v>34.1663</v>
      </c>
      <c r="H1236" s="324">
        <v>-117.251</v>
      </c>
      <c r="I1236" s="324" t="s">
        <v>232</v>
      </c>
      <c r="J1236" s="368">
        <f t="shared" si="368"/>
        <v>590.43774073615828</v>
      </c>
      <c r="K1236" s="331">
        <f t="shared" si="369"/>
        <v>0.40016121751114264</v>
      </c>
      <c r="L1236" s="304" t="str">
        <f t="shared" si="362"/>
        <v>C</v>
      </c>
      <c r="M1236" s="388" t="s">
        <v>6092</v>
      </c>
      <c r="N1236" s="304"/>
      <c r="O1236" s="356"/>
      <c r="P1236" s="356"/>
      <c r="Q1236" s="356"/>
      <c r="R1236" s="304"/>
      <c r="S1236" s="304"/>
      <c r="T1236" s="304"/>
      <c r="U1236" s="304"/>
      <c r="V1236" s="304"/>
      <c r="W1236" s="304" t="s">
        <v>1644</v>
      </c>
      <c r="X1236" s="304" t="s">
        <v>232</v>
      </c>
      <c r="Y1236" s="366">
        <f t="shared" si="364"/>
        <v>506.6</v>
      </c>
      <c r="Z1236" s="304">
        <v>0.4</v>
      </c>
      <c r="AA1236" s="304"/>
      <c r="AB1236" s="304">
        <v>-999</v>
      </c>
      <c r="AC1236" s="304">
        <v>-999</v>
      </c>
      <c r="AD1236" s="366">
        <v>-999</v>
      </c>
      <c r="AE1236" s="304">
        <v>-999</v>
      </c>
      <c r="AF1236" s="304">
        <v>-999</v>
      </c>
      <c r="AG1236" s="304"/>
      <c r="AH1236" s="304">
        <v>9.6469399999999997E-2</v>
      </c>
      <c r="AI1236" s="312"/>
      <c r="AJ1236" s="332">
        <v>611</v>
      </c>
      <c r="AK1236" s="304">
        <f t="shared" si="363"/>
        <v>555</v>
      </c>
      <c r="AL1236" s="363">
        <v>0.43</v>
      </c>
      <c r="AM1236" s="389">
        <f t="shared" si="367"/>
        <v>748</v>
      </c>
      <c r="AN1236" s="304">
        <v>0.4</v>
      </c>
      <c r="AO1236" s="304"/>
      <c r="AP1236" s="312" t="s">
        <v>6114</v>
      </c>
      <c r="AQ1236" s="312"/>
      <c r="AR1236" s="312">
        <v>748</v>
      </c>
      <c r="AS1236" s="342">
        <v>684.93499999999995</v>
      </c>
      <c r="AT1236" s="312"/>
      <c r="AU1236" s="329">
        <f>VLOOKUP(C1236,[1]world!$A$2:$B$3555,2,FALSE)</f>
        <v>4</v>
      </c>
      <c r="AV1236" s="329">
        <v>459</v>
      </c>
      <c r="AW1236" s="304">
        <v>0.37</v>
      </c>
      <c r="AX1236" s="304">
        <v>40</v>
      </c>
      <c r="AY1236" s="304">
        <v>-999</v>
      </c>
      <c r="AZ1236" s="304">
        <v>300</v>
      </c>
      <c r="BA1236" s="304">
        <v>20</v>
      </c>
      <c r="BB1236" s="304">
        <v>-999</v>
      </c>
      <c r="BC1236" s="304">
        <v>320</v>
      </c>
      <c r="BD1236" s="304">
        <v>-999</v>
      </c>
      <c r="BE1236" s="304">
        <v>-999</v>
      </c>
      <c r="BF1236" s="304">
        <v>-999</v>
      </c>
      <c r="BG1236" s="304">
        <v>-999</v>
      </c>
      <c r="BH1236" s="304">
        <v>-999</v>
      </c>
      <c r="BI1236" s="304">
        <v>-999</v>
      </c>
      <c r="BJ1236" s="304">
        <v>3</v>
      </c>
      <c r="BK1236" s="304" t="s">
        <v>4954</v>
      </c>
      <c r="BL1236" s="304">
        <v>3</v>
      </c>
    </row>
    <row r="1237" spans="1:64" ht="15" hidden="1" customHeight="1" x14ac:dyDescent="0.2">
      <c r="A1237" s="304" t="s">
        <v>4917</v>
      </c>
      <c r="B1237" s="304" t="s">
        <v>5965</v>
      </c>
      <c r="C1237" s="304">
        <v>1251</v>
      </c>
      <c r="D1237" s="349" t="s">
        <v>2346</v>
      </c>
      <c r="E1237" s="309">
        <v>5336</v>
      </c>
      <c r="F1237" s="309"/>
      <c r="G1237" s="324">
        <v>34.144919999999999</v>
      </c>
      <c r="H1237" s="324">
        <v>-117.21876</v>
      </c>
      <c r="I1237" s="324" t="s">
        <v>232</v>
      </c>
      <c r="J1237" s="368">
        <f t="shared" si="368"/>
        <v>408.56188913437779</v>
      </c>
      <c r="K1237" s="331">
        <f t="shared" si="369"/>
        <v>0.33046028505707004</v>
      </c>
      <c r="L1237" s="304" t="str">
        <f t="shared" si="362"/>
        <v>C</v>
      </c>
      <c r="M1237" s="388" t="s">
        <v>6092</v>
      </c>
      <c r="N1237" s="304"/>
      <c r="O1237" s="356"/>
      <c r="P1237" s="356"/>
      <c r="Q1237" s="356"/>
      <c r="R1237" s="304"/>
      <c r="S1237" s="304"/>
      <c r="T1237" s="304"/>
      <c r="U1237" s="304"/>
      <c r="V1237" s="304"/>
      <c r="W1237" s="304" t="s">
        <v>1579</v>
      </c>
      <c r="X1237" s="304" t="s">
        <v>206</v>
      </c>
      <c r="Y1237" s="366">
        <f t="shared" si="364"/>
        <v>338.6</v>
      </c>
      <c r="Z1237" s="304">
        <v>0.3</v>
      </c>
      <c r="AA1237" s="304"/>
      <c r="AB1237" s="304">
        <v>-999</v>
      </c>
      <c r="AC1237" s="304">
        <v>-999</v>
      </c>
      <c r="AD1237" s="366">
        <v>-999</v>
      </c>
      <c r="AE1237" s="304">
        <v>-999</v>
      </c>
      <c r="AF1237" s="304">
        <v>-999</v>
      </c>
      <c r="AG1237" s="304"/>
      <c r="AH1237" s="304">
        <v>8.6461099999999999E-2</v>
      </c>
      <c r="AI1237" s="385">
        <v>0.27035699999999996</v>
      </c>
      <c r="AJ1237" s="332">
        <v>585</v>
      </c>
      <c r="AK1237" s="304">
        <f t="shared" si="363"/>
        <v>555</v>
      </c>
      <c r="AL1237" s="363">
        <v>0.43</v>
      </c>
      <c r="AM1237" s="389">
        <f t="shared" si="367"/>
        <v>353</v>
      </c>
      <c r="AN1237" s="363">
        <v>0.25</v>
      </c>
      <c r="AO1237" s="304"/>
      <c r="AP1237" s="312" t="s">
        <v>4979</v>
      </c>
      <c r="AQ1237" s="312"/>
      <c r="AR1237" s="312">
        <v>354</v>
      </c>
      <c r="AS1237" s="312">
        <v>345.41899999999998</v>
      </c>
      <c r="AT1237" s="312">
        <v>353</v>
      </c>
      <c r="AU1237" s="329">
        <f>VLOOKUP(C1237,[1]world!$A$2:$B$3555,2,FALSE)</f>
        <v>4</v>
      </c>
      <c r="AV1237" s="329">
        <v>459</v>
      </c>
      <c r="AW1237" s="304">
        <v>0.37</v>
      </c>
      <c r="AX1237" s="304">
        <v>60</v>
      </c>
      <c r="AY1237" s="304">
        <v>-999</v>
      </c>
      <c r="AZ1237" s="304">
        <v>320</v>
      </c>
      <c r="BA1237" s="304">
        <v>320</v>
      </c>
      <c r="BB1237" s="304">
        <v>-999</v>
      </c>
      <c r="BC1237" s="304">
        <v>320</v>
      </c>
      <c r="BD1237" s="304">
        <v>-999</v>
      </c>
      <c r="BE1237" s="304">
        <v>-999</v>
      </c>
      <c r="BF1237" s="304">
        <v>-999</v>
      </c>
      <c r="BG1237" s="304">
        <v>-999</v>
      </c>
      <c r="BH1237" s="304">
        <v>-999</v>
      </c>
      <c r="BI1237" s="304">
        <v>-999</v>
      </c>
      <c r="BJ1237" s="304">
        <v>3</v>
      </c>
      <c r="BK1237" s="304" t="s">
        <v>4954</v>
      </c>
      <c r="BL1237" s="304">
        <v>3</v>
      </c>
    </row>
    <row r="1238" spans="1:64" ht="15" hidden="1" customHeight="1" x14ac:dyDescent="0.2">
      <c r="A1238" s="304" t="s">
        <v>4917</v>
      </c>
      <c r="B1238" s="304" t="s">
        <v>5965</v>
      </c>
      <c r="C1238" s="304">
        <v>1252</v>
      </c>
      <c r="D1238" s="349" t="s">
        <v>2345</v>
      </c>
      <c r="E1238" s="309">
        <v>5337</v>
      </c>
      <c r="F1238" s="309"/>
      <c r="G1238" s="324">
        <v>34.14</v>
      </c>
      <c r="H1238" s="324">
        <v>-117.294</v>
      </c>
      <c r="I1238" s="324" t="s">
        <v>232</v>
      </c>
      <c r="J1238" s="368">
        <f t="shared" si="368"/>
        <v>327.96418896783132</v>
      </c>
      <c r="K1238" s="331">
        <f t="shared" si="369"/>
        <v>0.33046028505707004</v>
      </c>
      <c r="L1238" s="304" t="str">
        <f t="shared" si="362"/>
        <v>D</v>
      </c>
      <c r="M1238" s="388" t="s">
        <v>6092</v>
      </c>
      <c r="N1238" s="304"/>
      <c r="O1238" s="356"/>
      <c r="P1238" s="356"/>
      <c r="Q1238" s="356"/>
      <c r="R1238" s="304"/>
      <c r="S1238" s="304"/>
      <c r="T1238" s="304"/>
      <c r="U1238" s="304"/>
      <c r="V1238" s="304"/>
      <c r="W1238" s="304" t="s">
        <v>286</v>
      </c>
      <c r="X1238" s="304" t="s">
        <v>213</v>
      </c>
      <c r="Y1238" s="366">
        <f t="shared" si="364"/>
        <v>274.5</v>
      </c>
      <c r="Z1238" s="304">
        <v>0.3</v>
      </c>
      <c r="AA1238" s="304"/>
      <c r="AB1238" s="304">
        <v>-999</v>
      </c>
      <c r="AC1238" s="304">
        <v>-999</v>
      </c>
      <c r="AD1238" s="366">
        <v>-999</v>
      </c>
      <c r="AE1238" s="304">
        <v>-999</v>
      </c>
      <c r="AF1238" s="304">
        <v>-999</v>
      </c>
      <c r="AG1238" s="304"/>
      <c r="AH1238" s="304">
        <v>1.1486100000000001E-2</v>
      </c>
      <c r="AI1238" s="385">
        <v>4.1677199999999998E-2</v>
      </c>
      <c r="AJ1238" s="332">
        <v>311</v>
      </c>
      <c r="AK1238" s="304">
        <f t="shared" si="363"/>
        <v>270</v>
      </c>
      <c r="AL1238" s="363">
        <v>0.43</v>
      </c>
      <c r="AM1238" s="389">
        <f t="shared" si="367"/>
        <v>353</v>
      </c>
      <c r="AN1238" s="363">
        <v>0.25</v>
      </c>
      <c r="AO1238" s="304"/>
      <c r="AP1238" s="312" t="s">
        <v>6113</v>
      </c>
      <c r="AQ1238" s="312"/>
      <c r="AR1238" s="312">
        <v>280</v>
      </c>
      <c r="AS1238" s="312">
        <v>271.44099999999997</v>
      </c>
      <c r="AT1238" s="312">
        <v>353</v>
      </c>
      <c r="AU1238" s="329">
        <f>VLOOKUP(C1238,[1]world!$A$2:$B$3555,2,FALSE)</f>
        <v>8</v>
      </c>
      <c r="AV1238" s="329">
        <v>374</v>
      </c>
      <c r="AW1238" s="304">
        <v>0.37</v>
      </c>
      <c r="AX1238" s="304">
        <v>80</v>
      </c>
      <c r="AY1238" s="304">
        <v>-999</v>
      </c>
      <c r="AZ1238" s="304">
        <v>820</v>
      </c>
      <c r="BA1238" s="304">
        <v>320</v>
      </c>
      <c r="BB1238" s="304">
        <v>-999</v>
      </c>
      <c r="BC1238" s="304">
        <v>320</v>
      </c>
      <c r="BD1238" s="304">
        <v>-999</v>
      </c>
      <c r="BE1238" s="304">
        <v>-999</v>
      </c>
      <c r="BF1238" s="304">
        <v>-999</v>
      </c>
      <c r="BG1238" s="304">
        <v>-999</v>
      </c>
      <c r="BH1238" s="304">
        <v>-999</v>
      </c>
      <c r="BI1238" s="304">
        <v>-999</v>
      </c>
      <c r="BJ1238" s="304">
        <v>3</v>
      </c>
      <c r="BK1238" s="304" t="s">
        <v>4954</v>
      </c>
      <c r="BL1238" s="304">
        <v>3</v>
      </c>
    </row>
    <row r="1239" spans="1:64" ht="15" hidden="1" customHeight="1" x14ac:dyDescent="0.2">
      <c r="A1239" s="304" t="s">
        <v>4917</v>
      </c>
      <c r="B1239" s="304" t="s">
        <v>5965</v>
      </c>
      <c r="C1239" s="304">
        <v>1253</v>
      </c>
      <c r="D1239" s="349" t="s">
        <v>2272</v>
      </c>
      <c r="E1239" s="309">
        <v>5339</v>
      </c>
      <c r="F1239" s="309"/>
      <c r="G1239" s="324">
        <v>34.091000000000001</v>
      </c>
      <c r="H1239" s="324">
        <v>-117.289</v>
      </c>
      <c r="I1239" s="324" t="s">
        <v>232</v>
      </c>
      <c r="J1239" s="368">
        <f t="shared" si="368"/>
        <v>278.59160216278764</v>
      </c>
      <c r="K1239" s="331">
        <f t="shared" si="369"/>
        <v>0.33046028505707004</v>
      </c>
      <c r="L1239" s="304" t="str">
        <f t="shared" si="362"/>
        <v>D</v>
      </c>
      <c r="M1239" s="388" t="s">
        <v>6092</v>
      </c>
      <c r="N1239" s="304"/>
      <c r="O1239" s="356"/>
      <c r="P1239" s="356"/>
      <c r="Q1239" s="356"/>
      <c r="R1239" s="304"/>
      <c r="S1239" s="304"/>
      <c r="T1239" s="304"/>
      <c r="U1239" s="304"/>
      <c r="V1239" s="304"/>
      <c r="W1239" s="304" t="s">
        <v>286</v>
      </c>
      <c r="X1239" s="304" t="s">
        <v>213</v>
      </c>
      <c r="Y1239" s="366">
        <f t="shared" si="364"/>
        <v>274.5</v>
      </c>
      <c r="Z1239" s="304">
        <v>0.3</v>
      </c>
      <c r="AA1239" s="304"/>
      <c r="AB1239" s="304">
        <v>-999</v>
      </c>
      <c r="AC1239" s="304">
        <v>-999</v>
      </c>
      <c r="AD1239" s="366">
        <v>-999</v>
      </c>
      <c r="AE1239" s="304">
        <v>-999</v>
      </c>
      <c r="AF1239" s="304">
        <v>-999</v>
      </c>
      <c r="AG1239" s="304"/>
      <c r="AH1239" s="304">
        <v>2.6949500000000002E-3</v>
      </c>
      <c r="AI1239" s="385">
        <v>1.3113300000000001E-2</v>
      </c>
      <c r="AJ1239" s="332">
        <v>225</v>
      </c>
      <c r="AK1239" s="304">
        <f t="shared" si="363"/>
        <v>210</v>
      </c>
      <c r="AL1239" s="363">
        <v>0.43</v>
      </c>
      <c r="AM1239" s="389">
        <f t="shared" si="367"/>
        <v>306</v>
      </c>
      <c r="AN1239" s="363">
        <v>0.25</v>
      </c>
      <c r="AO1239" s="304"/>
      <c r="AP1239" s="312" t="s">
        <v>6113</v>
      </c>
      <c r="AQ1239" s="312"/>
      <c r="AR1239" s="312">
        <v>280</v>
      </c>
      <c r="AS1239" s="312">
        <v>271.44099999999997</v>
      </c>
      <c r="AT1239" s="312">
        <v>306</v>
      </c>
      <c r="AU1239" s="329">
        <f>VLOOKUP(C1239,[1]world!$A$2:$B$3555,2,FALSE)</f>
        <v>12</v>
      </c>
      <c r="AV1239" s="329">
        <v>297</v>
      </c>
      <c r="AW1239" s="304">
        <v>0.37</v>
      </c>
      <c r="AX1239" s="304">
        <v>80</v>
      </c>
      <c r="AY1239" s="304">
        <v>-999</v>
      </c>
      <c r="AZ1239" s="304">
        <v>1060</v>
      </c>
      <c r="BA1239" s="304">
        <v>320</v>
      </c>
      <c r="BB1239" s="304">
        <v>-999</v>
      </c>
      <c r="BC1239" s="304">
        <v>1320</v>
      </c>
      <c r="BD1239" s="304">
        <v>-999</v>
      </c>
      <c r="BE1239" s="304">
        <v>-999</v>
      </c>
      <c r="BF1239" s="304">
        <v>-999</v>
      </c>
      <c r="BG1239" s="304">
        <v>-999</v>
      </c>
      <c r="BH1239" s="304">
        <v>-999</v>
      </c>
      <c r="BI1239" s="304">
        <v>-999</v>
      </c>
      <c r="BJ1239" s="304">
        <v>3</v>
      </c>
      <c r="BK1239" s="304" t="s">
        <v>4954</v>
      </c>
      <c r="BL1239" s="304">
        <v>3</v>
      </c>
    </row>
    <row r="1240" spans="1:64" ht="15" hidden="1" customHeight="1" x14ac:dyDescent="0.2">
      <c r="A1240" s="304" t="s">
        <v>4917</v>
      </c>
      <c r="B1240" s="304" t="s">
        <v>5965</v>
      </c>
      <c r="C1240" s="304">
        <v>1254</v>
      </c>
      <c r="D1240" s="349" t="s">
        <v>2213</v>
      </c>
      <c r="E1240" s="309">
        <v>5341</v>
      </c>
      <c r="F1240" s="309"/>
      <c r="G1240" s="324">
        <v>34.058</v>
      </c>
      <c r="H1240" s="324">
        <v>-117.30500000000001</v>
      </c>
      <c r="I1240" s="324" t="s">
        <v>232</v>
      </c>
      <c r="J1240" s="368">
        <f t="shared" si="368"/>
        <v>389.67161273028563</v>
      </c>
      <c r="K1240" s="331">
        <f t="shared" si="369"/>
        <v>0.35497042130295869</v>
      </c>
      <c r="L1240" s="304" t="str">
        <f t="shared" si="362"/>
        <v>C</v>
      </c>
      <c r="M1240" s="388" t="s">
        <v>6092</v>
      </c>
      <c r="N1240" s="304"/>
      <c r="O1240" s="356"/>
      <c r="P1240" s="356"/>
      <c r="Q1240" s="356"/>
      <c r="R1240" s="304"/>
      <c r="S1240" s="304"/>
      <c r="T1240" s="304"/>
      <c r="U1240" s="304"/>
      <c r="V1240" s="304"/>
      <c r="W1240" s="304" t="s">
        <v>581</v>
      </c>
      <c r="X1240" s="304" t="s">
        <v>232</v>
      </c>
      <c r="Y1240" s="366">
        <f t="shared" si="364"/>
        <v>506.6</v>
      </c>
      <c r="Z1240" s="304">
        <v>0.4</v>
      </c>
      <c r="AA1240" s="304"/>
      <c r="AB1240" s="304">
        <v>-999</v>
      </c>
      <c r="AC1240" s="304">
        <v>-999</v>
      </c>
      <c r="AD1240" s="366">
        <v>-999</v>
      </c>
      <c r="AE1240" s="304">
        <v>-999</v>
      </c>
      <c r="AF1240" s="304">
        <v>-999</v>
      </c>
      <c r="AG1240" s="304"/>
      <c r="AH1240" s="304">
        <v>1.7052899999999999E-2</v>
      </c>
      <c r="AI1240" s="385">
        <v>2.5047100000000003E-2</v>
      </c>
      <c r="AJ1240" s="332">
        <v>353</v>
      </c>
      <c r="AK1240" s="304">
        <f t="shared" si="363"/>
        <v>270</v>
      </c>
      <c r="AL1240" s="363">
        <v>0.43</v>
      </c>
      <c r="AM1240" s="389">
        <f t="shared" si="367"/>
        <v>353</v>
      </c>
      <c r="AN1240" s="363">
        <v>0.25</v>
      </c>
      <c r="AO1240" s="304"/>
      <c r="AP1240" s="312" t="s">
        <v>6113</v>
      </c>
      <c r="AQ1240" s="312"/>
      <c r="AR1240" s="312">
        <v>280</v>
      </c>
      <c r="AS1240" s="312">
        <v>271.44099999999997</v>
      </c>
      <c r="AT1240" s="312">
        <v>353</v>
      </c>
      <c r="AU1240" s="329">
        <f>VLOOKUP(C1240,[1]world!$A$2:$B$3555,2,FALSE)</f>
        <v>8</v>
      </c>
      <c r="AV1240" s="329">
        <v>374</v>
      </c>
      <c r="AW1240" s="304">
        <v>0.37</v>
      </c>
      <c r="AX1240" s="304">
        <v>80</v>
      </c>
      <c r="AY1240" s="304">
        <v>-999</v>
      </c>
      <c r="AZ1240" s="304">
        <v>340</v>
      </c>
      <c r="BA1240" s="304">
        <v>320</v>
      </c>
      <c r="BB1240" s="304">
        <v>-999</v>
      </c>
      <c r="BC1240" s="304">
        <v>960</v>
      </c>
      <c r="BD1240" s="304">
        <v>-999</v>
      </c>
      <c r="BE1240" s="304">
        <v>-999</v>
      </c>
      <c r="BF1240" s="304">
        <v>-999</v>
      </c>
      <c r="BG1240" s="304">
        <v>-999</v>
      </c>
      <c r="BH1240" s="304">
        <v>-999</v>
      </c>
      <c r="BI1240" s="304">
        <v>-999</v>
      </c>
      <c r="BJ1240" s="304">
        <v>3</v>
      </c>
      <c r="BK1240" s="304" t="s">
        <v>4954</v>
      </c>
      <c r="BL1240" s="304">
        <v>3</v>
      </c>
    </row>
    <row r="1241" spans="1:64" ht="15" hidden="1" customHeight="1" x14ac:dyDescent="0.2">
      <c r="A1241" s="304" t="s">
        <v>4917</v>
      </c>
      <c r="B1241" s="304" t="s">
        <v>5965</v>
      </c>
      <c r="C1241" s="304">
        <v>1255</v>
      </c>
      <c r="D1241" s="349" t="s">
        <v>2403</v>
      </c>
      <c r="E1241" s="309">
        <v>5371</v>
      </c>
      <c r="F1241" s="309"/>
      <c r="G1241" s="324">
        <v>34.204999999999998</v>
      </c>
      <c r="H1241" s="324">
        <v>-117.36499999999999</v>
      </c>
      <c r="I1241" s="324" t="s">
        <v>232</v>
      </c>
      <c r="J1241" s="368">
        <f t="shared" si="368"/>
        <v>456.35981734341897</v>
      </c>
      <c r="K1241" s="331">
        <f t="shared" si="369"/>
        <v>0.35497042130295869</v>
      </c>
      <c r="L1241" s="304" t="str">
        <f t="shared" si="362"/>
        <v>C</v>
      </c>
      <c r="M1241" s="388" t="s">
        <v>6092</v>
      </c>
      <c r="N1241" s="304"/>
      <c r="O1241" s="356"/>
      <c r="P1241" s="356"/>
      <c r="Q1241" s="356"/>
      <c r="R1241" s="304"/>
      <c r="S1241" s="304"/>
      <c r="T1241" s="304"/>
      <c r="U1241" s="304"/>
      <c r="V1241" s="304"/>
      <c r="W1241" s="304" t="s">
        <v>1702</v>
      </c>
      <c r="X1241" s="304" t="s">
        <v>232</v>
      </c>
      <c r="Y1241" s="366">
        <f t="shared" si="364"/>
        <v>506.6</v>
      </c>
      <c r="Z1241" s="304">
        <v>0.4</v>
      </c>
      <c r="AA1241" s="304"/>
      <c r="AB1241" s="304">
        <v>-999</v>
      </c>
      <c r="AC1241" s="304">
        <v>-999</v>
      </c>
      <c r="AD1241" s="366">
        <v>-999</v>
      </c>
      <c r="AE1241" s="304">
        <v>-999</v>
      </c>
      <c r="AF1241" s="304">
        <v>-999</v>
      </c>
      <c r="AG1241" s="304"/>
      <c r="AH1241" s="304">
        <v>6.7029500000000006E-2</v>
      </c>
      <c r="AI1241" s="312"/>
      <c r="AJ1241" s="332">
        <v>534</v>
      </c>
      <c r="AK1241" s="304">
        <f t="shared" si="363"/>
        <v>555</v>
      </c>
      <c r="AL1241" s="363">
        <v>0.43</v>
      </c>
      <c r="AM1241" s="389">
        <f t="shared" si="367"/>
        <v>387</v>
      </c>
      <c r="AN1241" s="363">
        <v>0.25</v>
      </c>
      <c r="AO1241" s="304"/>
      <c r="AP1241" s="312" t="s">
        <v>1600</v>
      </c>
      <c r="AQ1241" s="312"/>
      <c r="AR1241" s="312">
        <v>387</v>
      </c>
      <c r="AS1241" s="312">
        <v>370.78899999999999</v>
      </c>
      <c r="AT1241" s="312"/>
      <c r="AU1241" s="329">
        <f>VLOOKUP(C1241,[1]world!$A$2:$B$3555,2,FALSE)</f>
        <v>4</v>
      </c>
      <c r="AV1241" s="329">
        <v>459</v>
      </c>
      <c r="AW1241" s="304">
        <v>0.37</v>
      </c>
      <c r="AX1241" s="304">
        <v>60</v>
      </c>
      <c r="AY1241" s="304">
        <v>-999</v>
      </c>
      <c r="AZ1241" s="304">
        <v>300</v>
      </c>
      <c r="BA1241" s="304">
        <v>320</v>
      </c>
      <c r="BB1241" s="304">
        <v>-999</v>
      </c>
      <c r="BC1241" s="304">
        <v>320</v>
      </c>
      <c r="BD1241" s="304">
        <v>-999</v>
      </c>
      <c r="BE1241" s="304">
        <v>-999</v>
      </c>
      <c r="BF1241" s="304">
        <v>-999</v>
      </c>
      <c r="BG1241" s="304">
        <v>-999</v>
      </c>
      <c r="BH1241" s="304">
        <v>-999</v>
      </c>
      <c r="BI1241" s="304">
        <v>-999</v>
      </c>
      <c r="BJ1241" s="304">
        <v>3</v>
      </c>
      <c r="BK1241" s="304" t="s">
        <v>4954</v>
      </c>
      <c r="BL1241" s="304">
        <v>3</v>
      </c>
    </row>
    <row r="1242" spans="1:64" ht="15" hidden="1" customHeight="1" x14ac:dyDescent="0.2">
      <c r="A1242" s="304" t="s">
        <v>4917</v>
      </c>
      <c r="B1242" s="304" t="s">
        <v>5965</v>
      </c>
      <c r="C1242" s="304">
        <v>1256</v>
      </c>
      <c r="D1242" s="349" t="s">
        <v>1841</v>
      </c>
      <c r="E1242" s="309">
        <v>5372</v>
      </c>
      <c r="F1242" s="309"/>
      <c r="G1242" s="324">
        <v>33.615900000000003</v>
      </c>
      <c r="H1242" s="324">
        <v>-116.621</v>
      </c>
      <c r="I1242" s="324" t="s">
        <v>232</v>
      </c>
      <c r="J1242" s="368">
        <f t="shared" si="368"/>
        <v>379.26636576812047</v>
      </c>
      <c r="K1242" s="331">
        <f t="shared" si="369"/>
        <v>0.33046028505707004</v>
      </c>
      <c r="L1242" s="304" t="str">
        <f t="shared" si="362"/>
        <v>C</v>
      </c>
      <c r="M1242" s="388" t="s">
        <v>6092</v>
      </c>
      <c r="N1242" s="304"/>
      <c r="O1242" s="356"/>
      <c r="P1242" s="356"/>
      <c r="Q1242" s="356"/>
      <c r="R1242" s="304"/>
      <c r="S1242" s="304"/>
      <c r="T1242" s="304"/>
      <c r="U1242" s="304"/>
      <c r="V1242" s="304"/>
      <c r="W1242" s="304" t="s">
        <v>583</v>
      </c>
      <c r="X1242" s="304" t="s">
        <v>205</v>
      </c>
      <c r="Y1242" s="366">
        <f t="shared" si="364"/>
        <v>424.8</v>
      </c>
      <c r="Z1242" s="304">
        <v>0.3</v>
      </c>
      <c r="AA1242" s="304"/>
      <c r="AB1242" s="304">
        <v>-999</v>
      </c>
      <c r="AC1242" s="304">
        <v>-999</v>
      </c>
      <c r="AD1242" s="366">
        <v>-999</v>
      </c>
      <c r="AE1242" s="304">
        <v>-999</v>
      </c>
      <c r="AF1242" s="304">
        <v>-999</v>
      </c>
      <c r="AG1242" s="304"/>
      <c r="AH1242" s="304">
        <v>2.61015E-2</v>
      </c>
      <c r="AI1242" s="385">
        <v>0.35003500000000004</v>
      </c>
      <c r="AJ1242" s="332">
        <v>393</v>
      </c>
      <c r="AK1242" s="304">
        <f t="shared" si="363"/>
        <v>425</v>
      </c>
      <c r="AL1242" s="363">
        <v>0.43</v>
      </c>
      <c r="AM1242" s="389">
        <f t="shared" si="367"/>
        <v>353</v>
      </c>
      <c r="AN1242" s="363">
        <v>0.25</v>
      </c>
      <c r="AO1242" s="304"/>
      <c r="AP1242" s="312" t="s">
        <v>4980</v>
      </c>
      <c r="AQ1242" s="312"/>
      <c r="AR1242" s="312">
        <v>349</v>
      </c>
      <c r="AS1242" s="312">
        <v>338.53899999999999</v>
      </c>
      <c r="AT1242" s="312">
        <v>353</v>
      </c>
      <c r="AU1242" s="329">
        <f>VLOOKUP(C1242,[1]world!$A$2:$B$3555,2,FALSE)</f>
        <v>15</v>
      </c>
      <c r="AV1242" s="329">
        <v>363</v>
      </c>
      <c r="AW1242" s="304">
        <v>0.37</v>
      </c>
      <c r="AX1242" s="304">
        <v>60</v>
      </c>
      <c r="AY1242" s="304">
        <v>-999</v>
      </c>
      <c r="AZ1242" s="304">
        <v>260</v>
      </c>
      <c r="BA1242" s="304">
        <v>20</v>
      </c>
      <c r="BB1242" s="304">
        <v>-999</v>
      </c>
      <c r="BC1242" s="304">
        <v>20</v>
      </c>
      <c r="BD1242" s="304">
        <v>-999</v>
      </c>
      <c r="BE1242" s="304">
        <v>-999</v>
      </c>
      <c r="BF1242" s="304">
        <v>-999</v>
      </c>
      <c r="BG1242" s="304">
        <v>-999</v>
      </c>
      <c r="BH1242" s="304">
        <v>-999</v>
      </c>
      <c r="BI1242" s="304">
        <v>-999</v>
      </c>
      <c r="BJ1242" s="304">
        <v>3</v>
      </c>
      <c r="BK1242" s="304" t="s">
        <v>4954</v>
      </c>
      <c r="BL1242" s="304">
        <v>3</v>
      </c>
    </row>
    <row r="1243" spans="1:64" ht="15" hidden="1" customHeight="1" x14ac:dyDescent="0.2">
      <c r="A1243" s="304" t="s">
        <v>4917</v>
      </c>
      <c r="B1243" s="304" t="s">
        <v>5965</v>
      </c>
      <c r="C1243" s="304">
        <v>1257</v>
      </c>
      <c r="D1243" s="349" t="s">
        <v>2317</v>
      </c>
      <c r="E1243" s="309">
        <v>5373</v>
      </c>
      <c r="F1243" s="309"/>
      <c r="G1243" s="324">
        <v>34.122880000000002</v>
      </c>
      <c r="H1243" s="324">
        <v>-117.28792</v>
      </c>
      <c r="I1243" s="324" t="s">
        <v>232</v>
      </c>
      <c r="J1243" s="368">
        <f t="shared" si="368"/>
        <v>383.04767435558887</v>
      </c>
      <c r="K1243" s="331">
        <f t="shared" si="369"/>
        <v>0.35497042130295869</v>
      </c>
      <c r="L1243" s="304" t="str">
        <f t="shared" si="362"/>
        <v>C</v>
      </c>
      <c r="M1243" s="388" t="s">
        <v>6092</v>
      </c>
      <c r="N1243" s="304"/>
      <c r="O1243" s="356"/>
      <c r="P1243" s="356"/>
      <c r="Q1243" s="356"/>
      <c r="R1243" s="304"/>
      <c r="S1243" s="304"/>
      <c r="T1243" s="304"/>
      <c r="U1243" s="304"/>
      <c r="V1243" s="304"/>
      <c r="W1243" s="304" t="s">
        <v>581</v>
      </c>
      <c r="X1243" s="304" t="s">
        <v>232</v>
      </c>
      <c r="Y1243" s="366">
        <f t="shared" si="364"/>
        <v>506.6</v>
      </c>
      <c r="Z1243" s="304">
        <v>0.4</v>
      </c>
      <c r="AA1243" s="304"/>
      <c r="AB1243" s="304">
        <v>-999</v>
      </c>
      <c r="AC1243" s="304">
        <v>-999</v>
      </c>
      <c r="AD1243" s="366">
        <v>-999</v>
      </c>
      <c r="AE1243" s="304">
        <v>-999</v>
      </c>
      <c r="AF1243" s="304">
        <v>-999</v>
      </c>
      <c r="AG1243" s="304"/>
      <c r="AH1243" s="304">
        <v>1.31953E-2</v>
      </c>
      <c r="AI1243" s="385">
        <v>5.9676099999999996E-2</v>
      </c>
      <c r="AJ1243" s="332">
        <v>324</v>
      </c>
      <c r="AK1243" s="304">
        <f t="shared" si="363"/>
        <v>270</v>
      </c>
      <c r="AL1243" s="363">
        <v>0.43</v>
      </c>
      <c r="AM1243" s="389">
        <f t="shared" si="367"/>
        <v>353</v>
      </c>
      <c r="AN1243" s="363">
        <v>0.25</v>
      </c>
      <c r="AO1243" s="304"/>
      <c r="AP1243" s="312" t="s">
        <v>6113</v>
      </c>
      <c r="AQ1243" s="312"/>
      <c r="AR1243" s="312">
        <v>280</v>
      </c>
      <c r="AS1243" s="312">
        <v>271.44099999999997</v>
      </c>
      <c r="AT1243" s="312">
        <v>353</v>
      </c>
      <c r="AU1243" s="329">
        <f>VLOOKUP(C1243,[1]world!$A$2:$B$3555,2,FALSE)</f>
        <v>8</v>
      </c>
      <c r="AV1243" s="329">
        <v>374</v>
      </c>
      <c r="AW1243" s="304">
        <v>0.37</v>
      </c>
      <c r="AX1243" s="304">
        <v>80</v>
      </c>
      <c r="AY1243" s="304">
        <v>-999</v>
      </c>
      <c r="AZ1243" s="304">
        <v>1100</v>
      </c>
      <c r="BA1243" s="304">
        <v>320</v>
      </c>
      <c r="BB1243" s="304">
        <v>-999</v>
      </c>
      <c r="BC1243" s="304">
        <v>320</v>
      </c>
      <c r="BD1243" s="304">
        <v>-999</v>
      </c>
      <c r="BE1243" s="304">
        <v>-999</v>
      </c>
      <c r="BF1243" s="304">
        <v>-999</v>
      </c>
      <c r="BG1243" s="304">
        <v>-999</v>
      </c>
      <c r="BH1243" s="304">
        <v>-999</v>
      </c>
      <c r="BI1243" s="304">
        <v>-999</v>
      </c>
      <c r="BJ1243" s="304">
        <v>3</v>
      </c>
      <c r="BK1243" s="304" t="s">
        <v>4954</v>
      </c>
      <c r="BL1243" s="304">
        <v>3</v>
      </c>
    </row>
    <row r="1244" spans="1:64" ht="15" hidden="1" customHeight="1" x14ac:dyDescent="0.2">
      <c r="A1244" s="304" t="s">
        <v>4917</v>
      </c>
      <c r="B1244" s="304" t="s">
        <v>5965</v>
      </c>
      <c r="C1244" s="304">
        <v>1258</v>
      </c>
      <c r="D1244" s="349" t="s">
        <v>1697</v>
      </c>
      <c r="E1244" s="309">
        <v>5375</v>
      </c>
      <c r="F1244" s="309"/>
      <c r="G1244" s="324">
        <v>33.15569</v>
      </c>
      <c r="H1244" s="324">
        <v>-116.1679</v>
      </c>
      <c r="I1244" s="324" t="s">
        <v>232</v>
      </c>
      <c r="J1244" s="368">
        <f t="shared" si="368"/>
        <v>373.85055507582979</v>
      </c>
      <c r="K1244" s="331">
        <f t="shared" si="369"/>
        <v>0.33046028505707004</v>
      </c>
      <c r="L1244" s="304" t="str">
        <f t="shared" si="362"/>
        <v>C</v>
      </c>
      <c r="M1244" s="388" t="s">
        <v>6092</v>
      </c>
      <c r="N1244" s="304"/>
      <c r="O1244" s="356"/>
      <c r="P1244" s="356"/>
      <c r="Q1244" s="356"/>
      <c r="R1244" s="304"/>
      <c r="S1244" s="304"/>
      <c r="T1244" s="304"/>
      <c r="U1244" s="304"/>
      <c r="V1244" s="304"/>
      <c r="W1244" s="304" t="s">
        <v>505</v>
      </c>
      <c r="X1244" s="304" t="s">
        <v>213</v>
      </c>
      <c r="Y1244" s="366">
        <f t="shared" si="364"/>
        <v>274.5</v>
      </c>
      <c r="Z1244" s="304">
        <v>0.3</v>
      </c>
      <c r="AA1244" s="304"/>
      <c r="AB1244" s="304">
        <v>-999</v>
      </c>
      <c r="AC1244" s="304">
        <v>-999</v>
      </c>
      <c r="AD1244" s="366">
        <v>-999</v>
      </c>
      <c r="AE1244" s="304">
        <v>-999</v>
      </c>
      <c r="AF1244" s="304">
        <v>-999</v>
      </c>
      <c r="AG1244" s="304"/>
      <c r="AH1244" s="304">
        <v>3.0444700000000002E-2</v>
      </c>
      <c r="AI1244" s="312"/>
      <c r="AJ1244" s="332">
        <v>411</v>
      </c>
      <c r="AK1244" s="304">
        <f t="shared" si="363"/>
        <v>425</v>
      </c>
      <c r="AL1244" s="363">
        <v>0.43</v>
      </c>
      <c r="AM1244" s="389">
        <f t="shared" si="367"/>
        <v>387</v>
      </c>
      <c r="AN1244" s="363">
        <v>0.25</v>
      </c>
      <c r="AO1244" s="304"/>
      <c r="AP1244" s="312" t="s">
        <v>1600</v>
      </c>
      <c r="AQ1244" s="312"/>
      <c r="AR1244" s="312">
        <v>387</v>
      </c>
      <c r="AS1244" s="312">
        <v>370.78899999999999</v>
      </c>
      <c r="AT1244" s="312"/>
      <c r="AU1244" s="329">
        <f>VLOOKUP(C1244,[1]world!$A$2:$B$3555,2,FALSE)</f>
        <v>4</v>
      </c>
      <c r="AV1244" s="329">
        <v>459</v>
      </c>
      <c r="AW1244" s="304">
        <v>0.37</v>
      </c>
      <c r="AX1244" s="304">
        <v>60</v>
      </c>
      <c r="AY1244" s="304">
        <v>-999</v>
      </c>
      <c r="AZ1244" s="304">
        <v>320</v>
      </c>
      <c r="BA1244" s="304">
        <v>140</v>
      </c>
      <c r="BB1244" s="304">
        <v>-999</v>
      </c>
      <c r="BC1244" s="304">
        <v>140</v>
      </c>
      <c r="BD1244" s="304">
        <v>-999</v>
      </c>
      <c r="BE1244" s="304">
        <v>-999</v>
      </c>
      <c r="BF1244" s="304">
        <v>-999</v>
      </c>
      <c r="BG1244" s="304">
        <v>-999</v>
      </c>
      <c r="BH1244" s="304">
        <v>-999</v>
      </c>
      <c r="BI1244" s="304">
        <v>-999</v>
      </c>
      <c r="BJ1244" s="304">
        <v>3</v>
      </c>
      <c r="BK1244" s="304" t="s">
        <v>4954</v>
      </c>
      <c r="BL1244" s="304">
        <v>3</v>
      </c>
    </row>
    <row r="1245" spans="1:64" ht="15" hidden="1" customHeight="1" x14ac:dyDescent="0.2">
      <c r="A1245" s="304" t="s">
        <v>4922</v>
      </c>
      <c r="B1245" s="304" t="s">
        <v>5965</v>
      </c>
      <c r="C1245" s="304">
        <v>1259</v>
      </c>
      <c r="D1245" s="349" t="s">
        <v>2246</v>
      </c>
      <c r="E1245" s="309">
        <v>5396</v>
      </c>
      <c r="F1245" s="309"/>
      <c r="G1245" s="324">
        <v>34.073</v>
      </c>
      <c r="H1245" s="324">
        <v>-118.117</v>
      </c>
      <c r="I1245" s="324" t="s">
        <v>232</v>
      </c>
      <c r="J1245" s="368">
        <f t="shared" si="368"/>
        <v>334.67676467123692</v>
      </c>
      <c r="K1245" s="331">
        <f t="shared" si="369"/>
        <v>0.33046028505707004</v>
      </c>
      <c r="L1245" s="304" t="str">
        <f t="shared" si="362"/>
        <v>D</v>
      </c>
      <c r="M1245" s="388" t="s">
        <v>6092</v>
      </c>
      <c r="N1245" s="304"/>
      <c r="O1245" s="356"/>
      <c r="P1245" s="356"/>
      <c r="Q1245" s="356"/>
      <c r="R1245" s="304"/>
      <c r="S1245" s="304"/>
      <c r="T1245" s="304"/>
      <c r="U1245" s="304"/>
      <c r="V1245" s="304"/>
      <c r="W1245" s="304" t="s">
        <v>505</v>
      </c>
      <c r="X1245" s="304" t="s">
        <v>213</v>
      </c>
      <c r="Y1245" s="366">
        <f t="shared" si="364"/>
        <v>274.5</v>
      </c>
      <c r="Z1245" s="304">
        <v>0.3</v>
      </c>
      <c r="AA1245" s="304"/>
      <c r="AB1245" s="304">
        <v>-999</v>
      </c>
      <c r="AC1245" s="304">
        <v>-999</v>
      </c>
      <c r="AD1245" s="366">
        <v>-999</v>
      </c>
      <c r="AE1245" s="304">
        <v>-999</v>
      </c>
      <c r="AF1245" s="304">
        <v>-999</v>
      </c>
      <c r="AG1245" s="304"/>
      <c r="AH1245" s="304">
        <v>9.2941599999999992E-3</v>
      </c>
      <c r="AI1245" s="312"/>
      <c r="AJ1245" s="332">
        <v>293</v>
      </c>
      <c r="AK1245" s="304">
        <f t="shared" si="363"/>
        <v>270</v>
      </c>
      <c r="AL1245" s="363">
        <v>0.43</v>
      </c>
      <c r="AM1245" s="389">
        <f t="shared" si="367"/>
        <v>387</v>
      </c>
      <c r="AN1245" s="363">
        <v>0.25</v>
      </c>
      <c r="AO1245" s="304"/>
      <c r="AP1245" s="312" t="s">
        <v>1600</v>
      </c>
      <c r="AQ1245" s="312"/>
      <c r="AR1245" s="312">
        <v>387</v>
      </c>
      <c r="AS1245" s="312">
        <v>376.07299999999998</v>
      </c>
      <c r="AT1245" s="312"/>
      <c r="AU1245" s="329">
        <f>VLOOKUP(C1245,[1]world!$A$2:$B$3555,2,FALSE)</f>
        <v>8</v>
      </c>
      <c r="AV1245" s="329">
        <v>374</v>
      </c>
      <c r="AW1245" s="304">
        <v>0.37</v>
      </c>
      <c r="AX1245" s="304">
        <v>220</v>
      </c>
      <c r="AY1245" s="304">
        <v>-999</v>
      </c>
      <c r="AZ1245" s="304">
        <v>2080</v>
      </c>
      <c r="BA1245" s="304">
        <v>320</v>
      </c>
      <c r="BB1245" s="304">
        <v>-999</v>
      </c>
      <c r="BC1245" s="304">
        <v>2840</v>
      </c>
      <c r="BD1245" s="304">
        <v>-999</v>
      </c>
      <c r="BE1245" s="304">
        <v>-999</v>
      </c>
      <c r="BF1245" s="304">
        <v>-999</v>
      </c>
      <c r="BG1245" s="304">
        <v>-999</v>
      </c>
      <c r="BH1245" s="304">
        <v>-999</v>
      </c>
      <c r="BI1245" s="304">
        <v>-999</v>
      </c>
      <c r="BJ1245" s="304">
        <v>3</v>
      </c>
      <c r="BK1245" s="304" t="s">
        <v>4954</v>
      </c>
      <c r="BL1245" s="304">
        <v>3</v>
      </c>
    </row>
    <row r="1246" spans="1:64" ht="15" hidden="1" customHeight="1" x14ac:dyDescent="0.2">
      <c r="A1246" s="304" t="s">
        <v>4922</v>
      </c>
      <c r="B1246" s="304" t="s">
        <v>5965</v>
      </c>
      <c r="C1246" s="304">
        <v>1260</v>
      </c>
      <c r="D1246" s="349" t="s">
        <v>2397</v>
      </c>
      <c r="E1246" s="309">
        <v>5398</v>
      </c>
      <c r="F1246" s="309" t="s">
        <v>5952</v>
      </c>
      <c r="G1246" s="324">
        <v>34.194899999999997</v>
      </c>
      <c r="H1246" s="324">
        <v>-118.354</v>
      </c>
      <c r="I1246" s="324" t="s">
        <v>232</v>
      </c>
      <c r="J1246" s="368">
        <f t="shared" si="368"/>
        <v>378.94091806403179</v>
      </c>
      <c r="K1246" s="331">
        <f t="shared" si="369"/>
        <v>0.35497042130295869</v>
      </c>
      <c r="L1246" s="304" t="str">
        <f t="shared" si="362"/>
        <v>C</v>
      </c>
      <c r="M1246" s="388" t="s">
        <v>6092</v>
      </c>
      <c r="N1246" s="304"/>
      <c r="O1246" s="356"/>
      <c r="P1246" s="356"/>
      <c r="Q1246" s="356"/>
      <c r="R1246" s="304"/>
      <c r="S1246" s="304"/>
      <c r="T1246" s="304"/>
      <c r="U1246" s="304"/>
      <c r="V1246" s="304"/>
      <c r="W1246" s="304" t="s">
        <v>581</v>
      </c>
      <c r="X1246" s="304" t="s">
        <v>232</v>
      </c>
      <c r="Y1246" s="366">
        <f t="shared" si="364"/>
        <v>506.6</v>
      </c>
      <c r="Z1246" s="304">
        <v>0.4</v>
      </c>
      <c r="AA1246" s="304"/>
      <c r="AB1246" s="304">
        <v>-999</v>
      </c>
      <c r="AC1246" s="304">
        <v>-999</v>
      </c>
      <c r="AD1246" s="366">
        <v>-999</v>
      </c>
      <c r="AE1246" s="304">
        <v>-999</v>
      </c>
      <c r="AF1246" s="304">
        <v>-999</v>
      </c>
      <c r="AG1246" s="304"/>
      <c r="AH1246" s="304">
        <v>1.0879E-2</v>
      </c>
      <c r="AI1246" s="385">
        <v>4.2785200000000002E-2</v>
      </c>
      <c r="AJ1246" s="332">
        <v>307</v>
      </c>
      <c r="AK1246" s="304">
        <f t="shared" si="363"/>
        <v>270</v>
      </c>
      <c r="AL1246" s="363">
        <v>0.43</v>
      </c>
      <c r="AM1246" s="389">
        <f t="shared" si="367"/>
        <v>353</v>
      </c>
      <c r="AN1246" s="363">
        <v>0.25</v>
      </c>
      <c r="AO1246" s="304"/>
      <c r="AP1246" s="312" t="s">
        <v>6113</v>
      </c>
      <c r="AQ1246" s="312"/>
      <c r="AR1246" s="312">
        <v>280</v>
      </c>
      <c r="AS1246" s="312">
        <v>271.44099999999997</v>
      </c>
      <c r="AT1246" s="312">
        <v>353</v>
      </c>
      <c r="AU1246" s="329">
        <f>VLOOKUP(C1246,[1]world!$A$2:$B$3555,2,FALSE)</f>
        <v>8</v>
      </c>
      <c r="AV1246" s="329">
        <v>374</v>
      </c>
      <c r="AW1246" s="304">
        <v>0.37</v>
      </c>
      <c r="AX1246" s="304">
        <v>860</v>
      </c>
      <c r="AY1246" s="304">
        <v>-999</v>
      </c>
      <c r="AZ1246" s="304">
        <v>1460</v>
      </c>
      <c r="BA1246" s="304">
        <v>340</v>
      </c>
      <c r="BB1246" s="304">
        <v>-999</v>
      </c>
      <c r="BC1246" s="304">
        <v>1180</v>
      </c>
      <c r="BD1246" s="304">
        <v>-999</v>
      </c>
      <c r="BE1246" s="304">
        <v>-999</v>
      </c>
      <c r="BF1246" s="304">
        <v>-999</v>
      </c>
      <c r="BG1246" s="304">
        <v>-999</v>
      </c>
      <c r="BH1246" s="304">
        <v>-999</v>
      </c>
      <c r="BI1246" s="304">
        <v>-999</v>
      </c>
      <c r="BJ1246" s="304">
        <v>3</v>
      </c>
      <c r="BK1246" s="304" t="s">
        <v>4954</v>
      </c>
      <c r="BL1246" s="304">
        <v>3</v>
      </c>
    </row>
    <row r="1247" spans="1:64" ht="15" hidden="1" customHeight="1" x14ac:dyDescent="0.2">
      <c r="A1247" s="304" t="s">
        <v>4922</v>
      </c>
      <c r="B1247" s="304" t="s">
        <v>5965</v>
      </c>
      <c r="C1247" s="304">
        <v>1261</v>
      </c>
      <c r="D1247" s="349" t="s">
        <v>4959</v>
      </c>
      <c r="E1247" s="309">
        <v>5399</v>
      </c>
      <c r="F1247" s="309" t="s">
        <v>5953</v>
      </c>
      <c r="G1247" s="324">
        <v>33.942999999999998</v>
      </c>
      <c r="H1247" s="324">
        <v>-118.411</v>
      </c>
      <c r="I1247" s="324" t="s">
        <v>232</v>
      </c>
      <c r="J1247" s="368">
        <f t="shared" si="368"/>
        <v>378.46509558133977</v>
      </c>
      <c r="K1247" s="331">
        <f t="shared" si="369"/>
        <v>0.35497042130295869</v>
      </c>
      <c r="L1247" s="304" t="str">
        <f t="shared" si="362"/>
        <v>C</v>
      </c>
      <c r="M1247" s="388" t="s">
        <v>6092</v>
      </c>
      <c r="N1247" s="304"/>
      <c r="O1247" s="356"/>
      <c r="P1247" s="356"/>
      <c r="Q1247" s="356"/>
      <c r="R1247" s="304"/>
      <c r="S1247" s="304"/>
      <c r="T1247" s="304"/>
      <c r="U1247" s="304"/>
      <c r="V1247" s="304"/>
      <c r="W1247" s="304" t="s">
        <v>1702</v>
      </c>
      <c r="X1247" s="304" t="s">
        <v>232</v>
      </c>
      <c r="Y1247" s="366">
        <f t="shared" si="364"/>
        <v>506.6</v>
      </c>
      <c r="Z1247" s="304">
        <v>0.4</v>
      </c>
      <c r="AA1247" s="304"/>
      <c r="AB1247" s="304">
        <v>-999</v>
      </c>
      <c r="AC1247" s="304">
        <v>-999</v>
      </c>
      <c r="AD1247" s="366">
        <v>-999</v>
      </c>
      <c r="AE1247" s="304">
        <v>-999</v>
      </c>
      <c r="AF1247" s="304">
        <v>-999</v>
      </c>
      <c r="AG1247" s="304"/>
      <c r="AH1247" s="304">
        <v>6.4972399999999996E-3</v>
      </c>
      <c r="AI1247" s="312"/>
      <c r="AJ1247" s="332">
        <v>268</v>
      </c>
      <c r="AK1247" s="304">
        <f t="shared" si="363"/>
        <v>270</v>
      </c>
      <c r="AL1247" s="363">
        <v>0.43</v>
      </c>
      <c r="AM1247" s="389">
        <f t="shared" si="367"/>
        <v>387</v>
      </c>
      <c r="AN1247" s="363">
        <v>0.25</v>
      </c>
      <c r="AO1247" s="304"/>
      <c r="AP1247" s="312" t="s">
        <v>1600</v>
      </c>
      <c r="AQ1247" s="312"/>
      <c r="AR1247" s="312">
        <v>387</v>
      </c>
      <c r="AS1247" s="312">
        <v>370.78899999999999</v>
      </c>
      <c r="AT1247" s="312"/>
      <c r="AU1247" s="329">
        <f>VLOOKUP(C1247,[1]world!$A$2:$B$3555,2,FALSE)</f>
        <v>15</v>
      </c>
      <c r="AV1247" s="329">
        <v>363</v>
      </c>
      <c r="AW1247" s="304">
        <v>0.37</v>
      </c>
      <c r="AX1247" s="304">
        <v>800</v>
      </c>
      <c r="AY1247" s="304">
        <v>-999</v>
      </c>
      <c r="AZ1247" s="304">
        <v>3400</v>
      </c>
      <c r="BA1247" s="304">
        <v>520</v>
      </c>
      <c r="BB1247" s="304">
        <v>-999</v>
      </c>
      <c r="BC1247" s="304">
        <v>2920</v>
      </c>
      <c r="BD1247" s="304">
        <v>-999</v>
      </c>
      <c r="BE1247" s="304">
        <v>-999</v>
      </c>
      <c r="BF1247" s="304">
        <v>-999</v>
      </c>
      <c r="BG1247" s="304">
        <v>-999</v>
      </c>
      <c r="BH1247" s="304">
        <v>-999</v>
      </c>
      <c r="BI1247" s="304">
        <v>-999</v>
      </c>
      <c r="BJ1247" s="304">
        <v>3</v>
      </c>
      <c r="BK1247" s="304" t="s">
        <v>4954</v>
      </c>
      <c r="BL1247" s="304">
        <v>3</v>
      </c>
    </row>
    <row r="1248" spans="1:64" ht="15" hidden="1" customHeight="1" x14ac:dyDescent="0.2">
      <c r="A1248" s="304" t="s">
        <v>4922</v>
      </c>
      <c r="B1248" s="304" t="s">
        <v>5965</v>
      </c>
      <c r="C1248" s="304">
        <v>1262</v>
      </c>
      <c r="D1248" s="349" t="s">
        <v>2523</v>
      </c>
      <c r="E1248" s="309">
        <v>5401</v>
      </c>
      <c r="F1248" s="309" t="s">
        <v>5954</v>
      </c>
      <c r="G1248" s="324">
        <v>34.396999999999998</v>
      </c>
      <c r="H1248" s="324">
        <v>-118.91800000000001</v>
      </c>
      <c r="I1248" s="324" t="s">
        <v>232</v>
      </c>
      <c r="J1248" s="368">
        <f t="shared" si="368"/>
        <v>377.28976358086283</v>
      </c>
      <c r="K1248" s="331">
        <f t="shared" si="369"/>
        <v>0.35497042130295869</v>
      </c>
      <c r="L1248" s="304" t="str">
        <f t="shared" si="362"/>
        <v>C</v>
      </c>
      <c r="M1248" s="388" t="s">
        <v>6092</v>
      </c>
      <c r="N1248" s="304"/>
      <c r="O1248" s="356"/>
      <c r="P1248" s="356"/>
      <c r="Q1248" s="356"/>
      <c r="R1248" s="304"/>
      <c r="S1248" s="304"/>
      <c r="T1248" s="304"/>
      <c r="U1248" s="304"/>
      <c r="V1248" s="304"/>
      <c r="W1248" s="304" t="s">
        <v>581</v>
      </c>
      <c r="X1248" s="304" t="s">
        <v>232</v>
      </c>
      <c r="Y1248" s="366">
        <f t="shared" si="364"/>
        <v>506.6</v>
      </c>
      <c r="Z1248" s="304">
        <v>0.4</v>
      </c>
      <c r="AA1248" s="304"/>
      <c r="AB1248" s="304">
        <v>-999</v>
      </c>
      <c r="AC1248" s="304">
        <v>-999</v>
      </c>
      <c r="AD1248" s="366">
        <v>-999</v>
      </c>
      <c r="AE1248" s="304">
        <v>-999</v>
      </c>
      <c r="AF1248" s="304">
        <v>-999</v>
      </c>
      <c r="AG1248" s="304"/>
      <c r="AH1248" s="304">
        <v>8.8214699999999997E-3</v>
      </c>
      <c r="AI1248" s="385">
        <v>6.1095800000000006E-2</v>
      </c>
      <c r="AJ1248" s="332">
        <v>289</v>
      </c>
      <c r="AK1248" s="304">
        <f t="shared" si="363"/>
        <v>270</v>
      </c>
      <c r="AL1248" s="363">
        <v>0.43</v>
      </c>
      <c r="AM1248" s="389">
        <f t="shared" si="367"/>
        <v>353</v>
      </c>
      <c r="AN1248" s="363">
        <v>0.25</v>
      </c>
      <c r="AO1248" s="304"/>
      <c r="AP1248" s="312" t="s">
        <v>6113</v>
      </c>
      <c r="AQ1248" s="312"/>
      <c r="AR1248" s="312">
        <v>280</v>
      </c>
      <c r="AS1248" s="312">
        <v>271.44099999999997</v>
      </c>
      <c r="AT1248" s="312">
        <v>353</v>
      </c>
      <c r="AU1248" s="329">
        <f>VLOOKUP(C1248,[1]world!$A$2:$B$3555,2,FALSE)</f>
        <v>7</v>
      </c>
      <c r="AV1248" s="329">
        <v>388</v>
      </c>
      <c r="AW1248" s="304">
        <v>0.37</v>
      </c>
      <c r="AX1248" s="304">
        <v>780</v>
      </c>
      <c r="AY1248" s="304">
        <v>-999</v>
      </c>
      <c r="AZ1248" s="304">
        <v>5180</v>
      </c>
      <c r="BA1248" s="304">
        <v>980</v>
      </c>
      <c r="BB1248" s="304">
        <v>-999</v>
      </c>
      <c r="BC1248" s="304">
        <v>6680</v>
      </c>
      <c r="BD1248" s="304">
        <v>-999</v>
      </c>
      <c r="BE1248" s="304">
        <v>-999</v>
      </c>
      <c r="BF1248" s="304">
        <v>-999</v>
      </c>
      <c r="BG1248" s="304">
        <v>-999</v>
      </c>
      <c r="BH1248" s="304">
        <v>-999</v>
      </c>
      <c r="BI1248" s="304">
        <v>-999</v>
      </c>
      <c r="BJ1248" s="304">
        <v>3</v>
      </c>
      <c r="BK1248" s="304" t="s">
        <v>4954</v>
      </c>
      <c r="BL1248" s="304">
        <v>3</v>
      </c>
    </row>
    <row r="1249" spans="1:64" ht="15" hidden="1" customHeight="1" x14ac:dyDescent="0.2">
      <c r="A1249" s="304" t="s">
        <v>4922</v>
      </c>
      <c r="B1249" s="304" t="s">
        <v>5965</v>
      </c>
      <c r="C1249" s="304">
        <v>1263</v>
      </c>
      <c r="D1249" s="349" t="s">
        <v>2250</v>
      </c>
      <c r="E1249" s="309">
        <v>5402</v>
      </c>
      <c r="F1249" s="309" t="s">
        <v>5991</v>
      </c>
      <c r="G1249" s="324">
        <v>34.076180000000001</v>
      </c>
      <c r="H1249" s="324">
        <v>-118.3959</v>
      </c>
      <c r="I1249" s="324" t="s">
        <v>232</v>
      </c>
      <c r="J1249" s="368">
        <f t="shared" si="368"/>
        <v>420.98271045659453</v>
      </c>
      <c r="K1249" s="331">
        <f t="shared" si="369"/>
        <v>0.35497042130295869</v>
      </c>
      <c r="L1249" s="304" t="str">
        <f t="shared" si="362"/>
        <v>C</v>
      </c>
      <c r="M1249" s="388" t="s">
        <v>6092</v>
      </c>
      <c r="N1249" s="304"/>
      <c r="O1249" s="356"/>
      <c r="P1249" s="356"/>
      <c r="Q1249" s="356"/>
      <c r="R1249" s="304"/>
      <c r="S1249" s="304"/>
      <c r="T1249" s="304"/>
      <c r="U1249" s="304"/>
      <c r="V1249" s="304"/>
      <c r="W1249" s="304" t="s">
        <v>581</v>
      </c>
      <c r="X1249" s="304" t="s">
        <v>232</v>
      </c>
      <c r="Y1249" s="366">
        <f t="shared" si="364"/>
        <v>506.6</v>
      </c>
      <c r="Z1249" s="304">
        <v>0.4</v>
      </c>
      <c r="AA1249" s="304"/>
      <c r="AB1249" s="304">
        <v>-999</v>
      </c>
      <c r="AC1249" s="304">
        <v>-999</v>
      </c>
      <c r="AD1249" s="366">
        <v>-999</v>
      </c>
      <c r="AE1249" s="304">
        <v>-999</v>
      </c>
      <c r="AF1249" s="304">
        <v>-999</v>
      </c>
      <c r="AG1249" s="304"/>
      <c r="AH1249" s="304">
        <v>3.2433900000000002E-2</v>
      </c>
      <c r="AI1249" s="385">
        <v>7.0849900000000007E-2</v>
      </c>
      <c r="AJ1249" s="332">
        <v>419</v>
      </c>
      <c r="AK1249" s="304">
        <f t="shared" si="363"/>
        <v>425</v>
      </c>
      <c r="AL1249" s="363">
        <v>0.43</v>
      </c>
      <c r="AM1249" s="389">
        <f t="shared" si="367"/>
        <v>353</v>
      </c>
      <c r="AN1249" s="363">
        <v>0.25</v>
      </c>
      <c r="AO1249" s="304"/>
      <c r="AP1249" s="312" t="s">
        <v>6121</v>
      </c>
      <c r="AQ1249" s="312"/>
      <c r="AR1249" s="312">
        <v>280</v>
      </c>
      <c r="AS1249" s="312">
        <v>294.24700000000001</v>
      </c>
      <c r="AT1249" s="312">
        <v>353</v>
      </c>
      <c r="AU1249" s="329">
        <f>VLOOKUP(C1249,[1]world!$A$2:$B$3555,2,FALSE)</f>
        <v>4</v>
      </c>
      <c r="AV1249" s="329">
        <v>459</v>
      </c>
      <c r="AW1249" s="304">
        <v>0.37</v>
      </c>
      <c r="AX1249" s="304">
        <v>1140</v>
      </c>
      <c r="AY1249" s="304">
        <v>-999</v>
      </c>
      <c r="AZ1249" s="304">
        <v>3540</v>
      </c>
      <c r="BA1249" s="304">
        <v>320</v>
      </c>
      <c r="BB1249" s="304">
        <v>-999</v>
      </c>
      <c r="BC1249" s="304">
        <v>5240</v>
      </c>
      <c r="BD1249" s="304">
        <v>-999</v>
      </c>
      <c r="BE1249" s="304">
        <v>-999</v>
      </c>
      <c r="BF1249" s="304">
        <v>-999</v>
      </c>
      <c r="BG1249" s="304">
        <v>-999</v>
      </c>
      <c r="BH1249" s="304">
        <v>-999</v>
      </c>
      <c r="BI1249" s="304">
        <v>-999</v>
      </c>
      <c r="BJ1249" s="304">
        <v>3</v>
      </c>
      <c r="BK1249" s="304" t="s">
        <v>4954</v>
      </c>
      <c r="BL1249" s="304">
        <v>3</v>
      </c>
    </row>
    <row r="1250" spans="1:64" ht="15" hidden="1" customHeight="1" x14ac:dyDescent="0.2">
      <c r="A1250" s="304" t="s">
        <v>4922</v>
      </c>
      <c r="B1250" s="304" t="s">
        <v>5965</v>
      </c>
      <c r="C1250" s="304">
        <v>1264</v>
      </c>
      <c r="D1250" s="349" t="s">
        <v>2361</v>
      </c>
      <c r="E1250" s="309">
        <v>5404</v>
      </c>
      <c r="F1250" s="309" t="s">
        <v>5955</v>
      </c>
      <c r="G1250" s="324">
        <v>34.155000000000001</v>
      </c>
      <c r="H1250" s="324">
        <v>-118.64100000000001</v>
      </c>
      <c r="I1250" s="324" t="s">
        <v>232</v>
      </c>
      <c r="J1250" s="368">
        <f t="shared" si="368"/>
        <v>389.86906885884292</v>
      </c>
      <c r="K1250" s="331">
        <f t="shared" si="369"/>
        <v>0.35418074481823542</v>
      </c>
      <c r="L1250" s="304" t="str">
        <f t="shared" si="362"/>
        <v>C</v>
      </c>
      <c r="M1250" s="388" t="s">
        <v>6092</v>
      </c>
      <c r="N1250" s="304"/>
      <c r="O1250" s="356"/>
      <c r="P1250" s="356"/>
      <c r="Q1250" s="356"/>
      <c r="R1250" s="304"/>
      <c r="S1250" s="304"/>
      <c r="T1250" s="304"/>
      <c r="U1250" s="304"/>
      <c r="V1250" s="304"/>
      <c r="W1250" s="304" t="s">
        <v>505</v>
      </c>
      <c r="X1250" s="304" t="s">
        <v>213</v>
      </c>
      <c r="Y1250" s="366">
        <f t="shared" si="364"/>
        <v>274.5</v>
      </c>
      <c r="Z1250" s="304">
        <v>0.3</v>
      </c>
      <c r="AA1250" s="304"/>
      <c r="AB1250" s="304">
        <v>-999</v>
      </c>
      <c r="AC1250" s="304">
        <v>-999</v>
      </c>
      <c r="AD1250" s="366">
        <v>-999</v>
      </c>
      <c r="AE1250" s="304">
        <v>-999</v>
      </c>
      <c r="AF1250" s="304">
        <v>-999</v>
      </c>
      <c r="AG1250" s="304"/>
      <c r="AH1250" s="304">
        <v>3.1906900000000002E-2</v>
      </c>
      <c r="AI1250" s="312"/>
      <c r="AJ1250" s="332">
        <v>416</v>
      </c>
      <c r="AK1250" s="304">
        <f t="shared" si="363"/>
        <v>425</v>
      </c>
      <c r="AL1250" s="363">
        <v>0.43</v>
      </c>
      <c r="AM1250" s="389">
        <f t="shared" si="367"/>
        <v>390</v>
      </c>
      <c r="AN1250" s="304">
        <v>0.33</v>
      </c>
      <c r="AO1250" s="304"/>
      <c r="AP1250" s="312" t="s">
        <v>1903</v>
      </c>
      <c r="AQ1250" s="312"/>
      <c r="AR1250" s="312">
        <v>390</v>
      </c>
      <c r="AS1250" s="312">
        <v>376.07299999999998</v>
      </c>
      <c r="AT1250" s="312"/>
      <c r="AU1250" s="329">
        <f>VLOOKUP(C1250,[1]world!$A$2:$B$3555,2,FALSE)</f>
        <v>3</v>
      </c>
      <c r="AV1250" s="329">
        <v>547</v>
      </c>
      <c r="AW1250" s="304">
        <v>0.37</v>
      </c>
      <c r="AX1250" s="304">
        <v>860</v>
      </c>
      <c r="AY1250" s="304">
        <v>-999</v>
      </c>
      <c r="AZ1250" s="304">
        <v>3760</v>
      </c>
      <c r="BA1250" s="304">
        <v>100</v>
      </c>
      <c r="BB1250" s="304">
        <v>-999</v>
      </c>
      <c r="BC1250" s="304">
        <v>2620</v>
      </c>
      <c r="BD1250" s="304">
        <v>-999</v>
      </c>
      <c r="BE1250" s="304">
        <v>-999</v>
      </c>
      <c r="BF1250" s="304">
        <v>-999</v>
      </c>
      <c r="BG1250" s="304">
        <v>-999</v>
      </c>
      <c r="BH1250" s="304">
        <v>-999</v>
      </c>
      <c r="BI1250" s="304">
        <v>-999</v>
      </c>
      <c r="BJ1250" s="304">
        <v>3</v>
      </c>
      <c r="BK1250" s="304" t="s">
        <v>4954</v>
      </c>
      <c r="BL1250" s="304">
        <v>3</v>
      </c>
    </row>
    <row r="1251" spans="1:64" ht="15" hidden="1" customHeight="1" x14ac:dyDescent="0.2">
      <c r="A1251" s="304" t="s">
        <v>4922</v>
      </c>
      <c r="B1251" s="304" t="s">
        <v>5965</v>
      </c>
      <c r="C1251" s="304">
        <v>1265</v>
      </c>
      <c r="D1251" s="349" t="s">
        <v>2407</v>
      </c>
      <c r="E1251" s="309">
        <v>5408</v>
      </c>
      <c r="F1251" s="309"/>
      <c r="G1251" s="324">
        <v>34.209600000000002</v>
      </c>
      <c r="H1251" s="324">
        <v>-118.18600000000001</v>
      </c>
      <c r="I1251" s="324" t="s">
        <v>232</v>
      </c>
      <c r="J1251" s="368">
        <f t="shared" si="368"/>
        <v>422.87020082938841</v>
      </c>
      <c r="K1251" s="331">
        <f t="shared" si="369"/>
        <v>0.33046028505707004</v>
      </c>
      <c r="L1251" s="304" t="str">
        <f t="shared" si="362"/>
        <v>C</v>
      </c>
      <c r="M1251" s="388" t="s">
        <v>6092</v>
      </c>
      <c r="N1251" s="304"/>
      <c r="O1251" s="356"/>
      <c r="P1251" s="356"/>
      <c r="Q1251" s="356"/>
      <c r="R1251" s="304"/>
      <c r="S1251" s="304"/>
      <c r="T1251" s="304"/>
      <c r="U1251" s="304"/>
      <c r="V1251" s="304"/>
      <c r="W1251" s="304" t="s">
        <v>505</v>
      </c>
      <c r="X1251" s="304" t="s">
        <v>213</v>
      </c>
      <c r="Y1251" s="366">
        <f t="shared" si="364"/>
        <v>274.5</v>
      </c>
      <c r="Z1251" s="304">
        <v>0.3</v>
      </c>
      <c r="AA1251" s="304"/>
      <c r="AB1251" s="304">
        <v>-999</v>
      </c>
      <c r="AC1251" s="304">
        <v>-999</v>
      </c>
      <c r="AD1251" s="366">
        <v>-999</v>
      </c>
      <c r="AE1251" s="304">
        <v>-999</v>
      </c>
      <c r="AF1251" s="304">
        <v>-999</v>
      </c>
      <c r="AG1251" s="304"/>
      <c r="AH1251" s="304">
        <v>0.103588</v>
      </c>
      <c r="AI1251" s="312"/>
      <c r="AJ1251" s="332">
        <v>633</v>
      </c>
      <c r="AK1251" s="304">
        <f t="shared" si="363"/>
        <v>690</v>
      </c>
      <c r="AL1251" s="363">
        <v>0.43</v>
      </c>
      <c r="AM1251" s="389">
        <f t="shared" si="367"/>
        <v>387</v>
      </c>
      <c r="AN1251" s="363">
        <v>0.25</v>
      </c>
      <c r="AO1251" s="304"/>
      <c r="AP1251" s="312" t="s">
        <v>1600</v>
      </c>
      <c r="AQ1251" s="312"/>
      <c r="AR1251" s="312">
        <v>387</v>
      </c>
      <c r="AS1251" s="312">
        <v>370.78899999999999</v>
      </c>
      <c r="AT1251" s="312"/>
      <c r="AU1251" s="329">
        <f>VLOOKUP(C1251,[1]world!$A$2:$B$3555,2,FALSE)</f>
        <v>3</v>
      </c>
      <c r="AV1251" s="329">
        <v>547</v>
      </c>
      <c r="AW1251" s="304">
        <v>0.37</v>
      </c>
      <c r="AX1251" s="304">
        <v>100</v>
      </c>
      <c r="AY1251" s="304">
        <v>-999</v>
      </c>
      <c r="AZ1251" s="304">
        <v>500</v>
      </c>
      <c r="BA1251" s="304">
        <v>100</v>
      </c>
      <c r="BB1251" s="304">
        <v>-999</v>
      </c>
      <c r="BC1251" s="304">
        <v>320</v>
      </c>
      <c r="BD1251" s="304">
        <v>-999</v>
      </c>
      <c r="BE1251" s="304">
        <v>-999</v>
      </c>
      <c r="BF1251" s="304">
        <v>-999</v>
      </c>
      <c r="BG1251" s="304">
        <v>-999</v>
      </c>
      <c r="BH1251" s="304">
        <v>-999</v>
      </c>
      <c r="BI1251" s="304">
        <v>-999</v>
      </c>
      <c r="BJ1251" s="304">
        <v>3</v>
      </c>
      <c r="BK1251" s="304" t="s">
        <v>4954</v>
      </c>
      <c r="BL1251" s="304">
        <v>3</v>
      </c>
    </row>
    <row r="1252" spans="1:64" ht="15" hidden="1" customHeight="1" x14ac:dyDescent="0.2">
      <c r="A1252" s="304" t="s">
        <v>4922</v>
      </c>
      <c r="B1252" s="304" t="s">
        <v>5965</v>
      </c>
      <c r="C1252" s="304">
        <v>1266</v>
      </c>
      <c r="D1252" s="349" t="s">
        <v>4960</v>
      </c>
      <c r="E1252" s="309">
        <v>5409</v>
      </c>
      <c r="F1252" s="309"/>
      <c r="G1252" s="324">
        <v>34.232999999999997</v>
      </c>
      <c r="H1252" s="324">
        <v>-117.482</v>
      </c>
      <c r="I1252" s="324" t="s">
        <v>232</v>
      </c>
      <c r="J1252" s="368">
        <f t="shared" si="368"/>
        <v>430.51610080969078</v>
      </c>
      <c r="K1252" s="331">
        <f t="shared" si="369"/>
        <v>0.33046028505707004</v>
      </c>
      <c r="L1252" s="304" t="str">
        <f t="shared" si="362"/>
        <v>C</v>
      </c>
      <c r="M1252" s="388" t="s">
        <v>6092</v>
      </c>
      <c r="N1252" s="304"/>
      <c r="O1252" s="356"/>
      <c r="P1252" s="356"/>
      <c r="Q1252" s="356"/>
      <c r="R1252" s="304"/>
      <c r="S1252" s="304"/>
      <c r="T1252" s="304"/>
      <c r="U1252" s="304"/>
      <c r="V1252" s="304"/>
      <c r="W1252" s="304" t="s">
        <v>1579</v>
      </c>
      <c r="X1252" s="304" t="s">
        <v>206</v>
      </c>
      <c r="Y1252" s="366">
        <f t="shared" si="364"/>
        <v>338.6</v>
      </c>
      <c r="Z1252" s="304">
        <v>0.3</v>
      </c>
      <c r="AA1252" s="304"/>
      <c r="AB1252" s="304">
        <v>-999</v>
      </c>
      <c r="AC1252" s="304">
        <v>-999</v>
      </c>
      <c r="AD1252" s="366">
        <v>-999</v>
      </c>
      <c r="AE1252" s="304">
        <v>-999</v>
      </c>
      <c r="AF1252" s="304">
        <v>-999</v>
      </c>
      <c r="AG1252" s="304"/>
      <c r="AH1252" s="304">
        <v>0.17160400000000001</v>
      </c>
      <c r="AI1252" s="385">
        <v>0.28679099999999996</v>
      </c>
      <c r="AJ1252" s="332">
        <v>760</v>
      </c>
      <c r="AK1252" s="304">
        <f t="shared" si="363"/>
        <v>760</v>
      </c>
      <c r="AL1252" s="363">
        <v>0.43</v>
      </c>
      <c r="AM1252" s="389">
        <f t="shared" si="367"/>
        <v>353</v>
      </c>
      <c r="AN1252" s="363">
        <v>0.25</v>
      </c>
      <c r="AO1252" s="304"/>
      <c r="AP1252" s="312" t="s">
        <v>4979</v>
      </c>
      <c r="AQ1252" s="312"/>
      <c r="AR1252" s="312">
        <v>354</v>
      </c>
      <c r="AS1252" s="312">
        <v>345.41899999999998</v>
      </c>
      <c r="AT1252" s="312">
        <v>353</v>
      </c>
      <c r="AU1252" s="329">
        <f>VLOOKUP(C1252,[1]world!$A$2:$B$3555,2,FALSE)</f>
        <v>4</v>
      </c>
      <c r="AV1252" s="329">
        <v>459</v>
      </c>
      <c r="AW1252" s="304">
        <v>0.37</v>
      </c>
      <c r="AX1252" s="304">
        <v>60</v>
      </c>
      <c r="AY1252" s="304">
        <v>-999</v>
      </c>
      <c r="AZ1252" s="304">
        <v>280</v>
      </c>
      <c r="BA1252" s="304">
        <v>-999</v>
      </c>
      <c r="BB1252" s="304">
        <v>-999</v>
      </c>
      <c r="BC1252" s="304">
        <v>-999</v>
      </c>
      <c r="BD1252" s="304">
        <v>-999</v>
      </c>
      <c r="BE1252" s="304">
        <v>-999</v>
      </c>
      <c r="BF1252" s="304">
        <v>-999</v>
      </c>
      <c r="BG1252" s="304">
        <v>-999</v>
      </c>
      <c r="BH1252" s="304">
        <v>-999</v>
      </c>
      <c r="BI1252" s="304">
        <v>-999</v>
      </c>
      <c r="BJ1252" s="304">
        <v>4</v>
      </c>
      <c r="BK1252" s="304" t="s">
        <v>4954</v>
      </c>
      <c r="BL1252" s="304">
        <v>4</v>
      </c>
    </row>
    <row r="1253" spans="1:64" ht="15" hidden="1" customHeight="1" x14ac:dyDescent="0.2">
      <c r="A1253" s="304" t="s">
        <v>4922</v>
      </c>
      <c r="B1253" s="304" t="s">
        <v>5965</v>
      </c>
      <c r="C1253" s="304">
        <v>1268</v>
      </c>
      <c r="D1253" s="349" t="s">
        <v>2474</v>
      </c>
      <c r="E1253" s="309">
        <v>5423</v>
      </c>
      <c r="F1253" s="309"/>
      <c r="G1253" s="324">
        <v>34.308799999999998</v>
      </c>
      <c r="H1253" s="324">
        <v>-118.44799999999999</v>
      </c>
      <c r="I1253" s="324" t="s">
        <v>232</v>
      </c>
      <c r="J1253" s="368">
        <f t="shared" si="368"/>
        <v>400.62898413099981</v>
      </c>
      <c r="K1253" s="331">
        <f t="shared" si="369"/>
        <v>0.33046028505707004</v>
      </c>
      <c r="L1253" s="304" t="str">
        <f t="shared" si="362"/>
        <v>C</v>
      </c>
      <c r="M1253" s="388" t="s">
        <v>6092</v>
      </c>
      <c r="N1253" s="304"/>
      <c r="O1253" s="356"/>
      <c r="P1253" s="356"/>
      <c r="Q1253" s="356"/>
      <c r="R1253" s="304"/>
      <c r="S1253" s="304"/>
      <c r="T1253" s="304"/>
      <c r="U1253" s="304"/>
      <c r="V1253" s="304"/>
      <c r="W1253" s="304" t="s">
        <v>583</v>
      </c>
      <c r="X1253" s="304" t="s">
        <v>205</v>
      </c>
      <c r="Y1253" s="366">
        <f t="shared" si="364"/>
        <v>424.8</v>
      </c>
      <c r="Z1253" s="304">
        <v>0.3</v>
      </c>
      <c r="AA1253" s="304"/>
      <c r="AB1253" s="304">
        <v>-999</v>
      </c>
      <c r="AC1253" s="304">
        <v>-999</v>
      </c>
      <c r="AD1253" s="366">
        <v>-999</v>
      </c>
      <c r="AE1253" s="304">
        <v>-999</v>
      </c>
      <c r="AF1253" s="304">
        <v>-999</v>
      </c>
      <c r="AG1253" s="304"/>
      <c r="AH1253" s="304">
        <v>2.87771E-2</v>
      </c>
      <c r="AI1253" s="385">
        <v>9.1286699999999998E-2</v>
      </c>
      <c r="AJ1253" s="332">
        <v>404</v>
      </c>
      <c r="AK1253" s="304">
        <f t="shared" si="363"/>
        <v>425</v>
      </c>
      <c r="AL1253" s="363">
        <v>0.43</v>
      </c>
      <c r="AM1253" s="389">
        <f t="shared" si="367"/>
        <v>353</v>
      </c>
      <c r="AN1253" s="363">
        <v>0.25</v>
      </c>
      <c r="AO1253" s="304"/>
      <c r="AP1253" s="312" t="s">
        <v>4980</v>
      </c>
      <c r="AQ1253" s="312"/>
      <c r="AR1253" s="312">
        <v>349</v>
      </c>
      <c r="AS1253" s="312">
        <v>338.53899999999999</v>
      </c>
      <c r="AT1253" s="312">
        <v>353</v>
      </c>
      <c r="AU1253" s="329">
        <f>VLOOKUP(C1253,[1]world!$A$2:$B$3555,2,FALSE)</f>
        <v>4</v>
      </c>
      <c r="AV1253" s="329">
        <v>459</v>
      </c>
      <c r="AW1253" s="304">
        <v>0.37</v>
      </c>
      <c r="AX1253" s="304">
        <v>840</v>
      </c>
      <c r="AY1253" s="304">
        <v>-999</v>
      </c>
      <c r="AZ1253" s="304">
        <v>4840</v>
      </c>
      <c r="BA1253" s="304">
        <v>100</v>
      </c>
      <c r="BB1253" s="304">
        <v>-999</v>
      </c>
      <c r="BC1253" s="304">
        <v>7700</v>
      </c>
      <c r="BD1253" s="304">
        <v>-999</v>
      </c>
      <c r="BE1253" s="304">
        <v>-999</v>
      </c>
      <c r="BF1253" s="304">
        <v>-999</v>
      </c>
      <c r="BG1253" s="304">
        <v>-999</v>
      </c>
      <c r="BH1253" s="304">
        <v>-999</v>
      </c>
      <c r="BI1253" s="304">
        <v>-999</v>
      </c>
      <c r="BJ1253" s="304">
        <v>3</v>
      </c>
      <c r="BK1253" s="304" t="s">
        <v>4954</v>
      </c>
      <c r="BL1253" s="304">
        <v>3</v>
      </c>
    </row>
    <row r="1254" spans="1:64" ht="15" hidden="1" customHeight="1" x14ac:dyDescent="0.2">
      <c r="A1254" s="304" t="s">
        <v>4917</v>
      </c>
      <c r="B1254" s="304" t="s">
        <v>5965</v>
      </c>
      <c r="C1254" s="304">
        <v>1269</v>
      </c>
      <c r="D1254" s="349" t="s">
        <v>2069</v>
      </c>
      <c r="E1254" s="309">
        <v>5435</v>
      </c>
      <c r="F1254" s="309"/>
      <c r="G1254" s="324">
        <v>33.91677</v>
      </c>
      <c r="H1254" s="324">
        <v>-116.38979</v>
      </c>
      <c r="I1254" s="324" t="s">
        <v>232</v>
      </c>
      <c r="J1254" s="368">
        <f t="shared" si="368"/>
        <v>401.14367449596659</v>
      </c>
      <c r="K1254" s="331">
        <f t="shared" si="369"/>
        <v>0.33046028505707004</v>
      </c>
      <c r="L1254" s="304" t="str">
        <f t="shared" si="362"/>
        <v>C</v>
      </c>
      <c r="M1254" s="388" t="s">
        <v>6092</v>
      </c>
      <c r="N1254" s="304"/>
      <c r="O1254" s="356"/>
      <c r="P1254" s="356"/>
      <c r="Q1254" s="356"/>
      <c r="R1254" s="304"/>
      <c r="S1254" s="304"/>
      <c r="T1254" s="304"/>
      <c r="U1254" s="304"/>
      <c r="V1254" s="304"/>
      <c r="W1254" s="304" t="s">
        <v>1579</v>
      </c>
      <c r="X1254" s="304" t="s">
        <v>206</v>
      </c>
      <c r="Y1254" s="366">
        <f t="shared" si="364"/>
        <v>338.6</v>
      </c>
      <c r="Z1254" s="304">
        <v>0.3</v>
      </c>
      <c r="AA1254" s="304"/>
      <c r="AB1254" s="304">
        <v>-999</v>
      </c>
      <c r="AC1254" s="304">
        <v>-999</v>
      </c>
      <c r="AD1254" s="366">
        <v>-999</v>
      </c>
      <c r="AE1254" s="304">
        <v>-999</v>
      </c>
      <c r="AF1254" s="304">
        <v>-999</v>
      </c>
      <c r="AG1254" s="304"/>
      <c r="AH1254" s="304">
        <v>3.8683599999999999E-2</v>
      </c>
      <c r="AI1254" s="385">
        <v>0.109873</v>
      </c>
      <c r="AJ1254" s="332">
        <v>444</v>
      </c>
      <c r="AK1254" s="304">
        <f t="shared" si="363"/>
        <v>425</v>
      </c>
      <c r="AL1254" s="363">
        <v>0.43</v>
      </c>
      <c r="AM1254" s="389">
        <f t="shared" si="367"/>
        <v>353</v>
      </c>
      <c r="AN1254" s="363">
        <v>0.25</v>
      </c>
      <c r="AO1254" s="304"/>
      <c r="AP1254" s="312" t="s">
        <v>4979</v>
      </c>
      <c r="AQ1254" s="312"/>
      <c r="AR1254" s="312">
        <v>354</v>
      </c>
      <c r="AS1254" s="312">
        <v>345.41899999999998</v>
      </c>
      <c r="AT1254" s="312">
        <v>353</v>
      </c>
      <c r="AU1254" s="329">
        <f>VLOOKUP(C1254,[1]world!$A$2:$B$3555,2,FALSE)</f>
        <v>3</v>
      </c>
      <c r="AV1254" s="329">
        <v>547</v>
      </c>
      <c r="AW1254" s="304">
        <v>0.37</v>
      </c>
      <c r="AX1254" s="304">
        <v>60</v>
      </c>
      <c r="AY1254" s="304">
        <v>-999</v>
      </c>
      <c r="AZ1254" s="304">
        <v>320</v>
      </c>
      <c r="BA1254" s="304">
        <v>180</v>
      </c>
      <c r="BB1254" s="304">
        <v>-999</v>
      </c>
      <c r="BC1254" s="304">
        <v>180</v>
      </c>
      <c r="BD1254" s="304">
        <v>-999</v>
      </c>
      <c r="BE1254" s="304">
        <v>-999</v>
      </c>
      <c r="BF1254" s="304">
        <v>-999</v>
      </c>
      <c r="BG1254" s="304">
        <v>-999</v>
      </c>
      <c r="BH1254" s="304">
        <v>-999</v>
      </c>
      <c r="BI1254" s="304">
        <v>-999</v>
      </c>
      <c r="BJ1254" s="304">
        <v>3</v>
      </c>
      <c r="BK1254" s="304" t="s">
        <v>4954</v>
      </c>
      <c r="BL1254" s="304">
        <v>3</v>
      </c>
    </row>
    <row r="1255" spans="1:64" ht="15" hidden="1" customHeight="1" x14ac:dyDescent="0.2">
      <c r="A1255" s="304" t="s">
        <v>4922</v>
      </c>
      <c r="B1255" s="304" t="s">
        <v>5984</v>
      </c>
      <c r="C1255" s="304">
        <v>1270</v>
      </c>
      <c r="D1255" s="349" t="s">
        <v>4635</v>
      </c>
      <c r="E1255" s="309">
        <v>8007</v>
      </c>
      <c r="F1255" s="309"/>
      <c r="G1255" s="324">
        <v>61.182400000000001</v>
      </c>
      <c r="H1255" s="324">
        <v>-149.9966</v>
      </c>
      <c r="I1255" s="324" t="s">
        <v>205</v>
      </c>
      <c r="J1255" s="368">
        <f>GEOMEAN(Y1255,AV1255,AK1255)</f>
        <v>341.55892610207098</v>
      </c>
      <c r="K1255" s="331">
        <f t="shared" ref="K1255:K1257" si="370">GEOMEAN(AA1255,AL1255,AW1255)</f>
        <v>0.38547027482550061</v>
      </c>
      <c r="L1255" s="304" t="str">
        <f t="shared" si="362"/>
        <v>D</v>
      </c>
      <c r="M1255" s="388" t="s">
        <v>6089</v>
      </c>
      <c r="N1255" s="304"/>
      <c r="O1255" s="356"/>
      <c r="P1255" s="356"/>
      <c r="Q1255" s="356"/>
      <c r="R1255" s="304"/>
      <c r="S1255" s="304"/>
      <c r="T1255" s="304"/>
      <c r="U1255" s="304"/>
      <c r="V1255" s="304"/>
      <c r="W1255" s="310" t="s">
        <v>464</v>
      </c>
      <c r="X1255" s="304" t="s">
        <v>213</v>
      </c>
      <c r="Y1255" s="366">
        <f t="shared" si="364"/>
        <v>274.5</v>
      </c>
      <c r="Z1255" s="304"/>
      <c r="AA1255" s="331">
        <v>0.36</v>
      </c>
      <c r="AB1255" s="304">
        <v>-999</v>
      </c>
      <c r="AC1255" s="304">
        <v>-999</v>
      </c>
      <c r="AD1255" s="366">
        <v>-999</v>
      </c>
      <c r="AE1255" s="304">
        <v>-999</v>
      </c>
      <c r="AF1255" s="304">
        <v>-999</v>
      </c>
      <c r="AG1255" s="304"/>
      <c r="AH1255" s="304">
        <v>1.0482099999999999E-2</v>
      </c>
      <c r="AI1255" s="312"/>
      <c r="AJ1255" s="332">
        <v>434</v>
      </c>
      <c r="AK1255" s="304">
        <f t="shared" si="363"/>
        <v>425</v>
      </c>
      <c r="AL1255" s="363">
        <v>0.43</v>
      </c>
      <c r="AM1255" s="389" t="str">
        <f t="shared" si="367"/>
        <v/>
      </c>
      <c r="AN1255" s="304"/>
      <c r="AO1255" s="304"/>
      <c r="AP1255" s="312"/>
      <c r="AQ1255" s="312"/>
      <c r="AR1255" s="312"/>
      <c r="AS1255" s="331"/>
      <c r="AT1255" s="312"/>
      <c r="AU1255" s="329">
        <f>VLOOKUP(C1255,[1]world!$A$2:$B$3555,2,FALSE)</f>
        <v>17</v>
      </c>
      <c r="AV1255" s="329"/>
      <c r="AW1255" s="304">
        <v>0.37</v>
      </c>
      <c r="AX1255" s="304">
        <v>-999</v>
      </c>
      <c r="AY1255" s="304">
        <v>-999</v>
      </c>
      <c r="AZ1255" s="304">
        <v>-999</v>
      </c>
      <c r="BA1255" s="304">
        <v>-999</v>
      </c>
      <c r="BB1255" s="304">
        <v>-999</v>
      </c>
      <c r="BC1255" s="304">
        <v>-999</v>
      </c>
      <c r="BD1255" s="304">
        <v>-999</v>
      </c>
      <c r="BE1255" s="304">
        <v>-999</v>
      </c>
      <c r="BF1255" s="304">
        <v>-999</v>
      </c>
      <c r="BG1255" s="304">
        <v>-999</v>
      </c>
      <c r="BH1255" s="304">
        <v>-999</v>
      </c>
      <c r="BI1255" s="304">
        <v>-999</v>
      </c>
      <c r="BJ1255" s="304" t="s">
        <v>4954</v>
      </c>
      <c r="BK1255" s="304" t="s">
        <v>4954</v>
      </c>
      <c r="BL1255" s="304" t="s">
        <v>4954</v>
      </c>
    </row>
    <row r="1256" spans="1:64" ht="15" hidden="1" customHeight="1" x14ac:dyDescent="0.2">
      <c r="A1256" s="304" t="s">
        <v>4922</v>
      </c>
      <c r="B1256" s="304" t="s">
        <v>5984</v>
      </c>
      <c r="C1256" s="304">
        <v>1271</v>
      </c>
      <c r="D1256" s="349" t="s">
        <v>4643</v>
      </c>
      <c r="E1256" s="309">
        <v>8017</v>
      </c>
      <c r="F1256" s="309"/>
      <c r="G1256" s="324">
        <v>61.195900000000002</v>
      </c>
      <c r="H1256" s="324">
        <v>-149.94649999999999</v>
      </c>
      <c r="I1256" s="324" t="s">
        <v>206</v>
      </c>
      <c r="J1256" s="368">
        <f>GEOMEAN(Y1256,AV1256,AK1256)</f>
        <v>341.55892610207098</v>
      </c>
      <c r="K1256" s="331">
        <f t="shared" si="370"/>
        <v>0.38547027482550061</v>
      </c>
      <c r="L1256" s="304" t="str">
        <f t="shared" si="362"/>
        <v>D</v>
      </c>
      <c r="M1256" s="388" t="s">
        <v>6089</v>
      </c>
      <c r="N1256" s="304"/>
      <c r="O1256" s="356"/>
      <c r="P1256" s="356"/>
      <c r="Q1256" s="356"/>
      <c r="R1256" s="304"/>
      <c r="S1256" s="304"/>
      <c r="T1256" s="304"/>
      <c r="U1256" s="304"/>
      <c r="V1256" s="304"/>
      <c r="W1256" s="310" t="s">
        <v>699</v>
      </c>
      <c r="X1256" s="304" t="s">
        <v>213</v>
      </c>
      <c r="Y1256" s="366">
        <f t="shared" si="364"/>
        <v>274.5</v>
      </c>
      <c r="Z1256" s="304"/>
      <c r="AA1256" s="331">
        <v>0.36</v>
      </c>
      <c r="AB1256" s="304">
        <v>-999</v>
      </c>
      <c r="AC1256" s="304">
        <v>-999</v>
      </c>
      <c r="AD1256" s="366">
        <v>-999</v>
      </c>
      <c r="AE1256" s="304">
        <v>-999</v>
      </c>
      <c r="AF1256" s="304">
        <v>-999</v>
      </c>
      <c r="AG1256" s="304"/>
      <c r="AH1256" s="304">
        <v>1.0735099999999999E-2</v>
      </c>
      <c r="AI1256" s="312"/>
      <c r="AJ1256" s="332">
        <v>439</v>
      </c>
      <c r="AK1256" s="304">
        <f t="shared" si="363"/>
        <v>425</v>
      </c>
      <c r="AL1256" s="363">
        <v>0.43</v>
      </c>
      <c r="AM1256" s="389" t="str">
        <f t="shared" si="367"/>
        <v/>
      </c>
      <c r="AN1256" s="304"/>
      <c r="AO1256" s="304"/>
      <c r="AP1256" s="312"/>
      <c r="AQ1256" s="312"/>
      <c r="AR1256" s="312"/>
      <c r="AS1256" s="331"/>
      <c r="AT1256" s="312"/>
      <c r="AU1256" s="329">
        <f>VLOOKUP(C1256,[1]world!$A$2:$B$3555,2,FALSE)</f>
        <v>17</v>
      </c>
      <c r="AV1256" s="329"/>
      <c r="AW1256" s="304">
        <v>0.37</v>
      </c>
      <c r="AX1256" s="304">
        <v>-999</v>
      </c>
      <c r="AY1256" s="304">
        <v>-999</v>
      </c>
      <c r="AZ1256" s="304">
        <v>-999</v>
      </c>
      <c r="BA1256" s="304">
        <v>-999</v>
      </c>
      <c r="BB1256" s="304">
        <v>-999</v>
      </c>
      <c r="BC1256" s="304">
        <v>-999</v>
      </c>
      <c r="BD1256" s="304">
        <v>-999</v>
      </c>
      <c r="BE1256" s="304">
        <v>-999</v>
      </c>
      <c r="BF1256" s="304">
        <v>-999</v>
      </c>
      <c r="BG1256" s="304">
        <v>-999</v>
      </c>
      <c r="BH1256" s="304">
        <v>-999</v>
      </c>
      <c r="BI1256" s="304">
        <v>-999</v>
      </c>
      <c r="BJ1256" s="304" t="s">
        <v>4954</v>
      </c>
      <c r="BK1256" s="304" t="s">
        <v>4954</v>
      </c>
      <c r="BL1256" s="304" t="s">
        <v>4954</v>
      </c>
    </row>
    <row r="1257" spans="1:64" ht="15" hidden="1" customHeight="1" x14ac:dyDescent="0.2">
      <c r="A1257" s="304" t="s">
        <v>4922</v>
      </c>
      <c r="B1257" s="304" t="s">
        <v>5984</v>
      </c>
      <c r="C1257" s="304">
        <v>1272</v>
      </c>
      <c r="D1257" s="349" t="s">
        <v>4652</v>
      </c>
      <c r="E1257" s="309">
        <v>8019</v>
      </c>
      <c r="F1257" s="309"/>
      <c r="G1257" s="324">
        <v>61.349299999999999</v>
      </c>
      <c r="H1257" s="324">
        <v>-149.5411</v>
      </c>
      <c r="I1257" s="324" t="s">
        <v>232</v>
      </c>
      <c r="J1257" s="368">
        <f>GEOMEAN(Y1257,AV1257,AK1257)</f>
        <v>456.74938423603817</v>
      </c>
      <c r="K1257" s="331">
        <f t="shared" si="370"/>
        <v>0.38547027482550061</v>
      </c>
      <c r="L1257" s="304" t="str">
        <f t="shared" si="362"/>
        <v>C</v>
      </c>
      <c r="M1257" s="388" t="s">
        <v>6089</v>
      </c>
      <c r="N1257" s="304"/>
      <c r="O1257" s="356"/>
      <c r="P1257" s="356"/>
      <c r="Q1257" s="356"/>
      <c r="R1257" s="304"/>
      <c r="S1257" s="304"/>
      <c r="T1257" s="304"/>
      <c r="U1257" s="304"/>
      <c r="V1257" s="304"/>
      <c r="W1257" s="310" t="s">
        <v>286</v>
      </c>
      <c r="X1257" s="304" t="s">
        <v>213</v>
      </c>
      <c r="Y1257" s="366">
        <f t="shared" si="364"/>
        <v>274.5</v>
      </c>
      <c r="Z1257" s="304"/>
      <c r="AA1257" s="331">
        <v>0.36</v>
      </c>
      <c r="AB1257" s="304">
        <v>-999</v>
      </c>
      <c r="AC1257" s="304">
        <v>-999</v>
      </c>
      <c r="AD1257" s="366">
        <v>-999</v>
      </c>
      <c r="AE1257" s="304">
        <v>-999</v>
      </c>
      <c r="AF1257" s="304">
        <v>-999</v>
      </c>
      <c r="AG1257" s="304"/>
      <c r="AH1257" s="304">
        <v>0.220994</v>
      </c>
      <c r="AI1257" s="312"/>
      <c r="AJ1257" s="332">
        <v>760</v>
      </c>
      <c r="AK1257" s="304">
        <f t="shared" si="363"/>
        <v>760</v>
      </c>
      <c r="AL1257" s="363">
        <v>0.43</v>
      </c>
      <c r="AM1257" s="389" t="str">
        <f t="shared" si="367"/>
        <v/>
      </c>
      <c r="AN1257" s="304"/>
      <c r="AO1257" s="304"/>
      <c r="AP1257" s="312"/>
      <c r="AQ1257" s="312"/>
      <c r="AR1257" s="312"/>
      <c r="AS1257" s="331"/>
      <c r="AT1257" s="312"/>
      <c r="AU1257" s="329">
        <f>VLOOKUP(C1257,[1]world!$A$2:$B$3555,2,FALSE)</f>
        <v>17</v>
      </c>
      <c r="AV1257" s="329"/>
      <c r="AW1257" s="304">
        <v>0.37</v>
      </c>
      <c r="AX1257" s="304">
        <v>-999</v>
      </c>
      <c r="AY1257" s="304">
        <v>-999</v>
      </c>
      <c r="AZ1257" s="304">
        <v>-999</v>
      </c>
      <c r="BA1257" s="304">
        <v>-999</v>
      </c>
      <c r="BB1257" s="304">
        <v>-999</v>
      </c>
      <c r="BC1257" s="304">
        <v>-999</v>
      </c>
      <c r="BD1257" s="304">
        <v>-999</v>
      </c>
      <c r="BE1257" s="304">
        <v>-999</v>
      </c>
      <c r="BF1257" s="304">
        <v>-999</v>
      </c>
      <c r="BG1257" s="304">
        <v>-999</v>
      </c>
      <c r="BH1257" s="304">
        <v>-999</v>
      </c>
      <c r="BI1257" s="304">
        <v>-999</v>
      </c>
      <c r="BJ1257" s="304" t="s">
        <v>4954</v>
      </c>
      <c r="BK1257" s="304" t="s">
        <v>4954</v>
      </c>
      <c r="BL1257" s="304" t="s">
        <v>4954</v>
      </c>
    </row>
    <row r="1258" spans="1:64" ht="15" hidden="1" customHeight="1" x14ac:dyDescent="0.2">
      <c r="A1258" s="304" t="s">
        <v>4922</v>
      </c>
      <c r="B1258" s="304" t="s">
        <v>5984</v>
      </c>
      <c r="C1258" s="304">
        <v>1273</v>
      </c>
      <c r="D1258" s="349" t="s">
        <v>4636</v>
      </c>
      <c r="E1258" s="309">
        <v>8024</v>
      </c>
      <c r="F1258" s="309"/>
      <c r="G1258" s="324">
        <v>61.183199999999999</v>
      </c>
      <c r="H1258" s="324">
        <v>-149.8853</v>
      </c>
      <c r="I1258" s="324" t="s">
        <v>205</v>
      </c>
      <c r="J1258" s="368">
        <v>212.48</v>
      </c>
      <c r="K1258" s="331">
        <f>IF(L1258="B",0.5,IF(L1258="C",0.4,IF(L1258="D",0.35,"NA")))</f>
        <v>0.35</v>
      </c>
      <c r="L1258" s="304" t="str">
        <f t="shared" si="362"/>
        <v>D</v>
      </c>
      <c r="M1258" s="388">
        <v>5</v>
      </c>
      <c r="N1258" s="304"/>
      <c r="O1258" s="356"/>
      <c r="P1258" s="356"/>
      <c r="Q1258" s="356"/>
      <c r="R1258" s="304"/>
      <c r="S1258" s="304"/>
      <c r="T1258" s="304"/>
      <c r="U1258" s="304"/>
      <c r="V1258" s="304"/>
      <c r="W1258" s="310" t="s">
        <v>3868</v>
      </c>
      <c r="X1258" s="304" t="s">
        <v>240</v>
      </c>
      <c r="Y1258" s="366">
        <f t="shared" si="364"/>
        <v>181.5</v>
      </c>
      <c r="Z1258" s="304"/>
      <c r="AA1258" s="304"/>
      <c r="AB1258" s="304">
        <v>-999</v>
      </c>
      <c r="AC1258" s="304">
        <v>-999</v>
      </c>
      <c r="AD1258" s="366">
        <v>-999</v>
      </c>
      <c r="AE1258" s="304">
        <v>-999</v>
      </c>
      <c r="AF1258" s="304">
        <v>-999</v>
      </c>
      <c r="AG1258" s="304"/>
      <c r="AH1258" s="304">
        <v>4.5046299999999999E-3</v>
      </c>
      <c r="AI1258" s="312"/>
      <c r="AJ1258" s="332">
        <v>309</v>
      </c>
      <c r="AK1258" s="304">
        <f t="shared" si="363"/>
        <v>270</v>
      </c>
      <c r="AL1258" s="304"/>
      <c r="AM1258" s="389" t="str">
        <f t="shared" si="367"/>
        <v/>
      </c>
      <c r="AN1258" s="304"/>
      <c r="AO1258" s="304"/>
      <c r="AP1258" s="312"/>
      <c r="AQ1258" s="312"/>
      <c r="AR1258" s="312"/>
      <c r="AS1258" s="331"/>
      <c r="AT1258" s="312"/>
      <c r="AU1258" s="329">
        <f>VLOOKUP(C1258,[1]world!$A$2:$B$3555,2,FALSE)</f>
        <v>17</v>
      </c>
      <c r="AV1258" s="329"/>
      <c r="AW1258" s="304"/>
      <c r="AX1258" s="304">
        <v>-999</v>
      </c>
      <c r="AY1258" s="304">
        <v>-999</v>
      </c>
      <c r="AZ1258" s="304">
        <v>-999</v>
      </c>
      <c r="BA1258" s="304">
        <v>-999</v>
      </c>
      <c r="BB1258" s="304">
        <v>-999</v>
      </c>
      <c r="BC1258" s="304">
        <v>-999</v>
      </c>
      <c r="BD1258" s="304">
        <v>-999</v>
      </c>
      <c r="BE1258" s="304">
        <v>-999</v>
      </c>
      <c r="BF1258" s="304">
        <v>-999</v>
      </c>
      <c r="BG1258" s="304">
        <v>-999</v>
      </c>
      <c r="BH1258" s="304">
        <v>-999</v>
      </c>
      <c r="BI1258" s="304">
        <v>-999</v>
      </c>
      <c r="BJ1258" s="304" t="s">
        <v>4954</v>
      </c>
      <c r="BK1258" s="304" t="s">
        <v>4954</v>
      </c>
      <c r="BL1258" s="304" t="s">
        <v>4954</v>
      </c>
    </row>
    <row r="1259" spans="1:64" ht="15" hidden="1" customHeight="1" x14ac:dyDescent="0.2">
      <c r="A1259" s="304" t="s">
        <v>4922</v>
      </c>
      <c r="B1259" s="304" t="s">
        <v>5984</v>
      </c>
      <c r="C1259" s="304">
        <v>1274</v>
      </c>
      <c r="D1259" s="349" t="s">
        <v>4628</v>
      </c>
      <c r="E1259" s="309">
        <v>8027</v>
      </c>
      <c r="F1259" s="309"/>
      <c r="G1259" s="324">
        <v>61.160899999999998</v>
      </c>
      <c r="H1259" s="324">
        <v>-149.88919999999999</v>
      </c>
      <c r="I1259" s="324" t="s">
        <v>205</v>
      </c>
      <c r="J1259" s="368">
        <v>212.48</v>
      </c>
      <c r="K1259" s="331">
        <f t="shared" ref="K1259:K1261" si="371">IF(L1259="B",0.5,IF(L1259="C",0.4,IF(L1259="D",0.35,"NA")))</f>
        <v>0.35</v>
      </c>
      <c r="L1259" s="304" t="str">
        <f t="shared" si="362"/>
        <v>D</v>
      </c>
      <c r="M1259" s="388">
        <v>5</v>
      </c>
      <c r="N1259" s="304"/>
      <c r="O1259" s="356"/>
      <c r="P1259" s="356"/>
      <c r="Q1259" s="356"/>
      <c r="R1259" s="304"/>
      <c r="S1259" s="304"/>
      <c r="T1259" s="304"/>
      <c r="U1259" s="304"/>
      <c r="V1259" s="304"/>
      <c r="W1259" s="310" t="s">
        <v>3868</v>
      </c>
      <c r="X1259" s="304" t="s">
        <v>240</v>
      </c>
      <c r="Y1259" s="366">
        <f t="shared" si="364"/>
        <v>181.5</v>
      </c>
      <c r="Z1259" s="304"/>
      <c r="AA1259" s="304"/>
      <c r="AB1259" s="304">
        <v>-999</v>
      </c>
      <c r="AC1259" s="304">
        <v>-999</v>
      </c>
      <c r="AD1259" s="366">
        <v>-999</v>
      </c>
      <c r="AE1259" s="304">
        <v>-999</v>
      </c>
      <c r="AF1259" s="304">
        <v>-999</v>
      </c>
      <c r="AG1259" s="304"/>
      <c r="AH1259" s="304">
        <v>3.7729199999999999E-3</v>
      </c>
      <c r="AI1259" s="312"/>
      <c r="AJ1259" s="332">
        <v>293</v>
      </c>
      <c r="AK1259" s="304">
        <f t="shared" si="363"/>
        <v>270</v>
      </c>
      <c r="AL1259" s="304"/>
      <c r="AM1259" s="389" t="str">
        <f t="shared" si="367"/>
        <v/>
      </c>
      <c r="AN1259" s="304"/>
      <c r="AO1259" s="304"/>
      <c r="AP1259" s="312"/>
      <c r="AQ1259" s="312"/>
      <c r="AR1259" s="312"/>
      <c r="AS1259" s="331"/>
      <c r="AT1259" s="312"/>
      <c r="AU1259" s="329">
        <f>VLOOKUP(C1259,[1]world!$A$2:$B$3555,2,FALSE)</f>
        <v>17</v>
      </c>
      <c r="AV1259" s="329"/>
      <c r="AW1259" s="304"/>
      <c r="AX1259" s="304">
        <v>-999</v>
      </c>
      <c r="AY1259" s="304">
        <v>-999</v>
      </c>
      <c r="AZ1259" s="304">
        <v>-999</v>
      </c>
      <c r="BA1259" s="304">
        <v>-999</v>
      </c>
      <c r="BB1259" s="304">
        <v>-999</v>
      </c>
      <c r="BC1259" s="304">
        <v>-999</v>
      </c>
      <c r="BD1259" s="304">
        <v>-999</v>
      </c>
      <c r="BE1259" s="304">
        <v>-999</v>
      </c>
      <c r="BF1259" s="304">
        <v>-999</v>
      </c>
      <c r="BG1259" s="304">
        <v>-999</v>
      </c>
      <c r="BH1259" s="304">
        <v>-999</v>
      </c>
      <c r="BI1259" s="304">
        <v>-999</v>
      </c>
      <c r="BJ1259" s="304" t="s">
        <v>4954</v>
      </c>
      <c r="BK1259" s="304" t="s">
        <v>4954</v>
      </c>
      <c r="BL1259" s="304" t="s">
        <v>4954</v>
      </c>
    </row>
    <row r="1260" spans="1:64" ht="15" hidden="1" customHeight="1" x14ac:dyDescent="0.2">
      <c r="A1260" s="304" t="s">
        <v>4922</v>
      </c>
      <c r="B1260" s="304" t="s">
        <v>5984</v>
      </c>
      <c r="C1260" s="304">
        <v>1275</v>
      </c>
      <c r="D1260" s="349" t="s">
        <v>4634</v>
      </c>
      <c r="E1260" s="309">
        <v>8030</v>
      </c>
      <c r="F1260" s="309"/>
      <c r="G1260" s="324">
        <v>61.179499999999997</v>
      </c>
      <c r="H1260" s="324">
        <v>-149.8058</v>
      </c>
      <c r="I1260" s="324" t="s">
        <v>205</v>
      </c>
      <c r="J1260" s="368">
        <v>272.24</v>
      </c>
      <c r="K1260" s="331">
        <f t="shared" si="371"/>
        <v>0.35</v>
      </c>
      <c r="L1260" s="304" t="str">
        <f t="shared" si="362"/>
        <v>D</v>
      </c>
      <c r="M1260" s="388">
        <v>5</v>
      </c>
      <c r="N1260" s="304"/>
      <c r="O1260" s="356"/>
      <c r="P1260" s="356"/>
      <c r="Q1260" s="356"/>
      <c r="R1260" s="304"/>
      <c r="S1260" s="304"/>
      <c r="T1260" s="304"/>
      <c r="U1260" s="304"/>
      <c r="V1260" s="304"/>
      <c r="W1260" s="310" t="s">
        <v>1517</v>
      </c>
      <c r="X1260" s="304" t="s">
        <v>213</v>
      </c>
      <c r="Y1260" s="366">
        <f t="shared" si="364"/>
        <v>274.5</v>
      </c>
      <c r="Z1260" s="304"/>
      <c r="AA1260" s="304"/>
      <c r="AB1260" s="304">
        <v>-999</v>
      </c>
      <c r="AC1260" s="304">
        <v>-999</v>
      </c>
      <c r="AD1260" s="366">
        <v>-999</v>
      </c>
      <c r="AE1260" s="304">
        <v>-999</v>
      </c>
      <c r="AF1260" s="304">
        <v>-999</v>
      </c>
      <c r="AG1260" s="304"/>
      <c r="AH1260" s="304">
        <v>3.5231699999999999E-3</v>
      </c>
      <c r="AI1260" s="312"/>
      <c r="AJ1260" s="332">
        <v>286</v>
      </c>
      <c r="AK1260" s="304">
        <f t="shared" si="363"/>
        <v>270</v>
      </c>
      <c r="AL1260" s="304"/>
      <c r="AM1260" s="389" t="str">
        <f t="shared" si="367"/>
        <v/>
      </c>
      <c r="AN1260" s="304"/>
      <c r="AO1260" s="304"/>
      <c r="AP1260" s="312"/>
      <c r="AQ1260" s="312"/>
      <c r="AR1260" s="312"/>
      <c r="AS1260" s="331"/>
      <c r="AT1260" s="312"/>
      <c r="AU1260" s="329">
        <f>VLOOKUP(C1260,[1]world!$A$2:$B$3555,2,FALSE)</f>
        <v>17</v>
      </c>
      <c r="AV1260" s="329"/>
      <c r="AW1260" s="304"/>
      <c r="AX1260" s="304">
        <v>-999</v>
      </c>
      <c r="AY1260" s="304">
        <v>-999</v>
      </c>
      <c r="AZ1260" s="304">
        <v>-999</v>
      </c>
      <c r="BA1260" s="304">
        <v>-999</v>
      </c>
      <c r="BB1260" s="304">
        <v>-999</v>
      </c>
      <c r="BC1260" s="304">
        <v>-999</v>
      </c>
      <c r="BD1260" s="304">
        <v>-999</v>
      </c>
      <c r="BE1260" s="304">
        <v>-999</v>
      </c>
      <c r="BF1260" s="304">
        <v>-999</v>
      </c>
      <c r="BG1260" s="304">
        <v>-999</v>
      </c>
      <c r="BH1260" s="304">
        <v>-999</v>
      </c>
      <c r="BI1260" s="304">
        <v>-999</v>
      </c>
      <c r="BJ1260" s="304" t="s">
        <v>4954</v>
      </c>
      <c r="BK1260" s="304" t="s">
        <v>4954</v>
      </c>
      <c r="BL1260" s="304" t="s">
        <v>4954</v>
      </c>
    </row>
    <row r="1261" spans="1:64" ht="15" hidden="1" customHeight="1" x14ac:dyDescent="0.2">
      <c r="A1261" s="304" t="s">
        <v>4922</v>
      </c>
      <c r="B1261" s="304" t="s">
        <v>5984</v>
      </c>
      <c r="C1261" s="304">
        <v>1276</v>
      </c>
      <c r="D1261" s="349" t="s">
        <v>4633</v>
      </c>
      <c r="E1261" s="309">
        <v>8036</v>
      </c>
      <c r="F1261" s="309"/>
      <c r="G1261" s="324">
        <v>61.177900000000001</v>
      </c>
      <c r="H1261" s="324">
        <v>-149.9657</v>
      </c>
      <c r="I1261" s="324" t="s">
        <v>205</v>
      </c>
      <c r="J1261" s="368">
        <v>212.48</v>
      </c>
      <c r="K1261" s="331">
        <f t="shared" si="371"/>
        <v>0.35</v>
      </c>
      <c r="L1261" s="304" t="str">
        <f t="shared" si="362"/>
        <v>D</v>
      </c>
      <c r="M1261" s="388">
        <v>5</v>
      </c>
      <c r="N1261" s="304"/>
      <c r="O1261" s="356"/>
      <c r="P1261" s="356"/>
      <c r="Q1261" s="356"/>
      <c r="R1261" s="304"/>
      <c r="S1261" s="304"/>
      <c r="T1261" s="304"/>
      <c r="U1261" s="304"/>
      <c r="V1261" s="304"/>
      <c r="W1261" s="310" t="s">
        <v>3868</v>
      </c>
      <c r="X1261" s="304" t="s">
        <v>240</v>
      </c>
      <c r="Y1261" s="366">
        <f t="shared" si="364"/>
        <v>181.5</v>
      </c>
      <c r="Z1261" s="304"/>
      <c r="AA1261" s="304"/>
      <c r="AB1261" s="304">
        <v>-999</v>
      </c>
      <c r="AC1261" s="304">
        <v>-999</v>
      </c>
      <c r="AD1261" s="366">
        <v>-999</v>
      </c>
      <c r="AE1261" s="304">
        <v>-999</v>
      </c>
      <c r="AF1261" s="304">
        <v>-999</v>
      </c>
      <c r="AG1261" s="304"/>
      <c r="AH1261" s="304">
        <v>5.8353399999999996E-3</v>
      </c>
      <c r="AI1261" s="312"/>
      <c r="AJ1261" s="332">
        <v>334</v>
      </c>
      <c r="AK1261" s="304">
        <f t="shared" si="363"/>
        <v>270</v>
      </c>
      <c r="AL1261" s="304"/>
      <c r="AM1261" s="389" t="str">
        <f t="shared" si="367"/>
        <v/>
      </c>
      <c r="AN1261" s="304"/>
      <c r="AO1261" s="304"/>
      <c r="AP1261" s="312"/>
      <c r="AQ1261" s="312"/>
      <c r="AR1261" s="312"/>
      <c r="AS1261" s="331"/>
      <c r="AT1261" s="312"/>
      <c r="AU1261" s="329">
        <f>VLOOKUP(C1261,[1]world!$A$2:$B$3555,2,FALSE)</f>
        <v>17</v>
      </c>
      <c r="AV1261" s="329"/>
      <c r="AW1261" s="304"/>
      <c r="AX1261" s="304">
        <v>-999</v>
      </c>
      <c r="AY1261" s="304">
        <v>-999</v>
      </c>
      <c r="AZ1261" s="304">
        <v>-999</v>
      </c>
      <c r="BA1261" s="304">
        <v>-999</v>
      </c>
      <c r="BB1261" s="304">
        <v>-999</v>
      </c>
      <c r="BC1261" s="304">
        <v>-999</v>
      </c>
      <c r="BD1261" s="304">
        <v>-999</v>
      </c>
      <c r="BE1261" s="304">
        <v>-999</v>
      </c>
      <c r="BF1261" s="304">
        <v>-999</v>
      </c>
      <c r="BG1261" s="304">
        <v>-999</v>
      </c>
      <c r="BH1261" s="304">
        <v>-999</v>
      </c>
      <c r="BI1261" s="304">
        <v>-999</v>
      </c>
      <c r="BJ1261" s="304" t="s">
        <v>4954</v>
      </c>
      <c r="BK1261" s="304" t="s">
        <v>4954</v>
      </c>
      <c r="BL1261" s="304" t="s">
        <v>4954</v>
      </c>
    </row>
    <row r="1262" spans="1:64" ht="15" hidden="1" customHeight="1" x14ac:dyDescent="0.2">
      <c r="A1262" s="304" t="s">
        <v>4922</v>
      </c>
      <c r="B1262" s="304" t="s">
        <v>5984</v>
      </c>
      <c r="C1262" s="304">
        <v>1277</v>
      </c>
      <c r="D1262" s="349" t="s">
        <v>4625</v>
      </c>
      <c r="E1262" s="309">
        <v>8037</v>
      </c>
      <c r="F1262" s="309"/>
      <c r="G1262" s="324">
        <v>61.156199999999998</v>
      </c>
      <c r="H1262" s="324">
        <v>-149.9845</v>
      </c>
      <c r="I1262" s="324" t="s">
        <v>205</v>
      </c>
      <c r="J1262" s="368">
        <f>GEOMEAN(Y1262,AV1262,AK1262)</f>
        <v>390.31717871495226</v>
      </c>
      <c r="K1262" s="331">
        <f t="shared" ref="K1262:K1264" si="372">GEOMEAN(AA1262,AL1262,AW1262)</f>
        <v>0.38547027482550061</v>
      </c>
      <c r="L1262" s="304" t="str">
        <f t="shared" si="362"/>
        <v>C</v>
      </c>
      <c r="M1262" s="388" t="s">
        <v>6089</v>
      </c>
      <c r="N1262" s="304"/>
      <c r="O1262" s="356"/>
      <c r="P1262" s="356"/>
      <c r="Q1262" s="356"/>
      <c r="R1262" s="304"/>
      <c r="S1262" s="304"/>
      <c r="T1262" s="304"/>
      <c r="U1262" s="304"/>
      <c r="V1262" s="304"/>
      <c r="W1262" s="310" t="s">
        <v>464</v>
      </c>
      <c r="X1262" s="304" t="s">
        <v>213</v>
      </c>
      <c r="Y1262" s="366">
        <f t="shared" si="364"/>
        <v>274.5</v>
      </c>
      <c r="Z1262" s="304"/>
      <c r="AA1262" s="331">
        <v>0.36</v>
      </c>
      <c r="AB1262" s="304">
        <v>-999</v>
      </c>
      <c r="AC1262" s="304">
        <v>-999</v>
      </c>
      <c r="AD1262" s="366">
        <v>-999</v>
      </c>
      <c r="AE1262" s="304">
        <v>-999</v>
      </c>
      <c r="AF1262" s="304">
        <v>-999</v>
      </c>
      <c r="AG1262" s="304"/>
      <c r="AH1262" s="304">
        <v>1.3417E-2</v>
      </c>
      <c r="AI1262" s="312"/>
      <c r="AJ1262" s="332">
        <v>501</v>
      </c>
      <c r="AK1262" s="304">
        <f t="shared" si="363"/>
        <v>555</v>
      </c>
      <c r="AL1262" s="363">
        <v>0.43</v>
      </c>
      <c r="AM1262" s="389" t="str">
        <f t="shared" si="367"/>
        <v/>
      </c>
      <c r="AN1262" s="304"/>
      <c r="AO1262" s="304"/>
      <c r="AP1262" s="312"/>
      <c r="AQ1262" s="312"/>
      <c r="AR1262" s="312"/>
      <c r="AS1262" s="331"/>
      <c r="AT1262" s="312"/>
      <c r="AU1262" s="329">
        <f>VLOOKUP(C1262,[1]world!$A$2:$B$3555,2,FALSE)</f>
        <v>17</v>
      </c>
      <c r="AV1262" s="329"/>
      <c r="AW1262" s="304">
        <v>0.37</v>
      </c>
      <c r="AX1262" s="304">
        <v>-999</v>
      </c>
      <c r="AY1262" s="304">
        <v>-999</v>
      </c>
      <c r="AZ1262" s="304">
        <v>-999</v>
      </c>
      <c r="BA1262" s="304">
        <v>-999</v>
      </c>
      <c r="BB1262" s="304">
        <v>-999</v>
      </c>
      <c r="BC1262" s="304">
        <v>-999</v>
      </c>
      <c r="BD1262" s="304">
        <v>-999</v>
      </c>
      <c r="BE1262" s="304">
        <v>-999</v>
      </c>
      <c r="BF1262" s="304">
        <v>-999</v>
      </c>
      <c r="BG1262" s="304">
        <v>-999</v>
      </c>
      <c r="BH1262" s="304">
        <v>-999</v>
      </c>
      <c r="BI1262" s="304">
        <v>-999</v>
      </c>
      <c r="BJ1262" s="304" t="s">
        <v>4954</v>
      </c>
      <c r="BK1262" s="304" t="s">
        <v>4954</v>
      </c>
      <c r="BL1262" s="304" t="s">
        <v>4954</v>
      </c>
    </row>
    <row r="1263" spans="1:64" ht="15" hidden="1" customHeight="1" x14ac:dyDescent="0.2">
      <c r="A1263" s="304" t="s">
        <v>4922</v>
      </c>
      <c r="B1263" s="304" t="s">
        <v>5984</v>
      </c>
      <c r="C1263" s="304">
        <v>1278</v>
      </c>
      <c r="D1263" s="349" t="s">
        <v>4646</v>
      </c>
      <c r="E1263" s="309">
        <v>8038</v>
      </c>
      <c r="F1263" s="309"/>
      <c r="G1263" s="324">
        <v>61.218400000000003</v>
      </c>
      <c r="H1263" s="324">
        <v>-149.88290000000001</v>
      </c>
      <c r="I1263" s="324" t="s">
        <v>205</v>
      </c>
      <c r="J1263" s="368">
        <f>GEOMEAN(Y1263,AV1263,AK1263)</f>
        <v>272.24070232057511</v>
      </c>
      <c r="K1263" s="331">
        <f t="shared" si="372"/>
        <v>0.38547027482550061</v>
      </c>
      <c r="L1263" s="304" t="str">
        <f t="shared" si="362"/>
        <v>D</v>
      </c>
      <c r="M1263" s="388" t="s">
        <v>6089</v>
      </c>
      <c r="N1263" s="304"/>
      <c r="O1263" s="356"/>
      <c r="P1263" s="356"/>
      <c r="Q1263" s="356"/>
      <c r="R1263" s="304"/>
      <c r="S1263" s="304"/>
      <c r="T1263" s="304"/>
      <c r="U1263" s="304"/>
      <c r="V1263" s="304"/>
      <c r="W1263" s="310" t="s">
        <v>464</v>
      </c>
      <c r="X1263" s="304" t="s">
        <v>213</v>
      </c>
      <c r="Y1263" s="366">
        <f t="shared" si="364"/>
        <v>274.5</v>
      </c>
      <c r="Z1263" s="304"/>
      <c r="AA1263" s="331">
        <v>0.36</v>
      </c>
      <c r="AB1263" s="304">
        <v>-999</v>
      </c>
      <c r="AC1263" s="304">
        <v>-999</v>
      </c>
      <c r="AD1263" s="366">
        <v>-999</v>
      </c>
      <c r="AE1263" s="304">
        <v>-999</v>
      </c>
      <c r="AF1263" s="304">
        <v>-999</v>
      </c>
      <c r="AG1263" s="304"/>
      <c r="AH1263" s="304">
        <v>4.3119100000000004E-3</v>
      </c>
      <c r="AI1263" s="312"/>
      <c r="AJ1263" s="332">
        <v>306</v>
      </c>
      <c r="AK1263" s="304">
        <f t="shared" si="363"/>
        <v>270</v>
      </c>
      <c r="AL1263" s="363">
        <v>0.43</v>
      </c>
      <c r="AM1263" s="389" t="str">
        <f t="shared" si="367"/>
        <v/>
      </c>
      <c r="AN1263" s="304"/>
      <c r="AO1263" s="304"/>
      <c r="AP1263" s="312"/>
      <c r="AQ1263" s="312"/>
      <c r="AR1263" s="312"/>
      <c r="AS1263" s="331"/>
      <c r="AT1263" s="312"/>
      <c r="AU1263" s="329">
        <f>VLOOKUP(C1263,[1]world!$A$2:$B$3555,2,FALSE)</f>
        <v>17</v>
      </c>
      <c r="AV1263" s="329"/>
      <c r="AW1263" s="304">
        <v>0.37</v>
      </c>
      <c r="AX1263" s="304">
        <v>-999</v>
      </c>
      <c r="AY1263" s="304">
        <v>-999</v>
      </c>
      <c r="AZ1263" s="304">
        <v>-999</v>
      </c>
      <c r="BA1263" s="304">
        <v>-999</v>
      </c>
      <c r="BB1263" s="304">
        <v>-999</v>
      </c>
      <c r="BC1263" s="304">
        <v>-999</v>
      </c>
      <c r="BD1263" s="304">
        <v>-999</v>
      </c>
      <c r="BE1263" s="304">
        <v>-999</v>
      </c>
      <c r="BF1263" s="304">
        <v>-999</v>
      </c>
      <c r="BG1263" s="304">
        <v>-999</v>
      </c>
      <c r="BH1263" s="304">
        <v>-999</v>
      </c>
      <c r="BI1263" s="304">
        <v>-999</v>
      </c>
      <c r="BJ1263" s="304" t="s">
        <v>4954</v>
      </c>
      <c r="BK1263" s="304" t="s">
        <v>4954</v>
      </c>
      <c r="BL1263" s="304" t="s">
        <v>4954</v>
      </c>
    </row>
    <row r="1264" spans="1:64" ht="15" hidden="1" customHeight="1" x14ac:dyDescent="0.2">
      <c r="A1264" s="304" t="s">
        <v>4922</v>
      </c>
      <c r="B1264" s="304" t="s">
        <v>5984</v>
      </c>
      <c r="C1264" s="304">
        <v>1279</v>
      </c>
      <c r="D1264" s="349" t="s">
        <v>4616</v>
      </c>
      <c r="E1264" s="309">
        <v>8039</v>
      </c>
      <c r="F1264" s="309"/>
      <c r="G1264" s="324">
        <v>61.141599999999997</v>
      </c>
      <c r="H1264" s="324">
        <v>-149.9512</v>
      </c>
      <c r="I1264" s="324" t="s">
        <v>205</v>
      </c>
      <c r="J1264" s="368">
        <f>GEOMEAN(Y1264,AV1264,AK1264)</f>
        <v>456.74938423603817</v>
      </c>
      <c r="K1264" s="331">
        <f t="shared" si="372"/>
        <v>0.38547027482550061</v>
      </c>
      <c r="L1264" s="304" t="str">
        <f t="shared" si="362"/>
        <v>C</v>
      </c>
      <c r="M1264" s="388" t="s">
        <v>6089</v>
      </c>
      <c r="N1264" s="304"/>
      <c r="O1264" s="356"/>
      <c r="P1264" s="356"/>
      <c r="Q1264" s="356"/>
      <c r="R1264" s="304"/>
      <c r="S1264" s="304"/>
      <c r="T1264" s="304"/>
      <c r="U1264" s="304"/>
      <c r="V1264" s="304"/>
      <c r="W1264" s="304" t="s">
        <v>464</v>
      </c>
      <c r="X1264" s="304" t="s">
        <v>213</v>
      </c>
      <c r="Y1264" s="366">
        <f t="shared" si="364"/>
        <v>274.5</v>
      </c>
      <c r="Z1264" s="304"/>
      <c r="AA1264" s="331">
        <v>0.36</v>
      </c>
      <c r="AB1264" s="304">
        <v>-999</v>
      </c>
      <c r="AC1264" s="304">
        <v>-999</v>
      </c>
      <c r="AD1264" s="366">
        <v>-999</v>
      </c>
      <c r="AE1264" s="304">
        <v>-999</v>
      </c>
      <c r="AF1264" s="304">
        <v>-999</v>
      </c>
      <c r="AG1264" s="304"/>
      <c r="AH1264" s="304">
        <v>2.7316900000000002E-2</v>
      </c>
      <c r="AI1264" s="312"/>
      <c r="AJ1264" s="332">
        <v>760</v>
      </c>
      <c r="AK1264" s="304">
        <f t="shared" si="363"/>
        <v>760</v>
      </c>
      <c r="AL1264" s="363">
        <v>0.43</v>
      </c>
      <c r="AM1264" s="389" t="str">
        <f t="shared" si="367"/>
        <v/>
      </c>
      <c r="AN1264" s="304"/>
      <c r="AO1264" s="304"/>
      <c r="AP1264" s="312"/>
      <c r="AQ1264" s="312"/>
      <c r="AR1264" s="312"/>
      <c r="AS1264" s="331"/>
      <c r="AT1264" s="312"/>
      <c r="AU1264" s="329">
        <f>VLOOKUP(C1264,[1]world!$A$2:$B$3555,2,FALSE)</f>
        <v>17</v>
      </c>
      <c r="AV1264" s="329"/>
      <c r="AW1264" s="304">
        <v>0.37</v>
      </c>
      <c r="AX1264" s="304">
        <v>-999</v>
      </c>
      <c r="AY1264" s="304">
        <v>-999</v>
      </c>
      <c r="AZ1264" s="304">
        <v>-999</v>
      </c>
      <c r="BA1264" s="304">
        <v>-999</v>
      </c>
      <c r="BB1264" s="304">
        <v>-999</v>
      </c>
      <c r="BC1264" s="304">
        <v>-999</v>
      </c>
      <c r="BD1264" s="304">
        <v>-999</v>
      </c>
      <c r="BE1264" s="304">
        <v>-999</v>
      </c>
      <c r="BF1264" s="304">
        <v>-999</v>
      </c>
      <c r="BG1264" s="304">
        <v>-999</v>
      </c>
      <c r="BH1264" s="304">
        <v>-999</v>
      </c>
      <c r="BI1264" s="304">
        <v>-999</v>
      </c>
      <c r="BJ1264" s="304" t="s">
        <v>4954</v>
      </c>
      <c r="BK1264" s="304" t="s">
        <v>4954</v>
      </c>
      <c r="BL1264" s="304" t="s">
        <v>4954</v>
      </c>
    </row>
    <row r="1265" spans="1:64" ht="15" hidden="1" customHeight="1" x14ac:dyDescent="0.2">
      <c r="A1265" s="304" t="s">
        <v>4917</v>
      </c>
      <c r="B1265" s="304" t="s">
        <v>5965</v>
      </c>
      <c r="C1265" s="304">
        <v>1280</v>
      </c>
      <c r="D1265" s="349" t="s">
        <v>1753</v>
      </c>
      <c r="E1265" s="309">
        <v>11591</v>
      </c>
      <c r="F1265" s="309"/>
      <c r="G1265" s="324">
        <v>33.420999999999999</v>
      </c>
      <c r="H1265" s="324">
        <v>-115.831</v>
      </c>
      <c r="I1265" s="324" t="s">
        <v>214</v>
      </c>
      <c r="J1265" s="368">
        <f>EXP(0.35*LN(AM1265)+0.24*LN(Y1265)+0.2*LN(AJ1265)+0.21*LN(AV1265))</f>
        <v>379.37901450199001</v>
      </c>
      <c r="K1265" s="331">
        <f>SQRT(0.35*AN1265^2+0.24*Z1265^2+0.2*AL1265^2+0.21*AW1265^2)</f>
        <v>0.33046028505707004</v>
      </c>
      <c r="L1265" s="304" t="str">
        <f t="shared" si="362"/>
        <v>C</v>
      </c>
      <c r="M1265" s="388" t="s">
        <v>6092</v>
      </c>
      <c r="N1265" s="304"/>
      <c r="O1265" s="356"/>
      <c r="P1265" s="356"/>
      <c r="Q1265" s="356"/>
      <c r="R1265" s="304"/>
      <c r="S1265" s="304"/>
      <c r="T1265" s="304"/>
      <c r="U1265" s="304"/>
      <c r="V1265" s="304"/>
      <c r="W1265" s="304" t="s">
        <v>235</v>
      </c>
      <c r="X1265" s="304" t="s">
        <v>205</v>
      </c>
      <c r="Y1265" s="366">
        <f t="shared" si="364"/>
        <v>424.8</v>
      </c>
      <c r="Z1265" s="304">
        <v>0.3</v>
      </c>
      <c r="AA1265" s="304"/>
      <c r="AB1265" s="304">
        <v>-999</v>
      </c>
      <c r="AC1265" s="304">
        <v>-999</v>
      </c>
      <c r="AD1265" s="366">
        <v>-999</v>
      </c>
      <c r="AE1265" s="304">
        <v>-999</v>
      </c>
      <c r="AF1265" s="304">
        <v>-999</v>
      </c>
      <c r="AG1265" s="304"/>
      <c r="AH1265" s="304">
        <v>1.97167E-2</v>
      </c>
      <c r="AI1265" s="385">
        <v>6.14431E-2</v>
      </c>
      <c r="AJ1265" s="332">
        <v>367</v>
      </c>
      <c r="AK1265" s="304">
        <f t="shared" si="363"/>
        <v>425</v>
      </c>
      <c r="AL1265" s="363">
        <v>0.43</v>
      </c>
      <c r="AM1265" s="389">
        <f t="shared" si="367"/>
        <v>353</v>
      </c>
      <c r="AN1265" s="363">
        <v>0.25</v>
      </c>
      <c r="AO1265" s="304"/>
      <c r="AP1265" s="312" t="s">
        <v>4980</v>
      </c>
      <c r="AQ1265" s="312"/>
      <c r="AR1265" s="312">
        <v>349</v>
      </c>
      <c r="AS1265" s="312">
        <v>338.53899999999999</v>
      </c>
      <c r="AT1265" s="312">
        <v>353</v>
      </c>
      <c r="AU1265" s="329">
        <f>VLOOKUP(C1265,[1]world!$A$2:$B$3555,2,FALSE)</f>
        <v>7</v>
      </c>
      <c r="AV1265" s="329">
        <v>388</v>
      </c>
      <c r="AW1265" s="304">
        <v>0.37</v>
      </c>
      <c r="AX1265" s="304">
        <v>800</v>
      </c>
      <c r="AY1265" s="304">
        <v>-999</v>
      </c>
      <c r="AZ1265" s="304">
        <v>1900</v>
      </c>
      <c r="BA1265" s="304">
        <v>720</v>
      </c>
      <c r="BB1265" s="304">
        <v>-999</v>
      </c>
      <c r="BC1265" s="304">
        <v>1640</v>
      </c>
      <c r="BD1265" s="304">
        <v>-999</v>
      </c>
      <c r="BE1265" s="304">
        <v>-999</v>
      </c>
      <c r="BF1265" s="304">
        <v>-999</v>
      </c>
      <c r="BG1265" s="304">
        <v>-999</v>
      </c>
      <c r="BH1265" s="304">
        <v>-999</v>
      </c>
      <c r="BI1265" s="304">
        <v>-999</v>
      </c>
      <c r="BJ1265" s="304">
        <v>3</v>
      </c>
      <c r="BK1265" s="304" t="s">
        <v>4954</v>
      </c>
      <c r="BL1265" s="304">
        <v>3</v>
      </c>
    </row>
    <row r="1266" spans="1:64" ht="15" hidden="1" customHeight="1" x14ac:dyDescent="0.2">
      <c r="A1266" s="304" t="s">
        <v>4922</v>
      </c>
      <c r="B1266" s="304" t="s">
        <v>5965</v>
      </c>
      <c r="C1266" s="304">
        <v>1281</v>
      </c>
      <c r="D1266" s="349" t="s">
        <v>1779</v>
      </c>
      <c r="E1266" s="309">
        <v>11613</v>
      </c>
      <c r="F1266" s="309"/>
      <c r="G1266" s="324">
        <v>33.503999999999998</v>
      </c>
      <c r="H1266" s="324">
        <v>-115.913</v>
      </c>
      <c r="I1266" s="324" t="s">
        <v>214</v>
      </c>
      <c r="J1266" s="368">
        <f>P1266</f>
        <v>265.16000000000003</v>
      </c>
      <c r="K1266" s="331">
        <v>0.1</v>
      </c>
      <c r="L1266" s="304" t="str">
        <f t="shared" si="362"/>
        <v>D</v>
      </c>
      <c r="M1266" s="388">
        <v>0</v>
      </c>
      <c r="N1266" s="304"/>
      <c r="O1266" s="304">
        <v>56.69</v>
      </c>
      <c r="P1266" s="304">
        <v>265.16000000000003</v>
      </c>
      <c r="Q1266" s="304">
        <v>2095</v>
      </c>
      <c r="R1266" s="304" t="s">
        <v>5948</v>
      </c>
      <c r="S1266" s="304"/>
      <c r="T1266" s="304"/>
      <c r="U1266" s="304"/>
      <c r="V1266" s="304"/>
      <c r="W1266" s="304" t="s">
        <v>225</v>
      </c>
      <c r="X1266" s="304" t="s">
        <v>213</v>
      </c>
      <c r="Y1266" s="366">
        <f t="shared" si="364"/>
        <v>274.5</v>
      </c>
      <c r="Z1266" s="304">
        <v>0.3</v>
      </c>
      <c r="AA1266" s="304"/>
      <c r="AB1266" s="304">
        <v>-999</v>
      </c>
      <c r="AC1266" s="304">
        <v>-999</v>
      </c>
      <c r="AD1266" s="366">
        <v>-999</v>
      </c>
      <c r="AE1266" s="304">
        <v>-999</v>
      </c>
      <c r="AF1266" s="304">
        <v>-999</v>
      </c>
      <c r="AG1266" s="304"/>
      <c r="AH1266" s="304">
        <v>2.7520900000000001E-2</v>
      </c>
      <c r="AI1266" s="385">
        <v>0.13206899999999999</v>
      </c>
      <c r="AJ1266" s="332">
        <v>399</v>
      </c>
      <c r="AK1266" s="304">
        <f t="shared" si="363"/>
        <v>425</v>
      </c>
      <c r="AL1266" s="363">
        <f>IF(OR(AH1266&lt;=0.0022,AI1266&lt;=0.0022),0.2,0.43)</f>
        <v>0.43</v>
      </c>
      <c r="AM1266" s="389">
        <f t="shared" si="367"/>
        <v>353</v>
      </c>
      <c r="AN1266" s="363">
        <v>0.25</v>
      </c>
      <c r="AO1266" s="304"/>
      <c r="AP1266" s="312" t="s">
        <v>4984</v>
      </c>
      <c r="AQ1266" s="312"/>
      <c r="AR1266" s="312">
        <v>209</v>
      </c>
      <c r="AS1266" s="312">
        <v>207.46899999999999</v>
      </c>
      <c r="AT1266" s="312">
        <v>353</v>
      </c>
      <c r="AU1266" s="329">
        <f>VLOOKUP(C1266,[1]world!$A$2:$B$3555,2,FALSE)</f>
        <v>8</v>
      </c>
      <c r="AV1266" s="329">
        <v>374</v>
      </c>
      <c r="AW1266" s="304">
        <v>0.37</v>
      </c>
      <c r="AX1266" s="304">
        <v>900</v>
      </c>
      <c r="AY1266" s="304">
        <v>-999</v>
      </c>
      <c r="AZ1266" s="304">
        <v>2600</v>
      </c>
      <c r="BA1266" s="304">
        <v>520</v>
      </c>
      <c r="BB1266" s="304">
        <v>-999</v>
      </c>
      <c r="BC1266" s="304">
        <v>1220</v>
      </c>
      <c r="BD1266" s="304">
        <v>-999</v>
      </c>
      <c r="BE1266" s="304">
        <v>-999</v>
      </c>
      <c r="BF1266" s="304">
        <v>-999</v>
      </c>
      <c r="BG1266" s="304">
        <v>-999</v>
      </c>
      <c r="BH1266" s="304">
        <v>-999</v>
      </c>
      <c r="BI1266" s="304">
        <v>-999</v>
      </c>
      <c r="BJ1266" s="304">
        <v>3</v>
      </c>
      <c r="BK1266" s="304" t="s">
        <v>4954</v>
      </c>
      <c r="BL1266" s="304">
        <v>3</v>
      </c>
    </row>
    <row r="1267" spans="1:64" ht="15" hidden="1" customHeight="1" x14ac:dyDescent="0.2">
      <c r="A1267" s="304" t="s">
        <v>4917</v>
      </c>
      <c r="B1267" s="304" t="s">
        <v>5965</v>
      </c>
      <c r="C1267" s="304">
        <v>1282</v>
      </c>
      <c r="D1267" s="349" t="s">
        <v>1796</v>
      </c>
      <c r="E1267" s="309">
        <v>11625</v>
      </c>
      <c r="F1267" s="309"/>
      <c r="G1267" s="324">
        <v>33.564</v>
      </c>
      <c r="H1267" s="324">
        <v>-115.98699999999999</v>
      </c>
      <c r="I1267" s="324" t="s">
        <v>214</v>
      </c>
      <c r="J1267" s="368">
        <f>P1267</f>
        <v>318</v>
      </c>
      <c r="K1267" s="331">
        <v>0.1</v>
      </c>
      <c r="L1267" s="304" t="str">
        <f t="shared" si="362"/>
        <v>D</v>
      </c>
      <c r="M1267" s="388">
        <v>0</v>
      </c>
      <c r="N1267" s="304"/>
      <c r="O1267" s="310" t="s">
        <v>4992</v>
      </c>
      <c r="P1267" s="304">
        <v>318</v>
      </c>
      <c r="Q1267" s="304"/>
      <c r="R1267" s="310" t="s">
        <v>4993</v>
      </c>
      <c r="S1267" s="304"/>
      <c r="T1267" s="304"/>
      <c r="U1267" s="304"/>
      <c r="V1267" s="304"/>
      <c r="W1267" s="304" t="s">
        <v>401</v>
      </c>
      <c r="X1267" s="304" t="s">
        <v>206</v>
      </c>
      <c r="Y1267" s="366">
        <f t="shared" si="364"/>
        <v>338.6</v>
      </c>
      <c r="Z1267" s="304">
        <v>0.3</v>
      </c>
      <c r="AA1267" s="304"/>
      <c r="AB1267" s="304">
        <v>-999</v>
      </c>
      <c r="AC1267" s="304">
        <v>-999</v>
      </c>
      <c r="AD1267" s="366">
        <v>-999</v>
      </c>
      <c r="AE1267" s="304">
        <v>-999</v>
      </c>
      <c r="AF1267" s="304">
        <v>-999</v>
      </c>
      <c r="AG1267" s="304"/>
      <c r="AH1267" s="348">
        <f>VLOOKUP($C1267,SMM_Vol1!$B$235:$H$269,6,FALSE)</f>
        <v>2.4563000000000001E-2</v>
      </c>
      <c r="AI1267" s="385">
        <v>7.7614299999999997E-4</v>
      </c>
      <c r="AJ1267" s="332">
        <f>VLOOKUP($C1267,SMM_Vol1!$B$235:$H$269,7,FALSE)</f>
        <v>387</v>
      </c>
      <c r="AK1267" s="304">
        <f t="shared" si="363"/>
        <v>425</v>
      </c>
      <c r="AL1267" s="363">
        <f>IF(AND(AH1267&lt;=0.0022,AI1267&lt;=0.0022),0.2,0.43)</f>
        <v>0.43</v>
      </c>
      <c r="AM1267" s="389">
        <f t="shared" si="367"/>
        <v>353</v>
      </c>
      <c r="AN1267" s="363">
        <v>0.25</v>
      </c>
      <c r="AO1267" s="304"/>
      <c r="AP1267" s="312" t="s">
        <v>4979</v>
      </c>
      <c r="AQ1267" s="312"/>
      <c r="AR1267" s="312">
        <v>354</v>
      </c>
      <c r="AS1267" s="312">
        <v>345.41899999999998</v>
      </c>
      <c r="AT1267" s="312">
        <v>353</v>
      </c>
      <c r="AU1267" s="329">
        <f>VLOOKUP(C1267,[1]world!$A$2:$B$3555,2,FALSE)</f>
        <v>8</v>
      </c>
      <c r="AV1267" s="329">
        <v>374</v>
      </c>
      <c r="AW1267" s="304">
        <v>0.37</v>
      </c>
      <c r="AX1267" s="304">
        <v>960</v>
      </c>
      <c r="AY1267" s="304">
        <v>-999</v>
      </c>
      <c r="AZ1267" s="304">
        <v>2360</v>
      </c>
      <c r="BA1267" s="304">
        <v>2180</v>
      </c>
      <c r="BB1267" s="304">
        <v>-999</v>
      </c>
      <c r="BC1267" s="304">
        <v>2180</v>
      </c>
      <c r="BD1267" s="304">
        <v>-999</v>
      </c>
      <c r="BE1267" s="304">
        <v>-999</v>
      </c>
      <c r="BF1267" s="304">
        <v>-999</v>
      </c>
      <c r="BG1267" s="304">
        <v>-999</v>
      </c>
      <c r="BH1267" s="304">
        <v>-999</v>
      </c>
      <c r="BI1267" s="304">
        <v>-999</v>
      </c>
      <c r="BJ1267" s="304">
        <v>3</v>
      </c>
      <c r="BK1267" s="304" t="s">
        <v>4954</v>
      </c>
      <c r="BL1267" s="304">
        <v>3</v>
      </c>
    </row>
    <row r="1268" spans="1:64" ht="15" hidden="1" customHeight="1" x14ac:dyDescent="0.2">
      <c r="A1268" s="304" t="s">
        <v>4917</v>
      </c>
      <c r="B1268" s="304" t="s">
        <v>5965</v>
      </c>
      <c r="C1268" s="304">
        <v>1283</v>
      </c>
      <c r="D1268" s="349" t="s">
        <v>1721</v>
      </c>
      <c r="E1268" s="309">
        <v>11628</v>
      </c>
      <c r="F1268" s="309"/>
      <c r="G1268" s="324">
        <v>33.28</v>
      </c>
      <c r="H1268" s="324">
        <v>-115.98399999999999</v>
      </c>
      <c r="I1268" s="324" t="s">
        <v>214</v>
      </c>
      <c r="J1268" s="368">
        <f>P1268</f>
        <v>324.5</v>
      </c>
      <c r="K1268" s="331">
        <v>0.1</v>
      </c>
      <c r="L1268" s="304" t="str">
        <f t="shared" si="362"/>
        <v>D</v>
      </c>
      <c r="M1268" s="388">
        <v>0</v>
      </c>
      <c r="N1268" s="304"/>
      <c r="O1268" s="304">
        <v>73.760000000000005</v>
      </c>
      <c r="P1268" s="304">
        <v>324.5</v>
      </c>
      <c r="Q1268" s="304">
        <v>2094</v>
      </c>
      <c r="R1268" s="304" t="s">
        <v>5948</v>
      </c>
      <c r="S1268" s="304"/>
      <c r="T1268" s="304"/>
      <c r="U1268" s="304"/>
      <c r="V1268" s="304"/>
      <c r="W1268" s="304" t="s">
        <v>401</v>
      </c>
      <c r="X1268" s="304" t="s">
        <v>206</v>
      </c>
      <c r="Y1268" s="366">
        <f t="shared" si="364"/>
        <v>338.6</v>
      </c>
      <c r="Z1268" s="304">
        <v>0.3</v>
      </c>
      <c r="AA1268" s="304"/>
      <c r="AB1268" s="304">
        <v>-999</v>
      </c>
      <c r="AC1268" s="304">
        <v>-999</v>
      </c>
      <c r="AD1268" s="366">
        <v>-999</v>
      </c>
      <c r="AE1268" s="304">
        <v>-999</v>
      </c>
      <c r="AF1268" s="304">
        <v>-999</v>
      </c>
      <c r="AG1268" s="304"/>
      <c r="AH1268" s="304">
        <v>1.8339500000000002E-2</v>
      </c>
      <c r="AI1268" s="385">
        <v>7.2065599999999994E-2</v>
      </c>
      <c r="AJ1268" s="332">
        <v>361</v>
      </c>
      <c r="AK1268" s="304">
        <f t="shared" si="363"/>
        <v>425</v>
      </c>
      <c r="AL1268" s="363">
        <f>IF(AND(AH1268&lt;=0.0022,AI1268&lt;=0.0022),0.2,0.43)</f>
        <v>0.43</v>
      </c>
      <c r="AM1268" s="389">
        <f t="shared" si="367"/>
        <v>353</v>
      </c>
      <c r="AN1268" s="363">
        <v>0.25</v>
      </c>
      <c r="AO1268" s="304"/>
      <c r="AP1268" s="312" t="s">
        <v>4979</v>
      </c>
      <c r="AQ1268" s="312"/>
      <c r="AR1268" s="312">
        <v>354</v>
      </c>
      <c r="AS1268" s="312">
        <v>345.41899999999998</v>
      </c>
      <c r="AT1268" s="312">
        <v>353</v>
      </c>
      <c r="AU1268" s="329">
        <f>VLOOKUP(C1268,[1]world!$A$2:$B$3555,2,FALSE)</f>
        <v>8</v>
      </c>
      <c r="AV1268" s="329">
        <v>374</v>
      </c>
      <c r="AW1268" s="304">
        <v>0.37</v>
      </c>
      <c r="AX1268" s="304">
        <v>860</v>
      </c>
      <c r="AY1268" s="304">
        <v>-999</v>
      </c>
      <c r="AZ1268" s="304">
        <v>1760</v>
      </c>
      <c r="BA1268" s="304">
        <v>440</v>
      </c>
      <c r="BB1268" s="304">
        <v>-999</v>
      </c>
      <c r="BC1268" s="304">
        <v>1020</v>
      </c>
      <c r="BD1268" s="304">
        <v>-999</v>
      </c>
      <c r="BE1268" s="304">
        <v>-999</v>
      </c>
      <c r="BF1268" s="304">
        <v>-999</v>
      </c>
      <c r="BG1268" s="304">
        <v>-999</v>
      </c>
      <c r="BH1268" s="304">
        <v>-999</v>
      </c>
      <c r="BI1268" s="304">
        <v>-999</v>
      </c>
      <c r="BJ1268" s="304">
        <v>3</v>
      </c>
      <c r="BK1268" s="304" t="s">
        <v>4954</v>
      </c>
      <c r="BL1268" s="304">
        <v>3</v>
      </c>
    </row>
    <row r="1269" spans="1:64" ht="15" hidden="1" customHeight="1" x14ac:dyDescent="0.2">
      <c r="A1269" s="304" t="s">
        <v>4917</v>
      </c>
      <c r="B1269" s="304" t="s">
        <v>5965</v>
      </c>
      <c r="C1269" s="304">
        <v>1284</v>
      </c>
      <c r="D1269" s="349" t="s">
        <v>1749</v>
      </c>
      <c r="E1269" s="309">
        <v>11684</v>
      </c>
      <c r="F1269" s="309"/>
      <c r="G1269" s="324">
        <v>33.398000000000003</v>
      </c>
      <c r="H1269" s="324">
        <v>-115.657</v>
      </c>
      <c r="I1269" s="324" t="s">
        <v>214</v>
      </c>
      <c r="J1269" s="368">
        <f>P1269</f>
        <v>202</v>
      </c>
      <c r="K1269" s="331">
        <v>0.11</v>
      </c>
      <c r="L1269" s="304" t="str">
        <f t="shared" si="362"/>
        <v>D</v>
      </c>
      <c r="M1269" s="388">
        <v>1</v>
      </c>
      <c r="N1269" s="304"/>
      <c r="O1269" s="309">
        <v>24</v>
      </c>
      <c r="P1269" s="331">
        <v>202</v>
      </c>
      <c r="Q1269" s="310"/>
      <c r="R1269" s="310" t="s">
        <v>4993</v>
      </c>
      <c r="S1269" s="304"/>
      <c r="T1269" s="304"/>
      <c r="U1269" s="304"/>
      <c r="V1269" s="304"/>
      <c r="W1269" s="304" t="s">
        <v>401</v>
      </c>
      <c r="X1269" s="304" t="s">
        <v>206</v>
      </c>
      <c r="Y1269" s="366">
        <f t="shared" si="364"/>
        <v>338.6</v>
      </c>
      <c r="Z1269" s="304">
        <v>0.3</v>
      </c>
      <c r="AA1269" s="304"/>
      <c r="AB1269" s="304">
        <v>-999</v>
      </c>
      <c r="AC1269" s="304">
        <v>-999</v>
      </c>
      <c r="AD1269" s="366">
        <v>-999</v>
      </c>
      <c r="AE1269" s="304">
        <v>-999</v>
      </c>
      <c r="AF1269" s="304">
        <v>-999</v>
      </c>
      <c r="AG1269" s="304"/>
      <c r="AH1269" s="304">
        <v>5.1301199999999998E-2</v>
      </c>
      <c r="AI1269" s="385">
        <v>0.15282199999999999</v>
      </c>
      <c r="AJ1269" s="332">
        <v>493</v>
      </c>
      <c r="AK1269" s="304">
        <f t="shared" si="363"/>
        <v>555</v>
      </c>
      <c r="AL1269" s="363"/>
      <c r="AM1269" s="389">
        <f t="shared" si="367"/>
        <v>353</v>
      </c>
      <c r="AN1269" s="363">
        <v>0.25</v>
      </c>
      <c r="AO1269" s="304"/>
      <c r="AP1269" s="312" t="s">
        <v>4979</v>
      </c>
      <c r="AQ1269" s="312"/>
      <c r="AR1269" s="312">
        <v>354</v>
      </c>
      <c r="AS1269" s="312">
        <v>345.41899999999998</v>
      </c>
      <c r="AT1269" s="312">
        <v>353</v>
      </c>
      <c r="AU1269" s="329">
        <f>VLOOKUP(C1269,[1]world!$A$2:$B$3555,2,FALSE)</f>
        <v>4</v>
      </c>
      <c r="AV1269" s="329">
        <v>459</v>
      </c>
      <c r="AW1269" s="304"/>
      <c r="AX1269" s="304">
        <v>760</v>
      </c>
      <c r="AY1269" s="304">
        <v>-999</v>
      </c>
      <c r="AZ1269" s="304">
        <v>860</v>
      </c>
      <c r="BA1269" s="304">
        <v>500</v>
      </c>
      <c r="BB1269" s="304">
        <v>-999</v>
      </c>
      <c r="BC1269" s="304">
        <v>500</v>
      </c>
      <c r="BD1269" s="304">
        <v>-999</v>
      </c>
      <c r="BE1269" s="304">
        <v>-999</v>
      </c>
      <c r="BF1269" s="304">
        <v>-999</v>
      </c>
      <c r="BG1269" s="304">
        <v>-999</v>
      </c>
      <c r="BH1269" s="304">
        <v>-999</v>
      </c>
      <c r="BI1269" s="304">
        <v>-999</v>
      </c>
      <c r="BJ1269" s="304">
        <v>3</v>
      </c>
      <c r="BK1269" s="304" t="s">
        <v>4954</v>
      </c>
      <c r="BL1269" s="304">
        <v>3</v>
      </c>
    </row>
    <row r="1270" spans="1:64" ht="15" hidden="1" customHeight="1" x14ac:dyDescent="0.2">
      <c r="A1270" s="304" t="s">
        <v>4917</v>
      </c>
      <c r="B1270" s="304" t="s">
        <v>5965</v>
      </c>
      <c r="C1270" s="304">
        <v>1285</v>
      </c>
      <c r="D1270" s="349" t="s">
        <v>1874</v>
      </c>
      <c r="E1270" s="309">
        <v>12076</v>
      </c>
      <c r="F1270" s="309"/>
      <c r="G1270" s="324">
        <v>33.677999999999997</v>
      </c>
      <c r="H1270" s="324">
        <v>-116.178</v>
      </c>
      <c r="I1270" s="324" t="s">
        <v>232</v>
      </c>
      <c r="J1270" s="368">
        <f>P1270</f>
        <v>263</v>
      </c>
      <c r="K1270" s="331">
        <v>0.1</v>
      </c>
      <c r="L1270" s="304" t="str">
        <f t="shared" si="362"/>
        <v>D</v>
      </c>
      <c r="M1270" s="388">
        <v>0</v>
      </c>
      <c r="N1270" s="304"/>
      <c r="O1270" s="356">
        <v>48</v>
      </c>
      <c r="P1270" s="356">
        <v>263</v>
      </c>
      <c r="Q1270" s="356"/>
      <c r="R1270" s="310" t="s">
        <v>4993</v>
      </c>
      <c r="S1270" s="304"/>
      <c r="T1270" s="304"/>
      <c r="U1270" s="304"/>
      <c r="V1270" s="304"/>
      <c r="W1270" s="304" t="s">
        <v>286</v>
      </c>
      <c r="X1270" s="304" t="s">
        <v>213</v>
      </c>
      <c r="Y1270" s="366">
        <f t="shared" si="364"/>
        <v>274.5</v>
      </c>
      <c r="Z1270" s="304">
        <v>0.3</v>
      </c>
      <c r="AA1270" s="304"/>
      <c r="AB1270" s="304">
        <v>-999</v>
      </c>
      <c r="AC1270" s="304">
        <v>-999</v>
      </c>
      <c r="AD1270" s="366">
        <v>-999</v>
      </c>
      <c r="AE1270" s="304">
        <v>-999</v>
      </c>
      <c r="AF1270" s="304">
        <v>-999</v>
      </c>
      <c r="AG1270" s="304"/>
      <c r="AH1270" s="348">
        <f>VLOOKUP($C1270,SMM_Vol1!$B$235:$H$269,6,FALSE)</f>
        <v>2.5278900000000001E-3</v>
      </c>
      <c r="AI1270" s="385">
        <v>1.0664E-4</v>
      </c>
      <c r="AJ1270" s="332">
        <f>VLOOKUP($C1270,SMM_Vol1!$B$235:$H$269,7,FALSE)</f>
        <v>222</v>
      </c>
      <c r="AK1270" s="304">
        <f t="shared" si="363"/>
        <v>210</v>
      </c>
      <c r="AL1270" s="363">
        <f>IF(AND(AH1270&lt;=0.0022,AI1270&lt;=0.0022),0.2,0.43)</f>
        <v>0.43</v>
      </c>
      <c r="AM1270" s="389">
        <f t="shared" si="367"/>
        <v>306</v>
      </c>
      <c r="AN1270" s="363">
        <v>0.25</v>
      </c>
      <c r="AO1270" s="304"/>
      <c r="AP1270" s="312" t="s">
        <v>4984</v>
      </c>
      <c r="AQ1270" s="312"/>
      <c r="AR1270" s="312">
        <v>209</v>
      </c>
      <c r="AS1270" s="312">
        <v>207.46899999999999</v>
      </c>
      <c r="AT1270" s="312">
        <v>306</v>
      </c>
      <c r="AU1270" s="329">
        <f>VLOOKUP(C1270,[1]world!$A$2:$B$3555,2,FALSE)</f>
        <v>12</v>
      </c>
      <c r="AV1270" s="329">
        <v>297</v>
      </c>
      <c r="AW1270" s="304">
        <v>0.37</v>
      </c>
      <c r="AX1270" s="304">
        <v>1040</v>
      </c>
      <c r="AY1270" s="304">
        <v>-999</v>
      </c>
      <c r="AZ1270" s="304">
        <v>2340</v>
      </c>
      <c r="BA1270" s="304">
        <v>2880</v>
      </c>
      <c r="BB1270" s="304">
        <v>-999</v>
      </c>
      <c r="BC1270" s="304">
        <v>2880</v>
      </c>
      <c r="BD1270" s="304">
        <v>-999</v>
      </c>
      <c r="BE1270" s="304">
        <v>-999</v>
      </c>
      <c r="BF1270" s="304">
        <v>-999</v>
      </c>
      <c r="BG1270" s="304">
        <v>-999</v>
      </c>
      <c r="BH1270" s="304">
        <v>-999</v>
      </c>
      <c r="BI1270" s="304">
        <v>-999</v>
      </c>
      <c r="BJ1270" s="304">
        <v>3</v>
      </c>
      <c r="BK1270" s="304" t="s">
        <v>4954</v>
      </c>
      <c r="BL1270" s="304">
        <v>3</v>
      </c>
    </row>
    <row r="1271" spans="1:64" ht="15" hidden="1" customHeight="1" x14ac:dyDescent="0.2">
      <c r="A1271" s="304" t="s">
        <v>4917</v>
      </c>
      <c r="B1271" s="304" t="s">
        <v>5965</v>
      </c>
      <c r="C1271" s="304">
        <v>1286</v>
      </c>
      <c r="D1271" s="349" t="s">
        <v>1768</v>
      </c>
      <c r="E1271" s="309">
        <v>12092</v>
      </c>
      <c r="F1271" s="309"/>
      <c r="G1271" s="324">
        <v>33.481999999999999</v>
      </c>
      <c r="H1271" s="324">
        <v>-116.911</v>
      </c>
      <c r="I1271" s="324" t="s">
        <v>232</v>
      </c>
      <c r="J1271" s="368">
        <f t="shared" ref="J1271:J1284" si="373">EXP(0.35*LN(AM1271)+0.24*LN(Y1271)+0.2*LN(AJ1271)+0.21*LN(AV1271))</f>
        <v>412.31497889596125</v>
      </c>
      <c r="K1271" s="331">
        <f t="shared" ref="K1271:K1284" si="374">SQRT(0.35*AN1271^2+0.24*Z1271^2+0.2*AL1271^2+0.21*AW1271^2)</f>
        <v>0.33046028505707004</v>
      </c>
      <c r="L1271" s="304" t="str">
        <f t="shared" si="362"/>
        <v>C</v>
      </c>
      <c r="M1271" s="388" t="s">
        <v>6092</v>
      </c>
      <c r="N1271" s="304"/>
      <c r="O1271" s="356"/>
      <c r="P1271" s="356"/>
      <c r="Q1271" s="356"/>
      <c r="R1271" s="304"/>
      <c r="S1271" s="304"/>
      <c r="T1271" s="304"/>
      <c r="U1271" s="304"/>
      <c r="V1271" s="304"/>
      <c r="W1271" s="304" t="s">
        <v>583</v>
      </c>
      <c r="X1271" s="304" t="s">
        <v>205</v>
      </c>
      <c r="Y1271" s="366">
        <f t="shared" si="364"/>
        <v>424.8</v>
      </c>
      <c r="Z1271" s="304">
        <v>0.3</v>
      </c>
      <c r="AA1271" s="304"/>
      <c r="AB1271" s="304">
        <v>-999</v>
      </c>
      <c r="AC1271" s="304">
        <v>-999</v>
      </c>
      <c r="AD1271" s="366">
        <v>-999</v>
      </c>
      <c r="AE1271" s="304">
        <v>-999</v>
      </c>
      <c r="AF1271" s="304">
        <v>-999</v>
      </c>
      <c r="AG1271" s="304"/>
      <c r="AH1271" s="304">
        <v>2.47993E-2</v>
      </c>
      <c r="AI1271" s="385">
        <v>6.3249300000000008E-2</v>
      </c>
      <c r="AJ1271" s="332">
        <v>388</v>
      </c>
      <c r="AK1271" s="304">
        <f t="shared" si="363"/>
        <v>425</v>
      </c>
      <c r="AL1271" s="363">
        <v>0.43</v>
      </c>
      <c r="AM1271" s="389">
        <f t="shared" si="367"/>
        <v>353</v>
      </c>
      <c r="AN1271" s="363">
        <v>0.25</v>
      </c>
      <c r="AO1271" s="304"/>
      <c r="AP1271" s="312" t="s">
        <v>4980</v>
      </c>
      <c r="AQ1271" s="312"/>
      <c r="AR1271" s="312">
        <v>349</v>
      </c>
      <c r="AS1271" s="312">
        <v>338.53899999999999</v>
      </c>
      <c r="AT1271" s="312">
        <v>353</v>
      </c>
      <c r="AU1271" s="329">
        <f>VLOOKUP(C1271,[1]world!$A$2:$B$3555,2,FALSE)</f>
        <v>3</v>
      </c>
      <c r="AV1271" s="329">
        <v>547</v>
      </c>
      <c r="AW1271" s="304">
        <v>0.37</v>
      </c>
      <c r="AX1271" s="304">
        <v>60</v>
      </c>
      <c r="AY1271" s="304">
        <v>-999</v>
      </c>
      <c r="AZ1271" s="304">
        <v>220</v>
      </c>
      <c r="BA1271" s="304">
        <v>-999</v>
      </c>
      <c r="BB1271" s="304">
        <v>-999</v>
      </c>
      <c r="BC1271" s="304">
        <v>-999</v>
      </c>
      <c r="BD1271" s="304">
        <v>-999</v>
      </c>
      <c r="BE1271" s="304">
        <v>-999</v>
      </c>
      <c r="BF1271" s="304">
        <v>-999</v>
      </c>
      <c r="BG1271" s="304">
        <v>-999</v>
      </c>
      <c r="BH1271" s="304">
        <v>-999</v>
      </c>
      <c r="BI1271" s="304">
        <v>-999</v>
      </c>
      <c r="BJ1271" s="304">
        <v>4</v>
      </c>
      <c r="BK1271" s="304" t="s">
        <v>4954</v>
      </c>
      <c r="BL1271" s="304">
        <v>4</v>
      </c>
    </row>
    <row r="1272" spans="1:64" ht="15" hidden="1" customHeight="1" x14ac:dyDescent="0.2">
      <c r="A1272" s="304" t="s">
        <v>4917</v>
      </c>
      <c r="B1272" s="304" t="s">
        <v>5965</v>
      </c>
      <c r="C1272" s="304">
        <v>1287</v>
      </c>
      <c r="D1272" s="349" t="s">
        <v>1961</v>
      </c>
      <c r="E1272" s="309">
        <v>12102</v>
      </c>
      <c r="F1272" s="309"/>
      <c r="G1272" s="324">
        <v>33.786999999999999</v>
      </c>
      <c r="H1272" s="324">
        <v>-116.959</v>
      </c>
      <c r="I1272" s="324" t="s">
        <v>232</v>
      </c>
      <c r="J1272" s="368">
        <f t="shared" si="373"/>
        <v>308.29400244419475</v>
      </c>
      <c r="K1272" s="331">
        <f t="shared" si="374"/>
        <v>0.33046028505707004</v>
      </c>
      <c r="L1272" s="304" t="str">
        <f t="shared" si="362"/>
        <v>D</v>
      </c>
      <c r="M1272" s="388" t="s">
        <v>6092</v>
      </c>
      <c r="N1272" s="304"/>
      <c r="O1272" s="356"/>
      <c r="P1272" s="356"/>
      <c r="Q1272" s="356"/>
      <c r="R1272" s="304"/>
      <c r="S1272" s="304"/>
      <c r="T1272" s="304"/>
      <c r="U1272" s="304"/>
      <c r="V1272" s="304"/>
      <c r="W1272" s="304" t="s">
        <v>286</v>
      </c>
      <c r="X1272" s="304" t="s">
        <v>213</v>
      </c>
      <c r="Y1272" s="366">
        <f t="shared" si="364"/>
        <v>274.5</v>
      </c>
      <c r="Z1272" s="304">
        <v>0.3</v>
      </c>
      <c r="AA1272" s="304"/>
      <c r="AB1272" s="304">
        <v>-999</v>
      </c>
      <c r="AC1272" s="304">
        <v>-999</v>
      </c>
      <c r="AD1272" s="366">
        <v>-999</v>
      </c>
      <c r="AE1272" s="304">
        <v>-999</v>
      </c>
      <c r="AF1272" s="304">
        <v>-999</v>
      </c>
      <c r="AG1272" s="304"/>
      <c r="AH1272" s="304">
        <v>5.9354000000000004E-3</v>
      </c>
      <c r="AI1272" s="385">
        <v>2.3473899999999999E-2</v>
      </c>
      <c r="AJ1272" s="332">
        <v>262</v>
      </c>
      <c r="AK1272" s="304">
        <f t="shared" si="363"/>
        <v>270</v>
      </c>
      <c r="AL1272" s="363">
        <v>0.43</v>
      </c>
      <c r="AM1272" s="389">
        <f t="shared" si="367"/>
        <v>353</v>
      </c>
      <c r="AN1272" s="363">
        <v>0.25</v>
      </c>
      <c r="AO1272" s="304"/>
      <c r="AP1272" s="312" t="s">
        <v>6113</v>
      </c>
      <c r="AQ1272" s="312"/>
      <c r="AR1272" s="312">
        <v>280</v>
      </c>
      <c r="AS1272" s="312">
        <v>271.44099999999997</v>
      </c>
      <c r="AT1272" s="312">
        <v>353</v>
      </c>
      <c r="AU1272" s="329">
        <f>VLOOKUP(C1272,[1]world!$A$2:$B$3555,2,FALSE)</f>
        <v>11</v>
      </c>
      <c r="AV1272" s="329">
        <v>328</v>
      </c>
      <c r="AW1272" s="304">
        <v>0.37</v>
      </c>
      <c r="AX1272" s="304">
        <v>80</v>
      </c>
      <c r="AY1272" s="304">
        <v>-999</v>
      </c>
      <c r="AZ1272" s="304">
        <v>1540</v>
      </c>
      <c r="BA1272" s="304">
        <v>-999</v>
      </c>
      <c r="BB1272" s="304">
        <v>-999</v>
      </c>
      <c r="BC1272" s="304">
        <v>-999</v>
      </c>
      <c r="BD1272" s="304">
        <v>-999</v>
      </c>
      <c r="BE1272" s="304">
        <v>-999</v>
      </c>
      <c r="BF1272" s="304">
        <v>-999</v>
      </c>
      <c r="BG1272" s="304">
        <v>-999</v>
      </c>
      <c r="BH1272" s="304">
        <v>-999</v>
      </c>
      <c r="BI1272" s="304">
        <v>-999</v>
      </c>
      <c r="BJ1272" s="304">
        <v>4</v>
      </c>
      <c r="BK1272" s="304" t="s">
        <v>4954</v>
      </c>
      <c r="BL1272" s="304">
        <v>4</v>
      </c>
    </row>
    <row r="1273" spans="1:64" ht="15" hidden="1" customHeight="1" x14ac:dyDescent="0.2">
      <c r="A1273" s="304" t="s">
        <v>4917</v>
      </c>
      <c r="B1273" s="304" t="s">
        <v>5965</v>
      </c>
      <c r="C1273" s="304">
        <v>1288</v>
      </c>
      <c r="D1273" s="349" t="s">
        <v>1925</v>
      </c>
      <c r="E1273" s="309">
        <v>12116</v>
      </c>
      <c r="F1273" s="309"/>
      <c r="G1273" s="324">
        <v>33.747</v>
      </c>
      <c r="H1273" s="324">
        <v>-116.715</v>
      </c>
      <c r="I1273" s="324" t="s">
        <v>232</v>
      </c>
      <c r="J1273" s="368">
        <f t="shared" si="373"/>
        <v>580.88664078235138</v>
      </c>
      <c r="K1273" s="331">
        <f t="shared" si="374"/>
        <v>0.40016121751114264</v>
      </c>
      <c r="L1273" s="304" t="str">
        <f t="shared" si="362"/>
        <v>C</v>
      </c>
      <c r="M1273" s="388" t="s">
        <v>6092</v>
      </c>
      <c r="N1273" s="304"/>
      <c r="O1273" s="356"/>
      <c r="P1273" s="356"/>
      <c r="Q1273" s="356"/>
      <c r="R1273" s="304"/>
      <c r="S1273" s="304"/>
      <c r="T1273" s="304"/>
      <c r="U1273" s="304"/>
      <c r="V1273" s="304"/>
      <c r="W1273" s="304" t="s">
        <v>1644</v>
      </c>
      <c r="X1273" s="304" t="s">
        <v>232</v>
      </c>
      <c r="Y1273" s="366">
        <f t="shared" si="364"/>
        <v>506.6</v>
      </c>
      <c r="Z1273" s="304">
        <v>0.4</v>
      </c>
      <c r="AA1273" s="304"/>
      <c r="AB1273" s="304">
        <v>-999</v>
      </c>
      <c r="AC1273" s="304">
        <v>-999</v>
      </c>
      <c r="AD1273" s="366">
        <v>-999</v>
      </c>
      <c r="AE1273" s="304">
        <v>-999</v>
      </c>
      <c r="AF1273" s="304">
        <v>-999</v>
      </c>
      <c r="AG1273" s="304"/>
      <c r="AH1273" s="304">
        <v>5.1908700000000002E-2</v>
      </c>
      <c r="AI1273" s="312"/>
      <c r="AJ1273" s="332">
        <v>495</v>
      </c>
      <c r="AK1273" s="304">
        <f t="shared" si="363"/>
        <v>555</v>
      </c>
      <c r="AL1273" s="363">
        <v>0.43</v>
      </c>
      <c r="AM1273" s="389">
        <f t="shared" si="367"/>
        <v>748</v>
      </c>
      <c r="AN1273" s="304">
        <v>0.4</v>
      </c>
      <c r="AO1273" s="304"/>
      <c r="AP1273" s="312" t="s">
        <v>6114</v>
      </c>
      <c r="AQ1273" s="312"/>
      <c r="AR1273" s="312">
        <v>748</v>
      </c>
      <c r="AS1273" s="342">
        <v>684.93499999999995</v>
      </c>
      <c r="AT1273" s="312"/>
      <c r="AU1273" s="329">
        <f>VLOOKUP(C1273,[1]world!$A$2:$B$3555,2,FALSE)</f>
        <v>1</v>
      </c>
      <c r="AV1273" s="329">
        <v>519</v>
      </c>
      <c r="AW1273" s="304">
        <v>0.37</v>
      </c>
      <c r="AX1273" s="304">
        <v>40</v>
      </c>
      <c r="AY1273" s="304">
        <v>-999</v>
      </c>
      <c r="AZ1273" s="304">
        <v>200</v>
      </c>
      <c r="BA1273" s="304">
        <v>-999</v>
      </c>
      <c r="BB1273" s="304">
        <v>-999</v>
      </c>
      <c r="BC1273" s="304">
        <v>-999</v>
      </c>
      <c r="BD1273" s="304">
        <v>-999</v>
      </c>
      <c r="BE1273" s="304">
        <v>-999</v>
      </c>
      <c r="BF1273" s="304">
        <v>-999</v>
      </c>
      <c r="BG1273" s="304">
        <v>-999</v>
      </c>
      <c r="BH1273" s="304">
        <v>-999</v>
      </c>
      <c r="BI1273" s="304">
        <v>-999</v>
      </c>
      <c r="BJ1273" s="304">
        <v>4</v>
      </c>
      <c r="BK1273" s="304" t="s">
        <v>4954</v>
      </c>
      <c r="BL1273" s="304">
        <v>4</v>
      </c>
    </row>
    <row r="1274" spans="1:64" ht="15" hidden="1" customHeight="1" x14ac:dyDescent="0.2">
      <c r="A1274" s="304" t="s">
        <v>4917</v>
      </c>
      <c r="B1274" s="304" t="s">
        <v>5965</v>
      </c>
      <c r="C1274" s="304">
        <v>1289</v>
      </c>
      <c r="D1274" s="349" t="s">
        <v>1894</v>
      </c>
      <c r="E1274" s="309">
        <v>12543</v>
      </c>
      <c r="F1274" s="309"/>
      <c r="G1274" s="324">
        <v>33.715000000000003</v>
      </c>
      <c r="H1274" s="324">
        <v>-116.221</v>
      </c>
      <c r="I1274" s="324" t="s">
        <v>214</v>
      </c>
      <c r="J1274" s="368">
        <f t="shared" si="373"/>
        <v>281.7389610467672</v>
      </c>
      <c r="K1274" s="331">
        <f t="shared" si="374"/>
        <v>0.33046028505707004</v>
      </c>
      <c r="L1274" s="304" t="str">
        <f t="shared" si="362"/>
        <v>D</v>
      </c>
      <c r="M1274" s="388" t="s">
        <v>6092</v>
      </c>
      <c r="N1274" s="304"/>
      <c r="O1274" s="356"/>
      <c r="P1274" s="356"/>
      <c r="Q1274" s="356"/>
      <c r="R1274" s="304"/>
      <c r="S1274" s="304"/>
      <c r="T1274" s="304"/>
      <c r="U1274" s="304"/>
      <c r="V1274" s="304"/>
      <c r="W1274" s="304" t="s">
        <v>225</v>
      </c>
      <c r="X1274" s="304" t="s">
        <v>213</v>
      </c>
      <c r="Y1274" s="366">
        <f t="shared" si="364"/>
        <v>274.5</v>
      </c>
      <c r="Z1274" s="304">
        <v>0.3</v>
      </c>
      <c r="AA1274" s="304"/>
      <c r="AB1274" s="304">
        <v>-999</v>
      </c>
      <c r="AC1274" s="304">
        <v>-999</v>
      </c>
      <c r="AD1274" s="366">
        <v>-999</v>
      </c>
      <c r="AE1274" s="304">
        <v>-999</v>
      </c>
      <c r="AF1274" s="304">
        <v>-999</v>
      </c>
      <c r="AG1274" s="304"/>
      <c r="AH1274" s="304">
        <v>3.4144000000000002E-3</v>
      </c>
      <c r="AI1274" s="385">
        <v>1.1480600000000001E-2</v>
      </c>
      <c r="AJ1274" s="332">
        <v>238</v>
      </c>
      <c r="AK1274" s="304">
        <f t="shared" si="363"/>
        <v>210</v>
      </c>
      <c r="AL1274" s="363">
        <v>0.43</v>
      </c>
      <c r="AM1274" s="389">
        <f t="shared" si="367"/>
        <v>306</v>
      </c>
      <c r="AN1274" s="363">
        <v>0.25</v>
      </c>
      <c r="AO1274" s="304"/>
      <c r="AP1274" s="312" t="s">
        <v>4984</v>
      </c>
      <c r="AQ1274" s="312"/>
      <c r="AR1274" s="312">
        <v>209</v>
      </c>
      <c r="AS1274" s="312">
        <v>207.46899999999999</v>
      </c>
      <c r="AT1274" s="312">
        <v>306</v>
      </c>
      <c r="AU1274" s="329">
        <f>VLOOKUP(C1274,[1]world!$A$2:$B$3555,2,FALSE)</f>
        <v>12</v>
      </c>
      <c r="AV1274" s="329">
        <v>297</v>
      </c>
      <c r="AW1274" s="304">
        <v>0.37</v>
      </c>
      <c r="AX1274" s="304">
        <v>860</v>
      </c>
      <c r="AY1274" s="304">
        <v>-999</v>
      </c>
      <c r="AZ1274" s="304">
        <v>1860</v>
      </c>
      <c r="BA1274" s="304">
        <v>2280</v>
      </c>
      <c r="BB1274" s="304">
        <v>-999</v>
      </c>
      <c r="BC1274" s="304">
        <v>2280</v>
      </c>
      <c r="BD1274" s="304">
        <v>-999</v>
      </c>
      <c r="BE1274" s="304">
        <v>-999</v>
      </c>
      <c r="BF1274" s="304">
        <v>-999</v>
      </c>
      <c r="BG1274" s="304">
        <v>-999</v>
      </c>
      <c r="BH1274" s="304">
        <v>-999</v>
      </c>
      <c r="BI1274" s="304">
        <v>-999</v>
      </c>
      <c r="BJ1274" s="304">
        <v>3</v>
      </c>
      <c r="BK1274" s="304" t="s">
        <v>4954</v>
      </c>
      <c r="BL1274" s="304">
        <v>3</v>
      </c>
    </row>
    <row r="1275" spans="1:64" ht="15" hidden="1" customHeight="1" x14ac:dyDescent="0.2">
      <c r="A1275" s="304" t="s">
        <v>4922</v>
      </c>
      <c r="B1275" s="304" t="s">
        <v>5965</v>
      </c>
      <c r="C1275" s="304">
        <v>1290</v>
      </c>
      <c r="D1275" s="349" t="s">
        <v>1844</v>
      </c>
      <c r="E1275" s="309">
        <v>12624</v>
      </c>
      <c r="F1275" s="309"/>
      <c r="G1275" s="324">
        <v>33.628</v>
      </c>
      <c r="H1275" s="324">
        <v>-116.28</v>
      </c>
      <c r="I1275" s="324" t="s">
        <v>214</v>
      </c>
      <c r="J1275" s="368">
        <f t="shared" si="373"/>
        <v>435.78002946499777</v>
      </c>
      <c r="K1275" s="331">
        <f t="shared" si="374"/>
        <v>0.35497042130295869</v>
      </c>
      <c r="L1275" s="304" t="str">
        <f t="shared" si="362"/>
        <v>C</v>
      </c>
      <c r="M1275" s="388" t="s">
        <v>6092</v>
      </c>
      <c r="N1275" s="304"/>
      <c r="O1275" s="356"/>
      <c r="P1275" s="356"/>
      <c r="Q1275" s="356"/>
      <c r="R1275" s="304"/>
      <c r="S1275" s="304"/>
      <c r="T1275" s="304"/>
      <c r="U1275" s="304"/>
      <c r="V1275" s="304"/>
      <c r="W1275" s="310" t="s">
        <v>1763</v>
      </c>
      <c r="X1275" s="304" t="s">
        <v>232</v>
      </c>
      <c r="Y1275" s="366">
        <f t="shared" si="364"/>
        <v>506.6</v>
      </c>
      <c r="Z1275" s="304">
        <v>0.4</v>
      </c>
      <c r="AA1275" s="304"/>
      <c r="AB1275" s="304">
        <v>-999</v>
      </c>
      <c r="AC1275" s="304">
        <v>-999</v>
      </c>
      <c r="AD1275" s="366">
        <v>-999</v>
      </c>
      <c r="AE1275" s="304">
        <v>-999</v>
      </c>
      <c r="AF1275" s="304">
        <v>-999</v>
      </c>
      <c r="AG1275" s="304"/>
      <c r="AH1275" s="304">
        <v>5.3249199999999997E-2</v>
      </c>
      <c r="AI1275" s="385">
        <v>0.23729700000000001</v>
      </c>
      <c r="AJ1275" s="332">
        <v>498</v>
      </c>
      <c r="AK1275" s="304">
        <f t="shared" si="363"/>
        <v>555</v>
      </c>
      <c r="AL1275" s="363">
        <v>0.43</v>
      </c>
      <c r="AM1275" s="389">
        <f t="shared" si="367"/>
        <v>353</v>
      </c>
      <c r="AN1275" s="363">
        <v>0.25</v>
      </c>
      <c r="AO1275" s="304"/>
      <c r="AP1275" s="312" t="s">
        <v>4979</v>
      </c>
      <c r="AQ1275" s="312"/>
      <c r="AR1275" s="312">
        <v>354</v>
      </c>
      <c r="AS1275" s="312">
        <v>345.41899999999998</v>
      </c>
      <c r="AT1275" s="312">
        <v>353</v>
      </c>
      <c r="AU1275" s="329">
        <f>VLOOKUP(C1275,[1]world!$A$2:$B$3555,2,FALSE)</f>
        <v>4</v>
      </c>
      <c r="AV1275" s="329">
        <v>459</v>
      </c>
      <c r="AW1275" s="304">
        <v>0.37</v>
      </c>
      <c r="AX1275" s="304">
        <v>780</v>
      </c>
      <c r="AY1275" s="304">
        <v>-999</v>
      </c>
      <c r="AZ1275" s="304">
        <v>1480</v>
      </c>
      <c r="BA1275" s="304">
        <v>80</v>
      </c>
      <c r="BB1275" s="304">
        <v>-999</v>
      </c>
      <c r="BC1275" s="304">
        <v>80</v>
      </c>
      <c r="BD1275" s="304">
        <v>-999</v>
      </c>
      <c r="BE1275" s="304">
        <v>-999</v>
      </c>
      <c r="BF1275" s="304">
        <v>-999</v>
      </c>
      <c r="BG1275" s="304">
        <v>-999</v>
      </c>
      <c r="BH1275" s="304">
        <v>-999</v>
      </c>
      <c r="BI1275" s="304">
        <v>-999</v>
      </c>
      <c r="BJ1275" s="304">
        <v>3</v>
      </c>
      <c r="BK1275" s="304" t="s">
        <v>4954</v>
      </c>
      <c r="BL1275" s="304">
        <v>3</v>
      </c>
    </row>
    <row r="1276" spans="1:64" ht="15" hidden="1" customHeight="1" x14ac:dyDescent="0.2">
      <c r="A1276" s="304" t="s">
        <v>4922</v>
      </c>
      <c r="B1276" s="304" t="s">
        <v>5965</v>
      </c>
      <c r="C1276" s="304">
        <v>1291</v>
      </c>
      <c r="D1276" s="349" t="s">
        <v>1757</v>
      </c>
      <c r="E1276" s="309">
        <v>12626</v>
      </c>
      <c r="F1276" s="309"/>
      <c r="G1276" s="324">
        <v>33.426000000000002</v>
      </c>
      <c r="H1276" s="324">
        <v>-116.078</v>
      </c>
      <c r="I1276" s="324" t="s">
        <v>214</v>
      </c>
      <c r="J1276" s="368">
        <f t="shared" si="373"/>
        <v>377.89027625269557</v>
      </c>
      <c r="K1276" s="331">
        <f t="shared" si="374"/>
        <v>0.33046028505707004</v>
      </c>
      <c r="L1276" s="304" t="str">
        <f t="shared" si="362"/>
        <v>C</v>
      </c>
      <c r="M1276" s="388" t="s">
        <v>6092</v>
      </c>
      <c r="N1276" s="304"/>
      <c r="O1276" s="356"/>
      <c r="P1276" s="356"/>
      <c r="Q1276" s="356"/>
      <c r="R1276" s="304"/>
      <c r="S1276" s="304"/>
      <c r="T1276" s="304"/>
      <c r="U1276" s="304"/>
      <c r="V1276" s="304"/>
      <c r="W1276" s="304" t="s">
        <v>401</v>
      </c>
      <c r="X1276" s="304" t="s">
        <v>206</v>
      </c>
      <c r="Y1276" s="366">
        <f t="shared" si="364"/>
        <v>338.6</v>
      </c>
      <c r="Z1276" s="304">
        <v>0.3</v>
      </c>
      <c r="AA1276" s="304"/>
      <c r="AB1276" s="304">
        <v>-999</v>
      </c>
      <c r="AC1276" s="304">
        <v>-999</v>
      </c>
      <c r="AD1276" s="366">
        <v>-999</v>
      </c>
      <c r="AE1276" s="304">
        <v>-999</v>
      </c>
      <c r="AF1276" s="304">
        <v>-999</v>
      </c>
      <c r="AG1276" s="304"/>
      <c r="AH1276" s="304">
        <v>2.6968099999999998E-2</v>
      </c>
      <c r="AI1276" s="385">
        <v>9.7025400000000012E-2</v>
      </c>
      <c r="AJ1276" s="332">
        <v>396</v>
      </c>
      <c r="AK1276" s="304">
        <f t="shared" si="363"/>
        <v>425</v>
      </c>
      <c r="AL1276" s="363">
        <v>0.43</v>
      </c>
      <c r="AM1276" s="389">
        <f t="shared" si="367"/>
        <v>353</v>
      </c>
      <c r="AN1276" s="363">
        <v>0.25</v>
      </c>
      <c r="AO1276" s="304"/>
      <c r="AP1276" s="312" t="s">
        <v>4979</v>
      </c>
      <c r="AQ1276" s="312"/>
      <c r="AR1276" s="312">
        <v>354</v>
      </c>
      <c r="AS1276" s="312">
        <v>345.41899999999998</v>
      </c>
      <c r="AT1276" s="312">
        <v>353</v>
      </c>
      <c r="AU1276" s="329">
        <f>VLOOKUP(C1276,[1]world!$A$2:$B$3555,2,FALSE)</f>
        <v>4</v>
      </c>
      <c r="AV1276" s="329">
        <v>459</v>
      </c>
      <c r="AW1276" s="304">
        <v>0.37</v>
      </c>
      <c r="AX1276" s="304">
        <v>860</v>
      </c>
      <c r="AY1276" s="304">
        <v>-999</v>
      </c>
      <c r="AZ1276" s="304">
        <v>1860</v>
      </c>
      <c r="BA1276" s="304">
        <v>260</v>
      </c>
      <c r="BB1276" s="304">
        <v>-999</v>
      </c>
      <c r="BC1276" s="304">
        <v>260</v>
      </c>
      <c r="BD1276" s="304">
        <v>-999</v>
      </c>
      <c r="BE1276" s="304">
        <v>-999</v>
      </c>
      <c r="BF1276" s="304">
        <v>-999</v>
      </c>
      <c r="BG1276" s="304">
        <v>-999</v>
      </c>
      <c r="BH1276" s="304">
        <v>-999</v>
      </c>
      <c r="BI1276" s="304">
        <v>-999</v>
      </c>
      <c r="BJ1276" s="304">
        <v>3</v>
      </c>
      <c r="BK1276" s="304" t="s">
        <v>4954</v>
      </c>
      <c r="BL1276" s="304">
        <v>3</v>
      </c>
    </row>
    <row r="1277" spans="1:64" ht="15" hidden="1" customHeight="1" x14ac:dyDescent="0.2">
      <c r="A1277" s="304" t="s">
        <v>4922</v>
      </c>
      <c r="B1277" s="304" t="s">
        <v>5965</v>
      </c>
      <c r="C1277" s="304">
        <v>1292</v>
      </c>
      <c r="D1277" s="349" t="s">
        <v>2042</v>
      </c>
      <c r="E1277" s="309">
        <v>12630</v>
      </c>
      <c r="F1277" s="309"/>
      <c r="G1277" s="324">
        <v>33.887999999999998</v>
      </c>
      <c r="H1277" s="324">
        <v>-116.684</v>
      </c>
      <c r="I1277" s="324" t="s">
        <v>214</v>
      </c>
      <c r="J1277" s="368">
        <f t="shared" si="373"/>
        <v>492.01783808606871</v>
      </c>
      <c r="K1277" s="331">
        <f t="shared" si="374"/>
        <v>0.35497042130295869</v>
      </c>
      <c r="L1277" s="304" t="str">
        <f t="shared" si="362"/>
        <v>C</v>
      </c>
      <c r="M1277" s="388" t="s">
        <v>6092</v>
      </c>
      <c r="N1277" s="304"/>
      <c r="O1277" s="356"/>
      <c r="P1277" s="356"/>
      <c r="Q1277" s="356"/>
      <c r="R1277" s="304"/>
      <c r="S1277" s="304"/>
      <c r="T1277" s="304"/>
      <c r="U1277" s="304"/>
      <c r="V1277" s="304"/>
      <c r="W1277" s="310" t="s">
        <v>1763</v>
      </c>
      <c r="X1277" s="304" t="s">
        <v>232</v>
      </c>
      <c r="Y1277" s="366">
        <f t="shared" si="364"/>
        <v>506.6</v>
      </c>
      <c r="Z1277" s="304">
        <v>0.4</v>
      </c>
      <c r="AA1277" s="304"/>
      <c r="AB1277" s="304">
        <v>-999</v>
      </c>
      <c r="AC1277" s="304">
        <v>-999</v>
      </c>
      <c r="AD1277" s="366">
        <v>-999</v>
      </c>
      <c r="AE1277" s="304">
        <v>-999</v>
      </c>
      <c r="AF1277" s="304">
        <v>-999</v>
      </c>
      <c r="AG1277" s="304"/>
      <c r="AH1277" s="304">
        <v>0.241812</v>
      </c>
      <c r="AI1277" s="385">
        <v>0.60316899999999996</v>
      </c>
      <c r="AJ1277" s="332">
        <v>760</v>
      </c>
      <c r="AK1277" s="304">
        <f t="shared" si="363"/>
        <v>760</v>
      </c>
      <c r="AL1277" s="363">
        <v>0.43</v>
      </c>
      <c r="AM1277" s="389">
        <f t="shared" si="367"/>
        <v>353</v>
      </c>
      <c r="AN1277" s="363">
        <v>0.25</v>
      </c>
      <c r="AO1277" s="304"/>
      <c r="AP1277" s="312" t="s">
        <v>4979</v>
      </c>
      <c r="AQ1277" s="312"/>
      <c r="AR1277" s="312">
        <v>354</v>
      </c>
      <c r="AS1277" s="312">
        <v>345.41899999999998</v>
      </c>
      <c r="AT1277" s="312">
        <v>353</v>
      </c>
      <c r="AU1277" s="329">
        <f>VLOOKUP(C1277,[1]world!$A$2:$B$3555,2,FALSE)</f>
        <v>3</v>
      </c>
      <c r="AV1277" s="329">
        <v>547</v>
      </c>
      <c r="AW1277" s="304">
        <v>0.37</v>
      </c>
      <c r="AX1277" s="304">
        <v>60</v>
      </c>
      <c r="AY1277" s="304">
        <v>-999</v>
      </c>
      <c r="AZ1277" s="304">
        <v>280</v>
      </c>
      <c r="BA1277" s="304">
        <v>-999</v>
      </c>
      <c r="BB1277" s="304">
        <v>-999</v>
      </c>
      <c r="BC1277" s="304">
        <v>-999</v>
      </c>
      <c r="BD1277" s="304">
        <v>-999</v>
      </c>
      <c r="BE1277" s="304">
        <v>-999</v>
      </c>
      <c r="BF1277" s="304">
        <v>-999</v>
      </c>
      <c r="BG1277" s="304">
        <v>-999</v>
      </c>
      <c r="BH1277" s="304">
        <v>-999</v>
      </c>
      <c r="BI1277" s="304">
        <v>-999</v>
      </c>
      <c r="BJ1277" s="304">
        <v>4</v>
      </c>
      <c r="BK1277" s="304" t="s">
        <v>4954</v>
      </c>
      <c r="BL1277" s="304">
        <v>4</v>
      </c>
    </row>
    <row r="1278" spans="1:64" ht="15" hidden="1" customHeight="1" x14ac:dyDescent="0.2">
      <c r="A1278" s="304" t="s">
        <v>4922</v>
      </c>
      <c r="B1278" s="304" t="s">
        <v>5965</v>
      </c>
      <c r="C1278" s="304">
        <v>1293</v>
      </c>
      <c r="D1278" s="349" t="s">
        <v>1811</v>
      </c>
      <c r="E1278" s="309">
        <v>12636</v>
      </c>
      <c r="F1278" s="309"/>
      <c r="G1278" s="324">
        <v>33.58</v>
      </c>
      <c r="H1278" s="324">
        <v>-116.931</v>
      </c>
      <c r="I1278" s="324" t="s">
        <v>232</v>
      </c>
      <c r="J1278" s="368">
        <f t="shared" si="373"/>
        <v>504.86316014339963</v>
      </c>
      <c r="K1278" s="331">
        <f t="shared" si="374"/>
        <v>0.40016121751114264</v>
      </c>
      <c r="L1278" s="304" t="str">
        <f t="shared" si="362"/>
        <v>C</v>
      </c>
      <c r="M1278" s="388" t="s">
        <v>6092</v>
      </c>
      <c r="N1278" s="304"/>
      <c r="O1278" s="356"/>
      <c r="P1278" s="356"/>
      <c r="Q1278" s="356"/>
      <c r="R1278" s="304"/>
      <c r="S1278" s="304"/>
      <c r="T1278" s="304"/>
      <c r="U1278" s="304"/>
      <c r="V1278" s="304"/>
      <c r="W1278" s="304" t="s">
        <v>1812</v>
      </c>
      <c r="X1278" s="304" t="s">
        <v>232</v>
      </c>
      <c r="Y1278" s="366">
        <f t="shared" si="364"/>
        <v>506.6</v>
      </c>
      <c r="Z1278" s="304">
        <v>0.4</v>
      </c>
      <c r="AA1278" s="304"/>
      <c r="AB1278" s="304">
        <v>-999</v>
      </c>
      <c r="AC1278" s="304">
        <v>-999</v>
      </c>
      <c r="AD1278" s="366">
        <v>-999</v>
      </c>
      <c r="AE1278" s="304">
        <v>-999</v>
      </c>
      <c r="AF1278" s="304">
        <v>-999</v>
      </c>
      <c r="AG1278" s="304"/>
      <c r="AH1278" s="304">
        <v>1.2759E-2</v>
      </c>
      <c r="AI1278" s="312"/>
      <c r="AJ1278" s="332">
        <v>321</v>
      </c>
      <c r="AK1278" s="304">
        <f t="shared" si="363"/>
        <v>270</v>
      </c>
      <c r="AL1278" s="363">
        <v>0.43</v>
      </c>
      <c r="AM1278" s="389">
        <f t="shared" si="367"/>
        <v>748</v>
      </c>
      <c r="AN1278" s="304">
        <v>0.4</v>
      </c>
      <c r="AO1278" s="304"/>
      <c r="AP1278" s="312" t="s">
        <v>6112</v>
      </c>
      <c r="AQ1278" s="312"/>
      <c r="AR1278" s="312">
        <v>748</v>
      </c>
      <c r="AS1278" s="312">
        <v>622.85900000000004</v>
      </c>
      <c r="AT1278" s="312"/>
      <c r="AU1278" s="329">
        <f>VLOOKUP(C1278,[1]world!$A$2:$B$3555,2,FALSE)</f>
        <v>5</v>
      </c>
      <c r="AV1278" s="329">
        <v>402</v>
      </c>
      <c r="AW1278" s="304">
        <v>0.37</v>
      </c>
      <c r="AX1278" s="304">
        <v>40</v>
      </c>
      <c r="AY1278" s="304">
        <v>-999</v>
      </c>
      <c r="AZ1278" s="304">
        <v>200</v>
      </c>
      <c r="BA1278" s="304">
        <v>-999</v>
      </c>
      <c r="BB1278" s="304">
        <v>-999</v>
      </c>
      <c r="BC1278" s="304">
        <v>-999</v>
      </c>
      <c r="BD1278" s="304">
        <v>-999</v>
      </c>
      <c r="BE1278" s="304">
        <v>-999</v>
      </c>
      <c r="BF1278" s="304">
        <v>-999</v>
      </c>
      <c r="BG1278" s="304">
        <v>-999</v>
      </c>
      <c r="BH1278" s="304">
        <v>-999</v>
      </c>
      <c r="BI1278" s="304">
        <v>-999</v>
      </c>
      <c r="BJ1278" s="304">
        <v>4</v>
      </c>
      <c r="BK1278" s="304" t="s">
        <v>4954</v>
      </c>
      <c r="BL1278" s="304">
        <v>4</v>
      </c>
    </row>
    <row r="1279" spans="1:64" ht="15" hidden="1" customHeight="1" x14ac:dyDescent="0.2">
      <c r="A1279" s="304" t="s">
        <v>4922</v>
      </c>
      <c r="B1279" s="304" t="s">
        <v>5965</v>
      </c>
      <c r="C1279" s="304">
        <v>1294</v>
      </c>
      <c r="D1279" s="349" t="s">
        <v>2084</v>
      </c>
      <c r="E1279" s="309">
        <v>12647</v>
      </c>
      <c r="F1279" s="309"/>
      <c r="G1279" s="324">
        <v>33.924999999999997</v>
      </c>
      <c r="H1279" s="324">
        <v>-116.172</v>
      </c>
      <c r="I1279" s="324" t="s">
        <v>214</v>
      </c>
      <c r="J1279" s="368">
        <f t="shared" si="373"/>
        <v>639.91937667433149</v>
      </c>
      <c r="K1279" s="331">
        <f t="shared" si="374"/>
        <v>0.40016121751114264</v>
      </c>
      <c r="L1279" s="304" t="str">
        <f t="shared" si="362"/>
        <v>C</v>
      </c>
      <c r="M1279" s="388" t="s">
        <v>6092</v>
      </c>
      <c r="N1279" s="304"/>
      <c r="O1279" s="356"/>
      <c r="P1279" s="356"/>
      <c r="Q1279" s="356"/>
      <c r="R1279" s="304"/>
      <c r="S1279" s="304"/>
      <c r="T1279" s="304"/>
      <c r="U1279" s="304"/>
      <c r="V1279" s="304"/>
      <c r="W1279" s="304" t="s">
        <v>1763</v>
      </c>
      <c r="X1279" s="304" t="s">
        <v>232</v>
      </c>
      <c r="Y1279" s="366">
        <f t="shared" si="364"/>
        <v>506.6</v>
      </c>
      <c r="Z1279" s="304">
        <v>0.4</v>
      </c>
      <c r="AA1279" s="304"/>
      <c r="AB1279" s="304">
        <v>-999</v>
      </c>
      <c r="AC1279" s="304">
        <v>-999</v>
      </c>
      <c r="AD1279" s="366">
        <v>-999</v>
      </c>
      <c r="AE1279" s="304">
        <v>-999</v>
      </c>
      <c r="AF1279" s="304">
        <v>-999</v>
      </c>
      <c r="AG1279" s="304"/>
      <c r="AH1279" s="304">
        <v>0.14613300000000001</v>
      </c>
      <c r="AI1279" s="312"/>
      <c r="AJ1279" s="332">
        <v>760</v>
      </c>
      <c r="AK1279" s="304">
        <f t="shared" si="363"/>
        <v>760</v>
      </c>
      <c r="AL1279" s="363">
        <v>0.43</v>
      </c>
      <c r="AM1279" s="389">
        <f t="shared" si="367"/>
        <v>748</v>
      </c>
      <c r="AN1279" s="304">
        <v>0.4</v>
      </c>
      <c r="AO1279" s="304"/>
      <c r="AP1279" s="312" t="s">
        <v>6114</v>
      </c>
      <c r="AQ1279" s="312"/>
      <c r="AR1279" s="312">
        <v>748</v>
      </c>
      <c r="AS1279" s="342">
        <v>684.93499999999995</v>
      </c>
      <c r="AT1279" s="312"/>
      <c r="AU1279" s="329">
        <f>VLOOKUP(C1279,[1]world!$A$2:$B$3555,2,FALSE)</f>
        <v>3</v>
      </c>
      <c r="AV1279" s="329">
        <v>547</v>
      </c>
      <c r="AW1279" s="304">
        <v>0.37</v>
      </c>
      <c r="AX1279" s="304">
        <v>40</v>
      </c>
      <c r="AY1279" s="304">
        <v>-999</v>
      </c>
      <c r="AZ1279" s="304">
        <v>240</v>
      </c>
      <c r="BA1279" s="304">
        <v>20</v>
      </c>
      <c r="BB1279" s="304">
        <v>-999</v>
      </c>
      <c r="BC1279" s="304">
        <v>20</v>
      </c>
      <c r="BD1279" s="304">
        <v>-999</v>
      </c>
      <c r="BE1279" s="304">
        <v>-999</v>
      </c>
      <c r="BF1279" s="304">
        <v>-999</v>
      </c>
      <c r="BG1279" s="304">
        <v>-999</v>
      </c>
      <c r="BH1279" s="304">
        <v>-999</v>
      </c>
      <c r="BI1279" s="304">
        <v>-999</v>
      </c>
      <c r="BJ1279" s="304">
        <v>3</v>
      </c>
      <c r="BK1279" s="304" t="s">
        <v>4954</v>
      </c>
      <c r="BL1279" s="304">
        <v>3</v>
      </c>
    </row>
    <row r="1280" spans="1:64" ht="15" hidden="1" customHeight="1" x14ac:dyDescent="0.2">
      <c r="A1280" s="304" t="s">
        <v>4922</v>
      </c>
      <c r="B1280" s="304" t="s">
        <v>5965</v>
      </c>
      <c r="C1280" s="304">
        <v>1295</v>
      </c>
      <c r="D1280" s="349" t="s">
        <v>2027</v>
      </c>
      <c r="E1280" s="309">
        <v>12674</v>
      </c>
      <c r="F1280" s="309"/>
      <c r="G1280" s="324">
        <v>33.869</v>
      </c>
      <c r="H1280" s="324">
        <v>-116.824</v>
      </c>
      <c r="I1280" s="324" t="s">
        <v>214</v>
      </c>
      <c r="J1280" s="368">
        <f t="shared" si="373"/>
        <v>619.45397750783127</v>
      </c>
      <c r="K1280" s="331">
        <f t="shared" si="374"/>
        <v>0.40016121751114264</v>
      </c>
      <c r="L1280" s="304" t="str">
        <f t="shared" si="362"/>
        <v>C</v>
      </c>
      <c r="M1280" s="388" t="s">
        <v>6092</v>
      </c>
      <c r="N1280" s="304"/>
      <c r="O1280" s="356"/>
      <c r="P1280" s="356"/>
      <c r="Q1280" s="356"/>
      <c r="R1280" s="304"/>
      <c r="S1280" s="304"/>
      <c r="T1280" s="304"/>
      <c r="U1280" s="304"/>
      <c r="V1280" s="304"/>
      <c r="W1280" s="304" t="s">
        <v>1763</v>
      </c>
      <c r="X1280" s="304" t="s">
        <v>232</v>
      </c>
      <c r="Y1280" s="366">
        <f t="shared" si="364"/>
        <v>506.6</v>
      </c>
      <c r="Z1280" s="304">
        <v>0.4</v>
      </c>
      <c r="AA1280" s="304"/>
      <c r="AB1280" s="304">
        <v>-999</v>
      </c>
      <c r="AC1280" s="304">
        <v>-999</v>
      </c>
      <c r="AD1280" s="366">
        <v>-999</v>
      </c>
      <c r="AE1280" s="304">
        <v>-999</v>
      </c>
      <c r="AF1280" s="304">
        <v>-999</v>
      </c>
      <c r="AG1280" s="304"/>
      <c r="AH1280" s="304">
        <v>0.107554</v>
      </c>
      <c r="AI1280" s="312"/>
      <c r="AJ1280" s="332">
        <v>646</v>
      </c>
      <c r="AK1280" s="304">
        <f t="shared" si="363"/>
        <v>690</v>
      </c>
      <c r="AL1280" s="363">
        <v>0.43</v>
      </c>
      <c r="AM1280" s="389">
        <f t="shared" si="367"/>
        <v>748</v>
      </c>
      <c r="AN1280" s="304">
        <v>0.4</v>
      </c>
      <c r="AO1280" s="304"/>
      <c r="AP1280" s="312" t="s">
        <v>6112</v>
      </c>
      <c r="AQ1280" s="312"/>
      <c r="AR1280" s="312">
        <v>748</v>
      </c>
      <c r="AS1280" s="342">
        <v>684.93499999999995</v>
      </c>
      <c r="AT1280" s="312"/>
      <c r="AU1280" s="329">
        <f>VLOOKUP(C1280,[1]world!$A$2:$B$3555,2,FALSE)</f>
        <v>3</v>
      </c>
      <c r="AV1280" s="329">
        <v>547</v>
      </c>
      <c r="AW1280" s="304">
        <v>0.37</v>
      </c>
      <c r="AX1280" s="304">
        <v>40</v>
      </c>
      <c r="AY1280" s="304">
        <v>-999</v>
      </c>
      <c r="AZ1280" s="304">
        <v>320</v>
      </c>
      <c r="BA1280" s="304">
        <v>-999</v>
      </c>
      <c r="BB1280" s="304">
        <v>-999</v>
      </c>
      <c r="BC1280" s="304">
        <v>-999</v>
      </c>
      <c r="BD1280" s="304">
        <v>-999</v>
      </c>
      <c r="BE1280" s="304">
        <v>-999</v>
      </c>
      <c r="BF1280" s="304">
        <v>-999</v>
      </c>
      <c r="BG1280" s="304">
        <v>-999</v>
      </c>
      <c r="BH1280" s="304">
        <v>-999</v>
      </c>
      <c r="BI1280" s="304">
        <v>-999</v>
      </c>
      <c r="BJ1280" s="304">
        <v>4</v>
      </c>
      <c r="BK1280" s="304" t="s">
        <v>4954</v>
      </c>
      <c r="BL1280" s="304">
        <v>4</v>
      </c>
    </row>
    <row r="1281" spans="1:64" ht="15" hidden="1" customHeight="1" x14ac:dyDescent="0.2">
      <c r="A1281" s="304" t="s">
        <v>4917</v>
      </c>
      <c r="B1281" s="304" t="s">
        <v>5965</v>
      </c>
      <c r="C1281" s="304">
        <v>1297</v>
      </c>
      <c r="D1281" s="349" t="s">
        <v>1888</v>
      </c>
      <c r="E1281" s="309">
        <v>12904</v>
      </c>
      <c r="F1281" s="309"/>
      <c r="G1281" s="324">
        <v>33.706000000000003</v>
      </c>
      <c r="H1281" s="324">
        <v>-116.235</v>
      </c>
      <c r="I1281" s="324" t="s">
        <v>214</v>
      </c>
      <c r="J1281" s="368">
        <f t="shared" si="373"/>
        <v>281.26385048217503</v>
      </c>
      <c r="K1281" s="331">
        <f t="shared" si="374"/>
        <v>0.33046028505707004</v>
      </c>
      <c r="L1281" s="304" t="str">
        <f t="shared" si="362"/>
        <v>D</v>
      </c>
      <c r="M1281" s="388" t="s">
        <v>6092</v>
      </c>
      <c r="N1281" s="304"/>
      <c r="O1281" s="356"/>
      <c r="P1281" s="356"/>
      <c r="Q1281" s="356"/>
      <c r="R1281" s="304"/>
      <c r="S1281" s="304"/>
      <c r="T1281" s="304"/>
      <c r="U1281" s="304"/>
      <c r="V1281" s="304"/>
      <c r="W1281" s="309" t="s">
        <v>1582</v>
      </c>
      <c r="X1281" s="304" t="s">
        <v>213</v>
      </c>
      <c r="Y1281" s="366">
        <f t="shared" si="364"/>
        <v>274.5</v>
      </c>
      <c r="Z1281" s="304">
        <v>0.3</v>
      </c>
      <c r="AA1281" s="304"/>
      <c r="AB1281" s="304">
        <v>-999</v>
      </c>
      <c r="AC1281" s="304">
        <v>-999</v>
      </c>
      <c r="AD1281" s="366">
        <v>-999</v>
      </c>
      <c r="AE1281" s="304">
        <v>-999</v>
      </c>
      <c r="AF1281" s="304">
        <v>-999</v>
      </c>
      <c r="AG1281" s="304"/>
      <c r="AH1281" s="304">
        <v>3.2839900000000001E-3</v>
      </c>
      <c r="AI1281" s="385">
        <v>1.5936499999999999E-2</v>
      </c>
      <c r="AJ1281" s="332">
        <v>236</v>
      </c>
      <c r="AK1281" s="304">
        <f t="shared" si="363"/>
        <v>210</v>
      </c>
      <c r="AL1281" s="363">
        <v>0.43</v>
      </c>
      <c r="AM1281" s="389">
        <f t="shared" si="367"/>
        <v>306</v>
      </c>
      <c r="AN1281" s="363">
        <v>0.25</v>
      </c>
      <c r="AO1281" s="304"/>
      <c r="AP1281" s="312" t="s">
        <v>4984</v>
      </c>
      <c r="AQ1281" s="312"/>
      <c r="AR1281" s="312">
        <v>209</v>
      </c>
      <c r="AS1281" s="312">
        <v>207.46899999999999</v>
      </c>
      <c r="AT1281" s="312">
        <v>306</v>
      </c>
      <c r="AU1281" s="329">
        <f>VLOOKUP(C1281,[1]world!$A$2:$B$3555,2,FALSE)</f>
        <v>12</v>
      </c>
      <c r="AV1281" s="329">
        <v>297</v>
      </c>
      <c r="AW1281" s="304">
        <v>0.37</v>
      </c>
      <c r="AX1281" s="304">
        <v>960</v>
      </c>
      <c r="AY1281" s="304">
        <v>-999</v>
      </c>
      <c r="AZ1281" s="304">
        <v>2060</v>
      </c>
      <c r="BA1281" s="304">
        <v>1960</v>
      </c>
      <c r="BB1281" s="304">
        <v>-999</v>
      </c>
      <c r="BC1281" s="304">
        <v>1960</v>
      </c>
      <c r="BD1281" s="304">
        <v>-999</v>
      </c>
      <c r="BE1281" s="304">
        <v>-999</v>
      </c>
      <c r="BF1281" s="304">
        <v>-999</v>
      </c>
      <c r="BG1281" s="304">
        <v>-999</v>
      </c>
      <c r="BH1281" s="304">
        <v>-999</v>
      </c>
      <c r="BI1281" s="304">
        <v>-999</v>
      </c>
      <c r="BJ1281" s="304">
        <v>3</v>
      </c>
      <c r="BK1281" s="304" t="s">
        <v>4954</v>
      </c>
      <c r="BL1281" s="304">
        <v>3</v>
      </c>
    </row>
    <row r="1282" spans="1:64" ht="15" hidden="1" customHeight="1" x14ac:dyDescent="0.2">
      <c r="A1282" s="304" t="s">
        <v>4917</v>
      </c>
      <c r="B1282" s="304" t="s">
        <v>5965</v>
      </c>
      <c r="C1282" s="304">
        <v>1298</v>
      </c>
      <c r="D1282" s="349" t="s">
        <v>2088</v>
      </c>
      <c r="E1282" s="309">
        <v>12919</v>
      </c>
      <c r="F1282" s="309"/>
      <c r="G1282" s="324">
        <v>33.93</v>
      </c>
      <c r="H1282" s="324">
        <v>-116.97199999999999</v>
      </c>
      <c r="I1282" s="324" t="s">
        <v>214</v>
      </c>
      <c r="J1282" s="368">
        <f t="shared" si="373"/>
        <v>316.15977430452062</v>
      </c>
      <c r="K1282" s="331">
        <f t="shared" si="374"/>
        <v>0.33046028505707004</v>
      </c>
      <c r="L1282" s="304" t="str">
        <f t="shared" si="362"/>
        <v>D</v>
      </c>
      <c r="M1282" s="388" t="s">
        <v>6092</v>
      </c>
      <c r="N1282" s="304"/>
      <c r="O1282" s="356"/>
      <c r="P1282" s="356"/>
      <c r="Q1282" s="356"/>
      <c r="R1282" s="304"/>
      <c r="S1282" s="304"/>
      <c r="T1282" s="304"/>
      <c r="U1282" s="304"/>
      <c r="V1282" s="304"/>
      <c r="W1282" s="304" t="s">
        <v>273</v>
      </c>
      <c r="X1282" s="304" t="s">
        <v>213</v>
      </c>
      <c r="Y1282" s="366">
        <f t="shared" si="364"/>
        <v>274.5</v>
      </c>
      <c r="Z1282" s="304">
        <v>0.3</v>
      </c>
      <c r="AA1282" s="304"/>
      <c r="AB1282" s="304">
        <v>-999</v>
      </c>
      <c r="AC1282" s="304">
        <v>-999</v>
      </c>
      <c r="AD1282" s="366">
        <v>-999</v>
      </c>
      <c r="AE1282" s="304">
        <v>-999</v>
      </c>
      <c r="AF1282" s="304">
        <v>-999</v>
      </c>
      <c r="AG1282" s="304"/>
      <c r="AH1282" s="304">
        <v>4.8941999999999996E-3</v>
      </c>
      <c r="AI1282" s="312"/>
      <c r="AJ1282" s="332">
        <v>253</v>
      </c>
      <c r="AK1282" s="304">
        <f t="shared" si="363"/>
        <v>270</v>
      </c>
      <c r="AL1282" s="363">
        <v>0.43</v>
      </c>
      <c r="AM1282" s="389">
        <f t="shared" si="367"/>
        <v>387</v>
      </c>
      <c r="AN1282" s="363">
        <v>0.25</v>
      </c>
      <c r="AO1282" s="304"/>
      <c r="AP1282" s="312" t="s">
        <v>1600</v>
      </c>
      <c r="AQ1282" s="312"/>
      <c r="AR1282" s="312">
        <v>387</v>
      </c>
      <c r="AS1282" s="312">
        <v>370.78899999999999</v>
      </c>
      <c r="AT1282" s="312"/>
      <c r="AU1282" s="329">
        <f>VLOOKUP(C1282,[1]world!$A$2:$B$3555,2,FALSE)</f>
        <v>11</v>
      </c>
      <c r="AV1282" s="329">
        <v>328</v>
      </c>
      <c r="AW1282" s="304">
        <v>0.37</v>
      </c>
      <c r="AX1282" s="304">
        <v>80</v>
      </c>
      <c r="AY1282" s="304">
        <v>-999</v>
      </c>
      <c r="AZ1282" s="304">
        <v>2240</v>
      </c>
      <c r="BA1282" s="304">
        <v>-999</v>
      </c>
      <c r="BB1282" s="304">
        <v>-999</v>
      </c>
      <c r="BC1282" s="304">
        <v>1560</v>
      </c>
      <c r="BD1282" s="304">
        <v>-999</v>
      </c>
      <c r="BE1282" s="304">
        <v>-999</v>
      </c>
      <c r="BF1282" s="304">
        <v>-999</v>
      </c>
      <c r="BG1282" s="304">
        <v>-999</v>
      </c>
      <c r="BH1282" s="304">
        <v>-999</v>
      </c>
      <c r="BI1282" s="304">
        <v>-999</v>
      </c>
      <c r="BJ1282" s="304">
        <v>4</v>
      </c>
      <c r="BK1282" s="304" t="s">
        <v>4954</v>
      </c>
      <c r="BL1282" s="304">
        <v>3</v>
      </c>
    </row>
    <row r="1283" spans="1:64" ht="15" hidden="1" customHeight="1" x14ac:dyDescent="0.2">
      <c r="A1283" s="304" t="s">
        <v>4917</v>
      </c>
      <c r="B1283" s="304" t="s">
        <v>5965</v>
      </c>
      <c r="C1283" s="304">
        <v>1299</v>
      </c>
      <c r="D1283" s="349" t="s">
        <v>1921</v>
      </c>
      <c r="E1283" s="309">
        <v>12923</v>
      </c>
      <c r="F1283" s="309"/>
      <c r="G1283" s="324">
        <v>33.744</v>
      </c>
      <c r="H1283" s="324">
        <v>-116.931</v>
      </c>
      <c r="I1283" s="324" t="s">
        <v>214</v>
      </c>
      <c r="J1283" s="368">
        <f t="shared" si="373"/>
        <v>342.87807966272607</v>
      </c>
      <c r="K1283" s="331">
        <f t="shared" si="374"/>
        <v>0.33046028505707004</v>
      </c>
      <c r="L1283" s="304" t="str">
        <f t="shared" si="362"/>
        <v>D</v>
      </c>
      <c r="M1283" s="388" t="s">
        <v>6092</v>
      </c>
      <c r="N1283" s="304"/>
      <c r="O1283" s="356"/>
      <c r="P1283" s="356"/>
      <c r="Q1283" s="356"/>
      <c r="R1283" s="304"/>
      <c r="S1283" s="304"/>
      <c r="T1283" s="304"/>
      <c r="U1283" s="304"/>
      <c r="V1283" s="304"/>
      <c r="W1283" s="304" t="s">
        <v>235</v>
      </c>
      <c r="X1283" s="304" t="s">
        <v>205</v>
      </c>
      <c r="Y1283" s="366">
        <f t="shared" si="364"/>
        <v>424.8</v>
      </c>
      <c r="Z1283" s="304">
        <v>0.3</v>
      </c>
      <c r="AA1283" s="304"/>
      <c r="AB1283" s="304">
        <v>-999</v>
      </c>
      <c r="AC1283" s="304">
        <v>-999</v>
      </c>
      <c r="AD1283" s="366">
        <v>-999</v>
      </c>
      <c r="AE1283" s="304">
        <v>-999</v>
      </c>
      <c r="AF1283" s="304">
        <v>-999</v>
      </c>
      <c r="AG1283" s="304"/>
      <c r="AH1283" s="304">
        <v>6.0537899999999999E-3</v>
      </c>
      <c r="AI1283" s="385">
        <v>2.8424999999999999E-2</v>
      </c>
      <c r="AJ1283" s="332">
        <v>264</v>
      </c>
      <c r="AK1283" s="304">
        <f t="shared" si="363"/>
        <v>270</v>
      </c>
      <c r="AL1283" s="363">
        <v>0.43</v>
      </c>
      <c r="AM1283" s="389">
        <f t="shared" si="367"/>
        <v>353</v>
      </c>
      <c r="AN1283" s="363">
        <v>0.25</v>
      </c>
      <c r="AO1283" s="304"/>
      <c r="AP1283" s="312" t="s">
        <v>4980</v>
      </c>
      <c r="AQ1283" s="312"/>
      <c r="AR1283" s="312">
        <v>349</v>
      </c>
      <c r="AS1283" s="312">
        <v>338.53899999999999</v>
      </c>
      <c r="AT1283" s="312">
        <v>353</v>
      </c>
      <c r="AU1283" s="329">
        <f>VLOOKUP(C1283,[1]world!$A$2:$B$3555,2,FALSE)</f>
        <v>11</v>
      </c>
      <c r="AV1283" s="329">
        <v>328</v>
      </c>
      <c r="AW1283" s="304">
        <v>0.37</v>
      </c>
      <c r="AX1283" s="304">
        <v>60</v>
      </c>
      <c r="AY1283" s="304">
        <v>-999</v>
      </c>
      <c r="AZ1283" s="304">
        <v>320</v>
      </c>
      <c r="BA1283" s="304">
        <v>-999</v>
      </c>
      <c r="BB1283" s="304">
        <v>-999</v>
      </c>
      <c r="BC1283" s="304">
        <v>-999</v>
      </c>
      <c r="BD1283" s="304">
        <v>-999</v>
      </c>
      <c r="BE1283" s="304">
        <v>-999</v>
      </c>
      <c r="BF1283" s="304">
        <v>-999</v>
      </c>
      <c r="BG1283" s="304">
        <v>-999</v>
      </c>
      <c r="BH1283" s="304">
        <v>-999</v>
      </c>
      <c r="BI1283" s="304">
        <v>-999</v>
      </c>
      <c r="BJ1283" s="304">
        <v>4</v>
      </c>
      <c r="BK1283" s="304" t="s">
        <v>4954</v>
      </c>
      <c r="BL1283" s="304">
        <v>4</v>
      </c>
    </row>
    <row r="1284" spans="1:64" ht="15" hidden="1" customHeight="1" x14ac:dyDescent="0.2">
      <c r="A1284" s="304" t="s">
        <v>4917</v>
      </c>
      <c r="B1284" s="304" t="s">
        <v>5965</v>
      </c>
      <c r="C1284" s="304">
        <v>1300</v>
      </c>
      <c r="D1284" s="349" t="s">
        <v>1868</v>
      </c>
      <c r="E1284" s="309">
        <v>12951</v>
      </c>
      <c r="F1284" s="309"/>
      <c r="G1284" s="324">
        <v>33.670999999999999</v>
      </c>
      <c r="H1284" s="324">
        <v>-116.3</v>
      </c>
      <c r="I1284" s="324" t="s">
        <v>214</v>
      </c>
      <c r="J1284" s="368">
        <f t="shared" si="373"/>
        <v>363.97196564064672</v>
      </c>
      <c r="K1284" s="331">
        <f t="shared" si="374"/>
        <v>0.33046028505707004</v>
      </c>
      <c r="L1284" s="304" t="str">
        <f t="shared" ref="L1284:L1347" si="375">IF(J1284&lt;180,"E",IF(AND(J1284&gt;=180,J1284&lt;360),"D",IF(AND(J1284&gt;=360,J1284&lt;760),"C",IF(AND(J1284&gt;=760,J1284&lt;1500),"B",IF(J1284&gt;=1500,"A","-")))))</f>
        <v>C</v>
      </c>
      <c r="M1284" s="388" t="s">
        <v>6092</v>
      </c>
      <c r="N1284" s="304"/>
      <c r="O1284" s="356"/>
      <c r="P1284" s="356"/>
      <c r="Q1284" s="356"/>
      <c r="R1284" s="304"/>
      <c r="S1284" s="304"/>
      <c r="T1284" s="304"/>
      <c r="U1284" s="304"/>
      <c r="V1284" s="304"/>
      <c r="W1284" s="304" t="s">
        <v>401</v>
      </c>
      <c r="X1284" s="304" t="s">
        <v>206</v>
      </c>
      <c r="Y1284" s="366">
        <f t="shared" si="364"/>
        <v>338.6</v>
      </c>
      <c r="Z1284" s="304">
        <v>0.3</v>
      </c>
      <c r="AA1284" s="304"/>
      <c r="AB1284" s="304">
        <v>-999</v>
      </c>
      <c r="AC1284" s="304">
        <v>-999</v>
      </c>
      <c r="AD1284" s="366">
        <v>-999</v>
      </c>
      <c r="AE1284" s="304">
        <v>-999</v>
      </c>
      <c r="AF1284" s="304">
        <v>-999</v>
      </c>
      <c r="AG1284" s="304"/>
      <c r="AH1284" s="304">
        <v>2.9683299999999999E-2</v>
      </c>
      <c r="AI1284" s="385">
        <v>2.7459999999999998E-2</v>
      </c>
      <c r="AJ1284" s="332">
        <v>407</v>
      </c>
      <c r="AK1284" s="304">
        <f t="shared" ref="AK1284:AK1347" si="376">IF(AJ1284&lt;=180,180,IF(AND(AJ1284&gt;180,AJ1284&lt;240),210,IF(AND(AJ1284&gt;=240,AJ1284&lt;300),270,IF(AND(AJ1284&gt;=300,AJ1284&lt;360),270,IF(AND(AJ1284&gt;=360,AJ1284&lt;490),425,IF(AND(AJ1284&gt;=490,AJ1284&lt;620),555,IF(AND(AJ1284&gt;=620,AJ1284&lt;760),690,IF(AJ1284&gt;=760,760,"Error"))))))))</f>
        <v>425</v>
      </c>
      <c r="AL1284" s="363">
        <v>0.43</v>
      </c>
      <c r="AM1284" s="389">
        <f t="shared" si="367"/>
        <v>353</v>
      </c>
      <c r="AN1284" s="363">
        <v>0.25</v>
      </c>
      <c r="AO1284" s="304"/>
      <c r="AP1284" s="312" t="s">
        <v>4979</v>
      </c>
      <c r="AQ1284" s="312"/>
      <c r="AR1284" s="312">
        <v>354</v>
      </c>
      <c r="AS1284" s="312">
        <v>345.41899999999998</v>
      </c>
      <c r="AT1284" s="312">
        <v>353</v>
      </c>
      <c r="AU1284" s="329">
        <f>VLOOKUP(C1284,[1]world!$A$2:$B$3555,2,FALSE)</f>
        <v>8</v>
      </c>
      <c r="AV1284" s="329">
        <v>374</v>
      </c>
      <c r="AW1284" s="304">
        <v>0.37</v>
      </c>
      <c r="AX1284" s="304">
        <v>780</v>
      </c>
      <c r="AY1284" s="304">
        <v>-999</v>
      </c>
      <c r="AZ1284" s="304">
        <v>1480</v>
      </c>
      <c r="BA1284" s="304">
        <v>80</v>
      </c>
      <c r="BB1284" s="304">
        <v>-999</v>
      </c>
      <c r="BC1284" s="304">
        <v>80</v>
      </c>
      <c r="BD1284" s="304">
        <v>-999</v>
      </c>
      <c r="BE1284" s="304">
        <v>-999</v>
      </c>
      <c r="BF1284" s="304">
        <v>-999</v>
      </c>
      <c r="BG1284" s="304">
        <v>-999</v>
      </c>
      <c r="BH1284" s="304">
        <v>-999</v>
      </c>
      <c r="BI1284" s="304">
        <v>-999</v>
      </c>
      <c r="BJ1284" s="304">
        <v>3</v>
      </c>
      <c r="BK1284" s="304" t="s">
        <v>4954</v>
      </c>
      <c r="BL1284" s="304">
        <v>3</v>
      </c>
    </row>
    <row r="1285" spans="1:64" ht="15" hidden="1" customHeight="1" x14ac:dyDescent="0.2">
      <c r="A1285" s="304" t="s">
        <v>4917</v>
      </c>
      <c r="B1285" s="304" t="s">
        <v>5965</v>
      </c>
      <c r="C1285" s="304">
        <v>1301</v>
      </c>
      <c r="D1285" s="349" t="s">
        <v>1937</v>
      </c>
      <c r="E1285" s="309">
        <v>12952</v>
      </c>
      <c r="F1285" s="309"/>
      <c r="G1285" s="324">
        <v>33.758000000000003</v>
      </c>
      <c r="H1285" s="324">
        <v>-116.374</v>
      </c>
      <c r="I1285" s="324" t="s">
        <v>214</v>
      </c>
      <c r="J1285" s="368">
        <f>P1285</f>
        <v>277</v>
      </c>
      <c r="K1285" s="331">
        <v>0.1</v>
      </c>
      <c r="L1285" s="304" t="str">
        <f t="shared" si="375"/>
        <v>D</v>
      </c>
      <c r="M1285" s="388">
        <v>0</v>
      </c>
      <c r="N1285" s="304"/>
      <c r="O1285" s="356">
        <v>44</v>
      </c>
      <c r="P1285" s="356">
        <v>277</v>
      </c>
      <c r="Q1285" s="356"/>
      <c r="R1285" s="304" t="s">
        <v>4993</v>
      </c>
      <c r="S1285" s="304"/>
      <c r="T1285" s="304"/>
      <c r="U1285" s="304"/>
      <c r="V1285" s="304"/>
      <c r="W1285" s="304" t="s">
        <v>225</v>
      </c>
      <c r="X1285" s="304" t="s">
        <v>213</v>
      </c>
      <c r="Y1285" s="366">
        <f t="shared" ref="Y1285:Y1348" si="377">IF(X1285="A",506.6,IF(X1285="B",424.8,IF(X1285="C",338.6,IF(X1285="D",274.5,IF(X1285="E",181.5,"-")))))</f>
        <v>274.5</v>
      </c>
      <c r="Z1285" s="304">
        <v>0.3</v>
      </c>
      <c r="AA1285" s="304"/>
      <c r="AB1285" s="304">
        <v>-999</v>
      </c>
      <c r="AC1285" s="304">
        <v>-999</v>
      </c>
      <c r="AD1285" s="366">
        <v>-999</v>
      </c>
      <c r="AE1285" s="304">
        <v>-999</v>
      </c>
      <c r="AF1285" s="304">
        <v>-999</v>
      </c>
      <c r="AG1285" s="304"/>
      <c r="AH1285" s="304">
        <v>1.0862699999999999E-2</v>
      </c>
      <c r="AI1285" s="385">
        <v>3.7171200000000001E-2</v>
      </c>
      <c r="AJ1285" s="332">
        <v>306</v>
      </c>
      <c r="AK1285" s="304">
        <f t="shared" si="376"/>
        <v>270</v>
      </c>
      <c r="AL1285" s="363"/>
      <c r="AM1285" s="389">
        <f t="shared" si="367"/>
        <v>353</v>
      </c>
      <c r="AN1285" s="363">
        <v>0.25</v>
      </c>
      <c r="AO1285" s="304"/>
      <c r="AP1285" s="312" t="s">
        <v>4984</v>
      </c>
      <c r="AQ1285" s="312"/>
      <c r="AR1285" s="312">
        <v>209</v>
      </c>
      <c r="AS1285" s="312">
        <v>207.46899999999999</v>
      </c>
      <c r="AT1285" s="312">
        <v>353</v>
      </c>
      <c r="AU1285" s="329">
        <f>VLOOKUP(C1285,[1]world!$A$2:$B$3555,2,FALSE)</f>
        <v>7</v>
      </c>
      <c r="AV1285" s="329">
        <v>388</v>
      </c>
      <c r="AW1285" s="304"/>
      <c r="AX1285" s="304">
        <v>640</v>
      </c>
      <c r="AY1285" s="304">
        <v>-999</v>
      </c>
      <c r="AZ1285" s="304">
        <v>640</v>
      </c>
      <c r="BA1285" s="304">
        <v>800</v>
      </c>
      <c r="BB1285" s="304">
        <v>-999</v>
      </c>
      <c r="BC1285" s="304">
        <v>800</v>
      </c>
      <c r="BD1285" s="304">
        <v>-999</v>
      </c>
      <c r="BE1285" s="304">
        <v>-999</v>
      </c>
      <c r="BF1285" s="304">
        <v>-999</v>
      </c>
      <c r="BG1285" s="304">
        <v>-999</v>
      </c>
      <c r="BH1285" s="304">
        <v>-999</v>
      </c>
      <c r="BI1285" s="304">
        <v>-999</v>
      </c>
      <c r="BJ1285" s="304">
        <v>3</v>
      </c>
      <c r="BK1285" s="304" t="s">
        <v>4954</v>
      </c>
      <c r="BL1285" s="304">
        <v>3</v>
      </c>
    </row>
    <row r="1286" spans="1:64" ht="15" hidden="1" customHeight="1" x14ac:dyDescent="0.2">
      <c r="A1286" s="304" t="s">
        <v>4917</v>
      </c>
      <c r="B1286" s="304" t="s">
        <v>5965</v>
      </c>
      <c r="C1286" s="304">
        <v>1302</v>
      </c>
      <c r="D1286" s="349" t="s">
        <v>1964</v>
      </c>
      <c r="E1286" s="309">
        <v>12953</v>
      </c>
      <c r="F1286" s="309"/>
      <c r="G1286" s="324">
        <v>33.786999999999999</v>
      </c>
      <c r="H1286" s="324">
        <v>-116.41</v>
      </c>
      <c r="I1286" s="324" t="s">
        <v>232</v>
      </c>
      <c r="J1286" s="368">
        <f t="shared" ref="J1286:J1293" si="378">EXP(0.35*LN(AM1286)+0.24*LN(Y1286)+0.2*LN(AJ1286)+0.21*LN(AV1286))</f>
        <v>294.3665259433339</v>
      </c>
      <c r="K1286" s="331">
        <f t="shared" ref="K1286:K1293" si="379">SQRT(0.35*AN1286^2+0.24*Z1286^2+0.2*AL1286^2+0.21*AW1286^2)</f>
        <v>0.33046028505707004</v>
      </c>
      <c r="L1286" s="304" t="str">
        <f t="shared" si="375"/>
        <v>D</v>
      </c>
      <c r="M1286" s="388" t="s">
        <v>6092</v>
      </c>
      <c r="N1286" s="304"/>
      <c r="O1286" s="356"/>
      <c r="P1286" s="356"/>
      <c r="Q1286" s="356"/>
      <c r="R1286" s="304"/>
      <c r="S1286" s="304"/>
      <c r="T1286" s="304"/>
      <c r="U1286" s="304"/>
      <c r="V1286" s="304"/>
      <c r="W1286" s="304" t="s">
        <v>286</v>
      </c>
      <c r="X1286" s="304" t="s">
        <v>213</v>
      </c>
      <c r="Y1286" s="366">
        <f t="shared" si="377"/>
        <v>274.5</v>
      </c>
      <c r="Z1286" s="304">
        <v>0.3</v>
      </c>
      <c r="AA1286" s="304"/>
      <c r="AB1286" s="304">
        <v>-999</v>
      </c>
      <c r="AC1286" s="304">
        <v>-999</v>
      </c>
      <c r="AD1286" s="366">
        <v>-999</v>
      </c>
      <c r="AE1286" s="304">
        <v>-999</v>
      </c>
      <c r="AF1286" s="304">
        <v>-999</v>
      </c>
      <c r="AG1286" s="304"/>
      <c r="AH1286" s="304">
        <v>6.4715399999999996E-3</v>
      </c>
      <c r="AI1286" s="385">
        <v>1.0103599999999999E-2</v>
      </c>
      <c r="AJ1286" s="332">
        <v>267</v>
      </c>
      <c r="AK1286" s="304">
        <f t="shared" si="376"/>
        <v>270</v>
      </c>
      <c r="AL1286" s="363">
        <v>0.43</v>
      </c>
      <c r="AM1286" s="389">
        <f t="shared" si="367"/>
        <v>306</v>
      </c>
      <c r="AN1286" s="363">
        <v>0.25</v>
      </c>
      <c r="AO1286" s="304"/>
      <c r="AP1286" s="312" t="s">
        <v>4984</v>
      </c>
      <c r="AQ1286" s="312"/>
      <c r="AR1286" s="312">
        <v>209</v>
      </c>
      <c r="AS1286" s="312">
        <v>207.46899999999999</v>
      </c>
      <c r="AT1286" s="312">
        <v>306</v>
      </c>
      <c r="AU1286" s="329">
        <f>VLOOKUP(C1286,[1]world!$A$2:$B$3555,2,FALSE)</f>
        <v>11</v>
      </c>
      <c r="AV1286" s="329">
        <v>328</v>
      </c>
      <c r="AW1286" s="304">
        <v>0.37</v>
      </c>
      <c r="AX1286" s="304">
        <v>560</v>
      </c>
      <c r="AY1286" s="304">
        <v>-999</v>
      </c>
      <c r="AZ1286" s="304">
        <v>560</v>
      </c>
      <c r="BA1286" s="304">
        <v>1000</v>
      </c>
      <c r="BB1286" s="304">
        <v>-999</v>
      </c>
      <c r="BC1286" s="304">
        <v>1000</v>
      </c>
      <c r="BD1286" s="304">
        <v>-999</v>
      </c>
      <c r="BE1286" s="304">
        <v>-999</v>
      </c>
      <c r="BF1286" s="304">
        <v>-999</v>
      </c>
      <c r="BG1286" s="304">
        <v>-999</v>
      </c>
      <c r="BH1286" s="304">
        <v>-999</v>
      </c>
      <c r="BI1286" s="304">
        <v>-999</v>
      </c>
      <c r="BJ1286" s="304">
        <v>3</v>
      </c>
      <c r="BK1286" s="304" t="s">
        <v>4954</v>
      </c>
      <c r="BL1286" s="304">
        <v>3</v>
      </c>
    </row>
    <row r="1287" spans="1:64" ht="15" hidden="1" customHeight="1" x14ac:dyDescent="0.2">
      <c r="A1287" s="304" t="s">
        <v>4917</v>
      </c>
      <c r="B1287" s="304" t="s">
        <v>5965</v>
      </c>
      <c r="C1287" s="304">
        <v>1303</v>
      </c>
      <c r="D1287" s="349" t="s">
        <v>1907</v>
      </c>
      <c r="E1287" s="309">
        <v>12966</v>
      </c>
      <c r="F1287" s="309"/>
      <c r="G1287" s="324">
        <v>33.722999999999999</v>
      </c>
      <c r="H1287" s="324">
        <v>-116.33799999999999</v>
      </c>
      <c r="I1287" s="324" t="s">
        <v>214</v>
      </c>
      <c r="J1287" s="368">
        <f t="shared" si="378"/>
        <v>313.52616464057621</v>
      </c>
      <c r="K1287" s="331">
        <f t="shared" si="379"/>
        <v>0.33046028505707004</v>
      </c>
      <c r="L1287" s="304" t="str">
        <f t="shared" si="375"/>
        <v>D</v>
      </c>
      <c r="M1287" s="388" t="s">
        <v>6092</v>
      </c>
      <c r="N1287" s="304"/>
      <c r="O1287" s="356"/>
      <c r="P1287" s="356"/>
      <c r="Q1287" s="356"/>
      <c r="R1287" s="304"/>
      <c r="S1287" s="304"/>
      <c r="T1287" s="304"/>
      <c r="U1287" s="304"/>
      <c r="V1287" s="304"/>
      <c r="W1287" s="304" t="s">
        <v>225</v>
      </c>
      <c r="X1287" s="304" t="s">
        <v>213</v>
      </c>
      <c r="Y1287" s="366">
        <f t="shared" si="377"/>
        <v>274.5</v>
      </c>
      <c r="Z1287" s="304">
        <v>0.3</v>
      </c>
      <c r="AA1287" s="304"/>
      <c r="AB1287" s="304">
        <v>-999</v>
      </c>
      <c r="AC1287" s="304">
        <v>-999</v>
      </c>
      <c r="AD1287" s="366">
        <v>-999</v>
      </c>
      <c r="AE1287" s="304">
        <v>-999</v>
      </c>
      <c r="AF1287" s="304">
        <v>-999</v>
      </c>
      <c r="AG1287" s="304"/>
      <c r="AH1287" s="304">
        <v>8.3308800000000006E-3</v>
      </c>
      <c r="AI1287" s="385">
        <v>4.1328500000000004E-2</v>
      </c>
      <c r="AJ1287" s="332">
        <v>285</v>
      </c>
      <c r="AK1287" s="304">
        <f t="shared" si="376"/>
        <v>270</v>
      </c>
      <c r="AL1287" s="363">
        <v>0.43</v>
      </c>
      <c r="AM1287" s="389">
        <f t="shared" si="367"/>
        <v>353</v>
      </c>
      <c r="AN1287" s="363">
        <v>0.25</v>
      </c>
      <c r="AO1287" s="304"/>
      <c r="AP1287" s="312" t="s">
        <v>4984</v>
      </c>
      <c r="AQ1287" s="312"/>
      <c r="AR1287" s="312">
        <v>209</v>
      </c>
      <c r="AS1287" s="312">
        <v>207.46899999999999</v>
      </c>
      <c r="AT1287" s="312">
        <v>353</v>
      </c>
      <c r="AU1287" s="329">
        <f>VLOOKUP(C1287,[1]world!$A$2:$B$3555,2,FALSE)</f>
        <v>11</v>
      </c>
      <c r="AV1287" s="329">
        <v>328</v>
      </c>
      <c r="AW1287" s="304">
        <v>0.37</v>
      </c>
      <c r="AX1287" s="304">
        <v>800</v>
      </c>
      <c r="AY1287" s="304">
        <v>-999</v>
      </c>
      <c r="AZ1287" s="304">
        <v>1100</v>
      </c>
      <c r="BA1287" s="304">
        <v>520</v>
      </c>
      <c r="BB1287" s="304">
        <v>-999</v>
      </c>
      <c r="BC1287" s="304">
        <v>520</v>
      </c>
      <c r="BD1287" s="304">
        <v>-999</v>
      </c>
      <c r="BE1287" s="304">
        <v>-999</v>
      </c>
      <c r="BF1287" s="304">
        <v>-999</v>
      </c>
      <c r="BG1287" s="304">
        <v>-999</v>
      </c>
      <c r="BH1287" s="304">
        <v>-999</v>
      </c>
      <c r="BI1287" s="304">
        <v>-999</v>
      </c>
      <c r="BJ1287" s="304">
        <v>3</v>
      </c>
      <c r="BK1287" s="304" t="s">
        <v>4954</v>
      </c>
      <c r="BL1287" s="304">
        <v>3</v>
      </c>
    </row>
    <row r="1288" spans="1:64" ht="15" hidden="1" customHeight="1" x14ac:dyDescent="0.2">
      <c r="A1288" s="304" t="s">
        <v>4922</v>
      </c>
      <c r="B1288" s="304" t="s">
        <v>5965</v>
      </c>
      <c r="C1288" s="304">
        <v>1304</v>
      </c>
      <c r="D1288" s="349" t="s">
        <v>2008</v>
      </c>
      <c r="E1288" s="309">
        <v>13066</v>
      </c>
      <c r="F1288" s="309"/>
      <c r="G1288" s="324">
        <v>33.840000000000003</v>
      </c>
      <c r="H1288" s="324">
        <v>-117.95699999999999</v>
      </c>
      <c r="I1288" s="324" t="s">
        <v>232</v>
      </c>
      <c r="J1288" s="368">
        <f t="shared" si="378"/>
        <v>272.38441336127261</v>
      </c>
      <c r="K1288" s="331">
        <f t="shared" si="379"/>
        <v>0.29539634391779462</v>
      </c>
      <c r="L1288" s="304" t="str">
        <f t="shared" si="375"/>
        <v>D</v>
      </c>
      <c r="M1288" s="388" t="s">
        <v>6092</v>
      </c>
      <c r="N1288" s="304"/>
      <c r="O1288" s="356"/>
      <c r="P1288" s="356"/>
      <c r="Q1288" s="356"/>
      <c r="R1288" s="304"/>
      <c r="S1288" s="304"/>
      <c r="T1288" s="304"/>
      <c r="U1288" s="304"/>
      <c r="V1288" s="304"/>
      <c r="W1288" s="304" t="s">
        <v>286</v>
      </c>
      <c r="X1288" s="304" t="s">
        <v>213</v>
      </c>
      <c r="Y1288" s="366">
        <f t="shared" si="377"/>
        <v>274.5</v>
      </c>
      <c r="Z1288" s="304">
        <v>0.3</v>
      </c>
      <c r="AA1288" s="304"/>
      <c r="AB1288" s="304">
        <v>-999</v>
      </c>
      <c r="AC1288" s="304">
        <v>-999</v>
      </c>
      <c r="AD1288" s="366">
        <v>-999</v>
      </c>
      <c r="AE1288" s="304">
        <v>-999</v>
      </c>
      <c r="AF1288" s="304">
        <v>-999</v>
      </c>
      <c r="AG1288" s="304"/>
      <c r="AH1288" s="304">
        <v>4.0398700000000001E-3</v>
      </c>
      <c r="AI1288" s="385">
        <v>1.9109600000000001E-2</v>
      </c>
      <c r="AJ1288" s="332">
        <v>245</v>
      </c>
      <c r="AK1288" s="304">
        <f t="shared" si="376"/>
        <v>270</v>
      </c>
      <c r="AL1288" s="363">
        <v>0.43</v>
      </c>
      <c r="AM1288" s="389">
        <f t="shared" si="367"/>
        <v>306</v>
      </c>
      <c r="AN1288" s="363">
        <v>0.25</v>
      </c>
      <c r="AO1288" s="304"/>
      <c r="AP1288" s="312" t="s">
        <v>6119</v>
      </c>
      <c r="AQ1288" s="312"/>
      <c r="AR1288" s="312">
        <v>280</v>
      </c>
      <c r="AS1288" s="312">
        <v>270.19</v>
      </c>
      <c r="AT1288" s="312">
        <v>306</v>
      </c>
      <c r="AU1288" s="329">
        <f>VLOOKUP(C1288,[1]world!$A$2:$B$3555,2,FALSE)</f>
        <v>16</v>
      </c>
      <c r="AV1288" s="329">
        <v>246</v>
      </c>
      <c r="AW1288" s="304">
        <v>0.18</v>
      </c>
      <c r="AX1288" s="304">
        <v>1000</v>
      </c>
      <c r="AY1288" s="304">
        <v>-999</v>
      </c>
      <c r="AZ1288" s="304">
        <v>3700</v>
      </c>
      <c r="BA1288" s="304">
        <v>620</v>
      </c>
      <c r="BB1288" s="304">
        <v>-999</v>
      </c>
      <c r="BC1288" s="304">
        <v>4360</v>
      </c>
      <c r="BD1288" s="304">
        <v>-999</v>
      </c>
      <c r="BE1288" s="304">
        <v>-999</v>
      </c>
      <c r="BF1288" s="304">
        <v>-999</v>
      </c>
      <c r="BG1288" s="304">
        <v>-999</v>
      </c>
      <c r="BH1288" s="304">
        <v>-999</v>
      </c>
      <c r="BI1288" s="304">
        <v>-999</v>
      </c>
      <c r="BJ1288" s="304">
        <v>3</v>
      </c>
      <c r="BK1288" s="304" t="s">
        <v>4954</v>
      </c>
      <c r="BL1288" s="304">
        <v>3</v>
      </c>
    </row>
    <row r="1289" spans="1:64" ht="15" hidden="1" customHeight="1" x14ac:dyDescent="0.2">
      <c r="A1289" s="304" t="s">
        <v>4917</v>
      </c>
      <c r="B1289" s="304" t="s">
        <v>5965</v>
      </c>
      <c r="C1289" s="304">
        <v>1305</v>
      </c>
      <c r="D1289" s="349" t="s">
        <v>2024</v>
      </c>
      <c r="E1289" s="309">
        <v>13068</v>
      </c>
      <c r="F1289" s="309"/>
      <c r="G1289" s="324">
        <v>33.863</v>
      </c>
      <c r="H1289" s="324">
        <v>-117.742</v>
      </c>
      <c r="I1289" s="324" t="s">
        <v>232</v>
      </c>
      <c r="J1289" s="368">
        <f t="shared" si="378"/>
        <v>443.01030511980503</v>
      </c>
      <c r="K1289" s="331">
        <f t="shared" si="379"/>
        <v>0.37715248905449367</v>
      </c>
      <c r="L1289" s="304" t="str">
        <f t="shared" si="375"/>
        <v>C</v>
      </c>
      <c r="M1289" s="388" t="s">
        <v>6092</v>
      </c>
      <c r="N1289" s="304"/>
      <c r="O1289" s="356"/>
      <c r="P1289" s="356"/>
      <c r="Q1289" s="356"/>
      <c r="R1289" s="304"/>
      <c r="S1289" s="304"/>
      <c r="T1289" s="304"/>
      <c r="U1289" s="304"/>
      <c r="V1289" s="304"/>
      <c r="W1289" s="310" t="s">
        <v>1902</v>
      </c>
      <c r="X1289" s="304" t="s">
        <v>232</v>
      </c>
      <c r="Y1289" s="366">
        <f t="shared" si="377"/>
        <v>506.6</v>
      </c>
      <c r="Z1289" s="304">
        <v>0.4</v>
      </c>
      <c r="AA1289" s="304"/>
      <c r="AB1289" s="304">
        <v>-999</v>
      </c>
      <c r="AC1289" s="304">
        <v>-999</v>
      </c>
      <c r="AD1289" s="366">
        <v>-999</v>
      </c>
      <c r="AE1289" s="304">
        <v>-999</v>
      </c>
      <c r="AF1289" s="304">
        <v>-999</v>
      </c>
      <c r="AG1289" s="304"/>
      <c r="AH1289" s="304">
        <v>6.2471199999999998E-2</v>
      </c>
      <c r="AI1289" s="312"/>
      <c r="AJ1289" s="332">
        <v>522</v>
      </c>
      <c r="AK1289" s="304">
        <f t="shared" si="376"/>
        <v>555</v>
      </c>
      <c r="AL1289" s="363">
        <v>0.43</v>
      </c>
      <c r="AM1289" s="389">
        <f t="shared" ref="AM1289:AM1352" si="380">IF(AT1289&lt;&gt;"",AT1289,IF(AND(AT1289="",AR1289=""),"",AR1289))</f>
        <v>390</v>
      </c>
      <c r="AN1289" s="304">
        <v>0.33</v>
      </c>
      <c r="AO1289" s="304"/>
      <c r="AP1289" s="312" t="s">
        <v>1903</v>
      </c>
      <c r="AQ1289" s="312"/>
      <c r="AR1289" s="312">
        <v>390</v>
      </c>
      <c r="AS1289" s="312">
        <v>376.07299999999998</v>
      </c>
      <c r="AT1289" s="312"/>
      <c r="AU1289" s="329">
        <f>VLOOKUP(C1289,[1]world!$A$2:$B$3555,2,FALSE)</f>
        <v>5</v>
      </c>
      <c r="AV1289" s="329">
        <v>402</v>
      </c>
      <c r="AW1289" s="304">
        <v>0.37</v>
      </c>
      <c r="AX1289" s="304">
        <v>820</v>
      </c>
      <c r="AY1289" s="304">
        <v>-999</v>
      </c>
      <c r="AZ1289" s="304">
        <v>3120</v>
      </c>
      <c r="BA1289" s="304">
        <v>320</v>
      </c>
      <c r="BB1289" s="304">
        <v>-999</v>
      </c>
      <c r="BC1289" s="304">
        <v>2360</v>
      </c>
      <c r="BD1289" s="304">
        <v>-999</v>
      </c>
      <c r="BE1289" s="304">
        <v>-999</v>
      </c>
      <c r="BF1289" s="304">
        <v>-999</v>
      </c>
      <c r="BG1289" s="304">
        <v>-999</v>
      </c>
      <c r="BH1289" s="304">
        <v>-999</v>
      </c>
      <c r="BI1289" s="304">
        <v>-999</v>
      </c>
      <c r="BJ1289" s="304">
        <v>3</v>
      </c>
      <c r="BK1289" s="304" t="s">
        <v>4954</v>
      </c>
      <c r="BL1289" s="304">
        <v>3</v>
      </c>
    </row>
    <row r="1290" spans="1:64" ht="15" hidden="1" customHeight="1" x14ac:dyDescent="0.2">
      <c r="A1290" s="304" t="s">
        <v>4917</v>
      </c>
      <c r="B1290" s="304" t="s">
        <v>5965</v>
      </c>
      <c r="C1290" s="304">
        <v>1306</v>
      </c>
      <c r="D1290" s="349" t="s">
        <v>2070</v>
      </c>
      <c r="E1290" s="309">
        <v>13079</v>
      </c>
      <c r="F1290" s="309"/>
      <c r="G1290" s="324">
        <v>33.917000000000002</v>
      </c>
      <c r="H1290" s="324">
        <v>-117.443</v>
      </c>
      <c r="I1290" s="324" t="s">
        <v>214</v>
      </c>
      <c r="J1290" s="368">
        <f t="shared" si="378"/>
        <v>338.86593644223638</v>
      </c>
      <c r="K1290" s="331">
        <f t="shared" si="379"/>
        <v>0.33046028505707004</v>
      </c>
      <c r="L1290" s="304" t="str">
        <f t="shared" si="375"/>
        <v>D</v>
      </c>
      <c r="M1290" s="388" t="s">
        <v>6092</v>
      </c>
      <c r="N1290" s="304"/>
      <c r="O1290" s="356"/>
      <c r="P1290" s="356"/>
      <c r="Q1290" s="356"/>
      <c r="R1290" s="304"/>
      <c r="S1290" s="304"/>
      <c r="T1290" s="304"/>
      <c r="U1290" s="304"/>
      <c r="V1290" s="304"/>
      <c r="W1290" s="304" t="s">
        <v>273</v>
      </c>
      <c r="X1290" s="304" t="s">
        <v>213</v>
      </c>
      <c r="Y1290" s="366">
        <f t="shared" si="377"/>
        <v>274.5</v>
      </c>
      <c r="Z1290" s="304">
        <v>0.3</v>
      </c>
      <c r="AA1290" s="304"/>
      <c r="AB1290" s="304">
        <v>-999</v>
      </c>
      <c r="AC1290" s="304">
        <v>-999</v>
      </c>
      <c r="AD1290" s="366">
        <v>-999</v>
      </c>
      <c r="AE1290" s="304">
        <v>-999</v>
      </c>
      <c r="AF1290" s="304">
        <v>-999</v>
      </c>
      <c r="AG1290" s="304"/>
      <c r="AH1290" s="304">
        <v>1.00073E-2</v>
      </c>
      <c r="AI1290" s="312"/>
      <c r="AJ1290" s="332">
        <v>300</v>
      </c>
      <c r="AK1290" s="304">
        <f t="shared" si="376"/>
        <v>270</v>
      </c>
      <c r="AL1290" s="363">
        <v>0.43</v>
      </c>
      <c r="AM1290" s="389">
        <f t="shared" si="380"/>
        <v>387</v>
      </c>
      <c r="AN1290" s="363">
        <v>0.25</v>
      </c>
      <c r="AO1290" s="304"/>
      <c r="AP1290" s="312" t="s">
        <v>1600</v>
      </c>
      <c r="AQ1290" s="312"/>
      <c r="AR1290" s="312">
        <v>387</v>
      </c>
      <c r="AS1290" s="312">
        <v>370.78899999999999</v>
      </c>
      <c r="AT1290" s="312"/>
      <c r="AU1290" s="329">
        <f>VLOOKUP(C1290,[1]world!$A$2:$B$3555,2,FALSE)</f>
        <v>7</v>
      </c>
      <c r="AV1290" s="329">
        <v>388</v>
      </c>
      <c r="AW1290" s="304">
        <v>0.37</v>
      </c>
      <c r="AX1290" s="304">
        <v>60</v>
      </c>
      <c r="AY1290" s="304">
        <v>-999</v>
      </c>
      <c r="AZ1290" s="304">
        <v>240</v>
      </c>
      <c r="BA1290" s="304">
        <v>320</v>
      </c>
      <c r="BB1290" s="304">
        <v>-999</v>
      </c>
      <c r="BC1290" s="304">
        <v>320</v>
      </c>
      <c r="BD1290" s="304">
        <v>-999</v>
      </c>
      <c r="BE1290" s="304">
        <v>-999</v>
      </c>
      <c r="BF1290" s="304">
        <v>-999</v>
      </c>
      <c r="BG1290" s="304">
        <v>-999</v>
      </c>
      <c r="BH1290" s="304">
        <v>-999</v>
      </c>
      <c r="BI1290" s="304">
        <v>-999</v>
      </c>
      <c r="BJ1290" s="304">
        <v>3</v>
      </c>
      <c r="BK1290" s="304" t="s">
        <v>4954</v>
      </c>
      <c r="BL1290" s="304">
        <v>3</v>
      </c>
    </row>
    <row r="1291" spans="1:64" ht="15" hidden="1" customHeight="1" x14ac:dyDescent="0.2">
      <c r="A1291" s="304" t="s">
        <v>4917</v>
      </c>
      <c r="B1291" s="304" t="s">
        <v>5965</v>
      </c>
      <c r="C1291" s="304">
        <v>1307</v>
      </c>
      <c r="D1291" s="349" t="s">
        <v>2111</v>
      </c>
      <c r="E1291" s="309">
        <v>13080</v>
      </c>
      <c r="F1291" s="309"/>
      <c r="G1291" s="324">
        <v>33.968000000000004</v>
      </c>
      <c r="H1291" s="324">
        <v>-117.252</v>
      </c>
      <c r="I1291" s="324" t="s">
        <v>232</v>
      </c>
      <c r="J1291" s="368">
        <f t="shared" si="378"/>
        <v>421.07380168719476</v>
      </c>
      <c r="K1291" s="331">
        <f t="shared" si="379"/>
        <v>0.33046028505707004</v>
      </c>
      <c r="L1291" s="304" t="str">
        <f t="shared" si="375"/>
        <v>C</v>
      </c>
      <c r="M1291" s="388" t="s">
        <v>6092</v>
      </c>
      <c r="N1291" s="304"/>
      <c r="O1291" s="356"/>
      <c r="P1291" s="356"/>
      <c r="Q1291" s="356"/>
      <c r="R1291" s="304"/>
      <c r="S1291" s="304"/>
      <c r="T1291" s="304"/>
      <c r="U1291" s="304"/>
      <c r="V1291" s="304"/>
      <c r="W1291" s="304" t="s">
        <v>583</v>
      </c>
      <c r="X1291" s="304" t="s">
        <v>205</v>
      </c>
      <c r="Y1291" s="366">
        <f t="shared" si="377"/>
        <v>424.8</v>
      </c>
      <c r="Z1291" s="304">
        <v>0.3</v>
      </c>
      <c r="AA1291" s="304"/>
      <c r="AB1291" s="304">
        <v>-999</v>
      </c>
      <c r="AC1291" s="304">
        <v>-999</v>
      </c>
      <c r="AD1291" s="366">
        <v>-999</v>
      </c>
      <c r="AE1291" s="304">
        <v>-999</v>
      </c>
      <c r="AF1291" s="304">
        <v>-999</v>
      </c>
      <c r="AG1291" s="304"/>
      <c r="AH1291" s="304">
        <v>3.5354499999999997E-2</v>
      </c>
      <c r="AI1291" s="385">
        <v>7.2374400000000005E-2</v>
      </c>
      <c r="AJ1291" s="332">
        <v>431</v>
      </c>
      <c r="AK1291" s="304">
        <f t="shared" si="376"/>
        <v>425</v>
      </c>
      <c r="AL1291" s="363">
        <v>0.43</v>
      </c>
      <c r="AM1291" s="389">
        <f t="shared" si="380"/>
        <v>353</v>
      </c>
      <c r="AN1291" s="363">
        <v>0.25</v>
      </c>
      <c r="AO1291" s="304"/>
      <c r="AP1291" s="312" t="s">
        <v>4980</v>
      </c>
      <c r="AQ1291" s="312"/>
      <c r="AR1291" s="312">
        <v>349</v>
      </c>
      <c r="AS1291" s="312">
        <v>338.53899999999999</v>
      </c>
      <c r="AT1291" s="312">
        <v>353</v>
      </c>
      <c r="AU1291" s="329">
        <f>VLOOKUP(C1291,[1]world!$A$2:$B$3555,2,FALSE)</f>
        <v>3</v>
      </c>
      <c r="AV1291" s="329">
        <v>547</v>
      </c>
      <c r="AW1291" s="304">
        <v>0.37</v>
      </c>
      <c r="AX1291" s="304">
        <v>60</v>
      </c>
      <c r="AY1291" s="304">
        <v>-999</v>
      </c>
      <c r="AZ1291" s="304">
        <v>260</v>
      </c>
      <c r="BA1291" s="304">
        <v>-999</v>
      </c>
      <c r="BB1291" s="304">
        <v>-999</v>
      </c>
      <c r="BC1291" s="304">
        <v>-999</v>
      </c>
      <c r="BD1291" s="304">
        <v>-999</v>
      </c>
      <c r="BE1291" s="304">
        <v>-999</v>
      </c>
      <c r="BF1291" s="304">
        <v>-999</v>
      </c>
      <c r="BG1291" s="304">
        <v>-999</v>
      </c>
      <c r="BH1291" s="304">
        <v>-999</v>
      </c>
      <c r="BI1291" s="304">
        <v>-999</v>
      </c>
      <c r="BJ1291" s="304">
        <v>4</v>
      </c>
      <c r="BK1291" s="304" t="s">
        <v>4954</v>
      </c>
      <c r="BL1291" s="304">
        <v>4</v>
      </c>
    </row>
    <row r="1292" spans="1:64" ht="15" hidden="1" customHeight="1" x14ac:dyDescent="0.2">
      <c r="A1292" s="304" t="s">
        <v>4917</v>
      </c>
      <c r="B1292" s="304" t="s">
        <v>5965</v>
      </c>
      <c r="C1292" s="304">
        <v>1308</v>
      </c>
      <c r="D1292" s="349" t="s">
        <v>1932</v>
      </c>
      <c r="E1292" s="309">
        <v>13093</v>
      </c>
      <c r="F1292" s="309"/>
      <c r="G1292" s="324">
        <v>33.750999999999998</v>
      </c>
      <c r="H1292" s="324">
        <v>-117.015</v>
      </c>
      <c r="I1292" s="324" t="s">
        <v>214</v>
      </c>
      <c r="J1292" s="368">
        <f t="shared" si="378"/>
        <v>326.94225011828962</v>
      </c>
      <c r="K1292" s="331">
        <f t="shared" si="379"/>
        <v>0.33046028505707004</v>
      </c>
      <c r="L1292" s="304" t="str">
        <f t="shared" si="375"/>
        <v>D</v>
      </c>
      <c r="M1292" s="388" t="s">
        <v>6092</v>
      </c>
      <c r="N1292" s="304"/>
      <c r="O1292" s="356"/>
      <c r="P1292" s="356"/>
      <c r="Q1292" s="356"/>
      <c r="R1292" s="304"/>
      <c r="S1292" s="304"/>
      <c r="T1292" s="304"/>
      <c r="U1292" s="304"/>
      <c r="V1292" s="304"/>
      <c r="W1292" s="304" t="s">
        <v>235</v>
      </c>
      <c r="X1292" s="304" t="s">
        <v>205</v>
      </c>
      <c r="Y1292" s="366">
        <f t="shared" si="377"/>
        <v>424.8</v>
      </c>
      <c r="Z1292" s="304">
        <v>0.3</v>
      </c>
      <c r="AA1292" s="304"/>
      <c r="AB1292" s="304">
        <v>-999</v>
      </c>
      <c r="AC1292" s="304">
        <v>-999</v>
      </c>
      <c r="AD1292" s="366">
        <v>-999</v>
      </c>
      <c r="AE1292" s="304">
        <v>-999</v>
      </c>
      <c r="AF1292" s="304">
        <v>-999</v>
      </c>
      <c r="AG1292" s="304"/>
      <c r="AH1292" s="304">
        <v>2.6484999999999998E-3</v>
      </c>
      <c r="AI1292" s="385">
        <v>1.0652500000000001E-2</v>
      </c>
      <c r="AJ1292" s="332">
        <v>224</v>
      </c>
      <c r="AK1292" s="304">
        <f t="shared" si="376"/>
        <v>210</v>
      </c>
      <c r="AL1292" s="363">
        <v>0.43</v>
      </c>
      <c r="AM1292" s="389">
        <f t="shared" si="380"/>
        <v>306</v>
      </c>
      <c r="AN1292" s="363">
        <v>0.25</v>
      </c>
      <c r="AO1292" s="304"/>
      <c r="AP1292" s="312" t="s">
        <v>4980</v>
      </c>
      <c r="AQ1292" s="312"/>
      <c r="AR1292" s="312">
        <v>349</v>
      </c>
      <c r="AS1292" s="312">
        <v>338.53899999999999</v>
      </c>
      <c r="AT1292" s="312">
        <v>306</v>
      </c>
      <c r="AU1292" s="329">
        <f>VLOOKUP(C1292,[1]world!$A$2:$B$3555,2,FALSE)</f>
        <v>7</v>
      </c>
      <c r="AV1292" s="329">
        <v>388</v>
      </c>
      <c r="AW1292" s="304">
        <v>0.37</v>
      </c>
      <c r="AX1292" s="304">
        <v>60</v>
      </c>
      <c r="AY1292" s="304">
        <v>-999</v>
      </c>
      <c r="AZ1292" s="304">
        <v>300</v>
      </c>
      <c r="BA1292" s="304">
        <v>-999</v>
      </c>
      <c r="BB1292" s="304">
        <v>-999</v>
      </c>
      <c r="BC1292" s="304">
        <v>-999</v>
      </c>
      <c r="BD1292" s="304">
        <v>-999</v>
      </c>
      <c r="BE1292" s="304">
        <v>-999</v>
      </c>
      <c r="BF1292" s="304">
        <v>-999</v>
      </c>
      <c r="BG1292" s="304">
        <v>-999</v>
      </c>
      <c r="BH1292" s="304">
        <v>-999</v>
      </c>
      <c r="BI1292" s="304">
        <v>-999</v>
      </c>
      <c r="BJ1292" s="304">
        <v>4</v>
      </c>
      <c r="BK1292" s="304" t="s">
        <v>4954</v>
      </c>
      <c r="BL1292" s="304">
        <v>4</v>
      </c>
    </row>
    <row r="1293" spans="1:64" ht="15" hidden="1" customHeight="1" x14ac:dyDescent="0.2">
      <c r="A1293" s="304" t="s">
        <v>4917</v>
      </c>
      <c r="B1293" s="304" t="s">
        <v>5965</v>
      </c>
      <c r="C1293" s="304">
        <v>1309</v>
      </c>
      <c r="D1293" s="349" t="s">
        <v>1987</v>
      </c>
      <c r="E1293" s="309">
        <v>13095</v>
      </c>
      <c r="F1293" s="309"/>
      <c r="G1293" s="324">
        <v>33.817999999999998</v>
      </c>
      <c r="H1293" s="324">
        <v>-117.312</v>
      </c>
      <c r="I1293" s="324" t="s">
        <v>232</v>
      </c>
      <c r="J1293" s="368">
        <f t="shared" si="378"/>
        <v>599.18372361056095</v>
      </c>
      <c r="K1293" s="331">
        <f t="shared" si="379"/>
        <v>0.40016121751114264</v>
      </c>
      <c r="L1293" s="304" t="str">
        <f t="shared" si="375"/>
        <v>C</v>
      </c>
      <c r="M1293" s="388" t="s">
        <v>6092</v>
      </c>
      <c r="N1293" s="304"/>
      <c r="O1293" s="356"/>
      <c r="P1293" s="356"/>
      <c r="Q1293" s="356"/>
      <c r="R1293" s="304"/>
      <c r="S1293" s="304"/>
      <c r="T1293" s="304"/>
      <c r="U1293" s="304"/>
      <c r="V1293" s="304"/>
      <c r="W1293" s="304" t="s">
        <v>1644</v>
      </c>
      <c r="X1293" s="304" t="s">
        <v>232</v>
      </c>
      <c r="Y1293" s="366">
        <f t="shared" si="377"/>
        <v>506.6</v>
      </c>
      <c r="Z1293" s="304">
        <v>0.4</v>
      </c>
      <c r="AA1293" s="304"/>
      <c r="AB1293" s="304">
        <v>-999</v>
      </c>
      <c r="AC1293" s="304">
        <v>-999</v>
      </c>
      <c r="AD1293" s="366">
        <v>-999</v>
      </c>
      <c r="AE1293" s="304">
        <v>-999</v>
      </c>
      <c r="AF1293" s="304">
        <v>-999</v>
      </c>
      <c r="AG1293" s="304"/>
      <c r="AH1293" s="304">
        <v>7.1789900000000004E-2</v>
      </c>
      <c r="AI1293" s="312"/>
      <c r="AJ1293" s="332">
        <v>547</v>
      </c>
      <c r="AK1293" s="304">
        <f t="shared" si="376"/>
        <v>555</v>
      </c>
      <c r="AL1293" s="363">
        <v>0.43</v>
      </c>
      <c r="AM1293" s="389">
        <f t="shared" si="380"/>
        <v>748</v>
      </c>
      <c r="AN1293" s="304">
        <v>0.4</v>
      </c>
      <c r="AO1293" s="304"/>
      <c r="AP1293" s="312" t="s">
        <v>6114</v>
      </c>
      <c r="AQ1293" s="312"/>
      <c r="AR1293" s="312">
        <v>748</v>
      </c>
      <c r="AS1293" s="342">
        <v>684.93499999999995</v>
      </c>
      <c r="AT1293" s="312"/>
      <c r="AU1293" s="329">
        <f>VLOOKUP(C1293,[1]world!$A$2:$B$3555,2,FALSE)</f>
        <v>3</v>
      </c>
      <c r="AV1293" s="329">
        <v>547</v>
      </c>
      <c r="AW1293" s="304">
        <v>0.37</v>
      </c>
      <c r="AX1293" s="304">
        <v>20</v>
      </c>
      <c r="AY1293" s="304">
        <v>-999</v>
      </c>
      <c r="AZ1293" s="304">
        <v>180</v>
      </c>
      <c r="BA1293" s="304">
        <v>-999</v>
      </c>
      <c r="BB1293" s="304">
        <v>-999</v>
      </c>
      <c r="BC1293" s="304">
        <v>-999</v>
      </c>
      <c r="BD1293" s="304">
        <v>-999</v>
      </c>
      <c r="BE1293" s="304">
        <v>-999</v>
      </c>
      <c r="BF1293" s="304">
        <v>-999</v>
      </c>
      <c r="BG1293" s="304">
        <v>-999</v>
      </c>
      <c r="BH1293" s="304">
        <v>-999</v>
      </c>
      <c r="BI1293" s="304">
        <v>-999</v>
      </c>
      <c r="BJ1293" s="304">
        <v>4</v>
      </c>
      <c r="BK1293" s="304" t="s">
        <v>4954</v>
      </c>
      <c r="BL1293" s="304">
        <v>4</v>
      </c>
    </row>
    <row r="1294" spans="1:64" ht="15" hidden="1" customHeight="1" x14ac:dyDescent="0.2">
      <c r="A1294" s="304" t="s">
        <v>4917</v>
      </c>
      <c r="B1294" s="304" t="s">
        <v>5965</v>
      </c>
      <c r="C1294" s="304">
        <v>1310</v>
      </c>
      <c r="D1294" s="349" t="s">
        <v>1883</v>
      </c>
      <c r="E1294" s="309">
        <v>13096</v>
      </c>
      <c r="F1294" s="309"/>
      <c r="G1294" s="324">
        <v>33.698999999999998</v>
      </c>
      <c r="H1294" s="324">
        <v>-117.267</v>
      </c>
      <c r="I1294" s="324" t="s">
        <v>214</v>
      </c>
      <c r="J1294" s="368">
        <f>P1294</f>
        <v>646</v>
      </c>
      <c r="K1294" s="331">
        <v>0.1</v>
      </c>
      <c r="L1294" s="304" t="str">
        <f t="shared" si="375"/>
        <v>C</v>
      </c>
      <c r="M1294" s="388">
        <v>0</v>
      </c>
      <c r="N1294" s="304"/>
      <c r="O1294" s="304" t="str">
        <f>VLOOKUP($C1294,SMM_Vol1!$B$271:$F$306,3,FALSE)</f>
        <v>&gt; 30</v>
      </c>
      <c r="P1294" s="304">
        <f>VLOOKUP($C1294,SMM_Vol1!$B$271:$F$306,4,FALSE)</f>
        <v>646</v>
      </c>
      <c r="Q1294" s="309"/>
      <c r="R1294" s="304" t="str">
        <f>VLOOKUP($C1294,SMM_Vol1!$B$271:$F$306,5,FALSE)</f>
        <v>Yong et al. (2012)</v>
      </c>
      <c r="S1294" s="304"/>
      <c r="T1294" s="304"/>
      <c r="U1294" s="304"/>
      <c r="V1294" s="304"/>
      <c r="W1294" s="310" t="s">
        <v>235</v>
      </c>
      <c r="X1294" s="304" t="s">
        <v>205</v>
      </c>
      <c r="Y1294" s="366">
        <f t="shared" si="377"/>
        <v>424.8</v>
      </c>
      <c r="Z1294" s="304">
        <v>0.3</v>
      </c>
      <c r="AA1294" s="304"/>
      <c r="AB1294" s="304">
        <v>-999</v>
      </c>
      <c r="AC1294" s="304">
        <v>-999</v>
      </c>
      <c r="AD1294" s="366">
        <v>-999</v>
      </c>
      <c r="AE1294" s="304">
        <v>-999</v>
      </c>
      <c r="AF1294" s="304">
        <v>-999</v>
      </c>
      <c r="AG1294" s="304"/>
      <c r="AH1294" s="304">
        <v>1.91611E-2</v>
      </c>
      <c r="AI1294" s="312"/>
      <c r="AJ1294" s="332">
        <v>365</v>
      </c>
      <c r="AK1294" s="304">
        <f t="shared" si="376"/>
        <v>425</v>
      </c>
      <c r="AL1294" s="304">
        <f>IF(AH1294&lt;=0.0022,0.2,0.43)</f>
        <v>0.43</v>
      </c>
      <c r="AM1294" s="389">
        <f t="shared" si="380"/>
        <v>748</v>
      </c>
      <c r="AN1294" s="304">
        <v>0.4</v>
      </c>
      <c r="AO1294" s="304"/>
      <c r="AP1294" s="312" t="s">
        <v>6112</v>
      </c>
      <c r="AQ1294" s="312"/>
      <c r="AR1294" s="312">
        <v>748</v>
      </c>
      <c r="AS1294" s="331"/>
      <c r="AT1294" s="312"/>
      <c r="AU1294" s="329">
        <f>VLOOKUP(C1294,[1]world!$A$2:$B$3555,2,FALSE)</f>
        <v>7</v>
      </c>
      <c r="AV1294" s="329">
        <v>388</v>
      </c>
      <c r="AW1294" s="304">
        <v>0.37</v>
      </c>
      <c r="AX1294" s="304">
        <v>40</v>
      </c>
      <c r="AY1294" s="304">
        <v>-999</v>
      </c>
      <c r="AZ1294" s="304">
        <v>200</v>
      </c>
      <c r="BA1294" s="304">
        <v>-999</v>
      </c>
      <c r="BB1294" s="304">
        <v>-999</v>
      </c>
      <c r="BC1294" s="304">
        <v>-999</v>
      </c>
      <c r="BD1294" s="304">
        <v>-999</v>
      </c>
      <c r="BE1294" s="304">
        <v>-999</v>
      </c>
      <c r="BF1294" s="304">
        <v>-999</v>
      </c>
      <c r="BG1294" s="304">
        <v>-999</v>
      </c>
      <c r="BH1294" s="304">
        <v>-999</v>
      </c>
      <c r="BI1294" s="304">
        <v>-999</v>
      </c>
      <c r="BJ1294" s="304">
        <v>4</v>
      </c>
      <c r="BK1294" s="304" t="s">
        <v>4954</v>
      </c>
      <c r="BL1294" s="304">
        <v>4</v>
      </c>
    </row>
    <row r="1295" spans="1:64" ht="15" hidden="1" customHeight="1" x14ac:dyDescent="0.2">
      <c r="A1295" s="304" t="s">
        <v>4917</v>
      </c>
      <c r="B1295" s="304" t="s">
        <v>5965</v>
      </c>
      <c r="C1295" s="304">
        <v>1311</v>
      </c>
      <c r="D1295" s="349" t="s">
        <v>2040</v>
      </c>
      <c r="E1295" s="309">
        <v>13098</v>
      </c>
      <c r="F1295" s="309"/>
      <c r="G1295" s="324">
        <v>33.884</v>
      </c>
      <c r="H1295" s="324">
        <v>-117.514</v>
      </c>
      <c r="I1295" s="324" t="s">
        <v>214</v>
      </c>
      <c r="J1295" s="368">
        <f>EXP(0.35*LN(AM1295)+0.24*LN(Y1295)+0.2*LN(AJ1295)+0.21*LN(AV1295))</f>
        <v>366.07494874488049</v>
      </c>
      <c r="K1295" s="331">
        <f>SQRT(0.35*AN1295^2+0.24*Z1295^2+0.2*AL1295^2+0.21*AW1295^2)</f>
        <v>0.33046028505707004</v>
      </c>
      <c r="L1295" s="304" t="str">
        <f t="shared" si="375"/>
        <v>C</v>
      </c>
      <c r="M1295" s="388" t="s">
        <v>6092</v>
      </c>
      <c r="N1295" s="304"/>
      <c r="O1295" s="356"/>
      <c r="P1295" s="356"/>
      <c r="Q1295" s="356"/>
      <c r="R1295" s="304"/>
      <c r="S1295" s="304"/>
      <c r="T1295" s="304"/>
      <c r="U1295" s="304"/>
      <c r="V1295" s="304"/>
      <c r="W1295" s="310" t="s">
        <v>273</v>
      </c>
      <c r="X1295" s="304" t="s">
        <v>213</v>
      </c>
      <c r="Y1295" s="366">
        <f t="shared" si="377"/>
        <v>274.5</v>
      </c>
      <c r="Z1295" s="304">
        <v>0.3</v>
      </c>
      <c r="AA1295" s="304"/>
      <c r="AB1295" s="304">
        <v>-999</v>
      </c>
      <c r="AC1295" s="304">
        <v>-999</v>
      </c>
      <c r="AD1295" s="366">
        <v>-999</v>
      </c>
      <c r="AE1295" s="304">
        <v>-999</v>
      </c>
      <c r="AF1295" s="304">
        <v>-999</v>
      </c>
      <c r="AG1295" s="304"/>
      <c r="AH1295" s="304">
        <v>2.0522700000000001E-2</v>
      </c>
      <c r="AI1295" s="312"/>
      <c r="AJ1295" s="332">
        <v>370</v>
      </c>
      <c r="AK1295" s="304">
        <f t="shared" si="376"/>
        <v>425</v>
      </c>
      <c r="AL1295" s="363">
        <v>0.43</v>
      </c>
      <c r="AM1295" s="389">
        <f t="shared" si="380"/>
        <v>387</v>
      </c>
      <c r="AN1295" s="363">
        <v>0.25</v>
      </c>
      <c r="AO1295" s="304"/>
      <c r="AP1295" s="312" t="s">
        <v>1600</v>
      </c>
      <c r="AQ1295" s="312"/>
      <c r="AR1295" s="312">
        <v>387</v>
      </c>
      <c r="AS1295" s="312">
        <v>370.78899999999999</v>
      </c>
      <c r="AT1295" s="312"/>
      <c r="AU1295" s="329">
        <f>VLOOKUP(C1295,[1]world!$A$2:$B$3555,2,FALSE)</f>
        <v>4</v>
      </c>
      <c r="AV1295" s="329">
        <v>459</v>
      </c>
      <c r="AW1295" s="304">
        <v>0.37</v>
      </c>
      <c r="AX1295" s="304">
        <v>60</v>
      </c>
      <c r="AY1295" s="304">
        <v>-999</v>
      </c>
      <c r="AZ1295" s="304">
        <v>300</v>
      </c>
      <c r="BA1295" s="304">
        <v>320</v>
      </c>
      <c r="BB1295" s="304">
        <v>-999</v>
      </c>
      <c r="BC1295" s="304">
        <v>320</v>
      </c>
      <c r="BD1295" s="304">
        <v>-999</v>
      </c>
      <c r="BE1295" s="304">
        <v>-999</v>
      </c>
      <c r="BF1295" s="304">
        <v>-999</v>
      </c>
      <c r="BG1295" s="304">
        <v>-999</v>
      </c>
      <c r="BH1295" s="304">
        <v>-999</v>
      </c>
      <c r="BI1295" s="304">
        <v>-999</v>
      </c>
      <c r="BJ1295" s="304">
        <v>3</v>
      </c>
      <c r="BK1295" s="304" t="s">
        <v>4954</v>
      </c>
      <c r="BL1295" s="304">
        <v>3</v>
      </c>
    </row>
    <row r="1296" spans="1:64" ht="15" hidden="1" customHeight="1" x14ac:dyDescent="0.2">
      <c r="A1296" s="304" t="s">
        <v>4917</v>
      </c>
      <c r="B1296" s="304" t="s">
        <v>5965</v>
      </c>
      <c r="C1296" s="304">
        <v>1312</v>
      </c>
      <c r="D1296" s="349" t="s">
        <v>2033</v>
      </c>
      <c r="E1296" s="309">
        <v>13099</v>
      </c>
      <c r="F1296" s="309"/>
      <c r="G1296" s="324">
        <v>33.875999999999998</v>
      </c>
      <c r="H1296" s="324">
        <v>-117.593</v>
      </c>
      <c r="I1296" s="324" t="s">
        <v>232</v>
      </c>
      <c r="J1296" s="368">
        <f>P1296</f>
        <v>420</v>
      </c>
      <c r="K1296" s="331">
        <v>0.1</v>
      </c>
      <c r="L1296" s="304" t="str">
        <f t="shared" si="375"/>
        <v>C</v>
      </c>
      <c r="M1296" s="388">
        <v>0</v>
      </c>
      <c r="N1296" s="304"/>
      <c r="O1296" s="304">
        <f>VLOOKUP($C1296,SMM_Vol1!$B$271:$F$306,3,FALSE)</f>
        <v>47</v>
      </c>
      <c r="P1296" s="304">
        <f>VLOOKUP($C1296,SMM_Vol1!$B$271:$F$306,4,FALSE)</f>
        <v>420</v>
      </c>
      <c r="Q1296" s="309"/>
      <c r="R1296" s="304" t="str">
        <f>VLOOKUP($C1296,SMM_Vol1!$B$271:$F$306,5,FALSE)</f>
        <v>Yong et al. (2012)</v>
      </c>
      <c r="S1296" s="304"/>
      <c r="T1296" s="304"/>
      <c r="U1296" s="304"/>
      <c r="V1296" s="304"/>
      <c r="W1296" s="304" t="s">
        <v>505</v>
      </c>
      <c r="X1296" s="304" t="s">
        <v>213</v>
      </c>
      <c r="Y1296" s="366">
        <f t="shared" si="377"/>
        <v>274.5</v>
      </c>
      <c r="Z1296" s="304">
        <v>0.3</v>
      </c>
      <c r="AA1296" s="304"/>
      <c r="AB1296" s="304">
        <v>-999</v>
      </c>
      <c r="AC1296" s="304">
        <v>-999</v>
      </c>
      <c r="AD1296" s="366">
        <v>-999</v>
      </c>
      <c r="AE1296" s="304">
        <v>-999</v>
      </c>
      <c r="AF1296" s="304">
        <v>-999</v>
      </c>
      <c r="AG1296" s="304"/>
      <c r="AH1296" s="304">
        <v>2.4802000000000001E-2</v>
      </c>
      <c r="AI1296" s="312"/>
      <c r="AJ1296" s="332">
        <v>388</v>
      </c>
      <c r="AK1296" s="304">
        <f t="shared" si="376"/>
        <v>425</v>
      </c>
      <c r="AL1296" s="304">
        <f>IF(AH1296&lt;=0.0022,0.2,0.43)</f>
        <v>0.43</v>
      </c>
      <c r="AM1296" s="389">
        <f t="shared" si="380"/>
        <v>387</v>
      </c>
      <c r="AN1296" s="363">
        <v>0.25</v>
      </c>
      <c r="AO1296" s="304"/>
      <c r="AP1296" s="312" t="s">
        <v>1600</v>
      </c>
      <c r="AQ1296" s="312"/>
      <c r="AR1296" s="312">
        <v>387</v>
      </c>
      <c r="AS1296" s="312">
        <v>370.78899999999999</v>
      </c>
      <c r="AT1296" s="312"/>
      <c r="AU1296" s="329">
        <f>VLOOKUP(C1296,[1]world!$A$2:$B$3555,2,FALSE)</f>
        <v>8</v>
      </c>
      <c r="AV1296" s="329">
        <v>374</v>
      </c>
      <c r="AW1296" s="304">
        <v>0.37</v>
      </c>
      <c r="AX1296" s="304">
        <v>1280</v>
      </c>
      <c r="AY1296" s="304">
        <v>-999</v>
      </c>
      <c r="AZ1296" s="304">
        <v>1280</v>
      </c>
      <c r="BA1296" s="304">
        <v>320</v>
      </c>
      <c r="BB1296" s="304">
        <v>-999</v>
      </c>
      <c r="BC1296" s="304">
        <v>320</v>
      </c>
      <c r="BD1296" s="304">
        <v>-999</v>
      </c>
      <c r="BE1296" s="304">
        <v>-999</v>
      </c>
      <c r="BF1296" s="304">
        <v>-999</v>
      </c>
      <c r="BG1296" s="304">
        <v>-999</v>
      </c>
      <c r="BH1296" s="304">
        <v>-999</v>
      </c>
      <c r="BI1296" s="304">
        <v>-999</v>
      </c>
      <c r="BJ1296" s="304">
        <v>3</v>
      </c>
      <c r="BK1296" s="304" t="s">
        <v>4954</v>
      </c>
      <c r="BL1296" s="304">
        <v>3</v>
      </c>
    </row>
    <row r="1297" spans="1:64" ht="15" hidden="1" customHeight="1" x14ac:dyDescent="0.2">
      <c r="A1297" s="304" t="s">
        <v>4917</v>
      </c>
      <c r="B1297" s="304" t="s">
        <v>5965</v>
      </c>
      <c r="C1297" s="304">
        <v>1313</v>
      </c>
      <c r="D1297" s="349" t="s">
        <v>2030</v>
      </c>
      <c r="E1297" s="309">
        <v>13100</v>
      </c>
      <c r="F1297" s="309"/>
      <c r="G1297" s="324">
        <v>33.875</v>
      </c>
      <c r="H1297" s="324">
        <v>-117.636</v>
      </c>
      <c r="I1297" s="324" t="s">
        <v>232</v>
      </c>
      <c r="J1297" s="368">
        <f>P1297</f>
        <v>341</v>
      </c>
      <c r="K1297" s="331">
        <v>0.11</v>
      </c>
      <c r="L1297" s="304" t="str">
        <f t="shared" si="375"/>
        <v>D</v>
      </c>
      <c r="M1297" s="388">
        <v>1</v>
      </c>
      <c r="N1297" s="304"/>
      <c r="O1297" s="356">
        <v>28</v>
      </c>
      <c r="P1297" s="331">
        <v>341</v>
      </c>
      <c r="Q1297" s="356"/>
      <c r="R1297" s="304" t="s">
        <v>4993</v>
      </c>
      <c r="S1297" s="304"/>
      <c r="T1297" s="304"/>
      <c r="U1297" s="304"/>
      <c r="V1297" s="304"/>
      <c r="W1297" s="304" t="s">
        <v>505</v>
      </c>
      <c r="X1297" s="304" t="s">
        <v>213</v>
      </c>
      <c r="Y1297" s="366">
        <f t="shared" si="377"/>
        <v>274.5</v>
      </c>
      <c r="Z1297" s="304">
        <v>0.3</v>
      </c>
      <c r="AA1297" s="304"/>
      <c r="AB1297" s="304">
        <v>-999</v>
      </c>
      <c r="AC1297" s="304">
        <v>-999</v>
      </c>
      <c r="AD1297" s="366">
        <v>-999</v>
      </c>
      <c r="AE1297" s="304">
        <v>-999</v>
      </c>
      <c r="AF1297" s="304">
        <v>-999</v>
      </c>
      <c r="AG1297" s="304"/>
      <c r="AH1297" s="304">
        <v>0.10743</v>
      </c>
      <c r="AI1297" s="312"/>
      <c r="AJ1297" s="332">
        <v>646</v>
      </c>
      <c r="AK1297" s="304">
        <f t="shared" si="376"/>
        <v>690</v>
      </c>
      <c r="AL1297" s="304"/>
      <c r="AM1297" s="389">
        <f t="shared" si="380"/>
        <v>387</v>
      </c>
      <c r="AN1297" s="363">
        <v>0.25</v>
      </c>
      <c r="AO1297" s="304"/>
      <c r="AP1297" s="312" t="s">
        <v>1600</v>
      </c>
      <c r="AQ1297" s="312"/>
      <c r="AR1297" s="312">
        <v>387</v>
      </c>
      <c r="AS1297" s="312">
        <v>370.78899999999999</v>
      </c>
      <c r="AT1297" s="312"/>
      <c r="AU1297" s="329">
        <f>VLOOKUP(C1297,[1]world!$A$2:$B$3555,2,FALSE)</f>
        <v>4</v>
      </c>
      <c r="AV1297" s="329">
        <v>459</v>
      </c>
      <c r="AW1297" s="304"/>
      <c r="AX1297" s="304">
        <v>760</v>
      </c>
      <c r="AY1297" s="304">
        <v>-999</v>
      </c>
      <c r="AZ1297" s="304">
        <v>2060</v>
      </c>
      <c r="BA1297" s="304">
        <v>320</v>
      </c>
      <c r="BB1297" s="304">
        <v>-999</v>
      </c>
      <c r="BC1297" s="304">
        <v>3540</v>
      </c>
      <c r="BD1297" s="304">
        <v>-999</v>
      </c>
      <c r="BE1297" s="304">
        <v>-999</v>
      </c>
      <c r="BF1297" s="304">
        <v>-999</v>
      </c>
      <c r="BG1297" s="304">
        <v>-999</v>
      </c>
      <c r="BH1297" s="304">
        <v>-999</v>
      </c>
      <c r="BI1297" s="304">
        <v>-999</v>
      </c>
      <c r="BJ1297" s="304">
        <v>3</v>
      </c>
      <c r="BK1297" s="304" t="s">
        <v>4954</v>
      </c>
      <c r="BL1297" s="304">
        <v>3</v>
      </c>
    </row>
    <row r="1298" spans="1:64" ht="15" hidden="1" customHeight="1" x14ac:dyDescent="0.2">
      <c r="A1298" s="304" t="s">
        <v>4917</v>
      </c>
      <c r="B1298" s="304" t="s">
        <v>5965</v>
      </c>
      <c r="C1298" s="304">
        <v>1318</v>
      </c>
      <c r="D1298" s="349" t="s">
        <v>2020</v>
      </c>
      <c r="E1298" s="309">
        <v>13849</v>
      </c>
      <c r="F1298" s="309"/>
      <c r="G1298" s="324">
        <v>33.853999999999999</v>
      </c>
      <c r="H1298" s="324">
        <v>-117.81699999999999</v>
      </c>
      <c r="I1298" s="324" t="s">
        <v>214</v>
      </c>
      <c r="J1298" s="368">
        <f t="shared" ref="J1298:J1307" si="381">EXP(0.35*LN(AM1298)+0.24*LN(Y1298)+0.2*LN(AJ1298)+0.21*LN(AV1298))</f>
        <v>364.57952813818287</v>
      </c>
      <c r="K1298" s="331">
        <f t="shared" ref="K1298:K1307" si="382">SQRT(0.35*AN1298^2+0.24*Z1298^2+0.2*AL1298^2+0.21*AW1298^2)</f>
        <v>0.33046028505707004</v>
      </c>
      <c r="L1298" s="304" t="str">
        <f t="shared" si="375"/>
        <v>C</v>
      </c>
      <c r="M1298" s="388" t="s">
        <v>6092</v>
      </c>
      <c r="N1298" s="304"/>
      <c r="O1298" s="356"/>
      <c r="P1298" s="356"/>
      <c r="Q1298" s="356"/>
      <c r="R1298" s="304"/>
      <c r="S1298" s="304"/>
      <c r="T1298" s="304"/>
      <c r="U1298" s="304"/>
      <c r="V1298" s="304"/>
      <c r="W1298" s="304" t="s">
        <v>401</v>
      </c>
      <c r="X1298" s="304" t="s">
        <v>206</v>
      </c>
      <c r="Y1298" s="366">
        <f t="shared" si="377"/>
        <v>338.6</v>
      </c>
      <c r="Z1298" s="304">
        <v>0.3</v>
      </c>
      <c r="AA1298" s="304"/>
      <c r="AB1298" s="304">
        <v>-999</v>
      </c>
      <c r="AC1298" s="304">
        <v>-999</v>
      </c>
      <c r="AD1298" s="366">
        <v>-999</v>
      </c>
      <c r="AE1298" s="304">
        <v>-999</v>
      </c>
      <c r="AF1298" s="304">
        <v>-999</v>
      </c>
      <c r="AG1298" s="304"/>
      <c r="AH1298" s="304">
        <v>1.41934E-2</v>
      </c>
      <c r="AI1298" s="385">
        <v>3.1947099999999999E-2</v>
      </c>
      <c r="AJ1298" s="332">
        <v>331</v>
      </c>
      <c r="AK1298" s="304">
        <f t="shared" si="376"/>
        <v>270</v>
      </c>
      <c r="AL1298" s="363">
        <v>0.43</v>
      </c>
      <c r="AM1298" s="389">
        <f t="shared" si="380"/>
        <v>353</v>
      </c>
      <c r="AN1298" s="363">
        <v>0.25</v>
      </c>
      <c r="AO1298" s="304"/>
      <c r="AP1298" s="312" t="s">
        <v>4979</v>
      </c>
      <c r="AQ1298" s="312"/>
      <c r="AR1298" s="312">
        <v>354</v>
      </c>
      <c r="AS1298" s="312">
        <v>345.41899999999998</v>
      </c>
      <c r="AT1298" s="312">
        <v>353</v>
      </c>
      <c r="AU1298" s="329">
        <f>VLOOKUP(C1298,[1]world!$A$2:$B$3555,2,FALSE)</f>
        <v>4</v>
      </c>
      <c r="AV1298" s="329">
        <v>459</v>
      </c>
      <c r="AW1298" s="304">
        <v>0.37</v>
      </c>
      <c r="AX1298" s="304">
        <v>940</v>
      </c>
      <c r="AY1298" s="304">
        <v>-999</v>
      </c>
      <c r="AZ1298" s="304">
        <v>4440</v>
      </c>
      <c r="BA1298" s="304">
        <v>320</v>
      </c>
      <c r="BB1298" s="304">
        <v>-999</v>
      </c>
      <c r="BC1298" s="304">
        <v>2600</v>
      </c>
      <c r="BD1298" s="304">
        <v>-999</v>
      </c>
      <c r="BE1298" s="304">
        <v>-999</v>
      </c>
      <c r="BF1298" s="304">
        <v>-999</v>
      </c>
      <c r="BG1298" s="304">
        <v>-999</v>
      </c>
      <c r="BH1298" s="304">
        <v>-999</v>
      </c>
      <c r="BI1298" s="304">
        <v>-999</v>
      </c>
      <c r="BJ1298" s="304">
        <v>3</v>
      </c>
      <c r="BK1298" s="304" t="s">
        <v>4954</v>
      </c>
      <c r="BL1298" s="304">
        <v>3</v>
      </c>
    </row>
    <row r="1299" spans="1:64" ht="15" hidden="1" customHeight="1" x14ac:dyDescent="0.2">
      <c r="A1299" s="304" t="s">
        <v>4922</v>
      </c>
      <c r="B1299" s="304" t="s">
        <v>5965</v>
      </c>
      <c r="C1299" s="304">
        <v>1319</v>
      </c>
      <c r="D1299" s="349" t="s">
        <v>2090</v>
      </c>
      <c r="E1299" s="309">
        <v>13873</v>
      </c>
      <c r="F1299" s="309"/>
      <c r="G1299" s="324">
        <v>33.933</v>
      </c>
      <c r="H1299" s="324">
        <v>-117.896</v>
      </c>
      <c r="I1299" s="324" t="s">
        <v>214</v>
      </c>
      <c r="J1299" s="368">
        <f t="shared" si="381"/>
        <v>397.40418648360071</v>
      </c>
      <c r="K1299" s="331">
        <f t="shared" si="382"/>
        <v>0.33046028505707004</v>
      </c>
      <c r="L1299" s="304" t="str">
        <f t="shared" si="375"/>
        <v>C</v>
      </c>
      <c r="M1299" s="388" t="s">
        <v>6092</v>
      </c>
      <c r="N1299" s="304"/>
      <c r="O1299" s="356"/>
      <c r="P1299" s="356"/>
      <c r="Q1299" s="356"/>
      <c r="R1299" s="304"/>
      <c r="S1299" s="304"/>
      <c r="T1299" s="304"/>
      <c r="U1299" s="304"/>
      <c r="V1299" s="304"/>
      <c r="W1299" s="304" t="s">
        <v>235</v>
      </c>
      <c r="X1299" s="304" t="s">
        <v>205</v>
      </c>
      <c r="Y1299" s="366">
        <f t="shared" si="377"/>
        <v>424.8</v>
      </c>
      <c r="Z1299" s="304">
        <v>0.3</v>
      </c>
      <c r="AA1299" s="304"/>
      <c r="AB1299" s="304">
        <v>-999</v>
      </c>
      <c r="AC1299" s="304">
        <v>-999</v>
      </c>
      <c r="AD1299" s="366">
        <v>-999</v>
      </c>
      <c r="AE1299" s="304">
        <v>-999</v>
      </c>
      <c r="AF1299" s="304">
        <v>-999</v>
      </c>
      <c r="AG1299" s="304"/>
      <c r="AH1299" s="304">
        <v>2.49185E-2</v>
      </c>
      <c r="AI1299" s="385">
        <v>9.4792699999999994E-2</v>
      </c>
      <c r="AJ1299" s="332">
        <v>388</v>
      </c>
      <c r="AK1299" s="304">
        <f t="shared" si="376"/>
        <v>425</v>
      </c>
      <c r="AL1299" s="363">
        <v>0.43</v>
      </c>
      <c r="AM1299" s="389">
        <f t="shared" si="380"/>
        <v>353</v>
      </c>
      <c r="AN1299" s="363">
        <v>0.25</v>
      </c>
      <c r="AO1299" s="304"/>
      <c r="AP1299" s="312" t="s">
        <v>4980</v>
      </c>
      <c r="AQ1299" s="312"/>
      <c r="AR1299" s="312">
        <v>349</v>
      </c>
      <c r="AS1299" s="312">
        <v>338.53899999999999</v>
      </c>
      <c r="AT1299" s="312">
        <v>353</v>
      </c>
      <c r="AU1299" s="329">
        <f>VLOOKUP(C1299,[1]world!$A$2:$B$3555,2,FALSE)</f>
        <v>4</v>
      </c>
      <c r="AV1299" s="329">
        <v>459</v>
      </c>
      <c r="AW1299" s="304">
        <v>0.37</v>
      </c>
      <c r="AX1299" s="304">
        <v>800</v>
      </c>
      <c r="AY1299" s="304">
        <v>-999</v>
      </c>
      <c r="AZ1299" s="304">
        <v>4400</v>
      </c>
      <c r="BA1299" s="304">
        <v>440</v>
      </c>
      <c r="BB1299" s="304">
        <v>-999</v>
      </c>
      <c r="BC1299" s="304">
        <v>3260</v>
      </c>
      <c r="BD1299" s="304">
        <v>-999</v>
      </c>
      <c r="BE1299" s="304">
        <v>-999</v>
      </c>
      <c r="BF1299" s="304">
        <v>-999</v>
      </c>
      <c r="BG1299" s="304">
        <v>-999</v>
      </c>
      <c r="BH1299" s="304">
        <v>-999</v>
      </c>
      <c r="BI1299" s="304">
        <v>-999</v>
      </c>
      <c r="BJ1299" s="304">
        <v>3</v>
      </c>
      <c r="BK1299" s="304" t="s">
        <v>4954</v>
      </c>
      <c r="BL1299" s="304">
        <v>3</v>
      </c>
    </row>
    <row r="1300" spans="1:64" ht="15" hidden="1" customHeight="1" x14ac:dyDescent="0.2">
      <c r="A1300" s="304" t="s">
        <v>4922</v>
      </c>
      <c r="B1300" s="304" t="s">
        <v>5965</v>
      </c>
      <c r="C1300" s="304">
        <v>1323</v>
      </c>
      <c r="D1300" s="349" t="s">
        <v>2044</v>
      </c>
      <c r="E1300" s="309">
        <v>13878</v>
      </c>
      <c r="F1300" s="309"/>
      <c r="G1300" s="324">
        <v>33.889000000000003</v>
      </c>
      <c r="H1300" s="324">
        <v>-117.886</v>
      </c>
      <c r="I1300" s="324" t="s">
        <v>214</v>
      </c>
      <c r="J1300" s="368">
        <f t="shared" si="381"/>
        <v>373.12116829183822</v>
      </c>
      <c r="K1300" s="331">
        <f t="shared" si="382"/>
        <v>0.33046028505707004</v>
      </c>
      <c r="L1300" s="304" t="str">
        <f t="shared" si="375"/>
        <v>C</v>
      </c>
      <c r="M1300" s="388" t="s">
        <v>6092</v>
      </c>
      <c r="N1300" s="304"/>
      <c r="O1300" s="356"/>
      <c r="P1300" s="356"/>
      <c r="Q1300" s="356"/>
      <c r="R1300" s="304"/>
      <c r="S1300" s="304"/>
      <c r="T1300" s="304"/>
      <c r="U1300" s="304"/>
      <c r="V1300" s="304"/>
      <c r="W1300" s="304" t="s">
        <v>235</v>
      </c>
      <c r="X1300" s="304" t="s">
        <v>205</v>
      </c>
      <c r="Y1300" s="366">
        <f t="shared" si="377"/>
        <v>424.8</v>
      </c>
      <c r="Z1300" s="304">
        <v>0.3</v>
      </c>
      <c r="AA1300" s="304"/>
      <c r="AB1300" s="304">
        <v>-999</v>
      </c>
      <c r="AC1300" s="304">
        <v>-999</v>
      </c>
      <c r="AD1300" s="366">
        <v>-999</v>
      </c>
      <c r="AE1300" s="304">
        <v>-999</v>
      </c>
      <c r="AF1300" s="304">
        <v>-999</v>
      </c>
      <c r="AG1300" s="304"/>
      <c r="AH1300" s="304">
        <v>1.6823399999999999E-2</v>
      </c>
      <c r="AI1300" s="385">
        <v>5.5590300000000002E-2</v>
      </c>
      <c r="AJ1300" s="332">
        <v>351</v>
      </c>
      <c r="AK1300" s="304">
        <f t="shared" si="376"/>
        <v>270</v>
      </c>
      <c r="AL1300" s="363">
        <v>0.43</v>
      </c>
      <c r="AM1300" s="389">
        <f t="shared" si="380"/>
        <v>353</v>
      </c>
      <c r="AN1300" s="363">
        <v>0.25</v>
      </c>
      <c r="AO1300" s="304"/>
      <c r="AP1300" s="312" t="s">
        <v>4980</v>
      </c>
      <c r="AQ1300" s="312"/>
      <c r="AR1300" s="312">
        <v>349</v>
      </c>
      <c r="AS1300" s="312">
        <v>338.53899999999999</v>
      </c>
      <c r="AT1300" s="312">
        <v>353</v>
      </c>
      <c r="AU1300" s="329">
        <f>VLOOKUP(C1300,[1]world!$A$2:$B$3555,2,FALSE)</f>
        <v>8</v>
      </c>
      <c r="AV1300" s="329">
        <v>374</v>
      </c>
      <c r="AW1300" s="304">
        <v>0.37</v>
      </c>
      <c r="AX1300" s="304">
        <v>860</v>
      </c>
      <c r="AY1300" s="304">
        <v>-999</v>
      </c>
      <c r="AZ1300" s="304">
        <v>4560</v>
      </c>
      <c r="BA1300" s="304">
        <v>520</v>
      </c>
      <c r="BB1300" s="304">
        <v>-999</v>
      </c>
      <c r="BC1300" s="304">
        <v>3060</v>
      </c>
      <c r="BD1300" s="304">
        <v>-999</v>
      </c>
      <c r="BE1300" s="304">
        <v>-999</v>
      </c>
      <c r="BF1300" s="304">
        <v>-999</v>
      </c>
      <c r="BG1300" s="304">
        <v>-999</v>
      </c>
      <c r="BH1300" s="304">
        <v>-999</v>
      </c>
      <c r="BI1300" s="304">
        <v>-999</v>
      </c>
      <c r="BJ1300" s="304">
        <v>3</v>
      </c>
      <c r="BK1300" s="304" t="s">
        <v>4954</v>
      </c>
      <c r="BL1300" s="304">
        <v>3</v>
      </c>
    </row>
    <row r="1301" spans="1:64" ht="15" hidden="1" customHeight="1" x14ac:dyDescent="0.2">
      <c r="A1301" s="304" t="s">
        <v>4922</v>
      </c>
      <c r="B1301" s="304" t="s">
        <v>5965</v>
      </c>
      <c r="C1301" s="304">
        <v>1324</v>
      </c>
      <c r="D1301" s="349" t="s">
        <v>2025</v>
      </c>
      <c r="E1301" s="309">
        <v>13879</v>
      </c>
      <c r="F1301" s="309"/>
      <c r="G1301" s="324">
        <v>33.866</v>
      </c>
      <c r="H1301" s="324">
        <v>-117.958</v>
      </c>
      <c r="I1301" s="324" t="s">
        <v>214</v>
      </c>
      <c r="J1301" s="368">
        <f t="shared" si="381"/>
        <v>283.14538184944638</v>
      </c>
      <c r="K1301" s="331">
        <f t="shared" si="382"/>
        <v>0.33046028505707004</v>
      </c>
      <c r="L1301" s="304" t="str">
        <f t="shared" si="375"/>
        <v>D</v>
      </c>
      <c r="M1301" s="388" t="s">
        <v>6092</v>
      </c>
      <c r="N1301" s="304"/>
      <c r="O1301" s="356"/>
      <c r="P1301" s="356"/>
      <c r="Q1301" s="356"/>
      <c r="R1301" s="304"/>
      <c r="S1301" s="304"/>
      <c r="T1301" s="304"/>
      <c r="U1301" s="304"/>
      <c r="V1301" s="304"/>
      <c r="W1301" s="304" t="s">
        <v>225</v>
      </c>
      <c r="X1301" s="304" t="s">
        <v>213</v>
      </c>
      <c r="Y1301" s="366">
        <f t="shared" si="377"/>
        <v>274.5</v>
      </c>
      <c r="Z1301" s="304">
        <v>0.3</v>
      </c>
      <c r="AA1301" s="304"/>
      <c r="AB1301" s="304">
        <v>-999</v>
      </c>
      <c r="AC1301" s="304">
        <v>-999</v>
      </c>
      <c r="AD1301" s="366">
        <v>-999</v>
      </c>
      <c r="AE1301" s="304">
        <v>-999</v>
      </c>
      <c r="AF1301" s="304">
        <v>-999</v>
      </c>
      <c r="AG1301" s="304"/>
      <c r="AH1301" s="304">
        <v>3.93166E-3</v>
      </c>
      <c r="AI1301" s="385">
        <v>1.2760000000000001E-2</v>
      </c>
      <c r="AJ1301" s="332">
        <v>244</v>
      </c>
      <c r="AK1301" s="304">
        <f t="shared" si="376"/>
        <v>270</v>
      </c>
      <c r="AL1301" s="363">
        <v>0.43</v>
      </c>
      <c r="AM1301" s="389">
        <f t="shared" si="380"/>
        <v>306</v>
      </c>
      <c r="AN1301" s="363">
        <v>0.25</v>
      </c>
      <c r="AO1301" s="304"/>
      <c r="AP1301" s="312" t="s">
        <v>6119</v>
      </c>
      <c r="AQ1301" s="312"/>
      <c r="AR1301" s="312">
        <v>280</v>
      </c>
      <c r="AS1301" s="312">
        <v>270.19</v>
      </c>
      <c r="AT1301" s="312">
        <v>306</v>
      </c>
      <c r="AU1301" s="329">
        <f>VLOOKUP(C1301,[1]world!$A$2:$B$3555,2,FALSE)</f>
        <v>12</v>
      </c>
      <c r="AV1301" s="329">
        <v>297</v>
      </c>
      <c r="AW1301" s="304">
        <v>0.37</v>
      </c>
      <c r="AX1301" s="304">
        <v>900</v>
      </c>
      <c r="AY1301" s="304">
        <v>-999</v>
      </c>
      <c r="AZ1301" s="304">
        <v>3300</v>
      </c>
      <c r="BA1301" s="304">
        <v>660</v>
      </c>
      <c r="BB1301" s="304">
        <v>-999</v>
      </c>
      <c r="BC1301" s="304">
        <v>3260</v>
      </c>
      <c r="BD1301" s="304">
        <v>-999</v>
      </c>
      <c r="BE1301" s="304">
        <v>-999</v>
      </c>
      <c r="BF1301" s="304">
        <v>-999</v>
      </c>
      <c r="BG1301" s="304">
        <v>-999</v>
      </c>
      <c r="BH1301" s="304">
        <v>-999</v>
      </c>
      <c r="BI1301" s="304">
        <v>-999</v>
      </c>
      <c r="BJ1301" s="304">
        <v>3</v>
      </c>
      <c r="BK1301" s="304" t="s">
        <v>4954</v>
      </c>
      <c r="BL1301" s="304">
        <v>3</v>
      </c>
    </row>
    <row r="1302" spans="1:64" ht="15" hidden="1" customHeight="1" x14ac:dyDescent="0.2">
      <c r="A1302" s="304" t="s">
        <v>4922</v>
      </c>
      <c r="B1302" s="304" t="s">
        <v>5965</v>
      </c>
      <c r="C1302" s="304">
        <v>1325</v>
      </c>
      <c r="D1302" s="349" t="s">
        <v>2062</v>
      </c>
      <c r="E1302" s="309">
        <v>13880</v>
      </c>
      <c r="F1302" s="309"/>
      <c r="G1302" s="324">
        <v>33.909999999999997</v>
      </c>
      <c r="H1302" s="324">
        <v>-117.93</v>
      </c>
      <c r="I1302" s="324" t="s">
        <v>214</v>
      </c>
      <c r="J1302" s="368">
        <f t="shared" si="381"/>
        <v>306.90414792018242</v>
      </c>
      <c r="K1302" s="331">
        <f t="shared" si="382"/>
        <v>0.28323841547360767</v>
      </c>
      <c r="L1302" s="304" t="str">
        <f t="shared" si="375"/>
        <v>D</v>
      </c>
      <c r="M1302" s="388" t="s">
        <v>6092</v>
      </c>
      <c r="N1302" s="304"/>
      <c r="O1302" s="356"/>
      <c r="P1302" s="356"/>
      <c r="Q1302" s="356"/>
      <c r="R1302" s="304"/>
      <c r="S1302" s="304"/>
      <c r="T1302" s="304"/>
      <c r="U1302" s="304"/>
      <c r="V1302" s="304"/>
      <c r="W1302" s="304" t="s">
        <v>273</v>
      </c>
      <c r="X1302" s="304" t="s">
        <v>213</v>
      </c>
      <c r="Y1302" s="366">
        <f t="shared" si="377"/>
        <v>274.5</v>
      </c>
      <c r="Z1302" s="304">
        <v>0.3</v>
      </c>
      <c r="AA1302" s="304"/>
      <c r="AB1302" s="304">
        <v>-999</v>
      </c>
      <c r="AC1302" s="304">
        <v>-999</v>
      </c>
      <c r="AD1302" s="366">
        <v>-999</v>
      </c>
      <c r="AE1302" s="304">
        <v>-999</v>
      </c>
      <c r="AF1302" s="304">
        <v>-999</v>
      </c>
      <c r="AG1302" s="304"/>
      <c r="AH1302" s="304">
        <v>8.4399099999999999E-4</v>
      </c>
      <c r="AI1302" s="312"/>
      <c r="AJ1302" s="332">
        <v>190</v>
      </c>
      <c r="AK1302" s="304">
        <f t="shared" si="376"/>
        <v>210</v>
      </c>
      <c r="AL1302" s="304">
        <v>0.2</v>
      </c>
      <c r="AM1302" s="389">
        <f t="shared" si="380"/>
        <v>387</v>
      </c>
      <c r="AN1302" s="363">
        <v>0.25</v>
      </c>
      <c r="AO1302" s="304"/>
      <c r="AP1302" s="312" t="s">
        <v>1600</v>
      </c>
      <c r="AQ1302" s="312"/>
      <c r="AR1302" s="312">
        <v>387</v>
      </c>
      <c r="AS1302" s="312">
        <v>370.78899999999999</v>
      </c>
      <c r="AT1302" s="312"/>
      <c r="AU1302" s="329">
        <f>VLOOKUP(C1302,[1]world!$A$2:$B$3555,2,FALSE)</f>
        <v>8</v>
      </c>
      <c r="AV1302" s="329">
        <v>374</v>
      </c>
      <c r="AW1302" s="304">
        <v>0.37</v>
      </c>
      <c r="AX1302" s="304">
        <v>960</v>
      </c>
      <c r="AY1302" s="304">
        <v>-999</v>
      </c>
      <c r="AZ1302" s="304">
        <v>3660</v>
      </c>
      <c r="BA1302" s="304">
        <v>560</v>
      </c>
      <c r="BB1302" s="304">
        <v>-999</v>
      </c>
      <c r="BC1302" s="304">
        <v>3040</v>
      </c>
      <c r="BD1302" s="304">
        <v>-999</v>
      </c>
      <c r="BE1302" s="304">
        <v>-999</v>
      </c>
      <c r="BF1302" s="304">
        <v>-999</v>
      </c>
      <c r="BG1302" s="304">
        <v>-999</v>
      </c>
      <c r="BH1302" s="304">
        <v>-999</v>
      </c>
      <c r="BI1302" s="304">
        <v>-999</v>
      </c>
      <c r="BJ1302" s="304">
        <v>3</v>
      </c>
      <c r="BK1302" s="304" t="s">
        <v>4954</v>
      </c>
      <c r="BL1302" s="304">
        <v>3</v>
      </c>
    </row>
    <row r="1303" spans="1:64" ht="15" hidden="1" customHeight="1" x14ac:dyDescent="0.2">
      <c r="A1303" s="304" t="s">
        <v>4922</v>
      </c>
      <c r="B1303" s="304" t="s">
        <v>5965</v>
      </c>
      <c r="C1303" s="304">
        <v>1326</v>
      </c>
      <c r="D1303" s="349" t="s">
        <v>2089</v>
      </c>
      <c r="E1303" s="309">
        <v>13881</v>
      </c>
      <c r="F1303" s="309"/>
      <c r="G1303" s="324">
        <v>33.932000000000002</v>
      </c>
      <c r="H1303" s="324">
        <v>-117.955</v>
      </c>
      <c r="I1303" s="324" t="s">
        <v>214</v>
      </c>
      <c r="J1303" s="368">
        <f t="shared" si="381"/>
        <v>336.70799333716332</v>
      </c>
      <c r="K1303" s="331">
        <f t="shared" si="382"/>
        <v>0.33046028505707004</v>
      </c>
      <c r="L1303" s="304" t="str">
        <f t="shared" si="375"/>
        <v>D</v>
      </c>
      <c r="M1303" s="388" t="s">
        <v>6092</v>
      </c>
      <c r="N1303" s="304"/>
      <c r="O1303" s="356"/>
      <c r="P1303" s="356"/>
      <c r="Q1303" s="356"/>
      <c r="R1303" s="304"/>
      <c r="S1303" s="304"/>
      <c r="T1303" s="304"/>
      <c r="U1303" s="304"/>
      <c r="V1303" s="304"/>
      <c r="W1303" s="304" t="s">
        <v>273</v>
      </c>
      <c r="X1303" s="304" t="s">
        <v>213</v>
      </c>
      <c r="Y1303" s="366">
        <f t="shared" si="377"/>
        <v>274.5</v>
      </c>
      <c r="Z1303" s="304">
        <v>0.3</v>
      </c>
      <c r="AA1303" s="304"/>
      <c r="AB1303" s="304">
        <v>-999</v>
      </c>
      <c r="AC1303" s="304">
        <v>-999</v>
      </c>
      <c r="AD1303" s="366">
        <v>-999</v>
      </c>
      <c r="AE1303" s="304">
        <v>-999</v>
      </c>
      <c r="AF1303" s="304">
        <v>-999</v>
      </c>
      <c r="AG1303" s="304"/>
      <c r="AH1303" s="304">
        <v>1.0322899999999999E-2</v>
      </c>
      <c r="AI1303" s="312"/>
      <c r="AJ1303" s="332">
        <v>302</v>
      </c>
      <c r="AK1303" s="304">
        <f t="shared" si="376"/>
        <v>270</v>
      </c>
      <c r="AL1303" s="363">
        <v>0.43</v>
      </c>
      <c r="AM1303" s="389">
        <f t="shared" si="380"/>
        <v>387</v>
      </c>
      <c r="AN1303" s="363">
        <v>0.25</v>
      </c>
      <c r="AO1303" s="304"/>
      <c r="AP1303" s="312" t="s">
        <v>1600</v>
      </c>
      <c r="AQ1303" s="312"/>
      <c r="AR1303" s="312">
        <v>387</v>
      </c>
      <c r="AS1303" s="312">
        <v>370.78899999999999</v>
      </c>
      <c r="AT1303" s="312"/>
      <c r="AU1303" s="329">
        <f>VLOOKUP(C1303,[1]world!$A$2:$B$3555,2,FALSE)</f>
        <v>8</v>
      </c>
      <c r="AV1303" s="329">
        <v>374</v>
      </c>
      <c r="AW1303" s="304">
        <v>0.37</v>
      </c>
      <c r="AX1303" s="304">
        <v>740</v>
      </c>
      <c r="AY1303" s="304">
        <v>-999</v>
      </c>
      <c r="AZ1303" s="304">
        <v>3140</v>
      </c>
      <c r="BA1303" s="304">
        <v>580</v>
      </c>
      <c r="BB1303" s="304">
        <v>-999</v>
      </c>
      <c r="BC1303" s="304">
        <v>3200</v>
      </c>
      <c r="BD1303" s="304">
        <v>-999</v>
      </c>
      <c r="BE1303" s="304">
        <v>-999</v>
      </c>
      <c r="BF1303" s="304">
        <v>-999</v>
      </c>
      <c r="BG1303" s="304">
        <v>-999</v>
      </c>
      <c r="BH1303" s="304">
        <v>-999</v>
      </c>
      <c r="BI1303" s="304">
        <v>-999</v>
      </c>
      <c r="BJ1303" s="304">
        <v>3</v>
      </c>
      <c r="BK1303" s="304" t="s">
        <v>4954</v>
      </c>
      <c r="BL1303" s="304">
        <v>3</v>
      </c>
    </row>
    <row r="1304" spans="1:64" ht="15" hidden="1" customHeight="1" x14ac:dyDescent="0.2">
      <c r="A1304" s="304" t="s">
        <v>4917</v>
      </c>
      <c r="B1304" s="304" t="s">
        <v>5965</v>
      </c>
      <c r="C1304" s="304">
        <v>1340</v>
      </c>
      <c r="D1304" s="349" t="s">
        <v>2072</v>
      </c>
      <c r="E1304" s="309">
        <v>13913</v>
      </c>
      <c r="F1304" s="309"/>
      <c r="G1304" s="324">
        <v>33.918999999999997</v>
      </c>
      <c r="H1304" s="324">
        <v>-117.488</v>
      </c>
      <c r="I1304" s="324" t="s">
        <v>214</v>
      </c>
      <c r="J1304" s="368">
        <f t="shared" si="381"/>
        <v>340.87516386649474</v>
      </c>
      <c r="K1304" s="331">
        <f t="shared" si="382"/>
        <v>0.33046028505707004</v>
      </c>
      <c r="L1304" s="304" t="str">
        <f t="shared" si="375"/>
        <v>D</v>
      </c>
      <c r="M1304" s="388" t="s">
        <v>6092</v>
      </c>
      <c r="N1304" s="304"/>
      <c r="O1304" s="356"/>
      <c r="P1304" s="356"/>
      <c r="Q1304" s="356"/>
      <c r="R1304" s="304"/>
      <c r="S1304" s="304"/>
      <c r="T1304" s="304"/>
      <c r="U1304" s="304"/>
      <c r="V1304" s="304"/>
      <c r="W1304" s="304" t="s">
        <v>273</v>
      </c>
      <c r="X1304" s="304" t="s">
        <v>213</v>
      </c>
      <c r="Y1304" s="366">
        <f t="shared" si="377"/>
        <v>274.5</v>
      </c>
      <c r="Z1304" s="304">
        <v>0.3</v>
      </c>
      <c r="AA1304" s="304"/>
      <c r="AB1304" s="304">
        <v>-999</v>
      </c>
      <c r="AC1304" s="304">
        <v>-999</v>
      </c>
      <c r="AD1304" s="366">
        <v>-999</v>
      </c>
      <c r="AE1304" s="304">
        <v>-999</v>
      </c>
      <c r="AF1304" s="304">
        <v>-999</v>
      </c>
      <c r="AG1304" s="304"/>
      <c r="AH1304" s="304">
        <v>1.12315E-2</v>
      </c>
      <c r="AI1304" s="312"/>
      <c r="AJ1304" s="332">
        <v>309</v>
      </c>
      <c r="AK1304" s="304">
        <f t="shared" si="376"/>
        <v>270</v>
      </c>
      <c r="AL1304" s="363">
        <v>0.43</v>
      </c>
      <c r="AM1304" s="389">
        <f t="shared" si="380"/>
        <v>387</v>
      </c>
      <c r="AN1304" s="363">
        <v>0.25</v>
      </c>
      <c r="AO1304" s="304"/>
      <c r="AP1304" s="312" t="s">
        <v>1600</v>
      </c>
      <c r="AQ1304" s="312"/>
      <c r="AR1304" s="312">
        <v>387</v>
      </c>
      <c r="AS1304" s="312">
        <v>370.78899999999999</v>
      </c>
      <c r="AT1304" s="312"/>
      <c r="AU1304" s="329">
        <f>VLOOKUP(C1304,[1]world!$A$2:$B$3555,2,FALSE)</f>
        <v>7</v>
      </c>
      <c r="AV1304" s="329">
        <v>388</v>
      </c>
      <c r="AW1304" s="304">
        <v>0.37</v>
      </c>
      <c r="AX1304" s="304">
        <v>60</v>
      </c>
      <c r="AY1304" s="304">
        <v>-999</v>
      </c>
      <c r="AZ1304" s="304">
        <v>260</v>
      </c>
      <c r="BA1304" s="304">
        <v>320</v>
      </c>
      <c r="BB1304" s="304">
        <v>-999</v>
      </c>
      <c r="BC1304" s="304">
        <v>320</v>
      </c>
      <c r="BD1304" s="304">
        <v>-999</v>
      </c>
      <c r="BE1304" s="304">
        <v>-999</v>
      </c>
      <c r="BF1304" s="304">
        <v>-999</v>
      </c>
      <c r="BG1304" s="304">
        <v>-999</v>
      </c>
      <c r="BH1304" s="304">
        <v>-999</v>
      </c>
      <c r="BI1304" s="304">
        <v>-999</v>
      </c>
      <c r="BJ1304" s="304">
        <v>3</v>
      </c>
      <c r="BK1304" s="304" t="s">
        <v>4954</v>
      </c>
      <c r="BL1304" s="304">
        <v>3</v>
      </c>
    </row>
    <row r="1305" spans="1:64" ht="15" hidden="1" customHeight="1" x14ac:dyDescent="0.2">
      <c r="A1305" s="304" t="s">
        <v>4917</v>
      </c>
      <c r="B1305" s="304" t="s">
        <v>5965</v>
      </c>
      <c r="C1305" s="304">
        <v>1341</v>
      </c>
      <c r="D1305" s="349" t="s">
        <v>2119</v>
      </c>
      <c r="E1305" s="309">
        <v>13915</v>
      </c>
      <c r="F1305" s="309"/>
      <c r="G1305" s="324">
        <v>33.978999999999999</v>
      </c>
      <c r="H1305" s="324">
        <v>-117.34399999999999</v>
      </c>
      <c r="I1305" s="324" t="s">
        <v>214</v>
      </c>
      <c r="J1305" s="368">
        <f t="shared" si="381"/>
        <v>347.65985094863646</v>
      </c>
      <c r="K1305" s="331">
        <f t="shared" si="382"/>
        <v>0.33046028505707004</v>
      </c>
      <c r="L1305" s="304" t="str">
        <f t="shared" si="375"/>
        <v>D</v>
      </c>
      <c r="M1305" s="388" t="s">
        <v>6092</v>
      </c>
      <c r="N1305" s="304"/>
      <c r="O1305" s="356"/>
      <c r="P1305" s="356"/>
      <c r="Q1305" s="356"/>
      <c r="R1305" s="304"/>
      <c r="S1305" s="304"/>
      <c r="T1305" s="304"/>
      <c r="U1305" s="304"/>
      <c r="V1305" s="304"/>
      <c r="W1305" s="304" t="s">
        <v>273</v>
      </c>
      <c r="X1305" s="304" t="s">
        <v>213</v>
      </c>
      <c r="Y1305" s="366">
        <f t="shared" si="377"/>
        <v>274.5</v>
      </c>
      <c r="Z1305" s="304">
        <v>0.3</v>
      </c>
      <c r="AA1305" s="304"/>
      <c r="AB1305" s="304">
        <v>-999</v>
      </c>
      <c r="AC1305" s="304">
        <v>-999</v>
      </c>
      <c r="AD1305" s="366">
        <v>-999</v>
      </c>
      <c r="AE1305" s="304">
        <v>-999</v>
      </c>
      <c r="AF1305" s="304">
        <v>-999</v>
      </c>
      <c r="AG1305" s="304"/>
      <c r="AH1305" s="304">
        <v>1.54799E-2</v>
      </c>
      <c r="AI1305" s="312"/>
      <c r="AJ1305" s="332">
        <v>341</v>
      </c>
      <c r="AK1305" s="304">
        <f t="shared" si="376"/>
        <v>270</v>
      </c>
      <c r="AL1305" s="363">
        <v>0.43</v>
      </c>
      <c r="AM1305" s="389">
        <f t="shared" si="380"/>
        <v>387</v>
      </c>
      <c r="AN1305" s="363">
        <v>0.25</v>
      </c>
      <c r="AO1305" s="304"/>
      <c r="AP1305" s="312" t="s">
        <v>1600</v>
      </c>
      <c r="AQ1305" s="312"/>
      <c r="AR1305" s="312">
        <v>387</v>
      </c>
      <c r="AS1305" s="312">
        <v>370.78899999999999</v>
      </c>
      <c r="AT1305" s="312"/>
      <c r="AU1305" s="329">
        <f>VLOOKUP(C1305,[1]world!$A$2:$B$3555,2,FALSE)</f>
        <v>7</v>
      </c>
      <c r="AV1305" s="329">
        <v>388</v>
      </c>
      <c r="AW1305" s="304">
        <v>0.37</v>
      </c>
      <c r="AX1305" s="304">
        <v>60</v>
      </c>
      <c r="AY1305" s="304">
        <v>-999</v>
      </c>
      <c r="AZ1305" s="304">
        <v>220</v>
      </c>
      <c r="BA1305" s="304">
        <v>320</v>
      </c>
      <c r="BB1305" s="304">
        <v>-999</v>
      </c>
      <c r="BC1305" s="304">
        <v>320</v>
      </c>
      <c r="BD1305" s="304">
        <v>-999</v>
      </c>
      <c r="BE1305" s="304">
        <v>-999</v>
      </c>
      <c r="BF1305" s="304">
        <v>-999</v>
      </c>
      <c r="BG1305" s="304">
        <v>-999</v>
      </c>
      <c r="BH1305" s="304">
        <v>-999</v>
      </c>
      <c r="BI1305" s="304">
        <v>-999</v>
      </c>
      <c r="BJ1305" s="304">
        <v>3</v>
      </c>
      <c r="BK1305" s="304" t="s">
        <v>4954</v>
      </c>
      <c r="BL1305" s="304">
        <v>3</v>
      </c>
    </row>
    <row r="1306" spans="1:64" ht="15" hidden="1" customHeight="1" x14ac:dyDescent="0.2">
      <c r="A1306" s="304" t="s">
        <v>4922</v>
      </c>
      <c r="B1306" s="304" t="s">
        <v>5965</v>
      </c>
      <c r="C1306" s="304">
        <v>1342</v>
      </c>
      <c r="D1306" s="349" t="s">
        <v>2051</v>
      </c>
      <c r="E1306" s="309">
        <v>13916</v>
      </c>
      <c r="F1306" s="309"/>
      <c r="G1306" s="324">
        <v>33.895000000000003</v>
      </c>
      <c r="H1306" s="324">
        <v>-117.32</v>
      </c>
      <c r="I1306" s="324" t="s">
        <v>214</v>
      </c>
      <c r="J1306" s="368">
        <f t="shared" si="381"/>
        <v>523.13825638632636</v>
      </c>
      <c r="K1306" s="331">
        <f t="shared" si="382"/>
        <v>0.40016121751114264</v>
      </c>
      <c r="L1306" s="304" t="str">
        <f t="shared" si="375"/>
        <v>C</v>
      </c>
      <c r="M1306" s="388" t="s">
        <v>6092</v>
      </c>
      <c r="N1306" s="304"/>
      <c r="O1306" s="356"/>
      <c r="P1306" s="356"/>
      <c r="Q1306" s="356"/>
      <c r="R1306" s="304"/>
      <c r="S1306" s="304"/>
      <c r="T1306" s="304"/>
      <c r="U1306" s="304"/>
      <c r="V1306" s="304"/>
      <c r="W1306" s="304" t="s">
        <v>1763</v>
      </c>
      <c r="X1306" s="304" t="s">
        <v>232</v>
      </c>
      <c r="Y1306" s="366">
        <f t="shared" si="377"/>
        <v>506.6</v>
      </c>
      <c r="Z1306" s="304">
        <v>0.4</v>
      </c>
      <c r="AA1306" s="304"/>
      <c r="AB1306" s="304">
        <v>-999</v>
      </c>
      <c r="AC1306" s="304">
        <v>-999</v>
      </c>
      <c r="AD1306" s="366">
        <v>-999</v>
      </c>
      <c r="AE1306" s="304">
        <v>-999</v>
      </c>
      <c r="AF1306" s="304">
        <v>-999</v>
      </c>
      <c r="AG1306" s="304"/>
      <c r="AH1306" s="304">
        <v>2.7376299999999999E-2</v>
      </c>
      <c r="AI1306" s="312"/>
      <c r="AJ1306" s="332">
        <v>398</v>
      </c>
      <c r="AK1306" s="304">
        <f t="shared" si="376"/>
        <v>425</v>
      </c>
      <c r="AL1306" s="363">
        <v>0.43</v>
      </c>
      <c r="AM1306" s="389">
        <f t="shared" si="380"/>
        <v>748</v>
      </c>
      <c r="AN1306" s="304">
        <v>0.4</v>
      </c>
      <c r="AO1306" s="304"/>
      <c r="AP1306" s="312" t="s">
        <v>6114</v>
      </c>
      <c r="AQ1306" s="312"/>
      <c r="AR1306" s="312">
        <v>748</v>
      </c>
      <c r="AS1306" s="342">
        <v>684.93499999999995</v>
      </c>
      <c r="AT1306" s="312"/>
      <c r="AU1306" s="329">
        <f>VLOOKUP(C1306,[1]world!$A$2:$B$3555,2,FALSE)</f>
        <v>7</v>
      </c>
      <c r="AV1306" s="329">
        <v>388</v>
      </c>
      <c r="AW1306" s="304">
        <v>0.37</v>
      </c>
      <c r="AX1306" s="304">
        <v>40</v>
      </c>
      <c r="AY1306" s="304">
        <v>-999</v>
      </c>
      <c r="AZ1306" s="304">
        <v>180</v>
      </c>
      <c r="BA1306" s="304">
        <v>-999</v>
      </c>
      <c r="BB1306" s="304">
        <v>-999</v>
      </c>
      <c r="BC1306" s="304">
        <v>-999</v>
      </c>
      <c r="BD1306" s="304">
        <v>-999</v>
      </c>
      <c r="BE1306" s="304">
        <v>-999</v>
      </c>
      <c r="BF1306" s="304">
        <v>-999</v>
      </c>
      <c r="BG1306" s="304">
        <v>-999</v>
      </c>
      <c r="BH1306" s="304">
        <v>-999</v>
      </c>
      <c r="BI1306" s="304">
        <v>-999</v>
      </c>
      <c r="BJ1306" s="304">
        <v>4</v>
      </c>
      <c r="BK1306" s="304" t="s">
        <v>4954</v>
      </c>
      <c r="BL1306" s="304">
        <v>4</v>
      </c>
    </row>
    <row r="1307" spans="1:64" ht="15" hidden="1" customHeight="1" x14ac:dyDescent="0.2">
      <c r="A1307" s="304" t="s">
        <v>4917</v>
      </c>
      <c r="B1307" s="304" t="s">
        <v>5965</v>
      </c>
      <c r="C1307" s="304">
        <v>1344</v>
      </c>
      <c r="D1307" s="349" t="s">
        <v>2115</v>
      </c>
      <c r="E1307" s="309">
        <v>13921</v>
      </c>
      <c r="F1307" s="309"/>
      <c r="G1307" s="324">
        <v>33.975000000000001</v>
      </c>
      <c r="H1307" s="324">
        <v>-117.486</v>
      </c>
      <c r="I1307" s="324" t="s">
        <v>214</v>
      </c>
      <c r="J1307" s="368">
        <f t="shared" si="381"/>
        <v>334.44800385270872</v>
      </c>
      <c r="K1307" s="331">
        <f t="shared" si="382"/>
        <v>0.33046028505707004</v>
      </c>
      <c r="L1307" s="304" t="str">
        <f t="shared" si="375"/>
        <v>D</v>
      </c>
      <c r="M1307" s="388" t="s">
        <v>6092</v>
      </c>
      <c r="N1307" s="304"/>
      <c r="O1307" s="356"/>
      <c r="P1307" s="356"/>
      <c r="Q1307" s="356"/>
      <c r="R1307" s="304"/>
      <c r="S1307" s="304"/>
      <c r="T1307" s="304"/>
      <c r="U1307" s="304"/>
      <c r="V1307" s="304"/>
      <c r="W1307" s="304" t="s">
        <v>273</v>
      </c>
      <c r="X1307" s="304" t="s">
        <v>213</v>
      </c>
      <c r="Y1307" s="366">
        <f t="shared" si="377"/>
        <v>274.5</v>
      </c>
      <c r="Z1307" s="304">
        <v>0.3</v>
      </c>
      <c r="AA1307" s="304"/>
      <c r="AB1307" s="304">
        <v>-999</v>
      </c>
      <c r="AC1307" s="304">
        <v>-999</v>
      </c>
      <c r="AD1307" s="366">
        <v>-999</v>
      </c>
      <c r="AE1307" s="304">
        <v>-999</v>
      </c>
      <c r="AF1307" s="304">
        <v>-999</v>
      </c>
      <c r="AG1307" s="304"/>
      <c r="AH1307" s="304">
        <v>9.1147599999999995E-3</v>
      </c>
      <c r="AI1307" s="312"/>
      <c r="AJ1307" s="332">
        <v>292</v>
      </c>
      <c r="AK1307" s="304">
        <f t="shared" si="376"/>
        <v>270</v>
      </c>
      <c r="AL1307" s="363">
        <v>0.43</v>
      </c>
      <c r="AM1307" s="389">
        <f t="shared" si="380"/>
        <v>387</v>
      </c>
      <c r="AN1307" s="363">
        <v>0.25</v>
      </c>
      <c r="AO1307" s="304"/>
      <c r="AP1307" s="312" t="s">
        <v>1600</v>
      </c>
      <c r="AQ1307" s="312"/>
      <c r="AR1307" s="312">
        <v>387</v>
      </c>
      <c r="AS1307" s="312">
        <v>370.78899999999999</v>
      </c>
      <c r="AT1307" s="312"/>
      <c r="AU1307" s="329">
        <f>VLOOKUP(C1307,[1]world!$A$2:$B$3555,2,FALSE)</f>
        <v>8</v>
      </c>
      <c r="AV1307" s="329">
        <v>374</v>
      </c>
      <c r="AW1307" s="304">
        <v>0.37</v>
      </c>
      <c r="AX1307" s="304">
        <v>60</v>
      </c>
      <c r="AY1307" s="304">
        <v>-999</v>
      </c>
      <c r="AZ1307" s="304">
        <v>240</v>
      </c>
      <c r="BA1307" s="304">
        <v>320</v>
      </c>
      <c r="BB1307" s="304">
        <v>-999</v>
      </c>
      <c r="BC1307" s="304">
        <v>320</v>
      </c>
      <c r="BD1307" s="304">
        <v>-999</v>
      </c>
      <c r="BE1307" s="304">
        <v>-999</v>
      </c>
      <c r="BF1307" s="304">
        <v>-999</v>
      </c>
      <c r="BG1307" s="304">
        <v>-999</v>
      </c>
      <c r="BH1307" s="304">
        <v>-999</v>
      </c>
      <c r="BI1307" s="304">
        <v>-999</v>
      </c>
      <c r="BJ1307" s="304">
        <v>3</v>
      </c>
      <c r="BK1307" s="304" t="s">
        <v>4954</v>
      </c>
      <c r="BL1307" s="304">
        <v>3</v>
      </c>
    </row>
    <row r="1308" spans="1:64" ht="15" hidden="1" customHeight="1" x14ac:dyDescent="0.2">
      <c r="A1308" s="304" t="s">
        <v>4917</v>
      </c>
      <c r="B1308" s="304" t="s">
        <v>5965</v>
      </c>
      <c r="C1308" s="304">
        <v>1345</v>
      </c>
      <c r="D1308" s="349" t="s">
        <v>1865</v>
      </c>
      <c r="E1308" s="309">
        <v>13922</v>
      </c>
      <c r="F1308" s="309"/>
      <c r="G1308" s="324">
        <v>33.668999999999997</v>
      </c>
      <c r="H1308" s="324">
        <v>-117.33199999999999</v>
      </c>
      <c r="I1308" s="324" t="s">
        <v>214</v>
      </c>
      <c r="J1308" s="368">
        <f>P1308</f>
        <v>581</v>
      </c>
      <c r="K1308" s="331">
        <v>0.1</v>
      </c>
      <c r="L1308" s="304" t="str">
        <f t="shared" si="375"/>
        <v>C</v>
      </c>
      <c r="M1308" s="388">
        <v>0</v>
      </c>
      <c r="N1308" s="304"/>
      <c r="O1308" s="304" t="str">
        <f>VLOOKUP($C1308,SMM_Vol1!$B$271:$F$306,3,FALSE)</f>
        <v>&gt; 30</v>
      </c>
      <c r="P1308" s="304">
        <f>VLOOKUP($C1308,SMM_Vol1!$B$271:$F$306,4,FALSE)</f>
        <v>581</v>
      </c>
      <c r="Q1308" s="309"/>
      <c r="R1308" s="304" t="str">
        <f>VLOOKUP($C1308,SMM_Vol1!$B$271:$F$306,5,FALSE)</f>
        <v>Yong et al. (2012)</v>
      </c>
      <c r="S1308" s="304"/>
      <c r="T1308" s="304"/>
      <c r="U1308" s="304"/>
      <c r="V1308" s="304"/>
      <c r="W1308" s="304" t="s">
        <v>1866</v>
      </c>
      <c r="X1308" s="304" t="s">
        <v>232</v>
      </c>
      <c r="Y1308" s="366">
        <f t="shared" si="377"/>
        <v>506.6</v>
      </c>
      <c r="Z1308" s="304">
        <v>0.4</v>
      </c>
      <c r="AA1308" s="304"/>
      <c r="AB1308" s="304">
        <v>-999</v>
      </c>
      <c r="AC1308" s="304">
        <v>-999</v>
      </c>
      <c r="AD1308" s="366">
        <v>-999</v>
      </c>
      <c r="AE1308" s="304">
        <v>-999</v>
      </c>
      <c r="AF1308" s="304">
        <v>-999</v>
      </c>
      <c r="AG1308" s="304"/>
      <c r="AH1308" s="304">
        <v>1.8146599999999999E-2</v>
      </c>
      <c r="AI1308" s="385">
        <v>4.9394899999999999E-2</v>
      </c>
      <c r="AJ1308" s="332">
        <v>361</v>
      </c>
      <c r="AK1308" s="304">
        <f t="shared" si="376"/>
        <v>425</v>
      </c>
      <c r="AL1308" s="363">
        <f>IF(AND(AH1308&lt;=0.0022,AI1308&lt;=0.0022),0.2,0.43)</f>
        <v>0.43</v>
      </c>
      <c r="AM1308" s="389">
        <f t="shared" si="380"/>
        <v>353</v>
      </c>
      <c r="AN1308" s="363">
        <v>0.25</v>
      </c>
      <c r="AO1308" s="304"/>
      <c r="AP1308" s="312" t="s">
        <v>4980</v>
      </c>
      <c r="AQ1308" s="312"/>
      <c r="AR1308" s="312">
        <v>349</v>
      </c>
      <c r="AS1308" s="312">
        <v>622.85900000000004</v>
      </c>
      <c r="AT1308" s="312">
        <v>353</v>
      </c>
      <c r="AU1308" s="329">
        <f>VLOOKUP(C1308,[1]world!$A$2:$B$3555,2,FALSE)</f>
        <v>7</v>
      </c>
      <c r="AV1308" s="329">
        <v>388</v>
      </c>
      <c r="AW1308" s="304">
        <v>0.37</v>
      </c>
      <c r="AX1308" s="304">
        <v>60</v>
      </c>
      <c r="AY1308" s="304">
        <v>-999</v>
      </c>
      <c r="AZ1308" s="304">
        <v>220</v>
      </c>
      <c r="BA1308" s="304">
        <v>-999</v>
      </c>
      <c r="BB1308" s="304">
        <v>-999</v>
      </c>
      <c r="BC1308" s="304">
        <v>-999</v>
      </c>
      <c r="BD1308" s="304">
        <v>-999</v>
      </c>
      <c r="BE1308" s="304">
        <v>-999</v>
      </c>
      <c r="BF1308" s="304">
        <v>-999</v>
      </c>
      <c r="BG1308" s="304">
        <v>-999</v>
      </c>
      <c r="BH1308" s="304">
        <v>-999</v>
      </c>
      <c r="BI1308" s="304">
        <v>-999</v>
      </c>
      <c r="BJ1308" s="304">
        <v>4</v>
      </c>
      <c r="BK1308" s="304" t="s">
        <v>4954</v>
      </c>
      <c r="BL1308" s="304">
        <v>4</v>
      </c>
    </row>
    <row r="1309" spans="1:64" ht="15" hidden="1" customHeight="1" x14ac:dyDescent="0.2">
      <c r="A1309" s="304" t="s">
        <v>4917</v>
      </c>
      <c r="B1309" s="304" t="s">
        <v>5965</v>
      </c>
      <c r="C1309" s="304">
        <v>1346</v>
      </c>
      <c r="D1309" s="349" t="s">
        <v>1929</v>
      </c>
      <c r="E1309" s="309">
        <v>13924</v>
      </c>
      <c r="F1309" s="309"/>
      <c r="G1309" s="324">
        <v>33.747999999999998</v>
      </c>
      <c r="H1309" s="324">
        <v>-117.127</v>
      </c>
      <c r="I1309" s="324" t="s">
        <v>232</v>
      </c>
      <c r="J1309" s="368">
        <f t="shared" ref="J1309:J1311" si="383">EXP(0.35*LN(AM1309)+0.24*LN(Y1309)+0.2*LN(AJ1309)+0.21*LN(AV1309))</f>
        <v>378.96461808441683</v>
      </c>
      <c r="K1309" s="331">
        <f t="shared" ref="K1309:K1311" si="384">SQRT(0.35*AN1309^2+0.24*Z1309^2+0.2*AL1309^2+0.21*AW1309^2)</f>
        <v>0.33046028505707004</v>
      </c>
      <c r="L1309" s="304" t="str">
        <f t="shared" si="375"/>
        <v>C</v>
      </c>
      <c r="M1309" s="388" t="s">
        <v>6092</v>
      </c>
      <c r="N1309" s="304"/>
      <c r="O1309" s="356"/>
      <c r="P1309" s="356"/>
      <c r="Q1309" s="356"/>
      <c r="R1309" s="304"/>
      <c r="S1309" s="304"/>
      <c r="T1309" s="304"/>
      <c r="U1309" s="304"/>
      <c r="V1309" s="304"/>
      <c r="W1309" s="304" t="s">
        <v>583</v>
      </c>
      <c r="X1309" s="304" t="s">
        <v>205</v>
      </c>
      <c r="Y1309" s="366">
        <f t="shared" si="377"/>
        <v>424.8</v>
      </c>
      <c r="Z1309" s="304">
        <v>0.3</v>
      </c>
      <c r="AA1309" s="304"/>
      <c r="AB1309" s="304">
        <v>-999</v>
      </c>
      <c r="AC1309" s="304">
        <v>-999</v>
      </c>
      <c r="AD1309" s="366">
        <v>-999</v>
      </c>
      <c r="AE1309" s="304">
        <v>-999</v>
      </c>
      <c r="AF1309" s="304">
        <v>-999</v>
      </c>
      <c r="AG1309" s="304"/>
      <c r="AH1309" s="304">
        <v>1.9169800000000001E-2</v>
      </c>
      <c r="AI1309" s="385">
        <v>9.0703999999999993E-2</v>
      </c>
      <c r="AJ1309" s="332">
        <v>365</v>
      </c>
      <c r="AK1309" s="304">
        <f t="shared" si="376"/>
        <v>425</v>
      </c>
      <c r="AL1309" s="363">
        <v>0.43</v>
      </c>
      <c r="AM1309" s="389">
        <f t="shared" si="380"/>
        <v>353</v>
      </c>
      <c r="AN1309" s="363">
        <v>0.25</v>
      </c>
      <c r="AO1309" s="304"/>
      <c r="AP1309" s="312" t="s">
        <v>4980</v>
      </c>
      <c r="AQ1309" s="312"/>
      <c r="AR1309" s="312">
        <v>349</v>
      </c>
      <c r="AS1309" s="312">
        <v>338.53899999999999</v>
      </c>
      <c r="AT1309" s="312">
        <v>353</v>
      </c>
      <c r="AU1309" s="329">
        <f>VLOOKUP(C1309,[1]world!$A$2:$B$3555,2,FALSE)</f>
        <v>7</v>
      </c>
      <c r="AV1309" s="329">
        <v>388</v>
      </c>
      <c r="AW1309" s="304">
        <v>0.37</v>
      </c>
      <c r="AX1309" s="304">
        <v>60</v>
      </c>
      <c r="AY1309" s="304">
        <v>-999</v>
      </c>
      <c r="AZ1309" s="304">
        <v>220</v>
      </c>
      <c r="BA1309" s="304">
        <v>-999</v>
      </c>
      <c r="BB1309" s="304">
        <v>-999</v>
      </c>
      <c r="BC1309" s="304">
        <v>-999</v>
      </c>
      <c r="BD1309" s="304">
        <v>-999</v>
      </c>
      <c r="BE1309" s="304">
        <v>-999</v>
      </c>
      <c r="BF1309" s="304">
        <v>-999</v>
      </c>
      <c r="BG1309" s="304">
        <v>-999</v>
      </c>
      <c r="BH1309" s="304">
        <v>-999</v>
      </c>
      <c r="BI1309" s="304">
        <v>-999</v>
      </c>
      <c r="BJ1309" s="304">
        <v>4</v>
      </c>
      <c r="BK1309" s="304" t="s">
        <v>4954</v>
      </c>
      <c r="BL1309" s="304">
        <v>4</v>
      </c>
    </row>
    <row r="1310" spans="1:64" ht="15" hidden="1" customHeight="1" x14ac:dyDescent="0.2">
      <c r="A1310" s="304" t="s">
        <v>4917</v>
      </c>
      <c r="B1310" s="304" t="s">
        <v>5965</v>
      </c>
      <c r="C1310" s="304">
        <v>1347</v>
      </c>
      <c r="D1310" s="349" t="s">
        <v>2057</v>
      </c>
      <c r="E1310" s="309">
        <v>13925</v>
      </c>
      <c r="F1310" s="309"/>
      <c r="G1310" s="324">
        <v>33.902000000000001</v>
      </c>
      <c r="H1310" s="324">
        <v>-117.23399999999999</v>
      </c>
      <c r="I1310" s="324" t="s">
        <v>214</v>
      </c>
      <c r="J1310" s="368">
        <f t="shared" si="383"/>
        <v>310.15413144131054</v>
      </c>
      <c r="K1310" s="331">
        <f t="shared" si="384"/>
        <v>0.33046028505707004</v>
      </c>
      <c r="L1310" s="304" t="str">
        <f t="shared" si="375"/>
        <v>D</v>
      </c>
      <c r="M1310" s="388" t="s">
        <v>6092</v>
      </c>
      <c r="N1310" s="304"/>
      <c r="O1310" s="356"/>
      <c r="P1310" s="356"/>
      <c r="Q1310" s="356"/>
      <c r="R1310" s="304"/>
      <c r="S1310" s="304"/>
      <c r="T1310" s="304"/>
      <c r="U1310" s="304"/>
      <c r="V1310" s="304"/>
      <c r="W1310" s="304" t="s">
        <v>225</v>
      </c>
      <c r="X1310" s="304" t="s">
        <v>213</v>
      </c>
      <c r="Y1310" s="366">
        <f t="shared" si="377"/>
        <v>274.5</v>
      </c>
      <c r="Z1310" s="304">
        <v>0.3</v>
      </c>
      <c r="AA1310" s="304"/>
      <c r="AB1310" s="304">
        <v>-999</v>
      </c>
      <c r="AC1310" s="304">
        <v>-999</v>
      </c>
      <c r="AD1310" s="366">
        <v>-999</v>
      </c>
      <c r="AE1310" s="304">
        <v>-999</v>
      </c>
      <c r="AF1310" s="304">
        <v>-999</v>
      </c>
      <c r="AG1310" s="304"/>
      <c r="AH1310" s="304">
        <v>6.7549200000000002E-3</v>
      </c>
      <c r="AI1310" s="385">
        <v>2.0440999999999997E-2</v>
      </c>
      <c r="AJ1310" s="332">
        <v>270</v>
      </c>
      <c r="AK1310" s="304">
        <f t="shared" si="376"/>
        <v>270</v>
      </c>
      <c r="AL1310" s="363">
        <v>0.43</v>
      </c>
      <c r="AM1310" s="389">
        <f t="shared" si="380"/>
        <v>353</v>
      </c>
      <c r="AN1310" s="363">
        <v>0.25</v>
      </c>
      <c r="AO1310" s="304"/>
      <c r="AP1310" s="312" t="s">
        <v>6113</v>
      </c>
      <c r="AQ1310" s="312"/>
      <c r="AR1310" s="312">
        <v>280</v>
      </c>
      <c r="AS1310" s="312">
        <v>271.44099999999997</v>
      </c>
      <c r="AT1310" s="312">
        <v>353</v>
      </c>
      <c r="AU1310" s="329">
        <f>VLOOKUP(C1310,[1]world!$A$2:$B$3555,2,FALSE)</f>
        <v>11</v>
      </c>
      <c r="AV1310" s="329">
        <v>328</v>
      </c>
      <c r="AW1310" s="304">
        <v>0.37</v>
      </c>
      <c r="AX1310" s="304">
        <v>60</v>
      </c>
      <c r="AY1310" s="304">
        <v>-999</v>
      </c>
      <c r="AZ1310" s="304">
        <v>240</v>
      </c>
      <c r="BA1310" s="304">
        <v>-999</v>
      </c>
      <c r="BB1310" s="304">
        <v>-999</v>
      </c>
      <c r="BC1310" s="304">
        <v>-999</v>
      </c>
      <c r="BD1310" s="304">
        <v>-999</v>
      </c>
      <c r="BE1310" s="304">
        <v>-999</v>
      </c>
      <c r="BF1310" s="304">
        <v>-999</v>
      </c>
      <c r="BG1310" s="304">
        <v>-999</v>
      </c>
      <c r="BH1310" s="304">
        <v>-999</v>
      </c>
      <c r="BI1310" s="304">
        <v>-999</v>
      </c>
      <c r="BJ1310" s="304">
        <v>4</v>
      </c>
      <c r="BK1310" s="304" t="s">
        <v>4954</v>
      </c>
      <c r="BL1310" s="304">
        <v>4</v>
      </c>
    </row>
    <row r="1311" spans="1:64" ht="15" hidden="1" customHeight="1" x14ac:dyDescent="0.2">
      <c r="A1311" s="304" t="s">
        <v>4917</v>
      </c>
      <c r="B1311" s="304" t="s">
        <v>5965</v>
      </c>
      <c r="C1311" s="304">
        <v>1349</v>
      </c>
      <c r="D1311" s="349" t="s">
        <v>2078</v>
      </c>
      <c r="E1311" s="309">
        <v>13927</v>
      </c>
      <c r="F1311" s="309"/>
      <c r="G1311" s="324">
        <v>33.920999999999999</v>
      </c>
      <c r="H1311" s="324">
        <v>-117.173</v>
      </c>
      <c r="I1311" s="324" t="s">
        <v>214</v>
      </c>
      <c r="J1311" s="368">
        <f t="shared" si="383"/>
        <v>347.04362760528414</v>
      </c>
      <c r="K1311" s="331">
        <f t="shared" si="384"/>
        <v>0.33046028505707004</v>
      </c>
      <c r="L1311" s="304" t="str">
        <f t="shared" si="375"/>
        <v>D</v>
      </c>
      <c r="M1311" s="388" t="s">
        <v>6092</v>
      </c>
      <c r="N1311" s="304"/>
      <c r="O1311" s="356"/>
      <c r="P1311" s="356"/>
      <c r="Q1311" s="356"/>
      <c r="R1311" s="304"/>
      <c r="S1311" s="304"/>
      <c r="T1311" s="304"/>
      <c r="U1311" s="304"/>
      <c r="V1311" s="304"/>
      <c r="W1311" s="304" t="s">
        <v>225</v>
      </c>
      <c r="X1311" s="304" t="s">
        <v>213</v>
      </c>
      <c r="Y1311" s="366">
        <f t="shared" si="377"/>
        <v>274.5</v>
      </c>
      <c r="Z1311" s="304">
        <v>0.3</v>
      </c>
      <c r="AA1311" s="304"/>
      <c r="AB1311" s="304">
        <v>-999</v>
      </c>
      <c r="AC1311" s="304">
        <v>-999</v>
      </c>
      <c r="AD1311" s="366">
        <v>-999</v>
      </c>
      <c r="AE1311" s="304">
        <v>-999</v>
      </c>
      <c r="AF1311" s="304">
        <v>-999</v>
      </c>
      <c r="AG1311" s="304"/>
      <c r="AH1311" s="304">
        <v>2.7144399999999999E-2</v>
      </c>
      <c r="AI1311" s="385">
        <v>0.11123699999999999</v>
      </c>
      <c r="AJ1311" s="332">
        <v>397</v>
      </c>
      <c r="AK1311" s="304">
        <f t="shared" si="376"/>
        <v>425</v>
      </c>
      <c r="AL1311" s="363">
        <v>0.43</v>
      </c>
      <c r="AM1311" s="389">
        <f t="shared" si="380"/>
        <v>353</v>
      </c>
      <c r="AN1311" s="363">
        <v>0.25</v>
      </c>
      <c r="AO1311" s="304"/>
      <c r="AP1311" s="312" t="s">
        <v>4980</v>
      </c>
      <c r="AQ1311" s="312"/>
      <c r="AR1311" s="312">
        <v>349</v>
      </c>
      <c r="AS1311" s="312">
        <v>338.53899999999999</v>
      </c>
      <c r="AT1311" s="312">
        <v>353</v>
      </c>
      <c r="AU1311" s="329">
        <f>VLOOKUP(C1311,[1]world!$A$2:$B$3555,2,FALSE)</f>
        <v>7</v>
      </c>
      <c r="AV1311" s="329">
        <v>388</v>
      </c>
      <c r="AW1311" s="304">
        <v>0.37</v>
      </c>
      <c r="AX1311" s="304">
        <v>60</v>
      </c>
      <c r="AY1311" s="304">
        <v>-999</v>
      </c>
      <c r="AZ1311" s="304">
        <v>260</v>
      </c>
      <c r="BA1311" s="304">
        <v>-999</v>
      </c>
      <c r="BB1311" s="304">
        <v>-999</v>
      </c>
      <c r="BC1311" s="304">
        <v>-999</v>
      </c>
      <c r="BD1311" s="304">
        <v>-999</v>
      </c>
      <c r="BE1311" s="304">
        <v>-999</v>
      </c>
      <c r="BF1311" s="304">
        <v>-999</v>
      </c>
      <c r="BG1311" s="304">
        <v>-999</v>
      </c>
      <c r="BH1311" s="304">
        <v>-999</v>
      </c>
      <c r="BI1311" s="304">
        <v>-999</v>
      </c>
      <c r="BJ1311" s="304">
        <v>4</v>
      </c>
      <c r="BK1311" s="304" t="s">
        <v>4954</v>
      </c>
      <c r="BL1311" s="304">
        <v>4</v>
      </c>
    </row>
    <row r="1312" spans="1:64" ht="15" hidden="1" customHeight="1" x14ac:dyDescent="0.2">
      <c r="A1312" s="304" t="s">
        <v>4917</v>
      </c>
      <c r="B1312" s="304" t="s">
        <v>5965</v>
      </c>
      <c r="C1312" s="304">
        <v>1350</v>
      </c>
      <c r="D1312" s="349" t="s">
        <v>1959</v>
      </c>
      <c r="E1312" s="309">
        <v>13928</v>
      </c>
      <c r="F1312" s="309"/>
      <c r="G1312" s="324">
        <v>33.786999999999999</v>
      </c>
      <c r="H1312" s="324">
        <v>-117.23</v>
      </c>
      <c r="I1312" s="324" t="s">
        <v>232</v>
      </c>
      <c r="J1312" s="368">
        <v>518</v>
      </c>
      <c r="K1312" s="331">
        <v>0.1</v>
      </c>
      <c r="L1312" s="304" t="str">
        <f t="shared" si="375"/>
        <v>C</v>
      </c>
      <c r="M1312" s="388">
        <v>0</v>
      </c>
      <c r="N1312" s="304"/>
      <c r="O1312" s="356"/>
      <c r="P1312" s="356"/>
      <c r="Q1312" s="356" t="s">
        <v>5948</v>
      </c>
      <c r="R1312" s="304"/>
      <c r="S1312" s="304"/>
      <c r="T1312" s="304"/>
      <c r="U1312" s="304"/>
      <c r="V1312" s="304"/>
      <c r="W1312" s="304" t="s">
        <v>583</v>
      </c>
      <c r="X1312" s="304" t="s">
        <v>205</v>
      </c>
      <c r="Y1312" s="366">
        <f t="shared" si="377"/>
        <v>424.8</v>
      </c>
      <c r="Z1312" s="304">
        <v>0.3</v>
      </c>
      <c r="AA1312" s="304"/>
      <c r="AB1312" s="304">
        <v>-999</v>
      </c>
      <c r="AC1312" s="304">
        <v>-999</v>
      </c>
      <c r="AD1312" s="366">
        <v>-999</v>
      </c>
      <c r="AE1312" s="304">
        <v>-999</v>
      </c>
      <c r="AF1312" s="304">
        <v>-999</v>
      </c>
      <c r="AG1312" s="304"/>
      <c r="AH1312" s="304">
        <v>1.6896000000000001E-2</v>
      </c>
      <c r="AI1312" s="385">
        <v>5.45432E-2</v>
      </c>
      <c r="AJ1312" s="332">
        <v>352</v>
      </c>
      <c r="AK1312" s="304">
        <f t="shared" si="376"/>
        <v>270</v>
      </c>
      <c r="AL1312" s="363">
        <f>IF(AND(AH1312&lt;=0.0022,AI1312&lt;=0.0022),0.2,0.43)</f>
        <v>0.43</v>
      </c>
      <c r="AM1312" s="389">
        <f t="shared" si="380"/>
        <v>353</v>
      </c>
      <c r="AN1312" s="363">
        <v>0.25</v>
      </c>
      <c r="AO1312" s="304"/>
      <c r="AP1312" s="312" t="s">
        <v>4980</v>
      </c>
      <c r="AQ1312" s="312"/>
      <c r="AR1312" s="312">
        <v>349</v>
      </c>
      <c r="AS1312" s="312">
        <v>338.53899999999999</v>
      </c>
      <c r="AT1312" s="312">
        <v>353</v>
      </c>
      <c r="AU1312" s="329">
        <f>VLOOKUP(C1312,[1]world!$A$2:$B$3555,2,FALSE)</f>
        <v>7</v>
      </c>
      <c r="AV1312" s="329">
        <v>388</v>
      </c>
      <c r="AW1312" s="304">
        <v>0.37</v>
      </c>
      <c r="AX1312" s="304">
        <v>60</v>
      </c>
      <c r="AY1312" s="304">
        <v>-999</v>
      </c>
      <c r="AZ1312" s="304">
        <v>200</v>
      </c>
      <c r="BA1312" s="304">
        <v>-999</v>
      </c>
      <c r="BB1312" s="304">
        <v>-999</v>
      </c>
      <c r="BC1312" s="304">
        <v>-999</v>
      </c>
      <c r="BD1312" s="304">
        <v>-999</v>
      </c>
      <c r="BE1312" s="304">
        <v>-999</v>
      </c>
      <c r="BF1312" s="304">
        <v>-999</v>
      </c>
      <c r="BG1312" s="304">
        <v>-999</v>
      </c>
      <c r="BH1312" s="304">
        <v>-999</v>
      </c>
      <c r="BI1312" s="304">
        <v>-999</v>
      </c>
      <c r="BJ1312" s="304">
        <v>4</v>
      </c>
      <c r="BK1312" s="304" t="s">
        <v>4954</v>
      </c>
      <c r="BL1312" s="304">
        <v>4</v>
      </c>
    </row>
    <row r="1313" spans="1:64" ht="15" hidden="1" customHeight="1" x14ac:dyDescent="0.2">
      <c r="A1313" s="304" t="s">
        <v>4917</v>
      </c>
      <c r="B1313" s="304" t="s">
        <v>5965</v>
      </c>
      <c r="C1313" s="304">
        <v>1351</v>
      </c>
      <c r="D1313" s="349" t="s">
        <v>1854</v>
      </c>
      <c r="E1313" s="309">
        <v>13929</v>
      </c>
      <c r="F1313" s="309"/>
      <c r="G1313" s="324">
        <v>33.649000000000001</v>
      </c>
      <c r="H1313" s="324">
        <v>-117.205</v>
      </c>
      <c r="I1313" s="324" t="s">
        <v>214</v>
      </c>
      <c r="J1313" s="368">
        <v>503</v>
      </c>
      <c r="K1313" s="331">
        <v>0.1</v>
      </c>
      <c r="L1313" s="304" t="str">
        <f t="shared" si="375"/>
        <v>C</v>
      </c>
      <c r="M1313" s="388">
        <v>0</v>
      </c>
      <c r="N1313" s="304"/>
      <c r="O1313" s="304" t="str">
        <f>VLOOKUP($C1313,SMM_Vol1!$B$271:$F$306,3,FALSE)</f>
        <v>&gt; 30</v>
      </c>
      <c r="P1313" s="304">
        <f>VLOOKUP($C1313,SMM_Vol1!$B$271:$F$306,4,FALSE)</f>
        <v>565</v>
      </c>
      <c r="Q1313" s="309"/>
      <c r="R1313" s="304" t="str">
        <f>VLOOKUP($C1313,SMM_Vol1!$B$271:$F$306,5,FALSE)</f>
        <v>Yong et al. (2012)</v>
      </c>
      <c r="S1313" s="304"/>
      <c r="T1313" s="304"/>
      <c r="U1313" s="304"/>
      <c r="V1313" s="304"/>
      <c r="W1313" s="304" t="s">
        <v>235</v>
      </c>
      <c r="X1313" s="304" t="s">
        <v>205</v>
      </c>
      <c r="Y1313" s="366">
        <f t="shared" si="377"/>
        <v>424.8</v>
      </c>
      <c r="Z1313" s="304">
        <v>0.3</v>
      </c>
      <c r="AA1313" s="304"/>
      <c r="AB1313" s="304">
        <v>-999</v>
      </c>
      <c r="AC1313" s="304">
        <v>-999</v>
      </c>
      <c r="AD1313" s="366">
        <v>-999</v>
      </c>
      <c r="AE1313" s="304">
        <v>-999</v>
      </c>
      <c r="AF1313" s="304">
        <v>-999</v>
      </c>
      <c r="AG1313" s="304"/>
      <c r="AH1313" s="304">
        <v>4.1338699999999999E-2</v>
      </c>
      <c r="AI1313" s="385">
        <v>8.3927700000000008E-2</v>
      </c>
      <c r="AJ1313" s="332">
        <v>455</v>
      </c>
      <c r="AK1313" s="304">
        <f t="shared" si="376"/>
        <v>425</v>
      </c>
      <c r="AL1313" s="363">
        <f>IF(AND(AH1313&lt;=0.0022,AI1313&lt;=0.0022),0.2,0.43)</f>
        <v>0.43</v>
      </c>
      <c r="AM1313" s="389">
        <f t="shared" si="380"/>
        <v>353</v>
      </c>
      <c r="AN1313" s="363">
        <v>0.25</v>
      </c>
      <c r="AO1313" s="304"/>
      <c r="AP1313" s="312" t="s">
        <v>4980</v>
      </c>
      <c r="AQ1313" s="312"/>
      <c r="AR1313" s="312">
        <v>349</v>
      </c>
      <c r="AS1313" s="312">
        <v>338.53899999999999</v>
      </c>
      <c r="AT1313" s="312">
        <v>353</v>
      </c>
      <c r="AU1313" s="329">
        <f>VLOOKUP(C1313,[1]world!$A$2:$B$3555,2,FALSE)</f>
        <v>7</v>
      </c>
      <c r="AV1313" s="329">
        <v>388</v>
      </c>
      <c r="AW1313" s="304">
        <v>0.37</v>
      </c>
      <c r="AX1313" s="304">
        <v>40</v>
      </c>
      <c r="AY1313" s="304">
        <v>-999</v>
      </c>
      <c r="AZ1313" s="304">
        <v>220</v>
      </c>
      <c r="BA1313" s="304">
        <v>-999</v>
      </c>
      <c r="BB1313" s="304">
        <v>-999</v>
      </c>
      <c r="BC1313" s="304">
        <v>-999</v>
      </c>
      <c r="BD1313" s="304">
        <v>-999</v>
      </c>
      <c r="BE1313" s="304">
        <v>-999</v>
      </c>
      <c r="BF1313" s="304">
        <v>-999</v>
      </c>
      <c r="BG1313" s="304">
        <v>-999</v>
      </c>
      <c r="BH1313" s="304">
        <v>-999</v>
      </c>
      <c r="BI1313" s="304">
        <v>-999</v>
      </c>
      <c r="BJ1313" s="304">
        <v>4</v>
      </c>
      <c r="BK1313" s="304" t="s">
        <v>4954</v>
      </c>
      <c r="BL1313" s="304">
        <v>4</v>
      </c>
    </row>
    <row r="1314" spans="1:64" ht="15" hidden="1" customHeight="1" x14ac:dyDescent="0.2">
      <c r="A1314" s="304" t="s">
        <v>4917</v>
      </c>
      <c r="B1314" s="304" t="s">
        <v>5965</v>
      </c>
      <c r="C1314" s="304">
        <v>1352</v>
      </c>
      <c r="D1314" s="349" t="s">
        <v>1893</v>
      </c>
      <c r="E1314" s="309">
        <v>13930</v>
      </c>
      <c r="F1314" s="309"/>
      <c r="G1314" s="324">
        <v>33.715000000000003</v>
      </c>
      <c r="H1314" s="324">
        <v>-117.191</v>
      </c>
      <c r="I1314" s="324" t="s">
        <v>214</v>
      </c>
      <c r="J1314" s="368">
        <f t="shared" ref="J1314:J1318" si="385">EXP(0.35*LN(AM1314)+0.24*LN(Y1314)+0.2*LN(AJ1314)+0.21*LN(AV1314))</f>
        <v>349.42673792394743</v>
      </c>
      <c r="K1314" s="331">
        <f t="shared" ref="K1314:K1318" si="386">SQRT(0.35*AN1314^2+0.24*Z1314^2+0.2*AL1314^2+0.21*AW1314^2)</f>
        <v>0.33046028505707004</v>
      </c>
      <c r="L1314" s="304" t="str">
        <f t="shared" si="375"/>
        <v>D</v>
      </c>
      <c r="M1314" s="388" t="s">
        <v>6092</v>
      </c>
      <c r="N1314" s="304"/>
      <c r="O1314" s="356"/>
      <c r="P1314" s="356"/>
      <c r="Q1314" s="356"/>
      <c r="R1314" s="304"/>
      <c r="S1314" s="304"/>
      <c r="T1314" s="304"/>
      <c r="U1314" s="304"/>
      <c r="V1314" s="304"/>
      <c r="W1314" s="304" t="s">
        <v>235</v>
      </c>
      <c r="X1314" s="304" t="s">
        <v>205</v>
      </c>
      <c r="Y1314" s="366">
        <f t="shared" si="377"/>
        <v>424.8</v>
      </c>
      <c r="Z1314" s="304">
        <v>0.3</v>
      </c>
      <c r="AA1314" s="304"/>
      <c r="AB1314" s="304">
        <v>-999</v>
      </c>
      <c r="AC1314" s="304">
        <v>-999</v>
      </c>
      <c r="AD1314" s="366">
        <v>-999</v>
      </c>
      <c r="AE1314" s="304">
        <v>-999</v>
      </c>
      <c r="AF1314" s="304">
        <v>-999</v>
      </c>
      <c r="AG1314" s="304"/>
      <c r="AH1314" s="304">
        <v>1.47321E-2</v>
      </c>
      <c r="AI1314" s="385">
        <v>1.9027099999999998E-2</v>
      </c>
      <c r="AJ1314" s="332">
        <v>335</v>
      </c>
      <c r="AK1314" s="304">
        <f t="shared" si="376"/>
        <v>270</v>
      </c>
      <c r="AL1314" s="363">
        <v>0.43</v>
      </c>
      <c r="AM1314" s="389">
        <f t="shared" si="380"/>
        <v>306</v>
      </c>
      <c r="AN1314" s="363">
        <v>0.25</v>
      </c>
      <c r="AO1314" s="304"/>
      <c r="AP1314" s="312" t="s">
        <v>4980</v>
      </c>
      <c r="AQ1314" s="312"/>
      <c r="AR1314" s="312">
        <v>349</v>
      </c>
      <c r="AS1314" s="312">
        <v>338.53899999999999</v>
      </c>
      <c r="AT1314" s="312">
        <v>306</v>
      </c>
      <c r="AU1314" s="329">
        <f>VLOOKUP(C1314,[1]world!$A$2:$B$3555,2,FALSE)</f>
        <v>15</v>
      </c>
      <c r="AV1314" s="329">
        <v>363</v>
      </c>
      <c r="AW1314" s="304">
        <v>0.37</v>
      </c>
      <c r="AX1314" s="304">
        <v>60</v>
      </c>
      <c r="AY1314" s="304">
        <v>-999</v>
      </c>
      <c r="AZ1314" s="304">
        <v>220</v>
      </c>
      <c r="BA1314" s="304">
        <v>-999</v>
      </c>
      <c r="BB1314" s="304">
        <v>-999</v>
      </c>
      <c r="BC1314" s="304">
        <v>-999</v>
      </c>
      <c r="BD1314" s="304">
        <v>-999</v>
      </c>
      <c r="BE1314" s="304">
        <v>-999</v>
      </c>
      <c r="BF1314" s="304">
        <v>-999</v>
      </c>
      <c r="BG1314" s="304">
        <v>-999</v>
      </c>
      <c r="BH1314" s="304">
        <v>-999</v>
      </c>
      <c r="BI1314" s="304">
        <v>-999</v>
      </c>
      <c r="BJ1314" s="304">
        <v>4</v>
      </c>
      <c r="BK1314" s="304" t="s">
        <v>4954</v>
      </c>
      <c r="BL1314" s="304">
        <v>4</v>
      </c>
    </row>
    <row r="1315" spans="1:64" ht="15" hidden="1" customHeight="1" x14ac:dyDescent="0.2">
      <c r="A1315" s="304" t="s">
        <v>4922</v>
      </c>
      <c r="B1315" s="304" t="s">
        <v>5965</v>
      </c>
      <c r="C1315" s="304">
        <v>1361</v>
      </c>
      <c r="D1315" s="349" t="s">
        <v>2074</v>
      </c>
      <c r="E1315" s="309">
        <v>14787</v>
      </c>
      <c r="F1315" s="309"/>
      <c r="G1315" s="324">
        <v>33.92</v>
      </c>
      <c r="H1315" s="324">
        <v>-118.24</v>
      </c>
      <c r="I1315" s="324" t="s">
        <v>214</v>
      </c>
      <c r="J1315" s="368">
        <f t="shared" si="385"/>
        <v>270.58187672472286</v>
      </c>
      <c r="K1315" s="331">
        <f t="shared" si="386"/>
        <v>0.29539634391779462</v>
      </c>
      <c r="L1315" s="304" t="str">
        <f t="shared" si="375"/>
        <v>D</v>
      </c>
      <c r="M1315" s="388" t="s">
        <v>6092</v>
      </c>
      <c r="N1315" s="304"/>
      <c r="O1315" s="356"/>
      <c r="P1315" s="356"/>
      <c r="Q1315" s="356"/>
      <c r="R1315" s="304"/>
      <c r="S1315" s="304"/>
      <c r="T1315" s="304"/>
      <c r="U1315" s="304"/>
      <c r="V1315" s="304"/>
      <c r="W1315" s="304" t="s">
        <v>225</v>
      </c>
      <c r="X1315" s="304" t="s">
        <v>213</v>
      </c>
      <c r="Y1315" s="366">
        <f t="shared" si="377"/>
        <v>274.5</v>
      </c>
      <c r="Z1315" s="304">
        <v>0.3</v>
      </c>
      <c r="AA1315" s="304"/>
      <c r="AB1315" s="304">
        <v>-999</v>
      </c>
      <c r="AC1315" s="304">
        <v>-999</v>
      </c>
      <c r="AD1315" s="366">
        <v>-999</v>
      </c>
      <c r="AE1315" s="304">
        <v>-999</v>
      </c>
      <c r="AF1315" s="304">
        <v>-999</v>
      </c>
      <c r="AG1315" s="304"/>
      <c r="AH1315" s="304">
        <v>3.3256200000000001E-3</v>
      </c>
      <c r="AI1315" s="385">
        <v>7.6317199999999998E-3</v>
      </c>
      <c r="AJ1315" s="332">
        <v>237</v>
      </c>
      <c r="AK1315" s="304">
        <f t="shared" si="376"/>
        <v>210</v>
      </c>
      <c r="AL1315" s="363">
        <v>0.43</v>
      </c>
      <c r="AM1315" s="389">
        <f t="shared" si="380"/>
        <v>306</v>
      </c>
      <c r="AN1315" s="363">
        <v>0.25</v>
      </c>
      <c r="AO1315" s="304"/>
      <c r="AP1315" s="312" t="s">
        <v>6119</v>
      </c>
      <c r="AQ1315" s="312"/>
      <c r="AR1315" s="312">
        <v>280</v>
      </c>
      <c r="AS1315" s="312">
        <v>270.19</v>
      </c>
      <c r="AT1315" s="312">
        <v>306</v>
      </c>
      <c r="AU1315" s="329">
        <f>VLOOKUP(C1315,[1]world!$A$2:$B$3555,2,FALSE)</f>
        <v>16</v>
      </c>
      <c r="AV1315" s="329">
        <v>246</v>
      </c>
      <c r="AW1315" s="304">
        <v>0.18</v>
      </c>
      <c r="AX1315" s="304">
        <v>1080</v>
      </c>
      <c r="AY1315" s="304">
        <v>-999</v>
      </c>
      <c r="AZ1315" s="304">
        <v>7280</v>
      </c>
      <c r="BA1315" s="304">
        <v>780</v>
      </c>
      <c r="BB1315" s="304">
        <v>-999</v>
      </c>
      <c r="BC1315" s="304">
        <v>5060</v>
      </c>
      <c r="BD1315" s="304">
        <v>-999</v>
      </c>
      <c r="BE1315" s="304">
        <v>-999</v>
      </c>
      <c r="BF1315" s="304">
        <v>-999</v>
      </c>
      <c r="BG1315" s="304">
        <v>-999</v>
      </c>
      <c r="BH1315" s="304">
        <v>-999</v>
      </c>
      <c r="BI1315" s="304">
        <v>-999</v>
      </c>
      <c r="BJ1315" s="304">
        <v>3</v>
      </c>
      <c r="BK1315" s="304" t="s">
        <v>4954</v>
      </c>
      <c r="BL1315" s="304">
        <v>3</v>
      </c>
    </row>
    <row r="1316" spans="1:64" ht="15" hidden="1" customHeight="1" x14ac:dyDescent="0.2">
      <c r="A1316" s="304" t="s">
        <v>4922</v>
      </c>
      <c r="B1316" s="304" t="s">
        <v>5965</v>
      </c>
      <c r="C1316" s="304">
        <v>1375</v>
      </c>
      <c r="D1316" s="349" t="s">
        <v>2100</v>
      </c>
      <c r="E1316" s="309">
        <v>14840</v>
      </c>
      <c r="F1316" s="309"/>
      <c r="G1316" s="324">
        <v>33.945999999999998</v>
      </c>
      <c r="H1316" s="324">
        <v>-118</v>
      </c>
      <c r="I1316" s="324" t="s">
        <v>214</v>
      </c>
      <c r="J1316" s="368">
        <f t="shared" si="385"/>
        <v>401.22221819768396</v>
      </c>
      <c r="K1316" s="331">
        <f t="shared" si="386"/>
        <v>0.33046028505707004</v>
      </c>
      <c r="L1316" s="304" t="str">
        <f t="shared" si="375"/>
        <v>C</v>
      </c>
      <c r="M1316" s="388" t="s">
        <v>6092</v>
      </c>
      <c r="N1316" s="304"/>
      <c r="O1316" s="356"/>
      <c r="P1316" s="356"/>
      <c r="Q1316" s="356"/>
      <c r="R1316" s="304"/>
      <c r="S1316" s="304"/>
      <c r="T1316" s="304"/>
      <c r="U1316" s="304"/>
      <c r="V1316" s="304"/>
      <c r="W1316" s="304" t="s">
        <v>235</v>
      </c>
      <c r="X1316" s="304" t="s">
        <v>205</v>
      </c>
      <c r="Y1316" s="366">
        <f t="shared" si="377"/>
        <v>424.8</v>
      </c>
      <c r="Z1316" s="304">
        <v>0.3</v>
      </c>
      <c r="AA1316" s="304"/>
      <c r="AB1316" s="304">
        <v>-999</v>
      </c>
      <c r="AC1316" s="304">
        <v>-999</v>
      </c>
      <c r="AD1316" s="366">
        <v>-999</v>
      </c>
      <c r="AE1316" s="304">
        <v>-999</v>
      </c>
      <c r="AF1316" s="304">
        <v>-999</v>
      </c>
      <c r="AG1316" s="304"/>
      <c r="AH1316" s="304">
        <v>2.96405E-2</v>
      </c>
      <c r="AI1316" s="385">
        <v>9.5160699999999987E-2</v>
      </c>
      <c r="AJ1316" s="332">
        <v>407</v>
      </c>
      <c r="AK1316" s="304">
        <f t="shared" si="376"/>
        <v>425</v>
      </c>
      <c r="AL1316" s="363">
        <v>0.43</v>
      </c>
      <c r="AM1316" s="389">
        <f t="shared" si="380"/>
        <v>353</v>
      </c>
      <c r="AN1316" s="363">
        <v>0.25</v>
      </c>
      <c r="AO1316" s="304"/>
      <c r="AP1316" s="312" t="s">
        <v>4980</v>
      </c>
      <c r="AQ1316" s="312"/>
      <c r="AR1316" s="312">
        <v>349</v>
      </c>
      <c r="AS1316" s="312">
        <v>338.53899999999999</v>
      </c>
      <c r="AT1316" s="312">
        <v>353</v>
      </c>
      <c r="AU1316" s="329">
        <f>VLOOKUP(C1316,[1]world!$A$2:$B$3555,2,FALSE)</f>
        <v>4</v>
      </c>
      <c r="AV1316" s="329">
        <v>459</v>
      </c>
      <c r="AW1316" s="304">
        <v>0.37</v>
      </c>
      <c r="AX1316" s="304">
        <v>640</v>
      </c>
      <c r="AY1316" s="304">
        <v>-999</v>
      </c>
      <c r="AZ1316" s="304">
        <v>2940</v>
      </c>
      <c r="BA1316" s="304">
        <v>580</v>
      </c>
      <c r="BB1316" s="304">
        <v>-999</v>
      </c>
      <c r="BC1316" s="304">
        <v>3480</v>
      </c>
      <c r="BD1316" s="304">
        <v>-999</v>
      </c>
      <c r="BE1316" s="304">
        <v>-999</v>
      </c>
      <c r="BF1316" s="304">
        <v>-999</v>
      </c>
      <c r="BG1316" s="304">
        <v>-999</v>
      </c>
      <c r="BH1316" s="304">
        <v>-999</v>
      </c>
      <c r="BI1316" s="304">
        <v>-999</v>
      </c>
      <c r="BJ1316" s="304">
        <v>3</v>
      </c>
      <c r="BK1316" s="304" t="s">
        <v>4954</v>
      </c>
      <c r="BL1316" s="304">
        <v>3</v>
      </c>
    </row>
    <row r="1317" spans="1:64" ht="15" hidden="1" customHeight="1" x14ac:dyDescent="0.2">
      <c r="A1317" s="304" t="s">
        <v>4922</v>
      </c>
      <c r="B1317" s="304" t="s">
        <v>5965</v>
      </c>
      <c r="C1317" s="304">
        <v>1379</v>
      </c>
      <c r="D1317" s="349" t="s">
        <v>2229</v>
      </c>
      <c r="E1317" s="309">
        <v>23837</v>
      </c>
      <c r="F1317" s="309"/>
      <c r="G1317" s="324">
        <v>34.063000000000002</v>
      </c>
      <c r="H1317" s="324">
        <v>-117.78400000000001</v>
      </c>
      <c r="I1317" s="324" t="s">
        <v>214</v>
      </c>
      <c r="J1317" s="368">
        <f t="shared" si="385"/>
        <v>363.73086982121083</v>
      </c>
      <c r="K1317" s="331">
        <f t="shared" si="386"/>
        <v>0.33046028505707004</v>
      </c>
      <c r="L1317" s="304" t="str">
        <f t="shared" si="375"/>
        <v>C</v>
      </c>
      <c r="M1317" s="388" t="s">
        <v>6092</v>
      </c>
      <c r="N1317" s="304"/>
      <c r="O1317" s="356"/>
      <c r="P1317" s="356"/>
      <c r="Q1317" s="356"/>
      <c r="R1317" s="304"/>
      <c r="S1317" s="304"/>
      <c r="T1317" s="304"/>
      <c r="U1317" s="304"/>
      <c r="V1317" s="304"/>
      <c r="W1317" s="304" t="s">
        <v>235</v>
      </c>
      <c r="X1317" s="304" t="s">
        <v>205</v>
      </c>
      <c r="Y1317" s="366">
        <f t="shared" si="377"/>
        <v>424.8</v>
      </c>
      <c r="Z1317" s="304">
        <v>0.3</v>
      </c>
      <c r="AA1317" s="304"/>
      <c r="AB1317" s="304">
        <v>-999</v>
      </c>
      <c r="AC1317" s="304">
        <v>-999</v>
      </c>
      <c r="AD1317" s="366">
        <v>-999</v>
      </c>
      <c r="AE1317" s="304">
        <v>-999</v>
      </c>
      <c r="AF1317" s="304">
        <v>-999</v>
      </c>
      <c r="AG1317" s="304"/>
      <c r="AH1317" s="304">
        <v>1.11714E-2</v>
      </c>
      <c r="AI1317" s="385">
        <v>2.17491E-2</v>
      </c>
      <c r="AJ1317" s="332">
        <v>309</v>
      </c>
      <c r="AK1317" s="304">
        <f t="shared" si="376"/>
        <v>270</v>
      </c>
      <c r="AL1317" s="363">
        <v>0.43</v>
      </c>
      <c r="AM1317" s="389">
        <f t="shared" si="380"/>
        <v>353</v>
      </c>
      <c r="AN1317" s="363">
        <v>0.25</v>
      </c>
      <c r="AO1317" s="304"/>
      <c r="AP1317" s="312" t="s">
        <v>4980</v>
      </c>
      <c r="AQ1317" s="312"/>
      <c r="AR1317" s="312">
        <v>349</v>
      </c>
      <c r="AS1317" s="312">
        <v>338.53899999999999</v>
      </c>
      <c r="AT1317" s="312">
        <v>353</v>
      </c>
      <c r="AU1317" s="329">
        <f>VLOOKUP(C1317,[1]world!$A$2:$B$3555,2,FALSE)</f>
        <v>8</v>
      </c>
      <c r="AV1317" s="329">
        <v>374</v>
      </c>
      <c r="AW1317" s="304">
        <v>0.37</v>
      </c>
      <c r="AX1317" s="304">
        <v>60</v>
      </c>
      <c r="AY1317" s="304">
        <v>-999</v>
      </c>
      <c r="AZ1317" s="304">
        <v>300</v>
      </c>
      <c r="BA1317" s="304">
        <v>320</v>
      </c>
      <c r="BB1317" s="304">
        <v>-999</v>
      </c>
      <c r="BC1317" s="304">
        <v>320</v>
      </c>
      <c r="BD1317" s="304">
        <v>-999</v>
      </c>
      <c r="BE1317" s="304">
        <v>-999</v>
      </c>
      <c r="BF1317" s="304">
        <v>-999</v>
      </c>
      <c r="BG1317" s="304">
        <v>-999</v>
      </c>
      <c r="BH1317" s="304">
        <v>-999</v>
      </c>
      <c r="BI1317" s="304">
        <v>-999</v>
      </c>
      <c r="BJ1317" s="304">
        <v>3</v>
      </c>
      <c r="BK1317" s="304" t="s">
        <v>4954</v>
      </c>
      <c r="BL1317" s="304">
        <v>3</v>
      </c>
    </row>
    <row r="1318" spans="1:64" ht="15" hidden="1" customHeight="1" x14ac:dyDescent="0.2">
      <c r="A1318" s="304" t="s">
        <v>4922</v>
      </c>
      <c r="B1318" s="304" t="s">
        <v>5965</v>
      </c>
      <c r="C1318" s="304">
        <v>1380</v>
      </c>
      <c r="D1318" s="349" t="s">
        <v>2175</v>
      </c>
      <c r="E1318" s="309">
        <v>23843</v>
      </c>
      <c r="F1318" s="309"/>
      <c r="G1318" s="324">
        <v>34.036000000000001</v>
      </c>
      <c r="H1318" s="324">
        <v>-117.95</v>
      </c>
      <c r="I1318" s="324" t="s">
        <v>232</v>
      </c>
      <c r="J1318" s="368">
        <f t="shared" si="385"/>
        <v>330.02571675397638</v>
      </c>
      <c r="K1318" s="331">
        <f t="shared" si="386"/>
        <v>0.33046028505707004</v>
      </c>
      <c r="L1318" s="304" t="str">
        <f t="shared" si="375"/>
        <v>D</v>
      </c>
      <c r="M1318" s="388" t="s">
        <v>6092</v>
      </c>
      <c r="N1318" s="304"/>
      <c r="O1318" s="356"/>
      <c r="P1318" s="356"/>
      <c r="Q1318" s="356"/>
      <c r="R1318" s="304"/>
      <c r="S1318" s="304"/>
      <c r="T1318" s="304"/>
      <c r="U1318" s="304"/>
      <c r="V1318" s="304"/>
      <c r="W1318" s="304" t="s">
        <v>583</v>
      </c>
      <c r="X1318" s="304" t="s">
        <v>205</v>
      </c>
      <c r="Y1318" s="366">
        <f t="shared" si="377"/>
        <v>424.8</v>
      </c>
      <c r="Z1318" s="304">
        <v>0.3</v>
      </c>
      <c r="AA1318" s="304"/>
      <c r="AB1318" s="304">
        <v>-999</v>
      </c>
      <c r="AC1318" s="304">
        <v>-999</v>
      </c>
      <c r="AD1318" s="366">
        <v>-999</v>
      </c>
      <c r="AE1318" s="304">
        <v>-999</v>
      </c>
      <c r="AF1318" s="304">
        <v>-999</v>
      </c>
      <c r="AG1318" s="304"/>
      <c r="AH1318" s="304">
        <v>3.9025499999999999E-3</v>
      </c>
      <c r="AI1318" s="385">
        <v>1.2942499999999999E-2</v>
      </c>
      <c r="AJ1318" s="332">
        <v>244</v>
      </c>
      <c r="AK1318" s="304">
        <f t="shared" si="376"/>
        <v>270</v>
      </c>
      <c r="AL1318" s="363">
        <v>0.43</v>
      </c>
      <c r="AM1318" s="389">
        <f t="shared" si="380"/>
        <v>306</v>
      </c>
      <c r="AN1318" s="363">
        <v>0.25</v>
      </c>
      <c r="AO1318" s="304"/>
      <c r="AP1318" s="312" t="s">
        <v>4980</v>
      </c>
      <c r="AQ1318" s="312"/>
      <c r="AR1318" s="312">
        <v>349</v>
      </c>
      <c r="AS1318" s="312">
        <v>338.53899999999999</v>
      </c>
      <c r="AT1318" s="312">
        <v>306</v>
      </c>
      <c r="AU1318" s="329">
        <f>VLOOKUP(C1318,[1]world!$A$2:$B$3555,2,FALSE)</f>
        <v>8</v>
      </c>
      <c r="AV1318" s="329">
        <v>374</v>
      </c>
      <c r="AW1318" s="304">
        <v>0.37</v>
      </c>
      <c r="AX1318" s="304">
        <v>460</v>
      </c>
      <c r="AY1318" s="304">
        <v>-999</v>
      </c>
      <c r="AZ1318" s="304">
        <v>2860</v>
      </c>
      <c r="BA1318" s="304">
        <v>320</v>
      </c>
      <c r="BB1318" s="304">
        <v>-999</v>
      </c>
      <c r="BC1318" s="304">
        <v>2960</v>
      </c>
      <c r="BD1318" s="304">
        <v>-999</v>
      </c>
      <c r="BE1318" s="304">
        <v>-999</v>
      </c>
      <c r="BF1318" s="304">
        <v>-999</v>
      </c>
      <c r="BG1318" s="304">
        <v>-999</v>
      </c>
      <c r="BH1318" s="304">
        <v>-999</v>
      </c>
      <c r="BI1318" s="304">
        <v>-999</v>
      </c>
      <c r="BJ1318" s="304">
        <v>3</v>
      </c>
      <c r="BK1318" s="304" t="s">
        <v>4954</v>
      </c>
      <c r="BL1318" s="304">
        <v>3</v>
      </c>
    </row>
    <row r="1319" spans="1:64" ht="15" hidden="1" customHeight="1" x14ac:dyDescent="0.2">
      <c r="A1319" s="304" t="s">
        <v>4922</v>
      </c>
      <c r="B1319" s="304" t="s">
        <v>5985</v>
      </c>
      <c r="C1319" s="304">
        <v>1386</v>
      </c>
      <c r="D1319" s="349" t="s">
        <v>4225</v>
      </c>
      <c r="E1319" s="309">
        <v>19001</v>
      </c>
      <c r="F1319" s="309"/>
      <c r="G1319" s="324">
        <v>39.496000000000002</v>
      </c>
      <c r="H1319" s="324">
        <v>76.739000000000004</v>
      </c>
      <c r="I1319" s="324" t="s">
        <v>212</v>
      </c>
      <c r="J1319" s="368">
        <f>GEOMEAN(Y1319,AK1319)</f>
        <v>240.09373169660219</v>
      </c>
      <c r="K1319" s="331">
        <f t="shared" ref="K1319:K1320" si="387">GEOMEAN(AA1319,AL1319)</f>
        <v>0.26832815729997478</v>
      </c>
      <c r="L1319" s="304" t="str">
        <f t="shared" si="375"/>
        <v>D</v>
      </c>
      <c r="M1319" s="388" t="s">
        <v>6090</v>
      </c>
      <c r="N1319" s="304"/>
      <c r="O1319" s="356"/>
      <c r="P1319" s="356"/>
      <c r="Q1319" s="356"/>
      <c r="R1319" s="304"/>
      <c r="S1319" s="304"/>
      <c r="T1319" s="304"/>
      <c r="U1319" s="304"/>
      <c r="V1319" s="304"/>
      <c r="W1319" s="308" t="s">
        <v>1408</v>
      </c>
      <c r="X1319" s="304" t="s">
        <v>213</v>
      </c>
      <c r="Y1319" s="366">
        <f t="shared" si="377"/>
        <v>274.5</v>
      </c>
      <c r="Z1319" s="304"/>
      <c r="AA1319" s="331">
        <v>0.36</v>
      </c>
      <c r="AB1319" s="304">
        <v>-999</v>
      </c>
      <c r="AC1319" s="304">
        <v>-999</v>
      </c>
      <c r="AD1319" s="366">
        <v>-999</v>
      </c>
      <c r="AE1319" s="304">
        <v>-999</v>
      </c>
      <c r="AF1319" s="304">
        <v>-999</v>
      </c>
      <c r="AG1319" s="304"/>
      <c r="AH1319" s="304">
        <v>2.1368300000000002E-3</v>
      </c>
      <c r="AI1319" s="312"/>
      <c r="AJ1319" s="332">
        <v>214</v>
      </c>
      <c r="AK1319" s="304">
        <f t="shared" si="376"/>
        <v>210</v>
      </c>
      <c r="AL1319" s="304">
        <v>0.2</v>
      </c>
      <c r="AM1319" s="389" t="str">
        <f t="shared" si="380"/>
        <v/>
      </c>
      <c r="AN1319" s="304"/>
      <c r="AO1319" s="304"/>
      <c r="AP1319" s="312"/>
      <c r="AQ1319" s="312"/>
      <c r="AR1319" s="312"/>
      <c r="AS1319" s="331"/>
      <c r="AT1319" s="312"/>
      <c r="AU1319" s="329"/>
      <c r="AV1319" s="329"/>
      <c r="AW1319" s="304"/>
      <c r="AX1319" s="304">
        <v>-999</v>
      </c>
      <c r="AY1319" s="304">
        <v>-999</v>
      </c>
      <c r="AZ1319" s="304">
        <v>-999</v>
      </c>
      <c r="BA1319" s="304">
        <v>-999</v>
      </c>
      <c r="BB1319" s="304">
        <v>-999</v>
      </c>
      <c r="BC1319" s="304">
        <v>-999</v>
      </c>
      <c r="BD1319" s="304">
        <v>-999</v>
      </c>
      <c r="BE1319" s="304">
        <v>-999</v>
      </c>
      <c r="BF1319" s="304">
        <v>-999</v>
      </c>
      <c r="BG1319" s="304">
        <v>-999</v>
      </c>
      <c r="BH1319" s="304">
        <v>-999</v>
      </c>
      <c r="BI1319" s="304">
        <v>-999</v>
      </c>
      <c r="BJ1319" s="304" t="s">
        <v>4954</v>
      </c>
      <c r="BK1319" s="304" t="s">
        <v>4954</v>
      </c>
      <c r="BL1319" s="304" t="s">
        <v>4954</v>
      </c>
    </row>
    <row r="1320" spans="1:64" ht="15" hidden="1" customHeight="1" x14ac:dyDescent="0.2">
      <c r="A1320" s="304" t="s">
        <v>4922</v>
      </c>
      <c r="B1320" s="304" t="s">
        <v>5985</v>
      </c>
      <c r="C1320" s="304">
        <v>1387</v>
      </c>
      <c r="D1320" s="349" t="s">
        <v>4264</v>
      </c>
      <c r="E1320" s="309">
        <v>19002</v>
      </c>
      <c r="F1320" s="309"/>
      <c r="G1320" s="324">
        <v>39.817</v>
      </c>
      <c r="H1320" s="324">
        <v>77.369</v>
      </c>
      <c r="I1320" s="324" t="s">
        <v>212</v>
      </c>
      <c r="J1320" s="368">
        <f>GEOMEAN(Y1320,AK1320)</f>
        <v>341.55892610207098</v>
      </c>
      <c r="K1320" s="331">
        <f t="shared" si="387"/>
        <v>0.39344631145812003</v>
      </c>
      <c r="L1320" s="304" t="str">
        <f t="shared" si="375"/>
        <v>D</v>
      </c>
      <c r="M1320" s="388" t="s">
        <v>6090</v>
      </c>
      <c r="N1320" s="304"/>
      <c r="O1320" s="356"/>
      <c r="P1320" s="356"/>
      <c r="Q1320" s="356"/>
      <c r="R1320" s="304"/>
      <c r="S1320" s="304"/>
      <c r="T1320" s="304"/>
      <c r="U1320" s="304"/>
      <c r="V1320" s="304"/>
      <c r="W1320" s="308" t="s">
        <v>1408</v>
      </c>
      <c r="X1320" s="304" t="s">
        <v>213</v>
      </c>
      <c r="Y1320" s="366">
        <f t="shared" si="377"/>
        <v>274.5</v>
      </c>
      <c r="Z1320" s="304"/>
      <c r="AA1320" s="331">
        <v>0.36</v>
      </c>
      <c r="AB1320" s="304">
        <v>-999</v>
      </c>
      <c r="AC1320" s="304">
        <v>-999</v>
      </c>
      <c r="AD1320" s="366">
        <v>-999</v>
      </c>
      <c r="AE1320" s="304">
        <v>-999</v>
      </c>
      <c r="AF1320" s="304">
        <v>-999</v>
      </c>
      <c r="AG1320" s="304"/>
      <c r="AH1320" s="304">
        <v>4.1980000000000003E-2</v>
      </c>
      <c r="AI1320" s="312"/>
      <c r="AJ1320" s="332">
        <v>457</v>
      </c>
      <c r="AK1320" s="304">
        <f t="shared" si="376"/>
        <v>425</v>
      </c>
      <c r="AL1320" s="363">
        <v>0.43</v>
      </c>
      <c r="AM1320" s="389" t="str">
        <f t="shared" si="380"/>
        <v/>
      </c>
      <c r="AN1320" s="304"/>
      <c r="AO1320" s="304"/>
      <c r="AP1320" s="312"/>
      <c r="AQ1320" s="312"/>
      <c r="AR1320" s="312"/>
      <c r="AS1320" s="331"/>
      <c r="AT1320" s="312"/>
      <c r="AU1320" s="329"/>
      <c r="AV1320" s="329"/>
      <c r="AW1320" s="304"/>
      <c r="AX1320" s="304">
        <v>-999</v>
      </c>
      <c r="AY1320" s="304">
        <v>-999</v>
      </c>
      <c r="AZ1320" s="304">
        <v>-999</v>
      </c>
      <c r="BA1320" s="304">
        <v>-999</v>
      </c>
      <c r="BB1320" s="304">
        <v>-999</v>
      </c>
      <c r="BC1320" s="304">
        <v>-999</v>
      </c>
      <c r="BD1320" s="304">
        <v>-999</v>
      </c>
      <c r="BE1320" s="304">
        <v>-999</v>
      </c>
      <c r="BF1320" s="304">
        <v>-999</v>
      </c>
      <c r="BG1320" s="304">
        <v>-999</v>
      </c>
      <c r="BH1320" s="304">
        <v>-999</v>
      </c>
      <c r="BI1320" s="304">
        <v>-999</v>
      </c>
      <c r="BJ1320" s="304" t="s">
        <v>4954</v>
      </c>
      <c r="BK1320" s="304" t="s">
        <v>4954</v>
      </c>
      <c r="BL1320" s="304" t="s">
        <v>4954</v>
      </c>
    </row>
    <row r="1321" spans="1:64" ht="15" hidden="1" customHeight="1" x14ac:dyDescent="0.2">
      <c r="A1321" s="304" t="s">
        <v>4922</v>
      </c>
      <c r="B1321" s="304" t="s">
        <v>5965</v>
      </c>
      <c r="C1321" s="304">
        <v>1388</v>
      </c>
      <c r="D1321" s="349" t="s">
        <v>2435</v>
      </c>
      <c r="E1321" s="309">
        <v>22561</v>
      </c>
      <c r="F1321" s="309"/>
      <c r="G1321" s="324">
        <v>34.238</v>
      </c>
      <c r="H1321" s="324">
        <v>-116.935</v>
      </c>
      <c r="I1321" s="324" t="s">
        <v>214</v>
      </c>
      <c r="J1321" s="368">
        <f t="shared" ref="J1321:J1327" si="388">EXP(0.35*LN(AM1321)+0.24*LN(Y1321)+0.2*LN(AJ1321)+0.21*LN(AV1321))</f>
        <v>439.67677320172584</v>
      </c>
      <c r="K1321" s="331">
        <f t="shared" ref="K1321:K1327" si="389">SQRT(0.35*AN1321^2+0.24*Z1321^2+0.2*AL1321^2+0.21*AW1321^2)</f>
        <v>0.33046028505707004</v>
      </c>
      <c r="L1321" s="304" t="str">
        <f t="shared" si="375"/>
        <v>C</v>
      </c>
      <c r="M1321" s="388" t="s">
        <v>6092</v>
      </c>
      <c r="N1321" s="304"/>
      <c r="O1321" s="356"/>
      <c r="P1321" s="356"/>
      <c r="Q1321" s="356"/>
      <c r="R1321" s="304"/>
      <c r="S1321" s="304"/>
      <c r="T1321" s="304"/>
      <c r="U1321" s="304"/>
      <c r="V1321" s="304"/>
      <c r="W1321" s="304" t="s">
        <v>235</v>
      </c>
      <c r="X1321" s="304" t="s">
        <v>205</v>
      </c>
      <c r="Y1321" s="366">
        <f t="shared" si="377"/>
        <v>424.8</v>
      </c>
      <c r="Z1321" s="304">
        <v>0.3</v>
      </c>
      <c r="AA1321" s="304"/>
      <c r="AB1321" s="304">
        <v>-999</v>
      </c>
      <c r="AC1321" s="304">
        <v>-999</v>
      </c>
      <c r="AD1321" s="366">
        <v>-999</v>
      </c>
      <c r="AE1321" s="304">
        <v>-999</v>
      </c>
      <c r="AF1321" s="304">
        <v>-999</v>
      </c>
      <c r="AG1321" s="304"/>
      <c r="AH1321" s="304">
        <v>6.7452499999999999E-2</v>
      </c>
      <c r="AI1321" s="385">
        <v>0.13581399999999999</v>
      </c>
      <c r="AJ1321" s="332">
        <v>535</v>
      </c>
      <c r="AK1321" s="304">
        <f t="shared" si="376"/>
        <v>555</v>
      </c>
      <c r="AL1321" s="363">
        <v>0.43</v>
      </c>
      <c r="AM1321" s="389">
        <f t="shared" si="380"/>
        <v>353</v>
      </c>
      <c r="AN1321" s="363">
        <v>0.25</v>
      </c>
      <c r="AO1321" s="304"/>
      <c r="AP1321" s="312" t="s">
        <v>4980</v>
      </c>
      <c r="AQ1321" s="312"/>
      <c r="AR1321" s="312">
        <v>349</v>
      </c>
      <c r="AS1321" s="312">
        <v>338.53899999999999</v>
      </c>
      <c r="AT1321" s="312">
        <v>353</v>
      </c>
      <c r="AU1321" s="329">
        <f>VLOOKUP(C1321,[1]world!$A$2:$B$3555,2,FALSE)</f>
        <v>3</v>
      </c>
      <c r="AV1321" s="329">
        <v>547</v>
      </c>
      <c r="AW1321" s="304">
        <v>0.37</v>
      </c>
      <c r="AX1321" s="304">
        <v>60</v>
      </c>
      <c r="AY1321" s="304">
        <v>-999</v>
      </c>
      <c r="AZ1321" s="304">
        <v>260</v>
      </c>
      <c r="BA1321" s="304">
        <v>-999</v>
      </c>
      <c r="BB1321" s="304">
        <v>-999</v>
      </c>
      <c r="BC1321" s="304">
        <v>-999</v>
      </c>
      <c r="BD1321" s="304">
        <v>-999</v>
      </c>
      <c r="BE1321" s="304">
        <v>-999</v>
      </c>
      <c r="BF1321" s="304">
        <v>-999</v>
      </c>
      <c r="BG1321" s="304">
        <v>-999</v>
      </c>
      <c r="BH1321" s="304">
        <v>-999</v>
      </c>
      <c r="BI1321" s="304">
        <v>-999</v>
      </c>
      <c r="BJ1321" s="304">
        <v>4</v>
      </c>
      <c r="BK1321" s="304" t="s">
        <v>4954</v>
      </c>
      <c r="BL1321" s="304">
        <v>4</v>
      </c>
    </row>
    <row r="1322" spans="1:64" ht="15" hidden="1" customHeight="1" x14ac:dyDescent="0.2">
      <c r="A1322" s="304" t="s">
        <v>4917</v>
      </c>
      <c r="B1322" s="304" t="s">
        <v>5965</v>
      </c>
      <c r="C1322" s="304">
        <v>1389</v>
      </c>
      <c r="D1322" s="349" t="s">
        <v>2437</v>
      </c>
      <c r="E1322" s="309">
        <v>22791</v>
      </c>
      <c r="F1322" s="309"/>
      <c r="G1322" s="324">
        <v>34.241</v>
      </c>
      <c r="H1322" s="324">
        <v>-116.872</v>
      </c>
      <c r="I1322" s="324" t="s">
        <v>232</v>
      </c>
      <c r="J1322" s="368">
        <f t="shared" si="388"/>
        <v>408.31493466790624</v>
      </c>
      <c r="K1322" s="331">
        <f t="shared" si="389"/>
        <v>0.33046028505707004</v>
      </c>
      <c r="L1322" s="304" t="str">
        <f t="shared" si="375"/>
        <v>C</v>
      </c>
      <c r="M1322" s="388" t="s">
        <v>6092</v>
      </c>
      <c r="N1322" s="304"/>
      <c r="O1322" s="356"/>
      <c r="P1322" s="356"/>
      <c r="Q1322" s="356"/>
      <c r="R1322" s="304"/>
      <c r="S1322" s="304"/>
      <c r="T1322" s="304"/>
      <c r="U1322" s="304"/>
      <c r="V1322" s="304"/>
      <c r="W1322" s="304" t="s">
        <v>583</v>
      </c>
      <c r="X1322" s="304" t="s">
        <v>205</v>
      </c>
      <c r="Y1322" s="366">
        <f t="shared" si="377"/>
        <v>424.8</v>
      </c>
      <c r="Z1322" s="304">
        <v>0.3</v>
      </c>
      <c r="AA1322" s="304"/>
      <c r="AB1322" s="304">
        <v>-999</v>
      </c>
      <c r="AC1322" s="304">
        <v>-999</v>
      </c>
      <c r="AD1322" s="366">
        <v>-999</v>
      </c>
      <c r="AE1322" s="304">
        <v>-999</v>
      </c>
      <c r="AF1322" s="304">
        <v>-999</v>
      </c>
      <c r="AG1322" s="304"/>
      <c r="AH1322" s="304">
        <v>6.5451700000000002E-2</v>
      </c>
      <c r="AI1322" s="385">
        <v>0.10790699999999999</v>
      </c>
      <c r="AJ1322" s="332">
        <v>530</v>
      </c>
      <c r="AK1322" s="304">
        <f t="shared" si="376"/>
        <v>555</v>
      </c>
      <c r="AL1322" s="363">
        <v>0.43</v>
      </c>
      <c r="AM1322" s="389">
        <f t="shared" si="380"/>
        <v>353</v>
      </c>
      <c r="AN1322" s="363">
        <v>0.25</v>
      </c>
      <c r="AO1322" s="304"/>
      <c r="AP1322" s="312" t="s">
        <v>4980</v>
      </c>
      <c r="AQ1322" s="312"/>
      <c r="AR1322" s="312">
        <v>349</v>
      </c>
      <c r="AS1322" s="312">
        <v>338.53899999999999</v>
      </c>
      <c r="AT1322" s="312">
        <v>353</v>
      </c>
      <c r="AU1322" s="329">
        <f>VLOOKUP(C1322,[1]world!$A$2:$B$3555,2,FALSE)</f>
        <v>7</v>
      </c>
      <c r="AV1322" s="329">
        <v>388</v>
      </c>
      <c r="AW1322" s="304">
        <v>0.37</v>
      </c>
      <c r="AX1322" s="304">
        <v>60</v>
      </c>
      <c r="AY1322" s="304">
        <v>-999</v>
      </c>
      <c r="AZ1322" s="304">
        <v>280</v>
      </c>
      <c r="BA1322" s="304">
        <v>-999</v>
      </c>
      <c r="BB1322" s="304">
        <v>-999</v>
      </c>
      <c r="BC1322" s="304">
        <v>-999</v>
      </c>
      <c r="BD1322" s="304">
        <v>-999</v>
      </c>
      <c r="BE1322" s="304">
        <v>-999</v>
      </c>
      <c r="BF1322" s="304">
        <v>-999</v>
      </c>
      <c r="BG1322" s="304">
        <v>-999</v>
      </c>
      <c r="BH1322" s="304">
        <v>-999</v>
      </c>
      <c r="BI1322" s="304">
        <v>-999</v>
      </c>
      <c r="BJ1322" s="304">
        <v>4</v>
      </c>
      <c r="BK1322" s="304" t="s">
        <v>4954</v>
      </c>
      <c r="BL1322" s="304">
        <v>4</v>
      </c>
    </row>
    <row r="1323" spans="1:64" ht="15" hidden="1" customHeight="1" x14ac:dyDescent="0.2">
      <c r="A1323" s="304" t="s">
        <v>4922</v>
      </c>
      <c r="B1323" s="304" t="s">
        <v>5965</v>
      </c>
      <c r="C1323" s="304">
        <v>1390</v>
      </c>
      <c r="D1323" s="349" t="s">
        <v>2357</v>
      </c>
      <c r="E1323" s="309">
        <v>22954</v>
      </c>
      <c r="F1323" s="309"/>
      <c r="G1323" s="324">
        <v>34.149000000000001</v>
      </c>
      <c r="H1323" s="324">
        <v>-116.084</v>
      </c>
      <c r="I1323" s="324" t="s">
        <v>214</v>
      </c>
      <c r="J1323" s="368">
        <f t="shared" si="388"/>
        <v>474.28757243813948</v>
      </c>
      <c r="K1323" s="331">
        <f t="shared" si="389"/>
        <v>0.37858816674587176</v>
      </c>
      <c r="L1323" s="304" t="str">
        <f t="shared" si="375"/>
        <v>C</v>
      </c>
      <c r="M1323" s="388" t="s">
        <v>6092</v>
      </c>
      <c r="N1323" s="304"/>
      <c r="O1323" s="356"/>
      <c r="P1323" s="356"/>
      <c r="Q1323" s="356"/>
      <c r="R1323" s="304"/>
      <c r="S1323" s="304"/>
      <c r="T1323" s="304"/>
      <c r="U1323" s="304"/>
      <c r="V1323" s="304"/>
      <c r="W1323" s="310" t="s">
        <v>204</v>
      </c>
      <c r="X1323" s="304" t="s">
        <v>205</v>
      </c>
      <c r="Y1323" s="366">
        <f t="shared" si="377"/>
        <v>424.8</v>
      </c>
      <c r="Z1323" s="304">
        <v>0.3</v>
      </c>
      <c r="AA1323" s="304"/>
      <c r="AB1323" s="304">
        <v>-999</v>
      </c>
      <c r="AC1323" s="304">
        <v>-999</v>
      </c>
      <c r="AD1323" s="366">
        <v>-999</v>
      </c>
      <c r="AE1323" s="304">
        <v>-999</v>
      </c>
      <c r="AF1323" s="304">
        <v>-999</v>
      </c>
      <c r="AG1323" s="304"/>
      <c r="AH1323" s="304">
        <v>1.1772100000000001E-2</v>
      </c>
      <c r="AI1323" s="312"/>
      <c r="AJ1323" s="332">
        <v>313</v>
      </c>
      <c r="AK1323" s="304">
        <f t="shared" si="376"/>
        <v>270</v>
      </c>
      <c r="AL1323" s="363">
        <v>0.43</v>
      </c>
      <c r="AM1323" s="389">
        <f t="shared" si="380"/>
        <v>748</v>
      </c>
      <c r="AN1323" s="304">
        <v>0.4</v>
      </c>
      <c r="AO1323" s="304"/>
      <c r="AP1323" s="312" t="s">
        <v>6114</v>
      </c>
      <c r="AQ1323" s="312"/>
      <c r="AR1323" s="312">
        <v>748</v>
      </c>
      <c r="AS1323" s="331"/>
      <c r="AT1323" s="312"/>
      <c r="AU1323" s="329">
        <f>VLOOKUP(C1323,[1]world!$A$2:$B$3555,2,FALSE)</f>
        <v>8</v>
      </c>
      <c r="AV1323" s="329">
        <v>374</v>
      </c>
      <c r="AW1323" s="304">
        <v>0.37</v>
      </c>
      <c r="AX1323" s="304">
        <v>60</v>
      </c>
      <c r="AY1323" s="304">
        <v>-999</v>
      </c>
      <c r="AZ1323" s="304">
        <v>300</v>
      </c>
      <c r="BA1323" s="304">
        <v>-999</v>
      </c>
      <c r="BB1323" s="304">
        <v>-999</v>
      </c>
      <c r="BC1323" s="304">
        <v>-999</v>
      </c>
      <c r="BD1323" s="304">
        <v>-999</v>
      </c>
      <c r="BE1323" s="304">
        <v>-999</v>
      </c>
      <c r="BF1323" s="304">
        <v>-999</v>
      </c>
      <c r="BG1323" s="304">
        <v>-999</v>
      </c>
      <c r="BH1323" s="304">
        <v>-999</v>
      </c>
      <c r="BI1323" s="304">
        <v>-999</v>
      </c>
      <c r="BJ1323" s="304">
        <v>4</v>
      </c>
      <c r="BK1323" s="304" t="s">
        <v>4954</v>
      </c>
      <c r="BL1323" s="304">
        <v>4</v>
      </c>
    </row>
    <row r="1324" spans="1:64" ht="15" hidden="1" customHeight="1" x14ac:dyDescent="0.2">
      <c r="A1324" s="304" t="s">
        <v>4922</v>
      </c>
      <c r="B1324" s="304" t="s">
        <v>5965</v>
      </c>
      <c r="C1324" s="304">
        <v>1391</v>
      </c>
      <c r="D1324" s="349" t="s">
        <v>2459</v>
      </c>
      <c r="E1324" s="309">
        <v>22959</v>
      </c>
      <c r="F1324" s="309"/>
      <c r="G1324" s="324">
        <v>34.281999999999996</v>
      </c>
      <c r="H1324" s="324">
        <v>-116.453</v>
      </c>
      <c r="I1324" s="324" t="s">
        <v>214</v>
      </c>
      <c r="J1324" s="368">
        <f t="shared" si="388"/>
        <v>383.70879767366085</v>
      </c>
      <c r="K1324" s="331">
        <f t="shared" si="389"/>
        <v>0.33046028505707004</v>
      </c>
      <c r="L1324" s="304" t="str">
        <f t="shared" si="375"/>
        <v>C</v>
      </c>
      <c r="M1324" s="388" t="s">
        <v>6092</v>
      </c>
      <c r="N1324" s="304"/>
      <c r="O1324" s="356"/>
      <c r="P1324" s="356"/>
      <c r="Q1324" s="356"/>
      <c r="R1324" s="304"/>
      <c r="S1324" s="304"/>
      <c r="T1324" s="304"/>
      <c r="U1324" s="304"/>
      <c r="V1324" s="304"/>
      <c r="W1324" s="304" t="s">
        <v>273</v>
      </c>
      <c r="X1324" s="304" t="s">
        <v>213</v>
      </c>
      <c r="Y1324" s="366">
        <f t="shared" si="377"/>
        <v>274.5</v>
      </c>
      <c r="Z1324" s="304">
        <v>0.3</v>
      </c>
      <c r="AA1324" s="304"/>
      <c r="AB1324" s="304">
        <v>-999</v>
      </c>
      <c r="AC1324" s="304">
        <v>-999</v>
      </c>
      <c r="AD1324" s="366">
        <v>-999</v>
      </c>
      <c r="AE1324" s="304">
        <v>-999</v>
      </c>
      <c r="AF1324" s="304">
        <v>-999</v>
      </c>
      <c r="AG1324" s="304"/>
      <c r="AH1324" s="304">
        <v>7.3453599999999994E-2</v>
      </c>
      <c r="AI1324" s="312"/>
      <c r="AJ1324" s="332">
        <v>551</v>
      </c>
      <c r="AK1324" s="304">
        <f t="shared" si="376"/>
        <v>555</v>
      </c>
      <c r="AL1324" s="363">
        <v>0.43</v>
      </c>
      <c r="AM1324" s="389">
        <f t="shared" si="380"/>
        <v>387</v>
      </c>
      <c r="AN1324" s="363">
        <v>0.25</v>
      </c>
      <c r="AO1324" s="304"/>
      <c r="AP1324" s="312" t="s">
        <v>1600</v>
      </c>
      <c r="AQ1324" s="312"/>
      <c r="AR1324" s="312">
        <v>387</v>
      </c>
      <c r="AS1324" s="312">
        <v>370.78899999999999</v>
      </c>
      <c r="AT1324" s="312"/>
      <c r="AU1324" s="329">
        <f>VLOOKUP(C1324,[1]world!$A$2:$B$3555,2,FALSE)</f>
        <v>2</v>
      </c>
      <c r="AV1324" s="329">
        <v>393</v>
      </c>
      <c r="AW1324" s="304">
        <v>0.37</v>
      </c>
      <c r="AX1324" s="304">
        <v>60</v>
      </c>
      <c r="AY1324" s="304">
        <v>-999</v>
      </c>
      <c r="AZ1324" s="304">
        <v>280</v>
      </c>
      <c r="BA1324" s="304">
        <v>-999</v>
      </c>
      <c r="BB1324" s="304">
        <v>-999</v>
      </c>
      <c r="BC1324" s="304">
        <v>-999</v>
      </c>
      <c r="BD1324" s="304">
        <v>-999</v>
      </c>
      <c r="BE1324" s="304">
        <v>-999</v>
      </c>
      <c r="BF1324" s="304">
        <v>-999</v>
      </c>
      <c r="BG1324" s="304">
        <v>-999</v>
      </c>
      <c r="BH1324" s="304">
        <v>-999</v>
      </c>
      <c r="BI1324" s="304">
        <v>-999</v>
      </c>
      <c r="BJ1324" s="304">
        <v>4</v>
      </c>
      <c r="BK1324" s="304" t="s">
        <v>4954</v>
      </c>
      <c r="BL1324" s="304">
        <v>4</v>
      </c>
    </row>
    <row r="1325" spans="1:64" ht="15" hidden="1" customHeight="1" x14ac:dyDescent="0.2">
      <c r="A1325" s="304" t="s">
        <v>4922</v>
      </c>
      <c r="B1325" s="304" t="s">
        <v>5965</v>
      </c>
      <c r="C1325" s="304">
        <v>1395</v>
      </c>
      <c r="D1325" s="349" t="s">
        <v>2368</v>
      </c>
      <c r="E1325" s="309">
        <v>24103</v>
      </c>
      <c r="F1325" s="309"/>
      <c r="G1325" s="324">
        <v>34.159999999999997</v>
      </c>
      <c r="H1325" s="324">
        <v>-118.532</v>
      </c>
      <c r="I1325" s="324" t="s">
        <v>232</v>
      </c>
      <c r="J1325" s="368">
        <f t="shared" si="388"/>
        <v>435.30292666939147</v>
      </c>
      <c r="K1325" s="331">
        <f t="shared" si="389"/>
        <v>0.37715248905449367</v>
      </c>
      <c r="L1325" s="304" t="str">
        <f t="shared" si="375"/>
        <v>C</v>
      </c>
      <c r="M1325" s="388" t="s">
        <v>6092</v>
      </c>
      <c r="N1325" s="304"/>
      <c r="O1325" s="356"/>
      <c r="P1325" s="356"/>
      <c r="Q1325" s="356"/>
      <c r="R1325" s="304"/>
      <c r="S1325" s="304"/>
      <c r="T1325" s="304"/>
      <c r="U1325" s="304"/>
      <c r="V1325" s="304"/>
      <c r="W1325" s="310" t="s">
        <v>1902</v>
      </c>
      <c r="X1325" s="304" t="s">
        <v>232</v>
      </c>
      <c r="Y1325" s="366">
        <f t="shared" si="377"/>
        <v>506.6</v>
      </c>
      <c r="Z1325" s="304">
        <v>0.4</v>
      </c>
      <c r="AA1325" s="304"/>
      <c r="AB1325" s="304">
        <v>-999</v>
      </c>
      <c r="AC1325" s="304">
        <v>-999</v>
      </c>
      <c r="AD1325" s="366">
        <v>-999</v>
      </c>
      <c r="AE1325" s="304">
        <v>-999</v>
      </c>
      <c r="AF1325" s="304">
        <v>-999</v>
      </c>
      <c r="AG1325" s="304"/>
      <c r="AH1325" s="304">
        <v>3.1692699999999997E-2</v>
      </c>
      <c r="AI1325" s="312"/>
      <c r="AJ1325" s="332">
        <v>416</v>
      </c>
      <c r="AK1325" s="304">
        <f t="shared" si="376"/>
        <v>425</v>
      </c>
      <c r="AL1325" s="363">
        <v>0.43</v>
      </c>
      <c r="AM1325" s="389">
        <f t="shared" si="380"/>
        <v>390</v>
      </c>
      <c r="AN1325" s="304">
        <v>0.33</v>
      </c>
      <c r="AO1325" s="304"/>
      <c r="AP1325" s="312" t="s">
        <v>1903</v>
      </c>
      <c r="AQ1325" s="312"/>
      <c r="AR1325" s="312">
        <v>390</v>
      </c>
      <c r="AS1325" s="312">
        <v>376.07299999999998</v>
      </c>
      <c r="AT1325" s="312"/>
      <c r="AU1325" s="329">
        <f>VLOOKUP(C1325,[1]world!$A$2:$B$3555,2,FALSE)</f>
        <v>4</v>
      </c>
      <c r="AV1325" s="329">
        <v>459</v>
      </c>
      <c r="AW1325" s="304">
        <v>0.37</v>
      </c>
      <c r="AX1325" s="304">
        <v>820</v>
      </c>
      <c r="AY1325" s="304">
        <v>-999</v>
      </c>
      <c r="AZ1325" s="304">
        <v>1420</v>
      </c>
      <c r="BA1325" s="304">
        <v>320</v>
      </c>
      <c r="BB1325" s="304">
        <v>-999</v>
      </c>
      <c r="BC1325" s="304">
        <v>1180</v>
      </c>
      <c r="BD1325" s="304">
        <v>-999</v>
      </c>
      <c r="BE1325" s="304">
        <v>-999</v>
      </c>
      <c r="BF1325" s="304">
        <v>-999</v>
      </c>
      <c r="BG1325" s="304">
        <v>-999</v>
      </c>
      <c r="BH1325" s="304">
        <v>-999</v>
      </c>
      <c r="BI1325" s="304">
        <v>-999</v>
      </c>
      <c r="BJ1325" s="304">
        <v>3</v>
      </c>
      <c r="BK1325" s="304" t="s">
        <v>4954</v>
      </c>
      <c r="BL1325" s="304">
        <v>3</v>
      </c>
    </row>
    <row r="1326" spans="1:64" ht="15" hidden="1" customHeight="1" x14ac:dyDescent="0.2">
      <c r="A1326" s="304" t="s">
        <v>4917</v>
      </c>
      <c r="B1326" s="304" t="s">
        <v>5965</v>
      </c>
      <c r="C1326" s="304">
        <v>1396</v>
      </c>
      <c r="D1326" s="349" t="s">
        <v>2153</v>
      </c>
      <c r="E1326" s="309">
        <v>23091</v>
      </c>
      <c r="F1326" s="309"/>
      <c r="G1326" s="324">
        <v>34.014000000000003</v>
      </c>
      <c r="H1326" s="324">
        <v>-117.511</v>
      </c>
      <c r="I1326" s="324" t="s">
        <v>232</v>
      </c>
      <c r="J1326" s="368">
        <f t="shared" si="388"/>
        <v>342.88654285098613</v>
      </c>
      <c r="K1326" s="331">
        <f t="shared" si="389"/>
        <v>0.33046028505707004</v>
      </c>
      <c r="L1326" s="304" t="str">
        <f t="shared" si="375"/>
        <v>D</v>
      </c>
      <c r="M1326" s="388" t="s">
        <v>6092</v>
      </c>
      <c r="N1326" s="304"/>
      <c r="O1326" s="356"/>
      <c r="P1326" s="356"/>
      <c r="Q1326" s="356"/>
      <c r="R1326" s="304"/>
      <c r="S1326" s="304"/>
      <c r="T1326" s="304"/>
      <c r="U1326" s="304"/>
      <c r="V1326" s="304"/>
      <c r="W1326" s="304" t="s">
        <v>1579</v>
      </c>
      <c r="X1326" s="304" t="s">
        <v>206</v>
      </c>
      <c r="Y1326" s="366">
        <f t="shared" si="377"/>
        <v>338.6</v>
      </c>
      <c r="Z1326" s="304">
        <v>0.3</v>
      </c>
      <c r="AA1326" s="304"/>
      <c r="AB1326" s="304">
        <v>-999</v>
      </c>
      <c r="AC1326" s="304">
        <v>-999</v>
      </c>
      <c r="AD1326" s="366">
        <v>-999</v>
      </c>
      <c r="AE1326" s="304">
        <v>-999</v>
      </c>
      <c r="AF1326" s="304">
        <v>-999</v>
      </c>
      <c r="AG1326" s="304"/>
      <c r="AH1326" s="304">
        <v>1.02614E-2</v>
      </c>
      <c r="AI1326" s="385">
        <v>3.1261299999999999E-2</v>
      </c>
      <c r="AJ1326" s="332">
        <v>302</v>
      </c>
      <c r="AK1326" s="304">
        <f t="shared" si="376"/>
        <v>270</v>
      </c>
      <c r="AL1326" s="363">
        <v>0.43</v>
      </c>
      <c r="AM1326" s="389">
        <f t="shared" si="380"/>
        <v>353</v>
      </c>
      <c r="AN1326" s="363">
        <v>0.25</v>
      </c>
      <c r="AO1326" s="304"/>
      <c r="AP1326" s="312" t="s">
        <v>4979</v>
      </c>
      <c r="AQ1326" s="312"/>
      <c r="AR1326" s="312">
        <v>354</v>
      </c>
      <c r="AS1326" s="312">
        <v>345.41899999999998</v>
      </c>
      <c r="AT1326" s="312">
        <v>353</v>
      </c>
      <c r="AU1326" s="329">
        <f>VLOOKUP(C1326,[1]world!$A$2:$B$3555,2,FALSE)</f>
        <v>8</v>
      </c>
      <c r="AV1326" s="329">
        <v>374</v>
      </c>
      <c r="AW1326" s="304">
        <v>0.37</v>
      </c>
      <c r="AX1326" s="304">
        <v>60</v>
      </c>
      <c r="AY1326" s="304">
        <v>-999</v>
      </c>
      <c r="AZ1326" s="304">
        <v>260</v>
      </c>
      <c r="BA1326" s="304">
        <v>320</v>
      </c>
      <c r="BB1326" s="304">
        <v>-999</v>
      </c>
      <c r="BC1326" s="304">
        <v>320</v>
      </c>
      <c r="BD1326" s="304">
        <v>-999</v>
      </c>
      <c r="BE1326" s="304">
        <v>-999</v>
      </c>
      <c r="BF1326" s="304">
        <v>-999</v>
      </c>
      <c r="BG1326" s="304">
        <v>-999</v>
      </c>
      <c r="BH1326" s="304">
        <v>-999</v>
      </c>
      <c r="BI1326" s="304">
        <v>-999</v>
      </c>
      <c r="BJ1326" s="304">
        <v>3</v>
      </c>
      <c r="BK1326" s="304" t="s">
        <v>4954</v>
      </c>
      <c r="BL1326" s="304">
        <v>3</v>
      </c>
    </row>
    <row r="1327" spans="1:64" ht="15" hidden="1" customHeight="1" x14ac:dyDescent="0.2">
      <c r="A1327" s="304" t="s">
        <v>4922</v>
      </c>
      <c r="B1327" s="304" t="s">
        <v>5965</v>
      </c>
      <c r="C1327" s="304">
        <v>1398</v>
      </c>
      <c r="D1327" s="349" t="s">
        <v>2542</v>
      </c>
      <c r="E1327" s="309">
        <v>23210</v>
      </c>
      <c r="F1327" s="309"/>
      <c r="G1327" s="324">
        <v>34.424999999999997</v>
      </c>
      <c r="H1327" s="324">
        <v>-117.964</v>
      </c>
      <c r="I1327" s="324" t="s">
        <v>226</v>
      </c>
      <c r="J1327" s="368">
        <f t="shared" si="388"/>
        <v>632.89704414044934</v>
      </c>
      <c r="K1327" s="331">
        <f t="shared" si="389"/>
        <v>0.40016121751114264</v>
      </c>
      <c r="L1327" s="304" t="str">
        <f t="shared" si="375"/>
        <v>C</v>
      </c>
      <c r="M1327" s="388" t="s">
        <v>6092</v>
      </c>
      <c r="N1327" s="304"/>
      <c r="O1327" s="356"/>
      <c r="P1327" s="356"/>
      <c r="Q1327" s="356"/>
      <c r="R1327" s="304"/>
      <c r="S1327" s="304"/>
      <c r="T1327" s="304"/>
      <c r="U1327" s="304"/>
      <c r="V1327" s="304"/>
      <c r="W1327" s="304" t="s">
        <v>2018</v>
      </c>
      <c r="X1327" s="304" t="s">
        <v>232</v>
      </c>
      <c r="Y1327" s="366">
        <f t="shared" si="377"/>
        <v>506.6</v>
      </c>
      <c r="Z1327" s="304">
        <v>0.4</v>
      </c>
      <c r="AA1327" s="304"/>
      <c r="AB1327" s="304">
        <v>-999</v>
      </c>
      <c r="AC1327" s="304">
        <v>-999</v>
      </c>
      <c r="AD1327" s="366">
        <v>-999</v>
      </c>
      <c r="AE1327" s="304">
        <v>-999</v>
      </c>
      <c r="AF1327" s="304">
        <v>-999</v>
      </c>
      <c r="AG1327" s="304"/>
      <c r="AH1327" s="304">
        <v>0.340337</v>
      </c>
      <c r="AI1327" s="312"/>
      <c r="AJ1327" s="332">
        <v>760</v>
      </c>
      <c r="AK1327" s="304">
        <f t="shared" si="376"/>
        <v>760</v>
      </c>
      <c r="AL1327" s="363">
        <v>0.43</v>
      </c>
      <c r="AM1327" s="389">
        <f t="shared" si="380"/>
        <v>748</v>
      </c>
      <c r="AN1327" s="304">
        <v>0.4</v>
      </c>
      <c r="AO1327" s="304"/>
      <c r="AP1327" s="312" t="s">
        <v>6114</v>
      </c>
      <c r="AQ1327" s="312"/>
      <c r="AR1327" s="312">
        <v>748</v>
      </c>
      <c r="AS1327" s="342">
        <v>684.93499999999995</v>
      </c>
      <c r="AT1327" s="312"/>
      <c r="AU1327" s="329">
        <f>VLOOKUP(C1327,[1]world!$A$2:$B$3555,2,FALSE)</f>
        <v>1</v>
      </c>
      <c r="AV1327" s="329">
        <v>519</v>
      </c>
      <c r="AW1327" s="304">
        <v>0.37</v>
      </c>
      <c r="AX1327" s="304">
        <v>40</v>
      </c>
      <c r="AY1327" s="304">
        <v>-999</v>
      </c>
      <c r="AZ1327" s="304">
        <v>200</v>
      </c>
      <c r="BA1327" s="304">
        <v>-999</v>
      </c>
      <c r="BB1327" s="304">
        <v>-999</v>
      </c>
      <c r="BC1327" s="304">
        <v>-999</v>
      </c>
      <c r="BD1327" s="304">
        <v>-999</v>
      </c>
      <c r="BE1327" s="304">
        <v>-999</v>
      </c>
      <c r="BF1327" s="304">
        <v>-999</v>
      </c>
      <c r="BG1327" s="304">
        <v>-999</v>
      </c>
      <c r="BH1327" s="304">
        <v>-999</v>
      </c>
      <c r="BI1327" s="304">
        <v>-999</v>
      </c>
      <c r="BJ1327" s="304">
        <v>4</v>
      </c>
      <c r="BK1327" s="304" t="s">
        <v>4954</v>
      </c>
      <c r="BL1327" s="304">
        <v>4</v>
      </c>
    </row>
    <row r="1328" spans="1:64" ht="15" hidden="1" customHeight="1" x14ac:dyDescent="0.2">
      <c r="A1328" s="304" t="s">
        <v>4922</v>
      </c>
      <c r="B1328" s="304" t="s">
        <v>5965</v>
      </c>
      <c r="C1328" s="304">
        <v>1399</v>
      </c>
      <c r="D1328" s="349" t="s">
        <v>2287</v>
      </c>
      <c r="E1328" s="309">
        <v>23522</v>
      </c>
      <c r="F1328" s="309"/>
      <c r="G1328" s="324">
        <v>34.103000000000002</v>
      </c>
      <c r="H1328" s="324">
        <v>-117.288</v>
      </c>
      <c r="I1328" s="324" t="s">
        <v>214</v>
      </c>
      <c r="J1328" s="368">
        <f>P1328</f>
        <v>325.83</v>
      </c>
      <c r="K1328" s="331">
        <v>0.1</v>
      </c>
      <c r="L1328" s="304" t="str">
        <f t="shared" si="375"/>
        <v>D</v>
      </c>
      <c r="M1328" s="388">
        <v>0</v>
      </c>
      <c r="N1328" s="304"/>
      <c r="O1328" s="304">
        <v>90</v>
      </c>
      <c r="P1328" s="304">
        <v>325.83</v>
      </c>
      <c r="Q1328" s="304">
        <v>2039</v>
      </c>
      <c r="R1328" s="304" t="s">
        <v>5948</v>
      </c>
      <c r="S1328" s="304"/>
      <c r="T1328" s="304"/>
      <c r="U1328" s="304"/>
      <c r="V1328" s="304"/>
      <c r="W1328" s="304" t="s">
        <v>225</v>
      </c>
      <c r="X1328" s="304" t="s">
        <v>213</v>
      </c>
      <c r="Y1328" s="366">
        <f t="shared" si="377"/>
        <v>274.5</v>
      </c>
      <c r="Z1328" s="304">
        <v>0.3</v>
      </c>
      <c r="AA1328" s="304"/>
      <c r="AB1328" s="304">
        <v>-999</v>
      </c>
      <c r="AC1328" s="304">
        <v>-999</v>
      </c>
      <c r="AD1328" s="366">
        <v>-999</v>
      </c>
      <c r="AE1328" s="304">
        <v>-999</v>
      </c>
      <c r="AF1328" s="304">
        <v>-999</v>
      </c>
      <c r="AG1328" s="304"/>
      <c r="AH1328" s="304">
        <v>1.1011E-2</v>
      </c>
      <c r="AI1328" s="385">
        <v>3.3924599999999999E-2</v>
      </c>
      <c r="AJ1328" s="332">
        <v>308</v>
      </c>
      <c r="AK1328" s="304">
        <f t="shared" si="376"/>
        <v>270</v>
      </c>
      <c r="AL1328" s="363">
        <f>IF(AND(AH1328&lt;=0.0022,AI1328&lt;=0.0022),0.2,0.43)</f>
        <v>0.43</v>
      </c>
      <c r="AM1328" s="389">
        <f t="shared" si="380"/>
        <v>353</v>
      </c>
      <c r="AN1328" s="363">
        <v>0.25</v>
      </c>
      <c r="AO1328" s="304"/>
      <c r="AP1328" s="312" t="s">
        <v>6113</v>
      </c>
      <c r="AQ1328" s="312"/>
      <c r="AR1328" s="312">
        <v>280</v>
      </c>
      <c r="AS1328" s="312">
        <v>271.44099999999997</v>
      </c>
      <c r="AT1328" s="312">
        <v>353</v>
      </c>
      <c r="AU1328" s="329">
        <f>VLOOKUP(C1328,[1]world!$A$2:$B$3555,2,FALSE)</f>
        <v>8</v>
      </c>
      <c r="AV1328" s="329">
        <v>374</v>
      </c>
      <c r="AW1328" s="304">
        <v>0.37</v>
      </c>
      <c r="AX1328" s="304">
        <v>80</v>
      </c>
      <c r="AY1328" s="304">
        <v>-999</v>
      </c>
      <c r="AZ1328" s="304">
        <v>1180</v>
      </c>
      <c r="BA1328" s="304">
        <v>320</v>
      </c>
      <c r="BB1328" s="304">
        <v>-999</v>
      </c>
      <c r="BC1328" s="304">
        <v>720</v>
      </c>
      <c r="BD1328" s="304">
        <v>-999</v>
      </c>
      <c r="BE1328" s="304">
        <v>-999</v>
      </c>
      <c r="BF1328" s="304">
        <v>-999</v>
      </c>
      <c r="BG1328" s="304">
        <v>-999</v>
      </c>
      <c r="BH1328" s="304">
        <v>-999</v>
      </c>
      <c r="BI1328" s="304">
        <v>-999</v>
      </c>
      <c r="BJ1328" s="304">
        <v>3</v>
      </c>
      <c r="BK1328" s="304" t="s">
        <v>4954</v>
      </c>
      <c r="BL1328" s="304">
        <v>3</v>
      </c>
    </row>
    <row r="1329" spans="1:64" ht="15" hidden="1" customHeight="1" x14ac:dyDescent="0.2">
      <c r="A1329" s="304" t="s">
        <v>4922</v>
      </c>
      <c r="B1329" s="304" t="s">
        <v>5965</v>
      </c>
      <c r="C1329" s="304">
        <v>1400</v>
      </c>
      <c r="D1329" s="349" t="s">
        <v>2526</v>
      </c>
      <c r="E1329" s="309">
        <v>23583</v>
      </c>
      <c r="F1329" s="309"/>
      <c r="G1329" s="324">
        <v>34.405000000000001</v>
      </c>
      <c r="H1329" s="324">
        <v>-117.313</v>
      </c>
      <c r="I1329" s="324" t="s">
        <v>214</v>
      </c>
      <c r="J1329" s="368">
        <f t="shared" ref="J1329:J1342" si="390">EXP(0.35*LN(AM1329)+0.24*LN(Y1329)+0.2*LN(AJ1329)+0.21*LN(AV1329))</f>
        <v>358.57443724609277</v>
      </c>
      <c r="K1329" s="331">
        <f t="shared" ref="K1329:K1342" si="391">SQRT(0.35*AN1329^2+0.24*Z1329^2+0.2*AL1329^2+0.21*AW1329^2)</f>
        <v>0.33046028505707004</v>
      </c>
      <c r="L1329" s="304" t="str">
        <f t="shared" si="375"/>
        <v>D</v>
      </c>
      <c r="M1329" s="388" t="s">
        <v>6092</v>
      </c>
      <c r="N1329" s="304"/>
      <c r="O1329" s="310"/>
      <c r="P1329" s="304"/>
      <c r="Q1329" s="310"/>
      <c r="R1329" s="304"/>
      <c r="S1329" s="304"/>
      <c r="T1329" s="304"/>
      <c r="U1329" s="304"/>
      <c r="V1329" s="304"/>
      <c r="W1329" s="304" t="s">
        <v>401</v>
      </c>
      <c r="X1329" s="304" t="s">
        <v>206</v>
      </c>
      <c r="Y1329" s="366">
        <f t="shared" si="377"/>
        <v>338.6</v>
      </c>
      <c r="Z1329" s="304">
        <v>0.3</v>
      </c>
      <c r="AA1329" s="304"/>
      <c r="AB1329" s="304">
        <v>-999</v>
      </c>
      <c r="AC1329" s="304">
        <v>-999</v>
      </c>
      <c r="AD1329" s="366">
        <v>-999</v>
      </c>
      <c r="AE1329" s="304">
        <v>-999</v>
      </c>
      <c r="AF1329" s="304">
        <v>-999</v>
      </c>
      <c r="AG1329" s="304"/>
      <c r="AH1329" s="304">
        <v>1.6600400000000001E-2</v>
      </c>
      <c r="AI1329" s="312"/>
      <c r="AJ1329" s="332">
        <v>350</v>
      </c>
      <c r="AK1329" s="304">
        <f t="shared" si="376"/>
        <v>270</v>
      </c>
      <c r="AL1329" s="363">
        <v>0.43</v>
      </c>
      <c r="AM1329" s="389">
        <f t="shared" si="380"/>
        <v>387</v>
      </c>
      <c r="AN1329" s="363">
        <v>0.25</v>
      </c>
      <c r="AO1329" s="304"/>
      <c r="AP1329" s="312" t="s">
        <v>1600</v>
      </c>
      <c r="AQ1329" s="312"/>
      <c r="AR1329" s="312">
        <v>387</v>
      </c>
      <c r="AS1329" s="312">
        <v>345.41899999999998</v>
      </c>
      <c r="AT1329" s="312"/>
      <c r="AU1329" s="329">
        <f>VLOOKUP(C1329,[1]world!$A$2:$B$3555,2,FALSE)</f>
        <v>6</v>
      </c>
      <c r="AV1329" s="329">
        <v>345</v>
      </c>
      <c r="AW1329" s="304">
        <v>0.37</v>
      </c>
      <c r="AX1329" s="304">
        <v>60</v>
      </c>
      <c r="AY1329" s="304">
        <v>-999</v>
      </c>
      <c r="AZ1329" s="304">
        <v>240</v>
      </c>
      <c r="BA1329" s="304">
        <v>-999</v>
      </c>
      <c r="BB1329" s="304">
        <v>-999</v>
      </c>
      <c r="BC1329" s="304">
        <v>-999</v>
      </c>
      <c r="BD1329" s="304">
        <v>-999</v>
      </c>
      <c r="BE1329" s="304">
        <v>-999</v>
      </c>
      <c r="BF1329" s="304">
        <v>-999</v>
      </c>
      <c r="BG1329" s="304">
        <v>-999</v>
      </c>
      <c r="BH1329" s="304">
        <v>-999</v>
      </c>
      <c r="BI1329" s="304">
        <v>-999</v>
      </c>
      <c r="BJ1329" s="304">
        <v>4</v>
      </c>
      <c r="BK1329" s="304" t="s">
        <v>4954</v>
      </c>
      <c r="BL1329" s="304">
        <v>4</v>
      </c>
    </row>
    <row r="1330" spans="1:64" ht="15" hidden="1" customHeight="1" x14ac:dyDescent="0.2">
      <c r="A1330" s="304" t="s">
        <v>4922</v>
      </c>
      <c r="B1330" s="304" t="s">
        <v>5965</v>
      </c>
      <c r="C1330" s="304">
        <v>1401</v>
      </c>
      <c r="D1330" s="349" t="s">
        <v>2559</v>
      </c>
      <c r="E1330" s="309">
        <v>23584</v>
      </c>
      <c r="F1330" s="309"/>
      <c r="G1330" s="324">
        <v>34.457999999999998</v>
      </c>
      <c r="H1330" s="324">
        <v>-117.90900000000001</v>
      </c>
      <c r="I1330" s="324" t="s">
        <v>214</v>
      </c>
      <c r="J1330" s="368">
        <f t="shared" si="390"/>
        <v>570.1502784332688</v>
      </c>
      <c r="K1330" s="331">
        <f t="shared" si="391"/>
        <v>0.40016121751114264</v>
      </c>
      <c r="L1330" s="304" t="str">
        <f t="shared" si="375"/>
        <v>C</v>
      </c>
      <c r="M1330" s="388" t="s">
        <v>6092</v>
      </c>
      <c r="N1330" s="304"/>
      <c r="O1330" s="310"/>
      <c r="P1330" s="304"/>
      <c r="Q1330" s="310"/>
      <c r="R1330" s="304"/>
      <c r="S1330" s="304"/>
      <c r="T1330" s="304"/>
      <c r="U1330" s="304"/>
      <c r="V1330" s="304"/>
      <c r="W1330" s="304" t="s">
        <v>1763</v>
      </c>
      <c r="X1330" s="304" t="s">
        <v>232</v>
      </c>
      <c r="Y1330" s="366">
        <f t="shared" si="377"/>
        <v>506.6</v>
      </c>
      <c r="Z1330" s="304">
        <v>0.4</v>
      </c>
      <c r="AA1330" s="304"/>
      <c r="AB1330" s="304">
        <v>-999</v>
      </c>
      <c r="AC1330" s="304">
        <v>-999</v>
      </c>
      <c r="AD1330" s="366">
        <v>-999</v>
      </c>
      <c r="AE1330" s="304">
        <v>-999</v>
      </c>
      <c r="AF1330" s="304">
        <v>-999</v>
      </c>
      <c r="AG1330" s="304"/>
      <c r="AH1330" s="304">
        <v>5.8732600000000003E-2</v>
      </c>
      <c r="AI1330" s="312"/>
      <c r="AJ1330" s="332">
        <v>513</v>
      </c>
      <c r="AK1330" s="304">
        <f t="shared" si="376"/>
        <v>555</v>
      </c>
      <c r="AL1330" s="363">
        <v>0.43</v>
      </c>
      <c r="AM1330" s="389">
        <f t="shared" si="380"/>
        <v>748</v>
      </c>
      <c r="AN1330" s="304">
        <v>0.4</v>
      </c>
      <c r="AO1330" s="304"/>
      <c r="AP1330" s="312" t="s">
        <v>6114</v>
      </c>
      <c r="AQ1330" s="312"/>
      <c r="AR1330" s="312">
        <v>748</v>
      </c>
      <c r="AS1330" s="342">
        <v>684.93499999999995</v>
      </c>
      <c r="AT1330" s="312"/>
      <c r="AU1330" s="329">
        <f>VLOOKUP(C1330,[1]world!$A$2:$B$3555,2,FALSE)</f>
        <v>4</v>
      </c>
      <c r="AV1330" s="329">
        <v>459</v>
      </c>
      <c r="AW1330" s="304">
        <v>0.37</v>
      </c>
      <c r="AX1330" s="304">
        <v>60</v>
      </c>
      <c r="AY1330" s="304">
        <v>-999</v>
      </c>
      <c r="AZ1330" s="304">
        <v>240</v>
      </c>
      <c r="BA1330" s="304">
        <v>-999</v>
      </c>
      <c r="BB1330" s="304">
        <v>-999</v>
      </c>
      <c r="BC1330" s="304">
        <v>-999</v>
      </c>
      <c r="BD1330" s="304">
        <v>-999</v>
      </c>
      <c r="BE1330" s="304">
        <v>-999</v>
      </c>
      <c r="BF1330" s="304">
        <v>-999</v>
      </c>
      <c r="BG1330" s="304">
        <v>-999</v>
      </c>
      <c r="BH1330" s="304">
        <v>-999</v>
      </c>
      <c r="BI1330" s="304">
        <v>-999</v>
      </c>
      <c r="BJ1330" s="304">
        <v>4</v>
      </c>
      <c r="BK1330" s="304" t="s">
        <v>4954</v>
      </c>
      <c r="BL1330" s="304">
        <v>4</v>
      </c>
    </row>
    <row r="1331" spans="1:64" ht="15" hidden="1" customHeight="1" x14ac:dyDescent="0.2">
      <c r="A1331" s="304" t="s">
        <v>4922</v>
      </c>
      <c r="B1331" s="304" t="s">
        <v>5965</v>
      </c>
      <c r="C1331" s="304">
        <v>1402</v>
      </c>
      <c r="D1331" s="349" t="s">
        <v>2367</v>
      </c>
      <c r="E1331" s="309">
        <v>24764</v>
      </c>
      <c r="F1331" s="309"/>
      <c r="G1331" s="324">
        <v>34.159999999999997</v>
      </c>
      <c r="H1331" s="324">
        <v>-118.53400000000001</v>
      </c>
      <c r="I1331" s="324" t="s">
        <v>214</v>
      </c>
      <c r="J1331" s="368">
        <f t="shared" si="390"/>
        <v>412.35832966438869</v>
      </c>
      <c r="K1331" s="331">
        <f t="shared" si="391"/>
        <v>0.35418074481823542</v>
      </c>
      <c r="L1331" s="304" t="str">
        <f t="shared" si="375"/>
        <v>C</v>
      </c>
      <c r="M1331" s="388" t="s">
        <v>6092</v>
      </c>
      <c r="N1331" s="304"/>
      <c r="O1331" s="310"/>
      <c r="P1331" s="304"/>
      <c r="Q1331" s="310"/>
      <c r="R1331" s="304"/>
      <c r="S1331" s="304"/>
      <c r="T1331" s="304"/>
      <c r="U1331" s="304"/>
      <c r="V1331" s="304"/>
      <c r="W1331" s="310" t="s">
        <v>2600</v>
      </c>
      <c r="X1331" s="304" t="s">
        <v>205</v>
      </c>
      <c r="Y1331" s="366">
        <f t="shared" si="377"/>
        <v>424.8</v>
      </c>
      <c r="Z1331" s="304">
        <v>0.3</v>
      </c>
      <c r="AA1331" s="304"/>
      <c r="AB1331" s="304">
        <v>-999</v>
      </c>
      <c r="AC1331" s="304">
        <v>-999</v>
      </c>
      <c r="AD1331" s="366">
        <v>-999</v>
      </c>
      <c r="AE1331" s="304">
        <v>-999</v>
      </c>
      <c r="AF1331" s="304">
        <v>-999</v>
      </c>
      <c r="AG1331" s="304"/>
      <c r="AH1331" s="304">
        <v>2.5799900000000001E-2</v>
      </c>
      <c r="AI1331" s="312"/>
      <c r="AJ1331" s="332">
        <v>392</v>
      </c>
      <c r="AK1331" s="304">
        <f t="shared" si="376"/>
        <v>425</v>
      </c>
      <c r="AL1331" s="363">
        <v>0.43</v>
      </c>
      <c r="AM1331" s="389">
        <f t="shared" si="380"/>
        <v>390</v>
      </c>
      <c r="AN1331" s="304">
        <v>0.33</v>
      </c>
      <c r="AO1331" s="304"/>
      <c r="AP1331" s="312" t="s">
        <v>1903</v>
      </c>
      <c r="AQ1331" s="312"/>
      <c r="AR1331" s="312">
        <v>390</v>
      </c>
      <c r="AS1331" s="312">
        <v>376.07299999999998</v>
      </c>
      <c r="AT1331" s="312"/>
      <c r="AU1331" s="329">
        <f>VLOOKUP(C1331,[1]world!$A$2:$B$3555,2,FALSE)</f>
        <v>4</v>
      </c>
      <c r="AV1331" s="329">
        <v>459</v>
      </c>
      <c r="AW1331" s="304">
        <v>0.37</v>
      </c>
      <c r="AX1331" s="304">
        <v>820</v>
      </c>
      <c r="AY1331" s="304">
        <v>-999</v>
      </c>
      <c r="AZ1331" s="304">
        <v>1420</v>
      </c>
      <c r="BA1331" s="304">
        <v>320</v>
      </c>
      <c r="BB1331" s="304">
        <v>-999</v>
      </c>
      <c r="BC1331" s="304">
        <v>1160</v>
      </c>
      <c r="BD1331" s="304">
        <v>-999</v>
      </c>
      <c r="BE1331" s="304">
        <v>-999</v>
      </c>
      <c r="BF1331" s="304">
        <v>-999</v>
      </c>
      <c r="BG1331" s="304">
        <v>-999</v>
      </c>
      <c r="BH1331" s="304">
        <v>-999</v>
      </c>
      <c r="BI1331" s="304">
        <v>-999</v>
      </c>
      <c r="BJ1331" s="304">
        <v>3</v>
      </c>
      <c r="BK1331" s="304" t="s">
        <v>4954</v>
      </c>
      <c r="BL1331" s="304">
        <v>3</v>
      </c>
    </row>
    <row r="1332" spans="1:64" ht="15" hidden="1" customHeight="1" x14ac:dyDescent="0.2">
      <c r="A1332" s="304" t="s">
        <v>4917</v>
      </c>
      <c r="B1332" s="304" t="s">
        <v>5965</v>
      </c>
      <c r="C1332" s="304">
        <v>1406</v>
      </c>
      <c r="D1332" s="349" t="s">
        <v>2279</v>
      </c>
      <c r="E1332" s="309">
        <v>23780</v>
      </c>
      <c r="F1332" s="309"/>
      <c r="G1332" s="324">
        <v>34.095999999999997</v>
      </c>
      <c r="H1332" s="324">
        <v>-117.28700000000001</v>
      </c>
      <c r="I1332" s="324" t="s">
        <v>232</v>
      </c>
      <c r="J1332" s="368">
        <f t="shared" si="390"/>
        <v>318.3473989799395</v>
      </c>
      <c r="K1332" s="331">
        <f t="shared" si="391"/>
        <v>0.33046028505707004</v>
      </c>
      <c r="L1332" s="304" t="str">
        <f t="shared" si="375"/>
        <v>D</v>
      </c>
      <c r="M1332" s="388" t="s">
        <v>6092</v>
      </c>
      <c r="N1332" s="304"/>
      <c r="O1332" s="310"/>
      <c r="P1332" s="304"/>
      <c r="Q1332" s="310"/>
      <c r="R1332" s="304"/>
      <c r="S1332" s="304"/>
      <c r="T1332" s="304"/>
      <c r="U1332" s="304"/>
      <c r="V1332" s="304"/>
      <c r="W1332" s="304" t="s">
        <v>286</v>
      </c>
      <c r="X1332" s="304" t="s">
        <v>213</v>
      </c>
      <c r="Y1332" s="366">
        <f t="shared" si="377"/>
        <v>274.5</v>
      </c>
      <c r="Z1332" s="304">
        <v>0.3</v>
      </c>
      <c r="AA1332" s="304"/>
      <c r="AB1332" s="304">
        <v>-999</v>
      </c>
      <c r="AC1332" s="304">
        <v>-999</v>
      </c>
      <c r="AD1332" s="366">
        <v>-999</v>
      </c>
      <c r="AE1332" s="304">
        <v>-999</v>
      </c>
      <c r="AF1332" s="304">
        <v>-999</v>
      </c>
      <c r="AG1332" s="304"/>
      <c r="AH1332" s="304">
        <v>6.50054E-3</v>
      </c>
      <c r="AI1332" s="385">
        <v>2.3100900000000001E-2</v>
      </c>
      <c r="AJ1332" s="332">
        <v>268</v>
      </c>
      <c r="AK1332" s="304">
        <f t="shared" si="376"/>
        <v>270</v>
      </c>
      <c r="AL1332" s="363">
        <v>0.43</v>
      </c>
      <c r="AM1332" s="389">
        <f t="shared" si="380"/>
        <v>353</v>
      </c>
      <c r="AN1332" s="363">
        <v>0.25</v>
      </c>
      <c r="AO1332" s="304"/>
      <c r="AP1332" s="312" t="s">
        <v>6113</v>
      </c>
      <c r="AQ1332" s="312"/>
      <c r="AR1332" s="312">
        <v>280</v>
      </c>
      <c r="AS1332" s="312">
        <v>271.44099999999997</v>
      </c>
      <c r="AT1332" s="312">
        <v>353</v>
      </c>
      <c r="AU1332" s="329">
        <f>VLOOKUP(C1332,[1]world!$A$2:$B$3555,2,FALSE)</f>
        <v>8</v>
      </c>
      <c r="AV1332" s="329">
        <v>374</v>
      </c>
      <c r="AW1332" s="304">
        <v>0.37</v>
      </c>
      <c r="AX1332" s="304">
        <v>80</v>
      </c>
      <c r="AY1332" s="304">
        <v>-999</v>
      </c>
      <c r="AZ1332" s="304">
        <v>1160</v>
      </c>
      <c r="BA1332" s="304">
        <v>320</v>
      </c>
      <c r="BB1332" s="304">
        <v>-999</v>
      </c>
      <c r="BC1332" s="304">
        <v>1040</v>
      </c>
      <c r="BD1332" s="304">
        <v>-999</v>
      </c>
      <c r="BE1332" s="304">
        <v>-999</v>
      </c>
      <c r="BF1332" s="304">
        <v>-999</v>
      </c>
      <c r="BG1332" s="304">
        <v>-999</v>
      </c>
      <c r="BH1332" s="304">
        <v>-999</v>
      </c>
      <c r="BI1332" s="304">
        <v>-999</v>
      </c>
      <c r="BJ1332" s="304">
        <v>3</v>
      </c>
      <c r="BK1332" s="304" t="s">
        <v>4954</v>
      </c>
      <c r="BL1332" s="304">
        <v>3</v>
      </c>
    </row>
    <row r="1333" spans="1:64" ht="15" hidden="1" customHeight="1" x14ac:dyDescent="0.2">
      <c r="A1333" s="304" t="s">
        <v>4922</v>
      </c>
      <c r="B1333" s="304" t="s">
        <v>5965</v>
      </c>
      <c r="C1333" s="304">
        <v>1407</v>
      </c>
      <c r="D1333" s="349" t="s">
        <v>2249</v>
      </c>
      <c r="E1333" s="309">
        <v>23788</v>
      </c>
      <c r="F1333" s="309"/>
      <c r="G1333" s="324">
        <v>34.073999999999998</v>
      </c>
      <c r="H1333" s="324">
        <v>-117.35</v>
      </c>
      <c r="I1333" s="324" t="s">
        <v>214</v>
      </c>
      <c r="J1333" s="368">
        <f t="shared" si="390"/>
        <v>335.6135081245418</v>
      </c>
      <c r="K1333" s="331">
        <f t="shared" si="391"/>
        <v>0.33046028505707004</v>
      </c>
      <c r="L1333" s="304" t="str">
        <f t="shared" si="375"/>
        <v>D</v>
      </c>
      <c r="M1333" s="388" t="s">
        <v>6092</v>
      </c>
      <c r="N1333" s="304"/>
      <c r="O1333" s="304"/>
      <c r="P1333" s="304"/>
      <c r="Q1333" s="304"/>
      <c r="R1333" s="304"/>
      <c r="S1333" s="304"/>
      <c r="T1333" s="304"/>
      <c r="U1333" s="304"/>
      <c r="V1333" s="304"/>
      <c r="W1333" s="304" t="s">
        <v>225</v>
      </c>
      <c r="X1333" s="304" t="s">
        <v>213</v>
      </c>
      <c r="Y1333" s="366">
        <f t="shared" si="377"/>
        <v>274.5</v>
      </c>
      <c r="Z1333" s="304">
        <v>0.3</v>
      </c>
      <c r="AA1333" s="304"/>
      <c r="AB1333" s="304">
        <v>-999</v>
      </c>
      <c r="AC1333" s="304">
        <v>-999</v>
      </c>
      <c r="AD1333" s="366">
        <v>-999</v>
      </c>
      <c r="AE1333" s="304">
        <v>-999</v>
      </c>
      <c r="AF1333" s="304">
        <v>-999</v>
      </c>
      <c r="AG1333" s="304"/>
      <c r="AH1333" s="304">
        <v>1.6515100000000001E-2</v>
      </c>
      <c r="AI1333" s="385">
        <v>5.1086199999999998E-2</v>
      </c>
      <c r="AJ1333" s="332">
        <v>349</v>
      </c>
      <c r="AK1333" s="304">
        <f t="shared" si="376"/>
        <v>270</v>
      </c>
      <c r="AL1333" s="363">
        <v>0.43</v>
      </c>
      <c r="AM1333" s="389">
        <f t="shared" si="380"/>
        <v>353</v>
      </c>
      <c r="AN1333" s="363">
        <v>0.25</v>
      </c>
      <c r="AO1333" s="304"/>
      <c r="AP1333" s="312" t="s">
        <v>6113</v>
      </c>
      <c r="AQ1333" s="312"/>
      <c r="AR1333" s="312">
        <v>280</v>
      </c>
      <c r="AS1333" s="312">
        <v>271.44099999999997</v>
      </c>
      <c r="AT1333" s="312">
        <v>353</v>
      </c>
      <c r="AU1333" s="329">
        <f>VLOOKUP(C1333,[1]world!$A$2:$B$3555,2,FALSE)</f>
        <v>8</v>
      </c>
      <c r="AV1333" s="329">
        <v>374</v>
      </c>
      <c r="AW1333" s="304">
        <v>0.37</v>
      </c>
      <c r="AX1333" s="304">
        <v>80</v>
      </c>
      <c r="AY1333" s="304">
        <v>-999</v>
      </c>
      <c r="AZ1333" s="304">
        <v>340</v>
      </c>
      <c r="BA1333" s="304">
        <v>320</v>
      </c>
      <c r="BB1333" s="304">
        <v>-999</v>
      </c>
      <c r="BC1333" s="304">
        <v>320</v>
      </c>
      <c r="BD1333" s="304">
        <v>-999</v>
      </c>
      <c r="BE1333" s="304">
        <v>-999</v>
      </c>
      <c r="BF1333" s="304">
        <v>-999</v>
      </c>
      <c r="BG1333" s="304">
        <v>-999</v>
      </c>
      <c r="BH1333" s="304">
        <v>-999</v>
      </c>
      <c r="BI1333" s="304">
        <v>-999</v>
      </c>
      <c r="BJ1333" s="304">
        <v>3</v>
      </c>
      <c r="BK1333" s="304" t="s">
        <v>4954</v>
      </c>
      <c r="BL1333" s="304">
        <v>3</v>
      </c>
    </row>
    <row r="1334" spans="1:64" ht="15" hidden="1" customHeight="1" x14ac:dyDescent="0.2">
      <c r="A1334" s="304" t="s">
        <v>4922</v>
      </c>
      <c r="B1334" s="304" t="s">
        <v>5965</v>
      </c>
      <c r="C1334" s="304">
        <v>1408</v>
      </c>
      <c r="D1334" s="349" t="s">
        <v>4961</v>
      </c>
      <c r="E1334" s="309">
        <v>24804</v>
      </c>
      <c r="F1334" s="309"/>
      <c r="G1334" s="324">
        <v>34.219000000000001</v>
      </c>
      <c r="H1334" s="324">
        <v>-118.627</v>
      </c>
      <c r="I1334" s="324" t="s">
        <v>214</v>
      </c>
      <c r="J1334" s="368">
        <f t="shared" si="390"/>
        <v>332.67766180225345</v>
      </c>
      <c r="K1334" s="331">
        <f t="shared" si="391"/>
        <v>0.33046028505707004</v>
      </c>
      <c r="L1334" s="304" t="str">
        <f t="shared" si="375"/>
        <v>D</v>
      </c>
      <c r="M1334" s="388" t="s">
        <v>6092</v>
      </c>
      <c r="N1334" s="304"/>
      <c r="O1334" s="310"/>
      <c r="P1334" s="304"/>
      <c r="Q1334" s="310"/>
      <c r="R1334" s="304"/>
      <c r="S1334" s="304"/>
      <c r="T1334" s="304"/>
      <c r="U1334" s="304"/>
      <c r="V1334" s="304"/>
      <c r="W1334" s="304" t="s">
        <v>225</v>
      </c>
      <c r="X1334" s="304" t="s">
        <v>213</v>
      </c>
      <c r="Y1334" s="366">
        <f t="shared" si="377"/>
        <v>274.5</v>
      </c>
      <c r="Z1334" s="304">
        <v>0.3</v>
      </c>
      <c r="AA1334" s="304"/>
      <c r="AB1334" s="304">
        <v>-999</v>
      </c>
      <c r="AC1334" s="304">
        <v>-999</v>
      </c>
      <c r="AD1334" s="366">
        <v>-999</v>
      </c>
      <c r="AE1334" s="304">
        <v>-999</v>
      </c>
      <c r="AF1334" s="304">
        <v>-999</v>
      </c>
      <c r="AG1334" s="304"/>
      <c r="AH1334" s="304">
        <v>1.4502599999999999E-2</v>
      </c>
      <c r="AI1334" s="385">
        <v>4.4397900000000004E-2</v>
      </c>
      <c r="AJ1334" s="332">
        <v>334</v>
      </c>
      <c r="AK1334" s="304">
        <f t="shared" si="376"/>
        <v>270</v>
      </c>
      <c r="AL1334" s="363">
        <v>0.43</v>
      </c>
      <c r="AM1334" s="389">
        <f t="shared" si="380"/>
        <v>353</v>
      </c>
      <c r="AN1334" s="363">
        <v>0.25</v>
      </c>
      <c r="AO1334" s="304"/>
      <c r="AP1334" s="312" t="s">
        <v>6113</v>
      </c>
      <c r="AQ1334" s="312"/>
      <c r="AR1334" s="312">
        <v>280</v>
      </c>
      <c r="AS1334" s="312">
        <v>271.44099999999997</v>
      </c>
      <c r="AT1334" s="312">
        <v>353</v>
      </c>
      <c r="AU1334" s="329">
        <f>VLOOKUP(C1334,[1]world!$A$2:$B$3555,2,FALSE)</f>
        <v>8</v>
      </c>
      <c r="AV1334" s="329">
        <v>374</v>
      </c>
      <c r="AW1334" s="304">
        <v>0.37</v>
      </c>
      <c r="AX1334" s="304">
        <v>1020</v>
      </c>
      <c r="AY1334" s="304">
        <v>-999</v>
      </c>
      <c r="AZ1334" s="304">
        <v>4320</v>
      </c>
      <c r="BA1334" s="304">
        <v>100</v>
      </c>
      <c r="BB1334" s="304">
        <v>-999</v>
      </c>
      <c r="BC1334" s="304">
        <v>2540</v>
      </c>
      <c r="BD1334" s="304">
        <v>-999</v>
      </c>
      <c r="BE1334" s="304">
        <v>-999</v>
      </c>
      <c r="BF1334" s="304">
        <v>-999</v>
      </c>
      <c r="BG1334" s="304">
        <v>-999</v>
      </c>
      <c r="BH1334" s="304">
        <v>-999</v>
      </c>
      <c r="BI1334" s="304">
        <v>-999</v>
      </c>
      <c r="BJ1334" s="304">
        <v>3</v>
      </c>
      <c r="BK1334" s="304" t="s">
        <v>4954</v>
      </c>
      <c r="BL1334" s="304">
        <v>3</v>
      </c>
    </row>
    <row r="1335" spans="1:64" ht="15" hidden="1" customHeight="1" x14ac:dyDescent="0.2">
      <c r="A1335" s="304" t="s">
        <v>4922</v>
      </c>
      <c r="B1335" s="304" t="s">
        <v>5965</v>
      </c>
      <c r="C1335" s="304">
        <v>1409</v>
      </c>
      <c r="D1335" s="349" t="s">
        <v>2420</v>
      </c>
      <c r="E1335" s="309">
        <v>24805</v>
      </c>
      <c r="F1335" s="309"/>
      <c r="G1335" s="324">
        <v>34.228999999999999</v>
      </c>
      <c r="H1335" s="324">
        <v>-118.527</v>
      </c>
      <c r="I1335" s="324" t="s">
        <v>214</v>
      </c>
      <c r="J1335" s="368">
        <f t="shared" si="390"/>
        <v>350.07251420839413</v>
      </c>
      <c r="K1335" s="331">
        <f t="shared" si="391"/>
        <v>0.33046028505707004</v>
      </c>
      <c r="L1335" s="304" t="str">
        <f t="shared" si="375"/>
        <v>D</v>
      </c>
      <c r="M1335" s="388" t="s">
        <v>6092</v>
      </c>
      <c r="N1335" s="304"/>
      <c r="O1335" s="304"/>
      <c r="P1335" s="304"/>
      <c r="Q1335" s="304"/>
      <c r="R1335" s="304"/>
      <c r="S1335" s="304"/>
      <c r="T1335" s="304"/>
      <c r="U1335" s="304"/>
      <c r="V1335" s="304"/>
      <c r="W1335" s="304" t="s">
        <v>311</v>
      </c>
      <c r="X1335" s="304" t="s">
        <v>206</v>
      </c>
      <c r="Y1335" s="366">
        <f t="shared" si="377"/>
        <v>338.6</v>
      </c>
      <c r="Z1335" s="304">
        <v>0.3</v>
      </c>
      <c r="AA1335" s="304"/>
      <c r="AB1335" s="304">
        <v>-999</v>
      </c>
      <c r="AC1335" s="304">
        <v>-999</v>
      </c>
      <c r="AD1335" s="366">
        <v>-999</v>
      </c>
      <c r="AE1335" s="304">
        <v>-999</v>
      </c>
      <c r="AF1335" s="304">
        <v>-999</v>
      </c>
      <c r="AG1335" s="304"/>
      <c r="AH1335" s="304">
        <v>1.4611000000000001E-2</v>
      </c>
      <c r="AI1335" s="385">
        <v>4.8493800000000004E-2</v>
      </c>
      <c r="AJ1335" s="332">
        <v>335</v>
      </c>
      <c r="AK1335" s="304">
        <f t="shared" si="376"/>
        <v>270</v>
      </c>
      <c r="AL1335" s="363">
        <v>0.43</v>
      </c>
      <c r="AM1335" s="389">
        <f t="shared" si="380"/>
        <v>353</v>
      </c>
      <c r="AN1335" s="363">
        <v>0.25</v>
      </c>
      <c r="AO1335" s="304"/>
      <c r="AP1335" s="312" t="s">
        <v>6113</v>
      </c>
      <c r="AQ1335" s="312"/>
      <c r="AR1335" s="312">
        <v>280</v>
      </c>
      <c r="AS1335" s="312">
        <v>271.44099999999997</v>
      </c>
      <c r="AT1335" s="312">
        <v>353</v>
      </c>
      <c r="AU1335" s="329">
        <f>VLOOKUP(C1335,[1]world!$A$2:$B$3555,2,FALSE)</f>
        <v>8</v>
      </c>
      <c r="AV1335" s="329">
        <v>374</v>
      </c>
      <c r="AW1335" s="304">
        <v>0.37</v>
      </c>
      <c r="AX1335" s="304">
        <v>800</v>
      </c>
      <c r="AY1335" s="304">
        <v>-999</v>
      </c>
      <c r="AZ1335" s="304">
        <v>4500</v>
      </c>
      <c r="BA1335" s="304">
        <v>340</v>
      </c>
      <c r="BB1335" s="304">
        <v>-999</v>
      </c>
      <c r="BC1335" s="304">
        <v>3560</v>
      </c>
      <c r="BD1335" s="304">
        <v>-999</v>
      </c>
      <c r="BE1335" s="304">
        <v>-999</v>
      </c>
      <c r="BF1335" s="304">
        <v>-999</v>
      </c>
      <c r="BG1335" s="304">
        <v>-999</v>
      </c>
      <c r="BH1335" s="304">
        <v>-999</v>
      </c>
      <c r="BI1335" s="304">
        <v>-999</v>
      </c>
      <c r="BJ1335" s="304">
        <v>3</v>
      </c>
      <c r="BK1335" s="304" t="s">
        <v>4954</v>
      </c>
      <c r="BL1335" s="304">
        <v>3</v>
      </c>
    </row>
    <row r="1336" spans="1:64" ht="15" hidden="1" customHeight="1" x14ac:dyDescent="0.2">
      <c r="A1336" s="304" t="s">
        <v>4922</v>
      </c>
      <c r="B1336" s="304" t="s">
        <v>5965</v>
      </c>
      <c r="C1336" s="304">
        <v>1413</v>
      </c>
      <c r="D1336" s="349" t="s">
        <v>2281</v>
      </c>
      <c r="E1336" s="309">
        <v>24809</v>
      </c>
      <c r="F1336" s="309"/>
      <c r="G1336" s="324">
        <v>34.097000000000001</v>
      </c>
      <c r="H1336" s="324">
        <v>-118.352</v>
      </c>
      <c r="I1336" s="324" t="s">
        <v>214</v>
      </c>
      <c r="J1336" s="368">
        <f t="shared" si="390"/>
        <v>416.39481098134468</v>
      </c>
      <c r="K1336" s="331">
        <f t="shared" si="391"/>
        <v>0.33046028505707004</v>
      </c>
      <c r="L1336" s="304" t="str">
        <f t="shared" si="375"/>
        <v>C</v>
      </c>
      <c r="M1336" s="388" t="s">
        <v>6092</v>
      </c>
      <c r="N1336" s="304"/>
      <c r="O1336" s="310"/>
      <c r="P1336" s="304"/>
      <c r="Q1336" s="310"/>
      <c r="R1336" s="304"/>
      <c r="S1336" s="304"/>
      <c r="T1336" s="304"/>
      <c r="U1336" s="304"/>
      <c r="V1336" s="304"/>
      <c r="W1336" s="304" t="s">
        <v>235</v>
      </c>
      <c r="X1336" s="304" t="s">
        <v>205</v>
      </c>
      <c r="Y1336" s="366">
        <f t="shared" si="377"/>
        <v>424.8</v>
      </c>
      <c r="Z1336" s="304">
        <v>0.3</v>
      </c>
      <c r="AA1336" s="304"/>
      <c r="AB1336" s="304">
        <v>-999</v>
      </c>
      <c r="AC1336" s="304">
        <v>-999</v>
      </c>
      <c r="AD1336" s="366">
        <v>-999</v>
      </c>
      <c r="AE1336" s="304">
        <v>-999</v>
      </c>
      <c r="AF1336" s="304">
        <v>-999</v>
      </c>
      <c r="AG1336" s="304"/>
      <c r="AH1336" s="304">
        <v>5.0101199999999999E-2</v>
      </c>
      <c r="AI1336" s="385">
        <v>0.115235</v>
      </c>
      <c r="AJ1336" s="332">
        <v>490</v>
      </c>
      <c r="AK1336" s="304">
        <f t="shared" si="376"/>
        <v>555</v>
      </c>
      <c r="AL1336" s="363">
        <v>0.43</v>
      </c>
      <c r="AM1336" s="389">
        <f t="shared" si="380"/>
        <v>353</v>
      </c>
      <c r="AN1336" s="363">
        <v>0.25</v>
      </c>
      <c r="AO1336" s="304"/>
      <c r="AP1336" s="312" t="s">
        <v>6121</v>
      </c>
      <c r="AQ1336" s="312"/>
      <c r="AR1336" s="312">
        <v>280</v>
      </c>
      <c r="AS1336" s="312">
        <v>294.24700000000001</v>
      </c>
      <c r="AT1336" s="312">
        <v>353</v>
      </c>
      <c r="AU1336" s="329">
        <f>VLOOKUP(C1336,[1]world!$A$2:$B$3555,2,FALSE)</f>
        <v>4</v>
      </c>
      <c r="AV1336" s="329">
        <v>459</v>
      </c>
      <c r="AW1336" s="304">
        <v>0.37</v>
      </c>
      <c r="AX1336" s="304">
        <v>1680</v>
      </c>
      <c r="AY1336" s="304">
        <v>-999</v>
      </c>
      <c r="AZ1336" s="304">
        <v>1980</v>
      </c>
      <c r="BA1336" s="304">
        <v>20</v>
      </c>
      <c r="BB1336" s="304">
        <v>-999</v>
      </c>
      <c r="BC1336" s="304">
        <v>5220</v>
      </c>
      <c r="BD1336" s="304">
        <v>-999</v>
      </c>
      <c r="BE1336" s="304">
        <v>-999</v>
      </c>
      <c r="BF1336" s="304">
        <v>-999</v>
      </c>
      <c r="BG1336" s="304">
        <v>-999</v>
      </c>
      <c r="BH1336" s="304">
        <v>-999</v>
      </c>
      <c r="BI1336" s="304">
        <v>-999</v>
      </c>
      <c r="BJ1336" s="304">
        <v>3</v>
      </c>
      <c r="BK1336" s="304" t="s">
        <v>4954</v>
      </c>
      <c r="BL1336" s="304">
        <v>3</v>
      </c>
    </row>
    <row r="1337" spans="1:64" ht="15" hidden="1" customHeight="1" x14ac:dyDescent="0.2">
      <c r="A1337" s="304" t="s">
        <v>4917</v>
      </c>
      <c r="B1337" s="304" t="s">
        <v>5965</v>
      </c>
      <c r="C1337" s="304">
        <v>1414</v>
      </c>
      <c r="D1337" s="349" t="s">
        <v>2331</v>
      </c>
      <c r="E1337" s="309">
        <v>23898</v>
      </c>
      <c r="F1337" s="309"/>
      <c r="G1337" s="324">
        <v>34.134999999999998</v>
      </c>
      <c r="H1337" s="324">
        <v>-117.322</v>
      </c>
      <c r="I1337" s="324" t="s">
        <v>214</v>
      </c>
      <c r="J1337" s="368">
        <f t="shared" si="390"/>
        <v>335.22796602870017</v>
      </c>
      <c r="K1337" s="331">
        <f t="shared" si="391"/>
        <v>0.33046028505707004</v>
      </c>
      <c r="L1337" s="304" t="str">
        <f t="shared" si="375"/>
        <v>D</v>
      </c>
      <c r="M1337" s="388" t="s">
        <v>6092</v>
      </c>
      <c r="N1337" s="304"/>
      <c r="O1337" s="310"/>
      <c r="P1337" s="304"/>
      <c r="Q1337" s="310"/>
      <c r="R1337" s="304"/>
      <c r="S1337" s="304"/>
      <c r="T1337" s="304"/>
      <c r="U1337" s="304"/>
      <c r="V1337" s="304"/>
      <c r="W1337" s="304" t="s">
        <v>225</v>
      </c>
      <c r="X1337" s="304" t="s">
        <v>213</v>
      </c>
      <c r="Y1337" s="366">
        <f t="shared" si="377"/>
        <v>274.5</v>
      </c>
      <c r="Z1337" s="304">
        <v>0.3</v>
      </c>
      <c r="AA1337" s="304"/>
      <c r="AB1337" s="304">
        <v>-999</v>
      </c>
      <c r="AC1337" s="304">
        <v>-999</v>
      </c>
      <c r="AD1337" s="366">
        <v>-999</v>
      </c>
      <c r="AE1337" s="304">
        <v>-999</v>
      </c>
      <c r="AF1337" s="304">
        <v>-999</v>
      </c>
      <c r="AG1337" s="304"/>
      <c r="AH1337" s="304">
        <v>1.6222199999999999E-2</v>
      </c>
      <c r="AI1337" s="385">
        <v>4.6801599999999999E-2</v>
      </c>
      <c r="AJ1337" s="332">
        <v>347</v>
      </c>
      <c r="AK1337" s="304">
        <f t="shared" si="376"/>
        <v>270</v>
      </c>
      <c r="AL1337" s="363">
        <v>0.43</v>
      </c>
      <c r="AM1337" s="389">
        <f t="shared" si="380"/>
        <v>353</v>
      </c>
      <c r="AN1337" s="363">
        <v>0.25</v>
      </c>
      <c r="AO1337" s="304"/>
      <c r="AP1337" s="312" t="s">
        <v>6113</v>
      </c>
      <c r="AQ1337" s="312"/>
      <c r="AR1337" s="312">
        <v>280</v>
      </c>
      <c r="AS1337" s="312">
        <v>271.44099999999997</v>
      </c>
      <c r="AT1337" s="312">
        <v>353</v>
      </c>
      <c r="AU1337" s="329">
        <f>VLOOKUP(C1337,[1]world!$A$2:$B$3555,2,FALSE)</f>
        <v>8</v>
      </c>
      <c r="AV1337" s="329">
        <v>374</v>
      </c>
      <c r="AW1337" s="304">
        <v>0.37</v>
      </c>
      <c r="AX1337" s="304">
        <v>80</v>
      </c>
      <c r="AY1337" s="304">
        <v>-999</v>
      </c>
      <c r="AZ1337" s="304">
        <v>1020</v>
      </c>
      <c r="BA1337" s="304">
        <v>320</v>
      </c>
      <c r="BB1337" s="304">
        <v>-999</v>
      </c>
      <c r="BC1337" s="304">
        <v>320</v>
      </c>
      <c r="BD1337" s="304">
        <v>-999</v>
      </c>
      <c r="BE1337" s="304">
        <v>-999</v>
      </c>
      <c r="BF1337" s="304">
        <v>-999</v>
      </c>
      <c r="BG1337" s="304">
        <v>-999</v>
      </c>
      <c r="BH1337" s="304">
        <v>-999</v>
      </c>
      <c r="BI1337" s="304">
        <v>-999</v>
      </c>
      <c r="BJ1337" s="304">
        <v>3</v>
      </c>
      <c r="BK1337" s="304" t="s">
        <v>4954</v>
      </c>
      <c r="BL1337" s="304">
        <v>3</v>
      </c>
    </row>
    <row r="1338" spans="1:64" ht="15" hidden="1" customHeight="1" x14ac:dyDescent="0.2">
      <c r="A1338" s="304" t="s">
        <v>4917</v>
      </c>
      <c r="B1338" s="304" t="s">
        <v>5965</v>
      </c>
      <c r="C1338" s="304">
        <v>1417</v>
      </c>
      <c r="D1338" s="349" t="s">
        <v>2136</v>
      </c>
      <c r="E1338" s="309">
        <v>23920</v>
      </c>
      <c r="F1338" s="309"/>
      <c r="G1338" s="324">
        <v>34.003999999999998</v>
      </c>
      <c r="H1338" s="324">
        <v>-117.05800000000001</v>
      </c>
      <c r="I1338" s="324" t="s">
        <v>214</v>
      </c>
      <c r="J1338" s="368">
        <f t="shared" si="390"/>
        <v>355.0843289222737</v>
      </c>
      <c r="K1338" s="331">
        <f t="shared" si="391"/>
        <v>0.33046028505707004</v>
      </c>
      <c r="L1338" s="304" t="str">
        <f t="shared" si="375"/>
        <v>D</v>
      </c>
      <c r="M1338" s="388" t="s">
        <v>6092</v>
      </c>
      <c r="N1338" s="304"/>
      <c r="O1338" s="310"/>
      <c r="P1338" s="304"/>
      <c r="Q1338" s="310"/>
      <c r="R1338" s="304"/>
      <c r="S1338" s="304"/>
      <c r="T1338" s="304"/>
      <c r="U1338" s="304"/>
      <c r="V1338" s="304"/>
      <c r="W1338" s="304" t="s">
        <v>273</v>
      </c>
      <c r="X1338" s="304" t="s">
        <v>213</v>
      </c>
      <c r="Y1338" s="366">
        <f t="shared" si="377"/>
        <v>274.5</v>
      </c>
      <c r="Z1338" s="304">
        <v>0.3</v>
      </c>
      <c r="AA1338" s="304"/>
      <c r="AB1338" s="304">
        <v>-999</v>
      </c>
      <c r="AC1338" s="304">
        <v>-999</v>
      </c>
      <c r="AD1338" s="366">
        <v>-999</v>
      </c>
      <c r="AE1338" s="304">
        <v>-999</v>
      </c>
      <c r="AF1338" s="304">
        <v>-999</v>
      </c>
      <c r="AG1338" s="304"/>
      <c r="AH1338" s="304">
        <v>2.27815E-2</v>
      </c>
      <c r="AI1338" s="312"/>
      <c r="AJ1338" s="332">
        <v>379</v>
      </c>
      <c r="AK1338" s="304">
        <f t="shared" si="376"/>
        <v>425</v>
      </c>
      <c r="AL1338" s="363">
        <v>0.43</v>
      </c>
      <c r="AM1338" s="389">
        <f t="shared" si="380"/>
        <v>387</v>
      </c>
      <c r="AN1338" s="363">
        <v>0.25</v>
      </c>
      <c r="AO1338" s="304"/>
      <c r="AP1338" s="312" t="s">
        <v>1600</v>
      </c>
      <c r="AQ1338" s="312"/>
      <c r="AR1338" s="312">
        <v>387</v>
      </c>
      <c r="AS1338" s="312">
        <v>370.78899999999999</v>
      </c>
      <c r="AT1338" s="312"/>
      <c r="AU1338" s="329">
        <f>VLOOKUP(C1338,[1]world!$A$2:$B$3555,2,FALSE)</f>
        <v>7</v>
      </c>
      <c r="AV1338" s="329">
        <v>388</v>
      </c>
      <c r="AW1338" s="304">
        <v>0.37</v>
      </c>
      <c r="AX1338" s="304">
        <v>60</v>
      </c>
      <c r="AY1338" s="304">
        <v>-999</v>
      </c>
      <c r="AZ1338" s="304">
        <v>800</v>
      </c>
      <c r="BA1338" s="304">
        <v>320</v>
      </c>
      <c r="BB1338" s="304">
        <v>-999</v>
      </c>
      <c r="BC1338" s="304">
        <v>320</v>
      </c>
      <c r="BD1338" s="304">
        <v>-999</v>
      </c>
      <c r="BE1338" s="304">
        <v>-999</v>
      </c>
      <c r="BF1338" s="304">
        <v>-999</v>
      </c>
      <c r="BG1338" s="304">
        <v>-999</v>
      </c>
      <c r="BH1338" s="304">
        <v>-999</v>
      </c>
      <c r="BI1338" s="304">
        <v>-999</v>
      </c>
      <c r="BJ1338" s="304">
        <v>3</v>
      </c>
      <c r="BK1338" s="304" t="s">
        <v>4954</v>
      </c>
      <c r="BL1338" s="304">
        <v>3</v>
      </c>
    </row>
    <row r="1339" spans="1:64" ht="15" hidden="1" customHeight="1" x14ac:dyDescent="0.2">
      <c r="A1339" s="304" t="s">
        <v>4922</v>
      </c>
      <c r="B1339" s="304" t="s">
        <v>5965</v>
      </c>
      <c r="C1339" s="304">
        <v>1418</v>
      </c>
      <c r="D1339" s="349" t="s">
        <v>2337</v>
      </c>
      <c r="E1339" s="309">
        <v>24814</v>
      </c>
      <c r="F1339" s="309"/>
      <c r="G1339" s="324">
        <v>34.14</v>
      </c>
      <c r="H1339" s="324">
        <v>-118.21</v>
      </c>
      <c r="I1339" s="324" t="s">
        <v>214</v>
      </c>
      <c r="J1339" s="368">
        <f t="shared" si="390"/>
        <v>425.84910211057775</v>
      </c>
      <c r="K1339" s="331">
        <f t="shared" si="391"/>
        <v>0.33046028505707004</v>
      </c>
      <c r="L1339" s="304" t="str">
        <f t="shared" si="375"/>
        <v>C</v>
      </c>
      <c r="M1339" s="388" t="s">
        <v>6092</v>
      </c>
      <c r="N1339" s="304"/>
      <c r="O1339" s="310"/>
      <c r="P1339" s="304"/>
      <c r="Q1339" s="310"/>
      <c r="R1339" s="304"/>
      <c r="S1339" s="304"/>
      <c r="T1339" s="304"/>
      <c r="U1339" s="304"/>
      <c r="V1339" s="304"/>
      <c r="W1339" s="304" t="s">
        <v>235</v>
      </c>
      <c r="X1339" s="304" t="s">
        <v>205</v>
      </c>
      <c r="Y1339" s="366">
        <f t="shared" si="377"/>
        <v>424.8</v>
      </c>
      <c r="Z1339" s="304">
        <v>0.3</v>
      </c>
      <c r="AA1339" s="304"/>
      <c r="AB1339" s="304">
        <v>-999</v>
      </c>
      <c r="AC1339" s="304">
        <v>-999</v>
      </c>
      <c r="AD1339" s="366">
        <v>-999</v>
      </c>
      <c r="AE1339" s="304">
        <v>-999</v>
      </c>
      <c r="AF1339" s="304">
        <v>-999</v>
      </c>
      <c r="AG1339" s="304"/>
      <c r="AH1339" s="304">
        <v>4.15226E-2</v>
      </c>
      <c r="AI1339" s="385">
        <v>0.18214900000000001</v>
      </c>
      <c r="AJ1339" s="332">
        <v>456</v>
      </c>
      <c r="AK1339" s="304">
        <f t="shared" si="376"/>
        <v>425</v>
      </c>
      <c r="AL1339" s="363">
        <v>0.43</v>
      </c>
      <c r="AM1339" s="389">
        <f t="shared" si="380"/>
        <v>353</v>
      </c>
      <c r="AN1339" s="363">
        <v>0.25</v>
      </c>
      <c r="AO1339" s="304"/>
      <c r="AP1339" s="312" t="s">
        <v>4980</v>
      </c>
      <c r="AQ1339" s="312"/>
      <c r="AR1339" s="312">
        <v>349</v>
      </c>
      <c r="AS1339" s="312">
        <v>338.53899999999999</v>
      </c>
      <c r="AT1339" s="312">
        <v>353</v>
      </c>
      <c r="AU1339" s="329">
        <f>VLOOKUP(C1339,[1]world!$A$2:$B$3555,2,FALSE)</f>
        <v>3</v>
      </c>
      <c r="AV1339" s="329">
        <v>547</v>
      </c>
      <c r="AW1339" s="304">
        <v>0.37</v>
      </c>
      <c r="AX1339" s="304">
        <v>880</v>
      </c>
      <c r="AY1339" s="304">
        <v>-999</v>
      </c>
      <c r="AZ1339" s="304">
        <v>1080</v>
      </c>
      <c r="BA1339" s="304">
        <v>320</v>
      </c>
      <c r="BB1339" s="304">
        <v>-999</v>
      </c>
      <c r="BC1339" s="304">
        <v>320</v>
      </c>
      <c r="BD1339" s="304">
        <v>-999</v>
      </c>
      <c r="BE1339" s="304">
        <v>-999</v>
      </c>
      <c r="BF1339" s="304">
        <v>-999</v>
      </c>
      <c r="BG1339" s="304">
        <v>-999</v>
      </c>
      <c r="BH1339" s="304">
        <v>-999</v>
      </c>
      <c r="BI1339" s="304">
        <v>-999</v>
      </c>
      <c r="BJ1339" s="304">
        <v>3</v>
      </c>
      <c r="BK1339" s="304" t="s">
        <v>4954</v>
      </c>
      <c r="BL1339" s="304">
        <v>3</v>
      </c>
    </row>
    <row r="1340" spans="1:64" ht="15" hidden="1" customHeight="1" x14ac:dyDescent="0.2">
      <c r="A1340" s="304" t="s">
        <v>4922</v>
      </c>
      <c r="B1340" s="304" t="s">
        <v>5965</v>
      </c>
      <c r="C1340" s="304">
        <v>1419</v>
      </c>
      <c r="D1340" s="349" t="s">
        <v>2399</v>
      </c>
      <c r="E1340" s="309">
        <v>24815</v>
      </c>
      <c r="F1340" s="309"/>
      <c r="G1340" s="324">
        <v>34.198999999999998</v>
      </c>
      <c r="H1340" s="324">
        <v>-118.396</v>
      </c>
      <c r="I1340" s="324" t="s">
        <v>214</v>
      </c>
      <c r="J1340" s="368">
        <f t="shared" si="390"/>
        <v>308.05784267126927</v>
      </c>
      <c r="K1340" s="331">
        <f t="shared" si="391"/>
        <v>0.33046028505707004</v>
      </c>
      <c r="L1340" s="304" t="str">
        <f t="shared" si="375"/>
        <v>D</v>
      </c>
      <c r="M1340" s="388" t="s">
        <v>6092</v>
      </c>
      <c r="N1340" s="304"/>
      <c r="O1340" s="310"/>
      <c r="P1340" s="304"/>
      <c r="Q1340" s="310"/>
      <c r="R1340" s="304"/>
      <c r="S1340" s="304"/>
      <c r="T1340" s="304"/>
      <c r="U1340" s="304"/>
      <c r="V1340" s="304"/>
      <c r="W1340" s="304" t="s">
        <v>225</v>
      </c>
      <c r="X1340" s="304" t="s">
        <v>213</v>
      </c>
      <c r="Y1340" s="366">
        <f t="shared" si="377"/>
        <v>274.5</v>
      </c>
      <c r="Z1340" s="304">
        <v>0.3</v>
      </c>
      <c r="AA1340" s="304"/>
      <c r="AB1340" s="304">
        <v>-999</v>
      </c>
      <c r="AC1340" s="304">
        <v>-999</v>
      </c>
      <c r="AD1340" s="366">
        <v>-999</v>
      </c>
      <c r="AE1340" s="304">
        <v>-999</v>
      </c>
      <c r="AF1340" s="304">
        <v>-999</v>
      </c>
      <c r="AG1340" s="304"/>
      <c r="AH1340" s="304">
        <v>9.18596E-3</v>
      </c>
      <c r="AI1340" s="385">
        <v>1.8206699999999999E-2</v>
      </c>
      <c r="AJ1340" s="332">
        <v>292</v>
      </c>
      <c r="AK1340" s="304">
        <f t="shared" si="376"/>
        <v>270</v>
      </c>
      <c r="AL1340" s="363">
        <v>0.43</v>
      </c>
      <c r="AM1340" s="389">
        <f t="shared" si="380"/>
        <v>306</v>
      </c>
      <c r="AN1340" s="363">
        <v>0.25</v>
      </c>
      <c r="AO1340" s="304"/>
      <c r="AP1340" s="312" t="s">
        <v>6113</v>
      </c>
      <c r="AQ1340" s="312"/>
      <c r="AR1340" s="312">
        <v>280</v>
      </c>
      <c r="AS1340" s="312">
        <v>271.44099999999997</v>
      </c>
      <c r="AT1340" s="312">
        <v>306</v>
      </c>
      <c r="AU1340" s="329">
        <f>VLOOKUP(C1340,[1]world!$A$2:$B$3555,2,FALSE)</f>
        <v>8</v>
      </c>
      <c r="AV1340" s="329">
        <v>374</v>
      </c>
      <c r="AW1340" s="304">
        <v>0.37</v>
      </c>
      <c r="AX1340" s="304">
        <v>880</v>
      </c>
      <c r="AY1340" s="304">
        <v>-999</v>
      </c>
      <c r="AZ1340" s="304">
        <v>3680</v>
      </c>
      <c r="BA1340" s="304">
        <v>340</v>
      </c>
      <c r="BB1340" s="304">
        <v>-999</v>
      </c>
      <c r="BC1340" s="304">
        <v>1200</v>
      </c>
      <c r="BD1340" s="304">
        <v>-999</v>
      </c>
      <c r="BE1340" s="304">
        <v>-999</v>
      </c>
      <c r="BF1340" s="304">
        <v>-999</v>
      </c>
      <c r="BG1340" s="304">
        <v>-999</v>
      </c>
      <c r="BH1340" s="304">
        <v>-999</v>
      </c>
      <c r="BI1340" s="304">
        <v>-999</v>
      </c>
      <c r="BJ1340" s="304">
        <v>3</v>
      </c>
      <c r="BK1340" s="304" t="s">
        <v>4954</v>
      </c>
      <c r="BL1340" s="304">
        <v>3</v>
      </c>
    </row>
    <row r="1341" spans="1:64" ht="15" hidden="1" customHeight="1" x14ac:dyDescent="0.2">
      <c r="A1341" s="304" t="s">
        <v>4922</v>
      </c>
      <c r="B1341" s="304" t="s">
        <v>5965</v>
      </c>
      <c r="C1341" s="304">
        <v>1420</v>
      </c>
      <c r="D1341" s="349" t="s">
        <v>2197</v>
      </c>
      <c r="E1341" s="309">
        <v>24816</v>
      </c>
      <c r="F1341" s="309"/>
      <c r="G1341" s="324">
        <v>34.048999999999999</v>
      </c>
      <c r="H1341" s="324">
        <v>-118.29</v>
      </c>
      <c r="I1341" s="324" t="s">
        <v>214</v>
      </c>
      <c r="J1341" s="368">
        <f t="shared" si="390"/>
        <v>312.51943509110612</v>
      </c>
      <c r="K1341" s="331">
        <f t="shared" si="391"/>
        <v>0.33046028505707004</v>
      </c>
      <c r="L1341" s="304" t="str">
        <f t="shared" si="375"/>
        <v>D</v>
      </c>
      <c r="M1341" s="388" t="s">
        <v>6092</v>
      </c>
      <c r="N1341" s="304"/>
      <c r="O1341" s="310"/>
      <c r="P1341" s="304"/>
      <c r="Q1341" s="310"/>
      <c r="R1341" s="304"/>
      <c r="S1341" s="304"/>
      <c r="T1341" s="304"/>
      <c r="U1341" s="304"/>
      <c r="V1341" s="304"/>
      <c r="W1341" s="304" t="s">
        <v>273</v>
      </c>
      <c r="X1341" s="304" t="s">
        <v>213</v>
      </c>
      <c r="Y1341" s="366">
        <f t="shared" si="377"/>
        <v>274.5</v>
      </c>
      <c r="Z1341" s="304">
        <v>0.3</v>
      </c>
      <c r="AA1341" s="304"/>
      <c r="AB1341" s="304">
        <v>-999</v>
      </c>
      <c r="AC1341" s="304">
        <v>-999</v>
      </c>
      <c r="AD1341" s="366">
        <v>-999</v>
      </c>
      <c r="AE1341" s="304">
        <v>-999</v>
      </c>
      <c r="AF1341" s="304">
        <v>-999</v>
      </c>
      <c r="AG1341" s="304"/>
      <c r="AH1341" s="304">
        <v>6.2417799999999997E-3</v>
      </c>
      <c r="AI1341" s="312"/>
      <c r="AJ1341" s="332">
        <v>265</v>
      </c>
      <c r="AK1341" s="304">
        <f t="shared" si="376"/>
        <v>270</v>
      </c>
      <c r="AL1341" s="363">
        <v>0.43</v>
      </c>
      <c r="AM1341" s="389">
        <f t="shared" si="380"/>
        <v>387</v>
      </c>
      <c r="AN1341" s="363">
        <v>0.25</v>
      </c>
      <c r="AO1341" s="304"/>
      <c r="AP1341" s="312" t="s">
        <v>1600</v>
      </c>
      <c r="AQ1341" s="312"/>
      <c r="AR1341" s="312">
        <v>387</v>
      </c>
      <c r="AS1341" s="312">
        <v>370.78899999999999</v>
      </c>
      <c r="AT1341" s="312"/>
      <c r="AU1341" s="329">
        <f>VLOOKUP(C1341,[1]world!$A$2:$B$3555,2,FALSE)</f>
        <v>12</v>
      </c>
      <c r="AV1341" s="329">
        <v>297</v>
      </c>
      <c r="AW1341" s="304">
        <v>0.37</v>
      </c>
      <c r="AX1341" s="304">
        <v>1540</v>
      </c>
      <c r="AY1341" s="304">
        <v>-999</v>
      </c>
      <c r="AZ1341" s="304">
        <v>2040</v>
      </c>
      <c r="BA1341" s="304">
        <v>320</v>
      </c>
      <c r="BB1341" s="304">
        <v>-999</v>
      </c>
      <c r="BC1341" s="304">
        <v>3400</v>
      </c>
      <c r="BD1341" s="304">
        <v>-999</v>
      </c>
      <c r="BE1341" s="304">
        <v>-999</v>
      </c>
      <c r="BF1341" s="304">
        <v>-999</v>
      </c>
      <c r="BG1341" s="304">
        <v>-999</v>
      </c>
      <c r="BH1341" s="304">
        <v>-999</v>
      </c>
      <c r="BI1341" s="304">
        <v>-999</v>
      </c>
      <c r="BJ1341" s="304">
        <v>3</v>
      </c>
      <c r="BK1341" s="304" t="s">
        <v>4954</v>
      </c>
      <c r="BL1341" s="304">
        <v>3</v>
      </c>
    </row>
    <row r="1342" spans="1:64" ht="15" hidden="1" customHeight="1" x14ac:dyDescent="0.2">
      <c r="A1342" s="304" t="s">
        <v>4922</v>
      </c>
      <c r="B1342" s="304" t="s">
        <v>5965</v>
      </c>
      <c r="C1342" s="304">
        <v>1421</v>
      </c>
      <c r="D1342" s="349" t="s">
        <v>2705</v>
      </c>
      <c r="E1342" s="309">
        <v>23957</v>
      </c>
      <c r="F1342" s="309"/>
      <c r="G1342" s="324">
        <v>34.744</v>
      </c>
      <c r="H1342" s="324">
        <v>-117.334</v>
      </c>
      <c r="I1342" s="324" t="s">
        <v>214</v>
      </c>
      <c r="J1342" s="368">
        <f t="shared" si="390"/>
        <v>341.27421297608493</v>
      </c>
      <c r="K1342" s="331">
        <f t="shared" si="391"/>
        <v>0.33046028505707004</v>
      </c>
      <c r="L1342" s="304" t="str">
        <f t="shared" si="375"/>
        <v>D</v>
      </c>
      <c r="M1342" s="388" t="s">
        <v>6092</v>
      </c>
      <c r="N1342" s="304"/>
      <c r="O1342" s="310"/>
      <c r="P1342" s="304"/>
      <c r="Q1342" s="310"/>
      <c r="R1342" s="304"/>
      <c r="S1342" s="304"/>
      <c r="T1342" s="304"/>
      <c r="U1342" s="304"/>
      <c r="V1342" s="304"/>
      <c r="W1342" s="304" t="s">
        <v>401</v>
      </c>
      <c r="X1342" s="304" t="s">
        <v>206</v>
      </c>
      <c r="Y1342" s="366">
        <f t="shared" si="377"/>
        <v>338.6</v>
      </c>
      <c r="Z1342" s="304">
        <v>0.3</v>
      </c>
      <c r="AA1342" s="304"/>
      <c r="AB1342" s="304">
        <v>-999</v>
      </c>
      <c r="AC1342" s="304">
        <v>-999</v>
      </c>
      <c r="AD1342" s="366">
        <v>-999</v>
      </c>
      <c r="AE1342" s="304">
        <v>-999</v>
      </c>
      <c r="AF1342" s="304">
        <v>-999</v>
      </c>
      <c r="AG1342" s="304"/>
      <c r="AH1342" s="304">
        <v>7.8898700000000002E-3</v>
      </c>
      <c r="AI1342" s="385">
        <v>1.9410799999999999E-2</v>
      </c>
      <c r="AJ1342" s="332">
        <v>281</v>
      </c>
      <c r="AK1342" s="304">
        <f t="shared" si="376"/>
        <v>270</v>
      </c>
      <c r="AL1342" s="363">
        <v>0.43</v>
      </c>
      <c r="AM1342" s="389">
        <f t="shared" si="380"/>
        <v>306</v>
      </c>
      <c r="AN1342" s="363">
        <v>0.25</v>
      </c>
      <c r="AO1342" s="304"/>
      <c r="AP1342" s="312" t="s">
        <v>4979</v>
      </c>
      <c r="AQ1342" s="312"/>
      <c r="AR1342" s="312">
        <v>354</v>
      </c>
      <c r="AS1342" s="312">
        <v>345.41899999999998</v>
      </c>
      <c r="AT1342" s="312">
        <v>306</v>
      </c>
      <c r="AU1342" s="329">
        <f>VLOOKUP(C1342,[1]world!$A$2:$B$3555,2,FALSE)</f>
        <v>9</v>
      </c>
      <c r="AV1342" s="329">
        <v>497</v>
      </c>
      <c r="AW1342" s="304">
        <v>0.37</v>
      </c>
      <c r="AX1342" s="304">
        <v>60</v>
      </c>
      <c r="AY1342" s="304">
        <v>-999</v>
      </c>
      <c r="AZ1342" s="304">
        <v>220</v>
      </c>
      <c r="BA1342" s="304">
        <v>-999</v>
      </c>
      <c r="BB1342" s="304">
        <v>-999</v>
      </c>
      <c r="BC1342" s="304">
        <v>-999</v>
      </c>
      <c r="BD1342" s="304">
        <v>-999</v>
      </c>
      <c r="BE1342" s="304">
        <v>-999</v>
      </c>
      <c r="BF1342" s="304">
        <v>-999</v>
      </c>
      <c r="BG1342" s="304">
        <v>-999</v>
      </c>
      <c r="BH1342" s="304">
        <v>-999</v>
      </c>
      <c r="BI1342" s="304">
        <v>-999</v>
      </c>
      <c r="BJ1342" s="304">
        <v>4</v>
      </c>
      <c r="BK1342" s="304" t="s">
        <v>4954</v>
      </c>
      <c r="BL1342" s="304">
        <v>4</v>
      </c>
    </row>
    <row r="1343" spans="1:64" ht="15" hidden="1" customHeight="1" x14ac:dyDescent="0.2">
      <c r="A1343" s="304" t="s">
        <v>4922</v>
      </c>
      <c r="B1343" s="304" t="s">
        <v>5965</v>
      </c>
      <c r="C1343" s="304">
        <v>1422</v>
      </c>
      <c r="D1343" s="349" t="s">
        <v>2550</v>
      </c>
      <c r="E1343" s="309">
        <v>23958</v>
      </c>
      <c r="F1343" s="309"/>
      <c r="G1343" s="324">
        <v>34.439</v>
      </c>
      <c r="H1343" s="324">
        <v>-117.64700000000001</v>
      </c>
      <c r="I1343" s="324" t="s">
        <v>214</v>
      </c>
      <c r="J1343" s="368">
        <f>P1343</f>
        <v>423</v>
      </c>
      <c r="K1343" s="331">
        <v>0.1</v>
      </c>
      <c r="L1343" s="304" t="str">
        <f t="shared" si="375"/>
        <v>C</v>
      </c>
      <c r="M1343" s="388">
        <v>0</v>
      </c>
      <c r="N1343" s="304"/>
      <c r="O1343" s="304">
        <f>VLOOKUP($C1343,SMM_Vol1!$B$271:$F$306,3,FALSE)</f>
        <v>67</v>
      </c>
      <c r="P1343" s="304">
        <f>VLOOKUP($C1343,SMM_Vol1!$B$271:$F$306,4,FALSE)</f>
        <v>423</v>
      </c>
      <c r="Q1343" s="309"/>
      <c r="R1343" s="304" t="str">
        <f>VLOOKUP($C1343,SMM_Vol1!$B$271:$F$306,5,FALSE)</f>
        <v>Yong et al. (2012)</v>
      </c>
      <c r="S1343" s="304"/>
      <c r="T1343" s="304"/>
      <c r="U1343" s="304"/>
      <c r="V1343" s="304"/>
      <c r="W1343" s="304" t="s">
        <v>401</v>
      </c>
      <c r="X1343" s="304" t="s">
        <v>206</v>
      </c>
      <c r="Y1343" s="366">
        <f t="shared" si="377"/>
        <v>338.6</v>
      </c>
      <c r="Z1343" s="304">
        <v>0.3</v>
      </c>
      <c r="AA1343" s="304"/>
      <c r="AB1343" s="304">
        <v>-999</v>
      </c>
      <c r="AC1343" s="304">
        <v>-999</v>
      </c>
      <c r="AD1343" s="366">
        <v>-999</v>
      </c>
      <c r="AE1343" s="304">
        <v>-999</v>
      </c>
      <c r="AF1343" s="304">
        <v>-999</v>
      </c>
      <c r="AG1343" s="304"/>
      <c r="AH1343" s="304">
        <v>5.5962400000000002E-2</v>
      </c>
      <c r="AI1343" s="385">
        <v>0.17167000000000002</v>
      </c>
      <c r="AJ1343" s="332">
        <v>506</v>
      </c>
      <c r="AK1343" s="304">
        <f t="shared" si="376"/>
        <v>555</v>
      </c>
      <c r="AL1343" s="363">
        <f>IF(OR(AH1343&lt;=0.0022,AI1343&lt;=0.0022),0.2,0.43)</f>
        <v>0.43</v>
      </c>
      <c r="AM1343" s="389">
        <f t="shared" si="380"/>
        <v>353</v>
      </c>
      <c r="AN1343" s="363">
        <v>0.25</v>
      </c>
      <c r="AO1343" s="304"/>
      <c r="AP1343" s="312" t="s">
        <v>4979</v>
      </c>
      <c r="AQ1343" s="312"/>
      <c r="AR1343" s="312">
        <v>354</v>
      </c>
      <c r="AS1343" s="312">
        <v>345.41899999999998</v>
      </c>
      <c r="AT1343" s="312">
        <v>353</v>
      </c>
      <c r="AU1343" s="329">
        <f>VLOOKUP(C1343,[1]world!$A$2:$B$3555,2,FALSE)</f>
        <v>4</v>
      </c>
      <c r="AV1343" s="329">
        <v>459</v>
      </c>
      <c r="AW1343" s="304">
        <v>0.37</v>
      </c>
      <c r="AX1343" s="304">
        <v>60</v>
      </c>
      <c r="AY1343" s="304">
        <v>-999</v>
      </c>
      <c r="AZ1343" s="304">
        <v>260</v>
      </c>
      <c r="BA1343" s="304">
        <v>-999</v>
      </c>
      <c r="BB1343" s="304">
        <v>-999</v>
      </c>
      <c r="BC1343" s="304">
        <v>-999</v>
      </c>
      <c r="BD1343" s="304">
        <v>-999</v>
      </c>
      <c r="BE1343" s="304">
        <v>-999</v>
      </c>
      <c r="BF1343" s="304">
        <v>-999</v>
      </c>
      <c r="BG1343" s="304">
        <v>-999</v>
      </c>
      <c r="BH1343" s="304">
        <v>-999</v>
      </c>
      <c r="BI1343" s="304">
        <v>-999</v>
      </c>
      <c r="BJ1343" s="304">
        <v>4</v>
      </c>
      <c r="BK1343" s="304" t="s">
        <v>4954</v>
      </c>
      <c r="BL1343" s="304">
        <v>4</v>
      </c>
    </row>
    <row r="1344" spans="1:64" ht="15" hidden="1" customHeight="1" x14ac:dyDescent="0.2">
      <c r="A1344" s="304" t="s">
        <v>4922</v>
      </c>
      <c r="B1344" s="304" t="s">
        <v>5965</v>
      </c>
      <c r="C1344" s="304">
        <v>1423</v>
      </c>
      <c r="D1344" s="349" t="s">
        <v>2220</v>
      </c>
      <c r="E1344" s="309">
        <v>24819</v>
      </c>
      <c r="F1344" s="309"/>
      <c r="G1344" s="324">
        <v>34.06</v>
      </c>
      <c r="H1344" s="324">
        <v>-118.44799999999999</v>
      </c>
      <c r="I1344" s="324" t="s">
        <v>214</v>
      </c>
      <c r="J1344" s="368">
        <f t="shared" ref="J1344:J1345" si="392">EXP(0.35*LN(AM1344)+0.24*LN(Y1344)+0.2*LN(AJ1344)+0.21*LN(AV1344))</f>
        <v>379.17204273963762</v>
      </c>
      <c r="K1344" s="331">
        <f t="shared" ref="K1344:K1345" si="393">SQRT(0.35*AN1344^2+0.24*Z1344^2+0.2*AL1344^2+0.21*AW1344^2)</f>
        <v>0.33046028505707004</v>
      </c>
      <c r="L1344" s="304" t="str">
        <f t="shared" si="375"/>
        <v>C</v>
      </c>
      <c r="M1344" s="388" t="s">
        <v>6092</v>
      </c>
      <c r="N1344" s="304"/>
      <c r="O1344" s="304"/>
      <c r="P1344" s="304"/>
      <c r="Q1344" s="304"/>
      <c r="R1344" s="304"/>
      <c r="S1344" s="304"/>
      <c r="T1344" s="304"/>
      <c r="U1344" s="304"/>
      <c r="V1344" s="304"/>
      <c r="W1344" s="304" t="s">
        <v>235</v>
      </c>
      <c r="X1344" s="304" t="s">
        <v>205</v>
      </c>
      <c r="Y1344" s="366">
        <f t="shared" si="377"/>
        <v>424.8</v>
      </c>
      <c r="Z1344" s="304">
        <v>0.3</v>
      </c>
      <c r="AA1344" s="304"/>
      <c r="AB1344" s="304">
        <v>-999</v>
      </c>
      <c r="AC1344" s="304">
        <v>-999</v>
      </c>
      <c r="AD1344" s="366">
        <v>-999</v>
      </c>
      <c r="AE1344" s="304">
        <v>-999</v>
      </c>
      <c r="AF1344" s="304">
        <v>-999</v>
      </c>
      <c r="AG1344" s="304"/>
      <c r="AH1344" s="304">
        <v>1.9414500000000001E-2</v>
      </c>
      <c r="AI1344" s="385">
        <v>7.3739600000000002E-2</v>
      </c>
      <c r="AJ1344" s="332">
        <v>366</v>
      </c>
      <c r="AK1344" s="304">
        <f t="shared" si="376"/>
        <v>425</v>
      </c>
      <c r="AL1344" s="363">
        <v>0.43</v>
      </c>
      <c r="AM1344" s="389">
        <f t="shared" si="380"/>
        <v>353</v>
      </c>
      <c r="AN1344" s="363">
        <v>0.25</v>
      </c>
      <c r="AO1344" s="304"/>
      <c r="AP1344" s="312" t="s">
        <v>6121</v>
      </c>
      <c r="AQ1344" s="312"/>
      <c r="AR1344" s="312">
        <v>280</v>
      </c>
      <c r="AS1344" s="312">
        <v>294.24700000000001</v>
      </c>
      <c r="AT1344" s="312">
        <v>353</v>
      </c>
      <c r="AU1344" s="329">
        <f>VLOOKUP(C1344,[1]world!$A$2:$B$3555,2,FALSE)</f>
        <v>7</v>
      </c>
      <c r="AV1344" s="329">
        <v>388</v>
      </c>
      <c r="AW1344" s="304">
        <v>0.37</v>
      </c>
      <c r="AX1344" s="304">
        <v>860</v>
      </c>
      <c r="AY1344" s="304">
        <v>-999</v>
      </c>
      <c r="AZ1344" s="304">
        <v>3460</v>
      </c>
      <c r="BA1344" s="304">
        <v>320</v>
      </c>
      <c r="BB1344" s="304">
        <v>-999</v>
      </c>
      <c r="BC1344" s="304">
        <v>5240</v>
      </c>
      <c r="BD1344" s="304">
        <v>-999</v>
      </c>
      <c r="BE1344" s="304">
        <v>-999</v>
      </c>
      <c r="BF1344" s="304">
        <v>-999</v>
      </c>
      <c r="BG1344" s="304">
        <v>-999</v>
      </c>
      <c r="BH1344" s="304">
        <v>-999</v>
      </c>
      <c r="BI1344" s="304">
        <v>-999</v>
      </c>
      <c r="BJ1344" s="304">
        <v>3</v>
      </c>
      <c r="BK1344" s="304" t="s">
        <v>4954</v>
      </c>
      <c r="BL1344" s="304">
        <v>3</v>
      </c>
    </row>
    <row r="1345" spans="1:64" ht="15" hidden="1" customHeight="1" x14ac:dyDescent="0.2">
      <c r="A1345" s="304" t="s">
        <v>4922</v>
      </c>
      <c r="B1345" s="304" t="s">
        <v>5965</v>
      </c>
      <c r="C1345" s="304">
        <v>1425</v>
      </c>
      <c r="D1345" s="349" t="s">
        <v>2178</v>
      </c>
      <c r="E1345" s="309">
        <v>24838</v>
      </c>
      <c r="F1345" s="309"/>
      <c r="G1345" s="324">
        <v>34.036999999999999</v>
      </c>
      <c r="H1345" s="324">
        <v>-118.26300000000001</v>
      </c>
      <c r="I1345" s="324" t="s">
        <v>214</v>
      </c>
      <c r="J1345" s="368">
        <f t="shared" si="392"/>
        <v>310.34462292573949</v>
      </c>
      <c r="K1345" s="331">
        <f t="shared" si="393"/>
        <v>0.33046028505707004</v>
      </c>
      <c r="L1345" s="304" t="str">
        <f t="shared" si="375"/>
        <v>D</v>
      </c>
      <c r="M1345" s="388" t="s">
        <v>6092</v>
      </c>
      <c r="N1345" s="304"/>
      <c r="O1345" s="304"/>
      <c r="P1345" s="304"/>
      <c r="Q1345" s="304"/>
      <c r="R1345" s="304"/>
      <c r="S1345" s="304"/>
      <c r="T1345" s="304"/>
      <c r="U1345" s="304"/>
      <c r="V1345" s="304"/>
      <c r="W1345" s="304" t="s">
        <v>225</v>
      </c>
      <c r="X1345" s="304" t="s">
        <v>213</v>
      </c>
      <c r="Y1345" s="366">
        <f t="shared" si="377"/>
        <v>274.5</v>
      </c>
      <c r="Z1345" s="304">
        <v>0.3</v>
      </c>
      <c r="AA1345" s="304"/>
      <c r="AB1345" s="304">
        <v>-999</v>
      </c>
      <c r="AC1345" s="304">
        <v>-999</v>
      </c>
      <c r="AD1345" s="366">
        <v>-999</v>
      </c>
      <c r="AE1345" s="304">
        <v>-999</v>
      </c>
      <c r="AF1345" s="304">
        <v>-999</v>
      </c>
      <c r="AG1345" s="304"/>
      <c r="AH1345" s="304">
        <v>1.0457299999999999E-2</v>
      </c>
      <c r="AI1345" s="385">
        <v>1.93673E-2</v>
      </c>
      <c r="AJ1345" s="332">
        <v>303</v>
      </c>
      <c r="AK1345" s="304">
        <f t="shared" si="376"/>
        <v>270</v>
      </c>
      <c r="AL1345" s="363">
        <v>0.43</v>
      </c>
      <c r="AM1345" s="389">
        <f t="shared" si="380"/>
        <v>306</v>
      </c>
      <c r="AN1345" s="363">
        <v>0.25</v>
      </c>
      <c r="AO1345" s="304"/>
      <c r="AP1345" s="312" t="s">
        <v>6119</v>
      </c>
      <c r="AQ1345" s="312"/>
      <c r="AR1345" s="312">
        <v>280</v>
      </c>
      <c r="AS1345" s="312">
        <v>270.19</v>
      </c>
      <c r="AT1345" s="312">
        <v>306</v>
      </c>
      <c r="AU1345" s="329">
        <f>VLOOKUP(C1345,[1]world!$A$2:$B$3555,2,FALSE)</f>
        <v>8</v>
      </c>
      <c r="AV1345" s="329">
        <v>374</v>
      </c>
      <c r="AW1345" s="304">
        <v>0.37</v>
      </c>
      <c r="AX1345" s="304">
        <v>1440</v>
      </c>
      <c r="AY1345" s="304">
        <v>-999</v>
      </c>
      <c r="AZ1345" s="304">
        <v>3340</v>
      </c>
      <c r="BA1345" s="304">
        <v>320</v>
      </c>
      <c r="BB1345" s="304">
        <v>-999</v>
      </c>
      <c r="BC1345" s="304">
        <v>2820</v>
      </c>
      <c r="BD1345" s="304">
        <v>-999</v>
      </c>
      <c r="BE1345" s="304">
        <v>-999</v>
      </c>
      <c r="BF1345" s="304">
        <v>-999</v>
      </c>
      <c r="BG1345" s="304">
        <v>-999</v>
      </c>
      <c r="BH1345" s="304">
        <v>-999</v>
      </c>
      <c r="BI1345" s="304">
        <v>-999</v>
      </c>
      <c r="BJ1345" s="304">
        <v>3</v>
      </c>
      <c r="BK1345" s="304" t="s">
        <v>4954</v>
      </c>
      <c r="BL1345" s="304">
        <v>3</v>
      </c>
    </row>
    <row r="1346" spans="1:64" ht="15" hidden="1" customHeight="1" x14ac:dyDescent="0.2">
      <c r="A1346" s="304" t="s">
        <v>4922</v>
      </c>
      <c r="B1346" s="304" t="s">
        <v>5965</v>
      </c>
      <c r="C1346" s="304">
        <v>1426</v>
      </c>
      <c r="D1346" s="349" t="s">
        <v>2356</v>
      </c>
      <c r="E1346" s="309">
        <v>24691</v>
      </c>
      <c r="F1346" s="309"/>
      <c r="G1346" s="324">
        <v>34.149000000000001</v>
      </c>
      <c r="H1346" s="324">
        <v>-118.15</v>
      </c>
      <c r="I1346" s="324" t="s">
        <v>214</v>
      </c>
      <c r="J1346" s="368">
        <f>P1346</f>
        <v>430.69</v>
      </c>
      <c r="K1346" s="331">
        <v>0.1</v>
      </c>
      <c r="L1346" s="304" t="str">
        <f t="shared" si="375"/>
        <v>C</v>
      </c>
      <c r="M1346" s="388">
        <v>0</v>
      </c>
      <c r="N1346" s="304"/>
      <c r="O1346" s="304">
        <v>70.540000000000006</v>
      </c>
      <c r="P1346" s="304">
        <v>430.69</v>
      </c>
      <c r="Q1346" s="304">
        <v>2155</v>
      </c>
      <c r="R1346" s="304" t="s">
        <v>5948</v>
      </c>
      <c r="S1346" s="304"/>
      <c r="T1346" s="304"/>
      <c r="U1346" s="304"/>
      <c r="V1346" s="304"/>
      <c r="W1346" s="304" t="s">
        <v>273</v>
      </c>
      <c r="X1346" s="304" t="s">
        <v>213</v>
      </c>
      <c r="Y1346" s="366">
        <f t="shared" si="377"/>
        <v>274.5</v>
      </c>
      <c r="Z1346" s="304">
        <v>0.3</v>
      </c>
      <c r="AA1346" s="304"/>
      <c r="AB1346" s="304">
        <v>-999</v>
      </c>
      <c r="AC1346" s="304">
        <v>-999</v>
      </c>
      <c r="AD1346" s="366">
        <v>-999</v>
      </c>
      <c r="AE1346" s="304">
        <v>-999</v>
      </c>
      <c r="AF1346" s="304">
        <v>-999</v>
      </c>
      <c r="AG1346" s="304"/>
      <c r="AH1346" s="304">
        <v>1.13375E-2</v>
      </c>
      <c r="AI1346" s="312"/>
      <c r="AJ1346" s="332">
        <v>310</v>
      </c>
      <c r="AK1346" s="304">
        <f t="shared" si="376"/>
        <v>270</v>
      </c>
      <c r="AL1346" s="304">
        <f>IF(AH1346&lt;=0.0022,0.2,0.43)</f>
        <v>0.43</v>
      </c>
      <c r="AM1346" s="389">
        <f t="shared" si="380"/>
        <v>387</v>
      </c>
      <c r="AN1346" s="363">
        <v>0.25</v>
      </c>
      <c r="AO1346" s="304"/>
      <c r="AP1346" s="312" t="s">
        <v>1600</v>
      </c>
      <c r="AQ1346" s="312"/>
      <c r="AR1346" s="312">
        <v>387</v>
      </c>
      <c r="AS1346" s="312">
        <v>370.78899999999999</v>
      </c>
      <c r="AT1346" s="312"/>
      <c r="AU1346" s="329">
        <f>VLOOKUP(C1346,[1]world!$A$2:$B$3555,2,FALSE)</f>
        <v>8</v>
      </c>
      <c r="AV1346" s="329">
        <v>374</v>
      </c>
      <c r="AW1346" s="304">
        <v>0.37</v>
      </c>
      <c r="AX1346" s="304">
        <v>80</v>
      </c>
      <c r="AY1346" s="304">
        <v>-999</v>
      </c>
      <c r="AZ1346" s="304">
        <v>420</v>
      </c>
      <c r="BA1346" s="304">
        <v>100</v>
      </c>
      <c r="BB1346" s="304">
        <v>-999</v>
      </c>
      <c r="BC1346" s="304">
        <v>320</v>
      </c>
      <c r="BD1346" s="304">
        <v>-999</v>
      </c>
      <c r="BE1346" s="304">
        <v>-999</v>
      </c>
      <c r="BF1346" s="304">
        <v>-999</v>
      </c>
      <c r="BG1346" s="304">
        <v>-999</v>
      </c>
      <c r="BH1346" s="304">
        <v>-999</v>
      </c>
      <c r="BI1346" s="304">
        <v>-999</v>
      </c>
      <c r="BJ1346" s="304">
        <v>3</v>
      </c>
      <c r="BK1346" s="304" t="s">
        <v>4954</v>
      </c>
      <c r="BL1346" s="304">
        <v>3</v>
      </c>
    </row>
    <row r="1347" spans="1:64" ht="15" hidden="1" customHeight="1" x14ac:dyDescent="0.2">
      <c r="A1347" s="304" t="s">
        <v>4922</v>
      </c>
      <c r="B1347" s="304" t="s">
        <v>5965</v>
      </c>
      <c r="C1347" s="304">
        <v>1427</v>
      </c>
      <c r="D1347" s="349" t="s">
        <v>2134</v>
      </c>
      <c r="E1347" s="309">
        <v>24841</v>
      </c>
      <c r="F1347" s="309"/>
      <c r="G1347" s="324">
        <v>34.002000000000002</v>
      </c>
      <c r="H1347" s="324">
        <v>-118.077</v>
      </c>
      <c r="I1347" s="324" t="s">
        <v>214</v>
      </c>
      <c r="J1347" s="368">
        <f t="shared" ref="J1347:J1355" si="394">EXP(0.35*LN(AM1347)+0.24*LN(Y1347)+0.2*LN(AJ1347)+0.21*LN(AV1347))</f>
        <v>264.29441633343436</v>
      </c>
      <c r="K1347" s="331">
        <f t="shared" ref="K1347:K1355" si="395">SQRT(0.35*AN1347^2+0.24*Z1347^2+0.2*AL1347^2+0.21*AW1347^2)</f>
        <v>0.33046028505707004</v>
      </c>
      <c r="L1347" s="304" t="str">
        <f t="shared" si="375"/>
        <v>D</v>
      </c>
      <c r="M1347" s="388" t="s">
        <v>6092</v>
      </c>
      <c r="N1347" s="304"/>
      <c r="O1347" s="356"/>
      <c r="P1347" s="356"/>
      <c r="Q1347" s="356"/>
      <c r="R1347" s="304"/>
      <c r="S1347" s="304"/>
      <c r="T1347" s="304"/>
      <c r="U1347" s="304"/>
      <c r="V1347" s="304"/>
      <c r="W1347" s="304" t="s">
        <v>225</v>
      </c>
      <c r="X1347" s="304" t="s">
        <v>213</v>
      </c>
      <c r="Y1347" s="366">
        <f t="shared" si="377"/>
        <v>274.5</v>
      </c>
      <c r="Z1347" s="304">
        <v>0.3</v>
      </c>
      <c r="AA1347" s="304"/>
      <c r="AB1347" s="304">
        <v>-999</v>
      </c>
      <c r="AC1347" s="304">
        <v>-999</v>
      </c>
      <c r="AD1347" s="366">
        <v>-999</v>
      </c>
      <c r="AE1347" s="304">
        <v>-999</v>
      </c>
      <c r="AF1347" s="304">
        <v>-999</v>
      </c>
      <c r="AG1347" s="304"/>
      <c r="AH1347" s="304">
        <v>2.5177400000000001E-3</v>
      </c>
      <c r="AI1347" s="385">
        <v>0.44650499999999999</v>
      </c>
      <c r="AJ1347" s="332">
        <v>222</v>
      </c>
      <c r="AK1347" s="304">
        <f t="shared" si="376"/>
        <v>210</v>
      </c>
      <c r="AL1347" s="363">
        <v>0.43</v>
      </c>
      <c r="AM1347" s="389">
        <f t="shared" si="380"/>
        <v>231</v>
      </c>
      <c r="AN1347" s="363">
        <v>0.25</v>
      </c>
      <c r="AO1347" s="304"/>
      <c r="AP1347" s="312" t="s">
        <v>6119</v>
      </c>
      <c r="AQ1347" s="312"/>
      <c r="AR1347" s="312">
        <v>280</v>
      </c>
      <c r="AS1347" s="312">
        <v>270.19</v>
      </c>
      <c r="AT1347" s="312">
        <v>231</v>
      </c>
      <c r="AU1347" s="329">
        <f>VLOOKUP(C1347,[1]world!$A$2:$B$3555,2,FALSE)</f>
        <v>8</v>
      </c>
      <c r="AV1347" s="329">
        <v>374</v>
      </c>
      <c r="AW1347" s="304">
        <v>0.37</v>
      </c>
      <c r="AX1347" s="304">
        <v>920</v>
      </c>
      <c r="AY1347" s="304">
        <v>-999</v>
      </c>
      <c r="AZ1347" s="304">
        <v>4220</v>
      </c>
      <c r="BA1347" s="304">
        <v>520</v>
      </c>
      <c r="BB1347" s="304">
        <v>-999</v>
      </c>
      <c r="BC1347" s="304">
        <v>3380</v>
      </c>
      <c r="BD1347" s="304">
        <v>-999</v>
      </c>
      <c r="BE1347" s="304">
        <v>-999</v>
      </c>
      <c r="BF1347" s="304">
        <v>-999</v>
      </c>
      <c r="BG1347" s="304">
        <v>-999</v>
      </c>
      <c r="BH1347" s="304">
        <v>-999</v>
      </c>
      <c r="BI1347" s="304">
        <v>-999</v>
      </c>
      <c r="BJ1347" s="304">
        <v>3</v>
      </c>
      <c r="BK1347" s="304" t="s">
        <v>4954</v>
      </c>
      <c r="BL1347" s="304">
        <v>3</v>
      </c>
    </row>
    <row r="1348" spans="1:64" ht="15" hidden="1" customHeight="1" x14ac:dyDescent="0.2">
      <c r="A1348" s="304" t="s">
        <v>4922</v>
      </c>
      <c r="B1348" s="304" t="s">
        <v>5965</v>
      </c>
      <c r="C1348" s="304">
        <v>1429</v>
      </c>
      <c r="D1348" s="349" t="s">
        <v>2484</v>
      </c>
      <c r="E1348" s="309">
        <v>24763</v>
      </c>
      <c r="F1348" s="309"/>
      <c r="G1348" s="324">
        <v>34.326999999999998</v>
      </c>
      <c r="H1348" s="324">
        <v>-118.444</v>
      </c>
      <c r="I1348" s="324" t="s">
        <v>214</v>
      </c>
      <c r="J1348" s="368">
        <f t="shared" si="394"/>
        <v>426.59044046577918</v>
      </c>
      <c r="K1348" s="331">
        <f t="shared" si="395"/>
        <v>0.33046028505707004</v>
      </c>
      <c r="L1348" s="304" t="str">
        <f t="shared" ref="L1348:L1411" si="396">IF(J1348&lt;180,"E",IF(AND(J1348&gt;=180,J1348&lt;360),"D",IF(AND(J1348&gt;=360,J1348&lt;760),"C",IF(AND(J1348&gt;=760,J1348&lt;1500),"B",IF(J1348&gt;=1500,"A","-")))))</f>
        <v>C</v>
      </c>
      <c r="M1348" s="388" t="s">
        <v>6092</v>
      </c>
      <c r="N1348" s="304"/>
      <c r="O1348" s="356"/>
      <c r="P1348" s="356"/>
      <c r="Q1348" s="356"/>
      <c r="R1348" s="304"/>
      <c r="S1348" s="304"/>
      <c r="T1348" s="304"/>
      <c r="U1348" s="304"/>
      <c r="V1348" s="304"/>
      <c r="W1348" s="304" t="s">
        <v>235</v>
      </c>
      <c r="X1348" s="304" t="s">
        <v>205</v>
      </c>
      <c r="Y1348" s="366">
        <f t="shared" si="377"/>
        <v>424.8</v>
      </c>
      <c r="Z1348" s="304">
        <v>0.3</v>
      </c>
      <c r="AA1348" s="304"/>
      <c r="AB1348" s="304">
        <v>-999</v>
      </c>
      <c r="AC1348" s="304">
        <v>-999</v>
      </c>
      <c r="AD1348" s="366">
        <v>-999</v>
      </c>
      <c r="AE1348" s="304">
        <v>-999</v>
      </c>
      <c r="AF1348" s="304">
        <v>-999</v>
      </c>
      <c r="AG1348" s="304"/>
      <c r="AH1348" s="304">
        <v>7.4137499999999995E-2</v>
      </c>
      <c r="AI1348" s="385">
        <v>0.27332999999999996</v>
      </c>
      <c r="AJ1348" s="332">
        <v>553</v>
      </c>
      <c r="AK1348" s="304">
        <f t="shared" ref="AK1348:AK1411" si="397">IF(AJ1348&lt;=180,180,IF(AND(AJ1348&gt;180,AJ1348&lt;240),210,IF(AND(AJ1348&gt;=240,AJ1348&lt;300),270,IF(AND(AJ1348&gt;=300,AJ1348&lt;360),270,IF(AND(AJ1348&gt;=360,AJ1348&lt;490),425,IF(AND(AJ1348&gt;=490,AJ1348&lt;620),555,IF(AND(AJ1348&gt;=620,AJ1348&lt;760),690,IF(AJ1348&gt;=760,760,"Error"))))))))</f>
        <v>555</v>
      </c>
      <c r="AL1348" s="363">
        <v>0.43</v>
      </c>
      <c r="AM1348" s="389">
        <f t="shared" si="380"/>
        <v>353</v>
      </c>
      <c r="AN1348" s="363">
        <v>0.25</v>
      </c>
      <c r="AO1348" s="304"/>
      <c r="AP1348" s="312" t="s">
        <v>4980</v>
      </c>
      <c r="AQ1348" s="312"/>
      <c r="AR1348" s="312">
        <v>349</v>
      </c>
      <c r="AS1348" s="312">
        <v>338.53899999999999</v>
      </c>
      <c r="AT1348" s="312">
        <v>353</v>
      </c>
      <c r="AU1348" s="329">
        <f>VLOOKUP(C1348,[1]world!$A$2:$B$3555,2,FALSE)</f>
        <v>4</v>
      </c>
      <c r="AV1348" s="329">
        <v>459</v>
      </c>
      <c r="AW1348" s="304">
        <v>0.37</v>
      </c>
      <c r="AX1348" s="304">
        <v>920</v>
      </c>
      <c r="AY1348" s="304">
        <v>-999</v>
      </c>
      <c r="AZ1348" s="304">
        <v>4520</v>
      </c>
      <c r="BA1348" s="304">
        <v>100</v>
      </c>
      <c r="BB1348" s="304">
        <v>-999</v>
      </c>
      <c r="BC1348" s="304">
        <v>9080</v>
      </c>
      <c r="BD1348" s="304">
        <v>-999</v>
      </c>
      <c r="BE1348" s="304">
        <v>-999</v>
      </c>
      <c r="BF1348" s="304">
        <v>-999</v>
      </c>
      <c r="BG1348" s="304">
        <v>-999</v>
      </c>
      <c r="BH1348" s="304">
        <v>-999</v>
      </c>
      <c r="BI1348" s="304">
        <v>-999</v>
      </c>
      <c r="BJ1348" s="304">
        <v>3</v>
      </c>
      <c r="BK1348" s="304" t="s">
        <v>4954</v>
      </c>
      <c r="BL1348" s="304">
        <v>3</v>
      </c>
    </row>
    <row r="1349" spans="1:64" ht="15" hidden="1" customHeight="1" x14ac:dyDescent="0.2">
      <c r="A1349" s="304" t="s">
        <v>4922</v>
      </c>
      <c r="B1349" s="304" t="s">
        <v>5965</v>
      </c>
      <c r="C1349" s="304">
        <v>1431</v>
      </c>
      <c r="D1349" s="349" t="s">
        <v>2252</v>
      </c>
      <c r="E1349" s="309">
        <v>24853</v>
      </c>
      <c r="F1349" s="309"/>
      <c r="G1349" s="324">
        <v>34.076999999999998</v>
      </c>
      <c r="H1349" s="324">
        <v>-118.286</v>
      </c>
      <c r="I1349" s="324" t="s">
        <v>214</v>
      </c>
      <c r="J1349" s="368">
        <f t="shared" si="394"/>
        <v>394.65865917269696</v>
      </c>
      <c r="K1349" s="331">
        <f t="shared" si="395"/>
        <v>0.37715248905449367</v>
      </c>
      <c r="L1349" s="304" t="str">
        <f t="shared" si="396"/>
        <v>C</v>
      </c>
      <c r="M1349" s="388" t="s">
        <v>6092</v>
      </c>
      <c r="N1349" s="304"/>
      <c r="O1349" s="356"/>
      <c r="P1349" s="356"/>
      <c r="Q1349" s="356"/>
      <c r="R1349" s="304"/>
      <c r="S1349" s="304"/>
      <c r="T1349" s="304"/>
      <c r="U1349" s="304"/>
      <c r="V1349" s="304"/>
      <c r="W1349" s="304" t="s">
        <v>6032</v>
      </c>
      <c r="X1349" s="304" t="s">
        <v>232</v>
      </c>
      <c r="Y1349" s="366">
        <f t="shared" ref="Y1349:Y1412" si="398">IF(X1349="A",506.6,IF(X1349="B",424.8,IF(X1349="C",338.6,IF(X1349="D",274.5,IF(X1349="E",181.5,"-")))))</f>
        <v>506.6</v>
      </c>
      <c r="Z1349" s="304">
        <v>0.4</v>
      </c>
      <c r="AA1349" s="304"/>
      <c r="AB1349" s="304">
        <v>-999</v>
      </c>
      <c r="AC1349" s="304">
        <v>-999</v>
      </c>
      <c r="AD1349" s="366">
        <v>-999</v>
      </c>
      <c r="AE1349" s="304">
        <v>-999</v>
      </c>
      <c r="AF1349" s="304">
        <v>-999</v>
      </c>
      <c r="AG1349" s="304"/>
      <c r="AH1349" s="304">
        <v>1.05854E-2</v>
      </c>
      <c r="AI1349" s="312"/>
      <c r="AJ1349" s="332">
        <v>304</v>
      </c>
      <c r="AK1349" s="304">
        <f t="shared" si="397"/>
        <v>270</v>
      </c>
      <c r="AL1349" s="363">
        <v>0.43</v>
      </c>
      <c r="AM1349" s="389">
        <f t="shared" si="380"/>
        <v>390</v>
      </c>
      <c r="AN1349" s="304">
        <v>0.33</v>
      </c>
      <c r="AO1349" s="304"/>
      <c r="AP1349" s="312" t="s">
        <v>1903</v>
      </c>
      <c r="AQ1349" s="312"/>
      <c r="AR1349" s="312">
        <v>390</v>
      </c>
      <c r="AS1349" s="312">
        <v>376.07299999999998</v>
      </c>
      <c r="AT1349" s="312"/>
      <c r="AU1349" s="329">
        <f>VLOOKUP(C1349,[1]world!$A$2:$B$3555,2,FALSE)</f>
        <v>7</v>
      </c>
      <c r="AV1349" s="329">
        <v>388</v>
      </c>
      <c r="AW1349" s="304">
        <v>0.37</v>
      </c>
      <c r="AX1349" s="304">
        <v>180</v>
      </c>
      <c r="AY1349" s="304">
        <v>-999</v>
      </c>
      <c r="AZ1349" s="304">
        <v>2160</v>
      </c>
      <c r="BA1349" s="304">
        <v>320</v>
      </c>
      <c r="BB1349" s="304">
        <v>-999</v>
      </c>
      <c r="BC1349" s="304">
        <v>2940</v>
      </c>
      <c r="BD1349" s="304">
        <v>-999</v>
      </c>
      <c r="BE1349" s="304">
        <v>-999</v>
      </c>
      <c r="BF1349" s="304">
        <v>-999</v>
      </c>
      <c r="BG1349" s="304">
        <v>-999</v>
      </c>
      <c r="BH1349" s="304">
        <v>-999</v>
      </c>
      <c r="BI1349" s="304">
        <v>-999</v>
      </c>
      <c r="BJ1349" s="304">
        <v>3</v>
      </c>
      <c r="BK1349" s="304" t="s">
        <v>4954</v>
      </c>
      <c r="BL1349" s="304">
        <v>3</v>
      </c>
    </row>
    <row r="1350" spans="1:64" ht="15" hidden="1" customHeight="1" x14ac:dyDescent="0.2">
      <c r="A1350" s="304" t="s">
        <v>4922</v>
      </c>
      <c r="B1350" s="304" t="s">
        <v>5965</v>
      </c>
      <c r="C1350" s="304">
        <v>1432</v>
      </c>
      <c r="D1350" s="349" t="s">
        <v>2529</v>
      </c>
      <c r="E1350" s="309">
        <v>24855</v>
      </c>
      <c r="F1350" s="309"/>
      <c r="G1350" s="324">
        <v>34.412999999999997</v>
      </c>
      <c r="H1350" s="324">
        <v>-118.79600000000001</v>
      </c>
      <c r="I1350" s="324" t="s">
        <v>214</v>
      </c>
      <c r="J1350" s="368">
        <f t="shared" si="394"/>
        <v>390.60936369457846</v>
      </c>
      <c r="K1350" s="331">
        <f t="shared" si="395"/>
        <v>0.33046028505707004</v>
      </c>
      <c r="L1350" s="304" t="str">
        <f t="shared" si="396"/>
        <v>C</v>
      </c>
      <c r="M1350" s="388" t="s">
        <v>6092</v>
      </c>
      <c r="N1350" s="304"/>
      <c r="O1350" s="356"/>
      <c r="P1350" s="356"/>
      <c r="Q1350" s="356"/>
      <c r="R1350" s="304"/>
      <c r="S1350" s="304"/>
      <c r="T1350" s="304"/>
      <c r="U1350" s="304"/>
      <c r="V1350" s="304"/>
      <c r="W1350" s="304" t="s">
        <v>273</v>
      </c>
      <c r="X1350" s="304" t="s">
        <v>213</v>
      </c>
      <c r="Y1350" s="366">
        <f t="shared" si="398"/>
        <v>274.5</v>
      </c>
      <c r="Z1350" s="304">
        <v>0.3</v>
      </c>
      <c r="AA1350" s="304"/>
      <c r="AB1350" s="304">
        <v>-999</v>
      </c>
      <c r="AC1350" s="304">
        <v>-999</v>
      </c>
      <c r="AD1350" s="366">
        <v>-999</v>
      </c>
      <c r="AE1350" s="304">
        <v>-999</v>
      </c>
      <c r="AF1350" s="304">
        <v>-999</v>
      </c>
      <c r="AG1350" s="304"/>
      <c r="AH1350" s="304">
        <v>5.3841699999999999E-2</v>
      </c>
      <c r="AI1350" s="385">
        <v>0.12987299999999999</v>
      </c>
      <c r="AJ1350" s="332">
        <v>500</v>
      </c>
      <c r="AK1350" s="304">
        <f t="shared" si="397"/>
        <v>555</v>
      </c>
      <c r="AL1350" s="363">
        <v>0.43</v>
      </c>
      <c r="AM1350" s="389">
        <f t="shared" si="380"/>
        <v>353</v>
      </c>
      <c r="AN1350" s="363">
        <v>0.25</v>
      </c>
      <c r="AO1350" s="304"/>
      <c r="AP1350" s="312" t="s">
        <v>4979</v>
      </c>
      <c r="AQ1350" s="312"/>
      <c r="AR1350" s="312">
        <v>354</v>
      </c>
      <c r="AS1350" s="312">
        <v>345.41899999999998</v>
      </c>
      <c r="AT1350" s="312">
        <v>353</v>
      </c>
      <c r="AU1350" s="329">
        <f>VLOOKUP(C1350,[1]world!$A$2:$B$3555,2,FALSE)</f>
        <v>3</v>
      </c>
      <c r="AV1350" s="329">
        <v>547</v>
      </c>
      <c r="AW1350" s="304">
        <v>0.37</v>
      </c>
      <c r="AX1350" s="304">
        <v>900</v>
      </c>
      <c r="AY1350" s="304">
        <v>-999</v>
      </c>
      <c r="AZ1350" s="304">
        <v>4600</v>
      </c>
      <c r="BA1350" s="304">
        <v>1080</v>
      </c>
      <c r="BB1350" s="304">
        <v>-999</v>
      </c>
      <c r="BC1350" s="304">
        <v>5700</v>
      </c>
      <c r="BD1350" s="304">
        <v>-999</v>
      </c>
      <c r="BE1350" s="304">
        <v>-999</v>
      </c>
      <c r="BF1350" s="304">
        <v>-999</v>
      </c>
      <c r="BG1350" s="304">
        <v>-999</v>
      </c>
      <c r="BH1350" s="304">
        <v>-999</v>
      </c>
      <c r="BI1350" s="304">
        <v>-999</v>
      </c>
      <c r="BJ1350" s="304">
        <v>3</v>
      </c>
      <c r="BK1350" s="304" t="s">
        <v>4954</v>
      </c>
      <c r="BL1350" s="304">
        <v>3</v>
      </c>
    </row>
    <row r="1351" spans="1:64" ht="15" hidden="1" customHeight="1" x14ac:dyDescent="0.2">
      <c r="A1351" s="304" t="s">
        <v>4922</v>
      </c>
      <c r="B1351" s="304" t="s">
        <v>5965</v>
      </c>
      <c r="C1351" s="304">
        <v>1435</v>
      </c>
      <c r="D1351" s="349" t="s">
        <v>2416</v>
      </c>
      <c r="E1351" s="309">
        <v>24863</v>
      </c>
      <c r="F1351" s="309"/>
      <c r="G1351" s="324">
        <v>34.223999999999997</v>
      </c>
      <c r="H1351" s="324">
        <v>-118.994</v>
      </c>
      <c r="I1351" s="324" t="s">
        <v>214</v>
      </c>
      <c r="J1351" s="368">
        <f t="shared" si="394"/>
        <v>381.62643571375884</v>
      </c>
      <c r="K1351" s="331">
        <f t="shared" si="395"/>
        <v>0.33046028505707004</v>
      </c>
      <c r="L1351" s="304" t="str">
        <f t="shared" si="396"/>
        <v>C</v>
      </c>
      <c r="M1351" s="388" t="s">
        <v>6092</v>
      </c>
      <c r="N1351" s="304"/>
      <c r="O1351" s="356"/>
      <c r="P1351" s="356"/>
      <c r="Q1351" s="356"/>
      <c r="R1351" s="304"/>
      <c r="S1351" s="304"/>
      <c r="T1351" s="304"/>
      <c r="U1351" s="304"/>
      <c r="V1351" s="304"/>
      <c r="W1351" s="304" t="s">
        <v>235</v>
      </c>
      <c r="X1351" s="304" t="s">
        <v>205</v>
      </c>
      <c r="Y1351" s="366">
        <f t="shared" si="398"/>
        <v>424.8</v>
      </c>
      <c r="Z1351" s="304">
        <v>0.3</v>
      </c>
      <c r="AA1351" s="304"/>
      <c r="AB1351" s="304">
        <v>-999</v>
      </c>
      <c r="AC1351" s="304">
        <v>-999</v>
      </c>
      <c r="AD1351" s="366">
        <v>-999</v>
      </c>
      <c r="AE1351" s="304">
        <v>-999</v>
      </c>
      <c r="AF1351" s="304">
        <v>-999</v>
      </c>
      <c r="AG1351" s="304"/>
      <c r="AH1351" s="304">
        <v>2.2428799999999999E-2</v>
      </c>
      <c r="AI1351" s="385">
        <v>0.17539200000000002</v>
      </c>
      <c r="AJ1351" s="332">
        <v>378</v>
      </c>
      <c r="AK1351" s="304">
        <f t="shared" si="397"/>
        <v>425</v>
      </c>
      <c r="AL1351" s="363">
        <v>0.43</v>
      </c>
      <c r="AM1351" s="389">
        <f t="shared" si="380"/>
        <v>353</v>
      </c>
      <c r="AN1351" s="363">
        <v>0.25</v>
      </c>
      <c r="AO1351" s="304"/>
      <c r="AP1351" s="312" t="s">
        <v>4980</v>
      </c>
      <c r="AQ1351" s="312"/>
      <c r="AR1351" s="312">
        <v>349</v>
      </c>
      <c r="AS1351" s="312">
        <v>338.53899999999999</v>
      </c>
      <c r="AT1351" s="312">
        <v>353</v>
      </c>
      <c r="AU1351" s="329">
        <f>VLOOKUP(C1351,[1]world!$A$2:$B$3555,2,FALSE)</f>
        <v>7</v>
      </c>
      <c r="AV1351" s="329">
        <v>388</v>
      </c>
      <c r="AW1351" s="304">
        <v>0.37</v>
      </c>
      <c r="AX1351" s="304">
        <v>700</v>
      </c>
      <c r="AY1351" s="304">
        <v>-999</v>
      </c>
      <c r="AZ1351" s="304">
        <v>4500</v>
      </c>
      <c r="BA1351" s="304">
        <v>320</v>
      </c>
      <c r="BB1351" s="304">
        <v>-999</v>
      </c>
      <c r="BC1351" s="304">
        <v>2820</v>
      </c>
      <c r="BD1351" s="304">
        <v>-999</v>
      </c>
      <c r="BE1351" s="304">
        <v>-999</v>
      </c>
      <c r="BF1351" s="304">
        <v>-999</v>
      </c>
      <c r="BG1351" s="304">
        <v>-999</v>
      </c>
      <c r="BH1351" s="304">
        <v>-999</v>
      </c>
      <c r="BI1351" s="304">
        <v>-999</v>
      </c>
      <c r="BJ1351" s="304">
        <v>3</v>
      </c>
      <c r="BK1351" s="304" t="s">
        <v>4954</v>
      </c>
      <c r="BL1351" s="304">
        <v>3</v>
      </c>
    </row>
    <row r="1352" spans="1:64" ht="15" hidden="1" customHeight="1" x14ac:dyDescent="0.2">
      <c r="A1352" s="304" t="s">
        <v>4922</v>
      </c>
      <c r="B1352" s="304" t="s">
        <v>5965</v>
      </c>
      <c r="C1352" s="304">
        <v>1436</v>
      </c>
      <c r="D1352" s="349" t="s">
        <v>2336</v>
      </c>
      <c r="E1352" s="309">
        <v>24865</v>
      </c>
      <c r="F1352" s="309"/>
      <c r="G1352" s="324">
        <v>34.139000000000003</v>
      </c>
      <c r="H1352" s="324">
        <v>-118.364</v>
      </c>
      <c r="I1352" s="324" t="s">
        <v>214</v>
      </c>
      <c r="J1352" s="368">
        <f t="shared" si="394"/>
        <v>381.61262219059194</v>
      </c>
      <c r="K1352" s="331">
        <f t="shared" si="395"/>
        <v>0.33046028505707004</v>
      </c>
      <c r="L1352" s="304" t="str">
        <f t="shared" si="396"/>
        <v>C</v>
      </c>
      <c r="M1352" s="388" t="s">
        <v>6092</v>
      </c>
      <c r="N1352" s="304"/>
      <c r="O1352" s="356"/>
      <c r="P1352" s="356"/>
      <c r="Q1352" s="356"/>
      <c r="R1352" s="304"/>
      <c r="S1352" s="304"/>
      <c r="T1352" s="304"/>
      <c r="U1352" s="304"/>
      <c r="V1352" s="304"/>
      <c r="W1352" s="304" t="s">
        <v>273</v>
      </c>
      <c r="X1352" s="304" t="s">
        <v>213</v>
      </c>
      <c r="Y1352" s="366">
        <f t="shared" si="398"/>
        <v>274.5</v>
      </c>
      <c r="Z1352" s="304">
        <v>0.3</v>
      </c>
      <c r="AA1352" s="304"/>
      <c r="AB1352" s="304">
        <v>-999</v>
      </c>
      <c r="AC1352" s="304">
        <v>-999</v>
      </c>
      <c r="AD1352" s="366">
        <v>-999</v>
      </c>
      <c r="AE1352" s="304">
        <v>-999</v>
      </c>
      <c r="AF1352" s="304">
        <v>-999</v>
      </c>
      <c r="AG1352" s="304"/>
      <c r="AH1352" s="304">
        <v>6.7376800000000001E-2</v>
      </c>
      <c r="AI1352" s="385">
        <v>0.10213</v>
      </c>
      <c r="AJ1352" s="332">
        <v>535</v>
      </c>
      <c r="AK1352" s="304">
        <f t="shared" si="397"/>
        <v>555</v>
      </c>
      <c r="AL1352" s="363">
        <v>0.43</v>
      </c>
      <c r="AM1352" s="389">
        <f t="shared" si="380"/>
        <v>353</v>
      </c>
      <c r="AN1352" s="363">
        <v>0.25</v>
      </c>
      <c r="AO1352" s="304"/>
      <c r="AP1352" s="312" t="s">
        <v>6121</v>
      </c>
      <c r="AQ1352" s="312"/>
      <c r="AR1352" s="312">
        <v>280</v>
      </c>
      <c r="AS1352" s="312">
        <v>376.07299999999998</v>
      </c>
      <c r="AT1352" s="312">
        <v>353</v>
      </c>
      <c r="AU1352" s="329">
        <f>VLOOKUP(C1352,[1]world!$A$2:$B$3555,2,FALSE)</f>
        <v>4</v>
      </c>
      <c r="AV1352" s="329">
        <v>459</v>
      </c>
      <c r="AW1352" s="304">
        <v>0.37</v>
      </c>
      <c r="AX1352" s="304">
        <v>800</v>
      </c>
      <c r="AY1352" s="304">
        <v>-999</v>
      </c>
      <c r="AZ1352" s="304">
        <v>2200</v>
      </c>
      <c r="BA1352" s="304">
        <v>320</v>
      </c>
      <c r="BB1352" s="304">
        <v>-999</v>
      </c>
      <c r="BC1352" s="304">
        <v>5260</v>
      </c>
      <c r="BD1352" s="304">
        <v>-999</v>
      </c>
      <c r="BE1352" s="304">
        <v>-999</v>
      </c>
      <c r="BF1352" s="304">
        <v>-999</v>
      </c>
      <c r="BG1352" s="304">
        <v>-999</v>
      </c>
      <c r="BH1352" s="304">
        <v>-999</v>
      </c>
      <c r="BI1352" s="304">
        <v>-999</v>
      </c>
      <c r="BJ1352" s="304">
        <v>3</v>
      </c>
      <c r="BK1352" s="304" t="s">
        <v>4954</v>
      </c>
      <c r="BL1352" s="304">
        <v>3</v>
      </c>
    </row>
    <row r="1353" spans="1:64" ht="15" hidden="1" customHeight="1" x14ac:dyDescent="0.2">
      <c r="A1353" s="304" t="s">
        <v>4922</v>
      </c>
      <c r="B1353" s="304" t="s">
        <v>5965</v>
      </c>
      <c r="C1353" s="304">
        <v>1438</v>
      </c>
      <c r="D1353" s="349" t="s">
        <v>2387</v>
      </c>
      <c r="E1353" s="309">
        <v>24867</v>
      </c>
      <c r="F1353" s="309"/>
      <c r="G1353" s="324">
        <v>34.183999999999997</v>
      </c>
      <c r="H1353" s="324">
        <v>-118.447</v>
      </c>
      <c r="I1353" s="324" t="s">
        <v>214</v>
      </c>
      <c r="J1353" s="368">
        <f t="shared" si="394"/>
        <v>304.42666805479314</v>
      </c>
      <c r="K1353" s="331">
        <f t="shared" si="395"/>
        <v>0.33046028505707004</v>
      </c>
      <c r="L1353" s="304" t="str">
        <f t="shared" si="396"/>
        <v>D</v>
      </c>
      <c r="M1353" s="388" t="s">
        <v>6092</v>
      </c>
      <c r="N1353" s="304"/>
      <c r="O1353" s="356"/>
      <c r="P1353" s="356"/>
      <c r="Q1353" s="356"/>
      <c r="R1353" s="304"/>
      <c r="S1353" s="304"/>
      <c r="T1353" s="304"/>
      <c r="U1353" s="304"/>
      <c r="V1353" s="304"/>
      <c r="W1353" s="304" t="s">
        <v>225</v>
      </c>
      <c r="X1353" s="304" t="s">
        <v>213</v>
      </c>
      <c r="Y1353" s="366">
        <f t="shared" si="398"/>
        <v>274.5</v>
      </c>
      <c r="Z1353" s="304">
        <v>0.3</v>
      </c>
      <c r="AA1353" s="304"/>
      <c r="AB1353" s="304">
        <v>-999</v>
      </c>
      <c r="AC1353" s="304">
        <v>-999</v>
      </c>
      <c r="AD1353" s="366">
        <v>-999</v>
      </c>
      <c r="AE1353" s="304">
        <v>-999</v>
      </c>
      <c r="AF1353" s="304">
        <v>-999</v>
      </c>
      <c r="AG1353" s="304"/>
      <c r="AH1353" s="304">
        <v>7.0370900000000002E-3</v>
      </c>
      <c r="AI1353" s="385">
        <v>2.1085900000000001E-2</v>
      </c>
      <c r="AJ1353" s="332">
        <v>273</v>
      </c>
      <c r="AK1353" s="304">
        <f t="shared" si="397"/>
        <v>270</v>
      </c>
      <c r="AL1353" s="363">
        <v>0.43</v>
      </c>
      <c r="AM1353" s="389">
        <f t="shared" ref="AM1353:AM1416" si="399">IF(AT1353&lt;&gt;"",AT1353,IF(AND(AT1353="",AR1353=""),"",AR1353))</f>
        <v>353</v>
      </c>
      <c r="AN1353" s="363">
        <v>0.25</v>
      </c>
      <c r="AO1353" s="304"/>
      <c r="AP1353" s="312" t="s">
        <v>6113</v>
      </c>
      <c r="AQ1353" s="312"/>
      <c r="AR1353" s="312">
        <v>280</v>
      </c>
      <c r="AS1353" s="312">
        <v>271.44099999999997</v>
      </c>
      <c r="AT1353" s="312">
        <v>353</v>
      </c>
      <c r="AU1353" s="329">
        <f>VLOOKUP(C1353,[1]world!$A$2:$B$3555,2,FALSE)</f>
        <v>12</v>
      </c>
      <c r="AV1353" s="329">
        <v>297</v>
      </c>
      <c r="AW1353" s="304">
        <v>0.37</v>
      </c>
      <c r="AX1353" s="304">
        <v>880</v>
      </c>
      <c r="AY1353" s="304">
        <v>-999</v>
      </c>
      <c r="AZ1353" s="304">
        <v>3680</v>
      </c>
      <c r="BA1353" s="304">
        <v>320</v>
      </c>
      <c r="BB1353" s="304">
        <v>-999</v>
      </c>
      <c r="BC1353" s="304">
        <v>3200</v>
      </c>
      <c r="BD1353" s="304">
        <v>-999</v>
      </c>
      <c r="BE1353" s="304">
        <v>-999</v>
      </c>
      <c r="BF1353" s="304">
        <v>-999</v>
      </c>
      <c r="BG1353" s="304">
        <v>-999</v>
      </c>
      <c r="BH1353" s="304">
        <v>-999</v>
      </c>
      <c r="BI1353" s="304">
        <v>-999</v>
      </c>
      <c r="BJ1353" s="304">
        <v>3</v>
      </c>
      <c r="BK1353" s="304" t="s">
        <v>4954</v>
      </c>
      <c r="BL1353" s="304">
        <v>3</v>
      </c>
    </row>
    <row r="1354" spans="1:64" ht="15" hidden="1" customHeight="1" x14ac:dyDescent="0.2">
      <c r="A1354" s="304" t="s">
        <v>4922</v>
      </c>
      <c r="B1354" s="304" t="s">
        <v>5965</v>
      </c>
      <c r="C1354" s="304">
        <v>1443</v>
      </c>
      <c r="D1354" s="349" t="s">
        <v>2555</v>
      </c>
      <c r="E1354" s="309">
        <v>25854</v>
      </c>
      <c r="F1354" s="309"/>
      <c r="G1354" s="324">
        <v>34.448</v>
      </c>
      <c r="H1354" s="324">
        <v>-119.23</v>
      </c>
      <c r="I1354" s="324" t="s">
        <v>214</v>
      </c>
      <c r="J1354" s="368">
        <f t="shared" si="394"/>
        <v>380.37232843205999</v>
      </c>
      <c r="K1354" s="331">
        <f t="shared" si="395"/>
        <v>0.35418074481823542</v>
      </c>
      <c r="L1354" s="304" t="str">
        <f t="shared" si="396"/>
        <v>C</v>
      </c>
      <c r="M1354" s="388" t="s">
        <v>6092</v>
      </c>
      <c r="N1354" s="304"/>
      <c r="O1354" s="356"/>
      <c r="P1354" s="356"/>
      <c r="Q1354" s="356"/>
      <c r="R1354" s="304"/>
      <c r="S1354" s="304"/>
      <c r="T1354" s="304"/>
      <c r="U1354" s="304"/>
      <c r="V1354" s="304"/>
      <c r="W1354" s="304" t="s">
        <v>401</v>
      </c>
      <c r="X1354" s="304" t="s">
        <v>206</v>
      </c>
      <c r="Y1354" s="366">
        <f t="shared" si="398"/>
        <v>338.6</v>
      </c>
      <c r="Z1354" s="304">
        <v>0.3</v>
      </c>
      <c r="AA1354" s="304"/>
      <c r="AB1354" s="304">
        <v>-999</v>
      </c>
      <c r="AC1354" s="304">
        <v>-999</v>
      </c>
      <c r="AD1354" s="366">
        <v>-999</v>
      </c>
      <c r="AE1354" s="304">
        <v>-999</v>
      </c>
      <c r="AF1354" s="304">
        <v>-999</v>
      </c>
      <c r="AG1354" s="304"/>
      <c r="AH1354" s="304">
        <v>3.0320300000000001E-2</v>
      </c>
      <c r="AI1354" s="312"/>
      <c r="AJ1354" s="332">
        <v>410</v>
      </c>
      <c r="AK1354" s="304">
        <f t="shared" si="397"/>
        <v>425</v>
      </c>
      <c r="AL1354" s="363">
        <v>0.43</v>
      </c>
      <c r="AM1354" s="389">
        <f t="shared" si="399"/>
        <v>390</v>
      </c>
      <c r="AN1354" s="304">
        <v>0.33</v>
      </c>
      <c r="AO1354" s="304"/>
      <c r="AP1354" s="312" t="s">
        <v>1903</v>
      </c>
      <c r="AQ1354" s="312"/>
      <c r="AR1354" s="312">
        <v>390</v>
      </c>
      <c r="AS1354" s="312">
        <v>376.07299999999998</v>
      </c>
      <c r="AT1354" s="312"/>
      <c r="AU1354" s="329">
        <f>VLOOKUP(C1354,[1]world!$A$2:$B$3555,2,FALSE)</f>
        <v>7</v>
      </c>
      <c r="AV1354" s="329">
        <v>388</v>
      </c>
      <c r="AW1354" s="304">
        <v>0.37</v>
      </c>
      <c r="AX1354" s="304">
        <v>900</v>
      </c>
      <c r="AY1354" s="304">
        <v>-999</v>
      </c>
      <c r="AZ1354" s="304">
        <v>4500</v>
      </c>
      <c r="BA1354" s="304">
        <v>320</v>
      </c>
      <c r="BB1354" s="304">
        <v>-999</v>
      </c>
      <c r="BC1354" s="304">
        <v>320</v>
      </c>
      <c r="BD1354" s="304">
        <v>-999</v>
      </c>
      <c r="BE1354" s="304">
        <v>-999</v>
      </c>
      <c r="BF1354" s="304">
        <v>-999</v>
      </c>
      <c r="BG1354" s="304">
        <v>-999</v>
      </c>
      <c r="BH1354" s="304">
        <v>-999</v>
      </c>
      <c r="BI1354" s="304">
        <v>-999</v>
      </c>
      <c r="BJ1354" s="304">
        <v>3</v>
      </c>
      <c r="BK1354" s="304" t="s">
        <v>4954</v>
      </c>
      <c r="BL1354" s="304">
        <v>3</v>
      </c>
    </row>
    <row r="1355" spans="1:64" ht="15" hidden="1" customHeight="1" x14ac:dyDescent="0.2">
      <c r="A1355" s="304" t="s">
        <v>4922</v>
      </c>
      <c r="B1355" s="304" t="s">
        <v>5965</v>
      </c>
      <c r="C1355" s="304">
        <v>1444</v>
      </c>
      <c r="D1355" s="349" t="s">
        <v>2995</v>
      </c>
      <c r="E1355" s="309">
        <v>35365</v>
      </c>
      <c r="F1355" s="309"/>
      <c r="G1355" s="324">
        <v>35.354999999999997</v>
      </c>
      <c r="H1355" s="324">
        <v>-119.054</v>
      </c>
      <c r="I1355" s="324" t="s">
        <v>214</v>
      </c>
      <c r="J1355" s="368">
        <f t="shared" si="394"/>
        <v>238.21082947626758</v>
      </c>
      <c r="K1355" s="331">
        <f t="shared" si="395"/>
        <v>0.24141043887951488</v>
      </c>
      <c r="L1355" s="304" t="str">
        <f t="shared" si="396"/>
        <v>D</v>
      </c>
      <c r="M1355" s="388" t="s">
        <v>6092</v>
      </c>
      <c r="N1355" s="304"/>
      <c r="O1355" s="356"/>
      <c r="P1355" s="356"/>
      <c r="Q1355" s="356"/>
      <c r="R1355" s="304"/>
      <c r="S1355" s="304"/>
      <c r="T1355" s="304"/>
      <c r="U1355" s="304"/>
      <c r="V1355" s="304"/>
      <c r="W1355" s="304" t="s">
        <v>225</v>
      </c>
      <c r="X1355" s="304" t="s">
        <v>213</v>
      </c>
      <c r="Y1355" s="366">
        <f t="shared" si="398"/>
        <v>274.5</v>
      </c>
      <c r="Z1355" s="304">
        <v>0.3</v>
      </c>
      <c r="AA1355" s="304"/>
      <c r="AB1355" s="304">
        <v>-999</v>
      </c>
      <c r="AC1355" s="304">
        <v>-999</v>
      </c>
      <c r="AD1355" s="366">
        <v>-999</v>
      </c>
      <c r="AE1355" s="304">
        <v>-999</v>
      </c>
      <c r="AF1355" s="304">
        <v>-999</v>
      </c>
      <c r="AG1355" s="304"/>
      <c r="AH1355" s="304">
        <v>1.6169699999999999E-3</v>
      </c>
      <c r="AI1355" s="385">
        <v>4.3708699999999998E-3</v>
      </c>
      <c r="AJ1355" s="332">
        <v>205</v>
      </c>
      <c r="AK1355" s="304">
        <f t="shared" si="397"/>
        <v>210</v>
      </c>
      <c r="AL1355" s="304">
        <v>0.2</v>
      </c>
      <c r="AM1355" s="389">
        <f t="shared" si="399"/>
        <v>231</v>
      </c>
      <c r="AN1355" s="363">
        <v>0.25</v>
      </c>
      <c r="AO1355" s="304"/>
      <c r="AP1355" s="312" t="s">
        <v>6113</v>
      </c>
      <c r="AQ1355" s="312"/>
      <c r="AR1355" s="312">
        <v>280</v>
      </c>
      <c r="AS1355" s="312">
        <v>271.44099999999997</v>
      </c>
      <c r="AT1355" s="312">
        <v>231</v>
      </c>
      <c r="AU1355" s="329">
        <f>VLOOKUP(C1355,[1]world!$A$2:$B$3555,2,FALSE)</f>
        <v>16</v>
      </c>
      <c r="AV1355" s="329">
        <v>246</v>
      </c>
      <c r="AW1355" s="304">
        <v>0.18</v>
      </c>
      <c r="AX1355" s="304">
        <v>80</v>
      </c>
      <c r="AY1355" s="304">
        <v>-999</v>
      </c>
      <c r="AZ1355" s="304">
        <v>2680</v>
      </c>
      <c r="BA1355" s="304">
        <v>-999</v>
      </c>
      <c r="BB1355" s="304">
        <v>-999</v>
      </c>
      <c r="BC1355" s="304">
        <v>-999</v>
      </c>
      <c r="BD1355" s="304">
        <v>-999</v>
      </c>
      <c r="BE1355" s="304">
        <v>-999</v>
      </c>
      <c r="BF1355" s="304">
        <v>-999</v>
      </c>
      <c r="BG1355" s="304">
        <v>-999</v>
      </c>
      <c r="BH1355" s="304">
        <v>-999</v>
      </c>
      <c r="BI1355" s="304">
        <v>-999</v>
      </c>
      <c r="BJ1355" s="304">
        <v>4</v>
      </c>
      <c r="BK1355" s="304" t="s">
        <v>4954</v>
      </c>
      <c r="BL1355" s="304">
        <v>4</v>
      </c>
    </row>
    <row r="1356" spans="1:64" ht="15" hidden="1" customHeight="1" x14ac:dyDescent="0.2">
      <c r="A1356" s="304" t="s">
        <v>4922</v>
      </c>
      <c r="B1356" s="304" t="s">
        <v>5965</v>
      </c>
      <c r="C1356" s="304">
        <v>1445</v>
      </c>
      <c r="D1356" s="349" t="s">
        <v>3189</v>
      </c>
      <c r="E1356" s="309">
        <v>36419</v>
      </c>
      <c r="F1356" s="309"/>
      <c r="G1356" s="324">
        <v>35.787999999999997</v>
      </c>
      <c r="H1356" s="324">
        <v>-120.294</v>
      </c>
      <c r="I1356" s="324" t="s">
        <v>214</v>
      </c>
      <c r="J1356" s="368">
        <f>P1356</f>
        <v>260.63</v>
      </c>
      <c r="K1356" s="331">
        <v>0.1</v>
      </c>
      <c r="L1356" s="304" t="str">
        <f t="shared" si="396"/>
        <v>D</v>
      </c>
      <c r="M1356" s="388">
        <v>0</v>
      </c>
      <c r="N1356" s="304"/>
      <c r="O1356" s="356">
        <v>81</v>
      </c>
      <c r="P1356" s="356">
        <v>260.63</v>
      </c>
      <c r="Q1356" s="309">
        <v>3357</v>
      </c>
      <c r="R1356" s="304" t="s">
        <v>5948</v>
      </c>
      <c r="S1356" s="304"/>
      <c r="T1356" s="304"/>
      <c r="U1356" s="304"/>
      <c r="V1356" s="304"/>
      <c r="W1356" s="304" t="s">
        <v>273</v>
      </c>
      <c r="X1356" s="304" t="s">
        <v>213</v>
      </c>
      <c r="Y1356" s="366">
        <f t="shared" si="398"/>
        <v>274.5</v>
      </c>
      <c r="Z1356" s="304">
        <v>0.3</v>
      </c>
      <c r="AA1356" s="304"/>
      <c r="AB1356" s="304">
        <v>-999</v>
      </c>
      <c r="AC1356" s="304">
        <v>-999</v>
      </c>
      <c r="AD1356" s="366">
        <v>-999</v>
      </c>
      <c r="AE1356" s="304">
        <v>-999</v>
      </c>
      <c r="AF1356" s="304">
        <v>-999</v>
      </c>
      <c r="AG1356" s="304"/>
      <c r="AH1356" s="304">
        <v>4.97767E-2</v>
      </c>
      <c r="AI1356" s="312"/>
      <c r="AJ1356" s="332">
        <v>489</v>
      </c>
      <c r="AK1356" s="304">
        <f t="shared" si="397"/>
        <v>425</v>
      </c>
      <c r="AL1356" s="304">
        <f>IF(AH1356&lt;=0.0022,0.2,0.43)</f>
        <v>0.43</v>
      </c>
      <c r="AM1356" s="389">
        <f t="shared" si="399"/>
        <v>387</v>
      </c>
      <c r="AN1356" s="363">
        <v>0.25</v>
      </c>
      <c r="AO1356" s="304"/>
      <c r="AP1356" s="312" t="s">
        <v>1600</v>
      </c>
      <c r="AQ1356" s="312"/>
      <c r="AR1356" s="312">
        <v>387</v>
      </c>
      <c r="AS1356" s="312">
        <v>370.78899999999999</v>
      </c>
      <c r="AT1356" s="312"/>
      <c r="AU1356" s="329">
        <f>VLOOKUP(C1356,[1]world!$A$2:$B$3555,2,FALSE)</f>
        <v>3</v>
      </c>
      <c r="AV1356" s="329">
        <v>547</v>
      </c>
      <c r="AW1356" s="304">
        <v>0.37</v>
      </c>
      <c r="AX1356" s="304">
        <v>80</v>
      </c>
      <c r="AY1356" s="304">
        <v>-999</v>
      </c>
      <c r="AZ1356" s="304">
        <v>4060</v>
      </c>
      <c r="BA1356" s="304">
        <v>-999</v>
      </c>
      <c r="BB1356" s="304">
        <v>-999</v>
      </c>
      <c r="BC1356" s="304">
        <v>-999</v>
      </c>
      <c r="BD1356" s="304">
        <v>-999</v>
      </c>
      <c r="BE1356" s="304">
        <v>-999</v>
      </c>
      <c r="BF1356" s="304">
        <v>-999</v>
      </c>
      <c r="BG1356" s="304">
        <v>-999</v>
      </c>
      <c r="BH1356" s="304">
        <v>-999</v>
      </c>
      <c r="BI1356" s="304">
        <v>-999</v>
      </c>
      <c r="BJ1356" s="304">
        <v>4</v>
      </c>
      <c r="BK1356" s="304" t="s">
        <v>4954</v>
      </c>
      <c r="BL1356" s="304">
        <v>4</v>
      </c>
    </row>
    <row r="1357" spans="1:64" ht="15" hidden="1" customHeight="1" x14ac:dyDescent="0.2">
      <c r="A1357" s="304" t="s">
        <v>4922</v>
      </c>
      <c r="B1357" s="304" t="s">
        <v>5965</v>
      </c>
      <c r="C1357" s="304">
        <v>1462</v>
      </c>
      <c r="D1357" s="349" t="s">
        <v>3772</v>
      </c>
      <c r="E1357" s="309">
        <v>58964</v>
      </c>
      <c r="F1357" s="309"/>
      <c r="G1357" s="324">
        <v>37.36</v>
      </c>
      <c r="H1357" s="324">
        <v>-122.395</v>
      </c>
      <c r="I1357" s="324" t="s">
        <v>214</v>
      </c>
      <c r="J1357" s="368">
        <f t="shared" ref="J1357:J1363" si="400">EXP(0.35*LN(AM1357)+0.24*LN(Y1357)+0.2*LN(AJ1357)+0.21*LN(AV1357))</f>
        <v>363.13763141908629</v>
      </c>
      <c r="K1357" s="331">
        <f t="shared" ref="K1357:K1363" si="401">SQRT(0.35*AN1357^2+0.24*Z1357^2+0.2*AL1357^2+0.21*AW1357^2)</f>
        <v>0.35418074481823542</v>
      </c>
      <c r="L1357" s="304" t="str">
        <f t="shared" si="396"/>
        <v>C</v>
      </c>
      <c r="M1357" s="388" t="s">
        <v>6092</v>
      </c>
      <c r="N1357" s="304"/>
      <c r="O1357" s="356"/>
      <c r="P1357" s="356"/>
      <c r="Q1357" s="356"/>
      <c r="R1357" s="304"/>
      <c r="S1357" s="304"/>
      <c r="T1357" s="304"/>
      <c r="U1357" s="304"/>
      <c r="V1357" s="304"/>
      <c r="W1357" s="304" t="s">
        <v>273</v>
      </c>
      <c r="X1357" s="304" t="s">
        <v>213</v>
      </c>
      <c r="Y1357" s="366">
        <f t="shared" si="398"/>
        <v>274.5</v>
      </c>
      <c r="Z1357" s="304">
        <v>0.3</v>
      </c>
      <c r="AA1357" s="304"/>
      <c r="AB1357" s="304">
        <v>-999</v>
      </c>
      <c r="AC1357" s="304">
        <v>-999</v>
      </c>
      <c r="AD1357" s="366">
        <v>-999</v>
      </c>
      <c r="AE1357" s="304">
        <v>-999</v>
      </c>
      <c r="AF1357" s="304">
        <v>-999</v>
      </c>
      <c r="AG1357" s="304"/>
      <c r="AH1357" s="304">
        <v>2.8693699999999999E-2</v>
      </c>
      <c r="AI1357" s="312"/>
      <c r="AJ1357" s="332">
        <v>403</v>
      </c>
      <c r="AK1357" s="304">
        <f t="shared" si="397"/>
        <v>425</v>
      </c>
      <c r="AL1357" s="363">
        <v>0.43</v>
      </c>
      <c r="AM1357" s="389">
        <f t="shared" si="399"/>
        <v>390</v>
      </c>
      <c r="AN1357" s="304">
        <v>0.33</v>
      </c>
      <c r="AO1357" s="304"/>
      <c r="AP1357" s="312" t="s">
        <v>1903</v>
      </c>
      <c r="AQ1357" s="312"/>
      <c r="AR1357" s="312">
        <v>390</v>
      </c>
      <c r="AS1357" s="312">
        <v>376.07299999999998</v>
      </c>
      <c r="AT1357" s="312"/>
      <c r="AU1357" s="329">
        <f>VLOOKUP(C1357,[1]world!$A$2:$B$3555,2,FALSE)</f>
        <v>5</v>
      </c>
      <c r="AV1357" s="329">
        <v>402</v>
      </c>
      <c r="AW1357" s="304">
        <v>0.37</v>
      </c>
      <c r="AX1357" s="304">
        <v>447</v>
      </c>
      <c r="AY1357" s="304">
        <v>1421.7</v>
      </c>
      <c r="AZ1357" s="304">
        <v>3319.8</v>
      </c>
      <c r="BA1357" s="304">
        <v>447</v>
      </c>
      <c r="BB1357" s="304">
        <v>1421.7</v>
      </c>
      <c r="BC1357" s="304">
        <v>3319.8</v>
      </c>
      <c r="BD1357" s="304">
        <v>-999</v>
      </c>
      <c r="BE1357" s="304">
        <v>-999</v>
      </c>
      <c r="BF1357" s="304">
        <v>-999</v>
      </c>
      <c r="BG1357" s="304">
        <v>-999</v>
      </c>
      <c r="BH1357" s="304">
        <v>-999</v>
      </c>
      <c r="BI1357" s="304">
        <v>-999</v>
      </c>
      <c r="BJ1357" s="304">
        <v>1</v>
      </c>
      <c r="BK1357" s="304">
        <v>1</v>
      </c>
      <c r="BL1357" s="304">
        <v>1</v>
      </c>
    </row>
    <row r="1358" spans="1:64" ht="15" hidden="1" customHeight="1" x14ac:dyDescent="0.2">
      <c r="A1358" s="304" t="s">
        <v>4922</v>
      </c>
      <c r="B1358" s="304" t="s">
        <v>5965</v>
      </c>
      <c r="C1358" s="304">
        <v>1464</v>
      </c>
      <c r="D1358" s="349" t="s">
        <v>4058</v>
      </c>
      <c r="E1358" s="309">
        <v>68150</v>
      </c>
      <c r="F1358" s="309"/>
      <c r="G1358" s="324">
        <v>38.270000000000003</v>
      </c>
      <c r="H1358" s="324">
        <v>-122.276</v>
      </c>
      <c r="I1358" s="324" t="s">
        <v>232</v>
      </c>
      <c r="J1358" s="368">
        <f t="shared" si="400"/>
        <v>339.17718026827981</v>
      </c>
      <c r="K1358" s="331">
        <f t="shared" si="401"/>
        <v>0.33046028505707004</v>
      </c>
      <c r="L1358" s="304" t="str">
        <f t="shared" si="396"/>
        <v>D</v>
      </c>
      <c r="M1358" s="388" t="s">
        <v>6092</v>
      </c>
      <c r="N1358" s="304"/>
      <c r="O1358" s="356"/>
      <c r="P1358" s="356"/>
      <c r="Q1358" s="356"/>
      <c r="R1358" s="304"/>
      <c r="S1358" s="304"/>
      <c r="T1358" s="304"/>
      <c r="U1358" s="304"/>
      <c r="V1358" s="304"/>
      <c r="W1358" s="304" t="s">
        <v>286</v>
      </c>
      <c r="X1358" s="304" t="s">
        <v>213</v>
      </c>
      <c r="Y1358" s="366">
        <f t="shared" si="398"/>
        <v>274.5</v>
      </c>
      <c r="Z1358" s="304">
        <v>0.3</v>
      </c>
      <c r="AA1358" s="304"/>
      <c r="AB1358" s="304">
        <v>-999</v>
      </c>
      <c r="AC1358" s="304">
        <v>-999</v>
      </c>
      <c r="AD1358" s="366">
        <v>-999</v>
      </c>
      <c r="AE1358" s="304">
        <v>-999</v>
      </c>
      <c r="AF1358" s="304">
        <v>-999</v>
      </c>
      <c r="AG1358" s="304"/>
      <c r="AH1358" s="304">
        <v>6.8864299999999998E-3</v>
      </c>
      <c r="AI1358" s="385">
        <v>2.9880799999999999E-2</v>
      </c>
      <c r="AJ1358" s="332">
        <v>354</v>
      </c>
      <c r="AK1358" s="304">
        <f t="shared" si="397"/>
        <v>270</v>
      </c>
      <c r="AL1358" s="363">
        <v>0.43</v>
      </c>
      <c r="AM1358" s="389">
        <f t="shared" si="399"/>
        <v>353</v>
      </c>
      <c r="AN1358" s="363">
        <v>0.25</v>
      </c>
      <c r="AO1358" s="304"/>
      <c r="AP1358" s="312" t="s">
        <v>6113</v>
      </c>
      <c r="AQ1358" s="312"/>
      <c r="AR1358" s="312">
        <v>280</v>
      </c>
      <c r="AS1358" s="312">
        <v>271.44099999999997</v>
      </c>
      <c r="AT1358" s="312">
        <v>353</v>
      </c>
      <c r="AU1358" s="329">
        <f>VLOOKUP(C1358,[1]world!$A$2:$B$3555,2,FALSE)</f>
        <v>7</v>
      </c>
      <c r="AV1358" s="329">
        <v>388</v>
      </c>
      <c r="AW1358" s="304">
        <v>0.37</v>
      </c>
      <c r="AX1358" s="304">
        <v>593.1</v>
      </c>
      <c r="AY1358" s="304">
        <v>593.1</v>
      </c>
      <c r="AZ1358" s="304">
        <v>842.1</v>
      </c>
      <c r="BA1358" s="304">
        <v>593.1</v>
      </c>
      <c r="BB1358" s="304">
        <v>593.1</v>
      </c>
      <c r="BC1358" s="304">
        <v>842.1</v>
      </c>
      <c r="BD1358" s="304">
        <v>-999</v>
      </c>
      <c r="BE1358" s="304">
        <v>-999</v>
      </c>
      <c r="BF1358" s="304">
        <v>-999</v>
      </c>
      <c r="BG1358" s="304">
        <v>-999</v>
      </c>
      <c r="BH1358" s="304">
        <v>-999</v>
      </c>
      <c r="BI1358" s="304">
        <v>-999</v>
      </c>
      <c r="BJ1358" s="304">
        <v>1</v>
      </c>
      <c r="BK1358" s="304">
        <v>1</v>
      </c>
      <c r="BL1358" s="304">
        <v>1</v>
      </c>
    </row>
    <row r="1359" spans="1:64" ht="15" hidden="1" customHeight="1" x14ac:dyDescent="0.2">
      <c r="A1359" s="304" t="s">
        <v>4922</v>
      </c>
      <c r="B1359" s="304" t="s">
        <v>5965</v>
      </c>
      <c r="C1359" s="304">
        <v>1465</v>
      </c>
      <c r="D1359" s="349" t="s">
        <v>4068</v>
      </c>
      <c r="E1359" s="309">
        <v>68797</v>
      </c>
      <c r="F1359" s="309"/>
      <c r="G1359" s="324">
        <v>38.35</v>
      </c>
      <c r="H1359" s="324">
        <v>-122.71</v>
      </c>
      <c r="I1359" s="324" t="s">
        <v>214</v>
      </c>
      <c r="J1359" s="368">
        <f t="shared" si="400"/>
        <v>333.17158724767449</v>
      </c>
      <c r="K1359" s="331">
        <f t="shared" si="401"/>
        <v>0.33046028505707004</v>
      </c>
      <c r="L1359" s="304" t="str">
        <f t="shared" si="396"/>
        <v>D</v>
      </c>
      <c r="M1359" s="388" t="s">
        <v>6092</v>
      </c>
      <c r="N1359" s="304"/>
      <c r="O1359" s="356"/>
      <c r="P1359" s="356"/>
      <c r="Q1359" s="356"/>
      <c r="R1359" s="304"/>
      <c r="S1359" s="304"/>
      <c r="T1359" s="304"/>
      <c r="U1359" s="304"/>
      <c r="V1359" s="304"/>
      <c r="W1359" s="304" t="s">
        <v>235</v>
      </c>
      <c r="X1359" s="304" t="s">
        <v>205</v>
      </c>
      <c r="Y1359" s="366">
        <f t="shared" si="398"/>
        <v>424.8</v>
      </c>
      <c r="Z1359" s="304">
        <v>0.3</v>
      </c>
      <c r="AA1359" s="304"/>
      <c r="AB1359" s="304">
        <v>-999</v>
      </c>
      <c r="AC1359" s="304">
        <v>-999</v>
      </c>
      <c r="AD1359" s="366">
        <v>-999</v>
      </c>
      <c r="AE1359" s="304">
        <v>-999</v>
      </c>
      <c r="AF1359" s="304">
        <v>-999</v>
      </c>
      <c r="AG1359" s="304"/>
      <c r="AH1359" s="304">
        <v>2.80161E-3</v>
      </c>
      <c r="AI1359" s="385">
        <v>7.5124700000000003E-3</v>
      </c>
      <c r="AJ1359" s="332">
        <v>264</v>
      </c>
      <c r="AK1359" s="304">
        <f t="shared" si="397"/>
        <v>270</v>
      </c>
      <c r="AL1359" s="363">
        <v>0.43</v>
      </c>
      <c r="AM1359" s="389">
        <f t="shared" si="399"/>
        <v>306</v>
      </c>
      <c r="AN1359" s="363">
        <v>0.25</v>
      </c>
      <c r="AO1359" s="304"/>
      <c r="AP1359" s="312" t="s">
        <v>4980</v>
      </c>
      <c r="AQ1359" s="312"/>
      <c r="AR1359" s="312">
        <v>349</v>
      </c>
      <c r="AS1359" s="312">
        <v>338.53899999999999</v>
      </c>
      <c r="AT1359" s="312">
        <v>306</v>
      </c>
      <c r="AU1359" s="329">
        <f>VLOOKUP(C1359,[1]world!$A$2:$B$3555,2,FALSE)</f>
        <v>15</v>
      </c>
      <c r="AV1359" s="329">
        <v>363</v>
      </c>
      <c r="AW1359" s="304">
        <v>0.37</v>
      </c>
      <c r="AX1359" s="304">
        <v>571.6</v>
      </c>
      <c r="AY1359" s="304">
        <v>1421.7</v>
      </c>
      <c r="AZ1359" s="304">
        <v>1670.9</v>
      </c>
      <c r="BA1359" s="304">
        <v>571.6</v>
      </c>
      <c r="BB1359" s="304">
        <v>1421.7</v>
      </c>
      <c r="BC1359" s="304">
        <v>1670.9</v>
      </c>
      <c r="BD1359" s="304">
        <v>-999</v>
      </c>
      <c r="BE1359" s="304">
        <v>-999</v>
      </c>
      <c r="BF1359" s="304">
        <v>-999</v>
      </c>
      <c r="BG1359" s="304">
        <v>-999</v>
      </c>
      <c r="BH1359" s="304">
        <v>-999</v>
      </c>
      <c r="BI1359" s="304">
        <v>-999</v>
      </c>
      <c r="BJ1359" s="304">
        <v>1</v>
      </c>
      <c r="BK1359" s="304">
        <v>1</v>
      </c>
      <c r="BL1359" s="304">
        <v>1</v>
      </c>
    </row>
    <row r="1360" spans="1:64" ht="15" hidden="1" customHeight="1" x14ac:dyDescent="0.2">
      <c r="A1360" s="304" t="s">
        <v>4922</v>
      </c>
      <c r="B1360" s="304" t="s">
        <v>5965</v>
      </c>
      <c r="C1360" s="304">
        <v>1468</v>
      </c>
      <c r="D1360" s="349" t="s">
        <v>2158</v>
      </c>
      <c r="E1360" s="309">
        <v>24941</v>
      </c>
      <c r="F1360" s="309"/>
      <c r="G1360" s="324">
        <v>34.018000000000001</v>
      </c>
      <c r="H1360" s="324">
        <v>-118.14700000000001</v>
      </c>
      <c r="I1360" s="324" t="s">
        <v>214</v>
      </c>
      <c r="J1360" s="368">
        <f t="shared" si="400"/>
        <v>341.89721088467269</v>
      </c>
      <c r="K1360" s="331">
        <f t="shared" si="401"/>
        <v>0.33046028505707004</v>
      </c>
      <c r="L1360" s="304" t="str">
        <f t="shared" si="396"/>
        <v>D</v>
      </c>
      <c r="M1360" s="388" t="s">
        <v>6092</v>
      </c>
      <c r="N1360" s="304"/>
      <c r="O1360" s="356"/>
      <c r="P1360" s="356"/>
      <c r="Q1360" s="356"/>
      <c r="R1360" s="304"/>
      <c r="S1360" s="304"/>
      <c r="T1360" s="304"/>
      <c r="U1360" s="304"/>
      <c r="V1360" s="304"/>
      <c r="W1360" s="304" t="s">
        <v>273</v>
      </c>
      <c r="X1360" s="304" t="s">
        <v>213</v>
      </c>
      <c r="Y1360" s="366">
        <f t="shared" si="398"/>
        <v>274.5</v>
      </c>
      <c r="Z1360" s="304">
        <v>0.3</v>
      </c>
      <c r="AA1360" s="304"/>
      <c r="AB1360" s="304">
        <v>-999</v>
      </c>
      <c r="AC1360" s="304">
        <v>-999</v>
      </c>
      <c r="AD1360" s="366">
        <v>-999</v>
      </c>
      <c r="AE1360" s="304">
        <v>-999</v>
      </c>
      <c r="AF1360" s="304">
        <v>-999</v>
      </c>
      <c r="AG1360" s="304"/>
      <c r="AH1360" s="304">
        <v>1.35114E-2</v>
      </c>
      <c r="AI1360" s="312"/>
      <c r="AJ1360" s="332">
        <v>326</v>
      </c>
      <c r="AK1360" s="304">
        <f t="shared" si="397"/>
        <v>270</v>
      </c>
      <c r="AL1360" s="363">
        <v>0.43</v>
      </c>
      <c r="AM1360" s="389">
        <f t="shared" si="399"/>
        <v>387</v>
      </c>
      <c r="AN1360" s="363">
        <v>0.25</v>
      </c>
      <c r="AO1360" s="304"/>
      <c r="AP1360" s="312" t="s">
        <v>1600</v>
      </c>
      <c r="AQ1360" s="312"/>
      <c r="AR1360" s="312">
        <v>387</v>
      </c>
      <c r="AS1360" s="312">
        <v>370.78899999999999</v>
      </c>
      <c r="AT1360" s="312"/>
      <c r="AU1360" s="329">
        <f>VLOOKUP(C1360,[1]world!$A$2:$B$3555,2,FALSE)</f>
        <v>8</v>
      </c>
      <c r="AV1360" s="329">
        <v>374</v>
      </c>
      <c r="AW1360" s="304">
        <v>0.37</v>
      </c>
      <c r="AX1360" s="304">
        <v>820</v>
      </c>
      <c r="AY1360" s="304">
        <v>-999</v>
      </c>
      <c r="AZ1360" s="304">
        <v>4720</v>
      </c>
      <c r="BA1360" s="304">
        <v>520</v>
      </c>
      <c r="BB1360" s="304">
        <v>-999</v>
      </c>
      <c r="BC1360" s="304">
        <v>3380</v>
      </c>
      <c r="BD1360" s="304">
        <v>-999</v>
      </c>
      <c r="BE1360" s="304">
        <v>-999</v>
      </c>
      <c r="BF1360" s="304">
        <v>-999</v>
      </c>
      <c r="BG1360" s="304">
        <v>-999</v>
      </c>
      <c r="BH1360" s="304">
        <v>-999</v>
      </c>
      <c r="BI1360" s="304">
        <v>-999</v>
      </c>
      <c r="BJ1360" s="304">
        <v>3</v>
      </c>
      <c r="BK1360" s="304" t="s">
        <v>4954</v>
      </c>
      <c r="BL1360" s="304">
        <v>3</v>
      </c>
    </row>
    <row r="1361" spans="1:64" ht="15" hidden="1" customHeight="1" x14ac:dyDescent="0.2">
      <c r="A1361" s="304" t="s">
        <v>4922</v>
      </c>
      <c r="B1361" s="304" t="s">
        <v>5965</v>
      </c>
      <c r="C1361" s="304">
        <v>1475</v>
      </c>
      <c r="D1361" s="349" t="s">
        <v>3384</v>
      </c>
      <c r="E1361" s="309">
        <v>47729</v>
      </c>
      <c r="F1361" s="309"/>
      <c r="G1361" s="324">
        <v>36.238999999999997</v>
      </c>
      <c r="H1361" s="324">
        <v>-121.774</v>
      </c>
      <c r="I1361" s="324" t="s">
        <v>214</v>
      </c>
      <c r="J1361" s="368">
        <f t="shared" si="400"/>
        <v>613.54504272691486</v>
      </c>
      <c r="K1361" s="331">
        <f t="shared" si="401"/>
        <v>0.40016121751114264</v>
      </c>
      <c r="L1361" s="304" t="str">
        <f t="shared" si="396"/>
        <v>C</v>
      </c>
      <c r="M1361" s="388" t="s">
        <v>6092</v>
      </c>
      <c r="N1361" s="304"/>
      <c r="O1361" s="356"/>
      <c r="P1361" s="356"/>
      <c r="Q1361" s="356"/>
      <c r="R1361" s="304"/>
      <c r="S1361" s="304"/>
      <c r="T1361" s="304"/>
      <c r="U1361" s="304"/>
      <c r="V1361" s="304"/>
      <c r="W1361" s="304" t="s">
        <v>3293</v>
      </c>
      <c r="X1361" s="304" t="s">
        <v>232</v>
      </c>
      <c r="Y1361" s="366">
        <f t="shared" si="398"/>
        <v>506.6</v>
      </c>
      <c r="Z1361" s="304">
        <v>0.4</v>
      </c>
      <c r="AA1361" s="304"/>
      <c r="AB1361" s="304">
        <v>-999</v>
      </c>
      <c r="AC1361" s="304">
        <v>-999</v>
      </c>
      <c r="AD1361" s="366">
        <v>-999</v>
      </c>
      <c r="AE1361" s="304">
        <v>-999</v>
      </c>
      <c r="AF1361" s="304">
        <v>-999</v>
      </c>
      <c r="AG1361" s="304"/>
      <c r="AH1361" s="304">
        <v>9.3241500000000005E-2</v>
      </c>
      <c r="AI1361" s="312"/>
      <c r="AJ1361" s="332">
        <v>602</v>
      </c>
      <c r="AK1361" s="304">
        <f t="shared" si="397"/>
        <v>555</v>
      </c>
      <c r="AL1361" s="363">
        <v>0.43</v>
      </c>
      <c r="AM1361" s="389">
        <f t="shared" si="399"/>
        <v>782</v>
      </c>
      <c r="AN1361" s="304">
        <v>0.4</v>
      </c>
      <c r="AO1361" s="304"/>
      <c r="AP1361" s="312" t="s">
        <v>2964</v>
      </c>
      <c r="AQ1361" s="312"/>
      <c r="AR1361" s="312">
        <v>782</v>
      </c>
      <c r="AS1361" s="312">
        <v>712.822</v>
      </c>
      <c r="AT1361" s="312"/>
      <c r="AU1361" s="329">
        <f>VLOOKUP(C1361,[1]world!$A$2:$B$3555,2,FALSE)</f>
        <v>1</v>
      </c>
      <c r="AV1361" s="329">
        <v>519</v>
      </c>
      <c r="AW1361" s="304">
        <v>0.37</v>
      </c>
      <c r="AX1361" s="304">
        <v>20</v>
      </c>
      <c r="AY1361" s="304">
        <v>-999</v>
      </c>
      <c r="AZ1361" s="304">
        <v>220</v>
      </c>
      <c r="BA1361" s="304">
        <v>-999</v>
      </c>
      <c r="BB1361" s="304">
        <v>-999</v>
      </c>
      <c r="BC1361" s="304">
        <v>-999</v>
      </c>
      <c r="BD1361" s="304">
        <v>-999</v>
      </c>
      <c r="BE1361" s="304">
        <v>-999</v>
      </c>
      <c r="BF1361" s="304">
        <v>-999</v>
      </c>
      <c r="BG1361" s="304">
        <v>-999</v>
      </c>
      <c r="BH1361" s="304">
        <v>-999</v>
      </c>
      <c r="BI1361" s="304">
        <v>-999</v>
      </c>
      <c r="BJ1361" s="304">
        <v>4</v>
      </c>
      <c r="BK1361" s="304" t="s">
        <v>4954</v>
      </c>
      <c r="BL1361" s="304">
        <v>4</v>
      </c>
    </row>
    <row r="1362" spans="1:64" ht="15" hidden="1" customHeight="1" x14ac:dyDescent="0.2">
      <c r="A1362" s="304" t="s">
        <v>4922</v>
      </c>
      <c r="B1362" s="304" t="s">
        <v>5965</v>
      </c>
      <c r="C1362" s="304">
        <v>1477</v>
      </c>
      <c r="D1362" s="349" t="s">
        <v>3521</v>
      </c>
      <c r="E1362" s="309">
        <v>47762</v>
      </c>
      <c r="F1362" s="309"/>
      <c r="G1362" s="324">
        <v>36.697000000000003</v>
      </c>
      <c r="H1362" s="324">
        <v>-121.634</v>
      </c>
      <c r="I1362" s="324" t="s">
        <v>214</v>
      </c>
      <c r="J1362" s="368">
        <f t="shared" si="400"/>
        <v>318.43072165003787</v>
      </c>
      <c r="K1362" s="331">
        <f t="shared" si="401"/>
        <v>0.33046028505707004</v>
      </c>
      <c r="L1362" s="304" t="str">
        <f t="shared" si="396"/>
        <v>D</v>
      </c>
      <c r="M1362" s="388" t="s">
        <v>6092</v>
      </c>
      <c r="N1362" s="304"/>
      <c r="O1362" s="356"/>
      <c r="P1362" s="356"/>
      <c r="Q1362" s="356"/>
      <c r="R1362" s="304"/>
      <c r="S1362" s="304"/>
      <c r="T1362" s="304"/>
      <c r="U1362" s="304"/>
      <c r="V1362" s="304"/>
      <c r="W1362" s="304" t="s">
        <v>225</v>
      </c>
      <c r="X1362" s="304" t="s">
        <v>213</v>
      </c>
      <c r="Y1362" s="366">
        <f t="shared" si="398"/>
        <v>274.5</v>
      </c>
      <c r="Z1362" s="304">
        <v>0.3</v>
      </c>
      <c r="AA1362" s="304"/>
      <c r="AB1362" s="304">
        <v>-999</v>
      </c>
      <c r="AC1362" s="304">
        <v>-999</v>
      </c>
      <c r="AD1362" s="366">
        <v>-999</v>
      </c>
      <c r="AE1362" s="304">
        <v>-999</v>
      </c>
      <c r="AF1362" s="304">
        <v>-999</v>
      </c>
      <c r="AG1362" s="304"/>
      <c r="AH1362" s="304">
        <v>1.1110099999999999E-2</v>
      </c>
      <c r="AI1362" s="385">
        <v>5.8389800000000006E-2</v>
      </c>
      <c r="AJ1362" s="332">
        <v>308</v>
      </c>
      <c r="AK1362" s="304">
        <f t="shared" si="397"/>
        <v>270</v>
      </c>
      <c r="AL1362" s="363">
        <v>0.43</v>
      </c>
      <c r="AM1362" s="389">
        <f t="shared" si="399"/>
        <v>353</v>
      </c>
      <c r="AN1362" s="363">
        <v>0.25</v>
      </c>
      <c r="AO1362" s="304"/>
      <c r="AP1362" s="312" t="s">
        <v>6113</v>
      </c>
      <c r="AQ1362" s="312"/>
      <c r="AR1362" s="312">
        <v>280</v>
      </c>
      <c r="AS1362" s="312">
        <v>271.44099999999997</v>
      </c>
      <c r="AT1362" s="312">
        <v>353</v>
      </c>
      <c r="AU1362" s="329">
        <f>VLOOKUP(C1362,[1]world!$A$2:$B$3555,2,FALSE)</f>
        <v>11</v>
      </c>
      <c r="AV1362" s="329">
        <v>328</v>
      </c>
      <c r="AW1362" s="304">
        <v>0.37</v>
      </c>
      <c r="AX1362" s="304">
        <v>623</v>
      </c>
      <c r="AY1362" s="304">
        <v>872.2</v>
      </c>
      <c r="AZ1362" s="304">
        <v>872.2</v>
      </c>
      <c r="BA1362" s="304">
        <v>623</v>
      </c>
      <c r="BB1362" s="304">
        <v>872.2</v>
      </c>
      <c r="BC1362" s="304">
        <v>872.2</v>
      </c>
      <c r="BD1362" s="304">
        <v>-999</v>
      </c>
      <c r="BE1362" s="304">
        <v>-999</v>
      </c>
      <c r="BF1362" s="304">
        <v>-999</v>
      </c>
      <c r="BG1362" s="304">
        <v>-999</v>
      </c>
      <c r="BH1362" s="304">
        <v>-999</v>
      </c>
      <c r="BI1362" s="304">
        <v>-999</v>
      </c>
      <c r="BJ1362" s="304">
        <v>1</v>
      </c>
      <c r="BK1362" s="304">
        <v>1</v>
      </c>
      <c r="BL1362" s="304">
        <v>1</v>
      </c>
    </row>
    <row r="1363" spans="1:64" ht="15" hidden="1" customHeight="1" x14ac:dyDescent="0.2">
      <c r="A1363" s="304" t="s">
        <v>4922</v>
      </c>
      <c r="B1363" s="304" t="s">
        <v>5965</v>
      </c>
      <c r="C1363" s="304">
        <v>1478</v>
      </c>
      <c r="D1363" s="349" t="s">
        <v>3617</v>
      </c>
      <c r="E1363" s="309">
        <v>48906</v>
      </c>
      <c r="F1363" s="309"/>
      <c r="G1363" s="324">
        <v>36.978000000000002</v>
      </c>
      <c r="H1363" s="324">
        <v>-122.021</v>
      </c>
      <c r="I1363" s="324" t="s">
        <v>214</v>
      </c>
      <c r="J1363" s="368">
        <f t="shared" si="400"/>
        <v>327.47433042966873</v>
      </c>
      <c r="K1363" s="331">
        <f t="shared" si="401"/>
        <v>0.33046028505707004</v>
      </c>
      <c r="L1363" s="304" t="str">
        <f t="shared" si="396"/>
        <v>D</v>
      </c>
      <c r="M1363" s="388" t="s">
        <v>6092</v>
      </c>
      <c r="N1363" s="304"/>
      <c r="O1363" s="356"/>
      <c r="P1363" s="356"/>
      <c r="Q1363" s="356"/>
      <c r="R1363" s="304"/>
      <c r="S1363" s="304"/>
      <c r="T1363" s="304"/>
      <c r="U1363" s="304"/>
      <c r="V1363" s="304"/>
      <c r="W1363" s="304" t="s">
        <v>225</v>
      </c>
      <c r="X1363" s="304" t="s">
        <v>213</v>
      </c>
      <c r="Y1363" s="366">
        <f t="shared" si="398"/>
        <v>274.5</v>
      </c>
      <c r="Z1363" s="304">
        <v>0.3</v>
      </c>
      <c r="AA1363" s="304"/>
      <c r="AB1363" s="304">
        <v>-999</v>
      </c>
      <c r="AC1363" s="304">
        <v>-999</v>
      </c>
      <c r="AD1363" s="366">
        <v>-999</v>
      </c>
      <c r="AE1363" s="304">
        <v>-999</v>
      </c>
      <c r="AF1363" s="304">
        <v>-999</v>
      </c>
      <c r="AG1363" s="304"/>
      <c r="AH1363" s="304">
        <v>9.6857100000000002E-3</v>
      </c>
      <c r="AI1363" s="385">
        <v>6.1176399999999999E-2</v>
      </c>
      <c r="AJ1363" s="332">
        <v>297</v>
      </c>
      <c r="AK1363" s="304">
        <f t="shared" si="397"/>
        <v>270</v>
      </c>
      <c r="AL1363" s="363">
        <v>0.43</v>
      </c>
      <c r="AM1363" s="389">
        <f t="shared" si="399"/>
        <v>353</v>
      </c>
      <c r="AN1363" s="363">
        <v>0.25</v>
      </c>
      <c r="AO1363" s="304"/>
      <c r="AP1363" s="312" t="s">
        <v>6113</v>
      </c>
      <c r="AQ1363" s="312"/>
      <c r="AR1363" s="312">
        <v>280</v>
      </c>
      <c r="AS1363" s="312">
        <v>271.44099999999997</v>
      </c>
      <c r="AT1363" s="312">
        <v>353</v>
      </c>
      <c r="AU1363" s="329">
        <f>VLOOKUP(C1363,[1]world!$A$2:$B$3555,2,FALSE)</f>
        <v>7</v>
      </c>
      <c r="AV1363" s="329">
        <v>388</v>
      </c>
      <c r="AW1363" s="304">
        <v>0.37</v>
      </c>
      <c r="AX1363" s="304">
        <v>197.7</v>
      </c>
      <c r="AY1363" s="304">
        <v>300.2</v>
      </c>
      <c r="AZ1363" s="304">
        <v>695.7</v>
      </c>
      <c r="BA1363" s="304">
        <v>197.7</v>
      </c>
      <c r="BB1363" s="304">
        <v>300.2</v>
      </c>
      <c r="BC1363" s="304">
        <v>695.7</v>
      </c>
      <c r="BD1363" s="304">
        <v>-999</v>
      </c>
      <c r="BE1363" s="304">
        <v>-999</v>
      </c>
      <c r="BF1363" s="304">
        <v>-999</v>
      </c>
      <c r="BG1363" s="304">
        <v>-999</v>
      </c>
      <c r="BH1363" s="304">
        <v>-999</v>
      </c>
      <c r="BI1363" s="304">
        <v>-999</v>
      </c>
      <c r="BJ1363" s="304">
        <v>1</v>
      </c>
      <c r="BK1363" s="304">
        <v>1</v>
      </c>
      <c r="BL1363" s="304">
        <v>1</v>
      </c>
    </row>
    <row r="1364" spans="1:64" ht="15" hidden="1" customHeight="1" x14ac:dyDescent="0.2">
      <c r="A1364" s="304" t="s">
        <v>4922</v>
      </c>
      <c r="B1364" s="304" t="s">
        <v>5965</v>
      </c>
      <c r="C1364" s="304">
        <v>1479</v>
      </c>
      <c r="D1364" s="349" t="s">
        <v>3717</v>
      </c>
      <c r="E1364" s="309">
        <v>57180</v>
      </c>
      <c r="F1364" s="309"/>
      <c r="G1364" s="324">
        <v>37.201999999999998</v>
      </c>
      <c r="H1364" s="324">
        <v>-121.991</v>
      </c>
      <c r="I1364" s="324" t="s">
        <v>226</v>
      </c>
      <c r="J1364" s="368">
        <f>IF(P1364="",#REF!,P1364)</f>
        <v>1070.3399999999999</v>
      </c>
      <c r="K1364" s="331">
        <v>0.11</v>
      </c>
      <c r="L1364" s="304" t="str">
        <f t="shared" si="396"/>
        <v>B</v>
      </c>
      <c r="M1364" s="388">
        <v>1</v>
      </c>
      <c r="N1364" s="304"/>
      <c r="O1364" s="304">
        <v>22.5</v>
      </c>
      <c r="P1364" s="331">
        <v>1070.3399999999999</v>
      </c>
      <c r="Q1364" s="304">
        <v>116</v>
      </c>
      <c r="R1364" s="304" t="s">
        <v>5948</v>
      </c>
      <c r="S1364" s="304"/>
      <c r="T1364" s="304"/>
      <c r="U1364" s="304"/>
      <c r="V1364" s="304"/>
      <c r="W1364" s="304" t="s">
        <v>3683</v>
      </c>
      <c r="X1364" s="304" t="s">
        <v>232</v>
      </c>
      <c r="Y1364" s="366">
        <f t="shared" si="398"/>
        <v>506.6</v>
      </c>
      <c r="Z1364" s="304">
        <v>0.4</v>
      </c>
      <c r="AA1364" s="304"/>
      <c r="AB1364" s="304">
        <v>-999</v>
      </c>
      <c r="AC1364" s="304">
        <v>-999</v>
      </c>
      <c r="AD1364" s="366">
        <v>-999</v>
      </c>
      <c r="AE1364" s="304">
        <v>-999</v>
      </c>
      <c r="AF1364" s="304">
        <v>-999</v>
      </c>
      <c r="AG1364" s="304"/>
      <c r="AH1364" s="304">
        <v>8.7407700000000001E-3</v>
      </c>
      <c r="AI1364" s="312"/>
      <c r="AJ1364" s="332">
        <v>288</v>
      </c>
      <c r="AK1364" s="304">
        <f t="shared" si="397"/>
        <v>270</v>
      </c>
      <c r="AL1364" s="304">
        <f>IF(AH1364&lt;=0.0022,0.2,0.43)</f>
        <v>0.43</v>
      </c>
      <c r="AM1364" s="389">
        <f t="shared" si="399"/>
        <v>782</v>
      </c>
      <c r="AN1364" s="304">
        <v>0.4</v>
      </c>
      <c r="AO1364" s="304"/>
      <c r="AP1364" s="312" t="s">
        <v>2964</v>
      </c>
      <c r="AQ1364" s="312"/>
      <c r="AR1364" s="312">
        <v>782</v>
      </c>
      <c r="AS1364" s="312">
        <v>712.822</v>
      </c>
      <c r="AT1364" s="312"/>
      <c r="AU1364" s="329">
        <f>VLOOKUP(C1364,[1]world!$A$2:$B$3555,2,FALSE)</f>
        <v>3</v>
      </c>
      <c r="AV1364" s="329">
        <v>547</v>
      </c>
      <c r="AW1364" s="304">
        <v>0.37</v>
      </c>
      <c r="AX1364" s="304">
        <v>8.11</v>
      </c>
      <c r="AY1364" s="304">
        <v>213.7</v>
      </c>
      <c r="AZ1364" s="304">
        <v>788.6</v>
      </c>
      <c r="BA1364" s="304">
        <v>8.11</v>
      </c>
      <c r="BB1364" s="304">
        <v>213.7</v>
      </c>
      <c r="BC1364" s="304">
        <v>788.6</v>
      </c>
      <c r="BD1364" s="304">
        <v>-999</v>
      </c>
      <c r="BE1364" s="304">
        <v>-999</v>
      </c>
      <c r="BF1364" s="304">
        <v>-999</v>
      </c>
      <c r="BG1364" s="304">
        <v>-999</v>
      </c>
      <c r="BH1364" s="304">
        <v>-999</v>
      </c>
      <c r="BI1364" s="304">
        <v>-999</v>
      </c>
      <c r="BJ1364" s="304">
        <v>0</v>
      </c>
      <c r="BK1364" s="304">
        <v>1</v>
      </c>
      <c r="BL1364" s="304">
        <v>1</v>
      </c>
    </row>
    <row r="1365" spans="1:64" ht="15" hidden="1" customHeight="1" x14ac:dyDescent="0.2">
      <c r="A1365" s="304" t="s">
        <v>4922</v>
      </c>
      <c r="B1365" s="304" t="s">
        <v>5965</v>
      </c>
      <c r="C1365" s="304">
        <v>1480</v>
      </c>
      <c r="D1365" s="349" t="s">
        <v>3718</v>
      </c>
      <c r="E1365" s="309">
        <v>57563</v>
      </c>
      <c r="F1365" s="309"/>
      <c r="G1365" s="324">
        <v>37.21</v>
      </c>
      <c r="H1365" s="324">
        <v>-121.803</v>
      </c>
      <c r="I1365" s="324" t="s">
        <v>214</v>
      </c>
      <c r="J1365" s="368">
        <f>P1365</f>
        <v>671.77</v>
      </c>
      <c r="K1365" s="331">
        <v>0.1</v>
      </c>
      <c r="L1365" s="304" t="str">
        <f t="shared" si="396"/>
        <v>C</v>
      </c>
      <c r="M1365" s="388">
        <v>0</v>
      </c>
      <c r="N1365" s="304"/>
      <c r="O1365" s="304">
        <v>31.76</v>
      </c>
      <c r="P1365" s="304">
        <v>671.77</v>
      </c>
      <c r="Q1365" s="304">
        <v>2180</v>
      </c>
      <c r="R1365" s="304" t="s">
        <v>5948</v>
      </c>
      <c r="S1365" s="304"/>
      <c r="T1365" s="304"/>
      <c r="U1365" s="304"/>
      <c r="V1365" s="304"/>
      <c r="W1365" s="310" t="s">
        <v>3293</v>
      </c>
      <c r="X1365" s="304" t="s">
        <v>232</v>
      </c>
      <c r="Y1365" s="366">
        <f t="shared" si="398"/>
        <v>506.6</v>
      </c>
      <c r="Z1365" s="304">
        <v>0.4</v>
      </c>
      <c r="AA1365" s="304"/>
      <c r="AB1365" s="304">
        <v>-999</v>
      </c>
      <c r="AC1365" s="304">
        <v>-999</v>
      </c>
      <c r="AD1365" s="366">
        <v>-999</v>
      </c>
      <c r="AE1365" s="304">
        <v>-999</v>
      </c>
      <c r="AF1365" s="304">
        <v>-999</v>
      </c>
      <c r="AG1365" s="304"/>
      <c r="AH1365" s="304">
        <v>2.5371299999999999E-2</v>
      </c>
      <c r="AI1365" s="312"/>
      <c r="AJ1365" s="332">
        <v>390</v>
      </c>
      <c r="AK1365" s="304">
        <f t="shared" si="397"/>
        <v>425</v>
      </c>
      <c r="AL1365" s="304">
        <f>IF(AH1365&lt;=0.0022,0.2,0.43)</f>
        <v>0.43</v>
      </c>
      <c r="AM1365" s="389">
        <f t="shared" si="399"/>
        <v>653</v>
      </c>
      <c r="AN1365" s="304">
        <v>0.4</v>
      </c>
      <c r="AO1365" s="304"/>
      <c r="AP1365" s="312" t="s">
        <v>3148</v>
      </c>
      <c r="AQ1365" s="312"/>
      <c r="AR1365" s="312">
        <v>653</v>
      </c>
      <c r="AS1365" s="312">
        <v>641.55700000000002</v>
      </c>
      <c r="AT1365" s="312"/>
      <c r="AU1365" s="329">
        <f>VLOOKUP(C1365,[1]world!$A$2:$B$3555,2,FALSE)</f>
        <v>3</v>
      </c>
      <c r="AV1365" s="329">
        <v>547</v>
      </c>
      <c r="AW1365" s="304">
        <v>0.37</v>
      </c>
      <c r="AX1365" s="304">
        <v>5.51</v>
      </c>
      <c r="AY1365" s="304">
        <v>273</v>
      </c>
      <c r="AZ1365" s="304">
        <v>870.6</v>
      </c>
      <c r="BA1365" s="304">
        <v>5.51</v>
      </c>
      <c r="BB1365" s="304">
        <v>273</v>
      </c>
      <c r="BC1365" s="304">
        <v>870.6</v>
      </c>
      <c r="BD1365" s="304">
        <v>-999</v>
      </c>
      <c r="BE1365" s="304">
        <v>-999</v>
      </c>
      <c r="BF1365" s="304">
        <v>-999</v>
      </c>
      <c r="BG1365" s="304">
        <v>-999</v>
      </c>
      <c r="BH1365" s="304">
        <v>-999</v>
      </c>
      <c r="BI1365" s="304">
        <v>-999</v>
      </c>
      <c r="BJ1365" s="304">
        <v>3</v>
      </c>
      <c r="BK1365" s="304">
        <v>1</v>
      </c>
      <c r="BL1365" s="304">
        <v>1</v>
      </c>
    </row>
    <row r="1366" spans="1:64" ht="15" hidden="1" customHeight="1" x14ac:dyDescent="0.2">
      <c r="A1366" s="304" t="s">
        <v>4922</v>
      </c>
      <c r="B1366" s="304" t="s">
        <v>5965</v>
      </c>
      <c r="C1366" s="304">
        <v>1481</v>
      </c>
      <c r="D1366" s="349" t="s">
        <v>3761</v>
      </c>
      <c r="E1366" s="309">
        <v>57600</v>
      </c>
      <c r="F1366" s="309"/>
      <c r="G1366" s="324">
        <v>37.329000000000001</v>
      </c>
      <c r="H1366" s="324">
        <v>-121.937</v>
      </c>
      <c r="I1366" s="324" t="s">
        <v>214</v>
      </c>
      <c r="J1366" s="368">
        <f t="shared" ref="J1366:J1369" si="402">EXP(0.35*LN(AM1366)+0.24*LN(Y1366)+0.2*LN(AJ1366)+0.21*LN(AV1366))</f>
        <v>286.98527818586842</v>
      </c>
      <c r="K1366" s="331">
        <f t="shared" ref="K1366:K1369" si="403">SQRT(0.35*AN1366^2+0.24*Z1366^2+0.2*AL1366^2+0.21*AW1366^2)</f>
        <v>0.33046028505707004</v>
      </c>
      <c r="L1366" s="304" t="str">
        <f t="shared" si="396"/>
        <v>D</v>
      </c>
      <c r="M1366" s="388" t="s">
        <v>6092</v>
      </c>
      <c r="N1366" s="304"/>
      <c r="O1366" s="310"/>
      <c r="P1366" s="304"/>
      <c r="Q1366" s="310"/>
      <c r="R1366" s="304"/>
      <c r="S1366" s="304"/>
      <c r="T1366" s="304"/>
      <c r="U1366" s="304"/>
      <c r="V1366" s="304"/>
      <c r="W1366" s="304" t="s">
        <v>225</v>
      </c>
      <c r="X1366" s="304" t="s">
        <v>213</v>
      </c>
      <c r="Y1366" s="366">
        <f t="shared" si="398"/>
        <v>274.5</v>
      </c>
      <c r="Z1366" s="304">
        <v>0.3</v>
      </c>
      <c r="AA1366" s="304"/>
      <c r="AB1366" s="304">
        <v>-999</v>
      </c>
      <c r="AC1366" s="304">
        <v>-999</v>
      </c>
      <c r="AD1366" s="366">
        <v>-999</v>
      </c>
      <c r="AE1366" s="304">
        <v>-999</v>
      </c>
      <c r="AF1366" s="304">
        <v>-999</v>
      </c>
      <c r="AG1366" s="304"/>
      <c r="AH1366" s="304">
        <v>5.7607300000000004E-3</v>
      </c>
      <c r="AI1366" s="385">
        <v>1.804E-2</v>
      </c>
      <c r="AJ1366" s="332">
        <v>261</v>
      </c>
      <c r="AK1366" s="304">
        <f t="shared" si="397"/>
        <v>270</v>
      </c>
      <c r="AL1366" s="363">
        <v>0.43</v>
      </c>
      <c r="AM1366" s="389">
        <f t="shared" si="399"/>
        <v>306</v>
      </c>
      <c r="AN1366" s="363">
        <v>0.25</v>
      </c>
      <c r="AO1366" s="304"/>
      <c r="AP1366" s="312" t="s">
        <v>6113</v>
      </c>
      <c r="AQ1366" s="312"/>
      <c r="AR1366" s="312">
        <v>280</v>
      </c>
      <c r="AS1366" s="312">
        <v>271.44099999999997</v>
      </c>
      <c r="AT1366" s="312">
        <v>306</v>
      </c>
      <c r="AU1366" s="329">
        <f>VLOOKUP(C1366,[1]world!$A$2:$B$3555,2,FALSE)</f>
        <v>12</v>
      </c>
      <c r="AV1366" s="329">
        <v>297</v>
      </c>
      <c r="AW1366" s="304">
        <v>0.37</v>
      </c>
      <c r="AX1366" s="304">
        <v>579</v>
      </c>
      <c r="AY1366" s="304">
        <v>974.8</v>
      </c>
      <c r="AZ1366" s="304">
        <v>974.8</v>
      </c>
      <c r="BA1366" s="304">
        <v>579</v>
      </c>
      <c r="BB1366" s="304">
        <v>974.8</v>
      </c>
      <c r="BC1366" s="304">
        <v>974.8</v>
      </c>
      <c r="BD1366" s="304">
        <v>-999</v>
      </c>
      <c r="BE1366" s="304">
        <v>-999</v>
      </c>
      <c r="BF1366" s="304">
        <v>-999</v>
      </c>
      <c r="BG1366" s="304">
        <v>-999</v>
      </c>
      <c r="BH1366" s="304">
        <v>-999</v>
      </c>
      <c r="BI1366" s="304">
        <v>-999</v>
      </c>
      <c r="BJ1366" s="304">
        <v>1</v>
      </c>
      <c r="BK1366" s="304">
        <v>1</v>
      </c>
      <c r="BL1366" s="304">
        <v>1</v>
      </c>
    </row>
    <row r="1367" spans="1:64" ht="15" hidden="1" customHeight="1" x14ac:dyDescent="0.2">
      <c r="A1367" s="304" t="s">
        <v>4922</v>
      </c>
      <c r="B1367" s="304" t="s">
        <v>5965</v>
      </c>
      <c r="C1367" s="304">
        <v>1482</v>
      </c>
      <c r="D1367" s="349" t="s">
        <v>3771</v>
      </c>
      <c r="E1367" s="309">
        <v>57604</v>
      </c>
      <c r="F1367" s="309"/>
      <c r="G1367" s="324">
        <v>37.353999999999999</v>
      </c>
      <c r="H1367" s="324">
        <v>-121.904</v>
      </c>
      <c r="I1367" s="324" t="s">
        <v>214</v>
      </c>
      <c r="J1367" s="368">
        <f t="shared" si="402"/>
        <v>265.11346757223538</v>
      </c>
      <c r="K1367" s="331">
        <f t="shared" si="403"/>
        <v>0.24141043887951488</v>
      </c>
      <c r="L1367" s="304" t="str">
        <f t="shared" si="396"/>
        <v>D</v>
      </c>
      <c r="M1367" s="388" t="s">
        <v>6092</v>
      </c>
      <c r="N1367" s="304"/>
      <c r="O1367" s="310"/>
      <c r="P1367" s="304"/>
      <c r="Q1367" s="310"/>
      <c r="R1367" s="304"/>
      <c r="S1367" s="304"/>
      <c r="T1367" s="304"/>
      <c r="U1367" s="304"/>
      <c r="V1367" s="304"/>
      <c r="W1367" s="304" t="s">
        <v>225</v>
      </c>
      <c r="X1367" s="304" t="s">
        <v>213</v>
      </c>
      <c r="Y1367" s="366">
        <f t="shared" si="398"/>
        <v>274.5</v>
      </c>
      <c r="Z1367" s="304">
        <v>0.3</v>
      </c>
      <c r="AA1367" s="304"/>
      <c r="AB1367" s="304">
        <v>-999</v>
      </c>
      <c r="AC1367" s="304">
        <v>-999</v>
      </c>
      <c r="AD1367" s="366">
        <v>-999</v>
      </c>
      <c r="AE1367" s="304">
        <v>-999</v>
      </c>
      <c r="AF1367" s="304">
        <v>-999</v>
      </c>
      <c r="AG1367" s="304"/>
      <c r="AH1367" s="304">
        <v>2.1103599999999999E-3</v>
      </c>
      <c r="AI1367" s="385">
        <v>6.5872200000000004E-3</v>
      </c>
      <c r="AJ1367" s="332">
        <v>214</v>
      </c>
      <c r="AK1367" s="304">
        <f t="shared" si="397"/>
        <v>210</v>
      </c>
      <c r="AL1367" s="304">
        <v>0.2</v>
      </c>
      <c r="AM1367" s="389">
        <f t="shared" si="399"/>
        <v>306</v>
      </c>
      <c r="AN1367" s="363">
        <v>0.25</v>
      </c>
      <c r="AO1367" s="304"/>
      <c r="AP1367" s="312" t="s">
        <v>6113</v>
      </c>
      <c r="AQ1367" s="312"/>
      <c r="AR1367" s="312">
        <v>280</v>
      </c>
      <c r="AS1367" s="312">
        <v>271.44099999999997</v>
      </c>
      <c r="AT1367" s="312">
        <v>306</v>
      </c>
      <c r="AU1367" s="329">
        <f>VLOOKUP(C1367,[1]world!$A$2:$B$3555,2,FALSE)</f>
        <v>16</v>
      </c>
      <c r="AV1367" s="329">
        <v>246</v>
      </c>
      <c r="AW1367" s="304">
        <v>0.18</v>
      </c>
      <c r="AX1367" s="304">
        <v>622.9</v>
      </c>
      <c r="AY1367" s="304">
        <v>725.5</v>
      </c>
      <c r="AZ1367" s="304">
        <v>872.1</v>
      </c>
      <c r="BA1367" s="304">
        <v>622.9</v>
      </c>
      <c r="BB1367" s="304">
        <v>725.5</v>
      </c>
      <c r="BC1367" s="304">
        <v>872.1</v>
      </c>
      <c r="BD1367" s="304">
        <v>-999</v>
      </c>
      <c r="BE1367" s="304">
        <v>-999</v>
      </c>
      <c r="BF1367" s="304">
        <v>-999</v>
      </c>
      <c r="BG1367" s="304">
        <v>-999</v>
      </c>
      <c r="BH1367" s="304">
        <v>-999</v>
      </c>
      <c r="BI1367" s="304">
        <v>-999</v>
      </c>
      <c r="BJ1367" s="304">
        <v>1</v>
      </c>
      <c r="BK1367" s="304">
        <v>1</v>
      </c>
      <c r="BL1367" s="304">
        <v>1</v>
      </c>
    </row>
    <row r="1368" spans="1:64" ht="15" hidden="1" customHeight="1" x14ac:dyDescent="0.2">
      <c r="A1368" s="304" t="s">
        <v>4922</v>
      </c>
      <c r="B1368" s="304" t="s">
        <v>5965</v>
      </c>
      <c r="C1368" s="304">
        <v>1483</v>
      </c>
      <c r="D1368" s="349" t="s">
        <v>3797</v>
      </c>
      <c r="E1368" s="309">
        <v>57748</v>
      </c>
      <c r="F1368" s="309"/>
      <c r="G1368" s="324">
        <v>37.42</v>
      </c>
      <c r="H1368" s="324">
        <v>-121.973</v>
      </c>
      <c r="I1368" s="324" t="s">
        <v>214</v>
      </c>
      <c r="J1368" s="368">
        <f t="shared" si="402"/>
        <v>196.2411192550272</v>
      </c>
      <c r="K1368" s="331">
        <f t="shared" si="403"/>
        <v>0.28778290428724218</v>
      </c>
      <c r="L1368" s="304" t="str">
        <f t="shared" si="396"/>
        <v>D</v>
      </c>
      <c r="M1368" s="388" t="s">
        <v>6092</v>
      </c>
      <c r="N1368" s="304"/>
      <c r="O1368" s="310"/>
      <c r="P1368" s="304"/>
      <c r="Q1368" s="310"/>
      <c r="R1368" s="304"/>
      <c r="S1368" s="304"/>
      <c r="T1368" s="304"/>
      <c r="U1368" s="304"/>
      <c r="V1368" s="304"/>
      <c r="W1368" s="304" t="s">
        <v>248</v>
      </c>
      <c r="X1368" s="304" t="s">
        <v>240</v>
      </c>
      <c r="Y1368" s="366">
        <f t="shared" si="398"/>
        <v>181.5</v>
      </c>
      <c r="Z1368" s="304">
        <v>0.2</v>
      </c>
      <c r="AA1368" s="304"/>
      <c r="AB1368" s="304">
        <v>-999</v>
      </c>
      <c r="AC1368" s="304">
        <v>-999</v>
      </c>
      <c r="AD1368" s="366">
        <v>-999</v>
      </c>
      <c r="AE1368" s="304">
        <v>-999</v>
      </c>
      <c r="AF1368" s="304">
        <v>-999</v>
      </c>
      <c r="AG1368" s="304"/>
      <c r="AH1368" s="304">
        <v>3.82146E-3</v>
      </c>
      <c r="AI1368" s="312"/>
      <c r="AJ1368" s="332">
        <v>243</v>
      </c>
      <c r="AK1368" s="304">
        <f t="shared" si="397"/>
        <v>270</v>
      </c>
      <c r="AL1368" s="363">
        <v>0.43</v>
      </c>
      <c r="AM1368" s="389">
        <f t="shared" si="399"/>
        <v>160</v>
      </c>
      <c r="AN1368" s="304">
        <v>0.28999999999999998</v>
      </c>
      <c r="AO1368" s="304"/>
      <c r="AP1368" s="312" t="s">
        <v>3799</v>
      </c>
      <c r="AQ1368" s="312"/>
      <c r="AR1368" s="312">
        <v>160</v>
      </c>
      <c r="AS1368" s="312">
        <v>155.43299999999999</v>
      </c>
      <c r="AT1368" s="312"/>
      <c r="AU1368" s="329">
        <f>VLOOKUP(C1368,[1]world!$A$2:$B$3555,2,FALSE)</f>
        <v>16</v>
      </c>
      <c r="AV1368" s="329">
        <v>246</v>
      </c>
      <c r="AW1368" s="304">
        <v>0.18</v>
      </c>
      <c r="AX1368" s="304">
        <v>490.6</v>
      </c>
      <c r="AY1368" s="304">
        <v>490.6</v>
      </c>
      <c r="AZ1368" s="304">
        <v>842</v>
      </c>
      <c r="BA1368" s="304">
        <v>490.6</v>
      </c>
      <c r="BB1368" s="304">
        <v>490.6</v>
      </c>
      <c r="BC1368" s="304">
        <v>842</v>
      </c>
      <c r="BD1368" s="304">
        <v>-999</v>
      </c>
      <c r="BE1368" s="304">
        <v>-999</v>
      </c>
      <c r="BF1368" s="304">
        <v>-999</v>
      </c>
      <c r="BG1368" s="304">
        <v>-999</v>
      </c>
      <c r="BH1368" s="304">
        <v>-999</v>
      </c>
      <c r="BI1368" s="304">
        <v>-999</v>
      </c>
      <c r="BJ1368" s="304">
        <v>1</v>
      </c>
      <c r="BK1368" s="304">
        <v>1</v>
      </c>
      <c r="BL1368" s="304">
        <v>1</v>
      </c>
    </row>
    <row r="1369" spans="1:64" ht="15" hidden="1" customHeight="1" x14ac:dyDescent="0.2">
      <c r="A1369" s="304" t="s">
        <v>4922</v>
      </c>
      <c r="B1369" s="304" t="s">
        <v>5965</v>
      </c>
      <c r="C1369" s="304">
        <v>1486</v>
      </c>
      <c r="D1369" s="349" t="s">
        <v>3849</v>
      </c>
      <c r="E1369" s="309">
        <v>58233</v>
      </c>
      <c r="F1369" s="309"/>
      <c r="G1369" s="324">
        <v>37.529000000000003</v>
      </c>
      <c r="H1369" s="324">
        <v>-122.361</v>
      </c>
      <c r="I1369" s="324" t="s">
        <v>214</v>
      </c>
      <c r="J1369" s="368">
        <f t="shared" si="402"/>
        <v>524.03013278196784</v>
      </c>
      <c r="K1369" s="331">
        <f t="shared" si="403"/>
        <v>0.40016121751114264</v>
      </c>
      <c r="L1369" s="304" t="str">
        <f t="shared" si="396"/>
        <v>C</v>
      </c>
      <c r="M1369" s="388" t="s">
        <v>6092</v>
      </c>
      <c r="N1369" s="304"/>
      <c r="O1369" s="310"/>
      <c r="P1369" s="304"/>
      <c r="Q1369" s="310"/>
      <c r="R1369" s="304"/>
      <c r="S1369" s="304"/>
      <c r="T1369" s="304"/>
      <c r="U1369" s="304"/>
      <c r="V1369" s="304"/>
      <c r="W1369" s="310" t="s">
        <v>3293</v>
      </c>
      <c r="X1369" s="304" t="s">
        <v>232</v>
      </c>
      <c r="Y1369" s="366">
        <f t="shared" si="398"/>
        <v>506.6</v>
      </c>
      <c r="Z1369" s="304">
        <v>0.4</v>
      </c>
      <c r="AA1369" s="304"/>
      <c r="AB1369" s="304">
        <v>-999</v>
      </c>
      <c r="AC1369" s="304">
        <v>-999</v>
      </c>
      <c r="AD1369" s="366">
        <v>-999</v>
      </c>
      <c r="AE1369" s="304">
        <v>-999</v>
      </c>
      <c r="AF1369" s="304">
        <v>-999</v>
      </c>
      <c r="AG1369" s="304"/>
      <c r="AH1369" s="304">
        <v>3.8351700000000002E-2</v>
      </c>
      <c r="AI1369" s="312"/>
      <c r="AJ1369" s="332">
        <v>443</v>
      </c>
      <c r="AK1369" s="304">
        <f t="shared" si="397"/>
        <v>425</v>
      </c>
      <c r="AL1369" s="363">
        <v>0.43</v>
      </c>
      <c r="AM1369" s="389">
        <f t="shared" si="399"/>
        <v>782</v>
      </c>
      <c r="AN1369" s="304">
        <v>0.4</v>
      </c>
      <c r="AO1369" s="304"/>
      <c r="AP1369" s="312" t="s">
        <v>2964</v>
      </c>
      <c r="AQ1369" s="312"/>
      <c r="AR1369" s="312">
        <v>782</v>
      </c>
      <c r="AS1369" s="312">
        <v>712.822</v>
      </c>
      <c r="AT1369" s="312"/>
      <c r="AU1369" s="329">
        <f>VLOOKUP(C1369,[1]world!$A$2:$B$3555,2,FALSE)</f>
        <v>11</v>
      </c>
      <c r="AV1369" s="329">
        <v>328</v>
      </c>
      <c r="AW1369" s="304">
        <v>0.37</v>
      </c>
      <c r="AX1369" s="304">
        <v>0</v>
      </c>
      <c r="AY1369" s="304">
        <v>301.2</v>
      </c>
      <c r="AZ1369" s="304">
        <v>852.3</v>
      </c>
      <c r="BA1369" s="304">
        <v>0</v>
      </c>
      <c r="BB1369" s="304">
        <v>301.2</v>
      </c>
      <c r="BC1369" s="304">
        <v>852.3</v>
      </c>
      <c r="BD1369" s="304">
        <v>-999</v>
      </c>
      <c r="BE1369" s="304">
        <v>-999</v>
      </c>
      <c r="BF1369" s="304">
        <v>-999</v>
      </c>
      <c r="BG1369" s="304">
        <v>-999</v>
      </c>
      <c r="BH1369" s="304">
        <v>-999</v>
      </c>
      <c r="BI1369" s="304">
        <v>-999</v>
      </c>
      <c r="BJ1369" s="304">
        <v>1</v>
      </c>
      <c r="BK1369" s="304">
        <v>1</v>
      </c>
      <c r="BL1369" s="304">
        <v>1</v>
      </c>
    </row>
    <row r="1370" spans="1:64" ht="15" hidden="1" customHeight="1" x14ac:dyDescent="0.2">
      <c r="A1370" s="304" t="s">
        <v>4922</v>
      </c>
      <c r="B1370" s="304" t="s">
        <v>5965</v>
      </c>
      <c r="C1370" s="304">
        <v>1487</v>
      </c>
      <c r="D1370" s="349" t="s">
        <v>3980</v>
      </c>
      <c r="E1370" s="309">
        <v>58472</v>
      </c>
      <c r="F1370" s="309"/>
      <c r="G1370" s="324">
        <v>37.813000000000002</v>
      </c>
      <c r="H1370" s="324">
        <v>-122.31399999999999</v>
      </c>
      <c r="I1370" s="324" t="s">
        <v>214</v>
      </c>
      <c r="J1370" s="368">
        <f>P1370</f>
        <v>248.62</v>
      </c>
      <c r="K1370" s="331">
        <v>0.1</v>
      </c>
      <c r="L1370" s="304" t="str">
        <f t="shared" si="396"/>
        <v>D</v>
      </c>
      <c r="M1370" s="388">
        <v>0</v>
      </c>
      <c r="N1370" s="304"/>
      <c r="O1370" s="304">
        <v>155</v>
      </c>
      <c r="P1370" s="304">
        <v>248.62</v>
      </c>
      <c r="Q1370" s="304">
        <v>190</v>
      </c>
      <c r="R1370" s="304" t="s">
        <v>5948</v>
      </c>
      <c r="S1370" s="304"/>
      <c r="T1370" s="304"/>
      <c r="U1370" s="304"/>
      <c r="V1370" s="304"/>
      <c r="W1370" s="310" t="s">
        <v>273</v>
      </c>
      <c r="X1370" s="304" t="s">
        <v>213</v>
      </c>
      <c r="Y1370" s="366">
        <f t="shared" si="398"/>
        <v>274.5</v>
      </c>
      <c r="Z1370" s="304">
        <v>0.3</v>
      </c>
      <c r="AA1370" s="304"/>
      <c r="AB1370" s="304">
        <v>-999</v>
      </c>
      <c r="AC1370" s="304">
        <v>-999</v>
      </c>
      <c r="AD1370" s="366">
        <v>-999</v>
      </c>
      <c r="AE1370" s="304">
        <v>-999</v>
      </c>
      <c r="AF1370" s="304">
        <v>-999</v>
      </c>
      <c r="AG1370" s="304"/>
      <c r="AH1370" s="304">
        <v>6.8224599999999996E-4</v>
      </c>
      <c r="AI1370" s="312"/>
      <c r="AJ1370" s="332">
        <v>187</v>
      </c>
      <c r="AK1370" s="304">
        <f t="shared" si="397"/>
        <v>210</v>
      </c>
      <c r="AL1370" s="304">
        <f>IF(AH1370&lt;=0.0022,0.2,0.43)</f>
        <v>0.2</v>
      </c>
      <c r="AM1370" s="389">
        <f t="shared" si="399"/>
        <v>217</v>
      </c>
      <c r="AN1370" s="304">
        <v>0.28999999999999998</v>
      </c>
      <c r="AO1370" s="304"/>
      <c r="AP1370" s="312" t="s">
        <v>4981</v>
      </c>
      <c r="AQ1370" s="312"/>
      <c r="AR1370" s="312">
        <v>217</v>
      </c>
      <c r="AS1370" s="312">
        <v>202.45</v>
      </c>
      <c r="AT1370" s="312"/>
      <c r="AU1370" s="329">
        <f>VLOOKUP(C1370,[1]world!$A$2:$B$3555,2,FALSE)</f>
        <v>16</v>
      </c>
      <c r="AV1370" s="329">
        <v>246</v>
      </c>
      <c r="AW1370" s="304">
        <v>0.18</v>
      </c>
      <c r="AX1370" s="304">
        <v>168.4</v>
      </c>
      <c r="AY1370" s="304">
        <v>270.89999999999998</v>
      </c>
      <c r="AZ1370" s="304">
        <v>842</v>
      </c>
      <c r="BA1370" s="304">
        <v>168.4</v>
      </c>
      <c r="BB1370" s="304">
        <v>270.89999999999998</v>
      </c>
      <c r="BC1370" s="304">
        <v>842</v>
      </c>
      <c r="BD1370" s="304">
        <v>-999</v>
      </c>
      <c r="BE1370" s="304">
        <v>-999</v>
      </c>
      <c r="BF1370" s="304">
        <v>-999</v>
      </c>
      <c r="BG1370" s="304">
        <v>-999</v>
      </c>
      <c r="BH1370" s="304">
        <v>-999</v>
      </c>
      <c r="BI1370" s="304">
        <v>-999</v>
      </c>
      <c r="BJ1370" s="304">
        <v>1</v>
      </c>
      <c r="BK1370" s="304">
        <v>1</v>
      </c>
      <c r="BL1370" s="304">
        <v>1</v>
      </c>
    </row>
    <row r="1371" spans="1:64" ht="15" hidden="1" customHeight="1" x14ac:dyDescent="0.2">
      <c r="A1371" s="304" t="s">
        <v>4922</v>
      </c>
      <c r="B1371" s="304" t="s">
        <v>5965</v>
      </c>
      <c r="C1371" s="304">
        <v>1488</v>
      </c>
      <c r="D1371" s="349" t="s">
        <v>3839</v>
      </c>
      <c r="E1371" s="309">
        <v>58664</v>
      </c>
      <c r="F1371" s="309"/>
      <c r="G1371" s="324">
        <v>37.491999999999997</v>
      </c>
      <c r="H1371" s="324">
        <v>-122.136</v>
      </c>
      <c r="I1371" s="324" t="s">
        <v>214</v>
      </c>
      <c r="J1371" s="368">
        <f t="shared" ref="J1371:J1372" si="404">EXP(0.35*LN(AM1371)+0.24*LN(Y1371)+0.2*LN(AJ1371)+0.21*LN(AV1371))</f>
        <v>204.10001242311392</v>
      </c>
      <c r="K1371" s="331">
        <f t="shared" ref="K1371:K1372" si="405">SQRT(0.35*AN1371^2+0.24*Z1371^2+0.2*AL1371^2+0.21*AW1371^2)</f>
        <v>0.25659111442136884</v>
      </c>
      <c r="L1371" s="304" t="str">
        <f t="shared" si="396"/>
        <v>D</v>
      </c>
      <c r="M1371" s="388" t="s">
        <v>6092</v>
      </c>
      <c r="N1371" s="304"/>
      <c r="O1371" s="310"/>
      <c r="P1371" s="304"/>
      <c r="Q1371" s="310"/>
      <c r="R1371" s="304"/>
      <c r="S1371" s="304"/>
      <c r="T1371" s="304"/>
      <c r="U1371" s="304"/>
      <c r="V1371" s="304"/>
      <c r="W1371" s="310" t="s">
        <v>225</v>
      </c>
      <c r="X1371" s="304" t="s">
        <v>213</v>
      </c>
      <c r="Y1371" s="366">
        <f t="shared" si="398"/>
        <v>274.5</v>
      </c>
      <c r="Z1371" s="304">
        <v>0.3</v>
      </c>
      <c r="AA1371" s="304"/>
      <c r="AB1371" s="304">
        <v>-999</v>
      </c>
      <c r="AC1371" s="304">
        <v>-999</v>
      </c>
      <c r="AD1371" s="366">
        <v>-999</v>
      </c>
      <c r="AE1371" s="304">
        <v>-999</v>
      </c>
      <c r="AF1371" s="304">
        <v>-999</v>
      </c>
      <c r="AG1371" s="304"/>
      <c r="AH1371" s="304">
        <v>1.0000000000000001E-5</v>
      </c>
      <c r="AI1371" s="312"/>
      <c r="AJ1371" s="332">
        <v>180</v>
      </c>
      <c r="AK1371" s="304">
        <f t="shared" si="397"/>
        <v>180</v>
      </c>
      <c r="AL1371" s="304">
        <v>0.2</v>
      </c>
      <c r="AM1371" s="389">
        <f t="shared" si="399"/>
        <v>160</v>
      </c>
      <c r="AN1371" s="304">
        <v>0.28999999999999998</v>
      </c>
      <c r="AO1371" s="304"/>
      <c r="AP1371" s="312" t="s">
        <v>3799</v>
      </c>
      <c r="AQ1371" s="312"/>
      <c r="AR1371" s="312">
        <v>160</v>
      </c>
      <c r="AS1371" s="331"/>
      <c r="AT1371" s="312"/>
      <c r="AU1371" s="329">
        <f>VLOOKUP(C1371,[1]world!$A$2:$B$3555,2,FALSE)</f>
        <v>16</v>
      </c>
      <c r="AV1371" s="329">
        <v>246</v>
      </c>
      <c r="AW1371" s="304">
        <v>0.18</v>
      </c>
      <c r="AX1371" s="304">
        <v>190.4</v>
      </c>
      <c r="AY1371" s="304">
        <v>263.60000000000002</v>
      </c>
      <c r="AZ1371" s="304">
        <v>841.9</v>
      </c>
      <c r="BA1371" s="304">
        <v>190.4</v>
      </c>
      <c r="BB1371" s="304">
        <v>263.60000000000002</v>
      </c>
      <c r="BC1371" s="304">
        <v>841.9</v>
      </c>
      <c r="BD1371" s="304">
        <v>-999</v>
      </c>
      <c r="BE1371" s="304">
        <v>-999</v>
      </c>
      <c r="BF1371" s="304">
        <v>-999</v>
      </c>
      <c r="BG1371" s="304">
        <v>-999</v>
      </c>
      <c r="BH1371" s="304">
        <v>-999</v>
      </c>
      <c r="BI1371" s="304">
        <v>-999</v>
      </c>
      <c r="BJ1371" s="304">
        <v>1</v>
      </c>
      <c r="BK1371" s="304">
        <v>1</v>
      </c>
      <c r="BL1371" s="304">
        <v>1</v>
      </c>
    </row>
    <row r="1372" spans="1:64" ht="15" hidden="1" customHeight="1" x14ac:dyDescent="0.2">
      <c r="A1372" s="304" t="s">
        <v>4922</v>
      </c>
      <c r="B1372" s="304" t="s">
        <v>5965</v>
      </c>
      <c r="C1372" s="304">
        <v>1490</v>
      </c>
      <c r="D1372" s="349" t="s">
        <v>4024</v>
      </c>
      <c r="E1372" s="309">
        <v>68003</v>
      </c>
      <c r="F1372" s="309"/>
      <c r="G1372" s="324">
        <v>38.042999999999999</v>
      </c>
      <c r="H1372" s="324">
        <v>-122.797</v>
      </c>
      <c r="I1372" s="324" t="s">
        <v>214</v>
      </c>
      <c r="J1372" s="368">
        <f t="shared" si="404"/>
        <v>424.44971108937028</v>
      </c>
      <c r="K1372" s="331">
        <f t="shared" si="405"/>
        <v>0.33046028505707004</v>
      </c>
      <c r="L1372" s="304" t="str">
        <f t="shared" si="396"/>
        <v>C</v>
      </c>
      <c r="M1372" s="388" t="s">
        <v>6092</v>
      </c>
      <c r="N1372" s="304"/>
      <c r="O1372" s="310"/>
      <c r="P1372" s="304"/>
      <c r="Q1372" s="310"/>
      <c r="R1372" s="304"/>
      <c r="S1372" s="304"/>
      <c r="T1372" s="304"/>
      <c r="U1372" s="304"/>
      <c r="V1372" s="304"/>
      <c r="W1372" s="304" t="s">
        <v>235</v>
      </c>
      <c r="X1372" s="304" t="s">
        <v>205</v>
      </c>
      <c r="Y1372" s="366">
        <f t="shared" si="398"/>
        <v>424.8</v>
      </c>
      <c r="Z1372" s="304">
        <v>0.3</v>
      </c>
      <c r="AA1372" s="304"/>
      <c r="AB1372" s="304">
        <v>-999</v>
      </c>
      <c r="AC1372" s="304">
        <v>-999</v>
      </c>
      <c r="AD1372" s="366">
        <v>-999</v>
      </c>
      <c r="AE1372" s="304">
        <v>-999</v>
      </c>
      <c r="AF1372" s="304">
        <v>-999</v>
      </c>
      <c r="AG1372" s="304"/>
      <c r="AH1372" s="304">
        <v>1.22802E-2</v>
      </c>
      <c r="AI1372" s="385">
        <v>0.117589</v>
      </c>
      <c r="AJ1372" s="332">
        <v>474</v>
      </c>
      <c r="AK1372" s="304">
        <f t="shared" si="397"/>
        <v>425</v>
      </c>
      <c r="AL1372" s="363">
        <v>0.43</v>
      </c>
      <c r="AM1372" s="389">
        <f t="shared" si="399"/>
        <v>353</v>
      </c>
      <c r="AN1372" s="363">
        <v>0.25</v>
      </c>
      <c r="AO1372" s="304"/>
      <c r="AP1372" s="312" t="s">
        <v>4980</v>
      </c>
      <c r="AQ1372" s="312"/>
      <c r="AR1372" s="312">
        <v>349</v>
      </c>
      <c r="AS1372" s="312">
        <v>338.53899999999999</v>
      </c>
      <c r="AT1372" s="312">
        <v>353</v>
      </c>
      <c r="AU1372" s="329">
        <f>VLOOKUP(C1372,[1]world!$A$2:$B$3555,2,FALSE)</f>
        <v>1</v>
      </c>
      <c r="AV1372" s="329">
        <v>519</v>
      </c>
      <c r="AW1372" s="304">
        <v>0.37</v>
      </c>
      <c r="AX1372" s="304">
        <v>0</v>
      </c>
      <c r="AY1372" s="304">
        <v>300.5</v>
      </c>
      <c r="AZ1372" s="304">
        <v>872.2</v>
      </c>
      <c r="BA1372" s="304">
        <v>0</v>
      </c>
      <c r="BB1372" s="304">
        <v>300.5</v>
      </c>
      <c r="BC1372" s="304">
        <v>872.2</v>
      </c>
      <c r="BD1372" s="304">
        <v>-999</v>
      </c>
      <c r="BE1372" s="304">
        <v>-999</v>
      </c>
      <c r="BF1372" s="304">
        <v>-999</v>
      </c>
      <c r="BG1372" s="304">
        <v>-999</v>
      </c>
      <c r="BH1372" s="304">
        <v>-999</v>
      </c>
      <c r="BI1372" s="304">
        <v>-999</v>
      </c>
      <c r="BJ1372" s="304">
        <v>1</v>
      </c>
      <c r="BK1372" s="304">
        <v>1</v>
      </c>
      <c r="BL1372" s="304">
        <v>1</v>
      </c>
    </row>
    <row r="1373" spans="1:64" ht="15" hidden="1" customHeight="1" x14ac:dyDescent="0.2">
      <c r="A1373" s="304" t="s">
        <v>4922</v>
      </c>
      <c r="B1373" s="304" t="s">
        <v>5969</v>
      </c>
      <c r="C1373" s="304">
        <v>1493</v>
      </c>
      <c r="D1373" s="349" t="s">
        <v>3331</v>
      </c>
      <c r="E1373" s="309">
        <v>-999</v>
      </c>
      <c r="F1373" s="309"/>
      <c r="G1373" s="324">
        <v>36.11</v>
      </c>
      <c r="H1373" s="324">
        <v>51.31</v>
      </c>
      <c r="I1373" s="324" t="s">
        <v>232</v>
      </c>
      <c r="J1373" s="368">
        <f>GEOMEAN(Y1373,AV1373,AK1373)</f>
        <v>476.62238220199526</v>
      </c>
      <c r="K1373" s="331">
        <f t="shared" ref="K1373:K1374" si="406">GEOMEAN(AA1373,AL1373,AW1373)</f>
        <v>0.38547027482550061</v>
      </c>
      <c r="L1373" s="304" t="str">
        <f t="shared" si="396"/>
        <v>C</v>
      </c>
      <c r="M1373" s="388" t="s">
        <v>6089</v>
      </c>
      <c r="N1373" s="304"/>
      <c r="O1373" s="310"/>
      <c r="P1373" s="304"/>
      <c r="Q1373" s="310"/>
      <c r="R1373" s="304"/>
      <c r="S1373" s="304"/>
      <c r="T1373" s="304"/>
      <c r="U1373" s="304"/>
      <c r="V1373" s="304"/>
      <c r="W1373" s="310" t="s">
        <v>505</v>
      </c>
      <c r="X1373" s="304" t="s">
        <v>213</v>
      </c>
      <c r="Y1373" s="366">
        <f t="shared" si="398"/>
        <v>274.5</v>
      </c>
      <c r="Z1373" s="304"/>
      <c r="AA1373" s="331">
        <v>0.36</v>
      </c>
      <c r="AB1373" s="304">
        <v>-999</v>
      </c>
      <c r="AC1373" s="304">
        <v>-999</v>
      </c>
      <c r="AD1373" s="366">
        <v>-999</v>
      </c>
      <c r="AE1373" s="304">
        <v>-999</v>
      </c>
      <c r="AF1373" s="304">
        <v>-999</v>
      </c>
      <c r="AG1373" s="304"/>
      <c r="AH1373" s="304">
        <v>0.21601000000000001</v>
      </c>
      <c r="AI1373" s="312"/>
      <c r="AJ1373" s="332">
        <v>760</v>
      </c>
      <c r="AK1373" s="304">
        <f t="shared" si="397"/>
        <v>760</v>
      </c>
      <c r="AL1373" s="363">
        <v>0.43</v>
      </c>
      <c r="AM1373" s="389" t="str">
        <f t="shared" si="399"/>
        <v/>
      </c>
      <c r="AN1373" s="304"/>
      <c r="AO1373" s="304"/>
      <c r="AP1373" s="312"/>
      <c r="AQ1373" s="312"/>
      <c r="AR1373" s="312"/>
      <c r="AS1373" s="331"/>
      <c r="AT1373" s="312"/>
      <c r="AU1373" s="329">
        <f>VLOOKUP(C1373,[1]world!$A$2:$B$3555,2,FALSE)</f>
        <v>1</v>
      </c>
      <c r="AV1373" s="329">
        <v>519</v>
      </c>
      <c r="AW1373" s="304">
        <v>0.37</v>
      </c>
      <c r="AX1373" s="304">
        <v>-999</v>
      </c>
      <c r="AY1373" s="304">
        <v>-999</v>
      </c>
      <c r="AZ1373" s="304">
        <v>-999</v>
      </c>
      <c r="BA1373" s="304">
        <v>-999</v>
      </c>
      <c r="BB1373" s="304">
        <v>-999</v>
      </c>
      <c r="BC1373" s="304">
        <v>-999</v>
      </c>
      <c r="BD1373" s="304">
        <v>-999</v>
      </c>
      <c r="BE1373" s="304">
        <v>-999</v>
      </c>
      <c r="BF1373" s="304">
        <v>-999</v>
      </c>
      <c r="BG1373" s="304">
        <v>-999</v>
      </c>
      <c r="BH1373" s="304">
        <v>-999</v>
      </c>
      <c r="BI1373" s="304">
        <v>-999</v>
      </c>
      <c r="BJ1373" s="304" t="s">
        <v>4954</v>
      </c>
      <c r="BK1373" s="304" t="s">
        <v>4954</v>
      </c>
      <c r="BL1373" s="304" t="s">
        <v>4954</v>
      </c>
    </row>
    <row r="1374" spans="1:64" ht="15" hidden="1" customHeight="1" x14ac:dyDescent="0.2">
      <c r="A1374" s="304" t="s">
        <v>4922</v>
      </c>
      <c r="B1374" s="304" t="s">
        <v>5973</v>
      </c>
      <c r="C1374" s="304">
        <v>1494</v>
      </c>
      <c r="D1374" s="349" t="s">
        <v>4594</v>
      </c>
      <c r="E1374" s="309">
        <v>2708</v>
      </c>
      <c r="F1374" s="309"/>
      <c r="G1374" s="324">
        <v>58.381999999999998</v>
      </c>
      <c r="H1374" s="324">
        <v>-134.642</v>
      </c>
      <c r="I1374" s="324" t="s">
        <v>206</v>
      </c>
      <c r="J1374" s="368">
        <f>GEOMEAN(Y1374,AV1374,AK1374)</f>
        <v>477.81887128468151</v>
      </c>
      <c r="K1374" s="331">
        <f t="shared" si="406"/>
        <v>0.41523526603009125</v>
      </c>
      <c r="L1374" s="304" t="str">
        <f t="shared" si="396"/>
        <v>C</v>
      </c>
      <c r="M1374" s="388" t="s">
        <v>6089</v>
      </c>
      <c r="N1374" s="304"/>
      <c r="O1374" s="310"/>
      <c r="P1374" s="304"/>
      <c r="Q1374" s="310"/>
      <c r="R1374" s="304"/>
      <c r="S1374" s="304"/>
      <c r="T1374" s="304"/>
      <c r="U1374" s="304"/>
      <c r="V1374" s="304"/>
      <c r="W1374" s="310" t="s">
        <v>4595</v>
      </c>
      <c r="X1374" s="304" t="s">
        <v>232</v>
      </c>
      <c r="Y1374" s="366">
        <f t="shared" si="398"/>
        <v>506.6</v>
      </c>
      <c r="Z1374" s="304"/>
      <c r="AA1374" s="304">
        <v>0.45</v>
      </c>
      <c r="AB1374" s="304">
        <v>-999</v>
      </c>
      <c r="AC1374" s="304">
        <v>-999</v>
      </c>
      <c r="AD1374" s="366">
        <v>-999</v>
      </c>
      <c r="AE1374" s="304">
        <v>-999</v>
      </c>
      <c r="AF1374" s="304">
        <v>-999</v>
      </c>
      <c r="AG1374" s="304"/>
      <c r="AH1374" s="304">
        <v>7.4878299999999995E-2</v>
      </c>
      <c r="AI1374" s="312"/>
      <c r="AJ1374" s="332">
        <v>555</v>
      </c>
      <c r="AK1374" s="304">
        <f t="shared" si="397"/>
        <v>555</v>
      </c>
      <c r="AL1374" s="363">
        <v>0.43</v>
      </c>
      <c r="AM1374" s="389" t="str">
        <f t="shared" si="399"/>
        <v/>
      </c>
      <c r="AN1374" s="304"/>
      <c r="AO1374" s="304">
        <v>0.45</v>
      </c>
      <c r="AP1374" s="312"/>
      <c r="AQ1374" s="312" t="s">
        <v>4596</v>
      </c>
      <c r="AR1374" s="312"/>
      <c r="AS1374" s="331"/>
      <c r="AT1374" s="312"/>
      <c r="AU1374" s="329">
        <f>VLOOKUP(C1374,[1]world!$A$2:$B$3555,2,FALSE)</f>
        <v>7</v>
      </c>
      <c r="AV1374" s="329">
        <v>388</v>
      </c>
      <c r="AW1374" s="304">
        <v>0.37</v>
      </c>
      <c r="AX1374" s="304">
        <v>-999</v>
      </c>
      <c r="AY1374" s="304">
        <v>-999</v>
      </c>
      <c r="AZ1374" s="304">
        <v>-999</v>
      </c>
      <c r="BA1374" s="304">
        <v>-999</v>
      </c>
      <c r="BB1374" s="304">
        <v>-999</v>
      </c>
      <c r="BC1374" s="304">
        <v>-999</v>
      </c>
      <c r="BD1374" s="304">
        <v>-999</v>
      </c>
      <c r="BE1374" s="304">
        <v>-999</v>
      </c>
      <c r="BF1374" s="304">
        <v>-999</v>
      </c>
      <c r="BG1374" s="304">
        <v>-999</v>
      </c>
      <c r="BH1374" s="304">
        <v>-999</v>
      </c>
      <c r="BI1374" s="304">
        <v>-999</v>
      </c>
      <c r="BJ1374" s="304" t="s">
        <v>4954</v>
      </c>
      <c r="BK1374" s="304" t="s">
        <v>4954</v>
      </c>
      <c r="BL1374" s="304" t="s">
        <v>4954</v>
      </c>
    </row>
    <row r="1375" spans="1:64" ht="15" hidden="1" customHeight="1" x14ac:dyDescent="0.2">
      <c r="A1375" s="304" t="s">
        <v>4922</v>
      </c>
      <c r="B1375" s="304" t="s">
        <v>5969</v>
      </c>
      <c r="C1375" s="304">
        <v>1495</v>
      </c>
      <c r="D1375" s="349" t="s">
        <v>3601</v>
      </c>
      <c r="E1375" s="309">
        <v>-999</v>
      </c>
      <c r="F1375" s="309"/>
      <c r="G1375" s="324">
        <v>36.92</v>
      </c>
      <c r="H1375" s="324">
        <v>48.95</v>
      </c>
      <c r="I1375" s="324" t="s">
        <v>214</v>
      </c>
      <c r="J1375" s="368">
        <f>P1375</f>
        <v>723.95</v>
      </c>
      <c r="K1375" s="331">
        <v>0.11</v>
      </c>
      <c r="L1375" s="304" t="str">
        <f t="shared" si="396"/>
        <v>C</v>
      </c>
      <c r="M1375" s="388">
        <v>1</v>
      </c>
      <c r="N1375" s="304"/>
      <c r="O1375" s="304">
        <v>28</v>
      </c>
      <c r="P1375" s="331">
        <v>723.95</v>
      </c>
      <c r="Q1375" s="304">
        <v>2183</v>
      </c>
      <c r="R1375" s="304" t="s">
        <v>5948</v>
      </c>
      <c r="S1375" s="304"/>
      <c r="T1375" s="304"/>
      <c r="U1375" s="304"/>
      <c r="V1375" s="304"/>
      <c r="W1375" s="310" t="s">
        <v>225</v>
      </c>
      <c r="X1375" s="304" t="s">
        <v>213</v>
      </c>
      <c r="Y1375" s="366">
        <f t="shared" si="398"/>
        <v>274.5</v>
      </c>
      <c r="Z1375" s="304"/>
      <c r="AA1375" s="304"/>
      <c r="AB1375" s="304">
        <v>-999</v>
      </c>
      <c r="AC1375" s="304">
        <v>-999</v>
      </c>
      <c r="AD1375" s="366">
        <v>-999</v>
      </c>
      <c r="AE1375" s="304">
        <v>-999</v>
      </c>
      <c r="AF1375" s="304">
        <v>-999</v>
      </c>
      <c r="AG1375" s="304"/>
      <c r="AH1375" s="304">
        <v>4.70538E-2</v>
      </c>
      <c r="AI1375" s="312"/>
      <c r="AJ1375" s="332">
        <v>478</v>
      </c>
      <c r="AK1375" s="304">
        <f t="shared" si="397"/>
        <v>425</v>
      </c>
      <c r="AL1375" s="304">
        <f>IF(AH1375&lt;=0.0022,0.2,0.43)</f>
        <v>0.43</v>
      </c>
      <c r="AM1375" s="389" t="str">
        <f t="shared" si="399"/>
        <v/>
      </c>
      <c r="AN1375" s="304"/>
      <c r="AO1375" s="304"/>
      <c r="AP1375" s="312"/>
      <c r="AQ1375" s="312"/>
      <c r="AR1375" s="312"/>
      <c r="AS1375" s="331"/>
      <c r="AT1375" s="312"/>
      <c r="AU1375" s="329">
        <f>VLOOKUP(C1375,[1]world!$A$2:$B$3555,2,FALSE)</f>
        <v>4</v>
      </c>
      <c r="AV1375" s="329">
        <v>459</v>
      </c>
      <c r="AW1375" s="304">
        <v>0.37</v>
      </c>
      <c r="AX1375" s="304">
        <v>8</v>
      </c>
      <c r="AY1375" s="304">
        <v>-999</v>
      </c>
      <c r="AZ1375" s="304">
        <v>-999</v>
      </c>
      <c r="BA1375" s="304">
        <v>8</v>
      </c>
      <c r="BB1375" s="304">
        <v>-999</v>
      </c>
      <c r="BC1375" s="304">
        <v>-999</v>
      </c>
      <c r="BD1375" s="304">
        <v>8</v>
      </c>
      <c r="BE1375" s="304">
        <v>8</v>
      </c>
      <c r="BF1375" s="304">
        <v>-999</v>
      </c>
      <c r="BG1375" s="304">
        <v>-999</v>
      </c>
      <c r="BH1375" s="304">
        <v>-999</v>
      </c>
      <c r="BI1375" s="304">
        <v>-999</v>
      </c>
      <c r="BJ1375" s="304">
        <v>0</v>
      </c>
      <c r="BK1375" s="304" t="s">
        <v>4954</v>
      </c>
      <c r="BL1375" s="304" t="s">
        <v>4954</v>
      </c>
    </row>
    <row r="1376" spans="1:64" ht="15" hidden="1" customHeight="1" x14ac:dyDescent="0.2">
      <c r="A1376" s="304" t="s">
        <v>4922</v>
      </c>
      <c r="B1376" s="304" t="s">
        <v>5969</v>
      </c>
      <c r="C1376" s="304">
        <v>1496</v>
      </c>
      <c r="D1376" s="349" t="s">
        <v>3351</v>
      </c>
      <c r="E1376" s="309">
        <v>-999</v>
      </c>
      <c r="F1376" s="309"/>
      <c r="G1376" s="324">
        <v>36.15</v>
      </c>
      <c r="H1376" s="324">
        <v>49.22</v>
      </c>
      <c r="I1376" s="324" t="s">
        <v>214</v>
      </c>
      <c r="J1376" s="368">
        <f>GEOMEAN(Y1376,AV1376,AK1376)</f>
        <v>302.63970506618233</v>
      </c>
      <c r="K1376" s="331">
        <f>GEOMEAN(AA1376,AL1376,AW1376)</f>
        <v>0.38547027482550061</v>
      </c>
      <c r="L1376" s="304" t="str">
        <f t="shared" si="396"/>
        <v>D</v>
      </c>
      <c r="M1376" s="388" t="s">
        <v>6089</v>
      </c>
      <c r="N1376" s="304"/>
      <c r="O1376" s="310"/>
      <c r="P1376" s="304"/>
      <c r="Q1376" s="310"/>
      <c r="R1376" s="304"/>
      <c r="S1376" s="304"/>
      <c r="T1376" s="304"/>
      <c r="U1376" s="304"/>
      <c r="V1376" s="304"/>
      <c r="W1376" s="310" t="s">
        <v>225</v>
      </c>
      <c r="X1376" s="304" t="s">
        <v>213</v>
      </c>
      <c r="Y1376" s="366">
        <f t="shared" si="398"/>
        <v>274.5</v>
      </c>
      <c r="Z1376" s="304"/>
      <c r="AA1376" s="331">
        <v>0.36</v>
      </c>
      <c r="AB1376" s="304">
        <v>-999</v>
      </c>
      <c r="AC1376" s="304">
        <v>-999</v>
      </c>
      <c r="AD1376" s="366">
        <v>-999</v>
      </c>
      <c r="AE1376" s="304">
        <v>-999</v>
      </c>
      <c r="AF1376" s="304">
        <v>-999</v>
      </c>
      <c r="AG1376" s="304"/>
      <c r="AH1376" s="304">
        <v>7.3428800000000004E-3</v>
      </c>
      <c r="AI1376" s="312"/>
      <c r="AJ1376" s="332">
        <v>275</v>
      </c>
      <c r="AK1376" s="304">
        <f t="shared" si="397"/>
        <v>270</v>
      </c>
      <c r="AL1376" s="363">
        <v>0.43</v>
      </c>
      <c r="AM1376" s="389" t="str">
        <f t="shared" si="399"/>
        <v/>
      </c>
      <c r="AN1376" s="304"/>
      <c r="AO1376" s="304"/>
      <c r="AP1376" s="312"/>
      <c r="AQ1376" s="312"/>
      <c r="AR1376" s="312"/>
      <c r="AS1376" s="331"/>
      <c r="AT1376" s="312"/>
      <c r="AU1376" s="329">
        <f>VLOOKUP(C1376,[1]world!$A$2:$B$3555,2,FALSE)</f>
        <v>8</v>
      </c>
      <c r="AV1376" s="329">
        <v>374</v>
      </c>
      <c r="AW1376" s="304">
        <v>0.37</v>
      </c>
      <c r="AX1376" s="304">
        <v>-999</v>
      </c>
      <c r="AY1376" s="304">
        <v>-999</v>
      </c>
      <c r="AZ1376" s="304">
        <v>-999</v>
      </c>
      <c r="BA1376" s="304">
        <v>-999</v>
      </c>
      <c r="BB1376" s="304">
        <v>-999</v>
      </c>
      <c r="BC1376" s="304">
        <v>-999</v>
      </c>
      <c r="BD1376" s="304">
        <v>-999</v>
      </c>
      <c r="BE1376" s="304">
        <v>-999</v>
      </c>
      <c r="BF1376" s="304">
        <v>-999</v>
      </c>
      <c r="BG1376" s="304">
        <v>-999</v>
      </c>
      <c r="BH1376" s="304">
        <v>-999</v>
      </c>
      <c r="BI1376" s="304">
        <v>-999</v>
      </c>
      <c r="BJ1376" s="304" t="s">
        <v>4954</v>
      </c>
      <c r="BK1376" s="304" t="s">
        <v>4954</v>
      </c>
      <c r="BL1376" s="304" t="s">
        <v>4954</v>
      </c>
    </row>
    <row r="1377" spans="1:64" ht="15" hidden="1" customHeight="1" x14ac:dyDescent="0.2">
      <c r="A1377" s="304" t="s">
        <v>4922</v>
      </c>
      <c r="B1377" s="304" t="s">
        <v>5968</v>
      </c>
      <c r="C1377" s="304">
        <v>1497</v>
      </c>
      <c r="D1377" s="349" t="s">
        <v>441</v>
      </c>
      <c r="E1377" s="309">
        <v>-999</v>
      </c>
      <c r="F1377" s="309"/>
      <c r="G1377" s="324">
        <v>23.644300000000001</v>
      </c>
      <c r="H1377" s="324">
        <v>120.47580000000001</v>
      </c>
      <c r="I1377" s="324" t="s">
        <v>214</v>
      </c>
      <c r="J1377" s="368">
        <f>P1377</f>
        <v>204.71</v>
      </c>
      <c r="K1377" s="331">
        <v>0.1</v>
      </c>
      <c r="L1377" s="304" t="str">
        <f t="shared" si="396"/>
        <v>D</v>
      </c>
      <c r="M1377" s="388">
        <v>0</v>
      </c>
      <c r="N1377" s="304"/>
      <c r="O1377" s="309">
        <v>38</v>
      </c>
      <c r="P1377" s="304">
        <v>204.71</v>
      </c>
      <c r="Q1377" s="309">
        <v>2329</v>
      </c>
      <c r="R1377" s="304" t="s">
        <v>5948</v>
      </c>
      <c r="S1377" s="304"/>
      <c r="T1377" s="304"/>
      <c r="U1377" s="304"/>
      <c r="V1377" s="304"/>
      <c r="W1377" s="315" t="s">
        <v>225</v>
      </c>
      <c r="X1377" s="304" t="s">
        <v>213</v>
      </c>
      <c r="Y1377" s="366">
        <f t="shared" si="398"/>
        <v>274.5</v>
      </c>
      <c r="Z1377" s="304"/>
      <c r="AA1377" s="304"/>
      <c r="AB1377" s="304" t="s">
        <v>213</v>
      </c>
      <c r="AC1377" s="304">
        <v>42</v>
      </c>
      <c r="AD1377" s="366">
        <v>204.71</v>
      </c>
      <c r="AE1377" s="304">
        <v>400</v>
      </c>
      <c r="AF1377" s="331" t="e">
        <f>EXP(IF(X1377="A",LN(#REF!),IF(X1377="B",LN(#REF!),IF(OR(X1377="C",X1377="D",X1377="CD"),LN(#REF!)+((LN(#REF!)-LN(#REF!))/(1+(EXP(LN(#REF!)-LN(AC1377))/#REF!))),IF(X1377="E",LN(204.2),"N/A")))))</f>
        <v>#REF!</v>
      </c>
      <c r="AG1377" s="304">
        <v>0.33</v>
      </c>
      <c r="AH1377" s="304">
        <v>3.88302E-3</v>
      </c>
      <c r="AI1377" s="312"/>
      <c r="AJ1377" s="332">
        <v>296</v>
      </c>
      <c r="AK1377" s="304">
        <f t="shared" si="397"/>
        <v>270</v>
      </c>
      <c r="AL1377" s="304">
        <f>IF(AH1377&lt;=0.0022,0.2,0.43)</f>
        <v>0.43</v>
      </c>
      <c r="AM1377" s="389" t="str">
        <f t="shared" si="399"/>
        <v/>
      </c>
      <c r="AN1377" s="304"/>
      <c r="AO1377" s="304"/>
      <c r="AP1377" s="312"/>
      <c r="AQ1377" s="312"/>
      <c r="AR1377" s="312"/>
      <c r="AS1377" s="331"/>
      <c r="AT1377" s="312"/>
      <c r="AU1377" s="329">
        <f>VLOOKUP(C1377,[1]world!$A$2:$B$3555,2,FALSE)</f>
        <v>12</v>
      </c>
      <c r="AV1377" s="329">
        <v>297</v>
      </c>
      <c r="AW1377" s="304">
        <v>0.37</v>
      </c>
      <c r="AX1377" s="304">
        <v>-999</v>
      </c>
      <c r="AY1377" s="304">
        <v>-999</v>
      </c>
      <c r="AZ1377" s="304">
        <v>-999</v>
      </c>
      <c r="BA1377" s="304">
        <v>-999</v>
      </c>
      <c r="BB1377" s="304">
        <v>-999</v>
      </c>
      <c r="BC1377" s="304">
        <v>-999</v>
      </c>
      <c r="BD1377" s="304">
        <v>-999</v>
      </c>
      <c r="BE1377" s="304">
        <v>-999</v>
      </c>
      <c r="BF1377" s="304">
        <v>-999</v>
      </c>
      <c r="BG1377" s="304">
        <v>-999</v>
      </c>
      <c r="BH1377" s="304">
        <v>-999</v>
      </c>
      <c r="BI1377" s="304">
        <v>-999</v>
      </c>
      <c r="BJ1377" s="304" t="s">
        <v>4954</v>
      </c>
      <c r="BK1377" s="304" t="s">
        <v>4954</v>
      </c>
      <c r="BL1377" s="304" t="s">
        <v>4954</v>
      </c>
    </row>
    <row r="1378" spans="1:64" ht="15" hidden="1" customHeight="1" x14ac:dyDescent="0.2">
      <c r="A1378" s="304" t="s">
        <v>4922</v>
      </c>
      <c r="B1378" s="304" t="s">
        <v>5968</v>
      </c>
      <c r="C1378" s="304">
        <v>1498</v>
      </c>
      <c r="D1378" s="349" t="s">
        <v>421</v>
      </c>
      <c r="E1378" s="309">
        <v>-999</v>
      </c>
      <c r="F1378" s="309"/>
      <c r="G1378" s="324">
        <v>23.5562</v>
      </c>
      <c r="H1378" s="324">
        <v>120.42019999999999</v>
      </c>
      <c r="I1378" s="324" t="s">
        <v>423</v>
      </c>
      <c r="J1378" s="368">
        <f>P1378</f>
        <v>212.14</v>
      </c>
      <c r="K1378" s="331">
        <v>0.1</v>
      </c>
      <c r="L1378" s="304" t="str">
        <f t="shared" si="396"/>
        <v>D</v>
      </c>
      <c r="M1378" s="388">
        <v>0</v>
      </c>
      <c r="N1378" s="304"/>
      <c r="O1378" s="309">
        <v>38</v>
      </c>
      <c r="P1378" s="304">
        <v>212.14</v>
      </c>
      <c r="Q1378" s="309">
        <v>2334</v>
      </c>
      <c r="R1378" s="304" t="s">
        <v>5948</v>
      </c>
      <c r="S1378" s="304"/>
      <c r="T1378" s="304"/>
      <c r="U1378" s="304"/>
      <c r="V1378" s="304"/>
      <c r="W1378" s="315" t="s">
        <v>422</v>
      </c>
      <c r="X1378" s="304" t="s">
        <v>213</v>
      </c>
      <c r="Y1378" s="366">
        <f t="shared" si="398"/>
        <v>274.5</v>
      </c>
      <c r="Z1378" s="304"/>
      <c r="AA1378" s="304"/>
      <c r="AB1378" s="304" t="s">
        <v>213</v>
      </c>
      <c r="AC1378" s="304">
        <v>23</v>
      </c>
      <c r="AD1378" s="366">
        <v>212.14</v>
      </c>
      <c r="AE1378" s="304">
        <v>300</v>
      </c>
      <c r="AF1378" s="331" t="e">
        <f>EXP(IF(X1378="A",LN(#REF!),IF(X1378="B",LN(#REF!),IF(OR(X1378="C",X1378="D",X1378="CD"),LN(#REF!)+((LN(#REF!)-LN(#REF!))/(1+(EXP(LN(#REF!)-LN(AC1378))/#REF!))),IF(X1378="E",LN(204.2),"N/A")))))</f>
        <v>#REF!</v>
      </c>
      <c r="AG1378" s="304">
        <v>0.33</v>
      </c>
      <c r="AH1378" s="304">
        <v>4.2546700000000003E-3</v>
      </c>
      <c r="AI1378" s="312"/>
      <c r="AJ1378" s="332">
        <v>305</v>
      </c>
      <c r="AK1378" s="304">
        <f t="shared" si="397"/>
        <v>270</v>
      </c>
      <c r="AL1378" s="304">
        <f>IF(AH1378&lt;=0.0022,0.2,0.43)</f>
        <v>0.43</v>
      </c>
      <c r="AM1378" s="389" t="str">
        <f t="shared" si="399"/>
        <v/>
      </c>
      <c r="AN1378" s="304"/>
      <c r="AO1378" s="304"/>
      <c r="AP1378" s="312"/>
      <c r="AQ1378" s="312"/>
      <c r="AR1378" s="312"/>
      <c r="AS1378" s="331"/>
      <c r="AT1378" s="312"/>
      <c r="AU1378" s="329">
        <f>VLOOKUP(C1378,[1]world!$A$2:$B$3555,2,FALSE)</f>
        <v>12</v>
      </c>
      <c r="AV1378" s="329">
        <v>297</v>
      </c>
      <c r="AW1378" s="304">
        <v>0.37</v>
      </c>
      <c r="AX1378" s="304">
        <v>-999</v>
      </c>
      <c r="AY1378" s="304">
        <v>-999</v>
      </c>
      <c r="AZ1378" s="304">
        <v>-999</v>
      </c>
      <c r="BA1378" s="304">
        <v>-999</v>
      </c>
      <c r="BB1378" s="304">
        <v>-999</v>
      </c>
      <c r="BC1378" s="304">
        <v>-999</v>
      </c>
      <c r="BD1378" s="304">
        <v>-999</v>
      </c>
      <c r="BE1378" s="304">
        <v>-999</v>
      </c>
      <c r="BF1378" s="304">
        <v>-999</v>
      </c>
      <c r="BG1378" s="304">
        <v>-999</v>
      </c>
      <c r="BH1378" s="304">
        <v>-999</v>
      </c>
      <c r="BI1378" s="304">
        <v>-999</v>
      </c>
      <c r="BJ1378" s="304" t="s">
        <v>4954</v>
      </c>
      <c r="BK1378" s="304" t="s">
        <v>4954</v>
      </c>
      <c r="BL1378" s="304" t="s">
        <v>4954</v>
      </c>
    </row>
    <row r="1379" spans="1:64" ht="15" hidden="1" customHeight="1" x14ac:dyDescent="0.2">
      <c r="A1379" s="304" t="s">
        <v>4922</v>
      </c>
      <c r="B1379" s="304" t="s">
        <v>5968</v>
      </c>
      <c r="C1379" s="304">
        <v>1499</v>
      </c>
      <c r="D1379" s="349" t="s">
        <v>378</v>
      </c>
      <c r="E1379" s="309">
        <v>-999</v>
      </c>
      <c r="F1379" s="309"/>
      <c r="G1379" s="324">
        <v>23.262699999999999</v>
      </c>
      <c r="H1379" s="324">
        <v>120.1315</v>
      </c>
      <c r="I1379" s="324" t="s">
        <v>214</v>
      </c>
      <c r="J1379" s="368">
        <f>P1379</f>
        <v>193</v>
      </c>
      <c r="K1379" s="331">
        <v>0.1</v>
      </c>
      <c r="L1379" s="304" t="str">
        <f t="shared" si="396"/>
        <v>D</v>
      </c>
      <c r="M1379" s="388">
        <v>0</v>
      </c>
      <c r="N1379" s="304"/>
      <c r="O1379" s="304">
        <v>36</v>
      </c>
      <c r="P1379" s="304">
        <v>193</v>
      </c>
      <c r="Q1379" s="304">
        <v>2344</v>
      </c>
      <c r="R1379" s="304" t="s">
        <v>5948</v>
      </c>
      <c r="S1379" s="304"/>
      <c r="T1379" s="304"/>
      <c r="U1379" s="304"/>
      <c r="V1379" s="304"/>
      <c r="W1379" s="315" t="s">
        <v>248</v>
      </c>
      <c r="X1379" s="304" t="s">
        <v>240</v>
      </c>
      <c r="Y1379" s="366">
        <f t="shared" si="398"/>
        <v>181.5</v>
      </c>
      <c r="Z1379" s="304">
        <v>0.2</v>
      </c>
      <c r="AA1379" s="304"/>
      <c r="AB1379" s="304" t="s">
        <v>240</v>
      </c>
      <c r="AC1379" s="304">
        <v>4</v>
      </c>
      <c r="AD1379" s="366">
        <v>193</v>
      </c>
      <c r="AE1379" s="304">
        <v>204.2</v>
      </c>
      <c r="AF1379" s="331">
        <f>EXP(IF(X1379="A",LN(#REF!),IF(X1379="B",LN(#REF!),IF(OR(X1379="C",X1379="D",X1379="CD"),LN(#REF!)+((LN(#REF!)-LN(#REF!))/(1+(EXP(LN(#REF!)-LN(AC1379))/#REF!))),IF(X1379="E",LN(204.2),"N/A")))))</f>
        <v>204.19999999999993</v>
      </c>
      <c r="AG1379" s="304">
        <v>0.2</v>
      </c>
      <c r="AH1379" s="304">
        <v>5.8668399999999997E-4</v>
      </c>
      <c r="AI1379" s="312"/>
      <c r="AJ1379" s="332">
        <v>197</v>
      </c>
      <c r="AK1379" s="304">
        <f t="shared" si="397"/>
        <v>210</v>
      </c>
      <c r="AL1379" s="304">
        <f>IF(AH1379&lt;=0.0022,0.2,0.43)</f>
        <v>0.2</v>
      </c>
      <c r="AM1379" s="389" t="str">
        <f t="shared" si="399"/>
        <v/>
      </c>
      <c r="AN1379" s="304"/>
      <c r="AO1379" s="304"/>
      <c r="AP1379" s="312"/>
      <c r="AQ1379" s="312"/>
      <c r="AR1379" s="312"/>
      <c r="AS1379" s="331"/>
      <c r="AT1379" s="312"/>
      <c r="AU1379" s="329">
        <f>VLOOKUP(C1379,[1]world!$A$2:$B$3555,2,FALSE)</f>
        <v>16</v>
      </c>
      <c r="AV1379" s="329">
        <v>246</v>
      </c>
      <c r="AW1379" s="304">
        <v>0.18</v>
      </c>
      <c r="AX1379" s="304">
        <v>-999</v>
      </c>
      <c r="AY1379" s="304">
        <v>-999</v>
      </c>
      <c r="AZ1379" s="304">
        <v>-999</v>
      </c>
      <c r="BA1379" s="304">
        <v>-999</v>
      </c>
      <c r="BB1379" s="304">
        <v>-999</v>
      </c>
      <c r="BC1379" s="304">
        <v>-999</v>
      </c>
      <c r="BD1379" s="304">
        <v>-999</v>
      </c>
      <c r="BE1379" s="304">
        <v>-999</v>
      </c>
      <c r="BF1379" s="304">
        <v>-999</v>
      </c>
      <c r="BG1379" s="304">
        <v>-999</v>
      </c>
      <c r="BH1379" s="304">
        <v>-999</v>
      </c>
      <c r="BI1379" s="304">
        <v>-999</v>
      </c>
      <c r="BJ1379" s="304" t="s">
        <v>4954</v>
      </c>
      <c r="BK1379" s="304" t="s">
        <v>4954</v>
      </c>
      <c r="BL1379" s="304" t="s">
        <v>4954</v>
      </c>
    </row>
    <row r="1380" spans="1:64" ht="15" hidden="1" customHeight="1" x14ac:dyDescent="0.2">
      <c r="A1380" s="304" t="s">
        <v>4922</v>
      </c>
      <c r="B1380" s="304" t="s">
        <v>5968</v>
      </c>
      <c r="C1380" s="304">
        <v>1500</v>
      </c>
      <c r="D1380" s="349" t="s">
        <v>427</v>
      </c>
      <c r="E1380" s="309">
        <v>-999</v>
      </c>
      <c r="F1380" s="309"/>
      <c r="G1380" s="324">
        <v>23.5672</v>
      </c>
      <c r="H1380" s="324">
        <v>119.5552</v>
      </c>
      <c r="I1380" s="324" t="s">
        <v>214</v>
      </c>
      <c r="J1380" s="368">
        <f>EXP(0.21*LN(Y1380)+0.33*LN(AF1380)+0.28*LN(AJ1380)+0.18*LN(AV1380))</f>
        <v>440.74580055235805</v>
      </c>
      <c r="K1380" s="331">
        <f>SQRT(0.21*AA1380^2+0.33*AG1380^2+0.28*AL1380^2+0.18*AW1380^2)</f>
        <v>0.40511233010117081</v>
      </c>
      <c r="L1380" s="304" t="str">
        <f t="shared" si="396"/>
        <v>C</v>
      </c>
      <c r="M1380" s="388" t="s">
        <v>6093</v>
      </c>
      <c r="N1380" s="304"/>
      <c r="O1380" s="304"/>
      <c r="P1380" s="304"/>
      <c r="Q1380" s="304"/>
      <c r="R1380" s="304"/>
      <c r="S1380" s="304"/>
      <c r="T1380" s="304"/>
      <c r="U1380" s="304"/>
      <c r="V1380" s="304"/>
      <c r="W1380" s="315" t="s">
        <v>425</v>
      </c>
      <c r="X1380" s="304" t="s">
        <v>232</v>
      </c>
      <c r="Y1380" s="366">
        <f t="shared" si="398"/>
        <v>506.6</v>
      </c>
      <c r="Z1380" s="304"/>
      <c r="AA1380" s="304">
        <v>0.45</v>
      </c>
      <c r="AB1380" s="304" t="s">
        <v>232</v>
      </c>
      <c r="AC1380" s="304">
        <v>11</v>
      </c>
      <c r="AD1380" s="366">
        <v>0</v>
      </c>
      <c r="AE1380" s="304">
        <v>683.9</v>
      </c>
      <c r="AF1380" s="331">
        <f>EXP(IF(X1380="A",LN(683.9),IF(X1380="B",LN(559.6),IF(OR(X1380="C",X1380="D",X1380="CD"),LN(225)+((LN(513)-LN(225))/(1+(EXP(LN(31.4)-LN(AC1380))/0.48))),IF(X1380="E",LN(204.2),"N/A")))))</f>
        <v>683.90000000000032</v>
      </c>
      <c r="AG1380" s="304">
        <v>0.37</v>
      </c>
      <c r="AH1380" s="304">
        <v>2.9402600000000001E-3</v>
      </c>
      <c r="AI1380" s="312"/>
      <c r="AJ1380" s="332">
        <v>268</v>
      </c>
      <c r="AK1380" s="304">
        <f t="shared" si="397"/>
        <v>270</v>
      </c>
      <c r="AL1380" s="363">
        <v>0.43</v>
      </c>
      <c r="AM1380" s="389" t="str">
        <f t="shared" si="399"/>
        <v/>
      </c>
      <c r="AN1380" s="304"/>
      <c r="AO1380" s="304"/>
      <c r="AP1380" s="312"/>
      <c r="AQ1380" s="312"/>
      <c r="AR1380" s="312"/>
      <c r="AS1380" s="331"/>
      <c r="AT1380" s="312"/>
      <c r="AU1380" s="329">
        <f>VLOOKUP(C1380,[1]world!$A$2:$B$3555,2,FALSE)</f>
        <v>15</v>
      </c>
      <c r="AV1380" s="329">
        <v>363</v>
      </c>
      <c r="AW1380" s="304">
        <v>0.37</v>
      </c>
      <c r="AX1380" s="304">
        <v>-999</v>
      </c>
      <c r="AY1380" s="304">
        <v>-999</v>
      </c>
      <c r="AZ1380" s="304">
        <v>-999</v>
      </c>
      <c r="BA1380" s="304">
        <v>-999</v>
      </c>
      <c r="BB1380" s="304">
        <v>-999</v>
      </c>
      <c r="BC1380" s="304">
        <v>-999</v>
      </c>
      <c r="BD1380" s="304">
        <v>-999</v>
      </c>
      <c r="BE1380" s="304">
        <v>-999</v>
      </c>
      <c r="BF1380" s="304">
        <v>-999</v>
      </c>
      <c r="BG1380" s="304">
        <v>-999</v>
      </c>
      <c r="BH1380" s="304">
        <v>-999</v>
      </c>
      <c r="BI1380" s="304">
        <v>-999</v>
      </c>
      <c r="BJ1380" s="304" t="s">
        <v>4954</v>
      </c>
      <c r="BK1380" s="304" t="s">
        <v>4954</v>
      </c>
      <c r="BL1380" s="304" t="s">
        <v>4954</v>
      </c>
    </row>
    <row r="1381" spans="1:64" ht="15" hidden="1" customHeight="1" x14ac:dyDescent="0.2">
      <c r="A1381" s="304" t="s">
        <v>4922</v>
      </c>
      <c r="B1381" s="304" t="s">
        <v>5968</v>
      </c>
      <c r="C1381" s="304">
        <v>1501</v>
      </c>
      <c r="D1381" s="349" t="s">
        <v>462</v>
      </c>
      <c r="E1381" s="309">
        <v>-999</v>
      </c>
      <c r="F1381" s="309"/>
      <c r="G1381" s="324">
        <v>23.7912</v>
      </c>
      <c r="H1381" s="324">
        <v>120.2273</v>
      </c>
      <c r="I1381" s="324" t="s">
        <v>214</v>
      </c>
      <c r="J1381" s="368">
        <f>P1381</f>
        <v>276.33999999999997</v>
      </c>
      <c r="K1381" s="331">
        <v>0.1</v>
      </c>
      <c r="L1381" s="304" t="str">
        <f t="shared" si="396"/>
        <v>D</v>
      </c>
      <c r="M1381" s="388">
        <v>0</v>
      </c>
      <c r="N1381" s="304"/>
      <c r="O1381" s="309">
        <v>36</v>
      </c>
      <c r="P1381" s="304">
        <v>276.33999999999997</v>
      </c>
      <c r="Q1381" s="309">
        <v>2367</v>
      </c>
      <c r="R1381" s="304" t="s">
        <v>5948</v>
      </c>
      <c r="S1381" s="304"/>
      <c r="T1381" s="304"/>
      <c r="U1381" s="304"/>
      <c r="V1381" s="304"/>
      <c r="W1381" s="315" t="s">
        <v>225</v>
      </c>
      <c r="X1381" s="304" t="s">
        <v>213</v>
      </c>
      <c r="Y1381" s="366">
        <f t="shared" si="398"/>
        <v>274.5</v>
      </c>
      <c r="Z1381" s="304"/>
      <c r="AA1381" s="304"/>
      <c r="AB1381" s="304" t="s">
        <v>213</v>
      </c>
      <c r="AC1381" s="304">
        <v>3</v>
      </c>
      <c r="AD1381" s="366">
        <v>276.33999999999997</v>
      </c>
      <c r="AE1381" s="304">
        <v>200</v>
      </c>
      <c r="AF1381" s="331" t="e">
        <f>EXP(IF(X1381="A",LN(#REF!),IF(X1381="B",LN(#REF!),IF(OR(X1381="C",X1381="D",X1381="CD"),LN(#REF!)+((LN(#REF!)-LN(#REF!))/(1+(EXP(LN(#REF!)-LN(AC1381))/#REF!))),IF(X1381="E",LN(204.2),"N/A")))))</f>
        <v>#REF!</v>
      </c>
      <c r="AG1381" s="304">
        <v>0.33</v>
      </c>
      <c r="AH1381" s="304">
        <v>5.8902900000000003E-4</v>
      </c>
      <c r="AI1381" s="312"/>
      <c r="AJ1381" s="332">
        <v>198</v>
      </c>
      <c r="AK1381" s="304">
        <f t="shared" si="397"/>
        <v>210</v>
      </c>
      <c r="AL1381" s="304">
        <f>IF(AH1381&lt;=0.0022,0.2,0.43)</f>
        <v>0.2</v>
      </c>
      <c r="AM1381" s="389" t="str">
        <f t="shared" si="399"/>
        <v/>
      </c>
      <c r="AN1381" s="304"/>
      <c r="AO1381" s="304"/>
      <c r="AP1381" s="312"/>
      <c r="AQ1381" s="312"/>
      <c r="AR1381" s="312"/>
      <c r="AS1381" s="331"/>
      <c r="AT1381" s="312"/>
      <c r="AU1381" s="329">
        <f>VLOOKUP(C1381,[1]world!$A$2:$B$3555,2,FALSE)</f>
        <v>16</v>
      </c>
      <c r="AV1381" s="329">
        <v>246</v>
      </c>
      <c r="AW1381" s="304">
        <v>0.18</v>
      </c>
      <c r="AX1381" s="304">
        <v>-999</v>
      </c>
      <c r="AY1381" s="304">
        <v>-999</v>
      </c>
      <c r="AZ1381" s="304">
        <v>-999</v>
      </c>
      <c r="BA1381" s="304">
        <v>-999</v>
      </c>
      <c r="BB1381" s="304">
        <v>-999</v>
      </c>
      <c r="BC1381" s="304">
        <v>-999</v>
      </c>
      <c r="BD1381" s="304">
        <v>-999</v>
      </c>
      <c r="BE1381" s="304">
        <v>-999</v>
      </c>
      <c r="BF1381" s="304">
        <v>-999</v>
      </c>
      <c r="BG1381" s="304">
        <v>-999</v>
      </c>
      <c r="BH1381" s="304">
        <v>-999</v>
      </c>
      <c r="BI1381" s="304">
        <v>-999</v>
      </c>
      <c r="BJ1381" s="304" t="s">
        <v>4954</v>
      </c>
      <c r="BK1381" s="304" t="s">
        <v>4954</v>
      </c>
      <c r="BL1381" s="304" t="s">
        <v>4954</v>
      </c>
    </row>
    <row r="1382" spans="1:64" ht="15" hidden="1" customHeight="1" x14ac:dyDescent="0.2">
      <c r="A1382" s="304" t="s">
        <v>4922</v>
      </c>
      <c r="B1382" s="304" t="s">
        <v>5968</v>
      </c>
      <c r="C1382" s="304">
        <v>1502</v>
      </c>
      <c r="D1382" s="349" t="s">
        <v>451</v>
      </c>
      <c r="E1382" s="309">
        <v>-999</v>
      </c>
      <c r="F1382" s="309"/>
      <c r="G1382" s="324">
        <v>23.703499999999998</v>
      </c>
      <c r="H1382" s="324">
        <v>120.18300000000001</v>
      </c>
      <c r="I1382" s="324" t="s">
        <v>214</v>
      </c>
      <c r="J1382" s="368">
        <f>P1382</f>
        <v>239.77</v>
      </c>
      <c r="K1382" s="331">
        <v>0.1</v>
      </c>
      <c r="L1382" s="304" t="str">
        <f t="shared" si="396"/>
        <v>D</v>
      </c>
      <c r="M1382" s="388">
        <v>0</v>
      </c>
      <c r="N1382" s="304"/>
      <c r="O1382" s="309">
        <v>36</v>
      </c>
      <c r="P1382" s="304">
        <v>239.77</v>
      </c>
      <c r="Q1382" s="309">
        <v>2368</v>
      </c>
      <c r="R1382" s="304" t="s">
        <v>5948</v>
      </c>
      <c r="S1382" s="304"/>
      <c r="T1382" s="304"/>
      <c r="U1382" s="304"/>
      <c r="V1382" s="304"/>
      <c r="W1382" s="315" t="s">
        <v>225</v>
      </c>
      <c r="X1382" s="304" t="s">
        <v>213</v>
      </c>
      <c r="Y1382" s="366">
        <f t="shared" si="398"/>
        <v>274.5</v>
      </c>
      <c r="Z1382" s="304"/>
      <c r="AA1382" s="304"/>
      <c r="AB1382" s="304" t="s">
        <v>213</v>
      </c>
      <c r="AC1382" s="304">
        <v>1</v>
      </c>
      <c r="AD1382" s="366">
        <v>239.77</v>
      </c>
      <c r="AE1382" s="304">
        <v>200</v>
      </c>
      <c r="AF1382" s="331" t="e">
        <f>EXP(IF(X1382="A",LN(#REF!),IF(X1382="B",LN(#REF!),IF(OR(X1382="C",X1382="D",X1382="CD"),LN(#REF!)+((LN(#REF!)-LN(#REF!))/(1+(EXP(LN(#REF!)-LN(AC1382))/#REF!))),IF(X1382="E",LN(204.2),"N/A")))))</f>
        <v>#REF!</v>
      </c>
      <c r="AG1382" s="304">
        <v>0.33</v>
      </c>
      <c r="AH1382" s="304">
        <v>5.3898900000000003E-4</v>
      </c>
      <c r="AI1382" s="312"/>
      <c r="AJ1382" s="332">
        <v>196</v>
      </c>
      <c r="AK1382" s="304">
        <f t="shared" si="397"/>
        <v>210</v>
      </c>
      <c r="AL1382" s="304">
        <f>IF(AH1382&lt;=0.0022,0.2,0.43)</f>
        <v>0.2</v>
      </c>
      <c r="AM1382" s="389" t="str">
        <f t="shared" si="399"/>
        <v/>
      </c>
      <c r="AN1382" s="304"/>
      <c r="AO1382" s="304"/>
      <c r="AP1382" s="312"/>
      <c r="AQ1382" s="312"/>
      <c r="AR1382" s="312"/>
      <c r="AS1382" s="331"/>
      <c r="AT1382" s="312"/>
      <c r="AU1382" s="329">
        <f>VLOOKUP(C1382,[1]world!$A$2:$B$3555,2,FALSE)</f>
        <v>16</v>
      </c>
      <c r="AV1382" s="329">
        <v>246</v>
      </c>
      <c r="AW1382" s="304">
        <v>0.18</v>
      </c>
      <c r="AX1382" s="304">
        <v>-999</v>
      </c>
      <c r="AY1382" s="304">
        <v>-999</v>
      </c>
      <c r="AZ1382" s="304">
        <v>-999</v>
      </c>
      <c r="BA1382" s="304">
        <v>-999</v>
      </c>
      <c r="BB1382" s="304">
        <v>-999</v>
      </c>
      <c r="BC1382" s="304">
        <v>-999</v>
      </c>
      <c r="BD1382" s="304">
        <v>-999</v>
      </c>
      <c r="BE1382" s="304">
        <v>-999</v>
      </c>
      <c r="BF1382" s="304">
        <v>-999</v>
      </c>
      <c r="BG1382" s="304">
        <v>-999</v>
      </c>
      <c r="BH1382" s="304">
        <v>-999</v>
      </c>
      <c r="BI1382" s="304">
        <v>-999</v>
      </c>
      <c r="BJ1382" s="304" t="s">
        <v>4954</v>
      </c>
      <c r="BK1382" s="304" t="s">
        <v>4954</v>
      </c>
      <c r="BL1382" s="304" t="s">
        <v>4954</v>
      </c>
    </row>
    <row r="1383" spans="1:64" ht="15" hidden="1" customHeight="1" x14ac:dyDescent="0.2">
      <c r="A1383" s="304" t="s">
        <v>208</v>
      </c>
      <c r="B1383" s="304" t="s">
        <v>5968</v>
      </c>
      <c r="C1383" s="304">
        <v>1503</v>
      </c>
      <c r="D1383" s="349" t="s">
        <v>341</v>
      </c>
      <c r="E1383" s="309">
        <v>-999</v>
      </c>
      <c r="F1383" s="309"/>
      <c r="G1383" s="324">
        <v>23.037199999999999</v>
      </c>
      <c r="H1383" s="324">
        <v>120.1187</v>
      </c>
      <c r="I1383" s="324" t="s">
        <v>214</v>
      </c>
      <c r="J1383" s="368">
        <f>IF(P1383&gt;0,IF(O1383&gt;=20,P1383,IF(#REF!="",IF(AS1383&gt;0,AS1383,IF(Y1383&gt;0,Y1383,"-")),IF(#REF!="",#REF!,#REF!))),IF(#REF!="",IF(AS1383&gt;0,AS1383,IF(Y1383&gt;0,Y1383,"-")),IF(#REF!="",#REF!,#REF!)))</f>
        <v>221.31</v>
      </c>
      <c r="K1383" s="331">
        <v>0.1</v>
      </c>
      <c r="L1383" s="304" t="str">
        <f t="shared" si="396"/>
        <v>D</v>
      </c>
      <c r="M1383" s="388">
        <v>0</v>
      </c>
      <c r="N1383" s="304"/>
      <c r="O1383" s="356">
        <v>31.8</v>
      </c>
      <c r="P1383" s="356">
        <v>221.31</v>
      </c>
      <c r="Q1383" s="309">
        <v>3139</v>
      </c>
      <c r="R1383" s="304" t="s">
        <v>5948</v>
      </c>
      <c r="S1383" s="304"/>
      <c r="T1383" s="304"/>
      <c r="U1383" s="304"/>
      <c r="V1383" s="304"/>
      <c r="W1383" s="315" t="s">
        <v>225</v>
      </c>
      <c r="X1383" s="304" t="s">
        <v>213</v>
      </c>
      <c r="Y1383" s="366">
        <f t="shared" si="398"/>
        <v>274.5</v>
      </c>
      <c r="Z1383" s="304"/>
      <c r="AA1383" s="304"/>
      <c r="AB1383" s="304" t="s">
        <v>213</v>
      </c>
      <c r="AC1383" s="304">
        <v>4</v>
      </c>
      <c r="AD1383" s="366">
        <v>221.31</v>
      </c>
      <c r="AE1383" s="304">
        <v>200</v>
      </c>
      <c r="AF1383" s="331" t="e">
        <f>EXP(IF(X1383="A",LN(#REF!),IF(X1383="B",LN(#REF!),IF(OR(X1383="C",X1383="D",X1383="CD"),LN(#REF!)+((LN(#REF!)-LN(#REF!))/(1+(EXP(LN(#REF!)-LN(AC1383))/#REF!))),IF(X1383="E",LN(204.2),"N/A")))))</f>
        <v>#REF!</v>
      </c>
      <c r="AG1383" s="304">
        <v>0.33</v>
      </c>
      <c r="AH1383" s="304">
        <v>7.9595999999999996E-4</v>
      </c>
      <c r="AI1383" s="312"/>
      <c r="AJ1383" s="332">
        <v>204</v>
      </c>
      <c r="AK1383" s="304">
        <f t="shared" si="397"/>
        <v>210</v>
      </c>
      <c r="AL1383" s="304">
        <f>IF(AH1383&lt;=0.0022,0.2,0.43)</f>
        <v>0.2</v>
      </c>
      <c r="AM1383" s="389" t="str">
        <f t="shared" si="399"/>
        <v/>
      </c>
      <c r="AN1383" s="304"/>
      <c r="AO1383" s="304"/>
      <c r="AP1383" s="312"/>
      <c r="AQ1383" s="312"/>
      <c r="AR1383" s="312"/>
      <c r="AS1383" s="331"/>
      <c r="AT1383" s="312"/>
      <c r="AU1383" s="329">
        <f>VLOOKUP(C1383,[1]world!$A$2:$B$3555,2,FALSE)</f>
        <v>16</v>
      </c>
      <c r="AV1383" s="329">
        <v>246</v>
      </c>
      <c r="AW1383" s="304">
        <v>0.18</v>
      </c>
      <c r="AX1383" s="304">
        <v>-999</v>
      </c>
      <c r="AY1383" s="304">
        <v>-999</v>
      </c>
      <c r="AZ1383" s="304">
        <v>-999</v>
      </c>
      <c r="BA1383" s="304">
        <v>-999</v>
      </c>
      <c r="BB1383" s="304">
        <v>-999</v>
      </c>
      <c r="BC1383" s="304">
        <v>-999</v>
      </c>
      <c r="BD1383" s="304">
        <v>-999</v>
      </c>
      <c r="BE1383" s="304">
        <v>-999</v>
      </c>
      <c r="BF1383" s="304">
        <v>-999</v>
      </c>
      <c r="BG1383" s="304">
        <v>-999</v>
      </c>
      <c r="BH1383" s="304">
        <v>-999</v>
      </c>
      <c r="BI1383" s="304">
        <v>-999</v>
      </c>
      <c r="BJ1383" s="304" t="s">
        <v>4954</v>
      </c>
      <c r="BK1383" s="304" t="s">
        <v>4954</v>
      </c>
      <c r="BL1383" s="304" t="s">
        <v>4954</v>
      </c>
    </row>
    <row r="1384" spans="1:64" ht="15" hidden="1" customHeight="1" x14ac:dyDescent="0.2">
      <c r="A1384" s="304" t="s">
        <v>4922</v>
      </c>
      <c r="B1384" s="304" t="s">
        <v>5968</v>
      </c>
      <c r="C1384" s="304">
        <v>1504</v>
      </c>
      <c r="D1384" s="349" t="s">
        <v>358</v>
      </c>
      <c r="E1384" s="309">
        <v>-999</v>
      </c>
      <c r="F1384" s="309"/>
      <c r="G1384" s="324">
        <v>23.149000000000001</v>
      </c>
      <c r="H1384" s="324">
        <v>120.07899999999999</v>
      </c>
      <c r="I1384" s="324" t="s">
        <v>214</v>
      </c>
      <c r="J1384" s="368">
        <f>EXP(0.29*LN(Y1384)+0.46*LN(AF1384)+0.25*LN(AV1384))</f>
        <v>259.54393013564845</v>
      </c>
      <c r="K1384" s="331">
        <f>SQRT(0.29*AA1384^2+0.46*AG1384^2+0.25*AW1384^2)</f>
        <v>0.30948020938341114</v>
      </c>
      <c r="L1384" s="304" t="str">
        <f t="shared" si="396"/>
        <v>D</v>
      </c>
      <c r="M1384" s="388" t="s">
        <v>6099</v>
      </c>
      <c r="N1384" s="304"/>
      <c r="O1384" s="356"/>
      <c r="P1384" s="356"/>
      <c r="Q1384" s="356"/>
      <c r="R1384" s="304"/>
      <c r="S1384" s="304"/>
      <c r="T1384" s="304"/>
      <c r="U1384" s="304"/>
      <c r="V1384" s="304"/>
      <c r="W1384" s="315" t="s">
        <v>225</v>
      </c>
      <c r="X1384" s="304" t="s">
        <v>213</v>
      </c>
      <c r="Y1384" s="366">
        <f t="shared" si="398"/>
        <v>274.5</v>
      </c>
      <c r="Z1384" s="304"/>
      <c r="AA1384" s="331">
        <v>0.36</v>
      </c>
      <c r="AB1384" s="304" t="s">
        <v>213</v>
      </c>
      <c r="AC1384" s="304">
        <v>13</v>
      </c>
      <c r="AD1384" s="366">
        <v>0</v>
      </c>
      <c r="AE1384" s="304">
        <v>300</v>
      </c>
      <c r="AF1384" s="331">
        <f>EXP(IF(X1384="A",LN(683.9),IF(X1384="B",LN(559.6),IF(OR(X1384="C",X1384="D",X1384="CD"),LN(225)+((LN(513)-LN(225))/(1+(EXP(LN(31.4)-LN(AC1384))/0.48))),IF(X1384="E",LN(204.2),"N/A")))))</f>
        <v>257.94157363761485</v>
      </c>
      <c r="AG1384" s="304">
        <v>0.33</v>
      </c>
      <c r="AH1384" s="304"/>
      <c r="AI1384" s="312"/>
      <c r="AJ1384" s="332"/>
      <c r="AK1384" s="304">
        <f t="shared" si="397"/>
        <v>180</v>
      </c>
      <c r="AL1384" s="304"/>
      <c r="AM1384" s="389" t="str">
        <f t="shared" si="399"/>
        <v/>
      </c>
      <c r="AN1384" s="304"/>
      <c r="AO1384" s="304"/>
      <c r="AP1384" s="312"/>
      <c r="AQ1384" s="312"/>
      <c r="AR1384" s="312"/>
      <c r="AS1384" s="331"/>
      <c r="AT1384" s="312"/>
      <c r="AU1384" s="329">
        <f>VLOOKUP(C1384,[1]world!$A$2:$B$3555,2,FALSE)</f>
        <v>16</v>
      </c>
      <c r="AV1384" s="329">
        <v>246</v>
      </c>
      <c r="AW1384" s="304">
        <v>0.18</v>
      </c>
      <c r="AX1384" s="304">
        <v>-999</v>
      </c>
      <c r="AY1384" s="304">
        <v>-999</v>
      </c>
      <c r="AZ1384" s="304">
        <v>-999</v>
      </c>
      <c r="BA1384" s="304">
        <v>-999</v>
      </c>
      <c r="BB1384" s="304">
        <v>-999</v>
      </c>
      <c r="BC1384" s="304">
        <v>-999</v>
      </c>
      <c r="BD1384" s="304">
        <v>-999</v>
      </c>
      <c r="BE1384" s="304">
        <v>-999</v>
      </c>
      <c r="BF1384" s="304">
        <v>-999</v>
      </c>
      <c r="BG1384" s="304">
        <v>-999</v>
      </c>
      <c r="BH1384" s="304">
        <v>-999</v>
      </c>
      <c r="BI1384" s="304">
        <v>-999</v>
      </c>
      <c r="BJ1384" s="304" t="s">
        <v>4954</v>
      </c>
      <c r="BK1384" s="304" t="s">
        <v>4954</v>
      </c>
      <c r="BL1384" s="304" t="s">
        <v>4954</v>
      </c>
    </row>
    <row r="1385" spans="1:64" ht="15" hidden="1" customHeight="1" x14ac:dyDescent="0.2">
      <c r="A1385" s="304" t="s">
        <v>4922</v>
      </c>
      <c r="B1385" s="304" t="s">
        <v>5968</v>
      </c>
      <c r="C1385" s="304">
        <v>1505</v>
      </c>
      <c r="D1385" s="349" t="s">
        <v>615</v>
      </c>
      <c r="E1385" s="309">
        <v>-999</v>
      </c>
      <c r="F1385" s="309"/>
      <c r="G1385" s="324">
        <v>24.643699999999999</v>
      </c>
      <c r="H1385" s="324">
        <v>121.69119999999999</v>
      </c>
      <c r="I1385" s="324" t="s">
        <v>214</v>
      </c>
      <c r="J1385" s="368">
        <f>EXP(0.21*LN(Y1385)+0.33*LN(AF1385)+0.28*LN(AJ1385)+0.18*LN(AV1385))</f>
        <v>635.32035917892154</v>
      </c>
      <c r="K1385" s="331">
        <f>SQRT(0.21*AA1385^2+0.33*AG1385^2+0.28*AL1385^2+0.18*AW1385^2)</f>
        <v>0.40511233010117081</v>
      </c>
      <c r="L1385" s="304" t="str">
        <f t="shared" si="396"/>
        <v>C</v>
      </c>
      <c r="M1385" s="388" t="s">
        <v>6093</v>
      </c>
      <c r="N1385" s="304"/>
      <c r="O1385" s="356"/>
      <c r="P1385" s="356"/>
      <c r="Q1385" s="356"/>
      <c r="R1385" s="304"/>
      <c r="S1385" s="304"/>
      <c r="T1385" s="304"/>
      <c r="U1385" s="304"/>
      <c r="V1385" s="304"/>
      <c r="W1385" s="315" t="s">
        <v>259</v>
      </c>
      <c r="X1385" s="304" t="s">
        <v>232</v>
      </c>
      <c r="Y1385" s="366">
        <f t="shared" si="398"/>
        <v>506.6</v>
      </c>
      <c r="Z1385" s="304"/>
      <c r="AA1385" s="304">
        <v>0.45</v>
      </c>
      <c r="AB1385" s="304" t="s">
        <v>232</v>
      </c>
      <c r="AC1385" s="304">
        <v>200</v>
      </c>
      <c r="AD1385" s="366">
        <v>0</v>
      </c>
      <c r="AE1385" s="304">
        <v>683.9</v>
      </c>
      <c r="AF1385" s="331">
        <f>EXP(IF(X1385="A",LN(683.9),IF(X1385="B",LN(559.6),IF(OR(X1385="C",X1385="D",X1385="CD"),LN(225)+((LN(513)-LN(225))/(1+(EXP(LN(31.4)-LN(AC1385))/0.48))),IF(X1385="E",LN(204.2),"N/A")))))</f>
        <v>683.90000000000032</v>
      </c>
      <c r="AG1385" s="304">
        <v>0.37</v>
      </c>
      <c r="AH1385" s="304">
        <v>7.4636099999999997E-2</v>
      </c>
      <c r="AI1385" s="312"/>
      <c r="AJ1385" s="332">
        <v>760</v>
      </c>
      <c r="AK1385" s="304">
        <f t="shared" si="397"/>
        <v>760</v>
      </c>
      <c r="AL1385" s="363">
        <v>0.43</v>
      </c>
      <c r="AM1385" s="389" t="str">
        <f t="shared" si="399"/>
        <v/>
      </c>
      <c r="AN1385" s="304"/>
      <c r="AO1385" s="304"/>
      <c r="AP1385" s="312"/>
      <c r="AQ1385" s="312"/>
      <c r="AR1385" s="312"/>
      <c r="AS1385" s="331"/>
      <c r="AT1385" s="312"/>
      <c r="AU1385" s="329">
        <f>VLOOKUP(C1385,[1]world!$A$2:$B$3555,2,FALSE)</f>
        <v>3</v>
      </c>
      <c r="AV1385" s="329">
        <v>547</v>
      </c>
      <c r="AW1385" s="304">
        <v>0.37</v>
      </c>
      <c r="AX1385" s="304">
        <v>-999</v>
      </c>
      <c r="AY1385" s="304">
        <v>-999</v>
      </c>
      <c r="AZ1385" s="304">
        <v>-999</v>
      </c>
      <c r="BA1385" s="304">
        <v>-999</v>
      </c>
      <c r="BB1385" s="304">
        <v>-999</v>
      </c>
      <c r="BC1385" s="304">
        <v>-999</v>
      </c>
      <c r="BD1385" s="304">
        <v>-999</v>
      </c>
      <c r="BE1385" s="304">
        <v>-999</v>
      </c>
      <c r="BF1385" s="304">
        <v>-999</v>
      </c>
      <c r="BG1385" s="304">
        <v>-999</v>
      </c>
      <c r="BH1385" s="304">
        <v>-999</v>
      </c>
      <c r="BI1385" s="304">
        <v>-999</v>
      </c>
      <c r="BJ1385" s="304" t="s">
        <v>4954</v>
      </c>
      <c r="BK1385" s="304" t="s">
        <v>4954</v>
      </c>
      <c r="BL1385" s="304" t="s">
        <v>4954</v>
      </c>
    </row>
    <row r="1386" spans="1:64" ht="15" hidden="1" customHeight="1" x14ac:dyDescent="0.2">
      <c r="A1386" s="304" t="s">
        <v>4922</v>
      </c>
      <c r="B1386" s="304" t="s">
        <v>5968</v>
      </c>
      <c r="C1386" s="304">
        <v>1506</v>
      </c>
      <c r="D1386" s="349" t="s">
        <v>683</v>
      </c>
      <c r="E1386" s="309">
        <v>-999</v>
      </c>
      <c r="F1386" s="309"/>
      <c r="G1386" s="324">
        <v>24.755500000000001</v>
      </c>
      <c r="H1386" s="324">
        <v>121.747</v>
      </c>
      <c r="I1386" s="324" t="s">
        <v>260</v>
      </c>
      <c r="J1386" s="368">
        <f>P1386</f>
        <v>221.1</v>
      </c>
      <c r="K1386" s="331">
        <v>0.1</v>
      </c>
      <c r="L1386" s="304" t="str">
        <f t="shared" si="396"/>
        <v>D</v>
      </c>
      <c r="M1386" s="388">
        <v>0</v>
      </c>
      <c r="N1386" s="304"/>
      <c r="O1386" s="309">
        <v>37.1</v>
      </c>
      <c r="P1386" s="304">
        <v>221.1</v>
      </c>
      <c r="Q1386" s="309">
        <v>2380</v>
      </c>
      <c r="R1386" s="304" t="s">
        <v>5948</v>
      </c>
      <c r="S1386" s="304"/>
      <c r="T1386" s="304"/>
      <c r="U1386" s="304"/>
      <c r="V1386" s="304"/>
      <c r="W1386" s="315" t="s">
        <v>684</v>
      </c>
      <c r="X1386" s="304" t="s">
        <v>240</v>
      </c>
      <c r="Y1386" s="366">
        <f t="shared" si="398"/>
        <v>181.5</v>
      </c>
      <c r="Z1386" s="304">
        <v>0.2</v>
      </c>
      <c r="AA1386" s="304"/>
      <c r="AB1386" s="304" t="s">
        <v>240</v>
      </c>
      <c r="AC1386" s="304">
        <v>5</v>
      </c>
      <c r="AD1386" s="366">
        <v>221.1</v>
      </c>
      <c r="AE1386" s="304">
        <v>204.2</v>
      </c>
      <c r="AF1386" s="331">
        <f>EXP(IF(X1386="A",LN(#REF!),IF(X1386="B",LN(#REF!),IF(OR(X1386="C",X1386="D",X1386="CD"),LN(#REF!)+((LN(#REF!)-LN(#REF!))/(1+(EXP(LN(#REF!)-LN(AC1386))/#REF!))),IF(X1386="E",LN(204.2),"N/A")))))</f>
        <v>204.19999999999993</v>
      </c>
      <c r="AG1386" s="304">
        <v>0.2</v>
      </c>
      <c r="AH1386" s="304">
        <v>1.7224600000000001E-3</v>
      </c>
      <c r="AI1386" s="312"/>
      <c r="AJ1386" s="332">
        <v>232</v>
      </c>
      <c r="AK1386" s="304">
        <f t="shared" si="397"/>
        <v>210</v>
      </c>
      <c r="AL1386" s="304">
        <f>IF(AH1386&lt;=0.0022,0.2,0.43)</f>
        <v>0.2</v>
      </c>
      <c r="AM1386" s="389" t="str">
        <f t="shared" si="399"/>
        <v/>
      </c>
      <c r="AN1386" s="304"/>
      <c r="AO1386" s="304"/>
      <c r="AP1386" s="312"/>
      <c r="AQ1386" s="312"/>
      <c r="AR1386" s="312"/>
      <c r="AS1386" s="331"/>
      <c r="AT1386" s="312"/>
      <c r="AU1386" s="329">
        <f>VLOOKUP(C1386,[1]world!$A$2:$B$3555,2,FALSE)</f>
        <v>15</v>
      </c>
      <c r="AV1386" s="329">
        <v>363</v>
      </c>
      <c r="AW1386" s="304">
        <v>0.37</v>
      </c>
      <c r="AX1386" s="304">
        <v>-999</v>
      </c>
      <c r="AY1386" s="304">
        <v>-999</v>
      </c>
      <c r="AZ1386" s="304">
        <v>-999</v>
      </c>
      <c r="BA1386" s="304">
        <v>-999</v>
      </c>
      <c r="BB1386" s="304">
        <v>-999</v>
      </c>
      <c r="BC1386" s="304">
        <v>-999</v>
      </c>
      <c r="BD1386" s="304">
        <v>-999</v>
      </c>
      <c r="BE1386" s="304">
        <v>-999</v>
      </c>
      <c r="BF1386" s="304">
        <v>-999</v>
      </c>
      <c r="BG1386" s="304">
        <v>-999</v>
      </c>
      <c r="BH1386" s="304">
        <v>-999</v>
      </c>
      <c r="BI1386" s="304">
        <v>-999</v>
      </c>
      <c r="BJ1386" s="304" t="s">
        <v>4954</v>
      </c>
      <c r="BK1386" s="304" t="s">
        <v>4954</v>
      </c>
      <c r="BL1386" s="304" t="s">
        <v>4954</v>
      </c>
    </row>
    <row r="1387" spans="1:64" ht="15" hidden="1" customHeight="1" x14ac:dyDescent="0.2">
      <c r="A1387" s="304" t="s">
        <v>4922</v>
      </c>
      <c r="B1387" s="304" t="s">
        <v>5968</v>
      </c>
      <c r="C1387" s="304">
        <v>1507</v>
      </c>
      <c r="D1387" s="349" t="s">
        <v>257</v>
      </c>
      <c r="E1387" s="309">
        <v>-999</v>
      </c>
      <c r="F1387" s="309"/>
      <c r="G1387" s="324">
        <v>22.509</v>
      </c>
      <c r="H1387" s="324">
        <v>120.3862</v>
      </c>
      <c r="I1387" s="324" t="s">
        <v>214</v>
      </c>
      <c r="J1387" s="368">
        <f>P1387</f>
        <v>284.77999999999997</v>
      </c>
      <c r="K1387" s="331">
        <v>0.1</v>
      </c>
      <c r="L1387" s="304" t="str">
        <f t="shared" si="396"/>
        <v>D</v>
      </c>
      <c r="M1387" s="388">
        <v>0</v>
      </c>
      <c r="N1387" s="304"/>
      <c r="O1387" s="304">
        <v>32</v>
      </c>
      <c r="P1387" s="304">
        <v>284.77999999999997</v>
      </c>
      <c r="Q1387" s="304">
        <v>2269</v>
      </c>
      <c r="R1387" s="304" t="s">
        <v>5948</v>
      </c>
      <c r="S1387" s="304"/>
      <c r="T1387" s="304"/>
      <c r="U1387" s="304"/>
      <c r="V1387" s="304"/>
      <c r="W1387" s="315" t="s">
        <v>225</v>
      </c>
      <c r="X1387" s="304" t="s">
        <v>213</v>
      </c>
      <c r="Y1387" s="366">
        <f t="shared" si="398"/>
        <v>274.5</v>
      </c>
      <c r="Z1387" s="304"/>
      <c r="AA1387" s="304"/>
      <c r="AB1387" s="304" t="s">
        <v>213</v>
      </c>
      <c r="AC1387" s="304">
        <v>4</v>
      </c>
      <c r="AD1387" s="366">
        <v>284.77999999999997</v>
      </c>
      <c r="AE1387" s="304">
        <v>200</v>
      </c>
      <c r="AF1387" s="331" t="e">
        <f>EXP(IF(X1387="A",LN(#REF!),IF(X1387="B",LN(#REF!),IF(OR(X1387="C",X1387="D",X1387="CD"),LN(#REF!)+((LN(#REF!)-LN(#REF!))/(1+(EXP(LN(#REF!)-LN(AC1387))/#REF!))),IF(X1387="E",LN(204.2),"N/A")))))</f>
        <v>#REF!</v>
      </c>
      <c r="AG1387" s="304">
        <v>0.33</v>
      </c>
      <c r="AH1387" s="304">
        <v>8.9340400000000007E-3</v>
      </c>
      <c r="AI1387" s="312"/>
      <c r="AJ1387" s="332">
        <v>399</v>
      </c>
      <c r="AK1387" s="304">
        <f t="shared" si="397"/>
        <v>425</v>
      </c>
      <c r="AL1387" s="304">
        <f>IF(AH1387&lt;=0.0022,0.2,0.43)</f>
        <v>0.43</v>
      </c>
      <c r="AM1387" s="389" t="str">
        <f t="shared" si="399"/>
        <v/>
      </c>
      <c r="AN1387" s="304"/>
      <c r="AO1387" s="304"/>
      <c r="AP1387" s="312"/>
      <c r="AQ1387" s="312"/>
      <c r="AR1387" s="312"/>
      <c r="AS1387" s="331"/>
      <c r="AT1387" s="312"/>
      <c r="AU1387" s="329">
        <f>VLOOKUP(C1387,[1]world!$A$2:$B$3555,2,FALSE)</f>
        <v>11</v>
      </c>
      <c r="AV1387" s="329">
        <v>328</v>
      </c>
      <c r="AW1387" s="304">
        <v>0.37</v>
      </c>
      <c r="AX1387" s="304">
        <v>-999</v>
      </c>
      <c r="AY1387" s="304">
        <v>-999</v>
      </c>
      <c r="AZ1387" s="304">
        <v>-999</v>
      </c>
      <c r="BA1387" s="304">
        <v>-999</v>
      </c>
      <c r="BB1387" s="304">
        <v>-999</v>
      </c>
      <c r="BC1387" s="304">
        <v>-999</v>
      </c>
      <c r="BD1387" s="304">
        <v>-999</v>
      </c>
      <c r="BE1387" s="304">
        <v>-999</v>
      </c>
      <c r="BF1387" s="304">
        <v>-999</v>
      </c>
      <c r="BG1387" s="304">
        <v>-999</v>
      </c>
      <c r="BH1387" s="304">
        <v>-999</v>
      </c>
      <c r="BI1387" s="304">
        <v>-999</v>
      </c>
      <c r="BJ1387" s="304" t="s">
        <v>4954</v>
      </c>
      <c r="BK1387" s="304" t="s">
        <v>4954</v>
      </c>
      <c r="BL1387" s="304" t="s">
        <v>4954</v>
      </c>
    </row>
    <row r="1388" spans="1:64" ht="15" hidden="1" customHeight="1" x14ac:dyDescent="0.2">
      <c r="A1388" s="304" t="s">
        <v>4922</v>
      </c>
      <c r="B1388" s="304" t="s">
        <v>5968</v>
      </c>
      <c r="C1388" s="304">
        <v>1508</v>
      </c>
      <c r="D1388" s="349" t="s">
        <v>263</v>
      </c>
      <c r="E1388" s="309">
        <v>-999</v>
      </c>
      <c r="F1388" s="309"/>
      <c r="G1388" s="324">
        <v>22.5488</v>
      </c>
      <c r="H1388" s="324">
        <v>120.53270000000001</v>
      </c>
      <c r="I1388" s="324" t="s">
        <v>214</v>
      </c>
      <c r="J1388" s="368">
        <f>P1388</f>
        <v>309.72000000000003</v>
      </c>
      <c r="K1388" s="331">
        <v>0.1</v>
      </c>
      <c r="L1388" s="304" t="str">
        <f t="shared" si="396"/>
        <v>D</v>
      </c>
      <c r="M1388" s="388">
        <v>0</v>
      </c>
      <c r="N1388" s="304"/>
      <c r="O1388" s="356">
        <v>32</v>
      </c>
      <c r="P1388" s="304">
        <v>309.72000000000003</v>
      </c>
      <c r="Q1388" s="309">
        <v>2272</v>
      </c>
      <c r="R1388" s="304" t="s">
        <v>5948</v>
      </c>
      <c r="S1388" s="304"/>
      <c r="T1388" s="304"/>
      <c r="U1388" s="304"/>
      <c r="V1388" s="304"/>
      <c r="W1388" s="315" t="s">
        <v>225</v>
      </c>
      <c r="X1388" s="304" t="s">
        <v>213</v>
      </c>
      <c r="Y1388" s="366">
        <f t="shared" si="398"/>
        <v>274.5</v>
      </c>
      <c r="Z1388" s="304"/>
      <c r="AA1388" s="304"/>
      <c r="AB1388" s="304" t="s">
        <v>213</v>
      </c>
      <c r="AC1388" s="304">
        <v>27</v>
      </c>
      <c r="AD1388" s="366">
        <v>309.72000000000003</v>
      </c>
      <c r="AE1388" s="304">
        <v>300</v>
      </c>
      <c r="AF1388" s="331" t="e">
        <f>EXP(IF(X1388="A",LN(#REF!),IF(X1388="B",LN(#REF!),IF(OR(X1388="C",X1388="D",X1388="CD"),LN(#REF!)+((LN(#REF!)-LN(#REF!))/(1+(EXP(LN(#REF!)-LN(AC1388))/#REF!))),IF(X1388="E",LN(204.2),"N/A")))))</f>
        <v>#REF!</v>
      </c>
      <c r="AG1388" s="304">
        <v>0.33</v>
      </c>
      <c r="AH1388" s="304">
        <v>4.1205399999999998E-3</v>
      </c>
      <c r="AI1388" s="312"/>
      <c r="AJ1388" s="332">
        <v>302</v>
      </c>
      <c r="AK1388" s="304">
        <f t="shared" si="397"/>
        <v>270</v>
      </c>
      <c r="AL1388" s="304">
        <f>IF(AH1388&lt;=0.0022,0.2,0.43)</f>
        <v>0.43</v>
      </c>
      <c r="AM1388" s="389" t="str">
        <f t="shared" si="399"/>
        <v/>
      </c>
      <c r="AN1388" s="304"/>
      <c r="AO1388" s="304"/>
      <c r="AP1388" s="312"/>
      <c r="AQ1388" s="312"/>
      <c r="AR1388" s="312"/>
      <c r="AS1388" s="331"/>
      <c r="AT1388" s="312"/>
      <c r="AU1388" s="329">
        <f>VLOOKUP(C1388,[1]world!$A$2:$B$3555,2,FALSE)</f>
        <v>12</v>
      </c>
      <c r="AV1388" s="329">
        <v>297</v>
      </c>
      <c r="AW1388" s="304">
        <v>0.37</v>
      </c>
      <c r="AX1388" s="304">
        <v>-999</v>
      </c>
      <c r="AY1388" s="304">
        <v>-999</v>
      </c>
      <c r="AZ1388" s="304">
        <v>-999</v>
      </c>
      <c r="BA1388" s="304">
        <v>-999</v>
      </c>
      <c r="BB1388" s="304">
        <v>-999</v>
      </c>
      <c r="BC1388" s="304">
        <v>-999</v>
      </c>
      <c r="BD1388" s="304">
        <v>-999</v>
      </c>
      <c r="BE1388" s="304">
        <v>-999</v>
      </c>
      <c r="BF1388" s="304">
        <v>-999</v>
      </c>
      <c r="BG1388" s="304">
        <v>-999</v>
      </c>
      <c r="BH1388" s="304">
        <v>-999</v>
      </c>
      <c r="BI1388" s="304">
        <v>-999</v>
      </c>
      <c r="BJ1388" s="304" t="s">
        <v>4954</v>
      </c>
      <c r="BK1388" s="304" t="s">
        <v>4954</v>
      </c>
      <c r="BL1388" s="304" t="s">
        <v>4954</v>
      </c>
    </row>
    <row r="1389" spans="1:64" ht="15" hidden="1" customHeight="1" x14ac:dyDescent="0.2">
      <c r="A1389" s="304" t="s">
        <v>208</v>
      </c>
      <c r="B1389" s="304" t="s">
        <v>5968</v>
      </c>
      <c r="C1389" s="304">
        <v>1509</v>
      </c>
      <c r="D1389" s="349" t="s">
        <v>251</v>
      </c>
      <c r="E1389" s="309">
        <v>-999</v>
      </c>
      <c r="F1389" s="309"/>
      <c r="G1389" s="324">
        <v>22.472999999999999</v>
      </c>
      <c r="H1389" s="324">
        <v>120.5427</v>
      </c>
      <c r="I1389" s="324" t="s">
        <v>214</v>
      </c>
      <c r="J1389" s="368">
        <f>IF(P1389&gt;0,IF(O1389&gt;=20,P1389,IF(#REF!="",IF(AS1389&gt;0,AS1389,IF(Y1389&gt;0,Y1389,"-")),IF(#REF!="",#REF!,#REF!))),IF(#REF!="",IF(AS1389&gt;0,AS1389,IF(Y1389&gt;0,Y1389,"-")),IF(#REF!="",#REF!,#REF!)))</f>
        <v>232.76</v>
      </c>
      <c r="K1389" s="331">
        <v>0.1</v>
      </c>
      <c r="L1389" s="304" t="str">
        <f t="shared" si="396"/>
        <v>D</v>
      </c>
      <c r="M1389" s="388">
        <v>0</v>
      </c>
      <c r="N1389" s="304"/>
      <c r="O1389" s="356">
        <v>32.6</v>
      </c>
      <c r="P1389" s="356">
        <v>232.76</v>
      </c>
      <c r="Q1389" s="309">
        <v>3204</v>
      </c>
      <c r="R1389" s="304" t="s">
        <v>5948</v>
      </c>
      <c r="S1389" s="304"/>
      <c r="T1389" s="304"/>
      <c r="U1389" s="304"/>
      <c r="V1389" s="304"/>
      <c r="W1389" s="315" t="s">
        <v>225</v>
      </c>
      <c r="X1389" s="304" t="s">
        <v>213</v>
      </c>
      <c r="Y1389" s="366">
        <f t="shared" si="398"/>
        <v>274.5</v>
      </c>
      <c r="Z1389" s="304"/>
      <c r="AA1389" s="304"/>
      <c r="AB1389" s="304" t="s">
        <v>213</v>
      </c>
      <c r="AC1389" s="304">
        <v>10</v>
      </c>
      <c r="AD1389" s="366">
        <v>232.76</v>
      </c>
      <c r="AE1389" s="304">
        <v>200</v>
      </c>
      <c r="AF1389" s="331" t="e">
        <f>EXP(IF(X1389="A",LN(#REF!),IF(X1389="B",LN(#REF!),IF(OR(X1389="C",X1389="D",X1389="CD"),LN(#REF!)+((LN(#REF!)-LN(#REF!))/(1+(EXP(LN(#REF!)-LN(AC1389))/#REF!))),IF(X1389="E",LN(204.2),"N/A")))))</f>
        <v>#REF!</v>
      </c>
      <c r="AG1389" s="304">
        <v>0.33</v>
      </c>
      <c r="AH1389" s="304">
        <v>4.6171900000000002E-3</v>
      </c>
      <c r="AI1389" s="312"/>
      <c r="AJ1389" s="332">
        <v>312</v>
      </c>
      <c r="AK1389" s="304">
        <f t="shared" si="397"/>
        <v>270</v>
      </c>
      <c r="AL1389" s="304">
        <f>IF(AH1389&lt;=0.0022,0.2,0.43)</f>
        <v>0.43</v>
      </c>
      <c r="AM1389" s="389" t="str">
        <f t="shared" si="399"/>
        <v/>
      </c>
      <c r="AN1389" s="304"/>
      <c r="AO1389" s="304"/>
      <c r="AP1389" s="312"/>
      <c r="AQ1389" s="312"/>
      <c r="AR1389" s="312"/>
      <c r="AS1389" s="331"/>
      <c r="AT1389" s="312"/>
      <c r="AU1389" s="329">
        <f>VLOOKUP(C1389,[1]world!$A$2:$B$3555,2,FALSE)</f>
        <v>12</v>
      </c>
      <c r="AV1389" s="329">
        <v>297</v>
      </c>
      <c r="AW1389" s="304">
        <v>0.37</v>
      </c>
      <c r="AX1389" s="304">
        <v>-999</v>
      </c>
      <c r="AY1389" s="304">
        <v>-999</v>
      </c>
      <c r="AZ1389" s="304">
        <v>-999</v>
      </c>
      <c r="BA1389" s="304">
        <v>-999</v>
      </c>
      <c r="BB1389" s="304">
        <v>-999</v>
      </c>
      <c r="BC1389" s="304">
        <v>-999</v>
      </c>
      <c r="BD1389" s="304">
        <v>-999</v>
      </c>
      <c r="BE1389" s="304">
        <v>-999</v>
      </c>
      <c r="BF1389" s="304">
        <v>-999</v>
      </c>
      <c r="BG1389" s="304">
        <v>-999</v>
      </c>
      <c r="BH1389" s="304">
        <v>-999</v>
      </c>
      <c r="BI1389" s="304">
        <v>-999</v>
      </c>
      <c r="BJ1389" s="304" t="s">
        <v>4954</v>
      </c>
      <c r="BK1389" s="304" t="s">
        <v>4954</v>
      </c>
      <c r="BL1389" s="304" t="s">
        <v>4954</v>
      </c>
    </row>
    <row r="1390" spans="1:64" ht="15" hidden="1" customHeight="1" x14ac:dyDescent="0.2">
      <c r="A1390" s="304" t="s">
        <v>4922</v>
      </c>
      <c r="B1390" s="304" t="s">
        <v>5968</v>
      </c>
      <c r="C1390" s="304">
        <v>1510</v>
      </c>
      <c r="D1390" s="349" t="s">
        <v>266</v>
      </c>
      <c r="E1390" s="309">
        <v>-999</v>
      </c>
      <c r="F1390" s="309"/>
      <c r="G1390" s="324">
        <v>22.567799999999998</v>
      </c>
      <c r="H1390" s="324">
        <v>120.30800000000001</v>
      </c>
      <c r="I1390" s="324" t="s">
        <v>214</v>
      </c>
      <c r="J1390" s="368">
        <f>P1390</f>
        <v>150.18</v>
      </c>
      <c r="K1390" s="331">
        <v>0.1</v>
      </c>
      <c r="L1390" s="304" t="str">
        <f t="shared" si="396"/>
        <v>E</v>
      </c>
      <c r="M1390" s="388">
        <v>0</v>
      </c>
      <c r="N1390" s="304"/>
      <c r="O1390" s="309">
        <v>32.5</v>
      </c>
      <c r="P1390" s="304">
        <v>150.18</v>
      </c>
      <c r="Q1390" s="309">
        <v>2398</v>
      </c>
      <c r="R1390" s="304" t="s">
        <v>5948</v>
      </c>
      <c r="S1390" s="304"/>
      <c r="T1390" s="304"/>
      <c r="U1390" s="304"/>
      <c r="V1390" s="304"/>
      <c r="W1390" s="315" t="s">
        <v>225</v>
      </c>
      <c r="X1390" s="304" t="s">
        <v>213</v>
      </c>
      <c r="Y1390" s="366">
        <f t="shared" si="398"/>
        <v>274.5</v>
      </c>
      <c r="Z1390" s="304"/>
      <c r="AA1390" s="304"/>
      <c r="AB1390" s="304" t="s">
        <v>213</v>
      </c>
      <c r="AC1390" s="304">
        <v>2</v>
      </c>
      <c r="AD1390" s="366">
        <v>150.18</v>
      </c>
      <c r="AE1390" s="304">
        <v>200</v>
      </c>
      <c r="AF1390" s="331" t="e">
        <f>EXP(IF(X1390="A",LN(#REF!),IF(X1390="B",LN(#REF!),IF(OR(X1390="C",X1390="D",X1390="CD"),LN(#REF!)+((LN(#REF!)-LN(#REF!))/(1+(EXP(LN(#REF!)-LN(AC1390))/#REF!))),IF(X1390="E",LN(204.2),"N/A")))))</f>
        <v>#REF!</v>
      </c>
      <c r="AG1390" s="304">
        <v>0.33</v>
      </c>
      <c r="AH1390" s="304"/>
      <c r="AI1390" s="312"/>
      <c r="AJ1390" s="332"/>
      <c r="AK1390" s="304">
        <f t="shared" si="397"/>
        <v>180</v>
      </c>
      <c r="AL1390" s="304"/>
      <c r="AM1390" s="389" t="str">
        <f t="shared" si="399"/>
        <v/>
      </c>
      <c r="AN1390" s="304"/>
      <c r="AO1390" s="304"/>
      <c r="AP1390" s="312"/>
      <c r="AQ1390" s="312"/>
      <c r="AR1390" s="312"/>
      <c r="AS1390" s="331"/>
      <c r="AT1390" s="312"/>
      <c r="AU1390" s="329">
        <f>VLOOKUP(C1390,[1]world!$A$2:$B$3555,2,FALSE)</f>
        <v>15</v>
      </c>
      <c r="AV1390" s="329">
        <v>363</v>
      </c>
      <c r="AW1390" s="304">
        <v>0.37</v>
      </c>
      <c r="AX1390" s="304">
        <v>-999</v>
      </c>
      <c r="AY1390" s="304">
        <v>-999</v>
      </c>
      <c r="AZ1390" s="304">
        <v>-999</v>
      </c>
      <c r="BA1390" s="304">
        <v>-999</v>
      </c>
      <c r="BB1390" s="304">
        <v>-999</v>
      </c>
      <c r="BC1390" s="304">
        <v>-999</v>
      </c>
      <c r="BD1390" s="304">
        <v>-999</v>
      </c>
      <c r="BE1390" s="304">
        <v>-999</v>
      </c>
      <c r="BF1390" s="304">
        <v>-999</v>
      </c>
      <c r="BG1390" s="304">
        <v>-999</v>
      </c>
      <c r="BH1390" s="304">
        <v>-999</v>
      </c>
      <c r="BI1390" s="304">
        <v>-999</v>
      </c>
      <c r="BJ1390" s="304" t="s">
        <v>4954</v>
      </c>
      <c r="BK1390" s="304" t="s">
        <v>4954</v>
      </c>
      <c r="BL1390" s="304" t="s">
        <v>4954</v>
      </c>
    </row>
    <row r="1391" spans="1:64" ht="15" hidden="1" customHeight="1" x14ac:dyDescent="0.2">
      <c r="A1391" s="304" t="s">
        <v>4922</v>
      </c>
      <c r="B1391" s="304" t="s">
        <v>5968</v>
      </c>
      <c r="C1391" s="304">
        <v>1511</v>
      </c>
      <c r="D1391" s="349" t="s">
        <v>268</v>
      </c>
      <c r="E1391" s="309">
        <v>-999</v>
      </c>
      <c r="F1391" s="309"/>
      <c r="G1391" s="324">
        <v>22.5747</v>
      </c>
      <c r="H1391" s="324">
        <v>120.3353</v>
      </c>
      <c r="I1391" s="324" t="s">
        <v>214</v>
      </c>
      <c r="J1391" s="368">
        <f t="shared" ref="J1391:J1392" si="407">EXP(0.21*LN(Y1391)+0.33*LN(AF1391)+0.28*LN(AJ1391)+0.18*LN(AV1391))</f>
        <v>277.66550796658674</v>
      </c>
      <c r="K1391" s="331">
        <f t="shared" ref="K1391:K1392" si="408">SQRT(0.21*AA1391^2+0.33*AG1391^2+0.28*AL1391^2+0.18*AW1391^2)</f>
        <v>0.3735866699977396</v>
      </c>
      <c r="L1391" s="304" t="str">
        <f t="shared" si="396"/>
        <v>D</v>
      </c>
      <c r="M1391" s="388" t="s">
        <v>6093</v>
      </c>
      <c r="N1391" s="304"/>
      <c r="O1391" s="310"/>
      <c r="P1391" s="304"/>
      <c r="Q1391" s="310"/>
      <c r="R1391" s="304"/>
      <c r="S1391" s="304"/>
      <c r="T1391" s="304"/>
      <c r="U1391" s="304"/>
      <c r="V1391" s="304"/>
      <c r="W1391" s="315" t="s">
        <v>225</v>
      </c>
      <c r="X1391" s="304" t="s">
        <v>213</v>
      </c>
      <c r="Y1391" s="366">
        <f t="shared" si="398"/>
        <v>274.5</v>
      </c>
      <c r="Z1391" s="304"/>
      <c r="AA1391" s="331">
        <v>0.36</v>
      </c>
      <c r="AB1391" s="304" t="s">
        <v>213</v>
      </c>
      <c r="AC1391" s="304">
        <v>15</v>
      </c>
      <c r="AD1391" s="366">
        <v>0</v>
      </c>
      <c r="AE1391" s="304">
        <v>300</v>
      </c>
      <c r="AF1391" s="331">
        <f t="shared" ref="AF1391:AF1392" si="409">EXP(IF(X1391="A",LN(683.9),IF(X1391="B",LN(559.6),IF(OR(X1391="C",X1391="D",X1391="CD"),LN(225)+((LN(513)-LN(225))/(1+(EXP(LN(31.4)-LN(AC1391))/0.48))),IF(X1391="E",LN(204.2),"N/A")))))</f>
        <v>262.39017385834865</v>
      </c>
      <c r="AG1391" s="304">
        <v>0.33</v>
      </c>
      <c r="AH1391" s="304">
        <v>2.3961899999999999E-3</v>
      </c>
      <c r="AI1391" s="312"/>
      <c r="AJ1391" s="332">
        <v>252</v>
      </c>
      <c r="AK1391" s="304">
        <f t="shared" si="397"/>
        <v>270</v>
      </c>
      <c r="AL1391" s="363">
        <v>0.43</v>
      </c>
      <c r="AM1391" s="389" t="str">
        <f t="shared" si="399"/>
        <v/>
      </c>
      <c r="AN1391" s="304"/>
      <c r="AO1391" s="304"/>
      <c r="AP1391" s="312"/>
      <c r="AQ1391" s="312"/>
      <c r="AR1391" s="312"/>
      <c r="AS1391" s="331"/>
      <c r="AT1391" s="312"/>
      <c r="AU1391" s="329">
        <f>VLOOKUP(C1391,[1]world!$A$2:$B$3555,2,FALSE)</f>
        <v>15</v>
      </c>
      <c r="AV1391" s="329">
        <v>363</v>
      </c>
      <c r="AW1391" s="304">
        <v>0.37</v>
      </c>
      <c r="AX1391" s="304">
        <v>-999</v>
      </c>
      <c r="AY1391" s="304">
        <v>-999</v>
      </c>
      <c r="AZ1391" s="304">
        <v>-999</v>
      </c>
      <c r="BA1391" s="304">
        <v>-999</v>
      </c>
      <c r="BB1391" s="304">
        <v>-999</v>
      </c>
      <c r="BC1391" s="304">
        <v>-999</v>
      </c>
      <c r="BD1391" s="304">
        <v>-999</v>
      </c>
      <c r="BE1391" s="304">
        <v>-999</v>
      </c>
      <c r="BF1391" s="304">
        <v>-999</v>
      </c>
      <c r="BG1391" s="304">
        <v>-999</v>
      </c>
      <c r="BH1391" s="304">
        <v>-999</v>
      </c>
      <c r="BI1391" s="304">
        <v>-999</v>
      </c>
      <c r="BJ1391" s="304" t="s">
        <v>4954</v>
      </c>
      <c r="BK1391" s="304" t="s">
        <v>4954</v>
      </c>
      <c r="BL1391" s="304" t="s">
        <v>4954</v>
      </c>
    </row>
    <row r="1392" spans="1:64" ht="15" hidden="1" customHeight="1" x14ac:dyDescent="0.2">
      <c r="A1392" s="304" t="s">
        <v>4922</v>
      </c>
      <c r="B1392" s="304" t="s">
        <v>5968</v>
      </c>
      <c r="C1392" s="304">
        <v>1512</v>
      </c>
      <c r="D1392" s="349" t="s">
        <v>264</v>
      </c>
      <c r="E1392" s="309">
        <v>-999</v>
      </c>
      <c r="F1392" s="309"/>
      <c r="G1392" s="324">
        <v>22.553799999999999</v>
      </c>
      <c r="H1392" s="324">
        <v>120.3437</v>
      </c>
      <c r="I1392" s="324" t="s">
        <v>214</v>
      </c>
      <c r="J1392" s="368">
        <f t="shared" si="407"/>
        <v>283.0651300049073</v>
      </c>
      <c r="K1392" s="331">
        <f t="shared" si="408"/>
        <v>0.3735866699977396</v>
      </c>
      <c r="L1392" s="304" t="str">
        <f t="shared" si="396"/>
        <v>D</v>
      </c>
      <c r="M1392" s="388" t="s">
        <v>6093</v>
      </c>
      <c r="N1392" s="304"/>
      <c r="O1392" s="310"/>
      <c r="P1392" s="304"/>
      <c r="Q1392" s="310"/>
      <c r="R1392" s="304"/>
      <c r="S1392" s="304"/>
      <c r="T1392" s="304"/>
      <c r="U1392" s="304"/>
      <c r="V1392" s="304"/>
      <c r="W1392" s="315" t="s">
        <v>225</v>
      </c>
      <c r="X1392" s="304" t="s">
        <v>213</v>
      </c>
      <c r="Y1392" s="366">
        <f t="shared" si="398"/>
        <v>274.5</v>
      </c>
      <c r="Z1392" s="304"/>
      <c r="AA1392" s="331">
        <v>0.36</v>
      </c>
      <c r="AB1392" s="304" t="s">
        <v>213</v>
      </c>
      <c r="AC1392" s="304">
        <v>5</v>
      </c>
      <c r="AD1392" s="366">
        <v>0</v>
      </c>
      <c r="AE1392" s="304">
        <v>200</v>
      </c>
      <c r="AF1392" s="331">
        <f t="shared" si="409"/>
        <v>238.56021098646292</v>
      </c>
      <c r="AG1392" s="304">
        <v>0.33</v>
      </c>
      <c r="AH1392" s="304">
        <v>4.12079E-3</v>
      </c>
      <c r="AI1392" s="312"/>
      <c r="AJ1392" s="332">
        <v>302</v>
      </c>
      <c r="AK1392" s="304">
        <f t="shared" si="397"/>
        <v>270</v>
      </c>
      <c r="AL1392" s="363">
        <v>0.43</v>
      </c>
      <c r="AM1392" s="389" t="str">
        <f t="shared" si="399"/>
        <v/>
      </c>
      <c r="AN1392" s="304"/>
      <c r="AO1392" s="304"/>
      <c r="AP1392" s="312"/>
      <c r="AQ1392" s="312"/>
      <c r="AR1392" s="312"/>
      <c r="AS1392" s="331"/>
      <c r="AT1392" s="312"/>
      <c r="AU1392" s="329">
        <f>VLOOKUP(C1392,[1]world!$A$2:$B$3555,2,FALSE)</f>
        <v>15</v>
      </c>
      <c r="AV1392" s="329">
        <v>363</v>
      </c>
      <c r="AW1392" s="304">
        <v>0.37</v>
      </c>
      <c r="AX1392" s="304">
        <v>-999</v>
      </c>
      <c r="AY1392" s="304">
        <v>-999</v>
      </c>
      <c r="AZ1392" s="304">
        <v>-999</v>
      </c>
      <c r="BA1392" s="304">
        <v>-999</v>
      </c>
      <c r="BB1392" s="304">
        <v>-999</v>
      </c>
      <c r="BC1392" s="304">
        <v>-999</v>
      </c>
      <c r="BD1392" s="304">
        <v>-999</v>
      </c>
      <c r="BE1392" s="304">
        <v>-999</v>
      </c>
      <c r="BF1392" s="304">
        <v>-999</v>
      </c>
      <c r="BG1392" s="304">
        <v>-999</v>
      </c>
      <c r="BH1392" s="304">
        <v>-999</v>
      </c>
      <c r="BI1392" s="304">
        <v>-999</v>
      </c>
      <c r="BJ1392" s="304" t="s">
        <v>4954</v>
      </c>
      <c r="BK1392" s="304" t="s">
        <v>4954</v>
      </c>
      <c r="BL1392" s="304" t="s">
        <v>4954</v>
      </c>
    </row>
    <row r="1393" spans="1:64" ht="15" hidden="1" customHeight="1" x14ac:dyDescent="0.2">
      <c r="A1393" s="304" t="s">
        <v>4922</v>
      </c>
      <c r="B1393" s="304" t="s">
        <v>5968</v>
      </c>
      <c r="C1393" s="304">
        <v>1513</v>
      </c>
      <c r="D1393" s="349" t="s">
        <v>252</v>
      </c>
      <c r="E1393" s="309">
        <v>-999</v>
      </c>
      <c r="F1393" s="309"/>
      <c r="G1393" s="324">
        <v>22.480499999999999</v>
      </c>
      <c r="H1393" s="324">
        <v>120.40300000000001</v>
      </c>
      <c r="I1393" s="324" t="s">
        <v>254</v>
      </c>
      <c r="J1393" s="368">
        <f>P1393</f>
        <v>189.91</v>
      </c>
      <c r="K1393" s="331">
        <v>0.1</v>
      </c>
      <c r="L1393" s="304" t="str">
        <f t="shared" si="396"/>
        <v>D</v>
      </c>
      <c r="M1393" s="388">
        <v>0</v>
      </c>
      <c r="N1393" s="304"/>
      <c r="O1393" s="309">
        <v>33</v>
      </c>
      <c r="P1393" s="304">
        <v>189.91</v>
      </c>
      <c r="Q1393" s="309">
        <v>2226</v>
      </c>
      <c r="R1393" s="304" t="s">
        <v>5948</v>
      </c>
      <c r="S1393" s="304"/>
      <c r="T1393" s="304"/>
      <c r="U1393" s="304"/>
      <c r="V1393" s="304"/>
      <c r="W1393" s="315" t="s">
        <v>253</v>
      </c>
      <c r="X1393" s="304" t="s">
        <v>213</v>
      </c>
      <c r="Y1393" s="366">
        <f t="shared" si="398"/>
        <v>274.5</v>
      </c>
      <c r="Z1393" s="304"/>
      <c r="AA1393" s="304"/>
      <c r="AB1393" s="304" t="s">
        <v>213</v>
      </c>
      <c r="AC1393" s="304">
        <v>2</v>
      </c>
      <c r="AD1393" s="366">
        <v>189.91</v>
      </c>
      <c r="AE1393" s="304">
        <v>200</v>
      </c>
      <c r="AF1393" s="331" t="e">
        <f>EXP(IF(X1393="A",LN(#REF!),IF(X1393="B",LN(#REF!),IF(OR(X1393="C",X1393="D",X1393="CD"),LN(#REF!)+((LN(#REF!)-LN(#REF!))/(1+(EXP(LN(#REF!)-LN(AC1393))/#REF!))),IF(X1393="E",LN(204.2),"N/A")))))</f>
        <v>#REF!</v>
      </c>
      <c r="AG1393" s="304">
        <v>0.33</v>
      </c>
      <c r="AH1393" s="304">
        <v>2.4513600000000001E-3</v>
      </c>
      <c r="AI1393" s="312"/>
      <c r="AJ1393" s="332">
        <v>254</v>
      </c>
      <c r="AK1393" s="304">
        <f t="shared" si="397"/>
        <v>270</v>
      </c>
      <c r="AL1393" s="304">
        <f>IF(AH1393&lt;=0.0022,0.2,0.43)</f>
        <v>0.43</v>
      </c>
      <c r="AM1393" s="389" t="str">
        <f t="shared" si="399"/>
        <v/>
      </c>
      <c r="AN1393" s="304"/>
      <c r="AO1393" s="304"/>
      <c r="AP1393" s="312"/>
      <c r="AQ1393" s="312"/>
      <c r="AR1393" s="312"/>
      <c r="AS1393" s="331"/>
      <c r="AT1393" s="312"/>
      <c r="AU1393" s="329">
        <f>VLOOKUP(C1393,[1]world!$A$2:$B$3555,2,FALSE)</f>
        <v>16</v>
      </c>
      <c r="AV1393" s="329">
        <v>246</v>
      </c>
      <c r="AW1393" s="304">
        <v>0.18</v>
      </c>
      <c r="AX1393" s="304">
        <v>-999</v>
      </c>
      <c r="AY1393" s="304">
        <v>-999</v>
      </c>
      <c r="AZ1393" s="304">
        <v>-999</v>
      </c>
      <c r="BA1393" s="304">
        <v>-999</v>
      </c>
      <c r="BB1393" s="304">
        <v>-999</v>
      </c>
      <c r="BC1393" s="304">
        <v>-999</v>
      </c>
      <c r="BD1393" s="304">
        <v>-999</v>
      </c>
      <c r="BE1393" s="304">
        <v>-999</v>
      </c>
      <c r="BF1393" s="304">
        <v>-999</v>
      </c>
      <c r="BG1393" s="304">
        <v>-999</v>
      </c>
      <c r="BH1393" s="304">
        <v>-999</v>
      </c>
      <c r="BI1393" s="304">
        <v>-999</v>
      </c>
      <c r="BJ1393" s="304" t="s">
        <v>4954</v>
      </c>
      <c r="BK1393" s="304" t="s">
        <v>4954</v>
      </c>
      <c r="BL1393" s="304" t="s">
        <v>4954</v>
      </c>
    </row>
    <row r="1394" spans="1:64" ht="15" hidden="1" customHeight="1" x14ac:dyDescent="0.2">
      <c r="A1394" s="304" t="s">
        <v>4922</v>
      </c>
      <c r="B1394" s="304" t="s">
        <v>5965</v>
      </c>
      <c r="C1394" s="304">
        <v>1514</v>
      </c>
      <c r="D1394" s="349" t="s">
        <v>1803</v>
      </c>
      <c r="E1394" s="309">
        <v>-999</v>
      </c>
      <c r="F1394" s="309"/>
      <c r="G1394" s="324">
        <v>33.57</v>
      </c>
      <c r="H1394" s="324">
        <v>-118.13</v>
      </c>
      <c r="I1394" s="324" t="s">
        <v>214</v>
      </c>
      <c r="J1394" s="368">
        <f>Y1394</f>
        <v>506.6</v>
      </c>
      <c r="K1394" s="331">
        <f>Z1394</f>
        <v>0.4</v>
      </c>
      <c r="L1394" s="304" t="str">
        <f t="shared" si="396"/>
        <v>C</v>
      </c>
      <c r="M1394" s="388" t="s">
        <v>4933</v>
      </c>
      <c r="N1394" s="304"/>
      <c r="O1394" s="310"/>
      <c r="P1394" s="304"/>
      <c r="Q1394" s="310"/>
      <c r="R1394" s="304"/>
      <c r="S1394" s="304"/>
      <c r="T1394" s="304"/>
      <c r="U1394" s="304"/>
      <c r="V1394" s="304"/>
      <c r="W1394" s="310" t="s">
        <v>259</v>
      </c>
      <c r="X1394" s="304" t="s">
        <v>232</v>
      </c>
      <c r="Y1394" s="366">
        <f t="shared" si="398"/>
        <v>506.6</v>
      </c>
      <c r="Z1394" s="304">
        <v>0.4</v>
      </c>
      <c r="AA1394" s="304"/>
      <c r="AB1394" s="304">
        <v>-999</v>
      </c>
      <c r="AC1394" s="304">
        <v>-999</v>
      </c>
      <c r="AD1394" s="366">
        <v>-999</v>
      </c>
      <c r="AE1394" s="304">
        <v>-999</v>
      </c>
      <c r="AF1394" s="304">
        <v>-999</v>
      </c>
      <c r="AG1394" s="304"/>
      <c r="AH1394" s="304"/>
      <c r="AI1394" s="312"/>
      <c r="AJ1394" s="332"/>
      <c r="AK1394" s="304">
        <f t="shared" si="397"/>
        <v>180</v>
      </c>
      <c r="AL1394" s="304"/>
      <c r="AM1394" s="389" t="str">
        <f t="shared" si="399"/>
        <v/>
      </c>
      <c r="AN1394" s="304"/>
      <c r="AO1394" s="304"/>
      <c r="AP1394" s="312"/>
      <c r="AQ1394" s="312"/>
      <c r="AR1394" s="312"/>
      <c r="AS1394" s="331"/>
      <c r="AT1394" s="312"/>
      <c r="AU1394" s="329">
        <f>VLOOKUP(C1394,[1]world!$A$2:$B$3555,2,FALSE)</f>
        <v>18</v>
      </c>
      <c r="AV1394" s="329"/>
      <c r="AW1394" s="304"/>
      <c r="AX1394" s="304">
        <v>740</v>
      </c>
      <c r="AY1394" s="304">
        <v>-999</v>
      </c>
      <c r="AZ1394" s="304">
        <v>1940</v>
      </c>
      <c r="BA1394" s="304">
        <v>420</v>
      </c>
      <c r="BB1394" s="304">
        <v>-999</v>
      </c>
      <c r="BC1394" s="304">
        <v>2720</v>
      </c>
      <c r="BD1394" s="304">
        <v>-999</v>
      </c>
      <c r="BE1394" s="304">
        <v>-999</v>
      </c>
      <c r="BF1394" s="304">
        <v>-999</v>
      </c>
      <c r="BG1394" s="304">
        <v>-999</v>
      </c>
      <c r="BH1394" s="304">
        <v>-999</v>
      </c>
      <c r="BI1394" s="304">
        <v>-999</v>
      </c>
      <c r="BJ1394" s="304">
        <v>3</v>
      </c>
      <c r="BK1394" s="304" t="s">
        <v>4954</v>
      </c>
      <c r="BL1394" s="304">
        <v>3</v>
      </c>
    </row>
    <row r="1395" spans="1:64" ht="15" hidden="1" customHeight="1" x14ac:dyDescent="0.2">
      <c r="A1395" s="304" t="s">
        <v>4922</v>
      </c>
      <c r="B1395" s="304" t="s">
        <v>5969</v>
      </c>
      <c r="C1395" s="304">
        <v>1515</v>
      </c>
      <c r="D1395" s="349" t="s">
        <v>3404</v>
      </c>
      <c r="E1395" s="309">
        <v>-999</v>
      </c>
      <c r="F1395" s="309"/>
      <c r="G1395" s="324">
        <v>36.26</v>
      </c>
      <c r="H1395" s="324">
        <v>50</v>
      </c>
      <c r="I1395" s="324" t="s">
        <v>232</v>
      </c>
      <c r="J1395" s="368">
        <f t="shared" ref="J1395:J1403" si="410">GEOMEAN(Y1395,AV1395,AK1395)</f>
        <v>302.63970506618233</v>
      </c>
      <c r="K1395" s="331">
        <f t="shared" ref="K1395:K1403" si="411">GEOMEAN(AA1395,AL1395,AW1395)</f>
        <v>0.38547027482550061</v>
      </c>
      <c r="L1395" s="304" t="str">
        <f t="shared" si="396"/>
        <v>D</v>
      </c>
      <c r="M1395" s="388" t="s">
        <v>6089</v>
      </c>
      <c r="N1395" s="304"/>
      <c r="O1395" s="356"/>
      <c r="P1395" s="356"/>
      <c r="Q1395" s="356"/>
      <c r="R1395" s="304"/>
      <c r="S1395" s="304"/>
      <c r="T1395" s="304"/>
      <c r="U1395" s="304"/>
      <c r="V1395" s="304"/>
      <c r="W1395" s="310" t="s">
        <v>505</v>
      </c>
      <c r="X1395" s="304" t="s">
        <v>213</v>
      </c>
      <c r="Y1395" s="366">
        <f t="shared" si="398"/>
        <v>274.5</v>
      </c>
      <c r="Z1395" s="304"/>
      <c r="AA1395" s="331">
        <v>0.36</v>
      </c>
      <c r="AB1395" s="304">
        <v>-999</v>
      </c>
      <c r="AC1395" s="304">
        <v>-999</v>
      </c>
      <c r="AD1395" s="366">
        <v>-999</v>
      </c>
      <c r="AE1395" s="304">
        <v>-999</v>
      </c>
      <c r="AF1395" s="304">
        <v>-999</v>
      </c>
      <c r="AG1395" s="304"/>
      <c r="AH1395" s="304">
        <v>8.6496899999999998E-3</v>
      </c>
      <c r="AI1395" s="312"/>
      <c r="AJ1395" s="332">
        <v>288</v>
      </c>
      <c r="AK1395" s="304">
        <f t="shared" si="397"/>
        <v>270</v>
      </c>
      <c r="AL1395" s="363">
        <v>0.43</v>
      </c>
      <c r="AM1395" s="389" t="str">
        <f t="shared" si="399"/>
        <v/>
      </c>
      <c r="AN1395" s="304"/>
      <c r="AO1395" s="304"/>
      <c r="AP1395" s="312"/>
      <c r="AQ1395" s="312"/>
      <c r="AR1395" s="312"/>
      <c r="AS1395" s="331"/>
      <c r="AT1395" s="312"/>
      <c r="AU1395" s="329">
        <f>VLOOKUP(C1395,[1]world!$A$2:$B$3555,2,FALSE)</f>
        <v>8</v>
      </c>
      <c r="AV1395" s="329">
        <v>374</v>
      </c>
      <c r="AW1395" s="304">
        <v>0.37</v>
      </c>
      <c r="AX1395" s="304">
        <v>-999</v>
      </c>
      <c r="AY1395" s="304">
        <v>-999</v>
      </c>
      <c r="AZ1395" s="304">
        <v>-999</v>
      </c>
      <c r="BA1395" s="304">
        <v>-999</v>
      </c>
      <c r="BB1395" s="304">
        <v>-999</v>
      </c>
      <c r="BC1395" s="304">
        <v>-999</v>
      </c>
      <c r="BD1395" s="304">
        <v>-999</v>
      </c>
      <c r="BE1395" s="304">
        <v>-999</v>
      </c>
      <c r="BF1395" s="304">
        <v>-999</v>
      </c>
      <c r="BG1395" s="304">
        <v>-999</v>
      </c>
      <c r="BH1395" s="304">
        <v>-999</v>
      </c>
      <c r="BI1395" s="304">
        <v>-999</v>
      </c>
      <c r="BJ1395" s="304" t="s">
        <v>4954</v>
      </c>
      <c r="BK1395" s="304" t="s">
        <v>4954</v>
      </c>
      <c r="BL1395" s="304" t="s">
        <v>4954</v>
      </c>
    </row>
    <row r="1396" spans="1:64" ht="15" hidden="1" customHeight="1" x14ac:dyDescent="0.2">
      <c r="A1396" s="304" t="s">
        <v>4922</v>
      </c>
      <c r="B1396" s="304" t="s">
        <v>5969</v>
      </c>
      <c r="C1396" s="304">
        <v>1516</v>
      </c>
      <c r="D1396" s="349" t="s">
        <v>3695</v>
      </c>
      <c r="E1396" s="309">
        <v>-999</v>
      </c>
      <c r="F1396" s="309"/>
      <c r="G1396" s="324">
        <v>37.130000000000003</v>
      </c>
      <c r="H1396" s="324">
        <v>50.3</v>
      </c>
      <c r="I1396" s="324" t="s">
        <v>214</v>
      </c>
      <c r="J1396" s="368">
        <f t="shared" si="410"/>
        <v>242.04656117508151</v>
      </c>
      <c r="K1396" s="331">
        <f t="shared" si="411"/>
        <v>0.23489205847013181</v>
      </c>
      <c r="L1396" s="304" t="str">
        <f t="shared" si="396"/>
        <v>D</v>
      </c>
      <c r="M1396" s="388" t="s">
        <v>6089</v>
      </c>
      <c r="N1396" s="304"/>
      <c r="O1396" s="356"/>
      <c r="P1396" s="356"/>
      <c r="Q1396" s="356"/>
      <c r="R1396" s="304"/>
      <c r="S1396" s="304"/>
      <c r="T1396" s="304"/>
      <c r="U1396" s="304"/>
      <c r="V1396" s="304"/>
      <c r="W1396" s="310" t="s">
        <v>225</v>
      </c>
      <c r="X1396" s="304" t="s">
        <v>213</v>
      </c>
      <c r="Y1396" s="366">
        <f t="shared" si="398"/>
        <v>274.5</v>
      </c>
      <c r="Z1396" s="304"/>
      <c r="AA1396" s="331">
        <v>0.36</v>
      </c>
      <c r="AB1396" s="304">
        <v>-999</v>
      </c>
      <c r="AC1396" s="304">
        <v>-999</v>
      </c>
      <c r="AD1396" s="366">
        <v>-999</v>
      </c>
      <c r="AE1396" s="304">
        <v>-999</v>
      </c>
      <c r="AF1396" s="304">
        <v>-999</v>
      </c>
      <c r="AG1396" s="304"/>
      <c r="AH1396" s="304">
        <v>8.6460200000000001E-4</v>
      </c>
      <c r="AI1396" s="312"/>
      <c r="AJ1396" s="332">
        <v>191</v>
      </c>
      <c r="AK1396" s="304">
        <f t="shared" si="397"/>
        <v>210</v>
      </c>
      <c r="AL1396" s="304">
        <v>0.2</v>
      </c>
      <c r="AM1396" s="389" t="str">
        <f t="shared" si="399"/>
        <v/>
      </c>
      <c r="AN1396" s="304"/>
      <c r="AO1396" s="304"/>
      <c r="AP1396" s="312"/>
      <c r="AQ1396" s="312"/>
      <c r="AR1396" s="312"/>
      <c r="AS1396" s="331"/>
      <c r="AT1396" s="312"/>
      <c r="AU1396" s="329">
        <f>VLOOKUP(C1396,[1]world!$A$2:$B$3555,2,FALSE)</f>
        <v>16</v>
      </c>
      <c r="AV1396" s="329">
        <v>246</v>
      </c>
      <c r="AW1396" s="304">
        <v>0.18</v>
      </c>
      <c r="AX1396" s="304">
        <v>-999</v>
      </c>
      <c r="AY1396" s="304">
        <v>-999</v>
      </c>
      <c r="AZ1396" s="304">
        <v>-999</v>
      </c>
      <c r="BA1396" s="304">
        <v>-999</v>
      </c>
      <c r="BB1396" s="304">
        <v>-999</v>
      </c>
      <c r="BC1396" s="304">
        <v>-999</v>
      </c>
      <c r="BD1396" s="304">
        <v>-999</v>
      </c>
      <c r="BE1396" s="304">
        <v>-999</v>
      </c>
      <c r="BF1396" s="304">
        <v>-999</v>
      </c>
      <c r="BG1396" s="304">
        <v>-999</v>
      </c>
      <c r="BH1396" s="304">
        <v>-999</v>
      </c>
      <c r="BI1396" s="304">
        <v>-999</v>
      </c>
      <c r="BJ1396" s="304" t="s">
        <v>4954</v>
      </c>
      <c r="BK1396" s="304" t="s">
        <v>4954</v>
      </c>
      <c r="BL1396" s="304" t="s">
        <v>4954</v>
      </c>
    </row>
    <row r="1397" spans="1:64" ht="15" hidden="1" customHeight="1" x14ac:dyDescent="0.2">
      <c r="A1397" s="304" t="s">
        <v>4922</v>
      </c>
      <c r="B1397" s="304" t="s">
        <v>5983</v>
      </c>
      <c r="C1397" s="304">
        <v>1517</v>
      </c>
      <c r="D1397" s="349" t="s">
        <v>3505</v>
      </c>
      <c r="E1397" s="309">
        <v>-999</v>
      </c>
      <c r="F1397" s="309"/>
      <c r="G1397" s="324">
        <v>36.64</v>
      </c>
      <c r="H1397" s="324">
        <v>-116.4</v>
      </c>
      <c r="I1397" s="324" t="s">
        <v>214</v>
      </c>
      <c r="J1397" s="368">
        <f t="shared" si="410"/>
        <v>302.63970506618233</v>
      </c>
      <c r="K1397" s="331">
        <f t="shared" si="411"/>
        <v>0.38547027482550061</v>
      </c>
      <c r="L1397" s="304" t="str">
        <f t="shared" si="396"/>
        <v>D</v>
      </c>
      <c r="M1397" s="388" t="s">
        <v>6089</v>
      </c>
      <c r="N1397" s="304"/>
      <c r="O1397" s="356"/>
      <c r="P1397" s="356"/>
      <c r="Q1397" s="356"/>
      <c r="R1397" s="304"/>
      <c r="S1397" s="304"/>
      <c r="T1397" s="304"/>
      <c r="U1397" s="304"/>
      <c r="V1397" s="304"/>
      <c r="W1397" s="310" t="s">
        <v>273</v>
      </c>
      <c r="X1397" s="304" t="s">
        <v>213</v>
      </c>
      <c r="Y1397" s="366">
        <f t="shared" si="398"/>
        <v>274.5</v>
      </c>
      <c r="Z1397" s="304"/>
      <c r="AA1397" s="331">
        <v>0.36</v>
      </c>
      <c r="AB1397" s="304">
        <v>-999</v>
      </c>
      <c r="AC1397" s="304">
        <v>-999</v>
      </c>
      <c r="AD1397" s="366">
        <v>-999</v>
      </c>
      <c r="AE1397" s="304">
        <v>-999</v>
      </c>
      <c r="AF1397" s="304">
        <v>-999</v>
      </c>
      <c r="AG1397" s="304"/>
      <c r="AH1397" s="304">
        <v>8.7546599999999992E-3</v>
      </c>
      <c r="AI1397" s="312"/>
      <c r="AJ1397" s="332">
        <v>289</v>
      </c>
      <c r="AK1397" s="304">
        <f t="shared" si="397"/>
        <v>270</v>
      </c>
      <c r="AL1397" s="363">
        <v>0.43</v>
      </c>
      <c r="AM1397" s="389" t="str">
        <f t="shared" si="399"/>
        <v/>
      </c>
      <c r="AN1397" s="304"/>
      <c r="AO1397" s="304"/>
      <c r="AP1397" s="312"/>
      <c r="AQ1397" s="312"/>
      <c r="AR1397" s="312"/>
      <c r="AS1397" s="331"/>
      <c r="AT1397" s="312"/>
      <c r="AU1397" s="329">
        <f>VLOOKUP(C1397,[1]world!$A$2:$B$3555,2,FALSE)</f>
        <v>8</v>
      </c>
      <c r="AV1397" s="329">
        <v>374</v>
      </c>
      <c r="AW1397" s="304">
        <v>0.37</v>
      </c>
      <c r="AX1397" s="304">
        <v>-999</v>
      </c>
      <c r="AY1397" s="304">
        <v>-999</v>
      </c>
      <c r="AZ1397" s="304">
        <v>-999</v>
      </c>
      <c r="BA1397" s="304">
        <v>-999</v>
      </c>
      <c r="BB1397" s="304">
        <v>-999</v>
      </c>
      <c r="BC1397" s="304">
        <v>-999</v>
      </c>
      <c r="BD1397" s="304">
        <v>-999</v>
      </c>
      <c r="BE1397" s="304">
        <v>-999</v>
      </c>
      <c r="BF1397" s="304">
        <v>-999</v>
      </c>
      <c r="BG1397" s="304">
        <v>-999</v>
      </c>
      <c r="BH1397" s="304">
        <v>-999</v>
      </c>
      <c r="BI1397" s="304">
        <v>-999</v>
      </c>
      <c r="BJ1397" s="304" t="s">
        <v>4954</v>
      </c>
      <c r="BK1397" s="304" t="s">
        <v>4954</v>
      </c>
      <c r="BL1397" s="304" t="s">
        <v>4954</v>
      </c>
    </row>
    <row r="1398" spans="1:64" ht="15" hidden="1" customHeight="1" x14ac:dyDescent="0.2">
      <c r="A1398" s="304" t="s">
        <v>4922</v>
      </c>
      <c r="B1398" s="304" t="s">
        <v>5983</v>
      </c>
      <c r="C1398" s="304">
        <v>1528</v>
      </c>
      <c r="D1398" s="349" t="s">
        <v>3602</v>
      </c>
      <c r="E1398" s="309">
        <v>-999</v>
      </c>
      <c r="F1398" s="309"/>
      <c r="G1398" s="324">
        <v>36.93</v>
      </c>
      <c r="H1398" s="324">
        <v>-116.06</v>
      </c>
      <c r="I1398" s="324" t="s">
        <v>214</v>
      </c>
      <c r="J1398" s="368">
        <f t="shared" si="410"/>
        <v>543.38667857511439</v>
      </c>
      <c r="K1398" s="331">
        <f t="shared" si="411"/>
        <v>0.41523526603009125</v>
      </c>
      <c r="L1398" s="304" t="str">
        <f t="shared" si="396"/>
        <v>C</v>
      </c>
      <c r="M1398" s="388" t="s">
        <v>6089</v>
      </c>
      <c r="N1398" s="304"/>
      <c r="O1398" s="356"/>
      <c r="P1398" s="356"/>
      <c r="Q1398" s="356"/>
      <c r="R1398" s="304"/>
      <c r="S1398" s="304"/>
      <c r="T1398" s="304"/>
      <c r="U1398" s="304"/>
      <c r="V1398" s="304"/>
      <c r="W1398" s="310" t="s">
        <v>3603</v>
      </c>
      <c r="X1398" s="304" t="s">
        <v>232</v>
      </c>
      <c r="Y1398" s="366">
        <f t="shared" si="398"/>
        <v>506.6</v>
      </c>
      <c r="Z1398" s="304"/>
      <c r="AA1398" s="304">
        <v>0.45</v>
      </c>
      <c r="AB1398" s="304">
        <v>-999</v>
      </c>
      <c r="AC1398" s="304">
        <v>-999</v>
      </c>
      <c r="AD1398" s="366">
        <v>-999</v>
      </c>
      <c r="AE1398" s="304">
        <v>-999</v>
      </c>
      <c r="AF1398" s="304">
        <v>-999</v>
      </c>
      <c r="AG1398" s="304"/>
      <c r="AH1398" s="304">
        <v>0.109338</v>
      </c>
      <c r="AI1398" s="312"/>
      <c r="AJ1398" s="332">
        <v>653</v>
      </c>
      <c r="AK1398" s="304">
        <f t="shared" si="397"/>
        <v>690</v>
      </c>
      <c r="AL1398" s="363">
        <v>0.43</v>
      </c>
      <c r="AM1398" s="389" t="str">
        <f t="shared" si="399"/>
        <v/>
      </c>
      <c r="AN1398" s="304"/>
      <c r="AO1398" s="304"/>
      <c r="AP1398" s="312"/>
      <c r="AQ1398" s="312"/>
      <c r="AR1398" s="312"/>
      <c r="AS1398" s="331"/>
      <c r="AT1398" s="312"/>
      <c r="AU1398" s="329">
        <f>VLOOKUP(C1398,[1]world!$A$2:$B$3555,2,FALSE)</f>
        <v>4</v>
      </c>
      <c r="AV1398" s="329">
        <v>459</v>
      </c>
      <c r="AW1398" s="304">
        <v>0.37</v>
      </c>
      <c r="AX1398" s="304">
        <v>-999</v>
      </c>
      <c r="AY1398" s="304">
        <v>-999</v>
      </c>
      <c r="AZ1398" s="304">
        <v>-999</v>
      </c>
      <c r="BA1398" s="304">
        <v>-999</v>
      </c>
      <c r="BB1398" s="304">
        <v>-999</v>
      </c>
      <c r="BC1398" s="304">
        <v>-999</v>
      </c>
      <c r="BD1398" s="304">
        <v>-999</v>
      </c>
      <c r="BE1398" s="304">
        <v>-999</v>
      </c>
      <c r="BF1398" s="304">
        <v>-999</v>
      </c>
      <c r="BG1398" s="304">
        <v>-999</v>
      </c>
      <c r="BH1398" s="304">
        <v>-999</v>
      </c>
      <c r="BI1398" s="304">
        <v>-999</v>
      </c>
      <c r="BJ1398" s="304" t="s">
        <v>4954</v>
      </c>
      <c r="BK1398" s="304" t="s">
        <v>4954</v>
      </c>
      <c r="BL1398" s="304" t="s">
        <v>4954</v>
      </c>
    </row>
    <row r="1399" spans="1:64" ht="15" hidden="1" customHeight="1" x14ac:dyDescent="0.2">
      <c r="A1399" s="304" t="s">
        <v>4922</v>
      </c>
      <c r="B1399" s="304" t="s">
        <v>5983</v>
      </c>
      <c r="C1399" s="304">
        <v>1530</v>
      </c>
      <c r="D1399" s="349" t="s">
        <v>3600</v>
      </c>
      <c r="E1399" s="309">
        <v>-999</v>
      </c>
      <c r="F1399" s="309"/>
      <c r="G1399" s="324">
        <v>36.909999999999997</v>
      </c>
      <c r="H1399" s="324">
        <v>-116.76</v>
      </c>
      <c r="I1399" s="324" t="s">
        <v>214</v>
      </c>
      <c r="J1399" s="368">
        <f t="shared" si="410"/>
        <v>404.23091355943103</v>
      </c>
      <c r="K1399" s="331">
        <f t="shared" si="411"/>
        <v>0.38547027482550061</v>
      </c>
      <c r="L1399" s="304" t="str">
        <f t="shared" si="396"/>
        <v>C</v>
      </c>
      <c r="M1399" s="388" t="s">
        <v>6089</v>
      </c>
      <c r="N1399" s="304"/>
      <c r="O1399" s="356"/>
      <c r="P1399" s="356"/>
      <c r="Q1399" s="356"/>
      <c r="R1399" s="304"/>
      <c r="S1399" s="304"/>
      <c r="T1399" s="304"/>
      <c r="U1399" s="304"/>
      <c r="V1399" s="304"/>
      <c r="W1399" s="310" t="s">
        <v>311</v>
      </c>
      <c r="X1399" s="304" t="s">
        <v>206</v>
      </c>
      <c r="Y1399" s="366">
        <f t="shared" si="398"/>
        <v>338.6</v>
      </c>
      <c r="Z1399" s="304"/>
      <c r="AA1399" s="331">
        <v>0.36</v>
      </c>
      <c r="AB1399" s="304">
        <v>-999</v>
      </c>
      <c r="AC1399" s="304">
        <v>-999</v>
      </c>
      <c r="AD1399" s="366">
        <v>-999</v>
      </c>
      <c r="AE1399" s="304">
        <v>-999</v>
      </c>
      <c r="AF1399" s="304">
        <v>-999</v>
      </c>
      <c r="AG1399" s="304"/>
      <c r="AH1399" s="304">
        <v>3.0634600000000001E-2</v>
      </c>
      <c r="AI1399" s="312"/>
      <c r="AJ1399" s="332">
        <v>411</v>
      </c>
      <c r="AK1399" s="304">
        <f t="shared" si="397"/>
        <v>425</v>
      </c>
      <c r="AL1399" s="363">
        <v>0.43</v>
      </c>
      <c r="AM1399" s="389" t="str">
        <f t="shared" si="399"/>
        <v/>
      </c>
      <c r="AN1399" s="304"/>
      <c r="AO1399" s="304"/>
      <c r="AP1399" s="312"/>
      <c r="AQ1399" s="312"/>
      <c r="AR1399" s="312"/>
      <c r="AS1399" s="331"/>
      <c r="AT1399" s="312"/>
      <c r="AU1399" s="329">
        <f>VLOOKUP(C1399,[1]world!$A$2:$B$3555,2,FALSE)</f>
        <v>4</v>
      </c>
      <c r="AV1399" s="329">
        <v>459</v>
      </c>
      <c r="AW1399" s="304">
        <v>0.37</v>
      </c>
      <c r="AX1399" s="304">
        <v>-999</v>
      </c>
      <c r="AY1399" s="304">
        <v>-999</v>
      </c>
      <c r="AZ1399" s="304">
        <v>-999</v>
      </c>
      <c r="BA1399" s="304">
        <v>-999</v>
      </c>
      <c r="BB1399" s="304">
        <v>-999</v>
      </c>
      <c r="BC1399" s="304">
        <v>-999</v>
      </c>
      <c r="BD1399" s="304">
        <v>-999</v>
      </c>
      <c r="BE1399" s="304">
        <v>-999</v>
      </c>
      <c r="BF1399" s="304">
        <v>-999</v>
      </c>
      <c r="BG1399" s="304">
        <v>-999</v>
      </c>
      <c r="BH1399" s="304">
        <v>-999</v>
      </c>
      <c r="BI1399" s="304">
        <v>-999</v>
      </c>
      <c r="BJ1399" s="304" t="s">
        <v>4954</v>
      </c>
      <c r="BK1399" s="304" t="s">
        <v>4954</v>
      </c>
      <c r="BL1399" s="304" t="s">
        <v>4954</v>
      </c>
    </row>
    <row r="1400" spans="1:64" ht="15" hidden="1" customHeight="1" x14ac:dyDescent="0.2">
      <c r="A1400" s="304" t="s">
        <v>4922</v>
      </c>
      <c r="B1400" s="304" t="s">
        <v>5983</v>
      </c>
      <c r="C1400" s="304">
        <v>1531</v>
      </c>
      <c r="D1400" s="349" t="s">
        <v>3376</v>
      </c>
      <c r="E1400" s="309">
        <v>-999</v>
      </c>
      <c r="F1400" s="309"/>
      <c r="G1400" s="324">
        <v>36.229999999999997</v>
      </c>
      <c r="H1400" s="324">
        <v>-116</v>
      </c>
      <c r="I1400" s="324" t="s">
        <v>214</v>
      </c>
      <c r="J1400" s="368">
        <f t="shared" si="410"/>
        <v>352.04725336274561</v>
      </c>
      <c r="K1400" s="331">
        <f t="shared" si="411"/>
        <v>0.38547027482550061</v>
      </c>
      <c r="L1400" s="304" t="str">
        <f t="shared" si="396"/>
        <v>D</v>
      </c>
      <c r="M1400" s="388" t="s">
        <v>6089</v>
      </c>
      <c r="N1400" s="304"/>
      <c r="O1400" s="356"/>
      <c r="P1400" s="356"/>
      <c r="Q1400" s="356"/>
      <c r="R1400" s="304"/>
      <c r="S1400" s="304"/>
      <c r="T1400" s="304"/>
      <c r="U1400" s="304"/>
      <c r="V1400" s="304"/>
      <c r="W1400" s="310" t="s">
        <v>273</v>
      </c>
      <c r="X1400" s="304" t="s">
        <v>213</v>
      </c>
      <c r="Y1400" s="366">
        <f t="shared" si="398"/>
        <v>274.5</v>
      </c>
      <c r="Z1400" s="304"/>
      <c r="AA1400" s="331">
        <v>0.36</v>
      </c>
      <c r="AB1400" s="304">
        <v>-999</v>
      </c>
      <c r="AC1400" s="304">
        <v>-999</v>
      </c>
      <c r="AD1400" s="366">
        <v>-999</v>
      </c>
      <c r="AE1400" s="304">
        <v>-999</v>
      </c>
      <c r="AF1400" s="304">
        <v>-999</v>
      </c>
      <c r="AG1400" s="304"/>
      <c r="AH1400" s="304">
        <v>1.8548800000000001E-2</v>
      </c>
      <c r="AI1400" s="312"/>
      <c r="AJ1400" s="332">
        <v>362</v>
      </c>
      <c r="AK1400" s="304">
        <f t="shared" si="397"/>
        <v>425</v>
      </c>
      <c r="AL1400" s="363">
        <v>0.43</v>
      </c>
      <c r="AM1400" s="389" t="str">
        <f t="shared" si="399"/>
        <v/>
      </c>
      <c r="AN1400" s="304"/>
      <c r="AO1400" s="304"/>
      <c r="AP1400" s="312"/>
      <c r="AQ1400" s="312"/>
      <c r="AR1400" s="312"/>
      <c r="AS1400" s="331"/>
      <c r="AT1400" s="312"/>
      <c r="AU1400" s="329">
        <f>VLOOKUP(C1400,[1]world!$A$2:$B$3555,2,FALSE)</f>
        <v>8</v>
      </c>
      <c r="AV1400" s="329">
        <v>374</v>
      </c>
      <c r="AW1400" s="304">
        <v>0.37</v>
      </c>
      <c r="AX1400" s="304">
        <v>60</v>
      </c>
      <c r="AY1400" s="304">
        <v>-999</v>
      </c>
      <c r="AZ1400" s="304">
        <v>240</v>
      </c>
      <c r="BA1400" s="304">
        <v>-999</v>
      </c>
      <c r="BB1400" s="304">
        <v>-999</v>
      </c>
      <c r="BC1400" s="304">
        <v>-999</v>
      </c>
      <c r="BD1400" s="304">
        <v>-999</v>
      </c>
      <c r="BE1400" s="304">
        <v>-999</v>
      </c>
      <c r="BF1400" s="304">
        <v>-999</v>
      </c>
      <c r="BG1400" s="304">
        <v>-999</v>
      </c>
      <c r="BH1400" s="304">
        <v>-999</v>
      </c>
      <c r="BI1400" s="304">
        <v>-999</v>
      </c>
      <c r="BJ1400" s="304">
        <v>4</v>
      </c>
      <c r="BK1400" s="304" t="s">
        <v>4954</v>
      </c>
      <c r="BL1400" s="304">
        <v>4</v>
      </c>
    </row>
    <row r="1401" spans="1:64" ht="15" hidden="1" customHeight="1" x14ac:dyDescent="0.2">
      <c r="A1401" s="304" t="s">
        <v>4922</v>
      </c>
      <c r="B1401" s="304" t="s">
        <v>5983</v>
      </c>
      <c r="C1401" s="304">
        <v>1532</v>
      </c>
      <c r="D1401" s="349" t="s">
        <v>3369</v>
      </c>
      <c r="E1401" s="309">
        <v>-999</v>
      </c>
      <c r="F1401" s="309"/>
      <c r="G1401" s="324">
        <v>36.21</v>
      </c>
      <c r="H1401" s="324">
        <v>-115.98</v>
      </c>
      <c r="I1401" s="324" t="s">
        <v>214</v>
      </c>
      <c r="J1401" s="368">
        <f t="shared" si="410"/>
        <v>352.04725336274561</v>
      </c>
      <c r="K1401" s="331">
        <f t="shared" si="411"/>
        <v>0.38547027482550061</v>
      </c>
      <c r="L1401" s="304" t="str">
        <f t="shared" si="396"/>
        <v>D</v>
      </c>
      <c r="M1401" s="388" t="s">
        <v>6089</v>
      </c>
      <c r="N1401" s="304"/>
      <c r="O1401" s="356"/>
      <c r="P1401" s="356"/>
      <c r="Q1401" s="356"/>
      <c r="R1401" s="304"/>
      <c r="S1401" s="304"/>
      <c r="T1401" s="304"/>
      <c r="U1401" s="304"/>
      <c r="V1401" s="304"/>
      <c r="W1401" s="310" t="s">
        <v>273</v>
      </c>
      <c r="X1401" s="304" t="s">
        <v>213</v>
      </c>
      <c r="Y1401" s="366">
        <f t="shared" si="398"/>
        <v>274.5</v>
      </c>
      <c r="Z1401" s="304"/>
      <c r="AA1401" s="331">
        <v>0.36</v>
      </c>
      <c r="AB1401" s="304">
        <v>-999</v>
      </c>
      <c r="AC1401" s="304">
        <v>-999</v>
      </c>
      <c r="AD1401" s="366">
        <v>-999</v>
      </c>
      <c r="AE1401" s="304">
        <v>-999</v>
      </c>
      <c r="AF1401" s="304">
        <v>-999</v>
      </c>
      <c r="AG1401" s="304"/>
      <c r="AH1401" s="304">
        <v>2.7492900000000001E-2</v>
      </c>
      <c r="AI1401" s="312"/>
      <c r="AJ1401" s="332">
        <v>399</v>
      </c>
      <c r="AK1401" s="304">
        <f t="shared" si="397"/>
        <v>425</v>
      </c>
      <c r="AL1401" s="363">
        <v>0.43</v>
      </c>
      <c r="AM1401" s="389" t="str">
        <f t="shared" si="399"/>
        <v/>
      </c>
      <c r="AN1401" s="304"/>
      <c r="AO1401" s="304"/>
      <c r="AP1401" s="312"/>
      <c r="AQ1401" s="312"/>
      <c r="AR1401" s="312"/>
      <c r="AS1401" s="331"/>
      <c r="AT1401" s="312"/>
      <c r="AU1401" s="329">
        <f>VLOOKUP(C1401,[1]world!$A$2:$B$3555,2,FALSE)</f>
        <v>8</v>
      </c>
      <c r="AV1401" s="329">
        <v>374</v>
      </c>
      <c r="AW1401" s="304">
        <v>0.37</v>
      </c>
      <c r="AX1401" s="304">
        <v>60</v>
      </c>
      <c r="AY1401" s="304">
        <v>-999</v>
      </c>
      <c r="AZ1401" s="304">
        <v>240</v>
      </c>
      <c r="BA1401" s="304">
        <v>-999</v>
      </c>
      <c r="BB1401" s="304">
        <v>-999</v>
      </c>
      <c r="BC1401" s="304">
        <v>-999</v>
      </c>
      <c r="BD1401" s="304">
        <v>-999</v>
      </c>
      <c r="BE1401" s="304">
        <v>-999</v>
      </c>
      <c r="BF1401" s="304">
        <v>-999</v>
      </c>
      <c r="BG1401" s="304">
        <v>-999</v>
      </c>
      <c r="BH1401" s="304">
        <v>-999</v>
      </c>
      <c r="BI1401" s="304">
        <v>-999</v>
      </c>
      <c r="BJ1401" s="304">
        <v>4</v>
      </c>
      <c r="BK1401" s="304" t="s">
        <v>4954</v>
      </c>
      <c r="BL1401" s="304">
        <v>4</v>
      </c>
    </row>
    <row r="1402" spans="1:64" ht="15" hidden="1" customHeight="1" x14ac:dyDescent="0.2">
      <c r="A1402" s="304" t="s">
        <v>4922</v>
      </c>
      <c r="B1402" s="304" t="s">
        <v>5983</v>
      </c>
      <c r="C1402" s="304">
        <v>1533</v>
      </c>
      <c r="D1402" s="349" t="s">
        <v>3347</v>
      </c>
      <c r="E1402" s="309">
        <v>-999</v>
      </c>
      <c r="F1402" s="309"/>
      <c r="G1402" s="324">
        <v>36.15</v>
      </c>
      <c r="H1402" s="324">
        <v>-115.41</v>
      </c>
      <c r="I1402" s="324" t="s">
        <v>214</v>
      </c>
      <c r="J1402" s="368">
        <f t="shared" si="410"/>
        <v>472.00136753888944</v>
      </c>
      <c r="K1402" s="331">
        <f t="shared" si="411"/>
        <v>0.41523526603009125</v>
      </c>
      <c r="L1402" s="304" t="str">
        <f t="shared" si="396"/>
        <v>C</v>
      </c>
      <c r="M1402" s="388" t="s">
        <v>6089</v>
      </c>
      <c r="N1402" s="304"/>
      <c r="O1402" s="356"/>
      <c r="P1402" s="356"/>
      <c r="Q1402" s="356"/>
      <c r="R1402" s="304"/>
      <c r="S1402" s="304"/>
      <c r="T1402" s="304"/>
      <c r="U1402" s="304"/>
      <c r="V1402" s="304"/>
      <c r="W1402" s="310" t="s">
        <v>3348</v>
      </c>
      <c r="X1402" s="304" t="s">
        <v>232</v>
      </c>
      <c r="Y1402" s="366">
        <f t="shared" si="398"/>
        <v>506.6</v>
      </c>
      <c r="Z1402" s="304"/>
      <c r="AA1402" s="304">
        <v>0.45</v>
      </c>
      <c r="AB1402" s="304">
        <v>-999</v>
      </c>
      <c r="AC1402" s="304">
        <v>-999</v>
      </c>
      <c r="AD1402" s="366">
        <v>-999</v>
      </c>
      <c r="AE1402" s="304">
        <v>-999</v>
      </c>
      <c r="AF1402" s="304">
        <v>-999</v>
      </c>
      <c r="AG1402" s="304"/>
      <c r="AH1402" s="304">
        <v>5.0236999999999997E-2</v>
      </c>
      <c r="AI1402" s="312"/>
      <c r="AJ1402" s="332">
        <v>491</v>
      </c>
      <c r="AK1402" s="304">
        <f t="shared" si="397"/>
        <v>555</v>
      </c>
      <c r="AL1402" s="363">
        <v>0.43</v>
      </c>
      <c r="AM1402" s="389" t="str">
        <f t="shared" si="399"/>
        <v/>
      </c>
      <c r="AN1402" s="304"/>
      <c r="AO1402" s="304"/>
      <c r="AP1402" s="312"/>
      <c r="AQ1402" s="312"/>
      <c r="AR1402" s="312"/>
      <c r="AS1402" s="331"/>
      <c r="AT1402" s="312"/>
      <c r="AU1402" s="329">
        <f>VLOOKUP(C1402,[1]world!$A$2:$B$3555,2,FALSE)</f>
        <v>8</v>
      </c>
      <c r="AV1402" s="329">
        <v>374</v>
      </c>
      <c r="AW1402" s="304">
        <v>0.37</v>
      </c>
      <c r="AX1402" s="304">
        <v>60</v>
      </c>
      <c r="AY1402" s="304">
        <v>-999</v>
      </c>
      <c r="AZ1402" s="304">
        <v>240</v>
      </c>
      <c r="BA1402" s="304">
        <v>-999</v>
      </c>
      <c r="BB1402" s="304">
        <v>-999</v>
      </c>
      <c r="BC1402" s="304">
        <v>-999</v>
      </c>
      <c r="BD1402" s="304">
        <v>-999</v>
      </c>
      <c r="BE1402" s="304">
        <v>-999</v>
      </c>
      <c r="BF1402" s="304">
        <v>-999</v>
      </c>
      <c r="BG1402" s="304">
        <v>-999</v>
      </c>
      <c r="BH1402" s="304">
        <v>-999</v>
      </c>
      <c r="BI1402" s="304">
        <v>-999</v>
      </c>
      <c r="BJ1402" s="304">
        <v>4</v>
      </c>
      <c r="BK1402" s="304" t="s">
        <v>4954</v>
      </c>
      <c r="BL1402" s="304">
        <v>4</v>
      </c>
    </row>
    <row r="1403" spans="1:64" ht="15" hidden="1" customHeight="1" x14ac:dyDescent="0.2">
      <c r="A1403" s="304" t="s">
        <v>4922</v>
      </c>
      <c r="B1403" s="304" t="s">
        <v>5983</v>
      </c>
      <c r="C1403" s="304">
        <v>1534</v>
      </c>
      <c r="D1403" s="349" t="s">
        <v>3400</v>
      </c>
      <c r="E1403" s="309">
        <v>-999</v>
      </c>
      <c r="F1403" s="309"/>
      <c r="G1403" s="324">
        <v>36.26</v>
      </c>
      <c r="H1403" s="324">
        <v>-115.31</v>
      </c>
      <c r="I1403" s="324" t="s">
        <v>214</v>
      </c>
      <c r="J1403" s="368">
        <f t="shared" si="410"/>
        <v>352.04725336274561</v>
      </c>
      <c r="K1403" s="331">
        <f t="shared" si="411"/>
        <v>0.38547027482550061</v>
      </c>
      <c r="L1403" s="304" t="str">
        <f t="shared" si="396"/>
        <v>D</v>
      </c>
      <c r="M1403" s="388" t="s">
        <v>6089</v>
      </c>
      <c r="N1403" s="304"/>
      <c r="O1403" s="356"/>
      <c r="P1403" s="356"/>
      <c r="Q1403" s="356"/>
      <c r="R1403" s="304"/>
      <c r="S1403" s="304"/>
      <c r="T1403" s="304"/>
      <c r="U1403" s="304"/>
      <c r="V1403" s="304"/>
      <c r="W1403" s="310" t="s">
        <v>273</v>
      </c>
      <c r="X1403" s="304" t="s">
        <v>213</v>
      </c>
      <c r="Y1403" s="366">
        <f t="shared" si="398"/>
        <v>274.5</v>
      </c>
      <c r="Z1403" s="304"/>
      <c r="AA1403" s="331">
        <v>0.36</v>
      </c>
      <c r="AB1403" s="304">
        <v>-999</v>
      </c>
      <c r="AC1403" s="304">
        <v>-999</v>
      </c>
      <c r="AD1403" s="366">
        <v>-999</v>
      </c>
      <c r="AE1403" s="304">
        <v>-999</v>
      </c>
      <c r="AF1403" s="304">
        <v>-999</v>
      </c>
      <c r="AG1403" s="304"/>
      <c r="AH1403" s="304">
        <v>3.4603099999999998E-2</v>
      </c>
      <c r="AI1403" s="312"/>
      <c r="AJ1403" s="332">
        <v>427</v>
      </c>
      <c r="AK1403" s="304">
        <f t="shared" si="397"/>
        <v>425</v>
      </c>
      <c r="AL1403" s="363">
        <v>0.43</v>
      </c>
      <c r="AM1403" s="389" t="str">
        <f t="shared" si="399"/>
        <v/>
      </c>
      <c r="AN1403" s="304"/>
      <c r="AO1403" s="304"/>
      <c r="AP1403" s="312"/>
      <c r="AQ1403" s="312"/>
      <c r="AR1403" s="312"/>
      <c r="AS1403" s="331"/>
      <c r="AT1403" s="312"/>
      <c r="AU1403" s="329">
        <f>VLOOKUP(C1403,[1]world!$A$2:$B$3555,2,FALSE)</f>
        <v>8</v>
      </c>
      <c r="AV1403" s="329">
        <v>374</v>
      </c>
      <c r="AW1403" s="304">
        <v>0.37</v>
      </c>
      <c r="AX1403" s="304">
        <v>60</v>
      </c>
      <c r="AY1403" s="304">
        <v>-999</v>
      </c>
      <c r="AZ1403" s="304">
        <v>240</v>
      </c>
      <c r="BA1403" s="304">
        <v>-999</v>
      </c>
      <c r="BB1403" s="304">
        <v>-999</v>
      </c>
      <c r="BC1403" s="304">
        <v>-999</v>
      </c>
      <c r="BD1403" s="304">
        <v>-999</v>
      </c>
      <c r="BE1403" s="304">
        <v>-999</v>
      </c>
      <c r="BF1403" s="304">
        <v>-999</v>
      </c>
      <c r="BG1403" s="304">
        <v>-999</v>
      </c>
      <c r="BH1403" s="304">
        <v>-999</v>
      </c>
      <c r="BI1403" s="304">
        <v>-999</v>
      </c>
      <c r="BJ1403" s="304">
        <v>4</v>
      </c>
      <c r="BK1403" s="304" t="s">
        <v>4954</v>
      </c>
      <c r="BL1403" s="304">
        <v>4</v>
      </c>
    </row>
    <row r="1404" spans="1:64" ht="15" hidden="1" customHeight="1" x14ac:dyDescent="0.2">
      <c r="A1404" s="304" t="s">
        <v>4922</v>
      </c>
      <c r="B1404" s="304" t="s">
        <v>5965</v>
      </c>
      <c r="C1404" s="304">
        <v>1535</v>
      </c>
      <c r="D1404" s="349" t="s">
        <v>3645</v>
      </c>
      <c r="E1404" s="309">
        <v>-999</v>
      </c>
      <c r="F1404" s="309"/>
      <c r="G1404" s="324">
        <v>37.03</v>
      </c>
      <c r="H1404" s="324">
        <v>-117.34</v>
      </c>
      <c r="I1404" s="324" t="s">
        <v>214</v>
      </c>
      <c r="J1404" s="368">
        <f>EXP(0.35*LN(AM1404)+0.24*LN(Y1404)+0.2*LN(AJ1404)+0.21*LN(AV1404))</f>
        <v>543.37784688651095</v>
      </c>
      <c r="K1404" s="331">
        <f>SQRT(0.35*AN1404^2+0.24*Z1404^2+0.2*AL1404^2+0.21*AW1404^2)</f>
        <v>0.40016121751114264</v>
      </c>
      <c r="L1404" s="304" t="str">
        <f t="shared" si="396"/>
        <v>C</v>
      </c>
      <c r="M1404" s="388" t="s">
        <v>6092</v>
      </c>
      <c r="N1404" s="304"/>
      <c r="O1404" s="356"/>
      <c r="P1404" s="356"/>
      <c r="Q1404" s="356"/>
      <c r="R1404" s="304"/>
      <c r="S1404" s="304"/>
      <c r="T1404" s="304"/>
      <c r="U1404" s="304"/>
      <c r="V1404" s="304"/>
      <c r="W1404" s="310" t="s">
        <v>259</v>
      </c>
      <c r="X1404" s="304" t="s">
        <v>232</v>
      </c>
      <c r="Y1404" s="366">
        <f t="shared" si="398"/>
        <v>506.6</v>
      </c>
      <c r="Z1404" s="304">
        <v>0.4</v>
      </c>
      <c r="AA1404" s="304"/>
      <c r="AB1404" s="304">
        <v>-999</v>
      </c>
      <c r="AC1404" s="304">
        <v>-999</v>
      </c>
      <c r="AD1404" s="366">
        <v>-999</v>
      </c>
      <c r="AE1404" s="304">
        <v>-999</v>
      </c>
      <c r="AF1404" s="304">
        <v>-999</v>
      </c>
      <c r="AG1404" s="304"/>
      <c r="AH1404" s="304">
        <v>8.3780599999999997E-2</v>
      </c>
      <c r="AI1404" s="312"/>
      <c r="AJ1404" s="332">
        <v>578</v>
      </c>
      <c r="AK1404" s="304">
        <f t="shared" si="397"/>
        <v>555</v>
      </c>
      <c r="AL1404" s="363">
        <v>0.43</v>
      </c>
      <c r="AM1404" s="389">
        <f t="shared" si="399"/>
        <v>609</v>
      </c>
      <c r="AN1404" s="304">
        <v>0.4</v>
      </c>
      <c r="AO1404" s="304"/>
      <c r="AP1404" s="312" t="s">
        <v>2157</v>
      </c>
      <c r="AQ1404" s="312"/>
      <c r="AR1404" s="312">
        <v>609</v>
      </c>
      <c r="AS1404" s="331"/>
      <c r="AT1404" s="312"/>
      <c r="AU1404" s="329">
        <f>VLOOKUP(C1404,[1]world!$A$2:$B$3555,2,FALSE)</f>
        <v>4</v>
      </c>
      <c r="AV1404" s="329">
        <v>459</v>
      </c>
      <c r="AW1404" s="304">
        <v>0.37</v>
      </c>
      <c r="AX1404" s="304">
        <v>-999</v>
      </c>
      <c r="AY1404" s="304">
        <v>-999</v>
      </c>
      <c r="AZ1404" s="304">
        <v>-999</v>
      </c>
      <c r="BA1404" s="304">
        <v>-999</v>
      </c>
      <c r="BB1404" s="304">
        <v>-999</v>
      </c>
      <c r="BC1404" s="304">
        <v>-999</v>
      </c>
      <c r="BD1404" s="304">
        <v>-999</v>
      </c>
      <c r="BE1404" s="304">
        <v>-999</v>
      </c>
      <c r="BF1404" s="304">
        <v>-999</v>
      </c>
      <c r="BG1404" s="304">
        <v>-999</v>
      </c>
      <c r="BH1404" s="304">
        <v>-999</v>
      </c>
      <c r="BI1404" s="304">
        <v>-999</v>
      </c>
      <c r="BJ1404" s="304" t="s">
        <v>4954</v>
      </c>
      <c r="BK1404" s="304" t="s">
        <v>4954</v>
      </c>
      <c r="BL1404" s="304" t="s">
        <v>4954</v>
      </c>
    </row>
    <row r="1405" spans="1:64" ht="15" hidden="1" customHeight="1" x14ac:dyDescent="0.2">
      <c r="A1405" s="304" t="s">
        <v>208</v>
      </c>
      <c r="B1405" s="304" t="s">
        <v>5968</v>
      </c>
      <c r="C1405" s="304">
        <v>1537</v>
      </c>
      <c r="D1405" s="349" t="s">
        <v>719</v>
      </c>
      <c r="E1405" s="309">
        <v>-999</v>
      </c>
      <c r="F1405" s="309"/>
      <c r="G1405" s="324">
        <v>24.9803</v>
      </c>
      <c r="H1405" s="324">
        <v>121.52930000000001</v>
      </c>
      <c r="I1405" s="324" t="s">
        <v>214</v>
      </c>
      <c r="J1405" s="368">
        <f>IF(P1405&gt;0,IF(O1405&gt;=20,P1405,IF(#REF!="",IF(AS1405&gt;0,AS1405,IF(Y1405&gt;0,Y1405,"-")),IF(#REF!="",#REF!,#REF!))),IF(#REF!="",IF(AS1405&gt;0,AS1405,IF(Y1405&gt;0,Y1405,"-")),IF(#REF!="",#REF!,#REF!)))</f>
        <v>480.58</v>
      </c>
      <c r="K1405" s="331">
        <v>0.1</v>
      </c>
      <c r="L1405" s="304" t="str">
        <f t="shared" si="396"/>
        <v>C</v>
      </c>
      <c r="M1405" s="388">
        <v>0</v>
      </c>
      <c r="N1405" s="304"/>
      <c r="O1405" s="356">
        <v>32</v>
      </c>
      <c r="P1405" s="356">
        <v>480.58</v>
      </c>
      <c r="Q1405" s="309">
        <v>3240</v>
      </c>
      <c r="R1405" s="304" t="s">
        <v>5948</v>
      </c>
      <c r="S1405" s="304"/>
      <c r="T1405" s="304"/>
      <c r="U1405" s="304"/>
      <c r="V1405" s="304"/>
      <c r="W1405" s="315" t="s">
        <v>225</v>
      </c>
      <c r="X1405" s="304" t="s">
        <v>213</v>
      </c>
      <c r="Y1405" s="366">
        <f t="shared" si="398"/>
        <v>274.5</v>
      </c>
      <c r="Z1405" s="304"/>
      <c r="AA1405" s="304"/>
      <c r="AB1405" s="304" t="s">
        <v>213</v>
      </c>
      <c r="AC1405" s="304">
        <v>18</v>
      </c>
      <c r="AD1405" s="366">
        <v>480.58</v>
      </c>
      <c r="AE1405" s="304">
        <v>300</v>
      </c>
      <c r="AF1405" s="331" t="e">
        <f>EXP(IF(X1405="A",LN(#REF!),IF(X1405="B",LN(#REF!),IF(OR(X1405="C",X1405="D",X1405="CD"),LN(#REF!)+((LN(#REF!)-LN(#REF!))/(1+(EXP(LN(#REF!)-LN(AC1405))/#REF!))),IF(X1405="E",LN(204.2),"N/A")))))</f>
        <v>#REF!</v>
      </c>
      <c r="AG1405" s="304">
        <v>0.33</v>
      </c>
      <c r="AH1405" s="304">
        <v>6.8868499999999999E-3</v>
      </c>
      <c r="AI1405" s="312"/>
      <c r="AJ1405" s="332">
        <v>354</v>
      </c>
      <c r="AK1405" s="304">
        <f t="shared" si="397"/>
        <v>270</v>
      </c>
      <c r="AL1405" s="304">
        <f>IF(AH1405&lt;=0.0022,0.2,0.43)</f>
        <v>0.43</v>
      </c>
      <c r="AM1405" s="389" t="str">
        <f t="shared" si="399"/>
        <v/>
      </c>
      <c r="AN1405" s="304"/>
      <c r="AO1405" s="304"/>
      <c r="AP1405" s="312"/>
      <c r="AQ1405" s="312"/>
      <c r="AR1405" s="312"/>
      <c r="AS1405" s="331"/>
      <c r="AT1405" s="312"/>
      <c r="AU1405" s="329">
        <f>VLOOKUP(C1405,[1]world!$A$2:$B$3555,2,FALSE)</f>
        <v>11</v>
      </c>
      <c r="AV1405" s="329">
        <v>328</v>
      </c>
      <c r="AW1405" s="304">
        <v>0.37</v>
      </c>
      <c r="AX1405" s="304">
        <v>-999</v>
      </c>
      <c r="AY1405" s="304">
        <v>-999</v>
      </c>
      <c r="AZ1405" s="304">
        <v>-999</v>
      </c>
      <c r="BA1405" s="304">
        <v>-999</v>
      </c>
      <c r="BB1405" s="304">
        <v>-999</v>
      </c>
      <c r="BC1405" s="304">
        <v>-999</v>
      </c>
      <c r="BD1405" s="304">
        <v>-999</v>
      </c>
      <c r="BE1405" s="304">
        <v>-999</v>
      </c>
      <c r="BF1405" s="304">
        <v>-999</v>
      </c>
      <c r="BG1405" s="304">
        <v>-999</v>
      </c>
      <c r="BH1405" s="304">
        <v>-999</v>
      </c>
      <c r="BI1405" s="304">
        <v>-999</v>
      </c>
      <c r="BJ1405" s="304" t="s">
        <v>4954</v>
      </c>
      <c r="BK1405" s="304" t="s">
        <v>4954</v>
      </c>
      <c r="BL1405" s="304" t="s">
        <v>4954</v>
      </c>
    </row>
    <row r="1406" spans="1:64" ht="15" hidden="1" customHeight="1" x14ac:dyDescent="0.2">
      <c r="A1406" s="304" t="s">
        <v>208</v>
      </c>
      <c r="B1406" s="304" t="s">
        <v>5968</v>
      </c>
      <c r="C1406" s="304">
        <v>1538</v>
      </c>
      <c r="D1406" s="349" t="s">
        <v>777</v>
      </c>
      <c r="E1406" s="309">
        <v>-999</v>
      </c>
      <c r="F1406" s="309"/>
      <c r="G1406" s="324">
        <v>25.175799999999999</v>
      </c>
      <c r="H1406" s="324">
        <v>121.434</v>
      </c>
      <c r="I1406" s="324" t="s">
        <v>214</v>
      </c>
      <c r="J1406" s="368">
        <f>IF(P1406&gt;0,IF(O1406&gt;=20,P1406,IF(#REF!="",IF(AS1406&gt;0,AS1406,IF(Y1406&gt;0,Y1406,"-")),IF(#REF!="",#REF!,#REF!))),IF(#REF!="",IF(AS1406&gt;0,AS1406,IF(Y1406&gt;0,Y1406,"-")),IF(#REF!="",#REF!,#REF!)))</f>
        <v>425.87</v>
      </c>
      <c r="K1406" s="331">
        <v>0.1</v>
      </c>
      <c r="L1406" s="304" t="str">
        <f t="shared" si="396"/>
        <v>C</v>
      </c>
      <c r="M1406" s="388">
        <v>0</v>
      </c>
      <c r="N1406" s="304"/>
      <c r="O1406" s="356">
        <v>29.6</v>
      </c>
      <c r="P1406" s="356">
        <v>425.87</v>
      </c>
      <c r="Q1406" s="309">
        <v>3244</v>
      </c>
      <c r="R1406" s="304" t="s">
        <v>5948</v>
      </c>
      <c r="S1406" s="304"/>
      <c r="T1406" s="304"/>
      <c r="U1406" s="304"/>
      <c r="V1406" s="304"/>
      <c r="W1406" s="315" t="s">
        <v>225</v>
      </c>
      <c r="X1406" s="304" t="s">
        <v>213</v>
      </c>
      <c r="Y1406" s="366">
        <f t="shared" si="398"/>
        <v>274.5</v>
      </c>
      <c r="Z1406" s="304"/>
      <c r="AA1406" s="304"/>
      <c r="AB1406" s="304" t="s">
        <v>213</v>
      </c>
      <c r="AC1406" s="304">
        <v>46</v>
      </c>
      <c r="AD1406" s="366">
        <v>425.87</v>
      </c>
      <c r="AE1406" s="304">
        <v>400</v>
      </c>
      <c r="AF1406" s="331" t="e">
        <f>EXP(IF(X1406="A",LN(#REF!),IF(X1406="B",LN(#REF!),IF(OR(X1406="C",X1406="D",X1406="CD"),LN(#REF!)+((LN(#REF!)-LN(#REF!))/(1+(EXP(LN(#REF!)-LN(AC1406))/#REF!))),IF(X1406="E",LN(204.2),"N/A")))))</f>
        <v>#REF!</v>
      </c>
      <c r="AG1406" s="304">
        <v>0.33</v>
      </c>
      <c r="AH1406" s="304">
        <v>1.9027700000000002E-2</v>
      </c>
      <c r="AI1406" s="312"/>
      <c r="AJ1406" s="332">
        <v>641</v>
      </c>
      <c r="AK1406" s="304">
        <f t="shared" si="397"/>
        <v>690</v>
      </c>
      <c r="AL1406" s="304">
        <f>IF(AH1406&lt;=0.0022,0.2,0.43)</f>
        <v>0.43</v>
      </c>
      <c r="AM1406" s="389" t="str">
        <f t="shared" si="399"/>
        <v/>
      </c>
      <c r="AN1406" s="304"/>
      <c r="AO1406" s="304"/>
      <c r="AP1406" s="312"/>
      <c r="AQ1406" s="312"/>
      <c r="AR1406" s="312"/>
      <c r="AS1406" s="331"/>
      <c r="AT1406" s="312"/>
      <c r="AU1406" s="329">
        <f>VLOOKUP(C1406,[1]world!$A$2:$B$3555,2,FALSE)</f>
        <v>7</v>
      </c>
      <c r="AV1406" s="329">
        <v>388</v>
      </c>
      <c r="AW1406" s="304">
        <v>0.37</v>
      </c>
      <c r="AX1406" s="304">
        <v>-999</v>
      </c>
      <c r="AY1406" s="304">
        <v>-999</v>
      </c>
      <c r="AZ1406" s="304">
        <v>-999</v>
      </c>
      <c r="BA1406" s="304">
        <v>-999</v>
      </c>
      <c r="BB1406" s="304">
        <v>-999</v>
      </c>
      <c r="BC1406" s="304">
        <v>-999</v>
      </c>
      <c r="BD1406" s="304">
        <v>-999</v>
      </c>
      <c r="BE1406" s="304">
        <v>-999</v>
      </c>
      <c r="BF1406" s="304">
        <v>-999</v>
      </c>
      <c r="BG1406" s="304">
        <v>-999</v>
      </c>
      <c r="BH1406" s="304">
        <v>-999</v>
      </c>
      <c r="BI1406" s="304">
        <v>-999</v>
      </c>
      <c r="BJ1406" s="304" t="s">
        <v>4954</v>
      </c>
      <c r="BK1406" s="304" t="s">
        <v>4954</v>
      </c>
      <c r="BL1406" s="304" t="s">
        <v>4954</v>
      </c>
    </row>
    <row r="1407" spans="1:64" ht="15" hidden="1" customHeight="1" x14ac:dyDescent="0.2">
      <c r="A1407" s="304" t="s">
        <v>4922</v>
      </c>
      <c r="B1407" s="304" t="s">
        <v>5968</v>
      </c>
      <c r="C1407" s="304">
        <v>1539</v>
      </c>
      <c r="D1407" s="349" t="s">
        <v>773</v>
      </c>
      <c r="E1407" s="309">
        <v>-999</v>
      </c>
      <c r="F1407" s="309"/>
      <c r="G1407" s="324">
        <v>25.1523</v>
      </c>
      <c r="H1407" s="324">
        <v>121.3955</v>
      </c>
      <c r="I1407" s="324" t="s">
        <v>214</v>
      </c>
      <c r="J1407" s="368">
        <f>EXP(0.21*LN(Y1407)+0.33*LN(AF1407)+0.28*LN(AJ1407)+0.18*LN(AV1407))</f>
        <v>462.30972143401453</v>
      </c>
      <c r="K1407" s="331">
        <f>SQRT(0.21*AA1407^2+0.33*AG1407^2+0.28*AL1407^2+0.18*AW1407^2)</f>
        <v>0.3735866699977396</v>
      </c>
      <c r="L1407" s="304" t="str">
        <f t="shared" si="396"/>
        <v>C</v>
      </c>
      <c r="M1407" s="388" t="s">
        <v>6093</v>
      </c>
      <c r="N1407" s="304"/>
      <c r="O1407" s="356"/>
      <c r="P1407" s="356"/>
      <c r="Q1407" s="356"/>
      <c r="R1407" s="304"/>
      <c r="S1407" s="304"/>
      <c r="T1407" s="304"/>
      <c r="U1407" s="304"/>
      <c r="V1407" s="304"/>
      <c r="W1407" s="315" t="s">
        <v>204</v>
      </c>
      <c r="X1407" s="304" t="s">
        <v>205</v>
      </c>
      <c r="Y1407" s="366">
        <f t="shared" si="398"/>
        <v>424.8</v>
      </c>
      <c r="Z1407" s="304"/>
      <c r="AA1407" s="331">
        <v>0.36</v>
      </c>
      <c r="AB1407" s="304" t="s">
        <v>205</v>
      </c>
      <c r="AC1407" s="304">
        <v>5</v>
      </c>
      <c r="AD1407" s="366">
        <v>0</v>
      </c>
      <c r="AE1407" s="304">
        <v>559.6</v>
      </c>
      <c r="AF1407" s="331">
        <f>EXP(IF(X1407="A",LN(683.9),IF(X1407="B",LN(559.6),IF(OR(X1407="C",X1407="D",X1407="CD"),LN(225)+((LN(513)-LN(225))/(1+(EXP(LN(31.4)-LN(AC1407))/0.48))),IF(X1407="E",LN(204.2),"N/A")))))</f>
        <v>559.60000000000025</v>
      </c>
      <c r="AG1407" s="304">
        <v>0.33</v>
      </c>
      <c r="AH1407" s="304">
        <v>6.8135799999999996E-3</v>
      </c>
      <c r="AI1407" s="312"/>
      <c r="AJ1407" s="332">
        <v>353</v>
      </c>
      <c r="AK1407" s="304">
        <f t="shared" si="397"/>
        <v>270</v>
      </c>
      <c r="AL1407" s="363">
        <v>0.43</v>
      </c>
      <c r="AM1407" s="389" t="str">
        <f t="shared" si="399"/>
        <v/>
      </c>
      <c r="AN1407" s="304"/>
      <c r="AO1407" s="304"/>
      <c r="AP1407" s="312"/>
      <c r="AQ1407" s="312"/>
      <c r="AR1407" s="312"/>
      <c r="AS1407" s="331"/>
      <c r="AT1407" s="312"/>
      <c r="AU1407" s="329">
        <f>VLOOKUP(C1407,[1]world!$A$2:$B$3555,2,FALSE)</f>
        <v>3</v>
      </c>
      <c r="AV1407" s="329">
        <v>547</v>
      </c>
      <c r="AW1407" s="304">
        <v>0.37</v>
      </c>
      <c r="AX1407" s="304">
        <v>-999</v>
      </c>
      <c r="AY1407" s="304">
        <v>-999</v>
      </c>
      <c r="AZ1407" s="304">
        <v>-999</v>
      </c>
      <c r="BA1407" s="304">
        <v>-999</v>
      </c>
      <c r="BB1407" s="304">
        <v>-999</v>
      </c>
      <c r="BC1407" s="304">
        <v>-999</v>
      </c>
      <c r="BD1407" s="304">
        <v>-999</v>
      </c>
      <c r="BE1407" s="304">
        <v>-999</v>
      </c>
      <c r="BF1407" s="304">
        <v>-999</v>
      </c>
      <c r="BG1407" s="304">
        <v>-999</v>
      </c>
      <c r="BH1407" s="304">
        <v>-999</v>
      </c>
      <c r="BI1407" s="304">
        <v>-999</v>
      </c>
      <c r="BJ1407" s="304" t="s">
        <v>4954</v>
      </c>
      <c r="BK1407" s="304" t="s">
        <v>4954</v>
      </c>
      <c r="BL1407" s="304" t="s">
        <v>4954</v>
      </c>
    </row>
    <row r="1408" spans="1:64" ht="15" hidden="1" customHeight="1" x14ac:dyDescent="0.2">
      <c r="A1408" s="304" t="s">
        <v>4922</v>
      </c>
      <c r="B1408" s="304" t="s">
        <v>5968</v>
      </c>
      <c r="C1408" s="304">
        <v>1540</v>
      </c>
      <c r="D1408" s="349" t="s">
        <v>739</v>
      </c>
      <c r="E1408" s="309">
        <v>-999</v>
      </c>
      <c r="F1408" s="309"/>
      <c r="G1408" s="324">
        <v>25.038499999999999</v>
      </c>
      <c r="H1408" s="324">
        <v>121.5762</v>
      </c>
      <c r="I1408" s="324" t="s">
        <v>214</v>
      </c>
      <c r="J1408" s="368">
        <f>IF(P1408&gt;0,IF(O1408&gt;=20,P1408,IF(#REF!="",IF(AS1408&gt;0,AS1408,IF(Y1408&gt;0,Y1408,"-")),IF(#REF!="",#REF!,#REF!))),IF(#REF!="",IF(AS1408&gt;0,AS1408,IF(Y1408&gt;0,Y1408,"-")),IF(#REF!="",#REF!,#REF!)))</f>
        <v>229.21</v>
      </c>
      <c r="K1408" s="331">
        <v>0.1</v>
      </c>
      <c r="L1408" s="304" t="str">
        <f t="shared" si="396"/>
        <v>D</v>
      </c>
      <c r="M1408" s="388">
        <v>0</v>
      </c>
      <c r="N1408" s="304"/>
      <c r="O1408" s="356">
        <v>31</v>
      </c>
      <c r="P1408" s="356">
        <v>229.21</v>
      </c>
      <c r="Q1408" s="309">
        <v>3256</v>
      </c>
      <c r="R1408" s="304" t="s">
        <v>5948</v>
      </c>
      <c r="S1408" s="304"/>
      <c r="T1408" s="304"/>
      <c r="U1408" s="304"/>
      <c r="V1408" s="304"/>
      <c r="W1408" s="317" t="s">
        <v>259</v>
      </c>
      <c r="X1408" s="304" t="s">
        <v>232</v>
      </c>
      <c r="Y1408" s="366">
        <f t="shared" si="398"/>
        <v>506.6</v>
      </c>
      <c r="Z1408" s="304"/>
      <c r="AA1408" s="304"/>
      <c r="AB1408" s="304" t="s">
        <v>232</v>
      </c>
      <c r="AC1408" s="304">
        <v>20</v>
      </c>
      <c r="AD1408" s="366">
        <v>229.21</v>
      </c>
      <c r="AE1408" s="304">
        <v>683.9</v>
      </c>
      <c r="AF1408" s="331" t="e">
        <f>EXP(IF(X1408="A",LN(#REF!),IF(X1408="B",LN(#REF!),IF(OR(X1408="C",X1408="D",X1408="CD"),LN(#REF!)+((LN(#REF!)-LN(#REF!))/(1+(EXP(LN(#REF!)-LN(AC1408))/#REF!))),IF(X1408="E",LN(204.2),"N/A")))))</f>
        <v>#REF!</v>
      </c>
      <c r="AG1408" s="304">
        <v>0.37</v>
      </c>
      <c r="AH1408" s="304">
        <v>4.1105700000000002E-2</v>
      </c>
      <c r="AI1408" s="312"/>
      <c r="AJ1408" s="332">
        <v>760</v>
      </c>
      <c r="AK1408" s="304">
        <f t="shared" si="397"/>
        <v>760</v>
      </c>
      <c r="AL1408" s="304">
        <f>IF(AH1408&lt;=0.0022,0.2,0.43)</f>
        <v>0.43</v>
      </c>
      <c r="AM1408" s="389" t="str">
        <f t="shared" si="399"/>
        <v/>
      </c>
      <c r="AN1408" s="304"/>
      <c r="AO1408" s="304"/>
      <c r="AP1408" s="312"/>
      <c r="AQ1408" s="312"/>
      <c r="AR1408" s="312"/>
      <c r="AS1408" s="331"/>
      <c r="AT1408" s="312"/>
      <c r="AU1408" s="329">
        <f>VLOOKUP(C1408,[1]world!$A$2:$B$3555,2,FALSE)</f>
        <v>3</v>
      </c>
      <c r="AV1408" s="329">
        <v>547</v>
      </c>
      <c r="AW1408" s="304">
        <v>0.37</v>
      </c>
      <c r="AX1408" s="304">
        <v>-999</v>
      </c>
      <c r="AY1408" s="304">
        <v>-999</v>
      </c>
      <c r="AZ1408" s="304">
        <v>-999</v>
      </c>
      <c r="BA1408" s="304">
        <v>-999</v>
      </c>
      <c r="BB1408" s="304">
        <v>-999</v>
      </c>
      <c r="BC1408" s="304">
        <v>-999</v>
      </c>
      <c r="BD1408" s="304">
        <v>-999</v>
      </c>
      <c r="BE1408" s="304">
        <v>-999</v>
      </c>
      <c r="BF1408" s="304">
        <v>-999</v>
      </c>
      <c r="BG1408" s="304">
        <v>-999</v>
      </c>
      <c r="BH1408" s="304">
        <v>-999</v>
      </c>
      <c r="BI1408" s="304">
        <v>-999</v>
      </c>
      <c r="BJ1408" s="304" t="s">
        <v>4954</v>
      </c>
      <c r="BK1408" s="304" t="s">
        <v>4954</v>
      </c>
      <c r="BL1408" s="304" t="s">
        <v>4954</v>
      </c>
    </row>
    <row r="1409" spans="1:64" ht="15" hidden="1" customHeight="1" x14ac:dyDescent="0.2">
      <c r="A1409" s="304" t="s">
        <v>4922</v>
      </c>
      <c r="B1409" s="304" t="s">
        <v>5968</v>
      </c>
      <c r="C1409" s="304">
        <v>1541</v>
      </c>
      <c r="D1409" s="349" t="s">
        <v>735</v>
      </c>
      <c r="E1409" s="309">
        <v>-999</v>
      </c>
      <c r="F1409" s="309"/>
      <c r="G1409" s="324">
        <v>25.027000000000001</v>
      </c>
      <c r="H1409" s="324">
        <v>121.5595</v>
      </c>
      <c r="I1409" s="324" t="s">
        <v>214</v>
      </c>
      <c r="J1409" s="368">
        <f>P1409</f>
        <v>440.21</v>
      </c>
      <c r="K1409" s="331">
        <v>0.1</v>
      </c>
      <c r="L1409" s="304" t="str">
        <f t="shared" si="396"/>
        <v>C</v>
      </c>
      <c r="M1409" s="388">
        <v>0</v>
      </c>
      <c r="N1409" s="304"/>
      <c r="O1409" s="309">
        <v>32</v>
      </c>
      <c r="P1409" s="304">
        <v>440.21</v>
      </c>
      <c r="Q1409" s="309">
        <v>2235</v>
      </c>
      <c r="R1409" s="304" t="s">
        <v>5948</v>
      </c>
      <c r="S1409" s="304"/>
      <c r="T1409" s="304"/>
      <c r="U1409" s="304"/>
      <c r="V1409" s="304"/>
      <c r="W1409" s="304" t="s">
        <v>235</v>
      </c>
      <c r="X1409" s="304" t="s">
        <v>205</v>
      </c>
      <c r="Y1409" s="366">
        <f t="shared" si="398"/>
        <v>424.8</v>
      </c>
      <c r="Z1409" s="304"/>
      <c r="AA1409" s="304"/>
      <c r="AB1409" s="304" t="s">
        <v>205</v>
      </c>
      <c r="AC1409" s="304">
        <v>1</v>
      </c>
      <c r="AD1409" s="366">
        <v>440.21</v>
      </c>
      <c r="AE1409" s="304">
        <v>559.6</v>
      </c>
      <c r="AF1409" s="331" t="e">
        <f>EXP(IF(X1409="A",LN(#REF!),IF(X1409="B",LN(#REF!),IF(OR(X1409="C",X1409="D",X1409="CD"),LN(#REF!)+((LN(#REF!)-LN(#REF!))/(1+(EXP(LN(#REF!)-LN(AC1409))/#REF!))),IF(X1409="E",LN(204.2),"N/A")))))</f>
        <v>#REF!</v>
      </c>
      <c r="AG1409" s="304">
        <v>0.33</v>
      </c>
      <c r="AH1409" s="304">
        <v>2.1848699999999999E-2</v>
      </c>
      <c r="AI1409" s="312"/>
      <c r="AJ1409" s="332">
        <v>697</v>
      </c>
      <c r="AK1409" s="304">
        <f t="shared" si="397"/>
        <v>690</v>
      </c>
      <c r="AL1409" s="304">
        <f>IF(AH1409&lt;=0.0022,0.2,0.43)</f>
        <v>0.43</v>
      </c>
      <c r="AM1409" s="389" t="str">
        <f t="shared" si="399"/>
        <v/>
      </c>
      <c r="AN1409" s="304"/>
      <c r="AO1409" s="304"/>
      <c r="AP1409" s="312"/>
      <c r="AQ1409" s="312"/>
      <c r="AR1409" s="312"/>
      <c r="AS1409" s="331"/>
      <c r="AT1409" s="312"/>
      <c r="AU1409" s="329">
        <f>VLOOKUP(C1409,[1]world!$A$2:$B$3555,2,FALSE)</f>
        <v>7</v>
      </c>
      <c r="AV1409" s="329">
        <v>388</v>
      </c>
      <c r="AW1409" s="304">
        <v>0.37</v>
      </c>
      <c r="AX1409" s="304">
        <v>-999</v>
      </c>
      <c r="AY1409" s="304">
        <v>-999</v>
      </c>
      <c r="AZ1409" s="304">
        <v>-999</v>
      </c>
      <c r="BA1409" s="304">
        <v>-999</v>
      </c>
      <c r="BB1409" s="304">
        <v>-999</v>
      </c>
      <c r="BC1409" s="304">
        <v>-999</v>
      </c>
      <c r="BD1409" s="304">
        <v>-999</v>
      </c>
      <c r="BE1409" s="304">
        <v>-999</v>
      </c>
      <c r="BF1409" s="304">
        <v>-999</v>
      </c>
      <c r="BG1409" s="304">
        <v>-999</v>
      </c>
      <c r="BH1409" s="304">
        <v>-999</v>
      </c>
      <c r="BI1409" s="304">
        <v>-999</v>
      </c>
      <c r="BJ1409" s="304" t="s">
        <v>4954</v>
      </c>
      <c r="BK1409" s="304" t="s">
        <v>4954</v>
      </c>
      <c r="BL1409" s="304" t="s">
        <v>4954</v>
      </c>
    </row>
    <row r="1410" spans="1:64" ht="15" hidden="1" customHeight="1" x14ac:dyDescent="0.2">
      <c r="A1410" s="304" t="s">
        <v>4922</v>
      </c>
      <c r="B1410" s="304" t="s">
        <v>5968</v>
      </c>
      <c r="C1410" s="304">
        <v>1542</v>
      </c>
      <c r="D1410" s="349" t="s">
        <v>751</v>
      </c>
      <c r="E1410" s="309">
        <v>-999</v>
      </c>
      <c r="F1410" s="309"/>
      <c r="G1410" s="324">
        <v>25.0608</v>
      </c>
      <c r="H1410" s="324">
        <v>121.58199999999999</v>
      </c>
      <c r="I1410" s="324" t="s">
        <v>214</v>
      </c>
      <c r="J1410" s="368">
        <f>IF(P1410&gt;0,IF(O1410&gt;=20,P1410,IF(#REF!="",IF(AS1410&gt;0,AS1410,IF(Y1410&gt;0,Y1410,"-")),IF(#REF!="",#REF!,#REF!))),IF(#REF!="",IF(AS1410&gt;0,AS1410,IF(Y1410&gt;0,Y1410,"-")),IF(#REF!="",#REF!,#REF!)))</f>
        <v>188.02</v>
      </c>
      <c r="K1410" s="331">
        <v>0.1</v>
      </c>
      <c r="L1410" s="304" t="str">
        <f t="shared" si="396"/>
        <v>D</v>
      </c>
      <c r="M1410" s="388">
        <v>0</v>
      </c>
      <c r="N1410" s="304"/>
      <c r="O1410" s="356">
        <v>32.6</v>
      </c>
      <c r="P1410" s="356">
        <v>188.02</v>
      </c>
      <c r="Q1410" s="309">
        <v>3257</v>
      </c>
      <c r="R1410" s="304" t="s">
        <v>5948</v>
      </c>
      <c r="S1410" s="304"/>
      <c r="T1410" s="304"/>
      <c r="U1410" s="304"/>
      <c r="V1410" s="304"/>
      <c r="W1410" s="315" t="s">
        <v>311</v>
      </c>
      <c r="X1410" s="304" t="s">
        <v>206</v>
      </c>
      <c r="Y1410" s="366">
        <f t="shared" si="398"/>
        <v>338.6</v>
      </c>
      <c r="Z1410" s="304"/>
      <c r="AA1410" s="304"/>
      <c r="AB1410" s="304" t="s">
        <v>206</v>
      </c>
      <c r="AC1410" s="304">
        <v>8</v>
      </c>
      <c r="AD1410" s="366">
        <v>188.02</v>
      </c>
      <c r="AE1410" s="304">
        <v>200</v>
      </c>
      <c r="AF1410" s="331" t="e">
        <f>EXP(IF(X1410="A",LN(#REF!),IF(X1410="B",LN(#REF!),IF(OR(X1410="C",X1410="D",X1410="CD"),LN(#REF!)+((LN(#REF!)-LN(#REF!))/(1+(EXP(LN(#REF!)-LN(AC1410))/#REF!))),IF(X1410="E",LN(204.2),"N/A")))))</f>
        <v>#REF!</v>
      </c>
      <c r="AG1410" s="304">
        <v>0.33</v>
      </c>
      <c r="AH1410" s="304">
        <v>4.3942399999999998E-3</v>
      </c>
      <c r="AI1410" s="312"/>
      <c r="AJ1410" s="332">
        <v>307</v>
      </c>
      <c r="AK1410" s="304">
        <f t="shared" si="397"/>
        <v>270</v>
      </c>
      <c r="AL1410" s="304">
        <f>IF(AH1410&lt;=0.0022,0.2,0.43)</f>
        <v>0.43</v>
      </c>
      <c r="AM1410" s="389" t="str">
        <f t="shared" si="399"/>
        <v/>
      </c>
      <c r="AN1410" s="304"/>
      <c r="AO1410" s="304"/>
      <c r="AP1410" s="312"/>
      <c r="AQ1410" s="312"/>
      <c r="AR1410" s="312"/>
      <c r="AS1410" s="331"/>
      <c r="AT1410" s="312"/>
      <c r="AU1410" s="329">
        <f>VLOOKUP(C1410,[1]world!$A$2:$B$3555,2,FALSE)</f>
        <v>11</v>
      </c>
      <c r="AV1410" s="329">
        <v>328</v>
      </c>
      <c r="AW1410" s="304">
        <v>0.37</v>
      </c>
      <c r="AX1410" s="304">
        <v>-999</v>
      </c>
      <c r="AY1410" s="304">
        <v>-999</v>
      </c>
      <c r="AZ1410" s="304">
        <v>-999</v>
      </c>
      <c r="BA1410" s="304">
        <v>-999</v>
      </c>
      <c r="BB1410" s="304">
        <v>-999</v>
      </c>
      <c r="BC1410" s="304">
        <v>-999</v>
      </c>
      <c r="BD1410" s="304">
        <v>-999</v>
      </c>
      <c r="BE1410" s="304">
        <v>-999</v>
      </c>
      <c r="BF1410" s="304">
        <v>-999</v>
      </c>
      <c r="BG1410" s="304">
        <v>-999</v>
      </c>
      <c r="BH1410" s="304">
        <v>-999</v>
      </c>
      <c r="BI1410" s="304">
        <v>-999</v>
      </c>
      <c r="BJ1410" s="304" t="s">
        <v>4954</v>
      </c>
      <c r="BK1410" s="304" t="s">
        <v>4954</v>
      </c>
      <c r="BL1410" s="304" t="s">
        <v>4954</v>
      </c>
    </row>
    <row r="1411" spans="1:64" ht="15" hidden="1" customHeight="1" x14ac:dyDescent="0.2">
      <c r="A1411" s="304" t="s">
        <v>4922</v>
      </c>
      <c r="B1411" s="304" t="s">
        <v>5968</v>
      </c>
      <c r="C1411" s="304">
        <v>1543</v>
      </c>
      <c r="D1411" s="349" t="s">
        <v>776</v>
      </c>
      <c r="E1411" s="309">
        <v>-999</v>
      </c>
      <c r="F1411" s="309"/>
      <c r="G1411" s="324">
        <v>25.158000000000001</v>
      </c>
      <c r="H1411" s="324">
        <v>121.72020000000001</v>
      </c>
      <c r="I1411" s="324" t="s">
        <v>214</v>
      </c>
      <c r="J1411" s="368">
        <f>EXP(0.21*LN(Y1411)+0.33*LN(AF1411)+0.28*LN(AJ1411)+0.18*LN(AV1411))</f>
        <v>597.23433123729683</v>
      </c>
      <c r="K1411" s="331">
        <f>SQRT(0.21*AA1411^2+0.33*AG1411^2+0.28*AL1411^2+0.18*AW1411^2)</f>
        <v>0.40511233010117081</v>
      </c>
      <c r="L1411" s="304" t="str">
        <f t="shared" si="396"/>
        <v>C</v>
      </c>
      <c r="M1411" s="388" t="s">
        <v>6093</v>
      </c>
      <c r="N1411" s="304"/>
      <c r="O1411" s="356"/>
      <c r="P1411" s="356"/>
      <c r="Q1411" s="356"/>
      <c r="R1411" s="304"/>
      <c r="S1411" s="304"/>
      <c r="T1411" s="304"/>
      <c r="U1411" s="304"/>
      <c r="V1411" s="304"/>
      <c r="W1411" s="317" t="s">
        <v>259</v>
      </c>
      <c r="X1411" s="304" t="s">
        <v>232</v>
      </c>
      <c r="Y1411" s="366">
        <f t="shared" si="398"/>
        <v>506.6</v>
      </c>
      <c r="Z1411" s="304"/>
      <c r="AA1411" s="304">
        <v>0.45</v>
      </c>
      <c r="AB1411" s="304" t="s">
        <v>232</v>
      </c>
      <c r="AC1411" s="304">
        <v>60</v>
      </c>
      <c r="AD1411" s="366">
        <v>0</v>
      </c>
      <c r="AE1411" s="304">
        <v>683.9</v>
      </c>
      <c r="AF1411" s="331">
        <f>EXP(IF(X1411="A",LN(683.9),IF(X1411="B",LN(559.6),IF(OR(X1411="C",X1411="D",X1411="CD"),LN(225)+((LN(513)-LN(225))/(1+(EXP(LN(31.4)-LN(AC1411))/0.48))),IF(X1411="E",LN(204.2),"N/A")))))</f>
        <v>683.90000000000032</v>
      </c>
      <c r="AG1411" s="304">
        <v>0.37</v>
      </c>
      <c r="AH1411" s="304">
        <v>3.6422799999999998E-2</v>
      </c>
      <c r="AI1411" s="312"/>
      <c r="AJ1411" s="332">
        <v>760</v>
      </c>
      <c r="AK1411" s="304">
        <f t="shared" si="397"/>
        <v>760</v>
      </c>
      <c r="AL1411" s="363">
        <v>0.43</v>
      </c>
      <c r="AM1411" s="389" t="str">
        <f t="shared" si="399"/>
        <v/>
      </c>
      <c r="AN1411" s="304"/>
      <c r="AO1411" s="304"/>
      <c r="AP1411" s="312"/>
      <c r="AQ1411" s="312"/>
      <c r="AR1411" s="312"/>
      <c r="AS1411" s="331"/>
      <c r="AT1411" s="312"/>
      <c r="AU1411" s="329">
        <f>VLOOKUP(C1411,[1]world!$A$2:$B$3555,2,FALSE)</f>
        <v>7</v>
      </c>
      <c r="AV1411" s="329">
        <v>388</v>
      </c>
      <c r="AW1411" s="304">
        <v>0.37</v>
      </c>
      <c r="AX1411" s="304">
        <v>-999</v>
      </c>
      <c r="AY1411" s="304">
        <v>-999</v>
      </c>
      <c r="AZ1411" s="304">
        <v>-999</v>
      </c>
      <c r="BA1411" s="304">
        <v>-999</v>
      </c>
      <c r="BB1411" s="304">
        <v>-999</v>
      </c>
      <c r="BC1411" s="304">
        <v>-999</v>
      </c>
      <c r="BD1411" s="304">
        <v>-999</v>
      </c>
      <c r="BE1411" s="304">
        <v>-999</v>
      </c>
      <c r="BF1411" s="304">
        <v>-999</v>
      </c>
      <c r="BG1411" s="304">
        <v>-999</v>
      </c>
      <c r="BH1411" s="304">
        <v>-999</v>
      </c>
      <c r="BI1411" s="304">
        <v>-999</v>
      </c>
      <c r="BJ1411" s="304" t="s">
        <v>4954</v>
      </c>
      <c r="BK1411" s="304" t="s">
        <v>4954</v>
      </c>
      <c r="BL1411" s="304" t="s">
        <v>4954</v>
      </c>
    </row>
    <row r="1412" spans="1:64" ht="15" hidden="1" customHeight="1" x14ac:dyDescent="0.2">
      <c r="A1412" s="304" t="s">
        <v>4922</v>
      </c>
      <c r="B1412" s="304" t="s">
        <v>5968</v>
      </c>
      <c r="C1412" s="304">
        <v>1544</v>
      </c>
      <c r="D1412" s="349" t="s">
        <v>766</v>
      </c>
      <c r="E1412" s="309">
        <v>-999</v>
      </c>
      <c r="F1412" s="309"/>
      <c r="G1412" s="324">
        <v>25.1053</v>
      </c>
      <c r="H1412" s="324">
        <v>121.2373</v>
      </c>
      <c r="I1412" s="324" t="s">
        <v>254</v>
      </c>
      <c r="J1412" s="368">
        <f>P1412</f>
        <v>497.22</v>
      </c>
      <c r="K1412" s="331">
        <v>0.11</v>
      </c>
      <c r="L1412" s="304" t="str">
        <f t="shared" ref="L1412:L1475" si="412">IF(J1412&lt;180,"E",IF(AND(J1412&gt;=180,J1412&lt;360),"D",IF(AND(J1412&gt;=360,J1412&lt;760),"C",IF(AND(J1412&gt;=760,J1412&lt;1500),"B",IF(J1412&gt;=1500,"A","-")))))</f>
        <v>C</v>
      </c>
      <c r="M1412" s="388">
        <v>1</v>
      </c>
      <c r="N1412" s="304"/>
      <c r="O1412" s="309">
        <v>27</v>
      </c>
      <c r="P1412" s="331">
        <v>497.22</v>
      </c>
      <c r="Q1412" s="309">
        <v>2284</v>
      </c>
      <c r="R1412" s="304" t="s">
        <v>5948</v>
      </c>
      <c r="S1412" s="304"/>
      <c r="T1412" s="304"/>
      <c r="U1412" s="304"/>
      <c r="V1412" s="304"/>
      <c r="W1412" s="315" t="s">
        <v>294</v>
      </c>
      <c r="X1412" s="304" t="s">
        <v>213</v>
      </c>
      <c r="Y1412" s="366">
        <f t="shared" si="398"/>
        <v>274.5</v>
      </c>
      <c r="Z1412" s="304"/>
      <c r="AA1412" s="304"/>
      <c r="AB1412" s="304" t="s">
        <v>213</v>
      </c>
      <c r="AC1412" s="304">
        <v>6</v>
      </c>
      <c r="AD1412" s="366">
        <v>497.22</v>
      </c>
      <c r="AE1412" s="304">
        <v>200</v>
      </c>
      <c r="AF1412" s="331" t="e">
        <f>EXP(IF(X1412="A",LN(#REF!),IF(X1412="B",LN(#REF!),IF(OR(X1412="C",X1412="D",X1412="CD"),LN(#REF!)+((LN(#REF!)-LN(#REF!))/(1+(EXP(LN(#REF!)-LN(AC1412))/#REF!))),IF(X1412="E",LN(204.2),"N/A")))))</f>
        <v>#REF!</v>
      </c>
      <c r="AG1412" s="304">
        <v>0.33</v>
      </c>
      <c r="AH1412" s="304">
        <v>5.9586800000000001E-3</v>
      </c>
      <c r="AI1412" s="312"/>
      <c r="AJ1412" s="332">
        <v>337</v>
      </c>
      <c r="AK1412" s="304">
        <f t="shared" ref="AK1412:AK1475" si="413">IF(AJ1412&lt;=180,180,IF(AND(AJ1412&gt;180,AJ1412&lt;240),210,IF(AND(AJ1412&gt;=240,AJ1412&lt;300),270,IF(AND(AJ1412&gt;=300,AJ1412&lt;360),270,IF(AND(AJ1412&gt;=360,AJ1412&lt;490),425,IF(AND(AJ1412&gt;=490,AJ1412&lt;620),555,IF(AND(AJ1412&gt;=620,AJ1412&lt;760),690,IF(AJ1412&gt;=760,760,"Error"))))))))</f>
        <v>270</v>
      </c>
      <c r="AL1412" s="304">
        <f>IF(AH1412&lt;=0.0022,0.2,0.43)</f>
        <v>0.43</v>
      </c>
      <c r="AM1412" s="389" t="str">
        <f t="shared" si="399"/>
        <v/>
      </c>
      <c r="AN1412" s="304"/>
      <c r="AO1412" s="304"/>
      <c r="AP1412" s="312"/>
      <c r="AQ1412" s="312"/>
      <c r="AR1412" s="312"/>
      <c r="AS1412" s="331"/>
      <c r="AT1412" s="312"/>
      <c r="AU1412" s="329">
        <f>VLOOKUP(C1412,[1]world!$A$2:$B$3555,2,FALSE)</f>
        <v>16</v>
      </c>
      <c r="AV1412" s="329">
        <v>246</v>
      </c>
      <c r="AW1412" s="304">
        <v>0.18</v>
      </c>
      <c r="AX1412" s="304">
        <v>-999</v>
      </c>
      <c r="AY1412" s="304">
        <v>-999</v>
      </c>
      <c r="AZ1412" s="304">
        <v>-999</v>
      </c>
      <c r="BA1412" s="304">
        <v>-999</v>
      </c>
      <c r="BB1412" s="304">
        <v>-999</v>
      </c>
      <c r="BC1412" s="304">
        <v>-999</v>
      </c>
      <c r="BD1412" s="304">
        <v>-999</v>
      </c>
      <c r="BE1412" s="304">
        <v>-999</v>
      </c>
      <c r="BF1412" s="304">
        <v>-999</v>
      </c>
      <c r="BG1412" s="304">
        <v>-999</v>
      </c>
      <c r="BH1412" s="304">
        <v>-999</v>
      </c>
      <c r="BI1412" s="304">
        <v>-999</v>
      </c>
      <c r="BJ1412" s="304" t="s">
        <v>4954</v>
      </c>
      <c r="BK1412" s="304" t="s">
        <v>4954</v>
      </c>
      <c r="BL1412" s="304" t="s">
        <v>4954</v>
      </c>
    </row>
    <row r="1413" spans="1:64" ht="15" hidden="1" customHeight="1" x14ac:dyDescent="0.2">
      <c r="A1413" s="304" t="s">
        <v>4922</v>
      </c>
      <c r="B1413" s="304" t="s">
        <v>5968</v>
      </c>
      <c r="C1413" s="304">
        <v>1545</v>
      </c>
      <c r="D1413" s="349" t="s">
        <v>593</v>
      </c>
      <c r="E1413" s="309">
        <v>-999</v>
      </c>
      <c r="F1413" s="309"/>
      <c r="G1413" s="324">
        <v>24.523</v>
      </c>
      <c r="H1413" s="324">
        <v>120.81480000000001</v>
      </c>
      <c r="I1413" s="324" t="s">
        <v>214</v>
      </c>
      <c r="J1413" s="368">
        <f>EXP(0.21*LN(Y1413)+0.33*LN(AF1413)+0.28*LN(AJ1413)+0.18*LN(AV1413))</f>
        <v>356.97028383055607</v>
      </c>
      <c r="K1413" s="331">
        <f>SQRT(0.21*AA1413^2+0.33*AG1413^2+0.28*AL1413^2+0.18*AW1413^2)</f>
        <v>0.3735866699977396</v>
      </c>
      <c r="L1413" s="304" t="str">
        <f t="shared" si="412"/>
        <v>D</v>
      </c>
      <c r="M1413" s="388" t="s">
        <v>6093</v>
      </c>
      <c r="N1413" s="304"/>
      <c r="O1413" s="356"/>
      <c r="P1413" s="356"/>
      <c r="Q1413" s="356"/>
      <c r="R1413" s="304"/>
      <c r="S1413" s="304"/>
      <c r="T1413" s="304"/>
      <c r="U1413" s="304"/>
      <c r="V1413" s="304"/>
      <c r="W1413" s="315" t="s">
        <v>225</v>
      </c>
      <c r="X1413" s="304" t="s">
        <v>213</v>
      </c>
      <c r="Y1413" s="366">
        <f t="shared" ref="Y1413:Y1476" si="414">IF(X1413="A",506.6,IF(X1413="B",424.8,IF(X1413="C",338.6,IF(X1413="D",274.5,IF(X1413="E",181.5,"-")))))</f>
        <v>274.5</v>
      </c>
      <c r="Z1413" s="304"/>
      <c r="AA1413" s="331">
        <v>0.36</v>
      </c>
      <c r="AB1413" s="304" t="s">
        <v>213</v>
      </c>
      <c r="AC1413" s="304">
        <v>80</v>
      </c>
      <c r="AD1413" s="366">
        <v>0</v>
      </c>
      <c r="AE1413" s="304">
        <v>500</v>
      </c>
      <c r="AF1413" s="331">
        <f>EXP(IF(X1413="A",LN(683.9),IF(X1413="B",LN(559.6),IF(OR(X1413="C",X1413="D",X1413="CD"),LN(225)+((LN(513)-LN(225))/(1+(EXP(LN(31.4)-LN(AC1413))/0.48))),IF(X1413="E",LN(204.2),"N/A")))))</f>
        <v>354.07720144920557</v>
      </c>
      <c r="AG1413" s="304">
        <v>0.33</v>
      </c>
      <c r="AH1413" s="304">
        <v>9.7198800000000002E-3</v>
      </c>
      <c r="AI1413" s="312"/>
      <c r="AJ1413" s="332">
        <v>416</v>
      </c>
      <c r="AK1413" s="304">
        <f t="shared" si="413"/>
        <v>425</v>
      </c>
      <c r="AL1413" s="363">
        <v>0.43</v>
      </c>
      <c r="AM1413" s="389" t="str">
        <f t="shared" si="399"/>
        <v/>
      </c>
      <c r="AN1413" s="304"/>
      <c r="AO1413" s="304"/>
      <c r="AP1413" s="312"/>
      <c r="AQ1413" s="312"/>
      <c r="AR1413" s="312"/>
      <c r="AS1413" s="331"/>
      <c r="AT1413" s="312"/>
      <c r="AU1413" s="329">
        <f>VLOOKUP(C1413,[1]world!$A$2:$B$3555,2,FALSE)</f>
        <v>7</v>
      </c>
      <c r="AV1413" s="329">
        <v>388</v>
      </c>
      <c r="AW1413" s="304">
        <v>0.37</v>
      </c>
      <c r="AX1413" s="304">
        <v>-999</v>
      </c>
      <c r="AY1413" s="304">
        <v>-999</v>
      </c>
      <c r="AZ1413" s="304">
        <v>-999</v>
      </c>
      <c r="BA1413" s="304">
        <v>-999</v>
      </c>
      <c r="BB1413" s="304">
        <v>-999</v>
      </c>
      <c r="BC1413" s="304">
        <v>-999</v>
      </c>
      <c r="BD1413" s="304">
        <v>-999</v>
      </c>
      <c r="BE1413" s="304">
        <v>-999</v>
      </c>
      <c r="BF1413" s="304">
        <v>-999</v>
      </c>
      <c r="BG1413" s="304">
        <v>-999</v>
      </c>
      <c r="BH1413" s="304">
        <v>-999</v>
      </c>
      <c r="BI1413" s="304">
        <v>-999</v>
      </c>
      <c r="BJ1413" s="304" t="s">
        <v>4954</v>
      </c>
      <c r="BK1413" s="304" t="s">
        <v>4954</v>
      </c>
      <c r="BL1413" s="304" t="s">
        <v>4954</v>
      </c>
    </row>
    <row r="1414" spans="1:64" ht="15" hidden="1" customHeight="1" x14ac:dyDescent="0.2">
      <c r="A1414" s="304" t="s">
        <v>208</v>
      </c>
      <c r="B1414" s="304" t="s">
        <v>5968</v>
      </c>
      <c r="C1414" s="304">
        <v>1546</v>
      </c>
      <c r="D1414" s="349" t="s">
        <v>605</v>
      </c>
      <c r="E1414" s="309">
        <v>-999</v>
      </c>
      <c r="F1414" s="309"/>
      <c r="G1414" s="324">
        <v>24.6157</v>
      </c>
      <c r="H1414" s="324">
        <v>120.7877</v>
      </c>
      <c r="I1414" s="324" t="s">
        <v>214</v>
      </c>
      <c r="J1414" s="368">
        <f>AD1414</f>
        <v>383.62</v>
      </c>
      <c r="K1414" s="331">
        <v>0.1</v>
      </c>
      <c r="L1414" s="304" t="str">
        <f t="shared" si="412"/>
        <v>C</v>
      </c>
      <c r="M1414" s="388">
        <v>0</v>
      </c>
      <c r="N1414" s="304"/>
      <c r="O1414" s="356"/>
      <c r="P1414" s="356"/>
      <c r="Q1414" s="356"/>
      <c r="R1414" s="304" t="s">
        <v>209</v>
      </c>
      <c r="S1414" s="304"/>
      <c r="T1414" s="304"/>
      <c r="U1414" s="304"/>
      <c r="V1414" s="304"/>
      <c r="W1414" s="315" t="s">
        <v>225</v>
      </c>
      <c r="X1414" s="304" t="s">
        <v>213</v>
      </c>
      <c r="Y1414" s="366">
        <f t="shared" si="414"/>
        <v>274.5</v>
      </c>
      <c r="Z1414" s="304"/>
      <c r="AA1414" s="304"/>
      <c r="AB1414" s="304" t="s">
        <v>213</v>
      </c>
      <c r="AC1414" s="304">
        <v>10</v>
      </c>
      <c r="AD1414" s="366">
        <v>383.62</v>
      </c>
      <c r="AE1414" s="304">
        <v>200</v>
      </c>
      <c r="AF1414" s="331" t="e">
        <f>EXP(IF(X1414="A",LN(#REF!),IF(X1414="B",LN(#REF!),IF(OR(X1414="C",X1414="D",X1414="CD"),LN(#REF!)+((LN(#REF!)-LN(#REF!))/(1+(EXP(LN(#REF!)-LN(AC1414))/#REF!))),IF(X1414="E",LN(204.2),"N/A")))))</f>
        <v>#REF!</v>
      </c>
      <c r="AG1414" s="304">
        <v>0.33</v>
      </c>
      <c r="AH1414" s="304">
        <v>7.9762800000000005E-3</v>
      </c>
      <c r="AI1414" s="312"/>
      <c r="AJ1414" s="332">
        <v>377</v>
      </c>
      <c r="AK1414" s="304">
        <f t="shared" si="413"/>
        <v>425</v>
      </c>
      <c r="AL1414" s="304">
        <f>IF(AH1414&lt;=0.0022,0.2,0.43)</f>
        <v>0.43</v>
      </c>
      <c r="AM1414" s="389" t="str">
        <f t="shared" si="399"/>
        <v/>
      </c>
      <c r="AN1414" s="304"/>
      <c r="AO1414" s="304"/>
      <c r="AP1414" s="312"/>
      <c r="AQ1414" s="312"/>
      <c r="AR1414" s="312"/>
      <c r="AS1414" s="331"/>
      <c r="AT1414" s="312"/>
      <c r="AU1414" s="329">
        <f>VLOOKUP(C1414,[1]world!$A$2:$B$3555,2,FALSE)</f>
        <v>11</v>
      </c>
      <c r="AV1414" s="329">
        <v>328</v>
      </c>
      <c r="AW1414" s="304">
        <v>0.37</v>
      </c>
      <c r="AX1414" s="304">
        <v>-999</v>
      </c>
      <c r="AY1414" s="304">
        <v>-999</v>
      </c>
      <c r="AZ1414" s="304">
        <v>-999</v>
      </c>
      <c r="BA1414" s="304">
        <v>-999</v>
      </c>
      <c r="BB1414" s="304">
        <v>-999</v>
      </c>
      <c r="BC1414" s="304">
        <v>-999</v>
      </c>
      <c r="BD1414" s="304">
        <v>-999</v>
      </c>
      <c r="BE1414" s="304">
        <v>-999</v>
      </c>
      <c r="BF1414" s="304">
        <v>-999</v>
      </c>
      <c r="BG1414" s="304">
        <v>-999</v>
      </c>
      <c r="BH1414" s="304">
        <v>-999</v>
      </c>
      <c r="BI1414" s="304">
        <v>-999</v>
      </c>
      <c r="BJ1414" s="304" t="s">
        <v>4954</v>
      </c>
      <c r="BK1414" s="304" t="s">
        <v>4954</v>
      </c>
      <c r="BL1414" s="304" t="s">
        <v>4954</v>
      </c>
    </row>
    <row r="1415" spans="1:64" ht="15" hidden="1" customHeight="1" x14ac:dyDescent="0.2">
      <c r="A1415" s="304" t="s">
        <v>208</v>
      </c>
      <c r="B1415" s="304" t="s">
        <v>5968</v>
      </c>
      <c r="C1415" s="304">
        <v>1547</v>
      </c>
      <c r="D1415" s="349" t="s">
        <v>577</v>
      </c>
      <c r="E1415" s="309">
        <v>-999</v>
      </c>
      <c r="F1415" s="309"/>
      <c r="G1415" s="324">
        <v>24.403199999999998</v>
      </c>
      <c r="H1415" s="324">
        <v>120.7578</v>
      </c>
      <c r="I1415" s="324" t="s">
        <v>214</v>
      </c>
      <c r="J1415" s="368">
        <f>IF(P1415&gt;0,IF(O1415&gt;=20,P1415,IF(#REF!="",IF(AS1415&gt;0,AS1415,IF(Y1415&gt;0,Y1415,"-")),IF(#REF!="",#REF!,#REF!))),IF(#REF!="",IF(AS1415&gt;0,AS1415,IF(Y1415&gt;0,Y1415,"-")),IF(#REF!="",#REF!,#REF!)))</f>
        <v>512.88</v>
      </c>
      <c r="K1415" s="331">
        <v>0.1</v>
      </c>
      <c r="L1415" s="304" t="str">
        <f t="shared" si="412"/>
        <v>C</v>
      </c>
      <c r="M1415" s="388">
        <v>0</v>
      </c>
      <c r="N1415" s="304"/>
      <c r="O1415" s="356">
        <v>32</v>
      </c>
      <c r="P1415" s="356">
        <v>512.88</v>
      </c>
      <c r="Q1415" s="309">
        <v>3270</v>
      </c>
      <c r="R1415" s="304" t="s">
        <v>5948</v>
      </c>
      <c r="S1415" s="304"/>
      <c r="T1415" s="304"/>
      <c r="U1415" s="304"/>
      <c r="V1415" s="304"/>
      <c r="W1415" s="317" t="s">
        <v>259</v>
      </c>
      <c r="X1415" s="304" t="s">
        <v>232</v>
      </c>
      <c r="Y1415" s="366">
        <f t="shared" si="414"/>
        <v>506.6</v>
      </c>
      <c r="Z1415" s="304"/>
      <c r="AA1415" s="304"/>
      <c r="AB1415" s="304" t="s">
        <v>232</v>
      </c>
      <c r="AC1415" s="304">
        <v>314</v>
      </c>
      <c r="AD1415" s="366">
        <v>512.88</v>
      </c>
      <c r="AE1415" s="304">
        <v>683.9</v>
      </c>
      <c r="AF1415" s="331" t="e">
        <f>EXP(IF(X1415="A",LN(#REF!),IF(X1415="B",LN(#REF!),IF(OR(X1415="C",X1415="D",X1415="CD"),LN(#REF!)+((LN(#REF!)-LN(#REF!))/(1+(EXP(LN(#REF!)-LN(AC1415))/#REF!))),IF(X1415="E",LN(204.2),"N/A")))))</f>
        <v>#REF!</v>
      </c>
      <c r="AG1415" s="304">
        <v>0.37</v>
      </c>
      <c r="AH1415" s="304">
        <v>5.1504000000000001E-2</v>
      </c>
      <c r="AI1415" s="312"/>
      <c r="AJ1415" s="332">
        <v>760</v>
      </c>
      <c r="AK1415" s="304">
        <f t="shared" si="413"/>
        <v>760</v>
      </c>
      <c r="AL1415" s="304">
        <f>IF(AH1415&lt;=0.0022,0.2,0.43)</f>
        <v>0.43</v>
      </c>
      <c r="AM1415" s="389" t="str">
        <f t="shared" si="399"/>
        <v/>
      </c>
      <c r="AN1415" s="304"/>
      <c r="AO1415" s="304"/>
      <c r="AP1415" s="312"/>
      <c r="AQ1415" s="312"/>
      <c r="AR1415" s="312"/>
      <c r="AS1415" s="331"/>
      <c r="AT1415" s="312"/>
      <c r="AU1415" s="329">
        <f>VLOOKUP(C1415,[1]world!$A$2:$B$3555,2,FALSE)</f>
        <v>3</v>
      </c>
      <c r="AV1415" s="329">
        <v>547</v>
      </c>
      <c r="AW1415" s="304">
        <v>0.37</v>
      </c>
      <c r="AX1415" s="304">
        <v>-999</v>
      </c>
      <c r="AY1415" s="304">
        <v>-999</v>
      </c>
      <c r="AZ1415" s="304">
        <v>-999</v>
      </c>
      <c r="BA1415" s="304">
        <v>-999</v>
      </c>
      <c r="BB1415" s="304">
        <v>-999</v>
      </c>
      <c r="BC1415" s="304">
        <v>-999</v>
      </c>
      <c r="BD1415" s="304">
        <v>-999</v>
      </c>
      <c r="BE1415" s="304">
        <v>-999</v>
      </c>
      <c r="BF1415" s="304">
        <v>-999</v>
      </c>
      <c r="BG1415" s="304">
        <v>-999</v>
      </c>
      <c r="BH1415" s="304">
        <v>-999</v>
      </c>
      <c r="BI1415" s="304">
        <v>-999</v>
      </c>
      <c r="BJ1415" s="304" t="s">
        <v>4954</v>
      </c>
      <c r="BK1415" s="304" t="s">
        <v>4954</v>
      </c>
      <c r="BL1415" s="304" t="s">
        <v>4954</v>
      </c>
    </row>
    <row r="1416" spans="1:64" ht="15" hidden="1" customHeight="1" x14ac:dyDescent="0.2">
      <c r="A1416" s="304" t="s">
        <v>4922</v>
      </c>
      <c r="B1416" s="304" t="s">
        <v>5968</v>
      </c>
      <c r="C1416" s="304">
        <v>1548</v>
      </c>
      <c r="D1416" s="349" t="s">
        <v>520</v>
      </c>
      <c r="E1416" s="309">
        <v>-999</v>
      </c>
      <c r="F1416" s="309"/>
      <c r="G1416" s="324">
        <v>24.013999999999999</v>
      </c>
      <c r="H1416" s="324">
        <v>120.9492</v>
      </c>
      <c r="I1416" s="324" t="s">
        <v>214</v>
      </c>
      <c r="J1416" s="368">
        <f t="shared" ref="J1416:J1417" si="415">EXP(0.21*LN(Y1416)+0.33*LN(AF1416)+0.28*LN(AJ1416)+0.18*LN(AV1416))</f>
        <v>473.85551418696707</v>
      </c>
      <c r="K1416" s="331">
        <f t="shared" ref="K1416:K1417" si="416">SQRT(0.21*AA1416^2+0.33*AG1416^2+0.28*AL1416^2+0.18*AW1416^2)</f>
        <v>0.3735866699977396</v>
      </c>
      <c r="L1416" s="304" t="str">
        <f t="shared" si="412"/>
        <v>C</v>
      </c>
      <c r="M1416" s="388" t="s">
        <v>6093</v>
      </c>
      <c r="N1416" s="304"/>
      <c r="O1416" s="356"/>
      <c r="P1416" s="356"/>
      <c r="Q1416" s="356"/>
      <c r="R1416" s="304"/>
      <c r="S1416" s="304"/>
      <c r="T1416" s="304"/>
      <c r="U1416" s="304"/>
      <c r="V1416" s="304"/>
      <c r="W1416" s="315" t="s">
        <v>273</v>
      </c>
      <c r="X1416" s="304" t="s">
        <v>213</v>
      </c>
      <c r="Y1416" s="366">
        <f t="shared" si="414"/>
        <v>274.5</v>
      </c>
      <c r="Z1416" s="304"/>
      <c r="AA1416" s="331">
        <v>0.36</v>
      </c>
      <c r="AB1416" s="304" t="s">
        <v>213</v>
      </c>
      <c r="AC1416" s="304">
        <v>190</v>
      </c>
      <c r="AD1416" s="366">
        <v>0</v>
      </c>
      <c r="AE1416" s="304">
        <v>500</v>
      </c>
      <c r="AF1416" s="331">
        <f t="shared" ref="AF1416:AF1417" si="417">EXP(IF(X1416="A",LN(683.9),IF(X1416="B",LN(559.6),IF(OR(X1416="C",X1416="D",X1416="CD"),LN(225)+((LN(513)-LN(225))/(1+(EXP(LN(31.4)-LN(AC1416))/0.48))),IF(X1416="E",LN(204.2),"N/A")))))</f>
        <v>415.37848976931679</v>
      </c>
      <c r="AG1416" s="304">
        <v>0.33</v>
      </c>
      <c r="AH1416" s="304">
        <v>4.0371900000000002E-2</v>
      </c>
      <c r="AI1416" s="312"/>
      <c r="AJ1416" s="332">
        <v>760</v>
      </c>
      <c r="AK1416" s="304">
        <f t="shared" si="413"/>
        <v>760</v>
      </c>
      <c r="AL1416" s="363">
        <v>0.43</v>
      </c>
      <c r="AM1416" s="389" t="str">
        <f t="shared" si="399"/>
        <v/>
      </c>
      <c r="AN1416" s="304"/>
      <c r="AO1416" s="304"/>
      <c r="AP1416" s="312"/>
      <c r="AQ1416" s="312"/>
      <c r="AR1416" s="312"/>
      <c r="AS1416" s="331"/>
      <c r="AT1416" s="312"/>
      <c r="AU1416" s="329">
        <f>VLOOKUP(C1416,[1]world!$A$2:$B$3555,2,FALSE)</f>
        <v>3</v>
      </c>
      <c r="AV1416" s="329">
        <v>547</v>
      </c>
      <c r="AW1416" s="304">
        <v>0.37</v>
      </c>
      <c r="AX1416" s="304">
        <v>-999</v>
      </c>
      <c r="AY1416" s="304">
        <v>-999</v>
      </c>
      <c r="AZ1416" s="304">
        <v>-999</v>
      </c>
      <c r="BA1416" s="304">
        <v>-999</v>
      </c>
      <c r="BB1416" s="304">
        <v>-999</v>
      </c>
      <c r="BC1416" s="304">
        <v>-999</v>
      </c>
      <c r="BD1416" s="304">
        <v>-999</v>
      </c>
      <c r="BE1416" s="304">
        <v>-999</v>
      </c>
      <c r="BF1416" s="304">
        <v>-999</v>
      </c>
      <c r="BG1416" s="304">
        <v>-999</v>
      </c>
      <c r="BH1416" s="304">
        <v>-999</v>
      </c>
      <c r="BI1416" s="304">
        <v>-999</v>
      </c>
      <c r="BJ1416" s="304" t="s">
        <v>4954</v>
      </c>
      <c r="BK1416" s="304" t="s">
        <v>4954</v>
      </c>
      <c r="BL1416" s="304" t="s">
        <v>4954</v>
      </c>
    </row>
    <row r="1417" spans="1:64" ht="15" hidden="1" customHeight="1" x14ac:dyDescent="0.2">
      <c r="A1417" s="304" t="s">
        <v>4922</v>
      </c>
      <c r="B1417" s="304" t="s">
        <v>5968</v>
      </c>
      <c r="C1417" s="304">
        <v>1549</v>
      </c>
      <c r="D1417" s="349" t="s">
        <v>485</v>
      </c>
      <c r="E1417" s="309">
        <v>-999</v>
      </c>
      <c r="F1417" s="309"/>
      <c r="G1417" s="324">
        <v>23.9</v>
      </c>
      <c r="H1417" s="324">
        <v>120.93</v>
      </c>
      <c r="I1417" s="324" t="s">
        <v>214</v>
      </c>
      <c r="J1417" s="368">
        <f t="shared" si="415"/>
        <v>489.41330595121474</v>
      </c>
      <c r="K1417" s="331">
        <f t="shared" si="416"/>
        <v>0.3735866699977396</v>
      </c>
      <c r="L1417" s="304" t="str">
        <f t="shared" si="412"/>
        <v>C</v>
      </c>
      <c r="M1417" s="388" t="s">
        <v>6093</v>
      </c>
      <c r="N1417" s="304"/>
      <c r="O1417" s="356"/>
      <c r="P1417" s="356"/>
      <c r="Q1417" s="356"/>
      <c r="R1417" s="304"/>
      <c r="S1417" s="304"/>
      <c r="T1417" s="304"/>
      <c r="U1417" s="304"/>
      <c r="V1417" s="304"/>
      <c r="W1417" s="315" t="s">
        <v>401</v>
      </c>
      <c r="X1417" s="304" t="s">
        <v>206</v>
      </c>
      <c r="Y1417" s="366">
        <f t="shared" si="414"/>
        <v>338.6</v>
      </c>
      <c r="Z1417" s="304"/>
      <c r="AA1417" s="331">
        <v>0.36</v>
      </c>
      <c r="AB1417" s="304" t="s">
        <v>206</v>
      </c>
      <c r="AC1417" s="304">
        <v>650</v>
      </c>
      <c r="AD1417" s="366">
        <v>0</v>
      </c>
      <c r="AE1417" s="304">
        <v>500</v>
      </c>
      <c r="AF1417" s="331">
        <f t="shared" si="417"/>
        <v>475.76043184273959</v>
      </c>
      <c r="AG1417" s="304">
        <v>0.33</v>
      </c>
      <c r="AH1417" s="304">
        <v>1.80454E-2</v>
      </c>
      <c r="AI1417" s="312"/>
      <c r="AJ1417" s="332">
        <v>621</v>
      </c>
      <c r="AK1417" s="304">
        <f t="shared" si="413"/>
        <v>690</v>
      </c>
      <c r="AL1417" s="363">
        <v>0.43</v>
      </c>
      <c r="AM1417" s="389" t="str">
        <f t="shared" ref="AM1417:AM1480" si="418">IF(AT1417&lt;&gt;"",AT1417,IF(AND(AT1417="",AR1417=""),"",AR1417))</f>
        <v/>
      </c>
      <c r="AN1417" s="304"/>
      <c r="AO1417" s="304"/>
      <c r="AP1417" s="312"/>
      <c r="AQ1417" s="312"/>
      <c r="AR1417" s="312"/>
      <c r="AS1417" s="331"/>
      <c r="AT1417" s="312"/>
      <c r="AU1417" s="329">
        <f>VLOOKUP(C1417,[1]world!$A$2:$B$3555,2,FALSE)</f>
        <v>3</v>
      </c>
      <c r="AV1417" s="329">
        <v>547</v>
      </c>
      <c r="AW1417" s="304">
        <v>0.37</v>
      </c>
      <c r="AX1417" s="304">
        <v>-999</v>
      </c>
      <c r="AY1417" s="304">
        <v>-999</v>
      </c>
      <c r="AZ1417" s="304">
        <v>-999</v>
      </c>
      <c r="BA1417" s="304">
        <v>-999</v>
      </c>
      <c r="BB1417" s="304">
        <v>-999</v>
      </c>
      <c r="BC1417" s="304">
        <v>-999</v>
      </c>
      <c r="BD1417" s="304">
        <v>-999</v>
      </c>
      <c r="BE1417" s="304">
        <v>-999</v>
      </c>
      <c r="BF1417" s="304">
        <v>-999</v>
      </c>
      <c r="BG1417" s="304">
        <v>-999</v>
      </c>
      <c r="BH1417" s="304">
        <v>-999</v>
      </c>
      <c r="BI1417" s="304">
        <v>-999</v>
      </c>
      <c r="BJ1417" s="304" t="s">
        <v>4954</v>
      </c>
      <c r="BK1417" s="304" t="s">
        <v>4954</v>
      </c>
      <c r="BL1417" s="304" t="s">
        <v>4954</v>
      </c>
    </row>
    <row r="1418" spans="1:64" ht="15" hidden="1" customHeight="1" x14ac:dyDescent="0.2">
      <c r="A1418" s="304" t="s">
        <v>4922</v>
      </c>
      <c r="B1418" s="304" t="s">
        <v>5968</v>
      </c>
      <c r="C1418" s="304">
        <v>1550</v>
      </c>
      <c r="D1418" s="349" t="s">
        <v>474</v>
      </c>
      <c r="E1418" s="309">
        <v>-999</v>
      </c>
      <c r="F1418" s="309"/>
      <c r="G1418" s="324">
        <v>23.863499999999998</v>
      </c>
      <c r="H1418" s="324">
        <v>120.2812</v>
      </c>
      <c r="I1418" s="324" t="s">
        <v>254</v>
      </c>
      <c r="J1418" s="368">
        <f>P1418</f>
        <v>222.22</v>
      </c>
      <c r="K1418" s="331">
        <v>0.1</v>
      </c>
      <c r="L1418" s="304" t="str">
        <f t="shared" si="412"/>
        <v>D</v>
      </c>
      <c r="M1418" s="388">
        <v>0</v>
      </c>
      <c r="N1418" s="304"/>
      <c r="O1418" s="304">
        <v>32.5</v>
      </c>
      <c r="P1418" s="304">
        <v>222.22</v>
      </c>
      <c r="Q1418" s="304">
        <v>2302</v>
      </c>
      <c r="R1418" s="304" t="s">
        <v>5948</v>
      </c>
      <c r="S1418" s="304"/>
      <c r="T1418" s="304"/>
      <c r="U1418" s="304"/>
      <c r="V1418" s="304"/>
      <c r="W1418" s="315" t="s">
        <v>253</v>
      </c>
      <c r="X1418" s="304" t="s">
        <v>213</v>
      </c>
      <c r="Y1418" s="366">
        <f t="shared" si="414"/>
        <v>274.5</v>
      </c>
      <c r="Z1418" s="304"/>
      <c r="AA1418" s="304"/>
      <c r="AB1418" s="304" t="s">
        <v>213</v>
      </c>
      <c r="AC1418" s="304">
        <v>4</v>
      </c>
      <c r="AD1418" s="366">
        <v>222.22</v>
      </c>
      <c r="AE1418" s="304">
        <v>200</v>
      </c>
      <c r="AF1418" s="331" t="e">
        <f>EXP(IF(X1418="A",LN(#REF!),IF(X1418="B",LN(#REF!),IF(OR(X1418="C",X1418="D",X1418="CD"),LN(#REF!)+((LN(#REF!)-LN(#REF!))/(1+(EXP(LN(#REF!)-LN(AC1418))/#REF!))),IF(X1418="E",LN(204.2),"N/A")))))</f>
        <v>#REF!</v>
      </c>
      <c r="AG1418" s="304">
        <v>0.33</v>
      </c>
      <c r="AH1418" s="304">
        <v>1.22857E-3</v>
      </c>
      <c r="AI1418" s="312"/>
      <c r="AJ1418" s="332">
        <v>217</v>
      </c>
      <c r="AK1418" s="304">
        <f t="shared" si="413"/>
        <v>210</v>
      </c>
      <c r="AL1418" s="304">
        <f>IF(AH1418&lt;=0.0022,0.2,0.43)</f>
        <v>0.2</v>
      </c>
      <c r="AM1418" s="389" t="str">
        <f t="shared" si="418"/>
        <v/>
      </c>
      <c r="AN1418" s="304"/>
      <c r="AO1418" s="304"/>
      <c r="AP1418" s="312"/>
      <c r="AQ1418" s="312"/>
      <c r="AR1418" s="312"/>
      <c r="AS1418" s="331"/>
      <c r="AT1418" s="312"/>
      <c r="AU1418" s="329">
        <f>VLOOKUP(C1418,[1]world!$A$2:$B$3555,2,FALSE)</f>
        <v>16</v>
      </c>
      <c r="AV1418" s="329">
        <v>246</v>
      </c>
      <c r="AW1418" s="304">
        <v>0.18</v>
      </c>
      <c r="AX1418" s="304">
        <v>-999</v>
      </c>
      <c r="AY1418" s="304">
        <v>-999</v>
      </c>
      <c r="AZ1418" s="304">
        <v>-999</v>
      </c>
      <c r="BA1418" s="304">
        <v>-999</v>
      </c>
      <c r="BB1418" s="304">
        <v>-999</v>
      </c>
      <c r="BC1418" s="304">
        <v>-999</v>
      </c>
      <c r="BD1418" s="304">
        <v>-999</v>
      </c>
      <c r="BE1418" s="304">
        <v>-999</v>
      </c>
      <c r="BF1418" s="304">
        <v>-999</v>
      </c>
      <c r="BG1418" s="304">
        <v>-999</v>
      </c>
      <c r="BH1418" s="304">
        <v>-999</v>
      </c>
      <c r="BI1418" s="304">
        <v>-999</v>
      </c>
      <c r="BJ1418" s="304" t="s">
        <v>4954</v>
      </c>
      <c r="BK1418" s="304" t="s">
        <v>4954</v>
      </c>
      <c r="BL1418" s="304" t="s">
        <v>4954</v>
      </c>
    </row>
    <row r="1419" spans="1:64" ht="15" hidden="1" customHeight="1" x14ac:dyDescent="0.2">
      <c r="A1419" s="304" t="s">
        <v>4922</v>
      </c>
      <c r="B1419" s="304" t="s">
        <v>5968</v>
      </c>
      <c r="C1419" s="304">
        <v>1551</v>
      </c>
      <c r="D1419" s="349" t="s">
        <v>566</v>
      </c>
      <c r="E1419" s="309">
        <v>-999</v>
      </c>
      <c r="F1419" s="309"/>
      <c r="G1419" s="324">
        <v>24.253299999999999</v>
      </c>
      <c r="H1419" s="324">
        <v>121.1758</v>
      </c>
      <c r="I1419" s="324" t="s">
        <v>214</v>
      </c>
      <c r="J1419" s="368">
        <f t="shared" ref="J1419:J1422" si="419">EXP(0.21*LN(Y1419)+0.33*LN(AF1419)+0.28*LN(AJ1419)+0.18*LN(AV1419))</f>
        <v>629.33977195889724</v>
      </c>
      <c r="K1419" s="331">
        <f t="shared" ref="K1419:K1422" si="420">SQRT(0.21*AA1419^2+0.33*AG1419^2+0.28*AL1419^2+0.18*AW1419^2)</f>
        <v>0.40511233010117081</v>
      </c>
      <c r="L1419" s="304" t="str">
        <f t="shared" si="412"/>
        <v>C</v>
      </c>
      <c r="M1419" s="388" t="s">
        <v>6093</v>
      </c>
      <c r="N1419" s="304"/>
      <c r="O1419" s="356"/>
      <c r="P1419" s="356"/>
      <c r="Q1419" s="356"/>
      <c r="R1419" s="304"/>
      <c r="S1419" s="304"/>
      <c r="T1419" s="304"/>
      <c r="U1419" s="304"/>
      <c r="V1419" s="304"/>
      <c r="W1419" s="315" t="s">
        <v>567</v>
      </c>
      <c r="X1419" s="304" t="s">
        <v>232</v>
      </c>
      <c r="Y1419" s="366">
        <f t="shared" si="414"/>
        <v>506.6</v>
      </c>
      <c r="Z1419" s="304"/>
      <c r="AA1419" s="304">
        <v>0.45</v>
      </c>
      <c r="AB1419" s="304" t="s">
        <v>232</v>
      </c>
      <c r="AC1419" s="304">
        <v>1500</v>
      </c>
      <c r="AD1419" s="366">
        <v>0</v>
      </c>
      <c r="AE1419" s="304">
        <v>683.9</v>
      </c>
      <c r="AF1419" s="331">
        <f t="shared" ref="AF1419:AF1422" si="421">EXP(IF(X1419="A",LN(683.9),IF(X1419="B",LN(559.6),IF(OR(X1419="C",X1419="D",X1419="CD"),LN(225)+((LN(513)-LN(225))/(1+(EXP(LN(31.4)-LN(AC1419))/0.48))),IF(X1419="E",LN(204.2),"N/A")))))</f>
        <v>683.90000000000032</v>
      </c>
      <c r="AG1419" s="304">
        <v>0.37</v>
      </c>
      <c r="AH1419" s="304">
        <v>0.32725399999999999</v>
      </c>
      <c r="AI1419" s="312"/>
      <c r="AJ1419" s="332">
        <v>760</v>
      </c>
      <c r="AK1419" s="304">
        <f t="shared" si="413"/>
        <v>760</v>
      </c>
      <c r="AL1419" s="363">
        <v>0.43</v>
      </c>
      <c r="AM1419" s="389" t="str">
        <f t="shared" si="418"/>
        <v/>
      </c>
      <c r="AN1419" s="304"/>
      <c r="AO1419" s="304"/>
      <c r="AP1419" s="312"/>
      <c r="AQ1419" s="312"/>
      <c r="AR1419" s="312"/>
      <c r="AS1419" s="331"/>
      <c r="AT1419" s="312"/>
      <c r="AU1419" s="329">
        <f>VLOOKUP(C1419,[1]world!$A$2:$B$3555,2,FALSE)</f>
        <v>1</v>
      </c>
      <c r="AV1419" s="329">
        <v>519</v>
      </c>
      <c r="AW1419" s="304">
        <v>0.37</v>
      </c>
      <c r="AX1419" s="304">
        <v>-999</v>
      </c>
      <c r="AY1419" s="304">
        <v>-999</v>
      </c>
      <c r="AZ1419" s="304">
        <v>-999</v>
      </c>
      <c r="BA1419" s="304">
        <v>-999</v>
      </c>
      <c r="BB1419" s="304">
        <v>-999</v>
      </c>
      <c r="BC1419" s="304">
        <v>-999</v>
      </c>
      <c r="BD1419" s="304">
        <v>-999</v>
      </c>
      <c r="BE1419" s="304">
        <v>-999</v>
      </c>
      <c r="BF1419" s="304">
        <v>-999</v>
      </c>
      <c r="BG1419" s="304">
        <v>-999</v>
      </c>
      <c r="BH1419" s="304">
        <v>-999</v>
      </c>
      <c r="BI1419" s="304">
        <v>-999</v>
      </c>
      <c r="BJ1419" s="304" t="s">
        <v>4954</v>
      </c>
      <c r="BK1419" s="304" t="s">
        <v>4954</v>
      </c>
      <c r="BL1419" s="304" t="s">
        <v>4954</v>
      </c>
    </row>
    <row r="1420" spans="1:64" ht="15" hidden="1" customHeight="1" x14ac:dyDescent="0.2">
      <c r="A1420" s="304" t="s">
        <v>4922</v>
      </c>
      <c r="B1420" s="304" t="s">
        <v>5968</v>
      </c>
      <c r="C1420" s="304">
        <v>1552</v>
      </c>
      <c r="D1420" s="349" t="s">
        <v>720</v>
      </c>
      <c r="E1420" s="309">
        <v>-999</v>
      </c>
      <c r="F1420" s="309"/>
      <c r="G1420" s="324">
        <v>24.982299999999999</v>
      </c>
      <c r="H1420" s="324">
        <v>121.2625</v>
      </c>
      <c r="I1420" s="324" t="s">
        <v>214</v>
      </c>
      <c r="J1420" s="368">
        <f t="shared" si="419"/>
        <v>479.53582843974021</v>
      </c>
      <c r="K1420" s="331">
        <f t="shared" si="420"/>
        <v>0.3735866699977396</v>
      </c>
      <c r="L1420" s="304" t="str">
        <f t="shared" si="412"/>
        <v>C</v>
      </c>
      <c r="M1420" s="388" t="s">
        <v>6093</v>
      </c>
      <c r="N1420" s="304"/>
      <c r="O1420" s="356"/>
      <c r="P1420" s="356"/>
      <c r="Q1420" s="356"/>
      <c r="R1420" s="304"/>
      <c r="S1420" s="304"/>
      <c r="T1420" s="304"/>
      <c r="U1420" s="304"/>
      <c r="V1420" s="304"/>
      <c r="W1420" s="315" t="s">
        <v>204</v>
      </c>
      <c r="X1420" s="304" t="s">
        <v>205</v>
      </c>
      <c r="Y1420" s="366">
        <f t="shared" si="414"/>
        <v>424.8</v>
      </c>
      <c r="Z1420" s="304"/>
      <c r="AA1420" s="331">
        <v>0.36</v>
      </c>
      <c r="AB1420" s="304" t="s">
        <v>205</v>
      </c>
      <c r="AC1420" s="304">
        <v>102</v>
      </c>
      <c r="AD1420" s="366">
        <v>0</v>
      </c>
      <c r="AE1420" s="304">
        <v>559.6</v>
      </c>
      <c r="AF1420" s="331">
        <f t="shared" si="421"/>
        <v>559.60000000000025</v>
      </c>
      <c r="AG1420" s="304">
        <v>0.33</v>
      </c>
      <c r="AH1420" s="304">
        <v>1.49783E-2</v>
      </c>
      <c r="AI1420" s="312"/>
      <c r="AJ1420" s="332">
        <v>541</v>
      </c>
      <c r="AK1420" s="304">
        <f t="shared" si="413"/>
        <v>555</v>
      </c>
      <c r="AL1420" s="363">
        <v>0.43</v>
      </c>
      <c r="AM1420" s="389" t="str">
        <f t="shared" si="418"/>
        <v/>
      </c>
      <c r="AN1420" s="304"/>
      <c r="AO1420" s="304"/>
      <c r="AP1420" s="312"/>
      <c r="AQ1420" s="312"/>
      <c r="AR1420" s="312"/>
      <c r="AS1420" s="331"/>
      <c r="AT1420" s="312"/>
      <c r="AU1420" s="329">
        <f>VLOOKUP(C1420,[1]world!$A$2:$B$3555,2,FALSE)</f>
        <v>6</v>
      </c>
      <c r="AV1420" s="329">
        <v>345</v>
      </c>
      <c r="AW1420" s="304">
        <v>0.37</v>
      </c>
      <c r="AX1420" s="304">
        <v>-999</v>
      </c>
      <c r="AY1420" s="304">
        <v>-999</v>
      </c>
      <c r="AZ1420" s="304">
        <v>-999</v>
      </c>
      <c r="BA1420" s="304">
        <v>-999</v>
      </c>
      <c r="BB1420" s="304">
        <v>-999</v>
      </c>
      <c r="BC1420" s="304">
        <v>-999</v>
      </c>
      <c r="BD1420" s="304">
        <v>-999</v>
      </c>
      <c r="BE1420" s="304">
        <v>-999</v>
      </c>
      <c r="BF1420" s="304">
        <v>-999</v>
      </c>
      <c r="BG1420" s="304">
        <v>-999</v>
      </c>
      <c r="BH1420" s="304">
        <v>-999</v>
      </c>
      <c r="BI1420" s="304">
        <v>-999</v>
      </c>
      <c r="BJ1420" s="304" t="s">
        <v>4954</v>
      </c>
      <c r="BK1420" s="304" t="s">
        <v>4954</v>
      </c>
      <c r="BL1420" s="304" t="s">
        <v>4954</v>
      </c>
    </row>
    <row r="1421" spans="1:64" ht="15" hidden="1" customHeight="1" x14ac:dyDescent="0.2">
      <c r="A1421" s="304" t="s">
        <v>4922</v>
      </c>
      <c r="B1421" s="304" t="s">
        <v>5968</v>
      </c>
      <c r="C1421" s="304">
        <v>1553</v>
      </c>
      <c r="D1421" s="349" t="s">
        <v>532</v>
      </c>
      <c r="E1421" s="309">
        <v>-999</v>
      </c>
      <c r="F1421" s="309"/>
      <c r="G1421" s="324">
        <v>24.086500000000001</v>
      </c>
      <c r="H1421" s="324">
        <v>120.5235</v>
      </c>
      <c r="I1421" s="324" t="s">
        <v>214</v>
      </c>
      <c r="J1421" s="368">
        <f t="shared" si="419"/>
        <v>260.69616896540879</v>
      </c>
      <c r="K1421" s="331">
        <f t="shared" si="420"/>
        <v>0.31463470882914363</v>
      </c>
      <c r="L1421" s="304" t="str">
        <f t="shared" si="412"/>
        <v>D</v>
      </c>
      <c r="M1421" s="388" t="s">
        <v>6093</v>
      </c>
      <c r="N1421" s="304"/>
      <c r="O1421" s="356"/>
      <c r="P1421" s="356"/>
      <c r="Q1421" s="356"/>
      <c r="R1421" s="304"/>
      <c r="S1421" s="304"/>
      <c r="T1421" s="304"/>
      <c r="U1421" s="304"/>
      <c r="V1421" s="304"/>
      <c r="W1421" s="315" t="s">
        <v>225</v>
      </c>
      <c r="X1421" s="304" t="s">
        <v>213</v>
      </c>
      <c r="Y1421" s="366">
        <f t="shared" si="414"/>
        <v>274.5</v>
      </c>
      <c r="Z1421" s="304"/>
      <c r="AA1421" s="331">
        <v>0.36</v>
      </c>
      <c r="AB1421" s="304" t="s">
        <v>213</v>
      </c>
      <c r="AC1421" s="304">
        <v>12</v>
      </c>
      <c r="AD1421" s="366">
        <v>0</v>
      </c>
      <c r="AE1421" s="304">
        <v>200</v>
      </c>
      <c r="AF1421" s="331">
        <f t="shared" si="421"/>
        <v>255.66091908523865</v>
      </c>
      <c r="AG1421" s="304">
        <v>0.33</v>
      </c>
      <c r="AH1421" s="304">
        <v>1.8513900000000001E-3</v>
      </c>
      <c r="AI1421" s="312"/>
      <c r="AJ1421" s="332">
        <v>236</v>
      </c>
      <c r="AK1421" s="304">
        <f t="shared" si="413"/>
        <v>210</v>
      </c>
      <c r="AL1421" s="304">
        <v>0.2</v>
      </c>
      <c r="AM1421" s="389" t="str">
        <f t="shared" si="418"/>
        <v/>
      </c>
      <c r="AN1421" s="304"/>
      <c r="AO1421" s="304"/>
      <c r="AP1421" s="312"/>
      <c r="AQ1421" s="312"/>
      <c r="AR1421" s="312"/>
      <c r="AS1421" s="331"/>
      <c r="AT1421" s="312"/>
      <c r="AU1421" s="329">
        <f>VLOOKUP(C1421,[1]world!$A$2:$B$3555,2,FALSE)</f>
        <v>12</v>
      </c>
      <c r="AV1421" s="329">
        <v>297</v>
      </c>
      <c r="AW1421" s="304">
        <v>0.37</v>
      </c>
      <c r="AX1421" s="304">
        <v>-999</v>
      </c>
      <c r="AY1421" s="304">
        <v>-999</v>
      </c>
      <c r="AZ1421" s="304">
        <v>-999</v>
      </c>
      <c r="BA1421" s="304">
        <v>-999</v>
      </c>
      <c r="BB1421" s="304">
        <v>-999</v>
      </c>
      <c r="BC1421" s="304">
        <v>-999</v>
      </c>
      <c r="BD1421" s="304">
        <v>-999</v>
      </c>
      <c r="BE1421" s="304">
        <v>-999</v>
      </c>
      <c r="BF1421" s="304">
        <v>-999</v>
      </c>
      <c r="BG1421" s="304">
        <v>-999</v>
      </c>
      <c r="BH1421" s="304">
        <v>-999</v>
      </c>
      <c r="BI1421" s="304">
        <v>-999</v>
      </c>
      <c r="BJ1421" s="304" t="s">
        <v>4954</v>
      </c>
      <c r="BK1421" s="304" t="s">
        <v>4954</v>
      </c>
      <c r="BL1421" s="304" t="s">
        <v>4954</v>
      </c>
    </row>
    <row r="1422" spans="1:64" ht="15" hidden="1" customHeight="1" x14ac:dyDescent="0.2">
      <c r="A1422" s="304" t="s">
        <v>4922</v>
      </c>
      <c r="B1422" s="304" t="s">
        <v>5968</v>
      </c>
      <c r="C1422" s="304">
        <v>1554</v>
      </c>
      <c r="D1422" s="349" t="s">
        <v>494</v>
      </c>
      <c r="E1422" s="309">
        <v>-999</v>
      </c>
      <c r="F1422" s="309"/>
      <c r="G1422" s="324">
        <v>23.955200000000001</v>
      </c>
      <c r="H1422" s="324">
        <v>120.68219999999999</v>
      </c>
      <c r="I1422" s="324" t="s">
        <v>214</v>
      </c>
      <c r="J1422" s="368">
        <f t="shared" si="419"/>
        <v>397.78858348076471</v>
      </c>
      <c r="K1422" s="331">
        <f t="shared" si="420"/>
        <v>0.3735866699977396</v>
      </c>
      <c r="L1422" s="304" t="str">
        <f t="shared" si="412"/>
        <v>C</v>
      </c>
      <c r="M1422" s="388" t="s">
        <v>6093</v>
      </c>
      <c r="N1422" s="304"/>
      <c r="O1422" s="356"/>
      <c r="P1422" s="356"/>
      <c r="Q1422" s="356"/>
      <c r="R1422" s="304"/>
      <c r="S1422" s="304"/>
      <c r="T1422" s="304"/>
      <c r="U1422" s="304"/>
      <c r="V1422" s="304"/>
      <c r="W1422" s="315" t="s">
        <v>225</v>
      </c>
      <c r="X1422" s="304" t="s">
        <v>213</v>
      </c>
      <c r="Y1422" s="366">
        <f t="shared" si="414"/>
        <v>274.5</v>
      </c>
      <c r="Z1422" s="304"/>
      <c r="AA1422" s="331">
        <v>0.36</v>
      </c>
      <c r="AB1422" s="304" t="s">
        <v>213</v>
      </c>
      <c r="AC1422" s="304">
        <v>88</v>
      </c>
      <c r="AD1422" s="366">
        <v>0</v>
      </c>
      <c r="AE1422" s="304">
        <v>500</v>
      </c>
      <c r="AF1422" s="331">
        <f t="shared" si="421"/>
        <v>360.98936956734616</v>
      </c>
      <c r="AG1422" s="304">
        <v>0.33</v>
      </c>
      <c r="AH1422" s="304">
        <v>1.25591E-2</v>
      </c>
      <c r="AI1422" s="312"/>
      <c r="AJ1422" s="332">
        <v>480</v>
      </c>
      <c r="AK1422" s="304">
        <f t="shared" si="413"/>
        <v>425</v>
      </c>
      <c r="AL1422" s="363">
        <v>0.43</v>
      </c>
      <c r="AM1422" s="389" t="str">
        <f t="shared" si="418"/>
        <v/>
      </c>
      <c r="AN1422" s="304"/>
      <c r="AO1422" s="304"/>
      <c r="AP1422" s="312"/>
      <c r="AQ1422" s="312"/>
      <c r="AR1422" s="312"/>
      <c r="AS1422" s="331"/>
      <c r="AT1422" s="312"/>
      <c r="AU1422" s="329">
        <f>VLOOKUP(C1422,[1]world!$A$2:$B$3555,2,FALSE)</f>
        <v>3</v>
      </c>
      <c r="AV1422" s="329">
        <v>547</v>
      </c>
      <c r="AW1422" s="304">
        <v>0.37</v>
      </c>
      <c r="AX1422" s="304">
        <v>-999</v>
      </c>
      <c r="AY1422" s="304">
        <v>-999</v>
      </c>
      <c r="AZ1422" s="304">
        <v>-999</v>
      </c>
      <c r="BA1422" s="304">
        <v>-999</v>
      </c>
      <c r="BB1422" s="304">
        <v>-999</v>
      </c>
      <c r="BC1422" s="304">
        <v>-999</v>
      </c>
      <c r="BD1422" s="304">
        <v>-999</v>
      </c>
      <c r="BE1422" s="304">
        <v>-999</v>
      </c>
      <c r="BF1422" s="304">
        <v>-999</v>
      </c>
      <c r="BG1422" s="304">
        <v>-999</v>
      </c>
      <c r="BH1422" s="304">
        <v>-999</v>
      </c>
      <c r="BI1422" s="304">
        <v>-999</v>
      </c>
      <c r="BJ1422" s="304" t="s">
        <v>4954</v>
      </c>
      <c r="BK1422" s="304" t="s">
        <v>4954</v>
      </c>
      <c r="BL1422" s="304" t="s">
        <v>4954</v>
      </c>
    </row>
    <row r="1423" spans="1:64" ht="15" hidden="1" customHeight="1" x14ac:dyDescent="0.2">
      <c r="A1423" s="304" t="s">
        <v>208</v>
      </c>
      <c r="B1423" s="304" t="s">
        <v>5968</v>
      </c>
      <c r="C1423" s="304">
        <v>1555</v>
      </c>
      <c r="D1423" s="349" t="s">
        <v>599</v>
      </c>
      <c r="E1423" s="309">
        <v>-999</v>
      </c>
      <c r="F1423" s="309"/>
      <c r="G1423" s="324">
        <v>24.567299999999999</v>
      </c>
      <c r="H1423" s="324">
        <v>120.8165</v>
      </c>
      <c r="I1423" s="324" t="s">
        <v>244</v>
      </c>
      <c r="J1423" s="368">
        <f>IF(P1423&gt;0,IF(O1423&gt;=20,P1423,IF(#REF!="",IF(AS1423&gt;0,AS1423,IF(Y1423&gt;0,Y1423,"-")),IF(#REF!="",#REF!,#REF!))),IF(#REF!="",IF(AS1423&gt;0,AS1423,IF(Y1423&gt;0,Y1423,"-")),IF(#REF!="",#REF!,#REF!)))</f>
        <v>490.88</v>
      </c>
      <c r="K1423" s="331">
        <v>0.1</v>
      </c>
      <c r="L1423" s="304" t="str">
        <f t="shared" si="412"/>
        <v>C</v>
      </c>
      <c r="M1423" s="388">
        <v>0</v>
      </c>
      <c r="N1423" s="304"/>
      <c r="O1423" s="356">
        <v>31.85</v>
      </c>
      <c r="P1423" s="356">
        <v>490.88</v>
      </c>
      <c r="Q1423" s="309">
        <v>3308</v>
      </c>
      <c r="R1423" s="304" t="s">
        <v>5948</v>
      </c>
      <c r="S1423" s="304"/>
      <c r="T1423" s="304"/>
      <c r="U1423" s="304"/>
      <c r="V1423" s="304"/>
      <c r="W1423" s="315" t="s">
        <v>326</v>
      </c>
      <c r="X1423" s="304" t="s">
        <v>213</v>
      </c>
      <c r="Y1423" s="366">
        <f t="shared" si="414"/>
        <v>274.5</v>
      </c>
      <c r="Z1423" s="304"/>
      <c r="AA1423" s="304"/>
      <c r="AB1423" s="304" t="s">
        <v>213</v>
      </c>
      <c r="AC1423" s="304">
        <v>45</v>
      </c>
      <c r="AD1423" s="366">
        <v>490.88</v>
      </c>
      <c r="AE1423" s="304">
        <v>400</v>
      </c>
      <c r="AF1423" s="331" t="e">
        <f>EXP(IF(X1423="A",LN(#REF!),IF(X1423="B",LN(#REF!),IF(OR(X1423="C",X1423="D",X1423="CD"),LN(#REF!)+((LN(#REF!)-LN(#REF!))/(1+(EXP(LN(#REF!)-LN(AC1423))/#REF!))),IF(X1423="E",LN(204.2),"N/A")))))</f>
        <v>#REF!</v>
      </c>
      <c r="AG1423" s="304">
        <v>0.33</v>
      </c>
      <c r="AH1423" s="304">
        <v>1.7017899999999999E-2</v>
      </c>
      <c r="AI1423" s="312"/>
      <c r="AJ1423" s="332">
        <v>594</v>
      </c>
      <c r="AK1423" s="304">
        <f t="shared" si="413"/>
        <v>555</v>
      </c>
      <c r="AL1423" s="304">
        <f>IF(AH1423&lt;=0.0022,0.2,0.43)</f>
        <v>0.43</v>
      </c>
      <c r="AM1423" s="389" t="str">
        <f t="shared" si="418"/>
        <v/>
      </c>
      <c r="AN1423" s="304"/>
      <c r="AO1423" s="304"/>
      <c r="AP1423" s="312"/>
      <c r="AQ1423" s="312"/>
      <c r="AR1423" s="312"/>
      <c r="AS1423" s="331"/>
      <c r="AT1423" s="312"/>
      <c r="AU1423" s="329">
        <f>VLOOKUP(C1423,[1]world!$A$2:$B$3555,2,FALSE)</f>
        <v>7</v>
      </c>
      <c r="AV1423" s="329">
        <v>388</v>
      </c>
      <c r="AW1423" s="304">
        <v>0.37</v>
      </c>
      <c r="AX1423" s="304">
        <v>-999</v>
      </c>
      <c r="AY1423" s="304">
        <v>-999</v>
      </c>
      <c r="AZ1423" s="304">
        <v>-999</v>
      </c>
      <c r="BA1423" s="304">
        <v>-999</v>
      </c>
      <c r="BB1423" s="304">
        <v>-999</v>
      </c>
      <c r="BC1423" s="304">
        <v>-999</v>
      </c>
      <c r="BD1423" s="304">
        <v>-999</v>
      </c>
      <c r="BE1423" s="304">
        <v>-999</v>
      </c>
      <c r="BF1423" s="304">
        <v>-999</v>
      </c>
      <c r="BG1423" s="304">
        <v>-999</v>
      </c>
      <c r="BH1423" s="304">
        <v>-999</v>
      </c>
      <c r="BI1423" s="304">
        <v>-999</v>
      </c>
      <c r="BJ1423" s="304" t="s">
        <v>4954</v>
      </c>
      <c r="BK1423" s="304" t="s">
        <v>4954</v>
      </c>
      <c r="BL1423" s="304" t="s">
        <v>4954</v>
      </c>
    </row>
    <row r="1424" spans="1:64" ht="15" hidden="1" customHeight="1" x14ac:dyDescent="0.2">
      <c r="A1424" s="304" t="s">
        <v>4922</v>
      </c>
      <c r="B1424" s="304" t="s">
        <v>5968</v>
      </c>
      <c r="C1424" s="304">
        <v>1556</v>
      </c>
      <c r="D1424" s="349" t="s">
        <v>554</v>
      </c>
      <c r="E1424" s="309">
        <v>-999</v>
      </c>
      <c r="F1424" s="309"/>
      <c r="G1424" s="324">
        <v>24.184999999999999</v>
      </c>
      <c r="H1424" s="324">
        <v>120.922</v>
      </c>
      <c r="I1424" s="324" t="s">
        <v>214</v>
      </c>
      <c r="J1424" s="368">
        <f>EXP(0.21*LN(Y1424)+0.33*LN(AF1424)+0.28*LN(AJ1424)+0.18*LN(AV1424))</f>
        <v>601.05711652413356</v>
      </c>
      <c r="K1424" s="331">
        <f>SQRT(0.21*AA1424^2+0.33*AG1424^2+0.28*AL1424^2+0.18*AW1424^2)</f>
        <v>0.40511233010117081</v>
      </c>
      <c r="L1424" s="304" t="str">
        <f t="shared" si="412"/>
        <v>C</v>
      </c>
      <c r="M1424" s="388" t="s">
        <v>6093</v>
      </c>
      <c r="N1424" s="304"/>
      <c r="O1424" s="356"/>
      <c r="P1424" s="356"/>
      <c r="Q1424" s="356"/>
      <c r="R1424" s="304"/>
      <c r="S1424" s="304"/>
      <c r="T1424" s="304"/>
      <c r="U1424" s="304"/>
      <c r="V1424" s="304"/>
      <c r="W1424" s="315" t="s">
        <v>331</v>
      </c>
      <c r="X1424" s="304" t="s">
        <v>232</v>
      </c>
      <c r="Y1424" s="366">
        <f t="shared" si="414"/>
        <v>506.6</v>
      </c>
      <c r="Z1424" s="304"/>
      <c r="AA1424" s="304">
        <v>0.45</v>
      </c>
      <c r="AB1424" s="304" t="s">
        <v>232</v>
      </c>
      <c r="AC1424" s="304">
        <v>620</v>
      </c>
      <c r="AD1424" s="366">
        <v>0</v>
      </c>
      <c r="AE1424" s="304">
        <v>683.9</v>
      </c>
      <c r="AF1424" s="331">
        <f>EXP(IF(X1424="A",LN(683.9),IF(X1424="B",LN(559.6),IF(OR(X1424="C",X1424="D",X1424="CD"),LN(225)+((LN(513)-LN(225))/(1+(EXP(LN(31.4)-LN(AC1424))/0.48))),IF(X1424="E",LN(204.2),"N/A")))))</f>
        <v>683.90000000000032</v>
      </c>
      <c r="AG1424" s="304">
        <v>0.37</v>
      </c>
      <c r="AH1424" s="304">
        <v>9.4800300000000004E-2</v>
      </c>
      <c r="AI1424" s="312"/>
      <c r="AJ1424" s="332">
        <v>760</v>
      </c>
      <c r="AK1424" s="304">
        <f t="shared" si="413"/>
        <v>760</v>
      </c>
      <c r="AL1424" s="363">
        <v>0.43</v>
      </c>
      <c r="AM1424" s="389" t="str">
        <f t="shared" si="418"/>
        <v/>
      </c>
      <c r="AN1424" s="304"/>
      <c r="AO1424" s="304"/>
      <c r="AP1424" s="312"/>
      <c r="AQ1424" s="312"/>
      <c r="AR1424" s="312"/>
      <c r="AS1424" s="331"/>
      <c r="AT1424" s="312"/>
      <c r="AU1424" s="329">
        <f>VLOOKUP(C1424,[1]world!$A$2:$B$3555,2,FALSE)</f>
        <v>5</v>
      </c>
      <c r="AV1424" s="329">
        <v>402</v>
      </c>
      <c r="AW1424" s="304">
        <v>0.37</v>
      </c>
      <c r="AX1424" s="304">
        <v>-999</v>
      </c>
      <c r="AY1424" s="304">
        <v>-999</v>
      </c>
      <c r="AZ1424" s="304">
        <v>-999</v>
      </c>
      <c r="BA1424" s="304">
        <v>-999</v>
      </c>
      <c r="BB1424" s="304">
        <v>-999</v>
      </c>
      <c r="BC1424" s="304">
        <v>-999</v>
      </c>
      <c r="BD1424" s="304">
        <v>-999</v>
      </c>
      <c r="BE1424" s="304">
        <v>-999</v>
      </c>
      <c r="BF1424" s="304">
        <v>-999</v>
      </c>
      <c r="BG1424" s="304">
        <v>-999</v>
      </c>
      <c r="BH1424" s="304">
        <v>-999</v>
      </c>
      <c r="BI1424" s="304">
        <v>-999</v>
      </c>
      <c r="BJ1424" s="304" t="s">
        <v>4954</v>
      </c>
      <c r="BK1424" s="304" t="s">
        <v>4954</v>
      </c>
      <c r="BL1424" s="304" t="s">
        <v>4954</v>
      </c>
    </row>
    <row r="1425" spans="1:64" ht="15" hidden="1" customHeight="1" x14ac:dyDescent="0.2">
      <c r="A1425" s="304" t="s">
        <v>4922</v>
      </c>
      <c r="B1425" s="304" t="s">
        <v>5968</v>
      </c>
      <c r="C1425" s="304">
        <v>1557</v>
      </c>
      <c r="D1425" s="349" t="s">
        <v>489</v>
      </c>
      <c r="E1425" s="309">
        <v>-999</v>
      </c>
      <c r="F1425" s="309"/>
      <c r="G1425" s="324">
        <v>23.921700000000001</v>
      </c>
      <c r="H1425" s="324">
        <v>120.5403</v>
      </c>
      <c r="I1425" s="324" t="s">
        <v>214</v>
      </c>
      <c r="J1425" s="368">
        <f>P1425</f>
        <v>303.95999999999998</v>
      </c>
      <c r="K1425" s="331">
        <v>0.1</v>
      </c>
      <c r="L1425" s="304" t="str">
        <f t="shared" si="412"/>
        <v>D</v>
      </c>
      <c r="M1425" s="388">
        <v>0</v>
      </c>
      <c r="N1425" s="304"/>
      <c r="O1425" s="309">
        <v>31.5</v>
      </c>
      <c r="P1425" s="304">
        <v>303.95999999999998</v>
      </c>
      <c r="Q1425" s="309">
        <v>2308</v>
      </c>
      <c r="R1425" s="304" t="s">
        <v>5948</v>
      </c>
      <c r="S1425" s="304"/>
      <c r="T1425" s="304"/>
      <c r="U1425" s="304"/>
      <c r="V1425" s="304"/>
      <c r="W1425" s="315" t="s">
        <v>225</v>
      </c>
      <c r="X1425" s="304" t="s">
        <v>213</v>
      </c>
      <c r="Y1425" s="366">
        <f t="shared" si="414"/>
        <v>274.5</v>
      </c>
      <c r="Z1425" s="304"/>
      <c r="AA1425" s="304"/>
      <c r="AB1425" s="304" t="s">
        <v>213</v>
      </c>
      <c r="AC1425" s="304">
        <v>29</v>
      </c>
      <c r="AD1425" s="366">
        <v>303.95999999999998</v>
      </c>
      <c r="AE1425" s="304">
        <v>300</v>
      </c>
      <c r="AF1425" s="331" t="e">
        <f>EXP(IF(X1425="A",LN(#REF!),IF(X1425="B",LN(#REF!),IF(OR(X1425="C",X1425="D",X1425="CD"),LN(#REF!)+((LN(#REF!)-LN(#REF!))/(1+(EXP(LN(#REF!)-LN(AC1425))/#REF!))),IF(X1425="E",LN(204.2),"N/A")))))</f>
        <v>#REF!</v>
      </c>
      <c r="AG1425" s="304">
        <v>0.33</v>
      </c>
      <c r="AH1425" s="304">
        <v>2.0013100000000001E-3</v>
      </c>
      <c r="AI1425" s="312"/>
      <c r="AJ1425" s="332">
        <v>240</v>
      </c>
      <c r="AK1425" s="304">
        <f t="shared" si="413"/>
        <v>270</v>
      </c>
      <c r="AL1425" s="304">
        <f>IF(AH1425&lt;=0.0022,0.2,0.43)</f>
        <v>0.2</v>
      </c>
      <c r="AM1425" s="389" t="str">
        <f t="shared" si="418"/>
        <v/>
      </c>
      <c r="AN1425" s="304"/>
      <c r="AO1425" s="304"/>
      <c r="AP1425" s="312"/>
      <c r="AQ1425" s="312"/>
      <c r="AR1425" s="312"/>
      <c r="AS1425" s="331"/>
      <c r="AT1425" s="312"/>
      <c r="AU1425" s="329">
        <f>VLOOKUP(C1425,[1]world!$A$2:$B$3555,2,FALSE)</f>
        <v>16</v>
      </c>
      <c r="AV1425" s="329">
        <v>246</v>
      </c>
      <c r="AW1425" s="304">
        <v>0.18</v>
      </c>
      <c r="AX1425" s="304">
        <v>-999</v>
      </c>
      <c r="AY1425" s="304">
        <v>-999</v>
      </c>
      <c r="AZ1425" s="304">
        <v>-999</v>
      </c>
      <c r="BA1425" s="304">
        <v>-999</v>
      </c>
      <c r="BB1425" s="304">
        <v>-999</v>
      </c>
      <c r="BC1425" s="304">
        <v>-999</v>
      </c>
      <c r="BD1425" s="304">
        <v>-999</v>
      </c>
      <c r="BE1425" s="304">
        <v>-999</v>
      </c>
      <c r="BF1425" s="304">
        <v>-999</v>
      </c>
      <c r="BG1425" s="304">
        <v>-999</v>
      </c>
      <c r="BH1425" s="304">
        <v>-999</v>
      </c>
      <c r="BI1425" s="304">
        <v>-999</v>
      </c>
      <c r="BJ1425" s="304" t="s">
        <v>4954</v>
      </c>
      <c r="BK1425" s="304" t="s">
        <v>4954</v>
      </c>
      <c r="BL1425" s="304" t="s">
        <v>4954</v>
      </c>
    </row>
    <row r="1426" spans="1:64" ht="15" hidden="1" customHeight="1" x14ac:dyDescent="0.2">
      <c r="A1426" s="304" t="s">
        <v>4922</v>
      </c>
      <c r="B1426" s="304" t="s">
        <v>5969</v>
      </c>
      <c r="C1426" s="304">
        <v>1558</v>
      </c>
      <c r="D1426" s="349" t="s">
        <v>3161</v>
      </c>
      <c r="E1426" s="309">
        <v>-999</v>
      </c>
      <c r="F1426" s="309"/>
      <c r="G1426" s="324">
        <v>35.729999999999997</v>
      </c>
      <c r="H1426" s="324">
        <v>51.37</v>
      </c>
      <c r="I1426" s="324" t="s">
        <v>232</v>
      </c>
      <c r="J1426" s="368">
        <f>GEOMEAN(Y1426,AV1426,AK1426)</f>
        <v>376.91896346123343</v>
      </c>
      <c r="K1426" s="331">
        <f t="shared" ref="K1426:K1428" si="422">GEOMEAN(AA1426,AL1426,AW1426)</f>
        <v>0.38547027482550061</v>
      </c>
      <c r="L1426" s="304" t="str">
        <f t="shared" si="412"/>
        <v>C</v>
      </c>
      <c r="M1426" s="388" t="s">
        <v>6089</v>
      </c>
      <c r="N1426" s="304"/>
      <c r="O1426" s="356"/>
      <c r="P1426" s="356"/>
      <c r="Q1426" s="356"/>
      <c r="R1426" s="304"/>
      <c r="S1426" s="304"/>
      <c r="T1426" s="304"/>
      <c r="U1426" s="304"/>
      <c r="V1426" s="304"/>
      <c r="W1426" s="310" t="s">
        <v>505</v>
      </c>
      <c r="X1426" s="304" t="s">
        <v>213</v>
      </c>
      <c r="Y1426" s="366">
        <f t="shared" si="414"/>
        <v>274.5</v>
      </c>
      <c r="Z1426" s="304"/>
      <c r="AA1426" s="331">
        <v>0.36</v>
      </c>
      <c r="AB1426" s="304">
        <v>-999</v>
      </c>
      <c r="AC1426" s="304">
        <v>-999</v>
      </c>
      <c r="AD1426" s="366">
        <v>-999</v>
      </c>
      <c r="AE1426" s="304">
        <v>-999</v>
      </c>
      <c r="AF1426" s="304">
        <v>-999</v>
      </c>
      <c r="AG1426" s="304"/>
      <c r="AH1426" s="304">
        <v>4.6707100000000001E-2</v>
      </c>
      <c r="AI1426" s="312"/>
      <c r="AJ1426" s="332">
        <v>477</v>
      </c>
      <c r="AK1426" s="304">
        <f t="shared" si="413"/>
        <v>425</v>
      </c>
      <c r="AL1426" s="363">
        <v>0.43</v>
      </c>
      <c r="AM1426" s="389" t="str">
        <f t="shared" si="418"/>
        <v/>
      </c>
      <c r="AN1426" s="304"/>
      <c r="AO1426" s="304"/>
      <c r="AP1426" s="312"/>
      <c r="AQ1426" s="312"/>
      <c r="AR1426" s="312"/>
      <c r="AS1426" s="331"/>
      <c r="AT1426" s="312"/>
      <c r="AU1426" s="329">
        <f>VLOOKUP(C1426,[1]world!$A$2:$B$3555,2,FALSE)</f>
        <v>4</v>
      </c>
      <c r="AV1426" s="329">
        <v>459</v>
      </c>
      <c r="AW1426" s="304">
        <v>0.37</v>
      </c>
      <c r="AX1426" s="304">
        <v>-999</v>
      </c>
      <c r="AY1426" s="304">
        <v>-999</v>
      </c>
      <c r="AZ1426" s="304">
        <v>-999</v>
      </c>
      <c r="BA1426" s="304">
        <v>-999</v>
      </c>
      <c r="BB1426" s="304">
        <v>-999</v>
      </c>
      <c r="BC1426" s="304">
        <v>-999</v>
      </c>
      <c r="BD1426" s="304">
        <v>-999</v>
      </c>
      <c r="BE1426" s="304">
        <v>-999</v>
      </c>
      <c r="BF1426" s="304">
        <v>-999</v>
      </c>
      <c r="BG1426" s="304">
        <v>-999</v>
      </c>
      <c r="BH1426" s="304">
        <v>-999</v>
      </c>
      <c r="BI1426" s="304">
        <v>-999</v>
      </c>
      <c r="BJ1426" s="304" t="s">
        <v>4954</v>
      </c>
      <c r="BK1426" s="304" t="s">
        <v>4954</v>
      </c>
      <c r="BL1426" s="304" t="s">
        <v>4954</v>
      </c>
    </row>
    <row r="1427" spans="1:64" ht="15" hidden="1" customHeight="1" x14ac:dyDescent="0.2">
      <c r="A1427" s="304" t="s">
        <v>4922</v>
      </c>
      <c r="B1427" s="304" t="s">
        <v>5969</v>
      </c>
      <c r="C1427" s="304">
        <v>1559</v>
      </c>
      <c r="D1427" s="349" t="s">
        <v>3144</v>
      </c>
      <c r="E1427" s="309">
        <v>-999</v>
      </c>
      <c r="F1427" s="309"/>
      <c r="G1427" s="324">
        <v>35.700000000000003</v>
      </c>
      <c r="H1427" s="324">
        <v>51.3</v>
      </c>
      <c r="I1427" s="324" t="s">
        <v>214</v>
      </c>
      <c r="J1427" s="368">
        <f>GEOMEAN(Y1427,AV1427,AK1427)</f>
        <v>302.63970506618233</v>
      </c>
      <c r="K1427" s="331">
        <f t="shared" si="422"/>
        <v>0.38547027482550061</v>
      </c>
      <c r="L1427" s="304" t="str">
        <f t="shared" si="412"/>
        <v>D</v>
      </c>
      <c r="M1427" s="388" t="s">
        <v>6089</v>
      </c>
      <c r="N1427" s="304"/>
      <c r="O1427" s="356"/>
      <c r="P1427" s="356"/>
      <c r="Q1427" s="356"/>
      <c r="R1427" s="304"/>
      <c r="S1427" s="304"/>
      <c r="T1427" s="304"/>
      <c r="U1427" s="304"/>
      <c r="V1427" s="304"/>
      <c r="W1427" s="310" t="s">
        <v>273</v>
      </c>
      <c r="X1427" s="304" t="s">
        <v>213</v>
      </c>
      <c r="Y1427" s="366">
        <f t="shared" si="414"/>
        <v>274.5</v>
      </c>
      <c r="Z1427" s="304"/>
      <c r="AA1427" s="331">
        <v>0.36</v>
      </c>
      <c r="AB1427" s="304">
        <v>-999</v>
      </c>
      <c r="AC1427" s="304">
        <v>-999</v>
      </c>
      <c r="AD1427" s="366">
        <v>-999</v>
      </c>
      <c r="AE1427" s="304">
        <v>-999</v>
      </c>
      <c r="AF1427" s="304">
        <v>-999</v>
      </c>
      <c r="AG1427" s="304"/>
      <c r="AH1427" s="304">
        <v>1.56083E-2</v>
      </c>
      <c r="AI1427" s="312"/>
      <c r="AJ1427" s="332">
        <v>342</v>
      </c>
      <c r="AK1427" s="304">
        <f t="shared" si="413"/>
        <v>270</v>
      </c>
      <c r="AL1427" s="363">
        <v>0.43</v>
      </c>
      <c r="AM1427" s="389" t="str">
        <f t="shared" si="418"/>
        <v/>
      </c>
      <c r="AN1427" s="304"/>
      <c r="AO1427" s="304"/>
      <c r="AP1427" s="312"/>
      <c r="AQ1427" s="312"/>
      <c r="AR1427" s="312"/>
      <c r="AS1427" s="331"/>
      <c r="AT1427" s="312"/>
      <c r="AU1427" s="329">
        <f>VLOOKUP(C1427,[1]world!$A$2:$B$3555,2,FALSE)</f>
        <v>8</v>
      </c>
      <c r="AV1427" s="329">
        <v>374</v>
      </c>
      <c r="AW1427" s="304">
        <v>0.37</v>
      </c>
      <c r="AX1427" s="304">
        <v>-999</v>
      </c>
      <c r="AY1427" s="304">
        <v>-999</v>
      </c>
      <c r="AZ1427" s="304">
        <v>-999</v>
      </c>
      <c r="BA1427" s="304">
        <v>-999</v>
      </c>
      <c r="BB1427" s="304">
        <v>-999</v>
      </c>
      <c r="BC1427" s="304">
        <v>-999</v>
      </c>
      <c r="BD1427" s="304">
        <v>-999</v>
      </c>
      <c r="BE1427" s="304">
        <v>-999</v>
      </c>
      <c r="BF1427" s="304">
        <v>-999</v>
      </c>
      <c r="BG1427" s="304">
        <v>-999</v>
      </c>
      <c r="BH1427" s="304">
        <v>-999</v>
      </c>
      <c r="BI1427" s="304">
        <v>-999</v>
      </c>
      <c r="BJ1427" s="304" t="s">
        <v>4954</v>
      </c>
      <c r="BK1427" s="304" t="s">
        <v>4954</v>
      </c>
      <c r="BL1427" s="304" t="s">
        <v>4954</v>
      </c>
    </row>
    <row r="1428" spans="1:64" ht="15" hidden="1" customHeight="1" x14ac:dyDescent="0.2">
      <c r="A1428" s="304" t="s">
        <v>4922</v>
      </c>
      <c r="B1428" s="304" t="s">
        <v>5969</v>
      </c>
      <c r="C1428" s="304">
        <v>1560</v>
      </c>
      <c r="D1428" s="349" t="s">
        <v>3561</v>
      </c>
      <c r="E1428" s="309">
        <v>-999</v>
      </c>
      <c r="F1428" s="309"/>
      <c r="G1428" s="324">
        <v>36.81</v>
      </c>
      <c r="H1428" s="324">
        <v>50.87</v>
      </c>
      <c r="I1428" s="324" t="s">
        <v>214</v>
      </c>
      <c r="J1428" s="368">
        <f>GEOMEAN(Y1428,AV1428,AK1428)</f>
        <v>289.6854298089404</v>
      </c>
      <c r="K1428" s="331">
        <f t="shared" si="422"/>
        <v>0.38547027482550061</v>
      </c>
      <c r="L1428" s="304" t="str">
        <f t="shared" si="412"/>
        <v>D</v>
      </c>
      <c r="M1428" s="388" t="s">
        <v>6089</v>
      </c>
      <c r="N1428" s="304"/>
      <c r="O1428" s="356"/>
      <c r="P1428" s="356"/>
      <c r="Q1428" s="356"/>
      <c r="R1428" s="304"/>
      <c r="S1428" s="304"/>
      <c r="T1428" s="304"/>
      <c r="U1428" s="304"/>
      <c r="V1428" s="304"/>
      <c r="W1428" s="310" t="s">
        <v>225</v>
      </c>
      <c r="X1428" s="304" t="s">
        <v>213</v>
      </c>
      <c r="Y1428" s="366">
        <f t="shared" si="414"/>
        <v>274.5</v>
      </c>
      <c r="Z1428" s="304"/>
      <c r="AA1428" s="331">
        <v>0.36</v>
      </c>
      <c r="AB1428" s="304">
        <v>-999</v>
      </c>
      <c r="AC1428" s="304">
        <v>-999</v>
      </c>
      <c r="AD1428" s="366">
        <v>-999</v>
      </c>
      <c r="AE1428" s="304">
        <v>-999</v>
      </c>
      <c r="AF1428" s="304">
        <v>-999</v>
      </c>
      <c r="AG1428" s="304"/>
      <c r="AH1428" s="304">
        <v>1.0572700000000001E-2</v>
      </c>
      <c r="AI1428" s="312"/>
      <c r="AJ1428" s="332">
        <v>304</v>
      </c>
      <c r="AK1428" s="304">
        <f t="shared" si="413"/>
        <v>270</v>
      </c>
      <c r="AL1428" s="363">
        <v>0.43</v>
      </c>
      <c r="AM1428" s="389" t="str">
        <f t="shared" si="418"/>
        <v/>
      </c>
      <c r="AN1428" s="304"/>
      <c r="AO1428" s="304"/>
      <c r="AP1428" s="312"/>
      <c r="AQ1428" s="312"/>
      <c r="AR1428" s="312"/>
      <c r="AS1428" s="331"/>
      <c r="AT1428" s="312"/>
      <c r="AU1428" s="329">
        <f>VLOOKUP(C1428,[1]world!$A$2:$B$3555,2,FALSE)</f>
        <v>11</v>
      </c>
      <c r="AV1428" s="329">
        <v>328</v>
      </c>
      <c r="AW1428" s="304">
        <v>0.37</v>
      </c>
      <c r="AX1428" s="304">
        <v>-999</v>
      </c>
      <c r="AY1428" s="304">
        <v>-999</v>
      </c>
      <c r="AZ1428" s="304">
        <v>-999</v>
      </c>
      <c r="BA1428" s="304">
        <v>-999</v>
      </c>
      <c r="BB1428" s="304">
        <v>-999</v>
      </c>
      <c r="BC1428" s="304">
        <v>-999</v>
      </c>
      <c r="BD1428" s="304">
        <v>-999</v>
      </c>
      <c r="BE1428" s="304">
        <v>-999</v>
      </c>
      <c r="BF1428" s="304">
        <v>-999</v>
      </c>
      <c r="BG1428" s="304">
        <v>-999</v>
      </c>
      <c r="BH1428" s="304">
        <v>-999</v>
      </c>
      <c r="BI1428" s="304">
        <v>-999</v>
      </c>
      <c r="BJ1428" s="304" t="s">
        <v>4954</v>
      </c>
      <c r="BK1428" s="304" t="s">
        <v>4954</v>
      </c>
      <c r="BL1428" s="304" t="s">
        <v>4954</v>
      </c>
    </row>
    <row r="1429" spans="1:64" ht="15" hidden="1" customHeight="1" x14ac:dyDescent="0.2">
      <c r="A1429" s="304" t="s">
        <v>4922</v>
      </c>
      <c r="B1429" s="304" t="s">
        <v>5965</v>
      </c>
      <c r="C1429" s="304">
        <v>1561</v>
      </c>
      <c r="D1429" s="349" t="s">
        <v>2369</v>
      </c>
      <c r="E1429" s="304" t="s">
        <v>2370</v>
      </c>
      <c r="F1429" s="304"/>
      <c r="G1429" s="324">
        <v>34.161000000000001</v>
      </c>
      <c r="H1429" s="324">
        <v>-116.79900000000001</v>
      </c>
      <c r="I1429" s="324" t="s">
        <v>214</v>
      </c>
      <c r="J1429" s="368">
        <f>EXP(0.35*LN(AM1429)+0.24*LN(Y1429)+0.2*LN(AJ1429)+0.21*LN(AV1429))</f>
        <v>572.67804537738732</v>
      </c>
      <c r="K1429" s="331">
        <f>SQRT(0.35*AN1429^2+0.24*Z1429^2+0.2*AL1429^2+0.21*AW1429^2)</f>
        <v>0.40016121751114264</v>
      </c>
      <c r="L1429" s="304" t="str">
        <f t="shared" si="412"/>
        <v>C</v>
      </c>
      <c r="M1429" s="388" t="s">
        <v>6092</v>
      </c>
      <c r="N1429" s="304"/>
      <c r="O1429" s="356"/>
      <c r="P1429" s="356"/>
      <c r="Q1429" s="356"/>
      <c r="R1429" s="304"/>
      <c r="S1429" s="304"/>
      <c r="T1429" s="304"/>
      <c r="U1429" s="304"/>
      <c r="V1429" s="304"/>
      <c r="W1429" s="304" t="s">
        <v>1763</v>
      </c>
      <c r="X1429" s="304" t="s">
        <v>232</v>
      </c>
      <c r="Y1429" s="366">
        <f t="shared" si="414"/>
        <v>506.6</v>
      </c>
      <c r="Z1429" s="304">
        <v>0.4</v>
      </c>
      <c r="AA1429" s="304"/>
      <c r="AB1429" s="304">
        <v>-999</v>
      </c>
      <c r="AC1429" s="304">
        <v>-999</v>
      </c>
      <c r="AD1429" s="366">
        <v>-999</v>
      </c>
      <c r="AE1429" s="304">
        <v>-999</v>
      </c>
      <c r="AF1429" s="304">
        <v>-999</v>
      </c>
      <c r="AG1429" s="304"/>
      <c r="AH1429" s="304">
        <v>4.2898699999999998E-2</v>
      </c>
      <c r="AI1429" s="312"/>
      <c r="AJ1429" s="332">
        <v>461</v>
      </c>
      <c r="AK1429" s="304">
        <f t="shared" si="413"/>
        <v>425</v>
      </c>
      <c r="AL1429" s="363">
        <v>0.43</v>
      </c>
      <c r="AM1429" s="389">
        <f t="shared" si="418"/>
        <v>748</v>
      </c>
      <c r="AN1429" s="304">
        <v>0.4</v>
      </c>
      <c r="AO1429" s="304"/>
      <c r="AP1429" s="312" t="s">
        <v>6112</v>
      </c>
      <c r="AQ1429" s="312"/>
      <c r="AR1429" s="312">
        <v>748</v>
      </c>
      <c r="AS1429" s="342">
        <v>684.93499999999995</v>
      </c>
      <c r="AT1429" s="312"/>
      <c r="AU1429" s="329">
        <f>VLOOKUP(C1429,[1]world!$A$2:$B$3555,2,FALSE)</f>
        <v>1</v>
      </c>
      <c r="AV1429" s="329">
        <v>519</v>
      </c>
      <c r="AW1429" s="304">
        <v>0.37</v>
      </c>
      <c r="AX1429" s="304">
        <v>40</v>
      </c>
      <c r="AY1429" s="304">
        <v>-999</v>
      </c>
      <c r="AZ1429" s="304">
        <v>260</v>
      </c>
      <c r="BA1429" s="304">
        <v>-999</v>
      </c>
      <c r="BB1429" s="304">
        <v>-999</v>
      </c>
      <c r="BC1429" s="304">
        <v>-999</v>
      </c>
      <c r="BD1429" s="304">
        <v>-999</v>
      </c>
      <c r="BE1429" s="304">
        <v>-999</v>
      </c>
      <c r="BF1429" s="304">
        <v>-999</v>
      </c>
      <c r="BG1429" s="304">
        <v>-999</v>
      </c>
      <c r="BH1429" s="304">
        <v>-999</v>
      </c>
      <c r="BI1429" s="304">
        <v>-999</v>
      </c>
      <c r="BJ1429" s="304">
        <v>4</v>
      </c>
      <c r="BK1429" s="304" t="s">
        <v>4954</v>
      </c>
      <c r="BL1429" s="304">
        <v>4</v>
      </c>
    </row>
    <row r="1430" spans="1:64" ht="15" hidden="1" customHeight="1" x14ac:dyDescent="0.2">
      <c r="A1430" s="304" t="s">
        <v>4922</v>
      </c>
      <c r="B1430" s="304" t="s">
        <v>5984</v>
      </c>
      <c r="C1430" s="304">
        <v>1562</v>
      </c>
      <c r="D1430" s="349" t="s">
        <v>4669</v>
      </c>
      <c r="E1430" s="304" t="s">
        <v>4670</v>
      </c>
      <c r="F1430" s="304"/>
      <c r="G1430" s="324">
        <v>63.551400000000001</v>
      </c>
      <c r="H1430" s="324">
        <v>-148.80930000000001</v>
      </c>
      <c r="I1430" s="324" t="s">
        <v>214</v>
      </c>
      <c r="J1430" s="368">
        <v>399.35</v>
      </c>
      <c r="K1430" s="331">
        <f>IF(L1430="B",0.5,IF(L1430="C",0.4,IF(L1430="D",0.35,"NA")))</f>
        <v>0.4</v>
      </c>
      <c r="L1430" s="304" t="str">
        <f t="shared" si="412"/>
        <v>C</v>
      </c>
      <c r="M1430" s="388">
        <v>5</v>
      </c>
      <c r="N1430" s="304"/>
      <c r="O1430" s="356"/>
      <c r="P1430" s="356"/>
      <c r="Q1430" s="356"/>
      <c r="R1430" s="304"/>
      <c r="S1430" s="304"/>
      <c r="T1430" s="304"/>
      <c r="U1430" s="304"/>
      <c r="V1430" s="304"/>
      <c r="W1430" s="310" t="s">
        <v>311</v>
      </c>
      <c r="X1430" s="304" t="s">
        <v>206</v>
      </c>
      <c r="Y1430" s="366">
        <f t="shared" si="414"/>
        <v>338.6</v>
      </c>
      <c r="Z1430" s="304"/>
      <c r="AA1430" s="304"/>
      <c r="AB1430" s="304">
        <v>-999</v>
      </c>
      <c r="AC1430" s="304">
        <v>-999</v>
      </c>
      <c r="AD1430" s="366">
        <v>-999</v>
      </c>
      <c r="AE1430" s="304">
        <v>-999</v>
      </c>
      <c r="AF1430" s="304">
        <v>-999</v>
      </c>
      <c r="AG1430" s="304"/>
      <c r="AH1430" s="304">
        <v>0.20263100000000001</v>
      </c>
      <c r="AI1430" s="312"/>
      <c r="AJ1430" s="332">
        <v>760</v>
      </c>
      <c r="AK1430" s="304">
        <f t="shared" si="413"/>
        <v>760</v>
      </c>
      <c r="AL1430" s="304"/>
      <c r="AM1430" s="389" t="str">
        <f t="shared" si="418"/>
        <v/>
      </c>
      <c r="AN1430" s="304"/>
      <c r="AO1430" s="304"/>
      <c r="AP1430" s="312"/>
      <c r="AQ1430" s="312"/>
      <c r="AR1430" s="312"/>
      <c r="AS1430" s="331"/>
      <c r="AT1430" s="312"/>
      <c r="AU1430" s="329">
        <f>VLOOKUP(C1430,[1]world!$A$2:$B$3555,2,FALSE)</f>
        <v>17</v>
      </c>
      <c r="AV1430" s="329"/>
      <c r="AW1430" s="304"/>
      <c r="AX1430" s="304">
        <v>-999</v>
      </c>
      <c r="AY1430" s="304">
        <v>-999</v>
      </c>
      <c r="AZ1430" s="304">
        <v>-999</v>
      </c>
      <c r="BA1430" s="304">
        <v>-999</v>
      </c>
      <c r="BB1430" s="304">
        <v>-999</v>
      </c>
      <c r="BC1430" s="304">
        <v>-999</v>
      </c>
      <c r="BD1430" s="304">
        <v>-999</v>
      </c>
      <c r="BE1430" s="304">
        <v>-999</v>
      </c>
      <c r="BF1430" s="304">
        <v>-999</v>
      </c>
      <c r="BG1430" s="304">
        <v>-999</v>
      </c>
      <c r="BH1430" s="304">
        <v>-999</v>
      </c>
      <c r="BI1430" s="304">
        <v>-999</v>
      </c>
      <c r="BJ1430" s="304" t="s">
        <v>4954</v>
      </c>
      <c r="BK1430" s="304" t="s">
        <v>4954</v>
      </c>
      <c r="BL1430" s="304" t="s">
        <v>4954</v>
      </c>
    </row>
    <row r="1431" spans="1:64" ht="15" hidden="1" customHeight="1" x14ac:dyDescent="0.2">
      <c r="A1431" s="304" t="s">
        <v>4922</v>
      </c>
      <c r="B1431" s="304" t="s">
        <v>5984</v>
      </c>
      <c r="C1431" s="304">
        <v>1563</v>
      </c>
      <c r="D1431" s="349" t="s">
        <v>4675</v>
      </c>
      <c r="E1431" s="304" t="s">
        <v>4676</v>
      </c>
      <c r="F1431" s="304"/>
      <c r="G1431" s="324">
        <v>64.845500000000001</v>
      </c>
      <c r="H1431" s="324">
        <v>-148.00890000000001</v>
      </c>
      <c r="I1431" s="324" t="s">
        <v>214</v>
      </c>
      <c r="J1431" s="368">
        <f>GEOMEAN(Y1431,AV1431,AK1431)</f>
        <v>341.55892610207098</v>
      </c>
      <c r="K1431" s="331">
        <f>GEOMEAN(AA1431,AL1431,AW1431)</f>
        <v>0.38547027482550061</v>
      </c>
      <c r="L1431" s="304" t="str">
        <f t="shared" si="412"/>
        <v>D</v>
      </c>
      <c r="M1431" s="388" t="s">
        <v>6089</v>
      </c>
      <c r="N1431" s="304"/>
      <c r="O1431" s="356"/>
      <c r="P1431" s="356"/>
      <c r="Q1431" s="356"/>
      <c r="R1431" s="304"/>
      <c r="S1431" s="304"/>
      <c r="T1431" s="304"/>
      <c r="U1431" s="304"/>
      <c r="V1431" s="304"/>
      <c r="W1431" s="310" t="s">
        <v>225</v>
      </c>
      <c r="X1431" s="304" t="s">
        <v>213</v>
      </c>
      <c r="Y1431" s="366">
        <f t="shared" si="414"/>
        <v>274.5</v>
      </c>
      <c r="Z1431" s="304"/>
      <c r="AA1431" s="331">
        <v>0.36</v>
      </c>
      <c r="AB1431" s="304">
        <v>-999</v>
      </c>
      <c r="AC1431" s="304">
        <v>-999</v>
      </c>
      <c r="AD1431" s="366">
        <v>-999</v>
      </c>
      <c r="AE1431" s="304">
        <v>-999</v>
      </c>
      <c r="AF1431" s="304">
        <v>-999</v>
      </c>
      <c r="AG1431" s="304"/>
      <c r="AH1431" s="304">
        <v>2.35087E-2</v>
      </c>
      <c r="AI1431" s="312"/>
      <c r="AJ1431" s="332">
        <v>382</v>
      </c>
      <c r="AK1431" s="304">
        <f t="shared" si="413"/>
        <v>425</v>
      </c>
      <c r="AL1431" s="363">
        <v>0.43</v>
      </c>
      <c r="AM1431" s="389" t="str">
        <f t="shared" si="418"/>
        <v/>
      </c>
      <c r="AN1431" s="304"/>
      <c r="AO1431" s="304"/>
      <c r="AP1431" s="312"/>
      <c r="AQ1431" s="312"/>
      <c r="AR1431" s="312"/>
      <c r="AS1431" s="331"/>
      <c r="AT1431" s="312"/>
      <c r="AU1431" s="329">
        <f>VLOOKUP(C1431,[1]world!$A$2:$B$3555,2,FALSE)</f>
        <v>17</v>
      </c>
      <c r="AV1431" s="329"/>
      <c r="AW1431" s="304">
        <v>0.37</v>
      </c>
      <c r="AX1431" s="304">
        <v>-999</v>
      </c>
      <c r="AY1431" s="304">
        <v>-999</v>
      </c>
      <c r="AZ1431" s="304">
        <v>-999</v>
      </c>
      <c r="BA1431" s="304">
        <v>-999</v>
      </c>
      <c r="BB1431" s="304">
        <v>-999</v>
      </c>
      <c r="BC1431" s="304">
        <v>-999</v>
      </c>
      <c r="BD1431" s="304">
        <v>-999</v>
      </c>
      <c r="BE1431" s="304">
        <v>-999</v>
      </c>
      <c r="BF1431" s="304">
        <v>-999</v>
      </c>
      <c r="BG1431" s="304">
        <v>-999</v>
      </c>
      <c r="BH1431" s="304">
        <v>-999</v>
      </c>
      <c r="BI1431" s="304">
        <v>-999</v>
      </c>
      <c r="BJ1431" s="304" t="s">
        <v>4954</v>
      </c>
      <c r="BK1431" s="304" t="s">
        <v>4954</v>
      </c>
      <c r="BL1431" s="304" t="s">
        <v>4954</v>
      </c>
    </row>
    <row r="1432" spans="1:64" ht="15" hidden="1" customHeight="1" x14ac:dyDescent="0.2">
      <c r="A1432" s="304" t="s">
        <v>4922</v>
      </c>
      <c r="B1432" s="304" t="s">
        <v>5984</v>
      </c>
      <c r="C1432" s="304">
        <v>1564</v>
      </c>
      <c r="D1432" s="349" t="s">
        <v>4649</v>
      </c>
      <c r="E1432" s="304" t="s">
        <v>4650</v>
      </c>
      <c r="F1432" s="304"/>
      <c r="G1432" s="324">
        <v>61.223999999999997</v>
      </c>
      <c r="H1432" s="324">
        <v>-149.8074</v>
      </c>
      <c r="I1432" s="324" t="s">
        <v>232</v>
      </c>
      <c r="J1432" s="368">
        <v>227.18</v>
      </c>
      <c r="K1432" s="331">
        <f t="shared" ref="K1432:K1445" si="423">IF(L1432="B",0.5,IF(L1432="C",0.4,IF(L1432="D",0.35,"NA")))</f>
        <v>0.35</v>
      </c>
      <c r="L1432" s="304" t="str">
        <f t="shared" si="412"/>
        <v>D</v>
      </c>
      <c r="M1432" s="388">
        <v>5</v>
      </c>
      <c r="N1432" s="304"/>
      <c r="O1432" s="356"/>
      <c r="P1432" s="356"/>
      <c r="Q1432" s="356"/>
      <c r="R1432" s="304"/>
      <c r="S1432" s="304"/>
      <c r="T1432" s="304"/>
      <c r="U1432" s="304"/>
      <c r="V1432" s="304"/>
      <c r="W1432" s="343" t="s">
        <v>440</v>
      </c>
      <c r="X1432" s="304" t="s">
        <v>240</v>
      </c>
      <c r="Y1432" s="366">
        <f t="shared" si="414"/>
        <v>181.5</v>
      </c>
      <c r="Z1432" s="304"/>
      <c r="AA1432" s="304"/>
      <c r="AB1432" s="304">
        <v>-999</v>
      </c>
      <c r="AC1432" s="304">
        <v>-999</v>
      </c>
      <c r="AD1432" s="366">
        <v>-999</v>
      </c>
      <c r="AE1432" s="304">
        <v>-999</v>
      </c>
      <c r="AF1432" s="304">
        <v>-999</v>
      </c>
      <c r="AG1432" s="304"/>
      <c r="AH1432" s="304">
        <v>9.5114099999999997E-3</v>
      </c>
      <c r="AI1432" s="312"/>
      <c r="AJ1432" s="332">
        <v>412</v>
      </c>
      <c r="AK1432" s="304">
        <f t="shared" si="413"/>
        <v>425</v>
      </c>
      <c r="AL1432" s="304"/>
      <c r="AM1432" s="389" t="str">
        <f t="shared" si="418"/>
        <v/>
      </c>
      <c r="AN1432" s="304"/>
      <c r="AO1432" s="304"/>
      <c r="AP1432" s="312"/>
      <c r="AQ1432" s="312"/>
      <c r="AR1432" s="312"/>
      <c r="AS1432" s="331"/>
      <c r="AT1432" s="312"/>
      <c r="AU1432" s="329">
        <f>VLOOKUP(C1432,[1]world!$A$2:$B$3555,2,FALSE)</f>
        <v>17</v>
      </c>
      <c r="AV1432" s="329"/>
      <c r="AW1432" s="304"/>
      <c r="AX1432" s="304">
        <v>-999</v>
      </c>
      <c r="AY1432" s="304">
        <v>-999</v>
      </c>
      <c r="AZ1432" s="304">
        <v>-999</v>
      </c>
      <c r="BA1432" s="304">
        <v>-999</v>
      </c>
      <c r="BB1432" s="304">
        <v>-999</v>
      </c>
      <c r="BC1432" s="304">
        <v>-999</v>
      </c>
      <c r="BD1432" s="304">
        <v>-999</v>
      </c>
      <c r="BE1432" s="304">
        <v>-999</v>
      </c>
      <c r="BF1432" s="304">
        <v>-999</v>
      </c>
      <c r="BG1432" s="304">
        <v>-999</v>
      </c>
      <c r="BH1432" s="304">
        <v>-999</v>
      </c>
      <c r="BI1432" s="304">
        <v>-999</v>
      </c>
      <c r="BJ1432" s="304" t="s">
        <v>4954</v>
      </c>
      <c r="BK1432" s="304" t="s">
        <v>4954</v>
      </c>
      <c r="BL1432" s="304" t="s">
        <v>4954</v>
      </c>
    </row>
    <row r="1433" spans="1:64" ht="15" hidden="1" customHeight="1" x14ac:dyDescent="0.2">
      <c r="A1433" s="304" t="s">
        <v>4922</v>
      </c>
      <c r="B1433" s="304" t="s">
        <v>5984</v>
      </c>
      <c r="C1433" s="304">
        <v>1565</v>
      </c>
      <c r="D1433" s="349" t="s">
        <v>4647</v>
      </c>
      <c r="E1433" s="304" t="s">
        <v>4648</v>
      </c>
      <c r="F1433" s="304"/>
      <c r="G1433" s="324">
        <v>61.220399999999998</v>
      </c>
      <c r="H1433" s="324">
        <v>-149.7433</v>
      </c>
      <c r="I1433" s="324" t="s">
        <v>205</v>
      </c>
      <c r="J1433" s="368">
        <v>428.08</v>
      </c>
      <c r="K1433" s="331">
        <f t="shared" si="423"/>
        <v>0.4</v>
      </c>
      <c r="L1433" s="304" t="str">
        <f t="shared" si="412"/>
        <v>C</v>
      </c>
      <c r="M1433" s="388">
        <v>5</v>
      </c>
      <c r="N1433" s="304"/>
      <c r="O1433" s="356"/>
      <c r="P1433" s="356"/>
      <c r="Q1433" s="356"/>
      <c r="R1433" s="304"/>
      <c r="S1433" s="304"/>
      <c r="T1433" s="304"/>
      <c r="U1433" s="304"/>
      <c r="V1433" s="304"/>
      <c r="W1433" s="310" t="s">
        <v>414</v>
      </c>
      <c r="X1433" s="304" t="s">
        <v>205</v>
      </c>
      <c r="Y1433" s="366">
        <f t="shared" si="414"/>
        <v>424.8</v>
      </c>
      <c r="Z1433" s="304"/>
      <c r="AA1433" s="304"/>
      <c r="AB1433" s="304">
        <v>-999</v>
      </c>
      <c r="AC1433" s="304">
        <v>-999</v>
      </c>
      <c r="AD1433" s="366">
        <v>-999</v>
      </c>
      <c r="AE1433" s="304">
        <v>-999</v>
      </c>
      <c r="AF1433" s="304">
        <v>-999</v>
      </c>
      <c r="AG1433" s="304"/>
      <c r="AH1433" s="304">
        <v>1.0759100000000001E-2</v>
      </c>
      <c r="AI1433" s="312"/>
      <c r="AJ1433" s="332">
        <v>440</v>
      </c>
      <c r="AK1433" s="304">
        <f t="shared" si="413"/>
        <v>425</v>
      </c>
      <c r="AL1433" s="304"/>
      <c r="AM1433" s="389" t="str">
        <f t="shared" si="418"/>
        <v/>
      </c>
      <c r="AN1433" s="304"/>
      <c r="AO1433" s="304"/>
      <c r="AP1433" s="312"/>
      <c r="AQ1433" s="312"/>
      <c r="AR1433" s="312"/>
      <c r="AS1433" s="331"/>
      <c r="AT1433" s="312"/>
      <c r="AU1433" s="329">
        <f>VLOOKUP(C1433,[1]world!$A$2:$B$3555,2,FALSE)</f>
        <v>17</v>
      </c>
      <c r="AV1433" s="329"/>
      <c r="AW1433" s="304"/>
      <c r="AX1433" s="304">
        <v>-999</v>
      </c>
      <c r="AY1433" s="304">
        <v>-999</v>
      </c>
      <c r="AZ1433" s="304">
        <v>-999</v>
      </c>
      <c r="BA1433" s="304">
        <v>-999</v>
      </c>
      <c r="BB1433" s="304">
        <v>-999</v>
      </c>
      <c r="BC1433" s="304">
        <v>-999</v>
      </c>
      <c r="BD1433" s="304">
        <v>-999</v>
      </c>
      <c r="BE1433" s="304">
        <v>-999</v>
      </c>
      <c r="BF1433" s="304">
        <v>-999</v>
      </c>
      <c r="BG1433" s="304">
        <v>-999</v>
      </c>
      <c r="BH1433" s="304">
        <v>-999</v>
      </c>
      <c r="BI1433" s="304">
        <v>-999</v>
      </c>
      <c r="BJ1433" s="304" t="s">
        <v>4954</v>
      </c>
      <c r="BK1433" s="304" t="s">
        <v>4954</v>
      </c>
      <c r="BL1433" s="304" t="s">
        <v>4954</v>
      </c>
    </row>
    <row r="1434" spans="1:64" ht="15" hidden="1" customHeight="1" x14ac:dyDescent="0.2">
      <c r="A1434" s="304" t="s">
        <v>4922</v>
      </c>
      <c r="B1434" s="304" t="s">
        <v>5984</v>
      </c>
      <c r="C1434" s="304">
        <v>1566</v>
      </c>
      <c r="D1434" s="349" t="s">
        <v>4629</v>
      </c>
      <c r="E1434" s="304" t="s">
        <v>4630</v>
      </c>
      <c r="F1434" s="304"/>
      <c r="G1434" s="324">
        <v>61.177</v>
      </c>
      <c r="H1434" s="324">
        <v>-150.01</v>
      </c>
      <c r="I1434" s="324" t="s">
        <v>232</v>
      </c>
      <c r="J1434" s="368">
        <v>240.09</v>
      </c>
      <c r="K1434" s="331">
        <f t="shared" si="423"/>
        <v>0.35</v>
      </c>
      <c r="L1434" s="304" t="str">
        <f t="shared" si="412"/>
        <v>D</v>
      </c>
      <c r="M1434" s="388">
        <v>5</v>
      </c>
      <c r="N1434" s="304"/>
      <c r="O1434" s="356"/>
      <c r="P1434" s="356"/>
      <c r="Q1434" s="356"/>
      <c r="R1434" s="304"/>
      <c r="S1434" s="304"/>
      <c r="T1434" s="304"/>
      <c r="U1434" s="304"/>
      <c r="V1434" s="304"/>
      <c r="W1434" s="343" t="s">
        <v>286</v>
      </c>
      <c r="X1434" s="304" t="s">
        <v>213</v>
      </c>
      <c r="Y1434" s="366">
        <f t="shared" si="414"/>
        <v>274.5</v>
      </c>
      <c r="Z1434" s="304"/>
      <c r="AA1434" s="304"/>
      <c r="AB1434" s="304">
        <v>-999</v>
      </c>
      <c r="AC1434" s="304">
        <v>-999</v>
      </c>
      <c r="AD1434" s="366">
        <v>-999</v>
      </c>
      <c r="AE1434" s="304">
        <v>-999</v>
      </c>
      <c r="AF1434" s="304">
        <v>-999</v>
      </c>
      <c r="AG1434" s="304"/>
      <c r="AH1434" s="304">
        <v>2.1559600000000002E-3</v>
      </c>
      <c r="AI1434" s="312"/>
      <c r="AJ1434" s="332">
        <v>245</v>
      </c>
      <c r="AK1434" s="304">
        <f t="shared" si="413"/>
        <v>270</v>
      </c>
      <c r="AL1434" s="304"/>
      <c r="AM1434" s="389" t="str">
        <f t="shared" si="418"/>
        <v/>
      </c>
      <c r="AN1434" s="304"/>
      <c r="AO1434" s="304"/>
      <c r="AP1434" s="312"/>
      <c r="AQ1434" s="312"/>
      <c r="AR1434" s="312"/>
      <c r="AS1434" s="331"/>
      <c r="AT1434" s="312"/>
      <c r="AU1434" s="329">
        <f>VLOOKUP(C1434,[1]world!$A$2:$B$3555,2,FALSE)</f>
        <v>17</v>
      </c>
      <c r="AV1434" s="329"/>
      <c r="AW1434" s="304"/>
      <c r="AX1434" s="304">
        <v>-999</v>
      </c>
      <c r="AY1434" s="304">
        <v>-999</v>
      </c>
      <c r="AZ1434" s="304">
        <v>-999</v>
      </c>
      <c r="BA1434" s="304">
        <v>-999</v>
      </c>
      <c r="BB1434" s="304">
        <v>-999</v>
      </c>
      <c r="BC1434" s="304">
        <v>-999</v>
      </c>
      <c r="BD1434" s="304">
        <v>-999</v>
      </c>
      <c r="BE1434" s="304">
        <v>-999</v>
      </c>
      <c r="BF1434" s="304">
        <v>-999</v>
      </c>
      <c r="BG1434" s="304">
        <v>-999</v>
      </c>
      <c r="BH1434" s="304">
        <v>-999</v>
      </c>
      <c r="BI1434" s="304">
        <v>-999</v>
      </c>
      <c r="BJ1434" s="304" t="s">
        <v>4954</v>
      </c>
      <c r="BK1434" s="304" t="s">
        <v>4954</v>
      </c>
      <c r="BL1434" s="304" t="s">
        <v>4954</v>
      </c>
    </row>
    <row r="1435" spans="1:64" ht="15" hidden="1" customHeight="1" x14ac:dyDescent="0.2">
      <c r="A1435" s="304" t="s">
        <v>4922</v>
      </c>
      <c r="B1435" s="304" t="s">
        <v>5984</v>
      </c>
      <c r="C1435" s="304">
        <v>1567</v>
      </c>
      <c r="D1435" s="349" t="s">
        <v>4644</v>
      </c>
      <c r="E1435" s="304" t="s">
        <v>4645</v>
      </c>
      <c r="F1435" s="304"/>
      <c r="G1435" s="324">
        <v>61.2</v>
      </c>
      <c r="H1435" s="324">
        <v>-149.911</v>
      </c>
      <c r="I1435" s="324" t="s">
        <v>232</v>
      </c>
      <c r="J1435" s="368">
        <v>341.56</v>
      </c>
      <c r="K1435" s="331">
        <f t="shared" si="423"/>
        <v>0.35</v>
      </c>
      <c r="L1435" s="304" t="str">
        <f t="shared" si="412"/>
        <v>D</v>
      </c>
      <c r="M1435" s="388">
        <v>5</v>
      </c>
      <c r="N1435" s="304"/>
      <c r="O1435" s="356"/>
      <c r="P1435" s="356"/>
      <c r="Q1435" s="356"/>
      <c r="R1435" s="304"/>
      <c r="S1435" s="304"/>
      <c r="T1435" s="304"/>
      <c r="U1435" s="304"/>
      <c r="V1435" s="304"/>
      <c r="W1435" s="343" t="s">
        <v>286</v>
      </c>
      <c r="X1435" s="304" t="s">
        <v>213</v>
      </c>
      <c r="Y1435" s="366">
        <f t="shared" si="414"/>
        <v>274.5</v>
      </c>
      <c r="Z1435" s="304"/>
      <c r="AA1435" s="304"/>
      <c r="AB1435" s="304">
        <v>-999</v>
      </c>
      <c r="AC1435" s="304">
        <v>-999</v>
      </c>
      <c r="AD1435" s="366">
        <v>-999</v>
      </c>
      <c r="AE1435" s="304">
        <v>-999</v>
      </c>
      <c r="AF1435" s="304">
        <v>-999</v>
      </c>
      <c r="AG1435" s="304"/>
      <c r="AH1435" s="304">
        <v>1.9504799999999999E-2</v>
      </c>
      <c r="AI1435" s="312"/>
      <c r="AJ1435" s="332">
        <v>650</v>
      </c>
      <c r="AK1435" s="304">
        <f t="shared" si="413"/>
        <v>690</v>
      </c>
      <c r="AL1435" s="304"/>
      <c r="AM1435" s="389" t="str">
        <f t="shared" si="418"/>
        <v/>
      </c>
      <c r="AN1435" s="304"/>
      <c r="AO1435" s="304"/>
      <c r="AP1435" s="312"/>
      <c r="AQ1435" s="312"/>
      <c r="AR1435" s="312"/>
      <c r="AS1435" s="331"/>
      <c r="AT1435" s="312"/>
      <c r="AU1435" s="329">
        <f>VLOOKUP(C1435,[1]world!$A$2:$B$3555,2,FALSE)</f>
        <v>17</v>
      </c>
      <c r="AV1435" s="329"/>
      <c r="AW1435" s="304"/>
      <c r="AX1435" s="304">
        <v>-999</v>
      </c>
      <c r="AY1435" s="304">
        <v>-999</v>
      </c>
      <c r="AZ1435" s="304">
        <v>-999</v>
      </c>
      <c r="BA1435" s="304">
        <v>-999</v>
      </c>
      <c r="BB1435" s="304">
        <v>-999</v>
      </c>
      <c r="BC1435" s="304">
        <v>-999</v>
      </c>
      <c r="BD1435" s="304">
        <v>-999</v>
      </c>
      <c r="BE1435" s="304">
        <v>-999</v>
      </c>
      <c r="BF1435" s="304">
        <v>-999</v>
      </c>
      <c r="BG1435" s="304">
        <v>-999</v>
      </c>
      <c r="BH1435" s="304">
        <v>-999</v>
      </c>
      <c r="BI1435" s="304">
        <v>-999</v>
      </c>
      <c r="BJ1435" s="304" t="s">
        <v>4954</v>
      </c>
      <c r="BK1435" s="304" t="s">
        <v>4954</v>
      </c>
      <c r="BL1435" s="304" t="s">
        <v>4954</v>
      </c>
    </row>
    <row r="1436" spans="1:64" ht="15" hidden="1" customHeight="1" x14ac:dyDescent="0.2">
      <c r="A1436" s="304" t="s">
        <v>4922</v>
      </c>
      <c r="B1436" s="304" t="s">
        <v>5984</v>
      </c>
      <c r="C1436" s="304">
        <v>1568</v>
      </c>
      <c r="D1436" s="349" t="s">
        <v>4641</v>
      </c>
      <c r="E1436" s="304" t="s">
        <v>4642</v>
      </c>
      <c r="F1436" s="304"/>
      <c r="G1436" s="324">
        <v>61.191000000000003</v>
      </c>
      <c r="H1436" s="324">
        <v>-149.822</v>
      </c>
      <c r="I1436" s="324" t="s">
        <v>232</v>
      </c>
      <c r="J1436" s="368">
        <v>240.09</v>
      </c>
      <c r="K1436" s="331">
        <f t="shared" si="423"/>
        <v>0.35</v>
      </c>
      <c r="L1436" s="304" t="str">
        <f t="shared" si="412"/>
        <v>D</v>
      </c>
      <c r="M1436" s="388">
        <v>5</v>
      </c>
      <c r="N1436" s="304"/>
      <c r="O1436" s="356"/>
      <c r="P1436" s="356"/>
      <c r="Q1436" s="356"/>
      <c r="R1436" s="304"/>
      <c r="S1436" s="304"/>
      <c r="T1436" s="304"/>
      <c r="U1436" s="304"/>
      <c r="V1436" s="304"/>
      <c r="W1436" s="343" t="s">
        <v>286</v>
      </c>
      <c r="X1436" s="304" t="s">
        <v>213</v>
      </c>
      <c r="Y1436" s="366">
        <f t="shared" si="414"/>
        <v>274.5</v>
      </c>
      <c r="Z1436" s="304"/>
      <c r="AA1436" s="304"/>
      <c r="AB1436" s="304">
        <v>-999</v>
      </c>
      <c r="AC1436" s="304">
        <v>-999</v>
      </c>
      <c r="AD1436" s="366">
        <v>-999</v>
      </c>
      <c r="AE1436" s="304">
        <v>-999</v>
      </c>
      <c r="AF1436" s="304">
        <v>-999</v>
      </c>
      <c r="AG1436" s="304"/>
      <c r="AH1436" s="304">
        <v>1.2414699999999999E-3</v>
      </c>
      <c r="AI1436" s="312"/>
      <c r="AJ1436" s="332">
        <v>217</v>
      </c>
      <c r="AK1436" s="304">
        <f t="shared" si="413"/>
        <v>210</v>
      </c>
      <c r="AL1436" s="304"/>
      <c r="AM1436" s="389" t="str">
        <f t="shared" si="418"/>
        <v/>
      </c>
      <c r="AN1436" s="304"/>
      <c r="AO1436" s="304"/>
      <c r="AP1436" s="312"/>
      <c r="AQ1436" s="312"/>
      <c r="AR1436" s="312"/>
      <c r="AS1436" s="331"/>
      <c r="AT1436" s="312"/>
      <c r="AU1436" s="329">
        <f>VLOOKUP(C1436,[1]world!$A$2:$B$3555,2,FALSE)</f>
        <v>17</v>
      </c>
      <c r="AV1436" s="329"/>
      <c r="AW1436" s="304"/>
      <c r="AX1436" s="304">
        <v>-999</v>
      </c>
      <c r="AY1436" s="304">
        <v>-999</v>
      </c>
      <c r="AZ1436" s="304">
        <v>-999</v>
      </c>
      <c r="BA1436" s="304">
        <v>-999</v>
      </c>
      <c r="BB1436" s="304">
        <v>-999</v>
      </c>
      <c r="BC1436" s="304">
        <v>-999</v>
      </c>
      <c r="BD1436" s="304">
        <v>-999</v>
      </c>
      <c r="BE1436" s="304">
        <v>-999</v>
      </c>
      <c r="BF1436" s="304">
        <v>-999</v>
      </c>
      <c r="BG1436" s="304">
        <v>-999</v>
      </c>
      <c r="BH1436" s="304">
        <v>-999</v>
      </c>
      <c r="BI1436" s="304">
        <v>-999</v>
      </c>
      <c r="BJ1436" s="304" t="s">
        <v>4954</v>
      </c>
      <c r="BK1436" s="304" t="s">
        <v>4954</v>
      </c>
      <c r="BL1436" s="304" t="s">
        <v>4954</v>
      </c>
    </row>
    <row r="1437" spans="1:64" ht="15" hidden="1" customHeight="1" x14ac:dyDescent="0.2">
      <c r="A1437" s="304" t="s">
        <v>4922</v>
      </c>
      <c r="B1437" s="304" t="s">
        <v>5984</v>
      </c>
      <c r="C1437" s="304">
        <v>1569</v>
      </c>
      <c r="D1437" s="349" t="s">
        <v>4626</v>
      </c>
      <c r="E1437" s="304" t="s">
        <v>4627</v>
      </c>
      <c r="F1437" s="304"/>
      <c r="G1437" s="324">
        <v>61.16</v>
      </c>
      <c r="H1437" s="324">
        <v>-150.001</v>
      </c>
      <c r="I1437" s="324" t="s">
        <v>232</v>
      </c>
      <c r="J1437" s="368">
        <v>300.97000000000003</v>
      </c>
      <c r="K1437" s="331">
        <f t="shared" si="423"/>
        <v>0.35</v>
      </c>
      <c r="L1437" s="304" t="str">
        <f t="shared" si="412"/>
        <v>D</v>
      </c>
      <c r="M1437" s="388">
        <v>5</v>
      </c>
      <c r="N1437" s="304"/>
      <c r="O1437" s="356"/>
      <c r="P1437" s="356"/>
      <c r="Q1437" s="356"/>
      <c r="R1437" s="304"/>
      <c r="S1437" s="304"/>
      <c r="T1437" s="304"/>
      <c r="U1437" s="304"/>
      <c r="V1437" s="304"/>
      <c r="W1437" s="343" t="s">
        <v>286</v>
      </c>
      <c r="X1437" s="304" t="s">
        <v>213</v>
      </c>
      <c r="Y1437" s="366">
        <f t="shared" si="414"/>
        <v>274.5</v>
      </c>
      <c r="Z1437" s="304"/>
      <c r="AA1437" s="304"/>
      <c r="AB1437" s="304">
        <v>-999</v>
      </c>
      <c r="AC1437" s="304">
        <v>-999</v>
      </c>
      <c r="AD1437" s="366">
        <v>-999</v>
      </c>
      <c r="AE1437" s="304">
        <v>-999</v>
      </c>
      <c r="AF1437" s="304">
        <v>-999</v>
      </c>
      <c r="AG1437" s="304"/>
      <c r="AH1437" s="304">
        <v>1.7079299999999999E-2</v>
      </c>
      <c r="AI1437" s="312"/>
      <c r="AJ1437" s="332">
        <v>596</v>
      </c>
      <c r="AK1437" s="304">
        <f t="shared" si="413"/>
        <v>555</v>
      </c>
      <c r="AL1437" s="304"/>
      <c r="AM1437" s="389" t="str">
        <f t="shared" si="418"/>
        <v/>
      </c>
      <c r="AN1437" s="304"/>
      <c r="AO1437" s="304"/>
      <c r="AP1437" s="312"/>
      <c r="AQ1437" s="312"/>
      <c r="AR1437" s="312"/>
      <c r="AS1437" s="331"/>
      <c r="AT1437" s="312"/>
      <c r="AU1437" s="329">
        <f>VLOOKUP(C1437,[1]world!$A$2:$B$3555,2,FALSE)</f>
        <v>17</v>
      </c>
      <c r="AV1437" s="329"/>
      <c r="AW1437" s="304"/>
      <c r="AX1437" s="304">
        <v>-999</v>
      </c>
      <c r="AY1437" s="304">
        <v>-999</v>
      </c>
      <c r="AZ1437" s="304">
        <v>-999</v>
      </c>
      <c r="BA1437" s="304">
        <v>-999</v>
      </c>
      <c r="BB1437" s="304">
        <v>-999</v>
      </c>
      <c r="BC1437" s="304">
        <v>-999</v>
      </c>
      <c r="BD1437" s="304">
        <v>-999</v>
      </c>
      <c r="BE1437" s="304">
        <v>-999</v>
      </c>
      <c r="BF1437" s="304">
        <v>-999</v>
      </c>
      <c r="BG1437" s="304">
        <v>-999</v>
      </c>
      <c r="BH1437" s="304">
        <v>-999</v>
      </c>
      <c r="BI1437" s="304">
        <v>-999</v>
      </c>
      <c r="BJ1437" s="304" t="s">
        <v>4954</v>
      </c>
      <c r="BK1437" s="304" t="s">
        <v>4954</v>
      </c>
      <c r="BL1437" s="304" t="s">
        <v>4954</v>
      </c>
    </row>
    <row r="1438" spans="1:64" ht="15" hidden="1" customHeight="1" x14ac:dyDescent="0.2">
      <c r="A1438" s="304" t="s">
        <v>4922</v>
      </c>
      <c r="B1438" s="304" t="s">
        <v>5984</v>
      </c>
      <c r="C1438" s="304">
        <v>1570</v>
      </c>
      <c r="D1438" s="349" t="s">
        <v>4631</v>
      </c>
      <c r="E1438" s="304" t="s">
        <v>4632</v>
      </c>
      <c r="F1438" s="304"/>
      <c r="G1438" s="324">
        <v>61.177</v>
      </c>
      <c r="H1438" s="324">
        <v>-149.91900000000001</v>
      </c>
      <c r="I1438" s="324" t="s">
        <v>205</v>
      </c>
      <c r="J1438" s="368">
        <v>212.48</v>
      </c>
      <c r="K1438" s="331">
        <f t="shared" si="423"/>
        <v>0.35</v>
      </c>
      <c r="L1438" s="304" t="str">
        <f t="shared" si="412"/>
        <v>D</v>
      </c>
      <c r="M1438" s="388">
        <v>5</v>
      </c>
      <c r="N1438" s="304"/>
      <c r="O1438" s="356"/>
      <c r="P1438" s="356"/>
      <c r="Q1438" s="356"/>
      <c r="R1438" s="304"/>
      <c r="S1438" s="304"/>
      <c r="T1438" s="304"/>
      <c r="U1438" s="304"/>
      <c r="V1438" s="304"/>
      <c r="W1438" s="310" t="s">
        <v>3868</v>
      </c>
      <c r="X1438" s="304" t="s">
        <v>240</v>
      </c>
      <c r="Y1438" s="366">
        <f t="shared" si="414"/>
        <v>181.5</v>
      </c>
      <c r="Z1438" s="304"/>
      <c r="AA1438" s="304"/>
      <c r="AB1438" s="304">
        <v>-999</v>
      </c>
      <c r="AC1438" s="304">
        <v>-999</v>
      </c>
      <c r="AD1438" s="366">
        <v>-999</v>
      </c>
      <c r="AE1438" s="304">
        <v>-999</v>
      </c>
      <c r="AF1438" s="304">
        <v>-999</v>
      </c>
      <c r="AG1438" s="304"/>
      <c r="AH1438" s="304">
        <v>4.6003499999999996E-3</v>
      </c>
      <c r="AI1438" s="312"/>
      <c r="AJ1438" s="332">
        <v>311</v>
      </c>
      <c r="AK1438" s="304">
        <f t="shared" si="413"/>
        <v>270</v>
      </c>
      <c r="AL1438" s="304"/>
      <c r="AM1438" s="389" t="str">
        <f t="shared" si="418"/>
        <v/>
      </c>
      <c r="AN1438" s="304"/>
      <c r="AO1438" s="304"/>
      <c r="AP1438" s="312"/>
      <c r="AQ1438" s="312"/>
      <c r="AR1438" s="312"/>
      <c r="AS1438" s="331"/>
      <c r="AT1438" s="312"/>
      <c r="AU1438" s="329">
        <f>VLOOKUP(C1438,[1]world!$A$2:$B$3555,2,FALSE)</f>
        <v>17</v>
      </c>
      <c r="AV1438" s="329"/>
      <c r="AW1438" s="304"/>
      <c r="AX1438" s="304">
        <v>-999</v>
      </c>
      <c r="AY1438" s="304">
        <v>-999</v>
      </c>
      <c r="AZ1438" s="304">
        <v>-999</v>
      </c>
      <c r="BA1438" s="304">
        <v>-999</v>
      </c>
      <c r="BB1438" s="304">
        <v>-999</v>
      </c>
      <c r="BC1438" s="304">
        <v>-999</v>
      </c>
      <c r="BD1438" s="304">
        <v>-999</v>
      </c>
      <c r="BE1438" s="304">
        <v>-999</v>
      </c>
      <c r="BF1438" s="304">
        <v>-999</v>
      </c>
      <c r="BG1438" s="304">
        <v>-999</v>
      </c>
      <c r="BH1438" s="304">
        <v>-999</v>
      </c>
      <c r="BI1438" s="304">
        <v>-999</v>
      </c>
      <c r="BJ1438" s="304" t="s">
        <v>4954</v>
      </c>
      <c r="BK1438" s="304" t="s">
        <v>4954</v>
      </c>
      <c r="BL1438" s="304" t="s">
        <v>4954</v>
      </c>
    </row>
    <row r="1439" spans="1:64" ht="15" hidden="1" customHeight="1" x14ac:dyDescent="0.2">
      <c r="A1439" s="304" t="s">
        <v>4922</v>
      </c>
      <c r="B1439" s="304" t="s">
        <v>5984</v>
      </c>
      <c r="C1439" s="304">
        <v>1571</v>
      </c>
      <c r="D1439" s="349" t="s">
        <v>4637</v>
      </c>
      <c r="E1439" s="304" t="s">
        <v>4638</v>
      </c>
      <c r="F1439" s="304"/>
      <c r="G1439" s="324">
        <v>61.185000000000002</v>
      </c>
      <c r="H1439" s="324">
        <v>-149.744</v>
      </c>
      <c r="I1439" s="324" t="s">
        <v>205</v>
      </c>
      <c r="J1439" s="368">
        <v>300.97000000000003</v>
      </c>
      <c r="K1439" s="331">
        <f t="shared" si="423"/>
        <v>0.35</v>
      </c>
      <c r="L1439" s="304" t="str">
        <f t="shared" si="412"/>
        <v>D</v>
      </c>
      <c r="M1439" s="388">
        <v>5</v>
      </c>
      <c r="N1439" s="304"/>
      <c r="O1439" s="356"/>
      <c r="P1439" s="356"/>
      <c r="Q1439" s="356"/>
      <c r="R1439" s="304"/>
      <c r="S1439" s="304"/>
      <c r="T1439" s="304"/>
      <c r="U1439" s="304"/>
      <c r="V1439" s="304"/>
      <c r="W1439" s="310" t="s">
        <v>464</v>
      </c>
      <c r="X1439" s="304" t="s">
        <v>213</v>
      </c>
      <c r="Y1439" s="366">
        <f t="shared" si="414"/>
        <v>274.5</v>
      </c>
      <c r="Z1439" s="304"/>
      <c r="AA1439" s="304"/>
      <c r="AB1439" s="304">
        <v>-999</v>
      </c>
      <c r="AC1439" s="304">
        <v>-999</v>
      </c>
      <c r="AD1439" s="366">
        <v>-999</v>
      </c>
      <c r="AE1439" s="304">
        <v>-999</v>
      </c>
      <c r="AF1439" s="304">
        <v>-999</v>
      </c>
      <c r="AG1439" s="304"/>
      <c r="AH1439" s="304">
        <v>1.19861E-2</v>
      </c>
      <c r="AI1439" s="312"/>
      <c r="AJ1439" s="332">
        <v>467</v>
      </c>
      <c r="AK1439" s="304">
        <f t="shared" si="413"/>
        <v>425</v>
      </c>
      <c r="AL1439" s="304"/>
      <c r="AM1439" s="389" t="str">
        <f t="shared" si="418"/>
        <v/>
      </c>
      <c r="AN1439" s="304"/>
      <c r="AO1439" s="304"/>
      <c r="AP1439" s="312"/>
      <c r="AQ1439" s="312"/>
      <c r="AR1439" s="312"/>
      <c r="AS1439" s="331"/>
      <c r="AT1439" s="312"/>
      <c r="AU1439" s="329">
        <f>VLOOKUP(C1439,[1]world!$A$2:$B$3555,2,FALSE)</f>
        <v>17</v>
      </c>
      <c r="AV1439" s="329"/>
      <c r="AW1439" s="304"/>
      <c r="AX1439" s="304">
        <v>-999</v>
      </c>
      <c r="AY1439" s="304">
        <v>-999</v>
      </c>
      <c r="AZ1439" s="304">
        <v>-999</v>
      </c>
      <c r="BA1439" s="304">
        <v>-999</v>
      </c>
      <c r="BB1439" s="304">
        <v>-999</v>
      </c>
      <c r="BC1439" s="304">
        <v>-999</v>
      </c>
      <c r="BD1439" s="304">
        <v>-999</v>
      </c>
      <c r="BE1439" s="304">
        <v>-999</v>
      </c>
      <c r="BF1439" s="304">
        <v>-999</v>
      </c>
      <c r="BG1439" s="304">
        <v>-999</v>
      </c>
      <c r="BH1439" s="304">
        <v>-999</v>
      </c>
      <c r="BI1439" s="304">
        <v>-999</v>
      </c>
      <c r="BJ1439" s="304" t="s">
        <v>4954</v>
      </c>
      <c r="BK1439" s="304" t="s">
        <v>4954</v>
      </c>
      <c r="BL1439" s="304" t="s">
        <v>4954</v>
      </c>
    </row>
    <row r="1440" spans="1:64" ht="15" hidden="1" customHeight="1" x14ac:dyDescent="0.2">
      <c r="A1440" s="304" t="s">
        <v>4922</v>
      </c>
      <c r="B1440" s="304" t="s">
        <v>5984</v>
      </c>
      <c r="C1440" s="304">
        <v>1572</v>
      </c>
      <c r="D1440" s="349" t="s">
        <v>4613</v>
      </c>
      <c r="E1440" s="304" t="s">
        <v>4614</v>
      </c>
      <c r="F1440" s="304"/>
      <c r="G1440" s="324">
        <v>61.13</v>
      </c>
      <c r="H1440" s="324">
        <v>-149.928</v>
      </c>
      <c r="I1440" s="324" t="s">
        <v>205</v>
      </c>
      <c r="J1440" s="368">
        <v>337.18</v>
      </c>
      <c r="K1440" s="331">
        <f t="shared" si="423"/>
        <v>0.35</v>
      </c>
      <c r="L1440" s="304" t="str">
        <f t="shared" si="412"/>
        <v>D</v>
      </c>
      <c r="M1440" s="388">
        <v>5</v>
      </c>
      <c r="N1440" s="304"/>
      <c r="O1440" s="356"/>
      <c r="P1440" s="356"/>
      <c r="Q1440" s="356"/>
      <c r="R1440" s="304"/>
      <c r="S1440" s="304"/>
      <c r="T1440" s="304"/>
      <c r="U1440" s="304"/>
      <c r="V1440" s="304"/>
      <c r="W1440" s="310" t="s">
        <v>3868</v>
      </c>
      <c r="X1440" s="304" t="s">
        <v>240</v>
      </c>
      <c r="Y1440" s="366">
        <f t="shared" si="414"/>
        <v>181.5</v>
      </c>
      <c r="Z1440" s="304"/>
      <c r="AA1440" s="304"/>
      <c r="AB1440" s="304">
        <v>-999</v>
      </c>
      <c r="AC1440" s="304">
        <v>-999</v>
      </c>
      <c r="AD1440" s="366">
        <v>-999</v>
      </c>
      <c r="AE1440" s="304">
        <v>-999</v>
      </c>
      <c r="AF1440" s="304">
        <v>-999</v>
      </c>
      <c r="AG1440" s="304"/>
      <c r="AH1440" s="304">
        <v>1.0932900000000001E-2</v>
      </c>
      <c r="AI1440" s="312"/>
      <c r="AJ1440" s="332">
        <v>444</v>
      </c>
      <c r="AK1440" s="304">
        <f t="shared" si="413"/>
        <v>425</v>
      </c>
      <c r="AL1440" s="304"/>
      <c r="AM1440" s="389" t="str">
        <f t="shared" si="418"/>
        <v/>
      </c>
      <c r="AN1440" s="304"/>
      <c r="AO1440" s="304"/>
      <c r="AP1440" s="312"/>
      <c r="AQ1440" s="312"/>
      <c r="AR1440" s="312"/>
      <c r="AS1440" s="331"/>
      <c r="AT1440" s="312"/>
      <c r="AU1440" s="329">
        <f>VLOOKUP(C1440,[1]world!$A$2:$B$3555,2,FALSE)</f>
        <v>17</v>
      </c>
      <c r="AV1440" s="329"/>
      <c r="AW1440" s="304"/>
      <c r="AX1440" s="304">
        <v>-999</v>
      </c>
      <c r="AY1440" s="304">
        <v>-999</v>
      </c>
      <c r="AZ1440" s="304">
        <v>-999</v>
      </c>
      <c r="BA1440" s="304">
        <v>-999</v>
      </c>
      <c r="BB1440" s="304">
        <v>-999</v>
      </c>
      <c r="BC1440" s="304">
        <v>-999</v>
      </c>
      <c r="BD1440" s="304">
        <v>-999</v>
      </c>
      <c r="BE1440" s="304">
        <v>-999</v>
      </c>
      <c r="BF1440" s="304">
        <v>-999</v>
      </c>
      <c r="BG1440" s="304">
        <v>-999</v>
      </c>
      <c r="BH1440" s="304">
        <v>-999</v>
      </c>
      <c r="BI1440" s="304">
        <v>-999</v>
      </c>
      <c r="BJ1440" s="304" t="s">
        <v>4954</v>
      </c>
      <c r="BK1440" s="304" t="s">
        <v>4954</v>
      </c>
      <c r="BL1440" s="304" t="s">
        <v>4954</v>
      </c>
    </row>
    <row r="1441" spans="1:64" ht="15" hidden="1" customHeight="1" x14ac:dyDescent="0.2">
      <c r="A1441" s="304" t="s">
        <v>4922</v>
      </c>
      <c r="B1441" s="304" t="s">
        <v>5984</v>
      </c>
      <c r="C1441" s="304">
        <v>1573</v>
      </c>
      <c r="D1441" s="349" t="s">
        <v>4617</v>
      </c>
      <c r="E1441" s="304" t="s">
        <v>4618</v>
      </c>
      <c r="F1441" s="304"/>
      <c r="G1441" s="324">
        <v>61.146999999999998</v>
      </c>
      <c r="H1441" s="324">
        <v>-149.85499999999999</v>
      </c>
      <c r="I1441" s="324" t="s">
        <v>232</v>
      </c>
      <c r="J1441" s="368">
        <v>300.97000000000003</v>
      </c>
      <c r="K1441" s="331">
        <f t="shared" si="423"/>
        <v>0.35</v>
      </c>
      <c r="L1441" s="304" t="str">
        <f t="shared" si="412"/>
        <v>D</v>
      </c>
      <c r="M1441" s="388">
        <v>5</v>
      </c>
      <c r="N1441" s="304"/>
      <c r="O1441" s="356"/>
      <c r="P1441" s="356"/>
      <c r="Q1441" s="356"/>
      <c r="R1441" s="304"/>
      <c r="S1441" s="304"/>
      <c r="T1441" s="304"/>
      <c r="U1441" s="304"/>
      <c r="V1441" s="304"/>
      <c r="W1441" s="343" t="s">
        <v>286</v>
      </c>
      <c r="X1441" s="304" t="s">
        <v>213</v>
      </c>
      <c r="Y1441" s="366">
        <f t="shared" si="414"/>
        <v>274.5</v>
      </c>
      <c r="Z1441" s="304"/>
      <c r="AA1441" s="304"/>
      <c r="AB1441" s="304">
        <v>-999</v>
      </c>
      <c r="AC1441" s="304">
        <v>-999</v>
      </c>
      <c r="AD1441" s="366">
        <v>-999</v>
      </c>
      <c r="AE1441" s="304">
        <v>-999</v>
      </c>
      <c r="AF1441" s="304">
        <v>-999</v>
      </c>
      <c r="AG1441" s="304"/>
      <c r="AH1441" s="304">
        <v>1.14894E-2</v>
      </c>
      <c r="AI1441" s="312"/>
      <c r="AJ1441" s="332">
        <v>456</v>
      </c>
      <c r="AK1441" s="304">
        <f t="shared" si="413"/>
        <v>425</v>
      </c>
      <c r="AL1441" s="304"/>
      <c r="AM1441" s="389" t="str">
        <f t="shared" si="418"/>
        <v/>
      </c>
      <c r="AN1441" s="304"/>
      <c r="AO1441" s="304"/>
      <c r="AP1441" s="312"/>
      <c r="AQ1441" s="312"/>
      <c r="AR1441" s="312"/>
      <c r="AS1441" s="331"/>
      <c r="AT1441" s="312"/>
      <c r="AU1441" s="329">
        <f>VLOOKUP(C1441,[1]world!$A$2:$B$3555,2,FALSE)</f>
        <v>17</v>
      </c>
      <c r="AV1441" s="329"/>
      <c r="AW1441" s="304"/>
      <c r="AX1441" s="304">
        <v>-999</v>
      </c>
      <c r="AY1441" s="304">
        <v>-999</v>
      </c>
      <c r="AZ1441" s="304">
        <v>-999</v>
      </c>
      <c r="BA1441" s="304">
        <v>-999</v>
      </c>
      <c r="BB1441" s="304">
        <v>-999</v>
      </c>
      <c r="BC1441" s="304">
        <v>-999</v>
      </c>
      <c r="BD1441" s="304">
        <v>-999</v>
      </c>
      <c r="BE1441" s="304">
        <v>-999</v>
      </c>
      <c r="BF1441" s="304">
        <v>-999</v>
      </c>
      <c r="BG1441" s="304">
        <v>-999</v>
      </c>
      <c r="BH1441" s="304">
        <v>-999</v>
      </c>
      <c r="BI1441" s="304">
        <v>-999</v>
      </c>
      <c r="BJ1441" s="304" t="s">
        <v>4954</v>
      </c>
      <c r="BK1441" s="304" t="s">
        <v>4954</v>
      </c>
      <c r="BL1441" s="304" t="s">
        <v>4954</v>
      </c>
    </row>
    <row r="1442" spans="1:64" ht="15" hidden="1" customHeight="1" x14ac:dyDescent="0.2">
      <c r="A1442" s="304" t="s">
        <v>4922</v>
      </c>
      <c r="B1442" s="304" t="s">
        <v>5984</v>
      </c>
      <c r="C1442" s="304">
        <v>1574</v>
      </c>
      <c r="D1442" s="349" t="s">
        <v>4623</v>
      </c>
      <c r="E1442" s="304" t="s">
        <v>4624</v>
      </c>
      <c r="F1442" s="304"/>
      <c r="G1442" s="324">
        <v>61.155999999999999</v>
      </c>
      <c r="H1442" s="324">
        <v>-149.792</v>
      </c>
      <c r="I1442" s="324" t="s">
        <v>232</v>
      </c>
      <c r="J1442" s="368">
        <v>341.56</v>
      </c>
      <c r="K1442" s="331">
        <f t="shared" si="423"/>
        <v>0.35</v>
      </c>
      <c r="L1442" s="304" t="str">
        <f t="shared" si="412"/>
        <v>D</v>
      </c>
      <c r="M1442" s="388">
        <v>5</v>
      </c>
      <c r="N1442" s="304"/>
      <c r="O1442" s="356"/>
      <c r="P1442" s="356"/>
      <c r="Q1442" s="356"/>
      <c r="R1442" s="304"/>
      <c r="S1442" s="304"/>
      <c r="T1442" s="304"/>
      <c r="U1442" s="304"/>
      <c r="V1442" s="304"/>
      <c r="W1442" s="310" t="s">
        <v>286</v>
      </c>
      <c r="X1442" s="304" t="s">
        <v>213</v>
      </c>
      <c r="Y1442" s="366">
        <f t="shared" si="414"/>
        <v>274.5</v>
      </c>
      <c r="Z1442" s="304"/>
      <c r="AA1442" s="304"/>
      <c r="AB1442" s="304">
        <v>-999</v>
      </c>
      <c r="AC1442" s="304">
        <v>-999</v>
      </c>
      <c r="AD1442" s="366">
        <v>-999</v>
      </c>
      <c r="AE1442" s="304">
        <v>-999</v>
      </c>
      <c r="AF1442" s="304">
        <v>-999</v>
      </c>
      <c r="AG1442" s="304"/>
      <c r="AH1442" s="304">
        <v>2.4943099999999999E-2</v>
      </c>
      <c r="AI1442" s="312"/>
      <c r="AJ1442" s="332">
        <v>759</v>
      </c>
      <c r="AK1442" s="304">
        <f t="shared" si="413"/>
        <v>690</v>
      </c>
      <c r="AL1442" s="304"/>
      <c r="AM1442" s="389" t="str">
        <f t="shared" si="418"/>
        <v/>
      </c>
      <c r="AN1442" s="304"/>
      <c r="AO1442" s="304"/>
      <c r="AP1442" s="312"/>
      <c r="AQ1442" s="312"/>
      <c r="AR1442" s="312"/>
      <c r="AS1442" s="331"/>
      <c r="AT1442" s="312"/>
      <c r="AU1442" s="329">
        <f>VLOOKUP(C1442,[1]world!$A$2:$B$3555,2,FALSE)</f>
        <v>17</v>
      </c>
      <c r="AV1442" s="329"/>
      <c r="AW1442" s="304"/>
      <c r="AX1442" s="304">
        <v>-999</v>
      </c>
      <c r="AY1442" s="304">
        <v>-999</v>
      </c>
      <c r="AZ1442" s="304">
        <v>-999</v>
      </c>
      <c r="BA1442" s="304">
        <v>-999</v>
      </c>
      <c r="BB1442" s="304">
        <v>-999</v>
      </c>
      <c r="BC1442" s="304">
        <v>-999</v>
      </c>
      <c r="BD1442" s="304">
        <v>-999</v>
      </c>
      <c r="BE1442" s="304">
        <v>-999</v>
      </c>
      <c r="BF1442" s="304">
        <v>-999</v>
      </c>
      <c r="BG1442" s="304">
        <v>-999</v>
      </c>
      <c r="BH1442" s="304">
        <v>-999</v>
      </c>
      <c r="BI1442" s="304">
        <v>-999</v>
      </c>
      <c r="BJ1442" s="304" t="s">
        <v>4954</v>
      </c>
      <c r="BK1442" s="304" t="s">
        <v>4954</v>
      </c>
      <c r="BL1442" s="304" t="s">
        <v>4954</v>
      </c>
    </row>
    <row r="1443" spans="1:64" ht="15" hidden="1" customHeight="1" x14ac:dyDescent="0.2">
      <c r="A1443" s="304" t="s">
        <v>4922</v>
      </c>
      <c r="B1443" s="304" t="s">
        <v>5984</v>
      </c>
      <c r="C1443" s="304">
        <v>1575</v>
      </c>
      <c r="D1443" s="349" t="s">
        <v>4605</v>
      </c>
      <c r="E1443" s="304" t="s">
        <v>4606</v>
      </c>
      <c r="F1443" s="304"/>
      <c r="G1443" s="324">
        <v>61.113</v>
      </c>
      <c r="H1443" s="324">
        <v>-149.85599999999999</v>
      </c>
      <c r="I1443" s="324" t="s">
        <v>232</v>
      </c>
      <c r="J1443" s="368">
        <v>300.97000000000003</v>
      </c>
      <c r="K1443" s="331">
        <f t="shared" si="423"/>
        <v>0.35</v>
      </c>
      <c r="L1443" s="304" t="str">
        <f t="shared" si="412"/>
        <v>D</v>
      </c>
      <c r="M1443" s="388">
        <v>5</v>
      </c>
      <c r="N1443" s="304"/>
      <c r="O1443" s="356"/>
      <c r="P1443" s="356"/>
      <c r="Q1443" s="356"/>
      <c r="R1443" s="304"/>
      <c r="S1443" s="304"/>
      <c r="T1443" s="304"/>
      <c r="U1443" s="304"/>
      <c r="V1443" s="304"/>
      <c r="W1443" s="310" t="s">
        <v>286</v>
      </c>
      <c r="X1443" s="304" t="s">
        <v>213</v>
      </c>
      <c r="Y1443" s="366">
        <f t="shared" si="414"/>
        <v>274.5</v>
      </c>
      <c r="Z1443" s="304"/>
      <c r="AA1443" s="304"/>
      <c r="AB1443" s="304">
        <v>-999</v>
      </c>
      <c r="AC1443" s="304">
        <v>-999</v>
      </c>
      <c r="AD1443" s="366">
        <v>-999</v>
      </c>
      <c r="AE1443" s="304">
        <v>-999</v>
      </c>
      <c r="AF1443" s="304">
        <v>-999</v>
      </c>
      <c r="AG1443" s="304"/>
      <c r="AH1443" s="304">
        <v>9.6903300000000005E-3</v>
      </c>
      <c r="AI1443" s="312"/>
      <c r="AJ1443" s="332">
        <v>416</v>
      </c>
      <c r="AK1443" s="304">
        <f t="shared" si="413"/>
        <v>425</v>
      </c>
      <c r="AL1443" s="304"/>
      <c r="AM1443" s="389" t="str">
        <f t="shared" si="418"/>
        <v/>
      </c>
      <c r="AN1443" s="304"/>
      <c r="AO1443" s="304"/>
      <c r="AP1443" s="312"/>
      <c r="AQ1443" s="312"/>
      <c r="AR1443" s="312"/>
      <c r="AS1443" s="331"/>
      <c r="AT1443" s="312"/>
      <c r="AU1443" s="329">
        <f>VLOOKUP(C1443,[1]world!$A$2:$B$3555,2,FALSE)</f>
        <v>17</v>
      </c>
      <c r="AV1443" s="329"/>
      <c r="AW1443" s="304"/>
      <c r="AX1443" s="304">
        <v>-999</v>
      </c>
      <c r="AY1443" s="304">
        <v>-999</v>
      </c>
      <c r="AZ1443" s="304">
        <v>-999</v>
      </c>
      <c r="BA1443" s="304">
        <v>-999</v>
      </c>
      <c r="BB1443" s="304">
        <v>-999</v>
      </c>
      <c r="BC1443" s="304">
        <v>-999</v>
      </c>
      <c r="BD1443" s="304">
        <v>-999</v>
      </c>
      <c r="BE1443" s="304">
        <v>-999</v>
      </c>
      <c r="BF1443" s="304">
        <v>-999</v>
      </c>
      <c r="BG1443" s="304">
        <v>-999</v>
      </c>
      <c r="BH1443" s="304">
        <v>-999</v>
      </c>
      <c r="BI1443" s="304">
        <v>-999</v>
      </c>
      <c r="BJ1443" s="304" t="s">
        <v>4954</v>
      </c>
      <c r="BK1443" s="304" t="s">
        <v>4954</v>
      </c>
      <c r="BL1443" s="304" t="s">
        <v>4954</v>
      </c>
    </row>
    <row r="1444" spans="1:64" ht="15" hidden="1" customHeight="1" x14ac:dyDescent="0.2">
      <c r="A1444" s="304" t="s">
        <v>4922</v>
      </c>
      <c r="B1444" s="304" t="s">
        <v>5984</v>
      </c>
      <c r="C1444" s="304">
        <v>1576</v>
      </c>
      <c r="D1444" s="349" t="s">
        <v>4607</v>
      </c>
      <c r="E1444" s="304" t="s">
        <v>4608</v>
      </c>
      <c r="F1444" s="304"/>
      <c r="G1444" s="324">
        <v>61.124000000000002</v>
      </c>
      <c r="H1444" s="324">
        <v>-149.76599999999999</v>
      </c>
      <c r="I1444" s="324" t="s">
        <v>232</v>
      </c>
      <c r="J1444" s="368">
        <v>354.96</v>
      </c>
      <c r="K1444" s="331">
        <f t="shared" si="423"/>
        <v>0.35</v>
      </c>
      <c r="L1444" s="304" t="str">
        <f t="shared" si="412"/>
        <v>D</v>
      </c>
      <c r="M1444" s="388">
        <v>5</v>
      </c>
      <c r="N1444" s="304"/>
      <c r="O1444" s="356"/>
      <c r="P1444" s="356"/>
      <c r="Q1444" s="356"/>
      <c r="R1444" s="304"/>
      <c r="S1444" s="304"/>
      <c r="T1444" s="304"/>
      <c r="U1444" s="304"/>
      <c r="V1444" s="304"/>
      <c r="W1444" s="310" t="s">
        <v>286</v>
      </c>
      <c r="X1444" s="304" t="s">
        <v>213</v>
      </c>
      <c r="Y1444" s="366">
        <f t="shared" si="414"/>
        <v>274.5</v>
      </c>
      <c r="Z1444" s="304"/>
      <c r="AA1444" s="304"/>
      <c r="AB1444" s="304">
        <v>-999</v>
      </c>
      <c r="AC1444" s="304">
        <v>-999</v>
      </c>
      <c r="AD1444" s="366">
        <v>-999</v>
      </c>
      <c r="AE1444" s="304">
        <v>-999</v>
      </c>
      <c r="AF1444" s="304">
        <v>-999</v>
      </c>
      <c r="AG1444" s="304"/>
      <c r="AH1444" s="304">
        <v>6.4494099999999999E-2</v>
      </c>
      <c r="AI1444" s="312"/>
      <c r="AJ1444" s="332">
        <v>760</v>
      </c>
      <c r="AK1444" s="304">
        <f t="shared" si="413"/>
        <v>760</v>
      </c>
      <c r="AL1444" s="304"/>
      <c r="AM1444" s="389" t="str">
        <f t="shared" si="418"/>
        <v/>
      </c>
      <c r="AN1444" s="304"/>
      <c r="AO1444" s="304"/>
      <c r="AP1444" s="312"/>
      <c r="AQ1444" s="312"/>
      <c r="AR1444" s="312"/>
      <c r="AS1444" s="331"/>
      <c r="AT1444" s="312"/>
      <c r="AU1444" s="329">
        <f>VLOOKUP(C1444,[1]world!$A$2:$B$3555,2,FALSE)</f>
        <v>17</v>
      </c>
      <c r="AV1444" s="329"/>
      <c r="AW1444" s="304"/>
      <c r="AX1444" s="304">
        <v>-999</v>
      </c>
      <c r="AY1444" s="304">
        <v>-999</v>
      </c>
      <c r="AZ1444" s="304">
        <v>-999</v>
      </c>
      <c r="BA1444" s="304">
        <v>-999</v>
      </c>
      <c r="BB1444" s="304">
        <v>-999</v>
      </c>
      <c r="BC1444" s="304">
        <v>-999</v>
      </c>
      <c r="BD1444" s="304">
        <v>-999</v>
      </c>
      <c r="BE1444" s="304">
        <v>-999</v>
      </c>
      <c r="BF1444" s="304">
        <v>-999</v>
      </c>
      <c r="BG1444" s="304">
        <v>-999</v>
      </c>
      <c r="BH1444" s="304">
        <v>-999</v>
      </c>
      <c r="BI1444" s="304">
        <v>-999</v>
      </c>
      <c r="BJ1444" s="304" t="s">
        <v>4954</v>
      </c>
      <c r="BK1444" s="304" t="s">
        <v>4954</v>
      </c>
      <c r="BL1444" s="304" t="s">
        <v>4954</v>
      </c>
    </row>
    <row r="1445" spans="1:64" ht="15" hidden="1" customHeight="1" x14ac:dyDescent="0.2">
      <c r="A1445" s="304" t="s">
        <v>4922</v>
      </c>
      <c r="B1445" s="304" t="s">
        <v>5984</v>
      </c>
      <c r="C1445" s="304">
        <v>1577</v>
      </c>
      <c r="D1445" s="349" t="s">
        <v>4599</v>
      </c>
      <c r="E1445" s="304" t="s">
        <v>4600</v>
      </c>
      <c r="F1445" s="304"/>
      <c r="G1445" s="324">
        <v>61.087000000000003</v>
      </c>
      <c r="H1445" s="324">
        <v>-149.75</v>
      </c>
      <c r="I1445" s="324" t="s">
        <v>232</v>
      </c>
      <c r="J1445" s="368">
        <v>253.59</v>
      </c>
      <c r="K1445" s="331">
        <f t="shared" si="423"/>
        <v>0.35</v>
      </c>
      <c r="L1445" s="304" t="str">
        <f t="shared" si="412"/>
        <v>D</v>
      </c>
      <c r="M1445" s="388">
        <v>5</v>
      </c>
      <c r="N1445" s="304"/>
      <c r="O1445" s="356"/>
      <c r="P1445" s="356"/>
      <c r="Q1445" s="356"/>
      <c r="R1445" s="304"/>
      <c r="S1445" s="304"/>
      <c r="T1445" s="304"/>
      <c r="U1445" s="304"/>
      <c r="V1445" s="304"/>
      <c r="W1445" s="343" t="s">
        <v>440</v>
      </c>
      <c r="X1445" s="304" t="s">
        <v>240</v>
      </c>
      <c r="Y1445" s="366">
        <f t="shared" si="414"/>
        <v>181.5</v>
      </c>
      <c r="Z1445" s="304"/>
      <c r="AA1445" s="304"/>
      <c r="AB1445" s="304">
        <v>-999</v>
      </c>
      <c r="AC1445" s="304">
        <v>-999</v>
      </c>
      <c r="AD1445" s="366">
        <v>-999</v>
      </c>
      <c r="AE1445" s="304">
        <v>-999</v>
      </c>
      <c r="AF1445" s="304">
        <v>-999</v>
      </c>
      <c r="AG1445" s="304"/>
      <c r="AH1445" s="304">
        <v>7.4018600000000004E-2</v>
      </c>
      <c r="AI1445" s="312"/>
      <c r="AJ1445" s="332">
        <v>760</v>
      </c>
      <c r="AK1445" s="304">
        <f t="shared" si="413"/>
        <v>760</v>
      </c>
      <c r="AL1445" s="304"/>
      <c r="AM1445" s="389" t="str">
        <f t="shared" si="418"/>
        <v/>
      </c>
      <c r="AN1445" s="304"/>
      <c r="AO1445" s="304"/>
      <c r="AP1445" s="312"/>
      <c r="AQ1445" s="312"/>
      <c r="AR1445" s="312"/>
      <c r="AS1445" s="331"/>
      <c r="AT1445" s="312"/>
      <c r="AU1445" s="329">
        <f>VLOOKUP(C1445,[1]world!$A$2:$B$3555,2,FALSE)</f>
        <v>17</v>
      </c>
      <c r="AV1445" s="329"/>
      <c r="AW1445" s="304"/>
      <c r="AX1445" s="304">
        <v>-999</v>
      </c>
      <c r="AY1445" s="304">
        <v>-999</v>
      </c>
      <c r="AZ1445" s="304">
        <v>-999</v>
      </c>
      <c r="BA1445" s="304">
        <v>-999</v>
      </c>
      <c r="BB1445" s="304">
        <v>-999</v>
      </c>
      <c r="BC1445" s="304">
        <v>-999</v>
      </c>
      <c r="BD1445" s="304">
        <v>-999</v>
      </c>
      <c r="BE1445" s="304">
        <v>-999</v>
      </c>
      <c r="BF1445" s="304">
        <v>-999</v>
      </c>
      <c r="BG1445" s="304">
        <v>-999</v>
      </c>
      <c r="BH1445" s="304">
        <v>-999</v>
      </c>
      <c r="BI1445" s="304">
        <v>-999</v>
      </c>
      <c r="BJ1445" s="304" t="s">
        <v>4954</v>
      </c>
      <c r="BK1445" s="304" t="s">
        <v>4954</v>
      </c>
      <c r="BL1445" s="304" t="s">
        <v>4954</v>
      </c>
    </row>
    <row r="1446" spans="1:64" ht="15" hidden="1" customHeight="1" x14ac:dyDescent="0.2">
      <c r="A1446" s="304" t="s">
        <v>4922</v>
      </c>
      <c r="B1446" s="304" t="s">
        <v>5984</v>
      </c>
      <c r="C1446" s="304">
        <v>1578</v>
      </c>
      <c r="D1446" s="349" t="s">
        <v>4603</v>
      </c>
      <c r="E1446" s="304" t="s">
        <v>4604</v>
      </c>
      <c r="F1446" s="304"/>
      <c r="G1446" s="324">
        <v>61.098999999999997</v>
      </c>
      <c r="H1446" s="324">
        <v>-149.685</v>
      </c>
      <c r="I1446" s="324" t="s">
        <v>232</v>
      </c>
      <c r="J1446" s="368">
        <f>GEOMEAN(Y1446,AV1446,AK1446)</f>
        <v>568.19714888408237</v>
      </c>
      <c r="K1446" s="331">
        <f t="shared" ref="K1446:K1449" si="424">GEOMEAN(AA1446,AL1446,AW1446)</f>
        <v>0.38547027482550061</v>
      </c>
      <c r="L1446" s="304" t="str">
        <f t="shared" si="412"/>
        <v>C</v>
      </c>
      <c r="M1446" s="388" t="s">
        <v>6089</v>
      </c>
      <c r="N1446" s="304"/>
      <c r="O1446" s="356"/>
      <c r="P1446" s="356"/>
      <c r="Q1446" s="356"/>
      <c r="R1446" s="304"/>
      <c r="S1446" s="304"/>
      <c r="T1446" s="304"/>
      <c r="U1446" s="304"/>
      <c r="V1446" s="304"/>
      <c r="W1446" s="343" t="s">
        <v>583</v>
      </c>
      <c r="X1446" s="304" t="s">
        <v>205</v>
      </c>
      <c r="Y1446" s="366">
        <f t="shared" si="414"/>
        <v>424.8</v>
      </c>
      <c r="Z1446" s="304"/>
      <c r="AA1446" s="331">
        <v>0.36</v>
      </c>
      <c r="AB1446" s="304">
        <v>-999</v>
      </c>
      <c r="AC1446" s="304">
        <v>-999</v>
      </c>
      <c r="AD1446" s="366">
        <v>-999</v>
      </c>
      <c r="AE1446" s="304">
        <v>-999</v>
      </c>
      <c r="AF1446" s="304">
        <v>-999</v>
      </c>
      <c r="AG1446" s="304"/>
      <c r="AH1446" s="304">
        <v>0.30694300000000002</v>
      </c>
      <c r="AI1446" s="312"/>
      <c r="AJ1446" s="332">
        <v>760</v>
      </c>
      <c r="AK1446" s="304">
        <f t="shared" si="413"/>
        <v>760</v>
      </c>
      <c r="AL1446" s="363">
        <v>0.43</v>
      </c>
      <c r="AM1446" s="389" t="str">
        <f t="shared" si="418"/>
        <v/>
      </c>
      <c r="AN1446" s="304"/>
      <c r="AO1446" s="304"/>
      <c r="AP1446" s="312"/>
      <c r="AQ1446" s="312"/>
      <c r="AR1446" s="312"/>
      <c r="AS1446" s="331"/>
      <c r="AT1446" s="312"/>
      <c r="AU1446" s="329">
        <f>VLOOKUP(C1446,[1]world!$A$2:$B$3555,2,FALSE)</f>
        <v>17</v>
      </c>
      <c r="AV1446" s="329"/>
      <c r="AW1446" s="304">
        <v>0.37</v>
      </c>
      <c r="AX1446" s="304">
        <v>-999</v>
      </c>
      <c r="AY1446" s="304">
        <v>-999</v>
      </c>
      <c r="AZ1446" s="304">
        <v>-999</v>
      </c>
      <c r="BA1446" s="304">
        <v>-999</v>
      </c>
      <c r="BB1446" s="304">
        <v>-999</v>
      </c>
      <c r="BC1446" s="304">
        <v>-999</v>
      </c>
      <c r="BD1446" s="304">
        <v>-999</v>
      </c>
      <c r="BE1446" s="304">
        <v>-999</v>
      </c>
      <c r="BF1446" s="304">
        <v>-999</v>
      </c>
      <c r="BG1446" s="304">
        <v>-999</v>
      </c>
      <c r="BH1446" s="304">
        <v>-999</v>
      </c>
      <c r="BI1446" s="304">
        <v>-999</v>
      </c>
      <c r="BJ1446" s="304" t="s">
        <v>4954</v>
      </c>
      <c r="BK1446" s="304" t="s">
        <v>4954</v>
      </c>
      <c r="BL1446" s="304" t="s">
        <v>4954</v>
      </c>
    </row>
    <row r="1447" spans="1:64" ht="15" hidden="1" customHeight="1" x14ac:dyDescent="0.2">
      <c r="A1447" s="304" t="s">
        <v>4922</v>
      </c>
      <c r="B1447" s="304" t="s">
        <v>5984</v>
      </c>
      <c r="C1447" s="304">
        <v>1579</v>
      </c>
      <c r="D1447" s="349" t="s">
        <v>4653</v>
      </c>
      <c r="E1447" s="304" t="s">
        <v>4654</v>
      </c>
      <c r="F1447" s="304"/>
      <c r="G1447" s="324">
        <v>61.396000000000001</v>
      </c>
      <c r="H1447" s="324">
        <v>-149.51300000000001</v>
      </c>
      <c r="I1447" s="324" t="s">
        <v>232</v>
      </c>
      <c r="J1447" s="368">
        <f>GEOMEAN(Y1447,AV1447,AK1447)</f>
        <v>341.55892610207098</v>
      </c>
      <c r="K1447" s="331">
        <f t="shared" si="424"/>
        <v>0.38547027482550061</v>
      </c>
      <c r="L1447" s="304" t="str">
        <f t="shared" si="412"/>
        <v>D</v>
      </c>
      <c r="M1447" s="388" t="s">
        <v>6089</v>
      </c>
      <c r="N1447" s="304"/>
      <c r="O1447" s="356"/>
      <c r="P1447" s="356"/>
      <c r="Q1447" s="356"/>
      <c r="R1447" s="304"/>
      <c r="S1447" s="304"/>
      <c r="T1447" s="304"/>
      <c r="U1447" s="304"/>
      <c r="V1447" s="304"/>
      <c r="W1447" s="304" t="s">
        <v>505</v>
      </c>
      <c r="X1447" s="304" t="s">
        <v>213</v>
      </c>
      <c r="Y1447" s="366">
        <f t="shared" si="414"/>
        <v>274.5</v>
      </c>
      <c r="Z1447" s="304"/>
      <c r="AA1447" s="331">
        <v>0.36</v>
      </c>
      <c r="AB1447" s="304">
        <v>-999</v>
      </c>
      <c r="AC1447" s="304">
        <v>-999</v>
      </c>
      <c r="AD1447" s="366">
        <v>-999</v>
      </c>
      <c r="AE1447" s="304">
        <v>-999</v>
      </c>
      <c r="AF1447" s="304">
        <v>-999</v>
      </c>
      <c r="AG1447" s="304"/>
      <c r="AH1447" s="304">
        <v>1.1476699999999999E-2</v>
      </c>
      <c r="AI1447" s="312"/>
      <c r="AJ1447" s="332">
        <v>456</v>
      </c>
      <c r="AK1447" s="304">
        <f t="shared" si="413"/>
        <v>425</v>
      </c>
      <c r="AL1447" s="363">
        <v>0.43</v>
      </c>
      <c r="AM1447" s="389" t="str">
        <f t="shared" si="418"/>
        <v/>
      </c>
      <c r="AN1447" s="304"/>
      <c r="AO1447" s="304"/>
      <c r="AP1447" s="312"/>
      <c r="AQ1447" s="312"/>
      <c r="AR1447" s="312"/>
      <c r="AS1447" s="331"/>
      <c r="AT1447" s="312"/>
      <c r="AU1447" s="329">
        <f>VLOOKUP(C1447,[1]world!$A$2:$B$3555,2,FALSE)</f>
        <v>17</v>
      </c>
      <c r="AV1447" s="329"/>
      <c r="AW1447" s="304">
        <v>0.37</v>
      </c>
      <c r="AX1447" s="304">
        <v>-999</v>
      </c>
      <c r="AY1447" s="304">
        <v>-999</v>
      </c>
      <c r="AZ1447" s="304">
        <v>-999</v>
      </c>
      <c r="BA1447" s="304">
        <v>-999</v>
      </c>
      <c r="BB1447" s="304">
        <v>-999</v>
      </c>
      <c r="BC1447" s="304">
        <v>-999</v>
      </c>
      <c r="BD1447" s="304">
        <v>-999</v>
      </c>
      <c r="BE1447" s="304">
        <v>-999</v>
      </c>
      <c r="BF1447" s="304">
        <v>-999</v>
      </c>
      <c r="BG1447" s="304">
        <v>-999</v>
      </c>
      <c r="BH1447" s="304">
        <v>-999</v>
      </c>
      <c r="BI1447" s="304">
        <v>-999</v>
      </c>
      <c r="BJ1447" s="304" t="s">
        <v>4954</v>
      </c>
      <c r="BK1447" s="304" t="s">
        <v>4954</v>
      </c>
      <c r="BL1447" s="304" t="s">
        <v>4954</v>
      </c>
    </row>
    <row r="1448" spans="1:64" ht="15" hidden="1" customHeight="1" x14ac:dyDescent="0.2">
      <c r="A1448" s="304" t="s">
        <v>4922</v>
      </c>
      <c r="B1448" s="304" t="s">
        <v>5984</v>
      </c>
      <c r="C1448" s="304">
        <v>1580</v>
      </c>
      <c r="D1448" s="349" t="s">
        <v>4657</v>
      </c>
      <c r="E1448" s="304" t="s">
        <v>4658</v>
      </c>
      <c r="F1448" s="304"/>
      <c r="G1448" s="324">
        <v>61.597999999999999</v>
      </c>
      <c r="H1448" s="324">
        <v>-149.13300000000001</v>
      </c>
      <c r="I1448" s="324" t="s">
        <v>232</v>
      </c>
      <c r="J1448" s="368">
        <f>GEOMEAN(Y1448,AV1448,AK1448)</f>
        <v>435.20684737260279</v>
      </c>
      <c r="K1448" s="331">
        <f t="shared" si="424"/>
        <v>0.38547027482550061</v>
      </c>
      <c r="L1448" s="304" t="str">
        <f t="shared" si="412"/>
        <v>C</v>
      </c>
      <c r="M1448" s="388" t="s">
        <v>6089</v>
      </c>
      <c r="N1448" s="304"/>
      <c r="O1448" s="356"/>
      <c r="P1448" s="356"/>
      <c r="Q1448" s="356"/>
      <c r="R1448" s="304"/>
      <c r="S1448" s="304"/>
      <c r="T1448" s="304"/>
      <c r="U1448" s="304"/>
      <c r="V1448" s="304"/>
      <c r="W1448" s="304" t="s">
        <v>505</v>
      </c>
      <c r="X1448" s="304" t="s">
        <v>213</v>
      </c>
      <c r="Y1448" s="366">
        <f t="shared" si="414"/>
        <v>274.5</v>
      </c>
      <c r="Z1448" s="304"/>
      <c r="AA1448" s="331">
        <v>0.36</v>
      </c>
      <c r="AB1448" s="304">
        <v>-999</v>
      </c>
      <c r="AC1448" s="304">
        <v>-999</v>
      </c>
      <c r="AD1448" s="366">
        <v>-999</v>
      </c>
      <c r="AE1448" s="304">
        <v>-999</v>
      </c>
      <c r="AF1448" s="304">
        <v>-999</v>
      </c>
      <c r="AG1448" s="304"/>
      <c r="AH1448" s="304">
        <v>1.94749E-2</v>
      </c>
      <c r="AI1448" s="312"/>
      <c r="AJ1448" s="332">
        <v>649</v>
      </c>
      <c r="AK1448" s="304">
        <f t="shared" si="413"/>
        <v>690</v>
      </c>
      <c r="AL1448" s="363">
        <v>0.43</v>
      </c>
      <c r="AM1448" s="389" t="str">
        <f t="shared" si="418"/>
        <v/>
      </c>
      <c r="AN1448" s="304"/>
      <c r="AO1448" s="304"/>
      <c r="AP1448" s="312"/>
      <c r="AQ1448" s="312"/>
      <c r="AR1448" s="312"/>
      <c r="AS1448" s="331"/>
      <c r="AT1448" s="312"/>
      <c r="AU1448" s="329">
        <f>VLOOKUP(C1448,[1]world!$A$2:$B$3555,2,FALSE)</f>
        <v>17</v>
      </c>
      <c r="AV1448" s="329"/>
      <c r="AW1448" s="304">
        <v>0.37</v>
      </c>
      <c r="AX1448" s="304">
        <v>-999</v>
      </c>
      <c r="AY1448" s="304">
        <v>-999</v>
      </c>
      <c r="AZ1448" s="304">
        <v>-999</v>
      </c>
      <c r="BA1448" s="304">
        <v>-999</v>
      </c>
      <c r="BB1448" s="304">
        <v>-999</v>
      </c>
      <c r="BC1448" s="304">
        <v>-999</v>
      </c>
      <c r="BD1448" s="304">
        <v>-999</v>
      </c>
      <c r="BE1448" s="304">
        <v>-999</v>
      </c>
      <c r="BF1448" s="304">
        <v>-999</v>
      </c>
      <c r="BG1448" s="304">
        <v>-999</v>
      </c>
      <c r="BH1448" s="304">
        <v>-999</v>
      </c>
      <c r="BI1448" s="304">
        <v>-999</v>
      </c>
      <c r="BJ1448" s="304" t="s">
        <v>4954</v>
      </c>
      <c r="BK1448" s="304" t="s">
        <v>4954</v>
      </c>
      <c r="BL1448" s="304" t="s">
        <v>4954</v>
      </c>
    </row>
    <row r="1449" spans="1:64" ht="15" hidden="1" customHeight="1" x14ac:dyDescent="0.2">
      <c r="A1449" s="304" t="s">
        <v>4922</v>
      </c>
      <c r="B1449" s="304" t="s">
        <v>5984</v>
      </c>
      <c r="C1449" s="304">
        <v>1581</v>
      </c>
      <c r="D1449" s="349" t="s">
        <v>4639</v>
      </c>
      <c r="E1449" s="304" t="s">
        <v>4640</v>
      </c>
      <c r="F1449" s="304"/>
      <c r="G1449" s="324">
        <v>61.19</v>
      </c>
      <c r="H1449" s="324">
        <v>-149.98500000000001</v>
      </c>
      <c r="I1449" s="324" t="s">
        <v>232</v>
      </c>
      <c r="J1449" s="368">
        <f>GEOMEAN(Y1449,AV1449,AK1449)</f>
        <v>277.73638580495714</v>
      </c>
      <c r="K1449" s="331">
        <f t="shared" si="424"/>
        <v>0.3544944201641162</v>
      </c>
      <c r="L1449" s="304" t="str">
        <f t="shared" si="412"/>
        <v>D</v>
      </c>
      <c r="M1449" s="388" t="s">
        <v>6089</v>
      </c>
      <c r="N1449" s="304"/>
      <c r="O1449" s="356"/>
      <c r="P1449" s="356"/>
      <c r="Q1449" s="356"/>
      <c r="R1449" s="304"/>
      <c r="S1449" s="304"/>
      <c r="T1449" s="304"/>
      <c r="U1449" s="304"/>
      <c r="V1449" s="304"/>
      <c r="W1449" s="343" t="s">
        <v>440</v>
      </c>
      <c r="X1449" s="304" t="s">
        <v>240</v>
      </c>
      <c r="Y1449" s="366">
        <f t="shared" si="414"/>
        <v>181.5</v>
      </c>
      <c r="Z1449" s="304">
        <v>0.2</v>
      </c>
      <c r="AA1449" s="304">
        <v>0.28000000000000003</v>
      </c>
      <c r="AB1449" s="304">
        <v>-999</v>
      </c>
      <c r="AC1449" s="304">
        <v>-999</v>
      </c>
      <c r="AD1449" s="366">
        <v>-999</v>
      </c>
      <c r="AE1449" s="304">
        <v>-999</v>
      </c>
      <c r="AF1449" s="304">
        <v>-999</v>
      </c>
      <c r="AG1449" s="304"/>
      <c r="AH1449" s="304">
        <v>1.0482200000000001E-2</v>
      </c>
      <c r="AI1449" s="312"/>
      <c r="AJ1449" s="332">
        <v>434</v>
      </c>
      <c r="AK1449" s="304">
        <f t="shared" si="413"/>
        <v>425</v>
      </c>
      <c r="AL1449" s="363">
        <v>0.43</v>
      </c>
      <c r="AM1449" s="389" t="str">
        <f t="shared" si="418"/>
        <v/>
      </c>
      <c r="AN1449" s="304"/>
      <c r="AO1449" s="304"/>
      <c r="AP1449" s="312"/>
      <c r="AQ1449" s="312"/>
      <c r="AR1449" s="312"/>
      <c r="AS1449" s="331"/>
      <c r="AT1449" s="312"/>
      <c r="AU1449" s="329">
        <f>VLOOKUP(C1449,[1]world!$A$2:$B$3555,2,FALSE)</f>
        <v>17</v>
      </c>
      <c r="AV1449" s="329"/>
      <c r="AW1449" s="304">
        <v>0.37</v>
      </c>
      <c r="AX1449" s="304">
        <v>-999</v>
      </c>
      <c r="AY1449" s="304">
        <v>-999</v>
      </c>
      <c r="AZ1449" s="304">
        <v>-999</v>
      </c>
      <c r="BA1449" s="304">
        <v>-999</v>
      </c>
      <c r="BB1449" s="304">
        <v>-999</v>
      </c>
      <c r="BC1449" s="304">
        <v>-999</v>
      </c>
      <c r="BD1449" s="304">
        <v>-999</v>
      </c>
      <c r="BE1449" s="304">
        <v>-999</v>
      </c>
      <c r="BF1449" s="304">
        <v>-999</v>
      </c>
      <c r="BG1449" s="304">
        <v>-999</v>
      </c>
      <c r="BH1449" s="304">
        <v>-999</v>
      </c>
      <c r="BI1449" s="304">
        <v>-999</v>
      </c>
      <c r="BJ1449" s="304" t="s">
        <v>4954</v>
      </c>
      <c r="BK1449" s="304" t="s">
        <v>4954</v>
      </c>
      <c r="BL1449" s="304" t="s">
        <v>4954</v>
      </c>
    </row>
    <row r="1450" spans="1:64" ht="15" hidden="1" customHeight="1" x14ac:dyDescent="0.2">
      <c r="A1450" s="304" t="s">
        <v>4922</v>
      </c>
      <c r="B1450" s="304" t="s">
        <v>5984</v>
      </c>
      <c r="C1450" s="304">
        <v>1582</v>
      </c>
      <c r="D1450" s="349" t="s">
        <v>4621</v>
      </c>
      <c r="E1450" s="304" t="s">
        <v>4622</v>
      </c>
      <c r="F1450" s="304"/>
      <c r="G1450" s="324">
        <v>61.155000000000001</v>
      </c>
      <c r="H1450" s="324">
        <v>-150.053</v>
      </c>
      <c r="I1450" s="324" t="s">
        <v>206</v>
      </c>
      <c r="J1450" s="368">
        <v>341.56</v>
      </c>
      <c r="K1450" s="331">
        <f t="shared" ref="K1450:K1452" si="425">IF(L1450="B",0.5,IF(L1450="C",0.4,IF(L1450="D",0.35,"NA")))</f>
        <v>0.35</v>
      </c>
      <c r="L1450" s="304" t="str">
        <f t="shared" si="412"/>
        <v>D</v>
      </c>
      <c r="M1450" s="388">
        <v>5</v>
      </c>
      <c r="N1450" s="304"/>
      <c r="O1450" s="356"/>
      <c r="P1450" s="356"/>
      <c r="Q1450" s="356"/>
      <c r="R1450" s="304"/>
      <c r="S1450" s="304"/>
      <c r="T1450" s="304"/>
      <c r="U1450" s="304"/>
      <c r="V1450" s="304"/>
      <c r="W1450" s="310" t="s">
        <v>699</v>
      </c>
      <c r="X1450" s="304" t="s">
        <v>213</v>
      </c>
      <c r="Y1450" s="366">
        <f t="shared" si="414"/>
        <v>274.5</v>
      </c>
      <c r="Z1450" s="304"/>
      <c r="AA1450" s="304"/>
      <c r="AB1450" s="304">
        <v>-999</v>
      </c>
      <c r="AC1450" s="304">
        <v>-999</v>
      </c>
      <c r="AD1450" s="366">
        <v>-999</v>
      </c>
      <c r="AE1450" s="304">
        <v>-999</v>
      </c>
      <c r="AF1450" s="304">
        <v>-999</v>
      </c>
      <c r="AG1450" s="304"/>
      <c r="AH1450" s="304">
        <v>3.7786699999999999E-2</v>
      </c>
      <c r="AI1450" s="312"/>
      <c r="AJ1450" s="332">
        <v>760</v>
      </c>
      <c r="AK1450" s="304">
        <f t="shared" si="413"/>
        <v>760</v>
      </c>
      <c r="AL1450" s="304"/>
      <c r="AM1450" s="389" t="str">
        <f t="shared" si="418"/>
        <v/>
      </c>
      <c r="AN1450" s="304"/>
      <c r="AO1450" s="304"/>
      <c r="AP1450" s="312"/>
      <c r="AQ1450" s="312"/>
      <c r="AR1450" s="312"/>
      <c r="AS1450" s="331"/>
      <c r="AT1450" s="312"/>
      <c r="AU1450" s="329">
        <f>VLOOKUP(C1450,[1]world!$A$2:$B$3555,2,FALSE)</f>
        <v>17</v>
      </c>
      <c r="AV1450" s="329"/>
      <c r="AW1450" s="304"/>
      <c r="AX1450" s="304">
        <v>-999</v>
      </c>
      <c r="AY1450" s="304">
        <v>-999</v>
      </c>
      <c r="AZ1450" s="304">
        <v>-999</v>
      </c>
      <c r="BA1450" s="304">
        <v>-999</v>
      </c>
      <c r="BB1450" s="304">
        <v>-999</v>
      </c>
      <c r="BC1450" s="304">
        <v>-999</v>
      </c>
      <c r="BD1450" s="304">
        <v>-999</v>
      </c>
      <c r="BE1450" s="304">
        <v>-999</v>
      </c>
      <c r="BF1450" s="304">
        <v>-999</v>
      </c>
      <c r="BG1450" s="304">
        <v>-999</v>
      </c>
      <c r="BH1450" s="304">
        <v>-999</v>
      </c>
      <c r="BI1450" s="304">
        <v>-999</v>
      </c>
      <c r="BJ1450" s="304" t="s">
        <v>4954</v>
      </c>
      <c r="BK1450" s="304" t="s">
        <v>4954</v>
      </c>
      <c r="BL1450" s="304" t="s">
        <v>4954</v>
      </c>
    </row>
    <row r="1451" spans="1:64" ht="15" hidden="1" customHeight="1" x14ac:dyDescent="0.2">
      <c r="A1451" s="304" t="s">
        <v>4922</v>
      </c>
      <c r="B1451" s="304" t="s">
        <v>5984</v>
      </c>
      <c r="C1451" s="304">
        <v>1583</v>
      </c>
      <c r="D1451" s="349" t="s">
        <v>4619</v>
      </c>
      <c r="E1451" s="304" t="s">
        <v>4620</v>
      </c>
      <c r="F1451" s="304"/>
      <c r="G1451" s="324">
        <v>61.152999999999999</v>
      </c>
      <c r="H1451" s="324">
        <v>-149.94900000000001</v>
      </c>
      <c r="I1451" s="324" t="s">
        <v>232</v>
      </c>
      <c r="J1451" s="368">
        <v>300.97000000000003</v>
      </c>
      <c r="K1451" s="331">
        <f t="shared" si="425"/>
        <v>0.35</v>
      </c>
      <c r="L1451" s="304" t="str">
        <f t="shared" si="412"/>
        <v>D</v>
      </c>
      <c r="M1451" s="388">
        <v>5</v>
      </c>
      <c r="N1451" s="304"/>
      <c r="O1451" s="356"/>
      <c r="P1451" s="356"/>
      <c r="Q1451" s="356"/>
      <c r="R1451" s="304"/>
      <c r="S1451" s="304"/>
      <c r="T1451" s="304"/>
      <c r="U1451" s="304"/>
      <c r="V1451" s="304"/>
      <c r="W1451" s="310" t="s">
        <v>286</v>
      </c>
      <c r="X1451" s="304" t="s">
        <v>213</v>
      </c>
      <c r="Y1451" s="366">
        <f t="shared" si="414"/>
        <v>274.5</v>
      </c>
      <c r="Z1451" s="304"/>
      <c r="AA1451" s="304"/>
      <c r="AB1451" s="304">
        <v>-999</v>
      </c>
      <c r="AC1451" s="304">
        <v>-999</v>
      </c>
      <c r="AD1451" s="366">
        <v>-999</v>
      </c>
      <c r="AE1451" s="304">
        <v>-999</v>
      </c>
      <c r="AF1451" s="304">
        <v>-999</v>
      </c>
      <c r="AG1451" s="304"/>
      <c r="AH1451" s="304">
        <v>8.1120099999999994E-3</v>
      </c>
      <c r="AI1451" s="312"/>
      <c r="AJ1451" s="332">
        <v>380</v>
      </c>
      <c r="AK1451" s="304">
        <f t="shared" si="413"/>
        <v>425</v>
      </c>
      <c r="AL1451" s="304"/>
      <c r="AM1451" s="389" t="str">
        <f t="shared" si="418"/>
        <v/>
      </c>
      <c r="AN1451" s="304"/>
      <c r="AO1451" s="304"/>
      <c r="AP1451" s="312"/>
      <c r="AQ1451" s="312"/>
      <c r="AR1451" s="312"/>
      <c r="AS1451" s="331"/>
      <c r="AT1451" s="312"/>
      <c r="AU1451" s="329">
        <f>VLOOKUP(C1451,[1]world!$A$2:$B$3555,2,FALSE)</f>
        <v>17</v>
      </c>
      <c r="AV1451" s="329"/>
      <c r="AW1451" s="304"/>
      <c r="AX1451" s="304">
        <v>-999</v>
      </c>
      <c r="AY1451" s="304">
        <v>-999</v>
      </c>
      <c r="AZ1451" s="304">
        <v>-999</v>
      </c>
      <c r="BA1451" s="304">
        <v>-999</v>
      </c>
      <c r="BB1451" s="304">
        <v>-999</v>
      </c>
      <c r="BC1451" s="304">
        <v>-999</v>
      </c>
      <c r="BD1451" s="304">
        <v>-999</v>
      </c>
      <c r="BE1451" s="304">
        <v>-999</v>
      </c>
      <c r="BF1451" s="304">
        <v>-999</v>
      </c>
      <c r="BG1451" s="304">
        <v>-999</v>
      </c>
      <c r="BH1451" s="304">
        <v>-999</v>
      </c>
      <c r="BI1451" s="304">
        <v>-999</v>
      </c>
      <c r="BJ1451" s="304" t="s">
        <v>4954</v>
      </c>
      <c r="BK1451" s="304" t="s">
        <v>4954</v>
      </c>
      <c r="BL1451" s="304" t="s">
        <v>4954</v>
      </c>
    </row>
    <row r="1452" spans="1:64" ht="15" hidden="1" customHeight="1" x14ac:dyDescent="0.2">
      <c r="A1452" s="304" t="s">
        <v>4922</v>
      </c>
      <c r="B1452" s="304" t="s">
        <v>5984</v>
      </c>
      <c r="C1452" s="304">
        <v>1584</v>
      </c>
      <c r="D1452" s="349" t="s">
        <v>4601</v>
      </c>
      <c r="E1452" s="304" t="s">
        <v>4602</v>
      </c>
      <c r="F1452" s="304"/>
      <c r="G1452" s="324">
        <v>61.088000000000001</v>
      </c>
      <c r="H1452" s="324">
        <v>-149.834</v>
      </c>
      <c r="I1452" s="324" t="s">
        <v>232</v>
      </c>
      <c r="J1452" s="368">
        <v>341.56</v>
      </c>
      <c r="K1452" s="331">
        <f t="shared" si="425"/>
        <v>0.35</v>
      </c>
      <c r="L1452" s="304" t="str">
        <f t="shared" si="412"/>
        <v>D</v>
      </c>
      <c r="M1452" s="388">
        <v>5</v>
      </c>
      <c r="N1452" s="304"/>
      <c r="O1452" s="356"/>
      <c r="P1452" s="356"/>
      <c r="Q1452" s="356"/>
      <c r="R1452" s="304"/>
      <c r="S1452" s="304"/>
      <c r="T1452" s="304"/>
      <c r="U1452" s="304"/>
      <c r="V1452" s="304"/>
      <c r="W1452" s="310" t="s">
        <v>286</v>
      </c>
      <c r="X1452" s="304" t="s">
        <v>213</v>
      </c>
      <c r="Y1452" s="366">
        <f t="shared" si="414"/>
        <v>274.5</v>
      </c>
      <c r="Z1452" s="304"/>
      <c r="AA1452" s="304"/>
      <c r="AB1452" s="304">
        <v>-999</v>
      </c>
      <c r="AC1452" s="304">
        <v>-999</v>
      </c>
      <c r="AD1452" s="366">
        <v>-999</v>
      </c>
      <c r="AE1452" s="304">
        <v>-999</v>
      </c>
      <c r="AF1452" s="304">
        <v>-999</v>
      </c>
      <c r="AG1452" s="304"/>
      <c r="AH1452" s="304">
        <v>3.17741E-2</v>
      </c>
      <c r="AI1452" s="312"/>
      <c r="AJ1452" s="332">
        <v>760</v>
      </c>
      <c r="AK1452" s="304">
        <f t="shared" si="413"/>
        <v>760</v>
      </c>
      <c r="AL1452" s="304"/>
      <c r="AM1452" s="389" t="str">
        <f t="shared" si="418"/>
        <v/>
      </c>
      <c r="AN1452" s="304"/>
      <c r="AO1452" s="304"/>
      <c r="AP1452" s="312"/>
      <c r="AQ1452" s="312"/>
      <c r="AR1452" s="312"/>
      <c r="AS1452" s="331"/>
      <c r="AT1452" s="312"/>
      <c r="AU1452" s="329">
        <f>VLOOKUP(C1452,[1]world!$A$2:$B$3555,2,FALSE)</f>
        <v>17</v>
      </c>
      <c r="AV1452" s="329"/>
      <c r="AW1452" s="304"/>
      <c r="AX1452" s="304">
        <v>-999</v>
      </c>
      <c r="AY1452" s="304">
        <v>-999</v>
      </c>
      <c r="AZ1452" s="304">
        <v>-999</v>
      </c>
      <c r="BA1452" s="304">
        <v>-999</v>
      </c>
      <c r="BB1452" s="304">
        <v>-999</v>
      </c>
      <c r="BC1452" s="304">
        <v>-999</v>
      </c>
      <c r="BD1452" s="304">
        <v>-999</v>
      </c>
      <c r="BE1452" s="304">
        <v>-999</v>
      </c>
      <c r="BF1452" s="304">
        <v>-999</v>
      </c>
      <c r="BG1452" s="304">
        <v>-999</v>
      </c>
      <c r="BH1452" s="304">
        <v>-999</v>
      </c>
      <c r="BI1452" s="304">
        <v>-999</v>
      </c>
      <c r="BJ1452" s="304" t="s">
        <v>4954</v>
      </c>
      <c r="BK1452" s="304" t="s">
        <v>4954</v>
      </c>
      <c r="BL1452" s="304" t="s">
        <v>4954</v>
      </c>
    </row>
    <row r="1453" spans="1:64" ht="15" hidden="1" customHeight="1" x14ac:dyDescent="0.2">
      <c r="A1453" s="304" t="s">
        <v>4922</v>
      </c>
      <c r="B1453" s="304" t="s">
        <v>5984</v>
      </c>
      <c r="C1453" s="304">
        <v>1585</v>
      </c>
      <c r="D1453" s="349" t="s">
        <v>4679</v>
      </c>
      <c r="E1453" s="304" t="s">
        <v>4680</v>
      </c>
      <c r="F1453" s="304"/>
      <c r="G1453" s="324">
        <v>65.311099999999996</v>
      </c>
      <c r="H1453" s="324">
        <v>-148.27860000000001</v>
      </c>
      <c r="I1453" s="324" t="s">
        <v>214</v>
      </c>
      <c r="J1453" s="368">
        <f>GEOMEAN(Y1453,AV1453,AK1453)</f>
        <v>424.89998823252517</v>
      </c>
      <c r="K1453" s="331">
        <f t="shared" ref="K1453:K1454" si="426">GEOMEAN(AA1453,AL1453,AW1453)</f>
        <v>0.38547027482550061</v>
      </c>
      <c r="L1453" s="304" t="str">
        <f t="shared" si="412"/>
        <v>C</v>
      </c>
      <c r="M1453" s="388" t="s">
        <v>6089</v>
      </c>
      <c r="N1453" s="304"/>
      <c r="O1453" s="356"/>
      <c r="P1453" s="356"/>
      <c r="Q1453" s="356"/>
      <c r="R1453" s="304"/>
      <c r="S1453" s="304"/>
      <c r="T1453" s="304"/>
      <c r="U1453" s="304"/>
      <c r="V1453" s="304"/>
      <c r="W1453" s="310" t="s">
        <v>3642</v>
      </c>
      <c r="X1453" s="304" t="s">
        <v>205</v>
      </c>
      <c r="Y1453" s="366">
        <f t="shared" si="414"/>
        <v>424.8</v>
      </c>
      <c r="Z1453" s="304"/>
      <c r="AA1453" s="331">
        <v>0.36</v>
      </c>
      <c r="AB1453" s="304">
        <v>-999</v>
      </c>
      <c r="AC1453" s="304">
        <v>-999</v>
      </c>
      <c r="AD1453" s="366">
        <v>-999</v>
      </c>
      <c r="AE1453" s="304">
        <v>-999</v>
      </c>
      <c r="AF1453" s="304">
        <v>-999</v>
      </c>
      <c r="AG1453" s="304"/>
      <c r="AH1453" s="304">
        <v>2.4797699999999999E-2</v>
      </c>
      <c r="AI1453" s="312"/>
      <c r="AJ1453" s="332">
        <v>388</v>
      </c>
      <c r="AK1453" s="304">
        <f t="shared" si="413"/>
        <v>425</v>
      </c>
      <c r="AL1453" s="363">
        <v>0.43</v>
      </c>
      <c r="AM1453" s="389" t="str">
        <f t="shared" si="418"/>
        <v/>
      </c>
      <c r="AN1453" s="304"/>
      <c r="AO1453" s="304"/>
      <c r="AP1453" s="312"/>
      <c r="AQ1453" s="312"/>
      <c r="AR1453" s="312"/>
      <c r="AS1453" s="331"/>
      <c r="AT1453" s="312"/>
      <c r="AU1453" s="329">
        <f>VLOOKUP(C1453,[1]world!$A$2:$B$3555,2,FALSE)</f>
        <v>17</v>
      </c>
      <c r="AV1453" s="329"/>
      <c r="AW1453" s="304">
        <v>0.37</v>
      </c>
      <c r="AX1453" s="304">
        <v>-999</v>
      </c>
      <c r="AY1453" s="304">
        <v>-999</v>
      </c>
      <c r="AZ1453" s="304">
        <v>-999</v>
      </c>
      <c r="BA1453" s="304">
        <v>-999</v>
      </c>
      <c r="BB1453" s="304">
        <v>-999</v>
      </c>
      <c r="BC1453" s="304">
        <v>-999</v>
      </c>
      <c r="BD1453" s="304">
        <v>-999</v>
      </c>
      <c r="BE1453" s="304">
        <v>-999</v>
      </c>
      <c r="BF1453" s="304">
        <v>-999</v>
      </c>
      <c r="BG1453" s="304">
        <v>-999</v>
      </c>
      <c r="BH1453" s="304">
        <v>-999</v>
      </c>
      <c r="BI1453" s="304">
        <v>-999</v>
      </c>
      <c r="BJ1453" s="304" t="s">
        <v>4954</v>
      </c>
      <c r="BK1453" s="304" t="s">
        <v>4954</v>
      </c>
      <c r="BL1453" s="304" t="s">
        <v>4954</v>
      </c>
    </row>
    <row r="1454" spans="1:64" ht="15" hidden="1" customHeight="1" x14ac:dyDescent="0.2">
      <c r="A1454" s="304" t="s">
        <v>4922</v>
      </c>
      <c r="B1454" s="304" t="s">
        <v>5984</v>
      </c>
      <c r="C1454" s="304">
        <v>1586</v>
      </c>
      <c r="D1454" s="349" t="s">
        <v>4673</v>
      </c>
      <c r="E1454" s="304" t="s">
        <v>4674</v>
      </c>
      <c r="F1454" s="304"/>
      <c r="G1454" s="324">
        <v>64.543099999999995</v>
      </c>
      <c r="H1454" s="324">
        <v>-146.8194</v>
      </c>
      <c r="I1454" s="324" t="s">
        <v>214</v>
      </c>
      <c r="J1454" s="368">
        <f>GEOMEAN(Y1454,AV1454,AK1454)</f>
        <v>424.89998823252517</v>
      </c>
      <c r="K1454" s="331">
        <f t="shared" si="426"/>
        <v>0.38547027482550061</v>
      </c>
      <c r="L1454" s="304" t="str">
        <f t="shared" si="412"/>
        <v>C</v>
      </c>
      <c r="M1454" s="388" t="s">
        <v>6089</v>
      </c>
      <c r="N1454" s="304"/>
      <c r="O1454" s="356"/>
      <c r="P1454" s="356"/>
      <c r="Q1454" s="356"/>
      <c r="R1454" s="304"/>
      <c r="S1454" s="304"/>
      <c r="T1454" s="304"/>
      <c r="U1454" s="304"/>
      <c r="V1454" s="304"/>
      <c r="W1454" s="310" t="s">
        <v>235</v>
      </c>
      <c r="X1454" s="304" t="s">
        <v>205</v>
      </c>
      <c r="Y1454" s="366">
        <f t="shared" si="414"/>
        <v>424.8</v>
      </c>
      <c r="Z1454" s="304"/>
      <c r="AA1454" s="331">
        <v>0.36</v>
      </c>
      <c r="AB1454" s="304">
        <v>-999</v>
      </c>
      <c r="AC1454" s="304">
        <v>-999</v>
      </c>
      <c r="AD1454" s="366">
        <v>-999</v>
      </c>
      <c r="AE1454" s="304">
        <v>-999</v>
      </c>
      <c r="AF1454" s="304">
        <v>-999</v>
      </c>
      <c r="AG1454" s="304"/>
      <c r="AH1454" s="304">
        <v>2.68826E-2</v>
      </c>
      <c r="AI1454" s="312"/>
      <c r="AJ1454" s="332">
        <v>396</v>
      </c>
      <c r="AK1454" s="304">
        <f t="shared" si="413"/>
        <v>425</v>
      </c>
      <c r="AL1454" s="363">
        <v>0.43</v>
      </c>
      <c r="AM1454" s="389" t="str">
        <f t="shared" si="418"/>
        <v/>
      </c>
      <c r="AN1454" s="304"/>
      <c r="AO1454" s="304"/>
      <c r="AP1454" s="312"/>
      <c r="AQ1454" s="312"/>
      <c r="AR1454" s="312"/>
      <c r="AS1454" s="331"/>
      <c r="AT1454" s="312"/>
      <c r="AU1454" s="329">
        <f>VLOOKUP(C1454,[1]world!$A$2:$B$3555,2,FALSE)</f>
        <v>17</v>
      </c>
      <c r="AV1454" s="329"/>
      <c r="AW1454" s="304">
        <v>0.37</v>
      </c>
      <c r="AX1454" s="304">
        <v>-999</v>
      </c>
      <c r="AY1454" s="304">
        <v>-999</v>
      </c>
      <c r="AZ1454" s="304">
        <v>-999</v>
      </c>
      <c r="BA1454" s="304">
        <v>-999</v>
      </c>
      <c r="BB1454" s="304">
        <v>-999</v>
      </c>
      <c r="BC1454" s="304">
        <v>-999</v>
      </c>
      <c r="BD1454" s="304">
        <v>-999</v>
      </c>
      <c r="BE1454" s="304">
        <v>-999</v>
      </c>
      <c r="BF1454" s="304">
        <v>-999</v>
      </c>
      <c r="BG1454" s="304">
        <v>-999</v>
      </c>
      <c r="BH1454" s="304">
        <v>-999</v>
      </c>
      <c r="BI1454" s="304">
        <v>-999</v>
      </c>
      <c r="BJ1454" s="304" t="s">
        <v>4954</v>
      </c>
      <c r="BK1454" s="304" t="s">
        <v>4954</v>
      </c>
      <c r="BL1454" s="304" t="s">
        <v>4954</v>
      </c>
    </row>
    <row r="1455" spans="1:64" ht="15" hidden="1" customHeight="1" x14ac:dyDescent="0.2">
      <c r="A1455" s="304" t="s">
        <v>4922</v>
      </c>
      <c r="B1455" s="304" t="s">
        <v>5984</v>
      </c>
      <c r="C1455" s="304">
        <v>1587</v>
      </c>
      <c r="D1455" s="349" t="s">
        <v>4671</v>
      </c>
      <c r="E1455" s="304" t="s">
        <v>4672</v>
      </c>
      <c r="F1455" s="304"/>
      <c r="G1455" s="324">
        <v>63.931100000000001</v>
      </c>
      <c r="H1455" s="324">
        <v>-145.7681</v>
      </c>
      <c r="I1455" s="324" t="s">
        <v>214</v>
      </c>
      <c r="J1455" s="368">
        <f>P1455</f>
        <v>382.5</v>
      </c>
      <c r="K1455" s="331">
        <v>0.1</v>
      </c>
      <c r="L1455" s="304" t="str">
        <f t="shared" si="412"/>
        <v>C</v>
      </c>
      <c r="M1455" s="388">
        <v>0</v>
      </c>
      <c r="N1455" s="304"/>
      <c r="O1455" s="304">
        <v>130</v>
      </c>
      <c r="P1455" s="304">
        <v>382.5</v>
      </c>
      <c r="Q1455" s="304">
        <v>2207</v>
      </c>
      <c r="R1455" s="304" t="s">
        <v>5948</v>
      </c>
      <c r="S1455" s="304"/>
      <c r="T1455" s="304"/>
      <c r="U1455" s="304"/>
      <c r="V1455" s="304"/>
      <c r="W1455" s="310" t="s">
        <v>273</v>
      </c>
      <c r="X1455" s="304" t="s">
        <v>213</v>
      </c>
      <c r="Y1455" s="366">
        <f t="shared" si="414"/>
        <v>274.5</v>
      </c>
      <c r="Z1455" s="304"/>
      <c r="AA1455" s="304"/>
      <c r="AB1455" s="304">
        <v>-999</v>
      </c>
      <c r="AC1455" s="304">
        <v>-999</v>
      </c>
      <c r="AD1455" s="366">
        <v>-999</v>
      </c>
      <c r="AE1455" s="304">
        <v>-999</v>
      </c>
      <c r="AF1455" s="304">
        <v>-999</v>
      </c>
      <c r="AG1455" s="304"/>
      <c r="AH1455" s="304">
        <v>1.1055300000000001E-2</v>
      </c>
      <c r="AI1455" s="312"/>
      <c r="AJ1455" s="332">
        <v>308</v>
      </c>
      <c r="AK1455" s="304">
        <f t="shared" si="413"/>
        <v>270</v>
      </c>
      <c r="AL1455" s="304">
        <f>IF(AH1455&lt;=0.0022,0.2,0.43)</f>
        <v>0.43</v>
      </c>
      <c r="AM1455" s="389" t="str">
        <f t="shared" si="418"/>
        <v/>
      </c>
      <c r="AN1455" s="304"/>
      <c r="AO1455" s="304"/>
      <c r="AP1455" s="312"/>
      <c r="AQ1455" s="312"/>
      <c r="AR1455" s="312"/>
      <c r="AS1455" s="331"/>
      <c r="AT1455" s="312"/>
      <c r="AU1455" s="329">
        <f>VLOOKUP(C1455,[1]world!$A$2:$B$3555,2,FALSE)</f>
        <v>17</v>
      </c>
      <c r="AV1455" s="329"/>
      <c r="AW1455" s="304">
        <v>0.37</v>
      </c>
      <c r="AX1455" s="304">
        <v>-999</v>
      </c>
      <c r="AY1455" s="304">
        <v>-999</v>
      </c>
      <c r="AZ1455" s="304">
        <v>-999</v>
      </c>
      <c r="BA1455" s="304">
        <v>-999</v>
      </c>
      <c r="BB1455" s="304">
        <v>-999</v>
      </c>
      <c r="BC1455" s="304">
        <v>-999</v>
      </c>
      <c r="BD1455" s="304">
        <v>-999</v>
      </c>
      <c r="BE1455" s="304">
        <v>-999</v>
      </c>
      <c r="BF1455" s="304">
        <v>-999</v>
      </c>
      <c r="BG1455" s="304">
        <v>-999</v>
      </c>
      <c r="BH1455" s="304">
        <v>-999</v>
      </c>
      <c r="BI1455" s="304">
        <v>-999</v>
      </c>
      <c r="BJ1455" s="304" t="s">
        <v>4954</v>
      </c>
      <c r="BK1455" s="304" t="s">
        <v>4954</v>
      </c>
      <c r="BL1455" s="304" t="s">
        <v>4954</v>
      </c>
    </row>
    <row r="1456" spans="1:64" ht="15" hidden="1" customHeight="1" x14ac:dyDescent="0.2">
      <c r="A1456" s="304" t="s">
        <v>4922</v>
      </c>
      <c r="B1456" s="304" t="s">
        <v>5984</v>
      </c>
      <c r="C1456" s="304">
        <v>1588</v>
      </c>
      <c r="D1456" s="349" t="s">
        <v>4667</v>
      </c>
      <c r="E1456" s="304" t="s">
        <v>4668</v>
      </c>
      <c r="F1456" s="304"/>
      <c r="G1456" s="324">
        <v>63.423900000000003</v>
      </c>
      <c r="H1456" s="324">
        <v>-145.76580000000001</v>
      </c>
      <c r="I1456" s="324" t="s">
        <v>214</v>
      </c>
      <c r="J1456" s="368">
        <f>P1456</f>
        <v>329.4</v>
      </c>
      <c r="K1456" s="331">
        <v>0.1</v>
      </c>
      <c r="L1456" s="304" t="str">
        <f t="shared" si="412"/>
        <v>D</v>
      </c>
      <c r="M1456" s="388">
        <v>0</v>
      </c>
      <c r="N1456" s="304"/>
      <c r="O1456" s="304">
        <v>200</v>
      </c>
      <c r="P1456" s="304">
        <v>329.4</v>
      </c>
      <c r="Q1456" s="304">
        <v>2208</v>
      </c>
      <c r="R1456" s="304" t="s">
        <v>5948</v>
      </c>
      <c r="S1456" s="304"/>
      <c r="T1456" s="304"/>
      <c r="U1456" s="304"/>
      <c r="V1456" s="304"/>
      <c r="W1456" s="310" t="s">
        <v>311</v>
      </c>
      <c r="X1456" s="304" t="s">
        <v>206</v>
      </c>
      <c r="Y1456" s="366">
        <f t="shared" si="414"/>
        <v>338.6</v>
      </c>
      <c r="Z1456" s="304"/>
      <c r="AA1456" s="304"/>
      <c r="AB1456" s="304">
        <v>-999</v>
      </c>
      <c r="AC1456" s="304">
        <v>-999</v>
      </c>
      <c r="AD1456" s="366">
        <v>-999</v>
      </c>
      <c r="AE1456" s="304">
        <v>-999</v>
      </c>
      <c r="AF1456" s="304">
        <v>-999</v>
      </c>
      <c r="AG1456" s="304"/>
      <c r="AH1456" s="304">
        <v>4.4968099999999997E-2</v>
      </c>
      <c r="AI1456" s="312"/>
      <c r="AJ1456" s="332">
        <v>470</v>
      </c>
      <c r="AK1456" s="304">
        <f t="shared" si="413"/>
        <v>425</v>
      </c>
      <c r="AL1456" s="304">
        <f>IF(AH1456&lt;=0.0022,0.2,0.43)</f>
        <v>0.43</v>
      </c>
      <c r="AM1456" s="389" t="str">
        <f t="shared" si="418"/>
        <v/>
      </c>
      <c r="AN1456" s="304"/>
      <c r="AO1456" s="304"/>
      <c r="AP1456" s="312"/>
      <c r="AQ1456" s="312"/>
      <c r="AR1456" s="312"/>
      <c r="AS1456" s="331"/>
      <c r="AT1456" s="312"/>
      <c r="AU1456" s="329">
        <f>VLOOKUP(C1456,[1]world!$A$2:$B$3555,2,FALSE)</f>
        <v>17</v>
      </c>
      <c r="AV1456" s="329"/>
      <c r="AW1456" s="304">
        <v>0.37</v>
      </c>
      <c r="AX1456" s="304">
        <v>-999</v>
      </c>
      <c r="AY1456" s="304">
        <v>-999</v>
      </c>
      <c r="AZ1456" s="304">
        <v>-999</v>
      </c>
      <c r="BA1456" s="304">
        <v>-999</v>
      </c>
      <c r="BB1456" s="304">
        <v>-999</v>
      </c>
      <c r="BC1456" s="304">
        <v>-999</v>
      </c>
      <c r="BD1456" s="304">
        <v>-999</v>
      </c>
      <c r="BE1456" s="304">
        <v>-999</v>
      </c>
      <c r="BF1456" s="304">
        <v>-999</v>
      </c>
      <c r="BG1456" s="304">
        <v>-999</v>
      </c>
      <c r="BH1456" s="304">
        <v>-999</v>
      </c>
      <c r="BI1456" s="304">
        <v>-999</v>
      </c>
      <c r="BJ1456" s="304" t="s">
        <v>4954</v>
      </c>
      <c r="BK1456" s="304" t="s">
        <v>4954</v>
      </c>
      <c r="BL1456" s="304" t="s">
        <v>4954</v>
      </c>
    </row>
    <row r="1457" spans="1:64" ht="15" hidden="1" customHeight="1" x14ac:dyDescent="0.2">
      <c r="A1457" s="304" t="s">
        <v>4922</v>
      </c>
      <c r="B1457" s="304" t="s">
        <v>5984</v>
      </c>
      <c r="C1457" s="304">
        <v>1589</v>
      </c>
      <c r="D1457" s="349" t="s">
        <v>4659</v>
      </c>
      <c r="E1457" s="304" t="s">
        <v>4660</v>
      </c>
      <c r="F1457" s="304"/>
      <c r="G1457" s="324">
        <v>62.088099999999997</v>
      </c>
      <c r="H1457" s="324">
        <v>-145.48079999999999</v>
      </c>
      <c r="I1457" s="324" t="s">
        <v>214</v>
      </c>
      <c r="J1457" s="368">
        <f>P1457</f>
        <v>376.1</v>
      </c>
      <c r="K1457" s="331">
        <v>0.1</v>
      </c>
      <c r="L1457" s="304" t="str">
        <f t="shared" si="412"/>
        <v>C</v>
      </c>
      <c r="M1457" s="388">
        <v>0</v>
      </c>
      <c r="N1457" s="304"/>
      <c r="O1457" s="309">
        <v>113.2</v>
      </c>
      <c r="P1457" s="304">
        <v>376.1</v>
      </c>
      <c r="Q1457" s="309">
        <v>2209</v>
      </c>
      <c r="R1457" s="304" t="s">
        <v>5948</v>
      </c>
      <c r="S1457" s="304"/>
      <c r="T1457" s="304"/>
      <c r="U1457" s="304"/>
      <c r="V1457" s="304"/>
      <c r="W1457" s="310" t="s">
        <v>273</v>
      </c>
      <c r="X1457" s="304" t="s">
        <v>213</v>
      </c>
      <c r="Y1457" s="366">
        <f t="shared" si="414"/>
        <v>274.5</v>
      </c>
      <c r="Z1457" s="304"/>
      <c r="AA1457" s="304"/>
      <c r="AB1457" s="304">
        <v>-999</v>
      </c>
      <c r="AC1457" s="304">
        <v>-999</v>
      </c>
      <c r="AD1457" s="366">
        <v>-999</v>
      </c>
      <c r="AE1457" s="304">
        <v>-999</v>
      </c>
      <c r="AF1457" s="304">
        <v>-999</v>
      </c>
      <c r="AG1457" s="304"/>
      <c r="AH1457" s="304">
        <v>6.10051E-2</v>
      </c>
      <c r="AI1457" s="312"/>
      <c r="AJ1457" s="332">
        <v>519</v>
      </c>
      <c r="AK1457" s="304">
        <f t="shared" si="413"/>
        <v>555</v>
      </c>
      <c r="AL1457" s="304">
        <f>IF(AH1457&lt;=0.0022,0.2,0.43)</f>
        <v>0.43</v>
      </c>
      <c r="AM1457" s="389" t="str">
        <f t="shared" si="418"/>
        <v/>
      </c>
      <c r="AN1457" s="304"/>
      <c r="AO1457" s="304"/>
      <c r="AP1457" s="312"/>
      <c r="AQ1457" s="312"/>
      <c r="AR1457" s="312"/>
      <c r="AS1457" s="331"/>
      <c r="AT1457" s="312"/>
      <c r="AU1457" s="329">
        <f>VLOOKUP(C1457,[1]world!$A$2:$B$3555,2,FALSE)</f>
        <v>17</v>
      </c>
      <c r="AV1457" s="329"/>
      <c r="AW1457" s="304">
        <v>0.37</v>
      </c>
      <c r="AX1457" s="304">
        <v>-999</v>
      </c>
      <c r="AY1457" s="304">
        <v>-999</v>
      </c>
      <c r="AZ1457" s="304">
        <v>-999</v>
      </c>
      <c r="BA1457" s="304">
        <v>-999</v>
      </c>
      <c r="BB1457" s="304">
        <v>-999</v>
      </c>
      <c r="BC1457" s="304">
        <v>-999</v>
      </c>
      <c r="BD1457" s="304">
        <v>-999</v>
      </c>
      <c r="BE1457" s="304">
        <v>-999</v>
      </c>
      <c r="BF1457" s="304">
        <v>-999</v>
      </c>
      <c r="BG1457" s="304">
        <v>-999</v>
      </c>
      <c r="BH1457" s="304">
        <v>-999</v>
      </c>
      <c r="BI1457" s="304">
        <v>-999</v>
      </c>
      <c r="BJ1457" s="304" t="s">
        <v>4954</v>
      </c>
      <c r="BK1457" s="304" t="s">
        <v>4954</v>
      </c>
      <c r="BL1457" s="304" t="s">
        <v>4954</v>
      </c>
    </row>
    <row r="1458" spans="1:64" ht="15" hidden="1" customHeight="1" x14ac:dyDescent="0.2">
      <c r="A1458" s="304" t="s">
        <v>4922</v>
      </c>
      <c r="B1458" s="304" t="s">
        <v>5984</v>
      </c>
      <c r="C1458" s="304">
        <v>1590</v>
      </c>
      <c r="D1458" s="349" t="s">
        <v>4655</v>
      </c>
      <c r="E1458" s="304" t="s">
        <v>4656</v>
      </c>
      <c r="F1458" s="304"/>
      <c r="G1458" s="324">
        <v>61.4758</v>
      </c>
      <c r="H1458" s="324">
        <v>-145.14359999999999</v>
      </c>
      <c r="I1458" s="324" t="s">
        <v>214</v>
      </c>
      <c r="J1458" s="368">
        <f>GEOMEAN(Y1458,AV1458)</f>
        <v>338.6</v>
      </c>
      <c r="K1458" s="331">
        <f>GEOMEAN(AA1458,AW1458)</f>
        <v>0.36496575181789315</v>
      </c>
      <c r="L1458" s="304" t="str">
        <f t="shared" si="412"/>
        <v>D</v>
      </c>
      <c r="M1458" s="388" t="s">
        <v>6094</v>
      </c>
      <c r="N1458" s="304"/>
      <c r="O1458" s="310"/>
      <c r="P1458" s="304"/>
      <c r="Q1458" s="310"/>
      <c r="R1458" s="304"/>
      <c r="S1458" s="304"/>
      <c r="T1458" s="304"/>
      <c r="U1458" s="304"/>
      <c r="V1458" s="304"/>
      <c r="W1458" s="310" t="s">
        <v>401</v>
      </c>
      <c r="X1458" s="304" t="s">
        <v>206</v>
      </c>
      <c r="Y1458" s="366">
        <f t="shared" si="414"/>
        <v>338.6</v>
      </c>
      <c r="Z1458" s="304"/>
      <c r="AA1458" s="331">
        <v>0.36</v>
      </c>
      <c r="AB1458" s="304">
        <v>-999</v>
      </c>
      <c r="AC1458" s="304">
        <v>-999</v>
      </c>
      <c r="AD1458" s="366">
        <v>-999</v>
      </c>
      <c r="AE1458" s="304">
        <v>-999</v>
      </c>
      <c r="AF1458" s="304">
        <v>-999</v>
      </c>
      <c r="AG1458" s="304"/>
      <c r="AH1458" s="304"/>
      <c r="AI1458" s="312"/>
      <c r="AJ1458" s="332"/>
      <c r="AK1458" s="304">
        <f t="shared" si="413"/>
        <v>180</v>
      </c>
      <c r="AL1458" s="304"/>
      <c r="AM1458" s="389" t="str">
        <f t="shared" si="418"/>
        <v/>
      </c>
      <c r="AN1458" s="304"/>
      <c r="AO1458" s="304"/>
      <c r="AP1458" s="312"/>
      <c r="AQ1458" s="312"/>
      <c r="AR1458" s="312"/>
      <c r="AS1458" s="331"/>
      <c r="AT1458" s="312"/>
      <c r="AU1458" s="329">
        <f>VLOOKUP(C1458,[1]world!$A$2:$B$3555,2,FALSE)</f>
        <v>17</v>
      </c>
      <c r="AV1458" s="329"/>
      <c r="AW1458" s="304">
        <v>0.37</v>
      </c>
      <c r="AX1458" s="304">
        <v>-999</v>
      </c>
      <c r="AY1458" s="304">
        <v>-999</v>
      </c>
      <c r="AZ1458" s="304">
        <v>-999</v>
      </c>
      <c r="BA1458" s="304">
        <v>-999</v>
      </c>
      <c r="BB1458" s="304">
        <v>-999</v>
      </c>
      <c r="BC1458" s="304">
        <v>-999</v>
      </c>
      <c r="BD1458" s="304">
        <v>-999</v>
      </c>
      <c r="BE1458" s="304">
        <v>-999</v>
      </c>
      <c r="BF1458" s="304">
        <v>-999</v>
      </c>
      <c r="BG1458" s="304">
        <v>-999</v>
      </c>
      <c r="BH1458" s="304">
        <v>-999</v>
      </c>
      <c r="BI1458" s="304">
        <v>-999</v>
      </c>
      <c r="BJ1458" s="304" t="s">
        <v>4954</v>
      </c>
      <c r="BK1458" s="304" t="s">
        <v>4954</v>
      </c>
      <c r="BL1458" s="304" t="s">
        <v>4954</v>
      </c>
    </row>
    <row r="1459" spans="1:64" ht="15" hidden="1" customHeight="1" x14ac:dyDescent="0.2">
      <c r="A1459" s="304" t="s">
        <v>4922</v>
      </c>
      <c r="B1459" s="304" t="s">
        <v>5984</v>
      </c>
      <c r="C1459" s="304">
        <v>1591</v>
      </c>
      <c r="D1459" s="349" t="s">
        <v>4665</v>
      </c>
      <c r="E1459" s="304" t="s">
        <v>4666</v>
      </c>
      <c r="F1459" s="304"/>
      <c r="G1459" s="324">
        <v>63.395299999999999</v>
      </c>
      <c r="H1459" s="324">
        <v>-148.64680000000001</v>
      </c>
      <c r="I1459" s="324" t="s">
        <v>214</v>
      </c>
      <c r="J1459" s="368">
        <v>341.56</v>
      </c>
      <c r="K1459" s="331">
        <f>IF(L1459="B",0.5,IF(L1459="C",0.4,IF(L1459="D",0.35,"NA")))</f>
        <v>0.35</v>
      </c>
      <c r="L1459" s="304" t="str">
        <f t="shared" si="412"/>
        <v>D</v>
      </c>
      <c r="M1459" s="388">
        <v>5</v>
      </c>
      <c r="N1459" s="304"/>
      <c r="O1459" s="310"/>
      <c r="P1459" s="304"/>
      <c r="Q1459" s="310"/>
      <c r="R1459" s="304"/>
      <c r="S1459" s="304"/>
      <c r="T1459" s="304"/>
      <c r="U1459" s="304"/>
      <c r="V1459" s="304"/>
      <c r="W1459" s="310" t="s">
        <v>225</v>
      </c>
      <c r="X1459" s="304" t="s">
        <v>213</v>
      </c>
      <c r="Y1459" s="366">
        <f t="shared" si="414"/>
        <v>274.5</v>
      </c>
      <c r="Z1459" s="304"/>
      <c r="AA1459" s="304"/>
      <c r="AB1459" s="304">
        <v>-999</v>
      </c>
      <c r="AC1459" s="304">
        <v>-999</v>
      </c>
      <c r="AD1459" s="366">
        <v>-999</v>
      </c>
      <c r="AE1459" s="304">
        <v>-999</v>
      </c>
      <c r="AF1459" s="304">
        <v>-999</v>
      </c>
      <c r="AG1459" s="304"/>
      <c r="AH1459" s="304">
        <v>2.03143E-2</v>
      </c>
      <c r="AI1459" s="312"/>
      <c r="AJ1459" s="332">
        <v>369</v>
      </c>
      <c r="AK1459" s="304">
        <f t="shared" si="413"/>
        <v>425</v>
      </c>
      <c r="AL1459" s="304"/>
      <c r="AM1459" s="389" t="str">
        <f t="shared" si="418"/>
        <v/>
      </c>
      <c r="AN1459" s="304"/>
      <c r="AO1459" s="304"/>
      <c r="AP1459" s="312"/>
      <c r="AQ1459" s="312"/>
      <c r="AR1459" s="312"/>
      <c r="AS1459" s="331"/>
      <c r="AT1459" s="312"/>
      <c r="AU1459" s="329">
        <f>VLOOKUP(C1459,[1]world!$A$2:$B$3555,2,FALSE)</f>
        <v>17</v>
      </c>
      <c r="AV1459" s="329"/>
      <c r="AW1459" s="304"/>
      <c r="AX1459" s="304">
        <v>-999</v>
      </c>
      <c r="AY1459" s="304">
        <v>-999</v>
      </c>
      <c r="AZ1459" s="304">
        <v>-999</v>
      </c>
      <c r="BA1459" s="304">
        <v>-999</v>
      </c>
      <c r="BB1459" s="304">
        <v>-999</v>
      </c>
      <c r="BC1459" s="304">
        <v>-999</v>
      </c>
      <c r="BD1459" s="304">
        <v>-999</v>
      </c>
      <c r="BE1459" s="304">
        <v>-999</v>
      </c>
      <c r="BF1459" s="304">
        <v>-999</v>
      </c>
      <c r="BG1459" s="304">
        <v>-999</v>
      </c>
      <c r="BH1459" s="304">
        <v>-999</v>
      </c>
      <c r="BI1459" s="304">
        <v>-999</v>
      </c>
      <c r="BJ1459" s="304" t="s">
        <v>4954</v>
      </c>
      <c r="BK1459" s="304" t="s">
        <v>4954</v>
      </c>
      <c r="BL1459" s="304" t="s">
        <v>4954</v>
      </c>
    </row>
    <row r="1460" spans="1:64" ht="15" hidden="1" customHeight="1" x14ac:dyDescent="0.2">
      <c r="A1460" s="304" t="s">
        <v>4922</v>
      </c>
      <c r="B1460" s="304" t="s">
        <v>5965</v>
      </c>
      <c r="C1460" s="304">
        <v>1592</v>
      </c>
      <c r="D1460" s="349" t="s">
        <v>2741</v>
      </c>
      <c r="E1460" s="309">
        <v>-999</v>
      </c>
      <c r="F1460" s="309"/>
      <c r="G1460" s="324">
        <v>34.8294</v>
      </c>
      <c r="H1460" s="324">
        <v>-116.33499999999999</v>
      </c>
      <c r="I1460" s="324" t="s">
        <v>214</v>
      </c>
      <c r="J1460" s="368">
        <f>P1460</f>
        <v>726</v>
      </c>
      <c r="K1460" s="331">
        <v>0.1</v>
      </c>
      <c r="L1460" s="304" t="str">
        <f t="shared" si="412"/>
        <v>C</v>
      </c>
      <c r="M1460" s="388">
        <v>0</v>
      </c>
      <c r="N1460" s="304"/>
      <c r="O1460" s="304">
        <f>VLOOKUP($C1460,SMM_Vol1!$B$271:$F$306,3,FALSE)</f>
        <v>30</v>
      </c>
      <c r="P1460" s="304">
        <f>VLOOKUP($C1460,SMM_Vol1!$B$271:$F$306,4,FALSE)</f>
        <v>726</v>
      </c>
      <c r="Q1460" s="309"/>
      <c r="R1460" s="304" t="str">
        <f>VLOOKUP($C1460,SMM_Vol1!$B$271:$F$306,5,FALSE)</f>
        <v>Yong et al. (2012)</v>
      </c>
      <c r="S1460" s="304"/>
      <c r="T1460" s="304"/>
      <c r="U1460" s="304"/>
      <c r="V1460" s="304"/>
      <c r="W1460" s="343" t="s">
        <v>1609</v>
      </c>
      <c r="X1460" s="304" t="s">
        <v>232</v>
      </c>
      <c r="Y1460" s="366">
        <f t="shared" si="414"/>
        <v>506.6</v>
      </c>
      <c r="Z1460" s="304">
        <v>0.4</v>
      </c>
      <c r="AA1460" s="304"/>
      <c r="AB1460" s="304">
        <v>-999</v>
      </c>
      <c r="AC1460" s="304">
        <v>-999</v>
      </c>
      <c r="AD1460" s="366">
        <v>-999</v>
      </c>
      <c r="AE1460" s="304">
        <v>-999</v>
      </c>
      <c r="AF1460" s="304">
        <v>-999</v>
      </c>
      <c r="AG1460" s="304"/>
      <c r="AH1460" s="304">
        <v>9.9661899999999998E-2</v>
      </c>
      <c r="AI1460" s="312"/>
      <c r="AJ1460" s="332">
        <v>619</v>
      </c>
      <c r="AK1460" s="304">
        <f t="shared" si="413"/>
        <v>555</v>
      </c>
      <c r="AL1460" s="304">
        <f>IF(AH1460&lt;=0.0022,0.2,0.43)</f>
        <v>0.43</v>
      </c>
      <c r="AM1460" s="389">
        <f t="shared" si="418"/>
        <v>748</v>
      </c>
      <c r="AN1460" s="304">
        <v>0.4</v>
      </c>
      <c r="AO1460" s="304"/>
      <c r="AP1460" s="312" t="s">
        <v>6114</v>
      </c>
      <c r="AQ1460" s="312"/>
      <c r="AR1460" s="312">
        <v>748</v>
      </c>
      <c r="AS1460" s="331">
        <v>684.93499999999995</v>
      </c>
      <c r="AT1460" s="312"/>
      <c r="AU1460" s="329">
        <f>VLOOKUP(C1460,[1]world!$A$2:$B$3555,2,FALSE)</f>
        <v>4</v>
      </c>
      <c r="AV1460" s="329">
        <v>459</v>
      </c>
      <c r="AW1460" s="304">
        <v>0.37</v>
      </c>
      <c r="AX1460" s="304">
        <v>40</v>
      </c>
      <c r="AY1460" s="304">
        <v>-999</v>
      </c>
      <c r="AZ1460" s="304">
        <v>260</v>
      </c>
      <c r="BA1460" s="304">
        <v>-999</v>
      </c>
      <c r="BB1460" s="304">
        <v>-999</v>
      </c>
      <c r="BC1460" s="304">
        <v>-999</v>
      </c>
      <c r="BD1460" s="304">
        <v>-999</v>
      </c>
      <c r="BE1460" s="304">
        <v>-999</v>
      </c>
      <c r="BF1460" s="304">
        <v>-999</v>
      </c>
      <c r="BG1460" s="304">
        <v>-999</v>
      </c>
      <c r="BH1460" s="304">
        <v>-999</v>
      </c>
      <c r="BI1460" s="304">
        <v>-999</v>
      </c>
      <c r="BJ1460" s="304">
        <v>4</v>
      </c>
      <c r="BK1460" s="304" t="s">
        <v>4954</v>
      </c>
      <c r="BL1460" s="304">
        <v>4</v>
      </c>
    </row>
    <row r="1461" spans="1:64" ht="15" hidden="1" customHeight="1" x14ac:dyDescent="0.2">
      <c r="A1461" s="304" t="s">
        <v>4922</v>
      </c>
      <c r="B1461" s="304" t="s">
        <v>5965</v>
      </c>
      <c r="C1461" s="304">
        <v>1593</v>
      </c>
      <c r="D1461" s="349" t="s">
        <v>3490</v>
      </c>
      <c r="E1461" s="309">
        <v>1210</v>
      </c>
      <c r="F1461" s="309"/>
      <c r="G1461" s="324">
        <v>36.573</v>
      </c>
      <c r="H1461" s="324">
        <v>-121.184</v>
      </c>
      <c r="I1461" s="324" t="s">
        <v>232</v>
      </c>
      <c r="J1461" s="368">
        <f>EXP(0.35*LN(AM1461)+0.24*LN(Y1461)+0.2*LN(AJ1461)+0.21*LN(AV1461))</f>
        <v>450.77237413930419</v>
      </c>
      <c r="K1461" s="331">
        <f>SQRT(0.35*AN1461^2+0.24*Z1461^2+0.2*AL1461^2+0.21*AW1461^2)</f>
        <v>0.33046028505707004</v>
      </c>
      <c r="L1461" s="304" t="str">
        <f t="shared" si="412"/>
        <v>C</v>
      </c>
      <c r="M1461" s="388" t="s">
        <v>6092</v>
      </c>
      <c r="N1461" s="304"/>
      <c r="O1461" s="310"/>
      <c r="P1461" s="304"/>
      <c r="Q1461" s="310"/>
      <c r="R1461" s="304"/>
      <c r="S1461" s="304"/>
      <c r="T1461" s="304"/>
      <c r="U1461" s="304"/>
      <c r="V1461" s="304"/>
      <c r="W1461" s="304" t="s">
        <v>583</v>
      </c>
      <c r="X1461" s="304" t="s">
        <v>205</v>
      </c>
      <c r="Y1461" s="366">
        <f t="shared" si="414"/>
        <v>424.8</v>
      </c>
      <c r="Z1461" s="304">
        <v>0.3</v>
      </c>
      <c r="AA1461" s="304"/>
      <c r="AB1461" s="304">
        <v>-999</v>
      </c>
      <c r="AC1461" s="304">
        <v>-999</v>
      </c>
      <c r="AD1461" s="366">
        <v>-999</v>
      </c>
      <c r="AE1461" s="304">
        <v>-999</v>
      </c>
      <c r="AF1461" s="304">
        <v>-999</v>
      </c>
      <c r="AG1461" s="304"/>
      <c r="AH1461" s="304">
        <v>9.4480999999999996E-2</v>
      </c>
      <c r="AI1461" s="385">
        <v>0.25278</v>
      </c>
      <c r="AJ1461" s="332">
        <v>606</v>
      </c>
      <c r="AK1461" s="304">
        <f t="shared" si="413"/>
        <v>555</v>
      </c>
      <c r="AL1461" s="363">
        <v>0.43</v>
      </c>
      <c r="AM1461" s="389">
        <f t="shared" si="418"/>
        <v>353</v>
      </c>
      <c r="AN1461" s="363">
        <v>0.25</v>
      </c>
      <c r="AO1461" s="304"/>
      <c r="AP1461" s="312" t="s">
        <v>4980</v>
      </c>
      <c r="AQ1461" s="312"/>
      <c r="AR1461" s="312">
        <v>349</v>
      </c>
      <c r="AS1461" s="331">
        <v>338.53899999999999</v>
      </c>
      <c r="AT1461" s="312">
        <v>353</v>
      </c>
      <c r="AU1461" s="329">
        <f>VLOOKUP(C1461,[1]world!$A$2:$B$3555,2,FALSE)</f>
        <v>3</v>
      </c>
      <c r="AV1461" s="329">
        <v>547</v>
      </c>
      <c r="AW1461" s="304">
        <v>0.37</v>
      </c>
      <c r="AX1461" s="304">
        <v>-999</v>
      </c>
      <c r="AY1461" s="304">
        <v>-999</v>
      </c>
      <c r="AZ1461" s="304">
        <v>-999</v>
      </c>
      <c r="BA1461" s="304">
        <v>-999</v>
      </c>
      <c r="BB1461" s="304">
        <v>-999</v>
      </c>
      <c r="BC1461" s="304">
        <v>-999</v>
      </c>
      <c r="BD1461" s="304">
        <v>-999</v>
      </c>
      <c r="BE1461" s="304">
        <v>-999</v>
      </c>
      <c r="BF1461" s="304">
        <v>-999</v>
      </c>
      <c r="BG1461" s="304">
        <v>-999</v>
      </c>
      <c r="BH1461" s="304">
        <v>-999</v>
      </c>
      <c r="BI1461" s="304">
        <v>-999</v>
      </c>
      <c r="BJ1461" s="304" t="s">
        <v>4954</v>
      </c>
      <c r="BK1461" s="304" t="s">
        <v>4954</v>
      </c>
      <c r="BL1461" s="304" t="s">
        <v>4954</v>
      </c>
    </row>
    <row r="1462" spans="1:64" ht="15" hidden="1" customHeight="1" x14ac:dyDescent="0.2">
      <c r="A1462" s="304" t="s">
        <v>4922</v>
      </c>
      <c r="B1462" s="304" t="s">
        <v>5965</v>
      </c>
      <c r="C1462" s="304">
        <v>1594</v>
      </c>
      <c r="D1462" s="349" t="s">
        <v>3494</v>
      </c>
      <c r="E1462" s="309">
        <v>1211</v>
      </c>
      <c r="F1462" s="309"/>
      <c r="G1462" s="324">
        <v>36.590000000000003</v>
      </c>
      <c r="H1462" s="324">
        <v>-121.19</v>
      </c>
      <c r="I1462" s="324" t="s">
        <v>232</v>
      </c>
      <c r="J1462" s="368">
        <f>P1462</f>
        <v>425.11</v>
      </c>
      <c r="K1462" s="331">
        <v>0.1</v>
      </c>
      <c r="L1462" s="304" t="str">
        <f t="shared" si="412"/>
        <v>C</v>
      </c>
      <c r="M1462" s="388">
        <v>0</v>
      </c>
      <c r="N1462" s="304"/>
      <c r="O1462" s="309">
        <v>103.7</v>
      </c>
      <c r="P1462" s="304">
        <v>425.11</v>
      </c>
      <c r="Q1462" s="309">
        <v>483</v>
      </c>
      <c r="R1462" s="304" t="s">
        <v>5948</v>
      </c>
      <c r="S1462" s="304"/>
      <c r="T1462" s="304"/>
      <c r="U1462" s="304"/>
      <c r="V1462" s="304"/>
      <c r="W1462" s="304" t="s">
        <v>246</v>
      </c>
      <c r="X1462" s="304" t="s">
        <v>205</v>
      </c>
      <c r="Y1462" s="366">
        <f t="shared" si="414"/>
        <v>424.8</v>
      </c>
      <c r="Z1462" s="304">
        <v>0.3</v>
      </c>
      <c r="AA1462" s="304"/>
      <c r="AB1462" s="304">
        <v>-999</v>
      </c>
      <c r="AC1462" s="304">
        <v>-999</v>
      </c>
      <c r="AD1462" s="366">
        <v>-999</v>
      </c>
      <c r="AE1462" s="304">
        <v>-999</v>
      </c>
      <c r="AF1462" s="304">
        <v>-999</v>
      </c>
      <c r="AG1462" s="304"/>
      <c r="AH1462" s="304">
        <v>7.0201299999999994E-2</v>
      </c>
      <c r="AI1462" s="312"/>
      <c r="AJ1462" s="332">
        <v>543</v>
      </c>
      <c r="AK1462" s="304">
        <f t="shared" si="413"/>
        <v>555</v>
      </c>
      <c r="AL1462" s="304">
        <f>IF(AH1462&lt;=0.0022,0.2,0.43)</f>
        <v>0.43</v>
      </c>
      <c r="AM1462" s="389">
        <f t="shared" si="418"/>
        <v>455</v>
      </c>
      <c r="AN1462" s="304"/>
      <c r="AO1462" s="304"/>
      <c r="AP1462" s="312" t="s">
        <v>2138</v>
      </c>
      <c r="AQ1462" s="312"/>
      <c r="AR1462" s="312">
        <v>455</v>
      </c>
      <c r="AS1462" s="331">
        <v>438.339</v>
      </c>
      <c r="AT1462" s="312"/>
      <c r="AU1462" s="329">
        <f>VLOOKUP(C1462,[1]world!$A$2:$B$3555,2,FALSE)</f>
        <v>7</v>
      </c>
      <c r="AV1462" s="329">
        <v>388</v>
      </c>
      <c r="AW1462" s="304">
        <v>0.37</v>
      </c>
      <c r="AX1462" s="304">
        <v>-999</v>
      </c>
      <c r="AY1462" s="304">
        <v>-999</v>
      </c>
      <c r="AZ1462" s="304">
        <v>-999</v>
      </c>
      <c r="BA1462" s="304">
        <v>-999</v>
      </c>
      <c r="BB1462" s="304">
        <v>-999</v>
      </c>
      <c r="BC1462" s="304">
        <v>-999</v>
      </c>
      <c r="BD1462" s="304">
        <v>-999</v>
      </c>
      <c r="BE1462" s="304">
        <v>-999</v>
      </c>
      <c r="BF1462" s="304">
        <v>-999</v>
      </c>
      <c r="BG1462" s="304">
        <v>-999</v>
      </c>
      <c r="BH1462" s="304">
        <v>-999</v>
      </c>
      <c r="BI1462" s="304">
        <v>-999</v>
      </c>
      <c r="BJ1462" s="304" t="s">
        <v>4954</v>
      </c>
      <c r="BK1462" s="304" t="s">
        <v>4954</v>
      </c>
      <c r="BL1462" s="304" t="s">
        <v>4954</v>
      </c>
    </row>
    <row r="1463" spans="1:64" ht="15" hidden="1" customHeight="1" x14ac:dyDescent="0.2">
      <c r="A1463" s="304" t="s">
        <v>4922</v>
      </c>
      <c r="B1463" s="304" t="s">
        <v>5965</v>
      </c>
      <c r="C1463" s="304">
        <v>1595</v>
      </c>
      <c r="D1463" s="349" t="s">
        <v>3503</v>
      </c>
      <c r="E1463" s="309">
        <v>1343</v>
      </c>
      <c r="F1463" s="309"/>
      <c r="G1463" s="324">
        <v>36.636000000000003</v>
      </c>
      <c r="H1463" s="324">
        <v>-121.23399999999999</v>
      </c>
      <c r="I1463" s="324" t="s">
        <v>214</v>
      </c>
      <c r="J1463" s="368">
        <f>EXP(0.35*LN(AM1463)+0.24*LN(Y1463)+0.2*LN(AJ1463)+0.21*LN(AV1463))</f>
        <v>392.49844689056954</v>
      </c>
      <c r="K1463" s="331">
        <f>SQRT(0.35*AN1463^2+0.24*Z1463^2+0.2*AL1463^2+0.21*AW1463^2)</f>
        <v>0.33046028505707004</v>
      </c>
      <c r="L1463" s="304" t="str">
        <f t="shared" si="412"/>
        <v>C</v>
      </c>
      <c r="M1463" s="388" t="s">
        <v>6092</v>
      </c>
      <c r="N1463" s="304"/>
      <c r="O1463" s="310"/>
      <c r="P1463" s="304"/>
      <c r="Q1463" s="310"/>
      <c r="R1463" s="304"/>
      <c r="S1463" s="304"/>
      <c r="T1463" s="304"/>
      <c r="U1463" s="304"/>
      <c r="V1463" s="304"/>
      <c r="W1463" s="304" t="s">
        <v>2600</v>
      </c>
      <c r="X1463" s="304" t="s">
        <v>205</v>
      </c>
      <c r="Y1463" s="366">
        <f t="shared" si="414"/>
        <v>424.8</v>
      </c>
      <c r="Z1463" s="304">
        <v>0.3</v>
      </c>
      <c r="AA1463" s="304"/>
      <c r="AB1463" s="304">
        <v>-999</v>
      </c>
      <c r="AC1463" s="304">
        <v>-999</v>
      </c>
      <c r="AD1463" s="366">
        <v>-999</v>
      </c>
      <c r="AE1463" s="304">
        <v>-999</v>
      </c>
      <c r="AF1463" s="304">
        <v>-999</v>
      </c>
      <c r="AG1463" s="304"/>
      <c r="AH1463" s="304">
        <v>3.6441399999999999E-2</v>
      </c>
      <c r="AI1463" s="385">
        <v>6.4278500000000002E-2</v>
      </c>
      <c r="AJ1463" s="332">
        <v>435</v>
      </c>
      <c r="AK1463" s="304">
        <f t="shared" si="413"/>
        <v>425</v>
      </c>
      <c r="AL1463" s="363">
        <v>0.43</v>
      </c>
      <c r="AM1463" s="389">
        <f t="shared" si="418"/>
        <v>353</v>
      </c>
      <c r="AN1463" s="363">
        <v>0.25</v>
      </c>
      <c r="AO1463" s="304"/>
      <c r="AP1463" s="312" t="s">
        <v>4980</v>
      </c>
      <c r="AQ1463" s="312"/>
      <c r="AR1463" s="312">
        <v>349</v>
      </c>
      <c r="AS1463" s="331">
        <v>477.65199999999999</v>
      </c>
      <c r="AT1463" s="312">
        <v>353</v>
      </c>
      <c r="AU1463" s="329">
        <f>VLOOKUP(C1463,[1]world!$A$2:$B$3555,2,FALSE)</f>
        <v>7</v>
      </c>
      <c r="AV1463" s="329">
        <v>388</v>
      </c>
      <c r="AW1463" s="304">
        <v>0.37</v>
      </c>
      <c r="AX1463" s="304">
        <v>-999</v>
      </c>
      <c r="AY1463" s="304">
        <v>-999</v>
      </c>
      <c r="AZ1463" s="304">
        <v>-999</v>
      </c>
      <c r="BA1463" s="304">
        <v>-999</v>
      </c>
      <c r="BB1463" s="304">
        <v>-999</v>
      </c>
      <c r="BC1463" s="304">
        <v>-999</v>
      </c>
      <c r="BD1463" s="304">
        <v>-999</v>
      </c>
      <c r="BE1463" s="304">
        <v>-999</v>
      </c>
      <c r="BF1463" s="304">
        <v>-999</v>
      </c>
      <c r="BG1463" s="304">
        <v>-999</v>
      </c>
      <c r="BH1463" s="304">
        <v>-999</v>
      </c>
      <c r="BI1463" s="304">
        <v>-999</v>
      </c>
      <c r="BJ1463" s="304" t="s">
        <v>4954</v>
      </c>
      <c r="BK1463" s="304" t="s">
        <v>4954</v>
      </c>
      <c r="BL1463" s="304" t="s">
        <v>4954</v>
      </c>
    </row>
    <row r="1464" spans="1:64" ht="15" hidden="1" customHeight="1" x14ac:dyDescent="0.2">
      <c r="A1464" s="304" t="s">
        <v>4922</v>
      </c>
      <c r="B1464" s="304" t="s">
        <v>5965</v>
      </c>
      <c r="C1464" s="304">
        <v>1596</v>
      </c>
      <c r="D1464" s="349" t="s">
        <v>3474</v>
      </c>
      <c r="E1464" s="309">
        <v>1479</v>
      </c>
      <c r="F1464" s="309"/>
      <c r="G1464" s="324">
        <v>36.531999999999996</v>
      </c>
      <c r="H1464" s="324">
        <v>-121.143</v>
      </c>
      <c r="I1464" s="324" t="s">
        <v>232</v>
      </c>
      <c r="J1464" s="368">
        <f>P1464</f>
        <v>304.08</v>
      </c>
      <c r="K1464" s="331">
        <v>0.1</v>
      </c>
      <c r="L1464" s="304" t="str">
        <f t="shared" si="412"/>
        <v>D</v>
      </c>
      <c r="M1464" s="388">
        <v>0</v>
      </c>
      <c r="N1464" s="304"/>
      <c r="O1464" s="309">
        <v>45</v>
      </c>
      <c r="P1464" s="304">
        <v>304.08</v>
      </c>
      <c r="Q1464" s="309">
        <v>2067</v>
      </c>
      <c r="R1464" s="304" t="s">
        <v>5948</v>
      </c>
      <c r="S1464" s="304"/>
      <c r="T1464" s="304"/>
      <c r="U1464" s="304"/>
      <c r="V1464" s="304"/>
      <c r="W1464" s="304" t="s">
        <v>583</v>
      </c>
      <c r="X1464" s="304" t="s">
        <v>205</v>
      </c>
      <c r="Y1464" s="366">
        <f t="shared" si="414"/>
        <v>424.8</v>
      </c>
      <c r="Z1464" s="304">
        <v>0.3</v>
      </c>
      <c r="AA1464" s="304"/>
      <c r="AB1464" s="304">
        <v>-999</v>
      </c>
      <c r="AC1464" s="304">
        <v>-999</v>
      </c>
      <c r="AD1464" s="366">
        <v>-999</v>
      </c>
      <c r="AE1464" s="304">
        <v>-999</v>
      </c>
      <c r="AF1464" s="304">
        <v>-999</v>
      </c>
      <c r="AG1464" s="304"/>
      <c r="AH1464" s="304">
        <v>7.2695800000000005E-2</v>
      </c>
      <c r="AI1464" s="385">
        <v>0.10408200000000001</v>
      </c>
      <c r="AJ1464" s="332">
        <v>549</v>
      </c>
      <c r="AK1464" s="304">
        <f t="shared" si="413"/>
        <v>555</v>
      </c>
      <c r="AL1464" s="363">
        <f>IF(OR(AH1464&lt;=0.0022,AI1464&lt;=0.0022),0.2,0.43)</f>
        <v>0.43</v>
      </c>
      <c r="AM1464" s="389">
        <f t="shared" si="418"/>
        <v>353</v>
      </c>
      <c r="AN1464" s="363">
        <v>0.25</v>
      </c>
      <c r="AO1464" s="304"/>
      <c r="AP1464" s="312" t="s">
        <v>4980</v>
      </c>
      <c r="AQ1464" s="312"/>
      <c r="AR1464" s="312">
        <v>349</v>
      </c>
      <c r="AS1464" s="331">
        <v>338.53899999999999</v>
      </c>
      <c r="AT1464" s="312">
        <v>353</v>
      </c>
      <c r="AU1464" s="329">
        <f>VLOOKUP(C1464,[1]world!$A$2:$B$3555,2,FALSE)</f>
        <v>1</v>
      </c>
      <c r="AV1464" s="329">
        <v>519</v>
      </c>
      <c r="AW1464" s="304">
        <v>0.37</v>
      </c>
      <c r="AX1464" s="304">
        <v>-999</v>
      </c>
      <c r="AY1464" s="304">
        <v>-999</v>
      </c>
      <c r="AZ1464" s="304">
        <v>-999</v>
      </c>
      <c r="BA1464" s="304">
        <v>-999</v>
      </c>
      <c r="BB1464" s="304">
        <v>-999</v>
      </c>
      <c r="BC1464" s="304">
        <v>-999</v>
      </c>
      <c r="BD1464" s="304">
        <v>-999</v>
      </c>
      <c r="BE1464" s="304">
        <v>-999</v>
      </c>
      <c r="BF1464" s="304">
        <v>-999</v>
      </c>
      <c r="BG1464" s="304">
        <v>-999</v>
      </c>
      <c r="BH1464" s="304">
        <v>-999</v>
      </c>
      <c r="BI1464" s="304">
        <v>-999</v>
      </c>
      <c r="BJ1464" s="304" t="s">
        <v>4954</v>
      </c>
      <c r="BK1464" s="304" t="s">
        <v>4954</v>
      </c>
      <c r="BL1464" s="304" t="s">
        <v>4954</v>
      </c>
    </row>
    <row r="1465" spans="1:64" ht="15" hidden="1" customHeight="1" x14ac:dyDescent="0.2">
      <c r="A1465" s="304" t="s">
        <v>4922</v>
      </c>
      <c r="B1465" s="304" t="s">
        <v>5965</v>
      </c>
      <c r="C1465" s="304">
        <v>1597</v>
      </c>
      <c r="D1465" s="349" t="s">
        <v>3511</v>
      </c>
      <c r="E1465" s="309">
        <v>1481</v>
      </c>
      <c r="F1465" s="309"/>
      <c r="G1465" s="324">
        <v>36.658000000000001</v>
      </c>
      <c r="H1465" s="324">
        <v>-121.249</v>
      </c>
      <c r="I1465" s="324" t="s">
        <v>232</v>
      </c>
      <c r="J1465" s="368">
        <f>P1465</f>
        <v>331.21</v>
      </c>
      <c r="K1465" s="331">
        <v>0.1</v>
      </c>
      <c r="L1465" s="304" t="str">
        <f t="shared" si="412"/>
        <v>D</v>
      </c>
      <c r="M1465" s="388">
        <v>0</v>
      </c>
      <c r="N1465" s="304"/>
      <c r="O1465" s="309">
        <v>60</v>
      </c>
      <c r="P1465" s="304">
        <v>331.21</v>
      </c>
      <c r="Q1465" s="309">
        <v>2065</v>
      </c>
      <c r="R1465" s="304" t="s">
        <v>5948</v>
      </c>
      <c r="S1465" s="304"/>
      <c r="T1465" s="304"/>
      <c r="U1465" s="304"/>
      <c r="V1465" s="304"/>
      <c r="W1465" s="304" t="s">
        <v>1718</v>
      </c>
      <c r="X1465" s="304" t="s">
        <v>206</v>
      </c>
      <c r="Y1465" s="366">
        <f t="shared" si="414"/>
        <v>338.6</v>
      </c>
      <c r="Z1465" s="304">
        <v>0.3</v>
      </c>
      <c r="AA1465" s="304"/>
      <c r="AB1465" s="304">
        <v>-999</v>
      </c>
      <c r="AC1465" s="304">
        <v>-999</v>
      </c>
      <c r="AD1465" s="366">
        <v>-999</v>
      </c>
      <c r="AE1465" s="304">
        <v>-999</v>
      </c>
      <c r="AF1465" s="304">
        <v>-999</v>
      </c>
      <c r="AG1465" s="304"/>
      <c r="AH1465" s="304">
        <v>7.5651099999999999E-3</v>
      </c>
      <c r="AI1465" s="385">
        <v>5.5419700000000002E-2</v>
      </c>
      <c r="AJ1465" s="332">
        <v>278</v>
      </c>
      <c r="AK1465" s="304">
        <f t="shared" si="413"/>
        <v>270</v>
      </c>
      <c r="AL1465" s="363">
        <f>IF(AND(AH1465&lt;=0.0022,AI1465&lt;=0.0022),0.2,0.43)</f>
        <v>0.43</v>
      </c>
      <c r="AM1465" s="389">
        <f t="shared" si="418"/>
        <v>353</v>
      </c>
      <c r="AN1465" s="363">
        <v>0.25</v>
      </c>
      <c r="AO1465" s="304"/>
      <c r="AP1465" s="312" t="s">
        <v>4980</v>
      </c>
      <c r="AQ1465" s="312"/>
      <c r="AR1465" s="312">
        <v>349</v>
      </c>
      <c r="AS1465" s="331">
        <v>338.53899999999999</v>
      </c>
      <c r="AT1465" s="312">
        <v>353</v>
      </c>
      <c r="AU1465" s="329">
        <f>VLOOKUP(C1465,[1]world!$A$2:$B$3555,2,FALSE)</f>
        <v>7</v>
      </c>
      <c r="AV1465" s="329">
        <v>388</v>
      </c>
      <c r="AW1465" s="304">
        <v>0.37</v>
      </c>
      <c r="AX1465" s="304">
        <v>-999</v>
      </c>
      <c r="AY1465" s="304">
        <v>-999</v>
      </c>
      <c r="AZ1465" s="304">
        <v>-999</v>
      </c>
      <c r="BA1465" s="304">
        <v>-999</v>
      </c>
      <c r="BB1465" s="304">
        <v>-999</v>
      </c>
      <c r="BC1465" s="304">
        <v>-999</v>
      </c>
      <c r="BD1465" s="304">
        <v>-999</v>
      </c>
      <c r="BE1465" s="304">
        <v>-999</v>
      </c>
      <c r="BF1465" s="304">
        <v>-999</v>
      </c>
      <c r="BG1465" s="304">
        <v>-999</v>
      </c>
      <c r="BH1465" s="304">
        <v>-999</v>
      </c>
      <c r="BI1465" s="304">
        <v>-999</v>
      </c>
      <c r="BJ1465" s="304" t="s">
        <v>4954</v>
      </c>
      <c r="BK1465" s="304" t="s">
        <v>4954</v>
      </c>
      <c r="BL1465" s="304" t="s">
        <v>4954</v>
      </c>
    </row>
    <row r="1466" spans="1:64" ht="15" hidden="1" customHeight="1" x14ac:dyDescent="0.2">
      <c r="A1466" s="304" t="s">
        <v>4922</v>
      </c>
      <c r="B1466" s="304" t="s">
        <v>5965</v>
      </c>
      <c r="C1466" s="304">
        <v>1598</v>
      </c>
      <c r="D1466" s="349" t="s">
        <v>3487</v>
      </c>
      <c r="E1466" s="309">
        <v>1483</v>
      </c>
      <c r="F1466" s="309"/>
      <c r="G1466" s="324">
        <v>36.569000000000003</v>
      </c>
      <c r="H1466" s="324">
        <v>-121.04300000000001</v>
      </c>
      <c r="I1466" s="324" t="s">
        <v>232</v>
      </c>
      <c r="J1466" s="368">
        <f>EXP(0.35*LN(AM1466)+0.24*LN(Y1466)+0.2*LN(AJ1466)+0.21*LN(AV1466))</f>
        <v>426.95176267817254</v>
      </c>
      <c r="K1466" s="331">
        <f>SQRT(0.35*AN1466^2+0.24*Z1466^2+0.2*AL1466^2+0.21*AW1466^2)</f>
        <v>0.35418074481823542</v>
      </c>
      <c r="L1466" s="304" t="str">
        <f t="shared" si="412"/>
        <v>C</v>
      </c>
      <c r="M1466" s="388" t="s">
        <v>6092</v>
      </c>
      <c r="N1466" s="304"/>
      <c r="O1466" s="310"/>
      <c r="P1466" s="304"/>
      <c r="Q1466" s="310"/>
      <c r="R1466" s="304"/>
      <c r="S1466" s="304"/>
      <c r="T1466" s="304"/>
      <c r="U1466" s="304"/>
      <c r="V1466" s="304"/>
      <c r="W1466" s="304" t="s">
        <v>2151</v>
      </c>
      <c r="X1466" s="304" t="s">
        <v>205</v>
      </c>
      <c r="Y1466" s="366">
        <f t="shared" si="414"/>
        <v>424.8</v>
      </c>
      <c r="Z1466" s="304">
        <v>0.3</v>
      </c>
      <c r="AA1466" s="304"/>
      <c r="AB1466" s="304">
        <v>-999</v>
      </c>
      <c r="AC1466" s="304">
        <v>-999</v>
      </c>
      <c r="AD1466" s="366">
        <v>-999</v>
      </c>
      <c r="AE1466" s="304">
        <v>-999</v>
      </c>
      <c r="AF1466" s="304">
        <v>-999</v>
      </c>
      <c r="AG1466" s="304"/>
      <c r="AH1466" s="304">
        <v>3.0243599999999999E-2</v>
      </c>
      <c r="AI1466" s="312"/>
      <c r="AJ1466" s="332">
        <v>410</v>
      </c>
      <c r="AK1466" s="304">
        <f t="shared" si="413"/>
        <v>425</v>
      </c>
      <c r="AL1466" s="363">
        <v>0.43</v>
      </c>
      <c r="AM1466" s="389">
        <f t="shared" si="418"/>
        <v>390</v>
      </c>
      <c r="AN1466" s="304">
        <v>0.33</v>
      </c>
      <c r="AO1466" s="304"/>
      <c r="AP1466" s="312" t="s">
        <v>1903</v>
      </c>
      <c r="AQ1466" s="312"/>
      <c r="AR1466" s="312">
        <v>390</v>
      </c>
      <c r="AS1466" s="331">
        <v>376.07299999999998</v>
      </c>
      <c r="AT1466" s="312"/>
      <c r="AU1466" s="329">
        <f>VLOOKUP(C1466,[1]world!$A$2:$B$3555,2,FALSE)</f>
        <v>1</v>
      </c>
      <c r="AV1466" s="329">
        <v>519</v>
      </c>
      <c r="AW1466" s="304">
        <v>0.37</v>
      </c>
      <c r="AX1466" s="304">
        <v>-999</v>
      </c>
      <c r="AY1466" s="304">
        <v>-999</v>
      </c>
      <c r="AZ1466" s="304">
        <v>-999</v>
      </c>
      <c r="BA1466" s="304">
        <v>-999</v>
      </c>
      <c r="BB1466" s="304">
        <v>-999</v>
      </c>
      <c r="BC1466" s="304">
        <v>-999</v>
      </c>
      <c r="BD1466" s="304">
        <v>-999</v>
      </c>
      <c r="BE1466" s="304">
        <v>-999</v>
      </c>
      <c r="BF1466" s="304">
        <v>-999</v>
      </c>
      <c r="BG1466" s="304">
        <v>-999</v>
      </c>
      <c r="BH1466" s="304">
        <v>-999</v>
      </c>
      <c r="BI1466" s="304">
        <v>-999</v>
      </c>
      <c r="BJ1466" s="304" t="s">
        <v>4954</v>
      </c>
      <c r="BK1466" s="304" t="s">
        <v>4954</v>
      </c>
      <c r="BL1466" s="304" t="s">
        <v>4954</v>
      </c>
    </row>
    <row r="1467" spans="1:64" ht="15" hidden="1" customHeight="1" x14ac:dyDescent="0.2">
      <c r="A1467" s="304" t="s">
        <v>4922</v>
      </c>
      <c r="B1467" s="304" t="s">
        <v>5965</v>
      </c>
      <c r="C1467" s="304">
        <v>1599</v>
      </c>
      <c r="D1467" s="349" t="s">
        <v>3516</v>
      </c>
      <c r="E1467" s="309">
        <v>1474</v>
      </c>
      <c r="F1467" s="309"/>
      <c r="G1467" s="324">
        <v>36.673000000000002</v>
      </c>
      <c r="H1467" s="324">
        <v>-121.19499999999999</v>
      </c>
      <c r="I1467" s="324" t="s">
        <v>205</v>
      </c>
      <c r="J1467" s="368">
        <f>P1467</f>
        <v>391.01</v>
      </c>
      <c r="K1467" s="331">
        <v>0.1</v>
      </c>
      <c r="L1467" s="304" t="str">
        <f t="shared" si="412"/>
        <v>C</v>
      </c>
      <c r="M1467" s="388">
        <v>0</v>
      </c>
      <c r="N1467" s="304"/>
      <c r="O1467" s="309">
        <v>60</v>
      </c>
      <c r="P1467" s="304">
        <v>391.01</v>
      </c>
      <c r="Q1467" s="309">
        <v>2066</v>
      </c>
      <c r="R1467" s="304" t="s">
        <v>5948</v>
      </c>
      <c r="S1467" s="304"/>
      <c r="T1467" s="304"/>
      <c r="U1467" s="304"/>
      <c r="V1467" s="304"/>
      <c r="W1467" s="304" t="s">
        <v>2125</v>
      </c>
      <c r="X1467" s="304" t="s">
        <v>206</v>
      </c>
      <c r="Y1467" s="366">
        <f t="shared" si="414"/>
        <v>338.6</v>
      </c>
      <c r="Z1467" s="304">
        <v>0.3</v>
      </c>
      <c r="AA1467" s="304"/>
      <c r="AB1467" s="304">
        <v>-999</v>
      </c>
      <c r="AC1467" s="304">
        <v>-999</v>
      </c>
      <c r="AD1467" s="366">
        <v>-999</v>
      </c>
      <c r="AE1467" s="304">
        <v>-999</v>
      </c>
      <c r="AF1467" s="304">
        <v>-999</v>
      </c>
      <c r="AG1467" s="304"/>
      <c r="AH1467" s="304">
        <v>8.5663299999999998E-2</v>
      </c>
      <c r="AI1467" s="312"/>
      <c r="AJ1467" s="332">
        <v>583</v>
      </c>
      <c r="AK1467" s="304">
        <f t="shared" si="413"/>
        <v>555</v>
      </c>
      <c r="AL1467" s="304">
        <f>IF(AH1467&lt;=0.0022,0.2,0.43)</f>
        <v>0.43</v>
      </c>
      <c r="AM1467" s="389">
        <f t="shared" si="418"/>
        <v>455</v>
      </c>
      <c r="AN1467" s="304"/>
      <c r="AO1467" s="304"/>
      <c r="AP1467" s="312" t="s">
        <v>2138</v>
      </c>
      <c r="AQ1467" s="312"/>
      <c r="AR1467" s="312">
        <v>455</v>
      </c>
      <c r="AS1467" s="331">
        <v>438.339</v>
      </c>
      <c r="AT1467" s="312"/>
      <c r="AU1467" s="329">
        <f>VLOOKUP(C1467,[1]world!$A$2:$B$3555,2,FALSE)</f>
        <v>3</v>
      </c>
      <c r="AV1467" s="329">
        <v>547</v>
      </c>
      <c r="AW1467" s="304">
        <v>0.37</v>
      </c>
      <c r="AX1467" s="304">
        <v>-999</v>
      </c>
      <c r="AY1467" s="304">
        <v>-999</v>
      </c>
      <c r="AZ1467" s="304">
        <v>-999</v>
      </c>
      <c r="BA1467" s="304">
        <v>-999</v>
      </c>
      <c r="BB1467" s="304">
        <v>-999</v>
      </c>
      <c r="BC1467" s="304">
        <v>-999</v>
      </c>
      <c r="BD1467" s="304">
        <v>-999</v>
      </c>
      <c r="BE1467" s="304">
        <v>-999</v>
      </c>
      <c r="BF1467" s="304">
        <v>-999</v>
      </c>
      <c r="BG1467" s="304">
        <v>-999</v>
      </c>
      <c r="BH1467" s="304">
        <v>-999</v>
      </c>
      <c r="BI1467" s="304">
        <v>-999</v>
      </c>
      <c r="BJ1467" s="304" t="s">
        <v>4954</v>
      </c>
      <c r="BK1467" s="304" t="s">
        <v>4954</v>
      </c>
      <c r="BL1467" s="304" t="s">
        <v>4954</v>
      </c>
    </row>
    <row r="1468" spans="1:64" ht="15" hidden="1" customHeight="1" x14ac:dyDescent="0.2">
      <c r="A1468" s="304" t="s">
        <v>4922</v>
      </c>
      <c r="B1468" s="304" t="s">
        <v>5965</v>
      </c>
      <c r="C1468" s="304">
        <v>1600</v>
      </c>
      <c r="D1468" s="349" t="s">
        <v>3461</v>
      </c>
      <c r="E1468" s="309">
        <v>1476</v>
      </c>
      <c r="F1468" s="309"/>
      <c r="G1468" s="324">
        <v>36.482999999999997</v>
      </c>
      <c r="H1468" s="324">
        <v>-121.18</v>
      </c>
      <c r="I1468" s="324" t="s">
        <v>232</v>
      </c>
      <c r="J1468" s="368">
        <f t="shared" ref="J1468:J1470" si="427">EXP(0.35*LN(AM1468)+0.24*LN(Y1468)+0.2*LN(AJ1468)+0.21*LN(AV1468))</f>
        <v>515.63324804452691</v>
      </c>
      <c r="K1468" s="331">
        <f t="shared" ref="K1468:K1470" si="428">SQRT(0.35*AN1468^2+0.24*Z1468^2+0.2*AL1468^2+0.21*AW1468^2)</f>
        <v>0.35418074481823542</v>
      </c>
      <c r="L1468" s="304" t="str">
        <f t="shared" si="412"/>
        <v>C</v>
      </c>
      <c r="M1468" s="388" t="s">
        <v>6092</v>
      </c>
      <c r="N1468" s="304"/>
      <c r="O1468" s="310"/>
      <c r="P1468" s="304"/>
      <c r="Q1468" s="310"/>
      <c r="R1468" s="304"/>
      <c r="S1468" s="304"/>
      <c r="T1468" s="304"/>
      <c r="U1468" s="304"/>
      <c r="V1468" s="304"/>
      <c r="W1468" s="304" t="s">
        <v>3462</v>
      </c>
      <c r="X1468" s="304" t="s">
        <v>205</v>
      </c>
      <c r="Y1468" s="366">
        <f t="shared" si="414"/>
        <v>424.8</v>
      </c>
      <c r="Z1468" s="304">
        <v>0.3</v>
      </c>
      <c r="AA1468" s="304"/>
      <c r="AB1468" s="304">
        <v>-999</v>
      </c>
      <c r="AC1468" s="304">
        <v>-999</v>
      </c>
      <c r="AD1468" s="366">
        <v>-999</v>
      </c>
      <c r="AE1468" s="304">
        <v>-999</v>
      </c>
      <c r="AF1468" s="304">
        <v>-999</v>
      </c>
      <c r="AG1468" s="304"/>
      <c r="AH1468" s="304">
        <v>4.1847200000000001E-2</v>
      </c>
      <c r="AI1468" s="312"/>
      <c r="AJ1468" s="332">
        <v>457</v>
      </c>
      <c r="AK1468" s="304">
        <f t="shared" si="413"/>
        <v>425</v>
      </c>
      <c r="AL1468" s="363">
        <v>0.43</v>
      </c>
      <c r="AM1468" s="389">
        <f t="shared" si="418"/>
        <v>609</v>
      </c>
      <c r="AN1468" s="304">
        <v>0.33</v>
      </c>
      <c r="AO1468" s="304"/>
      <c r="AP1468" s="312" t="s">
        <v>2157</v>
      </c>
      <c r="AQ1468" s="312"/>
      <c r="AR1468" s="312">
        <v>609</v>
      </c>
      <c r="AS1468" s="331">
        <v>597.12</v>
      </c>
      <c r="AT1468" s="312"/>
      <c r="AU1468" s="329">
        <f>VLOOKUP(C1468,[1]world!$A$2:$B$3555,2,FALSE)</f>
        <v>3</v>
      </c>
      <c r="AV1468" s="329">
        <v>547</v>
      </c>
      <c r="AW1468" s="304">
        <v>0.37</v>
      </c>
      <c r="AX1468" s="304">
        <v>40</v>
      </c>
      <c r="AY1468" s="304">
        <v>-999</v>
      </c>
      <c r="AZ1468" s="304">
        <v>220</v>
      </c>
      <c r="BA1468" s="304">
        <v>-999</v>
      </c>
      <c r="BB1468" s="304">
        <v>-999</v>
      </c>
      <c r="BC1468" s="304">
        <v>-999</v>
      </c>
      <c r="BD1468" s="304">
        <v>-999</v>
      </c>
      <c r="BE1468" s="304">
        <v>-999</v>
      </c>
      <c r="BF1468" s="304">
        <v>-999</v>
      </c>
      <c r="BG1468" s="304">
        <v>-999</v>
      </c>
      <c r="BH1468" s="304">
        <v>-999</v>
      </c>
      <c r="BI1468" s="304">
        <v>-999</v>
      </c>
      <c r="BJ1468" s="304">
        <v>4</v>
      </c>
      <c r="BK1468" s="304" t="s">
        <v>4954</v>
      </c>
      <c r="BL1468" s="304">
        <v>4</v>
      </c>
    </row>
    <row r="1469" spans="1:64" ht="15" hidden="1" customHeight="1" x14ac:dyDescent="0.2">
      <c r="A1469" s="304" t="s">
        <v>4922</v>
      </c>
      <c r="B1469" s="304" t="s">
        <v>5965</v>
      </c>
      <c r="C1469" s="304">
        <v>1601</v>
      </c>
      <c r="D1469" s="349" t="s">
        <v>3814</v>
      </c>
      <c r="E1469" s="309">
        <v>1687</v>
      </c>
      <c r="F1469" s="309"/>
      <c r="G1469" s="324">
        <v>37.451999999999998</v>
      </c>
      <c r="H1469" s="324">
        <v>-121.807</v>
      </c>
      <c r="I1469" s="324" t="s">
        <v>232</v>
      </c>
      <c r="J1469" s="368">
        <f t="shared" si="427"/>
        <v>528.54398421596818</v>
      </c>
      <c r="K1469" s="331">
        <f t="shared" si="428"/>
        <v>0.40016121751114264</v>
      </c>
      <c r="L1469" s="304" t="str">
        <f t="shared" si="412"/>
        <v>C</v>
      </c>
      <c r="M1469" s="388" t="s">
        <v>6092</v>
      </c>
      <c r="N1469" s="304"/>
      <c r="O1469" s="310"/>
      <c r="P1469" s="304"/>
      <c r="Q1469" s="310"/>
      <c r="R1469" s="304"/>
      <c r="S1469" s="304"/>
      <c r="T1469" s="304"/>
      <c r="U1469" s="304"/>
      <c r="V1469" s="304"/>
      <c r="W1469" s="304" t="s">
        <v>1702</v>
      </c>
      <c r="X1469" s="304" t="s">
        <v>232</v>
      </c>
      <c r="Y1469" s="366">
        <f t="shared" si="414"/>
        <v>506.6</v>
      </c>
      <c r="Z1469" s="304">
        <v>0.4</v>
      </c>
      <c r="AA1469" s="304"/>
      <c r="AB1469" s="304">
        <v>-999</v>
      </c>
      <c r="AC1469" s="304">
        <v>-999</v>
      </c>
      <c r="AD1469" s="366">
        <v>-999</v>
      </c>
      <c r="AE1469" s="304">
        <v>-999</v>
      </c>
      <c r="AF1469" s="304">
        <v>-999</v>
      </c>
      <c r="AG1469" s="304"/>
      <c r="AH1469" s="304">
        <v>7.1600999999999998E-2</v>
      </c>
      <c r="AI1469" s="312"/>
      <c r="AJ1469" s="332">
        <v>546</v>
      </c>
      <c r="AK1469" s="304">
        <f t="shared" si="413"/>
        <v>555</v>
      </c>
      <c r="AL1469" s="363">
        <v>0.43</v>
      </c>
      <c r="AM1469" s="389">
        <f t="shared" si="418"/>
        <v>540</v>
      </c>
      <c r="AN1469" s="304">
        <v>0.4</v>
      </c>
      <c r="AO1469" s="304"/>
      <c r="AP1469" s="312" t="s">
        <v>2428</v>
      </c>
      <c r="AQ1469" s="312"/>
      <c r="AR1469" s="312">
        <v>540</v>
      </c>
      <c r="AS1469" s="331">
        <v>513.70000000000005</v>
      </c>
      <c r="AT1469" s="312"/>
      <c r="AU1469" s="329">
        <f>VLOOKUP(C1469,[1]world!$A$2:$B$3555,2,FALSE)</f>
        <v>1</v>
      </c>
      <c r="AV1469" s="329">
        <v>519</v>
      </c>
      <c r="AW1469" s="304">
        <v>0.37</v>
      </c>
      <c r="AX1469" s="304">
        <v>0</v>
      </c>
      <c r="AY1469" s="304">
        <v>302.5</v>
      </c>
      <c r="AZ1469" s="304">
        <v>878.1</v>
      </c>
      <c r="BA1469" s="304">
        <v>0</v>
      </c>
      <c r="BB1469" s="304">
        <v>302.5</v>
      </c>
      <c r="BC1469" s="304">
        <v>878.1</v>
      </c>
      <c r="BD1469" s="304">
        <v>-999</v>
      </c>
      <c r="BE1469" s="304">
        <v>-999</v>
      </c>
      <c r="BF1469" s="304">
        <v>-999</v>
      </c>
      <c r="BG1469" s="304">
        <v>-999</v>
      </c>
      <c r="BH1469" s="304">
        <v>-999</v>
      </c>
      <c r="BI1469" s="304">
        <v>-999</v>
      </c>
      <c r="BJ1469" s="304">
        <v>1</v>
      </c>
      <c r="BK1469" s="304">
        <v>1</v>
      </c>
      <c r="BL1469" s="304">
        <v>1</v>
      </c>
    </row>
    <row r="1470" spans="1:64" ht="15" hidden="1" customHeight="1" x14ac:dyDescent="0.2">
      <c r="A1470" s="304" t="s">
        <v>4922</v>
      </c>
      <c r="B1470" s="304" t="s">
        <v>5965</v>
      </c>
      <c r="C1470" s="304">
        <v>1602</v>
      </c>
      <c r="D1470" s="349" t="s">
        <v>3993</v>
      </c>
      <c r="E1470" s="309">
        <v>1005</v>
      </c>
      <c r="F1470" s="309"/>
      <c r="G1470" s="324">
        <v>37.869999999999997</v>
      </c>
      <c r="H1470" s="324">
        <v>-122.24</v>
      </c>
      <c r="I1470" s="324" t="s">
        <v>214</v>
      </c>
      <c r="J1470" s="368">
        <f t="shared" si="427"/>
        <v>524.91515447140694</v>
      </c>
      <c r="K1470" s="331">
        <f t="shared" si="428"/>
        <v>0.35418074481823542</v>
      </c>
      <c r="L1470" s="304" t="str">
        <f t="shared" si="412"/>
        <v>C</v>
      </c>
      <c r="M1470" s="388" t="s">
        <v>6092</v>
      </c>
      <c r="N1470" s="304"/>
      <c r="O1470" s="310"/>
      <c r="P1470" s="304"/>
      <c r="Q1470" s="310"/>
      <c r="R1470" s="304"/>
      <c r="S1470" s="304"/>
      <c r="T1470" s="304"/>
      <c r="U1470" s="304"/>
      <c r="V1470" s="304"/>
      <c r="W1470" s="304" t="s">
        <v>3642</v>
      </c>
      <c r="X1470" s="304" t="s">
        <v>205</v>
      </c>
      <c r="Y1470" s="366">
        <f t="shared" si="414"/>
        <v>424.8</v>
      </c>
      <c r="Z1470" s="304">
        <v>0.3</v>
      </c>
      <c r="AA1470" s="304"/>
      <c r="AB1470" s="304">
        <v>-999</v>
      </c>
      <c r="AC1470" s="304">
        <v>-999</v>
      </c>
      <c r="AD1470" s="366">
        <v>-999</v>
      </c>
      <c r="AE1470" s="304">
        <v>-999</v>
      </c>
      <c r="AF1470" s="304">
        <v>-999</v>
      </c>
      <c r="AG1470" s="304"/>
      <c r="AH1470" s="304">
        <v>0.114161</v>
      </c>
      <c r="AI1470" s="312"/>
      <c r="AJ1470" s="332">
        <v>670</v>
      </c>
      <c r="AK1470" s="304">
        <f t="shared" si="413"/>
        <v>690</v>
      </c>
      <c r="AL1470" s="363">
        <v>0.43</v>
      </c>
      <c r="AM1470" s="389">
        <f t="shared" si="418"/>
        <v>515</v>
      </c>
      <c r="AN1470" s="304">
        <v>0.33</v>
      </c>
      <c r="AO1470" s="304"/>
      <c r="AP1470" s="312" t="s">
        <v>1710</v>
      </c>
      <c r="AQ1470" s="312"/>
      <c r="AR1470" s="312">
        <v>515</v>
      </c>
      <c r="AS1470" s="331">
        <v>477.65199999999999</v>
      </c>
      <c r="AT1470" s="312"/>
      <c r="AU1470" s="329">
        <f>VLOOKUP(C1470,[1]world!$A$2:$B$3555,2,FALSE)</f>
        <v>3</v>
      </c>
      <c r="AV1470" s="329">
        <v>547</v>
      </c>
      <c r="AW1470" s="304">
        <v>0.37</v>
      </c>
      <c r="AX1470" s="304">
        <v>347.6</v>
      </c>
      <c r="AY1470" s="304">
        <v>1397.7</v>
      </c>
      <c r="AZ1470" s="304">
        <v>3342.6</v>
      </c>
      <c r="BA1470" s="304">
        <v>347.6</v>
      </c>
      <c r="BB1470" s="304">
        <v>1397.7</v>
      </c>
      <c r="BC1470" s="304">
        <v>3342.6</v>
      </c>
      <c r="BD1470" s="304">
        <v>-999</v>
      </c>
      <c r="BE1470" s="304">
        <v>-999</v>
      </c>
      <c r="BF1470" s="304">
        <v>-999</v>
      </c>
      <c r="BG1470" s="304">
        <v>-999</v>
      </c>
      <c r="BH1470" s="304">
        <v>-999</v>
      </c>
      <c r="BI1470" s="304">
        <v>-999</v>
      </c>
      <c r="BJ1470" s="304">
        <v>1</v>
      </c>
      <c r="BK1470" s="304">
        <v>1</v>
      </c>
      <c r="BL1470" s="304">
        <v>1</v>
      </c>
    </row>
    <row r="1471" spans="1:64" ht="15" hidden="1" customHeight="1" x14ac:dyDescent="0.2">
      <c r="A1471" s="304" t="s">
        <v>4922</v>
      </c>
      <c r="B1471" s="304" t="s">
        <v>5965</v>
      </c>
      <c r="C1471" s="304">
        <v>1603</v>
      </c>
      <c r="D1471" s="254" t="s">
        <v>5913</v>
      </c>
      <c r="E1471" s="309">
        <v>1662</v>
      </c>
      <c r="F1471" s="309"/>
      <c r="G1471" s="324">
        <v>37.844000000000001</v>
      </c>
      <c r="H1471" s="324">
        <v>-122.295</v>
      </c>
      <c r="I1471" s="324" t="s">
        <v>214</v>
      </c>
      <c r="J1471" s="368">
        <f>P1471</f>
        <v>198.74</v>
      </c>
      <c r="K1471" s="331">
        <v>0.1</v>
      </c>
      <c r="L1471" s="304" t="str">
        <f t="shared" si="412"/>
        <v>D</v>
      </c>
      <c r="M1471" s="388">
        <v>0</v>
      </c>
      <c r="N1471" s="304"/>
      <c r="O1471" s="309">
        <v>60</v>
      </c>
      <c r="P1471" s="304">
        <v>198.74</v>
      </c>
      <c r="Q1471" s="309">
        <v>675</v>
      </c>
      <c r="R1471" s="304" t="s">
        <v>5948</v>
      </c>
      <c r="S1471" s="304"/>
      <c r="T1471" s="304"/>
      <c r="U1471" s="304"/>
      <c r="V1471" s="304"/>
      <c r="W1471" s="304" t="s">
        <v>225</v>
      </c>
      <c r="X1471" s="304" t="s">
        <v>213</v>
      </c>
      <c r="Y1471" s="366">
        <f t="shared" si="414"/>
        <v>274.5</v>
      </c>
      <c r="Z1471" s="304">
        <v>0.3</v>
      </c>
      <c r="AA1471" s="304"/>
      <c r="AB1471" s="304">
        <v>-999</v>
      </c>
      <c r="AC1471" s="304">
        <v>-999</v>
      </c>
      <c r="AD1471" s="366">
        <v>-999</v>
      </c>
      <c r="AE1471" s="304">
        <v>-999</v>
      </c>
      <c r="AF1471" s="304">
        <v>-999</v>
      </c>
      <c r="AG1471" s="304"/>
      <c r="AH1471" s="304">
        <v>7.0144600000000001E-3</v>
      </c>
      <c r="AI1471" s="385">
        <v>1.3785700000000001E-2</v>
      </c>
      <c r="AJ1471" s="332">
        <v>272</v>
      </c>
      <c r="AK1471" s="304">
        <f t="shared" si="413"/>
        <v>270</v>
      </c>
      <c r="AL1471" s="363">
        <f>IF(AND(AH1471&lt;=0.0022,AI1471&lt;=0.0022),0.2,0.43)</f>
        <v>0.43</v>
      </c>
      <c r="AM1471" s="389">
        <f t="shared" si="418"/>
        <v>306</v>
      </c>
      <c r="AN1471" s="363">
        <v>0.25</v>
      </c>
      <c r="AO1471" s="304"/>
      <c r="AP1471" s="312" t="s">
        <v>6113</v>
      </c>
      <c r="AQ1471" s="312"/>
      <c r="AR1471" s="312">
        <v>280</v>
      </c>
      <c r="AS1471" s="331">
        <v>202.45</v>
      </c>
      <c r="AT1471" s="312">
        <v>306</v>
      </c>
      <c r="AU1471" s="329">
        <f>VLOOKUP(C1471,[1]world!$A$2:$B$3555,2,FALSE)</f>
        <v>11</v>
      </c>
      <c r="AV1471" s="329">
        <v>328</v>
      </c>
      <c r="AW1471" s="304">
        <v>0.37</v>
      </c>
      <c r="AX1471" s="304">
        <v>95.2</v>
      </c>
      <c r="AY1471" s="304">
        <v>270.89999999999998</v>
      </c>
      <c r="AZ1471" s="304">
        <v>849.4</v>
      </c>
      <c r="BA1471" s="304">
        <v>95.2</v>
      </c>
      <c r="BB1471" s="304">
        <v>270.89999999999998</v>
      </c>
      <c r="BC1471" s="304">
        <v>849.4</v>
      </c>
      <c r="BD1471" s="304">
        <v>-999</v>
      </c>
      <c r="BE1471" s="304">
        <v>-999</v>
      </c>
      <c r="BF1471" s="304">
        <v>-999</v>
      </c>
      <c r="BG1471" s="304">
        <v>-999</v>
      </c>
      <c r="BH1471" s="304">
        <v>-999</v>
      </c>
      <c r="BI1471" s="304">
        <v>-999</v>
      </c>
      <c r="BJ1471" s="304">
        <v>1</v>
      </c>
      <c r="BK1471" s="304">
        <v>1</v>
      </c>
      <c r="BL1471" s="304">
        <v>1</v>
      </c>
    </row>
    <row r="1472" spans="1:64" ht="15" hidden="1" customHeight="1" x14ac:dyDescent="0.2">
      <c r="A1472" s="304" t="s">
        <v>4922</v>
      </c>
      <c r="B1472" s="304" t="s">
        <v>5965</v>
      </c>
      <c r="C1472" s="304">
        <v>1604</v>
      </c>
      <c r="D1472" s="349" t="s">
        <v>3942</v>
      </c>
      <c r="E1472" s="309">
        <v>1675</v>
      </c>
      <c r="F1472" s="309"/>
      <c r="G1472" s="324">
        <v>37.728000000000002</v>
      </c>
      <c r="H1472" s="324">
        <v>-122.38500000000001</v>
      </c>
      <c r="I1472" s="324" t="s">
        <v>232</v>
      </c>
      <c r="J1472" s="368">
        <f>EXP(0.35*LN(AM1472)+0.24*LN(Y1472)+0.2*LN(AJ1472)+0.21*LN(AV1472))</f>
        <v>355.20661641361272</v>
      </c>
      <c r="K1472" s="331">
        <f>SQRT(0.35*AN1472^2+0.24*Z1472^2+0.2*AL1472^2+0.21*AW1472^2)</f>
        <v>0.33046028505707004</v>
      </c>
      <c r="L1472" s="304" t="str">
        <f t="shared" si="412"/>
        <v>D</v>
      </c>
      <c r="M1472" s="388" t="s">
        <v>6092</v>
      </c>
      <c r="N1472" s="304"/>
      <c r="O1472" s="310"/>
      <c r="P1472" s="304"/>
      <c r="Q1472" s="310"/>
      <c r="R1472" s="304"/>
      <c r="S1472" s="304"/>
      <c r="T1472" s="304"/>
      <c r="U1472" s="304"/>
      <c r="V1472" s="304"/>
      <c r="W1472" s="304" t="s">
        <v>1398</v>
      </c>
      <c r="X1472" s="304" t="s">
        <v>205</v>
      </c>
      <c r="Y1472" s="366">
        <f t="shared" si="414"/>
        <v>424.8</v>
      </c>
      <c r="Z1472" s="304">
        <v>0.3</v>
      </c>
      <c r="AA1472" s="304"/>
      <c r="AB1472" s="304">
        <v>-999</v>
      </c>
      <c r="AC1472" s="304">
        <v>-999</v>
      </c>
      <c r="AD1472" s="366">
        <v>-999</v>
      </c>
      <c r="AE1472" s="304">
        <v>-999</v>
      </c>
      <c r="AF1472" s="304">
        <v>-999</v>
      </c>
      <c r="AG1472" s="304"/>
      <c r="AH1472" s="304">
        <v>1.1937E-2</v>
      </c>
      <c r="AI1472" s="385">
        <v>0.18329699999999999</v>
      </c>
      <c r="AJ1472" s="332">
        <v>315</v>
      </c>
      <c r="AK1472" s="304">
        <f t="shared" si="413"/>
        <v>270</v>
      </c>
      <c r="AL1472" s="363">
        <v>0.43</v>
      </c>
      <c r="AM1472" s="389">
        <f t="shared" si="418"/>
        <v>353</v>
      </c>
      <c r="AN1472" s="363">
        <v>0.25</v>
      </c>
      <c r="AO1472" s="304"/>
      <c r="AP1472" s="312" t="s">
        <v>4980</v>
      </c>
      <c r="AQ1472" s="312"/>
      <c r="AR1472" s="312">
        <v>349</v>
      </c>
      <c r="AS1472" s="331">
        <v>338.53899999999999</v>
      </c>
      <c r="AT1472" s="312">
        <v>353</v>
      </c>
      <c r="AU1472" s="329">
        <f>VLOOKUP(C1472,[1]world!$A$2:$B$3555,2,FALSE)</f>
        <v>11</v>
      </c>
      <c r="AV1472" s="329">
        <v>328</v>
      </c>
      <c r="AW1472" s="304">
        <v>0.37</v>
      </c>
      <c r="AX1472" s="304">
        <v>0</v>
      </c>
      <c r="AY1472" s="304">
        <v>278.3</v>
      </c>
      <c r="AZ1472" s="304">
        <v>849.6</v>
      </c>
      <c r="BA1472" s="304">
        <v>0</v>
      </c>
      <c r="BB1472" s="304">
        <v>278.3</v>
      </c>
      <c r="BC1472" s="304">
        <v>849.6</v>
      </c>
      <c r="BD1472" s="304">
        <v>-999</v>
      </c>
      <c r="BE1472" s="304">
        <v>-999</v>
      </c>
      <c r="BF1472" s="304">
        <v>-999</v>
      </c>
      <c r="BG1472" s="304">
        <v>-999</v>
      </c>
      <c r="BH1472" s="304">
        <v>-999</v>
      </c>
      <c r="BI1472" s="304">
        <v>-999</v>
      </c>
      <c r="BJ1472" s="304">
        <v>1</v>
      </c>
      <c r="BK1472" s="304">
        <v>1</v>
      </c>
      <c r="BL1472" s="304">
        <v>1</v>
      </c>
    </row>
    <row r="1473" spans="1:64" ht="15" hidden="1" customHeight="1" x14ac:dyDescent="0.2">
      <c r="A1473" s="304" t="s">
        <v>4922</v>
      </c>
      <c r="B1473" s="304" t="s">
        <v>5965</v>
      </c>
      <c r="C1473" s="304">
        <v>1605</v>
      </c>
      <c r="D1473" s="349" t="s">
        <v>3867</v>
      </c>
      <c r="E1473" s="309">
        <v>1515</v>
      </c>
      <c r="F1473" s="309"/>
      <c r="G1473" s="324">
        <v>37.555</v>
      </c>
      <c r="H1473" s="324">
        <v>-122.248</v>
      </c>
      <c r="I1473" s="324" t="s">
        <v>205</v>
      </c>
      <c r="J1473" s="368">
        <f>P1473</f>
        <v>126.4</v>
      </c>
      <c r="K1473" s="331">
        <v>0.1</v>
      </c>
      <c r="L1473" s="304" t="str">
        <f t="shared" si="412"/>
        <v>E</v>
      </c>
      <c r="M1473" s="388">
        <v>0</v>
      </c>
      <c r="N1473" s="304"/>
      <c r="O1473" s="309">
        <v>90</v>
      </c>
      <c r="P1473" s="304">
        <v>126.4</v>
      </c>
      <c r="Q1473" s="356" t="s">
        <v>5948</v>
      </c>
      <c r="R1473" s="304"/>
      <c r="S1473" s="304"/>
      <c r="T1473" s="304"/>
      <c r="U1473" s="304"/>
      <c r="V1473" s="304"/>
      <c r="W1473" s="304" t="s">
        <v>3868</v>
      </c>
      <c r="X1473" s="304" t="s">
        <v>240</v>
      </c>
      <c r="Y1473" s="366">
        <f t="shared" si="414"/>
        <v>181.5</v>
      </c>
      <c r="Z1473" s="304">
        <v>0.2</v>
      </c>
      <c r="AA1473" s="304"/>
      <c r="AB1473" s="304">
        <v>-999</v>
      </c>
      <c r="AC1473" s="304">
        <v>-999</v>
      </c>
      <c r="AD1473" s="366">
        <v>-999</v>
      </c>
      <c r="AE1473" s="304">
        <v>-999</v>
      </c>
      <c r="AF1473" s="304">
        <v>-999</v>
      </c>
      <c r="AG1473" s="304"/>
      <c r="AH1473" s="304">
        <v>1.0779800000000001E-3</v>
      </c>
      <c r="AI1473" s="312"/>
      <c r="AJ1473" s="332">
        <v>195</v>
      </c>
      <c r="AK1473" s="304">
        <f t="shared" si="413"/>
        <v>210</v>
      </c>
      <c r="AL1473" s="304">
        <f>IF(AH1473&lt;=0.0022,0.2,0.43)</f>
        <v>0.2</v>
      </c>
      <c r="AM1473" s="389">
        <f t="shared" si="418"/>
        <v>217</v>
      </c>
      <c r="AN1473" s="304">
        <v>0.28999999999999998</v>
      </c>
      <c r="AO1473" s="304"/>
      <c r="AP1473" s="312" t="s">
        <v>3818</v>
      </c>
      <c r="AQ1473" s="312"/>
      <c r="AR1473" s="312">
        <v>217</v>
      </c>
      <c r="AS1473" s="331">
        <v>202.45</v>
      </c>
      <c r="AT1473" s="312"/>
      <c r="AU1473" s="329">
        <f>VLOOKUP(C1473,[1]world!$A$2:$B$3555,2,FALSE)</f>
        <v>16</v>
      </c>
      <c r="AV1473" s="329">
        <v>246</v>
      </c>
      <c r="AW1473" s="304">
        <v>0.18</v>
      </c>
      <c r="AX1473" s="304">
        <v>168.4</v>
      </c>
      <c r="AY1473" s="304">
        <v>270.89999999999998</v>
      </c>
      <c r="AZ1473" s="304">
        <v>842</v>
      </c>
      <c r="BA1473" s="304">
        <v>168.4</v>
      </c>
      <c r="BB1473" s="304">
        <v>270.89999999999998</v>
      </c>
      <c r="BC1473" s="304">
        <v>842</v>
      </c>
      <c r="BD1473" s="304">
        <v>-999</v>
      </c>
      <c r="BE1473" s="304">
        <v>-999</v>
      </c>
      <c r="BF1473" s="304">
        <v>-999</v>
      </c>
      <c r="BG1473" s="304">
        <v>-999</v>
      </c>
      <c r="BH1473" s="304">
        <v>-999</v>
      </c>
      <c r="BI1473" s="304">
        <v>-999</v>
      </c>
      <c r="BJ1473" s="304">
        <v>1</v>
      </c>
      <c r="BK1473" s="304">
        <v>1</v>
      </c>
      <c r="BL1473" s="304">
        <v>1</v>
      </c>
    </row>
    <row r="1474" spans="1:64" ht="15" hidden="1" customHeight="1" x14ac:dyDescent="0.2">
      <c r="A1474" s="304" t="s">
        <v>4922</v>
      </c>
      <c r="B1474" s="304" t="s">
        <v>5965</v>
      </c>
      <c r="C1474" s="304">
        <v>1606</v>
      </c>
      <c r="D1474" s="349" t="s">
        <v>3929</v>
      </c>
      <c r="E1474" s="309">
        <v>1129</v>
      </c>
      <c r="F1474" s="309"/>
      <c r="G1474" s="324">
        <v>37.679000000000002</v>
      </c>
      <c r="H1474" s="324">
        <v>-122.08199999999999</v>
      </c>
      <c r="I1474" s="324" t="s">
        <v>240</v>
      </c>
      <c r="J1474" s="368">
        <f>P1474</f>
        <v>735.44</v>
      </c>
      <c r="K1474" s="331">
        <v>0.1</v>
      </c>
      <c r="L1474" s="304" t="str">
        <f t="shared" si="412"/>
        <v>C</v>
      </c>
      <c r="M1474" s="388">
        <v>0</v>
      </c>
      <c r="N1474" s="304"/>
      <c r="O1474" s="309">
        <v>29.6</v>
      </c>
      <c r="P1474" s="304">
        <v>735.44</v>
      </c>
      <c r="Q1474" s="309">
        <v>673</v>
      </c>
      <c r="R1474" s="304" t="s">
        <v>5948</v>
      </c>
      <c r="S1474" s="304"/>
      <c r="T1474" s="304"/>
      <c r="U1474" s="304"/>
      <c r="V1474" s="304"/>
      <c r="W1474" s="304" t="s">
        <v>3930</v>
      </c>
      <c r="X1474" s="304" t="s">
        <v>205</v>
      </c>
      <c r="Y1474" s="366">
        <f t="shared" si="414"/>
        <v>424.8</v>
      </c>
      <c r="Z1474" s="304">
        <v>0.3</v>
      </c>
      <c r="AA1474" s="304"/>
      <c r="AB1474" s="304">
        <v>-999</v>
      </c>
      <c r="AC1474" s="304">
        <v>-999</v>
      </c>
      <c r="AD1474" s="366">
        <v>-999</v>
      </c>
      <c r="AE1474" s="304">
        <v>-999</v>
      </c>
      <c r="AF1474" s="304">
        <v>-999</v>
      </c>
      <c r="AG1474" s="304"/>
      <c r="AH1474" s="304">
        <v>1.0564799999999999E-2</v>
      </c>
      <c r="AI1474" s="312"/>
      <c r="AJ1474" s="332">
        <v>304</v>
      </c>
      <c r="AK1474" s="304">
        <f t="shared" si="413"/>
        <v>270</v>
      </c>
      <c r="AL1474" s="304">
        <f>IF(AH1474&lt;=0.0022,0.2,0.43)</f>
        <v>0.43</v>
      </c>
      <c r="AM1474" s="389">
        <f t="shared" si="418"/>
        <v>653</v>
      </c>
      <c r="AN1474" s="304">
        <v>0.4</v>
      </c>
      <c r="AO1474" s="304"/>
      <c r="AP1474" s="312" t="s">
        <v>3148</v>
      </c>
      <c r="AQ1474" s="312"/>
      <c r="AR1474" s="312">
        <v>653</v>
      </c>
      <c r="AS1474" s="331">
        <v>641.55999999999995</v>
      </c>
      <c r="AT1474" s="312"/>
      <c r="AU1474" s="329">
        <f>VLOOKUP(C1474,[1]world!$A$2:$B$3555,2,FALSE)</f>
        <v>7</v>
      </c>
      <c r="AV1474" s="329">
        <v>388</v>
      </c>
      <c r="AW1474" s="304">
        <v>0.37</v>
      </c>
      <c r="AX1474" s="304">
        <v>0</v>
      </c>
      <c r="AY1474" s="304">
        <v>0</v>
      </c>
      <c r="AZ1474" s="304">
        <v>0</v>
      </c>
      <c r="BA1474" s="304">
        <v>0</v>
      </c>
      <c r="BB1474" s="304">
        <v>0</v>
      </c>
      <c r="BC1474" s="304">
        <v>0</v>
      </c>
      <c r="BD1474" s="304">
        <v>-999</v>
      </c>
      <c r="BE1474" s="304">
        <v>-999</v>
      </c>
      <c r="BF1474" s="304">
        <v>-999</v>
      </c>
      <c r="BG1474" s="304">
        <v>-999</v>
      </c>
      <c r="BH1474" s="304">
        <v>-999</v>
      </c>
      <c r="BI1474" s="304">
        <v>-999</v>
      </c>
      <c r="BJ1474" s="304">
        <v>1</v>
      </c>
      <c r="BK1474" s="304">
        <v>1</v>
      </c>
      <c r="BL1474" s="304">
        <v>1</v>
      </c>
    </row>
    <row r="1475" spans="1:64" ht="15" hidden="1" customHeight="1" x14ac:dyDescent="0.2">
      <c r="A1475" s="304" t="s">
        <v>4922</v>
      </c>
      <c r="B1475" s="304" t="s">
        <v>5965</v>
      </c>
      <c r="C1475" s="304">
        <v>1607</v>
      </c>
      <c r="D1475" s="349" t="s">
        <v>2255</v>
      </c>
      <c r="E1475" s="309">
        <v>5080</v>
      </c>
      <c r="F1475" s="309"/>
      <c r="G1475" s="324">
        <v>34.078000000000003</v>
      </c>
      <c r="H1475" s="324">
        <v>-118.694</v>
      </c>
      <c r="I1475" s="324" t="s">
        <v>232</v>
      </c>
      <c r="J1475" s="368">
        <f t="shared" ref="J1475:J1477" si="429">EXP(0.35*LN(AM1475)+0.24*LN(Y1475)+0.2*LN(AJ1475)+0.21*LN(AV1475))</f>
        <v>520.41737612183545</v>
      </c>
      <c r="K1475" s="331">
        <f t="shared" ref="K1475:K1477" si="430">SQRT(0.35*AN1475^2+0.24*Z1475^2+0.2*AL1475^2+0.21*AW1475^2)</f>
        <v>0.40016121751114264</v>
      </c>
      <c r="L1475" s="304" t="str">
        <f t="shared" si="412"/>
        <v>C</v>
      </c>
      <c r="M1475" s="388" t="s">
        <v>6092</v>
      </c>
      <c r="N1475" s="304"/>
      <c r="O1475" s="304"/>
      <c r="P1475" s="304"/>
      <c r="Q1475" s="309"/>
      <c r="R1475" s="304"/>
      <c r="S1475" s="304"/>
      <c r="T1475" s="304"/>
      <c r="U1475" s="304"/>
      <c r="V1475" s="304"/>
      <c r="W1475" s="304" t="s">
        <v>1902</v>
      </c>
      <c r="X1475" s="304" t="s">
        <v>232</v>
      </c>
      <c r="Y1475" s="366">
        <f t="shared" si="414"/>
        <v>506.6</v>
      </c>
      <c r="Z1475" s="304">
        <v>0.4</v>
      </c>
      <c r="AA1475" s="304"/>
      <c r="AB1475" s="304">
        <v>-999</v>
      </c>
      <c r="AC1475" s="304">
        <v>-999</v>
      </c>
      <c r="AD1475" s="366">
        <v>-999</v>
      </c>
      <c r="AE1475" s="304">
        <v>-999</v>
      </c>
      <c r="AF1475" s="304">
        <v>-999</v>
      </c>
      <c r="AG1475" s="304"/>
      <c r="AH1475" s="304">
        <v>7.2840600000000005E-2</v>
      </c>
      <c r="AI1475" s="312"/>
      <c r="AJ1475" s="332">
        <v>549</v>
      </c>
      <c r="AK1475" s="304">
        <f t="shared" si="413"/>
        <v>555</v>
      </c>
      <c r="AL1475" s="363">
        <v>0.43</v>
      </c>
      <c r="AM1475" s="389">
        <f t="shared" si="418"/>
        <v>515</v>
      </c>
      <c r="AN1475" s="304">
        <v>0.4</v>
      </c>
      <c r="AO1475" s="304"/>
      <c r="AP1475" s="312" t="s">
        <v>6118</v>
      </c>
      <c r="AQ1475" s="312"/>
      <c r="AR1475" s="312">
        <v>515</v>
      </c>
      <c r="AS1475" s="304"/>
      <c r="AT1475" s="312"/>
      <c r="AU1475" s="329">
        <f>VLOOKUP(C1475,[1]world!$A$2:$B$3555,2,FALSE)</f>
        <v>1</v>
      </c>
      <c r="AV1475" s="329">
        <v>519</v>
      </c>
      <c r="AW1475" s="304">
        <v>0.37</v>
      </c>
      <c r="AX1475" s="304">
        <v>80</v>
      </c>
      <c r="AY1475" s="304">
        <v>-999</v>
      </c>
      <c r="AZ1475" s="304">
        <v>500</v>
      </c>
      <c r="BA1475" s="304">
        <v>-999</v>
      </c>
      <c r="BB1475" s="304">
        <v>-999</v>
      </c>
      <c r="BC1475" s="304">
        <v>-999</v>
      </c>
      <c r="BD1475" s="304">
        <v>-999</v>
      </c>
      <c r="BE1475" s="304">
        <v>-999</v>
      </c>
      <c r="BF1475" s="304">
        <v>-999</v>
      </c>
      <c r="BG1475" s="304">
        <v>-999</v>
      </c>
      <c r="BH1475" s="304">
        <v>-999</v>
      </c>
      <c r="BI1475" s="304">
        <v>-999</v>
      </c>
      <c r="BJ1475" s="304">
        <v>4</v>
      </c>
      <c r="BK1475" s="304" t="s">
        <v>4954</v>
      </c>
      <c r="BL1475" s="304">
        <v>4</v>
      </c>
    </row>
    <row r="1476" spans="1:64" ht="15" hidden="1" customHeight="1" x14ac:dyDescent="0.2">
      <c r="A1476" s="304" t="s">
        <v>4922</v>
      </c>
      <c r="B1476" s="304" t="s">
        <v>5965</v>
      </c>
      <c r="C1476" s="304">
        <v>1608</v>
      </c>
      <c r="D1476" s="349" t="s">
        <v>2202</v>
      </c>
      <c r="E1476" s="309">
        <v>5229</v>
      </c>
      <c r="F1476" s="309"/>
      <c r="G1476" s="324">
        <v>34.051000000000002</v>
      </c>
      <c r="H1476" s="324">
        <v>-117.25</v>
      </c>
      <c r="I1476" s="324" t="s">
        <v>232</v>
      </c>
      <c r="J1476" s="368">
        <f t="shared" si="429"/>
        <v>353.90376867524833</v>
      </c>
      <c r="K1476" s="331">
        <f t="shared" si="430"/>
        <v>0.33046028505707004</v>
      </c>
      <c r="L1476" s="304" t="str">
        <f t="shared" ref="L1476:L1539" si="431">IF(J1476&lt;180,"E",IF(AND(J1476&gt;=180,J1476&lt;360),"D",IF(AND(J1476&gt;=360,J1476&lt;760),"C",IF(AND(J1476&gt;=760,J1476&lt;1500),"B",IF(J1476&gt;=1500,"A","-")))))</f>
        <v>D</v>
      </c>
      <c r="M1476" s="388" t="s">
        <v>6092</v>
      </c>
      <c r="N1476" s="304"/>
      <c r="O1476" s="304"/>
      <c r="P1476" s="304"/>
      <c r="Q1476" s="309"/>
      <c r="R1476" s="304"/>
      <c r="S1476" s="304"/>
      <c r="T1476" s="304"/>
      <c r="U1476" s="304"/>
      <c r="V1476" s="304"/>
      <c r="W1476" s="304" t="s">
        <v>286</v>
      </c>
      <c r="X1476" s="304" t="s">
        <v>213</v>
      </c>
      <c r="Y1476" s="366">
        <f t="shared" si="414"/>
        <v>274.5</v>
      </c>
      <c r="Z1476" s="304">
        <v>0.3</v>
      </c>
      <c r="AA1476" s="304"/>
      <c r="AB1476" s="304">
        <v>-999</v>
      </c>
      <c r="AC1476" s="304">
        <v>-999</v>
      </c>
      <c r="AD1476" s="366">
        <v>-999</v>
      </c>
      <c r="AE1476" s="304">
        <v>-999</v>
      </c>
      <c r="AF1476" s="304">
        <v>-999</v>
      </c>
      <c r="AG1476" s="304"/>
      <c r="AH1476" s="304">
        <v>1.9673300000000001E-2</v>
      </c>
      <c r="AI1476" s="385">
        <v>8.5916300000000001E-2</v>
      </c>
      <c r="AJ1476" s="332">
        <v>367</v>
      </c>
      <c r="AK1476" s="304">
        <f t="shared" ref="AK1476:AK1539" si="432">IF(AJ1476&lt;=180,180,IF(AND(AJ1476&gt;180,AJ1476&lt;240),210,IF(AND(AJ1476&gt;=240,AJ1476&lt;300),270,IF(AND(AJ1476&gt;=300,AJ1476&lt;360),270,IF(AND(AJ1476&gt;=360,AJ1476&lt;490),425,IF(AND(AJ1476&gt;=490,AJ1476&lt;620),555,IF(AND(AJ1476&gt;=620,AJ1476&lt;760),690,IF(AJ1476&gt;=760,760,"Error"))))))))</f>
        <v>425</v>
      </c>
      <c r="AL1476" s="363">
        <v>0.43</v>
      </c>
      <c r="AM1476" s="389">
        <f t="shared" si="418"/>
        <v>353</v>
      </c>
      <c r="AN1476" s="363">
        <v>0.25</v>
      </c>
      <c r="AO1476" s="304"/>
      <c r="AP1476" s="312" t="s">
        <v>6113</v>
      </c>
      <c r="AQ1476" s="312"/>
      <c r="AR1476" s="312">
        <v>280</v>
      </c>
      <c r="AS1476" s="304"/>
      <c r="AT1476" s="312">
        <v>353</v>
      </c>
      <c r="AU1476" s="329">
        <f>VLOOKUP(C1476,[1]world!$A$2:$B$3555,2,FALSE)</f>
        <v>4</v>
      </c>
      <c r="AV1476" s="329">
        <v>459</v>
      </c>
      <c r="AW1476" s="304">
        <v>0.37</v>
      </c>
      <c r="AX1476" s="304">
        <v>80</v>
      </c>
      <c r="AY1476" s="304">
        <v>-999</v>
      </c>
      <c r="AZ1476" s="304">
        <v>420</v>
      </c>
      <c r="BA1476" s="304">
        <v>320</v>
      </c>
      <c r="BB1476" s="304">
        <v>-999</v>
      </c>
      <c r="BC1476" s="304">
        <v>1220</v>
      </c>
      <c r="BD1476" s="304">
        <v>-999</v>
      </c>
      <c r="BE1476" s="304">
        <v>-999</v>
      </c>
      <c r="BF1476" s="304">
        <v>-999</v>
      </c>
      <c r="BG1476" s="304">
        <v>-999</v>
      </c>
      <c r="BH1476" s="304">
        <v>-999</v>
      </c>
      <c r="BI1476" s="304">
        <v>-999</v>
      </c>
      <c r="BJ1476" s="304">
        <v>3</v>
      </c>
      <c r="BK1476" s="304" t="s">
        <v>4954</v>
      </c>
      <c r="BL1476" s="304">
        <v>3</v>
      </c>
    </row>
    <row r="1477" spans="1:64" ht="15" hidden="1" customHeight="1" x14ac:dyDescent="0.2">
      <c r="A1477" s="304" t="s">
        <v>4922</v>
      </c>
      <c r="B1477" s="304" t="s">
        <v>5965</v>
      </c>
      <c r="C1477" s="304">
        <v>1609</v>
      </c>
      <c r="D1477" s="349" t="s">
        <v>2195</v>
      </c>
      <c r="E1477" s="309">
        <v>5229</v>
      </c>
      <c r="F1477" s="309"/>
      <c r="G1477" s="324">
        <v>34.048000000000002</v>
      </c>
      <c r="H1477" s="324">
        <v>-117.251</v>
      </c>
      <c r="I1477" s="324" t="s">
        <v>232</v>
      </c>
      <c r="J1477" s="368">
        <f t="shared" si="429"/>
        <v>377.38277872151076</v>
      </c>
      <c r="K1477" s="331">
        <f t="shared" si="430"/>
        <v>0.33046028505707004</v>
      </c>
      <c r="L1477" s="304" t="str">
        <f t="shared" si="431"/>
        <v>C</v>
      </c>
      <c r="M1477" s="388" t="s">
        <v>6092</v>
      </c>
      <c r="N1477" s="304"/>
      <c r="O1477" s="356"/>
      <c r="P1477" s="356"/>
      <c r="Q1477" s="356"/>
      <c r="R1477" s="304"/>
      <c r="S1477" s="304"/>
      <c r="T1477" s="304"/>
      <c r="U1477" s="304"/>
      <c r="V1477" s="304"/>
      <c r="W1477" s="304" t="s">
        <v>286</v>
      </c>
      <c r="X1477" s="304" t="s">
        <v>213</v>
      </c>
      <c r="Y1477" s="366">
        <f t="shared" ref="Y1477:Y1540" si="433">IF(X1477="A",506.6,IF(X1477="B",424.8,IF(X1477="C",338.6,IF(X1477="D",274.5,IF(X1477="E",181.5,"-")))))</f>
        <v>274.5</v>
      </c>
      <c r="Z1477" s="304">
        <v>0.3</v>
      </c>
      <c r="AA1477" s="304"/>
      <c r="AB1477" s="304">
        <v>-999</v>
      </c>
      <c r="AC1477" s="304">
        <v>-999</v>
      </c>
      <c r="AD1477" s="366">
        <v>-999</v>
      </c>
      <c r="AE1477" s="304">
        <v>-999</v>
      </c>
      <c r="AF1477" s="304">
        <v>-999</v>
      </c>
      <c r="AG1477" s="304"/>
      <c r="AH1477" s="304">
        <v>5.60586E-2</v>
      </c>
      <c r="AI1477" s="385">
        <v>0.107187</v>
      </c>
      <c r="AJ1477" s="332">
        <v>506</v>
      </c>
      <c r="AK1477" s="304">
        <f t="shared" si="432"/>
        <v>555</v>
      </c>
      <c r="AL1477" s="363">
        <v>0.43</v>
      </c>
      <c r="AM1477" s="389">
        <f t="shared" si="418"/>
        <v>353</v>
      </c>
      <c r="AN1477" s="363">
        <v>0.25</v>
      </c>
      <c r="AO1477" s="304"/>
      <c r="AP1477" s="312" t="s">
        <v>6113</v>
      </c>
      <c r="AQ1477" s="312"/>
      <c r="AR1477" s="312">
        <v>280</v>
      </c>
      <c r="AS1477" s="304"/>
      <c r="AT1477" s="312">
        <v>353</v>
      </c>
      <c r="AU1477" s="329">
        <f>VLOOKUP(C1477,[1]world!$A$2:$B$3555,2,FALSE)</f>
        <v>4</v>
      </c>
      <c r="AV1477" s="329">
        <v>459</v>
      </c>
      <c r="AW1477" s="304">
        <v>0.37</v>
      </c>
      <c r="AX1477" s="304">
        <v>80</v>
      </c>
      <c r="AY1477" s="304">
        <v>-999</v>
      </c>
      <c r="AZ1477" s="304">
        <v>340</v>
      </c>
      <c r="BA1477" s="304">
        <v>320</v>
      </c>
      <c r="BB1477" s="304">
        <v>-999</v>
      </c>
      <c r="BC1477" s="304">
        <v>1280</v>
      </c>
      <c r="BD1477" s="304">
        <v>-999</v>
      </c>
      <c r="BE1477" s="304">
        <v>-999</v>
      </c>
      <c r="BF1477" s="304">
        <v>-999</v>
      </c>
      <c r="BG1477" s="304">
        <v>-999</v>
      </c>
      <c r="BH1477" s="304">
        <v>-999</v>
      </c>
      <c r="BI1477" s="304">
        <v>-999</v>
      </c>
      <c r="BJ1477" s="304">
        <v>3</v>
      </c>
      <c r="BK1477" s="304" t="s">
        <v>4954</v>
      </c>
      <c r="BL1477" s="304">
        <v>3</v>
      </c>
    </row>
    <row r="1478" spans="1:64" ht="15" hidden="1" customHeight="1" x14ac:dyDescent="0.2">
      <c r="A1478" s="304" t="s">
        <v>4901</v>
      </c>
      <c r="B1478" s="304" t="s">
        <v>5965</v>
      </c>
      <c r="C1478" s="304">
        <v>1610</v>
      </c>
      <c r="D1478" s="349" t="s">
        <v>2198</v>
      </c>
      <c r="E1478" s="304">
        <v>-999</v>
      </c>
      <c r="F1478" s="304"/>
      <c r="G1478" s="324">
        <v>34.049999999999997</v>
      </c>
      <c r="H1478" s="324">
        <v>-118.25</v>
      </c>
      <c r="I1478" s="324" t="s">
        <v>212</v>
      </c>
      <c r="J1478" s="368">
        <f>EXP(0.46*LN(AM1478)+0.26*LN(AJ1478)+0.28*LN(AV1478))</f>
        <v>365.19790799638065</v>
      </c>
      <c r="K1478" s="331">
        <f>SQRT(0.46*AN1478^2+0.26*AL1478^2+0.28*AW1478^2)</f>
        <v>0.33934643065752146</v>
      </c>
      <c r="L1478" s="304" t="str">
        <f t="shared" si="431"/>
        <v>C</v>
      </c>
      <c r="M1478" s="388" t="s">
        <v>6100</v>
      </c>
      <c r="N1478" s="304"/>
      <c r="O1478" s="356"/>
      <c r="P1478" s="356"/>
      <c r="Q1478" s="356"/>
      <c r="R1478" s="304"/>
      <c r="S1478" s="356"/>
      <c r="T1478" s="304"/>
      <c r="U1478" s="356"/>
      <c r="V1478" s="304"/>
      <c r="W1478" s="308" t="s">
        <v>624</v>
      </c>
      <c r="X1478" s="304">
        <v>-999</v>
      </c>
      <c r="Y1478" s="366" t="str">
        <f t="shared" si="433"/>
        <v>-</v>
      </c>
      <c r="Z1478" s="304"/>
      <c r="AA1478" s="304"/>
      <c r="AB1478" s="304">
        <v>-999</v>
      </c>
      <c r="AC1478" s="304">
        <v>-999</v>
      </c>
      <c r="AD1478" s="366">
        <v>-999</v>
      </c>
      <c r="AE1478" s="304">
        <v>-999</v>
      </c>
      <c r="AF1478" s="304">
        <v>-999</v>
      </c>
      <c r="AG1478" s="304"/>
      <c r="AH1478" s="304">
        <v>2.24291E-2</v>
      </c>
      <c r="AI1478" s="385">
        <v>0.10776999999999999</v>
      </c>
      <c r="AJ1478" s="332">
        <v>378</v>
      </c>
      <c r="AK1478" s="304">
        <f t="shared" si="432"/>
        <v>425</v>
      </c>
      <c r="AL1478" s="363">
        <v>0.43</v>
      </c>
      <c r="AM1478" s="389">
        <f t="shared" si="418"/>
        <v>353</v>
      </c>
      <c r="AN1478" s="363">
        <v>0.25</v>
      </c>
      <c r="AO1478" s="304"/>
      <c r="AP1478" s="312" t="s">
        <v>6119</v>
      </c>
      <c r="AQ1478" s="312"/>
      <c r="AR1478" s="312">
        <v>280</v>
      </c>
      <c r="AS1478" s="304"/>
      <c r="AT1478" s="312">
        <v>353</v>
      </c>
      <c r="AU1478" s="329">
        <f>VLOOKUP(C1478,[1]world!$A$2:$B$3555,2,FALSE)</f>
        <v>8</v>
      </c>
      <c r="AV1478" s="329">
        <v>374</v>
      </c>
      <c r="AW1478" s="304">
        <v>0.37</v>
      </c>
      <c r="AX1478" s="304">
        <v>960</v>
      </c>
      <c r="AY1478" s="304">
        <v>-999</v>
      </c>
      <c r="AZ1478" s="304">
        <v>3460</v>
      </c>
      <c r="BA1478" s="304">
        <v>320</v>
      </c>
      <c r="BB1478" s="304">
        <v>-999</v>
      </c>
      <c r="BC1478" s="304">
        <v>2660</v>
      </c>
      <c r="BD1478" s="304">
        <v>-999</v>
      </c>
      <c r="BE1478" s="304">
        <v>-999</v>
      </c>
      <c r="BF1478" s="304">
        <v>-999</v>
      </c>
      <c r="BG1478" s="304">
        <v>-999</v>
      </c>
      <c r="BH1478" s="304">
        <v>-999</v>
      </c>
      <c r="BI1478" s="304">
        <v>-999</v>
      </c>
      <c r="BJ1478" s="304">
        <v>3</v>
      </c>
      <c r="BK1478" s="304" t="s">
        <v>4954</v>
      </c>
      <c r="BL1478" s="304">
        <v>3</v>
      </c>
    </row>
    <row r="1479" spans="1:64" ht="15" customHeight="1" x14ac:dyDescent="0.2">
      <c r="A1479" s="304" t="s">
        <v>4901</v>
      </c>
      <c r="B1479" s="304" t="s">
        <v>5975</v>
      </c>
      <c r="C1479" s="304">
        <v>1611</v>
      </c>
      <c r="D1479" s="349" t="s">
        <v>4581</v>
      </c>
      <c r="E1479" s="304">
        <v>-999</v>
      </c>
      <c r="F1479" s="304"/>
      <c r="G1479" s="324">
        <v>46.225999999999999</v>
      </c>
      <c r="H1479" s="324">
        <v>13.21</v>
      </c>
      <c r="I1479" s="324" t="s">
        <v>212</v>
      </c>
      <c r="J1479" s="368">
        <f t="shared" ref="J1479:J1484" si="434">GEOMEAN(Y1479,AV1479,AK1479)</f>
        <v>576.10352715728595</v>
      </c>
      <c r="K1479" s="331">
        <f t="shared" ref="K1479:K1484" si="435">GEOMEAN(AA1479,AL1479,AW1479)</f>
        <v>0.41523526603009125</v>
      </c>
      <c r="L1479" s="304" t="str">
        <f t="shared" si="431"/>
        <v>C</v>
      </c>
      <c r="M1479" s="388" t="s">
        <v>6089</v>
      </c>
      <c r="N1479" s="304"/>
      <c r="O1479" s="356"/>
      <c r="P1479" s="356"/>
      <c r="Q1479" s="356"/>
      <c r="R1479" s="304"/>
      <c r="S1479" s="356"/>
      <c r="T1479" s="304"/>
      <c r="U1479" s="356"/>
      <c r="V1479" s="304"/>
      <c r="W1479" s="308" t="s">
        <v>900</v>
      </c>
      <c r="X1479" s="304" t="s">
        <v>232</v>
      </c>
      <c r="Y1479" s="366">
        <f t="shared" si="433"/>
        <v>506.6</v>
      </c>
      <c r="Z1479" s="304"/>
      <c r="AA1479" s="304">
        <v>0.45</v>
      </c>
      <c r="AB1479" s="304">
        <v>-999</v>
      </c>
      <c r="AC1479" s="304">
        <v>-999</v>
      </c>
      <c r="AD1479" s="366">
        <v>-999</v>
      </c>
      <c r="AE1479" s="304">
        <v>-999</v>
      </c>
      <c r="AF1479" s="304">
        <v>-999</v>
      </c>
      <c r="AG1479" s="304"/>
      <c r="AH1479" s="304">
        <v>0.100095</v>
      </c>
      <c r="AI1479" s="312"/>
      <c r="AJ1479" s="332">
        <v>620</v>
      </c>
      <c r="AK1479" s="304">
        <f t="shared" si="432"/>
        <v>690</v>
      </c>
      <c r="AL1479" s="363">
        <v>0.43</v>
      </c>
      <c r="AM1479" s="389" t="str">
        <f t="shared" si="418"/>
        <v/>
      </c>
      <c r="AN1479" s="304"/>
      <c r="AO1479" s="304"/>
      <c r="AP1479" s="312"/>
      <c r="AQ1479" s="312"/>
      <c r="AR1479" s="312"/>
      <c r="AS1479" s="304"/>
      <c r="AT1479" s="312"/>
      <c r="AU1479" s="329">
        <f>VLOOKUP(C1479,[1]world!$A$2:$B$3555,2,FALSE)</f>
        <v>3</v>
      </c>
      <c r="AV1479" s="329">
        <v>547</v>
      </c>
      <c r="AW1479" s="304">
        <v>0.37</v>
      </c>
      <c r="AX1479" s="304">
        <v>-999</v>
      </c>
      <c r="AY1479" s="304">
        <v>-999</v>
      </c>
      <c r="AZ1479" s="304">
        <v>-999</v>
      </c>
      <c r="BA1479" s="304">
        <v>-999</v>
      </c>
      <c r="BB1479" s="304">
        <v>-999</v>
      </c>
      <c r="BC1479" s="304">
        <v>-999</v>
      </c>
      <c r="BD1479" s="304">
        <v>-999</v>
      </c>
      <c r="BE1479" s="304">
        <v>-999</v>
      </c>
      <c r="BF1479" s="304">
        <v>-999</v>
      </c>
      <c r="BG1479" s="304">
        <v>-999</v>
      </c>
      <c r="BH1479" s="304">
        <v>-999</v>
      </c>
      <c r="BI1479" s="304">
        <v>-999</v>
      </c>
      <c r="BJ1479" s="304" t="s">
        <v>4954</v>
      </c>
      <c r="BK1479" s="304" t="s">
        <v>4954</v>
      </c>
      <c r="BL1479" s="304" t="s">
        <v>4954</v>
      </c>
    </row>
    <row r="1480" spans="1:64" ht="15" customHeight="1" x14ac:dyDescent="0.2">
      <c r="A1480" s="304" t="s">
        <v>4901</v>
      </c>
      <c r="B1480" s="304" t="s">
        <v>5975</v>
      </c>
      <c r="C1480" s="304">
        <v>1612</v>
      </c>
      <c r="D1480" s="349" t="s">
        <v>4400</v>
      </c>
      <c r="E1480" s="304">
        <v>-999</v>
      </c>
      <c r="F1480" s="304"/>
      <c r="G1480" s="324">
        <v>40.89</v>
      </c>
      <c r="H1480" s="324">
        <v>15.295999999999999</v>
      </c>
      <c r="I1480" s="324" t="s">
        <v>212</v>
      </c>
      <c r="J1480" s="368">
        <f t="shared" si="434"/>
        <v>481.65989994338446</v>
      </c>
      <c r="K1480" s="331">
        <f t="shared" si="435"/>
        <v>0.41523526603009125</v>
      </c>
      <c r="L1480" s="304" t="str">
        <f t="shared" si="431"/>
        <v>C</v>
      </c>
      <c r="M1480" s="388" t="s">
        <v>6089</v>
      </c>
      <c r="N1480" s="304"/>
      <c r="O1480" s="356"/>
      <c r="P1480" s="356"/>
      <c r="Q1480" s="356"/>
      <c r="R1480" s="304"/>
      <c r="S1480" s="356"/>
      <c r="T1480" s="304"/>
      <c r="U1480" s="356"/>
      <c r="V1480" s="304"/>
      <c r="W1480" s="308" t="s">
        <v>900</v>
      </c>
      <c r="X1480" s="304" t="s">
        <v>232</v>
      </c>
      <c r="Y1480" s="366">
        <f t="shared" si="433"/>
        <v>506.6</v>
      </c>
      <c r="Z1480" s="304"/>
      <c r="AA1480" s="304">
        <v>0.45</v>
      </c>
      <c r="AB1480" s="304">
        <v>-999</v>
      </c>
      <c r="AC1480" s="304">
        <v>-999</v>
      </c>
      <c r="AD1480" s="366">
        <v>-999</v>
      </c>
      <c r="AE1480" s="304">
        <v>-999</v>
      </c>
      <c r="AF1480" s="304">
        <v>-999</v>
      </c>
      <c r="AG1480" s="304"/>
      <c r="AH1480" s="304">
        <v>2.6958900000000001E-2</v>
      </c>
      <c r="AI1480" s="312"/>
      <c r="AJ1480" s="332">
        <v>396</v>
      </c>
      <c r="AK1480" s="304">
        <f t="shared" si="432"/>
        <v>425</v>
      </c>
      <c r="AL1480" s="363">
        <v>0.43</v>
      </c>
      <c r="AM1480" s="389" t="str">
        <f t="shared" si="418"/>
        <v/>
      </c>
      <c r="AN1480" s="304"/>
      <c r="AO1480" s="304"/>
      <c r="AP1480" s="312"/>
      <c r="AQ1480" s="312"/>
      <c r="AR1480" s="312"/>
      <c r="AS1480" s="304"/>
      <c r="AT1480" s="312"/>
      <c r="AU1480" s="329">
        <f>VLOOKUP(C1480,[1]world!$A$2:$B$3555,2,FALSE)</f>
        <v>1</v>
      </c>
      <c r="AV1480" s="329">
        <v>519</v>
      </c>
      <c r="AW1480" s="304">
        <v>0.37</v>
      </c>
      <c r="AX1480" s="304">
        <v>-999</v>
      </c>
      <c r="AY1480" s="304">
        <v>-999</v>
      </c>
      <c r="AZ1480" s="304">
        <v>-999</v>
      </c>
      <c r="BA1480" s="304">
        <v>-999</v>
      </c>
      <c r="BB1480" s="304">
        <v>-999</v>
      </c>
      <c r="BC1480" s="304">
        <v>-999</v>
      </c>
      <c r="BD1480" s="304">
        <v>-999</v>
      </c>
      <c r="BE1480" s="304">
        <v>-999</v>
      </c>
      <c r="BF1480" s="304">
        <v>-999</v>
      </c>
      <c r="BG1480" s="304">
        <v>-999</v>
      </c>
      <c r="BH1480" s="304">
        <v>-999</v>
      </c>
      <c r="BI1480" s="304">
        <v>-999</v>
      </c>
      <c r="BJ1480" s="304" t="s">
        <v>4954</v>
      </c>
      <c r="BK1480" s="304" t="s">
        <v>4954</v>
      </c>
      <c r="BL1480" s="304" t="s">
        <v>4954</v>
      </c>
    </row>
    <row r="1481" spans="1:64" ht="15" customHeight="1" x14ac:dyDescent="0.2">
      <c r="A1481" s="304" t="s">
        <v>4901</v>
      </c>
      <c r="B1481" s="304" t="s">
        <v>5975</v>
      </c>
      <c r="C1481" s="304">
        <v>1613</v>
      </c>
      <c r="D1481" s="349" t="s">
        <v>4398</v>
      </c>
      <c r="E1481" s="304">
        <v>-999</v>
      </c>
      <c r="F1481" s="304"/>
      <c r="G1481" s="324">
        <v>40.887</v>
      </c>
      <c r="H1481" s="324">
        <v>15.311999999999999</v>
      </c>
      <c r="I1481" s="324" t="s">
        <v>212</v>
      </c>
      <c r="J1481" s="368">
        <f t="shared" si="434"/>
        <v>437.14811869034492</v>
      </c>
      <c r="K1481" s="331">
        <f t="shared" si="435"/>
        <v>0.41523526603009125</v>
      </c>
      <c r="L1481" s="304" t="str">
        <f t="shared" si="431"/>
        <v>C</v>
      </c>
      <c r="M1481" s="388" t="s">
        <v>6089</v>
      </c>
      <c r="N1481" s="304"/>
      <c r="O1481" s="356"/>
      <c r="P1481" s="356"/>
      <c r="Q1481" s="356"/>
      <c r="R1481" s="304"/>
      <c r="S1481" s="356"/>
      <c r="T1481" s="304"/>
      <c r="U1481" s="356"/>
      <c r="V1481" s="304"/>
      <c r="W1481" s="308" t="s">
        <v>900</v>
      </c>
      <c r="X1481" s="304" t="s">
        <v>232</v>
      </c>
      <c r="Y1481" s="366">
        <f t="shared" si="433"/>
        <v>506.6</v>
      </c>
      <c r="Z1481" s="304"/>
      <c r="AA1481" s="304">
        <v>0.45</v>
      </c>
      <c r="AB1481" s="304">
        <v>-999</v>
      </c>
      <c r="AC1481" s="304">
        <v>-999</v>
      </c>
      <c r="AD1481" s="366">
        <v>-999</v>
      </c>
      <c r="AE1481" s="304">
        <v>-999</v>
      </c>
      <c r="AF1481" s="304">
        <v>-999</v>
      </c>
      <c r="AG1481" s="304"/>
      <c r="AH1481" s="304">
        <v>3.3787900000000003E-2</v>
      </c>
      <c r="AI1481" s="312"/>
      <c r="AJ1481" s="332">
        <v>424</v>
      </c>
      <c r="AK1481" s="304">
        <f t="shared" si="432"/>
        <v>425</v>
      </c>
      <c r="AL1481" s="363">
        <v>0.43</v>
      </c>
      <c r="AM1481" s="389" t="str">
        <f t="shared" ref="AM1481:AM1544" si="436">IF(AT1481&lt;&gt;"",AT1481,IF(AND(AT1481="",AR1481=""),"",AR1481))</f>
        <v/>
      </c>
      <c r="AN1481" s="304"/>
      <c r="AO1481" s="304"/>
      <c r="AP1481" s="312"/>
      <c r="AQ1481" s="312"/>
      <c r="AR1481" s="312"/>
      <c r="AS1481" s="304"/>
      <c r="AT1481" s="312"/>
      <c r="AU1481" s="329">
        <f>VLOOKUP(C1481,[1]world!$A$2:$B$3555,2,FALSE)</f>
        <v>7</v>
      </c>
      <c r="AV1481" s="329">
        <v>388</v>
      </c>
      <c r="AW1481" s="304">
        <v>0.37</v>
      </c>
      <c r="AX1481" s="304">
        <v>-999</v>
      </c>
      <c r="AY1481" s="304">
        <v>-999</v>
      </c>
      <c r="AZ1481" s="304">
        <v>-999</v>
      </c>
      <c r="BA1481" s="304">
        <v>-999</v>
      </c>
      <c r="BB1481" s="304">
        <v>-999</v>
      </c>
      <c r="BC1481" s="304">
        <v>-999</v>
      </c>
      <c r="BD1481" s="304">
        <v>-999</v>
      </c>
      <c r="BE1481" s="304">
        <v>-999</v>
      </c>
      <c r="BF1481" s="304">
        <v>-999</v>
      </c>
      <c r="BG1481" s="304">
        <v>-999</v>
      </c>
      <c r="BH1481" s="304">
        <v>-999</v>
      </c>
      <c r="BI1481" s="304">
        <v>-999</v>
      </c>
      <c r="BJ1481" s="304" t="s">
        <v>4954</v>
      </c>
      <c r="BK1481" s="304" t="s">
        <v>4954</v>
      </c>
      <c r="BL1481" s="304" t="s">
        <v>4954</v>
      </c>
    </row>
    <row r="1482" spans="1:64" ht="15" customHeight="1" x14ac:dyDescent="0.2">
      <c r="A1482" s="304" t="s">
        <v>4901</v>
      </c>
      <c r="B1482" s="304" t="s">
        <v>5975</v>
      </c>
      <c r="C1482" s="304">
        <v>1614</v>
      </c>
      <c r="D1482" s="349" t="s">
        <v>4399</v>
      </c>
      <c r="E1482" s="304">
        <v>-999</v>
      </c>
      <c r="F1482" s="304"/>
      <c r="G1482" s="324">
        <v>40.887</v>
      </c>
      <c r="H1482" s="324">
        <v>15.334</v>
      </c>
      <c r="I1482" s="324" t="s">
        <v>212</v>
      </c>
      <c r="J1482" s="368">
        <f t="shared" si="434"/>
        <v>427.55000270082616</v>
      </c>
      <c r="K1482" s="331">
        <f t="shared" si="435"/>
        <v>0.41523526603009125</v>
      </c>
      <c r="L1482" s="304" t="str">
        <f t="shared" si="431"/>
        <v>C</v>
      </c>
      <c r="M1482" s="388" t="s">
        <v>6089</v>
      </c>
      <c r="N1482" s="304"/>
      <c r="O1482" s="356"/>
      <c r="P1482" s="356"/>
      <c r="Q1482" s="356"/>
      <c r="R1482" s="304"/>
      <c r="S1482" s="356"/>
      <c r="T1482" s="304"/>
      <c r="U1482" s="356"/>
      <c r="V1482" s="304"/>
      <c r="W1482" s="308" t="s">
        <v>900</v>
      </c>
      <c r="X1482" s="304" t="s">
        <v>232</v>
      </c>
      <c r="Y1482" s="366">
        <f t="shared" si="433"/>
        <v>506.6</v>
      </c>
      <c r="Z1482" s="304"/>
      <c r="AA1482" s="304">
        <v>0.45</v>
      </c>
      <c r="AB1482" s="304">
        <v>-999</v>
      </c>
      <c r="AC1482" s="304">
        <v>-999</v>
      </c>
      <c r="AD1482" s="366">
        <v>-999</v>
      </c>
      <c r="AE1482" s="304">
        <v>-999</v>
      </c>
      <c r="AF1482" s="304">
        <v>-999</v>
      </c>
      <c r="AG1482" s="304"/>
      <c r="AH1482" s="304">
        <v>4.1293999999999997E-2</v>
      </c>
      <c r="AI1482" s="312"/>
      <c r="AJ1482" s="332">
        <v>455</v>
      </c>
      <c r="AK1482" s="304">
        <f t="shared" si="432"/>
        <v>425</v>
      </c>
      <c r="AL1482" s="363">
        <v>0.43</v>
      </c>
      <c r="AM1482" s="389" t="str">
        <f t="shared" si="436"/>
        <v/>
      </c>
      <c r="AN1482" s="304"/>
      <c r="AO1482" s="304"/>
      <c r="AP1482" s="312"/>
      <c r="AQ1482" s="312"/>
      <c r="AR1482" s="312"/>
      <c r="AS1482" s="304"/>
      <c r="AT1482" s="312"/>
      <c r="AU1482" s="329">
        <f>VLOOKUP(C1482,[1]world!$A$2:$B$3555,2,FALSE)</f>
        <v>15</v>
      </c>
      <c r="AV1482" s="329">
        <v>363</v>
      </c>
      <c r="AW1482" s="304">
        <v>0.37</v>
      </c>
      <c r="AX1482" s="304">
        <v>-999</v>
      </c>
      <c r="AY1482" s="304">
        <v>-999</v>
      </c>
      <c r="AZ1482" s="304">
        <v>-999</v>
      </c>
      <c r="BA1482" s="304">
        <v>-999</v>
      </c>
      <c r="BB1482" s="304">
        <v>-999</v>
      </c>
      <c r="BC1482" s="304">
        <v>-999</v>
      </c>
      <c r="BD1482" s="304">
        <v>-999</v>
      </c>
      <c r="BE1482" s="304">
        <v>-999</v>
      </c>
      <c r="BF1482" s="304">
        <v>-999</v>
      </c>
      <c r="BG1482" s="304">
        <v>-999</v>
      </c>
      <c r="BH1482" s="304">
        <v>-999</v>
      </c>
      <c r="BI1482" s="304">
        <v>-999</v>
      </c>
      <c r="BJ1482" s="304" t="s">
        <v>4954</v>
      </c>
      <c r="BK1482" s="304" t="s">
        <v>4954</v>
      </c>
      <c r="BL1482" s="304" t="s">
        <v>4954</v>
      </c>
    </row>
    <row r="1483" spans="1:64" ht="15" customHeight="1" x14ac:dyDescent="0.2">
      <c r="A1483" s="304" t="s">
        <v>4901</v>
      </c>
      <c r="B1483" s="304" t="s">
        <v>5975</v>
      </c>
      <c r="C1483" s="304">
        <v>1615</v>
      </c>
      <c r="D1483" s="349" t="s">
        <v>4397</v>
      </c>
      <c r="E1483" s="304">
        <v>-999</v>
      </c>
      <c r="F1483" s="304"/>
      <c r="G1483" s="324">
        <v>40.886000000000003</v>
      </c>
      <c r="H1483" s="324">
        <v>15.348000000000001</v>
      </c>
      <c r="I1483" s="324" t="s">
        <v>212</v>
      </c>
      <c r="J1483" s="368">
        <f t="shared" si="434"/>
        <v>490.17047379551963</v>
      </c>
      <c r="K1483" s="331">
        <f t="shared" si="435"/>
        <v>0.41523526603009125</v>
      </c>
      <c r="L1483" s="304" t="str">
        <f t="shared" si="431"/>
        <v>C</v>
      </c>
      <c r="M1483" s="388" t="s">
        <v>6089</v>
      </c>
      <c r="N1483" s="304"/>
      <c r="O1483" s="356"/>
      <c r="P1483" s="356"/>
      <c r="Q1483" s="356"/>
      <c r="R1483" s="304"/>
      <c r="S1483" s="356"/>
      <c r="T1483" s="304"/>
      <c r="U1483" s="356"/>
      <c r="V1483" s="304"/>
      <c r="W1483" s="308" t="s">
        <v>900</v>
      </c>
      <c r="X1483" s="304" t="s">
        <v>232</v>
      </c>
      <c r="Y1483" s="366">
        <f t="shared" si="433"/>
        <v>506.6</v>
      </c>
      <c r="Z1483" s="304"/>
      <c r="AA1483" s="304">
        <v>0.45</v>
      </c>
      <c r="AB1483" s="304">
        <v>-999</v>
      </c>
      <c r="AC1483" s="304">
        <v>-999</v>
      </c>
      <c r="AD1483" s="366">
        <v>-999</v>
      </c>
      <c r="AE1483" s="304">
        <v>-999</v>
      </c>
      <c r="AF1483" s="304">
        <v>-999</v>
      </c>
      <c r="AG1483" s="304"/>
      <c r="AH1483" s="304">
        <v>3.6587599999999998E-2</v>
      </c>
      <c r="AI1483" s="312"/>
      <c r="AJ1483" s="332">
        <v>436</v>
      </c>
      <c r="AK1483" s="304">
        <f t="shared" si="432"/>
        <v>425</v>
      </c>
      <c r="AL1483" s="363">
        <v>0.43</v>
      </c>
      <c r="AM1483" s="389" t="str">
        <f t="shared" si="436"/>
        <v/>
      </c>
      <c r="AN1483" s="304"/>
      <c r="AO1483" s="304"/>
      <c r="AP1483" s="312"/>
      <c r="AQ1483" s="312"/>
      <c r="AR1483" s="312"/>
      <c r="AS1483" s="304"/>
      <c r="AT1483" s="312"/>
      <c r="AU1483" s="329">
        <f>VLOOKUP(C1483,[1]world!$A$2:$B$3555,2,FALSE)</f>
        <v>3</v>
      </c>
      <c r="AV1483" s="329">
        <v>547</v>
      </c>
      <c r="AW1483" s="304">
        <v>0.37</v>
      </c>
      <c r="AX1483" s="304">
        <v>-999</v>
      </c>
      <c r="AY1483" s="304">
        <v>-999</v>
      </c>
      <c r="AZ1483" s="304">
        <v>-999</v>
      </c>
      <c r="BA1483" s="304">
        <v>-999</v>
      </c>
      <c r="BB1483" s="304">
        <v>-999</v>
      </c>
      <c r="BC1483" s="304">
        <v>-999</v>
      </c>
      <c r="BD1483" s="304">
        <v>-999</v>
      </c>
      <c r="BE1483" s="304">
        <v>-999</v>
      </c>
      <c r="BF1483" s="304">
        <v>-999</v>
      </c>
      <c r="BG1483" s="304">
        <v>-999</v>
      </c>
      <c r="BH1483" s="304">
        <v>-999</v>
      </c>
      <c r="BI1483" s="304">
        <v>-999</v>
      </c>
      <c r="BJ1483" s="304" t="s">
        <v>4954</v>
      </c>
      <c r="BK1483" s="304" t="s">
        <v>4954</v>
      </c>
      <c r="BL1483" s="304" t="s">
        <v>4954</v>
      </c>
    </row>
    <row r="1484" spans="1:64" ht="15" customHeight="1" x14ac:dyDescent="0.2">
      <c r="A1484" s="304" t="s">
        <v>4901</v>
      </c>
      <c r="B1484" s="304" t="s">
        <v>5975</v>
      </c>
      <c r="C1484" s="304">
        <v>1616</v>
      </c>
      <c r="D1484" s="349" t="s">
        <v>4395</v>
      </c>
      <c r="E1484" s="304">
        <v>-999</v>
      </c>
      <c r="F1484" s="304"/>
      <c r="G1484" s="324">
        <v>40.875</v>
      </c>
      <c r="H1484" s="324">
        <v>15.327</v>
      </c>
      <c r="I1484" s="324" t="s">
        <v>212</v>
      </c>
      <c r="J1484" s="368">
        <f t="shared" si="434"/>
        <v>437.14811869034492</v>
      </c>
      <c r="K1484" s="331">
        <f t="shared" si="435"/>
        <v>0.41523526603009125</v>
      </c>
      <c r="L1484" s="304" t="str">
        <f t="shared" si="431"/>
        <v>C</v>
      </c>
      <c r="M1484" s="388" t="s">
        <v>6089</v>
      </c>
      <c r="N1484" s="304"/>
      <c r="O1484" s="356"/>
      <c r="P1484" s="356"/>
      <c r="Q1484" s="356"/>
      <c r="R1484" s="304"/>
      <c r="S1484" s="356"/>
      <c r="T1484" s="304"/>
      <c r="U1484" s="356"/>
      <c r="V1484" s="304"/>
      <c r="W1484" s="308" t="s">
        <v>900</v>
      </c>
      <c r="X1484" s="304" t="s">
        <v>232</v>
      </c>
      <c r="Y1484" s="366">
        <f t="shared" si="433"/>
        <v>506.6</v>
      </c>
      <c r="Z1484" s="304"/>
      <c r="AA1484" s="304">
        <v>0.45</v>
      </c>
      <c r="AB1484" s="304">
        <v>-999</v>
      </c>
      <c r="AC1484" s="304">
        <v>-999</v>
      </c>
      <c r="AD1484" s="366">
        <v>-999</v>
      </c>
      <c r="AE1484" s="304">
        <v>-999</v>
      </c>
      <c r="AF1484" s="304">
        <v>-999</v>
      </c>
      <c r="AG1484" s="304"/>
      <c r="AH1484" s="304">
        <v>3.45771E-2</v>
      </c>
      <c r="AI1484" s="312"/>
      <c r="AJ1484" s="332">
        <v>427</v>
      </c>
      <c r="AK1484" s="304">
        <f t="shared" si="432"/>
        <v>425</v>
      </c>
      <c r="AL1484" s="363">
        <v>0.43</v>
      </c>
      <c r="AM1484" s="389" t="str">
        <f t="shared" si="436"/>
        <v/>
      </c>
      <c r="AN1484" s="304"/>
      <c r="AO1484" s="304"/>
      <c r="AP1484" s="312"/>
      <c r="AQ1484" s="312"/>
      <c r="AR1484" s="312"/>
      <c r="AS1484" s="304"/>
      <c r="AT1484" s="312"/>
      <c r="AU1484" s="329">
        <f>VLOOKUP(C1484,[1]world!$A$2:$B$3555,2,FALSE)</f>
        <v>7</v>
      </c>
      <c r="AV1484" s="329">
        <v>388</v>
      </c>
      <c r="AW1484" s="304">
        <v>0.37</v>
      </c>
      <c r="AX1484" s="304">
        <v>-999</v>
      </c>
      <c r="AY1484" s="304">
        <v>-999</v>
      </c>
      <c r="AZ1484" s="304">
        <v>-999</v>
      </c>
      <c r="BA1484" s="304">
        <v>-999</v>
      </c>
      <c r="BB1484" s="304">
        <v>-999</v>
      </c>
      <c r="BC1484" s="304">
        <v>-999</v>
      </c>
      <c r="BD1484" s="304">
        <v>-999</v>
      </c>
      <c r="BE1484" s="304">
        <v>-999</v>
      </c>
      <c r="BF1484" s="304">
        <v>-999</v>
      </c>
      <c r="BG1484" s="304">
        <v>-999</v>
      </c>
      <c r="BH1484" s="304">
        <v>-999</v>
      </c>
      <c r="BI1484" s="304">
        <v>-999</v>
      </c>
      <c r="BJ1484" s="304" t="s">
        <v>4954</v>
      </c>
      <c r="BK1484" s="304" t="s">
        <v>4954</v>
      </c>
      <c r="BL1484" s="304" t="s">
        <v>4954</v>
      </c>
    </row>
    <row r="1485" spans="1:64" ht="15" hidden="1" customHeight="1" x14ac:dyDescent="0.2">
      <c r="A1485" s="304" t="s">
        <v>4901</v>
      </c>
      <c r="B1485" s="304" t="s">
        <v>5968</v>
      </c>
      <c r="C1485" s="304">
        <v>1617</v>
      </c>
      <c r="D1485" s="349" t="s">
        <v>643</v>
      </c>
      <c r="E1485" s="304">
        <v>-999</v>
      </c>
      <c r="F1485" s="304"/>
      <c r="G1485" s="324">
        <v>24.67435</v>
      </c>
      <c r="H1485" s="324">
        <v>121.76669</v>
      </c>
      <c r="I1485" s="324" t="s">
        <v>214</v>
      </c>
      <c r="J1485" s="368">
        <f t="shared" ref="J1485:J1504" si="437">EXP(0.31*LN(Y1485)+0.42*LN(AJ1485)+0.27*LN(AV1485))</f>
        <v>314.87799203228172</v>
      </c>
      <c r="K1485" s="331">
        <f t="shared" ref="K1485:K1504" si="438">SQRT(0.31*AA1485^2+0.42*AL1485^2+0.27*AW1485^2)</f>
        <v>0.3934424989753903</v>
      </c>
      <c r="L1485" s="304" t="str">
        <f t="shared" si="431"/>
        <v>D</v>
      </c>
      <c r="M1485" s="388" t="s">
        <v>6089</v>
      </c>
      <c r="N1485" s="304"/>
      <c r="O1485" s="356"/>
      <c r="P1485" s="356"/>
      <c r="Q1485" s="356"/>
      <c r="R1485" s="304"/>
      <c r="S1485" s="356"/>
      <c r="T1485" s="304"/>
      <c r="U1485" s="356"/>
      <c r="V1485" s="304"/>
      <c r="W1485" s="308" t="s">
        <v>225</v>
      </c>
      <c r="X1485" s="304" t="s">
        <v>213</v>
      </c>
      <c r="Y1485" s="366">
        <f t="shared" si="433"/>
        <v>274.5</v>
      </c>
      <c r="Z1485" s="304"/>
      <c r="AA1485" s="331">
        <v>0.36</v>
      </c>
      <c r="AB1485" s="304">
        <v>-999</v>
      </c>
      <c r="AC1485" s="304">
        <v>-999</v>
      </c>
      <c r="AD1485" s="366">
        <v>-999</v>
      </c>
      <c r="AE1485" s="304">
        <v>-999</v>
      </c>
      <c r="AF1485" s="331"/>
      <c r="AG1485" s="304"/>
      <c r="AH1485" s="304">
        <v>4.9498600000000004E-3</v>
      </c>
      <c r="AI1485" s="312"/>
      <c r="AJ1485" s="332">
        <v>318</v>
      </c>
      <c r="AK1485" s="304">
        <f t="shared" si="432"/>
        <v>270</v>
      </c>
      <c r="AL1485" s="363">
        <v>0.43</v>
      </c>
      <c r="AM1485" s="389" t="str">
        <f t="shared" si="436"/>
        <v/>
      </c>
      <c r="AN1485" s="304"/>
      <c r="AO1485" s="304"/>
      <c r="AP1485" s="312"/>
      <c r="AQ1485" s="312"/>
      <c r="AR1485" s="312"/>
      <c r="AS1485" s="304"/>
      <c r="AT1485" s="312"/>
      <c r="AU1485" s="329">
        <f>VLOOKUP(C1485,[1]world!$A$2:$B$3555,2,FALSE)</f>
        <v>15</v>
      </c>
      <c r="AV1485" s="329">
        <v>363</v>
      </c>
      <c r="AW1485" s="304">
        <v>0.37</v>
      </c>
      <c r="AX1485" s="304">
        <v>-999</v>
      </c>
      <c r="AY1485" s="304">
        <v>-999</v>
      </c>
      <c r="AZ1485" s="304">
        <v>-999</v>
      </c>
      <c r="BA1485" s="304">
        <v>-999</v>
      </c>
      <c r="BB1485" s="304">
        <v>-999</v>
      </c>
      <c r="BC1485" s="304">
        <v>-999</v>
      </c>
      <c r="BD1485" s="304">
        <v>-999</v>
      </c>
      <c r="BE1485" s="304">
        <v>-999</v>
      </c>
      <c r="BF1485" s="304">
        <v>-999</v>
      </c>
      <c r="BG1485" s="304">
        <v>-999</v>
      </c>
      <c r="BH1485" s="304">
        <v>-999</v>
      </c>
      <c r="BI1485" s="304">
        <v>-999</v>
      </c>
      <c r="BJ1485" s="304" t="s">
        <v>4954</v>
      </c>
      <c r="BK1485" s="304" t="s">
        <v>4954</v>
      </c>
      <c r="BL1485" s="304" t="s">
        <v>4954</v>
      </c>
    </row>
    <row r="1486" spans="1:64" ht="15" hidden="1" customHeight="1" x14ac:dyDescent="0.2">
      <c r="A1486" s="304" t="s">
        <v>4901</v>
      </c>
      <c r="B1486" s="304" t="s">
        <v>5968</v>
      </c>
      <c r="C1486" s="304">
        <v>1618</v>
      </c>
      <c r="D1486" s="349" t="s">
        <v>639</v>
      </c>
      <c r="E1486" s="304">
        <v>-999</v>
      </c>
      <c r="F1486" s="304"/>
      <c r="G1486" s="324">
        <v>24.673179999999999</v>
      </c>
      <c r="H1486" s="324">
        <v>121.76285</v>
      </c>
      <c r="I1486" s="324" t="s">
        <v>214</v>
      </c>
      <c r="J1486" s="368">
        <f t="shared" si="437"/>
        <v>309.40608415773931</v>
      </c>
      <c r="K1486" s="331">
        <f t="shared" si="438"/>
        <v>0.3934424989753903</v>
      </c>
      <c r="L1486" s="304" t="str">
        <f t="shared" si="431"/>
        <v>D</v>
      </c>
      <c r="M1486" s="388" t="s">
        <v>6089</v>
      </c>
      <c r="N1486" s="304"/>
      <c r="O1486" s="356"/>
      <c r="P1486" s="356"/>
      <c r="Q1486" s="356"/>
      <c r="R1486" s="304"/>
      <c r="S1486" s="356"/>
      <c r="T1486" s="304"/>
      <c r="U1486" s="356"/>
      <c r="V1486" s="304"/>
      <c r="W1486" s="308" t="s">
        <v>225</v>
      </c>
      <c r="X1486" s="304" t="s">
        <v>213</v>
      </c>
      <c r="Y1486" s="366">
        <f t="shared" si="433"/>
        <v>274.5</v>
      </c>
      <c r="Z1486" s="304"/>
      <c r="AA1486" s="331">
        <v>0.36</v>
      </c>
      <c r="AB1486" s="304">
        <v>-999</v>
      </c>
      <c r="AC1486" s="304">
        <v>-999</v>
      </c>
      <c r="AD1486" s="366">
        <v>-999</v>
      </c>
      <c r="AE1486" s="304">
        <v>-999</v>
      </c>
      <c r="AF1486" s="331"/>
      <c r="AG1486" s="304"/>
      <c r="AH1486" s="304">
        <v>4.2895700000000004E-3</v>
      </c>
      <c r="AI1486" s="312"/>
      <c r="AJ1486" s="332">
        <v>305</v>
      </c>
      <c r="AK1486" s="304">
        <f t="shared" si="432"/>
        <v>270</v>
      </c>
      <c r="AL1486" s="363">
        <v>0.43</v>
      </c>
      <c r="AM1486" s="389" t="str">
        <f t="shared" si="436"/>
        <v/>
      </c>
      <c r="AN1486" s="304"/>
      <c r="AO1486" s="304"/>
      <c r="AP1486" s="312"/>
      <c r="AQ1486" s="312"/>
      <c r="AR1486" s="312"/>
      <c r="AS1486" s="304"/>
      <c r="AT1486" s="312"/>
      <c r="AU1486" s="329">
        <f>VLOOKUP(C1486,[1]world!$A$2:$B$3555,2,FALSE)</f>
        <v>15</v>
      </c>
      <c r="AV1486" s="329">
        <v>363</v>
      </c>
      <c r="AW1486" s="304">
        <v>0.37</v>
      </c>
      <c r="AX1486" s="304">
        <v>-999</v>
      </c>
      <c r="AY1486" s="304">
        <v>-999</v>
      </c>
      <c r="AZ1486" s="304">
        <v>-999</v>
      </c>
      <c r="BA1486" s="304">
        <v>-999</v>
      </c>
      <c r="BB1486" s="304">
        <v>-999</v>
      </c>
      <c r="BC1486" s="304">
        <v>-999</v>
      </c>
      <c r="BD1486" s="304">
        <v>-999</v>
      </c>
      <c r="BE1486" s="304">
        <v>-999</v>
      </c>
      <c r="BF1486" s="304">
        <v>-999</v>
      </c>
      <c r="BG1486" s="304">
        <v>-999</v>
      </c>
      <c r="BH1486" s="304">
        <v>-999</v>
      </c>
      <c r="BI1486" s="304">
        <v>-999</v>
      </c>
      <c r="BJ1486" s="304" t="s">
        <v>4954</v>
      </c>
      <c r="BK1486" s="304" t="s">
        <v>4954</v>
      </c>
      <c r="BL1486" s="304" t="s">
        <v>4954</v>
      </c>
    </row>
    <row r="1487" spans="1:64" ht="15" hidden="1" customHeight="1" x14ac:dyDescent="0.2">
      <c r="A1487" s="304" t="s">
        <v>4901</v>
      </c>
      <c r="B1487" s="304" t="s">
        <v>5968</v>
      </c>
      <c r="C1487" s="304">
        <v>1619</v>
      </c>
      <c r="D1487" s="349" t="s">
        <v>655</v>
      </c>
      <c r="E1487" s="304">
        <v>-999</v>
      </c>
      <c r="F1487" s="304"/>
      <c r="G1487" s="324">
        <v>24.681450000000002</v>
      </c>
      <c r="H1487" s="324">
        <v>121.77167</v>
      </c>
      <c r="I1487" s="324" t="s">
        <v>214</v>
      </c>
      <c r="J1487" s="368">
        <f t="shared" si="437"/>
        <v>306.7793711040261</v>
      </c>
      <c r="K1487" s="331">
        <f t="shared" si="438"/>
        <v>0.3934424989753903</v>
      </c>
      <c r="L1487" s="304" t="str">
        <f t="shared" si="431"/>
        <v>D</v>
      </c>
      <c r="M1487" s="388" t="s">
        <v>6089</v>
      </c>
      <c r="N1487" s="304"/>
      <c r="O1487" s="356"/>
      <c r="P1487" s="356"/>
      <c r="Q1487" s="356"/>
      <c r="R1487" s="304"/>
      <c r="S1487" s="356"/>
      <c r="T1487" s="304"/>
      <c r="U1487" s="356"/>
      <c r="V1487" s="304"/>
      <c r="W1487" s="308" t="s">
        <v>225</v>
      </c>
      <c r="X1487" s="304" t="s">
        <v>213</v>
      </c>
      <c r="Y1487" s="366">
        <f t="shared" si="433"/>
        <v>274.5</v>
      </c>
      <c r="Z1487" s="304"/>
      <c r="AA1487" s="331">
        <v>0.36</v>
      </c>
      <c r="AB1487" s="304">
        <v>-999</v>
      </c>
      <c r="AC1487" s="304">
        <v>-999</v>
      </c>
      <c r="AD1487" s="366">
        <v>-999</v>
      </c>
      <c r="AE1487" s="304">
        <v>-999</v>
      </c>
      <c r="AF1487" s="331"/>
      <c r="AG1487" s="304"/>
      <c r="AH1487" s="304">
        <v>5.0132800000000002E-3</v>
      </c>
      <c r="AI1487" s="312"/>
      <c r="AJ1487" s="332">
        <v>319</v>
      </c>
      <c r="AK1487" s="304">
        <f t="shared" si="432"/>
        <v>270</v>
      </c>
      <c r="AL1487" s="363">
        <v>0.43</v>
      </c>
      <c r="AM1487" s="389" t="str">
        <f t="shared" si="436"/>
        <v/>
      </c>
      <c r="AN1487" s="304"/>
      <c r="AO1487" s="304"/>
      <c r="AP1487" s="312"/>
      <c r="AQ1487" s="312"/>
      <c r="AR1487" s="312"/>
      <c r="AS1487" s="304"/>
      <c r="AT1487" s="312"/>
      <c r="AU1487" s="329">
        <f>VLOOKUP(C1487,[1]world!$A$2:$B$3555,2,FALSE)</f>
        <v>11</v>
      </c>
      <c r="AV1487" s="329">
        <v>328</v>
      </c>
      <c r="AW1487" s="304">
        <v>0.37</v>
      </c>
      <c r="AX1487" s="304">
        <v>-999</v>
      </c>
      <c r="AY1487" s="304">
        <v>-999</v>
      </c>
      <c r="AZ1487" s="304">
        <v>-999</v>
      </c>
      <c r="BA1487" s="304">
        <v>-999</v>
      </c>
      <c r="BB1487" s="304">
        <v>-999</v>
      </c>
      <c r="BC1487" s="304">
        <v>-999</v>
      </c>
      <c r="BD1487" s="304">
        <v>-999</v>
      </c>
      <c r="BE1487" s="304">
        <v>-999</v>
      </c>
      <c r="BF1487" s="304">
        <v>-999</v>
      </c>
      <c r="BG1487" s="304">
        <v>-999</v>
      </c>
      <c r="BH1487" s="304">
        <v>-999</v>
      </c>
      <c r="BI1487" s="304">
        <v>-999</v>
      </c>
      <c r="BJ1487" s="304" t="s">
        <v>4954</v>
      </c>
      <c r="BK1487" s="304" t="s">
        <v>4954</v>
      </c>
      <c r="BL1487" s="304" t="s">
        <v>4954</v>
      </c>
    </row>
    <row r="1488" spans="1:64" ht="15" hidden="1" customHeight="1" x14ac:dyDescent="0.2">
      <c r="A1488" s="304" t="s">
        <v>4901</v>
      </c>
      <c r="B1488" s="304" t="s">
        <v>5968</v>
      </c>
      <c r="C1488" s="304">
        <v>1620</v>
      </c>
      <c r="D1488" s="349" t="s">
        <v>651</v>
      </c>
      <c r="E1488" s="304">
        <v>-999</v>
      </c>
      <c r="F1488" s="304"/>
      <c r="G1488" s="324">
        <v>24.676909999999999</v>
      </c>
      <c r="H1488" s="324">
        <v>121.77346</v>
      </c>
      <c r="I1488" s="324" t="s">
        <v>214</v>
      </c>
      <c r="J1488" s="368">
        <f t="shared" si="437"/>
        <v>306.7793711040261</v>
      </c>
      <c r="K1488" s="331">
        <f t="shared" si="438"/>
        <v>0.3934424989753903</v>
      </c>
      <c r="L1488" s="304" t="str">
        <f t="shared" si="431"/>
        <v>D</v>
      </c>
      <c r="M1488" s="388" t="s">
        <v>6089</v>
      </c>
      <c r="N1488" s="304"/>
      <c r="O1488" s="356"/>
      <c r="P1488" s="356"/>
      <c r="Q1488" s="356"/>
      <c r="R1488" s="304"/>
      <c r="S1488" s="356"/>
      <c r="T1488" s="304"/>
      <c r="U1488" s="356"/>
      <c r="V1488" s="304"/>
      <c r="W1488" s="308" t="s">
        <v>225</v>
      </c>
      <c r="X1488" s="304" t="s">
        <v>213</v>
      </c>
      <c r="Y1488" s="366">
        <f t="shared" si="433"/>
        <v>274.5</v>
      </c>
      <c r="Z1488" s="304"/>
      <c r="AA1488" s="331">
        <v>0.36</v>
      </c>
      <c r="AB1488" s="304">
        <v>-999</v>
      </c>
      <c r="AC1488" s="304">
        <v>-999</v>
      </c>
      <c r="AD1488" s="366">
        <v>-999</v>
      </c>
      <c r="AE1488" s="304">
        <v>-999</v>
      </c>
      <c r="AF1488" s="331"/>
      <c r="AG1488" s="304"/>
      <c r="AH1488" s="304">
        <v>5.0132800000000002E-3</v>
      </c>
      <c r="AI1488" s="312"/>
      <c r="AJ1488" s="332">
        <v>319</v>
      </c>
      <c r="AK1488" s="304">
        <f t="shared" si="432"/>
        <v>270</v>
      </c>
      <c r="AL1488" s="363">
        <v>0.43</v>
      </c>
      <c r="AM1488" s="389" t="str">
        <f t="shared" si="436"/>
        <v/>
      </c>
      <c r="AN1488" s="304"/>
      <c r="AO1488" s="304"/>
      <c r="AP1488" s="312"/>
      <c r="AQ1488" s="312"/>
      <c r="AR1488" s="312"/>
      <c r="AS1488" s="304"/>
      <c r="AT1488" s="312"/>
      <c r="AU1488" s="329">
        <f>VLOOKUP(C1488,[1]world!$A$2:$B$3555,2,FALSE)</f>
        <v>11</v>
      </c>
      <c r="AV1488" s="329">
        <v>328</v>
      </c>
      <c r="AW1488" s="304">
        <v>0.37</v>
      </c>
      <c r="AX1488" s="304">
        <v>-999</v>
      </c>
      <c r="AY1488" s="304">
        <v>-999</v>
      </c>
      <c r="AZ1488" s="304">
        <v>-999</v>
      </c>
      <c r="BA1488" s="304">
        <v>-999</v>
      </c>
      <c r="BB1488" s="304">
        <v>-999</v>
      </c>
      <c r="BC1488" s="304">
        <v>-999</v>
      </c>
      <c r="BD1488" s="304">
        <v>-999</v>
      </c>
      <c r="BE1488" s="304">
        <v>-999</v>
      </c>
      <c r="BF1488" s="304">
        <v>-999</v>
      </c>
      <c r="BG1488" s="304">
        <v>-999</v>
      </c>
      <c r="BH1488" s="304">
        <v>-999</v>
      </c>
      <c r="BI1488" s="304">
        <v>-999</v>
      </c>
      <c r="BJ1488" s="304" t="s">
        <v>4954</v>
      </c>
      <c r="BK1488" s="304" t="s">
        <v>4954</v>
      </c>
      <c r="BL1488" s="304" t="s">
        <v>4954</v>
      </c>
    </row>
    <row r="1489" spans="1:64" ht="15" hidden="1" customHeight="1" x14ac:dyDescent="0.2">
      <c r="A1489" s="304" t="s">
        <v>4901</v>
      </c>
      <c r="B1489" s="304" t="s">
        <v>5968</v>
      </c>
      <c r="C1489" s="304">
        <v>1621</v>
      </c>
      <c r="D1489" s="349" t="s">
        <v>634</v>
      </c>
      <c r="E1489" s="304">
        <v>-999</v>
      </c>
      <c r="F1489" s="304"/>
      <c r="G1489" s="324">
        <v>24.671779999999998</v>
      </c>
      <c r="H1489" s="324">
        <v>121.77452</v>
      </c>
      <c r="I1489" s="324" t="s">
        <v>214</v>
      </c>
      <c r="J1489" s="368">
        <f t="shared" si="437"/>
        <v>306.37509316175476</v>
      </c>
      <c r="K1489" s="331">
        <f t="shared" si="438"/>
        <v>0.3934424989753903</v>
      </c>
      <c r="L1489" s="304" t="str">
        <f t="shared" si="431"/>
        <v>D</v>
      </c>
      <c r="M1489" s="388" t="s">
        <v>6089</v>
      </c>
      <c r="N1489" s="304"/>
      <c r="O1489" s="356"/>
      <c r="P1489" s="356"/>
      <c r="Q1489" s="356"/>
      <c r="R1489" s="304"/>
      <c r="S1489" s="356"/>
      <c r="T1489" s="304"/>
      <c r="U1489" s="356"/>
      <c r="V1489" s="304"/>
      <c r="W1489" s="308" t="s">
        <v>225</v>
      </c>
      <c r="X1489" s="304" t="s">
        <v>213</v>
      </c>
      <c r="Y1489" s="366">
        <f t="shared" si="433"/>
        <v>274.5</v>
      </c>
      <c r="Z1489" s="304"/>
      <c r="AA1489" s="331">
        <v>0.36</v>
      </c>
      <c r="AB1489" s="304">
        <v>-999</v>
      </c>
      <c r="AC1489" s="304">
        <v>-999</v>
      </c>
      <c r="AD1489" s="366">
        <v>-999</v>
      </c>
      <c r="AE1489" s="304">
        <v>-999</v>
      </c>
      <c r="AF1489" s="331"/>
      <c r="AG1489" s="304"/>
      <c r="AH1489" s="304">
        <v>4.9498600000000004E-3</v>
      </c>
      <c r="AI1489" s="312"/>
      <c r="AJ1489" s="332">
        <v>318</v>
      </c>
      <c r="AK1489" s="304">
        <f t="shared" si="432"/>
        <v>270</v>
      </c>
      <c r="AL1489" s="363">
        <v>0.43</v>
      </c>
      <c r="AM1489" s="389" t="str">
        <f t="shared" si="436"/>
        <v/>
      </c>
      <c r="AN1489" s="304"/>
      <c r="AO1489" s="304"/>
      <c r="AP1489" s="312"/>
      <c r="AQ1489" s="312"/>
      <c r="AR1489" s="312"/>
      <c r="AS1489" s="304"/>
      <c r="AT1489" s="312"/>
      <c r="AU1489" s="329">
        <f>VLOOKUP(C1489,[1]world!$A$2:$B$3555,2,FALSE)</f>
        <v>11</v>
      </c>
      <c r="AV1489" s="329">
        <v>328</v>
      </c>
      <c r="AW1489" s="304">
        <v>0.37</v>
      </c>
      <c r="AX1489" s="304">
        <v>-999</v>
      </c>
      <c r="AY1489" s="304">
        <v>-999</v>
      </c>
      <c r="AZ1489" s="304">
        <v>-999</v>
      </c>
      <c r="BA1489" s="304">
        <v>-999</v>
      </c>
      <c r="BB1489" s="304">
        <v>-999</v>
      </c>
      <c r="BC1489" s="304">
        <v>-999</v>
      </c>
      <c r="BD1489" s="304">
        <v>-999</v>
      </c>
      <c r="BE1489" s="304">
        <v>-999</v>
      </c>
      <c r="BF1489" s="304">
        <v>-999</v>
      </c>
      <c r="BG1489" s="304">
        <v>-999</v>
      </c>
      <c r="BH1489" s="304">
        <v>-999</v>
      </c>
      <c r="BI1489" s="304">
        <v>-999</v>
      </c>
      <c r="BJ1489" s="304" t="s">
        <v>4954</v>
      </c>
      <c r="BK1489" s="304" t="s">
        <v>4954</v>
      </c>
      <c r="BL1489" s="304" t="s">
        <v>4954</v>
      </c>
    </row>
    <row r="1490" spans="1:64" ht="15" hidden="1" customHeight="1" x14ac:dyDescent="0.2">
      <c r="A1490" s="304" t="s">
        <v>4901</v>
      </c>
      <c r="B1490" s="304" t="s">
        <v>5968</v>
      </c>
      <c r="C1490" s="304">
        <v>1622</v>
      </c>
      <c r="D1490" s="349" t="s">
        <v>631</v>
      </c>
      <c r="E1490" s="304">
        <v>-999</v>
      </c>
      <c r="F1490" s="304"/>
      <c r="G1490" s="324">
        <v>24.668279999999999</v>
      </c>
      <c r="H1490" s="324">
        <v>121.77209000000001</v>
      </c>
      <c r="I1490" s="324" t="s">
        <v>214</v>
      </c>
      <c r="J1490" s="368">
        <f t="shared" si="437"/>
        <v>306.37509316175476</v>
      </c>
      <c r="K1490" s="331">
        <f t="shared" si="438"/>
        <v>0.3934424989753903</v>
      </c>
      <c r="L1490" s="304" t="str">
        <f t="shared" si="431"/>
        <v>D</v>
      </c>
      <c r="M1490" s="388" t="s">
        <v>6089</v>
      </c>
      <c r="N1490" s="304"/>
      <c r="O1490" s="356"/>
      <c r="P1490" s="356"/>
      <c r="Q1490" s="356"/>
      <c r="R1490" s="304"/>
      <c r="S1490" s="356"/>
      <c r="T1490" s="304"/>
      <c r="U1490" s="356"/>
      <c r="V1490" s="304"/>
      <c r="W1490" s="308" t="s">
        <v>225</v>
      </c>
      <c r="X1490" s="304" t="s">
        <v>213</v>
      </c>
      <c r="Y1490" s="366">
        <f t="shared" si="433"/>
        <v>274.5</v>
      </c>
      <c r="Z1490" s="304"/>
      <c r="AA1490" s="331">
        <v>0.36</v>
      </c>
      <c r="AB1490" s="304">
        <v>-999</v>
      </c>
      <c r="AC1490" s="304">
        <v>-999</v>
      </c>
      <c r="AD1490" s="366">
        <v>-999</v>
      </c>
      <c r="AE1490" s="304">
        <v>-999</v>
      </c>
      <c r="AF1490" s="331"/>
      <c r="AG1490" s="304"/>
      <c r="AH1490" s="304">
        <v>4.9498600000000004E-3</v>
      </c>
      <c r="AI1490" s="312"/>
      <c r="AJ1490" s="332">
        <v>318</v>
      </c>
      <c r="AK1490" s="304">
        <f t="shared" si="432"/>
        <v>270</v>
      </c>
      <c r="AL1490" s="363">
        <v>0.43</v>
      </c>
      <c r="AM1490" s="389" t="str">
        <f t="shared" si="436"/>
        <v/>
      </c>
      <c r="AN1490" s="304"/>
      <c r="AO1490" s="304"/>
      <c r="AP1490" s="312"/>
      <c r="AQ1490" s="312"/>
      <c r="AR1490" s="312"/>
      <c r="AS1490" s="304"/>
      <c r="AT1490" s="312"/>
      <c r="AU1490" s="329">
        <f>VLOOKUP(C1490,[1]world!$A$2:$B$3555,2,FALSE)</f>
        <v>11</v>
      </c>
      <c r="AV1490" s="329">
        <v>328</v>
      </c>
      <c r="AW1490" s="304">
        <v>0.37</v>
      </c>
      <c r="AX1490" s="304">
        <v>-999</v>
      </c>
      <c r="AY1490" s="304">
        <v>-999</v>
      </c>
      <c r="AZ1490" s="304">
        <v>-999</v>
      </c>
      <c r="BA1490" s="304">
        <v>-999</v>
      </c>
      <c r="BB1490" s="304">
        <v>-999</v>
      </c>
      <c r="BC1490" s="304">
        <v>-999</v>
      </c>
      <c r="BD1490" s="304">
        <v>-999</v>
      </c>
      <c r="BE1490" s="304">
        <v>-999</v>
      </c>
      <c r="BF1490" s="304">
        <v>-999</v>
      </c>
      <c r="BG1490" s="304">
        <v>-999</v>
      </c>
      <c r="BH1490" s="304">
        <v>-999</v>
      </c>
      <c r="BI1490" s="304">
        <v>-999</v>
      </c>
      <c r="BJ1490" s="304" t="s">
        <v>4954</v>
      </c>
      <c r="BK1490" s="304" t="s">
        <v>4954</v>
      </c>
      <c r="BL1490" s="304" t="s">
        <v>4954</v>
      </c>
    </row>
    <row r="1491" spans="1:64" ht="15" hidden="1" customHeight="1" x14ac:dyDescent="0.2">
      <c r="A1491" s="304" t="s">
        <v>4901</v>
      </c>
      <c r="B1491" s="304" t="s">
        <v>5968</v>
      </c>
      <c r="C1491" s="304">
        <v>1623</v>
      </c>
      <c r="D1491" s="349" t="s">
        <v>629</v>
      </c>
      <c r="E1491" s="304">
        <v>-999</v>
      </c>
      <c r="F1491" s="304"/>
      <c r="G1491" s="324">
        <v>24.667010000000001</v>
      </c>
      <c r="H1491" s="324">
        <v>121.75848999999999</v>
      </c>
      <c r="I1491" s="324" t="s">
        <v>214</v>
      </c>
      <c r="J1491" s="368">
        <f t="shared" si="437"/>
        <v>301.05094753310891</v>
      </c>
      <c r="K1491" s="331">
        <f t="shared" si="438"/>
        <v>0.3934424989753903</v>
      </c>
      <c r="L1491" s="304" t="str">
        <f t="shared" si="431"/>
        <v>D</v>
      </c>
      <c r="M1491" s="388" t="s">
        <v>6089</v>
      </c>
      <c r="N1491" s="304"/>
      <c r="O1491" s="356"/>
      <c r="P1491" s="356"/>
      <c r="Q1491" s="356"/>
      <c r="R1491" s="304"/>
      <c r="S1491" s="356"/>
      <c r="T1491" s="304"/>
      <c r="U1491" s="356"/>
      <c r="V1491" s="304"/>
      <c r="W1491" s="308" t="s">
        <v>225</v>
      </c>
      <c r="X1491" s="304" t="s">
        <v>213</v>
      </c>
      <c r="Y1491" s="366">
        <f t="shared" si="433"/>
        <v>274.5</v>
      </c>
      <c r="Z1491" s="304"/>
      <c r="AA1491" s="331">
        <v>0.36</v>
      </c>
      <c r="AB1491" s="304">
        <v>-999</v>
      </c>
      <c r="AC1491" s="304">
        <v>-999</v>
      </c>
      <c r="AD1491" s="366">
        <v>-999</v>
      </c>
      <c r="AE1491" s="304">
        <v>-999</v>
      </c>
      <c r="AF1491" s="331"/>
      <c r="AG1491" s="304"/>
      <c r="AH1491" s="304">
        <v>4.2895700000000004E-3</v>
      </c>
      <c r="AI1491" s="312"/>
      <c r="AJ1491" s="332">
        <v>305</v>
      </c>
      <c r="AK1491" s="304">
        <f t="shared" si="432"/>
        <v>270</v>
      </c>
      <c r="AL1491" s="363">
        <v>0.43</v>
      </c>
      <c r="AM1491" s="389" t="str">
        <f t="shared" si="436"/>
        <v/>
      </c>
      <c r="AN1491" s="304"/>
      <c r="AO1491" s="304"/>
      <c r="AP1491" s="312"/>
      <c r="AQ1491" s="312"/>
      <c r="AR1491" s="312"/>
      <c r="AS1491" s="304"/>
      <c r="AT1491" s="312"/>
      <c r="AU1491" s="329">
        <f>VLOOKUP(C1491,[1]world!$A$2:$B$3555,2,FALSE)</f>
        <v>11</v>
      </c>
      <c r="AV1491" s="329">
        <v>328</v>
      </c>
      <c r="AW1491" s="304">
        <v>0.37</v>
      </c>
      <c r="AX1491" s="304">
        <v>-999</v>
      </c>
      <c r="AY1491" s="304">
        <v>-999</v>
      </c>
      <c r="AZ1491" s="304">
        <v>-999</v>
      </c>
      <c r="BA1491" s="304">
        <v>-999</v>
      </c>
      <c r="BB1491" s="304">
        <v>-999</v>
      </c>
      <c r="BC1491" s="304">
        <v>-999</v>
      </c>
      <c r="BD1491" s="304">
        <v>-999</v>
      </c>
      <c r="BE1491" s="304">
        <v>-999</v>
      </c>
      <c r="BF1491" s="304">
        <v>-999</v>
      </c>
      <c r="BG1491" s="304">
        <v>-999</v>
      </c>
      <c r="BH1491" s="304">
        <v>-999</v>
      </c>
      <c r="BI1491" s="304">
        <v>-999</v>
      </c>
      <c r="BJ1491" s="304" t="s">
        <v>4954</v>
      </c>
      <c r="BK1491" s="304" t="s">
        <v>4954</v>
      </c>
      <c r="BL1491" s="304" t="s">
        <v>4954</v>
      </c>
    </row>
    <row r="1492" spans="1:64" ht="15" hidden="1" customHeight="1" x14ac:dyDescent="0.2">
      <c r="A1492" s="304" t="s">
        <v>4901</v>
      </c>
      <c r="B1492" s="304" t="s">
        <v>5968</v>
      </c>
      <c r="C1492" s="304">
        <v>1624</v>
      </c>
      <c r="D1492" s="349" t="s">
        <v>633</v>
      </c>
      <c r="E1492" s="304">
        <v>-999</v>
      </c>
      <c r="F1492" s="304"/>
      <c r="G1492" s="324">
        <v>24.670339999999999</v>
      </c>
      <c r="H1492" s="324">
        <v>121.75530999999999</v>
      </c>
      <c r="I1492" s="324" t="s">
        <v>214</v>
      </c>
      <c r="J1492" s="368">
        <f t="shared" si="437"/>
        <v>321.62864174949783</v>
      </c>
      <c r="K1492" s="331">
        <f t="shared" si="438"/>
        <v>0.3934424989753903</v>
      </c>
      <c r="L1492" s="304" t="str">
        <f t="shared" si="431"/>
        <v>D</v>
      </c>
      <c r="M1492" s="388" t="s">
        <v>6089</v>
      </c>
      <c r="N1492" s="304"/>
      <c r="O1492" s="356"/>
      <c r="P1492" s="356"/>
      <c r="Q1492" s="356"/>
      <c r="R1492" s="304"/>
      <c r="S1492" s="356"/>
      <c r="T1492" s="304"/>
      <c r="U1492" s="356"/>
      <c r="V1492" s="304"/>
      <c r="W1492" s="308" t="s">
        <v>225</v>
      </c>
      <c r="X1492" s="304" t="s">
        <v>213</v>
      </c>
      <c r="Y1492" s="366">
        <f t="shared" si="433"/>
        <v>274.5</v>
      </c>
      <c r="Z1492" s="304"/>
      <c r="AA1492" s="331">
        <v>0.36</v>
      </c>
      <c r="AB1492" s="304">
        <v>-999</v>
      </c>
      <c r="AC1492" s="304">
        <v>-999</v>
      </c>
      <c r="AD1492" s="366">
        <v>-999</v>
      </c>
      <c r="AE1492" s="304">
        <v>-999</v>
      </c>
      <c r="AF1492" s="331"/>
      <c r="AG1492" s="304"/>
      <c r="AH1492" s="304">
        <v>7.0296000000000004E-3</v>
      </c>
      <c r="AI1492" s="312"/>
      <c r="AJ1492" s="332">
        <v>357</v>
      </c>
      <c r="AK1492" s="304">
        <f t="shared" si="432"/>
        <v>270</v>
      </c>
      <c r="AL1492" s="363">
        <v>0.43</v>
      </c>
      <c r="AM1492" s="389" t="str">
        <f t="shared" si="436"/>
        <v/>
      </c>
      <c r="AN1492" s="304"/>
      <c r="AO1492" s="304"/>
      <c r="AP1492" s="312"/>
      <c r="AQ1492" s="312"/>
      <c r="AR1492" s="312"/>
      <c r="AS1492" s="304"/>
      <c r="AT1492" s="312"/>
      <c r="AU1492" s="329">
        <f>VLOOKUP(C1492,[1]world!$A$2:$B$3555,2,FALSE)</f>
        <v>11</v>
      </c>
      <c r="AV1492" s="329">
        <v>328</v>
      </c>
      <c r="AW1492" s="304">
        <v>0.37</v>
      </c>
      <c r="AX1492" s="304">
        <v>-999</v>
      </c>
      <c r="AY1492" s="304">
        <v>-999</v>
      </c>
      <c r="AZ1492" s="304">
        <v>-999</v>
      </c>
      <c r="BA1492" s="304">
        <v>-999</v>
      </c>
      <c r="BB1492" s="304">
        <v>-999</v>
      </c>
      <c r="BC1492" s="304">
        <v>-999</v>
      </c>
      <c r="BD1492" s="304">
        <v>-999</v>
      </c>
      <c r="BE1492" s="304">
        <v>-999</v>
      </c>
      <c r="BF1492" s="304">
        <v>-999</v>
      </c>
      <c r="BG1492" s="304">
        <v>-999</v>
      </c>
      <c r="BH1492" s="304">
        <v>-999</v>
      </c>
      <c r="BI1492" s="304">
        <v>-999</v>
      </c>
      <c r="BJ1492" s="304" t="s">
        <v>4954</v>
      </c>
      <c r="BK1492" s="304" t="s">
        <v>4954</v>
      </c>
      <c r="BL1492" s="304" t="s">
        <v>4954</v>
      </c>
    </row>
    <row r="1493" spans="1:64" ht="15" hidden="1" customHeight="1" x14ac:dyDescent="0.2">
      <c r="A1493" s="304" t="s">
        <v>4901</v>
      </c>
      <c r="B1493" s="304" t="s">
        <v>5968</v>
      </c>
      <c r="C1493" s="304">
        <v>1625</v>
      </c>
      <c r="D1493" s="349" t="s">
        <v>645</v>
      </c>
      <c r="E1493" s="304">
        <v>-999</v>
      </c>
      <c r="F1493" s="304"/>
      <c r="G1493" s="324">
        <v>24.674990000000001</v>
      </c>
      <c r="H1493" s="324">
        <v>121.75579</v>
      </c>
      <c r="I1493" s="324" t="s">
        <v>214</v>
      </c>
      <c r="J1493" s="368">
        <f t="shared" si="437"/>
        <v>321.62864174949783</v>
      </c>
      <c r="K1493" s="331">
        <f t="shared" si="438"/>
        <v>0.3934424989753903</v>
      </c>
      <c r="L1493" s="304" t="str">
        <f t="shared" si="431"/>
        <v>D</v>
      </c>
      <c r="M1493" s="388" t="s">
        <v>6089</v>
      </c>
      <c r="N1493" s="304"/>
      <c r="O1493" s="356"/>
      <c r="P1493" s="356"/>
      <c r="Q1493" s="356"/>
      <c r="R1493" s="304"/>
      <c r="S1493" s="356"/>
      <c r="T1493" s="304"/>
      <c r="U1493" s="356"/>
      <c r="V1493" s="304"/>
      <c r="W1493" s="308" t="s">
        <v>225</v>
      </c>
      <c r="X1493" s="304" t="s">
        <v>213</v>
      </c>
      <c r="Y1493" s="366">
        <f t="shared" si="433"/>
        <v>274.5</v>
      </c>
      <c r="Z1493" s="304"/>
      <c r="AA1493" s="331">
        <v>0.36</v>
      </c>
      <c r="AB1493" s="304">
        <v>-999</v>
      </c>
      <c r="AC1493" s="304">
        <v>-999</v>
      </c>
      <c r="AD1493" s="366">
        <v>-999</v>
      </c>
      <c r="AE1493" s="304">
        <v>-999</v>
      </c>
      <c r="AF1493" s="331"/>
      <c r="AG1493" s="304"/>
      <c r="AH1493" s="304">
        <v>7.0296000000000004E-3</v>
      </c>
      <c r="AI1493" s="312"/>
      <c r="AJ1493" s="332">
        <v>357</v>
      </c>
      <c r="AK1493" s="304">
        <f t="shared" si="432"/>
        <v>270</v>
      </c>
      <c r="AL1493" s="363">
        <v>0.43</v>
      </c>
      <c r="AM1493" s="389" t="str">
        <f t="shared" si="436"/>
        <v/>
      </c>
      <c r="AN1493" s="304"/>
      <c r="AO1493" s="304"/>
      <c r="AP1493" s="312"/>
      <c r="AQ1493" s="312"/>
      <c r="AR1493" s="312"/>
      <c r="AS1493" s="304"/>
      <c r="AT1493" s="312"/>
      <c r="AU1493" s="329">
        <f>VLOOKUP(C1493,[1]world!$A$2:$B$3555,2,FALSE)</f>
        <v>11</v>
      </c>
      <c r="AV1493" s="329">
        <v>328</v>
      </c>
      <c r="AW1493" s="304">
        <v>0.37</v>
      </c>
      <c r="AX1493" s="304">
        <v>-999</v>
      </c>
      <c r="AY1493" s="304">
        <v>-999</v>
      </c>
      <c r="AZ1493" s="304">
        <v>-999</v>
      </c>
      <c r="BA1493" s="304">
        <v>-999</v>
      </c>
      <c r="BB1493" s="304">
        <v>-999</v>
      </c>
      <c r="BC1493" s="304">
        <v>-999</v>
      </c>
      <c r="BD1493" s="304">
        <v>-999</v>
      </c>
      <c r="BE1493" s="304">
        <v>-999</v>
      </c>
      <c r="BF1493" s="304">
        <v>-999</v>
      </c>
      <c r="BG1493" s="304">
        <v>-999</v>
      </c>
      <c r="BH1493" s="304">
        <v>-999</v>
      </c>
      <c r="BI1493" s="304">
        <v>-999</v>
      </c>
      <c r="BJ1493" s="304" t="s">
        <v>4954</v>
      </c>
      <c r="BK1493" s="304" t="s">
        <v>4954</v>
      </c>
      <c r="BL1493" s="304" t="s">
        <v>4954</v>
      </c>
    </row>
    <row r="1494" spans="1:64" ht="15" hidden="1" customHeight="1" x14ac:dyDescent="0.2">
      <c r="A1494" s="304" t="s">
        <v>4901</v>
      </c>
      <c r="B1494" s="304" t="s">
        <v>5968</v>
      </c>
      <c r="C1494" s="304">
        <v>1626</v>
      </c>
      <c r="D1494" s="349" t="s">
        <v>654</v>
      </c>
      <c r="E1494" s="304">
        <v>-999</v>
      </c>
      <c r="F1494" s="304"/>
      <c r="G1494" s="324">
        <v>24.679860000000001</v>
      </c>
      <c r="H1494" s="324">
        <v>121.75748</v>
      </c>
      <c r="I1494" s="324" t="s">
        <v>214</v>
      </c>
      <c r="J1494" s="368">
        <f t="shared" si="437"/>
        <v>300.22024144902866</v>
      </c>
      <c r="K1494" s="331">
        <f t="shared" si="438"/>
        <v>0.3934424989753903</v>
      </c>
      <c r="L1494" s="304" t="str">
        <f t="shared" si="431"/>
        <v>D</v>
      </c>
      <c r="M1494" s="388" t="s">
        <v>6089</v>
      </c>
      <c r="N1494" s="304"/>
      <c r="O1494" s="356"/>
      <c r="P1494" s="356"/>
      <c r="Q1494" s="356"/>
      <c r="R1494" s="304"/>
      <c r="S1494" s="356"/>
      <c r="T1494" s="304"/>
      <c r="U1494" s="356"/>
      <c r="V1494" s="304"/>
      <c r="W1494" s="308" t="s">
        <v>225</v>
      </c>
      <c r="X1494" s="304" t="s">
        <v>213</v>
      </c>
      <c r="Y1494" s="366">
        <f t="shared" si="433"/>
        <v>274.5</v>
      </c>
      <c r="Z1494" s="304"/>
      <c r="AA1494" s="331">
        <v>0.36</v>
      </c>
      <c r="AB1494" s="304">
        <v>-999</v>
      </c>
      <c r="AC1494" s="304">
        <v>-999</v>
      </c>
      <c r="AD1494" s="366">
        <v>-999</v>
      </c>
      <c r="AE1494" s="304">
        <v>-999</v>
      </c>
      <c r="AF1494" s="331"/>
      <c r="AG1494" s="304"/>
      <c r="AH1494" s="304">
        <v>4.1715199999999997E-3</v>
      </c>
      <c r="AI1494" s="312"/>
      <c r="AJ1494" s="332">
        <v>303</v>
      </c>
      <c r="AK1494" s="304">
        <f t="shared" si="432"/>
        <v>270</v>
      </c>
      <c r="AL1494" s="363">
        <v>0.43</v>
      </c>
      <c r="AM1494" s="389" t="str">
        <f t="shared" si="436"/>
        <v/>
      </c>
      <c r="AN1494" s="304"/>
      <c r="AO1494" s="304"/>
      <c r="AP1494" s="312"/>
      <c r="AQ1494" s="312"/>
      <c r="AR1494" s="312"/>
      <c r="AS1494" s="304"/>
      <c r="AT1494" s="312"/>
      <c r="AU1494" s="329">
        <f>VLOOKUP(C1494,[1]world!$A$2:$B$3555,2,FALSE)</f>
        <v>11</v>
      </c>
      <c r="AV1494" s="329">
        <v>328</v>
      </c>
      <c r="AW1494" s="304">
        <v>0.37</v>
      </c>
      <c r="AX1494" s="304">
        <v>-999</v>
      </c>
      <c r="AY1494" s="304">
        <v>-999</v>
      </c>
      <c r="AZ1494" s="304">
        <v>-999</v>
      </c>
      <c r="BA1494" s="304">
        <v>-999</v>
      </c>
      <c r="BB1494" s="304">
        <v>-999</v>
      </c>
      <c r="BC1494" s="304">
        <v>-999</v>
      </c>
      <c r="BD1494" s="304">
        <v>-999</v>
      </c>
      <c r="BE1494" s="304">
        <v>-999</v>
      </c>
      <c r="BF1494" s="304">
        <v>-999</v>
      </c>
      <c r="BG1494" s="304">
        <v>-999</v>
      </c>
      <c r="BH1494" s="304">
        <v>-999</v>
      </c>
      <c r="BI1494" s="304">
        <v>-999</v>
      </c>
      <c r="BJ1494" s="304" t="s">
        <v>4954</v>
      </c>
      <c r="BK1494" s="304" t="s">
        <v>4954</v>
      </c>
      <c r="BL1494" s="304" t="s">
        <v>4954</v>
      </c>
    </row>
    <row r="1495" spans="1:64" ht="15" hidden="1" customHeight="1" x14ac:dyDescent="0.2">
      <c r="A1495" s="304" t="s">
        <v>4901</v>
      </c>
      <c r="B1495" s="304" t="s">
        <v>5968</v>
      </c>
      <c r="C1495" s="304">
        <v>1627</v>
      </c>
      <c r="D1495" s="349" t="s">
        <v>657</v>
      </c>
      <c r="E1495" s="304">
        <v>-999</v>
      </c>
      <c r="F1495" s="304"/>
      <c r="G1495" s="324">
        <v>24.68243</v>
      </c>
      <c r="H1495" s="324">
        <v>121.76188</v>
      </c>
      <c r="I1495" s="324" t="s">
        <v>214</v>
      </c>
      <c r="J1495" s="368">
        <f t="shared" si="437"/>
        <v>275.82134412917196</v>
      </c>
      <c r="K1495" s="331">
        <f t="shared" si="438"/>
        <v>0.30649469815969083</v>
      </c>
      <c r="L1495" s="304" t="str">
        <f t="shared" si="431"/>
        <v>D</v>
      </c>
      <c r="M1495" s="388" t="s">
        <v>6089</v>
      </c>
      <c r="N1495" s="304"/>
      <c r="O1495" s="356"/>
      <c r="P1495" s="356"/>
      <c r="Q1495" s="356"/>
      <c r="R1495" s="304"/>
      <c r="S1495" s="356"/>
      <c r="T1495" s="304"/>
      <c r="U1495" s="356"/>
      <c r="V1495" s="304"/>
      <c r="W1495" s="308" t="s">
        <v>225</v>
      </c>
      <c r="X1495" s="304" t="s">
        <v>213</v>
      </c>
      <c r="Y1495" s="366">
        <f t="shared" si="433"/>
        <v>274.5</v>
      </c>
      <c r="Z1495" s="304"/>
      <c r="AA1495" s="331">
        <v>0.36</v>
      </c>
      <c r="AB1495" s="304">
        <v>-999</v>
      </c>
      <c r="AC1495" s="304">
        <v>-999</v>
      </c>
      <c r="AD1495" s="366">
        <v>-999</v>
      </c>
      <c r="AE1495" s="304">
        <v>-999</v>
      </c>
      <c r="AF1495" s="331"/>
      <c r="AG1495" s="304"/>
      <c r="AH1495" s="304">
        <v>1.72233E-3</v>
      </c>
      <c r="AI1495" s="312"/>
      <c r="AJ1495" s="332">
        <v>232</v>
      </c>
      <c r="AK1495" s="304">
        <f t="shared" si="432"/>
        <v>210</v>
      </c>
      <c r="AL1495" s="304">
        <v>0.2</v>
      </c>
      <c r="AM1495" s="389" t="str">
        <f t="shared" si="436"/>
        <v/>
      </c>
      <c r="AN1495" s="304"/>
      <c r="AO1495" s="304"/>
      <c r="AP1495" s="312"/>
      <c r="AQ1495" s="312"/>
      <c r="AR1495" s="312"/>
      <c r="AS1495" s="304"/>
      <c r="AT1495" s="312"/>
      <c r="AU1495" s="329">
        <f>VLOOKUP(C1495,[1]world!$A$2:$B$3555,2,FALSE)</f>
        <v>15</v>
      </c>
      <c r="AV1495" s="329">
        <v>363</v>
      </c>
      <c r="AW1495" s="304">
        <v>0.37</v>
      </c>
      <c r="AX1495" s="304">
        <v>-999</v>
      </c>
      <c r="AY1495" s="304">
        <v>-999</v>
      </c>
      <c r="AZ1495" s="304">
        <v>-999</v>
      </c>
      <c r="BA1495" s="304">
        <v>-999</v>
      </c>
      <c r="BB1495" s="304">
        <v>-999</v>
      </c>
      <c r="BC1495" s="304">
        <v>-999</v>
      </c>
      <c r="BD1495" s="304">
        <v>-999</v>
      </c>
      <c r="BE1495" s="304">
        <v>-999</v>
      </c>
      <c r="BF1495" s="304">
        <v>-999</v>
      </c>
      <c r="BG1495" s="304">
        <v>-999</v>
      </c>
      <c r="BH1495" s="304">
        <v>-999</v>
      </c>
      <c r="BI1495" s="304">
        <v>-999</v>
      </c>
      <c r="BJ1495" s="304" t="s">
        <v>4954</v>
      </c>
      <c r="BK1495" s="304" t="s">
        <v>4954</v>
      </c>
      <c r="BL1495" s="304" t="s">
        <v>4954</v>
      </c>
    </row>
    <row r="1496" spans="1:64" ht="15" hidden="1" customHeight="1" x14ac:dyDescent="0.2">
      <c r="A1496" s="304" t="s">
        <v>4901</v>
      </c>
      <c r="B1496" s="304" t="s">
        <v>5968</v>
      </c>
      <c r="C1496" s="304">
        <v>1628</v>
      </c>
      <c r="D1496" s="349" t="s">
        <v>653</v>
      </c>
      <c r="E1496" s="304">
        <v>-999</v>
      </c>
      <c r="F1496" s="304"/>
      <c r="G1496" s="324">
        <v>24.67925</v>
      </c>
      <c r="H1496" s="324">
        <v>121.78400999999999</v>
      </c>
      <c r="I1496" s="324" t="s">
        <v>214</v>
      </c>
      <c r="J1496" s="368">
        <f t="shared" si="437"/>
        <v>278.32017244154838</v>
      </c>
      <c r="K1496" s="331">
        <f t="shared" si="438"/>
        <v>0.3934424989753903</v>
      </c>
      <c r="L1496" s="304" t="str">
        <f t="shared" si="431"/>
        <v>D</v>
      </c>
      <c r="M1496" s="388" t="s">
        <v>6089</v>
      </c>
      <c r="N1496" s="304"/>
      <c r="O1496" s="356"/>
      <c r="P1496" s="356"/>
      <c r="Q1496" s="356"/>
      <c r="R1496" s="304"/>
      <c r="S1496" s="356"/>
      <c r="T1496" s="304"/>
      <c r="U1496" s="356"/>
      <c r="V1496" s="304"/>
      <c r="W1496" s="308" t="s">
        <v>225</v>
      </c>
      <c r="X1496" s="304" t="s">
        <v>213</v>
      </c>
      <c r="Y1496" s="366">
        <f t="shared" si="433"/>
        <v>274.5</v>
      </c>
      <c r="Z1496" s="304"/>
      <c r="AA1496" s="331">
        <v>0.36</v>
      </c>
      <c r="AB1496" s="304">
        <v>-999</v>
      </c>
      <c r="AC1496" s="304">
        <v>-999</v>
      </c>
      <c r="AD1496" s="366">
        <v>-999</v>
      </c>
      <c r="AE1496" s="304">
        <v>-999</v>
      </c>
      <c r="AF1496" s="331"/>
      <c r="AG1496" s="304"/>
      <c r="AH1496" s="304">
        <v>2.4331299999999999E-3</v>
      </c>
      <c r="AI1496" s="312"/>
      <c r="AJ1496" s="332">
        <v>253</v>
      </c>
      <c r="AK1496" s="304">
        <f t="shared" si="432"/>
        <v>270</v>
      </c>
      <c r="AL1496" s="363">
        <v>0.43</v>
      </c>
      <c r="AM1496" s="389" t="str">
        <f t="shared" si="436"/>
        <v/>
      </c>
      <c r="AN1496" s="304"/>
      <c r="AO1496" s="304"/>
      <c r="AP1496" s="312"/>
      <c r="AQ1496" s="312"/>
      <c r="AR1496" s="312"/>
      <c r="AS1496" s="304"/>
      <c r="AT1496" s="312"/>
      <c r="AU1496" s="329">
        <f>VLOOKUP(C1496,[1]world!$A$2:$B$3555,2,FALSE)</f>
        <v>11</v>
      </c>
      <c r="AV1496" s="329">
        <v>328</v>
      </c>
      <c r="AW1496" s="304">
        <v>0.37</v>
      </c>
      <c r="AX1496" s="304">
        <v>-999</v>
      </c>
      <c r="AY1496" s="304">
        <v>-999</v>
      </c>
      <c r="AZ1496" s="304">
        <v>-999</v>
      </c>
      <c r="BA1496" s="304">
        <v>-999</v>
      </c>
      <c r="BB1496" s="304">
        <v>-999</v>
      </c>
      <c r="BC1496" s="304">
        <v>-999</v>
      </c>
      <c r="BD1496" s="304">
        <v>-999</v>
      </c>
      <c r="BE1496" s="304">
        <v>-999</v>
      </c>
      <c r="BF1496" s="304">
        <v>-999</v>
      </c>
      <c r="BG1496" s="304">
        <v>-999</v>
      </c>
      <c r="BH1496" s="304">
        <v>-999</v>
      </c>
      <c r="BI1496" s="304">
        <v>-999</v>
      </c>
      <c r="BJ1496" s="304" t="s">
        <v>4954</v>
      </c>
      <c r="BK1496" s="304" t="s">
        <v>4954</v>
      </c>
      <c r="BL1496" s="304" t="s">
        <v>4954</v>
      </c>
    </row>
    <row r="1497" spans="1:64" ht="15" hidden="1" customHeight="1" x14ac:dyDescent="0.2">
      <c r="A1497" s="304" t="s">
        <v>4901</v>
      </c>
      <c r="B1497" s="304" t="s">
        <v>5968</v>
      </c>
      <c r="C1497" s="304">
        <v>1629</v>
      </c>
      <c r="D1497" s="349" t="s">
        <v>623</v>
      </c>
      <c r="E1497" s="304">
        <v>-999</v>
      </c>
      <c r="F1497" s="304"/>
      <c r="G1497" s="324">
        <v>24.661960000000001</v>
      </c>
      <c r="H1497" s="324">
        <v>121.7799</v>
      </c>
      <c r="I1497" s="324" t="s">
        <v>214</v>
      </c>
      <c r="J1497" s="368">
        <f t="shared" si="437"/>
        <v>286.02687871859303</v>
      </c>
      <c r="K1497" s="331">
        <f t="shared" si="438"/>
        <v>0.3934424989753903</v>
      </c>
      <c r="L1497" s="304" t="str">
        <f t="shared" si="431"/>
        <v>D</v>
      </c>
      <c r="M1497" s="388" t="s">
        <v>6089</v>
      </c>
      <c r="N1497" s="304"/>
      <c r="O1497" s="356"/>
      <c r="P1497" s="356"/>
      <c r="Q1497" s="356"/>
      <c r="R1497" s="304"/>
      <c r="S1497" s="356"/>
      <c r="T1497" s="304"/>
      <c r="U1497" s="356"/>
      <c r="V1497" s="304"/>
      <c r="W1497" s="308" t="s">
        <v>225</v>
      </c>
      <c r="X1497" s="304" t="s">
        <v>213</v>
      </c>
      <c r="Y1497" s="366">
        <f t="shared" si="433"/>
        <v>274.5</v>
      </c>
      <c r="Z1497" s="304"/>
      <c r="AA1497" s="331">
        <v>0.36</v>
      </c>
      <c r="AB1497" s="304">
        <v>-999</v>
      </c>
      <c r="AC1497" s="304">
        <v>-999</v>
      </c>
      <c r="AD1497" s="366">
        <v>-999</v>
      </c>
      <c r="AE1497" s="304">
        <v>-999</v>
      </c>
      <c r="AF1497" s="331"/>
      <c r="AG1497" s="304"/>
      <c r="AH1497" s="304">
        <v>3.01403E-3</v>
      </c>
      <c r="AI1497" s="312"/>
      <c r="AJ1497" s="332">
        <v>270</v>
      </c>
      <c r="AK1497" s="304">
        <f t="shared" si="432"/>
        <v>270</v>
      </c>
      <c r="AL1497" s="363">
        <v>0.43</v>
      </c>
      <c r="AM1497" s="389" t="str">
        <f t="shared" si="436"/>
        <v/>
      </c>
      <c r="AN1497" s="304"/>
      <c r="AO1497" s="304"/>
      <c r="AP1497" s="312"/>
      <c r="AQ1497" s="312"/>
      <c r="AR1497" s="312"/>
      <c r="AS1497" s="304"/>
      <c r="AT1497" s="312"/>
      <c r="AU1497" s="329">
        <f>VLOOKUP(C1497,[1]world!$A$2:$B$3555,2,FALSE)</f>
        <v>11</v>
      </c>
      <c r="AV1497" s="329">
        <v>328</v>
      </c>
      <c r="AW1497" s="304">
        <v>0.37</v>
      </c>
      <c r="AX1497" s="304">
        <v>-999</v>
      </c>
      <c r="AY1497" s="304">
        <v>-999</v>
      </c>
      <c r="AZ1497" s="304">
        <v>-999</v>
      </c>
      <c r="BA1497" s="304">
        <v>-999</v>
      </c>
      <c r="BB1497" s="304">
        <v>-999</v>
      </c>
      <c r="BC1497" s="304">
        <v>-999</v>
      </c>
      <c r="BD1497" s="304">
        <v>-999</v>
      </c>
      <c r="BE1497" s="304">
        <v>-999</v>
      </c>
      <c r="BF1497" s="304">
        <v>-999</v>
      </c>
      <c r="BG1497" s="304">
        <v>-999</v>
      </c>
      <c r="BH1497" s="304">
        <v>-999</v>
      </c>
      <c r="BI1497" s="304">
        <v>-999</v>
      </c>
      <c r="BJ1497" s="304" t="s">
        <v>4954</v>
      </c>
      <c r="BK1497" s="304" t="s">
        <v>4954</v>
      </c>
      <c r="BL1497" s="304" t="s">
        <v>4954</v>
      </c>
    </row>
    <row r="1498" spans="1:64" ht="15" hidden="1" customHeight="1" x14ac:dyDescent="0.2">
      <c r="A1498" s="304" t="s">
        <v>4901</v>
      </c>
      <c r="B1498" s="304" t="s">
        <v>5968</v>
      </c>
      <c r="C1498" s="304">
        <v>1630</v>
      </c>
      <c r="D1498" s="349" t="s">
        <v>630</v>
      </c>
      <c r="E1498" s="304">
        <v>-999</v>
      </c>
      <c r="F1498" s="304"/>
      <c r="G1498" s="324">
        <v>24.66743</v>
      </c>
      <c r="H1498" s="324">
        <v>121.74589</v>
      </c>
      <c r="I1498" s="324" t="s">
        <v>214</v>
      </c>
      <c r="J1498" s="368">
        <f t="shared" si="437"/>
        <v>329.07692692891362</v>
      </c>
      <c r="K1498" s="331">
        <f t="shared" si="438"/>
        <v>0.3934424989753903</v>
      </c>
      <c r="L1498" s="304" t="str">
        <f t="shared" si="431"/>
        <v>D</v>
      </c>
      <c r="M1498" s="388" t="s">
        <v>6089</v>
      </c>
      <c r="N1498" s="304"/>
      <c r="O1498" s="356"/>
      <c r="P1498" s="356"/>
      <c r="Q1498" s="356"/>
      <c r="R1498" s="304"/>
      <c r="S1498" s="356"/>
      <c r="T1498" s="304"/>
      <c r="U1498" s="356"/>
      <c r="V1498" s="304"/>
      <c r="W1498" s="308" t="s">
        <v>225</v>
      </c>
      <c r="X1498" s="304" t="s">
        <v>213</v>
      </c>
      <c r="Y1498" s="366">
        <f t="shared" si="433"/>
        <v>274.5</v>
      </c>
      <c r="Z1498" s="304"/>
      <c r="AA1498" s="331">
        <v>0.36</v>
      </c>
      <c r="AB1498" s="304">
        <v>-999</v>
      </c>
      <c r="AC1498" s="304">
        <v>-999</v>
      </c>
      <c r="AD1498" s="366">
        <v>-999</v>
      </c>
      <c r="AE1498" s="304">
        <v>-999</v>
      </c>
      <c r="AF1498" s="331"/>
      <c r="AG1498" s="304"/>
      <c r="AH1498" s="304">
        <v>7.9779499999999993E-3</v>
      </c>
      <c r="AI1498" s="312"/>
      <c r="AJ1498" s="332">
        <v>377</v>
      </c>
      <c r="AK1498" s="304">
        <f t="shared" si="432"/>
        <v>425</v>
      </c>
      <c r="AL1498" s="363">
        <v>0.43</v>
      </c>
      <c r="AM1498" s="389" t="str">
        <f t="shared" si="436"/>
        <v/>
      </c>
      <c r="AN1498" s="304"/>
      <c r="AO1498" s="304"/>
      <c r="AP1498" s="312"/>
      <c r="AQ1498" s="312"/>
      <c r="AR1498" s="312"/>
      <c r="AS1498" s="304"/>
      <c r="AT1498" s="312"/>
      <c r="AU1498" s="329">
        <f>VLOOKUP(C1498,[1]world!$A$2:$B$3555,2,FALSE)</f>
        <v>11</v>
      </c>
      <c r="AV1498" s="329">
        <v>328</v>
      </c>
      <c r="AW1498" s="304">
        <v>0.37</v>
      </c>
      <c r="AX1498" s="304">
        <v>-999</v>
      </c>
      <c r="AY1498" s="304">
        <v>-999</v>
      </c>
      <c r="AZ1498" s="304">
        <v>-999</v>
      </c>
      <c r="BA1498" s="304">
        <v>-999</v>
      </c>
      <c r="BB1498" s="304">
        <v>-999</v>
      </c>
      <c r="BC1498" s="304">
        <v>-999</v>
      </c>
      <c r="BD1498" s="304">
        <v>-999</v>
      </c>
      <c r="BE1498" s="304">
        <v>-999</v>
      </c>
      <c r="BF1498" s="304">
        <v>-999</v>
      </c>
      <c r="BG1498" s="304">
        <v>-999</v>
      </c>
      <c r="BH1498" s="304">
        <v>-999</v>
      </c>
      <c r="BI1498" s="304">
        <v>-999</v>
      </c>
      <c r="BJ1498" s="304" t="s">
        <v>4954</v>
      </c>
      <c r="BK1498" s="304" t="s">
        <v>4954</v>
      </c>
      <c r="BL1498" s="304" t="s">
        <v>4954</v>
      </c>
    </row>
    <row r="1499" spans="1:64" ht="15" hidden="1" customHeight="1" x14ac:dyDescent="0.2">
      <c r="A1499" s="304" t="s">
        <v>4901</v>
      </c>
      <c r="B1499" s="304" t="s">
        <v>5968</v>
      </c>
      <c r="C1499" s="304">
        <v>1631</v>
      </c>
      <c r="D1499" s="349" t="s">
        <v>646</v>
      </c>
      <c r="E1499" s="304">
        <v>-999</v>
      </c>
      <c r="F1499" s="304"/>
      <c r="G1499" s="324">
        <v>24.675039999999999</v>
      </c>
      <c r="H1499" s="324">
        <v>121.76609000000001</v>
      </c>
      <c r="I1499" s="324" t="s">
        <v>214</v>
      </c>
      <c r="J1499" s="368">
        <f t="shared" si="437"/>
        <v>309.40608415773931</v>
      </c>
      <c r="K1499" s="331">
        <f t="shared" si="438"/>
        <v>0.3934424989753903</v>
      </c>
      <c r="L1499" s="304" t="str">
        <f t="shared" si="431"/>
        <v>D</v>
      </c>
      <c r="M1499" s="388" t="s">
        <v>6089</v>
      </c>
      <c r="N1499" s="304"/>
      <c r="O1499" s="356"/>
      <c r="P1499" s="356"/>
      <c r="Q1499" s="356"/>
      <c r="R1499" s="304"/>
      <c r="S1499" s="356"/>
      <c r="T1499" s="304"/>
      <c r="U1499" s="356"/>
      <c r="V1499" s="304"/>
      <c r="W1499" s="308" t="s">
        <v>225</v>
      </c>
      <c r="X1499" s="304" t="s">
        <v>213</v>
      </c>
      <c r="Y1499" s="366">
        <f t="shared" si="433"/>
        <v>274.5</v>
      </c>
      <c r="Z1499" s="304"/>
      <c r="AA1499" s="331">
        <v>0.36</v>
      </c>
      <c r="AB1499" s="304">
        <v>-999</v>
      </c>
      <c r="AC1499" s="304">
        <v>-999</v>
      </c>
      <c r="AD1499" s="366">
        <v>-999</v>
      </c>
      <c r="AE1499" s="304">
        <v>-999</v>
      </c>
      <c r="AF1499" s="331"/>
      <c r="AG1499" s="304"/>
      <c r="AH1499" s="304">
        <v>4.2895700000000004E-3</v>
      </c>
      <c r="AI1499" s="312"/>
      <c r="AJ1499" s="332">
        <v>305</v>
      </c>
      <c r="AK1499" s="304">
        <f t="shared" si="432"/>
        <v>270</v>
      </c>
      <c r="AL1499" s="363">
        <v>0.43</v>
      </c>
      <c r="AM1499" s="389" t="str">
        <f t="shared" si="436"/>
        <v/>
      </c>
      <c r="AN1499" s="304"/>
      <c r="AO1499" s="304"/>
      <c r="AP1499" s="312"/>
      <c r="AQ1499" s="312"/>
      <c r="AR1499" s="312"/>
      <c r="AS1499" s="304"/>
      <c r="AT1499" s="312"/>
      <c r="AU1499" s="329">
        <f>VLOOKUP(C1499,[1]world!$A$2:$B$3555,2,FALSE)</f>
        <v>15</v>
      </c>
      <c r="AV1499" s="329">
        <v>363</v>
      </c>
      <c r="AW1499" s="304">
        <v>0.37</v>
      </c>
      <c r="AX1499" s="304">
        <v>-999</v>
      </c>
      <c r="AY1499" s="304">
        <v>-999</v>
      </c>
      <c r="AZ1499" s="304">
        <v>-999</v>
      </c>
      <c r="BA1499" s="304">
        <v>-999</v>
      </c>
      <c r="BB1499" s="304">
        <v>-999</v>
      </c>
      <c r="BC1499" s="304">
        <v>-999</v>
      </c>
      <c r="BD1499" s="304">
        <v>-999</v>
      </c>
      <c r="BE1499" s="304">
        <v>-999</v>
      </c>
      <c r="BF1499" s="304">
        <v>-999</v>
      </c>
      <c r="BG1499" s="304">
        <v>-999</v>
      </c>
      <c r="BH1499" s="304">
        <v>-999</v>
      </c>
      <c r="BI1499" s="304">
        <v>-999</v>
      </c>
      <c r="BJ1499" s="304" t="s">
        <v>4954</v>
      </c>
      <c r="BK1499" s="304" t="s">
        <v>4954</v>
      </c>
      <c r="BL1499" s="304" t="s">
        <v>4954</v>
      </c>
    </row>
    <row r="1500" spans="1:64" ht="15" hidden="1" customHeight="1" x14ac:dyDescent="0.2">
      <c r="A1500" s="304" t="s">
        <v>4901</v>
      </c>
      <c r="B1500" s="304" t="s">
        <v>5968</v>
      </c>
      <c r="C1500" s="304">
        <v>1632</v>
      </c>
      <c r="D1500" s="349" t="s">
        <v>640</v>
      </c>
      <c r="E1500" s="304">
        <v>-999</v>
      </c>
      <c r="F1500" s="304"/>
      <c r="G1500" s="324">
        <v>24.673380000000002</v>
      </c>
      <c r="H1500" s="324">
        <v>121.76678</v>
      </c>
      <c r="I1500" s="324" t="s">
        <v>214</v>
      </c>
      <c r="J1500" s="368">
        <f t="shared" si="437"/>
        <v>314.87799203228172</v>
      </c>
      <c r="K1500" s="331">
        <f t="shared" si="438"/>
        <v>0.3934424989753903</v>
      </c>
      <c r="L1500" s="304" t="str">
        <f t="shared" si="431"/>
        <v>D</v>
      </c>
      <c r="M1500" s="388" t="s">
        <v>6089</v>
      </c>
      <c r="N1500" s="304"/>
      <c r="O1500" s="356"/>
      <c r="P1500" s="356"/>
      <c r="Q1500" s="356"/>
      <c r="R1500" s="304"/>
      <c r="S1500" s="356"/>
      <c r="T1500" s="304"/>
      <c r="U1500" s="356"/>
      <c r="V1500" s="304"/>
      <c r="W1500" s="308" t="s">
        <v>225</v>
      </c>
      <c r="X1500" s="304" t="s">
        <v>213</v>
      </c>
      <c r="Y1500" s="366">
        <f t="shared" si="433"/>
        <v>274.5</v>
      </c>
      <c r="Z1500" s="304"/>
      <c r="AA1500" s="331">
        <v>0.36</v>
      </c>
      <c r="AB1500" s="304">
        <v>-999</v>
      </c>
      <c r="AC1500" s="304">
        <v>-999</v>
      </c>
      <c r="AD1500" s="366">
        <v>-999</v>
      </c>
      <c r="AE1500" s="304">
        <v>-999</v>
      </c>
      <c r="AF1500" s="331"/>
      <c r="AG1500" s="304"/>
      <c r="AH1500" s="304">
        <v>4.9498600000000004E-3</v>
      </c>
      <c r="AI1500" s="312"/>
      <c r="AJ1500" s="332">
        <v>318</v>
      </c>
      <c r="AK1500" s="304">
        <f t="shared" si="432"/>
        <v>270</v>
      </c>
      <c r="AL1500" s="363">
        <v>0.43</v>
      </c>
      <c r="AM1500" s="389" t="str">
        <f t="shared" si="436"/>
        <v/>
      </c>
      <c r="AN1500" s="304"/>
      <c r="AO1500" s="304"/>
      <c r="AP1500" s="312"/>
      <c r="AQ1500" s="312"/>
      <c r="AR1500" s="312"/>
      <c r="AS1500" s="304"/>
      <c r="AT1500" s="312"/>
      <c r="AU1500" s="329">
        <f>VLOOKUP(C1500,[1]world!$A$2:$B$3555,2,FALSE)</f>
        <v>15</v>
      </c>
      <c r="AV1500" s="329">
        <v>363</v>
      </c>
      <c r="AW1500" s="304">
        <v>0.37</v>
      </c>
      <c r="AX1500" s="304">
        <v>-999</v>
      </c>
      <c r="AY1500" s="304">
        <v>-999</v>
      </c>
      <c r="AZ1500" s="304">
        <v>-999</v>
      </c>
      <c r="BA1500" s="304">
        <v>-999</v>
      </c>
      <c r="BB1500" s="304">
        <v>-999</v>
      </c>
      <c r="BC1500" s="304">
        <v>-999</v>
      </c>
      <c r="BD1500" s="304">
        <v>-999</v>
      </c>
      <c r="BE1500" s="304">
        <v>-999</v>
      </c>
      <c r="BF1500" s="304">
        <v>-999</v>
      </c>
      <c r="BG1500" s="304">
        <v>-999</v>
      </c>
      <c r="BH1500" s="304">
        <v>-999</v>
      </c>
      <c r="BI1500" s="304">
        <v>-999</v>
      </c>
      <c r="BJ1500" s="304" t="s">
        <v>4954</v>
      </c>
      <c r="BK1500" s="304" t="s">
        <v>4954</v>
      </c>
      <c r="BL1500" s="304" t="s">
        <v>4954</v>
      </c>
    </row>
    <row r="1501" spans="1:64" ht="15" hidden="1" customHeight="1" x14ac:dyDescent="0.2">
      <c r="A1501" s="304" t="s">
        <v>4901</v>
      </c>
      <c r="B1501" s="304" t="s">
        <v>5968</v>
      </c>
      <c r="C1501" s="304">
        <v>1633</v>
      </c>
      <c r="D1501" s="349" t="s">
        <v>637</v>
      </c>
      <c r="E1501" s="304">
        <v>-999</v>
      </c>
      <c r="F1501" s="304"/>
      <c r="G1501" s="324">
        <v>24.67248</v>
      </c>
      <c r="H1501" s="324">
        <v>121.76358</v>
      </c>
      <c r="I1501" s="324" t="s">
        <v>214</v>
      </c>
      <c r="J1501" s="368">
        <f t="shared" si="437"/>
        <v>309.40608415773931</v>
      </c>
      <c r="K1501" s="331">
        <f t="shared" si="438"/>
        <v>0.3934424989753903</v>
      </c>
      <c r="L1501" s="304" t="str">
        <f t="shared" si="431"/>
        <v>D</v>
      </c>
      <c r="M1501" s="388" t="s">
        <v>6089</v>
      </c>
      <c r="N1501" s="304"/>
      <c r="O1501" s="356"/>
      <c r="P1501" s="356"/>
      <c r="Q1501" s="356"/>
      <c r="R1501" s="304"/>
      <c r="S1501" s="356"/>
      <c r="T1501" s="304"/>
      <c r="U1501" s="356"/>
      <c r="V1501" s="304"/>
      <c r="W1501" s="308" t="s">
        <v>225</v>
      </c>
      <c r="X1501" s="304" t="s">
        <v>213</v>
      </c>
      <c r="Y1501" s="366">
        <f t="shared" si="433"/>
        <v>274.5</v>
      </c>
      <c r="Z1501" s="304"/>
      <c r="AA1501" s="331">
        <v>0.36</v>
      </c>
      <c r="AB1501" s="304">
        <v>-999</v>
      </c>
      <c r="AC1501" s="304">
        <v>-999</v>
      </c>
      <c r="AD1501" s="366">
        <v>-999</v>
      </c>
      <c r="AE1501" s="304">
        <v>-999</v>
      </c>
      <c r="AF1501" s="331"/>
      <c r="AG1501" s="304"/>
      <c r="AH1501" s="304">
        <v>4.2895700000000004E-3</v>
      </c>
      <c r="AI1501" s="312"/>
      <c r="AJ1501" s="332">
        <v>305</v>
      </c>
      <c r="AK1501" s="304">
        <f t="shared" si="432"/>
        <v>270</v>
      </c>
      <c r="AL1501" s="363">
        <v>0.43</v>
      </c>
      <c r="AM1501" s="389" t="str">
        <f t="shared" si="436"/>
        <v/>
      </c>
      <c r="AN1501" s="304"/>
      <c r="AO1501" s="304"/>
      <c r="AP1501" s="312"/>
      <c r="AQ1501" s="312"/>
      <c r="AR1501" s="312"/>
      <c r="AS1501" s="304"/>
      <c r="AT1501" s="312"/>
      <c r="AU1501" s="329">
        <f>VLOOKUP(C1501,[1]world!$A$2:$B$3555,2,FALSE)</f>
        <v>15</v>
      </c>
      <c r="AV1501" s="329">
        <v>363</v>
      </c>
      <c r="AW1501" s="304">
        <v>0.37</v>
      </c>
      <c r="AX1501" s="304">
        <v>-999</v>
      </c>
      <c r="AY1501" s="304">
        <v>-999</v>
      </c>
      <c r="AZ1501" s="304">
        <v>-999</v>
      </c>
      <c r="BA1501" s="304">
        <v>-999</v>
      </c>
      <c r="BB1501" s="304">
        <v>-999</v>
      </c>
      <c r="BC1501" s="304">
        <v>-999</v>
      </c>
      <c r="BD1501" s="304">
        <v>-999</v>
      </c>
      <c r="BE1501" s="304">
        <v>-999</v>
      </c>
      <c r="BF1501" s="304">
        <v>-999</v>
      </c>
      <c r="BG1501" s="304">
        <v>-999</v>
      </c>
      <c r="BH1501" s="304">
        <v>-999</v>
      </c>
      <c r="BI1501" s="304">
        <v>-999</v>
      </c>
      <c r="BJ1501" s="304" t="s">
        <v>4954</v>
      </c>
      <c r="BK1501" s="304" t="s">
        <v>4954</v>
      </c>
      <c r="BL1501" s="304" t="s">
        <v>4954</v>
      </c>
    </row>
    <row r="1502" spans="1:64" ht="15" hidden="1" customHeight="1" x14ac:dyDescent="0.2">
      <c r="A1502" s="304" t="s">
        <v>4901</v>
      </c>
      <c r="B1502" s="304" t="s">
        <v>5968</v>
      </c>
      <c r="C1502" s="304">
        <v>1634</v>
      </c>
      <c r="D1502" s="349" t="s">
        <v>642</v>
      </c>
      <c r="E1502" s="304">
        <v>-999</v>
      </c>
      <c r="F1502" s="304"/>
      <c r="G1502" s="324">
        <v>24.67409</v>
      </c>
      <c r="H1502" s="324">
        <v>121.76286</v>
      </c>
      <c r="I1502" s="324" t="s">
        <v>214</v>
      </c>
      <c r="J1502" s="368">
        <f t="shared" si="437"/>
        <v>309.40608415773931</v>
      </c>
      <c r="K1502" s="331">
        <f t="shared" si="438"/>
        <v>0.3934424989753903</v>
      </c>
      <c r="L1502" s="304" t="str">
        <f t="shared" si="431"/>
        <v>D</v>
      </c>
      <c r="M1502" s="388" t="s">
        <v>6089</v>
      </c>
      <c r="N1502" s="304"/>
      <c r="O1502" s="356"/>
      <c r="P1502" s="356"/>
      <c r="Q1502" s="356"/>
      <c r="R1502" s="304"/>
      <c r="S1502" s="356"/>
      <c r="T1502" s="304"/>
      <c r="U1502" s="356"/>
      <c r="V1502" s="304"/>
      <c r="W1502" s="308" t="s">
        <v>225</v>
      </c>
      <c r="X1502" s="304" t="s">
        <v>213</v>
      </c>
      <c r="Y1502" s="366">
        <f t="shared" si="433"/>
        <v>274.5</v>
      </c>
      <c r="Z1502" s="304"/>
      <c r="AA1502" s="331">
        <v>0.36</v>
      </c>
      <c r="AB1502" s="304">
        <v>-999</v>
      </c>
      <c r="AC1502" s="304">
        <v>-999</v>
      </c>
      <c r="AD1502" s="366">
        <v>-999</v>
      </c>
      <c r="AE1502" s="304">
        <v>-999</v>
      </c>
      <c r="AF1502" s="331"/>
      <c r="AG1502" s="304"/>
      <c r="AH1502" s="304">
        <v>4.2895700000000004E-3</v>
      </c>
      <c r="AI1502" s="312"/>
      <c r="AJ1502" s="332">
        <v>305</v>
      </c>
      <c r="AK1502" s="304">
        <f t="shared" si="432"/>
        <v>270</v>
      </c>
      <c r="AL1502" s="363">
        <v>0.43</v>
      </c>
      <c r="AM1502" s="389" t="str">
        <f t="shared" si="436"/>
        <v/>
      </c>
      <c r="AN1502" s="304"/>
      <c r="AO1502" s="304"/>
      <c r="AP1502" s="312"/>
      <c r="AQ1502" s="312"/>
      <c r="AR1502" s="312"/>
      <c r="AS1502" s="304"/>
      <c r="AT1502" s="312"/>
      <c r="AU1502" s="329">
        <f>VLOOKUP(C1502,[1]world!$A$2:$B$3555,2,FALSE)</f>
        <v>15</v>
      </c>
      <c r="AV1502" s="329">
        <v>363</v>
      </c>
      <c r="AW1502" s="304">
        <v>0.37</v>
      </c>
      <c r="AX1502" s="304">
        <v>-999</v>
      </c>
      <c r="AY1502" s="304">
        <v>-999</v>
      </c>
      <c r="AZ1502" s="304">
        <v>-999</v>
      </c>
      <c r="BA1502" s="304">
        <v>-999</v>
      </c>
      <c r="BB1502" s="304">
        <v>-999</v>
      </c>
      <c r="BC1502" s="304">
        <v>-999</v>
      </c>
      <c r="BD1502" s="304">
        <v>-999</v>
      </c>
      <c r="BE1502" s="304">
        <v>-999</v>
      </c>
      <c r="BF1502" s="304">
        <v>-999</v>
      </c>
      <c r="BG1502" s="304">
        <v>-999</v>
      </c>
      <c r="BH1502" s="304">
        <v>-999</v>
      </c>
      <c r="BI1502" s="304">
        <v>-999</v>
      </c>
      <c r="BJ1502" s="304" t="s">
        <v>4954</v>
      </c>
      <c r="BK1502" s="304" t="s">
        <v>4954</v>
      </c>
      <c r="BL1502" s="304" t="s">
        <v>4954</v>
      </c>
    </row>
    <row r="1503" spans="1:64" ht="15" hidden="1" customHeight="1" x14ac:dyDescent="0.2">
      <c r="A1503" s="304" t="s">
        <v>4901</v>
      </c>
      <c r="B1503" s="304" t="s">
        <v>5968</v>
      </c>
      <c r="C1503" s="304">
        <v>1635</v>
      </c>
      <c r="D1503" s="349" t="s">
        <v>644</v>
      </c>
      <c r="E1503" s="304">
        <v>-999</v>
      </c>
      <c r="F1503" s="304"/>
      <c r="G1503" s="324">
        <v>24.674849999999999</v>
      </c>
      <c r="H1503" s="324">
        <v>121.76344</v>
      </c>
      <c r="I1503" s="324" t="s">
        <v>214</v>
      </c>
      <c r="J1503" s="368">
        <f t="shared" si="437"/>
        <v>309.40608415773931</v>
      </c>
      <c r="K1503" s="331">
        <f t="shared" si="438"/>
        <v>0.3934424989753903</v>
      </c>
      <c r="L1503" s="304" t="str">
        <f t="shared" si="431"/>
        <v>D</v>
      </c>
      <c r="M1503" s="388" t="s">
        <v>6089</v>
      </c>
      <c r="N1503" s="304"/>
      <c r="O1503" s="356"/>
      <c r="P1503" s="356"/>
      <c r="Q1503" s="356"/>
      <c r="R1503" s="304"/>
      <c r="S1503" s="356"/>
      <c r="T1503" s="304"/>
      <c r="U1503" s="356"/>
      <c r="V1503" s="304"/>
      <c r="W1503" s="308" t="s">
        <v>225</v>
      </c>
      <c r="X1503" s="304" t="s">
        <v>213</v>
      </c>
      <c r="Y1503" s="366">
        <f t="shared" si="433"/>
        <v>274.5</v>
      </c>
      <c r="Z1503" s="304"/>
      <c r="AA1503" s="331">
        <v>0.36</v>
      </c>
      <c r="AB1503" s="304">
        <v>-999</v>
      </c>
      <c r="AC1503" s="304">
        <v>-999</v>
      </c>
      <c r="AD1503" s="366">
        <v>-999</v>
      </c>
      <c r="AE1503" s="304">
        <v>-999</v>
      </c>
      <c r="AF1503" s="331"/>
      <c r="AG1503" s="304"/>
      <c r="AH1503" s="304">
        <v>4.2895700000000004E-3</v>
      </c>
      <c r="AI1503" s="312"/>
      <c r="AJ1503" s="332">
        <v>305</v>
      </c>
      <c r="AK1503" s="304">
        <f t="shared" si="432"/>
        <v>270</v>
      </c>
      <c r="AL1503" s="363">
        <v>0.43</v>
      </c>
      <c r="AM1503" s="389" t="str">
        <f t="shared" si="436"/>
        <v/>
      </c>
      <c r="AN1503" s="304"/>
      <c r="AO1503" s="304"/>
      <c r="AP1503" s="312"/>
      <c r="AQ1503" s="312"/>
      <c r="AR1503" s="312"/>
      <c r="AS1503" s="304"/>
      <c r="AT1503" s="312"/>
      <c r="AU1503" s="329">
        <f>VLOOKUP(C1503,[1]world!$A$2:$B$3555,2,FALSE)</f>
        <v>15</v>
      </c>
      <c r="AV1503" s="329">
        <v>363</v>
      </c>
      <c r="AW1503" s="304">
        <v>0.37</v>
      </c>
      <c r="AX1503" s="304">
        <v>-999</v>
      </c>
      <c r="AY1503" s="304">
        <v>-999</v>
      </c>
      <c r="AZ1503" s="304">
        <v>-999</v>
      </c>
      <c r="BA1503" s="304">
        <v>-999</v>
      </c>
      <c r="BB1503" s="304">
        <v>-999</v>
      </c>
      <c r="BC1503" s="304">
        <v>-999</v>
      </c>
      <c r="BD1503" s="304">
        <v>-999</v>
      </c>
      <c r="BE1503" s="304">
        <v>-999</v>
      </c>
      <c r="BF1503" s="304">
        <v>-999</v>
      </c>
      <c r="BG1503" s="304">
        <v>-999</v>
      </c>
      <c r="BH1503" s="304">
        <v>-999</v>
      </c>
      <c r="BI1503" s="304">
        <v>-999</v>
      </c>
      <c r="BJ1503" s="304" t="s">
        <v>4954</v>
      </c>
      <c r="BK1503" s="304" t="s">
        <v>4954</v>
      </c>
      <c r="BL1503" s="304" t="s">
        <v>4954</v>
      </c>
    </row>
    <row r="1504" spans="1:64" ht="15" hidden="1" customHeight="1" x14ac:dyDescent="0.2">
      <c r="A1504" s="304" t="s">
        <v>4901</v>
      </c>
      <c r="B1504" s="304" t="s">
        <v>5968</v>
      </c>
      <c r="C1504" s="304">
        <v>1636</v>
      </c>
      <c r="D1504" s="349" t="s">
        <v>659</v>
      </c>
      <c r="E1504" s="304">
        <v>-999</v>
      </c>
      <c r="F1504" s="304"/>
      <c r="G1504" s="324">
        <v>24.68561</v>
      </c>
      <c r="H1504" s="324">
        <v>121.75055</v>
      </c>
      <c r="I1504" s="324" t="s">
        <v>214</v>
      </c>
      <c r="J1504" s="368">
        <f t="shared" si="437"/>
        <v>295.16789716455884</v>
      </c>
      <c r="K1504" s="331">
        <f t="shared" si="438"/>
        <v>0.3934424989753903</v>
      </c>
      <c r="L1504" s="304" t="str">
        <f t="shared" si="431"/>
        <v>D</v>
      </c>
      <c r="M1504" s="388" t="s">
        <v>6089</v>
      </c>
      <c r="N1504" s="304"/>
      <c r="O1504" s="356"/>
      <c r="P1504" s="356"/>
      <c r="Q1504" s="356"/>
      <c r="R1504" s="304"/>
      <c r="S1504" s="356"/>
      <c r="T1504" s="304"/>
      <c r="U1504" s="356"/>
      <c r="V1504" s="304"/>
      <c r="W1504" s="308" t="s">
        <v>225</v>
      </c>
      <c r="X1504" s="304" t="s">
        <v>213</v>
      </c>
      <c r="Y1504" s="366">
        <f t="shared" si="433"/>
        <v>274.5</v>
      </c>
      <c r="Z1504" s="304"/>
      <c r="AA1504" s="331">
        <v>0.36</v>
      </c>
      <c r="AB1504" s="304">
        <v>-999</v>
      </c>
      <c r="AC1504" s="304">
        <v>-999</v>
      </c>
      <c r="AD1504" s="366">
        <v>-999</v>
      </c>
      <c r="AE1504" s="304">
        <v>-999</v>
      </c>
      <c r="AF1504" s="331"/>
      <c r="AG1504" s="304"/>
      <c r="AH1504" s="304">
        <v>3.69126E-3</v>
      </c>
      <c r="AI1504" s="312"/>
      <c r="AJ1504" s="332">
        <v>291</v>
      </c>
      <c r="AK1504" s="304">
        <f t="shared" si="432"/>
        <v>270</v>
      </c>
      <c r="AL1504" s="363">
        <v>0.43</v>
      </c>
      <c r="AM1504" s="389" t="str">
        <f t="shared" si="436"/>
        <v/>
      </c>
      <c r="AN1504" s="304"/>
      <c r="AO1504" s="304"/>
      <c r="AP1504" s="312"/>
      <c r="AQ1504" s="312"/>
      <c r="AR1504" s="312"/>
      <c r="AS1504" s="304"/>
      <c r="AT1504" s="312"/>
      <c r="AU1504" s="329">
        <f>VLOOKUP(C1504,[1]world!$A$2:$B$3555,2,FALSE)</f>
        <v>11</v>
      </c>
      <c r="AV1504" s="329">
        <v>328</v>
      </c>
      <c r="AW1504" s="304">
        <v>0.37</v>
      </c>
      <c r="AX1504" s="304">
        <v>-999</v>
      </c>
      <c r="AY1504" s="304">
        <v>-999</v>
      </c>
      <c r="AZ1504" s="304">
        <v>-999</v>
      </c>
      <c r="BA1504" s="304">
        <v>-999</v>
      </c>
      <c r="BB1504" s="304">
        <v>-999</v>
      </c>
      <c r="BC1504" s="304">
        <v>-999</v>
      </c>
      <c r="BD1504" s="304">
        <v>-999</v>
      </c>
      <c r="BE1504" s="304">
        <v>-999</v>
      </c>
      <c r="BF1504" s="304">
        <v>-999</v>
      </c>
      <c r="BG1504" s="304">
        <v>-999</v>
      </c>
      <c r="BH1504" s="304">
        <v>-999</v>
      </c>
      <c r="BI1504" s="304">
        <v>-999</v>
      </c>
      <c r="BJ1504" s="304" t="s">
        <v>4954</v>
      </c>
      <c r="BK1504" s="304" t="s">
        <v>4954</v>
      </c>
      <c r="BL1504" s="304" t="s">
        <v>4954</v>
      </c>
    </row>
    <row r="1505" spans="1:64" ht="15" customHeight="1" x14ac:dyDescent="0.2">
      <c r="A1505" s="304" t="s">
        <v>4901</v>
      </c>
      <c r="B1505" s="304" t="s">
        <v>5975</v>
      </c>
      <c r="C1505" s="304">
        <v>1637</v>
      </c>
      <c r="D1505" s="349" t="s">
        <v>4470</v>
      </c>
      <c r="E1505" s="304">
        <v>-999</v>
      </c>
      <c r="F1505" s="304"/>
      <c r="G1505" s="324">
        <v>41.523000000000003</v>
      </c>
      <c r="H1505" s="324">
        <v>13.864000000000001</v>
      </c>
      <c r="I1505" s="324" t="s">
        <v>212</v>
      </c>
      <c r="J1505" s="368">
        <f>GEOMEAN(Y1505,AV1505,AK1505)</f>
        <v>436.79154127895669</v>
      </c>
      <c r="K1505" s="331">
        <f t="shared" ref="K1505:K1507" si="439">GEOMEAN(AA1505,AL1505,AW1505)</f>
        <v>0.38547027482550061</v>
      </c>
      <c r="L1505" s="304" t="str">
        <f t="shared" si="431"/>
        <v>C</v>
      </c>
      <c r="M1505" s="388" t="s">
        <v>6089</v>
      </c>
      <c r="N1505" s="304"/>
      <c r="O1505" s="356"/>
      <c r="P1505" s="356"/>
      <c r="Q1505" s="356"/>
      <c r="R1505" s="304"/>
      <c r="S1505" s="356"/>
      <c r="T1505" s="304"/>
      <c r="U1505" s="356"/>
      <c r="V1505" s="304"/>
      <c r="W1505" s="308" t="s">
        <v>1408</v>
      </c>
      <c r="X1505" s="304" t="s">
        <v>213</v>
      </c>
      <c r="Y1505" s="366">
        <f t="shared" si="433"/>
        <v>274.5</v>
      </c>
      <c r="Z1505" s="304"/>
      <c r="AA1505" s="331">
        <v>0.36</v>
      </c>
      <c r="AB1505" s="304">
        <v>-999</v>
      </c>
      <c r="AC1505" s="304">
        <v>-999</v>
      </c>
      <c r="AD1505" s="366">
        <v>-999</v>
      </c>
      <c r="AE1505" s="304">
        <v>-999</v>
      </c>
      <c r="AF1505" s="304">
        <v>-999</v>
      </c>
      <c r="AG1505" s="304"/>
      <c r="AH1505" s="304">
        <v>5.8232600000000002E-2</v>
      </c>
      <c r="AI1505" s="312"/>
      <c r="AJ1505" s="332">
        <v>511</v>
      </c>
      <c r="AK1505" s="304">
        <f t="shared" si="432"/>
        <v>555</v>
      </c>
      <c r="AL1505" s="363">
        <v>0.43</v>
      </c>
      <c r="AM1505" s="389" t="str">
        <f t="shared" si="436"/>
        <v/>
      </c>
      <c r="AN1505" s="304"/>
      <c r="AO1505" s="304"/>
      <c r="AP1505" s="312"/>
      <c r="AQ1505" s="312"/>
      <c r="AR1505" s="312"/>
      <c r="AS1505" s="304"/>
      <c r="AT1505" s="312"/>
      <c r="AU1505" s="329">
        <f>VLOOKUP(C1505,[1]world!$A$2:$B$3555,2,FALSE)</f>
        <v>3</v>
      </c>
      <c r="AV1505" s="329">
        <v>547</v>
      </c>
      <c r="AW1505" s="304">
        <v>0.37</v>
      </c>
      <c r="AX1505" s="304">
        <v>-999</v>
      </c>
      <c r="AY1505" s="304">
        <v>-999</v>
      </c>
      <c r="AZ1505" s="304">
        <v>-999</v>
      </c>
      <c r="BA1505" s="304">
        <v>-999</v>
      </c>
      <c r="BB1505" s="304">
        <v>-999</v>
      </c>
      <c r="BC1505" s="304">
        <v>-999</v>
      </c>
      <c r="BD1505" s="304">
        <v>-999</v>
      </c>
      <c r="BE1505" s="304">
        <v>-999</v>
      </c>
      <c r="BF1505" s="304">
        <v>-999</v>
      </c>
      <c r="BG1505" s="304">
        <v>-999</v>
      </c>
      <c r="BH1505" s="304">
        <v>-999</v>
      </c>
      <c r="BI1505" s="304">
        <v>-999</v>
      </c>
      <c r="BJ1505" s="304" t="s">
        <v>4954</v>
      </c>
      <c r="BK1505" s="304" t="s">
        <v>4954</v>
      </c>
      <c r="BL1505" s="304" t="s">
        <v>4954</v>
      </c>
    </row>
    <row r="1506" spans="1:64" ht="15" customHeight="1" x14ac:dyDescent="0.2">
      <c r="A1506" s="304" t="s">
        <v>4901</v>
      </c>
      <c r="B1506" s="304" t="s">
        <v>5975</v>
      </c>
      <c r="C1506" s="304">
        <v>1638</v>
      </c>
      <c r="D1506" s="349" t="s">
        <v>4447</v>
      </c>
      <c r="E1506" s="304">
        <v>-999</v>
      </c>
      <c r="F1506" s="304"/>
      <c r="G1506" s="324">
        <v>41.258000000000003</v>
      </c>
      <c r="H1506" s="324">
        <v>13.833</v>
      </c>
      <c r="I1506" s="324" t="s">
        <v>212</v>
      </c>
      <c r="J1506" s="368">
        <f>GEOMEAN(Y1506,AV1506,AK1506)</f>
        <v>232.09008590283062</v>
      </c>
      <c r="K1506" s="331">
        <f t="shared" si="439"/>
        <v>0.27466073865778634</v>
      </c>
      <c r="L1506" s="304" t="str">
        <f t="shared" si="431"/>
        <v>D</v>
      </c>
      <c r="M1506" s="388" t="s">
        <v>6089</v>
      </c>
      <c r="N1506" s="304"/>
      <c r="O1506" s="356"/>
      <c r="P1506" s="356"/>
      <c r="Q1506" s="356"/>
      <c r="R1506" s="304"/>
      <c r="S1506" s="356"/>
      <c r="T1506" s="304"/>
      <c r="U1506" s="356"/>
      <c r="V1506" s="304"/>
      <c r="W1506" s="308" t="s">
        <v>1657</v>
      </c>
      <c r="X1506" s="304" t="s">
        <v>240</v>
      </c>
      <c r="Y1506" s="366">
        <f t="shared" si="433"/>
        <v>181.5</v>
      </c>
      <c r="Z1506" s="304">
        <v>0.2</v>
      </c>
      <c r="AA1506" s="304">
        <v>0.28000000000000003</v>
      </c>
      <c r="AB1506" s="304">
        <v>-999</v>
      </c>
      <c r="AC1506" s="304">
        <v>-999</v>
      </c>
      <c r="AD1506" s="366">
        <v>-999</v>
      </c>
      <c r="AE1506" s="304">
        <v>-999</v>
      </c>
      <c r="AF1506" s="304">
        <v>-999</v>
      </c>
      <c r="AG1506" s="304"/>
      <c r="AH1506" s="304">
        <v>8.9694600000000003E-4</v>
      </c>
      <c r="AI1506" s="312"/>
      <c r="AJ1506" s="332">
        <v>191</v>
      </c>
      <c r="AK1506" s="304">
        <f t="shared" si="432"/>
        <v>210</v>
      </c>
      <c r="AL1506" s="304">
        <v>0.2</v>
      </c>
      <c r="AM1506" s="389" t="str">
        <f t="shared" si="436"/>
        <v/>
      </c>
      <c r="AN1506" s="304"/>
      <c r="AO1506" s="304"/>
      <c r="AP1506" s="312"/>
      <c r="AQ1506" s="312"/>
      <c r="AR1506" s="312"/>
      <c r="AS1506" s="304"/>
      <c r="AT1506" s="312"/>
      <c r="AU1506" s="329">
        <f>VLOOKUP(C1506,[1]world!$A$2:$B$3555,2,FALSE)</f>
        <v>11</v>
      </c>
      <c r="AV1506" s="329">
        <v>328</v>
      </c>
      <c r="AW1506" s="304">
        <v>0.37</v>
      </c>
      <c r="AX1506" s="304">
        <v>-999</v>
      </c>
      <c r="AY1506" s="304">
        <v>-999</v>
      </c>
      <c r="AZ1506" s="304">
        <v>-999</v>
      </c>
      <c r="BA1506" s="304">
        <v>-999</v>
      </c>
      <c r="BB1506" s="304">
        <v>-999</v>
      </c>
      <c r="BC1506" s="304">
        <v>-999</v>
      </c>
      <c r="BD1506" s="304">
        <v>-999</v>
      </c>
      <c r="BE1506" s="304">
        <v>-999</v>
      </c>
      <c r="BF1506" s="304">
        <v>-999</v>
      </c>
      <c r="BG1506" s="304">
        <v>-999</v>
      </c>
      <c r="BH1506" s="304">
        <v>-999</v>
      </c>
      <c r="BI1506" s="304">
        <v>-999</v>
      </c>
      <c r="BJ1506" s="304" t="s">
        <v>4954</v>
      </c>
      <c r="BK1506" s="304" t="s">
        <v>4954</v>
      </c>
      <c r="BL1506" s="304" t="s">
        <v>4954</v>
      </c>
    </row>
    <row r="1507" spans="1:64" ht="15" customHeight="1" x14ac:dyDescent="0.2">
      <c r="A1507" s="304" t="s">
        <v>4901</v>
      </c>
      <c r="B1507" s="304" t="s">
        <v>5975</v>
      </c>
      <c r="C1507" s="304">
        <v>1639</v>
      </c>
      <c r="D1507" s="349" t="s">
        <v>4475</v>
      </c>
      <c r="E1507" s="304">
        <v>-999</v>
      </c>
      <c r="F1507" s="304"/>
      <c r="G1507" s="324">
        <v>41.567</v>
      </c>
      <c r="H1507" s="324">
        <v>14.233000000000001</v>
      </c>
      <c r="I1507" s="324" t="s">
        <v>212</v>
      </c>
      <c r="J1507" s="368">
        <f>GEOMEAN(Y1507,AV1507,AK1507)</f>
        <v>437.14811869034492</v>
      </c>
      <c r="K1507" s="331">
        <f t="shared" si="439"/>
        <v>0.41523526603009125</v>
      </c>
      <c r="L1507" s="304" t="str">
        <f t="shared" si="431"/>
        <v>C</v>
      </c>
      <c r="M1507" s="388" t="s">
        <v>6089</v>
      </c>
      <c r="N1507" s="304"/>
      <c r="O1507" s="356"/>
      <c r="P1507" s="356"/>
      <c r="Q1507" s="356"/>
      <c r="R1507" s="304"/>
      <c r="S1507" s="356"/>
      <c r="T1507" s="304"/>
      <c r="U1507" s="356"/>
      <c r="V1507" s="304"/>
      <c r="W1507" s="308" t="s">
        <v>900</v>
      </c>
      <c r="X1507" s="304" t="s">
        <v>232</v>
      </c>
      <c r="Y1507" s="366">
        <f t="shared" si="433"/>
        <v>506.6</v>
      </c>
      <c r="Z1507" s="304"/>
      <c r="AA1507" s="304">
        <v>0.45</v>
      </c>
      <c r="AB1507" s="304">
        <v>-999</v>
      </c>
      <c r="AC1507" s="304">
        <v>-999</v>
      </c>
      <c r="AD1507" s="366">
        <v>-999</v>
      </c>
      <c r="AE1507" s="304">
        <v>-999</v>
      </c>
      <c r="AF1507" s="304">
        <v>-999</v>
      </c>
      <c r="AG1507" s="304"/>
      <c r="AH1507" s="304">
        <v>2.8458799999999999E-2</v>
      </c>
      <c r="AI1507" s="312"/>
      <c r="AJ1507" s="332">
        <v>402</v>
      </c>
      <c r="AK1507" s="304">
        <f t="shared" si="432"/>
        <v>425</v>
      </c>
      <c r="AL1507" s="363">
        <v>0.43</v>
      </c>
      <c r="AM1507" s="389" t="str">
        <f t="shared" si="436"/>
        <v/>
      </c>
      <c r="AN1507" s="304"/>
      <c r="AO1507" s="304"/>
      <c r="AP1507" s="312"/>
      <c r="AQ1507" s="312"/>
      <c r="AR1507" s="312"/>
      <c r="AS1507" s="304"/>
      <c r="AT1507" s="312"/>
      <c r="AU1507" s="329">
        <f>VLOOKUP(C1507,[1]world!$A$2:$B$3555,2,FALSE)</f>
        <v>7</v>
      </c>
      <c r="AV1507" s="329">
        <v>388</v>
      </c>
      <c r="AW1507" s="304">
        <v>0.37</v>
      </c>
      <c r="AX1507" s="304">
        <v>-999</v>
      </c>
      <c r="AY1507" s="304">
        <v>-999</v>
      </c>
      <c r="AZ1507" s="304">
        <v>-999</v>
      </c>
      <c r="BA1507" s="304">
        <v>-999</v>
      </c>
      <c r="BB1507" s="304">
        <v>-999</v>
      </c>
      <c r="BC1507" s="304">
        <v>-999</v>
      </c>
      <c r="BD1507" s="304">
        <v>-999</v>
      </c>
      <c r="BE1507" s="304">
        <v>-999</v>
      </c>
      <c r="BF1507" s="304">
        <v>-999</v>
      </c>
      <c r="BG1507" s="304">
        <v>-999</v>
      </c>
      <c r="BH1507" s="304">
        <v>-999</v>
      </c>
      <c r="BI1507" s="304">
        <v>-999</v>
      </c>
      <c r="BJ1507" s="304" t="s">
        <v>4954</v>
      </c>
      <c r="BK1507" s="304" t="s">
        <v>4954</v>
      </c>
      <c r="BL1507" s="304" t="s">
        <v>4954</v>
      </c>
    </row>
    <row r="1508" spans="1:64" ht="15" hidden="1" customHeight="1" x14ac:dyDescent="0.2">
      <c r="A1508" s="304" t="s">
        <v>4901</v>
      </c>
      <c r="B1508" s="304" t="s">
        <v>5968</v>
      </c>
      <c r="C1508" s="304">
        <v>1640</v>
      </c>
      <c r="D1508" s="349" t="s">
        <v>638</v>
      </c>
      <c r="E1508" s="304">
        <v>-999</v>
      </c>
      <c r="F1508" s="304"/>
      <c r="G1508" s="324">
        <v>24.672560000000001</v>
      </c>
      <c r="H1508" s="324">
        <v>121.76627000000001</v>
      </c>
      <c r="I1508" s="324" t="s">
        <v>214</v>
      </c>
      <c r="J1508" s="368">
        <f>EXP(0.31*LN(Y1508)+0.42*LN(AJ1508)+0.27*LN(AV1508))</f>
        <v>309.40608415773931</v>
      </c>
      <c r="K1508" s="331">
        <f>SQRT(0.31*AA1508^2+0.42*AL1508^2+0.27*AW1508^2)</f>
        <v>0.3934424989753903</v>
      </c>
      <c r="L1508" s="304" t="str">
        <f t="shared" si="431"/>
        <v>D</v>
      </c>
      <c r="M1508" s="388" t="s">
        <v>6089</v>
      </c>
      <c r="N1508" s="304"/>
      <c r="O1508" s="356"/>
      <c r="P1508" s="356"/>
      <c r="Q1508" s="356"/>
      <c r="R1508" s="304"/>
      <c r="S1508" s="356"/>
      <c r="T1508" s="304"/>
      <c r="U1508" s="356"/>
      <c r="V1508" s="304"/>
      <c r="W1508" s="308" t="s">
        <v>225</v>
      </c>
      <c r="X1508" s="304" t="s">
        <v>213</v>
      </c>
      <c r="Y1508" s="366">
        <f t="shared" si="433"/>
        <v>274.5</v>
      </c>
      <c r="Z1508" s="304"/>
      <c r="AA1508" s="331">
        <v>0.36</v>
      </c>
      <c r="AB1508" s="304">
        <v>-999</v>
      </c>
      <c r="AC1508" s="304">
        <v>-999</v>
      </c>
      <c r="AD1508" s="366">
        <v>-999</v>
      </c>
      <c r="AE1508" s="304">
        <v>-999</v>
      </c>
      <c r="AF1508" s="331"/>
      <c r="AG1508" s="304"/>
      <c r="AH1508" s="304">
        <v>4.2895700000000004E-3</v>
      </c>
      <c r="AI1508" s="312"/>
      <c r="AJ1508" s="332">
        <v>305</v>
      </c>
      <c r="AK1508" s="304">
        <f t="shared" si="432"/>
        <v>270</v>
      </c>
      <c r="AL1508" s="363">
        <v>0.43</v>
      </c>
      <c r="AM1508" s="389" t="str">
        <f t="shared" si="436"/>
        <v/>
      </c>
      <c r="AN1508" s="304"/>
      <c r="AO1508" s="304"/>
      <c r="AP1508" s="312"/>
      <c r="AQ1508" s="312"/>
      <c r="AR1508" s="312"/>
      <c r="AS1508" s="304"/>
      <c r="AT1508" s="312"/>
      <c r="AU1508" s="329">
        <f>VLOOKUP(C1508,[1]world!$A$2:$B$3555,2,FALSE)</f>
        <v>15</v>
      </c>
      <c r="AV1508" s="329">
        <v>363</v>
      </c>
      <c r="AW1508" s="304">
        <v>0.37</v>
      </c>
      <c r="AX1508" s="304">
        <v>-999</v>
      </c>
      <c r="AY1508" s="304">
        <v>-999</v>
      </c>
      <c r="AZ1508" s="304">
        <v>-999</v>
      </c>
      <c r="BA1508" s="304">
        <v>-999</v>
      </c>
      <c r="BB1508" s="304">
        <v>-999</v>
      </c>
      <c r="BC1508" s="304">
        <v>-999</v>
      </c>
      <c r="BD1508" s="304">
        <v>-999</v>
      </c>
      <c r="BE1508" s="304">
        <v>-999</v>
      </c>
      <c r="BF1508" s="304">
        <v>-999</v>
      </c>
      <c r="BG1508" s="304">
        <v>-999</v>
      </c>
      <c r="BH1508" s="304">
        <v>-999</v>
      </c>
      <c r="BI1508" s="304">
        <v>-999</v>
      </c>
      <c r="BJ1508" s="304" t="s">
        <v>4954</v>
      </c>
      <c r="BK1508" s="304" t="s">
        <v>4954</v>
      </c>
      <c r="BL1508" s="304" t="s">
        <v>4954</v>
      </c>
    </row>
    <row r="1509" spans="1:64" ht="15" hidden="1" customHeight="1" x14ac:dyDescent="0.2">
      <c r="A1509" s="304" t="s">
        <v>4922</v>
      </c>
      <c r="B1509" s="304" t="s">
        <v>5965</v>
      </c>
      <c r="C1509" s="304">
        <v>1641</v>
      </c>
      <c r="D1509" s="349" t="s">
        <v>1876</v>
      </c>
      <c r="E1509" s="309">
        <v>13200</v>
      </c>
      <c r="F1509" s="309"/>
      <c r="G1509" s="324">
        <v>33.680999999999997</v>
      </c>
      <c r="H1509" s="324">
        <v>-117.056</v>
      </c>
      <c r="I1509" s="324" t="s">
        <v>214</v>
      </c>
      <c r="J1509" s="368">
        <f>EXP(0.35*LN(AM1509)+0.24*LN(Y1509)+0.2*LN(AJ1509)+0.21*LN(AV1509))</f>
        <v>507.80700808991799</v>
      </c>
      <c r="K1509" s="331">
        <f>SQRT(0.35*AN1509^2+0.24*Z1509^2+0.2*AL1509^2+0.21*AW1509^2)</f>
        <v>0.40016121751114264</v>
      </c>
      <c r="L1509" s="304" t="str">
        <f t="shared" si="431"/>
        <v>C</v>
      </c>
      <c r="M1509" s="388" t="s">
        <v>6092</v>
      </c>
      <c r="N1509" s="304"/>
      <c r="O1509" s="356"/>
      <c r="P1509" s="356"/>
      <c r="Q1509" s="356"/>
      <c r="R1509" s="304"/>
      <c r="S1509" s="304"/>
      <c r="T1509" s="304"/>
      <c r="U1509" s="304"/>
      <c r="V1509" s="304"/>
      <c r="W1509" s="304" t="s">
        <v>1866</v>
      </c>
      <c r="X1509" s="304" t="s">
        <v>232</v>
      </c>
      <c r="Y1509" s="366">
        <f t="shared" si="433"/>
        <v>506.6</v>
      </c>
      <c r="Z1509" s="304">
        <v>0.4</v>
      </c>
      <c r="AA1509" s="304"/>
      <c r="AB1509" s="304">
        <v>-999</v>
      </c>
      <c r="AC1509" s="304">
        <v>-999</v>
      </c>
      <c r="AD1509" s="366">
        <v>-999</v>
      </c>
      <c r="AE1509" s="304">
        <v>-999</v>
      </c>
      <c r="AF1509" s="304">
        <v>-999</v>
      </c>
      <c r="AG1509" s="304"/>
      <c r="AH1509" s="304">
        <v>1.5750299999999998E-2</v>
      </c>
      <c r="AI1509" s="312"/>
      <c r="AJ1509" s="332">
        <v>343</v>
      </c>
      <c r="AK1509" s="304">
        <f t="shared" si="432"/>
        <v>270</v>
      </c>
      <c r="AL1509" s="363">
        <v>0.43</v>
      </c>
      <c r="AM1509" s="389">
        <f t="shared" si="436"/>
        <v>748</v>
      </c>
      <c r="AN1509" s="304">
        <v>0.4</v>
      </c>
      <c r="AO1509" s="304"/>
      <c r="AP1509" s="312" t="s">
        <v>6112</v>
      </c>
      <c r="AQ1509" s="312"/>
      <c r="AR1509" s="312">
        <v>748</v>
      </c>
      <c r="AS1509" s="331"/>
      <c r="AT1509" s="312"/>
      <c r="AU1509" s="329">
        <f>VLOOKUP(C1509,[1]world!$A$2:$B$3555,2,FALSE)</f>
        <v>7</v>
      </c>
      <c r="AV1509" s="329">
        <v>388</v>
      </c>
      <c r="AW1509" s="304">
        <v>0.37</v>
      </c>
      <c r="AX1509" s="304">
        <v>60</v>
      </c>
      <c r="AY1509" s="304">
        <v>-999</v>
      </c>
      <c r="AZ1509" s="304">
        <v>240</v>
      </c>
      <c r="BA1509" s="304">
        <v>-999</v>
      </c>
      <c r="BB1509" s="304">
        <v>-999</v>
      </c>
      <c r="BC1509" s="304">
        <v>-999</v>
      </c>
      <c r="BD1509" s="304">
        <v>-999</v>
      </c>
      <c r="BE1509" s="304">
        <v>-999</v>
      </c>
      <c r="BF1509" s="304">
        <v>-999</v>
      </c>
      <c r="BG1509" s="304">
        <v>-999</v>
      </c>
      <c r="BH1509" s="304">
        <v>-999</v>
      </c>
      <c r="BI1509" s="304">
        <v>-999</v>
      </c>
      <c r="BJ1509" s="304">
        <v>4</v>
      </c>
      <c r="BK1509" s="304" t="s">
        <v>4954</v>
      </c>
      <c r="BL1509" s="304">
        <v>4</v>
      </c>
    </row>
    <row r="1510" spans="1:64" ht="15" hidden="1" customHeight="1" x14ac:dyDescent="0.2">
      <c r="A1510" s="304" t="s">
        <v>4901</v>
      </c>
      <c r="B1510" s="304" t="s">
        <v>5965</v>
      </c>
      <c r="C1510" s="304">
        <v>1642</v>
      </c>
      <c r="D1510" s="349" t="s">
        <v>4327</v>
      </c>
      <c r="E1510" s="304">
        <v>-999</v>
      </c>
      <c r="F1510" s="304"/>
      <c r="G1510" s="324">
        <v>40.497610000000002</v>
      </c>
      <c r="H1510" s="324">
        <v>-124.29447999999999</v>
      </c>
      <c r="I1510" s="324" t="s">
        <v>232</v>
      </c>
      <c r="J1510" s="368">
        <f t="shared" ref="J1510:J1513" si="440">EXP(0.46*LN(AM1510)+0.26*LN(AJ1510)+0.28*LN(AV1510))</f>
        <v>571.07049121091245</v>
      </c>
      <c r="K1510" s="331">
        <f t="shared" ref="K1510:K1513" si="441">SQRT(0.46*AN1510^2+0.26*AL1510^2+0.28*AW1510^2)</f>
        <v>0.36945906403822332</v>
      </c>
      <c r="L1510" s="304" t="str">
        <f t="shared" si="431"/>
        <v>C</v>
      </c>
      <c r="M1510" s="388" t="s">
        <v>6100</v>
      </c>
      <c r="N1510" s="304"/>
      <c r="O1510" s="356"/>
      <c r="P1510" s="356"/>
      <c r="Q1510" s="356"/>
      <c r="R1510" s="304"/>
      <c r="S1510" s="356"/>
      <c r="T1510" s="304"/>
      <c r="U1510" s="356"/>
      <c r="V1510" s="304"/>
      <c r="W1510" s="308" t="s">
        <v>4612</v>
      </c>
      <c r="X1510" s="304">
        <v>-999</v>
      </c>
      <c r="Y1510" s="366" t="str">
        <f t="shared" si="433"/>
        <v>-</v>
      </c>
      <c r="Z1510" s="304"/>
      <c r="AA1510" s="304"/>
      <c r="AB1510" s="304">
        <v>-999</v>
      </c>
      <c r="AC1510" s="304">
        <v>-999</v>
      </c>
      <c r="AD1510" s="366">
        <v>-999</v>
      </c>
      <c r="AE1510" s="304">
        <v>-999</v>
      </c>
      <c r="AF1510" s="304">
        <v>-999</v>
      </c>
      <c r="AG1510" s="304"/>
      <c r="AH1510" s="304">
        <v>7.1417800000000004E-2</v>
      </c>
      <c r="AI1510" s="312"/>
      <c r="AJ1510" s="332">
        <v>760</v>
      </c>
      <c r="AK1510" s="304">
        <f t="shared" si="432"/>
        <v>760</v>
      </c>
      <c r="AL1510" s="363">
        <v>0.43</v>
      </c>
      <c r="AM1510" s="389">
        <f t="shared" si="436"/>
        <v>515</v>
      </c>
      <c r="AN1510" s="304">
        <v>0.33</v>
      </c>
      <c r="AO1510" s="304"/>
      <c r="AP1510" s="312" t="s">
        <v>6120</v>
      </c>
      <c r="AQ1510" s="312"/>
      <c r="AR1510" s="312">
        <v>515</v>
      </c>
      <c r="AS1510" s="304"/>
      <c r="AT1510" s="312"/>
      <c r="AU1510" s="329">
        <f>VLOOKUP(C1510,[1]world!$A$2:$B$3555,2,FALSE)</f>
        <v>1</v>
      </c>
      <c r="AV1510" s="329">
        <v>519</v>
      </c>
      <c r="AW1510" s="304">
        <v>0.37</v>
      </c>
      <c r="AX1510" s="304">
        <v>-999</v>
      </c>
      <c r="AY1510" s="304">
        <v>-999</v>
      </c>
      <c r="AZ1510" s="304">
        <v>-999</v>
      </c>
      <c r="BA1510" s="304">
        <v>-999</v>
      </c>
      <c r="BB1510" s="304">
        <v>-999</v>
      </c>
      <c r="BC1510" s="304">
        <v>-999</v>
      </c>
      <c r="BD1510" s="304">
        <v>-999</v>
      </c>
      <c r="BE1510" s="304">
        <v>-999</v>
      </c>
      <c r="BF1510" s="304">
        <v>-999</v>
      </c>
      <c r="BG1510" s="304">
        <v>-999</v>
      </c>
      <c r="BH1510" s="304">
        <v>-999</v>
      </c>
      <c r="BI1510" s="304">
        <v>-999</v>
      </c>
      <c r="BJ1510" s="304" t="s">
        <v>4954</v>
      </c>
      <c r="BK1510" s="304" t="s">
        <v>4954</v>
      </c>
      <c r="BL1510" s="304" t="s">
        <v>4954</v>
      </c>
    </row>
    <row r="1511" spans="1:64" ht="15" hidden="1" customHeight="1" x14ac:dyDescent="0.2">
      <c r="A1511" s="304" t="s">
        <v>4901</v>
      </c>
      <c r="B1511" s="304" t="s">
        <v>5965</v>
      </c>
      <c r="C1511" s="304">
        <v>1643</v>
      </c>
      <c r="D1511" s="349" t="s">
        <v>4373</v>
      </c>
      <c r="E1511" s="304">
        <v>-999</v>
      </c>
      <c r="F1511" s="304"/>
      <c r="G1511" s="324">
        <v>40.779989999999998</v>
      </c>
      <c r="H1511" s="324">
        <v>-123.88</v>
      </c>
      <c r="I1511" s="324" t="s">
        <v>205</v>
      </c>
      <c r="J1511" s="368">
        <f t="shared" si="440"/>
        <v>541.39938026495156</v>
      </c>
      <c r="K1511" s="331">
        <f t="shared" si="441"/>
        <v>0.36945906403822332</v>
      </c>
      <c r="L1511" s="304" t="str">
        <f t="shared" si="431"/>
        <v>C</v>
      </c>
      <c r="M1511" s="388" t="s">
        <v>6100</v>
      </c>
      <c r="N1511" s="304"/>
      <c r="O1511" s="356"/>
      <c r="P1511" s="356"/>
      <c r="Q1511" s="356"/>
      <c r="R1511" s="304"/>
      <c r="S1511" s="356"/>
      <c r="T1511" s="304"/>
      <c r="U1511" s="356"/>
      <c r="V1511" s="304"/>
      <c r="W1511" s="308" t="s">
        <v>1708</v>
      </c>
      <c r="X1511" s="304">
        <v>-999</v>
      </c>
      <c r="Y1511" s="366" t="str">
        <f t="shared" si="433"/>
        <v>-</v>
      </c>
      <c r="Z1511" s="304"/>
      <c r="AA1511" s="304"/>
      <c r="AB1511" s="304">
        <v>-999</v>
      </c>
      <c r="AC1511" s="304">
        <v>-999</v>
      </c>
      <c r="AD1511" s="366">
        <v>-999</v>
      </c>
      <c r="AE1511" s="304">
        <v>-999</v>
      </c>
      <c r="AF1511" s="304">
        <v>-999</v>
      </c>
      <c r="AG1511" s="304"/>
      <c r="AH1511" s="304">
        <v>1.7965600000000002E-2</v>
      </c>
      <c r="AI1511" s="312"/>
      <c r="AJ1511" s="332">
        <v>619</v>
      </c>
      <c r="AK1511" s="304">
        <f t="shared" si="432"/>
        <v>555</v>
      </c>
      <c r="AL1511" s="363">
        <v>0.43</v>
      </c>
      <c r="AM1511" s="389">
        <f t="shared" si="436"/>
        <v>515</v>
      </c>
      <c r="AN1511" s="304">
        <v>0.33</v>
      </c>
      <c r="AO1511" s="304"/>
      <c r="AP1511" s="312" t="s">
        <v>1710</v>
      </c>
      <c r="AQ1511" s="312"/>
      <c r="AR1511" s="312">
        <v>515</v>
      </c>
      <c r="AS1511" s="304"/>
      <c r="AT1511" s="312"/>
      <c r="AU1511" s="329">
        <f>VLOOKUP(C1511,[1]world!$A$2:$B$3555,2,FALSE)</f>
        <v>1</v>
      </c>
      <c r="AV1511" s="329">
        <v>519</v>
      </c>
      <c r="AW1511" s="304">
        <v>0.37</v>
      </c>
      <c r="AX1511" s="304">
        <v>-999</v>
      </c>
      <c r="AY1511" s="304">
        <v>-999</v>
      </c>
      <c r="AZ1511" s="304">
        <v>-999</v>
      </c>
      <c r="BA1511" s="304">
        <v>-999</v>
      </c>
      <c r="BB1511" s="304">
        <v>-999</v>
      </c>
      <c r="BC1511" s="304">
        <v>-999</v>
      </c>
      <c r="BD1511" s="304">
        <v>-999</v>
      </c>
      <c r="BE1511" s="304">
        <v>-999</v>
      </c>
      <c r="BF1511" s="304">
        <v>-999</v>
      </c>
      <c r="BG1511" s="304">
        <v>-999</v>
      </c>
      <c r="BH1511" s="304">
        <v>-999</v>
      </c>
      <c r="BI1511" s="304">
        <v>-999</v>
      </c>
      <c r="BJ1511" s="304" t="s">
        <v>4954</v>
      </c>
      <c r="BK1511" s="304" t="s">
        <v>4954</v>
      </c>
      <c r="BL1511" s="304" t="s">
        <v>4954</v>
      </c>
    </row>
    <row r="1512" spans="1:64" ht="15" hidden="1" customHeight="1" x14ac:dyDescent="0.2">
      <c r="A1512" s="304" t="s">
        <v>4901</v>
      </c>
      <c r="B1512" s="304" t="s">
        <v>5965</v>
      </c>
      <c r="C1512" s="304">
        <v>1644</v>
      </c>
      <c r="D1512" s="349" t="s">
        <v>4337</v>
      </c>
      <c r="E1512" s="304">
        <v>-999</v>
      </c>
      <c r="F1512" s="304"/>
      <c r="G1512" s="324">
        <v>40.563000000000002</v>
      </c>
      <c r="H1512" s="324">
        <v>-124.348</v>
      </c>
      <c r="I1512" s="324" t="s">
        <v>205</v>
      </c>
      <c r="J1512" s="368">
        <f t="shared" si="440"/>
        <v>466.16737164453235</v>
      </c>
      <c r="K1512" s="331">
        <f t="shared" si="441"/>
        <v>0.33934643065752146</v>
      </c>
      <c r="L1512" s="304" t="str">
        <f t="shared" si="431"/>
        <v>C</v>
      </c>
      <c r="M1512" s="388" t="s">
        <v>6100</v>
      </c>
      <c r="N1512" s="304"/>
      <c r="O1512" s="356"/>
      <c r="P1512" s="356"/>
      <c r="Q1512" s="356"/>
      <c r="R1512" s="304"/>
      <c r="S1512" s="356"/>
      <c r="T1512" s="304"/>
      <c r="U1512" s="356"/>
      <c r="V1512" s="304"/>
      <c r="W1512" s="308" t="s">
        <v>1708</v>
      </c>
      <c r="X1512" s="304">
        <v>-999</v>
      </c>
      <c r="Y1512" s="366" t="str">
        <f t="shared" si="433"/>
        <v>-</v>
      </c>
      <c r="Z1512" s="304"/>
      <c r="AA1512" s="304"/>
      <c r="AB1512" s="304">
        <v>-999</v>
      </c>
      <c r="AC1512" s="304">
        <v>-999</v>
      </c>
      <c r="AD1512" s="366">
        <v>-999</v>
      </c>
      <c r="AE1512" s="304">
        <v>-999</v>
      </c>
      <c r="AF1512" s="304">
        <v>-999</v>
      </c>
      <c r="AG1512" s="304"/>
      <c r="AH1512" s="304">
        <v>3.48826E-2</v>
      </c>
      <c r="AI1512" s="312"/>
      <c r="AJ1512" s="332">
        <v>760</v>
      </c>
      <c r="AK1512" s="304">
        <f t="shared" si="432"/>
        <v>760</v>
      </c>
      <c r="AL1512" s="363">
        <v>0.43</v>
      </c>
      <c r="AM1512" s="389">
        <f t="shared" si="436"/>
        <v>387</v>
      </c>
      <c r="AN1512" s="363">
        <v>0.25</v>
      </c>
      <c r="AO1512" s="304"/>
      <c r="AP1512" s="312" t="s">
        <v>1600</v>
      </c>
      <c r="AQ1512" s="312"/>
      <c r="AR1512" s="312">
        <v>387</v>
      </c>
      <c r="AS1512" s="304"/>
      <c r="AT1512" s="312"/>
      <c r="AU1512" s="329">
        <f>VLOOKUP(C1512,[1]world!$A$2:$B$3555,2,FALSE)</f>
        <v>5</v>
      </c>
      <c r="AV1512" s="329">
        <v>402</v>
      </c>
      <c r="AW1512" s="304">
        <v>0.37</v>
      </c>
      <c r="AX1512" s="304">
        <v>-999</v>
      </c>
      <c r="AY1512" s="304">
        <v>-999</v>
      </c>
      <c r="AZ1512" s="304">
        <v>-999</v>
      </c>
      <c r="BA1512" s="304">
        <v>-999</v>
      </c>
      <c r="BB1512" s="304">
        <v>-999</v>
      </c>
      <c r="BC1512" s="304">
        <v>-999</v>
      </c>
      <c r="BD1512" s="304">
        <v>-999</v>
      </c>
      <c r="BE1512" s="304">
        <v>-999</v>
      </c>
      <c r="BF1512" s="304">
        <v>-999</v>
      </c>
      <c r="BG1512" s="304">
        <v>-999</v>
      </c>
      <c r="BH1512" s="304">
        <v>-999</v>
      </c>
      <c r="BI1512" s="304">
        <v>-999</v>
      </c>
      <c r="BJ1512" s="304" t="s">
        <v>4954</v>
      </c>
      <c r="BK1512" s="304" t="s">
        <v>4954</v>
      </c>
      <c r="BL1512" s="304" t="s">
        <v>4954</v>
      </c>
    </row>
    <row r="1513" spans="1:64" ht="15" hidden="1" customHeight="1" x14ac:dyDescent="0.2">
      <c r="A1513" s="304" t="s">
        <v>4901</v>
      </c>
      <c r="B1513" s="304" t="s">
        <v>5965</v>
      </c>
      <c r="C1513" s="304">
        <v>1645</v>
      </c>
      <c r="D1513" s="349" t="s">
        <v>4356</v>
      </c>
      <c r="E1513" s="304">
        <v>-999</v>
      </c>
      <c r="F1513" s="304"/>
      <c r="G1513" s="324">
        <v>40.699390000000001</v>
      </c>
      <c r="H1513" s="324">
        <v>-124.20093</v>
      </c>
      <c r="I1513" s="324" t="s">
        <v>205</v>
      </c>
      <c r="J1513" s="368">
        <f t="shared" si="440"/>
        <v>508.15362644623758</v>
      </c>
      <c r="K1513" s="331">
        <f t="shared" si="441"/>
        <v>0.33934643065752146</v>
      </c>
      <c r="L1513" s="304" t="str">
        <f t="shared" si="431"/>
        <v>C</v>
      </c>
      <c r="M1513" s="388" t="s">
        <v>6100</v>
      </c>
      <c r="N1513" s="304"/>
      <c r="O1513" s="356"/>
      <c r="P1513" s="356"/>
      <c r="Q1513" s="356"/>
      <c r="R1513" s="304"/>
      <c r="S1513" s="356"/>
      <c r="T1513" s="304"/>
      <c r="U1513" s="356"/>
      <c r="V1513" s="304"/>
      <c r="W1513" s="308" t="s">
        <v>1708</v>
      </c>
      <c r="X1513" s="304">
        <v>-999</v>
      </c>
      <c r="Y1513" s="366" t="str">
        <f t="shared" si="433"/>
        <v>-</v>
      </c>
      <c r="Z1513" s="304"/>
      <c r="AA1513" s="304"/>
      <c r="AB1513" s="304">
        <v>-999</v>
      </c>
      <c r="AC1513" s="304">
        <v>-999</v>
      </c>
      <c r="AD1513" s="366">
        <v>-999</v>
      </c>
      <c r="AE1513" s="304">
        <v>-999</v>
      </c>
      <c r="AF1513" s="304">
        <v>-999</v>
      </c>
      <c r="AG1513" s="304"/>
      <c r="AH1513" s="304">
        <v>2.7190099999999998E-2</v>
      </c>
      <c r="AI1513" s="312"/>
      <c r="AJ1513" s="332">
        <v>760</v>
      </c>
      <c r="AK1513" s="304">
        <f t="shared" si="432"/>
        <v>760</v>
      </c>
      <c r="AL1513" s="363">
        <v>0.43</v>
      </c>
      <c r="AM1513" s="389">
        <f t="shared" si="436"/>
        <v>387</v>
      </c>
      <c r="AN1513" s="363">
        <v>0.25</v>
      </c>
      <c r="AO1513" s="304"/>
      <c r="AP1513" s="312" t="s">
        <v>1600</v>
      </c>
      <c r="AQ1513" s="312"/>
      <c r="AR1513" s="312">
        <v>387</v>
      </c>
      <c r="AS1513" s="304"/>
      <c r="AT1513" s="312"/>
      <c r="AU1513" s="329">
        <f>VLOOKUP(C1513,[1]world!$A$2:$B$3555,2,FALSE)</f>
        <v>3</v>
      </c>
      <c r="AV1513" s="329">
        <v>547</v>
      </c>
      <c r="AW1513" s="304">
        <v>0.37</v>
      </c>
      <c r="AX1513" s="304">
        <v>-999</v>
      </c>
      <c r="AY1513" s="304">
        <v>-999</v>
      </c>
      <c r="AZ1513" s="304">
        <v>-999</v>
      </c>
      <c r="BA1513" s="304">
        <v>-999</v>
      </c>
      <c r="BB1513" s="304">
        <v>-999</v>
      </c>
      <c r="BC1513" s="304">
        <v>-999</v>
      </c>
      <c r="BD1513" s="304">
        <v>-999</v>
      </c>
      <c r="BE1513" s="304">
        <v>-999</v>
      </c>
      <c r="BF1513" s="304">
        <v>-999</v>
      </c>
      <c r="BG1513" s="304">
        <v>-999</v>
      </c>
      <c r="BH1513" s="304">
        <v>-999</v>
      </c>
      <c r="BI1513" s="304">
        <v>-999</v>
      </c>
      <c r="BJ1513" s="304" t="s">
        <v>4954</v>
      </c>
      <c r="BK1513" s="304" t="s">
        <v>4954</v>
      </c>
      <c r="BL1513" s="304" t="s">
        <v>4954</v>
      </c>
    </row>
    <row r="1514" spans="1:64" ht="15" hidden="1" customHeight="1" x14ac:dyDescent="0.2">
      <c r="A1514" s="304" t="s">
        <v>4901</v>
      </c>
      <c r="B1514" s="304" t="s">
        <v>5965</v>
      </c>
      <c r="C1514" s="304">
        <v>1646</v>
      </c>
      <c r="D1514" s="349" t="s">
        <v>4340</v>
      </c>
      <c r="E1514" s="304">
        <v>-999</v>
      </c>
      <c r="F1514" s="304"/>
      <c r="G1514" s="324">
        <v>40.576160000000002</v>
      </c>
      <c r="H1514" s="324">
        <v>-124.26367</v>
      </c>
      <c r="I1514" s="324" t="s">
        <v>205</v>
      </c>
      <c r="J1514" s="368">
        <f>EXP(0.35*LN(AM1514)+0.24*LN(Y1514)+0.2*LN(AJ1514)+0.21*LN(AV1514))</f>
        <v>409.3687558236573</v>
      </c>
      <c r="K1514" s="331">
        <f>SQRT(0.35*AN1514^2+0.24*Z1514^2+0.2*AL1514^2+0.21*AW1514^2)</f>
        <v>0.33046028505707004</v>
      </c>
      <c r="L1514" s="304" t="str">
        <f t="shared" si="431"/>
        <v>C</v>
      </c>
      <c r="M1514" s="388" t="s">
        <v>6092</v>
      </c>
      <c r="N1514" s="304"/>
      <c r="O1514" s="356"/>
      <c r="P1514" s="356"/>
      <c r="Q1514" s="356"/>
      <c r="R1514" s="304"/>
      <c r="S1514" s="356"/>
      <c r="T1514" s="304"/>
      <c r="U1514" s="356"/>
      <c r="V1514" s="304"/>
      <c r="W1514" s="308" t="s">
        <v>1517</v>
      </c>
      <c r="X1514" s="304" t="s">
        <v>213</v>
      </c>
      <c r="Y1514" s="366">
        <f t="shared" si="433"/>
        <v>274.5</v>
      </c>
      <c r="Z1514" s="304">
        <v>0.3</v>
      </c>
      <c r="AA1514" s="304"/>
      <c r="AB1514" s="304">
        <v>-999</v>
      </c>
      <c r="AC1514" s="304">
        <v>-999</v>
      </c>
      <c r="AD1514" s="366">
        <v>-999</v>
      </c>
      <c r="AE1514" s="304">
        <v>-999</v>
      </c>
      <c r="AF1514" s="304">
        <v>-999</v>
      </c>
      <c r="AG1514" s="304"/>
      <c r="AH1514" s="304">
        <v>2.7750400000000001E-2</v>
      </c>
      <c r="AI1514" s="385">
        <v>9.4134100000000012E-2</v>
      </c>
      <c r="AJ1514" s="332">
        <v>760</v>
      </c>
      <c r="AK1514" s="304">
        <f t="shared" si="432"/>
        <v>760</v>
      </c>
      <c r="AL1514" s="363">
        <v>0.43</v>
      </c>
      <c r="AM1514" s="389">
        <f t="shared" si="436"/>
        <v>353</v>
      </c>
      <c r="AN1514" s="363">
        <v>0.25</v>
      </c>
      <c r="AO1514" s="304"/>
      <c r="AP1514" s="312" t="s">
        <v>4980</v>
      </c>
      <c r="AQ1514" s="312"/>
      <c r="AR1514" s="312">
        <v>349</v>
      </c>
      <c r="AS1514" s="304"/>
      <c r="AT1514" s="312">
        <v>353</v>
      </c>
      <c r="AU1514" s="329">
        <f>VLOOKUP(C1514,[1]world!$A$2:$B$3555,2,FALSE)</f>
        <v>4</v>
      </c>
      <c r="AV1514" s="329">
        <v>459</v>
      </c>
      <c r="AW1514" s="304">
        <v>0.37</v>
      </c>
      <c r="AX1514" s="304">
        <v>-999</v>
      </c>
      <c r="AY1514" s="304">
        <v>-999</v>
      </c>
      <c r="AZ1514" s="304">
        <v>-999</v>
      </c>
      <c r="BA1514" s="304">
        <v>-999</v>
      </c>
      <c r="BB1514" s="304">
        <v>-999</v>
      </c>
      <c r="BC1514" s="304">
        <v>-999</v>
      </c>
      <c r="BD1514" s="304">
        <v>-999</v>
      </c>
      <c r="BE1514" s="304">
        <v>-999</v>
      </c>
      <c r="BF1514" s="304">
        <v>-999</v>
      </c>
      <c r="BG1514" s="304">
        <v>-999</v>
      </c>
      <c r="BH1514" s="304">
        <v>-999</v>
      </c>
      <c r="BI1514" s="304">
        <v>-999</v>
      </c>
      <c r="BJ1514" s="304" t="s">
        <v>4954</v>
      </c>
      <c r="BK1514" s="304" t="s">
        <v>4954</v>
      </c>
      <c r="BL1514" s="304" t="s">
        <v>4954</v>
      </c>
    </row>
    <row r="1515" spans="1:64" ht="15" hidden="1" customHeight="1" x14ac:dyDescent="0.2">
      <c r="A1515" s="304" t="s">
        <v>4901</v>
      </c>
      <c r="B1515" s="304" t="s">
        <v>5965</v>
      </c>
      <c r="C1515" s="304">
        <v>1647</v>
      </c>
      <c r="D1515" s="349" t="s">
        <v>4345</v>
      </c>
      <c r="E1515" s="304">
        <v>-999</v>
      </c>
      <c r="F1515" s="304"/>
      <c r="G1515" s="324">
        <v>40.589080000000003</v>
      </c>
      <c r="H1515" s="324">
        <v>-124.14790000000001</v>
      </c>
      <c r="I1515" s="324" t="s">
        <v>205</v>
      </c>
      <c r="J1515" s="368">
        <f t="shared" ref="J1515:J1517" si="442">EXP(0.46*LN(AM1515)+0.26*LN(AJ1515)+0.28*LN(AV1515))</f>
        <v>372.14811953101832</v>
      </c>
      <c r="K1515" s="331">
        <f t="shared" ref="K1515:K1517" si="443">SQRT(0.46*AN1515^2+0.26*AL1515^2+0.28*AW1515^2)</f>
        <v>0.33934643065752146</v>
      </c>
      <c r="L1515" s="304" t="str">
        <f t="shared" si="431"/>
        <v>C</v>
      </c>
      <c r="M1515" s="388" t="s">
        <v>6100</v>
      </c>
      <c r="N1515" s="304"/>
      <c r="O1515" s="356"/>
      <c r="P1515" s="356"/>
      <c r="Q1515" s="356"/>
      <c r="R1515" s="304"/>
      <c r="S1515" s="356"/>
      <c r="T1515" s="304"/>
      <c r="U1515" s="356"/>
      <c r="V1515" s="304"/>
      <c r="W1515" s="308" t="s">
        <v>1708</v>
      </c>
      <c r="X1515" s="304">
        <v>-999</v>
      </c>
      <c r="Y1515" s="366" t="str">
        <f t="shared" si="433"/>
        <v>-</v>
      </c>
      <c r="Z1515" s="304"/>
      <c r="AA1515" s="304"/>
      <c r="AB1515" s="304">
        <v>-999</v>
      </c>
      <c r="AC1515" s="304">
        <v>-999</v>
      </c>
      <c r="AD1515" s="366">
        <v>-999</v>
      </c>
      <c r="AE1515" s="304">
        <v>-999</v>
      </c>
      <c r="AF1515" s="304">
        <v>-999</v>
      </c>
      <c r="AG1515" s="304"/>
      <c r="AH1515" s="304">
        <v>5.6894199999999997E-3</v>
      </c>
      <c r="AI1515" s="312"/>
      <c r="AJ1515" s="332">
        <v>332</v>
      </c>
      <c r="AK1515" s="304">
        <f t="shared" si="432"/>
        <v>270</v>
      </c>
      <c r="AL1515" s="363">
        <v>0.43</v>
      </c>
      <c r="AM1515" s="389">
        <f t="shared" si="436"/>
        <v>387</v>
      </c>
      <c r="AN1515" s="363">
        <v>0.25</v>
      </c>
      <c r="AO1515" s="304"/>
      <c r="AP1515" s="312" t="s">
        <v>1600</v>
      </c>
      <c r="AQ1515" s="312"/>
      <c r="AR1515" s="312">
        <v>387</v>
      </c>
      <c r="AS1515" s="304"/>
      <c r="AT1515" s="312"/>
      <c r="AU1515" s="329">
        <f>VLOOKUP(C1515,[1]world!$A$2:$B$3555,2,FALSE)</f>
        <v>7</v>
      </c>
      <c r="AV1515" s="329">
        <v>388</v>
      </c>
      <c r="AW1515" s="304">
        <v>0.37</v>
      </c>
      <c r="AX1515" s="304">
        <v>-999</v>
      </c>
      <c r="AY1515" s="304">
        <v>-999</v>
      </c>
      <c r="AZ1515" s="304">
        <v>-999</v>
      </c>
      <c r="BA1515" s="304">
        <v>-999</v>
      </c>
      <c r="BB1515" s="304">
        <v>-999</v>
      </c>
      <c r="BC1515" s="304">
        <v>-999</v>
      </c>
      <c r="BD1515" s="304">
        <v>-999</v>
      </c>
      <c r="BE1515" s="304">
        <v>-999</v>
      </c>
      <c r="BF1515" s="304">
        <v>-999</v>
      </c>
      <c r="BG1515" s="304">
        <v>-999</v>
      </c>
      <c r="BH1515" s="304">
        <v>-999</v>
      </c>
      <c r="BI1515" s="304">
        <v>-999</v>
      </c>
      <c r="BJ1515" s="304" t="s">
        <v>4954</v>
      </c>
      <c r="BK1515" s="304" t="s">
        <v>4954</v>
      </c>
      <c r="BL1515" s="304" t="s">
        <v>4954</v>
      </c>
    </row>
    <row r="1516" spans="1:64" ht="15" hidden="1" customHeight="1" x14ac:dyDescent="0.2">
      <c r="A1516" s="304" t="s">
        <v>4901</v>
      </c>
      <c r="B1516" s="304" t="s">
        <v>5965</v>
      </c>
      <c r="C1516" s="304">
        <v>1648</v>
      </c>
      <c r="D1516" s="349" t="s">
        <v>4352</v>
      </c>
      <c r="E1516" s="304">
        <v>-999</v>
      </c>
      <c r="F1516" s="304"/>
      <c r="G1516" s="324">
        <v>40.644199999999998</v>
      </c>
      <c r="H1516" s="324">
        <v>-124.22071</v>
      </c>
      <c r="I1516" s="324" t="s">
        <v>232</v>
      </c>
      <c r="J1516" s="368">
        <f t="shared" si="442"/>
        <v>521.19990562976363</v>
      </c>
      <c r="K1516" s="331">
        <f t="shared" si="443"/>
        <v>0.36945906403822332</v>
      </c>
      <c r="L1516" s="304" t="str">
        <f t="shared" si="431"/>
        <v>C</v>
      </c>
      <c r="M1516" s="388" t="s">
        <v>6100</v>
      </c>
      <c r="N1516" s="304"/>
      <c r="O1516" s="356"/>
      <c r="P1516" s="356"/>
      <c r="Q1516" s="356"/>
      <c r="R1516" s="304"/>
      <c r="S1516" s="356"/>
      <c r="T1516" s="304"/>
      <c r="U1516" s="356"/>
      <c r="V1516" s="304"/>
      <c r="W1516" s="308" t="s">
        <v>4612</v>
      </c>
      <c r="X1516" s="304">
        <v>-999</v>
      </c>
      <c r="Y1516" s="366" t="str">
        <f t="shared" si="433"/>
        <v>-</v>
      </c>
      <c r="Z1516" s="304"/>
      <c r="AA1516" s="304"/>
      <c r="AB1516" s="304">
        <v>-999</v>
      </c>
      <c r="AC1516" s="304">
        <v>-999</v>
      </c>
      <c r="AD1516" s="366">
        <v>-999</v>
      </c>
      <c r="AE1516" s="304">
        <v>-999</v>
      </c>
      <c r="AF1516" s="304">
        <v>-999</v>
      </c>
      <c r="AG1516" s="304"/>
      <c r="AH1516" s="304">
        <v>4.27091E-2</v>
      </c>
      <c r="AI1516" s="312"/>
      <c r="AJ1516" s="332">
        <v>760</v>
      </c>
      <c r="AK1516" s="304">
        <f t="shared" si="432"/>
        <v>760</v>
      </c>
      <c r="AL1516" s="363">
        <v>0.43</v>
      </c>
      <c r="AM1516" s="389">
        <f t="shared" si="436"/>
        <v>455</v>
      </c>
      <c r="AN1516" s="304">
        <v>0.33</v>
      </c>
      <c r="AO1516" s="304"/>
      <c r="AP1516" s="312" t="s">
        <v>2138</v>
      </c>
      <c r="AQ1516" s="312"/>
      <c r="AR1516" s="312">
        <v>455</v>
      </c>
      <c r="AS1516" s="304"/>
      <c r="AT1516" s="312"/>
      <c r="AU1516" s="329">
        <f>VLOOKUP(C1516,[1]world!$A$2:$B$3555,2,FALSE)</f>
        <v>4</v>
      </c>
      <c r="AV1516" s="329">
        <v>459</v>
      </c>
      <c r="AW1516" s="304">
        <v>0.37</v>
      </c>
      <c r="AX1516" s="304">
        <v>-999</v>
      </c>
      <c r="AY1516" s="304">
        <v>-999</v>
      </c>
      <c r="AZ1516" s="304">
        <v>-999</v>
      </c>
      <c r="BA1516" s="304">
        <v>-999</v>
      </c>
      <c r="BB1516" s="304">
        <v>-999</v>
      </c>
      <c r="BC1516" s="304">
        <v>-999</v>
      </c>
      <c r="BD1516" s="304">
        <v>-999</v>
      </c>
      <c r="BE1516" s="304">
        <v>-999</v>
      </c>
      <c r="BF1516" s="304">
        <v>-999</v>
      </c>
      <c r="BG1516" s="304">
        <v>-999</v>
      </c>
      <c r="BH1516" s="304">
        <v>-999</v>
      </c>
      <c r="BI1516" s="304">
        <v>-999</v>
      </c>
      <c r="BJ1516" s="304" t="s">
        <v>4954</v>
      </c>
      <c r="BK1516" s="304" t="s">
        <v>4954</v>
      </c>
      <c r="BL1516" s="304" t="s">
        <v>4954</v>
      </c>
    </row>
    <row r="1517" spans="1:64" ht="15" hidden="1" customHeight="1" x14ac:dyDescent="0.2">
      <c r="A1517" s="304" t="s">
        <v>4901</v>
      </c>
      <c r="B1517" s="304" t="s">
        <v>5965</v>
      </c>
      <c r="C1517" s="304">
        <v>1649</v>
      </c>
      <c r="D1517" s="349" t="s">
        <v>4361</v>
      </c>
      <c r="E1517" s="304">
        <v>-999</v>
      </c>
      <c r="F1517" s="304"/>
      <c r="G1517" s="324">
        <v>40.735010000000003</v>
      </c>
      <c r="H1517" s="324">
        <v>-124.20762999999999</v>
      </c>
      <c r="I1517" s="324" t="s">
        <v>205</v>
      </c>
      <c r="J1517" s="368">
        <f t="shared" si="442"/>
        <v>466.16737164453235</v>
      </c>
      <c r="K1517" s="331">
        <f t="shared" si="443"/>
        <v>0.33934643065752146</v>
      </c>
      <c r="L1517" s="304" t="str">
        <f t="shared" si="431"/>
        <v>C</v>
      </c>
      <c r="M1517" s="388" t="s">
        <v>6100</v>
      </c>
      <c r="N1517" s="304"/>
      <c r="O1517" s="356"/>
      <c r="P1517" s="356"/>
      <c r="Q1517" s="356"/>
      <c r="R1517" s="304"/>
      <c r="S1517" s="356"/>
      <c r="T1517" s="304"/>
      <c r="U1517" s="356"/>
      <c r="V1517" s="304"/>
      <c r="W1517" s="308" t="s">
        <v>1708</v>
      </c>
      <c r="X1517" s="304">
        <v>-999</v>
      </c>
      <c r="Y1517" s="366" t="str">
        <f t="shared" si="433"/>
        <v>-</v>
      </c>
      <c r="Z1517" s="304"/>
      <c r="AA1517" s="304"/>
      <c r="AB1517" s="304">
        <v>-999</v>
      </c>
      <c r="AC1517" s="304">
        <v>-999</v>
      </c>
      <c r="AD1517" s="366">
        <v>-999</v>
      </c>
      <c r="AE1517" s="304">
        <v>-999</v>
      </c>
      <c r="AF1517" s="304">
        <v>-999</v>
      </c>
      <c r="AG1517" s="304"/>
      <c r="AH1517" s="304">
        <v>2.9274999999999999E-2</v>
      </c>
      <c r="AI1517" s="312"/>
      <c r="AJ1517" s="332">
        <v>760</v>
      </c>
      <c r="AK1517" s="304">
        <f t="shared" si="432"/>
        <v>760</v>
      </c>
      <c r="AL1517" s="363">
        <v>0.43</v>
      </c>
      <c r="AM1517" s="389">
        <f t="shared" si="436"/>
        <v>387</v>
      </c>
      <c r="AN1517" s="363">
        <v>0.25</v>
      </c>
      <c r="AO1517" s="304"/>
      <c r="AP1517" s="312" t="s">
        <v>1600</v>
      </c>
      <c r="AQ1517" s="312"/>
      <c r="AR1517" s="312">
        <v>387</v>
      </c>
      <c r="AS1517" s="304"/>
      <c r="AT1517" s="312"/>
      <c r="AU1517" s="329">
        <f>VLOOKUP(C1517,[1]world!$A$2:$B$3555,2,FALSE)</f>
        <v>5</v>
      </c>
      <c r="AV1517" s="329">
        <v>402</v>
      </c>
      <c r="AW1517" s="304">
        <v>0.37</v>
      </c>
      <c r="AX1517" s="304">
        <v>-999</v>
      </c>
      <c r="AY1517" s="304">
        <v>-999</v>
      </c>
      <c r="AZ1517" s="304">
        <v>-999</v>
      </c>
      <c r="BA1517" s="304">
        <v>-999</v>
      </c>
      <c r="BB1517" s="304">
        <v>-999</v>
      </c>
      <c r="BC1517" s="304">
        <v>-999</v>
      </c>
      <c r="BD1517" s="304">
        <v>-999</v>
      </c>
      <c r="BE1517" s="304">
        <v>-999</v>
      </c>
      <c r="BF1517" s="304">
        <v>-999</v>
      </c>
      <c r="BG1517" s="304">
        <v>-999</v>
      </c>
      <c r="BH1517" s="304">
        <v>-999</v>
      </c>
      <c r="BI1517" s="304">
        <v>-999</v>
      </c>
      <c r="BJ1517" s="304" t="s">
        <v>4954</v>
      </c>
      <c r="BK1517" s="304" t="s">
        <v>4954</v>
      </c>
      <c r="BL1517" s="304" t="s">
        <v>4954</v>
      </c>
    </row>
    <row r="1518" spans="1:64" ht="15" hidden="1" customHeight="1" x14ac:dyDescent="0.2">
      <c r="A1518" s="304" t="s">
        <v>4901</v>
      </c>
      <c r="B1518" s="304" t="s">
        <v>5965</v>
      </c>
      <c r="C1518" s="304">
        <v>1650</v>
      </c>
      <c r="D1518" s="349" t="s">
        <v>2845</v>
      </c>
      <c r="E1518" s="304">
        <v>-999</v>
      </c>
      <c r="F1518" s="304"/>
      <c r="G1518" s="324">
        <v>35.042999999999999</v>
      </c>
      <c r="H1518" s="324">
        <v>-116.572</v>
      </c>
      <c r="I1518" s="324" t="s">
        <v>232</v>
      </c>
      <c r="J1518" s="368">
        <f t="shared" ref="J1518:J1520" si="444">EXP(0.35*LN(AM1518)+0.24*LN(Y1518)+0.2*LN(AJ1518)+0.21*LN(AV1518))</f>
        <v>366.44149561703614</v>
      </c>
      <c r="K1518" s="331">
        <f t="shared" ref="K1518:K1520" si="445">SQRT(0.35*AN1518^2+0.24*Z1518^2+0.2*AL1518^2+0.21*AW1518^2)</f>
        <v>0.35418074481823542</v>
      </c>
      <c r="L1518" s="304" t="str">
        <f t="shared" si="431"/>
        <v>C</v>
      </c>
      <c r="M1518" s="388" t="s">
        <v>6092</v>
      </c>
      <c r="N1518" s="304"/>
      <c r="O1518" s="356"/>
      <c r="P1518" s="356"/>
      <c r="Q1518" s="356"/>
      <c r="R1518" s="304"/>
      <c r="S1518" s="356"/>
      <c r="T1518" s="304"/>
      <c r="U1518" s="356"/>
      <c r="V1518" s="304"/>
      <c r="W1518" s="308" t="s">
        <v>1718</v>
      </c>
      <c r="X1518" s="304" t="s">
        <v>206</v>
      </c>
      <c r="Y1518" s="366">
        <f t="shared" si="433"/>
        <v>338.6</v>
      </c>
      <c r="Z1518" s="304">
        <v>0.3</v>
      </c>
      <c r="AA1518" s="304"/>
      <c r="AB1518" s="304">
        <v>-999</v>
      </c>
      <c r="AC1518" s="304">
        <v>-999</v>
      </c>
      <c r="AD1518" s="366">
        <v>-999</v>
      </c>
      <c r="AE1518" s="304">
        <v>-999</v>
      </c>
      <c r="AF1518" s="304">
        <v>-999</v>
      </c>
      <c r="AG1518" s="304"/>
      <c r="AH1518" s="304">
        <v>6.77919E-3</v>
      </c>
      <c r="AI1518" s="312"/>
      <c r="AJ1518" s="332">
        <v>270</v>
      </c>
      <c r="AK1518" s="304">
        <f t="shared" si="432"/>
        <v>270</v>
      </c>
      <c r="AL1518" s="363">
        <v>0.43</v>
      </c>
      <c r="AM1518" s="389">
        <f t="shared" si="436"/>
        <v>455</v>
      </c>
      <c r="AN1518" s="304">
        <v>0.33</v>
      </c>
      <c r="AO1518" s="304"/>
      <c r="AP1518" s="312" t="s">
        <v>2138</v>
      </c>
      <c r="AQ1518" s="312"/>
      <c r="AR1518" s="312">
        <v>455</v>
      </c>
      <c r="AS1518" s="304"/>
      <c r="AT1518" s="312"/>
      <c r="AU1518" s="329">
        <f>VLOOKUP(C1518,[1]world!$A$2:$B$3555,2,FALSE)</f>
        <v>8</v>
      </c>
      <c r="AV1518" s="329">
        <v>374</v>
      </c>
      <c r="AW1518" s="304">
        <v>0.37</v>
      </c>
      <c r="AX1518" s="304">
        <v>60</v>
      </c>
      <c r="AY1518" s="304">
        <v>-999</v>
      </c>
      <c r="AZ1518" s="304">
        <v>260</v>
      </c>
      <c r="BA1518" s="304">
        <v>-999</v>
      </c>
      <c r="BB1518" s="304">
        <v>-999</v>
      </c>
      <c r="BC1518" s="304">
        <v>-999</v>
      </c>
      <c r="BD1518" s="304">
        <v>-999</v>
      </c>
      <c r="BE1518" s="304">
        <v>-999</v>
      </c>
      <c r="BF1518" s="304">
        <v>-999</v>
      </c>
      <c r="BG1518" s="304">
        <v>-999</v>
      </c>
      <c r="BH1518" s="304">
        <v>-999</v>
      </c>
      <c r="BI1518" s="304">
        <v>-999</v>
      </c>
      <c r="BJ1518" s="304">
        <v>4</v>
      </c>
      <c r="BK1518" s="304" t="s">
        <v>4954</v>
      </c>
      <c r="BL1518" s="304">
        <v>4</v>
      </c>
    </row>
    <row r="1519" spans="1:64" ht="15" hidden="1" customHeight="1" x14ac:dyDescent="0.2">
      <c r="A1519" s="304" t="s">
        <v>4917</v>
      </c>
      <c r="B1519" s="304" t="s">
        <v>5965</v>
      </c>
      <c r="C1519" s="304">
        <v>1651</v>
      </c>
      <c r="D1519" s="349" t="s">
        <v>1981</v>
      </c>
      <c r="E1519" s="304">
        <v>5068</v>
      </c>
      <c r="F1519" s="304"/>
      <c r="G1519" s="324">
        <v>33.816630000000004</v>
      </c>
      <c r="H1519" s="324">
        <v>-116.39449999999999</v>
      </c>
      <c r="I1519" s="324" t="s">
        <v>232</v>
      </c>
      <c r="J1519" s="368">
        <f t="shared" si="444"/>
        <v>332.76965913106187</v>
      </c>
      <c r="K1519" s="331">
        <f t="shared" si="445"/>
        <v>0.33046028505707004</v>
      </c>
      <c r="L1519" s="304" t="str">
        <f t="shared" si="431"/>
        <v>D</v>
      </c>
      <c r="M1519" s="388" t="s">
        <v>6092</v>
      </c>
      <c r="N1519" s="304"/>
      <c r="O1519" s="304"/>
      <c r="P1519" s="356"/>
      <c r="Q1519" s="356"/>
      <c r="R1519" s="304"/>
      <c r="S1519" s="356"/>
      <c r="T1519" s="304"/>
      <c r="U1519" s="356"/>
      <c r="V1519" s="304"/>
      <c r="W1519" s="310" t="s">
        <v>1462</v>
      </c>
      <c r="X1519" s="304" t="s">
        <v>206</v>
      </c>
      <c r="Y1519" s="366">
        <f t="shared" si="433"/>
        <v>338.6</v>
      </c>
      <c r="Z1519" s="304">
        <v>0.3</v>
      </c>
      <c r="AA1519" s="304"/>
      <c r="AB1519" s="304">
        <v>-999</v>
      </c>
      <c r="AC1519" s="304">
        <v>-999</v>
      </c>
      <c r="AD1519" s="366">
        <v>-999</v>
      </c>
      <c r="AE1519" s="304">
        <v>-999</v>
      </c>
      <c r="AF1519" s="304">
        <v>-999</v>
      </c>
      <c r="AG1519" s="304"/>
      <c r="AH1519" s="304">
        <v>5.6196900000000001E-3</v>
      </c>
      <c r="AI1519" s="385">
        <v>3.8409800000000001E-2</v>
      </c>
      <c r="AJ1519" s="332">
        <v>260</v>
      </c>
      <c r="AK1519" s="304">
        <f t="shared" si="432"/>
        <v>270</v>
      </c>
      <c r="AL1519" s="363">
        <v>0.43</v>
      </c>
      <c r="AM1519" s="389">
        <f t="shared" si="436"/>
        <v>353</v>
      </c>
      <c r="AN1519" s="363">
        <v>0.25</v>
      </c>
      <c r="AO1519" s="304"/>
      <c r="AP1519" s="312" t="s">
        <v>4984</v>
      </c>
      <c r="AQ1519" s="312"/>
      <c r="AR1519" s="312">
        <v>209</v>
      </c>
      <c r="AS1519" s="304"/>
      <c r="AT1519" s="312">
        <v>353</v>
      </c>
      <c r="AU1519" s="329">
        <f>VLOOKUP(C1519,[1]world!$A$2:$B$3555,2,FALSE)</f>
        <v>8</v>
      </c>
      <c r="AV1519" s="329">
        <v>374</v>
      </c>
      <c r="AW1519" s="304">
        <v>0.37</v>
      </c>
      <c r="AX1519" s="304">
        <v>540</v>
      </c>
      <c r="AY1519" s="304">
        <v>-999</v>
      </c>
      <c r="AZ1519" s="304">
        <v>540</v>
      </c>
      <c r="BA1519" s="304">
        <v>1600</v>
      </c>
      <c r="BB1519" s="304">
        <v>-999</v>
      </c>
      <c r="BC1519" s="304">
        <v>1600</v>
      </c>
      <c r="BD1519" s="304">
        <v>-999</v>
      </c>
      <c r="BE1519" s="304">
        <v>-999</v>
      </c>
      <c r="BF1519" s="304">
        <v>-999</v>
      </c>
      <c r="BG1519" s="304">
        <v>-999</v>
      </c>
      <c r="BH1519" s="304">
        <v>-999</v>
      </c>
      <c r="BI1519" s="304">
        <v>-999</v>
      </c>
      <c r="BJ1519" s="304">
        <v>3</v>
      </c>
      <c r="BK1519" s="304" t="s">
        <v>4954</v>
      </c>
      <c r="BL1519" s="304">
        <v>3</v>
      </c>
    </row>
    <row r="1520" spans="1:64" ht="15" hidden="1" customHeight="1" x14ac:dyDescent="0.2">
      <c r="A1520" s="304" t="s">
        <v>4917</v>
      </c>
      <c r="B1520" s="304" t="s">
        <v>5965</v>
      </c>
      <c r="C1520" s="304">
        <v>1652</v>
      </c>
      <c r="D1520" s="349" t="s">
        <v>2019</v>
      </c>
      <c r="E1520" s="309">
        <v>13883</v>
      </c>
      <c r="F1520" s="309"/>
      <c r="G1520" s="324">
        <v>33.853000000000002</v>
      </c>
      <c r="H1520" s="324">
        <v>-117.857</v>
      </c>
      <c r="I1520" s="324" t="s">
        <v>232</v>
      </c>
      <c r="J1520" s="368">
        <f t="shared" si="444"/>
        <v>283.37708869144342</v>
      </c>
      <c r="K1520" s="331">
        <f t="shared" si="445"/>
        <v>0.33046028505707004</v>
      </c>
      <c r="L1520" s="304" t="str">
        <f t="shared" si="431"/>
        <v>D</v>
      </c>
      <c r="M1520" s="388" t="s">
        <v>6092</v>
      </c>
      <c r="N1520" s="304"/>
      <c r="O1520" s="356"/>
      <c r="P1520" s="356"/>
      <c r="Q1520" s="356"/>
      <c r="R1520" s="304"/>
      <c r="S1520" s="304"/>
      <c r="T1520" s="304"/>
      <c r="U1520" s="304"/>
      <c r="V1520" s="304"/>
      <c r="W1520" s="304" t="s">
        <v>286</v>
      </c>
      <c r="X1520" s="304" t="s">
        <v>213</v>
      </c>
      <c r="Y1520" s="366">
        <f t="shared" si="433"/>
        <v>274.5</v>
      </c>
      <c r="Z1520" s="304">
        <v>0.3</v>
      </c>
      <c r="AA1520" s="304"/>
      <c r="AB1520" s="304">
        <v>-999</v>
      </c>
      <c r="AC1520" s="304">
        <v>-999</v>
      </c>
      <c r="AD1520" s="366">
        <v>-999</v>
      </c>
      <c r="AE1520" s="304">
        <v>-999</v>
      </c>
      <c r="AF1520" s="304">
        <v>-999</v>
      </c>
      <c r="AG1520" s="304"/>
      <c r="AH1520" s="304">
        <v>4.04061E-3</v>
      </c>
      <c r="AI1520" s="385">
        <v>6.9853600000000004E-3</v>
      </c>
      <c r="AJ1520" s="332">
        <v>245</v>
      </c>
      <c r="AK1520" s="304">
        <f t="shared" si="432"/>
        <v>270</v>
      </c>
      <c r="AL1520" s="363">
        <v>0.43</v>
      </c>
      <c r="AM1520" s="389">
        <f t="shared" si="436"/>
        <v>306</v>
      </c>
      <c r="AN1520" s="363">
        <v>0.25</v>
      </c>
      <c r="AO1520" s="304"/>
      <c r="AP1520" s="312" t="s">
        <v>6119</v>
      </c>
      <c r="AQ1520" s="312"/>
      <c r="AR1520" s="312">
        <v>280</v>
      </c>
      <c r="AS1520" s="312">
        <v>270.19</v>
      </c>
      <c r="AT1520" s="312">
        <v>306</v>
      </c>
      <c r="AU1520" s="329">
        <f>VLOOKUP(C1520,[1]world!$A$2:$B$3555,2,FALSE)</f>
        <v>12</v>
      </c>
      <c r="AV1520" s="329">
        <v>297</v>
      </c>
      <c r="AW1520" s="304">
        <v>0.37</v>
      </c>
      <c r="AX1520" s="304">
        <v>920</v>
      </c>
      <c r="AY1520" s="304">
        <v>-999</v>
      </c>
      <c r="AZ1520" s="304">
        <v>4120</v>
      </c>
      <c r="BA1520" s="304">
        <v>460</v>
      </c>
      <c r="BB1520" s="304">
        <v>-999</v>
      </c>
      <c r="BC1520" s="304">
        <v>2740</v>
      </c>
      <c r="BD1520" s="304">
        <v>-999</v>
      </c>
      <c r="BE1520" s="304">
        <v>-999</v>
      </c>
      <c r="BF1520" s="304">
        <v>-999</v>
      </c>
      <c r="BG1520" s="304">
        <v>-999</v>
      </c>
      <c r="BH1520" s="304">
        <v>-999</v>
      </c>
      <c r="BI1520" s="304">
        <v>-999</v>
      </c>
      <c r="BJ1520" s="304">
        <v>3</v>
      </c>
      <c r="BK1520" s="304" t="s">
        <v>4954</v>
      </c>
      <c r="BL1520" s="304">
        <v>3</v>
      </c>
    </row>
    <row r="1521" spans="1:64" ht="15" hidden="1" customHeight="1" x14ac:dyDescent="0.2">
      <c r="A1521" s="304" t="s">
        <v>4917</v>
      </c>
      <c r="B1521" s="304" t="s">
        <v>5965</v>
      </c>
      <c r="C1521" s="304">
        <v>1653</v>
      </c>
      <c r="D1521" s="349" t="s">
        <v>1962</v>
      </c>
      <c r="E1521" s="309">
        <v>13726</v>
      </c>
      <c r="F1521" s="309"/>
      <c r="G1521" s="324">
        <v>33.855600000000003</v>
      </c>
      <c r="H1521" s="324">
        <v>-117.54</v>
      </c>
      <c r="I1521" s="324" t="s">
        <v>214</v>
      </c>
      <c r="J1521" s="368">
        <f>EXP(0.44*LN('V032'!AM1521)+0.33*LN('V032'!Y1521)+0.25*LN('V032'!AJ1521))</f>
        <v>380.63890744093897</v>
      </c>
      <c r="K1521" s="331">
        <f>SQRT(0.44*AN1521^2+0.3*Z1521^2+0.25*AL1521^2)</f>
        <v>0.317372021451167</v>
      </c>
      <c r="L1521" s="304" t="str">
        <f t="shared" si="431"/>
        <v>C</v>
      </c>
      <c r="M1521" s="388" t="s">
        <v>6095</v>
      </c>
      <c r="N1521" s="304"/>
      <c r="O1521" s="356"/>
      <c r="P1521" s="356"/>
      <c r="Q1521" s="356"/>
      <c r="R1521" s="304"/>
      <c r="S1521" s="304"/>
      <c r="T1521" s="304"/>
      <c r="U1521" s="304"/>
      <c r="V1521" s="304"/>
      <c r="W1521" s="304" t="s">
        <v>273</v>
      </c>
      <c r="X1521" s="304" t="s">
        <v>213</v>
      </c>
      <c r="Y1521" s="366">
        <f t="shared" si="433"/>
        <v>274.5</v>
      </c>
      <c r="Z1521" s="304">
        <v>0.3</v>
      </c>
      <c r="AA1521" s="304"/>
      <c r="AB1521" s="304">
        <v>-999</v>
      </c>
      <c r="AC1521" s="304">
        <v>-999</v>
      </c>
      <c r="AD1521" s="366">
        <v>-999</v>
      </c>
      <c r="AE1521" s="304">
        <v>-999</v>
      </c>
      <c r="AF1521" s="304">
        <v>-999</v>
      </c>
      <c r="AG1521" s="304"/>
      <c r="AH1521" s="304">
        <v>3.1802400000000002E-2</v>
      </c>
      <c r="AI1521" s="385">
        <v>0.109206</v>
      </c>
      <c r="AJ1521" s="332">
        <v>416</v>
      </c>
      <c r="AK1521" s="304">
        <f t="shared" si="432"/>
        <v>425</v>
      </c>
      <c r="AL1521" s="363">
        <v>0.43</v>
      </c>
      <c r="AM1521" s="389">
        <f t="shared" si="436"/>
        <v>353</v>
      </c>
      <c r="AN1521" s="363">
        <v>0.25</v>
      </c>
      <c r="AO1521" s="304"/>
      <c r="AP1521" s="312" t="s">
        <v>1600</v>
      </c>
      <c r="AQ1521" s="312"/>
      <c r="AR1521" s="312">
        <v>387</v>
      </c>
      <c r="AS1521" s="312">
        <v>377</v>
      </c>
      <c r="AT1521" s="312">
        <v>353</v>
      </c>
      <c r="AU1521" s="329"/>
      <c r="AV1521" s="329"/>
      <c r="AW1521" s="304"/>
      <c r="AX1521" s="304">
        <v>60</v>
      </c>
      <c r="AY1521" s="304">
        <v>-999</v>
      </c>
      <c r="AZ1521" s="304">
        <v>300</v>
      </c>
      <c r="BA1521" s="304">
        <v>320</v>
      </c>
      <c r="BB1521" s="304">
        <v>-999</v>
      </c>
      <c r="BC1521" s="304">
        <v>320</v>
      </c>
      <c r="BD1521" s="304">
        <v>-999</v>
      </c>
      <c r="BE1521" s="304">
        <v>-999</v>
      </c>
      <c r="BF1521" s="304">
        <v>-999</v>
      </c>
      <c r="BG1521" s="304">
        <v>-999</v>
      </c>
      <c r="BH1521" s="304">
        <v>-999</v>
      </c>
      <c r="BI1521" s="304">
        <v>-999</v>
      </c>
      <c r="BJ1521" s="304">
        <v>3</v>
      </c>
      <c r="BK1521" s="304" t="s">
        <v>4954</v>
      </c>
      <c r="BL1521" s="304">
        <v>3</v>
      </c>
    </row>
    <row r="1522" spans="1:64" ht="15" hidden="1" customHeight="1" x14ac:dyDescent="0.2">
      <c r="A1522" s="304" t="s">
        <v>4922</v>
      </c>
      <c r="B1522" s="304" t="s">
        <v>5965</v>
      </c>
      <c r="C1522" s="304">
        <v>1654</v>
      </c>
      <c r="D1522" s="349" t="s">
        <v>4962</v>
      </c>
      <c r="E1522" s="309">
        <v>24813</v>
      </c>
      <c r="F1522" s="309"/>
      <c r="G1522" s="324">
        <v>34.095999999999997</v>
      </c>
      <c r="H1522" s="324">
        <v>-118.23</v>
      </c>
      <c r="I1522" s="324" t="s">
        <v>214</v>
      </c>
      <c r="J1522" s="368">
        <f t="shared" ref="J1522:J1533" si="446">EXP(0.35*LN(AM1522)+0.24*LN(Y1522)+0.2*LN(AJ1522)+0.21*LN(AV1522))</f>
        <v>389.50948076385538</v>
      </c>
      <c r="K1522" s="331">
        <f t="shared" ref="K1522:K1533" si="447">SQRT(0.35*AN1522^2+0.24*Z1522^2+0.2*AL1522^2+0.21*AW1522^2)</f>
        <v>0.33046028505707004</v>
      </c>
      <c r="L1522" s="304" t="str">
        <f t="shared" si="431"/>
        <v>C</v>
      </c>
      <c r="M1522" s="388" t="s">
        <v>6092</v>
      </c>
      <c r="N1522" s="304"/>
      <c r="O1522" s="356"/>
      <c r="P1522" s="356"/>
      <c r="Q1522" s="356"/>
      <c r="R1522" s="304"/>
      <c r="S1522" s="304"/>
      <c r="T1522" s="304"/>
      <c r="U1522" s="304"/>
      <c r="V1522" s="304"/>
      <c r="W1522" s="304" t="s">
        <v>225</v>
      </c>
      <c r="X1522" s="304" t="s">
        <v>213</v>
      </c>
      <c r="Y1522" s="366">
        <f t="shared" si="433"/>
        <v>274.5</v>
      </c>
      <c r="Z1522" s="304">
        <v>0.3</v>
      </c>
      <c r="AA1522" s="304"/>
      <c r="AB1522" s="304">
        <v>-999</v>
      </c>
      <c r="AC1522" s="304">
        <v>-999</v>
      </c>
      <c r="AD1522" s="366">
        <v>-999</v>
      </c>
      <c r="AE1522" s="304">
        <v>-999</v>
      </c>
      <c r="AF1522" s="304">
        <v>-999</v>
      </c>
      <c r="AG1522" s="304"/>
      <c r="AH1522" s="304">
        <v>5.1127300000000001E-2</v>
      </c>
      <c r="AI1522" s="385">
        <v>0.27740200000000004</v>
      </c>
      <c r="AJ1522" s="332">
        <v>493</v>
      </c>
      <c r="AK1522" s="304">
        <f t="shared" si="432"/>
        <v>555</v>
      </c>
      <c r="AL1522" s="363">
        <v>0.43</v>
      </c>
      <c r="AM1522" s="389">
        <f t="shared" si="436"/>
        <v>353</v>
      </c>
      <c r="AN1522" s="363">
        <v>0.25</v>
      </c>
      <c r="AO1522" s="304"/>
      <c r="AP1522" s="312" t="s">
        <v>6113</v>
      </c>
      <c r="AQ1522" s="312"/>
      <c r="AR1522" s="312">
        <v>280</v>
      </c>
      <c r="AS1522" s="312">
        <v>271.44099999999997</v>
      </c>
      <c r="AT1522" s="312">
        <v>353</v>
      </c>
      <c r="AU1522" s="329">
        <f>VLOOKUP(C1522,[1]world!$A$2:$B$3555,2,FALSE)</f>
        <v>3</v>
      </c>
      <c r="AV1522" s="329">
        <v>547</v>
      </c>
      <c r="AW1522" s="304">
        <v>0.37</v>
      </c>
      <c r="AX1522" s="304">
        <v>900</v>
      </c>
      <c r="AY1522" s="304">
        <v>-999</v>
      </c>
      <c r="AZ1522" s="304">
        <v>900</v>
      </c>
      <c r="BA1522" s="304">
        <v>320</v>
      </c>
      <c r="BB1522" s="304">
        <v>-999</v>
      </c>
      <c r="BC1522" s="304">
        <v>2160</v>
      </c>
      <c r="BD1522" s="304">
        <v>-999</v>
      </c>
      <c r="BE1522" s="304">
        <v>-999</v>
      </c>
      <c r="BF1522" s="304">
        <v>-999</v>
      </c>
      <c r="BG1522" s="304">
        <v>-999</v>
      </c>
      <c r="BH1522" s="304">
        <v>-999</v>
      </c>
      <c r="BI1522" s="304">
        <v>-999</v>
      </c>
      <c r="BJ1522" s="304">
        <v>3</v>
      </c>
      <c r="BK1522" s="304" t="s">
        <v>4954</v>
      </c>
      <c r="BL1522" s="304">
        <v>3</v>
      </c>
    </row>
    <row r="1523" spans="1:64" ht="15" hidden="1" customHeight="1" x14ac:dyDescent="0.2">
      <c r="A1523" s="304" t="s">
        <v>4922</v>
      </c>
      <c r="B1523" s="304" t="s">
        <v>5965</v>
      </c>
      <c r="C1523" s="304">
        <v>1655</v>
      </c>
      <c r="D1523" s="349" t="s">
        <v>2095</v>
      </c>
      <c r="E1523" s="309">
        <v>14828</v>
      </c>
      <c r="F1523" s="309"/>
      <c r="G1523" s="324">
        <v>33.939</v>
      </c>
      <c r="H1523" s="324">
        <v>-118.098</v>
      </c>
      <c r="I1523" s="324" t="s">
        <v>214</v>
      </c>
      <c r="J1523" s="368">
        <f t="shared" si="446"/>
        <v>271.93824484986311</v>
      </c>
      <c r="K1523" s="331">
        <f t="shared" si="447"/>
        <v>0.29539634391779462</v>
      </c>
      <c r="L1523" s="304" t="str">
        <f t="shared" si="431"/>
        <v>D</v>
      </c>
      <c r="M1523" s="388" t="s">
        <v>6092</v>
      </c>
      <c r="N1523" s="304"/>
      <c r="O1523" s="356"/>
      <c r="P1523" s="356"/>
      <c r="Q1523" s="356"/>
      <c r="R1523" s="304"/>
      <c r="S1523" s="304"/>
      <c r="T1523" s="304"/>
      <c r="U1523" s="304"/>
      <c r="V1523" s="304"/>
      <c r="W1523" s="304" t="s">
        <v>225</v>
      </c>
      <c r="X1523" s="304" t="s">
        <v>213</v>
      </c>
      <c r="Y1523" s="366">
        <f t="shared" si="433"/>
        <v>274.5</v>
      </c>
      <c r="Z1523" s="304">
        <v>0.3</v>
      </c>
      <c r="AA1523" s="304"/>
      <c r="AB1523" s="304">
        <v>-999</v>
      </c>
      <c r="AC1523" s="304">
        <v>-999</v>
      </c>
      <c r="AD1523" s="366">
        <v>-999</v>
      </c>
      <c r="AE1523" s="304">
        <v>-999</v>
      </c>
      <c r="AF1523" s="304">
        <v>-999</v>
      </c>
      <c r="AG1523" s="304"/>
      <c r="AH1523" s="304">
        <v>3.8284500000000002E-3</v>
      </c>
      <c r="AI1523" s="385">
        <v>1.50385E-2</v>
      </c>
      <c r="AJ1523" s="332">
        <v>243</v>
      </c>
      <c r="AK1523" s="304">
        <f t="shared" si="432"/>
        <v>270</v>
      </c>
      <c r="AL1523" s="363">
        <v>0.43</v>
      </c>
      <c r="AM1523" s="389">
        <f t="shared" si="436"/>
        <v>306</v>
      </c>
      <c r="AN1523" s="363">
        <v>0.25</v>
      </c>
      <c r="AO1523" s="304"/>
      <c r="AP1523" s="312" t="s">
        <v>6119</v>
      </c>
      <c r="AQ1523" s="312"/>
      <c r="AR1523" s="312">
        <v>280</v>
      </c>
      <c r="AS1523" s="312">
        <v>270.19</v>
      </c>
      <c r="AT1523" s="312">
        <v>306</v>
      </c>
      <c r="AU1523" s="329">
        <f>VLOOKUP(C1523,[1]world!$A$2:$B$3555,2,FALSE)</f>
        <v>16</v>
      </c>
      <c r="AV1523" s="329">
        <v>246</v>
      </c>
      <c r="AW1523" s="304">
        <v>0.18</v>
      </c>
      <c r="AX1523" s="304">
        <v>1000</v>
      </c>
      <c r="AY1523" s="304">
        <v>-999</v>
      </c>
      <c r="AZ1523" s="304">
        <v>5000</v>
      </c>
      <c r="BA1523" s="304">
        <v>660</v>
      </c>
      <c r="BB1523" s="304">
        <v>-999</v>
      </c>
      <c r="BC1523" s="304">
        <v>4340</v>
      </c>
      <c r="BD1523" s="304">
        <v>-999</v>
      </c>
      <c r="BE1523" s="304">
        <v>-999</v>
      </c>
      <c r="BF1523" s="304">
        <v>-999</v>
      </c>
      <c r="BG1523" s="304">
        <v>-999</v>
      </c>
      <c r="BH1523" s="304">
        <v>-999</v>
      </c>
      <c r="BI1523" s="304">
        <v>-999</v>
      </c>
      <c r="BJ1523" s="304">
        <v>3</v>
      </c>
      <c r="BK1523" s="304" t="s">
        <v>4954</v>
      </c>
      <c r="BL1523" s="304">
        <v>3</v>
      </c>
    </row>
    <row r="1524" spans="1:64" ht="15" hidden="1" customHeight="1" x14ac:dyDescent="0.2">
      <c r="A1524" s="304" t="s">
        <v>4917</v>
      </c>
      <c r="B1524" s="304" t="s">
        <v>5965</v>
      </c>
      <c r="C1524" s="304">
        <v>1656</v>
      </c>
      <c r="D1524" s="349" t="s">
        <v>1941</v>
      </c>
      <c r="E1524" s="309">
        <v>13884</v>
      </c>
      <c r="F1524" s="309"/>
      <c r="G1524" s="324">
        <v>33.765999999999998</v>
      </c>
      <c r="H1524" s="324">
        <v>-117.91800000000001</v>
      </c>
      <c r="I1524" s="324" t="s">
        <v>232</v>
      </c>
      <c r="J1524" s="368">
        <f t="shared" si="446"/>
        <v>283.60804017065095</v>
      </c>
      <c r="K1524" s="331">
        <f t="shared" si="447"/>
        <v>0.33046028505707004</v>
      </c>
      <c r="L1524" s="304" t="str">
        <f t="shared" si="431"/>
        <v>D</v>
      </c>
      <c r="M1524" s="388" t="s">
        <v>6092</v>
      </c>
      <c r="N1524" s="304"/>
      <c r="O1524" s="356"/>
      <c r="P1524" s="356"/>
      <c r="Q1524" s="356"/>
      <c r="R1524" s="304"/>
      <c r="S1524" s="304"/>
      <c r="T1524" s="304"/>
      <c r="U1524" s="304"/>
      <c r="V1524" s="304"/>
      <c r="W1524" s="304" t="s">
        <v>286</v>
      </c>
      <c r="X1524" s="304" t="s">
        <v>213</v>
      </c>
      <c r="Y1524" s="366">
        <f t="shared" si="433"/>
        <v>274.5</v>
      </c>
      <c r="Z1524" s="304">
        <v>0.3</v>
      </c>
      <c r="AA1524" s="304"/>
      <c r="AB1524" s="304">
        <v>-999</v>
      </c>
      <c r="AC1524" s="304">
        <v>-999</v>
      </c>
      <c r="AD1524" s="366">
        <v>-999</v>
      </c>
      <c r="AE1524" s="304">
        <v>-999</v>
      </c>
      <c r="AF1524" s="304">
        <v>-999</v>
      </c>
      <c r="AG1524" s="304"/>
      <c r="AH1524" s="304">
        <v>4.1453200000000001E-3</v>
      </c>
      <c r="AI1524" s="385">
        <v>1.24657E-2</v>
      </c>
      <c r="AJ1524" s="332">
        <v>246</v>
      </c>
      <c r="AK1524" s="304">
        <f t="shared" si="432"/>
        <v>270</v>
      </c>
      <c r="AL1524" s="363">
        <v>0.43</v>
      </c>
      <c r="AM1524" s="389">
        <f t="shared" si="436"/>
        <v>306</v>
      </c>
      <c r="AN1524" s="363">
        <v>0.25</v>
      </c>
      <c r="AO1524" s="304"/>
      <c r="AP1524" s="312" t="s">
        <v>6119</v>
      </c>
      <c r="AQ1524" s="312"/>
      <c r="AR1524" s="312">
        <v>280</v>
      </c>
      <c r="AS1524" s="312">
        <v>270.19</v>
      </c>
      <c r="AT1524" s="312">
        <v>306</v>
      </c>
      <c r="AU1524" s="329">
        <f>VLOOKUP(C1524,[1]world!$A$2:$B$3555,2,FALSE)</f>
        <v>12</v>
      </c>
      <c r="AV1524" s="329">
        <v>297</v>
      </c>
      <c r="AW1524" s="304">
        <v>0.37</v>
      </c>
      <c r="AX1524" s="304">
        <v>1000</v>
      </c>
      <c r="AY1524" s="304">
        <v>-999</v>
      </c>
      <c r="AZ1524" s="304">
        <v>3900</v>
      </c>
      <c r="BA1524" s="304">
        <v>540</v>
      </c>
      <c r="BB1524" s="304">
        <v>-999</v>
      </c>
      <c r="BC1524" s="304">
        <v>4780</v>
      </c>
      <c r="BD1524" s="304">
        <v>-999</v>
      </c>
      <c r="BE1524" s="304">
        <v>-999</v>
      </c>
      <c r="BF1524" s="304">
        <v>-999</v>
      </c>
      <c r="BG1524" s="304">
        <v>-999</v>
      </c>
      <c r="BH1524" s="304">
        <v>-999</v>
      </c>
      <c r="BI1524" s="304">
        <v>-999</v>
      </c>
      <c r="BJ1524" s="304">
        <v>3</v>
      </c>
      <c r="BK1524" s="304" t="s">
        <v>4954</v>
      </c>
      <c r="BL1524" s="304">
        <v>3</v>
      </c>
    </row>
    <row r="1525" spans="1:64" ht="15" hidden="1" customHeight="1" x14ac:dyDescent="0.2">
      <c r="A1525" s="304" t="s">
        <v>4922</v>
      </c>
      <c r="B1525" s="304" t="s">
        <v>5965</v>
      </c>
      <c r="C1525" s="304">
        <v>1657</v>
      </c>
      <c r="D1525" s="349" t="s">
        <v>2288</v>
      </c>
      <c r="E1525" s="309">
        <v>24810</v>
      </c>
      <c r="F1525" s="309"/>
      <c r="G1525" s="324">
        <v>34.103000000000002</v>
      </c>
      <c r="H1525" s="324">
        <v>-118.316</v>
      </c>
      <c r="I1525" s="324" t="s">
        <v>214</v>
      </c>
      <c r="J1525" s="368">
        <f t="shared" si="446"/>
        <v>417.74567411731613</v>
      </c>
      <c r="K1525" s="331">
        <f t="shared" si="447"/>
        <v>0.33046028505707004</v>
      </c>
      <c r="L1525" s="304" t="str">
        <f t="shared" si="431"/>
        <v>C</v>
      </c>
      <c r="M1525" s="388" t="s">
        <v>6092</v>
      </c>
      <c r="N1525" s="304"/>
      <c r="O1525" s="356"/>
      <c r="P1525" s="356"/>
      <c r="Q1525" s="356"/>
      <c r="R1525" s="304"/>
      <c r="S1525" s="304"/>
      <c r="T1525" s="304"/>
      <c r="U1525" s="304"/>
      <c r="V1525" s="304"/>
      <c r="W1525" s="304" t="s">
        <v>235</v>
      </c>
      <c r="X1525" s="304" t="s">
        <v>205</v>
      </c>
      <c r="Y1525" s="366">
        <f t="shared" si="433"/>
        <v>424.8</v>
      </c>
      <c r="Z1525" s="304">
        <v>0.3</v>
      </c>
      <c r="AA1525" s="304"/>
      <c r="AB1525" s="304">
        <v>-999</v>
      </c>
      <c r="AC1525" s="304">
        <v>-999</v>
      </c>
      <c r="AD1525" s="366">
        <v>-999</v>
      </c>
      <c r="AE1525" s="304">
        <v>-999</v>
      </c>
      <c r="AF1525" s="304">
        <v>-999</v>
      </c>
      <c r="AG1525" s="304"/>
      <c r="AH1525" s="304">
        <v>5.2921099999999999E-2</v>
      </c>
      <c r="AI1525" s="385">
        <v>0.110968</v>
      </c>
      <c r="AJ1525" s="332">
        <v>498</v>
      </c>
      <c r="AK1525" s="304">
        <f t="shared" si="432"/>
        <v>555</v>
      </c>
      <c r="AL1525" s="363">
        <v>0.43</v>
      </c>
      <c r="AM1525" s="389">
        <f t="shared" si="436"/>
        <v>353</v>
      </c>
      <c r="AN1525" s="363">
        <v>0.25</v>
      </c>
      <c r="AO1525" s="304"/>
      <c r="AP1525" s="312" t="s">
        <v>6121</v>
      </c>
      <c r="AQ1525" s="312"/>
      <c r="AR1525" s="312">
        <v>280</v>
      </c>
      <c r="AS1525" s="312">
        <v>294.24700000000001</v>
      </c>
      <c r="AT1525" s="312">
        <v>353</v>
      </c>
      <c r="AU1525" s="329">
        <f>VLOOKUP(C1525,[1]world!$A$2:$B$3555,2,FALSE)</f>
        <v>4</v>
      </c>
      <c r="AV1525" s="329">
        <v>459</v>
      </c>
      <c r="AW1525" s="304">
        <v>0.37</v>
      </c>
      <c r="AX1525" s="304">
        <v>800</v>
      </c>
      <c r="AY1525" s="304">
        <v>-999</v>
      </c>
      <c r="AZ1525" s="304">
        <v>2600</v>
      </c>
      <c r="BA1525" s="304">
        <v>320</v>
      </c>
      <c r="BB1525" s="304">
        <v>-999</v>
      </c>
      <c r="BC1525" s="304">
        <v>5080</v>
      </c>
      <c r="BD1525" s="304">
        <v>-999</v>
      </c>
      <c r="BE1525" s="304">
        <v>-999</v>
      </c>
      <c r="BF1525" s="304">
        <v>-999</v>
      </c>
      <c r="BG1525" s="304">
        <v>-999</v>
      </c>
      <c r="BH1525" s="304">
        <v>-999</v>
      </c>
      <c r="BI1525" s="304">
        <v>-999</v>
      </c>
      <c r="BJ1525" s="304">
        <v>3</v>
      </c>
      <c r="BK1525" s="304" t="s">
        <v>4954</v>
      </c>
      <c r="BL1525" s="304">
        <v>3</v>
      </c>
    </row>
    <row r="1526" spans="1:64" ht="15" hidden="1" customHeight="1" x14ac:dyDescent="0.2">
      <c r="A1526" s="304" t="s">
        <v>4922</v>
      </c>
      <c r="B1526" s="304" t="s">
        <v>5965</v>
      </c>
      <c r="C1526" s="304">
        <v>1658</v>
      </c>
      <c r="D1526" s="349" t="s">
        <v>2398</v>
      </c>
      <c r="E1526" s="309">
        <v>5410</v>
      </c>
      <c r="F1526" s="309"/>
      <c r="G1526" s="324">
        <v>34.198970000000003</v>
      </c>
      <c r="H1526" s="324">
        <v>-118.1737</v>
      </c>
      <c r="I1526" s="324" t="s">
        <v>214</v>
      </c>
      <c r="J1526" s="368">
        <f t="shared" si="446"/>
        <v>380.52126656720242</v>
      </c>
      <c r="K1526" s="331">
        <f t="shared" si="447"/>
        <v>0.33046028505707004</v>
      </c>
      <c r="L1526" s="304" t="str">
        <f t="shared" si="431"/>
        <v>C</v>
      </c>
      <c r="M1526" s="388" t="s">
        <v>6092</v>
      </c>
      <c r="N1526" s="304"/>
      <c r="O1526" s="356"/>
      <c r="P1526" s="356"/>
      <c r="Q1526" s="356"/>
      <c r="R1526" s="304"/>
      <c r="S1526" s="304"/>
      <c r="T1526" s="304"/>
      <c r="U1526" s="304"/>
      <c r="V1526" s="304"/>
      <c r="W1526" s="304" t="s">
        <v>273</v>
      </c>
      <c r="X1526" s="304" t="s">
        <v>213</v>
      </c>
      <c r="Y1526" s="366">
        <f t="shared" si="433"/>
        <v>274.5</v>
      </c>
      <c r="Z1526" s="304">
        <v>0.3</v>
      </c>
      <c r="AA1526" s="304"/>
      <c r="AB1526" s="304">
        <v>-999</v>
      </c>
      <c r="AC1526" s="304">
        <v>-999</v>
      </c>
      <c r="AD1526" s="366">
        <v>-999</v>
      </c>
      <c r="AE1526" s="304">
        <v>-999</v>
      </c>
      <c r="AF1526" s="304">
        <v>-999</v>
      </c>
      <c r="AG1526" s="304"/>
      <c r="AH1526" s="304">
        <v>3.9848599999999998E-2</v>
      </c>
      <c r="AI1526" s="312"/>
      <c r="AJ1526" s="332">
        <v>449</v>
      </c>
      <c r="AK1526" s="304">
        <f t="shared" si="432"/>
        <v>425</v>
      </c>
      <c r="AL1526" s="363">
        <v>0.43</v>
      </c>
      <c r="AM1526" s="389">
        <f t="shared" si="436"/>
        <v>387</v>
      </c>
      <c r="AN1526" s="363">
        <v>0.25</v>
      </c>
      <c r="AO1526" s="304"/>
      <c r="AP1526" s="312" t="s">
        <v>1600</v>
      </c>
      <c r="AQ1526" s="312"/>
      <c r="AR1526" s="312">
        <v>387</v>
      </c>
      <c r="AS1526" s="312">
        <v>370.78899999999999</v>
      </c>
      <c r="AT1526" s="312"/>
      <c r="AU1526" s="329">
        <f>VLOOKUP(C1526,[1]world!$A$2:$B$3555,2,FALSE)</f>
        <v>4</v>
      </c>
      <c r="AV1526" s="329">
        <v>459</v>
      </c>
      <c r="AW1526" s="304">
        <v>0.37</v>
      </c>
      <c r="AX1526" s="304">
        <v>100</v>
      </c>
      <c r="AY1526" s="304">
        <v>-999</v>
      </c>
      <c r="AZ1526" s="304">
        <v>420</v>
      </c>
      <c r="BA1526" s="304">
        <v>100</v>
      </c>
      <c r="BB1526" s="304">
        <v>-999</v>
      </c>
      <c r="BC1526" s="304">
        <v>320</v>
      </c>
      <c r="BD1526" s="304">
        <v>-999</v>
      </c>
      <c r="BE1526" s="304">
        <v>-999</v>
      </c>
      <c r="BF1526" s="304">
        <v>-999</v>
      </c>
      <c r="BG1526" s="304">
        <v>-999</v>
      </c>
      <c r="BH1526" s="304">
        <v>-999</v>
      </c>
      <c r="BI1526" s="304">
        <v>-999</v>
      </c>
      <c r="BJ1526" s="304">
        <v>3</v>
      </c>
      <c r="BK1526" s="304" t="s">
        <v>4954</v>
      </c>
      <c r="BL1526" s="304">
        <v>3</v>
      </c>
    </row>
    <row r="1527" spans="1:64" ht="15" hidden="1" customHeight="1" x14ac:dyDescent="0.2">
      <c r="A1527" s="304" t="s">
        <v>4922</v>
      </c>
      <c r="B1527" s="304" t="s">
        <v>5965</v>
      </c>
      <c r="C1527" s="304">
        <v>1659</v>
      </c>
      <c r="D1527" s="349" t="s">
        <v>2211</v>
      </c>
      <c r="E1527" s="309">
        <v>24839</v>
      </c>
      <c r="F1527" s="309"/>
      <c r="G1527" s="324">
        <v>34.058</v>
      </c>
      <c r="H1527" s="324">
        <v>-118.252</v>
      </c>
      <c r="I1527" s="324" t="s">
        <v>214</v>
      </c>
      <c r="J1527" s="368">
        <f t="shared" si="446"/>
        <v>343.65969522586545</v>
      </c>
      <c r="K1527" s="331">
        <f t="shared" si="447"/>
        <v>0.35418074481823542</v>
      </c>
      <c r="L1527" s="304" t="str">
        <f t="shared" si="431"/>
        <v>D</v>
      </c>
      <c r="M1527" s="388" t="s">
        <v>6092</v>
      </c>
      <c r="N1527" s="304"/>
      <c r="O1527" s="356"/>
      <c r="P1527" s="356"/>
      <c r="Q1527" s="356"/>
      <c r="R1527" s="304"/>
      <c r="S1527" s="304"/>
      <c r="T1527" s="304"/>
      <c r="U1527" s="304"/>
      <c r="V1527" s="304"/>
      <c r="W1527" s="304" t="s">
        <v>273</v>
      </c>
      <c r="X1527" s="304" t="s">
        <v>213</v>
      </c>
      <c r="Y1527" s="366">
        <f t="shared" si="433"/>
        <v>274.5</v>
      </c>
      <c r="Z1527" s="304">
        <v>0.3</v>
      </c>
      <c r="AA1527" s="304"/>
      <c r="AB1527" s="304">
        <v>-999</v>
      </c>
      <c r="AC1527" s="304">
        <v>-999</v>
      </c>
      <c r="AD1527" s="366">
        <v>-999</v>
      </c>
      <c r="AE1527" s="304">
        <v>-999</v>
      </c>
      <c r="AF1527" s="304">
        <v>-999</v>
      </c>
      <c r="AG1527" s="304"/>
      <c r="AH1527" s="304">
        <v>1.39434E-2</v>
      </c>
      <c r="AI1527" s="312"/>
      <c r="AJ1527" s="332">
        <v>330</v>
      </c>
      <c r="AK1527" s="304">
        <f t="shared" si="432"/>
        <v>270</v>
      </c>
      <c r="AL1527" s="363">
        <v>0.43</v>
      </c>
      <c r="AM1527" s="389">
        <f t="shared" si="436"/>
        <v>390</v>
      </c>
      <c r="AN1527" s="304">
        <v>0.33</v>
      </c>
      <c r="AO1527" s="304"/>
      <c r="AP1527" s="312" t="s">
        <v>1903</v>
      </c>
      <c r="AQ1527" s="312"/>
      <c r="AR1527" s="312">
        <v>390</v>
      </c>
      <c r="AS1527" s="312">
        <v>376.07299999999998</v>
      </c>
      <c r="AT1527" s="312"/>
      <c r="AU1527" s="329">
        <f>VLOOKUP(C1527,[1]world!$A$2:$B$3555,2,FALSE)</f>
        <v>8</v>
      </c>
      <c r="AV1527" s="329">
        <v>374</v>
      </c>
      <c r="AW1527" s="304">
        <v>0.37</v>
      </c>
      <c r="AX1527" s="304">
        <v>140</v>
      </c>
      <c r="AY1527" s="304">
        <v>-999</v>
      </c>
      <c r="AZ1527" s="304">
        <v>3180</v>
      </c>
      <c r="BA1527" s="304">
        <v>320</v>
      </c>
      <c r="BB1527" s="304">
        <v>-999</v>
      </c>
      <c r="BC1527" s="304">
        <v>3180</v>
      </c>
      <c r="BD1527" s="304">
        <v>-999</v>
      </c>
      <c r="BE1527" s="304">
        <v>-999</v>
      </c>
      <c r="BF1527" s="304">
        <v>-999</v>
      </c>
      <c r="BG1527" s="304">
        <v>-999</v>
      </c>
      <c r="BH1527" s="304">
        <v>-999</v>
      </c>
      <c r="BI1527" s="304">
        <v>-999</v>
      </c>
      <c r="BJ1527" s="304">
        <v>3</v>
      </c>
      <c r="BK1527" s="304" t="s">
        <v>4954</v>
      </c>
      <c r="BL1527" s="304">
        <v>3</v>
      </c>
    </row>
    <row r="1528" spans="1:64" ht="15" hidden="1" customHeight="1" x14ac:dyDescent="0.2">
      <c r="A1528" s="304" t="s">
        <v>4922</v>
      </c>
      <c r="B1528" s="304" t="s">
        <v>5965</v>
      </c>
      <c r="C1528" s="304">
        <v>1660</v>
      </c>
      <c r="D1528" s="349" t="s">
        <v>2245</v>
      </c>
      <c r="E1528" s="309">
        <v>24851</v>
      </c>
      <c r="F1528" s="309"/>
      <c r="G1528" s="324">
        <v>34.07</v>
      </c>
      <c r="H1528" s="324">
        <v>-118.346</v>
      </c>
      <c r="I1528" s="324" t="s">
        <v>214</v>
      </c>
      <c r="J1528" s="368">
        <f t="shared" si="446"/>
        <v>322.86708494545832</v>
      </c>
      <c r="K1528" s="331">
        <f t="shared" si="447"/>
        <v>0.33046028505707004</v>
      </c>
      <c r="L1528" s="304" t="str">
        <f t="shared" si="431"/>
        <v>D</v>
      </c>
      <c r="M1528" s="388" t="s">
        <v>6092</v>
      </c>
      <c r="N1528" s="304"/>
      <c r="O1528" s="356"/>
      <c r="P1528" s="356"/>
      <c r="Q1528" s="356"/>
      <c r="R1528" s="304"/>
      <c r="S1528" s="304"/>
      <c r="T1528" s="304"/>
      <c r="U1528" s="304"/>
      <c r="V1528" s="304"/>
      <c r="W1528" s="304" t="s">
        <v>273</v>
      </c>
      <c r="X1528" s="304" t="s">
        <v>213</v>
      </c>
      <c r="Y1528" s="366">
        <f t="shared" si="433"/>
        <v>274.5</v>
      </c>
      <c r="Z1528" s="304">
        <v>0.3</v>
      </c>
      <c r="AA1528" s="304"/>
      <c r="AB1528" s="304">
        <v>-999</v>
      </c>
      <c r="AC1528" s="304">
        <v>-999</v>
      </c>
      <c r="AD1528" s="366">
        <v>-999</v>
      </c>
      <c r="AE1528" s="304">
        <v>-999</v>
      </c>
      <c r="AF1528" s="304">
        <v>-999</v>
      </c>
      <c r="AG1528" s="304"/>
      <c r="AH1528" s="304">
        <v>7.9589699999999992E-3</v>
      </c>
      <c r="AI1528" s="312"/>
      <c r="AJ1528" s="332">
        <v>281</v>
      </c>
      <c r="AK1528" s="304">
        <f t="shared" si="432"/>
        <v>270</v>
      </c>
      <c r="AL1528" s="363">
        <v>0.43</v>
      </c>
      <c r="AM1528" s="389">
        <f t="shared" si="436"/>
        <v>387</v>
      </c>
      <c r="AN1528" s="363">
        <v>0.25</v>
      </c>
      <c r="AO1528" s="304"/>
      <c r="AP1528" s="312" t="s">
        <v>1600</v>
      </c>
      <c r="AQ1528" s="312"/>
      <c r="AR1528" s="312">
        <v>387</v>
      </c>
      <c r="AS1528" s="312">
        <v>370.78899999999999</v>
      </c>
      <c r="AT1528" s="312"/>
      <c r="AU1528" s="329">
        <f>VLOOKUP(C1528,[1]world!$A$2:$B$3555,2,FALSE)</f>
        <v>11</v>
      </c>
      <c r="AV1528" s="329">
        <v>328</v>
      </c>
      <c r="AW1528" s="304">
        <v>0.37</v>
      </c>
      <c r="AX1528" s="304">
        <v>540</v>
      </c>
      <c r="AY1528" s="304">
        <v>-999</v>
      </c>
      <c r="AZ1528" s="304">
        <v>2440</v>
      </c>
      <c r="BA1528" s="304">
        <v>320</v>
      </c>
      <c r="BB1528" s="304">
        <v>-999</v>
      </c>
      <c r="BC1528" s="304">
        <v>5120</v>
      </c>
      <c r="BD1528" s="304">
        <v>-999</v>
      </c>
      <c r="BE1528" s="304">
        <v>-999</v>
      </c>
      <c r="BF1528" s="304">
        <v>-999</v>
      </c>
      <c r="BG1528" s="304">
        <v>-999</v>
      </c>
      <c r="BH1528" s="304">
        <v>-999</v>
      </c>
      <c r="BI1528" s="304">
        <v>-999</v>
      </c>
      <c r="BJ1528" s="304">
        <v>3</v>
      </c>
      <c r="BK1528" s="304" t="s">
        <v>4954</v>
      </c>
      <c r="BL1528" s="304">
        <v>3</v>
      </c>
    </row>
    <row r="1529" spans="1:64" ht="15" hidden="1" customHeight="1" x14ac:dyDescent="0.2">
      <c r="A1529" s="304" t="s">
        <v>4922</v>
      </c>
      <c r="B1529" s="304" t="s">
        <v>5965</v>
      </c>
      <c r="C1529" s="304">
        <v>1661</v>
      </c>
      <c r="D1529" s="349" t="s">
        <v>2215</v>
      </c>
      <c r="E1529" s="309">
        <v>24817</v>
      </c>
      <c r="F1529" s="309"/>
      <c r="G1529" s="324">
        <v>34.058999999999997</v>
      </c>
      <c r="H1529" s="324">
        <v>-118.479</v>
      </c>
      <c r="I1529" s="324" t="s">
        <v>214</v>
      </c>
      <c r="J1529" s="368">
        <f t="shared" si="446"/>
        <v>393.57527637588959</v>
      </c>
      <c r="K1529" s="331">
        <f t="shared" si="447"/>
        <v>0.33046028505707004</v>
      </c>
      <c r="L1529" s="304" t="str">
        <f t="shared" si="431"/>
        <v>C</v>
      </c>
      <c r="M1529" s="388" t="s">
        <v>6092</v>
      </c>
      <c r="N1529" s="304"/>
      <c r="O1529" s="356"/>
      <c r="P1529" s="356"/>
      <c r="Q1529" s="356"/>
      <c r="R1529" s="304"/>
      <c r="S1529" s="304"/>
      <c r="T1529" s="304"/>
      <c r="U1529" s="304"/>
      <c r="V1529" s="304"/>
      <c r="W1529" s="304" t="s">
        <v>235</v>
      </c>
      <c r="X1529" s="304" t="s">
        <v>205</v>
      </c>
      <c r="Y1529" s="366">
        <f t="shared" si="433"/>
        <v>424.8</v>
      </c>
      <c r="Z1529" s="304">
        <v>0.3</v>
      </c>
      <c r="AA1529" s="304"/>
      <c r="AB1529" s="304">
        <v>-999</v>
      </c>
      <c r="AC1529" s="304">
        <v>-999</v>
      </c>
      <c r="AD1529" s="366">
        <v>-999</v>
      </c>
      <c r="AE1529" s="304">
        <v>-999</v>
      </c>
      <c r="AF1529" s="304">
        <v>-999</v>
      </c>
      <c r="AG1529" s="304"/>
      <c r="AH1529" s="304">
        <v>3.8000899999999997E-2</v>
      </c>
      <c r="AI1529" s="385">
        <v>0.10302199999999999</v>
      </c>
      <c r="AJ1529" s="332">
        <v>441</v>
      </c>
      <c r="AK1529" s="304">
        <f t="shared" si="432"/>
        <v>425</v>
      </c>
      <c r="AL1529" s="363">
        <v>0.43</v>
      </c>
      <c r="AM1529" s="389">
        <f t="shared" si="436"/>
        <v>353</v>
      </c>
      <c r="AN1529" s="363">
        <v>0.25</v>
      </c>
      <c r="AO1529" s="304"/>
      <c r="AP1529" s="312" t="s">
        <v>6121</v>
      </c>
      <c r="AQ1529" s="312"/>
      <c r="AR1529" s="312">
        <v>280</v>
      </c>
      <c r="AS1529" s="312">
        <v>294.24700000000001</v>
      </c>
      <c r="AT1529" s="312">
        <v>353</v>
      </c>
      <c r="AU1529" s="329">
        <f>VLOOKUP(C1529,[1]world!$A$2:$B$3555,2,FALSE)</f>
        <v>7</v>
      </c>
      <c r="AV1529" s="329">
        <v>388</v>
      </c>
      <c r="AW1529" s="304">
        <v>0.37</v>
      </c>
      <c r="AX1529" s="304">
        <v>880</v>
      </c>
      <c r="AY1529" s="304">
        <v>-999</v>
      </c>
      <c r="AZ1529" s="304">
        <v>3380</v>
      </c>
      <c r="BA1529" s="304">
        <v>320</v>
      </c>
      <c r="BB1529" s="304">
        <v>-999</v>
      </c>
      <c r="BC1529" s="304">
        <v>5100</v>
      </c>
      <c r="BD1529" s="304">
        <v>-999</v>
      </c>
      <c r="BE1529" s="304">
        <v>-999</v>
      </c>
      <c r="BF1529" s="304">
        <v>-999</v>
      </c>
      <c r="BG1529" s="304">
        <v>-999</v>
      </c>
      <c r="BH1529" s="304">
        <v>-999</v>
      </c>
      <c r="BI1529" s="304">
        <v>-999</v>
      </c>
      <c r="BJ1529" s="304">
        <v>3</v>
      </c>
      <c r="BK1529" s="304" t="s">
        <v>4954</v>
      </c>
      <c r="BL1529" s="304">
        <v>3</v>
      </c>
    </row>
    <row r="1530" spans="1:64" ht="15" hidden="1" customHeight="1" x14ac:dyDescent="0.2">
      <c r="A1530" s="304" t="s">
        <v>4922</v>
      </c>
      <c r="B1530" s="304" t="s">
        <v>5965</v>
      </c>
      <c r="C1530" s="304">
        <v>1662</v>
      </c>
      <c r="D1530" s="349" t="s">
        <v>2184</v>
      </c>
      <c r="E1530" s="309">
        <v>24818</v>
      </c>
      <c r="F1530" s="309"/>
      <c r="G1530" s="324">
        <v>34.040999999999997</v>
      </c>
      <c r="H1530" s="324">
        <v>-118.348</v>
      </c>
      <c r="I1530" s="324" t="s">
        <v>214</v>
      </c>
      <c r="J1530" s="368">
        <f t="shared" si="446"/>
        <v>339.12585791079817</v>
      </c>
      <c r="K1530" s="331">
        <f t="shared" si="447"/>
        <v>0.33046028505707004</v>
      </c>
      <c r="L1530" s="304" t="str">
        <f t="shared" si="431"/>
        <v>D</v>
      </c>
      <c r="M1530" s="388" t="s">
        <v>6092</v>
      </c>
      <c r="N1530" s="304"/>
      <c r="O1530" s="356"/>
      <c r="P1530" s="356"/>
      <c r="Q1530" s="356"/>
      <c r="R1530" s="304"/>
      <c r="S1530" s="304"/>
      <c r="T1530" s="304"/>
      <c r="U1530" s="304"/>
      <c r="V1530" s="304"/>
      <c r="W1530" s="304" t="s">
        <v>273</v>
      </c>
      <c r="X1530" s="304" t="s">
        <v>213</v>
      </c>
      <c r="Y1530" s="366">
        <f t="shared" si="433"/>
        <v>274.5</v>
      </c>
      <c r="Z1530" s="304">
        <v>0.3</v>
      </c>
      <c r="AA1530" s="304"/>
      <c r="AB1530" s="304">
        <v>-999</v>
      </c>
      <c r="AC1530" s="304">
        <v>-999</v>
      </c>
      <c r="AD1530" s="366">
        <v>-999</v>
      </c>
      <c r="AE1530" s="304">
        <v>-999</v>
      </c>
      <c r="AF1530" s="304">
        <v>-999</v>
      </c>
      <c r="AG1530" s="304"/>
      <c r="AH1530" s="304">
        <v>1.1719800000000001E-2</v>
      </c>
      <c r="AI1530" s="312"/>
      <c r="AJ1530" s="332">
        <v>313</v>
      </c>
      <c r="AK1530" s="304">
        <f t="shared" si="432"/>
        <v>270</v>
      </c>
      <c r="AL1530" s="363">
        <v>0.43</v>
      </c>
      <c r="AM1530" s="389">
        <f t="shared" si="436"/>
        <v>387</v>
      </c>
      <c r="AN1530" s="363">
        <v>0.25</v>
      </c>
      <c r="AO1530" s="304"/>
      <c r="AP1530" s="312" t="s">
        <v>1600</v>
      </c>
      <c r="AQ1530" s="312"/>
      <c r="AR1530" s="312">
        <v>387</v>
      </c>
      <c r="AS1530" s="312">
        <v>370.78899999999999</v>
      </c>
      <c r="AT1530" s="312"/>
      <c r="AU1530" s="329">
        <f>VLOOKUP(C1530,[1]world!$A$2:$B$3555,2,FALSE)</f>
        <v>8</v>
      </c>
      <c r="AV1530" s="329">
        <v>374</v>
      </c>
      <c r="AW1530" s="304">
        <v>0.37</v>
      </c>
      <c r="AX1530" s="304">
        <v>1400</v>
      </c>
      <c r="AY1530" s="304">
        <v>-999</v>
      </c>
      <c r="AZ1530" s="304">
        <v>3700</v>
      </c>
      <c r="BA1530" s="304">
        <v>520</v>
      </c>
      <c r="BB1530" s="304">
        <v>-999</v>
      </c>
      <c r="BC1530" s="304">
        <v>5020</v>
      </c>
      <c r="BD1530" s="304">
        <v>-999</v>
      </c>
      <c r="BE1530" s="304">
        <v>-999</v>
      </c>
      <c r="BF1530" s="304">
        <v>-999</v>
      </c>
      <c r="BG1530" s="304">
        <v>-999</v>
      </c>
      <c r="BH1530" s="304">
        <v>-999</v>
      </c>
      <c r="BI1530" s="304">
        <v>-999</v>
      </c>
      <c r="BJ1530" s="304">
        <v>3</v>
      </c>
      <c r="BK1530" s="304" t="s">
        <v>4954</v>
      </c>
      <c r="BL1530" s="304">
        <v>3</v>
      </c>
    </row>
    <row r="1531" spans="1:64" ht="15" hidden="1" customHeight="1" x14ac:dyDescent="0.2">
      <c r="A1531" s="304" t="s">
        <v>4922</v>
      </c>
      <c r="B1531" s="304" t="s">
        <v>5965</v>
      </c>
      <c r="C1531" s="304">
        <v>1663</v>
      </c>
      <c r="D1531" s="349" t="s">
        <v>2449</v>
      </c>
      <c r="E1531" s="309">
        <v>24800</v>
      </c>
      <c r="F1531" s="309"/>
      <c r="G1531" s="324">
        <v>34.273000000000003</v>
      </c>
      <c r="H1531" s="324">
        <v>-118.464</v>
      </c>
      <c r="I1531" s="324" t="s">
        <v>214</v>
      </c>
      <c r="J1531" s="368">
        <f t="shared" si="446"/>
        <v>335.03452795060809</v>
      </c>
      <c r="K1531" s="331">
        <f t="shared" si="447"/>
        <v>0.33046028505707004</v>
      </c>
      <c r="L1531" s="304" t="str">
        <f t="shared" si="431"/>
        <v>D</v>
      </c>
      <c r="M1531" s="388" t="s">
        <v>6092</v>
      </c>
      <c r="N1531" s="304"/>
      <c r="O1531" s="356"/>
      <c r="P1531" s="356"/>
      <c r="Q1531" s="356"/>
      <c r="R1531" s="304"/>
      <c r="S1531" s="304"/>
      <c r="T1531" s="304"/>
      <c r="U1531" s="304"/>
      <c r="V1531" s="304"/>
      <c r="W1531" s="304" t="s">
        <v>225</v>
      </c>
      <c r="X1531" s="304" t="s">
        <v>213</v>
      </c>
      <c r="Y1531" s="366">
        <f t="shared" si="433"/>
        <v>274.5</v>
      </c>
      <c r="Z1531" s="304">
        <v>0.3</v>
      </c>
      <c r="AA1531" s="304"/>
      <c r="AB1531" s="304">
        <v>-999</v>
      </c>
      <c r="AC1531" s="304">
        <v>-999</v>
      </c>
      <c r="AD1531" s="366">
        <v>-999</v>
      </c>
      <c r="AE1531" s="304">
        <v>-999</v>
      </c>
      <c r="AF1531" s="304">
        <v>-999</v>
      </c>
      <c r="AG1531" s="304"/>
      <c r="AH1531" s="304">
        <v>1.6193099999999998E-2</v>
      </c>
      <c r="AI1531" s="385">
        <v>5.4192299999999999E-2</v>
      </c>
      <c r="AJ1531" s="332">
        <v>346</v>
      </c>
      <c r="AK1531" s="304">
        <f t="shared" si="432"/>
        <v>270</v>
      </c>
      <c r="AL1531" s="363">
        <v>0.43</v>
      </c>
      <c r="AM1531" s="389">
        <f t="shared" si="436"/>
        <v>353</v>
      </c>
      <c r="AN1531" s="363">
        <v>0.25</v>
      </c>
      <c r="AO1531" s="304"/>
      <c r="AP1531" s="312" t="s">
        <v>6113</v>
      </c>
      <c r="AQ1531" s="312"/>
      <c r="AR1531" s="312">
        <v>280</v>
      </c>
      <c r="AS1531" s="312">
        <v>271.44099999999997</v>
      </c>
      <c r="AT1531" s="312">
        <v>353</v>
      </c>
      <c r="AU1531" s="329">
        <f>VLOOKUP(C1531,[1]world!$A$2:$B$3555,2,FALSE)</f>
        <v>8</v>
      </c>
      <c r="AV1531" s="329">
        <v>374</v>
      </c>
      <c r="AW1531" s="304">
        <v>0.37</v>
      </c>
      <c r="AX1531" s="304">
        <v>760</v>
      </c>
      <c r="AY1531" s="304">
        <v>-999</v>
      </c>
      <c r="AZ1531" s="304">
        <v>4560</v>
      </c>
      <c r="BA1531" s="304">
        <v>360</v>
      </c>
      <c r="BB1531" s="304">
        <v>-999</v>
      </c>
      <c r="BC1531" s="304">
        <v>4720</v>
      </c>
      <c r="BD1531" s="304">
        <v>-999</v>
      </c>
      <c r="BE1531" s="304">
        <v>-999</v>
      </c>
      <c r="BF1531" s="304">
        <v>-999</v>
      </c>
      <c r="BG1531" s="304">
        <v>-999</v>
      </c>
      <c r="BH1531" s="304">
        <v>-999</v>
      </c>
      <c r="BI1531" s="304">
        <v>-999</v>
      </c>
      <c r="BJ1531" s="304">
        <v>3</v>
      </c>
      <c r="BK1531" s="304" t="s">
        <v>4954</v>
      </c>
      <c r="BL1531" s="304">
        <v>3</v>
      </c>
    </row>
    <row r="1532" spans="1:64" ht="15" hidden="1" customHeight="1" x14ac:dyDescent="0.2">
      <c r="A1532" s="304" t="s">
        <v>4917</v>
      </c>
      <c r="B1532" s="304" t="s">
        <v>5965</v>
      </c>
      <c r="C1532" s="304">
        <v>1664</v>
      </c>
      <c r="D1532" s="349" t="s">
        <v>1837</v>
      </c>
      <c r="E1532" s="309">
        <v>13877</v>
      </c>
      <c r="F1532" s="309"/>
      <c r="G1532" s="324">
        <v>33.604999999999997</v>
      </c>
      <c r="H1532" s="324">
        <v>-117.89</v>
      </c>
      <c r="I1532" s="324" t="s">
        <v>205</v>
      </c>
      <c r="J1532" s="368">
        <f t="shared" si="446"/>
        <v>359.28603189658338</v>
      </c>
      <c r="K1532" s="331">
        <f t="shared" si="447"/>
        <v>0.33046028505707004</v>
      </c>
      <c r="L1532" s="304" t="str">
        <f t="shared" si="431"/>
        <v>D</v>
      </c>
      <c r="M1532" s="388" t="s">
        <v>6092</v>
      </c>
      <c r="N1532" s="304"/>
      <c r="O1532" s="310"/>
      <c r="P1532" s="356"/>
      <c r="Q1532" s="356"/>
      <c r="R1532" s="304"/>
      <c r="S1532" s="304"/>
      <c r="T1532" s="304"/>
      <c r="U1532" s="304"/>
      <c r="V1532" s="304"/>
      <c r="W1532" s="304" t="s">
        <v>1405</v>
      </c>
      <c r="X1532" s="304" t="s">
        <v>205</v>
      </c>
      <c r="Y1532" s="366">
        <f t="shared" si="433"/>
        <v>424.8</v>
      </c>
      <c r="Z1532" s="304">
        <v>0.3</v>
      </c>
      <c r="AA1532" s="304"/>
      <c r="AB1532" s="304">
        <v>-999</v>
      </c>
      <c r="AC1532" s="304">
        <v>-999</v>
      </c>
      <c r="AD1532" s="366">
        <v>-999</v>
      </c>
      <c r="AE1532" s="304">
        <v>-999</v>
      </c>
      <c r="AF1532" s="304">
        <v>-999</v>
      </c>
      <c r="AG1532" s="304"/>
      <c r="AH1532" s="304">
        <v>1.7857700000000001E-2</v>
      </c>
      <c r="AI1532" s="385">
        <v>1.66637E-2</v>
      </c>
      <c r="AJ1532" s="332">
        <v>359</v>
      </c>
      <c r="AK1532" s="304">
        <f t="shared" si="432"/>
        <v>270</v>
      </c>
      <c r="AL1532" s="363">
        <v>0.43</v>
      </c>
      <c r="AM1532" s="389">
        <f t="shared" si="436"/>
        <v>306</v>
      </c>
      <c r="AN1532" s="363">
        <v>0.25</v>
      </c>
      <c r="AO1532" s="304"/>
      <c r="AP1532" s="312" t="s">
        <v>4987</v>
      </c>
      <c r="AQ1532" s="312"/>
      <c r="AR1532" s="312">
        <v>236</v>
      </c>
      <c r="AS1532" s="312">
        <v>229.78700000000001</v>
      </c>
      <c r="AT1532" s="312">
        <v>306</v>
      </c>
      <c r="AU1532" s="329">
        <f>VLOOKUP(C1532,[1]world!$A$2:$B$3555,2,FALSE)</f>
        <v>7</v>
      </c>
      <c r="AV1532" s="329">
        <v>388</v>
      </c>
      <c r="AW1532" s="304">
        <v>0.37</v>
      </c>
      <c r="AX1532" s="304">
        <v>980</v>
      </c>
      <c r="AY1532" s="304">
        <v>-999</v>
      </c>
      <c r="AZ1532" s="304">
        <v>3580</v>
      </c>
      <c r="BA1532" s="304">
        <v>320</v>
      </c>
      <c r="BB1532" s="304">
        <v>-999</v>
      </c>
      <c r="BC1532" s="304">
        <v>2420</v>
      </c>
      <c r="BD1532" s="304">
        <v>-999</v>
      </c>
      <c r="BE1532" s="304">
        <v>-999</v>
      </c>
      <c r="BF1532" s="304">
        <v>-999</v>
      </c>
      <c r="BG1532" s="304">
        <v>-999</v>
      </c>
      <c r="BH1532" s="304">
        <v>-999</v>
      </c>
      <c r="BI1532" s="304">
        <v>-999</v>
      </c>
      <c r="BJ1532" s="304">
        <v>3</v>
      </c>
      <c r="BK1532" s="304" t="s">
        <v>4954</v>
      </c>
      <c r="BL1532" s="304">
        <v>3</v>
      </c>
    </row>
    <row r="1533" spans="1:64" ht="15" hidden="1" customHeight="1" x14ac:dyDescent="0.2">
      <c r="A1533" s="304" t="s">
        <v>4917</v>
      </c>
      <c r="B1533" s="304" t="s">
        <v>5965</v>
      </c>
      <c r="C1533" s="304">
        <v>1665</v>
      </c>
      <c r="D1533" s="349" t="s">
        <v>1608</v>
      </c>
      <c r="E1533" s="304">
        <v>3746</v>
      </c>
      <c r="F1533" s="304"/>
      <c r="G1533" s="324">
        <v>32.753999999999998</v>
      </c>
      <c r="H1533" s="324">
        <v>-117.164</v>
      </c>
      <c r="I1533" s="324" t="s">
        <v>214</v>
      </c>
      <c r="J1533" s="368">
        <f t="shared" si="446"/>
        <v>425.20798096817487</v>
      </c>
      <c r="K1533" s="331">
        <f t="shared" si="447"/>
        <v>0.35497042130295869</v>
      </c>
      <c r="L1533" s="304" t="str">
        <f t="shared" si="431"/>
        <v>C</v>
      </c>
      <c r="M1533" s="388" t="s">
        <v>6092</v>
      </c>
      <c r="N1533" s="304"/>
      <c r="O1533" s="304"/>
      <c r="P1533" s="356"/>
      <c r="Q1533" s="356"/>
      <c r="R1533" s="304"/>
      <c r="S1533" s="356"/>
      <c r="T1533" s="304"/>
      <c r="U1533" s="356"/>
      <c r="V1533" s="304"/>
      <c r="W1533" s="310" t="s">
        <v>1609</v>
      </c>
      <c r="X1533" s="304" t="s">
        <v>232</v>
      </c>
      <c r="Y1533" s="366">
        <f t="shared" si="433"/>
        <v>506.6</v>
      </c>
      <c r="Z1533" s="304">
        <v>0.4</v>
      </c>
      <c r="AA1533" s="304"/>
      <c r="AB1533" s="304">
        <v>-999</v>
      </c>
      <c r="AC1533" s="304">
        <v>-999</v>
      </c>
      <c r="AD1533" s="366">
        <v>-999</v>
      </c>
      <c r="AE1533" s="304">
        <v>-999</v>
      </c>
      <c r="AF1533" s="304">
        <v>-999</v>
      </c>
      <c r="AG1533" s="304"/>
      <c r="AH1533" s="304">
        <v>3.5487200000000003E-2</v>
      </c>
      <c r="AI1533" s="312"/>
      <c r="AJ1533" s="332">
        <v>431</v>
      </c>
      <c r="AK1533" s="304">
        <f t="shared" si="432"/>
        <v>425</v>
      </c>
      <c r="AL1533" s="363">
        <v>0.43</v>
      </c>
      <c r="AM1533" s="389">
        <f t="shared" si="436"/>
        <v>387</v>
      </c>
      <c r="AN1533" s="363">
        <v>0.25</v>
      </c>
      <c r="AO1533" s="304"/>
      <c r="AP1533" s="312" t="s">
        <v>1600</v>
      </c>
      <c r="AQ1533" s="312"/>
      <c r="AR1533" s="312">
        <v>387</v>
      </c>
      <c r="AS1533" s="304"/>
      <c r="AT1533" s="312"/>
      <c r="AU1533" s="329">
        <f>VLOOKUP(C1533,[1]world!$A$2:$B$3555,2,FALSE)</f>
        <v>5</v>
      </c>
      <c r="AV1533" s="329">
        <v>402</v>
      </c>
      <c r="AW1533" s="304">
        <v>0.37</v>
      </c>
      <c r="AX1533" s="304">
        <v>60</v>
      </c>
      <c r="AY1533" s="304">
        <v>-999</v>
      </c>
      <c r="AZ1533" s="304">
        <v>240</v>
      </c>
      <c r="BA1533" s="304">
        <v>-999</v>
      </c>
      <c r="BB1533" s="304">
        <v>-999</v>
      </c>
      <c r="BC1533" s="304">
        <v>-999</v>
      </c>
      <c r="BD1533" s="304">
        <v>-999</v>
      </c>
      <c r="BE1533" s="304">
        <v>-999</v>
      </c>
      <c r="BF1533" s="304">
        <v>-999</v>
      </c>
      <c r="BG1533" s="304">
        <v>-999</v>
      </c>
      <c r="BH1533" s="304">
        <v>-999</v>
      </c>
      <c r="BI1533" s="304">
        <v>-999</v>
      </c>
      <c r="BJ1533" s="304">
        <v>4</v>
      </c>
      <c r="BK1533" s="304" t="s">
        <v>4954</v>
      </c>
      <c r="BL1533" s="304">
        <v>4</v>
      </c>
    </row>
    <row r="1534" spans="1:64" ht="15" hidden="1" customHeight="1" x14ac:dyDescent="0.2">
      <c r="A1534" s="304" t="s">
        <v>4901</v>
      </c>
      <c r="B1534" s="304" t="s">
        <v>5984</v>
      </c>
      <c r="C1534" s="304">
        <v>1666</v>
      </c>
      <c r="D1534" s="349" t="s">
        <v>4651</v>
      </c>
      <c r="E1534" s="304">
        <v>-999</v>
      </c>
      <c r="F1534" s="304"/>
      <c r="G1534" s="324">
        <v>61.234999999999999</v>
      </c>
      <c r="H1534" s="324">
        <v>-149.869</v>
      </c>
      <c r="I1534" s="324" t="s">
        <v>212</v>
      </c>
      <c r="J1534" s="368">
        <v>425</v>
      </c>
      <c r="K1534" s="331">
        <f>IF(L1534="B",0.5,IF(L1534="C",0.4,IF(L1534="D",0.35,"NA")))</f>
        <v>0.4</v>
      </c>
      <c r="L1534" s="304" t="str">
        <f t="shared" si="431"/>
        <v>C</v>
      </c>
      <c r="M1534" s="388">
        <v>5</v>
      </c>
      <c r="N1534" s="304"/>
      <c r="O1534" s="356"/>
      <c r="P1534" s="356"/>
      <c r="Q1534" s="356"/>
      <c r="R1534" s="304"/>
      <c r="S1534" s="356"/>
      <c r="T1534" s="304"/>
      <c r="U1534" s="356"/>
      <c r="V1534" s="304"/>
      <c r="W1534" s="308" t="s">
        <v>624</v>
      </c>
      <c r="X1534" s="304">
        <v>-999</v>
      </c>
      <c r="Y1534" s="366" t="str">
        <f t="shared" si="433"/>
        <v>-</v>
      </c>
      <c r="Z1534" s="304"/>
      <c r="AA1534" s="304"/>
      <c r="AB1534" s="304">
        <v>-999</v>
      </c>
      <c r="AC1534" s="304">
        <v>-999</v>
      </c>
      <c r="AD1534" s="366">
        <v>-999</v>
      </c>
      <c r="AE1534" s="304">
        <v>-999</v>
      </c>
      <c r="AF1534" s="304">
        <v>-999</v>
      </c>
      <c r="AG1534" s="304"/>
      <c r="AH1534" s="304">
        <v>1.85997E-2</v>
      </c>
      <c r="AI1534" s="312"/>
      <c r="AJ1534" s="332">
        <v>632</v>
      </c>
      <c r="AK1534" s="304">
        <f t="shared" si="432"/>
        <v>690</v>
      </c>
      <c r="AL1534" s="304"/>
      <c r="AM1534" s="389" t="str">
        <f t="shared" si="436"/>
        <v/>
      </c>
      <c r="AN1534" s="304"/>
      <c r="AO1534" s="304"/>
      <c r="AP1534" s="312"/>
      <c r="AQ1534" s="312"/>
      <c r="AR1534" s="312"/>
      <c r="AS1534" s="304"/>
      <c r="AT1534" s="312"/>
      <c r="AU1534" s="329">
        <f>VLOOKUP(C1534,[1]world!$A$2:$B$3555,2,FALSE)</f>
        <v>17</v>
      </c>
      <c r="AV1534" s="329"/>
      <c r="AW1534" s="304"/>
      <c r="AX1534" s="304">
        <v>-999</v>
      </c>
      <c r="AY1534" s="304">
        <v>-999</v>
      </c>
      <c r="AZ1534" s="304">
        <v>-999</v>
      </c>
      <c r="BA1534" s="304">
        <v>-999</v>
      </c>
      <c r="BB1534" s="304">
        <v>-999</v>
      </c>
      <c r="BC1534" s="304">
        <v>-999</v>
      </c>
      <c r="BD1534" s="304">
        <v>-999</v>
      </c>
      <c r="BE1534" s="304">
        <v>-999</v>
      </c>
      <c r="BF1534" s="304">
        <v>-999</v>
      </c>
      <c r="BG1534" s="304">
        <v>-999</v>
      </c>
      <c r="BH1534" s="304">
        <v>-999</v>
      </c>
      <c r="BI1534" s="304">
        <v>-999</v>
      </c>
      <c r="BJ1534" s="304" t="s">
        <v>4954</v>
      </c>
      <c r="BK1534" s="304" t="s">
        <v>4954</v>
      </c>
      <c r="BL1534" s="304" t="s">
        <v>4954</v>
      </c>
    </row>
    <row r="1535" spans="1:64" ht="15" hidden="1" customHeight="1" x14ac:dyDescent="0.2">
      <c r="A1535" s="304" t="s">
        <v>4922</v>
      </c>
      <c r="B1535" s="304" t="s">
        <v>5965</v>
      </c>
      <c r="C1535" s="304">
        <v>1667</v>
      </c>
      <c r="D1535" s="349" t="s">
        <v>2388</v>
      </c>
      <c r="E1535" s="309">
        <v>24803</v>
      </c>
      <c r="F1535" s="309"/>
      <c r="G1535" s="324">
        <v>34.185000000000002</v>
      </c>
      <c r="H1535" s="324">
        <v>-118.623</v>
      </c>
      <c r="I1535" s="324" t="s">
        <v>214</v>
      </c>
      <c r="J1535" s="368">
        <f>EXP(0.35*LN(AM1535)+0.24*LN(Y1535)+0.2*LN(AJ1535)+0.21*LN(AV1535))</f>
        <v>310.15413144131054</v>
      </c>
      <c r="K1535" s="331">
        <f>SQRT(0.35*AN1535^2+0.24*Z1535^2+0.2*AL1535^2+0.21*AW1535^2)</f>
        <v>0.33046028505707004</v>
      </c>
      <c r="L1535" s="304" t="str">
        <f t="shared" si="431"/>
        <v>D</v>
      </c>
      <c r="M1535" s="388" t="s">
        <v>6092</v>
      </c>
      <c r="N1535" s="304"/>
      <c r="O1535" s="356"/>
      <c r="P1535" s="356"/>
      <c r="Q1535" s="356"/>
      <c r="R1535" s="304"/>
      <c r="S1535" s="304"/>
      <c r="T1535" s="304"/>
      <c r="U1535" s="304"/>
      <c r="V1535" s="304"/>
      <c r="W1535" s="304" t="s">
        <v>225</v>
      </c>
      <c r="X1535" s="304" t="s">
        <v>213</v>
      </c>
      <c r="Y1535" s="366">
        <f t="shared" si="433"/>
        <v>274.5</v>
      </c>
      <c r="Z1535" s="304">
        <v>0.3</v>
      </c>
      <c r="AA1535" s="304"/>
      <c r="AB1535" s="304">
        <v>-999</v>
      </c>
      <c r="AC1535" s="304">
        <v>-999</v>
      </c>
      <c r="AD1535" s="366">
        <v>-999</v>
      </c>
      <c r="AE1535" s="304">
        <v>-999</v>
      </c>
      <c r="AF1535" s="304">
        <v>-999</v>
      </c>
      <c r="AG1535" s="304"/>
      <c r="AH1535" s="304">
        <v>6.7650200000000001E-3</v>
      </c>
      <c r="AI1535" s="385">
        <v>2.3091300000000002E-2</v>
      </c>
      <c r="AJ1535" s="332">
        <v>270</v>
      </c>
      <c r="AK1535" s="304">
        <f t="shared" si="432"/>
        <v>270</v>
      </c>
      <c r="AL1535" s="363">
        <v>0.43</v>
      </c>
      <c r="AM1535" s="389">
        <f t="shared" si="436"/>
        <v>353</v>
      </c>
      <c r="AN1535" s="363">
        <v>0.25</v>
      </c>
      <c r="AO1535" s="304"/>
      <c r="AP1535" s="312" t="s">
        <v>6113</v>
      </c>
      <c r="AQ1535" s="312"/>
      <c r="AR1535" s="312">
        <v>280</v>
      </c>
      <c r="AS1535" s="312">
        <v>271.44099999999997</v>
      </c>
      <c r="AT1535" s="312">
        <v>353</v>
      </c>
      <c r="AU1535" s="329">
        <f>VLOOKUP(C1535,[1]world!$A$2:$B$3555,2,FALSE)</f>
        <v>11</v>
      </c>
      <c r="AV1535" s="329">
        <v>328</v>
      </c>
      <c r="AW1535" s="304">
        <v>0.37</v>
      </c>
      <c r="AX1535" s="304">
        <v>1020</v>
      </c>
      <c r="AY1535" s="304">
        <v>-999</v>
      </c>
      <c r="AZ1535" s="304">
        <v>4320</v>
      </c>
      <c r="BA1535" s="304">
        <v>320</v>
      </c>
      <c r="BB1535" s="304">
        <v>-999</v>
      </c>
      <c r="BC1535" s="304">
        <v>2840</v>
      </c>
      <c r="BD1535" s="304">
        <v>-999</v>
      </c>
      <c r="BE1535" s="304">
        <v>-999</v>
      </c>
      <c r="BF1535" s="304">
        <v>-999</v>
      </c>
      <c r="BG1535" s="304">
        <v>-999</v>
      </c>
      <c r="BH1535" s="304">
        <v>-999</v>
      </c>
      <c r="BI1535" s="304">
        <v>-999</v>
      </c>
      <c r="BJ1535" s="304">
        <v>3</v>
      </c>
      <c r="BK1535" s="304" t="s">
        <v>4954</v>
      </c>
      <c r="BL1535" s="304">
        <v>3</v>
      </c>
    </row>
    <row r="1536" spans="1:64" ht="15" hidden="1" customHeight="1" x14ac:dyDescent="0.2">
      <c r="A1536" s="304" t="s">
        <v>4901</v>
      </c>
      <c r="B1536" s="304" t="s">
        <v>5984</v>
      </c>
      <c r="C1536" s="304">
        <v>1668</v>
      </c>
      <c r="D1536" s="349" t="s">
        <v>4609</v>
      </c>
      <c r="E1536" s="304">
        <v>-999</v>
      </c>
      <c r="F1536" s="304"/>
      <c r="G1536" s="324">
        <v>61.126339999999999</v>
      </c>
      <c r="H1536" s="324">
        <v>-146.35665</v>
      </c>
      <c r="I1536" s="324" t="s">
        <v>212</v>
      </c>
      <c r="J1536" s="368">
        <v>330</v>
      </c>
      <c r="K1536" s="331">
        <f t="shared" ref="K1536:K1537" si="448">IF(L1536="B",0.5,IF(L1536="C",0.4,IF(L1536="D",0.35,"NA")))</f>
        <v>0.35</v>
      </c>
      <c r="L1536" s="304" t="str">
        <f t="shared" si="431"/>
        <v>D</v>
      </c>
      <c r="M1536" s="388">
        <v>5</v>
      </c>
      <c r="N1536" s="304"/>
      <c r="O1536" s="356"/>
      <c r="P1536" s="356"/>
      <c r="Q1536" s="356"/>
      <c r="R1536" s="304"/>
      <c r="S1536" s="356"/>
      <c r="T1536" s="304"/>
      <c r="U1536" s="356"/>
      <c r="V1536" s="304"/>
      <c r="W1536" s="308" t="s">
        <v>624</v>
      </c>
      <c r="X1536" s="304">
        <v>-999</v>
      </c>
      <c r="Y1536" s="366" t="str">
        <f t="shared" si="433"/>
        <v>-</v>
      </c>
      <c r="Z1536" s="304"/>
      <c r="AA1536" s="304"/>
      <c r="AB1536" s="304">
        <v>-999</v>
      </c>
      <c r="AC1536" s="304">
        <v>-999</v>
      </c>
      <c r="AD1536" s="366">
        <v>-999</v>
      </c>
      <c r="AE1536" s="304">
        <v>-999</v>
      </c>
      <c r="AF1536" s="304">
        <v>-999</v>
      </c>
      <c r="AG1536" s="304"/>
      <c r="AH1536" s="304">
        <v>1.24469E-2</v>
      </c>
      <c r="AI1536" s="312"/>
      <c r="AJ1536" s="332">
        <v>478</v>
      </c>
      <c r="AK1536" s="304">
        <f t="shared" si="432"/>
        <v>425</v>
      </c>
      <c r="AL1536" s="304"/>
      <c r="AM1536" s="389" t="str">
        <f t="shared" si="436"/>
        <v/>
      </c>
      <c r="AN1536" s="304"/>
      <c r="AO1536" s="304"/>
      <c r="AP1536" s="312"/>
      <c r="AQ1536" s="312"/>
      <c r="AR1536" s="312"/>
      <c r="AS1536" s="304"/>
      <c r="AT1536" s="312"/>
      <c r="AU1536" s="329">
        <f>VLOOKUP(C1536,[1]world!$A$2:$B$3555,2,FALSE)</f>
        <v>17</v>
      </c>
      <c r="AV1536" s="329"/>
      <c r="AW1536" s="304"/>
      <c r="AX1536" s="304">
        <v>-999</v>
      </c>
      <c r="AY1536" s="304">
        <v>-999</v>
      </c>
      <c r="AZ1536" s="304">
        <v>-999</v>
      </c>
      <c r="BA1536" s="304">
        <v>-999</v>
      </c>
      <c r="BB1536" s="304">
        <v>-999</v>
      </c>
      <c r="BC1536" s="304">
        <v>-999</v>
      </c>
      <c r="BD1536" s="304">
        <v>-999</v>
      </c>
      <c r="BE1536" s="304">
        <v>-999</v>
      </c>
      <c r="BF1536" s="304">
        <v>-999</v>
      </c>
      <c r="BG1536" s="304">
        <v>-999</v>
      </c>
      <c r="BH1536" s="304">
        <v>-999</v>
      </c>
      <c r="BI1536" s="304">
        <v>-999</v>
      </c>
      <c r="BJ1536" s="304" t="s">
        <v>4954</v>
      </c>
      <c r="BK1536" s="304" t="s">
        <v>4954</v>
      </c>
      <c r="BL1536" s="304" t="s">
        <v>4954</v>
      </c>
    </row>
    <row r="1537" spans="1:64" ht="15" hidden="1" customHeight="1" x14ac:dyDescent="0.2">
      <c r="A1537" s="304" t="s">
        <v>4901</v>
      </c>
      <c r="B1537" s="304" t="s">
        <v>5984</v>
      </c>
      <c r="C1537" s="304">
        <v>1669</v>
      </c>
      <c r="D1537" s="349" t="s">
        <v>4677</v>
      </c>
      <c r="E1537" s="304">
        <v>-999</v>
      </c>
      <c r="F1537" s="304"/>
      <c r="G1537" s="324">
        <v>64.859369999999998</v>
      </c>
      <c r="H1537" s="324">
        <v>-147.84854000000001</v>
      </c>
      <c r="I1537" s="324" t="s">
        <v>214</v>
      </c>
      <c r="J1537" s="368">
        <v>428.08</v>
      </c>
      <c r="K1537" s="331">
        <f t="shared" si="448"/>
        <v>0.4</v>
      </c>
      <c r="L1537" s="304" t="str">
        <f t="shared" si="431"/>
        <v>C</v>
      </c>
      <c r="M1537" s="388">
        <v>5</v>
      </c>
      <c r="N1537" s="304"/>
      <c r="O1537" s="356"/>
      <c r="P1537" s="356"/>
      <c r="Q1537" s="356"/>
      <c r="R1537" s="304"/>
      <c r="S1537" s="356"/>
      <c r="T1537" s="304"/>
      <c r="U1537" s="356"/>
      <c r="V1537" s="304"/>
      <c r="W1537" s="308" t="s">
        <v>204</v>
      </c>
      <c r="X1537" s="304" t="s">
        <v>205</v>
      </c>
      <c r="Y1537" s="366">
        <f t="shared" si="433"/>
        <v>424.8</v>
      </c>
      <c r="Z1537" s="304"/>
      <c r="AA1537" s="304"/>
      <c r="AB1537" s="304">
        <v>-999</v>
      </c>
      <c r="AC1537" s="304">
        <v>-999</v>
      </c>
      <c r="AD1537" s="366">
        <v>-999</v>
      </c>
      <c r="AE1537" s="304">
        <v>-999</v>
      </c>
      <c r="AF1537" s="304">
        <v>-999</v>
      </c>
      <c r="AG1537" s="304"/>
      <c r="AH1537" s="304">
        <v>1.5630700000000001E-2</v>
      </c>
      <c r="AI1537" s="312"/>
      <c r="AJ1537" s="332">
        <v>342</v>
      </c>
      <c r="AK1537" s="304">
        <f t="shared" si="432"/>
        <v>270</v>
      </c>
      <c r="AL1537" s="304"/>
      <c r="AM1537" s="389" t="str">
        <f t="shared" si="436"/>
        <v/>
      </c>
      <c r="AN1537" s="304"/>
      <c r="AO1537" s="304"/>
      <c r="AP1537" s="312"/>
      <c r="AQ1537" s="312"/>
      <c r="AR1537" s="312"/>
      <c r="AS1537" s="304"/>
      <c r="AT1537" s="312"/>
      <c r="AU1537" s="329">
        <f>VLOOKUP(C1537,[1]world!$A$2:$B$3555,2,FALSE)</f>
        <v>17</v>
      </c>
      <c r="AV1537" s="329"/>
      <c r="AW1537" s="304"/>
      <c r="AX1537" s="304">
        <v>-999</v>
      </c>
      <c r="AY1537" s="304">
        <v>-999</v>
      </c>
      <c r="AZ1537" s="304">
        <v>-999</v>
      </c>
      <c r="BA1537" s="304">
        <v>-999</v>
      </c>
      <c r="BB1537" s="304">
        <v>-999</v>
      </c>
      <c r="BC1537" s="304">
        <v>-999</v>
      </c>
      <c r="BD1537" s="304">
        <v>-999</v>
      </c>
      <c r="BE1537" s="304">
        <v>-999</v>
      </c>
      <c r="BF1537" s="304">
        <v>-999</v>
      </c>
      <c r="BG1537" s="304">
        <v>-999</v>
      </c>
      <c r="BH1537" s="304">
        <v>-999</v>
      </c>
      <c r="BI1537" s="304">
        <v>-999</v>
      </c>
      <c r="BJ1537" s="304" t="s">
        <v>4954</v>
      </c>
      <c r="BK1537" s="304" t="s">
        <v>4954</v>
      </c>
      <c r="BL1537" s="304" t="s">
        <v>4954</v>
      </c>
    </row>
    <row r="1538" spans="1:64" ht="15" hidden="1" customHeight="1" x14ac:dyDescent="0.2">
      <c r="A1538" s="304" t="s">
        <v>6177</v>
      </c>
      <c r="B1538" s="304" t="s">
        <v>1612</v>
      </c>
      <c r="C1538" s="304">
        <v>1670</v>
      </c>
      <c r="D1538" s="349" t="s">
        <v>2840</v>
      </c>
      <c r="E1538" s="304" t="s">
        <v>2840</v>
      </c>
      <c r="F1538" s="304"/>
      <c r="G1538" s="324">
        <v>35.030500000000004</v>
      </c>
      <c r="H1538" s="324">
        <v>132.90440000000001</v>
      </c>
      <c r="I1538" s="324" t="s">
        <v>212</v>
      </c>
      <c r="J1538" s="368">
        <f t="shared" ref="J1538:J1552" si="449">U1538</f>
        <v>361.59943185086541</v>
      </c>
      <c r="K1538" s="331">
        <v>0.2</v>
      </c>
      <c r="L1538" s="304" t="str">
        <f t="shared" si="431"/>
        <v>C</v>
      </c>
      <c r="M1538" s="388">
        <v>1</v>
      </c>
      <c r="N1538" s="304">
        <v>219.7</v>
      </c>
      <c r="O1538" s="304">
        <v>10</v>
      </c>
      <c r="P1538" s="331"/>
      <c r="Q1538" s="309"/>
      <c r="R1538" s="304"/>
      <c r="S1538" s="356">
        <v>283.31756110265286</v>
      </c>
      <c r="T1538" s="356">
        <v>361.59943185086541</v>
      </c>
      <c r="U1538" s="356">
        <f t="shared" ref="U1538:U1552" si="450">IF(O1538&lt;=10,T1538,IF(O1538&gt;=20,S1538,((O1538-10)*(S1538-T1538)/10+T1538)))</f>
        <v>361.59943185086541</v>
      </c>
      <c r="V1538" s="356"/>
      <c r="W1538" s="310" t="s">
        <v>890</v>
      </c>
      <c r="X1538" s="304" t="s">
        <v>205</v>
      </c>
      <c r="Y1538" s="366">
        <f t="shared" si="433"/>
        <v>424.8</v>
      </c>
      <c r="Z1538" s="304"/>
      <c r="AA1538" s="304"/>
      <c r="AB1538" s="304">
        <v>-999</v>
      </c>
      <c r="AC1538" s="304">
        <v>-999</v>
      </c>
      <c r="AD1538" s="366">
        <v>-999</v>
      </c>
      <c r="AE1538" s="304">
        <v>-999</v>
      </c>
      <c r="AF1538" s="304">
        <v>-999</v>
      </c>
      <c r="AG1538" s="304"/>
      <c r="AH1538" s="304">
        <v>3.3829699999999997E-2</v>
      </c>
      <c r="AI1538" s="312"/>
      <c r="AJ1538" s="332">
        <v>760</v>
      </c>
      <c r="AK1538" s="304">
        <f t="shared" si="432"/>
        <v>760</v>
      </c>
      <c r="AL1538" s="304">
        <f t="shared" ref="AL1538:AL1569" si="451">IF(AH1538&lt;=0.0022,0.2,0.43)</f>
        <v>0.43</v>
      </c>
      <c r="AM1538" s="389" t="str">
        <f t="shared" si="436"/>
        <v/>
      </c>
      <c r="AN1538" s="304"/>
      <c r="AO1538" s="304">
        <v>0.45</v>
      </c>
      <c r="AP1538" s="312"/>
      <c r="AQ1538" s="312" t="s">
        <v>2841</v>
      </c>
      <c r="AR1538" s="312"/>
      <c r="AS1538" s="304"/>
      <c r="AT1538" s="312"/>
      <c r="AU1538" s="329">
        <f>VLOOKUP(C1538,[1]world!$A$2:$B$3555,2,FALSE)</f>
        <v>7</v>
      </c>
      <c r="AV1538" s="329">
        <v>388</v>
      </c>
      <c r="AW1538" s="304">
        <v>0.37</v>
      </c>
      <c r="AX1538" s="304">
        <v>20</v>
      </c>
      <c r="AY1538" s="304">
        <v>-999</v>
      </c>
      <c r="AZ1538" s="304">
        <v>40</v>
      </c>
      <c r="BA1538" s="304">
        <v>20</v>
      </c>
      <c r="BB1538" s="304">
        <v>-999</v>
      </c>
      <c r="BC1538" s="304">
        <v>40</v>
      </c>
      <c r="BD1538" s="304">
        <v>20</v>
      </c>
      <c r="BE1538" s="304">
        <v>20</v>
      </c>
      <c r="BF1538" s="304">
        <v>-999</v>
      </c>
      <c r="BG1538" s="304">
        <v>-999</v>
      </c>
      <c r="BH1538" s="304">
        <v>40</v>
      </c>
      <c r="BI1538" s="304">
        <v>40</v>
      </c>
      <c r="BJ1538" s="304">
        <v>2</v>
      </c>
      <c r="BK1538" s="304" t="s">
        <v>4954</v>
      </c>
      <c r="BL1538" s="304">
        <v>2</v>
      </c>
    </row>
    <row r="1539" spans="1:64" ht="15" hidden="1" customHeight="1" x14ac:dyDescent="0.2">
      <c r="A1539" s="304" t="s">
        <v>6177</v>
      </c>
      <c r="B1539" s="304" t="s">
        <v>1612</v>
      </c>
      <c r="C1539" s="304">
        <v>1671</v>
      </c>
      <c r="D1539" s="349" t="s">
        <v>2773</v>
      </c>
      <c r="E1539" s="304" t="s">
        <v>2773</v>
      </c>
      <c r="F1539" s="304"/>
      <c r="G1539" s="324">
        <v>34.8919</v>
      </c>
      <c r="H1539" s="324">
        <v>133.27809999999999</v>
      </c>
      <c r="I1539" s="324" t="s">
        <v>212</v>
      </c>
      <c r="J1539" s="368">
        <f t="shared" si="449"/>
        <v>458.13876952525811</v>
      </c>
      <c r="K1539" s="331">
        <v>0.2</v>
      </c>
      <c r="L1539" s="304" t="str">
        <f t="shared" si="431"/>
        <v>C</v>
      </c>
      <c r="M1539" s="388">
        <v>1</v>
      </c>
      <c r="N1539" s="304">
        <v>284.5</v>
      </c>
      <c r="O1539" s="304">
        <v>10</v>
      </c>
      <c r="P1539" s="331"/>
      <c r="Q1539" s="309"/>
      <c r="R1539" s="304"/>
      <c r="S1539" s="356">
        <v>369.6608629713553</v>
      </c>
      <c r="T1539" s="356">
        <v>458.13876952525811</v>
      </c>
      <c r="U1539" s="356">
        <f t="shared" si="450"/>
        <v>458.13876952525811</v>
      </c>
      <c r="V1539" s="356"/>
      <c r="W1539" s="310" t="s">
        <v>900</v>
      </c>
      <c r="X1539" s="304" t="s">
        <v>232</v>
      </c>
      <c r="Y1539" s="366">
        <f t="shared" si="433"/>
        <v>506.6</v>
      </c>
      <c r="Z1539" s="304"/>
      <c r="AA1539" s="304"/>
      <c r="AB1539" s="304">
        <v>-999</v>
      </c>
      <c r="AC1539" s="304">
        <v>-999</v>
      </c>
      <c r="AD1539" s="366">
        <v>-999</v>
      </c>
      <c r="AE1539" s="304">
        <v>-999</v>
      </c>
      <c r="AF1539" s="304">
        <v>-999</v>
      </c>
      <c r="AG1539" s="304"/>
      <c r="AH1539" s="304">
        <v>4.6978600000000002E-2</v>
      </c>
      <c r="AI1539" s="312"/>
      <c r="AJ1539" s="332">
        <v>760</v>
      </c>
      <c r="AK1539" s="304">
        <f t="shared" si="432"/>
        <v>760</v>
      </c>
      <c r="AL1539" s="304">
        <f t="shared" si="451"/>
        <v>0.43</v>
      </c>
      <c r="AM1539" s="389" t="str">
        <f t="shared" si="436"/>
        <v/>
      </c>
      <c r="AN1539" s="304"/>
      <c r="AO1539" s="304">
        <v>0.45</v>
      </c>
      <c r="AP1539" s="312"/>
      <c r="AQ1539" s="312" t="s">
        <v>2774</v>
      </c>
      <c r="AR1539" s="312"/>
      <c r="AS1539" s="304"/>
      <c r="AT1539" s="312"/>
      <c r="AU1539" s="329">
        <f>VLOOKUP(C1539,[1]world!$A$2:$B$3555,2,FALSE)</f>
        <v>1</v>
      </c>
      <c r="AV1539" s="329">
        <v>519</v>
      </c>
      <c r="AW1539" s="304">
        <v>0.37</v>
      </c>
      <c r="AX1539" s="304">
        <v>20</v>
      </c>
      <c r="AY1539" s="304">
        <v>-999</v>
      </c>
      <c r="AZ1539" s="304">
        <v>60</v>
      </c>
      <c r="BA1539" s="304">
        <v>20</v>
      </c>
      <c r="BB1539" s="304">
        <v>-999</v>
      </c>
      <c r="BC1539" s="304">
        <v>60</v>
      </c>
      <c r="BD1539" s="304">
        <v>20</v>
      </c>
      <c r="BE1539" s="304">
        <v>20</v>
      </c>
      <c r="BF1539" s="304">
        <v>-999</v>
      </c>
      <c r="BG1539" s="304">
        <v>-999</v>
      </c>
      <c r="BH1539" s="304">
        <v>60</v>
      </c>
      <c r="BI1539" s="304">
        <v>60</v>
      </c>
      <c r="BJ1539" s="304">
        <v>2</v>
      </c>
      <c r="BK1539" s="304" t="s">
        <v>4954</v>
      </c>
      <c r="BL1539" s="304">
        <v>2</v>
      </c>
    </row>
    <row r="1540" spans="1:64" ht="15" hidden="1" customHeight="1" x14ac:dyDescent="0.2">
      <c r="A1540" s="304" t="s">
        <v>6177</v>
      </c>
      <c r="B1540" s="304" t="s">
        <v>1612</v>
      </c>
      <c r="C1540" s="304">
        <v>1672</v>
      </c>
      <c r="D1540" s="349" t="s">
        <v>2735</v>
      </c>
      <c r="E1540" s="304" t="s">
        <v>2735</v>
      </c>
      <c r="F1540" s="304"/>
      <c r="G1540" s="324">
        <v>34.811100000000003</v>
      </c>
      <c r="H1540" s="324">
        <v>132.84440000000001</v>
      </c>
      <c r="I1540" s="324" t="s">
        <v>212</v>
      </c>
      <c r="J1540" s="368">
        <f t="shared" si="449"/>
        <v>335.546606925611</v>
      </c>
      <c r="K1540" s="331">
        <v>0.2</v>
      </c>
      <c r="L1540" s="304" t="str">
        <f t="shared" ref="L1540:L1603" si="452">IF(J1540&lt;180,"E",IF(AND(J1540&gt;=180,J1540&lt;360),"D",IF(AND(J1540&gt;=360,J1540&lt;760),"C",IF(AND(J1540&gt;=760,J1540&lt;1500),"B",IF(J1540&gt;=1500,"A","-")))))</f>
        <v>D</v>
      </c>
      <c r="M1540" s="388">
        <v>1</v>
      </c>
      <c r="N1540" s="304">
        <v>202.9</v>
      </c>
      <c r="O1540" s="304">
        <v>10</v>
      </c>
      <c r="P1540" s="331"/>
      <c r="Q1540" s="309"/>
      <c r="R1540" s="304"/>
      <c r="S1540" s="356">
        <v>261.04578354510932</v>
      </c>
      <c r="T1540" s="356">
        <v>335.546606925611</v>
      </c>
      <c r="U1540" s="356">
        <f t="shared" si="450"/>
        <v>335.546606925611</v>
      </c>
      <c r="V1540" s="356"/>
      <c r="W1540" s="310" t="s">
        <v>890</v>
      </c>
      <c r="X1540" s="304" t="s">
        <v>205</v>
      </c>
      <c r="Y1540" s="366">
        <f t="shared" si="433"/>
        <v>424.8</v>
      </c>
      <c r="Z1540" s="304"/>
      <c r="AA1540" s="304"/>
      <c r="AB1540" s="304">
        <v>-999</v>
      </c>
      <c r="AC1540" s="304">
        <v>-999</v>
      </c>
      <c r="AD1540" s="366">
        <v>-999</v>
      </c>
      <c r="AE1540" s="304">
        <v>-999</v>
      </c>
      <c r="AF1540" s="304">
        <v>-999</v>
      </c>
      <c r="AG1540" s="304"/>
      <c r="AH1540" s="304">
        <v>3.2664199999999997E-2</v>
      </c>
      <c r="AI1540" s="312"/>
      <c r="AJ1540" s="332">
        <v>760</v>
      </c>
      <c r="AK1540" s="304">
        <f t="shared" ref="AK1540:AK1603" si="453">IF(AJ1540&lt;=180,180,IF(AND(AJ1540&gt;180,AJ1540&lt;240),210,IF(AND(AJ1540&gt;=240,AJ1540&lt;300),270,IF(AND(AJ1540&gt;=300,AJ1540&lt;360),270,IF(AND(AJ1540&gt;=360,AJ1540&lt;490),425,IF(AND(AJ1540&gt;=490,AJ1540&lt;620),555,IF(AND(AJ1540&gt;=620,AJ1540&lt;760),690,IF(AJ1540&gt;=760,760,"Error"))))))))</f>
        <v>760</v>
      </c>
      <c r="AL1540" s="304">
        <f t="shared" si="451"/>
        <v>0.43</v>
      </c>
      <c r="AM1540" s="389" t="str">
        <f t="shared" si="436"/>
        <v/>
      </c>
      <c r="AN1540" s="304"/>
      <c r="AO1540" s="304">
        <v>0.45</v>
      </c>
      <c r="AP1540" s="312"/>
      <c r="AQ1540" s="312" t="s">
        <v>2736</v>
      </c>
      <c r="AR1540" s="312"/>
      <c r="AS1540" s="304"/>
      <c r="AT1540" s="312"/>
      <c r="AU1540" s="329">
        <f>VLOOKUP(C1540,[1]world!$A$2:$B$3555,2,FALSE)</f>
        <v>5</v>
      </c>
      <c r="AV1540" s="329">
        <v>402</v>
      </c>
      <c r="AW1540" s="304">
        <v>0.37</v>
      </c>
      <c r="AX1540" s="304">
        <v>20</v>
      </c>
      <c r="AY1540" s="304">
        <v>-999</v>
      </c>
      <c r="AZ1540" s="304">
        <v>60</v>
      </c>
      <c r="BA1540" s="304">
        <v>20</v>
      </c>
      <c r="BB1540" s="304">
        <v>-999</v>
      </c>
      <c r="BC1540" s="304">
        <v>60</v>
      </c>
      <c r="BD1540" s="304">
        <v>20</v>
      </c>
      <c r="BE1540" s="304">
        <v>20</v>
      </c>
      <c r="BF1540" s="304">
        <v>-999</v>
      </c>
      <c r="BG1540" s="304">
        <v>-999</v>
      </c>
      <c r="BH1540" s="304">
        <v>60</v>
      </c>
      <c r="BI1540" s="304">
        <v>60</v>
      </c>
      <c r="BJ1540" s="304">
        <v>2</v>
      </c>
      <c r="BK1540" s="304" t="s">
        <v>4954</v>
      </c>
      <c r="BL1540" s="304">
        <v>2</v>
      </c>
    </row>
    <row r="1541" spans="1:64" ht="15" hidden="1" customHeight="1" x14ac:dyDescent="0.2">
      <c r="A1541" s="304" t="s">
        <v>6177</v>
      </c>
      <c r="B1541" s="304" t="s">
        <v>1612</v>
      </c>
      <c r="C1541" s="304">
        <v>1673</v>
      </c>
      <c r="D1541" s="349" t="s">
        <v>2693</v>
      </c>
      <c r="E1541" s="304" t="s">
        <v>2693</v>
      </c>
      <c r="F1541" s="304"/>
      <c r="G1541" s="324">
        <v>34.722999999999999</v>
      </c>
      <c r="H1541" s="324">
        <v>132.27969999999999</v>
      </c>
      <c r="I1541" s="324" t="s">
        <v>212</v>
      </c>
      <c r="J1541" s="368">
        <f t="shared" si="449"/>
        <v>670.13430077350927</v>
      </c>
      <c r="K1541" s="331">
        <v>0.2</v>
      </c>
      <c r="L1541" s="304" t="str">
        <f t="shared" si="452"/>
        <v>C</v>
      </c>
      <c r="M1541" s="388">
        <v>1</v>
      </c>
      <c r="N1541" s="304">
        <v>441.6</v>
      </c>
      <c r="O1541" s="304">
        <v>10</v>
      </c>
      <c r="P1541" s="331"/>
      <c r="Q1541" s="309"/>
      <c r="R1541" s="304"/>
      <c r="S1541" s="356">
        <v>581.20041189727692</v>
      </c>
      <c r="T1541" s="356">
        <v>670.13430077350927</v>
      </c>
      <c r="U1541" s="356">
        <f t="shared" si="450"/>
        <v>670.13430077350927</v>
      </c>
      <c r="V1541" s="356"/>
      <c r="W1541" s="310" t="s">
        <v>900</v>
      </c>
      <c r="X1541" s="304" t="s">
        <v>232</v>
      </c>
      <c r="Y1541" s="366">
        <f t="shared" ref="Y1541:Y1604" si="454">IF(X1541="A",506.6,IF(X1541="B",424.8,IF(X1541="C",338.6,IF(X1541="D",274.5,IF(X1541="E",181.5,"-")))))</f>
        <v>506.6</v>
      </c>
      <c r="Z1541" s="304"/>
      <c r="AA1541" s="304"/>
      <c r="AB1541" s="304">
        <v>-999</v>
      </c>
      <c r="AC1541" s="304">
        <v>-999</v>
      </c>
      <c r="AD1541" s="366">
        <v>-999</v>
      </c>
      <c r="AE1541" s="304">
        <v>-999</v>
      </c>
      <c r="AF1541" s="304">
        <v>-999</v>
      </c>
      <c r="AG1541" s="304"/>
      <c r="AH1541" s="304">
        <v>4.0047300000000001E-2</v>
      </c>
      <c r="AI1541" s="312"/>
      <c r="AJ1541" s="332">
        <v>760</v>
      </c>
      <c r="AK1541" s="304">
        <f t="shared" si="453"/>
        <v>760</v>
      </c>
      <c r="AL1541" s="304">
        <f t="shared" si="451"/>
        <v>0.43</v>
      </c>
      <c r="AM1541" s="389" t="str">
        <f t="shared" si="436"/>
        <v/>
      </c>
      <c r="AN1541" s="304"/>
      <c r="AO1541" s="304">
        <v>0.45</v>
      </c>
      <c r="AP1541" s="312"/>
      <c r="AQ1541" s="312" t="s">
        <v>2694</v>
      </c>
      <c r="AR1541" s="312"/>
      <c r="AS1541" s="304"/>
      <c r="AT1541" s="312"/>
      <c r="AU1541" s="329">
        <f>VLOOKUP(C1541,[1]world!$A$2:$B$3555,2,FALSE)</f>
        <v>7</v>
      </c>
      <c r="AV1541" s="329">
        <v>388</v>
      </c>
      <c r="AW1541" s="304">
        <v>0.37</v>
      </c>
      <c r="AX1541" s="304">
        <v>20</v>
      </c>
      <c r="AY1541" s="304">
        <v>-999</v>
      </c>
      <c r="AZ1541" s="304">
        <v>40</v>
      </c>
      <c r="BA1541" s="304">
        <v>20</v>
      </c>
      <c r="BB1541" s="304">
        <v>-999</v>
      </c>
      <c r="BC1541" s="304">
        <v>40</v>
      </c>
      <c r="BD1541" s="304">
        <v>20</v>
      </c>
      <c r="BE1541" s="304">
        <v>20</v>
      </c>
      <c r="BF1541" s="304">
        <v>-999</v>
      </c>
      <c r="BG1541" s="304">
        <v>-999</v>
      </c>
      <c r="BH1541" s="304">
        <v>40</v>
      </c>
      <c r="BI1541" s="304">
        <v>40</v>
      </c>
      <c r="BJ1541" s="304">
        <v>2</v>
      </c>
      <c r="BK1541" s="304" t="s">
        <v>4954</v>
      </c>
      <c r="BL1541" s="304">
        <v>2</v>
      </c>
    </row>
    <row r="1542" spans="1:64" ht="15" hidden="1" customHeight="1" x14ac:dyDescent="0.2">
      <c r="A1542" s="304" t="s">
        <v>6177</v>
      </c>
      <c r="B1542" s="304" t="s">
        <v>1612</v>
      </c>
      <c r="C1542" s="304">
        <v>1674</v>
      </c>
      <c r="D1542" s="349" t="s">
        <v>2720</v>
      </c>
      <c r="E1542" s="304" t="s">
        <v>2720</v>
      </c>
      <c r="F1542" s="304"/>
      <c r="G1542" s="324">
        <v>34.773800000000001</v>
      </c>
      <c r="H1542" s="324">
        <v>133.2833</v>
      </c>
      <c r="I1542" s="324" t="s">
        <v>212</v>
      </c>
      <c r="J1542" s="368">
        <f t="shared" si="449"/>
        <v>466.28348194510022</v>
      </c>
      <c r="K1542" s="331">
        <v>0.2</v>
      </c>
      <c r="L1542" s="304" t="str">
        <f t="shared" si="452"/>
        <v>C</v>
      </c>
      <c r="M1542" s="388">
        <v>1</v>
      </c>
      <c r="N1542" s="304">
        <v>322.60000000000002</v>
      </c>
      <c r="O1542" s="304">
        <v>12</v>
      </c>
      <c r="P1542" s="331"/>
      <c r="Q1542" s="309"/>
      <c r="R1542" s="304"/>
      <c r="S1542" s="356">
        <v>406.94934015325333</v>
      </c>
      <c r="T1542" s="356">
        <v>481.11701739306193</v>
      </c>
      <c r="U1542" s="356">
        <f t="shared" si="450"/>
        <v>466.28348194510022</v>
      </c>
      <c r="V1542" s="356"/>
      <c r="W1542" s="310" t="s">
        <v>890</v>
      </c>
      <c r="X1542" s="304" t="s">
        <v>205</v>
      </c>
      <c r="Y1542" s="366">
        <f t="shared" si="454"/>
        <v>424.8</v>
      </c>
      <c r="Z1542" s="304"/>
      <c r="AA1542" s="304"/>
      <c r="AB1542" s="304">
        <v>-999</v>
      </c>
      <c r="AC1542" s="304">
        <v>-999</v>
      </c>
      <c r="AD1542" s="366">
        <v>-999</v>
      </c>
      <c r="AE1542" s="304">
        <v>-999</v>
      </c>
      <c r="AF1542" s="304">
        <v>-999</v>
      </c>
      <c r="AG1542" s="304"/>
      <c r="AH1542" s="304">
        <v>2.0621899999999999E-2</v>
      </c>
      <c r="AI1542" s="312"/>
      <c r="AJ1542" s="332">
        <v>672</v>
      </c>
      <c r="AK1542" s="304">
        <f t="shared" si="453"/>
        <v>690</v>
      </c>
      <c r="AL1542" s="304">
        <f t="shared" si="451"/>
        <v>0.43</v>
      </c>
      <c r="AM1542" s="389" t="str">
        <f t="shared" si="436"/>
        <v/>
      </c>
      <c r="AN1542" s="304"/>
      <c r="AO1542" s="304">
        <v>0.45</v>
      </c>
      <c r="AP1542" s="312"/>
      <c r="AQ1542" s="312" t="s">
        <v>2721</v>
      </c>
      <c r="AR1542" s="312"/>
      <c r="AS1542" s="304"/>
      <c r="AT1542" s="312"/>
      <c r="AU1542" s="329">
        <f>VLOOKUP(C1542,[1]world!$A$2:$B$3555,2,FALSE)</f>
        <v>1</v>
      </c>
      <c r="AV1542" s="329">
        <v>519</v>
      </c>
      <c r="AW1542" s="304">
        <v>0.37</v>
      </c>
      <c r="AX1542" s="304">
        <v>20</v>
      </c>
      <c r="AY1542" s="304">
        <v>-999</v>
      </c>
      <c r="AZ1542" s="304">
        <v>40</v>
      </c>
      <c r="BA1542" s="304">
        <v>20</v>
      </c>
      <c r="BB1542" s="304">
        <v>-999</v>
      </c>
      <c r="BC1542" s="304">
        <v>40</v>
      </c>
      <c r="BD1542" s="304">
        <v>20</v>
      </c>
      <c r="BE1542" s="304">
        <v>20</v>
      </c>
      <c r="BF1542" s="304">
        <v>-999</v>
      </c>
      <c r="BG1542" s="304">
        <v>-999</v>
      </c>
      <c r="BH1542" s="304">
        <v>40</v>
      </c>
      <c r="BI1542" s="304">
        <v>40</v>
      </c>
      <c r="BJ1542" s="304">
        <v>2</v>
      </c>
      <c r="BK1542" s="304" t="s">
        <v>4954</v>
      </c>
      <c r="BL1542" s="304">
        <v>2</v>
      </c>
    </row>
    <row r="1543" spans="1:64" ht="15" hidden="1" customHeight="1" x14ac:dyDescent="0.2">
      <c r="A1543" s="304" t="s">
        <v>6177</v>
      </c>
      <c r="B1543" s="304" t="s">
        <v>1612</v>
      </c>
      <c r="C1543" s="304">
        <v>1675</v>
      </c>
      <c r="D1543" s="349" t="s">
        <v>2664</v>
      </c>
      <c r="E1543" s="304" t="s">
        <v>2664</v>
      </c>
      <c r="F1543" s="304"/>
      <c r="G1543" s="324">
        <v>34.662700000000001</v>
      </c>
      <c r="H1543" s="324">
        <v>132.4102</v>
      </c>
      <c r="I1543" s="324" t="s">
        <v>212</v>
      </c>
      <c r="J1543" s="368">
        <f t="shared" si="449"/>
        <v>457.51958689732106</v>
      </c>
      <c r="K1543" s="331">
        <v>0.2</v>
      </c>
      <c r="L1543" s="304" t="str">
        <f t="shared" si="452"/>
        <v>C</v>
      </c>
      <c r="M1543" s="388">
        <v>1</v>
      </c>
      <c r="N1543" s="304">
        <v>301.8</v>
      </c>
      <c r="O1543" s="304">
        <v>11</v>
      </c>
      <c r="P1543" s="331"/>
      <c r="Q1543" s="309"/>
      <c r="R1543" s="304"/>
      <c r="S1543" s="356">
        <v>385.84925084170061</v>
      </c>
      <c r="T1543" s="356">
        <v>465.4829575701678</v>
      </c>
      <c r="U1543" s="356">
        <f t="shared" si="450"/>
        <v>457.51958689732106</v>
      </c>
      <c r="V1543" s="356"/>
      <c r="W1543" s="310" t="s">
        <v>890</v>
      </c>
      <c r="X1543" s="304" t="s">
        <v>205</v>
      </c>
      <c r="Y1543" s="366">
        <f t="shared" si="454"/>
        <v>424.8</v>
      </c>
      <c r="Z1543" s="304"/>
      <c r="AA1543" s="304"/>
      <c r="AB1543" s="304">
        <v>-999</v>
      </c>
      <c r="AC1543" s="304">
        <v>-999</v>
      </c>
      <c r="AD1543" s="366">
        <v>-999</v>
      </c>
      <c r="AE1543" s="304">
        <v>-999</v>
      </c>
      <c r="AF1543" s="304">
        <v>-999</v>
      </c>
      <c r="AG1543" s="304"/>
      <c r="AH1543" s="304">
        <v>7.7431200000000006E-2</v>
      </c>
      <c r="AI1543" s="312"/>
      <c r="AJ1543" s="332">
        <v>760</v>
      </c>
      <c r="AK1543" s="304">
        <f t="shared" si="453"/>
        <v>760</v>
      </c>
      <c r="AL1543" s="304">
        <f t="shared" si="451"/>
        <v>0.43</v>
      </c>
      <c r="AM1543" s="389" t="str">
        <f t="shared" si="436"/>
        <v/>
      </c>
      <c r="AN1543" s="304"/>
      <c r="AO1543" s="304">
        <v>0.45</v>
      </c>
      <c r="AP1543" s="312"/>
      <c r="AQ1543" s="312" t="s">
        <v>2665</v>
      </c>
      <c r="AR1543" s="312"/>
      <c r="AS1543" s="304"/>
      <c r="AT1543" s="312"/>
      <c r="AU1543" s="329">
        <f>VLOOKUP(C1543,[1]world!$A$2:$B$3555,2,FALSE)</f>
        <v>1</v>
      </c>
      <c r="AV1543" s="329">
        <v>519</v>
      </c>
      <c r="AW1543" s="304">
        <v>0.37</v>
      </c>
      <c r="AX1543" s="304">
        <v>20</v>
      </c>
      <c r="AY1543" s="304">
        <v>-999</v>
      </c>
      <c r="AZ1543" s="304">
        <v>40</v>
      </c>
      <c r="BA1543" s="304">
        <v>20</v>
      </c>
      <c r="BB1543" s="304">
        <v>-999</v>
      </c>
      <c r="BC1543" s="304">
        <v>40</v>
      </c>
      <c r="BD1543" s="304">
        <v>20</v>
      </c>
      <c r="BE1543" s="304">
        <v>20</v>
      </c>
      <c r="BF1543" s="304">
        <v>-999</v>
      </c>
      <c r="BG1543" s="304">
        <v>-999</v>
      </c>
      <c r="BH1543" s="304">
        <v>40</v>
      </c>
      <c r="BI1543" s="304">
        <v>40</v>
      </c>
      <c r="BJ1543" s="304">
        <v>2</v>
      </c>
      <c r="BK1543" s="304" t="s">
        <v>4954</v>
      </c>
      <c r="BL1543" s="304">
        <v>2</v>
      </c>
    </row>
    <row r="1544" spans="1:64" ht="15" hidden="1" customHeight="1" x14ac:dyDescent="0.2">
      <c r="A1544" s="304" t="s">
        <v>6177</v>
      </c>
      <c r="B1544" s="304" t="s">
        <v>1612</v>
      </c>
      <c r="C1544" s="304">
        <v>1676</v>
      </c>
      <c r="D1544" s="349" t="s">
        <v>2687</v>
      </c>
      <c r="E1544" s="304" t="s">
        <v>2687</v>
      </c>
      <c r="F1544" s="304"/>
      <c r="G1544" s="324">
        <v>34.700000000000003</v>
      </c>
      <c r="H1544" s="324">
        <v>133.09719999999999</v>
      </c>
      <c r="I1544" s="324" t="s">
        <v>212</v>
      </c>
      <c r="J1544" s="368">
        <f t="shared" si="449"/>
        <v>619.93541419783605</v>
      </c>
      <c r="K1544" s="331">
        <v>0.2</v>
      </c>
      <c r="L1544" s="304" t="str">
        <f t="shared" si="452"/>
        <v>C</v>
      </c>
      <c r="M1544" s="388">
        <v>1</v>
      </c>
      <c r="N1544" s="304">
        <v>402.5</v>
      </c>
      <c r="O1544" s="304">
        <v>10</v>
      </c>
      <c r="P1544" s="331"/>
      <c r="Q1544" s="309"/>
      <c r="R1544" s="304"/>
      <c r="S1544" s="356">
        <v>528.30783141777056</v>
      </c>
      <c r="T1544" s="356">
        <v>619.93541419783605</v>
      </c>
      <c r="U1544" s="356">
        <f t="shared" si="450"/>
        <v>619.93541419783605</v>
      </c>
      <c r="V1544" s="356"/>
      <c r="W1544" s="310" t="s">
        <v>900</v>
      </c>
      <c r="X1544" s="304" t="s">
        <v>232</v>
      </c>
      <c r="Y1544" s="366">
        <f t="shared" si="454"/>
        <v>506.6</v>
      </c>
      <c r="Z1544" s="304"/>
      <c r="AA1544" s="304"/>
      <c r="AB1544" s="304">
        <v>-999</v>
      </c>
      <c r="AC1544" s="304">
        <v>-999</v>
      </c>
      <c r="AD1544" s="366">
        <v>-999</v>
      </c>
      <c r="AE1544" s="304">
        <v>-999</v>
      </c>
      <c r="AF1544" s="304">
        <v>-999</v>
      </c>
      <c r="AG1544" s="304"/>
      <c r="AH1544" s="304">
        <v>8.7915500000000004E-3</v>
      </c>
      <c r="AI1544" s="312"/>
      <c r="AJ1544" s="332">
        <v>396</v>
      </c>
      <c r="AK1544" s="304">
        <f t="shared" si="453"/>
        <v>425</v>
      </c>
      <c r="AL1544" s="304">
        <f t="shared" si="451"/>
        <v>0.43</v>
      </c>
      <c r="AM1544" s="389" t="str">
        <f t="shared" si="436"/>
        <v/>
      </c>
      <c r="AN1544" s="304"/>
      <c r="AO1544" s="304">
        <v>0.45</v>
      </c>
      <c r="AP1544" s="312"/>
      <c r="AQ1544" s="312" t="s">
        <v>2688</v>
      </c>
      <c r="AR1544" s="312"/>
      <c r="AS1544" s="304"/>
      <c r="AT1544" s="312"/>
      <c r="AU1544" s="329">
        <f>VLOOKUP(C1544,[1]world!$A$2:$B$3555,2,FALSE)</f>
        <v>5</v>
      </c>
      <c r="AV1544" s="329">
        <v>402</v>
      </c>
      <c r="AW1544" s="304">
        <v>0.37</v>
      </c>
      <c r="AX1544" s="304">
        <v>20</v>
      </c>
      <c r="AY1544" s="304">
        <v>-999</v>
      </c>
      <c r="AZ1544" s="304">
        <v>40</v>
      </c>
      <c r="BA1544" s="304">
        <v>20</v>
      </c>
      <c r="BB1544" s="304">
        <v>-999</v>
      </c>
      <c r="BC1544" s="304">
        <v>40</v>
      </c>
      <c r="BD1544" s="304">
        <v>20</v>
      </c>
      <c r="BE1544" s="304">
        <v>20</v>
      </c>
      <c r="BF1544" s="304">
        <v>-999</v>
      </c>
      <c r="BG1544" s="304">
        <v>-999</v>
      </c>
      <c r="BH1544" s="304">
        <v>40</v>
      </c>
      <c r="BI1544" s="304">
        <v>40</v>
      </c>
      <c r="BJ1544" s="304">
        <v>2</v>
      </c>
      <c r="BK1544" s="304" t="s">
        <v>4954</v>
      </c>
      <c r="BL1544" s="304">
        <v>2</v>
      </c>
    </row>
    <row r="1545" spans="1:64" ht="15" hidden="1" customHeight="1" x14ac:dyDescent="0.2">
      <c r="A1545" s="304" t="s">
        <v>6177</v>
      </c>
      <c r="B1545" s="304" t="s">
        <v>1612</v>
      </c>
      <c r="C1545" s="304">
        <v>1677</v>
      </c>
      <c r="D1545" s="349" t="s">
        <v>2630</v>
      </c>
      <c r="E1545" s="304" t="s">
        <v>2630</v>
      </c>
      <c r="F1545" s="304"/>
      <c r="G1545" s="324">
        <v>34.607500000000002</v>
      </c>
      <c r="H1545" s="324">
        <v>132.72190000000001</v>
      </c>
      <c r="I1545" s="324" t="s">
        <v>212</v>
      </c>
      <c r="J1545" s="368">
        <f t="shared" si="449"/>
        <v>538.73241161714316</v>
      </c>
      <c r="K1545" s="331">
        <v>0.2</v>
      </c>
      <c r="L1545" s="304" t="str">
        <f t="shared" si="452"/>
        <v>C</v>
      </c>
      <c r="M1545" s="388">
        <v>1</v>
      </c>
      <c r="N1545" s="304">
        <v>361.3</v>
      </c>
      <c r="O1545" s="304">
        <v>11</v>
      </c>
      <c r="P1545" s="331"/>
      <c r="Q1545" s="309"/>
      <c r="R1545" s="304"/>
      <c r="S1545" s="356">
        <v>464.7626925292634</v>
      </c>
      <c r="T1545" s="356">
        <v>546.95126929357423</v>
      </c>
      <c r="U1545" s="356">
        <f t="shared" si="450"/>
        <v>538.73241161714316</v>
      </c>
      <c r="V1545" s="356"/>
      <c r="W1545" s="310" t="s">
        <v>890</v>
      </c>
      <c r="X1545" s="304" t="s">
        <v>205</v>
      </c>
      <c r="Y1545" s="366">
        <f t="shared" si="454"/>
        <v>424.8</v>
      </c>
      <c r="Z1545" s="304"/>
      <c r="AA1545" s="304"/>
      <c r="AB1545" s="304">
        <v>-999</v>
      </c>
      <c r="AC1545" s="304">
        <v>-999</v>
      </c>
      <c r="AD1545" s="366">
        <v>-999</v>
      </c>
      <c r="AE1545" s="304">
        <v>-999</v>
      </c>
      <c r="AF1545" s="304">
        <v>-999</v>
      </c>
      <c r="AG1545" s="304"/>
      <c r="AH1545" s="304">
        <v>7.8491699999999998E-2</v>
      </c>
      <c r="AI1545" s="312"/>
      <c r="AJ1545" s="332">
        <v>760</v>
      </c>
      <c r="AK1545" s="304">
        <f t="shared" si="453"/>
        <v>760</v>
      </c>
      <c r="AL1545" s="304">
        <f t="shared" si="451"/>
        <v>0.43</v>
      </c>
      <c r="AM1545" s="389" t="str">
        <f t="shared" ref="AM1545:AM1608" si="455">IF(AT1545&lt;&gt;"",AT1545,IF(AND(AT1545="",AR1545=""),"",AR1545))</f>
        <v/>
      </c>
      <c r="AN1545" s="304"/>
      <c r="AO1545" s="304">
        <v>0.45</v>
      </c>
      <c r="AP1545" s="312"/>
      <c r="AQ1545" s="312" t="s">
        <v>2631</v>
      </c>
      <c r="AR1545" s="312"/>
      <c r="AS1545" s="304"/>
      <c r="AT1545" s="312"/>
      <c r="AU1545" s="329">
        <f>VLOOKUP(C1545,[1]world!$A$2:$B$3555,2,FALSE)</f>
        <v>1</v>
      </c>
      <c r="AV1545" s="329">
        <v>519</v>
      </c>
      <c r="AW1545" s="304">
        <v>0.37</v>
      </c>
      <c r="AX1545" s="304">
        <v>40</v>
      </c>
      <c r="AY1545" s="304">
        <v>-999</v>
      </c>
      <c r="AZ1545" s="304">
        <v>100</v>
      </c>
      <c r="BA1545" s="304">
        <v>40</v>
      </c>
      <c r="BB1545" s="304">
        <v>-999</v>
      </c>
      <c r="BC1545" s="304">
        <v>100</v>
      </c>
      <c r="BD1545" s="304">
        <v>40</v>
      </c>
      <c r="BE1545" s="304">
        <v>40</v>
      </c>
      <c r="BF1545" s="304">
        <v>-999</v>
      </c>
      <c r="BG1545" s="304">
        <v>-999</v>
      </c>
      <c r="BH1545" s="304">
        <v>100</v>
      </c>
      <c r="BI1545" s="304">
        <v>100</v>
      </c>
      <c r="BJ1545" s="304">
        <v>2</v>
      </c>
      <c r="BK1545" s="304" t="s">
        <v>4954</v>
      </c>
      <c r="BL1545" s="304">
        <v>2</v>
      </c>
    </row>
    <row r="1546" spans="1:64" ht="15" hidden="1" customHeight="1" x14ac:dyDescent="0.2">
      <c r="A1546" s="304" t="s">
        <v>6177</v>
      </c>
      <c r="B1546" s="304" t="s">
        <v>1612</v>
      </c>
      <c r="C1546" s="304">
        <v>1678</v>
      </c>
      <c r="D1546" s="349" t="s">
        <v>2617</v>
      </c>
      <c r="E1546" s="304" t="s">
        <v>2617</v>
      </c>
      <c r="F1546" s="304"/>
      <c r="G1546" s="324">
        <v>34.585500000000003</v>
      </c>
      <c r="H1546" s="324">
        <v>133.05269999999999</v>
      </c>
      <c r="I1546" s="324" t="s">
        <v>212</v>
      </c>
      <c r="J1546" s="368">
        <f t="shared" si="449"/>
        <v>310.95834877799126</v>
      </c>
      <c r="K1546" s="331">
        <v>0.13</v>
      </c>
      <c r="L1546" s="304" t="str">
        <f t="shared" si="452"/>
        <v>D</v>
      </c>
      <c r="M1546" s="388">
        <v>1</v>
      </c>
      <c r="N1546" s="304">
        <v>278</v>
      </c>
      <c r="O1546" s="304">
        <v>20</v>
      </c>
      <c r="P1546" s="331">
        <v>277.95999999999998</v>
      </c>
      <c r="Q1546" s="309" t="s">
        <v>1612</v>
      </c>
      <c r="R1546" s="304"/>
      <c r="S1546" s="356">
        <v>310.95834877799126</v>
      </c>
      <c r="T1546" s="356">
        <v>334.4222702327703</v>
      </c>
      <c r="U1546" s="356">
        <f t="shared" si="450"/>
        <v>310.95834877799126</v>
      </c>
      <c r="V1546" s="356"/>
      <c r="W1546" s="310" t="s">
        <v>890</v>
      </c>
      <c r="X1546" s="304" t="s">
        <v>205</v>
      </c>
      <c r="Y1546" s="366">
        <f t="shared" si="454"/>
        <v>424.8</v>
      </c>
      <c r="Z1546" s="304"/>
      <c r="AA1546" s="304"/>
      <c r="AB1546" s="304">
        <v>-999</v>
      </c>
      <c r="AC1546" s="304">
        <v>-999</v>
      </c>
      <c r="AD1546" s="366">
        <v>-999</v>
      </c>
      <c r="AE1546" s="304">
        <v>-999</v>
      </c>
      <c r="AF1546" s="304">
        <v>-999</v>
      </c>
      <c r="AG1546" s="304"/>
      <c r="AH1546" s="304">
        <v>7.4802499999999999E-3</v>
      </c>
      <c r="AI1546" s="312"/>
      <c r="AJ1546" s="332">
        <v>366</v>
      </c>
      <c r="AK1546" s="304">
        <f t="shared" si="453"/>
        <v>425</v>
      </c>
      <c r="AL1546" s="304">
        <f t="shared" si="451"/>
        <v>0.43</v>
      </c>
      <c r="AM1546" s="389" t="str">
        <f t="shared" si="455"/>
        <v/>
      </c>
      <c r="AN1546" s="304"/>
      <c r="AO1546" s="304">
        <v>0.45</v>
      </c>
      <c r="AP1546" s="312"/>
      <c r="AQ1546" s="312" t="s">
        <v>2618</v>
      </c>
      <c r="AR1546" s="312"/>
      <c r="AS1546" s="304"/>
      <c r="AT1546" s="312"/>
      <c r="AU1546" s="329">
        <f>VLOOKUP(C1546,[1]world!$A$2:$B$3555,2,FALSE)</f>
        <v>1</v>
      </c>
      <c r="AV1546" s="329">
        <v>519</v>
      </c>
      <c r="AW1546" s="304">
        <v>0.37</v>
      </c>
      <c r="AX1546" s="304">
        <v>20</v>
      </c>
      <c r="AY1546" s="304">
        <v>-999</v>
      </c>
      <c r="AZ1546" s="304">
        <v>40</v>
      </c>
      <c r="BA1546" s="304">
        <v>20</v>
      </c>
      <c r="BB1546" s="304">
        <v>-999</v>
      </c>
      <c r="BC1546" s="304">
        <v>40</v>
      </c>
      <c r="BD1546" s="304">
        <v>20</v>
      </c>
      <c r="BE1546" s="304">
        <v>20</v>
      </c>
      <c r="BF1546" s="304">
        <v>-999</v>
      </c>
      <c r="BG1546" s="304">
        <v>-999</v>
      </c>
      <c r="BH1546" s="304">
        <v>40</v>
      </c>
      <c r="BI1546" s="304">
        <v>40</v>
      </c>
      <c r="BJ1546" s="304">
        <v>2</v>
      </c>
      <c r="BK1546" s="304" t="s">
        <v>4954</v>
      </c>
      <c r="BL1546" s="304">
        <v>2</v>
      </c>
    </row>
    <row r="1547" spans="1:64" ht="15" hidden="1" customHeight="1" x14ac:dyDescent="0.2">
      <c r="A1547" s="304" t="s">
        <v>6177</v>
      </c>
      <c r="B1547" s="304" t="s">
        <v>1612</v>
      </c>
      <c r="C1547" s="304">
        <v>1679</v>
      </c>
      <c r="D1547" s="349" t="s">
        <v>2602</v>
      </c>
      <c r="E1547" s="304" t="s">
        <v>2602</v>
      </c>
      <c r="F1547" s="304"/>
      <c r="G1547" s="324">
        <v>34.564399999999999</v>
      </c>
      <c r="H1547" s="324">
        <v>133.2388</v>
      </c>
      <c r="I1547" s="324" t="s">
        <v>212</v>
      </c>
      <c r="J1547" s="368">
        <f t="shared" si="449"/>
        <v>589.6601205480888</v>
      </c>
      <c r="K1547" s="331">
        <v>0.2</v>
      </c>
      <c r="L1547" s="304" t="str">
        <f t="shared" si="452"/>
        <v>C</v>
      </c>
      <c r="M1547" s="388">
        <v>1</v>
      </c>
      <c r="N1547" s="304">
        <v>399.9</v>
      </c>
      <c r="O1547" s="304">
        <v>11</v>
      </c>
      <c r="P1547" s="331"/>
      <c r="Q1547" s="309"/>
      <c r="R1547" s="304"/>
      <c r="S1547" s="356">
        <v>516.19993677465413</v>
      </c>
      <c r="T1547" s="356">
        <v>597.82236318958155</v>
      </c>
      <c r="U1547" s="356">
        <f t="shared" si="450"/>
        <v>589.6601205480888</v>
      </c>
      <c r="V1547" s="356"/>
      <c r="W1547" s="310" t="s">
        <v>890</v>
      </c>
      <c r="X1547" s="304" t="s">
        <v>205</v>
      </c>
      <c r="Y1547" s="366">
        <f t="shared" si="454"/>
        <v>424.8</v>
      </c>
      <c r="Z1547" s="304"/>
      <c r="AA1547" s="304"/>
      <c r="AB1547" s="304">
        <v>-999</v>
      </c>
      <c r="AC1547" s="304">
        <v>-999</v>
      </c>
      <c r="AD1547" s="366">
        <v>-999</v>
      </c>
      <c r="AE1547" s="304">
        <v>-999</v>
      </c>
      <c r="AF1547" s="304">
        <v>-999</v>
      </c>
      <c r="AG1547" s="304"/>
      <c r="AH1547" s="304">
        <v>3.5006599999999999E-2</v>
      </c>
      <c r="AI1547" s="312"/>
      <c r="AJ1547" s="332">
        <v>760</v>
      </c>
      <c r="AK1547" s="304">
        <f t="shared" si="453"/>
        <v>760</v>
      </c>
      <c r="AL1547" s="304">
        <f t="shared" si="451"/>
        <v>0.43</v>
      </c>
      <c r="AM1547" s="389" t="str">
        <f t="shared" si="455"/>
        <v/>
      </c>
      <c r="AN1547" s="304"/>
      <c r="AO1547" s="304">
        <v>0.45</v>
      </c>
      <c r="AP1547" s="312"/>
      <c r="AQ1547" s="312" t="s">
        <v>2603</v>
      </c>
      <c r="AR1547" s="312"/>
      <c r="AS1547" s="304"/>
      <c r="AT1547" s="312"/>
      <c r="AU1547" s="329">
        <f>VLOOKUP(C1547,[1]world!$A$2:$B$3555,2,FALSE)</f>
        <v>1</v>
      </c>
      <c r="AV1547" s="329">
        <v>519</v>
      </c>
      <c r="AW1547" s="304">
        <v>0.37</v>
      </c>
      <c r="AX1547" s="304">
        <v>20</v>
      </c>
      <c r="AY1547" s="304">
        <v>-999</v>
      </c>
      <c r="AZ1547" s="304">
        <v>40</v>
      </c>
      <c r="BA1547" s="304">
        <v>20</v>
      </c>
      <c r="BB1547" s="304">
        <v>-999</v>
      </c>
      <c r="BC1547" s="304">
        <v>40</v>
      </c>
      <c r="BD1547" s="304">
        <v>20</v>
      </c>
      <c r="BE1547" s="304">
        <v>20</v>
      </c>
      <c r="BF1547" s="304">
        <v>-999</v>
      </c>
      <c r="BG1547" s="304">
        <v>-999</v>
      </c>
      <c r="BH1547" s="304">
        <v>40</v>
      </c>
      <c r="BI1547" s="304">
        <v>40</v>
      </c>
      <c r="BJ1547" s="304">
        <v>2</v>
      </c>
      <c r="BK1547" s="304" t="s">
        <v>4954</v>
      </c>
      <c r="BL1547" s="304">
        <v>2</v>
      </c>
    </row>
    <row r="1548" spans="1:64" ht="15" hidden="1" customHeight="1" x14ac:dyDescent="0.2">
      <c r="A1548" s="304" t="s">
        <v>6177</v>
      </c>
      <c r="B1548" s="304" t="s">
        <v>1612</v>
      </c>
      <c r="C1548" s="304">
        <v>1680</v>
      </c>
      <c r="D1548" s="349" t="s">
        <v>2540</v>
      </c>
      <c r="E1548" s="304" t="s">
        <v>2540</v>
      </c>
      <c r="F1548" s="304"/>
      <c r="G1548" s="324">
        <v>34.424399999999999</v>
      </c>
      <c r="H1548" s="324">
        <v>132.74469999999999</v>
      </c>
      <c r="I1548" s="324" t="s">
        <v>212</v>
      </c>
      <c r="J1548" s="368">
        <f t="shared" si="449"/>
        <v>327.65120202648455</v>
      </c>
      <c r="K1548" s="331">
        <v>0.2</v>
      </c>
      <c r="L1548" s="304" t="str">
        <f t="shared" si="452"/>
        <v>D</v>
      </c>
      <c r="M1548" s="388">
        <v>1</v>
      </c>
      <c r="N1548" s="304">
        <v>211.8</v>
      </c>
      <c r="O1548" s="304">
        <v>11</v>
      </c>
      <c r="P1548" s="331"/>
      <c r="Q1548" s="309"/>
      <c r="R1548" s="304"/>
      <c r="S1548" s="356">
        <v>267.53464556949126</v>
      </c>
      <c r="T1548" s="356">
        <v>334.33081941059493</v>
      </c>
      <c r="U1548" s="356">
        <f t="shared" si="450"/>
        <v>327.65120202648455</v>
      </c>
      <c r="V1548" s="356"/>
      <c r="W1548" s="310" t="s">
        <v>890</v>
      </c>
      <c r="X1548" s="304" t="s">
        <v>205</v>
      </c>
      <c r="Y1548" s="366">
        <f t="shared" si="454"/>
        <v>424.8</v>
      </c>
      <c r="Z1548" s="304"/>
      <c r="AA1548" s="304"/>
      <c r="AB1548" s="304">
        <v>-999</v>
      </c>
      <c r="AC1548" s="304">
        <v>-999</v>
      </c>
      <c r="AD1548" s="366">
        <v>-999</v>
      </c>
      <c r="AE1548" s="304">
        <v>-999</v>
      </c>
      <c r="AF1548" s="304">
        <v>-999</v>
      </c>
      <c r="AG1548" s="304"/>
      <c r="AH1548" s="304">
        <v>4.5055800000000003E-3</v>
      </c>
      <c r="AI1548" s="312"/>
      <c r="AJ1548" s="332">
        <v>309</v>
      </c>
      <c r="AK1548" s="304">
        <f t="shared" si="453"/>
        <v>270</v>
      </c>
      <c r="AL1548" s="304">
        <f t="shared" si="451"/>
        <v>0.43</v>
      </c>
      <c r="AM1548" s="389" t="str">
        <f t="shared" si="455"/>
        <v/>
      </c>
      <c r="AN1548" s="304"/>
      <c r="AO1548" s="304">
        <v>0.45</v>
      </c>
      <c r="AP1548" s="312"/>
      <c r="AQ1548" s="312" t="s">
        <v>2541</v>
      </c>
      <c r="AR1548" s="312"/>
      <c r="AS1548" s="304"/>
      <c r="AT1548" s="312"/>
      <c r="AU1548" s="329">
        <f>VLOOKUP(C1548,[1]world!$A$2:$B$3555,2,FALSE)</f>
        <v>11</v>
      </c>
      <c r="AV1548" s="329">
        <v>328</v>
      </c>
      <c r="AW1548" s="304">
        <v>0.37</v>
      </c>
      <c r="AX1548" s="304">
        <v>20</v>
      </c>
      <c r="AY1548" s="304">
        <v>-999</v>
      </c>
      <c r="AZ1548" s="304">
        <v>40</v>
      </c>
      <c r="BA1548" s="304">
        <v>20</v>
      </c>
      <c r="BB1548" s="304">
        <v>-999</v>
      </c>
      <c r="BC1548" s="304">
        <v>40</v>
      </c>
      <c r="BD1548" s="304">
        <v>20</v>
      </c>
      <c r="BE1548" s="304">
        <v>20</v>
      </c>
      <c r="BF1548" s="304">
        <v>-999</v>
      </c>
      <c r="BG1548" s="304">
        <v>-999</v>
      </c>
      <c r="BH1548" s="304">
        <v>40</v>
      </c>
      <c r="BI1548" s="304">
        <v>40</v>
      </c>
      <c r="BJ1548" s="304">
        <v>2</v>
      </c>
      <c r="BK1548" s="304" t="s">
        <v>4954</v>
      </c>
      <c r="BL1548" s="304">
        <v>2</v>
      </c>
    </row>
    <row r="1549" spans="1:64" ht="15" hidden="1" customHeight="1" x14ac:dyDescent="0.2">
      <c r="A1549" s="304" t="s">
        <v>6177</v>
      </c>
      <c r="B1549" s="304" t="s">
        <v>1612</v>
      </c>
      <c r="C1549" s="304">
        <v>1681</v>
      </c>
      <c r="D1549" s="349" t="s">
        <v>2568</v>
      </c>
      <c r="E1549" s="304" t="s">
        <v>2568</v>
      </c>
      <c r="F1549" s="304"/>
      <c r="G1549" s="324">
        <v>34.4816</v>
      </c>
      <c r="H1549" s="324">
        <v>133.36410000000001</v>
      </c>
      <c r="I1549" s="324" t="s">
        <v>212</v>
      </c>
      <c r="J1549" s="368">
        <f t="shared" si="449"/>
        <v>250.26818644703644</v>
      </c>
      <c r="K1549" s="331">
        <v>0.13</v>
      </c>
      <c r="L1549" s="304" t="str">
        <f t="shared" si="452"/>
        <v>D</v>
      </c>
      <c r="M1549" s="388">
        <v>1</v>
      </c>
      <c r="N1549" s="304">
        <v>224.2</v>
      </c>
      <c r="O1549" s="304">
        <v>20</v>
      </c>
      <c r="P1549" s="331">
        <v>224.19</v>
      </c>
      <c r="Q1549" s="309" t="s">
        <v>1612</v>
      </c>
      <c r="R1549" s="304"/>
      <c r="S1549" s="356">
        <v>250.26818644703644</v>
      </c>
      <c r="T1549" s="356">
        <v>269.16090256695577</v>
      </c>
      <c r="U1549" s="356">
        <f t="shared" si="450"/>
        <v>250.26818644703644</v>
      </c>
      <c r="V1549" s="356"/>
      <c r="W1549" s="310" t="s">
        <v>1408</v>
      </c>
      <c r="X1549" s="304" t="s">
        <v>213</v>
      </c>
      <c r="Y1549" s="366">
        <f t="shared" si="454"/>
        <v>274.5</v>
      </c>
      <c r="Z1549" s="304"/>
      <c r="AA1549" s="304"/>
      <c r="AB1549" s="304">
        <v>-999</v>
      </c>
      <c r="AC1549" s="304">
        <v>-999</v>
      </c>
      <c r="AD1549" s="366">
        <v>-999</v>
      </c>
      <c r="AE1549" s="304">
        <v>-999</v>
      </c>
      <c r="AF1549" s="304">
        <v>-999</v>
      </c>
      <c r="AG1549" s="304"/>
      <c r="AH1549" s="304">
        <v>4.3612099999999999E-3</v>
      </c>
      <c r="AI1549" s="312"/>
      <c r="AJ1549" s="332">
        <v>307</v>
      </c>
      <c r="AK1549" s="304">
        <f t="shared" si="453"/>
        <v>270</v>
      </c>
      <c r="AL1549" s="304">
        <f t="shared" si="451"/>
        <v>0.43</v>
      </c>
      <c r="AM1549" s="389" t="str">
        <f t="shared" si="455"/>
        <v/>
      </c>
      <c r="AN1549" s="304"/>
      <c r="AO1549" s="304">
        <v>0.45</v>
      </c>
      <c r="AP1549" s="312"/>
      <c r="AQ1549" s="312" t="s">
        <v>2569</v>
      </c>
      <c r="AR1549" s="312"/>
      <c r="AS1549" s="304"/>
      <c r="AT1549" s="312"/>
      <c r="AU1549" s="329">
        <f>VLOOKUP(C1549,[1]world!$A$2:$B$3555,2,FALSE)</f>
        <v>15</v>
      </c>
      <c r="AV1549" s="329">
        <v>363</v>
      </c>
      <c r="AW1549" s="304">
        <v>0.37</v>
      </c>
      <c r="AX1549" s="304">
        <v>20</v>
      </c>
      <c r="AY1549" s="304">
        <v>-999</v>
      </c>
      <c r="AZ1549" s="304">
        <v>40</v>
      </c>
      <c r="BA1549" s="304">
        <v>20</v>
      </c>
      <c r="BB1549" s="304">
        <v>-999</v>
      </c>
      <c r="BC1549" s="304">
        <v>40</v>
      </c>
      <c r="BD1549" s="304">
        <v>20</v>
      </c>
      <c r="BE1549" s="304">
        <v>20</v>
      </c>
      <c r="BF1549" s="304">
        <v>-999</v>
      </c>
      <c r="BG1549" s="304">
        <v>-999</v>
      </c>
      <c r="BH1549" s="304">
        <v>40</v>
      </c>
      <c r="BI1549" s="304">
        <v>40</v>
      </c>
      <c r="BJ1549" s="304">
        <v>2</v>
      </c>
      <c r="BK1549" s="304" t="s">
        <v>4954</v>
      </c>
      <c r="BL1549" s="304">
        <v>2</v>
      </c>
    </row>
    <row r="1550" spans="1:64" ht="15" hidden="1" customHeight="1" x14ac:dyDescent="0.2">
      <c r="A1550" s="304" t="s">
        <v>6177</v>
      </c>
      <c r="B1550" s="304" t="s">
        <v>1612</v>
      </c>
      <c r="C1550" s="304">
        <v>1682</v>
      </c>
      <c r="D1550" s="349" t="s">
        <v>2531</v>
      </c>
      <c r="E1550" s="304" t="s">
        <v>2531</v>
      </c>
      <c r="F1550" s="304"/>
      <c r="G1550" s="324">
        <v>34.416600000000003</v>
      </c>
      <c r="H1550" s="324">
        <v>133.19970000000001</v>
      </c>
      <c r="I1550" s="324" t="s">
        <v>212</v>
      </c>
      <c r="J1550" s="368">
        <f t="shared" si="449"/>
        <v>571.62577221216247</v>
      </c>
      <c r="K1550" s="331">
        <v>0.2</v>
      </c>
      <c r="L1550" s="304" t="str">
        <f t="shared" si="452"/>
        <v>C</v>
      </c>
      <c r="M1550" s="388">
        <v>1</v>
      </c>
      <c r="N1550" s="304">
        <v>366</v>
      </c>
      <c r="O1550" s="304">
        <v>10</v>
      </c>
      <c r="P1550" s="331"/>
      <c r="Q1550" s="309"/>
      <c r="R1550" s="304"/>
      <c r="S1550" s="356">
        <v>479.06752627924925</v>
      </c>
      <c r="T1550" s="356">
        <v>571.62577221216247</v>
      </c>
      <c r="U1550" s="356">
        <f t="shared" si="450"/>
        <v>571.62577221216247</v>
      </c>
      <c r="V1550" s="356"/>
      <c r="W1550" s="310" t="s">
        <v>900</v>
      </c>
      <c r="X1550" s="304" t="s">
        <v>232</v>
      </c>
      <c r="Y1550" s="366">
        <f t="shared" si="454"/>
        <v>506.6</v>
      </c>
      <c r="Z1550" s="304"/>
      <c r="AA1550" s="304"/>
      <c r="AB1550" s="304">
        <v>-999</v>
      </c>
      <c r="AC1550" s="304">
        <v>-999</v>
      </c>
      <c r="AD1550" s="366">
        <v>-999</v>
      </c>
      <c r="AE1550" s="304">
        <v>-999</v>
      </c>
      <c r="AF1550" s="304">
        <v>-999</v>
      </c>
      <c r="AG1550" s="304"/>
      <c r="AH1550" s="304">
        <v>2.0473999999999999E-2</v>
      </c>
      <c r="AI1550" s="312"/>
      <c r="AJ1550" s="332">
        <v>669</v>
      </c>
      <c r="AK1550" s="304">
        <f t="shared" si="453"/>
        <v>690</v>
      </c>
      <c r="AL1550" s="304">
        <f t="shared" si="451"/>
        <v>0.43</v>
      </c>
      <c r="AM1550" s="389" t="str">
        <f t="shared" si="455"/>
        <v/>
      </c>
      <c r="AN1550" s="304"/>
      <c r="AO1550" s="304">
        <v>0.45</v>
      </c>
      <c r="AP1550" s="312"/>
      <c r="AQ1550" s="312" t="s">
        <v>2532</v>
      </c>
      <c r="AR1550" s="312"/>
      <c r="AS1550" s="304"/>
      <c r="AT1550" s="312"/>
      <c r="AU1550" s="329">
        <f>VLOOKUP(C1550,[1]world!$A$2:$B$3555,2,FALSE)</f>
        <v>7</v>
      </c>
      <c r="AV1550" s="329">
        <v>388</v>
      </c>
      <c r="AW1550" s="304">
        <v>0.37</v>
      </c>
      <c r="AX1550" s="304">
        <v>20</v>
      </c>
      <c r="AY1550" s="304">
        <v>-999</v>
      </c>
      <c r="AZ1550" s="304">
        <v>40</v>
      </c>
      <c r="BA1550" s="304">
        <v>20</v>
      </c>
      <c r="BB1550" s="304">
        <v>-999</v>
      </c>
      <c r="BC1550" s="304">
        <v>40</v>
      </c>
      <c r="BD1550" s="304">
        <v>20</v>
      </c>
      <c r="BE1550" s="304">
        <v>20</v>
      </c>
      <c r="BF1550" s="304">
        <v>-999</v>
      </c>
      <c r="BG1550" s="304">
        <v>-999</v>
      </c>
      <c r="BH1550" s="304">
        <v>40</v>
      </c>
      <c r="BI1550" s="304">
        <v>40</v>
      </c>
      <c r="BJ1550" s="304">
        <v>2</v>
      </c>
      <c r="BK1550" s="304" t="s">
        <v>4954</v>
      </c>
      <c r="BL1550" s="304">
        <v>2</v>
      </c>
    </row>
    <row r="1551" spans="1:64" ht="15" hidden="1" customHeight="1" x14ac:dyDescent="0.2">
      <c r="A1551" s="304" t="s">
        <v>6177</v>
      </c>
      <c r="B1551" s="304" t="s">
        <v>1612</v>
      </c>
      <c r="C1551" s="304">
        <v>1683</v>
      </c>
      <c r="D1551" s="349" t="s">
        <v>2524</v>
      </c>
      <c r="E1551" s="304" t="s">
        <v>2524</v>
      </c>
      <c r="F1551" s="304"/>
      <c r="G1551" s="324">
        <v>34.400799999999997</v>
      </c>
      <c r="H1551" s="324">
        <v>133.08580000000001</v>
      </c>
      <c r="I1551" s="324" t="s">
        <v>212</v>
      </c>
      <c r="J1551" s="368">
        <f t="shared" si="449"/>
        <v>559.21569149323034</v>
      </c>
      <c r="K1551" s="331">
        <v>0.2</v>
      </c>
      <c r="L1551" s="304" t="str">
        <f t="shared" si="452"/>
        <v>C</v>
      </c>
      <c r="M1551" s="388">
        <v>1</v>
      </c>
      <c r="N1551" s="304">
        <v>356.8</v>
      </c>
      <c r="O1551" s="304">
        <v>10</v>
      </c>
      <c r="P1551" s="331"/>
      <c r="Q1551" s="309"/>
      <c r="R1551" s="304"/>
      <c r="S1551" s="356">
        <v>466.67834731745984</v>
      </c>
      <c r="T1551" s="356">
        <v>559.21569149323034</v>
      </c>
      <c r="U1551" s="356">
        <f t="shared" si="450"/>
        <v>559.21569149323034</v>
      </c>
      <c r="V1551" s="356"/>
      <c r="W1551" s="310" t="s">
        <v>900</v>
      </c>
      <c r="X1551" s="304" t="s">
        <v>232</v>
      </c>
      <c r="Y1551" s="366">
        <f t="shared" si="454"/>
        <v>506.6</v>
      </c>
      <c r="Z1551" s="304"/>
      <c r="AA1551" s="304"/>
      <c r="AB1551" s="304">
        <v>-999</v>
      </c>
      <c r="AC1551" s="304">
        <v>-999</v>
      </c>
      <c r="AD1551" s="366">
        <v>-999</v>
      </c>
      <c r="AE1551" s="304">
        <v>-999</v>
      </c>
      <c r="AF1551" s="304">
        <v>-999</v>
      </c>
      <c r="AG1551" s="304"/>
      <c r="AH1551" s="304">
        <v>9.0220400000000006E-2</v>
      </c>
      <c r="AI1551" s="312"/>
      <c r="AJ1551" s="332">
        <v>760</v>
      </c>
      <c r="AK1551" s="304">
        <f t="shared" si="453"/>
        <v>760</v>
      </c>
      <c r="AL1551" s="304">
        <f t="shared" si="451"/>
        <v>0.43</v>
      </c>
      <c r="AM1551" s="389" t="str">
        <f t="shared" si="455"/>
        <v/>
      </c>
      <c r="AN1551" s="304"/>
      <c r="AO1551" s="304">
        <v>0.45</v>
      </c>
      <c r="AP1551" s="312"/>
      <c r="AQ1551" s="312" t="s">
        <v>2525</v>
      </c>
      <c r="AR1551" s="312"/>
      <c r="AS1551" s="304"/>
      <c r="AT1551" s="312"/>
      <c r="AU1551" s="329">
        <f>VLOOKUP(C1551,[1]world!$A$2:$B$3555,2,FALSE)</f>
        <v>7</v>
      </c>
      <c r="AV1551" s="329">
        <v>388</v>
      </c>
      <c r="AW1551" s="304">
        <v>0.37</v>
      </c>
      <c r="AX1551" s="304">
        <v>20</v>
      </c>
      <c r="AY1551" s="304">
        <v>-999</v>
      </c>
      <c r="AZ1551" s="304">
        <v>40</v>
      </c>
      <c r="BA1551" s="304">
        <v>20</v>
      </c>
      <c r="BB1551" s="304">
        <v>-999</v>
      </c>
      <c r="BC1551" s="304">
        <v>40</v>
      </c>
      <c r="BD1551" s="304">
        <v>20</v>
      </c>
      <c r="BE1551" s="304">
        <v>20</v>
      </c>
      <c r="BF1551" s="304">
        <v>-999</v>
      </c>
      <c r="BG1551" s="304">
        <v>-999</v>
      </c>
      <c r="BH1551" s="304">
        <v>40</v>
      </c>
      <c r="BI1551" s="304">
        <v>40</v>
      </c>
      <c r="BJ1551" s="304">
        <v>2</v>
      </c>
      <c r="BK1551" s="304" t="s">
        <v>4954</v>
      </c>
      <c r="BL1551" s="304">
        <v>2</v>
      </c>
    </row>
    <row r="1552" spans="1:64" ht="15" hidden="1" customHeight="1" x14ac:dyDescent="0.2">
      <c r="A1552" s="304" t="s">
        <v>6177</v>
      </c>
      <c r="B1552" s="304" t="s">
        <v>1612</v>
      </c>
      <c r="C1552" s="304">
        <v>1684</v>
      </c>
      <c r="D1552" s="349" t="s">
        <v>2798</v>
      </c>
      <c r="E1552" s="304" t="s">
        <v>2798</v>
      </c>
      <c r="F1552" s="304"/>
      <c r="G1552" s="324">
        <v>34.9497</v>
      </c>
      <c r="H1552" s="324">
        <v>133.11969999999999</v>
      </c>
      <c r="I1552" s="324" t="s">
        <v>212</v>
      </c>
      <c r="J1552" s="368">
        <f t="shared" si="449"/>
        <v>409.28512677469905</v>
      </c>
      <c r="K1552" s="331">
        <v>0.2</v>
      </c>
      <c r="L1552" s="304" t="str">
        <f t="shared" si="452"/>
        <v>C</v>
      </c>
      <c r="M1552" s="388">
        <v>1</v>
      </c>
      <c r="N1552" s="304">
        <v>251.2</v>
      </c>
      <c r="O1552" s="304">
        <v>10</v>
      </c>
      <c r="P1552" s="331"/>
      <c r="Q1552" s="309"/>
      <c r="R1552" s="304"/>
      <c r="S1552" s="356">
        <v>325.20873973477251</v>
      </c>
      <c r="T1552" s="356">
        <v>409.28512677469905</v>
      </c>
      <c r="U1552" s="356">
        <f t="shared" si="450"/>
        <v>409.28512677469905</v>
      </c>
      <c r="V1552" s="356"/>
      <c r="W1552" s="310" t="s">
        <v>900</v>
      </c>
      <c r="X1552" s="304" t="s">
        <v>232</v>
      </c>
      <c r="Y1552" s="366">
        <f t="shared" si="454"/>
        <v>506.6</v>
      </c>
      <c r="Z1552" s="304"/>
      <c r="AA1552" s="304"/>
      <c r="AB1552" s="304">
        <v>-999</v>
      </c>
      <c r="AC1552" s="304">
        <v>-999</v>
      </c>
      <c r="AD1552" s="366">
        <v>-999</v>
      </c>
      <c r="AE1552" s="304">
        <v>-999</v>
      </c>
      <c r="AF1552" s="304">
        <v>-999</v>
      </c>
      <c r="AG1552" s="304"/>
      <c r="AH1552" s="304">
        <v>1.34243E-2</v>
      </c>
      <c r="AI1552" s="312"/>
      <c r="AJ1552" s="332">
        <v>501</v>
      </c>
      <c r="AK1552" s="304">
        <f t="shared" si="453"/>
        <v>555</v>
      </c>
      <c r="AL1552" s="304">
        <f t="shared" si="451"/>
        <v>0.43</v>
      </c>
      <c r="AM1552" s="389" t="str">
        <f t="shared" si="455"/>
        <v/>
      </c>
      <c r="AN1552" s="304"/>
      <c r="AO1552" s="304">
        <v>0.45</v>
      </c>
      <c r="AP1552" s="312"/>
      <c r="AQ1552" s="312" t="s">
        <v>2799</v>
      </c>
      <c r="AR1552" s="312"/>
      <c r="AS1552" s="304"/>
      <c r="AT1552" s="312"/>
      <c r="AU1552" s="329">
        <f>VLOOKUP(C1552,[1]world!$A$2:$B$3555,2,FALSE)</f>
        <v>7</v>
      </c>
      <c r="AV1552" s="329">
        <v>388</v>
      </c>
      <c r="AW1552" s="304">
        <v>0.37</v>
      </c>
      <c r="AX1552" s="304">
        <v>20</v>
      </c>
      <c r="AY1552" s="304">
        <v>-999</v>
      </c>
      <c r="AZ1552" s="304">
        <v>60</v>
      </c>
      <c r="BA1552" s="304">
        <v>20</v>
      </c>
      <c r="BB1552" s="304">
        <v>-999</v>
      </c>
      <c r="BC1552" s="304">
        <v>60</v>
      </c>
      <c r="BD1552" s="304">
        <v>20</v>
      </c>
      <c r="BE1552" s="304">
        <v>20</v>
      </c>
      <c r="BF1552" s="304">
        <v>-999</v>
      </c>
      <c r="BG1552" s="304">
        <v>-999</v>
      </c>
      <c r="BH1552" s="304">
        <v>60</v>
      </c>
      <c r="BI1552" s="304">
        <v>60</v>
      </c>
      <c r="BJ1552" s="304">
        <v>2</v>
      </c>
      <c r="BK1552" s="304" t="s">
        <v>4954</v>
      </c>
      <c r="BL1552" s="304">
        <v>2</v>
      </c>
    </row>
    <row r="1553" spans="1:64" ht="15" hidden="1" customHeight="1" x14ac:dyDescent="0.2">
      <c r="A1553" s="304" t="s">
        <v>6102</v>
      </c>
      <c r="B1553" s="304" t="s">
        <v>2503</v>
      </c>
      <c r="C1553" s="304">
        <v>1685</v>
      </c>
      <c r="D1553" s="349" t="s">
        <v>2502</v>
      </c>
      <c r="E1553" s="304" t="s">
        <v>2502</v>
      </c>
      <c r="F1553" s="304"/>
      <c r="G1553" s="324">
        <v>34.370399999999997</v>
      </c>
      <c r="H1553" s="324">
        <v>133.02590000000001</v>
      </c>
      <c r="I1553" s="324" t="s">
        <v>212</v>
      </c>
      <c r="J1553" s="368">
        <f t="shared" ref="J1553:J1559" si="456">P1553</f>
        <v>445.82</v>
      </c>
      <c r="K1553" s="331">
        <v>0.1</v>
      </c>
      <c r="L1553" s="304" t="str">
        <f t="shared" si="452"/>
        <v>C</v>
      </c>
      <c r="M1553" s="388">
        <v>0</v>
      </c>
      <c r="N1553" s="304"/>
      <c r="O1553" s="304">
        <v>30</v>
      </c>
      <c r="P1553" s="304">
        <v>445.82</v>
      </c>
      <c r="Q1553" s="309" t="s">
        <v>2503</v>
      </c>
      <c r="R1553" s="304" t="s">
        <v>2503</v>
      </c>
      <c r="S1553" s="356"/>
      <c r="T1553" s="304"/>
      <c r="U1553" s="356"/>
      <c r="V1553" s="304"/>
      <c r="W1553" s="310" t="s">
        <v>900</v>
      </c>
      <c r="X1553" s="304" t="s">
        <v>232</v>
      </c>
      <c r="Y1553" s="366">
        <f t="shared" si="454"/>
        <v>506.6</v>
      </c>
      <c r="Z1553" s="304"/>
      <c r="AA1553" s="304"/>
      <c r="AB1553" s="304">
        <v>-999</v>
      </c>
      <c r="AC1553" s="304">
        <v>-999</v>
      </c>
      <c r="AD1553" s="366">
        <v>-999</v>
      </c>
      <c r="AE1553" s="304">
        <v>-999</v>
      </c>
      <c r="AF1553" s="304">
        <v>-999</v>
      </c>
      <c r="AG1553" s="304"/>
      <c r="AH1553" s="304">
        <v>9.1682700000000006E-2</v>
      </c>
      <c r="AI1553" s="312"/>
      <c r="AJ1553" s="332">
        <v>760</v>
      </c>
      <c r="AK1553" s="304">
        <f t="shared" si="453"/>
        <v>760</v>
      </c>
      <c r="AL1553" s="304">
        <f t="shared" si="451"/>
        <v>0.43</v>
      </c>
      <c r="AM1553" s="389" t="str">
        <f t="shared" si="455"/>
        <v/>
      </c>
      <c r="AN1553" s="304"/>
      <c r="AO1553" s="304">
        <v>0.45</v>
      </c>
      <c r="AP1553" s="312"/>
      <c r="AQ1553" s="312" t="s">
        <v>2504</v>
      </c>
      <c r="AR1553" s="312"/>
      <c r="AS1553" s="304"/>
      <c r="AT1553" s="312"/>
      <c r="AU1553" s="329">
        <f>VLOOKUP(C1553,[1]world!$A$2:$B$3555,2,FALSE)</f>
        <v>3</v>
      </c>
      <c r="AV1553" s="329">
        <v>547</v>
      </c>
      <c r="AW1553" s="304">
        <v>0.37</v>
      </c>
      <c r="AX1553" s="304">
        <v>28</v>
      </c>
      <c r="AY1553" s="304">
        <v>28</v>
      </c>
      <c r="AZ1553" s="304">
        <v>96</v>
      </c>
      <c r="BA1553" s="304">
        <v>28</v>
      </c>
      <c r="BB1553" s="304">
        <v>28</v>
      </c>
      <c r="BC1553" s="304">
        <v>96</v>
      </c>
      <c r="BD1553" s="304">
        <v>28</v>
      </c>
      <c r="BE1553" s="304">
        <v>28</v>
      </c>
      <c r="BF1553" s="304">
        <v>28</v>
      </c>
      <c r="BG1553" s="304">
        <v>28</v>
      </c>
      <c r="BH1553" s="304">
        <f>BI1553</f>
        <v>96</v>
      </c>
      <c r="BI1553" s="304">
        <f t="shared" ref="BI1553:BI1559" si="457">BC1553</f>
        <v>96</v>
      </c>
      <c r="BJ1553" s="304">
        <v>0</v>
      </c>
      <c r="BK1553" s="304">
        <v>0</v>
      </c>
      <c r="BL1553" s="304">
        <v>0</v>
      </c>
    </row>
    <row r="1554" spans="1:64" ht="15" hidden="1" customHeight="1" x14ac:dyDescent="0.2">
      <c r="A1554" s="304" t="s">
        <v>6102</v>
      </c>
      <c r="B1554" s="304" t="s">
        <v>2503</v>
      </c>
      <c r="C1554" s="304">
        <v>1686</v>
      </c>
      <c r="D1554" s="349" t="s">
        <v>2590</v>
      </c>
      <c r="E1554" s="304" t="s">
        <v>2590</v>
      </c>
      <c r="F1554" s="304"/>
      <c r="G1554" s="324">
        <v>34.545000000000002</v>
      </c>
      <c r="H1554" s="324">
        <v>132.95060000000001</v>
      </c>
      <c r="I1554" s="324" t="s">
        <v>212</v>
      </c>
      <c r="J1554" s="368">
        <f t="shared" si="456"/>
        <v>390.78</v>
      </c>
      <c r="K1554" s="331">
        <v>0.1</v>
      </c>
      <c r="L1554" s="304" t="str">
        <f t="shared" si="452"/>
        <v>C</v>
      </c>
      <c r="M1554" s="388">
        <v>0</v>
      </c>
      <c r="N1554" s="304"/>
      <c r="O1554" s="304">
        <v>30</v>
      </c>
      <c r="P1554" s="304">
        <v>390.78</v>
      </c>
      <c r="Q1554" s="309" t="s">
        <v>2503</v>
      </c>
      <c r="R1554" s="304" t="s">
        <v>2503</v>
      </c>
      <c r="S1554" s="356"/>
      <c r="T1554" s="304"/>
      <c r="U1554" s="356"/>
      <c r="V1554" s="304"/>
      <c r="W1554" s="310" t="s">
        <v>890</v>
      </c>
      <c r="X1554" s="304" t="s">
        <v>205</v>
      </c>
      <c r="Y1554" s="366">
        <f t="shared" si="454"/>
        <v>424.8</v>
      </c>
      <c r="Z1554" s="304"/>
      <c r="AA1554" s="304"/>
      <c r="AB1554" s="304">
        <v>-999</v>
      </c>
      <c r="AC1554" s="304">
        <v>-999</v>
      </c>
      <c r="AD1554" s="366">
        <v>-999</v>
      </c>
      <c r="AE1554" s="304">
        <v>-999</v>
      </c>
      <c r="AF1554" s="304">
        <v>-999</v>
      </c>
      <c r="AG1554" s="304"/>
      <c r="AH1554" s="304">
        <v>3.1358400000000002E-2</v>
      </c>
      <c r="AI1554" s="312"/>
      <c r="AJ1554" s="332">
        <v>760</v>
      </c>
      <c r="AK1554" s="304">
        <f t="shared" si="453"/>
        <v>760</v>
      </c>
      <c r="AL1554" s="304">
        <f t="shared" si="451"/>
        <v>0.43</v>
      </c>
      <c r="AM1554" s="389" t="str">
        <f t="shared" si="455"/>
        <v/>
      </c>
      <c r="AN1554" s="304"/>
      <c r="AO1554" s="304">
        <v>0.45</v>
      </c>
      <c r="AP1554" s="312"/>
      <c r="AQ1554" s="312" t="s">
        <v>2591</v>
      </c>
      <c r="AR1554" s="312"/>
      <c r="AS1554" s="304"/>
      <c r="AT1554" s="312"/>
      <c r="AU1554" s="329">
        <f>VLOOKUP(C1554,[1]world!$A$2:$B$3555,2,FALSE)</f>
        <v>5</v>
      </c>
      <c r="AV1554" s="329">
        <v>402</v>
      </c>
      <c r="AW1554" s="304">
        <v>0.37</v>
      </c>
      <c r="AX1554" s="304">
        <v>12</v>
      </c>
      <c r="AY1554" s="304">
        <v>30</v>
      </c>
      <c r="AZ1554" s="304">
        <v>-999</v>
      </c>
      <c r="BA1554" s="304">
        <v>12</v>
      </c>
      <c r="BB1554" s="304">
        <v>30</v>
      </c>
      <c r="BC1554" s="304">
        <v>-999</v>
      </c>
      <c r="BD1554" s="304">
        <v>12</v>
      </c>
      <c r="BE1554" s="304">
        <v>12</v>
      </c>
      <c r="BF1554" s="304">
        <v>30</v>
      </c>
      <c r="BG1554" s="304">
        <v>30</v>
      </c>
      <c r="BH1554" s="304">
        <f t="shared" ref="BH1554:BH1559" si="458">BI1554</f>
        <v>-999</v>
      </c>
      <c r="BI1554" s="304">
        <f t="shared" si="457"/>
        <v>-999</v>
      </c>
      <c r="BJ1554" s="304">
        <v>0</v>
      </c>
      <c r="BK1554" s="304">
        <v>0</v>
      </c>
      <c r="BL1554" s="304">
        <v>0</v>
      </c>
    </row>
    <row r="1555" spans="1:64" ht="15" hidden="1" customHeight="1" x14ac:dyDescent="0.2">
      <c r="A1555" s="304" t="s">
        <v>6102</v>
      </c>
      <c r="B1555" s="304" t="s">
        <v>2503</v>
      </c>
      <c r="C1555" s="304">
        <v>1687</v>
      </c>
      <c r="D1555" s="349" t="s">
        <v>2581</v>
      </c>
      <c r="E1555" s="304" t="s">
        <v>2581</v>
      </c>
      <c r="F1555" s="304"/>
      <c r="G1555" s="324">
        <v>34.515000000000001</v>
      </c>
      <c r="H1555" s="324">
        <v>133.14009999999999</v>
      </c>
      <c r="I1555" s="324" t="s">
        <v>212</v>
      </c>
      <c r="J1555" s="368">
        <f t="shared" si="456"/>
        <v>486.78</v>
      </c>
      <c r="K1555" s="331">
        <v>0.1</v>
      </c>
      <c r="L1555" s="304" t="str">
        <f t="shared" si="452"/>
        <v>C</v>
      </c>
      <c r="M1555" s="388">
        <v>0</v>
      </c>
      <c r="N1555" s="304"/>
      <c r="O1555" s="304">
        <v>30</v>
      </c>
      <c r="P1555" s="304">
        <v>486.78</v>
      </c>
      <c r="Q1555" s="309" t="s">
        <v>2503</v>
      </c>
      <c r="R1555" s="304" t="s">
        <v>2503</v>
      </c>
      <c r="S1555" s="356"/>
      <c r="T1555" s="304"/>
      <c r="U1555" s="356"/>
      <c r="V1555" s="304"/>
      <c r="W1555" s="310" t="s">
        <v>890</v>
      </c>
      <c r="X1555" s="304" t="s">
        <v>205</v>
      </c>
      <c r="Y1555" s="366">
        <f t="shared" si="454"/>
        <v>424.8</v>
      </c>
      <c r="Z1555" s="304"/>
      <c r="AA1555" s="304"/>
      <c r="AB1555" s="304">
        <v>-999</v>
      </c>
      <c r="AC1555" s="304">
        <v>-999</v>
      </c>
      <c r="AD1555" s="366">
        <v>-999</v>
      </c>
      <c r="AE1555" s="304">
        <v>-999</v>
      </c>
      <c r="AF1555" s="304">
        <v>-999</v>
      </c>
      <c r="AG1555" s="304"/>
      <c r="AH1555" s="304">
        <v>6.6100400000000004E-2</v>
      </c>
      <c r="AI1555" s="312"/>
      <c r="AJ1555" s="332">
        <v>760</v>
      </c>
      <c r="AK1555" s="304">
        <f t="shared" si="453"/>
        <v>760</v>
      </c>
      <c r="AL1555" s="304">
        <f t="shared" si="451"/>
        <v>0.43</v>
      </c>
      <c r="AM1555" s="389" t="str">
        <f t="shared" si="455"/>
        <v/>
      </c>
      <c r="AN1555" s="304"/>
      <c r="AO1555" s="304">
        <v>0.45</v>
      </c>
      <c r="AP1555" s="312"/>
      <c r="AQ1555" s="312" t="s">
        <v>2582</v>
      </c>
      <c r="AR1555" s="312"/>
      <c r="AS1555" s="304"/>
      <c r="AT1555" s="312"/>
      <c r="AU1555" s="329">
        <f>VLOOKUP(C1555,[1]world!$A$2:$B$3555,2,FALSE)</f>
        <v>7</v>
      </c>
      <c r="AV1555" s="329">
        <v>388</v>
      </c>
      <c r="AW1555" s="304">
        <v>0.37</v>
      </c>
      <c r="AX1555" s="304">
        <v>20</v>
      </c>
      <c r="AY1555" s="304">
        <v>64</v>
      </c>
      <c r="AZ1555" s="304">
        <v>64</v>
      </c>
      <c r="BA1555" s="304">
        <v>20</v>
      </c>
      <c r="BB1555" s="304">
        <v>64</v>
      </c>
      <c r="BC1555" s="304">
        <v>64</v>
      </c>
      <c r="BD1555" s="304">
        <v>20</v>
      </c>
      <c r="BE1555" s="304">
        <v>20</v>
      </c>
      <c r="BF1555" s="304">
        <v>64</v>
      </c>
      <c r="BG1555" s="304">
        <v>64</v>
      </c>
      <c r="BH1555" s="304">
        <f t="shared" si="458"/>
        <v>64</v>
      </c>
      <c r="BI1555" s="304">
        <f t="shared" si="457"/>
        <v>64</v>
      </c>
      <c r="BJ1555" s="304">
        <v>0</v>
      </c>
      <c r="BK1555" s="304">
        <v>0</v>
      </c>
      <c r="BL1555" s="304">
        <v>0</v>
      </c>
    </row>
    <row r="1556" spans="1:64" ht="15" hidden="1" customHeight="1" x14ac:dyDescent="0.2">
      <c r="A1556" s="304" t="s">
        <v>6102</v>
      </c>
      <c r="B1556" s="304" t="s">
        <v>2503</v>
      </c>
      <c r="C1556" s="304">
        <v>1688</v>
      </c>
      <c r="D1556" s="349" t="s">
        <v>2506</v>
      </c>
      <c r="E1556" s="304" t="s">
        <v>2506</v>
      </c>
      <c r="F1556" s="304"/>
      <c r="G1556" s="324">
        <v>34.375300000000003</v>
      </c>
      <c r="H1556" s="324">
        <v>133.3519</v>
      </c>
      <c r="I1556" s="324" t="s">
        <v>212</v>
      </c>
      <c r="J1556" s="368">
        <f t="shared" si="456"/>
        <v>447.75</v>
      </c>
      <c r="K1556" s="331">
        <v>0.1</v>
      </c>
      <c r="L1556" s="304" t="str">
        <f t="shared" si="452"/>
        <v>C</v>
      </c>
      <c r="M1556" s="388">
        <v>0</v>
      </c>
      <c r="N1556" s="304"/>
      <c r="O1556" s="304">
        <v>30</v>
      </c>
      <c r="P1556" s="304">
        <v>447.75</v>
      </c>
      <c r="Q1556" s="309" t="s">
        <v>2503</v>
      </c>
      <c r="R1556" s="304" t="s">
        <v>2503</v>
      </c>
      <c r="S1556" s="356"/>
      <c r="T1556" s="304"/>
      <c r="U1556" s="356"/>
      <c r="V1556" s="304"/>
      <c r="W1556" s="310" t="s">
        <v>900</v>
      </c>
      <c r="X1556" s="304" t="s">
        <v>232</v>
      </c>
      <c r="Y1556" s="366">
        <f t="shared" si="454"/>
        <v>506.6</v>
      </c>
      <c r="Z1556" s="304"/>
      <c r="AA1556" s="304"/>
      <c r="AB1556" s="304">
        <v>-999</v>
      </c>
      <c r="AC1556" s="304">
        <v>-999</v>
      </c>
      <c r="AD1556" s="366">
        <v>-999</v>
      </c>
      <c r="AE1556" s="304">
        <v>-999</v>
      </c>
      <c r="AF1556" s="304">
        <v>-999</v>
      </c>
      <c r="AG1556" s="304"/>
      <c r="AH1556" s="304">
        <v>8.9791399999999993E-2</v>
      </c>
      <c r="AI1556" s="312"/>
      <c r="AJ1556" s="332">
        <v>760</v>
      </c>
      <c r="AK1556" s="304">
        <f t="shared" si="453"/>
        <v>760</v>
      </c>
      <c r="AL1556" s="304">
        <f t="shared" si="451"/>
        <v>0.43</v>
      </c>
      <c r="AM1556" s="389" t="str">
        <f t="shared" si="455"/>
        <v/>
      </c>
      <c r="AN1556" s="304"/>
      <c r="AO1556" s="304">
        <v>0.45</v>
      </c>
      <c r="AP1556" s="312"/>
      <c r="AQ1556" s="312" t="s">
        <v>2507</v>
      </c>
      <c r="AR1556" s="312"/>
      <c r="AS1556" s="304"/>
      <c r="AT1556" s="312"/>
      <c r="AU1556" s="329">
        <f>VLOOKUP(C1556,[1]world!$A$2:$B$3555,2,FALSE)</f>
        <v>3</v>
      </c>
      <c r="AV1556" s="329">
        <v>547</v>
      </c>
      <c r="AW1556" s="304">
        <v>0.37</v>
      </c>
      <c r="AX1556" s="304">
        <v>16</v>
      </c>
      <c r="AY1556" s="304">
        <v>42</v>
      </c>
      <c r="AZ1556" s="304">
        <v>118</v>
      </c>
      <c r="BA1556" s="304">
        <v>16</v>
      </c>
      <c r="BB1556" s="304">
        <v>42</v>
      </c>
      <c r="BC1556" s="304">
        <v>118</v>
      </c>
      <c r="BD1556" s="304">
        <v>15</v>
      </c>
      <c r="BE1556" s="304">
        <v>15</v>
      </c>
      <c r="BF1556" s="304">
        <v>42</v>
      </c>
      <c r="BG1556" s="304">
        <v>42</v>
      </c>
      <c r="BH1556" s="304">
        <f t="shared" si="458"/>
        <v>118</v>
      </c>
      <c r="BI1556" s="304">
        <f t="shared" si="457"/>
        <v>118</v>
      </c>
      <c r="BJ1556" s="304">
        <v>0</v>
      </c>
      <c r="BK1556" s="304">
        <v>0</v>
      </c>
      <c r="BL1556" s="304">
        <v>0</v>
      </c>
    </row>
    <row r="1557" spans="1:64" ht="15" hidden="1" customHeight="1" x14ac:dyDescent="0.2">
      <c r="A1557" s="304" t="s">
        <v>6102</v>
      </c>
      <c r="B1557" s="304" t="s">
        <v>2503</v>
      </c>
      <c r="C1557" s="304">
        <v>1689</v>
      </c>
      <c r="D1557" s="349" t="s">
        <v>2593</v>
      </c>
      <c r="E1557" s="304" t="s">
        <v>2593</v>
      </c>
      <c r="F1557" s="304"/>
      <c r="G1557" s="324">
        <v>34.553400000000003</v>
      </c>
      <c r="H1557" s="324">
        <v>133.4205</v>
      </c>
      <c r="I1557" s="324" t="s">
        <v>212</v>
      </c>
      <c r="J1557" s="368">
        <f t="shared" si="456"/>
        <v>370.59</v>
      </c>
      <c r="K1557" s="331">
        <v>0.1</v>
      </c>
      <c r="L1557" s="304" t="str">
        <f t="shared" si="452"/>
        <v>C</v>
      </c>
      <c r="M1557" s="388">
        <v>0</v>
      </c>
      <c r="N1557" s="304"/>
      <c r="O1557" s="304">
        <v>30</v>
      </c>
      <c r="P1557" s="304">
        <v>370.59</v>
      </c>
      <c r="Q1557" s="309" t="s">
        <v>2503</v>
      </c>
      <c r="R1557" s="304" t="s">
        <v>2503</v>
      </c>
      <c r="S1557" s="356"/>
      <c r="T1557" s="304"/>
      <c r="U1557" s="356"/>
      <c r="V1557" s="304"/>
      <c r="W1557" s="310" t="s">
        <v>1408</v>
      </c>
      <c r="X1557" s="304" t="s">
        <v>213</v>
      </c>
      <c r="Y1557" s="366">
        <f t="shared" si="454"/>
        <v>274.5</v>
      </c>
      <c r="Z1557" s="304"/>
      <c r="AA1557" s="304"/>
      <c r="AB1557" s="304">
        <v>-999</v>
      </c>
      <c r="AC1557" s="304">
        <v>-999</v>
      </c>
      <c r="AD1557" s="366">
        <v>-999</v>
      </c>
      <c r="AE1557" s="304">
        <v>-999</v>
      </c>
      <c r="AF1557" s="304">
        <v>-999</v>
      </c>
      <c r="AG1557" s="304"/>
      <c r="AH1557" s="304">
        <v>2.1681499999999999E-2</v>
      </c>
      <c r="AI1557" s="312"/>
      <c r="AJ1557" s="332">
        <v>694</v>
      </c>
      <c r="AK1557" s="304">
        <f t="shared" si="453"/>
        <v>690</v>
      </c>
      <c r="AL1557" s="304">
        <f t="shared" si="451"/>
        <v>0.43</v>
      </c>
      <c r="AM1557" s="389" t="str">
        <f t="shared" si="455"/>
        <v/>
      </c>
      <c r="AN1557" s="304"/>
      <c r="AO1557" s="304">
        <v>0.45</v>
      </c>
      <c r="AP1557" s="312"/>
      <c r="AQ1557" s="312" t="s">
        <v>2594</v>
      </c>
      <c r="AR1557" s="312"/>
      <c r="AS1557" s="304"/>
      <c r="AT1557" s="312"/>
      <c r="AU1557" s="329">
        <f>VLOOKUP(C1557,[1]world!$A$2:$B$3555,2,FALSE)</f>
        <v>7</v>
      </c>
      <c r="AV1557" s="329">
        <v>388</v>
      </c>
      <c r="AW1557" s="304">
        <v>0.37</v>
      </c>
      <c r="AX1557" s="304">
        <v>56</v>
      </c>
      <c r="AY1557" s="304">
        <v>56</v>
      </c>
      <c r="AZ1557" s="304">
        <v>156</v>
      </c>
      <c r="BA1557" s="304">
        <v>56</v>
      </c>
      <c r="BB1557" s="304">
        <v>56</v>
      </c>
      <c r="BC1557" s="304">
        <v>156</v>
      </c>
      <c r="BD1557" s="304">
        <v>55</v>
      </c>
      <c r="BE1557" s="304">
        <v>55</v>
      </c>
      <c r="BF1557" s="304">
        <v>55</v>
      </c>
      <c r="BG1557" s="304">
        <v>55</v>
      </c>
      <c r="BH1557" s="304">
        <f t="shared" si="458"/>
        <v>156</v>
      </c>
      <c r="BI1557" s="304">
        <f t="shared" si="457"/>
        <v>156</v>
      </c>
      <c r="BJ1557" s="304">
        <v>0</v>
      </c>
      <c r="BK1557" s="304">
        <v>0</v>
      </c>
      <c r="BL1557" s="304">
        <v>0</v>
      </c>
    </row>
    <row r="1558" spans="1:64" ht="15" hidden="1" customHeight="1" x14ac:dyDescent="0.2">
      <c r="A1558" s="304" t="s">
        <v>6102</v>
      </c>
      <c r="B1558" s="304" t="s">
        <v>2503</v>
      </c>
      <c r="C1558" s="304">
        <v>1690</v>
      </c>
      <c r="D1558" s="349" t="s">
        <v>2783</v>
      </c>
      <c r="E1558" s="304" t="s">
        <v>2783</v>
      </c>
      <c r="F1558" s="304"/>
      <c r="G1558" s="324">
        <v>34.910499999999999</v>
      </c>
      <c r="H1558" s="324">
        <v>132.91489999999999</v>
      </c>
      <c r="I1558" s="324" t="s">
        <v>212</v>
      </c>
      <c r="J1558" s="368">
        <f t="shared" si="456"/>
        <v>280.92</v>
      </c>
      <c r="K1558" s="331">
        <v>0.1</v>
      </c>
      <c r="L1558" s="304" t="str">
        <f t="shared" si="452"/>
        <v>D</v>
      </c>
      <c r="M1558" s="388">
        <v>0</v>
      </c>
      <c r="N1558" s="304"/>
      <c r="O1558" s="304">
        <v>30</v>
      </c>
      <c r="P1558" s="304">
        <v>280.92</v>
      </c>
      <c r="Q1558" s="309" t="s">
        <v>2503</v>
      </c>
      <c r="R1558" s="304" t="s">
        <v>2503</v>
      </c>
      <c r="S1558" s="356"/>
      <c r="T1558" s="304"/>
      <c r="U1558" s="356"/>
      <c r="V1558" s="304"/>
      <c r="W1558" s="310" t="s">
        <v>890</v>
      </c>
      <c r="X1558" s="304" t="s">
        <v>205</v>
      </c>
      <c r="Y1558" s="366">
        <f t="shared" si="454"/>
        <v>424.8</v>
      </c>
      <c r="Z1558" s="304"/>
      <c r="AA1558" s="304"/>
      <c r="AB1558" s="304">
        <v>-999</v>
      </c>
      <c r="AC1558" s="304">
        <v>-999</v>
      </c>
      <c r="AD1558" s="366">
        <v>-999</v>
      </c>
      <c r="AE1558" s="304">
        <v>-999</v>
      </c>
      <c r="AF1558" s="304">
        <v>-999</v>
      </c>
      <c r="AG1558" s="304"/>
      <c r="AH1558" s="304">
        <v>1.4591099999999999E-2</v>
      </c>
      <c r="AI1558" s="312"/>
      <c r="AJ1558" s="332">
        <v>531</v>
      </c>
      <c r="AK1558" s="304">
        <f t="shared" si="453"/>
        <v>555</v>
      </c>
      <c r="AL1558" s="304">
        <f t="shared" si="451"/>
        <v>0.43</v>
      </c>
      <c r="AM1558" s="389" t="str">
        <f t="shared" si="455"/>
        <v/>
      </c>
      <c r="AN1558" s="304"/>
      <c r="AO1558" s="304">
        <v>0.45</v>
      </c>
      <c r="AP1558" s="312"/>
      <c r="AQ1558" s="312" t="s">
        <v>2784</v>
      </c>
      <c r="AR1558" s="312"/>
      <c r="AS1558" s="304"/>
      <c r="AT1558" s="312"/>
      <c r="AU1558" s="329">
        <f>VLOOKUP(C1558,[1]world!$A$2:$B$3555,2,FALSE)</f>
        <v>1</v>
      </c>
      <c r="AV1558" s="329">
        <v>519</v>
      </c>
      <c r="AW1558" s="304">
        <v>0.37</v>
      </c>
      <c r="AX1558" s="304">
        <v>51</v>
      </c>
      <c r="AY1558" s="304">
        <v>51</v>
      </c>
      <c r="AZ1558" s="304">
        <v>-999</v>
      </c>
      <c r="BA1558" s="304">
        <v>51</v>
      </c>
      <c r="BB1558" s="304">
        <v>51</v>
      </c>
      <c r="BC1558" s="304">
        <v>-999</v>
      </c>
      <c r="BD1558" s="304">
        <v>51</v>
      </c>
      <c r="BE1558" s="304">
        <v>51</v>
      </c>
      <c r="BF1558" s="304">
        <v>51</v>
      </c>
      <c r="BG1558" s="304">
        <v>51</v>
      </c>
      <c r="BH1558" s="304">
        <f t="shared" si="458"/>
        <v>-999</v>
      </c>
      <c r="BI1558" s="304">
        <f t="shared" si="457"/>
        <v>-999</v>
      </c>
      <c r="BJ1558" s="304">
        <v>0</v>
      </c>
      <c r="BK1558" s="304">
        <v>0</v>
      </c>
      <c r="BL1558" s="304">
        <v>0</v>
      </c>
    </row>
    <row r="1559" spans="1:64" ht="15" hidden="1" customHeight="1" x14ac:dyDescent="0.2">
      <c r="A1559" s="304" t="s">
        <v>6102</v>
      </c>
      <c r="B1559" s="304" t="s">
        <v>2503</v>
      </c>
      <c r="C1559" s="304">
        <v>1691</v>
      </c>
      <c r="D1559" s="349" t="s">
        <v>2685</v>
      </c>
      <c r="E1559" s="304" t="s">
        <v>2685</v>
      </c>
      <c r="F1559" s="304"/>
      <c r="G1559" s="324">
        <v>34.698300000000003</v>
      </c>
      <c r="H1559" s="324">
        <v>132.95500000000001</v>
      </c>
      <c r="I1559" s="324" t="s">
        <v>212</v>
      </c>
      <c r="J1559" s="368">
        <f t="shared" si="456"/>
        <v>495.15</v>
      </c>
      <c r="K1559" s="331">
        <v>0.1</v>
      </c>
      <c r="L1559" s="304" t="str">
        <f t="shared" si="452"/>
        <v>C</v>
      </c>
      <c r="M1559" s="388">
        <v>0</v>
      </c>
      <c r="N1559" s="304"/>
      <c r="O1559" s="304">
        <v>30</v>
      </c>
      <c r="P1559" s="304">
        <v>495.15</v>
      </c>
      <c r="Q1559" s="309" t="s">
        <v>2503</v>
      </c>
      <c r="R1559" s="304" t="s">
        <v>2503</v>
      </c>
      <c r="S1559" s="356"/>
      <c r="T1559" s="304"/>
      <c r="U1559" s="356"/>
      <c r="V1559" s="304"/>
      <c r="W1559" s="310" t="s">
        <v>890</v>
      </c>
      <c r="X1559" s="304" t="s">
        <v>205</v>
      </c>
      <c r="Y1559" s="366">
        <f t="shared" si="454"/>
        <v>424.8</v>
      </c>
      <c r="Z1559" s="304"/>
      <c r="AA1559" s="304"/>
      <c r="AB1559" s="304">
        <v>-999</v>
      </c>
      <c r="AC1559" s="304">
        <v>-999</v>
      </c>
      <c r="AD1559" s="366">
        <v>-999</v>
      </c>
      <c r="AE1559" s="304">
        <v>-999</v>
      </c>
      <c r="AF1559" s="304">
        <v>-999</v>
      </c>
      <c r="AG1559" s="304"/>
      <c r="AH1559" s="304">
        <v>8.0701099999999998E-2</v>
      </c>
      <c r="AI1559" s="312"/>
      <c r="AJ1559" s="332">
        <v>760</v>
      </c>
      <c r="AK1559" s="304">
        <f t="shared" si="453"/>
        <v>760</v>
      </c>
      <c r="AL1559" s="304">
        <f t="shared" si="451"/>
        <v>0.43</v>
      </c>
      <c r="AM1559" s="389" t="str">
        <f t="shared" si="455"/>
        <v/>
      </c>
      <c r="AN1559" s="304"/>
      <c r="AO1559" s="304">
        <v>0.45</v>
      </c>
      <c r="AP1559" s="312"/>
      <c r="AQ1559" s="312" t="s">
        <v>2686</v>
      </c>
      <c r="AR1559" s="312"/>
      <c r="AS1559" s="304"/>
      <c r="AT1559" s="312"/>
      <c r="AU1559" s="329">
        <f>VLOOKUP(C1559,[1]world!$A$2:$B$3555,2,FALSE)</f>
        <v>1</v>
      </c>
      <c r="AV1559" s="329">
        <v>519</v>
      </c>
      <c r="AW1559" s="304">
        <v>0.37</v>
      </c>
      <c r="AX1559" s="304">
        <v>30</v>
      </c>
      <c r="AY1559" s="304">
        <v>30</v>
      </c>
      <c r="AZ1559" s="304">
        <v>-999</v>
      </c>
      <c r="BA1559" s="304">
        <v>30</v>
      </c>
      <c r="BB1559" s="304">
        <v>30</v>
      </c>
      <c r="BC1559" s="304">
        <v>-999</v>
      </c>
      <c r="BD1559" s="304">
        <v>30</v>
      </c>
      <c r="BE1559" s="304">
        <v>30</v>
      </c>
      <c r="BF1559" s="304">
        <v>30</v>
      </c>
      <c r="BG1559" s="304">
        <v>30</v>
      </c>
      <c r="BH1559" s="304">
        <f t="shared" si="458"/>
        <v>-999</v>
      </c>
      <c r="BI1559" s="304">
        <f t="shared" si="457"/>
        <v>-999</v>
      </c>
      <c r="BJ1559" s="304">
        <v>0</v>
      </c>
      <c r="BK1559" s="304">
        <v>0</v>
      </c>
      <c r="BL1559" s="304">
        <v>0</v>
      </c>
    </row>
    <row r="1560" spans="1:64" ht="15" hidden="1" customHeight="1" x14ac:dyDescent="0.2">
      <c r="A1560" s="304" t="s">
        <v>6177</v>
      </c>
      <c r="B1560" s="304" t="s">
        <v>1612</v>
      </c>
      <c r="C1560" s="304">
        <v>1692</v>
      </c>
      <c r="D1560" s="349" t="s">
        <v>3097</v>
      </c>
      <c r="E1560" s="304" t="s">
        <v>3097</v>
      </c>
      <c r="F1560" s="304"/>
      <c r="G1560" s="324">
        <v>35.616300000000003</v>
      </c>
      <c r="H1560" s="324">
        <v>134.45269999999999</v>
      </c>
      <c r="I1560" s="324" t="s">
        <v>212</v>
      </c>
      <c r="J1560" s="368">
        <f t="shared" ref="J1560:J1566" si="459">U1560</f>
        <v>459.58225635134716</v>
      </c>
      <c r="K1560" s="331">
        <v>0.2</v>
      </c>
      <c r="L1560" s="304" t="str">
        <f t="shared" si="452"/>
        <v>C</v>
      </c>
      <c r="M1560" s="388">
        <v>1</v>
      </c>
      <c r="N1560" s="304">
        <v>285.5</v>
      </c>
      <c r="O1560" s="304">
        <v>10</v>
      </c>
      <c r="P1560" s="331"/>
      <c r="Q1560" s="309"/>
      <c r="R1560" s="304"/>
      <c r="S1560" s="356">
        <v>370.99820730255885</v>
      </c>
      <c r="T1560" s="356">
        <v>459.58225635134716</v>
      </c>
      <c r="U1560" s="356">
        <f t="shared" ref="U1560:U1566" si="460">IF(O1560&lt;=10,T1560,IF(O1560&gt;=20,S1560,((O1560-10)*(S1560-T1560)/10+T1560)))</f>
        <v>459.58225635134716</v>
      </c>
      <c r="V1560" s="356"/>
      <c r="W1560" s="310" t="s">
        <v>900</v>
      </c>
      <c r="X1560" s="304" t="s">
        <v>232</v>
      </c>
      <c r="Y1560" s="366">
        <f t="shared" si="454"/>
        <v>506.6</v>
      </c>
      <c r="Z1560" s="304"/>
      <c r="AA1560" s="304"/>
      <c r="AB1560" s="304">
        <v>-999</v>
      </c>
      <c r="AC1560" s="304">
        <v>-999</v>
      </c>
      <c r="AD1560" s="366">
        <v>-999</v>
      </c>
      <c r="AE1560" s="304">
        <v>-999</v>
      </c>
      <c r="AF1560" s="304">
        <v>-999</v>
      </c>
      <c r="AG1560" s="304"/>
      <c r="AH1560" s="304">
        <v>0.106311</v>
      </c>
      <c r="AI1560" s="312"/>
      <c r="AJ1560" s="332">
        <v>760</v>
      </c>
      <c r="AK1560" s="304">
        <f t="shared" si="453"/>
        <v>760</v>
      </c>
      <c r="AL1560" s="304">
        <f t="shared" si="451"/>
        <v>0.43</v>
      </c>
      <c r="AM1560" s="389" t="str">
        <f t="shared" si="455"/>
        <v/>
      </c>
      <c r="AN1560" s="304"/>
      <c r="AO1560" s="304">
        <v>0.45</v>
      </c>
      <c r="AP1560" s="312"/>
      <c r="AQ1560" s="312" t="s">
        <v>3098</v>
      </c>
      <c r="AR1560" s="312"/>
      <c r="AS1560" s="304"/>
      <c r="AT1560" s="312"/>
      <c r="AU1560" s="329">
        <f>VLOOKUP(C1560,[1]world!$A$2:$B$3555,2,FALSE)</f>
        <v>3</v>
      </c>
      <c r="AV1560" s="329">
        <v>547</v>
      </c>
      <c r="AW1560" s="304">
        <v>0.37</v>
      </c>
      <c r="AX1560" s="304">
        <v>20</v>
      </c>
      <c r="AY1560" s="304">
        <v>-999</v>
      </c>
      <c r="AZ1560" s="304">
        <v>60</v>
      </c>
      <c r="BA1560" s="304">
        <v>20</v>
      </c>
      <c r="BB1560" s="304">
        <v>-999</v>
      </c>
      <c r="BC1560" s="304">
        <v>60</v>
      </c>
      <c r="BD1560" s="304">
        <v>20</v>
      </c>
      <c r="BE1560" s="304">
        <v>20</v>
      </c>
      <c r="BF1560" s="304">
        <v>-999</v>
      </c>
      <c r="BG1560" s="304">
        <v>-999</v>
      </c>
      <c r="BH1560" s="304">
        <v>60</v>
      </c>
      <c r="BI1560" s="304">
        <v>60</v>
      </c>
      <c r="BJ1560" s="304">
        <v>2</v>
      </c>
      <c r="BK1560" s="304" t="s">
        <v>4954</v>
      </c>
      <c r="BL1560" s="304">
        <v>2</v>
      </c>
    </row>
    <row r="1561" spans="1:64" ht="15" hidden="1" customHeight="1" x14ac:dyDescent="0.2">
      <c r="A1561" s="304" t="s">
        <v>6177</v>
      </c>
      <c r="B1561" s="304" t="s">
        <v>1612</v>
      </c>
      <c r="C1561" s="304">
        <v>1693</v>
      </c>
      <c r="D1561" s="349" t="s">
        <v>3033</v>
      </c>
      <c r="E1561" s="304" t="s">
        <v>3033</v>
      </c>
      <c r="F1561" s="304"/>
      <c r="G1561" s="324">
        <v>35.454999999999998</v>
      </c>
      <c r="H1561" s="324">
        <v>134.57749999999999</v>
      </c>
      <c r="I1561" s="324" t="s">
        <v>212</v>
      </c>
      <c r="J1561" s="368">
        <f t="shared" si="459"/>
        <v>834.55833480647902</v>
      </c>
      <c r="K1561" s="331">
        <v>0.2</v>
      </c>
      <c r="L1561" s="304" t="str">
        <f t="shared" si="452"/>
        <v>B</v>
      </c>
      <c r="M1561" s="388">
        <v>1</v>
      </c>
      <c r="N1561" s="304">
        <v>578.29999999999995</v>
      </c>
      <c r="O1561" s="304">
        <v>10</v>
      </c>
      <c r="P1561" s="331"/>
      <c r="Q1561" s="309"/>
      <c r="R1561" s="304"/>
      <c r="S1561" s="356">
        <v>767.13194050218101</v>
      </c>
      <c r="T1561" s="356">
        <v>834.55833480647902</v>
      </c>
      <c r="U1561" s="356">
        <f t="shared" si="460"/>
        <v>834.55833480647902</v>
      </c>
      <c r="V1561" s="356"/>
      <c r="W1561" s="310" t="s">
        <v>900</v>
      </c>
      <c r="X1561" s="304" t="s">
        <v>232</v>
      </c>
      <c r="Y1561" s="366">
        <f t="shared" si="454"/>
        <v>506.6</v>
      </c>
      <c r="Z1561" s="304"/>
      <c r="AA1561" s="304"/>
      <c r="AB1561" s="304">
        <v>-999</v>
      </c>
      <c r="AC1561" s="304">
        <v>-999</v>
      </c>
      <c r="AD1561" s="366">
        <v>-999</v>
      </c>
      <c r="AE1561" s="304">
        <v>-999</v>
      </c>
      <c r="AF1561" s="304">
        <v>-999</v>
      </c>
      <c r="AG1561" s="304"/>
      <c r="AH1561" s="304">
        <v>9.6215800000000004E-2</v>
      </c>
      <c r="AI1561" s="312"/>
      <c r="AJ1561" s="332">
        <v>760</v>
      </c>
      <c r="AK1561" s="304">
        <f t="shared" si="453"/>
        <v>760</v>
      </c>
      <c r="AL1561" s="304">
        <f t="shared" si="451"/>
        <v>0.43</v>
      </c>
      <c r="AM1561" s="389" t="str">
        <f t="shared" si="455"/>
        <v/>
      </c>
      <c r="AN1561" s="304"/>
      <c r="AO1561" s="304">
        <v>0.45</v>
      </c>
      <c r="AP1561" s="312"/>
      <c r="AQ1561" s="312" t="s">
        <v>3034</v>
      </c>
      <c r="AR1561" s="312"/>
      <c r="AS1561" s="304"/>
      <c r="AT1561" s="312"/>
      <c r="AU1561" s="329">
        <f>VLOOKUP(C1561,[1]world!$A$2:$B$3555,2,FALSE)</f>
        <v>1</v>
      </c>
      <c r="AV1561" s="329">
        <v>519</v>
      </c>
      <c r="AW1561" s="304">
        <v>0.37</v>
      </c>
      <c r="AX1561" s="304">
        <v>20</v>
      </c>
      <c r="AY1561" s="304">
        <v>-999</v>
      </c>
      <c r="AZ1561" s="304">
        <v>620</v>
      </c>
      <c r="BA1561" s="304">
        <v>20</v>
      </c>
      <c r="BB1561" s="304">
        <v>-999</v>
      </c>
      <c r="BC1561" s="304">
        <v>620</v>
      </c>
      <c r="BD1561" s="304">
        <v>20</v>
      </c>
      <c r="BE1561" s="304">
        <v>20</v>
      </c>
      <c r="BF1561" s="304">
        <v>-999</v>
      </c>
      <c r="BG1561" s="304">
        <v>-999</v>
      </c>
      <c r="BH1561" s="304">
        <v>620</v>
      </c>
      <c r="BI1561" s="304">
        <v>620</v>
      </c>
      <c r="BJ1561" s="304">
        <v>2</v>
      </c>
      <c r="BK1561" s="304" t="s">
        <v>4954</v>
      </c>
      <c r="BL1561" s="304">
        <v>2</v>
      </c>
    </row>
    <row r="1562" spans="1:64" ht="15" hidden="1" customHeight="1" x14ac:dyDescent="0.2">
      <c r="A1562" s="304" t="s">
        <v>6177</v>
      </c>
      <c r="B1562" s="304" t="s">
        <v>1612</v>
      </c>
      <c r="C1562" s="304">
        <v>1694</v>
      </c>
      <c r="D1562" s="349" t="s">
        <v>2983</v>
      </c>
      <c r="E1562" s="304" t="s">
        <v>2983</v>
      </c>
      <c r="F1562" s="304"/>
      <c r="G1562" s="324">
        <v>35.3294</v>
      </c>
      <c r="H1562" s="324">
        <v>134.66800000000001</v>
      </c>
      <c r="I1562" s="324" t="s">
        <v>212</v>
      </c>
      <c r="J1562" s="368">
        <f t="shared" si="459"/>
        <v>595.63120825978683</v>
      </c>
      <c r="K1562" s="331">
        <v>0.2</v>
      </c>
      <c r="L1562" s="304" t="str">
        <f t="shared" si="452"/>
        <v>C</v>
      </c>
      <c r="M1562" s="388">
        <v>1</v>
      </c>
      <c r="N1562" s="304">
        <v>384</v>
      </c>
      <c r="O1562" s="304">
        <v>10</v>
      </c>
      <c r="P1562" s="331"/>
      <c r="Q1562" s="309"/>
      <c r="R1562" s="304"/>
      <c r="S1562" s="356">
        <v>503.33333744251854</v>
      </c>
      <c r="T1562" s="356">
        <v>595.63120825978683</v>
      </c>
      <c r="U1562" s="356">
        <f t="shared" si="460"/>
        <v>595.63120825978683</v>
      </c>
      <c r="V1562" s="356"/>
      <c r="W1562" s="310" t="s">
        <v>900</v>
      </c>
      <c r="X1562" s="304" t="s">
        <v>232</v>
      </c>
      <c r="Y1562" s="366">
        <f t="shared" si="454"/>
        <v>506.6</v>
      </c>
      <c r="Z1562" s="304"/>
      <c r="AA1562" s="304"/>
      <c r="AB1562" s="304">
        <v>-999</v>
      </c>
      <c r="AC1562" s="304">
        <v>-999</v>
      </c>
      <c r="AD1562" s="366">
        <v>-999</v>
      </c>
      <c r="AE1562" s="304">
        <v>-999</v>
      </c>
      <c r="AF1562" s="304">
        <v>-999</v>
      </c>
      <c r="AG1562" s="304"/>
      <c r="AH1562" s="304">
        <v>0.161443</v>
      </c>
      <c r="AI1562" s="312"/>
      <c r="AJ1562" s="332">
        <v>760</v>
      </c>
      <c r="AK1562" s="304">
        <f t="shared" si="453"/>
        <v>760</v>
      </c>
      <c r="AL1562" s="304">
        <f t="shared" si="451"/>
        <v>0.43</v>
      </c>
      <c r="AM1562" s="389" t="str">
        <f t="shared" si="455"/>
        <v/>
      </c>
      <c r="AN1562" s="304"/>
      <c r="AO1562" s="304">
        <v>0.45</v>
      </c>
      <c r="AP1562" s="312"/>
      <c r="AQ1562" s="312" t="s">
        <v>2984</v>
      </c>
      <c r="AR1562" s="312"/>
      <c r="AS1562" s="304"/>
      <c r="AT1562" s="312"/>
      <c r="AU1562" s="329">
        <f>VLOOKUP(C1562,[1]world!$A$2:$B$3555,2,FALSE)</f>
        <v>1</v>
      </c>
      <c r="AV1562" s="329">
        <v>519</v>
      </c>
      <c r="AW1562" s="304">
        <v>0.37</v>
      </c>
      <c r="AX1562" s="304">
        <v>20</v>
      </c>
      <c r="AY1562" s="304">
        <v>-999</v>
      </c>
      <c r="AZ1562" s="304">
        <v>60</v>
      </c>
      <c r="BA1562" s="304">
        <v>20</v>
      </c>
      <c r="BB1562" s="304">
        <v>-999</v>
      </c>
      <c r="BC1562" s="304">
        <v>60</v>
      </c>
      <c r="BD1562" s="304">
        <v>20</v>
      </c>
      <c r="BE1562" s="304">
        <v>20</v>
      </c>
      <c r="BF1562" s="304">
        <v>-999</v>
      </c>
      <c r="BG1562" s="304">
        <v>-999</v>
      </c>
      <c r="BH1562" s="304">
        <v>60</v>
      </c>
      <c r="BI1562" s="304">
        <v>60</v>
      </c>
      <c r="BJ1562" s="304">
        <v>2</v>
      </c>
      <c r="BK1562" s="304" t="s">
        <v>4954</v>
      </c>
      <c r="BL1562" s="304">
        <v>2</v>
      </c>
    </row>
    <row r="1563" spans="1:64" ht="15" hidden="1" customHeight="1" x14ac:dyDescent="0.2">
      <c r="A1563" s="304" t="s">
        <v>6177</v>
      </c>
      <c r="B1563" s="304" t="s">
        <v>1612</v>
      </c>
      <c r="C1563" s="304">
        <v>1695</v>
      </c>
      <c r="D1563" s="349" t="s">
        <v>2889</v>
      </c>
      <c r="E1563" s="304" t="s">
        <v>2889</v>
      </c>
      <c r="F1563" s="304"/>
      <c r="G1563" s="324">
        <v>35.160499999999999</v>
      </c>
      <c r="H1563" s="324">
        <v>134.54859999999999</v>
      </c>
      <c r="I1563" s="324" t="s">
        <v>212</v>
      </c>
      <c r="J1563" s="368">
        <f t="shared" si="459"/>
        <v>760.54147002797004</v>
      </c>
      <c r="K1563" s="331">
        <v>0.2</v>
      </c>
      <c r="L1563" s="304" t="str">
        <f t="shared" si="452"/>
        <v>B</v>
      </c>
      <c r="M1563" s="388">
        <v>1</v>
      </c>
      <c r="N1563" s="304">
        <v>515.1</v>
      </c>
      <c r="O1563" s="304">
        <v>10</v>
      </c>
      <c r="P1563" s="331"/>
      <c r="Q1563" s="309"/>
      <c r="R1563" s="304"/>
      <c r="S1563" s="356">
        <v>680.99007616945664</v>
      </c>
      <c r="T1563" s="356">
        <v>760.54147002797004</v>
      </c>
      <c r="U1563" s="356">
        <f t="shared" si="460"/>
        <v>760.54147002797004</v>
      </c>
      <c r="V1563" s="356"/>
      <c r="W1563" s="310" t="s">
        <v>890</v>
      </c>
      <c r="X1563" s="304" t="s">
        <v>205</v>
      </c>
      <c r="Y1563" s="366">
        <f t="shared" si="454"/>
        <v>424.8</v>
      </c>
      <c r="Z1563" s="304"/>
      <c r="AA1563" s="304"/>
      <c r="AB1563" s="304">
        <v>-999</v>
      </c>
      <c r="AC1563" s="304">
        <v>-999</v>
      </c>
      <c r="AD1563" s="366">
        <v>-999</v>
      </c>
      <c r="AE1563" s="304">
        <v>-999</v>
      </c>
      <c r="AF1563" s="304">
        <v>-999</v>
      </c>
      <c r="AG1563" s="304"/>
      <c r="AH1563" s="304">
        <v>0.102647</v>
      </c>
      <c r="AI1563" s="312"/>
      <c r="AJ1563" s="332">
        <v>760</v>
      </c>
      <c r="AK1563" s="304">
        <f t="shared" si="453"/>
        <v>760</v>
      </c>
      <c r="AL1563" s="304">
        <f t="shared" si="451"/>
        <v>0.43</v>
      </c>
      <c r="AM1563" s="389" t="str">
        <f t="shared" si="455"/>
        <v/>
      </c>
      <c r="AN1563" s="304"/>
      <c r="AO1563" s="304">
        <v>0.45</v>
      </c>
      <c r="AP1563" s="312"/>
      <c r="AQ1563" s="312" t="s">
        <v>2890</v>
      </c>
      <c r="AR1563" s="312"/>
      <c r="AS1563" s="304"/>
      <c r="AT1563" s="312"/>
      <c r="AU1563" s="329">
        <f>VLOOKUP(C1563,[1]world!$A$2:$B$3555,2,FALSE)</f>
        <v>1</v>
      </c>
      <c r="AV1563" s="329">
        <v>519</v>
      </c>
      <c r="AW1563" s="304">
        <v>0.37</v>
      </c>
      <c r="AX1563" s="304">
        <v>20</v>
      </c>
      <c r="AY1563" s="304">
        <v>-999</v>
      </c>
      <c r="AZ1563" s="304">
        <v>60</v>
      </c>
      <c r="BA1563" s="304">
        <v>20</v>
      </c>
      <c r="BB1563" s="304">
        <v>-999</v>
      </c>
      <c r="BC1563" s="304">
        <v>60</v>
      </c>
      <c r="BD1563" s="304">
        <v>20</v>
      </c>
      <c r="BE1563" s="304">
        <v>20</v>
      </c>
      <c r="BF1563" s="304">
        <v>-999</v>
      </c>
      <c r="BG1563" s="304">
        <v>-999</v>
      </c>
      <c r="BH1563" s="304">
        <v>60</v>
      </c>
      <c r="BI1563" s="304">
        <v>60</v>
      </c>
      <c r="BJ1563" s="304">
        <v>2</v>
      </c>
      <c r="BK1563" s="304" t="s">
        <v>4954</v>
      </c>
      <c r="BL1563" s="304">
        <v>2</v>
      </c>
    </row>
    <row r="1564" spans="1:64" ht="15" hidden="1" customHeight="1" x14ac:dyDescent="0.2">
      <c r="A1564" s="304" t="s">
        <v>6177</v>
      </c>
      <c r="B1564" s="304" t="s">
        <v>1612</v>
      </c>
      <c r="C1564" s="304">
        <v>1696</v>
      </c>
      <c r="D1564" s="349" t="s">
        <v>2814</v>
      </c>
      <c r="E1564" s="304" t="s">
        <v>2814</v>
      </c>
      <c r="F1564" s="304"/>
      <c r="G1564" s="324">
        <v>34.9816</v>
      </c>
      <c r="H1564" s="324">
        <v>134.32550000000001</v>
      </c>
      <c r="I1564" s="324" t="s">
        <v>212</v>
      </c>
      <c r="J1564" s="368">
        <f t="shared" si="459"/>
        <v>399.71584585585629</v>
      </c>
      <c r="K1564" s="331">
        <v>0.2</v>
      </c>
      <c r="L1564" s="304" t="str">
        <f t="shared" si="452"/>
        <v>C</v>
      </c>
      <c r="M1564" s="388">
        <v>1</v>
      </c>
      <c r="N1564" s="304">
        <v>244.8</v>
      </c>
      <c r="O1564" s="304">
        <v>10</v>
      </c>
      <c r="P1564" s="331"/>
      <c r="Q1564" s="309"/>
      <c r="R1564" s="304"/>
      <c r="S1564" s="356">
        <v>316.68442651908487</v>
      </c>
      <c r="T1564" s="356">
        <v>399.71584585585629</v>
      </c>
      <c r="U1564" s="356">
        <f t="shared" si="460"/>
        <v>399.71584585585629</v>
      </c>
      <c r="V1564" s="356"/>
      <c r="W1564" s="310" t="s">
        <v>900</v>
      </c>
      <c r="X1564" s="304" t="s">
        <v>232</v>
      </c>
      <c r="Y1564" s="366">
        <f t="shared" si="454"/>
        <v>506.6</v>
      </c>
      <c r="Z1564" s="304"/>
      <c r="AA1564" s="304"/>
      <c r="AB1564" s="304">
        <v>-999</v>
      </c>
      <c r="AC1564" s="304">
        <v>-999</v>
      </c>
      <c r="AD1564" s="366">
        <v>-999</v>
      </c>
      <c r="AE1564" s="304">
        <v>-999</v>
      </c>
      <c r="AF1564" s="304">
        <v>-999</v>
      </c>
      <c r="AG1564" s="304"/>
      <c r="AH1564" s="304">
        <v>1.8157400000000001E-2</v>
      </c>
      <c r="AI1564" s="312"/>
      <c r="AJ1564" s="332">
        <v>623</v>
      </c>
      <c r="AK1564" s="304">
        <f t="shared" si="453"/>
        <v>690</v>
      </c>
      <c r="AL1564" s="304">
        <f t="shared" si="451"/>
        <v>0.43</v>
      </c>
      <c r="AM1564" s="389" t="str">
        <f t="shared" si="455"/>
        <v/>
      </c>
      <c r="AN1564" s="304"/>
      <c r="AO1564" s="304">
        <v>0.45</v>
      </c>
      <c r="AP1564" s="312"/>
      <c r="AQ1564" s="312" t="s">
        <v>2815</v>
      </c>
      <c r="AR1564" s="312"/>
      <c r="AS1564" s="304"/>
      <c r="AT1564" s="312"/>
      <c r="AU1564" s="329">
        <f>VLOOKUP(C1564,[1]world!$A$2:$B$3555,2,FALSE)</f>
        <v>1</v>
      </c>
      <c r="AV1564" s="329">
        <v>519</v>
      </c>
      <c r="AW1564" s="304">
        <v>0.37</v>
      </c>
      <c r="AX1564" s="304">
        <v>20</v>
      </c>
      <c r="AY1564" s="304">
        <v>-999</v>
      </c>
      <c r="AZ1564" s="304">
        <v>40</v>
      </c>
      <c r="BA1564" s="304">
        <v>20</v>
      </c>
      <c r="BB1564" s="304">
        <v>-999</v>
      </c>
      <c r="BC1564" s="304">
        <v>40</v>
      </c>
      <c r="BD1564" s="304">
        <v>20</v>
      </c>
      <c r="BE1564" s="304">
        <v>20</v>
      </c>
      <c r="BF1564" s="304">
        <v>-999</v>
      </c>
      <c r="BG1564" s="304">
        <v>-999</v>
      </c>
      <c r="BH1564" s="304">
        <v>40</v>
      </c>
      <c r="BI1564" s="304">
        <v>40</v>
      </c>
      <c r="BJ1564" s="304">
        <v>2</v>
      </c>
      <c r="BK1564" s="304" t="s">
        <v>4954</v>
      </c>
      <c r="BL1564" s="304">
        <v>2</v>
      </c>
    </row>
    <row r="1565" spans="1:64" ht="15" hidden="1" customHeight="1" x14ac:dyDescent="0.2">
      <c r="A1565" s="304" t="s">
        <v>6177</v>
      </c>
      <c r="B1565" s="304" t="s">
        <v>1612</v>
      </c>
      <c r="C1565" s="304">
        <v>1697</v>
      </c>
      <c r="D1565" s="349" t="s">
        <v>2819</v>
      </c>
      <c r="E1565" s="304" t="s">
        <v>2819</v>
      </c>
      <c r="F1565" s="304"/>
      <c r="G1565" s="324">
        <v>34.992699999999999</v>
      </c>
      <c r="H1565" s="324">
        <v>134.5547</v>
      </c>
      <c r="I1565" s="324" t="s">
        <v>212</v>
      </c>
      <c r="J1565" s="368">
        <f t="shared" si="459"/>
        <v>481.50217254816931</v>
      </c>
      <c r="K1565" s="331">
        <v>0.2</v>
      </c>
      <c r="L1565" s="304" t="str">
        <f t="shared" si="452"/>
        <v>C</v>
      </c>
      <c r="M1565" s="388">
        <v>1</v>
      </c>
      <c r="N1565" s="304">
        <v>300.8</v>
      </c>
      <c r="O1565" s="304">
        <v>10</v>
      </c>
      <c r="P1565" s="331"/>
      <c r="Q1565" s="309"/>
      <c r="R1565" s="304"/>
      <c r="S1565" s="356">
        <v>391.47636277159398</v>
      </c>
      <c r="T1565" s="356">
        <v>481.50217254816931</v>
      </c>
      <c r="U1565" s="356">
        <f t="shared" si="460"/>
        <v>481.50217254816931</v>
      </c>
      <c r="V1565" s="356"/>
      <c r="W1565" s="310" t="s">
        <v>895</v>
      </c>
      <c r="X1565" s="304" t="s">
        <v>206</v>
      </c>
      <c r="Y1565" s="366">
        <f t="shared" si="454"/>
        <v>338.6</v>
      </c>
      <c r="Z1565" s="304"/>
      <c r="AA1565" s="304"/>
      <c r="AB1565" s="304">
        <v>-999</v>
      </c>
      <c r="AC1565" s="304">
        <v>-999</v>
      </c>
      <c r="AD1565" s="366">
        <v>-999</v>
      </c>
      <c r="AE1565" s="304">
        <v>-999</v>
      </c>
      <c r="AF1565" s="304">
        <v>-999</v>
      </c>
      <c r="AG1565" s="304"/>
      <c r="AH1565" s="304">
        <v>4.3398399999999997E-2</v>
      </c>
      <c r="AI1565" s="312"/>
      <c r="AJ1565" s="332">
        <v>760</v>
      </c>
      <c r="AK1565" s="304">
        <f t="shared" si="453"/>
        <v>760</v>
      </c>
      <c r="AL1565" s="304">
        <f t="shared" si="451"/>
        <v>0.43</v>
      </c>
      <c r="AM1565" s="389" t="str">
        <f t="shared" si="455"/>
        <v/>
      </c>
      <c r="AN1565" s="304"/>
      <c r="AO1565" s="304">
        <v>0.45</v>
      </c>
      <c r="AP1565" s="312"/>
      <c r="AQ1565" s="312" t="s">
        <v>2820</v>
      </c>
      <c r="AR1565" s="312"/>
      <c r="AS1565" s="304"/>
      <c r="AT1565" s="312"/>
      <c r="AU1565" s="329">
        <f>VLOOKUP(C1565,[1]world!$A$2:$B$3555,2,FALSE)</f>
        <v>1</v>
      </c>
      <c r="AV1565" s="329">
        <v>519</v>
      </c>
      <c r="AW1565" s="304">
        <v>0.37</v>
      </c>
      <c r="AX1565" s="304">
        <v>20</v>
      </c>
      <c r="AY1565" s="304">
        <v>-999</v>
      </c>
      <c r="AZ1565" s="304">
        <v>60</v>
      </c>
      <c r="BA1565" s="304">
        <v>20</v>
      </c>
      <c r="BB1565" s="304">
        <v>-999</v>
      </c>
      <c r="BC1565" s="304">
        <v>60</v>
      </c>
      <c r="BD1565" s="304">
        <v>20</v>
      </c>
      <c r="BE1565" s="304">
        <v>20</v>
      </c>
      <c r="BF1565" s="304">
        <v>-999</v>
      </c>
      <c r="BG1565" s="304">
        <v>-999</v>
      </c>
      <c r="BH1565" s="304">
        <v>60</v>
      </c>
      <c r="BI1565" s="304">
        <v>60</v>
      </c>
      <c r="BJ1565" s="304">
        <v>2</v>
      </c>
      <c r="BK1565" s="304" t="s">
        <v>4954</v>
      </c>
      <c r="BL1565" s="304">
        <v>2</v>
      </c>
    </row>
    <row r="1566" spans="1:64" ht="15" hidden="1" customHeight="1" x14ac:dyDescent="0.2">
      <c r="A1566" s="304" t="s">
        <v>6177</v>
      </c>
      <c r="B1566" s="304" t="s">
        <v>1612</v>
      </c>
      <c r="C1566" s="304">
        <v>1698</v>
      </c>
      <c r="D1566" s="349" t="s">
        <v>2709</v>
      </c>
      <c r="E1566" s="304" t="s">
        <v>2709</v>
      </c>
      <c r="F1566" s="304"/>
      <c r="G1566" s="324">
        <v>34.751899999999999</v>
      </c>
      <c r="H1566" s="324">
        <v>134.39269999999999</v>
      </c>
      <c r="I1566" s="324" t="s">
        <v>212</v>
      </c>
      <c r="J1566" s="368">
        <f t="shared" si="459"/>
        <v>189.15560555313917</v>
      </c>
      <c r="K1566" s="331">
        <v>0.13</v>
      </c>
      <c r="L1566" s="304" t="str">
        <f t="shared" si="452"/>
        <v>D</v>
      </c>
      <c r="M1566" s="388">
        <v>1</v>
      </c>
      <c r="N1566" s="304">
        <v>169.9</v>
      </c>
      <c r="O1566" s="304">
        <v>20</v>
      </c>
      <c r="P1566" s="331">
        <v>169.93</v>
      </c>
      <c r="Q1566" s="309" t="s">
        <v>1612</v>
      </c>
      <c r="R1566" s="304"/>
      <c r="S1566" s="356">
        <v>189.15560555313917</v>
      </c>
      <c r="T1566" s="356">
        <v>202.47236155514111</v>
      </c>
      <c r="U1566" s="356">
        <f t="shared" si="460"/>
        <v>189.15560555313917</v>
      </c>
      <c r="V1566" s="356"/>
      <c r="W1566" s="310" t="s">
        <v>895</v>
      </c>
      <c r="X1566" s="304" t="s">
        <v>206</v>
      </c>
      <c r="Y1566" s="366">
        <f t="shared" si="454"/>
        <v>338.6</v>
      </c>
      <c r="Z1566" s="304"/>
      <c r="AA1566" s="304"/>
      <c r="AB1566" s="304">
        <v>-999</v>
      </c>
      <c r="AC1566" s="304">
        <v>-999</v>
      </c>
      <c r="AD1566" s="366">
        <v>-999</v>
      </c>
      <c r="AE1566" s="304">
        <v>-999</v>
      </c>
      <c r="AF1566" s="304">
        <v>-999</v>
      </c>
      <c r="AG1566" s="304"/>
      <c r="AH1566" s="304">
        <v>3.4332099999999997E-2</v>
      </c>
      <c r="AI1566" s="312"/>
      <c r="AJ1566" s="332">
        <v>760</v>
      </c>
      <c r="AK1566" s="304">
        <f t="shared" si="453"/>
        <v>760</v>
      </c>
      <c r="AL1566" s="304">
        <f t="shared" si="451"/>
        <v>0.43</v>
      </c>
      <c r="AM1566" s="389" t="str">
        <f t="shared" si="455"/>
        <v/>
      </c>
      <c r="AN1566" s="304"/>
      <c r="AO1566" s="304">
        <v>0.45</v>
      </c>
      <c r="AP1566" s="312"/>
      <c r="AQ1566" s="312" t="s">
        <v>2710</v>
      </c>
      <c r="AR1566" s="312"/>
      <c r="AS1566" s="304"/>
      <c r="AT1566" s="312"/>
      <c r="AU1566" s="329">
        <f>VLOOKUP(C1566,[1]world!$A$2:$B$3555,2,FALSE)</f>
        <v>15</v>
      </c>
      <c r="AV1566" s="329">
        <v>363</v>
      </c>
      <c r="AW1566" s="304">
        <v>0.37</v>
      </c>
      <c r="AX1566" s="304">
        <v>20</v>
      </c>
      <c r="AY1566" s="304">
        <v>-999</v>
      </c>
      <c r="AZ1566" s="304">
        <v>100</v>
      </c>
      <c r="BA1566" s="304">
        <v>20</v>
      </c>
      <c r="BB1566" s="304">
        <v>-999</v>
      </c>
      <c r="BC1566" s="304">
        <v>100</v>
      </c>
      <c r="BD1566" s="304">
        <v>20</v>
      </c>
      <c r="BE1566" s="304">
        <v>20</v>
      </c>
      <c r="BF1566" s="304">
        <v>-999</v>
      </c>
      <c r="BG1566" s="304">
        <v>-999</v>
      </c>
      <c r="BH1566" s="304">
        <v>100</v>
      </c>
      <c r="BI1566" s="304">
        <v>100</v>
      </c>
      <c r="BJ1566" s="304">
        <v>2</v>
      </c>
      <c r="BK1566" s="304" t="s">
        <v>4954</v>
      </c>
      <c r="BL1566" s="304">
        <v>2</v>
      </c>
    </row>
    <row r="1567" spans="1:64" ht="15" hidden="1" customHeight="1" x14ac:dyDescent="0.2">
      <c r="A1567" s="304" t="s">
        <v>6102</v>
      </c>
      <c r="B1567" s="304" t="s">
        <v>2503</v>
      </c>
      <c r="C1567" s="304">
        <v>1699</v>
      </c>
      <c r="D1567" s="349" t="s">
        <v>2850</v>
      </c>
      <c r="E1567" s="304" t="s">
        <v>2850</v>
      </c>
      <c r="F1567" s="304"/>
      <c r="G1567" s="324">
        <v>35.063899999999997</v>
      </c>
      <c r="H1567" s="324">
        <v>134.42609999999999</v>
      </c>
      <c r="I1567" s="324" t="s">
        <v>212</v>
      </c>
      <c r="J1567" s="368">
        <f t="shared" ref="J1567:J1572" si="461">P1567</f>
        <v>617.44000000000005</v>
      </c>
      <c r="K1567" s="331">
        <v>0.1</v>
      </c>
      <c r="L1567" s="304" t="str">
        <f t="shared" si="452"/>
        <v>C</v>
      </c>
      <c r="M1567" s="388">
        <v>0</v>
      </c>
      <c r="N1567" s="304"/>
      <c r="O1567" s="304">
        <v>30</v>
      </c>
      <c r="P1567" s="304">
        <v>617.44000000000005</v>
      </c>
      <c r="Q1567" s="309" t="s">
        <v>2503</v>
      </c>
      <c r="R1567" s="304" t="s">
        <v>2503</v>
      </c>
      <c r="S1567" s="356"/>
      <c r="T1567" s="304"/>
      <c r="U1567" s="356"/>
      <c r="V1567" s="304"/>
      <c r="W1567" s="310" t="s">
        <v>900</v>
      </c>
      <c r="X1567" s="304" t="s">
        <v>232</v>
      </c>
      <c r="Y1567" s="366">
        <f t="shared" si="454"/>
        <v>506.6</v>
      </c>
      <c r="Z1567" s="304"/>
      <c r="AA1567" s="304"/>
      <c r="AB1567" s="304">
        <v>-999</v>
      </c>
      <c r="AC1567" s="304">
        <v>-999</v>
      </c>
      <c r="AD1567" s="366">
        <v>-999</v>
      </c>
      <c r="AE1567" s="304">
        <v>-999</v>
      </c>
      <c r="AF1567" s="304">
        <v>-999</v>
      </c>
      <c r="AG1567" s="304"/>
      <c r="AH1567" s="304">
        <v>9.2495099999999997E-2</v>
      </c>
      <c r="AI1567" s="312"/>
      <c r="AJ1567" s="332">
        <v>760</v>
      </c>
      <c r="AK1567" s="304">
        <f t="shared" si="453"/>
        <v>760</v>
      </c>
      <c r="AL1567" s="304">
        <f t="shared" si="451"/>
        <v>0.43</v>
      </c>
      <c r="AM1567" s="389" t="str">
        <f t="shared" si="455"/>
        <v/>
      </c>
      <c r="AN1567" s="304"/>
      <c r="AO1567" s="304">
        <v>0.45</v>
      </c>
      <c r="AP1567" s="312"/>
      <c r="AQ1567" s="312" t="s">
        <v>2851</v>
      </c>
      <c r="AR1567" s="312"/>
      <c r="AS1567" s="304"/>
      <c r="AT1567" s="312"/>
      <c r="AU1567" s="329">
        <f>VLOOKUP(C1567,[1]world!$A$2:$B$3555,2,FALSE)</f>
        <v>1</v>
      </c>
      <c r="AV1567" s="329">
        <v>519</v>
      </c>
      <c r="AW1567" s="304">
        <v>0.37</v>
      </c>
      <c r="AX1567" s="304">
        <v>14</v>
      </c>
      <c r="AY1567" s="304">
        <v>32</v>
      </c>
      <c r="AZ1567" s="304">
        <v>-999</v>
      </c>
      <c r="BA1567" s="304">
        <v>14</v>
      </c>
      <c r="BB1567" s="304">
        <v>32</v>
      </c>
      <c r="BC1567" s="304">
        <v>-999</v>
      </c>
      <c r="BD1567" s="304">
        <v>14</v>
      </c>
      <c r="BE1567" s="304">
        <v>14</v>
      </c>
      <c r="BF1567" s="304">
        <v>14</v>
      </c>
      <c r="BG1567" s="304">
        <v>14</v>
      </c>
      <c r="BH1567" s="304">
        <f t="shared" ref="BH1567:BH1572" si="462">BI1567</f>
        <v>-999</v>
      </c>
      <c r="BI1567" s="304">
        <f t="shared" ref="BI1567:BI1572" si="463">BC1567</f>
        <v>-999</v>
      </c>
      <c r="BJ1567" s="304">
        <v>0</v>
      </c>
      <c r="BK1567" s="304">
        <v>0</v>
      </c>
      <c r="BL1567" s="304">
        <v>0</v>
      </c>
    </row>
    <row r="1568" spans="1:64" ht="15" hidden="1" customHeight="1" x14ac:dyDescent="0.2">
      <c r="A1568" s="304" t="s">
        <v>6102</v>
      </c>
      <c r="B1568" s="304" t="s">
        <v>2503</v>
      </c>
      <c r="C1568" s="304">
        <v>1700</v>
      </c>
      <c r="D1568" s="349" t="s">
        <v>2922</v>
      </c>
      <c r="E1568" s="304" t="s">
        <v>2922</v>
      </c>
      <c r="F1568" s="304"/>
      <c r="G1568" s="324">
        <v>35.216099999999997</v>
      </c>
      <c r="H1568" s="324">
        <v>134.5264</v>
      </c>
      <c r="I1568" s="324" t="s">
        <v>212</v>
      </c>
      <c r="J1568" s="368">
        <f t="shared" si="461"/>
        <v>511.5</v>
      </c>
      <c r="K1568" s="331">
        <v>0.1</v>
      </c>
      <c r="L1568" s="304" t="str">
        <f t="shared" si="452"/>
        <v>C</v>
      </c>
      <c r="M1568" s="388">
        <v>0</v>
      </c>
      <c r="N1568" s="304"/>
      <c r="O1568" s="304">
        <v>30</v>
      </c>
      <c r="P1568" s="304">
        <v>511.5</v>
      </c>
      <c r="Q1568" s="309" t="s">
        <v>2503</v>
      </c>
      <c r="R1568" s="304" t="s">
        <v>2503</v>
      </c>
      <c r="S1568" s="356"/>
      <c r="T1568" s="304"/>
      <c r="U1568" s="356"/>
      <c r="V1568" s="304"/>
      <c r="W1568" s="310" t="s">
        <v>890</v>
      </c>
      <c r="X1568" s="304" t="s">
        <v>205</v>
      </c>
      <c r="Y1568" s="366">
        <f t="shared" si="454"/>
        <v>424.8</v>
      </c>
      <c r="Z1568" s="304"/>
      <c r="AA1568" s="304"/>
      <c r="AB1568" s="304">
        <v>-999</v>
      </c>
      <c r="AC1568" s="304">
        <v>-999</v>
      </c>
      <c r="AD1568" s="366">
        <v>-999</v>
      </c>
      <c r="AE1568" s="304">
        <v>-999</v>
      </c>
      <c r="AF1568" s="304">
        <v>-999</v>
      </c>
      <c r="AG1568" s="304"/>
      <c r="AH1568" s="304">
        <v>0.213564</v>
      </c>
      <c r="AI1568" s="312"/>
      <c r="AJ1568" s="332">
        <v>760</v>
      </c>
      <c r="AK1568" s="304">
        <f t="shared" si="453"/>
        <v>760</v>
      </c>
      <c r="AL1568" s="304">
        <f t="shared" si="451"/>
        <v>0.43</v>
      </c>
      <c r="AM1568" s="389" t="str">
        <f t="shared" si="455"/>
        <v/>
      </c>
      <c r="AN1568" s="304"/>
      <c r="AO1568" s="304">
        <v>0.45</v>
      </c>
      <c r="AP1568" s="312"/>
      <c r="AQ1568" s="312" t="s">
        <v>2923</v>
      </c>
      <c r="AR1568" s="312"/>
      <c r="AS1568" s="304"/>
      <c r="AT1568" s="312"/>
      <c r="AU1568" s="329">
        <f>VLOOKUP(C1568,[1]world!$A$2:$B$3555,2,FALSE)</f>
        <v>1</v>
      </c>
      <c r="AV1568" s="329">
        <v>519</v>
      </c>
      <c r="AW1568" s="304">
        <v>0.37</v>
      </c>
      <c r="AX1568" s="304">
        <v>18</v>
      </c>
      <c r="AY1568" s="304">
        <v>18</v>
      </c>
      <c r="AZ1568" s="304">
        <v>40</v>
      </c>
      <c r="BA1568" s="304">
        <v>18</v>
      </c>
      <c r="BB1568" s="304">
        <v>18</v>
      </c>
      <c r="BC1568" s="304">
        <v>40</v>
      </c>
      <c r="BD1568" s="304">
        <v>16</v>
      </c>
      <c r="BE1568" s="304">
        <v>16</v>
      </c>
      <c r="BF1568" s="304">
        <v>16</v>
      </c>
      <c r="BG1568" s="304">
        <v>16</v>
      </c>
      <c r="BH1568" s="304">
        <f t="shared" si="462"/>
        <v>40</v>
      </c>
      <c r="BI1568" s="304">
        <f t="shared" si="463"/>
        <v>40</v>
      </c>
      <c r="BJ1568" s="304">
        <v>0</v>
      </c>
      <c r="BK1568" s="304">
        <v>0</v>
      </c>
      <c r="BL1568" s="304">
        <v>0</v>
      </c>
    </row>
    <row r="1569" spans="1:64" ht="15" hidden="1" customHeight="1" x14ac:dyDescent="0.2">
      <c r="A1569" s="304" t="s">
        <v>6102</v>
      </c>
      <c r="B1569" s="304" t="s">
        <v>2503</v>
      </c>
      <c r="C1569" s="304">
        <v>1701</v>
      </c>
      <c r="D1569" s="349" t="s">
        <v>2776</v>
      </c>
      <c r="E1569" s="304" t="s">
        <v>2776</v>
      </c>
      <c r="F1569" s="304"/>
      <c r="G1569" s="324">
        <v>34.896299999999997</v>
      </c>
      <c r="H1569" s="324">
        <v>134.33109999999999</v>
      </c>
      <c r="I1569" s="324" t="s">
        <v>212</v>
      </c>
      <c r="J1569" s="368">
        <f t="shared" si="461"/>
        <v>532.54</v>
      </c>
      <c r="K1569" s="331">
        <v>0.1</v>
      </c>
      <c r="L1569" s="304" t="str">
        <f t="shared" si="452"/>
        <v>C</v>
      </c>
      <c r="M1569" s="388">
        <v>0</v>
      </c>
      <c r="N1569" s="304"/>
      <c r="O1569" s="304">
        <v>30</v>
      </c>
      <c r="P1569" s="304">
        <v>532.54</v>
      </c>
      <c r="Q1569" s="309" t="s">
        <v>2503</v>
      </c>
      <c r="R1569" s="304" t="s">
        <v>2503</v>
      </c>
      <c r="S1569" s="356"/>
      <c r="T1569" s="304"/>
      <c r="U1569" s="356"/>
      <c r="V1569" s="304"/>
      <c r="W1569" s="310" t="s">
        <v>890</v>
      </c>
      <c r="X1569" s="304" t="s">
        <v>205</v>
      </c>
      <c r="Y1569" s="366">
        <f t="shared" si="454"/>
        <v>424.8</v>
      </c>
      <c r="Z1569" s="304"/>
      <c r="AA1569" s="304"/>
      <c r="AB1569" s="304">
        <v>-999</v>
      </c>
      <c r="AC1569" s="304">
        <v>-999</v>
      </c>
      <c r="AD1569" s="366">
        <v>-999</v>
      </c>
      <c r="AE1569" s="304">
        <v>-999</v>
      </c>
      <c r="AF1569" s="304">
        <v>-999</v>
      </c>
      <c r="AG1569" s="304"/>
      <c r="AH1569" s="304">
        <v>5.9632999999999999E-2</v>
      </c>
      <c r="AI1569" s="312"/>
      <c r="AJ1569" s="332">
        <v>760</v>
      </c>
      <c r="AK1569" s="304">
        <f t="shared" si="453"/>
        <v>760</v>
      </c>
      <c r="AL1569" s="304">
        <f t="shared" si="451"/>
        <v>0.43</v>
      </c>
      <c r="AM1569" s="389" t="str">
        <f t="shared" si="455"/>
        <v/>
      </c>
      <c r="AN1569" s="304"/>
      <c r="AO1569" s="304">
        <v>0.45</v>
      </c>
      <c r="AP1569" s="312"/>
      <c r="AQ1569" s="312" t="s">
        <v>2777</v>
      </c>
      <c r="AR1569" s="312"/>
      <c r="AS1569" s="304"/>
      <c r="AT1569" s="312"/>
      <c r="AU1569" s="329">
        <f>VLOOKUP(C1569,[1]world!$A$2:$B$3555,2,FALSE)</f>
        <v>1</v>
      </c>
      <c r="AV1569" s="329">
        <v>519</v>
      </c>
      <c r="AW1569" s="304">
        <v>0.37</v>
      </c>
      <c r="AX1569" s="304">
        <v>13</v>
      </c>
      <c r="AY1569" s="304">
        <v>13</v>
      </c>
      <c r="AZ1569" s="304">
        <v>31</v>
      </c>
      <c r="BA1569" s="304">
        <v>13</v>
      </c>
      <c r="BB1569" s="304">
        <v>13</v>
      </c>
      <c r="BC1569" s="304">
        <v>31</v>
      </c>
      <c r="BD1569" s="304">
        <v>13</v>
      </c>
      <c r="BE1569" s="304">
        <v>13</v>
      </c>
      <c r="BF1569" s="304">
        <v>13</v>
      </c>
      <c r="BG1569" s="304">
        <v>13</v>
      </c>
      <c r="BH1569" s="304">
        <f t="shared" si="462"/>
        <v>31</v>
      </c>
      <c r="BI1569" s="304">
        <f t="shared" si="463"/>
        <v>31</v>
      </c>
      <c r="BJ1569" s="304">
        <v>0</v>
      </c>
      <c r="BK1569" s="304">
        <v>0</v>
      </c>
      <c r="BL1569" s="304">
        <v>0</v>
      </c>
    </row>
    <row r="1570" spans="1:64" ht="15" hidden="1" customHeight="1" x14ac:dyDescent="0.2">
      <c r="A1570" s="304" t="s">
        <v>6102</v>
      </c>
      <c r="B1570" s="304" t="s">
        <v>2503</v>
      </c>
      <c r="C1570" s="304">
        <v>1702</v>
      </c>
      <c r="D1570" s="349" t="s">
        <v>2728</v>
      </c>
      <c r="E1570" s="304" t="s">
        <v>2728</v>
      </c>
      <c r="F1570" s="304"/>
      <c r="G1570" s="324">
        <v>34.790300000000002</v>
      </c>
      <c r="H1570" s="324">
        <v>134.4819</v>
      </c>
      <c r="I1570" s="324" t="s">
        <v>212</v>
      </c>
      <c r="J1570" s="368">
        <f t="shared" si="461"/>
        <v>368.56</v>
      </c>
      <c r="K1570" s="331">
        <v>0.1</v>
      </c>
      <c r="L1570" s="304" t="str">
        <f t="shared" si="452"/>
        <v>C</v>
      </c>
      <c r="M1570" s="388">
        <v>0</v>
      </c>
      <c r="N1570" s="304"/>
      <c r="O1570" s="304">
        <v>30</v>
      </c>
      <c r="P1570" s="304">
        <v>368.56</v>
      </c>
      <c r="Q1570" s="309" t="s">
        <v>2503</v>
      </c>
      <c r="R1570" s="304" t="s">
        <v>2503</v>
      </c>
      <c r="S1570" s="356"/>
      <c r="T1570" s="304"/>
      <c r="U1570" s="356"/>
      <c r="V1570" s="304"/>
      <c r="W1570" s="310" t="s">
        <v>890</v>
      </c>
      <c r="X1570" s="304" t="s">
        <v>205</v>
      </c>
      <c r="Y1570" s="366">
        <f t="shared" si="454"/>
        <v>424.8</v>
      </c>
      <c r="Z1570" s="304"/>
      <c r="AA1570" s="304"/>
      <c r="AB1570" s="304">
        <v>-999</v>
      </c>
      <c r="AC1570" s="304">
        <v>-999</v>
      </c>
      <c r="AD1570" s="366">
        <v>-999</v>
      </c>
      <c r="AE1570" s="304">
        <v>-999</v>
      </c>
      <c r="AF1570" s="304">
        <v>-999</v>
      </c>
      <c r="AG1570" s="304"/>
      <c r="AH1570" s="304">
        <v>6.0835100000000003E-2</v>
      </c>
      <c r="AI1570" s="312"/>
      <c r="AJ1570" s="332">
        <v>760</v>
      </c>
      <c r="AK1570" s="304">
        <f t="shared" si="453"/>
        <v>760</v>
      </c>
      <c r="AL1570" s="304">
        <f t="shared" ref="AL1570:AL1598" si="464">IF(AH1570&lt;=0.0022,0.2,0.43)</f>
        <v>0.43</v>
      </c>
      <c r="AM1570" s="389" t="str">
        <f t="shared" si="455"/>
        <v/>
      </c>
      <c r="AN1570" s="304"/>
      <c r="AO1570" s="304">
        <v>0.45</v>
      </c>
      <c r="AP1570" s="312"/>
      <c r="AQ1570" s="312" t="s">
        <v>2729</v>
      </c>
      <c r="AR1570" s="312"/>
      <c r="AS1570" s="304"/>
      <c r="AT1570" s="312"/>
      <c r="AU1570" s="329">
        <f>VLOOKUP(C1570,[1]world!$A$2:$B$3555,2,FALSE)</f>
        <v>3</v>
      </c>
      <c r="AV1570" s="329">
        <v>547</v>
      </c>
      <c r="AW1570" s="304">
        <v>0.37</v>
      </c>
      <c r="AX1570" s="304">
        <v>32</v>
      </c>
      <c r="AY1570" s="304">
        <v>48</v>
      </c>
      <c r="AZ1570" s="304">
        <v>100</v>
      </c>
      <c r="BA1570" s="304">
        <v>32</v>
      </c>
      <c r="BB1570" s="304">
        <v>48</v>
      </c>
      <c r="BC1570" s="304">
        <v>100</v>
      </c>
      <c r="BD1570" s="304">
        <v>32</v>
      </c>
      <c r="BE1570" s="304">
        <v>32</v>
      </c>
      <c r="BF1570" s="304">
        <v>32</v>
      </c>
      <c r="BG1570" s="304">
        <v>32</v>
      </c>
      <c r="BH1570" s="304">
        <f t="shared" si="462"/>
        <v>100</v>
      </c>
      <c r="BI1570" s="304">
        <f t="shared" si="463"/>
        <v>100</v>
      </c>
      <c r="BJ1570" s="304">
        <v>0</v>
      </c>
      <c r="BK1570" s="304">
        <v>0</v>
      </c>
      <c r="BL1570" s="304">
        <v>0</v>
      </c>
    </row>
    <row r="1571" spans="1:64" ht="15" hidden="1" customHeight="1" x14ac:dyDescent="0.2">
      <c r="A1571" s="304" t="s">
        <v>4918</v>
      </c>
      <c r="B1571" s="304" t="s">
        <v>5977</v>
      </c>
      <c r="C1571" s="304">
        <v>1703</v>
      </c>
      <c r="D1571" s="349" t="s">
        <v>2837</v>
      </c>
      <c r="E1571" s="304" t="s">
        <v>2837</v>
      </c>
      <c r="F1571" s="304"/>
      <c r="G1571" s="324">
        <v>35.027799999999999</v>
      </c>
      <c r="H1571" s="324">
        <v>134.67359999999999</v>
      </c>
      <c r="I1571" s="324" t="s">
        <v>212</v>
      </c>
      <c r="J1571" s="368">
        <f t="shared" si="461"/>
        <v>510.19</v>
      </c>
      <c r="K1571" s="331">
        <v>0.1</v>
      </c>
      <c r="L1571" s="304" t="str">
        <f t="shared" si="452"/>
        <v>C</v>
      </c>
      <c r="M1571" s="388">
        <v>0</v>
      </c>
      <c r="N1571" s="304"/>
      <c r="O1571" s="304">
        <v>30</v>
      </c>
      <c r="P1571" s="304">
        <v>510.19</v>
      </c>
      <c r="Q1571" s="309" t="s">
        <v>2503</v>
      </c>
      <c r="R1571" s="304" t="s">
        <v>2503</v>
      </c>
      <c r="S1571" s="356"/>
      <c r="T1571" s="304"/>
      <c r="U1571" s="356"/>
      <c r="V1571" s="304"/>
      <c r="W1571" s="310" t="s">
        <v>895</v>
      </c>
      <c r="X1571" s="304" t="s">
        <v>206</v>
      </c>
      <c r="Y1571" s="366">
        <f t="shared" si="454"/>
        <v>338.6</v>
      </c>
      <c r="Z1571" s="304"/>
      <c r="AA1571" s="304"/>
      <c r="AB1571" s="304">
        <v>-999</v>
      </c>
      <c r="AC1571" s="304">
        <v>-999</v>
      </c>
      <c r="AD1571" s="366">
        <v>-999</v>
      </c>
      <c r="AE1571" s="304">
        <v>-999</v>
      </c>
      <c r="AF1571" s="304">
        <v>-999</v>
      </c>
      <c r="AG1571" s="304"/>
      <c r="AH1571" s="304">
        <v>3.3638300000000003E-2</v>
      </c>
      <c r="AI1571" s="312"/>
      <c r="AJ1571" s="332">
        <v>760</v>
      </c>
      <c r="AK1571" s="304">
        <f t="shared" si="453"/>
        <v>760</v>
      </c>
      <c r="AL1571" s="304">
        <f t="shared" si="464"/>
        <v>0.43</v>
      </c>
      <c r="AM1571" s="389" t="str">
        <f t="shared" si="455"/>
        <v/>
      </c>
      <c r="AN1571" s="304"/>
      <c r="AO1571" s="304">
        <v>0.45</v>
      </c>
      <c r="AP1571" s="312"/>
      <c r="AQ1571" s="312" t="s">
        <v>2838</v>
      </c>
      <c r="AR1571" s="312"/>
      <c r="AS1571" s="304"/>
      <c r="AT1571" s="312"/>
      <c r="AU1571" s="329">
        <f>VLOOKUP(C1571,[1]world!$A$2:$B$3555,2,FALSE)</f>
        <v>7</v>
      </c>
      <c r="AV1571" s="329">
        <v>388</v>
      </c>
      <c r="AW1571" s="304">
        <v>0.37</v>
      </c>
      <c r="AX1571" s="304">
        <v>26</v>
      </c>
      <c r="AY1571" s="304">
        <v>26</v>
      </c>
      <c r="AZ1571" s="304">
        <v>26</v>
      </c>
      <c r="BA1571" s="304">
        <v>26</v>
      </c>
      <c r="BB1571" s="304">
        <v>26</v>
      </c>
      <c r="BC1571" s="304">
        <v>26</v>
      </c>
      <c r="BD1571" s="304">
        <v>26</v>
      </c>
      <c r="BE1571" s="304">
        <v>26</v>
      </c>
      <c r="BF1571" s="304">
        <v>26</v>
      </c>
      <c r="BG1571" s="304">
        <v>26</v>
      </c>
      <c r="BH1571" s="304">
        <f t="shared" si="462"/>
        <v>26</v>
      </c>
      <c r="BI1571" s="304">
        <f t="shared" si="463"/>
        <v>26</v>
      </c>
      <c r="BJ1571" s="304">
        <v>0</v>
      </c>
      <c r="BK1571" s="304">
        <v>0</v>
      </c>
      <c r="BL1571" s="304">
        <v>0</v>
      </c>
    </row>
    <row r="1572" spans="1:64" ht="15" hidden="1" customHeight="1" x14ac:dyDescent="0.2">
      <c r="A1572" s="304" t="s">
        <v>6102</v>
      </c>
      <c r="B1572" s="304" t="s">
        <v>2503</v>
      </c>
      <c r="C1572" s="304">
        <v>1704</v>
      </c>
      <c r="D1572" s="349" t="s">
        <v>2790</v>
      </c>
      <c r="E1572" s="304" t="s">
        <v>2790</v>
      </c>
      <c r="F1572" s="304"/>
      <c r="G1572" s="324">
        <v>34.928100000000001</v>
      </c>
      <c r="H1572" s="324">
        <v>134.54499999999999</v>
      </c>
      <c r="I1572" s="324" t="s">
        <v>212</v>
      </c>
      <c r="J1572" s="368">
        <f t="shared" si="461"/>
        <v>677.44</v>
      </c>
      <c r="K1572" s="331">
        <v>0.1</v>
      </c>
      <c r="L1572" s="304" t="str">
        <f t="shared" si="452"/>
        <v>C</v>
      </c>
      <c r="M1572" s="388">
        <v>0</v>
      </c>
      <c r="N1572" s="304"/>
      <c r="O1572" s="304">
        <v>30</v>
      </c>
      <c r="P1572" s="304">
        <v>677.44</v>
      </c>
      <c r="Q1572" s="309" t="s">
        <v>2503</v>
      </c>
      <c r="R1572" s="304" t="s">
        <v>2503</v>
      </c>
      <c r="S1572" s="356"/>
      <c r="T1572" s="304"/>
      <c r="U1572" s="356"/>
      <c r="V1572" s="304"/>
      <c r="W1572" s="310" t="s">
        <v>890</v>
      </c>
      <c r="X1572" s="304" t="s">
        <v>205</v>
      </c>
      <c r="Y1572" s="366">
        <f t="shared" si="454"/>
        <v>424.8</v>
      </c>
      <c r="Z1572" s="304"/>
      <c r="AA1572" s="304"/>
      <c r="AB1572" s="304">
        <v>-999</v>
      </c>
      <c r="AC1572" s="304">
        <v>-999</v>
      </c>
      <c r="AD1572" s="366">
        <v>-999</v>
      </c>
      <c r="AE1572" s="304">
        <v>-999</v>
      </c>
      <c r="AF1572" s="304">
        <v>-999</v>
      </c>
      <c r="AG1572" s="304"/>
      <c r="AH1572" s="304">
        <v>6.9949800000000006E-2</v>
      </c>
      <c r="AI1572" s="312"/>
      <c r="AJ1572" s="332">
        <v>760</v>
      </c>
      <c r="AK1572" s="304">
        <f t="shared" si="453"/>
        <v>760</v>
      </c>
      <c r="AL1572" s="304">
        <f t="shared" si="464"/>
        <v>0.43</v>
      </c>
      <c r="AM1572" s="389" t="str">
        <f t="shared" si="455"/>
        <v/>
      </c>
      <c r="AN1572" s="304"/>
      <c r="AO1572" s="304">
        <v>0.45</v>
      </c>
      <c r="AP1572" s="312"/>
      <c r="AQ1572" s="312" t="s">
        <v>2791</v>
      </c>
      <c r="AR1572" s="312"/>
      <c r="AS1572" s="304"/>
      <c r="AT1572" s="312"/>
      <c r="AU1572" s="329">
        <f>VLOOKUP(C1572,[1]world!$A$2:$B$3555,2,FALSE)</f>
        <v>3</v>
      </c>
      <c r="AV1572" s="329">
        <v>547</v>
      </c>
      <c r="AW1572" s="304">
        <v>0.37</v>
      </c>
      <c r="AX1572" s="304">
        <v>20</v>
      </c>
      <c r="AY1572" s="304">
        <v>20</v>
      </c>
      <c r="AZ1572" s="304">
        <v>60</v>
      </c>
      <c r="BA1572" s="304">
        <v>20</v>
      </c>
      <c r="BB1572" s="304">
        <v>20</v>
      </c>
      <c r="BC1572" s="304">
        <v>60</v>
      </c>
      <c r="BD1572" s="304">
        <v>20</v>
      </c>
      <c r="BE1572" s="304">
        <v>20</v>
      </c>
      <c r="BF1572" s="304">
        <v>20</v>
      </c>
      <c r="BG1572" s="304">
        <v>20</v>
      </c>
      <c r="BH1572" s="304">
        <f t="shared" si="462"/>
        <v>60</v>
      </c>
      <c r="BI1572" s="304">
        <f t="shared" si="463"/>
        <v>60</v>
      </c>
      <c r="BJ1572" s="304">
        <v>0</v>
      </c>
      <c r="BK1572" s="304">
        <v>0</v>
      </c>
      <c r="BL1572" s="304">
        <v>0</v>
      </c>
    </row>
    <row r="1573" spans="1:64" ht="15" hidden="1" customHeight="1" x14ac:dyDescent="0.2">
      <c r="A1573" s="304" t="s">
        <v>6177</v>
      </c>
      <c r="B1573" s="304" t="s">
        <v>1612</v>
      </c>
      <c r="C1573" s="304">
        <v>1705</v>
      </c>
      <c r="D1573" s="349" t="s">
        <v>2900</v>
      </c>
      <c r="E1573" s="304" t="s">
        <v>2900</v>
      </c>
      <c r="F1573" s="304"/>
      <c r="G1573" s="324">
        <v>35.1755</v>
      </c>
      <c r="H1573" s="324">
        <v>134.05269999999999</v>
      </c>
      <c r="I1573" s="324" t="s">
        <v>212</v>
      </c>
      <c r="J1573" s="368">
        <f t="shared" ref="J1573:J1586" si="465">U1573</f>
        <v>592.05322769409736</v>
      </c>
      <c r="K1573" s="331">
        <v>0.2</v>
      </c>
      <c r="L1573" s="304" t="str">
        <f t="shared" si="452"/>
        <v>C</v>
      </c>
      <c r="M1573" s="388">
        <v>1</v>
      </c>
      <c r="N1573" s="304">
        <v>381.3</v>
      </c>
      <c r="O1573" s="304">
        <v>10</v>
      </c>
      <c r="P1573" s="331"/>
      <c r="Q1573" s="309"/>
      <c r="R1573" s="304"/>
      <c r="S1573" s="356">
        <v>499.69130905696539</v>
      </c>
      <c r="T1573" s="356">
        <v>592.05322769409736</v>
      </c>
      <c r="U1573" s="356">
        <f t="shared" ref="U1573:U1586" si="466">IF(O1573&lt;=10,T1573,IF(O1573&gt;=20,S1573,((O1573-10)*(S1573-T1573)/10+T1573)))</f>
        <v>592.05322769409736</v>
      </c>
      <c r="V1573" s="356"/>
      <c r="W1573" s="310" t="s">
        <v>900</v>
      </c>
      <c r="X1573" s="304" t="s">
        <v>232</v>
      </c>
      <c r="Y1573" s="366">
        <f t="shared" si="454"/>
        <v>506.6</v>
      </c>
      <c r="Z1573" s="304"/>
      <c r="AA1573" s="304"/>
      <c r="AB1573" s="304">
        <v>-999</v>
      </c>
      <c r="AC1573" s="304">
        <v>-999</v>
      </c>
      <c r="AD1573" s="366">
        <v>-999</v>
      </c>
      <c r="AE1573" s="304">
        <v>-999</v>
      </c>
      <c r="AF1573" s="304">
        <v>-999</v>
      </c>
      <c r="AG1573" s="304"/>
      <c r="AH1573" s="304">
        <v>0.11847000000000001</v>
      </c>
      <c r="AI1573" s="312"/>
      <c r="AJ1573" s="332">
        <v>760</v>
      </c>
      <c r="AK1573" s="304">
        <f t="shared" si="453"/>
        <v>760</v>
      </c>
      <c r="AL1573" s="304">
        <f t="shared" si="464"/>
        <v>0.43</v>
      </c>
      <c r="AM1573" s="389" t="str">
        <f t="shared" si="455"/>
        <v/>
      </c>
      <c r="AN1573" s="304"/>
      <c r="AO1573" s="304">
        <v>0.45</v>
      </c>
      <c r="AP1573" s="312"/>
      <c r="AQ1573" s="312" t="s">
        <v>2901</v>
      </c>
      <c r="AR1573" s="312"/>
      <c r="AS1573" s="304"/>
      <c r="AT1573" s="312"/>
      <c r="AU1573" s="329">
        <f>VLOOKUP(C1573,[1]world!$A$2:$B$3555,2,FALSE)</f>
        <v>3</v>
      </c>
      <c r="AV1573" s="329">
        <v>547</v>
      </c>
      <c r="AW1573" s="304">
        <v>0.37</v>
      </c>
      <c r="AX1573" s="304">
        <v>20</v>
      </c>
      <c r="AY1573" s="304">
        <v>-999</v>
      </c>
      <c r="AZ1573" s="304">
        <v>40</v>
      </c>
      <c r="BA1573" s="304">
        <v>20</v>
      </c>
      <c r="BB1573" s="304">
        <v>-999</v>
      </c>
      <c r="BC1573" s="304">
        <v>40</v>
      </c>
      <c r="BD1573" s="304">
        <v>20</v>
      </c>
      <c r="BE1573" s="304">
        <v>20</v>
      </c>
      <c r="BF1573" s="304">
        <v>-999</v>
      </c>
      <c r="BG1573" s="304">
        <v>-999</v>
      </c>
      <c r="BH1573" s="304">
        <v>40</v>
      </c>
      <c r="BI1573" s="304">
        <v>40</v>
      </c>
      <c r="BJ1573" s="304">
        <v>2</v>
      </c>
      <c r="BK1573" s="304" t="s">
        <v>4954</v>
      </c>
      <c r="BL1573" s="304">
        <v>2</v>
      </c>
    </row>
    <row r="1574" spans="1:64" ht="15" hidden="1" customHeight="1" x14ac:dyDescent="0.2">
      <c r="A1574" s="304" t="s">
        <v>6177</v>
      </c>
      <c r="B1574" s="304" t="s">
        <v>1612</v>
      </c>
      <c r="C1574" s="304">
        <v>1706</v>
      </c>
      <c r="D1574" s="349" t="s">
        <v>2896</v>
      </c>
      <c r="E1574" s="304" t="s">
        <v>2896</v>
      </c>
      <c r="F1574" s="304"/>
      <c r="G1574" s="324">
        <v>35.170499999999997</v>
      </c>
      <c r="H1574" s="324">
        <v>134.34129999999999</v>
      </c>
      <c r="I1574" s="324" t="s">
        <v>212</v>
      </c>
      <c r="J1574" s="368">
        <f t="shared" si="465"/>
        <v>537.9486447652896</v>
      </c>
      <c r="K1574" s="331">
        <v>0.2</v>
      </c>
      <c r="L1574" s="304" t="str">
        <f t="shared" si="452"/>
        <v>C</v>
      </c>
      <c r="M1574" s="388">
        <v>1</v>
      </c>
      <c r="N1574" s="304">
        <v>341.2</v>
      </c>
      <c r="O1574" s="304">
        <v>10</v>
      </c>
      <c r="P1574" s="331"/>
      <c r="Q1574" s="309"/>
      <c r="R1574" s="304"/>
      <c r="S1574" s="356">
        <v>445.69204845425429</v>
      </c>
      <c r="T1574" s="356">
        <v>537.9486447652896</v>
      </c>
      <c r="U1574" s="356">
        <f t="shared" si="466"/>
        <v>537.9486447652896</v>
      </c>
      <c r="V1574" s="356"/>
      <c r="W1574" s="310" t="s">
        <v>900</v>
      </c>
      <c r="X1574" s="304" t="s">
        <v>232</v>
      </c>
      <c r="Y1574" s="366">
        <f t="shared" si="454"/>
        <v>506.6</v>
      </c>
      <c r="Z1574" s="304"/>
      <c r="AA1574" s="304"/>
      <c r="AB1574" s="304">
        <v>-999</v>
      </c>
      <c r="AC1574" s="304">
        <v>-999</v>
      </c>
      <c r="AD1574" s="366">
        <v>-999</v>
      </c>
      <c r="AE1574" s="304">
        <v>-999</v>
      </c>
      <c r="AF1574" s="304">
        <v>-999</v>
      </c>
      <c r="AG1574" s="304"/>
      <c r="AH1574" s="304">
        <v>5.4855399999999999E-2</v>
      </c>
      <c r="AI1574" s="312"/>
      <c r="AJ1574" s="332">
        <v>760</v>
      </c>
      <c r="AK1574" s="304">
        <f t="shared" si="453"/>
        <v>760</v>
      </c>
      <c r="AL1574" s="304">
        <f t="shared" si="464"/>
        <v>0.43</v>
      </c>
      <c r="AM1574" s="389" t="str">
        <f t="shared" si="455"/>
        <v/>
      </c>
      <c r="AN1574" s="304"/>
      <c r="AO1574" s="304">
        <v>0.45</v>
      </c>
      <c r="AP1574" s="312"/>
      <c r="AQ1574" s="312" t="s">
        <v>2897</v>
      </c>
      <c r="AR1574" s="312"/>
      <c r="AS1574" s="304"/>
      <c r="AT1574" s="312"/>
      <c r="AU1574" s="329">
        <f>VLOOKUP(C1574,[1]world!$A$2:$B$3555,2,FALSE)</f>
        <v>1</v>
      </c>
      <c r="AV1574" s="329">
        <v>519</v>
      </c>
      <c r="AW1574" s="304">
        <v>0.37</v>
      </c>
      <c r="AX1574" s="304">
        <v>20</v>
      </c>
      <c r="AY1574" s="304">
        <v>-999</v>
      </c>
      <c r="AZ1574" s="304">
        <v>40</v>
      </c>
      <c r="BA1574" s="304">
        <v>20</v>
      </c>
      <c r="BB1574" s="304">
        <v>-999</v>
      </c>
      <c r="BC1574" s="304">
        <v>40</v>
      </c>
      <c r="BD1574" s="304">
        <v>20</v>
      </c>
      <c r="BE1574" s="304">
        <v>20</v>
      </c>
      <c r="BF1574" s="304">
        <v>-999</v>
      </c>
      <c r="BG1574" s="304">
        <v>-999</v>
      </c>
      <c r="BH1574" s="304">
        <v>40</v>
      </c>
      <c r="BI1574" s="304">
        <v>40</v>
      </c>
      <c r="BJ1574" s="304">
        <v>2</v>
      </c>
      <c r="BK1574" s="304" t="s">
        <v>4954</v>
      </c>
      <c r="BL1574" s="304">
        <v>2</v>
      </c>
    </row>
    <row r="1575" spans="1:64" ht="15" hidden="1" customHeight="1" x14ac:dyDescent="0.2">
      <c r="A1575" s="304" t="s">
        <v>6177</v>
      </c>
      <c r="B1575" s="304" t="s">
        <v>1612</v>
      </c>
      <c r="C1575" s="304">
        <v>1707</v>
      </c>
      <c r="D1575" s="349" t="s">
        <v>2802</v>
      </c>
      <c r="E1575" s="304" t="s">
        <v>2802</v>
      </c>
      <c r="F1575" s="304"/>
      <c r="G1575" s="324">
        <v>34.954700000000003</v>
      </c>
      <c r="H1575" s="324">
        <v>133.5044</v>
      </c>
      <c r="I1575" s="324" t="s">
        <v>212</v>
      </c>
      <c r="J1575" s="368">
        <f t="shared" si="465"/>
        <v>475.80119313370915</v>
      </c>
      <c r="K1575" s="331">
        <v>0.2</v>
      </c>
      <c r="L1575" s="304" t="str">
        <f t="shared" si="452"/>
        <v>C</v>
      </c>
      <c r="M1575" s="388">
        <v>1</v>
      </c>
      <c r="N1575" s="304">
        <v>296.8</v>
      </c>
      <c r="O1575" s="304">
        <v>10</v>
      </c>
      <c r="P1575" s="331"/>
      <c r="Q1575" s="309"/>
      <c r="R1575" s="304"/>
      <c r="S1575" s="356">
        <v>386.11959535575346</v>
      </c>
      <c r="T1575" s="356">
        <v>475.80119313370915</v>
      </c>
      <c r="U1575" s="356">
        <f t="shared" si="466"/>
        <v>475.80119313370915</v>
      </c>
      <c r="V1575" s="356"/>
      <c r="W1575" s="310" t="s">
        <v>900</v>
      </c>
      <c r="X1575" s="304" t="s">
        <v>232</v>
      </c>
      <c r="Y1575" s="366">
        <f t="shared" si="454"/>
        <v>506.6</v>
      </c>
      <c r="Z1575" s="304"/>
      <c r="AA1575" s="304"/>
      <c r="AB1575" s="304">
        <v>-999</v>
      </c>
      <c r="AC1575" s="304">
        <v>-999</v>
      </c>
      <c r="AD1575" s="366">
        <v>-999</v>
      </c>
      <c r="AE1575" s="304">
        <v>-999</v>
      </c>
      <c r="AF1575" s="304">
        <v>-999</v>
      </c>
      <c r="AG1575" s="304"/>
      <c r="AH1575" s="304">
        <v>0.12576300000000001</v>
      </c>
      <c r="AI1575" s="312"/>
      <c r="AJ1575" s="332">
        <v>760</v>
      </c>
      <c r="AK1575" s="304">
        <f t="shared" si="453"/>
        <v>760</v>
      </c>
      <c r="AL1575" s="304">
        <f t="shared" si="464"/>
        <v>0.43</v>
      </c>
      <c r="AM1575" s="389" t="str">
        <f t="shared" si="455"/>
        <v/>
      </c>
      <c r="AN1575" s="304"/>
      <c r="AO1575" s="304">
        <v>0.45</v>
      </c>
      <c r="AP1575" s="312"/>
      <c r="AQ1575" s="312" t="s">
        <v>2803</v>
      </c>
      <c r="AR1575" s="312"/>
      <c r="AS1575" s="304"/>
      <c r="AT1575" s="312"/>
      <c r="AU1575" s="329">
        <f>VLOOKUP(C1575,[1]world!$A$2:$B$3555,2,FALSE)</f>
        <v>1</v>
      </c>
      <c r="AV1575" s="329">
        <v>519</v>
      </c>
      <c r="AW1575" s="304">
        <v>0.37</v>
      </c>
      <c r="AX1575" s="304">
        <v>20</v>
      </c>
      <c r="AY1575" s="304">
        <v>-999</v>
      </c>
      <c r="AZ1575" s="304">
        <v>40</v>
      </c>
      <c r="BA1575" s="304">
        <v>20</v>
      </c>
      <c r="BB1575" s="304">
        <v>-999</v>
      </c>
      <c r="BC1575" s="304">
        <v>40</v>
      </c>
      <c r="BD1575" s="304">
        <v>20</v>
      </c>
      <c r="BE1575" s="304">
        <v>20</v>
      </c>
      <c r="BF1575" s="304">
        <v>-999</v>
      </c>
      <c r="BG1575" s="304">
        <v>-999</v>
      </c>
      <c r="BH1575" s="304">
        <v>40</v>
      </c>
      <c r="BI1575" s="304">
        <v>40</v>
      </c>
      <c r="BJ1575" s="304">
        <v>2</v>
      </c>
      <c r="BK1575" s="304" t="s">
        <v>4954</v>
      </c>
      <c r="BL1575" s="304">
        <v>2</v>
      </c>
    </row>
    <row r="1576" spans="1:64" ht="15" hidden="1" customHeight="1" x14ac:dyDescent="0.2">
      <c r="A1576" s="304" t="s">
        <v>6177</v>
      </c>
      <c r="B1576" s="304" t="s">
        <v>1612</v>
      </c>
      <c r="C1576" s="304">
        <v>1708</v>
      </c>
      <c r="D1576" s="349" t="s">
        <v>2829</v>
      </c>
      <c r="E1576" s="304" t="s">
        <v>2829</v>
      </c>
      <c r="F1576" s="304"/>
      <c r="G1576" s="324">
        <v>35.006599999999999</v>
      </c>
      <c r="H1576" s="324">
        <v>133.73439999999999</v>
      </c>
      <c r="I1576" s="324" t="s">
        <v>212</v>
      </c>
      <c r="J1576" s="368">
        <f t="shared" si="465"/>
        <v>293.36814326375946</v>
      </c>
      <c r="K1576" s="331">
        <v>0.2</v>
      </c>
      <c r="L1576" s="304" t="str">
        <f t="shared" si="452"/>
        <v>D</v>
      </c>
      <c r="M1576" s="388">
        <v>1</v>
      </c>
      <c r="N1576" s="304">
        <v>176.3</v>
      </c>
      <c r="O1576" s="304">
        <v>10</v>
      </c>
      <c r="P1576" s="331"/>
      <c r="Q1576" s="309"/>
      <c r="R1576" s="304"/>
      <c r="S1576" s="356">
        <v>225.89409575641363</v>
      </c>
      <c r="T1576" s="356">
        <v>293.36814326375946</v>
      </c>
      <c r="U1576" s="356">
        <f t="shared" si="466"/>
        <v>293.36814326375946</v>
      </c>
      <c r="V1576" s="356"/>
      <c r="W1576" s="310" t="s">
        <v>900</v>
      </c>
      <c r="X1576" s="304" t="s">
        <v>232</v>
      </c>
      <c r="Y1576" s="366">
        <f t="shared" si="454"/>
        <v>506.6</v>
      </c>
      <c r="Z1576" s="304"/>
      <c r="AA1576" s="304"/>
      <c r="AB1576" s="304">
        <v>-999</v>
      </c>
      <c r="AC1576" s="304">
        <v>-999</v>
      </c>
      <c r="AD1576" s="366">
        <v>-999</v>
      </c>
      <c r="AE1576" s="304">
        <v>-999</v>
      </c>
      <c r="AF1576" s="304">
        <v>-999</v>
      </c>
      <c r="AG1576" s="304"/>
      <c r="AH1576" s="304">
        <v>7.2879600000000003E-2</v>
      </c>
      <c r="AI1576" s="312"/>
      <c r="AJ1576" s="332">
        <v>760</v>
      </c>
      <c r="AK1576" s="304">
        <f t="shared" si="453"/>
        <v>760</v>
      </c>
      <c r="AL1576" s="304">
        <f t="shared" si="464"/>
        <v>0.43</v>
      </c>
      <c r="AM1576" s="389" t="str">
        <f t="shared" si="455"/>
        <v/>
      </c>
      <c r="AN1576" s="304"/>
      <c r="AO1576" s="304">
        <v>0.45</v>
      </c>
      <c r="AP1576" s="312"/>
      <c r="AQ1576" s="312" t="s">
        <v>2830</v>
      </c>
      <c r="AR1576" s="312"/>
      <c r="AS1576" s="304"/>
      <c r="AT1576" s="312"/>
      <c r="AU1576" s="329">
        <f>VLOOKUP(C1576,[1]world!$A$2:$B$3555,2,FALSE)</f>
        <v>1</v>
      </c>
      <c r="AV1576" s="329">
        <v>519</v>
      </c>
      <c r="AW1576" s="304">
        <v>0.37</v>
      </c>
      <c r="AX1576" s="304">
        <v>20</v>
      </c>
      <c r="AY1576" s="304">
        <v>-999</v>
      </c>
      <c r="AZ1576" s="304">
        <v>40</v>
      </c>
      <c r="BA1576" s="304">
        <v>20</v>
      </c>
      <c r="BB1576" s="304">
        <v>-999</v>
      </c>
      <c r="BC1576" s="304">
        <v>40</v>
      </c>
      <c r="BD1576" s="304">
        <v>20</v>
      </c>
      <c r="BE1576" s="304">
        <v>20</v>
      </c>
      <c r="BF1576" s="304">
        <v>-999</v>
      </c>
      <c r="BG1576" s="304">
        <v>-999</v>
      </c>
      <c r="BH1576" s="304">
        <v>40</v>
      </c>
      <c r="BI1576" s="304">
        <v>40</v>
      </c>
      <c r="BJ1576" s="304">
        <v>2</v>
      </c>
      <c r="BK1576" s="304" t="s">
        <v>4954</v>
      </c>
      <c r="BL1576" s="304">
        <v>2</v>
      </c>
    </row>
    <row r="1577" spans="1:64" ht="15" hidden="1" customHeight="1" x14ac:dyDescent="0.2">
      <c r="A1577" s="304" t="s">
        <v>6177</v>
      </c>
      <c r="B1577" s="304" t="s">
        <v>1612</v>
      </c>
      <c r="C1577" s="304">
        <v>1709</v>
      </c>
      <c r="D1577" s="349" t="s">
        <v>2852</v>
      </c>
      <c r="E1577" s="304" t="s">
        <v>2852</v>
      </c>
      <c r="F1577" s="304"/>
      <c r="G1577" s="324">
        <v>35.065199999999997</v>
      </c>
      <c r="H1577" s="324">
        <v>134.0077</v>
      </c>
      <c r="I1577" s="324" t="s">
        <v>212</v>
      </c>
      <c r="J1577" s="368">
        <f t="shared" si="465"/>
        <v>516.67020341632804</v>
      </c>
      <c r="K1577" s="331">
        <v>0.2</v>
      </c>
      <c r="L1577" s="304" t="str">
        <f t="shared" si="452"/>
        <v>C</v>
      </c>
      <c r="M1577" s="388">
        <v>1</v>
      </c>
      <c r="N1577" s="304">
        <v>325.8</v>
      </c>
      <c r="O1577" s="304">
        <v>10</v>
      </c>
      <c r="P1577" s="331"/>
      <c r="Q1577" s="309"/>
      <c r="R1577" s="304"/>
      <c r="S1577" s="356">
        <v>425.00227178115966</v>
      </c>
      <c r="T1577" s="356">
        <v>516.67020341632804</v>
      </c>
      <c r="U1577" s="356">
        <f t="shared" si="466"/>
        <v>516.67020341632804</v>
      </c>
      <c r="V1577" s="356"/>
      <c r="W1577" s="310" t="s">
        <v>900</v>
      </c>
      <c r="X1577" s="304" t="s">
        <v>232</v>
      </c>
      <c r="Y1577" s="366">
        <f t="shared" si="454"/>
        <v>506.6</v>
      </c>
      <c r="Z1577" s="304"/>
      <c r="AA1577" s="304"/>
      <c r="AB1577" s="304">
        <v>-999</v>
      </c>
      <c r="AC1577" s="304">
        <v>-999</v>
      </c>
      <c r="AD1577" s="366">
        <v>-999</v>
      </c>
      <c r="AE1577" s="304">
        <v>-999</v>
      </c>
      <c r="AF1577" s="304">
        <v>-999</v>
      </c>
      <c r="AG1577" s="304"/>
      <c r="AH1577" s="304">
        <v>3.9509300000000001E-3</v>
      </c>
      <c r="AI1577" s="312"/>
      <c r="AJ1577" s="332">
        <v>299</v>
      </c>
      <c r="AK1577" s="304">
        <f t="shared" si="453"/>
        <v>270</v>
      </c>
      <c r="AL1577" s="304">
        <f t="shared" si="464"/>
        <v>0.43</v>
      </c>
      <c r="AM1577" s="389" t="str">
        <f t="shared" si="455"/>
        <v/>
      </c>
      <c r="AN1577" s="304"/>
      <c r="AO1577" s="304">
        <v>0.45</v>
      </c>
      <c r="AP1577" s="312"/>
      <c r="AQ1577" s="312" t="s">
        <v>2853</v>
      </c>
      <c r="AR1577" s="312"/>
      <c r="AS1577" s="304"/>
      <c r="AT1577" s="312"/>
      <c r="AU1577" s="329">
        <f>VLOOKUP(C1577,[1]world!$A$2:$B$3555,2,FALSE)</f>
        <v>11</v>
      </c>
      <c r="AV1577" s="329">
        <v>328</v>
      </c>
      <c r="AW1577" s="304">
        <v>0.37</v>
      </c>
      <c r="AX1577" s="304">
        <v>20</v>
      </c>
      <c r="AY1577" s="304">
        <v>-999</v>
      </c>
      <c r="AZ1577" s="304">
        <v>20</v>
      </c>
      <c r="BA1577" s="304">
        <v>20</v>
      </c>
      <c r="BB1577" s="304">
        <v>-999</v>
      </c>
      <c r="BC1577" s="304">
        <v>20</v>
      </c>
      <c r="BD1577" s="304">
        <v>20</v>
      </c>
      <c r="BE1577" s="304">
        <v>20</v>
      </c>
      <c r="BF1577" s="304">
        <v>-999</v>
      </c>
      <c r="BG1577" s="304">
        <v>-999</v>
      </c>
      <c r="BH1577" s="304">
        <v>20</v>
      </c>
      <c r="BI1577" s="304">
        <v>20</v>
      </c>
      <c r="BJ1577" s="304">
        <v>2</v>
      </c>
      <c r="BK1577" s="304" t="s">
        <v>4954</v>
      </c>
      <c r="BL1577" s="304">
        <v>2</v>
      </c>
    </row>
    <row r="1578" spans="1:64" ht="15" hidden="1" customHeight="1" x14ac:dyDescent="0.2">
      <c r="A1578" s="304" t="s">
        <v>6177</v>
      </c>
      <c r="B1578" s="304" t="s">
        <v>1612</v>
      </c>
      <c r="C1578" s="304">
        <v>1710</v>
      </c>
      <c r="D1578" s="349" t="s">
        <v>2724</v>
      </c>
      <c r="E1578" s="304" t="s">
        <v>2724</v>
      </c>
      <c r="F1578" s="304"/>
      <c r="G1578" s="324">
        <v>34.777500000000003</v>
      </c>
      <c r="H1578" s="324">
        <v>133.6147</v>
      </c>
      <c r="I1578" s="324" t="s">
        <v>212</v>
      </c>
      <c r="J1578" s="368">
        <f t="shared" si="465"/>
        <v>337.94646887740782</v>
      </c>
      <c r="K1578" s="331">
        <v>0.2</v>
      </c>
      <c r="L1578" s="304" t="str">
        <f t="shared" si="452"/>
        <v>D</v>
      </c>
      <c r="M1578" s="388">
        <v>1</v>
      </c>
      <c r="N1578" s="304">
        <v>242.4</v>
      </c>
      <c r="O1578" s="304">
        <v>13</v>
      </c>
      <c r="P1578" s="331"/>
      <c r="Q1578" s="309"/>
      <c r="R1578" s="304"/>
      <c r="S1578" s="356">
        <v>298.22685778046178</v>
      </c>
      <c r="T1578" s="356">
        <v>354.96915934752752</v>
      </c>
      <c r="U1578" s="356">
        <f t="shared" si="466"/>
        <v>337.94646887740782</v>
      </c>
      <c r="V1578" s="356"/>
      <c r="W1578" s="310" t="s">
        <v>890</v>
      </c>
      <c r="X1578" s="304" t="s">
        <v>205</v>
      </c>
      <c r="Y1578" s="366">
        <f t="shared" si="454"/>
        <v>424.8</v>
      </c>
      <c r="Z1578" s="304"/>
      <c r="AA1578" s="304"/>
      <c r="AB1578" s="304">
        <v>-999</v>
      </c>
      <c r="AC1578" s="304">
        <v>-999</v>
      </c>
      <c r="AD1578" s="366">
        <v>-999</v>
      </c>
      <c r="AE1578" s="304">
        <v>-999</v>
      </c>
      <c r="AF1578" s="304">
        <v>-999</v>
      </c>
      <c r="AG1578" s="304"/>
      <c r="AH1578" s="304">
        <v>0.118685</v>
      </c>
      <c r="AI1578" s="312"/>
      <c r="AJ1578" s="332">
        <v>760</v>
      </c>
      <c r="AK1578" s="304">
        <f t="shared" si="453"/>
        <v>760</v>
      </c>
      <c r="AL1578" s="304">
        <f t="shared" si="464"/>
        <v>0.43</v>
      </c>
      <c r="AM1578" s="389" t="str">
        <f t="shared" si="455"/>
        <v/>
      </c>
      <c r="AN1578" s="304"/>
      <c r="AO1578" s="304">
        <v>0.45</v>
      </c>
      <c r="AP1578" s="312"/>
      <c r="AQ1578" s="312" t="s">
        <v>2725</v>
      </c>
      <c r="AR1578" s="312"/>
      <c r="AS1578" s="304"/>
      <c r="AT1578" s="312"/>
      <c r="AU1578" s="329">
        <f>VLOOKUP(C1578,[1]world!$A$2:$B$3555,2,FALSE)</f>
        <v>1</v>
      </c>
      <c r="AV1578" s="329">
        <v>519</v>
      </c>
      <c r="AW1578" s="304">
        <v>0.37</v>
      </c>
      <c r="AX1578" s="304">
        <v>20</v>
      </c>
      <c r="AY1578" s="304">
        <v>-999</v>
      </c>
      <c r="AZ1578" s="304">
        <v>40</v>
      </c>
      <c r="BA1578" s="304">
        <v>20</v>
      </c>
      <c r="BB1578" s="304">
        <v>-999</v>
      </c>
      <c r="BC1578" s="304">
        <v>40</v>
      </c>
      <c r="BD1578" s="304">
        <v>20</v>
      </c>
      <c r="BE1578" s="304">
        <v>20</v>
      </c>
      <c r="BF1578" s="304">
        <v>-999</v>
      </c>
      <c r="BG1578" s="304">
        <v>-999</v>
      </c>
      <c r="BH1578" s="304">
        <v>40</v>
      </c>
      <c r="BI1578" s="304">
        <v>40</v>
      </c>
      <c r="BJ1578" s="304">
        <v>2</v>
      </c>
      <c r="BK1578" s="304" t="s">
        <v>4954</v>
      </c>
      <c r="BL1578" s="304">
        <v>2</v>
      </c>
    </row>
    <row r="1579" spans="1:64" ht="15" hidden="1" customHeight="1" x14ac:dyDescent="0.2">
      <c r="A1579" s="304" t="s">
        <v>6177</v>
      </c>
      <c r="B1579" s="304" t="s">
        <v>1612</v>
      </c>
      <c r="C1579" s="304">
        <v>1711</v>
      </c>
      <c r="D1579" s="349" t="s">
        <v>2757</v>
      </c>
      <c r="E1579" s="304" t="s">
        <v>2757</v>
      </c>
      <c r="F1579" s="304"/>
      <c r="G1579" s="324">
        <v>34.866900000000001</v>
      </c>
      <c r="H1579" s="324">
        <v>133.90629999999999</v>
      </c>
      <c r="I1579" s="324" t="s">
        <v>212</v>
      </c>
      <c r="J1579" s="368">
        <f t="shared" si="465"/>
        <v>450.61286820837802</v>
      </c>
      <c r="K1579" s="331">
        <v>0.2</v>
      </c>
      <c r="L1579" s="304" t="str">
        <f t="shared" si="452"/>
        <v>C</v>
      </c>
      <c r="M1579" s="388">
        <v>1</v>
      </c>
      <c r="N1579" s="304">
        <v>325.8</v>
      </c>
      <c r="O1579" s="304">
        <v>13</v>
      </c>
      <c r="P1579" s="331"/>
      <c r="Q1579" s="309"/>
      <c r="R1579" s="304"/>
      <c r="S1579" s="356">
        <v>404.62147070979699</v>
      </c>
      <c r="T1579" s="356">
        <v>470.32346713634132</v>
      </c>
      <c r="U1579" s="356">
        <f t="shared" si="466"/>
        <v>450.61286820837802</v>
      </c>
      <c r="V1579" s="356"/>
      <c r="W1579" s="310" t="s">
        <v>890</v>
      </c>
      <c r="X1579" s="304" t="s">
        <v>205</v>
      </c>
      <c r="Y1579" s="366">
        <f t="shared" si="454"/>
        <v>424.8</v>
      </c>
      <c r="Z1579" s="304"/>
      <c r="AA1579" s="304"/>
      <c r="AB1579" s="304">
        <v>-999</v>
      </c>
      <c r="AC1579" s="304">
        <v>-999</v>
      </c>
      <c r="AD1579" s="366">
        <v>-999</v>
      </c>
      <c r="AE1579" s="304">
        <v>-999</v>
      </c>
      <c r="AF1579" s="304">
        <v>-999</v>
      </c>
      <c r="AG1579" s="304"/>
      <c r="AH1579" s="304">
        <v>2.4441399999999999E-2</v>
      </c>
      <c r="AI1579" s="312"/>
      <c r="AJ1579" s="332">
        <v>749</v>
      </c>
      <c r="AK1579" s="304">
        <f t="shared" si="453"/>
        <v>690</v>
      </c>
      <c r="AL1579" s="304">
        <f t="shared" si="464"/>
        <v>0.43</v>
      </c>
      <c r="AM1579" s="389" t="str">
        <f t="shared" si="455"/>
        <v/>
      </c>
      <c r="AN1579" s="304"/>
      <c r="AO1579" s="304">
        <v>0.45</v>
      </c>
      <c r="AP1579" s="312"/>
      <c r="AQ1579" s="312" t="s">
        <v>2758</v>
      </c>
      <c r="AR1579" s="312"/>
      <c r="AS1579" s="304"/>
      <c r="AT1579" s="312"/>
      <c r="AU1579" s="329">
        <f>VLOOKUP(C1579,[1]world!$A$2:$B$3555,2,FALSE)</f>
        <v>5</v>
      </c>
      <c r="AV1579" s="329">
        <v>402</v>
      </c>
      <c r="AW1579" s="304">
        <v>0.37</v>
      </c>
      <c r="AX1579" s="304">
        <v>20</v>
      </c>
      <c r="AY1579" s="304">
        <v>-999</v>
      </c>
      <c r="AZ1579" s="304">
        <v>40</v>
      </c>
      <c r="BA1579" s="304">
        <v>20</v>
      </c>
      <c r="BB1579" s="304">
        <v>-999</v>
      </c>
      <c r="BC1579" s="304">
        <v>40</v>
      </c>
      <c r="BD1579" s="304">
        <v>20</v>
      </c>
      <c r="BE1579" s="304">
        <v>20</v>
      </c>
      <c r="BF1579" s="304">
        <v>-999</v>
      </c>
      <c r="BG1579" s="304">
        <v>-999</v>
      </c>
      <c r="BH1579" s="304">
        <v>40</v>
      </c>
      <c r="BI1579" s="304">
        <v>40</v>
      </c>
      <c r="BJ1579" s="304">
        <v>2</v>
      </c>
      <c r="BK1579" s="304" t="s">
        <v>4954</v>
      </c>
      <c r="BL1579" s="304">
        <v>2</v>
      </c>
    </row>
    <row r="1580" spans="1:64" ht="15" hidden="1" customHeight="1" x14ac:dyDescent="0.2">
      <c r="A1580" s="304" t="s">
        <v>6177</v>
      </c>
      <c r="B1580" s="304" t="s">
        <v>1612</v>
      </c>
      <c r="C1580" s="304">
        <v>1712</v>
      </c>
      <c r="D1580" s="349" t="s">
        <v>2787</v>
      </c>
      <c r="E1580" s="304" t="s">
        <v>2787</v>
      </c>
      <c r="F1580" s="304"/>
      <c r="G1580" s="324">
        <v>34.914400000000001</v>
      </c>
      <c r="H1580" s="324">
        <v>134.095</v>
      </c>
      <c r="I1580" s="324" t="s">
        <v>212</v>
      </c>
      <c r="J1580" s="368">
        <f t="shared" si="465"/>
        <v>371.56156872476942</v>
      </c>
      <c r="K1580" s="331">
        <v>0.2</v>
      </c>
      <c r="L1580" s="304" t="str">
        <f t="shared" si="452"/>
        <v>C</v>
      </c>
      <c r="M1580" s="388">
        <v>1</v>
      </c>
      <c r="N1580" s="304">
        <v>226.2</v>
      </c>
      <c r="O1580" s="304">
        <v>10</v>
      </c>
      <c r="P1580" s="331"/>
      <c r="Q1580" s="309"/>
      <c r="R1580" s="304"/>
      <c r="S1580" s="356">
        <v>291.94818827880511</v>
      </c>
      <c r="T1580" s="356">
        <v>371.56156872476942</v>
      </c>
      <c r="U1580" s="356">
        <f t="shared" si="466"/>
        <v>371.56156872476942</v>
      </c>
      <c r="V1580" s="356"/>
      <c r="W1580" s="310" t="s">
        <v>890</v>
      </c>
      <c r="X1580" s="304" t="s">
        <v>205</v>
      </c>
      <c r="Y1580" s="366">
        <f t="shared" si="454"/>
        <v>424.8</v>
      </c>
      <c r="Z1580" s="304"/>
      <c r="AA1580" s="304"/>
      <c r="AB1580" s="304">
        <v>-999</v>
      </c>
      <c r="AC1580" s="304">
        <v>-999</v>
      </c>
      <c r="AD1580" s="366">
        <v>-999</v>
      </c>
      <c r="AE1580" s="304">
        <v>-999</v>
      </c>
      <c r="AF1580" s="304">
        <v>-999</v>
      </c>
      <c r="AG1580" s="304"/>
      <c r="AH1580" s="304">
        <v>0.106852</v>
      </c>
      <c r="AI1580" s="312"/>
      <c r="AJ1580" s="332">
        <v>760</v>
      </c>
      <c r="AK1580" s="304">
        <f t="shared" si="453"/>
        <v>760</v>
      </c>
      <c r="AL1580" s="304">
        <f t="shared" si="464"/>
        <v>0.43</v>
      </c>
      <c r="AM1580" s="389" t="str">
        <f t="shared" si="455"/>
        <v/>
      </c>
      <c r="AN1580" s="304"/>
      <c r="AO1580" s="304">
        <v>0.45</v>
      </c>
      <c r="AP1580" s="312"/>
      <c r="AQ1580" s="312" t="s">
        <v>2788</v>
      </c>
      <c r="AR1580" s="312"/>
      <c r="AS1580" s="304"/>
      <c r="AT1580" s="312"/>
      <c r="AU1580" s="329">
        <f>VLOOKUP(C1580,[1]world!$A$2:$B$3555,2,FALSE)</f>
        <v>1</v>
      </c>
      <c r="AV1580" s="329">
        <v>519</v>
      </c>
      <c r="AW1580" s="304">
        <v>0.37</v>
      </c>
      <c r="AX1580" s="304">
        <v>20</v>
      </c>
      <c r="AY1580" s="304">
        <v>-999</v>
      </c>
      <c r="AZ1580" s="304">
        <v>40</v>
      </c>
      <c r="BA1580" s="304">
        <v>20</v>
      </c>
      <c r="BB1580" s="304">
        <v>-999</v>
      </c>
      <c r="BC1580" s="304">
        <v>40</v>
      </c>
      <c r="BD1580" s="304">
        <v>20</v>
      </c>
      <c r="BE1580" s="304">
        <v>20</v>
      </c>
      <c r="BF1580" s="304">
        <v>-999</v>
      </c>
      <c r="BG1580" s="304">
        <v>-999</v>
      </c>
      <c r="BH1580" s="304">
        <v>40</v>
      </c>
      <c r="BI1580" s="304">
        <v>40</v>
      </c>
      <c r="BJ1580" s="304">
        <v>2</v>
      </c>
      <c r="BK1580" s="304" t="s">
        <v>4954</v>
      </c>
      <c r="BL1580" s="304">
        <v>2</v>
      </c>
    </row>
    <row r="1581" spans="1:64" ht="15" hidden="1" customHeight="1" x14ac:dyDescent="0.2">
      <c r="A1581" s="304" t="s">
        <v>6177</v>
      </c>
      <c r="B1581" s="304" t="s">
        <v>1612</v>
      </c>
      <c r="C1581" s="304">
        <v>1713</v>
      </c>
      <c r="D1581" s="349" t="s">
        <v>2701</v>
      </c>
      <c r="E1581" s="304" t="s">
        <v>2701</v>
      </c>
      <c r="F1581" s="304"/>
      <c r="G1581" s="324">
        <v>34.742199999999997</v>
      </c>
      <c r="H1581" s="324">
        <v>134.19110000000001</v>
      </c>
      <c r="I1581" s="324" t="s">
        <v>212</v>
      </c>
      <c r="J1581" s="368">
        <f t="shared" si="465"/>
        <v>336.79732857391986</v>
      </c>
      <c r="K1581" s="331">
        <v>0.2</v>
      </c>
      <c r="L1581" s="304" t="str">
        <f t="shared" si="452"/>
        <v>D</v>
      </c>
      <c r="M1581" s="388">
        <v>1</v>
      </c>
      <c r="N1581" s="304">
        <v>203.7</v>
      </c>
      <c r="O1581" s="304">
        <v>10</v>
      </c>
      <c r="P1581" s="331"/>
      <c r="Q1581" s="309"/>
      <c r="R1581" s="304"/>
      <c r="S1581" s="356">
        <v>262.10515768686673</v>
      </c>
      <c r="T1581" s="356">
        <v>336.79732857391986</v>
      </c>
      <c r="U1581" s="356">
        <f t="shared" si="466"/>
        <v>336.79732857391986</v>
      </c>
      <c r="V1581" s="356"/>
      <c r="W1581" s="310" t="s">
        <v>900</v>
      </c>
      <c r="X1581" s="304" t="s">
        <v>232</v>
      </c>
      <c r="Y1581" s="366">
        <f t="shared" si="454"/>
        <v>506.6</v>
      </c>
      <c r="Z1581" s="304"/>
      <c r="AA1581" s="304"/>
      <c r="AB1581" s="304">
        <v>-999</v>
      </c>
      <c r="AC1581" s="304">
        <v>-999</v>
      </c>
      <c r="AD1581" s="366">
        <v>-999</v>
      </c>
      <c r="AE1581" s="304">
        <v>-999</v>
      </c>
      <c r="AF1581" s="304">
        <v>-999</v>
      </c>
      <c r="AG1581" s="304"/>
      <c r="AH1581" s="304">
        <v>6.8854700000000005E-2</v>
      </c>
      <c r="AI1581" s="312"/>
      <c r="AJ1581" s="332">
        <v>760</v>
      </c>
      <c r="AK1581" s="304">
        <f t="shared" si="453"/>
        <v>760</v>
      </c>
      <c r="AL1581" s="304">
        <f t="shared" si="464"/>
        <v>0.43</v>
      </c>
      <c r="AM1581" s="389" t="str">
        <f t="shared" si="455"/>
        <v/>
      </c>
      <c r="AN1581" s="304"/>
      <c r="AO1581" s="304">
        <v>0.45</v>
      </c>
      <c r="AP1581" s="312"/>
      <c r="AQ1581" s="312" t="s">
        <v>2702</v>
      </c>
      <c r="AR1581" s="312"/>
      <c r="AS1581" s="304"/>
      <c r="AT1581" s="312"/>
      <c r="AU1581" s="329">
        <f>VLOOKUP(C1581,[1]world!$A$2:$B$3555,2,FALSE)</f>
        <v>7</v>
      </c>
      <c r="AV1581" s="329">
        <v>388</v>
      </c>
      <c r="AW1581" s="304">
        <v>0.37</v>
      </c>
      <c r="AX1581" s="304">
        <v>20</v>
      </c>
      <c r="AY1581" s="304">
        <v>-999</v>
      </c>
      <c r="AZ1581" s="304">
        <v>40</v>
      </c>
      <c r="BA1581" s="304">
        <v>20</v>
      </c>
      <c r="BB1581" s="304">
        <v>-999</v>
      </c>
      <c r="BC1581" s="304">
        <v>40</v>
      </c>
      <c r="BD1581" s="304">
        <v>20</v>
      </c>
      <c r="BE1581" s="304">
        <v>20</v>
      </c>
      <c r="BF1581" s="304">
        <v>-999</v>
      </c>
      <c r="BG1581" s="304">
        <v>-999</v>
      </c>
      <c r="BH1581" s="304">
        <v>40</v>
      </c>
      <c r="BI1581" s="304">
        <v>40</v>
      </c>
      <c r="BJ1581" s="304">
        <v>2</v>
      </c>
      <c r="BK1581" s="304" t="s">
        <v>4954</v>
      </c>
      <c r="BL1581" s="304">
        <v>2</v>
      </c>
    </row>
    <row r="1582" spans="1:64" ht="15" hidden="1" customHeight="1" x14ac:dyDescent="0.2">
      <c r="A1582" s="304" t="s">
        <v>6177</v>
      </c>
      <c r="B1582" s="304" t="s">
        <v>1612</v>
      </c>
      <c r="C1582" s="304">
        <v>1714</v>
      </c>
      <c r="D1582" s="349" t="s">
        <v>2659</v>
      </c>
      <c r="E1582" s="304" t="s">
        <v>2659</v>
      </c>
      <c r="F1582" s="304"/>
      <c r="G1582" s="324">
        <v>34.650799999999997</v>
      </c>
      <c r="H1582" s="324">
        <v>133.90940000000001</v>
      </c>
      <c r="I1582" s="324" t="s">
        <v>212</v>
      </c>
      <c r="J1582" s="368">
        <f t="shared" si="465"/>
        <v>212.20850217986305</v>
      </c>
      <c r="K1582" s="331">
        <v>0.13</v>
      </c>
      <c r="L1582" s="304" t="str">
        <f t="shared" si="452"/>
        <v>D</v>
      </c>
      <c r="M1582" s="388">
        <v>1</v>
      </c>
      <c r="N1582" s="304">
        <v>190.4</v>
      </c>
      <c r="O1582" s="304">
        <v>20</v>
      </c>
      <c r="P1582" s="331">
        <v>190.44</v>
      </c>
      <c r="Q1582" s="309" t="s">
        <v>1612</v>
      </c>
      <c r="R1582" s="304"/>
      <c r="S1582" s="356">
        <v>212.20850217986305</v>
      </c>
      <c r="T1582" s="356">
        <v>227.73959277649112</v>
      </c>
      <c r="U1582" s="356">
        <f t="shared" si="466"/>
        <v>212.20850217986305</v>
      </c>
      <c r="V1582" s="356"/>
      <c r="W1582" s="310" t="s">
        <v>1408</v>
      </c>
      <c r="X1582" s="304" t="s">
        <v>213</v>
      </c>
      <c r="Y1582" s="366">
        <f t="shared" si="454"/>
        <v>274.5</v>
      </c>
      <c r="Z1582" s="304"/>
      <c r="AA1582" s="304"/>
      <c r="AB1582" s="304">
        <v>-999</v>
      </c>
      <c r="AC1582" s="304">
        <v>-999</v>
      </c>
      <c r="AD1582" s="366">
        <v>-999</v>
      </c>
      <c r="AE1582" s="304">
        <v>-999</v>
      </c>
      <c r="AF1582" s="304">
        <v>-999</v>
      </c>
      <c r="AG1582" s="304"/>
      <c r="AH1582" s="304">
        <v>3.4489299999999998E-3</v>
      </c>
      <c r="AI1582" s="312"/>
      <c r="AJ1582" s="332">
        <v>283</v>
      </c>
      <c r="AK1582" s="304">
        <f t="shared" si="453"/>
        <v>270</v>
      </c>
      <c r="AL1582" s="304">
        <f t="shared" si="464"/>
        <v>0.43</v>
      </c>
      <c r="AM1582" s="389" t="str">
        <f t="shared" si="455"/>
        <v/>
      </c>
      <c r="AN1582" s="304"/>
      <c r="AO1582" s="304">
        <v>0.45</v>
      </c>
      <c r="AP1582" s="312"/>
      <c r="AQ1582" s="312" t="s">
        <v>2660</v>
      </c>
      <c r="AR1582" s="312"/>
      <c r="AS1582" s="304"/>
      <c r="AT1582" s="312"/>
      <c r="AU1582" s="329">
        <f>VLOOKUP(C1582,[1]world!$A$2:$B$3555,2,FALSE)</f>
        <v>15</v>
      </c>
      <c r="AV1582" s="329">
        <v>363</v>
      </c>
      <c r="AW1582" s="304">
        <v>0.37</v>
      </c>
      <c r="AX1582" s="304">
        <v>40</v>
      </c>
      <c r="AY1582" s="304">
        <v>-999</v>
      </c>
      <c r="AZ1582" s="304">
        <v>140</v>
      </c>
      <c r="BA1582" s="304">
        <v>40</v>
      </c>
      <c r="BB1582" s="304">
        <v>-999</v>
      </c>
      <c r="BC1582" s="304">
        <v>140</v>
      </c>
      <c r="BD1582" s="304">
        <v>40</v>
      </c>
      <c r="BE1582" s="304">
        <v>40</v>
      </c>
      <c r="BF1582" s="304">
        <v>-999</v>
      </c>
      <c r="BG1582" s="304">
        <v>-999</v>
      </c>
      <c r="BH1582" s="304">
        <v>140</v>
      </c>
      <c r="BI1582" s="304">
        <v>140</v>
      </c>
      <c r="BJ1582" s="304">
        <v>2</v>
      </c>
      <c r="BK1582" s="304" t="s">
        <v>4954</v>
      </c>
      <c r="BL1582" s="304">
        <v>2</v>
      </c>
    </row>
    <row r="1583" spans="1:64" ht="15" hidden="1" customHeight="1" x14ac:dyDescent="0.2">
      <c r="A1583" s="304" t="s">
        <v>6177</v>
      </c>
      <c r="B1583" s="304" t="s">
        <v>1612</v>
      </c>
      <c r="C1583" s="304">
        <v>1715</v>
      </c>
      <c r="D1583" s="349" t="s">
        <v>2619</v>
      </c>
      <c r="E1583" s="304" t="s">
        <v>2619</v>
      </c>
      <c r="F1583" s="304"/>
      <c r="G1583" s="324">
        <v>34.586100000000002</v>
      </c>
      <c r="H1583" s="324">
        <v>133.75720000000001</v>
      </c>
      <c r="I1583" s="324" t="s">
        <v>212</v>
      </c>
      <c r="J1583" s="368">
        <f t="shared" si="465"/>
        <v>296.95950961620423</v>
      </c>
      <c r="K1583" s="331">
        <v>0.13</v>
      </c>
      <c r="L1583" s="304" t="str">
        <f t="shared" si="452"/>
        <v>D</v>
      </c>
      <c r="M1583" s="388">
        <v>1</v>
      </c>
      <c r="N1583" s="304">
        <v>265.60000000000002</v>
      </c>
      <c r="O1583" s="304">
        <v>20</v>
      </c>
      <c r="P1583" s="331">
        <v>265.62</v>
      </c>
      <c r="Q1583" s="309" t="s">
        <v>1612</v>
      </c>
      <c r="R1583" s="304"/>
      <c r="S1583" s="356">
        <v>296.95950961620423</v>
      </c>
      <c r="T1583" s="356">
        <v>319.4557012433828</v>
      </c>
      <c r="U1583" s="356">
        <f t="shared" si="466"/>
        <v>296.95950961620423</v>
      </c>
      <c r="V1583" s="356"/>
      <c r="W1583" s="310" t="s">
        <v>1408</v>
      </c>
      <c r="X1583" s="304" t="s">
        <v>213</v>
      </c>
      <c r="Y1583" s="366">
        <f t="shared" si="454"/>
        <v>274.5</v>
      </c>
      <c r="Z1583" s="304"/>
      <c r="AA1583" s="304"/>
      <c r="AB1583" s="304">
        <v>-999</v>
      </c>
      <c r="AC1583" s="304">
        <v>-999</v>
      </c>
      <c r="AD1583" s="366">
        <v>-999</v>
      </c>
      <c r="AE1583" s="304">
        <v>-999</v>
      </c>
      <c r="AF1583" s="304">
        <v>-999</v>
      </c>
      <c r="AG1583" s="304"/>
      <c r="AH1583" s="304">
        <v>2.0367100000000002E-3</v>
      </c>
      <c r="AI1583" s="312"/>
      <c r="AJ1583" s="332">
        <v>241</v>
      </c>
      <c r="AK1583" s="304">
        <f t="shared" si="453"/>
        <v>270</v>
      </c>
      <c r="AL1583" s="304">
        <f t="shared" si="464"/>
        <v>0.2</v>
      </c>
      <c r="AM1583" s="389" t="str">
        <f t="shared" si="455"/>
        <v/>
      </c>
      <c r="AN1583" s="304"/>
      <c r="AO1583" s="304">
        <v>0.45</v>
      </c>
      <c r="AP1583" s="312"/>
      <c r="AQ1583" s="312" t="s">
        <v>2620</v>
      </c>
      <c r="AR1583" s="312"/>
      <c r="AS1583" s="304"/>
      <c r="AT1583" s="312"/>
      <c r="AU1583" s="329">
        <f>VLOOKUP(C1583,[1]world!$A$2:$B$3555,2,FALSE)</f>
        <v>15</v>
      </c>
      <c r="AV1583" s="329">
        <v>363</v>
      </c>
      <c r="AW1583" s="304">
        <v>0.37</v>
      </c>
      <c r="AX1583" s="304">
        <v>80</v>
      </c>
      <c r="AY1583" s="304">
        <v>-999</v>
      </c>
      <c r="AZ1583" s="304">
        <v>100</v>
      </c>
      <c r="BA1583" s="304">
        <v>80</v>
      </c>
      <c r="BB1583" s="304">
        <v>-999</v>
      </c>
      <c r="BC1583" s="304">
        <v>100</v>
      </c>
      <c r="BD1583" s="304">
        <v>80</v>
      </c>
      <c r="BE1583" s="304">
        <v>80</v>
      </c>
      <c r="BF1583" s="304">
        <v>-999</v>
      </c>
      <c r="BG1583" s="304">
        <v>-999</v>
      </c>
      <c r="BH1583" s="304">
        <v>100</v>
      </c>
      <c r="BI1583" s="304">
        <v>100</v>
      </c>
      <c r="BJ1583" s="304">
        <v>2</v>
      </c>
      <c r="BK1583" s="304" t="s">
        <v>4954</v>
      </c>
      <c r="BL1583" s="304">
        <v>2</v>
      </c>
    </row>
    <row r="1584" spans="1:64" ht="15" hidden="1" customHeight="1" x14ac:dyDescent="0.2">
      <c r="A1584" s="304" t="s">
        <v>6177</v>
      </c>
      <c r="B1584" s="304" t="s">
        <v>1612</v>
      </c>
      <c r="C1584" s="304">
        <v>1716</v>
      </c>
      <c r="D1584" s="349" t="s">
        <v>2576</v>
      </c>
      <c r="E1584" s="304" t="s">
        <v>2576</v>
      </c>
      <c r="F1584" s="304"/>
      <c r="G1584" s="324">
        <v>34.506300000000003</v>
      </c>
      <c r="H1584" s="324">
        <v>133.51249999999999</v>
      </c>
      <c r="I1584" s="324" t="s">
        <v>212</v>
      </c>
      <c r="J1584" s="368">
        <f t="shared" si="465"/>
        <v>472.37057164833465</v>
      </c>
      <c r="K1584" s="331">
        <v>0.2</v>
      </c>
      <c r="L1584" s="304" t="str">
        <f t="shared" si="452"/>
        <v>C</v>
      </c>
      <c r="M1584" s="388">
        <v>1</v>
      </c>
      <c r="N1584" s="304">
        <v>294.39999999999998</v>
      </c>
      <c r="O1584" s="304">
        <v>10</v>
      </c>
      <c r="P1584" s="331"/>
      <c r="Q1584" s="309"/>
      <c r="R1584" s="304"/>
      <c r="S1584" s="356">
        <v>382.90654483129231</v>
      </c>
      <c r="T1584" s="356">
        <v>472.37057164833465</v>
      </c>
      <c r="U1584" s="356">
        <f t="shared" si="466"/>
        <v>472.37057164833465</v>
      </c>
      <c r="V1584" s="356"/>
      <c r="W1584" s="310" t="s">
        <v>890</v>
      </c>
      <c r="X1584" s="304" t="s">
        <v>205</v>
      </c>
      <c r="Y1584" s="366">
        <f t="shared" si="454"/>
        <v>424.8</v>
      </c>
      <c r="Z1584" s="304"/>
      <c r="AA1584" s="304"/>
      <c r="AB1584" s="304">
        <v>-999</v>
      </c>
      <c r="AC1584" s="304">
        <v>-999</v>
      </c>
      <c r="AD1584" s="366">
        <v>-999</v>
      </c>
      <c r="AE1584" s="304">
        <v>-999</v>
      </c>
      <c r="AF1584" s="304">
        <v>-999</v>
      </c>
      <c r="AG1584" s="304"/>
      <c r="AH1584" s="304">
        <v>7.4961700000000006E-2</v>
      </c>
      <c r="AI1584" s="312"/>
      <c r="AJ1584" s="332">
        <v>760</v>
      </c>
      <c r="AK1584" s="304">
        <f t="shared" si="453"/>
        <v>760</v>
      </c>
      <c r="AL1584" s="304">
        <f t="shared" si="464"/>
        <v>0.43</v>
      </c>
      <c r="AM1584" s="389" t="str">
        <f t="shared" si="455"/>
        <v/>
      </c>
      <c r="AN1584" s="304"/>
      <c r="AO1584" s="304">
        <v>0.45</v>
      </c>
      <c r="AP1584" s="312"/>
      <c r="AQ1584" s="312" t="s">
        <v>2577</v>
      </c>
      <c r="AR1584" s="312"/>
      <c r="AS1584" s="304"/>
      <c r="AT1584" s="312"/>
      <c r="AU1584" s="329">
        <f>VLOOKUP(C1584,[1]world!$A$2:$B$3555,2,FALSE)</f>
        <v>7</v>
      </c>
      <c r="AV1584" s="329">
        <v>388</v>
      </c>
      <c r="AW1584" s="304">
        <v>0.37</v>
      </c>
      <c r="AX1584" s="304">
        <v>20</v>
      </c>
      <c r="AY1584" s="304">
        <v>-999</v>
      </c>
      <c r="AZ1584" s="304">
        <v>60</v>
      </c>
      <c r="BA1584" s="304">
        <v>20</v>
      </c>
      <c r="BB1584" s="304">
        <v>-999</v>
      </c>
      <c r="BC1584" s="304">
        <v>60</v>
      </c>
      <c r="BD1584" s="304">
        <v>20</v>
      </c>
      <c r="BE1584" s="304">
        <v>20</v>
      </c>
      <c r="BF1584" s="304">
        <v>-999</v>
      </c>
      <c r="BG1584" s="304">
        <v>-999</v>
      </c>
      <c r="BH1584" s="304">
        <v>60</v>
      </c>
      <c r="BI1584" s="304">
        <v>60</v>
      </c>
      <c r="BJ1584" s="304">
        <v>2</v>
      </c>
      <c r="BK1584" s="304" t="s">
        <v>4954</v>
      </c>
      <c r="BL1584" s="304">
        <v>2</v>
      </c>
    </row>
    <row r="1585" spans="1:64" ht="15" hidden="1" customHeight="1" x14ac:dyDescent="0.2">
      <c r="A1585" s="304" t="s">
        <v>6177</v>
      </c>
      <c r="B1585" s="304" t="s">
        <v>1612</v>
      </c>
      <c r="C1585" s="304">
        <v>1717</v>
      </c>
      <c r="D1585" s="349" t="s">
        <v>2552</v>
      </c>
      <c r="E1585" s="304" t="s">
        <v>2552</v>
      </c>
      <c r="F1585" s="304"/>
      <c r="G1585" s="324">
        <v>34.442999999999998</v>
      </c>
      <c r="H1585" s="324">
        <v>133.7902</v>
      </c>
      <c r="I1585" s="324" t="s">
        <v>212</v>
      </c>
      <c r="J1585" s="368">
        <f t="shared" si="465"/>
        <v>362.21436232693026</v>
      </c>
      <c r="K1585" s="331">
        <v>0.2</v>
      </c>
      <c r="L1585" s="304" t="str">
        <f t="shared" si="452"/>
        <v>C</v>
      </c>
      <c r="M1585" s="388">
        <v>1</v>
      </c>
      <c r="N1585" s="304">
        <v>220.1</v>
      </c>
      <c r="O1585" s="304">
        <v>10</v>
      </c>
      <c r="P1585" s="331"/>
      <c r="Q1585" s="309"/>
      <c r="R1585" s="304"/>
      <c r="S1585" s="356">
        <v>283.84846357018949</v>
      </c>
      <c r="T1585" s="356">
        <v>362.21436232693026</v>
      </c>
      <c r="U1585" s="356">
        <f t="shared" si="466"/>
        <v>362.21436232693026</v>
      </c>
      <c r="V1585" s="356"/>
      <c r="W1585" s="310" t="s">
        <v>890</v>
      </c>
      <c r="X1585" s="304" t="s">
        <v>205</v>
      </c>
      <c r="Y1585" s="366">
        <f t="shared" si="454"/>
        <v>424.8</v>
      </c>
      <c r="Z1585" s="304"/>
      <c r="AA1585" s="304"/>
      <c r="AB1585" s="304">
        <v>-999</v>
      </c>
      <c r="AC1585" s="304">
        <v>-999</v>
      </c>
      <c r="AD1585" s="366">
        <v>-999</v>
      </c>
      <c r="AE1585" s="304">
        <v>-999</v>
      </c>
      <c r="AF1585" s="304">
        <v>-999</v>
      </c>
      <c r="AG1585" s="304"/>
      <c r="AH1585" s="304">
        <v>3.8939799999999997E-2</v>
      </c>
      <c r="AI1585" s="312"/>
      <c r="AJ1585" s="332">
        <v>760</v>
      </c>
      <c r="AK1585" s="304">
        <f t="shared" si="453"/>
        <v>760</v>
      </c>
      <c r="AL1585" s="304">
        <f t="shared" si="464"/>
        <v>0.43</v>
      </c>
      <c r="AM1585" s="389" t="str">
        <f t="shared" si="455"/>
        <v/>
      </c>
      <c r="AN1585" s="304"/>
      <c r="AO1585" s="304">
        <v>0.45</v>
      </c>
      <c r="AP1585" s="312"/>
      <c r="AQ1585" s="312" t="s">
        <v>2553</v>
      </c>
      <c r="AR1585" s="312"/>
      <c r="AS1585" s="304"/>
      <c r="AT1585" s="312"/>
      <c r="AU1585" s="329">
        <f>VLOOKUP(C1585,[1]world!$A$2:$B$3555,2,FALSE)</f>
        <v>7</v>
      </c>
      <c r="AV1585" s="329">
        <v>388</v>
      </c>
      <c r="AW1585" s="304">
        <v>0.37</v>
      </c>
      <c r="AX1585" s="304">
        <v>20</v>
      </c>
      <c r="AY1585" s="304">
        <v>-999</v>
      </c>
      <c r="AZ1585" s="304">
        <v>100</v>
      </c>
      <c r="BA1585" s="304">
        <v>20</v>
      </c>
      <c r="BB1585" s="304">
        <v>-999</v>
      </c>
      <c r="BC1585" s="304">
        <v>100</v>
      </c>
      <c r="BD1585" s="304">
        <v>20</v>
      </c>
      <c r="BE1585" s="304">
        <v>20</v>
      </c>
      <c r="BF1585" s="304">
        <v>-999</v>
      </c>
      <c r="BG1585" s="304">
        <v>-999</v>
      </c>
      <c r="BH1585" s="304">
        <v>100</v>
      </c>
      <c r="BI1585" s="304">
        <v>100</v>
      </c>
      <c r="BJ1585" s="304">
        <v>2</v>
      </c>
      <c r="BK1585" s="304" t="s">
        <v>4954</v>
      </c>
      <c r="BL1585" s="304">
        <v>2</v>
      </c>
    </row>
    <row r="1586" spans="1:64" ht="15" hidden="1" customHeight="1" x14ac:dyDescent="0.2">
      <c r="A1586" s="304" t="s">
        <v>6177</v>
      </c>
      <c r="B1586" s="304" t="s">
        <v>1612</v>
      </c>
      <c r="C1586" s="304">
        <v>1718</v>
      </c>
      <c r="D1586" s="349" t="s">
        <v>2951</v>
      </c>
      <c r="E1586" s="304" t="s">
        <v>2951</v>
      </c>
      <c r="F1586" s="304"/>
      <c r="G1586" s="324">
        <v>35.2761</v>
      </c>
      <c r="H1586" s="324">
        <v>133.92830000000001</v>
      </c>
      <c r="I1586" s="324" t="s">
        <v>212</v>
      </c>
      <c r="J1586" s="368">
        <f t="shared" si="465"/>
        <v>312.67279530465601</v>
      </c>
      <c r="K1586" s="331">
        <v>0.2</v>
      </c>
      <c r="L1586" s="304" t="str">
        <f t="shared" si="452"/>
        <v>D</v>
      </c>
      <c r="M1586" s="388">
        <v>1</v>
      </c>
      <c r="N1586" s="304">
        <v>234.2</v>
      </c>
      <c r="O1586" s="304">
        <v>14</v>
      </c>
      <c r="P1586" s="331"/>
      <c r="Q1586" s="309"/>
      <c r="R1586" s="304"/>
      <c r="S1586" s="356">
        <v>283.31112027316641</v>
      </c>
      <c r="T1586" s="356">
        <v>332.24724532564903</v>
      </c>
      <c r="U1586" s="356">
        <f t="shared" si="466"/>
        <v>312.67279530465601</v>
      </c>
      <c r="V1586" s="356"/>
      <c r="W1586" s="310" t="s">
        <v>890</v>
      </c>
      <c r="X1586" s="304" t="s">
        <v>205</v>
      </c>
      <c r="Y1586" s="366">
        <f t="shared" si="454"/>
        <v>424.8</v>
      </c>
      <c r="Z1586" s="304"/>
      <c r="AA1586" s="304"/>
      <c r="AB1586" s="304">
        <v>-999</v>
      </c>
      <c r="AC1586" s="304">
        <v>-999</v>
      </c>
      <c r="AD1586" s="366">
        <v>-999</v>
      </c>
      <c r="AE1586" s="304">
        <v>-999</v>
      </c>
      <c r="AF1586" s="304">
        <v>-999</v>
      </c>
      <c r="AG1586" s="304"/>
      <c r="AH1586" s="304">
        <v>5.6873100000000003E-2</v>
      </c>
      <c r="AI1586" s="312"/>
      <c r="AJ1586" s="332">
        <v>760</v>
      </c>
      <c r="AK1586" s="304">
        <f t="shared" si="453"/>
        <v>760</v>
      </c>
      <c r="AL1586" s="304">
        <f t="shared" si="464"/>
        <v>0.43</v>
      </c>
      <c r="AM1586" s="389" t="str">
        <f t="shared" si="455"/>
        <v/>
      </c>
      <c r="AN1586" s="304"/>
      <c r="AO1586" s="304">
        <v>0.45</v>
      </c>
      <c r="AP1586" s="312"/>
      <c r="AQ1586" s="312" t="s">
        <v>2952</v>
      </c>
      <c r="AR1586" s="312"/>
      <c r="AS1586" s="304"/>
      <c r="AT1586" s="312"/>
      <c r="AU1586" s="329">
        <f>VLOOKUP(C1586,[1]world!$A$2:$B$3555,2,FALSE)</f>
        <v>1</v>
      </c>
      <c r="AV1586" s="329">
        <v>519</v>
      </c>
      <c r="AW1586" s="304">
        <v>0.37</v>
      </c>
      <c r="AX1586" s="304">
        <v>20</v>
      </c>
      <c r="AY1586" s="304">
        <v>-999</v>
      </c>
      <c r="AZ1586" s="304">
        <v>40</v>
      </c>
      <c r="BA1586" s="304">
        <v>20</v>
      </c>
      <c r="BB1586" s="304">
        <v>-999</v>
      </c>
      <c r="BC1586" s="304">
        <v>40</v>
      </c>
      <c r="BD1586" s="304">
        <v>20</v>
      </c>
      <c r="BE1586" s="304">
        <v>20</v>
      </c>
      <c r="BF1586" s="304">
        <v>-999</v>
      </c>
      <c r="BG1586" s="304">
        <v>-999</v>
      </c>
      <c r="BH1586" s="304">
        <v>40</v>
      </c>
      <c r="BI1586" s="304">
        <v>40</v>
      </c>
      <c r="BJ1586" s="304">
        <v>2</v>
      </c>
      <c r="BK1586" s="304" t="s">
        <v>4954</v>
      </c>
      <c r="BL1586" s="304">
        <v>2</v>
      </c>
    </row>
    <row r="1587" spans="1:64" ht="15" hidden="1" customHeight="1" x14ac:dyDescent="0.2">
      <c r="A1587" s="304" t="s">
        <v>6102</v>
      </c>
      <c r="B1587" s="304" t="s">
        <v>2503</v>
      </c>
      <c r="C1587" s="304">
        <v>1719</v>
      </c>
      <c r="D1587" s="349" t="s">
        <v>2574</v>
      </c>
      <c r="E1587" s="304" t="s">
        <v>2574</v>
      </c>
      <c r="F1587" s="304"/>
      <c r="G1587" s="324">
        <v>34.503599999999999</v>
      </c>
      <c r="H1587" s="324">
        <v>133.8931</v>
      </c>
      <c r="I1587" s="324" t="s">
        <v>212</v>
      </c>
      <c r="J1587" s="368">
        <f t="shared" ref="J1587:J1598" si="467">P1587</f>
        <v>238.49</v>
      </c>
      <c r="K1587" s="331">
        <v>0.1</v>
      </c>
      <c r="L1587" s="304" t="str">
        <f t="shared" si="452"/>
        <v>D</v>
      </c>
      <c r="M1587" s="388">
        <v>0</v>
      </c>
      <c r="N1587" s="304"/>
      <c r="O1587" s="304">
        <v>30</v>
      </c>
      <c r="P1587" s="304">
        <v>238.49</v>
      </c>
      <c r="Q1587" s="309" t="s">
        <v>2503</v>
      </c>
      <c r="R1587" s="304" t="s">
        <v>2503</v>
      </c>
      <c r="S1587" s="356"/>
      <c r="T1587" s="304"/>
      <c r="U1587" s="356"/>
      <c r="V1587" s="304"/>
      <c r="W1587" s="310" t="s">
        <v>1408</v>
      </c>
      <c r="X1587" s="304" t="s">
        <v>213</v>
      </c>
      <c r="Y1587" s="366">
        <f t="shared" si="454"/>
        <v>274.5</v>
      </c>
      <c r="Z1587" s="304"/>
      <c r="AA1587" s="304"/>
      <c r="AB1587" s="304">
        <v>-999</v>
      </c>
      <c r="AC1587" s="304">
        <v>-999</v>
      </c>
      <c r="AD1587" s="366">
        <v>-999</v>
      </c>
      <c r="AE1587" s="304">
        <v>-999</v>
      </c>
      <c r="AF1587" s="304">
        <v>-999</v>
      </c>
      <c r="AG1587" s="304"/>
      <c r="AH1587" s="304">
        <v>5.1288500000000001E-2</v>
      </c>
      <c r="AI1587" s="312"/>
      <c r="AJ1587" s="332">
        <v>760</v>
      </c>
      <c r="AK1587" s="304">
        <f t="shared" si="453"/>
        <v>760</v>
      </c>
      <c r="AL1587" s="304">
        <f t="shared" si="464"/>
        <v>0.43</v>
      </c>
      <c r="AM1587" s="389" t="str">
        <f t="shared" si="455"/>
        <v/>
      </c>
      <c r="AN1587" s="304"/>
      <c r="AO1587" s="304">
        <v>0.45</v>
      </c>
      <c r="AP1587" s="312"/>
      <c r="AQ1587" s="312" t="s">
        <v>2575</v>
      </c>
      <c r="AR1587" s="312"/>
      <c r="AS1587" s="304"/>
      <c r="AT1587" s="312"/>
      <c r="AU1587" s="329">
        <f>VLOOKUP(C1587,[1]world!$A$2:$B$3555,2,FALSE)</f>
        <v>3</v>
      </c>
      <c r="AV1587" s="329">
        <v>547</v>
      </c>
      <c r="AW1587" s="304">
        <v>0.37</v>
      </c>
      <c r="AX1587" s="304">
        <v>44</v>
      </c>
      <c r="AY1587" s="304">
        <v>84</v>
      </c>
      <c r="AZ1587" s="304">
        <v>84</v>
      </c>
      <c r="BA1587" s="304">
        <v>44</v>
      </c>
      <c r="BB1587" s="304">
        <v>84</v>
      </c>
      <c r="BC1587" s="304">
        <v>84</v>
      </c>
      <c r="BD1587" s="304">
        <v>44</v>
      </c>
      <c r="BE1587" s="304">
        <v>44</v>
      </c>
      <c r="BF1587" s="304">
        <v>44</v>
      </c>
      <c r="BG1587" s="304">
        <v>44</v>
      </c>
      <c r="BH1587" s="304">
        <f t="shared" ref="BH1587:BH1598" si="468">BI1587</f>
        <v>84</v>
      </c>
      <c r="BI1587" s="304">
        <f t="shared" ref="BI1587:BI1598" si="469">BC1587</f>
        <v>84</v>
      </c>
      <c r="BJ1587" s="304">
        <v>0</v>
      </c>
      <c r="BK1587" s="304">
        <v>0</v>
      </c>
      <c r="BL1587" s="304">
        <v>0</v>
      </c>
    </row>
    <row r="1588" spans="1:64" ht="15" hidden="1" customHeight="1" x14ac:dyDescent="0.2">
      <c r="A1588" s="304" t="s">
        <v>6102</v>
      </c>
      <c r="B1588" s="304" t="s">
        <v>2503</v>
      </c>
      <c r="C1588" s="304">
        <v>1720</v>
      </c>
      <c r="D1588" s="349" t="s">
        <v>2707</v>
      </c>
      <c r="E1588" s="304" t="s">
        <v>2707</v>
      </c>
      <c r="F1588" s="304"/>
      <c r="G1588" s="324">
        <v>34.7468</v>
      </c>
      <c r="H1588" s="324">
        <v>134.0728</v>
      </c>
      <c r="I1588" s="324" t="s">
        <v>212</v>
      </c>
      <c r="J1588" s="368">
        <f t="shared" si="467"/>
        <v>1047.01</v>
      </c>
      <c r="K1588" s="331">
        <v>0.1</v>
      </c>
      <c r="L1588" s="304" t="str">
        <f t="shared" si="452"/>
        <v>B</v>
      </c>
      <c r="M1588" s="388">
        <v>0</v>
      </c>
      <c r="N1588" s="304"/>
      <c r="O1588" s="304">
        <v>30</v>
      </c>
      <c r="P1588" s="304">
        <v>1047.01</v>
      </c>
      <c r="Q1588" s="309" t="s">
        <v>2503</v>
      </c>
      <c r="R1588" s="304" t="s">
        <v>2503</v>
      </c>
      <c r="S1588" s="356"/>
      <c r="T1588" s="304"/>
      <c r="U1588" s="356"/>
      <c r="V1588" s="304"/>
      <c r="W1588" s="310" t="s">
        <v>900</v>
      </c>
      <c r="X1588" s="304" t="s">
        <v>232</v>
      </c>
      <c r="Y1588" s="366">
        <f t="shared" si="454"/>
        <v>506.6</v>
      </c>
      <c r="Z1588" s="304"/>
      <c r="AA1588" s="304"/>
      <c r="AB1588" s="304">
        <v>-999</v>
      </c>
      <c r="AC1588" s="304">
        <v>-999</v>
      </c>
      <c r="AD1588" s="366">
        <v>-999</v>
      </c>
      <c r="AE1588" s="304">
        <v>-999</v>
      </c>
      <c r="AF1588" s="304">
        <v>-999</v>
      </c>
      <c r="AG1588" s="304"/>
      <c r="AH1588" s="304">
        <v>9.27259E-2</v>
      </c>
      <c r="AI1588" s="312"/>
      <c r="AJ1588" s="332">
        <v>760</v>
      </c>
      <c r="AK1588" s="304">
        <f t="shared" si="453"/>
        <v>760</v>
      </c>
      <c r="AL1588" s="304">
        <f t="shared" si="464"/>
        <v>0.43</v>
      </c>
      <c r="AM1588" s="389" t="str">
        <f t="shared" si="455"/>
        <v/>
      </c>
      <c r="AN1588" s="304"/>
      <c r="AO1588" s="304">
        <v>0.45</v>
      </c>
      <c r="AP1588" s="312"/>
      <c r="AQ1588" s="312" t="s">
        <v>2708</v>
      </c>
      <c r="AR1588" s="312"/>
      <c r="AS1588" s="304"/>
      <c r="AT1588" s="312"/>
      <c r="AU1588" s="329">
        <f>VLOOKUP(C1588,[1]world!$A$2:$B$3555,2,FALSE)</f>
        <v>7</v>
      </c>
      <c r="AV1588" s="329">
        <v>388</v>
      </c>
      <c r="AW1588" s="304">
        <v>0.37</v>
      </c>
      <c r="AX1588" s="304">
        <v>8</v>
      </c>
      <c r="AY1588" s="304">
        <v>8</v>
      </c>
      <c r="AZ1588" s="304">
        <v>28</v>
      </c>
      <c r="BA1588" s="304">
        <v>8</v>
      </c>
      <c r="BB1588" s="304">
        <v>8</v>
      </c>
      <c r="BC1588" s="304">
        <v>28</v>
      </c>
      <c r="BD1588" s="304">
        <v>7</v>
      </c>
      <c r="BE1588" s="304">
        <v>7</v>
      </c>
      <c r="BF1588" s="304">
        <v>7</v>
      </c>
      <c r="BG1588" s="304">
        <v>7</v>
      </c>
      <c r="BH1588" s="304">
        <f t="shared" si="468"/>
        <v>28</v>
      </c>
      <c r="BI1588" s="304">
        <f t="shared" si="469"/>
        <v>28</v>
      </c>
      <c r="BJ1588" s="304">
        <v>0</v>
      </c>
      <c r="BK1588" s="304">
        <v>0</v>
      </c>
      <c r="BL1588" s="304">
        <v>0</v>
      </c>
    </row>
    <row r="1589" spans="1:64" ht="15" hidden="1" customHeight="1" x14ac:dyDescent="0.2">
      <c r="A1589" s="304" t="s">
        <v>6102</v>
      </c>
      <c r="B1589" s="304" t="s">
        <v>2503</v>
      </c>
      <c r="C1589" s="304">
        <v>1721</v>
      </c>
      <c r="D1589" s="349" t="s">
        <v>2722</v>
      </c>
      <c r="E1589" s="304" t="s">
        <v>2722</v>
      </c>
      <c r="F1589" s="304"/>
      <c r="G1589" s="324">
        <v>34.774999999999999</v>
      </c>
      <c r="H1589" s="324">
        <v>133.79169999999999</v>
      </c>
      <c r="I1589" s="324" t="s">
        <v>212</v>
      </c>
      <c r="J1589" s="368">
        <f t="shared" si="467"/>
        <v>316.76</v>
      </c>
      <c r="K1589" s="331">
        <v>0.1</v>
      </c>
      <c r="L1589" s="304" t="str">
        <f t="shared" si="452"/>
        <v>D</v>
      </c>
      <c r="M1589" s="388">
        <v>0</v>
      </c>
      <c r="N1589" s="304"/>
      <c r="O1589" s="304">
        <v>30</v>
      </c>
      <c r="P1589" s="304">
        <v>316.76</v>
      </c>
      <c r="Q1589" s="309" t="s">
        <v>2503</v>
      </c>
      <c r="R1589" s="304" t="s">
        <v>2503</v>
      </c>
      <c r="S1589" s="356"/>
      <c r="T1589" s="304"/>
      <c r="U1589" s="356"/>
      <c r="V1589" s="304"/>
      <c r="W1589" s="310" t="s">
        <v>895</v>
      </c>
      <c r="X1589" s="304" t="s">
        <v>206</v>
      </c>
      <c r="Y1589" s="366">
        <f t="shared" si="454"/>
        <v>338.6</v>
      </c>
      <c r="Z1589" s="304"/>
      <c r="AA1589" s="304"/>
      <c r="AB1589" s="304">
        <v>-999</v>
      </c>
      <c r="AC1589" s="304">
        <v>-999</v>
      </c>
      <c r="AD1589" s="366">
        <v>-999</v>
      </c>
      <c r="AE1589" s="304">
        <v>-999</v>
      </c>
      <c r="AF1589" s="304">
        <v>-999</v>
      </c>
      <c r="AG1589" s="304"/>
      <c r="AH1589" s="304">
        <v>7.7139700000000005E-2</v>
      </c>
      <c r="AI1589" s="312"/>
      <c r="AJ1589" s="332">
        <v>760</v>
      </c>
      <c r="AK1589" s="304">
        <f t="shared" si="453"/>
        <v>760</v>
      </c>
      <c r="AL1589" s="304">
        <f t="shared" si="464"/>
        <v>0.43</v>
      </c>
      <c r="AM1589" s="389" t="str">
        <f t="shared" si="455"/>
        <v/>
      </c>
      <c r="AN1589" s="304"/>
      <c r="AO1589" s="304">
        <v>0.45</v>
      </c>
      <c r="AP1589" s="312"/>
      <c r="AQ1589" s="312" t="s">
        <v>2723</v>
      </c>
      <c r="AR1589" s="312"/>
      <c r="AS1589" s="304"/>
      <c r="AT1589" s="312"/>
      <c r="AU1589" s="329">
        <f>VLOOKUP(C1589,[1]world!$A$2:$B$3555,2,FALSE)</f>
        <v>1</v>
      </c>
      <c r="AV1589" s="329">
        <v>519</v>
      </c>
      <c r="AW1589" s="304">
        <v>0.37</v>
      </c>
      <c r="AX1589" s="304">
        <v>20</v>
      </c>
      <c r="AY1589" s="304">
        <v>20</v>
      </c>
      <c r="AZ1589" s="304">
        <v>-999</v>
      </c>
      <c r="BA1589" s="304">
        <v>20</v>
      </c>
      <c r="BB1589" s="304">
        <v>20</v>
      </c>
      <c r="BC1589" s="304">
        <v>-999</v>
      </c>
      <c r="BD1589" s="304">
        <v>20</v>
      </c>
      <c r="BE1589" s="304">
        <v>20</v>
      </c>
      <c r="BF1589" s="304">
        <v>20</v>
      </c>
      <c r="BG1589" s="304">
        <v>20</v>
      </c>
      <c r="BH1589" s="304">
        <f t="shared" si="468"/>
        <v>-999</v>
      </c>
      <c r="BI1589" s="304">
        <f t="shared" si="469"/>
        <v>-999</v>
      </c>
      <c r="BJ1589" s="304">
        <v>0</v>
      </c>
      <c r="BK1589" s="304">
        <v>0</v>
      </c>
      <c r="BL1589" s="304">
        <v>0</v>
      </c>
    </row>
    <row r="1590" spans="1:64" ht="15" hidden="1" customHeight="1" x14ac:dyDescent="0.2">
      <c r="A1590" s="304" t="s">
        <v>6102</v>
      </c>
      <c r="B1590" s="304" t="s">
        <v>2503</v>
      </c>
      <c r="C1590" s="304">
        <v>1722</v>
      </c>
      <c r="D1590" s="349" t="s">
        <v>2651</v>
      </c>
      <c r="E1590" s="304" t="s">
        <v>2651</v>
      </c>
      <c r="F1590" s="304"/>
      <c r="G1590" s="324">
        <v>34.639699999999998</v>
      </c>
      <c r="H1590" s="324">
        <v>133.68860000000001</v>
      </c>
      <c r="I1590" s="324" t="s">
        <v>212</v>
      </c>
      <c r="J1590" s="368">
        <f t="shared" si="467"/>
        <v>360.16</v>
      </c>
      <c r="K1590" s="331">
        <v>0.1</v>
      </c>
      <c r="L1590" s="304" t="str">
        <f t="shared" si="452"/>
        <v>C</v>
      </c>
      <c r="M1590" s="388">
        <v>0</v>
      </c>
      <c r="N1590" s="304"/>
      <c r="O1590" s="304">
        <v>30</v>
      </c>
      <c r="P1590" s="304">
        <v>360.16</v>
      </c>
      <c r="Q1590" s="309" t="s">
        <v>2503</v>
      </c>
      <c r="R1590" s="304" t="s">
        <v>2503</v>
      </c>
      <c r="S1590" s="356"/>
      <c r="T1590" s="304"/>
      <c r="U1590" s="356"/>
      <c r="V1590" s="304"/>
      <c r="W1590" s="310" t="s">
        <v>890</v>
      </c>
      <c r="X1590" s="304" t="s">
        <v>205</v>
      </c>
      <c r="Y1590" s="366">
        <f t="shared" si="454"/>
        <v>424.8</v>
      </c>
      <c r="Z1590" s="304"/>
      <c r="AA1590" s="304"/>
      <c r="AB1590" s="304">
        <v>-999</v>
      </c>
      <c r="AC1590" s="304">
        <v>-999</v>
      </c>
      <c r="AD1590" s="366">
        <v>-999</v>
      </c>
      <c r="AE1590" s="304">
        <v>-999</v>
      </c>
      <c r="AF1590" s="304">
        <v>-999</v>
      </c>
      <c r="AG1590" s="304"/>
      <c r="AH1590" s="304">
        <v>3.1075999999999999E-2</v>
      </c>
      <c r="AI1590" s="312"/>
      <c r="AJ1590" s="332">
        <v>760</v>
      </c>
      <c r="AK1590" s="304">
        <f t="shared" si="453"/>
        <v>760</v>
      </c>
      <c r="AL1590" s="304">
        <f t="shared" si="464"/>
        <v>0.43</v>
      </c>
      <c r="AM1590" s="389" t="str">
        <f t="shared" si="455"/>
        <v/>
      </c>
      <c r="AN1590" s="304"/>
      <c r="AO1590" s="304">
        <v>0.45</v>
      </c>
      <c r="AP1590" s="312"/>
      <c r="AQ1590" s="312" t="s">
        <v>2652</v>
      </c>
      <c r="AR1590" s="312"/>
      <c r="AS1590" s="304"/>
      <c r="AT1590" s="312"/>
      <c r="AU1590" s="329">
        <f>VLOOKUP(C1590,[1]world!$A$2:$B$3555,2,FALSE)</f>
        <v>3</v>
      </c>
      <c r="AV1590" s="329">
        <v>547</v>
      </c>
      <c r="AW1590" s="304">
        <v>0.37</v>
      </c>
      <c r="AX1590" s="304">
        <v>10</v>
      </c>
      <c r="AY1590" s="304">
        <v>44</v>
      </c>
      <c r="AZ1590" s="304">
        <v>44</v>
      </c>
      <c r="BA1590" s="304">
        <v>10</v>
      </c>
      <c r="BB1590" s="304">
        <v>44</v>
      </c>
      <c r="BC1590" s="304">
        <v>44</v>
      </c>
      <c r="BD1590" s="304">
        <v>10</v>
      </c>
      <c r="BE1590" s="304">
        <v>10</v>
      </c>
      <c r="BF1590" s="304">
        <v>10</v>
      </c>
      <c r="BG1590" s="304">
        <v>10</v>
      </c>
      <c r="BH1590" s="304">
        <f t="shared" si="468"/>
        <v>44</v>
      </c>
      <c r="BI1590" s="304">
        <f t="shared" si="469"/>
        <v>44</v>
      </c>
      <c r="BJ1590" s="304">
        <v>0</v>
      </c>
      <c r="BK1590" s="304">
        <v>0</v>
      </c>
      <c r="BL1590" s="304">
        <v>0</v>
      </c>
    </row>
    <row r="1591" spans="1:64" ht="15" hidden="1" customHeight="1" x14ac:dyDescent="0.2">
      <c r="A1591" s="304" t="s">
        <v>6102</v>
      </c>
      <c r="B1591" s="304" t="s">
        <v>2503</v>
      </c>
      <c r="C1591" s="304">
        <v>1723</v>
      </c>
      <c r="D1591" s="349" t="s">
        <v>2753</v>
      </c>
      <c r="E1591" s="304" t="s">
        <v>2753</v>
      </c>
      <c r="F1591" s="304"/>
      <c r="G1591" s="324">
        <v>34.865200000000002</v>
      </c>
      <c r="H1591" s="324">
        <v>133.8554</v>
      </c>
      <c r="I1591" s="324" t="s">
        <v>212</v>
      </c>
      <c r="J1591" s="368">
        <f t="shared" si="467"/>
        <v>610.22</v>
      </c>
      <c r="K1591" s="331">
        <v>0.1</v>
      </c>
      <c r="L1591" s="304" t="str">
        <f t="shared" si="452"/>
        <v>C</v>
      </c>
      <c r="M1591" s="388">
        <v>0</v>
      </c>
      <c r="N1591" s="304"/>
      <c r="O1591" s="304">
        <v>30</v>
      </c>
      <c r="P1591" s="304">
        <v>610.22</v>
      </c>
      <c r="Q1591" s="309" t="s">
        <v>2503</v>
      </c>
      <c r="R1591" s="304" t="s">
        <v>2503</v>
      </c>
      <c r="S1591" s="356"/>
      <c r="T1591" s="304"/>
      <c r="U1591" s="356"/>
      <c r="V1591" s="304"/>
      <c r="W1591" s="310" t="s">
        <v>900</v>
      </c>
      <c r="X1591" s="304" t="s">
        <v>232</v>
      </c>
      <c r="Y1591" s="366">
        <f t="shared" si="454"/>
        <v>506.6</v>
      </c>
      <c r="Z1591" s="304"/>
      <c r="AA1591" s="304"/>
      <c r="AB1591" s="304">
        <v>-999</v>
      </c>
      <c r="AC1591" s="304">
        <v>-999</v>
      </c>
      <c r="AD1591" s="366">
        <v>-999</v>
      </c>
      <c r="AE1591" s="304">
        <v>-999</v>
      </c>
      <c r="AF1591" s="304">
        <v>-999</v>
      </c>
      <c r="AG1591" s="304"/>
      <c r="AH1591" s="304">
        <v>5.70675E-2</v>
      </c>
      <c r="AI1591" s="312"/>
      <c r="AJ1591" s="332">
        <v>760</v>
      </c>
      <c r="AK1591" s="304">
        <f t="shared" si="453"/>
        <v>760</v>
      </c>
      <c r="AL1591" s="304">
        <f t="shared" si="464"/>
        <v>0.43</v>
      </c>
      <c r="AM1591" s="389" t="str">
        <f t="shared" si="455"/>
        <v/>
      </c>
      <c r="AN1591" s="304"/>
      <c r="AO1591" s="304">
        <v>0.45</v>
      </c>
      <c r="AP1591" s="312"/>
      <c r="AQ1591" s="312" t="s">
        <v>2754</v>
      </c>
      <c r="AR1591" s="312"/>
      <c r="AS1591" s="304"/>
      <c r="AT1591" s="312"/>
      <c r="AU1591" s="329">
        <f>VLOOKUP(C1591,[1]world!$A$2:$B$3555,2,FALSE)</f>
        <v>1</v>
      </c>
      <c r="AV1591" s="329">
        <v>519</v>
      </c>
      <c r="AW1591" s="304">
        <v>0.37</v>
      </c>
      <c r="AX1591" s="304">
        <v>18</v>
      </c>
      <c r="AY1591" s="304">
        <v>30</v>
      </c>
      <c r="AZ1591" s="304">
        <v>30</v>
      </c>
      <c r="BA1591" s="304">
        <v>18</v>
      </c>
      <c r="BB1591" s="304">
        <v>30</v>
      </c>
      <c r="BC1591" s="304">
        <v>30</v>
      </c>
      <c r="BD1591" s="304">
        <v>18</v>
      </c>
      <c r="BE1591" s="304">
        <v>18</v>
      </c>
      <c r="BF1591" s="304">
        <v>18</v>
      </c>
      <c r="BG1591" s="304">
        <v>18</v>
      </c>
      <c r="BH1591" s="304">
        <f t="shared" si="468"/>
        <v>30</v>
      </c>
      <c r="BI1591" s="304">
        <f t="shared" si="469"/>
        <v>30</v>
      </c>
      <c r="BJ1591" s="304">
        <v>0</v>
      </c>
      <c r="BK1591" s="304">
        <v>0</v>
      </c>
      <c r="BL1591" s="304">
        <v>0</v>
      </c>
    </row>
    <row r="1592" spans="1:64" ht="15" hidden="1" customHeight="1" x14ac:dyDescent="0.2">
      <c r="A1592" s="304" t="s">
        <v>6102</v>
      </c>
      <c r="B1592" s="304" t="s">
        <v>2503</v>
      </c>
      <c r="C1592" s="304">
        <v>1724</v>
      </c>
      <c r="D1592" s="349" t="s">
        <v>2672</v>
      </c>
      <c r="E1592" s="304" t="s">
        <v>2672</v>
      </c>
      <c r="F1592" s="304"/>
      <c r="G1592" s="324">
        <v>34.672400000000003</v>
      </c>
      <c r="H1592" s="324">
        <v>133.5309</v>
      </c>
      <c r="I1592" s="324" t="s">
        <v>212</v>
      </c>
      <c r="J1592" s="368">
        <f t="shared" si="467"/>
        <v>551.88</v>
      </c>
      <c r="K1592" s="331">
        <v>0.1</v>
      </c>
      <c r="L1592" s="304" t="str">
        <f t="shared" si="452"/>
        <v>C</v>
      </c>
      <c r="M1592" s="388">
        <v>0</v>
      </c>
      <c r="N1592" s="304"/>
      <c r="O1592" s="304">
        <v>30</v>
      </c>
      <c r="P1592" s="304">
        <v>551.88</v>
      </c>
      <c r="Q1592" s="309" t="s">
        <v>2503</v>
      </c>
      <c r="R1592" s="304" t="s">
        <v>2503</v>
      </c>
      <c r="S1592" s="356"/>
      <c r="T1592" s="304"/>
      <c r="U1592" s="356"/>
      <c r="V1592" s="304"/>
      <c r="W1592" s="310" t="s">
        <v>900</v>
      </c>
      <c r="X1592" s="304" t="s">
        <v>232</v>
      </c>
      <c r="Y1592" s="366">
        <f t="shared" si="454"/>
        <v>506.6</v>
      </c>
      <c r="Z1592" s="304"/>
      <c r="AA1592" s="304"/>
      <c r="AB1592" s="304">
        <v>-999</v>
      </c>
      <c r="AC1592" s="304">
        <v>-999</v>
      </c>
      <c r="AD1592" s="366">
        <v>-999</v>
      </c>
      <c r="AE1592" s="304">
        <v>-999</v>
      </c>
      <c r="AF1592" s="304">
        <v>-999</v>
      </c>
      <c r="AG1592" s="304"/>
      <c r="AH1592" s="304">
        <v>1.5281899999999999E-2</v>
      </c>
      <c r="AI1592" s="312"/>
      <c r="AJ1592" s="332">
        <v>549</v>
      </c>
      <c r="AK1592" s="304">
        <f t="shared" si="453"/>
        <v>555</v>
      </c>
      <c r="AL1592" s="304">
        <f t="shared" si="464"/>
        <v>0.43</v>
      </c>
      <c r="AM1592" s="389" t="str">
        <f t="shared" si="455"/>
        <v/>
      </c>
      <c r="AN1592" s="304"/>
      <c r="AO1592" s="304">
        <v>0.45</v>
      </c>
      <c r="AP1592" s="312"/>
      <c r="AQ1592" s="312" t="s">
        <v>2673</v>
      </c>
      <c r="AR1592" s="312"/>
      <c r="AS1592" s="304"/>
      <c r="AT1592" s="312"/>
      <c r="AU1592" s="329">
        <f>VLOOKUP(C1592,[1]world!$A$2:$B$3555,2,FALSE)</f>
        <v>5</v>
      </c>
      <c r="AV1592" s="329">
        <v>402</v>
      </c>
      <c r="AW1592" s="304">
        <v>0.37</v>
      </c>
      <c r="AX1592" s="304">
        <v>42</v>
      </c>
      <c r="AY1592" s="304">
        <v>42</v>
      </c>
      <c r="AZ1592" s="304">
        <v>-999</v>
      </c>
      <c r="BA1592" s="304">
        <v>42</v>
      </c>
      <c r="BB1592" s="304">
        <v>42</v>
      </c>
      <c r="BC1592" s="304">
        <v>-999</v>
      </c>
      <c r="BD1592" s="304">
        <v>42</v>
      </c>
      <c r="BE1592" s="304">
        <v>42</v>
      </c>
      <c r="BF1592" s="304">
        <v>42</v>
      </c>
      <c r="BG1592" s="304">
        <v>42</v>
      </c>
      <c r="BH1592" s="304">
        <f t="shared" si="468"/>
        <v>-999</v>
      </c>
      <c r="BI1592" s="304">
        <f t="shared" si="469"/>
        <v>-999</v>
      </c>
      <c r="BJ1592" s="304">
        <v>0</v>
      </c>
      <c r="BK1592" s="304">
        <v>0</v>
      </c>
      <c r="BL1592" s="304">
        <v>0</v>
      </c>
    </row>
    <row r="1593" spans="1:64" ht="15" hidden="1" customHeight="1" x14ac:dyDescent="0.2">
      <c r="A1593" s="304" t="s">
        <v>6102</v>
      </c>
      <c r="B1593" s="304" t="s">
        <v>2503</v>
      </c>
      <c r="C1593" s="304">
        <v>1725</v>
      </c>
      <c r="D1593" s="349" t="s">
        <v>2846</v>
      </c>
      <c r="E1593" s="304" t="s">
        <v>2846</v>
      </c>
      <c r="F1593" s="304"/>
      <c r="G1593" s="324">
        <v>35.046100000000003</v>
      </c>
      <c r="H1593" s="324">
        <v>133.31960000000001</v>
      </c>
      <c r="I1593" s="324" t="s">
        <v>212</v>
      </c>
      <c r="J1593" s="368">
        <f t="shared" si="467"/>
        <v>940.2</v>
      </c>
      <c r="K1593" s="331">
        <v>0.1</v>
      </c>
      <c r="L1593" s="304" t="str">
        <f t="shared" si="452"/>
        <v>B</v>
      </c>
      <c r="M1593" s="388">
        <v>0</v>
      </c>
      <c r="N1593" s="304"/>
      <c r="O1593" s="304">
        <v>30</v>
      </c>
      <c r="P1593" s="304">
        <v>940.2</v>
      </c>
      <c r="Q1593" s="309" t="s">
        <v>2503</v>
      </c>
      <c r="R1593" s="304" t="s">
        <v>2503</v>
      </c>
      <c r="S1593" s="356"/>
      <c r="T1593" s="304"/>
      <c r="U1593" s="356"/>
      <c r="V1593" s="304"/>
      <c r="W1593" s="310" t="s">
        <v>890</v>
      </c>
      <c r="X1593" s="304" t="s">
        <v>205</v>
      </c>
      <c r="Y1593" s="366">
        <f t="shared" si="454"/>
        <v>424.8</v>
      </c>
      <c r="Z1593" s="304"/>
      <c r="AA1593" s="304"/>
      <c r="AB1593" s="304">
        <v>-999</v>
      </c>
      <c r="AC1593" s="304">
        <v>-999</v>
      </c>
      <c r="AD1593" s="366">
        <v>-999</v>
      </c>
      <c r="AE1593" s="304">
        <v>-999</v>
      </c>
      <c r="AF1593" s="304">
        <v>-999</v>
      </c>
      <c r="AG1593" s="304"/>
      <c r="AH1593" s="304">
        <v>2.5946799999999999E-2</v>
      </c>
      <c r="AI1593" s="312"/>
      <c r="AJ1593" s="332">
        <v>760</v>
      </c>
      <c r="AK1593" s="304">
        <f t="shared" si="453"/>
        <v>760</v>
      </c>
      <c r="AL1593" s="304">
        <f t="shared" si="464"/>
        <v>0.43</v>
      </c>
      <c r="AM1593" s="389" t="str">
        <f t="shared" si="455"/>
        <v/>
      </c>
      <c r="AN1593" s="304"/>
      <c r="AO1593" s="304">
        <v>0.45</v>
      </c>
      <c r="AP1593" s="312"/>
      <c r="AQ1593" s="312" t="s">
        <v>2847</v>
      </c>
      <c r="AR1593" s="312"/>
      <c r="AS1593" s="304"/>
      <c r="AT1593" s="312"/>
      <c r="AU1593" s="329">
        <f>VLOOKUP(C1593,[1]world!$A$2:$B$3555,2,FALSE)</f>
        <v>1</v>
      </c>
      <c r="AV1593" s="329">
        <v>519</v>
      </c>
      <c r="AW1593" s="304">
        <v>0.37</v>
      </c>
      <c r="AX1593" s="304">
        <v>14</v>
      </c>
      <c r="AY1593" s="304">
        <v>40</v>
      </c>
      <c r="AZ1593" s="304">
        <v>-999</v>
      </c>
      <c r="BA1593" s="304">
        <v>14</v>
      </c>
      <c r="BB1593" s="304">
        <v>40</v>
      </c>
      <c r="BC1593" s="304">
        <v>-999</v>
      </c>
      <c r="BD1593" s="304">
        <v>14</v>
      </c>
      <c r="BE1593" s="304">
        <v>14</v>
      </c>
      <c r="BF1593" s="304">
        <v>14</v>
      </c>
      <c r="BG1593" s="304">
        <v>14</v>
      </c>
      <c r="BH1593" s="304">
        <f t="shared" si="468"/>
        <v>-999</v>
      </c>
      <c r="BI1593" s="304">
        <f t="shared" si="469"/>
        <v>-999</v>
      </c>
      <c r="BJ1593" s="304">
        <v>0</v>
      </c>
      <c r="BK1593" s="304">
        <v>0</v>
      </c>
      <c r="BL1593" s="304">
        <v>0</v>
      </c>
    </row>
    <row r="1594" spans="1:64" ht="15" hidden="1" customHeight="1" x14ac:dyDescent="0.2">
      <c r="A1594" s="304" t="s">
        <v>6102</v>
      </c>
      <c r="B1594" s="304" t="s">
        <v>2503</v>
      </c>
      <c r="C1594" s="304">
        <v>1726</v>
      </c>
      <c r="D1594" s="349" t="s">
        <v>2781</v>
      </c>
      <c r="E1594" s="304" t="s">
        <v>2781</v>
      </c>
      <c r="F1594" s="304"/>
      <c r="G1594" s="324">
        <v>34.9071</v>
      </c>
      <c r="H1594" s="324">
        <v>133.40809999999999</v>
      </c>
      <c r="I1594" s="324" t="s">
        <v>212</v>
      </c>
      <c r="J1594" s="368">
        <f t="shared" si="467"/>
        <v>694.21</v>
      </c>
      <c r="K1594" s="331">
        <v>0.1</v>
      </c>
      <c r="L1594" s="304" t="str">
        <f t="shared" si="452"/>
        <v>C</v>
      </c>
      <c r="M1594" s="388">
        <v>0</v>
      </c>
      <c r="N1594" s="304"/>
      <c r="O1594" s="304">
        <v>30</v>
      </c>
      <c r="P1594" s="304">
        <v>694.21</v>
      </c>
      <c r="Q1594" s="309" t="s">
        <v>2503</v>
      </c>
      <c r="R1594" s="304" t="s">
        <v>2503</v>
      </c>
      <c r="S1594" s="356"/>
      <c r="T1594" s="304"/>
      <c r="U1594" s="356"/>
      <c r="V1594" s="304"/>
      <c r="W1594" s="310" t="s">
        <v>900</v>
      </c>
      <c r="X1594" s="304" t="s">
        <v>232</v>
      </c>
      <c r="Y1594" s="366">
        <f t="shared" si="454"/>
        <v>506.6</v>
      </c>
      <c r="Z1594" s="304"/>
      <c r="AA1594" s="304"/>
      <c r="AB1594" s="304">
        <v>-999</v>
      </c>
      <c r="AC1594" s="304">
        <v>-999</v>
      </c>
      <c r="AD1594" s="366">
        <v>-999</v>
      </c>
      <c r="AE1594" s="304">
        <v>-999</v>
      </c>
      <c r="AF1594" s="304">
        <v>-999</v>
      </c>
      <c r="AG1594" s="304"/>
      <c r="AH1594" s="304">
        <v>1.05293E-2</v>
      </c>
      <c r="AI1594" s="312"/>
      <c r="AJ1594" s="332">
        <v>435</v>
      </c>
      <c r="AK1594" s="304">
        <f t="shared" si="453"/>
        <v>425</v>
      </c>
      <c r="AL1594" s="304">
        <f t="shared" si="464"/>
        <v>0.43</v>
      </c>
      <c r="AM1594" s="389" t="str">
        <f t="shared" si="455"/>
        <v/>
      </c>
      <c r="AN1594" s="304"/>
      <c r="AO1594" s="304">
        <v>0.45</v>
      </c>
      <c r="AP1594" s="312"/>
      <c r="AQ1594" s="312" t="s">
        <v>2782</v>
      </c>
      <c r="AR1594" s="312"/>
      <c r="AS1594" s="304"/>
      <c r="AT1594" s="312"/>
      <c r="AU1594" s="329">
        <f>VLOOKUP(C1594,[1]world!$A$2:$B$3555,2,FALSE)</f>
        <v>1</v>
      </c>
      <c r="AV1594" s="329">
        <v>519</v>
      </c>
      <c r="AW1594" s="304">
        <v>0.37</v>
      </c>
      <c r="AX1594" s="304">
        <v>22</v>
      </c>
      <c r="AY1594" s="304">
        <v>40</v>
      </c>
      <c r="AZ1594" s="304">
        <v>-999</v>
      </c>
      <c r="BA1594" s="304">
        <v>22</v>
      </c>
      <c r="BB1594" s="304">
        <v>40</v>
      </c>
      <c r="BC1594" s="304">
        <v>-999</v>
      </c>
      <c r="BD1594" s="304">
        <v>22</v>
      </c>
      <c r="BE1594" s="304">
        <v>22</v>
      </c>
      <c r="BF1594" s="304">
        <v>22</v>
      </c>
      <c r="BG1594" s="304">
        <v>22</v>
      </c>
      <c r="BH1594" s="304">
        <f t="shared" si="468"/>
        <v>-999</v>
      </c>
      <c r="BI1594" s="304">
        <f t="shared" si="469"/>
        <v>-999</v>
      </c>
      <c r="BJ1594" s="304">
        <v>0</v>
      </c>
      <c r="BK1594" s="304">
        <v>0</v>
      </c>
      <c r="BL1594" s="304">
        <v>0</v>
      </c>
    </row>
    <row r="1595" spans="1:64" ht="15" hidden="1" customHeight="1" x14ac:dyDescent="0.2">
      <c r="A1595" s="304" t="s">
        <v>6102</v>
      </c>
      <c r="B1595" s="304" t="s">
        <v>2503</v>
      </c>
      <c r="C1595" s="304">
        <v>1727</v>
      </c>
      <c r="D1595" s="349" t="s">
        <v>2904</v>
      </c>
      <c r="E1595" s="304" t="s">
        <v>2904</v>
      </c>
      <c r="F1595" s="304"/>
      <c r="G1595" s="324">
        <v>35.177700000000002</v>
      </c>
      <c r="H1595" s="324">
        <v>133.67920000000001</v>
      </c>
      <c r="I1595" s="324" t="s">
        <v>212</v>
      </c>
      <c r="J1595" s="368">
        <f t="shared" si="467"/>
        <v>518.91999999999996</v>
      </c>
      <c r="K1595" s="331">
        <v>0.1</v>
      </c>
      <c r="L1595" s="304" t="str">
        <f t="shared" si="452"/>
        <v>C</v>
      </c>
      <c r="M1595" s="388">
        <v>0</v>
      </c>
      <c r="N1595" s="304"/>
      <c r="O1595" s="304">
        <v>30</v>
      </c>
      <c r="P1595" s="304">
        <v>518.91999999999996</v>
      </c>
      <c r="Q1595" s="309" t="s">
        <v>2503</v>
      </c>
      <c r="R1595" s="304" t="s">
        <v>2503</v>
      </c>
      <c r="S1595" s="356"/>
      <c r="T1595" s="304"/>
      <c r="U1595" s="356"/>
      <c r="V1595" s="304"/>
      <c r="W1595" s="310" t="s">
        <v>900</v>
      </c>
      <c r="X1595" s="304" t="s">
        <v>232</v>
      </c>
      <c r="Y1595" s="366">
        <f t="shared" si="454"/>
        <v>506.6</v>
      </c>
      <c r="Z1595" s="304"/>
      <c r="AA1595" s="304"/>
      <c r="AB1595" s="304">
        <v>-999</v>
      </c>
      <c r="AC1595" s="304">
        <v>-999</v>
      </c>
      <c r="AD1595" s="366">
        <v>-999</v>
      </c>
      <c r="AE1595" s="304">
        <v>-999</v>
      </c>
      <c r="AF1595" s="304">
        <v>-999</v>
      </c>
      <c r="AG1595" s="304"/>
      <c r="AH1595" s="304">
        <v>3.69904E-2</v>
      </c>
      <c r="AI1595" s="312"/>
      <c r="AJ1595" s="332">
        <v>760</v>
      </c>
      <c r="AK1595" s="304">
        <f t="shared" si="453"/>
        <v>760</v>
      </c>
      <c r="AL1595" s="304">
        <f t="shared" si="464"/>
        <v>0.43</v>
      </c>
      <c r="AM1595" s="389" t="str">
        <f t="shared" si="455"/>
        <v/>
      </c>
      <c r="AN1595" s="304"/>
      <c r="AO1595" s="304">
        <v>0.45</v>
      </c>
      <c r="AP1595" s="312"/>
      <c r="AQ1595" s="312" t="s">
        <v>2905</v>
      </c>
      <c r="AR1595" s="312"/>
      <c r="AS1595" s="304"/>
      <c r="AT1595" s="312"/>
      <c r="AU1595" s="329">
        <f>VLOOKUP(C1595,[1]world!$A$2:$B$3555,2,FALSE)</f>
        <v>5</v>
      </c>
      <c r="AV1595" s="329">
        <v>402</v>
      </c>
      <c r="AW1595" s="304">
        <v>0.37</v>
      </c>
      <c r="AX1595" s="304">
        <v>21</v>
      </c>
      <c r="AY1595" s="304">
        <v>21</v>
      </c>
      <c r="AZ1595" s="304">
        <v>-999</v>
      </c>
      <c r="BA1595" s="304">
        <v>21</v>
      </c>
      <c r="BB1595" s="304">
        <v>21</v>
      </c>
      <c r="BC1595" s="304">
        <v>-999</v>
      </c>
      <c r="BD1595" s="304">
        <v>21</v>
      </c>
      <c r="BE1595" s="304">
        <v>21</v>
      </c>
      <c r="BF1595" s="304">
        <v>21</v>
      </c>
      <c r="BG1595" s="304">
        <v>21</v>
      </c>
      <c r="BH1595" s="304">
        <f t="shared" si="468"/>
        <v>-999</v>
      </c>
      <c r="BI1595" s="304">
        <f t="shared" si="469"/>
        <v>-999</v>
      </c>
      <c r="BJ1595" s="304">
        <v>0</v>
      </c>
      <c r="BK1595" s="304">
        <v>0</v>
      </c>
      <c r="BL1595" s="304">
        <v>0</v>
      </c>
    </row>
    <row r="1596" spans="1:64" ht="15" hidden="1" customHeight="1" x14ac:dyDescent="0.2">
      <c r="A1596" s="304" t="s">
        <v>6102</v>
      </c>
      <c r="B1596" s="304" t="s">
        <v>2503</v>
      </c>
      <c r="C1596" s="304">
        <v>1728</v>
      </c>
      <c r="D1596" s="349" t="s">
        <v>2956</v>
      </c>
      <c r="E1596" s="304" t="s">
        <v>2956</v>
      </c>
      <c r="F1596" s="304"/>
      <c r="G1596" s="324">
        <v>35.279400000000003</v>
      </c>
      <c r="H1596" s="324">
        <v>133.929</v>
      </c>
      <c r="I1596" s="324" t="s">
        <v>212</v>
      </c>
      <c r="J1596" s="368">
        <f t="shared" si="467"/>
        <v>553.65</v>
      </c>
      <c r="K1596" s="331">
        <v>0.1</v>
      </c>
      <c r="L1596" s="304" t="str">
        <f t="shared" si="452"/>
        <v>C</v>
      </c>
      <c r="M1596" s="388">
        <v>0</v>
      </c>
      <c r="N1596" s="304"/>
      <c r="O1596" s="304">
        <v>30</v>
      </c>
      <c r="P1596" s="304">
        <v>553.65</v>
      </c>
      <c r="Q1596" s="309" t="s">
        <v>2503</v>
      </c>
      <c r="R1596" s="304" t="s">
        <v>2503</v>
      </c>
      <c r="S1596" s="356"/>
      <c r="T1596" s="304"/>
      <c r="U1596" s="356"/>
      <c r="V1596" s="304"/>
      <c r="W1596" s="310" t="s">
        <v>900</v>
      </c>
      <c r="X1596" s="304" t="s">
        <v>232</v>
      </c>
      <c r="Y1596" s="366">
        <f t="shared" si="454"/>
        <v>506.6</v>
      </c>
      <c r="Z1596" s="304"/>
      <c r="AA1596" s="304"/>
      <c r="AB1596" s="304">
        <v>-999</v>
      </c>
      <c r="AC1596" s="304">
        <v>-999</v>
      </c>
      <c r="AD1596" s="366">
        <v>-999</v>
      </c>
      <c r="AE1596" s="304">
        <v>-999</v>
      </c>
      <c r="AF1596" s="304">
        <v>-999</v>
      </c>
      <c r="AG1596" s="304"/>
      <c r="AH1596" s="304">
        <v>5.6873100000000003E-2</v>
      </c>
      <c r="AI1596" s="312"/>
      <c r="AJ1596" s="332">
        <v>760</v>
      </c>
      <c r="AK1596" s="304">
        <f t="shared" si="453"/>
        <v>760</v>
      </c>
      <c r="AL1596" s="304">
        <f t="shared" si="464"/>
        <v>0.43</v>
      </c>
      <c r="AM1596" s="389" t="str">
        <f t="shared" si="455"/>
        <v/>
      </c>
      <c r="AN1596" s="304"/>
      <c r="AO1596" s="304">
        <v>0.45</v>
      </c>
      <c r="AP1596" s="312"/>
      <c r="AQ1596" s="312" t="s">
        <v>2957</v>
      </c>
      <c r="AR1596" s="312"/>
      <c r="AS1596" s="304"/>
      <c r="AT1596" s="312"/>
      <c r="AU1596" s="329">
        <f>VLOOKUP(C1596,[1]world!$A$2:$B$3555,2,FALSE)</f>
        <v>1</v>
      </c>
      <c r="AV1596" s="329">
        <v>519</v>
      </c>
      <c r="AW1596" s="304">
        <v>0.37</v>
      </c>
      <c r="AX1596" s="304">
        <v>28</v>
      </c>
      <c r="AY1596" s="304">
        <v>28</v>
      </c>
      <c r="AZ1596" s="304">
        <v>88</v>
      </c>
      <c r="BA1596" s="304">
        <v>28</v>
      </c>
      <c r="BB1596" s="304">
        <v>28</v>
      </c>
      <c r="BC1596" s="304">
        <v>88</v>
      </c>
      <c r="BD1596" s="304">
        <v>28</v>
      </c>
      <c r="BE1596" s="304">
        <v>28</v>
      </c>
      <c r="BF1596" s="304">
        <v>28</v>
      </c>
      <c r="BG1596" s="304">
        <v>28</v>
      </c>
      <c r="BH1596" s="304">
        <f t="shared" si="468"/>
        <v>88</v>
      </c>
      <c r="BI1596" s="304">
        <f t="shared" si="469"/>
        <v>88</v>
      </c>
      <c r="BJ1596" s="304">
        <v>0</v>
      </c>
      <c r="BK1596" s="304">
        <v>0</v>
      </c>
      <c r="BL1596" s="304">
        <v>0</v>
      </c>
    </row>
    <row r="1597" spans="1:64" ht="15" hidden="1" customHeight="1" x14ac:dyDescent="0.2">
      <c r="A1597" s="304" t="s">
        <v>6102</v>
      </c>
      <c r="B1597" s="304" t="s">
        <v>2503</v>
      </c>
      <c r="C1597" s="304">
        <v>1729</v>
      </c>
      <c r="D1597" s="349" t="s">
        <v>2855</v>
      </c>
      <c r="E1597" s="304" t="s">
        <v>2855</v>
      </c>
      <c r="F1597" s="304"/>
      <c r="G1597" s="324">
        <v>35.07</v>
      </c>
      <c r="H1597" s="324">
        <v>134.1189</v>
      </c>
      <c r="I1597" s="324" t="s">
        <v>212</v>
      </c>
      <c r="J1597" s="368">
        <f t="shared" si="467"/>
        <v>531.98</v>
      </c>
      <c r="K1597" s="331">
        <v>0.1</v>
      </c>
      <c r="L1597" s="304" t="str">
        <f t="shared" si="452"/>
        <v>C</v>
      </c>
      <c r="M1597" s="388">
        <v>0</v>
      </c>
      <c r="N1597" s="304"/>
      <c r="O1597" s="304">
        <v>30</v>
      </c>
      <c r="P1597" s="304">
        <v>531.98</v>
      </c>
      <c r="Q1597" s="309" t="s">
        <v>2503</v>
      </c>
      <c r="R1597" s="304" t="s">
        <v>2503</v>
      </c>
      <c r="S1597" s="356"/>
      <c r="T1597" s="304"/>
      <c r="U1597" s="356"/>
      <c r="V1597" s="304"/>
      <c r="W1597" s="310" t="s">
        <v>900</v>
      </c>
      <c r="X1597" s="304" t="s">
        <v>232</v>
      </c>
      <c r="Y1597" s="366">
        <f t="shared" si="454"/>
        <v>506.6</v>
      </c>
      <c r="Z1597" s="304"/>
      <c r="AA1597" s="304"/>
      <c r="AB1597" s="304">
        <v>-999</v>
      </c>
      <c r="AC1597" s="304">
        <v>-999</v>
      </c>
      <c r="AD1597" s="366">
        <v>-999</v>
      </c>
      <c r="AE1597" s="304">
        <v>-999</v>
      </c>
      <c r="AF1597" s="304">
        <v>-999</v>
      </c>
      <c r="AG1597" s="304"/>
      <c r="AH1597" s="304">
        <v>9.2825700000000004E-3</v>
      </c>
      <c r="AI1597" s="312"/>
      <c r="AJ1597" s="332">
        <v>407</v>
      </c>
      <c r="AK1597" s="304">
        <f t="shared" si="453"/>
        <v>425</v>
      </c>
      <c r="AL1597" s="304">
        <f t="shared" si="464"/>
        <v>0.43</v>
      </c>
      <c r="AM1597" s="389" t="str">
        <f t="shared" si="455"/>
        <v/>
      </c>
      <c r="AN1597" s="304"/>
      <c r="AO1597" s="304">
        <v>0.45</v>
      </c>
      <c r="AP1597" s="312"/>
      <c r="AQ1597" s="312" t="s">
        <v>2856</v>
      </c>
      <c r="AR1597" s="312"/>
      <c r="AS1597" s="304"/>
      <c r="AT1597" s="312"/>
      <c r="AU1597" s="329">
        <f>VLOOKUP(C1597,[1]world!$A$2:$B$3555,2,FALSE)</f>
        <v>11</v>
      </c>
      <c r="AV1597" s="329">
        <v>328</v>
      </c>
      <c r="AW1597" s="304">
        <v>0.37</v>
      </c>
      <c r="AX1597" s="304">
        <v>20</v>
      </c>
      <c r="AY1597" s="304">
        <v>48</v>
      </c>
      <c r="AZ1597" s="304">
        <v>-999</v>
      </c>
      <c r="BA1597" s="304">
        <v>20</v>
      </c>
      <c r="BB1597" s="304">
        <v>48</v>
      </c>
      <c r="BC1597" s="304">
        <v>-999</v>
      </c>
      <c r="BD1597" s="304">
        <v>20</v>
      </c>
      <c r="BE1597" s="304">
        <v>20</v>
      </c>
      <c r="BF1597" s="304">
        <v>20</v>
      </c>
      <c r="BG1597" s="304">
        <v>20</v>
      </c>
      <c r="BH1597" s="304">
        <f t="shared" si="468"/>
        <v>-999</v>
      </c>
      <c r="BI1597" s="304">
        <f t="shared" si="469"/>
        <v>-999</v>
      </c>
      <c r="BJ1597" s="304">
        <v>0</v>
      </c>
      <c r="BK1597" s="304">
        <v>0</v>
      </c>
      <c r="BL1597" s="304">
        <v>0</v>
      </c>
    </row>
    <row r="1598" spans="1:64" ht="15" hidden="1" customHeight="1" x14ac:dyDescent="0.2">
      <c r="A1598" s="304" t="s">
        <v>6102</v>
      </c>
      <c r="B1598" s="304" t="s">
        <v>2503</v>
      </c>
      <c r="C1598" s="304">
        <v>1730</v>
      </c>
      <c r="D1598" s="349" t="s">
        <v>2869</v>
      </c>
      <c r="E1598" s="304" t="s">
        <v>2869</v>
      </c>
      <c r="F1598" s="304"/>
      <c r="G1598" s="324">
        <v>35.096699999999998</v>
      </c>
      <c r="H1598" s="324">
        <v>134.32169999999999</v>
      </c>
      <c r="I1598" s="324" t="s">
        <v>212</v>
      </c>
      <c r="J1598" s="368">
        <f t="shared" si="467"/>
        <v>719.57</v>
      </c>
      <c r="K1598" s="331">
        <v>0.1</v>
      </c>
      <c r="L1598" s="304" t="str">
        <f t="shared" si="452"/>
        <v>C</v>
      </c>
      <c r="M1598" s="388">
        <v>0</v>
      </c>
      <c r="N1598" s="304"/>
      <c r="O1598" s="304">
        <v>30</v>
      </c>
      <c r="P1598" s="304">
        <v>719.57</v>
      </c>
      <c r="Q1598" s="309" t="s">
        <v>2503</v>
      </c>
      <c r="R1598" s="304" t="s">
        <v>2503</v>
      </c>
      <c r="S1598" s="356"/>
      <c r="T1598" s="304"/>
      <c r="U1598" s="356"/>
      <c r="V1598" s="304"/>
      <c r="W1598" s="310" t="s">
        <v>900</v>
      </c>
      <c r="X1598" s="304" t="s">
        <v>232</v>
      </c>
      <c r="Y1598" s="366">
        <f t="shared" si="454"/>
        <v>506.6</v>
      </c>
      <c r="Z1598" s="304"/>
      <c r="AA1598" s="304"/>
      <c r="AB1598" s="304">
        <v>-999</v>
      </c>
      <c r="AC1598" s="304">
        <v>-999</v>
      </c>
      <c r="AD1598" s="366">
        <v>-999</v>
      </c>
      <c r="AE1598" s="304">
        <v>-999</v>
      </c>
      <c r="AF1598" s="304">
        <v>-999</v>
      </c>
      <c r="AG1598" s="304"/>
      <c r="AH1598" s="304">
        <v>3.4206E-2</v>
      </c>
      <c r="AI1598" s="312"/>
      <c r="AJ1598" s="332">
        <v>760</v>
      </c>
      <c r="AK1598" s="304">
        <f t="shared" si="453"/>
        <v>760</v>
      </c>
      <c r="AL1598" s="304">
        <f t="shared" si="464"/>
        <v>0.43</v>
      </c>
      <c r="AM1598" s="389" t="str">
        <f t="shared" si="455"/>
        <v/>
      </c>
      <c r="AN1598" s="304"/>
      <c r="AO1598" s="304">
        <v>0.45</v>
      </c>
      <c r="AP1598" s="312"/>
      <c r="AQ1598" s="312" t="s">
        <v>2870</v>
      </c>
      <c r="AR1598" s="312"/>
      <c r="AS1598" s="304"/>
      <c r="AT1598" s="312"/>
      <c r="AU1598" s="329">
        <f>VLOOKUP(C1598,[1]world!$A$2:$B$3555,2,FALSE)</f>
        <v>5</v>
      </c>
      <c r="AV1598" s="329">
        <v>402</v>
      </c>
      <c r="AW1598" s="304">
        <v>0.37</v>
      </c>
      <c r="AX1598" s="304">
        <v>12</v>
      </c>
      <c r="AY1598" s="304">
        <v>12</v>
      </c>
      <c r="AZ1598" s="304">
        <v>-999</v>
      </c>
      <c r="BA1598" s="304">
        <v>12</v>
      </c>
      <c r="BB1598" s="304">
        <v>12</v>
      </c>
      <c r="BC1598" s="304">
        <v>-999</v>
      </c>
      <c r="BD1598" s="304">
        <v>12</v>
      </c>
      <c r="BE1598" s="304">
        <v>12</v>
      </c>
      <c r="BF1598" s="304">
        <v>12</v>
      </c>
      <c r="BG1598" s="304">
        <v>12</v>
      </c>
      <c r="BH1598" s="304">
        <f t="shared" si="468"/>
        <v>-999</v>
      </c>
      <c r="BI1598" s="304">
        <f t="shared" si="469"/>
        <v>-999</v>
      </c>
      <c r="BJ1598" s="304">
        <v>0</v>
      </c>
      <c r="BK1598" s="304">
        <v>0</v>
      </c>
      <c r="BL1598" s="304">
        <v>0</v>
      </c>
    </row>
    <row r="1599" spans="1:64" ht="15" hidden="1" customHeight="1" x14ac:dyDescent="0.2">
      <c r="A1599" s="304" t="s">
        <v>4918</v>
      </c>
      <c r="B1599" s="304" t="s">
        <v>5977</v>
      </c>
      <c r="C1599" s="304">
        <v>1731</v>
      </c>
      <c r="D1599" s="349" t="s">
        <v>2696</v>
      </c>
      <c r="E1599" s="304" t="s">
        <v>2696</v>
      </c>
      <c r="F1599" s="304"/>
      <c r="G1599" s="324">
        <v>34.725099999999998</v>
      </c>
      <c r="H1599" s="324">
        <v>134.27709999999999</v>
      </c>
      <c r="I1599" s="324" t="s">
        <v>212</v>
      </c>
      <c r="J1599" s="368">
        <f>EXP(0.38*LN(Y1599)+0.32*LN(AJ1599)+0.3*LN(AV1599))</f>
        <v>532.45466659913325</v>
      </c>
      <c r="K1599" s="331">
        <f>SQRT(0.38*AA1599^2+0.32*AL1599^2+0.3*AW1599^2)</f>
        <v>0.42093704992552033</v>
      </c>
      <c r="L1599" s="304" t="str">
        <f t="shared" si="452"/>
        <v>C</v>
      </c>
      <c r="M1599" s="388" t="s">
        <v>6089</v>
      </c>
      <c r="N1599" s="304"/>
      <c r="O1599" s="304"/>
      <c r="P1599" s="304"/>
      <c r="Q1599" s="309"/>
      <c r="R1599" s="304"/>
      <c r="S1599" s="356"/>
      <c r="T1599" s="304"/>
      <c r="U1599" s="356"/>
      <c r="V1599" s="304"/>
      <c r="W1599" s="310" t="s">
        <v>900</v>
      </c>
      <c r="X1599" s="304" t="s">
        <v>232</v>
      </c>
      <c r="Y1599" s="366">
        <f t="shared" si="454"/>
        <v>506.6</v>
      </c>
      <c r="Z1599" s="304"/>
      <c r="AA1599" s="304">
        <v>0.45</v>
      </c>
      <c r="AB1599" s="304">
        <v>-999</v>
      </c>
      <c r="AC1599" s="304">
        <v>-999</v>
      </c>
      <c r="AD1599" s="366">
        <v>-999</v>
      </c>
      <c r="AE1599" s="304">
        <v>-999</v>
      </c>
      <c r="AF1599" s="304">
        <v>-999</v>
      </c>
      <c r="AG1599" s="304"/>
      <c r="AH1599" s="304">
        <v>3.7354499999999999E-2</v>
      </c>
      <c r="AI1599" s="312"/>
      <c r="AJ1599" s="332">
        <v>760</v>
      </c>
      <c r="AK1599" s="304">
        <f t="shared" si="453"/>
        <v>760</v>
      </c>
      <c r="AL1599" s="363">
        <v>0.43</v>
      </c>
      <c r="AM1599" s="389" t="str">
        <f t="shared" si="455"/>
        <v/>
      </c>
      <c r="AN1599" s="304"/>
      <c r="AO1599" s="304"/>
      <c r="AP1599" s="312"/>
      <c r="AQ1599" s="312"/>
      <c r="AR1599" s="312"/>
      <c r="AS1599" s="304"/>
      <c r="AT1599" s="312"/>
      <c r="AU1599" s="329">
        <f>VLOOKUP(C1599,[1]world!$A$2:$B$3555,2,FALSE)</f>
        <v>7</v>
      </c>
      <c r="AV1599" s="329">
        <v>388</v>
      </c>
      <c r="AW1599" s="304">
        <v>0.37</v>
      </c>
      <c r="AX1599" s="304">
        <v>10</v>
      </c>
      <c r="AY1599" s="304">
        <v>10</v>
      </c>
      <c r="AZ1599" s="304">
        <v>10</v>
      </c>
      <c r="BA1599" s="304">
        <v>10</v>
      </c>
      <c r="BB1599" s="304">
        <v>10</v>
      </c>
      <c r="BC1599" s="304">
        <v>10</v>
      </c>
      <c r="BD1599" s="304">
        <v>20</v>
      </c>
      <c r="BE1599" s="304">
        <v>20</v>
      </c>
      <c r="BF1599" s="304">
        <v>-999</v>
      </c>
      <c r="BG1599" s="304">
        <v>-999</v>
      </c>
      <c r="BH1599" s="304">
        <v>20</v>
      </c>
      <c r="BI1599" s="304">
        <v>20</v>
      </c>
      <c r="BJ1599" s="304">
        <v>0</v>
      </c>
      <c r="BK1599" s="304">
        <v>0</v>
      </c>
      <c r="BL1599" s="304">
        <v>0</v>
      </c>
    </row>
    <row r="1600" spans="1:64" ht="15" hidden="1" customHeight="1" x14ac:dyDescent="0.2">
      <c r="A1600" s="304" t="s">
        <v>6102</v>
      </c>
      <c r="B1600" s="304" t="s">
        <v>2503</v>
      </c>
      <c r="C1600" s="304">
        <v>1732</v>
      </c>
      <c r="D1600" s="349" t="s">
        <v>2793</v>
      </c>
      <c r="E1600" s="304" t="s">
        <v>2793</v>
      </c>
      <c r="F1600" s="304"/>
      <c r="G1600" s="324">
        <v>34.933100000000003</v>
      </c>
      <c r="H1600" s="324">
        <v>133.6232</v>
      </c>
      <c r="I1600" s="324" t="s">
        <v>212</v>
      </c>
      <c r="J1600" s="367">
        <v>709.86</v>
      </c>
      <c r="K1600" s="331">
        <v>0.1</v>
      </c>
      <c r="L1600" s="304" t="str">
        <f t="shared" si="452"/>
        <v>C</v>
      </c>
      <c r="M1600" s="388">
        <v>0</v>
      </c>
      <c r="N1600" s="304"/>
      <c r="O1600" s="304"/>
      <c r="P1600" s="304"/>
      <c r="Q1600" s="309"/>
      <c r="R1600" s="304" t="s">
        <v>2503</v>
      </c>
      <c r="S1600" s="356"/>
      <c r="T1600" s="304"/>
      <c r="U1600" s="356"/>
      <c r="V1600" s="304"/>
      <c r="W1600" s="310" t="s">
        <v>900</v>
      </c>
      <c r="X1600" s="304" t="s">
        <v>232</v>
      </c>
      <c r="Y1600" s="366">
        <f t="shared" si="454"/>
        <v>506.6</v>
      </c>
      <c r="Z1600" s="304"/>
      <c r="AA1600" s="304"/>
      <c r="AB1600" s="304">
        <v>-999</v>
      </c>
      <c r="AC1600" s="304">
        <v>-999</v>
      </c>
      <c r="AD1600" s="366">
        <v>-999</v>
      </c>
      <c r="AE1600" s="304">
        <v>-999</v>
      </c>
      <c r="AF1600" s="304">
        <v>-999</v>
      </c>
      <c r="AG1600" s="304"/>
      <c r="AH1600" s="304">
        <v>0.100401</v>
      </c>
      <c r="AI1600" s="312"/>
      <c r="AJ1600" s="332">
        <v>760</v>
      </c>
      <c r="AK1600" s="304">
        <f t="shared" si="453"/>
        <v>760</v>
      </c>
      <c r="AL1600" s="304">
        <f t="shared" ref="AL1600:AL1637" si="470">IF(AH1600&lt;=0.0022,0.2,0.43)</f>
        <v>0.43</v>
      </c>
      <c r="AM1600" s="389" t="str">
        <f t="shared" si="455"/>
        <v/>
      </c>
      <c r="AN1600" s="304"/>
      <c r="AO1600" s="304"/>
      <c r="AP1600" s="312"/>
      <c r="AQ1600" s="312"/>
      <c r="AR1600" s="312"/>
      <c r="AS1600" s="304"/>
      <c r="AT1600" s="312"/>
      <c r="AU1600" s="329">
        <f>VLOOKUP(C1600,[1]world!$A$2:$B$3555,2,FALSE)</f>
        <v>1</v>
      </c>
      <c r="AV1600" s="329">
        <v>519</v>
      </c>
      <c r="AW1600" s="304">
        <v>0.37</v>
      </c>
      <c r="AX1600" s="304">
        <v>3</v>
      </c>
      <c r="AY1600" s="304">
        <v>10</v>
      </c>
      <c r="AZ1600" s="304">
        <v>40</v>
      </c>
      <c r="BA1600" s="304">
        <v>3</v>
      </c>
      <c r="BB1600" s="304">
        <v>10</v>
      </c>
      <c r="BC1600" s="304">
        <v>40</v>
      </c>
      <c r="BD1600" s="304">
        <v>20</v>
      </c>
      <c r="BE1600" s="304">
        <v>20</v>
      </c>
      <c r="BF1600" s="304">
        <v>-999</v>
      </c>
      <c r="BG1600" s="304">
        <v>-999</v>
      </c>
      <c r="BH1600" s="304">
        <v>40</v>
      </c>
      <c r="BI1600" s="304">
        <v>40</v>
      </c>
      <c r="BJ1600" s="304">
        <v>0</v>
      </c>
      <c r="BK1600" s="304">
        <v>0</v>
      </c>
      <c r="BL1600" s="304">
        <v>0</v>
      </c>
    </row>
    <row r="1601" spans="1:64" ht="15" hidden="1" customHeight="1" x14ac:dyDescent="0.2">
      <c r="A1601" s="304" t="s">
        <v>6177</v>
      </c>
      <c r="B1601" s="304" t="s">
        <v>1612</v>
      </c>
      <c r="C1601" s="304">
        <v>1733</v>
      </c>
      <c r="D1601" s="349" t="s">
        <v>3068</v>
      </c>
      <c r="E1601" s="304" t="s">
        <v>3068</v>
      </c>
      <c r="F1601" s="304"/>
      <c r="G1601" s="324">
        <v>35.534100000000002</v>
      </c>
      <c r="H1601" s="324">
        <v>133.16380000000001</v>
      </c>
      <c r="I1601" s="324" t="s">
        <v>212</v>
      </c>
      <c r="J1601" s="368">
        <f t="shared" ref="J1601:J1614" si="471">U1601</f>
        <v>331.00415427931057</v>
      </c>
      <c r="K1601" s="331">
        <v>0.2</v>
      </c>
      <c r="L1601" s="304" t="str">
        <f t="shared" si="452"/>
        <v>D</v>
      </c>
      <c r="M1601" s="388">
        <v>1</v>
      </c>
      <c r="N1601" s="304">
        <v>200</v>
      </c>
      <c r="O1601" s="304">
        <v>10</v>
      </c>
      <c r="P1601" s="331"/>
      <c r="Q1601" s="309"/>
      <c r="R1601" s="304"/>
      <c r="S1601" s="356">
        <v>257.20657809482032</v>
      </c>
      <c r="T1601" s="356">
        <v>331.00415427931057</v>
      </c>
      <c r="U1601" s="356">
        <f t="shared" ref="U1601:U1614" si="472">IF(O1601&lt;=10,T1601,IF(O1601&gt;=20,S1601,((O1601-10)*(S1601-T1601)/10+T1601)))</f>
        <v>331.00415427931057</v>
      </c>
      <c r="V1601" s="356"/>
      <c r="W1601" s="310" t="s">
        <v>900</v>
      </c>
      <c r="X1601" s="304" t="s">
        <v>232</v>
      </c>
      <c r="Y1601" s="366">
        <f t="shared" si="454"/>
        <v>506.6</v>
      </c>
      <c r="Z1601" s="304"/>
      <c r="AA1601" s="304"/>
      <c r="AB1601" s="304">
        <v>-999</v>
      </c>
      <c r="AC1601" s="304">
        <v>-999</v>
      </c>
      <c r="AD1601" s="366">
        <v>-999</v>
      </c>
      <c r="AE1601" s="304">
        <v>-999</v>
      </c>
      <c r="AF1601" s="304">
        <v>-999</v>
      </c>
      <c r="AG1601" s="304"/>
      <c r="AH1601" s="304">
        <v>2.9481E-2</v>
      </c>
      <c r="AI1601" s="312"/>
      <c r="AJ1601" s="332">
        <v>760</v>
      </c>
      <c r="AK1601" s="304">
        <f t="shared" si="453"/>
        <v>760</v>
      </c>
      <c r="AL1601" s="304">
        <f t="shared" si="470"/>
        <v>0.43</v>
      </c>
      <c r="AM1601" s="389" t="str">
        <f t="shared" si="455"/>
        <v/>
      </c>
      <c r="AN1601" s="304"/>
      <c r="AO1601" s="304">
        <v>0.45</v>
      </c>
      <c r="AP1601" s="312"/>
      <c r="AQ1601" s="312" t="s">
        <v>3069</v>
      </c>
      <c r="AR1601" s="312"/>
      <c r="AS1601" s="304"/>
      <c r="AT1601" s="312"/>
      <c r="AU1601" s="329">
        <f>VLOOKUP(C1601,[1]world!$A$2:$B$3555,2,FALSE)</f>
        <v>3</v>
      </c>
      <c r="AV1601" s="329">
        <v>547</v>
      </c>
      <c r="AW1601" s="304">
        <v>0.37</v>
      </c>
      <c r="AX1601" s="304">
        <v>20</v>
      </c>
      <c r="AY1601" s="304">
        <v>-999</v>
      </c>
      <c r="AZ1601" s="304">
        <v>660</v>
      </c>
      <c r="BA1601" s="304">
        <v>20</v>
      </c>
      <c r="BB1601" s="304">
        <v>-999</v>
      </c>
      <c r="BC1601" s="304">
        <v>660</v>
      </c>
      <c r="BD1601" s="304">
        <v>20</v>
      </c>
      <c r="BE1601" s="304">
        <v>20</v>
      </c>
      <c r="BF1601" s="304">
        <v>-999</v>
      </c>
      <c r="BG1601" s="304">
        <v>-999</v>
      </c>
      <c r="BH1601" s="304">
        <v>660</v>
      </c>
      <c r="BI1601" s="304">
        <v>660</v>
      </c>
      <c r="BJ1601" s="304">
        <v>2</v>
      </c>
      <c r="BK1601" s="304" t="s">
        <v>4954</v>
      </c>
      <c r="BL1601" s="304">
        <v>2</v>
      </c>
    </row>
    <row r="1602" spans="1:64" ht="15" hidden="1" customHeight="1" x14ac:dyDescent="0.2">
      <c r="A1602" s="304" t="s">
        <v>6177</v>
      </c>
      <c r="B1602" s="304" t="s">
        <v>1612</v>
      </c>
      <c r="C1602" s="304">
        <v>1734</v>
      </c>
      <c r="D1602" s="349" t="s">
        <v>3041</v>
      </c>
      <c r="E1602" s="304" t="s">
        <v>3041</v>
      </c>
      <c r="F1602" s="304"/>
      <c r="G1602" s="324">
        <v>35.468299999999999</v>
      </c>
      <c r="H1602" s="324">
        <v>133.07079999999999</v>
      </c>
      <c r="I1602" s="324" t="s">
        <v>212</v>
      </c>
      <c r="J1602" s="368">
        <f t="shared" si="471"/>
        <v>138.76171479082922</v>
      </c>
      <c r="K1602" s="331">
        <v>0.13</v>
      </c>
      <c r="L1602" s="304" t="str">
        <f t="shared" si="452"/>
        <v>E</v>
      </c>
      <c r="M1602" s="388">
        <v>1</v>
      </c>
      <c r="N1602" s="304">
        <v>125</v>
      </c>
      <c r="O1602" s="304">
        <v>20</v>
      </c>
      <c r="P1602" s="331">
        <v>125</v>
      </c>
      <c r="Q1602" s="309" t="s">
        <v>1612</v>
      </c>
      <c r="R1602" s="304"/>
      <c r="S1602" s="356">
        <v>138.76171479082922</v>
      </c>
      <c r="T1602" s="356">
        <v>146.82829297719269</v>
      </c>
      <c r="U1602" s="356">
        <f t="shared" si="472"/>
        <v>138.76171479082922</v>
      </c>
      <c r="V1602" s="356"/>
      <c r="W1602" s="310" t="s">
        <v>890</v>
      </c>
      <c r="X1602" s="304" t="s">
        <v>205</v>
      </c>
      <c r="Y1602" s="366">
        <f t="shared" si="454"/>
        <v>424.8</v>
      </c>
      <c r="Z1602" s="304"/>
      <c r="AA1602" s="304"/>
      <c r="AB1602" s="304">
        <v>-999</v>
      </c>
      <c r="AC1602" s="304">
        <v>-999</v>
      </c>
      <c r="AD1602" s="366">
        <v>-999</v>
      </c>
      <c r="AE1602" s="304">
        <v>-999</v>
      </c>
      <c r="AF1602" s="304">
        <v>-999</v>
      </c>
      <c r="AG1602" s="304"/>
      <c r="AH1602" s="304">
        <v>3.0024499999999998E-3</v>
      </c>
      <c r="AI1602" s="312"/>
      <c r="AJ1602" s="332">
        <v>270</v>
      </c>
      <c r="AK1602" s="304">
        <f t="shared" si="453"/>
        <v>270</v>
      </c>
      <c r="AL1602" s="304">
        <f t="shared" si="470"/>
        <v>0.43</v>
      </c>
      <c r="AM1602" s="389" t="str">
        <f t="shared" si="455"/>
        <v/>
      </c>
      <c r="AN1602" s="304"/>
      <c r="AO1602" s="304">
        <v>0.45</v>
      </c>
      <c r="AP1602" s="312"/>
      <c r="AQ1602" s="312" t="s">
        <v>3042</v>
      </c>
      <c r="AR1602" s="312"/>
      <c r="AS1602" s="304"/>
      <c r="AT1602" s="312"/>
      <c r="AU1602" s="329">
        <f>VLOOKUP(C1602,[1]world!$A$2:$B$3555,2,FALSE)</f>
        <v>15</v>
      </c>
      <c r="AV1602" s="329">
        <v>363</v>
      </c>
      <c r="AW1602" s="304">
        <v>0.37</v>
      </c>
      <c r="AX1602" s="304">
        <v>40</v>
      </c>
      <c r="AY1602" s="304">
        <v>-999</v>
      </c>
      <c r="AZ1602" s="304">
        <v>1020</v>
      </c>
      <c r="BA1602" s="304">
        <v>40</v>
      </c>
      <c r="BB1602" s="304">
        <v>-999</v>
      </c>
      <c r="BC1602" s="304">
        <v>1020</v>
      </c>
      <c r="BD1602" s="304">
        <v>40</v>
      </c>
      <c r="BE1602" s="304">
        <v>40</v>
      </c>
      <c r="BF1602" s="304">
        <v>-999</v>
      </c>
      <c r="BG1602" s="304">
        <v>-999</v>
      </c>
      <c r="BH1602" s="304">
        <v>1020</v>
      </c>
      <c r="BI1602" s="304">
        <v>1020</v>
      </c>
      <c r="BJ1602" s="304">
        <v>2</v>
      </c>
      <c r="BK1602" s="304" t="s">
        <v>4954</v>
      </c>
      <c r="BL1602" s="304">
        <v>2</v>
      </c>
    </row>
    <row r="1603" spans="1:64" ht="15" hidden="1" customHeight="1" x14ac:dyDescent="0.2">
      <c r="A1603" s="304" t="s">
        <v>6177</v>
      </c>
      <c r="B1603" s="304" t="s">
        <v>1612</v>
      </c>
      <c r="C1603" s="304">
        <v>1735</v>
      </c>
      <c r="D1603" s="349" t="s">
        <v>2902</v>
      </c>
      <c r="E1603" s="304" t="s">
        <v>2902</v>
      </c>
      <c r="F1603" s="304"/>
      <c r="G1603" s="324">
        <v>35.176299999999998</v>
      </c>
      <c r="H1603" s="324">
        <v>133.09549999999999</v>
      </c>
      <c r="I1603" s="324" t="s">
        <v>212</v>
      </c>
      <c r="J1603" s="368">
        <f t="shared" si="471"/>
        <v>343.96920729409482</v>
      </c>
      <c r="K1603" s="331">
        <v>0.2</v>
      </c>
      <c r="L1603" s="304" t="str">
        <f t="shared" si="452"/>
        <v>D</v>
      </c>
      <c r="M1603" s="388">
        <v>1</v>
      </c>
      <c r="N1603" s="304">
        <v>208.3</v>
      </c>
      <c r="O1603" s="304">
        <v>10</v>
      </c>
      <c r="P1603" s="331">
        <v>163.79</v>
      </c>
      <c r="Q1603" s="309" t="s">
        <v>1612</v>
      </c>
      <c r="R1603" s="304"/>
      <c r="S1603" s="356">
        <v>268.19890268078802</v>
      </c>
      <c r="T1603" s="356">
        <v>343.96920729409482</v>
      </c>
      <c r="U1603" s="356">
        <f t="shared" si="472"/>
        <v>343.96920729409482</v>
      </c>
      <c r="V1603" s="356"/>
      <c r="W1603" s="310" t="s">
        <v>900</v>
      </c>
      <c r="X1603" s="304" t="s">
        <v>232</v>
      </c>
      <c r="Y1603" s="366">
        <f t="shared" si="454"/>
        <v>506.6</v>
      </c>
      <c r="Z1603" s="304"/>
      <c r="AA1603" s="304"/>
      <c r="AB1603" s="304">
        <v>-999</v>
      </c>
      <c r="AC1603" s="304">
        <v>-999</v>
      </c>
      <c r="AD1603" s="366">
        <v>-999</v>
      </c>
      <c r="AE1603" s="304">
        <v>-999</v>
      </c>
      <c r="AF1603" s="304">
        <v>-999</v>
      </c>
      <c r="AG1603" s="304"/>
      <c r="AH1603" s="304">
        <v>2.4821599999999999E-2</v>
      </c>
      <c r="AI1603" s="312"/>
      <c r="AJ1603" s="332">
        <v>756</v>
      </c>
      <c r="AK1603" s="304">
        <f t="shared" si="453"/>
        <v>690</v>
      </c>
      <c r="AL1603" s="304">
        <f t="shared" si="470"/>
        <v>0.43</v>
      </c>
      <c r="AM1603" s="389" t="str">
        <f t="shared" si="455"/>
        <v/>
      </c>
      <c r="AN1603" s="304"/>
      <c r="AO1603" s="304">
        <v>0.45</v>
      </c>
      <c r="AP1603" s="312"/>
      <c r="AQ1603" s="312" t="s">
        <v>2903</v>
      </c>
      <c r="AR1603" s="312"/>
      <c r="AS1603" s="304"/>
      <c r="AT1603" s="312"/>
      <c r="AU1603" s="329">
        <f>VLOOKUP(C1603,[1]world!$A$2:$B$3555,2,FALSE)</f>
        <v>5</v>
      </c>
      <c r="AV1603" s="329">
        <v>402</v>
      </c>
      <c r="AW1603" s="304">
        <v>0.37</v>
      </c>
      <c r="AX1603" s="304">
        <v>20</v>
      </c>
      <c r="AY1603" s="304">
        <v>-999</v>
      </c>
      <c r="AZ1603" s="304">
        <v>40</v>
      </c>
      <c r="BA1603" s="304">
        <v>20</v>
      </c>
      <c r="BB1603" s="304">
        <v>-999</v>
      </c>
      <c r="BC1603" s="304">
        <v>40</v>
      </c>
      <c r="BD1603" s="304">
        <v>20</v>
      </c>
      <c r="BE1603" s="304">
        <v>20</v>
      </c>
      <c r="BF1603" s="304">
        <v>-999</v>
      </c>
      <c r="BG1603" s="304">
        <v>-999</v>
      </c>
      <c r="BH1603" s="304">
        <v>40</v>
      </c>
      <c r="BI1603" s="304">
        <v>40</v>
      </c>
      <c r="BJ1603" s="304">
        <v>2</v>
      </c>
      <c r="BK1603" s="304" t="s">
        <v>4954</v>
      </c>
      <c r="BL1603" s="304">
        <v>2</v>
      </c>
    </row>
    <row r="1604" spans="1:64" ht="15" hidden="1" customHeight="1" x14ac:dyDescent="0.2">
      <c r="A1604" s="304" t="s">
        <v>6177</v>
      </c>
      <c r="B1604" s="304" t="s">
        <v>1612</v>
      </c>
      <c r="C1604" s="304">
        <v>1736</v>
      </c>
      <c r="D1604" s="349" t="s">
        <v>2961</v>
      </c>
      <c r="E1604" s="304" t="s">
        <v>2961</v>
      </c>
      <c r="F1604" s="304"/>
      <c r="G1604" s="324">
        <v>35.284999999999997</v>
      </c>
      <c r="H1604" s="324">
        <v>132.90299999999999</v>
      </c>
      <c r="I1604" s="324" t="s">
        <v>212</v>
      </c>
      <c r="J1604" s="368">
        <f t="shared" si="471"/>
        <v>281.40328045214085</v>
      </c>
      <c r="K1604" s="331">
        <v>0.2</v>
      </c>
      <c r="L1604" s="304" t="str">
        <f t="shared" ref="L1604:L1667" si="473">IF(J1604&lt;180,"E",IF(AND(J1604&gt;=180,J1604&lt;360),"D",IF(AND(J1604&gt;=360,J1604&lt;760),"C",IF(AND(J1604&gt;=760,J1604&lt;1500),"B",IF(J1604&gt;=1500,"A","-")))))</f>
        <v>D</v>
      </c>
      <c r="M1604" s="388">
        <v>1</v>
      </c>
      <c r="N1604" s="304">
        <v>201.7</v>
      </c>
      <c r="O1604" s="304">
        <v>13</v>
      </c>
      <c r="P1604" s="331"/>
      <c r="Q1604" s="309"/>
      <c r="R1604" s="304"/>
      <c r="S1604" s="356">
        <v>246.70704178288631</v>
      </c>
      <c r="T1604" s="356">
        <v>296.27309702467852</v>
      </c>
      <c r="U1604" s="356">
        <f t="shared" si="472"/>
        <v>281.40328045214085</v>
      </c>
      <c r="V1604" s="356"/>
      <c r="W1604" s="310" t="s">
        <v>890</v>
      </c>
      <c r="X1604" s="304" t="s">
        <v>205</v>
      </c>
      <c r="Y1604" s="366">
        <f t="shared" si="454"/>
        <v>424.8</v>
      </c>
      <c r="Z1604" s="304"/>
      <c r="AA1604" s="304"/>
      <c r="AB1604" s="304">
        <v>-999</v>
      </c>
      <c r="AC1604" s="304">
        <v>-999</v>
      </c>
      <c r="AD1604" s="366">
        <v>-999</v>
      </c>
      <c r="AE1604" s="304">
        <v>-999</v>
      </c>
      <c r="AF1604" s="304">
        <v>-999</v>
      </c>
      <c r="AG1604" s="304"/>
      <c r="AH1604" s="304">
        <v>5.3099300000000002E-2</v>
      </c>
      <c r="AI1604" s="312"/>
      <c r="AJ1604" s="332">
        <v>760</v>
      </c>
      <c r="AK1604" s="304">
        <f t="shared" ref="AK1604:AK1667" si="474">IF(AJ1604&lt;=180,180,IF(AND(AJ1604&gt;180,AJ1604&lt;240),210,IF(AND(AJ1604&gt;=240,AJ1604&lt;300),270,IF(AND(AJ1604&gt;=300,AJ1604&lt;360),270,IF(AND(AJ1604&gt;=360,AJ1604&lt;490),425,IF(AND(AJ1604&gt;=490,AJ1604&lt;620),555,IF(AND(AJ1604&gt;=620,AJ1604&lt;760),690,IF(AJ1604&gt;=760,760,"Error"))))))))</f>
        <v>760</v>
      </c>
      <c r="AL1604" s="304">
        <f t="shared" si="470"/>
        <v>0.43</v>
      </c>
      <c r="AM1604" s="389" t="str">
        <f t="shared" si="455"/>
        <v/>
      </c>
      <c r="AN1604" s="304"/>
      <c r="AO1604" s="304">
        <v>0.45</v>
      </c>
      <c r="AP1604" s="312"/>
      <c r="AQ1604" s="312" t="s">
        <v>2962</v>
      </c>
      <c r="AR1604" s="312"/>
      <c r="AS1604" s="304"/>
      <c r="AT1604" s="312"/>
      <c r="AU1604" s="329">
        <f>VLOOKUP(C1604,[1]world!$A$2:$B$3555,2,FALSE)</f>
        <v>7</v>
      </c>
      <c r="AV1604" s="329">
        <v>388</v>
      </c>
      <c r="AW1604" s="304">
        <v>0.37</v>
      </c>
      <c r="AX1604" s="304">
        <v>20</v>
      </c>
      <c r="AY1604" s="304">
        <v>-999</v>
      </c>
      <c r="AZ1604" s="304">
        <v>40</v>
      </c>
      <c r="BA1604" s="304">
        <v>20</v>
      </c>
      <c r="BB1604" s="304">
        <v>-999</v>
      </c>
      <c r="BC1604" s="304">
        <v>40</v>
      </c>
      <c r="BD1604" s="304">
        <v>20</v>
      </c>
      <c r="BE1604" s="304">
        <v>20</v>
      </c>
      <c r="BF1604" s="304">
        <v>-999</v>
      </c>
      <c r="BG1604" s="304">
        <v>-999</v>
      </c>
      <c r="BH1604" s="304">
        <v>40</v>
      </c>
      <c r="BI1604" s="304">
        <v>40</v>
      </c>
      <c r="BJ1604" s="304">
        <v>2</v>
      </c>
      <c r="BK1604" s="304" t="s">
        <v>4954</v>
      </c>
      <c r="BL1604" s="304">
        <v>2</v>
      </c>
    </row>
    <row r="1605" spans="1:64" ht="15" hidden="1" customHeight="1" x14ac:dyDescent="0.2">
      <c r="A1605" s="304" t="s">
        <v>6177</v>
      </c>
      <c r="B1605" s="304" t="s">
        <v>1612</v>
      </c>
      <c r="C1605" s="304">
        <v>1737</v>
      </c>
      <c r="D1605" s="349" t="s">
        <v>2997</v>
      </c>
      <c r="E1605" s="304" t="s">
        <v>2997</v>
      </c>
      <c r="F1605" s="304"/>
      <c r="G1605" s="324">
        <v>35.357999999999997</v>
      </c>
      <c r="H1605" s="324">
        <v>132.7475</v>
      </c>
      <c r="I1605" s="324" t="s">
        <v>212</v>
      </c>
      <c r="J1605" s="368">
        <f t="shared" si="471"/>
        <v>182.30092800844375</v>
      </c>
      <c r="K1605" s="331">
        <v>0.13</v>
      </c>
      <c r="L1605" s="304" t="str">
        <f t="shared" si="473"/>
        <v>D</v>
      </c>
      <c r="M1605" s="388">
        <v>1</v>
      </c>
      <c r="N1605" s="304">
        <v>163.80000000000001</v>
      </c>
      <c r="O1605" s="304">
        <v>20</v>
      </c>
      <c r="P1605" s="331"/>
      <c r="Q1605" s="309"/>
      <c r="R1605" s="304"/>
      <c r="S1605" s="356">
        <v>182.30092800844375</v>
      </c>
      <c r="T1605" s="356">
        <v>194.93475601755719</v>
      </c>
      <c r="U1605" s="356">
        <f t="shared" si="472"/>
        <v>182.30092800844375</v>
      </c>
      <c r="V1605" s="356"/>
      <c r="W1605" s="310" t="s">
        <v>1408</v>
      </c>
      <c r="X1605" s="304" t="s">
        <v>213</v>
      </c>
      <c r="Y1605" s="366">
        <f t="shared" ref="Y1605:Y1668" si="475">IF(X1605="A",506.6,IF(X1605="B",424.8,IF(X1605="C",338.6,IF(X1605="D",274.5,IF(X1605="E",181.5,"-")))))</f>
        <v>274.5</v>
      </c>
      <c r="Z1605" s="304"/>
      <c r="AA1605" s="304"/>
      <c r="AB1605" s="304">
        <v>-999</v>
      </c>
      <c r="AC1605" s="304">
        <v>-999</v>
      </c>
      <c r="AD1605" s="366">
        <v>-999</v>
      </c>
      <c r="AE1605" s="304">
        <v>-999</v>
      </c>
      <c r="AF1605" s="304">
        <v>-999</v>
      </c>
      <c r="AG1605" s="304"/>
      <c r="AH1605" s="304">
        <v>2.0545300000000002E-3</v>
      </c>
      <c r="AI1605" s="312"/>
      <c r="AJ1605" s="332">
        <v>242</v>
      </c>
      <c r="AK1605" s="304">
        <f t="shared" si="474"/>
        <v>270</v>
      </c>
      <c r="AL1605" s="304">
        <f t="shared" si="470"/>
        <v>0.2</v>
      </c>
      <c r="AM1605" s="389" t="str">
        <f t="shared" si="455"/>
        <v/>
      </c>
      <c r="AN1605" s="304"/>
      <c r="AO1605" s="304">
        <v>0.45</v>
      </c>
      <c r="AP1605" s="312"/>
      <c r="AQ1605" s="312" t="s">
        <v>2998</v>
      </c>
      <c r="AR1605" s="312"/>
      <c r="AS1605" s="304"/>
      <c r="AT1605" s="312"/>
      <c r="AU1605" s="329">
        <f>VLOOKUP(C1605,[1]world!$A$2:$B$3555,2,FALSE)</f>
        <v>7</v>
      </c>
      <c r="AV1605" s="329">
        <v>388</v>
      </c>
      <c r="AW1605" s="304">
        <v>0.37</v>
      </c>
      <c r="AX1605" s="304">
        <v>20</v>
      </c>
      <c r="AY1605" s="304">
        <v>-999</v>
      </c>
      <c r="AZ1605" s="304">
        <v>340</v>
      </c>
      <c r="BA1605" s="304">
        <v>20</v>
      </c>
      <c r="BB1605" s="304">
        <v>-999</v>
      </c>
      <c r="BC1605" s="304">
        <v>340</v>
      </c>
      <c r="BD1605" s="304">
        <v>20</v>
      </c>
      <c r="BE1605" s="304">
        <v>20</v>
      </c>
      <c r="BF1605" s="304">
        <v>-999</v>
      </c>
      <c r="BG1605" s="304">
        <v>-999</v>
      </c>
      <c r="BH1605" s="304">
        <v>340</v>
      </c>
      <c r="BI1605" s="304">
        <v>340</v>
      </c>
      <c r="BJ1605" s="304">
        <v>2</v>
      </c>
      <c r="BK1605" s="304" t="s">
        <v>4954</v>
      </c>
      <c r="BL1605" s="304">
        <v>2</v>
      </c>
    </row>
    <row r="1606" spans="1:64" ht="15" hidden="1" customHeight="1" x14ac:dyDescent="0.2">
      <c r="A1606" s="304" t="s">
        <v>6177</v>
      </c>
      <c r="B1606" s="304" t="s">
        <v>1612</v>
      </c>
      <c r="C1606" s="304">
        <v>1738</v>
      </c>
      <c r="D1606" s="349" t="s">
        <v>2908</v>
      </c>
      <c r="E1606" s="304" t="s">
        <v>2908</v>
      </c>
      <c r="F1606" s="304"/>
      <c r="G1606" s="324">
        <v>35.191099999999999</v>
      </c>
      <c r="H1606" s="324">
        <v>132.50030000000001</v>
      </c>
      <c r="I1606" s="324" t="s">
        <v>212</v>
      </c>
      <c r="J1606" s="368">
        <f t="shared" si="471"/>
        <v>627.091017990708</v>
      </c>
      <c r="K1606" s="331">
        <v>0.2</v>
      </c>
      <c r="L1606" s="304" t="str">
        <f t="shared" si="473"/>
        <v>C</v>
      </c>
      <c r="M1606" s="388">
        <v>1</v>
      </c>
      <c r="N1606" s="304">
        <v>408</v>
      </c>
      <c r="O1606" s="304">
        <v>10</v>
      </c>
      <c r="P1606" s="331"/>
      <c r="Q1606" s="309"/>
      <c r="R1606" s="304"/>
      <c r="S1606" s="356">
        <v>535.73921852793524</v>
      </c>
      <c r="T1606" s="356">
        <v>627.091017990708</v>
      </c>
      <c r="U1606" s="356">
        <f t="shared" si="472"/>
        <v>627.091017990708</v>
      </c>
      <c r="V1606" s="356"/>
      <c r="W1606" s="310" t="s">
        <v>900</v>
      </c>
      <c r="X1606" s="304" t="s">
        <v>232</v>
      </c>
      <c r="Y1606" s="366">
        <f t="shared" si="475"/>
        <v>506.6</v>
      </c>
      <c r="Z1606" s="304"/>
      <c r="AA1606" s="304"/>
      <c r="AB1606" s="304">
        <v>-999</v>
      </c>
      <c r="AC1606" s="304">
        <v>-999</v>
      </c>
      <c r="AD1606" s="366">
        <v>-999</v>
      </c>
      <c r="AE1606" s="304">
        <v>-999</v>
      </c>
      <c r="AF1606" s="304">
        <v>-999</v>
      </c>
      <c r="AG1606" s="304"/>
      <c r="AH1606" s="304">
        <v>2.3492200000000001E-2</v>
      </c>
      <c r="AI1606" s="312"/>
      <c r="AJ1606" s="332">
        <v>730</v>
      </c>
      <c r="AK1606" s="304">
        <f t="shared" si="474"/>
        <v>690</v>
      </c>
      <c r="AL1606" s="304">
        <f t="shared" si="470"/>
        <v>0.43</v>
      </c>
      <c r="AM1606" s="389" t="str">
        <f t="shared" si="455"/>
        <v/>
      </c>
      <c r="AN1606" s="304"/>
      <c r="AO1606" s="304">
        <v>0.45</v>
      </c>
      <c r="AP1606" s="312"/>
      <c r="AQ1606" s="312" t="s">
        <v>2909</v>
      </c>
      <c r="AR1606" s="312"/>
      <c r="AS1606" s="304"/>
      <c r="AT1606" s="312"/>
      <c r="AU1606" s="329">
        <f>VLOOKUP(C1606,[1]world!$A$2:$B$3555,2,FALSE)</f>
        <v>7</v>
      </c>
      <c r="AV1606" s="329">
        <v>388</v>
      </c>
      <c r="AW1606" s="304">
        <v>0.37</v>
      </c>
      <c r="AX1606" s="304">
        <v>40</v>
      </c>
      <c r="AY1606" s="304">
        <v>-999</v>
      </c>
      <c r="AZ1606" s="304">
        <v>320</v>
      </c>
      <c r="BA1606" s="304">
        <v>40</v>
      </c>
      <c r="BB1606" s="304">
        <v>-999</v>
      </c>
      <c r="BC1606" s="304">
        <v>320</v>
      </c>
      <c r="BD1606" s="304">
        <v>40</v>
      </c>
      <c r="BE1606" s="304">
        <v>40</v>
      </c>
      <c r="BF1606" s="304">
        <v>-999</v>
      </c>
      <c r="BG1606" s="304">
        <v>-999</v>
      </c>
      <c r="BH1606" s="304">
        <v>320</v>
      </c>
      <c r="BI1606" s="304">
        <v>320</v>
      </c>
      <c r="BJ1606" s="304">
        <v>2</v>
      </c>
      <c r="BK1606" s="304" t="s">
        <v>4954</v>
      </c>
      <c r="BL1606" s="304">
        <v>2</v>
      </c>
    </row>
    <row r="1607" spans="1:64" ht="15" hidden="1" customHeight="1" x14ac:dyDescent="0.2">
      <c r="A1607" s="304" t="s">
        <v>6177</v>
      </c>
      <c r="B1607" s="304" t="s">
        <v>1612</v>
      </c>
      <c r="C1607" s="304">
        <v>1739</v>
      </c>
      <c r="D1607" s="349" t="s">
        <v>2859</v>
      </c>
      <c r="E1607" s="304" t="s">
        <v>2859</v>
      </c>
      <c r="F1607" s="304"/>
      <c r="G1607" s="324">
        <v>35.077500000000001</v>
      </c>
      <c r="H1607" s="324">
        <v>132.59389999999999</v>
      </c>
      <c r="I1607" s="324" t="s">
        <v>212</v>
      </c>
      <c r="J1607" s="368">
        <f t="shared" si="471"/>
        <v>383.12729353463266</v>
      </c>
      <c r="K1607" s="331">
        <v>0.13</v>
      </c>
      <c r="L1607" s="304" t="str">
        <f t="shared" si="473"/>
        <v>C</v>
      </c>
      <c r="M1607" s="388">
        <v>1</v>
      </c>
      <c r="N1607" s="304">
        <v>317.8</v>
      </c>
      <c r="O1607" s="304">
        <v>17</v>
      </c>
      <c r="P1607" s="331"/>
      <c r="Q1607" s="309"/>
      <c r="R1607" s="304"/>
      <c r="S1607" s="356">
        <v>370.90254800994973</v>
      </c>
      <c r="T1607" s="356">
        <v>411.65169975889285</v>
      </c>
      <c r="U1607" s="356">
        <f t="shared" si="472"/>
        <v>383.12729353463266</v>
      </c>
      <c r="V1607" s="356"/>
      <c r="W1607" s="310" t="s">
        <v>890</v>
      </c>
      <c r="X1607" s="304" t="s">
        <v>205</v>
      </c>
      <c r="Y1607" s="366">
        <f t="shared" si="475"/>
        <v>424.8</v>
      </c>
      <c r="Z1607" s="304"/>
      <c r="AA1607" s="304"/>
      <c r="AB1607" s="304">
        <v>-999</v>
      </c>
      <c r="AC1607" s="304">
        <v>-999</v>
      </c>
      <c r="AD1607" s="366">
        <v>-999</v>
      </c>
      <c r="AE1607" s="304">
        <v>-999</v>
      </c>
      <c r="AF1607" s="304">
        <v>-999</v>
      </c>
      <c r="AG1607" s="304"/>
      <c r="AH1607" s="304">
        <v>7.75787E-2</v>
      </c>
      <c r="AI1607" s="312"/>
      <c r="AJ1607" s="332">
        <v>760</v>
      </c>
      <c r="AK1607" s="304">
        <f t="shared" si="474"/>
        <v>760</v>
      </c>
      <c r="AL1607" s="304">
        <f t="shared" si="470"/>
        <v>0.43</v>
      </c>
      <c r="AM1607" s="389" t="str">
        <f t="shared" si="455"/>
        <v/>
      </c>
      <c r="AN1607" s="304"/>
      <c r="AO1607" s="304">
        <v>0.45</v>
      </c>
      <c r="AP1607" s="312"/>
      <c r="AQ1607" s="312" t="s">
        <v>2860</v>
      </c>
      <c r="AR1607" s="312"/>
      <c r="AS1607" s="304"/>
      <c r="AT1607" s="312"/>
      <c r="AU1607" s="329">
        <f>VLOOKUP(C1607,[1]world!$A$2:$B$3555,2,FALSE)</f>
        <v>5</v>
      </c>
      <c r="AV1607" s="329">
        <v>402</v>
      </c>
      <c r="AW1607" s="304">
        <v>0.37</v>
      </c>
      <c r="AX1607" s="304">
        <v>20</v>
      </c>
      <c r="AY1607" s="304">
        <v>-999</v>
      </c>
      <c r="AZ1607" s="304">
        <v>40</v>
      </c>
      <c r="BA1607" s="304">
        <v>20</v>
      </c>
      <c r="BB1607" s="304">
        <v>-999</v>
      </c>
      <c r="BC1607" s="304">
        <v>40</v>
      </c>
      <c r="BD1607" s="304">
        <v>20</v>
      </c>
      <c r="BE1607" s="304">
        <v>20</v>
      </c>
      <c r="BF1607" s="304">
        <v>-999</v>
      </c>
      <c r="BG1607" s="304">
        <v>-999</v>
      </c>
      <c r="BH1607" s="304">
        <v>40</v>
      </c>
      <c r="BI1607" s="304">
        <v>40</v>
      </c>
      <c r="BJ1607" s="304">
        <v>2</v>
      </c>
      <c r="BK1607" s="304" t="s">
        <v>4954</v>
      </c>
      <c r="BL1607" s="304">
        <v>2</v>
      </c>
    </row>
    <row r="1608" spans="1:64" ht="15" hidden="1" customHeight="1" x14ac:dyDescent="0.2">
      <c r="A1608" s="304" t="s">
        <v>6177</v>
      </c>
      <c r="B1608" s="304" t="s">
        <v>1612</v>
      </c>
      <c r="C1608" s="304">
        <v>1740</v>
      </c>
      <c r="D1608" s="349" t="s">
        <v>2746</v>
      </c>
      <c r="E1608" s="304" t="s">
        <v>2746</v>
      </c>
      <c r="F1608" s="304"/>
      <c r="G1608" s="324">
        <v>34.8491</v>
      </c>
      <c r="H1608" s="324">
        <v>132.5333</v>
      </c>
      <c r="I1608" s="324" t="s">
        <v>212</v>
      </c>
      <c r="J1608" s="368">
        <f t="shared" si="471"/>
        <v>404.5079337728987</v>
      </c>
      <c r="K1608" s="331">
        <v>0.2</v>
      </c>
      <c r="L1608" s="304" t="str">
        <f t="shared" si="473"/>
        <v>C</v>
      </c>
      <c r="M1608" s="388">
        <v>1</v>
      </c>
      <c r="N1608" s="304">
        <v>248</v>
      </c>
      <c r="O1608" s="304">
        <v>10</v>
      </c>
      <c r="P1608" s="331"/>
      <c r="Q1608" s="309"/>
      <c r="R1608" s="304"/>
      <c r="S1608" s="356">
        <v>320.94578016967205</v>
      </c>
      <c r="T1608" s="356">
        <v>404.5079337728987</v>
      </c>
      <c r="U1608" s="356">
        <f t="shared" si="472"/>
        <v>404.5079337728987</v>
      </c>
      <c r="V1608" s="356"/>
      <c r="W1608" s="310" t="s">
        <v>890</v>
      </c>
      <c r="X1608" s="304" t="s">
        <v>205</v>
      </c>
      <c r="Y1608" s="366">
        <f t="shared" si="475"/>
        <v>424.8</v>
      </c>
      <c r="Z1608" s="304"/>
      <c r="AA1608" s="304"/>
      <c r="AB1608" s="304">
        <v>-999</v>
      </c>
      <c r="AC1608" s="304">
        <v>-999</v>
      </c>
      <c r="AD1608" s="366">
        <v>-999</v>
      </c>
      <c r="AE1608" s="304">
        <v>-999</v>
      </c>
      <c r="AF1608" s="304">
        <v>-999</v>
      </c>
      <c r="AG1608" s="304"/>
      <c r="AH1608" s="304">
        <v>7.1262500000000006E-2</v>
      </c>
      <c r="AI1608" s="312"/>
      <c r="AJ1608" s="332">
        <v>760</v>
      </c>
      <c r="AK1608" s="304">
        <f t="shared" si="474"/>
        <v>760</v>
      </c>
      <c r="AL1608" s="304">
        <f t="shared" si="470"/>
        <v>0.43</v>
      </c>
      <c r="AM1608" s="389" t="str">
        <f t="shared" si="455"/>
        <v/>
      </c>
      <c r="AN1608" s="304"/>
      <c r="AO1608" s="304">
        <v>0.45</v>
      </c>
      <c r="AP1608" s="312"/>
      <c r="AQ1608" s="312" t="s">
        <v>2747</v>
      </c>
      <c r="AR1608" s="312"/>
      <c r="AS1608" s="304"/>
      <c r="AT1608" s="312"/>
      <c r="AU1608" s="329">
        <f>VLOOKUP(C1608,[1]world!$A$2:$B$3555,2,FALSE)</f>
        <v>5</v>
      </c>
      <c r="AV1608" s="329">
        <v>402</v>
      </c>
      <c r="AW1608" s="304">
        <v>0.37</v>
      </c>
      <c r="AX1608" s="304">
        <v>20</v>
      </c>
      <c r="AY1608" s="304">
        <v>-999</v>
      </c>
      <c r="AZ1608" s="304">
        <v>40</v>
      </c>
      <c r="BA1608" s="304">
        <v>20</v>
      </c>
      <c r="BB1608" s="304">
        <v>-999</v>
      </c>
      <c r="BC1608" s="304">
        <v>40</v>
      </c>
      <c r="BD1608" s="304">
        <v>20</v>
      </c>
      <c r="BE1608" s="304">
        <v>20</v>
      </c>
      <c r="BF1608" s="304">
        <v>-999</v>
      </c>
      <c r="BG1608" s="304">
        <v>-999</v>
      </c>
      <c r="BH1608" s="304">
        <v>40</v>
      </c>
      <c r="BI1608" s="304">
        <v>40</v>
      </c>
      <c r="BJ1608" s="304">
        <v>2</v>
      </c>
      <c r="BK1608" s="304" t="s">
        <v>4954</v>
      </c>
      <c r="BL1608" s="304">
        <v>2</v>
      </c>
    </row>
    <row r="1609" spans="1:64" ht="15" hidden="1" customHeight="1" x14ac:dyDescent="0.2">
      <c r="A1609" s="304" t="s">
        <v>6177</v>
      </c>
      <c r="B1609" s="304" t="s">
        <v>1612</v>
      </c>
      <c r="C1609" s="304">
        <v>1741</v>
      </c>
      <c r="D1609" s="349" t="s">
        <v>2831</v>
      </c>
      <c r="E1609" s="304" t="s">
        <v>2831</v>
      </c>
      <c r="F1609" s="304"/>
      <c r="G1609" s="324">
        <v>35.008000000000003</v>
      </c>
      <c r="H1609" s="324">
        <v>132.2252</v>
      </c>
      <c r="I1609" s="324" t="s">
        <v>212</v>
      </c>
      <c r="J1609" s="368">
        <f t="shared" si="471"/>
        <v>291.3570637774809</v>
      </c>
      <c r="K1609" s="331">
        <v>0.2</v>
      </c>
      <c r="L1609" s="304" t="str">
        <f t="shared" si="473"/>
        <v>D</v>
      </c>
      <c r="M1609" s="388">
        <v>1</v>
      </c>
      <c r="N1609" s="304">
        <v>198.1</v>
      </c>
      <c r="O1609" s="304">
        <v>12</v>
      </c>
      <c r="P1609" s="331"/>
      <c r="Q1609" s="309"/>
      <c r="R1609" s="304"/>
      <c r="S1609" s="356">
        <v>245.64380111625368</v>
      </c>
      <c r="T1609" s="356">
        <v>302.7853794427877</v>
      </c>
      <c r="U1609" s="356">
        <f t="shared" si="472"/>
        <v>291.3570637774809</v>
      </c>
      <c r="V1609" s="356"/>
      <c r="W1609" s="310" t="s">
        <v>890</v>
      </c>
      <c r="X1609" s="304" t="s">
        <v>205</v>
      </c>
      <c r="Y1609" s="366">
        <f t="shared" si="475"/>
        <v>424.8</v>
      </c>
      <c r="Z1609" s="304"/>
      <c r="AA1609" s="304"/>
      <c r="AB1609" s="304">
        <v>-999</v>
      </c>
      <c r="AC1609" s="304">
        <v>-999</v>
      </c>
      <c r="AD1609" s="366">
        <v>-999</v>
      </c>
      <c r="AE1609" s="304">
        <v>-999</v>
      </c>
      <c r="AF1609" s="304">
        <v>-999</v>
      </c>
      <c r="AG1609" s="304"/>
      <c r="AH1609" s="304">
        <v>6.5337099999999995E-2</v>
      </c>
      <c r="AI1609" s="312"/>
      <c r="AJ1609" s="332">
        <v>760</v>
      </c>
      <c r="AK1609" s="304">
        <f t="shared" si="474"/>
        <v>760</v>
      </c>
      <c r="AL1609" s="304">
        <f t="shared" si="470"/>
        <v>0.43</v>
      </c>
      <c r="AM1609" s="389" t="str">
        <f t="shared" ref="AM1609:AM1672" si="476">IF(AT1609&lt;&gt;"",AT1609,IF(AND(AT1609="",AR1609=""),"",AR1609))</f>
        <v/>
      </c>
      <c r="AN1609" s="304"/>
      <c r="AO1609" s="304">
        <v>0.45</v>
      </c>
      <c r="AP1609" s="312"/>
      <c r="AQ1609" s="312" t="s">
        <v>2832</v>
      </c>
      <c r="AR1609" s="312"/>
      <c r="AS1609" s="304"/>
      <c r="AT1609" s="312"/>
      <c r="AU1609" s="329">
        <f>VLOOKUP(C1609,[1]world!$A$2:$B$3555,2,FALSE)</f>
        <v>7</v>
      </c>
      <c r="AV1609" s="329">
        <v>388</v>
      </c>
      <c r="AW1609" s="304">
        <v>0.37</v>
      </c>
      <c r="AX1609" s="304">
        <v>20</v>
      </c>
      <c r="AY1609" s="304">
        <v>-999</v>
      </c>
      <c r="AZ1609" s="304">
        <v>100</v>
      </c>
      <c r="BA1609" s="304">
        <v>20</v>
      </c>
      <c r="BB1609" s="304">
        <v>-999</v>
      </c>
      <c r="BC1609" s="304">
        <v>100</v>
      </c>
      <c r="BD1609" s="304">
        <v>20</v>
      </c>
      <c r="BE1609" s="304">
        <v>20</v>
      </c>
      <c r="BF1609" s="304">
        <v>-999</v>
      </c>
      <c r="BG1609" s="304">
        <v>-999</v>
      </c>
      <c r="BH1609" s="304">
        <v>100</v>
      </c>
      <c r="BI1609" s="304">
        <v>100</v>
      </c>
      <c r="BJ1609" s="304">
        <v>2</v>
      </c>
      <c r="BK1609" s="304" t="s">
        <v>4954</v>
      </c>
      <c r="BL1609" s="304">
        <v>2</v>
      </c>
    </row>
    <row r="1610" spans="1:64" ht="15" hidden="1" customHeight="1" x14ac:dyDescent="0.2">
      <c r="A1610" s="304" t="s">
        <v>6177</v>
      </c>
      <c r="B1610" s="304" t="s">
        <v>1612</v>
      </c>
      <c r="C1610" s="304">
        <v>1742</v>
      </c>
      <c r="D1610" s="349" t="s">
        <v>2769</v>
      </c>
      <c r="E1610" s="304" t="s">
        <v>2769</v>
      </c>
      <c r="F1610" s="304"/>
      <c r="G1610" s="324">
        <v>34.883800000000001</v>
      </c>
      <c r="H1610" s="324">
        <v>132.08080000000001</v>
      </c>
      <c r="I1610" s="324" t="s">
        <v>212</v>
      </c>
      <c r="J1610" s="368">
        <f t="shared" si="471"/>
        <v>639.37679554307022</v>
      </c>
      <c r="K1610" s="331">
        <v>0.2</v>
      </c>
      <c r="L1610" s="304" t="str">
        <f t="shared" si="473"/>
        <v>C</v>
      </c>
      <c r="M1610" s="388">
        <v>1</v>
      </c>
      <c r="N1610" s="304">
        <v>417.5</v>
      </c>
      <c r="O1610" s="304">
        <v>10</v>
      </c>
      <c r="P1610" s="331"/>
      <c r="Q1610" s="309"/>
      <c r="R1610" s="304"/>
      <c r="S1610" s="356">
        <v>548.58212068344892</v>
      </c>
      <c r="T1610" s="356">
        <v>639.37679554307022</v>
      </c>
      <c r="U1610" s="356">
        <f t="shared" si="472"/>
        <v>639.37679554307022</v>
      </c>
      <c r="V1610" s="356"/>
      <c r="W1610" s="310" t="s">
        <v>900</v>
      </c>
      <c r="X1610" s="304" t="s">
        <v>232</v>
      </c>
      <c r="Y1610" s="366">
        <f t="shared" si="475"/>
        <v>506.6</v>
      </c>
      <c r="Z1610" s="304"/>
      <c r="AA1610" s="304"/>
      <c r="AB1610" s="304">
        <v>-999</v>
      </c>
      <c r="AC1610" s="304">
        <v>-999</v>
      </c>
      <c r="AD1610" s="366">
        <v>-999</v>
      </c>
      <c r="AE1610" s="304">
        <v>-999</v>
      </c>
      <c r="AF1610" s="304">
        <v>-999</v>
      </c>
      <c r="AG1610" s="304"/>
      <c r="AH1610" s="304">
        <v>8.6466399999999999E-2</v>
      </c>
      <c r="AI1610" s="312"/>
      <c r="AJ1610" s="332">
        <v>760</v>
      </c>
      <c r="AK1610" s="304">
        <f t="shared" si="474"/>
        <v>760</v>
      </c>
      <c r="AL1610" s="304">
        <f t="shared" si="470"/>
        <v>0.43</v>
      </c>
      <c r="AM1610" s="389" t="str">
        <f t="shared" si="476"/>
        <v/>
      </c>
      <c r="AN1610" s="304"/>
      <c r="AO1610" s="304">
        <v>0.45</v>
      </c>
      <c r="AP1610" s="312"/>
      <c r="AQ1610" s="312" t="s">
        <v>2770</v>
      </c>
      <c r="AR1610" s="312"/>
      <c r="AS1610" s="304"/>
      <c r="AT1610" s="312"/>
      <c r="AU1610" s="329">
        <f>VLOOKUP(C1610,[1]world!$A$2:$B$3555,2,FALSE)</f>
        <v>3</v>
      </c>
      <c r="AV1610" s="329">
        <v>547</v>
      </c>
      <c r="AW1610" s="304">
        <v>0.37</v>
      </c>
      <c r="AX1610" s="304">
        <v>20</v>
      </c>
      <c r="AY1610" s="304">
        <v>-999</v>
      </c>
      <c r="AZ1610" s="304">
        <v>100</v>
      </c>
      <c r="BA1610" s="304">
        <v>20</v>
      </c>
      <c r="BB1610" s="304">
        <v>-999</v>
      </c>
      <c r="BC1610" s="304">
        <v>100</v>
      </c>
      <c r="BD1610" s="304">
        <v>20</v>
      </c>
      <c r="BE1610" s="304">
        <v>20</v>
      </c>
      <c r="BF1610" s="304">
        <v>-999</v>
      </c>
      <c r="BG1610" s="304">
        <v>-999</v>
      </c>
      <c r="BH1610" s="304">
        <v>100</v>
      </c>
      <c r="BI1610" s="304">
        <v>100</v>
      </c>
      <c r="BJ1610" s="304">
        <v>2</v>
      </c>
      <c r="BK1610" s="304" t="s">
        <v>4954</v>
      </c>
      <c r="BL1610" s="304">
        <v>2</v>
      </c>
    </row>
    <row r="1611" spans="1:64" ht="15" hidden="1" customHeight="1" x14ac:dyDescent="0.2">
      <c r="A1611" s="304" t="s">
        <v>6177</v>
      </c>
      <c r="B1611" s="304" t="s">
        <v>1612</v>
      </c>
      <c r="C1611" s="304">
        <v>1743</v>
      </c>
      <c r="D1611" s="349" t="s">
        <v>3000</v>
      </c>
      <c r="E1611" s="304" t="s">
        <v>3000</v>
      </c>
      <c r="F1611" s="304"/>
      <c r="G1611" s="324">
        <v>35.3613</v>
      </c>
      <c r="H1611" s="324">
        <v>133.173</v>
      </c>
      <c r="I1611" s="324" t="s">
        <v>212</v>
      </c>
      <c r="J1611" s="368">
        <f t="shared" si="471"/>
        <v>616.54955749267504</v>
      </c>
      <c r="K1611" s="331">
        <v>0.2</v>
      </c>
      <c r="L1611" s="304" t="str">
        <f t="shared" si="473"/>
        <v>C</v>
      </c>
      <c r="M1611" s="388">
        <v>1</v>
      </c>
      <c r="N1611" s="304">
        <v>470</v>
      </c>
      <c r="O1611" s="304">
        <v>14</v>
      </c>
      <c r="P1611" s="331"/>
      <c r="Q1611" s="309"/>
      <c r="R1611" s="304"/>
      <c r="S1611" s="356">
        <v>580.44244699958767</v>
      </c>
      <c r="T1611" s="356">
        <v>640.62096448806665</v>
      </c>
      <c r="U1611" s="356">
        <f t="shared" si="472"/>
        <v>616.54955749267504</v>
      </c>
      <c r="V1611" s="356"/>
      <c r="W1611" s="310" t="s">
        <v>890</v>
      </c>
      <c r="X1611" s="304" t="s">
        <v>205</v>
      </c>
      <c r="Y1611" s="366">
        <f t="shared" si="475"/>
        <v>424.8</v>
      </c>
      <c r="Z1611" s="304"/>
      <c r="AA1611" s="304"/>
      <c r="AB1611" s="304">
        <v>-999</v>
      </c>
      <c r="AC1611" s="304">
        <v>-999</v>
      </c>
      <c r="AD1611" s="366">
        <v>-999</v>
      </c>
      <c r="AE1611" s="304">
        <v>-999</v>
      </c>
      <c r="AF1611" s="304">
        <v>-999</v>
      </c>
      <c r="AG1611" s="304"/>
      <c r="AH1611" s="304">
        <v>6.1641899999999999E-2</v>
      </c>
      <c r="AI1611" s="312"/>
      <c r="AJ1611" s="332">
        <v>760</v>
      </c>
      <c r="AK1611" s="304">
        <f t="shared" si="474"/>
        <v>760</v>
      </c>
      <c r="AL1611" s="304">
        <f t="shared" si="470"/>
        <v>0.43</v>
      </c>
      <c r="AM1611" s="389" t="str">
        <f t="shared" si="476"/>
        <v/>
      </c>
      <c r="AN1611" s="304"/>
      <c r="AO1611" s="304">
        <v>0.45</v>
      </c>
      <c r="AP1611" s="312"/>
      <c r="AQ1611" s="312" t="s">
        <v>3001</v>
      </c>
      <c r="AR1611" s="312"/>
      <c r="AS1611" s="304"/>
      <c r="AT1611" s="312"/>
      <c r="AU1611" s="329">
        <f>VLOOKUP(C1611,[1]world!$A$2:$B$3555,2,FALSE)</f>
        <v>3</v>
      </c>
      <c r="AV1611" s="329">
        <v>547</v>
      </c>
      <c r="AW1611" s="304">
        <v>0.37</v>
      </c>
      <c r="AX1611" s="304">
        <v>20</v>
      </c>
      <c r="AY1611" s="304">
        <v>-999</v>
      </c>
      <c r="AZ1611" s="304">
        <v>60</v>
      </c>
      <c r="BA1611" s="304">
        <v>20</v>
      </c>
      <c r="BB1611" s="304">
        <v>-999</v>
      </c>
      <c r="BC1611" s="304">
        <v>60</v>
      </c>
      <c r="BD1611" s="304">
        <v>20</v>
      </c>
      <c r="BE1611" s="304">
        <v>20</v>
      </c>
      <c r="BF1611" s="304">
        <v>-999</v>
      </c>
      <c r="BG1611" s="304">
        <v>-999</v>
      </c>
      <c r="BH1611" s="304">
        <v>60</v>
      </c>
      <c r="BI1611" s="304">
        <v>60</v>
      </c>
      <c r="BJ1611" s="304">
        <v>2</v>
      </c>
      <c r="BK1611" s="304" t="s">
        <v>4954</v>
      </c>
      <c r="BL1611" s="304">
        <v>2</v>
      </c>
    </row>
    <row r="1612" spans="1:64" ht="15" hidden="1" customHeight="1" x14ac:dyDescent="0.2">
      <c r="A1612" s="304" t="s">
        <v>6177</v>
      </c>
      <c r="B1612" s="304" t="s">
        <v>1612</v>
      </c>
      <c r="C1612" s="304">
        <v>1744</v>
      </c>
      <c r="D1612" s="349" t="s">
        <v>2910</v>
      </c>
      <c r="E1612" s="304" t="s">
        <v>2910</v>
      </c>
      <c r="F1612" s="304"/>
      <c r="G1612" s="324">
        <v>35.192500000000003</v>
      </c>
      <c r="H1612" s="324">
        <v>132.81720000000001</v>
      </c>
      <c r="I1612" s="324" t="s">
        <v>212</v>
      </c>
      <c r="J1612" s="368">
        <f t="shared" si="471"/>
        <v>254.46212127500326</v>
      </c>
      <c r="K1612" s="331">
        <v>0.2</v>
      </c>
      <c r="L1612" s="304" t="str">
        <f t="shared" si="473"/>
        <v>D</v>
      </c>
      <c r="M1612" s="388">
        <v>1</v>
      </c>
      <c r="N1612" s="304">
        <v>152.4</v>
      </c>
      <c r="O1612" s="304">
        <v>10</v>
      </c>
      <c r="P1612" s="331"/>
      <c r="Q1612" s="309"/>
      <c r="R1612" s="304"/>
      <c r="S1612" s="356">
        <v>194.44202172758975</v>
      </c>
      <c r="T1612" s="356">
        <v>254.46212127500326</v>
      </c>
      <c r="U1612" s="356">
        <f t="shared" si="472"/>
        <v>254.46212127500326</v>
      </c>
      <c r="V1612" s="356"/>
      <c r="W1612" s="310" t="s">
        <v>890</v>
      </c>
      <c r="X1612" s="304" t="s">
        <v>205</v>
      </c>
      <c r="Y1612" s="366">
        <f t="shared" si="475"/>
        <v>424.8</v>
      </c>
      <c r="Z1612" s="304"/>
      <c r="AA1612" s="304"/>
      <c r="AB1612" s="304">
        <v>-999</v>
      </c>
      <c r="AC1612" s="304">
        <v>-999</v>
      </c>
      <c r="AD1612" s="366">
        <v>-999</v>
      </c>
      <c r="AE1612" s="304">
        <v>-999</v>
      </c>
      <c r="AF1612" s="304">
        <v>-999</v>
      </c>
      <c r="AG1612" s="304"/>
      <c r="AH1612" s="304">
        <v>3.3801600000000001E-2</v>
      </c>
      <c r="AI1612" s="312"/>
      <c r="AJ1612" s="332">
        <v>760</v>
      </c>
      <c r="AK1612" s="304">
        <f t="shared" si="474"/>
        <v>760</v>
      </c>
      <c r="AL1612" s="304">
        <f t="shared" si="470"/>
        <v>0.43</v>
      </c>
      <c r="AM1612" s="389" t="str">
        <f t="shared" si="476"/>
        <v/>
      </c>
      <c r="AN1612" s="304"/>
      <c r="AO1612" s="304">
        <v>0.45</v>
      </c>
      <c r="AP1612" s="312"/>
      <c r="AQ1612" s="312" t="s">
        <v>2911</v>
      </c>
      <c r="AR1612" s="312"/>
      <c r="AS1612" s="304"/>
      <c r="AT1612" s="312"/>
      <c r="AU1612" s="329">
        <f>VLOOKUP(C1612,[1]world!$A$2:$B$3555,2,FALSE)</f>
        <v>1</v>
      </c>
      <c r="AV1612" s="329">
        <v>519</v>
      </c>
      <c r="AW1612" s="304">
        <v>0.37</v>
      </c>
      <c r="AX1612" s="304">
        <v>20</v>
      </c>
      <c r="AY1612" s="304">
        <v>-999</v>
      </c>
      <c r="AZ1612" s="304">
        <v>40</v>
      </c>
      <c r="BA1612" s="304">
        <v>20</v>
      </c>
      <c r="BB1612" s="304">
        <v>-999</v>
      </c>
      <c r="BC1612" s="304">
        <v>40</v>
      </c>
      <c r="BD1612" s="304">
        <v>20</v>
      </c>
      <c r="BE1612" s="304">
        <v>20</v>
      </c>
      <c r="BF1612" s="304">
        <v>-999</v>
      </c>
      <c r="BG1612" s="304">
        <v>-999</v>
      </c>
      <c r="BH1612" s="304">
        <v>40</v>
      </c>
      <c r="BI1612" s="304">
        <v>40</v>
      </c>
      <c r="BJ1612" s="304">
        <v>2</v>
      </c>
      <c r="BK1612" s="304" t="s">
        <v>4954</v>
      </c>
      <c r="BL1612" s="304">
        <v>2</v>
      </c>
    </row>
    <row r="1613" spans="1:64" ht="15" hidden="1" customHeight="1" x14ac:dyDescent="0.2">
      <c r="A1613" s="304" t="s">
        <v>6177</v>
      </c>
      <c r="B1613" s="304" t="s">
        <v>1612</v>
      </c>
      <c r="C1613" s="304">
        <v>1745</v>
      </c>
      <c r="D1613" s="349" t="s">
        <v>3324</v>
      </c>
      <c r="E1613" s="304" t="s">
        <v>3324</v>
      </c>
      <c r="F1613" s="304"/>
      <c r="G1613" s="324">
        <v>36.090200000000003</v>
      </c>
      <c r="H1613" s="324">
        <v>132.98660000000001</v>
      </c>
      <c r="I1613" s="324" t="s">
        <v>212</v>
      </c>
      <c r="J1613" s="368">
        <f t="shared" si="471"/>
        <v>262.19017397220034</v>
      </c>
      <c r="K1613" s="331">
        <v>0.2</v>
      </c>
      <c r="L1613" s="304" t="str">
        <f t="shared" si="473"/>
        <v>D</v>
      </c>
      <c r="M1613" s="388">
        <v>1</v>
      </c>
      <c r="N1613" s="304">
        <v>157.1</v>
      </c>
      <c r="O1613" s="304">
        <v>10</v>
      </c>
      <c r="P1613" s="331"/>
      <c r="Q1613" s="309"/>
      <c r="R1613" s="304"/>
      <c r="S1613" s="356">
        <v>200.61644470593299</v>
      </c>
      <c r="T1613" s="356">
        <v>262.19017397220034</v>
      </c>
      <c r="U1613" s="356">
        <f t="shared" si="472"/>
        <v>262.19017397220034</v>
      </c>
      <c r="V1613" s="356"/>
      <c r="W1613" s="310" t="s">
        <v>900</v>
      </c>
      <c r="X1613" s="304" t="s">
        <v>232</v>
      </c>
      <c r="Y1613" s="366">
        <f t="shared" si="475"/>
        <v>506.6</v>
      </c>
      <c r="Z1613" s="304"/>
      <c r="AA1613" s="304"/>
      <c r="AB1613" s="304">
        <v>-999</v>
      </c>
      <c r="AC1613" s="304">
        <v>-999</v>
      </c>
      <c r="AD1613" s="366">
        <v>-999</v>
      </c>
      <c r="AE1613" s="304">
        <v>-999</v>
      </c>
      <c r="AF1613" s="304">
        <v>-999</v>
      </c>
      <c r="AG1613" s="304"/>
      <c r="AH1613" s="304">
        <v>3.5512500000000002E-2</v>
      </c>
      <c r="AI1613" s="312"/>
      <c r="AJ1613" s="332">
        <v>431</v>
      </c>
      <c r="AK1613" s="304">
        <f t="shared" si="474"/>
        <v>425</v>
      </c>
      <c r="AL1613" s="304">
        <f t="shared" si="470"/>
        <v>0.43</v>
      </c>
      <c r="AM1613" s="389" t="str">
        <f t="shared" si="476"/>
        <v/>
      </c>
      <c r="AN1613" s="304"/>
      <c r="AO1613" s="304">
        <v>0.45</v>
      </c>
      <c r="AP1613" s="312"/>
      <c r="AQ1613" s="312" t="s">
        <v>3325</v>
      </c>
      <c r="AR1613" s="312"/>
      <c r="AS1613" s="304"/>
      <c r="AT1613" s="312"/>
      <c r="AU1613" s="329">
        <f>VLOOKUP(C1613,[1]world!$A$2:$B$3555,2,FALSE)</f>
        <v>7</v>
      </c>
      <c r="AV1613" s="329">
        <v>388</v>
      </c>
      <c r="AW1613" s="304">
        <v>0.37</v>
      </c>
      <c r="AX1613" s="304">
        <v>-999</v>
      </c>
      <c r="AY1613" s="304">
        <v>-999</v>
      </c>
      <c r="AZ1613" s="304">
        <v>-999</v>
      </c>
      <c r="BA1613" s="304">
        <v>-999</v>
      </c>
      <c r="BB1613" s="304">
        <v>-999</v>
      </c>
      <c r="BC1613" s="304">
        <v>-999</v>
      </c>
      <c r="BD1613" s="304">
        <v>-999</v>
      </c>
      <c r="BE1613" s="304">
        <v>-999</v>
      </c>
      <c r="BF1613" s="304">
        <v>-999</v>
      </c>
      <c r="BG1613" s="304">
        <v>-999</v>
      </c>
      <c r="BH1613" s="304">
        <v>-999</v>
      </c>
      <c r="BI1613" s="304">
        <v>-999</v>
      </c>
      <c r="BJ1613" s="304" t="s">
        <v>4954</v>
      </c>
      <c r="BK1613" s="304" t="s">
        <v>4954</v>
      </c>
      <c r="BL1613" s="304">
        <v>2</v>
      </c>
    </row>
    <row r="1614" spans="1:64" ht="15" hidden="1" customHeight="1" x14ac:dyDescent="0.2">
      <c r="A1614" s="304" t="s">
        <v>6177</v>
      </c>
      <c r="B1614" s="304" t="s">
        <v>1612</v>
      </c>
      <c r="C1614" s="304">
        <v>1746</v>
      </c>
      <c r="D1614" s="349" t="s">
        <v>3360</v>
      </c>
      <c r="E1614" s="304" t="s">
        <v>3360</v>
      </c>
      <c r="F1614" s="304"/>
      <c r="G1614" s="324">
        <v>36.189399999999999</v>
      </c>
      <c r="H1614" s="324">
        <v>133.23580000000001</v>
      </c>
      <c r="I1614" s="324" t="s">
        <v>212</v>
      </c>
      <c r="J1614" s="368">
        <f t="shared" si="471"/>
        <v>271.29073396820547</v>
      </c>
      <c r="K1614" s="331">
        <v>0.2</v>
      </c>
      <c r="L1614" s="304" t="str">
        <f t="shared" si="473"/>
        <v>D</v>
      </c>
      <c r="M1614" s="388">
        <v>1</v>
      </c>
      <c r="N1614" s="304">
        <v>194.5</v>
      </c>
      <c r="O1614" s="304">
        <v>13</v>
      </c>
      <c r="P1614" s="331"/>
      <c r="Q1614" s="309"/>
      <c r="R1614" s="304"/>
      <c r="S1614" s="356">
        <v>237.62561239947553</v>
      </c>
      <c r="T1614" s="356">
        <v>285.71864321194687</v>
      </c>
      <c r="U1614" s="356">
        <f t="shared" si="472"/>
        <v>271.29073396820547</v>
      </c>
      <c r="V1614" s="356"/>
      <c r="W1614" s="310" t="s">
        <v>890</v>
      </c>
      <c r="X1614" s="304" t="s">
        <v>205</v>
      </c>
      <c r="Y1614" s="366">
        <f t="shared" si="475"/>
        <v>424.8</v>
      </c>
      <c r="Z1614" s="304"/>
      <c r="AA1614" s="304"/>
      <c r="AB1614" s="304">
        <v>-999</v>
      </c>
      <c r="AC1614" s="304">
        <v>-999</v>
      </c>
      <c r="AD1614" s="366">
        <v>-999</v>
      </c>
      <c r="AE1614" s="304">
        <v>-999</v>
      </c>
      <c r="AF1614" s="304">
        <v>-999</v>
      </c>
      <c r="AG1614" s="304"/>
      <c r="AH1614" s="304">
        <v>1.9052800000000002E-2</v>
      </c>
      <c r="AI1614" s="312"/>
      <c r="AJ1614" s="332">
        <v>364</v>
      </c>
      <c r="AK1614" s="304">
        <f t="shared" si="474"/>
        <v>425</v>
      </c>
      <c r="AL1614" s="304">
        <f t="shared" si="470"/>
        <v>0.43</v>
      </c>
      <c r="AM1614" s="389" t="str">
        <f t="shared" si="476"/>
        <v/>
      </c>
      <c r="AN1614" s="304"/>
      <c r="AO1614" s="304">
        <v>0.45</v>
      </c>
      <c r="AP1614" s="312"/>
      <c r="AQ1614" s="312" t="s">
        <v>3361</v>
      </c>
      <c r="AR1614" s="312"/>
      <c r="AS1614" s="304"/>
      <c r="AT1614" s="312"/>
      <c r="AU1614" s="329">
        <f>VLOOKUP(C1614,[1]world!$A$2:$B$3555,2,FALSE)</f>
        <v>7</v>
      </c>
      <c r="AV1614" s="329">
        <v>388</v>
      </c>
      <c r="AW1614" s="304">
        <v>0.37</v>
      </c>
      <c r="AX1614" s="304">
        <v>40</v>
      </c>
      <c r="AY1614" s="304">
        <v>-999</v>
      </c>
      <c r="AZ1614" s="304">
        <v>1260</v>
      </c>
      <c r="BA1614" s="304">
        <v>40</v>
      </c>
      <c r="BB1614" s="304">
        <v>-999</v>
      </c>
      <c r="BC1614" s="304">
        <v>1260</v>
      </c>
      <c r="BD1614" s="304">
        <v>40</v>
      </c>
      <c r="BE1614" s="304">
        <v>40</v>
      </c>
      <c r="BF1614" s="304">
        <v>-999</v>
      </c>
      <c r="BG1614" s="304">
        <v>-999</v>
      </c>
      <c r="BH1614" s="304">
        <v>1260</v>
      </c>
      <c r="BI1614" s="304">
        <v>1260</v>
      </c>
      <c r="BJ1614" s="304">
        <v>2</v>
      </c>
      <c r="BK1614" s="304" t="s">
        <v>4954</v>
      </c>
      <c r="BL1614" s="304">
        <v>2</v>
      </c>
    </row>
    <row r="1615" spans="1:64" ht="15" hidden="1" customHeight="1" x14ac:dyDescent="0.2">
      <c r="A1615" s="304" t="s">
        <v>6102</v>
      </c>
      <c r="B1615" s="304" t="s">
        <v>2503</v>
      </c>
      <c r="C1615" s="304">
        <v>1747</v>
      </c>
      <c r="D1615" s="349" t="s">
        <v>2967</v>
      </c>
      <c r="E1615" s="304" t="s">
        <v>2967</v>
      </c>
      <c r="F1615" s="304"/>
      <c r="G1615" s="324">
        <v>35.293100000000003</v>
      </c>
      <c r="H1615" s="324">
        <v>133.26300000000001</v>
      </c>
      <c r="I1615" s="324" t="s">
        <v>212</v>
      </c>
      <c r="J1615" s="368">
        <f t="shared" ref="J1615:J1620" si="477">P1615</f>
        <v>446.34</v>
      </c>
      <c r="K1615" s="331">
        <v>0.1</v>
      </c>
      <c r="L1615" s="304" t="str">
        <f t="shared" si="473"/>
        <v>C</v>
      </c>
      <c r="M1615" s="388">
        <v>0</v>
      </c>
      <c r="N1615" s="304"/>
      <c r="O1615" s="304">
        <v>30</v>
      </c>
      <c r="P1615" s="304">
        <v>446.34</v>
      </c>
      <c r="Q1615" s="309" t="s">
        <v>2503</v>
      </c>
      <c r="R1615" s="304" t="s">
        <v>2503</v>
      </c>
      <c r="S1615" s="356"/>
      <c r="T1615" s="304"/>
      <c r="U1615" s="356"/>
      <c r="V1615" s="304"/>
      <c r="W1615" s="310" t="s">
        <v>890</v>
      </c>
      <c r="X1615" s="304" t="s">
        <v>205</v>
      </c>
      <c r="Y1615" s="366">
        <f t="shared" si="475"/>
        <v>424.8</v>
      </c>
      <c r="Z1615" s="304"/>
      <c r="AA1615" s="304"/>
      <c r="AB1615" s="304">
        <v>-999</v>
      </c>
      <c r="AC1615" s="304">
        <v>-999</v>
      </c>
      <c r="AD1615" s="366">
        <v>-999</v>
      </c>
      <c r="AE1615" s="304">
        <v>-999</v>
      </c>
      <c r="AF1615" s="304">
        <v>-999</v>
      </c>
      <c r="AG1615" s="304"/>
      <c r="AH1615" s="304">
        <v>3.7330700000000001E-2</v>
      </c>
      <c r="AI1615" s="312"/>
      <c r="AJ1615" s="332">
        <v>760</v>
      </c>
      <c r="AK1615" s="304">
        <f t="shared" si="474"/>
        <v>760</v>
      </c>
      <c r="AL1615" s="304">
        <f t="shared" si="470"/>
        <v>0.43</v>
      </c>
      <c r="AM1615" s="389" t="str">
        <f t="shared" si="476"/>
        <v/>
      </c>
      <c r="AN1615" s="304"/>
      <c r="AO1615" s="304">
        <v>0.45</v>
      </c>
      <c r="AP1615" s="312"/>
      <c r="AQ1615" s="312" t="s">
        <v>2968</v>
      </c>
      <c r="AR1615" s="312"/>
      <c r="AS1615" s="304"/>
      <c r="AT1615" s="312"/>
      <c r="AU1615" s="329">
        <f>VLOOKUP(C1615,[1]world!$A$2:$B$3555,2,FALSE)</f>
        <v>3</v>
      </c>
      <c r="AV1615" s="329">
        <v>547</v>
      </c>
      <c r="AW1615" s="304">
        <v>0.37</v>
      </c>
      <c r="AX1615" s="304">
        <v>22</v>
      </c>
      <c r="AY1615" s="304">
        <v>42</v>
      </c>
      <c r="AZ1615" s="304">
        <v>54</v>
      </c>
      <c r="BA1615" s="304">
        <v>22</v>
      </c>
      <c r="BB1615" s="304">
        <v>42</v>
      </c>
      <c r="BC1615" s="304">
        <v>54</v>
      </c>
      <c r="BD1615" s="304">
        <v>22</v>
      </c>
      <c r="BE1615" s="304">
        <v>22</v>
      </c>
      <c r="BF1615" s="304">
        <v>22</v>
      </c>
      <c r="BG1615" s="304">
        <v>22</v>
      </c>
      <c r="BH1615" s="304">
        <f>BI1615</f>
        <v>54</v>
      </c>
      <c r="BI1615" s="304">
        <f>BC1615</f>
        <v>54</v>
      </c>
      <c r="BJ1615" s="304">
        <v>0</v>
      </c>
      <c r="BK1615" s="304">
        <v>0</v>
      </c>
      <c r="BL1615" s="304">
        <v>0</v>
      </c>
    </row>
    <row r="1616" spans="1:64" ht="15" hidden="1" customHeight="1" x14ac:dyDescent="0.2">
      <c r="A1616" s="304" t="s">
        <v>6102</v>
      </c>
      <c r="B1616" s="304" t="s">
        <v>2503</v>
      </c>
      <c r="C1616" s="304">
        <v>1748</v>
      </c>
      <c r="D1616" s="349" t="s">
        <v>2925</v>
      </c>
      <c r="E1616" s="304" t="s">
        <v>2925</v>
      </c>
      <c r="F1616" s="304"/>
      <c r="G1616" s="324">
        <v>35.220300000000002</v>
      </c>
      <c r="H1616" s="324">
        <v>133.0882</v>
      </c>
      <c r="I1616" s="324" t="s">
        <v>212</v>
      </c>
      <c r="J1616" s="368">
        <f t="shared" si="477"/>
        <v>502.66</v>
      </c>
      <c r="K1616" s="331">
        <v>0.1</v>
      </c>
      <c r="L1616" s="304" t="str">
        <f t="shared" si="473"/>
        <v>C</v>
      </c>
      <c r="M1616" s="388">
        <v>0</v>
      </c>
      <c r="N1616" s="304"/>
      <c r="O1616" s="304">
        <v>30</v>
      </c>
      <c r="P1616" s="304">
        <v>502.66</v>
      </c>
      <c r="Q1616" s="309" t="s">
        <v>2503</v>
      </c>
      <c r="R1616" s="304" t="s">
        <v>2503</v>
      </c>
      <c r="S1616" s="356"/>
      <c r="T1616" s="304"/>
      <c r="U1616" s="356"/>
      <c r="V1616" s="304"/>
      <c r="W1616" s="310" t="s">
        <v>900</v>
      </c>
      <c r="X1616" s="304" t="s">
        <v>232</v>
      </c>
      <c r="Y1616" s="366">
        <f t="shared" si="475"/>
        <v>506.6</v>
      </c>
      <c r="Z1616" s="304"/>
      <c r="AA1616" s="304"/>
      <c r="AB1616" s="304">
        <v>-999</v>
      </c>
      <c r="AC1616" s="304">
        <v>-999</v>
      </c>
      <c r="AD1616" s="366">
        <v>-999</v>
      </c>
      <c r="AE1616" s="304">
        <v>-999</v>
      </c>
      <c r="AF1616" s="304">
        <v>-999</v>
      </c>
      <c r="AG1616" s="304"/>
      <c r="AH1616" s="304">
        <v>0.12745100000000001</v>
      </c>
      <c r="AI1616" s="312"/>
      <c r="AJ1616" s="332">
        <v>760</v>
      </c>
      <c r="AK1616" s="304">
        <f t="shared" si="474"/>
        <v>760</v>
      </c>
      <c r="AL1616" s="304">
        <f t="shared" si="470"/>
        <v>0.43</v>
      </c>
      <c r="AM1616" s="389" t="str">
        <f t="shared" si="476"/>
        <v/>
      </c>
      <c r="AN1616" s="304"/>
      <c r="AO1616" s="304">
        <v>0.45</v>
      </c>
      <c r="AP1616" s="312"/>
      <c r="AQ1616" s="312" t="s">
        <v>2926</v>
      </c>
      <c r="AR1616" s="312"/>
      <c r="AS1616" s="304"/>
      <c r="AT1616" s="312"/>
      <c r="AU1616" s="329">
        <f>VLOOKUP(C1616,[1]world!$A$2:$B$3555,2,FALSE)</f>
        <v>1</v>
      </c>
      <c r="AV1616" s="329">
        <v>519</v>
      </c>
      <c r="AW1616" s="304">
        <v>0.37</v>
      </c>
      <c r="AX1616" s="304">
        <v>64</v>
      </c>
      <c r="AY1616" s="304">
        <v>-999</v>
      </c>
      <c r="AZ1616" s="304">
        <v>-999</v>
      </c>
      <c r="BA1616" s="304">
        <v>64</v>
      </c>
      <c r="BB1616" s="304">
        <v>-999</v>
      </c>
      <c r="BC1616" s="304">
        <v>-999</v>
      </c>
      <c r="BD1616" s="304">
        <v>20</v>
      </c>
      <c r="BE1616" s="304">
        <v>20</v>
      </c>
      <c r="BF1616" s="304">
        <v>-999</v>
      </c>
      <c r="BG1616" s="304">
        <v>-999</v>
      </c>
      <c r="BH1616" s="304">
        <v>40</v>
      </c>
      <c r="BI1616" s="304">
        <v>40</v>
      </c>
      <c r="BJ1616" s="304">
        <v>0</v>
      </c>
      <c r="BK1616" s="304" t="s">
        <v>4954</v>
      </c>
      <c r="BL1616" s="304">
        <v>0</v>
      </c>
    </row>
    <row r="1617" spans="1:64" ht="15" hidden="1" customHeight="1" x14ac:dyDescent="0.2">
      <c r="A1617" s="304" t="s">
        <v>6102</v>
      </c>
      <c r="B1617" s="304" t="s">
        <v>2503</v>
      </c>
      <c r="C1617" s="304">
        <v>1749</v>
      </c>
      <c r="D1617" s="349" t="s">
        <v>2927</v>
      </c>
      <c r="E1617" s="304" t="s">
        <v>2927</v>
      </c>
      <c r="F1617" s="304"/>
      <c r="G1617" s="324">
        <v>35.221200000000003</v>
      </c>
      <c r="H1617" s="324">
        <v>132.72489999999999</v>
      </c>
      <c r="I1617" s="324" t="s">
        <v>212</v>
      </c>
      <c r="J1617" s="368">
        <f t="shared" si="477"/>
        <v>439.68</v>
      </c>
      <c r="K1617" s="331">
        <v>0.1</v>
      </c>
      <c r="L1617" s="304" t="str">
        <f t="shared" si="473"/>
        <v>C</v>
      </c>
      <c r="M1617" s="388">
        <v>0</v>
      </c>
      <c r="N1617" s="304"/>
      <c r="O1617" s="304">
        <v>30</v>
      </c>
      <c r="P1617" s="304">
        <v>439.68</v>
      </c>
      <c r="Q1617" s="309" t="s">
        <v>2503</v>
      </c>
      <c r="R1617" s="304" t="s">
        <v>2503</v>
      </c>
      <c r="S1617" s="356"/>
      <c r="T1617" s="304"/>
      <c r="U1617" s="356"/>
      <c r="V1617" s="304"/>
      <c r="W1617" s="310" t="s">
        <v>890</v>
      </c>
      <c r="X1617" s="304" t="s">
        <v>205</v>
      </c>
      <c r="Y1617" s="366">
        <f t="shared" si="475"/>
        <v>424.8</v>
      </c>
      <c r="Z1617" s="304"/>
      <c r="AA1617" s="304"/>
      <c r="AB1617" s="304">
        <v>-999</v>
      </c>
      <c r="AC1617" s="304">
        <v>-999</v>
      </c>
      <c r="AD1617" s="366">
        <v>-999</v>
      </c>
      <c r="AE1617" s="304">
        <v>-999</v>
      </c>
      <c r="AF1617" s="304">
        <v>-999</v>
      </c>
      <c r="AG1617" s="304"/>
      <c r="AH1617" s="304">
        <v>6.8827399999999997E-2</v>
      </c>
      <c r="AI1617" s="312"/>
      <c r="AJ1617" s="332">
        <v>760</v>
      </c>
      <c r="AK1617" s="304">
        <f t="shared" si="474"/>
        <v>760</v>
      </c>
      <c r="AL1617" s="304">
        <f t="shared" si="470"/>
        <v>0.43</v>
      </c>
      <c r="AM1617" s="389" t="str">
        <f t="shared" si="476"/>
        <v/>
      </c>
      <c r="AN1617" s="304"/>
      <c r="AO1617" s="304">
        <v>0.45</v>
      </c>
      <c r="AP1617" s="312"/>
      <c r="AQ1617" s="312" t="s">
        <v>2928</v>
      </c>
      <c r="AR1617" s="312"/>
      <c r="AS1617" s="304"/>
      <c r="AT1617" s="312"/>
      <c r="AU1617" s="329">
        <f>VLOOKUP(C1617,[1]world!$A$2:$B$3555,2,FALSE)</f>
        <v>1</v>
      </c>
      <c r="AV1617" s="329">
        <v>519</v>
      </c>
      <c r="AW1617" s="304">
        <v>0.37</v>
      </c>
      <c r="AX1617" s="304">
        <v>78</v>
      </c>
      <c r="AY1617" s="304">
        <v>-999</v>
      </c>
      <c r="AZ1617" s="304">
        <v>80</v>
      </c>
      <c r="BA1617" s="304">
        <v>78</v>
      </c>
      <c r="BB1617" s="304">
        <v>-999</v>
      </c>
      <c r="BC1617" s="304">
        <v>80</v>
      </c>
      <c r="BD1617" s="304">
        <v>20</v>
      </c>
      <c r="BE1617" s="304">
        <v>20</v>
      </c>
      <c r="BF1617" s="304">
        <v>-999</v>
      </c>
      <c r="BG1617" s="304">
        <v>-999</v>
      </c>
      <c r="BH1617" s="304">
        <v>80</v>
      </c>
      <c r="BI1617" s="304">
        <v>80</v>
      </c>
      <c r="BJ1617" s="304">
        <v>0</v>
      </c>
      <c r="BK1617" s="304" t="s">
        <v>4954</v>
      </c>
      <c r="BL1617" s="304">
        <v>0</v>
      </c>
    </row>
    <row r="1618" spans="1:64" ht="15" hidden="1" customHeight="1" x14ac:dyDescent="0.2">
      <c r="A1618" s="304" t="s">
        <v>4918</v>
      </c>
      <c r="B1618" s="304" t="s">
        <v>5977</v>
      </c>
      <c r="C1618" s="304">
        <v>1750</v>
      </c>
      <c r="D1618" s="349" t="s">
        <v>2864</v>
      </c>
      <c r="E1618" s="304" t="s">
        <v>2864</v>
      </c>
      <c r="F1618" s="304"/>
      <c r="G1618" s="324">
        <v>35.0886</v>
      </c>
      <c r="H1618" s="324">
        <v>132.5333</v>
      </c>
      <c r="I1618" s="324" t="s">
        <v>212</v>
      </c>
      <c r="J1618" s="368">
        <f t="shared" si="477"/>
        <v>284.58999999999997</v>
      </c>
      <c r="K1618" s="331">
        <v>0.1</v>
      </c>
      <c r="L1618" s="304" t="str">
        <f t="shared" si="473"/>
        <v>D</v>
      </c>
      <c r="M1618" s="388">
        <v>0</v>
      </c>
      <c r="N1618" s="304"/>
      <c r="O1618" s="304">
        <v>30</v>
      </c>
      <c r="P1618" s="304">
        <v>284.58999999999997</v>
      </c>
      <c r="Q1618" s="309" t="s">
        <v>2503</v>
      </c>
      <c r="R1618" s="304" t="s">
        <v>2503</v>
      </c>
      <c r="S1618" s="356"/>
      <c r="T1618" s="304"/>
      <c r="U1618" s="356"/>
      <c r="V1618" s="304"/>
      <c r="W1618" s="310" t="s">
        <v>890</v>
      </c>
      <c r="X1618" s="304" t="s">
        <v>205</v>
      </c>
      <c r="Y1618" s="366">
        <f t="shared" si="475"/>
        <v>424.8</v>
      </c>
      <c r="Z1618" s="304"/>
      <c r="AA1618" s="304"/>
      <c r="AB1618" s="304">
        <v>-999</v>
      </c>
      <c r="AC1618" s="304">
        <v>-999</v>
      </c>
      <c r="AD1618" s="366">
        <v>-999</v>
      </c>
      <c r="AE1618" s="304">
        <v>-999</v>
      </c>
      <c r="AF1618" s="304">
        <v>-999</v>
      </c>
      <c r="AG1618" s="304"/>
      <c r="AH1618" s="304">
        <v>2.0538399999999998E-2</v>
      </c>
      <c r="AI1618" s="312"/>
      <c r="AJ1618" s="332">
        <v>671</v>
      </c>
      <c r="AK1618" s="304">
        <f t="shared" si="474"/>
        <v>690</v>
      </c>
      <c r="AL1618" s="304">
        <f t="shared" si="470"/>
        <v>0.43</v>
      </c>
      <c r="AM1618" s="389" t="str">
        <f t="shared" si="476"/>
        <v/>
      </c>
      <c r="AN1618" s="304"/>
      <c r="AO1618" s="304">
        <v>0.45</v>
      </c>
      <c r="AP1618" s="312"/>
      <c r="AQ1618" s="312" t="s">
        <v>2865</v>
      </c>
      <c r="AR1618" s="312"/>
      <c r="AS1618" s="304"/>
      <c r="AT1618" s="312"/>
      <c r="AU1618" s="329">
        <f>VLOOKUP(C1618,[1]world!$A$2:$B$3555,2,FALSE)</f>
        <v>5</v>
      </c>
      <c r="AV1618" s="329">
        <v>402</v>
      </c>
      <c r="AW1618" s="304">
        <v>0.37</v>
      </c>
      <c r="AX1618" s="304">
        <v>28</v>
      </c>
      <c r="AY1618" s="304">
        <v>-999</v>
      </c>
      <c r="AZ1618" s="304">
        <v>60</v>
      </c>
      <c r="BA1618" s="304">
        <v>28</v>
      </c>
      <c r="BB1618" s="304">
        <v>-999</v>
      </c>
      <c r="BC1618" s="304">
        <v>60</v>
      </c>
      <c r="BD1618" s="304">
        <v>20</v>
      </c>
      <c r="BE1618" s="304">
        <v>20</v>
      </c>
      <c r="BF1618" s="304">
        <v>-999</v>
      </c>
      <c r="BG1618" s="304">
        <v>-999</v>
      </c>
      <c r="BH1618" s="304">
        <v>60</v>
      </c>
      <c r="BI1618" s="304">
        <v>60</v>
      </c>
      <c r="BJ1618" s="304">
        <v>0</v>
      </c>
      <c r="BK1618" s="304" t="s">
        <v>4954</v>
      </c>
      <c r="BL1618" s="304">
        <v>0</v>
      </c>
    </row>
    <row r="1619" spans="1:64" ht="15" hidden="1" customHeight="1" x14ac:dyDescent="0.2">
      <c r="A1619" s="304" t="s">
        <v>6102</v>
      </c>
      <c r="B1619" s="304" t="s">
        <v>2503</v>
      </c>
      <c r="C1619" s="304">
        <v>1751</v>
      </c>
      <c r="D1619" s="349" t="s">
        <v>2755</v>
      </c>
      <c r="E1619" s="304" t="s">
        <v>2755</v>
      </c>
      <c r="F1619" s="304"/>
      <c r="G1619" s="324">
        <v>34.866500000000002</v>
      </c>
      <c r="H1619" s="324">
        <v>132.6422</v>
      </c>
      <c r="I1619" s="324" t="s">
        <v>212</v>
      </c>
      <c r="J1619" s="368">
        <f t="shared" si="477"/>
        <v>710.63</v>
      </c>
      <c r="K1619" s="331">
        <v>0.1</v>
      </c>
      <c r="L1619" s="304" t="str">
        <f t="shared" si="473"/>
        <v>C</v>
      </c>
      <c r="M1619" s="388">
        <v>0</v>
      </c>
      <c r="N1619" s="304"/>
      <c r="O1619" s="304">
        <v>30</v>
      </c>
      <c r="P1619" s="304">
        <v>710.63</v>
      </c>
      <c r="Q1619" s="309" t="s">
        <v>2503</v>
      </c>
      <c r="R1619" s="304" t="s">
        <v>2503</v>
      </c>
      <c r="S1619" s="356"/>
      <c r="T1619" s="304"/>
      <c r="U1619" s="356"/>
      <c r="V1619" s="304"/>
      <c r="W1619" s="310" t="s">
        <v>890</v>
      </c>
      <c r="X1619" s="304" t="s">
        <v>205</v>
      </c>
      <c r="Y1619" s="366">
        <f t="shared" si="475"/>
        <v>424.8</v>
      </c>
      <c r="Z1619" s="304"/>
      <c r="AA1619" s="304"/>
      <c r="AB1619" s="304">
        <v>-999</v>
      </c>
      <c r="AC1619" s="304">
        <v>-999</v>
      </c>
      <c r="AD1619" s="366">
        <v>-999</v>
      </c>
      <c r="AE1619" s="304">
        <v>-999</v>
      </c>
      <c r="AF1619" s="304">
        <v>-999</v>
      </c>
      <c r="AG1619" s="304"/>
      <c r="AH1619" s="304">
        <v>9.0982199999999999E-2</v>
      </c>
      <c r="AI1619" s="312"/>
      <c r="AJ1619" s="332">
        <v>760</v>
      </c>
      <c r="AK1619" s="304">
        <f t="shared" si="474"/>
        <v>760</v>
      </c>
      <c r="AL1619" s="304">
        <f t="shared" si="470"/>
        <v>0.43</v>
      </c>
      <c r="AM1619" s="389" t="str">
        <f t="shared" si="476"/>
        <v/>
      </c>
      <c r="AN1619" s="304"/>
      <c r="AO1619" s="304">
        <v>0.45</v>
      </c>
      <c r="AP1619" s="312"/>
      <c r="AQ1619" s="312" t="s">
        <v>2756</v>
      </c>
      <c r="AR1619" s="312"/>
      <c r="AS1619" s="304"/>
      <c r="AT1619" s="312"/>
      <c r="AU1619" s="329">
        <f>VLOOKUP(C1619,[1]world!$A$2:$B$3555,2,FALSE)</f>
        <v>1</v>
      </c>
      <c r="AV1619" s="329">
        <v>519</v>
      </c>
      <c r="AW1619" s="304">
        <v>0.37</v>
      </c>
      <c r="AX1619" s="304">
        <v>14</v>
      </c>
      <c r="AY1619" s="304">
        <v>14</v>
      </c>
      <c r="AZ1619" s="304">
        <v>-999</v>
      </c>
      <c r="BA1619" s="304">
        <v>14</v>
      </c>
      <c r="BB1619" s="304">
        <v>14</v>
      </c>
      <c r="BC1619" s="304">
        <v>-999</v>
      </c>
      <c r="BD1619" s="304">
        <v>14</v>
      </c>
      <c r="BE1619" s="304">
        <v>14</v>
      </c>
      <c r="BF1619" s="304">
        <v>14</v>
      </c>
      <c r="BG1619" s="304">
        <v>14</v>
      </c>
      <c r="BH1619" s="304">
        <f t="shared" ref="BH1619:BH1620" si="478">BI1619</f>
        <v>-999</v>
      </c>
      <c r="BI1619" s="304">
        <f>BC1619</f>
        <v>-999</v>
      </c>
      <c r="BJ1619" s="304">
        <v>0</v>
      </c>
      <c r="BK1619" s="304">
        <v>0</v>
      </c>
      <c r="BL1619" s="304">
        <v>0</v>
      </c>
    </row>
    <row r="1620" spans="1:64" ht="15" hidden="1" customHeight="1" x14ac:dyDescent="0.2">
      <c r="A1620" s="304" t="s">
        <v>6102</v>
      </c>
      <c r="B1620" s="304" t="s">
        <v>2503</v>
      </c>
      <c r="C1620" s="304">
        <v>1752</v>
      </c>
      <c r="D1620" s="349" t="s">
        <v>2767</v>
      </c>
      <c r="E1620" s="304" t="s">
        <v>2767</v>
      </c>
      <c r="F1620" s="304"/>
      <c r="G1620" s="324">
        <v>34.880699999999997</v>
      </c>
      <c r="H1620" s="324">
        <v>132.20509999999999</v>
      </c>
      <c r="I1620" s="324" t="s">
        <v>212</v>
      </c>
      <c r="J1620" s="368">
        <f t="shared" si="477"/>
        <v>287.61</v>
      </c>
      <c r="K1620" s="331">
        <v>0.1</v>
      </c>
      <c r="L1620" s="304" t="str">
        <f t="shared" si="473"/>
        <v>D</v>
      </c>
      <c r="M1620" s="388">
        <v>0</v>
      </c>
      <c r="N1620" s="304"/>
      <c r="O1620" s="304">
        <v>30</v>
      </c>
      <c r="P1620" s="304">
        <v>287.61</v>
      </c>
      <c r="Q1620" s="309" t="s">
        <v>2503</v>
      </c>
      <c r="R1620" s="304" t="s">
        <v>2503</v>
      </c>
      <c r="S1620" s="356"/>
      <c r="T1620" s="304"/>
      <c r="U1620" s="356"/>
      <c r="V1620" s="304"/>
      <c r="W1620" s="310" t="s">
        <v>895</v>
      </c>
      <c r="X1620" s="304" t="s">
        <v>206</v>
      </c>
      <c r="Y1620" s="366">
        <f t="shared" si="475"/>
        <v>338.6</v>
      </c>
      <c r="Z1620" s="304"/>
      <c r="AA1620" s="304"/>
      <c r="AB1620" s="304">
        <v>-999</v>
      </c>
      <c r="AC1620" s="304">
        <v>-999</v>
      </c>
      <c r="AD1620" s="366">
        <v>-999</v>
      </c>
      <c r="AE1620" s="304">
        <v>-999</v>
      </c>
      <c r="AF1620" s="304">
        <v>-999</v>
      </c>
      <c r="AG1620" s="304"/>
      <c r="AH1620" s="304">
        <v>4.2608300000000002E-3</v>
      </c>
      <c r="AI1620" s="312"/>
      <c r="AJ1620" s="332">
        <v>305</v>
      </c>
      <c r="AK1620" s="304">
        <f t="shared" si="474"/>
        <v>270</v>
      </c>
      <c r="AL1620" s="304">
        <f t="shared" si="470"/>
        <v>0.43</v>
      </c>
      <c r="AM1620" s="389" t="str">
        <f t="shared" si="476"/>
        <v/>
      </c>
      <c r="AN1620" s="304"/>
      <c r="AO1620" s="304">
        <v>0.45</v>
      </c>
      <c r="AP1620" s="312"/>
      <c r="AQ1620" s="312" t="s">
        <v>2768</v>
      </c>
      <c r="AR1620" s="312"/>
      <c r="AS1620" s="304"/>
      <c r="AT1620" s="312"/>
      <c r="AU1620" s="329">
        <f>VLOOKUP(C1620,[1]world!$A$2:$B$3555,2,FALSE)</f>
        <v>9</v>
      </c>
      <c r="AV1620" s="329">
        <v>497</v>
      </c>
      <c r="AW1620" s="304">
        <v>0.37</v>
      </c>
      <c r="AX1620" s="304">
        <v>62</v>
      </c>
      <c r="AY1620" s="304">
        <v>62</v>
      </c>
      <c r="AZ1620" s="304">
        <v>-999</v>
      </c>
      <c r="BA1620" s="304">
        <v>62</v>
      </c>
      <c r="BB1620" s="304">
        <v>62</v>
      </c>
      <c r="BC1620" s="304">
        <v>-999</v>
      </c>
      <c r="BD1620" s="304">
        <v>61</v>
      </c>
      <c r="BE1620" s="304">
        <v>61</v>
      </c>
      <c r="BF1620" s="304">
        <v>61</v>
      </c>
      <c r="BG1620" s="304">
        <v>61</v>
      </c>
      <c r="BH1620" s="304">
        <f t="shared" si="478"/>
        <v>-999</v>
      </c>
      <c r="BI1620" s="304">
        <f>BC1620</f>
        <v>-999</v>
      </c>
      <c r="BJ1620" s="304">
        <v>0</v>
      </c>
      <c r="BK1620" s="304">
        <v>0</v>
      </c>
      <c r="BL1620" s="304">
        <v>0</v>
      </c>
    </row>
    <row r="1621" spans="1:64" ht="15" hidden="1" customHeight="1" x14ac:dyDescent="0.2">
      <c r="A1621" s="304" t="s">
        <v>6102</v>
      </c>
      <c r="B1621" s="304" t="s">
        <v>2503</v>
      </c>
      <c r="C1621" s="304">
        <v>1753</v>
      </c>
      <c r="D1621" s="349" t="s">
        <v>2763</v>
      </c>
      <c r="E1621" s="304" t="s">
        <v>2763</v>
      </c>
      <c r="F1621" s="304"/>
      <c r="G1621" s="324">
        <v>34.876899999999999</v>
      </c>
      <c r="H1621" s="324">
        <v>132.42330000000001</v>
      </c>
      <c r="I1621" s="324" t="s">
        <v>212</v>
      </c>
      <c r="J1621" s="367">
        <v>533.20000000000005</v>
      </c>
      <c r="K1621" s="331">
        <v>0.1</v>
      </c>
      <c r="L1621" s="304" t="str">
        <f t="shared" si="473"/>
        <v>C</v>
      </c>
      <c r="M1621" s="388">
        <v>0</v>
      </c>
      <c r="N1621" s="304"/>
      <c r="O1621" s="304"/>
      <c r="P1621" s="304"/>
      <c r="Q1621" s="309"/>
      <c r="R1621" s="304" t="s">
        <v>2503</v>
      </c>
      <c r="S1621" s="356"/>
      <c r="T1621" s="304"/>
      <c r="U1621" s="356"/>
      <c r="V1621" s="304"/>
      <c r="W1621" s="310" t="s">
        <v>890</v>
      </c>
      <c r="X1621" s="304" t="s">
        <v>205</v>
      </c>
      <c r="Y1621" s="366">
        <f t="shared" si="475"/>
        <v>424.8</v>
      </c>
      <c r="Z1621" s="304"/>
      <c r="AA1621" s="304"/>
      <c r="AB1621" s="304">
        <v>-999</v>
      </c>
      <c r="AC1621" s="304">
        <v>-999</v>
      </c>
      <c r="AD1621" s="366">
        <v>-999</v>
      </c>
      <c r="AE1621" s="304">
        <v>-999</v>
      </c>
      <c r="AF1621" s="304">
        <v>-999</v>
      </c>
      <c r="AG1621" s="304"/>
      <c r="AH1621" s="304">
        <v>8.1778699999999996E-2</v>
      </c>
      <c r="AI1621" s="312"/>
      <c r="AJ1621" s="332">
        <v>760</v>
      </c>
      <c r="AK1621" s="304">
        <f t="shared" si="474"/>
        <v>760</v>
      </c>
      <c r="AL1621" s="304">
        <f t="shared" si="470"/>
        <v>0.43</v>
      </c>
      <c r="AM1621" s="389" t="str">
        <f t="shared" si="476"/>
        <v/>
      </c>
      <c r="AN1621" s="304"/>
      <c r="AO1621" s="304">
        <v>0.45</v>
      </c>
      <c r="AP1621" s="312"/>
      <c r="AQ1621" s="312" t="s">
        <v>2764</v>
      </c>
      <c r="AR1621" s="312"/>
      <c r="AS1621" s="304"/>
      <c r="AT1621" s="312"/>
      <c r="AU1621" s="329">
        <f>VLOOKUP(C1621,[1]world!$A$2:$B$3555,2,FALSE)</f>
        <v>3</v>
      </c>
      <c r="AV1621" s="329">
        <v>547</v>
      </c>
      <c r="AW1621" s="304">
        <v>0.37</v>
      </c>
      <c r="AX1621" s="304">
        <v>16</v>
      </c>
      <c r="AY1621" s="304">
        <v>16</v>
      </c>
      <c r="AZ1621" s="304">
        <v>40</v>
      </c>
      <c r="BA1621" s="304">
        <v>16</v>
      </c>
      <c r="BB1621" s="304">
        <v>16</v>
      </c>
      <c r="BC1621" s="304">
        <v>40</v>
      </c>
      <c r="BD1621" s="304">
        <v>20</v>
      </c>
      <c r="BE1621" s="304">
        <v>20</v>
      </c>
      <c r="BF1621" s="304">
        <v>-999</v>
      </c>
      <c r="BG1621" s="304">
        <v>-999</v>
      </c>
      <c r="BH1621" s="304">
        <v>40</v>
      </c>
      <c r="BI1621" s="304">
        <v>40</v>
      </c>
      <c r="BJ1621" s="304">
        <v>0</v>
      </c>
      <c r="BK1621" s="304">
        <v>0</v>
      </c>
      <c r="BL1621" s="304">
        <v>0</v>
      </c>
    </row>
    <row r="1622" spans="1:64" ht="15" hidden="1" customHeight="1" x14ac:dyDescent="0.2">
      <c r="A1622" s="304" t="s">
        <v>6102</v>
      </c>
      <c r="B1622" s="304" t="s">
        <v>2503</v>
      </c>
      <c r="C1622" s="304">
        <v>1754</v>
      </c>
      <c r="D1622" s="349" t="s">
        <v>3074</v>
      </c>
      <c r="E1622" s="304" t="s">
        <v>3074</v>
      </c>
      <c r="F1622" s="304"/>
      <c r="G1622" s="324">
        <v>35.554699999999997</v>
      </c>
      <c r="H1622" s="324">
        <v>133.3031</v>
      </c>
      <c r="I1622" s="324" t="s">
        <v>212</v>
      </c>
      <c r="J1622" s="367">
        <v>967.27</v>
      </c>
      <c r="K1622" s="331">
        <v>0.1</v>
      </c>
      <c r="L1622" s="304" t="str">
        <f t="shared" si="473"/>
        <v>B</v>
      </c>
      <c r="M1622" s="388">
        <v>0</v>
      </c>
      <c r="N1622" s="304"/>
      <c r="O1622" s="304"/>
      <c r="P1622" s="304"/>
      <c r="Q1622" s="309"/>
      <c r="R1622" s="304" t="s">
        <v>2503</v>
      </c>
      <c r="S1622" s="356"/>
      <c r="T1622" s="304"/>
      <c r="U1622" s="356"/>
      <c r="V1622" s="304"/>
      <c r="W1622" s="310" t="s">
        <v>890</v>
      </c>
      <c r="X1622" s="304" t="s">
        <v>205</v>
      </c>
      <c r="Y1622" s="366">
        <f t="shared" si="475"/>
        <v>424.8</v>
      </c>
      <c r="Z1622" s="304"/>
      <c r="AA1622" s="304"/>
      <c r="AB1622" s="304">
        <v>-999</v>
      </c>
      <c r="AC1622" s="304">
        <v>-999</v>
      </c>
      <c r="AD1622" s="366">
        <v>-999</v>
      </c>
      <c r="AE1622" s="304">
        <v>-999</v>
      </c>
      <c r="AF1622" s="304">
        <v>-999</v>
      </c>
      <c r="AG1622" s="304"/>
      <c r="AH1622" s="304">
        <v>3.5034299999999997E-2</v>
      </c>
      <c r="AI1622" s="312"/>
      <c r="AJ1622" s="332">
        <v>760</v>
      </c>
      <c r="AK1622" s="304">
        <f t="shared" si="474"/>
        <v>760</v>
      </c>
      <c r="AL1622" s="304">
        <f t="shared" si="470"/>
        <v>0.43</v>
      </c>
      <c r="AM1622" s="389" t="str">
        <f t="shared" si="476"/>
        <v/>
      </c>
      <c r="AN1622" s="304"/>
      <c r="AO1622" s="304"/>
      <c r="AP1622" s="312"/>
      <c r="AQ1622" s="312"/>
      <c r="AR1622" s="312"/>
      <c r="AS1622" s="304"/>
      <c r="AT1622" s="312"/>
      <c r="AU1622" s="329">
        <f>VLOOKUP(C1622,[1]world!$A$2:$B$3555,2,FALSE)</f>
        <v>7</v>
      </c>
      <c r="AV1622" s="329">
        <v>388</v>
      </c>
      <c r="AW1622" s="304">
        <v>0.37</v>
      </c>
      <c r="AX1622" s="304">
        <v>14</v>
      </c>
      <c r="AY1622" s="304">
        <v>140</v>
      </c>
      <c r="AZ1622" s="304">
        <v>520</v>
      </c>
      <c r="BA1622" s="304">
        <v>14</v>
      </c>
      <c r="BB1622" s="304">
        <v>140</v>
      </c>
      <c r="BC1622" s="304">
        <v>520</v>
      </c>
      <c r="BD1622" s="304">
        <v>20</v>
      </c>
      <c r="BE1622" s="304">
        <v>20</v>
      </c>
      <c r="BF1622" s="304">
        <v>-999</v>
      </c>
      <c r="BG1622" s="304">
        <v>-999</v>
      </c>
      <c r="BH1622" s="304">
        <v>520</v>
      </c>
      <c r="BI1622" s="304">
        <v>520</v>
      </c>
      <c r="BJ1622" s="304">
        <v>0</v>
      </c>
      <c r="BK1622" s="304">
        <v>0</v>
      </c>
      <c r="BL1622" s="304">
        <v>0</v>
      </c>
    </row>
    <row r="1623" spans="1:64" ht="15" hidden="1" customHeight="1" x14ac:dyDescent="0.2">
      <c r="A1623" s="304" t="s">
        <v>6102</v>
      </c>
      <c r="B1623" s="304" t="s">
        <v>2503</v>
      </c>
      <c r="C1623" s="304">
        <v>1755</v>
      </c>
      <c r="D1623" s="349" t="s">
        <v>3017</v>
      </c>
      <c r="E1623" s="304" t="s">
        <v>3017</v>
      </c>
      <c r="F1623" s="304"/>
      <c r="G1623" s="324">
        <v>35.422800000000002</v>
      </c>
      <c r="H1623" s="324">
        <v>132.80330000000001</v>
      </c>
      <c r="I1623" s="324" t="s">
        <v>212</v>
      </c>
      <c r="J1623" s="367">
        <v>670.73</v>
      </c>
      <c r="K1623" s="331">
        <v>0.1</v>
      </c>
      <c r="L1623" s="304" t="str">
        <f t="shared" si="473"/>
        <v>C</v>
      </c>
      <c r="M1623" s="388">
        <v>0</v>
      </c>
      <c r="N1623" s="304"/>
      <c r="O1623" s="304"/>
      <c r="P1623" s="304"/>
      <c r="Q1623" s="309"/>
      <c r="R1623" s="304" t="s">
        <v>2503</v>
      </c>
      <c r="S1623" s="356"/>
      <c r="T1623" s="304"/>
      <c r="U1623" s="356"/>
      <c r="V1623" s="304"/>
      <c r="W1623" s="310" t="s">
        <v>890</v>
      </c>
      <c r="X1623" s="304" t="s">
        <v>205</v>
      </c>
      <c r="Y1623" s="366">
        <f t="shared" si="475"/>
        <v>424.8</v>
      </c>
      <c r="Z1623" s="304"/>
      <c r="AA1623" s="304"/>
      <c r="AB1623" s="304">
        <v>-999</v>
      </c>
      <c r="AC1623" s="304">
        <v>-999</v>
      </c>
      <c r="AD1623" s="366">
        <v>-999</v>
      </c>
      <c r="AE1623" s="304">
        <v>-999</v>
      </c>
      <c r="AF1623" s="304">
        <v>-999</v>
      </c>
      <c r="AG1623" s="304"/>
      <c r="AH1623" s="304">
        <v>7.6061400000000001E-2</v>
      </c>
      <c r="AI1623" s="312"/>
      <c r="AJ1623" s="332">
        <v>760</v>
      </c>
      <c r="AK1623" s="304">
        <f t="shared" si="474"/>
        <v>760</v>
      </c>
      <c r="AL1623" s="304">
        <f t="shared" si="470"/>
        <v>0.43</v>
      </c>
      <c r="AM1623" s="389" t="str">
        <f t="shared" si="476"/>
        <v/>
      </c>
      <c r="AN1623" s="304"/>
      <c r="AO1623" s="304"/>
      <c r="AP1623" s="312"/>
      <c r="AQ1623" s="312"/>
      <c r="AR1623" s="312"/>
      <c r="AS1623" s="304"/>
      <c r="AT1623" s="312"/>
      <c r="AU1623" s="329">
        <f>VLOOKUP(C1623,[1]world!$A$2:$B$3555,2,FALSE)</f>
        <v>4</v>
      </c>
      <c r="AV1623" s="329">
        <v>459</v>
      </c>
      <c r="AW1623" s="304">
        <v>0.37</v>
      </c>
      <c r="AX1623" s="304">
        <v>16</v>
      </c>
      <c r="AY1623" s="304">
        <v>104</v>
      </c>
      <c r="AZ1623" s="304">
        <v>120</v>
      </c>
      <c r="BA1623" s="304">
        <v>16</v>
      </c>
      <c r="BB1623" s="304">
        <v>104</v>
      </c>
      <c r="BC1623" s="304">
        <v>120</v>
      </c>
      <c r="BD1623" s="304">
        <v>20</v>
      </c>
      <c r="BE1623" s="304">
        <v>20</v>
      </c>
      <c r="BF1623" s="304">
        <v>-999</v>
      </c>
      <c r="BG1623" s="304">
        <v>-999</v>
      </c>
      <c r="BH1623" s="304">
        <v>120</v>
      </c>
      <c r="BI1623" s="304">
        <v>120</v>
      </c>
      <c r="BJ1623" s="304">
        <v>0</v>
      </c>
      <c r="BK1623" s="304">
        <v>0</v>
      </c>
      <c r="BL1623" s="304">
        <v>0</v>
      </c>
    </row>
    <row r="1624" spans="1:64" ht="15" hidden="1" customHeight="1" x14ac:dyDescent="0.2">
      <c r="A1624" s="304" t="s">
        <v>6102</v>
      </c>
      <c r="B1624" s="304" t="s">
        <v>2503</v>
      </c>
      <c r="C1624" s="304">
        <v>1756</v>
      </c>
      <c r="D1624" s="349" t="s">
        <v>2888</v>
      </c>
      <c r="E1624" s="304" t="s">
        <v>2888</v>
      </c>
      <c r="F1624" s="304"/>
      <c r="G1624" s="324">
        <v>35.160299999999999</v>
      </c>
      <c r="H1624" s="324">
        <v>132.85830000000001</v>
      </c>
      <c r="I1624" s="324" t="s">
        <v>212</v>
      </c>
      <c r="J1624" s="367">
        <v>590.20000000000005</v>
      </c>
      <c r="K1624" s="331">
        <v>0.1</v>
      </c>
      <c r="L1624" s="304" t="str">
        <f t="shared" si="473"/>
        <v>C</v>
      </c>
      <c r="M1624" s="388">
        <v>0</v>
      </c>
      <c r="N1624" s="304"/>
      <c r="O1624" s="304"/>
      <c r="P1624" s="304"/>
      <c r="Q1624" s="309"/>
      <c r="R1624" s="304" t="s">
        <v>2503</v>
      </c>
      <c r="S1624" s="356"/>
      <c r="T1624" s="304"/>
      <c r="U1624" s="356"/>
      <c r="V1624" s="304"/>
      <c r="W1624" s="310" t="s">
        <v>900</v>
      </c>
      <c r="X1624" s="304" t="s">
        <v>232</v>
      </c>
      <c r="Y1624" s="366">
        <f t="shared" si="475"/>
        <v>506.6</v>
      </c>
      <c r="Z1624" s="304"/>
      <c r="AA1624" s="304"/>
      <c r="AB1624" s="304">
        <v>-999</v>
      </c>
      <c r="AC1624" s="304">
        <v>-999</v>
      </c>
      <c r="AD1624" s="366">
        <v>-999</v>
      </c>
      <c r="AE1624" s="304">
        <v>-999</v>
      </c>
      <c r="AF1624" s="304">
        <v>-999</v>
      </c>
      <c r="AG1624" s="304"/>
      <c r="AH1624" s="304">
        <v>2.4216499999999998E-2</v>
      </c>
      <c r="AI1624" s="312"/>
      <c r="AJ1624" s="332">
        <v>744</v>
      </c>
      <c r="AK1624" s="304">
        <f t="shared" si="474"/>
        <v>690</v>
      </c>
      <c r="AL1624" s="304">
        <f t="shared" si="470"/>
        <v>0.43</v>
      </c>
      <c r="AM1624" s="389" t="str">
        <f t="shared" si="476"/>
        <v/>
      </c>
      <c r="AN1624" s="304"/>
      <c r="AO1624" s="304"/>
      <c r="AP1624" s="312"/>
      <c r="AQ1624" s="312"/>
      <c r="AR1624" s="312"/>
      <c r="AS1624" s="304"/>
      <c r="AT1624" s="312"/>
      <c r="AU1624" s="329">
        <f>VLOOKUP(C1624,[1]world!$A$2:$B$3555,2,FALSE)</f>
        <v>9</v>
      </c>
      <c r="AV1624" s="329">
        <v>497</v>
      </c>
      <c r="AW1624" s="304">
        <v>0.37</v>
      </c>
      <c r="AX1624" s="304">
        <v>4</v>
      </c>
      <c r="AY1624" s="304">
        <v>8</v>
      </c>
      <c r="AZ1624" s="304">
        <v>40</v>
      </c>
      <c r="BA1624" s="304">
        <v>4</v>
      </c>
      <c r="BB1624" s="304">
        <v>8</v>
      </c>
      <c r="BC1624" s="304">
        <v>40</v>
      </c>
      <c r="BD1624" s="304">
        <v>20</v>
      </c>
      <c r="BE1624" s="304">
        <v>20</v>
      </c>
      <c r="BF1624" s="304">
        <v>-999</v>
      </c>
      <c r="BG1624" s="304">
        <v>-999</v>
      </c>
      <c r="BH1624" s="304">
        <v>40</v>
      </c>
      <c r="BI1624" s="304">
        <v>40</v>
      </c>
      <c r="BJ1624" s="304">
        <v>0</v>
      </c>
      <c r="BK1624" s="304">
        <v>0</v>
      </c>
      <c r="BL1624" s="304">
        <v>0</v>
      </c>
    </row>
    <row r="1625" spans="1:64" ht="15" hidden="1" customHeight="1" x14ac:dyDescent="0.2">
      <c r="A1625" s="304" t="s">
        <v>6102</v>
      </c>
      <c r="B1625" s="304" t="s">
        <v>2503</v>
      </c>
      <c r="C1625" s="304">
        <v>1757</v>
      </c>
      <c r="D1625" s="349" t="s">
        <v>2828</v>
      </c>
      <c r="E1625" s="304" t="s">
        <v>2828</v>
      </c>
      <c r="F1625" s="304"/>
      <c r="G1625" s="324">
        <v>35.005600000000001</v>
      </c>
      <c r="H1625" s="324">
        <v>132.30940000000001</v>
      </c>
      <c r="I1625" s="324" t="s">
        <v>212</v>
      </c>
      <c r="J1625" s="367">
        <v>650</v>
      </c>
      <c r="K1625" s="331">
        <v>0.1</v>
      </c>
      <c r="L1625" s="304" t="str">
        <f t="shared" si="473"/>
        <v>C</v>
      </c>
      <c r="M1625" s="388">
        <v>0</v>
      </c>
      <c r="N1625" s="304"/>
      <c r="O1625" s="304"/>
      <c r="P1625" s="304"/>
      <c r="Q1625" s="309"/>
      <c r="R1625" s="304" t="s">
        <v>2503</v>
      </c>
      <c r="S1625" s="356"/>
      <c r="T1625" s="304"/>
      <c r="U1625" s="356"/>
      <c r="V1625" s="304"/>
      <c r="W1625" s="310" t="s">
        <v>900</v>
      </c>
      <c r="X1625" s="304" t="s">
        <v>232</v>
      </c>
      <c r="Y1625" s="366">
        <f t="shared" si="475"/>
        <v>506.6</v>
      </c>
      <c r="Z1625" s="304"/>
      <c r="AA1625" s="304"/>
      <c r="AB1625" s="304">
        <v>-999</v>
      </c>
      <c r="AC1625" s="304">
        <v>-999</v>
      </c>
      <c r="AD1625" s="366">
        <v>-999</v>
      </c>
      <c r="AE1625" s="304">
        <v>-999</v>
      </c>
      <c r="AF1625" s="304">
        <v>-999</v>
      </c>
      <c r="AG1625" s="304"/>
      <c r="AH1625" s="304">
        <v>8.8817900000000005E-2</v>
      </c>
      <c r="AI1625" s="312"/>
      <c r="AJ1625" s="332">
        <v>760</v>
      </c>
      <c r="AK1625" s="304">
        <f t="shared" si="474"/>
        <v>760</v>
      </c>
      <c r="AL1625" s="304">
        <f t="shared" si="470"/>
        <v>0.43</v>
      </c>
      <c r="AM1625" s="389" t="str">
        <f t="shared" si="476"/>
        <v/>
      </c>
      <c r="AN1625" s="304"/>
      <c r="AO1625" s="304"/>
      <c r="AP1625" s="312"/>
      <c r="AQ1625" s="312"/>
      <c r="AR1625" s="312"/>
      <c r="AS1625" s="304"/>
      <c r="AT1625" s="312"/>
      <c r="AU1625" s="329">
        <f>VLOOKUP(C1625,[1]world!$A$2:$B$3555,2,FALSE)</f>
        <v>3</v>
      </c>
      <c r="AV1625" s="329">
        <v>547</v>
      </c>
      <c r="AW1625" s="304">
        <v>0.37</v>
      </c>
      <c r="AX1625" s="304">
        <v>8</v>
      </c>
      <c r="AY1625" s="304">
        <v>16</v>
      </c>
      <c r="AZ1625" s="304">
        <v>46</v>
      </c>
      <c r="BA1625" s="304">
        <v>8</v>
      </c>
      <c r="BB1625" s="304">
        <v>16</v>
      </c>
      <c r="BC1625" s="304">
        <v>46</v>
      </c>
      <c r="BD1625" s="304">
        <v>20</v>
      </c>
      <c r="BE1625" s="304">
        <v>20</v>
      </c>
      <c r="BF1625" s="304">
        <v>-999</v>
      </c>
      <c r="BG1625" s="304">
        <v>-999</v>
      </c>
      <c r="BH1625" s="304">
        <v>40</v>
      </c>
      <c r="BI1625" s="304">
        <v>40</v>
      </c>
      <c r="BJ1625" s="304">
        <v>0</v>
      </c>
      <c r="BK1625" s="304">
        <v>0</v>
      </c>
      <c r="BL1625" s="304">
        <v>0</v>
      </c>
    </row>
    <row r="1626" spans="1:64" ht="15" hidden="1" customHeight="1" x14ac:dyDescent="0.2">
      <c r="A1626" s="304" t="s">
        <v>6177</v>
      </c>
      <c r="B1626" s="304" t="s">
        <v>1612</v>
      </c>
      <c r="C1626" s="304">
        <v>1758</v>
      </c>
      <c r="D1626" s="349" t="s">
        <v>2986</v>
      </c>
      <c r="E1626" s="304" t="s">
        <v>2986</v>
      </c>
      <c r="F1626" s="304"/>
      <c r="G1626" s="324">
        <v>35.338299999999997</v>
      </c>
      <c r="H1626" s="324">
        <v>134.40020000000001</v>
      </c>
      <c r="I1626" s="324" t="s">
        <v>212</v>
      </c>
      <c r="J1626" s="368">
        <f t="shared" ref="J1626:J1634" si="479">U1626</f>
        <v>367.2781332779407</v>
      </c>
      <c r="K1626" s="331">
        <v>0.2</v>
      </c>
      <c r="L1626" s="304" t="str">
        <f t="shared" si="473"/>
        <v>C</v>
      </c>
      <c r="M1626" s="388">
        <v>1</v>
      </c>
      <c r="N1626" s="304">
        <v>223.4</v>
      </c>
      <c r="O1626" s="304">
        <v>10</v>
      </c>
      <c r="P1626" s="331"/>
      <c r="Q1626" s="309"/>
      <c r="R1626" s="304"/>
      <c r="S1626" s="356">
        <v>288.22947939352946</v>
      </c>
      <c r="T1626" s="356">
        <v>367.2781332779407</v>
      </c>
      <c r="U1626" s="356">
        <f t="shared" ref="U1626:U1634" si="480">IF(O1626&lt;=10,T1626,IF(O1626&gt;=20,S1626,((O1626-10)*(S1626-T1626)/10+T1626)))</f>
        <v>367.2781332779407</v>
      </c>
      <c r="V1626" s="356"/>
      <c r="W1626" s="310" t="s">
        <v>900</v>
      </c>
      <c r="X1626" s="304" t="s">
        <v>232</v>
      </c>
      <c r="Y1626" s="366">
        <f t="shared" si="475"/>
        <v>506.6</v>
      </c>
      <c r="Z1626" s="304"/>
      <c r="AA1626" s="304"/>
      <c r="AB1626" s="304">
        <v>-999</v>
      </c>
      <c r="AC1626" s="304">
        <v>-999</v>
      </c>
      <c r="AD1626" s="366">
        <v>-999</v>
      </c>
      <c r="AE1626" s="304">
        <v>-999</v>
      </c>
      <c r="AF1626" s="304">
        <v>-999</v>
      </c>
      <c r="AG1626" s="304"/>
      <c r="AH1626" s="304">
        <v>4.22948E-2</v>
      </c>
      <c r="AI1626" s="312"/>
      <c r="AJ1626" s="332">
        <v>760</v>
      </c>
      <c r="AK1626" s="304">
        <f t="shared" si="474"/>
        <v>760</v>
      </c>
      <c r="AL1626" s="304">
        <f t="shared" si="470"/>
        <v>0.43</v>
      </c>
      <c r="AM1626" s="389" t="str">
        <f t="shared" si="476"/>
        <v/>
      </c>
      <c r="AN1626" s="304"/>
      <c r="AO1626" s="304">
        <v>0.45</v>
      </c>
      <c r="AP1626" s="312"/>
      <c r="AQ1626" s="312" t="s">
        <v>2987</v>
      </c>
      <c r="AR1626" s="312"/>
      <c r="AS1626" s="304"/>
      <c r="AT1626" s="312"/>
      <c r="AU1626" s="329">
        <f>VLOOKUP(C1626,[1]world!$A$2:$B$3555,2,FALSE)</f>
        <v>1</v>
      </c>
      <c r="AV1626" s="329">
        <v>519</v>
      </c>
      <c r="AW1626" s="304">
        <v>0.37</v>
      </c>
      <c r="AX1626" s="304">
        <v>20</v>
      </c>
      <c r="AY1626" s="304">
        <v>-999</v>
      </c>
      <c r="AZ1626" s="304">
        <v>100</v>
      </c>
      <c r="BA1626" s="304">
        <v>20</v>
      </c>
      <c r="BB1626" s="304">
        <v>-999</v>
      </c>
      <c r="BC1626" s="304">
        <v>100</v>
      </c>
      <c r="BD1626" s="304">
        <v>20</v>
      </c>
      <c r="BE1626" s="304">
        <v>20</v>
      </c>
      <c r="BF1626" s="304">
        <v>-999</v>
      </c>
      <c r="BG1626" s="304">
        <v>-999</v>
      </c>
      <c r="BH1626" s="304">
        <v>100</v>
      </c>
      <c r="BI1626" s="304">
        <v>100</v>
      </c>
      <c r="BJ1626" s="304">
        <v>2</v>
      </c>
      <c r="BK1626" s="304" t="s">
        <v>4954</v>
      </c>
      <c r="BL1626" s="304">
        <v>2</v>
      </c>
    </row>
    <row r="1627" spans="1:64" ht="15" hidden="1" customHeight="1" x14ac:dyDescent="0.2">
      <c r="A1627" s="304" t="s">
        <v>6177</v>
      </c>
      <c r="B1627" s="304" t="s">
        <v>1612</v>
      </c>
      <c r="C1627" s="304">
        <v>1759</v>
      </c>
      <c r="D1627" s="349" t="s">
        <v>3046</v>
      </c>
      <c r="E1627" s="304" t="s">
        <v>3046</v>
      </c>
      <c r="F1627" s="304"/>
      <c r="G1627" s="324">
        <v>35.482199999999999</v>
      </c>
      <c r="H1627" s="324">
        <v>134.2225</v>
      </c>
      <c r="I1627" s="324" t="s">
        <v>212</v>
      </c>
      <c r="J1627" s="368">
        <f t="shared" si="479"/>
        <v>260.41198457126706</v>
      </c>
      <c r="K1627" s="331">
        <v>0.13</v>
      </c>
      <c r="L1627" s="304" t="str">
        <f t="shared" si="473"/>
        <v>D</v>
      </c>
      <c r="M1627" s="388">
        <v>1</v>
      </c>
      <c r="N1627" s="304">
        <v>233.2</v>
      </c>
      <c r="O1627" s="304">
        <v>20</v>
      </c>
      <c r="P1627" s="331">
        <v>233.22</v>
      </c>
      <c r="Q1627" s="309" t="s">
        <v>1612</v>
      </c>
      <c r="R1627" s="304"/>
      <c r="S1627" s="356">
        <v>260.41198457126706</v>
      </c>
      <c r="T1627" s="356">
        <v>280.13672316328677</v>
      </c>
      <c r="U1627" s="356">
        <f t="shared" si="480"/>
        <v>260.41198457126706</v>
      </c>
      <c r="V1627" s="356"/>
      <c r="W1627" s="310" t="s">
        <v>895</v>
      </c>
      <c r="X1627" s="304" t="s">
        <v>206</v>
      </c>
      <c r="Y1627" s="366">
        <f t="shared" si="475"/>
        <v>338.6</v>
      </c>
      <c r="Z1627" s="304"/>
      <c r="AA1627" s="304"/>
      <c r="AB1627" s="304">
        <v>-999</v>
      </c>
      <c r="AC1627" s="304">
        <v>-999</v>
      </c>
      <c r="AD1627" s="366">
        <v>-999</v>
      </c>
      <c r="AE1627" s="304">
        <v>-999</v>
      </c>
      <c r="AF1627" s="304">
        <v>-999</v>
      </c>
      <c r="AG1627" s="304"/>
      <c r="AH1627" s="304">
        <v>1.9856499999999998E-3</v>
      </c>
      <c r="AI1627" s="312"/>
      <c r="AJ1627" s="332">
        <v>240</v>
      </c>
      <c r="AK1627" s="304">
        <f t="shared" si="474"/>
        <v>270</v>
      </c>
      <c r="AL1627" s="304">
        <f t="shared" si="470"/>
        <v>0.2</v>
      </c>
      <c r="AM1627" s="389" t="str">
        <f t="shared" si="476"/>
        <v/>
      </c>
      <c r="AN1627" s="304"/>
      <c r="AO1627" s="304">
        <v>0.45</v>
      </c>
      <c r="AP1627" s="312"/>
      <c r="AQ1627" s="312" t="s">
        <v>3047</v>
      </c>
      <c r="AR1627" s="312"/>
      <c r="AS1627" s="304"/>
      <c r="AT1627" s="312"/>
      <c r="AU1627" s="329">
        <f>VLOOKUP(C1627,[1]world!$A$2:$B$3555,2,FALSE)</f>
        <v>15</v>
      </c>
      <c r="AV1627" s="329">
        <v>363</v>
      </c>
      <c r="AW1627" s="304">
        <v>0.37</v>
      </c>
      <c r="AX1627" s="304">
        <v>80</v>
      </c>
      <c r="AY1627" s="304">
        <v>-999</v>
      </c>
      <c r="AZ1627" s="304">
        <v>280</v>
      </c>
      <c r="BA1627" s="304">
        <v>80</v>
      </c>
      <c r="BB1627" s="304">
        <v>-999</v>
      </c>
      <c r="BC1627" s="304">
        <v>280</v>
      </c>
      <c r="BD1627" s="304">
        <v>80</v>
      </c>
      <c r="BE1627" s="304">
        <v>80</v>
      </c>
      <c r="BF1627" s="304">
        <v>-999</v>
      </c>
      <c r="BG1627" s="304">
        <v>-999</v>
      </c>
      <c r="BH1627" s="304">
        <v>280</v>
      </c>
      <c r="BI1627" s="304">
        <v>280</v>
      </c>
      <c r="BJ1627" s="304">
        <v>2</v>
      </c>
      <c r="BK1627" s="304" t="s">
        <v>4954</v>
      </c>
      <c r="BL1627" s="304">
        <v>2</v>
      </c>
    </row>
    <row r="1628" spans="1:64" ht="15" hidden="1" customHeight="1" x14ac:dyDescent="0.2">
      <c r="A1628" s="304" t="s">
        <v>6177</v>
      </c>
      <c r="B1628" s="304" t="s">
        <v>1612</v>
      </c>
      <c r="C1628" s="304">
        <v>1760</v>
      </c>
      <c r="D1628" s="349" t="s">
        <v>2989</v>
      </c>
      <c r="E1628" s="304" t="s">
        <v>2989</v>
      </c>
      <c r="F1628" s="304"/>
      <c r="G1628" s="324">
        <v>35.340000000000003</v>
      </c>
      <c r="H1628" s="324">
        <v>134.21019999999999</v>
      </c>
      <c r="I1628" s="324" t="s">
        <v>212</v>
      </c>
      <c r="J1628" s="368">
        <f t="shared" si="479"/>
        <v>462.03310917048549</v>
      </c>
      <c r="K1628" s="331">
        <v>0.2</v>
      </c>
      <c r="L1628" s="304" t="str">
        <f t="shared" si="473"/>
        <v>C</v>
      </c>
      <c r="M1628" s="388">
        <v>1</v>
      </c>
      <c r="N1628" s="304">
        <v>287.2</v>
      </c>
      <c r="O1628" s="304">
        <v>10</v>
      </c>
      <c r="P1628" s="331"/>
      <c r="Q1628" s="309"/>
      <c r="R1628" s="304"/>
      <c r="S1628" s="356">
        <v>373.27200634215211</v>
      </c>
      <c r="T1628" s="356">
        <v>462.03310917048549</v>
      </c>
      <c r="U1628" s="356">
        <f t="shared" si="480"/>
        <v>462.03310917048549</v>
      </c>
      <c r="V1628" s="356"/>
      <c r="W1628" s="310" t="s">
        <v>900</v>
      </c>
      <c r="X1628" s="304" t="s">
        <v>232</v>
      </c>
      <c r="Y1628" s="366">
        <f t="shared" si="475"/>
        <v>506.6</v>
      </c>
      <c r="Z1628" s="304"/>
      <c r="AA1628" s="304"/>
      <c r="AB1628" s="304">
        <v>-999</v>
      </c>
      <c r="AC1628" s="304">
        <v>-999</v>
      </c>
      <c r="AD1628" s="366">
        <v>-999</v>
      </c>
      <c r="AE1628" s="304">
        <v>-999</v>
      </c>
      <c r="AF1628" s="304">
        <v>-999</v>
      </c>
      <c r="AG1628" s="304"/>
      <c r="AH1628" s="304">
        <v>0.18185799999999999</v>
      </c>
      <c r="AI1628" s="312"/>
      <c r="AJ1628" s="332">
        <v>760</v>
      </c>
      <c r="AK1628" s="304">
        <f t="shared" si="474"/>
        <v>760</v>
      </c>
      <c r="AL1628" s="304">
        <f t="shared" si="470"/>
        <v>0.43</v>
      </c>
      <c r="AM1628" s="389" t="str">
        <f t="shared" si="476"/>
        <v/>
      </c>
      <c r="AN1628" s="304"/>
      <c r="AO1628" s="304">
        <v>0.45</v>
      </c>
      <c r="AP1628" s="312"/>
      <c r="AQ1628" s="312" t="s">
        <v>2990</v>
      </c>
      <c r="AR1628" s="312"/>
      <c r="AS1628" s="304"/>
      <c r="AT1628" s="312"/>
      <c r="AU1628" s="329">
        <f>VLOOKUP(C1628,[1]world!$A$2:$B$3555,2,FALSE)</f>
        <v>3</v>
      </c>
      <c r="AV1628" s="329">
        <v>547</v>
      </c>
      <c r="AW1628" s="304">
        <v>0.37</v>
      </c>
      <c r="AX1628" s="304">
        <v>20</v>
      </c>
      <c r="AY1628" s="304">
        <v>-999</v>
      </c>
      <c r="AZ1628" s="304">
        <v>60</v>
      </c>
      <c r="BA1628" s="304">
        <v>20</v>
      </c>
      <c r="BB1628" s="304">
        <v>-999</v>
      </c>
      <c r="BC1628" s="304">
        <v>60</v>
      </c>
      <c r="BD1628" s="304">
        <v>20</v>
      </c>
      <c r="BE1628" s="304">
        <v>20</v>
      </c>
      <c r="BF1628" s="304">
        <v>-999</v>
      </c>
      <c r="BG1628" s="304">
        <v>-999</v>
      </c>
      <c r="BH1628" s="304">
        <v>60</v>
      </c>
      <c r="BI1628" s="304">
        <v>60</v>
      </c>
      <c r="BJ1628" s="304">
        <v>2</v>
      </c>
      <c r="BK1628" s="304" t="s">
        <v>4954</v>
      </c>
      <c r="BL1628" s="304">
        <v>2</v>
      </c>
    </row>
    <row r="1629" spans="1:64" ht="15" hidden="1" customHeight="1" x14ac:dyDescent="0.2">
      <c r="A1629" s="304" t="s">
        <v>6177</v>
      </c>
      <c r="B1629" s="304" t="s">
        <v>1612</v>
      </c>
      <c r="C1629" s="304">
        <v>1761</v>
      </c>
      <c r="D1629" s="349" t="s">
        <v>3036</v>
      </c>
      <c r="E1629" s="304" t="s">
        <v>3036</v>
      </c>
      <c r="F1629" s="304"/>
      <c r="G1629" s="324">
        <v>35.46</v>
      </c>
      <c r="H1629" s="324">
        <v>134.0711</v>
      </c>
      <c r="I1629" s="324" t="s">
        <v>212</v>
      </c>
      <c r="J1629" s="368">
        <f t="shared" si="479"/>
        <v>364.18338705227762</v>
      </c>
      <c r="K1629" s="331">
        <v>0.13</v>
      </c>
      <c r="L1629" s="304" t="str">
        <f t="shared" si="473"/>
        <v>C</v>
      </c>
      <c r="M1629" s="388">
        <v>1</v>
      </c>
      <c r="N1629" s="304">
        <v>325.10000000000002</v>
      </c>
      <c r="O1629" s="304">
        <v>20</v>
      </c>
      <c r="P1629" s="331">
        <v>325.08</v>
      </c>
      <c r="Q1629" s="309" t="s">
        <v>1612</v>
      </c>
      <c r="R1629" s="304"/>
      <c r="S1629" s="356">
        <v>364.18338705227762</v>
      </c>
      <c r="T1629" s="356">
        <v>390.85781717507541</v>
      </c>
      <c r="U1629" s="356">
        <f t="shared" si="480"/>
        <v>364.18338705227762</v>
      </c>
      <c r="V1629" s="356"/>
      <c r="W1629" s="310" t="s">
        <v>895</v>
      </c>
      <c r="X1629" s="304" t="s">
        <v>206</v>
      </c>
      <c r="Y1629" s="366">
        <f t="shared" si="475"/>
        <v>338.6</v>
      </c>
      <c r="Z1629" s="304"/>
      <c r="AA1629" s="304"/>
      <c r="AB1629" s="304">
        <v>-999</v>
      </c>
      <c r="AC1629" s="304">
        <v>-999</v>
      </c>
      <c r="AD1629" s="366">
        <v>-999</v>
      </c>
      <c r="AE1629" s="304">
        <v>-999</v>
      </c>
      <c r="AF1629" s="304">
        <v>-999</v>
      </c>
      <c r="AG1629" s="304"/>
      <c r="AH1629" s="304">
        <v>4.6762199999999997E-2</v>
      </c>
      <c r="AI1629" s="312"/>
      <c r="AJ1629" s="332">
        <v>760</v>
      </c>
      <c r="AK1629" s="304">
        <f t="shared" si="474"/>
        <v>760</v>
      </c>
      <c r="AL1629" s="304">
        <f t="shared" si="470"/>
        <v>0.43</v>
      </c>
      <c r="AM1629" s="389" t="str">
        <f t="shared" si="476"/>
        <v/>
      </c>
      <c r="AN1629" s="304"/>
      <c r="AO1629" s="304">
        <v>0.45</v>
      </c>
      <c r="AP1629" s="312"/>
      <c r="AQ1629" s="312" t="s">
        <v>3037</v>
      </c>
      <c r="AR1629" s="312"/>
      <c r="AS1629" s="304"/>
      <c r="AT1629" s="312"/>
      <c r="AU1629" s="329">
        <f>VLOOKUP(C1629,[1]world!$A$2:$B$3555,2,FALSE)</f>
        <v>1</v>
      </c>
      <c r="AV1629" s="329">
        <v>519</v>
      </c>
      <c r="AW1629" s="304">
        <v>0.37</v>
      </c>
      <c r="AX1629" s="304">
        <v>40</v>
      </c>
      <c r="AY1629" s="304">
        <v>-999</v>
      </c>
      <c r="AZ1629" s="304">
        <v>140</v>
      </c>
      <c r="BA1629" s="304">
        <v>40</v>
      </c>
      <c r="BB1629" s="304">
        <v>-999</v>
      </c>
      <c r="BC1629" s="304">
        <v>140</v>
      </c>
      <c r="BD1629" s="304">
        <v>40</v>
      </c>
      <c r="BE1629" s="304">
        <v>40</v>
      </c>
      <c r="BF1629" s="304">
        <v>-999</v>
      </c>
      <c r="BG1629" s="304">
        <v>-999</v>
      </c>
      <c r="BH1629" s="304">
        <v>140</v>
      </c>
      <c r="BI1629" s="304">
        <v>140</v>
      </c>
      <c r="BJ1629" s="304">
        <v>2</v>
      </c>
      <c r="BK1629" s="304" t="s">
        <v>4954</v>
      </c>
      <c r="BL1629" s="304">
        <v>2</v>
      </c>
    </row>
    <row r="1630" spans="1:64" ht="15" hidden="1" customHeight="1" x14ac:dyDescent="0.2">
      <c r="A1630" s="304" t="s">
        <v>6177</v>
      </c>
      <c r="B1630" s="304" t="s">
        <v>1612</v>
      </c>
      <c r="C1630" s="304">
        <v>1762</v>
      </c>
      <c r="D1630" s="349" t="s">
        <v>3019</v>
      </c>
      <c r="E1630" s="304" t="s">
        <v>3019</v>
      </c>
      <c r="F1630" s="304"/>
      <c r="G1630" s="324">
        <v>35.425800000000002</v>
      </c>
      <c r="H1630" s="324">
        <v>133.828</v>
      </c>
      <c r="I1630" s="324" t="s">
        <v>212</v>
      </c>
      <c r="J1630" s="368">
        <f t="shared" si="479"/>
        <v>169.16361879720998</v>
      </c>
      <c r="K1630" s="331">
        <v>0.2</v>
      </c>
      <c r="L1630" s="304" t="str">
        <f t="shared" si="473"/>
        <v>E</v>
      </c>
      <c r="M1630" s="388">
        <v>1</v>
      </c>
      <c r="N1630" s="304">
        <v>110</v>
      </c>
      <c r="O1630" s="304">
        <v>11</v>
      </c>
      <c r="P1630" s="331"/>
      <c r="Q1630" s="309"/>
      <c r="R1630" s="304"/>
      <c r="S1630" s="356">
        <v>135.87644500888521</v>
      </c>
      <c r="T1630" s="356">
        <v>172.86219366257939</v>
      </c>
      <c r="U1630" s="356">
        <f t="shared" si="480"/>
        <v>169.16361879720998</v>
      </c>
      <c r="V1630" s="356"/>
      <c r="W1630" s="310" t="s">
        <v>900</v>
      </c>
      <c r="X1630" s="304" t="s">
        <v>232</v>
      </c>
      <c r="Y1630" s="366">
        <f t="shared" si="475"/>
        <v>506.6</v>
      </c>
      <c r="Z1630" s="304"/>
      <c r="AA1630" s="304"/>
      <c r="AB1630" s="304">
        <v>-999</v>
      </c>
      <c r="AC1630" s="304">
        <v>-999</v>
      </c>
      <c r="AD1630" s="366">
        <v>-999</v>
      </c>
      <c r="AE1630" s="304">
        <v>-999</v>
      </c>
      <c r="AF1630" s="304">
        <v>-999</v>
      </c>
      <c r="AG1630" s="304"/>
      <c r="AH1630" s="304">
        <v>5.7262300000000002E-2</v>
      </c>
      <c r="AI1630" s="312"/>
      <c r="AJ1630" s="332">
        <v>760</v>
      </c>
      <c r="AK1630" s="304">
        <f t="shared" si="474"/>
        <v>760</v>
      </c>
      <c r="AL1630" s="304">
        <f t="shared" si="470"/>
        <v>0.43</v>
      </c>
      <c r="AM1630" s="389" t="str">
        <f t="shared" si="476"/>
        <v/>
      </c>
      <c r="AN1630" s="304"/>
      <c r="AO1630" s="304">
        <v>0.45</v>
      </c>
      <c r="AP1630" s="312"/>
      <c r="AQ1630" s="312" t="s">
        <v>3020</v>
      </c>
      <c r="AR1630" s="312"/>
      <c r="AS1630" s="304"/>
      <c r="AT1630" s="312"/>
      <c r="AU1630" s="329">
        <f>VLOOKUP(C1630,[1]world!$A$2:$B$3555,2,FALSE)</f>
        <v>7</v>
      </c>
      <c r="AV1630" s="329">
        <v>388</v>
      </c>
      <c r="AW1630" s="304">
        <v>0.37</v>
      </c>
      <c r="AX1630" s="304">
        <v>40</v>
      </c>
      <c r="AY1630" s="304">
        <v>-999</v>
      </c>
      <c r="AZ1630" s="304">
        <v>40</v>
      </c>
      <c r="BA1630" s="304">
        <v>40</v>
      </c>
      <c r="BB1630" s="304">
        <v>-999</v>
      </c>
      <c r="BC1630" s="304">
        <v>40</v>
      </c>
      <c r="BD1630" s="304">
        <v>40</v>
      </c>
      <c r="BE1630" s="304">
        <v>40</v>
      </c>
      <c r="BF1630" s="304">
        <v>-999</v>
      </c>
      <c r="BG1630" s="304">
        <v>-999</v>
      </c>
      <c r="BH1630" s="304">
        <v>40</v>
      </c>
      <c r="BI1630" s="304">
        <v>40</v>
      </c>
      <c r="BJ1630" s="304">
        <v>2</v>
      </c>
      <c r="BK1630" s="304" t="s">
        <v>4954</v>
      </c>
      <c r="BL1630" s="304">
        <v>2</v>
      </c>
    </row>
    <row r="1631" spans="1:64" ht="15" hidden="1" customHeight="1" x14ac:dyDescent="0.2">
      <c r="A1631" s="304" t="s">
        <v>6177</v>
      </c>
      <c r="B1631" s="304" t="s">
        <v>1612</v>
      </c>
      <c r="C1631" s="304">
        <v>1763</v>
      </c>
      <c r="D1631" s="349" t="s">
        <v>3058</v>
      </c>
      <c r="E1631" s="304" t="s">
        <v>3058</v>
      </c>
      <c r="F1631" s="304"/>
      <c r="G1631" s="324">
        <v>35.5075</v>
      </c>
      <c r="H1631" s="324">
        <v>133.63300000000001</v>
      </c>
      <c r="I1631" s="324" t="s">
        <v>212</v>
      </c>
      <c r="J1631" s="368">
        <f t="shared" si="479"/>
        <v>352.65033514125719</v>
      </c>
      <c r="K1631" s="331">
        <v>0.13</v>
      </c>
      <c r="L1631" s="304" t="str">
        <f t="shared" si="473"/>
        <v>D</v>
      </c>
      <c r="M1631" s="388">
        <v>1</v>
      </c>
      <c r="N1631" s="304">
        <v>314.89999999999998</v>
      </c>
      <c r="O1631" s="304">
        <v>20</v>
      </c>
      <c r="P1631" s="331">
        <v>314.89</v>
      </c>
      <c r="Q1631" s="309" t="s">
        <v>1612</v>
      </c>
      <c r="R1631" s="304"/>
      <c r="S1631" s="356">
        <v>352.65033514125719</v>
      </c>
      <c r="T1631" s="356">
        <v>378.69149217634418</v>
      </c>
      <c r="U1631" s="356">
        <f t="shared" si="480"/>
        <v>352.65033514125719</v>
      </c>
      <c r="V1631" s="356"/>
      <c r="W1631" s="310" t="s">
        <v>895</v>
      </c>
      <c r="X1631" s="304" t="s">
        <v>206</v>
      </c>
      <c r="Y1631" s="366">
        <f t="shared" si="475"/>
        <v>338.6</v>
      </c>
      <c r="Z1631" s="304"/>
      <c r="AA1631" s="304"/>
      <c r="AB1631" s="304">
        <v>-999</v>
      </c>
      <c r="AC1631" s="304">
        <v>-999</v>
      </c>
      <c r="AD1631" s="366">
        <v>-999</v>
      </c>
      <c r="AE1631" s="304">
        <v>-999</v>
      </c>
      <c r="AF1631" s="304">
        <v>-999</v>
      </c>
      <c r="AG1631" s="304"/>
      <c r="AH1631" s="304">
        <v>2.0246299999999998E-2</v>
      </c>
      <c r="AI1631" s="312"/>
      <c r="AJ1631" s="332">
        <v>665</v>
      </c>
      <c r="AK1631" s="304">
        <f t="shared" si="474"/>
        <v>690</v>
      </c>
      <c r="AL1631" s="304">
        <f t="shared" si="470"/>
        <v>0.43</v>
      </c>
      <c r="AM1631" s="389" t="str">
        <f t="shared" si="476"/>
        <v/>
      </c>
      <c r="AN1631" s="304"/>
      <c r="AO1631" s="304">
        <v>0.45</v>
      </c>
      <c r="AP1631" s="312"/>
      <c r="AQ1631" s="312" t="s">
        <v>3059</v>
      </c>
      <c r="AR1631" s="312"/>
      <c r="AS1631" s="304"/>
      <c r="AT1631" s="312"/>
      <c r="AU1631" s="329">
        <f>VLOOKUP(C1631,[1]world!$A$2:$B$3555,2,FALSE)</f>
        <v>9</v>
      </c>
      <c r="AV1631" s="329">
        <v>497</v>
      </c>
      <c r="AW1631" s="304">
        <v>0.37</v>
      </c>
      <c r="AX1631" s="304">
        <v>180</v>
      </c>
      <c r="AY1631" s="304">
        <v>-999</v>
      </c>
      <c r="AZ1631" s="304">
        <v>820</v>
      </c>
      <c r="BA1631" s="304">
        <v>180</v>
      </c>
      <c r="BB1631" s="304">
        <v>-999</v>
      </c>
      <c r="BC1631" s="304">
        <v>820</v>
      </c>
      <c r="BD1631" s="304">
        <v>180</v>
      </c>
      <c r="BE1631" s="304">
        <v>180</v>
      </c>
      <c r="BF1631" s="304">
        <v>-999</v>
      </c>
      <c r="BG1631" s="304">
        <v>-999</v>
      </c>
      <c r="BH1631" s="304">
        <v>820</v>
      </c>
      <c r="BI1631" s="304">
        <v>820</v>
      </c>
      <c r="BJ1631" s="304">
        <v>2</v>
      </c>
      <c r="BK1631" s="304" t="s">
        <v>4954</v>
      </c>
      <c r="BL1631" s="304">
        <v>2</v>
      </c>
    </row>
    <row r="1632" spans="1:64" ht="15" hidden="1" customHeight="1" x14ac:dyDescent="0.2">
      <c r="A1632" s="304" t="s">
        <v>6177</v>
      </c>
      <c r="B1632" s="304" t="s">
        <v>1612</v>
      </c>
      <c r="C1632" s="304">
        <v>1764</v>
      </c>
      <c r="D1632" s="349" t="s">
        <v>2954</v>
      </c>
      <c r="E1632" s="304" t="s">
        <v>2954</v>
      </c>
      <c r="F1632" s="304"/>
      <c r="G1632" s="324">
        <v>35.279400000000003</v>
      </c>
      <c r="H1632" s="324">
        <v>133.49019999999999</v>
      </c>
      <c r="I1632" s="324" t="s">
        <v>212</v>
      </c>
      <c r="J1632" s="368">
        <f t="shared" si="479"/>
        <v>469.7926377158679</v>
      </c>
      <c r="K1632" s="331">
        <v>0.2</v>
      </c>
      <c r="L1632" s="304" t="str">
        <f t="shared" si="473"/>
        <v>C</v>
      </c>
      <c r="M1632" s="388">
        <v>1</v>
      </c>
      <c r="N1632" s="304">
        <v>292.60000000000002</v>
      </c>
      <c r="O1632" s="304">
        <v>10</v>
      </c>
      <c r="P1632" s="331"/>
      <c r="Q1632" s="309"/>
      <c r="R1632" s="304"/>
      <c r="S1632" s="356">
        <v>380.4972584816968</v>
      </c>
      <c r="T1632" s="356">
        <v>469.7926377158679</v>
      </c>
      <c r="U1632" s="356">
        <f t="shared" si="480"/>
        <v>469.7926377158679</v>
      </c>
      <c r="V1632" s="356"/>
      <c r="W1632" s="310" t="s">
        <v>900</v>
      </c>
      <c r="X1632" s="304" t="s">
        <v>232</v>
      </c>
      <c r="Y1632" s="366">
        <f t="shared" si="475"/>
        <v>506.6</v>
      </c>
      <c r="Z1632" s="304"/>
      <c r="AA1632" s="304"/>
      <c r="AB1632" s="304">
        <v>-999</v>
      </c>
      <c r="AC1632" s="304">
        <v>-999</v>
      </c>
      <c r="AD1632" s="366">
        <v>-999</v>
      </c>
      <c r="AE1632" s="304">
        <v>-999</v>
      </c>
      <c r="AF1632" s="304">
        <v>-999</v>
      </c>
      <c r="AG1632" s="304"/>
      <c r="AH1632" s="304">
        <v>9.95867E-2</v>
      </c>
      <c r="AI1632" s="312"/>
      <c r="AJ1632" s="332">
        <v>760</v>
      </c>
      <c r="AK1632" s="304">
        <f t="shared" si="474"/>
        <v>760</v>
      </c>
      <c r="AL1632" s="304">
        <f t="shared" si="470"/>
        <v>0.43</v>
      </c>
      <c r="AM1632" s="389" t="str">
        <f t="shared" si="476"/>
        <v/>
      </c>
      <c r="AN1632" s="304"/>
      <c r="AO1632" s="304">
        <v>0.45</v>
      </c>
      <c r="AP1632" s="312"/>
      <c r="AQ1632" s="312" t="s">
        <v>2955</v>
      </c>
      <c r="AR1632" s="312"/>
      <c r="AS1632" s="304"/>
      <c r="AT1632" s="312"/>
      <c r="AU1632" s="329">
        <f>VLOOKUP(C1632,[1]world!$A$2:$B$3555,2,FALSE)</f>
        <v>5</v>
      </c>
      <c r="AV1632" s="329">
        <v>402</v>
      </c>
      <c r="AW1632" s="304">
        <v>0.37</v>
      </c>
      <c r="AX1632" s="304">
        <v>20</v>
      </c>
      <c r="AY1632" s="304">
        <v>-999</v>
      </c>
      <c r="AZ1632" s="304">
        <v>80</v>
      </c>
      <c r="BA1632" s="304">
        <v>20</v>
      </c>
      <c r="BB1632" s="304">
        <v>-999</v>
      </c>
      <c r="BC1632" s="304">
        <v>80</v>
      </c>
      <c r="BD1632" s="304">
        <v>20</v>
      </c>
      <c r="BE1632" s="304">
        <v>20</v>
      </c>
      <c r="BF1632" s="304">
        <v>-999</v>
      </c>
      <c r="BG1632" s="304">
        <v>-999</v>
      </c>
      <c r="BH1632" s="304">
        <v>80</v>
      </c>
      <c r="BI1632" s="304">
        <v>80</v>
      </c>
      <c r="BJ1632" s="304">
        <v>2</v>
      </c>
      <c r="BK1632" s="304" t="s">
        <v>4954</v>
      </c>
      <c r="BL1632" s="304">
        <v>2</v>
      </c>
    </row>
    <row r="1633" spans="1:64" ht="15" hidden="1" customHeight="1" x14ac:dyDescent="0.2">
      <c r="A1633" s="304" t="s">
        <v>6177</v>
      </c>
      <c r="B1633" s="304" t="s">
        <v>1612</v>
      </c>
      <c r="C1633" s="304">
        <v>1765</v>
      </c>
      <c r="D1633" s="349" t="s">
        <v>3015</v>
      </c>
      <c r="E1633" s="304" t="s">
        <v>3015</v>
      </c>
      <c r="F1633" s="304"/>
      <c r="G1633" s="324">
        <v>35.422699999999999</v>
      </c>
      <c r="H1633" s="324">
        <v>133.33269999999999</v>
      </c>
      <c r="I1633" s="324" t="s">
        <v>212</v>
      </c>
      <c r="J1633" s="368">
        <f t="shared" si="479"/>
        <v>139.20997744059116</v>
      </c>
      <c r="K1633" s="331">
        <v>0.13</v>
      </c>
      <c r="L1633" s="304" t="str">
        <f t="shared" si="473"/>
        <v>E</v>
      </c>
      <c r="M1633" s="388">
        <v>1</v>
      </c>
      <c r="N1633" s="304">
        <v>125.4</v>
      </c>
      <c r="O1633" s="304">
        <v>20</v>
      </c>
      <c r="P1633" s="331">
        <v>125.41</v>
      </c>
      <c r="Q1633" s="309" t="s">
        <v>1612</v>
      </c>
      <c r="R1633" s="304"/>
      <c r="S1633" s="356">
        <v>139.20997744059116</v>
      </c>
      <c r="T1633" s="356">
        <v>147.3252990007739</v>
      </c>
      <c r="U1633" s="356">
        <f t="shared" si="480"/>
        <v>139.20997744059116</v>
      </c>
      <c r="V1633" s="356"/>
      <c r="W1633" s="310" t="s">
        <v>1657</v>
      </c>
      <c r="X1633" s="304" t="s">
        <v>240</v>
      </c>
      <c r="Y1633" s="366">
        <f t="shared" si="475"/>
        <v>181.5</v>
      </c>
      <c r="Z1633" s="304">
        <v>0.2</v>
      </c>
      <c r="AA1633" s="304"/>
      <c r="AB1633" s="304">
        <v>-999</v>
      </c>
      <c r="AC1633" s="304">
        <v>-999</v>
      </c>
      <c r="AD1633" s="366">
        <v>-999</v>
      </c>
      <c r="AE1633" s="304">
        <v>-999</v>
      </c>
      <c r="AF1633" s="304">
        <v>-999</v>
      </c>
      <c r="AG1633" s="304"/>
      <c r="AH1633" s="304">
        <v>2.5294200000000001E-3</v>
      </c>
      <c r="AI1633" s="312"/>
      <c r="AJ1633" s="332">
        <v>256</v>
      </c>
      <c r="AK1633" s="304">
        <f t="shared" si="474"/>
        <v>270</v>
      </c>
      <c r="AL1633" s="304">
        <f t="shared" si="470"/>
        <v>0.43</v>
      </c>
      <c r="AM1633" s="389" t="str">
        <f t="shared" si="476"/>
        <v/>
      </c>
      <c r="AN1633" s="304"/>
      <c r="AO1633" s="304">
        <v>0.45</v>
      </c>
      <c r="AP1633" s="312"/>
      <c r="AQ1633" s="312" t="s">
        <v>3016</v>
      </c>
      <c r="AR1633" s="312"/>
      <c r="AS1633" s="304"/>
      <c r="AT1633" s="312"/>
      <c r="AU1633" s="329">
        <f>VLOOKUP(C1633,[1]world!$A$2:$B$3555,2,FALSE)</f>
        <v>7</v>
      </c>
      <c r="AV1633" s="329">
        <v>388</v>
      </c>
      <c r="AW1633" s="304">
        <v>0.37</v>
      </c>
      <c r="AX1633" s="304">
        <v>40</v>
      </c>
      <c r="AY1633" s="304">
        <v>-999</v>
      </c>
      <c r="AZ1633" s="304">
        <v>460</v>
      </c>
      <c r="BA1633" s="304">
        <v>40</v>
      </c>
      <c r="BB1633" s="304">
        <v>-999</v>
      </c>
      <c r="BC1633" s="304">
        <v>460</v>
      </c>
      <c r="BD1633" s="304">
        <v>40</v>
      </c>
      <c r="BE1633" s="304">
        <v>40</v>
      </c>
      <c r="BF1633" s="304">
        <v>-999</v>
      </c>
      <c r="BG1633" s="304">
        <v>-999</v>
      </c>
      <c r="BH1633" s="304">
        <v>460</v>
      </c>
      <c r="BI1633" s="304">
        <v>460</v>
      </c>
      <c r="BJ1633" s="304">
        <v>2</v>
      </c>
      <c r="BK1633" s="304" t="s">
        <v>4954</v>
      </c>
      <c r="BL1633" s="304">
        <v>2</v>
      </c>
    </row>
    <row r="1634" spans="1:64" ht="15" hidden="1" customHeight="1" x14ac:dyDescent="0.2">
      <c r="A1634" s="304" t="s">
        <v>6177</v>
      </c>
      <c r="B1634" s="304" t="s">
        <v>1612</v>
      </c>
      <c r="C1634" s="304">
        <v>1766</v>
      </c>
      <c r="D1634" s="349" t="s">
        <v>2892</v>
      </c>
      <c r="E1634" s="304" t="s">
        <v>2892</v>
      </c>
      <c r="F1634" s="304"/>
      <c r="G1634" s="324">
        <v>35.1676</v>
      </c>
      <c r="H1634" s="324">
        <v>133.31389999999999</v>
      </c>
      <c r="I1634" s="324" t="s">
        <v>212</v>
      </c>
      <c r="J1634" s="368">
        <f t="shared" si="479"/>
        <v>420.19963118425977</v>
      </c>
      <c r="K1634" s="331">
        <v>0.13</v>
      </c>
      <c r="L1634" s="304" t="str">
        <f t="shared" si="473"/>
        <v>C</v>
      </c>
      <c r="M1634" s="388">
        <v>1</v>
      </c>
      <c r="N1634" s="304">
        <v>374.6</v>
      </c>
      <c r="O1634" s="304">
        <v>20</v>
      </c>
      <c r="P1634" s="331">
        <v>374.63</v>
      </c>
      <c r="Q1634" s="309" t="s">
        <v>1612</v>
      </c>
      <c r="R1634" s="304"/>
      <c r="S1634" s="356">
        <v>420.19963118425977</v>
      </c>
      <c r="T1634" s="356">
        <v>449.47096658097394</v>
      </c>
      <c r="U1634" s="356">
        <f t="shared" si="480"/>
        <v>420.19963118425977</v>
      </c>
      <c r="V1634" s="356"/>
      <c r="W1634" s="310" t="s">
        <v>895</v>
      </c>
      <c r="X1634" s="304" t="s">
        <v>206</v>
      </c>
      <c r="Y1634" s="366">
        <f t="shared" si="475"/>
        <v>338.6</v>
      </c>
      <c r="Z1634" s="304"/>
      <c r="AA1634" s="304"/>
      <c r="AB1634" s="304">
        <v>-999</v>
      </c>
      <c r="AC1634" s="304">
        <v>-999</v>
      </c>
      <c r="AD1634" s="366">
        <v>-999</v>
      </c>
      <c r="AE1634" s="304">
        <v>-999</v>
      </c>
      <c r="AF1634" s="304">
        <v>-999</v>
      </c>
      <c r="AG1634" s="304"/>
      <c r="AH1634" s="304">
        <v>3.32813E-2</v>
      </c>
      <c r="AI1634" s="312"/>
      <c r="AJ1634" s="332">
        <v>760</v>
      </c>
      <c r="AK1634" s="304">
        <f t="shared" si="474"/>
        <v>760</v>
      </c>
      <c r="AL1634" s="304">
        <f t="shared" si="470"/>
        <v>0.43</v>
      </c>
      <c r="AM1634" s="389" t="str">
        <f t="shared" si="476"/>
        <v/>
      </c>
      <c r="AN1634" s="304"/>
      <c r="AO1634" s="304">
        <v>0.45</v>
      </c>
      <c r="AP1634" s="312"/>
      <c r="AQ1634" s="312" t="s">
        <v>2893</v>
      </c>
      <c r="AR1634" s="312"/>
      <c r="AS1634" s="304"/>
      <c r="AT1634" s="312"/>
      <c r="AU1634" s="329">
        <f>VLOOKUP(C1634,[1]world!$A$2:$B$3555,2,FALSE)</f>
        <v>3</v>
      </c>
      <c r="AV1634" s="329">
        <v>547</v>
      </c>
      <c r="AW1634" s="304">
        <v>0.37</v>
      </c>
      <c r="AX1634" s="304">
        <v>20</v>
      </c>
      <c r="AY1634" s="304">
        <v>-999</v>
      </c>
      <c r="AZ1634" s="304">
        <v>40</v>
      </c>
      <c r="BA1634" s="304">
        <v>20</v>
      </c>
      <c r="BB1634" s="304">
        <v>-999</v>
      </c>
      <c r="BC1634" s="304">
        <v>40</v>
      </c>
      <c r="BD1634" s="304">
        <v>20</v>
      </c>
      <c r="BE1634" s="304">
        <v>20</v>
      </c>
      <c r="BF1634" s="304">
        <v>-999</v>
      </c>
      <c r="BG1634" s="304">
        <v>-999</v>
      </c>
      <c r="BH1634" s="304">
        <v>40</v>
      </c>
      <c r="BI1634" s="304">
        <v>40</v>
      </c>
      <c r="BJ1634" s="304">
        <v>2</v>
      </c>
      <c r="BK1634" s="304" t="s">
        <v>4954</v>
      </c>
      <c r="BL1634" s="304">
        <v>2</v>
      </c>
    </row>
    <row r="1635" spans="1:64" ht="15" hidden="1" customHeight="1" x14ac:dyDescent="0.2">
      <c r="A1635" s="304" t="s">
        <v>6102</v>
      </c>
      <c r="B1635" s="304" t="s">
        <v>2503</v>
      </c>
      <c r="C1635" s="304">
        <v>1767</v>
      </c>
      <c r="D1635" s="349" t="s">
        <v>2936</v>
      </c>
      <c r="E1635" s="304" t="s">
        <v>2936</v>
      </c>
      <c r="F1635" s="304"/>
      <c r="G1635" s="324">
        <v>35.257199999999997</v>
      </c>
      <c r="H1635" s="324">
        <v>134.22</v>
      </c>
      <c r="I1635" s="324" t="s">
        <v>212</v>
      </c>
      <c r="J1635" s="368">
        <f>P1635</f>
        <v>426.07</v>
      </c>
      <c r="K1635" s="331">
        <v>0.1</v>
      </c>
      <c r="L1635" s="304" t="str">
        <f t="shared" si="473"/>
        <v>C</v>
      </c>
      <c r="M1635" s="388">
        <v>0</v>
      </c>
      <c r="N1635" s="304"/>
      <c r="O1635" s="304">
        <v>30</v>
      </c>
      <c r="P1635" s="304">
        <v>426.07</v>
      </c>
      <c r="Q1635" s="309" t="s">
        <v>2503</v>
      </c>
      <c r="R1635" s="304" t="s">
        <v>2503</v>
      </c>
      <c r="S1635" s="356"/>
      <c r="T1635" s="304"/>
      <c r="U1635" s="356"/>
      <c r="V1635" s="304"/>
      <c r="W1635" s="310" t="s">
        <v>890</v>
      </c>
      <c r="X1635" s="304" t="s">
        <v>205</v>
      </c>
      <c r="Y1635" s="366">
        <f t="shared" si="475"/>
        <v>424.8</v>
      </c>
      <c r="Z1635" s="304"/>
      <c r="AA1635" s="304"/>
      <c r="AB1635" s="304">
        <v>-999</v>
      </c>
      <c r="AC1635" s="304">
        <v>-999</v>
      </c>
      <c r="AD1635" s="366">
        <v>-999</v>
      </c>
      <c r="AE1635" s="304">
        <v>-999</v>
      </c>
      <c r="AF1635" s="304">
        <v>-999</v>
      </c>
      <c r="AG1635" s="304"/>
      <c r="AH1635" s="304">
        <v>0.108101</v>
      </c>
      <c r="AI1635" s="312"/>
      <c r="AJ1635" s="332">
        <v>760</v>
      </c>
      <c r="AK1635" s="304">
        <f t="shared" si="474"/>
        <v>760</v>
      </c>
      <c r="AL1635" s="304">
        <f t="shared" si="470"/>
        <v>0.43</v>
      </c>
      <c r="AM1635" s="389" t="str">
        <f t="shared" si="476"/>
        <v/>
      </c>
      <c r="AN1635" s="304"/>
      <c r="AO1635" s="304">
        <v>0.45</v>
      </c>
      <c r="AP1635" s="312"/>
      <c r="AQ1635" s="312" t="s">
        <v>2937</v>
      </c>
      <c r="AR1635" s="312"/>
      <c r="AS1635" s="304"/>
      <c r="AT1635" s="312"/>
      <c r="AU1635" s="329">
        <f>VLOOKUP(C1635,[1]world!$A$2:$B$3555,2,FALSE)</f>
        <v>1</v>
      </c>
      <c r="AV1635" s="329">
        <v>519</v>
      </c>
      <c r="AW1635" s="304">
        <v>0.37</v>
      </c>
      <c r="AX1635" s="304">
        <v>32</v>
      </c>
      <c r="AY1635" s="304">
        <v>80</v>
      </c>
      <c r="AZ1635" s="304">
        <v>-999</v>
      </c>
      <c r="BA1635" s="304">
        <v>32</v>
      </c>
      <c r="BB1635" s="304">
        <v>80</v>
      </c>
      <c r="BC1635" s="304">
        <v>-999</v>
      </c>
      <c r="BD1635" s="304">
        <v>32</v>
      </c>
      <c r="BE1635" s="304">
        <v>32</v>
      </c>
      <c r="BF1635" s="304">
        <v>32</v>
      </c>
      <c r="BG1635" s="304">
        <v>32</v>
      </c>
      <c r="BH1635" s="304">
        <f>BI1635</f>
        <v>-999</v>
      </c>
      <c r="BI1635" s="304">
        <f>BC1635</f>
        <v>-999</v>
      </c>
      <c r="BJ1635" s="304">
        <v>0</v>
      </c>
      <c r="BK1635" s="304">
        <v>0</v>
      </c>
      <c r="BL1635" s="304">
        <v>0</v>
      </c>
    </row>
    <row r="1636" spans="1:64" ht="15" hidden="1" customHeight="1" x14ac:dyDescent="0.2">
      <c r="A1636" s="304" t="s">
        <v>6102</v>
      </c>
      <c r="B1636" s="304" t="s">
        <v>2503</v>
      </c>
      <c r="C1636" s="304">
        <v>1768</v>
      </c>
      <c r="D1636" s="349" t="s">
        <v>2929</v>
      </c>
      <c r="E1636" s="304" t="s">
        <v>2929</v>
      </c>
      <c r="F1636" s="304"/>
      <c r="G1636" s="324">
        <v>35.228099999999998</v>
      </c>
      <c r="H1636" s="324">
        <v>133.3937</v>
      </c>
      <c r="I1636" s="324" t="s">
        <v>212</v>
      </c>
      <c r="J1636" s="368">
        <f>P1636</f>
        <v>310.20999999999998</v>
      </c>
      <c r="K1636" s="331">
        <v>0.1</v>
      </c>
      <c r="L1636" s="304" t="str">
        <f t="shared" si="473"/>
        <v>D</v>
      </c>
      <c r="M1636" s="388">
        <v>0</v>
      </c>
      <c r="N1636" s="304"/>
      <c r="O1636" s="304">
        <v>30</v>
      </c>
      <c r="P1636" s="304">
        <v>310.20999999999998</v>
      </c>
      <c r="Q1636" s="309" t="s">
        <v>2503</v>
      </c>
      <c r="R1636" s="304" t="s">
        <v>2503</v>
      </c>
      <c r="S1636" s="356"/>
      <c r="T1636" s="304"/>
      <c r="U1636" s="356"/>
      <c r="V1636" s="304"/>
      <c r="W1636" s="310" t="s">
        <v>890</v>
      </c>
      <c r="X1636" s="304" t="s">
        <v>205</v>
      </c>
      <c r="Y1636" s="366">
        <f t="shared" si="475"/>
        <v>424.8</v>
      </c>
      <c r="Z1636" s="304"/>
      <c r="AA1636" s="304"/>
      <c r="AB1636" s="304">
        <v>-999</v>
      </c>
      <c r="AC1636" s="304">
        <v>-999</v>
      </c>
      <c r="AD1636" s="366">
        <v>-999</v>
      </c>
      <c r="AE1636" s="304">
        <v>-999</v>
      </c>
      <c r="AF1636" s="304">
        <v>-999</v>
      </c>
      <c r="AG1636" s="304"/>
      <c r="AH1636" s="304">
        <v>0.139684</v>
      </c>
      <c r="AI1636" s="312"/>
      <c r="AJ1636" s="332">
        <v>760</v>
      </c>
      <c r="AK1636" s="304">
        <f t="shared" si="474"/>
        <v>760</v>
      </c>
      <c r="AL1636" s="304">
        <f t="shared" si="470"/>
        <v>0.43</v>
      </c>
      <c r="AM1636" s="389" t="str">
        <f t="shared" si="476"/>
        <v/>
      </c>
      <c r="AN1636" s="304"/>
      <c r="AO1636" s="304">
        <v>0.45</v>
      </c>
      <c r="AP1636" s="312"/>
      <c r="AQ1636" s="312" t="s">
        <v>2930</v>
      </c>
      <c r="AR1636" s="312"/>
      <c r="AS1636" s="304"/>
      <c r="AT1636" s="312"/>
      <c r="AU1636" s="329">
        <f>VLOOKUP(C1636,[1]world!$A$2:$B$3555,2,FALSE)</f>
        <v>1</v>
      </c>
      <c r="AV1636" s="329">
        <v>519</v>
      </c>
      <c r="AW1636" s="304">
        <v>0.37</v>
      </c>
      <c r="AX1636" s="304">
        <v>20</v>
      </c>
      <c r="AY1636" s="304">
        <v>-999</v>
      </c>
      <c r="AZ1636" s="304">
        <v>40</v>
      </c>
      <c r="BA1636" s="304">
        <v>20</v>
      </c>
      <c r="BB1636" s="304">
        <v>-999</v>
      </c>
      <c r="BC1636" s="304">
        <v>40</v>
      </c>
      <c r="BD1636" s="304">
        <v>20</v>
      </c>
      <c r="BE1636" s="304">
        <v>20</v>
      </c>
      <c r="BF1636" s="304">
        <v>-999</v>
      </c>
      <c r="BG1636" s="304">
        <v>-999</v>
      </c>
      <c r="BH1636" s="304">
        <v>40</v>
      </c>
      <c r="BI1636" s="304">
        <v>40</v>
      </c>
      <c r="BJ1636" s="304">
        <v>2</v>
      </c>
      <c r="BK1636" s="304" t="s">
        <v>4954</v>
      </c>
      <c r="BL1636" s="304">
        <v>2</v>
      </c>
    </row>
    <row r="1637" spans="1:64" ht="15" hidden="1" customHeight="1" x14ac:dyDescent="0.2">
      <c r="A1637" s="304" t="s">
        <v>6102</v>
      </c>
      <c r="B1637" s="304" t="s">
        <v>2503</v>
      </c>
      <c r="C1637" s="304">
        <v>1769</v>
      </c>
      <c r="D1637" s="349" t="s">
        <v>3039</v>
      </c>
      <c r="E1637" s="304" t="s">
        <v>3039</v>
      </c>
      <c r="F1637" s="304"/>
      <c r="G1637" s="324">
        <v>35.4636</v>
      </c>
      <c r="H1637" s="324">
        <v>133.63329999999999</v>
      </c>
      <c r="I1637" s="324" t="s">
        <v>212</v>
      </c>
      <c r="J1637" s="367">
        <v>254.26</v>
      </c>
      <c r="K1637" s="331">
        <v>0.1</v>
      </c>
      <c r="L1637" s="304" t="str">
        <f t="shared" si="473"/>
        <v>D</v>
      </c>
      <c r="M1637" s="388">
        <v>0</v>
      </c>
      <c r="N1637" s="304"/>
      <c r="O1637" s="304"/>
      <c r="P1637" s="304"/>
      <c r="Q1637" s="309"/>
      <c r="R1637" s="304" t="s">
        <v>2503</v>
      </c>
      <c r="S1637" s="356"/>
      <c r="T1637" s="304"/>
      <c r="U1637" s="356"/>
      <c r="V1637" s="304"/>
      <c r="W1637" s="310" t="s">
        <v>890</v>
      </c>
      <c r="X1637" s="304" t="s">
        <v>205</v>
      </c>
      <c r="Y1637" s="366">
        <f t="shared" si="475"/>
        <v>424.8</v>
      </c>
      <c r="Z1637" s="304"/>
      <c r="AA1637" s="304"/>
      <c r="AB1637" s="304">
        <v>-999</v>
      </c>
      <c r="AC1637" s="304">
        <v>-999</v>
      </c>
      <c r="AD1637" s="366">
        <v>-999</v>
      </c>
      <c r="AE1637" s="304">
        <v>-999</v>
      </c>
      <c r="AF1637" s="304">
        <v>-999</v>
      </c>
      <c r="AG1637" s="304"/>
      <c r="AH1637" s="304">
        <v>3.3803699999999999E-2</v>
      </c>
      <c r="AI1637" s="312"/>
      <c r="AJ1637" s="332">
        <v>760</v>
      </c>
      <c r="AK1637" s="304">
        <f t="shared" si="474"/>
        <v>760</v>
      </c>
      <c r="AL1637" s="304">
        <f t="shared" si="470"/>
        <v>0.43</v>
      </c>
      <c r="AM1637" s="389" t="str">
        <f t="shared" si="476"/>
        <v/>
      </c>
      <c r="AN1637" s="304"/>
      <c r="AO1637" s="304"/>
      <c r="AP1637" s="312"/>
      <c r="AQ1637" s="312"/>
      <c r="AR1637" s="312"/>
      <c r="AS1637" s="304"/>
      <c r="AT1637" s="312"/>
      <c r="AU1637" s="329">
        <f>VLOOKUP(C1637,[1]world!$A$2:$B$3555,2,FALSE)</f>
        <v>1</v>
      </c>
      <c r="AV1637" s="329">
        <v>519</v>
      </c>
      <c r="AW1637" s="304">
        <v>0.37</v>
      </c>
      <c r="AX1637" s="304">
        <v>162</v>
      </c>
      <c r="AY1637" s="304">
        <v>-999</v>
      </c>
      <c r="AZ1637" s="304">
        <v>440</v>
      </c>
      <c r="BA1637" s="304">
        <v>162</v>
      </c>
      <c r="BB1637" s="304">
        <v>-999</v>
      </c>
      <c r="BC1637" s="304">
        <v>440</v>
      </c>
      <c r="BD1637" s="304">
        <v>20</v>
      </c>
      <c r="BE1637" s="304">
        <v>20</v>
      </c>
      <c r="BF1637" s="304">
        <v>-999</v>
      </c>
      <c r="BG1637" s="304">
        <v>-999</v>
      </c>
      <c r="BH1637" s="304">
        <v>440</v>
      </c>
      <c r="BI1637" s="304">
        <v>440</v>
      </c>
      <c r="BJ1637" s="304">
        <v>0</v>
      </c>
      <c r="BK1637" s="304" t="s">
        <v>4954</v>
      </c>
      <c r="BL1637" s="304">
        <v>0</v>
      </c>
    </row>
    <row r="1638" spans="1:64" ht="15" hidden="1" customHeight="1" x14ac:dyDescent="0.2">
      <c r="A1638" s="304" t="s">
        <v>4918</v>
      </c>
      <c r="B1638" s="304" t="s">
        <v>5965</v>
      </c>
      <c r="C1638" s="304">
        <v>1770</v>
      </c>
      <c r="D1638" s="349" t="s">
        <v>3010</v>
      </c>
      <c r="E1638" s="309">
        <v>35219</v>
      </c>
      <c r="F1638" s="309"/>
      <c r="G1638" s="324">
        <v>35.402999999999999</v>
      </c>
      <c r="H1638" s="324">
        <v>-119.449</v>
      </c>
      <c r="I1638" s="324" t="s">
        <v>212</v>
      </c>
      <c r="J1638" s="368">
        <f t="shared" ref="J1638:J1650" si="481">EXP(0.35*LN(AM1638)+0.24*LN(Y1638)+0.2*LN(AJ1638)+0.21*LN(AV1638))</f>
        <v>270.58187672472286</v>
      </c>
      <c r="K1638" s="331">
        <f t="shared" ref="K1638:K1650" si="482">SQRT(0.35*AN1638^2+0.24*Z1638^2+0.2*AL1638^2+0.21*AW1638^2)</f>
        <v>0.29539634391779462</v>
      </c>
      <c r="L1638" s="304" t="str">
        <f t="shared" si="473"/>
        <v>D</v>
      </c>
      <c r="M1638" s="388" t="s">
        <v>6092</v>
      </c>
      <c r="N1638" s="304"/>
      <c r="O1638" s="304"/>
      <c r="P1638" s="304"/>
      <c r="Q1638" s="309"/>
      <c r="R1638" s="304"/>
      <c r="S1638" s="356"/>
      <c r="T1638" s="304"/>
      <c r="U1638" s="356"/>
      <c r="V1638" s="304"/>
      <c r="W1638" s="310" t="s">
        <v>1408</v>
      </c>
      <c r="X1638" s="304" t="s">
        <v>213</v>
      </c>
      <c r="Y1638" s="366">
        <f t="shared" si="475"/>
        <v>274.5</v>
      </c>
      <c r="Z1638" s="304">
        <v>0.3</v>
      </c>
      <c r="AA1638" s="304"/>
      <c r="AB1638" s="304">
        <v>-999</v>
      </c>
      <c r="AC1638" s="304">
        <v>-999</v>
      </c>
      <c r="AD1638" s="366">
        <v>-999</v>
      </c>
      <c r="AE1638" s="304">
        <v>-999</v>
      </c>
      <c r="AF1638" s="304">
        <v>-999</v>
      </c>
      <c r="AG1638" s="304"/>
      <c r="AH1638" s="304">
        <v>3.34637E-3</v>
      </c>
      <c r="AI1638" s="385">
        <v>1.36191E-2</v>
      </c>
      <c r="AJ1638" s="332">
        <v>237</v>
      </c>
      <c r="AK1638" s="304">
        <f t="shared" si="474"/>
        <v>210</v>
      </c>
      <c r="AL1638" s="363">
        <v>0.43</v>
      </c>
      <c r="AM1638" s="389">
        <f t="shared" si="476"/>
        <v>306</v>
      </c>
      <c r="AN1638" s="363">
        <v>0.25</v>
      </c>
      <c r="AO1638" s="304"/>
      <c r="AP1638" s="312" t="s">
        <v>6113</v>
      </c>
      <c r="AQ1638" s="312" t="s">
        <v>1616</v>
      </c>
      <c r="AR1638" s="312">
        <v>280</v>
      </c>
      <c r="AS1638" s="304"/>
      <c r="AT1638" s="312">
        <v>306</v>
      </c>
      <c r="AU1638" s="329">
        <f>VLOOKUP(C1638,[1]world!$A$2:$B$3555,2,FALSE)</f>
        <v>16</v>
      </c>
      <c r="AV1638" s="329">
        <v>246</v>
      </c>
      <c r="AW1638" s="304">
        <v>0.18</v>
      </c>
      <c r="AX1638" s="304">
        <v>80</v>
      </c>
      <c r="AY1638" s="304">
        <v>-999</v>
      </c>
      <c r="AZ1638" s="304">
        <v>320</v>
      </c>
      <c r="BA1638" s="304">
        <v>-999</v>
      </c>
      <c r="BB1638" s="304">
        <v>-999</v>
      </c>
      <c r="BC1638" s="304">
        <v>-999</v>
      </c>
      <c r="BD1638" s="304">
        <v>-999</v>
      </c>
      <c r="BE1638" s="304">
        <v>-999</v>
      </c>
      <c r="BF1638" s="304">
        <v>-999</v>
      </c>
      <c r="BG1638" s="304">
        <v>-999</v>
      </c>
      <c r="BH1638" s="304">
        <v>-999</v>
      </c>
      <c r="BI1638" s="304">
        <v>-999</v>
      </c>
      <c r="BJ1638" s="304">
        <v>4</v>
      </c>
      <c r="BK1638" s="304" t="s">
        <v>4954</v>
      </c>
      <c r="BL1638" s="304">
        <v>4</v>
      </c>
    </row>
    <row r="1639" spans="1:64" ht="15" hidden="1" customHeight="1" x14ac:dyDescent="0.2">
      <c r="A1639" s="304" t="s">
        <v>4918</v>
      </c>
      <c r="B1639" s="304" t="s">
        <v>5965</v>
      </c>
      <c r="C1639" s="304">
        <v>1771</v>
      </c>
      <c r="D1639" s="349" t="s">
        <v>2414</v>
      </c>
      <c r="E1639" s="309">
        <v>25134</v>
      </c>
      <c r="F1639" s="309"/>
      <c r="G1639" s="324">
        <v>34.222000000000001</v>
      </c>
      <c r="H1639" s="324">
        <v>-119.04</v>
      </c>
      <c r="I1639" s="324" t="s">
        <v>212</v>
      </c>
      <c r="J1639" s="368">
        <f t="shared" si="481"/>
        <v>325.9440477067742</v>
      </c>
      <c r="K1639" s="331">
        <f t="shared" si="482"/>
        <v>0.33046028505707004</v>
      </c>
      <c r="L1639" s="304" t="str">
        <f t="shared" si="473"/>
        <v>D</v>
      </c>
      <c r="M1639" s="388" t="s">
        <v>6092</v>
      </c>
      <c r="N1639" s="304"/>
      <c r="O1639" s="304"/>
      <c r="P1639" s="304"/>
      <c r="Q1639" s="309"/>
      <c r="R1639" s="304"/>
      <c r="S1639" s="356"/>
      <c r="T1639" s="304"/>
      <c r="U1639" s="356"/>
      <c r="V1639" s="304"/>
      <c r="W1639" s="304" t="s">
        <v>1408</v>
      </c>
      <c r="X1639" s="304" t="s">
        <v>213</v>
      </c>
      <c r="Y1639" s="366">
        <f t="shared" si="475"/>
        <v>274.5</v>
      </c>
      <c r="Z1639" s="304">
        <v>0.3</v>
      </c>
      <c r="AA1639" s="304"/>
      <c r="AB1639" s="304">
        <v>-999</v>
      </c>
      <c r="AC1639" s="304">
        <v>-999</v>
      </c>
      <c r="AD1639" s="366">
        <v>-999</v>
      </c>
      <c r="AE1639" s="304">
        <v>-999</v>
      </c>
      <c r="AF1639" s="304">
        <v>-999</v>
      </c>
      <c r="AG1639" s="304"/>
      <c r="AH1639" s="304">
        <v>4.2290699999999997E-3</v>
      </c>
      <c r="AI1639" s="312"/>
      <c r="AJ1639" s="332">
        <v>247</v>
      </c>
      <c r="AK1639" s="304">
        <f t="shared" si="474"/>
        <v>270</v>
      </c>
      <c r="AL1639" s="363">
        <v>0.43</v>
      </c>
      <c r="AM1639" s="389">
        <f t="shared" si="476"/>
        <v>387</v>
      </c>
      <c r="AN1639" s="363">
        <v>0.25</v>
      </c>
      <c r="AO1639" s="304"/>
      <c r="AP1639" s="312" t="s">
        <v>1600</v>
      </c>
      <c r="AQ1639" s="312" t="s">
        <v>1538</v>
      </c>
      <c r="AR1639" s="312">
        <v>387</v>
      </c>
      <c r="AS1639" s="304"/>
      <c r="AT1639" s="312"/>
      <c r="AU1639" s="329">
        <f>VLOOKUP(C1639,[1]world!$A$2:$B$3555,2,FALSE)</f>
        <v>7</v>
      </c>
      <c r="AV1639" s="329">
        <v>388</v>
      </c>
      <c r="AW1639" s="304">
        <v>0.37</v>
      </c>
      <c r="AX1639" s="304">
        <v>800</v>
      </c>
      <c r="AY1639" s="304">
        <v>-999</v>
      </c>
      <c r="AZ1639" s="304">
        <v>4500</v>
      </c>
      <c r="BA1639" s="304">
        <v>540</v>
      </c>
      <c r="BB1639" s="304">
        <v>-999</v>
      </c>
      <c r="BC1639" s="304">
        <v>2720</v>
      </c>
      <c r="BD1639" s="304">
        <v>-999</v>
      </c>
      <c r="BE1639" s="304">
        <v>-999</v>
      </c>
      <c r="BF1639" s="304">
        <v>-999</v>
      </c>
      <c r="BG1639" s="304">
        <v>-999</v>
      </c>
      <c r="BH1639" s="304">
        <v>-999</v>
      </c>
      <c r="BI1639" s="304">
        <v>-999</v>
      </c>
      <c r="BJ1639" s="304">
        <v>3</v>
      </c>
      <c r="BK1639" s="304" t="s">
        <v>4954</v>
      </c>
      <c r="BL1639" s="304">
        <v>3</v>
      </c>
    </row>
    <row r="1640" spans="1:64" ht="15" hidden="1" customHeight="1" x14ac:dyDescent="0.2">
      <c r="A1640" s="304" t="s">
        <v>4918</v>
      </c>
      <c r="B1640" s="304" t="s">
        <v>5965</v>
      </c>
      <c r="C1640" s="304">
        <v>1772</v>
      </c>
      <c r="D1640" s="349" t="s">
        <v>3086</v>
      </c>
      <c r="E1640" s="309">
        <v>37737</v>
      </c>
      <c r="F1640" s="309"/>
      <c r="G1640" s="324">
        <v>35.593000000000004</v>
      </c>
      <c r="H1640" s="324">
        <v>-121.124</v>
      </c>
      <c r="I1640" s="324" t="s">
        <v>212</v>
      </c>
      <c r="J1640" s="368">
        <f t="shared" si="481"/>
        <v>362.17073189016634</v>
      </c>
      <c r="K1640" s="331">
        <f t="shared" si="482"/>
        <v>0.33046028505707004</v>
      </c>
      <c r="L1640" s="304" t="str">
        <f t="shared" si="473"/>
        <v>C</v>
      </c>
      <c r="M1640" s="388" t="s">
        <v>6092</v>
      </c>
      <c r="N1640" s="304"/>
      <c r="O1640" s="304"/>
      <c r="P1640" s="304"/>
      <c r="Q1640" s="309"/>
      <c r="R1640" s="304"/>
      <c r="S1640" s="356"/>
      <c r="T1640" s="304"/>
      <c r="U1640" s="356"/>
      <c r="V1640" s="304"/>
      <c r="W1640" s="310" t="s">
        <v>895</v>
      </c>
      <c r="X1640" s="304" t="s">
        <v>206</v>
      </c>
      <c r="Y1640" s="366">
        <f t="shared" si="475"/>
        <v>338.6</v>
      </c>
      <c r="Z1640" s="304">
        <v>0.3</v>
      </c>
      <c r="AA1640" s="304"/>
      <c r="AB1640" s="304">
        <v>-999</v>
      </c>
      <c r="AC1640" s="304">
        <v>-999</v>
      </c>
      <c r="AD1640" s="366">
        <v>-999</v>
      </c>
      <c r="AE1640" s="304">
        <v>-999</v>
      </c>
      <c r="AF1640" s="304">
        <v>-999</v>
      </c>
      <c r="AG1640" s="304"/>
      <c r="AH1640" s="304">
        <v>2.3512499999999999E-2</v>
      </c>
      <c r="AI1640" s="385">
        <v>2.95447E-2</v>
      </c>
      <c r="AJ1640" s="332">
        <v>382</v>
      </c>
      <c r="AK1640" s="304">
        <f t="shared" si="474"/>
        <v>425</v>
      </c>
      <c r="AL1640" s="363">
        <v>0.43</v>
      </c>
      <c r="AM1640" s="389">
        <f t="shared" si="476"/>
        <v>353</v>
      </c>
      <c r="AN1640" s="363">
        <v>0.25</v>
      </c>
      <c r="AO1640" s="304"/>
      <c r="AP1640" s="312" t="s">
        <v>4980</v>
      </c>
      <c r="AQ1640" s="312" t="s">
        <v>1538</v>
      </c>
      <c r="AR1640" s="312">
        <v>349</v>
      </c>
      <c r="AS1640" s="304"/>
      <c r="AT1640" s="312">
        <v>353</v>
      </c>
      <c r="AU1640" s="329">
        <f>VLOOKUP(C1640,[1]world!$A$2:$B$3555,2,FALSE)</f>
        <v>7</v>
      </c>
      <c r="AV1640" s="329">
        <v>388</v>
      </c>
      <c r="AW1640" s="304">
        <v>0.37</v>
      </c>
      <c r="AX1640" s="304">
        <v>60</v>
      </c>
      <c r="AY1640" s="304">
        <v>-999</v>
      </c>
      <c r="AZ1640" s="304">
        <v>280</v>
      </c>
      <c r="BA1640" s="304">
        <v>-999</v>
      </c>
      <c r="BB1640" s="304">
        <v>-999</v>
      </c>
      <c r="BC1640" s="304">
        <v>-999</v>
      </c>
      <c r="BD1640" s="304">
        <v>-999</v>
      </c>
      <c r="BE1640" s="304">
        <v>-999</v>
      </c>
      <c r="BF1640" s="304">
        <v>-999</v>
      </c>
      <c r="BG1640" s="304">
        <v>-999</v>
      </c>
      <c r="BH1640" s="304">
        <v>-999</v>
      </c>
      <c r="BI1640" s="304">
        <v>-999</v>
      </c>
      <c r="BJ1640" s="304">
        <v>4</v>
      </c>
      <c r="BK1640" s="304" t="s">
        <v>4954</v>
      </c>
      <c r="BL1640" s="304">
        <v>4</v>
      </c>
    </row>
    <row r="1641" spans="1:64" ht="15" hidden="1" customHeight="1" x14ac:dyDescent="0.2">
      <c r="A1641" s="304" t="s">
        <v>4918</v>
      </c>
      <c r="B1641" s="304" t="s">
        <v>5965</v>
      </c>
      <c r="C1641" s="304">
        <v>1773</v>
      </c>
      <c r="D1641" s="349" t="s">
        <v>4919</v>
      </c>
      <c r="E1641" s="309">
        <v>1747</v>
      </c>
      <c r="F1641" s="309"/>
      <c r="G1641" s="324">
        <v>36.137</v>
      </c>
      <c r="H1641" s="324">
        <v>-120.363</v>
      </c>
      <c r="I1641" s="324" t="s">
        <v>214</v>
      </c>
      <c r="J1641" s="368">
        <f t="shared" si="481"/>
        <v>314.68703640605816</v>
      </c>
      <c r="K1641" s="331">
        <f t="shared" si="482"/>
        <v>0.33046028505707004</v>
      </c>
      <c r="L1641" s="304" t="str">
        <f t="shared" si="473"/>
        <v>D</v>
      </c>
      <c r="M1641" s="388" t="s">
        <v>6092</v>
      </c>
      <c r="N1641" s="304"/>
      <c r="O1641" s="304"/>
      <c r="P1641" s="304"/>
      <c r="Q1641" s="309"/>
      <c r="R1641" s="304"/>
      <c r="S1641" s="356"/>
      <c r="T1641" s="304"/>
      <c r="U1641" s="356"/>
      <c r="V1641" s="304"/>
      <c r="W1641" s="304" t="s">
        <v>2742</v>
      </c>
      <c r="X1641" s="304" t="s">
        <v>205</v>
      </c>
      <c r="Y1641" s="366">
        <f t="shared" si="475"/>
        <v>424.8</v>
      </c>
      <c r="Z1641" s="304">
        <v>0.3</v>
      </c>
      <c r="AA1641" s="304"/>
      <c r="AB1641" s="304">
        <v>-999</v>
      </c>
      <c r="AC1641" s="304">
        <v>-999</v>
      </c>
      <c r="AD1641" s="366">
        <v>-999</v>
      </c>
      <c r="AE1641" s="304">
        <v>-999</v>
      </c>
      <c r="AF1641" s="304">
        <v>-999</v>
      </c>
      <c r="AG1641" s="304"/>
      <c r="AH1641" s="304">
        <v>4.04047E-3</v>
      </c>
      <c r="AI1641" s="385">
        <v>1.25299E-2</v>
      </c>
      <c r="AJ1641" s="332">
        <v>245</v>
      </c>
      <c r="AK1641" s="304">
        <f t="shared" si="474"/>
        <v>270</v>
      </c>
      <c r="AL1641" s="363">
        <v>0.43</v>
      </c>
      <c r="AM1641" s="389">
        <f t="shared" si="476"/>
        <v>306</v>
      </c>
      <c r="AN1641" s="363">
        <v>0.25</v>
      </c>
      <c r="AO1641" s="304"/>
      <c r="AP1641" s="312" t="s">
        <v>4980</v>
      </c>
      <c r="AQ1641" s="312" t="s">
        <v>3340</v>
      </c>
      <c r="AR1641" s="312">
        <v>349</v>
      </c>
      <c r="AS1641" s="304"/>
      <c r="AT1641" s="312">
        <v>306</v>
      </c>
      <c r="AU1641" s="329">
        <f>VLOOKUP(C1641,[1]world!$A$2:$B$3555,2,FALSE)</f>
        <v>12</v>
      </c>
      <c r="AV1641" s="329">
        <v>297</v>
      </c>
      <c r="AW1641" s="304">
        <v>0.37</v>
      </c>
      <c r="AX1641" s="304">
        <v>60</v>
      </c>
      <c r="AY1641" s="304">
        <v>-999</v>
      </c>
      <c r="AZ1641" s="304">
        <v>240</v>
      </c>
      <c r="BA1641" s="304">
        <v>-999</v>
      </c>
      <c r="BB1641" s="304">
        <v>-999</v>
      </c>
      <c r="BC1641" s="304">
        <v>-999</v>
      </c>
      <c r="BD1641" s="304">
        <v>-999</v>
      </c>
      <c r="BE1641" s="304">
        <v>-999</v>
      </c>
      <c r="BF1641" s="304">
        <v>-999</v>
      </c>
      <c r="BG1641" s="304">
        <v>-999</v>
      </c>
      <c r="BH1641" s="304">
        <v>-999</v>
      </c>
      <c r="BI1641" s="304">
        <v>-999</v>
      </c>
      <c r="BJ1641" s="304">
        <v>4</v>
      </c>
      <c r="BK1641" s="304" t="s">
        <v>4954</v>
      </c>
      <c r="BL1641" s="304">
        <v>4</v>
      </c>
    </row>
    <row r="1642" spans="1:64" ht="15" hidden="1" customHeight="1" x14ac:dyDescent="0.2">
      <c r="A1642" s="304" t="s">
        <v>4918</v>
      </c>
      <c r="B1642" s="304" t="s">
        <v>5965</v>
      </c>
      <c r="C1642" s="304">
        <v>1774</v>
      </c>
      <c r="D1642" s="349" t="s">
        <v>4920</v>
      </c>
      <c r="E1642" s="309">
        <v>5420</v>
      </c>
      <c r="F1642" s="309"/>
      <c r="G1642" s="324">
        <v>34.811999999999998</v>
      </c>
      <c r="H1642" s="324">
        <v>-118.94499999999999</v>
      </c>
      <c r="I1642" s="324" t="s">
        <v>212</v>
      </c>
      <c r="J1642" s="368">
        <f t="shared" si="481"/>
        <v>632.89704414044934</v>
      </c>
      <c r="K1642" s="331">
        <f t="shared" si="482"/>
        <v>0.40016121751114264</v>
      </c>
      <c r="L1642" s="304" t="str">
        <f t="shared" si="473"/>
        <v>C</v>
      </c>
      <c r="M1642" s="388" t="s">
        <v>6092</v>
      </c>
      <c r="N1642" s="304"/>
      <c r="O1642" s="304"/>
      <c r="P1642" s="304"/>
      <c r="Q1642" s="309"/>
      <c r="R1642" s="304"/>
      <c r="S1642" s="356"/>
      <c r="T1642" s="304"/>
      <c r="U1642" s="356"/>
      <c r="V1642" s="304"/>
      <c r="W1642" s="304" t="s">
        <v>900</v>
      </c>
      <c r="X1642" s="304" t="s">
        <v>232</v>
      </c>
      <c r="Y1642" s="366">
        <f t="shared" si="475"/>
        <v>506.6</v>
      </c>
      <c r="Z1642" s="304">
        <v>0.4</v>
      </c>
      <c r="AA1642" s="304"/>
      <c r="AB1642" s="304">
        <v>-999</v>
      </c>
      <c r="AC1642" s="304">
        <v>-999</v>
      </c>
      <c r="AD1642" s="366">
        <v>-999</v>
      </c>
      <c r="AE1642" s="304">
        <v>-999</v>
      </c>
      <c r="AF1642" s="304">
        <v>-999</v>
      </c>
      <c r="AG1642" s="304"/>
      <c r="AH1642" s="304">
        <v>0.29418</v>
      </c>
      <c r="AI1642" s="312"/>
      <c r="AJ1642" s="332">
        <v>760</v>
      </c>
      <c r="AK1642" s="304">
        <f t="shared" si="474"/>
        <v>760</v>
      </c>
      <c r="AL1642" s="363">
        <v>0.43</v>
      </c>
      <c r="AM1642" s="389">
        <f t="shared" si="476"/>
        <v>748</v>
      </c>
      <c r="AN1642" s="304">
        <v>0.4</v>
      </c>
      <c r="AO1642" s="304"/>
      <c r="AP1642" s="312" t="s">
        <v>6117</v>
      </c>
      <c r="AQ1642" s="312"/>
      <c r="AR1642" s="312">
        <v>748</v>
      </c>
      <c r="AS1642" s="304"/>
      <c r="AT1642" s="312"/>
      <c r="AU1642" s="329">
        <f>VLOOKUP(C1642,[1]world!$A$2:$B$3555,2,FALSE)</f>
        <v>1</v>
      </c>
      <c r="AV1642" s="329">
        <v>519</v>
      </c>
      <c r="AW1642" s="304">
        <v>0.37</v>
      </c>
      <c r="AX1642" s="304">
        <v>40</v>
      </c>
      <c r="AY1642" s="304">
        <v>-999</v>
      </c>
      <c r="AZ1642" s="304">
        <v>220</v>
      </c>
      <c r="BA1642" s="304">
        <v>-999</v>
      </c>
      <c r="BB1642" s="304">
        <v>-999</v>
      </c>
      <c r="BC1642" s="304">
        <v>-999</v>
      </c>
      <c r="BD1642" s="304">
        <v>-999</v>
      </c>
      <c r="BE1642" s="304">
        <v>-999</v>
      </c>
      <c r="BF1642" s="304">
        <v>-999</v>
      </c>
      <c r="BG1642" s="304">
        <v>-999</v>
      </c>
      <c r="BH1642" s="304">
        <v>-999</v>
      </c>
      <c r="BI1642" s="304">
        <v>-999</v>
      </c>
      <c r="BJ1642" s="304">
        <v>4</v>
      </c>
      <c r="BK1642" s="304" t="s">
        <v>4954</v>
      </c>
      <c r="BL1642" s="304">
        <v>4</v>
      </c>
    </row>
    <row r="1643" spans="1:64" ht="15" hidden="1" customHeight="1" x14ac:dyDescent="0.2">
      <c r="A1643" s="304" t="s">
        <v>4918</v>
      </c>
      <c r="B1643" s="304" t="s">
        <v>5965</v>
      </c>
      <c r="C1643" s="304">
        <v>1775</v>
      </c>
      <c r="D1643" s="349" t="s">
        <v>3545</v>
      </c>
      <c r="E1643" s="309">
        <v>1748</v>
      </c>
      <c r="F1643" s="309"/>
      <c r="G1643" s="324">
        <v>36.774000000000001</v>
      </c>
      <c r="H1643" s="324">
        <v>-119.72799999999999</v>
      </c>
      <c r="I1643" s="324" t="s">
        <v>212</v>
      </c>
      <c r="J1643" s="368">
        <f t="shared" si="481"/>
        <v>262.84505305690328</v>
      </c>
      <c r="K1643" s="331">
        <f t="shared" si="482"/>
        <v>0.24141043887951488</v>
      </c>
      <c r="L1643" s="304" t="str">
        <f t="shared" si="473"/>
        <v>D</v>
      </c>
      <c r="M1643" s="388" t="s">
        <v>6092</v>
      </c>
      <c r="N1643" s="304"/>
      <c r="O1643" s="304"/>
      <c r="P1643" s="304"/>
      <c r="Q1643" s="309"/>
      <c r="R1643" s="304"/>
      <c r="S1643" s="356"/>
      <c r="T1643" s="304"/>
      <c r="U1643" s="356"/>
      <c r="V1643" s="304"/>
      <c r="W1643" s="304" t="s">
        <v>1408</v>
      </c>
      <c r="X1643" s="304" t="s">
        <v>213</v>
      </c>
      <c r="Y1643" s="366">
        <f t="shared" si="475"/>
        <v>274.5</v>
      </c>
      <c r="Z1643" s="304">
        <v>0.3</v>
      </c>
      <c r="AA1643" s="304"/>
      <c r="AB1643" s="304">
        <v>-999</v>
      </c>
      <c r="AC1643" s="304">
        <v>-999</v>
      </c>
      <c r="AD1643" s="366">
        <v>-999</v>
      </c>
      <c r="AE1643" s="304">
        <v>-999</v>
      </c>
      <c r="AF1643" s="304">
        <v>-999</v>
      </c>
      <c r="AG1643" s="304"/>
      <c r="AH1643" s="304">
        <v>1.6169699999999999E-3</v>
      </c>
      <c r="AI1643" s="385">
        <v>7.0813400000000002E-3</v>
      </c>
      <c r="AJ1643" s="332">
        <v>205</v>
      </c>
      <c r="AK1643" s="304">
        <f t="shared" si="474"/>
        <v>210</v>
      </c>
      <c r="AL1643" s="304">
        <v>0.2</v>
      </c>
      <c r="AM1643" s="389">
        <f t="shared" si="476"/>
        <v>306</v>
      </c>
      <c r="AN1643" s="363">
        <v>0.25</v>
      </c>
      <c r="AO1643" s="304"/>
      <c r="AP1643" s="312" t="s">
        <v>6113</v>
      </c>
      <c r="AQ1643" s="312" t="s">
        <v>1538</v>
      </c>
      <c r="AR1643" s="312">
        <v>280</v>
      </c>
      <c r="AS1643" s="304"/>
      <c r="AT1643" s="312">
        <v>306</v>
      </c>
      <c r="AU1643" s="329">
        <f>VLOOKUP(C1643,[1]world!$A$2:$B$3555,2,FALSE)</f>
        <v>16</v>
      </c>
      <c r="AV1643" s="329">
        <v>246</v>
      </c>
      <c r="AW1643" s="304">
        <v>0.18</v>
      </c>
      <c r="AX1643" s="304">
        <v>-999</v>
      </c>
      <c r="AY1643" s="304">
        <v>-999</v>
      </c>
      <c r="AZ1643" s="304">
        <v>-999</v>
      </c>
      <c r="BA1643" s="304">
        <v>-999</v>
      </c>
      <c r="BB1643" s="304">
        <v>-999</v>
      </c>
      <c r="BC1643" s="304">
        <v>-999</v>
      </c>
      <c r="BD1643" s="304">
        <v>-999</v>
      </c>
      <c r="BE1643" s="304">
        <v>-999</v>
      </c>
      <c r="BF1643" s="304">
        <v>-999</v>
      </c>
      <c r="BG1643" s="304">
        <v>-999</v>
      </c>
      <c r="BH1643" s="304">
        <v>-999</v>
      </c>
      <c r="BI1643" s="304">
        <v>-999</v>
      </c>
      <c r="BJ1643" s="304" t="s">
        <v>4954</v>
      </c>
      <c r="BK1643" s="304" t="s">
        <v>4954</v>
      </c>
      <c r="BL1643" s="304" t="s">
        <v>4954</v>
      </c>
    </row>
    <row r="1644" spans="1:64" ht="15" hidden="1" customHeight="1" x14ac:dyDescent="0.2">
      <c r="A1644" s="304" t="s">
        <v>4918</v>
      </c>
      <c r="B1644" s="304" t="s">
        <v>5965</v>
      </c>
      <c r="C1644" s="304">
        <v>1776</v>
      </c>
      <c r="D1644" s="349" t="s">
        <v>2454</v>
      </c>
      <c r="E1644" s="309">
        <v>5425</v>
      </c>
      <c r="F1644" s="309"/>
      <c r="G1644" s="324">
        <v>34.277200000000001</v>
      </c>
      <c r="H1644" s="324">
        <v>-118.56</v>
      </c>
      <c r="I1644" s="324" t="s">
        <v>212</v>
      </c>
      <c r="J1644" s="368">
        <f t="shared" si="481"/>
        <v>453.01860397189677</v>
      </c>
      <c r="K1644" s="331">
        <f t="shared" si="482"/>
        <v>0.35418074481823542</v>
      </c>
      <c r="L1644" s="304" t="str">
        <f t="shared" si="473"/>
        <v>C</v>
      </c>
      <c r="M1644" s="388" t="s">
        <v>6092</v>
      </c>
      <c r="N1644" s="304"/>
      <c r="O1644" s="304"/>
      <c r="P1644" s="304"/>
      <c r="Q1644" s="309"/>
      <c r="R1644" s="304"/>
      <c r="S1644" s="356"/>
      <c r="T1644" s="304"/>
      <c r="U1644" s="356"/>
      <c r="V1644" s="304"/>
      <c r="W1644" s="304" t="s">
        <v>890</v>
      </c>
      <c r="X1644" s="304" t="s">
        <v>205</v>
      </c>
      <c r="Y1644" s="366">
        <f t="shared" si="475"/>
        <v>424.8</v>
      </c>
      <c r="Z1644" s="304">
        <v>0.3</v>
      </c>
      <c r="AA1644" s="304"/>
      <c r="AB1644" s="304">
        <v>-999</v>
      </c>
      <c r="AC1644" s="304">
        <v>-999</v>
      </c>
      <c r="AD1644" s="366">
        <v>-999</v>
      </c>
      <c r="AE1644" s="304">
        <v>-999</v>
      </c>
      <c r="AF1644" s="304">
        <v>-999</v>
      </c>
      <c r="AG1644" s="304"/>
      <c r="AH1644" s="304">
        <v>4.7258099999999997E-2</v>
      </c>
      <c r="AI1644" s="312"/>
      <c r="AJ1644" s="332">
        <v>479</v>
      </c>
      <c r="AK1644" s="304">
        <f t="shared" si="474"/>
        <v>425</v>
      </c>
      <c r="AL1644" s="363">
        <v>0.43</v>
      </c>
      <c r="AM1644" s="389">
        <f t="shared" si="476"/>
        <v>455</v>
      </c>
      <c r="AN1644" s="304">
        <v>0.33</v>
      </c>
      <c r="AO1644" s="304"/>
      <c r="AP1644" s="312" t="s">
        <v>2138</v>
      </c>
      <c r="AQ1644" s="312"/>
      <c r="AR1644" s="312">
        <v>455</v>
      </c>
      <c r="AS1644" s="304"/>
      <c r="AT1644" s="312"/>
      <c r="AU1644" s="329">
        <f>VLOOKUP(C1644,[1]world!$A$2:$B$3555,2,FALSE)</f>
        <v>4</v>
      </c>
      <c r="AV1644" s="329">
        <v>459</v>
      </c>
      <c r="AW1644" s="304">
        <v>0.37</v>
      </c>
      <c r="AX1644" s="304">
        <v>840</v>
      </c>
      <c r="AY1644" s="304">
        <v>-999</v>
      </c>
      <c r="AZ1644" s="304">
        <v>4440</v>
      </c>
      <c r="BA1644" s="304">
        <v>320</v>
      </c>
      <c r="BB1644" s="304">
        <v>-999</v>
      </c>
      <c r="BC1644" s="304">
        <v>2240</v>
      </c>
      <c r="BD1644" s="304">
        <v>-999</v>
      </c>
      <c r="BE1644" s="304">
        <v>-999</v>
      </c>
      <c r="BF1644" s="304">
        <v>-999</v>
      </c>
      <c r="BG1644" s="304">
        <v>-999</v>
      </c>
      <c r="BH1644" s="304">
        <v>-999</v>
      </c>
      <c r="BI1644" s="304">
        <v>-999</v>
      </c>
      <c r="BJ1644" s="304">
        <v>3</v>
      </c>
      <c r="BK1644" s="304" t="s">
        <v>4954</v>
      </c>
      <c r="BL1644" s="304">
        <v>3</v>
      </c>
    </row>
    <row r="1645" spans="1:64" ht="15" hidden="1" customHeight="1" x14ac:dyDescent="0.2">
      <c r="A1645" s="304" t="s">
        <v>4918</v>
      </c>
      <c r="B1645" s="304" t="s">
        <v>5965</v>
      </c>
      <c r="C1645" s="304">
        <v>1777</v>
      </c>
      <c r="D1645" s="349" t="s">
        <v>3428</v>
      </c>
      <c r="E1645" s="309">
        <v>47460</v>
      </c>
      <c r="F1645" s="309"/>
      <c r="G1645" s="324">
        <v>36.320999999999998</v>
      </c>
      <c r="H1645" s="324">
        <v>-121.24299999999999</v>
      </c>
      <c r="I1645" s="324" t="s">
        <v>212</v>
      </c>
      <c r="J1645" s="368">
        <f t="shared" si="481"/>
        <v>290.75079738281926</v>
      </c>
      <c r="K1645" s="331">
        <f t="shared" si="482"/>
        <v>0.33046028505707004</v>
      </c>
      <c r="L1645" s="304" t="str">
        <f t="shared" si="473"/>
        <v>D</v>
      </c>
      <c r="M1645" s="388" t="s">
        <v>6092</v>
      </c>
      <c r="N1645" s="304"/>
      <c r="O1645" s="304"/>
      <c r="P1645" s="304"/>
      <c r="Q1645" s="309"/>
      <c r="R1645" s="304"/>
      <c r="S1645" s="356"/>
      <c r="T1645" s="304"/>
      <c r="U1645" s="356"/>
      <c r="V1645" s="304"/>
      <c r="W1645" s="304" t="s">
        <v>1408</v>
      </c>
      <c r="X1645" s="304" t="s">
        <v>213</v>
      </c>
      <c r="Y1645" s="366">
        <f t="shared" si="475"/>
        <v>274.5</v>
      </c>
      <c r="Z1645" s="304">
        <v>0.3</v>
      </c>
      <c r="AA1645" s="304"/>
      <c r="AB1645" s="304">
        <v>-999</v>
      </c>
      <c r="AC1645" s="304">
        <v>-999</v>
      </c>
      <c r="AD1645" s="366">
        <v>-999</v>
      </c>
      <c r="AE1645" s="304">
        <v>-999</v>
      </c>
      <c r="AF1645" s="304">
        <v>-999</v>
      </c>
      <c r="AG1645" s="304"/>
      <c r="AH1645" s="304">
        <v>4.7136299999999999E-3</v>
      </c>
      <c r="AI1645" s="385">
        <v>1.28039E-2</v>
      </c>
      <c r="AJ1645" s="332">
        <v>251</v>
      </c>
      <c r="AK1645" s="304">
        <f t="shared" si="474"/>
        <v>270</v>
      </c>
      <c r="AL1645" s="363">
        <v>0.43</v>
      </c>
      <c r="AM1645" s="389">
        <f t="shared" si="476"/>
        <v>306</v>
      </c>
      <c r="AN1645" s="363">
        <v>0.25</v>
      </c>
      <c r="AO1645" s="304"/>
      <c r="AP1645" s="312" t="s">
        <v>6113</v>
      </c>
      <c r="AQ1645" s="312" t="s">
        <v>1538</v>
      </c>
      <c r="AR1645" s="312">
        <v>280</v>
      </c>
      <c r="AS1645" s="304"/>
      <c r="AT1645" s="312">
        <v>306</v>
      </c>
      <c r="AU1645" s="329">
        <f>VLOOKUP(C1645,[1]world!$A$2:$B$3555,2,FALSE)</f>
        <v>11</v>
      </c>
      <c r="AV1645" s="329">
        <v>328</v>
      </c>
      <c r="AW1645" s="304">
        <v>0.37</v>
      </c>
      <c r="AX1645" s="304">
        <v>60</v>
      </c>
      <c r="AY1645" s="304">
        <v>-999</v>
      </c>
      <c r="AZ1645" s="304">
        <v>260</v>
      </c>
      <c r="BA1645" s="304">
        <v>-999</v>
      </c>
      <c r="BB1645" s="304">
        <v>-999</v>
      </c>
      <c r="BC1645" s="304">
        <v>-999</v>
      </c>
      <c r="BD1645" s="304">
        <v>-999</v>
      </c>
      <c r="BE1645" s="304">
        <v>-999</v>
      </c>
      <c r="BF1645" s="304">
        <v>-999</v>
      </c>
      <c r="BG1645" s="304">
        <v>-999</v>
      </c>
      <c r="BH1645" s="304">
        <v>-999</v>
      </c>
      <c r="BI1645" s="304">
        <v>-999</v>
      </c>
      <c r="BJ1645" s="304">
        <v>4</v>
      </c>
      <c r="BK1645" s="304" t="s">
        <v>4954</v>
      </c>
      <c r="BL1645" s="304">
        <v>4</v>
      </c>
    </row>
    <row r="1646" spans="1:64" ht="15" hidden="1" customHeight="1" x14ac:dyDescent="0.2">
      <c r="A1646" s="304" t="s">
        <v>4918</v>
      </c>
      <c r="B1646" s="304" t="s">
        <v>5965</v>
      </c>
      <c r="C1646" s="304">
        <v>1778</v>
      </c>
      <c r="D1646" s="349" t="s">
        <v>2584</v>
      </c>
      <c r="E1646" s="309">
        <v>26971</v>
      </c>
      <c r="F1646" s="309"/>
      <c r="G1646" s="324">
        <v>34.518999999999998</v>
      </c>
      <c r="H1646" s="324">
        <v>-120.328</v>
      </c>
      <c r="I1646" s="324" t="s">
        <v>212</v>
      </c>
      <c r="J1646" s="368">
        <f t="shared" si="481"/>
        <v>390.85043905097268</v>
      </c>
      <c r="K1646" s="331">
        <f t="shared" si="482"/>
        <v>0.33046028505707004</v>
      </c>
      <c r="L1646" s="304" t="str">
        <f t="shared" si="473"/>
        <v>C</v>
      </c>
      <c r="M1646" s="388" t="s">
        <v>6092</v>
      </c>
      <c r="N1646" s="304"/>
      <c r="O1646" s="304"/>
      <c r="P1646" s="304"/>
      <c r="Q1646" s="309"/>
      <c r="R1646" s="304"/>
      <c r="S1646" s="356"/>
      <c r="T1646" s="304"/>
      <c r="U1646" s="356"/>
      <c r="V1646" s="304"/>
      <c r="W1646" s="310" t="s">
        <v>895</v>
      </c>
      <c r="X1646" s="304" t="s">
        <v>206</v>
      </c>
      <c r="Y1646" s="366">
        <f t="shared" si="475"/>
        <v>338.6</v>
      </c>
      <c r="Z1646" s="304">
        <v>0.3</v>
      </c>
      <c r="AA1646" s="304"/>
      <c r="AB1646" s="304">
        <v>-999</v>
      </c>
      <c r="AC1646" s="304">
        <v>-999</v>
      </c>
      <c r="AD1646" s="366">
        <v>-999</v>
      </c>
      <c r="AE1646" s="304">
        <v>-999</v>
      </c>
      <c r="AF1646" s="304">
        <v>-999</v>
      </c>
      <c r="AG1646" s="304"/>
      <c r="AH1646" s="304">
        <v>3.07599E-2</v>
      </c>
      <c r="AI1646" s="385">
        <v>0.133937</v>
      </c>
      <c r="AJ1646" s="332">
        <v>412</v>
      </c>
      <c r="AK1646" s="304">
        <f t="shared" si="474"/>
        <v>425</v>
      </c>
      <c r="AL1646" s="363">
        <v>0.43</v>
      </c>
      <c r="AM1646" s="389">
        <f t="shared" si="476"/>
        <v>353</v>
      </c>
      <c r="AN1646" s="363">
        <v>0.25</v>
      </c>
      <c r="AO1646" s="304"/>
      <c r="AP1646" s="312" t="s">
        <v>4980</v>
      </c>
      <c r="AQ1646" s="312" t="s">
        <v>1538</v>
      </c>
      <c r="AR1646" s="312">
        <v>349</v>
      </c>
      <c r="AS1646" s="304"/>
      <c r="AT1646" s="312">
        <v>353</v>
      </c>
      <c r="AU1646" s="329">
        <f>VLOOKUP(C1646,[1]world!$A$2:$B$3555,2,FALSE)</f>
        <v>1</v>
      </c>
      <c r="AV1646" s="329">
        <v>519</v>
      </c>
      <c r="AW1646" s="304">
        <v>0.37</v>
      </c>
      <c r="AX1646" s="304">
        <v>1920</v>
      </c>
      <c r="AY1646" s="304">
        <v>-999</v>
      </c>
      <c r="AZ1646" s="304">
        <v>4720</v>
      </c>
      <c r="BA1646" s="304">
        <v>-999</v>
      </c>
      <c r="BB1646" s="304">
        <v>-999</v>
      </c>
      <c r="BC1646" s="304">
        <v>-999</v>
      </c>
      <c r="BD1646" s="304">
        <v>-999</v>
      </c>
      <c r="BE1646" s="304">
        <v>-999</v>
      </c>
      <c r="BF1646" s="304">
        <v>-999</v>
      </c>
      <c r="BG1646" s="304">
        <v>-999</v>
      </c>
      <c r="BH1646" s="304">
        <v>-999</v>
      </c>
      <c r="BI1646" s="304">
        <v>-999</v>
      </c>
      <c r="BJ1646" s="304">
        <v>4</v>
      </c>
      <c r="BK1646" s="304" t="s">
        <v>4954</v>
      </c>
      <c r="BL1646" s="304">
        <v>4</v>
      </c>
    </row>
    <row r="1647" spans="1:64" ht="15" hidden="1" customHeight="1" x14ac:dyDescent="0.2">
      <c r="A1647" s="304" t="s">
        <v>4918</v>
      </c>
      <c r="B1647" s="304" t="s">
        <v>5965</v>
      </c>
      <c r="C1647" s="304">
        <v>1779</v>
      </c>
      <c r="D1647" s="349" t="s">
        <v>2916</v>
      </c>
      <c r="E1647" s="309">
        <v>36153</v>
      </c>
      <c r="F1647" s="309"/>
      <c r="G1647" s="324">
        <v>35.207999999999998</v>
      </c>
      <c r="H1647" s="324">
        <v>-120.45699999999999</v>
      </c>
      <c r="I1647" s="324" t="s">
        <v>212</v>
      </c>
      <c r="J1647" s="368">
        <f t="shared" si="481"/>
        <v>386.01813893316978</v>
      </c>
      <c r="K1647" s="331">
        <f t="shared" si="482"/>
        <v>0.37858816674587176</v>
      </c>
      <c r="L1647" s="304" t="str">
        <f t="shared" si="473"/>
        <v>C</v>
      </c>
      <c r="M1647" s="388" t="s">
        <v>6092</v>
      </c>
      <c r="N1647" s="304"/>
      <c r="O1647" s="304"/>
      <c r="P1647" s="304"/>
      <c r="Q1647" s="309"/>
      <c r="R1647" s="304"/>
      <c r="S1647" s="356"/>
      <c r="T1647" s="304"/>
      <c r="U1647" s="356"/>
      <c r="V1647" s="304"/>
      <c r="W1647" s="304" t="s">
        <v>1408</v>
      </c>
      <c r="X1647" s="304" t="s">
        <v>213</v>
      </c>
      <c r="Y1647" s="366">
        <f t="shared" si="475"/>
        <v>274.5</v>
      </c>
      <c r="Z1647" s="304">
        <v>0.3</v>
      </c>
      <c r="AA1647" s="304"/>
      <c r="AB1647" s="304">
        <v>-999</v>
      </c>
      <c r="AC1647" s="304">
        <v>-999</v>
      </c>
      <c r="AD1647" s="366">
        <v>-999</v>
      </c>
      <c r="AE1647" s="304">
        <v>-999</v>
      </c>
      <c r="AF1647" s="304">
        <v>-999</v>
      </c>
      <c r="AG1647" s="304"/>
      <c r="AH1647" s="304">
        <v>7.2051500000000004E-2</v>
      </c>
      <c r="AI1647" s="312"/>
      <c r="AJ1647" s="332">
        <v>547</v>
      </c>
      <c r="AK1647" s="304">
        <f t="shared" si="474"/>
        <v>555</v>
      </c>
      <c r="AL1647" s="363">
        <v>0.43</v>
      </c>
      <c r="AM1647" s="389">
        <f t="shared" si="476"/>
        <v>390</v>
      </c>
      <c r="AN1647" s="304">
        <v>0.4</v>
      </c>
      <c r="AO1647" s="304"/>
      <c r="AP1647" s="312" t="s">
        <v>1903</v>
      </c>
      <c r="AQ1647" s="312" t="s">
        <v>2917</v>
      </c>
      <c r="AR1647" s="312">
        <v>390</v>
      </c>
      <c r="AS1647" s="304"/>
      <c r="AT1647" s="312"/>
      <c r="AU1647" s="329">
        <f>VLOOKUP(C1647,[1]world!$A$2:$B$3555,2,FALSE)</f>
        <v>5</v>
      </c>
      <c r="AV1647" s="329">
        <v>402</v>
      </c>
      <c r="AW1647" s="304">
        <v>0.37</v>
      </c>
      <c r="AX1647" s="304">
        <v>60</v>
      </c>
      <c r="AY1647" s="304">
        <v>-999</v>
      </c>
      <c r="AZ1647" s="304">
        <v>360</v>
      </c>
      <c r="BA1647" s="304">
        <v>-999</v>
      </c>
      <c r="BB1647" s="304">
        <v>-999</v>
      </c>
      <c r="BC1647" s="304">
        <v>-999</v>
      </c>
      <c r="BD1647" s="304">
        <v>-999</v>
      </c>
      <c r="BE1647" s="304">
        <v>-999</v>
      </c>
      <c r="BF1647" s="304">
        <v>-999</v>
      </c>
      <c r="BG1647" s="304">
        <v>-999</v>
      </c>
      <c r="BH1647" s="304">
        <v>-999</v>
      </c>
      <c r="BI1647" s="304">
        <v>-999</v>
      </c>
      <c r="BJ1647" s="304">
        <v>4</v>
      </c>
      <c r="BK1647" s="304" t="s">
        <v>4954</v>
      </c>
      <c r="BL1647" s="304">
        <v>4</v>
      </c>
    </row>
    <row r="1648" spans="1:64" ht="15" hidden="1" customHeight="1" x14ac:dyDescent="0.2">
      <c r="A1648" s="304" t="s">
        <v>4918</v>
      </c>
      <c r="B1648" s="304" t="s">
        <v>5965</v>
      </c>
      <c r="C1648" s="304">
        <v>1780</v>
      </c>
      <c r="D1648" s="349" t="s">
        <v>3539</v>
      </c>
      <c r="E1648" s="309">
        <v>46073</v>
      </c>
      <c r="F1648" s="309"/>
      <c r="G1648" s="324">
        <v>36.755000000000003</v>
      </c>
      <c r="H1648" s="324">
        <v>-120.38200000000001</v>
      </c>
      <c r="I1648" s="324" t="s">
        <v>212</v>
      </c>
      <c r="J1648" s="368">
        <f t="shared" si="481"/>
        <v>265.11346757223538</v>
      </c>
      <c r="K1648" s="331">
        <f t="shared" si="482"/>
        <v>0.24141043887951488</v>
      </c>
      <c r="L1648" s="304" t="str">
        <f t="shared" si="473"/>
        <v>D</v>
      </c>
      <c r="M1648" s="388" t="s">
        <v>6092</v>
      </c>
      <c r="N1648" s="304"/>
      <c r="O1648" s="304"/>
      <c r="P1648" s="304"/>
      <c r="Q1648" s="309"/>
      <c r="R1648" s="304"/>
      <c r="S1648" s="356"/>
      <c r="T1648" s="304"/>
      <c r="U1648" s="356"/>
      <c r="V1648" s="304"/>
      <c r="W1648" s="304" t="s">
        <v>1408</v>
      </c>
      <c r="X1648" s="304" t="s">
        <v>213</v>
      </c>
      <c r="Y1648" s="366">
        <f t="shared" si="475"/>
        <v>274.5</v>
      </c>
      <c r="Z1648" s="304">
        <v>0.3</v>
      </c>
      <c r="AA1648" s="304"/>
      <c r="AB1648" s="304">
        <v>-999</v>
      </c>
      <c r="AC1648" s="304">
        <v>-999</v>
      </c>
      <c r="AD1648" s="366">
        <v>-999</v>
      </c>
      <c r="AE1648" s="304">
        <v>-999</v>
      </c>
      <c r="AF1648" s="304">
        <v>-999</v>
      </c>
      <c r="AG1648" s="304"/>
      <c r="AH1648" s="304">
        <v>2.0888899999999999E-3</v>
      </c>
      <c r="AI1648" s="385">
        <v>6.7761099999999993E-3</v>
      </c>
      <c r="AJ1648" s="332">
        <v>214</v>
      </c>
      <c r="AK1648" s="304">
        <f t="shared" si="474"/>
        <v>210</v>
      </c>
      <c r="AL1648" s="304">
        <v>0.2</v>
      </c>
      <c r="AM1648" s="389">
        <f t="shared" si="476"/>
        <v>306</v>
      </c>
      <c r="AN1648" s="363">
        <v>0.25</v>
      </c>
      <c r="AO1648" s="304"/>
      <c r="AP1648" s="312" t="s">
        <v>6113</v>
      </c>
      <c r="AQ1648" s="312" t="s">
        <v>1538</v>
      </c>
      <c r="AR1648" s="312">
        <v>280</v>
      </c>
      <c r="AS1648" s="304"/>
      <c r="AT1648" s="312">
        <v>306</v>
      </c>
      <c r="AU1648" s="329">
        <f>VLOOKUP(C1648,[1]world!$A$2:$B$3555,2,FALSE)</f>
        <v>16</v>
      </c>
      <c r="AV1648" s="329">
        <v>246</v>
      </c>
      <c r="AW1648" s="304">
        <v>0.18</v>
      </c>
      <c r="AX1648" s="304">
        <v>-999</v>
      </c>
      <c r="AY1648" s="304">
        <v>-999</v>
      </c>
      <c r="AZ1648" s="304">
        <v>-999</v>
      </c>
      <c r="BA1648" s="304">
        <v>-999</v>
      </c>
      <c r="BB1648" s="304">
        <v>-999</v>
      </c>
      <c r="BC1648" s="304">
        <v>-999</v>
      </c>
      <c r="BD1648" s="304">
        <v>-999</v>
      </c>
      <c r="BE1648" s="304">
        <v>-999</v>
      </c>
      <c r="BF1648" s="304">
        <v>-999</v>
      </c>
      <c r="BG1648" s="304">
        <v>-999</v>
      </c>
      <c r="BH1648" s="304">
        <v>-999</v>
      </c>
      <c r="BI1648" s="304">
        <v>-999</v>
      </c>
      <c r="BJ1648" s="304" t="s">
        <v>4954</v>
      </c>
      <c r="BK1648" s="304" t="s">
        <v>4954</v>
      </c>
      <c r="BL1648" s="304" t="s">
        <v>4954</v>
      </c>
    </row>
    <row r="1649" spans="1:64" ht="15" hidden="1" customHeight="1" x14ac:dyDescent="0.2">
      <c r="A1649" s="304" t="s">
        <v>4918</v>
      </c>
      <c r="B1649" s="304" t="s">
        <v>5965</v>
      </c>
      <c r="C1649" s="304">
        <v>1781</v>
      </c>
      <c r="D1649" s="349" t="s">
        <v>3559</v>
      </c>
      <c r="E1649" s="309">
        <v>47216</v>
      </c>
      <c r="F1649" s="309"/>
      <c r="G1649" s="324">
        <v>36.807000000000002</v>
      </c>
      <c r="H1649" s="324">
        <v>-121.77800000000001</v>
      </c>
      <c r="I1649" s="324" t="s">
        <v>212</v>
      </c>
      <c r="J1649" s="368">
        <f t="shared" si="481"/>
        <v>323.51736097112075</v>
      </c>
      <c r="K1649" s="331">
        <f t="shared" si="482"/>
        <v>0.33046028505707004</v>
      </c>
      <c r="L1649" s="304" t="str">
        <f t="shared" si="473"/>
        <v>D</v>
      </c>
      <c r="M1649" s="388" t="s">
        <v>6092</v>
      </c>
      <c r="N1649" s="304"/>
      <c r="O1649" s="304"/>
      <c r="P1649" s="304"/>
      <c r="Q1649" s="309"/>
      <c r="R1649" s="304"/>
      <c r="S1649" s="356"/>
      <c r="T1649" s="304"/>
      <c r="U1649" s="356"/>
      <c r="V1649" s="304"/>
      <c r="W1649" s="310" t="s">
        <v>895</v>
      </c>
      <c r="X1649" s="304" t="s">
        <v>206</v>
      </c>
      <c r="Y1649" s="366">
        <f t="shared" si="475"/>
        <v>338.6</v>
      </c>
      <c r="Z1649" s="304">
        <v>0.3</v>
      </c>
      <c r="AA1649" s="304"/>
      <c r="AB1649" s="304">
        <v>-999</v>
      </c>
      <c r="AC1649" s="304">
        <v>-999</v>
      </c>
      <c r="AD1649" s="366">
        <v>-999</v>
      </c>
      <c r="AE1649" s="304">
        <v>-999</v>
      </c>
      <c r="AF1649" s="304">
        <v>-999</v>
      </c>
      <c r="AG1649" s="304"/>
      <c r="AH1649" s="304">
        <v>3.1408400000000002E-3</v>
      </c>
      <c r="AI1649" s="385">
        <v>2.3466799999999999E-2</v>
      </c>
      <c r="AJ1649" s="332">
        <v>233</v>
      </c>
      <c r="AK1649" s="304">
        <f t="shared" si="474"/>
        <v>210</v>
      </c>
      <c r="AL1649" s="363">
        <v>0.43</v>
      </c>
      <c r="AM1649" s="389">
        <f t="shared" si="476"/>
        <v>353</v>
      </c>
      <c r="AN1649" s="363">
        <v>0.25</v>
      </c>
      <c r="AO1649" s="304"/>
      <c r="AP1649" s="312" t="s">
        <v>6113</v>
      </c>
      <c r="AQ1649" s="312" t="s">
        <v>1616</v>
      </c>
      <c r="AR1649" s="312">
        <v>280</v>
      </c>
      <c r="AS1649" s="304"/>
      <c r="AT1649" s="312">
        <v>353</v>
      </c>
      <c r="AU1649" s="329">
        <f>VLOOKUP(C1649,[1]world!$A$2:$B$3555,2,FALSE)</f>
        <v>15</v>
      </c>
      <c r="AV1649" s="329">
        <v>363</v>
      </c>
      <c r="AW1649" s="304">
        <v>0.37</v>
      </c>
      <c r="AX1649" s="304">
        <v>600.5</v>
      </c>
      <c r="AY1649" s="304">
        <v>1398.7</v>
      </c>
      <c r="AZ1649" s="304">
        <v>1999.2</v>
      </c>
      <c r="BA1649" s="304">
        <v>600.5</v>
      </c>
      <c r="BB1649" s="304">
        <v>1398.7</v>
      </c>
      <c r="BC1649" s="304">
        <v>1999.2</v>
      </c>
      <c r="BD1649" s="304">
        <v>-999</v>
      </c>
      <c r="BE1649" s="304">
        <v>-999</v>
      </c>
      <c r="BF1649" s="304">
        <v>-999</v>
      </c>
      <c r="BG1649" s="304">
        <v>-999</v>
      </c>
      <c r="BH1649" s="304">
        <v>-999</v>
      </c>
      <c r="BI1649" s="304">
        <v>-999</v>
      </c>
      <c r="BJ1649" s="304">
        <v>1</v>
      </c>
      <c r="BK1649" s="304">
        <v>1</v>
      </c>
      <c r="BL1649" s="304">
        <v>1</v>
      </c>
    </row>
    <row r="1650" spans="1:64" ht="15" hidden="1" customHeight="1" x14ac:dyDescent="0.2">
      <c r="A1650" s="304" t="s">
        <v>4918</v>
      </c>
      <c r="B1650" s="304" t="s">
        <v>5965</v>
      </c>
      <c r="C1650" s="304">
        <v>1782</v>
      </c>
      <c r="D1650" s="349" t="s">
        <v>2436</v>
      </c>
      <c r="E1650" s="309">
        <v>25862</v>
      </c>
      <c r="F1650" s="309"/>
      <c r="G1650" s="324">
        <v>34.24</v>
      </c>
      <c r="H1650" s="324">
        <v>-119.179</v>
      </c>
      <c r="I1650" s="324" t="s">
        <v>212</v>
      </c>
      <c r="J1650" s="368">
        <f t="shared" si="481"/>
        <v>272.16169481856826</v>
      </c>
      <c r="K1650" s="331">
        <f t="shared" si="482"/>
        <v>0.29539634391779462</v>
      </c>
      <c r="L1650" s="304" t="str">
        <f t="shared" si="473"/>
        <v>D</v>
      </c>
      <c r="M1650" s="388" t="s">
        <v>6092</v>
      </c>
      <c r="N1650" s="304"/>
      <c r="O1650" s="304"/>
      <c r="P1650" s="304"/>
      <c r="Q1650" s="309"/>
      <c r="R1650" s="304"/>
      <c r="S1650" s="356"/>
      <c r="T1650" s="304"/>
      <c r="U1650" s="356"/>
      <c r="V1650" s="304"/>
      <c r="W1650" s="304" t="s">
        <v>1408</v>
      </c>
      <c r="X1650" s="304" t="s">
        <v>213</v>
      </c>
      <c r="Y1650" s="366">
        <f t="shared" si="475"/>
        <v>274.5</v>
      </c>
      <c r="Z1650" s="304">
        <v>0.3</v>
      </c>
      <c r="AA1650" s="304"/>
      <c r="AB1650" s="304">
        <v>-999</v>
      </c>
      <c r="AC1650" s="304">
        <v>-999</v>
      </c>
      <c r="AD1650" s="366">
        <v>-999</v>
      </c>
      <c r="AE1650" s="304">
        <v>-999</v>
      </c>
      <c r="AF1650" s="304">
        <v>-999</v>
      </c>
      <c r="AG1650" s="304"/>
      <c r="AH1650" s="304">
        <v>3.9118E-3</v>
      </c>
      <c r="AI1650" s="385">
        <v>9.8585700000000005E-3</v>
      </c>
      <c r="AJ1650" s="332">
        <v>244</v>
      </c>
      <c r="AK1650" s="304">
        <f t="shared" si="474"/>
        <v>270</v>
      </c>
      <c r="AL1650" s="363">
        <v>0.43</v>
      </c>
      <c r="AM1650" s="389">
        <f t="shared" si="476"/>
        <v>306</v>
      </c>
      <c r="AN1650" s="363">
        <v>0.25</v>
      </c>
      <c r="AO1650" s="304"/>
      <c r="AP1650" s="312" t="s">
        <v>6113</v>
      </c>
      <c r="AQ1650" s="312" t="s">
        <v>1616</v>
      </c>
      <c r="AR1650" s="312">
        <v>280</v>
      </c>
      <c r="AS1650" s="304"/>
      <c r="AT1650" s="312">
        <v>306</v>
      </c>
      <c r="AU1650" s="329">
        <f>VLOOKUP(C1650,[1]world!$A$2:$B$3555,2,FALSE)</f>
        <v>16</v>
      </c>
      <c r="AV1650" s="329">
        <v>246</v>
      </c>
      <c r="AW1650" s="304">
        <v>0.18</v>
      </c>
      <c r="AX1650" s="304">
        <v>880</v>
      </c>
      <c r="AY1650" s="304">
        <v>-999</v>
      </c>
      <c r="AZ1650" s="304">
        <v>5180</v>
      </c>
      <c r="BA1650" s="304">
        <v>520</v>
      </c>
      <c r="BB1650" s="304">
        <v>-999</v>
      </c>
      <c r="BC1650" s="304">
        <v>3020</v>
      </c>
      <c r="BD1650" s="304">
        <v>-999</v>
      </c>
      <c r="BE1650" s="304">
        <v>-999</v>
      </c>
      <c r="BF1650" s="304">
        <v>-999</v>
      </c>
      <c r="BG1650" s="304">
        <v>-999</v>
      </c>
      <c r="BH1650" s="304">
        <v>-999</v>
      </c>
      <c r="BI1650" s="304">
        <v>-999</v>
      </c>
      <c r="BJ1650" s="304">
        <v>3</v>
      </c>
      <c r="BK1650" s="304" t="s">
        <v>4954</v>
      </c>
      <c r="BL1650" s="304">
        <v>3</v>
      </c>
    </row>
    <row r="1651" spans="1:64" ht="15" hidden="1" customHeight="1" x14ac:dyDescent="0.2">
      <c r="A1651" s="304" t="s">
        <v>4918</v>
      </c>
      <c r="B1651" s="304" t="s">
        <v>5965</v>
      </c>
      <c r="C1651" s="304">
        <v>1783</v>
      </c>
      <c r="D1651" s="349" t="s">
        <v>2412</v>
      </c>
      <c r="E1651" s="309">
        <v>25969</v>
      </c>
      <c r="F1651" s="309"/>
      <c r="G1651" s="324">
        <v>34.216999999999999</v>
      </c>
      <c r="H1651" s="324">
        <v>-119.15300000000001</v>
      </c>
      <c r="I1651" s="324" t="s">
        <v>212</v>
      </c>
      <c r="J1651" s="368">
        <f>P1651</f>
        <v>253.92</v>
      </c>
      <c r="K1651" s="331">
        <v>0.1</v>
      </c>
      <c r="L1651" s="304" t="str">
        <f t="shared" si="473"/>
        <v>D</v>
      </c>
      <c r="M1651" s="388">
        <v>0</v>
      </c>
      <c r="N1651" s="304"/>
      <c r="O1651" s="304">
        <v>30</v>
      </c>
      <c r="P1651" s="304">
        <v>253.92</v>
      </c>
      <c r="Q1651" s="309">
        <v>831</v>
      </c>
      <c r="R1651" s="304" t="s">
        <v>5948</v>
      </c>
      <c r="S1651" s="356"/>
      <c r="T1651" s="304"/>
      <c r="U1651" s="356"/>
      <c r="V1651" s="304"/>
      <c r="W1651" s="304" t="s">
        <v>1408</v>
      </c>
      <c r="X1651" s="304" t="s">
        <v>213</v>
      </c>
      <c r="Y1651" s="366">
        <f t="shared" si="475"/>
        <v>274.5</v>
      </c>
      <c r="Z1651" s="304">
        <v>0.3</v>
      </c>
      <c r="AA1651" s="304"/>
      <c r="AB1651" s="304">
        <v>-999</v>
      </c>
      <c r="AC1651" s="304">
        <v>-999</v>
      </c>
      <c r="AD1651" s="366">
        <v>-999</v>
      </c>
      <c r="AE1651" s="304">
        <v>-999</v>
      </c>
      <c r="AF1651" s="304">
        <v>-999</v>
      </c>
      <c r="AG1651" s="304"/>
      <c r="AH1651" s="304">
        <v>3.8288200000000001E-3</v>
      </c>
      <c r="AI1651" s="385">
        <v>9.1932899999999998E-3</v>
      </c>
      <c r="AJ1651" s="332">
        <v>243</v>
      </c>
      <c r="AK1651" s="304">
        <f t="shared" si="474"/>
        <v>270</v>
      </c>
      <c r="AL1651" s="363">
        <f>IF(AND(AH1651&lt;=0.0022,AI1651&lt;=0.0022),0.2,0.43)</f>
        <v>0.43</v>
      </c>
      <c r="AM1651" s="389">
        <f t="shared" si="476"/>
        <v>306</v>
      </c>
      <c r="AN1651" s="363">
        <v>0.25</v>
      </c>
      <c r="AO1651" s="304"/>
      <c r="AP1651" s="312" t="s">
        <v>6113</v>
      </c>
      <c r="AQ1651" s="312" t="s">
        <v>1616</v>
      </c>
      <c r="AR1651" s="312">
        <v>280</v>
      </c>
      <c r="AS1651" s="304"/>
      <c r="AT1651" s="312">
        <v>306</v>
      </c>
      <c r="AU1651" s="329">
        <f>VLOOKUP(C1651,[1]world!$A$2:$B$3555,2,FALSE)</f>
        <v>12</v>
      </c>
      <c r="AV1651" s="329">
        <v>297</v>
      </c>
      <c r="AW1651" s="304">
        <v>0.37</v>
      </c>
      <c r="AX1651" s="304">
        <v>880</v>
      </c>
      <c r="AY1651" s="304">
        <v>-999</v>
      </c>
      <c r="AZ1651" s="304">
        <v>4880</v>
      </c>
      <c r="BA1651" s="304">
        <v>520</v>
      </c>
      <c r="BB1651" s="304">
        <v>-999</v>
      </c>
      <c r="BC1651" s="304">
        <v>2580</v>
      </c>
      <c r="BD1651" s="304">
        <v>-999</v>
      </c>
      <c r="BE1651" s="304">
        <v>-999</v>
      </c>
      <c r="BF1651" s="304">
        <v>-999</v>
      </c>
      <c r="BG1651" s="304">
        <v>-999</v>
      </c>
      <c r="BH1651" s="304">
        <v>-999</v>
      </c>
      <c r="BI1651" s="304">
        <v>-999</v>
      </c>
      <c r="BJ1651" s="304">
        <v>3</v>
      </c>
      <c r="BK1651" s="304" t="s">
        <v>4954</v>
      </c>
      <c r="BL1651" s="304">
        <v>3</v>
      </c>
    </row>
    <row r="1652" spans="1:64" ht="15" hidden="1" customHeight="1" x14ac:dyDescent="0.2">
      <c r="A1652" s="304" t="s">
        <v>4918</v>
      </c>
      <c r="B1652" s="304" t="s">
        <v>5965</v>
      </c>
      <c r="C1652" s="304">
        <v>1784</v>
      </c>
      <c r="D1652" s="349" t="s">
        <v>2392</v>
      </c>
      <c r="E1652" s="309">
        <v>25135</v>
      </c>
      <c r="F1652" s="309"/>
      <c r="G1652" s="324">
        <v>34.186</v>
      </c>
      <c r="H1652" s="324">
        <v>-119.178</v>
      </c>
      <c r="I1652" s="324" t="s">
        <v>212</v>
      </c>
      <c r="J1652" s="368">
        <f t="shared" ref="J1652:J1662" si="483">EXP(0.35*LN(AM1652)+0.24*LN(Y1652)+0.2*LN(AJ1652)+0.21*LN(AV1652))</f>
        <v>269.19775358674036</v>
      </c>
      <c r="K1652" s="331">
        <f t="shared" ref="K1652:K1662" si="484">SQRT(0.35*AN1652^2+0.24*Z1652^2+0.2*AL1652^2+0.21*AW1652^2)</f>
        <v>0.29539634391779462</v>
      </c>
      <c r="L1652" s="304" t="str">
        <f t="shared" si="473"/>
        <v>D</v>
      </c>
      <c r="M1652" s="388" t="s">
        <v>6092</v>
      </c>
      <c r="N1652" s="304"/>
      <c r="O1652" s="304"/>
      <c r="P1652" s="304"/>
      <c r="Q1652" s="309"/>
      <c r="R1652" s="304"/>
      <c r="S1652" s="356"/>
      <c r="T1652" s="304"/>
      <c r="U1652" s="356"/>
      <c r="V1652" s="304"/>
      <c r="W1652" s="304" t="s">
        <v>1408</v>
      </c>
      <c r="X1652" s="304" t="s">
        <v>213</v>
      </c>
      <c r="Y1652" s="366">
        <f t="shared" si="475"/>
        <v>274.5</v>
      </c>
      <c r="Z1652" s="304">
        <v>0.3</v>
      </c>
      <c r="AA1652" s="304"/>
      <c r="AB1652" s="304">
        <v>-999</v>
      </c>
      <c r="AC1652" s="304">
        <v>-999</v>
      </c>
      <c r="AD1652" s="366">
        <v>-999</v>
      </c>
      <c r="AE1652" s="304">
        <v>-999</v>
      </c>
      <c r="AF1652" s="304">
        <v>-999</v>
      </c>
      <c r="AG1652" s="304"/>
      <c r="AH1652" s="304">
        <v>2.9934900000000001E-3</v>
      </c>
      <c r="AI1652" s="385">
        <v>8.2296299999999999E-3</v>
      </c>
      <c r="AJ1652" s="332">
        <v>231</v>
      </c>
      <c r="AK1652" s="304">
        <f t="shared" si="474"/>
        <v>210</v>
      </c>
      <c r="AL1652" s="363">
        <v>0.43</v>
      </c>
      <c r="AM1652" s="389">
        <f t="shared" si="476"/>
        <v>306</v>
      </c>
      <c r="AN1652" s="363">
        <v>0.25</v>
      </c>
      <c r="AO1652" s="304"/>
      <c r="AP1652" s="312" t="s">
        <v>6113</v>
      </c>
      <c r="AQ1652" s="312" t="s">
        <v>1616</v>
      </c>
      <c r="AR1652" s="312">
        <v>280</v>
      </c>
      <c r="AS1652" s="304"/>
      <c r="AT1652" s="312">
        <v>306</v>
      </c>
      <c r="AU1652" s="329">
        <f>VLOOKUP(C1652,[1]world!$A$2:$B$3555,2,FALSE)</f>
        <v>16</v>
      </c>
      <c r="AV1652" s="329">
        <v>246</v>
      </c>
      <c r="AW1652" s="304">
        <v>0.18</v>
      </c>
      <c r="AX1652" s="304">
        <v>980</v>
      </c>
      <c r="AY1652" s="304">
        <v>-999</v>
      </c>
      <c r="AZ1652" s="304">
        <v>4780</v>
      </c>
      <c r="BA1652" s="304">
        <v>500</v>
      </c>
      <c r="BB1652" s="304">
        <v>-999</v>
      </c>
      <c r="BC1652" s="304">
        <v>2640</v>
      </c>
      <c r="BD1652" s="304">
        <v>-999</v>
      </c>
      <c r="BE1652" s="304">
        <v>-999</v>
      </c>
      <c r="BF1652" s="304">
        <v>-999</v>
      </c>
      <c r="BG1652" s="304">
        <v>-999</v>
      </c>
      <c r="BH1652" s="304">
        <v>-999</v>
      </c>
      <c r="BI1652" s="304">
        <v>-999</v>
      </c>
      <c r="BJ1652" s="304">
        <v>3</v>
      </c>
      <c r="BK1652" s="304" t="s">
        <v>4954</v>
      </c>
      <c r="BL1652" s="304">
        <v>3</v>
      </c>
    </row>
    <row r="1653" spans="1:64" ht="15" hidden="1" customHeight="1" x14ac:dyDescent="0.2">
      <c r="A1653" s="304" t="s">
        <v>4918</v>
      </c>
      <c r="B1653" s="304" t="s">
        <v>5965</v>
      </c>
      <c r="C1653" s="304">
        <v>1785</v>
      </c>
      <c r="D1653" s="349" t="s">
        <v>2384</v>
      </c>
      <c r="E1653" s="309">
        <v>25130</v>
      </c>
      <c r="F1653" s="309"/>
      <c r="G1653" s="324">
        <v>34.174999999999997</v>
      </c>
      <c r="H1653" s="324">
        <v>-119.226</v>
      </c>
      <c r="I1653" s="324" t="s">
        <v>212</v>
      </c>
      <c r="J1653" s="368">
        <f t="shared" si="483"/>
        <v>271.71405802822864</v>
      </c>
      <c r="K1653" s="331">
        <f t="shared" si="484"/>
        <v>0.29539634391779462</v>
      </c>
      <c r="L1653" s="304" t="str">
        <f t="shared" si="473"/>
        <v>D</v>
      </c>
      <c r="M1653" s="388" t="s">
        <v>6092</v>
      </c>
      <c r="N1653" s="304"/>
      <c r="O1653" s="304"/>
      <c r="P1653" s="304"/>
      <c r="Q1653" s="309"/>
      <c r="R1653" s="304"/>
      <c r="S1653" s="356"/>
      <c r="T1653" s="304"/>
      <c r="U1653" s="356"/>
      <c r="V1653" s="304"/>
      <c r="W1653" s="304" t="s">
        <v>1408</v>
      </c>
      <c r="X1653" s="304" t="s">
        <v>213</v>
      </c>
      <c r="Y1653" s="366">
        <f t="shared" si="475"/>
        <v>274.5</v>
      </c>
      <c r="Z1653" s="304">
        <v>0.3</v>
      </c>
      <c r="AA1653" s="304"/>
      <c r="AB1653" s="304">
        <v>-999</v>
      </c>
      <c r="AC1653" s="304">
        <v>-999</v>
      </c>
      <c r="AD1653" s="366">
        <v>-999</v>
      </c>
      <c r="AE1653" s="304">
        <v>-999</v>
      </c>
      <c r="AF1653" s="304">
        <v>-999</v>
      </c>
      <c r="AG1653" s="304"/>
      <c r="AH1653" s="304">
        <v>3.74873E-3</v>
      </c>
      <c r="AI1653" s="385">
        <v>1.1386199999999999E-2</v>
      </c>
      <c r="AJ1653" s="332">
        <v>242</v>
      </c>
      <c r="AK1653" s="304">
        <f t="shared" si="474"/>
        <v>270</v>
      </c>
      <c r="AL1653" s="363">
        <v>0.43</v>
      </c>
      <c r="AM1653" s="389">
        <f t="shared" si="476"/>
        <v>306</v>
      </c>
      <c r="AN1653" s="363">
        <v>0.25</v>
      </c>
      <c r="AO1653" s="304"/>
      <c r="AP1653" s="312" t="s">
        <v>6113</v>
      </c>
      <c r="AQ1653" s="312" t="s">
        <v>1616</v>
      </c>
      <c r="AR1653" s="312">
        <v>280</v>
      </c>
      <c r="AS1653" s="304"/>
      <c r="AT1653" s="312">
        <v>306</v>
      </c>
      <c r="AU1653" s="329">
        <f>VLOOKUP(C1653,[1]world!$A$2:$B$3555,2,FALSE)</f>
        <v>16</v>
      </c>
      <c r="AV1653" s="329">
        <v>246</v>
      </c>
      <c r="AW1653" s="304">
        <v>0.18</v>
      </c>
      <c r="AX1653" s="304">
        <v>960</v>
      </c>
      <c r="AY1653" s="304">
        <v>-999</v>
      </c>
      <c r="AZ1653" s="304">
        <v>4860</v>
      </c>
      <c r="BA1653" s="304">
        <v>600</v>
      </c>
      <c r="BB1653" s="304">
        <v>-999</v>
      </c>
      <c r="BC1653" s="304">
        <v>2620</v>
      </c>
      <c r="BD1653" s="304">
        <v>-999</v>
      </c>
      <c r="BE1653" s="304">
        <v>-999</v>
      </c>
      <c r="BF1653" s="304">
        <v>-999</v>
      </c>
      <c r="BG1653" s="304">
        <v>-999</v>
      </c>
      <c r="BH1653" s="304">
        <v>-999</v>
      </c>
      <c r="BI1653" s="304">
        <v>-999</v>
      </c>
      <c r="BJ1653" s="304">
        <v>3</v>
      </c>
      <c r="BK1653" s="304" t="s">
        <v>4954</v>
      </c>
      <c r="BL1653" s="304">
        <v>3</v>
      </c>
    </row>
    <row r="1654" spans="1:64" ht="15" hidden="1" customHeight="1" x14ac:dyDescent="0.2">
      <c r="A1654" s="304" t="s">
        <v>4918</v>
      </c>
      <c r="B1654" s="304" t="s">
        <v>5965</v>
      </c>
      <c r="C1654" s="304">
        <v>1786</v>
      </c>
      <c r="D1654" s="349" t="s">
        <v>2948</v>
      </c>
      <c r="E1654" s="309">
        <v>36427</v>
      </c>
      <c r="F1654" s="309"/>
      <c r="G1654" s="324">
        <v>35.274000000000001</v>
      </c>
      <c r="H1654" s="324">
        <v>-120.88500000000001</v>
      </c>
      <c r="I1654" s="324" t="s">
        <v>212</v>
      </c>
      <c r="J1654" s="368">
        <f t="shared" si="483"/>
        <v>457.64497890028667</v>
      </c>
      <c r="K1654" s="331">
        <f t="shared" si="484"/>
        <v>0.37858816674587176</v>
      </c>
      <c r="L1654" s="304" t="str">
        <f t="shared" si="473"/>
        <v>C</v>
      </c>
      <c r="M1654" s="388" t="s">
        <v>6092</v>
      </c>
      <c r="N1654" s="304"/>
      <c r="O1654" s="304"/>
      <c r="P1654" s="304"/>
      <c r="Q1654" s="309"/>
      <c r="R1654" s="304"/>
      <c r="S1654" s="356"/>
      <c r="T1654" s="304"/>
      <c r="U1654" s="356"/>
      <c r="V1654" s="304"/>
      <c r="W1654" s="304" t="s">
        <v>890</v>
      </c>
      <c r="X1654" s="304" t="s">
        <v>205</v>
      </c>
      <c r="Y1654" s="366">
        <f t="shared" si="475"/>
        <v>424.8</v>
      </c>
      <c r="Z1654" s="304">
        <v>0.3</v>
      </c>
      <c r="AA1654" s="304"/>
      <c r="AB1654" s="304">
        <v>-999</v>
      </c>
      <c r="AC1654" s="304">
        <v>-999</v>
      </c>
      <c r="AD1654" s="366">
        <v>-999</v>
      </c>
      <c r="AE1654" s="304">
        <v>-999</v>
      </c>
      <c r="AF1654" s="304">
        <v>-999</v>
      </c>
      <c r="AG1654" s="304"/>
      <c r="AH1654" s="304">
        <v>7.2638800000000003E-2</v>
      </c>
      <c r="AI1654" s="312"/>
      <c r="AJ1654" s="332">
        <v>549</v>
      </c>
      <c r="AK1654" s="304">
        <f t="shared" si="474"/>
        <v>555</v>
      </c>
      <c r="AL1654" s="363">
        <v>0.43</v>
      </c>
      <c r="AM1654" s="389">
        <f t="shared" si="476"/>
        <v>390</v>
      </c>
      <c r="AN1654" s="304">
        <v>0.4</v>
      </c>
      <c r="AO1654" s="304"/>
      <c r="AP1654" s="312" t="s">
        <v>1903</v>
      </c>
      <c r="AQ1654" s="312" t="s">
        <v>2949</v>
      </c>
      <c r="AR1654" s="312">
        <v>390</v>
      </c>
      <c r="AS1654" s="304"/>
      <c r="AT1654" s="312"/>
      <c r="AU1654" s="329">
        <f>VLOOKUP(C1654,[1]world!$A$2:$B$3555,2,FALSE)</f>
        <v>3</v>
      </c>
      <c r="AV1654" s="329">
        <v>547</v>
      </c>
      <c r="AW1654" s="304">
        <v>0.37</v>
      </c>
      <c r="AX1654" s="304">
        <v>60</v>
      </c>
      <c r="AY1654" s="304">
        <v>-999</v>
      </c>
      <c r="AZ1654" s="304">
        <v>260</v>
      </c>
      <c r="BA1654" s="304">
        <v>-999</v>
      </c>
      <c r="BB1654" s="304">
        <v>-999</v>
      </c>
      <c r="BC1654" s="304">
        <v>-999</v>
      </c>
      <c r="BD1654" s="304">
        <v>-999</v>
      </c>
      <c r="BE1654" s="304">
        <v>-999</v>
      </c>
      <c r="BF1654" s="304">
        <v>-999</v>
      </c>
      <c r="BG1654" s="304">
        <v>-999</v>
      </c>
      <c r="BH1654" s="304">
        <v>-999</v>
      </c>
      <c r="BI1654" s="304">
        <v>-999</v>
      </c>
      <c r="BJ1654" s="304">
        <v>4</v>
      </c>
      <c r="BK1654" s="304" t="s">
        <v>4954</v>
      </c>
      <c r="BL1654" s="304">
        <v>4</v>
      </c>
    </row>
    <row r="1655" spans="1:64" ht="15" hidden="1" customHeight="1" x14ac:dyDescent="0.2">
      <c r="A1655" s="304" t="s">
        <v>4918</v>
      </c>
      <c r="B1655" s="304" t="s">
        <v>5965</v>
      </c>
      <c r="C1655" s="304">
        <v>1787</v>
      </c>
      <c r="D1655" s="349" t="s">
        <v>2393</v>
      </c>
      <c r="E1655" s="309">
        <v>5424</v>
      </c>
      <c r="F1655" s="309"/>
      <c r="G1655" s="324">
        <v>34.192999999999998</v>
      </c>
      <c r="H1655" s="324">
        <v>-118.51</v>
      </c>
      <c r="I1655" s="324" t="s">
        <v>212</v>
      </c>
      <c r="J1655" s="368">
        <f t="shared" si="483"/>
        <v>287.64200193959266</v>
      </c>
      <c r="K1655" s="331">
        <f t="shared" si="484"/>
        <v>0.33046028505707004</v>
      </c>
      <c r="L1655" s="304" t="str">
        <f t="shared" si="473"/>
        <v>D</v>
      </c>
      <c r="M1655" s="388" t="s">
        <v>6092</v>
      </c>
      <c r="N1655" s="304"/>
      <c r="O1655" s="304"/>
      <c r="P1655" s="304"/>
      <c r="Q1655" s="309"/>
      <c r="R1655" s="304"/>
      <c r="S1655" s="356"/>
      <c r="T1655" s="304"/>
      <c r="U1655" s="356"/>
      <c r="V1655" s="304"/>
      <c r="W1655" s="304" t="s">
        <v>1408</v>
      </c>
      <c r="X1655" s="304" t="s">
        <v>213</v>
      </c>
      <c r="Y1655" s="366">
        <f t="shared" si="475"/>
        <v>274.5</v>
      </c>
      <c r="Z1655" s="304">
        <v>0.3</v>
      </c>
      <c r="AA1655" s="304"/>
      <c r="AB1655" s="304">
        <v>-999</v>
      </c>
      <c r="AC1655" s="304">
        <v>-999</v>
      </c>
      <c r="AD1655" s="366">
        <v>-999</v>
      </c>
      <c r="AE1655" s="304">
        <v>-999</v>
      </c>
      <c r="AF1655" s="304">
        <v>-999</v>
      </c>
      <c r="AG1655" s="304"/>
      <c r="AH1655" s="304">
        <v>6.0704399999999999E-3</v>
      </c>
      <c r="AI1655" s="385">
        <v>1.9017900000000001E-2</v>
      </c>
      <c r="AJ1655" s="332">
        <v>264</v>
      </c>
      <c r="AK1655" s="304">
        <f t="shared" si="474"/>
        <v>270</v>
      </c>
      <c r="AL1655" s="363">
        <v>0.43</v>
      </c>
      <c r="AM1655" s="389">
        <f t="shared" si="476"/>
        <v>306</v>
      </c>
      <c r="AN1655" s="363">
        <v>0.25</v>
      </c>
      <c r="AO1655" s="304"/>
      <c r="AP1655" s="312" t="s">
        <v>6113</v>
      </c>
      <c r="AQ1655" s="312"/>
      <c r="AR1655" s="312">
        <v>280</v>
      </c>
      <c r="AS1655" s="304"/>
      <c r="AT1655" s="312">
        <v>306</v>
      </c>
      <c r="AU1655" s="329">
        <f>VLOOKUP(C1655,[1]world!$A$2:$B$3555,2,FALSE)</f>
        <v>12</v>
      </c>
      <c r="AV1655" s="329">
        <v>297</v>
      </c>
      <c r="AW1655" s="304">
        <v>0.37</v>
      </c>
      <c r="AX1655" s="304">
        <v>880</v>
      </c>
      <c r="AY1655" s="304">
        <v>-999</v>
      </c>
      <c r="AZ1655" s="304">
        <v>3280</v>
      </c>
      <c r="BA1655" s="304">
        <v>320</v>
      </c>
      <c r="BB1655" s="304">
        <v>-999</v>
      </c>
      <c r="BC1655" s="304">
        <v>2580</v>
      </c>
      <c r="BD1655" s="304">
        <v>-999</v>
      </c>
      <c r="BE1655" s="304">
        <v>-999</v>
      </c>
      <c r="BF1655" s="304">
        <v>-999</v>
      </c>
      <c r="BG1655" s="304">
        <v>-999</v>
      </c>
      <c r="BH1655" s="304">
        <v>-999</v>
      </c>
      <c r="BI1655" s="304">
        <v>-999</v>
      </c>
      <c r="BJ1655" s="304">
        <v>3</v>
      </c>
      <c r="BK1655" s="304" t="s">
        <v>4954</v>
      </c>
      <c r="BL1655" s="304">
        <v>3</v>
      </c>
    </row>
    <row r="1656" spans="1:64" ht="15" hidden="1" customHeight="1" x14ac:dyDescent="0.2">
      <c r="A1656" s="304" t="s">
        <v>4918</v>
      </c>
      <c r="B1656" s="304" t="s">
        <v>5965</v>
      </c>
      <c r="C1656" s="304">
        <v>1788</v>
      </c>
      <c r="D1656" s="349" t="s">
        <v>3199</v>
      </c>
      <c r="E1656" s="309">
        <v>36258</v>
      </c>
      <c r="F1656" s="309"/>
      <c r="G1656" s="324">
        <v>35.798999999999999</v>
      </c>
      <c r="H1656" s="324">
        <v>-120.884</v>
      </c>
      <c r="I1656" s="324" t="s">
        <v>212</v>
      </c>
      <c r="J1656" s="368">
        <f t="shared" si="483"/>
        <v>407.0494238705478</v>
      </c>
      <c r="K1656" s="331">
        <f t="shared" si="484"/>
        <v>0.35497042130295869</v>
      </c>
      <c r="L1656" s="304" t="str">
        <f t="shared" si="473"/>
        <v>C</v>
      </c>
      <c r="M1656" s="388" t="s">
        <v>6092</v>
      </c>
      <c r="N1656" s="304"/>
      <c r="O1656" s="356"/>
      <c r="P1656" s="356"/>
      <c r="Q1656" s="356"/>
      <c r="R1656" s="304"/>
      <c r="S1656" s="356"/>
      <c r="T1656" s="304"/>
      <c r="U1656" s="356"/>
      <c r="V1656" s="304"/>
      <c r="W1656" s="304" t="s">
        <v>900</v>
      </c>
      <c r="X1656" s="304" t="s">
        <v>232</v>
      </c>
      <c r="Y1656" s="366">
        <f t="shared" si="475"/>
        <v>506.6</v>
      </c>
      <c r="Z1656" s="304">
        <v>0.4</v>
      </c>
      <c r="AA1656" s="304"/>
      <c r="AB1656" s="304">
        <v>-999</v>
      </c>
      <c r="AC1656" s="304">
        <v>-999</v>
      </c>
      <c r="AD1656" s="366">
        <v>-999</v>
      </c>
      <c r="AE1656" s="304">
        <v>-999</v>
      </c>
      <c r="AF1656" s="304">
        <v>-999</v>
      </c>
      <c r="AG1656" s="304"/>
      <c r="AH1656" s="304">
        <v>2.9561E-2</v>
      </c>
      <c r="AI1656" s="385">
        <v>0.27637600000000001</v>
      </c>
      <c r="AJ1656" s="332">
        <v>407</v>
      </c>
      <c r="AK1656" s="304">
        <f t="shared" si="474"/>
        <v>425</v>
      </c>
      <c r="AL1656" s="363">
        <v>0.43</v>
      </c>
      <c r="AM1656" s="389">
        <f t="shared" si="476"/>
        <v>353</v>
      </c>
      <c r="AN1656" s="363">
        <v>0.25</v>
      </c>
      <c r="AO1656" s="304"/>
      <c r="AP1656" s="312" t="s">
        <v>6113</v>
      </c>
      <c r="AQ1656" s="312" t="s">
        <v>1538</v>
      </c>
      <c r="AR1656" s="312">
        <v>280</v>
      </c>
      <c r="AS1656" s="304"/>
      <c r="AT1656" s="312">
        <v>353</v>
      </c>
      <c r="AU1656" s="329">
        <f>VLOOKUP(C1656,[1]world!$A$2:$B$3555,2,FALSE)</f>
        <v>5</v>
      </c>
      <c r="AV1656" s="329">
        <v>402</v>
      </c>
      <c r="AW1656" s="304">
        <v>0.37</v>
      </c>
      <c r="AX1656" s="304">
        <v>60</v>
      </c>
      <c r="AY1656" s="304">
        <v>-999</v>
      </c>
      <c r="AZ1656" s="304">
        <v>1460</v>
      </c>
      <c r="BA1656" s="304">
        <v>-999</v>
      </c>
      <c r="BB1656" s="304">
        <v>-999</v>
      </c>
      <c r="BC1656" s="304">
        <v>-999</v>
      </c>
      <c r="BD1656" s="304">
        <v>-999</v>
      </c>
      <c r="BE1656" s="304">
        <v>-999</v>
      </c>
      <c r="BF1656" s="304">
        <v>-999</v>
      </c>
      <c r="BG1656" s="304">
        <v>-999</v>
      </c>
      <c r="BH1656" s="304">
        <v>-999</v>
      </c>
      <c r="BI1656" s="304">
        <v>-999</v>
      </c>
      <c r="BJ1656" s="304">
        <v>4</v>
      </c>
      <c r="BK1656" s="304" t="s">
        <v>4954</v>
      </c>
      <c r="BL1656" s="304">
        <v>4</v>
      </c>
    </row>
    <row r="1657" spans="1:64" ht="15" hidden="1" customHeight="1" x14ac:dyDescent="0.2">
      <c r="A1657" s="304" t="s">
        <v>4918</v>
      </c>
      <c r="B1657" s="304" t="s">
        <v>5965</v>
      </c>
      <c r="C1657" s="304">
        <v>1789</v>
      </c>
      <c r="D1657" s="349" t="s">
        <v>2547</v>
      </c>
      <c r="E1657" s="309">
        <v>25423</v>
      </c>
      <c r="F1657" s="309"/>
      <c r="G1657" s="324">
        <v>34.439</v>
      </c>
      <c r="H1657" s="324">
        <v>-119.756</v>
      </c>
      <c r="I1657" s="324" t="s">
        <v>212</v>
      </c>
      <c r="J1657" s="368">
        <f t="shared" si="483"/>
        <v>297.15299937229844</v>
      </c>
      <c r="K1657" s="331">
        <f t="shared" si="484"/>
        <v>0.29539634391779462</v>
      </c>
      <c r="L1657" s="304" t="str">
        <f t="shared" si="473"/>
        <v>D</v>
      </c>
      <c r="M1657" s="388" t="s">
        <v>6092</v>
      </c>
      <c r="N1657" s="304"/>
      <c r="O1657" s="356"/>
      <c r="P1657" s="356"/>
      <c r="Q1657" s="356"/>
      <c r="R1657" s="304"/>
      <c r="S1657" s="356"/>
      <c r="T1657" s="304"/>
      <c r="U1657" s="356"/>
      <c r="V1657" s="304"/>
      <c r="W1657" s="304" t="s">
        <v>1408</v>
      </c>
      <c r="X1657" s="304" t="s">
        <v>213</v>
      </c>
      <c r="Y1657" s="366">
        <f t="shared" si="475"/>
        <v>274.5</v>
      </c>
      <c r="Z1657" s="304">
        <v>0.3</v>
      </c>
      <c r="AA1657" s="304"/>
      <c r="AB1657" s="304">
        <v>-999</v>
      </c>
      <c r="AC1657" s="304">
        <v>-999</v>
      </c>
      <c r="AD1657" s="366">
        <v>-999</v>
      </c>
      <c r="AE1657" s="304">
        <v>-999</v>
      </c>
      <c r="AF1657" s="304">
        <v>-999</v>
      </c>
      <c r="AG1657" s="304"/>
      <c r="AH1657" s="304">
        <v>4.6999600000000004E-3</v>
      </c>
      <c r="AI1657" s="312"/>
      <c r="AJ1657" s="332">
        <v>251</v>
      </c>
      <c r="AK1657" s="304">
        <f t="shared" si="474"/>
        <v>270</v>
      </c>
      <c r="AL1657" s="363">
        <v>0.43</v>
      </c>
      <c r="AM1657" s="389">
        <f t="shared" si="476"/>
        <v>387</v>
      </c>
      <c r="AN1657" s="363">
        <v>0.25</v>
      </c>
      <c r="AO1657" s="304"/>
      <c r="AP1657" s="312" t="s">
        <v>1600</v>
      </c>
      <c r="AQ1657" s="312" t="s">
        <v>1538</v>
      </c>
      <c r="AR1657" s="312">
        <v>387</v>
      </c>
      <c r="AS1657" s="304"/>
      <c r="AT1657" s="312"/>
      <c r="AU1657" s="329">
        <f>VLOOKUP(C1657,[1]world!$A$2:$B$3555,2,FALSE)</f>
        <v>16</v>
      </c>
      <c r="AV1657" s="329">
        <v>246</v>
      </c>
      <c r="AW1657" s="304">
        <v>0.18</v>
      </c>
      <c r="AX1657" s="304">
        <v>1520</v>
      </c>
      <c r="AY1657" s="304">
        <v>-999</v>
      </c>
      <c r="AZ1657" s="304">
        <v>5020</v>
      </c>
      <c r="BA1657" s="304">
        <v>-999</v>
      </c>
      <c r="BB1657" s="304">
        <v>-999</v>
      </c>
      <c r="BC1657" s="304">
        <v>-999</v>
      </c>
      <c r="BD1657" s="304">
        <v>-999</v>
      </c>
      <c r="BE1657" s="304">
        <v>-999</v>
      </c>
      <c r="BF1657" s="304">
        <v>-999</v>
      </c>
      <c r="BG1657" s="304">
        <v>-999</v>
      </c>
      <c r="BH1657" s="304">
        <v>-999</v>
      </c>
      <c r="BI1657" s="304">
        <v>-999</v>
      </c>
      <c r="BJ1657" s="304">
        <v>4</v>
      </c>
      <c r="BK1657" s="304" t="s">
        <v>4954</v>
      </c>
      <c r="BL1657" s="304">
        <v>4</v>
      </c>
    </row>
    <row r="1658" spans="1:64" ht="15" hidden="1" customHeight="1" x14ac:dyDescent="0.2">
      <c r="A1658" s="304" t="s">
        <v>4918</v>
      </c>
      <c r="B1658" s="304" t="s">
        <v>5965</v>
      </c>
      <c r="C1658" s="304">
        <v>1790</v>
      </c>
      <c r="D1658" s="349" t="s">
        <v>2543</v>
      </c>
      <c r="E1658" s="309">
        <v>25782</v>
      </c>
      <c r="F1658" s="309"/>
      <c r="G1658" s="324">
        <v>34.43</v>
      </c>
      <c r="H1658" s="324">
        <v>-119.724</v>
      </c>
      <c r="I1658" s="324" t="s">
        <v>212</v>
      </c>
      <c r="J1658" s="368">
        <f t="shared" si="483"/>
        <v>369.56940483892754</v>
      </c>
      <c r="K1658" s="331">
        <f t="shared" si="484"/>
        <v>0.33046028505707004</v>
      </c>
      <c r="L1658" s="304" t="str">
        <f t="shared" si="473"/>
        <v>C</v>
      </c>
      <c r="M1658" s="388" t="s">
        <v>6092</v>
      </c>
      <c r="N1658" s="304"/>
      <c r="O1658" s="356"/>
      <c r="P1658" s="356"/>
      <c r="Q1658" s="356"/>
      <c r="R1658" s="304"/>
      <c r="S1658" s="356"/>
      <c r="T1658" s="304"/>
      <c r="U1658" s="356"/>
      <c r="V1658" s="304"/>
      <c r="W1658" s="304" t="s">
        <v>1408</v>
      </c>
      <c r="X1658" s="304" t="s">
        <v>213</v>
      </c>
      <c r="Y1658" s="366">
        <f t="shared" si="475"/>
        <v>274.5</v>
      </c>
      <c r="Z1658" s="304">
        <v>0.3</v>
      </c>
      <c r="AA1658" s="304"/>
      <c r="AB1658" s="304">
        <v>-999</v>
      </c>
      <c r="AC1658" s="304">
        <v>-999</v>
      </c>
      <c r="AD1658" s="366">
        <v>-999</v>
      </c>
      <c r="AE1658" s="304">
        <v>-999</v>
      </c>
      <c r="AF1658" s="304">
        <v>-999</v>
      </c>
      <c r="AG1658" s="304"/>
      <c r="AH1658" s="304">
        <v>2.4930899999999999E-2</v>
      </c>
      <c r="AI1658" s="312"/>
      <c r="AJ1658" s="332">
        <v>388</v>
      </c>
      <c r="AK1658" s="304">
        <f t="shared" si="474"/>
        <v>425</v>
      </c>
      <c r="AL1658" s="363">
        <v>0.43</v>
      </c>
      <c r="AM1658" s="389">
        <f t="shared" si="476"/>
        <v>387</v>
      </c>
      <c r="AN1658" s="363">
        <v>0.25</v>
      </c>
      <c r="AO1658" s="304"/>
      <c r="AP1658" s="312" t="s">
        <v>1600</v>
      </c>
      <c r="AQ1658" s="312" t="s">
        <v>2544</v>
      </c>
      <c r="AR1658" s="312">
        <v>387</v>
      </c>
      <c r="AS1658" s="304"/>
      <c r="AT1658" s="312"/>
      <c r="AU1658" s="329">
        <f>VLOOKUP(C1658,[1]world!$A$2:$B$3555,2,FALSE)</f>
        <v>4</v>
      </c>
      <c r="AV1658" s="329">
        <v>459</v>
      </c>
      <c r="AW1658" s="304">
        <v>0.37</v>
      </c>
      <c r="AX1658" s="304">
        <v>1520</v>
      </c>
      <c r="AY1658" s="304">
        <v>-999</v>
      </c>
      <c r="AZ1658" s="304">
        <v>4420</v>
      </c>
      <c r="BA1658" s="304">
        <v>-999</v>
      </c>
      <c r="BB1658" s="304">
        <v>-999</v>
      </c>
      <c r="BC1658" s="304">
        <v>-999</v>
      </c>
      <c r="BD1658" s="304">
        <v>-999</v>
      </c>
      <c r="BE1658" s="304">
        <v>-999</v>
      </c>
      <c r="BF1658" s="304">
        <v>-999</v>
      </c>
      <c r="BG1658" s="304">
        <v>-999</v>
      </c>
      <c r="BH1658" s="304">
        <v>-999</v>
      </c>
      <c r="BI1658" s="304">
        <v>-999</v>
      </c>
      <c r="BJ1658" s="304">
        <v>4</v>
      </c>
      <c r="BK1658" s="304" t="s">
        <v>4954</v>
      </c>
      <c r="BL1658" s="304">
        <v>4</v>
      </c>
    </row>
    <row r="1659" spans="1:64" ht="15" hidden="1" customHeight="1" x14ac:dyDescent="0.2">
      <c r="A1659" s="304" t="s">
        <v>4918</v>
      </c>
      <c r="B1659" s="304" t="s">
        <v>5965</v>
      </c>
      <c r="C1659" s="304">
        <v>1791</v>
      </c>
      <c r="D1659" s="349" t="s">
        <v>2557</v>
      </c>
      <c r="E1659" s="309">
        <v>25749</v>
      </c>
      <c r="F1659" s="309"/>
      <c r="G1659" s="324">
        <v>34.450000000000003</v>
      </c>
      <c r="H1659" s="324">
        <v>-119.73399999999999</v>
      </c>
      <c r="I1659" s="324" t="s">
        <v>212</v>
      </c>
      <c r="J1659" s="368">
        <f t="shared" si="483"/>
        <v>441.65320772023199</v>
      </c>
      <c r="K1659" s="331">
        <f t="shared" si="484"/>
        <v>0.33046028505707004</v>
      </c>
      <c r="L1659" s="304" t="str">
        <f t="shared" si="473"/>
        <v>C</v>
      </c>
      <c r="M1659" s="388" t="s">
        <v>6092</v>
      </c>
      <c r="N1659" s="304"/>
      <c r="O1659" s="356"/>
      <c r="P1659" s="356"/>
      <c r="Q1659" s="356"/>
      <c r="R1659" s="304"/>
      <c r="S1659" s="356"/>
      <c r="T1659" s="304"/>
      <c r="U1659" s="356"/>
      <c r="V1659" s="304"/>
      <c r="W1659" s="304" t="s">
        <v>890</v>
      </c>
      <c r="X1659" s="304" t="s">
        <v>205</v>
      </c>
      <c r="Y1659" s="366">
        <f t="shared" si="475"/>
        <v>424.8</v>
      </c>
      <c r="Z1659" s="304">
        <v>0.3</v>
      </c>
      <c r="AA1659" s="304"/>
      <c r="AB1659" s="304">
        <v>-999</v>
      </c>
      <c r="AC1659" s="304">
        <v>-999</v>
      </c>
      <c r="AD1659" s="366">
        <v>-999</v>
      </c>
      <c r="AE1659" s="304">
        <v>-999</v>
      </c>
      <c r="AF1659" s="304">
        <v>-999</v>
      </c>
      <c r="AG1659" s="304"/>
      <c r="AH1659" s="304">
        <v>7.6743199999999998E-2</v>
      </c>
      <c r="AI1659" s="312"/>
      <c r="AJ1659" s="332">
        <v>560</v>
      </c>
      <c r="AK1659" s="304">
        <f t="shared" si="474"/>
        <v>555</v>
      </c>
      <c r="AL1659" s="363">
        <v>0.43</v>
      </c>
      <c r="AM1659" s="389">
        <f t="shared" si="476"/>
        <v>387</v>
      </c>
      <c r="AN1659" s="363">
        <v>0.25</v>
      </c>
      <c r="AO1659" s="304"/>
      <c r="AP1659" s="312" t="s">
        <v>1600</v>
      </c>
      <c r="AQ1659" s="312" t="s">
        <v>2558</v>
      </c>
      <c r="AR1659" s="312">
        <v>387</v>
      </c>
      <c r="AS1659" s="304"/>
      <c r="AT1659" s="312"/>
      <c r="AU1659" s="329">
        <f>VLOOKUP(C1659,[1]world!$A$2:$B$3555,2,FALSE)</f>
        <v>4</v>
      </c>
      <c r="AV1659" s="329">
        <v>459</v>
      </c>
      <c r="AW1659" s="304">
        <v>0.37</v>
      </c>
      <c r="AX1659" s="304">
        <v>1560</v>
      </c>
      <c r="AY1659" s="304">
        <v>-999</v>
      </c>
      <c r="AZ1659" s="304">
        <v>4660</v>
      </c>
      <c r="BA1659" s="304">
        <v>-999</v>
      </c>
      <c r="BB1659" s="304">
        <v>-999</v>
      </c>
      <c r="BC1659" s="304">
        <v>-999</v>
      </c>
      <c r="BD1659" s="304">
        <v>-999</v>
      </c>
      <c r="BE1659" s="304">
        <v>-999</v>
      </c>
      <c r="BF1659" s="304">
        <v>-999</v>
      </c>
      <c r="BG1659" s="304">
        <v>-999</v>
      </c>
      <c r="BH1659" s="304">
        <v>-999</v>
      </c>
      <c r="BI1659" s="304">
        <v>-999</v>
      </c>
      <c r="BJ1659" s="304">
        <v>4</v>
      </c>
      <c r="BK1659" s="304" t="s">
        <v>4954</v>
      </c>
      <c r="BL1659" s="304">
        <v>4</v>
      </c>
    </row>
    <row r="1660" spans="1:64" ht="15" hidden="1" customHeight="1" x14ac:dyDescent="0.2">
      <c r="A1660" s="304" t="s">
        <v>4918</v>
      </c>
      <c r="B1660" s="304" t="s">
        <v>5965</v>
      </c>
      <c r="C1660" s="304">
        <v>1792</v>
      </c>
      <c r="D1660" s="349" t="s">
        <v>2496</v>
      </c>
      <c r="E1660" s="309">
        <v>25132</v>
      </c>
      <c r="F1660" s="309"/>
      <c r="G1660" s="324">
        <v>34.353999999999999</v>
      </c>
      <c r="H1660" s="324">
        <v>-119.06</v>
      </c>
      <c r="I1660" s="324" t="s">
        <v>212</v>
      </c>
      <c r="J1660" s="368">
        <f t="shared" si="483"/>
        <v>359.94918797305178</v>
      </c>
      <c r="K1660" s="331">
        <f t="shared" si="484"/>
        <v>0.33046028505707004</v>
      </c>
      <c r="L1660" s="304" t="str">
        <f t="shared" si="473"/>
        <v>D</v>
      </c>
      <c r="M1660" s="388" t="s">
        <v>6092</v>
      </c>
      <c r="N1660" s="304"/>
      <c r="O1660" s="356"/>
      <c r="P1660" s="356"/>
      <c r="Q1660" s="356"/>
      <c r="R1660" s="304"/>
      <c r="S1660" s="356"/>
      <c r="T1660" s="304"/>
      <c r="U1660" s="356"/>
      <c r="V1660" s="304"/>
      <c r="W1660" s="304" t="s">
        <v>895</v>
      </c>
      <c r="X1660" s="304" t="s">
        <v>206</v>
      </c>
      <c r="Y1660" s="366">
        <f t="shared" si="475"/>
        <v>338.6</v>
      </c>
      <c r="Z1660" s="304">
        <v>0.3</v>
      </c>
      <c r="AA1660" s="304"/>
      <c r="AB1660" s="304">
        <v>-999</v>
      </c>
      <c r="AC1660" s="304">
        <v>-999</v>
      </c>
      <c r="AD1660" s="366">
        <v>-999</v>
      </c>
      <c r="AE1660" s="304">
        <v>-999</v>
      </c>
      <c r="AF1660" s="304">
        <v>-999</v>
      </c>
      <c r="AG1660" s="304"/>
      <c r="AH1660" s="304">
        <v>2.40369E-2</v>
      </c>
      <c r="AI1660" s="385">
        <v>6.3306500000000002E-2</v>
      </c>
      <c r="AJ1660" s="332">
        <v>385</v>
      </c>
      <c r="AK1660" s="304">
        <f t="shared" si="474"/>
        <v>425</v>
      </c>
      <c r="AL1660" s="363">
        <v>0.43</v>
      </c>
      <c r="AM1660" s="389">
        <f t="shared" si="476"/>
        <v>353</v>
      </c>
      <c r="AN1660" s="363">
        <v>0.25</v>
      </c>
      <c r="AO1660" s="304"/>
      <c r="AP1660" s="312" t="s">
        <v>6113</v>
      </c>
      <c r="AQ1660" s="312" t="s">
        <v>1616</v>
      </c>
      <c r="AR1660" s="312">
        <v>280</v>
      </c>
      <c r="AS1660" s="304"/>
      <c r="AT1660" s="312">
        <v>353</v>
      </c>
      <c r="AU1660" s="329">
        <f>VLOOKUP(C1660,[1]world!$A$2:$B$3555,2,FALSE)</f>
        <v>8</v>
      </c>
      <c r="AV1660" s="329">
        <v>374</v>
      </c>
      <c r="AW1660" s="304">
        <v>0.37</v>
      </c>
      <c r="AX1660" s="304">
        <v>840</v>
      </c>
      <c r="AY1660" s="304">
        <v>-999</v>
      </c>
      <c r="AZ1660" s="304">
        <v>4840</v>
      </c>
      <c r="BA1660" s="304">
        <v>980</v>
      </c>
      <c r="BB1660" s="304">
        <v>-999</v>
      </c>
      <c r="BC1660" s="304">
        <v>7080</v>
      </c>
      <c r="BD1660" s="304">
        <v>-999</v>
      </c>
      <c r="BE1660" s="304">
        <v>-999</v>
      </c>
      <c r="BF1660" s="304">
        <v>-999</v>
      </c>
      <c r="BG1660" s="304">
        <v>-999</v>
      </c>
      <c r="BH1660" s="304">
        <v>-999</v>
      </c>
      <c r="BI1660" s="304">
        <v>-999</v>
      </c>
      <c r="BJ1660" s="304">
        <v>3</v>
      </c>
      <c r="BK1660" s="304" t="s">
        <v>4954</v>
      </c>
      <c r="BL1660" s="304">
        <v>3</v>
      </c>
    </row>
    <row r="1661" spans="1:64" ht="15" hidden="1" customHeight="1" x14ac:dyDescent="0.2">
      <c r="A1661" s="304" t="s">
        <v>4918</v>
      </c>
      <c r="B1661" s="304" t="s">
        <v>5965</v>
      </c>
      <c r="C1661" s="304">
        <v>1793</v>
      </c>
      <c r="D1661" s="349" t="s">
        <v>2447</v>
      </c>
      <c r="E1661" s="309">
        <v>5432</v>
      </c>
      <c r="F1661" s="309"/>
      <c r="G1661" s="324">
        <v>34.269399999999997</v>
      </c>
      <c r="H1661" s="324">
        <v>-118.783</v>
      </c>
      <c r="I1661" s="324" t="s">
        <v>212</v>
      </c>
      <c r="J1661" s="368">
        <f t="shared" si="483"/>
        <v>336.45094803774947</v>
      </c>
      <c r="K1661" s="331">
        <f t="shared" si="484"/>
        <v>0.33046028505707004</v>
      </c>
      <c r="L1661" s="304" t="str">
        <f t="shared" si="473"/>
        <v>D</v>
      </c>
      <c r="M1661" s="388" t="s">
        <v>6092</v>
      </c>
      <c r="N1661" s="304"/>
      <c r="O1661" s="356"/>
      <c r="P1661" s="356"/>
      <c r="Q1661" s="356"/>
      <c r="R1661" s="304"/>
      <c r="S1661" s="356"/>
      <c r="T1661" s="304"/>
      <c r="U1661" s="356"/>
      <c r="V1661" s="304"/>
      <c r="W1661" s="304" t="s">
        <v>1408</v>
      </c>
      <c r="X1661" s="304" t="s">
        <v>213</v>
      </c>
      <c r="Y1661" s="366">
        <f t="shared" si="475"/>
        <v>274.5</v>
      </c>
      <c r="Z1661" s="304">
        <v>0.3</v>
      </c>
      <c r="AA1661" s="304"/>
      <c r="AB1661" s="304">
        <v>-999</v>
      </c>
      <c r="AC1661" s="304">
        <v>-999</v>
      </c>
      <c r="AD1661" s="366">
        <v>-999</v>
      </c>
      <c r="AE1661" s="304">
        <v>-999</v>
      </c>
      <c r="AF1661" s="304">
        <v>-999</v>
      </c>
      <c r="AG1661" s="304"/>
      <c r="AH1661" s="304">
        <v>1.5346800000000001E-2</v>
      </c>
      <c r="AI1661" s="385">
        <v>3.3340800000000004E-2</v>
      </c>
      <c r="AJ1661" s="332">
        <v>340</v>
      </c>
      <c r="AK1661" s="304">
        <f t="shared" si="474"/>
        <v>270</v>
      </c>
      <c r="AL1661" s="363">
        <v>0.43</v>
      </c>
      <c r="AM1661" s="389">
        <f t="shared" si="476"/>
        <v>353</v>
      </c>
      <c r="AN1661" s="363">
        <v>0.25</v>
      </c>
      <c r="AO1661" s="304"/>
      <c r="AP1661" s="312" t="s">
        <v>6113</v>
      </c>
      <c r="AQ1661" s="312"/>
      <c r="AR1661" s="312">
        <v>280</v>
      </c>
      <c r="AS1661" s="304"/>
      <c r="AT1661" s="312">
        <v>353</v>
      </c>
      <c r="AU1661" s="329">
        <f>VLOOKUP(C1661,[1]world!$A$2:$B$3555,2,FALSE)</f>
        <v>7</v>
      </c>
      <c r="AV1661" s="329">
        <v>388</v>
      </c>
      <c r="AW1661" s="304">
        <v>0.37</v>
      </c>
      <c r="AX1661" s="304">
        <v>900</v>
      </c>
      <c r="AY1661" s="304">
        <v>-999</v>
      </c>
      <c r="AZ1661" s="304">
        <v>4500</v>
      </c>
      <c r="BA1661" s="304">
        <v>320</v>
      </c>
      <c r="BB1661" s="304">
        <v>-999</v>
      </c>
      <c r="BC1661" s="304">
        <v>320</v>
      </c>
      <c r="BD1661" s="304">
        <v>-999</v>
      </c>
      <c r="BE1661" s="304">
        <v>-999</v>
      </c>
      <c r="BF1661" s="304">
        <v>-999</v>
      </c>
      <c r="BG1661" s="304">
        <v>-999</v>
      </c>
      <c r="BH1661" s="304">
        <v>-999</v>
      </c>
      <c r="BI1661" s="304">
        <v>-999</v>
      </c>
      <c r="BJ1661" s="304">
        <v>3</v>
      </c>
      <c r="BK1661" s="304" t="s">
        <v>4954</v>
      </c>
      <c r="BL1661" s="304">
        <v>3</v>
      </c>
    </row>
    <row r="1662" spans="1:64" ht="15" hidden="1" customHeight="1" x14ac:dyDescent="0.2">
      <c r="A1662" s="304" t="s">
        <v>4918</v>
      </c>
      <c r="B1662" s="304" t="s">
        <v>5965</v>
      </c>
      <c r="C1662" s="304">
        <v>1794</v>
      </c>
      <c r="D1662" s="349" t="s">
        <v>2465</v>
      </c>
      <c r="E1662" s="309">
        <v>24126</v>
      </c>
      <c r="F1662" s="309"/>
      <c r="G1662" s="324">
        <v>34.289000000000001</v>
      </c>
      <c r="H1662" s="324">
        <v>-118.746</v>
      </c>
      <c r="I1662" s="324" t="s">
        <v>212</v>
      </c>
      <c r="J1662" s="368">
        <f t="shared" si="483"/>
        <v>382.29438325496869</v>
      </c>
      <c r="K1662" s="331">
        <f t="shared" si="484"/>
        <v>0.33046028505707004</v>
      </c>
      <c r="L1662" s="304" t="str">
        <f t="shared" si="473"/>
        <v>C</v>
      </c>
      <c r="M1662" s="388" t="s">
        <v>6092</v>
      </c>
      <c r="N1662" s="304"/>
      <c r="O1662" s="356"/>
      <c r="P1662" s="356"/>
      <c r="Q1662" s="356"/>
      <c r="R1662" s="304"/>
      <c r="S1662" s="356"/>
      <c r="T1662" s="304"/>
      <c r="U1662" s="356"/>
      <c r="V1662" s="304"/>
      <c r="W1662" s="304" t="s">
        <v>1408</v>
      </c>
      <c r="X1662" s="304" t="s">
        <v>213</v>
      </c>
      <c r="Y1662" s="366">
        <f t="shared" si="475"/>
        <v>274.5</v>
      </c>
      <c r="Z1662" s="304">
        <v>0.3</v>
      </c>
      <c r="AA1662" s="304"/>
      <c r="AB1662" s="304">
        <v>-999</v>
      </c>
      <c r="AC1662" s="304">
        <v>-999</v>
      </c>
      <c r="AD1662" s="366">
        <v>-999</v>
      </c>
      <c r="AE1662" s="304">
        <v>-999</v>
      </c>
      <c r="AF1662" s="304">
        <v>-999</v>
      </c>
      <c r="AG1662" s="304"/>
      <c r="AH1662" s="304">
        <v>4.00183E-2</v>
      </c>
      <c r="AI1662" s="385">
        <v>0.200126</v>
      </c>
      <c r="AJ1662" s="332">
        <v>449</v>
      </c>
      <c r="AK1662" s="304">
        <f t="shared" si="474"/>
        <v>425</v>
      </c>
      <c r="AL1662" s="363">
        <v>0.43</v>
      </c>
      <c r="AM1662" s="389">
        <f t="shared" si="476"/>
        <v>353</v>
      </c>
      <c r="AN1662" s="363">
        <v>0.25</v>
      </c>
      <c r="AO1662" s="304"/>
      <c r="AP1662" s="312" t="s">
        <v>6113</v>
      </c>
      <c r="AQ1662" s="312" t="s">
        <v>1538</v>
      </c>
      <c r="AR1662" s="312">
        <v>280</v>
      </c>
      <c r="AS1662" s="304"/>
      <c r="AT1662" s="312">
        <v>353</v>
      </c>
      <c r="AU1662" s="329">
        <f>VLOOKUP(C1662,[1]world!$A$2:$B$3555,2,FALSE)</f>
        <v>3</v>
      </c>
      <c r="AV1662" s="329">
        <v>547</v>
      </c>
      <c r="AW1662" s="304">
        <v>0.37</v>
      </c>
      <c r="AX1662" s="304">
        <v>900</v>
      </c>
      <c r="AY1662" s="304">
        <v>-999</v>
      </c>
      <c r="AZ1662" s="304">
        <v>5000</v>
      </c>
      <c r="BA1662" s="304">
        <v>320</v>
      </c>
      <c r="BB1662" s="304">
        <v>-999</v>
      </c>
      <c r="BC1662" s="304">
        <v>320</v>
      </c>
      <c r="BD1662" s="304">
        <v>-999</v>
      </c>
      <c r="BE1662" s="304">
        <v>-999</v>
      </c>
      <c r="BF1662" s="304">
        <v>-999</v>
      </c>
      <c r="BG1662" s="304">
        <v>-999</v>
      </c>
      <c r="BH1662" s="304">
        <v>-999</v>
      </c>
      <c r="BI1662" s="304">
        <v>-999</v>
      </c>
      <c r="BJ1662" s="304">
        <v>3</v>
      </c>
      <c r="BK1662" s="304" t="s">
        <v>4954</v>
      </c>
      <c r="BL1662" s="304">
        <v>3</v>
      </c>
    </row>
    <row r="1663" spans="1:64" ht="15" hidden="1" customHeight="1" x14ac:dyDescent="0.2">
      <c r="A1663" s="304" t="s">
        <v>4901</v>
      </c>
      <c r="B1663" s="304" t="s">
        <v>5965</v>
      </c>
      <c r="C1663" s="304">
        <v>1795</v>
      </c>
      <c r="D1663" s="349" t="s">
        <v>6029</v>
      </c>
      <c r="E1663" s="309" t="s">
        <v>6025</v>
      </c>
      <c r="F1663" s="309"/>
      <c r="G1663" s="324">
        <v>34.310760000000002</v>
      </c>
      <c r="H1663" s="324">
        <v>-118.49675000000001</v>
      </c>
      <c r="I1663" s="324" t="s">
        <v>214</v>
      </c>
      <c r="J1663" s="368">
        <f>P1663</f>
        <v>373.07</v>
      </c>
      <c r="K1663" s="331">
        <v>0.1</v>
      </c>
      <c r="L1663" s="304" t="str">
        <f t="shared" si="473"/>
        <v>C</v>
      </c>
      <c r="M1663" s="388">
        <v>0</v>
      </c>
      <c r="N1663" s="304"/>
      <c r="O1663" s="356">
        <v>89.5</v>
      </c>
      <c r="P1663" s="304">
        <v>373.07</v>
      </c>
      <c r="Q1663" s="309">
        <v>1740</v>
      </c>
      <c r="R1663" s="304" t="s">
        <v>5948</v>
      </c>
      <c r="S1663" s="304"/>
      <c r="T1663" s="304"/>
      <c r="U1663" s="304"/>
      <c r="V1663" s="304"/>
      <c r="W1663" s="308" t="s">
        <v>204</v>
      </c>
      <c r="X1663" s="304" t="s">
        <v>205</v>
      </c>
      <c r="Y1663" s="366">
        <f t="shared" si="475"/>
        <v>424.8</v>
      </c>
      <c r="Z1663" s="304">
        <v>0.3</v>
      </c>
      <c r="AA1663" s="304"/>
      <c r="AB1663" s="304">
        <v>-999</v>
      </c>
      <c r="AC1663" s="304">
        <v>-999</v>
      </c>
      <c r="AD1663" s="366">
        <v>-999</v>
      </c>
      <c r="AE1663" s="304">
        <v>-999</v>
      </c>
      <c r="AF1663" s="304">
        <v>-999</v>
      </c>
      <c r="AG1663" s="304"/>
      <c r="AH1663" s="304">
        <v>2.90587E-2</v>
      </c>
      <c r="AI1663" s="385">
        <v>0.136432</v>
      </c>
      <c r="AJ1663" s="332">
        <v>405</v>
      </c>
      <c r="AK1663" s="304">
        <f t="shared" si="474"/>
        <v>425</v>
      </c>
      <c r="AL1663" s="363">
        <f>IF(OR(AH1663&lt;=0.0022,AI1663&lt;=0.0022),0.2,0.43)</f>
        <v>0.43</v>
      </c>
      <c r="AM1663" s="389">
        <f t="shared" si="476"/>
        <v>353</v>
      </c>
      <c r="AN1663" s="363">
        <v>0.25</v>
      </c>
      <c r="AO1663" s="304"/>
      <c r="AP1663" s="312" t="s">
        <v>4980</v>
      </c>
      <c r="AQ1663" s="312"/>
      <c r="AR1663" s="312">
        <v>349</v>
      </c>
      <c r="AS1663" s="312">
        <v>376.07299999999998</v>
      </c>
      <c r="AT1663" s="312">
        <v>353</v>
      </c>
      <c r="AU1663" s="329">
        <f>VLOOKUP(C1663,[1]world!$A$2:$B$3555,2,FALSE)</f>
        <v>4</v>
      </c>
      <c r="AV1663" s="329">
        <v>459</v>
      </c>
      <c r="AW1663" s="304">
        <v>0.37</v>
      </c>
      <c r="AX1663" s="304">
        <v>860</v>
      </c>
      <c r="AY1663" s="304">
        <v>-999</v>
      </c>
      <c r="AZ1663" s="304">
        <v>4560</v>
      </c>
      <c r="BA1663" s="304">
        <v>100</v>
      </c>
      <c r="BB1663" s="304">
        <v>-999</v>
      </c>
      <c r="BC1663" s="304">
        <v>5440</v>
      </c>
      <c r="BD1663" s="304">
        <v>-999</v>
      </c>
      <c r="BE1663" s="304">
        <v>-999</v>
      </c>
      <c r="BF1663" s="304">
        <v>-999</v>
      </c>
      <c r="BG1663" s="304">
        <v>-999</v>
      </c>
      <c r="BH1663" s="304">
        <v>-999</v>
      </c>
      <c r="BI1663" s="304">
        <v>-999</v>
      </c>
      <c r="BJ1663" s="304">
        <v>3</v>
      </c>
      <c r="BK1663" s="304" t="s">
        <v>4954</v>
      </c>
      <c r="BL1663" s="304">
        <v>3</v>
      </c>
    </row>
    <row r="1664" spans="1:64" ht="15" hidden="1" customHeight="1" x14ac:dyDescent="0.2">
      <c r="A1664" s="304" t="s">
        <v>4918</v>
      </c>
      <c r="B1664" s="304" t="s">
        <v>5965</v>
      </c>
      <c r="C1664" s="304">
        <v>1796</v>
      </c>
      <c r="D1664" s="349" t="s">
        <v>2383</v>
      </c>
      <c r="E1664" s="309">
        <v>5427</v>
      </c>
      <c r="F1664" s="309"/>
      <c r="G1664" s="324">
        <v>34.172899999999998</v>
      </c>
      <c r="H1664" s="324">
        <v>-118.54900000000001</v>
      </c>
      <c r="I1664" s="324" t="s">
        <v>212</v>
      </c>
      <c r="J1664" s="368">
        <f t="shared" ref="J1664:J1668" si="485">EXP(0.35*LN(AM1664)+0.24*LN(Y1664)+0.2*LN(AJ1664)+0.21*LN(AV1664))</f>
        <v>339.92486600991435</v>
      </c>
      <c r="K1664" s="331">
        <f t="shared" ref="K1664:K1668" si="486">SQRT(0.35*AN1664^2+0.24*Z1664^2+0.2*AL1664^2+0.21*AW1664^2)</f>
        <v>0.33046028505707004</v>
      </c>
      <c r="L1664" s="304" t="str">
        <f t="shared" si="473"/>
        <v>D</v>
      </c>
      <c r="M1664" s="388" t="s">
        <v>6092</v>
      </c>
      <c r="N1664" s="304"/>
      <c r="O1664" s="356"/>
      <c r="P1664" s="356"/>
      <c r="Q1664" s="356"/>
      <c r="R1664" s="304"/>
      <c r="S1664" s="356"/>
      <c r="T1664" s="304"/>
      <c r="U1664" s="356"/>
      <c r="V1664" s="304"/>
      <c r="W1664" s="304" t="s">
        <v>1408</v>
      </c>
      <c r="X1664" s="304" t="s">
        <v>213</v>
      </c>
      <c r="Y1664" s="366">
        <f t="shared" si="475"/>
        <v>274.5</v>
      </c>
      <c r="Z1664" s="304">
        <v>0.3</v>
      </c>
      <c r="AA1664" s="304"/>
      <c r="AB1664" s="304">
        <v>-999</v>
      </c>
      <c r="AC1664" s="304">
        <v>-999</v>
      </c>
      <c r="AD1664" s="366">
        <v>-999</v>
      </c>
      <c r="AE1664" s="304">
        <v>-999</v>
      </c>
      <c r="AF1664" s="304">
        <v>-999</v>
      </c>
      <c r="AG1664" s="304"/>
      <c r="AH1664" s="304">
        <v>2.08512E-2</v>
      </c>
      <c r="AI1664" s="385">
        <v>4.4432799999999995E-2</v>
      </c>
      <c r="AJ1664" s="332">
        <v>372</v>
      </c>
      <c r="AK1664" s="304">
        <f t="shared" si="474"/>
        <v>425</v>
      </c>
      <c r="AL1664" s="363">
        <v>0.43</v>
      </c>
      <c r="AM1664" s="389">
        <f t="shared" si="476"/>
        <v>353</v>
      </c>
      <c r="AN1664" s="363">
        <v>0.25</v>
      </c>
      <c r="AO1664" s="304"/>
      <c r="AP1664" s="312" t="s">
        <v>6113</v>
      </c>
      <c r="AQ1664" s="312"/>
      <c r="AR1664" s="312">
        <v>280</v>
      </c>
      <c r="AS1664" s="304"/>
      <c r="AT1664" s="312">
        <v>353</v>
      </c>
      <c r="AU1664" s="329">
        <f>VLOOKUP(C1664,[1]world!$A$2:$B$3555,2,FALSE)</f>
        <v>8</v>
      </c>
      <c r="AV1664" s="329">
        <v>374</v>
      </c>
      <c r="AW1664" s="304">
        <v>0.37</v>
      </c>
      <c r="AX1664" s="304">
        <v>800</v>
      </c>
      <c r="AY1664" s="304">
        <v>-999</v>
      </c>
      <c r="AZ1664" s="304">
        <v>3200</v>
      </c>
      <c r="BA1664" s="304">
        <v>320</v>
      </c>
      <c r="BB1664" s="304">
        <v>-999</v>
      </c>
      <c r="BC1664" s="304">
        <v>2240</v>
      </c>
      <c r="BD1664" s="304">
        <v>-999</v>
      </c>
      <c r="BE1664" s="304">
        <v>-999</v>
      </c>
      <c r="BF1664" s="304">
        <v>-999</v>
      </c>
      <c r="BG1664" s="304">
        <v>-999</v>
      </c>
      <c r="BH1664" s="304">
        <v>-999</v>
      </c>
      <c r="BI1664" s="304">
        <v>-999</v>
      </c>
      <c r="BJ1664" s="304">
        <v>3</v>
      </c>
      <c r="BK1664" s="304" t="s">
        <v>4954</v>
      </c>
      <c r="BL1664" s="304">
        <v>3</v>
      </c>
    </row>
    <row r="1665" spans="1:64" ht="15" hidden="1" customHeight="1" x14ac:dyDescent="0.2">
      <c r="A1665" s="304" t="s">
        <v>4901</v>
      </c>
      <c r="B1665" s="304" t="s">
        <v>5965</v>
      </c>
      <c r="C1665" s="304">
        <v>1797</v>
      </c>
      <c r="D1665" s="349" t="s">
        <v>3076</v>
      </c>
      <c r="E1665" s="309">
        <v>36695</v>
      </c>
      <c r="F1665" s="309"/>
      <c r="G1665" s="324">
        <v>35.555999999999997</v>
      </c>
      <c r="H1665" s="324">
        <v>-120.71899999999999</v>
      </c>
      <c r="I1665" s="324" t="s">
        <v>212</v>
      </c>
      <c r="J1665" s="368">
        <f t="shared" si="485"/>
        <v>405.66505150055235</v>
      </c>
      <c r="K1665" s="331">
        <f t="shared" si="486"/>
        <v>0.35418074481823542</v>
      </c>
      <c r="L1665" s="304" t="str">
        <f t="shared" si="473"/>
        <v>C</v>
      </c>
      <c r="M1665" s="388" t="s">
        <v>6092</v>
      </c>
      <c r="N1665" s="304"/>
      <c r="O1665" s="356"/>
      <c r="P1665" s="356"/>
      <c r="Q1665" s="356"/>
      <c r="R1665" s="304"/>
      <c r="S1665" s="356"/>
      <c r="T1665" s="304"/>
      <c r="U1665" s="356"/>
      <c r="V1665" s="304"/>
      <c r="W1665" s="308" t="s">
        <v>890</v>
      </c>
      <c r="X1665" s="304" t="s">
        <v>205</v>
      </c>
      <c r="Y1665" s="366">
        <f t="shared" si="475"/>
        <v>424.8</v>
      </c>
      <c r="Z1665" s="304">
        <v>0.3</v>
      </c>
      <c r="AA1665" s="304"/>
      <c r="AB1665" s="304">
        <v>-999</v>
      </c>
      <c r="AC1665" s="304">
        <v>-999</v>
      </c>
      <c r="AD1665" s="366">
        <v>-999</v>
      </c>
      <c r="AE1665" s="304">
        <v>-999</v>
      </c>
      <c r="AF1665" s="304">
        <v>-999</v>
      </c>
      <c r="AG1665" s="304"/>
      <c r="AH1665" s="304">
        <v>1.22258E-2</v>
      </c>
      <c r="AI1665" s="312"/>
      <c r="AJ1665" s="332">
        <v>317</v>
      </c>
      <c r="AK1665" s="304">
        <f t="shared" si="474"/>
        <v>270</v>
      </c>
      <c r="AL1665" s="363">
        <v>0.43</v>
      </c>
      <c r="AM1665" s="389">
        <f t="shared" si="476"/>
        <v>455</v>
      </c>
      <c r="AN1665" s="304">
        <v>0.33</v>
      </c>
      <c r="AO1665" s="304"/>
      <c r="AP1665" s="312" t="s">
        <v>2138</v>
      </c>
      <c r="AQ1665" s="312"/>
      <c r="AR1665" s="312">
        <v>455</v>
      </c>
      <c r="AS1665" s="304"/>
      <c r="AT1665" s="312"/>
      <c r="AU1665" s="329">
        <f>VLOOKUP(C1665,[1]world!$A$2:$B$3555,2,FALSE)</f>
        <v>5</v>
      </c>
      <c r="AV1665" s="329">
        <v>402</v>
      </c>
      <c r="AW1665" s="304">
        <v>0.37</v>
      </c>
      <c r="AX1665" s="304">
        <v>60</v>
      </c>
      <c r="AY1665" s="304">
        <v>-999</v>
      </c>
      <c r="AZ1665" s="304">
        <v>1720</v>
      </c>
      <c r="BA1665" s="304">
        <v>-999</v>
      </c>
      <c r="BB1665" s="304">
        <v>-999</v>
      </c>
      <c r="BC1665" s="304">
        <v>-999</v>
      </c>
      <c r="BD1665" s="304">
        <v>-999</v>
      </c>
      <c r="BE1665" s="304">
        <v>-999</v>
      </c>
      <c r="BF1665" s="304">
        <v>-999</v>
      </c>
      <c r="BG1665" s="304">
        <v>-999</v>
      </c>
      <c r="BH1665" s="304">
        <v>-999</v>
      </c>
      <c r="BI1665" s="304">
        <v>-999</v>
      </c>
      <c r="BJ1665" s="304">
        <v>4</v>
      </c>
      <c r="BK1665" s="304" t="s">
        <v>4954</v>
      </c>
      <c r="BL1665" s="304">
        <v>4</v>
      </c>
    </row>
    <row r="1666" spans="1:64" ht="15" hidden="1" customHeight="1" x14ac:dyDescent="0.2">
      <c r="A1666" s="304" t="s">
        <v>4918</v>
      </c>
      <c r="B1666" s="304" t="s">
        <v>5965</v>
      </c>
      <c r="C1666" s="304">
        <v>1798</v>
      </c>
      <c r="D1666" s="349" t="s">
        <v>2390</v>
      </c>
      <c r="E1666" s="309">
        <v>5422</v>
      </c>
      <c r="F1666" s="309"/>
      <c r="G1666" s="324">
        <v>34.185099999999998</v>
      </c>
      <c r="H1666" s="324">
        <v>-118.447</v>
      </c>
      <c r="I1666" s="324" t="s">
        <v>212</v>
      </c>
      <c r="J1666" s="368">
        <f t="shared" si="485"/>
        <v>304.42666805479314</v>
      </c>
      <c r="K1666" s="331">
        <f t="shared" si="486"/>
        <v>0.33046028505707004</v>
      </c>
      <c r="L1666" s="304" t="str">
        <f t="shared" si="473"/>
        <v>D</v>
      </c>
      <c r="M1666" s="388" t="s">
        <v>6092</v>
      </c>
      <c r="N1666" s="304"/>
      <c r="O1666" s="356"/>
      <c r="P1666" s="356"/>
      <c r="Q1666" s="356"/>
      <c r="R1666" s="304"/>
      <c r="S1666" s="356"/>
      <c r="T1666" s="304"/>
      <c r="U1666" s="356"/>
      <c r="V1666" s="304"/>
      <c r="W1666" s="304" t="s">
        <v>1408</v>
      </c>
      <c r="X1666" s="304" t="s">
        <v>213</v>
      </c>
      <c r="Y1666" s="366">
        <f t="shared" si="475"/>
        <v>274.5</v>
      </c>
      <c r="Z1666" s="304">
        <v>0.3</v>
      </c>
      <c r="AA1666" s="304"/>
      <c r="AB1666" s="304">
        <v>-999</v>
      </c>
      <c r="AC1666" s="304">
        <v>-999</v>
      </c>
      <c r="AD1666" s="366">
        <v>-999</v>
      </c>
      <c r="AE1666" s="304">
        <v>-999</v>
      </c>
      <c r="AF1666" s="304">
        <v>-999</v>
      </c>
      <c r="AG1666" s="304"/>
      <c r="AH1666" s="304">
        <v>7.0370900000000002E-3</v>
      </c>
      <c r="AI1666" s="385">
        <v>2.1810100000000002E-2</v>
      </c>
      <c r="AJ1666" s="332">
        <v>273</v>
      </c>
      <c r="AK1666" s="304">
        <f t="shared" si="474"/>
        <v>270</v>
      </c>
      <c r="AL1666" s="363">
        <v>0.43</v>
      </c>
      <c r="AM1666" s="389">
        <f t="shared" si="476"/>
        <v>353</v>
      </c>
      <c r="AN1666" s="363">
        <v>0.25</v>
      </c>
      <c r="AO1666" s="304"/>
      <c r="AP1666" s="312" t="s">
        <v>6113</v>
      </c>
      <c r="AQ1666" s="312"/>
      <c r="AR1666" s="312">
        <v>280</v>
      </c>
      <c r="AS1666" s="304"/>
      <c r="AT1666" s="312">
        <v>353</v>
      </c>
      <c r="AU1666" s="329">
        <f>VLOOKUP(C1666,[1]world!$A$2:$B$3555,2,FALSE)</f>
        <v>12</v>
      </c>
      <c r="AV1666" s="329">
        <v>297</v>
      </c>
      <c r="AW1666" s="304">
        <v>0.37</v>
      </c>
      <c r="AX1666" s="304">
        <v>880</v>
      </c>
      <c r="AY1666" s="304">
        <v>-999</v>
      </c>
      <c r="AZ1666" s="304">
        <v>3680</v>
      </c>
      <c r="BA1666" s="304">
        <v>320</v>
      </c>
      <c r="BB1666" s="304">
        <v>-999</v>
      </c>
      <c r="BC1666" s="304">
        <v>3220</v>
      </c>
      <c r="BD1666" s="304">
        <v>-999</v>
      </c>
      <c r="BE1666" s="304">
        <v>-999</v>
      </c>
      <c r="BF1666" s="304">
        <v>-999</v>
      </c>
      <c r="BG1666" s="304">
        <v>-999</v>
      </c>
      <c r="BH1666" s="304">
        <v>-999</v>
      </c>
      <c r="BI1666" s="304">
        <v>-999</v>
      </c>
      <c r="BJ1666" s="304">
        <v>3</v>
      </c>
      <c r="BK1666" s="304" t="s">
        <v>4954</v>
      </c>
      <c r="BL1666" s="304">
        <v>3</v>
      </c>
    </row>
    <row r="1667" spans="1:64" ht="15" hidden="1" customHeight="1" x14ac:dyDescent="0.2">
      <c r="A1667" s="304" t="s">
        <v>4918</v>
      </c>
      <c r="B1667" s="304" t="s">
        <v>5965</v>
      </c>
      <c r="C1667" s="304">
        <v>1799</v>
      </c>
      <c r="D1667" s="349" t="s">
        <v>2522</v>
      </c>
      <c r="E1667" s="309">
        <v>5403</v>
      </c>
      <c r="F1667" s="309" t="s">
        <v>5956</v>
      </c>
      <c r="G1667" s="324">
        <v>34.396799999999999</v>
      </c>
      <c r="H1667" s="324">
        <v>-119.29900000000001</v>
      </c>
      <c r="I1667" s="324" t="s">
        <v>212</v>
      </c>
      <c r="J1667" s="368">
        <f t="shared" si="485"/>
        <v>377.16436547059504</v>
      </c>
      <c r="K1667" s="331">
        <f t="shared" si="486"/>
        <v>0.35418074481823542</v>
      </c>
      <c r="L1667" s="304" t="str">
        <f t="shared" si="473"/>
        <v>C</v>
      </c>
      <c r="M1667" s="388" t="s">
        <v>6092</v>
      </c>
      <c r="N1667" s="304"/>
      <c r="O1667" s="356"/>
      <c r="P1667" s="356"/>
      <c r="Q1667" s="356"/>
      <c r="R1667" s="304"/>
      <c r="S1667" s="356"/>
      <c r="T1667" s="304"/>
      <c r="U1667" s="356"/>
      <c r="V1667" s="304"/>
      <c r="W1667" s="304" t="s">
        <v>895</v>
      </c>
      <c r="X1667" s="304" t="s">
        <v>206</v>
      </c>
      <c r="Y1667" s="366">
        <f t="shared" si="475"/>
        <v>338.6</v>
      </c>
      <c r="Z1667" s="304">
        <v>0.3</v>
      </c>
      <c r="AA1667" s="304"/>
      <c r="AB1667" s="304">
        <v>-999</v>
      </c>
      <c r="AC1667" s="304">
        <v>-999</v>
      </c>
      <c r="AD1667" s="366">
        <v>-999</v>
      </c>
      <c r="AE1667" s="304">
        <v>-999</v>
      </c>
      <c r="AF1667" s="304">
        <v>-999</v>
      </c>
      <c r="AG1667" s="304"/>
      <c r="AH1667" s="304">
        <v>2.6002999999999998E-2</v>
      </c>
      <c r="AI1667" s="312"/>
      <c r="AJ1667" s="332">
        <v>393</v>
      </c>
      <c r="AK1667" s="304">
        <f t="shared" si="474"/>
        <v>425</v>
      </c>
      <c r="AL1667" s="363">
        <v>0.43</v>
      </c>
      <c r="AM1667" s="389">
        <f t="shared" si="476"/>
        <v>390</v>
      </c>
      <c r="AN1667" s="304">
        <v>0.33</v>
      </c>
      <c r="AO1667" s="304"/>
      <c r="AP1667" s="312" t="s">
        <v>1903</v>
      </c>
      <c r="AQ1667" s="312"/>
      <c r="AR1667" s="312">
        <v>390</v>
      </c>
      <c r="AS1667" s="304"/>
      <c r="AT1667" s="312"/>
      <c r="AU1667" s="329">
        <f>VLOOKUP(C1667,[1]world!$A$2:$B$3555,2,FALSE)</f>
        <v>7</v>
      </c>
      <c r="AV1667" s="329">
        <v>388</v>
      </c>
      <c r="AW1667" s="304">
        <v>0.37</v>
      </c>
      <c r="AX1667" s="304">
        <v>900</v>
      </c>
      <c r="AY1667" s="304">
        <v>-999</v>
      </c>
      <c r="AZ1667" s="304">
        <v>4400</v>
      </c>
      <c r="BA1667" s="304">
        <v>320</v>
      </c>
      <c r="BB1667" s="304">
        <v>-999</v>
      </c>
      <c r="BC1667" s="304">
        <v>4240</v>
      </c>
      <c r="BD1667" s="304">
        <v>-999</v>
      </c>
      <c r="BE1667" s="304">
        <v>-999</v>
      </c>
      <c r="BF1667" s="304">
        <v>-999</v>
      </c>
      <c r="BG1667" s="304">
        <v>-999</v>
      </c>
      <c r="BH1667" s="304">
        <v>-999</v>
      </c>
      <c r="BI1667" s="304">
        <v>-999</v>
      </c>
      <c r="BJ1667" s="304">
        <v>3</v>
      </c>
      <c r="BK1667" s="304" t="s">
        <v>4954</v>
      </c>
      <c r="BL1667" s="304">
        <v>3</v>
      </c>
    </row>
    <row r="1668" spans="1:64" ht="15" hidden="1" customHeight="1" x14ac:dyDescent="0.2">
      <c r="A1668" s="304" t="s">
        <v>4918</v>
      </c>
      <c r="B1668" s="304" t="s">
        <v>5965</v>
      </c>
      <c r="C1668" s="304">
        <v>1800</v>
      </c>
      <c r="D1668" s="349" t="s">
        <v>2448</v>
      </c>
      <c r="E1668" s="309">
        <v>25133</v>
      </c>
      <c r="F1668" s="309"/>
      <c r="G1668" s="324">
        <v>34.270000000000003</v>
      </c>
      <c r="H1668" s="324">
        <v>-119.181</v>
      </c>
      <c r="I1668" s="324" t="s">
        <v>212</v>
      </c>
      <c r="J1668" s="368">
        <f t="shared" si="485"/>
        <v>339.92486600991435</v>
      </c>
      <c r="K1668" s="331">
        <f t="shared" si="486"/>
        <v>0.33046028505707004</v>
      </c>
      <c r="L1668" s="304" t="str">
        <f t="shared" ref="L1668:L1731" si="487">IF(J1668&lt;180,"E",IF(AND(J1668&gt;=180,J1668&lt;360),"D",IF(AND(J1668&gt;=360,J1668&lt;760),"C",IF(AND(J1668&gt;=760,J1668&lt;1500),"B",IF(J1668&gt;=1500,"A","-")))))</f>
        <v>D</v>
      </c>
      <c r="M1668" s="388" t="s">
        <v>6092</v>
      </c>
      <c r="N1668" s="304"/>
      <c r="O1668" s="356"/>
      <c r="P1668" s="356"/>
      <c r="Q1668" s="356"/>
      <c r="R1668" s="304"/>
      <c r="S1668" s="356"/>
      <c r="T1668" s="304"/>
      <c r="U1668" s="356"/>
      <c r="V1668" s="304"/>
      <c r="W1668" s="304" t="s">
        <v>1408</v>
      </c>
      <c r="X1668" s="304" t="s">
        <v>213</v>
      </c>
      <c r="Y1668" s="366">
        <f t="shared" si="475"/>
        <v>274.5</v>
      </c>
      <c r="Z1668" s="304">
        <v>0.3</v>
      </c>
      <c r="AA1668" s="304"/>
      <c r="AB1668" s="304">
        <v>-999</v>
      </c>
      <c r="AC1668" s="304">
        <v>-999</v>
      </c>
      <c r="AD1668" s="366">
        <v>-999</v>
      </c>
      <c r="AE1668" s="304">
        <v>-999</v>
      </c>
      <c r="AF1668" s="304">
        <v>-999</v>
      </c>
      <c r="AG1668" s="304"/>
      <c r="AH1668" s="304">
        <v>2.08641E-2</v>
      </c>
      <c r="AI1668" s="385">
        <v>6.7700099999999999E-2</v>
      </c>
      <c r="AJ1668" s="332">
        <v>372</v>
      </c>
      <c r="AK1668" s="304">
        <f t="shared" ref="AK1668:AK1731" si="488">IF(AJ1668&lt;=180,180,IF(AND(AJ1668&gt;180,AJ1668&lt;240),210,IF(AND(AJ1668&gt;=240,AJ1668&lt;300),270,IF(AND(AJ1668&gt;=300,AJ1668&lt;360),270,IF(AND(AJ1668&gt;=360,AJ1668&lt;490),425,IF(AND(AJ1668&gt;=490,AJ1668&lt;620),555,IF(AND(AJ1668&gt;=620,AJ1668&lt;760),690,IF(AJ1668&gt;=760,760,"Error"))))))))</f>
        <v>425</v>
      </c>
      <c r="AL1668" s="363">
        <v>0.43</v>
      </c>
      <c r="AM1668" s="389">
        <f t="shared" si="476"/>
        <v>353</v>
      </c>
      <c r="AN1668" s="363">
        <v>0.25</v>
      </c>
      <c r="AO1668" s="304"/>
      <c r="AP1668" s="312" t="s">
        <v>6113</v>
      </c>
      <c r="AQ1668" s="312" t="s">
        <v>1616</v>
      </c>
      <c r="AR1668" s="312">
        <v>280</v>
      </c>
      <c r="AS1668" s="304"/>
      <c r="AT1668" s="312">
        <v>353</v>
      </c>
      <c r="AU1668" s="329">
        <f>VLOOKUP(C1668,[1]world!$A$2:$B$3555,2,FALSE)</f>
        <v>8</v>
      </c>
      <c r="AV1668" s="329">
        <v>374</v>
      </c>
      <c r="AW1668" s="304">
        <v>0.37</v>
      </c>
      <c r="AX1668" s="304">
        <v>820</v>
      </c>
      <c r="AY1668" s="304">
        <v>-999</v>
      </c>
      <c r="AZ1668" s="304">
        <v>5220</v>
      </c>
      <c r="BA1668" s="304">
        <v>680</v>
      </c>
      <c r="BB1668" s="304">
        <v>-999</v>
      </c>
      <c r="BC1668" s="304">
        <v>6840</v>
      </c>
      <c r="BD1668" s="304">
        <v>-999</v>
      </c>
      <c r="BE1668" s="304">
        <v>-999</v>
      </c>
      <c r="BF1668" s="304">
        <v>-999</v>
      </c>
      <c r="BG1668" s="304">
        <v>-999</v>
      </c>
      <c r="BH1668" s="304">
        <v>-999</v>
      </c>
      <c r="BI1668" s="304">
        <v>-999</v>
      </c>
      <c r="BJ1668" s="304">
        <v>3</v>
      </c>
      <c r="BK1668" s="304" t="s">
        <v>4954</v>
      </c>
      <c r="BL1668" s="304">
        <v>3</v>
      </c>
    </row>
    <row r="1669" spans="1:64" ht="15" hidden="1" customHeight="1" x14ac:dyDescent="0.2">
      <c r="A1669" s="304" t="s">
        <v>4918</v>
      </c>
      <c r="B1669" s="304" t="s">
        <v>5969</v>
      </c>
      <c r="C1669" s="304">
        <v>1801</v>
      </c>
      <c r="D1669" s="349" t="s">
        <v>1521</v>
      </c>
      <c r="E1669" s="304">
        <v>-999</v>
      </c>
      <c r="F1669" s="304"/>
      <c r="G1669" s="324">
        <v>29.347000000000001</v>
      </c>
      <c r="H1669" s="324">
        <v>57.94</v>
      </c>
      <c r="I1669" s="324" t="s">
        <v>212</v>
      </c>
      <c r="J1669" s="368">
        <f>GEOMEAN(Y1669,AV1669,AK1669)</f>
        <v>412.22569090538798</v>
      </c>
      <c r="K1669" s="331">
        <f t="shared" ref="K1669:K1671" si="489">GEOMEAN(AA1669,AL1669,AW1669)</f>
        <v>0.38547027482550061</v>
      </c>
      <c r="L1669" s="304" t="str">
        <f t="shared" si="487"/>
        <v>C</v>
      </c>
      <c r="M1669" s="388" t="s">
        <v>6089</v>
      </c>
      <c r="N1669" s="304"/>
      <c r="O1669" s="356"/>
      <c r="P1669" s="356"/>
      <c r="Q1669" s="356"/>
      <c r="R1669" s="304"/>
      <c r="S1669" s="356"/>
      <c r="T1669" s="304"/>
      <c r="U1669" s="356"/>
      <c r="V1669" s="304"/>
      <c r="W1669" s="310" t="s">
        <v>890</v>
      </c>
      <c r="X1669" s="304" t="s">
        <v>205</v>
      </c>
      <c r="Y1669" s="366">
        <f t="shared" ref="Y1669:Y1732" si="490">IF(X1669="A",506.6,IF(X1669="B",424.8,IF(X1669="C",338.6,IF(X1669="D",274.5,IF(X1669="E",181.5,"-")))))</f>
        <v>424.8</v>
      </c>
      <c r="Z1669" s="304"/>
      <c r="AA1669" s="331">
        <v>0.36</v>
      </c>
      <c r="AB1669" s="304">
        <v>-999</v>
      </c>
      <c r="AC1669" s="304">
        <v>-999</v>
      </c>
      <c r="AD1669" s="366">
        <v>-999</v>
      </c>
      <c r="AE1669" s="304">
        <v>-999</v>
      </c>
      <c r="AF1669" s="304">
        <v>-999</v>
      </c>
      <c r="AG1669" s="304"/>
      <c r="AH1669" s="304">
        <v>2.3716899999999999E-2</v>
      </c>
      <c r="AI1669" s="312"/>
      <c r="AJ1669" s="332">
        <v>383</v>
      </c>
      <c r="AK1669" s="304">
        <f t="shared" si="488"/>
        <v>425</v>
      </c>
      <c r="AL1669" s="363">
        <v>0.43</v>
      </c>
      <c r="AM1669" s="389" t="str">
        <f t="shared" si="476"/>
        <v/>
      </c>
      <c r="AN1669" s="304"/>
      <c r="AO1669" s="304">
        <v>0.45</v>
      </c>
      <c r="AP1669" s="312"/>
      <c r="AQ1669" s="312" t="s">
        <v>1522</v>
      </c>
      <c r="AR1669" s="312"/>
      <c r="AS1669" s="304"/>
      <c r="AT1669" s="312"/>
      <c r="AU1669" s="329">
        <f>VLOOKUP(C1669,[1]world!$A$2:$B$3555,2,FALSE)</f>
        <v>7</v>
      </c>
      <c r="AV1669" s="329">
        <v>388</v>
      </c>
      <c r="AW1669" s="304">
        <v>0.37</v>
      </c>
      <c r="AX1669" s="304">
        <v>-999</v>
      </c>
      <c r="AY1669" s="304">
        <v>-999</v>
      </c>
      <c r="AZ1669" s="304">
        <v>-999</v>
      </c>
      <c r="BA1669" s="304">
        <v>-999</v>
      </c>
      <c r="BB1669" s="304">
        <v>-999</v>
      </c>
      <c r="BC1669" s="304">
        <v>-999</v>
      </c>
      <c r="BD1669" s="304">
        <v>-999</v>
      </c>
      <c r="BE1669" s="304">
        <v>-999</v>
      </c>
      <c r="BF1669" s="304">
        <v>-999</v>
      </c>
      <c r="BG1669" s="304">
        <v>-999</v>
      </c>
      <c r="BH1669" s="304">
        <v>-999</v>
      </c>
      <c r="BI1669" s="304">
        <v>-999</v>
      </c>
      <c r="BJ1669" s="304" t="s">
        <v>4954</v>
      </c>
      <c r="BK1669" s="304" t="s">
        <v>4954</v>
      </c>
      <c r="BL1669" s="304" t="s">
        <v>4954</v>
      </c>
    </row>
    <row r="1670" spans="1:64" ht="15" hidden="1" customHeight="1" x14ac:dyDescent="0.2">
      <c r="A1670" s="304" t="s">
        <v>4918</v>
      </c>
      <c r="B1670" s="304" t="s">
        <v>5969</v>
      </c>
      <c r="C1670" s="304">
        <v>1802</v>
      </c>
      <c r="D1670" s="349" t="s">
        <v>1542</v>
      </c>
      <c r="E1670" s="304">
        <v>-999</v>
      </c>
      <c r="F1670" s="304"/>
      <c r="G1670" s="324">
        <v>30.231000000000002</v>
      </c>
      <c r="H1670" s="324">
        <v>57.752000000000002</v>
      </c>
      <c r="I1670" s="324" t="s">
        <v>212</v>
      </c>
      <c r="J1670" s="368">
        <f>GEOMEAN(Y1670,AV1670,AK1670)</f>
        <v>376.91896346123343</v>
      </c>
      <c r="K1670" s="331">
        <f t="shared" si="489"/>
        <v>0.38547027482550061</v>
      </c>
      <c r="L1670" s="304" t="str">
        <f t="shared" si="487"/>
        <v>C</v>
      </c>
      <c r="M1670" s="388" t="s">
        <v>6089</v>
      </c>
      <c r="N1670" s="304"/>
      <c r="O1670" s="356"/>
      <c r="P1670" s="356"/>
      <c r="Q1670" s="356"/>
      <c r="R1670" s="304"/>
      <c r="S1670" s="356"/>
      <c r="T1670" s="304"/>
      <c r="U1670" s="356"/>
      <c r="V1670" s="304"/>
      <c r="W1670" s="310" t="s">
        <v>1408</v>
      </c>
      <c r="X1670" s="304" t="s">
        <v>213</v>
      </c>
      <c r="Y1670" s="366">
        <f t="shared" si="490"/>
        <v>274.5</v>
      </c>
      <c r="Z1670" s="304"/>
      <c r="AA1670" s="331">
        <v>0.36</v>
      </c>
      <c r="AB1670" s="304">
        <v>-999</v>
      </c>
      <c r="AC1670" s="304">
        <v>-999</v>
      </c>
      <c r="AD1670" s="366">
        <v>-999</v>
      </c>
      <c r="AE1670" s="304">
        <v>-999</v>
      </c>
      <c r="AF1670" s="304">
        <v>-999</v>
      </c>
      <c r="AG1670" s="304"/>
      <c r="AH1670" s="304">
        <v>2.5694100000000001E-2</v>
      </c>
      <c r="AI1670" s="312"/>
      <c r="AJ1670" s="332">
        <v>391</v>
      </c>
      <c r="AK1670" s="304">
        <f t="shared" si="488"/>
        <v>425</v>
      </c>
      <c r="AL1670" s="363">
        <v>0.43</v>
      </c>
      <c r="AM1670" s="389" t="str">
        <f t="shared" si="476"/>
        <v/>
      </c>
      <c r="AN1670" s="304"/>
      <c r="AO1670" s="304">
        <v>0.45</v>
      </c>
      <c r="AP1670" s="312"/>
      <c r="AQ1670" s="312" t="s">
        <v>1535</v>
      </c>
      <c r="AR1670" s="312"/>
      <c r="AS1670" s="304"/>
      <c r="AT1670" s="312"/>
      <c r="AU1670" s="329">
        <f>VLOOKUP(C1670,[1]world!$A$2:$B$3555,2,FALSE)</f>
        <v>4</v>
      </c>
      <c r="AV1670" s="329">
        <v>459</v>
      </c>
      <c r="AW1670" s="304">
        <v>0.37</v>
      </c>
      <c r="AX1670" s="304">
        <v>-999</v>
      </c>
      <c r="AY1670" s="304">
        <v>-999</v>
      </c>
      <c r="AZ1670" s="304">
        <v>-999</v>
      </c>
      <c r="BA1670" s="304">
        <v>-999</v>
      </c>
      <c r="BB1670" s="304">
        <v>-999</v>
      </c>
      <c r="BC1670" s="304">
        <v>-999</v>
      </c>
      <c r="BD1670" s="304">
        <v>-999</v>
      </c>
      <c r="BE1670" s="304">
        <v>-999</v>
      </c>
      <c r="BF1670" s="304">
        <v>-999</v>
      </c>
      <c r="BG1670" s="304">
        <v>-999</v>
      </c>
      <c r="BH1670" s="304">
        <v>-999</v>
      </c>
      <c r="BI1670" s="304">
        <v>-999</v>
      </c>
      <c r="BJ1670" s="304" t="s">
        <v>4954</v>
      </c>
      <c r="BK1670" s="304" t="s">
        <v>4954</v>
      </c>
      <c r="BL1670" s="304" t="s">
        <v>4954</v>
      </c>
    </row>
    <row r="1671" spans="1:64" ht="15" hidden="1" customHeight="1" x14ac:dyDescent="0.2">
      <c r="A1671" s="304" t="s">
        <v>4918</v>
      </c>
      <c r="B1671" s="304" t="s">
        <v>5969</v>
      </c>
      <c r="C1671" s="304">
        <v>1803</v>
      </c>
      <c r="D1671" s="349" t="s">
        <v>1520</v>
      </c>
      <c r="E1671" s="304">
        <v>-999</v>
      </c>
      <c r="F1671" s="304"/>
      <c r="G1671" s="324">
        <v>29.234000000000002</v>
      </c>
      <c r="H1671" s="324">
        <v>56.603000000000002</v>
      </c>
      <c r="I1671" s="324" t="s">
        <v>212</v>
      </c>
      <c r="J1671" s="368">
        <f>GEOMEAN(Y1671,AV1671,AK1671)</f>
        <v>462.33375276423016</v>
      </c>
      <c r="K1671" s="331">
        <f t="shared" si="489"/>
        <v>0.41523526603009125</v>
      </c>
      <c r="L1671" s="304" t="str">
        <f t="shared" si="487"/>
        <v>C</v>
      </c>
      <c r="M1671" s="388" t="s">
        <v>6089</v>
      </c>
      <c r="N1671" s="304"/>
      <c r="O1671" s="356"/>
      <c r="P1671" s="356"/>
      <c r="Q1671" s="356"/>
      <c r="R1671" s="304"/>
      <c r="S1671" s="356"/>
      <c r="T1671" s="304"/>
      <c r="U1671" s="356"/>
      <c r="V1671" s="304"/>
      <c r="W1671" s="310" t="s">
        <v>900</v>
      </c>
      <c r="X1671" s="304" t="s">
        <v>232</v>
      </c>
      <c r="Y1671" s="366">
        <f t="shared" si="490"/>
        <v>506.6</v>
      </c>
      <c r="Z1671" s="304"/>
      <c r="AA1671" s="304">
        <v>0.45</v>
      </c>
      <c r="AB1671" s="304">
        <v>-999</v>
      </c>
      <c r="AC1671" s="304">
        <v>-999</v>
      </c>
      <c r="AD1671" s="366">
        <v>-999</v>
      </c>
      <c r="AE1671" s="304">
        <v>-999</v>
      </c>
      <c r="AF1671" s="304">
        <v>-999</v>
      </c>
      <c r="AG1671" s="304"/>
      <c r="AH1671" s="304">
        <v>4.47404E-2</v>
      </c>
      <c r="AI1671" s="312"/>
      <c r="AJ1671" s="332">
        <v>469</v>
      </c>
      <c r="AK1671" s="304">
        <f t="shared" si="488"/>
        <v>425</v>
      </c>
      <c r="AL1671" s="363">
        <v>0.43</v>
      </c>
      <c r="AM1671" s="389" t="str">
        <f t="shared" si="476"/>
        <v/>
      </c>
      <c r="AN1671" s="304"/>
      <c r="AO1671" s="304"/>
      <c r="AP1671" s="312"/>
      <c r="AQ1671" s="312"/>
      <c r="AR1671" s="312"/>
      <c r="AS1671" s="304"/>
      <c r="AT1671" s="312"/>
      <c r="AU1671" s="329">
        <f>VLOOKUP(C1671,[1]world!$A$2:$B$3555,2,FALSE)</f>
        <v>4</v>
      </c>
      <c r="AV1671" s="329">
        <v>459</v>
      </c>
      <c r="AW1671" s="304">
        <v>0.37</v>
      </c>
      <c r="AX1671" s="304">
        <v>-999</v>
      </c>
      <c r="AY1671" s="304">
        <v>-999</v>
      </c>
      <c r="AZ1671" s="304">
        <v>-999</v>
      </c>
      <c r="BA1671" s="304">
        <v>-999</v>
      </c>
      <c r="BB1671" s="304">
        <v>-999</v>
      </c>
      <c r="BC1671" s="304">
        <v>-999</v>
      </c>
      <c r="BD1671" s="304">
        <v>-999</v>
      </c>
      <c r="BE1671" s="304">
        <v>-999</v>
      </c>
      <c r="BF1671" s="304">
        <v>-999</v>
      </c>
      <c r="BG1671" s="304">
        <v>-999</v>
      </c>
      <c r="BH1671" s="304">
        <v>-999</v>
      </c>
      <c r="BI1671" s="304">
        <v>-999</v>
      </c>
      <c r="BJ1671" s="304" t="s">
        <v>4954</v>
      </c>
      <c r="BK1671" s="304" t="s">
        <v>4954</v>
      </c>
      <c r="BL1671" s="304" t="s">
        <v>4954</v>
      </c>
    </row>
    <row r="1672" spans="1:64" ht="15" hidden="1" customHeight="1" x14ac:dyDescent="0.2">
      <c r="A1672" s="304" t="s">
        <v>4918</v>
      </c>
      <c r="B1672" s="304" t="s">
        <v>5969</v>
      </c>
      <c r="C1672" s="304">
        <v>1804</v>
      </c>
      <c r="D1672" s="349" t="s">
        <v>1516</v>
      </c>
      <c r="E1672" s="304">
        <v>-999</v>
      </c>
      <c r="F1672" s="304"/>
      <c r="G1672" s="324">
        <v>29.097000000000001</v>
      </c>
      <c r="H1672" s="324">
        <v>58.353000000000002</v>
      </c>
      <c r="I1672" s="324" t="s">
        <v>205</v>
      </c>
      <c r="J1672" s="368">
        <f>P1672</f>
        <v>487.4</v>
      </c>
      <c r="K1672" s="331">
        <v>0.1</v>
      </c>
      <c r="L1672" s="304" t="str">
        <f t="shared" si="487"/>
        <v>C</v>
      </c>
      <c r="M1672" s="388">
        <v>0</v>
      </c>
      <c r="N1672" s="304"/>
      <c r="O1672" s="304">
        <v>30</v>
      </c>
      <c r="P1672" s="304">
        <v>487.4</v>
      </c>
      <c r="Q1672" s="309" t="s">
        <v>1518</v>
      </c>
      <c r="R1672" s="304" t="s">
        <v>5948</v>
      </c>
      <c r="S1672" s="356"/>
      <c r="T1672" s="304"/>
      <c r="U1672" s="356"/>
      <c r="V1672" s="304"/>
      <c r="W1672" s="310" t="s">
        <v>1517</v>
      </c>
      <c r="X1672" s="304" t="s">
        <v>213</v>
      </c>
      <c r="Y1672" s="366">
        <f t="shared" si="490"/>
        <v>274.5</v>
      </c>
      <c r="Z1672" s="304"/>
      <c r="AA1672" s="304"/>
      <c r="AB1672" s="304">
        <v>-999</v>
      </c>
      <c r="AC1672" s="304">
        <v>-999</v>
      </c>
      <c r="AD1672" s="366">
        <v>-999</v>
      </c>
      <c r="AE1672" s="304">
        <v>-999</v>
      </c>
      <c r="AF1672" s="304">
        <v>-999</v>
      </c>
      <c r="AG1672" s="304"/>
      <c r="AH1672" s="304">
        <v>1.21577E-2</v>
      </c>
      <c r="AI1672" s="312"/>
      <c r="AJ1672" s="332">
        <v>316</v>
      </c>
      <c r="AK1672" s="304">
        <f t="shared" si="488"/>
        <v>270</v>
      </c>
      <c r="AL1672" s="304">
        <f>IF(AH1672&lt;=0.0022,0.2,0.43)</f>
        <v>0.43</v>
      </c>
      <c r="AM1672" s="389" t="str">
        <f t="shared" si="476"/>
        <v/>
      </c>
      <c r="AN1672" s="304"/>
      <c r="AO1672" s="304">
        <v>0.45</v>
      </c>
      <c r="AP1672" s="312"/>
      <c r="AQ1672" s="312" t="s">
        <v>1519</v>
      </c>
      <c r="AR1672" s="312"/>
      <c r="AS1672" s="304"/>
      <c r="AT1672" s="312"/>
      <c r="AU1672" s="329">
        <f>VLOOKUP(C1672,[1]world!$A$2:$B$3555,2,FALSE)</f>
        <v>6</v>
      </c>
      <c r="AV1672" s="329">
        <v>345</v>
      </c>
      <c r="AW1672" s="304">
        <v>0.37</v>
      </c>
      <c r="AX1672" s="304">
        <v>-999</v>
      </c>
      <c r="AY1672" s="304">
        <v>-999</v>
      </c>
      <c r="AZ1672" s="304">
        <v>-999</v>
      </c>
      <c r="BA1672" s="304">
        <v>-999</v>
      </c>
      <c r="BB1672" s="304">
        <v>-999</v>
      </c>
      <c r="BC1672" s="304">
        <v>-999</v>
      </c>
      <c r="BD1672" s="304">
        <v>-999</v>
      </c>
      <c r="BE1672" s="304">
        <v>-999</v>
      </c>
      <c r="BF1672" s="304">
        <v>-999</v>
      </c>
      <c r="BG1672" s="304">
        <v>-999</v>
      </c>
      <c r="BH1672" s="304">
        <v>-999</v>
      </c>
      <c r="BI1672" s="304">
        <v>-999</v>
      </c>
      <c r="BJ1672" s="304" t="s">
        <v>4954</v>
      </c>
      <c r="BK1672" s="304" t="s">
        <v>4954</v>
      </c>
      <c r="BL1672" s="304" t="s">
        <v>4954</v>
      </c>
    </row>
    <row r="1673" spans="1:64" ht="15" hidden="1" customHeight="1" x14ac:dyDescent="0.2">
      <c r="A1673" s="304" t="s">
        <v>4918</v>
      </c>
      <c r="B1673" s="304" t="s">
        <v>5969</v>
      </c>
      <c r="C1673" s="304">
        <v>1805</v>
      </c>
      <c r="D1673" s="349" t="s">
        <v>1536</v>
      </c>
      <c r="E1673" s="304">
        <v>-999</v>
      </c>
      <c r="F1673" s="304"/>
      <c r="G1673" s="324">
        <v>29.913</v>
      </c>
      <c r="H1673" s="324">
        <v>56.576000000000001</v>
      </c>
      <c r="I1673" s="324" t="s">
        <v>212</v>
      </c>
      <c r="J1673" s="368">
        <f t="shared" ref="J1673:J1692" si="491">GEOMEAN(Y1673,AV1673,AK1673)</f>
        <v>302.63970506618233</v>
      </c>
      <c r="K1673" s="331">
        <f t="shared" ref="K1673:K1692" si="492">GEOMEAN(AA1673,AL1673,AW1673)</f>
        <v>0.38547027482550061</v>
      </c>
      <c r="L1673" s="304" t="str">
        <f t="shared" si="487"/>
        <v>D</v>
      </c>
      <c r="M1673" s="388" t="s">
        <v>6089</v>
      </c>
      <c r="N1673" s="304"/>
      <c r="O1673" s="356"/>
      <c r="P1673" s="356"/>
      <c r="Q1673" s="356"/>
      <c r="R1673" s="304"/>
      <c r="S1673" s="356"/>
      <c r="T1673" s="304"/>
      <c r="U1673" s="356"/>
      <c r="V1673" s="304"/>
      <c r="W1673" s="310" t="s">
        <v>1408</v>
      </c>
      <c r="X1673" s="304" t="s">
        <v>213</v>
      </c>
      <c r="Y1673" s="366">
        <f t="shared" si="490"/>
        <v>274.5</v>
      </c>
      <c r="Z1673" s="304"/>
      <c r="AA1673" s="331">
        <v>0.36</v>
      </c>
      <c r="AB1673" s="304">
        <v>-999</v>
      </c>
      <c r="AC1673" s="304">
        <v>-999</v>
      </c>
      <c r="AD1673" s="366">
        <v>-999</v>
      </c>
      <c r="AE1673" s="304">
        <v>-999</v>
      </c>
      <c r="AF1673" s="304">
        <v>-999</v>
      </c>
      <c r="AG1673" s="304"/>
      <c r="AH1673" s="304">
        <v>1.0316000000000001E-2</v>
      </c>
      <c r="AI1673" s="312"/>
      <c r="AJ1673" s="332">
        <v>302</v>
      </c>
      <c r="AK1673" s="304">
        <f t="shared" si="488"/>
        <v>270</v>
      </c>
      <c r="AL1673" s="363">
        <v>0.43</v>
      </c>
      <c r="AM1673" s="389" t="str">
        <f t="shared" ref="AM1673:AM1736" si="493">IF(AT1673&lt;&gt;"",AT1673,IF(AND(AT1673="",AR1673=""),"",AR1673))</f>
        <v/>
      </c>
      <c r="AN1673" s="304"/>
      <c r="AO1673" s="304"/>
      <c r="AP1673" s="312"/>
      <c r="AQ1673" s="312"/>
      <c r="AR1673" s="312"/>
      <c r="AS1673" s="304"/>
      <c r="AT1673" s="312"/>
      <c r="AU1673" s="329">
        <f>VLOOKUP(C1673,[1]world!$A$2:$B$3555,2,FALSE)</f>
        <v>8</v>
      </c>
      <c r="AV1673" s="329">
        <v>374</v>
      </c>
      <c r="AW1673" s="304">
        <v>0.37</v>
      </c>
      <c r="AX1673" s="304">
        <v>-999</v>
      </c>
      <c r="AY1673" s="304">
        <v>-999</v>
      </c>
      <c r="AZ1673" s="304">
        <v>-999</v>
      </c>
      <c r="BA1673" s="304">
        <v>-999</v>
      </c>
      <c r="BB1673" s="304">
        <v>-999</v>
      </c>
      <c r="BC1673" s="304">
        <v>-999</v>
      </c>
      <c r="BD1673" s="304">
        <v>-999</v>
      </c>
      <c r="BE1673" s="304">
        <v>-999</v>
      </c>
      <c r="BF1673" s="304">
        <v>-999</v>
      </c>
      <c r="BG1673" s="304">
        <v>-999</v>
      </c>
      <c r="BH1673" s="304">
        <v>-999</v>
      </c>
      <c r="BI1673" s="304">
        <v>-999</v>
      </c>
      <c r="BJ1673" s="304" t="s">
        <v>4954</v>
      </c>
      <c r="BK1673" s="304" t="s">
        <v>4954</v>
      </c>
      <c r="BL1673" s="304" t="s">
        <v>4954</v>
      </c>
    </row>
    <row r="1674" spans="1:64" ht="15" hidden="1" customHeight="1" x14ac:dyDescent="0.2">
      <c r="A1674" s="304" t="s">
        <v>4918</v>
      </c>
      <c r="B1674" s="304" t="s">
        <v>5969</v>
      </c>
      <c r="C1674" s="304">
        <v>1806</v>
      </c>
      <c r="D1674" s="349" t="s">
        <v>1523</v>
      </c>
      <c r="E1674" s="304">
        <v>-999</v>
      </c>
      <c r="F1674" s="304"/>
      <c r="G1674" s="324">
        <v>29.416</v>
      </c>
      <c r="H1674" s="324">
        <v>56.052</v>
      </c>
      <c r="I1674" s="324" t="s">
        <v>212</v>
      </c>
      <c r="J1674" s="368">
        <f t="shared" si="491"/>
        <v>352.04725336274561</v>
      </c>
      <c r="K1674" s="331">
        <f t="shared" si="492"/>
        <v>0.38547027482550061</v>
      </c>
      <c r="L1674" s="304" t="str">
        <f t="shared" si="487"/>
        <v>D</v>
      </c>
      <c r="M1674" s="388" t="s">
        <v>6089</v>
      </c>
      <c r="N1674" s="304"/>
      <c r="O1674" s="356"/>
      <c r="P1674" s="356"/>
      <c r="Q1674" s="356"/>
      <c r="R1674" s="304"/>
      <c r="S1674" s="356"/>
      <c r="T1674" s="304"/>
      <c r="U1674" s="356"/>
      <c r="V1674" s="304"/>
      <c r="W1674" s="310" t="s">
        <v>1408</v>
      </c>
      <c r="X1674" s="304" t="s">
        <v>213</v>
      </c>
      <c r="Y1674" s="366">
        <f t="shared" si="490"/>
        <v>274.5</v>
      </c>
      <c r="Z1674" s="304"/>
      <c r="AA1674" s="331">
        <v>0.36</v>
      </c>
      <c r="AB1674" s="304">
        <v>-999</v>
      </c>
      <c r="AC1674" s="304">
        <v>-999</v>
      </c>
      <c r="AD1674" s="366">
        <v>-999</v>
      </c>
      <c r="AE1674" s="304">
        <v>-999</v>
      </c>
      <c r="AF1674" s="304">
        <v>-999</v>
      </c>
      <c r="AG1674" s="304"/>
      <c r="AH1674" s="304">
        <v>2.4792600000000001E-2</v>
      </c>
      <c r="AI1674" s="312"/>
      <c r="AJ1674" s="332">
        <v>388</v>
      </c>
      <c r="AK1674" s="304">
        <f t="shared" si="488"/>
        <v>425</v>
      </c>
      <c r="AL1674" s="363">
        <v>0.43</v>
      </c>
      <c r="AM1674" s="389" t="str">
        <f t="shared" si="493"/>
        <v/>
      </c>
      <c r="AN1674" s="304"/>
      <c r="AO1674" s="304">
        <v>0.45</v>
      </c>
      <c r="AP1674" s="312"/>
      <c r="AQ1674" s="312" t="s">
        <v>1524</v>
      </c>
      <c r="AR1674" s="312"/>
      <c r="AS1674" s="304"/>
      <c r="AT1674" s="312"/>
      <c r="AU1674" s="329">
        <f>VLOOKUP(C1674,[1]world!$A$2:$B$3555,2,FALSE)</f>
        <v>8</v>
      </c>
      <c r="AV1674" s="329">
        <v>374</v>
      </c>
      <c r="AW1674" s="304">
        <v>0.37</v>
      </c>
      <c r="AX1674" s="304">
        <v>-999</v>
      </c>
      <c r="AY1674" s="304">
        <v>-999</v>
      </c>
      <c r="AZ1674" s="304">
        <v>-999</v>
      </c>
      <c r="BA1674" s="304">
        <v>-999</v>
      </c>
      <c r="BB1674" s="304">
        <v>-999</v>
      </c>
      <c r="BC1674" s="304">
        <v>-999</v>
      </c>
      <c r="BD1674" s="304">
        <v>-999</v>
      </c>
      <c r="BE1674" s="304">
        <v>-999</v>
      </c>
      <c r="BF1674" s="304">
        <v>-999</v>
      </c>
      <c r="BG1674" s="304">
        <v>-999</v>
      </c>
      <c r="BH1674" s="304">
        <v>-999</v>
      </c>
      <c r="BI1674" s="304">
        <v>-999</v>
      </c>
      <c r="BJ1674" s="304" t="s">
        <v>4954</v>
      </c>
      <c r="BK1674" s="304" t="s">
        <v>4954</v>
      </c>
      <c r="BL1674" s="304" t="s">
        <v>4954</v>
      </c>
    </row>
    <row r="1675" spans="1:64" ht="15" hidden="1" customHeight="1" x14ac:dyDescent="0.2">
      <c r="A1675" s="304" t="s">
        <v>4918</v>
      </c>
      <c r="B1675" s="304" t="s">
        <v>5969</v>
      </c>
      <c r="C1675" s="304">
        <v>1807</v>
      </c>
      <c r="D1675" s="349" t="s">
        <v>1525</v>
      </c>
      <c r="E1675" s="304">
        <v>-999</v>
      </c>
      <c r="F1675" s="304"/>
      <c r="G1675" s="324">
        <v>29.465</v>
      </c>
      <c r="H1675" s="324">
        <v>56.417999999999999</v>
      </c>
      <c r="I1675" s="324" t="s">
        <v>212</v>
      </c>
      <c r="J1675" s="368">
        <f t="shared" si="491"/>
        <v>437.14811869034492</v>
      </c>
      <c r="K1675" s="331">
        <f t="shared" si="492"/>
        <v>0.41523526603009125</v>
      </c>
      <c r="L1675" s="304" t="str">
        <f t="shared" si="487"/>
        <v>C</v>
      </c>
      <c r="M1675" s="388" t="s">
        <v>6089</v>
      </c>
      <c r="N1675" s="304"/>
      <c r="O1675" s="356"/>
      <c r="P1675" s="356"/>
      <c r="Q1675" s="356"/>
      <c r="R1675" s="304"/>
      <c r="S1675" s="356"/>
      <c r="T1675" s="304"/>
      <c r="U1675" s="356"/>
      <c r="V1675" s="304"/>
      <c r="W1675" s="310" t="s">
        <v>900</v>
      </c>
      <c r="X1675" s="304" t="s">
        <v>232</v>
      </c>
      <c r="Y1675" s="366">
        <f t="shared" si="490"/>
        <v>506.6</v>
      </c>
      <c r="Z1675" s="304"/>
      <c r="AA1675" s="304">
        <v>0.45</v>
      </c>
      <c r="AB1675" s="304">
        <v>-999</v>
      </c>
      <c r="AC1675" s="304">
        <v>-999</v>
      </c>
      <c r="AD1675" s="366">
        <v>-999</v>
      </c>
      <c r="AE1675" s="304">
        <v>-999</v>
      </c>
      <c r="AF1675" s="304">
        <v>-999</v>
      </c>
      <c r="AG1675" s="304"/>
      <c r="AH1675" s="304">
        <v>4.2025899999999998E-2</v>
      </c>
      <c r="AI1675" s="312"/>
      <c r="AJ1675" s="332">
        <v>458</v>
      </c>
      <c r="AK1675" s="304">
        <f t="shared" si="488"/>
        <v>425</v>
      </c>
      <c r="AL1675" s="363">
        <v>0.43</v>
      </c>
      <c r="AM1675" s="389" t="str">
        <f t="shared" si="493"/>
        <v/>
      </c>
      <c r="AN1675" s="304"/>
      <c r="AO1675" s="304">
        <v>0.45</v>
      </c>
      <c r="AP1675" s="312"/>
      <c r="AQ1675" s="312" t="s">
        <v>1526</v>
      </c>
      <c r="AR1675" s="312"/>
      <c r="AS1675" s="304"/>
      <c r="AT1675" s="312"/>
      <c r="AU1675" s="329">
        <f>VLOOKUP(C1675,[1]world!$A$2:$B$3555,2,FALSE)</f>
        <v>7</v>
      </c>
      <c r="AV1675" s="329">
        <v>388</v>
      </c>
      <c r="AW1675" s="304">
        <v>0.37</v>
      </c>
      <c r="AX1675" s="304">
        <v>-999</v>
      </c>
      <c r="AY1675" s="304">
        <v>-999</v>
      </c>
      <c r="AZ1675" s="304">
        <v>-999</v>
      </c>
      <c r="BA1675" s="304">
        <v>-999</v>
      </c>
      <c r="BB1675" s="304">
        <v>-999</v>
      </c>
      <c r="BC1675" s="304">
        <v>-999</v>
      </c>
      <c r="BD1675" s="304">
        <v>-999</v>
      </c>
      <c r="BE1675" s="304">
        <v>-999</v>
      </c>
      <c r="BF1675" s="304">
        <v>-999</v>
      </c>
      <c r="BG1675" s="304">
        <v>-999</v>
      </c>
      <c r="BH1675" s="304">
        <v>-999</v>
      </c>
      <c r="BI1675" s="304">
        <v>-999</v>
      </c>
      <c r="BJ1675" s="304" t="s">
        <v>4954</v>
      </c>
      <c r="BK1675" s="304" t="s">
        <v>4954</v>
      </c>
      <c r="BL1675" s="304" t="s">
        <v>4954</v>
      </c>
    </row>
    <row r="1676" spans="1:64" ht="15" hidden="1" customHeight="1" x14ac:dyDescent="0.2">
      <c r="A1676" s="304" t="s">
        <v>4918</v>
      </c>
      <c r="B1676" s="304" t="s">
        <v>5969</v>
      </c>
      <c r="C1676" s="304">
        <v>1808</v>
      </c>
      <c r="D1676" s="349" t="s">
        <v>1508</v>
      </c>
      <c r="E1676" s="304">
        <v>-999</v>
      </c>
      <c r="F1676" s="304"/>
      <c r="G1676" s="324">
        <v>27.523</v>
      </c>
      <c r="H1676" s="324">
        <v>57.881</v>
      </c>
      <c r="I1676" s="324" t="s">
        <v>212</v>
      </c>
      <c r="J1676" s="368">
        <f t="shared" si="491"/>
        <v>298.11700583761586</v>
      </c>
      <c r="K1676" s="331">
        <f t="shared" si="492"/>
        <v>0.38547027482550061</v>
      </c>
      <c r="L1676" s="304" t="str">
        <f t="shared" si="487"/>
        <v>D</v>
      </c>
      <c r="M1676" s="388" t="s">
        <v>6089</v>
      </c>
      <c r="N1676" s="304"/>
      <c r="O1676" s="356"/>
      <c r="P1676" s="356"/>
      <c r="Q1676" s="356"/>
      <c r="R1676" s="304"/>
      <c r="S1676" s="356"/>
      <c r="T1676" s="304"/>
      <c r="U1676" s="356"/>
      <c r="V1676" s="304"/>
      <c r="W1676" s="310" t="s">
        <v>890</v>
      </c>
      <c r="X1676" s="304" t="s">
        <v>205</v>
      </c>
      <c r="Y1676" s="366">
        <f t="shared" si="490"/>
        <v>424.8</v>
      </c>
      <c r="Z1676" s="304"/>
      <c r="AA1676" s="331">
        <v>0.36</v>
      </c>
      <c r="AB1676" s="304">
        <v>-999</v>
      </c>
      <c r="AC1676" s="304">
        <v>-999</v>
      </c>
      <c r="AD1676" s="366">
        <v>-999</v>
      </c>
      <c r="AE1676" s="304">
        <v>-999</v>
      </c>
      <c r="AF1676" s="304">
        <v>-999</v>
      </c>
      <c r="AG1676" s="304"/>
      <c r="AH1676" s="304">
        <v>2.4750000000000002E-3</v>
      </c>
      <c r="AI1676" s="312"/>
      <c r="AJ1676" s="332">
        <v>221</v>
      </c>
      <c r="AK1676" s="304">
        <f t="shared" si="488"/>
        <v>210</v>
      </c>
      <c r="AL1676" s="363">
        <v>0.43</v>
      </c>
      <c r="AM1676" s="389" t="str">
        <f t="shared" si="493"/>
        <v/>
      </c>
      <c r="AN1676" s="304"/>
      <c r="AO1676" s="304">
        <v>0.45</v>
      </c>
      <c r="AP1676" s="312"/>
      <c r="AQ1676" s="312" t="s">
        <v>1509</v>
      </c>
      <c r="AR1676" s="312"/>
      <c r="AS1676" s="304"/>
      <c r="AT1676" s="312"/>
      <c r="AU1676" s="329">
        <f>VLOOKUP(C1676,[1]world!$A$2:$B$3555,2,FALSE)</f>
        <v>12</v>
      </c>
      <c r="AV1676" s="329">
        <v>297</v>
      </c>
      <c r="AW1676" s="304">
        <v>0.37</v>
      </c>
      <c r="AX1676" s="304">
        <v>-999</v>
      </c>
      <c r="AY1676" s="304">
        <v>-999</v>
      </c>
      <c r="AZ1676" s="304">
        <v>-999</v>
      </c>
      <c r="BA1676" s="304">
        <v>-999</v>
      </c>
      <c r="BB1676" s="304">
        <v>-999</v>
      </c>
      <c r="BC1676" s="304">
        <v>-999</v>
      </c>
      <c r="BD1676" s="304">
        <v>-999</v>
      </c>
      <c r="BE1676" s="304">
        <v>-999</v>
      </c>
      <c r="BF1676" s="304">
        <v>-999</v>
      </c>
      <c r="BG1676" s="304">
        <v>-999</v>
      </c>
      <c r="BH1676" s="304">
        <v>-999</v>
      </c>
      <c r="BI1676" s="304">
        <v>-999</v>
      </c>
      <c r="BJ1676" s="304" t="s">
        <v>4954</v>
      </c>
      <c r="BK1676" s="304" t="s">
        <v>4954</v>
      </c>
      <c r="BL1676" s="304" t="s">
        <v>4954</v>
      </c>
    </row>
    <row r="1677" spans="1:64" ht="15" hidden="1" customHeight="1" x14ac:dyDescent="0.2">
      <c r="A1677" s="304" t="s">
        <v>4918</v>
      </c>
      <c r="B1677" s="304" t="s">
        <v>5969</v>
      </c>
      <c r="C1677" s="304">
        <v>1809</v>
      </c>
      <c r="D1677" s="349" t="s">
        <v>1534</v>
      </c>
      <c r="E1677" s="304">
        <v>-999</v>
      </c>
      <c r="F1677" s="304"/>
      <c r="G1677" s="324">
        <v>29.88</v>
      </c>
      <c r="H1677" s="324">
        <v>57.72</v>
      </c>
      <c r="I1677" s="324" t="s">
        <v>212</v>
      </c>
      <c r="J1677" s="368">
        <f t="shared" si="491"/>
        <v>441.83916296837754</v>
      </c>
      <c r="K1677" s="331">
        <f t="shared" si="492"/>
        <v>0.38547027482550061</v>
      </c>
      <c r="L1677" s="304" t="str">
        <f t="shared" si="487"/>
        <v>C</v>
      </c>
      <c r="M1677" s="388" t="s">
        <v>6089</v>
      </c>
      <c r="N1677" s="304"/>
      <c r="O1677" s="356"/>
      <c r="P1677" s="356"/>
      <c r="Q1677" s="356"/>
      <c r="R1677" s="304"/>
      <c r="S1677" s="356"/>
      <c r="T1677" s="304"/>
      <c r="U1677" s="356"/>
      <c r="V1677" s="304"/>
      <c r="W1677" s="310" t="s">
        <v>895</v>
      </c>
      <c r="X1677" s="304" t="s">
        <v>206</v>
      </c>
      <c r="Y1677" s="366">
        <f t="shared" si="490"/>
        <v>338.6</v>
      </c>
      <c r="Z1677" s="304"/>
      <c r="AA1677" s="331">
        <v>0.36</v>
      </c>
      <c r="AB1677" s="304">
        <v>-999</v>
      </c>
      <c r="AC1677" s="304">
        <v>-999</v>
      </c>
      <c r="AD1677" s="366">
        <v>-999</v>
      </c>
      <c r="AE1677" s="304">
        <v>-999</v>
      </c>
      <c r="AF1677" s="304">
        <v>-999</v>
      </c>
      <c r="AG1677" s="304"/>
      <c r="AH1677" s="304">
        <v>6.5305199999999994E-2</v>
      </c>
      <c r="AI1677" s="312"/>
      <c r="AJ1677" s="332">
        <v>530</v>
      </c>
      <c r="AK1677" s="304">
        <f t="shared" si="488"/>
        <v>555</v>
      </c>
      <c r="AL1677" s="363">
        <v>0.43</v>
      </c>
      <c r="AM1677" s="389" t="str">
        <f t="shared" si="493"/>
        <v/>
      </c>
      <c r="AN1677" s="304"/>
      <c r="AO1677" s="304">
        <v>0.45</v>
      </c>
      <c r="AP1677" s="312"/>
      <c r="AQ1677" s="312" t="s">
        <v>1535</v>
      </c>
      <c r="AR1677" s="312"/>
      <c r="AS1677" s="304"/>
      <c r="AT1677" s="312"/>
      <c r="AU1677" s="329">
        <f>VLOOKUP(C1677,[1]world!$A$2:$B$3555,2,FALSE)</f>
        <v>4</v>
      </c>
      <c r="AV1677" s="329">
        <v>459</v>
      </c>
      <c r="AW1677" s="304">
        <v>0.37</v>
      </c>
      <c r="AX1677" s="304">
        <v>-999</v>
      </c>
      <c r="AY1677" s="304">
        <v>-999</v>
      </c>
      <c r="AZ1677" s="304">
        <v>-999</v>
      </c>
      <c r="BA1677" s="304">
        <v>-999</v>
      </c>
      <c r="BB1677" s="304">
        <v>-999</v>
      </c>
      <c r="BC1677" s="304">
        <v>-999</v>
      </c>
      <c r="BD1677" s="304">
        <v>-999</v>
      </c>
      <c r="BE1677" s="304">
        <v>-999</v>
      </c>
      <c r="BF1677" s="304">
        <v>-999</v>
      </c>
      <c r="BG1677" s="304">
        <v>-999</v>
      </c>
      <c r="BH1677" s="304">
        <v>-999</v>
      </c>
      <c r="BI1677" s="304">
        <v>-999</v>
      </c>
      <c r="BJ1677" s="304" t="s">
        <v>4954</v>
      </c>
      <c r="BK1677" s="304" t="s">
        <v>4954</v>
      </c>
      <c r="BL1677" s="304" t="s">
        <v>4954</v>
      </c>
    </row>
    <row r="1678" spans="1:64" ht="15" hidden="1" customHeight="1" x14ac:dyDescent="0.2">
      <c r="A1678" s="304" t="s">
        <v>4918</v>
      </c>
      <c r="B1678" s="304" t="s">
        <v>5969</v>
      </c>
      <c r="C1678" s="304">
        <v>1810</v>
      </c>
      <c r="D1678" s="349" t="s">
        <v>1547</v>
      </c>
      <c r="E1678" s="304">
        <v>-999</v>
      </c>
      <c r="F1678" s="304"/>
      <c r="G1678" s="324">
        <v>30.675000000000001</v>
      </c>
      <c r="H1678" s="324">
        <v>57.154000000000003</v>
      </c>
      <c r="I1678" s="324" t="s">
        <v>212</v>
      </c>
      <c r="J1678" s="368">
        <f t="shared" si="491"/>
        <v>543.25905651138362</v>
      </c>
      <c r="K1678" s="331">
        <f t="shared" si="492"/>
        <v>0.38547027482550061</v>
      </c>
      <c r="L1678" s="304" t="str">
        <f t="shared" si="487"/>
        <v>C</v>
      </c>
      <c r="M1678" s="388" t="s">
        <v>6089</v>
      </c>
      <c r="N1678" s="304"/>
      <c r="O1678" s="356"/>
      <c r="P1678" s="356"/>
      <c r="Q1678" s="356"/>
      <c r="R1678" s="304"/>
      <c r="S1678" s="356"/>
      <c r="T1678" s="304"/>
      <c r="U1678" s="356"/>
      <c r="V1678" s="304"/>
      <c r="W1678" s="310" t="s">
        <v>890</v>
      </c>
      <c r="X1678" s="304" t="s">
        <v>205</v>
      </c>
      <c r="Y1678" s="366">
        <f t="shared" si="490"/>
        <v>424.8</v>
      </c>
      <c r="Z1678" s="304"/>
      <c r="AA1678" s="331">
        <v>0.36</v>
      </c>
      <c r="AB1678" s="304">
        <v>-999</v>
      </c>
      <c r="AC1678" s="304">
        <v>-999</v>
      </c>
      <c r="AD1678" s="366">
        <v>-999</v>
      </c>
      <c r="AE1678" s="304">
        <v>-999</v>
      </c>
      <c r="AF1678" s="304">
        <v>-999</v>
      </c>
      <c r="AG1678" s="304"/>
      <c r="AH1678" s="304">
        <v>0.10628799999999999</v>
      </c>
      <c r="AI1678" s="312"/>
      <c r="AJ1678" s="332">
        <v>642</v>
      </c>
      <c r="AK1678" s="304">
        <f t="shared" si="488"/>
        <v>690</v>
      </c>
      <c r="AL1678" s="363">
        <v>0.43</v>
      </c>
      <c r="AM1678" s="389" t="str">
        <f t="shared" si="493"/>
        <v/>
      </c>
      <c r="AN1678" s="304"/>
      <c r="AO1678" s="304">
        <v>0.45</v>
      </c>
      <c r="AP1678" s="312"/>
      <c r="AQ1678" s="312" t="s">
        <v>1548</v>
      </c>
      <c r="AR1678" s="312"/>
      <c r="AS1678" s="304"/>
      <c r="AT1678" s="312"/>
      <c r="AU1678" s="329">
        <f>VLOOKUP(C1678,[1]world!$A$2:$B$3555,2,FALSE)</f>
        <v>3</v>
      </c>
      <c r="AV1678" s="329">
        <v>547</v>
      </c>
      <c r="AW1678" s="304">
        <v>0.37</v>
      </c>
      <c r="AX1678" s="304">
        <v>-999</v>
      </c>
      <c r="AY1678" s="304">
        <v>-999</v>
      </c>
      <c r="AZ1678" s="304">
        <v>-999</v>
      </c>
      <c r="BA1678" s="304">
        <v>-999</v>
      </c>
      <c r="BB1678" s="304">
        <v>-999</v>
      </c>
      <c r="BC1678" s="304">
        <v>-999</v>
      </c>
      <c r="BD1678" s="304">
        <v>-999</v>
      </c>
      <c r="BE1678" s="304">
        <v>-999</v>
      </c>
      <c r="BF1678" s="304">
        <v>-999</v>
      </c>
      <c r="BG1678" s="304">
        <v>-999</v>
      </c>
      <c r="BH1678" s="304">
        <v>-999</v>
      </c>
      <c r="BI1678" s="304">
        <v>-999</v>
      </c>
      <c r="BJ1678" s="304" t="s">
        <v>4954</v>
      </c>
      <c r="BK1678" s="304" t="s">
        <v>4954</v>
      </c>
      <c r="BL1678" s="304" t="s">
        <v>4954</v>
      </c>
    </row>
    <row r="1679" spans="1:64" ht="15" hidden="1" customHeight="1" x14ac:dyDescent="0.2">
      <c r="A1679" s="304" t="s">
        <v>4918</v>
      </c>
      <c r="B1679" s="304" t="s">
        <v>5969</v>
      </c>
      <c r="C1679" s="304">
        <v>1811</v>
      </c>
      <c r="D1679" s="349" t="s">
        <v>1512</v>
      </c>
      <c r="E1679" s="304">
        <v>-999</v>
      </c>
      <c r="F1679" s="304"/>
      <c r="G1679" s="324">
        <v>28.670999999999999</v>
      </c>
      <c r="H1679" s="324">
        <v>57.735999999999997</v>
      </c>
      <c r="I1679" s="324" t="s">
        <v>212</v>
      </c>
      <c r="J1679" s="368">
        <f t="shared" si="491"/>
        <v>302.63970506618233</v>
      </c>
      <c r="K1679" s="331">
        <f t="shared" si="492"/>
        <v>0.38547027482550061</v>
      </c>
      <c r="L1679" s="304" t="str">
        <f t="shared" si="487"/>
        <v>D</v>
      </c>
      <c r="M1679" s="388" t="s">
        <v>6089</v>
      </c>
      <c r="N1679" s="304"/>
      <c r="O1679" s="356"/>
      <c r="P1679" s="356"/>
      <c r="Q1679" s="356"/>
      <c r="R1679" s="304"/>
      <c r="S1679" s="356"/>
      <c r="T1679" s="304"/>
      <c r="U1679" s="356"/>
      <c r="V1679" s="304"/>
      <c r="W1679" s="310" t="s">
        <v>1408</v>
      </c>
      <c r="X1679" s="304" t="s">
        <v>213</v>
      </c>
      <c r="Y1679" s="366">
        <f t="shared" si="490"/>
        <v>274.5</v>
      </c>
      <c r="Z1679" s="304"/>
      <c r="AA1679" s="331">
        <v>0.36</v>
      </c>
      <c r="AB1679" s="304">
        <v>-999</v>
      </c>
      <c r="AC1679" s="304">
        <v>-999</v>
      </c>
      <c r="AD1679" s="366">
        <v>-999</v>
      </c>
      <c r="AE1679" s="304">
        <v>-999</v>
      </c>
      <c r="AF1679" s="304">
        <v>-999</v>
      </c>
      <c r="AG1679" s="304"/>
      <c r="AH1679" s="304">
        <v>1.1671900000000001E-2</v>
      </c>
      <c r="AI1679" s="312"/>
      <c r="AJ1679" s="332">
        <v>313</v>
      </c>
      <c r="AK1679" s="304">
        <f t="shared" si="488"/>
        <v>270</v>
      </c>
      <c r="AL1679" s="363">
        <v>0.43</v>
      </c>
      <c r="AM1679" s="389" t="str">
        <f t="shared" si="493"/>
        <v/>
      </c>
      <c r="AN1679" s="304"/>
      <c r="AO1679" s="304">
        <v>0.45</v>
      </c>
      <c r="AP1679" s="312"/>
      <c r="AQ1679" s="312" t="s">
        <v>1513</v>
      </c>
      <c r="AR1679" s="312"/>
      <c r="AS1679" s="304"/>
      <c r="AT1679" s="312"/>
      <c r="AU1679" s="329">
        <f>VLOOKUP(C1679,[1]world!$A$2:$B$3555,2,FALSE)</f>
        <v>8</v>
      </c>
      <c r="AV1679" s="329">
        <v>374</v>
      </c>
      <c r="AW1679" s="304">
        <v>0.37</v>
      </c>
      <c r="AX1679" s="304">
        <v>-999</v>
      </c>
      <c r="AY1679" s="304">
        <v>-999</v>
      </c>
      <c r="AZ1679" s="304">
        <v>-999</v>
      </c>
      <c r="BA1679" s="304">
        <v>-999</v>
      </c>
      <c r="BB1679" s="304">
        <v>-999</v>
      </c>
      <c r="BC1679" s="304">
        <v>-999</v>
      </c>
      <c r="BD1679" s="304">
        <v>-999</v>
      </c>
      <c r="BE1679" s="304">
        <v>-999</v>
      </c>
      <c r="BF1679" s="304">
        <v>-999</v>
      </c>
      <c r="BG1679" s="304">
        <v>-999</v>
      </c>
      <c r="BH1679" s="304">
        <v>-999</v>
      </c>
      <c r="BI1679" s="304">
        <v>-999</v>
      </c>
      <c r="BJ1679" s="304" t="s">
        <v>4954</v>
      </c>
      <c r="BK1679" s="304" t="s">
        <v>4954</v>
      </c>
      <c r="BL1679" s="304" t="s">
        <v>4954</v>
      </c>
    </row>
    <row r="1680" spans="1:64" ht="15" hidden="1" customHeight="1" x14ac:dyDescent="0.2">
      <c r="A1680" s="304" t="s">
        <v>4918</v>
      </c>
      <c r="B1680" s="304" t="s">
        <v>5969</v>
      </c>
      <c r="C1680" s="304">
        <v>1812</v>
      </c>
      <c r="D1680" s="349" t="s">
        <v>1539</v>
      </c>
      <c r="E1680" s="304">
        <v>-999</v>
      </c>
      <c r="F1680" s="304"/>
      <c r="G1680" s="324">
        <v>30.123999999999999</v>
      </c>
      <c r="H1680" s="324">
        <v>57.61</v>
      </c>
      <c r="I1680" s="324" t="s">
        <v>212</v>
      </c>
      <c r="J1680" s="368">
        <f t="shared" si="491"/>
        <v>412.22569090538798</v>
      </c>
      <c r="K1680" s="331">
        <f t="shared" si="492"/>
        <v>0.38547027482550061</v>
      </c>
      <c r="L1680" s="304" t="str">
        <f t="shared" si="487"/>
        <v>C</v>
      </c>
      <c r="M1680" s="388" t="s">
        <v>6089</v>
      </c>
      <c r="N1680" s="304"/>
      <c r="O1680" s="356"/>
      <c r="P1680" s="356"/>
      <c r="Q1680" s="356"/>
      <c r="R1680" s="304"/>
      <c r="S1680" s="356"/>
      <c r="T1680" s="304"/>
      <c r="U1680" s="356"/>
      <c r="V1680" s="304"/>
      <c r="W1680" s="310" t="s">
        <v>890</v>
      </c>
      <c r="X1680" s="304" t="s">
        <v>205</v>
      </c>
      <c r="Y1680" s="366">
        <f t="shared" si="490"/>
        <v>424.8</v>
      </c>
      <c r="Z1680" s="304"/>
      <c r="AA1680" s="331">
        <v>0.36</v>
      </c>
      <c r="AB1680" s="304">
        <v>-999</v>
      </c>
      <c r="AC1680" s="304">
        <v>-999</v>
      </c>
      <c r="AD1680" s="366">
        <v>-999</v>
      </c>
      <c r="AE1680" s="304">
        <v>-999</v>
      </c>
      <c r="AF1680" s="304">
        <v>-999</v>
      </c>
      <c r="AG1680" s="304"/>
      <c r="AH1680" s="304">
        <v>4.8874300000000002E-2</v>
      </c>
      <c r="AI1680" s="312"/>
      <c r="AJ1680" s="332">
        <v>485</v>
      </c>
      <c r="AK1680" s="304">
        <f t="shared" si="488"/>
        <v>425</v>
      </c>
      <c r="AL1680" s="363">
        <v>0.43</v>
      </c>
      <c r="AM1680" s="389" t="str">
        <f t="shared" si="493"/>
        <v/>
      </c>
      <c r="AN1680" s="304"/>
      <c r="AO1680" s="304">
        <v>0.45</v>
      </c>
      <c r="AP1680" s="312"/>
      <c r="AQ1680" s="312" t="s">
        <v>1535</v>
      </c>
      <c r="AR1680" s="312"/>
      <c r="AS1680" s="304"/>
      <c r="AT1680" s="312"/>
      <c r="AU1680" s="329">
        <f>VLOOKUP(C1680,[1]world!$A$2:$B$3555,2,FALSE)</f>
        <v>7</v>
      </c>
      <c r="AV1680" s="329">
        <v>388</v>
      </c>
      <c r="AW1680" s="304">
        <v>0.37</v>
      </c>
      <c r="AX1680" s="304">
        <v>-999</v>
      </c>
      <c r="AY1680" s="304">
        <v>-999</v>
      </c>
      <c r="AZ1680" s="304">
        <v>-999</v>
      </c>
      <c r="BA1680" s="304">
        <v>-999</v>
      </c>
      <c r="BB1680" s="304">
        <v>-999</v>
      </c>
      <c r="BC1680" s="304">
        <v>-999</v>
      </c>
      <c r="BD1680" s="304">
        <v>-999</v>
      </c>
      <c r="BE1680" s="304">
        <v>-999</v>
      </c>
      <c r="BF1680" s="304">
        <v>-999</v>
      </c>
      <c r="BG1680" s="304">
        <v>-999</v>
      </c>
      <c r="BH1680" s="304">
        <v>-999</v>
      </c>
      <c r="BI1680" s="304">
        <v>-999</v>
      </c>
      <c r="BJ1680" s="304" t="s">
        <v>4954</v>
      </c>
      <c r="BK1680" s="304" t="s">
        <v>4954</v>
      </c>
      <c r="BL1680" s="304" t="s">
        <v>4954</v>
      </c>
    </row>
    <row r="1681" spans="1:64" ht="15" hidden="1" customHeight="1" x14ac:dyDescent="0.2">
      <c r="A1681" s="304" t="s">
        <v>4918</v>
      </c>
      <c r="B1681" s="304" t="s">
        <v>5969</v>
      </c>
      <c r="C1681" s="304">
        <v>1813</v>
      </c>
      <c r="D1681" s="349" t="s">
        <v>1510</v>
      </c>
      <c r="E1681" s="304">
        <v>-999</v>
      </c>
      <c r="F1681" s="304"/>
      <c r="G1681" s="324">
        <v>27.946999999999999</v>
      </c>
      <c r="H1681" s="324">
        <v>57.704999999999998</v>
      </c>
      <c r="I1681" s="324" t="s">
        <v>212</v>
      </c>
      <c r="J1681" s="368">
        <f t="shared" si="491"/>
        <v>280.25552778901636</v>
      </c>
      <c r="K1681" s="331">
        <f t="shared" si="492"/>
        <v>0.38547027482550061</v>
      </c>
      <c r="L1681" s="304" t="str">
        <f t="shared" si="487"/>
        <v>D</v>
      </c>
      <c r="M1681" s="388" t="s">
        <v>6089</v>
      </c>
      <c r="N1681" s="304"/>
      <c r="O1681" s="356"/>
      <c r="P1681" s="356"/>
      <c r="Q1681" s="356"/>
      <c r="R1681" s="304"/>
      <c r="S1681" s="356"/>
      <c r="T1681" s="304"/>
      <c r="U1681" s="356"/>
      <c r="V1681" s="304"/>
      <c r="W1681" s="310" t="s">
        <v>1408</v>
      </c>
      <c r="X1681" s="304" t="s">
        <v>213</v>
      </c>
      <c r="Y1681" s="366">
        <f t="shared" si="490"/>
        <v>274.5</v>
      </c>
      <c r="Z1681" s="304"/>
      <c r="AA1681" s="331">
        <v>0.36</v>
      </c>
      <c r="AB1681" s="304">
        <v>-999</v>
      </c>
      <c r="AC1681" s="304">
        <v>-999</v>
      </c>
      <c r="AD1681" s="366">
        <v>-999</v>
      </c>
      <c r="AE1681" s="304">
        <v>-999</v>
      </c>
      <c r="AF1681" s="304">
        <v>-999</v>
      </c>
      <c r="AG1681" s="304"/>
      <c r="AH1681" s="304">
        <v>1.18961E-2</v>
      </c>
      <c r="AI1681" s="312"/>
      <c r="AJ1681" s="332">
        <v>314</v>
      </c>
      <c r="AK1681" s="304">
        <f t="shared" si="488"/>
        <v>270</v>
      </c>
      <c r="AL1681" s="363">
        <v>0.43</v>
      </c>
      <c r="AM1681" s="389" t="str">
        <f t="shared" si="493"/>
        <v/>
      </c>
      <c r="AN1681" s="304"/>
      <c r="AO1681" s="304">
        <v>0.45</v>
      </c>
      <c r="AP1681" s="312"/>
      <c r="AQ1681" s="312" t="s">
        <v>1511</v>
      </c>
      <c r="AR1681" s="312"/>
      <c r="AS1681" s="304"/>
      <c r="AT1681" s="312"/>
      <c r="AU1681" s="329">
        <f>VLOOKUP(C1681,[1]world!$A$2:$B$3555,2,FALSE)</f>
        <v>12</v>
      </c>
      <c r="AV1681" s="329">
        <v>297</v>
      </c>
      <c r="AW1681" s="304">
        <v>0.37</v>
      </c>
      <c r="AX1681" s="304">
        <v>-999</v>
      </c>
      <c r="AY1681" s="304">
        <v>-999</v>
      </c>
      <c r="AZ1681" s="304">
        <v>-999</v>
      </c>
      <c r="BA1681" s="304">
        <v>-999</v>
      </c>
      <c r="BB1681" s="304">
        <v>-999</v>
      </c>
      <c r="BC1681" s="304">
        <v>-999</v>
      </c>
      <c r="BD1681" s="304">
        <v>-999</v>
      </c>
      <c r="BE1681" s="304">
        <v>-999</v>
      </c>
      <c r="BF1681" s="304">
        <v>-999</v>
      </c>
      <c r="BG1681" s="304">
        <v>-999</v>
      </c>
      <c r="BH1681" s="304">
        <v>-999</v>
      </c>
      <c r="BI1681" s="304">
        <v>-999</v>
      </c>
      <c r="BJ1681" s="304" t="s">
        <v>4954</v>
      </c>
      <c r="BK1681" s="304" t="s">
        <v>4954</v>
      </c>
      <c r="BL1681" s="304" t="s">
        <v>4954</v>
      </c>
    </row>
    <row r="1682" spans="1:64" ht="15" hidden="1" customHeight="1" x14ac:dyDescent="0.2">
      <c r="A1682" s="304" t="s">
        <v>4918</v>
      </c>
      <c r="B1682" s="304" t="s">
        <v>5969</v>
      </c>
      <c r="C1682" s="304">
        <v>1814</v>
      </c>
      <c r="D1682" s="349" t="s">
        <v>1545</v>
      </c>
      <c r="E1682" s="304">
        <v>-999</v>
      </c>
      <c r="F1682" s="304"/>
      <c r="G1682" s="324">
        <v>30.295000000000002</v>
      </c>
      <c r="H1682" s="324">
        <v>57.066000000000003</v>
      </c>
      <c r="I1682" s="324" t="s">
        <v>212</v>
      </c>
      <c r="J1682" s="368">
        <f t="shared" si="491"/>
        <v>242.04656117508151</v>
      </c>
      <c r="K1682" s="331">
        <f t="shared" si="492"/>
        <v>0.30316646083251364</v>
      </c>
      <c r="L1682" s="304" t="str">
        <f t="shared" si="487"/>
        <v>D</v>
      </c>
      <c r="M1682" s="388" t="s">
        <v>6089</v>
      </c>
      <c r="N1682" s="304"/>
      <c r="O1682" s="356"/>
      <c r="P1682" s="356"/>
      <c r="Q1682" s="356"/>
      <c r="R1682" s="304"/>
      <c r="S1682" s="356"/>
      <c r="T1682" s="304"/>
      <c r="U1682" s="356"/>
      <c r="V1682" s="304"/>
      <c r="W1682" s="310" t="s">
        <v>1408</v>
      </c>
      <c r="X1682" s="304" t="s">
        <v>213</v>
      </c>
      <c r="Y1682" s="366">
        <f t="shared" si="490"/>
        <v>274.5</v>
      </c>
      <c r="Z1682" s="304"/>
      <c r="AA1682" s="331">
        <v>0.36</v>
      </c>
      <c r="AB1682" s="304">
        <v>-999</v>
      </c>
      <c r="AC1682" s="304">
        <v>-999</v>
      </c>
      <c r="AD1682" s="366">
        <v>-999</v>
      </c>
      <c r="AE1682" s="304">
        <v>-999</v>
      </c>
      <c r="AF1682" s="304">
        <v>-999</v>
      </c>
      <c r="AG1682" s="304"/>
      <c r="AH1682" s="304">
        <v>2.4913600000000002E-3</v>
      </c>
      <c r="AI1682" s="312"/>
      <c r="AJ1682" s="332">
        <v>221</v>
      </c>
      <c r="AK1682" s="304">
        <f t="shared" si="488"/>
        <v>210</v>
      </c>
      <c r="AL1682" s="363">
        <v>0.43</v>
      </c>
      <c r="AM1682" s="389" t="str">
        <f t="shared" si="493"/>
        <v/>
      </c>
      <c r="AN1682" s="304"/>
      <c r="AO1682" s="304">
        <v>0.45</v>
      </c>
      <c r="AP1682" s="312"/>
      <c r="AQ1682" s="312" t="s">
        <v>1544</v>
      </c>
      <c r="AR1682" s="312"/>
      <c r="AS1682" s="304"/>
      <c r="AT1682" s="312"/>
      <c r="AU1682" s="329">
        <f>VLOOKUP(C1682,[1]world!$A$2:$B$3555,2,FALSE)</f>
        <v>16</v>
      </c>
      <c r="AV1682" s="329">
        <v>246</v>
      </c>
      <c r="AW1682" s="304">
        <v>0.18</v>
      </c>
      <c r="AX1682" s="304">
        <v>-999</v>
      </c>
      <c r="AY1682" s="304">
        <v>-999</v>
      </c>
      <c r="AZ1682" s="304">
        <v>-999</v>
      </c>
      <c r="BA1682" s="304">
        <v>-999</v>
      </c>
      <c r="BB1682" s="304">
        <v>-999</v>
      </c>
      <c r="BC1682" s="304">
        <v>-999</v>
      </c>
      <c r="BD1682" s="304">
        <v>-999</v>
      </c>
      <c r="BE1682" s="304">
        <v>-999</v>
      </c>
      <c r="BF1682" s="304">
        <v>-999</v>
      </c>
      <c r="BG1682" s="304">
        <v>-999</v>
      </c>
      <c r="BH1682" s="304">
        <v>-999</v>
      </c>
      <c r="BI1682" s="304">
        <v>-999</v>
      </c>
      <c r="BJ1682" s="304" t="s">
        <v>4954</v>
      </c>
      <c r="BK1682" s="304" t="s">
        <v>4954</v>
      </c>
      <c r="BL1682" s="304" t="s">
        <v>4954</v>
      </c>
    </row>
    <row r="1683" spans="1:64" ht="15" hidden="1" customHeight="1" x14ac:dyDescent="0.2">
      <c r="A1683" s="304" t="s">
        <v>4918</v>
      </c>
      <c r="B1683" s="304" t="s">
        <v>5969</v>
      </c>
      <c r="C1683" s="304">
        <v>1815</v>
      </c>
      <c r="D1683" s="349" t="s">
        <v>1543</v>
      </c>
      <c r="E1683" s="304">
        <v>-999</v>
      </c>
      <c r="F1683" s="304"/>
      <c r="G1683" s="324">
        <v>30.28</v>
      </c>
      <c r="H1683" s="324">
        <v>57.07</v>
      </c>
      <c r="I1683" s="324" t="s">
        <v>212</v>
      </c>
      <c r="J1683" s="368">
        <f t="shared" si="491"/>
        <v>242.04656117508151</v>
      </c>
      <c r="K1683" s="331">
        <f t="shared" si="492"/>
        <v>0.23489205847013181</v>
      </c>
      <c r="L1683" s="304" t="str">
        <f t="shared" si="487"/>
        <v>D</v>
      </c>
      <c r="M1683" s="388" t="s">
        <v>6089</v>
      </c>
      <c r="N1683" s="304"/>
      <c r="O1683" s="356"/>
      <c r="P1683" s="356"/>
      <c r="Q1683" s="356"/>
      <c r="R1683" s="304"/>
      <c r="S1683" s="356"/>
      <c r="T1683" s="304"/>
      <c r="U1683" s="356"/>
      <c r="V1683" s="304"/>
      <c r="W1683" s="310" t="s">
        <v>1408</v>
      </c>
      <c r="X1683" s="304" t="s">
        <v>213</v>
      </c>
      <c r="Y1683" s="366">
        <f t="shared" si="490"/>
        <v>274.5</v>
      </c>
      <c r="Z1683" s="304"/>
      <c r="AA1683" s="331">
        <v>0.36</v>
      </c>
      <c r="AB1683" s="304">
        <v>-999</v>
      </c>
      <c r="AC1683" s="304">
        <v>-999</v>
      </c>
      <c r="AD1683" s="366">
        <v>-999</v>
      </c>
      <c r="AE1683" s="304">
        <v>-999</v>
      </c>
      <c r="AF1683" s="304">
        <v>-999</v>
      </c>
      <c r="AG1683" s="304"/>
      <c r="AH1683" s="304">
        <v>1.0779800000000001E-3</v>
      </c>
      <c r="AI1683" s="312"/>
      <c r="AJ1683" s="332">
        <v>195</v>
      </c>
      <c r="AK1683" s="304">
        <f t="shared" si="488"/>
        <v>210</v>
      </c>
      <c r="AL1683" s="304">
        <v>0.2</v>
      </c>
      <c r="AM1683" s="389" t="str">
        <f t="shared" si="493"/>
        <v/>
      </c>
      <c r="AN1683" s="304"/>
      <c r="AO1683" s="304">
        <v>0.45</v>
      </c>
      <c r="AP1683" s="312"/>
      <c r="AQ1683" s="312" t="s">
        <v>1544</v>
      </c>
      <c r="AR1683" s="312"/>
      <c r="AS1683" s="304"/>
      <c r="AT1683" s="312"/>
      <c r="AU1683" s="329">
        <f>VLOOKUP(C1683,[1]world!$A$2:$B$3555,2,FALSE)</f>
        <v>16</v>
      </c>
      <c r="AV1683" s="329">
        <v>246</v>
      </c>
      <c r="AW1683" s="304">
        <v>0.18</v>
      </c>
      <c r="AX1683" s="304">
        <v>-999</v>
      </c>
      <c r="AY1683" s="304">
        <v>-999</v>
      </c>
      <c r="AZ1683" s="304">
        <v>-999</v>
      </c>
      <c r="BA1683" s="304">
        <v>-999</v>
      </c>
      <c r="BB1683" s="304">
        <v>-999</v>
      </c>
      <c r="BC1683" s="304">
        <v>-999</v>
      </c>
      <c r="BD1683" s="304">
        <v>-999</v>
      </c>
      <c r="BE1683" s="304">
        <v>-999</v>
      </c>
      <c r="BF1683" s="304">
        <v>-999</v>
      </c>
      <c r="BG1683" s="304">
        <v>-999</v>
      </c>
      <c r="BH1683" s="304">
        <v>-999</v>
      </c>
      <c r="BI1683" s="304">
        <v>-999</v>
      </c>
      <c r="BJ1683" s="304" t="s">
        <v>4954</v>
      </c>
      <c r="BK1683" s="304" t="s">
        <v>4954</v>
      </c>
      <c r="BL1683" s="304" t="s">
        <v>4954</v>
      </c>
    </row>
    <row r="1684" spans="1:64" ht="15" hidden="1" customHeight="1" x14ac:dyDescent="0.2">
      <c r="A1684" s="304" t="s">
        <v>4918</v>
      </c>
      <c r="B1684" s="304" t="s">
        <v>5969</v>
      </c>
      <c r="C1684" s="304">
        <v>1816</v>
      </c>
      <c r="D1684" s="349" t="s">
        <v>1527</v>
      </c>
      <c r="E1684" s="304">
        <v>-999</v>
      </c>
      <c r="F1684" s="304"/>
      <c r="G1684" s="324">
        <v>29.524000000000001</v>
      </c>
      <c r="H1684" s="324">
        <v>56.811999999999998</v>
      </c>
      <c r="I1684" s="324" t="s">
        <v>212</v>
      </c>
      <c r="J1684" s="368">
        <f t="shared" si="491"/>
        <v>437.14811869034492</v>
      </c>
      <c r="K1684" s="331">
        <f t="shared" si="492"/>
        <v>0.41523526603009125</v>
      </c>
      <c r="L1684" s="304" t="str">
        <f t="shared" si="487"/>
        <v>C</v>
      </c>
      <c r="M1684" s="388" t="s">
        <v>6089</v>
      </c>
      <c r="N1684" s="304"/>
      <c r="O1684" s="356"/>
      <c r="P1684" s="356"/>
      <c r="Q1684" s="356"/>
      <c r="R1684" s="304"/>
      <c r="S1684" s="356"/>
      <c r="T1684" s="304"/>
      <c r="U1684" s="356"/>
      <c r="V1684" s="304"/>
      <c r="W1684" s="310" t="s">
        <v>900</v>
      </c>
      <c r="X1684" s="304" t="s">
        <v>232</v>
      </c>
      <c r="Y1684" s="366">
        <f t="shared" si="490"/>
        <v>506.6</v>
      </c>
      <c r="Z1684" s="304"/>
      <c r="AA1684" s="304">
        <v>0.45</v>
      </c>
      <c r="AB1684" s="304">
        <v>-999</v>
      </c>
      <c r="AC1684" s="304">
        <v>-999</v>
      </c>
      <c r="AD1684" s="366">
        <v>-999</v>
      </c>
      <c r="AE1684" s="304">
        <v>-999</v>
      </c>
      <c r="AF1684" s="304">
        <v>-999</v>
      </c>
      <c r="AG1684" s="304"/>
      <c r="AH1684" s="304">
        <v>3.3263800000000003E-2</v>
      </c>
      <c r="AI1684" s="312"/>
      <c r="AJ1684" s="332">
        <v>422</v>
      </c>
      <c r="AK1684" s="304">
        <f t="shared" si="488"/>
        <v>425</v>
      </c>
      <c r="AL1684" s="363">
        <v>0.43</v>
      </c>
      <c r="AM1684" s="389" t="str">
        <f t="shared" si="493"/>
        <v/>
      </c>
      <c r="AN1684" s="304"/>
      <c r="AO1684" s="304">
        <v>0.45</v>
      </c>
      <c r="AP1684" s="312"/>
      <c r="AQ1684" s="312" t="s">
        <v>1509</v>
      </c>
      <c r="AR1684" s="312"/>
      <c r="AS1684" s="304"/>
      <c r="AT1684" s="312"/>
      <c r="AU1684" s="329">
        <f>VLOOKUP(C1684,[1]world!$A$2:$B$3555,2,FALSE)</f>
        <v>7</v>
      </c>
      <c r="AV1684" s="329">
        <v>388</v>
      </c>
      <c r="AW1684" s="304">
        <v>0.37</v>
      </c>
      <c r="AX1684" s="304">
        <v>-999</v>
      </c>
      <c r="AY1684" s="304">
        <v>-999</v>
      </c>
      <c r="AZ1684" s="304">
        <v>-999</v>
      </c>
      <c r="BA1684" s="304">
        <v>-999</v>
      </c>
      <c r="BB1684" s="304">
        <v>-999</v>
      </c>
      <c r="BC1684" s="304">
        <v>-999</v>
      </c>
      <c r="BD1684" s="304">
        <v>-999</v>
      </c>
      <c r="BE1684" s="304">
        <v>-999</v>
      </c>
      <c r="BF1684" s="304">
        <v>-999</v>
      </c>
      <c r="BG1684" s="304">
        <v>-999</v>
      </c>
      <c r="BH1684" s="304">
        <v>-999</v>
      </c>
      <c r="BI1684" s="304">
        <v>-999</v>
      </c>
      <c r="BJ1684" s="304" t="s">
        <v>4954</v>
      </c>
      <c r="BK1684" s="304" t="s">
        <v>4954</v>
      </c>
      <c r="BL1684" s="304" t="s">
        <v>4954</v>
      </c>
    </row>
    <row r="1685" spans="1:64" ht="15" hidden="1" customHeight="1" x14ac:dyDescent="0.2">
      <c r="A1685" s="304" t="s">
        <v>4918</v>
      </c>
      <c r="B1685" s="304" t="s">
        <v>5969</v>
      </c>
      <c r="C1685" s="304">
        <v>1817</v>
      </c>
      <c r="D1685" s="349" t="s">
        <v>1537</v>
      </c>
      <c r="E1685" s="304">
        <v>-999</v>
      </c>
      <c r="F1685" s="304"/>
      <c r="G1685" s="324">
        <v>30.065000000000001</v>
      </c>
      <c r="H1685" s="324">
        <v>57.289000000000001</v>
      </c>
      <c r="I1685" s="324" t="s">
        <v>212</v>
      </c>
      <c r="J1685" s="368">
        <f t="shared" si="491"/>
        <v>302.63970506618233</v>
      </c>
      <c r="K1685" s="331">
        <f t="shared" si="492"/>
        <v>0.38547027482550061</v>
      </c>
      <c r="L1685" s="304" t="str">
        <f t="shared" si="487"/>
        <v>D</v>
      </c>
      <c r="M1685" s="388" t="s">
        <v>6089</v>
      </c>
      <c r="N1685" s="304"/>
      <c r="O1685" s="356"/>
      <c r="P1685" s="356"/>
      <c r="Q1685" s="356"/>
      <c r="R1685" s="304"/>
      <c r="S1685" s="356"/>
      <c r="T1685" s="304"/>
      <c r="U1685" s="356"/>
      <c r="V1685" s="304"/>
      <c r="W1685" s="310" t="s">
        <v>1408</v>
      </c>
      <c r="X1685" s="304" t="s">
        <v>213</v>
      </c>
      <c r="Y1685" s="366">
        <f t="shared" si="490"/>
        <v>274.5</v>
      </c>
      <c r="Z1685" s="304"/>
      <c r="AA1685" s="331">
        <v>0.36</v>
      </c>
      <c r="AB1685" s="304">
        <v>-999</v>
      </c>
      <c r="AC1685" s="304">
        <v>-999</v>
      </c>
      <c r="AD1685" s="366">
        <v>-999</v>
      </c>
      <c r="AE1685" s="304">
        <v>-999</v>
      </c>
      <c r="AF1685" s="304">
        <v>-999</v>
      </c>
      <c r="AG1685" s="304"/>
      <c r="AH1685" s="304">
        <v>1.6302299999999999E-2</v>
      </c>
      <c r="AI1685" s="312"/>
      <c r="AJ1685" s="332">
        <v>347</v>
      </c>
      <c r="AK1685" s="304">
        <f t="shared" si="488"/>
        <v>270</v>
      </c>
      <c r="AL1685" s="363">
        <v>0.43</v>
      </c>
      <c r="AM1685" s="389" t="str">
        <f t="shared" si="493"/>
        <v/>
      </c>
      <c r="AN1685" s="304"/>
      <c r="AO1685" s="304">
        <v>0.45</v>
      </c>
      <c r="AP1685" s="312"/>
      <c r="AQ1685" s="312" t="s">
        <v>1538</v>
      </c>
      <c r="AR1685" s="312"/>
      <c r="AS1685" s="304"/>
      <c r="AT1685" s="312"/>
      <c r="AU1685" s="329">
        <f>VLOOKUP(C1685,[1]world!$A$2:$B$3555,2,FALSE)</f>
        <v>8</v>
      </c>
      <c r="AV1685" s="329">
        <v>374</v>
      </c>
      <c r="AW1685" s="304">
        <v>0.37</v>
      </c>
      <c r="AX1685" s="304">
        <v>-999</v>
      </c>
      <c r="AY1685" s="304">
        <v>-999</v>
      </c>
      <c r="AZ1685" s="304">
        <v>-999</v>
      </c>
      <c r="BA1685" s="304">
        <v>-999</v>
      </c>
      <c r="BB1685" s="304">
        <v>-999</v>
      </c>
      <c r="BC1685" s="304">
        <v>-999</v>
      </c>
      <c r="BD1685" s="304">
        <v>-999</v>
      </c>
      <c r="BE1685" s="304">
        <v>-999</v>
      </c>
      <c r="BF1685" s="304">
        <v>-999</v>
      </c>
      <c r="BG1685" s="304">
        <v>-999</v>
      </c>
      <c r="BH1685" s="304">
        <v>-999</v>
      </c>
      <c r="BI1685" s="304">
        <v>-999</v>
      </c>
      <c r="BJ1685" s="304" t="s">
        <v>4954</v>
      </c>
      <c r="BK1685" s="304" t="s">
        <v>4954</v>
      </c>
      <c r="BL1685" s="304" t="s">
        <v>4954</v>
      </c>
    </row>
    <row r="1686" spans="1:64" ht="15" hidden="1" customHeight="1" x14ac:dyDescent="0.2">
      <c r="A1686" s="304" t="s">
        <v>4918</v>
      </c>
      <c r="B1686" s="304" t="s">
        <v>5969</v>
      </c>
      <c r="C1686" s="304">
        <v>1818</v>
      </c>
      <c r="D1686" s="349" t="s">
        <v>1514</v>
      </c>
      <c r="E1686" s="304">
        <v>-999</v>
      </c>
      <c r="F1686" s="304"/>
      <c r="G1686" s="324">
        <v>28.908000000000001</v>
      </c>
      <c r="H1686" s="324">
        <v>57.887999999999998</v>
      </c>
      <c r="I1686" s="324" t="s">
        <v>212</v>
      </c>
      <c r="J1686" s="368">
        <f t="shared" si="491"/>
        <v>526.47187507871968</v>
      </c>
      <c r="K1686" s="331">
        <f t="shared" si="492"/>
        <v>0.41523526603009125</v>
      </c>
      <c r="L1686" s="304" t="str">
        <f t="shared" si="487"/>
        <v>C</v>
      </c>
      <c r="M1686" s="388" t="s">
        <v>6089</v>
      </c>
      <c r="N1686" s="304"/>
      <c r="O1686" s="356"/>
      <c r="P1686" s="356"/>
      <c r="Q1686" s="356"/>
      <c r="R1686" s="304"/>
      <c r="S1686" s="356"/>
      <c r="T1686" s="304"/>
      <c r="U1686" s="356"/>
      <c r="V1686" s="304"/>
      <c r="W1686" s="310" t="s">
        <v>900</v>
      </c>
      <c r="X1686" s="304" t="s">
        <v>232</v>
      </c>
      <c r="Y1686" s="366">
        <f t="shared" si="490"/>
        <v>506.6</v>
      </c>
      <c r="Z1686" s="304"/>
      <c r="AA1686" s="304">
        <v>0.45</v>
      </c>
      <c r="AB1686" s="304">
        <v>-999</v>
      </c>
      <c r="AC1686" s="304">
        <v>-999</v>
      </c>
      <c r="AD1686" s="366">
        <v>-999</v>
      </c>
      <c r="AE1686" s="304">
        <v>-999</v>
      </c>
      <c r="AF1686" s="304">
        <v>-999</v>
      </c>
      <c r="AG1686" s="304"/>
      <c r="AH1686" s="304">
        <v>9.7450899999999993E-2</v>
      </c>
      <c r="AI1686" s="312"/>
      <c r="AJ1686" s="332">
        <v>613</v>
      </c>
      <c r="AK1686" s="304">
        <f t="shared" si="488"/>
        <v>555</v>
      </c>
      <c r="AL1686" s="363">
        <v>0.43</v>
      </c>
      <c r="AM1686" s="389" t="str">
        <f t="shared" si="493"/>
        <v/>
      </c>
      <c r="AN1686" s="304"/>
      <c r="AO1686" s="304">
        <v>0.45</v>
      </c>
      <c r="AP1686" s="312"/>
      <c r="AQ1686" s="312" t="s">
        <v>1515</v>
      </c>
      <c r="AR1686" s="312"/>
      <c r="AS1686" s="304"/>
      <c r="AT1686" s="312"/>
      <c r="AU1686" s="329">
        <f>VLOOKUP(C1686,[1]world!$A$2:$B$3555,2,FALSE)</f>
        <v>1</v>
      </c>
      <c r="AV1686" s="329">
        <v>519</v>
      </c>
      <c r="AW1686" s="304">
        <v>0.37</v>
      </c>
      <c r="AX1686" s="304">
        <v>-999</v>
      </c>
      <c r="AY1686" s="304">
        <v>-999</v>
      </c>
      <c r="AZ1686" s="304">
        <v>-999</v>
      </c>
      <c r="BA1686" s="304">
        <v>-999</v>
      </c>
      <c r="BB1686" s="304">
        <v>-999</v>
      </c>
      <c r="BC1686" s="304">
        <v>-999</v>
      </c>
      <c r="BD1686" s="304">
        <v>-999</v>
      </c>
      <c r="BE1686" s="304">
        <v>-999</v>
      </c>
      <c r="BF1686" s="304">
        <v>-999</v>
      </c>
      <c r="BG1686" s="304">
        <v>-999</v>
      </c>
      <c r="BH1686" s="304">
        <v>-999</v>
      </c>
      <c r="BI1686" s="304">
        <v>-999</v>
      </c>
      <c r="BJ1686" s="304" t="s">
        <v>4954</v>
      </c>
      <c r="BK1686" s="304" t="s">
        <v>4954</v>
      </c>
      <c r="BL1686" s="304" t="s">
        <v>4954</v>
      </c>
    </row>
    <row r="1687" spans="1:64" ht="15" hidden="1" customHeight="1" x14ac:dyDescent="0.2">
      <c r="A1687" s="304" t="s">
        <v>4918</v>
      </c>
      <c r="B1687" s="304" t="s">
        <v>5969</v>
      </c>
      <c r="C1687" s="304">
        <v>1819</v>
      </c>
      <c r="D1687" s="349" t="s">
        <v>1532</v>
      </c>
      <c r="E1687" s="304">
        <v>-999</v>
      </c>
      <c r="F1687" s="304"/>
      <c r="G1687" s="324">
        <v>29.85</v>
      </c>
      <c r="H1687" s="324">
        <v>59.97</v>
      </c>
      <c r="I1687" s="324" t="s">
        <v>212</v>
      </c>
      <c r="J1687" s="368">
        <f t="shared" si="491"/>
        <v>302.63970506618233</v>
      </c>
      <c r="K1687" s="331">
        <f t="shared" si="492"/>
        <v>0.38547027482550061</v>
      </c>
      <c r="L1687" s="304" t="str">
        <f t="shared" si="487"/>
        <v>D</v>
      </c>
      <c r="M1687" s="388" t="s">
        <v>6089</v>
      </c>
      <c r="N1687" s="304"/>
      <c r="O1687" s="356"/>
      <c r="P1687" s="356"/>
      <c r="Q1687" s="356"/>
      <c r="R1687" s="304"/>
      <c r="S1687" s="356"/>
      <c r="T1687" s="304"/>
      <c r="U1687" s="356"/>
      <c r="V1687" s="304"/>
      <c r="W1687" s="310" t="s">
        <v>1408</v>
      </c>
      <c r="X1687" s="304" t="s">
        <v>213</v>
      </c>
      <c r="Y1687" s="366">
        <f t="shared" si="490"/>
        <v>274.5</v>
      </c>
      <c r="Z1687" s="304"/>
      <c r="AA1687" s="331">
        <v>0.36</v>
      </c>
      <c r="AB1687" s="304">
        <v>-999</v>
      </c>
      <c r="AC1687" s="304">
        <v>-999</v>
      </c>
      <c r="AD1687" s="366">
        <v>-999</v>
      </c>
      <c r="AE1687" s="304">
        <v>-999</v>
      </c>
      <c r="AF1687" s="304">
        <v>-999</v>
      </c>
      <c r="AG1687" s="304"/>
      <c r="AH1687" s="304">
        <v>1.68208E-2</v>
      </c>
      <c r="AI1687" s="312"/>
      <c r="AJ1687" s="332">
        <v>351</v>
      </c>
      <c r="AK1687" s="304">
        <f t="shared" si="488"/>
        <v>270</v>
      </c>
      <c r="AL1687" s="363">
        <v>0.43</v>
      </c>
      <c r="AM1687" s="389" t="str">
        <f t="shared" si="493"/>
        <v/>
      </c>
      <c r="AN1687" s="304"/>
      <c r="AO1687" s="304">
        <v>0.45</v>
      </c>
      <c r="AP1687" s="312"/>
      <c r="AQ1687" s="312" t="s">
        <v>1533</v>
      </c>
      <c r="AR1687" s="312"/>
      <c r="AS1687" s="304"/>
      <c r="AT1687" s="312"/>
      <c r="AU1687" s="329">
        <f>VLOOKUP(C1687,[1]world!$A$2:$B$3555,2,FALSE)</f>
        <v>8</v>
      </c>
      <c r="AV1687" s="329">
        <v>374</v>
      </c>
      <c r="AW1687" s="304">
        <v>0.37</v>
      </c>
      <c r="AX1687" s="304">
        <v>-999</v>
      </c>
      <c r="AY1687" s="304">
        <v>-999</v>
      </c>
      <c r="AZ1687" s="304">
        <v>-999</v>
      </c>
      <c r="BA1687" s="304">
        <v>-999</v>
      </c>
      <c r="BB1687" s="304">
        <v>-999</v>
      </c>
      <c r="BC1687" s="304">
        <v>-999</v>
      </c>
      <c r="BD1687" s="304">
        <v>-999</v>
      </c>
      <c r="BE1687" s="304">
        <v>-999</v>
      </c>
      <c r="BF1687" s="304">
        <v>-999</v>
      </c>
      <c r="BG1687" s="304">
        <v>-999</v>
      </c>
      <c r="BH1687" s="304">
        <v>-999</v>
      </c>
      <c r="BI1687" s="304">
        <v>-999</v>
      </c>
      <c r="BJ1687" s="304" t="s">
        <v>4954</v>
      </c>
      <c r="BK1687" s="304" t="s">
        <v>4954</v>
      </c>
      <c r="BL1687" s="304" t="s">
        <v>4954</v>
      </c>
    </row>
    <row r="1688" spans="1:64" ht="15" hidden="1" customHeight="1" x14ac:dyDescent="0.2">
      <c r="A1688" s="304" t="s">
        <v>4918</v>
      </c>
      <c r="B1688" s="304" t="s">
        <v>5969</v>
      </c>
      <c r="C1688" s="304">
        <v>1820</v>
      </c>
      <c r="D1688" s="349" t="s">
        <v>1550</v>
      </c>
      <c r="E1688" s="309">
        <v>9814</v>
      </c>
      <c r="F1688" s="309"/>
      <c r="G1688" s="324">
        <v>31.266999999999999</v>
      </c>
      <c r="H1688" s="324">
        <v>56.8</v>
      </c>
      <c r="I1688" s="324" t="s">
        <v>212</v>
      </c>
      <c r="J1688" s="368">
        <f t="shared" si="491"/>
        <v>280.25552778901636</v>
      </c>
      <c r="K1688" s="331">
        <f t="shared" si="492"/>
        <v>0.38547027482550061</v>
      </c>
      <c r="L1688" s="304" t="str">
        <f t="shared" si="487"/>
        <v>D</v>
      </c>
      <c r="M1688" s="388" t="s">
        <v>6089</v>
      </c>
      <c r="N1688" s="304"/>
      <c r="O1688" s="356"/>
      <c r="P1688" s="356"/>
      <c r="Q1688" s="356"/>
      <c r="R1688" s="304"/>
      <c r="S1688" s="356"/>
      <c r="T1688" s="304"/>
      <c r="U1688" s="356"/>
      <c r="V1688" s="304"/>
      <c r="W1688" s="304" t="s">
        <v>1408</v>
      </c>
      <c r="X1688" s="304" t="s">
        <v>213</v>
      </c>
      <c r="Y1688" s="366">
        <f t="shared" si="490"/>
        <v>274.5</v>
      </c>
      <c r="Z1688" s="304"/>
      <c r="AA1688" s="331">
        <v>0.36</v>
      </c>
      <c r="AB1688" s="304">
        <v>-999</v>
      </c>
      <c r="AC1688" s="304">
        <v>-999</v>
      </c>
      <c r="AD1688" s="366">
        <v>-999</v>
      </c>
      <c r="AE1688" s="304">
        <v>-999</v>
      </c>
      <c r="AF1688" s="304">
        <v>-999</v>
      </c>
      <c r="AG1688" s="304"/>
      <c r="AH1688" s="304">
        <v>4.3547500000000001E-3</v>
      </c>
      <c r="AI1688" s="312"/>
      <c r="AJ1688" s="332">
        <v>248</v>
      </c>
      <c r="AK1688" s="304">
        <f t="shared" si="488"/>
        <v>270</v>
      </c>
      <c r="AL1688" s="363">
        <v>0.43</v>
      </c>
      <c r="AM1688" s="389" t="str">
        <f t="shared" si="493"/>
        <v/>
      </c>
      <c r="AN1688" s="304"/>
      <c r="AO1688" s="304">
        <v>0.45</v>
      </c>
      <c r="AP1688" s="312"/>
      <c r="AQ1688" s="312" t="s">
        <v>1533</v>
      </c>
      <c r="AR1688" s="312"/>
      <c r="AS1688" s="304"/>
      <c r="AT1688" s="312"/>
      <c r="AU1688" s="329">
        <f>VLOOKUP(C1688,[1]world!$A$2:$B$3555,2,FALSE)</f>
        <v>12</v>
      </c>
      <c r="AV1688" s="329">
        <v>297</v>
      </c>
      <c r="AW1688" s="304">
        <v>0.37</v>
      </c>
      <c r="AX1688" s="304">
        <v>-999</v>
      </c>
      <c r="AY1688" s="304">
        <v>-999</v>
      </c>
      <c r="AZ1688" s="304">
        <v>-999</v>
      </c>
      <c r="BA1688" s="304">
        <v>-999</v>
      </c>
      <c r="BB1688" s="304">
        <v>-999</v>
      </c>
      <c r="BC1688" s="304">
        <v>-999</v>
      </c>
      <c r="BD1688" s="304">
        <v>-999</v>
      </c>
      <c r="BE1688" s="304">
        <v>-999</v>
      </c>
      <c r="BF1688" s="304">
        <v>-999</v>
      </c>
      <c r="BG1688" s="304">
        <v>-999</v>
      </c>
      <c r="BH1688" s="304">
        <v>-999</v>
      </c>
      <c r="BI1688" s="304">
        <v>-999</v>
      </c>
      <c r="BJ1688" s="304" t="s">
        <v>4954</v>
      </c>
      <c r="BK1688" s="304" t="s">
        <v>4954</v>
      </c>
      <c r="BL1688" s="304" t="s">
        <v>4954</v>
      </c>
    </row>
    <row r="1689" spans="1:64" ht="15" hidden="1" customHeight="1" x14ac:dyDescent="0.2">
      <c r="A1689" s="304" t="s">
        <v>4918</v>
      </c>
      <c r="B1689" s="304" t="s">
        <v>5969</v>
      </c>
      <c r="C1689" s="304">
        <v>1821</v>
      </c>
      <c r="D1689" s="349" t="s">
        <v>1530</v>
      </c>
      <c r="E1689" s="304">
        <v>-999</v>
      </c>
      <c r="F1689" s="304"/>
      <c r="G1689" s="324">
        <v>29.606999999999999</v>
      </c>
      <c r="H1689" s="324">
        <v>57.430999999999997</v>
      </c>
      <c r="I1689" s="324" t="s">
        <v>212</v>
      </c>
      <c r="J1689" s="368">
        <f t="shared" si="491"/>
        <v>376.91896346123343</v>
      </c>
      <c r="K1689" s="331">
        <f t="shared" si="492"/>
        <v>0.38547027482550061</v>
      </c>
      <c r="L1689" s="304" t="str">
        <f t="shared" si="487"/>
        <v>C</v>
      </c>
      <c r="M1689" s="388" t="s">
        <v>6089</v>
      </c>
      <c r="N1689" s="304"/>
      <c r="O1689" s="356"/>
      <c r="P1689" s="356"/>
      <c r="Q1689" s="356"/>
      <c r="R1689" s="304"/>
      <c r="S1689" s="356"/>
      <c r="T1689" s="304"/>
      <c r="U1689" s="356"/>
      <c r="V1689" s="304"/>
      <c r="W1689" s="310" t="s">
        <v>1408</v>
      </c>
      <c r="X1689" s="304" t="s">
        <v>213</v>
      </c>
      <c r="Y1689" s="366">
        <f t="shared" si="490"/>
        <v>274.5</v>
      </c>
      <c r="Z1689" s="304"/>
      <c r="AA1689" s="331">
        <v>0.36</v>
      </c>
      <c r="AB1689" s="304">
        <v>-999</v>
      </c>
      <c r="AC1689" s="304">
        <v>-999</v>
      </c>
      <c r="AD1689" s="366">
        <v>-999</v>
      </c>
      <c r="AE1689" s="304">
        <v>-999</v>
      </c>
      <c r="AF1689" s="304">
        <v>-999</v>
      </c>
      <c r="AG1689" s="304"/>
      <c r="AH1689" s="304">
        <v>2.8046399999999999E-2</v>
      </c>
      <c r="AI1689" s="312"/>
      <c r="AJ1689" s="332">
        <v>401</v>
      </c>
      <c r="AK1689" s="304">
        <f t="shared" si="488"/>
        <v>425</v>
      </c>
      <c r="AL1689" s="363">
        <v>0.43</v>
      </c>
      <c r="AM1689" s="389" t="str">
        <f t="shared" si="493"/>
        <v/>
      </c>
      <c r="AN1689" s="304"/>
      <c r="AO1689" s="304">
        <v>0.45</v>
      </c>
      <c r="AP1689" s="312"/>
      <c r="AQ1689" s="312" t="s">
        <v>1531</v>
      </c>
      <c r="AR1689" s="312"/>
      <c r="AS1689" s="304"/>
      <c r="AT1689" s="312"/>
      <c r="AU1689" s="329">
        <f>VLOOKUP(C1689,[1]world!$A$2:$B$3555,2,FALSE)</f>
        <v>4</v>
      </c>
      <c r="AV1689" s="329">
        <v>459</v>
      </c>
      <c r="AW1689" s="304">
        <v>0.37</v>
      </c>
      <c r="AX1689" s="304">
        <v>-999</v>
      </c>
      <c r="AY1689" s="304">
        <v>-999</v>
      </c>
      <c r="AZ1689" s="304">
        <v>-999</v>
      </c>
      <c r="BA1689" s="304">
        <v>-999</v>
      </c>
      <c r="BB1689" s="304">
        <v>-999</v>
      </c>
      <c r="BC1689" s="304">
        <v>-999</v>
      </c>
      <c r="BD1689" s="304">
        <v>-999</v>
      </c>
      <c r="BE1689" s="304">
        <v>-999</v>
      </c>
      <c r="BF1689" s="304">
        <v>-999</v>
      </c>
      <c r="BG1689" s="304">
        <v>-999</v>
      </c>
      <c r="BH1689" s="304">
        <v>-999</v>
      </c>
      <c r="BI1689" s="304">
        <v>-999</v>
      </c>
      <c r="BJ1689" s="304" t="s">
        <v>4954</v>
      </c>
      <c r="BK1689" s="304" t="s">
        <v>4954</v>
      </c>
      <c r="BL1689" s="304" t="s">
        <v>4954</v>
      </c>
    </row>
    <row r="1690" spans="1:64" ht="15" hidden="1" customHeight="1" x14ac:dyDescent="0.2">
      <c r="A1690" s="304" t="s">
        <v>4918</v>
      </c>
      <c r="B1690" s="304" t="s">
        <v>5969</v>
      </c>
      <c r="C1690" s="304">
        <v>1822</v>
      </c>
      <c r="D1690" s="349" t="s">
        <v>1546</v>
      </c>
      <c r="E1690" s="304">
        <v>-999</v>
      </c>
      <c r="F1690" s="304"/>
      <c r="G1690" s="324">
        <v>30.414000000000001</v>
      </c>
      <c r="H1690" s="324">
        <v>57.689</v>
      </c>
      <c r="I1690" s="324" t="s">
        <v>212</v>
      </c>
      <c r="J1690" s="368">
        <f t="shared" si="491"/>
        <v>342.70212020734544</v>
      </c>
      <c r="K1690" s="331">
        <f t="shared" si="492"/>
        <v>0.38547027482550061</v>
      </c>
      <c r="L1690" s="304" t="str">
        <f t="shared" si="487"/>
        <v>D</v>
      </c>
      <c r="M1690" s="388" t="s">
        <v>6089</v>
      </c>
      <c r="N1690" s="304"/>
      <c r="O1690" s="356"/>
      <c r="P1690" s="356"/>
      <c r="Q1690" s="356"/>
      <c r="R1690" s="304"/>
      <c r="S1690" s="356"/>
      <c r="T1690" s="304"/>
      <c r="U1690" s="356"/>
      <c r="V1690" s="304"/>
      <c r="W1690" s="310" t="s">
        <v>1408</v>
      </c>
      <c r="X1690" s="304" t="s">
        <v>213</v>
      </c>
      <c r="Y1690" s="366">
        <f t="shared" si="490"/>
        <v>274.5</v>
      </c>
      <c r="Z1690" s="304"/>
      <c r="AA1690" s="331">
        <v>0.36</v>
      </c>
      <c r="AB1690" s="304">
        <v>-999</v>
      </c>
      <c r="AC1690" s="304">
        <v>-999</v>
      </c>
      <c r="AD1690" s="366">
        <v>-999</v>
      </c>
      <c r="AE1690" s="304">
        <v>-999</v>
      </c>
      <c r="AF1690" s="304">
        <v>-999</v>
      </c>
      <c r="AG1690" s="304"/>
      <c r="AH1690" s="304">
        <v>2.1571900000000001E-2</v>
      </c>
      <c r="AI1690" s="312"/>
      <c r="AJ1690" s="332">
        <v>375</v>
      </c>
      <c r="AK1690" s="304">
        <f t="shared" si="488"/>
        <v>425</v>
      </c>
      <c r="AL1690" s="363">
        <v>0.43</v>
      </c>
      <c r="AM1690" s="389" t="str">
        <f t="shared" si="493"/>
        <v/>
      </c>
      <c r="AN1690" s="304"/>
      <c r="AO1690" s="304">
        <v>0.45</v>
      </c>
      <c r="AP1690" s="312"/>
      <c r="AQ1690" s="312" t="s">
        <v>1533</v>
      </c>
      <c r="AR1690" s="312"/>
      <c r="AS1690" s="304"/>
      <c r="AT1690" s="312"/>
      <c r="AU1690" s="329">
        <f>VLOOKUP(C1690,[1]world!$A$2:$B$3555,2,FALSE)</f>
        <v>6</v>
      </c>
      <c r="AV1690" s="329">
        <v>345</v>
      </c>
      <c r="AW1690" s="304">
        <v>0.37</v>
      </c>
      <c r="AX1690" s="304">
        <v>-999</v>
      </c>
      <c r="AY1690" s="304">
        <v>-999</v>
      </c>
      <c r="AZ1690" s="304">
        <v>-999</v>
      </c>
      <c r="BA1690" s="304">
        <v>-999</v>
      </c>
      <c r="BB1690" s="304">
        <v>-999</v>
      </c>
      <c r="BC1690" s="304">
        <v>-999</v>
      </c>
      <c r="BD1690" s="304">
        <v>-999</v>
      </c>
      <c r="BE1690" s="304">
        <v>-999</v>
      </c>
      <c r="BF1690" s="304">
        <v>-999</v>
      </c>
      <c r="BG1690" s="304">
        <v>-999</v>
      </c>
      <c r="BH1690" s="304">
        <v>-999</v>
      </c>
      <c r="BI1690" s="304">
        <v>-999</v>
      </c>
      <c r="BJ1690" s="304" t="s">
        <v>4954</v>
      </c>
      <c r="BK1690" s="304" t="s">
        <v>4954</v>
      </c>
      <c r="BL1690" s="304" t="s">
        <v>4954</v>
      </c>
    </row>
    <row r="1691" spans="1:64" ht="15" hidden="1" customHeight="1" x14ac:dyDescent="0.2">
      <c r="A1691" s="304" t="s">
        <v>4918</v>
      </c>
      <c r="B1691" s="304" t="s">
        <v>5969</v>
      </c>
      <c r="C1691" s="304">
        <v>1823</v>
      </c>
      <c r="D1691" s="349" t="s">
        <v>1540</v>
      </c>
      <c r="E1691" s="304">
        <v>-999</v>
      </c>
      <c r="F1691" s="304"/>
      <c r="G1691" s="324">
        <v>30.202999999999999</v>
      </c>
      <c r="H1691" s="324">
        <v>57.557000000000002</v>
      </c>
      <c r="I1691" s="324" t="s">
        <v>212</v>
      </c>
      <c r="J1691" s="368">
        <f t="shared" si="491"/>
        <v>533.82673333312107</v>
      </c>
      <c r="K1691" s="331">
        <f t="shared" si="492"/>
        <v>0.38547027482550061</v>
      </c>
      <c r="L1691" s="304" t="str">
        <f t="shared" si="487"/>
        <v>C</v>
      </c>
      <c r="M1691" s="388" t="s">
        <v>6089</v>
      </c>
      <c r="N1691" s="304"/>
      <c r="O1691" s="356"/>
      <c r="P1691" s="356"/>
      <c r="Q1691" s="356"/>
      <c r="R1691" s="304"/>
      <c r="S1691" s="356"/>
      <c r="T1691" s="304"/>
      <c r="U1691" s="356"/>
      <c r="V1691" s="304"/>
      <c r="W1691" s="310" t="s">
        <v>890</v>
      </c>
      <c r="X1691" s="304" t="s">
        <v>205</v>
      </c>
      <c r="Y1691" s="366">
        <f t="shared" si="490"/>
        <v>424.8</v>
      </c>
      <c r="Z1691" s="304"/>
      <c r="AA1691" s="331">
        <v>0.36</v>
      </c>
      <c r="AB1691" s="304">
        <v>-999</v>
      </c>
      <c r="AC1691" s="304">
        <v>-999</v>
      </c>
      <c r="AD1691" s="366">
        <v>-999</v>
      </c>
      <c r="AE1691" s="304">
        <v>-999</v>
      </c>
      <c r="AF1691" s="304">
        <v>-999</v>
      </c>
      <c r="AG1691" s="304"/>
      <c r="AH1691" s="304">
        <v>0.10624699999999999</v>
      </c>
      <c r="AI1691" s="312"/>
      <c r="AJ1691" s="332">
        <v>642</v>
      </c>
      <c r="AK1691" s="304">
        <f t="shared" si="488"/>
        <v>690</v>
      </c>
      <c r="AL1691" s="363">
        <v>0.43</v>
      </c>
      <c r="AM1691" s="389" t="str">
        <f t="shared" si="493"/>
        <v/>
      </c>
      <c r="AN1691" s="304"/>
      <c r="AO1691" s="304">
        <v>0.45</v>
      </c>
      <c r="AP1691" s="312"/>
      <c r="AQ1691" s="312" t="s">
        <v>1541</v>
      </c>
      <c r="AR1691" s="312"/>
      <c r="AS1691" s="304"/>
      <c r="AT1691" s="312"/>
      <c r="AU1691" s="329">
        <f>VLOOKUP(C1691,[1]world!$A$2:$B$3555,2,FALSE)</f>
        <v>1</v>
      </c>
      <c r="AV1691" s="329">
        <v>519</v>
      </c>
      <c r="AW1691" s="304">
        <v>0.37</v>
      </c>
      <c r="AX1691" s="304">
        <v>-999</v>
      </c>
      <c r="AY1691" s="304">
        <v>-999</v>
      </c>
      <c r="AZ1691" s="304">
        <v>-999</v>
      </c>
      <c r="BA1691" s="304">
        <v>-999</v>
      </c>
      <c r="BB1691" s="304">
        <v>-999</v>
      </c>
      <c r="BC1691" s="304">
        <v>-999</v>
      </c>
      <c r="BD1691" s="304">
        <v>-999</v>
      </c>
      <c r="BE1691" s="304">
        <v>-999</v>
      </c>
      <c r="BF1691" s="304">
        <v>-999</v>
      </c>
      <c r="BG1691" s="304">
        <v>-999</v>
      </c>
      <c r="BH1691" s="304">
        <v>-999</v>
      </c>
      <c r="BI1691" s="304">
        <v>-999</v>
      </c>
      <c r="BJ1691" s="304" t="s">
        <v>4954</v>
      </c>
      <c r="BK1691" s="304" t="s">
        <v>4954</v>
      </c>
      <c r="BL1691" s="304" t="s">
        <v>4954</v>
      </c>
    </row>
    <row r="1692" spans="1:64" ht="15" hidden="1" customHeight="1" x14ac:dyDescent="0.2">
      <c r="A1692" s="304" t="s">
        <v>4918</v>
      </c>
      <c r="B1692" s="304" t="s">
        <v>5969</v>
      </c>
      <c r="C1692" s="304">
        <v>1824</v>
      </c>
      <c r="D1692" s="349" t="s">
        <v>1549</v>
      </c>
      <c r="E1692" s="309">
        <v>9816</v>
      </c>
      <c r="F1692" s="309"/>
      <c r="G1692" s="324">
        <v>30.817</v>
      </c>
      <c r="H1692" s="324">
        <v>56.567</v>
      </c>
      <c r="I1692" s="324" t="s">
        <v>212</v>
      </c>
      <c r="J1692" s="368">
        <f t="shared" si="491"/>
        <v>302.63970506618233</v>
      </c>
      <c r="K1692" s="331">
        <f t="shared" si="492"/>
        <v>0.38547027482550061</v>
      </c>
      <c r="L1692" s="304" t="str">
        <f t="shared" si="487"/>
        <v>D</v>
      </c>
      <c r="M1692" s="388" t="s">
        <v>6089</v>
      </c>
      <c r="N1692" s="304"/>
      <c r="O1692" s="356"/>
      <c r="P1692" s="356"/>
      <c r="Q1692" s="356"/>
      <c r="R1692" s="304"/>
      <c r="S1692" s="356"/>
      <c r="T1692" s="304"/>
      <c r="U1692" s="356"/>
      <c r="V1692" s="304"/>
      <c r="W1692" s="304" t="s">
        <v>1408</v>
      </c>
      <c r="X1692" s="304" t="s">
        <v>213</v>
      </c>
      <c r="Y1692" s="366">
        <f t="shared" si="490"/>
        <v>274.5</v>
      </c>
      <c r="Z1692" s="304"/>
      <c r="AA1692" s="331">
        <v>0.36</v>
      </c>
      <c r="AB1692" s="304">
        <v>-999</v>
      </c>
      <c r="AC1692" s="304">
        <v>-999</v>
      </c>
      <c r="AD1692" s="366">
        <v>-999</v>
      </c>
      <c r="AE1692" s="304">
        <v>-999</v>
      </c>
      <c r="AF1692" s="304">
        <v>-999</v>
      </c>
      <c r="AG1692" s="304"/>
      <c r="AH1692" s="304">
        <v>1.30178E-2</v>
      </c>
      <c r="AI1692" s="312"/>
      <c r="AJ1692" s="332">
        <v>323</v>
      </c>
      <c r="AK1692" s="304">
        <f t="shared" si="488"/>
        <v>270</v>
      </c>
      <c r="AL1692" s="363">
        <v>0.43</v>
      </c>
      <c r="AM1692" s="389" t="str">
        <f t="shared" si="493"/>
        <v/>
      </c>
      <c r="AN1692" s="304"/>
      <c r="AO1692" s="304">
        <v>0.45</v>
      </c>
      <c r="AP1692" s="312"/>
      <c r="AQ1692" s="312" t="s">
        <v>1533</v>
      </c>
      <c r="AR1692" s="312"/>
      <c r="AS1692" s="304"/>
      <c r="AT1692" s="312"/>
      <c r="AU1692" s="329">
        <f>VLOOKUP(C1692,[1]world!$A$2:$B$3555,2,FALSE)</f>
        <v>8</v>
      </c>
      <c r="AV1692" s="329">
        <v>374</v>
      </c>
      <c r="AW1692" s="304">
        <v>0.37</v>
      </c>
      <c r="AX1692" s="304">
        <v>-999</v>
      </c>
      <c r="AY1692" s="304">
        <v>-999</v>
      </c>
      <c r="AZ1692" s="304">
        <v>-999</v>
      </c>
      <c r="BA1692" s="304">
        <v>-999</v>
      </c>
      <c r="BB1692" s="304">
        <v>-999</v>
      </c>
      <c r="BC1692" s="304">
        <v>-999</v>
      </c>
      <c r="BD1692" s="304">
        <v>-999</v>
      </c>
      <c r="BE1692" s="304">
        <v>-999</v>
      </c>
      <c r="BF1692" s="304">
        <v>-999</v>
      </c>
      <c r="BG1692" s="304">
        <v>-999</v>
      </c>
      <c r="BH1692" s="304">
        <v>-999</v>
      </c>
      <c r="BI1692" s="304">
        <v>-999</v>
      </c>
      <c r="BJ1692" s="304" t="s">
        <v>4954</v>
      </c>
      <c r="BK1692" s="304" t="s">
        <v>4954</v>
      </c>
      <c r="BL1692" s="304" t="s">
        <v>4954</v>
      </c>
    </row>
    <row r="1693" spans="1:64" ht="15" hidden="1" customHeight="1" x14ac:dyDescent="0.2">
      <c r="A1693" s="304" t="s">
        <v>4918</v>
      </c>
      <c r="B1693" s="304" t="s">
        <v>5965</v>
      </c>
      <c r="C1693" s="304">
        <v>1825</v>
      </c>
      <c r="D1693" s="349" t="s">
        <v>3546</v>
      </c>
      <c r="E1693" s="309">
        <v>1229</v>
      </c>
      <c r="F1693" s="309"/>
      <c r="G1693" s="324">
        <v>36.774999999999999</v>
      </c>
      <c r="H1693" s="324">
        <v>-119.78</v>
      </c>
      <c r="I1693" s="324" t="s">
        <v>212</v>
      </c>
      <c r="J1693" s="368">
        <f>EXP(0.35*LN(AM1693)+0.24*LN(Y1693)+0.2*LN(AJ1693)+0.21*LN(AV1693))</f>
        <v>260.22915873273774</v>
      </c>
      <c r="K1693" s="331">
        <f>SQRT(0.35*AN1693^2+0.24*Z1693^2+0.2*AL1693^2+0.21*AW1693^2)</f>
        <v>0.24141043887951488</v>
      </c>
      <c r="L1693" s="304" t="str">
        <f t="shared" si="487"/>
        <v>D</v>
      </c>
      <c r="M1693" s="388" t="s">
        <v>6092</v>
      </c>
      <c r="N1693" s="304"/>
      <c r="O1693" s="356"/>
      <c r="P1693" s="356"/>
      <c r="Q1693" s="356"/>
      <c r="R1693" s="304"/>
      <c r="S1693" s="356"/>
      <c r="T1693" s="304"/>
      <c r="U1693" s="356"/>
      <c r="V1693" s="304"/>
      <c r="W1693" s="304" t="s">
        <v>1408</v>
      </c>
      <c r="X1693" s="304" t="s">
        <v>213</v>
      </c>
      <c r="Y1693" s="366">
        <f t="shared" si="490"/>
        <v>274.5</v>
      </c>
      <c r="Z1693" s="304">
        <v>0.3</v>
      </c>
      <c r="AA1693" s="304"/>
      <c r="AB1693" s="304">
        <v>-999</v>
      </c>
      <c r="AC1693" s="304">
        <v>-999</v>
      </c>
      <c r="AD1693" s="366">
        <v>-999</v>
      </c>
      <c r="AE1693" s="304">
        <v>-999</v>
      </c>
      <c r="AF1693" s="304">
        <v>-999</v>
      </c>
      <c r="AG1693" s="304"/>
      <c r="AH1693" s="304">
        <v>1.0779800000000001E-3</v>
      </c>
      <c r="AI1693" s="385">
        <v>6.4534000000000006E-3</v>
      </c>
      <c r="AJ1693" s="332">
        <v>195</v>
      </c>
      <c r="AK1693" s="304">
        <f t="shared" si="488"/>
        <v>210</v>
      </c>
      <c r="AL1693" s="304">
        <v>0.2</v>
      </c>
      <c r="AM1693" s="389">
        <f t="shared" si="493"/>
        <v>306</v>
      </c>
      <c r="AN1693" s="363">
        <v>0.25</v>
      </c>
      <c r="AO1693" s="304"/>
      <c r="AP1693" s="312" t="s">
        <v>6113</v>
      </c>
      <c r="AQ1693" s="312" t="s">
        <v>1538</v>
      </c>
      <c r="AR1693" s="312">
        <v>280</v>
      </c>
      <c r="AS1693" s="304"/>
      <c r="AT1693" s="312">
        <v>306</v>
      </c>
      <c r="AU1693" s="329">
        <f>VLOOKUP(C1693,[1]world!$A$2:$B$3555,2,FALSE)</f>
        <v>16</v>
      </c>
      <c r="AV1693" s="329">
        <v>246</v>
      </c>
      <c r="AW1693" s="304">
        <v>0.18</v>
      </c>
      <c r="AX1693" s="304">
        <v>-999</v>
      </c>
      <c r="AY1693" s="304">
        <v>-999</v>
      </c>
      <c r="AZ1693" s="304">
        <v>-999</v>
      </c>
      <c r="BA1693" s="304">
        <v>-999</v>
      </c>
      <c r="BB1693" s="304">
        <v>-999</v>
      </c>
      <c r="BC1693" s="304">
        <v>-999</v>
      </c>
      <c r="BD1693" s="304">
        <v>-999</v>
      </c>
      <c r="BE1693" s="304">
        <v>-999</v>
      </c>
      <c r="BF1693" s="304">
        <v>-999</v>
      </c>
      <c r="BG1693" s="304">
        <v>-999</v>
      </c>
      <c r="BH1693" s="304">
        <v>-999</v>
      </c>
      <c r="BI1693" s="304">
        <v>-999</v>
      </c>
      <c r="BJ1693" s="304" t="s">
        <v>4954</v>
      </c>
      <c r="BK1693" s="304" t="s">
        <v>4954</v>
      </c>
      <c r="BL1693" s="304" t="s">
        <v>4954</v>
      </c>
    </row>
    <row r="1694" spans="1:64" ht="15" hidden="1" customHeight="1" x14ac:dyDescent="0.2">
      <c r="A1694" s="304" t="s">
        <v>4918</v>
      </c>
      <c r="B1694" s="304" t="s">
        <v>5965</v>
      </c>
      <c r="C1694" s="304">
        <v>1826</v>
      </c>
      <c r="D1694" s="349" t="s">
        <v>3276</v>
      </c>
      <c r="E1694" s="304">
        <v>-999</v>
      </c>
      <c r="F1694" s="304"/>
      <c r="G1694" s="324">
        <v>35.939</v>
      </c>
      <c r="H1694" s="324">
        <v>-120.425</v>
      </c>
      <c r="I1694" s="324" t="s">
        <v>212</v>
      </c>
      <c r="J1694" s="368">
        <f>P1694</f>
        <v>656.75</v>
      </c>
      <c r="K1694" s="331">
        <v>0.1</v>
      </c>
      <c r="L1694" s="304" t="str">
        <f t="shared" si="487"/>
        <v>C</v>
      </c>
      <c r="M1694" s="388">
        <v>0</v>
      </c>
      <c r="N1694" s="304"/>
      <c r="O1694" s="356">
        <v>121</v>
      </c>
      <c r="P1694" s="356">
        <v>656.75</v>
      </c>
      <c r="Q1694" s="309">
        <v>3319</v>
      </c>
      <c r="R1694" s="304" t="s">
        <v>5948</v>
      </c>
      <c r="S1694" s="356"/>
      <c r="T1694" s="304"/>
      <c r="U1694" s="356"/>
      <c r="V1694" s="304"/>
      <c r="W1694" s="310" t="s">
        <v>895</v>
      </c>
      <c r="X1694" s="304" t="s">
        <v>206</v>
      </c>
      <c r="Y1694" s="366">
        <f t="shared" si="490"/>
        <v>338.6</v>
      </c>
      <c r="Z1694" s="304">
        <v>0.3</v>
      </c>
      <c r="AA1694" s="304"/>
      <c r="AB1694" s="304">
        <v>-999</v>
      </c>
      <c r="AC1694" s="304">
        <v>-999</v>
      </c>
      <c r="AD1694" s="366">
        <v>-999</v>
      </c>
      <c r="AE1694" s="304">
        <v>-999</v>
      </c>
      <c r="AF1694" s="304">
        <v>-999</v>
      </c>
      <c r="AG1694" s="304"/>
      <c r="AH1694" s="304">
        <v>0.15196699999999999</v>
      </c>
      <c r="AI1694" s="312"/>
      <c r="AJ1694" s="332">
        <v>760</v>
      </c>
      <c r="AK1694" s="304">
        <f t="shared" si="488"/>
        <v>760</v>
      </c>
      <c r="AL1694" s="304">
        <f>IF(AH1694&lt;=0.0022,0.2,0.43)</f>
        <v>0.43</v>
      </c>
      <c r="AM1694" s="389">
        <f t="shared" si="493"/>
        <v>390</v>
      </c>
      <c r="AN1694" s="304"/>
      <c r="AO1694" s="304"/>
      <c r="AP1694" s="312" t="s">
        <v>1903</v>
      </c>
      <c r="AQ1694" s="312" t="s">
        <v>1904</v>
      </c>
      <c r="AR1694" s="312">
        <v>390</v>
      </c>
      <c r="AS1694" s="304"/>
      <c r="AT1694" s="312"/>
      <c r="AU1694" s="329">
        <f>VLOOKUP(C1694,[1]world!$A$2:$B$3555,2,FALSE)</f>
        <v>1</v>
      </c>
      <c r="AV1694" s="329">
        <v>519</v>
      </c>
      <c r="AW1694" s="304">
        <v>0.37</v>
      </c>
      <c r="AX1694" s="304">
        <v>80</v>
      </c>
      <c r="AY1694" s="304">
        <v>-999</v>
      </c>
      <c r="AZ1694" s="304">
        <v>8280</v>
      </c>
      <c r="BA1694" s="304">
        <v>-999</v>
      </c>
      <c r="BB1694" s="304">
        <v>-999</v>
      </c>
      <c r="BC1694" s="304">
        <v>-999</v>
      </c>
      <c r="BD1694" s="304">
        <v>-999</v>
      </c>
      <c r="BE1694" s="304">
        <v>-999</v>
      </c>
      <c r="BF1694" s="304">
        <v>-999</v>
      </c>
      <c r="BG1694" s="304">
        <v>-999</v>
      </c>
      <c r="BH1694" s="304">
        <v>-999</v>
      </c>
      <c r="BI1694" s="304">
        <v>-999</v>
      </c>
      <c r="BJ1694" s="304">
        <v>4</v>
      </c>
      <c r="BK1694" s="304" t="s">
        <v>4954</v>
      </c>
      <c r="BL1694" s="304">
        <v>4</v>
      </c>
    </row>
    <row r="1695" spans="1:64" ht="15" hidden="1" customHeight="1" x14ac:dyDescent="0.2">
      <c r="A1695" s="304" t="s">
        <v>4918</v>
      </c>
      <c r="B1695" s="304" t="s">
        <v>5965</v>
      </c>
      <c r="C1695" s="304">
        <v>1827</v>
      </c>
      <c r="D1695" s="349" t="s">
        <v>3247</v>
      </c>
      <c r="E1695" s="304">
        <v>-999</v>
      </c>
      <c r="F1695" s="304"/>
      <c r="G1695" s="324">
        <v>35.893999999999998</v>
      </c>
      <c r="H1695" s="324">
        <v>-120.42100000000001</v>
      </c>
      <c r="I1695" s="324" t="s">
        <v>212</v>
      </c>
      <c r="J1695" s="368">
        <f>P1695</f>
        <v>383.9</v>
      </c>
      <c r="K1695" s="331">
        <v>0.1</v>
      </c>
      <c r="L1695" s="304" t="str">
        <f t="shared" si="487"/>
        <v>C</v>
      </c>
      <c r="M1695" s="388">
        <v>0</v>
      </c>
      <c r="N1695" s="304"/>
      <c r="O1695" s="356">
        <v>131</v>
      </c>
      <c r="P1695" s="356">
        <v>383.9</v>
      </c>
      <c r="Q1695" s="309">
        <v>3320</v>
      </c>
      <c r="R1695" s="304" t="s">
        <v>5948</v>
      </c>
      <c r="S1695" s="356"/>
      <c r="T1695" s="304"/>
      <c r="U1695" s="356"/>
      <c r="V1695" s="304"/>
      <c r="W1695" s="310" t="s">
        <v>895</v>
      </c>
      <c r="X1695" s="304" t="s">
        <v>206</v>
      </c>
      <c r="Y1695" s="366">
        <f t="shared" si="490"/>
        <v>338.6</v>
      </c>
      <c r="Z1695" s="304">
        <v>0.3</v>
      </c>
      <c r="AA1695" s="304"/>
      <c r="AB1695" s="304">
        <v>-999</v>
      </c>
      <c r="AC1695" s="304">
        <v>-999</v>
      </c>
      <c r="AD1695" s="366">
        <v>-999</v>
      </c>
      <c r="AE1695" s="304">
        <v>-999</v>
      </c>
      <c r="AF1695" s="304">
        <v>-999</v>
      </c>
      <c r="AG1695" s="304"/>
      <c r="AH1695" s="304">
        <v>5.3788299999999997E-2</v>
      </c>
      <c r="AI1695" s="312"/>
      <c r="AJ1695" s="332">
        <v>500</v>
      </c>
      <c r="AK1695" s="304">
        <f t="shared" si="488"/>
        <v>555</v>
      </c>
      <c r="AL1695" s="304">
        <f>IF(AH1695&lt;=0.0022,0.2,0.43)</f>
        <v>0.43</v>
      </c>
      <c r="AM1695" s="389">
        <f t="shared" si="493"/>
        <v>390</v>
      </c>
      <c r="AN1695" s="304"/>
      <c r="AO1695" s="304"/>
      <c r="AP1695" s="312" t="s">
        <v>1903</v>
      </c>
      <c r="AQ1695" s="312" t="s">
        <v>1904</v>
      </c>
      <c r="AR1695" s="312">
        <v>390</v>
      </c>
      <c r="AS1695" s="304"/>
      <c r="AT1695" s="312"/>
      <c r="AU1695" s="329">
        <f>VLOOKUP(C1695,[1]world!$A$2:$B$3555,2,FALSE)</f>
        <v>7</v>
      </c>
      <c r="AV1695" s="329">
        <v>388</v>
      </c>
      <c r="AW1695" s="304">
        <v>0.37</v>
      </c>
      <c r="AX1695" s="304">
        <v>80</v>
      </c>
      <c r="AY1695" s="304">
        <v>-999</v>
      </c>
      <c r="AZ1695" s="304">
        <v>7460</v>
      </c>
      <c r="BA1695" s="304">
        <v>-999</v>
      </c>
      <c r="BB1695" s="304">
        <v>-999</v>
      </c>
      <c r="BC1695" s="304">
        <v>-999</v>
      </c>
      <c r="BD1695" s="304">
        <v>-999</v>
      </c>
      <c r="BE1695" s="304">
        <v>-999</v>
      </c>
      <c r="BF1695" s="304">
        <v>-999</v>
      </c>
      <c r="BG1695" s="304">
        <v>-999</v>
      </c>
      <c r="BH1695" s="304">
        <v>-999</v>
      </c>
      <c r="BI1695" s="304">
        <v>-999</v>
      </c>
      <c r="BJ1695" s="304">
        <v>4</v>
      </c>
      <c r="BK1695" s="304" t="s">
        <v>4954</v>
      </c>
      <c r="BL1695" s="304">
        <v>4</v>
      </c>
    </row>
    <row r="1696" spans="1:64" ht="15" hidden="1" customHeight="1" x14ac:dyDescent="0.2">
      <c r="A1696" s="304" t="s">
        <v>4918</v>
      </c>
      <c r="B1696" s="304" t="s">
        <v>5965</v>
      </c>
      <c r="C1696" s="304">
        <v>1828</v>
      </c>
      <c r="D1696" s="349" t="s">
        <v>3262</v>
      </c>
      <c r="E1696" s="304">
        <v>-999</v>
      </c>
      <c r="F1696" s="304"/>
      <c r="G1696" s="324">
        <v>35.911000000000001</v>
      </c>
      <c r="H1696" s="324">
        <v>-120.486</v>
      </c>
      <c r="I1696" s="324" t="s">
        <v>212</v>
      </c>
      <c r="J1696" s="368">
        <f>P1696</f>
        <v>226.63</v>
      </c>
      <c r="K1696" s="331">
        <v>0.1</v>
      </c>
      <c r="L1696" s="304" t="str">
        <f t="shared" si="487"/>
        <v>D</v>
      </c>
      <c r="M1696" s="388">
        <v>0</v>
      </c>
      <c r="N1696" s="304"/>
      <c r="O1696" s="356">
        <v>71</v>
      </c>
      <c r="P1696" s="356">
        <v>226.63</v>
      </c>
      <c r="Q1696" s="309">
        <v>3368</v>
      </c>
      <c r="R1696" s="304" t="s">
        <v>5948</v>
      </c>
      <c r="S1696" s="356"/>
      <c r="T1696" s="304"/>
      <c r="U1696" s="356"/>
      <c r="V1696" s="304"/>
      <c r="W1696" s="310" t="s">
        <v>895</v>
      </c>
      <c r="X1696" s="304" t="s">
        <v>206</v>
      </c>
      <c r="Y1696" s="366">
        <f t="shared" si="490"/>
        <v>338.6</v>
      </c>
      <c r="Z1696" s="304">
        <v>0.3</v>
      </c>
      <c r="AA1696" s="304"/>
      <c r="AB1696" s="304">
        <v>-999</v>
      </c>
      <c r="AC1696" s="304">
        <v>-999</v>
      </c>
      <c r="AD1696" s="366">
        <v>-999</v>
      </c>
      <c r="AE1696" s="304">
        <v>-999</v>
      </c>
      <c r="AF1696" s="304">
        <v>-999</v>
      </c>
      <c r="AG1696" s="304"/>
      <c r="AH1696" s="304">
        <v>2.92865E-2</v>
      </c>
      <c r="AI1696" s="312"/>
      <c r="AJ1696" s="332">
        <v>406</v>
      </c>
      <c r="AK1696" s="304">
        <f t="shared" si="488"/>
        <v>425</v>
      </c>
      <c r="AL1696" s="304">
        <f>IF(AH1696&lt;=0.0022,0.2,0.43)</f>
        <v>0.43</v>
      </c>
      <c r="AM1696" s="389">
        <f t="shared" si="493"/>
        <v>748</v>
      </c>
      <c r="AN1696" s="304"/>
      <c r="AO1696" s="304"/>
      <c r="AP1696" s="312" t="s">
        <v>6125</v>
      </c>
      <c r="AQ1696" s="312" t="s">
        <v>3263</v>
      </c>
      <c r="AR1696" s="312">
        <v>748</v>
      </c>
      <c r="AS1696" s="304"/>
      <c r="AT1696" s="312"/>
      <c r="AU1696" s="329">
        <f>VLOOKUP(C1696,[1]world!$A$2:$B$3555,2,FALSE)</f>
        <v>5</v>
      </c>
      <c r="AV1696" s="329">
        <v>402</v>
      </c>
      <c r="AW1696" s="304">
        <v>0.37</v>
      </c>
      <c r="AX1696" s="304">
        <v>80</v>
      </c>
      <c r="AY1696" s="304">
        <v>-999</v>
      </c>
      <c r="AZ1696" s="304">
        <v>5840</v>
      </c>
      <c r="BA1696" s="304">
        <v>-999</v>
      </c>
      <c r="BB1696" s="304">
        <v>-999</v>
      </c>
      <c r="BC1696" s="304">
        <v>-999</v>
      </c>
      <c r="BD1696" s="304">
        <v>-999</v>
      </c>
      <c r="BE1696" s="304">
        <v>-999</v>
      </c>
      <c r="BF1696" s="304">
        <v>-999</v>
      </c>
      <c r="BG1696" s="304">
        <v>-999</v>
      </c>
      <c r="BH1696" s="304">
        <v>-999</v>
      </c>
      <c r="BI1696" s="304">
        <v>-999</v>
      </c>
      <c r="BJ1696" s="304">
        <v>4</v>
      </c>
      <c r="BK1696" s="304" t="s">
        <v>4954</v>
      </c>
      <c r="BL1696" s="304">
        <v>4</v>
      </c>
    </row>
    <row r="1697" spans="1:64" ht="15" hidden="1" customHeight="1" x14ac:dyDescent="0.2">
      <c r="A1697" s="304" t="s">
        <v>4918</v>
      </c>
      <c r="B1697" s="304" t="s">
        <v>5965</v>
      </c>
      <c r="C1697" s="304">
        <v>1829</v>
      </c>
      <c r="D1697" s="349" t="s">
        <v>3229</v>
      </c>
      <c r="E1697" s="304">
        <v>-999</v>
      </c>
      <c r="F1697" s="304"/>
      <c r="G1697" s="324">
        <v>35.832999999999998</v>
      </c>
      <c r="H1697" s="324">
        <v>-120.346</v>
      </c>
      <c r="I1697" s="324" t="s">
        <v>212</v>
      </c>
      <c r="J1697" s="368">
        <f>P1697</f>
        <v>558.33000000000004</v>
      </c>
      <c r="K1697" s="331">
        <v>0.1</v>
      </c>
      <c r="L1697" s="304" t="str">
        <f t="shared" si="487"/>
        <v>C</v>
      </c>
      <c r="M1697" s="388">
        <v>0</v>
      </c>
      <c r="N1697" s="304"/>
      <c r="O1697" s="356">
        <v>51</v>
      </c>
      <c r="P1697" s="356">
        <v>558.33000000000004</v>
      </c>
      <c r="Q1697" s="309">
        <v>3367</v>
      </c>
      <c r="R1697" s="304" t="s">
        <v>5948</v>
      </c>
      <c r="S1697" s="356"/>
      <c r="T1697" s="304"/>
      <c r="U1697" s="356"/>
      <c r="V1697" s="304"/>
      <c r="W1697" s="310" t="s">
        <v>890</v>
      </c>
      <c r="X1697" s="304" t="s">
        <v>205</v>
      </c>
      <c r="Y1697" s="366">
        <f t="shared" si="490"/>
        <v>424.8</v>
      </c>
      <c r="Z1697" s="304">
        <v>0.3</v>
      </c>
      <c r="AA1697" s="304"/>
      <c r="AB1697" s="304">
        <v>-999</v>
      </c>
      <c r="AC1697" s="304">
        <v>-999</v>
      </c>
      <c r="AD1697" s="366">
        <v>-999</v>
      </c>
      <c r="AE1697" s="304">
        <v>-999</v>
      </c>
      <c r="AF1697" s="304">
        <v>-999</v>
      </c>
      <c r="AG1697" s="304"/>
      <c r="AH1697" s="304">
        <v>1.6826000000000001E-2</v>
      </c>
      <c r="AI1697" s="312"/>
      <c r="AJ1697" s="332">
        <v>351</v>
      </c>
      <c r="AK1697" s="304">
        <f t="shared" si="488"/>
        <v>270</v>
      </c>
      <c r="AL1697" s="304">
        <f>IF(AH1697&lt;=0.0022,0.2,0.43)</f>
        <v>0.43</v>
      </c>
      <c r="AM1697" s="389">
        <f t="shared" si="493"/>
        <v>387</v>
      </c>
      <c r="AN1697" s="363">
        <v>0.25</v>
      </c>
      <c r="AO1697" s="304"/>
      <c r="AP1697" s="312" t="s">
        <v>1600</v>
      </c>
      <c r="AQ1697" s="312" t="s">
        <v>2926</v>
      </c>
      <c r="AR1697" s="312">
        <v>387</v>
      </c>
      <c r="AS1697" s="304"/>
      <c r="AT1697" s="312"/>
      <c r="AU1697" s="329">
        <f>VLOOKUP(C1697,[1]world!$A$2:$B$3555,2,FALSE)</f>
        <v>7</v>
      </c>
      <c r="AV1697" s="329">
        <v>388</v>
      </c>
      <c r="AW1697" s="304">
        <v>0.37</v>
      </c>
      <c r="AX1697" s="304">
        <v>80</v>
      </c>
      <c r="AY1697" s="304">
        <v>-999</v>
      </c>
      <c r="AZ1697" s="304">
        <v>4780</v>
      </c>
      <c r="BA1697" s="304">
        <v>-999</v>
      </c>
      <c r="BB1697" s="304">
        <v>-999</v>
      </c>
      <c r="BC1697" s="304">
        <v>-999</v>
      </c>
      <c r="BD1697" s="304">
        <v>-999</v>
      </c>
      <c r="BE1697" s="304">
        <v>-999</v>
      </c>
      <c r="BF1697" s="304">
        <v>-999</v>
      </c>
      <c r="BG1697" s="304">
        <v>-999</v>
      </c>
      <c r="BH1697" s="304">
        <v>-999</v>
      </c>
      <c r="BI1697" s="304">
        <v>-999</v>
      </c>
      <c r="BJ1697" s="304">
        <v>4</v>
      </c>
      <c r="BK1697" s="304" t="s">
        <v>4954</v>
      </c>
      <c r="BL1697" s="304">
        <v>4</v>
      </c>
    </row>
    <row r="1698" spans="1:64" ht="15" hidden="1" customHeight="1" x14ac:dyDescent="0.2">
      <c r="A1698" s="304" t="s">
        <v>4918</v>
      </c>
      <c r="B1698" s="304" t="s">
        <v>5965</v>
      </c>
      <c r="C1698" s="304">
        <v>1830</v>
      </c>
      <c r="D1698" s="349" t="s">
        <v>3208</v>
      </c>
      <c r="E1698" s="304">
        <v>-999</v>
      </c>
      <c r="F1698" s="304"/>
      <c r="G1698" s="324">
        <v>35.814999999999998</v>
      </c>
      <c r="H1698" s="324">
        <v>-120.374</v>
      </c>
      <c r="I1698" s="324" t="s">
        <v>212</v>
      </c>
      <c r="J1698" s="368">
        <f>EXP(0.35*LN(AM1698)+0.24*LN(Y1698)+0.2*LN(AJ1698)+0.21*LN(AV1698))</f>
        <v>363.11389761380838</v>
      </c>
      <c r="K1698" s="331">
        <f>SQRT(0.35*AN1698^2+0.24*Z1698^2+0.2*AL1698^2+0.21*AW1698^2)</f>
        <v>0.33046028505707004</v>
      </c>
      <c r="L1698" s="304" t="str">
        <f t="shared" si="487"/>
        <v>C</v>
      </c>
      <c r="M1698" s="388" t="s">
        <v>6092</v>
      </c>
      <c r="N1698" s="304"/>
      <c r="O1698" s="356"/>
      <c r="P1698" s="356"/>
      <c r="Q1698" s="356"/>
      <c r="R1698" s="304"/>
      <c r="S1698" s="356"/>
      <c r="T1698" s="304"/>
      <c r="U1698" s="356"/>
      <c r="V1698" s="304"/>
      <c r="W1698" s="310" t="s">
        <v>895</v>
      </c>
      <c r="X1698" s="304" t="s">
        <v>206</v>
      </c>
      <c r="Y1698" s="366">
        <f t="shared" si="490"/>
        <v>338.6</v>
      </c>
      <c r="Z1698" s="304">
        <v>0.3</v>
      </c>
      <c r="AA1698" s="304"/>
      <c r="AB1698" s="304">
        <v>-999</v>
      </c>
      <c r="AC1698" s="304">
        <v>-999</v>
      </c>
      <c r="AD1698" s="366">
        <v>-999</v>
      </c>
      <c r="AE1698" s="304">
        <v>-999</v>
      </c>
      <c r="AF1698" s="304">
        <v>-999</v>
      </c>
      <c r="AG1698" s="304"/>
      <c r="AH1698" s="304">
        <v>2.4592699999999999E-2</v>
      </c>
      <c r="AI1698" s="385">
        <v>7.1767999999999998E-2</v>
      </c>
      <c r="AJ1698" s="332">
        <v>387</v>
      </c>
      <c r="AK1698" s="304">
        <f t="shared" si="488"/>
        <v>425</v>
      </c>
      <c r="AL1698" s="363">
        <v>0.43</v>
      </c>
      <c r="AM1698" s="389">
        <f t="shared" si="493"/>
        <v>353</v>
      </c>
      <c r="AN1698" s="363">
        <v>0.25</v>
      </c>
      <c r="AO1698" s="304"/>
      <c r="AP1698" s="312" t="s">
        <v>4980</v>
      </c>
      <c r="AQ1698" s="312"/>
      <c r="AR1698" s="312">
        <v>349</v>
      </c>
      <c r="AS1698" s="304"/>
      <c r="AT1698" s="312">
        <v>353</v>
      </c>
      <c r="AU1698" s="329">
        <f>VLOOKUP(C1698,[1]world!$A$2:$B$3555,2,FALSE)</f>
        <v>7</v>
      </c>
      <c r="AV1698" s="329">
        <v>388</v>
      </c>
      <c r="AW1698" s="304">
        <v>0.37</v>
      </c>
      <c r="AX1698" s="304">
        <v>80</v>
      </c>
      <c r="AY1698" s="304">
        <v>-999</v>
      </c>
      <c r="AZ1698" s="304">
        <v>4660</v>
      </c>
      <c r="BA1698" s="304">
        <v>-999</v>
      </c>
      <c r="BB1698" s="304">
        <v>-999</v>
      </c>
      <c r="BC1698" s="304">
        <v>1060</v>
      </c>
      <c r="BD1698" s="304">
        <v>-999</v>
      </c>
      <c r="BE1698" s="304">
        <v>-999</v>
      </c>
      <c r="BF1698" s="304">
        <v>-999</v>
      </c>
      <c r="BG1698" s="304">
        <v>-999</v>
      </c>
      <c r="BH1698" s="304">
        <v>-999</v>
      </c>
      <c r="BI1698" s="304">
        <v>-999</v>
      </c>
      <c r="BJ1698" s="304">
        <v>4</v>
      </c>
      <c r="BK1698" s="304" t="s">
        <v>4954</v>
      </c>
      <c r="BL1698" s="304">
        <v>3</v>
      </c>
    </row>
    <row r="1699" spans="1:64" ht="15" hidden="1" customHeight="1" x14ac:dyDescent="0.2">
      <c r="A1699" s="304" t="s">
        <v>4918</v>
      </c>
      <c r="B1699" s="304" t="s">
        <v>5965</v>
      </c>
      <c r="C1699" s="304">
        <v>1831</v>
      </c>
      <c r="D1699" s="349" t="s">
        <v>3154</v>
      </c>
      <c r="E1699" s="304">
        <v>-999</v>
      </c>
      <c r="F1699" s="304"/>
      <c r="G1699" s="324">
        <v>35.713000000000001</v>
      </c>
      <c r="H1699" s="324">
        <v>-120.203</v>
      </c>
      <c r="I1699" s="324" t="s">
        <v>212</v>
      </c>
      <c r="J1699" s="368">
        <f>P1699</f>
        <v>576.21</v>
      </c>
      <c r="K1699" s="331">
        <v>0.1</v>
      </c>
      <c r="L1699" s="304" t="str">
        <f t="shared" si="487"/>
        <v>C</v>
      </c>
      <c r="M1699" s="388">
        <v>0</v>
      </c>
      <c r="N1699" s="304"/>
      <c r="O1699" s="356">
        <v>86</v>
      </c>
      <c r="P1699" s="356">
        <v>576.21</v>
      </c>
      <c r="Q1699" s="309">
        <v>3361</v>
      </c>
      <c r="R1699" s="304" t="s">
        <v>5948</v>
      </c>
      <c r="S1699" s="356"/>
      <c r="T1699" s="304"/>
      <c r="U1699" s="356"/>
      <c r="V1699" s="304"/>
      <c r="W1699" s="310" t="s">
        <v>890</v>
      </c>
      <c r="X1699" s="304" t="s">
        <v>205</v>
      </c>
      <c r="Y1699" s="366">
        <f t="shared" si="490"/>
        <v>424.8</v>
      </c>
      <c r="Z1699" s="304">
        <v>0.3</v>
      </c>
      <c r="AA1699" s="304"/>
      <c r="AB1699" s="304">
        <v>-999</v>
      </c>
      <c r="AC1699" s="304">
        <v>-999</v>
      </c>
      <c r="AD1699" s="366">
        <v>-999</v>
      </c>
      <c r="AE1699" s="304">
        <v>-999</v>
      </c>
      <c r="AF1699" s="304">
        <v>-999</v>
      </c>
      <c r="AG1699" s="304"/>
      <c r="AH1699" s="304">
        <v>8.0688999999999997E-2</v>
      </c>
      <c r="AI1699" s="312"/>
      <c r="AJ1699" s="332">
        <v>570</v>
      </c>
      <c r="AK1699" s="304">
        <f t="shared" si="488"/>
        <v>555</v>
      </c>
      <c r="AL1699" s="304">
        <f>IF(AH1699&lt;=0.0022,0.2,0.43)</f>
        <v>0.43</v>
      </c>
      <c r="AM1699" s="389">
        <f t="shared" si="493"/>
        <v>540</v>
      </c>
      <c r="AN1699" s="304">
        <v>0.4</v>
      </c>
      <c r="AO1699" s="304"/>
      <c r="AP1699" s="312" t="s">
        <v>2428</v>
      </c>
      <c r="AQ1699" s="312"/>
      <c r="AR1699" s="312">
        <v>540</v>
      </c>
      <c r="AS1699" s="304"/>
      <c r="AT1699" s="312"/>
      <c r="AU1699" s="329">
        <f>VLOOKUP(C1699,[1]world!$A$2:$B$3555,2,FALSE)</f>
        <v>3</v>
      </c>
      <c r="AV1699" s="329">
        <v>547</v>
      </c>
      <c r="AW1699" s="304">
        <v>0.37</v>
      </c>
      <c r="AX1699" s="304">
        <v>60</v>
      </c>
      <c r="AY1699" s="304">
        <v>-999</v>
      </c>
      <c r="AZ1699" s="304">
        <v>4300</v>
      </c>
      <c r="BA1699" s="304">
        <v>-999</v>
      </c>
      <c r="BB1699" s="304">
        <v>-999</v>
      </c>
      <c r="BC1699" s="304">
        <v>-999</v>
      </c>
      <c r="BD1699" s="304">
        <v>-999</v>
      </c>
      <c r="BE1699" s="304">
        <v>-999</v>
      </c>
      <c r="BF1699" s="304">
        <v>-999</v>
      </c>
      <c r="BG1699" s="304">
        <v>-999</v>
      </c>
      <c r="BH1699" s="304">
        <v>-999</v>
      </c>
      <c r="BI1699" s="304">
        <v>-999</v>
      </c>
      <c r="BJ1699" s="304">
        <v>4</v>
      </c>
      <c r="BK1699" s="304" t="s">
        <v>4954</v>
      </c>
      <c r="BL1699" s="304">
        <v>4</v>
      </c>
    </row>
    <row r="1700" spans="1:64" ht="15" hidden="1" customHeight="1" x14ac:dyDescent="0.2">
      <c r="A1700" s="304" t="s">
        <v>4918</v>
      </c>
      <c r="B1700" s="304" t="s">
        <v>5965</v>
      </c>
      <c r="C1700" s="304">
        <v>1832</v>
      </c>
      <c r="D1700" s="349" t="s">
        <v>3277</v>
      </c>
      <c r="E1700" s="304">
        <v>-999</v>
      </c>
      <c r="F1700" s="304"/>
      <c r="G1700" s="324">
        <v>35.94</v>
      </c>
      <c r="H1700" s="324">
        <v>-120.432</v>
      </c>
      <c r="I1700" s="324" t="s">
        <v>212</v>
      </c>
      <c r="J1700" s="368">
        <f>P1700</f>
        <v>378.99</v>
      </c>
      <c r="K1700" s="331">
        <v>0.1</v>
      </c>
      <c r="L1700" s="304" t="str">
        <f t="shared" si="487"/>
        <v>C</v>
      </c>
      <c r="M1700" s="388">
        <v>0</v>
      </c>
      <c r="N1700" s="304"/>
      <c r="O1700" s="356">
        <v>76</v>
      </c>
      <c r="P1700" s="356">
        <v>378.99</v>
      </c>
      <c r="Q1700" s="309">
        <v>3360</v>
      </c>
      <c r="R1700" s="304" t="s">
        <v>5948</v>
      </c>
      <c r="S1700" s="356"/>
      <c r="T1700" s="304"/>
      <c r="U1700" s="356"/>
      <c r="V1700" s="304"/>
      <c r="W1700" s="310" t="s">
        <v>895</v>
      </c>
      <c r="X1700" s="304" t="s">
        <v>206</v>
      </c>
      <c r="Y1700" s="366">
        <f t="shared" si="490"/>
        <v>338.6</v>
      </c>
      <c r="Z1700" s="304">
        <v>0.3</v>
      </c>
      <c r="AA1700" s="304"/>
      <c r="AB1700" s="304">
        <v>-999</v>
      </c>
      <c r="AC1700" s="304">
        <v>-999</v>
      </c>
      <c r="AD1700" s="366">
        <v>-999</v>
      </c>
      <c r="AE1700" s="304">
        <v>-999</v>
      </c>
      <c r="AF1700" s="304">
        <v>-999</v>
      </c>
      <c r="AG1700" s="304"/>
      <c r="AH1700" s="304">
        <v>5.9739300000000002E-2</v>
      </c>
      <c r="AI1700" s="312"/>
      <c r="AJ1700" s="332">
        <v>515</v>
      </c>
      <c r="AK1700" s="304">
        <f t="shared" si="488"/>
        <v>555</v>
      </c>
      <c r="AL1700" s="304">
        <f>IF(AH1700&lt;=0.0022,0.2,0.43)</f>
        <v>0.43</v>
      </c>
      <c r="AM1700" s="389">
        <f t="shared" si="493"/>
        <v>390</v>
      </c>
      <c r="AN1700" s="304"/>
      <c r="AO1700" s="304"/>
      <c r="AP1700" s="312" t="s">
        <v>1903</v>
      </c>
      <c r="AQ1700" s="312"/>
      <c r="AR1700" s="312">
        <v>390</v>
      </c>
      <c r="AS1700" s="304"/>
      <c r="AT1700" s="312"/>
      <c r="AU1700" s="329">
        <f>VLOOKUP(C1700,[1]world!$A$2:$B$3555,2,FALSE)</f>
        <v>3</v>
      </c>
      <c r="AV1700" s="329">
        <v>547</v>
      </c>
      <c r="AW1700" s="304">
        <v>0.37</v>
      </c>
      <c r="AX1700" s="304">
        <v>60</v>
      </c>
      <c r="AY1700" s="304">
        <v>-999</v>
      </c>
      <c r="AZ1700" s="304">
        <v>8260</v>
      </c>
      <c r="BA1700" s="304">
        <v>-999</v>
      </c>
      <c r="BB1700" s="304">
        <v>-999</v>
      </c>
      <c r="BC1700" s="304">
        <v>-999</v>
      </c>
      <c r="BD1700" s="304">
        <v>-999</v>
      </c>
      <c r="BE1700" s="304">
        <v>-999</v>
      </c>
      <c r="BF1700" s="304">
        <v>-999</v>
      </c>
      <c r="BG1700" s="304">
        <v>-999</v>
      </c>
      <c r="BH1700" s="304">
        <v>-999</v>
      </c>
      <c r="BI1700" s="304">
        <v>-999</v>
      </c>
      <c r="BJ1700" s="304">
        <v>4</v>
      </c>
      <c r="BK1700" s="304" t="s">
        <v>4954</v>
      </c>
      <c r="BL1700" s="304">
        <v>4</v>
      </c>
    </row>
    <row r="1701" spans="1:64" ht="15" hidden="1" customHeight="1" x14ac:dyDescent="0.2">
      <c r="A1701" s="304" t="s">
        <v>4918</v>
      </c>
      <c r="B1701" s="304" t="s">
        <v>5965</v>
      </c>
      <c r="C1701" s="304">
        <v>1833</v>
      </c>
      <c r="D1701" s="349" t="s">
        <v>3286</v>
      </c>
      <c r="E1701" s="304">
        <v>-999</v>
      </c>
      <c r="F1701" s="304"/>
      <c r="G1701" s="324">
        <v>35.957999999999998</v>
      </c>
      <c r="H1701" s="324">
        <v>-120.496</v>
      </c>
      <c r="I1701" s="324" t="s">
        <v>212</v>
      </c>
      <c r="J1701" s="368">
        <f>P1701</f>
        <v>397.57</v>
      </c>
      <c r="K1701" s="331">
        <v>0.1</v>
      </c>
      <c r="L1701" s="304" t="str">
        <f t="shared" si="487"/>
        <v>C</v>
      </c>
      <c r="M1701" s="388">
        <v>0</v>
      </c>
      <c r="N1701" s="304"/>
      <c r="O1701" s="356">
        <v>91</v>
      </c>
      <c r="P1701" s="356">
        <v>397.57</v>
      </c>
      <c r="Q1701" s="309">
        <v>3359</v>
      </c>
      <c r="R1701" s="304" t="s">
        <v>5948</v>
      </c>
      <c r="S1701" s="356"/>
      <c r="T1701" s="304"/>
      <c r="U1701" s="356"/>
      <c r="V1701" s="304"/>
      <c r="W1701" s="310" t="s">
        <v>895</v>
      </c>
      <c r="X1701" s="304" t="s">
        <v>206</v>
      </c>
      <c r="Y1701" s="366">
        <f t="shared" si="490"/>
        <v>338.6</v>
      </c>
      <c r="Z1701" s="304">
        <v>0.3</v>
      </c>
      <c r="AA1701" s="304"/>
      <c r="AB1701" s="304">
        <v>-999</v>
      </c>
      <c r="AC1701" s="304">
        <v>-999</v>
      </c>
      <c r="AD1701" s="366">
        <v>-999</v>
      </c>
      <c r="AE1701" s="304">
        <v>-999</v>
      </c>
      <c r="AF1701" s="304">
        <v>-999</v>
      </c>
      <c r="AG1701" s="304"/>
      <c r="AH1701" s="304">
        <v>6.07942E-2</v>
      </c>
      <c r="AI1701" s="312"/>
      <c r="AJ1701" s="332">
        <v>518</v>
      </c>
      <c r="AK1701" s="304">
        <f t="shared" si="488"/>
        <v>555</v>
      </c>
      <c r="AL1701" s="304">
        <f>IF(AH1701&lt;=0.0022,0.2,0.43)</f>
        <v>0.43</v>
      </c>
      <c r="AM1701" s="389">
        <f t="shared" si="493"/>
        <v>390</v>
      </c>
      <c r="AN1701" s="304"/>
      <c r="AO1701" s="304"/>
      <c r="AP1701" s="312" t="s">
        <v>1903</v>
      </c>
      <c r="AQ1701" s="312"/>
      <c r="AR1701" s="312">
        <v>390</v>
      </c>
      <c r="AS1701" s="304"/>
      <c r="AT1701" s="312"/>
      <c r="AU1701" s="329">
        <f>VLOOKUP(C1701,[1]world!$A$2:$B$3555,2,FALSE)</f>
        <v>1</v>
      </c>
      <c r="AV1701" s="329">
        <v>519</v>
      </c>
      <c r="AW1701" s="304">
        <v>0.37</v>
      </c>
      <c r="AX1701" s="304">
        <v>60</v>
      </c>
      <c r="AY1701" s="304">
        <v>-999</v>
      </c>
      <c r="AZ1701" s="304">
        <v>5640</v>
      </c>
      <c r="BA1701" s="304">
        <v>-999</v>
      </c>
      <c r="BB1701" s="304">
        <v>-999</v>
      </c>
      <c r="BC1701" s="304">
        <v>-999</v>
      </c>
      <c r="BD1701" s="304">
        <v>-999</v>
      </c>
      <c r="BE1701" s="304">
        <v>-999</v>
      </c>
      <c r="BF1701" s="304">
        <v>-999</v>
      </c>
      <c r="BG1701" s="304">
        <v>-999</v>
      </c>
      <c r="BH1701" s="304">
        <v>-999</v>
      </c>
      <c r="BI1701" s="304">
        <v>-999</v>
      </c>
      <c r="BJ1701" s="304">
        <v>4</v>
      </c>
      <c r="BK1701" s="304" t="s">
        <v>4954</v>
      </c>
      <c r="BL1701" s="304">
        <v>4</v>
      </c>
    </row>
    <row r="1702" spans="1:64" ht="15" hidden="1" customHeight="1" x14ac:dyDescent="0.2">
      <c r="A1702" s="304" t="s">
        <v>4918</v>
      </c>
      <c r="B1702" s="304" t="s">
        <v>5965</v>
      </c>
      <c r="C1702" s="304">
        <v>1834</v>
      </c>
      <c r="D1702" s="349" t="s">
        <v>3100</v>
      </c>
      <c r="E1702" s="304">
        <v>-999</v>
      </c>
      <c r="F1702" s="304"/>
      <c r="G1702" s="324">
        <v>35.624000000000002</v>
      </c>
      <c r="H1702" s="324">
        <v>-120.254</v>
      </c>
      <c r="I1702" s="324" t="s">
        <v>212</v>
      </c>
      <c r="J1702" s="368">
        <f>P1702</f>
        <v>239.45</v>
      </c>
      <c r="K1702" s="331">
        <v>0.1</v>
      </c>
      <c r="L1702" s="304" t="str">
        <f t="shared" si="487"/>
        <v>D</v>
      </c>
      <c r="M1702" s="388">
        <v>0</v>
      </c>
      <c r="N1702" s="304"/>
      <c r="O1702" s="356">
        <v>81</v>
      </c>
      <c r="P1702" s="356">
        <v>239.45</v>
      </c>
      <c r="Q1702" s="309">
        <v>3358</v>
      </c>
      <c r="R1702" s="304" t="s">
        <v>5948</v>
      </c>
      <c r="S1702" s="356"/>
      <c r="T1702" s="304"/>
      <c r="U1702" s="356"/>
      <c r="V1702" s="304"/>
      <c r="W1702" s="310" t="s">
        <v>890</v>
      </c>
      <c r="X1702" s="304" t="s">
        <v>205</v>
      </c>
      <c r="Y1702" s="366">
        <f t="shared" si="490"/>
        <v>424.8</v>
      </c>
      <c r="Z1702" s="304">
        <v>0.3</v>
      </c>
      <c r="AA1702" s="304"/>
      <c r="AB1702" s="304">
        <v>-999</v>
      </c>
      <c r="AC1702" s="304">
        <v>-999</v>
      </c>
      <c r="AD1702" s="366">
        <v>-999</v>
      </c>
      <c r="AE1702" s="304">
        <v>-999</v>
      </c>
      <c r="AF1702" s="304">
        <v>-999</v>
      </c>
      <c r="AG1702" s="304"/>
      <c r="AH1702" s="304">
        <v>5.4243399999999997E-2</v>
      </c>
      <c r="AI1702" s="312"/>
      <c r="AJ1702" s="332">
        <v>501</v>
      </c>
      <c r="AK1702" s="304">
        <f t="shared" si="488"/>
        <v>555</v>
      </c>
      <c r="AL1702" s="304">
        <f>IF(AH1702&lt;=0.0022,0.2,0.43)</f>
        <v>0.43</v>
      </c>
      <c r="AM1702" s="389">
        <f t="shared" si="493"/>
        <v>455</v>
      </c>
      <c r="AN1702" s="304"/>
      <c r="AO1702" s="304"/>
      <c r="AP1702" s="312" t="s">
        <v>2138</v>
      </c>
      <c r="AQ1702" s="312" t="s">
        <v>1904</v>
      </c>
      <c r="AR1702" s="312">
        <v>455</v>
      </c>
      <c r="AS1702" s="304"/>
      <c r="AT1702" s="312"/>
      <c r="AU1702" s="329">
        <f>VLOOKUP(C1702,[1]world!$A$2:$B$3555,2,FALSE)</f>
        <v>1</v>
      </c>
      <c r="AV1702" s="329">
        <v>519</v>
      </c>
      <c r="AW1702" s="304">
        <v>0.37</v>
      </c>
      <c r="AX1702" s="304">
        <v>60</v>
      </c>
      <c r="AY1702" s="304">
        <v>-999</v>
      </c>
      <c r="AZ1702" s="304">
        <v>4980</v>
      </c>
      <c r="BA1702" s="304">
        <v>-999</v>
      </c>
      <c r="BB1702" s="304">
        <v>-999</v>
      </c>
      <c r="BC1702" s="304">
        <v>-999</v>
      </c>
      <c r="BD1702" s="304">
        <v>-999</v>
      </c>
      <c r="BE1702" s="304">
        <v>-999</v>
      </c>
      <c r="BF1702" s="304">
        <v>-999</v>
      </c>
      <c r="BG1702" s="304">
        <v>-999</v>
      </c>
      <c r="BH1702" s="304">
        <v>-999</v>
      </c>
      <c r="BI1702" s="304">
        <v>-999</v>
      </c>
      <c r="BJ1702" s="304">
        <v>4</v>
      </c>
      <c r="BK1702" s="304" t="s">
        <v>4954</v>
      </c>
      <c r="BL1702" s="304">
        <v>4</v>
      </c>
    </row>
    <row r="1703" spans="1:64" ht="15" hidden="1" customHeight="1" x14ac:dyDescent="0.2">
      <c r="A1703" s="304" t="s">
        <v>4918</v>
      </c>
      <c r="B1703" s="304" t="s">
        <v>5965</v>
      </c>
      <c r="C1703" s="304">
        <v>1835</v>
      </c>
      <c r="D1703" s="349" t="s">
        <v>3291</v>
      </c>
      <c r="E1703" s="304">
        <v>-999</v>
      </c>
      <c r="F1703" s="304"/>
      <c r="G1703" s="324">
        <v>35.972999999999999</v>
      </c>
      <c r="H1703" s="324">
        <v>-120.57899999999999</v>
      </c>
      <c r="I1703" s="324" t="s">
        <v>212</v>
      </c>
      <c r="J1703" s="368">
        <f>P1703</f>
        <v>393.56</v>
      </c>
      <c r="K1703" s="331">
        <v>0.1</v>
      </c>
      <c r="L1703" s="304" t="str">
        <f t="shared" si="487"/>
        <v>C</v>
      </c>
      <c r="M1703" s="388">
        <v>0</v>
      </c>
      <c r="N1703" s="304"/>
      <c r="O1703" s="304">
        <v>155</v>
      </c>
      <c r="P1703" s="304">
        <v>393.56</v>
      </c>
      <c r="Q1703" s="309">
        <v>2021</v>
      </c>
      <c r="R1703" s="304" t="s">
        <v>5948</v>
      </c>
      <c r="S1703" s="356"/>
      <c r="T1703" s="304"/>
      <c r="U1703" s="356"/>
      <c r="V1703" s="304"/>
      <c r="W1703" s="310" t="s">
        <v>890</v>
      </c>
      <c r="X1703" s="304" t="s">
        <v>205</v>
      </c>
      <c r="Y1703" s="366">
        <f t="shared" si="490"/>
        <v>424.8</v>
      </c>
      <c r="Z1703" s="304">
        <v>0.3</v>
      </c>
      <c r="AA1703" s="304"/>
      <c r="AB1703" s="304">
        <v>-999</v>
      </c>
      <c r="AC1703" s="304">
        <v>-999</v>
      </c>
      <c r="AD1703" s="366">
        <v>-999</v>
      </c>
      <c r="AE1703" s="304">
        <v>-999</v>
      </c>
      <c r="AF1703" s="304">
        <v>-999</v>
      </c>
      <c r="AG1703" s="304"/>
      <c r="AH1703" s="304">
        <v>5.67374E-3</v>
      </c>
      <c r="AI1703" s="312"/>
      <c r="AJ1703" s="332">
        <v>260</v>
      </c>
      <c r="AK1703" s="304">
        <f t="shared" si="488"/>
        <v>270</v>
      </c>
      <c r="AL1703" s="304">
        <f>IF(AH1703&lt;=0.0022,0.2,0.43)</f>
        <v>0.43</v>
      </c>
      <c r="AM1703" s="389">
        <f t="shared" si="493"/>
        <v>390</v>
      </c>
      <c r="AN1703" s="304"/>
      <c r="AO1703" s="304"/>
      <c r="AP1703" s="312" t="s">
        <v>1903</v>
      </c>
      <c r="AQ1703" s="312"/>
      <c r="AR1703" s="312">
        <v>390</v>
      </c>
      <c r="AS1703" s="304"/>
      <c r="AT1703" s="312"/>
      <c r="AU1703" s="329">
        <f>VLOOKUP(C1703,[1]world!$A$2:$B$3555,2,FALSE)</f>
        <v>9</v>
      </c>
      <c r="AV1703" s="329">
        <v>497</v>
      </c>
      <c r="AW1703" s="304">
        <v>0.37</v>
      </c>
      <c r="AX1703" s="304">
        <v>60</v>
      </c>
      <c r="AY1703" s="304">
        <v>-999</v>
      </c>
      <c r="AZ1703" s="304">
        <v>320</v>
      </c>
      <c r="BA1703" s="304">
        <v>-999</v>
      </c>
      <c r="BB1703" s="304">
        <v>-999</v>
      </c>
      <c r="BC1703" s="304">
        <v>-999</v>
      </c>
      <c r="BD1703" s="304">
        <v>-999</v>
      </c>
      <c r="BE1703" s="304">
        <v>-999</v>
      </c>
      <c r="BF1703" s="304">
        <v>-999</v>
      </c>
      <c r="BG1703" s="304">
        <v>-999</v>
      </c>
      <c r="BH1703" s="304">
        <v>-999</v>
      </c>
      <c r="BI1703" s="304">
        <v>-999</v>
      </c>
      <c r="BJ1703" s="304">
        <v>4</v>
      </c>
      <c r="BK1703" s="304" t="s">
        <v>4954</v>
      </c>
      <c r="BL1703" s="304">
        <v>4</v>
      </c>
    </row>
    <row r="1704" spans="1:64" ht="15" hidden="1" customHeight="1" x14ac:dyDescent="0.2">
      <c r="A1704" s="304" t="s">
        <v>4918</v>
      </c>
      <c r="B1704" s="304" t="s">
        <v>5965</v>
      </c>
      <c r="C1704" s="304">
        <v>1836</v>
      </c>
      <c r="D1704" s="349" t="s">
        <v>3270</v>
      </c>
      <c r="E1704" s="304">
        <v>-999</v>
      </c>
      <c r="F1704" s="304"/>
      <c r="G1704" s="324">
        <v>35.923000000000002</v>
      </c>
      <c r="H1704" s="324">
        <v>-120.53400000000001</v>
      </c>
      <c r="I1704" s="324" t="s">
        <v>212</v>
      </c>
      <c r="J1704" s="368">
        <f>EXP(0.35*LN(AM1704)+0.24*LN(Y1704)+0.2*LN(AJ1704)+0.21*LN(AV1704))</f>
        <v>368.13805146721643</v>
      </c>
      <c r="K1704" s="331">
        <f>SQRT(0.35*AN1704^2+0.24*Z1704^2+0.2*AL1704^2+0.21*AW1704^2)</f>
        <v>0.37858816674587176</v>
      </c>
      <c r="L1704" s="304" t="str">
        <f t="shared" si="487"/>
        <v>C</v>
      </c>
      <c r="M1704" s="388" t="s">
        <v>6092</v>
      </c>
      <c r="N1704" s="304"/>
      <c r="O1704" s="356"/>
      <c r="P1704" s="356"/>
      <c r="Q1704" s="356"/>
      <c r="R1704" s="304"/>
      <c r="S1704" s="356"/>
      <c r="T1704" s="304"/>
      <c r="U1704" s="356"/>
      <c r="V1704" s="304"/>
      <c r="W1704" s="310" t="s">
        <v>1408</v>
      </c>
      <c r="X1704" s="304" t="s">
        <v>213</v>
      </c>
      <c r="Y1704" s="366">
        <f t="shared" si="490"/>
        <v>274.5</v>
      </c>
      <c r="Z1704" s="304">
        <v>0.3</v>
      </c>
      <c r="AA1704" s="304"/>
      <c r="AB1704" s="304">
        <v>-999</v>
      </c>
      <c r="AC1704" s="304">
        <v>-999</v>
      </c>
      <c r="AD1704" s="366">
        <v>-999</v>
      </c>
      <c r="AE1704" s="304">
        <v>-999</v>
      </c>
      <c r="AF1704" s="304">
        <v>-999</v>
      </c>
      <c r="AG1704" s="304"/>
      <c r="AH1704" s="304">
        <v>1.39358E-2</v>
      </c>
      <c r="AI1704" s="312"/>
      <c r="AJ1704" s="332">
        <v>330</v>
      </c>
      <c r="AK1704" s="304">
        <f t="shared" si="488"/>
        <v>270</v>
      </c>
      <c r="AL1704" s="363">
        <v>0.43</v>
      </c>
      <c r="AM1704" s="389">
        <f t="shared" si="493"/>
        <v>390</v>
      </c>
      <c r="AN1704" s="304">
        <v>0.4</v>
      </c>
      <c r="AO1704" s="304"/>
      <c r="AP1704" s="312" t="s">
        <v>1903</v>
      </c>
      <c r="AQ1704" s="312" t="s">
        <v>1904</v>
      </c>
      <c r="AR1704" s="312">
        <v>390</v>
      </c>
      <c r="AS1704" s="304"/>
      <c r="AT1704" s="312"/>
      <c r="AU1704" s="329">
        <f>VLOOKUP(C1704,[1]world!$A$2:$B$3555,2,FALSE)</f>
        <v>1</v>
      </c>
      <c r="AV1704" s="329">
        <v>519</v>
      </c>
      <c r="AW1704" s="304">
        <v>0.37</v>
      </c>
      <c r="AX1704" s="304">
        <v>60</v>
      </c>
      <c r="AY1704" s="304">
        <v>-999</v>
      </c>
      <c r="AZ1704" s="304">
        <v>340</v>
      </c>
      <c r="BA1704" s="304">
        <v>-999</v>
      </c>
      <c r="BB1704" s="304">
        <v>-999</v>
      </c>
      <c r="BC1704" s="304">
        <v>-999</v>
      </c>
      <c r="BD1704" s="304">
        <v>-999</v>
      </c>
      <c r="BE1704" s="304">
        <v>-999</v>
      </c>
      <c r="BF1704" s="304">
        <v>-999</v>
      </c>
      <c r="BG1704" s="304">
        <v>-999</v>
      </c>
      <c r="BH1704" s="304">
        <v>-999</v>
      </c>
      <c r="BI1704" s="304">
        <v>-999</v>
      </c>
      <c r="BJ1704" s="304">
        <v>4</v>
      </c>
      <c r="BK1704" s="304" t="s">
        <v>4954</v>
      </c>
      <c r="BL1704" s="304">
        <v>4</v>
      </c>
    </row>
    <row r="1705" spans="1:64" ht="15" hidden="1" customHeight="1" x14ac:dyDescent="0.2">
      <c r="A1705" s="304" t="s">
        <v>4918</v>
      </c>
      <c r="B1705" s="304" t="s">
        <v>5965</v>
      </c>
      <c r="C1705" s="304">
        <v>1837</v>
      </c>
      <c r="D1705" s="349" t="s">
        <v>3209</v>
      </c>
      <c r="E1705" s="304">
        <v>-999</v>
      </c>
      <c r="F1705" s="304"/>
      <c r="G1705" s="324">
        <v>35.814999999999998</v>
      </c>
      <c r="H1705" s="324">
        <v>-120.511</v>
      </c>
      <c r="I1705" s="324" t="s">
        <v>212</v>
      </c>
      <c r="J1705" s="368">
        <f>P1705</f>
        <v>446.5</v>
      </c>
      <c r="K1705" s="331">
        <v>0.1</v>
      </c>
      <c r="L1705" s="304" t="str">
        <f t="shared" si="487"/>
        <v>C</v>
      </c>
      <c r="M1705" s="388">
        <v>0</v>
      </c>
      <c r="N1705" s="304"/>
      <c r="O1705" s="356">
        <v>91</v>
      </c>
      <c r="P1705" s="356">
        <v>446.5</v>
      </c>
      <c r="Q1705" s="309">
        <v>3347</v>
      </c>
      <c r="R1705" s="304" t="s">
        <v>5948</v>
      </c>
      <c r="S1705" s="356"/>
      <c r="T1705" s="304"/>
      <c r="U1705" s="356"/>
      <c r="V1705" s="304"/>
      <c r="W1705" s="310" t="s">
        <v>890</v>
      </c>
      <c r="X1705" s="304" t="s">
        <v>205</v>
      </c>
      <c r="Y1705" s="366">
        <f t="shared" si="490"/>
        <v>424.8</v>
      </c>
      <c r="Z1705" s="304">
        <v>0.3</v>
      </c>
      <c r="AA1705" s="304"/>
      <c r="AB1705" s="304">
        <v>-999</v>
      </c>
      <c r="AC1705" s="304">
        <v>-999</v>
      </c>
      <c r="AD1705" s="366">
        <v>-999</v>
      </c>
      <c r="AE1705" s="304">
        <v>-999</v>
      </c>
      <c r="AF1705" s="304">
        <v>-999</v>
      </c>
      <c r="AG1705" s="304"/>
      <c r="AH1705" s="304">
        <v>3.3690299999999999E-2</v>
      </c>
      <c r="AI1705" s="312"/>
      <c r="AJ1705" s="332">
        <v>424</v>
      </c>
      <c r="AK1705" s="304">
        <f t="shared" si="488"/>
        <v>425</v>
      </c>
      <c r="AL1705" s="304">
        <f>IF(AH1705&lt;=0.0022,0.2,0.43)</f>
        <v>0.43</v>
      </c>
      <c r="AM1705" s="389">
        <f t="shared" si="493"/>
        <v>455</v>
      </c>
      <c r="AN1705" s="304"/>
      <c r="AO1705" s="304"/>
      <c r="AP1705" s="312" t="s">
        <v>2138</v>
      </c>
      <c r="AQ1705" s="312"/>
      <c r="AR1705" s="312">
        <v>455</v>
      </c>
      <c r="AS1705" s="304"/>
      <c r="AT1705" s="312"/>
      <c r="AU1705" s="329">
        <f>VLOOKUP(C1705,[1]world!$A$2:$B$3555,2,FALSE)</f>
        <v>1</v>
      </c>
      <c r="AV1705" s="329">
        <v>519</v>
      </c>
      <c r="AW1705" s="304">
        <v>0.37</v>
      </c>
      <c r="AX1705" s="304">
        <v>60</v>
      </c>
      <c r="AY1705" s="304">
        <v>-999</v>
      </c>
      <c r="AZ1705" s="304">
        <v>3280</v>
      </c>
      <c r="BA1705" s="304">
        <v>-999</v>
      </c>
      <c r="BB1705" s="304">
        <v>-999</v>
      </c>
      <c r="BC1705" s="304">
        <v>-999</v>
      </c>
      <c r="BD1705" s="304">
        <v>-999</v>
      </c>
      <c r="BE1705" s="304">
        <v>-999</v>
      </c>
      <c r="BF1705" s="304">
        <v>-999</v>
      </c>
      <c r="BG1705" s="304">
        <v>-999</v>
      </c>
      <c r="BH1705" s="304">
        <v>-999</v>
      </c>
      <c r="BI1705" s="304">
        <v>-999</v>
      </c>
      <c r="BJ1705" s="304">
        <v>4</v>
      </c>
      <c r="BK1705" s="304" t="s">
        <v>4954</v>
      </c>
      <c r="BL1705" s="304">
        <v>4</v>
      </c>
    </row>
    <row r="1706" spans="1:64" ht="15" hidden="1" customHeight="1" x14ac:dyDescent="0.2">
      <c r="A1706" s="304" t="s">
        <v>4918</v>
      </c>
      <c r="B1706" s="304" t="s">
        <v>5965</v>
      </c>
      <c r="C1706" s="304">
        <v>1838</v>
      </c>
      <c r="D1706" s="349" t="s">
        <v>3242</v>
      </c>
      <c r="E1706" s="309">
        <v>36529</v>
      </c>
      <c r="F1706" s="309"/>
      <c r="G1706" s="324">
        <v>35.878</v>
      </c>
      <c r="H1706" s="324">
        <v>-120.358</v>
      </c>
      <c r="I1706" s="324" t="s">
        <v>212</v>
      </c>
      <c r="J1706" s="368">
        <f>P1706</f>
        <v>906.96</v>
      </c>
      <c r="K1706" s="331">
        <v>0.1</v>
      </c>
      <c r="L1706" s="304" t="str">
        <f t="shared" si="487"/>
        <v>B</v>
      </c>
      <c r="M1706" s="388">
        <v>0</v>
      </c>
      <c r="N1706" s="304"/>
      <c r="O1706" s="356">
        <v>71</v>
      </c>
      <c r="P1706" s="356">
        <v>906.96</v>
      </c>
      <c r="Q1706" s="309">
        <v>3354</v>
      </c>
      <c r="R1706" s="304" t="s">
        <v>5948</v>
      </c>
      <c r="S1706" s="356"/>
      <c r="T1706" s="304"/>
      <c r="U1706" s="356"/>
      <c r="V1706" s="304"/>
      <c r="W1706" s="304" t="s">
        <v>900</v>
      </c>
      <c r="X1706" s="304" t="s">
        <v>232</v>
      </c>
      <c r="Y1706" s="366">
        <f t="shared" si="490"/>
        <v>506.6</v>
      </c>
      <c r="Z1706" s="304">
        <v>0.4</v>
      </c>
      <c r="AA1706" s="304"/>
      <c r="AB1706" s="304">
        <v>-999</v>
      </c>
      <c r="AC1706" s="304">
        <v>-999</v>
      </c>
      <c r="AD1706" s="366">
        <v>-999</v>
      </c>
      <c r="AE1706" s="304">
        <v>-999</v>
      </c>
      <c r="AF1706" s="304">
        <v>-999</v>
      </c>
      <c r="AG1706" s="304"/>
      <c r="AH1706" s="304">
        <v>2.3517699999999999E-2</v>
      </c>
      <c r="AI1706" s="312"/>
      <c r="AJ1706" s="332">
        <v>382</v>
      </c>
      <c r="AK1706" s="304">
        <f t="shared" si="488"/>
        <v>425</v>
      </c>
      <c r="AL1706" s="304">
        <f>IF(AH1706&lt;=0.0022,0.2,0.43)</f>
        <v>0.43</v>
      </c>
      <c r="AM1706" s="389">
        <f t="shared" si="493"/>
        <v>387</v>
      </c>
      <c r="AN1706" s="363">
        <v>0.25</v>
      </c>
      <c r="AO1706" s="304"/>
      <c r="AP1706" s="312" t="s">
        <v>1600</v>
      </c>
      <c r="AQ1706" s="312" t="s">
        <v>3243</v>
      </c>
      <c r="AR1706" s="312">
        <v>387</v>
      </c>
      <c r="AS1706" s="304"/>
      <c r="AT1706" s="312"/>
      <c r="AU1706" s="329">
        <f>VLOOKUP(C1706,[1]world!$A$2:$B$3555,2,FALSE)</f>
        <v>3</v>
      </c>
      <c r="AV1706" s="329">
        <v>547</v>
      </c>
      <c r="AW1706" s="304">
        <v>0.37</v>
      </c>
      <c r="AX1706" s="304">
        <v>80</v>
      </c>
      <c r="AY1706" s="304">
        <v>-999</v>
      </c>
      <c r="AZ1706" s="304">
        <v>6360</v>
      </c>
      <c r="BA1706" s="304">
        <v>-999</v>
      </c>
      <c r="BB1706" s="304">
        <v>-999</v>
      </c>
      <c r="BC1706" s="304">
        <v>-999</v>
      </c>
      <c r="BD1706" s="304">
        <v>-999</v>
      </c>
      <c r="BE1706" s="304">
        <v>-999</v>
      </c>
      <c r="BF1706" s="304">
        <v>-999</v>
      </c>
      <c r="BG1706" s="304">
        <v>-999</v>
      </c>
      <c r="BH1706" s="304">
        <v>-999</v>
      </c>
      <c r="BI1706" s="304">
        <v>-999</v>
      </c>
      <c r="BJ1706" s="304">
        <v>4</v>
      </c>
      <c r="BK1706" s="304" t="s">
        <v>4954</v>
      </c>
      <c r="BL1706" s="304">
        <v>4</v>
      </c>
    </row>
    <row r="1707" spans="1:64" ht="15" hidden="1" customHeight="1" x14ac:dyDescent="0.2">
      <c r="A1707" s="304" t="s">
        <v>4918</v>
      </c>
      <c r="B1707" s="304" t="s">
        <v>5965</v>
      </c>
      <c r="C1707" s="304">
        <v>1839</v>
      </c>
      <c r="D1707" s="349" t="s">
        <v>3251</v>
      </c>
      <c r="E1707" s="309">
        <v>36531</v>
      </c>
      <c r="F1707" s="309"/>
      <c r="G1707" s="324">
        <v>35.898000000000003</v>
      </c>
      <c r="H1707" s="324">
        <v>-120.431</v>
      </c>
      <c r="I1707" s="324" t="s">
        <v>212</v>
      </c>
      <c r="J1707" s="368">
        <f>P1707</f>
        <v>269.55</v>
      </c>
      <c r="K1707" s="331">
        <v>0.1</v>
      </c>
      <c r="L1707" s="304" t="str">
        <f t="shared" si="487"/>
        <v>D</v>
      </c>
      <c r="M1707" s="388">
        <v>0</v>
      </c>
      <c r="N1707" s="304"/>
      <c r="O1707" s="356">
        <v>100</v>
      </c>
      <c r="P1707" s="356">
        <v>269.55</v>
      </c>
      <c r="Q1707" s="309">
        <v>3338</v>
      </c>
      <c r="R1707" s="304" t="s">
        <v>5948</v>
      </c>
      <c r="S1707" s="356"/>
      <c r="T1707" s="304"/>
      <c r="U1707" s="356"/>
      <c r="V1707" s="304"/>
      <c r="W1707" s="310" t="s">
        <v>890</v>
      </c>
      <c r="X1707" s="304" t="s">
        <v>205</v>
      </c>
      <c r="Y1707" s="366">
        <f t="shared" si="490"/>
        <v>424.8</v>
      </c>
      <c r="Z1707" s="304">
        <v>0.3</v>
      </c>
      <c r="AA1707" s="304"/>
      <c r="AB1707" s="304">
        <v>-999</v>
      </c>
      <c r="AC1707" s="304">
        <v>-999</v>
      </c>
      <c r="AD1707" s="366">
        <v>-999</v>
      </c>
      <c r="AE1707" s="304">
        <v>-999</v>
      </c>
      <c r="AF1707" s="304">
        <v>-999</v>
      </c>
      <c r="AG1707" s="304"/>
      <c r="AH1707" s="304">
        <v>3.7259E-2</v>
      </c>
      <c r="AI1707" s="385">
        <v>0.12107699999999999</v>
      </c>
      <c r="AJ1707" s="332">
        <v>438</v>
      </c>
      <c r="AK1707" s="304">
        <f t="shared" si="488"/>
        <v>425</v>
      </c>
      <c r="AL1707" s="363">
        <f>IF(OR(AH1707&lt;=0.0022,AI1707&lt;=0.0022),0.2,0.43)</f>
        <v>0.43</v>
      </c>
      <c r="AM1707" s="389">
        <f t="shared" si="493"/>
        <v>353</v>
      </c>
      <c r="AN1707" s="363">
        <v>0.25</v>
      </c>
      <c r="AO1707" s="304"/>
      <c r="AP1707" s="312" t="s">
        <v>4980</v>
      </c>
      <c r="AQ1707" s="312" t="s">
        <v>3252</v>
      </c>
      <c r="AR1707" s="312">
        <v>349</v>
      </c>
      <c r="AS1707" s="304"/>
      <c r="AT1707" s="312">
        <v>353</v>
      </c>
      <c r="AU1707" s="329">
        <f>VLOOKUP(C1707,[1]world!$A$2:$B$3555,2,FALSE)</f>
        <v>7</v>
      </c>
      <c r="AV1707" s="329">
        <v>388</v>
      </c>
      <c r="AW1707" s="304">
        <v>0.37</v>
      </c>
      <c r="AX1707" s="304">
        <v>80</v>
      </c>
      <c r="AY1707" s="304">
        <v>-999</v>
      </c>
      <c r="AZ1707" s="304">
        <v>7340</v>
      </c>
      <c r="BA1707" s="304">
        <v>-999</v>
      </c>
      <c r="BB1707" s="304">
        <v>-999</v>
      </c>
      <c r="BC1707" s="304">
        <v>-999</v>
      </c>
      <c r="BD1707" s="304">
        <v>-999</v>
      </c>
      <c r="BE1707" s="304">
        <v>-999</v>
      </c>
      <c r="BF1707" s="304">
        <v>-999</v>
      </c>
      <c r="BG1707" s="304">
        <v>-999</v>
      </c>
      <c r="BH1707" s="304">
        <v>-999</v>
      </c>
      <c r="BI1707" s="304">
        <v>-999</v>
      </c>
      <c r="BJ1707" s="304">
        <v>4</v>
      </c>
      <c r="BK1707" s="304" t="s">
        <v>4954</v>
      </c>
      <c r="BL1707" s="304">
        <v>4</v>
      </c>
    </row>
    <row r="1708" spans="1:64" ht="15" hidden="1" customHeight="1" x14ac:dyDescent="0.2">
      <c r="A1708" s="304" t="s">
        <v>4918</v>
      </c>
      <c r="B1708" s="304" t="s">
        <v>5965</v>
      </c>
      <c r="C1708" s="304">
        <v>1840</v>
      </c>
      <c r="D1708" s="349" t="s">
        <v>3118</v>
      </c>
      <c r="E1708" s="309">
        <v>36535</v>
      </c>
      <c r="F1708" s="309"/>
      <c r="G1708" s="324">
        <v>35.655000000000001</v>
      </c>
      <c r="H1708" s="324">
        <v>-120.377</v>
      </c>
      <c r="I1708" s="324" t="s">
        <v>212</v>
      </c>
      <c r="J1708" s="368">
        <f t="shared" ref="J1708:J1713" si="494">EXP(0.35*LN(AM1708)+0.24*LN(Y1708)+0.2*LN(AJ1708)+0.21*LN(AV1708))</f>
        <v>360.23115744262498</v>
      </c>
      <c r="K1708" s="331">
        <f t="shared" ref="K1708:K1713" si="495">SQRT(0.35*AN1708^2+0.24*Z1708^2+0.2*AL1708^2+0.21*AW1708^2)</f>
        <v>0.33046028505707004</v>
      </c>
      <c r="L1708" s="304" t="str">
        <f t="shared" si="487"/>
        <v>C</v>
      </c>
      <c r="M1708" s="388" t="s">
        <v>6092</v>
      </c>
      <c r="N1708" s="304"/>
      <c r="O1708" s="356"/>
      <c r="P1708" s="356"/>
      <c r="Q1708" s="356"/>
      <c r="R1708" s="304"/>
      <c r="S1708" s="356"/>
      <c r="T1708" s="304"/>
      <c r="U1708" s="356"/>
      <c r="V1708" s="304"/>
      <c r="W1708" s="310" t="s">
        <v>895</v>
      </c>
      <c r="X1708" s="304" t="s">
        <v>206</v>
      </c>
      <c r="Y1708" s="366">
        <f t="shared" si="490"/>
        <v>338.6</v>
      </c>
      <c r="Z1708" s="304">
        <v>0.3</v>
      </c>
      <c r="AA1708" s="304"/>
      <c r="AB1708" s="304">
        <v>-999</v>
      </c>
      <c r="AC1708" s="304">
        <v>-999</v>
      </c>
      <c r="AD1708" s="366">
        <v>-999</v>
      </c>
      <c r="AE1708" s="304">
        <v>-999</v>
      </c>
      <c r="AF1708" s="304">
        <v>-999</v>
      </c>
      <c r="AG1708" s="304"/>
      <c r="AH1708" s="304">
        <v>7.1897000000000003E-3</v>
      </c>
      <c r="AI1708" s="385">
        <v>4.2062099999999998E-2</v>
      </c>
      <c r="AJ1708" s="332">
        <v>274</v>
      </c>
      <c r="AK1708" s="304">
        <f t="shared" si="488"/>
        <v>270</v>
      </c>
      <c r="AL1708" s="363">
        <v>0.43</v>
      </c>
      <c r="AM1708" s="389">
        <f t="shared" si="493"/>
        <v>353</v>
      </c>
      <c r="AN1708" s="363">
        <v>0.25</v>
      </c>
      <c r="AO1708" s="304"/>
      <c r="AP1708" s="312" t="s">
        <v>4980</v>
      </c>
      <c r="AQ1708" s="312" t="s">
        <v>3119</v>
      </c>
      <c r="AR1708" s="312">
        <v>349</v>
      </c>
      <c r="AS1708" s="304"/>
      <c r="AT1708" s="312">
        <v>353</v>
      </c>
      <c r="AU1708" s="329">
        <f>VLOOKUP(C1708,[1]world!$A$2:$B$3555,2,FALSE)</f>
        <v>1</v>
      </c>
      <c r="AV1708" s="329">
        <v>519</v>
      </c>
      <c r="AW1708" s="304">
        <v>0.37</v>
      </c>
      <c r="AX1708" s="304">
        <v>80</v>
      </c>
      <c r="AY1708" s="304">
        <v>-999</v>
      </c>
      <c r="AZ1708" s="304">
        <v>3780</v>
      </c>
      <c r="BA1708" s="304">
        <v>-999</v>
      </c>
      <c r="BB1708" s="304">
        <v>-999</v>
      </c>
      <c r="BC1708" s="304">
        <v>-999</v>
      </c>
      <c r="BD1708" s="304">
        <v>-999</v>
      </c>
      <c r="BE1708" s="304">
        <v>-999</v>
      </c>
      <c r="BF1708" s="304">
        <v>-999</v>
      </c>
      <c r="BG1708" s="304">
        <v>-999</v>
      </c>
      <c r="BH1708" s="304">
        <v>-999</v>
      </c>
      <c r="BI1708" s="304">
        <v>-999</v>
      </c>
      <c r="BJ1708" s="304">
        <v>4</v>
      </c>
      <c r="BK1708" s="304" t="s">
        <v>4954</v>
      </c>
      <c r="BL1708" s="304">
        <v>4</v>
      </c>
    </row>
    <row r="1709" spans="1:64" ht="15" hidden="1" customHeight="1" x14ac:dyDescent="0.2">
      <c r="A1709" s="304" t="s">
        <v>4918</v>
      </c>
      <c r="B1709" s="304" t="s">
        <v>5965</v>
      </c>
      <c r="C1709" s="304">
        <v>1841</v>
      </c>
      <c r="D1709" s="349" t="s">
        <v>3077</v>
      </c>
      <c r="E1709" s="309">
        <v>36712</v>
      </c>
      <c r="F1709" s="309"/>
      <c r="G1709" s="324">
        <v>35.555999999999997</v>
      </c>
      <c r="H1709" s="324">
        <v>-120.72</v>
      </c>
      <c r="I1709" s="324" t="s">
        <v>212</v>
      </c>
      <c r="J1709" s="368">
        <f t="shared" si="494"/>
        <v>405.66505150055235</v>
      </c>
      <c r="K1709" s="331">
        <f t="shared" si="495"/>
        <v>0.35418074481823542</v>
      </c>
      <c r="L1709" s="304" t="str">
        <f t="shared" si="487"/>
        <v>C</v>
      </c>
      <c r="M1709" s="388" t="s">
        <v>6092</v>
      </c>
      <c r="N1709" s="304"/>
      <c r="O1709" s="356"/>
      <c r="P1709" s="356"/>
      <c r="Q1709" s="356"/>
      <c r="R1709" s="304"/>
      <c r="S1709" s="356"/>
      <c r="T1709" s="304"/>
      <c r="U1709" s="356"/>
      <c r="V1709" s="304"/>
      <c r="W1709" s="304" t="s">
        <v>890</v>
      </c>
      <c r="X1709" s="304" t="s">
        <v>205</v>
      </c>
      <c r="Y1709" s="366">
        <f t="shared" si="490"/>
        <v>424.8</v>
      </c>
      <c r="Z1709" s="304">
        <v>0.3</v>
      </c>
      <c r="AA1709" s="304"/>
      <c r="AB1709" s="304">
        <v>-999</v>
      </c>
      <c r="AC1709" s="304">
        <v>-999</v>
      </c>
      <c r="AD1709" s="366">
        <v>-999</v>
      </c>
      <c r="AE1709" s="304">
        <v>-999</v>
      </c>
      <c r="AF1709" s="304">
        <v>-999</v>
      </c>
      <c r="AG1709" s="304"/>
      <c r="AH1709" s="304">
        <v>1.22258E-2</v>
      </c>
      <c r="AI1709" s="312"/>
      <c r="AJ1709" s="332">
        <v>317</v>
      </c>
      <c r="AK1709" s="304">
        <f t="shared" si="488"/>
        <v>270</v>
      </c>
      <c r="AL1709" s="363">
        <v>0.43</v>
      </c>
      <c r="AM1709" s="389">
        <f t="shared" si="493"/>
        <v>455</v>
      </c>
      <c r="AN1709" s="304">
        <v>0.33</v>
      </c>
      <c r="AO1709" s="304"/>
      <c r="AP1709" s="312" t="s">
        <v>2138</v>
      </c>
      <c r="AQ1709" s="312" t="s">
        <v>3078</v>
      </c>
      <c r="AR1709" s="312">
        <v>455</v>
      </c>
      <c r="AS1709" s="304"/>
      <c r="AT1709" s="312"/>
      <c r="AU1709" s="329">
        <f>VLOOKUP(C1709,[1]world!$A$2:$B$3555,2,FALSE)</f>
        <v>5</v>
      </c>
      <c r="AV1709" s="329">
        <v>402</v>
      </c>
      <c r="AW1709" s="304">
        <v>0.37</v>
      </c>
      <c r="AX1709" s="304">
        <v>60</v>
      </c>
      <c r="AY1709" s="304">
        <v>-999</v>
      </c>
      <c r="AZ1709" s="304">
        <v>1720</v>
      </c>
      <c r="BA1709" s="304">
        <v>-999</v>
      </c>
      <c r="BB1709" s="304">
        <v>-999</v>
      </c>
      <c r="BC1709" s="304">
        <v>-999</v>
      </c>
      <c r="BD1709" s="304">
        <v>-999</v>
      </c>
      <c r="BE1709" s="304">
        <v>-999</v>
      </c>
      <c r="BF1709" s="304">
        <v>-999</v>
      </c>
      <c r="BG1709" s="304">
        <v>-999</v>
      </c>
      <c r="BH1709" s="304">
        <v>-999</v>
      </c>
      <c r="BI1709" s="304">
        <v>-999</v>
      </c>
      <c r="BJ1709" s="304">
        <v>4</v>
      </c>
      <c r="BK1709" s="304" t="s">
        <v>4954</v>
      </c>
      <c r="BL1709" s="304">
        <v>4</v>
      </c>
    </row>
    <row r="1710" spans="1:64" ht="15" hidden="1" customHeight="1" x14ac:dyDescent="0.2">
      <c r="A1710" s="304" t="s">
        <v>4918</v>
      </c>
      <c r="B1710" s="304" t="s">
        <v>5965</v>
      </c>
      <c r="C1710" s="304">
        <v>1842</v>
      </c>
      <c r="D1710" s="349" t="s">
        <v>3382</v>
      </c>
      <c r="E1710" s="309">
        <v>47136</v>
      </c>
      <c r="F1710" s="309"/>
      <c r="G1710" s="324">
        <v>36.238999999999997</v>
      </c>
      <c r="H1710" s="324">
        <v>-121.774</v>
      </c>
      <c r="I1710" s="324" t="s">
        <v>214</v>
      </c>
      <c r="J1710" s="368">
        <f t="shared" si="494"/>
        <v>556.99548637878297</v>
      </c>
      <c r="K1710" s="331">
        <f t="shared" si="495"/>
        <v>0.37858816674587176</v>
      </c>
      <c r="L1710" s="304" t="str">
        <f t="shared" si="487"/>
        <v>C</v>
      </c>
      <c r="M1710" s="388" t="s">
        <v>6092</v>
      </c>
      <c r="N1710" s="304"/>
      <c r="O1710" s="356"/>
      <c r="P1710" s="356"/>
      <c r="Q1710" s="356"/>
      <c r="R1710" s="304"/>
      <c r="S1710" s="356"/>
      <c r="T1710" s="304"/>
      <c r="U1710" s="356"/>
      <c r="V1710" s="304"/>
      <c r="W1710" s="304" t="s">
        <v>3764</v>
      </c>
      <c r="X1710" s="304" t="s">
        <v>206</v>
      </c>
      <c r="Y1710" s="366">
        <f t="shared" si="490"/>
        <v>338.6</v>
      </c>
      <c r="Z1710" s="304">
        <v>0.3</v>
      </c>
      <c r="AA1710" s="304"/>
      <c r="AB1710" s="304">
        <v>-999</v>
      </c>
      <c r="AC1710" s="304">
        <v>-999</v>
      </c>
      <c r="AD1710" s="366">
        <v>-999</v>
      </c>
      <c r="AE1710" s="304">
        <v>-999</v>
      </c>
      <c r="AF1710" s="304">
        <v>-999</v>
      </c>
      <c r="AG1710" s="304"/>
      <c r="AH1710" s="304">
        <v>9.3241500000000005E-2</v>
      </c>
      <c r="AI1710" s="312"/>
      <c r="AJ1710" s="332">
        <v>602</v>
      </c>
      <c r="AK1710" s="304">
        <f t="shared" si="488"/>
        <v>555</v>
      </c>
      <c r="AL1710" s="363">
        <v>0.43</v>
      </c>
      <c r="AM1710" s="389">
        <f t="shared" si="493"/>
        <v>782</v>
      </c>
      <c r="AN1710" s="304">
        <v>0.4</v>
      </c>
      <c r="AO1710" s="304"/>
      <c r="AP1710" s="312" t="s">
        <v>2964</v>
      </c>
      <c r="AQ1710" s="312" t="s">
        <v>3383</v>
      </c>
      <c r="AR1710" s="312">
        <v>782</v>
      </c>
      <c r="AS1710" s="312">
        <v>712.822</v>
      </c>
      <c r="AT1710" s="312"/>
      <c r="AU1710" s="329">
        <f>VLOOKUP(C1710,[1]world!$A$2:$B$3555,2,FALSE)</f>
        <v>1</v>
      </c>
      <c r="AV1710" s="329">
        <v>519</v>
      </c>
      <c r="AW1710" s="304">
        <v>0.37</v>
      </c>
      <c r="AX1710" s="304">
        <v>20</v>
      </c>
      <c r="AY1710" s="304">
        <v>-999</v>
      </c>
      <c r="AZ1710" s="304">
        <v>220</v>
      </c>
      <c r="BA1710" s="304">
        <v>-999</v>
      </c>
      <c r="BB1710" s="304">
        <v>-999</v>
      </c>
      <c r="BC1710" s="304">
        <v>-999</v>
      </c>
      <c r="BD1710" s="304">
        <v>-999</v>
      </c>
      <c r="BE1710" s="304">
        <v>-999</v>
      </c>
      <c r="BF1710" s="304">
        <v>-999</v>
      </c>
      <c r="BG1710" s="304">
        <v>-999</v>
      </c>
      <c r="BH1710" s="304">
        <v>-999</v>
      </c>
      <c r="BI1710" s="304">
        <v>-999</v>
      </c>
      <c r="BJ1710" s="304">
        <v>4</v>
      </c>
      <c r="BK1710" s="304" t="s">
        <v>4954</v>
      </c>
      <c r="BL1710" s="304">
        <v>4</v>
      </c>
    </row>
    <row r="1711" spans="1:64" ht="15" hidden="1" customHeight="1" x14ac:dyDescent="0.2">
      <c r="A1711" s="304" t="s">
        <v>4918</v>
      </c>
      <c r="B1711" s="304" t="s">
        <v>5965</v>
      </c>
      <c r="C1711" s="304">
        <v>1843</v>
      </c>
      <c r="D1711" s="349" t="s">
        <v>3364</v>
      </c>
      <c r="E1711" s="309">
        <v>47232</v>
      </c>
      <c r="F1711" s="309"/>
      <c r="G1711" s="324">
        <v>36.207000000000001</v>
      </c>
      <c r="H1711" s="324">
        <v>-121.131</v>
      </c>
      <c r="I1711" s="324" t="s">
        <v>212</v>
      </c>
      <c r="J1711" s="368">
        <f t="shared" si="494"/>
        <v>344.42263805820556</v>
      </c>
      <c r="K1711" s="331">
        <f t="shared" si="495"/>
        <v>0.33046028505707004</v>
      </c>
      <c r="L1711" s="304" t="str">
        <f t="shared" si="487"/>
        <v>D</v>
      </c>
      <c r="M1711" s="388" t="s">
        <v>6092</v>
      </c>
      <c r="N1711" s="304"/>
      <c r="O1711" s="356"/>
      <c r="P1711" s="356"/>
      <c r="Q1711" s="356"/>
      <c r="R1711" s="304"/>
      <c r="S1711" s="356"/>
      <c r="T1711" s="304"/>
      <c r="U1711" s="356"/>
      <c r="V1711" s="304"/>
      <c r="W1711" s="310" t="s">
        <v>890</v>
      </c>
      <c r="X1711" s="304" t="s">
        <v>205</v>
      </c>
      <c r="Y1711" s="366">
        <f t="shared" si="490"/>
        <v>424.8</v>
      </c>
      <c r="Z1711" s="304">
        <v>0.3</v>
      </c>
      <c r="AA1711" s="304"/>
      <c r="AB1711" s="304">
        <v>-999</v>
      </c>
      <c r="AC1711" s="304">
        <v>-999</v>
      </c>
      <c r="AD1711" s="366">
        <v>-999</v>
      </c>
      <c r="AE1711" s="304">
        <v>-999</v>
      </c>
      <c r="AF1711" s="304">
        <v>-999</v>
      </c>
      <c r="AG1711" s="304"/>
      <c r="AH1711" s="304">
        <v>6.7166300000000003E-3</v>
      </c>
      <c r="AI1711" s="385">
        <v>2.3511299999999999E-2</v>
      </c>
      <c r="AJ1711" s="332">
        <v>270</v>
      </c>
      <c r="AK1711" s="304">
        <f t="shared" si="488"/>
        <v>270</v>
      </c>
      <c r="AL1711" s="363">
        <v>0.43</v>
      </c>
      <c r="AM1711" s="389">
        <f t="shared" si="493"/>
        <v>353</v>
      </c>
      <c r="AN1711" s="363">
        <v>0.25</v>
      </c>
      <c r="AO1711" s="304"/>
      <c r="AP1711" s="312" t="s">
        <v>6113</v>
      </c>
      <c r="AQ1711" s="312" t="s">
        <v>3365</v>
      </c>
      <c r="AR1711" s="312">
        <v>280</v>
      </c>
      <c r="AS1711" s="304"/>
      <c r="AT1711" s="312">
        <v>353</v>
      </c>
      <c r="AU1711" s="329">
        <f>VLOOKUP(C1711,[1]world!$A$2:$B$3555,2,FALSE)</f>
        <v>11</v>
      </c>
      <c r="AV1711" s="329">
        <v>328</v>
      </c>
      <c r="AW1711" s="304">
        <v>0.37</v>
      </c>
      <c r="AX1711" s="304">
        <v>60</v>
      </c>
      <c r="AY1711" s="304">
        <v>-999</v>
      </c>
      <c r="AZ1711" s="304">
        <v>260</v>
      </c>
      <c r="BA1711" s="304">
        <v>-999</v>
      </c>
      <c r="BB1711" s="304">
        <v>-999</v>
      </c>
      <c r="BC1711" s="304">
        <v>-999</v>
      </c>
      <c r="BD1711" s="304">
        <v>-999</v>
      </c>
      <c r="BE1711" s="304">
        <v>-999</v>
      </c>
      <c r="BF1711" s="304">
        <v>-999</v>
      </c>
      <c r="BG1711" s="304">
        <v>-999</v>
      </c>
      <c r="BH1711" s="304">
        <v>-999</v>
      </c>
      <c r="BI1711" s="304">
        <v>-999</v>
      </c>
      <c r="BJ1711" s="304">
        <v>4</v>
      </c>
      <c r="BK1711" s="304" t="s">
        <v>4954</v>
      </c>
      <c r="BL1711" s="304">
        <v>4</v>
      </c>
    </row>
    <row r="1712" spans="1:64" ht="15" hidden="1" customHeight="1" x14ac:dyDescent="0.2">
      <c r="A1712" s="304" t="s">
        <v>4918</v>
      </c>
      <c r="B1712" s="304" t="s">
        <v>5965</v>
      </c>
      <c r="C1712" s="304">
        <v>1844</v>
      </c>
      <c r="D1712" s="254" t="s">
        <v>5914</v>
      </c>
      <c r="E1712" s="309">
        <v>61022</v>
      </c>
      <c r="F1712" s="309" t="s">
        <v>5957</v>
      </c>
      <c r="G1712" s="324">
        <v>35.945</v>
      </c>
      <c r="H1712" s="324">
        <v>-120.542</v>
      </c>
      <c r="I1712" s="324" t="s">
        <v>5908</v>
      </c>
      <c r="J1712" s="368">
        <f t="shared" si="494"/>
        <v>525.61246985066816</v>
      </c>
      <c r="K1712" s="331">
        <f t="shared" si="495"/>
        <v>0.37858816674587176</v>
      </c>
      <c r="L1712" s="304" t="str">
        <f t="shared" si="487"/>
        <v>C</v>
      </c>
      <c r="M1712" s="388" t="s">
        <v>6092</v>
      </c>
      <c r="N1712" s="304"/>
      <c r="O1712" s="356"/>
      <c r="P1712" s="356"/>
      <c r="Q1712" s="356"/>
      <c r="R1712" s="304"/>
      <c r="S1712" s="356"/>
      <c r="T1712" s="304"/>
      <c r="U1712" s="356"/>
      <c r="V1712" s="304"/>
      <c r="W1712" s="310" t="s">
        <v>6035</v>
      </c>
      <c r="X1712" s="304" t="s">
        <v>205</v>
      </c>
      <c r="Y1712" s="366">
        <f t="shared" si="490"/>
        <v>424.8</v>
      </c>
      <c r="Z1712" s="304">
        <v>0.3</v>
      </c>
      <c r="AA1712" s="304"/>
      <c r="AB1712" s="304">
        <v>-999</v>
      </c>
      <c r="AC1712" s="304">
        <v>-999</v>
      </c>
      <c r="AD1712" s="366">
        <v>-999</v>
      </c>
      <c r="AE1712" s="304">
        <v>-999</v>
      </c>
      <c r="AF1712" s="304">
        <v>-999</v>
      </c>
      <c r="AG1712" s="304"/>
      <c r="AH1712" s="304">
        <v>4.8719400000000003E-2</v>
      </c>
      <c r="AI1712" s="312"/>
      <c r="AJ1712" s="332">
        <v>485</v>
      </c>
      <c r="AK1712" s="304">
        <f t="shared" si="488"/>
        <v>425</v>
      </c>
      <c r="AL1712" s="363">
        <v>0.43</v>
      </c>
      <c r="AM1712" s="389">
        <f t="shared" si="493"/>
        <v>748</v>
      </c>
      <c r="AN1712" s="304">
        <v>0.4</v>
      </c>
      <c r="AO1712" s="304"/>
      <c r="AP1712" s="312" t="s">
        <v>6114</v>
      </c>
      <c r="AQ1712" s="312" t="s">
        <v>3279</v>
      </c>
      <c r="AR1712" s="312">
        <v>748</v>
      </c>
      <c r="AS1712" s="304"/>
      <c r="AT1712" s="312"/>
      <c r="AU1712" s="329">
        <f>VLOOKUP(C1712,[1]world!$A$2:$B$3555,2,FALSE)</f>
        <v>5</v>
      </c>
      <c r="AV1712" s="329">
        <v>402</v>
      </c>
      <c r="AW1712" s="304">
        <v>0.37</v>
      </c>
      <c r="AX1712" s="304">
        <v>40</v>
      </c>
      <c r="AY1712" s="304">
        <v>-999</v>
      </c>
      <c r="AZ1712" s="304">
        <v>320</v>
      </c>
      <c r="BA1712" s="304">
        <v>-999</v>
      </c>
      <c r="BB1712" s="304">
        <v>-999</v>
      </c>
      <c r="BC1712" s="304">
        <v>-999</v>
      </c>
      <c r="BD1712" s="304">
        <v>-999</v>
      </c>
      <c r="BE1712" s="304">
        <v>-999</v>
      </c>
      <c r="BF1712" s="304">
        <v>-999</v>
      </c>
      <c r="BG1712" s="304">
        <v>-999</v>
      </c>
      <c r="BH1712" s="304">
        <v>-999</v>
      </c>
      <c r="BI1712" s="304">
        <v>-999</v>
      </c>
      <c r="BJ1712" s="304">
        <v>4</v>
      </c>
      <c r="BK1712" s="304" t="s">
        <v>4954</v>
      </c>
      <c r="BL1712" s="304">
        <v>4</v>
      </c>
    </row>
    <row r="1713" spans="1:64" ht="15" hidden="1" customHeight="1" x14ac:dyDescent="0.2">
      <c r="A1713" s="304" t="s">
        <v>4918</v>
      </c>
      <c r="B1713" s="304" t="s">
        <v>5965</v>
      </c>
      <c r="C1713" s="304">
        <v>1845</v>
      </c>
      <c r="D1713" s="349" t="s">
        <v>3146</v>
      </c>
      <c r="E1713" s="309">
        <v>36510</v>
      </c>
      <c r="F1713" s="309"/>
      <c r="G1713" s="324">
        <v>35.704999999999998</v>
      </c>
      <c r="H1713" s="324">
        <v>-120.169</v>
      </c>
      <c r="I1713" s="324" t="s">
        <v>212</v>
      </c>
      <c r="J1713" s="368">
        <f t="shared" si="494"/>
        <v>579.94593644926806</v>
      </c>
      <c r="K1713" s="331">
        <f t="shared" si="495"/>
        <v>0.37858816674587176</v>
      </c>
      <c r="L1713" s="304" t="str">
        <f t="shared" si="487"/>
        <v>C</v>
      </c>
      <c r="M1713" s="388" t="s">
        <v>6092</v>
      </c>
      <c r="N1713" s="304"/>
      <c r="O1713" s="356"/>
      <c r="P1713" s="356"/>
      <c r="Q1713" s="356"/>
      <c r="R1713" s="304"/>
      <c r="S1713" s="356"/>
      <c r="T1713" s="304"/>
      <c r="U1713" s="356"/>
      <c r="V1713" s="304"/>
      <c r="W1713" s="304" t="s">
        <v>890</v>
      </c>
      <c r="X1713" s="304" t="s">
        <v>205</v>
      </c>
      <c r="Y1713" s="366">
        <f t="shared" si="490"/>
        <v>424.8</v>
      </c>
      <c r="Z1713" s="304">
        <v>0.3</v>
      </c>
      <c r="AA1713" s="304"/>
      <c r="AB1713" s="304">
        <v>-999</v>
      </c>
      <c r="AC1713" s="304">
        <v>-999</v>
      </c>
      <c r="AD1713" s="366">
        <v>-999</v>
      </c>
      <c r="AE1713" s="304">
        <v>-999</v>
      </c>
      <c r="AF1713" s="304">
        <v>-999</v>
      </c>
      <c r="AG1713" s="304"/>
      <c r="AH1713" s="304">
        <v>0.130908</v>
      </c>
      <c r="AI1713" s="312"/>
      <c r="AJ1713" s="332">
        <v>728</v>
      </c>
      <c r="AK1713" s="304">
        <f t="shared" si="488"/>
        <v>690</v>
      </c>
      <c r="AL1713" s="363">
        <v>0.43</v>
      </c>
      <c r="AM1713" s="389">
        <f t="shared" si="493"/>
        <v>653</v>
      </c>
      <c r="AN1713" s="304">
        <v>0.4</v>
      </c>
      <c r="AO1713" s="304"/>
      <c r="AP1713" s="312" t="s">
        <v>3148</v>
      </c>
      <c r="AQ1713" s="312" t="s">
        <v>3147</v>
      </c>
      <c r="AR1713" s="312">
        <v>653</v>
      </c>
      <c r="AS1713" s="304"/>
      <c r="AT1713" s="312"/>
      <c r="AU1713" s="329">
        <f>VLOOKUP(C1713,[1]world!$A$2:$B$3555,2,FALSE)</f>
        <v>3</v>
      </c>
      <c r="AV1713" s="329">
        <v>547</v>
      </c>
      <c r="AW1713" s="304">
        <v>0.37</v>
      </c>
      <c r="AX1713" s="304">
        <v>40</v>
      </c>
      <c r="AY1713" s="304">
        <v>-999</v>
      </c>
      <c r="AZ1713" s="304">
        <v>4120</v>
      </c>
      <c r="BA1713" s="304">
        <v>-999</v>
      </c>
      <c r="BB1713" s="304">
        <v>-999</v>
      </c>
      <c r="BC1713" s="304">
        <v>-999</v>
      </c>
      <c r="BD1713" s="304">
        <v>-999</v>
      </c>
      <c r="BE1713" s="304">
        <v>-999</v>
      </c>
      <c r="BF1713" s="304">
        <v>-999</v>
      </c>
      <c r="BG1713" s="304">
        <v>-999</v>
      </c>
      <c r="BH1713" s="304">
        <v>-999</v>
      </c>
      <c r="BI1713" s="304">
        <v>-999</v>
      </c>
      <c r="BJ1713" s="304">
        <v>4</v>
      </c>
      <c r="BK1713" s="304" t="s">
        <v>4954</v>
      </c>
      <c r="BL1713" s="304">
        <v>4</v>
      </c>
    </row>
    <row r="1714" spans="1:64" ht="15" hidden="1" customHeight="1" x14ac:dyDescent="0.2">
      <c r="A1714" s="304" t="s">
        <v>4918</v>
      </c>
      <c r="B1714" s="304" t="s">
        <v>5965</v>
      </c>
      <c r="C1714" s="304">
        <v>1846</v>
      </c>
      <c r="D1714" s="349" t="s">
        <v>3211</v>
      </c>
      <c r="E1714" s="304">
        <v>-999</v>
      </c>
      <c r="F1714" s="304"/>
      <c r="G1714" s="324">
        <v>35.820999999999998</v>
      </c>
      <c r="H1714" s="324">
        <v>-120.50700000000001</v>
      </c>
      <c r="I1714" s="324" t="s">
        <v>212</v>
      </c>
      <c r="J1714" s="368">
        <f>P1714</f>
        <v>357.79</v>
      </c>
      <c r="K1714" s="331">
        <v>0.1</v>
      </c>
      <c r="L1714" s="304" t="str">
        <f t="shared" si="487"/>
        <v>D</v>
      </c>
      <c r="M1714" s="388">
        <v>0</v>
      </c>
      <c r="N1714" s="304"/>
      <c r="O1714" s="356">
        <v>81</v>
      </c>
      <c r="P1714" s="356">
        <v>357.79</v>
      </c>
      <c r="Q1714" s="309">
        <v>3318</v>
      </c>
      <c r="R1714" s="304" t="s">
        <v>5948</v>
      </c>
      <c r="S1714" s="356"/>
      <c r="T1714" s="304"/>
      <c r="U1714" s="356"/>
      <c r="V1714" s="304"/>
      <c r="W1714" s="310" t="s">
        <v>890</v>
      </c>
      <c r="X1714" s="304" t="s">
        <v>205</v>
      </c>
      <c r="Y1714" s="366">
        <f t="shared" si="490"/>
        <v>424.8</v>
      </c>
      <c r="Z1714" s="304">
        <v>0.3</v>
      </c>
      <c r="AA1714" s="304"/>
      <c r="AB1714" s="304">
        <v>-999</v>
      </c>
      <c r="AC1714" s="304">
        <v>-999</v>
      </c>
      <c r="AD1714" s="366">
        <v>-999</v>
      </c>
      <c r="AE1714" s="304">
        <v>-999</v>
      </c>
      <c r="AF1714" s="304">
        <v>-999</v>
      </c>
      <c r="AG1714" s="304"/>
      <c r="AH1714" s="304">
        <v>2.8104899999999999E-2</v>
      </c>
      <c r="AI1714" s="312"/>
      <c r="AJ1714" s="332">
        <v>401</v>
      </c>
      <c r="AK1714" s="304">
        <f t="shared" si="488"/>
        <v>425</v>
      </c>
      <c r="AL1714" s="304">
        <f>IF(AH1714&lt;=0.0022,0.2,0.43)</f>
        <v>0.43</v>
      </c>
      <c r="AM1714" s="389">
        <f t="shared" si="493"/>
        <v>455</v>
      </c>
      <c r="AN1714" s="304"/>
      <c r="AO1714" s="304"/>
      <c r="AP1714" s="312" t="s">
        <v>2138</v>
      </c>
      <c r="AQ1714" s="312" t="s">
        <v>3212</v>
      </c>
      <c r="AR1714" s="312">
        <v>455</v>
      </c>
      <c r="AS1714" s="304"/>
      <c r="AT1714" s="312"/>
      <c r="AU1714" s="329">
        <f>VLOOKUP(C1714,[1]world!$A$2:$B$3555,2,FALSE)</f>
        <v>1</v>
      </c>
      <c r="AV1714" s="329">
        <v>519</v>
      </c>
      <c r="AW1714" s="304">
        <v>0.37</v>
      </c>
      <c r="AX1714" s="304">
        <v>60</v>
      </c>
      <c r="AY1714" s="304">
        <v>-999</v>
      </c>
      <c r="AZ1714" s="304">
        <v>3500</v>
      </c>
      <c r="BA1714" s="304">
        <v>-999</v>
      </c>
      <c r="BB1714" s="304">
        <v>-999</v>
      </c>
      <c r="BC1714" s="304">
        <v>-999</v>
      </c>
      <c r="BD1714" s="304">
        <v>-999</v>
      </c>
      <c r="BE1714" s="304">
        <v>-999</v>
      </c>
      <c r="BF1714" s="304">
        <v>-999</v>
      </c>
      <c r="BG1714" s="304">
        <v>-999</v>
      </c>
      <c r="BH1714" s="304">
        <v>-999</v>
      </c>
      <c r="BI1714" s="304">
        <v>-999</v>
      </c>
      <c r="BJ1714" s="304">
        <v>4</v>
      </c>
      <c r="BK1714" s="304" t="s">
        <v>4954</v>
      </c>
      <c r="BL1714" s="304">
        <v>4</v>
      </c>
    </row>
    <row r="1715" spans="1:64" ht="15" hidden="1" customHeight="1" x14ac:dyDescent="0.2">
      <c r="A1715" s="304" t="s">
        <v>4918</v>
      </c>
      <c r="B1715" s="304" t="s">
        <v>5965</v>
      </c>
      <c r="C1715" s="304">
        <v>1847</v>
      </c>
      <c r="D1715" s="349" t="s">
        <v>3214</v>
      </c>
      <c r="E1715" s="304">
        <v>-999</v>
      </c>
      <c r="F1715" s="304"/>
      <c r="G1715" s="324">
        <v>35.822000000000003</v>
      </c>
      <c r="H1715" s="324">
        <v>-120.506</v>
      </c>
      <c r="I1715" s="324" t="s">
        <v>212</v>
      </c>
      <c r="J1715" s="368">
        <f>P1715</f>
        <v>416.82</v>
      </c>
      <c r="K1715" s="331">
        <v>0.1</v>
      </c>
      <c r="L1715" s="304" t="str">
        <f t="shared" si="487"/>
        <v>C</v>
      </c>
      <c r="M1715" s="388">
        <v>0</v>
      </c>
      <c r="N1715" s="304"/>
      <c r="O1715" s="356">
        <v>81</v>
      </c>
      <c r="P1715" s="356">
        <v>416.82</v>
      </c>
      <c r="Q1715" s="309">
        <v>3317</v>
      </c>
      <c r="R1715" s="304" t="s">
        <v>5948</v>
      </c>
      <c r="S1715" s="356"/>
      <c r="T1715" s="304"/>
      <c r="U1715" s="356"/>
      <c r="V1715" s="304"/>
      <c r="W1715" s="310" t="s">
        <v>890</v>
      </c>
      <c r="X1715" s="304" t="s">
        <v>205</v>
      </c>
      <c r="Y1715" s="366">
        <f t="shared" si="490"/>
        <v>424.8</v>
      </c>
      <c r="Z1715" s="304">
        <v>0.3</v>
      </c>
      <c r="AA1715" s="304"/>
      <c r="AB1715" s="304">
        <v>-999</v>
      </c>
      <c r="AC1715" s="304">
        <v>-999</v>
      </c>
      <c r="AD1715" s="366">
        <v>-999</v>
      </c>
      <c r="AE1715" s="304">
        <v>-999</v>
      </c>
      <c r="AF1715" s="304">
        <v>-999</v>
      </c>
      <c r="AG1715" s="304"/>
      <c r="AH1715" s="304">
        <v>2.8104899999999999E-2</v>
      </c>
      <c r="AI1715" s="312"/>
      <c r="AJ1715" s="332">
        <v>401</v>
      </c>
      <c r="AK1715" s="304">
        <f t="shared" si="488"/>
        <v>425</v>
      </c>
      <c r="AL1715" s="304">
        <f>IF(AH1715&lt;=0.0022,0.2,0.43)</f>
        <v>0.43</v>
      </c>
      <c r="AM1715" s="389">
        <f t="shared" si="493"/>
        <v>455</v>
      </c>
      <c r="AN1715" s="304"/>
      <c r="AO1715" s="304"/>
      <c r="AP1715" s="312" t="s">
        <v>2138</v>
      </c>
      <c r="AQ1715" s="312" t="s">
        <v>3212</v>
      </c>
      <c r="AR1715" s="312">
        <v>455</v>
      </c>
      <c r="AS1715" s="304"/>
      <c r="AT1715" s="312"/>
      <c r="AU1715" s="329">
        <f>VLOOKUP(C1715,[1]world!$A$2:$B$3555,2,FALSE)</f>
        <v>1</v>
      </c>
      <c r="AV1715" s="329">
        <v>519</v>
      </c>
      <c r="AW1715" s="304">
        <v>0.37</v>
      </c>
      <c r="AX1715" s="304">
        <v>60</v>
      </c>
      <c r="AY1715" s="304">
        <v>-999</v>
      </c>
      <c r="AZ1715" s="304">
        <v>3500</v>
      </c>
      <c r="BA1715" s="304">
        <v>-999</v>
      </c>
      <c r="BB1715" s="304">
        <v>-999</v>
      </c>
      <c r="BC1715" s="304">
        <v>-999</v>
      </c>
      <c r="BD1715" s="304">
        <v>-999</v>
      </c>
      <c r="BE1715" s="304">
        <v>-999</v>
      </c>
      <c r="BF1715" s="304">
        <v>-999</v>
      </c>
      <c r="BG1715" s="304">
        <v>-999</v>
      </c>
      <c r="BH1715" s="304">
        <v>-999</v>
      </c>
      <c r="BI1715" s="304">
        <v>-999</v>
      </c>
      <c r="BJ1715" s="304">
        <v>4</v>
      </c>
      <c r="BK1715" s="304" t="s">
        <v>4954</v>
      </c>
      <c r="BL1715" s="304">
        <v>4</v>
      </c>
    </row>
    <row r="1716" spans="1:64" ht="15" hidden="1" customHeight="1" x14ac:dyDescent="0.2">
      <c r="A1716" s="304" t="s">
        <v>4918</v>
      </c>
      <c r="B1716" s="304" t="s">
        <v>5965</v>
      </c>
      <c r="C1716" s="304">
        <v>1848</v>
      </c>
      <c r="D1716" s="349" t="s">
        <v>3213</v>
      </c>
      <c r="E1716" s="304">
        <v>-999</v>
      </c>
      <c r="F1716" s="304"/>
      <c r="G1716" s="324">
        <v>35.820999999999998</v>
      </c>
      <c r="H1716" s="324">
        <v>-120.505</v>
      </c>
      <c r="I1716" s="324" t="s">
        <v>212</v>
      </c>
      <c r="J1716" s="368">
        <f t="shared" ref="J1716:J1721" si="496">EXP(0.35*LN(AM1716)+0.24*LN(Y1716)+0.2*LN(AJ1716)+0.21*LN(AV1716))</f>
        <v>448.62378013369704</v>
      </c>
      <c r="K1716" s="331">
        <f t="shared" ref="K1716:K1721" si="497">SQRT(0.35*AN1716^2+0.24*Z1716^2+0.2*AL1716^2+0.21*AW1716^2)</f>
        <v>0.37858816674587176</v>
      </c>
      <c r="L1716" s="304" t="str">
        <f t="shared" si="487"/>
        <v>C</v>
      </c>
      <c r="M1716" s="388" t="s">
        <v>6092</v>
      </c>
      <c r="N1716" s="304"/>
      <c r="O1716" s="356"/>
      <c r="P1716" s="356"/>
      <c r="Q1716" s="356"/>
      <c r="R1716" s="304"/>
      <c r="S1716" s="356"/>
      <c r="T1716" s="304"/>
      <c r="U1716" s="356"/>
      <c r="V1716" s="304"/>
      <c r="W1716" s="310" t="s">
        <v>890</v>
      </c>
      <c r="X1716" s="304" t="s">
        <v>205</v>
      </c>
      <c r="Y1716" s="366">
        <f t="shared" si="490"/>
        <v>424.8</v>
      </c>
      <c r="Z1716" s="304">
        <v>0.3</v>
      </c>
      <c r="AA1716" s="304"/>
      <c r="AB1716" s="304">
        <v>-999</v>
      </c>
      <c r="AC1716" s="304">
        <v>-999</v>
      </c>
      <c r="AD1716" s="366">
        <v>-999</v>
      </c>
      <c r="AE1716" s="304">
        <v>-999</v>
      </c>
      <c r="AF1716" s="304">
        <v>-999</v>
      </c>
      <c r="AG1716" s="304"/>
      <c r="AH1716" s="304">
        <v>2.8104899999999999E-2</v>
      </c>
      <c r="AI1716" s="312"/>
      <c r="AJ1716" s="332">
        <v>401</v>
      </c>
      <c r="AK1716" s="304">
        <f t="shared" si="488"/>
        <v>425</v>
      </c>
      <c r="AL1716" s="363">
        <v>0.43</v>
      </c>
      <c r="AM1716" s="389">
        <f t="shared" si="493"/>
        <v>455</v>
      </c>
      <c r="AN1716" s="304">
        <v>0.4</v>
      </c>
      <c r="AO1716" s="304"/>
      <c r="AP1716" s="312" t="s">
        <v>2138</v>
      </c>
      <c r="AQ1716" s="312" t="s">
        <v>3212</v>
      </c>
      <c r="AR1716" s="312">
        <v>455</v>
      </c>
      <c r="AS1716" s="304"/>
      <c r="AT1716" s="312"/>
      <c r="AU1716" s="329">
        <f>VLOOKUP(C1716,[1]world!$A$2:$B$3555,2,FALSE)</f>
        <v>1</v>
      </c>
      <c r="AV1716" s="329">
        <v>519</v>
      </c>
      <c r="AW1716" s="304">
        <v>0.37</v>
      </c>
      <c r="AX1716" s="304">
        <v>60</v>
      </c>
      <c r="AY1716" s="304">
        <v>-999</v>
      </c>
      <c r="AZ1716" s="304">
        <v>3500</v>
      </c>
      <c r="BA1716" s="304">
        <v>-999</v>
      </c>
      <c r="BB1716" s="304">
        <v>-999</v>
      </c>
      <c r="BC1716" s="304">
        <v>-999</v>
      </c>
      <c r="BD1716" s="304">
        <v>-999</v>
      </c>
      <c r="BE1716" s="304">
        <v>-999</v>
      </c>
      <c r="BF1716" s="304">
        <v>-999</v>
      </c>
      <c r="BG1716" s="304">
        <v>-999</v>
      </c>
      <c r="BH1716" s="304">
        <v>-999</v>
      </c>
      <c r="BI1716" s="304">
        <v>-999</v>
      </c>
      <c r="BJ1716" s="304">
        <v>4</v>
      </c>
      <c r="BK1716" s="304" t="s">
        <v>4954</v>
      </c>
      <c r="BL1716" s="304">
        <v>4</v>
      </c>
    </row>
    <row r="1717" spans="1:64" ht="15" hidden="1" customHeight="1" x14ac:dyDescent="0.2">
      <c r="A1717" s="304" t="s">
        <v>4918</v>
      </c>
      <c r="B1717" s="304" t="s">
        <v>5965</v>
      </c>
      <c r="C1717" s="304">
        <v>1849</v>
      </c>
      <c r="D1717" s="349" t="s">
        <v>3215</v>
      </c>
      <c r="E1717" s="304">
        <v>-999</v>
      </c>
      <c r="F1717" s="304"/>
      <c r="G1717" s="324">
        <v>35.823999999999998</v>
      </c>
      <c r="H1717" s="324">
        <v>-120.503</v>
      </c>
      <c r="I1717" s="324" t="s">
        <v>212</v>
      </c>
      <c r="J1717" s="368">
        <f t="shared" si="496"/>
        <v>448.62378013369704</v>
      </c>
      <c r="K1717" s="331">
        <f t="shared" si="497"/>
        <v>0.37858816674587176</v>
      </c>
      <c r="L1717" s="304" t="str">
        <f t="shared" si="487"/>
        <v>C</v>
      </c>
      <c r="M1717" s="388" t="s">
        <v>6092</v>
      </c>
      <c r="N1717" s="304"/>
      <c r="O1717" s="356"/>
      <c r="P1717" s="356"/>
      <c r="Q1717" s="309"/>
      <c r="R1717" s="304"/>
      <c r="S1717" s="356"/>
      <c r="T1717" s="304"/>
      <c r="U1717" s="356"/>
      <c r="V1717" s="304"/>
      <c r="W1717" s="310" t="s">
        <v>890</v>
      </c>
      <c r="X1717" s="304" t="s">
        <v>205</v>
      </c>
      <c r="Y1717" s="366">
        <f t="shared" si="490"/>
        <v>424.8</v>
      </c>
      <c r="Z1717" s="304">
        <v>0.3</v>
      </c>
      <c r="AA1717" s="304"/>
      <c r="AB1717" s="304">
        <v>-999</v>
      </c>
      <c r="AC1717" s="304">
        <v>-999</v>
      </c>
      <c r="AD1717" s="366">
        <v>-999</v>
      </c>
      <c r="AE1717" s="304">
        <v>-999</v>
      </c>
      <c r="AF1717" s="304">
        <v>-999</v>
      </c>
      <c r="AG1717" s="304"/>
      <c r="AH1717" s="304">
        <v>2.8104899999999999E-2</v>
      </c>
      <c r="AI1717" s="312"/>
      <c r="AJ1717" s="332">
        <v>401</v>
      </c>
      <c r="AK1717" s="304">
        <f t="shared" si="488"/>
        <v>425</v>
      </c>
      <c r="AL1717" s="363">
        <v>0.43</v>
      </c>
      <c r="AM1717" s="389">
        <f t="shared" si="493"/>
        <v>455</v>
      </c>
      <c r="AN1717" s="304">
        <v>0.4</v>
      </c>
      <c r="AO1717" s="304"/>
      <c r="AP1717" s="312" t="s">
        <v>2138</v>
      </c>
      <c r="AQ1717" s="312" t="s">
        <v>3212</v>
      </c>
      <c r="AR1717" s="312">
        <v>455</v>
      </c>
      <c r="AS1717" s="304"/>
      <c r="AT1717" s="312"/>
      <c r="AU1717" s="329">
        <f>VLOOKUP(C1717,[1]world!$A$2:$B$3555,2,FALSE)</f>
        <v>1</v>
      </c>
      <c r="AV1717" s="329">
        <v>519</v>
      </c>
      <c r="AW1717" s="304">
        <v>0.37</v>
      </c>
      <c r="AX1717" s="304">
        <v>60</v>
      </c>
      <c r="AY1717" s="304">
        <v>-999</v>
      </c>
      <c r="AZ1717" s="304">
        <v>3820</v>
      </c>
      <c r="BA1717" s="304">
        <v>-999</v>
      </c>
      <c r="BB1717" s="304">
        <v>-999</v>
      </c>
      <c r="BC1717" s="304">
        <v>-999</v>
      </c>
      <c r="BD1717" s="304">
        <v>-999</v>
      </c>
      <c r="BE1717" s="304">
        <v>-999</v>
      </c>
      <c r="BF1717" s="304">
        <v>-999</v>
      </c>
      <c r="BG1717" s="304">
        <v>-999</v>
      </c>
      <c r="BH1717" s="304">
        <v>-999</v>
      </c>
      <c r="BI1717" s="304">
        <v>-999</v>
      </c>
      <c r="BJ1717" s="304">
        <v>4</v>
      </c>
      <c r="BK1717" s="304" t="s">
        <v>4954</v>
      </c>
      <c r="BL1717" s="304">
        <v>4</v>
      </c>
    </row>
    <row r="1718" spans="1:64" ht="15" hidden="1" customHeight="1" x14ac:dyDescent="0.2">
      <c r="A1718" s="304" t="s">
        <v>4918</v>
      </c>
      <c r="B1718" s="304" t="s">
        <v>5965</v>
      </c>
      <c r="C1718" s="304">
        <v>1850</v>
      </c>
      <c r="D1718" s="349" t="s">
        <v>3216</v>
      </c>
      <c r="E1718" s="304">
        <v>-999</v>
      </c>
      <c r="F1718" s="304"/>
      <c r="G1718" s="324">
        <v>35.823999999999998</v>
      </c>
      <c r="H1718" s="324">
        <v>-120.503</v>
      </c>
      <c r="I1718" s="324" t="s">
        <v>212</v>
      </c>
      <c r="J1718" s="368">
        <f t="shared" si="496"/>
        <v>448.62378013369704</v>
      </c>
      <c r="K1718" s="331">
        <f t="shared" si="497"/>
        <v>0.37858816674587176</v>
      </c>
      <c r="L1718" s="304" t="str">
        <f t="shared" si="487"/>
        <v>C</v>
      </c>
      <c r="M1718" s="388" t="s">
        <v>6092</v>
      </c>
      <c r="N1718" s="304"/>
      <c r="O1718" s="356"/>
      <c r="P1718" s="356"/>
      <c r="Q1718" s="309"/>
      <c r="R1718" s="304"/>
      <c r="S1718" s="356"/>
      <c r="T1718" s="304"/>
      <c r="U1718" s="356"/>
      <c r="V1718" s="304"/>
      <c r="W1718" s="310" t="s">
        <v>890</v>
      </c>
      <c r="X1718" s="304" t="s">
        <v>205</v>
      </c>
      <c r="Y1718" s="366">
        <f t="shared" si="490"/>
        <v>424.8</v>
      </c>
      <c r="Z1718" s="304">
        <v>0.3</v>
      </c>
      <c r="AA1718" s="304"/>
      <c r="AB1718" s="304">
        <v>-999</v>
      </c>
      <c r="AC1718" s="304">
        <v>-999</v>
      </c>
      <c r="AD1718" s="366">
        <v>-999</v>
      </c>
      <c r="AE1718" s="304">
        <v>-999</v>
      </c>
      <c r="AF1718" s="304">
        <v>-999</v>
      </c>
      <c r="AG1718" s="304"/>
      <c r="AH1718" s="304">
        <v>2.8104899999999999E-2</v>
      </c>
      <c r="AI1718" s="312"/>
      <c r="AJ1718" s="332">
        <v>401</v>
      </c>
      <c r="AK1718" s="304">
        <f t="shared" si="488"/>
        <v>425</v>
      </c>
      <c r="AL1718" s="363">
        <v>0.43</v>
      </c>
      <c r="AM1718" s="389">
        <f t="shared" si="493"/>
        <v>455</v>
      </c>
      <c r="AN1718" s="304">
        <v>0.4</v>
      </c>
      <c r="AO1718" s="304"/>
      <c r="AP1718" s="312" t="s">
        <v>2138</v>
      </c>
      <c r="AQ1718" s="312" t="s">
        <v>3212</v>
      </c>
      <c r="AR1718" s="312">
        <v>455</v>
      </c>
      <c r="AS1718" s="304"/>
      <c r="AT1718" s="312"/>
      <c r="AU1718" s="329">
        <f>VLOOKUP(C1718,[1]world!$A$2:$B$3555,2,FALSE)</f>
        <v>1</v>
      </c>
      <c r="AV1718" s="329">
        <v>519</v>
      </c>
      <c r="AW1718" s="304">
        <v>0.37</v>
      </c>
      <c r="AX1718" s="304">
        <v>60</v>
      </c>
      <c r="AY1718" s="304">
        <v>-999</v>
      </c>
      <c r="AZ1718" s="304">
        <v>3820</v>
      </c>
      <c r="BA1718" s="304">
        <v>-999</v>
      </c>
      <c r="BB1718" s="304">
        <v>-999</v>
      </c>
      <c r="BC1718" s="304">
        <v>-999</v>
      </c>
      <c r="BD1718" s="304">
        <v>-999</v>
      </c>
      <c r="BE1718" s="304">
        <v>-999</v>
      </c>
      <c r="BF1718" s="304">
        <v>-999</v>
      </c>
      <c r="BG1718" s="304">
        <v>-999</v>
      </c>
      <c r="BH1718" s="304">
        <v>-999</v>
      </c>
      <c r="BI1718" s="304">
        <v>-999</v>
      </c>
      <c r="BJ1718" s="304">
        <v>4</v>
      </c>
      <c r="BK1718" s="304" t="s">
        <v>4954</v>
      </c>
      <c r="BL1718" s="304">
        <v>4</v>
      </c>
    </row>
    <row r="1719" spans="1:64" ht="15" hidden="1" customHeight="1" x14ac:dyDescent="0.2">
      <c r="A1719" s="304" t="s">
        <v>4918</v>
      </c>
      <c r="B1719" s="304" t="s">
        <v>5965</v>
      </c>
      <c r="C1719" s="304">
        <v>1851</v>
      </c>
      <c r="D1719" s="349" t="s">
        <v>3217</v>
      </c>
      <c r="E1719" s="304">
        <v>-999</v>
      </c>
      <c r="F1719" s="304"/>
      <c r="G1719" s="324">
        <v>35.823999999999998</v>
      </c>
      <c r="H1719" s="324">
        <v>-120.503</v>
      </c>
      <c r="I1719" s="324" t="s">
        <v>212</v>
      </c>
      <c r="J1719" s="368">
        <f t="shared" si="496"/>
        <v>448.62378013369704</v>
      </c>
      <c r="K1719" s="331">
        <f t="shared" si="497"/>
        <v>0.37858816674587176</v>
      </c>
      <c r="L1719" s="304" t="str">
        <f t="shared" si="487"/>
        <v>C</v>
      </c>
      <c r="M1719" s="388" t="s">
        <v>6092</v>
      </c>
      <c r="N1719" s="304"/>
      <c r="O1719" s="356"/>
      <c r="P1719" s="356"/>
      <c r="Q1719" s="309"/>
      <c r="R1719" s="304"/>
      <c r="S1719" s="356"/>
      <c r="T1719" s="304"/>
      <c r="U1719" s="356"/>
      <c r="V1719" s="304"/>
      <c r="W1719" s="310" t="s">
        <v>890</v>
      </c>
      <c r="X1719" s="304" t="s">
        <v>205</v>
      </c>
      <c r="Y1719" s="366">
        <f t="shared" si="490"/>
        <v>424.8</v>
      </c>
      <c r="Z1719" s="304">
        <v>0.3</v>
      </c>
      <c r="AA1719" s="304"/>
      <c r="AB1719" s="304">
        <v>-999</v>
      </c>
      <c r="AC1719" s="304">
        <v>-999</v>
      </c>
      <c r="AD1719" s="366">
        <v>-999</v>
      </c>
      <c r="AE1719" s="304">
        <v>-999</v>
      </c>
      <c r="AF1719" s="304">
        <v>-999</v>
      </c>
      <c r="AG1719" s="304"/>
      <c r="AH1719" s="304">
        <v>2.8104899999999999E-2</v>
      </c>
      <c r="AI1719" s="312"/>
      <c r="AJ1719" s="332">
        <v>401</v>
      </c>
      <c r="AK1719" s="304">
        <f t="shared" si="488"/>
        <v>425</v>
      </c>
      <c r="AL1719" s="363">
        <v>0.43</v>
      </c>
      <c r="AM1719" s="389">
        <f t="shared" si="493"/>
        <v>455</v>
      </c>
      <c r="AN1719" s="304">
        <v>0.4</v>
      </c>
      <c r="AO1719" s="304"/>
      <c r="AP1719" s="312" t="s">
        <v>2138</v>
      </c>
      <c r="AQ1719" s="312" t="s">
        <v>3212</v>
      </c>
      <c r="AR1719" s="312">
        <v>455</v>
      </c>
      <c r="AS1719" s="304"/>
      <c r="AT1719" s="312"/>
      <c r="AU1719" s="329">
        <f>VLOOKUP(C1719,[1]world!$A$2:$B$3555,2,FALSE)</f>
        <v>1</v>
      </c>
      <c r="AV1719" s="329">
        <v>519</v>
      </c>
      <c r="AW1719" s="304">
        <v>0.37</v>
      </c>
      <c r="AX1719" s="304">
        <v>60</v>
      </c>
      <c r="AY1719" s="304">
        <v>-999</v>
      </c>
      <c r="AZ1719" s="304">
        <v>3820</v>
      </c>
      <c r="BA1719" s="304">
        <v>-999</v>
      </c>
      <c r="BB1719" s="304">
        <v>-999</v>
      </c>
      <c r="BC1719" s="304">
        <v>-999</v>
      </c>
      <c r="BD1719" s="304">
        <v>-999</v>
      </c>
      <c r="BE1719" s="304">
        <v>-999</v>
      </c>
      <c r="BF1719" s="304">
        <v>-999</v>
      </c>
      <c r="BG1719" s="304">
        <v>-999</v>
      </c>
      <c r="BH1719" s="304">
        <v>-999</v>
      </c>
      <c r="BI1719" s="304">
        <v>-999</v>
      </c>
      <c r="BJ1719" s="304">
        <v>4</v>
      </c>
      <c r="BK1719" s="304" t="s">
        <v>4954</v>
      </c>
      <c r="BL1719" s="304">
        <v>4</v>
      </c>
    </row>
    <row r="1720" spans="1:64" ht="15" hidden="1" customHeight="1" x14ac:dyDescent="0.2">
      <c r="A1720" s="304" t="s">
        <v>4918</v>
      </c>
      <c r="B1720" s="304" t="s">
        <v>5965</v>
      </c>
      <c r="C1720" s="304">
        <v>1852</v>
      </c>
      <c r="D1720" s="349" t="s">
        <v>3218</v>
      </c>
      <c r="E1720" s="304">
        <v>-999</v>
      </c>
      <c r="F1720" s="304"/>
      <c r="G1720" s="324">
        <v>35.825000000000003</v>
      </c>
      <c r="H1720" s="324">
        <v>-120.501</v>
      </c>
      <c r="I1720" s="324" t="s">
        <v>212</v>
      </c>
      <c r="J1720" s="368">
        <f t="shared" si="496"/>
        <v>448.62378013369704</v>
      </c>
      <c r="K1720" s="331">
        <f t="shared" si="497"/>
        <v>0.37858816674587176</v>
      </c>
      <c r="L1720" s="304" t="str">
        <f t="shared" si="487"/>
        <v>C</v>
      </c>
      <c r="M1720" s="388" t="s">
        <v>6092</v>
      </c>
      <c r="N1720" s="304"/>
      <c r="O1720" s="356"/>
      <c r="P1720" s="356"/>
      <c r="Q1720" s="356"/>
      <c r="R1720" s="304"/>
      <c r="S1720" s="356"/>
      <c r="T1720" s="304"/>
      <c r="U1720" s="356"/>
      <c r="V1720" s="304"/>
      <c r="W1720" s="310" t="s">
        <v>890</v>
      </c>
      <c r="X1720" s="304" t="s">
        <v>205</v>
      </c>
      <c r="Y1720" s="366">
        <f t="shared" si="490"/>
        <v>424.8</v>
      </c>
      <c r="Z1720" s="304">
        <v>0.3</v>
      </c>
      <c r="AA1720" s="304"/>
      <c r="AB1720" s="304">
        <v>-999</v>
      </c>
      <c r="AC1720" s="304">
        <v>-999</v>
      </c>
      <c r="AD1720" s="366">
        <v>-999</v>
      </c>
      <c r="AE1720" s="304">
        <v>-999</v>
      </c>
      <c r="AF1720" s="304">
        <v>-999</v>
      </c>
      <c r="AG1720" s="304"/>
      <c r="AH1720" s="304">
        <v>2.8104899999999999E-2</v>
      </c>
      <c r="AI1720" s="312"/>
      <c r="AJ1720" s="332">
        <v>401</v>
      </c>
      <c r="AK1720" s="304">
        <f t="shared" si="488"/>
        <v>425</v>
      </c>
      <c r="AL1720" s="363">
        <v>0.43</v>
      </c>
      <c r="AM1720" s="389">
        <f t="shared" si="493"/>
        <v>455</v>
      </c>
      <c r="AN1720" s="304">
        <v>0.4</v>
      </c>
      <c r="AO1720" s="304"/>
      <c r="AP1720" s="312" t="s">
        <v>2138</v>
      </c>
      <c r="AQ1720" s="312" t="s">
        <v>3212</v>
      </c>
      <c r="AR1720" s="312">
        <v>455</v>
      </c>
      <c r="AS1720" s="304"/>
      <c r="AT1720" s="312"/>
      <c r="AU1720" s="329">
        <f>VLOOKUP(C1720,[1]world!$A$2:$B$3555,2,FALSE)</f>
        <v>1</v>
      </c>
      <c r="AV1720" s="329">
        <v>519</v>
      </c>
      <c r="AW1720" s="304">
        <v>0.37</v>
      </c>
      <c r="AX1720" s="304">
        <v>60</v>
      </c>
      <c r="AY1720" s="304">
        <v>-999</v>
      </c>
      <c r="AZ1720" s="304">
        <v>3820</v>
      </c>
      <c r="BA1720" s="304">
        <v>-999</v>
      </c>
      <c r="BB1720" s="304">
        <v>-999</v>
      </c>
      <c r="BC1720" s="304">
        <v>-999</v>
      </c>
      <c r="BD1720" s="304">
        <v>-999</v>
      </c>
      <c r="BE1720" s="304">
        <v>-999</v>
      </c>
      <c r="BF1720" s="304">
        <v>-999</v>
      </c>
      <c r="BG1720" s="304">
        <v>-999</v>
      </c>
      <c r="BH1720" s="304">
        <v>-999</v>
      </c>
      <c r="BI1720" s="304">
        <v>-999</v>
      </c>
      <c r="BJ1720" s="304">
        <v>4</v>
      </c>
      <c r="BK1720" s="304" t="s">
        <v>4954</v>
      </c>
      <c r="BL1720" s="304">
        <v>4</v>
      </c>
    </row>
    <row r="1721" spans="1:64" ht="15" hidden="1" customHeight="1" x14ac:dyDescent="0.2">
      <c r="A1721" s="304" t="s">
        <v>4918</v>
      </c>
      <c r="B1721" s="304" t="s">
        <v>5965</v>
      </c>
      <c r="C1721" s="304">
        <v>1853</v>
      </c>
      <c r="D1721" s="349" t="s">
        <v>3220</v>
      </c>
      <c r="E1721" s="304">
        <v>-999</v>
      </c>
      <c r="F1721" s="304"/>
      <c r="G1721" s="324">
        <v>35.826000000000001</v>
      </c>
      <c r="H1721" s="324">
        <v>-120.501</v>
      </c>
      <c r="I1721" s="324" t="s">
        <v>212</v>
      </c>
      <c r="J1721" s="368">
        <f t="shared" si="496"/>
        <v>467.73385502846355</v>
      </c>
      <c r="K1721" s="331">
        <f t="shared" si="497"/>
        <v>0.37858816674587176</v>
      </c>
      <c r="L1721" s="304" t="str">
        <f t="shared" si="487"/>
        <v>C</v>
      </c>
      <c r="M1721" s="388" t="s">
        <v>6092</v>
      </c>
      <c r="N1721" s="304"/>
      <c r="O1721" s="356"/>
      <c r="P1721" s="356"/>
      <c r="Q1721" s="356"/>
      <c r="R1721" s="304"/>
      <c r="S1721" s="356"/>
      <c r="T1721" s="304"/>
      <c r="U1721" s="356"/>
      <c r="V1721" s="304"/>
      <c r="W1721" s="310" t="s">
        <v>890</v>
      </c>
      <c r="X1721" s="304" t="s">
        <v>205</v>
      </c>
      <c r="Y1721" s="366">
        <f t="shared" si="490"/>
        <v>424.8</v>
      </c>
      <c r="Z1721" s="304">
        <v>0.3</v>
      </c>
      <c r="AA1721" s="304"/>
      <c r="AB1721" s="304">
        <v>-999</v>
      </c>
      <c r="AC1721" s="304">
        <v>-999</v>
      </c>
      <c r="AD1721" s="366">
        <v>-999</v>
      </c>
      <c r="AE1721" s="304">
        <v>-999</v>
      </c>
      <c r="AF1721" s="304">
        <v>-999</v>
      </c>
      <c r="AG1721" s="304"/>
      <c r="AH1721" s="304">
        <v>5.1377300000000001E-2</v>
      </c>
      <c r="AI1721" s="312"/>
      <c r="AJ1721" s="332">
        <v>494</v>
      </c>
      <c r="AK1721" s="304">
        <f t="shared" si="488"/>
        <v>555</v>
      </c>
      <c r="AL1721" s="363">
        <v>0.43</v>
      </c>
      <c r="AM1721" s="389">
        <f t="shared" si="493"/>
        <v>455</v>
      </c>
      <c r="AN1721" s="304">
        <v>0.4</v>
      </c>
      <c r="AO1721" s="304"/>
      <c r="AP1721" s="312" t="s">
        <v>2138</v>
      </c>
      <c r="AQ1721" s="312" t="s">
        <v>3212</v>
      </c>
      <c r="AR1721" s="312">
        <v>455</v>
      </c>
      <c r="AS1721" s="304"/>
      <c r="AT1721" s="312"/>
      <c r="AU1721" s="329">
        <f>VLOOKUP(C1721,[1]world!$A$2:$B$3555,2,FALSE)</f>
        <v>1</v>
      </c>
      <c r="AV1721" s="329">
        <v>519</v>
      </c>
      <c r="AW1721" s="304">
        <v>0.37</v>
      </c>
      <c r="AX1721" s="304">
        <v>60</v>
      </c>
      <c r="AY1721" s="304">
        <v>-999</v>
      </c>
      <c r="AZ1721" s="304">
        <v>3820</v>
      </c>
      <c r="BA1721" s="304">
        <v>-999</v>
      </c>
      <c r="BB1721" s="304">
        <v>-999</v>
      </c>
      <c r="BC1721" s="304">
        <v>-999</v>
      </c>
      <c r="BD1721" s="304">
        <v>-999</v>
      </c>
      <c r="BE1721" s="304">
        <v>-999</v>
      </c>
      <c r="BF1721" s="304">
        <v>-999</v>
      </c>
      <c r="BG1721" s="304">
        <v>-999</v>
      </c>
      <c r="BH1721" s="304">
        <v>-999</v>
      </c>
      <c r="BI1721" s="304">
        <v>-999</v>
      </c>
      <c r="BJ1721" s="304">
        <v>4</v>
      </c>
      <c r="BK1721" s="304" t="s">
        <v>4954</v>
      </c>
      <c r="BL1721" s="304">
        <v>4</v>
      </c>
    </row>
    <row r="1722" spans="1:64" ht="15" hidden="1" customHeight="1" x14ac:dyDescent="0.2">
      <c r="A1722" s="304" t="s">
        <v>4918</v>
      </c>
      <c r="B1722" s="304" t="s">
        <v>5965</v>
      </c>
      <c r="C1722" s="304">
        <v>1854</v>
      </c>
      <c r="D1722" s="349" t="s">
        <v>3225</v>
      </c>
      <c r="E1722" s="304">
        <v>-999</v>
      </c>
      <c r="F1722" s="304"/>
      <c r="G1722" s="324">
        <v>35.828000000000003</v>
      </c>
      <c r="H1722" s="324">
        <v>-120.5</v>
      </c>
      <c r="I1722" s="324" t="s">
        <v>212</v>
      </c>
      <c r="J1722" s="368">
        <f>P1722</f>
        <v>341.7</v>
      </c>
      <c r="K1722" s="331">
        <v>0.1</v>
      </c>
      <c r="L1722" s="304" t="str">
        <f t="shared" si="487"/>
        <v>D</v>
      </c>
      <c r="M1722" s="388">
        <v>0</v>
      </c>
      <c r="N1722" s="304"/>
      <c r="O1722" s="356">
        <v>76</v>
      </c>
      <c r="P1722" s="356">
        <v>341.7</v>
      </c>
      <c r="Q1722" s="309">
        <v>3353</v>
      </c>
      <c r="R1722" s="304" t="s">
        <v>5948</v>
      </c>
      <c r="S1722" s="356"/>
      <c r="T1722" s="304"/>
      <c r="U1722" s="356"/>
      <c r="V1722" s="304"/>
      <c r="W1722" s="310" t="s">
        <v>890</v>
      </c>
      <c r="X1722" s="304" t="s">
        <v>205</v>
      </c>
      <c r="Y1722" s="366">
        <f t="shared" si="490"/>
        <v>424.8</v>
      </c>
      <c r="Z1722" s="304">
        <v>0.3</v>
      </c>
      <c r="AA1722" s="304"/>
      <c r="AB1722" s="304">
        <v>-999</v>
      </c>
      <c r="AC1722" s="304">
        <v>-999</v>
      </c>
      <c r="AD1722" s="366">
        <v>-999</v>
      </c>
      <c r="AE1722" s="304">
        <v>-999</v>
      </c>
      <c r="AF1722" s="304">
        <v>-999</v>
      </c>
      <c r="AG1722" s="304"/>
      <c r="AH1722" s="304">
        <v>7.2803699999999999E-2</v>
      </c>
      <c r="AI1722" s="312"/>
      <c r="AJ1722" s="332">
        <v>549</v>
      </c>
      <c r="AK1722" s="304">
        <f t="shared" si="488"/>
        <v>555</v>
      </c>
      <c r="AL1722" s="304">
        <f>IF(AH1722&lt;=0.0022,0.2,0.43)</f>
        <v>0.43</v>
      </c>
      <c r="AM1722" s="389">
        <f t="shared" si="493"/>
        <v>455</v>
      </c>
      <c r="AN1722" s="304"/>
      <c r="AO1722" s="304"/>
      <c r="AP1722" s="312" t="s">
        <v>2138</v>
      </c>
      <c r="AQ1722" s="312" t="s">
        <v>3212</v>
      </c>
      <c r="AR1722" s="312">
        <v>455</v>
      </c>
      <c r="AS1722" s="304"/>
      <c r="AT1722" s="312"/>
      <c r="AU1722" s="329">
        <f>VLOOKUP(C1722,[1]world!$A$2:$B$3555,2,FALSE)</f>
        <v>1</v>
      </c>
      <c r="AV1722" s="329">
        <v>519</v>
      </c>
      <c r="AW1722" s="304">
        <v>0.37</v>
      </c>
      <c r="AX1722" s="304">
        <v>60</v>
      </c>
      <c r="AY1722" s="304">
        <v>-999</v>
      </c>
      <c r="AZ1722" s="304">
        <v>3820</v>
      </c>
      <c r="BA1722" s="304">
        <v>-999</v>
      </c>
      <c r="BB1722" s="304">
        <v>-999</v>
      </c>
      <c r="BC1722" s="304">
        <v>-999</v>
      </c>
      <c r="BD1722" s="304">
        <v>-999</v>
      </c>
      <c r="BE1722" s="304">
        <v>-999</v>
      </c>
      <c r="BF1722" s="304">
        <v>-999</v>
      </c>
      <c r="BG1722" s="304">
        <v>-999</v>
      </c>
      <c r="BH1722" s="304">
        <v>-999</v>
      </c>
      <c r="BI1722" s="304">
        <v>-999</v>
      </c>
      <c r="BJ1722" s="304">
        <v>4</v>
      </c>
      <c r="BK1722" s="304" t="s">
        <v>4954</v>
      </c>
      <c r="BL1722" s="304">
        <v>4</v>
      </c>
    </row>
    <row r="1723" spans="1:64" ht="15" hidden="1" customHeight="1" x14ac:dyDescent="0.2">
      <c r="A1723" s="304" t="s">
        <v>4918</v>
      </c>
      <c r="B1723" s="304" t="s">
        <v>5965</v>
      </c>
      <c r="C1723" s="304">
        <v>1855</v>
      </c>
      <c r="D1723" s="349" t="s">
        <v>3221</v>
      </c>
      <c r="E1723" s="304">
        <v>-999</v>
      </c>
      <c r="F1723" s="304"/>
      <c r="G1723" s="324">
        <v>35.826000000000001</v>
      </c>
      <c r="H1723" s="324">
        <v>-120.502</v>
      </c>
      <c r="I1723" s="324" t="s">
        <v>212</v>
      </c>
      <c r="J1723" s="368">
        <f t="shared" ref="J1723:J1726" si="498">EXP(0.35*LN(AM1723)+0.24*LN(Y1723)+0.2*LN(AJ1723)+0.21*LN(AV1723))</f>
        <v>467.73385502846355</v>
      </c>
      <c r="K1723" s="331">
        <f t="shared" ref="K1723:K1726" si="499">SQRT(0.35*AN1723^2+0.24*Z1723^2+0.2*AL1723^2+0.21*AW1723^2)</f>
        <v>0.37858816674587176</v>
      </c>
      <c r="L1723" s="304" t="str">
        <f t="shared" si="487"/>
        <v>C</v>
      </c>
      <c r="M1723" s="388" t="s">
        <v>6092</v>
      </c>
      <c r="N1723" s="304"/>
      <c r="O1723" s="304"/>
      <c r="P1723" s="356"/>
      <c r="Q1723" s="356"/>
      <c r="R1723" s="304"/>
      <c r="S1723" s="356"/>
      <c r="T1723" s="304"/>
      <c r="U1723" s="356"/>
      <c r="V1723" s="304"/>
      <c r="W1723" s="310" t="s">
        <v>890</v>
      </c>
      <c r="X1723" s="304" t="s">
        <v>205</v>
      </c>
      <c r="Y1723" s="366">
        <f t="shared" si="490"/>
        <v>424.8</v>
      </c>
      <c r="Z1723" s="304">
        <v>0.3</v>
      </c>
      <c r="AA1723" s="304"/>
      <c r="AB1723" s="304">
        <v>-999</v>
      </c>
      <c r="AC1723" s="304">
        <v>-999</v>
      </c>
      <c r="AD1723" s="366">
        <v>-999</v>
      </c>
      <c r="AE1723" s="304">
        <v>-999</v>
      </c>
      <c r="AF1723" s="304">
        <v>-999</v>
      </c>
      <c r="AG1723" s="304"/>
      <c r="AH1723" s="304">
        <v>5.1377300000000001E-2</v>
      </c>
      <c r="AI1723" s="312"/>
      <c r="AJ1723" s="332">
        <v>494</v>
      </c>
      <c r="AK1723" s="304">
        <f t="shared" si="488"/>
        <v>555</v>
      </c>
      <c r="AL1723" s="363">
        <v>0.43</v>
      </c>
      <c r="AM1723" s="389">
        <f t="shared" si="493"/>
        <v>455</v>
      </c>
      <c r="AN1723" s="304">
        <v>0.4</v>
      </c>
      <c r="AO1723" s="304"/>
      <c r="AP1723" s="312" t="s">
        <v>2138</v>
      </c>
      <c r="AQ1723" s="312" t="s">
        <v>3212</v>
      </c>
      <c r="AR1723" s="312">
        <v>455</v>
      </c>
      <c r="AS1723" s="304"/>
      <c r="AT1723" s="312"/>
      <c r="AU1723" s="329">
        <f>VLOOKUP(C1723,[1]world!$A$2:$B$3555,2,FALSE)</f>
        <v>1</v>
      </c>
      <c r="AV1723" s="329">
        <v>519</v>
      </c>
      <c r="AW1723" s="304">
        <v>0.37</v>
      </c>
      <c r="AX1723" s="304">
        <v>60</v>
      </c>
      <c r="AY1723" s="304">
        <v>-999</v>
      </c>
      <c r="AZ1723" s="304">
        <v>3820</v>
      </c>
      <c r="BA1723" s="304">
        <v>-999</v>
      </c>
      <c r="BB1723" s="304">
        <v>-999</v>
      </c>
      <c r="BC1723" s="304">
        <v>-999</v>
      </c>
      <c r="BD1723" s="304">
        <v>-999</v>
      </c>
      <c r="BE1723" s="304">
        <v>-999</v>
      </c>
      <c r="BF1723" s="304">
        <v>-999</v>
      </c>
      <c r="BG1723" s="304">
        <v>-999</v>
      </c>
      <c r="BH1723" s="304">
        <v>-999</v>
      </c>
      <c r="BI1723" s="304">
        <v>-999</v>
      </c>
      <c r="BJ1723" s="304">
        <v>4</v>
      </c>
      <c r="BK1723" s="304" t="s">
        <v>4954</v>
      </c>
      <c r="BL1723" s="304">
        <v>4</v>
      </c>
    </row>
    <row r="1724" spans="1:64" ht="15" hidden="1" customHeight="1" x14ac:dyDescent="0.2">
      <c r="A1724" s="304" t="s">
        <v>4918</v>
      </c>
      <c r="B1724" s="304" t="s">
        <v>5965</v>
      </c>
      <c r="C1724" s="304">
        <v>1856</v>
      </c>
      <c r="D1724" s="349" t="s">
        <v>3222</v>
      </c>
      <c r="E1724" s="304">
        <v>-999</v>
      </c>
      <c r="F1724" s="304"/>
      <c r="G1724" s="324">
        <v>35.826999999999998</v>
      </c>
      <c r="H1724" s="324">
        <v>-120.504</v>
      </c>
      <c r="I1724" s="324" t="s">
        <v>212</v>
      </c>
      <c r="J1724" s="368">
        <f t="shared" si="498"/>
        <v>467.73385502846355</v>
      </c>
      <c r="K1724" s="331">
        <f t="shared" si="499"/>
        <v>0.37858816674587176</v>
      </c>
      <c r="L1724" s="304" t="str">
        <f t="shared" si="487"/>
        <v>C</v>
      </c>
      <c r="M1724" s="388" t="s">
        <v>6092</v>
      </c>
      <c r="N1724" s="304"/>
      <c r="O1724" s="304"/>
      <c r="P1724" s="356"/>
      <c r="Q1724" s="356"/>
      <c r="R1724" s="304"/>
      <c r="S1724" s="356"/>
      <c r="T1724" s="304"/>
      <c r="U1724" s="356"/>
      <c r="V1724" s="304"/>
      <c r="W1724" s="310" t="s">
        <v>890</v>
      </c>
      <c r="X1724" s="304" t="s">
        <v>205</v>
      </c>
      <c r="Y1724" s="366">
        <f t="shared" si="490"/>
        <v>424.8</v>
      </c>
      <c r="Z1724" s="304">
        <v>0.3</v>
      </c>
      <c r="AA1724" s="304"/>
      <c r="AB1724" s="304">
        <v>-999</v>
      </c>
      <c r="AC1724" s="304">
        <v>-999</v>
      </c>
      <c r="AD1724" s="366">
        <v>-999</v>
      </c>
      <c r="AE1724" s="304">
        <v>-999</v>
      </c>
      <c r="AF1724" s="304">
        <v>-999</v>
      </c>
      <c r="AG1724" s="304"/>
      <c r="AH1724" s="304">
        <v>5.1377300000000001E-2</v>
      </c>
      <c r="AI1724" s="312"/>
      <c r="AJ1724" s="332">
        <v>494</v>
      </c>
      <c r="AK1724" s="304">
        <f t="shared" si="488"/>
        <v>555</v>
      </c>
      <c r="AL1724" s="363">
        <v>0.43</v>
      </c>
      <c r="AM1724" s="389">
        <f t="shared" si="493"/>
        <v>455</v>
      </c>
      <c r="AN1724" s="304">
        <v>0.4</v>
      </c>
      <c r="AO1724" s="304"/>
      <c r="AP1724" s="312" t="s">
        <v>2138</v>
      </c>
      <c r="AQ1724" s="312" t="s">
        <v>3212</v>
      </c>
      <c r="AR1724" s="312">
        <v>455</v>
      </c>
      <c r="AS1724" s="304"/>
      <c r="AT1724" s="312"/>
      <c r="AU1724" s="329">
        <f>VLOOKUP(C1724,[1]world!$A$2:$B$3555,2,FALSE)</f>
        <v>1</v>
      </c>
      <c r="AV1724" s="329">
        <v>519</v>
      </c>
      <c r="AW1724" s="304">
        <v>0.37</v>
      </c>
      <c r="AX1724" s="304">
        <v>60</v>
      </c>
      <c r="AY1724" s="304">
        <v>-999</v>
      </c>
      <c r="AZ1724" s="304">
        <v>3520</v>
      </c>
      <c r="BA1724" s="304">
        <v>-999</v>
      </c>
      <c r="BB1724" s="304">
        <v>-999</v>
      </c>
      <c r="BC1724" s="304">
        <v>-999</v>
      </c>
      <c r="BD1724" s="304">
        <v>-999</v>
      </c>
      <c r="BE1724" s="304">
        <v>-999</v>
      </c>
      <c r="BF1724" s="304">
        <v>-999</v>
      </c>
      <c r="BG1724" s="304">
        <v>-999</v>
      </c>
      <c r="BH1724" s="304">
        <v>-999</v>
      </c>
      <c r="BI1724" s="304">
        <v>-999</v>
      </c>
      <c r="BJ1724" s="304">
        <v>4</v>
      </c>
      <c r="BK1724" s="304" t="s">
        <v>4954</v>
      </c>
      <c r="BL1724" s="304">
        <v>4</v>
      </c>
    </row>
    <row r="1725" spans="1:64" ht="15" hidden="1" customHeight="1" x14ac:dyDescent="0.2">
      <c r="A1725" s="304" t="s">
        <v>4918</v>
      </c>
      <c r="B1725" s="304" t="s">
        <v>5965</v>
      </c>
      <c r="C1725" s="304">
        <v>1857</v>
      </c>
      <c r="D1725" s="349" t="s">
        <v>3223</v>
      </c>
      <c r="E1725" s="304">
        <v>-999</v>
      </c>
      <c r="F1725" s="304"/>
      <c r="G1725" s="324">
        <v>35.826999999999998</v>
      </c>
      <c r="H1725" s="324">
        <v>-120.504</v>
      </c>
      <c r="I1725" s="324" t="s">
        <v>212</v>
      </c>
      <c r="J1725" s="368">
        <f t="shared" si="498"/>
        <v>467.73385502846355</v>
      </c>
      <c r="K1725" s="331">
        <f t="shared" si="499"/>
        <v>0.37858816674587176</v>
      </c>
      <c r="L1725" s="304" t="str">
        <f t="shared" si="487"/>
        <v>C</v>
      </c>
      <c r="M1725" s="388" t="s">
        <v>6092</v>
      </c>
      <c r="N1725" s="304"/>
      <c r="O1725" s="304"/>
      <c r="P1725" s="356"/>
      <c r="Q1725" s="356"/>
      <c r="R1725" s="304"/>
      <c r="S1725" s="356"/>
      <c r="T1725" s="304"/>
      <c r="U1725" s="356"/>
      <c r="V1725" s="304"/>
      <c r="W1725" s="310" t="s">
        <v>890</v>
      </c>
      <c r="X1725" s="304" t="s">
        <v>205</v>
      </c>
      <c r="Y1725" s="366">
        <f t="shared" si="490"/>
        <v>424.8</v>
      </c>
      <c r="Z1725" s="304">
        <v>0.3</v>
      </c>
      <c r="AA1725" s="304"/>
      <c r="AB1725" s="304">
        <v>-999</v>
      </c>
      <c r="AC1725" s="304">
        <v>-999</v>
      </c>
      <c r="AD1725" s="366">
        <v>-999</v>
      </c>
      <c r="AE1725" s="304">
        <v>-999</v>
      </c>
      <c r="AF1725" s="304">
        <v>-999</v>
      </c>
      <c r="AG1725" s="304"/>
      <c r="AH1725" s="304">
        <v>5.1377300000000001E-2</v>
      </c>
      <c r="AI1725" s="312"/>
      <c r="AJ1725" s="332">
        <v>494</v>
      </c>
      <c r="AK1725" s="304">
        <f t="shared" si="488"/>
        <v>555</v>
      </c>
      <c r="AL1725" s="363">
        <v>0.43</v>
      </c>
      <c r="AM1725" s="389">
        <f t="shared" si="493"/>
        <v>455</v>
      </c>
      <c r="AN1725" s="304">
        <v>0.4</v>
      </c>
      <c r="AO1725" s="304"/>
      <c r="AP1725" s="312" t="s">
        <v>2138</v>
      </c>
      <c r="AQ1725" s="312" t="s">
        <v>3212</v>
      </c>
      <c r="AR1725" s="312">
        <v>455</v>
      </c>
      <c r="AS1725" s="304"/>
      <c r="AT1725" s="312"/>
      <c r="AU1725" s="329">
        <f>VLOOKUP(C1725,[1]world!$A$2:$B$3555,2,FALSE)</f>
        <v>1</v>
      </c>
      <c r="AV1725" s="329">
        <v>519</v>
      </c>
      <c r="AW1725" s="304">
        <v>0.37</v>
      </c>
      <c r="AX1725" s="304">
        <v>60</v>
      </c>
      <c r="AY1725" s="304">
        <v>-999</v>
      </c>
      <c r="AZ1725" s="304">
        <v>3520</v>
      </c>
      <c r="BA1725" s="304">
        <v>-999</v>
      </c>
      <c r="BB1725" s="304">
        <v>-999</v>
      </c>
      <c r="BC1725" s="304">
        <v>-999</v>
      </c>
      <c r="BD1725" s="304">
        <v>-999</v>
      </c>
      <c r="BE1725" s="304">
        <v>-999</v>
      </c>
      <c r="BF1725" s="304">
        <v>-999</v>
      </c>
      <c r="BG1725" s="304">
        <v>-999</v>
      </c>
      <c r="BH1725" s="304">
        <v>-999</v>
      </c>
      <c r="BI1725" s="304">
        <v>-999</v>
      </c>
      <c r="BJ1725" s="304">
        <v>4</v>
      </c>
      <c r="BK1725" s="304" t="s">
        <v>4954</v>
      </c>
      <c r="BL1725" s="304">
        <v>4</v>
      </c>
    </row>
    <row r="1726" spans="1:64" ht="15" hidden="1" customHeight="1" x14ac:dyDescent="0.2">
      <c r="A1726" s="304" t="s">
        <v>4918</v>
      </c>
      <c r="B1726" s="304" t="s">
        <v>5965</v>
      </c>
      <c r="C1726" s="304">
        <v>1858</v>
      </c>
      <c r="D1726" s="349" t="s">
        <v>3363</v>
      </c>
      <c r="E1726" s="309">
        <v>46174</v>
      </c>
      <c r="F1726" s="309"/>
      <c r="G1726" s="324">
        <v>36.191000000000003</v>
      </c>
      <c r="H1726" s="324">
        <v>-120.708</v>
      </c>
      <c r="I1726" s="324" t="s">
        <v>214</v>
      </c>
      <c r="J1726" s="368">
        <f t="shared" si="498"/>
        <v>388.02361015656498</v>
      </c>
      <c r="K1726" s="331">
        <f t="shared" si="499"/>
        <v>0.33046028505707004</v>
      </c>
      <c r="L1726" s="304" t="str">
        <f t="shared" si="487"/>
        <v>C</v>
      </c>
      <c r="M1726" s="388" t="s">
        <v>6092</v>
      </c>
      <c r="N1726" s="304"/>
      <c r="O1726" s="304"/>
      <c r="P1726" s="356"/>
      <c r="Q1726" s="356"/>
      <c r="R1726" s="304"/>
      <c r="S1726" s="356"/>
      <c r="T1726" s="304"/>
      <c r="U1726" s="356"/>
      <c r="V1726" s="304"/>
      <c r="W1726" s="304" t="s">
        <v>2742</v>
      </c>
      <c r="X1726" s="304" t="s">
        <v>205</v>
      </c>
      <c r="Y1726" s="366">
        <f t="shared" si="490"/>
        <v>424.8</v>
      </c>
      <c r="Z1726" s="304">
        <v>0.3</v>
      </c>
      <c r="AA1726" s="304"/>
      <c r="AB1726" s="304">
        <v>-999</v>
      </c>
      <c r="AC1726" s="304">
        <v>-999</v>
      </c>
      <c r="AD1726" s="366">
        <v>-999</v>
      </c>
      <c r="AE1726" s="304">
        <v>-999</v>
      </c>
      <c r="AF1726" s="304">
        <v>-999</v>
      </c>
      <c r="AG1726" s="304"/>
      <c r="AH1726" s="304">
        <v>4.9939400000000002E-2</v>
      </c>
      <c r="AI1726" s="385">
        <v>0.20997699999999997</v>
      </c>
      <c r="AJ1726" s="332">
        <v>490</v>
      </c>
      <c r="AK1726" s="304">
        <f t="shared" si="488"/>
        <v>555</v>
      </c>
      <c r="AL1726" s="363">
        <v>0.43</v>
      </c>
      <c r="AM1726" s="389">
        <f t="shared" si="493"/>
        <v>353</v>
      </c>
      <c r="AN1726" s="363">
        <v>0.25</v>
      </c>
      <c r="AO1726" s="304"/>
      <c r="AP1726" s="312" t="s">
        <v>4980</v>
      </c>
      <c r="AQ1726" s="312" t="s">
        <v>2917</v>
      </c>
      <c r="AR1726" s="312">
        <v>349</v>
      </c>
      <c r="AS1726" s="304"/>
      <c r="AT1726" s="312">
        <v>353</v>
      </c>
      <c r="AU1726" s="329">
        <f>VLOOKUP(C1726,[1]world!$A$2:$B$3555,2,FALSE)</f>
        <v>11</v>
      </c>
      <c r="AV1726" s="329">
        <v>328</v>
      </c>
      <c r="AW1726" s="304">
        <v>0.37</v>
      </c>
      <c r="AX1726" s="304">
        <v>60</v>
      </c>
      <c r="AY1726" s="304">
        <v>-999</v>
      </c>
      <c r="AZ1726" s="304">
        <v>280</v>
      </c>
      <c r="BA1726" s="304">
        <v>-999</v>
      </c>
      <c r="BB1726" s="304">
        <v>-999</v>
      </c>
      <c r="BC1726" s="304">
        <v>-999</v>
      </c>
      <c r="BD1726" s="304">
        <v>-999</v>
      </c>
      <c r="BE1726" s="304">
        <v>-999</v>
      </c>
      <c r="BF1726" s="304">
        <v>-999</v>
      </c>
      <c r="BG1726" s="304">
        <v>-999</v>
      </c>
      <c r="BH1726" s="304">
        <v>-999</v>
      </c>
      <c r="BI1726" s="304">
        <v>-999</v>
      </c>
      <c r="BJ1726" s="304">
        <v>4</v>
      </c>
      <c r="BK1726" s="304" t="s">
        <v>4954</v>
      </c>
      <c r="BL1726" s="304">
        <v>4</v>
      </c>
    </row>
    <row r="1727" spans="1:64" ht="15" hidden="1" customHeight="1" x14ac:dyDescent="0.2">
      <c r="A1727" s="304" t="s">
        <v>6177</v>
      </c>
      <c r="B1727" s="304" t="s">
        <v>1612</v>
      </c>
      <c r="C1727" s="304">
        <v>1859</v>
      </c>
      <c r="D1727" s="349" t="s">
        <v>3862</v>
      </c>
      <c r="E1727" s="304" t="s">
        <v>3862</v>
      </c>
      <c r="F1727" s="304"/>
      <c r="G1727" s="324">
        <v>37.547400000000003</v>
      </c>
      <c r="H1727" s="324">
        <v>140.1078</v>
      </c>
      <c r="I1727" s="324" t="s">
        <v>212</v>
      </c>
      <c r="J1727" s="368">
        <f t="shared" ref="J1727:J1737" si="500">U1727</f>
        <v>133.0475756355157</v>
      </c>
      <c r="K1727" s="331">
        <v>0.13</v>
      </c>
      <c r="L1727" s="304" t="str">
        <f t="shared" si="487"/>
        <v>E</v>
      </c>
      <c r="M1727" s="388">
        <v>1</v>
      </c>
      <c r="N1727" s="304">
        <v>119.9</v>
      </c>
      <c r="O1727" s="304">
        <v>20</v>
      </c>
      <c r="P1727" s="331">
        <v>119.89</v>
      </c>
      <c r="Q1727" s="309" t="s">
        <v>1612</v>
      </c>
      <c r="R1727" s="304"/>
      <c r="S1727" s="356">
        <v>133.0475756355157</v>
      </c>
      <c r="T1727" s="356">
        <v>140.49041353014459</v>
      </c>
      <c r="U1727" s="356">
        <f t="shared" ref="U1727:U1737" si="501">IF(O1727&lt;=10,T1727,IF(O1727&gt;=20,S1727,((O1727-10)*(S1727-T1727)/10+T1727)))</f>
        <v>133.0475756355157</v>
      </c>
      <c r="V1727" s="356"/>
      <c r="W1727" s="310" t="s">
        <v>1657</v>
      </c>
      <c r="X1727" s="304" t="s">
        <v>240</v>
      </c>
      <c r="Y1727" s="366">
        <f t="shared" si="490"/>
        <v>181.5</v>
      </c>
      <c r="Z1727" s="304">
        <v>0.2</v>
      </c>
      <c r="AA1727" s="304"/>
      <c r="AB1727" s="304">
        <v>-999</v>
      </c>
      <c r="AC1727" s="304">
        <v>-999</v>
      </c>
      <c r="AD1727" s="366">
        <v>-999</v>
      </c>
      <c r="AE1727" s="304">
        <v>-999</v>
      </c>
      <c r="AF1727" s="304">
        <v>-999</v>
      </c>
      <c r="AG1727" s="304"/>
      <c r="AH1727" s="304">
        <v>3.50811E-3</v>
      </c>
      <c r="AI1727" s="312"/>
      <c r="AJ1727" s="332">
        <v>285</v>
      </c>
      <c r="AK1727" s="304">
        <f t="shared" si="488"/>
        <v>270</v>
      </c>
      <c r="AL1727" s="304">
        <f t="shared" ref="AL1727:AL1764" si="502">IF(AH1727&lt;=0.0022,0.2,0.43)</f>
        <v>0.43</v>
      </c>
      <c r="AM1727" s="389" t="str">
        <f t="shared" si="493"/>
        <v/>
      </c>
      <c r="AN1727" s="304"/>
      <c r="AO1727" s="304">
        <v>0.45</v>
      </c>
      <c r="AP1727" s="312"/>
      <c r="AQ1727" s="312" t="s">
        <v>3863</v>
      </c>
      <c r="AR1727" s="312"/>
      <c r="AS1727" s="304"/>
      <c r="AT1727" s="312"/>
      <c r="AU1727" s="329">
        <f>VLOOKUP(C1727,[1]world!$A$2:$B$3555,2,FALSE)</f>
        <v>7</v>
      </c>
      <c r="AV1727" s="329">
        <v>388</v>
      </c>
      <c r="AW1727" s="304">
        <v>0.37</v>
      </c>
      <c r="AX1727" s="304">
        <v>360</v>
      </c>
      <c r="AY1727" s="304">
        <v>-999</v>
      </c>
      <c r="AZ1727" s="304">
        <v>500</v>
      </c>
      <c r="BA1727" s="304">
        <v>360</v>
      </c>
      <c r="BB1727" s="304">
        <v>-999</v>
      </c>
      <c r="BC1727" s="304">
        <v>500</v>
      </c>
      <c r="BD1727" s="304">
        <v>360</v>
      </c>
      <c r="BE1727" s="304">
        <v>360</v>
      </c>
      <c r="BF1727" s="304">
        <v>-999</v>
      </c>
      <c r="BG1727" s="304">
        <v>-999</v>
      </c>
      <c r="BH1727" s="304">
        <v>500</v>
      </c>
      <c r="BI1727" s="304">
        <v>500</v>
      </c>
      <c r="BJ1727" s="304">
        <v>2</v>
      </c>
      <c r="BK1727" s="304" t="s">
        <v>4954</v>
      </c>
      <c r="BL1727" s="304">
        <v>2</v>
      </c>
    </row>
    <row r="1728" spans="1:64" ht="15" hidden="1" customHeight="1" x14ac:dyDescent="0.2">
      <c r="A1728" s="304" t="s">
        <v>6177</v>
      </c>
      <c r="B1728" s="304" t="s">
        <v>1612</v>
      </c>
      <c r="C1728" s="304">
        <v>1860</v>
      </c>
      <c r="D1728" s="349" t="s">
        <v>3915</v>
      </c>
      <c r="E1728" s="304" t="s">
        <v>3915</v>
      </c>
      <c r="F1728" s="304"/>
      <c r="G1728" s="324">
        <v>37.653500000000001</v>
      </c>
      <c r="H1728" s="324">
        <v>139.86330000000001</v>
      </c>
      <c r="I1728" s="324" t="s">
        <v>212</v>
      </c>
      <c r="J1728" s="368">
        <f t="shared" si="500"/>
        <v>370.40362329154232</v>
      </c>
      <c r="K1728" s="331">
        <v>0.13</v>
      </c>
      <c r="L1728" s="304" t="str">
        <f t="shared" si="487"/>
        <v>C</v>
      </c>
      <c r="M1728" s="388">
        <v>1</v>
      </c>
      <c r="N1728" s="304">
        <v>330.6</v>
      </c>
      <c r="O1728" s="304">
        <v>20</v>
      </c>
      <c r="P1728" s="331">
        <v>330.65</v>
      </c>
      <c r="Q1728" s="309" t="s">
        <v>1612</v>
      </c>
      <c r="R1728" s="304"/>
      <c r="S1728" s="356">
        <v>370.40362329154232</v>
      </c>
      <c r="T1728" s="356">
        <v>397.40545324730493</v>
      </c>
      <c r="U1728" s="356">
        <f t="shared" si="501"/>
        <v>370.40362329154232</v>
      </c>
      <c r="V1728" s="356"/>
      <c r="W1728" s="310" t="s">
        <v>1408</v>
      </c>
      <c r="X1728" s="304" t="s">
        <v>213</v>
      </c>
      <c r="Y1728" s="366">
        <f t="shared" si="490"/>
        <v>274.5</v>
      </c>
      <c r="Z1728" s="304"/>
      <c r="AA1728" s="304"/>
      <c r="AB1728" s="304">
        <v>-999</v>
      </c>
      <c r="AC1728" s="304">
        <v>-999</v>
      </c>
      <c r="AD1728" s="366">
        <v>-999</v>
      </c>
      <c r="AE1728" s="304">
        <v>-999</v>
      </c>
      <c r="AF1728" s="304">
        <v>-999</v>
      </c>
      <c r="AG1728" s="304"/>
      <c r="AH1728" s="304">
        <v>9.5423000000000001E-3</v>
      </c>
      <c r="AI1728" s="312"/>
      <c r="AJ1728" s="332">
        <v>412</v>
      </c>
      <c r="AK1728" s="304">
        <f t="shared" si="488"/>
        <v>425</v>
      </c>
      <c r="AL1728" s="304">
        <f t="shared" si="502"/>
        <v>0.43</v>
      </c>
      <c r="AM1728" s="389" t="str">
        <f t="shared" si="493"/>
        <v/>
      </c>
      <c r="AN1728" s="304"/>
      <c r="AO1728" s="304">
        <v>0.45</v>
      </c>
      <c r="AP1728" s="312"/>
      <c r="AQ1728" s="312" t="s">
        <v>3916</v>
      </c>
      <c r="AR1728" s="312"/>
      <c r="AS1728" s="304"/>
      <c r="AT1728" s="312"/>
      <c r="AU1728" s="329">
        <f>VLOOKUP(C1728,[1]world!$A$2:$B$3555,2,FALSE)</f>
        <v>7</v>
      </c>
      <c r="AV1728" s="329">
        <v>388</v>
      </c>
      <c r="AW1728" s="304">
        <v>0.37</v>
      </c>
      <c r="AX1728" s="304">
        <v>220</v>
      </c>
      <c r="AY1728" s="304">
        <v>-999</v>
      </c>
      <c r="AZ1728" s="304">
        <v>1280</v>
      </c>
      <c r="BA1728" s="304">
        <v>220</v>
      </c>
      <c r="BB1728" s="304">
        <v>-999</v>
      </c>
      <c r="BC1728" s="304">
        <v>1280</v>
      </c>
      <c r="BD1728" s="304">
        <v>220</v>
      </c>
      <c r="BE1728" s="304">
        <v>220</v>
      </c>
      <c r="BF1728" s="304">
        <v>-999</v>
      </c>
      <c r="BG1728" s="304">
        <v>-999</v>
      </c>
      <c r="BH1728" s="304">
        <v>1280</v>
      </c>
      <c r="BI1728" s="304">
        <v>1280</v>
      </c>
      <c r="BJ1728" s="304">
        <v>2</v>
      </c>
      <c r="BK1728" s="304" t="s">
        <v>4954</v>
      </c>
      <c r="BL1728" s="304">
        <v>2</v>
      </c>
    </row>
    <row r="1729" spans="1:64" ht="15" hidden="1" customHeight="1" x14ac:dyDescent="0.2">
      <c r="A1729" s="304" t="s">
        <v>6177</v>
      </c>
      <c r="B1729" s="304" t="s">
        <v>1612</v>
      </c>
      <c r="C1729" s="304">
        <v>1861</v>
      </c>
      <c r="D1729" s="349" t="s">
        <v>3886</v>
      </c>
      <c r="E1729" s="304" t="s">
        <v>3886</v>
      </c>
      <c r="F1729" s="304"/>
      <c r="G1729" s="324">
        <v>37.600200000000001</v>
      </c>
      <c r="H1729" s="324">
        <v>139.64670000000001</v>
      </c>
      <c r="I1729" s="324" t="s">
        <v>212</v>
      </c>
      <c r="J1729" s="368">
        <f t="shared" si="500"/>
        <v>211.75845523927094</v>
      </c>
      <c r="K1729" s="331">
        <v>0.13</v>
      </c>
      <c r="L1729" s="304" t="str">
        <f t="shared" si="487"/>
        <v>D</v>
      </c>
      <c r="M1729" s="388">
        <v>1</v>
      </c>
      <c r="N1729" s="304">
        <v>190</v>
      </c>
      <c r="O1729" s="304">
        <v>20</v>
      </c>
      <c r="P1729" s="331">
        <v>190.01</v>
      </c>
      <c r="Q1729" s="309" t="s">
        <v>1612</v>
      </c>
      <c r="R1729" s="304"/>
      <c r="S1729" s="356">
        <v>211.75845523927094</v>
      </c>
      <c r="T1729" s="356">
        <v>227.2475708321154</v>
      </c>
      <c r="U1729" s="356">
        <f t="shared" si="501"/>
        <v>211.75845523927094</v>
      </c>
      <c r="V1729" s="356"/>
      <c r="W1729" s="310" t="s">
        <v>895</v>
      </c>
      <c r="X1729" s="304" t="s">
        <v>206</v>
      </c>
      <c r="Y1729" s="366">
        <f t="shared" si="490"/>
        <v>338.6</v>
      </c>
      <c r="Z1729" s="304"/>
      <c r="AA1729" s="304"/>
      <c r="AB1729" s="304">
        <v>-999</v>
      </c>
      <c r="AC1729" s="304">
        <v>-999</v>
      </c>
      <c r="AD1729" s="366">
        <v>-999</v>
      </c>
      <c r="AE1729" s="304">
        <v>-999</v>
      </c>
      <c r="AF1729" s="304">
        <v>-999</v>
      </c>
      <c r="AG1729" s="304"/>
      <c r="AH1729" s="304">
        <v>2.7564100000000001E-2</v>
      </c>
      <c r="AI1729" s="312"/>
      <c r="AJ1729" s="332">
        <v>760</v>
      </c>
      <c r="AK1729" s="304">
        <f t="shared" si="488"/>
        <v>760</v>
      </c>
      <c r="AL1729" s="304">
        <f t="shared" si="502"/>
        <v>0.43</v>
      </c>
      <c r="AM1729" s="389" t="str">
        <f t="shared" si="493"/>
        <v/>
      </c>
      <c r="AN1729" s="304"/>
      <c r="AO1729" s="304">
        <v>0.45</v>
      </c>
      <c r="AP1729" s="312"/>
      <c r="AQ1729" s="312" t="s">
        <v>3887</v>
      </c>
      <c r="AR1729" s="312"/>
      <c r="AS1729" s="304"/>
      <c r="AT1729" s="312"/>
      <c r="AU1729" s="329">
        <f>VLOOKUP(C1729,[1]world!$A$2:$B$3555,2,FALSE)</f>
        <v>9</v>
      </c>
      <c r="AV1729" s="329">
        <v>497</v>
      </c>
      <c r="AW1729" s="304">
        <v>0.37</v>
      </c>
      <c r="AX1729" s="304">
        <v>200</v>
      </c>
      <c r="AY1729" s="304">
        <v>-999</v>
      </c>
      <c r="AZ1729" s="304">
        <v>520</v>
      </c>
      <c r="BA1729" s="304">
        <v>200</v>
      </c>
      <c r="BB1729" s="304">
        <v>-999</v>
      </c>
      <c r="BC1729" s="304">
        <v>520</v>
      </c>
      <c r="BD1729" s="304">
        <v>200</v>
      </c>
      <c r="BE1729" s="304">
        <v>200</v>
      </c>
      <c r="BF1729" s="304">
        <v>-999</v>
      </c>
      <c r="BG1729" s="304">
        <v>-999</v>
      </c>
      <c r="BH1729" s="304">
        <v>520</v>
      </c>
      <c r="BI1729" s="304">
        <v>520</v>
      </c>
      <c r="BJ1729" s="304">
        <v>2</v>
      </c>
      <c r="BK1729" s="304" t="s">
        <v>4954</v>
      </c>
      <c r="BL1729" s="304">
        <v>2</v>
      </c>
    </row>
    <row r="1730" spans="1:64" ht="15" hidden="1" customHeight="1" x14ac:dyDescent="0.2">
      <c r="A1730" s="304" t="s">
        <v>6177</v>
      </c>
      <c r="B1730" s="304" t="s">
        <v>1612</v>
      </c>
      <c r="C1730" s="304">
        <v>1862</v>
      </c>
      <c r="D1730" s="349" t="s">
        <v>3832</v>
      </c>
      <c r="E1730" s="304" t="s">
        <v>3832</v>
      </c>
      <c r="F1730" s="304"/>
      <c r="G1730" s="324">
        <v>37.477400000000003</v>
      </c>
      <c r="H1730" s="324">
        <v>139.92939999999999</v>
      </c>
      <c r="I1730" s="324" t="s">
        <v>212</v>
      </c>
      <c r="J1730" s="368">
        <f t="shared" si="500"/>
        <v>182.30092800844375</v>
      </c>
      <c r="K1730" s="331">
        <v>0.13</v>
      </c>
      <c r="L1730" s="304" t="str">
        <f t="shared" si="487"/>
        <v>D</v>
      </c>
      <c r="M1730" s="388">
        <v>1</v>
      </c>
      <c r="N1730" s="304">
        <v>163.80000000000001</v>
      </c>
      <c r="O1730" s="304">
        <v>20</v>
      </c>
      <c r="P1730" s="331">
        <v>163.76</v>
      </c>
      <c r="Q1730" s="309" t="s">
        <v>1612</v>
      </c>
      <c r="R1730" s="304"/>
      <c r="S1730" s="356">
        <v>182.30092800844375</v>
      </c>
      <c r="T1730" s="356">
        <v>194.93475601755719</v>
      </c>
      <c r="U1730" s="356">
        <f t="shared" si="501"/>
        <v>182.30092800844375</v>
      </c>
      <c r="V1730" s="356"/>
      <c r="W1730" s="310" t="s">
        <v>1408</v>
      </c>
      <c r="X1730" s="304" t="s">
        <v>213</v>
      </c>
      <c r="Y1730" s="366">
        <f t="shared" si="490"/>
        <v>274.5</v>
      </c>
      <c r="Z1730" s="304"/>
      <c r="AA1730" s="304"/>
      <c r="AB1730" s="304">
        <v>-999</v>
      </c>
      <c r="AC1730" s="304">
        <v>-999</v>
      </c>
      <c r="AD1730" s="366">
        <v>-999</v>
      </c>
      <c r="AE1730" s="304">
        <v>-999</v>
      </c>
      <c r="AF1730" s="304">
        <v>-999</v>
      </c>
      <c r="AG1730" s="304"/>
      <c r="AH1730" s="304">
        <v>1.09867E-2</v>
      </c>
      <c r="AI1730" s="312"/>
      <c r="AJ1730" s="332">
        <v>445</v>
      </c>
      <c r="AK1730" s="304">
        <f t="shared" si="488"/>
        <v>425</v>
      </c>
      <c r="AL1730" s="304">
        <f t="shared" si="502"/>
        <v>0.43</v>
      </c>
      <c r="AM1730" s="389" t="str">
        <f t="shared" si="493"/>
        <v/>
      </c>
      <c r="AN1730" s="304"/>
      <c r="AO1730" s="304">
        <v>0.45</v>
      </c>
      <c r="AP1730" s="312"/>
      <c r="AQ1730" s="312" t="s">
        <v>3572</v>
      </c>
      <c r="AR1730" s="312"/>
      <c r="AS1730" s="304"/>
      <c r="AT1730" s="312"/>
      <c r="AU1730" s="329">
        <f>VLOOKUP(C1730,[1]world!$A$2:$B$3555,2,FALSE)</f>
        <v>4</v>
      </c>
      <c r="AV1730" s="329">
        <v>459</v>
      </c>
      <c r="AW1730" s="304">
        <v>0.37</v>
      </c>
      <c r="AX1730" s="304">
        <v>300</v>
      </c>
      <c r="AY1730" s="304">
        <v>-999</v>
      </c>
      <c r="AZ1730" s="304">
        <v>820</v>
      </c>
      <c r="BA1730" s="304">
        <v>300</v>
      </c>
      <c r="BB1730" s="304">
        <v>-999</v>
      </c>
      <c r="BC1730" s="304">
        <v>820</v>
      </c>
      <c r="BD1730" s="304">
        <v>300</v>
      </c>
      <c r="BE1730" s="304">
        <v>300</v>
      </c>
      <c r="BF1730" s="304">
        <v>-999</v>
      </c>
      <c r="BG1730" s="304">
        <v>-999</v>
      </c>
      <c r="BH1730" s="304">
        <v>820</v>
      </c>
      <c r="BI1730" s="304">
        <v>820</v>
      </c>
      <c r="BJ1730" s="304">
        <v>2</v>
      </c>
      <c r="BK1730" s="304" t="s">
        <v>4954</v>
      </c>
      <c r="BL1730" s="304">
        <v>2</v>
      </c>
    </row>
    <row r="1731" spans="1:64" ht="15" hidden="1" customHeight="1" x14ac:dyDescent="0.2">
      <c r="A1731" s="304" t="s">
        <v>6177</v>
      </c>
      <c r="B1731" s="304" t="s">
        <v>1612</v>
      </c>
      <c r="C1731" s="304">
        <v>1863</v>
      </c>
      <c r="D1731" s="349" t="s">
        <v>3782</v>
      </c>
      <c r="E1731" s="304" t="s">
        <v>3782</v>
      </c>
      <c r="F1731" s="304"/>
      <c r="G1731" s="324">
        <v>37.395699999999998</v>
      </c>
      <c r="H1731" s="324">
        <v>140.13249999999999</v>
      </c>
      <c r="I1731" s="324" t="s">
        <v>212</v>
      </c>
      <c r="J1731" s="368">
        <f t="shared" si="500"/>
        <v>234.27145671817584</v>
      </c>
      <c r="K1731" s="331">
        <v>0.13</v>
      </c>
      <c r="L1731" s="304" t="str">
        <f t="shared" si="487"/>
        <v>D</v>
      </c>
      <c r="M1731" s="388">
        <v>1</v>
      </c>
      <c r="N1731" s="304">
        <v>210</v>
      </c>
      <c r="O1731" s="304">
        <v>20</v>
      </c>
      <c r="P1731" s="331">
        <v>209.98</v>
      </c>
      <c r="Q1731" s="309" t="s">
        <v>1612</v>
      </c>
      <c r="R1731" s="304"/>
      <c r="S1731" s="356">
        <v>234.27145671817584</v>
      </c>
      <c r="T1731" s="356">
        <v>251.79703373759463</v>
      </c>
      <c r="U1731" s="356">
        <f t="shared" si="501"/>
        <v>234.27145671817584</v>
      </c>
      <c r="V1731" s="356"/>
      <c r="W1731" s="310" t="s">
        <v>895</v>
      </c>
      <c r="X1731" s="304" t="s">
        <v>206</v>
      </c>
      <c r="Y1731" s="366">
        <f t="shared" si="490"/>
        <v>338.6</v>
      </c>
      <c r="Z1731" s="304"/>
      <c r="AA1731" s="304"/>
      <c r="AB1731" s="304">
        <v>-999</v>
      </c>
      <c r="AC1731" s="304">
        <v>-999</v>
      </c>
      <c r="AD1731" s="366">
        <v>-999</v>
      </c>
      <c r="AE1731" s="304">
        <v>-999</v>
      </c>
      <c r="AF1731" s="304">
        <v>-999</v>
      </c>
      <c r="AG1731" s="304"/>
      <c r="AH1731" s="304">
        <v>2.4488900000000001E-2</v>
      </c>
      <c r="AI1731" s="312"/>
      <c r="AJ1731" s="332">
        <v>750</v>
      </c>
      <c r="AK1731" s="304">
        <f t="shared" si="488"/>
        <v>690</v>
      </c>
      <c r="AL1731" s="304">
        <f t="shared" si="502"/>
        <v>0.43</v>
      </c>
      <c r="AM1731" s="389" t="str">
        <f t="shared" si="493"/>
        <v/>
      </c>
      <c r="AN1731" s="304"/>
      <c r="AO1731" s="304">
        <v>0.45</v>
      </c>
      <c r="AP1731" s="312"/>
      <c r="AQ1731" s="312" t="s">
        <v>3783</v>
      </c>
      <c r="AR1731" s="312"/>
      <c r="AS1731" s="304"/>
      <c r="AT1731" s="312"/>
      <c r="AU1731" s="329">
        <f>VLOOKUP(C1731,[1]world!$A$2:$B$3555,2,FALSE)</f>
        <v>9</v>
      </c>
      <c r="AV1731" s="329">
        <v>497</v>
      </c>
      <c r="AW1731" s="304">
        <v>0.37</v>
      </c>
      <c r="AX1731" s="304">
        <v>120</v>
      </c>
      <c r="AY1731" s="304">
        <v>-999</v>
      </c>
      <c r="AZ1731" s="304">
        <v>260</v>
      </c>
      <c r="BA1731" s="304">
        <v>120</v>
      </c>
      <c r="BB1731" s="304">
        <v>-999</v>
      </c>
      <c r="BC1731" s="304">
        <v>260</v>
      </c>
      <c r="BD1731" s="304">
        <v>120</v>
      </c>
      <c r="BE1731" s="304">
        <v>120</v>
      </c>
      <c r="BF1731" s="304">
        <v>-999</v>
      </c>
      <c r="BG1731" s="304">
        <v>-999</v>
      </c>
      <c r="BH1731" s="304">
        <v>260</v>
      </c>
      <c r="BI1731" s="304">
        <v>260</v>
      </c>
      <c r="BJ1731" s="304">
        <v>2</v>
      </c>
      <c r="BK1731" s="304" t="s">
        <v>4954</v>
      </c>
      <c r="BL1731" s="304">
        <v>2</v>
      </c>
    </row>
    <row r="1732" spans="1:64" ht="15" hidden="1" customHeight="1" x14ac:dyDescent="0.2">
      <c r="A1732" s="304" t="s">
        <v>6177</v>
      </c>
      <c r="B1732" s="304" t="s">
        <v>1612</v>
      </c>
      <c r="C1732" s="304">
        <v>1864</v>
      </c>
      <c r="D1732" s="349" t="s">
        <v>3756</v>
      </c>
      <c r="E1732" s="304" t="s">
        <v>3756</v>
      </c>
      <c r="F1732" s="304"/>
      <c r="G1732" s="324">
        <v>37.307699999999997</v>
      </c>
      <c r="H1732" s="324">
        <v>139.9</v>
      </c>
      <c r="I1732" s="324" t="s">
        <v>212</v>
      </c>
      <c r="J1732" s="368">
        <f t="shared" si="500"/>
        <v>615.23455033830032</v>
      </c>
      <c r="K1732" s="331">
        <v>0.2</v>
      </c>
      <c r="L1732" s="304" t="str">
        <f t="shared" ref="L1732:L1795" si="503">IF(J1732&lt;180,"E",IF(AND(J1732&gt;=180,J1732&lt;360),"D",IF(AND(J1732&gt;=360,J1732&lt;760),"C",IF(AND(J1732&gt;=760,J1732&lt;1500),"B",IF(J1732&gt;=1500,"A","-")))))</f>
        <v>C</v>
      </c>
      <c r="M1732" s="388">
        <v>1</v>
      </c>
      <c r="N1732" s="304">
        <v>398.9</v>
      </c>
      <c r="O1732" s="304">
        <v>10</v>
      </c>
      <c r="P1732" s="331"/>
      <c r="Q1732" s="309"/>
      <c r="R1732" s="304"/>
      <c r="S1732" s="356">
        <v>523.4452536322184</v>
      </c>
      <c r="T1732" s="356">
        <v>615.23455033830032</v>
      </c>
      <c r="U1732" s="356">
        <f t="shared" si="501"/>
        <v>615.23455033830032</v>
      </c>
      <c r="V1732" s="356"/>
      <c r="W1732" s="310" t="s">
        <v>900</v>
      </c>
      <c r="X1732" s="304" t="s">
        <v>232</v>
      </c>
      <c r="Y1732" s="366">
        <f t="shared" si="490"/>
        <v>506.6</v>
      </c>
      <c r="Z1732" s="304"/>
      <c r="AA1732" s="304"/>
      <c r="AB1732" s="304">
        <v>-999</v>
      </c>
      <c r="AC1732" s="304">
        <v>-999</v>
      </c>
      <c r="AD1732" s="366">
        <v>-999</v>
      </c>
      <c r="AE1732" s="304">
        <v>-999</v>
      </c>
      <c r="AF1732" s="304">
        <v>-999</v>
      </c>
      <c r="AG1732" s="304"/>
      <c r="AH1732" s="304">
        <v>8.0472600000000005E-2</v>
      </c>
      <c r="AI1732" s="312"/>
      <c r="AJ1732" s="332">
        <v>760</v>
      </c>
      <c r="AK1732" s="304">
        <f t="shared" ref="AK1732:AK1795" si="504">IF(AJ1732&lt;=180,180,IF(AND(AJ1732&gt;180,AJ1732&lt;240),210,IF(AND(AJ1732&gt;=240,AJ1732&lt;300),270,IF(AND(AJ1732&gt;=300,AJ1732&lt;360),270,IF(AND(AJ1732&gt;=360,AJ1732&lt;490),425,IF(AND(AJ1732&gt;=490,AJ1732&lt;620),555,IF(AND(AJ1732&gt;=620,AJ1732&lt;760),690,IF(AJ1732&gt;=760,760,"Error"))))))))</f>
        <v>760</v>
      </c>
      <c r="AL1732" s="304">
        <f t="shared" si="502"/>
        <v>0.43</v>
      </c>
      <c r="AM1732" s="389" t="str">
        <f t="shared" si="493"/>
        <v/>
      </c>
      <c r="AN1732" s="304"/>
      <c r="AO1732" s="304">
        <v>0.45</v>
      </c>
      <c r="AP1732" s="312"/>
      <c r="AQ1732" s="312" t="s">
        <v>3757</v>
      </c>
      <c r="AR1732" s="312"/>
      <c r="AS1732" s="304"/>
      <c r="AT1732" s="312"/>
      <c r="AU1732" s="329">
        <f>VLOOKUP(C1732,[1]world!$A$2:$B$3555,2,FALSE)</f>
        <v>1</v>
      </c>
      <c r="AV1732" s="329">
        <v>519</v>
      </c>
      <c r="AW1732" s="304">
        <v>0.37</v>
      </c>
      <c r="AX1732" s="304">
        <v>20</v>
      </c>
      <c r="AY1732" s="304">
        <v>-999</v>
      </c>
      <c r="AZ1732" s="304">
        <v>40</v>
      </c>
      <c r="BA1732" s="304">
        <v>20</v>
      </c>
      <c r="BB1732" s="304">
        <v>-999</v>
      </c>
      <c r="BC1732" s="304">
        <v>40</v>
      </c>
      <c r="BD1732" s="304">
        <v>20</v>
      </c>
      <c r="BE1732" s="304">
        <v>20</v>
      </c>
      <c r="BF1732" s="304">
        <v>-999</v>
      </c>
      <c r="BG1732" s="304">
        <v>-999</v>
      </c>
      <c r="BH1732" s="304">
        <v>40</v>
      </c>
      <c r="BI1732" s="304">
        <v>40</v>
      </c>
      <c r="BJ1732" s="304">
        <v>2</v>
      </c>
      <c r="BK1732" s="304" t="s">
        <v>4954</v>
      </c>
      <c r="BL1732" s="304">
        <v>2</v>
      </c>
    </row>
    <row r="1733" spans="1:64" ht="15" hidden="1" customHeight="1" x14ac:dyDescent="0.2">
      <c r="A1733" s="304" t="s">
        <v>6177</v>
      </c>
      <c r="B1733" s="304" t="s">
        <v>1612</v>
      </c>
      <c r="C1733" s="304">
        <v>1865</v>
      </c>
      <c r="D1733" s="349" t="s">
        <v>3744</v>
      </c>
      <c r="E1733" s="304" t="s">
        <v>3744</v>
      </c>
      <c r="F1733" s="304"/>
      <c r="G1733" s="324">
        <v>37.265999999999998</v>
      </c>
      <c r="H1733" s="324">
        <v>139.5386</v>
      </c>
      <c r="I1733" s="324" t="s">
        <v>212</v>
      </c>
      <c r="J1733" s="368">
        <f t="shared" si="500"/>
        <v>330.61183086722474</v>
      </c>
      <c r="K1733" s="331">
        <v>0.13</v>
      </c>
      <c r="L1733" s="304" t="str">
        <f t="shared" si="503"/>
        <v>D</v>
      </c>
      <c r="M1733" s="388">
        <v>1</v>
      </c>
      <c r="N1733" s="304">
        <v>295.39999999999998</v>
      </c>
      <c r="O1733" s="304">
        <v>20</v>
      </c>
      <c r="P1733" s="331">
        <v>295.39999999999998</v>
      </c>
      <c r="Q1733" s="309" t="s">
        <v>1612</v>
      </c>
      <c r="R1733" s="304"/>
      <c r="S1733" s="356">
        <v>330.61183086722474</v>
      </c>
      <c r="T1733" s="356">
        <v>355.34722802788684</v>
      </c>
      <c r="U1733" s="356">
        <f t="shared" si="501"/>
        <v>330.61183086722474</v>
      </c>
      <c r="V1733" s="356"/>
      <c r="W1733" s="310" t="s">
        <v>895</v>
      </c>
      <c r="X1733" s="304" t="s">
        <v>206</v>
      </c>
      <c r="Y1733" s="366">
        <f t="shared" ref="Y1733:Y1796" si="505">IF(X1733="A",506.6,IF(X1733="B",424.8,IF(X1733="C",338.6,IF(X1733="D",274.5,IF(X1733="E",181.5,"-")))))</f>
        <v>338.6</v>
      </c>
      <c r="Z1733" s="304"/>
      <c r="AA1733" s="304"/>
      <c r="AB1733" s="304">
        <v>-999</v>
      </c>
      <c r="AC1733" s="304">
        <v>-999</v>
      </c>
      <c r="AD1733" s="366">
        <v>-999</v>
      </c>
      <c r="AE1733" s="304">
        <v>-999</v>
      </c>
      <c r="AF1733" s="304">
        <v>-999</v>
      </c>
      <c r="AG1733" s="304"/>
      <c r="AH1733" s="304">
        <v>2.48822E-2</v>
      </c>
      <c r="AI1733" s="312"/>
      <c r="AJ1733" s="332">
        <v>758</v>
      </c>
      <c r="AK1733" s="304">
        <f t="shared" si="504"/>
        <v>690</v>
      </c>
      <c r="AL1733" s="304">
        <f t="shared" si="502"/>
        <v>0.43</v>
      </c>
      <c r="AM1733" s="389" t="str">
        <f t="shared" si="493"/>
        <v/>
      </c>
      <c r="AN1733" s="304"/>
      <c r="AO1733" s="304">
        <v>0.45</v>
      </c>
      <c r="AP1733" s="312"/>
      <c r="AQ1733" s="312" t="s">
        <v>3745</v>
      </c>
      <c r="AR1733" s="312"/>
      <c r="AS1733" s="304"/>
      <c r="AT1733" s="312"/>
      <c r="AU1733" s="329">
        <f>VLOOKUP(C1733,[1]world!$A$2:$B$3555,2,FALSE)</f>
        <v>1</v>
      </c>
      <c r="AV1733" s="329">
        <v>519</v>
      </c>
      <c r="AW1733" s="304">
        <v>0.37</v>
      </c>
      <c r="AX1733" s="304">
        <v>20</v>
      </c>
      <c r="AY1733" s="304">
        <v>-999</v>
      </c>
      <c r="AZ1733" s="304">
        <v>360</v>
      </c>
      <c r="BA1733" s="304">
        <v>20</v>
      </c>
      <c r="BB1733" s="304">
        <v>-999</v>
      </c>
      <c r="BC1733" s="304">
        <v>360</v>
      </c>
      <c r="BD1733" s="304">
        <v>20</v>
      </c>
      <c r="BE1733" s="304">
        <v>20</v>
      </c>
      <c r="BF1733" s="304">
        <v>-999</v>
      </c>
      <c r="BG1733" s="304">
        <v>-999</v>
      </c>
      <c r="BH1733" s="304">
        <v>360</v>
      </c>
      <c r="BI1733" s="304">
        <v>360</v>
      </c>
      <c r="BJ1733" s="304">
        <v>2</v>
      </c>
      <c r="BK1733" s="304" t="s">
        <v>4954</v>
      </c>
      <c r="BL1733" s="304">
        <v>2</v>
      </c>
    </row>
    <row r="1734" spans="1:64" ht="15" hidden="1" customHeight="1" x14ac:dyDescent="0.2">
      <c r="A1734" s="304" t="s">
        <v>6177</v>
      </c>
      <c r="B1734" s="304" t="s">
        <v>1612</v>
      </c>
      <c r="C1734" s="304">
        <v>1866</v>
      </c>
      <c r="D1734" s="349" t="s">
        <v>3671</v>
      </c>
      <c r="E1734" s="304" t="s">
        <v>3671</v>
      </c>
      <c r="F1734" s="304"/>
      <c r="G1734" s="324">
        <v>37.07</v>
      </c>
      <c r="H1734" s="324">
        <v>139.6808</v>
      </c>
      <c r="I1734" s="324" t="s">
        <v>212</v>
      </c>
      <c r="J1734" s="368">
        <f t="shared" si="500"/>
        <v>697.71635715389596</v>
      </c>
      <c r="K1734" s="331">
        <v>0.2</v>
      </c>
      <c r="L1734" s="304" t="str">
        <f t="shared" si="503"/>
        <v>C</v>
      </c>
      <c r="M1734" s="388">
        <v>1</v>
      </c>
      <c r="N1734" s="304">
        <v>463.6</v>
      </c>
      <c r="O1734" s="304">
        <v>10</v>
      </c>
      <c r="P1734" s="331"/>
      <c r="Q1734" s="309"/>
      <c r="R1734" s="304"/>
      <c r="S1734" s="356">
        <v>611.02195492606211</v>
      </c>
      <c r="T1734" s="356">
        <v>697.71635715389596</v>
      </c>
      <c r="U1734" s="356">
        <f t="shared" si="501"/>
        <v>697.71635715389596</v>
      </c>
      <c r="V1734" s="356"/>
      <c r="W1734" s="310" t="s">
        <v>900</v>
      </c>
      <c r="X1734" s="304" t="s">
        <v>232</v>
      </c>
      <c r="Y1734" s="366">
        <f t="shared" si="505"/>
        <v>506.6</v>
      </c>
      <c r="Z1734" s="304"/>
      <c r="AA1734" s="304"/>
      <c r="AB1734" s="304">
        <v>-999</v>
      </c>
      <c r="AC1734" s="304">
        <v>-999</v>
      </c>
      <c r="AD1734" s="366">
        <v>-999</v>
      </c>
      <c r="AE1734" s="304">
        <v>-999</v>
      </c>
      <c r="AF1734" s="304">
        <v>-999</v>
      </c>
      <c r="AG1734" s="304"/>
      <c r="AH1734" s="304">
        <v>3.5054700000000001E-2</v>
      </c>
      <c r="AI1734" s="312"/>
      <c r="AJ1734" s="332">
        <v>760</v>
      </c>
      <c r="AK1734" s="304">
        <f t="shared" si="504"/>
        <v>760</v>
      </c>
      <c r="AL1734" s="304">
        <f t="shared" si="502"/>
        <v>0.43</v>
      </c>
      <c r="AM1734" s="389" t="str">
        <f t="shared" si="493"/>
        <v/>
      </c>
      <c r="AN1734" s="304"/>
      <c r="AO1734" s="304">
        <v>0.45</v>
      </c>
      <c r="AP1734" s="312"/>
      <c r="AQ1734" s="312" t="s">
        <v>3672</v>
      </c>
      <c r="AR1734" s="312"/>
      <c r="AS1734" s="304"/>
      <c r="AT1734" s="312"/>
      <c r="AU1734" s="329">
        <f>VLOOKUP(C1734,[1]world!$A$2:$B$3555,2,FALSE)</f>
        <v>1</v>
      </c>
      <c r="AV1734" s="329">
        <v>519</v>
      </c>
      <c r="AW1734" s="304">
        <v>0.37</v>
      </c>
      <c r="AX1734" s="304">
        <v>20</v>
      </c>
      <c r="AY1734" s="304">
        <v>-999</v>
      </c>
      <c r="AZ1734" s="304">
        <v>100</v>
      </c>
      <c r="BA1734" s="304">
        <v>20</v>
      </c>
      <c r="BB1734" s="304">
        <v>-999</v>
      </c>
      <c r="BC1734" s="304">
        <v>100</v>
      </c>
      <c r="BD1734" s="304">
        <v>20</v>
      </c>
      <c r="BE1734" s="304">
        <v>20</v>
      </c>
      <c r="BF1734" s="304">
        <v>-999</v>
      </c>
      <c r="BG1734" s="304">
        <v>-999</v>
      </c>
      <c r="BH1734" s="304">
        <v>100</v>
      </c>
      <c r="BI1734" s="304">
        <v>100</v>
      </c>
      <c r="BJ1734" s="304">
        <v>2</v>
      </c>
      <c r="BK1734" s="304" t="s">
        <v>4954</v>
      </c>
      <c r="BL1734" s="304">
        <v>2</v>
      </c>
    </row>
    <row r="1735" spans="1:64" ht="15" hidden="1" customHeight="1" x14ac:dyDescent="0.2">
      <c r="A1735" s="304" t="s">
        <v>6177</v>
      </c>
      <c r="B1735" s="304" t="s">
        <v>1612</v>
      </c>
      <c r="C1735" s="304">
        <v>1867</v>
      </c>
      <c r="D1735" s="349" t="s">
        <v>3767</v>
      </c>
      <c r="E1735" s="304" t="s">
        <v>3767</v>
      </c>
      <c r="F1735" s="304"/>
      <c r="G1735" s="324">
        <v>37.3491</v>
      </c>
      <c r="H1735" s="324">
        <v>139.31440000000001</v>
      </c>
      <c r="I1735" s="324" t="s">
        <v>212</v>
      </c>
      <c r="J1735" s="368">
        <f t="shared" si="500"/>
        <v>305.53872472540382</v>
      </c>
      <c r="K1735" s="331">
        <v>0.13</v>
      </c>
      <c r="L1735" s="304" t="str">
        <f t="shared" si="503"/>
        <v>D</v>
      </c>
      <c r="M1735" s="388">
        <v>1</v>
      </c>
      <c r="N1735" s="304">
        <v>273.2</v>
      </c>
      <c r="O1735" s="304">
        <v>20</v>
      </c>
      <c r="P1735" s="331">
        <v>273.24</v>
      </c>
      <c r="Q1735" s="309" t="s">
        <v>1612</v>
      </c>
      <c r="R1735" s="304"/>
      <c r="S1735" s="356">
        <v>305.53872472540382</v>
      </c>
      <c r="T1735" s="356">
        <v>328.63413826786984</v>
      </c>
      <c r="U1735" s="356">
        <f t="shared" si="501"/>
        <v>305.53872472540382</v>
      </c>
      <c r="V1735" s="356"/>
      <c r="W1735" s="310" t="s">
        <v>895</v>
      </c>
      <c r="X1735" s="304" t="s">
        <v>206</v>
      </c>
      <c r="Y1735" s="366">
        <f t="shared" si="505"/>
        <v>338.6</v>
      </c>
      <c r="Z1735" s="304"/>
      <c r="AA1735" s="304"/>
      <c r="AB1735" s="304">
        <v>-999</v>
      </c>
      <c r="AC1735" s="304">
        <v>-999</v>
      </c>
      <c r="AD1735" s="366">
        <v>-999</v>
      </c>
      <c r="AE1735" s="304">
        <v>-999</v>
      </c>
      <c r="AF1735" s="304">
        <v>-999</v>
      </c>
      <c r="AG1735" s="304"/>
      <c r="AH1735" s="304">
        <v>9.6263299999999996E-2</v>
      </c>
      <c r="AI1735" s="312"/>
      <c r="AJ1735" s="332">
        <v>760</v>
      </c>
      <c r="AK1735" s="304">
        <f t="shared" si="504"/>
        <v>760</v>
      </c>
      <c r="AL1735" s="304">
        <f t="shared" si="502"/>
        <v>0.43</v>
      </c>
      <c r="AM1735" s="389" t="str">
        <f t="shared" si="493"/>
        <v/>
      </c>
      <c r="AN1735" s="304"/>
      <c r="AO1735" s="304">
        <v>0.45</v>
      </c>
      <c r="AP1735" s="312"/>
      <c r="AQ1735" s="312" t="s">
        <v>3768</v>
      </c>
      <c r="AR1735" s="312"/>
      <c r="AS1735" s="304"/>
      <c r="AT1735" s="312"/>
      <c r="AU1735" s="329">
        <f>VLOOKUP(C1735,[1]world!$A$2:$B$3555,2,FALSE)</f>
        <v>1</v>
      </c>
      <c r="AV1735" s="329">
        <v>519</v>
      </c>
      <c r="AW1735" s="304">
        <v>0.37</v>
      </c>
      <c r="AX1735" s="304">
        <v>20</v>
      </c>
      <c r="AY1735" s="304">
        <v>-999</v>
      </c>
      <c r="AZ1735" s="304">
        <v>80</v>
      </c>
      <c r="BA1735" s="304">
        <v>20</v>
      </c>
      <c r="BB1735" s="304">
        <v>-999</v>
      </c>
      <c r="BC1735" s="304">
        <v>80</v>
      </c>
      <c r="BD1735" s="304">
        <v>20</v>
      </c>
      <c r="BE1735" s="304">
        <v>20</v>
      </c>
      <c r="BF1735" s="304">
        <v>-999</v>
      </c>
      <c r="BG1735" s="304">
        <v>-999</v>
      </c>
      <c r="BH1735" s="304">
        <v>80</v>
      </c>
      <c r="BI1735" s="304">
        <v>80</v>
      </c>
      <c r="BJ1735" s="304">
        <v>2</v>
      </c>
      <c r="BK1735" s="304" t="s">
        <v>4954</v>
      </c>
      <c r="BL1735" s="304">
        <v>2</v>
      </c>
    </row>
    <row r="1736" spans="1:64" ht="15" hidden="1" customHeight="1" x14ac:dyDescent="0.2">
      <c r="A1736" s="304" t="s">
        <v>6177</v>
      </c>
      <c r="B1736" s="304" t="s">
        <v>1612</v>
      </c>
      <c r="C1736" s="304">
        <v>1868</v>
      </c>
      <c r="D1736" s="349" t="s">
        <v>3633</v>
      </c>
      <c r="E1736" s="304" t="s">
        <v>3633</v>
      </c>
      <c r="F1736" s="304"/>
      <c r="G1736" s="324">
        <v>37.015900000000002</v>
      </c>
      <c r="H1736" s="324">
        <v>139.3801</v>
      </c>
      <c r="I1736" s="324" t="s">
        <v>212</v>
      </c>
      <c r="J1736" s="368">
        <f t="shared" si="500"/>
        <v>431.97797715820428</v>
      </c>
      <c r="K1736" s="331">
        <v>0.13</v>
      </c>
      <c r="L1736" s="304" t="str">
        <f t="shared" si="503"/>
        <v>C</v>
      </c>
      <c r="M1736" s="388">
        <v>1</v>
      </c>
      <c r="N1736" s="304">
        <v>385</v>
      </c>
      <c r="O1736" s="304">
        <v>20</v>
      </c>
      <c r="P1736" s="331">
        <v>385.05</v>
      </c>
      <c r="Q1736" s="309" t="s">
        <v>1612</v>
      </c>
      <c r="R1736" s="304"/>
      <c r="S1736" s="356">
        <v>431.97797715820428</v>
      </c>
      <c r="T1736" s="356">
        <v>461.69636477282614</v>
      </c>
      <c r="U1736" s="356">
        <f t="shared" si="501"/>
        <v>431.97797715820428</v>
      </c>
      <c r="V1736" s="356"/>
      <c r="W1736" s="310" t="s">
        <v>890</v>
      </c>
      <c r="X1736" s="304" t="s">
        <v>205</v>
      </c>
      <c r="Y1736" s="366">
        <f t="shared" si="505"/>
        <v>424.8</v>
      </c>
      <c r="Z1736" s="304"/>
      <c r="AA1736" s="304"/>
      <c r="AB1736" s="304">
        <v>-999</v>
      </c>
      <c r="AC1736" s="304">
        <v>-999</v>
      </c>
      <c r="AD1736" s="366">
        <v>-999</v>
      </c>
      <c r="AE1736" s="304">
        <v>-999</v>
      </c>
      <c r="AF1736" s="304">
        <v>-999</v>
      </c>
      <c r="AG1736" s="304"/>
      <c r="AH1736" s="304">
        <v>0.108829</v>
      </c>
      <c r="AI1736" s="312"/>
      <c r="AJ1736" s="332">
        <v>760</v>
      </c>
      <c r="AK1736" s="304">
        <f t="shared" si="504"/>
        <v>760</v>
      </c>
      <c r="AL1736" s="304">
        <f t="shared" si="502"/>
        <v>0.43</v>
      </c>
      <c r="AM1736" s="389" t="str">
        <f t="shared" si="493"/>
        <v/>
      </c>
      <c r="AN1736" s="304"/>
      <c r="AO1736" s="304">
        <v>0.45</v>
      </c>
      <c r="AP1736" s="312"/>
      <c r="AQ1736" s="312" t="s">
        <v>3634</v>
      </c>
      <c r="AR1736" s="312"/>
      <c r="AS1736" s="304"/>
      <c r="AT1736" s="312"/>
      <c r="AU1736" s="329">
        <f>VLOOKUP(C1736,[1]world!$A$2:$B$3555,2,FALSE)</f>
        <v>1</v>
      </c>
      <c r="AV1736" s="329">
        <v>519</v>
      </c>
      <c r="AW1736" s="304">
        <v>0.37</v>
      </c>
      <c r="AX1736" s="304">
        <v>7</v>
      </c>
      <c r="AY1736" s="304">
        <v>-999</v>
      </c>
      <c r="AZ1736" s="304">
        <v>-999</v>
      </c>
      <c r="BA1736" s="304">
        <v>7</v>
      </c>
      <c r="BB1736" s="304">
        <v>-999</v>
      </c>
      <c r="BC1736" s="304">
        <v>-999</v>
      </c>
      <c r="BD1736" s="304">
        <v>7</v>
      </c>
      <c r="BE1736" s="304">
        <v>7</v>
      </c>
      <c r="BF1736" s="304">
        <v>20</v>
      </c>
      <c r="BG1736" s="304">
        <v>40</v>
      </c>
      <c r="BH1736" s="304">
        <f>BI1736</f>
        <v>-999</v>
      </c>
      <c r="BI1736" s="304">
        <f>BC1736</f>
        <v>-999</v>
      </c>
      <c r="BJ1736" s="304">
        <v>0</v>
      </c>
      <c r="BK1736" s="304">
        <v>0</v>
      </c>
      <c r="BL1736" s="304">
        <v>0</v>
      </c>
    </row>
    <row r="1737" spans="1:64" ht="15" hidden="1" customHeight="1" x14ac:dyDescent="0.2">
      <c r="A1737" s="304" t="s">
        <v>6177</v>
      </c>
      <c r="B1737" s="304" t="s">
        <v>1612</v>
      </c>
      <c r="C1737" s="304">
        <v>1869</v>
      </c>
      <c r="D1737" s="349" t="s">
        <v>3815</v>
      </c>
      <c r="E1737" s="304" t="s">
        <v>3815</v>
      </c>
      <c r="F1737" s="304"/>
      <c r="G1737" s="324">
        <v>37.453000000000003</v>
      </c>
      <c r="H1737" s="324">
        <v>139.51329999999999</v>
      </c>
      <c r="I1737" s="324" t="s">
        <v>212</v>
      </c>
      <c r="J1737" s="368">
        <f t="shared" si="500"/>
        <v>499.18481729468431</v>
      </c>
      <c r="K1737" s="331">
        <v>0.2</v>
      </c>
      <c r="L1737" s="304" t="str">
        <f t="shared" si="503"/>
        <v>C</v>
      </c>
      <c r="M1737" s="388">
        <v>1</v>
      </c>
      <c r="N1737" s="304">
        <v>313.3</v>
      </c>
      <c r="O1737" s="304">
        <v>10</v>
      </c>
      <c r="P1737" s="331"/>
      <c r="Q1737" s="309"/>
      <c r="R1737" s="304"/>
      <c r="S1737" s="356">
        <v>408.22955015495791</v>
      </c>
      <c r="T1737" s="356">
        <v>499.18481729468431</v>
      </c>
      <c r="U1737" s="356">
        <f t="shared" si="501"/>
        <v>499.18481729468431</v>
      </c>
      <c r="V1737" s="356"/>
      <c r="W1737" s="310" t="s">
        <v>890</v>
      </c>
      <c r="X1737" s="304" t="s">
        <v>205</v>
      </c>
      <c r="Y1737" s="366">
        <f t="shared" si="505"/>
        <v>424.8</v>
      </c>
      <c r="Z1737" s="304"/>
      <c r="AA1737" s="304"/>
      <c r="AB1737" s="304">
        <v>-999</v>
      </c>
      <c r="AC1737" s="304">
        <v>-999</v>
      </c>
      <c r="AD1737" s="366">
        <v>-999</v>
      </c>
      <c r="AE1737" s="304">
        <v>-999</v>
      </c>
      <c r="AF1737" s="304">
        <v>-999</v>
      </c>
      <c r="AG1737" s="304"/>
      <c r="AH1737" s="304">
        <v>0.110763</v>
      </c>
      <c r="AI1737" s="312"/>
      <c r="AJ1737" s="332">
        <v>760</v>
      </c>
      <c r="AK1737" s="304">
        <f t="shared" si="504"/>
        <v>760</v>
      </c>
      <c r="AL1737" s="304">
        <f t="shared" si="502"/>
        <v>0.43</v>
      </c>
      <c r="AM1737" s="389" t="str">
        <f t="shared" ref="AM1737:AM1800" si="506">IF(AT1737&lt;&gt;"",AT1737,IF(AND(AT1737="",AR1737=""),"",AR1737))</f>
        <v/>
      </c>
      <c r="AN1737" s="304"/>
      <c r="AO1737" s="304">
        <v>0.45</v>
      </c>
      <c r="AP1737" s="312"/>
      <c r="AQ1737" s="312" t="s">
        <v>3816</v>
      </c>
      <c r="AR1737" s="312"/>
      <c r="AS1737" s="304"/>
      <c r="AT1737" s="312"/>
      <c r="AU1737" s="329">
        <f>VLOOKUP(C1737,[1]world!$A$2:$B$3555,2,FALSE)</f>
        <v>1</v>
      </c>
      <c r="AV1737" s="329">
        <v>519</v>
      </c>
      <c r="AW1737" s="304">
        <v>0.37</v>
      </c>
      <c r="AX1737" s="304">
        <v>140</v>
      </c>
      <c r="AY1737" s="304">
        <v>-999</v>
      </c>
      <c r="AZ1737" s="304">
        <v>380</v>
      </c>
      <c r="BA1737" s="304">
        <v>140</v>
      </c>
      <c r="BB1737" s="304">
        <v>-999</v>
      </c>
      <c r="BC1737" s="304">
        <v>380</v>
      </c>
      <c r="BD1737" s="304">
        <v>140</v>
      </c>
      <c r="BE1737" s="304">
        <v>140</v>
      </c>
      <c r="BF1737" s="304">
        <v>-999</v>
      </c>
      <c r="BG1737" s="304">
        <v>-999</v>
      </c>
      <c r="BH1737" s="304">
        <v>380</v>
      </c>
      <c r="BI1737" s="304">
        <v>380</v>
      </c>
      <c r="BJ1737" s="304">
        <v>2</v>
      </c>
      <c r="BK1737" s="304" t="s">
        <v>4954</v>
      </c>
      <c r="BL1737" s="304">
        <v>2</v>
      </c>
    </row>
    <row r="1738" spans="1:64" ht="15" hidden="1" customHeight="1" x14ac:dyDescent="0.2">
      <c r="A1738" s="304" t="s">
        <v>6102</v>
      </c>
      <c r="B1738" s="304" t="s">
        <v>2503</v>
      </c>
      <c r="C1738" s="304">
        <v>1870</v>
      </c>
      <c r="D1738" s="349" t="s">
        <v>3951</v>
      </c>
      <c r="E1738" s="304" t="s">
        <v>3951</v>
      </c>
      <c r="F1738" s="304"/>
      <c r="G1738" s="324">
        <v>37.753500000000003</v>
      </c>
      <c r="H1738" s="324">
        <v>139.7183</v>
      </c>
      <c r="I1738" s="324" t="s">
        <v>212</v>
      </c>
      <c r="J1738" s="367">
        <v>703.57</v>
      </c>
      <c r="K1738" s="331">
        <v>0.1</v>
      </c>
      <c r="L1738" s="304" t="str">
        <f t="shared" si="503"/>
        <v>C</v>
      </c>
      <c r="M1738" s="388">
        <v>0</v>
      </c>
      <c r="N1738" s="304"/>
      <c r="O1738" s="304"/>
      <c r="P1738" s="356"/>
      <c r="Q1738" s="356"/>
      <c r="R1738" s="304" t="s">
        <v>2503</v>
      </c>
      <c r="S1738" s="356"/>
      <c r="T1738" s="304"/>
      <c r="U1738" s="356"/>
      <c r="V1738" s="304"/>
      <c r="W1738" s="310" t="s">
        <v>900</v>
      </c>
      <c r="X1738" s="304" t="s">
        <v>232</v>
      </c>
      <c r="Y1738" s="366">
        <f t="shared" si="505"/>
        <v>506.6</v>
      </c>
      <c r="Z1738" s="304"/>
      <c r="AA1738" s="304"/>
      <c r="AB1738" s="304">
        <v>-999</v>
      </c>
      <c r="AC1738" s="304">
        <v>-999</v>
      </c>
      <c r="AD1738" s="366">
        <v>-999</v>
      </c>
      <c r="AE1738" s="304">
        <v>-999</v>
      </c>
      <c r="AF1738" s="304">
        <v>-999</v>
      </c>
      <c r="AG1738" s="304"/>
      <c r="AH1738" s="304">
        <v>0.10095700000000001</v>
      </c>
      <c r="AI1738" s="312"/>
      <c r="AJ1738" s="332">
        <v>760</v>
      </c>
      <c r="AK1738" s="304">
        <f t="shared" si="504"/>
        <v>760</v>
      </c>
      <c r="AL1738" s="304">
        <f t="shared" si="502"/>
        <v>0.43</v>
      </c>
      <c r="AM1738" s="389" t="str">
        <f t="shared" si="506"/>
        <v/>
      </c>
      <c r="AN1738" s="304"/>
      <c r="AO1738" s="304"/>
      <c r="AP1738" s="312"/>
      <c r="AQ1738" s="312"/>
      <c r="AR1738" s="312"/>
      <c r="AS1738" s="304"/>
      <c r="AT1738" s="312"/>
      <c r="AU1738" s="329">
        <f>VLOOKUP(C1738,[1]world!$A$2:$B$3555,2,FALSE)</f>
        <v>1</v>
      </c>
      <c r="AV1738" s="329">
        <v>519</v>
      </c>
      <c r="AW1738" s="304">
        <v>0.37</v>
      </c>
      <c r="AX1738" s="304">
        <v>12</v>
      </c>
      <c r="AY1738" s="304">
        <v>12</v>
      </c>
      <c r="AZ1738" s="304">
        <v>32</v>
      </c>
      <c r="BA1738" s="304">
        <v>12</v>
      </c>
      <c r="BB1738" s="304">
        <v>12</v>
      </c>
      <c r="BC1738" s="304">
        <v>32</v>
      </c>
      <c r="BD1738" s="304">
        <v>20</v>
      </c>
      <c r="BE1738" s="304">
        <v>20</v>
      </c>
      <c r="BF1738" s="304">
        <v>-999</v>
      </c>
      <c r="BG1738" s="304">
        <v>-999</v>
      </c>
      <c r="BH1738" s="304">
        <v>20</v>
      </c>
      <c r="BI1738" s="304">
        <v>20</v>
      </c>
      <c r="BJ1738" s="304">
        <v>0</v>
      </c>
      <c r="BK1738" s="304">
        <v>0</v>
      </c>
      <c r="BL1738" s="304">
        <v>0</v>
      </c>
    </row>
    <row r="1739" spans="1:64" ht="15" hidden="1" customHeight="1" x14ac:dyDescent="0.2">
      <c r="A1739" s="304" t="s">
        <v>6102</v>
      </c>
      <c r="B1739" s="304" t="s">
        <v>2503</v>
      </c>
      <c r="C1739" s="304">
        <v>1871</v>
      </c>
      <c r="D1739" s="349" t="s">
        <v>3889</v>
      </c>
      <c r="E1739" s="304" t="s">
        <v>3889</v>
      </c>
      <c r="F1739" s="304"/>
      <c r="G1739" s="324">
        <v>37.604799999999997</v>
      </c>
      <c r="H1739" s="324">
        <v>139.75659999999999</v>
      </c>
      <c r="I1739" s="324" t="s">
        <v>212</v>
      </c>
      <c r="J1739" s="367">
        <v>349.74</v>
      </c>
      <c r="K1739" s="331">
        <v>0.1</v>
      </c>
      <c r="L1739" s="304" t="str">
        <f t="shared" si="503"/>
        <v>D</v>
      </c>
      <c r="M1739" s="388">
        <v>0</v>
      </c>
      <c r="N1739" s="304"/>
      <c r="O1739" s="304"/>
      <c r="P1739" s="356"/>
      <c r="Q1739" s="356"/>
      <c r="R1739" s="304" t="s">
        <v>2503</v>
      </c>
      <c r="S1739" s="356"/>
      <c r="T1739" s="304"/>
      <c r="U1739" s="356"/>
      <c r="V1739" s="304"/>
      <c r="W1739" s="310" t="s">
        <v>1408</v>
      </c>
      <c r="X1739" s="304" t="s">
        <v>213</v>
      </c>
      <c r="Y1739" s="366">
        <f t="shared" si="505"/>
        <v>274.5</v>
      </c>
      <c r="Z1739" s="304"/>
      <c r="AA1739" s="304"/>
      <c r="AB1739" s="304">
        <v>-999</v>
      </c>
      <c r="AC1739" s="304">
        <v>-999</v>
      </c>
      <c r="AD1739" s="366">
        <v>-999</v>
      </c>
      <c r="AE1739" s="304">
        <v>-999</v>
      </c>
      <c r="AF1739" s="304">
        <v>-999</v>
      </c>
      <c r="AG1739" s="304"/>
      <c r="AH1739" s="304">
        <v>3.1806300000000003E-2</v>
      </c>
      <c r="AI1739" s="312"/>
      <c r="AJ1739" s="332">
        <v>760</v>
      </c>
      <c r="AK1739" s="304">
        <f t="shared" si="504"/>
        <v>760</v>
      </c>
      <c r="AL1739" s="304">
        <f t="shared" si="502"/>
        <v>0.43</v>
      </c>
      <c r="AM1739" s="389" t="str">
        <f t="shared" si="506"/>
        <v/>
      </c>
      <c r="AN1739" s="304"/>
      <c r="AO1739" s="304"/>
      <c r="AP1739" s="312"/>
      <c r="AQ1739" s="312"/>
      <c r="AR1739" s="312"/>
      <c r="AS1739" s="304"/>
      <c r="AT1739" s="312"/>
      <c r="AU1739" s="329">
        <f>VLOOKUP(C1739,[1]world!$A$2:$B$3555,2,FALSE)</f>
        <v>1</v>
      </c>
      <c r="AV1739" s="329">
        <v>519</v>
      </c>
      <c r="AW1739" s="304">
        <v>0.37</v>
      </c>
      <c r="AX1739" s="304">
        <v>120</v>
      </c>
      <c r="AY1739" s="304">
        <v>-999</v>
      </c>
      <c r="AZ1739" s="304">
        <v>680</v>
      </c>
      <c r="BA1739" s="304">
        <v>120</v>
      </c>
      <c r="BB1739" s="304">
        <v>-999</v>
      </c>
      <c r="BC1739" s="304">
        <v>680</v>
      </c>
      <c r="BD1739" s="304">
        <v>120</v>
      </c>
      <c r="BE1739" s="304">
        <v>120</v>
      </c>
      <c r="BF1739" s="304">
        <v>-999</v>
      </c>
      <c r="BG1739" s="304">
        <v>-999</v>
      </c>
      <c r="BH1739" s="304">
        <v>680</v>
      </c>
      <c r="BI1739" s="304">
        <v>680</v>
      </c>
      <c r="BJ1739" s="304">
        <v>2</v>
      </c>
      <c r="BK1739" s="304" t="s">
        <v>4954</v>
      </c>
      <c r="BL1739" s="304">
        <v>2</v>
      </c>
    </row>
    <row r="1740" spans="1:64" ht="15" hidden="1" customHeight="1" x14ac:dyDescent="0.2">
      <c r="A1740" s="304" t="s">
        <v>6102</v>
      </c>
      <c r="B1740" s="304" t="s">
        <v>2503</v>
      </c>
      <c r="C1740" s="304">
        <v>1872</v>
      </c>
      <c r="D1740" s="349" t="s">
        <v>3813</v>
      </c>
      <c r="E1740" s="304" t="s">
        <v>3813</v>
      </c>
      <c r="F1740" s="304"/>
      <c r="G1740" s="324">
        <v>37.447800000000001</v>
      </c>
      <c r="H1740" s="324">
        <v>139.8159</v>
      </c>
      <c r="I1740" s="324" t="s">
        <v>212</v>
      </c>
      <c r="J1740" s="367">
        <v>245.88</v>
      </c>
      <c r="K1740" s="331">
        <v>0.1</v>
      </c>
      <c r="L1740" s="304" t="str">
        <f t="shared" si="503"/>
        <v>D</v>
      </c>
      <c r="M1740" s="388">
        <v>0</v>
      </c>
      <c r="N1740" s="304"/>
      <c r="O1740" s="304"/>
      <c r="P1740" s="356"/>
      <c r="Q1740" s="356"/>
      <c r="R1740" s="304" t="s">
        <v>2503</v>
      </c>
      <c r="S1740" s="356"/>
      <c r="T1740" s="304"/>
      <c r="U1740" s="356"/>
      <c r="V1740" s="304"/>
      <c r="W1740" s="310" t="s">
        <v>1408</v>
      </c>
      <c r="X1740" s="304" t="s">
        <v>213</v>
      </c>
      <c r="Y1740" s="366">
        <f t="shared" si="505"/>
        <v>274.5</v>
      </c>
      <c r="Z1740" s="304"/>
      <c r="AA1740" s="304"/>
      <c r="AB1740" s="304">
        <v>-999</v>
      </c>
      <c r="AC1740" s="304">
        <v>-999</v>
      </c>
      <c r="AD1740" s="366">
        <v>-999</v>
      </c>
      <c r="AE1740" s="304">
        <v>-999</v>
      </c>
      <c r="AF1740" s="304">
        <v>-999</v>
      </c>
      <c r="AG1740" s="304"/>
      <c r="AH1740" s="304">
        <v>3.5436099999999998E-2</v>
      </c>
      <c r="AI1740" s="312"/>
      <c r="AJ1740" s="332">
        <v>760</v>
      </c>
      <c r="AK1740" s="304">
        <f t="shared" si="504"/>
        <v>760</v>
      </c>
      <c r="AL1740" s="304">
        <f t="shared" si="502"/>
        <v>0.43</v>
      </c>
      <c r="AM1740" s="389" t="str">
        <f t="shared" si="506"/>
        <v/>
      </c>
      <c r="AN1740" s="304"/>
      <c r="AO1740" s="304"/>
      <c r="AP1740" s="312"/>
      <c r="AQ1740" s="312"/>
      <c r="AR1740" s="312"/>
      <c r="AS1740" s="304"/>
      <c r="AT1740" s="312"/>
      <c r="AU1740" s="329">
        <f>VLOOKUP(C1740,[1]world!$A$2:$B$3555,2,FALSE)</f>
        <v>3</v>
      </c>
      <c r="AV1740" s="329">
        <v>547</v>
      </c>
      <c r="AW1740" s="304">
        <v>0.37</v>
      </c>
      <c r="AX1740" s="304">
        <v>146</v>
      </c>
      <c r="AY1740" s="304">
        <v>-999</v>
      </c>
      <c r="AZ1740" s="304">
        <v>700</v>
      </c>
      <c r="BA1740" s="304">
        <v>146</v>
      </c>
      <c r="BB1740" s="304">
        <v>-999</v>
      </c>
      <c r="BC1740" s="304">
        <v>700</v>
      </c>
      <c r="BD1740" s="304">
        <v>300</v>
      </c>
      <c r="BE1740" s="304">
        <v>300</v>
      </c>
      <c r="BF1740" s="304">
        <v>-999</v>
      </c>
      <c r="BG1740" s="304">
        <v>-999</v>
      </c>
      <c r="BH1740" s="304">
        <v>700</v>
      </c>
      <c r="BI1740" s="304">
        <v>700</v>
      </c>
      <c r="BJ1740" s="304">
        <v>0</v>
      </c>
      <c r="BK1740" s="304" t="s">
        <v>4954</v>
      </c>
      <c r="BL1740" s="304">
        <v>0</v>
      </c>
    </row>
    <row r="1741" spans="1:64" ht="15" hidden="1" customHeight="1" x14ac:dyDescent="0.2">
      <c r="A1741" s="304" t="s">
        <v>6102</v>
      </c>
      <c r="B1741" s="304" t="s">
        <v>2503</v>
      </c>
      <c r="C1741" s="304">
        <v>1873</v>
      </c>
      <c r="D1741" s="349" t="s">
        <v>3733</v>
      </c>
      <c r="E1741" s="304" t="s">
        <v>3733</v>
      </c>
      <c r="F1741" s="304"/>
      <c r="G1741" s="324">
        <v>37.251300000000001</v>
      </c>
      <c r="H1741" s="324">
        <v>139.8758</v>
      </c>
      <c r="I1741" s="324" t="s">
        <v>212</v>
      </c>
      <c r="J1741" s="367">
        <v>596.03</v>
      </c>
      <c r="K1741" s="331">
        <v>0.1</v>
      </c>
      <c r="L1741" s="304" t="str">
        <f t="shared" si="503"/>
        <v>C</v>
      </c>
      <c r="M1741" s="388">
        <v>0</v>
      </c>
      <c r="N1741" s="304"/>
      <c r="O1741" s="304"/>
      <c r="P1741" s="356"/>
      <c r="Q1741" s="356"/>
      <c r="R1741" s="304" t="s">
        <v>2503</v>
      </c>
      <c r="S1741" s="356"/>
      <c r="T1741" s="304"/>
      <c r="U1741" s="356"/>
      <c r="V1741" s="304"/>
      <c r="W1741" s="310" t="s">
        <v>895</v>
      </c>
      <c r="X1741" s="304" t="s">
        <v>206</v>
      </c>
      <c r="Y1741" s="366">
        <f t="shared" si="505"/>
        <v>338.6</v>
      </c>
      <c r="Z1741" s="304"/>
      <c r="AA1741" s="304"/>
      <c r="AB1741" s="304">
        <v>-999</v>
      </c>
      <c r="AC1741" s="304">
        <v>-999</v>
      </c>
      <c r="AD1741" s="366">
        <v>-999</v>
      </c>
      <c r="AE1741" s="304">
        <v>-999</v>
      </c>
      <c r="AF1741" s="304">
        <v>-999</v>
      </c>
      <c r="AG1741" s="304"/>
      <c r="AH1741" s="304">
        <v>4.2246899999999997E-2</v>
      </c>
      <c r="AI1741" s="312"/>
      <c r="AJ1741" s="332">
        <v>760</v>
      </c>
      <c r="AK1741" s="304">
        <f t="shared" si="504"/>
        <v>760</v>
      </c>
      <c r="AL1741" s="304">
        <f t="shared" si="502"/>
        <v>0.43</v>
      </c>
      <c r="AM1741" s="389" t="str">
        <f t="shared" si="506"/>
        <v/>
      </c>
      <c r="AN1741" s="304"/>
      <c r="AO1741" s="304"/>
      <c r="AP1741" s="312"/>
      <c r="AQ1741" s="312"/>
      <c r="AR1741" s="312"/>
      <c r="AS1741" s="304"/>
      <c r="AT1741" s="312"/>
      <c r="AU1741" s="329">
        <f>VLOOKUP(C1741,[1]world!$A$2:$B$3555,2,FALSE)</f>
        <v>5</v>
      </c>
      <c r="AV1741" s="329">
        <v>402</v>
      </c>
      <c r="AW1741" s="304">
        <v>0.37</v>
      </c>
      <c r="AX1741" s="304">
        <v>12</v>
      </c>
      <c r="AY1741" s="304">
        <v>12</v>
      </c>
      <c r="AZ1741" s="304">
        <v>100</v>
      </c>
      <c r="BA1741" s="304">
        <v>12</v>
      </c>
      <c r="BB1741" s="304">
        <v>12</v>
      </c>
      <c r="BC1741" s="304">
        <v>100</v>
      </c>
      <c r="BD1741" s="304">
        <v>20</v>
      </c>
      <c r="BE1741" s="304">
        <v>20</v>
      </c>
      <c r="BF1741" s="304">
        <v>-999</v>
      </c>
      <c r="BG1741" s="304">
        <v>-999</v>
      </c>
      <c r="BH1741" s="304">
        <v>100</v>
      </c>
      <c r="BI1741" s="304">
        <v>100</v>
      </c>
      <c r="BJ1741" s="304">
        <v>0</v>
      </c>
      <c r="BK1741" s="304">
        <v>0</v>
      </c>
      <c r="BL1741" s="304">
        <v>0</v>
      </c>
    </row>
    <row r="1742" spans="1:64" ht="15" hidden="1" customHeight="1" x14ac:dyDescent="0.2">
      <c r="A1742" s="304" t="s">
        <v>6102</v>
      </c>
      <c r="B1742" s="304" t="s">
        <v>2503</v>
      </c>
      <c r="C1742" s="304">
        <v>1874</v>
      </c>
      <c r="D1742" s="349" t="s">
        <v>3708</v>
      </c>
      <c r="E1742" s="304" t="s">
        <v>3708</v>
      </c>
      <c r="F1742" s="304"/>
      <c r="G1742" s="324">
        <v>37.169199999999996</v>
      </c>
      <c r="H1742" s="324">
        <v>139.5231</v>
      </c>
      <c r="I1742" s="324" t="s">
        <v>212</v>
      </c>
      <c r="J1742" s="367">
        <v>680.23</v>
      </c>
      <c r="K1742" s="331">
        <v>0.1</v>
      </c>
      <c r="L1742" s="304" t="str">
        <f t="shared" si="503"/>
        <v>C</v>
      </c>
      <c r="M1742" s="388">
        <v>0</v>
      </c>
      <c r="N1742" s="304"/>
      <c r="O1742" s="304"/>
      <c r="P1742" s="356"/>
      <c r="Q1742" s="356"/>
      <c r="R1742" s="304" t="s">
        <v>2503</v>
      </c>
      <c r="S1742" s="356"/>
      <c r="T1742" s="304"/>
      <c r="U1742" s="356"/>
      <c r="V1742" s="304"/>
      <c r="W1742" s="310" t="s">
        <v>895</v>
      </c>
      <c r="X1742" s="304" t="s">
        <v>206</v>
      </c>
      <c r="Y1742" s="366">
        <f t="shared" si="505"/>
        <v>338.6</v>
      </c>
      <c r="Z1742" s="304"/>
      <c r="AA1742" s="304"/>
      <c r="AB1742" s="304">
        <v>-999</v>
      </c>
      <c r="AC1742" s="304">
        <v>-999</v>
      </c>
      <c r="AD1742" s="366">
        <v>-999</v>
      </c>
      <c r="AE1742" s="304">
        <v>-999</v>
      </c>
      <c r="AF1742" s="304">
        <v>-999</v>
      </c>
      <c r="AG1742" s="304"/>
      <c r="AH1742" s="304">
        <v>2.4339300000000001E-2</v>
      </c>
      <c r="AI1742" s="312"/>
      <c r="AJ1742" s="332">
        <v>747</v>
      </c>
      <c r="AK1742" s="304">
        <f t="shared" si="504"/>
        <v>690</v>
      </c>
      <c r="AL1742" s="304">
        <f t="shared" si="502"/>
        <v>0.43</v>
      </c>
      <c r="AM1742" s="389" t="str">
        <f t="shared" si="506"/>
        <v/>
      </c>
      <c r="AN1742" s="304"/>
      <c r="AO1742" s="304"/>
      <c r="AP1742" s="312"/>
      <c r="AQ1742" s="312"/>
      <c r="AR1742" s="312"/>
      <c r="AS1742" s="304"/>
      <c r="AT1742" s="312"/>
      <c r="AU1742" s="329">
        <f>VLOOKUP(C1742,[1]world!$A$2:$B$3555,2,FALSE)</f>
        <v>3</v>
      </c>
      <c r="AV1742" s="329">
        <v>547</v>
      </c>
      <c r="AW1742" s="304">
        <v>0.37</v>
      </c>
      <c r="AX1742" s="304">
        <v>12</v>
      </c>
      <c r="AY1742" s="304">
        <v>56</v>
      </c>
      <c r="AZ1742" s="304">
        <v>-999</v>
      </c>
      <c r="BA1742" s="304">
        <v>12</v>
      </c>
      <c r="BB1742" s="304">
        <v>56</v>
      </c>
      <c r="BC1742" s="304">
        <v>-999</v>
      </c>
      <c r="BD1742" s="304">
        <v>20</v>
      </c>
      <c r="BE1742" s="304">
        <v>20</v>
      </c>
      <c r="BF1742" s="304">
        <v>-999</v>
      </c>
      <c r="BG1742" s="304">
        <v>-999</v>
      </c>
      <c r="BH1742" s="304">
        <v>40</v>
      </c>
      <c r="BI1742" s="304">
        <v>40</v>
      </c>
      <c r="BJ1742" s="304">
        <v>0</v>
      </c>
      <c r="BK1742" s="304">
        <v>0</v>
      </c>
      <c r="BL1742" s="304">
        <v>0</v>
      </c>
    </row>
    <row r="1743" spans="1:64" ht="15" hidden="1" customHeight="1" x14ac:dyDescent="0.2">
      <c r="A1743" s="304" t="s">
        <v>6102</v>
      </c>
      <c r="B1743" s="304" t="s">
        <v>2503</v>
      </c>
      <c r="C1743" s="304">
        <v>1875</v>
      </c>
      <c r="D1743" s="349" t="s">
        <v>3629</v>
      </c>
      <c r="E1743" s="304" t="s">
        <v>3629</v>
      </c>
      <c r="F1743" s="304"/>
      <c r="G1743" s="324">
        <v>37.007199999999997</v>
      </c>
      <c r="H1743" s="324">
        <v>139.37880000000001</v>
      </c>
      <c r="I1743" s="324" t="s">
        <v>212</v>
      </c>
      <c r="J1743" s="367">
        <v>828.95</v>
      </c>
      <c r="K1743" s="331">
        <v>0.1</v>
      </c>
      <c r="L1743" s="304" t="str">
        <f t="shared" si="503"/>
        <v>B</v>
      </c>
      <c r="M1743" s="388">
        <v>0</v>
      </c>
      <c r="N1743" s="304"/>
      <c r="O1743" s="304"/>
      <c r="P1743" s="356"/>
      <c r="Q1743" s="356"/>
      <c r="R1743" s="304" t="s">
        <v>2503</v>
      </c>
      <c r="S1743" s="356"/>
      <c r="T1743" s="304"/>
      <c r="U1743" s="356"/>
      <c r="V1743" s="304"/>
      <c r="W1743" s="310" t="s">
        <v>900</v>
      </c>
      <c r="X1743" s="304" t="s">
        <v>232</v>
      </c>
      <c r="Y1743" s="366">
        <f t="shared" si="505"/>
        <v>506.6</v>
      </c>
      <c r="Z1743" s="304"/>
      <c r="AA1743" s="304"/>
      <c r="AB1743" s="304">
        <v>-999</v>
      </c>
      <c r="AC1743" s="304">
        <v>-999</v>
      </c>
      <c r="AD1743" s="366">
        <v>-999</v>
      </c>
      <c r="AE1743" s="304">
        <v>-999</v>
      </c>
      <c r="AF1743" s="304">
        <v>-999</v>
      </c>
      <c r="AG1743" s="304"/>
      <c r="AH1743" s="304">
        <v>0.147289</v>
      </c>
      <c r="AI1743" s="312"/>
      <c r="AJ1743" s="332">
        <v>760</v>
      </c>
      <c r="AK1743" s="304">
        <f t="shared" si="504"/>
        <v>760</v>
      </c>
      <c r="AL1743" s="304">
        <f t="shared" si="502"/>
        <v>0.43</v>
      </c>
      <c r="AM1743" s="389" t="str">
        <f t="shared" si="506"/>
        <v/>
      </c>
      <c r="AN1743" s="304"/>
      <c r="AO1743" s="304"/>
      <c r="AP1743" s="312"/>
      <c r="AQ1743" s="312"/>
      <c r="AR1743" s="312"/>
      <c r="AS1743" s="304"/>
      <c r="AT1743" s="312"/>
      <c r="AU1743" s="329">
        <f>VLOOKUP(C1743,[1]world!$A$2:$B$3555,2,FALSE)</f>
        <v>1</v>
      </c>
      <c r="AV1743" s="329">
        <v>519</v>
      </c>
      <c r="AW1743" s="304">
        <v>0.37</v>
      </c>
      <c r="AX1743" s="304">
        <v>4</v>
      </c>
      <c r="AY1743" s="304">
        <v>20</v>
      </c>
      <c r="AZ1743" s="304">
        <v>42</v>
      </c>
      <c r="BA1743" s="304">
        <v>4</v>
      </c>
      <c r="BB1743" s="304">
        <v>20</v>
      </c>
      <c r="BC1743" s="304">
        <v>42</v>
      </c>
      <c r="BD1743" s="304">
        <v>20</v>
      </c>
      <c r="BE1743" s="304">
        <v>20</v>
      </c>
      <c r="BF1743" s="304">
        <v>-999</v>
      </c>
      <c r="BG1743" s="304">
        <v>-999</v>
      </c>
      <c r="BH1743" s="304">
        <v>60</v>
      </c>
      <c r="BI1743" s="304">
        <v>60</v>
      </c>
      <c r="BJ1743" s="304">
        <v>0</v>
      </c>
      <c r="BK1743" s="304">
        <v>0</v>
      </c>
      <c r="BL1743" s="304">
        <v>0</v>
      </c>
    </row>
    <row r="1744" spans="1:64" ht="15" hidden="1" customHeight="1" x14ac:dyDescent="0.2">
      <c r="A1744" s="304" t="s">
        <v>6102</v>
      </c>
      <c r="B1744" s="304" t="s">
        <v>2503</v>
      </c>
      <c r="C1744" s="304">
        <v>1876</v>
      </c>
      <c r="D1744" s="349" t="s">
        <v>3701</v>
      </c>
      <c r="E1744" s="304" t="s">
        <v>3701</v>
      </c>
      <c r="F1744" s="304"/>
      <c r="G1744" s="324">
        <v>37.158499999999997</v>
      </c>
      <c r="H1744" s="324">
        <v>140.09630000000001</v>
      </c>
      <c r="I1744" s="324" t="s">
        <v>212</v>
      </c>
      <c r="J1744" s="367">
        <v>487.02</v>
      </c>
      <c r="K1744" s="331">
        <v>0.1</v>
      </c>
      <c r="L1744" s="304" t="str">
        <f t="shared" si="503"/>
        <v>C</v>
      </c>
      <c r="M1744" s="388">
        <v>0</v>
      </c>
      <c r="N1744" s="304"/>
      <c r="O1744" s="304"/>
      <c r="P1744" s="356"/>
      <c r="Q1744" s="356"/>
      <c r="R1744" s="304" t="s">
        <v>2503</v>
      </c>
      <c r="S1744" s="356"/>
      <c r="T1744" s="304"/>
      <c r="U1744" s="356"/>
      <c r="V1744" s="304"/>
      <c r="W1744" s="310" t="s">
        <v>895</v>
      </c>
      <c r="X1744" s="304" t="s">
        <v>206</v>
      </c>
      <c r="Y1744" s="366">
        <f t="shared" si="505"/>
        <v>338.6</v>
      </c>
      <c r="Z1744" s="304"/>
      <c r="AA1744" s="304"/>
      <c r="AB1744" s="304">
        <v>-999</v>
      </c>
      <c r="AC1744" s="304">
        <v>-999</v>
      </c>
      <c r="AD1744" s="366">
        <v>-999</v>
      </c>
      <c r="AE1744" s="304">
        <v>-999</v>
      </c>
      <c r="AF1744" s="304">
        <v>-999</v>
      </c>
      <c r="AG1744" s="304"/>
      <c r="AH1744" s="304">
        <v>6.3726400000000002E-2</v>
      </c>
      <c r="AI1744" s="312"/>
      <c r="AJ1744" s="332">
        <v>760</v>
      </c>
      <c r="AK1744" s="304">
        <f t="shared" si="504"/>
        <v>760</v>
      </c>
      <c r="AL1744" s="304">
        <f t="shared" si="502"/>
        <v>0.43</v>
      </c>
      <c r="AM1744" s="389" t="str">
        <f t="shared" si="506"/>
        <v/>
      </c>
      <c r="AN1744" s="304"/>
      <c r="AO1744" s="304"/>
      <c r="AP1744" s="312"/>
      <c r="AQ1744" s="312"/>
      <c r="AR1744" s="312"/>
      <c r="AS1744" s="304"/>
      <c r="AT1744" s="312"/>
      <c r="AU1744" s="329">
        <f>VLOOKUP(C1744,[1]world!$A$2:$B$3555,2,FALSE)</f>
        <v>1</v>
      </c>
      <c r="AV1744" s="329">
        <v>519</v>
      </c>
      <c r="AW1744" s="304">
        <v>0.37</v>
      </c>
      <c r="AX1744" s="304">
        <v>32</v>
      </c>
      <c r="AY1744" s="304">
        <v>-999</v>
      </c>
      <c r="AZ1744" s="304">
        <v>320</v>
      </c>
      <c r="BA1744" s="304">
        <v>32</v>
      </c>
      <c r="BB1744" s="304">
        <v>-999</v>
      </c>
      <c r="BC1744" s="304">
        <v>320</v>
      </c>
      <c r="BD1744" s="304">
        <v>180</v>
      </c>
      <c r="BE1744" s="304">
        <v>180</v>
      </c>
      <c r="BF1744" s="304">
        <v>-999</v>
      </c>
      <c r="BG1744" s="304">
        <v>-999</v>
      </c>
      <c r="BH1744" s="304">
        <v>320</v>
      </c>
      <c r="BI1744" s="304">
        <v>320</v>
      </c>
      <c r="BJ1744" s="304">
        <v>0</v>
      </c>
      <c r="BK1744" s="304" t="s">
        <v>4954</v>
      </c>
      <c r="BL1744" s="304">
        <v>0</v>
      </c>
    </row>
    <row r="1745" spans="1:64" ht="15" hidden="1" customHeight="1" x14ac:dyDescent="0.2">
      <c r="A1745" s="304" t="s">
        <v>6102</v>
      </c>
      <c r="B1745" s="304" t="s">
        <v>2503</v>
      </c>
      <c r="C1745" s="304">
        <v>1877</v>
      </c>
      <c r="D1745" s="349" t="s">
        <v>3765</v>
      </c>
      <c r="E1745" s="304" t="s">
        <v>3765</v>
      </c>
      <c r="F1745" s="304"/>
      <c r="G1745" s="324">
        <v>37.339199999999998</v>
      </c>
      <c r="H1745" s="324">
        <v>139.31790000000001</v>
      </c>
      <c r="I1745" s="324" t="s">
        <v>212</v>
      </c>
      <c r="J1745" s="368">
        <v>364.91</v>
      </c>
      <c r="K1745" s="331">
        <v>0.1</v>
      </c>
      <c r="L1745" s="304" t="str">
        <f t="shared" si="503"/>
        <v>C</v>
      </c>
      <c r="M1745" s="388">
        <v>0</v>
      </c>
      <c r="N1745" s="304"/>
      <c r="O1745" s="304"/>
      <c r="P1745" s="356"/>
      <c r="Q1745" s="356"/>
      <c r="R1745" s="304" t="s">
        <v>2503</v>
      </c>
      <c r="S1745" s="356"/>
      <c r="T1745" s="304"/>
      <c r="U1745" s="356"/>
      <c r="V1745" s="304"/>
      <c r="W1745" s="310" t="s">
        <v>900</v>
      </c>
      <c r="X1745" s="304" t="s">
        <v>232</v>
      </c>
      <c r="Y1745" s="366">
        <f t="shared" si="505"/>
        <v>506.6</v>
      </c>
      <c r="Z1745" s="304"/>
      <c r="AA1745" s="304"/>
      <c r="AB1745" s="304">
        <v>-999</v>
      </c>
      <c r="AC1745" s="304">
        <v>-999</v>
      </c>
      <c r="AD1745" s="366">
        <v>-999</v>
      </c>
      <c r="AE1745" s="304">
        <v>-999</v>
      </c>
      <c r="AF1745" s="304">
        <v>-999</v>
      </c>
      <c r="AG1745" s="304"/>
      <c r="AH1745" s="304">
        <v>9.0847499999999998E-2</v>
      </c>
      <c r="AI1745" s="312"/>
      <c r="AJ1745" s="332">
        <v>760</v>
      </c>
      <c r="AK1745" s="304">
        <f t="shared" si="504"/>
        <v>760</v>
      </c>
      <c r="AL1745" s="304">
        <f t="shared" si="502"/>
        <v>0.43</v>
      </c>
      <c r="AM1745" s="389" t="str">
        <f t="shared" si="506"/>
        <v/>
      </c>
      <c r="AN1745" s="304"/>
      <c r="AO1745" s="304"/>
      <c r="AP1745" s="312"/>
      <c r="AQ1745" s="312"/>
      <c r="AR1745" s="312"/>
      <c r="AS1745" s="304"/>
      <c r="AT1745" s="312"/>
      <c r="AU1745" s="329">
        <f>VLOOKUP(C1745,[1]world!$A$2:$B$3555,2,FALSE)</f>
        <v>5</v>
      </c>
      <c r="AV1745" s="329">
        <v>402</v>
      </c>
      <c r="AW1745" s="304">
        <v>0.37</v>
      </c>
      <c r="AX1745" s="304">
        <v>72</v>
      </c>
      <c r="AY1745" s="304">
        <v>72</v>
      </c>
      <c r="AZ1745" s="304">
        <v>-999</v>
      </c>
      <c r="BA1745" s="304">
        <v>72</v>
      </c>
      <c r="BB1745" s="304">
        <v>72</v>
      </c>
      <c r="BC1745" s="304">
        <v>-999</v>
      </c>
      <c r="BD1745" s="304">
        <v>40</v>
      </c>
      <c r="BE1745" s="304">
        <v>40</v>
      </c>
      <c r="BF1745" s="304">
        <v>-999</v>
      </c>
      <c r="BG1745" s="304">
        <v>-999</v>
      </c>
      <c r="BH1745" s="304">
        <v>60</v>
      </c>
      <c r="BI1745" s="304">
        <v>60</v>
      </c>
      <c r="BJ1745" s="304">
        <v>0</v>
      </c>
      <c r="BK1745" s="304">
        <v>0</v>
      </c>
      <c r="BL1745" s="304">
        <v>0</v>
      </c>
    </row>
    <row r="1746" spans="1:64" ht="15" hidden="1" customHeight="1" x14ac:dyDescent="0.2">
      <c r="A1746" s="304" t="s">
        <v>6177</v>
      </c>
      <c r="B1746" s="304" t="s">
        <v>1612</v>
      </c>
      <c r="C1746" s="304">
        <v>1878</v>
      </c>
      <c r="D1746" s="349" t="s">
        <v>3548</v>
      </c>
      <c r="E1746" s="304" t="s">
        <v>3548</v>
      </c>
      <c r="F1746" s="304"/>
      <c r="G1746" s="324">
        <v>36.7819</v>
      </c>
      <c r="H1746" s="324">
        <v>138.96950000000001</v>
      </c>
      <c r="I1746" s="324" t="s">
        <v>212</v>
      </c>
      <c r="J1746" s="368">
        <f t="shared" ref="J1746:J1755" si="507">U1746</f>
        <v>442.51309952345753</v>
      </c>
      <c r="K1746" s="331">
        <v>0.13</v>
      </c>
      <c r="L1746" s="304" t="str">
        <f t="shared" si="503"/>
        <v>C</v>
      </c>
      <c r="M1746" s="388">
        <v>1</v>
      </c>
      <c r="N1746" s="304">
        <v>394.3</v>
      </c>
      <c r="O1746" s="304">
        <v>20</v>
      </c>
      <c r="P1746" s="331">
        <v>394.27</v>
      </c>
      <c r="Q1746" s="309" t="s">
        <v>1612</v>
      </c>
      <c r="R1746" s="304"/>
      <c r="S1746" s="356">
        <v>442.51309952345753</v>
      </c>
      <c r="T1746" s="356">
        <v>472.60283837815427</v>
      </c>
      <c r="U1746" s="356">
        <f t="shared" ref="U1746:U1755" si="508">IF(O1746&lt;=10,T1746,IF(O1746&gt;=20,S1746,((O1746-10)*(S1746-T1746)/10+T1746)))</f>
        <v>442.51309952345753</v>
      </c>
      <c r="V1746" s="356"/>
      <c r="W1746" s="310" t="s">
        <v>890</v>
      </c>
      <c r="X1746" s="304" t="s">
        <v>205</v>
      </c>
      <c r="Y1746" s="366">
        <f t="shared" si="505"/>
        <v>424.8</v>
      </c>
      <c r="Z1746" s="304"/>
      <c r="AA1746" s="304"/>
      <c r="AB1746" s="304">
        <v>-999</v>
      </c>
      <c r="AC1746" s="304">
        <v>-999</v>
      </c>
      <c r="AD1746" s="366">
        <v>-999</v>
      </c>
      <c r="AE1746" s="304">
        <v>-999</v>
      </c>
      <c r="AF1746" s="304">
        <v>-999</v>
      </c>
      <c r="AG1746" s="304"/>
      <c r="AH1746" s="304">
        <v>0.127912</v>
      </c>
      <c r="AI1746" s="312"/>
      <c r="AJ1746" s="332">
        <v>760</v>
      </c>
      <c r="AK1746" s="304">
        <f t="shared" si="504"/>
        <v>760</v>
      </c>
      <c r="AL1746" s="304">
        <f t="shared" si="502"/>
        <v>0.43</v>
      </c>
      <c r="AM1746" s="389" t="str">
        <f t="shared" si="506"/>
        <v/>
      </c>
      <c r="AN1746" s="304"/>
      <c r="AO1746" s="304">
        <v>0.45</v>
      </c>
      <c r="AP1746" s="312"/>
      <c r="AQ1746" s="312" t="s">
        <v>3549</v>
      </c>
      <c r="AR1746" s="312"/>
      <c r="AS1746" s="304"/>
      <c r="AT1746" s="312"/>
      <c r="AU1746" s="329">
        <f>VLOOKUP(C1746,[1]world!$A$2:$B$3555,2,FALSE)</f>
        <v>1</v>
      </c>
      <c r="AV1746" s="329">
        <v>519</v>
      </c>
      <c r="AW1746" s="304">
        <v>0.37</v>
      </c>
      <c r="AX1746" s="304">
        <v>60</v>
      </c>
      <c r="AY1746" s="304">
        <v>-999</v>
      </c>
      <c r="AZ1746" s="304">
        <v>240</v>
      </c>
      <c r="BA1746" s="304">
        <v>60</v>
      </c>
      <c r="BB1746" s="304">
        <v>-999</v>
      </c>
      <c r="BC1746" s="304">
        <v>240</v>
      </c>
      <c r="BD1746" s="304">
        <v>60</v>
      </c>
      <c r="BE1746" s="304">
        <v>60</v>
      </c>
      <c r="BF1746" s="304">
        <v>-999</v>
      </c>
      <c r="BG1746" s="304">
        <v>-999</v>
      </c>
      <c r="BH1746" s="304">
        <v>240</v>
      </c>
      <c r="BI1746" s="304">
        <v>240</v>
      </c>
      <c r="BJ1746" s="304">
        <v>2</v>
      </c>
      <c r="BK1746" s="304" t="s">
        <v>4954</v>
      </c>
      <c r="BL1746" s="304">
        <v>2</v>
      </c>
    </row>
    <row r="1747" spans="1:64" ht="15" hidden="1" customHeight="1" x14ac:dyDescent="0.2">
      <c r="A1747" s="304" t="s">
        <v>6177</v>
      </c>
      <c r="B1747" s="304" t="s">
        <v>1612</v>
      </c>
      <c r="C1747" s="304">
        <v>1879</v>
      </c>
      <c r="D1747" s="349" t="s">
        <v>3509</v>
      </c>
      <c r="E1747" s="304" t="s">
        <v>3509</v>
      </c>
      <c r="F1747" s="304"/>
      <c r="G1747" s="324">
        <v>36.657800000000002</v>
      </c>
      <c r="H1747" s="324">
        <v>139.07839999999999</v>
      </c>
      <c r="I1747" s="324" t="s">
        <v>212</v>
      </c>
      <c r="J1747" s="368">
        <f t="shared" si="507"/>
        <v>373.23132939731539</v>
      </c>
      <c r="K1747" s="331">
        <v>0.13</v>
      </c>
      <c r="L1747" s="304" t="str">
        <f t="shared" si="503"/>
        <v>C</v>
      </c>
      <c r="M1747" s="388">
        <v>1</v>
      </c>
      <c r="N1747" s="304">
        <v>333.1</v>
      </c>
      <c r="O1747" s="304">
        <v>20</v>
      </c>
      <c r="P1747" s="331">
        <v>333.13</v>
      </c>
      <c r="Q1747" s="309" t="s">
        <v>1612</v>
      </c>
      <c r="R1747" s="304"/>
      <c r="S1747" s="356">
        <v>373.23132939731539</v>
      </c>
      <c r="T1747" s="356">
        <v>400.37873221587057</v>
      </c>
      <c r="U1747" s="356">
        <f t="shared" si="508"/>
        <v>373.23132939731539</v>
      </c>
      <c r="V1747" s="356"/>
      <c r="W1747" s="310" t="s">
        <v>895</v>
      </c>
      <c r="X1747" s="304" t="s">
        <v>206</v>
      </c>
      <c r="Y1747" s="366">
        <f t="shared" si="505"/>
        <v>338.6</v>
      </c>
      <c r="Z1747" s="304"/>
      <c r="AA1747" s="304"/>
      <c r="AB1747" s="304">
        <v>-999</v>
      </c>
      <c r="AC1747" s="304">
        <v>-999</v>
      </c>
      <c r="AD1747" s="366">
        <v>-999</v>
      </c>
      <c r="AE1747" s="304">
        <v>-999</v>
      </c>
      <c r="AF1747" s="304">
        <v>-999</v>
      </c>
      <c r="AG1747" s="304"/>
      <c r="AH1747" s="304">
        <v>5.6075800000000002E-2</v>
      </c>
      <c r="AI1747" s="312"/>
      <c r="AJ1747" s="332">
        <v>760</v>
      </c>
      <c r="AK1747" s="304">
        <f t="shared" si="504"/>
        <v>760</v>
      </c>
      <c r="AL1747" s="304">
        <f t="shared" si="502"/>
        <v>0.43</v>
      </c>
      <c r="AM1747" s="389" t="str">
        <f t="shared" si="506"/>
        <v/>
      </c>
      <c r="AN1747" s="304"/>
      <c r="AO1747" s="304">
        <v>0.45</v>
      </c>
      <c r="AP1747" s="312"/>
      <c r="AQ1747" s="312" t="s">
        <v>3510</v>
      </c>
      <c r="AR1747" s="312"/>
      <c r="AS1747" s="304"/>
      <c r="AT1747" s="312"/>
      <c r="AU1747" s="329">
        <f>VLOOKUP(C1747,[1]world!$A$2:$B$3555,2,FALSE)</f>
        <v>5</v>
      </c>
      <c r="AV1747" s="329">
        <v>402</v>
      </c>
      <c r="AW1747" s="304">
        <v>0.37</v>
      </c>
      <c r="AX1747" s="304">
        <v>180</v>
      </c>
      <c r="AY1747" s="304">
        <v>-999</v>
      </c>
      <c r="AZ1747" s="304">
        <v>620</v>
      </c>
      <c r="BA1747" s="304">
        <v>180</v>
      </c>
      <c r="BB1747" s="304">
        <v>-999</v>
      </c>
      <c r="BC1747" s="304">
        <v>620</v>
      </c>
      <c r="BD1747" s="304">
        <v>180</v>
      </c>
      <c r="BE1747" s="304">
        <v>180</v>
      </c>
      <c r="BF1747" s="304">
        <v>-999</v>
      </c>
      <c r="BG1747" s="304">
        <v>-999</v>
      </c>
      <c r="BH1747" s="304">
        <v>620</v>
      </c>
      <c r="BI1747" s="304">
        <v>620</v>
      </c>
      <c r="BJ1747" s="304">
        <v>2</v>
      </c>
      <c r="BK1747" s="304" t="s">
        <v>4954</v>
      </c>
      <c r="BL1747" s="304">
        <v>2</v>
      </c>
    </row>
    <row r="1748" spans="1:64" ht="15" hidden="1" customHeight="1" x14ac:dyDescent="0.2">
      <c r="A1748" s="304" t="s">
        <v>6177</v>
      </c>
      <c r="B1748" s="304" t="s">
        <v>1612</v>
      </c>
      <c r="C1748" s="304">
        <v>1880</v>
      </c>
      <c r="D1748" s="349" t="s">
        <v>3498</v>
      </c>
      <c r="E1748" s="304" t="s">
        <v>3498</v>
      </c>
      <c r="F1748" s="304"/>
      <c r="G1748" s="324">
        <v>36.617199999999997</v>
      </c>
      <c r="H1748" s="324">
        <v>138.59180000000001</v>
      </c>
      <c r="I1748" s="324" t="s">
        <v>212</v>
      </c>
      <c r="J1748" s="368">
        <f t="shared" si="507"/>
        <v>307.13195864188356</v>
      </c>
      <c r="K1748" s="331">
        <v>0.2</v>
      </c>
      <c r="L1748" s="304" t="str">
        <f t="shared" si="503"/>
        <v>D</v>
      </c>
      <c r="M1748" s="388">
        <v>1</v>
      </c>
      <c r="N1748" s="304">
        <v>184.9</v>
      </c>
      <c r="O1748" s="304">
        <v>10</v>
      </c>
      <c r="P1748" s="331"/>
      <c r="Q1748" s="309"/>
      <c r="R1748" s="304"/>
      <c r="S1748" s="356">
        <v>237.24303376033208</v>
      </c>
      <c r="T1748" s="356">
        <v>307.13195864188356</v>
      </c>
      <c r="U1748" s="356">
        <f t="shared" si="508"/>
        <v>307.13195864188356</v>
      </c>
      <c r="V1748" s="356"/>
      <c r="W1748" s="310" t="s">
        <v>890</v>
      </c>
      <c r="X1748" s="304" t="s">
        <v>205</v>
      </c>
      <c r="Y1748" s="366">
        <f t="shared" si="505"/>
        <v>424.8</v>
      </c>
      <c r="Z1748" s="304"/>
      <c r="AA1748" s="304"/>
      <c r="AB1748" s="304">
        <v>-999</v>
      </c>
      <c r="AC1748" s="304">
        <v>-999</v>
      </c>
      <c r="AD1748" s="366">
        <v>-999</v>
      </c>
      <c r="AE1748" s="304">
        <v>-999</v>
      </c>
      <c r="AF1748" s="304">
        <v>-999</v>
      </c>
      <c r="AG1748" s="304"/>
      <c r="AH1748" s="304">
        <v>6.5043400000000001E-2</v>
      </c>
      <c r="AI1748" s="312"/>
      <c r="AJ1748" s="332">
        <v>760</v>
      </c>
      <c r="AK1748" s="304">
        <f t="shared" si="504"/>
        <v>760</v>
      </c>
      <c r="AL1748" s="304">
        <f t="shared" si="502"/>
        <v>0.43</v>
      </c>
      <c r="AM1748" s="389" t="str">
        <f t="shared" si="506"/>
        <v/>
      </c>
      <c r="AN1748" s="304"/>
      <c r="AO1748" s="304">
        <v>0.45</v>
      </c>
      <c r="AP1748" s="312"/>
      <c r="AQ1748" s="312" t="s">
        <v>3499</v>
      </c>
      <c r="AR1748" s="312"/>
      <c r="AS1748" s="304"/>
      <c r="AT1748" s="312"/>
      <c r="AU1748" s="329">
        <f>VLOOKUP(C1748,[1]world!$A$2:$B$3555,2,FALSE)</f>
        <v>1</v>
      </c>
      <c r="AV1748" s="329">
        <v>519</v>
      </c>
      <c r="AW1748" s="304">
        <v>0.37</v>
      </c>
      <c r="AX1748" s="304">
        <v>200</v>
      </c>
      <c r="AY1748" s="304">
        <v>-999</v>
      </c>
      <c r="AZ1748" s="304">
        <v>760</v>
      </c>
      <c r="BA1748" s="304">
        <v>200</v>
      </c>
      <c r="BB1748" s="304">
        <v>-999</v>
      </c>
      <c r="BC1748" s="304">
        <v>760</v>
      </c>
      <c r="BD1748" s="304">
        <v>200</v>
      </c>
      <c r="BE1748" s="304">
        <v>200</v>
      </c>
      <c r="BF1748" s="304">
        <v>-999</v>
      </c>
      <c r="BG1748" s="304">
        <v>-999</v>
      </c>
      <c r="BH1748" s="304">
        <v>760</v>
      </c>
      <c r="BI1748" s="304">
        <v>760</v>
      </c>
      <c r="BJ1748" s="304">
        <v>2</v>
      </c>
      <c r="BK1748" s="304" t="s">
        <v>4954</v>
      </c>
      <c r="BL1748" s="304">
        <v>2</v>
      </c>
    </row>
    <row r="1749" spans="1:64" ht="15" hidden="1" customHeight="1" x14ac:dyDescent="0.2">
      <c r="A1749" s="304" t="s">
        <v>6177</v>
      </c>
      <c r="B1749" s="304" t="s">
        <v>1612</v>
      </c>
      <c r="C1749" s="304">
        <v>1881</v>
      </c>
      <c r="D1749" s="349" t="s">
        <v>3471</v>
      </c>
      <c r="E1749" s="304" t="s">
        <v>3471</v>
      </c>
      <c r="F1749" s="304"/>
      <c r="G1749" s="324">
        <v>36.513300000000001</v>
      </c>
      <c r="H1749" s="324">
        <v>138.51769999999999</v>
      </c>
      <c r="I1749" s="324" t="s">
        <v>212</v>
      </c>
      <c r="J1749" s="368">
        <f t="shared" si="507"/>
        <v>342.3640357464962</v>
      </c>
      <c r="K1749" s="331">
        <v>0.13</v>
      </c>
      <c r="L1749" s="304" t="str">
        <f t="shared" si="503"/>
        <v>D</v>
      </c>
      <c r="M1749" s="388">
        <v>1</v>
      </c>
      <c r="N1749" s="304">
        <v>305.8</v>
      </c>
      <c r="O1749" s="304">
        <v>20</v>
      </c>
      <c r="P1749" s="331">
        <v>305.77999999999997</v>
      </c>
      <c r="Q1749" s="309" t="s">
        <v>1612</v>
      </c>
      <c r="R1749" s="304"/>
      <c r="S1749" s="356">
        <v>342.3640357464962</v>
      </c>
      <c r="T1749" s="356">
        <v>367.81143763372523</v>
      </c>
      <c r="U1749" s="356">
        <f t="shared" si="508"/>
        <v>342.3640357464962</v>
      </c>
      <c r="V1749" s="356"/>
      <c r="W1749" s="310" t="s">
        <v>1408</v>
      </c>
      <c r="X1749" s="304" t="s">
        <v>213</v>
      </c>
      <c r="Y1749" s="366">
        <f t="shared" si="505"/>
        <v>274.5</v>
      </c>
      <c r="Z1749" s="304"/>
      <c r="AA1749" s="304"/>
      <c r="AB1749" s="304">
        <v>-999</v>
      </c>
      <c r="AC1749" s="304">
        <v>-999</v>
      </c>
      <c r="AD1749" s="366">
        <v>-999</v>
      </c>
      <c r="AE1749" s="304">
        <v>-999</v>
      </c>
      <c r="AF1749" s="304">
        <v>-999</v>
      </c>
      <c r="AG1749" s="304"/>
      <c r="AH1749" s="304">
        <v>5.6996199999999997E-2</v>
      </c>
      <c r="AI1749" s="312"/>
      <c r="AJ1749" s="332">
        <v>760</v>
      </c>
      <c r="AK1749" s="304">
        <f t="shared" si="504"/>
        <v>760</v>
      </c>
      <c r="AL1749" s="304">
        <f t="shared" si="502"/>
        <v>0.43</v>
      </c>
      <c r="AM1749" s="389" t="str">
        <f t="shared" si="506"/>
        <v/>
      </c>
      <c r="AN1749" s="304"/>
      <c r="AO1749" s="304">
        <v>0.45</v>
      </c>
      <c r="AP1749" s="312"/>
      <c r="AQ1749" s="312" t="s">
        <v>3472</v>
      </c>
      <c r="AR1749" s="312"/>
      <c r="AS1749" s="304"/>
      <c r="AT1749" s="312"/>
      <c r="AU1749" s="329">
        <f>VLOOKUP(C1749,[1]world!$A$2:$B$3555,2,FALSE)</f>
        <v>5</v>
      </c>
      <c r="AV1749" s="329">
        <v>402</v>
      </c>
      <c r="AW1749" s="304">
        <v>0.37</v>
      </c>
      <c r="AX1749" s="304">
        <v>260</v>
      </c>
      <c r="AY1749" s="304">
        <v>-999</v>
      </c>
      <c r="AZ1749" s="304">
        <v>1040</v>
      </c>
      <c r="BA1749" s="304">
        <v>260</v>
      </c>
      <c r="BB1749" s="304">
        <v>-999</v>
      </c>
      <c r="BC1749" s="304">
        <v>1040</v>
      </c>
      <c r="BD1749" s="304">
        <v>260</v>
      </c>
      <c r="BE1749" s="304">
        <v>260</v>
      </c>
      <c r="BF1749" s="304">
        <v>-999</v>
      </c>
      <c r="BG1749" s="304">
        <v>-999</v>
      </c>
      <c r="BH1749" s="304">
        <v>1040</v>
      </c>
      <c r="BI1749" s="304">
        <v>1040</v>
      </c>
      <c r="BJ1749" s="304">
        <v>2</v>
      </c>
      <c r="BK1749" s="304" t="s">
        <v>4954</v>
      </c>
      <c r="BL1749" s="304">
        <v>2</v>
      </c>
    </row>
    <row r="1750" spans="1:64" ht="15" hidden="1" customHeight="1" x14ac:dyDescent="0.2">
      <c r="A1750" s="304" t="s">
        <v>6177</v>
      </c>
      <c r="B1750" s="304" t="s">
        <v>1612</v>
      </c>
      <c r="C1750" s="304">
        <v>1882</v>
      </c>
      <c r="D1750" s="349" t="s">
        <v>3468</v>
      </c>
      <c r="E1750" s="304" t="s">
        <v>3468</v>
      </c>
      <c r="F1750" s="304"/>
      <c r="G1750" s="324">
        <v>36.510300000000001</v>
      </c>
      <c r="H1750" s="324">
        <v>138.75229999999999</v>
      </c>
      <c r="I1750" s="324" t="s">
        <v>212</v>
      </c>
      <c r="J1750" s="368">
        <f t="shared" si="507"/>
        <v>365.59207041050581</v>
      </c>
      <c r="K1750" s="331">
        <v>0.2</v>
      </c>
      <c r="L1750" s="304" t="str">
        <f t="shared" si="503"/>
        <v>C</v>
      </c>
      <c r="M1750" s="388">
        <v>1</v>
      </c>
      <c r="N1750" s="304">
        <v>222.3</v>
      </c>
      <c r="O1750" s="304">
        <v>10</v>
      </c>
      <c r="P1750" s="331"/>
      <c r="Q1750" s="309"/>
      <c r="R1750" s="304"/>
      <c r="S1750" s="356">
        <v>286.76892942656042</v>
      </c>
      <c r="T1750" s="356">
        <v>365.59207041050581</v>
      </c>
      <c r="U1750" s="356">
        <f t="shared" si="508"/>
        <v>365.59207041050581</v>
      </c>
      <c r="V1750" s="356"/>
      <c r="W1750" s="310" t="s">
        <v>890</v>
      </c>
      <c r="X1750" s="304" t="s">
        <v>205</v>
      </c>
      <c r="Y1750" s="366">
        <f t="shared" si="505"/>
        <v>424.8</v>
      </c>
      <c r="Z1750" s="304"/>
      <c r="AA1750" s="304"/>
      <c r="AB1750" s="304">
        <v>-999</v>
      </c>
      <c r="AC1750" s="304">
        <v>-999</v>
      </c>
      <c r="AD1750" s="366">
        <v>-999</v>
      </c>
      <c r="AE1750" s="304">
        <v>-999</v>
      </c>
      <c r="AF1750" s="304">
        <v>-999</v>
      </c>
      <c r="AG1750" s="304"/>
      <c r="AH1750" s="304">
        <v>5.7024600000000002E-2</v>
      </c>
      <c r="AI1750" s="312"/>
      <c r="AJ1750" s="332">
        <v>760</v>
      </c>
      <c r="AK1750" s="304">
        <f t="shared" si="504"/>
        <v>760</v>
      </c>
      <c r="AL1750" s="304">
        <f t="shared" si="502"/>
        <v>0.43</v>
      </c>
      <c r="AM1750" s="389" t="str">
        <f t="shared" si="506"/>
        <v/>
      </c>
      <c r="AN1750" s="304"/>
      <c r="AO1750" s="304">
        <v>0.45</v>
      </c>
      <c r="AP1750" s="312"/>
      <c r="AQ1750" s="312" t="s">
        <v>3469</v>
      </c>
      <c r="AR1750" s="312"/>
      <c r="AS1750" s="304"/>
      <c r="AT1750" s="312"/>
      <c r="AU1750" s="329">
        <f>VLOOKUP(C1750,[1]world!$A$2:$B$3555,2,FALSE)</f>
        <v>1</v>
      </c>
      <c r="AV1750" s="329">
        <v>519</v>
      </c>
      <c r="AW1750" s="304">
        <v>0.37</v>
      </c>
      <c r="AX1750" s="304">
        <v>480</v>
      </c>
      <c r="AY1750" s="304">
        <v>-999</v>
      </c>
      <c r="AZ1750" s="304">
        <v>1280</v>
      </c>
      <c r="BA1750" s="304">
        <v>480</v>
      </c>
      <c r="BB1750" s="304">
        <v>-999</v>
      </c>
      <c r="BC1750" s="304">
        <v>1280</v>
      </c>
      <c r="BD1750" s="304">
        <v>480</v>
      </c>
      <c r="BE1750" s="304">
        <v>480</v>
      </c>
      <c r="BF1750" s="304">
        <v>-999</v>
      </c>
      <c r="BG1750" s="304">
        <v>-999</v>
      </c>
      <c r="BH1750" s="304">
        <v>1280</v>
      </c>
      <c r="BI1750" s="304">
        <v>1280</v>
      </c>
      <c r="BJ1750" s="304">
        <v>2</v>
      </c>
      <c r="BK1750" s="304" t="s">
        <v>4954</v>
      </c>
      <c r="BL1750" s="304">
        <v>2</v>
      </c>
    </row>
    <row r="1751" spans="1:64" ht="15" hidden="1" customHeight="1" x14ac:dyDescent="0.2">
      <c r="A1751" s="304" t="s">
        <v>6177</v>
      </c>
      <c r="B1751" s="304" t="s">
        <v>1612</v>
      </c>
      <c r="C1751" s="304">
        <v>1883</v>
      </c>
      <c r="D1751" s="349" t="s">
        <v>3458</v>
      </c>
      <c r="E1751" s="304" t="s">
        <v>3458</v>
      </c>
      <c r="F1751" s="304"/>
      <c r="G1751" s="324">
        <v>36.4619</v>
      </c>
      <c r="H1751" s="324">
        <v>139.01009999999999</v>
      </c>
      <c r="I1751" s="324" t="s">
        <v>212</v>
      </c>
      <c r="J1751" s="368">
        <f t="shared" si="507"/>
        <v>287.36710073156655</v>
      </c>
      <c r="K1751" s="331">
        <v>0.13</v>
      </c>
      <c r="L1751" s="304" t="str">
        <f t="shared" si="503"/>
        <v>D</v>
      </c>
      <c r="M1751" s="388">
        <v>1</v>
      </c>
      <c r="N1751" s="304">
        <v>257.10000000000002</v>
      </c>
      <c r="O1751" s="304">
        <v>20</v>
      </c>
      <c r="P1751" s="331">
        <v>257.14</v>
      </c>
      <c r="Q1751" s="309" t="s">
        <v>1612</v>
      </c>
      <c r="R1751" s="304"/>
      <c r="S1751" s="356">
        <v>287.36710073156655</v>
      </c>
      <c r="T1751" s="356">
        <v>309.17020826441882</v>
      </c>
      <c r="U1751" s="356">
        <f t="shared" si="508"/>
        <v>287.36710073156655</v>
      </c>
      <c r="V1751" s="356"/>
      <c r="W1751" s="310" t="s">
        <v>895</v>
      </c>
      <c r="X1751" s="304" t="s">
        <v>206</v>
      </c>
      <c r="Y1751" s="366">
        <f t="shared" si="505"/>
        <v>338.6</v>
      </c>
      <c r="Z1751" s="304"/>
      <c r="AA1751" s="304"/>
      <c r="AB1751" s="304">
        <v>-999</v>
      </c>
      <c r="AC1751" s="304">
        <v>-999</v>
      </c>
      <c r="AD1751" s="366">
        <v>-999</v>
      </c>
      <c r="AE1751" s="304">
        <v>-999</v>
      </c>
      <c r="AF1751" s="304">
        <v>-999</v>
      </c>
      <c r="AG1751" s="304"/>
      <c r="AH1751" s="304">
        <v>2.96014E-2</v>
      </c>
      <c r="AI1751" s="312"/>
      <c r="AJ1751" s="332">
        <v>760</v>
      </c>
      <c r="AK1751" s="304">
        <f t="shared" si="504"/>
        <v>760</v>
      </c>
      <c r="AL1751" s="304">
        <f t="shared" si="502"/>
        <v>0.43</v>
      </c>
      <c r="AM1751" s="389" t="str">
        <f t="shared" si="506"/>
        <v/>
      </c>
      <c r="AN1751" s="304"/>
      <c r="AO1751" s="304">
        <v>0.45</v>
      </c>
      <c r="AP1751" s="312"/>
      <c r="AQ1751" s="312" t="s">
        <v>3459</v>
      </c>
      <c r="AR1751" s="312"/>
      <c r="AS1751" s="304"/>
      <c r="AT1751" s="312"/>
      <c r="AU1751" s="329">
        <f>VLOOKUP(C1751,[1]world!$A$2:$B$3555,2,FALSE)</f>
        <v>2</v>
      </c>
      <c r="AV1751" s="329">
        <v>393</v>
      </c>
      <c r="AW1751" s="304">
        <v>0.37</v>
      </c>
      <c r="AX1751" s="304">
        <v>540</v>
      </c>
      <c r="AY1751" s="304">
        <v>-999</v>
      </c>
      <c r="AZ1751" s="304">
        <v>2380</v>
      </c>
      <c r="BA1751" s="304">
        <v>540</v>
      </c>
      <c r="BB1751" s="304">
        <v>-999</v>
      </c>
      <c r="BC1751" s="304">
        <v>2380</v>
      </c>
      <c r="BD1751" s="304">
        <v>540</v>
      </c>
      <c r="BE1751" s="304">
        <v>540</v>
      </c>
      <c r="BF1751" s="304">
        <v>-999</v>
      </c>
      <c r="BG1751" s="304">
        <v>-999</v>
      </c>
      <c r="BH1751" s="304">
        <v>2380</v>
      </c>
      <c r="BI1751" s="304">
        <v>2380</v>
      </c>
      <c r="BJ1751" s="304">
        <v>2</v>
      </c>
      <c r="BK1751" s="304" t="s">
        <v>4954</v>
      </c>
      <c r="BL1751" s="304">
        <v>2</v>
      </c>
    </row>
    <row r="1752" spans="1:64" ht="15" hidden="1" customHeight="1" x14ac:dyDescent="0.2">
      <c r="A1752" s="304" t="s">
        <v>6177</v>
      </c>
      <c r="B1752" s="304" t="s">
        <v>1612</v>
      </c>
      <c r="C1752" s="304">
        <v>1884</v>
      </c>
      <c r="D1752" s="349" t="s">
        <v>3435</v>
      </c>
      <c r="E1752" s="304" t="s">
        <v>3435</v>
      </c>
      <c r="F1752" s="304"/>
      <c r="G1752" s="324">
        <v>36.347799999999999</v>
      </c>
      <c r="H1752" s="324">
        <v>139.13679999999999</v>
      </c>
      <c r="I1752" s="324" t="s">
        <v>212</v>
      </c>
      <c r="J1752" s="368">
        <f t="shared" si="507"/>
        <v>369.83810639779489</v>
      </c>
      <c r="K1752" s="331">
        <v>0.13</v>
      </c>
      <c r="L1752" s="304" t="str">
        <f t="shared" si="503"/>
        <v>C</v>
      </c>
      <c r="M1752" s="388">
        <v>1</v>
      </c>
      <c r="N1752" s="304">
        <v>330.1</v>
      </c>
      <c r="O1752" s="304">
        <v>20</v>
      </c>
      <c r="P1752" s="331">
        <v>330.14</v>
      </c>
      <c r="Q1752" s="309" t="s">
        <v>1612</v>
      </c>
      <c r="R1752" s="304"/>
      <c r="S1752" s="356">
        <v>369.83810639779489</v>
      </c>
      <c r="T1752" s="356">
        <v>396.81057867947197</v>
      </c>
      <c r="U1752" s="356">
        <f t="shared" si="508"/>
        <v>369.83810639779489</v>
      </c>
      <c r="V1752" s="356"/>
      <c r="W1752" s="310" t="s">
        <v>1408</v>
      </c>
      <c r="X1752" s="304" t="s">
        <v>213</v>
      </c>
      <c r="Y1752" s="366">
        <f t="shared" si="505"/>
        <v>274.5</v>
      </c>
      <c r="Z1752" s="304"/>
      <c r="AA1752" s="304"/>
      <c r="AB1752" s="304">
        <v>-999</v>
      </c>
      <c r="AC1752" s="304">
        <v>-999</v>
      </c>
      <c r="AD1752" s="366">
        <v>-999</v>
      </c>
      <c r="AE1752" s="304">
        <v>-999</v>
      </c>
      <c r="AF1752" s="304">
        <v>-999</v>
      </c>
      <c r="AG1752" s="304"/>
      <c r="AH1752" s="304">
        <v>3.9803299999999998E-3</v>
      </c>
      <c r="AI1752" s="312"/>
      <c r="AJ1752" s="332">
        <v>299</v>
      </c>
      <c r="AK1752" s="304">
        <f t="shared" si="504"/>
        <v>270</v>
      </c>
      <c r="AL1752" s="304">
        <f t="shared" si="502"/>
        <v>0.43</v>
      </c>
      <c r="AM1752" s="389" t="str">
        <f t="shared" si="506"/>
        <v/>
      </c>
      <c r="AN1752" s="304"/>
      <c r="AO1752" s="304">
        <v>0.45</v>
      </c>
      <c r="AP1752" s="312"/>
      <c r="AQ1752" s="312" t="s">
        <v>3436</v>
      </c>
      <c r="AR1752" s="312"/>
      <c r="AS1752" s="304"/>
      <c r="AT1752" s="312"/>
      <c r="AU1752" s="329">
        <f>VLOOKUP(C1752,[1]world!$A$2:$B$3555,2,FALSE)</f>
        <v>12</v>
      </c>
      <c r="AV1752" s="329">
        <v>297</v>
      </c>
      <c r="AW1752" s="304">
        <v>0.37</v>
      </c>
      <c r="AX1752" s="304">
        <v>1620</v>
      </c>
      <c r="AY1752" s="304">
        <v>-999</v>
      </c>
      <c r="AZ1752" s="304">
        <v>3700</v>
      </c>
      <c r="BA1752" s="304">
        <v>1620</v>
      </c>
      <c r="BB1752" s="304">
        <v>-999</v>
      </c>
      <c r="BC1752" s="304">
        <v>3700</v>
      </c>
      <c r="BD1752" s="304">
        <v>1620</v>
      </c>
      <c r="BE1752" s="304">
        <v>1620</v>
      </c>
      <c r="BF1752" s="304">
        <v>-999</v>
      </c>
      <c r="BG1752" s="304">
        <v>-999</v>
      </c>
      <c r="BH1752" s="304">
        <v>3700</v>
      </c>
      <c r="BI1752" s="304">
        <v>3700</v>
      </c>
      <c r="BJ1752" s="304">
        <v>2</v>
      </c>
      <c r="BK1752" s="304" t="s">
        <v>4954</v>
      </c>
      <c r="BL1752" s="304">
        <v>2</v>
      </c>
    </row>
    <row r="1753" spans="1:64" ht="15" hidden="1" customHeight="1" x14ac:dyDescent="0.2">
      <c r="A1753" s="304" t="s">
        <v>6177</v>
      </c>
      <c r="B1753" s="304" t="s">
        <v>1612</v>
      </c>
      <c r="C1753" s="304">
        <v>1885</v>
      </c>
      <c r="D1753" s="349" t="s">
        <v>3450</v>
      </c>
      <c r="E1753" s="304" t="s">
        <v>3450</v>
      </c>
      <c r="F1753" s="304"/>
      <c r="G1753" s="324">
        <v>36.410600000000002</v>
      </c>
      <c r="H1753" s="324">
        <v>139.32509999999999</v>
      </c>
      <c r="I1753" s="324" t="s">
        <v>212</v>
      </c>
      <c r="J1753" s="368">
        <f t="shared" si="507"/>
        <v>391.89917794060301</v>
      </c>
      <c r="K1753" s="331">
        <v>0.13</v>
      </c>
      <c r="L1753" s="304" t="str">
        <f t="shared" si="503"/>
        <v>C</v>
      </c>
      <c r="M1753" s="388">
        <v>1</v>
      </c>
      <c r="N1753" s="304">
        <v>349.6</v>
      </c>
      <c r="O1753" s="304">
        <v>20</v>
      </c>
      <c r="P1753" s="331">
        <v>349.55</v>
      </c>
      <c r="Q1753" s="309" t="s">
        <v>1612</v>
      </c>
      <c r="R1753" s="304"/>
      <c r="S1753" s="356">
        <v>391.89917794060301</v>
      </c>
      <c r="T1753" s="356">
        <v>419.95679938108009</v>
      </c>
      <c r="U1753" s="356">
        <f t="shared" si="508"/>
        <v>391.89917794060301</v>
      </c>
      <c r="V1753" s="356"/>
      <c r="W1753" s="310" t="s">
        <v>895</v>
      </c>
      <c r="X1753" s="304" t="s">
        <v>206</v>
      </c>
      <c r="Y1753" s="366">
        <f t="shared" si="505"/>
        <v>338.6</v>
      </c>
      <c r="Z1753" s="304"/>
      <c r="AA1753" s="304"/>
      <c r="AB1753" s="304">
        <v>-999</v>
      </c>
      <c r="AC1753" s="304">
        <v>-999</v>
      </c>
      <c r="AD1753" s="366">
        <v>-999</v>
      </c>
      <c r="AE1753" s="304">
        <v>-999</v>
      </c>
      <c r="AF1753" s="304">
        <v>-999</v>
      </c>
      <c r="AG1753" s="304"/>
      <c r="AH1753" s="304">
        <v>3.58809E-2</v>
      </c>
      <c r="AI1753" s="312"/>
      <c r="AJ1753" s="332">
        <v>760</v>
      </c>
      <c r="AK1753" s="304">
        <f t="shared" si="504"/>
        <v>760</v>
      </c>
      <c r="AL1753" s="304">
        <f t="shared" si="502"/>
        <v>0.43</v>
      </c>
      <c r="AM1753" s="389" t="str">
        <f t="shared" si="506"/>
        <v/>
      </c>
      <c r="AN1753" s="304"/>
      <c r="AO1753" s="304">
        <v>0.45</v>
      </c>
      <c r="AP1753" s="312"/>
      <c r="AQ1753" s="312" t="s">
        <v>3451</v>
      </c>
      <c r="AR1753" s="312"/>
      <c r="AS1753" s="304"/>
      <c r="AT1753" s="312"/>
      <c r="AU1753" s="329">
        <f>VLOOKUP(C1753,[1]world!$A$2:$B$3555,2,FALSE)</f>
        <v>3</v>
      </c>
      <c r="AV1753" s="329">
        <v>547</v>
      </c>
      <c r="AW1753" s="304">
        <v>0.37</v>
      </c>
      <c r="AX1753" s="304">
        <v>180</v>
      </c>
      <c r="AY1753" s="304">
        <v>-999</v>
      </c>
      <c r="AZ1753" s="304">
        <v>420</v>
      </c>
      <c r="BA1753" s="304">
        <v>180</v>
      </c>
      <c r="BB1753" s="304">
        <v>-999</v>
      </c>
      <c r="BC1753" s="304">
        <v>420</v>
      </c>
      <c r="BD1753" s="304">
        <v>180</v>
      </c>
      <c r="BE1753" s="304">
        <v>180</v>
      </c>
      <c r="BF1753" s="304">
        <v>-999</v>
      </c>
      <c r="BG1753" s="304">
        <v>-999</v>
      </c>
      <c r="BH1753" s="304">
        <v>420</v>
      </c>
      <c r="BI1753" s="304">
        <v>420</v>
      </c>
      <c r="BJ1753" s="304">
        <v>2</v>
      </c>
      <c r="BK1753" s="304" t="s">
        <v>4954</v>
      </c>
      <c r="BL1753" s="304">
        <v>2</v>
      </c>
    </row>
    <row r="1754" spans="1:64" ht="15" hidden="1" customHeight="1" x14ac:dyDescent="0.2">
      <c r="A1754" s="304" t="s">
        <v>6177</v>
      </c>
      <c r="B1754" s="304" t="s">
        <v>1612</v>
      </c>
      <c r="C1754" s="304">
        <v>1886</v>
      </c>
      <c r="D1754" s="349" t="s">
        <v>3426</v>
      </c>
      <c r="E1754" s="304" t="s">
        <v>3426</v>
      </c>
      <c r="F1754" s="304"/>
      <c r="G1754" s="324">
        <v>36.318100000000001</v>
      </c>
      <c r="H1754" s="324">
        <v>139.01759999999999</v>
      </c>
      <c r="I1754" s="324" t="s">
        <v>212</v>
      </c>
      <c r="J1754" s="368">
        <f t="shared" si="507"/>
        <v>258.27020144754101</v>
      </c>
      <c r="K1754" s="331">
        <v>0.13</v>
      </c>
      <c r="L1754" s="304" t="str">
        <f t="shared" si="503"/>
        <v>D</v>
      </c>
      <c r="M1754" s="388">
        <v>1</v>
      </c>
      <c r="N1754" s="304">
        <v>231.3</v>
      </c>
      <c r="O1754" s="304">
        <v>20</v>
      </c>
      <c r="P1754" s="331">
        <v>231.27</v>
      </c>
      <c r="Q1754" s="309" t="s">
        <v>1612</v>
      </c>
      <c r="R1754" s="304"/>
      <c r="S1754" s="356">
        <v>258.27020144754101</v>
      </c>
      <c r="T1754" s="356">
        <v>277.82153123402384</v>
      </c>
      <c r="U1754" s="356">
        <f t="shared" si="508"/>
        <v>258.27020144754101</v>
      </c>
      <c r="V1754" s="356"/>
      <c r="W1754" s="310" t="s">
        <v>1408</v>
      </c>
      <c r="X1754" s="304" t="s">
        <v>213</v>
      </c>
      <c r="Y1754" s="366">
        <f t="shared" si="505"/>
        <v>274.5</v>
      </c>
      <c r="Z1754" s="304"/>
      <c r="AA1754" s="304"/>
      <c r="AB1754" s="304">
        <v>-999</v>
      </c>
      <c r="AC1754" s="304">
        <v>-999</v>
      </c>
      <c r="AD1754" s="366">
        <v>-999</v>
      </c>
      <c r="AE1754" s="304">
        <v>-999</v>
      </c>
      <c r="AF1754" s="304">
        <v>-999</v>
      </c>
      <c r="AG1754" s="304"/>
      <c r="AH1754" s="304">
        <v>4.80519E-3</v>
      </c>
      <c r="AI1754" s="312"/>
      <c r="AJ1754" s="332">
        <v>315</v>
      </c>
      <c r="AK1754" s="304">
        <f t="shared" si="504"/>
        <v>270</v>
      </c>
      <c r="AL1754" s="304">
        <f t="shared" si="502"/>
        <v>0.43</v>
      </c>
      <c r="AM1754" s="389" t="str">
        <f t="shared" si="506"/>
        <v/>
      </c>
      <c r="AN1754" s="304"/>
      <c r="AO1754" s="304">
        <v>0.45</v>
      </c>
      <c r="AP1754" s="312"/>
      <c r="AQ1754" s="312" t="s">
        <v>3427</v>
      </c>
      <c r="AR1754" s="312"/>
      <c r="AS1754" s="304"/>
      <c r="AT1754" s="312"/>
      <c r="AU1754" s="329">
        <f>VLOOKUP(C1754,[1]world!$A$2:$B$3555,2,FALSE)</f>
        <v>12</v>
      </c>
      <c r="AV1754" s="329">
        <v>297</v>
      </c>
      <c r="AW1754" s="304">
        <v>0.37</v>
      </c>
      <c r="AX1754" s="304">
        <v>1080</v>
      </c>
      <c r="AY1754" s="304">
        <v>-999</v>
      </c>
      <c r="AZ1754" s="304">
        <v>3280</v>
      </c>
      <c r="BA1754" s="304">
        <v>1080</v>
      </c>
      <c r="BB1754" s="304">
        <v>-999</v>
      </c>
      <c r="BC1754" s="304">
        <v>3280</v>
      </c>
      <c r="BD1754" s="304">
        <v>1080</v>
      </c>
      <c r="BE1754" s="304">
        <v>1080</v>
      </c>
      <c r="BF1754" s="304">
        <v>-999</v>
      </c>
      <c r="BG1754" s="304">
        <v>-999</v>
      </c>
      <c r="BH1754" s="304">
        <v>3280</v>
      </c>
      <c r="BI1754" s="304">
        <v>3280</v>
      </c>
      <c r="BJ1754" s="304">
        <v>2</v>
      </c>
      <c r="BK1754" s="304" t="s">
        <v>4954</v>
      </c>
      <c r="BL1754" s="304">
        <v>2</v>
      </c>
    </row>
    <row r="1755" spans="1:64" ht="15" hidden="1" customHeight="1" x14ac:dyDescent="0.2">
      <c r="A1755" s="304" t="s">
        <v>6177</v>
      </c>
      <c r="B1755" s="304" t="s">
        <v>1612</v>
      </c>
      <c r="C1755" s="304">
        <v>1887</v>
      </c>
      <c r="D1755" s="349" t="s">
        <v>3437</v>
      </c>
      <c r="E1755" s="304" t="s">
        <v>3437</v>
      </c>
      <c r="F1755" s="304"/>
      <c r="G1755" s="324">
        <v>36.35</v>
      </c>
      <c r="H1755" s="324">
        <v>138.71789999999999</v>
      </c>
      <c r="I1755" s="324" t="s">
        <v>212</v>
      </c>
      <c r="J1755" s="368">
        <f t="shared" si="507"/>
        <v>589.37020570650452</v>
      </c>
      <c r="K1755" s="331">
        <v>0.13</v>
      </c>
      <c r="L1755" s="304" t="str">
        <f t="shared" si="503"/>
        <v>C</v>
      </c>
      <c r="M1755" s="388">
        <v>1</v>
      </c>
      <c r="N1755" s="304">
        <v>476.2</v>
      </c>
      <c r="O1755" s="304">
        <v>16</v>
      </c>
      <c r="P1755" s="331">
        <v>652</v>
      </c>
      <c r="Q1755" s="309" t="s">
        <v>1612</v>
      </c>
      <c r="R1755" s="304"/>
      <c r="S1755" s="356">
        <v>569.04419802928476</v>
      </c>
      <c r="T1755" s="356">
        <v>619.85921722233411</v>
      </c>
      <c r="U1755" s="356">
        <f t="shared" si="508"/>
        <v>589.37020570650452</v>
      </c>
      <c r="V1755" s="356"/>
      <c r="W1755" s="310" t="s">
        <v>890</v>
      </c>
      <c r="X1755" s="304" t="s">
        <v>205</v>
      </c>
      <c r="Y1755" s="366">
        <f t="shared" si="505"/>
        <v>424.8</v>
      </c>
      <c r="Z1755" s="304"/>
      <c r="AA1755" s="304"/>
      <c r="AB1755" s="304">
        <v>-999</v>
      </c>
      <c r="AC1755" s="304">
        <v>-999</v>
      </c>
      <c r="AD1755" s="366">
        <v>-999</v>
      </c>
      <c r="AE1755" s="304">
        <v>-999</v>
      </c>
      <c r="AF1755" s="304">
        <v>-999</v>
      </c>
      <c r="AG1755" s="304"/>
      <c r="AH1755" s="304">
        <v>9.9606100000000003E-2</v>
      </c>
      <c r="AI1755" s="312"/>
      <c r="AJ1755" s="332">
        <v>760</v>
      </c>
      <c r="AK1755" s="304">
        <f t="shared" si="504"/>
        <v>760</v>
      </c>
      <c r="AL1755" s="304">
        <f t="shared" si="502"/>
        <v>0.43</v>
      </c>
      <c r="AM1755" s="389" t="str">
        <f t="shared" si="506"/>
        <v/>
      </c>
      <c r="AN1755" s="304"/>
      <c r="AO1755" s="304">
        <v>0.45</v>
      </c>
      <c r="AP1755" s="312"/>
      <c r="AQ1755" s="312" t="s">
        <v>3438</v>
      </c>
      <c r="AR1755" s="312"/>
      <c r="AS1755" s="304"/>
      <c r="AT1755" s="312"/>
      <c r="AU1755" s="329">
        <f>VLOOKUP(C1755,[1]world!$A$2:$B$3555,2,FALSE)</f>
        <v>1</v>
      </c>
      <c r="AV1755" s="329">
        <v>519</v>
      </c>
      <c r="AW1755" s="304">
        <v>0.37</v>
      </c>
      <c r="AX1755" s="304">
        <v>10</v>
      </c>
      <c r="AY1755" s="304">
        <v>-999</v>
      </c>
      <c r="AZ1755" s="304">
        <v>-999</v>
      </c>
      <c r="BA1755" s="304">
        <v>10</v>
      </c>
      <c r="BB1755" s="304">
        <v>-999</v>
      </c>
      <c r="BC1755" s="304">
        <v>-999</v>
      </c>
      <c r="BD1755" s="304">
        <v>10</v>
      </c>
      <c r="BE1755" s="304">
        <v>10</v>
      </c>
      <c r="BF1755" s="304">
        <v>60</v>
      </c>
      <c r="BG1755" s="304">
        <v>360</v>
      </c>
      <c r="BH1755" s="304">
        <f>BI1755</f>
        <v>-999</v>
      </c>
      <c r="BI1755" s="304">
        <f>BC1755</f>
        <v>-999</v>
      </c>
      <c r="BJ1755" s="304">
        <v>0</v>
      </c>
      <c r="BK1755" s="304">
        <v>0</v>
      </c>
      <c r="BL1755" s="304">
        <v>0</v>
      </c>
    </row>
    <row r="1756" spans="1:64" ht="15" hidden="1" customHeight="1" x14ac:dyDescent="0.2">
      <c r="A1756" s="304" t="s">
        <v>6102</v>
      </c>
      <c r="B1756" s="304" t="s">
        <v>2503</v>
      </c>
      <c r="C1756" s="304">
        <v>1888</v>
      </c>
      <c r="D1756" s="349" t="s">
        <v>3520</v>
      </c>
      <c r="E1756" s="304" t="s">
        <v>3520</v>
      </c>
      <c r="F1756" s="304"/>
      <c r="G1756" s="324">
        <v>36.6967</v>
      </c>
      <c r="H1756" s="324">
        <v>139.21360000000001</v>
      </c>
      <c r="I1756" s="324" t="s">
        <v>212</v>
      </c>
      <c r="J1756" s="367">
        <v>647.48</v>
      </c>
      <c r="K1756" s="331">
        <v>0.1</v>
      </c>
      <c r="L1756" s="304" t="str">
        <f t="shared" si="503"/>
        <v>C</v>
      </c>
      <c r="M1756" s="388">
        <v>0</v>
      </c>
      <c r="N1756" s="304"/>
      <c r="O1756" s="304"/>
      <c r="P1756" s="304"/>
      <c r="Q1756" s="309"/>
      <c r="R1756" s="304" t="s">
        <v>2503</v>
      </c>
      <c r="S1756" s="356"/>
      <c r="T1756" s="304"/>
      <c r="U1756" s="356"/>
      <c r="V1756" s="304"/>
      <c r="W1756" s="310" t="s">
        <v>890</v>
      </c>
      <c r="X1756" s="304" t="s">
        <v>205</v>
      </c>
      <c r="Y1756" s="366">
        <f t="shared" si="505"/>
        <v>424.8</v>
      </c>
      <c r="Z1756" s="304"/>
      <c r="AA1756" s="304"/>
      <c r="AB1756" s="304">
        <v>-999</v>
      </c>
      <c r="AC1756" s="304">
        <v>-999</v>
      </c>
      <c r="AD1756" s="366">
        <v>-999</v>
      </c>
      <c r="AE1756" s="304">
        <v>-999</v>
      </c>
      <c r="AF1756" s="304">
        <v>-999</v>
      </c>
      <c r="AG1756" s="304"/>
      <c r="AH1756" s="304">
        <v>5.6090000000000001E-2</v>
      </c>
      <c r="AI1756" s="312"/>
      <c r="AJ1756" s="332">
        <v>760</v>
      </c>
      <c r="AK1756" s="304">
        <f t="shared" si="504"/>
        <v>760</v>
      </c>
      <c r="AL1756" s="304">
        <f t="shared" si="502"/>
        <v>0.43</v>
      </c>
      <c r="AM1756" s="389" t="str">
        <f t="shared" si="506"/>
        <v/>
      </c>
      <c r="AN1756" s="304"/>
      <c r="AO1756" s="304"/>
      <c r="AP1756" s="312"/>
      <c r="AQ1756" s="312"/>
      <c r="AR1756" s="312"/>
      <c r="AS1756" s="304"/>
      <c r="AT1756" s="312"/>
      <c r="AU1756" s="329">
        <f>VLOOKUP(C1756,[1]world!$A$2:$B$3555,2,FALSE)</f>
        <v>5</v>
      </c>
      <c r="AV1756" s="329">
        <v>402</v>
      </c>
      <c r="AW1756" s="304">
        <v>0.37</v>
      </c>
      <c r="AX1756" s="304">
        <v>28</v>
      </c>
      <c r="AY1756" s="304">
        <v>28</v>
      </c>
      <c r="AZ1756" s="304">
        <v>260</v>
      </c>
      <c r="BA1756" s="304">
        <v>28</v>
      </c>
      <c r="BB1756" s="304">
        <v>28</v>
      </c>
      <c r="BC1756" s="304">
        <v>260</v>
      </c>
      <c r="BD1756" s="304">
        <v>100</v>
      </c>
      <c r="BE1756" s="304">
        <v>100</v>
      </c>
      <c r="BF1756" s="304">
        <v>-999</v>
      </c>
      <c r="BG1756" s="304">
        <v>-999</v>
      </c>
      <c r="BH1756" s="304">
        <v>260</v>
      </c>
      <c r="BI1756" s="304">
        <v>260</v>
      </c>
      <c r="BJ1756" s="304">
        <v>0</v>
      </c>
      <c r="BK1756" s="304">
        <v>0</v>
      </c>
      <c r="BL1756" s="304">
        <v>0</v>
      </c>
    </row>
    <row r="1757" spans="1:64" ht="15" hidden="1" customHeight="1" x14ac:dyDescent="0.2">
      <c r="A1757" s="304" t="s">
        <v>6102</v>
      </c>
      <c r="B1757" s="304" t="s">
        <v>2503</v>
      </c>
      <c r="C1757" s="304">
        <v>1889</v>
      </c>
      <c r="D1757" s="349" t="s">
        <v>3463</v>
      </c>
      <c r="E1757" s="304" t="s">
        <v>3463</v>
      </c>
      <c r="F1757" s="304"/>
      <c r="G1757" s="324">
        <v>36.488599999999998</v>
      </c>
      <c r="H1757" s="324">
        <v>138.5275</v>
      </c>
      <c r="I1757" s="324" t="s">
        <v>212</v>
      </c>
      <c r="J1757" s="367">
        <v>338.68</v>
      </c>
      <c r="K1757" s="331">
        <v>0.1</v>
      </c>
      <c r="L1757" s="304" t="str">
        <f t="shared" si="503"/>
        <v>D</v>
      </c>
      <c r="M1757" s="388">
        <v>0</v>
      </c>
      <c r="N1757" s="304"/>
      <c r="O1757" s="304"/>
      <c r="P1757" s="304"/>
      <c r="Q1757" s="309"/>
      <c r="R1757" s="304" t="s">
        <v>2503</v>
      </c>
      <c r="S1757" s="356"/>
      <c r="T1757" s="304"/>
      <c r="U1757" s="356"/>
      <c r="V1757" s="304"/>
      <c r="W1757" s="310" t="s">
        <v>890</v>
      </c>
      <c r="X1757" s="304" t="s">
        <v>205</v>
      </c>
      <c r="Y1757" s="366">
        <f t="shared" si="505"/>
        <v>424.8</v>
      </c>
      <c r="Z1757" s="304"/>
      <c r="AA1757" s="304"/>
      <c r="AB1757" s="304">
        <v>-999</v>
      </c>
      <c r="AC1757" s="304">
        <v>-999</v>
      </c>
      <c r="AD1757" s="366">
        <v>-999</v>
      </c>
      <c r="AE1757" s="304">
        <v>-999</v>
      </c>
      <c r="AF1757" s="304">
        <v>-999</v>
      </c>
      <c r="AG1757" s="304"/>
      <c r="AH1757" s="304">
        <v>4.4741099999999999E-2</v>
      </c>
      <c r="AI1757" s="312"/>
      <c r="AJ1757" s="332">
        <v>760</v>
      </c>
      <c r="AK1757" s="304">
        <f t="shared" si="504"/>
        <v>760</v>
      </c>
      <c r="AL1757" s="304">
        <f t="shared" si="502"/>
        <v>0.43</v>
      </c>
      <c r="AM1757" s="389" t="str">
        <f t="shared" si="506"/>
        <v/>
      </c>
      <c r="AN1757" s="304"/>
      <c r="AO1757" s="304"/>
      <c r="AP1757" s="312"/>
      <c r="AQ1757" s="312"/>
      <c r="AR1757" s="312"/>
      <c r="AS1757" s="304"/>
      <c r="AT1757" s="312"/>
      <c r="AU1757" s="329">
        <f>VLOOKUP(C1757,[1]world!$A$2:$B$3555,2,FALSE)</f>
        <v>1</v>
      </c>
      <c r="AV1757" s="329">
        <v>519</v>
      </c>
      <c r="AW1757" s="304">
        <v>0.37</v>
      </c>
      <c r="AX1757" s="304">
        <v>132</v>
      </c>
      <c r="AY1757" s="304">
        <v>-999</v>
      </c>
      <c r="AZ1757" s="304">
        <v>1160</v>
      </c>
      <c r="BA1757" s="304">
        <v>132</v>
      </c>
      <c r="BB1757" s="304">
        <v>-999</v>
      </c>
      <c r="BC1757" s="304">
        <v>1160</v>
      </c>
      <c r="BD1757" s="304">
        <v>340</v>
      </c>
      <c r="BE1757" s="304">
        <v>340</v>
      </c>
      <c r="BF1757" s="304">
        <v>-999</v>
      </c>
      <c r="BG1757" s="304">
        <v>-999</v>
      </c>
      <c r="BH1757" s="304">
        <v>1160</v>
      </c>
      <c r="BI1757" s="304">
        <v>1160</v>
      </c>
      <c r="BJ1757" s="304">
        <v>0</v>
      </c>
      <c r="BK1757" s="304" t="s">
        <v>4954</v>
      </c>
      <c r="BL1757" s="304">
        <v>0</v>
      </c>
    </row>
    <row r="1758" spans="1:64" ht="15" hidden="1" customHeight="1" x14ac:dyDescent="0.2">
      <c r="A1758" s="304" t="s">
        <v>6102</v>
      </c>
      <c r="B1758" s="304" t="s">
        <v>2503</v>
      </c>
      <c r="C1758" s="304">
        <v>1890</v>
      </c>
      <c r="D1758" s="349" t="s">
        <v>3500</v>
      </c>
      <c r="E1758" s="304" t="s">
        <v>3500</v>
      </c>
      <c r="F1758" s="304"/>
      <c r="G1758" s="324">
        <v>36.618099999999998</v>
      </c>
      <c r="H1758" s="324">
        <v>138.91</v>
      </c>
      <c r="I1758" s="324" t="s">
        <v>212</v>
      </c>
      <c r="J1758" s="367">
        <v>623.87</v>
      </c>
      <c r="K1758" s="331">
        <v>0.1</v>
      </c>
      <c r="L1758" s="304" t="str">
        <f t="shared" si="503"/>
        <v>C</v>
      </c>
      <c r="M1758" s="388">
        <v>0</v>
      </c>
      <c r="N1758" s="304"/>
      <c r="O1758" s="304"/>
      <c r="P1758" s="304"/>
      <c r="Q1758" s="309"/>
      <c r="R1758" s="304" t="s">
        <v>2503</v>
      </c>
      <c r="S1758" s="356"/>
      <c r="T1758" s="304"/>
      <c r="U1758" s="356"/>
      <c r="V1758" s="304"/>
      <c r="W1758" s="310" t="s">
        <v>895</v>
      </c>
      <c r="X1758" s="304" t="s">
        <v>206</v>
      </c>
      <c r="Y1758" s="366">
        <f t="shared" si="505"/>
        <v>338.6</v>
      </c>
      <c r="Z1758" s="304"/>
      <c r="AA1758" s="304"/>
      <c r="AB1758" s="304">
        <v>-999</v>
      </c>
      <c r="AC1758" s="304">
        <v>-999</v>
      </c>
      <c r="AD1758" s="366">
        <v>-999</v>
      </c>
      <c r="AE1758" s="304">
        <v>-999</v>
      </c>
      <c r="AF1758" s="304">
        <v>-999</v>
      </c>
      <c r="AG1758" s="304"/>
      <c r="AH1758" s="304">
        <v>3.2582E-2</v>
      </c>
      <c r="AI1758" s="312"/>
      <c r="AJ1758" s="332">
        <v>760</v>
      </c>
      <c r="AK1758" s="304">
        <f t="shared" si="504"/>
        <v>760</v>
      </c>
      <c r="AL1758" s="304">
        <f t="shared" si="502"/>
        <v>0.43</v>
      </c>
      <c r="AM1758" s="389" t="str">
        <f t="shared" si="506"/>
        <v/>
      </c>
      <c r="AN1758" s="304"/>
      <c r="AO1758" s="304"/>
      <c r="AP1758" s="312"/>
      <c r="AQ1758" s="312"/>
      <c r="AR1758" s="312"/>
      <c r="AS1758" s="304"/>
      <c r="AT1758" s="312"/>
      <c r="AU1758" s="329">
        <f>VLOOKUP(C1758,[1]world!$A$2:$B$3555,2,FALSE)</f>
        <v>3</v>
      </c>
      <c r="AV1758" s="329">
        <v>547</v>
      </c>
      <c r="AW1758" s="304">
        <v>0.37</v>
      </c>
      <c r="AX1758" s="304">
        <v>10</v>
      </c>
      <c r="AY1758" s="304">
        <v>44</v>
      </c>
      <c r="AZ1758" s="304">
        <v>1000</v>
      </c>
      <c r="BA1758" s="304">
        <v>10</v>
      </c>
      <c r="BB1758" s="304">
        <v>44</v>
      </c>
      <c r="BC1758" s="304">
        <v>1000</v>
      </c>
      <c r="BD1758" s="304">
        <v>360</v>
      </c>
      <c r="BE1758" s="304">
        <v>360</v>
      </c>
      <c r="BF1758" s="304">
        <v>-999</v>
      </c>
      <c r="BG1758" s="304">
        <v>-999</v>
      </c>
      <c r="BH1758" s="304">
        <v>1000</v>
      </c>
      <c r="BI1758" s="304">
        <v>1000</v>
      </c>
      <c r="BJ1758" s="304">
        <v>0</v>
      </c>
      <c r="BK1758" s="304">
        <v>0</v>
      </c>
      <c r="BL1758" s="304">
        <v>0</v>
      </c>
    </row>
    <row r="1759" spans="1:64" ht="15" hidden="1" customHeight="1" x14ac:dyDescent="0.2">
      <c r="A1759" s="304" t="s">
        <v>6177</v>
      </c>
      <c r="B1759" s="304" t="s">
        <v>1612</v>
      </c>
      <c r="C1759" s="304">
        <v>1891</v>
      </c>
      <c r="D1759" s="349" t="s">
        <v>3571</v>
      </c>
      <c r="E1759" s="304" t="s">
        <v>3571</v>
      </c>
      <c r="F1759" s="304"/>
      <c r="G1759" s="324">
        <v>36.851399999999998</v>
      </c>
      <c r="H1759" s="324">
        <v>138.36600000000001</v>
      </c>
      <c r="I1759" s="324" t="s">
        <v>212</v>
      </c>
      <c r="J1759" s="368">
        <f t="shared" ref="J1759:J1764" si="509">U1759</f>
        <v>303.73238360908715</v>
      </c>
      <c r="K1759" s="331">
        <v>0.13</v>
      </c>
      <c r="L1759" s="304" t="str">
        <f t="shared" si="503"/>
        <v>D</v>
      </c>
      <c r="M1759" s="388">
        <v>1</v>
      </c>
      <c r="N1759" s="304">
        <v>271.60000000000002</v>
      </c>
      <c r="O1759" s="304">
        <v>20</v>
      </c>
      <c r="P1759" s="331">
        <v>271.58</v>
      </c>
      <c r="Q1759" s="309" t="s">
        <v>1612</v>
      </c>
      <c r="R1759" s="304"/>
      <c r="S1759" s="356">
        <v>303.73238360908715</v>
      </c>
      <c r="T1759" s="356">
        <v>326.70325048873462</v>
      </c>
      <c r="U1759" s="356">
        <f t="shared" ref="U1759:U1764" si="510">IF(O1759&lt;=10,T1759,IF(O1759&gt;=20,S1759,((O1759-10)*(S1759-T1759)/10+T1759)))</f>
        <v>303.73238360908715</v>
      </c>
      <c r="V1759" s="356"/>
      <c r="W1759" s="310" t="s">
        <v>895</v>
      </c>
      <c r="X1759" s="304" t="s">
        <v>206</v>
      </c>
      <c r="Y1759" s="366">
        <f t="shared" si="505"/>
        <v>338.6</v>
      </c>
      <c r="Z1759" s="304"/>
      <c r="AA1759" s="304"/>
      <c r="AB1759" s="304">
        <v>-999</v>
      </c>
      <c r="AC1759" s="304">
        <v>-999</v>
      </c>
      <c r="AD1759" s="366">
        <v>-999</v>
      </c>
      <c r="AE1759" s="304">
        <v>-999</v>
      </c>
      <c r="AF1759" s="304">
        <v>-999</v>
      </c>
      <c r="AG1759" s="304"/>
      <c r="AH1759" s="304">
        <v>5.63916E-2</v>
      </c>
      <c r="AI1759" s="312"/>
      <c r="AJ1759" s="332">
        <v>760</v>
      </c>
      <c r="AK1759" s="304">
        <f t="shared" si="504"/>
        <v>760</v>
      </c>
      <c r="AL1759" s="304">
        <f t="shared" si="502"/>
        <v>0.43</v>
      </c>
      <c r="AM1759" s="389" t="str">
        <f t="shared" si="506"/>
        <v/>
      </c>
      <c r="AN1759" s="304"/>
      <c r="AO1759" s="304">
        <v>0.45</v>
      </c>
      <c r="AP1759" s="312"/>
      <c r="AQ1759" s="312" t="s">
        <v>3572</v>
      </c>
      <c r="AR1759" s="312"/>
      <c r="AS1759" s="304"/>
      <c r="AT1759" s="312"/>
      <c r="AU1759" s="329">
        <f>VLOOKUP(C1759,[1]world!$A$2:$B$3555,2,FALSE)</f>
        <v>7</v>
      </c>
      <c r="AV1759" s="329">
        <v>388</v>
      </c>
      <c r="AW1759" s="304">
        <v>0.37</v>
      </c>
      <c r="AX1759" s="304">
        <v>200</v>
      </c>
      <c r="AY1759" s="304">
        <v>-999</v>
      </c>
      <c r="AZ1759" s="304">
        <v>2020</v>
      </c>
      <c r="BA1759" s="304">
        <v>200</v>
      </c>
      <c r="BB1759" s="304">
        <v>-999</v>
      </c>
      <c r="BC1759" s="304">
        <v>2020</v>
      </c>
      <c r="BD1759" s="304">
        <v>200</v>
      </c>
      <c r="BE1759" s="304">
        <v>200</v>
      </c>
      <c r="BF1759" s="304">
        <v>-999</v>
      </c>
      <c r="BG1759" s="304">
        <v>-999</v>
      </c>
      <c r="BH1759" s="304">
        <v>2020</v>
      </c>
      <c r="BI1759" s="304">
        <v>2020</v>
      </c>
      <c r="BJ1759" s="304">
        <v>2</v>
      </c>
      <c r="BK1759" s="304" t="s">
        <v>4954</v>
      </c>
      <c r="BL1759" s="304">
        <v>2</v>
      </c>
    </row>
    <row r="1760" spans="1:64" ht="15" hidden="1" customHeight="1" x14ac:dyDescent="0.2">
      <c r="A1760" s="304" t="s">
        <v>6177</v>
      </c>
      <c r="B1760" s="304" t="s">
        <v>1612</v>
      </c>
      <c r="C1760" s="304">
        <v>1892</v>
      </c>
      <c r="D1760" s="349" t="s">
        <v>3557</v>
      </c>
      <c r="E1760" s="304" t="s">
        <v>3557</v>
      </c>
      <c r="F1760" s="304"/>
      <c r="G1760" s="324">
        <v>36.806899999999999</v>
      </c>
      <c r="H1760" s="324">
        <v>138.20689999999999</v>
      </c>
      <c r="I1760" s="324" t="s">
        <v>212</v>
      </c>
      <c r="J1760" s="368">
        <f t="shared" si="509"/>
        <v>384.94633024524262</v>
      </c>
      <c r="K1760" s="331">
        <v>0.2</v>
      </c>
      <c r="L1760" s="304" t="str">
        <f t="shared" si="503"/>
        <v>C</v>
      </c>
      <c r="M1760" s="388">
        <v>1</v>
      </c>
      <c r="N1760" s="304">
        <v>235</v>
      </c>
      <c r="O1760" s="304">
        <v>10</v>
      </c>
      <c r="P1760" s="331"/>
      <c r="Q1760" s="309"/>
      <c r="R1760" s="304"/>
      <c r="S1760" s="356">
        <v>303.64423768713806</v>
      </c>
      <c r="T1760" s="356">
        <v>384.94633024524262</v>
      </c>
      <c r="U1760" s="356">
        <f t="shared" si="510"/>
        <v>384.94633024524262</v>
      </c>
      <c r="V1760" s="356"/>
      <c r="W1760" s="310" t="s">
        <v>890</v>
      </c>
      <c r="X1760" s="304" t="s">
        <v>205</v>
      </c>
      <c r="Y1760" s="366">
        <f t="shared" si="505"/>
        <v>424.8</v>
      </c>
      <c r="Z1760" s="304"/>
      <c r="AA1760" s="304"/>
      <c r="AB1760" s="304">
        <v>-999</v>
      </c>
      <c r="AC1760" s="304">
        <v>-999</v>
      </c>
      <c r="AD1760" s="366">
        <v>-999</v>
      </c>
      <c r="AE1760" s="304">
        <v>-999</v>
      </c>
      <c r="AF1760" s="304">
        <v>-999</v>
      </c>
      <c r="AG1760" s="304"/>
      <c r="AH1760" s="304">
        <v>2.3867900000000001E-2</v>
      </c>
      <c r="AI1760" s="312"/>
      <c r="AJ1760" s="332">
        <v>737</v>
      </c>
      <c r="AK1760" s="304">
        <f t="shared" si="504"/>
        <v>690</v>
      </c>
      <c r="AL1760" s="304">
        <f t="shared" si="502"/>
        <v>0.43</v>
      </c>
      <c r="AM1760" s="389" t="str">
        <f t="shared" si="506"/>
        <v/>
      </c>
      <c r="AN1760" s="304"/>
      <c r="AO1760" s="304">
        <v>0.45</v>
      </c>
      <c r="AP1760" s="312"/>
      <c r="AQ1760" s="312" t="s">
        <v>3558</v>
      </c>
      <c r="AR1760" s="312"/>
      <c r="AS1760" s="304"/>
      <c r="AT1760" s="312"/>
      <c r="AU1760" s="329">
        <f>VLOOKUP(C1760,[1]world!$A$2:$B$3555,2,FALSE)</f>
        <v>5</v>
      </c>
      <c r="AV1760" s="329">
        <v>402</v>
      </c>
      <c r="AW1760" s="304">
        <v>0.37</v>
      </c>
      <c r="AX1760" s="304">
        <v>20</v>
      </c>
      <c r="AY1760" s="304">
        <v>-999</v>
      </c>
      <c r="AZ1760" s="304">
        <v>1560</v>
      </c>
      <c r="BA1760" s="304">
        <v>20</v>
      </c>
      <c r="BB1760" s="304">
        <v>-999</v>
      </c>
      <c r="BC1760" s="304">
        <v>1560</v>
      </c>
      <c r="BD1760" s="304">
        <v>20</v>
      </c>
      <c r="BE1760" s="304">
        <v>20</v>
      </c>
      <c r="BF1760" s="304">
        <v>-999</v>
      </c>
      <c r="BG1760" s="304">
        <v>-999</v>
      </c>
      <c r="BH1760" s="304">
        <v>1560</v>
      </c>
      <c r="BI1760" s="304">
        <v>1560</v>
      </c>
      <c r="BJ1760" s="304">
        <v>2</v>
      </c>
      <c r="BK1760" s="304" t="s">
        <v>4954</v>
      </c>
      <c r="BL1760" s="304">
        <v>2</v>
      </c>
    </row>
    <row r="1761" spans="1:64" ht="15" hidden="1" customHeight="1" x14ac:dyDescent="0.2">
      <c r="A1761" s="304" t="s">
        <v>6177</v>
      </c>
      <c r="B1761" s="304" t="s">
        <v>1612</v>
      </c>
      <c r="C1761" s="304">
        <v>1893</v>
      </c>
      <c r="D1761" s="349" t="s">
        <v>3534</v>
      </c>
      <c r="E1761" s="304" t="s">
        <v>3534</v>
      </c>
      <c r="F1761" s="304"/>
      <c r="G1761" s="324">
        <v>36.740299999999998</v>
      </c>
      <c r="H1761" s="324">
        <v>138.41290000000001</v>
      </c>
      <c r="I1761" s="324" t="s">
        <v>212</v>
      </c>
      <c r="J1761" s="368">
        <f t="shared" si="509"/>
        <v>525.27137721982967</v>
      </c>
      <c r="K1761" s="331">
        <v>0.2</v>
      </c>
      <c r="L1761" s="304" t="str">
        <f t="shared" si="503"/>
        <v>C</v>
      </c>
      <c r="M1761" s="388">
        <v>1</v>
      </c>
      <c r="N1761" s="304">
        <v>332</v>
      </c>
      <c r="O1761" s="304">
        <v>10</v>
      </c>
      <c r="P1761" s="331"/>
      <c r="Q1761" s="309"/>
      <c r="R1761" s="304"/>
      <c r="S1761" s="356">
        <v>433.32856210343414</v>
      </c>
      <c r="T1761" s="356">
        <v>525.27137721982967</v>
      </c>
      <c r="U1761" s="356">
        <f t="shared" si="510"/>
        <v>525.27137721982967</v>
      </c>
      <c r="V1761" s="356"/>
      <c r="W1761" s="310" t="s">
        <v>890</v>
      </c>
      <c r="X1761" s="304" t="s">
        <v>205</v>
      </c>
      <c r="Y1761" s="366">
        <f t="shared" si="505"/>
        <v>424.8</v>
      </c>
      <c r="Z1761" s="304"/>
      <c r="AA1761" s="304"/>
      <c r="AB1761" s="304">
        <v>-999</v>
      </c>
      <c r="AC1761" s="304">
        <v>-999</v>
      </c>
      <c r="AD1761" s="366">
        <v>-999</v>
      </c>
      <c r="AE1761" s="304">
        <v>-999</v>
      </c>
      <c r="AF1761" s="304">
        <v>-999</v>
      </c>
      <c r="AG1761" s="304"/>
      <c r="AH1761" s="304">
        <v>7.3616600000000004E-2</v>
      </c>
      <c r="AI1761" s="312"/>
      <c r="AJ1761" s="332">
        <v>760</v>
      </c>
      <c r="AK1761" s="304">
        <f t="shared" si="504"/>
        <v>760</v>
      </c>
      <c r="AL1761" s="304">
        <f t="shared" si="502"/>
        <v>0.43</v>
      </c>
      <c r="AM1761" s="389" t="str">
        <f t="shared" si="506"/>
        <v/>
      </c>
      <c r="AN1761" s="304"/>
      <c r="AO1761" s="304">
        <v>0.45</v>
      </c>
      <c r="AP1761" s="312"/>
      <c r="AQ1761" s="312" t="s">
        <v>3535</v>
      </c>
      <c r="AR1761" s="312"/>
      <c r="AS1761" s="304"/>
      <c r="AT1761" s="312"/>
      <c r="AU1761" s="329">
        <f>VLOOKUP(C1761,[1]world!$A$2:$B$3555,2,FALSE)</f>
        <v>3</v>
      </c>
      <c r="AV1761" s="329">
        <v>547</v>
      </c>
      <c r="AW1761" s="304">
        <v>0.37</v>
      </c>
      <c r="AX1761" s="304">
        <v>20</v>
      </c>
      <c r="AY1761" s="304">
        <v>-999</v>
      </c>
      <c r="AZ1761" s="304">
        <v>1460</v>
      </c>
      <c r="BA1761" s="304">
        <v>20</v>
      </c>
      <c r="BB1761" s="304">
        <v>-999</v>
      </c>
      <c r="BC1761" s="304">
        <v>1460</v>
      </c>
      <c r="BD1761" s="304">
        <v>20</v>
      </c>
      <c r="BE1761" s="304">
        <v>20</v>
      </c>
      <c r="BF1761" s="304">
        <v>-999</v>
      </c>
      <c r="BG1761" s="304">
        <v>-999</v>
      </c>
      <c r="BH1761" s="304">
        <v>1460</v>
      </c>
      <c r="BI1761" s="304">
        <v>1460</v>
      </c>
      <c r="BJ1761" s="304">
        <v>2</v>
      </c>
      <c r="BK1761" s="304" t="s">
        <v>4954</v>
      </c>
      <c r="BL1761" s="304">
        <v>2</v>
      </c>
    </row>
    <row r="1762" spans="1:64" ht="15" hidden="1" customHeight="1" x14ac:dyDescent="0.2">
      <c r="A1762" s="304" t="s">
        <v>6177</v>
      </c>
      <c r="B1762" s="304" t="s">
        <v>1612</v>
      </c>
      <c r="C1762" s="304">
        <v>1894</v>
      </c>
      <c r="D1762" s="349" t="s">
        <v>3507</v>
      </c>
      <c r="E1762" s="304" t="s">
        <v>3507</v>
      </c>
      <c r="F1762" s="304"/>
      <c r="G1762" s="324">
        <v>36.648600000000002</v>
      </c>
      <c r="H1762" s="324">
        <v>138.19380000000001</v>
      </c>
      <c r="I1762" s="324" t="s">
        <v>212</v>
      </c>
      <c r="J1762" s="368">
        <f t="shared" si="509"/>
        <v>463.13700243815185</v>
      </c>
      <c r="K1762" s="331">
        <v>0.13</v>
      </c>
      <c r="L1762" s="304" t="str">
        <f t="shared" si="503"/>
        <v>C</v>
      </c>
      <c r="M1762" s="388">
        <v>1</v>
      </c>
      <c r="N1762" s="304">
        <v>412.5</v>
      </c>
      <c r="O1762" s="304">
        <v>20</v>
      </c>
      <c r="P1762" s="331">
        <v>412.5</v>
      </c>
      <c r="Q1762" s="309" t="s">
        <v>1612</v>
      </c>
      <c r="R1762" s="304"/>
      <c r="S1762" s="356">
        <v>463.13700243815185</v>
      </c>
      <c r="T1762" s="356">
        <v>493.87672409873778</v>
      </c>
      <c r="U1762" s="356">
        <f t="shared" si="510"/>
        <v>463.13700243815185</v>
      </c>
      <c r="V1762" s="356"/>
      <c r="W1762" s="310" t="s">
        <v>1408</v>
      </c>
      <c r="X1762" s="304" t="s">
        <v>213</v>
      </c>
      <c r="Y1762" s="366">
        <f t="shared" si="505"/>
        <v>274.5</v>
      </c>
      <c r="Z1762" s="304"/>
      <c r="AA1762" s="304"/>
      <c r="AB1762" s="304">
        <v>-999</v>
      </c>
      <c r="AC1762" s="304">
        <v>-999</v>
      </c>
      <c r="AD1762" s="366">
        <v>-999</v>
      </c>
      <c r="AE1762" s="304">
        <v>-999</v>
      </c>
      <c r="AF1762" s="304">
        <v>-999</v>
      </c>
      <c r="AG1762" s="304"/>
      <c r="AH1762" s="304">
        <v>9.6971499999999999E-3</v>
      </c>
      <c r="AI1762" s="312"/>
      <c r="AJ1762" s="332">
        <v>416</v>
      </c>
      <c r="AK1762" s="304">
        <f t="shared" si="504"/>
        <v>425</v>
      </c>
      <c r="AL1762" s="304">
        <f t="shared" si="502"/>
        <v>0.43</v>
      </c>
      <c r="AM1762" s="389" t="str">
        <f t="shared" si="506"/>
        <v/>
      </c>
      <c r="AN1762" s="304"/>
      <c r="AO1762" s="304">
        <v>0.45</v>
      </c>
      <c r="AP1762" s="312"/>
      <c r="AQ1762" s="312" t="s">
        <v>3508</v>
      </c>
      <c r="AR1762" s="312"/>
      <c r="AS1762" s="304"/>
      <c r="AT1762" s="312"/>
      <c r="AU1762" s="329">
        <f>VLOOKUP(C1762,[1]world!$A$2:$B$3555,2,FALSE)</f>
        <v>7</v>
      </c>
      <c r="AV1762" s="329">
        <v>388</v>
      </c>
      <c r="AW1762" s="304">
        <v>0.37</v>
      </c>
      <c r="AX1762" s="304">
        <v>20</v>
      </c>
      <c r="AY1762" s="304">
        <v>-999</v>
      </c>
      <c r="AZ1762" s="304">
        <v>740</v>
      </c>
      <c r="BA1762" s="304">
        <v>20</v>
      </c>
      <c r="BB1762" s="304">
        <v>-999</v>
      </c>
      <c r="BC1762" s="304">
        <v>740</v>
      </c>
      <c r="BD1762" s="304">
        <v>20</v>
      </c>
      <c r="BE1762" s="304">
        <v>20</v>
      </c>
      <c r="BF1762" s="304">
        <v>-999</v>
      </c>
      <c r="BG1762" s="304">
        <v>-999</v>
      </c>
      <c r="BH1762" s="304">
        <v>740</v>
      </c>
      <c r="BI1762" s="304">
        <v>740</v>
      </c>
      <c r="BJ1762" s="304">
        <v>2</v>
      </c>
      <c r="BK1762" s="304" t="s">
        <v>4954</v>
      </c>
      <c r="BL1762" s="304">
        <v>2</v>
      </c>
    </row>
    <row r="1763" spans="1:64" ht="15" hidden="1" customHeight="1" x14ac:dyDescent="0.2">
      <c r="A1763" s="304" t="s">
        <v>6177</v>
      </c>
      <c r="B1763" s="304" t="s">
        <v>1612</v>
      </c>
      <c r="C1763" s="304">
        <v>1895</v>
      </c>
      <c r="D1763" s="349" t="s">
        <v>3522</v>
      </c>
      <c r="E1763" s="304" t="s">
        <v>3522</v>
      </c>
      <c r="F1763" s="304"/>
      <c r="G1763" s="324">
        <v>36.698099999999997</v>
      </c>
      <c r="H1763" s="324">
        <v>137.8544</v>
      </c>
      <c r="I1763" s="324" t="s">
        <v>212</v>
      </c>
      <c r="J1763" s="368">
        <f t="shared" si="509"/>
        <v>511.8975145911719</v>
      </c>
      <c r="K1763" s="331">
        <v>0.13</v>
      </c>
      <c r="L1763" s="304" t="str">
        <f t="shared" si="503"/>
        <v>C</v>
      </c>
      <c r="M1763" s="388">
        <v>1</v>
      </c>
      <c r="N1763" s="304">
        <v>455.5</v>
      </c>
      <c r="O1763" s="304">
        <v>20</v>
      </c>
      <c r="P1763" s="331">
        <v>455.45</v>
      </c>
      <c r="Q1763" s="309" t="s">
        <v>1612</v>
      </c>
      <c r="R1763" s="304"/>
      <c r="S1763" s="356">
        <v>511.8975145911719</v>
      </c>
      <c r="T1763" s="356">
        <v>543.7780884769594</v>
      </c>
      <c r="U1763" s="356">
        <f t="shared" si="510"/>
        <v>511.8975145911719</v>
      </c>
      <c r="V1763" s="356"/>
      <c r="W1763" s="310" t="s">
        <v>1408</v>
      </c>
      <c r="X1763" s="304" t="s">
        <v>213</v>
      </c>
      <c r="Y1763" s="366">
        <f t="shared" si="505"/>
        <v>274.5</v>
      </c>
      <c r="Z1763" s="304"/>
      <c r="AA1763" s="304"/>
      <c r="AB1763" s="304">
        <v>-999</v>
      </c>
      <c r="AC1763" s="304">
        <v>-999</v>
      </c>
      <c r="AD1763" s="366">
        <v>-999</v>
      </c>
      <c r="AE1763" s="304">
        <v>-999</v>
      </c>
      <c r="AF1763" s="304">
        <v>-999</v>
      </c>
      <c r="AG1763" s="304"/>
      <c r="AH1763" s="304">
        <v>2.73224E-2</v>
      </c>
      <c r="AI1763" s="312"/>
      <c r="AJ1763" s="332">
        <v>760</v>
      </c>
      <c r="AK1763" s="304">
        <f t="shared" si="504"/>
        <v>760</v>
      </c>
      <c r="AL1763" s="304">
        <f t="shared" si="502"/>
        <v>0.43</v>
      </c>
      <c r="AM1763" s="389" t="str">
        <f t="shared" si="506"/>
        <v/>
      </c>
      <c r="AN1763" s="304"/>
      <c r="AO1763" s="304">
        <v>0.45</v>
      </c>
      <c r="AP1763" s="312"/>
      <c r="AQ1763" s="312" t="s">
        <v>3523</v>
      </c>
      <c r="AR1763" s="312"/>
      <c r="AS1763" s="304"/>
      <c r="AT1763" s="312"/>
      <c r="AU1763" s="329">
        <f>VLOOKUP(C1763,[1]world!$A$2:$B$3555,2,FALSE)</f>
        <v>1</v>
      </c>
      <c r="AV1763" s="329">
        <v>519</v>
      </c>
      <c r="AW1763" s="304">
        <v>0.37</v>
      </c>
      <c r="AX1763" s="304">
        <v>20</v>
      </c>
      <c r="AY1763" s="304">
        <v>-999</v>
      </c>
      <c r="AZ1763" s="304">
        <v>280</v>
      </c>
      <c r="BA1763" s="304">
        <v>20</v>
      </c>
      <c r="BB1763" s="304">
        <v>-999</v>
      </c>
      <c r="BC1763" s="304">
        <v>280</v>
      </c>
      <c r="BD1763" s="304">
        <v>20</v>
      </c>
      <c r="BE1763" s="304">
        <v>20</v>
      </c>
      <c r="BF1763" s="304">
        <v>-999</v>
      </c>
      <c r="BG1763" s="304">
        <v>-999</v>
      </c>
      <c r="BH1763" s="304">
        <v>280</v>
      </c>
      <c r="BI1763" s="304">
        <v>280</v>
      </c>
      <c r="BJ1763" s="304">
        <v>2</v>
      </c>
      <c r="BK1763" s="304" t="s">
        <v>4954</v>
      </c>
      <c r="BL1763" s="304">
        <v>2</v>
      </c>
    </row>
    <row r="1764" spans="1:64" ht="15" hidden="1" customHeight="1" x14ac:dyDescent="0.2">
      <c r="A1764" s="304" t="s">
        <v>6177</v>
      </c>
      <c r="B1764" s="304" t="s">
        <v>1612</v>
      </c>
      <c r="C1764" s="304">
        <v>1896</v>
      </c>
      <c r="D1764" s="349" t="s">
        <v>3475</v>
      </c>
      <c r="E1764" s="304" t="s">
        <v>3475</v>
      </c>
      <c r="F1764" s="304"/>
      <c r="G1764" s="324">
        <v>36.533900000000003</v>
      </c>
      <c r="H1764" s="324">
        <v>138.1191</v>
      </c>
      <c r="I1764" s="324" t="s">
        <v>212</v>
      </c>
      <c r="J1764" s="368">
        <f t="shared" si="509"/>
        <v>318.97650181844756</v>
      </c>
      <c r="K1764" s="331">
        <v>0.13</v>
      </c>
      <c r="L1764" s="304" t="str">
        <f t="shared" si="503"/>
        <v>D</v>
      </c>
      <c r="M1764" s="388">
        <v>1</v>
      </c>
      <c r="N1764" s="304">
        <v>285.10000000000002</v>
      </c>
      <c r="O1764" s="304">
        <v>20</v>
      </c>
      <c r="P1764" s="331">
        <v>285.12</v>
      </c>
      <c r="Q1764" s="309" t="s">
        <v>1612</v>
      </c>
      <c r="R1764" s="304"/>
      <c r="S1764" s="356">
        <v>318.97650181844756</v>
      </c>
      <c r="T1764" s="356">
        <v>342.97141178671131</v>
      </c>
      <c r="U1764" s="356">
        <f t="shared" si="510"/>
        <v>318.97650181844756</v>
      </c>
      <c r="V1764" s="356"/>
      <c r="W1764" s="310" t="s">
        <v>1408</v>
      </c>
      <c r="X1764" s="304" t="s">
        <v>213</v>
      </c>
      <c r="Y1764" s="366">
        <f t="shared" si="505"/>
        <v>274.5</v>
      </c>
      <c r="Z1764" s="304"/>
      <c r="AA1764" s="304"/>
      <c r="AB1764" s="304">
        <v>-999</v>
      </c>
      <c r="AC1764" s="304">
        <v>-999</v>
      </c>
      <c r="AD1764" s="366">
        <v>-999</v>
      </c>
      <c r="AE1764" s="304">
        <v>-999</v>
      </c>
      <c r="AF1764" s="304">
        <v>-999</v>
      </c>
      <c r="AG1764" s="304"/>
      <c r="AH1764" s="304">
        <v>5.1632099999999997E-3</v>
      </c>
      <c r="AI1764" s="312"/>
      <c r="AJ1764" s="332">
        <v>322</v>
      </c>
      <c r="AK1764" s="304">
        <f t="shared" si="504"/>
        <v>270</v>
      </c>
      <c r="AL1764" s="304">
        <f t="shared" si="502"/>
        <v>0.43</v>
      </c>
      <c r="AM1764" s="389" t="str">
        <f t="shared" si="506"/>
        <v/>
      </c>
      <c r="AN1764" s="304"/>
      <c r="AO1764" s="304">
        <v>0.45</v>
      </c>
      <c r="AP1764" s="312"/>
      <c r="AQ1764" s="312" t="s">
        <v>3476</v>
      </c>
      <c r="AR1764" s="312"/>
      <c r="AS1764" s="304"/>
      <c r="AT1764" s="312"/>
      <c r="AU1764" s="329">
        <f>VLOOKUP(C1764,[1]world!$A$2:$B$3555,2,FALSE)</f>
        <v>7</v>
      </c>
      <c r="AV1764" s="329">
        <v>388</v>
      </c>
      <c r="AW1764" s="304">
        <v>0.37</v>
      </c>
      <c r="AX1764" s="304">
        <v>20</v>
      </c>
      <c r="AY1764" s="304">
        <v>-999</v>
      </c>
      <c r="AZ1764" s="304">
        <v>580</v>
      </c>
      <c r="BA1764" s="304">
        <v>20</v>
      </c>
      <c r="BB1764" s="304">
        <v>-999</v>
      </c>
      <c r="BC1764" s="304">
        <v>580</v>
      </c>
      <c r="BD1764" s="304">
        <v>20</v>
      </c>
      <c r="BE1764" s="304">
        <v>20</v>
      </c>
      <c r="BF1764" s="304">
        <v>-999</v>
      </c>
      <c r="BG1764" s="304">
        <v>-999</v>
      </c>
      <c r="BH1764" s="304">
        <v>580</v>
      </c>
      <c r="BI1764" s="304">
        <v>580</v>
      </c>
      <c r="BJ1764" s="304">
        <v>2</v>
      </c>
      <c r="BK1764" s="304" t="s">
        <v>4954</v>
      </c>
      <c r="BL1764" s="304">
        <v>2</v>
      </c>
    </row>
    <row r="1765" spans="1:64" ht="15" hidden="1" customHeight="1" x14ac:dyDescent="0.2">
      <c r="A1765" s="304" t="s">
        <v>4918</v>
      </c>
      <c r="B1765" s="304" t="s">
        <v>5977</v>
      </c>
      <c r="C1765" s="304">
        <v>1897</v>
      </c>
      <c r="D1765" s="349" t="s">
        <v>3536</v>
      </c>
      <c r="E1765" s="304" t="s">
        <v>3536</v>
      </c>
      <c r="F1765" s="304"/>
      <c r="G1765" s="324">
        <v>36.740299999999998</v>
      </c>
      <c r="H1765" s="324">
        <v>138.3792</v>
      </c>
      <c r="I1765" s="324" t="s">
        <v>212</v>
      </c>
      <c r="J1765" s="368">
        <f>EXP(0.38*LN(Y1765)+0.32*LN(AJ1765)+0.3*LN(AV1765))</f>
        <v>552.0350595561431</v>
      </c>
      <c r="K1765" s="331">
        <f>SQRT(0.38*AA1765^2+0.32*AL1765^2+0.3*AW1765^2)</f>
        <v>0.38663419403875804</v>
      </c>
      <c r="L1765" s="304" t="str">
        <f t="shared" si="503"/>
        <v>C</v>
      </c>
      <c r="M1765" s="388" t="s">
        <v>6089</v>
      </c>
      <c r="N1765" s="304"/>
      <c r="O1765" s="304"/>
      <c r="P1765" s="356"/>
      <c r="Q1765" s="356"/>
      <c r="R1765" s="304"/>
      <c r="S1765" s="356"/>
      <c r="T1765" s="304"/>
      <c r="U1765" s="356"/>
      <c r="V1765" s="304"/>
      <c r="W1765" s="310" t="s">
        <v>890</v>
      </c>
      <c r="X1765" s="304" t="s">
        <v>205</v>
      </c>
      <c r="Y1765" s="366">
        <f t="shared" si="505"/>
        <v>424.8</v>
      </c>
      <c r="Z1765" s="304"/>
      <c r="AA1765" s="331">
        <v>0.36</v>
      </c>
      <c r="AB1765" s="304">
        <v>-999</v>
      </c>
      <c r="AC1765" s="304">
        <v>-999</v>
      </c>
      <c r="AD1765" s="366">
        <v>-999</v>
      </c>
      <c r="AE1765" s="304">
        <v>-999</v>
      </c>
      <c r="AF1765" s="304">
        <v>-999</v>
      </c>
      <c r="AG1765" s="304"/>
      <c r="AH1765" s="304">
        <v>0.103187</v>
      </c>
      <c r="AI1765" s="312"/>
      <c r="AJ1765" s="332">
        <v>760</v>
      </c>
      <c r="AK1765" s="304">
        <f t="shared" si="504"/>
        <v>760</v>
      </c>
      <c r="AL1765" s="363">
        <v>0.43</v>
      </c>
      <c r="AM1765" s="389" t="str">
        <f t="shared" si="506"/>
        <v/>
      </c>
      <c r="AN1765" s="304"/>
      <c r="AO1765" s="304"/>
      <c r="AP1765" s="312"/>
      <c r="AQ1765" s="312"/>
      <c r="AR1765" s="312"/>
      <c r="AS1765" s="304"/>
      <c r="AT1765" s="312"/>
      <c r="AU1765" s="329">
        <f>VLOOKUP(C1765,[1]world!$A$2:$B$3555,2,FALSE)</f>
        <v>3</v>
      </c>
      <c r="AV1765" s="329">
        <v>547</v>
      </c>
      <c r="AW1765" s="304">
        <v>0.37</v>
      </c>
      <c r="AX1765" s="304">
        <v>20</v>
      </c>
      <c r="AY1765" s="304">
        <v>-999</v>
      </c>
      <c r="AZ1765" s="304">
        <v>1420</v>
      </c>
      <c r="BA1765" s="304">
        <v>20</v>
      </c>
      <c r="BB1765" s="304">
        <v>-999</v>
      </c>
      <c r="BC1765" s="304">
        <v>1420</v>
      </c>
      <c r="BD1765" s="304">
        <v>20</v>
      </c>
      <c r="BE1765" s="304">
        <v>20</v>
      </c>
      <c r="BF1765" s="304">
        <v>-999</v>
      </c>
      <c r="BG1765" s="304">
        <v>-999</v>
      </c>
      <c r="BH1765" s="304">
        <v>1420</v>
      </c>
      <c r="BI1765" s="304">
        <v>1420</v>
      </c>
      <c r="BJ1765" s="304">
        <v>2</v>
      </c>
      <c r="BK1765" s="304" t="s">
        <v>4954</v>
      </c>
      <c r="BL1765" s="304">
        <v>2</v>
      </c>
    </row>
    <row r="1766" spans="1:64" ht="15" hidden="1" customHeight="1" x14ac:dyDescent="0.2">
      <c r="A1766" s="304" t="s">
        <v>6102</v>
      </c>
      <c r="B1766" s="304" t="s">
        <v>2503</v>
      </c>
      <c r="C1766" s="304">
        <v>1898</v>
      </c>
      <c r="D1766" s="349" t="s">
        <v>3460</v>
      </c>
      <c r="E1766" s="304" t="s">
        <v>3460</v>
      </c>
      <c r="F1766" s="304"/>
      <c r="G1766" s="324">
        <v>36.463200000000001</v>
      </c>
      <c r="H1766" s="324">
        <v>138.15049999999999</v>
      </c>
      <c r="I1766" s="324" t="s">
        <v>212</v>
      </c>
      <c r="J1766" s="367">
        <v>300.47000000000003</v>
      </c>
      <c r="K1766" s="331">
        <v>0.1</v>
      </c>
      <c r="L1766" s="304" t="str">
        <f t="shared" si="503"/>
        <v>D</v>
      </c>
      <c r="M1766" s="388">
        <v>0</v>
      </c>
      <c r="N1766" s="304"/>
      <c r="O1766" s="304"/>
      <c r="P1766" s="356"/>
      <c r="Q1766" s="356"/>
      <c r="R1766" s="304" t="s">
        <v>2503</v>
      </c>
      <c r="S1766" s="356"/>
      <c r="T1766" s="304"/>
      <c r="U1766" s="356"/>
      <c r="V1766" s="304"/>
      <c r="W1766" s="310" t="s">
        <v>895</v>
      </c>
      <c r="X1766" s="304" t="s">
        <v>206</v>
      </c>
      <c r="Y1766" s="366">
        <f t="shared" si="505"/>
        <v>338.6</v>
      </c>
      <c r="Z1766" s="304"/>
      <c r="AA1766" s="304"/>
      <c r="AB1766" s="304">
        <v>-999</v>
      </c>
      <c r="AC1766" s="304">
        <v>-999</v>
      </c>
      <c r="AD1766" s="366">
        <v>-999</v>
      </c>
      <c r="AE1766" s="304">
        <v>-999</v>
      </c>
      <c r="AF1766" s="304">
        <v>-999</v>
      </c>
      <c r="AG1766" s="304"/>
      <c r="AH1766" s="304">
        <v>0.113146</v>
      </c>
      <c r="AI1766" s="312"/>
      <c r="AJ1766" s="332">
        <v>760</v>
      </c>
      <c r="AK1766" s="304">
        <f t="shared" si="504"/>
        <v>760</v>
      </c>
      <c r="AL1766" s="304">
        <f>IF(AH1766&lt;=0.0022,0.2,0.43)</f>
        <v>0.43</v>
      </c>
      <c r="AM1766" s="389" t="str">
        <f t="shared" si="506"/>
        <v/>
      </c>
      <c r="AN1766" s="304"/>
      <c r="AO1766" s="304"/>
      <c r="AP1766" s="312"/>
      <c r="AQ1766" s="312"/>
      <c r="AR1766" s="312"/>
      <c r="AS1766" s="304"/>
      <c r="AT1766" s="312"/>
      <c r="AU1766" s="329">
        <f>VLOOKUP(C1766,[1]world!$A$2:$B$3555,2,FALSE)</f>
        <v>3</v>
      </c>
      <c r="AV1766" s="329">
        <v>547</v>
      </c>
      <c r="AW1766" s="304">
        <v>0.37</v>
      </c>
      <c r="AX1766" s="304">
        <v>92</v>
      </c>
      <c r="AY1766" s="304">
        <v>-999</v>
      </c>
      <c r="AZ1766" s="304">
        <v>180</v>
      </c>
      <c r="BA1766" s="304">
        <v>92</v>
      </c>
      <c r="BB1766" s="304">
        <v>-999</v>
      </c>
      <c r="BC1766" s="304">
        <v>180</v>
      </c>
      <c r="BD1766" s="304">
        <v>20</v>
      </c>
      <c r="BE1766" s="304">
        <v>20</v>
      </c>
      <c r="BF1766" s="304">
        <v>-999</v>
      </c>
      <c r="BG1766" s="304">
        <v>-999</v>
      </c>
      <c r="BH1766" s="304">
        <v>180</v>
      </c>
      <c r="BI1766" s="304">
        <v>180</v>
      </c>
      <c r="BJ1766" s="304">
        <v>0</v>
      </c>
      <c r="BK1766" s="304" t="s">
        <v>4954</v>
      </c>
      <c r="BL1766" s="304">
        <v>0</v>
      </c>
    </row>
    <row r="1767" spans="1:64" ht="15" hidden="1" customHeight="1" x14ac:dyDescent="0.2">
      <c r="A1767" s="304" t="s">
        <v>4918</v>
      </c>
      <c r="B1767" s="304" t="s">
        <v>5977</v>
      </c>
      <c r="C1767" s="304">
        <v>1899</v>
      </c>
      <c r="D1767" s="349" t="s">
        <v>3491</v>
      </c>
      <c r="E1767" s="304" t="s">
        <v>3491</v>
      </c>
      <c r="F1767" s="304"/>
      <c r="G1767" s="324">
        <v>36.573900000000002</v>
      </c>
      <c r="H1767" s="324">
        <v>138.05099999999999</v>
      </c>
      <c r="I1767" s="324" t="s">
        <v>212</v>
      </c>
      <c r="J1767" s="368">
        <f t="shared" ref="J1767:J1768" si="511">EXP(0.38*LN(Y1767)+0.32*LN(AJ1767)+0.3*LN(AV1767))</f>
        <v>552.0350595561431</v>
      </c>
      <c r="K1767" s="331">
        <f t="shared" ref="K1767:K1768" si="512">SQRT(0.38*AA1767^2+0.32*AL1767^2+0.3*AW1767^2)</f>
        <v>0.38663419403875804</v>
      </c>
      <c r="L1767" s="304" t="str">
        <f t="shared" si="503"/>
        <v>C</v>
      </c>
      <c r="M1767" s="388" t="s">
        <v>6089</v>
      </c>
      <c r="N1767" s="304"/>
      <c r="O1767" s="304"/>
      <c r="P1767" s="356"/>
      <c r="Q1767" s="356"/>
      <c r="R1767" s="304"/>
      <c r="S1767" s="356"/>
      <c r="T1767" s="304"/>
      <c r="U1767" s="356"/>
      <c r="V1767" s="304"/>
      <c r="W1767" s="310" t="s">
        <v>890</v>
      </c>
      <c r="X1767" s="304" t="s">
        <v>205</v>
      </c>
      <c r="Y1767" s="366">
        <f t="shared" si="505"/>
        <v>424.8</v>
      </c>
      <c r="Z1767" s="304"/>
      <c r="AA1767" s="331">
        <v>0.36</v>
      </c>
      <c r="AB1767" s="304">
        <v>-999</v>
      </c>
      <c r="AC1767" s="304">
        <v>-999</v>
      </c>
      <c r="AD1767" s="366">
        <v>-999</v>
      </c>
      <c r="AE1767" s="304">
        <v>-999</v>
      </c>
      <c r="AF1767" s="304">
        <v>-999</v>
      </c>
      <c r="AG1767" s="304"/>
      <c r="AH1767" s="304">
        <v>0.16687399999999999</v>
      </c>
      <c r="AI1767" s="312"/>
      <c r="AJ1767" s="332">
        <v>760</v>
      </c>
      <c r="AK1767" s="304">
        <f t="shared" si="504"/>
        <v>760</v>
      </c>
      <c r="AL1767" s="363">
        <v>0.43</v>
      </c>
      <c r="AM1767" s="389" t="str">
        <f t="shared" si="506"/>
        <v/>
      </c>
      <c r="AN1767" s="304"/>
      <c r="AO1767" s="304"/>
      <c r="AP1767" s="312"/>
      <c r="AQ1767" s="312"/>
      <c r="AR1767" s="312"/>
      <c r="AS1767" s="304"/>
      <c r="AT1767" s="312"/>
      <c r="AU1767" s="329">
        <f>VLOOKUP(C1767,[1]world!$A$2:$B$3555,2,FALSE)</f>
        <v>3</v>
      </c>
      <c r="AV1767" s="329">
        <v>547</v>
      </c>
      <c r="AW1767" s="304">
        <v>0.37</v>
      </c>
      <c r="AX1767" s="304">
        <v>20</v>
      </c>
      <c r="AY1767" s="304">
        <v>-999</v>
      </c>
      <c r="AZ1767" s="304">
        <v>1680</v>
      </c>
      <c r="BA1767" s="304">
        <v>20</v>
      </c>
      <c r="BB1767" s="304">
        <v>-999</v>
      </c>
      <c r="BC1767" s="304">
        <v>1680</v>
      </c>
      <c r="BD1767" s="304">
        <v>20</v>
      </c>
      <c r="BE1767" s="304">
        <v>20</v>
      </c>
      <c r="BF1767" s="304">
        <v>-999</v>
      </c>
      <c r="BG1767" s="304">
        <v>-999</v>
      </c>
      <c r="BH1767" s="304">
        <v>1680</v>
      </c>
      <c r="BI1767" s="304">
        <v>1680</v>
      </c>
      <c r="BJ1767" s="304">
        <v>2</v>
      </c>
      <c r="BK1767" s="304" t="s">
        <v>4954</v>
      </c>
      <c r="BL1767" s="304">
        <v>2</v>
      </c>
    </row>
    <row r="1768" spans="1:64" ht="15" hidden="1" customHeight="1" x14ac:dyDescent="0.2">
      <c r="A1768" s="304" t="s">
        <v>4918</v>
      </c>
      <c r="B1768" s="304" t="s">
        <v>5977</v>
      </c>
      <c r="C1768" s="304">
        <v>1900</v>
      </c>
      <c r="D1768" s="349" t="s">
        <v>3526</v>
      </c>
      <c r="E1768" s="304" t="s">
        <v>3526</v>
      </c>
      <c r="F1768" s="304"/>
      <c r="G1768" s="324">
        <v>36.7044</v>
      </c>
      <c r="H1768" s="324">
        <v>138.09950000000001</v>
      </c>
      <c r="I1768" s="324" t="s">
        <v>212</v>
      </c>
      <c r="J1768" s="368">
        <f t="shared" si="511"/>
        <v>506.4511829314057</v>
      </c>
      <c r="K1768" s="331">
        <f t="shared" si="512"/>
        <v>0.38663419403875804</v>
      </c>
      <c r="L1768" s="304" t="str">
        <f t="shared" si="503"/>
        <v>C</v>
      </c>
      <c r="M1768" s="388" t="s">
        <v>6089</v>
      </c>
      <c r="N1768" s="304"/>
      <c r="O1768" s="304"/>
      <c r="P1768" s="356"/>
      <c r="Q1768" s="356"/>
      <c r="R1768" s="304"/>
      <c r="S1768" s="356"/>
      <c r="T1768" s="304"/>
      <c r="U1768" s="356"/>
      <c r="V1768" s="304"/>
      <c r="W1768" s="310" t="s">
        <v>895</v>
      </c>
      <c r="X1768" s="304" t="s">
        <v>206</v>
      </c>
      <c r="Y1768" s="366">
        <f t="shared" si="505"/>
        <v>338.6</v>
      </c>
      <c r="Z1768" s="304"/>
      <c r="AA1768" s="331">
        <v>0.36</v>
      </c>
      <c r="AB1768" s="304">
        <v>-999</v>
      </c>
      <c r="AC1768" s="304">
        <v>-999</v>
      </c>
      <c r="AD1768" s="366">
        <v>-999</v>
      </c>
      <c r="AE1768" s="304">
        <v>-999</v>
      </c>
      <c r="AF1768" s="304">
        <v>-999</v>
      </c>
      <c r="AG1768" s="304"/>
      <c r="AH1768" s="304">
        <v>7.5909799999999999E-2</v>
      </c>
      <c r="AI1768" s="312"/>
      <c r="AJ1768" s="332">
        <v>760</v>
      </c>
      <c r="AK1768" s="304">
        <f t="shared" si="504"/>
        <v>760</v>
      </c>
      <c r="AL1768" s="363">
        <v>0.43</v>
      </c>
      <c r="AM1768" s="389" t="str">
        <f t="shared" si="506"/>
        <v/>
      </c>
      <c r="AN1768" s="304"/>
      <c r="AO1768" s="304"/>
      <c r="AP1768" s="312"/>
      <c r="AQ1768" s="312"/>
      <c r="AR1768" s="312"/>
      <c r="AS1768" s="304"/>
      <c r="AT1768" s="312"/>
      <c r="AU1768" s="329">
        <f>VLOOKUP(C1768,[1]world!$A$2:$B$3555,2,FALSE)</f>
        <v>3</v>
      </c>
      <c r="AV1768" s="329">
        <v>547</v>
      </c>
      <c r="AW1768" s="304">
        <v>0.37</v>
      </c>
      <c r="AX1768" s="304">
        <v>20</v>
      </c>
      <c r="AY1768" s="304">
        <v>-999</v>
      </c>
      <c r="AZ1768" s="304">
        <v>1260</v>
      </c>
      <c r="BA1768" s="304">
        <v>20</v>
      </c>
      <c r="BB1768" s="304">
        <v>-999</v>
      </c>
      <c r="BC1768" s="304">
        <v>1260</v>
      </c>
      <c r="BD1768" s="304">
        <v>20</v>
      </c>
      <c r="BE1768" s="304">
        <v>20</v>
      </c>
      <c r="BF1768" s="304">
        <v>-999</v>
      </c>
      <c r="BG1768" s="304">
        <v>-999</v>
      </c>
      <c r="BH1768" s="304">
        <v>1260</v>
      </c>
      <c r="BI1768" s="304">
        <v>1260</v>
      </c>
      <c r="BJ1768" s="304">
        <v>2</v>
      </c>
      <c r="BK1768" s="304" t="s">
        <v>4954</v>
      </c>
      <c r="BL1768" s="304">
        <v>2</v>
      </c>
    </row>
    <row r="1769" spans="1:64" ht="15" hidden="1" customHeight="1" x14ac:dyDescent="0.2">
      <c r="A1769" s="304" t="s">
        <v>6103</v>
      </c>
      <c r="B1769" s="304" t="s">
        <v>2503</v>
      </c>
      <c r="C1769" s="304">
        <v>1901</v>
      </c>
      <c r="D1769" s="349" t="s">
        <v>3599</v>
      </c>
      <c r="E1769" s="304" t="s">
        <v>3599</v>
      </c>
      <c r="F1769" s="304"/>
      <c r="G1769" s="324">
        <v>36.907200000000003</v>
      </c>
      <c r="H1769" s="324">
        <v>138.44390000000001</v>
      </c>
      <c r="I1769" s="324" t="s">
        <v>212</v>
      </c>
      <c r="J1769" s="367">
        <v>464.92</v>
      </c>
      <c r="K1769" s="331">
        <v>0.1</v>
      </c>
      <c r="L1769" s="304" t="str">
        <f t="shared" si="503"/>
        <v>C</v>
      </c>
      <c r="M1769" s="388">
        <v>0</v>
      </c>
      <c r="N1769" s="304"/>
      <c r="O1769" s="304">
        <v>21</v>
      </c>
      <c r="P1769" s="356"/>
      <c r="Q1769" s="356"/>
      <c r="R1769" s="304" t="s">
        <v>2503</v>
      </c>
      <c r="S1769" s="304"/>
      <c r="T1769" s="304"/>
      <c r="U1769" s="304"/>
      <c r="V1769" s="304"/>
      <c r="W1769" s="310" t="s">
        <v>900</v>
      </c>
      <c r="X1769" s="304" t="s">
        <v>232</v>
      </c>
      <c r="Y1769" s="366">
        <f t="shared" si="505"/>
        <v>506.6</v>
      </c>
      <c r="Z1769" s="304"/>
      <c r="AA1769" s="304"/>
      <c r="AB1769" s="304">
        <v>-999</v>
      </c>
      <c r="AC1769" s="304">
        <v>-999</v>
      </c>
      <c r="AD1769" s="366">
        <v>-999</v>
      </c>
      <c r="AE1769" s="304">
        <v>-999</v>
      </c>
      <c r="AF1769" s="304">
        <v>-999</v>
      </c>
      <c r="AG1769" s="304"/>
      <c r="AH1769" s="304">
        <v>0.15329200000000001</v>
      </c>
      <c r="AI1769" s="312"/>
      <c r="AJ1769" s="332">
        <v>760</v>
      </c>
      <c r="AK1769" s="304">
        <f t="shared" si="504"/>
        <v>760</v>
      </c>
      <c r="AL1769" s="304">
        <f t="shared" ref="AL1769:AL1793" si="513">IF(AH1769&lt;=0.0022,0.2,0.43)</f>
        <v>0.43</v>
      </c>
      <c r="AM1769" s="389" t="str">
        <f t="shared" si="506"/>
        <v/>
      </c>
      <c r="AN1769" s="304"/>
      <c r="AO1769" s="304"/>
      <c r="AP1769" s="312"/>
      <c r="AQ1769" s="312"/>
      <c r="AR1769" s="312"/>
      <c r="AS1769" s="304"/>
      <c r="AT1769" s="312"/>
      <c r="AU1769" s="329">
        <f>VLOOKUP(C1769,[1]world!$A$2:$B$3555,2,FALSE)</f>
        <v>3</v>
      </c>
      <c r="AV1769" s="329">
        <v>547</v>
      </c>
      <c r="AW1769" s="304">
        <v>0.37</v>
      </c>
      <c r="AX1769" s="304">
        <v>90.15</v>
      </c>
      <c r="AY1769" s="304">
        <v>-999</v>
      </c>
      <c r="AZ1769" s="304">
        <v>2560</v>
      </c>
      <c r="BA1769" s="304">
        <v>90.15</v>
      </c>
      <c r="BB1769" s="304">
        <v>-999</v>
      </c>
      <c r="BC1769" s="304">
        <v>2560</v>
      </c>
      <c r="BD1769" s="304">
        <v>420</v>
      </c>
      <c r="BE1769" s="304">
        <v>420</v>
      </c>
      <c r="BF1769" s="304">
        <v>-999</v>
      </c>
      <c r="BG1769" s="304">
        <v>-999</v>
      </c>
      <c r="BH1769" s="304">
        <v>2560</v>
      </c>
      <c r="BI1769" s="304">
        <v>2560</v>
      </c>
      <c r="BJ1769" s="304">
        <v>0</v>
      </c>
      <c r="BK1769" s="304" t="s">
        <v>4954</v>
      </c>
      <c r="BL1769" s="304">
        <v>0</v>
      </c>
    </row>
    <row r="1770" spans="1:64" ht="15" hidden="1" customHeight="1" x14ac:dyDescent="0.2">
      <c r="A1770" s="304" t="s">
        <v>6102</v>
      </c>
      <c r="B1770" s="304" t="s">
        <v>2503</v>
      </c>
      <c r="C1770" s="304">
        <v>1902</v>
      </c>
      <c r="D1770" s="349" t="s">
        <v>3519</v>
      </c>
      <c r="E1770" s="304" t="s">
        <v>3519</v>
      </c>
      <c r="F1770" s="304"/>
      <c r="G1770" s="324">
        <v>36.695300000000003</v>
      </c>
      <c r="H1770" s="324">
        <v>137.85130000000001</v>
      </c>
      <c r="I1770" s="324" t="s">
        <v>212</v>
      </c>
      <c r="J1770" s="367">
        <v>488.75</v>
      </c>
      <c r="K1770" s="331">
        <v>0.1</v>
      </c>
      <c r="L1770" s="304" t="str">
        <f t="shared" si="503"/>
        <v>C</v>
      </c>
      <c r="M1770" s="388">
        <v>0</v>
      </c>
      <c r="N1770" s="304"/>
      <c r="O1770" s="304"/>
      <c r="P1770" s="356"/>
      <c r="Q1770" s="356"/>
      <c r="R1770" s="304" t="s">
        <v>2503</v>
      </c>
      <c r="S1770" s="356"/>
      <c r="T1770" s="304"/>
      <c r="U1770" s="356"/>
      <c r="V1770" s="304"/>
      <c r="W1770" s="310" t="s">
        <v>895</v>
      </c>
      <c r="X1770" s="304" t="s">
        <v>206</v>
      </c>
      <c r="Y1770" s="366">
        <f t="shared" si="505"/>
        <v>338.6</v>
      </c>
      <c r="Z1770" s="304"/>
      <c r="AA1770" s="304"/>
      <c r="AB1770" s="304">
        <v>-999</v>
      </c>
      <c r="AC1770" s="304">
        <v>-999</v>
      </c>
      <c r="AD1770" s="366">
        <v>-999</v>
      </c>
      <c r="AE1770" s="304">
        <v>-999</v>
      </c>
      <c r="AF1770" s="304">
        <v>-999</v>
      </c>
      <c r="AG1770" s="304"/>
      <c r="AH1770" s="304">
        <v>2.73224E-2</v>
      </c>
      <c r="AI1770" s="312"/>
      <c r="AJ1770" s="332">
        <v>760</v>
      </c>
      <c r="AK1770" s="304">
        <f t="shared" si="504"/>
        <v>760</v>
      </c>
      <c r="AL1770" s="304">
        <f t="shared" si="513"/>
        <v>0.43</v>
      </c>
      <c r="AM1770" s="389" t="str">
        <f t="shared" si="506"/>
        <v/>
      </c>
      <c r="AN1770" s="304"/>
      <c r="AO1770" s="304"/>
      <c r="AP1770" s="312"/>
      <c r="AQ1770" s="312"/>
      <c r="AR1770" s="312"/>
      <c r="AS1770" s="304"/>
      <c r="AT1770" s="312"/>
      <c r="AU1770" s="329">
        <f>VLOOKUP(C1770,[1]world!$A$2:$B$3555,2,FALSE)</f>
        <v>1</v>
      </c>
      <c r="AV1770" s="329">
        <v>519</v>
      </c>
      <c r="AW1770" s="304">
        <v>0.37</v>
      </c>
      <c r="AX1770" s="304">
        <v>70</v>
      </c>
      <c r="AY1770" s="304">
        <v>580</v>
      </c>
      <c r="AZ1770" s="304">
        <v>-999</v>
      </c>
      <c r="BA1770" s="304">
        <v>70</v>
      </c>
      <c r="BB1770" s="304">
        <v>580</v>
      </c>
      <c r="BC1770" s="304">
        <v>-999</v>
      </c>
      <c r="BD1770" s="304">
        <v>20</v>
      </c>
      <c r="BE1770" s="304">
        <v>20</v>
      </c>
      <c r="BF1770" s="304">
        <v>-999</v>
      </c>
      <c r="BG1770" s="304">
        <v>-999</v>
      </c>
      <c r="BH1770" s="304">
        <v>260</v>
      </c>
      <c r="BI1770" s="304">
        <v>260</v>
      </c>
      <c r="BJ1770" s="304">
        <v>0</v>
      </c>
      <c r="BK1770" s="304">
        <v>0</v>
      </c>
      <c r="BL1770" s="304">
        <v>0</v>
      </c>
    </row>
    <row r="1771" spans="1:64" ht="15" hidden="1" customHeight="1" x14ac:dyDescent="0.2">
      <c r="A1771" s="304" t="s">
        <v>6177</v>
      </c>
      <c r="B1771" s="304" t="s">
        <v>1612</v>
      </c>
      <c r="C1771" s="304">
        <v>1903</v>
      </c>
      <c r="D1771" s="349" t="s">
        <v>4032</v>
      </c>
      <c r="E1771" s="304" t="s">
        <v>4032</v>
      </c>
      <c r="F1771" s="304"/>
      <c r="G1771" s="324">
        <v>38.0745</v>
      </c>
      <c r="H1771" s="324">
        <v>138.43979999999999</v>
      </c>
      <c r="I1771" s="324" t="s">
        <v>212</v>
      </c>
      <c r="J1771" s="368">
        <f t="shared" ref="J1771:J1793" si="514">U1771</f>
        <v>248.01452902313278</v>
      </c>
      <c r="K1771" s="331">
        <v>0.13</v>
      </c>
      <c r="L1771" s="304" t="str">
        <f t="shared" si="503"/>
        <v>D</v>
      </c>
      <c r="M1771" s="388">
        <v>1</v>
      </c>
      <c r="N1771" s="304">
        <v>222.2</v>
      </c>
      <c r="O1771" s="304">
        <v>20</v>
      </c>
      <c r="P1771" s="331">
        <v>222.22</v>
      </c>
      <c r="Q1771" s="309" t="s">
        <v>1612</v>
      </c>
      <c r="R1771" s="304"/>
      <c r="S1771" s="356">
        <v>248.01452902313278</v>
      </c>
      <c r="T1771" s="356">
        <v>266.71870551805898</v>
      </c>
      <c r="U1771" s="356">
        <f t="shared" ref="U1771:U1793" si="515">IF(O1771&lt;=10,T1771,IF(O1771&gt;=20,S1771,((O1771-10)*(S1771-T1771)/10+T1771)))</f>
        <v>248.01452902313278</v>
      </c>
      <c r="V1771" s="356"/>
      <c r="W1771" s="310" t="s">
        <v>1408</v>
      </c>
      <c r="X1771" s="304" t="s">
        <v>213</v>
      </c>
      <c r="Y1771" s="366">
        <f t="shared" si="505"/>
        <v>274.5</v>
      </c>
      <c r="Z1771" s="304"/>
      <c r="AA1771" s="304"/>
      <c r="AB1771" s="304">
        <v>-999</v>
      </c>
      <c r="AC1771" s="304">
        <v>-999</v>
      </c>
      <c r="AD1771" s="366">
        <v>-999</v>
      </c>
      <c r="AE1771" s="304">
        <v>-999</v>
      </c>
      <c r="AF1771" s="304">
        <v>-999</v>
      </c>
      <c r="AG1771" s="304"/>
      <c r="AH1771" s="304">
        <v>4.1431000000000003E-3</v>
      </c>
      <c r="AI1771" s="312"/>
      <c r="AJ1771" s="332">
        <v>303</v>
      </c>
      <c r="AK1771" s="304">
        <f t="shared" si="504"/>
        <v>270</v>
      </c>
      <c r="AL1771" s="304">
        <f t="shared" si="513"/>
        <v>0.43</v>
      </c>
      <c r="AM1771" s="389" t="str">
        <f t="shared" si="506"/>
        <v/>
      </c>
      <c r="AN1771" s="304"/>
      <c r="AO1771" s="304">
        <v>0.45</v>
      </c>
      <c r="AP1771" s="312"/>
      <c r="AQ1771" s="312" t="s">
        <v>3047</v>
      </c>
      <c r="AR1771" s="312"/>
      <c r="AS1771" s="304"/>
      <c r="AT1771" s="312"/>
      <c r="AU1771" s="329">
        <f>VLOOKUP(C1771,[1]world!$A$2:$B$3555,2,FALSE)</f>
        <v>7</v>
      </c>
      <c r="AV1771" s="329">
        <v>388</v>
      </c>
      <c r="AW1771" s="304">
        <v>0.37</v>
      </c>
      <c r="AX1771" s="304">
        <v>200</v>
      </c>
      <c r="AY1771" s="304">
        <v>-999</v>
      </c>
      <c r="AZ1771" s="304">
        <v>740</v>
      </c>
      <c r="BA1771" s="304">
        <v>200</v>
      </c>
      <c r="BB1771" s="304">
        <v>-999</v>
      </c>
      <c r="BC1771" s="304">
        <v>740</v>
      </c>
      <c r="BD1771" s="304">
        <v>200</v>
      </c>
      <c r="BE1771" s="304">
        <v>200</v>
      </c>
      <c r="BF1771" s="304">
        <v>-999</v>
      </c>
      <c r="BG1771" s="304">
        <v>-999</v>
      </c>
      <c r="BH1771" s="304">
        <v>740</v>
      </c>
      <c r="BI1771" s="304">
        <v>740</v>
      </c>
      <c r="BJ1771" s="304">
        <v>2</v>
      </c>
      <c r="BK1771" s="304" t="s">
        <v>4954</v>
      </c>
      <c r="BL1771" s="304">
        <v>2</v>
      </c>
    </row>
    <row r="1772" spans="1:64" ht="15" hidden="1" customHeight="1" x14ac:dyDescent="0.2">
      <c r="A1772" s="304" t="s">
        <v>6177</v>
      </c>
      <c r="B1772" s="304" t="s">
        <v>1612</v>
      </c>
      <c r="C1772" s="304">
        <v>1904</v>
      </c>
      <c r="D1772" s="349" t="s">
        <v>4019</v>
      </c>
      <c r="E1772" s="304" t="s">
        <v>4019</v>
      </c>
      <c r="F1772" s="304"/>
      <c r="G1772" s="324">
        <v>37.997599999999998</v>
      </c>
      <c r="H1772" s="324">
        <v>138.32259999999999</v>
      </c>
      <c r="I1772" s="324" t="s">
        <v>212</v>
      </c>
      <c r="J1772" s="368">
        <f t="shared" si="514"/>
        <v>187.35742765655223</v>
      </c>
      <c r="K1772" s="331">
        <v>0.13</v>
      </c>
      <c r="L1772" s="304" t="str">
        <f t="shared" si="503"/>
        <v>D</v>
      </c>
      <c r="M1772" s="388">
        <v>1</v>
      </c>
      <c r="N1772" s="304">
        <v>168.3</v>
      </c>
      <c r="O1772" s="304">
        <v>20</v>
      </c>
      <c r="P1772" s="331">
        <v>168.29</v>
      </c>
      <c r="Q1772" s="309" t="s">
        <v>1612</v>
      </c>
      <c r="R1772" s="304"/>
      <c r="S1772" s="356">
        <v>187.35742765655223</v>
      </c>
      <c r="T1772" s="356">
        <v>200.49608570013152</v>
      </c>
      <c r="U1772" s="356">
        <f t="shared" si="515"/>
        <v>187.35742765655223</v>
      </c>
      <c r="V1772" s="356"/>
      <c r="W1772" s="310" t="s">
        <v>895</v>
      </c>
      <c r="X1772" s="304" t="s">
        <v>206</v>
      </c>
      <c r="Y1772" s="366">
        <f t="shared" si="505"/>
        <v>338.6</v>
      </c>
      <c r="Z1772" s="304"/>
      <c r="AA1772" s="304"/>
      <c r="AB1772" s="304">
        <v>-999</v>
      </c>
      <c r="AC1772" s="304">
        <v>-999</v>
      </c>
      <c r="AD1772" s="366">
        <v>-999</v>
      </c>
      <c r="AE1772" s="304">
        <v>-999</v>
      </c>
      <c r="AF1772" s="304">
        <v>-999</v>
      </c>
      <c r="AG1772" s="304"/>
      <c r="AH1772" s="304">
        <v>5.0400799999999997E-3</v>
      </c>
      <c r="AI1772" s="312"/>
      <c r="AJ1772" s="332">
        <v>320</v>
      </c>
      <c r="AK1772" s="304">
        <f t="shared" si="504"/>
        <v>270</v>
      </c>
      <c r="AL1772" s="304">
        <f t="shared" si="513"/>
        <v>0.43</v>
      </c>
      <c r="AM1772" s="389" t="str">
        <f t="shared" si="506"/>
        <v/>
      </c>
      <c r="AN1772" s="304"/>
      <c r="AO1772" s="304">
        <v>0.45</v>
      </c>
      <c r="AP1772" s="312"/>
      <c r="AQ1772" s="312" t="s">
        <v>4020</v>
      </c>
      <c r="AR1772" s="312"/>
      <c r="AS1772" s="304"/>
      <c r="AT1772" s="312"/>
      <c r="AU1772" s="329">
        <f>VLOOKUP(C1772,[1]world!$A$2:$B$3555,2,FALSE)</f>
        <v>15</v>
      </c>
      <c r="AV1772" s="329">
        <v>363</v>
      </c>
      <c r="AW1772" s="304">
        <v>0.37</v>
      </c>
      <c r="AX1772" s="304">
        <v>200</v>
      </c>
      <c r="AY1772" s="304">
        <v>-999</v>
      </c>
      <c r="AZ1772" s="304">
        <v>800</v>
      </c>
      <c r="BA1772" s="304">
        <v>200</v>
      </c>
      <c r="BB1772" s="304">
        <v>-999</v>
      </c>
      <c r="BC1772" s="304">
        <v>800</v>
      </c>
      <c r="BD1772" s="304">
        <v>200</v>
      </c>
      <c r="BE1772" s="304">
        <v>200</v>
      </c>
      <c r="BF1772" s="304">
        <v>-999</v>
      </c>
      <c r="BG1772" s="304">
        <v>-999</v>
      </c>
      <c r="BH1772" s="304">
        <v>800</v>
      </c>
      <c r="BI1772" s="304">
        <v>800</v>
      </c>
      <c r="BJ1772" s="304">
        <v>2</v>
      </c>
      <c r="BK1772" s="304" t="s">
        <v>4954</v>
      </c>
      <c r="BL1772" s="304">
        <v>2</v>
      </c>
    </row>
    <row r="1773" spans="1:64" ht="15" hidden="1" customHeight="1" x14ac:dyDescent="0.2">
      <c r="A1773" s="304" t="s">
        <v>6177</v>
      </c>
      <c r="B1773" s="304" t="s">
        <v>1612</v>
      </c>
      <c r="C1773" s="304">
        <v>1905</v>
      </c>
      <c r="D1773" s="349" t="s">
        <v>4001</v>
      </c>
      <c r="E1773" s="304" t="s">
        <v>4001</v>
      </c>
      <c r="F1773" s="304"/>
      <c r="G1773" s="324">
        <v>37.920400000000001</v>
      </c>
      <c r="H1773" s="324">
        <v>138.49809999999999</v>
      </c>
      <c r="I1773" s="324" t="s">
        <v>212</v>
      </c>
      <c r="J1773" s="368">
        <f t="shared" si="514"/>
        <v>288.72114278457752</v>
      </c>
      <c r="K1773" s="331">
        <v>0.13</v>
      </c>
      <c r="L1773" s="304" t="str">
        <f t="shared" si="503"/>
        <v>D</v>
      </c>
      <c r="M1773" s="388">
        <v>1</v>
      </c>
      <c r="N1773" s="304">
        <v>258.3</v>
      </c>
      <c r="O1773" s="304">
        <v>20</v>
      </c>
      <c r="P1773" s="331">
        <v>258.31</v>
      </c>
      <c r="Q1773" s="309" t="s">
        <v>1612</v>
      </c>
      <c r="R1773" s="304"/>
      <c r="S1773" s="356">
        <v>288.72114278457752</v>
      </c>
      <c r="T1773" s="356">
        <v>310.62356424059061</v>
      </c>
      <c r="U1773" s="356">
        <f t="shared" si="515"/>
        <v>288.72114278457752</v>
      </c>
      <c r="V1773" s="356"/>
      <c r="W1773" s="310" t="s">
        <v>895</v>
      </c>
      <c r="X1773" s="304" t="s">
        <v>206</v>
      </c>
      <c r="Y1773" s="366">
        <f t="shared" si="505"/>
        <v>338.6</v>
      </c>
      <c r="Z1773" s="304"/>
      <c r="AA1773" s="304"/>
      <c r="AB1773" s="304">
        <v>-999</v>
      </c>
      <c r="AC1773" s="304">
        <v>-999</v>
      </c>
      <c r="AD1773" s="366">
        <v>-999</v>
      </c>
      <c r="AE1773" s="304">
        <v>-999</v>
      </c>
      <c r="AF1773" s="304">
        <v>-999</v>
      </c>
      <c r="AG1773" s="304"/>
      <c r="AH1773" s="304">
        <v>0.121797</v>
      </c>
      <c r="AI1773" s="312"/>
      <c r="AJ1773" s="332">
        <v>760</v>
      </c>
      <c r="AK1773" s="304">
        <f t="shared" si="504"/>
        <v>760</v>
      </c>
      <c r="AL1773" s="304">
        <f t="shared" si="513"/>
        <v>0.43</v>
      </c>
      <c r="AM1773" s="389" t="str">
        <f t="shared" si="506"/>
        <v/>
      </c>
      <c r="AN1773" s="304"/>
      <c r="AO1773" s="304">
        <v>0.45</v>
      </c>
      <c r="AP1773" s="312"/>
      <c r="AQ1773" s="312" t="s">
        <v>3047</v>
      </c>
      <c r="AR1773" s="312"/>
      <c r="AS1773" s="304"/>
      <c r="AT1773" s="312"/>
      <c r="AU1773" s="329">
        <f>VLOOKUP(C1773,[1]world!$A$2:$B$3555,2,FALSE)</f>
        <v>3</v>
      </c>
      <c r="AV1773" s="329">
        <v>547</v>
      </c>
      <c r="AW1773" s="304">
        <v>0.37</v>
      </c>
      <c r="AX1773" s="304">
        <v>40</v>
      </c>
      <c r="AY1773" s="304">
        <v>-999</v>
      </c>
      <c r="AZ1773" s="304">
        <v>160</v>
      </c>
      <c r="BA1773" s="304">
        <v>40</v>
      </c>
      <c r="BB1773" s="304">
        <v>-999</v>
      </c>
      <c r="BC1773" s="304">
        <v>160</v>
      </c>
      <c r="BD1773" s="304">
        <v>40</v>
      </c>
      <c r="BE1773" s="304">
        <v>40</v>
      </c>
      <c r="BF1773" s="304">
        <v>-999</v>
      </c>
      <c r="BG1773" s="304">
        <v>-999</v>
      </c>
      <c r="BH1773" s="304">
        <v>160</v>
      </c>
      <c r="BI1773" s="304">
        <v>160</v>
      </c>
      <c r="BJ1773" s="304">
        <v>2</v>
      </c>
      <c r="BK1773" s="304" t="s">
        <v>4954</v>
      </c>
      <c r="BL1773" s="304">
        <v>2</v>
      </c>
    </row>
    <row r="1774" spans="1:64" ht="15" hidden="1" customHeight="1" x14ac:dyDescent="0.2">
      <c r="A1774" s="304" t="s">
        <v>6177</v>
      </c>
      <c r="B1774" s="304" t="s">
        <v>1612</v>
      </c>
      <c r="C1774" s="304">
        <v>1906</v>
      </c>
      <c r="D1774" s="349" t="s">
        <v>4026</v>
      </c>
      <c r="E1774" s="304" t="s">
        <v>4026</v>
      </c>
      <c r="F1774" s="304"/>
      <c r="G1774" s="324">
        <v>38.052999999999997</v>
      </c>
      <c r="H1774" s="324">
        <v>139.40549999999999</v>
      </c>
      <c r="I1774" s="324" t="s">
        <v>212</v>
      </c>
      <c r="J1774" s="368">
        <f t="shared" si="514"/>
        <v>220.64852532891842</v>
      </c>
      <c r="K1774" s="331">
        <v>0.13</v>
      </c>
      <c r="L1774" s="304" t="str">
        <f t="shared" si="503"/>
        <v>D</v>
      </c>
      <c r="M1774" s="388">
        <v>1</v>
      </c>
      <c r="N1774" s="304">
        <v>197.9</v>
      </c>
      <c r="O1774" s="304">
        <v>20</v>
      </c>
      <c r="P1774" s="331">
        <v>197.86</v>
      </c>
      <c r="Q1774" s="309" t="s">
        <v>1612</v>
      </c>
      <c r="R1774" s="304"/>
      <c r="S1774" s="356">
        <v>220.64852532891842</v>
      </c>
      <c r="T1774" s="356">
        <v>236.95731565689871</v>
      </c>
      <c r="U1774" s="356">
        <f t="shared" si="515"/>
        <v>220.64852532891842</v>
      </c>
      <c r="V1774" s="356"/>
      <c r="W1774" s="310" t="s">
        <v>1408</v>
      </c>
      <c r="X1774" s="304" t="s">
        <v>213</v>
      </c>
      <c r="Y1774" s="366">
        <f t="shared" si="505"/>
        <v>274.5</v>
      </c>
      <c r="Z1774" s="304"/>
      <c r="AA1774" s="304"/>
      <c r="AB1774" s="304">
        <v>-999</v>
      </c>
      <c r="AC1774" s="304">
        <v>-999</v>
      </c>
      <c r="AD1774" s="366">
        <v>-999</v>
      </c>
      <c r="AE1774" s="304">
        <v>-999</v>
      </c>
      <c r="AF1774" s="304">
        <v>-999</v>
      </c>
      <c r="AG1774" s="304"/>
      <c r="AH1774" s="304">
        <v>8.8984100000000007E-3</v>
      </c>
      <c r="AI1774" s="312"/>
      <c r="AJ1774" s="332">
        <v>398</v>
      </c>
      <c r="AK1774" s="304">
        <f t="shared" si="504"/>
        <v>425</v>
      </c>
      <c r="AL1774" s="304">
        <f t="shared" si="513"/>
        <v>0.43</v>
      </c>
      <c r="AM1774" s="389" t="str">
        <f t="shared" si="506"/>
        <v/>
      </c>
      <c r="AN1774" s="304"/>
      <c r="AO1774" s="304">
        <v>0.45</v>
      </c>
      <c r="AP1774" s="312"/>
      <c r="AQ1774" s="312" t="s">
        <v>4027</v>
      </c>
      <c r="AR1774" s="312"/>
      <c r="AS1774" s="304"/>
      <c r="AT1774" s="312"/>
      <c r="AU1774" s="329">
        <f>VLOOKUP(C1774,[1]world!$A$2:$B$3555,2,FALSE)</f>
        <v>7</v>
      </c>
      <c r="AV1774" s="329">
        <v>388</v>
      </c>
      <c r="AW1774" s="304">
        <v>0.37</v>
      </c>
      <c r="AX1774" s="304">
        <v>60</v>
      </c>
      <c r="AY1774" s="304">
        <v>-999</v>
      </c>
      <c r="AZ1774" s="304">
        <v>1120</v>
      </c>
      <c r="BA1774" s="304">
        <v>60</v>
      </c>
      <c r="BB1774" s="304">
        <v>-999</v>
      </c>
      <c r="BC1774" s="304">
        <v>1120</v>
      </c>
      <c r="BD1774" s="304">
        <v>60</v>
      </c>
      <c r="BE1774" s="304">
        <v>60</v>
      </c>
      <c r="BF1774" s="304">
        <v>-999</v>
      </c>
      <c r="BG1774" s="304">
        <v>-999</v>
      </c>
      <c r="BH1774" s="304">
        <v>1120</v>
      </c>
      <c r="BI1774" s="304">
        <v>1120</v>
      </c>
      <c r="BJ1774" s="304">
        <v>2</v>
      </c>
      <c r="BK1774" s="304" t="s">
        <v>4954</v>
      </c>
      <c r="BL1774" s="304">
        <v>2</v>
      </c>
    </row>
    <row r="1775" spans="1:64" ht="15" hidden="1" customHeight="1" x14ac:dyDescent="0.2">
      <c r="A1775" s="304" t="s">
        <v>6177</v>
      </c>
      <c r="B1775" s="304" t="s">
        <v>1612</v>
      </c>
      <c r="C1775" s="304">
        <v>1907</v>
      </c>
      <c r="D1775" s="349" t="s">
        <v>4012</v>
      </c>
      <c r="E1775" s="304" t="s">
        <v>4012</v>
      </c>
      <c r="F1775" s="304"/>
      <c r="G1775" s="324">
        <v>37.950699999999998</v>
      </c>
      <c r="H1775" s="324">
        <v>139.33750000000001</v>
      </c>
      <c r="I1775" s="324" t="s">
        <v>212</v>
      </c>
      <c r="J1775" s="368">
        <f t="shared" si="514"/>
        <v>179.60466549906133</v>
      </c>
      <c r="K1775" s="331">
        <v>0.13</v>
      </c>
      <c r="L1775" s="304" t="str">
        <f t="shared" si="503"/>
        <v>E</v>
      </c>
      <c r="M1775" s="388">
        <v>1</v>
      </c>
      <c r="N1775" s="304">
        <v>161.4</v>
      </c>
      <c r="O1775" s="304">
        <v>20</v>
      </c>
      <c r="P1775" s="331">
        <v>161.44</v>
      </c>
      <c r="Q1775" s="309" t="s">
        <v>1612</v>
      </c>
      <c r="R1775" s="304"/>
      <c r="S1775" s="356">
        <v>179.60466549906133</v>
      </c>
      <c r="T1775" s="356">
        <v>191.96691787969567</v>
      </c>
      <c r="U1775" s="356">
        <f t="shared" si="515"/>
        <v>179.60466549906133</v>
      </c>
      <c r="V1775" s="356"/>
      <c r="W1775" s="310" t="s">
        <v>1408</v>
      </c>
      <c r="X1775" s="304" t="s">
        <v>213</v>
      </c>
      <c r="Y1775" s="366">
        <f t="shared" si="505"/>
        <v>274.5</v>
      </c>
      <c r="Z1775" s="304"/>
      <c r="AA1775" s="304"/>
      <c r="AB1775" s="304">
        <v>-999</v>
      </c>
      <c r="AC1775" s="304">
        <v>-999</v>
      </c>
      <c r="AD1775" s="366">
        <v>-999</v>
      </c>
      <c r="AE1775" s="304">
        <v>-999</v>
      </c>
      <c r="AF1775" s="304">
        <v>-999</v>
      </c>
      <c r="AG1775" s="304"/>
      <c r="AH1775" s="304">
        <v>2.7802899999999999E-3</v>
      </c>
      <c r="AI1775" s="312"/>
      <c r="AJ1775" s="332">
        <v>263</v>
      </c>
      <c r="AK1775" s="304">
        <f t="shared" si="504"/>
        <v>270</v>
      </c>
      <c r="AL1775" s="304">
        <f t="shared" si="513"/>
        <v>0.43</v>
      </c>
      <c r="AM1775" s="389" t="str">
        <f t="shared" si="506"/>
        <v/>
      </c>
      <c r="AN1775" s="304"/>
      <c r="AO1775" s="304">
        <v>0.45</v>
      </c>
      <c r="AP1775" s="312"/>
      <c r="AQ1775" s="312" t="s">
        <v>4013</v>
      </c>
      <c r="AR1775" s="312"/>
      <c r="AS1775" s="304"/>
      <c r="AT1775" s="312"/>
      <c r="AU1775" s="329">
        <f>VLOOKUP(C1775,[1]world!$A$2:$B$3555,2,FALSE)</f>
        <v>11</v>
      </c>
      <c r="AV1775" s="329">
        <v>328</v>
      </c>
      <c r="AW1775" s="304">
        <v>0.37</v>
      </c>
      <c r="AX1775" s="304">
        <v>240</v>
      </c>
      <c r="AY1775" s="304">
        <v>-999</v>
      </c>
      <c r="AZ1775" s="304">
        <v>1140</v>
      </c>
      <c r="BA1775" s="304">
        <v>240</v>
      </c>
      <c r="BB1775" s="304">
        <v>-999</v>
      </c>
      <c r="BC1775" s="304">
        <v>1140</v>
      </c>
      <c r="BD1775" s="304">
        <v>240</v>
      </c>
      <c r="BE1775" s="304">
        <v>240</v>
      </c>
      <c r="BF1775" s="304">
        <v>-999</v>
      </c>
      <c r="BG1775" s="304">
        <v>-999</v>
      </c>
      <c r="BH1775" s="304">
        <v>1140</v>
      </c>
      <c r="BI1775" s="304">
        <v>1140</v>
      </c>
      <c r="BJ1775" s="304">
        <v>2</v>
      </c>
      <c r="BK1775" s="304" t="s">
        <v>4954</v>
      </c>
      <c r="BL1775" s="304">
        <v>2</v>
      </c>
    </row>
    <row r="1776" spans="1:64" ht="15" hidden="1" customHeight="1" x14ac:dyDescent="0.2">
      <c r="A1776" s="304" t="s">
        <v>6177</v>
      </c>
      <c r="B1776" s="304" t="s">
        <v>1612</v>
      </c>
      <c r="C1776" s="304">
        <v>1908</v>
      </c>
      <c r="D1776" s="349" t="s">
        <v>3999</v>
      </c>
      <c r="E1776" s="304" t="s">
        <v>3999</v>
      </c>
      <c r="F1776" s="304"/>
      <c r="G1776" s="324">
        <v>37.9146</v>
      </c>
      <c r="H1776" s="324">
        <v>139.01079999999999</v>
      </c>
      <c r="I1776" s="324" t="s">
        <v>212</v>
      </c>
      <c r="J1776" s="368">
        <f t="shared" si="514"/>
        <v>173.09028132309948</v>
      </c>
      <c r="K1776" s="331">
        <v>0.13</v>
      </c>
      <c r="L1776" s="304" t="str">
        <f t="shared" si="503"/>
        <v>E</v>
      </c>
      <c r="M1776" s="388">
        <v>1</v>
      </c>
      <c r="N1776" s="304">
        <v>155.6</v>
      </c>
      <c r="O1776" s="304">
        <v>20</v>
      </c>
      <c r="P1776" s="331">
        <v>155.6</v>
      </c>
      <c r="Q1776" s="309" t="s">
        <v>1612</v>
      </c>
      <c r="R1776" s="304"/>
      <c r="S1776" s="356">
        <v>173.09028132309948</v>
      </c>
      <c r="T1776" s="356">
        <v>184.78970286127299</v>
      </c>
      <c r="U1776" s="356">
        <f t="shared" si="515"/>
        <v>173.09028132309948</v>
      </c>
      <c r="V1776" s="356"/>
      <c r="W1776" s="310" t="s">
        <v>1657</v>
      </c>
      <c r="X1776" s="304" t="s">
        <v>240</v>
      </c>
      <c r="Y1776" s="366">
        <f t="shared" si="505"/>
        <v>181.5</v>
      </c>
      <c r="Z1776" s="304">
        <v>0.2</v>
      </c>
      <c r="AA1776" s="304"/>
      <c r="AB1776" s="304">
        <v>-999</v>
      </c>
      <c r="AC1776" s="304">
        <v>-999</v>
      </c>
      <c r="AD1776" s="366">
        <v>-999</v>
      </c>
      <c r="AE1776" s="304">
        <v>-999</v>
      </c>
      <c r="AF1776" s="304">
        <v>-999</v>
      </c>
      <c r="AG1776" s="304"/>
      <c r="AH1776" s="304">
        <v>2.6105799999999999E-3</v>
      </c>
      <c r="AI1776" s="312"/>
      <c r="AJ1776" s="332">
        <v>258</v>
      </c>
      <c r="AK1776" s="304">
        <f t="shared" si="504"/>
        <v>270</v>
      </c>
      <c r="AL1776" s="304">
        <f t="shared" si="513"/>
        <v>0.43</v>
      </c>
      <c r="AM1776" s="389" t="str">
        <f t="shared" si="506"/>
        <v/>
      </c>
      <c r="AN1776" s="304"/>
      <c r="AO1776" s="304">
        <v>0.45</v>
      </c>
      <c r="AP1776" s="312"/>
      <c r="AQ1776" s="312" t="s">
        <v>4000</v>
      </c>
      <c r="AR1776" s="312"/>
      <c r="AS1776" s="304"/>
      <c r="AT1776" s="312"/>
      <c r="AU1776" s="329">
        <f>VLOOKUP(C1776,[1]world!$A$2:$B$3555,2,FALSE)</f>
        <v>16</v>
      </c>
      <c r="AV1776" s="329">
        <v>246</v>
      </c>
      <c r="AW1776" s="304">
        <v>0.18</v>
      </c>
      <c r="AX1776" s="304">
        <v>700</v>
      </c>
      <c r="AY1776" s="304">
        <v>-999</v>
      </c>
      <c r="AZ1776" s="304">
        <v>5080</v>
      </c>
      <c r="BA1776" s="304">
        <v>700</v>
      </c>
      <c r="BB1776" s="304">
        <v>-999</v>
      </c>
      <c r="BC1776" s="304">
        <v>5080</v>
      </c>
      <c r="BD1776" s="304">
        <v>700</v>
      </c>
      <c r="BE1776" s="304">
        <v>700</v>
      </c>
      <c r="BF1776" s="304">
        <v>-999</v>
      </c>
      <c r="BG1776" s="304">
        <v>-999</v>
      </c>
      <c r="BH1776" s="304">
        <v>5080</v>
      </c>
      <c r="BI1776" s="304">
        <v>5080</v>
      </c>
      <c r="BJ1776" s="304">
        <v>2</v>
      </c>
      <c r="BK1776" s="304" t="s">
        <v>4954</v>
      </c>
      <c r="BL1776" s="304">
        <v>2</v>
      </c>
    </row>
    <row r="1777" spans="1:64" ht="15" hidden="1" customHeight="1" x14ac:dyDescent="0.2">
      <c r="A1777" s="304" t="s">
        <v>6177</v>
      </c>
      <c r="B1777" s="304" t="s">
        <v>1612</v>
      </c>
      <c r="C1777" s="304">
        <v>1909</v>
      </c>
      <c r="D1777" s="349" t="s">
        <v>3970</v>
      </c>
      <c r="E1777" s="304" t="s">
        <v>3970</v>
      </c>
      <c r="F1777" s="304"/>
      <c r="G1777" s="324">
        <v>37.801299999999998</v>
      </c>
      <c r="H1777" s="324">
        <v>139.14420000000001</v>
      </c>
      <c r="I1777" s="324" t="s">
        <v>212</v>
      </c>
      <c r="J1777" s="368">
        <f t="shared" si="514"/>
        <v>149.97226110283998</v>
      </c>
      <c r="K1777" s="331">
        <v>0.13</v>
      </c>
      <c r="L1777" s="304" t="str">
        <f t="shared" si="503"/>
        <v>E</v>
      </c>
      <c r="M1777" s="388">
        <v>1</v>
      </c>
      <c r="N1777" s="304">
        <v>135</v>
      </c>
      <c r="O1777" s="304">
        <v>20</v>
      </c>
      <c r="P1777" s="331">
        <v>135.04</v>
      </c>
      <c r="Q1777" s="309" t="s">
        <v>1612</v>
      </c>
      <c r="R1777" s="304"/>
      <c r="S1777" s="356">
        <v>149.97226110283998</v>
      </c>
      <c r="T1777" s="356">
        <v>159.24861266119802</v>
      </c>
      <c r="U1777" s="356">
        <f t="shared" si="515"/>
        <v>149.97226110283998</v>
      </c>
      <c r="V1777" s="356"/>
      <c r="W1777" s="310" t="s">
        <v>1657</v>
      </c>
      <c r="X1777" s="304" t="s">
        <v>240</v>
      </c>
      <c r="Y1777" s="366">
        <f t="shared" si="505"/>
        <v>181.5</v>
      </c>
      <c r="Z1777" s="304">
        <v>0.2</v>
      </c>
      <c r="AA1777" s="304"/>
      <c r="AB1777" s="304">
        <v>-999</v>
      </c>
      <c r="AC1777" s="304">
        <v>-999</v>
      </c>
      <c r="AD1777" s="366">
        <v>-999</v>
      </c>
      <c r="AE1777" s="304">
        <v>-999</v>
      </c>
      <c r="AF1777" s="304">
        <v>-999</v>
      </c>
      <c r="AG1777" s="304"/>
      <c r="AH1777" s="304">
        <v>6.8216900000000005E-4</v>
      </c>
      <c r="AI1777" s="312"/>
      <c r="AJ1777" s="332">
        <v>200</v>
      </c>
      <c r="AK1777" s="304">
        <f t="shared" si="504"/>
        <v>210</v>
      </c>
      <c r="AL1777" s="304">
        <f t="shared" si="513"/>
        <v>0.2</v>
      </c>
      <c r="AM1777" s="389" t="str">
        <f t="shared" si="506"/>
        <v/>
      </c>
      <c r="AN1777" s="304"/>
      <c r="AO1777" s="304">
        <v>0.45</v>
      </c>
      <c r="AP1777" s="312"/>
      <c r="AQ1777" s="312" t="s">
        <v>3971</v>
      </c>
      <c r="AR1777" s="312"/>
      <c r="AS1777" s="304"/>
      <c r="AT1777" s="312"/>
      <c r="AU1777" s="329">
        <f>VLOOKUP(C1777,[1]world!$A$2:$B$3555,2,FALSE)</f>
        <v>12</v>
      </c>
      <c r="AV1777" s="329">
        <v>297</v>
      </c>
      <c r="AW1777" s="304">
        <v>0.37</v>
      </c>
      <c r="AX1777" s="304">
        <v>140</v>
      </c>
      <c r="AY1777" s="304">
        <v>-999</v>
      </c>
      <c r="AZ1777" s="304">
        <v>2460</v>
      </c>
      <c r="BA1777" s="304">
        <v>140</v>
      </c>
      <c r="BB1777" s="304">
        <v>-999</v>
      </c>
      <c r="BC1777" s="304">
        <v>2460</v>
      </c>
      <c r="BD1777" s="304">
        <v>140</v>
      </c>
      <c r="BE1777" s="304">
        <v>140</v>
      </c>
      <c r="BF1777" s="304">
        <v>-999</v>
      </c>
      <c r="BG1777" s="304">
        <v>-999</v>
      </c>
      <c r="BH1777" s="304">
        <v>2460</v>
      </c>
      <c r="BI1777" s="304">
        <v>2460</v>
      </c>
      <c r="BJ1777" s="304">
        <v>2</v>
      </c>
      <c r="BK1777" s="304" t="s">
        <v>4954</v>
      </c>
      <c r="BL1777" s="304">
        <v>2</v>
      </c>
    </row>
    <row r="1778" spans="1:64" ht="15" hidden="1" customHeight="1" x14ac:dyDescent="0.2">
      <c r="A1778" s="304" t="s">
        <v>6177</v>
      </c>
      <c r="B1778" s="304" t="s">
        <v>1612</v>
      </c>
      <c r="C1778" s="304">
        <v>1910</v>
      </c>
      <c r="D1778" s="349" t="s">
        <v>3935</v>
      </c>
      <c r="E1778" s="304" t="s">
        <v>3935</v>
      </c>
      <c r="F1778" s="304"/>
      <c r="G1778" s="324">
        <v>37.686300000000003</v>
      </c>
      <c r="H1778" s="324">
        <v>139.47720000000001</v>
      </c>
      <c r="I1778" s="324" t="s">
        <v>212</v>
      </c>
      <c r="J1778" s="368">
        <f t="shared" si="514"/>
        <v>229.94583955760862</v>
      </c>
      <c r="K1778" s="331">
        <v>0.13</v>
      </c>
      <c r="L1778" s="304" t="str">
        <f t="shared" si="503"/>
        <v>D</v>
      </c>
      <c r="M1778" s="388">
        <v>1</v>
      </c>
      <c r="N1778" s="304">
        <v>180</v>
      </c>
      <c r="O1778" s="304">
        <v>15</v>
      </c>
      <c r="P1778" s="331"/>
      <c r="Q1778" s="309"/>
      <c r="R1778" s="304"/>
      <c r="S1778" s="356">
        <v>213.00076929712114</v>
      </c>
      <c r="T1778" s="356">
        <v>246.89090981809608</v>
      </c>
      <c r="U1778" s="356">
        <f t="shared" si="515"/>
        <v>229.94583955760862</v>
      </c>
      <c r="V1778" s="356"/>
      <c r="W1778" s="310" t="s">
        <v>890</v>
      </c>
      <c r="X1778" s="304" t="s">
        <v>205</v>
      </c>
      <c r="Y1778" s="366">
        <f t="shared" si="505"/>
        <v>424.8</v>
      </c>
      <c r="Z1778" s="304"/>
      <c r="AA1778" s="304"/>
      <c r="AB1778" s="304">
        <v>-999</v>
      </c>
      <c r="AC1778" s="304">
        <v>-999</v>
      </c>
      <c r="AD1778" s="366">
        <v>-999</v>
      </c>
      <c r="AE1778" s="304">
        <v>-999</v>
      </c>
      <c r="AF1778" s="304">
        <v>-999</v>
      </c>
      <c r="AG1778" s="304"/>
      <c r="AH1778" s="304">
        <v>5.3980899999999998E-2</v>
      </c>
      <c r="AI1778" s="312"/>
      <c r="AJ1778" s="332">
        <v>760</v>
      </c>
      <c r="AK1778" s="304">
        <f t="shared" si="504"/>
        <v>760</v>
      </c>
      <c r="AL1778" s="304">
        <f t="shared" si="513"/>
        <v>0.43</v>
      </c>
      <c r="AM1778" s="389" t="str">
        <f t="shared" si="506"/>
        <v/>
      </c>
      <c r="AN1778" s="304"/>
      <c r="AO1778" s="304">
        <v>0.45</v>
      </c>
      <c r="AP1778" s="312"/>
      <c r="AQ1778" s="312" t="s">
        <v>3936</v>
      </c>
      <c r="AR1778" s="312"/>
      <c r="AS1778" s="304"/>
      <c r="AT1778" s="312"/>
      <c r="AU1778" s="329">
        <f>VLOOKUP(C1778,[1]world!$A$2:$B$3555,2,FALSE)</f>
        <v>7</v>
      </c>
      <c r="AV1778" s="329">
        <v>388</v>
      </c>
      <c r="AW1778" s="304">
        <v>0.37</v>
      </c>
      <c r="AX1778" s="304">
        <v>20</v>
      </c>
      <c r="AY1778" s="304">
        <v>-999</v>
      </c>
      <c r="AZ1778" s="304">
        <v>100</v>
      </c>
      <c r="BA1778" s="304">
        <v>20</v>
      </c>
      <c r="BB1778" s="304">
        <v>-999</v>
      </c>
      <c r="BC1778" s="304">
        <v>100</v>
      </c>
      <c r="BD1778" s="304">
        <v>20</v>
      </c>
      <c r="BE1778" s="304">
        <v>20</v>
      </c>
      <c r="BF1778" s="304">
        <v>-999</v>
      </c>
      <c r="BG1778" s="304">
        <v>-999</v>
      </c>
      <c r="BH1778" s="304">
        <v>100</v>
      </c>
      <c r="BI1778" s="304">
        <v>100</v>
      </c>
      <c r="BJ1778" s="304">
        <v>2</v>
      </c>
      <c r="BK1778" s="304" t="s">
        <v>4954</v>
      </c>
      <c r="BL1778" s="304">
        <v>2</v>
      </c>
    </row>
    <row r="1779" spans="1:64" ht="15" hidden="1" customHeight="1" x14ac:dyDescent="0.2">
      <c r="A1779" s="304" t="s">
        <v>6177</v>
      </c>
      <c r="B1779" s="304" t="s">
        <v>1612</v>
      </c>
      <c r="C1779" s="304">
        <v>1911</v>
      </c>
      <c r="D1779" s="349" t="s">
        <v>3957</v>
      </c>
      <c r="E1779" s="304" t="s">
        <v>3957</v>
      </c>
      <c r="F1779" s="304"/>
      <c r="G1779" s="324">
        <v>37.763800000000003</v>
      </c>
      <c r="H1779" s="324">
        <v>138.88339999999999</v>
      </c>
      <c r="I1779" s="324" t="s">
        <v>212</v>
      </c>
      <c r="J1779" s="368">
        <f t="shared" si="514"/>
        <v>174.55020433465756</v>
      </c>
      <c r="K1779" s="331">
        <v>0.13</v>
      </c>
      <c r="L1779" s="304" t="str">
        <f t="shared" si="503"/>
        <v>E</v>
      </c>
      <c r="M1779" s="388">
        <v>1</v>
      </c>
      <c r="N1779" s="304">
        <v>156.9</v>
      </c>
      <c r="O1779" s="304">
        <v>20</v>
      </c>
      <c r="P1779" s="331">
        <v>156.94</v>
      </c>
      <c r="Q1779" s="309" t="s">
        <v>1612</v>
      </c>
      <c r="R1779" s="304"/>
      <c r="S1779" s="356">
        <v>174.55020433465756</v>
      </c>
      <c r="T1779" s="356">
        <v>186.39898104593948</v>
      </c>
      <c r="U1779" s="356">
        <f t="shared" si="515"/>
        <v>174.55020433465756</v>
      </c>
      <c r="V1779" s="356"/>
      <c r="W1779" s="310" t="s">
        <v>1657</v>
      </c>
      <c r="X1779" s="304" t="s">
        <v>240</v>
      </c>
      <c r="Y1779" s="366">
        <f t="shared" si="505"/>
        <v>181.5</v>
      </c>
      <c r="Z1779" s="304">
        <v>0.2</v>
      </c>
      <c r="AA1779" s="304"/>
      <c r="AB1779" s="304">
        <v>-999</v>
      </c>
      <c r="AC1779" s="304">
        <v>-999</v>
      </c>
      <c r="AD1779" s="366">
        <v>-999</v>
      </c>
      <c r="AE1779" s="304">
        <v>-999</v>
      </c>
      <c r="AF1779" s="304">
        <v>-999</v>
      </c>
      <c r="AG1779" s="304"/>
      <c r="AH1779" s="304">
        <v>2.31204E-3</v>
      </c>
      <c r="AI1779" s="312"/>
      <c r="AJ1779" s="332">
        <v>249</v>
      </c>
      <c r="AK1779" s="304">
        <f t="shared" si="504"/>
        <v>270</v>
      </c>
      <c r="AL1779" s="304">
        <f t="shared" si="513"/>
        <v>0.43</v>
      </c>
      <c r="AM1779" s="389" t="str">
        <f t="shared" si="506"/>
        <v/>
      </c>
      <c r="AN1779" s="304"/>
      <c r="AO1779" s="304">
        <v>0.45</v>
      </c>
      <c r="AP1779" s="312"/>
      <c r="AQ1779" s="312" t="s">
        <v>3958</v>
      </c>
      <c r="AR1779" s="312"/>
      <c r="AS1779" s="304"/>
      <c r="AT1779" s="312"/>
      <c r="AU1779" s="329">
        <f>VLOOKUP(C1779,[1]world!$A$2:$B$3555,2,FALSE)</f>
        <v>16</v>
      </c>
      <c r="AV1779" s="329">
        <v>246</v>
      </c>
      <c r="AW1779" s="304">
        <v>0.18</v>
      </c>
      <c r="AX1779" s="304">
        <v>520</v>
      </c>
      <c r="AY1779" s="304">
        <v>-999</v>
      </c>
      <c r="AZ1779" s="304">
        <v>4220</v>
      </c>
      <c r="BA1779" s="304">
        <v>520</v>
      </c>
      <c r="BB1779" s="304">
        <v>-999</v>
      </c>
      <c r="BC1779" s="304">
        <v>4220</v>
      </c>
      <c r="BD1779" s="304">
        <v>520</v>
      </c>
      <c r="BE1779" s="304">
        <v>520</v>
      </c>
      <c r="BF1779" s="304">
        <v>-999</v>
      </c>
      <c r="BG1779" s="304">
        <v>-999</v>
      </c>
      <c r="BH1779" s="304">
        <v>4220</v>
      </c>
      <c r="BI1779" s="304">
        <v>4220</v>
      </c>
      <c r="BJ1779" s="304">
        <v>2</v>
      </c>
      <c r="BK1779" s="304" t="s">
        <v>4954</v>
      </c>
      <c r="BL1779" s="304">
        <v>2</v>
      </c>
    </row>
    <row r="1780" spans="1:64" ht="15" hidden="1" customHeight="1" x14ac:dyDescent="0.2">
      <c r="A1780" s="304" t="s">
        <v>6177</v>
      </c>
      <c r="B1780" s="304" t="s">
        <v>1612</v>
      </c>
      <c r="C1780" s="304">
        <v>1912</v>
      </c>
      <c r="D1780" s="349" t="s">
        <v>3905</v>
      </c>
      <c r="E1780" s="304" t="s">
        <v>3905</v>
      </c>
      <c r="F1780" s="304"/>
      <c r="G1780" s="324">
        <v>37.640999999999998</v>
      </c>
      <c r="H1780" s="324">
        <v>138.95590000000001</v>
      </c>
      <c r="I1780" s="324" t="s">
        <v>212</v>
      </c>
      <c r="J1780" s="368">
        <f t="shared" si="514"/>
        <v>128.11958200100844</v>
      </c>
      <c r="K1780" s="331">
        <v>0.13</v>
      </c>
      <c r="L1780" s="304" t="str">
        <f t="shared" si="503"/>
        <v>E</v>
      </c>
      <c r="M1780" s="388">
        <v>1</v>
      </c>
      <c r="N1780" s="304">
        <v>115.5</v>
      </c>
      <c r="O1780" s="304">
        <v>20</v>
      </c>
      <c r="P1780" s="331">
        <v>115.53</v>
      </c>
      <c r="Q1780" s="309" t="s">
        <v>1612</v>
      </c>
      <c r="R1780" s="304"/>
      <c r="S1780" s="356">
        <v>128.11958200100844</v>
      </c>
      <c r="T1780" s="356">
        <v>135.02126676458167</v>
      </c>
      <c r="U1780" s="356">
        <f t="shared" si="515"/>
        <v>128.11958200100844</v>
      </c>
      <c r="V1780" s="356"/>
      <c r="W1780" s="310" t="s">
        <v>1657</v>
      </c>
      <c r="X1780" s="304" t="s">
        <v>240</v>
      </c>
      <c r="Y1780" s="366">
        <f t="shared" si="505"/>
        <v>181.5</v>
      </c>
      <c r="Z1780" s="304">
        <v>0.2</v>
      </c>
      <c r="AA1780" s="304"/>
      <c r="AB1780" s="304">
        <v>-999</v>
      </c>
      <c r="AC1780" s="304">
        <v>-999</v>
      </c>
      <c r="AD1780" s="366">
        <v>-999</v>
      </c>
      <c r="AE1780" s="304">
        <v>-999</v>
      </c>
      <c r="AF1780" s="304">
        <v>-999</v>
      </c>
      <c r="AG1780" s="304"/>
      <c r="AH1780" s="304">
        <v>1.6169699999999999E-3</v>
      </c>
      <c r="AI1780" s="312"/>
      <c r="AJ1780" s="332">
        <v>228</v>
      </c>
      <c r="AK1780" s="304">
        <f t="shared" si="504"/>
        <v>210</v>
      </c>
      <c r="AL1780" s="304">
        <f t="shared" si="513"/>
        <v>0.2</v>
      </c>
      <c r="AM1780" s="389" t="str">
        <f t="shared" si="506"/>
        <v/>
      </c>
      <c r="AN1780" s="304"/>
      <c r="AO1780" s="304">
        <v>0.45</v>
      </c>
      <c r="AP1780" s="312"/>
      <c r="AQ1780" s="312" t="s">
        <v>3906</v>
      </c>
      <c r="AR1780" s="312"/>
      <c r="AS1780" s="304"/>
      <c r="AT1780" s="312"/>
      <c r="AU1780" s="329">
        <f>VLOOKUP(C1780,[1]world!$A$2:$B$3555,2,FALSE)</f>
        <v>16</v>
      </c>
      <c r="AV1780" s="329">
        <v>246</v>
      </c>
      <c r="AW1780" s="304">
        <v>0.18</v>
      </c>
      <c r="AX1780" s="304">
        <v>360</v>
      </c>
      <c r="AY1780" s="304">
        <v>-999</v>
      </c>
      <c r="AZ1780" s="304">
        <v>2900</v>
      </c>
      <c r="BA1780" s="304">
        <v>360</v>
      </c>
      <c r="BB1780" s="304">
        <v>-999</v>
      </c>
      <c r="BC1780" s="304">
        <v>2900</v>
      </c>
      <c r="BD1780" s="304">
        <v>360</v>
      </c>
      <c r="BE1780" s="304">
        <v>360</v>
      </c>
      <c r="BF1780" s="304">
        <v>-999</v>
      </c>
      <c r="BG1780" s="304">
        <v>-999</v>
      </c>
      <c r="BH1780" s="304">
        <v>2900</v>
      </c>
      <c r="BI1780" s="304">
        <v>2900</v>
      </c>
      <c r="BJ1780" s="304">
        <v>2</v>
      </c>
      <c r="BK1780" s="304" t="s">
        <v>4954</v>
      </c>
      <c r="BL1780" s="304">
        <v>2</v>
      </c>
    </row>
    <row r="1781" spans="1:64" ht="15" hidden="1" customHeight="1" x14ac:dyDescent="0.2">
      <c r="A1781" s="304" t="s">
        <v>6177</v>
      </c>
      <c r="B1781" s="304" t="s">
        <v>1612</v>
      </c>
      <c r="C1781" s="304">
        <v>1913</v>
      </c>
      <c r="D1781" s="349" t="s">
        <v>3938</v>
      </c>
      <c r="E1781" s="304" t="s">
        <v>3938</v>
      </c>
      <c r="F1781" s="304"/>
      <c r="G1781" s="324">
        <v>37.6935</v>
      </c>
      <c r="H1781" s="324">
        <v>139.18860000000001</v>
      </c>
      <c r="I1781" s="324" t="s">
        <v>212</v>
      </c>
      <c r="J1781" s="368">
        <f t="shared" si="514"/>
        <v>488.64550140123578</v>
      </c>
      <c r="K1781" s="331">
        <v>0.13</v>
      </c>
      <c r="L1781" s="304" t="str">
        <f t="shared" si="503"/>
        <v>C</v>
      </c>
      <c r="M1781" s="388">
        <v>1</v>
      </c>
      <c r="N1781" s="304">
        <v>435</v>
      </c>
      <c r="O1781" s="304">
        <v>20</v>
      </c>
      <c r="P1781" s="331">
        <v>434.96</v>
      </c>
      <c r="Q1781" s="309" t="s">
        <v>1612</v>
      </c>
      <c r="R1781" s="304"/>
      <c r="S1781" s="356">
        <v>488.64550140123578</v>
      </c>
      <c r="T1781" s="356">
        <v>520.05049923732929</v>
      </c>
      <c r="U1781" s="356">
        <f t="shared" si="515"/>
        <v>488.64550140123578</v>
      </c>
      <c r="V1781" s="356"/>
      <c r="W1781" s="310" t="s">
        <v>895</v>
      </c>
      <c r="X1781" s="304" t="s">
        <v>206</v>
      </c>
      <c r="Y1781" s="366">
        <f t="shared" si="505"/>
        <v>338.6</v>
      </c>
      <c r="Z1781" s="304"/>
      <c r="AA1781" s="304"/>
      <c r="AB1781" s="304">
        <v>-999</v>
      </c>
      <c r="AC1781" s="304">
        <v>-999</v>
      </c>
      <c r="AD1781" s="366">
        <v>-999</v>
      </c>
      <c r="AE1781" s="304">
        <v>-999</v>
      </c>
      <c r="AF1781" s="304">
        <v>-999</v>
      </c>
      <c r="AG1781" s="304"/>
      <c r="AH1781" s="304">
        <v>1.9574999999999999E-2</v>
      </c>
      <c r="AI1781" s="312"/>
      <c r="AJ1781" s="332">
        <v>652</v>
      </c>
      <c r="AK1781" s="304">
        <f t="shared" si="504"/>
        <v>690</v>
      </c>
      <c r="AL1781" s="304">
        <f t="shared" si="513"/>
        <v>0.43</v>
      </c>
      <c r="AM1781" s="389" t="str">
        <f t="shared" si="506"/>
        <v/>
      </c>
      <c r="AN1781" s="304"/>
      <c r="AO1781" s="304">
        <v>0.45</v>
      </c>
      <c r="AP1781" s="312"/>
      <c r="AQ1781" s="312" t="s">
        <v>3939</v>
      </c>
      <c r="AR1781" s="312"/>
      <c r="AS1781" s="304"/>
      <c r="AT1781" s="312"/>
      <c r="AU1781" s="329">
        <f>VLOOKUP(C1781,[1]world!$A$2:$B$3555,2,FALSE)</f>
        <v>7</v>
      </c>
      <c r="AV1781" s="329">
        <v>388</v>
      </c>
      <c r="AW1781" s="304">
        <v>0.37</v>
      </c>
      <c r="AX1781" s="304">
        <v>160</v>
      </c>
      <c r="AY1781" s="304">
        <v>-999</v>
      </c>
      <c r="AZ1781" s="304">
        <v>1080</v>
      </c>
      <c r="BA1781" s="304">
        <v>160</v>
      </c>
      <c r="BB1781" s="304">
        <v>-999</v>
      </c>
      <c r="BC1781" s="304">
        <v>1080</v>
      </c>
      <c r="BD1781" s="304">
        <v>160</v>
      </c>
      <c r="BE1781" s="304">
        <v>160</v>
      </c>
      <c r="BF1781" s="304">
        <v>-999</v>
      </c>
      <c r="BG1781" s="304">
        <v>-999</v>
      </c>
      <c r="BH1781" s="304">
        <v>1080</v>
      </c>
      <c r="BI1781" s="304">
        <v>1080</v>
      </c>
      <c r="BJ1781" s="304">
        <v>2</v>
      </c>
      <c r="BK1781" s="304" t="s">
        <v>4954</v>
      </c>
      <c r="BL1781" s="304">
        <v>2</v>
      </c>
    </row>
    <row r="1782" spans="1:64" ht="15" hidden="1" customHeight="1" x14ac:dyDescent="0.2">
      <c r="A1782" s="304" t="s">
        <v>6177</v>
      </c>
      <c r="B1782" s="304" t="s">
        <v>1612</v>
      </c>
      <c r="C1782" s="304">
        <v>1914</v>
      </c>
      <c r="D1782" s="349" t="s">
        <v>3911</v>
      </c>
      <c r="E1782" s="304" t="s">
        <v>3911</v>
      </c>
      <c r="F1782" s="304"/>
      <c r="G1782" s="324">
        <v>37.642099999999999</v>
      </c>
      <c r="H1782" s="324">
        <v>138.76759999999999</v>
      </c>
      <c r="I1782" s="324" t="s">
        <v>212</v>
      </c>
      <c r="J1782" s="368">
        <f t="shared" si="514"/>
        <v>370.03314573416952</v>
      </c>
      <c r="K1782" s="331">
        <v>0.2</v>
      </c>
      <c r="L1782" s="304" t="str">
        <f t="shared" si="503"/>
        <v>C</v>
      </c>
      <c r="M1782" s="388">
        <v>1</v>
      </c>
      <c r="N1782" s="304">
        <v>225.2</v>
      </c>
      <c r="O1782" s="304">
        <v>10</v>
      </c>
      <c r="P1782" s="331"/>
      <c r="Q1782" s="309"/>
      <c r="R1782" s="304"/>
      <c r="S1782" s="356">
        <v>290.61992278967404</v>
      </c>
      <c r="T1782" s="356">
        <v>370.03314573416952</v>
      </c>
      <c r="U1782" s="356">
        <f t="shared" si="515"/>
        <v>370.03314573416952</v>
      </c>
      <c r="V1782" s="356"/>
      <c r="W1782" s="310" t="s">
        <v>900</v>
      </c>
      <c r="X1782" s="304" t="s">
        <v>232</v>
      </c>
      <c r="Y1782" s="366">
        <f t="shared" si="505"/>
        <v>506.6</v>
      </c>
      <c r="Z1782" s="304"/>
      <c r="AA1782" s="304"/>
      <c r="AB1782" s="304">
        <v>-999</v>
      </c>
      <c r="AC1782" s="304">
        <v>-999</v>
      </c>
      <c r="AD1782" s="366">
        <v>-999</v>
      </c>
      <c r="AE1782" s="304">
        <v>-999</v>
      </c>
      <c r="AF1782" s="304">
        <v>-999</v>
      </c>
      <c r="AG1782" s="304"/>
      <c r="AH1782" s="304">
        <v>6.2747499999999998E-2</v>
      </c>
      <c r="AI1782" s="312"/>
      <c r="AJ1782" s="332">
        <v>760</v>
      </c>
      <c r="AK1782" s="304">
        <f t="shared" si="504"/>
        <v>760</v>
      </c>
      <c r="AL1782" s="304">
        <f t="shared" si="513"/>
        <v>0.43</v>
      </c>
      <c r="AM1782" s="389" t="str">
        <f t="shared" si="506"/>
        <v/>
      </c>
      <c r="AN1782" s="304"/>
      <c r="AO1782" s="304">
        <v>0.45</v>
      </c>
      <c r="AP1782" s="312"/>
      <c r="AQ1782" s="312" t="s">
        <v>3912</v>
      </c>
      <c r="AR1782" s="312"/>
      <c r="AS1782" s="304"/>
      <c r="AT1782" s="312"/>
      <c r="AU1782" s="329">
        <f>VLOOKUP(C1782,[1]world!$A$2:$B$3555,2,FALSE)</f>
        <v>7</v>
      </c>
      <c r="AV1782" s="329">
        <v>388</v>
      </c>
      <c r="AW1782" s="304">
        <v>0.37</v>
      </c>
      <c r="AX1782" s="304">
        <v>20</v>
      </c>
      <c r="AY1782" s="304">
        <v>-999</v>
      </c>
      <c r="AZ1782" s="304">
        <v>160</v>
      </c>
      <c r="BA1782" s="304">
        <v>20</v>
      </c>
      <c r="BB1782" s="304">
        <v>-999</v>
      </c>
      <c r="BC1782" s="304">
        <v>160</v>
      </c>
      <c r="BD1782" s="304">
        <v>20</v>
      </c>
      <c r="BE1782" s="304">
        <v>20</v>
      </c>
      <c r="BF1782" s="304">
        <v>-999</v>
      </c>
      <c r="BG1782" s="304">
        <v>-999</v>
      </c>
      <c r="BH1782" s="304">
        <v>160</v>
      </c>
      <c r="BI1782" s="304">
        <v>160</v>
      </c>
      <c r="BJ1782" s="304">
        <v>2</v>
      </c>
      <c r="BK1782" s="304" t="s">
        <v>4954</v>
      </c>
      <c r="BL1782" s="304">
        <v>2</v>
      </c>
    </row>
    <row r="1783" spans="1:64" ht="15" hidden="1" customHeight="1" x14ac:dyDescent="0.2">
      <c r="A1783" s="304" t="s">
        <v>6177</v>
      </c>
      <c r="B1783" s="304" t="s">
        <v>1612</v>
      </c>
      <c r="C1783" s="304">
        <v>1915</v>
      </c>
      <c r="D1783" s="349" t="s">
        <v>3810</v>
      </c>
      <c r="E1783" s="304" t="s">
        <v>3810</v>
      </c>
      <c r="F1783" s="304"/>
      <c r="G1783" s="324">
        <v>37.441600000000001</v>
      </c>
      <c r="H1783" s="324">
        <v>138.84309999999999</v>
      </c>
      <c r="I1783" s="324" t="s">
        <v>212</v>
      </c>
      <c r="J1783" s="368">
        <f t="shared" si="514"/>
        <v>274.16838049956357</v>
      </c>
      <c r="K1783" s="331">
        <v>0.13</v>
      </c>
      <c r="L1783" s="304" t="str">
        <f t="shared" si="503"/>
        <v>D</v>
      </c>
      <c r="M1783" s="388">
        <v>1</v>
      </c>
      <c r="N1783" s="304">
        <v>245.4</v>
      </c>
      <c r="O1783" s="304">
        <v>20</v>
      </c>
      <c r="P1783" s="331">
        <v>245.35</v>
      </c>
      <c r="Q1783" s="309" t="s">
        <v>1612</v>
      </c>
      <c r="R1783" s="304"/>
      <c r="S1783" s="356">
        <v>274.16838049956357</v>
      </c>
      <c r="T1783" s="356">
        <v>294.97790773572751</v>
      </c>
      <c r="U1783" s="356">
        <f t="shared" si="515"/>
        <v>274.16838049956357</v>
      </c>
      <c r="V1783" s="356"/>
      <c r="W1783" s="310" t="s">
        <v>895</v>
      </c>
      <c r="X1783" s="304" t="s">
        <v>206</v>
      </c>
      <c r="Y1783" s="366">
        <f t="shared" si="505"/>
        <v>338.6</v>
      </c>
      <c r="Z1783" s="304"/>
      <c r="AA1783" s="304"/>
      <c r="AB1783" s="304">
        <v>-999</v>
      </c>
      <c r="AC1783" s="304">
        <v>-999</v>
      </c>
      <c r="AD1783" s="366">
        <v>-999</v>
      </c>
      <c r="AE1783" s="304">
        <v>-999</v>
      </c>
      <c r="AF1783" s="304">
        <v>-999</v>
      </c>
      <c r="AG1783" s="304"/>
      <c r="AH1783" s="304">
        <v>1.3576300000000001E-3</v>
      </c>
      <c r="AI1783" s="312"/>
      <c r="AJ1783" s="332">
        <v>221</v>
      </c>
      <c r="AK1783" s="304">
        <f t="shared" si="504"/>
        <v>210</v>
      </c>
      <c r="AL1783" s="304">
        <f t="shared" si="513"/>
        <v>0.2</v>
      </c>
      <c r="AM1783" s="389" t="str">
        <f t="shared" si="506"/>
        <v/>
      </c>
      <c r="AN1783" s="304"/>
      <c r="AO1783" s="304">
        <v>0.45</v>
      </c>
      <c r="AP1783" s="312"/>
      <c r="AQ1783" s="312" t="s">
        <v>3811</v>
      </c>
      <c r="AR1783" s="312"/>
      <c r="AS1783" s="304"/>
      <c r="AT1783" s="312"/>
      <c r="AU1783" s="329">
        <f>VLOOKUP(C1783,[1]world!$A$2:$B$3555,2,FALSE)</f>
        <v>15</v>
      </c>
      <c r="AV1783" s="329">
        <v>363</v>
      </c>
      <c r="AW1783" s="304">
        <v>0.37</v>
      </c>
      <c r="AX1783" s="304">
        <v>340</v>
      </c>
      <c r="AY1783" s="304">
        <v>-999</v>
      </c>
      <c r="AZ1783" s="304">
        <v>4100</v>
      </c>
      <c r="BA1783" s="304">
        <v>340</v>
      </c>
      <c r="BB1783" s="304">
        <v>-999</v>
      </c>
      <c r="BC1783" s="304">
        <v>4100</v>
      </c>
      <c r="BD1783" s="304">
        <v>340</v>
      </c>
      <c r="BE1783" s="304">
        <v>340</v>
      </c>
      <c r="BF1783" s="304">
        <v>-999</v>
      </c>
      <c r="BG1783" s="304">
        <v>-999</v>
      </c>
      <c r="BH1783" s="304">
        <v>4100</v>
      </c>
      <c r="BI1783" s="304">
        <v>4100</v>
      </c>
      <c r="BJ1783" s="304">
        <v>2</v>
      </c>
      <c r="BK1783" s="304" t="s">
        <v>4954</v>
      </c>
      <c r="BL1783" s="304">
        <v>2</v>
      </c>
    </row>
    <row r="1784" spans="1:64" ht="15" hidden="1" customHeight="1" x14ac:dyDescent="0.2">
      <c r="A1784" s="304" t="s">
        <v>6177</v>
      </c>
      <c r="B1784" s="304" t="s">
        <v>1612</v>
      </c>
      <c r="C1784" s="304">
        <v>1916</v>
      </c>
      <c r="D1784" s="349" t="s">
        <v>3777</v>
      </c>
      <c r="E1784" s="304" t="s">
        <v>3777</v>
      </c>
      <c r="F1784" s="304"/>
      <c r="G1784" s="324">
        <v>37.372399999999999</v>
      </c>
      <c r="H1784" s="324">
        <v>138.55789999999999</v>
      </c>
      <c r="I1784" s="324" t="s">
        <v>212</v>
      </c>
      <c r="J1784" s="368">
        <f t="shared" si="514"/>
        <v>198.26131954281146</v>
      </c>
      <c r="K1784" s="331">
        <v>0.13</v>
      </c>
      <c r="L1784" s="304" t="str">
        <f t="shared" si="503"/>
        <v>D</v>
      </c>
      <c r="M1784" s="388">
        <v>1</v>
      </c>
      <c r="N1784" s="304">
        <v>178</v>
      </c>
      <c r="O1784" s="304">
        <v>20</v>
      </c>
      <c r="P1784" s="331">
        <v>178.02</v>
      </c>
      <c r="Q1784" s="309" t="s">
        <v>1612</v>
      </c>
      <c r="R1784" s="304"/>
      <c r="S1784" s="356">
        <v>198.26131954281146</v>
      </c>
      <c r="T1784" s="356">
        <v>212.46818039631697</v>
      </c>
      <c r="U1784" s="356">
        <f t="shared" si="515"/>
        <v>198.26131954281146</v>
      </c>
      <c r="V1784" s="356"/>
      <c r="W1784" s="310" t="s">
        <v>1408</v>
      </c>
      <c r="X1784" s="304" t="s">
        <v>213</v>
      </c>
      <c r="Y1784" s="366">
        <f t="shared" si="505"/>
        <v>274.5</v>
      </c>
      <c r="Z1784" s="304"/>
      <c r="AA1784" s="304"/>
      <c r="AB1784" s="304">
        <v>-999</v>
      </c>
      <c r="AC1784" s="304">
        <v>-999</v>
      </c>
      <c r="AD1784" s="366">
        <v>-999</v>
      </c>
      <c r="AE1784" s="304">
        <v>-999</v>
      </c>
      <c r="AF1784" s="304">
        <v>-999</v>
      </c>
      <c r="AG1784" s="304"/>
      <c r="AH1784" s="304">
        <v>4.8683099999999998E-3</v>
      </c>
      <c r="AI1784" s="312"/>
      <c r="AJ1784" s="332">
        <v>316</v>
      </c>
      <c r="AK1784" s="304">
        <f t="shared" si="504"/>
        <v>270</v>
      </c>
      <c r="AL1784" s="304">
        <f t="shared" si="513"/>
        <v>0.43</v>
      </c>
      <c r="AM1784" s="389" t="str">
        <f t="shared" si="506"/>
        <v/>
      </c>
      <c r="AN1784" s="304"/>
      <c r="AO1784" s="304">
        <v>0.45</v>
      </c>
      <c r="AP1784" s="312"/>
      <c r="AQ1784" s="312" t="s">
        <v>3778</v>
      </c>
      <c r="AR1784" s="312"/>
      <c r="AS1784" s="304"/>
      <c r="AT1784" s="312"/>
      <c r="AU1784" s="329">
        <f>VLOOKUP(C1784,[1]world!$A$2:$B$3555,2,FALSE)</f>
        <v>15</v>
      </c>
      <c r="AV1784" s="329">
        <v>363</v>
      </c>
      <c r="AW1784" s="304">
        <v>0.37</v>
      </c>
      <c r="AX1784" s="304">
        <v>100</v>
      </c>
      <c r="AY1784" s="304">
        <v>-999</v>
      </c>
      <c r="AZ1784" s="304">
        <v>2220</v>
      </c>
      <c r="BA1784" s="304">
        <v>100</v>
      </c>
      <c r="BB1784" s="304">
        <v>-999</v>
      </c>
      <c r="BC1784" s="304">
        <v>2220</v>
      </c>
      <c r="BD1784" s="304">
        <v>100</v>
      </c>
      <c r="BE1784" s="304">
        <v>100</v>
      </c>
      <c r="BF1784" s="304">
        <v>-999</v>
      </c>
      <c r="BG1784" s="304">
        <v>-999</v>
      </c>
      <c r="BH1784" s="304">
        <v>2220</v>
      </c>
      <c r="BI1784" s="304">
        <v>2220</v>
      </c>
      <c r="BJ1784" s="304">
        <v>2</v>
      </c>
      <c r="BK1784" s="304" t="s">
        <v>4954</v>
      </c>
      <c r="BL1784" s="304">
        <v>2</v>
      </c>
    </row>
    <row r="1785" spans="1:64" ht="15" hidden="1" customHeight="1" x14ac:dyDescent="0.2">
      <c r="A1785" s="304" t="s">
        <v>6177</v>
      </c>
      <c r="B1785" s="304" t="s">
        <v>1612</v>
      </c>
      <c r="C1785" s="304">
        <v>1917</v>
      </c>
      <c r="D1785" s="349" t="s">
        <v>3754</v>
      </c>
      <c r="E1785" s="304" t="s">
        <v>3754</v>
      </c>
      <c r="F1785" s="304"/>
      <c r="G1785" s="324">
        <v>37.305700000000002</v>
      </c>
      <c r="H1785" s="324">
        <v>138.78980000000001</v>
      </c>
      <c r="I1785" s="324" t="s">
        <v>212</v>
      </c>
      <c r="J1785" s="368">
        <f t="shared" si="514"/>
        <v>372.32644143490791</v>
      </c>
      <c r="K1785" s="331">
        <v>0.13</v>
      </c>
      <c r="L1785" s="304" t="str">
        <f t="shared" si="503"/>
        <v>C</v>
      </c>
      <c r="M1785" s="388">
        <v>1</v>
      </c>
      <c r="N1785" s="304">
        <v>332.3</v>
      </c>
      <c r="O1785" s="304">
        <v>20</v>
      </c>
      <c r="P1785" s="331">
        <v>332.3</v>
      </c>
      <c r="Q1785" s="309" t="s">
        <v>1612</v>
      </c>
      <c r="R1785" s="304"/>
      <c r="S1785" s="356">
        <v>372.32644143490791</v>
      </c>
      <c r="T1785" s="356">
        <v>399.4274812317845</v>
      </c>
      <c r="U1785" s="356">
        <f t="shared" si="515"/>
        <v>372.32644143490791</v>
      </c>
      <c r="V1785" s="356"/>
      <c r="W1785" s="310" t="s">
        <v>890</v>
      </c>
      <c r="X1785" s="304" t="s">
        <v>205</v>
      </c>
      <c r="Y1785" s="366">
        <f t="shared" si="505"/>
        <v>424.8</v>
      </c>
      <c r="Z1785" s="304"/>
      <c r="AA1785" s="304"/>
      <c r="AB1785" s="304">
        <v>-999</v>
      </c>
      <c r="AC1785" s="304">
        <v>-999</v>
      </c>
      <c r="AD1785" s="366">
        <v>-999</v>
      </c>
      <c r="AE1785" s="304">
        <v>-999</v>
      </c>
      <c r="AF1785" s="304">
        <v>-999</v>
      </c>
      <c r="AG1785" s="304"/>
      <c r="AH1785" s="304">
        <v>8.5270799999999994E-3</v>
      </c>
      <c r="AI1785" s="312"/>
      <c r="AJ1785" s="332">
        <v>390</v>
      </c>
      <c r="AK1785" s="304">
        <f t="shared" si="504"/>
        <v>425</v>
      </c>
      <c r="AL1785" s="304">
        <f t="shared" si="513"/>
        <v>0.43</v>
      </c>
      <c r="AM1785" s="389" t="str">
        <f t="shared" si="506"/>
        <v/>
      </c>
      <c r="AN1785" s="304"/>
      <c r="AO1785" s="304">
        <v>0.45</v>
      </c>
      <c r="AP1785" s="312"/>
      <c r="AQ1785" s="312" t="s">
        <v>3755</v>
      </c>
      <c r="AR1785" s="312"/>
      <c r="AS1785" s="304"/>
      <c r="AT1785" s="312"/>
      <c r="AU1785" s="329">
        <f>VLOOKUP(C1785,[1]world!$A$2:$B$3555,2,FALSE)</f>
        <v>3</v>
      </c>
      <c r="AV1785" s="329">
        <v>547</v>
      </c>
      <c r="AW1785" s="304">
        <v>0.37</v>
      </c>
      <c r="AX1785" s="304">
        <v>240</v>
      </c>
      <c r="AY1785" s="304">
        <v>-999</v>
      </c>
      <c r="AZ1785" s="304">
        <v>3320</v>
      </c>
      <c r="BA1785" s="304">
        <v>240</v>
      </c>
      <c r="BB1785" s="304">
        <v>-999</v>
      </c>
      <c r="BC1785" s="304">
        <v>3320</v>
      </c>
      <c r="BD1785" s="304">
        <v>240</v>
      </c>
      <c r="BE1785" s="304">
        <v>240</v>
      </c>
      <c r="BF1785" s="304">
        <v>-999</v>
      </c>
      <c r="BG1785" s="304">
        <v>-999</v>
      </c>
      <c r="BH1785" s="304">
        <v>3320</v>
      </c>
      <c r="BI1785" s="304">
        <v>3320</v>
      </c>
      <c r="BJ1785" s="304">
        <v>2</v>
      </c>
      <c r="BK1785" s="304" t="s">
        <v>4954</v>
      </c>
      <c r="BL1785" s="304">
        <v>2</v>
      </c>
    </row>
    <row r="1786" spans="1:64" ht="15" hidden="1" customHeight="1" x14ac:dyDescent="0.2">
      <c r="A1786" s="304" t="s">
        <v>6177</v>
      </c>
      <c r="B1786" s="304" t="s">
        <v>1612</v>
      </c>
      <c r="C1786" s="304">
        <v>1918</v>
      </c>
      <c r="D1786" s="349" t="s">
        <v>3727</v>
      </c>
      <c r="E1786" s="304" t="s">
        <v>3727</v>
      </c>
      <c r="F1786" s="304"/>
      <c r="G1786" s="324">
        <v>37.233199999999997</v>
      </c>
      <c r="H1786" s="324">
        <v>138.96199999999999</v>
      </c>
      <c r="I1786" s="324" t="s">
        <v>212</v>
      </c>
      <c r="J1786" s="368">
        <f t="shared" si="514"/>
        <v>331.62869519220897</v>
      </c>
      <c r="K1786" s="331">
        <v>0.13</v>
      </c>
      <c r="L1786" s="304" t="str">
        <f t="shared" si="503"/>
        <v>D</v>
      </c>
      <c r="M1786" s="388">
        <v>1</v>
      </c>
      <c r="N1786" s="304">
        <v>296.3</v>
      </c>
      <c r="O1786" s="304">
        <v>20</v>
      </c>
      <c r="P1786" s="331">
        <v>296.3</v>
      </c>
      <c r="Q1786" s="309" t="s">
        <v>1612</v>
      </c>
      <c r="R1786" s="304"/>
      <c r="S1786" s="356">
        <v>331.62869519220897</v>
      </c>
      <c r="T1786" s="356">
        <v>356.42712227474107</v>
      </c>
      <c r="U1786" s="356">
        <f t="shared" si="515"/>
        <v>331.62869519220897</v>
      </c>
      <c r="V1786" s="356"/>
      <c r="W1786" s="310" t="s">
        <v>1408</v>
      </c>
      <c r="X1786" s="304" t="s">
        <v>213</v>
      </c>
      <c r="Y1786" s="366">
        <f t="shared" si="505"/>
        <v>274.5</v>
      </c>
      <c r="Z1786" s="304"/>
      <c r="AA1786" s="304"/>
      <c r="AB1786" s="304">
        <v>-999</v>
      </c>
      <c r="AC1786" s="304">
        <v>-999</v>
      </c>
      <c r="AD1786" s="366">
        <v>-999</v>
      </c>
      <c r="AE1786" s="304">
        <v>-999</v>
      </c>
      <c r="AF1786" s="304">
        <v>-999</v>
      </c>
      <c r="AG1786" s="304"/>
      <c r="AH1786" s="304">
        <v>1.49315E-2</v>
      </c>
      <c r="AI1786" s="312"/>
      <c r="AJ1786" s="332">
        <v>540</v>
      </c>
      <c r="AK1786" s="304">
        <f t="shared" si="504"/>
        <v>555</v>
      </c>
      <c r="AL1786" s="304">
        <f t="shared" si="513"/>
        <v>0.43</v>
      </c>
      <c r="AM1786" s="389" t="str">
        <f t="shared" si="506"/>
        <v/>
      </c>
      <c r="AN1786" s="304"/>
      <c r="AO1786" s="304">
        <v>0.45</v>
      </c>
      <c r="AP1786" s="312"/>
      <c r="AQ1786" s="312" t="s">
        <v>3728</v>
      </c>
      <c r="AR1786" s="312"/>
      <c r="AS1786" s="304"/>
      <c r="AT1786" s="312"/>
      <c r="AU1786" s="329">
        <f>VLOOKUP(C1786,[1]world!$A$2:$B$3555,2,FALSE)</f>
        <v>7</v>
      </c>
      <c r="AV1786" s="329">
        <v>388</v>
      </c>
      <c r="AW1786" s="304">
        <v>0.37</v>
      </c>
      <c r="AX1786" s="304">
        <v>20</v>
      </c>
      <c r="AY1786" s="304">
        <v>-999</v>
      </c>
      <c r="AZ1786" s="304">
        <v>320</v>
      </c>
      <c r="BA1786" s="304">
        <v>20</v>
      </c>
      <c r="BB1786" s="304">
        <v>-999</v>
      </c>
      <c r="BC1786" s="304">
        <v>320</v>
      </c>
      <c r="BD1786" s="304">
        <v>20</v>
      </c>
      <c r="BE1786" s="304">
        <v>20</v>
      </c>
      <c r="BF1786" s="304">
        <v>-999</v>
      </c>
      <c r="BG1786" s="304">
        <v>-999</v>
      </c>
      <c r="BH1786" s="304">
        <v>320</v>
      </c>
      <c r="BI1786" s="304">
        <v>320</v>
      </c>
      <c r="BJ1786" s="304">
        <v>2</v>
      </c>
      <c r="BK1786" s="304" t="s">
        <v>4954</v>
      </c>
      <c r="BL1786" s="304">
        <v>2</v>
      </c>
    </row>
    <row r="1787" spans="1:64" ht="15" hidden="1" customHeight="1" x14ac:dyDescent="0.2">
      <c r="A1787" s="304" t="s">
        <v>6177</v>
      </c>
      <c r="B1787" s="304" t="s">
        <v>1612</v>
      </c>
      <c r="C1787" s="304">
        <v>1919</v>
      </c>
      <c r="D1787" s="349" t="s">
        <v>3692</v>
      </c>
      <c r="E1787" s="304" t="s">
        <v>3692</v>
      </c>
      <c r="F1787" s="304"/>
      <c r="G1787" s="324">
        <v>37.128100000000003</v>
      </c>
      <c r="H1787" s="324">
        <v>138.74680000000001</v>
      </c>
      <c r="I1787" s="324" t="s">
        <v>212</v>
      </c>
      <c r="J1787" s="368">
        <f t="shared" si="514"/>
        <v>418.49893628670873</v>
      </c>
      <c r="K1787" s="331">
        <v>0.2</v>
      </c>
      <c r="L1787" s="304" t="str">
        <f t="shared" si="503"/>
        <v>C</v>
      </c>
      <c r="M1787" s="388">
        <v>1</v>
      </c>
      <c r="N1787" s="304">
        <v>257.39999999999998</v>
      </c>
      <c r="O1787" s="304">
        <v>10</v>
      </c>
      <c r="P1787" s="331"/>
      <c r="Q1787" s="309"/>
      <c r="R1787" s="304"/>
      <c r="S1787" s="356">
        <v>333.47272008429303</v>
      </c>
      <c r="T1787" s="356">
        <v>418.49893628670873</v>
      </c>
      <c r="U1787" s="356">
        <f t="shared" si="515"/>
        <v>418.49893628670873</v>
      </c>
      <c r="V1787" s="356"/>
      <c r="W1787" s="310" t="s">
        <v>890</v>
      </c>
      <c r="X1787" s="304" t="s">
        <v>205</v>
      </c>
      <c r="Y1787" s="366">
        <f t="shared" si="505"/>
        <v>424.8</v>
      </c>
      <c r="Z1787" s="304"/>
      <c r="AA1787" s="304"/>
      <c r="AB1787" s="304">
        <v>-999</v>
      </c>
      <c r="AC1787" s="304">
        <v>-999</v>
      </c>
      <c r="AD1787" s="366">
        <v>-999</v>
      </c>
      <c r="AE1787" s="304">
        <v>-999</v>
      </c>
      <c r="AF1787" s="304">
        <v>-999</v>
      </c>
      <c r="AG1787" s="304"/>
      <c r="AH1787" s="304">
        <v>2.7965500000000001E-2</v>
      </c>
      <c r="AI1787" s="312"/>
      <c r="AJ1787" s="332">
        <v>760</v>
      </c>
      <c r="AK1787" s="304">
        <f t="shared" si="504"/>
        <v>760</v>
      </c>
      <c r="AL1787" s="304">
        <f t="shared" si="513"/>
        <v>0.43</v>
      </c>
      <c r="AM1787" s="389" t="str">
        <f t="shared" si="506"/>
        <v/>
      </c>
      <c r="AN1787" s="304"/>
      <c r="AO1787" s="304">
        <v>0.45</v>
      </c>
      <c r="AP1787" s="312"/>
      <c r="AQ1787" s="312" t="s">
        <v>3693</v>
      </c>
      <c r="AR1787" s="312"/>
      <c r="AS1787" s="304"/>
      <c r="AT1787" s="312"/>
      <c r="AU1787" s="329">
        <f>VLOOKUP(C1787,[1]world!$A$2:$B$3555,2,FALSE)</f>
        <v>1</v>
      </c>
      <c r="AV1787" s="329">
        <v>519</v>
      </c>
      <c r="AW1787" s="304">
        <v>0.37</v>
      </c>
      <c r="AX1787" s="304">
        <v>20</v>
      </c>
      <c r="AY1787" s="304">
        <v>-999</v>
      </c>
      <c r="AZ1787" s="304">
        <v>3960</v>
      </c>
      <c r="BA1787" s="304">
        <v>20</v>
      </c>
      <c r="BB1787" s="304">
        <v>-999</v>
      </c>
      <c r="BC1787" s="304">
        <v>3960</v>
      </c>
      <c r="BD1787" s="304">
        <v>20</v>
      </c>
      <c r="BE1787" s="304">
        <v>20</v>
      </c>
      <c r="BF1787" s="304">
        <v>-999</v>
      </c>
      <c r="BG1787" s="304">
        <v>-999</v>
      </c>
      <c r="BH1787" s="304">
        <v>3960</v>
      </c>
      <c r="BI1787" s="304">
        <v>3960</v>
      </c>
      <c r="BJ1787" s="304">
        <v>2</v>
      </c>
      <c r="BK1787" s="304" t="s">
        <v>4954</v>
      </c>
      <c r="BL1787" s="304">
        <v>2</v>
      </c>
    </row>
    <row r="1788" spans="1:64" ht="15" hidden="1" customHeight="1" x14ac:dyDescent="0.2">
      <c r="A1788" s="304" t="s">
        <v>6177</v>
      </c>
      <c r="B1788" s="304" t="s">
        <v>1612</v>
      </c>
      <c r="C1788" s="304">
        <v>1920</v>
      </c>
      <c r="D1788" s="349" t="s">
        <v>3652</v>
      </c>
      <c r="E1788" s="304" t="s">
        <v>3652</v>
      </c>
      <c r="F1788" s="304"/>
      <c r="G1788" s="324">
        <v>37.0364</v>
      </c>
      <c r="H1788" s="324">
        <v>138.84620000000001</v>
      </c>
      <c r="I1788" s="324" t="s">
        <v>212</v>
      </c>
      <c r="J1788" s="368">
        <f t="shared" si="514"/>
        <v>193.20209178450676</v>
      </c>
      <c r="K1788" s="331">
        <v>0.13</v>
      </c>
      <c r="L1788" s="304" t="str">
        <f t="shared" si="503"/>
        <v>D</v>
      </c>
      <c r="M1788" s="388">
        <v>1</v>
      </c>
      <c r="N1788" s="304">
        <v>173.5</v>
      </c>
      <c r="O1788" s="304">
        <v>20</v>
      </c>
      <c r="P1788" s="331">
        <v>173.52</v>
      </c>
      <c r="Q1788" s="309" t="s">
        <v>1612</v>
      </c>
      <c r="R1788" s="304"/>
      <c r="S1788" s="356">
        <v>193.20209178450676</v>
      </c>
      <c r="T1788" s="356">
        <v>206.91684342534447</v>
      </c>
      <c r="U1788" s="356">
        <f t="shared" si="515"/>
        <v>193.20209178450676</v>
      </c>
      <c r="V1788" s="356"/>
      <c r="W1788" s="310" t="s">
        <v>1408</v>
      </c>
      <c r="X1788" s="304" t="s">
        <v>213</v>
      </c>
      <c r="Y1788" s="366">
        <f t="shared" si="505"/>
        <v>274.5</v>
      </c>
      <c r="Z1788" s="304"/>
      <c r="AA1788" s="304"/>
      <c r="AB1788" s="304">
        <v>-999</v>
      </c>
      <c r="AC1788" s="304">
        <v>-999</v>
      </c>
      <c r="AD1788" s="366">
        <v>-999</v>
      </c>
      <c r="AE1788" s="304">
        <v>-999</v>
      </c>
      <c r="AF1788" s="304">
        <v>-999</v>
      </c>
      <c r="AG1788" s="304"/>
      <c r="AH1788" s="304">
        <v>2.9187600000000001E-2</v>
      </c>
      <c r="AI1788" s="312"/>
      <c r="AJ1788" s="332">
        <v>760</v>
      </c>
      <c r="AK1788" s="304">
        <f t="shared" si="504"/>
        <v>760</v>
      </c>
      <c r="AL1788" s="304">
        <f t="shared" si="513"/>
        <v>0.43</v>
      </c>
      <c r="AM1788" s="389" t="str">
        <f t="shared" si="506"/>
        <v/>
      </c>
      <c r="AN1788" s="304"/>
      <c r="AO1788" s="304">
        <v>0.45</v>
      </c>
      <c r="AP1788" s="312"/>
      <c r="AQ1788" s="312" t="s">
        <v>3653</v>
      </c>
      <c r="AR1788" s="312"/>
      <c r="AS1788" s="304"/>
      <c r="AT1788" s="312"/>
      <c r="AU1788" s="329">
        <f>VLOOKUP(C1788,[1]world!$A$2:$B$3555,2,FALSE)</f>
        <v>3</v>
      </c>
      <c r="AV1788" s="329">
        <v>547</v>
      </c>
      <c r="AW1788" s="304">
        <v>0.37</v>
      </c>
      <c r="AX1788" s="304">
        <v>20</v>
      </c>
      <c r="AY1788" s="304">
        <v>-999</v>
      </c>
      <c r="AZ1788" s="304">
        <v>520</v>
      </c>
      <c r="BA1788" s="304">
        <v>20</v>
      </c>
      <c r="BB1788" s="304">
        <v>-999</v>
      </c>
      <c r="BC1788" s="304">
        <v>520</v>
      </c>
      <c r="BD1788" s="304">
        <v>20</v>
      </c>
      <c r="BE1788" s="304">
        <v>20</v>
      </c>
      <c r="BF1788" s="304">
        <v>-999</v>
      </c>
      <c r="BG1788" s="304">
        <v>-999</v>
      </c>
      <c r="BH1788" s="304">
        <v>520</v>
      </c>
      <c r="BI1788" s="304">
        <v>520</v>
      </c>
      <c r="BJ1788" s="304">
        <v>2</v>
      </c>
      <c r="BK1788" s="304" t="s">
        <v>4954</v>
      </c>
      <c r="BL1788" s="304">
        <v>2</v>
      </c>
    </row>
    <row r="1789" spans="1:64" ht="15" hidden="1" customHeight="1" x14ac:dyDescent="0.2">
      <c r="A1789" s="304" t="s">
        <v>6177</v>
      </c>
      <c r="B1789" s="304" t="s">
        <v>1612</v>
      </c>
      <c r="C1789" s="304">
        <v>1921</v>
      </c>
      <c r="D1789" s="349" t="s">
        <v>3631</v>
      </c>
      <c r="E1789" s="304" t="s">
        <v>3631</v>
      </c>
      <c r="F1789" s="304"/>
      <c r="G1789" s="324">
        <v>37.014699999999998</v>
      </c>
      <c r="H1789" s="324">
        <v>138.65289999999999</v>
      </c>
      <c r="I1789" s="324" t="s">
        <v>212</v>
      </c>
      <c r="J1789" s="368">
        <f t="shared" si="514"/>
        <v>654.76475224467993</v>
      </c>
      <c r="K1789" s="331">
        <v>0.2</v>
      </c>
      <c r="L1789" s="304" t="str">
        <f t="shared" si="503"/>
        <v>C</v>
      </c>
      <c r="M1789" s="388">
        <v>1</v>
      </c>
      <c r="N1789" s="304">
        <v>467.2</v>
      </c>
      <c r="O1789" s="304">
        <v>12</v>
      </c>
      <c r="P1789" s="331"/>
      <c r="Q1789" s="309"/>
      <c r="R1789" s="304"/>
      <c r="S1789" s="356">
        <v>597.09073711289579</v>
      </c>
      <c r="T1789" s="356">
        <v>669.18325602762593</v>
      </c>
      <c r="U1789" s="356">
        <f t="shared" si="515"/>
        <v>654.76475224467993</v>
      </c>
      <c r="V1789" s="356"/>
      <c r="W1789" s="310" t="s">
        <v>890</v>
      </c>
      <c r="X1789" s="304" t="s">
        <v>205</v>
      </c>
      <c r="Y1789" s="366">
        <f t="shared" si="505"/>
        <v>424.8</v>
      </c>
      <c r="Z1789" s="304"/>
      <c r="AA1789" s="304"/>
      <c r="AB1789" s="304">
        <v>-999</v>
      </c>
      <c r="AC1789" s="304">
        <v>-999</v>
      </c>
      <c r="AD1789" s="366">
        <v>-999</v>
      </c>
      <c r="AE1789" s="304">
        <v>-999</v>
      </c>
      <c r="AF1789" s="304">
        <v>-999</v>
      </c>
      <c r="AG1789" s="304"/>
      <c r="AH1789" s="304">
        <v>6.6496700000000006E-2</v>
      </c>
      <c r="AI1789" s="312"/>
      <c r="AJ1789" s="332">
        <v>760</v>
      </c>
      <c r="AK1789" s="304">
        <f t="shared" si="504"/>
        <v>760</v>
      </c>
      <c r="AL1789" s="304">
        <f t="shared" si="513"/>
        <v>0.43</v>
      </c>
      <c r="AM1789" s="389" t="str">
        <f t="shared" si="506"/>
        <v/>
      </c>
      <c r="AN1789" s="304"/>
      <c r="AO1789" s="304">
        <v>0.45</v>
      </c>
      <c r="AP1789" s="312"/>
      <c r="AQ1789" s="312" t="s">
        <v>3632</v>
      </c>
      <c r="AR1789" s="312"/>
      <c r="AS1789" s="304"/>
      <c r="AT1789" s="312"/>
      <c r="AU1789" s="329">
        <f>VLOOKUP(C1789,[1]world!$A$2:$B$3555,2,FALSE)</f>
        <v>5</v>
      </c>
      <c r="AV1789" s="329">
        <v>402</v>
      </c>
      <c r="AW1789" s="304">
        <v>0.37</v>
      </c>
      <c r="AX1789" s="304">
        <v>20</v>
      </c>
      <c r="AY1789" s="304">
        <v>-999</v>
      </c>
      <c r="AZ1789" s="304">
        <v>3060</v>
      </c>
      <c r="BA1789" s="304">
        <v>20</v>
      </c>
      <c r="BB1789" s="304">
        <v>-999</v>
      </c>
      <c r="BC1789" s="304">
        <v>3060</v>
      </c>
      <c r="BD1789" s="304">
        <v>20</v>
      </c>
      <c r="BE1789" s="304">
        <v>20</v>
      </c>
      <c r="BF1789" s="304">
        <v>-999</v>
      </c>
      <c r="BG1789" s="304">
        <v>-999</v>
      </c>
      <c r="BH1789" s="304">
        <v>3060</v>
      </c>
      <c r="BI1789" s="304">
        <v>3060</v>
      </c>
      <c r="BJ1789" s="304">
        <v>2</v>
      </c>
      <c r="BK1789" s="304" t="s">
        <v>4954</v>
      </c>
      <c r="BL1789" s="304">
        <v>2</v>
      </c>
    </row>
    <row r="1790" spans="1:64" ht="15" hidden="1" customHeight="1" x14ac:dyDescent="0.2">
      <c r="A1790" s="304" t="s">
        <v>6177</v>
      </c>
      <c r="B1790" s="304" t="s">
        <v>1612</v>
      </c>
      <c r="C1790" s="304">
        <v>1922</v>
      </c>
      <c r="D1790" s="349" t="s">
        <v>3690</v>
      </c>
      <c r="E1790" s="304" t="s">
        <v>3690</v>
      </c>
      <c r="F1790" s="304"/>
      <c r="G1790" s="324">
        <v>37.126800000000003</v>
      </c>
      <c r="H1790" s="324">
        <v>138.44399999999999</v>
      </c>
      <c r="I1790" s="324" t="s">
        <v>212</v>
      </c>
      <c r="J1790" s="368">
        <f t="shared" si="514"/>
        <v>375.22357154528271</v>
      </c>
      <c r="K1790" s="331">
        <v>0.2</v>
      </c>
      <c r="L1790" s="304" t="str">
        <f t="shared" si="503"/>
        <v>C</v>
      </c>
      <c r="M1790" s="388">
        <v>1</v>
      </c>
      <c r="N1790" s="304">
        <v>228.6</v>
      </c>
      <c r="O1790" s="304">
        <v>10</v>
      </c>
      <c r="P1790" s="331"/>
      <c r="Q1790" s="309"/>
      <c r="R1790" s="304"/>
      <c r="S1790" s="356">
        <v>295.1367236828147</v>
      </c>
      <c r="T1790" s="356">
        <v>375.22357154528271</v>
      </c>
      <c r="U1790" s="356">
        <f t="shared" si="515"/>
        <v>375.22357154528271</v>
      </c>
      <c r="V1790" s="356"/>
      <c r="W1790" s="310" t="s">
        <v>890</v>
      </c>
      <c r="X1790" s="304" t="s">
        <v>205</v>
      </c>
      <c r="Y1790" s="366">
        <f t="shared" si="505"/>
        <v>424.8</v>
      </c>
      <c r="Z1790" s="304"/>
      <c r="AA1790" s="304"/>
      <c r="AB1790" s="304">
        <v>-999</v>
      </c>
      <c r="AC1790" s="304">
        <v>-999</v>
      </c>
      <c r="AD1790" s="366">
        <v>-999</v>
      </c>
      <c r="AE1790" s="304">
        <v>-999</v>
      </c>
      <c r="AF1790" s="304">
        <v>-999</v>
      </c>
      <c r="AG1790" s="304"/>
      <c r="AH1790" s="304">
        <v>3.4250700000000002E-2</v>
      </c>
      <c r="AI1790" s="312"/>
      <c r="AJ1790" s="332">
        <v>760</v>
      </c>
      <c r="AK1790" s="304">
        <f t="shared" si="504"/>
        <v>760</v>
      </c>
      <c r="AL1790" s="304">
        <f t="shared" si="513"/>
        <v>0.43</v>
      </c>
      <c r="AM1790" s="389" t="str">
        <f t="shared" si="506"/>
        <v/>
      </c>
      <c r="AN1790" s="304"/>
      <c r="AO1790" s="304">
        <v>0.45</v>
      </c>
      <c r="AP1790" s="312"/>
      <c r="AQ1790" s="312" t="s">
        <v>3691</v>
      </c>
      <c r="AR1790" s="312"/>
      <c r="AS1790" s="304"/>
      <c r="AT1790" s="312"/>
      <c r="AU1790" s="329">
        <f>VLOOKUP(C1790,[1]world!$A$2:$B$3555,2,FALSE)</f>
        <v>3</v>
      </c>
      <c r="AV1790" s="329">
        <v>547</v>
      </c>
      <c r="AW1790" s="304">
        <v>0.37</v>
      </c>
      <c r="AX1790" s="304">
        <v>20</v>
      </c>
      <c r="AY1790" s="304">
        <v>-999</v>
      </c>
      <c r="AZ1790" s="304">
        <v>840</v>
      </c>
      <c r="BA1790" s="304">
        <v>20</v>
      </c>
      <c r="BB1790" s="304">
        <v>-999</v>
      </c>
      <c r="BC1790" s="304">
        <v>840</v>
      </c>
      <c r="BD1790" s="304">
        <v>20</v>
      </c>
      <c r="BE1790" s="304">
        <v>20</v>
      </c>
      <c r="BF1790" s="304">
        <v>-999</v>
      </c>
      <c r="BG1790" s="304">
        <v>-999</v>
      </c>
      <c r="BH1790" s="304">
        <v>840</v>
      </c>
      <c r="BI1790" s="304">
        <v>840</v>
      </c>
      <c r="BJ1790" s="304">
        <v>2</v>
      </c>
      <c r="BK1790" s="304" t="s">
        <v>4954</v>
      </c>
      <c r="BL1790" s="304">
        <v>2</v>
      </c>
    </row>
    <row r="1791" spans="1:64" ht="15" hidden="1" customHeight="1" x14ac:dyDescent="0.2">
      <c r="A1791" s="304" t="s">
        <v>6177</v>
      </c>
      <c r="B1791" s="304" t="s">
        <v>1612</v>
      </c>
      <c r="C1791" s="304">
        <v>1923</v>
      </c>
      <c r="D1791" s="349" t="s">
        <v>3703</v>
      </c>
      <c r="E1791" s="304" t="s">
        <v>3703</v>
      </c>
      <c r="F1791" s="304"/>
      <c r="G1791" s="324">
        <v>37.160699999999999</v>
      </c>
      <c r="H1791" s="324">
        <v>138.2235</v>
      </c>
      <c r="I1791" s="324" t="s">
        <v>212</v>
      </c>
      <c r="J1791" s="368">
        <f t="shared" si="514"/>
        <v>134.50390546238998</v>
      </c>
      <c r="K1791" s="331">
        <v>0.13</v>
      </c>
      <c r="L1791" s="304" t="str">
        <f t="shared" si="503"/>
        <v>E</v>
      </c>
      <c r="M1791" s="388">
        <v>1</v>
      </c>
      <c r="N1791" s="304">
        <v>121.2</v>
      </c>
      <c r="O1791" s="304">
        <v>20</v>
      </c>
      <c r="P1791" s="331">
        <v>121.18</v>
      </c>
      <c r="Q1791" s="309" t="s">
        <v>1612</v>
      </c>
      <c r="R1791" s="304"/>
      <c r="S1791" s="356">
        <v>134.50390546238998</v>
      </c>
      <c r="T1791" s="356">
        <v>142.1061176689357</v>
      </c>
      <c r="U1791" s="356">
        <f t="shared" si="515"/>
        <v>134.50390546238998</v>
      </c>
      <c r="V1791" s="356"/>
      <c r="W1791" s="310" t="s">
        <v>890</v>
      </c>
      <c r="X1791" s="304" t="s">
        <v>205</v>
      </c>
      <c r="Y1791" s="366">
        <f t="shared" si="505"/>
        <v>424.8</v>
      </c>
      <c r="Z1791" s="304"/>
      <c r="AA1791" s="304"/>
      <c r="AB1791" s="304">
        <v>-999</v>
      </c>
      <c r="AC1791" s="304">
        <v>-999</v>
      </c>
      <c r="AD1791" s="366">
        <v>-999</v>
      </c>
      <c r="AE1791" s="304">
        <v>-999</v>
      </c>
      <c r="AF1791" s="304">
        <v>-999</v>
      </c>
      <c r="AG1791" s="304"/>
      <c r="AH1791" s="304">
        <v>4.9123800000000002E-2</v>
      </c>
      <c r="AI1791" s="312"/>
      <c r="AJ1791" s="332">
        <v>760</v>
      </c>
      <c r="AK1791" s="304">
        <f t="shared" si="504"/>
        <v>760</v>
      </c>
      <c r="AL1791" s="304">
        <f t="shared" si="513"/>
        <v>0.43</v>
      </c>
      <c r="AM1791" s="389" t="str">
        <f t="shared" si="506"/>
        <v/>
      </c>
      <c r="AN1791" s="304"/>
      <c r="AO1791" s="304">
        <v>0.45</v>
      </c>
      <c r="AP1791" s="312"/>
      <c r="AQ1791" s="312" t="s">
        <v>3704</v>
      </c>
      <c r="AR1791" s="312"/>
      <c r="AS1791" s="304"/>
      <c r="AT1791" s="312"/>
      <c r="AU1791" s="329">
        <f>VLOOKUP(C1791,[1]world!$A$2:$B$3555,2,FALSE)</f>
        <v>7</v>
      </c>
      <c r="AV1791" s="329">
        <v>388</v>
      </c>
      <c r="AW1791" s="304">
        <v>0.37</v>
      </c>
      <c r="AX1791" s="304">
        <v>40</v>
      </c>
      <c r="AY1791" s="304">
        <v>-999</v>
      </c>
      <c r="AZ1791" s="304">
        <v>1300</v>
      </c>
      <c r="BA1791" s="304">
        <v>40</v>
      </c>
      <c r="BB1791" s="304">
        <v>-999</v>
      </c>
      <c r="BC1791" s="304">
        <v>1300</v>
      </c>
      <c r="BD1791" s="304">
        <v>40</v>
      </c>
      <c r="BE1791" s="304">
        <v>40</v>
      </c>
      <c r="BF1791" s="304">
        <v>-999</v>
      </c>
      <c r="BG1791" s="304">
        <v>-999</v>
      </c>
      <c r="BH1791" s="304">
        <v>1300</v>
      </c>
      <c r="BI1791" s="304">
        <v>1300</v>
      </c>
      <c r="BJ1791" s="304">
        <v>2</v>
      </c>
      <c r="BK1791" s="304" t="s">
        <v>4954</v>
      </c>
      <c r="BL1791" s="304">
        <v>2</v>
      </c>
    </row>
    <row r="1792" spans="1:64" ht="15" hidden="1" customHeight="1" x14ac:dyDescent="0.2">
      <c r="A1792" s="304" t="s">
        <v>6177</v>
      </c>
      <c r="B1792" s="304" t="s">
        <v>1612</v>
      </c>
      <c r="C1792" s="304">
        <v>1924</v>
      </c>
      <c r="D1792" s="349" t="s">
        <v>3636</v>
      </c>
      <c r="E1792" s="304" t="s">
        <v>3636</v>
      </c>
      <c r="F1792" s="304"/>
      <c r="G1792" s="324">
        <v>37.022799999999997</v>
      </c>
      <c r="H1792" s="324">
        <v>138.25069999999999</v>
      </c>
      <c r="I1792" s="324" t="s">
        <v>212</v>
      </c>
      <c r="J1792" s="368">
        <f t="shared" si="514"/>
        <v>277.28949846044861</v>
      </c>
      <c r="K1792" s="331">
        <v>0.13</v>
      </c>
      <c r="L1792" s="304" t="str">
        <f t="shared" si="503"/>
        <v>D</v>
      </c>
      <c r="M1792" s="388">
        <v>1</v>
      </c>
      <c r="N1792" s="304">
        <v>216.3</v>
      </c>
      <c r="O1792" s="304">
        <v>15</v>
      </c>
      <c r="P1792" s="331"/>
      <c r="Q1792" s="309"/>
      <c r="R1792" s="304"/>
      <c r="S1792" s="356">
        <v>257.19558301635715</v>
      </c>
      <c r="T1792" s="356">
        <v>297.38341390454008</v>
      </c>
      <c r="U1792" s="356">
        <f t="shared" si="515"/>
        <v>277.28949846044861</v>
      </c>
      <c r="V1792" s="356"/>
      <c r="W1792" s="310" t="s">
        <v>890</v>
      </c>
      <c r="X1792" s="304" t="s">
        <v>205</v>
      </c>
      <c r="Y1792" s="366">
        <f t="shared" si="505"/>
        <v>424.8</v>
      </c>
      <c r="Z1792" s="304"/>
      <c r="AA1792" s="304"/>
      <c r="AB1792" s="304">
        <v>-999</v>
      </c>
      <c r="AC1792" s="304">
        <v>-999</v>
      </c>
      <c r="AD1792" s="366">
        <v>-999</v>
      </c>
      <c r="AE1792" s="304">
        <v>-999</v>
      </c>
      <c r="AF1792" s="304">
        <v>-999</v>
      </c>
      <c r="AG1792" s="304"/>
      <c r="AH1792" s="304">
        <v>1.9833900000000002E-2</v>
      </c>
      <c r="AI1792" s="312"/>
      <c r="AJ1792" s="332">
        <v>657</v>
      </c>
      <c r="AK1792" s="304">
        <f t="shared" si="504"/>
        <v>690</v>
      </c>
      <c r="AL1792" s="304">
        <f t="shared" si="513"/>
        <v>0.43</v>
      </c>
      <c r="AM1792" s="389" t="str">
        <f t="shared" si="506"/>
        <v/>
      </c>
      <c r="AN1792" s="304"/>
      <c r="AO1792" s="304">
        <v>0.45</v>
      </c>
      <c r="AP1792" s="312"/>
      <c r="AQ1792" s="312" t="s">
        <v>3637</v>
      </c>
      <c r="AR1792" s="312"/>
      <c r="AS1792" s="304"/>
      <c r="AT1792" s="312"/>
      <c r="AU1792" s="329">
        <f>VLOOKUP(C1792,[1]world!$A$2:$B$3555,2,FALSE)</f>
        <v>7</v>
      </c>
      <c r="AV1792" s="329">
        <v>388</v>
      </c>
      <c r="AW1792" s="304">
        <v>0.37</v>
      </c>
      <c r="AX1792" s="304">
        <v>60</v>
      </c>
      <c r="AY1792" s="304">
        <v>-999</v>
      </c>
      <c r="AZ1792" s="304">
        <v>500</v>
      </c>
      <c r="BA1792" s="304">
        <v>60</v>
      </c>
      <c r="BB1792" s="304">
        <v>-999</v>
      </c>
      <c r="BC1792" s="304">
        <v>500</v>
      </c>
      <c r="BD1792" s="304">
        <v>60</v>
      </c>
      <c r="BE1792" s="304">
        <v>60</v>
      </c>
      <c r="BF1792" s="304">
        <v>-999</v>
      </c>
      <c r="BG1792" s="304">
        <v>-999</v>
      </c>
      <c r="BH1792" s="304">
        <v>500</v>
      </c>
      <c r="BI1792" s="304">
        <v>500</v>
      </c>
      <c r="BJ1792" s="304">
        <v>2</v>
      </c>
      <c r="BK1792" s="304" t="s">
        <v>4954</v>
      </c>
      <c r="BL1792" s="304">
        <v>2</v>
      </c>
    </row>
    <row r="1793" spans="1:64" ht="15" hidden="1" customHeight="1" x14ac:dyDescent="0.2">
      <c r="A1793" s="304" t="s">
        <v>6177</v>
      </c>
      <c r="B1793" s="304" t="s">
        <v>1612</v>
      </c>
      <c r="C1793" s="304">
        <v>1925</v>
      </c>
      <c r="D1793" s="349" t="s">
        <v>3639</v>
      </c>
      <c r="E1793" s="304" t="s">
        <v>3639</v>
      </c>
      <c r="F1793" s="304"/>
      <c r="G1793" s="324">
        <v>37.023499999999999</v>
      </c>
      <c r="H1793" s="324">
        <v>137.86240000000001</v>
      </c>
      <c r="I1793" s="324" t="s">
        <v>212</v>
      </c>
      <c r="J1793" s="368">
        <f t="shared" si="514"/>
        <v>366.982402172484</v>
      </c>
      <c r="K1793" s="331">
        <v>0.2</v>
      </c>
      <c r="L1793" s="304" t="str">
        <f t="shared" si="503"/>
        <v>C</v>
      </c>
      <c r="M1793" s="388">
        <v>1</v>
      </c>
      <c r="N1793" s="304">
        <v>238.4</v>
      </c>
      <c r="O1793" s="304">
        <v>11</v>
      </c>
      <c r="P1793" s="331"/>
      <c r="Q1793" s="309"/>
      <c r="R1793" s="304"/>
      <c r="S1793" s="356">
        <v>302.35168567273251</v>
      </c>
      <c r="T1793" s="356">
        <v>374.16359289467863</v>
      </c>
      <c r="U1793" s="356">
        <f t="shared" si="515"/>
        <v>366.982402172484</v>
      </c>
      <c r="V1793" s="356"/>
      <c r="W1793" s="310" t="s">
        <v>890</v>
      </c>
      <c r="X1793" s="304" t="s">
        <v>205</v>
      </c>
      <c r="Y1793" s="366">
        <f t="shared" si="505"/>
        <v>424.8</v>
      </c>
      <c r="Z1793" s="304"/>
      <c r="AA1793" s="304"/>
      <c r="AB1793" s="304">
        <v>-999</v>
      </c>
      <c r="AC1793" s="304">
        <v>-999</v>
      </c>
      <c r="AD1793" s="366">
        <v>-999</v>
      </c>
      <c r="AE1793" s="304">
        <v>-999</v>
      </c>
      <c r="AF1793" s="304">
        <v>-999</v>
      </c>
      <c r="AG1793" s="304"/>
      <c r="AH1793" s="304">
        <v>7.3867000000000002E-2</v>
      </c>
      <c r="AI1793" s="312"/>
      <c r="AJ1793" s="332">
        <v>760</v>
      </c>
      <c r="AK1793" s="304">
        <f t="shared" si="504"/>
        <v>760</v>
      </c>
      <c r="AL1793" s="304">
        <f t="shared" si="513"/>
        <v>0.43</v>
      </c>
      <c r="AM1793" s="389" t="str">
        <f t="shared" si="506"/>
        <v/>
      </c>
      <c r="AN1793" s="304"/>
      <c r="AO1793" s="304">
        <v>0.45</v>
      </c>
      <c r="AP1793" s="312"/>
      <c r="AQ1793" s="312" t="s">
        <v>3640</v>
      </c>
      <c r="AR1793" s="312"/>
      <c r="AS1793" s="304"/>
      <c r="AT1793" s="312"/>
      <c r="AU1793" s="329">
        <f>VLOOKUP(C1793,[1]world!$A$2:$B$3555,2,FALSE)</f>
        <v>3</v>
      </c>
      <c r="AV1793" s="329">
        <v>547</v>
      </c>
      <c r="AW1793" s="304">
        <v>0.37</v>
      </c>
      <c r="AX1793" s="304">
        <v>20</v>
      </c>
      <c r="AY1793" s="304">
        <v>-999</v>
      </c>
      <c r="AZ1793" s="304">
        <v>280</v>
      </c>
      <c r="BA1793" s="304">
        <v>20</v>
      </c>
      <c r="BB1793" s="304">
        <v>-999</v>
      </c>
      <c r="BC1793" s="304">
        <v>280</v>
      </c>
      <c r="BD1793" s="304">
        <v>20</v>
      </c>
      <c r="BE1793" s="304">
        <v>20</v>
      </c>
      <c r="BF1793" s="304">
        <v>-999</v>
      </c>
      <c r="BG1793" s="304">
        <v>-999</v>
      </c>
      <c r="BH1793" s="304">
        <v>280</v>
      </c>
      <c r="BI1793" s="304">
        <v>280</v>
      </c>
      <c r="BJ1793" s="304">
        <v>2</v>
      </c>
      <c r="BK1793" s="304" t="s">
        <v>4954</v>
      </c>
      <c r="BL1793" s="304">
        <v>2</v>
      </c>
    </row>
    <row r="1794" spans="1:64" ht="15" hidden="1" customHeight="1" x14ac:dyDescent="0.2">
      <c r="A1794" s="304" t="s">
        <v>4918</v>
      </c>
      <c r="B1794" s="304" t="s">
        <v>5977</v>
      </c>
      <c r="C1794" s="304">
        <v>1926</v>
      </c>
      <c r="D1794" s="349" t="s">
        <v>3803</v>
      </c>
      <c r="E1794" s="304" t="s">
        <v>3803</v>
      </c>
      <c r="F1794" s="304"/>
      <c r="G1794" s="324">
        <v>37.426099999999998</v>
      </c>
      <c r="H1794" s="324">
        <v>138.8862</v>
      </c>
      <c r="I1794" s="324" t="s">
        <v>212</v>
      </c>
      <c r="J1794" s="368">
        <f t="shared" ref="J1794:J1795" si="516">EXP(0.38*LN(Y1794)+0.32*LN(AJ1794)+0.3*LN(AV1794))</f>
        <v>416.99311282347219</v>
      </c>
      <c r="K1794" s="331">
        <f t="shared" ref="K1794:K1795" si="517">SQRT(0.38*AA1794^2+0.32*AL1794^2+0.3*AW1794^2)</f>
        <v>0.38663419403875804</v>
      </c>
      <c r="L1794" s="304" t="str">
        <f t="shared" si="503"/>
        <v>C</v>
      </c>
      <c r="M1794" s="388" t="s">
        <v>6089</v>
      </c>
      <c r="N1794" s="304"/>
      <c r="O1794" s="304"/>
      <c r="P1794" s="356"/>
      <c r="Q1794" s="356"/>
      <c r="R1794" s="304"/>
      <c r="S1794" s="356"/>
      <c r="T1794" s="304"/>
      <c r="U1794" s="356"/>
      <c r="V1794" s="304"/>
      <c r="W1794" s="310" t="s">
        <v>1408</v>
      </c>
      <c r="X1794" s="304" t="s">
        <v>213</v>
      </c>
      <c r="Y1794" s="366">
        <f t="shared" si="505"/>
        <v>274.5</v>
      </c>
      <c r="Z1794" s="304"/>
      <c r="AA1794" s="331">
        <v>0.36</v>
      </c>
      <c r="AB1794" s="304">
        <v>-999</v>
      </c>
      <c r="AC1794" s="304">
        <v>-999</v>
      </c>
      <c r="AD1794" s="366">
        <v>-999</v>
      </c>
      <c r="AE1794" s="304">
        <v>-999</v>
      </c>
      <c r="AF1794" s="304">
        <v>-999</v>
      </c>
      <c r="AG1794" s="304"/>
      <c r="AH1794" s="304">
        <v>2.3643899999999999E-2</v>
      </c>
      <c r="AI1794" s="312"/>
      <c r="AJ1794" s="332">
        <v>733</v>
      </c>
      <c r="AK1794" s="304">
        <f t="shared" si="504"/>
        <v>690</v>
      </c>
      <c r="AL1794" s="363">
        <v>0.43</v>
      </c>
      <c r="AM1794" s="389" t="str">
        <f t="shared" si="506"/>
        <v/>
      </c>
      <c r="AN1794" s="304"/>
      <c r="AO1794" s="304"/>
      <c r="AP1794" s="312"/>
      <c r="AQ1794" s="312"/>
      <c r="AR1794" s="312"/>
      <c r="AS1794" s="304"/>
      <c r="AT1794" s="312"/>
      <c r="AU1794" s="329">
        <f>VLOOKUP(C1794,[1]world!$A$2:$B$3555,2,FALSE)</f>
        <v>7</v>
      </c>
      <c r="AV1794" s="329">
        <v>388</v>
      </c>
      <c r="AW1794" s="304">
        <v>0.37</v>
      </c>
      <c r="AX1794" s="304">
        <v>160</v>
      </c>
      <c r="AY1794" s="304">
        <v>-999</v>
      </c>
      <c r="AZ1794" s="304">
        <v>3580</v>
      </c>
      <c r="BA1794" s="304">
        <v>160</v>
      </c>
      <c r="BB1794" s="304">
        <v>-999</v>
      </c>
      <c r="BC1794" s="304">
        <v>3580</v>
      </c>
      <c r="BD1794" s="304">
        <v>160</v>
      </c>
      <c r="BE1794" s="304">
        <v>160</v>
      </c>
      <c r="BF1794" s="304">
        <v>-999</v>
      </c>
      <c r="BG1794" s="304">
        <v>-999</v>
      </c>
      <c r="BH1794" s="304">
        <v>3580</v>
      </c>
      <c r="BI1794" s="304">
        <v>3580</v>
      </c>
      <c r="BJ1794" s="304">
        <v>2</v>
      </c>
      <c r="BK1794" s="304" t="s">
        <v>4954</v>
      </c>
      <c r="BL1794" s="304">
        <v>2</v>
      </c>
    </row>
    <row r="1795" spans="1:64" ht="15" hidden="1" customHeight="1" x14ac:dyDescent="0.2">
      <c r="A1795" s="304" t="s">
        <v>4918</v>
      </c>
      <c r="B1795" s="304" t="s">
        <v>5977</v>
      </c>
      <c r="C1795" s="304">
        <v>1927</v>
      </c>
      <c r="D1795" s="349" t="s">
        <v>3802</v>
      </c>
      <c r="E1795" s="304" t="s">
        <v>3802</v>
      </c>
      <c r="F1795" s="304"/>
      <c r="G1795" s="324">
        <v>37.424199999999999</v>
      </c>
      <c r="H1795" s="324">
        <v>138.89080000000001</v>
      </c>
      <c r="I1795" s="324" t="s">
        <v>212</v>
      </c>
      <c r="J1795" s="368">
        <f t="shared" si="516"/>
        <v>467.63029628941183</v>
      </c>
      <c r="K1795" s="331">
        <f t="shared" si="517"/>
        <v>0.38663419403875804</v>
      </c>
      <c r="L1795" s="304" t="str">
        <f t="shared" si="503"/>
        <v>C</v>
      </c>
      <c r="M1795" s="388" t="s">
        <v>6089</v>
      </c>
      <c r="N1795" s="304"/>
      <c r="O1795" s="304"/>
      <c r="P1795" s="356"/>
      <c r="Q1795" s="356"/>
      <c r="R1795" s="304"/>
      <c r="S1795" s="356"/>
      <c r="T1795" s="304"/>
      <c r="U1795" s="356"/>
      <c r="V1795" s="304"/>
      <c r="W1795" s="310" t="s">
        <v>1408</v>
      </c>
      <c r="X1795" s="304" t="s">
        <v>213</v>
      </c>
      <c r="Y1795" s="366">
        <f t="shared" si="505"/>
        <v>274.5</v>
      </c>
      <c r="Z1795" s="304"/>
      <c r="AA1795" s="331">
        <v>0.36</v>
      </c>
      <c r="AB1795" s="304">
        <v>-999</v>
      </c>
      <c r="AC1795" s="304">
        <v>-999</v>
      </c>
      <c r="AD1795" s="366">
        <v>-999</v>
      </c>
      <c r="AE1795" s="304">
        <v>-999</v>
      </c>
      <c r="AF1795" s="304">
        <v>-999</v>
      </c>
      <c r="AG1795" s="304"/>
      <c r="AH1795" s="304">
        <v>3.9781400000000001E-2</v>
      </c>
      <c r="AI1795" s="312"/>
      <c r="AJ1795" s="332">
        <v>760</v>
      </c>
      <c r="AK1795" s="304">
        <f t="shared" si="504"/>
        <v>760</v>
      </c>
      <c r="AL1795" s="363">
        <v>0.43</v>
      </c>
      <c r="AM1795" s="389" t="str">
        <f t="shared" si="506"/>
        <v/>
      </c>
      <c r="AN1795" s="304"/>
      <c r="AO1795" s="304"/>
      <c r="AP1795" s="312"/>
      <c r="AQ1795" s="312"/>
      <c r="AR1795" s="312"/>
      <c r="AS1795" s="304"/>
      <c r="AT1795" s="312"/>
      <c r="AU1795" s="329">
        <f>VLOOKUP(C1795,[1]world!$A$2:$B$3555,2,FALSE)</f>
        <v>3</v>
      </c>
      <c r="AV1795" s="329">
        <v>547</v>
      </c>
      <c r="AW1795" s="304">
        <v>0.37</v>
      </c>
      <c r="AX1795" s="304">
        <v>120</v>
      </c>
      <c r="AY1795" s="304">
        <v>-999</v>
      </c>
      <c r="AZ1795" s="304">
        <v>3660</v>
      </c>
      <c r="BA1795" s="304">
        <v>120</v>
      </c>
      <c r="BB1795" s="304">
        <v>-999</v>
      </c>
      <c r="BC1795" s="304">
        <v>3660</v>
      </c>
      <c r="BD1795" s="304">
        <v>120</v>
      </c>
      <c r="BE1795" s="304">
        <v>120</v>
      </c>
      <c r="BF1795" s="304">
        <v>-999</v>
      </c>
      <c r="BG1795" s="304">
        <v>-999</v>
      </c>
      <c r="BH1795" s="304">
        <v>3660</v>
      </c>
      <c r="BI1795" s="304">
        <v>3660</v>
      </c>
      <c r="BJ1795" s="304">
        <v>2</v>
      </c>
      <c r="BK1795" s="304" t="s">
        <v>4954</v>
      </c>
      <c r="BL1795" s="304">
        <v>2</v>
      </c>
    </row>
    <row r="1796" spans="1:64" ht="15" hidden="1" customHeight="1" x14ac:dyDescent="0.2">
      <c r="A1796" s="304" t="s">
        <v>6102</v>
      </c>
      <c r="B1796" s="304" t="s">
        <v>2503</v>
      </c>
      <c r="C1796" s="304">
        <v>1928</v>
      </c>
      <c r="D1796" s="349" t="s">
        <v>4042</v>
      </c>
      <c r="E1796" s="304" t="s">
        <v>4042</v>
      </c>
      <c r="F1796" s="304"/>
      <c r="G1796" s="324">
        <v>38.1297</v>
      </c>
      <c r="H1796" s="324">
        <v>139.43219999999999</v>
      </c>
      <c r="I1796" s="324" t="s">
        <v>212</v>
      </c>
      <c r="J1796" s="367">
        <v>251.4</v>
      </c>
      <c r="K1796" s="331">
        <v>0.1</v>
      </c>
      <c r="L1796" s="304" t="str">
        <f t="shared" ref="L1796:L1859" si="518">IF(J1796&lt;180,"E",IF(AND(J1796&gt;=180,J1796&lt;360),"D",IF(AND(J1796&gt;=360,J1796&lt;760),"C",IF(AND(J1796&gt;=760,J1796&lt;1500),"B",IF(J1796&gt;=1500,"A","-")))))</f>
        <v>D</v>
      </c>
      <c r="M1796" s="388">
        <v>0</v>
      </c>
      <c r="N1796" s="304"/>
      <c r="O1796" s="304"/>
      <c r="P1796" s="356"/>
      <c r="Q1796" s="356"/>
      <c r="R1796" s="304" t="s">
        <v>2503</v>
      </c>
      <c r="S1796" s="356"/>
      <c r="T1796" s="304"/>
      <c r="U1796" s="356"/>
      <c r="V1796" s="304"/>
      <c r="W1796" s="310" t="s">
        <v>1408</v>
      </c>
      <c r="X1796" s="304" t="s">
        <v>213</v>
      </c>
      <c r="Y1796" s="366">
        <f t="shared" si="505"/>
        <v>274.5</v>
      </c>
      <c r="Z1796" s="304"/>
      <c r="AA1796" s="304"/>
      <c r="AB1796" s="304">
        <v>-999</v>
      </c>
      <c r="AC1796" s="304">
        <v>-999</v>
      </c>
      <c r="AD1796" s="366">
        <v>-999</v>
      </c>
      <c r="AE1796" s="304">
        <v>-999</v>
      </c>
      <c r="AF1796" s="304">
        <v>-999</v>
      </c>
      <c r="AG1796" s="304"/>
      <c r="AH1796" s="304">
        <v>2.32109E-3</v>
      </c>
      <c r="AI1796" s="312"/>
      <c r="AJ1796" s="332">
        <v>250</v>
      </c>
      <c r="AK1796" s="304">
        <f t="shared" ref="AK1796:AK1859" si="519">IF(AJ1796&lt;=180,180,IF(AND(AJ1796&gt;180,AJ1796&lt;240),210,IF(AND(AJ1796&gt;=240,AJ1796&lt;300),270,IF(AND(AJ1796&gt;=300,AJ1796&lt;360),270,IF(AND(AJ1796&gt;=360,AJ1796&lt;490),425,IF(AND(AJ1796&gt;=490,AJ1796&lt;620),555,IF(AND(AJ1796&gt;=620,AJ1796&lt;760),690,IF(AJ1796&gt;=760,760,"Error"))))))))</f>
        <v>270</v>
      </c>
      <c r="AL1796" s="304">
        <f>IF(AH1796&lt;=0.0022,0.2,0.43)</f>
        <v>0.43</v>
      </c>
      <c r="AM1796" s="389" t="str">
        <f t="shared" si="506"/>
        <v/>
      </c>
      <c r="AN1796" s="304"/>
      <c r="AO1796" s="304"/>
      <c r="AP1796" s="312"/>
      <c r="AQ1796" s="312"/>
      <c r="AR1796" s="312"/>
      <c r="AS1796" s="304"/>
      <c r="AT1796" s="312"/>
      <c r="AU1796" s="329">
        <f>VLOOKUP(C1796,[1]world!$A$2:$B$3555,2,FALSE)</f>
        <v>15</v>
      </c>
      <c r="AV1796" s="329">
        <v>363</v>
      </c>
      <c r="AW1796" s="304">
        <v>0.37</v>
      </c>
      <c r="AX1796" s="304">
        <v>320</v>
      </c>
      <c r="AY1796" s="304">
        <v>-999</v>
      </c>
      <c r="AZ1796" s="304">
        <v>2240</v>
      </c>
      <c r="BA1796" s="304">
        <v>320</v>
      </c>
      <c r="BB1796" s="304">
        <v>-999</v>
      </c>
      <c r="BC1796" s="304">
        <v>2240</v>
      </c>
      <c r="BD1796" s="304">
        <v>320</v>
      </c>
      <c r="BE1796" s="304">
        <v>320</v>
      </c>
      <c r="BF1796" s="304">
        <v>-999</v>
      </c>
      <c r="BG1796" s="304">
        <v>-999</v>
      </c>
      <c r="BH1796" s="304">
        <v>2240</v>
      </c>
      <c r="BI1796" s="304">
        <v>2240</v>
      </c>
      <c r="BJ1796" s="304">
        <v>2</v>
      </c>
      <c r="BK1796" s="304" t="s">
        <v>4954</v>
      </c>
      <c r="BL1796" s="304">
        <v>2</v>
      </c>
    </row>
    <row r="1797" spans="1:64" ht="15" hidden="1" customHeight="1" x14ac:dyDescent="0.2">
      <c r="A1797" s="304" t="s">
        <v>6102</v>
      </c>
      <c r="B1797" s="304" t="s">
        <v>2503</v>
      </c>
      <c r="C1797" s="304">
        <v>1929</v>
      </c>
      <c r="D1797" s="349" t="s">
        <v>4041</v>
      </c>
      <c r="E1797" s="304" t="s">
        <v>4041</v>
      </c>
      <c r="F1797" s="304"/>
      <c r="G1797" s="324">
        <v>38.128300000000003</v>
      </c>
      <c r="H1797" s="324">
        <v>139.5461</v>
      </c>
      <c r="I1797" s="324" t="s">
        <v>212</v>
      </c>
      <c r="J1797" s="367">
        <v>392.08</v>
      </c>
      <c r="K1797" s="331">
        <v>0.1</v>
      </c>
      <c r="L1797" s="304" t="str">
        <f t="shared" si="518"/>
        <v>C</v>
      </c>
      <c r="M1797" s="388">
        <v>0</v>
      </c>
      <c r="N1797" s="304"/>
      <c r="O1797" s="304"/>
      <c r="P1797" s="356"/>
      <c r="Q1797" s="356"/>
      <c r="R1797" s="304" t="s">
        <v>2503</v>
      </c>
      <c r="S1797" s="356"/>
      <c r="T1797" s="304"/>
      <c r="U1797" s="356"/>
      <c r="V1797" s="304"/>
      <c r="W1797" s="310" t="s">
        <v>890</v>
      </c>
      <c r="X1797" s="304" t="s">
        <v>205</v>
      </c>
      <c r="Y1797" s="366">
        <f t="shared" ref="Y1797:Y1860" si="520">IF(X1797="A",506.6,IF(X1797="B",424.8,IF(X1797="C",338.6,IF(X1797="D",274.5,IF(X1797="E",181.5,"-")))))</f>
        <v>424.8</v>
      </c>
      <c r="Z1797" s="304"/>
      <c r="AA1797" s="304"/>
      <c r="AB1797" s="304">
        <v>-999</v>
      </c>
      <c r="AC1797" s="304">
        <v>-999</v>
      </c>
      <c r="AD1797" s="366">
        <v>-999</v>
      </c>
      <c r="AE1797" s="304">
        <v>-999</v>
      </c>
      <c r="AF1797" s="304">
        <v>-999</v>
      </c>
      <c r="AG1797" s="304"/>
      <c r="AH1797" s="304">
        <v>5.1191399999999998E-2</v>
      </c>
      <c r="AI1797" s="312"/>
      <c r="AJ1797" s="332">
        <v>760</v>
      </c>
      <c r="AK1797" s="304">
        <f t="shared" si="519"/>
        <v>760</v>
      </c>
      <c r="AL1797" s="304">
        <f>IF(AH1797&lt;=0.0022,0.2,0.43)</f>
        <v>0.43</v>
      </c>
      <c r="AM1797" s="389" t="str">
        <f t="shared" si="506"/>
        <v/>
      </c>
      <c r="AN1797" s="304"/>
      <c r="AO1797" s="304"/>
      <c r="AP1797" s="312"/>
      <c r="AQ1797" s="312"/>
      <c r="AR1797" s="312"/>
      <c r="AS1797" s="304"/>
      <c r="AT1797" s="312"/>
      <c r="AU1797" s="329">
        <f>VLOOKUP(C1797,[1]world!$A$2:$B$3555,2,FALSE)</f>
        <v>3</v>
      </c>
      <c r="AV1797" s="329">
        <v>547</v>
      </c>
      <c r="AW1797" s="304">
        <v>0.37</v>
      </c>
      <c r="AX1797" s="304">
        <v>20</v>
      </c>
      <c r="AY1797" s="304">
        <v>-999</v>
      </c>
      <c r="AZ1797" s="304">
        <v>120</v>
      </c>
      <c r="BA1797" s="304">
        <v>20</v>
      </c>
      <c r="BB1797" s="304">
        <v>-999</v>
      </c>
      <c r="BC1797" s="304">
        <v>120</v>
      </c>
      <c r="BD1797" s="304">
        <v>20</v>
      </c>
      <c r="BE1797" s="304">
        <v>20</v>
      </c>
      <c r="BF1797" s="304">
        <v>-999</v>
      </c>
      <c r="BG1797" s="304">
        <v>-999</v>
      </c>
      <c r="BH1797" s="304">
        <v>120</v>
      </c>
      <c r="BI1797" s="304">
        <v>120</v>
      </c>
      <c r="BJ1797" s="304">
        <v>2</v>
      </c>
      <c r="BK1797" s="304" t="s">
        <v>4954</v>
      </c>
      <c r="BL1797" s="304">
        <v>2</v>
      </c>
    </row>
    <row r="1798" spans="1:64" ht="15" hidden="1" customHeight="1" x14ac:dyDescent="0.2">
      <c r="A1798" s="304" t="s">
        <v>6102</v>
      </c>
      <c r="B1798" s="304" t="s">
        <v>2503</v>
      </c>
      <c r="C1798" s="304">
        <v>1930</v>
      </c>
      <c r="D1798" s="349" t="s">
        <v>4015</v>
      </c>
      <c r="E1798" s="304" t="s">
        <v>4015</v>
      </c>
      <c r="F1798" s="304"/>
      <c r="G1798" s="324">
        <v>37.973100000000002</v>
      </c>
      <c r="H1798" s="324">
        <v>139.28190000000001</v>
      </c>
      <c r="I1798" s="324" t="s">
        <v>212</v>
      </c>
      <c r="J1798" s="367">
        <v>244.84</v>
      </c>
      <c r="K1798" s="331">
        <v>0.1</v>
      </c>
      <c r="L1798" s="304" t="str">
        <f t="shared" si="518"/>
        <v>D</v>
      </c>
      <c r="M1798" s="388">
        <v>0</v>
      </c>
      <c r="N1798" s="304"/>
      <c r="O1798" s="304"/>
      <c r="P1798" s="356"/>
      <c r="Q1798" s="356"/>
      <c r="R1798" s="304" t="s">
        <v>2503</v>
      </c>
      <c r="S1798" s="356"/>
      <c r="T1798" s="304"/>
      <c r="U1798" s="356"/>
      <c r="V1798" s="304"/>
      <c r="W1798" s="310" t="s">
        <v>1408</v>
      </c>
      <c r="X1798" s="304" t="s">
        <v>213</v>
      </c>
      <c r="Y1798" s="366">
        <f t="shared" si="520"/>
        <v>274.5</v>
      </c>
      <c r="Z1798" s="304"/>
      <c r="AA1798" s="304"/>
      <c r="AB1798" s="304">
        <v>-999</v>
      </c>
      <c r="AC1798" s="304">
        <v>-999</v>
      </c>
      <c r="AD1798" s="366">
        <v>-999</v>
      </c>
      <c r="AE1798" s="304">
        <v>-999</v>
      </c>
      <c r="AF1798" s="304">
        <v>-999</v>
      </c>
      <c r="AG1798" s="304"/>
      <c r="AH1798" s="304">
        <v>2.1559600000000002E-3</v>
      </c>
      <c r="AI1798" s="312"/>
      <c r="AJ1798" s="332">
        <v>245</v>
      </c>
      <c r="AK1798" s="304">
        <f t="shared" si="519"/>
        <v>270</v>
      </c>
      <c r="AL1798" s="304">
        <f>IF(AH1798&lt;=0.0022,0.2,0.43)</f>
        <v>0.2</v>
      </c>
      <c r="AM1798" s="389" t="str">
        <f t="shared" si="506"/>
        <v/>
      </c>
      <c r="AN1798" s="304"/>
      <c r="AO1798" s="304"/>
      <c r="AP1798" s="312"/>
      <c r="AQ1798" s="312"/>
      <c r="AR1798" s="312"/>
      <c r="AS1798" s="304"/>
      <c r="AT1798" s="312"/>
      <c r="AU1798" s="329">
        <f>VLOOKUP(C1798,[1]world!$A$2:$B$3555,2,FALSE)</f>
        <v>15</v>
      </c>
      <c r="AV1798" s="329">
        <v>363</v>
      </c>
      <c r="AW1798" s="304">
        <v>0.37</v>
      </c>
      <c r="AX1798" s="304">
        <v>700</v>
      </c>
      <c r="AY1798" s="304">
        <v>-999</v>
      </c>
      <c r="AZ1798" s="304">
        <v>3840</v>
      </c>
      <c r="BA1798" s="304">
        <v>700</v>
      </c>
      <c r="BB1798" s="304">
        <v>-999</v>
      </c>
      <c r="BC1798" s="304">
        <v>3840</v>
      </c>
      <c r="BD1798" s="304">
        <v>700</v>
      </c>
      <c r="BE1798" s="304">
        <v>700</v>
      </c>
      <c r="BF1798" s="304">
        <v>-999</v>
      </c>
      <c r="BG1798" s="304">
        <v>-999</v>
      </c>
      <c r="BH1798" s="304">
        <v>3840</v>
      </c>
      <c r="BI1798" s="304">
        <v>3840</v>
      </c>
      <c r="BJ1798" s="304">
        <v>2</v>
      </c>
      <c r="BK1798" s="304" t="s">
        <v>4954</v>
      </c>
      <c r="BL1798" s="304">
        <v>2</v>
      </c>
    </row>
    <row r="1799" spans="1:64" ht="15" hidden="1" customHeight="1" x14ac:dyDescent="0.2">
      <c r="A1799" s="304" t="s">
        <v>4918</v>
      </c>
      <c r="B1799" s="304" t="s">
        <v>5977</v>
      </c>
      <c r="C1799" s="304">
        <v>1931</v>
      </c>
      <c r="D1799" s="349" t="s">
        <v>3914</v>
      </c>
      <c r="E1799" s="304" t="s">
        <v>3914</v>
      </c>
      <c r="F1799" s="304"/>
      <c r="G1799" s="324">
        <v>37.649700000000003</v>
      </c>
      <c r="H1799" s="324">
        <v>139.07079999999999</v>
      </c>
      <c r="I1799" s="324" t="s">
        <v>212</v>
      </c>
      <c r="J1799" s="368">
        <f>EXP(0.38*LN(Y1799)+0.32*LN(AJ1799)+0.3*LN(AV1799))</f>
        <v>480.4909338881248</v>
      </c>
      <c r="K1799" s="331">
        <f>SQRT(0.38*AA1799^2+0.32*AL1799^2+0.3*AW1799^2)</f>
        <v>0.38663419403875804</v>
      </c>
      <c r="L1799" s="304" t="str">
        <f t="shared" si="518"/>
        <v>C</v>
      </c>
      <c r="M1799" s="388" t="s">
        <v>6089</v>
      </c>
      <c r="N1799" s="304"/>
      <c r="O1799" s="304"/>
      <c r="P1799" s="356"/>
      <c r="Q1799" s="356"/>
      <c r="R1799" s="304"/>
      <c r="S1799" s="356"/>
      <c r="T1799" s="304"/>
      <c r="U1799" s="356"/>
      <c r="V1799" s="304"/>
      <c r="W1799" s="310" t="s">
        <v>895</v>
      </c>
      <c r="X1799" s="304" t="s">
        <v>206</v>
      </c>
      <c r="Y1799" s="366">
        <f t="shared" si="520"/>
        <v>338.6</v>
      </c>
      <c r="Z1799" s="304"/>
      <c r="AA1799" s="331">
        <v>0.36</v>
      </c>
      <c r="AB1799" s="304">
        <v>-999</v>
      </c>
      <c r="AC1799" s="304">
        <v>-999</v>
      </c>
      <c r="AD1799" s="366">
        <v>-999</v>
      </c>
      <c r="AE1799" s="304">
        <v>-999</v>
      </c>
      <c r="AF1799" s="304">
        <v>-999</v>
      </c>
      <c r="AG1799" s="304"/>
      <c r="AH1799" s="304">
        <v>4.6905099999999998E-2</v>
      </c>
      <c r="AI1799" s="312"/>
      <c r="AJ1799" s="332">
        <v>760</v>
      </c>
      <c r="AK1799" s="304">
        <f t="shared" si="519"/>
        <v>760</v>
      </c>
      <c r="AL1799" s="363">
        <v>0.43</v>
      </c>
      <c r="AM1799" s="389" t="str">
        <f t="shared" si="506"/>
        <v/>
      </c>
      <c r="AN1799" s="304"/>
      <c r="AO1799" s="304"/>
      <c r="AP1799" s="312"/>
      <c r="AQ1799" s="312"/>
      <c r="AR1799" s="312"/>
      <c r="AS1799" s="304"/>
      <c r="AT1799" s="312"/>
      <c r="AU1799" s="329">
        <f>VLOOKUP(C1799,[1]world!$A$2:$B$3555,2,FALSE)</f>
        <v>4</v>
      </c>
      <c r="AV1799" s="329">
        <v>459</v>
      </c>
      <c r="AW1799" s="304">
        <v>0.37</v>
      </c>
      <c r="AX1799" s="304">
        <v>40</v>
      </c>
      <c r="AY1799" s="304">
        <v>-999</v>
      </c>
      <c r="AZ1799" s="304">
        <v>1260</v>
      </c>
      <c r="BA1799" s="304">
        <v>40</v>
      </c>
      <c r="BB1799" s="304">
        <v>-999</v>
      </c>
      <c r="BC1799" s="304">
        <v>1260</v>
      </c>
      <c r="BD1799" s="304">
        <v>40</v>
      </c>
      <c r="BE1799" s="304">
        <v>40</v>
      </c>
      <c r="BF1799" s="304">
        <v>-999</v>
      </c>
      <c r="BG1799" s="304">
        <v>-999</v>
      </c>
      <c r="BH1799" s="304">
        <v>1260</v>
      </c>
      <c r="BI1799" s="304">
        <v>1260</v>
      </c>
      <c r="BJ1799" s="304">
        <v>2</v>
      </c>
      <c r="BK1799" s="304" t="s">
        <v>4954</v>
      </c>
      <c r="BL1799" s="304">
        <v>2</v>
      </c>
    </row>
    <row r="1800" spans="1:64" ht="15" hidden="1" customHeight="1" x14ac:dyDescent="0.2">
      <c r="A1800" s="304" t="s">
        <v>6102</v>
      </c>
      <c r="B1800" s="304" t="s">
        <v>2503</v>
      </c>
      <c r="C1800" s="304">
        <v>1932</v>
      </c>
      <c r="D1800" s="349" t="s">
        <v>3923</v>
      </c>
      <c r="E1800" s="304" t="s">
        <v>3923</v>
      </c>
      <c r="F1800" s="304"/>
      <c r="G1800" s="324">
        <v>37.662799999999997</v>
      </c>
      <c r="H1800" s="324">
        <v>139.26419999999999</v>
      </c>
      <c r="I1800" s="324" t="s">
        <v>212</v>
      </c>
      <c r="J1800" s="367">
        <v>528.19000000000005</v>
      </c>
      <c r="K1800" s="331">
        <v>0.1</v>
      </c>
      <c r="L1800" s="304" t="str">
        <f t="shared" si="518"/>
        <v>C</v>
      </c>
      <c r="M1800" s="388">
        <v>0</v>
      </c>
      <c r="N1800" s="304"/>
      <c r="O1800" s="304"/>
      <c r="P1800" s="356"/>
      <c r="Q1800" s="356"/>
      <c r="R1800" s="304" t="s">
        <v>2503</v>
      </c>
      <c r="S1800" s="356"/>
      <c r="T1800" s="304"/>
      <c r="U1800" s="356"/>
      <c r="V1800" s="304"/>
      <c r="W1800" s="310" t="s">
        <v>900</v>
      </c>
      <c r="X1800" s="304" t="s">
        <v>232</v>
      </c>
      <c r="Y1800" s="366">
        <f t="shared" si="520"/>
        <v>506.6</v>
      </c>
      <c r="Z1800" s="304"/>
      <c r="AA1800" s="304"/>
      <c r="AB1800" s="304">
        <v>-999</v>
      </c>
      <c r="AC1800" s="304">
        <v>-999</v>
      </c>
      <c r="AD1800" s="366">
        <v>-999</v>
      </c>
      <c r="AE1800" s="304">
        <v>-999</v>
      </c>
      <c r="AF1800" s="304">
        <v>-999</v>
      </c>
      <c r="AG1800" s="304"/>
      <c r="AH1800" s="304">
        <v>5.4862000000000001E-2</v>
      </c>
      <c r="AI1800" s="312"/>
      <c r="AJ1800" s="332">
        <v>760</v>
      </c>
      <c r="AK1800" s="304">
        <f t="shared" si="519"/>
        <v>760</v>
      </c>
      <c r="AL1800" s="304">
        <f t="shared" ref="AL1800:AL1819" si="521">IF(AH1800&lt;=0.0022,0.2,0.43)</f>
        <v>0.43</v>
      </c>
      <c r="AM1800" s="389" t="str">
        <f t="shared" si="506"/>
        <v/>
      </c>
      <c r="AN1800" s="304"/>
      <c r="AO1800" s="304"/>
      <c r="AP1800" s="312"/>
      <c r="AQ1800" s="312"/>
      <c r="AR1800" s="312"/>
      <c r="AS1800" s="304"/>
      <c r="AT1800" s="312"/>
      <c r="AU1800" s="329">
        <f>VLOOKUP(C1800,[1]world!$A$2:$B$3555,2,FALSE)</f>
        <v>3</v>
      </c>
      <c r="AV1800" s="329">
        <v>547</v>
      </c>
      <c r="AW1800" s="304">
        <v>0.37</v>
      </c>
      <c r="AX1800" s="304">
        <v>18</v>
      </c>
      <c r="AY1800" s="304">
        <v>60</v>
      </c>
      <c r="AZ1800" s="304">
        <v>100</v>
      </c>
      <c r="BA1800" s="304">
        <v>18</v>
      </c>
      <c r="BB1800" s="304">
        <v>60</v>
      </c>
      <c r="BC1800" s="304">
        <v>100</v>
      </c>
      <c r="BD1800" s="304">
        <v>20</v>
      </c>
      <c r="BE1800" s="304">
        <v>20</v>
      </c>
      <c r="BF1800" s="304">
        <v>-999</v>
      </c>
      <c r="BG1800" s="304">
        <v>-999</v>
      </c>
      <c r="BH1800" s="304">
        <v>100</v>
      </c>
      <c r="BI1800" s="304">
        <v>100</v>
      </c>
      <c r="BJ1800" s="304">
        <v>0</v>
      </c>
      <c r="BK1800" s="304">
        <v>0</v>
      </c>
      <c r="BL1800" s="304">
        <v>0</v>
      </c>
    </row>
    <row r="1801" spans="1:64" ht="15" hidden="1" customHeight="1" x14ac:dyDescent="0.2">
      <c r="A1801" s="304" t="s">
        <v>6102</v>
      </c>
      <c r="B1801" s="304" t="s">
        <v>2503</v>
      </c>
      <c r="C1801" s="304">
        <v>1933</v>
      </c>
      <c r="D1801" s="349" t="s">
        <v>3925</v>
      </c>
      <c r="E1801" s="304" t="s">
        <v>3925</v>
      </c>
      <c r="F1801" s="304"/>
      <c r="G1801" s="324">
        <v>37.6678</v>
      </c>
      <c r="H1801" s="324">
        <v>139.46809999999999</v>
      </c>
      <c r="I1801" s="324" t="s">
        <v>212</v>
      </c>
      <c r="J1801" s="367">
        <v>326.88</v>
      </c>
      <c r="K1801" s="331">
        <v>0.1</v>
      </c>
      <c r="L1801" s="304" t="str">
        <f t="shared" si="518"/>
        <v>D</v>
      </c>
      <c r="M1801" s="388">
        <v>0</v>
      </c>
      <c r="N1801" s="304"/>
      <c r="O1801" s="304"/>
      <c r="P1801" s="356"/>
      <c r="Q1801" s="356"/>
      <c r="R1801" s="304" t="s">
        <v>2503</v>
      </c>
      <c r="S1801" s="356"/>
      <c r="T1801" s="304"/>
      <c r="U1801" s="356"/>
      <c r="V1801" s="304"/>
      <c r="W1801" s="310" t="s">
        <v>900</v>
      </c>
      <c r="X1801" s="304" t="s">
        <v>232</v>
      </c>
      <c r="Y1801" s="366">
        <f t="shared" si="520"/>
        <v>506.6</v>
      </c>
      <c r="Z1801" s="304"/>
      <c r="AA1801" s="304"/>
      <c r="AB1801" s="304">
        <v>-999</v>
      </c>
      <c r="AC1801" s="304">
        <v>-999</v>
      </c>
      <c r="AD1801" s="366">
        <v>-999</v>
      </c>
      <c r="AE1801" s="304">
        <v>-999</v>
      </c>
      <c r="AF1801" s="304">
        <v>-999</v>
      </c>
      <c r="AG1801" s="304"/>
      <c r="AH1801" s="304">
        <v>1.4456999999999999E-2</v>
      </c>
      <c r="AI1801" s="312"/>
      <c r="AJ1801" s="332">
        <v>528</v>
      </c>
      <c r="AK1801" s="304">
        <f t="shared" si="519"/>
        <v>555</v>
      </c>
      <c r="AL1801" s="304">
        <f t="shared" si="521"/>
        <v>0.43</v>
      </c>
      <c r="AM1801" s="389" t="str">
        <f t="shared" ref="AM1801:AM1864" si="522">IF(AT1801&lt;&gt;"",AT1801,IF(AND(AT1801="",AR1801=""),"",AR1801))</f>
        <v/>
      </c>
      <c r="AN1801" s="304"/>
      <c r="AO1801" s="304"/>
      <c r="AP1801" s="312"/>
      <c r="AQ1801" s="312"/>
      <c r="AR1801" s="312"/>
      <c r="AS1801" s="304"/>
      <c r="AT1801" s="312"/>
      <c r="AU1801" s="329">
        <f>VLOOKUP(C1801,[1]world!$A$2:$B$3555,2,FALSE)</f>
        <v>5</v>
      </c>
      <c r="AV1801" s="329">
        <v>402</v>
      </c>
      <c r="AW1801" s="304">
        <v>0.37</v>
      </c>
      <c r="AX1801" s="304">
        <v>20</v>
      </c>
      <c r="AY1801" s="304">
        <v>-999</v>
      </c>
      <c r="AZ1801" s="304">
        <v>100</v>
      </c>
      <c r="BA1801" s="304">
        <v>20</v>
      </c>
      <c r="BB1801" s="304">
        <v>-999</v>
      </c>
      <c r="BC1801" s="304">
        <v>100</v>
      </c>
      <c r="BD1801" s="304">
        <v>20</v>
      </c>
      <c r="BE1801" s="304">
        <v>20</v>
      </c>
      <c r="BF1801" s="304">
        <v>-999</v>
      </c>
      <c r="BG1801" s="304">
        <v>-999</v>
      </c>
      <c r="BH1801" s="304">
        <v>100</v>
      </c>
      <c r="BI1801" s="304">
        <v>100</v>
      </c>
      <c r="BJ1801" s="304">
        <v>2</v>
      </c>
      <c r="BK1801" s="304" t="s">
        <v>4954</v>
      </c>
      <c r="BL1801" s="304">
        <v>2</v>
      </c>
    </row>
    <row r="1802" spans="1:64" ht="15" hidden="1" customHeight="1" x14ac:dyDescent="0.2">
      <c r="A1802" s="304" t="s">
        <v>6102</v>
      </c>
      <c r="B1802" s="304" t="s">
        <v>2503</v>
      </c>
      <c r="C1802" s="304">
        <v>1934</v>
      </c>
      <c r="D1802" s="349" t="s">
        <v>3855</v>
      </c>
      <c r="E1802" s="304" t="s">
        <v>3855</v>
      </c>
      <c r="F1802" s="304"/>
      <c r="G1802" s="324">
        <v>37.535600000000002</v>
      </c>
      <c r="H1802" s="324">
        <v>139.1311</v>
      </c>
      <c r="I1802" s="324" t="s">
        <v>212</v>
      </c>
      <c r="J1802" s="367">
        <v>462.93</v>
      </c>
      <c r="K1802" s="331">
        <v>0.1</v>
      </c>
      <c r="L1802" s="304" t="str">
        <f t="shared" si="518"/>
        <v>C</v>
      </c>
      <c r="M1802" s="388">
        <v>0</v>
      </c>
      <c r="N1802" s="304"/>
      <c r="O1802" s="304"/>
      <c r="P1802" s="356"/>
      <c r="Q1802" s="356"/>
      <c r="R1802" s="304" t="s">
        <v>2503</v>
      </c>
      <c r="S1802" s="356"/>
      <c r="T1802" s="304"/>
      <c r="U1802" s="356"/>
      <c r="V1802" s="304"/>
      <c r="W1802" s="310" t="s">
        <v>895</v>
      </c>
      <c r="X1802" s="304" t="s">
        <v>206</v>
      </c>
      <c r="Y1802" s="366">
        <f t="shared" si="520"/>
        <v>338.6</v>
      </c>
      <c r="Z1802" s="304"/>
      <c r="AA1802" s="304"/>
      <c r="AB1802" s="304">
        <v>-999</v>
      </c>
      <c r="AC1802" s="304">
        <v>-999</v>
      </c>
      <c r="AD1802" s="366">
        <v>-999</v>
      </c>
      <c r="AE1802" s="304">
        <v>-999</v>
      </c>
      <c r="AF1802" s="304">
        <v>-999</v>
      </c>
      <c r="AG1802" s="304"/>
      <c r="AH1802" s="304">
        <v>4.3126699999999997E-2</v>
      </c>
      <c r="AI1802" s="312"/>
      <c r="AJ1802" s="332">
        <v>760</v>
      </c>
      <c r="AK1802" s="304">
        <f t="shared" si="519"/>
        <v>760</v>
      </c>
      <c r="AL1802" s="304">
        <f t="shared" si="521"/>
        <v>0.43</v>
      </c>
      <c r="AM1802" s="389" t="str">
        <f t="shared" si="522"/>
        <v/>
      </c>
      <c r="AN1802" s="304"/>
      <c r="AO1802" s="304"/>
      <c r="AP1802" s="312"/>
      <c r="AQ1802" s="312"/>
      <c r="AR1802" s="312"/>
      <c r="AS1802" s="304"/>
      <c r="AT1802" s="312"/>
      <c r="AU1802" s="329">
        <f>VLOOKUP(C1802,[1]world!$A$2:$B$3555,2,FALSE)</f>
        <v>3</v>
      </c>
      <c r="AV1802" s="329">
        <v>547</v>
      </c>
      <c r="AW1802" s="304">
        <v>0.37</v>
      </c>
      <c r="AX1802" s="304">
        <v>80</v>
      </c>
      <c r="AY1802" s="304">
        <v>-999</v>
      </c>
      <c r="AZ1802" s="304">
        <v>160</v>
      </c>
      <c r="BA1802" s="304">
        <v>80</v>
      </c>
      <c r="BB1802" s="304">
        <v>-999</v>
      </c>
      <c r="BC1802" s="304">
        <v>160</v>
      </c>
      <c r="BD1802" s="304">
        <v>20</v>
      </c>
      <c r="BE1802" s="304">
        <v>20</v>
      </c>
      <c r="BF1802" s="304">
        <v>-999</v>
      </c>
      <c r="BG1802" s="304">
        <v>-999</v>
      </c>
      <c r="BH1802" s="304">
        <v>160</v>
      </c>
      <c r="BI1802" s="304">
        <v>160</v>
      </c>
      <c r="BJ1802" s="304">
        <v>0</v>
      </c>
      <c r="BK1802" s="304" t="s">
        <v>4954</v>
      </c>
      <c r="BL1802" s="304">
        <v>0</v>
      </c>
    </row>
    <row r="1803" spans="1:64" ht="15" hidden="1" customHeight="1" x14ac:dyDescent="0.2">
      <c r="A1803" s="304" t="s">
        <v>6102</v>
      </c>
      <c r="B1803" s="304" t="s">
        <v>2503</v>
      </c>
      <c r="C1803" s="304">
        <v>1935</v>
      </c>
      <c r="D1803" s="349" t="s">
        <v>3857</v>
      </c>
      <c r="E1803" s="304" t="s">
        <v>3857</v>
      </c>
      <c r="F1803" s="304"/>
      <c r="G1803" s="324">
        <v>37.540799999999997</v>
      </c>
      <c r="H1803" s="324">
        <v>139.3681</v>
      </c>
      <c r="I1803" s="324" t="s">
        <v>212</v>
      </c>
      <c r="J1803" s="367">
        <v>653.28</v>
      </c>
      <c r="K1803" s="331">
        <v>0.1</v>
      </c>
      <c r="L1803" s="304" t="str">
        <f t="shared" si="518"/>
        <v>C</v>
      </c>
      <c r="M1803" s="388">
        <v>0</v>
      </c>
      <c r="N1803" s="304"/>
      <c r="O1803" s="304"/>
      <c r="P1803" s="356"/>
      <c r="Q1803" s="356"/>
      <c r="R1803" s="304" t="s">
        <v>2503</v>
      </c>
      <c r="S1803" s="356"/>
      <c r="T1803" s="304"/>
      <c r="U1803" s="356"/>
      <c r="V1803" s="304"/>
      <c r="W1803" s="310" t="s">
        <v>900</v>
      </c>
      <c r="X1803" s="304" t="s">
        <v>232</v>
      </c>
      <c r="Y1803" s="366">
        <f t="shared" si="520"/>
        <v>506.6</v>
      </c>
      <c r="Z1803" s="304"/>
      <c r="AA1803" s="304"/>
      <c r="AB1803" s="304">
        <v>-999</v>
      </c>
      <c r="AC1803" s="304">
        <v>-999</v>
      </c>
      <c r="AD1803" s="366">
        <v>-999</v>
      </c>
      <c r="AE1803" s="304">
        <v>-999</v>
      </c>
      <c r="AF1803" s="304">
        <v>-999</v>
      </c>
      <c r="AG1803" s="304"/>
      <c r="AH1803" s="304">
        <v>9.0023300000000001E-2</v>
      </c>
      <c r="AI1803" s="312"/>
      <c r="AJ1803" s="332">
        <v>760</v>
      </c>
      <c r="AK1803" s="304">
        <f t="shared" si="519"/>
        <v>760</v>
      </c>
      <c r="AL1803" s="304">
        <f t="shared" si="521"/>
        <v>0.43</v>
      </c>
      <c r="AM1803" s="389" t="str">
        <f t="shared" si="522"/>
        <v/>
      </c>
      <c r="AN1803" s="304"/>
      <c r="AO1803" s="304"/>
      <c r="AP1803" s="312"/>
      <c r="AQ1803" s="312"/>
      <c r="AR1803" s="312"/>
      <c r="AS1803" s="304"/>
      <c r="AT1803" s="312"/>
      <c r="AU1803" s="329">
        <f>VLOOKUP(C1803,[1]world!$A$2:$B$3555,2,FALSE)</f>
        <v>1</v>
      </c>
      <c r="AV1803" s="329">
        <v>519</v>
      </c>
      <c r="AW1803" s="304">
        <v>0.37</v>
      </c>
      <c r="AX1803" s="304">
        <v>64</v>
      </c>
      <c r="AY1803" s="304">
        <v>-999</v>
      </c>
      <c r="AZ1803" s="304">
        <v>100</v>
      </c>
      <c r="BA1803" s="304">
        <v>64</v>
      </c>
      <c r="BB1803" s="304">
        <v>-999</v>
      </c>
      <c r="BC1803" s="304">
        <v>100</v>
      </c>
      <c r="BD1803" s="304">
        <v>20</v>
      </c>
      <c r="BE1803" s="304">
        <v>20</v>
      </c>
      <c r="BF1803" s="304">
        <v>-999</v>
      </c>
      <c r="BG1803" s="304">
        <v>-999</v>
      </c>
      <c r="BH1803" s="304">
        <v>100</v>
      </c>
      <c r="BI1803" s="304">
        <v>100</v>
      </c>
      <c r="BJ1803" s="304">
        <v>0</v>
      </c>
      <c r="BK1803" s="304" t="s">
        <v>4954</v>
      </c>
      <c r="BL1803" s="304">
        <v>0</v>
      </c>
    </row>
    <row r="1804" spans="1:64" ht="15" hidden="1" customHeight="1" x14ac:dyDescent="0.2">
      <c r="A1804" s="304" t="s">
        <v>6102</v>
      </c>
      <c r="B1804" s="304" t="s">
        <v>2503</v>
      </c>
      <c r="C1804" s="304">
        <v>1936</v>
      </c>
      <c r="D1804" s="349" t="s">
        <v>3709</v>
      </c>
      <c r="E1804" s="304" t="s">
        <v>3709</v>
      </c>
      <c r="F1804" s="304"/>
      <c r="G1804" s="324">
        <v>37.169699999999999</v>
      </c>
      <c r="H1804" s="324">
        <v>138.74719999999999</v>
      </c>
      <c r="I1804" s="324" t="s">
        <v>212</v>
      </c>
      <c r="J1804" s="368">
        <f>P1804</f>
        <v>375</v>
      </c>
      <c r="K1804" s="331">
        <v>0.1</v>
      </c>
      <c r="L1804" s="304" t="str">
        <f t="shared" si="518"/>
        <v>C</v>
      </c>
      <c r="M1804" s="388">
        <v>0</v>
      </c>
      <c r="N1804" s="304"/>
      <c r="O1804" s="304">
        <v>30</v>
      </c>
      <c r="P1804" s="304">
        <v>375</v>
      </c>
      <c r="Q1804" s="309" t="s">
        <v>2503</v>
      </c>
      <c r="R1804" s="304" t="s">
        <v>2503</v>
      </c>
      <c r="S1804" s="356"/>
      <c r="T1804" s="304"/>
      <c r="U1804" s="356"/>
      <c r="V1804" s="304"/>
      <c r="W1804" s="310" t="s">
        <v>1408</v>
      </c>
      <c r="X1804" s="304" t="s">
        <v>213</v>
      </c>
      <c r="Y1804" s="366">
        <f t="shared" si="520"/>
        <v>274.5</v>
      </c>
      <c r="Z1804" s="304"/>
      <c r="AA1804" s="304"/>
      <c r="AB1804" s="304">
        <v>-999</v>
      </c>
      <c r="AC1804" s="304">
        <v>-999</v>
      </c>
      <c r="AD1804" s="366">
        <v>-999</v>
      </c>
      <c r="AE1804" s="304">
        <v>-999</v>
      </c>
      <c r="AF1804" s="304">
        <v>-999</v>
      </c>
      <c r="AG1804" s="304"/>
      <c r="AH1804" s="304">
        <v>3.3073199999999997E-2</v>
      </c>
      <c r="AI1804" s="312"/>
      <c r="AJ1804" s="332">
        <v>760</v>
      </c>
      <c r="AK1804" s="304">
        <f t="shared" si="519"/>
        <v>760</v>
      </c>
      <c r="AL1804" s="304">
        <f t="shared" si="521"/>
        <v>0.43</v>
      </c>
      <c r="AM1804" s="389" t="str">
        <f t="shared" si="522"/>
        <v/>
      </c>
      <c r="AN1804" s="304"/>
      <c r="AO1804" s="304">
        <v>0.45</v>
      </c>
      <c r="AP1804" s="312"/>
      <c r="AQ1804" s="312" t="s">
        <v>3710</v>
      </c>
      <c r="AR1804" s="312"/>
      <c r="AS1804" s="304"/>
      <c r="AT1804" s="312"/>
      <c r="AU1804" s="329">
        <f>VLOOKUP(C1804,[1]world!$A$2:$B$3555,2,FALSE)</f>
        <v>1</v>
      </c>
      <c r="AV1804" s="329">
        <v>519</v>
      </c>
      <c r="AW1804" s="304">
        <v>0.37</v>
      </c>
      <c r="AX1804" s="304">
        <v>20</v>
      </c>
      <c r="AY1804" s="304">
        <v>-999</v>
      </c>
      <c r="AZ1804" s="304">
        <v>3680</v>
      </c>
      <c r="BA1804" s="304">
        <v>20</v>
      </c>
      <c r="BB1804" s="304">
        <v>-999</v>
      </c>
      <c r="BC1804" s="304">
        <v>3680</v>
      </c>
      <c r="BD1804" s="304">
        <v>20</v>
      </c>
      <c r="BE1804" s="304">
        <v>20</v>
      </c>
      <c r="BF1804" s="304">
        <v>-999</v>
      </c>
      <c r="BG1804" s="304">
        <v>-999</v>
      </c>
      <c r="BH1804" s="304">
        <v>3680</v>
      </c>
      <c r="BI1804" s="304">
        <v>3680</v>
      </c>
      <c r="BJ1804" s="304">
        <v>2</v>
      </c>
      <c r="BK1804" s="304" t="s">
        <v>4954</v>
      </c>
      <c r="BL1804" s="304">
        <v>2</v>
      </c>
    </row>
    <row r="1805" spans="1:64" ht="15" hidden="1" customHeight="1" x14ac:dyDescent="0.2">
      <c r="A1805" s="304" t="s">
        <v>6102</v>
      </c>
      <c r="B1805" s="304" t="s">
        <v>2503</v>
      </c>
      <c r="C1805" s="304">
        <v>1937</v>
      </c>
      <c r="D1805" s="349" t="s">
        <v>3722</v>
      </c>
      <c r="E1805" s="304" t="s">
        <v>3722</v>
      </c>
      <c r="F1805" s="304"/>
      <c r="G1805" s="324">
        <v>37.220799999999997</v>
      </c>
      <c r="H1805" s="324">
        <v>138.9853</v>
      </c>
      <c r="I1805" s="324" t="s">
        <v>212</v>
      </c>
      <c r="J1805" s="368">
        <f>P1805</f>
        <v>564.25</v>
      </c>
      <c r="K1805" s="331">
        <v>0.1</v>
      </c>
      <c r="L1805" s="304" t="str">
        <f t="shared" si="518"/>
        <v>C</v>
      </c>
      <c r="M1805" s="388">
        <v>0</v>
      </c>
      <c r="N1805" s="304"/>
      <c r="O1805" s="304">
        <v>30</v>
      </c>
      <c r="P1805" s="304">
        <v>564.25</v>
      </c>
      <c r="Q1805" s="309" t="s">
        <v>2503</v>
      </c>
      <c r="R1805" s="304" t="s">
        <v>2503</v>
      </c>
      <c r="S1805" s="356"/>
      <c r="T1805" s="304"/>
      <c r="U1805" s="356"/>
      <c r="V1805" s="304"/>
      <c r="W1805" s="310" t="s">
        <v>1408</v>
      </c>
      <c r="X1805" s="304" t="s">
        <v>213</v>
      </c>
      <c r="Y1805" s="366">
        <f t="shared" si="520"/>
        <v>274.5</v>
      </c>
      <c r="Z1805" s="304"/>
      <c r="AA1805" s="304"/>
      <c r="AB1805" s="304">
        <v>-999</v>
      </c>
      <c r="AC1805" s="304">
        <v>-999</v>
      </c>
      <c r="AD1805" s="366">
        <v>-999</v>
      </c>
      <c r="AE1805" s="304">
        <v>-999</v>
      </c>
      <c r="AF1805" s="304">
        <v>-999</v>
      </c>
      <c r="AG1805" s="304"/>
      <c r="AH1805" s="304">
        <v>6.0211899999999999E-2</v>
      </c>
      <c r="AI1805" s="312"/>
      <c r="AJ1805" s="332">
        <v>760</v>
      </c>
      <c r="AK1805" s="304">
        <f t="shared" si="519"/>
        <v>760</v>
      </c>
      <c r="AL1805" s="304">
        <f t="shared" si="521"/>
        <v>0.43</v>
      </c>
      <c r="AM1805" s="389" t="str">
        <f t="shared" si="522"/>
        <v/>
      </c>
      <c r="AN1805" s="304"/>
      <c r="AO1805" s="304">
        <v>0.45</v>
      </c>
      <c r="AP1805" s="312"/>
      <c r="AQ1805" s="312" t="s">
        <v>3723</v>
      </c>
      <c r="AR1805" s="312"/>
      <c r="AS1805" s="304"/>
      <c r="AT1805" s="312"/>
      <c r="AU1805" s="329">
        <f>VLOOKUP(C1805,[1]world!$A$2:$B$3555,2,FALSE)</f>
        <v>3</v>
      </c>
      <c r="AV1805" s="329">
        <v>547</v>
      </c>
      <c r="AW1805" s="304">
        <v>0.37</v>
      </c>
      <c r="AX1805" s="304">
        <v>20</v>
      </c>
      <c r="AY1805" s="304">
        <v>-999</v>
      </c>
      <c r="AZ1805" s="304">
        <v>180</v>
      </c>
      <c r="BA1805" s="304">
        <v>20</v>
      </c>
      <c r="BB1805" s="304">
        <v>-999</v>
      </c>
      <c r="BC1805" s="304">
        <v>180</v>
      </c>
      <c r="BD1805" s="304">
        <v>20</v>
      </c>
      <c r="BE1805" s="304">
        <v>20</v>
      </c>
      <c r="BF1805" s="304">
        <v>-999</v>
      </c>
      <c r="BG1805" s="304">
        <v>-999</v>
      </c>
      <c r="BH1805" s="304">
        <v>180</v>
      </c>
      <c r="BI1805" s="304">
        <v>180</v>
      </c>
      <c r="BJ1805" s="304">
        <v>2</v>
      </c>
      <c r="BK1805" s="304" t="s">
        <v>4954</v>
      </c>
      <c r="BL1805" s="304">
        <v>2</v>
      </c>
    </row>
    <row r="1806" spans="1:64" ht="15" hidden="1" customHeight="1" x14ac:dyDescent="0.2">
      <c r="A1806" s="304" t="s">
        <v>6102</v>
      </c>
      <c r="B1806" s="304" t="s">
        <v>2503</v>
      </c>
      <c r="C1806" s="304">
        <v>1938</v>
      </c>
      <c r="D1806" s="349" t="s">
        <v>3666</v>
      </c>
      <c r="E1806" s="304" t="s">
        <v>3666</v>
      </c>
      <c r="F1806" s="304"/>
      <c r="G1806" s="324">
        <v>37.051400000000001</v>
      </c>
      <c r="H1806" s="324">
        <v>138.3997</v>
      </c>
      <c r="I1806" s="324" t="s">
        <v>212</v>
      </c>
      <c r="J1806" s="367">
        <v>461.1</v>
      </c>
      <c r="K1806" s="331">
        <v>0.1</v>
      </c>
      <c r="L1806" s="304" t="str">
        <f t="shared" si="518"/>
        <v>C</v>
      </c>
      <c r="M1806" s="388">
        <v>0</v>
      </c>
      <c r="N1806" s="304"/>
      <c r="O1806" s="304"/>
      <c r="P1806" s="304"/>
      <c r="Q1806" s="309"/>
      <c r="R1806" s="304" t="s">
        <v>2503</v>
      </c>
      <c r="S1806" s="356"/>
      <c r="T1806" s="304"/>
      <c r="U1806" s="356"/>
      <c r="V1806" s="304"/>
      <c r="W1806" s="310" t="s">
        <v>890</v>
      </c>
      <c r="X1806" s="304" t="s">
        <v>205</v>
      </c>
      <c r="Y1806" s="366">
        <f t="shared" si="520"/>
        <v>424.8</v>
      </c>
      <c r="Z1806" s="304"/>
      <c r="AA1806" s="304"/>
      <c r="AB1806" s="304">
        <v>-999</v>
      </c>
      <c r="AC1806" s="304">
        <v>-999</v>
      </c>
      <c r="AD1806" s="366">
        <v>-999</v>
      </c>
      <c r="AE1806" s="304">
        <v>-999</v>
      </c>
      <c r="AF1806" s="304">
        <v>-999</v>
      </c>
      <c r="AG1806" s="304"/>
      <c r="AH1806" s="304">
        <v>5.8823500000000001E-2</v>
      </c>
      <c r="AI1806" s="312"/>
      <c r="AJ1806" s="332">
        <v>760</v>
      </c>
      <c r="AK1806" s="304">
        <f t="shared" si="519"/>
        <v>760</v>
      </c>
      <c r="AL1806" s="304">
        <f t="shared" si="521"/>
        <v>0.43</v>
      </c>
      <c r="AM1806" s="389" t="str">
        <f t="shared" si="522"/>
        <v/>
      </c>
      <c r="AN1806" s="304"/>
      <c r="AO1806" s="304"/>
      <c r="AP1806" s="312"/>
      <c r="AQ1806" s="312"/>
      <c r="AR1806" s="312"/>
      <c r="AS1806" s="304"/>
      <c r="AT1806" s="312"/>
      <c r="AU1806" s="329">
        <f>VLOOKUP(C1806,[1]world!$A$2:$B$3555,2,FALSE)</f>
        <v>4</v>
      </c>
      <c r="AV1806" s="329">
        <v>459</v>
      </c>
      <c r="AW1806" s="304">
        <v>0.37</v>
      </c>
      <c r="AX1806" s="304">
        <v>20</v>
      </c>
      <c r="AY1806" s="304">
        <v>-999</v>
      </c>
      <c r="AZ1806" s="304">
        <v>680</v>
      </c>
      <c r="BA1806" s="304">
        <v>20</v>
      </c>
      <c r="BB1806" s="304">
        <v>-999</v>
      </c>
      <c r="BC1806" s="304">
        <v>680</v>
      </c>
      <c r="BD1806" s="304">
        <v>20</v>
      </c>
      <c r="BE1806" s="304">
        <v>20</v>
      </c>
      <c r="BF1806" s="304">
        <v>-999</v>
      </c>
      <c r="BG1806" s="304">
        <v>-999</v>
      </c>
      <c r="BH1806" s="304">
        <v>680</v>
      </c>
      <c r="BI1806" s="304">
        <v>680</v>
      </c>
      <c r="BJ1806" s="304">
        <v>2</v>
      </c>
      <c r="BK1806" s="304" t="s">
        <v>4954</v>
      </c>
      <c r="BL1806" s="304">
        <v>2</v>
      </c>
    </row>
    <row r="1807" spans="1:64" ht="15" hidden="1" customHeight="1" x14ac:dyDescent="0.2">
      <c r="A1807" s="304" t="s">
        <v>6102</v>
      </c>
      <c r="B1807" s="304" t="s">
        <v>2503</v>
      </c>
      <c r="C1807" s="304">
        <v>1939</v>
      </c>
      <c r="D1807" s="349" t="s">
        <v>3665</v>
      </c>
      <c r="E1807" s="304" t="s">
        <v>3665</v>
      </c>
      <c r="F1807" s="304"/>
      <c r="G1807" s="324">
        <v>37.0503</v>
      </c>
      <c r="H1807" s="324">
        <v>138.9983</v>
      </c>
      <c r="I1807" s="324" t="s">
        <v>212</v>
      </c>
      <c r="J1807" s="367">
        <v>685.78</v>
      </c>
      <c r="K1807" s="331">
        <v>0.1</v>
      </c>
      <c r="L1807" s="304" t="str">
        <f t="shared" si="518"/>
        <v>C</v>
      </c>
      <c r="M1807" s="388">
        <v>0</v>
      </c>
      <c r="N1807" s="304"/>
      <c r="O1807" s="304"/>
      <c r="P1807" s="304"/>
      <c r="Q1807" s="309"/>
      <c r="R1807" s="304" t="s">
        <v>2503</v>
      </c>
      <c r="S1807" s="356"/>
      <c r="T1807" s="304"/>
      <c r="U1807" s="356"/>
      <c r="V1807" s="304"/>
      <c r="W1807" s="310" t="s">
        <v>900</v>
      </c>
      <c r="X1807" s="304" t="s">
        <v>232</v>
      </c>
      <c r="Y1807" s="366">
        <f t="shared" si="520"/>
        <v>506.6</v>
      </c>
      <c r="Z1807" s="304"/>
      <c r="AA1807" s="304"/>
      <c r="AB1807" s="304">
        <v>-999</v>
      </c>
      <c r="AC1807" s="304">
        <v>-999</v>
      </c>
      <c r="AD1807" s="366">
        <v>-999</v>
      </c>
      <c r="AE1807" s="304">
        <v>-999</v>
      </c>
      <c r="AF1807" s="304">
        <v>-999</v>
      </c>
      <c r="AG1807" s="304"/>
      <c r="AH1807" s="304">
        <v>8.2340499999999997E-2</v>
      </c>
      <c r="AI1807" s="312"/>
      <c r="AJ1807" s="332">
        <v>760</v>
      </c>
      <c r="AK1807" s="304">
        <f t="shared" si="519"/>
        <v>760</v>
      </c>
      <c r="AL1807" s="304">
        <f t="shared" si="521"/>
        <v>0.43</v>
      </c>
      <c r="AM1807" s="389" t="str">
        <f t="shared" si="522"/>
        <v/>
      </c>
      <c r="AN1807" s="304"/>
      <c r="AO1807" s="304"/>
      <c r="AP1807" s="312"/>
      <c r="AQ1807" s="312"/>
      <c r="AR1807" s="312"/>
      <c r="AS1807" s="304"/>
      <c r="AT1807" s="312"/>
      <c r="AU1807" s="329">
        <f>VLOOKUP(C1807,[1]world!$A$2:$B$3555,2,FALSE)</f>
        <v>3</v>
      </c>
      <c r="AV1807" s="329">
        <v>547</v>
      </c>
      <c r="AW1807" s="304">
        <v>0.37</v>
      </c>
      <c r="AX1807" s="304">
        <v>16</v>
      </c>
      <c r="AY1807" s="304">
        <v>80</v>
      </c>
      <c r="AZ1807" s="304">
        <v>100</v>
      </c>
      <c r="BA1807" s="304">
        <v>16</v>
      </c>
      <c r="BB1807" s="304">
        <v>80</v>
      </c>
      <c r="BC1807" s="304">
        <v>100</v>
      </c>
      <c r="BD1807" s="304">
        <v>40</v>
      </c>
      <c r="BE1807" s="304">
        <v>40</v>
      </c>
      <c r="BF1807" s="304">
        <v>-999</v>
      </c>
      <c r="BG1807" s="304">
        <v>-999</v>
      </c>
      <c r="BH1807" s="304">
        <v>100</v>
      </c>
      <c r="BI1807" s="304">
        <v>100</v>
      </c>
      <c r="BJ1807" s="304">
        <v>0</v>
      </c>
      <c r="BK1807" s="304">
        <v>0</v>
      </c>
      <c r="BL1807" s="304">
        <v>0</v>
      </c>
    </row>
    <row r="1808" spans="1:64" ht="15" hidden="1" customHeight="1" x14ac:dyDescent="0.2">
      <c r="A1808" s="304" t="s">
        <v>6102</v>
      </c>
      <c r="B1808" s="304" t="s">
        <v>2503</v>
      </c>
      <c r="C1808" s="304">
        <v>1940</v>
      </c>
      <c r="D1808" s="349" t="s">
        <v>3604</v>
      </c>
      <c r="E1808" s="304" t="s">
        <v>3604</v>
      </c>
      <c r="F1808" s="304"/>
      <c r="G1808" s="324">
        <v>36.934699999999999</v>
      </c>
      <c r="H1808" s="324">
        <v>137.8511</v>
      </c>
      <c r="I1808" s="324" t="s">
        <v>212</v>
      </c>
      <c r="J1808" s="367">
        <v>525</v>
      </c>
      <c r="K1808" s="331">
        <v>0.1</v>
      </c>
      <c r="L1808" s="304" t="str">
        <f t="shared" si="518"/>
        <v>C</v>
      </c>
      <c r="M1808" s="388">
        <v>0</v>
      </c>
      <c r="N1808" s="304"/>
      <c r="O1808" s="304"/>
      <c r="P1808" s="304"/>
      <c r="Q1808" s="309"/>
      <c r="R1808" s="304" t="s">
        <v>2503</v>
      </c>
      <c r="S1808" s="356"/>
      <c r="T1808" s="304"/>
      <c r="U1808" s="356"/>
      <c r="V1808" s="304"/>
      <c r="W1808" s="310" t="s">
        <v>900</v>
      </c>
      <c r="X1808" s="304" t="s">
        <v>232</v>
      </c>
      <c r="Y1808" s="366">
        <f t="shared" si="520"/>
        <v>506.6</v>
      </c>
      <c r="Z1808" s="304"/>
      <c r="AA1808" s="304"/>
      <c r="AB1808" s="304">
        <v>-999</v>
      </c>
      <c r="AC1808" s="304">
        <v>-999</v>
      </c>
      <c r="AD1808" s="366">
        <v>-999</v>
      </c>
      <c r="AE1808" s="304">
        <v>-999</v>
      </c>
      <c r="AF1808" s="304">
        <v>-999</v>
      </c>
      <c r="AG1808" s="304"/>
      <c r="AH1808" s="304">
        <v>7.8894699999999998E-2</v>
      </c>
      <c r="AI1808" s="312"/>
      <c r="AJ1808" s="332">
        <v>760</v>
      </c>
      <c r="AK1808" s="304">
        <f t="shared" si="519"/>
        <v>760</v>
      </c>
      <c r="AL1808" s="304">
        <f t="shared" si="521"/>
        <v>0.43</v>
      </c>
      <c r="AM1808" s="389" t="str">
        <f t="shared" si="522"/>
        <v/>
      </c>
      <c r="AN1808" s="304"/>
      <c r="AO1808" s="304"/>
      <c r="AP1808" s="312"/>
      <c r="AQ1808" s="312"/>
      <c r="AR1808" s="312"/>
      <c r="AS1808" s="304"/>
      <c r="AT1808" s="312"/>
      <c r="AU1808" s="329">
        <f>VLOOKUP(C1808,[1]world!$A$2:$B$3555,2,FALSE)</f>
        <v>1</v>
      </c>
      <c r="AV1808" s="329">
        <v>519</v>
      </c>
      <c r="AW1808" s="304">
        <v>0.37</v>
      </c>
      <c r="AX1808" s="304">
        <v>30</v>
      </c>
      <c r="AY1808" s="304">
        <v>50</v>
      </c>
      <c r="AZ1808" s="304">
        <v>120</v>
      </c>
      <c r="BA1808" s="304">
        <v>30</v>
      </c>
      <c r="BB1808" s="304">
        <v>50</v>
      </c>
      <c r="BC1808" s="304">
        <v>120</v>
      </c>
      <c r="BD1808" s="304">
        <v>40</v>
      </c>
      <c r="BE1808" s="304">
        <v>40</v>
      </c>
      <c r="BF1808" s="304">
        <v>-999</v>
      </c>
      <c r="BG1808" s="304">
        <v>-999</v>
      </c>
      <c r="BH1808" s="304">
        <v>120</v>
      </c>
      <c r="BI1808" s="304">
        <v>120</v>
      </c>
      <c r="BJ1808" s="304">
        <v>0</v>
      </c>
      <c r="BK1808" s="304">
        <v>0</v>
      </c>
      <c r="BL1808" s="304">
        <v>0</v>
      </c>
    </row>
    <row r="1809" spans="1:64" ht="15" hidden="1" customHeight="1" x14ac:dyDescent="0.2">
      <c r="A1809" s="304" t="s">
        <v>6102</v>
      </c>
      <c r="B1809" s="304" t="s">
        <v>2503</v>
      </c>
      <c r="C1809" s="304">
        <v>1941</v>
      </c>
      <c r="D1809" s="349" t="s">
        <v>3573</v>
      </c>
      <c r="E1809" s="304" t="s">
        <v>3573</v>
      </c>
      <c r="F1809" s="304"/>
      <c r="G1809" s="324">
        <v>36.853900000000003</v>
      </c>
      <c r="H1809" s="324">
        <v>138.09970000000001</v>
      </c>
      <c r="I1809" s="324" t="s">
        <v>212</v>
      </c>
      <c r="J1809" s="367">
        <v>383.38</v>
      </c>
      <c r="K1809" s="331">
        <v>0.1</v>
      </c>
      <c r="L1809" s="304" t="str">
        <f t="shared" si="518"/>
        <v>C</v>
      </c>
      <c r="M1809" s="388">
        <v>0</v>
      </c>
      <c r="N1809" s="304"/>
      <c r="O1809" s="304"/>
      <c r="P1809" s="304"/>
      <c r="Q1809" s="309"/>
      <c r="R1809" s="304" t="s">
        <v>2503</v>
      </c>
      <c r="S1809" s="356"/>
      <c r="T1809" s="304"/>
      <c r="U1809" s="356"/>
      <c r="V1809" s="304"/>
      <c r="W1809" s="310" t="s">
        <v>900</v>
      </c>
      <c r="X1809" s="304" t="s">
        <v>232</v>
      </c>
      <c r="Y1809" s="366">
        <f t="shared" si="520"/>
        <v>506.6</v>
      </c>
      <c r="Z1809" s="304"/>
      <c r="AA1809" s="304"/>
      <c r="AB1809" s="304">
        <v>-999</v>
      </c>
      <c r="AC1809" s="304">
        <v>-999</v>
      </c>
      <c r="AD1809" s="366">
        <v>-999</v>
      </c>
      <c r="AE1809" s="304">
        <v>-999</v>
      </c>
      <c r="AF1809" s="304">
        <v>-999</v>
      </c>
      <c r="AG1809" s="304"/>
      <c r="AH1809" s="304">
        <v>0.104808</v>
      </c>
      <c r="AI1809" s="312"/>
      <c r="AJ1809" s="332">
        <v>760</v>
      </c>
      <c r="AK1809" s="304">
        <f t="shared" si="519"/>
        <v>760</v>
      </c>
      <c r="AL1809" s="304">
        <f t="shared" si="521"/>
        <v>0.43</v>
      </c>
      <c r="AM1809" s="389" t="str">
        <f t="shared" si="522"/>
        <v/>
      </c>
      <c r="AN1809" s="304"/>
      <c r="AO1809" s="304"/>
      <c r="AP1809" s="312"/>
      <c r="AQ1809" s="312"/>
      <c r="AR1809" s="312"/>
      <c r="AS1809" s="304"/>
      <c r="AT1809" s="312"/>
      <c r="AU1809" s="329">
        <f>VLOOKUP(C1809,[1]world!$A$2:$B$3555,2,FALSE)</f>
        <v>1</v>
      </c>
      <c r="AV1809" s="329">
        <v>519</v>
      </c>
      <c r="AW1809" s="304">
        <v>0.37</v>
      </c>
      <c r="AX1809" s="304">
        <v>80</v>
      </c>
      <c r="AY1809" s="304">
        <v>-999</v>
      </c>
      <c r="AZ1809" s="304">
        <v>1800</v>
      </c>
      <c r="BA1809" s="304">
        <v>80</v>
      </c>
      <c r="BB1809" s="304">
        <v>-999</v>
      </c>
      <c r="BC1809" s="304">
        <v>1800</v>
      </c>
      <c r="BD1809" s="304">
        <v>80</v>
      </c>
      <c r="BE1809" s="304">
        <v>80</v>
      </c>
      <c r="BF1809" s="304">
        <v>-999</v>
      </c>
      <c r="BG1809" s="304">
        <v>-999</v>
      </c>
      <c r="BH1809" s="304">
        <v>1800</v>
      </c>
      <c r="BI1809" s="304">
        <v>1800</v>
      </c>
      <c r="BJ1809" s="304">
        <v>2</v>
      </c>
      <c r="BK1809" s="304" t="s">
        <v>4954</v>
      </c>
      <c r="BL1809" s="304">
        <v>2</v>
      </c>
    </row>
    <row r="1810" spans="1:64" ht="15" hidden="1" customHeight="1" x14ac:dyDescent="0.2">
      <c r="A1810" s="304" t="s">
        <v>6102</v>
      </c>
      <c r="B1810" s="304" t="s">
        <v>2503</v>
      </c>
      <c r="C1810" s="304">
        <v>1942</v>
      </c>
      <c r="D1810" s="349" t="s">
        <v>3605</v>
      </c>
      <c r="E1810" s="304" t="s">
        <v>3605</v>
      </c>
      <c r="F1810" s="304"/>
      <c r="G1810" s="324">
        <v>36.939399999999999</v>
      </c>
      <c r="H1810" s="324">
        <v>138.26249999999999</v>
      </c>
      <c r="I1810" s="324" t="s">
        <v>212</v>
      </c>
      <c r="J1810" s="367">
        <v>311.10000000000002</v>
      </c>
      <c r="K1810" s="331">
        <v>0.1</v>
      </c>
      <c r="L1810" s="304" t="str">
        <f t="shared" si="518"/>
        <v>D</v>
      </c>
      <c r="M1810" s="388">
        <v>0</v>
      </c>
      <c r="N1810" s="304"/>
      <c r="O1810" s="304"/>
      <c r="P1810" s="304"/>
      <c r="Q1810" s="309"/>
      <c r="R1810" s="304" t="s">
        <v>2503</v>
      </c>
      <c r="S1810" s="356"/>
      <c r="T1810" s="304"/>
      <c r="U1810" s="356"/>
      <c r="V1810" s="304"/>
      <c r="W1810" s="310" t="s">
        <v>895</v>
      </c>
      <c r="X1810" s="304" t="s">
        <v>206</v>
      </c>
      <c r="Y1810" s="366">
        <f t="shared" si="520"/>
        <v>338.6</v>
      </c>
      <c r="Z1810" s="304"/>
      <c r="AA1810" s="304"/>
      <c r="AB1810" s="304">
        <v>-999</v>
      </c>
      <c r="AC1810" s="304">
        <v>-999</v>
      </c>
      <c r="AD1810" s="366">
        <v>-999</v>
      </c>
      <c r="AE1810" s="304">
        <v>-999</v>
      </c>
      <c r="AF1810" s="304">
        <v>-999</v>
      </c>
      <c r="AG1810" s="304"/>
      <c r="AH1810" s="304">
        <v>0.12731400000000001</v>
      </c>
      <c r="AI1810" s="312"/>
      <c r="AJ1810" s="332">
        <v>760</v>
      </c>
      <c r="AK1810" s="304">
        <f t="shared" si="519"/>
        <v>760</v>
      </c>
      <c r="AL1810" s="304">
        <f t="shared" si="521"/>
        <v>0.43</v>
      </c>
      <c r="AM1810" s="389" t="str">
        <f t="shared" si="522"/>
        <v/>
      </c>
      <c r="AN1810" s="304"/>
      <c r="AO1810" s="304"/>
      <c r="AP1810" s="312"/>
      <c r="AQ1810" s="312"/>
      <c r="AR1810" s="312"/>
      <c r="AS1810" s="304"/>
      <c r="AT1810" s="312"/>
      <c r="AU1810" s="329">
        <f>VLOOKUP(C1810,[1]world!$A$2:$B$3555,2,FALSE)</f>
        <v>3</v>
      </c>
      <c r="AV1810" s="329">
        <v>547</v>
      </c>
      <c r="AW1810" s="304">
        <v>0.37</v>
      </c>
      <c r="AX1810" s="304">
        <v>220</v>
      </c>
      <c r="AY1810" s="304">
        <v>-999</v>
      </c>
      <c r="AZ1810" s="304">
        <v>3000</v>
      </c>
      <c r="BA1810" s="304">
        <v>220</v>
      </c>
      <c r="BB1810" s="304">
        <v>-999</v>
      </c>
      <c r="BC1810" s="304">
        <v>3000</v>
      </c>
      <c r="BD1810" s="304">
        <v>220</v>
      </c>
      <c r="BE1810" s="304">
        <v>220</v>
      </c>
      <c r="BF1810" s="304">
        <v>-999</v>
      </c>
      <c r="BG1810" s="304">
        <v>-999</v>
      </c>
      <c r="BH1810" s="304">
        <v>3000</v>
      </c>
      <c r="BI1810" s="304">
        <v>3000</v>
      </c>
      <c r="BJ1810" s="304">
        <v>2</v>
      </c>
      <c r="BK1810" s="304" t="s">
        <v>4954</v>
      </c>
      <c r="BL1810" s="304">
        <v>2</v>
      </c>
    </row>
    <row r="1811" spans="1:64" ht="15" hidden="1" customHeight="1" x14ac:dyDescent="0.2">
      <c r="A1811" s="304" t="s">
        <v>6102</v>
      </c>
      <c r="B1811" s="304" t="s">
        <v>2503</v>
      </c>
      <c r="C1811" s="304">
        <v>1943</v>
      </c>
      <c r="D1811" s="349" t="s">
        <v>3560</v>
      </c>
      <c r="E1811" s="304" t="s">
        <v>3560</v>
      </c>
      <c r="F1811" s="304"/>
      <c r="G1811" s="324">
        <v>36.808300000000003</v>
      </c>
      <c r="H1811" s="324">
        <v>138.78809999999999</v>
      </c>
      <c r="I1811" s="324" t="s">
        <v>212</v>
      </c>
      <c r="J1811" s="367">
        <v>625</v>
      </c>
      <c r="K1811" s="331">
        <v>0.1</v>
      </c>
      <c r="L1811" s="304" t="str">
        <f t="shared" si="518"/>
        <v>C</v>
      </c>
      <c r="M1811" s="388">
        <v>0</v>
      </c>
      <c r="N1811" s="304"/>
      <c r="O1811" s="304"/>
      <c r="P1811" s="304"/>
      <c r="Q1811" s="309"/>
      <c r="R1811" s="304" t="s">
        <v>2503</v>
      </c>
      <c r="S1811" s="356"/>
      <c r="T1811" s="304"/>
      <c r="U1811" s="356"/>
      <c r="V1811" s="304"/>
      <c r="W1811" s="310" t="s">
        <v>900</v>
      </c>
      <c r="X1811" s="304" t="s">
        <v>232</v>
      </c>
      <c r="Y1811" s="366">
        <f t="shared" si="520"/>
        <v>506.6</v>
      </c>
      <c r="Z1811" s="304"/>
      <c r="AA1811" s="304"/>
      <c r="AB1811" s="304">
        <v>-999</v>
      </c>
      <c r="AC1811" s="304">
        <v>-999</v>
      </c>
      <c r="AD1811" s="366">
        <v>-999</v>
      </c>
      <c r="AE1811" s="304">
        <v>-999</v>
      </c>
      <c r="AF1811" s="304">
        <v>-999</v>
      </c>
      <c r="AG1811" s="304"/>
      <c r="AH1811" s="304">
        <v>0.17402400000000001</v>
      </c>
      <c r="AI1811" s="312"/>
      <c r="AJ1811" s="332">
        <v>760</v>
      </c>
      <c r="AK1811" s="304">
        <f t="shared" si="519"/>
        <v>760</v>
      </c>
      <c r="AL1811" s="304">
        <f t="shared" si="521"/>
        <v>0.43</v>
      </c>
      <c r="AM1811" s="389" t="str">
        <f t="shared" si="522"/>
        <v/>
      </c>
      <c r="AN1811" s="304"/>
      <c r="AO1811" s="304"/>
      <c r="AP1811" s="312"/>
      <c r="AQ1811" s="312"/>
      <c r="AR1811" s="312"/>
      <c r="AS1811" s="304"/>
      <c r="AT1811" s="312"/>
      <c r="AU1811" s="329">
        <f>VLOOKUP(C1811,[1]world!$A$2:$B$3555,2,FALSE)</f>
        <v>1</v>
      </c>
      <c r="AV1811" s="329">
        <v>519</v>
      </c>
      <c r="AW1811" s="304">
        <v>0.37</v>
      </c>
      <c r="AX1811" s="304">
        <v>54</v>
      </c>
      <c r="AY1811" s="304">
        <v>54</v>
      </c>
      <c r="AZ1811" s="304">
        <v>100</v>
      </c>
      <c r="BA1811" s="304">
        <v>54</v>
      </c>
      <c r="BB1811" s="304">
        <v>54</v>
      </c>
      <c r="BC1811" s="304">
        <v>100</v>
      </c>
      <c r="BD1811" s="304">
        <v>40</v>
      </c>
      <c r="BE1811" s="304">
        <v>40</v>
      </c>
      <c r="BF1811" s="304">
        <v>-999</v>
      </c>
      <c r="BG1811" s="304">
        <v>-999</v>
      </c>
      <c r="BH1811" s="304">
        <v>100</v>
      </c>
      <c r="BI1811" s="304">
        <v>100</v>
      </c>
      <c r="BJ1811" s="304">
        <v>0</v>
      </c>
      <c r="BK1811" s="304">
        <v>0</v>
      </c>
      <c r="BL1811" s="304">
        <v>0</v>
      </c>
    </row>
    <row r="1812" spans="1:64" ht="15" hidden="1" customHeight="1" x14ac:dyDescent="0.2">
      <c r="A1812" s="304" t="s">
        <v>6177</v>
      </c>
      <c r="B1812" s="304" t="s">
        <v>1612</v>
      </c>
      <c r="C1812" s="304">
        <v>1944</v>
      </c>
      <c r="D1812" s="349" t="s">
        <v>3622</v>
      </c>
      <c r="E1812" s="304" t="s">
        <v>3622</v>
      </c>
      <c r="F1812" s="304"/>
      <c r="G1812" s="324">
        <v>36.99</v>
      </c>
      <c r="H1812" s="324">
        <v>139.80330000000001</v>
      </c>
      <c r="I1812" s="324" t="s">
        <v>212</v>
      </c>
      <c r="J1812" s="368">
        <f t="shared" ref="J1812:J1817" si="523">U1812</f>
        <v>616.18417537045684</v>
      </c>
      <c r="K1812" s="331">
        <v>0.2</v>
      </c>
      <c r="L1812" s="304" t="str">
        <f t="shared" si="518"/>
        <v>C</v>
      </c>
      <c r="M1812" s="388">
        <v>1</v>
      </c>
      <c r="N1812" s="304">
        <v>420.4</v>
      </c>
      <c r="O1812" s="304">
        <v>11</v>
      </c>
      <c r="P1812" s="331"/>
      <c r="Q1812" s="309"/>
      <c r="R1812" s="304"/>
      <c r="S1812" s="356">
        <v>543.58768057339955</v>
      </c>
      <c r="T1812" s="356">
        <v>624.25045257012982</v>
      </c>
      <c r="U1812" s="356">
        <f t="shared" ref="U1812:U1817" si="524">IF(O1812&lt;=10,T1812,IF(O1812&gt;=20,S1812,((O1812-10)*(S1812-T1812)/10+T1812)))</f>
        <v>616.18417537045684</v>
      </c>
      <c r="V1812" s="356"/>
      <c r="W1812" s="310" t="s">
        <v>890</v>
      </c>
      <c r="X1812" s="304" t="s">
        <v>205</v>
      </c>
      <c r="Y1812" s="366">
        <f t="shared" si="520"/>
        <v>424.8</v>
      </c>
      <c r="Z1812" s="304"/>
      <c r="AA1812" s="304"/>
      <c r="AB1812" s="304">
        <v>-999</v>
      </c>
      <c r="AC1812" s="304">
        <v>-999</v>
      </c>
      <c r="AD1812" s="366">
        <v>-999</v>
      </c>
      <c r="AE1812" s="304">
        <v>-999</v>
      </c>
      <c r="AF1812" s="304">
        <v>-999</v>
      </c>
      <c r="AG1812" s="304"/>
      <c r="AH1812" s="304">
        <v>0.142983</v>
      </c>
      <c r="AI1812" s="312"/>
      <c r="AJ1812" s="332">
        <v>760</v>
      </c>
      <c r="AK1812" s="304">
        <f t="shared" si="519"/>
        <v>760</v>
      </c>
      <c r="AL1812" s="304">
        <f t="shared" si="521"/>
        <v>0.43</v>
      </c>
      <c r="AM1812" s="389" t="str">
        <f t="shared" si="522"/>
        <v/>
      </c>
      <c r="AN1812" s="304"/>
      <c r="AO1812" s="304">
        <v>0.45</v>
      </c>
      <c r="AP1812" s="312"/>
      <c r="AQ1812" s="312" t="s">
        <v>3623</v>
      </c>
      <c r="AR1812" s="312"/>
      <c r="AS1812" s="304"/>
      <c r="AT1812" s="312"/>
      <c r="AU1812" s="329">
        <f>VLOOKUP(C1812,[1]world!$A$2:$B$3555,2,FALSE)</f>
        <v>1</v>
      </c>
      <c r="AV1812" s="329">
        <v>519</v>
      </c>
      <c r="AW1812" s="304">
        <v>0.37</v>
      </c>
      <c r="AX1812" s="304">
        <v>180</v>
      </c>
      <c r="AY1812" s="304">
        <v>-999</v>
      </c>
      <c r="AZ1812" s="304">
        <v>440</v>
      </c>
      <c r="BA1812" s="304">
        <v>180</v>
      </c>
      <c r="BB1812" s="304">
        <v>-999</v>
      </c>
      <c r="BC1812" s="304">
        <v>440</v>
      </c>
      <c r="BD1812" s="304">
        <v>180</v>
      </c>
      <c r="BE1812" s="304">
        <v>180</v>
      </c>
      <c r="BF1812" s="304">
        <v>-999</v>
      </c>
      <c r="BG1812" s="304">
        <v>-999</v>
      </c>
      <c r="BH1812" s="304">
        <v>440</v>
      </c>
      <c r="BI1812" s="304">
        <v>440</v>
      </c>
      <c r="BJ1812" s="304">
        <v>2</v>
      </c>
      <c r="BK1812" s="304" t="s">
        <v>4954</v>
      </c>
      <c r="BL1812" s="304">
        <v>2</v>
      </c>
    </row>
    <row r="1813" spans="1:64" ht="15" hidden="1" customHeight="1" x14ac:dyDescent="0.2">
      <c r="A1813" s="304" t="s">
        <v>6177</v>
      </c>
      <c r="B1813" s="304" t="s">
        <v>1612</v>
      </c>
      <c r="C1813" s="304">
        <v>1945</v>
      </c>
      <c r="D1813" s="349" t="s">
        <v>3562</v>
      </c>
      <c r="E1813" s="304" t="s">
        <v>3562</v>
      </c>
      <c r="F1813" s="304"/>
      <c r="G1813" s="324">
        <v>36.814399999999999</v>
      </c>
      <c r="H1813" s="324">
        <v>139.71530000000001</v>
      </c>
      <c r="I1813" s="324" t="s">
        <v>212</v>
      </c>
      <c r="J1813" s="368">
        <f t="shared" si="523"/>
        <v>360.5647994522111</v>
      </c>
      <c r="K1813" s="331">
        <v>0.13</v>
      </c>
      <c r="L1813" s="304" t="str">
        <f t="shared" si="518"/>
        <v>C</v>
      </c>
      <c r="M1813" s="388">
        <v>1</v>
      </c>
      <c r="N1813" s="304">
        <v>321.89999999999998</v>
      </c>
      <c r="O1813" s="304">
        <v>20</v>
      </c>
      <c r="P1813" s="331">
        <v>321.88</v>
      </c>
      <c r="Q1813" s="309" t="s">
        <v>1612</v>
      </c>
      <c r="R1813" s="304"/>
      <c r="S1813" s="356">
        <v>360.5647994522111</v>
      </c>
      <c r="T1813" s="356">
        <v>387.04421305058725</v>
      </c>
      <c r="U1813" s="356">
        <f t="shared" si="524"/>
        <v>360.5647994522111</v>
      </c>
      <c r="V1813" s="356"/>
      <c r="W1813" s="310" t="s">
        <v>895</v>
      </c>
      <c r="X1813" s="304" t="s">
        <v>206</v>
      </c>
      <c r="Y1813" s="366">
        <f t="shared" si="520"/>
        <v>338.6</v>
      </c>
      <c r="Z1813" s="304"/>
      <c r="AA1813" s="304"/>
      <c r="AB1813" s="304">
        <v>-999</v>
      </c>
      <c r="AC1813" s="304">
        <v>-999</v>
      </c>
      <c r="AD1813" s="366">
        <v>-999</v>
      </c>
      <c r="AE1813" s="304">
        <v>-999</v>
      </c>
      <c r="AF1813" s="304">
        <v>-999</v>
      </c>
      <c r="AG1813" s="304"/>
      <c r="AH1813" s="304">
        <v>4.8859800000000002E-2</v>
      </c>
      <c r="AI1813" s="312"/>
      <c r="AJ1813" s="332">
        <v>760</v>
      </c>
      <c r="AK1813" s="304">
        <f t="shared" si="519"/>
        <v>760</v>
      </c>
      <c r="AL1813" s="304">
        <f t="shared" si="521"/>
        <v>0.43</v>
      </c>
      <c r="AM1813" s="389" t="str">
        <f t="shared" si="522"/>
        <v/>
      </c>
      <c r="AN1813" s="304"/>
      <c r="AO1813" s="304">
        <v>0.45</v>
      </c>
      <c r="AP1813" s="312"/>
      <c r="AQ1813" s="312" t="s">
        <v>3563</v>
      </c>
      <c r="AR1813" s="312"/>
      <c r="AS1813" s="304"/>
      <c r="AT1813" s="312"/>
      <c r="AU1813" s="329">
        <f>VLOOKUP(C1813,[1]world!$A$2:$B$3555,2,FALSE)</f>
        <v>7</v>
      </c>
      <c r="AV1813" s="329">
        <v>388</v>
      </c>
      <c r="AW1813" s="304">
        <v>0.37</v>
      </c>
      <c r="AX1813" s="304">
        <v>180</v>
      </c>
      <c r="AY1813" s="304">
        <v>-999</v>
      </c>
      <c r="AZ1813" s="304">
        <v>320</v>
      </c>
      <c r="BA1813" s="304">
        <v>180</v>
      </c>
      <c r="BB1813" s="304">
        <v>-999</v>
      </c>
      <c r="BC1813" s="304">
        <v>320</v>
      </c>
      <c r="BD1813" s="304">
        <v>180</v>
      </c>
      <c r="BE1813" s="304">
        <v>180</v>
      </c>
      <c r="BF1813" s="304">
        <v>-999</v>
      </c>
      <c r="BG1813" s="304">
        <v>-999</v>
      </c>
      <c r="BH1813" s="304">
        <v>320</v>
      </c>
      <c r="BI1813" s="304">
        <v>320</v>
      </c>
      <c r="BJ1813" s="304">
        <v>2</v>
      </c>
      <c r="BK1813" s="304" t="s">
        <v>4954</v>
      </c>
      <c r="BL1813" s="304">
        <v>2</v>
      </c>
    </row>
    <row r="1814" spans="1:64" ht="15" hidden="1" customHeight="1" x14ac:dyDescent="0.2">
      <c r="A1814" s="304" t="s">
        <v>6177</v>
      </c>
      <c r="B1814" s="304" t="s">
        <v>1612</v>
      </c>
      <c r="C1814" s="304">
        <v>1946</v>
      </c>
      <c r="D1814" s="349" t="s">
        <v>3553</v>
      </c>
      <c r="E1814" s="304" t="s">
        <v>3553</v>
      </c>
      <c r="F1814" s="304"/>
      <c r="G1814" s="324">
        <v>36.806100000000001</v>
      </c>
      <c r="H1814" s="324">
        <v>139.4204</v>
      </c>
      <c r="I1814" s="324" t="s">
        <v>212</v>
      </c>
      <c r="J1814" s="368">
        <f t="shared" si="523"/>
        <v>429.71267331935627</v>
      </c>
      <c r="K1814" s="331">
        <v>0.13</v>
      </c>
      <c r="L1814" s="304" t="str">
        <f t="shared" si="518"/>
        <v>C</v>
      </c>
      <c r="M1814" s="388">
        <v>1</v>
      </c>
      <c r="N1814" s="304">
        <v>383</v>
      </c>
      <c r="O1814" s="304">
        <v>20</v>
      </c>
      <c r="P1814" s="331">
        <v>383.05</v>
      </c>
      <c r="Q1814" s="309" t="s">
        <v>1612</v>
      </c>
      <c r="R1814" s="304"/>
      <c r="S1814" s="356">
        <v>429.71267331935627</v>
      </c>
      <c r="T1814" s="356">
        <v>459.34770386387419</v>
      </c>
      <c r="U1814" s="356">
        <f t="shared" si="524"/>
        <v>429.71267331935627</v>
      </c>
      <c r="V1814" s="356"/>
      <c r="W1814" s="310" t="s">
        <v>895</v>
      </c>
      <c r="X1814" s="304" t="s">
        <v>206</v>
      </c>
      <c r="Y1814" s="366">
        <f t="shared" si="520"/>
        <v>338.6</v>
      </c>
      <c r="Z1814" s="304"/>
      <c r="AA1814" s="304"/>
      <c r="AB1814" s="304">
        <v>-999</v>
      </c>
      <c r="AC1814" s="304">
        <v>-999</v>
      </c>
      <c r="AD1814" s="366">
        <v>-999</v>
      </c>
      <c r="AE1814" s="304">
        <v>-999</v>
      </c>
      <c r="AF1814" s="304">
        <v>-999</v>
      </c>
      <c r="AG1814" s="304"/>
      <c r="AH1814" s="304">
        <v>7.6102199999999995E-2</v>
      </c>
      <c r="AI1814" s="312"/>
      <c r="AJ1814" s="332">
        <v>760</v>
      </c>
      <c r="AK1814" s="304">
        <f t="shared" si="519"/>
        <v>760</v>
      </c>
      <c r="AL1814" s="304">
        <f t="shared" si="521"/>
        <v>0.43</v>
      </c>
      <c r="AM1814" s="389" t="str">
        <f t="shared" si="522"/>
        <v/>
      </c>
      <c r="AN1814" s="304"/>
      <c r="AO1814" s="304">
        <v>0.45</v>
      </c>
      <c r="AP1814" s="312"/>
      <c r="AQ1814" s="312" t="s">
        <v>3554</v>
      </c>
      <c r="AR1814" s="312"/>
      <c r="AS1814" s="304"/>
      <c r="AT1814" s="312"/>
      <c r="AU1814" s="329">
        <f>VLOOKUP(C1814,[1]world!$A$2:$B$3555,2,FALSE)</f>
        <v>1</v>
      </c>
      <c r="AV1814" s="329">
        <v>519</v>
      </c>
      <c r="AW1814" s="304">
        <v>0.37</v>
      </c>
      <c r="AX1814" s="304">
        <v>140</v>
      </c>
      <c r="AY1814" s="304">
        <v>-999</v>
      </c>
      <c r="AZ1814" s="304">
        <v>320</v>
      </c>
      <c r="BA1814" s="304">
        <v>140</v>
      </c>
      <c r="BB1814" s="304">
        <v>-999</v>
      </c>
      <c r="BC1814" s="304">
        <v>320</v>
      </c>
      <c r="BD1814" s="304">
        <v>140</v>
      </c>
      <c r="BE1814" s="304">
        <v>140</v>
      </c>
      <c r="BF1814" s="304">
        <v>-999</v>
      </c>
      <c r="BG1814" s="304">
        <v>-999</v>
      </c>
      <c r="BH1814" s="304">
        <v>320</v>
      </c>
      <c r="BI1814" s="304">
        <v>320</v>
      </c>
      <c r="BJ1814" s="304">
        <v>2</v>
      </c>
      <c r="BK1814" s="304" t="s">
        <v>4954</v>
      </c>
      <c r="BL1814" s="304">
        <v>2</v>
      </c>
    </row>
    <row r="1815" spans="1:64" ht="15" hidden="1" customHeight="1" x14ac:dyDescent="0.2">
      <c r="A1815" s="304" t="s">
        <v>6177</v>
      </c>
      <c r="B1815" s="304" t="s">
        <v>1612</v>
      </c>
      <c r="C1815" s="304">
        <v>1947</v>
      </c>
      <c r="D1815" s="349" t="s">
        <v>3555</v>
      </c>
      <c r="E1815" s="304" t="s">
        <v>3555</v>
      </c>
      <c r="F1815" s="304"/>
      <c r="G1815" s="324">
        <v>36.806100000000001</v>
      </c>
      <c r="H1815" s="324">
        <v>139.9264</v>
      </c>
      <c r="I1815" s="324" t="s">
        <v>212</v>
      </c>
      <c r="J1815" s="368">
        <f t="shared" si="523"/>
        <v>263.68134115105954</v>
      </c>
      <c r="K1815" s="331">
        <v>0.13</v>
      </c>
      <c r="L1815" s="304" t="str">
        <f t="shared" si="518"/>
        <v>D</v>
      </c>
      <c r="M1815" s="388">
        <v>1</v>
      </c>
      <c r="N1815" s="304">
        <v>236.1</v>
      </c>
      <c r="O1815" s="304">
        <v>20</v>
      </c>
      <c r="P1815" s="331">
        <v>236.09</v>
      </c>
      <c r="Q1815" s="309" t="s">
        <v>1612</v>
      </c>
      <c r="R1815" s="304"/>
      <c r="S1815" s="356">
        <v>263.68134115105954</v>
      </c>
      <c r="T1815" s="356">
        <v>283.66843895166886</v>
      </c>
      <c r="U1815" s="356">
        <f t="shared" si="524"/>
        <v>263.68134115105954</v>
      </c>
      <c r="V1815" s="356"/>
      <c r="W1815" s="310" t="s">
        <v>1408</v>
      </c>
      <c r="X1815" s="304" t="s">
        <v>213</v>
      </c>
      <c r="Y1815" s="366">
        <f t="shared" si="520"/>
        <v>274.5</v>
      </c>
      <c r="Z1815" s="304"/>
      <c r="AA1815" s="304"/>
      <c r="AB1815" s="304">
        <v>-999</v>
      </c>
      <c r="AC1815" s="304">
        <v>-999</v>
      </c>
      <c r="AD1815" s="366">
        <v>-999</v>
      </c>
      <c r="AE1815" s="304">
        <v>-999</v>
      </c>
      <c r="AF1815" s="304">
        <v>-999</v>
      </c>
      <c r="AG1815" s="304"/>
      <c r="AH1815" s="304">
        <v>8.52143E-3</v>
      </c>
      <c r="AI1815" s="312"/>
      <c r="AJ1815" s="332">
        <v>390</v>
      </c>
      <c r="AK1815" s="304">
        <f t="shared" si="519"/>
        <v>425</v>
      </c>
      <c r="AL1815" s="304">
        <f t="shared" si="521"/>
        <v>0.43</v>
      </c>
      <c r="AM1815" s="389" t="str">
        <f t="shared" si="522"/>
        <v/>
      </c>
      <c r="AN1815" s="304"/>
      <c r="AO1815" s="304">
        <v>0.45</v>
      </c>
      <c r="AP1815" s="312"/>
      <c r="AQ1815" s="312" t="s">
        <v>3556</v>
      </c>
      <c r="AR1815" s="312"/>
      <c r="AS1815" s="304"/>
      <c r="AT1815" s="312"/>
      <c r="AU1815" s="329">
        <f>VLOOKUP(C1815,[1]world!$A$2:$B$3555,2,FALSE)</f>
        <v>8</v>
      </c>
      <c r="AV1815" s="329">
        <v>374</v>
      </c>
      <c r="AW1815" s="304">
        <v>0.37</v>
      </c>
      <c r="AX1815" s="304">
        <v>820</v>
      </c>
      <c r="AY1815" s="304">
        <v>-999</v>
      </c>
      <c r="AZ1815" s="304">
        <v>1600</v>
      </c>
      <c r="BA1815" s="304">
        <v>820</v>
      </c>
      <c r="BB1815" s="304">
        <v>-999</v>
      </c>
      <c r="BC1815" s="304">
        <v>1600</v>
      </c>
      <c r="BD1815" s="304">
        <v>820</v>
      </c>
      <c r="BE1815" s="304">
        <v>820</v>
      </c>
      <c r="BF1815" s="304">
        <v>-999</v>
      </c>
      <c r="BG1815" s="304">
        <v>-999</v>
      </c>
      <c r="BH1815" s="304">
        <v>1600</v>
      </c>
      <c r="BI1815" s="304">
        <v>1600</v>
      </c>
      <c r="BJ1815" s="304">
        <v>2</v>
      </c>
      <c r="BK1815" s="304" t="s">
        <v>4954</v>
      </c>
      <c r="BL1815" s="304">
        <v>2</v>
      </c>
    </row>
    <row r="1816" spans="1:64" ht="15" hidden="1" customHeight="1" x14ac:dyDescent="0.2">
      <c r="A1816" s="304" t="s">
        <v>6177</v>
      </c>
      <c r="B1816" s="304" t="s">
        <v>1612</v>
      </c>
      <c r="C1816" s="304">
        <v>1948</v>
      </c>
      <c r="D1816" s="349" t="s">
        <v>3528</v>
      </c>
      <c r="E1816" s="304" t="s">
        <v>3528</v>
      </c>
      <c r="F1816" s="304"/>
      <c r="G1816" s="324">
        <v>36.7258</v>
      </c>
      <c r="H1816" s="324">
        <v>139.71549999999999</v>
      </c>
      <c r="I1816" s="324" t="s">
        <v>212</v>
      </c>
      <c r="J1816" s="368">
        <f t="shared" si="523"/>
        <v>225.03854589609486</v>
      </c>
      <c r="K1816" s="331">
        <v>0.13</v>
      </c>
      <c r="L1816" s="304" t="str">
        <f t="shared" si="518"/>
        <v>D</v>
      </c>
      <c r="M1816" s="388">
        <v>1</v>
      </c>
      <c r="N1816" s="304">
        <v>201.8</v>
      </c>
      <c r="O1816" s="304">
        <v>20</v>
      </c>
      <c r="P1816" s="331">
        <v>201.78</v>
      </c>
      <c r="Q1816" s="309" t="s">
        <v>1612</v>
      </c>
      <c r="R1816" s="304"/>
      <c r="S1816" s="356">
        <v>225.03854589609486</v>
      </c>
      <c r="T1816" s="356">
        <v>241.74467339311357</v>
      </c>
      <c r="U1816" s="356">
        <f t="shared" si="524"/>
        <v>225.03854589609486</v>
      </c>
      <c r="V1816" s="356"/>
      <c r="W1816" s="310" t="s">
        <v>1408</v>
      </c>
      <c r="X1816" s="304" t="s">
        <v>213</v>
      </c>
      <c r="Y1816" s="366">
        <f t="shared" si="520"/>
        <v>274.5</v>
      </c>
      <c r="Z1816" s="304"/>
      <c r="AA1816" s="304"/>
      <c r="AB1816" s="304">
        <v>-999</v>
      </c>
      <c r="AC1816" s="304">
        <v>-999</v>
      </c>
      <c r="AD1816" s="366">
        <v>-999</v>
      </c>
      <c r="AE1816" s="304">
        <v>-999</v>
      </c>
      <c r="AF1816" s="304">
        <v>-999</v>
      </c>
      <c r="AG1816" s="304"/>
      <c r="AH1816" s="304">
        <v>1.1546300000000001E-2</v>
      </c>
      <c r="AI1816" s="312"/>
      <c r="AJ1816" s="332">
        <v>457</v>
      </c>
      <c r="AK1816" s="304">
        <f t="shared" si="519"/>
        <v>425</v>
      </c>
      <c r="AL1816" s="304">
        <f t="shared" si="521"/>
        <v>0.43</v>
      </c>
      <c r="AM1816" s="389" t="str">
        <f t="shared" si="522"/>
        <v/>
      </c>
      <c r="AN1816" s="304"/>
      <c r="AO1816" s="304">
        <v>0.45</v>
      </c>
      <c r="AP1816" s="312"/>
      <c r="AQ1816" s="312" t="s">
        <v>3529</v>
      </c>
      <c r="AR1816" s="312"/>
      <c r="AS1816" s="304"/>
      <c r="AT1816" s="312"/>
      <c r="AU1816" s="329">
        <f>VLOOKUP(C1816,[1]world!$A$2:$B$3555,2,FALSE)</f>
        <v>7</v>
      </c>
      <c r="AV1816" s="329">
        <v>388</v>
      </c>
      <c r="AW1816" s="304">
        <v>0.37</v>
      </c>
      <c r="AX1816" s="304">
        <v>40</v>
      </c>
      <c r="AY1816" s="304">
        <v>-999</v>
      </c>
      <c r="AZ1816" s="304">
        <v>160</v>
      </c>
      <c r="BA1816" s="304">
        <v>40</v>
      </c>
      <c r="BB1816" s="304">
        <v>-999</v>
      </c>
      <c r="BC1816" s="304">
        <v>160</v>
      </c>
      <c r="BD1816" s="304">
        <v>40</v>
      </c>
      <c r="BE1816" s="304">
        <v>40</v>
      </c>
      <c r="BF1816" s="304">
        <v>-999</v>
      </c>
      <c r="BG1816" s="304">
        <v>-999</v>
      </c>
      <c r="BH1816" s="304">
        <v>160</v>
      </c>
      <c r="BI1816" s="304">
        <v>160</v>
      </c>
      <c r="BJ1816" s="304">
        <v>2</v>
      </c>
      <c r="BK1816" s="304" t="s">
        <v>4954</v>
      </c>
      <c r="BL1816" s="304">
        <v>2</v>
      </c>
    </row>
    <row r="1817" spans="1:64" ht="15" hidden="1" customHeight="1" x14ac:dyDescent="0.2">
      <c r="A1817" s="304" t="s">
        <v>6177</v>
      </c>
      <c r="B1817" s="304" t="s">
        <v>1612</v>
      </c>
      <c r="C1817" s="304">
        <v>1949</v>
      </c>
      <c r="D1817" s="349" t="s">
        <v>3501</v>
      </c>
      <c r="E1817" s="304" t="s">
        <v>3501</v>
      </c>
      <c r="F1817" s="304"/>
      <c r="G1817" s="324">
        <v>36.634700000000002</v>
      </c>
      <c r="H1817" s="324">
        <v>139.4376</v>
      </c>
      <c r="I1817" s="324" t="s">
        <v>212</v>
      </c>
      <c r="J1817" s="368">
        <f t="shared" si="523"/>
        <v>518.59142014528629</v>
      </c>
      <c r="K1817" s="331">
        <v>0.13</v>
      </c>
      <c r="L1817" s="304" t="str">
        <f t="shared" si="518"/>
        <v>C</v>
      </c>
      <c r="M1817" s="388">
        <v>1</v>
      </c>
      <c r="N1817" s="304">
        <v>461.4</v>
      </c>
      <c r="O1817" s="304">
        <v>20</v>
      </c>
      <c r="P1817" s="331">
        <v>461.38</v>
      </c>
      <c r="Q1817" s="309" t="s">
        <v>1612</v>
      </c>
      <c r="R1817" s="304"/>
      <c r="S1817" s="356">
        <v>518.59142014528629</v>
      </c>
      <c r="T1817" s="356">
        <v>550.58615360467672</v>
      </c>
      <c r="U1817" s="356">
        <f t="shared" si="524"/>
        <v>518.59142014528629</v>
      </c>
      <c r="V1817" s="356"/>
      <c r="W1817" s="310" t="s">
        <v>895</v>
      </c>
      <c r="X1817" s="304" t="s">
        <v>206</v>
      </c>
      <c r="Y1817" s="366">
        <f t="shared" si="520"/>
        <v>338.6</v>
      </c>
      <c r="Z1817" s="304"/>
      <c r="AA1817" s="304"/>
      <c r="AB1817" s="304">
        <v>-999</v>
      </c>
      <c r="AC1817" s="304">
        <v>-999</v>
      </c>
      <c r="AD1817" s="366">
        <v>-999</v>
      </c>
      <c r="AE1817" s="304">
        <v>-999</v>
      </c>
      <c r="AF1817" s="304">
        <v>-999</v>
      </c>
      <c r="AG1817" s="304"/>
      <c r="AH1817" s="304">
        <v>0.14835699999999999</v>
      </c>
      <c r="AI1817" s="312"/>
      <c r="AJ1817" s="332">
        <v>760</v>
      </c>
      <c r="AK1817" s="304">
        <f t="shared" si="519"/>
        <v>760</v>
      </c>
      <c r="AL1817" s="304">
        <f t="shared" si="521"/>
        <v>0.43</v>
      </c>
      <c r="AM1817" s="389" t="str">
        <f t="shared" si="522"/>
        <v/>
      </c>
      <c r="AN1817" s="304"/>
      <c r="AO1817" s="304">
        <v>0.45</v>
      </c>
      <c r="AP1817" s="312"/>
      <c r="AQ1817" s="312" t="s">
        <v>3502</v>
      </c>
      <c r="AR1817" s="312"/>
      <c r="AS1817" s="304"/>
      <c r="AT1817" s="312"/>
      <c r="AU1817" s="329">
        <f>VLOOKUP(C1817,[1]world!$A$2:$B$3555,2,FALSE)</f>
        <v>5</v>
      </c>
      <c r="AV1817" s="329">
        <v>402</v>
      </c>
      <c r="AW1817" s="304">
        <v>0.37</v>
      </c>
      <c r="AX1817" s="304">
        <v>40</v>
      </c>
      <c r="AY1817" s="304">
        <v>-999</v>
      </c>
      <c r="AZ1817" s="304">
        <v>100</v>
      </c>
      <c r="BA1817" s="304">
        <v>40</v>
      </c>
      <c r="BB1817" s="304">
        <v>-999</v>
      </c>
      <c r="BC1817" s="304">
        <v>100</v>
      </c>
      <c r="BD1817" s="304">
        <v>40</v>
      </c>
      <c r="BE1817" s="304">
        <v>40</v>
      </c>
      <c r="BF1817" s="304">
        <v>-999</v>
      </c>
      <c r="BG1817" s="304">
        <v>-999</v>
      </c>
      <c r="BH1817" s="304">
        <v>100</v>
      </c>
      <c r="BI1817" s="304">
        <v>100</v>
      </c>
      <c r="BJ1817" s="304">
        <v>2</v>
      </c>
      <c r="BK1817" s="304" t="s">
        <v>4954</v>
      </c>
      <c r="BL1817" s="304">
        <v>2</v>
      </c>
    </row>
    <row r="1818" spans="1:64" ht="15" hidden="1" customHeight="1" x14ac:dyDescent="0.2">
      <c r="A1818" s="304" t="s">
        <v>6102</v>
      </c>
      <c r="B1818" s="304" t="s">
        <v>2503</v>
      </c>
      <c r="C1818" s="304">
        <v>1950</v>
      </c>
      <c r="D1818" s="349" t="s">
        <v>3582</v>
      </c>
      <c r="E1818" s="304" t="s">
        <v>3582</v>
      </c>
      <c r="F1818" s="304"/>
      <c r="G1818" s="324">
        <v>36.878599999999999</v>
      </c>
      <c r="H1818" s="324">
        <v>139.45670000000001</v>
      </c>
      <c r="I1818" s="324" t="s">
        <v>212</v>
      </c>
      <c r="J1818" s="367">
        <v>419.49</v>
      </c>
      <c r="K1818" s="331">
        <v>0.1</v>
      </c>
      <c r="L1818" s="304" t="str">
        <f t="shared" si="518"/>
        <v>C</v>
      </c>
      <c r="M1818" s="388">
        <v>0</v>
      </c>
      <c r="N1818" s="304"/>
      <c r="O1818" s="304"/>
      <c r="P1818" s="304"/>
      <c r="Q1818" s="309"/>
      <c r="R1818" s="304" t="s">
        <v>2503</v>
      </c>
      <c r="S1818" s="356"/>
      <c r="T1818" s="304"/>
      <c r="U1818" s="356"/>
      <c r="V1818" s="304"/>
      <c r="W1818" s="310" t="s">
        <v>900</v>
      </c>
      <c r="X1818" s="304" t="s">
        <v>232</v>
      </c>
      <c r="Y1818" s="366">
        <f t="shared" si="520"/>
        <v>506.6</v>
      </c>
      <c r="Z1818" s="304"/>
      <c r="AA1818" s="304"/>
      <c r="AB1818" s="304">
        <v>-999</v>
      </c>
      <c r="AC1818" s="304">
        <v>-999</v>
      </c>
      <c r="AD1818" s="366">
        <v>-999</v>
      </c>
      <c r="AE1818" s="304">
        <v>-999</v>
      </c>
      <c r="AF1818" s="304">
        <v>-999</v>
      </c>
      <c r="AG1818" s="304"/>
      <c r="AH1818" s="304">
        <v>7.3322600000000002E-2</v>
      </c>
      <c r="AI1818" s="312"/>
      <c r="AJ1818" s="332">
        <v>760</v>
      </c>
      <c r="AK1818" s="304">
        <f t="shared" si="519"/>
        <v>760</v>
      </c>
      <c r="AL1818" s="304">
        <f t="shared" si="521"/>
        <v>0.43</v>
      </c>
      <c r="AM1818" s="389" t="str">
        <f t="shared" si="522"/>
        <v/>
      </c>
      <c r="AN1818" s="304"/>
      <c r="AO1818" s="304"/>
      <c r="AP1818" s="312"/>
      <c r="AQ1818" s="312"/>
      <c r="AR1818" s="312"/>
      <c r="AS1818" s="304"/>
      <c r="AT1818" s="312"/>
      <c r="AU1818" s="329">
        <f>VLOOKUP(C1818,[1]world!$A$2:$B$3555,2,FALSE)</f>
        <v>1</v>
      </c>
      <c r="AV1818" s="329">
        <v>519</v>
      </c>
      <c r="AW1818" s="304">
        <v>0.37</v>
      </c>
      <c r="AX1818" s="304">
        <v>32</v>
      </c>
      <c r="AY1818" s="304">
        <v>72</v>
      </c>
      <c r="AZ1818" s="304">
        <v>180</v>
      </c>
      <c r="BA1818" s="304">
        <v>32</v>
      </c>
      <c r="BB1818" s="304">
        <v>72</v>
      </c>
      <c r="BC1818" s="304">
        <v>180</v>
      </c>
      <c r="BD1818" s="304">
        <v>100</v>
      </c>
      <c r="BE1818" s="304">
        <v>100</v>
      </c>
      <c r="BF1818" s="304">
        <v>-999</v>
      </c>
      <c r="BG1818" s="304">
        <v>-999</v>
      </c>
      <c r="BH1818" s="304">
        <v>180</v>
      </c>
      <c r="BI1818" s="304">
        <v>180</v>
      </c>
      <c r="BJ1818" s="304">
        <v>0</v>
      </c>
      <c r="BK1818" s="304">
        <v>0</v>
      </c>
      <c r="BL1818" s="304">
        <v>0</v>
      </c>
    </row>
    <row r="1819" spans="1:64" ht="15" hidden="1" customHeight="1" x14ac:dyDescent="0.2">
      <c r="A1819" s="304" t="s">
        <v>6102</v>
      </c>
      <c r="B1819" s="304" t="s">
        <v>2503</v>
      </c>
      <c r="C1819" s="304">
        <v>1951</v>
      </c>
      <c r="D1819" s="349" t="s">
        <v>3583</v>
      </c>
      <c r="E1819" s="304" t="s">
        <v>3583</v>
      </c>
      <c r="F1819" s="304"/>
      <c r="G1819" s="324">
        <v>36.8797</v>
      </c>
      <c r="H1819" s="324">
        <v>139.64920000000001</v>
      </c>
      <c r="I1819" s="324" t="s">
        <v>212</v>
      </c>
      <c r="J1819" s="367">
        <v>723.23</v>
      </c>
      <c r="K1819" s="331">
        <v>0.1</v>
      </c>
      <c r="L1819" s="304" t="str">
        <f t="shared" si="518"/>
        <v>C</v>
      </c>
      <c r="M1819" s="388">
        <v>0</v>
      </c>
      <c r="N1819" s="304"/>
      <c r="O1819" s="304"/>
      <c r="P1819" s="304"/>
      <c r="Q1819" s="309"/>
      <c r="R1819" s="304" t="s">
        <v>2503</v>
      </c>
      <c r="S1819" s="356"/>
      <c r="T1819" s="304"/>
      <c r="U1819" s="356"/>
      <c r="V1819" s="304"/>
      <c r="W1819" s="310" t="s">
        <v>900</v>
      </c>
      <c r="X1819" s="304" t="s">
        <v>232</v>
      </c>
      <c r="Y1819" s="366">
        <f t="shared" si="520"/>
        <v>506.6</v>
      </c>
      <c r="Z1819" s="304"/>
      <c r="AA1819" s="304"/>
      <c r="AB1819" s="304">
        <v>-999</v>
      </c>
      <c r="AC1819" s="304">
        <v>-999</v>
      </c>
      <c r="AD1819" s="366">
        <v>-999</v>
      </c>
      <c r="AE1819" s="304">
        <v>-999</v>
      </c>
      <c r="AF1819" s="304">
        <v>-999</v>
      </c>
      <c r="AG1819" s="304"/>
      <c r="AH1819" s="304">
        <v>9.7311900000000007E-2</v>
      </c>
      <c r="AI1819" s="312"/>
      <c r="AJ1819" s="332">
        <v>760</v>
      </c>
      <c r="AK1819" s="304">
        <f t="shared" si="519"/>
        <v>760</v>
      </c>
      <c r="AL1819" s="304">
        <f t="shared" si="521"/>
        <v>0.43</v>
      </c>
      <c r="AM1819" s="389" t="str">
        <f t="shared" si="522"/>
        <v/>
      </c>
      <c r="AN1819" s="304"/>
      <c r="AO1819" s="304"/>
      <c r="AP1819" s="312"/>
      <c r="AQ1819" s="312"/>
      <c r="AR1819" s="312"/>
      <c r="AS1819" s="304"/>
      <c r="AT1819" s="312"/>
      <c r="AU1819" s="329">
        <f>VLOOKUP(C1819,[1]world!$A$2:$B$3555,2,FALSE)</f>
        <v>1</v>
      </c>
      <c r="AV1819" s="329">
        <v>519</v>
      </c>
      <c r="AW1819" s="304">
        <v>0.37</v>
      </c>
      <c r="AX1819" s="304">
        <v>18</v>
      </c>
      <c r="AY1819" s="304">
        <v>60</v>
      </c>
      <c r="AZ1819" s="304">
        <v>160</v>
      </c>
      <c r="BA1819" s="304">
        <v>18</v>
      </c>
      <c r="BB1819" s="304">
        <v>60</v>
      </c>
      <c r="BC1819" s="304">
        <v>160</v>
      </c>
      <c r="BD1819" s="304">
        <v>60</v>
      </c>
      <c r="BE1819" s="304">
        <v>60</v>
      </c>
      <c r="BF1819" s="304">
        <v>-999</v>
      </c>
      <c r="BG1819" s="304">
        <v>-999</v>
      </c>
      <c r="BH1819" s="304">
        <v>160</v>
      </c>
      <c r="BI1819" s="304">
        <v>160</v>
      </c>
      <c r="BJ1819" s="304">
        <v>0</v>
      </c>
      <c r="BK1819" s="304">
        <v>0</v>
      </c>
      <c r="BL1819" s="304">
        <v>0</v>
      </c>
    </row>
    <row r="1820" spans="1:64" ht="15" hidden="1" customHeight="1" x14ac:dyDescent="0.2">
      <c r="A1820" s="304" t="s">
        <v>4918</v>
      </c>
      <c r="B1820" s="304" t="s">
        <v>5977</v>
      </c>
      <c r="C1820" s="304">
        <v>1952</v>
      </c>
      <c r="D1820" s="349" t="s">
        <v>3576</v>
      </c>
      <c r="E1820" s="304" t="s">
        <v>3576</v>
      </c>
      <c r="F1820" s="304"/>
      <c r="G1820" s="324">
        <v>36.859400000000001</v>
      </c>
      <c r="H1820" s="324">
        <v>139.83969999999999</v>
      </c>
      <c r="I1820" s="324" t="s">
        <v>212</v>
      </c>
      <c r="J1820" s="368">
        <f>EXP(0.38*LN(Y1820)+0.32*LN(AJ1820)+0.3*LN(AV1820))</f>
        <v>581.00962552024362</v>
      </c>
      <c r="K1820" s="331">
        <f>SQRT(0.38*AA1820^2+0.32*AL1820^2+0.3*AW1820^2)</f>
        <v>0.42093704992552033</v>
      </c>
      <c r="L1820" s="304" t="str">
        <f t="shared" si="518"/>
        <v>C</v>
      </c>
      <c r="M1820" s="388" t="s">
        <v>6089</v>
      </c>
      <c r="N1820" s="304"/>
      <c r="O1820" s="304"/>
      <c r="P1820" s="304"/>
      <c r="Q1820" s="309"/>
      <c r="R1820" s="304"/>
      <c r="S1820" s="356"/>
      <c r="T1820" s="304"/>
      <c r="U1820" s="356"/>
      <c r="V1820" s="304"/>
      <c r="W1820" s="310" t="s">
        <v>900</v>
      </c>
      <c r="X1820" s="304" t="s">
        <v>232</v>
      </c>
      <c r="Y1820" s="366">
        <f t="shared" si="520"/>
        <v>506.6</v>
      </c>
      <c r="Z1820" s="304"/>
      <c r="AA1820" s="304">
        <v>0.45</v>
      </c>
      <c r="AB1820" s="304">
        <v>-999</v>
      </c>
      <c r="AC1820" s="304">
        <v>-999</v>
      </c>
      <c r="AD1820" s="366">
        <v>-999</v>
      </c>
      <c r="AE1820" s="304">
        <v>-999</v>
      </c>
      <c r="AF1820" s="304">
        <v>-999</v>
      </c>
      <c r="AG1820" s="304"/>
      <c r="AH1820" s="304">
        <v>7.3665800000000004E-2</v>
      </c>
      <c r="AI1820" s="312"/>
      <c r="AJ1820" s="332">
        <v>760</v>
      </c>
      <c r="AK1820" s="304">
        <f t="shared" si="519"/>
        <v>760</v>
      </c>
      <c r="AL1820" s="363">
        <v>0.43</v>
      </c>
      <c r="AM1820" s="389" t="str">
        <f t="shared" si="522"/>
        <v/>
      </c>
      <c r="AN1820" s="304"/>
      <c r="AO1820" s="304"/>
      <c r="AP1820" s="312"/>
      <c r="AQ1820" s="312"/>
      <c r="AR1820" s="312"/>
      <c r="AS1820" s="304"/>
      <c r="AT1820" s="312"/>
      <c r="AU1820" s="329">
        <f>VLOOKUP(C1820,[1]world!$A$2:$B$3555,2,FALSE)</f>
        <v>1</v>
      </c>
      <c r="AV1820" s="329">
        <v>519</v>
      </c>
      <c r="AW1820" s="304">
        <v>0.37</v>
      </c>
      <c r="AX1820" s="304">
        <v>24</v>
      </c>
      <c r="AY1820" s="304">
        <v>-999</v>
      </c>
      <c r="AZ1820" s="304">
        <v>460</v>
      </c>
      <c r="BA1820" s="304">
        <v>24</v>
      </c>
      <c r="BB1820" s="304">
        <v>-999</v>
      </c>
      <c r="BC1820" s="304">
        <v>460</v>
      </c>
      <c r="BD1820" s="304">
        <v>180</v>
      </c>
      <c r="BE1820" s="304">
        <v>180</v>
      </c>
      <c r="BF1820" s="304">
        <v>-999</v>
      </c>
      <c r="BG1820" s="304">
        <v>-999</v>
      </c>
      <c r="BH1820" s="304">
        <v>460</v>
      </c>
      <c r="BI1820" s="304">
        <v>460</v>
      </c>
      <c r="BJ1820" s="304">
        <v>0</v>
      </c>
      <c r="BK1820" s="304" t="s">
        <v>4954</v>
      </c>
      <c r="BL1820" s="304">
        <v>0</v>
      </c>
    </row>
    <row r="1821" spans="1:64" ht="15" hidden="1" customHeight="1" x14ac:dyDescent="0.2">
      <c r="A1821" s="304" t="s">
        <v>6102</v>
      </c>
      <c r="B1821" s="304" t="s">
        <v>2503</v>
      </c>
      <c r="C1821" s="304">
        <v>1953</v>
      </c>
      <c r="D1821" s="349" t="s">
        <v>3574</v>
      </c>
      <c r="E1821" s="304" t="s">
        <v>3574</v>
      </c>
      <c r="F1821" s="304"/>
      <c r="G1821" s="324">
        <v>36.854700000000001</v>
      </c>
      <c r="H1821" s="324">
        <v>140.0258</v>
      </c>
      <c r="I1821" s="324" t="s">
        <v>212</v>
      </c>
      <c r="J1821" s="367">
        <v>371.46</v>
      </c>
      <c r="K1821" s="331">
        <v>0.1</v>
      </c>
      <c r="L1821" s="304" t="str">
        <f t="shared" si="518"/>
        <v>C</v>
      </c>
      <c r="M1821" s="388">
        <v>0</v>
      </c>
      <c r="N1821" s="304"/>
      <c r="O1821" s="304"/>
      <c r="P1821" s="304"/>
      <c r="Q1821" s="309"/>
      <c r="R1821" s="304" t="s">
        <v>2503</v>
      </c>
      <c r="S1821" s="356"/>
      <c r="T1821" s="304"/>
      <c r="U1821" s="356"/>
      <c r="V1821" s="304"/>
      <c r="W1821" s="310" t="s">
        <v>895</v>
      </c>
      <c r="X1821" s="304" t="s">
        <v>206</v>
      </c>
      <c r="Y1821" s="366">
        <f t="shared" si="520"/>
        <v>338.6</v>
      </c>
      <c r="Z1821" s="304"/>
      <c r="AA1821" s="304"/>
      <c r="AB1821" s="304">
        <v>-999</v>
      </c>
      <c r="AC1821" s="304">
        <v>-999</v>
      </c>
      <c r="AD1821" s="366">
        <v>-999</v>
      </c>
      <c r="AE1821" s="304">
        <v>-999</v>
      </c>
      <c r="AF1821" s="304">
        <v>-999</v>
      </c>
      <c r="AG1821" s="304"/>
      <c r="AH1821" s="304">
        <v>8.0119000000000006E-3</v>
      </c>
      <c r="AI1821" s="312"/>
      <c r="AJ1821" s="332">
        <v>378</v>
      </c>
      <c r="AK1821" s="304">
        <f t="shared" si="519"/>
        <v>425</v>
      </c>
      <c r="AL1821" s="304">
        <f t="shared" ref="AL1821:AL1826" si="525">IF(AH1821&lt;=0.0022,0.2,0.43)</f>
        <v>0.43</v>
      </c>
      <c r="AM1821" s="389" t="str">
        <f t="shared" si="522"/>
        <v/>
      </c>
      <c r="AN1821" s="304"/>
      <c r="AO1821" s="304"/>
      <c r="AP1821" s="312"/>
      <c r="AQ1821" s="312"/>
      <c r="AR1821" s="312"/>
      <c r="AS1821" s="304"/>
      <c r="AT1821" s="312"/>
      <c r="AU1821" s="329">
        <f>VLOOKUP(C1821,[1]world!$A$2:$B$3555,2,FALSE)</f>
        <v>8</v>
      </c>
      <c r="AV1821" s="329">
        <v>374</v>
      </c>
      <c r="AW1821" s="304">
        <v>0.37</v>
      </c>
      <c r="AX1821" s="304">
        <v>900</v>
      </c>
      <c r="AY1821" s="304">
        <v>-999</v>
      </c>
      <c r="AZ1821" s="304">
        <v>1580</v>
      </c>
      <c r="BA1821" s="304">
        <v>900</v>
      </c>
      <c r="BB1821" s="304">
        <v>-999</v>
      </c>
      <c r="BC1821" s="304">
        <v>1580</v>
      </c>
      <c r="BD1821" s="304">
        <v>900</v>
      </c>
      <c r="BE1821" s="304">
        <v>900</v>
      </c>
      <c r="BF1821" s="304">
        <v>-999</v>
      </c>
      <c r="BG1821" s="304">
        <v>-999</v>
      </c>
      <c r="BH1821" s="304">
        <v>1580</v>
      </c>
      <c r="BI1821" s="304">
        <v>1580</v>
      </c>
      <c r="BJ1821" s="304">
        <v>2</v>
      </c>
      <c r="BK1821" s="304" t="s">
        <v>4954</v>
      </c>
      <c r="BL1821" s="304">
        <v>2</v>
      </c>
    </row>
    <row r="1822" spans="1:64" ht="15" hidden="1" customHeight="1" x14ac:dyDescent="0.2">
      <c r="A1822" s="304" t="s">
        <v>6102</v>
      </c>
      <c r="B1822" s="304" t="s">
        <v>2503</v>
      </c>
      <c r="C1822" s="304">
        <v>1954</v>
      </c>
      <c r="D1822" s="349" t="s">
        <v>3525</v>
      </c>
      <c r="E1822" s="304" t="s">
        <v>3525</v>
      </c>
      <c r="F1822" s="304"/>
      <c r="G1822" s="324">
        <v>36.7042</v>
      </c>
      <c r="H1822" s="324">
        <v>139.77330000000001</v>
      </c>
      <c r="I1822" s="324" t="s">
        <v>212</v>
      </c>
      <c r="J1822" s="367">
        <v>328.98</v>
      </c>
      <c r="K1822" s="331">
        <v>0.1</v>
      </c>
      <c r="L1822" s="304" t="str">
        <f t="shared" si="518"/>
        <v>D</v>
      </c>
      <c r="M1822" s="388">
        <v>0</v>
      </c>
      <c r="N1822" s="304"/>
      <c r="O1822" s="304"/>
      <c r="P1822" s="304"/>
      <c r="Q1822" s="309"/>
      <c r="R1822" s="304" t="s">
        <v>2503</v>
      </c>
      <c r="S1822" s="356"/>
      <c r="T1822" s="304"/>
      <c r="U1822" s="356"/>
      <c r="V1822" s="304"/>
      <c r="W1822" s="310" t="s">
        <v>1408</v>
      </c>
      <c r="X1822" s="304" t="s">
        <v>213</v>
      </c>
      <c r="Y1822" s="366">
        <f t="shared" si="520"/>
        <v>274.5</v>
      </c>
      <c r="Z1822" s="304"/>
      <c r="AA1822" s="304"/>
      <c r="AB1822" s="304">
        <v>-999</v>
      </c>
      <c r="AC1822" s="304">
        <v>-999</v>
      </c>
      <c r="AD1822" s="366">
        <v>-999</v>
      </c>
      <c r="AE1822" s="304">
        <v>-999</v>
      </c>
      <c r="AF1822" s="304">
        <v>-999</v>
      </c>
      <c r="AG1822" s="304"/>
      <c r="AH1822" s="304">
        <v>3.2485699999999999E-2</v>
      </c>
      <c r="AI1822" s="312"/>
      <c r="AJ1822" s="332">
        <v>760</v>
      </c>
      <c r="AK1822" s="304">
        <f t="shared" si="519"/>
        <v>760</v>
      </c>
      <c r="AL1822" s="304">
        <f t="shared" si="525"/>
        <v>0.43</v>
      </c>
      <c r="AM1822" s="389" t="str">
        <f t="shared" si="522"/>
        <v/>
      </c>
      <c r="AN1822" s="304"/>
      <c r="AO1822" s="304"/>
      <c r="AP1822" s="312"/>
      <c r="AQ1822" s="312"/>
      <c r="AR1822" s="312"/>
      <c r="AS1822" s="304"/>
      <c r="AT1822" s="312"/>
      <c r="AU1822" s="329">
        <f>VLOOKUP(C1822,[1]world!$A$2:$B$3555,2,FALSE)</f>
        <v>11</v>
      </c>
      <c r="AV1822" s="329">
        <v>328</v>
      </c>
      <c r="AW1822" s="304">
        <v>0.37</v>
      </c>
      <c r="AX1822" s="304">
        <v>26</v>
      </c>
      <c r="AY1822" s="304">
        <v>150</v>
      </c>
      <c r="AZ1822" s="304">
        <v>380</v>
      </c>
      <c r="BA1822" s="304">
        <v>26</v>
      </c>
      <c r="BB1822" s="304">
        <v>150</v>
      </c>
      <c r="BC1822" s="304">
        <v>380</v>
      </c>
      <c r="BD1822" s="304">
        <v>140</v>
      </c>
      <c r="BE1822" s="304">
        <v>140</v>
      </c>
      <c r="BF1822" s="304">
        <v>-999</v>
      </c>
      <c r="BG1822" s="304">
        <v>-999</v>
      </c>
      <c r="BH1822" s="304">
        <v>380</v>
      </c>
      <c r="BI1822" s="304">
        <v>380</v>
      </c>
      <c r="BJ1822" s="304">
        <v>0</v>
      </c>
      <c r="BK1822" s="304">
        <v>0</v>
      </c>
      <c r="BL1822" s="304">
        <v>0</v>
      </c>
    </row>
    <row r="1823" spans="1:64" ht="15" hidden="1" customHeight="1" x14ac:dyDescent="0.2">
      <c r="A1823" s="304" t="s">
        <v>6102</v>
      </c>
      <c r="B1823" s="304" t="s">
        <v>2503</v>
      </c>
      <c r="C1823" s="304">
        <v>1955</v>
      </c>
      <c r="D1823" s="349" t="s">
        <v>3480</v>
      </c>
      <c r="E1823" s="304" t="s">
        <v>3480</v>
      </c>
      <c r="F1823" s="304"/>
      <c r="G1823" s="324">
        <v>36.547800000000002</v>
      </c>
      <c r="H1823" s="324">
        <v>139.61859999999999</v>
      </c>
      <c r="I1823" s="324" t="s">
        <v>212</v>
      </c>
      <c r="J1823" s="367">
        <v>849.01</v>
      </c>
      <c r="K1823" s="331">
        <v>0.1</v>
      </c>
      <c r="L1823" s="304" t="str">
        <f t="shared" si="518"/>
        <v>B</v>
      </c>
      <c r="M1823" s="388">
        <v>0</v>
      </c>
      <c r="N1823" s="304"/>
      <c r="O1823" s="304"/>
      <c r="P1823" s="304"/>
      <c r="Q1823" s="309"/>
      <c r="R1823" s="304" t="s">
        <v>2503</v>
      </c>
      <c r="S1823" s="356"/>
      <c r="T1823" s="304"/>
      <c r="U1823" s="356"/>
      <c r="V1823" s="304"/>
      <c r="W1823" s="310" t="s">
        <v>890</v>
      </c>
      <c r="X1823" s="304" t="s">
        <v>205</v>
      </c>
      <c r="Y1823" s="366">
        <f t="shared" si="520"/>
        <v>424.8</v>
      </c>
      <c r="Z1823" s="304"/>
      <c r="AA1823" s="304"/>
      <c r="AB1823" s="304">
        <v>-999</v>
      </c>
      <c r="AC1823" s="304">
        <v>-999</v>
      </c>
      <c r="AD1823" s="366">
        <v>-999</v>
      </c>
      <c r="AE1823" s="304">
        <v>-999</v>
      </c>
      <c r="AF1823" s="304">
        <v>-999</v>
      </c>
      <c r="AG1823" s="304"/>
      <c r="AH1823" s="304">
        <v>3.4232899999999997E-2</v>
      </c>
      <c r="AI1823" s="312"/>
      <c r="AJ1823" s="332">
        <v>760</v>
      </c>
      <c r="AK1823" s="304">
        <f t="shared" si="519"/>
        <v>760</v>
      </c>
      <c r="AL1823" s="304">
        <f t="shared" si="525"/>
        <v>0.43</v>
      </c>
      <c r="AM1823" s="389" t="str">
        <f t="shared" si="522"/>
        <v/>
      </c>
      <c r="AN1823" s="304"/>
      <c r="AO1823" s="304"/>
      <c r="AP1823" s="312"/>
      <c r="AQ1823" s="312"/>
      <c r="AR1823" s="312"/>
      <c r="AS1823" s="304"/>
      <c r="AT1823" s="312"/>
      <c r="AU1823" s="329">
        <f>VLOOKUP(C1823,[1]world!$A$2:$B$3555,2,FALSE)</f>
        <v>1</v>
      </c>
      <c r="AV1823" s="329">
        <v>519</v>
      </c>
      <c r="AW1823" s="304">
        <v>0.37</v>
      </c>
      <c r="AX1823" s="304">
        <v>4</v>
      </c>
      <c r="AY1823" s="304">
        <v>20</v>
      </c>
      <c r="AZ1823" s="304">
        <v>40</v>
      </c>
      <c r="BA1823" s="304">
        <v>4</v>
      </c>
      <c r="BB1823" s="304">
        <v>20</v>
      </c>
      <c r="BC1823" s="304">
        <v>40</v>
      </c>
      <c r="BD1823" s="304">
        <v>20</v>
      </c>
      <c r="BE1823" s="304">
        <v>20</v>
      </c>
      <c r="BF1823" s="304">
        <v>-999</v>
      </c>
      <c r="BG1823" s="304">
        <v>-999</v>
      </c>
      <c r="BH1823" s="304">
        <v>40</v>
      </c>
      <c r="BI1823" s="304">
        <v>40</v>
      </c>
      <c r="BJ1823" s="304">
        <v>0</v>
      </c>
      <c r="BK1823" s="304">
        <v>0</v>
      </c>
      <c r="BL1823" s="304">
        <v>0</v>
      </c>
    </row>
    <row r="1824" spans="1:64" ht="15" hidden="1" customHeight="1" x14ac:dyDescent="0.2">
      <c r="A1824" s="304" t="s">
        <v>6102</v>
      </c>
      <c r="B1824" s="304" t="s">
        <v>2503</v>
      </c>
      <c r="C1824" s="304">
        <v>1956</v>
      </c>
      <c r="D1824" s="349" t="s">
        <v>3619</v>
      </c>
      <c r="E1824" s="304" t="s">
        <v>3619</v>
      </c>
      <c r="F1824" s="304"/>
      <c r="G1824" s="324">
        <v>36.982300000000002</v>
      </c>
      <c r="H1824" s="324">
        <v>139.69550000000001</v>
      </c>
      <c r="I1824" s="324" t="s">
        <v>212</v>
      </c>
      <c r="J1824" s="367">
        <v>1432.75</v>
      </c>
      <c r="K1824" s="331">
        <v>0.1</v>
      </c>
      <c r="L1824" s="304" t="str">
        <f t="shared" si="518"/>
        <v>B</v>
      </c>
      <c r="M1824" s="388">
        <v>0</v>
      </c>
      <c r="N1824" s="304"/>
      <c r="O1824" s="304"/>
      <c r="P1824" s="304"/>
      <c r="Q1824" s="309"/>
      <c r="R1824" s="304" t="s">
        <v>2503</v>
      </c>
      <c r="S1824" s="356"/>
      <c r="T1824" s="304"/>
      <c r="U1824" s="356"/>
      <c r="V1824" s="304"/>
      <c r="W1824" s="310" t="s">
        <v>890</v>
      </c>
      <c r="X1824" s="304" t="s">
        <v>205</v>
      </c>
      <c r="Y1824" s="366">
        <f t="shared" si="520"/>
        <v>424.8</v>
      </c>
      <c r="Z1824" s="304"/>
      <c r="AA1824" s="304"/>
      <c r="AB1824" s="304">
        <v>-999</v>
      </c>
      <c r="AC1824" s="304">
        <v>-999</v>
      </c>
      <c r="AD1824" s="366">
        <v>-999</v>
      </c>
      <c r="AE1824" s="304">
        <v>-999</v>
      </c>
      <c r="AF1824" s="304">
        <v>-999</v>
      </c>
      <c r="AG1824" s="304"/>
      <c r="AH1824" s="304">
        <v>0.12953899999999999</v>
      </c>
      <c r="AI1824" s="312"/>
      <c r="AJ1824" s="332">
        <v>760</v>
      </c>
      <c r="AK1824" s="304">
        <f t="shared" si="519"/>
        <v>760</v>
      </c>
      <c r="AL1824" s="304">
        <f t="shared" si="525"/>
        <v>0.43</v>
      </c>
      <c r="AM1824" s="389" t="str">
        <f t="shared" si="522"/>
        <v/>
      </c>
      <c r="AN1824" s="304"/>
      <c r="AO1824" s="304"/>
      <c r="AP1824" s="312"/>
      <c r="AQ1824" s="312"/>
      <c r="AR1824" s="312"/>
      <c r="AS1824" s="304"/>
      <c r="AT1824" s="312"/>
      <c r="AU1824" s="329">
        <f>VLOOKUP(C1824,[1]world!$A$2:$B$3555,2,FALSE)</f>
        <v>5</v>
      </c>
      <c r="AV1824" s="329">
        <v>402</v>
      </c>
      <c r="AW1824" s="304">
        <v>0.37</v>
      </c>
      <c r="AX1824" s="304">
        <v>6</v>
      </c>
      <c r="AY1824" s="304">
        <v>10</v>
      </c>
      <c r="AZ1824" s="304">
        <v>85</v>
      </c>
      <c r="BA1824" s="304">
        <v>6</v>
      </c>
      <c r="BB1824" s="304">
        <v>10</v>
      </c>
      <c r="BC1824" s="304">
        <v>85</v>
      </c>
      <c r="BD1824" s="304">
        <v>60</v>
      </c>
      <c r="BE1824" s="304">
        <v>60</v>
      </c>
      <c r="BF1824" s="304">
        <v>-999</v>
      </c>
      <c r="BG1824" s="304">
        <v>-999</v>
      </c>
      <c r="BH1824" s="304">
        <v>140</v>
      </c>
      <c r="BI1824" s="304">
        <v>140</v>
      </c>
      <c r="BJ1824" s="304">
        <v>0</v>
      </c>
      <c r="BK1824" s="304">
        <v>0</v>
      </c>
      <c r="BL1824" s="304">
        <v>0</v>
      </c>
    </row>
    <row r="1825" spans="1:64" ht="15" hidden="1" customHeight="1" x14ac:dyDescent="0.2">
      <c r="A1825" s="304" t="s">
        <v>6177</v>
      </c>
      <c r="B1825" s="304" t="s">
        <v>1612</v>
      </c>
      <c r="C1825" s="304">
        <v>1957</v>
      </c>
      <c r="D1825" s="349" t="s">
        <v>3615</v>
      </c>
      <c r="E1825" s="304" t="s">
        <v>3615</v>
      </c>
      <c r="F1825" s="304"/>
      <c r="G1825" s="324">
        <v>36.975999999999999</v>
      </c>
      <c r="H1825" s="324">
        <v>137.62569999999999</v>
      </c>
      <c r="I1825" s="324" t="s">
        <v>212</v>
      </c>
      <c r="J1825" s="368">
        <f>U1825</f>
        <v>354.2009258424988</v>
      </c>
      <c r="K1825" s="331">
        <v>0.2</v>
      </c>
      <c r="L1825" s="304" t="str">
        <f t="shared" si="518"/>
        <v>D</v>
      </c>
      <c r="M1825" s="388">
        <v>1</v>
      </c>
      <c r="N1825" s="304">
        <v>214.9</v>
      </c>
      <c r="O1825" s="304">
        <v>10</v>
      </c>
      <c r="P1825" s="331"/>
      <c r="Q1825" s="309"/>
      <c r="R1825" s="304"/>
      <c r="S1825" s="356">
        <v>276.94894737526022</v>
      </c>
      <c r="T1825" s="356">
        <v>354.2009258424988</v>
      </c>
      <c r="U1825" s="356">
        <f>IF(O1825&lt;=10,T1825,IF(O1825&gt;=20,S1825,((O1825-10)*(S1825-T1825)/10+T1825)))</f>
        <v>354.2009258424988</v>
      </c>
      <c r="V1825" s="356"/>
      <c r="W1825" s="310" t="s">
        <v>900</v>
      </c>
      <c r="X1825" s="304" t="s">
        <v>232</v>
      </c>
      <c r="Y1825" s="366">
        <f t="shared" si="520"/>
        <v>506.6</v>
      </c>
      <c r="Z1825" s="304"/>
      <c r="AA1825" s="304"/>
      <c r="AB1825" s="304">
        <v>-999</v>
      </c>
      <c r="AC1825" s="304">
        <v>-999</v>
      </c>
      <c r="AD1825" s="366">
        <v>-999</v>
      </c>
      <c r="AE1825" s="304">
        <v>-999</v>
      </c>
      <c r="AF1825" s="304">
        <v>-999</v>
      </c>
      <c r="AG1825" s="304"/>
      <c r="AH1825" s="304">
        <v>9.5936400000000005E-2</v>
      </c>
      <c r="AI1825" s="312"/>
      <c r="AJ1825" s="332">
        <v>760</v>
      </c>
      <c r="AK1825" s="304">
        <f t="shared" si="519"/>
        <v>760</v>
      </c>
      <c r="AL1825" s="304">
        <f t="shared" si="525"/>
        <v>0.43</v>
      </c>
      <c r="AM1825" s="389" t="str">
        <f t="shared" si="522"/>
        <v/>
      </c>
      <c r="AN1825" s="304"/>
      <c r="AO1825" s="304">
        <v>0.45</v>
      </c>
      <c r="AP1825" s="312"/>
      <c r="AQ1825" s="312" t="s">
        <v>3616</v>
      </c>
      <c r="AR1825" s="312"/>
      <c r="AS1825" s="304"/>
      <c r="AT1825" s="312"/>
      <c r="AU1825" s="329">
        <f>VLOOKUP(C1825,[1]world!$A$2:$B$3555,2,FALSE)</f>
        <v>3</v>
      </c>
      <c r="AV1825" s="329">
        <v>547</v>
      </c>
      <c r="AW1825" s="304">
        <v>0.37</v>
      </c>
      <c r="AX1825" s="304">
        <v>20</v>
      </c>
      <c r="AY1825" s="304">
        <v>-999</v>
      </c>
      <c r="AZ1825" s="304">
        <v>80</v>
      </c>
      <c r="BA1825" s="304">
        <v>20</v>
      </c>
      <c r="BB1825" s="304">
        <v>-999</v>
      </c>
      <c r="BC1825" s="304">
        <v>80</v>
      </c>
      <c r="BD1825" s="304">
        <v>20</v>
      </c>
      <c r="BE1825" s="304">
        <v>20</v>
      </c>
      <c r="BF1825" s="304">
        <v>-999</v>
      </c>
      <c r="BG1825" s="304">
        <v>-999</v>
      </c>
      <c r="BH1825" s="304">
        <v>80</v>
      </c>
      <c r="BI1825" s="304">
        <v>80</v>
      </c>
      <c r="BJ1825" s="304">
        <v>2</v>
      </c>
      <c r="BK1825" s="304" t="s">
        <v>4954</v>
      </c>
      <c r="BL1825" s="304">
        <v>2</v>
      </c>
    </row>
    <row r="1826" spans="1:64" ht="15" hidden="1" customHeight="1" x14ac:dyDescent="0.2">
      <c r="A1826" s="304" t="s">
        <v>6177</v>
      </c>
      <c r="B1826" s="304" t="s">
        <v>1612</v>
      </c>
      <c r="C1826" s="304">
        <v>1958</v>
      </c>
      <c r="D1826" s="349" t="s">
        <v>4002</v>
      </c>
      <c r="E1826" s="304" t="s">
        <v>4002</v>
      </c>
      <c r="F1826" s="304"/>
      <c r="G1826" s="324">
        <v>37.920699999999997</v>
      </c>
      <c r="H1826" s="324">
        <v>139.86969999999999</v>
      </c>
      <c r="I1826" s="324" t="s">
        <v>212</v>
      </c>
      <c r="J1826" s="368">
        <f>U1826</f>
        <v>356.67107159094837</v>
      </c>
      <c r="K1826" s="331">
        <v>0.2</v>
      </c>
      <c r="L1826" s="304" t="str">
        <f t="shared" si="518"/>
        <v>D</v>
      </c>
      <c r="M1826" s="388">
        <v>1</v>
      </c>
      <c r="N1826" s="304">
        <v>216.5</v>
      </c>
      <c r="O1826" s="304">
        <v>10</v>
      </c>
      <c r="P1826" s="331"/>
      <c r="Q1826" s="309"/>
      <c r="R1826" s="304"/>
      <c r="S1826" s="356">
        <v>279.07136164161625</v>
      </c>
      <c r="T1826" s="356">
        <v>356.67107159094837</v>
      </c>
      <c r="U1826" s="356">
        <f>IF(O1826&lt;=10,T1826,IF(O1826&gt;=20,S1826,((O1826-10)*(S1826-T1826)/10+T1826)))</f>
        <v>356.67107159094837</v>
      </c>
      <c r="V1826" s="356"/>
      <c r="W1826" s="310" t="s">
        <v>890</v>
      </c>
      <c r="X1826" s="304" t="s">
        <v>205</v>
      </c>
      <c r="Y1826" s="366">
        <f t="shared" si="520"/>
        <v>424.8</v>
      </c>
      <c r="Z1826" s="304"/>
      <c r="AA1826" s="304"/>
      <c r="AB1826" s="304">
        <v>-999</v>
      </c>
      <c r="AC1826" s="304">
        <v>-999</v>
      </c>
      <c r="AD1826" s="366">
        <v>-999</v>
      </c>
      <c r="AE1826" s="304">
        <v>-999</v>
      </c>
      <c r="AF1826" s="304">
        <v>-999</v>
      </c>
      <c r="AG1826" s="304"/>
      <c r="AH1826" s="304">
        <v>4.0997499999999999E-2</v>
      </c>
      <c r="AI1826" s="312"/>
      <c r="AJ1826" s="332">
        <v>760</v>
      </c>
      <c r="AK1826" s="304">
        <f t="shared" si="519"/>
        <v>760</v>
      </c>
      <c r="AL1826" s="304">
        <f t="shared" si="525"/>
        <v>0.43</v>
      </c>
      <c r="AM1826" s="389" t="str">
        <f t="shared" si="522"/>
        <v/>
      </c>
      <c r="AN1826" s="304"/>
      <c r="AO1826" s="304">
        <v>0.45</v>
      </c>
      <c r="AP1826" s="312"/>
      <c r="AQ1826" s="312" t="s">
        <v>4003</v>
      </c>
      <c r="AR1826" s="312"/>
      <c r="AS1826" s="304"/>
      <c r="AT1826" s="312"/>
      <c r="AU1826" s="329">
        <f>VLOOKUP(C1826,[1]world!$A$2:$B$3555,2,FALSE)</f>
        <v>1</v>
      </c>
      <c r="AV1826" s="329">
        <v>519</v>
      </c>
      <c r="AW1826" s="304">
        <v>0.37</v>
      </c>
      <c r="AX1826" s="304">
        <v>40</v>
      </c>
      <c r="AY1826" s="304">
        <v>-999</v>
      </c>
      <c r="AZ1826" s="304">
        <v>900</v>
      </c>
      <c r="BA1826" s="304">
        <v>40</v>
      </c>
      <c r="BB1826" s="304">
        <v>-999</v>
      </c>
      <c r="BC1826" s="304">
        <v>900</v>
      </c>
      <c r="BD1826" s="304">
        <v>40</v>
      </c>
      <c r="BE1826" s="304">
        <v>40</v>
      </c>
      <c r="BF1826" s="304">
        <v>-999</v>
      </c>
      <c r="BG1826" s="304">
        <v>-999</v>
      </c>
      <c r="BH1826" s="304">
        <v>900</v>
      </c>
      <c r="BI1826" s="304">
        <v>900</v>
      </c>
      <c r="BJ1826" s="304">
        <v>2</v>
      </c>
      <c r="BK1826" s="304" t="s">
        <v>4954</v>
      </c>
      <c r="BL1826" s="304">
        <v>2</v>
      </c>
    </row>
    <row r="1827" spans="1:64" ht="15" hidden="1" customHeight="1" x14ac:dyDescent="0.2">
      <c r="A1827" s="304" t="s">
        <v>4901</v>
      </c>
      <c r="B1827" s="304" t="s">
        <v>5986</v>
      </c>
      <c r="C1827" s="304">
        <v>1959</v>
      </c>
      <c r="D1827" s="349" t="s">
        <v>4506</v>
      </c>
      <c r="E1827" s="304">
        <v>-999</v>
      </c>
      <c r="F1827" s="304"/>
      <c r="G1827" s="324">
        <v>42.094999999999999</v>
      </c>
      <c r="H1827" s="324">
        <v>19.100999999999999</v>
      </c>
      <c r="I1827" s="324" t="s">
        <v>205</v>
      </c>
      <c r="J1827" s="368">
        <f t="shared" ref="J1827:J1837" si="526">GEOMEAN(Y1827,AV1827,AK1827)</f>
        <v>462.22516712901569</v>
      </c>
      <c r="K1827" s="331">
        <f t="shared" ref="K1827:K1837" si="527">GEOMEAN(AA1827,AL1827,AW1827)</f>
        <v>0.38547027482550061</v>
      </c>
      <c r="L1827" s="304" t="str">
        <f t="shared" si="518"/>
        <v>C</v>
      </c>
      <c r="M1827" s="388" t="s">
        <v>6089</v>
      </c>
      <c r="N1827" s="304"/>
      <c r="O1827" s="304"/>
      <c r="P1827" s="356"/>
      <c r="Q1827" s="356"/>
      <c r="R1827" s="304"/>
      <c r="S1827" s="356"/>
      <c r="T1827" s="304"/>
      <c r="U1827" s="356"/>
      <c r="V1827" s="304"/>
      <c r="W1827" s="308" t="s">
        <v>1405</v>
      </c>
      <c r="X1827" s="304" t="s">
        <v>205</v>
      </c>
      <c r="Y1827" s="366">
        <f t="shared" si="520"/>
        <v>424.8</v>
      </c>
      <c r="Z1827" s="304"/>
      <c r="AA1827" s="331">
        <v>0.36</v>
      </c>
      <c r="AB1827" s="304">
        <v>-999</v>
      </c>
      <c r="AC1827" s="304">
        <v>-999</v>
      </c>
      <c r="AD1827" s="366">
        <v>-999</v>
      </c>
      <c r="AE1827" s="304">
        <v>-999</v>
      </c>
      <c r="AF1827" s="304">
        <v>-999</v>
      </c>
      <c r="AG1827" s="304"/>
      <c r="AH1827" s="304">
        <v>2.0488699999999999E-2</v>
      </c>
      <c r="AI1827" s="312"/>
      <c r="AJ1827" s="332">
        <v>370</v>
      </c>
      <c r="AK1827" s="304">
        <f t="shared" si="519"/>
        <v>425</v>
      </c>
      <c r="AL1827" s="363">
        <v>0.43</v>
      </c>
      <c r="AM1827" s="389" t="str">
        <f t="shared" si="522"/>
        <v/>
      </c>
      <c r="AN1827" s="304"/>
      <c r="AO1827" s="304"/>
      <c r="AP1827" s="312"/>
      <c r="AQ1827" s="312"/>
      <c r="AR1827" s="312"/>
      <c r="AS1827" s="304"/>
      <c r="AT1827" s="312"/>
      <c r="AU1827" s="329">
        <f>VLOOKUP(C1827,[1]world!$A$2:$B$3555,2,FALSE)</f>
        <v>3</v>
      </c>
      <c r="AV1827" s="329">
        <v>547</v>
      </c>
      <c r="AW1827" s="304">
        <v>0.37</v>
      </c>
      <c r="AX1827" s="304">
        <v>-999</v>
      </c>
      <c r="AY1827" s="304">
        <v>-999</v>
      </c>
      <c r="AZ1827" s="304">
        <v>-999</v>
      </c>
      <c r="BA1827" s="304">
        <v>-999</v>
      </c>
      <c r="BB1827" s="304">
        <v>-999</v>
      </c>
      <c r="BC1827" s="304">
        <v>-999</v>
      </c>
      <c r="BD1827" s="304">
        <v>-999</v>
      </c>
      <c r="BE1827" s="304">
        <v>-999</v>
      </c>
      <c r="BF1827" s="304">
        <v>-999</v>
      </c>
      <c r="BG1827" s="304">
        <v>-999</v>
      </c>
      <c r="BH1827" s="304">
        <v>-999</v>
      </c>
      <c r="BI1827" s="304">
        <v>-999</v>
      </c>
      <c r="BJ1827" s="304" t="s">
        <v>4954</v>
      </c>
      <c r="BK1827" s="304" t="s">
        <v>4954</v>
      </c>
      <c r="BL1827" s="304" t="s">
        <v>4954</v>
      </c>
    </row>
    <row r="1828" spans="1:64" ht="15" hidden="1" customHeight="1" x14ac:dyDescent="0.2">
      <c r="A1828" s="304" t="s">
        <v>4901</v>
      </c>
      <c r="B1828" s="304" t="s">
        <v>5987</v>
      </c>
      <c r="C1828" s="304">
        <v>1960</v>
      </c>
      <c r="D1828" s="349" t="s">
        <v>4469</v>
      </c>
      <c r="E1828" s="304">
        <v>-999</v>
      </c>
      <c r="F1828" s="304"/>
      <c r="G1828" s="324">
        <v>41.517000000000003</v>
      </c>
      <c r="H1828" s="324">
        <v>20.533999999999999</v>
      </c>
      <c r="I1828" s="324" t="s">
        <v>214</v>
      </c>
      <c r="J1828" s="368">
        <f t="shared" si="526"/>
        <v>485.04394684498806</v>
      </c>
      <c r="K1828" s="331">
        <f t="shared" si="527"/>
        <v>0.38547027482550061</v>
      </c>
      <c r="L1828" s="304" t="str">
        <f t="shared" si="518"/>
        <v>C</v>
      </c>
      <c r="M1828" s="388" t="s">
        <v>6089</v>
      </c>
      <c r="N1828" s="304"/>
      <c r="O1828" s="304"/>
      <c r="P1828" s="356"/>
      <c r="Q1828" s="356"/>
      <c r="R1828" s="304"/>
      <c r="S1828" s="356"/>
      <c r="T1828" s="304"/>
      <c r="U1828" s="356"/>
      <c r="V1828" s="304"/>
      <c r="W1828" s="308" t="s">
        <v>1582</v>
      </c>
      <c r="X1828" s="304" t="s">
        <v>213</v>
      </c>
      <c r="Y1828" s="366">
        <f t="shared" si="520"/>
        <v>274.5</v>
      </c>
      <c r="Z1828" s="304"/>
      <c r="AA1828" s="331">
        <v>0.36</v>
      </c>
      <c r="AB1828" s="304">
        <v>-999</v>
      </c>
      <c r="AC1828" s="304">
        <v>-999</v>
      </c>
      <c r="AD1828" s="366">
        <v>-999</v>
      </c>
      <c r="AE1828" s="304">
        <v>-999</v>
      </c>
      <c r="AF1828" s="304">
        <v>-999</v>
      </c>
      <c r="AG1828" s="304"/>
      <c r="AH1828" s="304">
        <v>0.21653900000000001</v>
      </c>
      <c r="AI1828" s="312"/>
      <c r="AJ1828" s="332">
        <v>760</v>
      </c>
      <c r="AK1828" s="304">
        <f t="shared" si="519"/>
        <v>760</v>
      </c>
      <c r="AL1828" s="363">
        <v>0.43</v>
      </c>
      <c r="AM1828" s="389" t="str">
        <f t="shared" si="522"/>
        <v/>
      </c>
      <c r="AN1828" s="304"/>
      <c r="AO1828" s="304"/>
      <c r="AP1828" s="312"/>
      <c r="AQ1828" s="312"/>
      <c r="AR1828" s="312"/>
      <c r="AS1828" s="304"/>
      <c r="AT1828" s="312"/>
      <c r="AU1828" s="329">
        <f>VLOOKUP(C1828,[1]world!$A$2:$B$3555,2,FALSE)</f>
        <v>3</v>
      </c>
      <c r="AV1828" s="329">
        <v>547</v>
      </c>
      <c r="AW1828" s="304">
        <v>0.37</v>
      </c>
      <c r="AX1828" s="304">
        <v>-999</v>
      </c>
      <c r="AY1828" s="304">
        <v>-999</v>
      </c>
      <c r="AZ1828" s="304">
        <v>-999</v>
      </c>
      <c r="BA1828" s="304">
        <v>-999</v>
      </c>
      <c r="BB1828" s="304">
        <v>-999</v>
      </c>
      <c r="BC1828" s="304">
        <v>-999</v>
      </c>
      <c r="BD1828" s="304">
        <v>-999</v>
      </c>
      <c r="BE1828" s="304">
        <v>-999</v>
      </c>
      <c r="BF1828" s="304">
        <v>-999</v>
      </c>
      <c r="BG1828" s="304">
        <v>-999</v>
      </c>
      <c r="BH1828" s="304">
        <v>-999</v>
      </c>
      <c r="BI1828" s="304">
        <v>-999</v>
      </c>
      <c r="BJ1828" s="304" t="s">
        <v>4954</v>
      </c>
      <c r="BK1828" s="304" t="s">
        <v>4954</v>
      </c>
      <c r="BL1828" s="304" t="s">
        <v>4954</v>
      </c>
    </row>
    <row r="1829" spans="1:64" ht="15" hidden="1" customHeight="1" x14ac:dyDescent="0.2">
      <c r="A1829" s="304" t="s">
        <v>4901</v>
      </c>
      <c r="B1829" s="304" t="s">
        <v>5988</v>
      </c>
      <c r="C1829" s="304">
        <v>1961</v>
      </c>
      <c r="D1829" s="349" t="s">
        <v>4532</v>
      </c>
      <c r="E1829" s="304">
        <v>-999</v>
      </c>
      <c r="F1829" s="304"/>
      <c r="G1829" s="324">
        <v>42.655999999999999</v>
      </c>
      <c r="H1829" s="324">
        <v>18.091000000000001</v>
      </c>
      <c r="I1829" s="324" t="s">
        <v>205</v>
      </c>
      <c r="J1829" s="368">
        <f t="shared" si="526"/>
        <v>535.77424335653598</v>
      </c>
      <c r="K1829" s="331">
        <f t="shared" si="527"/>
        <v>0.41523526603009125</v>
      </c>
      <c r="L1829" s="304" t="str">
        <f t="shared" si="518"/>
        <v>C</v>
      </c>
      <c r="M1829" s="388" t="s">
        <v>6089</v>
      </c>
      <c r="N1829" s="304"/>
      <c r="O1829" s="304"/>
      <c r="P1829" s="356"/>
      <c r="Q1829" s="356"/>
      <c r="R1829" s="304"/>
      <c r="S1829" s="356"/>
      <c r="T1829" s="304"/>
      <c r="U1829" s="356"/>
      <c r="V1829" s="304"/>
      <c r="W1829" s="308" t="s">
        <v>1430</v>
      </c>
      <c r="X1829" s="304" t="s">
        <v>232</v>
      </c>
      <c r="Y1829" s="366">
        <f t="shared" si="520"/>
        <v>506.6</v>
      </c>
      <c r="Z1829" s="304"/>
      <c r="AA1829" s="304">
        <v>0.45</v>
      </c>
      <c r="AB1829" s="304">
        <v>-999</v>
      </c>
      <c r="AC1829" s="304">
        <v>-999</v>
      </c>
      <c r="AD1829" s="366">
        <v>-999</v>
      </c>
      <c r="AE1829" s="304">
        <v>-999</v>
      </c>
      <c r="AF1829" s="304">
        <v>-999</v>
      </c>
      <c r="AG1829" s="304"/>
      <c r="AH1829" s="304">
        <v>7.35841E-2</v>
      </c>
      <c r="AI1829" s="312"/>
      <c r="AJ1829" s="332">
        <v>551</v>
      </c>
      <c r="AK1829" s="304">
        <f t="shared" si="519"/>
        <v>555</v>
      </c>
      <c r="AL1829" s="363">
        <v>0.43</v>
      </c>
      <c r="AM1829" s="389" t="str">
        <f t="shared" si="522"/>
        <v/>
      </c>
      <c r="AN1829" s="304"/>
      <c r="AO1829" s="304"/>
      <c r="AP1829" s="312"/>
      <c r="AQ1829" s="312"/>
      <c r="AR1829" s="312"/>
      <c r="AS1829" s="304"/>
      <c r="AT1829" s="312"/>
      <c r="AU1829" s="329">
        <f>VLOOKUP(C1829,[1]world!$A$2:$B$3555,2,FALSE)</f>
        <v>3</v>
      </c>
      <c r="AV1829" s="329">
        <v>547</v>
      </c>
      <c r="AW1829" s="304">
        <v>0.37</v>
      </c>
      <c r="AX1829" s="304">
        <v>-999</v>
      </c>
      <c r="AY1829" s="304">
        <v>-999</v>
      </c>
      <c r="AZ1829" s="304">
        <v>-999</v>
      </c>
      <c r="BA1829" s="304">
        <v>-999</v>
      </c>
      <c r="BB1829" s="304">
        <v>-999</v>
      </c>
      <c r="BC1829" s="304">
        <v>-999</v>
      </c>
      <c r="BD1829" s="304">
        <v>-999</v>
      </c>
      <c r="BE1829" s="304">
        <v>-999</v>
      </c>
      <c r="BF1829" s="304">
        <v>-999</v>
      </c>
      <c r="BG1829" s="304">
        <v>-999</v>
      </c>
      <c r="BH1829" s="304">
        <v>-999</v>
      </c>
      <c r="BI1829" s="304">
        <v>-999</v>
      </c>
      <c r="BJ1829" s="304" t="s">
        <v>4954</v>
      </c>
      <c r="BK1829" s="304" t="s">
        <v>4954</v>
      </c>
      <c r="BL1829" s="304" t="s">
        <v>4954</v>
      </c>
    </row>
    <row r="1830" spans="1:64" ht="15" hidden="1" customHeight="1" x14ac:dyDescent="0.2">
      <c r="A1830" s="304" t="s">
        <v>4901</v>
      </c>
      <c r="B1830" s="304" t="s">
        <v>5988</v>
      </c>
      <c r="C1830" s="304">
        <v>1962</v>
      </c>
      <c r="D1830" s="349" t="s">
        <v>4541</v>
      </c>
      <c r="E1830" s="304">
        <v>-999</v>
      </c>
      <c r="F1830" s="304"/>
      <c r="G1830" s="324">
        <v>43.167999999999999</v>
      </c>
      <c r="H1830" s="324">
        <v>18.524000000000001</v>
      </c>
      <c r="I1830" s="324" t="s">
        <v>214</v>
      </c>
      <c r="J1830" s="368">
        <f t="shared" si="526"/>
        <v>429.20775794484825</v>
      </c>
      <c r="K1830" s="331">
        <f t="shared" si="527"/>
        <v>0.38547027482550061</v>
      </c>
      <c r="L1830" s="304" t="str">
        <f t="shared" si="518"/>
        <v>C</v>
      </c>
      <c r="M1830" s="388" t="s">
        <v>6089</v>
      </c>
      <c r="N1830" s="304"/>
      <c r="O1830" s="304"/>
      <c r="P1830" s="356"/>
      <c r="Q1830" s="356"/>
      <c r="R1830" s="304"/>
      <c r="S1830" s="356"/>
      <c r="T1830" s="304"/>
      <c r="U1830" s="356"/>
      <c r="V1830" s="304"/>
      <c r="W1830" s="308" t="s">
        <v>1582</v>
      </c>
      <c r="X1830" s="304" t="s">
        <v>213</v>
      </c>
      <c r="Y1830" s="366">
        <f t="shared" si="520"/>
        <v>274.5</v>
      </c>
      <c r="Z1830" s="304"/>
      <c r="AA1830" s="331">
        <v>0.36</v>
      </c>
      <c r="AB1830" s="304">
        <v>-999</v>
      </c>
      <c r="AC1830" s="304">
        <v>-999</v>
      </c>
      <c r="AD1830" s="366">
        <v>-999</v>
      </c>
      <c r="AE1830" s="304">
        <v>-999</v>
      </c>
      <c r="AF1830" s="304">
        <v>-999</v>
      </c>
      <c r="AG1830" s="304"/>
      <c r="AH1830" s="304">
        <v>5.7021299999999997E-2</v>
      </c>
      <c r="AI1830" s="312"/>
      <c r="AJ1830" s="332">
        <v>508</v>
      </c>
      <c r="AK1830" s="304">
        <f t="shared" si="519"/>
        <v>555</v>
      </c>
      <c r="AL1830" s="363">
        <v>0.43</v>
      </c>
      <c r="AM1830" s="389" t="str">
        <f t="shared" si="522"/>
        <v/>
      </c>
      <c r="AN1830" s="304"/>
      <c r="AO1830" s="304"/>
      <c r="AP1830" s="312"/>
      <c r="AQ1830" s="312"/>
      <c r="AR1830" s="312"/>
      <c r="AS1830" s="304"/>
      <c r="AT1830" s="312"/>
      <c r="AU1830" s="329">
        <f>VLOOKUP(C1830,[1]world!$A$2:$B$3555,2,FALSE)</f>
        <v>1</v>
      </c>
      <c r="AV1830" s="329">
        <v>519</v>
      </c>
      <c r="AW1830" s="304">
        <v>0.37</v>
      </c>
      <c r="AX1830" s="304">
        <v>-999</v>
      </c>
      <c r="AY1830" s="304">
        <v>-999</v>
      </c>
      <c r="AZ1830" s="304">
        <v>-999</v>
      </c>
      <c r="BA1830" s="304">
        <v>-999</v>
      </c>
      <c r="BB1830" s="304">
        <v>-999</v>
      </c>
      <c r="BC1830" s="304">
        <v>-999</v>
      </c>
      <c r="BD1830" s="304">
        <v>-999</v>
      </c>
      <c r="BE1830" s="304">
        <v>-999</v>
      </c>
      <c r="BF1830" s="304">
        <v>-999</v>
      </c>
      <c r="BG1830" s="304">
        <v>-999</v>
      </c>
      <c r="BH1830" s="304">
        <v>-999</v>
      </c>
      <c r="BI1830" s="304">
        <v>-999</v>
      </c>
      <c r="BJ1830" s="304" t="s">
        <v>4954</v>
      </c>
      <c r="BK1830" s="304" t="s">
        <v>4954</v>
      </c>
      <c r="BL1830" s="304" t="s">
        <v>4954</v>
      </c>
    </row>
    <row r="1831" spans="1:64" ht="15" hidden="1" customHeight="1" x14ac:dyDescent="0.2">
      <c r="A1831" s="304" t="s">
        <v>4901</v>
      </c>
      <c r="B1831" s="304" t="s">
        <v>5988</v>
      </c>
      <c r="C1831" s="304">
        <v>1963</v>
      </c>
      <c r="D1831" s="349" t="s">
        <v>4523</v>
      </c>
      <c r="E1831" s="304">
        <v>-999</v>
      </c>
      <c r="F1831" s="304"/>
      <c r="G1831" s="324">
        <v>42.457000000000001</v>
      </c>
      <c r="H1831" s="324">
        <v>18.530999999999999</v>
      </c>
      <c r="I1831" s="324" t="s">
        <v>214</v>
      </c>
      <c r="J1831" s="368">
        <f t="shared" si="526"/>
        <v>535.77424335653598</v>
      </c>
      <c r="K1831" s="331">
        <f t="shared" si="527"/>
        <v>0.41523526603009125</v>
      </c>
      <c r="L1831" s="304" t="str">
        <f t="shared" si="518"/>
        <v>C</v>
      </c>
      <c r="M1831" s="388" t="s">
        <v>6089</v>
      </c>
      <c r="N1831" s="304"/>
      <c r="O1831" s="304"/>
      <c r="P1831" s="356"/>
      <c r="Q1831" s="356"/>
      <c r="R1831" s="304"/>
      <c r="S1831" s="356"/>
      <c r="T1831" s="304"/>
      <c r="U1831" s="356"/>
      <c r="V1831" s="304"/>
      <c r="W1831" s="308" t="s">
        <v>1609</v>
      </c>
      <c r="X1831" s="304" t="s">
        <v>232</v>
      </c>
      <c r="Y1831" s="366">
        <f t="shared" si="520"/>
        <v>506.6</v>
      </c>
      <c r="Z1831" s="304"/>
      <c r="AA1831" s="304">
        <v>0.45</v>
      </c>
      <c r="AB1831" s="304">
        <v>-999</v>
      </c>
      <c r="AC1831" s="304">
        <v>-999</v>
      </c>
      <c r="AD1831" s="366">
        <v>-999</v>
      </c>
      <c r="AE1831" s="304">
        <v>-999</v>
      </c>
      <c r="AF1831" s="304">
        <v>-999</v>
      </c>
      <c r="AG1831" s="304"/>
      <c r="AH1831" s="304">
        <v>9.1097700000000004E-2</v>
      </c>
      <c r="AI1831" s="312"/>
      <c r="AJ1831" s="332">
        <v>597</v>
      </c>
      <c r="AK1831" s="304">
        <f t="shared" si="519"/>
        <v>555</v>
      </c>
      <c r="AL1831" s="363">
        <v>0.43</v>
      </c>
      <c r="AM1831" s="389" t="str">
        <f t="shared" si="522"/>
        <v/>
      </c>
      <c r="AN1831" s="304"/>
      <c r="AO1831" s="304"/>
      <c r="AP1831" s="312"/>
      <c r="AQ1831" s="312"/>
      <c r="AR1831" s="312"/>
      <c r="AS1831" s="304"/>
      <c r="AT1831" s="312"/>
      <c r="AU1831" s="329">
        <f>VLOOKUP(C1831,[1]world!$A$2:$B$3555,2,FALSE)</f>
        <v>3</v>
      </c>
      <c r="AV1831" s="329">
        <v>547</v>
      </c>
      <c r="AW1831" s="304">
        <v>0.37</v>
      </c>
      <c r="AX1831" s="304">
        <v>-999</v>
      </c>
      <c r="AY1831" s="304">
        <v>-999</v>
      </c>
      <c r="AZ1831" s="304">
        <v>-999</v>
      </c>
      <c r="BA1831" s="304">
        <v>-999</v>
      </c>
      <c r="BB1831" s="304">
        <v>-999</v>
      </c>
      <c r="BC1831" s="304">
        <v>-999</v>
      </c>
      <c r="BD1831" s="304">
        <v>-999</v>
      </c>
      <c r="BE1831" s="304">
        <v>-999</v>
      </c>
      <c r="BF1831" s="304">
        <v>-999</v>
      </c>
      <c r="BG1831" s="304">
        <v>-999</v>
      </c>
      <c r="BH1831" s="304">
        <v>-999</v>
      </c>
      <c r="BI1831" s="304">
        <v>-999</v>
      </c>
      <c r="BJ1831" s="304" t="s">
        <v>4954</v>
      </c>
      <c r="BK1831" s="304" t="s">
        <v>4954</v>
      </c>
      <c r="BL1831" s="304" t="s">
        <v>4954</v>
      </c>
    </row>
    <row r="1832" spans="1:64" ht="15" hidden="1" customHeight="1" x14ac:dyDescent="0.2">
      <c r="A1832" s="304" t="s">
        <v>4901</v>
      </c>
      <c r="B1832" s="304" t="s">
        <v>5988</v>
      </c>
      <c r="C1832" s="304">
        <v>1964</v>
      </c>
      <c r="D1832" s="349" t="s">
        <v>4508</v>
      </c>
      <c r="E1832" s="304">
        <v>-999</v>
      </c>
      <c r="F1832" s="304"/>
      <c r="G1832" s="324">
        <v>42.204000000000001</v>
      </c>
      <c r="H1832" s="324">
        <v>18.948</v>
      </c>
      <c r="I1832" s="324" t="s">
        <v>214</v>
      </c>
      <c r="J1832" s="368">
        <f t="shared" si="526"/>
        <v>543.25905651138362</v>
      </c>
      <c r="K1832" s="331">
        <f t="shared" si="527"/>
        <v>0.38547027482550061</v>
      </c>
      <c r="L1832" s="304" t="str">
        <f t="shared" si="518"/>
        <v>C</v>
      </c>
      <c r="M1832" s="388" t="s">
        <v>6089</v>
      </c>
      <c r="N1832" s="304"/>
      <c r="O1832" s="304"/>
      <c r="P1832" s="356"/>
      <c r="Q1832" s="356"/>
      <c r="R1832" s="304"/>
      <c r="S1832" s="356"/>
      <c r="T1832" s="304"/>
      <c r="U1832" s="356"/>
      <c r="V1832" s="304"/>
      <c r="W1832" s="308" t="s">
        <v>2742</v>
      </c>
      <c r="X1832" s="304" t="s">
        <v>205</v>
      </c>
      <c r="Y1832" s="366">
        <f t="shared" si="520"/>
        <v>424.8</v>
      </c>
      <c r="Z1832" s="304"/>
      <c r="AA1832" s="331">
        <v>0.36</v>
      </c>
      <c r="AB1832" s="304">
        <v>-999</v>
      </c>
      <c r="AC1832" s="304">
        <v>-999</v>
      </c>
      <c r="AD1832" s="366">
        <v>-999</v>
      </c>
      <c r="AE1832" s="304">
        <v>-999</v>
      </c>
      <c r="AF1832" s="304">
        <v>-999</v>
      </c>
      <c r="AG1832" s="304"/>
      <c r="AH1832" s="304">
        <v>0.121667</v>
      </c>
      <c r="AI1832" s="312"/>
      <c r="AJ1832" s="332">
        <v>696</v>
      </c>
      <c r="AK1832" s="304">
        <f t="shared" si="519"/>
        <v>690</v>
      </c>
      <c r="AL1832" s="363">
        <v>0.43</v>
      </c>
      <c r="AM1832" s="389" t="str">
        <f t="shared" si="522"/>
        <v/>
      </c>
      <c r="AN1832" s="304"/>
      <c r="AO1832" s="304"/>
      <c r="AP1832" s="312"/>
      <c r="AQ1832" s="312"/>
      <c r="AR1832" s="312"/>
      <c r="AS1832" s="304"/>
      <c r="AT1832" s="312"/>
      <c r="AU1832" s="329">
        <f>VLOOKUP(C1832,[1]world!$A$2:$B$3555,2,FALSE)</f>
        <v>3</v>
      </c>
      <c r="AV1832" s="329">
        <v>547</v>
      </c>
      <c r="AW1832" s="304">
        <v>0.37</v>
      </c>
      <c r="AX1832" s="304">
        <v>-999</v>
      </c>
      <c r="AY1832" s="304">
        <v>-999</v>
      </c>
      <c r="AZ1832" s="304">
        <v>-999</v>
      </c>
      <c r="BA1832" s="304">
        <v>-999</v>
      </c>
      <c r="BB1832" s="304">
        <v>-999</v>
      </c>
      <c r="BC1832" s="304">
        <v>-999</v>
      </c>
      <c r="BD1832" s="304">
        <v>-999</v>
      </c>
      <c r="BE1832" s="304">
        <v>-999</v>
      </c>
      <c r="BF1832" s="304">
        <v>-999</v>
      </c>
      <c r="BG1832" s="304">
        <v>-999</v>
      </c>
      <c r="BH1832" s="304">
        <v>-999</v>
      </c>
      <c r="BI1832" s="304">
        <v>-999</v>
      </c>
      <c r="BJ1832" s="304" t="s">
        <v>4954</v>
      </c>
      <c r="BK1832" s="304" t="s">
        <v>4954</v>
      </c>
      <c r="BL1832" s="304" t="s">
        <v>4954</v>
      </c>
    </row>
    <row r="1833" spans="1:64" ht="15" hidden="1" customHeight="1" x14ac:dyDescent="0.2">
      <c r="A1833" s="304" t="s">
        <v>4901</v>
      </c>
      <c r="B1833" s="304" t="s">
        <v>5988</v>
      </c>
      <c r="C1833" s="304">
        <v>1965</v>
      </c>
      <c r="D1833" s="349" t="s">
        <v>4499</v>
      </c>
      <c r="E1833" s="304">
        <v>-999</v>
      </c>
      <c r="F1833" s="304"/>
      <c r="G1833" s="324">
        <v>41.918999999999997</v>
      </c>
      <c r="H1833" s="324">
        <v>19.221</v>
      </c>
      <c r="I1833" s="324" t="s">
        <v>214</v>
      </c>
      <c r="J1833" s="368">
        <f t="shared" si="526"/>
        <v>375.79721599010367</v>
      </c>
      <c r="K1833" s="331">
        <f t="shared" si="527"/>
        <v>0.41523526603009125</v>
      </c>
      <c r="L1833" s="304" t="str">
        <f t="shared" si="518"/>
        <v>C</v>
      </c>
      <c r="M1833" s="388" t="s">
        <v>6089</v>
      </c>
      <c r="N1833" s="304"/>
      <c r="O1833" s="304"/>
      <c r="P1833" s="356"/>
      <c r="Q1833" s="356"/>
      <c r="R1833" s="304"/>
      <c r="S1833" s="356"/>
      <c r="T1833" s="304"/>
      <c r="U1833" s="356"/>
      <c r="V1833" s="304"/>
      <c r="W1833" s="308" t="s">
        <v>1609</v>
      </c>
      <c r="X1833" s="304" t="s">
        <v>232</v>
      </c>
      <c r="Y1833" s="366">
        <f t="shared" si="520"/>
        <v>506.6</v>
      </c>
      <c r="Z1833" s="304"/>
      <c r="AA1833" s="304">
        <v>0.45</v>
      </c>
      <c r="AB1833" s="304">
        <v>-999</v>
      </c>
      <c r="AC1833" s="304">
        <v>-999</v>
      </c>
      <c r="AD1833" s="366">
        <v>-999</v>
      </c>
      <c r="AE1833" s="304">
        <v>-999</v>
      </c>
      <c r="AF1833" s="304">
        <v>-999</v>
      </c>
      <c r="AG1833" s="304"/>
      <c r="AH1833" s="304">
        <v>1.4357999999999999E-2</v>
      </c>
      <c r="AI1833" s="312"/>
      <c r="AJ1833" s="332">
        <v>333</v>
      </c>
      <c r="AK1833" s="304">
        <f t="shared" si="519"/>
        <v>270</v>
      </c>
      <c r="AL1833" s="363">
        <v>0.43</v>
      </c>
      <c r="AM1833" s="389" t="str">
        <f t="shared" si="522"/>
        <v/>
      </c>
      <c r="AN1833" s="304"/>
      <c r="AO1833" s="304"/>
      <c r="AP1833" s="312"/>
      <c r="AQ1833" s="312"/>
      <c r="AR1833" s="312"/>
      <c r="AS1833" s="304"/>
      <c r="AT1833" s="312"/>
      <c r="AU1833" s="329">
        <f>VLOOKUP(C1833,[1]world!$A$2:$B$3555,2,FALSE)</f>
        <v>7</v>
      </c>
      <c r="AV1833" s="329">
        <v>388</v>
      </c>
      <c r="AW1833" s="304">
        <v>0.37</v>
      </c>
      <c r="AX1833" s="304">
        <v>-999</v>
      </c>
      <c r="AY1833" s="304">
        <v>-999</v>
      </c>
      <c r="AZ1833" s="304">
        <v>-999</v>
      </c>
      <c r="BA1833" s="304">
        <v>-999</v>
      </c>
      <c r="BB1833" s="304">
        <v>-999</v>
      </c>
      <c r="BC1833" s="304">
        <v>-999</v>
      </c>
      <c r="BD1833" s="304">
        <v>-999</v>
      </c>
      <c r="BE1833" s="304">
        <v>-999</v>
      </c>
      <c r="BF1833" s="304">
        <v>-999</v>
      </c>
      <c r="BG1833" s="304">
        <v>-999</v>
      </c>
      <c r="BH1833" s="304">
        <v>-999</v>
      </c>
      <c r="BI1833" s="304">
        <v>-999</v>
      </c>
      <c r="BJ1833" s="304" t="s">
        <v>4954</v>
      </c>
      <c r="BK1833" s="304" t="s">
        <v>4954</v>
      </c>
      <c r="BL1833" s="304" t="s">
        <v>4954</v>
      </c>
    </row>
    <row r="1834" spans="1:64" ht="15" hidden="1" customHeight="1" x14ac:dyDescent="0.2">
      <c r="A1834" s="304" t="s">
        <v>4901</v>
      </c>
      <c r="B1834" s="304" t="s">
        <v>5988</v>
      </c>
      <c r="C1834" s="304">
        <v>1966</v>
      </c>
      <c r="D1834" s="349" t="s">
        <v>4496</v>
      </c>
      <c r="E1834" s="304">
        <v>-999</v>
      </c>
      <c r="F1834" s="304"/>
      <c r="G1834" s="324">
        <v>41.911000000000001</v>
      </c>
      <c r="H1834" s="324">
        <v>19.248999999999999</v>
      </c>
      <c r="I1834" s="324" t="s">
        <v>214</v>
      </c>
      <c r="J1834" s="368">
        <f t="shared" si="526"/>
        <v>318.74017685990634</v>
      </c>
      <c r="K1834" s="331">
        <f t="shared" si="527"/>
        <v>0.29866069645095356</v>
      </c>
      <c r="L1834" s="304" t="str">
        <f t="shared" si="518"/>
        <v>D</v>
      </c>
      <c r="M1834" s="388" t="s">
        <v>6089</v>
      </c>
      <c r="N1834" s="304"/>
      <c r="O1834" s="304"/>
      <c r="P1834" s="356"/>
      <c r="Q1834" s="356"/>
      <c r="R1834" s="304"/>
      <c r="S1834" s="356"/>
      <c r="T1834" s="304"/>
      <c r="U1834" s="356"/>
      <c r="V1834" s="304"/>
      <c r="W1834" s="308" t="s">
        <v>2742</v>
      </c>
      <c r="X1834" s="304" t="s">
        <v>205</v>
      </c>
      <c r="Y1834" s="366">
        <f t="shared" si="520"/>
        <v>424.8</v>
      </c>
      <c r="Z1834" s="304"/>
      <c r="AA1834" s="331">
        <v>0.36</v>
      </c>
      <c r="AB1834" s="304">
        <v>-999</v>
      </c>
      <c r="AC1834" s="304">
        <v>-999</v>
      </c>
      <c r="AD1834" s="366">
        <v>-999</v>
      </c>
      <c r="AE1834" s="304">
        <v>-999</v>
      </c>
      <c r="AF1834" s="304">
        <v>-999</v>
      </c>
      <c r="AG1834" s="304"/>
      <c r="AH1834" s="304">
        <v>1.8056599999999999E-3</v>
      </c>
      <c r="AI1834" s="312"/>
      <c r="AJ1834" s="332">
        <v>208</v>
      </c>
      <c r="AK1834" s="304">
        <f t="shared" si="519"/>
        <v>210</v>
      </c>
      <c r="AL1834" s="304">
        <v>0.2</v>
      </c>
      <c r="AM1834" s="389" t="str">
        <f t="shared" si="522"/>
        <v/>
      </c>
      <c r="AN1834" s="304"/>
      <c r="AO1834" s="304"/>
      <c r="AP1834" s="312"/>
      <c r="AQ1834" s="312"/>
      <c r="AR1834" s="312"/>
      <c r="AS1834" s="304"/>
      <c r="AT1834" s="312"/>
      <c r="AU1834" s="329">
        <f>VLOOKUP(C1834,[1]world!$A$2:$B$3555,2,FALSE)</f>
        <v>15</v>
      </c>
      <c r="AV1834" s="329">
        <v>363</v>
      </c>
      <c r="AW1834" s="304">
        <v>0.37</v>
      </c>
      <c r="AX1834" s="304">
        <v>-999</v>
      </c>
      <c r="AY1834" s="304">
        <v>-999</v>
      </c>
      <c r="AZ1834" s="304">
        <v>-999</v>
      </c>
      <c r="BA1834" s="304">
        <v>-999</v>
      </c>
      <c r="BB1834" s="304">
        <v>-999</v>
      </c>
      <c r="BC1834" s="304">
        <v>-999</v>
      </c>
      <c r="BD1834" s="304">
        <v>-999</v>
      </c>
      <c r="BE1834" s="304">
        <v>-999</v>
      </c>
      <c r="BF1834" s="304">
        <v>-999</v>
      </c>
      <c r="BG1834" s="304">
        <v>-999</v>
      </c>
      <c r="BH1834" s="304">
        <v>-999</v>
      </c>
      <c r="BI1834" s="304">
        <v>-999</v>
      </c>
      <c r="BJ1834" s="304" t="s">
        <v>4954</v>
      </c>
      <c r="BK1834" s="304" t="s">
        <v>4954</v>
      </c>
      <c r="BL1834" s="304" t="s">
        <v>4954</v>
      </c>
    </row>
    <row r="1835" spans="1:64" ht="15" hidden="1" customHeight="1" x14ac:dyDescent="0.2">
      <c r="A1835" s="304" t="s">
        <v>4901</v>
      </c>
      <c r="B1835" s="304" t="s">
        <v>5988</v>
      </c>
      <c r="C1835" s="304">
        <v>1967</v>
      </c>
      <c r="D1835" s="349" t="s">
        <v>4537</v>
      </c>
      <c r="E1835" s="304">
        <v>-999</v>
      </c>
      <c r="F1835" s="304"/>
      <c r="G1835" s="324">
        <v>42.832999999999998</v>
      </c>
      <c r="H1835" s="324">
        <v>17.687999999999999</v>
      </c>
      <c r="I1835" s="324" t="s">
        <v>214</v>
      </c>
      <c r="J1835" s="368">
        <f t="shared" si="526"/>
        <v>389.54325227187388</v>
      </c>
      <c r="K1835" s="331">
        <f t="shared" si="527"/>
        <v>0.38547027482550061</v>
      </c>
      <c r="L1835" s="304" t="str">
        <f t="shared" si="518"/>
        <v>C</v>
      </c>
      <c r="M1835" s="388" t="s">
        <v>6089</v>
      </c>
      <c r="N1835" s="304"/>
      <c r="O1835" s="304"/>
      <c r="P1835" s="356"/>
      <c r="Q1835" s="356"/>
      <c r="R1835" s="304"/>
      <c r="S1835" s="356"/>
      <c r="T1835" s="304"/>
      <c r="U1835" s="356"/>
      <c r="V1835" s="304"/>
      <c r="W1835" s="308" t="s">
        <v>1582</v>
      </c>
      <c r="X1835" s="304" t="s">
        <v>213</v>
      </c>
      <c r="Y1835" s="366">
        <f t="shared" si="520"/>
        <v>274.5</v>
      </c>
      <c r="Z1835" s="304"/>
      <c r="AA1835" s="331">
        <v>0.36</v>
      </c>
      <c r="AB1835" s="304">
        <v>-999</v>
      </c>
      <c r="AC1835" s="304">
        <v>-999</v>
      </c>
      <c r="AD1835" s="366">
        <v>-999</v>
      </c>
      <c r="AE1835" s="304">
        <v>-999</v>
      </c>
      <c r="AF1835" s="304">
        <v>-999</v>
      </c>
      <c r="AG1835" s="304"/>
      <c r="AH1835" s="304">
        <v>5.2723100000000002E-2</v>
      </c>
      <c r="AI1835" s="312"/>
      <c r="AJ1835" s="332">
        <v>497</v>
      </c>
      <c r="AK1835" s="304">
        <f t="shared" si="519"/>
        <v>555</v>
      </c>
      <c r="AL1835" s="363">
        <v>0.43</v>
      </c>
      <c r="AM1835" s="389" t="str">
        <f t="shared" si="522"/>
        <v/>
      </c>
      <c r="AN1835" s="304"/>
      <c r="AO1835" s="304"/>
      <c r="AP1835" s="312"/>
      <c r="AQ1835" s="312"/>
      <c r="AR1835" s="312"/>
      <c r="AS1835" s="304"/>
      <c r="AT1835" s="312"/>
      <c r="AU1835" s="329">
        <f>VLOOKUP(C1835,[1]world!$A$2:$B$3555,2,FALSE)</f>
        <v>7</v>
      </c>
      <c r="AV1835" s="329">
        <v>388</v>
      </c>
      <c r="AW1835" s="304">
        <v>0.37</v>
      </c>
      <c r="AX1835" s="304">
        <v>-999</v>
      </c>
      <c r="AY1835" s="304">
        <v>-999</v>
      </c>
      <c r="AZ1835" s="304">
        <v>-999</v>
      </c>
      <c r="BA1835" s="304">
        <v>-999</v>
      </c>
      <c r="BB1835" s="304">
        <v>-999</v>
      </c>
      <c r="BC1835" s="304">
        <v>-999</v>
      </c>
      <c r="BD1835" s="304">
        <v>-999</v>
      </c>
      <c r="BE1835" s="304">
        <v>-999</v>
      </c>
      <c r="BF1835" s="304">
        <v>-999</v>
      </c>
      <c r="BG1835" s="304">
        <v>-999</v>
      </c>
      <c r="BH1835" s="304">
        <v>-999</v>
      </c>
      <c r="BI1835" s="304">
        <v>-999</v>
      </c>
      <c r="BJ1835" s="304" t="s">
        <v>4954</v>
      </c>
      <c r="BK1835" s="304" t="s">
        <v>4954</v>
      </c>
      <c r="BL1835" s="304" t="s">
        <v>4954</v>
      </c>
    </row>
    <row r="1836" spans="1:64" ht="15" customHeight="1" x14ac:dyDescent="0.2">
      <c r="A1836" s="304" t="s">
        <v>4901</v>
      </c>
      <c r="B1836" s="304" t="s">
        <v>5975</v>
      </c>
      <c r="C1836" s="304">
        <v>1968</v>
      </c>
      <c r="D1836" s="349" t="s">
        <v>4520</v>
      </c>
      <c r="E1836" s="304">
        <v>-999</v>
      </c>
      <c r="F1836" s="304"/>
      <c r="G1836" s="324">
        <v>42.417999999999999</v>
      </c>
      <c r="H1836" s="324">
        <v>13.079000000000001</v>
      </c>
      <c r="I1836" s="324" t="s">
        <v>214</v>
      </c>
      <c r="J1836" s="368">
        <f t="shared" si="526"/>
        <v>481.65989994338446</v>
      </c>
      <c r="K1836" s="331">
        <f t="shared" si="527"/>
        <v>0.41523526603009125</v>
      </c>
      <c r="L1836" s="304" t="str">
        <f t="shared" si="518"/>
        <v>C</v>
      </c>
      <c r="M1836" s="388" t="s">
        <v>6089</v>
      </c>
      <c r="N1836" s="304"/>
      <c r="O1836" s="304"/>
      <c r="P1836" s="356"/>
      <c r="Q1836" s="356"/>
      <c r="R1836" s="304"/>
      <c r="S1836" s="356"/>
      <c r="T1836" s="304"/>
      <c r="U1836" s="356"/>
      <c r="V1836" s="304"/>
      <c r="W1836" s="308" t="s">
        <v>3348</v>
      </c>
      <c r="X1836" s="304" t="s">
        <v>232</v>
      </c>
      <c r="Y1836" s="366">
        <f t="shared" si="520"/>
        <v>506.6</v>
      </c>
      <c r="Z1836" s="304"/>
      <c r="AA1836" s="304">
        <v>0.45</v>
      </c>
      <c r="AB1836" s="304">
        <v>-999</v>
      </c>
      <c r="AC1836" s="304">
        <v>-999</v>
      </c>
      <c r="AD1836" s="366">
        <v>-999</v>
      </c>
      <c r="AE1836" s="304">
        <v>-999</v>
      </c>
      <c r="AF1836" s="304">
        <v>-999</v>
      </c>
      <c r="AG1836" s="304"/>
      <c r="AH1836" s="304">
        <v>3.8365700000000003E-2</v>
      </c>
      <c r="AI1836" s="312"/>
      <c r="AJ1836" s="332">
        <v>443</v>
      </c>
      <c r="AK1836" s="304">
        <f t="shared" si="519"/>
        <v>425</v>
      </c>
      <c r="AL1836" s="363">
        <v>0.43</v>
      </c>
      <c r="AM1836" s="389" t="str">
        <f t="shared" si="522"/>
        <v/>
      </c>
      <c r="AN1836" s="304"/>
      <c r="AO1836" s="304"/>
      <c r="AP1836" s="312"/>
      <c r="AQ1836" s="312"/>
      <c r="AR1836" s="312"/>
      <c r="AS1836" s="304"/>
      <c r="AT1836" s="312"/>
      <c r="AU1836" s="329">
        <f>VLOOKUP(C1836,[1]world!$A$2:$B$3555,2,FALSE)</f>
        <v>1</v>
      </c>
      <c r="AV1836" s="329">
        <v>519</v>
      </c>
      <c r="AW1836" s="304">
        <v>0.37</v>
      </c>
      <c r="AX1836" s="304">
        <v>-999</v>
      </c>
      <c r="AY1836" s="304">
        <v>-999</v>
      </c>
      <c r="AZ1836" s="304">
        <v>-999</v>
      </c>
      <c r="BA1836" s="304">
        <v>-999</v>
      </c>
      <c r="BB1836" s="304">
        <v>-999</v>
      </c>
      <c r="BC1836" s="304">
        <v>-999</v>
      </c>
      <c r="BD1836" s="304">
        <v>-999</v>
      </c>
      <c r="BE1836" s="304">
        <v>-999</v>
      </c>
      <c r="BF1836" s="304">
        <v>-999</v>
      </c>
      <c r="BG1836" s="304">
        <v>-999</v>
      </c>
      <c r="BH1836" s="304">
        <v>-999</v>
      </c>
      <c r="BI1836" s="304">
        <v>-999</v>
      </c>
      <c r="BJ1836" s="304" t="s">
        <v>4954</v>
      </c>
      <c r="BK1836" s="304" t="s">
        <v>4954</v>
      </c>
      <c r="BL1836" s="304" t="s">
        <v>4954</v>
      </c>
    </row>
    <row r="1837" spans="1:64" ht="15" customHeight="1" x14ac:dyDescent="0.2">
      <c r="A1837" s="304" t="s">
        <v>4901</v>
      </c>
      <c r="B1837" s="304" t="s">
        <v>5975</v>
      </c>
      <c r="C1837" s="304">
        <v>1969</v>
      </c>
      <c r="D1837" s="349" t="s">
        <v>4539</v>
      </c>
      <c r="E1837" s="304">
        <v>-999</v>
      </c>
      <c r="F1837" s="304"/>
      <c r="G1837" s="324">
        <v>43.075000000000003</v>
      </c>
      <c r="H1837" s="324">
        <v>12.603999999999999</v>
      </c>
      <c r="I1837" s="324" t="s">
        <v>240</v>
      </c>
      <c r="J1837" s="368">
        <f t="shared" si="526"/>
        <v>462.33375276423016</v>
      </c>
      <c r="K1837" s="331">
        <f t="shared" si="527"/>
        <v>0.41523526603009125</v>
      </c>
      <c r="L1837" s="304" t="str">
        <f t="shared" si="518"/>
        <v>C</v>
      </c>
      <c r="M1837" s="388" t="s">
        <v>6089</v>
      </c>
      <c r="N1837" s="304"/>
      <c r="O1837" s="304"/>
      <c r="P1837" s="356"/>
      <c r="Q1837" s="356"/>
      <c r="R1837" s="304"/>
      <c r="S1837" s="356"/>
      <c r="T1837" s="304"/>
      <c r="U1837" s="356"/>
      <c r="V1837" s="304"/>
      <c r="W1837" s="308" t="s">
        <v>4902</v>
      </c>
      <c r="X1837" s="304" t="s">
        <v>232</v>
      </c>
      <c r="Y1837" s="366">
        <f t="shared" si="520"/>
        <v>506.6</v>
      </c>
      <c r="Z1837" s="304"/>
      <c r="AA1837" s="304">
        <v>0.45</v>
      </c>
      <c r="AB1837" s="304">
        <v>-999</v>
      </c>
      <c r="AC1837" s="304">
        <v>-999</v>
      </c>
      <c r="AD1837" s="366">
        <v>-999</v>
      </c>
      <c r="AE1837" s="304">
        <v>-999</v>
      </c>
      <c r="AF1837" s="304">
        <v>-999</v>
      </c>
      <c r="AG1837" s="304"/>
      <c r="AH1837" s="304">
        <v>4.7447799999999998E-2</v>
      </c>
      <c r="AI1837" s="312"/>
      <c r="AJ1837" s="332">
        <v>480</v>
      </c>
      <c r="AK1837" s="304">
        <f t="shared" si="519"/>
        <v>425</v>
      </c>
      <c r="AL1837" s="363">
        <v>0.43</v>
      </c>
      <c r="AM1837" s="389" t="str">
        <f t="shared" si="522"/>
        <v/>
      </c>
      <c r="AN1837" s="304"/>
      <c r="AO1837" s="304"/>
      <c r="AP1837" s="312"/>
      <c r="AQ1837" s="312"/>
      <c r="AR1837" s="312"/>
      <c r="AS1837" s="304"/>
      <c r="AT1837" s="312"/>
      <c r="AU1837" s="329">
        <f>VLOOKUP(C1837,[1]world!$A$2:$B$3555,2,FALSE)</f>
        <v>4</v>
      </c>
      <c r="AV1837" s="329">
        <v>459</v>
      </c>
      <c r="AW1837" s="304">
        <v>0.37</v>
      </c>
      <c r="AX1837" s="304">
        <v>-999</v>
      </c>
      <c r="AY1837" s="304">
        <v>-999</v>
      </c>
      <c r="AZ1837" s="304">
        <v>-999</v>
      </c>
      <c r="BA1837" s="304">
        <v>-999</v>
      </c>
      <c r="BB1837" s="304">
        <v>-999</v>
      </c>
      <c r="BC1837" s="304">
        <v>-999</v>
      </c>
      <c r="BD1837" s="304">
        <v>-999</v>
      </c>
      <c r="BE1837" s="304">
        <v>-999</v>
      </c>
      <c r="BF1837" s="304">
        <v>-999</v>
      </c>
      <c r="BG1837" s="304">
        <v>-999</v>
      </c>
      <c r="BH1837" s="304">
        <v>-999</v>
      </c>
      <c r="BI1837" s="304">
        <v>-999</v>
      </c>
      <c r="BJ1837" s="304" t="s">
        <v>4954</v>
      </c>
      <c r="BK1837" s="304" t="s">
        <v>4954</v>
      </c>
      <c r="BL1837" s="304" t="s">
        <v>4954</v>
      </c>
    </row>
    <row r="1838" spans="1:64" ht="15" customHeight="1" x14ac:dyDescent="0.2">
      <c r="A1838" s="304" t="s">
        <v>6104</v>
      </c>
      <c r="B1838" s="304" t="s">
        <v>5975</v>
      </c>
      <c r="C1838" s="304">
        <v>1970</v>
      </c>
      <c r="D1838" s="349" t="s">
        <v>4503</v>
      </c>
      <c r="E1838" s="304">
        <v>-999</v>
      </c>
      <c r="F1838" s="304"/>
      <c r="G1838" s="324">
        <v>42.027000000000001</v>
      </c>
      <c r="H1838" s="324">
        <v>13.426</v>
      </c>
      <c r="I1838" s="324" t="s">
        <v>233</v>
      </c>
      <c r="J1838" s="366">
        <v>199</v>
      </c>
      <c r="K1838" s="331">
        <v>0.1</v>
      </c>
      <c r="L1838" s="304" t="str">
        <f t="shared" si="518"/>
        <v>D</v>
      </c>
      <c r="M1838" s="388">
        <v>0</v>
      </c>
      <c r="N1838" s="304"/>
      <c r="O1838" s="304"/>
      <c r="P1838" s="356"/>
      <c r="Q1838" s="356"/>
      <c r="R1838" s="304" t="s">
        <v>4921</v>
      </c>
      <c r="S1838" s="356"/>
      <c r="T1838" s="304"/>
      <c r="U1838" s="356"/>
      <c r="V1838" s="304"/>
      <c r="W1838" s="308" t="s">
        <v>6080</v>
      </c>
      <c r="X1838" s="304" t="s">
        <v>232</v>
      </c>
      <c r="Y1838" s="366">
        <f t="shared" si="520"/>
        <v>506.6</v>
      </c>
      <c r="Z1838" s="304"/>
      <c r="AA1838" s="304"/>
      <c r="AB1838" s="304">
        <v>-999</v>
      </c>
      <c r="AC1838" s="304">
        <v>-999</v>
      </c>
      <c r="AD1838" s="366">
        <v>-999</v>
      </c>
      <c r="AE1838" s="304">
        <v>-999</v>
      </c>
      <c r="AF1838" s="304">
        <v>-999</v>
      </c>
      <c r="AG1838" s="304"/>
      <c r="AH1838" s="304">
        <v>1.86804E-2</v>
      </c>
      <c r="AI1838" s="312"/>
      <c r="AJ1838" s="332">
        <v>363</v>
      </c>
      <c r="AK1838" s="304">
        <f t="shared" si="519"/>
        <v>425</v>
      </c>
      <c r="AL1838" s="304">
        <f>IF(AH1838&lt;=0.0022,0.2,0.43)</f>
        <v>0.43</v>
      </c>
      <c r="AM1838" s="389" t="str">
        <f t="shared" si="522"/>
        <v/>
      </c>
      <c r="AN1838" s="304"/>
      <c r="AO1838" s="304"/>
      <c r="AP1838" s="312"/>
      <c r="AQ1838" s="312"/>
      <c r="AR1838" s="312"/>
      <c r="AS1838" s="304"/>
      <c r="AT1838" s="312"/>
      <c r="AU1838" s="329">
        <f>VLOOKUP(C1838,[1]world!$A$2:$B$3555,2,FALSE)</f>
        <v>8</v>
      </c>
      <c r="AV1838" s="329">
        <v>374</v>
      </c>
      <c r="AW1838" s="304">
        <v>0.37</v>
      </c>
      <c r="AX1838" s="304">
        <v>-999</v>
      </c>
      <c r="AY1838" s="304">
        <v>-999</v>
      </c>
      <c r="AZ1838" s="304">
        <v>-999</v>
      </c>
      <c r="BA1838" s="304">
        <v>-999</v>
      </c>
      <c r="BB1838" s="304">
        <v>-999</v>
      </c>
      <c r="BC1838" s="304">
        <v>-999</v>
      </c>
      <c r="BD1838" s="304">
        <v>-999</v>
      </c>
      <c r="BE1838" s="304">
        <v>-999</v>
      </c>
      <c r="BF1838" s="304">
        <v>-999</v>
      </c>
      <c r="BG1838" s="304">
        <v>-999</v>
      </c>
      <c r="BH1838" s="304">
        <v>-999</v>
      </c>
      <c r="BI1838" s="304">
        <v>-999</v>
      </c>
      <c r="BJ1838" s="304" t="s">
        <v>4954</v>
      </c>
      <c r="BK1838" s="304" t="s">
        <v>4954</v>
      </c>
      <c r="BL1838" s="304" t="s">
        <v>4954</v>
      </c>
    </row>
    <row r="1839" spans="1:64" ht="15" customHeight="1" x14ac:dyDescent="0.2">
      <c r="A1839" s="304" t="s">
        <v>4901</v>
      </c>
      <c r="B1839" s="304" t="s">
        <v>5975</v>
      </c>
      <c r="C1839" s="304">
        <v>1971</v>
      </c>
      <c r="D1839" s="349" t="s">
        <v>4556</v>
      </c>
      <c r="E1839" s="304">
        <v>-999</v>
      </c>
      <c r="F1839" s="304"/>
      <c r="G1839" s="324">
        <v>43.707000000000001</v>
      </c>
      <c r="H1839" s="324">
        <v>12.188000000000001</v>
      </c>
      <c r="I1839" s="324" t="s">
        <v>206</v>
      </c>
      <c r="J1839" s="368">
        <f>GEOMEAN(Y1839,AV1839,AK1839)</f>
        <v>526.47187507871968</v>
      </c>
      <c r="K1839" s="331">
        <f>GEOMEAN(AA1839,AL1839,AW1839)</f>
        <v>0.41523526603009125</v>
      </c>
      <c r="L1839" s="304" t="str">
        <f t="shared" si="518"/>
        <v>C</v>
      </c>
      <c r="M1839" s="388" t="s">
        <v>6089</v>
      </c>
      <c r="N1839" s="304"/>
      <c r="O1839" s="304"/>
      <c r="P1839" s="356"/>
      <c r="Q1839" s="356"/>
      <c r="R1839" s="304"/>
      <c r="S1839" s="356"/>
      <c r="T1839" s="304"/>
      <c r="U1839" s="356"/>
      <c r="V1839" s="304"/>
      <c r="W1839" s="308" t="s">
        <v>4903</v>
      </c>
      <c r="X1839" s="304" t="s">
        <v>232</v>
      </c>
      <c r="Y1839" s="366">
        <f t="shared" si="520"/>
        <v>506.6</v>
      </c>
      <c r="Z1839" s="304"/>
      <c r="AA1839" s="304">
        <v>0.45</v>
      </c>
      <c r="AB1839" s="304">
        <v>-999</v>
      </c>
      <c r="AC1839" s="304">
        <v>-999</v>
      </c>
      <c r="AD1839" s="366">
        <v>-999</v>
      </c>
      <c r="AE1839" s="304">
        <v>-999</v>
      </c>
      <c r="AF1839" s="304">
        <v>-999</v>
      </c>
      <c r="AG1839" s="304"/>
      <c r="AH1839" s="304">
        <v>5.09241E-2</v>
      </c>
      <c r="AI1839" s="312"/>
      <c r="AJ1839" s="332">
        <v>492</v>
      </c>
      <c r="AK1839" s="304">
        <f t="shared" si="519"/>
        <v>555</v>
      </c>
      <c r="AL1839" s="363">
        <v>0.43</v>
      </c>
      <c r="AM1839" s="389" t="str">
        <f t="shared" si="522"/>
        <v/>
      </c>
      <c r="AN1839" s="304"/>
      <c r="AO1839" s="304"/>
      <c r="AP1839" s="312"/>
      <c r="AQ1839" s="312"/>
      <c r="AR1839" s="312"/>
      <c r="AS1839" s="304"/>
      <c r="AT1839" s="312"/>
      <c r="AU1839" s="329">
        <f>VLOOKUP(C1839,[1]world!$A$2:$B$3555,2,FALSE)</f>
        <v>1</v>
      </c>
      <c r="AV1839" s="329">
        <v>519</v>
      </c>
      <c r="AW1839" s="304">
        <v>0.37</v>
      </c>
      <c r="AX1839" s="304">
        <v>-999</v>
      </c>
      <c r="AY1839" s="304">
        <v>-999</v>
      </c>
      <c r="AZ1839" s="304">
        <v>-999</v>
      </c>
      <c r="BA1839" s="304">
        <v>-999</v>
      </c>
      <c r="BB1839" s="304">
        <v>-999</v>
      </c>
      <c r="BC1839" s="304">
        <v>-999</v>
      </c>
      <c r="BD1839" s="304">
        <v>-999</v>
      </c>
      <c r="BE1839" s="304">
        <v>-999</v>
      </c>
      <c r="BF1839" s="304">
        <v>-999</v>
      </c>
      <c r="BG1839" s="304">
        <v>-999</v>
      </c>
      <c r="BH1839" s="304">
        <v>-999</v>
      </c>
      <c r="BI1839" s="304">
        <v>-999</v>
      </c>
      <c r="BJ1839" s="304" t="s">
        <v>4954</v>
      </c>
      <c r="BK1839" s="304" t="s">
        <v>4954</v>
      </c>
      <c r="BL1839" s="304" t="s">
        <v>4954</v>
      </c>
    </row>
    <row r="1840" spans="1:64" ht="15" customHeight="1" x14ac:dyDescent="0.2">
      <c r="A1840" s="304" t="s">
        <v>6104</v>
      </c>
      <c r="B1840" s="304" t="s">
        <v>5975</v>
      </c>
      <c r="C1840" s="304">
        <v>1972</v>
      </c>
      <c r="D1840" s="349" t="s">
        <v>4465</v>
      </c>
      <c r="E1840" s="304">
        <v>-999</v>
      </c>
      <c r="F1840" s="304"/>
      <c r="G1840" s="324">
        <v>41.484000000000002</v>
      </c>
      <c r="H1840" s="324">
        <v>14.472</v>
      </c>
      <c r="I1840" s="324" t="s">
        <v>206</v>
      </c>
      <c r="J1840" s="366">
        <v>306</v>
      </c>
      <c r="K1840" s="331">
        <v>0.1</v>
      </c>
      <c r="L1840" s="304" t="str">
        <f t="shared" si="518"/>
        <v>D</v>
      </c>
      <c r="M1840" s="388">
        <v>0</v>
      </c>
      <c r="N1840" s="304"/>
      <c r="O1840" s="304"/>
      <c r="P1840" s="356"/>
      <c r="Q1840" s="356"/>
      <c r="R1840" s="304" t="s">
        <v>4921</v>
      </c>
      <c r="S1840" s="356"/>
      <c r="T1840" s="304"/>
      <c r="U1840" s="356"/>
      <c r="V1840" s="304"/>
      <c r="W1840" s="304" t="s">
        <v>1434</v>
      </c>
      <c r="X1840" s="304" t="s">
        <v>213</v>
      </c>
      <c r="Y1840" s="366">
        <f t="shared" si="520"/>
        <v>274.5</v>
      </c>
      <c r="Z1840" s="304"/>
      <c r="AA1840" s="304"/>
      <c r="AB1840" s="304">
        <v>-999</v>
      </c>
      <c r="AC1840" s="304">
        <v>-999</v>
      </c>
      <c r="AD1840" s="366">
        <v>-999</v>
      </c>
      <c r="AE1840" s="304">
        <v>-999</v>
      </c>
      <c r="AF1840" s="304">
        <v>-999</v>
      </c>
      <c r="AG1840" s="304"/>
      <c r="AH1840" s="304">
        <v>7.40928E-2</v>
      </c>
      <c r="AI1840" s="312"/>
      <c r="AJ1840" s="332">
        <v>553</v>
      </c>
      <c r="AK1840" s="304">
        <f t="shared" si="519"/>
        <v>555</v>
      </c>
      <c r="AL1840" s="304">
        <f>IF(AH1840&lt;=0.0022,0.2,0.43)</f>
        <v>0.43</v>
      </c>
      <c r="AM1840" s="389" t="str">
        <f t="shared" si="522"/>
        <v/>
      </c>
      <c r="AN1840" s="304"/>
      <c r="AO1840" s="304"/>
      <c r="AP1840" s="312"/>
      <c r="AQ1840" s="312"/>
      <c r="AR1840" s="312"/>
      <c r="AS1840" s="304"/>
      <c r="AT1840" s="312"/>
      <c r="AU1840" s="329">
        <f>VLOOKUP(C1840,[1]world!$A$2:$B$3555,2,FALSE)</f>
        <v>3</v>
      </c>
      <c r="AV1840" s="329">
        <v>547</v>
      </c>
      <c r="AW1840" s="304">
        <v>0.37</v>
      </c>
      <c r="AX1840" s="304">
        <v>-999</v>
      </c>
      <c r="AY1840" s="304">
        <v>-999</v>
      </c>
      <c r="AZ1840" s="304">
        <v>-999</v>
      </c>
      <c r="BA1840" s="304">
        <v>-999</v>
      </c>
      <c r="BB1840" s="304">
        <v>-999</v>
      </c>
      <c r="BC1840" s="304">
        <v>-999</v>
      </c>
      <c r="BD1840" s="304">
        <v>-999</v>
      </c>
      <c r="BE1840" s="304">
        <v>-999</v>
      </c>
      <c r="BF1840" s="304">
        <v>-999</v>
      </c>
      <c r="BG1840" s="304">
        <v>-999</v>
      </c>
      <c r="BH1840" s="304">
        <v>-999</v>
      </c>
      <c r="BI1840" s="304">
        <v>-999</v>
      </c>
      <c r="BJ1840" s="304" t="s">
        <v>4954</v>
      </c>
      <c r="BK1840" s="304" t="s">
        <v>4954</v>
      </c>
      <c r="BL1840" s="304" t="s">
        <v>4954</v>
      </c>
    </row>
    <row r="1841" spans="1:64" ht="15" customHeight="1" x14ac:dyDescent="0.2">
      <c r="A1841" s="304" t="s">
        <v>4901</v>
      </c>
      <c r="B1841" s="304" t="s">
        <v>5975</v>
      </c>
      <c r="C1841" s="304">
        <v>1973</v>
      </c>
      <c r="D1841" s="349" t="s">
        <v>4474</v>
      </c>
      <c r="E1841" s="304">
        <v>-999</v>
      </c>
      <c r="F1841" s="304"/>
      <c r="G1841" s="324">
        <v>41.563000000000002</v>
      </c>
      <c r="H1841" s="324">
        <v>14.651999999999999</v>
      </c>
      <c r="I1841" s="324" t="s">
        <v>214</v>
      </c>
      <c r="J1841" s="368">
        <f>GEOMEAN(Y1841,AV1841,AK1841)</f>
        <v>481.65989994338446</v>
      </c>
      <c r="K1841" s="331">
        <f>GEOMEAN(AL1841,AW1841,Z1841)</f>
        <v>0.39924858933892099</v>
      </c>
      <c r="L1841" s="304" t="str">
        <f t="shared" si="518"/>
        <v>C</v>
      </c>
      <c r="M1841" s="388" t="s">
        <v>6098</v>
      </c>
      <c r="N1841" s="304"/>
      <c r="O1841" s="304"/>
      <c r="P1841" s="356"/>
      <c r="Q1841" s="356"/>
      <c r="R1841" s="304"/>
      <c r="S1841" s="356"/>
      <c r="T1841" s="304"/>
      <c r="U1841" s="356"/>
      <c r="V1841" s="304"/>
      <c r="W1841" s="308" t="s">
        <v>259</v>
      </c>
      <c r="X1841" s="304" t="s">
        <v>232</v>
      </c>
      <c r="Y1841" s="366">
        <f t="shared" si="520"/>
        <v>506.6</v>
      </c>
      <c r="Z1841" s="304">
        <v>0.4</v>
      </c>
      <c r="AA1841" s="304"/>
      <c r="AB1841" s="304">
        <v>-999</v>
      </c>
      <c r="AC1841" s="304">
        <v>-999</v>
      </c>
      <c r="AD1841" s="366">
        <v>-999</v>
      </c>
      <c r="AE1841" s="304">
        <v>-999</v>
      </c>
      <c r="AF1841" s="304">
        <v>-999</v>
      </c>
      <c r="AG1841" s="304"/>
      <c r="AH1841" s="304">
        <v>4.01305E-2</v>
      </c>
      <c r="AI1841" s="312"/>
      <c r="AJ1841" s="332">
        <v>450</v>
      </c>
      <c r="AK1841" s="304">
        <f t="shared" si="519"/>
        <v>425</v>
      </c>
      <c r="AL1841" s="363">
        <v>0.43</v>
      </c>
      <c r="AM1841" s="389" t="str">
        <f t="shared" si="522"/>
        <v/>
      </c>
      <c r="AN1841" s="304"/>
      <c r="AO1841" s="304"/>
      <c r="AP1841" s="312"/>
      <c r="AQ1841" s="312"/>
      <c r="AR1841" s="312"/>
      <c r="AS1841" s="304"/>
      <c r="AT1841" s="312"/>
      <c r="AU1841" s="329">
        <f>VLOOKUP(C1841,[1]world!$A$2:$B$3555,2,FALSE)</f>
        <v>1</v>
      </c>
      <c r="AV1841" s="329">
        <v>519</v>
      </c>
      <c r="AW1841" s="304">
        <v>0.37</v>
      </c>
      <c r="AX1841" s="304">
        <v>-999</v>
      </c>
      <c r="AY1841" s="304">
        <v>-999</v>
      </c>
      <c r="AZ1841" s="304">
        <v>-999</v>
      </c>
      <c r="BA1841" s="304">
        <v>-999</v>
      </c>
      <c r="BB1841" s="304">
        <v>-999</v>
      </c>
      <c r="BC1841" s="304">
        <v>-999</v>
      </c>
      <c r="BD1841" s="304">
        <v>-999</v>
      </c>
      <c r="BE1841" s="304">
        <v>-999</v>
      </c>
      <c r="BF1841" s="304">
        <v>-999</v>
      </c>
      <c r="BG1841" s="304">
        <v>-999</v>
      </c>
      <c r="BH1841" s="304">
        <v>-999</v>
      </c>
      <c r="BI1841" s="304">
        <v>-999</v>
      </c>
      <c r="BJ1841" s="304" t="s">
        <v>4954</v>
      </c>
      <c r="BK1841" s="304" t="s">
        <v>4954</v>
      </c>
      <c r="BL1841" s="304" t="s">
        <v>4954</v>
      </c>
    </row>
    <row r="1842" spans="1:64" ht="15" customHeight="1" x14ac:dyDescent="0.2">
      <c r="A1842" s="304" t="s">
        <v>4901</v>
      </c>
      <c r="B1842" s="304" t="s">
        <v>5975</v>
      </c>
      <c r="C1842" s="304">
        <v>1974</v>
      </c>
      <c r="D1842" s="349" t="s">
        <v>4507</v>
      </c>
      <c r="E1842" s="304">
        <v>-999</v>
      </c>
      <c r="F1842" s="304"/>
      <c r="G1842" s="324">
        <v>42.100999999999999</v>
      </c>
      <c r="H1842" s="324">
        <v>13.087999999999999</v>
      </c>
      <c r="I1842" s="324" t="s">
        <v>214</v>
      </c>
      <c r="J1842" s="368">
        <f>GEOMEAN(Y1842,AV1842,AK1842)</f>
        <v>380.26381495738855</v>
      </c>
      <c r="K1842" s="331">
        <f>GEOMEAN(AL1842,AW1842,Z1842)</f>
        <v>0.39924858933892099</v>
      </c>
      <c r="L1842" s="304" t="str">
        <f t="shared" si="518"/>
        <v>C</v>
      </c>
      <c r="M1842" s="388" t="s">
        <v>6098</v>
      </c>
      <c r="N1842" s="304"/>
      <c r="O1842" s="304"/>
      <c r="P1842" s="356"/>
      <c r="Q1842" s="356"/>
      <c r="R1842" s="304"/>
      <c r="S1842" s="356"/>
      <c r="T1842" s="304"/>
      <c r="U1842" s="356"/>
      <c r="V1842" s="304"/>
      <c r="W1842" s="308" t="s">
        <v>1609</v>
      </c>
      <c r="X1842" s="304" t="s">
        <v>232</v>
      </c>
      <c r="Y1842" s="366">
        <f t="shared" si="520"/>
        <v>506.6</v>
      </c>
      <c r="Z1842" s="304">
        <v>0.4</v>
      </c>
      <c r="AA1842" s="304"/>
      <c r="AB1842" s="304">
        <v>-999</v>
      </c>
      <c r="AC1842" s="304">
        <v>-999</v>
      </c>
      <c r="AD1842" s="366">
        <v>-999</v>
      </c>
      <c r="AE1842" s="304">
        <v>-999</v>
      </c>
      <c r="AF1842" s="304">
        <v>-999</v>
      </c>
      <c r="AG1842" s="304"/>
      <c r="AH1842" s="304">
        <v>1.7775800000000001E-2</v>
      </c>
      <c r="AI1842" s="312"/>
      <c r="AJ1842" s="332">
        <v>358</v>
      </c>
      <c r="AK1842" s="304">
        <f t="shared" si="519"/>
        <v>270</v>
      </c>
      <c r="AL1842" s="363">
        <v>0.43</v>
      </c>
      <c r="AM1842" s="389" t="str">
        <f t="shared" si="522"/>
        <v/>
      </c>
      <c r="AN1842" s="304"/>
      <c r="AO1842" s="304"/>
      <c r="AP1842" s="312"/>
      <c r="AQ1842" s="312"/>
      <c r="AR1842" s="312"/>
      <c r="AS1842" s="304"/>
      <c r="AT1842" s="312"/>
      <c r="AU1842" s="329">
        <f>VLOOKUP(C1842,[1]world!$A$2:$B$3555,2,FALSE)</f>
        <v>5</v>
      </c>
      <c r="AV1842" s="329">
        <v>402</v>
      </c>
      <c r="AW1842" s="304">
        <v>0.37</v>
      </c>
      <c r="AX1842" s="304">
        <v>-999</v>
      </c>
      <c r="AY1842" s="304">
        <v>-999</v>
      </c>
      <c r="AZ1842" s="304">
        <v>-999</v>
      </c>
      <c r="BA1842" s="304">
        <v>-999</v>
      </c>
      <c r="BB1842" s="304">
        <v>-999</v>
      </c>
      <c r="BC1842" s="304">
        <v>-999</v>
      </c>
      <c r="BD1842" s="304">
        <v>-999</v>
      </c>
      <c r="BE1842" s="304">
        <v>-999</v>
      </c>
      <c r="BF1842" s="304">
        <v>-999</v>
      </c>
      <c r="BG1842" s="304">
        <v>-999</v>
      </c>
      <c r="BH1842" s="304">
        <v>-999</v>
      </c>
      <c r="BI1842" s="304">
        <v>-999</v>
      </c>
      <c r="BJ1842" s="304" t="s">
        <v>4954</v>
      </c>
      <c r="BK1842" s="304" t="s">
        <v>4954</v>
      </c>
      <c r="BL1842" s="304" t="s">
        <v>4954</v>
      </c>
    </row>
    <row r="1843" spans="1:64" ht="15" customHeight="1" x14ac:dyDescent="0.2">
      <c r="A1843" s="304" t="s">
        <v>4901</v>
      </c>
      <c r="B1843" s="304" t="s">
        <v>5975</v>
      </c>
      <c r="C1843" s="304">
        <v>1975</v>
      </c>
      <c r="D1843" s="349" t="s">
        <v>4477</v>
      </c>
      <c r="E1843" s="304">
        <v>-999</v>
      </c>
      <c r="F1843" s="304"/>
      <c r="G1843" s="324">
        <v>41.618000000000002</v>
      </c>
      <c r="H1843" s="324">
        <v>15.105</v>
      </c>
      <c r="I1843" s="324" t="s">
        <v>214</v>
      </c>
      <c r="J1843" s="368">
        <f>GEOMEAN(Y1843,AV1843,AK1843)</f>
        <v>481.65989994338446</v>
      </c>
      <c r="K1843" s="331">
        <f>GEOMEAN(AA1843,AL1843,AW1843)</f>
        <v>0.41523526603009125</v>
      </c>
      <c r="L1843" s="304" t="str">
        <f t="shared" si="518"/>
        <v>C</v>
      </c>
      <c r="M1843" s="388" t="s">
        <v>6089</v>
      </c>
      <c r="N1843" s="304"/>
      <c r="O1843" s="304"/>
      <c r="P1843" s="356"/>
      <c r="Q1843" s="356"/>
      <c r="R1843" s="304"/>
      <c r="S1843" s="356"/>
      <c r="T1843" s="304"/>
      <c r="U1843" s="356"/>
      <c r="V1843" s="304"/>
      <c r="W1843" s="308" t="s">
        <v>259</v>
      </c>
      <c r="X1843" s="304" t="s">
        <v>232</v>
      </c>
      <c r="Y1843" s="366">
        <f t="shared" si="520"/>
        <v>506.6</v>
      </c>
      <c r="Z1843" s="304"/>
      <c r="AA1843" s="304">
        <v>0.45</v>
      </c>
      <c r="AB1843" s="304">
        <v>-999</v>
      </c>
      <c r="AC1843" s="304">
        <v>-999</v>
      </c>
      <c r="AD1843" s="366">
        <v>-999</v>
      </c>
      <c r="AE1843" s="304">
        <v>-999</v>
      </c>
      <c r="AF1843" s="304">
        <v>-999</v>
      </c>
      <c r="AG1843" s="304"/>
      <c r="AH1843" s="304">
        <v>4.63755E-2</v>
      </c>
      <c r="AI1843" s="312"/>
      <c r="AJ1843" s="332">
        <v>475</v>
      </c>
      <c r="AK1843" s="304">
        <f t="shared" si="519"/>
        <v>425</v>
      </c>
      <c r="AL1843" s="363">
        <v>0.43</v>
      </c>
      <c r="AM1843" s="389" t="str">
        <f t="shared" si="522"/>
        <v/>
      </c>
      <c r="AN1843" s="304"/>
      <c r="AO1843" s="304"/>
      <c r="AP1843" s="312"/>
      <c r="AQ1843" s="312"/>
      <c r="AR1843" s="312"/>
      <c r="AS1843" s="304"/>
      <c r="AT1843" s="312"/>
      <c r="AU1843" s="329">
        <f>VLOOKUP(C1843,[1]world!$A$2:$B$3555,2,FALSE)</f>
        <v>1</v>
      </c>
      <c r="AV1843" s="329">
        <v>519</v>
      </c>
      <c r="AW1843" s="304">
        <v>0.37</v>
      </c>
      <c r="AX1843" s="304">
        <v>-999</v>
      </c>
      <c r="AY1843" s="304">
        <v>-999</v>
      </c>
      <c r="AZ1843" s="304">
        <v>-999</v>
      </c>
      <c r="BA1843" s="304">
        <v>-999</v>
      </c>
      <c r="BB1843" s="304">
        <v>-999</v>
      </c>
      <c r="BC1843" s="304">
        <v>-999</v>
      </c>
      <c r="BD1843" s="304">
        <v>-999</v>
      </c>
      <c r="BE1843" s="304">
        <v>-999</v>
      </c>
      <c r="BF1843" s="304">
        <v>-999</v>
      </c>
      <c r="BG1843" s="304">
        <v>-999</v>
      </c>
      <c r="BH1843" s="304">
        <v>-999</v>
      </c>
      <c r="BI1843" s="304">
        <v>-999</v>
      </c>
      <c r="BJ1843" s="304" t="s">
        <v>4954</v>
      </c>
      <c r="BK1843" s="304" t="s">
        <v>4954</v>
      </c>
      <c r="BL1843" s="304" t="s">
        <v>4954</v>
      </c>
    </row>
    <row r="1844" spans="1:64" ht="15" customHeight="1" x14ac:dyDescent="0.2">
      <c r="A1844" s="304" t="s">
        <v>6104</v>
      </c>
      <c r="B1844" s="304" t="s">
        <v>5975</v>
      </c>
      <c r="C1844" s="304">
        <v>1976</v>
      </c>
      <c r="D1844" s="349" t="s">
        <v>4466</v>
      </c>
      <c r="E1844" s="304">
        <v>-999</v>
      </c>
      <c r="F1844" s="304"/>
      <c r="G1844" s="324">
        <v>41.485999999999997</v>
      </c>
      <c r="H1844" s="324">
        <v>13.823</v>
      </c>
      <c r="I1844" s="324" t="s">
        <v>214</v>
      </c>
      <c r="J1844" s="366">
        <v>630</v>
      </c>
      <c r="K1844" s="331">
        <v>0.1</v>
      </c>
      <c r="L1844" s="304" t="str">
        <f t="shared" si="518"/>
        <v>C</v>
      </c>
      <c r="M1844" s="388">
        <v>0</v>
      </c>
      <c r="N1844" s="304"/>
      <c r="O1844" s="304"/>
      <c r="P1844" s="356"/>
      <c r="Q1844" s="356"/>
      <c r="R1844" s="304" t="s">
        <v>4921</v>
      </c>
      <c r="S1844" s="356"/>
      <c r="T1844" s="304"/>
      <c r="U1844" s="356"/>
      <c r="V1844" s="304"/>
      <c r="W1844" s="304" t="s">
        <v>1609</v>
      </c>
      <c r="X1844" s="304" t="s">
        <v>232</v>
      </c>
      <c r="Y1844" s="366">
        <f t="shared" si="520"/>
        <v>506.6</v>
      </c>
      <c r="Z1844" s="304"/>
      <c r="AA1844" s="304"/>
      <c r="AB1844" s="304">
        <v>-999</v>
      </c>
      <c r="AC1844" s="304">
        <v>-999</v>
      </c>
      <c r="AD1844" s="366">
        <v>-999</v>
      </c>
      <c r="AE1844" s="304">
        <v>-999</v>
      </c>
      <c r="AF1844" s="304">
        <v>-999</v>
      </c>
      <c r="AG1844" s="304"/>
      <c r="AH1844" s="304">
        <v>0.25919999999999999</v>
      </c>
      <c r="AI1844" s="312"/>
      <c r="AJ1844" s="332">
        <v>760</v>
      </c>
      <c r="AK1844" s="304">
        <f t="shared" si="519"/>
        <v>760</v>
      </c>
      <c r="AL1844" s="304">
        <f>IF(AH1844&lt;=0.0022,0.2,0.43)</f>
        <v>0.43</v>
      </c>
      <c r="AM1844" s="389" t="str">
        <f t="shared" si="522"/>
        <v/>
      </c>
      <c r="AN1844" s="304"/>
      <c r="AO1844" s="304"/>
      <c r="AP1844" s="312"/>
      <c r="AQ1844" s="312"/>
      <c r="AR1844" s="312"/>
      <c r="AS1844" s="304"/>
      <c r="AT1844" s="312"/>
      <c r="AU1844" s="329">
        <f>VLOOKUP(C1844,[1]world!$A$2:$B$3555,2,FALSE)</f>
        <v>4</v>
      </c>
      <c r="AV1844" s="329">
        <v>459</v>
      </c>
      <c r="AW1844" s="304">
        <v>0.37</v>
      </c>
      <c r="AX1844" s="304">
        <v>-999</v>
      </c>
      <c r="AY1844" s="304">
        <v>-999</v>
      </c>
      <c r="AZ1844" s="304">
        <v>-999</v>
      </c>
      <c r="BA1844" s="304">
        <v>-999</v>
      </c>
      <c r="BB1844" s="304">
        <v>-999</v>
      </c>
      <c r="BC1844" s="304">
        <v>-999</v>
      </c>
      <c r="BD1844" s="304">
        <v>-999</v>
      </c>
      <c r="BE1844" s="304">
        <v>-999</v>
      </c>
      <c r="BF1844" s="304">
        <v>-999</v>
      </c>
      <c r="BG1844" s="304">
        <v>-999</v>
      </c>
      <c r="BH1844" s="304">
        <v>-999</v>
      </c>
      <c r="BI1844" s="304">
        <v>-999</v>
      </c>
      <c r="BJ1844" s="304" t="s">
        <v>4954</v>
      </c>
      <c r="BK1844" s="304" t="s">
        <v>4954</v>
      </c>
      <c r="BL1844" s="304" t="s">
        <v>4954</v>
      </c>
    </row>
    <row r="1845" spans="1:64" ht="15" customHeight="1" x14ac:dyDescent="0.2">
      <c r="A1845" s="304" t="s">
        <v>4901</v>
      </c>
      <c r="B1845" s="304" t="s">
        <v>5975</v>
      </c>
      <c r="C1845" s="304">
        <v>1977</v>
      </c>
      <c r="D1845" s="349" t="s">
        <v>4490</v>
      </c>
      <c r="E1845" s="304">
        <v>-999</v>
      </c>
      <c r="F1845" s="304"/>
      <c r="G1845" s="324">
        <v>41.786999999999999</v>
      </c>
      <c r="H1845" s="324">
        <v>14.112</v>
      </c>
      <c r="I1845" s="324" t="s">
        <v>214</v>
      </c>
      <c r="J1845" s="368">
        <f>GEOMEAN(Y1845,AV1845,AK1845)</f>
        <v>505.22900178235989</v>
      </c>
      <c r="K1845" s="331">
        <f t="shared" ref="K1845:K1846" si="528">GEOMEAN(AA1845,AL1845,AW1845)</f>
        <v>0.38547027482550061</v>
      </c>
      <c r="L1845" s="304" t="str">
        <f t="shared" si="518"/>
        <v>C</v>
      </c>
      <c r="M1845" s="388" t="s">
        <v>6089</v>
      </c>
      <c r="N1845" s="304"/>
      <c r="O1845" s="304"/>
      <c r="P1845" s="356"/>
      <c r="Q1845" s="356"/>
      <c r="R1845" s="304"/>
      <c r="S1845" s="356"/>
      <c r="T1845" s="304"/>
      <c r="U1845" s="356"/>
      <c r="V1845" s="304"/>
      <c r="W1845" s="308" t="s">
        <v>2600</v>
      </c>
      <c r="X1845" s="304" t="s">
        <v>205</v>
      </c>
      <c r="Y1845" s="366">
        <f t="shared" si="520"/>
        <v>424.8</v>
      </c>
      <c r="Z1845" s="304"/>
      <c r="AA1845" s="331">
        <v>0.36</v>
      </c>
      <c r="AB1845" s="304">
        <v>-999</v>
      </c>
      <c r="AC1845" s="304">
        <v>-999</v>
      </c>
      <c r="AD1845" s="366">
        <v>-999</v>
      </c>
      <c r="AE1845" s="304">
        <v>-999</v>
      </c>
      <c r="AF1845" s="304">
        <v>-999</v>
      </c>
      <c r="AG1845" s="304"/>
      <c r="AH1845" s="304">
        <v>7.3734999999999995E-2</v>
      </c>
      <c r="AI1845" s="312"/>
      <c r="AJ1845" s="332">
        <v>552</v>
      </c>
      <c r="AK1845" s="304">
        <f t="shared" si="519"/>
        <v>555</v>
      </c>
      <c r="AL1845" s="363">
        <v>0.43</v>
      </c>
      <c r="AM1845" s="389" t="str">
        <f t="shared" si="522"/>
        <v/>
      </c>
      <c r="AN1845" s="304"/>
      <c r="AO1845" s="304"/>
      <c r="AP1845" s="312"/>
      <c r="AQ1845" s="312"/>
      <c r="AR1845" s="312"/>
      <c r="AS1845" s="304"/>
      <c r="AT1845" s="312"/>
      <c r="AU1845" s="329">
        <f>VLOOKUP(C1845,[1]world!$A$2:$B$3555,2,FALSE)</f>
        <v>3</v>
      </c>
      <c r="AV1845" s="329">
        <v>547</v>
      </c>
      <c r="AW1845" s="304">
        <v>0.37</v>
      </c>
      <c r="AX1845" s="304">
        <v>-999</v>
      </c>
      <c r="AY1845" s="304">
        <v>-999</v>
      </c>
      <c r="AZ1845" s="304">
        <v>-999</v>
      </c>
      <c r="BA1845" s="304">
        <v>-999</v>
      </c>
      <c r="BB1845" s="304">
        <v>-999</v>
      </c>
      <c r="BC1845" s="304">
        <v>-999</v>
      </c>
      <c r="BD1845" s="304">
        <v>-999</v>
      </c>
      <c r="BE1845" s="304">
        <v>-999</v>
      </c>
      <c r="BF1845" s="304">
        <v>-999</v>
      </c>
      <c r="BG1845" s="304">
        <v>-999</v>
      </c>
      <c r="BH1845" s="304">
        <v>-999</v>
      </c>
      <c r="BI1845" s="304">
        <v>-999</v>
      </c>
      <c r="BJ1845" s="304" t="s">
        <v>4954</v>
      </c>
      <c r="BK1845" s="304" t="s">
        <v>4954</v>
      </c>
      <c r="BL1845" s="304" t="s">
        <v>4954</v>
      </c>
    </row>
    <row r="1846" spans="1:64" ht="15" customHeight="1" x14ac:dyDescent="0.2">
      <c r="A1846" s="304" t="s">
        <v>4901</v>
      </c>
      <c r="B1846" s="304" t="s">
        <v>5975</v>
      </c>
      <c r="C1846" s="304">
        <v>1978</v>
      </c>
      <c r="D1846" s="349" t="s">
        <v>4494</v>
      </c>
      <c r="E1846" s="304">
        <v>-999</v>
      </c>
      <c r="F1846" s="304"/>
      <c r="G1846" s="324">
        <v>41.832999999999998</v>
      </c>
      <c r="H1846" s="324">
        <v>14.712</v>
      </c>
      <c r="I1846" s="324" t="s">
        <v>214</v>
      </c>
      <c r="J1846" s="368">
        <f>GEOMEAN(Y1846,AV1846,AK1846)</f>
        <v>584.63127615371309</v>
      </c>
      <c r="K1846" s="331">
        <f t="shared" si="528"/>
        <v>0.41523526603009125</v>
      </c>
      <c r="L1846" s="304" t="str">
        <f t="shared" si="518"/>
        <v>C</v>
      </c>
      <c r="M1846" s="388" t="s">
        <v>6089</v>
      </c>
      <c r="N1846" s="304"/>
      <c r="O1846" s="304"/>
      <c r="P1846" s="356"/>
      <c r="Q1846" s="356"/>
      <c r="R1846" s="304"/>
      <c r="S1846" s="356"/>
      <c r="T1846" s="304"/>
      <c r="U1846" s="356"/>
      <c r="V1846" s="304"/>
      <c r="W1846" s="308" t="s">
        <v>259</v>
      </c>
      <c r="X1846" s="304" t="s">
        <v>232</v>
      </c>
      <c r="Y1846" s="366">
        <f t="shared" si="520"/>
        <v>506.6</v>
      </c>
      <c r="Z1846" s="304"/>
      <c r="AA1846" s="304">
        <v>0.45</v>
      </c>
      <c r="AB1846" s="304">
        <v>-999</v>
      </c>
      <c r="AC1846" s="304">
        <v>-999</v>
      </c>
      <c r="AD1846" s="366">
        <v>-999</v>
      </c>
      <c r="AE1846" s="304">
        <v>-999</v>
      </c>
      <c r="AF1846" s="304">
        <v>-999</v>
      </c>
      <c r="AG1846" s="304"/>
      <c r="AH1846" s="304">
        <v>0.19567000000000001</v>
      </c>
      <c r="AI1846" s="312"/>
      <c r="AJ1846" s="332">
        <v>760</v>
      </c>
      <c r="AK1846" s="304">
        <f t="shared" si="519"/>
        <v>760</v>
      </c>
      <c r="AL1846" s="363">
        <v>0.43</v>
      </c>
      <c r="AM1846" s="389" t="str">
        <f t="shared" si="522"/>
        <v/>
      </c>
      <c r="AN1846" s="304"/>
      <c r="AO1846" s="304"/>
      <c r="AP1846" s="312"/>
      <c r="AQ1846" s="312"/>
      <c r="AR1846" s="312"/>
      <c r="AS1846" s="304"/>
      <c r="AT1846" s="312"/>
      <c r="AU1846" s="329">
        <f>VLOOKUP(C1846,[1]world!$A$2:$B$3555,2,FALSE)</f>
        <v>1</v>
      </c>
      <c r="AV1846" s="329">
        <v>519</v>
      </c>
      <c r="AW1846" s="304">
        <v>0.37</v>
      </c>
      <c r="AX1846" s="304">
        <v>-999</v>
      </c>
      <c r="AY1846" s="304">
        <v>-999</v>
      </c>
      <c r="AZ1846" s="304">
        <v>-999</v>
      </c>
      <c r="BA1846" s="304">
        <v>-999</v>
      </c>
      <c r="BB1846" s="304">
        <v>-999</v>
      </c>
      <c r="BC1846" s="304">
        <v>-999</v>
      </c>
      <c r="BD1846" s="304">
        <v>-999</v>
      </c>
      <c r="BE1846" s="304">
        <v>-999</v>
      </c>
      <c r="BF1846" s="304">
        <v>-999</v>
      </c>
      <c r="BG1846" s="304">
        <v>-999</v>
      </c>
      <c r="BH1846" s="304">
        <v>-999</v>
      </c>
      <c r="BI1846" s="304">
        <v>-999</v>
      </c>
      <c r="BJ1846" s="304" t="s">
        <v>4954</v>
      </c>
      <c r="BK1846" s="304" t="s">
        <v>4954</v>
      </c>
      <c r="BL1846" s="304" t="s">
        <v>4954</v>
      </c>
    </row>
    <row r="1847" spans="1:64" ht="15" customHeight="1" x14ac:dyDescent="0.2">
      <c r="A1847" s="304" t="s">
        <v>6104</v>
      </c>
      <c r="B1847" s="304" t="s">
        <v>5975</v>
      </c>
      <c r="C1847" s="304">
        <v>1979</v>
      </c>
      <c r="D1847" s="349" t="s">
        <v>4561</v>
      </c>
      <c r="E1847" s="304">
        <v>-999</v>
      </c>
      <c r="F1847" s="304"/>
      <c r="G1847" s="324">
        <v>43.954999999999998</v>
      </c>
      <c r="H1847" s="324">
        <v>12.736000000000001</v>
      </c>
      <c r="I1847" s="324" t="s">
        <v>212</v>
      </c>
      <c r="J1847" s="366">
        <v>208</v>
      </c>
      <c r="K1847" s="331">
        <v>0.1</v>
      </c>
      <c r="L1847" s="304" t="str">
        <f t="shared" si="518"/>
        <v>D</v>
      </c>
      <c r="M1847" s="388">
        <v>0</v>
      </c>
      <c r="N1847" s="304"/>
      <c r="O1847" s="304"/>
      <c r="P1847" s="356"/>
      <c r="Q1847" s="356"/>
      <c r="R1847" s="304" t="s">
        <v>4921</v>
      </c>
      <c r="S1847" s="356"/>
      <c r="T1847" s="304"/>
      <c r="U1847" s="356"/>
      <c r="V1847" s="304"/>
      <c r="W1847" s="308" t="s">
        <v>1408</v>
      </c>
      <c r="X1847" s="304" t="s">
        <v>213</v>
      </c>
      <c r="Y1847" s="366">
        <f t="shared" si="520"/>
        <v>274.5</v>
      </c>
      <c r="Z1847" s="304"/>
      <c r="AA1847" s="304"/>
      <c r="AB1847" s="304">
        <v>-999</v>
      </c>
      <c r="AC1847" s="304">
        <v>-999</v>
      </c>
      <c r="AD1847" s="366">
        <v>-999</v>
      </c>
      <c r="AE1847" s="304">
        <v>-999</v>
      </c>
      <c r="AF1847" s="304">
        <v>-999</v>
      </c>
      <c r="AG1847" s="304"/>
      <c r="AH1847" s="304">
        <v>4.8170399999999999E-3</v>
      </c>
      <c r="AI1847" s="312"/>
      <c r="AJ1847" s="332">
        <v>252</v>
      </c>
      <c r="AK1847" s="304">
        <f t="shared" si="519"/>
        <v>270</v>
      </c>
      <c r="AL1847" s="304">
        <f>IF(AH1847&lt;=0.0022,0.2,0.43)</f>
        <v>0.43</v>
      </c>
      <c r="AM1847" s="389" t="str">
        <f t="shared" si="522"/>
        <v/>
      </c>
      <c r="AN1847" s="304"/>
      <c r="AO1847" s="304"/>
      <c r="AP1847" s="312"/>
      <c r="AQ1847" s="312"/>
      <c r="AR1847" s="312"/>
      <c r="AS1847" s="304"/>
      <c r="AT1847" s="312"/>
      <c r="AU1847" s="329">
        <f>VLOOKUP(C1847,[1]world!$A$2:$B$3555,2,FALSE)</f>
        <v>11</v>
      </c>
      <c r="AV1847" s="329">
        <v>328</v>
      </c>
      <c r="AW1847" s="304">
        <v>0.37</v>
      </c>
      <c r="AX1847" s="304">
        <v>-999</v>
      </c>
      <c r="AY1847" s="304">
        <v>-999</v>
      </c>
      <c r="AZ1847" s="304">
        <v>-999</v>
      </c>
      <c r="BA1847" s="304">
        <v>-999</v>
      </c>
      <c r="BB1847" s="304">
        <v>-999</v>
      </c>
      <c r="BC1847" s="304">
        <v>-999</v>
      </c>
      <c r="BD1847" s="304">
        <v>-999</v>
      </c>
      <c r="BE1847" s="304">
        <v>-999</v>
      </c>
      <c r="BF1847" s="304">
        <v>-999</v>
      </c>
      <c r="BG1847" s="304">
        <v>-999</v>
      </c>
      <c r="BH1847" s="304">
        <v>-999</v>
      </c>
      <c r="BI1847" s="304">
        <v>-999</v>
      </c>
      <c r="BJ1847" s="304" t="s">
        <v>4954</v>
      </c>
      <c r="BK1847" s="304" t="s">
        <v>4954</v>
      </c>
      <c r="BL1847" s="304" t="s">
        <v>4954</v>
      </c>
    </row>
    <row r="1848" spans="1:64" ht="15" customHeight="1" x14ac:dyDescent="0.2">
      <c r="A1848" s="304" t="s">
        <v>4901</v>
      </c>
      <c r="B1848" s="304" t="s">
        <v>5975</v>
      </c>
      <c r="C1848" s="304">
        <v>1980</v>
      </c>
      <c r="D1848" s="349" t="s">
        <v>4504</v>
      </c>
      <c r="E1848" s="304">
        <v>-999</v>
      </c>
      <c r="F1848" s="304"/>
      <c r="G1848" s="324">
        <v>42.085000000000001</v>
      </c>
      <c r="H1848" s="324">
        <v>13.521000000000001</v>
      </c>
      <c r="I1848" s="324" t="s">
        <v>214</v>
      </c>
      <c r="J1848" s="368">
        <f>GEOMEAN(Y1848,AV1848,AK1848)</f>
        <v>561.17350005524281</v>
      </c>
      <c r="K1848" s="331">
        <f>GEOMEAN(AL1848,AW1848,Z1848)</f>
        <v>0.39924858933892099</v>
      </c>
      <c r="L1848" s="304" t="str">
        <f t="shared" si="518"/>
        <v>C</v>
      </c>
      <c r="M1848" s="388" t="s">
        <v>6098</v>
      </c>
      <c r="N1848" s="304"/>
      <c r="O1848" s="304"/>
      <c r="P1848" s="356"/>
      <c r="Q1848" s="356"/>
      <c r="R1848" s="304"/>
      <c r="S1848" s="356"/>
      <c r="T1848" s="304"/>
      <c r="U1848" s="356"/>
      <c r="V1848" s="304"/>
      <c r="W1848" s="308" t="s">
        <v>2426</v>
      </c>
      <c r="X1848" s="304" t="s">
        <v>232</v>
      </c>
      <c r="Y1848" s="366">
        <f t="shared" si="520"/>
        <v>506.6</v>
      </c>
      <c r="Z1848" s="304">
        <v>0.4</v>
      </c>
      <c r="AA1848" s="304"/>
      <c r="AB1848" s="304">
        <v>-999</v>
      </c>
      <c r="AC1848" s="304">
        <v>-999</v>
      </c>
      <c r="AD1848" s="366">
        <v>-999</v>
      </c>
      <c r="AE1848" s="304">
        <v>-999</v>
      </c>
      <c r="AF1848" s="304">
        <v>-999</v>
      </c>
      <c r="AG1848" s="304"/>
      <c r="AH1848" s="304">
        <v>0.16092200000000001</v>
      </c>
      <c r="AI1848" s="312"/>
      <c r="AJ1848" s="332">
        <v>760</v>
      </c>
      <c r="AK1848" s="304">
        <f t="shared" si="519"/>
        <v>760</v>
      </c>
      <c r="AL1848" s="363">
        <v>0.43</v>
      </c>
      <c r="AM1848" s="389" t="str">
        <f t="shared" si="522"/>
        <v/>
      </c>
      <c r="AN1848" s="304"/>
      <c r="AO1848" s="304"/>
      <c r="AP1848" s="312"/>
      <c r="AQ1848" s="312"/>
      <c r="AR1848" s="312"/>
      <c r="AS1848" s="304"/>
      <c r="AT1848" s="312"/>
      <c r="AU1848" s="329">
        <f>VLOOKUP(C1848,[1]world!$A$2:$B$3555,2,FALSE)</f>
        <v>4</v>
      </c>
      <c r="AV1848" s="329">
        <v>459</v>
      </c>
      <c r="AW1848" s="304">
        <v>0.37</v>
      </c>
      <c r="AX1848" s="304">
        <v>-999</v>
      </c>
      <c r="AY1848" s="304">
        <v>-999</v>
      </c>
      <c r="AZ1848" s="304">
        <v>-999</v>
      </c>
      <c r="BA1848" s="304">
        <v>-999</v>
      </c>
      <c r="BB1848" s="304">
        <v>-999</v>
      </c>
      <c r="BC1848" s="304">
        <v>-999</v>
      </c>
      <c r="BD1848" s="304">
        <v>-999</v>
      </c>
      <c r="BE1848" s="304">
        <v>-999</v>
      </c>
      <c r="BF1848" s="304">
        <v>-999</v>
      </c>
      <c r="BG1848" s="304">
        <v>-999</v>
      </c>
      <c r="BH1848" s="304">
        <v>-999</v>
      </c>
      <c r="BI1848" s="304">
        <v>-999</v>
      </c>
      <c r="BJ1848" s="304" t="s">
        <v>4954</v>
      </c>
      <c r="BK1848" s="304" t="s">
        <v>4954</v>
      </c>
      <c r="BL1848" s="304" t="s">
        <v>4954</v>
      </c>
    </row>
    <row r="1849" spans="1:64" ht="15" customHeight="1" x14ac:dyDescent="0.2">
      <c r="A1849" s="304" t="s">
        <v>4901</v>
      </c>
      <c r="B1849" s="304" t="s">
        <v>5975</v>
      </c>
      <c r="C1849" s="304">
        <v>1981</v>
      </c>
      <c r="D1849" s="349" t="s">
        <v>4449</v>
      </c>
      <c r="E1849" s="304">
        <v>-999</v>
      </c>
      <c r="F1849" s="304"/>
      <c r="G1849" s="324">
        <v>41.26</v>
      </c>
      <c r="H1849" s="324">
        <v>15.91</v>
      </c>
      <c r="I1849" s="324" t="s">
        <v>214</v>
      </c>
      <c r="J1849" s="368">
        <f>GEOMEAN(Y1849,AV1849,AK1849)</f>
        <v>315.95357300084811</v>
      </c>
      <c r="K1849" s="331">
        <f>GEOMEAN(AA1849,AL1849,AW1849)</f>
        <v>0.38547027482550061</v>
      </c>
      <c r="L1849" s="304" t="str">
        <f t="shared" si="518"/>
        <v>D</v>
      </c>
      <c r="M1849" s="388" t="s">
        <v>6089</v>
      </c>
      <c r="N1849" s="304"/>
      <c r="O1849" s="304"/>
      <c r="P1849" s="356"/>
      <c r="Q1849" s="356"/>
      <c r="R1849" s="304"/>
      <c r="S1849" s="356"/>
      <c r="T1849" s="304"/>
      <c r="U1849" s="356"/>
      <c r="V1849" s="304"/>
      <c r="W1849" s="308" t="s">
        <v>401</v>
      </c>
      <c r="X1849" s="304" t="s">
        <v>206</v>
      </c>
      <c r="Y1849" s="366">
        <f t="shared" si="520"/>
        <v>338.6</v>
      </c>
      <c r="Z1849" s="304"/>
      <c r="AA1849" s="331">
        <v>0.36</v>
      </c>
      <c r="AB1849" s="304">
        <v>-999</v>
      </c>
      <c r="AC1849" s="304">
        <v>-999</v>
      </c>
      <c r="AD1849" s="366">
        <v>-999</v>
      </c>
      <c r="AE1849" s="304">
        <v>-999</v>
      </c>
      <c r="AF1849" s="304">
        <v>-999</v>
      </c>
      <c r="AG1849" s="304"/>
      <c r="AH1849" s="304">
        <v>1.03445E-2</v>
      </c>
      <c r="AI1849" s="312"/>
      <c r="AJ1849" s="332">
        <v>303</v>
      </c>
      <c r="AK1849" s="304">
        <f t="shared" si="519"/>
        <v>270</v>
      </c>
      <c r="AL1849" s="363">
        <v>0.43</v>
      </c>
      <c r="AM1849" s="389" t="str">
        <f t="shared" si="522"/>
        <v/>
      </c>
      <c r="AN1849" s="304"/>
      <c r="AO1849" s="304"/>
      <c r="AP1849" s="312"/>
      <c r="AQ1849" s="312"/>
      <c r="AR1849" s="312"/>
      <c r="AS1849" s="304"/>
      <c r="AT1849" s="312"/>
      <c r="AU1849" s="329">
        <f>VLOOKUP(C1849,[1]world!$A$2:$B$3555,2,FALSE)</f>
        <v>6</v>
      </c>
      <c r="AV1849" s="329">
        <v>345</v>
      </c>
      <c r="AW1849" s="304">
        <v>0.37</v>
      </c>
      <c r="AX1849" s="304">
        <v>-999</v>
      </c>
      <c r="AY1849" s="304">
        <v>-999</v>
      </c>
      <c r="AZ1849" s="304">
        <v>-999</v>
      </c>
      <c r="BA1849" s="304">
        <v>-999</v>
      </c>
      <c r="BB1849" s="304">
        <v>-999</v>
      </c>
      <c r="BC1849" s="304">
        <v>-999</v>
      </c>
      <c r="BD1849" s="304">
        <v>-999</v>
      </c>
      <c r="BE1849" s="304">
        <v>-999</v>
      </c>
      <c r="BF1849" s="304">
        <v>-999</v>
      </c>
      <c r="BG1849" s="304">
        <v>-999</v>
      </c>
      <c r="BH1849" s="304">
        <v>-999</v>
      </c>
      <c r="BI1849" s="304">
        <v>-999</v>
      </c>
      <c r="BJ1849" s="304" t="s">
        <v>4954</v>
      </c>
      <c r="BK1849" s="304" t="s">
        <v>4954</v>
      </c>
      <c r="BL1849" s="304" t="s">
        <v>4954</v>
      </c>
    </row>
    <row r="1850" spans="1:64" ht="15" customHeight="1" x14ac:dyDescent="0.2">
      <c r="A1850" s="304" t="s">
        <v>4901</v>
      </c>
      <c r="B1850" s="304" t="s">
        <v>5975</v>
      </c>
      <c r="C1850" s="304">
        <v>1982</v>
      </c>
      <c r="D1850" s="349" t="s">
        <v>4513</v>
      </c>
      <c r="E1850" s="304">
        <v>-999</v>
      </c>
      <c r="F1850" s="304"/>
      <c r="G1850" s="324">
        <v>42.37</v>
      </c>
      <c r="H1850" s="324">
        <v>14.148</v>
      </c>
      <c r="I1850" s="324" t="s">
        <v>205</v>
      </c>
      <c r="J1850" s="368">
        <f>GEOMEAN(Y1850,AV1850,AK1850)</f>
        <v>356.38630056892731</v>
      </c>
      <c r="K1850" s="331">
        <f>GEOMEAN(AL1850,AW1850,Z1850)</f>
        <v>0.36274141667346776</v>
      </c>
      <c r="L1850" s="304" t="str">
        <f t="shared" si="518"/>
        <v>D</v>
      </c>
      <c r="M1850" s="388" t="s">
        <v>6098</v>
      </c>
      <c r="N1850" s="304"/>
      <c r="O1850" s="304"/>
      <c r="P1850" s="356"/>
      <c r="Q1850" s="356"/>
      <c r="R1850" s="304"/>
      <c r="S1850" s="356"/>
      <c r="T1850" s="304"/>
      <c r="U1850" s="356"/>
      <c r="V1850" s="304"/>
      <c r="W1850" s="308" t="s">
        <v>1517</v>
      </c>
      <c r="X1850" s="304" t="s">
        <v>213</v>
      </c>
      <c r="Y1850" s="366">
        <f t="shared" si="520"/>
        <v>274.5</v>
      </c>
      <c r="Z1850" s="304">
        <v>0.3</v>
      </c>
      <c r="AA1850" s="304"/>
      <c r="AB1850" s="304">
        <v>-999</v>
      </c>
      <c r="AC1850" s="304">
        <v>-999</v>
      </c>
      <c r="AD1850" s="366">
        <v>-999</v>
      </c>
      <c r="AE1850" s="304">
        <v>-999</v>
      </c>
      <c r="AF1850" s="304">
        <v>-999</v>
      </c>
      <c r="AG1850" s="304"/>
      <c r="AH1850" s="304">
        <v>2.9768599999999999E-2</v>
      </c>
      <c r="AI1850" s="312"/>
      <c r="AJ1850" s="332">
        <v>408</v>
      </c>
      <c r="AK1850" s="304">
        <f t="shared" si="519"/>
        <v>425</v>
      </c>
      <c r="AL1850" s="363">
        <v>0.43</v>
      </c>
      <c r="AM1850" s="389" t="str">
        <f t="shared" si="522"/>
        <v/>
      </c>
      <c r="AN1850" s="304"/>
      <c r="AO1850" s="304"/>
      <c r="AP1850" s="312"/>
      <c r="AQ1850" s="312"/>
      <c r="AR1850" s="312"/>
      <c r="AS1850" s="304"/>
      <c r="AT1850" s="312"/>
      <c r="AU1850" s="329">
        <f>VLOOKUP(C1850,[1]world!$A$2:$B$3555,2,FALSE)</f>
        <v>7</v>
      </c>
      <c r="AV1850" s="329">
        <v>388</v>
      </c>
      <c r="AW1850" s="304">
        <v>0.37</v>
      </c>
      <c r="AX1850" s="304">
        <v>-999</v>
      </c>
      <c r="AY1850" s="304">
        <v>-999</v>
      </c>
      <c r="AZ1850" s="304">
        <v>-999</v>
      </c>
      <c r="BA1850" s="304">
        <v>-999</v>
      </c>
      <c r="BB1850" s="304">
        <v>-999</v>
      </c>
      <c r="BC1850" s="304">
        <v>-999</v>
      </c>
      <c r="BD1850" s="304">
        <v>-999</v>
      </c>
      <c r="BE1850" s="304">
        <v>-999</v>
      </c>
      <c r="BF1850" s="304">
        <v>-999</v>
      </c>
      <c r="BG1850" s="304">
        <v>-999</v>
      </c>
      <c r="BH1850" s="304">
        <v>-999</v>
      </c>
      <c r="BI1850" s="304">
        <v>-999</v>
      </c>
      <c r="BJ1850" s="304" t="s">
        <v>4954</v>
      </c>
      <c r="BK1850" s="304" t="s">
        <v>4954</v>
      </c>
      <c r="BL1850" s="304" t="s">
        <v>4954</v>
      </c>
    </row>
    <row r="1851" spans="1:64" ht="15" customHeight="1" x14ac:dyDescent="0.2">
      <c r="A1851" s="304" t="s">
        <v>4901</v>
      </c>
      <c r="B1851" s="304" t="s">
        <v>5975</v>
      </c>
      <c r="C1851" s="304">
        <v>1983</v>
      </c>
      <c r="D1851" s="349" t="s">
        <v>4510</v>
      </c>
      <c r="E1851" s="304">
        <v>-999</v>
      </c>
      <c r="F1851" s="304"/>
      <c r="G1851" s="324">
        <v>42.268000000000001</v>
      </c>
      <c r="H1851" s="324">
        <v>13.117000000000001</v>
      </c>
      <c r="I1851" s="324" t="s">
        <v>1599</v>
      </c>
      <c r="J1851" s="368">
        <f>GEOMEAN(Y1851,AV1851,AK1851)</f>
        <v>584.63127615371309</v>
      </c>
      <c r="K1851" s="331">
        <f>GEOMEAN(AA1851,AL1851,AW1851)</f>
        <v>0.41523526603009125</v>
      </c>
      <c r="L1851" s="304" t="str">
        <f t="shared" si="518"/>
        <v>C</v>
      </c>
      <c r="M1851" s="388" t="s">
        <v>6089</v>
      </c>
      <c r="N1851" s="304"/>
      <c r="O1851" s="304"/>
      <c r="P1851" s="356"/>
      <c r="Q1851" s="356"/>
      <c r="R1851" s="304"/>
      <c r="S1851" s="356"/>
      <c r="T1851" s="304"/>
      <c r="U1851" s="356"/>
      <c r="V1851" s="304"/>
      <c r="W1851" s="308" t="s">
        <v>4904</v>
      </c>
      <c r="X1851" s="304" t="s">
        <v>232</v>
      </c>
      <c r="Y1851" s="366">
        <f t="shared" si="520"/>
        <v>506.6</v>
      </c>
      <c r="Z1851" s="304"/>
      <c r="AA1851" s="304">
        <v>0.45</v>
      </c>
      <c r="AB1851" s="304">
        <v>-999</v>
      </c>
      <c r="AC1851" s="304">
        <v>-999</v>
      </c>
      <c r="AD1851" s="366">
        <v>-999</v>
      </c>
      <c r="AE1851" s="304">
        <v>-999</v>
      </c>
      <c r="AF1851" s="304">
        <v>-999</v>
      </c>
      <c r="AG1851" s="304"/>
      <c r="AH1851" s="304">
        <v>0.34221200000000002</v>
      </c>
      <c r="AI1851" s="312"/>
      <c r="AJ1851" s="332">
        <v>760</v>
      </c>
      <c r="AK1851" s="304">
        <f t="shared" si="519"/>
        <v>760</v>
      </c>
      <c r="AL1851" s="363">
        <v>0.43</v>
      </c>
      <c r="AM1851" s="389" t="str">
        <f t="shared" si="522"/>
        <v/>
      </c>
      <c r="AN1851" s="304"/>
      <c r="AO1851" s="304"/>
      <c r="AP1851" s="312"/>
      <c r="AQ1851" s="312"/>
      <c r="AR1851" s="312"/>
      <c r="AS1851" s="304"/>
      <c r="AT1851" s="312"/>
      <c r="AU1851" s="329">
        <f>VLOOKUP(C1851,[1]world!$A$2:$B$3555,2,FALSE)</f>
        <v>1</v>
      </c>
      <c r="AV1851" s="329">
        <v>519</v>
      </c>
      <c r="AW1851" s="304">
        <v>0.37</v>
      </c>
      <c r="AX1851" s="304">
        <v>-999</v>
      </c>
      <c r="AY1851" s="304">
        <v>-999</v>
      </c>
      <c r="AZ1851" s="304">
        <v>-999</v>
      </c>
      <c r="BA1851" s="304">
        <v>-999</v>
      </c>
      <c r="BB1851" s="304">
        <v>-999</v>
      </c>
      <c r="BC1851" s="304">
        <v>-999</v>
      </c>
      <c r="BD1851" s="304">
        <v>-999</v>
      </c>
      <c r="BE1851" s="304">
        <v>-999</v>
      </c>
      <c r="BF1851" s="304">
        <v>-999</v>
      </c>
      <c r="BG1851" s="304">
        <v>-999</v>
      </c>
      <c r="BH1851" s="304">
        <v>-999</v>
      </c>
      <c r="BI1851" s="304">
        <v>-999</v>
      </c>
      <c r="BJ1851" s="304" t="s">
        <v>4954</v>
      </c>
      <c r="BK1851" s="304" t="s">
        <v>4954</v>
      </c>
      <c r="BL1851" s="304" t="s">
        <v>4954</v>
      </c>
    </row>
    <row r="1852" spans="1:64" ht="15" customHeight="1" x14ac:dyDescent="0.2">
      <c r="A1852" s="304" t="s">
        <v>6104</v>
      </c>
      <c r="B1852" s="304" t="s">
        <v>5975</v>
      </c>
      <c r="C1852" s="304">
        <v>1984</v>
      </c>
      <c r="D1852" s="349" t="s">
        <v>4565</v>
      </c>
      <c r="E1852" s="304">
        <v>-999</v>
      </c>
      <c r="F1852" s="304"/>
      <c r="G1852" s="324">
        <v>44.198999999999998</v>
      </c>
      <c r="H1852" s="324">
        <v>12.042</v>
      </c>
      <c r="I1852" s="324" t="s">
        <v>214</v>
      </c>
      <c r="J1852" s="366">
        <v>295</v>
      </c>
      <c r="K1852" s="331">
        <v>0.1</v>
      </c>
      <c r="L1852" s="304" t="str">
        <f t="shared" si="518"/>
        <v>D</v>
      </c>
      <c r="M1852" s="388">
        <v>0</v>
      </c>
      <c r="N1852" s="304"/>
      <c r="O1852" s="304"/>
      <c r="P1852" s="356"/>
      <c r="Q1852" s="356"/>
      <c r="R1852" s="304" t="s">
        <v>4921</v>
      </c>
      <c r="S1852" s="356"/>
      <c r="T1852" s="304"/>
      <c r="U1852" s="356"/>
      <c r="V1852" s="304"/>
      <c r="W1852" s="304" t="s">
        <v>6081</v>
      </c>
      <c r="X1852" s="304" t="s">
        <v>206</v>
      </c>
      <c r="Y1852" s="366">
        <f t="shared" si="520"/>
        <v>338.6</v>
      </c>
      <c r="Z1852" s="304"/>
      <c r="AA1852" s="304"/>
      <c r="AB1852" s="304">
        <v>-999</v>
      </c>
      <c r="AC1852" s="304">
        <v>-999</v>
      </c>
      <c r="AD1852" s="366">
        <v>-999</v>
      </c>
      <c r="AE1852" s="304">
        <v>-999</v>
      </c>
      <c r="AF1852" s="304">
        <v>-999</v>
      </c>
      <c r="AG1852" s="304"/>
      <c r="AH1852" s="304">
        <v>6.8284900000000004E-3</v>
      </c>
      <c r="AI1852" s="312"/>
      <c r="AJ1852" s="332">
        <v>271</v>
      </c>
      <c r="AK1852" s="304">
        <f t="shared" si="519"/>
        <v>270</v>
      </c>
      <c r="AL1852" s="304">
        <f>IF(AH1852&lt;=0.0022,0.2,0.43)</f>
        <v>0.43</v>
      </c>
      <c r="AM1852" s="389" t="str">
        <f t="shared" si="522"/>
        <v/>
      </c>
      <c r="AN1852" s="304"/>
      <c r="AO1852" s="304"/>
      <c r="AP1852" s="312"/>
      <c r="AQ1852" s="312"/>
      <c r="AR1852" s="312"/>
      <c r="AS1852" s="304"/>
      <c r="AT1852" s="312"/>
      <c r="AU1852" s="329">
        <f>VLOOKUP(C1852,[1]world!$A$2:$B$3555,2,FALSE)</f>
        <v>12</v>
      </c>
      <c r="AV1852" s="329">
        <v>297</v>
      </c>
      <c r="AW1852" s="304">
        <v>0.37</v>
      </c>
      <c r="AX1852" s="304">
        <v>-999</v>
      </c>
      <c r="AY1852" s="304">
        <v>-999</v>
      </c>
      <c r="AZ1852" s="304">
        <v>-999</v>
      </c>
      <c r="BA1852" s="304">
        <v>-999</v>
      </c>
      <c r="BB1852" s="304">
        <v>-999</v>
      </c>
      <c r="BC1852" s="304">
        <v>-999</v>
      </c>
      <c r="BD1852" s="304">
        <v>-999</v>
      </c>
      <c r="BE1852" s="304">
        <v>-999</v>
      </c>
      <c r="BF1852" s="304">
        <v>-999</v>
      </c>
      <c r="BG1852" s="304">
        <v>-999</v>
      </c>
      <c r="BH1852" s="304">
        <v>-999</v>
      </c>
      <c r="BI1852" s="304">
        <v>-999</v>
      </c>
      <c r="BJ1852" s="304" t="s">
        <v>4954</v>
      </c>
      <c r="BK1852" s="304" t="s">
        <v>4954</v>
      </c>
      <c r="BL1852" s="304" t="s">
        <v>4954</v>
      </c>
    </row>
    <row r="1853" spans="1:64" ht="15" customHeight="1" x14ac:dyDescent="0.2">
      <c r="A1853" s="304" t="s">
        <v>6104</v>
      </c>
      <c r="B1853" s="304" t="s">
        <v>5975</v>
      </c>
      <c r="C1853" s="304">
        <v>1985</v>
      </c>
      <c r="D1853" s="349" t="s">
        <v>4522</v>
      </c>
      <c r="E1853" s="304">
        <v>-999</v>
      </c>
      <c r="F1853" s="304"/>
      <c r="G1853" s="324">
        <v>42.420999999999999</v>
      </c>
      <c r="H1853" s="324">
        <v>13.519</v>
      </c>
      <c r="I1853" s="324" t="s">
        <v>215</v>
      </c>
      <c r="J1853" s="366">
        <v>488</v>
      </c>
      <c r="K1853" s="331">
        <v>0.1</v>
      </c>
      <c r="L1853" s="304" t="str">
        <f t="shared" si="518"/>
        <v>C</v>
      </c>
      <c r="M1853" s="388">
        <v>0</v>
      </c>
      <c r="N1853" s="304"/>
      <c r="O1853" s="304"/>
      <c r="P1853" s="356"/>
      <c r="Q1853" s="356"/>
      <c r="R1853" s="304" t="s">
        <v>4921</v>
      </c>
      <c r="S1853" s="356"/>
      <c r="T1853" s="304"/>
      <c r="U1853" s="356"/>
      <c r="V1853" s="304"/>
      <c r="W1853" s="304" t="s">
        <v>6082</v>
      </c>
      <c r="X1853" s="304" t="s">
        <v>232</v>
      </c>
      <c r="Y1853" s="366">
        <f t="shared" si="520"/>
        <v>506.6</v>
      </c>
      <c r="Z1853" s="304"/>
      <c r="AA1853" s="304"/>
      <c r="AB1853" s="304">
        <v>-999</v>
      </c>
      <c r="AC1853" s="304">
        <v>-999</v>
      </c>
      <c r="AD1853" s="366">
        <v>-999</v>
      </c>
      <c r="AE1853" s="304">
        <v>-999</v>
      </c>
      <c r="AF1853" s="304">
        <v>-999</v>
      </c>
      <c r="AG1853" s="304"/>
      <c r="AH1853" s="304">
        <v>8.58458E-2</v>
      </c>
      <c r="AI1853" s="312"/>
      <c r="AJ1853" s="332">
        <v>583</v>
      </c>
      <c r="AK1853" s="304">
        <f t="shared" si="519"/>
        <v>555</v>
      </c>
      <c r="AL1853" s="304">
        <f>IF(AH1853&lt;=0.0022,0.2,0.43)</f>
        <v>0.43</v>
      </c>
      <c r="AM1853" s="389" t="str">
        <f t="shared" si="522"/>
        <v/>
      </c>
      <c r="AN1853" s="304"/>
      <c r="AO1853" s="304"/>
      <c r="AP1853" s="312"/>
      <c r="AQ1853" s="312"/>
      <c r="AR1853" s="312"/>
      <c r="AS1853" s="304"/>
      <c r="AT1853" s="312"/>
      <c r="AU1853" s="329">
        <f>VLOOKUP(C1853,[1]world!$A$2:$B$3555,2,FALSE)</f>
        <v>3</v>
      </c>
      <c r="AV1853" s="329">
        <v>547</v>
      </c>
      <c r="AW1853" s="304">
        <v>0.37</v>
      </c>
      <c r="AX1853" s="304">
        <v>-999</v>
      </c>
      <c r="AY1853" s="304">
        <v>-999</v>
      </c>
      <c r="AZ1853" s="304">
        <v>-999</v>
      </c>
      <c r="BA1853" s="304">
        <v>-999</v>
      </c>
      <c r="BB1853" s="304">
        <v>-999</v>
      </c>
      <c r="BC1853" s="304">
        <v>-999</v>
      </c>
      <c r="BD1853" s="304">
        <v>-999</v>
      </c>
      <c r="BE1853" s="304">
        <v>-999</v>
      </c>
      <c r="BF1853" s="304">
        <v>-999</v>
      </c>
      <c r="BG1853" s="304">
        <v>-999</v>
      </c>
      <c r="BH1853" s="304">
        <v>-999</v>
      </c>
      <c r="BI1853" s="304">
        <v>-999</v>
      </c>
      <c r="BJ1853" s="304" t="s">
        <v>4954</v>
      </c>
      <c r="BK1853" s="304" t="s">
        <v>4954</v>
      </c>
      <c r="BL1853" s="304" t="s">
        <v>4954</v>
      </c>
    </row>
    <row r="1854" spans="1:64" ht="15" customHeight="1" x14ac:dyDescent="0.2">
      <c r="A1854" s="304" t="s">
        <v>4901</v>
      </c>
      <c r="B1854" s="304" t="s">
        <v>5975</v>
      </c>
      <c r="C1854" s="304">
        <v>1987</v>
      </c>
      <c r="D1854" s="349" t="s">
        <v>4476</v>
      </c>
      <c r="E1854" s="304">
        <v>-999</v>
      </c>
      <c r="F1854" s="304"/>
      <c r="G1854" s="324">
        <v>41.610999999999997</v>
      </c>
      <c r="H1854" s="324">
        <v>14.236000000000001</v>
      </c>
      <c r="I1854" s="324" t="s">
        <v>212</v>
      </c>
      <c r="J1854" s="368">
        <f>GEOMEAN(Y1854,AV1854,AK1854)</f>
        <v>505.22900178235989</v>
      </c>
      <c r="K1854" s="331">
        <f>GEOMEAN(AL1854,AW1854,Z1854)</f>
        <v>0.36274141667346776</v>
      </c>
      <c r="L1854" s="304" t="str">
        <f t="shared" si="518"/>
        <v>C</v>
      </c>
      <c r="M1854" s="388" t="s">
        <v>6098</v>
      </c>
      <c r="N1854" s="304"/>
      <c r="O1854" s="304"/>
      <c r="P1854" s="356"/>
      <c r="Q1854" s="356"/>
      <c r="R1854" s="304"/>
      <c r="S1854" s="356"/>
      <c r="T1854" s="304"/>
      <c r="U1854" s="356"/>
      <c r="V1854" s="304"/>
      <c r="W1854" s="308" t="s">
        <v>1991</v>
      </c>
      <c r="X1854" s="304" t="s">
        <v>205</v>
      </c>
      <c r="Y1854" s="366">
        <f t="shared" si="520"/>
        <v>424.8</v>
      </c>
      <c r="Z1854" s="304">
        <v>0.3</v>
      </c>
      <c r="AA1854" s="304"/>
      <c r="AB1854" s="304">
        <v>-999</v>
      </c>
      <c r="AC1854" s="304">
        <v>-999</v>
      </c>
      <c r="AD1854" s="366">
        <v>-999</v>
      </c>
      <c r="AE1854" s="304">
        <v>-999</v>
      </c>
      <c r="AF1854" s="304">
        <v>-999</v>
      </c>
      <c r="AG1854" s="304"/>
      <c r="AH1854" s="304">
        <v>5.7061599999999997E-2</v>
      </c>
      <c r="AI1854" s="312"/>
      <c r="AJ1854" s="332">
        <v>508</v>
      </c>
      <c r="AK1854" s="304">
        <f t="shared" si="519"/>
        <v>555</v>
      </c>
      <c r="AL1854" s="363">
        <v>0.43</v>
      </c>
      <c r="AM1854" s="389" t="str">
        <f t="shared" si="522"/>
        <v/>
      </c>
      <c r="AN1854" s="304"/>
      <c r="AO1854" s="304"/>
      <c r="AP1854" s="312"/>
      <c r="AQ1854" s="312"/>
      <c r="AR1854" s="312"/>
      <c r="AS1854" s="304"/>
      <c r="AT1854" s="312"/>
      <c r="AU1854" s="329">
        <f>VLOOKUP(C1854,[1]world!$A$2:$B$3555,2,FALSE)</f>
        <v>3</v>
      </c>
      <c r="AV1854" s="329">
        <v>547</v>
      </c>
      <c r="AW1854" s="304">
        <v>0.37</v>
      </c>
      <c r="AX1854" s="304">
        <v>-999</v>
      </c>
      <c r="AY1854" s="304">
        <v>-999</v>
      </c>
      <c r="AZ1854" s="304">
        <v>-999</v>
      </c>
      <c r="BA1854" s="304">
        <v>-999</v>
      </c>
      <c r="BB1854" s="304">
        <v>-999</v>
      </c>
      <c r="BC1854" s="304">
        <v>-999</v>
      </c>
      <c r="BD1854" s="304">
        <v>-999</v>
      </c>
      <c r="BE1854" s="304">
        <v>-999</v>
      </c>
      <c r="BF1854" s="304">
        <v>-999</v>
      </c>
      <c r="BG1854" s="304">
        <v>-999</v>
      </c>
      <c r="BH1854" s="304">
        <v>-999</v>
      </c>
      <c r="BI1854" s="304">
        <v>-999</v>
      </c>
      <c r="BJ1854" s="304" t="s">
        <v>4954</v>
      </c>
      <c r="BK1854" s="304" t="s">
        <v>4954</v>
      </c>
      <c r="BL1854" s="304" t="s">
        <v>4954</v>
      </c>
    </row>
    <row r="1855" spans="1:64" ht="15" customHeight="1" x14ac:dyDescent="0.2">
      <c r="A1855" s="304" t="s">
        <v>4901</v>
      </c>
      <c r="B1855" s="304" t="s">
        <v>5975</v>
      </c>
      <c r="C1855" s="304">
        <v>1988</v>
      </c>
      <c r="D1855" s="349" t="s">
        <v>4516</v>
      </c>
      <c r="E1855" s="304">
        <v>-999</v>
      </c>
      <c r="F1855" s="304"/>
      <c r="G1855" s="324">
        <v>42.377000000000002</v>
      </c>
      <c r="H1855" s="324">
        <v>13.343999999999999</v>
      </c>
      <c r="I1855" s="324" t="s">
        <v>214</v>
      </c>
      <c r="J1855" s="366">
        <v>475</v>
      </c>
      <c r="K1855" s="331">
        <v>0.1</v>
      </c>
      <c r="L1855" s="304" t="str">
        <f t="shared" si="518"/>
        <v>C</v>
      </c>
      <c r="M1855" s="388">
        <v>0</v>
      </c>
      <c r="N1855" s="304"/>
      <c r="O1855" s="304"/>
      <c r="P1855" s="356"/>
      <c r="Q1855" s="356"/>
      <c r="R1855" s="304"/>
      <c r="S1855" s="356"/>
      <c r="T1855" s="304"/>
      <c r="U1855" s="356"/>
      <c r="V1855" s="304"/>
      <c r="W1855" s="308" t="s">
        <v>311</v>
      </c>
      <c r="X1855" s="304" t="s">
        <v>206</v>
      </c>
      <c r="Y1855" s="366">
        <f t="shared" si="520"/>
        <v>338.6</v>
      </c>
      <c r="Z1855" s="304"/>
      <c r="AA1855" s="304"/>
      <c r="AB1855" s="304">
        <v>-999</v>
      </c>
      <c r="AC1855" s="304">
        <v>-999</v>
      </c>
      <c r="AD1855" s="366">
        <v>-999</v>
      </c>
      <c r="AE1855" s="304">
        <v>-999</v>
      </c>
      <c r="AF1855" s="304">
        <v>-999</v>
      </c>
      <c r="AG1855" s="304"/>
      <c r="AH1855" s="304">
        <v>8.4845199999999996E-2</v>
      </c>
      <c r="AI1855" s="312"/>
      <c r="AJ1855" s="332">
        <v>581</v>
      </c>
      <c r="AK1855" s="304">
        <f t="shared" si="519"/>
        <v>555</v>
      </c>
      <c r="AL1855" s="304">
        <f>IF(AH1855&lt;=0.0022,0.2,0.43)</f>
        <v>0.43</v>
      </c>
      <c r="AM1855" s="389" t="str">
        <f t="shared" si="522"/>
        <v/>
      </c>
      <c r="AN1855" s="304"/>
      <c r="AO1855" s="304"/>
      <c r="AP1855" s="312"/>
      <c r="AQ1855" s="312"/>
      <c r="AR1855" s="312"/>
      <c r="AS1855" s="304"/>
      <c r="AT1855" s="312"/>
      <c r="AU1855" s="329">
        <f>VLOOKUP(C1855,[1]world!$A$2:$B$3555,2,FALSE)</f>
        <v>3</v>
      </c>
      <c r="AV1855" s="329">
        <v>547</v>
      </c>
      <c r="AW1855" s="304">
        <v>0.37</v>
      </c>
      <c r="AX1855" s="304">
        <v>-999</v>
      </c>
      <c r="AY1855" s="304">
        <v>-999</v>
      </c>
      <c r="AZ1855" s="304">
        <v>-999</v>
      </c>
      <c r="BA1855" s="304">
        <v>-999</v>
      </c>
      <c r="BB1855" s="304">
        <v>-999</v>
      </c>
      <c r="BC1855" s="304">
        <v>-999</v>
      </c>
      <c r="BD1855" s="304">
        <v>-999</v>
      </c>
      <c r="BE1855" s="304">
        <v>-999</v>
      </c>
      <c r="BF1855" s="304">
        <v>-999</v>
      </c>
      <c r="BG1855" s="304">
        <v>-999</v>
      </c>
      <c r="BH1855" s="304">
        <v>-999</v>
      </c>
      <c r="BI1855" s="304">
        <v>-999</v>
      </c>
      <c r="BJ1855" s="304" t="s">
        <v>4954</v>
      </c>
      <c r="BK1855" s="304" t="s">
        <v>4954</v>
      </c>
      <c r="BL1855" s="304" t="s">
        <v>4954</v>
      </c>
    </row>
    <row r="1856" spans="1:64" ht="15" customHeight="1" x14ac:dyDescent="0.2">
      <c r="A1856" s="304" t="s">
        <v>6104</v>
      </c>
      <c r="B1856" s="304" t="s">
        <v>5975</v>
      </c>
      <c r="C1856" s="304">
        <v>1989</v>
      </c>
      <c r="D1856" s="349" t="s">
        <v>4514</v>
      </c>
      <c r="E1856" s="304">
        <v>-999</v>
      </c>
      <c r="F1856" s="304"/>
      <c r="G1856" s="324">
        <v>42.372999999999998</v>
      </c>
      <c r="H1856" s="324">
        <v>13.337</v>
      </c>
      <c r="I1856" s="324" t="s">
        <v>212</v>
      </c>
      <c r="J1856" s="366">
        <v>685</v>
      </c>
      <c r="K1856" s="331">
        <v>0.1</v>
      </c>
      <c r="L1856" s="304" t="str">
        <f t="shared" si="518"/>
        <v>C</v>
      </c>
      <c r="M1856" s="388">
        <v>0</v>
      </c>
      <c r="N1856" s="304"/>
      <c r="O1856" s="304"/>
      <c r="P1856" s="356"/>
      <c r="Q1856" s="356"/>
      <c r="R1856" s="304" t="s">
        <v>4921</v>
      </c>
      <c r="S1856" s="356"/>
      <c r="T1856" s="304"/>
      <c r="U1856" s="356"/>
      <c r="V1856" s="304"/>
      <c r="W1856" s="308" t="s">
        <v>624</v>
      </c>
      <c r="X1856" s="304">
        <v>-999</v>
      </c>
      <c r="Y1856" s="366" t="str">
        <f t="shared" si="520"/>
        <v>-</v>
      </c>
      <c r="Z1856" s="304"/>
      <c r="AA1856" s="304"/>
      <c r="AB1856" s="304">
        <v>-999</v>
      </c>
      <c r="AC1856" s="304">
        <v>-999</v>
      </c>
      <c r="AD1856" s="366">
        <v>-999</v>
      </c>
      <c r="AE1856" s="304">
        <v>-999</v>
      </c>
      <c r="AF1856" s="304">
        <v>-999</v>
      </c>
      <c r="AG1856" s="304"/>
      <c r="AH1856" s="304">
        <v>4.6825800000000001E-2</v>
      </c>
      <c r="AI1856" s="312"/>
      <c r="AJ1856" s="332">
        <v>477</v>
      </c>
      <c r="AK1856" s="304">
        <f t="shared" si="519"/>
        <v>425</v>
      </c>
      <c r="AL1856" s="304">
        <f>IF(AH1856&lt;=0.0022,0.2,0.43)</f>
        <v>0.43</v>
      </c>
      <c r="AM1856" s="389" t="str">
        <f t="shared" si="522"/>
        <v/>
      </c>
      <c r="AN1856" s="304"/>
      <c r="AO1856" s="304"/>
      <c r="AP1856" s="312"/>
      <c r="AQ1856" s="312"/>
      <c r="AR1856" s="312"/>
      <c r="AS1856" s="304"/>
      <c r="AT1856" s="312"/>
      <c r="AU1856" s="329">
        <f>VLOOKUP(C1856,[1]world!$A$2:$B$3555,2,FALSE)</f>
        <v>9</v>
      </c>
      <c r="AV1856" s="329">
        <v>497</v>
      </c>
      <c r="AW1856" s="304">
        <v>0.37</v>
      </c>
      <c r="AX1856" s="304">
        <v>-999</v>
      </c>
      <c r="AY1856" s="304">
        <v>-999</v>
      </c>
      <c r="AZ1856" s="304">
        <v>-999</v>
      </c>
      <c r="BA1856" s="304">
        <v>-999</v>
      </c>
      <c r="BB1856" s="304">
        <v>-999</v>
      </c>
      <c r="BC1856" s="304">
        <v>-999</v>
      </c>
      <c r="BD1856" s="304">
        <v>-999</v>
      </c>
      <c r="BE1856" s="304">
        <v>-999</v>
      </c>
      <c r="BF1856" s="304">
        <v>-999</v>
      </c>
      <c r="BG1856" s="304">
        <v>-999</v>
      </c>
      <c r="BH1856" s="304">
        <v>-999</v>
      </c>
      <c r="BI1856" s="304">
        <v>-999</v>
      </c>
      <c r="BJ1856" s="304" t="s">
        <v>4954</v>
      </c>
      <c r="BK1856" s="304" t="s">
        <v>4954</v>
      </c>
      <c r="BL1856" s="304" t="s">
        <v>4954</v>
      </c>
    </row>
    <row r="1857" spans="1:64" ht="15" customHeight="1" x14ac:dyDescent="0.2">
      <c r="A1857" s="304" t="s">
        <v>6104</v>
      </c>
      <c r="B1857" s="304" t="s">
        <v>5975</v>
      </c>
      <c r="C1857" s="304">
        <v>1990</v>
      </c>
      <c r="D1857" s="349" t="s">
        <v>4515</v>
      </c>
      <c r="E1857" s="304">
        <v>-999</v>
      </c>
      <c r="F1857" s="304"/>
      <c r="G1857" s="324">
        <v>42.375999999999998</v>
      </c>
      <c r="H1857" s="324">
        <v>13.339</v>
      </c>
      <c r="I1857" s="324" t="s">
        <v>212</v>
      </c>
      <c r="J1857" s="366">
        <v>552</v>
      </c>
      <c r="K1857" s="331">
        <v>0.1</v>
      </c>
      <c r="L1857" s="304" t="str">
        <f t="shared" si="518"/>
        <v>C</v>
      </c>
      <c r="M1857" s="388">
        <v>0</v>
      </c>
      <c r="N1857" s="304"/>
      <c r="O1857" s="304"/>
      <c r="P1857" s="356"/>
      <c r="Q1857" s="356"/>
      <c r="R1857" s="304" t="s">
        <v>4921</v>
      </c>
      <c r="S1857" s="356"/>
      <c r="T1857" s="304"/>
      <c r="U1857" s="356"/>
      <c r="V1857" s="304"/>
      <c r="W1857" s="308" t="s">
        <v>624</v>
      </c>
      <c r="X1857" s="304">
        <v>-999</v>
      </c>
      <c r="Y1857" s="366" t="str">
        <f t="shared" si="520"/>
        <v>-</v>
      </c>
      <c r="Z1857" s="304"/>
      <c r="AA1857" s="304"/>
      <c r="AB1857" s="304">
        <v>-999</v>
      </c>
      <c r="AC1857" s="304">
        <v>-999</v>
      </c>
      <c r="AD1857" s="366">
        <v>-999</v>
      </c>
      <c r="AE1857" s="304">
        <v>-999</v>
      </c>
      <c r="AF1857" s="304">
        <v>-999</v>
      </c>
      <c r="AG1857" s="304"/>
      <c r="AH1857" s="304">
        <v>9.8623900000000004E-3</v>
      </c>
      <c r="AI1857" s="312"/>
      <c r="AJ1857" s="332">
        <v>299</v>
      </c>
      <c r="AK1857" s="304">
        <f t="shared" si="519"/>
        <v>270</v>
      </c>
      <c r="AL1857" s="304">
        <f>IF(AH1857&lt;=0.0022,0.2,0.43)</f>
        <v>0.43</v>
      </c>
      <c r="AM1857" s="389" t="str">
        <f t="shared" si="522"/>
        <v/>
      </c>
      <c r="AN1857" s="304"/>
      <c r="AO1857" s="304"/>
      <c r="AP1857" s="312"/>
      <c r="AQ1857" s="312"/>
      <c r="AR1857" s="312"/>
      <c r="AS1857" s="304"/>
      <c r="AT1857" s="312"/>
      <c r="AU1857" s="329">
        <f>VLOOKUP(C1857,[1]world!$A$2:$B$3555,2,FALSE)</f>
        <v>9</v>
      </c>
      <c r="AV1857" s="329">
        <v>497</v>
      </c>
      <c r="AW1857" s="304">
        <v>0.37</v>
      </c>
      <c r="AX1857" s="304">
        <v>-999</v>
      </c>
      <c r="AY1857" s="304">
        <v>-999</v>
      </c>
      <c r="AZ1857" s="304">
        <v>-999</v>
      </c>
      <c r="BA1857" s="304">
        <v>-999</v>
      </c>
      <c r="BB1857" s="304">
        <v>-999</v>
      </c>
      <c r="BC1857" s="304">
        <v>-999</v>
      </c>
      <c r="BD1857" s="304">
        <v>-999</v>
      </c>
      <c r="BE1857" s="304">
        <v>-999</v>
      </c>
      <c r="BF1857" s="304">
        <v>-999</v>
      </c>
      <c r="BG1857" s="304">
        <v>-999</v>
      </c>
      <c r="BH1857" s="304">
        <v>-999</v>
      </c>
      <c r="BI1857" s="304">
        <v>-999</v>
      </c>
      <c r="BJ1857" s="304" t="s">
        <v>4954</v>
      </c>
      <c r="BK1857" s="304" t="s">
        <v>4954</v>
      </c>
      <c r="BL1857" s="304" t="s">
        <v>4954</v>
      </c>
    </row>
    <row r="1858" spans="1:64" ht="15" customHeight="1" x14ac:dyDescent="0.2">
      <c r="A1858" s="304" t="s">
        <v>6104</v>
      </c>
      <c r="B1858" s="304" t="s">
        <v>5975</v>
      </c>
      <c r="C1858" s="304">
        <v>1991</v>
      </c>
      <c r="D1858" s="349" t="s">
        <v>4512</v>
      </c>
      <c r="E1858" s="304">
        <v>-999</v>
      </c>
      <c r="F1858" s="304"/>
      <c r="G1858" s="324">
        <v>42.344999999999999</v>
      </c>
      <c r="H1858" s="324">
        <v>13.401</v>
      </c>
      <c r="I1858" s="324" t="s">
        <v>1905</v>
      </c>
      <c r="J1858" s="366">
        <v>717</v>
      </c>
      <c r="K1858" s="331">
        <v>0.1</v>
      </c>
      <c r="L1858" s="304" t="str">
        <f t="shared" si="518"/>
        <v>C</v>
      </c>
      <c r="M1858" s="388">
        <v>0</v>
      </c>
      <c r="N1858" s="304"/>
      <c r="O1858" s="304"/>
      <c r="P1858" s="356"/>
      <c r="Q1858" s="356"/>
      <c r="R1858" s="304" t="s">
        <v>4921</v>
      </c>
      <c r="S1858" s="356"/>
      <c r="T1858" s="304"/>
      <c r="U1858" s="356"/>
      <c r="V1858" s="304"/>
      <c r="W1858" s="304" t="s">
        <v>6083</v>
      </c>
      <c r="X1858" s="304" t="s">
        <v>206</v>
      </c>
      <c r="Y1858" s="366">
        <f t="shared" si="520"/>
        <v>338.6</v>
      </c>
      <c r="Z1858" s="304"/>
      <c r="AA1858" s="304"/>
      <c r="AB1858" s="304">
        <v>-999</v>
      </c>
      <c r="AC1858" s="304">
        <v>-999</v>
      </c>
      <c r="AD1858" s="366">
        <v>-999</v>
      </c>
      <c r="AE1858" s="304">
        <v>-999</v>
      </c>
      <c r="AF1858" s="304">
        <v>-999</v>
      </c>
      <c r="AG1858" s="304"/>
      <c r="AH1858" s="304">
        <v>4.7481500000000003E-2</v>
      </c>
      <c r="AI1858" s="312"/>
      <c r="AJ1858" s="332">
        <v>480</v>
      </c>
      <c r="AK1858" s="304">
        <f t="shared" si="519"/>
        <v>425</v>
      </c>
      <c r="AL1858" s="304">
        <f>IF(AH1858&lt;=0.0022,0.2,0.43)</f>
        <v>0.43</v>
      </c>
      <c r="AM1858" s="389" t="str">
        <f t="shared" si="522"/>
        <v/>
      </c>
      <c r="AN1858" s="304"/>
      <c r="AO1858" s="304"/>
      <c r="AP1858" s="312"/>
      <c r="AQ1858" s="312"/>
      <c r="AR1858" s="312"/>
      <c r="AS1858" s="304"/>
      <c r="AT1858" s="312"/>
      <c r="AU1858" s="329">
        <f>VLOOKUP(C1858,[1]world!$A$2:$B$3555,2,FALSE)</f>
        <v>7</v>
      </c>
      <c r="AV1858" s="329">
        <v>388</v>
      </c>
      <c r="AW1858" s="304">
        <v>0.37</v>
      </c>
      <c r="AX1858" s="304">
        <v>-999</v>
      </c>
      <c r="AY1858" s="304">
        <v>-999</v>
      </c>
      <c r="AZ1858" s="304">
        <v>-999</v>
      </c>
      <c r="BA1858" s="304">
        <v>-999</v>
      </c>
      <c r="BB1858" s="304">
        <v>-999</v>
      </c>
      <c r="BC1858" s="304">
        <v>-999</v>
      </c>
      <c r="BD1858" s="304">
        <v>-999</v>
      </c>
      <c r="BE1858" s="304">
        <v>-999</v>
      </c>
      <c r="BF1858" s="304">
        <v>-999</v>
      </c>
      <c r="BG1858" s="304">
        <v>-999</v>
      </c>
      <c r="BH1858" s="304">
        <v>-999</v>
      </c>
      <c r="BI1858" s="304">
        <v>-999</v>
      </c>
      <c r="BJ1858" s="304" t="s">
        <v>4954</v>
      </c>
      <c r="BK1858" s="304" t="s">
        <v>4954</v>
      </c>
      <c r="BL1858" s="304" t="s">
        <v>4954</v>
      </c>
    </row>
    <row r="1859" spans="1:64" ht="15" customHeight="1" x14ac:dyDescent="0.2">
      <c r="A1859" s="304" t="s">
        <v>4929</v>
      </c>
      <c r="B1859" s="304" t="s">
        <v>5975</v>
      </c>
      <c r="C1859" s="304">
        <v>1992</v>
      </c>
      <c r="D1859" s="349" t="s">
        <v>4517</v>
      </c>
      <c r="E1859" s="304">
        <v>-999</v>
      </c>
      <c r="F1859" s="304"/>
      <c r="G1859" s="324">
        <v>42.378639999999997</v>
      </c>
      <c r="H1859" s="324">
        <v>13.349270000000001</v>
      </c>
      <c r="I1859" s="324" t="s">
        <v>1711</v>
      </c>
      <c r="J1859" s="368">
        <f>GEOMEAN(AV1859,AJ1859)</f>
        <v>563.74373610710745</v>
      </c>
      <c r="K1859" s="331">
        <f>GEOMEAN(AL1859,AW1859)</f>
        <v>0.39887341350358263</v>
      </c>
      <c r="L1859" s="304" t="str">
        <f t="shared" si="518"/>
        <v>C</v>
      </c>
      <c r="M1859" s="388" t="s">
        <v>6097</v>
      </c>
      <c r="N1859" s="304"/>
      <c r="O1859" s="304"/>
      <c r="P1859" s="356"/>
      <c r="Q1859" s="356"/>
      <c r="R1859" s="304"/>
      <c r="S1859" s="356"/>
      <c r="T1859" s="304"/>
      <c r="U1859" s="356"/>
      <c r="V1859" s="304"/>
      <c r="W1859" s="308" t="s">
        <v>6021</v>
      </c>
      <c r="X1859" s="304" t="s">
        <v>213</v>
      </c>
      <c r="Y1859" s="366">
        <f t="shared" si="520"/>
        <v>274.5</v>
      </c>
      <c r="Z1859" s="304"/>
      <c r="AA1859" s="304"/>
      <c r="AB1859" s="304">
        <v>-999</v>
      </c>
      <c r="AC1859" s="304">
        <v>-999</v>
      </c>
      <c r="AD1859" s="366">
        <v>-999</v>
      </c>
      <c r="AE1859" s="304">
        <v>-999</v>
      </c>
      <c r="AF1859" s="304">
        <v>-999</v>
      </c>
      <c r="AG1859" s="304"/>
      <c r="AH1859" s="304">
        <v>8.4845199999999996E-2</v>
      </c>
      <c r="AI1859" s="312"/>
      <c r="AJ1859" s="332">
        <v>581</v>
      </c>
      <c r="AK1859" s="304">
        <f t="shared" si="519"/>
        <v>555</v>
      </c>
      <c r="AL1859" s="363">
        <v>0.43</v>
      </c>
      <c r="AM1859" s="389" t="str">
        <f t="shared" si="522"/>
        <v/>
      </c>
      <c r="AN1859" s="304"/>
      <c r="AO1859" s="304"/>
      <c r="AP1859" s="312"/>
      <c r="AQ1859" s="312"/>
      <c r="AR1859" s="312"/>
      <c r="AS1859" s="304"/>
      <c r="AT1859" s="312"/>
      <c r="AU1859" s="329">
        <f>VLOOKUP(C1859,[1]world!$A$2:$B$3555,2,FALSE)</f>
        <v>3</v>
      </c>
      <c r="AV1859" s="329">
        <v>547</v>
      </c>
      <c r="AW1859" s="304">
        <v>0.37</v>
      </c>
      <c r="AX1859" s="304">
        <v>-999</v>
      </c>
      <c r="AY1859" s="304">
        <v>-999</v>
      </c>
      <c r="AZ1859" s="304">
        <v>-999</v>
      </c>
      <c r="BA1859" s="304">
        <v>-999</v>
      </c>
      <c r="BB1859" s="304">
        <v>-999</v>
      </c>
      <c r="BC1859" s="304">
        <v>-999</v>
      </c>
      <c r="BD1859" s="304">
        <v>-999</v>
      </c>
      <c r="BE1859" s="304">
        <v>-999</v>
      </c>
      <c r="BF1859" s="304">
        <v>-999</v>
      </c>
      <c r="BG1859" s="304">
        <v>-999</v>
      </c>
      <c r="BH1859" s="304">
        <v>-999</v>
      </c>
      <c r="BI1859" s="304">
        <v>-999</v>
      </c>
      <c r="BJ1859" s="304" t="s">
        <v>4954</v>
      </c>
      <c r="BK1859" s="304" t="s">
        <v>4954</v>
      </c>
      <c r="BL1859" s="304" t="s">
        <v>4954</v>
      </c>
    </row>
    <row r="1860" spans="1:64" ht="15" customHeight="1" x14ac:dyDescent="0.2">
      <c r="A1860" s="304" t="s">
        <v>4901</v>
      </c>
      <c r="B1860" s="304" t="s">
        <v>5975</v>
      </c>
      <c r="C1860" s="304">
        <v>1993</v>
      </c>
      <c r="D1860" s="349" t="s">
        <v>4529</v>
      </c>
      <c r="E1860" s="304">
        <v>-999</v>
      </c>
      <c r="F1860" s="304"/>
      <c r="G1860" s="324">
        <v>42.558</v>
      </c>
      <c r="H1860" s="324">
        <v>12.968999999999999</v>
      </c>
      <c r="I1860" s="324" t="s">
        <v>214</v>
      </c>
      <c r="J1860" s="368">
        <f t="shared" ref="J1860:J1872" si="529">GEOMEAN(Y1860,AV1860,AK1860)</f>
        <v>594.96127799226986</v>
      </c>
      <c r="K1860" s="331">
        <f t="shared" ref="K1860:K1861" si="530">GEOMEAN(AA1860,AL1860,AW1860)</f>
        <v>0.41523526603009125</v>
      </c>
      <c r="L1860" s="304" t="str">
        <f t="shared" ref="L1860:L1923" si="531">IF(J1860&lt;180,"E",IF(AND(J1860&gt;=180,J1860&lt;360),"D",IF(AND(J1860&gt;=360,J1860&lt;760),"C",IF(AND(J1860&gt;=760,J1860&lt;1500),"B",IF(J1860&gt;=1500,"A","-")))))</f>
        <v>C</v>
      </c>
      <c r="M1860" s="388" t="s">
        <v>6089</v>
      </c>
      <c r="N1860" s="304"/>
      <c r="O1860" s="304"/>
      <c r="P1860" s="356"/>
      <c r="Q1860" s="356"/>
      <c r="R1860" s="304"/>
      <c r="S1860" s="356"/>
      <c r="T1860" s="304"/>
      <c r="U1860" s="356"/>
      <c r="V1860" s="304"/>
      <c r="W1860" s="308" t="s">
        <v>1866</v>
      </c>
      <c r="X1860" s="304" t="s">
        <v>232</v>
      </c>
      <c r="Y1860" s="366">
        <f t="shared" si="520"/>
        <v>506.6</v>
      </c>
      <c r="Z1860" s="304"/>
      <c r="AA1860" s="304">
        <v>0.45</v>
      </c>
      <c r="AB1860" s="304">
        <v>-999</v>
      </c>
      <c r="AC1860" s="304">
        <v>-999</v>
      </c>
      <c r="AD1860" s="366">
        <v>-999</v>
      </c>
      <c r="AE1860" s="304">
        <v>-999</v>
      </c>
      <c r="AF1860" s="304">
        <v>-999</v>
      </c>
      <c r="AG1860" s="304"/>
      <c r="AH1860" s="304">
        <v>0.25312899999999999</v>
      </c>
      <c r="AI1860" s="312"/>
      <c r="AJ1860" s="332">
        <v>760</v>
      </c>
      <c r="AK1860" s="304">
        <f t="shared" ref="AK1860:AK1923" si="532">IF(AJ1860&lt;=180,180,IF(AND(AJ1860&gt;180,AJ1860&lt;240),210,IF(AND(AJ1860&gt;=240,AJ1860&lt;300),270,IF(AND(AJ1860&gt;=300,AJ1860&lt;360),270,IF(AND(AJ1860&gt;=360,AJ1860&lt;490),425,IF(AND(AJ1860&gt;=490,AJ1860&lt;620),555,IF(AND(AJ1860&gt;=620,AJ1860&lt;760),690,IF(AJ1860&gt;=760,760,"Error"))))))))</f>
        <v>760</v>
      </c>
      <c r="AL1860" s="363">
        <v>0.43</v>
      </c>
      <c r="AM1860" s="389" t="str">
        <f t="shared" si="522"/>
        <v/>
      </c>
      <c r="AN1860" s="304"/>
      <c r="AO1860" s="304"/>
      <c r="AP1860" s="312"/>
      <c r="AQ1860" s="312"/>
      <c r="AR1860" s="312"/>
      <c r="AS1860" s="304"/>
      <c r="AT1860" s="312"/>
      <c r="AU1860" s="329">
        <f>VLOOKUP(C1860,[1]world!$A$2:$B$3555,2,FALSE)</f>
        <v>3</v>
      </c>
      <c r="AV1860" s="329">
        <v>547</v>
      </c>
      <c r="AW1860" s="304">
        <v>0.37</v>
      </c>
      <c r="AX1860" s="304">
        <v>-999</v>
      </c>
      <c r="AY1860" s="304">
        <v>-999</v>
      </c>
      <c r="AZ1860" s="304">
        <v>-999</v>
      </c>
      <c r="BA1860" s="304">
        <v>-999</v>
      </c>
      <c r="BB1860" s="304">
        <v>-999</v>
      </c>
      <c r="BC1860" s="304">
        <v>-999</v>
      </c>
      <c r="BD1860" s="304">
        <v>-999</v>
      </c>
      <c r="BE1860" s="304">
        <v>-999</v>
      </c>
      <c r="BF1860" s="304">
        <v>-999</v>
      </c>
      <c r="BG1860" s="304">
        <v>-999</v>
      </c>
      <c r="BH1860" s="304">
        <v>-999</v>
      </c>
      <c r="BI1860" s="304">
        <v>-999</v>
      </c>
      <c r="BJ1860" s="304" t="s">
        <v>4954</v>
      </c>
      <c r="BK1860" s="304" t="s">
        <v>4954</v>
      </c>
      <c r="BL1860" s="304" t="s">
        <v>4954</v>
      </c>
    </row>
    <row r="1861" spans="1:64" ht="15" customHeight="1" x14ac:dyDescent="0.2">
      <c r="A1861" s="304" t="s">
        <v>4901</v>
      </c>
      <c r="B1861" s="304" t="s">
        <v>5975</v>
      </c>
      <c r="C1861" s="304">
        <v>1994</v>
      </c>
      <c r="D1861" s="349" t="s">
        <v>4481</v>
      </c>
      <c r="E1861" s="304">
        <v>-999</v>
      </c>
      <c r="F1861" s="304"/>
      <c r="G1861" s="324">
        <v>41.634</v>
      </c>
      <c r="H1861" s="324">
        <v>15.911</v>
      </c>
      <c r="I1861" s="324" t="s">
        <v>232</v>
      </c>
      <c r="J1861" s="368">
        <f t="shared" si="529"/>
        <v>420.36292326803118</v>
      </c>
      <c r="K1861" s="331">
        <f t="shared" si="530"/>
        <v>0.41523526603009125</v>
      </c>
      <c r="L1861" s="304" t="str">
        <f t="shared" si="531"/>
        <v>C</v>
      </c>
      <c r="M1861" s="388" t="s">
        <v>6089</v>
      </c>
      <c r="N1861" s="304"/>
      <c r="O1861" s="304"/>
      <c r="P1861" s="356"/>
      <c r="Q1861" s="356"/>
      <c r="R1861" s="304"/>
      <c r="S1861" s="356"/>
      <c r="T1861" s="304"/>
      <c r="U1861" s="356"/>
      <c r="V1861" s="304"/>
      <c r="W1861" s="308" t="s">
        <v>1812</v>
      </c>
      <c r="X1861" s="304" t="s">
        <v>232</v>
      </c>
      <c r="Y1861" s="366">
        <f t="shared" ref="Y1861:Y1924" si="533">IF(X1861="A",506.6,IF(X1861="B",424.8,IF(X1861="C",338.6,IF(X1861="D",274.5,IF(X1861="E",181.5,"-")))))</f>
        <v>506.6</v>
      </c>
      <c r="Z1861" s="304"/>
      <c r="AA1861" s="304">
        <v>0.45</v>
      </c>
      <c r="AB1861" s="304">
        <v>-999</v>
      </c>
      <c r="AC1861" s="304">
        <v>-999</v>
      </c>
      <c r="AD1861" s="366">
        <v>-999</v>
      </c>
      <c r="AE1861" s="304">
        <v>-999</v>
      </c>
      <c r="AF1861" s="304">
        <v>-999</v>
      </c>
      <c r="AG1861" s="304"/>
      <c r="AH1861" s="304">
        <v>2.2972800000000002E-2</v>
      </c>
      <c r="AI1861" s="312"/>
      <c r="AJ1861" s="332">
        <v>380</v>
      </c>
      <c r="AK1861" s="304">
        <f t="shared" si="532"/>
        <v>425</v>
      </c>
      <c r="AL1861" s="363">
        <v>0.43</v>
      </c>
      <c r="AM1861" s="389" t="str">
        <f t="shared" si="522"/>
        <v/>
      </c>
      <c r="AN1861" s="304"/>
      <c r="AO1861" s="304"/>
      <c r="AP1861" s="312"/>
      <c r="AQ1861" s="312"/>
      <c r="AR1861" s="312"/>
      <c r="AS1861" s="304"/>
      <c r="AT1861" s="312"/>
      <c r="AU1861" s="329">
        <f>VLOOKUP(C1861,[1]world!$A$2:$B$3555,2,FALSE)</f>
        <v>6</v>
      </c>
      <c r="AV1861" s="329">
        <v>345</v>
      </c>
      <c r="AW1861" s="304">
        <v>0.37</v>
      </c>
      <c r="AX1861" s="304">
        <v>-999</v>
      </c>
      <c r="AY1861" s="304">
        <v>-999</v>
      </c>
      <c r="AZ1861" s="304">
        <v>-999</v>
      </c>
      <c r="BA1861" s="304">
        <v>-999</v>
      </c>
      <c r="BB1861" s="304">
        <v>-999</v>
      </c>
      <c r="BC1861" s="304">
        <v>-999</v>
      </c>
      <c r="BD1861" s="304">
        <v>-999</v>
      </c>
      <c r="BE1861" s="304">
        <v>-999</v>
      </c>
      <c r="BF1861" s="304">
        <v>-999</v>
      </c>
      <c r="BG1861" s="304">
        <v>-999</v>
      </c>
      <c r="BH1861" s="304">
        <v>-999</v>
      </c>
      <c r="BI1861" s="304">
        <v>-999</v>
      </c>
      <c r="BJ1861" s="304" t="s">
        <v>4954</v>
      </c>
      <c r="BK1861" s="304" t="s">
        <v>4954</v>
      </c>
      <c r="BL1861" s="304" t="s">
        <v>4954</v>
      </c>
    </row>
    <row r="1862" spans="1:64" ht="15" customHeight="1" x14ac:dyDescent="0.2">
      <c r="A1862" s="304" t="s">
        <v>4901</v>
      </c>
      <c r="B1862" s="304" t="s">
        <v>5975</v>
      </c>
      <c r="C1862" s="304">
        <v>1995</v>
      </c>
      <c r="D1862" s="349" t="s">
        <v>4509</v>
      </c>
      <c r="E1862" s="304">
        <v>-999</v>
      </c>
      <c r="F1862" s="304"/>
      <c r="G1862" s="324">
        <v>42.249000000000002</v>
      </c>
      <c r="H1862" s="324">
        <v>12.747999999999999</v>
      </c>
      <c r="I1862" s="324" t="s">
        <v>205</v>
      </c>
      <c r="J1862" s="368">
        <f t="shared" si="529"/>
        <v>526.47187507871968</v>
      </c>
      <c r="K1862" s="331">
        <f>GEOMEAN(AL1862,AW1862,Z1862)</f>
        <v>0.39924858933892099</v>
      </c>
      <c r="L1862" s="304" t="str">
        <f t="shared" si="531"/>
        <v>C</v>
      </c>
      <c r="M1862" s="388" t="s">
        <v>6098</v>
      </c>
      <c r="N1862" s="304"/>
      <c r="O1862" s="304"/>
      <c r="P1862" s="356"/>
      <c r="Q1862" s="356"/>
      <c r="R1862" s="304"/>
      <c r="S1862" s="356"/>
      <c r="T1862" s="304"/>
      <c r="U1862" s="356"/>
      <c r="V1862" s="304"/>
      <c r="W1862" s="308" t="s">
        <v>2372</v>
      </c>
      <c r="X1862" s="304" t="s">
        <v>232</v>
      </c>
      <c r="Y1862" s="366">
        <f t="shared" si="533"/>
        <v>506.6</v>
      </c>
      <c r="Z1862" s="304">
        <v>0.4</v>
      </c>
      <c r="AA1862" s="304"/>
      <c r="AB1862" s="304">
        <v>-999</v>
      </c>
      <c r="AC1862" s="304">
        <v>-999</v>
      </c>
      <c r="AD1862" s="366">
        <v>-999</v>
      </c>
      <c r="AE1862" s="304">
        <v>-999</v>
      </c>
      <c r="AF1862" s="304">
        <v>-999</v>
      </c>
      <c r="AG1862" s="304"/>
      <c r="AH1862" s="304">
        <v>9.1667499999999999E-2</v>
      </c>
      <c r="AI1862" s="312"/>
      <c r="AJ1862" s="332">
        <v>598</v>
      </c>
      <c r="AK1862" s="304">
        <f t="shared" si="532"/>
        <v>555</v>
      </c>
      <c r="AL1862" s="363">
        <v>0.43</v>
      </c>
      <c r="AM1862" s="389" t="str">
        <f t="shared" si="522"/>
        <v/>
      </c>
      <c r="AN1862" s="304"/>
      <c r="AO1862" s="304"/>
      <c r="AP1862" s="312"/>
      <c r="AQ1862" s="312"/>
      <c r="AR1862" s="312"/>
      <c r="AS1862" s="304"/>
      <c r="AT1862" s="312"/>
      <c r="AU1862" s="329">
        <f>VLOOKUP(C1862,[1]world!$A$2:$B$3555,2,FALSE)</f>
        <v>1</v>
      </c>
      <c r="AV1862" s="329">
        <v>519</v>
      </c>
      <c r="AW1862" s="304">
        <v>0.37</v>
      </c>
      <c r="AX1862" s="304">
        <v>-999</v>
      </c>
      <c r="AY1862" s="304">
        <v>-999</v>
      </c>
      <c r="AZ1862" s="304">
        <v>-999</v>
      </c>
      <c r="BA1862" s="304">
        <v>-999</v>
      </c>
      <c r="BB1862" s="304">
        <v>-999</v>
      </c>
      <c r="BC1862" s="304">
        <v>-999</v>
      </c>
      <c r="BD1862" s="304">
        <v>-999</v>
      </c>
      <c r="BE1862" s="304">
        <v>-999</v>
      </c>
      <c r="BF1862" s="304">
        <v>-999</v>
      </c>
      <c r="BG1862" s="304">
        <v>-999</v>
      </c>
      <c r="BH1862" s="304">
        <v>-999</v>
      </c>
      <c r="BI1862" s="304">
        <v>-999</v>
      </c>
      <c r="BJ1862" s="304" t="s">
        <v>4954</v>
      </c>
      <c r="BK1862" s="304" t="s">
        <v>4954</v>
      </c>
      <c r="BL1862" s="304" t="s">
        <v>4954</v>
      </c>
    </row>
    <row r="1863" spans="1:64" ht="15" customHeight="1" x14ac:dyDescent="0.2">
      <c r="A1863" s="304" t="s">
        <v>4901</v>
      </c>
      <c r="B1863" s="304" t="s">
        <v>5975</v>
      </c>
      <c r="C1863" s="304">
        <v>1996</v>
      </c>
      <c r="D1863" s="349" t="s">
        <v>4485</v>
      </c>
      <c r="E1863" s="304">
        <v>-999</v>
      </c>
      <c r="F1863" s="304"/>
      <c r="G1863" s="324">
        <v>41.704000000000001</v>
      </c>
      <c r="H1863" s="324">
        <v>15.958</v>
      </c>
      <c r="I1863" s="324" t="s">
        <v>212</v>
      </c>
      <c r="J1863" s="368">
        <f t="shared" si="529"/>
        <v>442.34391379582075</v>
      </c>
      <c r="K1863" s="331">
        <f t="shared" ref="K1863:K1866" si="534">GEOMEAN(AA1863,AL1863,AW1863)</f>
        <v>0.41523526603009125</v>
      </c>
      <c r="L1863" s="304" t="str">
        <f t="shared" si="531"/>
        <v>C</v>
      </c>
      <c r="M1863" s="388" t="s">
        <v>6089</v>
      </c>
      <c r="N1863" s="304"/>
      <c r="O1863" s="304"/>
      <c r="P1863" s="356"/>
      <c r="Q1863" s="356"/>
      <c r="R1863" s="304"/>
      <c r="S1863" s="356"/>
      <c r="T1863" s="304"/>
      <c r="U1863" s="356"/>
      <c r="V1863" s="304"/>
      <c r="W1863" s="308" t="s">
        <v>1813</v>
      </c>
      <c r="X1863" s="304" t="s">
        <v>232</v>
      </c>
      <c r="Y1863" s="366">
        <f t="shared" si="533"/>
        <v>506.6</v>
      </c>
      <c r="Z1863" s="304"/>
      <c r="AA1863" s="304">
        <v>0.45</v>
      </c>
      <c r="AB1863" s="304">
        <v>-999</v>
      </c>
      <c r="AC1863" s="304">
        <v>-999</v>
      </c>
      <c r="AD1863" s="366">
        <v>-999</v>
      </c>
      <c r="AE1863" s="304">
        <v>-999</v>
      </c>
      <c r="AF1863" s="304">
        <v>-999</v>
      </c>
      <c r="AG1863" s="304"/>
      <c r="AH1863" s="304">
        <v>4.6970600000000001E-2</v>
      </c>
      <c r="AI1863" s="312"/>
      <c r="AJ1863" s="332">
        <v>478</v>
      </c>
      <c r="AK1863" s="304">
        <f t="shared" si="532"/>
        <v>425</v>
      </c>
      <c r="AL1863" s="363">
        <v>0.43</v>
      </c>
      <c r="AM1863" s="389" t="str">
        <f t="shared" si="522"/>
        <v/>
      </c>
      <c r="AN1863" s="304"/>
      <c r="AO1863" s="304"/>
      <c r="AP1863" s="312"/>
      <c r="AQ1863" s="312"/>
      <c r="AR1863" s="312"/>
      <c r="AS1863" s="304"/>
      <c r="AT1863" s="312"/>
      <c r="AU1863" s="329">
        <f>VLOOKUP(C1863,[1]world!$A$2:$B$3555,2,FALSE)</f>
        <v>5</v>
      </c>
      <c r="AV1863" s="329">
        <v>402</v>
      </c>
      <c r="AW1863" s="304">
        <v>0.37</v>
      </c>
      <c r="AX1863" s="304">
        <v>-999</v>
      </c>
      <c r="AY1863" s="304">
        <v>-999</v>
      </c>
      <c r="AZ1863" s="304">
        <v>-999</v>
      </c>
      <c r="BA1863" s="304">
        <v>-999</v>
      </c>
      <c r="BB1863" s="304">
        <v>-999</v>
      </c>
      <c r="BC1863" s="304">
        <v>-999</v>
      </c>
      <c r="BD1863" s="304">
        <v>-999</v>
      </c>
      <c r="BE1863" s="304">
        <v>-999</v>
      </c>
      <c r="BF1863" s="304">
        <v>-999</v>
      </c>
      <c r="BG1863" s="304">
        <v>-999</v>
      </c>
      <c r="BH1863" s="304">
        <v>-999</v>
      </c>
      <c r="BI1863" s="304">
        <v>-999</v>
      </c>
      <c r="BJ1863" s="304" t="s">
        <v>4954</v>
      </c>
      <c r="BK1863" s="304" t="s">
        <v>4954</v>
      </c>
      <c r="BL1863" s="304" t="s">
        <v>4954</v>
      </c>
    </row>
    <row r="1864" spans="1:64" ht="15" customHeight="1" x14ac:dyDescent="0.2">
      <c r="A1864" s="304" t="s">
        <v>4901</v>
      </c>
      <c r="B1864" s="304" t="s">
        <v>5975</v>
      </c>
      <c r="C1864" s="304">
        <v>1997</v>
      </c>
      <c r="D1864" s="349" t="s">
        <v>4527</v>
      </c>
      <c r="E1864" s="304">
        <v>-999</v>
      </c>
      <c r="F1864" s="304"/>
      <c r="G1864" s="324">
        <v>42.524000000000001</v>
      </c>
      <c r="H1864" s="324">
        <v>13.244999999999999</v>
      </c>
      <c r="I1864" s="324" t="s">
        <v>254</v>
      </c>
      <c r="J1864" s="368">
        <f t="shared" si="529"/>
        <v>421.12828711934384</v>
      </c>
      <c r="K1864" s="331">
        <f t="shared" si="534"/>
        <v>0.38547027482550061</v>
      </c>
      <c r="L1864" s="304" t="str">
        <f t="shared" si="531"/>
        <v>C</v>
      </c>
      <c r="M1864" s="388" t="s">
        <v>6089</v>
      </c>
      <c r="N1864" s="304"/>
      <c r="O1864" s="304"/>
      <c r="P1864" s="356"/>
      <c r="Q1864" s="356"/>
      <c r="R1864" s="304"/>
      <c r="S1864" s="356"/>
      <c r="T1864" s="304"/>
      <c r="U1864" s="356"/>
      <c r="V1864" s="304"/>
      <c r="W1864" s="308" t="s">
        <v>4905</v>
      </c>
      <c r="X1864" s="304" t="s">
        <v>206</v>
      </c>
      <c r="Y1864" s="366">
        <f t="shared" si="533"/>
        <v>338.6</v>
      </c>
      <c r="Z1864" s="304"/>
      <c r="AA1864" s="331">
        <v>0.36</v>
      </c>
      <c r="AB1864" s="304">
        <v>-999</v>
      </c>
      <c r="AC1864" s="304">
        <v>-999</v>
      </c>
      <c r="AD1864" s="366">
        <v>-999</v>
      </c>
      <c r="AE1864" s="304">
        <v>-999</v>
      </c>
      <c r="AF1864" s="304">
        <v>-999</v>
      </c>
      <c r="AG1864" s="304"/>
      <c r="AH1864" s="304">
        <v>3.1611599999999997E-2</v>
      </c>
      <c r="AI1864" s="312"/>
      <c r="AJ1864" s="332">
        <v>415</v>
      </c>
      <c r="AK1864" s="304">
        <f t="shared" si="532"/>
        <v>425</v>
      </c>
      <c r="AL1864" s="363">
        <v>0.43</v>
      </c>
      <c r="AM1864" s="389" t="str">
        <f t="shared" si="522"/>
        <v/>
      </c>
      <c r="AN1864" s="304"/>
      <c r="AO1864" s="304"/>
      <c r="AP1864" s="312"/>
      <c r="AQ1864" s="312"/>
      <c r="AR1864" s="312"/>
      <c r="AS1864" s="304"/>
      <c r="AT1864" s="312"/>
      <c r="AU1864" s="329">
        <f>VLOOKUP(C1864,[1]world!$A$2:$B$3555,2,FALSE)</f>
        <v>1</v>
      </c>
      <c r="AV1864" s="329">
        <v>519</v>
      </c>
      <c r="AW1864" s="304">
        <v>0.37</v>
      </c>
      <c r="AX1864" s="304">
        <v>-999</v>
      </c>
      <c r="AY1864" s="304">
        <v>-999</v>
      </c>
      <c r="AZ1864" s="304">
        <v>-999</v>
      </c>
      <c r="BA1864" s="304">
        <v>-999</v>
      </c>
      <c r="BB1864" s="304">
        <v>-999</v>
      </c>
      <c r="BC1864" s="304">
        <v>-999</v>
      </c>
      <c r="BD1864" s="304">
        <v>-999</v>
      </c>
      <c r="BE1864" s="304">
        <v>-999</v>
      </c>
      <c r="BF1864" s="304">
        <v>-999</v>
      </c>
      <c r="BG1864" s="304">
        <v>-999</v>
      </c>
      <c r="BH1864" s="304">
        <v>-999</v>
      </c>
      <c r="BI1864" s="304">
        <v>-999</v>
      </c>
      <c r="BJ1864" s="304" t="s">
        <v>4954</v>
      </c>
      <c r="BK1864" s="304" t="s">
        <v>4954</v>
      </c>
      <c r="BL1864" s="304" t="s">
        <v>4954</v>
      </c>
    </row>
    <row r="1865" spans="1:64" ht="15" customHeight="1" x14ac:dyDescent="0.2">
      <c r="A1865" s="304" t="s">
        <v>4901</v>
      </c>
      <c r="B1865" s="304" t="s">
        <v>5975</v>
      </c>
      <c r="C1865" s="304">
        <v>1998</v>
      </c>
      <c r="D1865" s="349" t="s">
        <v>4377</v>
      </c>
      <c r="E1865" s="304">
        <v>-999</v>
      </c>
      <c r="F1865" s="304"/>
      <c r="G1865" s="324">
        <v>40.798999999999999</v>
      </c>
      <c r="H1865" s="324">
        <v>14.18</v>
      </c>
      <c r="I1865" s="324" t="s">
        <v>214</v>
      </c>
      <c r="J1865" s="368">
        <f t="shared" si="529"/>
        <v>387.0459753483903</v>
      </c>
      <c r="K1865" s="331">
        <f t="shared" si="534"/>
        <v>0.38547027482550061</v>
      </c>
      <c r="L1865" s="304" t="str">
        <f t="shared" si="531"/>
        <v>C</v>
      </c>
      <c r="M1865" s="388" t="s">
        <v>6089</v>
      </c>
      <c r="N1865" s="304"/>
      <c r="O1865" s="304"/>
      <c r="P1865" s="356"/>
      <c r="Q1865" s="356"/>
      <c r="R1865" s="304"/>
      <c r="S1865" s="356"/>
      <c r="T1865" s="304"/>
      <c r="U1865" s="356"/>
      <c r="V1865" s="304"/>
      <c r="W1865" s="308" t="s">
        <v>225</v>
      </c>
      <c r="X1865" s="304" t="s">
        <v>213</v>
      </c>
      <c r="Y1865" s="366">
        <f t="shared" si="533"/>
        <v>274.5</v>
      </c>
      <c r="Z1865" s="304"/>
      <c r="AA1865" s="331">
        <v>0.36</v>
      </c>
      <c r="AB1865" s="304">
        <v>-999</v>
      </c>
      <c r="AC1865" s="304">
        <v>-999</v>
      </c>
      <c r="AD1865" s="366">
        <v>-999</v>
      </c>
      <c r="AE1865" s="304">
        <v>-999</v>
      </c>
      <c r="AF1865" s="304">
        <v>-999</v>
      </c>
      <c r="AG1865" s="304"/>
      <c r="AH1865" s="304">
        <v>3.2640000000000002E-2</v>
      </c>
      <c r="AI1865" s="312"/>
      <c r="AJ1865" s="332">
        <v>419</v>
      </c>
      <c r="AK1865" s="304">
        <f t="shared" si="532"/>
        <v>425</v>
      </c>
      <c r="AL1865" s="363">
        <v>0.43</v>
      </c>
      <c r="AM1865" s="389" t="str">
        <f t="shared" ref="AM1865:AM1928" si="535">IF(AT1865&lt;&gt;"",AT1865,IF(AND(AT1865="",AR1865=""),"",AR1865))</f>
        <v/>
      </c>
      <c r="AN1865" s="304"/>
      <c r="AO1865" s="304"/>
      <c r="AP1865" s="312"/>
      <c r="AQ1865" s="312"/>
      <c r="AR1865" s="312"/>
      <c r="AS1865" s="304"/>
      <c r="AT1865" s="312"/>
      <c r="AU1865" s="329">
        <f>VLOOKUP(C1865,[1]world!$A$2:$B$3555,2,FALSE)</f>
        <v>9</v>
      </c>
      <c r="AV1865" s="329">
        <v>497</v>
      </c>
      <c r="AW1865" s="304">
        <v>0.37</v>
      </c>
      <c r="AX1865" s="304">
        <v>-999</v>
      </c>
      <c r="AY1865" s="304">
        <v>-999</v>
      </c>
      <c r="AZ1865" s="304">
        <v>-999</v>
      </c>
      <c r="BA1865" s="304">
        <v>-999</v>
      </c>
      <c r="BB1865" s="304">
        <v>-999</v>
      </c>
      <c r="BC1865" s="304">
        <v>-999</v>
      </c>
      <c r="BD1865" s="304">
        <v>-999</v>
      </c>
      <c r="BE1865" s="304">
        <v>-999</v>
      </c>
      <c r="BF1865" s="304">
        <v>-999</v>
      </c>
      <c r="BG1865" s="304">
        <v>-999</v>
      </c>
      <c r="BH1865" s="304">
        <v>-999</v>
      </c>
      <c r="BI1865" s="304">
        <v>-999</v>
      </c>
      <c r="BJ1865" s="304" t="s">
        <v>4954</v>
      </c>
      <c r="BK1865" s="304" t="s">
        <v>4954</v>
      </c>
      <c r="BL1865" s="304" t="s">
        <v>4954</v>
      </c>
    </row>
    <row r="1866" spans="1:64" ht="15" customHeight="1" x14ac:dyDescent="0.2">
      <c r="A1866" s="304" t="s">
        <v>4901</v>
      </c>
      <c r="B1866" s="304" t="s">
        <v>5975</v>
      </c>
      <c r="C1866" s="304">
        <v>1999</v>
      </c>
      <c r="D1866" s="349" t="s">
        <v>4500</v>
      </c>
      <c r="E1866" s="304">
        <v>-999</v>
      </c>
      <c r="F1866" s="304"/>
      <c r="G1866" s="324">
        <v>41.954000000000001</v>
      </c>
      <c r="H1866" s="324">
        <v>13.641999999999999</v>
      </c>
      <c r="I1866" s="324" t="s">
        <v>206</v>
      </c>
      <c r="J1866" s="368">
        <f t="shared" si="529"/>
        <v>355.33195426093596</v>
      </c>
      <c r="K1866" s="331">
        <f t="shared" si="534"/>
        <v>0.41523526603009125</v>
      </c>
      <c r="L1866" s="304" t="str">
        <f t="shared" si="531"/>
        <v>D</v>
      </c>
      <c r="M1866" s="388" t="s">
        <v>6089</v>
      </c>
      <c r="N1866" s="304"/>
      <c r="O1866" s="304"/>
      <c r="P1866" s="356"/>
      <c r="Q1866" s="356"/>
      <c r="R1866" s="304"/>
      <c r="S1866" s="356"/>
      <c r="T1866" s="304"/>
      <c r="U1866" s="356"/>
      <c r="V1866" s="304"/>
      <c r="W1866" s="308" t="s">
        <v>5942</v>
      </c>
      <c r="X1866" s="304" t="s">
        <v>232</v>
      </c>
      <c r="Y1866" s="366">
        <f t="shared" si="533"/>
        <v>506.6</v>
      </c>
      <c r="Z1866" s="304"/>
      <c r="AA1866" s="304">
        <v>0.45</v>
      </c>
      <c r="AB1866" s="304">
        <v>-999</v>
      </c>
      <c r="AC1866" s="304">
        <v>-999</v>
      </c>
      <c r="AD1866" s="366">
        <v>-999</v>
      </c>
      <c r="AE1866" s="304">
        <v>-999</v>
      </c>
      <c r="AF1866" s="304">
        <v>-999</v>
      </c>
      <c r="AG1866" s="304"/>
      <c r="AH1866" s="304">
        <v>7.3526599999999996E-3</v>
      </c>
      <c r="AI1866" s="312"/>
      <c r="AJ1866" s="332">
        <v>276</v>
      </c>
      <c r="AK1866" s="304">
        <f t="shared" si="532"/>
        <v>270</v>
      </c>
      <c r="AL1866" s="363">
        <v>0.43</v>
      </c>
      <c r="AM1866" s="389" t="str">
        <f t="shared" si="535"/>
        <v/>
      </c>
      <c r="AN1866" s="304"/>
      <c r="AO1866" s="304"/>
      <c r="AP1866" s="312"/>
      <c r="AQ1866" s="312"/>
      <c r="AR1866" s="312"/>
      <c r="AS1866" s="304"/>
      <c r="AT1866" s="312"/>
      <c r="AU1866" s="329">
        <f>VLOOKUP(C1866,[1]world!$A$2:$B$3555,2,FALSE)</f>
        <v>11</v>
      </c>
      <c r="AV1866" s="329">
        <v>328</v>
      </c>
      <c r="AW1866" s="304">
        <v>0.37</v>
      </c>
      <c r="AX1866" s="304">
        <v>-999</v>
      </c>
      <c r="AY1866" s="304">
        <v>-999</v>
      </c>
      <c r="AZ1866" s="304">
        <v>-999</v>
      </c>
      <c r="BA1866" s="304">
        <v>-999</v>
      </c>
      <c r="BB1866" s="304">
        <v>-999</v>
      </c>
      <c r="BC1866" s="304">
        <v>-999</v>
      </c>
      <c r="BD1866" s="304">
        <v>-999</v>
      </c>
      <c r="BE1866" s="304">
        <v>-999</v>
      </c>
      <c r="BF1866" s="304">
        <v>-999</v>
      </c>
      <c r="BG1866" s="304">
        <v>-999</v>
      </c>
      <c r="BH1866" s="304">
        <v>-999</v>
      </c>
      <c r="BI1866" s="304">
        <v>-999</v>
      </c>
      <c r="BJ1866" s="304" t="s">
        <v>4954</v>
      </c>
      <c r="BK1866" s="304" t="s">
        <v>4954</v>
      </c>
      <c r="BL1866" s="304" t="s">
        <v>4954</v>
      </c>
    </row>
    <row r="1867" spans="1:64" ht="15" customHeight="1" x14ac:dyDescent="0.2">
      <c r="A1867" s="304" t="s">
        <v>4901</v>
      </c>
      <c r="B1867" s="304" t="s">
        <v>5975</v>
      </c>
      <c r="C1867" s="304">
        <v>2000</v>
      </c>
      <c r="D1867" s="349" t="s">
        <v>4484</v>
      </c>
      <c r="E1867" s="304">
        <v>-999</v>
      </c>
      <c r="F1867" s="304"/>
      <c r="G1867" s="324">
        <v>41.695999999999998</v>
      </c>
      <c r="H1867" s="324">
        <v>14.702</v>
      </c>
      <c r="I1867" s="324" t="s">
        <v>214</v>
      </c>
      <c r="J1867" s="368">
        <f t="shared" si="529"/>
        <v>496.45697457595776</v>
      </c>
      <c r="K1867" s="331">
        <f>GEOMEAN(AL1867,AW1867,Z1867)</f>
        <v>0.36274141667346776</v>
      </c>
      <c r="L1867" s="304" t="str">
        <f t="shared" si="531"/>
        <v>C</v>
      </c>
      <c r="M1867" s="388" t="s">
        <v>6098</v>
      </c>
      <c r="N1867" s="304"/>
      <c r="O1867" s="304"/>
      <c r="P1867" s="356"/>
      <c r="Q1867" s="356"/>
      <c r="R1867" s="304"/>
      <c r="S1867" s="356"/>
      <c r="T1867" s="304"/>
      <c r="U1867" s="356"/>
      <c r="V1867" s="304"/>
      <c r="W1867" s="308" t="s">
        <v>3642</v>
      </c>
      <c r="X1867" s="304" t="s">
        <v>205</v>
      </c>
      <c r="Y1867" s="366">
        <f t="shared" si="533"/>
        <v>424.8</v>
      </c>
      <c r="Z1867" s="304">
        <v>0.3</v>
      </c>
      <c r="AA1867" s="304"/>
      <c r="AB1867" s="304">
        <v>-999</v>
      </c>
      <c r="AC1867" s="304">
        <v>-999</v>
      </c>
      <c r="AD1867" s="366">
        <v>-999</v>
      </c>
      <c r="AE1867" s="304">
        <v>-999</v>
      </c>
      <c r="AF1867" s="304">
        <v>-999</v>
      </c>
      <c r="AG1867" s="304"/>
      <c r="AH1867" s="304">
        <v>8.0407999999999993E-2</v>
      </c>
      <c r="AI1867" s="312"/>
      <c r="AJ1867" s="332">
        <v>569</v>
      </c>
      <c r="AK1867" s="304">
        <f t="shared" si="532"/>
        <v>555</v>
      </c>
      <c r="AL1867" s="363">
        <v>0.43</v>
      </c>
      <c r="AM1867" s="389" t="str">
        <f t="shared" si="535"/>
        <v/>
      </c>
      <c r="AN1867" s="304"/>
      <c r="AO1867" s="304"/>
      <c r="AP1867" s="312"/>
      <c r="AQ1867" s="312"/>
      <c r="AR1867" s="312"/>
      <c r="AS1867" s="304"/>
      <c r="AT1867" s="312"/>
      <c r="AU1867" s="329">
        <f>VLOOKUP(C1867,[1]world!$A$2:$B$3555,2,FALSE)</f>
        <v>1</v>
      </c>
      <c r="AV1867" s="329">
        <v>519</v>
      </c>
      <c r="AW1867" s="304">
        <v>0.37</v>
      </c>
      <c r="AX1867" s="304">
        <v>-999</v>
      </c>
      <c r="AY1867" s="304">
        <v>-999</v>
      </c>
      <c r="AZ1867" s="304">
        <v>-999</v>
      </c>
      <c r="BA1867" s="304">
        <v>-999</v>
      </c>
      <c r="BB1867" s="304">
        <v>-999</v>
      </c>
      <c r="BC1867" s="304">
        <v>-999</v>
      </c>
      <c r="BD1867" s="304">
        <v>-999</v>
      </c>
      <c r="BE1867" s="304">
        <v>-999</v>
      </c>
      <c r="BF1867" s="304">
        <v>-999</v>
      </c>
      <c r="BG1867" s="304">
        <v>-999</v>
      </c>
      <c r="BH1867" s="304">
        <v>-999</v>
      </c>
      <c r="BI1867" s="304">
        <v>-999</v>
      </c>
      <c r="BJ1867" s="304" t="s">
        <v>4954</v>
      </c>
      <c r="BK1867" s="304" t="s">
        <v>4954</v>
      </c>
      <c r="BL1867" s="304" t="s">
        <v>4954</v>
      </c>
    </row>
    <row r="1868" spans="1:64" ht="15" customHeight="1" x14ac:dyDescent="0.2">
      <c r="A1868" s="304" t="s">
        <v>4901</v>
      </c>
      <c r="B1868" s="304" t="s">
        <v>5975</v>
      </c>
      <c r="C1868" s="304">
        <v>2001</v>
      </c>
      <c r="D1868" s="349" t="s">
        <v>4464</v>
      </c>
      <c r="E1868" s="304">
        <v>-999</v>
      </c>
      <c r="F1868" s="304"/>
      <c r="G1868" s="324">
        <v>41.482999999999997</v>
      </c>
      <c r="H1868" s="324">
        <v>14.837999999999999</v>
      </c>
      <c r="I1868" s="324" t="s">
        <v>212</v>
      </c>
      <c r="J1868" s="368">
        <f t="shared" si="529"/>
        <v>414.06205748997445</v>
      </c>
      <c r="K1868" s="331">
        <f t="shared" ref="K1868:K1869" si="536">GEOMEAN(AA1868,AL1868,AW1868)</f>
        <v>0.41523526603009125</v>
      </c>
      <c r="L1868" s="304" t="str">
        <f t="shared" si="531"/>
        <v>C</v>
      </c>
      <c r="M1868" s="388" t="s">
        <v>6089</v>
      </c>
      <c r="N1868" s="304"/>
      <c r="O1868" s="304"/>
      <c r="P1868" s="356"/>
      <c r="Q1868" s="356"/>
      <c r="R1868" s="304"/>
      <c r="S1868" s="356"/>
      <c r="T1868" s="304"/>
      <c r="U1868" s="356"/>
      <c r="V1868" s="304"/>
      <c r="W1868" s="308" t="s">
        <v>900</v>
      </c>
      <c r="X1868" s="304" t="s">
        <v>232</v>
      </c>
      <c r="Y1868" s="366">
        <f t="shared" si="533"/>
        <v>506.6</v>
      </c>
      <c r="Z1868" s="304"/>
      <c r="AA1868" s="304">
        <v>0.45</v>
      </c>
      <c r="AB1868" s="304">
        <v>-999</v>
      </c>
      <c r="AC1868" s="304">
        <v>-999</v>
      </c>
      <c r="AD1868" s="366">
        <v>-999</v>
      </c>
      <c r="AE1868" s="304">
        <v>-999</v>
      </c>
      <c r="AF1868" s="304">
        <v>-999</v>
      </c>
      <c r="AG1868" s="304"/>
      <c r="AH1868" s="304">
        <v>1.56472E-2</v>
      </c>
      <c r="AI1868" s="312"/>
      <c r="AJ1868" s="332">
        <v>342</v>
      </c>
      <c r="AK1868" s="304">
        <f t="shared" si="532"/>
        <v>270</v>
      </c>
      <c r="AL1868" s="363">
        <v>0.43</v>
      </c>
      <c r="AM1868" s="389" t="str">
        <f t="shared" si="535"/>
        <v/>
      </c>
      <c r="AN1868" s="304"/>
      <c r="AO1868" s="304"/>
      <c r="AP1868" s="312"/>
      <c r="AQ1868" s="312"/>
      <c r="AR1868" s="312"/>
      <c r="AS1868" s="304"/>
      <c r="AT1868" s="312"/>
      <c r="AU1868" s="329">
        <f>VLOOKUP(C1868,[1]world!$A$2:$B$3555,2,FALSE)</f>
        <v>1</v>
      </c>
      <c r="AV1868" s="329">
        <v>519</v>
      </c>
      <c r="AW1868" s="304">
        <v>0.37</v>
      </c>
      <c r="AX1868" s="304">
        <v>-999</v>
      </c>
      <c r="AY1868" s="304">
        <v>-999</v>
      </c>
      <c r="AZ1868" s="304">
        <v>-999</v>
      </c>
      <c r="BA1868" s="304">
        <v>-999</v>
      </c>
      <c r="BB1868" s="304">
        <v>-999</v>
      </c>
      <c r="BC1868" s="304">
        <v>-999</v>
      </c>
      <c r="BD1868" s="304">
        <v>-999</v>
      </c>
      <c r="BE1868" s="304">
        <v>-999</v>
      </c>
      <c r="BF1868" s="304">
        <v>-999</v>
      </c>
      <c r="BG1868" s="304">
        <v>-999</v>
      </c>
      <c r="BH1868" s="304">
        <v>-999</v>
      </c>
      <c r="BI1868" s="304">
        <v>-999</v>
      </c>
      <c r="BJ1868" s="304" t="s">
        <v>4954</v>
      </c>
      <c r="BK1868" s="304" t="s">
        <v>4954</v>
      </c>
      <c r="BL1868" s="304" t="s">
        <v>4954</v>
      </c>
    </row>
    <row r="1869" spans="1:64" ht="15" customHeight="1" x14ac:dyDescent="0.2">
      <c r="A1869" s="304" t="s">
        <v>4901</v>
      </c>
      <c r="B1869" s="304" t="s">
        <v>5975</v>
      </c>
      <c r="C1869" s="304">
        <v>2002</v>
      </c>
      <c r="D1869" s="349" t="s">
        <v>4487</v>
      </c>
      <c r="E1869" s="304">
        <v>-999</v>
      </c>
      <c r="F1869" s="304"/>
      <c r="G1869" s="324">
        <v>41.710999999999999</v>
      </c>
      <c r="H1869" s="324">
        <v>14.984</v>
      </c>
      <c r="I1869" s="324" t="s">
        <v>214</v>
      </c>
      <c r="J1869" s="368">
        <f t="shared" si="529"/>
        <v>390.45579845539226</v>
      </c>
      <c r="K1869" s="331">
        <f t="shared" si="536"/>
        <v>0.38547027482550061</v>
      </c>
      <c r="L1869" s="304" t="str">
        <f t="shared" si="531"/>
        <v>C</v>
      </c>
      <c r="M1869" s="388" t="s">
        <v>6089</v>
      </c>
      <c r="N1869" s="304"/>
      <c r="O1869" s="304"/>
      <c r="P1869" s="356"/>
      <c r="Q1869" s="356"/>
      <c r="R1869" s="304"/>
      <c r="S1869" s="356"/>
      <c r="T1869" s="304"/>
      <c r="U1869" s="356"/>
      <c r="V1869" s="304"/>
      <c r="W1869" s="308" t="s">
        <v>235</v>
      </c>
      <c r="X1869" s="304" t="s">
        <v>205</v>
      </c>
      <c r="Y1869" s="366">
        <f t="shared" si="533"/>
        <v>424.8</v>
      </c>
      <c r="Z1869" s="304"/>
      <c r="AA1869" s="331">
        <v>0.36</v>
      </c>
      <c r="AB1869" s="304">
        <v>-999</v>
      </c>
      <c r="AC1869" s="304">
        <v>-999</v>
      </c>
      <c r="AD1869" s="366">
        <v>-999</v>
      </c>
      <c r="AE1869" s="304">
        <v>-999</v>
      </c>
      <c r="AF1869" s="304">
        <v>-999</v>
      </c>
      <c r="AG1869" s="304"/>
      <c r="AH1869" s="304">
        <v>1.5656900000000001E-2</v>
      </c>
      <c r="AI1869" s="312"/>
      <c r="AJ1869" s="332">
        <v>342</v>
      </c>
      <c r="AK1869" s="304">
        <f t="shared" si="532"/>
        <v>270</v>
      </c>
      <c r="AL1869" s="363">
        <v>0.43</v>
      </c>
      <c r="AM1869" s="389" t="str">
        <f t="shared" si="535"/>
        <v/>
      </c>
      <c r="AN1869" s="304"/>
      <c r="AO1869" s="304"/>
      <c r="AP1869" s="312"/>
      <c r="AQ1869" s="312"/>
      <c r="AR1869" s="312"/>
      <c r="AS1869" s="304"/>
      <c r="AT1869" s="312"/>
      <c r="AU1869" s="329">
        <f>VLOOKUP(C1869,[1]world!$A$2:$B$3555,2,FALSE)</f>
        <v>1</v>
      </c>
      <c r="AV1869" s="329">
        <v>519</v>
      </c>
      <c r="AW1869" s="304">
        <v>0.37</v>
      </c>
      <c r="AX1869" s="304">
        <v>-999</v>
      </c>
      <c r="AY1869" s="304">
        <v>-999</v>
      </c>
      <c r="AZ1869" s="304">
        <v>-999</v>
      </c>
      <c r="BA1869" s="304">
        <v>-999</v>
      </c>
      <c r="BB1869" s="304">
        <v>-999</v>
      </c>
      <c r="BC1869" s="304">
        <v>-999</v>
      </c>
      <c r="BD1869" s="304">
        <v>-999</v>
      </c>
      <c r="BE1869" s="304">
        <v>-999</v>
      </c>
      <c r="BF1869" s="304">
        <v>-999</v>
      </c>
      <c r="BG1869" s="304">
        <v>-999</v>
      </c>
      <c r="BH1869" s="304">
        <v>-999</v>
      </c>
      <c r="BI1869" s="304">
        <v>-999</v>
      </c>
      <c r="BJ1869" s="304" t="s">
        <v>4954</v>
      </c>
      <c r="BK1869" s="304" t="s">
        <v>4954</v>
      </c>
      <c r="BL1869" s="304" t="s">
        <v>4954</v>
      </c>
    </row>
    <row r="1870" spans="1:64" ht="15" customHeight="1" x14ac:dyDescent="0.2">
      <c r="A1870" s="304" t="s">
        <v>4901</v>
      </c>
      <c r="B1870" s="304" t="s">
        <v>5975</v>
      </c>
      <c r="C1870" s="304">
        <v>2003</v>
      </c>
      <c r="D1870" s="349" t="s">
        <v>4480</v>
      </c>
      <c r="E1870" s="304">
        <v>-999</v>
      </c>
      <c r="F1870" s="304"/>
      <c r="G1870" s="324">
        <v>41.625</v>
      </c>
      <c r="H1870" s="324">
        <v>14.88</v>
      </c>
      <c r="I1870" s="324" t="s">
        <v>214</v>
      </c>
      <c r="J1870" s="368">
        <f t="shared" si="529"/>
        <v>533.82673333312107</v>
      </c>
      <c r="K1870" s="331">
        <f>GEOMEAN(AL1870,AW1870,Z1870)</f>
        <v>0.36274141667346776</v>
      </c>
      <c r="L1870" s="304" t="str">
        <f t="shared" si="531"/>
        <v>C</v>
      </c>
      <c r="M1870" s="388" t="s">
        <v>6098</v>
      </c>
      <c r="N1870" s="304"/>
      <c r="O1870" s="304"/>
      <c r="P1870" s="356"/>
      <c r="Q1870" s="356"/>
      <c r="R1870" s="304"/>
      <c r="S1870" s="356"/>
      <c r="T1870" s="304"/>
      <c r="U1870" s="356"/>
      <c r="V1870" s="304"/>
      <c r="W1870" s="308" t="s">
        <v>2600</v>
      </c>
      <c r="X1870" s="304" t="s">
        <v>205</v>
      </c>
      <c r="Y1870" s="366">
        <f t="shared" si="533"/>
        <v>424.8</v>
      </c>
      <c r="Z1870" s="304">
        <v>0.3</v>
      </c>
      <c r="AA1870" s="304"/>
      <c r="AB1870" s="304">
        <v>-999</v>
      </c>
      <c r="AC1870" s="304">
        <v>-999</v>
      </c>
      <c r="AD1870" s="366">
        <v>-999</v>
      </c>
      <c r="AE1870" s="304">
        <v>-999</v>
      </c>
      <c r="AF1870" s="304">
        <v>-999</v>
      </c>
      <c r="AG1870" s="304"/>
      <c r="AH1870" s="304">
        <v>0.103769</v>
      </c>
      <c r="AI1870" s="312"/>
      <c r="AJ1870" s="332">
        <v>633</v>
      </c>
      <c r="AK1870" s="304">
        <f t="shared" si="532"/>
        <v>690</v>
      </c>
      <c r="AL1870" s="363">
        <v>0.43</v>
      </c>
      <c r="AM1870" s="389" t="str">
        <f t="shared" si="535"/>
        <v/>
      </c>
      <c r="AN1870" s="304"/>
      <c r="AO1870" s="304"/>
      <c r="AP1870" s="312"/>
      <c r="AQ1870" s="312"/>
      <c r="AR1870" s="312"/>
      <c r="AS1870" s="304"/>
      <c r="AT1870" s="312"/>
      <c r="AU1870" s="329">
        <f>VLOOKUP(C1870,[1]world!$A$2:$B$3555,2,FALSE)</f>
        <v>1</v>
      </c>
      <c r="AV1870" s="329">
        <v>519</v>
      </c>
      <c r="AW1870" s="304">
        <v>0.37</v>
      </c>
      <c r="AX1870" s="304">
        <v>-999</v>
      </c>
      <c r="AY1870" s="304">
        <v>-999</v>
      </c>
      <c r="AZ1870" s="304">
        <v>-999</v>
      </c>
      <c r="BA1870" s="304">
        <v>-999</v>
      </c>
      <c r="BB1870" s="304">
        <v>-999</v>
      </c>
      <c r="BC1870" s="304">
        <v>-999</v>
      </c>
      <c r="BD1870" s="304">
        <v>-999</v>
      </c>
      <c r="BE1870" s="304">
        <v>-999</v>
      </c>
      <c r="BF1870" s="304">
        <v>-999</v>
      </c>
      <c r="BG1870" s="304">
        <v>-999</v>
      </c>
      <c r="BH1870" s="304">
        <v>-999</v>
      </c>
      <c r="BI1870" s="304">
        <v>-999</v>
      </c>
      <c r="BJ1870" s="304" t="s">
        <v>4954</v>
      </c>
      <c r="BK1870" s="304" t="s">
        <v>4954</v>
      </c>
      <c r="BL1870" s="304" t="s">
        <v>4954</v>
      </c>
    </row>
    <row r="1871" spans="1:64" ht="15" customHeight="1" x14ac:dyDescent="0.2">
      <c r="A1871" s="304" t="s">
        <v>4901</v>
      </c>
      <c r="B1871" s="304" t="s">
        <v>5975</v>
      </c>
      <c r="C1871" s="304">
        <v>2004</v>
      </c>
      <c r="D1871" s="349" t="s">
        <v>4486</v>
      </c>
      <c r="E1871" s="304">
        <v>-999</v>
      </c>
      <c r="F1871" s="304"/>
      <c r="G1871" s="324">
        <v>41.709000000000003</v>
      </c>
      <c r="H1871" s="324">
        <v>15.733000000000001</v>
      </c>
      <c r="I1871" s="324" t="s">
        <v>212</v>
      </c>
      <c r="J1871" s="368">
        <f t="shared" si="529"/>
        <v>515.98325617202238</v>
      </c>
      <c r="K1871" s="331">
        <f>GEOMEAN(AA1871,AL1871,AW1871)</f>
        <v>0.41523526603009125</v>
      </c>
      <c r="L1871" s="304" t="str">
        <f t="shared" si="531"/>
        <v>C</v>
      </c>
      <c r="M1871" s="388" t="s">
        <v>6089</v>
      </c>
      <c r="N1871" s="304"/>
      <c r="O1871" s="304"/>
      <c r="P1871" s="356"/>
      <c r="Q1871" s="356"/>
      <c r="R1871" s="304"/>
      <c r="S1871" s="356"/>
      <c r="T1871" s="304"/>
      <c r="U1871" s="356"/>
      <c r="V1871" s="304"/>
      <c r="W1871" s="308" t="s">
        <v>1813</v>
      </c>
      <c r="X1871" s="304" t="s">
        <v>232</v>
      </c>
      <c r="Y1871" s="366">
        <f t="shared" si="533"/>
        <v>506.6</v>
      </c>
      <c r="Z1871" s="304"/>
      <c r="AA1871" s="304">
        <v>0.45</v>
      </c>
      <c r="AB1871" s="304">
        <v>-999</v>
      </c>
      <c r="AC1871" s="304">
        <v>-999</v>
      </c>
      <c r="AD1871" s="366">
        <v>-999</v>
      </c>
      <c r="AE1871" s="304">
        <v>-999</v>
      </c>
      <c r="AF1871" s="304">
        <v>-999</v>
      </c>
      <c r="AG1871" s="304"/>
      <c r="AH1871" s="304">
        <v>0.130611</v>
      </c>
      <c r="AI1871" s="312"/>
      <c r="AJ1871" s="332">
        <v>727</v>
      </c>
      <c r="AK1871" s="304">
        <f t="shared" si="532"/>
        <v>690</v>
      </c>
      <c r="AL1871" s="363">
        <v>0.43</v>
      </c>
      <c r="AM1871" s="389" t="str">
        <f t="shared" si="535"/>
        <v/>
      </c>
      <c r="AN1871" s="304"/>
      <c r="AO1871" s="304"/>
      <c r="AP1871" s="312"/>
      <c r="AQ1871" s="312"/>
      <c r="AR1871" s="312"/>
      <c r="AS1871" s="304"/>
      <c r="AT1871" s="312"/>
      <c r="AU1871" s="329">
        <f>VLOOKUP(C1871,[1]world!$A$2:$B$3555,2,FALSE)</f>
        <v>2</v>
      </c>
      <c r="AV1871" s="329">
        <v>393</v>
      </c>
      <c r="AW1871" s="304">
        <v>0.37</v>
      </c>
      <c r="AX1871" s="304">
        <v>-999</v>
      </c>
      <c r="AY1871" s="304">
        <v>-999</v>
      </c>
      <c r="AZ1871" s="304">
        <v>-999</v>
      </c>
      <c r="BA1871" s="304">
        <v>-999</v>
      </c>
      <c r="BB1871" s="304">
        <v>-999</v>
      </c>
      <c r="BC1871" s="304">
        <v>-999</v>
      </c>
      <c r="BD1871" s="304">
        <v>-999</v>
      </c>
      <c r="BE1871" s="304">
        <v>-999</v>
      </c>
      <c r="BF1871" s="304">
        <v>-999</v>
      </c>
      <c r="BG1871" s="304">
        <v>-999</v>
      </c>
      <c r="BH1871" s="304">
        <v>-999</v>
      </c>
      <c r="BI1871" s="304">
        <v>-999</v>
      </c>
      <c r="BJ1871" s="304" t="s">
        <v>4954</v>
      </c>
      <c r="BK1871" s="304" t="s">
        <v>4954</v>
      </c>
      <c r="BL1871" s="304" t="s">
        <v>4954</v>
      </c>
    </row>
    <row r="1872" spans="1:64" ht="15" customHeight="1" x14ac:dyDescent="0.2">
      <c r="A1872" s="304" t="s">
        <v>4901</v>
      </c>
      <c r="B1872" s="304" t="s">
        <v>5975</v>
      </c>
      <c r="C1872" s="304">
        <v>2005</v>
      </c>
      <c r="D1872" s="349" t="s">
        <v>4483</v>
      </c>
      <c r="E1872" s="304">
        <v>-999</v>
      </c>
      <c r="F1872" s="304"/>
      <c r="G1872" s="324">
        <v>41.691000000000003</v>
      </c>
      <c r="H1872" s="324">
        <v>15.374000000000001</v>
      </c>
      <c r="I1872" s="324" t="s">
        <v>212</v>
      </c>
      <c r="J1872" s="368">
        <f t="shared" si="529"/>
        <v>321.35553235677492</v>
      </c>
      <c r="K1872" s="331">
        <f>GEOMEAN(AL1872,AW1872,Z1872)</f>
        <v>0.36274141667346776</v>
      </c>
      <c r="L1872" s="304" t="str">
        <f t="shared" si="531"/>
        <v>D</v>
      </c>
      <c r="M1872" s="388" t="s">
        <v>6098</v>
      </c>
      <c r="N1872" s="304"/>
      <c r="O1872" s="304"/>
      <c r="P1872" s="356"/>
      <c r="Q1872" s="356"/>
      <c r="R1872" s="304"/>
      <c r="S1872" s="356"/>
      <c r="T1872" s="304"/>
      <c r="U1872" s="356"/>
      <c r="V1872" s="304"/>
      <c r="W1872" s="308" t="s">
        <v>4906</v>
      </c>
      <c r="X1872" s="304" t="s">
        <v>206</v>
      </c>
      <c r="Y1872" s="366">
        <f t="shared" si="533"/>
        <v>338.6</v>
      </c>
      <c r="Z1872" s="304">
        <v>0.3</v>
      </c>
      <c r="AA1872" s="304"/>
      <c r="AB1872" s="304">
        <v>-999</v>
      </c>
      <c r="AC1872" s="304">
        <v>-999</v>
      </c>
      <c r="AD1872" s="366">
        <v>-999</v>
      </c>
      <c r="AE1872" s="304">
        <v>-999</v>
      </c>
      <c r="AF1872" s="304">
        <v>-999</v>
      </c>
      <c r="AG1872" s="304"/>
      <c r="AH1872" s="304">
        <v>3.7663000000000002E-3</v>
      </c>
      <c r="AI1872" s="312"/>
      <c r="AJ1872" s="332">
        <v>242</v>
      </c>
      <c r="AK1872" s="304">
        <f t="shared" si="532"/>
        <v>270</v>
      </c>
      <c r="AL1872" s="363">
        <v>0.43</v>
      </c>
      <c r="AM1872" s="389" t="str">
        <f t="shared" si="535"/>
        <v/>
      </c>
      <c r="AN1872" s="304"/>
      <c r="AO1872" s="304"/>
      <c r="AP1872" s="312"/>
      <c r="AQ1872" s="312"/>
      <c r="AR1872" s="312"/>
      <c r="AS1872" s="304"/>
      <c r="AT1872" s="312"/>
      <c r="AU1872" s="329">
        <f>VLOOKUP(C1872,[1]world!$A$2:$B$3555,2,FALSE)</f>
        <v>15</v>
      </c>
      <c r="AV1872" s="329">
        <v>363</v>
      </c>
      <c r="AW1872" s="304">
        <v>0.37</v>
      </c>
      <c r="AX1872" s="304">
        <v>-999</v>
      </c>
      <c r="AY1872" s="304">
        <v>-999</v>
      </c>
      <c r="AZ1872" s="304">
        <v>-999</v>
      </c>
      <c r="BA1872" s="304">
        <v>-999</v>
      </c>
      <c r="BB1872" s="304">
        <v>-999</v>
      </c>
      <c r="BC1872" s="304">
        <v>-999</v>
      </c>
      <c r="BD1872" s="304">
        <v>-999</v>
      </c>
      <c r="BE1872" s="304">
        <v>-999</v>
      </c>
      <c r="BF1872" s="304">
        <v>-999</v>
      </c>
      <c r="BG1872" s="304">
        <v>-999</v>
      </c>
      <c r="BH1872" s="304">
        <v>-999</v>
      </c>
      <c r="BI1872" s="304">
        <v>-999</v>
      </c>
      <c r="BJ1872" s="304" t="s">
        <v>4954</v>
      </c>
      <c r="BK1872" s="304" t="s">
        <v>4954</v>
      </c>
      <c r="BL1872" s="304" t="s">
        <v>4954</v>
      </c>
    </row>
    <row r="1873" spans="1:64" ht="15" customHeight="1" x14ac:dyDescent="0.2">
      <c r="A1873" s="304" t="s">
        <v>6104</v>
      </c>
      <c r="B1873" s="304" t="s">
        <v>5975</v>
      </c>
      <c r="C1873" s="304">
        <v>2006</v>
      </c>
      <c r="D1873" s="349" t="s">
        <v>4547</v>
      </c>
      <c r="E1873" s="304">
        <v>-999</v>
      </c>
      <c r="F1873" s="304"/>
      <c r="G1873" s="324">
        <v>43.567340000000002</v>
      </c>
      <c r="H1873" s="324">
        <v>12.14349</v>
      </c>
      <c r="I1873" s="324" t="s">
        <v>214</v>
      </c>
      <c r="J1873" s="366">
        <v>322</v>
      </c>
      <c r="K1873" s="331">
        <v>0.1</v>
      </c>
      <c r="L1873" s="304" t="str">
        <f t="shared" si="531"/>
        <v>D</v>
      </c>
      <c r="M1873" s="388">
        <v>0</v>
      </c>
      <c r="N1873" s="304"/>
      <c r="O1873" s="304"/>
      <c r="P1873" s="356"/>
      <c r="Q1873" s="356"/>
      <c r="R1873" s="304" t="s">
        <v>4921</v>
      </c>
      <c r="S1873" s="356"/>
      <c r="T1873" s="304"/>
      <c r="U1873" s="356"/>
      <c r="V1873" s="304"/>
      <c r="W1873" s="304" t="s">
        <v>6081</v>
      </c>
      <c r="X1873" s="304" t="s">
        <v>206</v>
      </c>
      <c r="Y1873" s="366">
        <f t="shared" si="533"/>
        <v>338.6</v>
      </c>
      <c r="Z1873" s="304"/>
      <c r="AA1873" s="304"/>
      <c r="AB1873" s="304">
        <v>-999</v>
      </c>
      <c r="AC1873" s="304">
        <v>-999</v>
      </c>
      <c r="AD1873" s="366">
        <v>-999</v>
      </c>
      <c r="AE1873" s="304">
        <v>-999</v>
      </c>
      <c r="AF1873" s="304">
        <v>-999</v>
      </c>
      <c r="AG1873" s="304"/>
      <c r="AH1873" s="304">
        <v>6.1152999999999999E-2</v>
      </c>
      <c r="AI1873" s="312"/>
      <c r="AJ1873" s="332">
        <v>519</v>
      </c>
      <c r="AK1873" s="304">
        <f t="shared" si="532"/>
        <v>555</v>
      </c>
      <c r="AL1873" s="304">
        <f>IF(AH1873&lt;=0.0022,0.2,0.43)</f>
        <v>0.43</v>
      </c>
      <c r="AM1873" s="389" t="str">
        <f t="shared" si="535"/>
        <v/>
      </c>
      <c r="AN1873" s="304"/>
      <c r="AO1873" s="304"/>
      <c r="AP1873" s="312"/>
      <c r="AQ1873" s="312"/>
      <c r="AR1873" s="312"/>
      <c r="AS1873" s="304"/>
      <c r="AT1873" s="312"/>
      <c r="AU1873" s="329">
        <f>VLOOKUP(C1873,[1]world!$A$2:$B$3555,2,FALSE)</f>
        <v>3</v>
      </c>
      <c r="AV1873" s="329">
        <v>547</v>
      </c>
      <c r="AW1873" s="304">
        <v>0.37</v>
      </c>
      <c r="AX1873" s="304">
        <v>-999</v>
      </c>
      <c r="AY1873" s="304">
        <v>-999</v>
      </c>
      <c r="AZ1873" s="304">
        <v>-999</v>
      </c>
      <c r="BA1873" s="304">
        <v>-999</v>
      </c>
      <c r="BB1873" s="304">
        <v>-999</v>
      </c>
      <c r="BC1873" s="304">
        <v>-999</v>
      </c>
      <c r="BD1873" s="304">
        <v>-999</v>
      </c>
      <c r="BE1873" s="304">
        <v>-999</v>
      </c>
      <c r="BF1873" s="304">
        <v>-999</v>
      </c>
      <c r="BG1873" s="304">
        <v>-999</v>
      </c>
      <c r="BH1873" s="304">
        <v>-999</v>
      </c>
      <c r="BI1873" s="304">
        <v>-999</v>
      </c>
      <c r="BJ1873" s="304" t="s">
        <v>4954</v>
      </c>
      <c r="BK1873" s="304" t="s">
        <v>4954</v>
      </c>
      <c r="BL1873" s="304" t="s">
        <v>4954</v>
      </c>
    </row>
    <row r="1874" spans="1:64" ht="15" customHeight="1" x14ac:dyDescent="0.2">
      <c r="A1874" s="304" t="s">
        <v>4901</v>
      </c>
      <c r="B1874" s="304" t="s">
        <v>5975</v>
      </c>
      <c r="C1874" s="304">
        <v>2007</v>
      </c>
      <c r="D1874" s="349" t="s">
        <v>4491</v>
      </c>
      <c r="E1874" s="304">
        <v>-999</v>
      </c>
      <c r="F1874" s="304"/>
      <c r="G1874" s="324">
        <v>41.807000000000002</v>
      </c>
      <c r="H1874" s="324">
        <v>15.164999999999999</v>
      </c>
      <c r="I1874" s="324" t="s">
        <v>214</v>
      </c>
      <c r="J1874" s="368">
        <f t="shared" ref="J1874:J1905" si="537">GEOMEAN(Y1874,AV1874,AK1874)</f>
        <v>382.21043201468012</v>
      </c>
      <c r="K1874" s="331">
        <f t="shared" ref="K1874:K1876" si="538">GEOMEAN(AA1874,AL1874,AW1874)</f>
        <v>0.38547027482550061</v>
      </c>
      <c r="L1874" s="304" t="str">
        <f t="shared" si="531"/>
        <v>C</v>
      </c>
      <c r="M1874" s="388" t="s">
        <v>6089</v>
      </c>
      <c r="N1874" s="304"/>
      <c r="O1874" s="304"/>
      <c r="P1874" s="356"/>
      <c r="Q1874" s="356"/>
      <c r="R1874" s="304"/>
      <c r="S1874" s="356"/>
      <c r="T1874" s="304"/>
      <c r="U1874" s="356"/>
      <c r="V1874" s="304"/>
      <c r="W1874" s="308" t="s">
        <v>401</v>
      </c>
      <c r="X1874" s="304" t="s">
        <v>206</v>
      </c>
      <c r="Y1874" s="366">
        <f t="shared" si="533"/>
        <v>338.6</v>
      </c>
      <c r="Z1874" s="304"/>
      <c r="AA1874" s="331">
        <v>0.36</v>
      </c>
      <c r="AB1874" s="304">
        <v>-999</v>
      </c>
      <c r="AC1874" s="304">
        <v>-999</v>
      </c>
      <c r="AD1874" s="366">
        <v>-999</v>
      </c>
      <c r="AE1874" s="304">
        <v>-999</v>
      </c>
      <c r="AF1874" s="304">
        <v>-999</v>
      </c>
      <c r="AG1874" s="304"/>
      <c r="AH1874" s="304">
        <v>4.7080400000000001E-2</v>
      </c>
      <c r="AI1874" s="312"/>
      <c r="AJ1874" s="332">
        <v>478</v>
      </c>
      <c r="AK1874" s="304">
        <f t="shared" si="532"/>
        <v>425</v>
      </c>
      <c r="AL1874" s="363">
        <v>0.43</v>
      </c>
      <c r="AM1874" s="389" t="str">
        <f t="shared" si="535"/>
        <v/>
      </c>
      <c r="AN1874" s="304"/>
      <c r="AO1874" s="304"/>
      <c r="AP1874" s="312"/>
      <c r="AQ1874" s="312"/>
      <c r="AR1874" s="312"/>
      <c r="AS1874" s="304"/>
      <c r="AT1874" s="312"/>
      <c r="AU1874" s="329">
        <f>VLOOKUP(C1874,[1]world!$A$2:$B$3555,2,FALSE)</f>
        <v>7</v>
      </c>
      <c r="AV1874" s="329">
        <v>388</v>
      </c>
      <c r="AW1874" s="304">
        <v>0.37</v>
      </c>
      <c r="AX1874" s="304">
        <v>-999</v>
      </c>
      <c r="AY1874" s="304">
        <v>-999</v>
      </c>
      <c r="AZ1874" s="304">
        <v>-999</v>
      </c>
      <c r="BA1874" s="304">
        <v>-999</v>
      </c>
      <c r="BB1874" s="304">
        <v>-999</v>
      </c>
      <c r="BC1874" s="304">
        <v>-999</v>
      </c>
      <c r="BD1874" s="304">
        <v>-999</v>
      </c>
      <c r="BE1874" s="304">
        <v>-999</v>
      </c>
      <c r="BF1874" s="304">
        <v>-999</v>
      </c>
      <c r="BG1874" s="304">
        <v>-999</v>
      </c>
      <c r="BH1874" s="304">
        <v>-999</v>
      </c>
      <c r="BI1874" s="304">
        <v>-999</v>
      </c>
      <c r="BJ1874" s="304" t="s">
        <v>4954</v>
      </c>
      <c r="BK1874" s="304" t="s">
        <v>4954</v>
      </c>
      <c r="BL1874" s="304" t="s">
        <v>4954</v>
      </c>
    </row>
    <row r="1875" spans="1:64" ht="15" customHeight="1" x14ac:dyDescent="0.2">
      <c r="A1875" s="304" t="s">
        <v>4901</v>
      </c>
      <c r="B1875" s="304" t="s">
        <v>5975</v>
      </c>
      <c r="C1875" s="304">
        <v>2008</v>
      </c>
      <c r="D1875" s="349" t="s">
        <v>4535</v>
      </c>
      <c r="E1875" s="304">
        <v>-999</v>
      </c>
      <c r="F1875" s="304"/>
      <c r="G1875" s="324">
        <v>42.743000000000002</v>
      </c>
      <c r="H1875" s="324">
        <v>12.74</v>
      </c>
      <c r="I1875" s="324" t="s">
        <v>212</v>
      </c>
      <c r="J1875" s="368">
        <f t="shared" si="537"/>
        <v>428.56931218531599</v>
      </c>
      <c r="K1875" s="331">
        <f t="shared" si="538"/>
        <v>0.38547027482550061</v>
      </c>
      <c r="L1875" s="304" t="str">
        <f t="shared" si="531"/>
        <v>C</v>
      </c>
      <c r="M1875" s="388" t="s">
        <v>6089</v>
      </c>
      <c r="N1875" s="304"/>
      <c r="O1875" s="304"/>
      <c r="P1875" s="356"/>
      <c r="Q1875" s="356"/>
      <c r="R1875" s="304"/>
      <c r="S1875" s="356"/>
      <c r="T1875" s="304"/>
      <c r="U1875" s="356"/>
      <c r="V1875" s="304"/>
      <c r="W1875" s="308" t="s">
        <v>4906</v>
      </c>
      <c r="X1875" s="304" t="s">
        <v>206</v>
      </c>
      <c r="Y1875" s="366">
        <f t="shared" si="533"/>
        <v>338.6</v>
      </c>
      <c r="Z1875" s="304"/>
      <c r="AA1875" s="331">
        <v>0.36</v>
      </c>
      <c r="AB1875" s="304">
        <v>-999</v>
      </c>
      <c r="AC1875" s="304">
        <v>-999</v>
      </c>
      <c r="AD1875" s="366">
        <v>-999</v>
      </c>
      <c r="AE1875" s="304">
        <v>-999</v>
      </c>
      <c r="AF1875" s="304">
        <v>-999</v>
      </c>
      <c r="AG1875" s="304"/>
      <c r="AH1875" s="304">
        <v>2.8310599999999998E-2</v>
      </c>
      <c r="AI1875" s="312"/>
      <c r="AJ1875" s="332">
        <v>402</v>
      </c>
      <c r="AK1875" s="304">
        <f t="shared" si="532"/>
        <v>425</v>
      </c>
      <c r="AL1875" s="363">
        <v>0.43</v>
      </c>
      <c r="AM1875" s="389" t="str">
        <f t="shared" si="535"/>
        <v/>
      </c>
      <c r="AN1875" s="304"/>
      <c r="AO1875" s="304"/>
      <c r="AP1875" s="312"/>
      <c r="AQ1875" s="312"/>
      <c r="AR1875" s="312"/>
      <c r="AS1875" s="304"/>
      <c r="AT1875" s="312"/>
      <c r="AU1875" s="329">
        <f>VLOOKUP(C1875,[1]world!$A$2:$B$3555,2,FALSE)</f>
        <v>3</v>
      </c>
      <c r="AV1875" s="329">
        <v>547</v>
      </c>
      <c r="AW1875" s="304">
        <v>0.37</v>
      </c>
      <c r="AX1875" s="304">
        <v>-999</v>
      </c>
      <c r="AY1875" s="304">
        <v>-999</v>
      </c>
      <c r="AZ1875" s="304">
        <v>-999</v>
      </c>
      <c r="BA1875" s="304">
        <v>-999</v>
      </c>
      <c r="BB1875" s="304">
        <v>-999</v>
      </c>
      <c r="BC1875" s="304">
        <v>-999</v>
      </c>
      <c r="BD1875" s="304">
        <v>-999</v>
      </c>
      <c r="BE1875" s="304">
        <v>-999</v>
      </c>
      <c r="BF1875" s="304">
        <v>-999</v>
      </c>
      <c r="BG1875" s="304">
        <v>-999</v>
      </c>
      <c r="BH1875" s="304">
        <v>-999</v>
      </c>
      <c r="BI1875" s="304">
        <v>-999</v>
      </c>
      <c r="BJ1875" s="304" t="s">
        <v>4954</v>
      </c>
      <c r="BK1875" s="304" t="s">
        <v>4954</v>
      </c>
      <c r="BL1875" s="304" t="s">
        <v>4954</v>
      </c>
    </row>
    <row r="1876" spans="1:64" ht="15" customHeight="1" x14ac:dyDescent="0.2">
      <c r="A1876" s="304" t="s">
        <v>4901</v>
      </c>
      <c r="B1876" s="304" t="s">
        <v>5975</v>
      </c>
      <c r="C1876" s="304">
        <v>2009</v>
      </c>
      <c r="D1876" s="349" t="s">
        <v>4497</v>
      </c>
      <c r="E1876" s="304">
        <v>-999</v>
      </c>
      <c r="F1876" s="304"/>
      <c r="G1876" s="324">
        <v>41.913159999999998</v>
      </c>
      <c r="H1876" s="324">
        <v>13.10552</v>
      </c>
      <c r="I1876" s="324" t="s">
        <v>214</v>
      </c>
      <c r="J1876" s="368">
        <f t="shared" si="537"/>
        <v>584.63127615371309</v>
      </c>
      <c r="K1876" s="331">
        <f t="shared" si="538"/>
        <v>0.41523526603009125</v>
      </c>
      <c r="L1876" s="304" t="str">
        <f t="shared" si="531"/>
        <v>C</v>
      </c>
      <c r="M1876" s="388" t="s">
        <v>6089</v>
      </c>
      <c r="N1876" s="304"/>
      <c r="O1876" s="304"/>
      <c r="P1876" s="356"/>
      <c r="Q1876" s="356"/>
      <c r="R1876" s="304"/>
      <c r="S1876" s="356"/>
      <c r="T1876" s="304"/>
      <c r="U1876" s="356"/>
      <c r="V1876" s="304"/>
      <c r="W1876" s="308" t="s">
        <v>259</v>
      </c>
      <c r="X1876" s="304" t="s">
        <v>232</v>
      </c>
      <c r="Y1876" s="366">
        <f t="shared" si="533"/>
        <v>506.6</v>
      </c>
      <c r="Z1876" s="304"/>
      <c r="AA1876" s="304">
        <v>0.45</v>
      </c>
      <c r="AB1876" s="304">
        <v>-999</v>
      </c>
      <c r="AC1876" s="304">
        <v>-999</v>
      </c>
      <c r="AD1876" s="366">
        <v>-999</v>
      </c>
      <c r="AE1876" s="304">
        <v>-999</v>
      </c>
      <c r="AF1876" s="304">
        <v>-999</v>
      </c>
      <c r="AG1876" s="304"/>
      <c r="AH1876" s="304">
        <v>0.187555</v>
      </c>
      <c r="AI1876" s="312"/>
      <c r="AJ1876" s="332">
        <v>760</v>
      </c>
      <c r="AK1876" s="304">
        <f t="shared" si="532"/>
        <v>760</v>
      </c>
      <c r="AL1876" s="363">
        <v>0.43</v>
      </c>
      <c r="AM1876" s="389" t="str">
        <f t="shared" si="535"/>
        <v/>
      </c>
      <c r="AN1876" s="304"/>
      <c r="AO1876" s="304"/>
      <c r="AP1876" s="312"/>
      <c r="AQ1876" s="312"/>
      <c r="AR1876" s="312"/>
      <c r="AS1876" s="304"/>
      <c r="AT1876" s="312"/>
      <c r="AU1876" s="329">
        <f>VLOOKUP(C1876,[1]world!$A$2:$B$3555,2,FALSE)</f>
        <v>1</v>
      </c>
      <c r="AV1876" s="329">
        <v>519</v>
      </c>
      <c r="AW1876" s="304">
        <v>0.37</v>
      </c>
      <c r="AX1876" s="304">
        <v>-999</v>
      </c>
      <c r="AY1876" s="304">
        <v>-999</v>
      </c>
      <c r="AZ1876" s="304">
        <v>-999</v>
      </c>
      <c r="BA1876" s="304">
        <v>-999</v>
      </c>
      <c r="BB1876" s="304">
        <v>-999</v>
      </c>
      <c r="BC1876" s="304">
        <v>-999</v>
      </c>
      <c r="BD1876" s="304">
        <v>-999</v>
      </c>
      <c r="BE1876" s="304">
        <v>-999</v>
      </c>
      <c r="BF1876" s="304">
        <v>-999</v>
      </c>
      <c r="BG1876" s="304">
        <v>-999</v>
      </c>
      <c r="BH1876" s="304">
        <v>-999</v>
      </c>
      <c r="BI1876" s="304">
        <v>-999</v>
      </c>
      <c r="BJ1876" s="304" t="s">
        <v>4954</v>
      </c>
      <c r="BK1876" s="304" t="s">
        <v>4954</v>
      </c>
      <c r="BL1876" s="304" t="s">
        <v>4954</v>
      </c>
    </row>
    <row r="1877" spans="1:64" ht="15" customHeight="1" x14ac:dyDescent="0.2">
      <c r="A1877" s="304" t="s">
        <v>4901</v>
      </c>
      <c r="B1877" s="304" t="s">
        <v>5975</v>
      </c>
      <c r="C1877" s="304">
        <v>2010</v>
      </c>
      <c r="D1877" s="349" t="s">
        <v>4505</v>
      </c>
      <c r="E1877" s="304">
        <v>-999</v>
      </c>
      <c r="F1877" s="304"/>
      <c r="G1877" s="324">
        <v>42.088999999999999</v>
      </c>
      <c r="H1877" s="324">
        <v>13.933999999999999</v>
      </c>
      <c r="I1877" s="324" t="s">
        <v>214</v>
      </c>
      <c r="J1877" s="368">
        <f t="shared" si="537"/>
        <v>561.17350005524281</v>
      </c>
      <c r="K1877" s="331">
        <f>GEOMEAN(AL1877,AW1877,Z1877)</f>
        <v>0.39924858933892099</v>
      </c>
      <c r="L1877" s="304" t="str">
        <f t="shared" si="531"/>
        <v>C</v>
      </c>
      <c r="M1877" s="388" t="s">
        <v>6098</v>
      </c>
      <c r="N1877" s="304"/>
      <c r="O1877" s="304"/>
      <c r="P1877" s="356"/>
      <c r="Q1877" s="356"/>
      <c r="R1877" s="304"/>
      <c r="S1877" s="356"/>
      <c r="T1877" s="304"/>
      <c r="U1877" s="356"/>
      <c r="V1877" s="304"/>
      <c r="W1877" s="308" t="s">
        <v>2426</v>
      </c>
      <c r="X1877" s="304" t="s">
        <v>232</v>
      </c>
      <c r="Y1877" s="366">
        <f t="shared" si="533"/>
        <v>506.6</v>
      </c>
      <c r="Z1877" s="304">
        <v>0.4</v>
      </c>
      <c r="AA1877" s="304"/>
      <c r="AB1877" s="304">
        <v>-999</v>
      </c>
      <c r="AC1877" s="304">
        <v>-999</v>
      </c>
      <c r="AD1877" s="366">
        <v>-999</v>
      </c>
      <c r="AE1877" s="304">
        <v>-999</v>
      </c>
      <c r="AF1877" s="304">
        <v>-999</v>
      </c>
      <c r="AG1877" s="304"/>
      <c r="AH1877" s="304">
        <v>0.42196800000000001</v>
      </c>
      <c r="AI1877" s="312"/>
      <c r="AJ1877" s="332">
        <v>760</v>
      </c>
      <c r="AK1877" s="304">
        <f t="shared" si="532"/>
        <v>760</v>
      </c>
      <c r="AL1877" s="363">
        <v>0.43</v>
      </c>
      <c r="AM1877" s="389" t="str">
        <f t="shared" si="535"/>
        <v/>
      </c>
      <c r="AN1877" s="304"/>
      <c r="AO1877" s="304"/>
      <c r="AP1877" s="312"/>
      <c r="AQ1877" s="312"/>
      <c r="AR1877" s="312"/>
      <c r="AS1877" s="304"/>
      <c r="AT1877" s="312"/>
      <c r="AU1877" s="329">
        <f>VLOOKUP(C1877,[1]world!$A$2:$B$3555,2,FALSE)</f>
        <v>4</v>
      </c>
      <c r="AV1877" s="329">
        <v>459</v>
      </c>
      <c r="AW1877" s="304">
        <v>0.37</v>
      </c>
      <c r="AX1877" s="304">
        <v>-999</v>
      </c>
      <c r="AY1877" s="304">
        <v>-999</v>
      </c>
      <c r="AZ1877" s="304">
        <v>-999</v>
      </c>
      <c r="BA1877" s="304">
        <v>-999</v>
      </c>
      <c r="BB1877" s="304">
        <v>-999</v>
      </c>
      <c r="BC1877" s="304">
        <v>-999</v>
      </c>
      <c r="BD1877" s="304">
        <v>-999</v>
      </c>
      <c r="BE1877" s="304">
        <v>-999</v>
      </c>
      <c r="BF1877" s="304">
        <v>-999</v>
      </c>
      <c r="BG1877" s="304">
        <v>-999</v>
      </c>
      <c r="BH1877" s="304">
        <v>-999</v>
      </c>
      <c r="BI1877" s="304">
        <v>-999</v>
      </c>
      <c r="BJ1877" s="304" t="s">
        <v>4954</v>
      </c>
      <c r="BK1877" s="304" t="s">
        <v>4954</v>
      </c>
      <c r="BL1877" s="304" t="s">
        <v>4954</v>
      </c>
    </row>
    <row r="1878" spans="1:64" ht="15" customHeight="1" x14ac:dyDescent="0.2">
      <c r="A1878" s="304" t="s">
        <v>4901</v>
      </c>
      <c r="B1878" s="304" t="s">
        <v>5975</v>
      </c>
      <c r="C1878" s="304">
        <v>2011</v>
      </c>
      <c r="D1878" s="349" t="s">
        <v>4441</v>
      </c>
      <c r="E1878" s="304">
        <v>-999</v>
      </c>
      <c r="F1878" s="304"/>
      <c r="G1878" s="324">
        <v>41.222000000000001</v>
      </c>
      <c r="H1878" s="324">
        <v>14.53</v>
      </c>
      <c r="I1878" s="324" t="s">
        <v>214</v>
      </c>
      <c r="J1878" s="368">
        <f t="shared" si="537"/>
        <v>490.17047379551963</v>
      </c>
      <c r="K1878" s="331">
        <f t="shared" ref="K1878:K1924" si="539">GEOMEAN(AA1878,AL1878,AW1878)</f>
        <v>0.41523526603009125</v>
      </c>
      <c r="L1878" s="304" t="str">
        <f t="shared" si="531"/>
        <v>C</v>
      </c>
      <c r="M1878" s="388" t="s">
        <v>6089</v>
      </c>
      <c r="N1878" s="304"/>
      <c r="O1878" s="304"/>
      <c r="P1878" s="356"/>
      <c r="Q1878" s="356"/>
      <c r="R1878" s="304"/>
      <c r="S1878" s="356"/>
      <c r="T1878" s="304"/>
      <c r="U1878" s="356"/>
      <c r="V1878" s="304"/>
      <c r="W1878" s="308" t="s">
        <v>2426</v>
      </c>
      <c r="X1878" s="304" t="s">
        <v>232</v>
      </c>
      <c r="Y1878" s="366">
        <f t="shared" si="533"/>
        <v>506.6</v>
      </c>
      <c r="Z1878" s="304"/>
      <c r="AA1878" s="304">
        <v>0.45</v>
      </c>
      <c r="AB1878" s="304">
        <v>-999</v>
      </c>
      <c r="AC1878" s="304">
        <v>-999</v>
      </c>
      <c r="AD1878" s="366">
        <v>-999</v>
      </c>
      <c r="AE1878" s="304">
        <v>-999</v>
      </c>
      <c r="AF1878" s="304">
        <v>-999</v>
      </c>
      <c r="AG1878" s="304"/>
      <c r="AH1878" s="304">
        <v>4.3362699999999997E-2</v>
      </c>
      <c r="AI1878" s="312"/>
      <c r="AJ1878" s="332">
        <v>463</v>
      </c>
      <c r="AK1878" s="304">
        <f t="shared" si="532"/>
        <v>425</v>
      </c>
      <c r="AL1878" s="363">
        <v>0.43</v>
      </c>
      <c r="AM1878" s="389" t="str">
        <f t="shared" si="535"/>
        <v/>
      </c>
      <c r="AN1878" s="304"/>
      <c r="AO1878" s="304"/>
      <c r="AP1878" s="312"/>
      <c r="AQ1878" s="312"/>
      <c r="AR1878" s="312"/>
      <c r="AS1878" s="304"/>
      <c r="AT1878" s="312"/>
      <c r="AU1878" s="329">
        <f>VLOOKUP(C1878,[1]world!$A$2:$B$3555,2,FALSE)</f>
        <v>3</v>
      </c>
      <c r="AV1878" s="329">
        <v>547</v>
      </c>
      <c r="AW1878" s="304">
        <v>0.37</v>
      </c>
      <c r="AX1878" s="304">
        <v>-999</v>
      </c>
      <c r="AY1878" s="304">
        <v>-999</v>
      </c>
      <c r="AZ1878" s="304">
        <v>-999</v>
      </c>
      <c r="BA1878" s="304">
        <v>-999</v>
      </c>
      <c r="BB1878" s="304">
        <v>-999</v>
      </c>
      <c r="BC1878" s="304">
        <v>-999</v>
      </c>
      <c r="BD1878" s="304">
        <v>-999</v>
      </c>
      <c r="BE1878" s="304">
        <v>-999</v>
      </c>
      <c r="BF1878" s="304">
        <v>-999</v>
      </c>
      <c r="BG1878" s="304">
        <v>-999</v>
      </c>
      <c r="BH1878" s="304">
        <v>-999</v>
      </c>
      <c r="BI1878" s="304">
        <v>-999</v>
      </c>
      <c r="BJ1878" s="304" t="s">
        <v>4954</v>
      </c>
      <c r="BK1878" s="304" t="s">
        <v>4954</v>
      </c>
      <c r="BL1878" s="304" t="s">
        <v>4954</v>
      </c>
    </row>
    <row r="1879" spans="1:64" ht="15" customHeight="1" x14ac:dyDescent="0.2">
      <c r="A1879" s="304" t="s">
        <v>4901</v>
      </c>
      <c r="B1879" s="304" t="s">
        <v>5975</v>
      </c>
      <c r="C1879" s="304">
        <v>2012</v>
      </c>
      <c r="D1879" s="349" t="s">
        <v>4502</v>
      </c>
      <c r="E1879" s="304">
        <v>-999</v>
      </c>
      <c r="F1879" s="304"/>
      <c r="G1879" s="324">
        <v>41.988999999999997</v>
      </c>
      <c r="H1879" s="324">
        <v>14.975</v>
      </c>
      <c r="I1879" s="324" t="s">
        <v>214</v>
      </c>
      <c r="J1879" s="368">
        <f t="shared" si="537"/>
        <v>328.56967726134684</v>
      </c>
      <c r="K1879" s="331">
        <f t="shared" si="539"/>
        <v>0.38547027482550061</v>
      </c>
      <c r="L1879" s="304" t="str">
        <f t="shared" si="531"/>
        <v>D</v>
      </c>
      <c r="M1879" s="388" t="s">
        <v>6089</v>
      </c>
      <c r="N1879" s="304"/>
      <c r="O1879" s="304"/>
      <c r="P1879" s="356"/>
      <c r="Q1879" s="356"/>
      <c r="R1879" s="304"/>
      <c r="S1879" s="356"/>
      <c r="T1879" s="304"/>
      <c r="U1879" s="356"/>
      <c r="V1879" s="304"/>
      <c r="W1879" s="304" t="s">
        <v>401</v>
      </c>
      <c r="X1879" s="304" t="s">
        <v>206</v>
      </c>
      <c r="Y1879" s="366">
        <f t="shared" si="533"/>
        <v>338.6</v>
      </c>
      <c r="Z1879" s="304"/>
      <c r="AA1879" s="331">
        <v>0.36</v>
      </c>
      <c r="AB1879" s="304">
        <v>-999</v>
      </c>
      <c r="AC1879" s="304">
        <v>-999</v>
      </c>
      <c r="AD1879" s="366">
        <v>-999</v>
      </c>
      <c r="AE1879" s="304">
        <v>-999</v>
      </c>
      <c r="AF1879" s="304">
        <v>-999</v>
      </c>
      <c r="AG1879" s="304"/>
      <c r="AH1879" s="304">
        <v>1.3065500000000001E-2</v>
      </c>
      <c r="AI1879" s="312"/>
      <c r="AJ1879" s="332">
        <v>323</v>
      </c>
      <c r="AK1879" s="304">
        <f t="shared" si="532"/>
        <v>270</v>
      </c>
      <c r="AL1879" s="363">
        <v>0.43</v>
      </c>
      <c r="AM1879" s="389" t="str">
        <f t="shared" si="535"/>
        <v/>
      </c>
      <c r="AN1879" s="304"/>
      <c r="AO1879" s="304"/>
      <c r="AP1879" s="312"/>
      <c r="AQ1879" s="312"/>
      <c r="AR1879" s="312"/>
      <c r="AS1879" s="304"/>
      <c r="AT1879" s="312"/>
      <c r="AU1879" s="329">
        <f>VLOOKUP(C1879,[1]world!$A$2:$B$3555,2,FALSE)</f>
        <v>7</v>
      </c>
      <c r="AV1879" s="329">
        <v>388</v>
      </c>
      <c r="AW1879" s="304">
        <v>0.37</v>
      </c>
      <c r="AX1879" s="304">
        <v>-999</v>
      </c>
      <c r="AY1879" s="304">
        <v>-999</v>
      </c>
      <c r="AZ1879" s="304">
        <v>-999</v>
      </c>
      <c r="BA1879" s="304">
        <v>-999</v>
      </c>
      <c r="BB1879" s="304">
        <v>-999</v>
      </c>
      <c r="BC1879" s="304">
        <v>-999</v>
      </c>
      <c r="BD1879" s="304">
        <v>-999</v>
      </c>
      <c r="BE1879" s="304">
        <v>-999</v>
      </c>
      <c r="BF1879" s="304">
        <v>-999</v>
      </c>
      <c r="BG1879" s="304">
        <v>-999</v>
      </c>
      <c r="BH1879" s="304">
        <v>-999</v>
      </c>
      <c r="BI1879" s="304">
        <v>-999</v>
      </c>
      <c r="BJ1879" s="304" t="s">
        <v>4954</v>
      </c>
      <c r="BK1879" s="304" t="s">
        <v>4954</v>
      </c>
      <c r="BL1879" s="304" t="s">
        <v>4954</v>
      </c>
    </row>
    <row r="1880" spans="1:64" ht="15" customHeight="1" x14ac:dyDescent="0.2">
      <c r="A1880" s="304" t="s">
        <v>4901</v>
      </c>
      <c r="B1880" s="304" t="s">
        <v>5975</v>
      </c>
      <c r="C1880" s="304">
        <v>2013</v>
      </c>
      <c r="D1880" s="349" t="s">
        <v>4460</v>
      </c>
      <c r="E1880" s="304">
        <v>-999</v>
      </c>
      <c r="F1880" s="304"/>
      <c r="G1880" s="324">
        <v>41.332999999999998</v>
      </c>
      <c r="H1880" s="324">
        <v>14.132</v>
      </c>
      <c r="I1880" s="324" t="s">
        <v>254</v>
      </c>
      <c r="J1880" s="368">
        <f t="shared" si="537"/>
        <v>476.53710879535106</v>
      </c>
      <c r="K1880" s="331">
        <f t="shared" si="539"/>
        <v>0.38547027482550061</v>
      </c>
      <c r="L1880" s="304" t="str">
        <f t="shared" si="531"/>
        <v>C</v>
      </c>
      <c r="M1880" s="388" t="s">
        <v>6089</v>
      </c>
      <c r="N1880" s="304"/>
      <c r="O1880" s="304"/>
      <c r="P1880" s="356"/>
      <c r="Q1880" s="356"/>
      <c r="R1880" s="304"/>
      <c r="S1880" s="356"/>
      <c r="T1880" s="304"/>
      <c r="U1880" s="356"/>
      <c r="V1880" s="304"/>
      <c r="W1880" s="308" t="s">
        <v>530</v>
      </c>
      <c r="X1880" s="304" t="s">
        <v>205</v>
      </c>
      <c r="Y1880" s="366">
        <f t="shared" si="533"/>
        <v>424.8</v>
      </c>
      <c r="Z1880" s="304"/>
      <c r="AA1880" s="331">
        <v>0.36</v>
      </c>
      <c r="AB1880" s="304">
        <v>-999</v>
      </c>
      <c r="AC1880" s="304">
        <v>-999</v>
      </c>
      <c r="AD1880" s="366">
        <v>-999</v>
      </c>
      <c r="AE1880" s="304">
        <v>-999</v>
      </c>
      <c r="AF1880" s="304">
        <v>-999</v>
      </c>
      <c r="AG1880" s="304"/>
      <c r="AH1880" s="304">
        <v>6.9698099999999999E-2</v>
      </c>
      <c r="AI1880" s="312"/>
      <c r="AJ1880" s="332">
        <v>541</v>
      </c>
      <c r="AK1880" s="304">
        <f t="shared" si="532"/>
        <v>555</v>
      </c>
      <c r="AL1880" s="363">
        <v>0.43</v>
      </c>
      <c r="AM1880" s="389" t="str">
        <f t="shared" si="535"/>
        <v/>
      </c>
      <c r="AN1880" s="304"/>
      <c r="AO1880" s="304"/>
      <c r="AP1880" s="312"/>
      <c r="AQ1880" s="312"/>
      <c r="AR1880" s="312"/>
      <c r="AS1880" s="304"/>
      <c r="AT1880" s="312"/>
      <c r="AU1880" s="329">
        <f>VLOOKUP(C1880,[1]world!$A$2:$B$3555,2,FALSE)</f>
        <v>4</v>
      </c>
      <c r="AV1880" s="329">
        <v>459</v>
      </c>
      <c r="AW1880" s="304">
        <v>0.37</v>
      </c>
      <c r="AX1880" s="304">
        <v>-999</v>
      </c>
      <c r="AY1880" s="304">
        <v>-999</v>
      </c>
      <c r="AZ1880" s="304">
        <v>-999</v>
      </c>
      <c r="BA1880" s="304">
        <v>-999</v>
      </c>
      <c r="BB1880" s="304">
        <v>-999</v>
      </c>
      <c r="BC1880" s="304">
        <v>-999</v>
      </c>
      <c r="BD1880" s="304">
        <v>-999</v>
      </c>
      <c r="BE1880" s="304">
        <v>-999</v>
      </c>
      <c r="BF1880" s="304">
        <v>-999</v>
      </c>
      <c r="BG1880" s="304">
        <v>-999</v>
      </c>
      <c r="BH1880" s="304">
        <v>-999</v>
      </c>
      <c r="BI1880" s="304">
        <v>-999</v>
      </c>
      <c r="BJ1880" s="304" t="s">
        <v>4954</v>
      </c>
      <c r="BK1880" s="304" t="s">
        <v>4954</v>
      </c>
      <c r="BL1880" s="304" t="s">
        <v>4954</v>
      </c>
    </row>
    <row r="1881" spans="1:64" ht="15" customHeight="1" x14ac:dyDescent="0.2">
      <c r="A1881" s="304" t="s">
        <v>4901</v>
      </c>
      <c r="B1881" s="304" t="s">
        <v>5975</v>
      </c>
      <c r="C1881" s="304">
        <v>2014</v>
      </c>
      <c r="D1881" s="349" t="s">
        <v>4495</v>
      </c>
      <c r="E1881" s="304">
        <v>-999</v>
      </c>
      <c r="F1881" s="304"/>
      <c r="G1881" s="324">
        <v>41.877000000000002</v>
      </c>
      <c r="H1881" s="324">
        <v>16.164999999999999</v>
      </c>
      <c r="I1881" s="324" t="s">
        <v>212</v>
      </c>
      <c r="J1881" s="368">
        <f t="shared" si="537"/>
        <v>413.34179367582755</v>
      </c>
      <c r="K1881" s="331">
        <f t="shared" si="539"/>
        <v>0.41523526603009125</v>
      </c>
      <c r="L1881" s="304" t="str">
        <f t="shared" si="531"/>
        <v>C</v>
      </c>
      <c r="M1881" s="388" t="s">
        <v>6089</v>
      </c>
      <c r="N1881" s="304"/>
      <c r="O1881" s="304"/>
      <c r="P1881" s="356"/>
      <c r="Q1881" s="356"/>
      <c r="R1881" s="304"/>
      <c r="S1881" s="356"/>
      <c r="T1881" s="304"/>
      <c r="U1881" s="356"/>
      <c r="V1881" s="304"/>
      <c r="W1881" s="308" t="s">
        <v>3731</v>
      </c>
      <c r="X1881" s="304" t="s">
        <v>232</v>
      </c>
      <c r="Y1881" s="366">
        <f t="shared" si="533"/>
        <v>506.6</v>
      </c>
      <c r="Z1881" s="304"/>
      <c r="AA1881" s="304">
        <v>0.45</v>
      </c>
      <c r="AB1881" s="304">
        <v>-999</v>
      </c>
      <c r="AC1881" s="304">
        <v>-999</v>
      </c>
      <c r="AD1881" s="366">
        <v>-999</v>
      </c>
      <c r="AE1881" s="304">
        <v>-999</v>
      </c>
      <c r="AF1881" s="304">
        <v>-999</v>
      </c>
      <c r="AG1881" s="304"/>
      <c r="AH1881" s="304">
        <v>3.5170899999999998E-2</v>
      </c>
      <c r="AI1881" s="312"/>
      <c r="AJ1881" s="332">
        <v>430</v>
      </c>
      <c r="AK1881" s="304">
        <f t="shared" si="532"/>
        <v>425</v>
      </c>
      <c r="AL1881" s="363">
        <v>0.43</v>
      </c>
      <c r="AM1881" s="389" t="str">
        <f t="shared" si="535"/>
        <v/>
      </c>
      <c r="AN1881" s="304"/>
      <c r="AO1881" s="304"/>
      <c r="AP1881" s="312"/>
      <c r="AQ1881" s="312"/>
      <c r="AR1881" s="312"/>
      <c r="AS1881" s="304"/>
      <c r="AT1881" s="312"/>
      <c r="AU1881" s="329">
        <f>VLOOKUP(C1881,[1]world!$A$2:$B$3555,2,FALSE)</f>
        <v>11</v>
      </c>
      <c r="AV1881" s="329">
        <v>328</v>
      </c>
      <c r="AW1881" s="304">
        <v>0.37</v>
      </c>
      <c r="AX1881" s="304">
        <v>-999</v>
      </c>
      <c r="AY1881" s="304">
        <v>-999</v>
      </c>
      <c r="AZ1881" s="304">
        <v>-999</v>
      </c>
      <c r="BA1881" s="304">
        <v>-999</v>
      </c>
      <c r="BB1881" s="304">
        <v>-999</v>
      </c>
      <c r="BC1881" s="304">
        <v>-999</v>
      </c>
      <c r="BD1881" s="304">
        <v>-999</v>
      </c>
      <c r="BE1881" s="304">
        <v>-999</v>
      </c>
      <c r="BF1881" s="304">
        <v>-999</v>
      </c>
      <c r="BG1881" s="304">
        <v>-999</v>
      </c>
      <c r="BH1881" s="304">
        <v>-999</v>
      </c>
      <c r="BI1881" s="304">
        <v>-999</v>
      </c>
      <c r="BJ1881" s="304" t="s">
        <v>4954</v>
      </c>
      <c r="BK1881" s="304" t="s">
        <v>4954</v>
      </c>
      <c r="BL1881" s="304" t="s">
        <v>4954</v>
      </c>
    </row>
    <row r="1882" spans="1:64" ht="15" customHeight="1" x14ac:dyDescent="0.2">
      <c r="A1882" s="304" t="s">
        <v>4901</v>
      </c>
      <c r="B1882" s="304" t="s">
        <v>5975</v>
      </c>
      <c r="C1882" s="304">
        <v>2015</v>
      </c>
      <c r="D1882" s="349" t="s">
        <v>4519</v>
      </c>
      <c r="E1882" s="304">
        <v>-999</v>
      </c>
      <c r="F1882" s="304"/>
      <c r="G1882" s="324">
        <v>42.383679999999998</v>
      </c>
      <c r="H1882" s="324">
        <v>13.368600000000001</v>
      </c>
      <c r="I1882" s="324" t="s">
        <v>214</v>
      </c>
      <c r="J1882" s="368">
        <f t="shared" si="537"/>
        <v>535.77424335653598</v>
      </c>
      <c r="K1882" s="331">
        <f t="shared" si="539"/>
        <v>0.41523526603009125</v>
      </c>
      <c r="L1882" s="304" t="str">
        <f t="shared" si="531"/>
        <v>C</v>
      </c>
      <c r="M1882" s="388" t="s">
        <v>6089</v>
      </c>
      <c r="N1882" s="304"/>
      <c r="O1882" s="304"/>
      <c r="P1882" s="356"/>
      <c r="Q1882" s="356"/>
      <c r="R1882" s="304"/>
      <c r="S1882" s="356"/>
      <c r="T1882" s="304"/>
      <c r="U1882" s="356"/>
      <c r="V1882" s="304"/>
      <c r="W1882" s="308" t="s">
        <v>1609</v>
      </c>
      <c r="X1882" s="304" t="s">
        <v>232</v>
      </c>
      <c r="Y1882" s="366">
        <f t="shared" si="533"/>
        <v>506.6</v>
      </c>
      <c r="Z1882" s="304"/>
      <c r="AA1882" s="304">
        <v>0.45</v>
      </c>
      <c r="AB1882" s="304">
        <v>-999</v>
      </c>
      <c r="AC1882" s="304">
        <v>-999</v>
      </c>
      <c r="AD1882" s="366">
        <v>-999</v>
      </c>
      <c r="AE1882" s="304">
        <v>-999</v>
      </c>
      <c r="AF1882" s="304">
        <v>-999</v>
      </c>
      <c r="AG1882" s="304"/>
      <c r="AH1882" s="304">
        <v>7.6053499999999996E-2</v>
      </c>
      <c r="AI1882" s="312"/>
      <c r="AJ1882" s="332">
        <v>558</v>
      </c>
      <c r="AK1882" s="304">
        <f t="shared" si="532"/>
        <v>555</v>
      </c>
      <c r="AL1882" s="363">
        <v>0.43</v>
      </c>
      <c r="AM1882" s="389" t="str">
        <f t="shared" si="535"/>
        <v/>
      </c>
      <c r="AN1882" s="304"/>
      <c r="AO1882" s="304"/>
      <c r="AP1882" s="312"/>
      <c r="AQ1882" s="312"/>
      <c r="AR1882" s="312"/>
      <c r="AS1882" s="304"/>
      <c r="AT1882" s="312"/>
      <c r="AU1882" s="329">
        <f>VLOOKUP(C1882,[1]world!$A$2:$B$3555,2,FALSE)</f>
        <v>3</v>
      </c>
      <c r="AV1882" s="329">
        <v>547</v>
      </c>
      <c r="AW1882" s="304">
        <v>0.37</v>
      </c>
      <c r="AX1882" s="304">
        <v>-999</v>
      </c>
      <c r="AY1882" s="304">
        <v>-999</v>
      </c>
      <c r="AZ1882" s="304">
        <v>-999</v>
      </c>
      <c r="BA1882" s="304">
        <v>-999</v>
      </c>
      <c r="BB1882" s="304">
        <v>-999</v>
      </c>
      <c r="BC1882" s="304">
        <v>-999</v>
      </c>
      <c r="BD1882" s="304">
        <v>-999</v>
      </c>
      <c r="BE1882" s="304">
        <v>-999</v>
      </c>
      <c r="BF1882" s="304">
        <v>-999</v>
      </c>
      <c r="BG1882" s="304">
        <v>-999</v>
      </c>
      <c r="BH1882" s="304">
        <v>-999</v>
      </c>
      <c r="BI1882" s="304">
        <v>-999</v>
      </c>
      <c r="BJ1882" s="304" t="s">
        <v>4954</v>
      </c>
      <c r="BK1882" s="304" t="s">
        <v>4954</v>
      </c>
      <c r="BL1882" s="304" t="s">
        <v>4954</v>
      </c>
    </row>
    <row r="1883" spans="1:64" ht="15" customHeight="1" x14ac:dyDescent="0.2">
      <c r="A1883" s="304" t="s">
        <v>4901</v>
      </c>
      <c r="B1883" s="304" t="s">
        <v>5975</v>
      </c>
      <c r="C1883" s="304">
        <v>2016</v>
      </c>
      <c r="D1883" s="349" t="s">
        <v>4518</v>
      </c>
      <c r="E1883" s="304">
        <v>-999</v>
      </c>
      <c r="F1883" s="304"/>
      <c r="G1883" s="324">
        <v>42.380789999999998</v>
      </c>
      <c r="H1883" s="324">
        <v>13.354699999999999</v>
      </c>
      <c r="I1883" s="324" t="s">
        <v>214</v>
      </c>
      <c r="J1883" s="368">
        <f t="shared" si="537"/>
        <v>561.04170050436721</v>
      </c>
      <c r="K1883" s="331">
        <f t="shared" si="539"/>
        <v>0.38547027482550061</v>
      </c>
      <c r="L1883" s="304" t="str">
        <f t="shared" si="531"/>
        <v>C</v>
      </c>
      <c r="M1883" s="388" t="s">
        <v>6089</v>
      </c>
      <c r="N1883" s="304"/>
      <c r="O1883" s="304"/>
      <c r="P1883" s="356"/>
      <c r="Q1883" s="356"/>
      <c r="R1883" s="304"/>
      <c r="S1883" s="356"/>
      <c r="T1883" s="304"/>
      <c r="U1883" s="356"/>
      <c r="V1883" s="304"/>
      <c r="W1883" s="308" t="s">
        <v>2742</v>
      </c>
      <c r="X1883" s="304" t="s">
        <v>205</v>
      </c>
      <c r="Y1883" s="366">
        <f t="shared" si="533"/>
        <v>424.8</v>
      </c>
      <c r="Z1883" s="304"/>
      <c r="AA1883" s="331">
        <v>0.36</v>
      </c>
      <c r="AB1883" s="304">
        <v>-999</v>
      </c>
      <c r="AC1883" s="304">
        <v>-999</v>
      </c>
      <c r="AD1883" s="366">
        <v>-999</v>
      </c>
      <c r="AE1883" s="304">
        <v>-999</v>
      </c>
      <c r="AF1883" s="304">
        <v>-999</v>
      </c>
      <c r="AG1883" s="304"/>
      <c r="AH1883" s="304">
        <v>0.221191</v>
      </c>
      <c r="AI1883" s="312"/>
      <c r="AJ1883" s="332">
        <v>760</v>
      </c>
      <c r="AK1883" s="304">
        <f t="shared" si="532"/>
        <v>760</v>
      </c>
      <c r="AL1883" s="363">
        <v>0.43</v>
      </c>
      <c r="AM1883" s="389" t="str">
        <f t="shared" si="535"/>
        <v/>
      </c>
      <c r="AN1883" s="304"/>
      <c r="AO1883" s="304"/>
      <c r="AP1883" s="312"/>
      <c r="AQ1883" s="312"/>
      <c r="AR1883" s="312"/>
      <c r="AS1883" s="304"/>
      <c r="AT1883" s="312"/>
      <c r="AU1883" s="329">
        <f>VLOOKUP(C1883,[1]world!$A$2:$B$3555,2,FALSE)</f>
        <v>3</v>
      </c>
      <c r="AV1883" s="329">
        <v>547</v>
      </c>
      <c r="AW1883" s="304">
        <v>0.37</v>
      </c>
      <c r="AX1883" s="304">
        <v>-999</v>
      </c>
      <c r="AY1883" s="304">
        <v>-999</v>
      </c>
      <c r="AZ1883" s="304">
        <v>-999</v>
      </c>
      <c r="BA1883" s="304">
        <v>-999</v>
      </c>
      <c r="BB1883" s="304">
        <v>-999</v>
      </c>
      <c r="BC1883" s="304">
        <v>-999</v>
      </c>
      <c r="BD1883" s="304">
        <v>-999</v>
      </c>
      <c r="BE1883" s="304">
        <v>-999</v>
      </c>
      <c r="BF1883" s="304">
        <v>-999</v>
      </c>
      <c r="BG1883" s="304">
        <v>-999</v>
      </c>
      <c r="BH1883" s="304">
        <v>-999</v>
      </c>
      <c r="BI1883" s="304">
        <v>-999</v>
      </c>
      <c r="BJ1883" s="304" t="s">
        <v>4954</v>
      </c>
      <c r="BK1883" s="304" t="s">
        <v>4954</v>
      </c>
      <c r="BL1883" s="304" t="s">
        <v>4954</v>
      </c>
    </row>
    <row r="1884" spans="1:64" ht="15" customHeight="1" x14ac:dyDescent="0.2">
      <c r="A1884" s="304" t="s">
        <v>4901</v>
      </c>
      <c r="B1884" s="304" t="s">
        <v>5975</v>
      </c>
      <c r="C1884" s="304">
        <v>2017</v>
      </c>
      <c r="D1884" s="349" t="s">
        <v>4501</v>
      </c>
      <c r="E1884" s="304">
        <v>-999</v>
      </c>
      <c r="F1884" s="304"/>
      <c r="G1884" s="324">
        <v>41.956620000000001</v>
      </c>
      <c r="H1884" s="324">
        <v>12.486190000000001</v>
      </c>
      <c r="I1884" s="324" t="s">
        <v>232</v>
      </c>
      <c r="J1884" s="368">
        <f t="shared" si="537"/>
        <v>310.01120320247196</v>
      </c>
      <c r="K1884" s="331">
        <f t="shared" si="539"/>
        <v>0.38547027482550061</v>
      </c>
      <c r="L1884" s="304" t="str">
        <f t="shared" si="531"/>
        <v>D</v>
      </c>
      <c r="M1884" s="388" t="s">
        <v>6089</v>
      </c>
      <c r="N1884" s="304"/>
      <c r="O1884" s="304"/>
      <c r="P1884" s="356"/>
      <c r="Q1884" s="356"/>
      <c r="R1884" s="304"/>
      <c r="S1884" s="356"/>
      <c r="T1884" s="304"/>
      <c r="U1884" s="356"/>
      <c r="V1884" s="304"/>
      <c r="W1884" s="308" t="s">
        <v>3608</v>
      </c>
      <c r="X1884" s="304" t="s">
        <v>213</v>
      </c>
      <c r="Y1884" s="366">
        <f t="shared" si="533"/>
        <v>274.5</v>
      </c>
      <c r="Z1884" s="304"/>
      <c r="AA1884" s="331">
        <v>0.36</v>
      </c>
      <c r="AB1884" s="304">
        <v>-999</v>
      </c>
      <c r="AC1884" s="304">
        <v>-999</v>
      </c>
      <c r="AD1884" s="366">
        <v>-999</v>
      </c>
      <c r="AE1884" s="304">
        <v>-999</v>
      </c>
      <c r="AF1884" s="304">
        <v>-999</v>
      </c>
      <c r="AG1884" s="304"/>
      <c r="AH1884" s="304">
        <v>9.4802299999999992E-3</v>
      </c>
      <c r="AI1884" s="312"/>
      <c r="AJ1884" s="332">
        <v>295</v>
      </c>
      <c r="AK1884" s="304">
        <f t="shared" si="532"/>
        <v>270</v>
      </c>
      <c r="AL1884" s="363">
        <v>0.43</v>
      </c>
      <c r="AM1884" s="389" t="str">
        <f t="shared" si="535"/>
        <v/>
      </c>
      <c r="AN1884" s="304"/>
      <c r="AO1884" s="304"/>
      <c r="AP1884" s="312"/>
      <c r="AQ1884" s="312"/>
      <c r="AR1884" s="312"/>
      <c r="AS1884" s="304"/>
      <c r="AT1884" s="312"/>
      <c r="AU1884" s="329">
        <f>VLOOKUP(C1884,[1]world!$A$2:$B$3555,2,FALSE)</f>
        <v>5</v>
      </c>
      <c r="AV1884" s="329">
        <v>402</v>
      </c>
      <c r="AW1884" s="304">
        <v>0.37</v>
      </c>
      <c r="AX1884" s="304">
        <v>-999</v>
      </c>
      <c r="AY1884" s="304">
        <v>-999</v>
      </c>
      <c r="AZ1884" s="304">
        <v>-999</v>
      </c>
      <c r="BA1884" s="304">
        <v>-999</v>
      </c>
      <c r="BB1884" s="304">
        <v>-999</v>
      </c>
      <c r="BC1884" s="304">
        <v>-999</v>
      </c>
      <c r="BD1884" s="304">
        <v>-999</v>
      </c>
      <c r="BE1884" s="304">
        <v>-999</v>
      </c>
      <c r="BF1884" s="304">
        <v>-999</v>
      </c>
      <c r="BG1884" s="304">
        <v>-999</v>
      </c>
      <c r="BH1884" s="304">
        <v>-999</v>
      </c>
      <c r="BI1884" s="304">
        <v>-999</v>
      </c>
      <c r="BJ1884" s="304" t="s">
        <v>4954</v>
      </c>
      <c r="BK1884" s="304" t="s">
        <v>4954</v>
      </c>
      <c r="BL1884" s="304" t="s">
        <v>4954</v>
      </c>
    </row>
    <row r="1885" spans="1:64" ht="15" customHeight="1" x14ac:dyDescent="0.2">
      <c r="A1885" s="304" t="s">
        <v>4901</v>
      </c>
      <c r="B1885" s="304" t="s">
        <v>5975</v>
      </c>
      <c r="C1885" s="304">
        <v>2018</v>
      </c>
      <c r="D1885" s="349" t="s">
        <v>4498</v>
      </c>
      <c r="E1885" s="304">
        <v>-999</v>
      </c>
      <c r="F1885" s="304"/>
      <c r="G1885" s="324">
        <v>41.918660000000003</v>
      </c>
      <c r="H1885" s="324">
        <v>13.872389999999999</v>
      </c>
      <c r="I1885" s="324" t="s">
        <v>214</v>
      </c>
      <c r="J1885" s="368">
        <f t="shared" si="537"/>
        <v>584.63127615371309</v>
      </c>
      <c r="K1885" s="331">
        <f t="shared" si="539"/>
        <v>0.41523526603009125</v>
      </c>
      <c r="L1885" s="304" t="str">
        <f t="shared" si="531"/>
        <v>C</v>
      </c>
      <c r="M1885" s="388" t="s">
        <v>6089</v>
      </c>
      <c r="N1885" s="304"/>
      <c r="O1885" s="304"/>
      <c r="P1885" s="356"/>
      <c r="Q1885" s="356"/>
      <c r="R1885" s="304"/>
      <c r="S1885" s="356"/>
      <c r="T1885" s="304"/>
      <c r="U1885" s="356"/>
      <c r="V1885" s="304"/>
      <c r="W1885" s="308" t="s">
        <v>1609</v>
      </c>
      <c r="X1885" s="304" t="s">
        <v>232</v>
      </c>
      <c r="Y1885" s="366">
        <f t="shared" si="533"/>
        <v>506.6</v>
      </c>
      <c r="Z1885" s="304"/>
      <c r="AA1885" s="304">
        <v>0.45</v>
      </c>
      <c r="AB1885" s="304">
        <v>-999</v>
      </c>
      <c r="AC1885" s="304">
        <v>-999</v>
      </c>
      <c r="AD1885" s="366">
        <v>-999</v>
      </c>
      <c r="AE1885" s="304">
        <v>-999</v>
      </c>
      <c r="AF1885" s="304">
        <v>-999</v>
      </c>
      <c r="AG1885" s="304"/>
      <c r="AH1885" s="304">
        <v>0.20030700000000001</v>
      </c>
      <c r="AI1885" s="312"/>
      <c r="AJ1885" s="332">
        <v>760</v>
      </c>
      <c r="AK1885" s="304">
        <f t="shared" si="532"/>
        <v>760</v>
      </c>
      <c r="AL1885" s="363">
        <v>0.43</v>
      </c>
      <c r="AM1885" s="389" t="str">
        <f t="shared" si="535"/>
        <v/>
      </c>
      <c r="AN1885" s="304"/>
      <c r="AO1885" s="304"/>
      <c r="AP1885" s="312"/>
      <c r="AQ1885" s="312"/>
      <c r="AR1885" s="312"/>
      <c r="AS1885" s="304"/>
      <c r="AT1885" s="312"/>
      <c r="AU1885" s="329">
        <f>VLOOKUP(C1885,[1]world!$A$2:$B$3555,2,FALSE)</f>
        <v>1</v>
      </c>
      <c r="AV1885" s="329">
        <v>519</v>
      </c>
      <c r="AW1885" s="304">
        <v>0.37</v>
      </c>
      <c r="AX1885" s="304">
        <v>-999</v>
      </c>
      <c r="AY1885" s="304">
        <v>-999</v>
      </c>
      <c r="AZ1885" s="304">
        <v>-999</v>
      </c>
      <c r="BA1885" s="304">
        <v>-999</v>
      </c>
      <c r="BB1885" s="304">
        <v>-999</v>
      </c>
      <c r="BC1885" s="304">
        <v>-999</v>
      </c>
      <c r="BD1885" s="304">
        <v>-999</v>
      </c>
      <c r="BE1885" s="304">
        <v>-999</v>
      </c>
      <c r="BF1885" s="304">
        <v>-999</v>
      </c>
      <c r="BG1885" s="304">
        <v>-999</v>
      </c>
      <c r="BH1885" s="304">
        <v>-999</v>
      </c>
      <c r="BI1885" s="304">
        <v>-999</v>
      </c>
      <c r="BJ1885" s="304" t="s">
        <v>4954</v>
      </c>
      <c r="BK1885" s="304" t="s">
        <v>4954</v>
      </c>
      <c r="BL1885" s="304" t="s">
        <v>4954</v>
      </c>
    </row>
    <row r="1886" spans="1:64" ht="15" customHeight="1" x14ac:dyDescent="0.2">
      <c r="A1886" s="304" t="s">
        <v>4901</v>
      </c>
      <c r="B1886" s="304" t="s">
        <v>5975</v>
      </c>
      <c r="C1886" s="304">
        <v>2019</v>
      </c>
      <c r="D1886" s="349" t="s">
        <v>4492</v>
      </c>
      <c r="E1886" s="304">
        <v>-999</v>
      </c>
      <c r="F1886" s="304"/>
      <c r="G1886" s="324">
        <v>41.812049999999999</v>
      </c>
      <c r="H1886" s="324">
        <v>13.78919</v>
      </c>
      <c r="I1886" s="324" t="s">
        <v>214</v>
      </c>
      <c r="J1886" s="368">
        <f t="shared" si="537"/>
        <v>526.47187507871968</v>
      </c>
      <c r="K1886" s="331">
        <f t="shared" si="539"/>
        <v>0.41523526603009125</v>
      </c>
      <c r="L1886" s="304" t="str">
        <f t="shared" si="531"/>
        <v>C</v>
      </c>
      <c r="M1886" s="388" t="s">
        <v>6089</v>
      </c>
      <c r="N1886" s="304"/>
      <c r="O1886" s="304"/>
      <c r="P1886" s="356"/>
      <c r="Q1886" s="356"/>
      <c r="R1886" s="304"/>
      <c r="S1886" s="356"/>
      <c r="T1886" s="304"/>
      <c r="U1886" s="356"/>
      <c r="V1886" s="304"/>
      <c r="W1886" s="308" t="s">
        <v>1609</v>
      </c>
      <c r="X1886" s="304" t="s">
        <v>232</v>
      </c>
      <c r="Y1886" s="366">
        <f t="shared" si="533"/>
        <v>506.6</v>
      </c>
      <c r="Z1886" s="304"/>
      <c r="AA1886" s="304">
        <v>0.45</v>
      </c>
      <c r="AB1886" s="304">
        <v>-999</v>
      </c>
      <c r="AC1886" s="304">
        <v>-999</v>
      </c>
      <c r="AD1886" s="366">
        <v>-999</v>
      </c>
      <c r="AE1886" s="304">
        <v>-999</v>
      </c>
      <c r="AF1886" s="304">
        <v>-999</v>
      </c>
      <c r="AG1886" s="304"/>
      <c r="AH1886" s="304">
        <v>6.5805000000000002E-2</v>
      </c>
      <c r="AI1886" s="312"/>
      <c r="AJ1886" s="332">
        <v>531</v>
      </c>
      <c r="AK1886" s="304">
        <f t="shared" si="532"/>
        <v>555</v>
      </c>
      <c r="AL1886" s="363">
        <v>0.43</v>
      </c>
      <c r="AM1886" s="389" t="str">
        <f t="shared" si="535"/>
        <v/>
      </c>
      <c r="AN1886" s="304"/>
      <c r="AO1886" s="304"/>
      <c r="AP1886" s="312"/>
      <c r="AQ1886" s="312"/>
      <c r="AR1886" s="312"/>
      <c r="AS1886" s="304"/>
      <c r="AT1886" s="312"/>
      <c r="AU1886" s="329">
        <f>VLOOKUP(C1886,[1]world!$A$2:$B$3555,2,FALSE)</f>
        <v>1</v>
      </c>
      <c r="AV1886" s="329">
        <v>519</v>
      </c>
      <c r="AW1886" s="304">
        <v>0.37</v>
      </c>
      <c r="AX1886" s="304">
        <v>-999</v>
      </c>
      <c r="AY1886" s="304">
        <v>-999</v>
      </c>
      <c r="AZ1886" s="304">
        <v>-999</v>
      </c>
      <c r="BA1886" s="304">
        <v>-999</v>
      </c>
      <c r="BB1886" s="304">
        <v>-999</v>
      </c>
      <c r="BC1886" s="304">
        <v>-999</v>
      </c>
      <c r="BD1886" s="304">
        <v>-999</v>
      </c>
      <c r="BE1886" s="304">
        <v>-999</v>
      </c>
      <c r="BF1886" s="304">
        <v>-999</v>
      </c>
      <c r="BG1886" s="304">
        <v>-999</v>
      </c>
      <c r="BH1886" s="304">
        <v>-999</v>
      </c>
      <c r="BI1886" s="304">
        <v>-999</v>
      </c>
      <c r="BJ1886" s="304" t="s">
        <v>4954</v>
      </c>
      <c r="BK1886" s="304" t="s">
        <v>4954</v>
      </c>
      <c r="BL1886" s="304" t="s">
        <v>4954</v>
      </c>
    </row>
    <row r="1887" spans="1:64" ht="15" customHeight="1" x14ac:dyDescent="0.2">
      <c r="A1887" s="304" t="s">
        <v>4901</v>
      </c>
      <c r="B1887" s="304" t="s">
        <v>5975</v>
      </c>
      <c r="C1887" s="304">
        <v>2020</v>
      </c>
      <c r="D1887" s="349" t="s">
        <v>4511</v>
      </c>
      <c r="E1887" s="304">
        <v>-999</v>
      </c>
      <c r="F1887" s="304"/>
      <c r="G1887" s="324">
        <v>42.324309999999997</v>
      </c>
      <c r="H1887" s="324">
        <v>13.59013</v>
      </c>
      <c r="I1887" s="324" t="s">
        <v>232</v>
      </c>
      <c r="J1887" s="368">
        <f t="shared" si="537"/>
        <v>357.91064033754469</v>
      </c>
      <c r="K1887" s="331">
        <f t="shared" si="539"/>
        <v>0.38547027482550061</v>
      </c>
      <c r="L1887" s="304" t="str">
        <f t="shared" si="531"/>
        <v>D</v>
      </c>
      <c r="M1887" s="388" t="s">
        <v>6089</v>
      </c>
      <c r="N1887" s="304"/>
      <c r="O1887" s="304"/>
      <c r="P1887" s="356"/>
      <c r="Q1887" s="356"/>
      <c r="R1887" s="304"/>
      <c r="S1887" s="356"/>
      <c r="T1887" s="304"/>
      <c r="U1887" s="356"/>
      <c r="V1887" s="304"/>
      <c r="W1887" s="308" t="s">
        <v>3608</v>
      </c>
      <c r="X1887" s="304" t="s">
        <v>213</v>
      </c>
      <c r="Y1887" s="366">
        <f t="shared" si="533"/>
        <v>274.5</v>
      </c>
      <c r="Z1887" s="304"/>
      <c r="AA1887" s="331">
        <v>0.36</v>
      </c>
      <c r="AB1887" s="304">
        <v>-999</v>
      </c>
      <c r="AC1887" s="304">
        <v>-999</v>
      </c>
      <c r="AD1887" s="366">
        <v>-999</v>
      </c>
      <c r="AE1887" s="304">
        <v>-999</v>
      </c>
      <c r="AF1887" s="304">
        <v>-999</v>
      </c>
      <c r="AG1887" s="304"/>
      <c r="AH1887" s="304">
        <v>4.6404599999999997E-2</v>
      </c>
      <c r="AI1887" s="312"/>
      <c r="AJ1887" s="332">
        <v>475</v>
      </c>
      <c r="AK1887" s="304">
        <f t="shared" si="532"/>
        <v>425</v>
      </c>
      <c r="AL1887" s="363">
        <v>0.43</v>
      </c>
      <c r="AM1887" s="389" t="str">
        <f t="shared" si="535"/>
        <v/>
      </c>
      <c r="AN1887" s="304"/>
      <c r="AO1887" s="304"/>
      <c r="AP1887" s="312"/>
      <c r="AQ1887" s="312"/>
      <c r="AR1887" s="312"/>
      <c r="AS1887" s="304"/>
      <c r="AT1887" s="312"/>
      <c r="AU1887" s="329">
        <f>VLOOKUP(C1887,[1]world!$A$2:$B$3555,2,FALSE)</f>
        <v>2</v>
      </c>
      <c r="AV1887" s="329">
        <v>393</v>
      </c>
      <c r="AW1887" s="304">
        <v>0.37</v>
      </c>
      <c r="AX1887" s="304">
        <v>-999</v>
      </c>
      <c r="AY1887" s="304">
        <v>-999</v>
      </c>
      <c r="AZ1887" s="304">
        <v>-999</v>
      </c>
      <c r="BA1887" s="304">
        <v>-999</v>
      </c>
      <c r="BB1887" s="304">
        <v>-999</v>
      </c>
      <c r="BC1887" s="304">
        <v>-999</v>
      </c>
      <c r="BD1887" s="304">
        <v>-999</v>
      </c>
      <c r="BE1887" s="304">
        <v>-999</v>
      </c>
      <c r="BF1887" s="304">
        <v>-999</v>
      </c>
      <c r="BG1887" s="304">
        <v>-999</v>
      </c>
      <c r="BH1887" s="304">
        <v>-999</v>
      </c>
      <c r="BI1887" s="304">
        <v>-999</v>
      </c>
      <c r="BJ1887" s="304" t="s">
        <v>4954</v>
      </c>
      <c r="BK1887" s="304" t="s">
        <v>4954</v>
      </c>
      <c r="BL1887" s="304" t="s">
        <v>4954</v>
      </c>
    </row>
    <row r="1888" spans="1:64" ht="15" hidden="1" customHeight="1" x14ac:dyDescent="0.2">
      <c r="A1888" s="304" t="s">
        <v>6173</v>
      </c>
      <c r="B1888" s="304" t="s">
        <v>5985</v>
      </c>
      <c r="C1888" s="304">
        <v>2021</v>
      </c>
      <c r="D1888" s="349" t="s">
        <v>782</v>
      </c>
      <c r="E1888" s="304" t="s">
        <v>783</v>
      </c>
      <c r="F1888" s="304"/>
      <c r="G1888" s="324">
        <v>40.512999999999998</v>
      </c>
      <c r="H1888" s="324">
        <v>115.959</v>
      </c>
      <c r="I1888" s="324" t="s">
        <v>212</v>
      </c>
      <c r="J1888" s="368">
        <f t="shared" si="537"/>
        <v>299.64307551812311</v>
      </c>
      <c r="K1888" s="331">
        <f t="shared" si="539"/>
        <v>0.38547027482550061</v>
      </c>
      <c r="L1888" s="304" t="str">
        <f t="shared" si="531"/>
        <v>D</v>
      </c>
      <c r="M1888" s="388" t="s">
        <v>6089</v>
      </c>
      <c r="N1888" s="304"/>
      <c r="O1888" s="304"/>
      <c r="P1888" s="356"/>
      <c r="Q1888" s="356"/>
      <c r="R1888" s="304"/>
      <c r="S1888" s="356"/>
      <c r="T1888" s="304"/>
      <c r="U1888" s="356"/>
      <c r="V1888" s="304"/>
      <c r="W1888" s="308" t="s">
        <v>1408</v>
      </c>
      <c r="X1888" s="304" t="s">
        <v>213</v>
      </c>
      <c r="Y1888" s="366">
        <f t="shared" si="533"/>
        <v>274.5</v>
      </c>
      <c r="Z1888" s="304"/>
      <c r="AA1888" s="331">
        <v>0.36</v>
      </c>
      <c r="AB1888" s="304">
        <v>-999</v>
      </c>
      <c r="AC1888" s="304">
        <v>-999</v>
      </c>
      <c r="AD1888" s="366">
        <v>-999</v>
      </c>
      <c r="AE1888" s="304">
        <v>-999</v>
      </c>
      <c r="AF1888" s="304">
        <v>-999</v>
      </c>
      <c r="AG1888" s="304"/>
      <c r="AH1888" s="304">
        <v>1.42808E-2</v>
      </c>
      <c r="AI1888" s="312"/>
      <c r="AJ1888" s="332">
        <v>332</v>
      </c>
      <c r="AK1888" s="304">
        <f t="shared" si="532"/>
        <v>270</v>
      </c>
      <c r="AL1888" s="363">
        <v>0.43</v>
      </c>
      <c r="AM1888" s="389" t="str">
        <f t="shared" si="535"/>
        <v/>
      </c>
      <c r="AN1888" s="304"/>
      <c r="AO1888" s="304"/>
      <c r="AP1888" s="312"/>
      <c r="AQ1888" s="312"/>
      <c r="AR1888" s="312"/>
      <c r="AS1888" s="304"/>
      <c r="AT1888" s="312"/>
      <c r="AU1888" s="329">
        <f>VLOOKUP(C1888,[1]world!$A$2:$B$3555,2,FALSE)</f>
        <v>15</v>
      </c>
      <c r="AV1888" s="329">
        <v>363</v>
      </c>
      <c r="AW1888" s="304">
        <v>0.37</v>
      </c>
      <c r="AX1888" s="304">
        <v>-999</v>
      </c>
      <c r="AY1888" s="304">
        <v>-999</v>
      </c>
      <c r="AZ1888" s="304">
        <v>-999</v>
      </c>
      <c r="BA1888" s="304">
        <v>-999</v>
      </c>
      <c r="BB1888" s="304">
        <v>-999</v>
      </c>
      <c r="BC1888" s="304">
        <v>-999</v>
      </c>
      <c r="BD1888" s="304">
        <v>-999</v>
      </c>
      <c r="BE1888" s="304">
        <v>-999</v>
      </c>
      <c r="BF1888" s="304">
        <v>-999</v>
      </c>
      <c r="BG1888" s="304">
        <v>-999</v>
      </c>
      <c r="BH1888" s="304">
        <v>-999</v>
      </c>
      <c r="BI1888" s="304">
        <v>-999</v>
      </c>
      <c r="BJ1888" s="304" t="s">
        <v>4954</v>
      </c>
      <c r="BK1888" s="304" t="s">
        <v>4954</v>
      </c>
      <c r="BL1888" s="304" t="s">
        <v>4954</v>
      </c>
    </row>
    <row r="1889" spans="1:64" ht="15" hidden="1" customHeight="1" x14ac:dyDescent="0.2">
      <c r="A1889" s="304" t="s">
        <v>6173</v>
      </c>
      <c r="B1889" s="304" t="s">
        <v>5985</v>
      </c>
      <c r="C1889" s="304">
        <v>2022</v>
      </c>
      <c r="D1889" s="349" t="s">
        <v>784</v>
      </c>
      <c r="E1889" s="304" t="s">
        <v>785</v>
      </c>
      <c r="F1889" s="304"/>
      <c r="G1889" s="324">
        <v>39.997</v>
      </c>
      <c r="H1889" s="324">
        <v>116.32899999999999</v>
      </c>
      <c r="I1889" s="324" t="s">
        <v>212</v>
      </c>
      <c r="J1889" s="368">
        <f t="shared" si="537"/>
        <v>229.24646271676545</v>
      </c>
      <c r="K1889" s="331">
        <f t="shared" si="539"/>
        <v>0.29866069645095356</v>
      </c>
      <c r="L1889" s="304" t="str">
        <f t="shared" si="531"/>
        <v>D</v>
      </c>
      <c r="M1889" s="388" t="s">
        <v>6089</v>
      </c>
      <c r="N1889" s="304"/>
      <c r="O1889" s="304"/>
      <c r="P1889" s="356"/>
      <c r="Q1889" s="356"/>
      <c r="R1889" s="304"/>
      <c r="S1889" s="356"/>
      <c r="T1889" s="304"/>
      <c r="U1889" s="356"/>
      <c r="V1889" s="304"/>
      <c r="W1889" s="308" t="s">
        <v>1408</v>
      </c>
      <c r="X1889" s="304" t="s">
        <v>213</v>
      </c>
      <c r="Y1889" s="366">
        <f t="shared" si="533"/>
        <v>274.5</v>
      </c>
      <c r="Z1889" s="304"/>
      <c r="AA1889" s="331">
        <v>0.36</v>
      </c>
      <c r="AB1889" s="304">
        <v>-999</v>
      </c>
      <c r="AC1889" s="304">
        <v>-999</v>
      </c>
      <c r="AD1889" s="366">
        <v>-999</v>
      </c>
      <c r="AE1889" s="304">
        <v>-999</v>
      </c>
      <c r="AF1889" s="304">
        <v>-999</v>
      </c>
      <c r="AG1889" s="304"/>
      <c r="AH1889" s="304">
        <v>8.8628600000000002E-4</v>
      </c>
      <c r="AI1889" s="312"/>
      <c r="AJ1889" s="332">
        <v>191</v>
      </c>
      <c r="AK1889" s="304">
        <f t="shared" si="532"/>
        <v>210</v>
      </c>
      <c r="AL1889" s="304">
        <v>0.2</v>
      </c>
      <c r="AM1889" s="389" t="str">
        <f t="shared" si="535"/>
        <v/>
      </c>
      <c r="AN1889" s="304"/>
      <c r="AO1889" s="304"/>
      <c r="AP1889" s="312"/>
      <c r="AQ1889" s="312"/>
      <c r="AR1889" s="312"/>
      <c r="AS1889" s="304"/>
      <c r="AT1889" s="312"/>
      <c r="AU1889" s="329">
        <f>VLOOKUP(C1889,[1]world!$A$2:$B$3555,2,FALSE)</f>
        <v>14</v>
      </c>
      <c r="AV1889" s="329">
        <v>209</v>
      </c>
      <c r="AW1889" s="304">
        <v>0.37</v>
      </c>
      <c r="AX1889" s="304">
        <v>-999</v>
      </c>
      <c r="AY1889" s="304">
        <v>-999</v>
      </c>
      <c r="AZ1889" s="304">
        <v>-999</v>
      </c>
      <c r="BA1889" s="304">
        <v>-999</v>
      </c>
      <c r="BB1889" s="304">
        <v>-999</v>
      </c>
      <c r="BC1889" s="304">
        <v>-999</v>
      </c>
      <c r="BD1889" s="304">
        <v>-999</v>
      </c>
      <c r="BE1889" s="304">
        <v>-999</v>
      </c>
      <c r="BF1889" s="304">
        <v>-999</v>
      </c>
      <c r="BG1889" s="304">
        <v>-999</v>
      </c>
      <c r="BH1889" s="304">
        <v>-999</v>
      </c>
      <c r="BI1889" s="304">
        <v>-999</v>
      </c>
      <c r="BJ1889" s="304" t="s">
        <v>4954</v>
      </c>
      <c r="BK1889" s="304" t="s">
        <v>4954</v>
      </c>
      <c r="BL1889" s="304" t="s">
        <v>4954</v>
      </c>
    </row>
    <row r="1890" spans="1:64" ht="15" hidden="1" customHeight="1" x14ac:dyDescent="0.2">
      <c r="A1890" s="304" t="s">
        <v>6173</v>
      </c>
      <c r="B1890" s="304" t="s">
        <v>5985</v>
      </c>
      <c r="C1890" s="304">
        <v>2023</v>
      </c>
      <c r="D1890" s="349" t="s">
        <v>786</v>
      </c>
      <c r="E1890" s="304" t="s">
        <v>787</v>
      </c>
      <c r="F1890" s="304"/>
      <c r="G1890" s="324">
        <v>39.381</v>
      </c>
      <c r="H1890" s="324">
        <v>117.07</v>
      </c>
      <c r="I1890" s="324" t="s">
        <v>212</v>
      </c>
      <c r="J1890" s="368">
        <f t="shared" si="537"/>
        <v>242.04656117508151</v>
      </c>
      <c r="K1890" s="331">
        <f t="shared" si="539"/>
        <v>0.23489205847013181</v>
      </c>
      <c r="L1890" s="304" t="str">
        <f t="shared" si="531"/>
        <v>D</v>
      </c>
      <c r="M1890" s="388" t="s">
        <v>6089</v>
      </c>
      <c r="N1890" s="304"/>
      <c r="O1890" s="304"/>
      <c r="P1890" s="356"/>
      <c r="Q1890" s="356"/>
      <c r="R1890" s="304"/>
      <c r="S1890" s="356"/>
      <c r="T1890" s="304"/>
      <c r="U1890" s="356"/>
      <c r="V1890" s="304"/>
      <c r="W1890" s="308" t="s">
        <v>1408</v>
      </c>
      <c r="X1890" s="304" t="s">
        <v>213</v>
      </c>
      <c r="Y1890" s="366">
        <f t="shared" si="533"/>
        <v>274.5</v>
      </c>
      <c r="Z1890" s="304"/>
      <c r="AA1890" s="331">
        <v>0.36</v>
      </c>
      <c r="AB1890" s="304">
        <v>-999</v>
      </c>
      <c r="AC1890" s="304">
        <v>-999</v>
      </c>
      <c r="AD1890" s="366">
        <v>-999</v>
      </c>
      <c r="AE1890" s="304">
        <v>-999</v>
      </c>
      <c r="AF1890" s="304">
        <v>-999</v>
      </c>
      <c r="AG1890" s="304"/>
      <c r="AH1890" s="304">
        <v>1.7626600000000001E-3</v>
      </c>
      <c r="AI1890" s="312"/>
      <c r="AJ1890" s="332">
        <v>207</v>
      </c>
      <c r="AK1890" s="304">
        <f t="shared" si="532"/>
        <v>210</v>
      </c>
      <c r="AL1890" s="304">
        <v>0.2</v>
      </c>
      <c r="AM1890" s="389" t="str">
        <f t="shared" si="535"/>
        <v/>
      </c>
      <c r="AN1890" s="304"/>
      <c r="AO1890" s="304"/>
      <c r="AP1890" s="312"/>
      <c r="AQ1890" s="312"/>
      <c r="AR1890" s="312"/>
      <c r="AS1890" s="304"/>
      <c r="AT1890" s="312"/>
      <c r="AU1890" s="329">
        <f>VLOOKUP(C1890,[1]world!$A$2:$B$3555,2,FALSE)</f>
        <v>16</v>
      </c>
      <c r="AV1890" s="329">
        <v>246</v>
      </c>
      <c r="AW1890" s="304">
        <v>0.18</v>
      </c>
      <c r="AX1890" s="304">
        <v>-999</v>
      </c>
      <c r="AY1890" s="304">
        <v>-999</v>
      </c>
      <c r="AZ1890" s="304">
        <v>-999</v>
      </c>
      <c r="BA1890" s="304">
        <v>-999</v>
      </c>
      <c r="BB1890" s="304">
        <v>-999</v>
      </c>
      <c r="BC1890" s="304">
        <v>-999</v>
      </c>
      <c r="BD1890" s="304">
        <v>-999</v>
      </c>
      <c r="BE1890" s="304">
        <v>-999</v>
      </c>
      <c r="BF1890" s="304">
        <v>-999</v>
      </c>
      <c r="BG1890" s="304">
        <v>-999</v>
      </c>
      <c r="BH1890" s="304">
        <v>-999</v>
      </c>
      <c r="BI1890" s="304">
        <v>-999</v>
      </c>
      <c r="BJ1890" s="304" t="s">
        <v>4954</v>
      </c>
      <c r="BK1890" s="304" t="s">
        <v>4954</v>
      </c>
      <c r="BL1890" s="304" t="s">
        <v>4954</v>
      </c>
    </row>
    <row r="1891" spans="1:64" ht="15" hidden="1" customHeight="1" x14ac:dyDescent="0.2">
      <c r="A1891" s="304" t="s">
        <v>6173</v>
      </c>
      <c r="B1891" s="304" t="s">
        <v>5985</v>
      </c>
      <c r="C1891" s="304">
        <v>2024</v>
      </c>
      <c r="D1891" s="349" t="s">
        <v>788</v>
      </c>
      <c r="E1891" s="304" t="s">
        <v>789</v>
      </c>
      <c r="F1891" s="304"/>
      <c r="G1891" s="324">
        <v>37.228999999999999</v>
      </c>
      <c r="H1891" s="324">
        <v>111.779</v>
      </c>
      <c r="I1891" s="324" t="s">
        <v>212</v>
      </c>
      <c r="J1891" s="368">
        <f t="shared" si="537"/>
        <v>280.25552778901636</v>
      </c>
      <c r="K1891" s="331">
        <f t="shared" si="539"/>
        <v>0.38547027482550061</v>
      </c>
      <c r="L1891" s="304" t="str">
        <f t="shared" si="531"/>
        <v>D</v>
      </c>
      <c r="M1891" s="388" t="s">
        <v>6089</v>
      </c>
      <c r="N1891" s="304"/>
      <c r="O1891" s="304"/>
      <c r="P1891" s="356"/>
      <c r="Q1891" s="356"/>
      <c r="R1891" s="304"/>
      <c r="S1891" s="356"/>
      <c r="T1891" s="304"/>
      <c r="U1891" s="356"/>
      <c r="V1891" s="304"/>
      <c r="W1891" s="308" t="s">
        <v>1408</v>
      </c>
      <c r="X1891" s="304" t="s">
        <v>213</v>
      </c>
      <c r="Y1891" s="366">
        <f t="shared" si="533"/>
        <v>274.5</v>
      </c>
      <c r="Z1891" s="304"/>
      <c r="AA1891" s="331">
        <v>0.36</v>
      </c>
      <c r="AB1891" s="304">
        <v>-999</v>
      </c>
      <c r="AC1891" s="304">
        <v>-999</v>
      </c>
      <c r="AD1891" s="366">
        <v>-999</v>
      </c>
      <c r="AE1891" s="304">
        <v>-999</v>
      </c>
      <c r="AF1891" s="304">
        <v>-999</v>
      </c>
      <c r="AG1891" s="304"/>
      <c r="AH1891" s="304">
        <v>7.2860599999999996E-3</v>
      </c>
      <c r="AI1891" s="312"/>
      <c r="AJ1891" s="332">
        <v>275</v>
      </c>
      <c r="AK1891" s="304">
        <f t="shared" si="532"/>
        <v>270</v>
      </c>
      <c r="AL1891" s="363">
        <v>0.43</v>
      </c>
      <c r="AM1891" s="389" t="str">
        <f t="shared" si="535"/>
        <v/>
      </c>
      <c r="AN1891" s="304"/>
      <c r="AO1891" s="304"/>
      <c r="AP1891" s="312"/>
      <c r="AQ1891" s="312"/>
      <c r="AR1891" s="312"/>
      <c r="AS1891" s="304"/>
      <c r="AT1891" s="312"/>
      <c r="AU1891" s="329">
        <f>VLOOKUP(C1891,[1]world!$A$2:$B$3555,2,FALSE)</f>
        <v>12</v>
      </c>
      <c r="AV1891" s="329">
        <v>297</v>
      </c>
      <c r="AW1891" s="304">
        <v>0.37</v>
      </c>
      <c r="AX1891" s="304">
        <v>-999</v>
      </c>
      <c r="AY1891" s="304">
        <v>-999</v>
      </c>
      <c r="AZ1891" s="304">
        <v>-999</v>
      </c>
      <c r="BA1891" s="304">
        <v>-999</v>
      </c>
      <c r="BB1891" s="304">
        <v>-999</v>
      </c>
      <c r="BC1891" s="304">
        <v>-999</v>
      </c>
      <c r="BD1891" s="304">
        <v>-999</v>
      </c>
      <c r="BE1891" s="304">
        <v>-999</v>
      </c>
      <c r="BF1891" s="304">
        <v>-999</v>
      </c>
      <c r="BG1891" s="304">
        <v>-999</v>
      </c>
      <c r="BH1891" s="304">
        <v>-999</v>
      </c>
      <c r="BI1891" s="304">
        <v>-999</v>
      </c>
      <c r="BJ1891" s="304" t="s">
        <v>4954</v>
      </c>
      <c r="BK1891" s="304" t="s">
        <v>4954</v>
      </c>
      <c r="BL1891" s="304" t="s">
        <v>4954</v>
      </c>
    </row>
    <row r="1892" spans="1:64" ht="15" hidden="1" customHeight="1" x14ac:dyDescent="0.2">
      <c r="A1892" s="304" t="s">
        <v>6173</v>
      </c>
      <c r="B1892" s="304" t="s">
        <v>5985</v>
      </c>
      <c r="C1892" s="304">
        <v>2025</v>
      </c>
      <c r="D1892" s="349" t="s">
        <v>802</v>
      </c>
      <c r="E1892" s="304" t="s">
        <v>803</v>
      </c>
      <c r="F1892" s="304"/>
      <c r="G1892" s="324">
        <v>37.180999999999997</v>
      </c>
      <c r="H1892" s="324">
        <v>112.16</v>
      </c>
      <c r="I1892" s="324" t="s">
        <v>212</v>
      </c>
      <c r="J1892" s="368">
        <f t="shared" si="537"/>
        <v>302.63970506618233</v>
      </c>
      <c r="K1892" s="331">
        <f t="shared" si="539"/>
        <v>0.38547027482550061</v>
      </c>
      <c r="L1892" s="304" t="str">
        <f t="shared" si="531"/>
        <v>D</v>
      </c>
      <c r="M1892" s="388" t="s">
        <v>6089</v>
      </c>
      <c r="N1892" s="304"/>
      <c r="O1892" s="304"/>
      <c r="P1892" s="356"/>
      <c r="Q1892" s="356"/>
      <c r="R1892" s="304"/>
      <c r="S1892" s="356"/>
      <c r="T1892" s="304"/>
      <c r="U1892" s="356"/>
      <c r="V1892" s="304"/>
      <c r="W1892" s="308" t="s">
        <v>1408</v>
      </c>
      <c r="X1892" s="304" t="s">
        <v>213</v>
      </c>
      <c r="Y1892" s="366">
        <f t="shared" si="533"/>
        <v>274.5</v>
      </c>
      <c r="Z1892" s="304"/>
      <c r="AA1892" s="331">
        <v>0.36</v>
      </c>
      <c r="AB1892" s="304">
        <v>-999</v>
      </c>
      <c r="AC1892" s="304">
        <v>-999</v>
      </c>
      <c r="AD1892" s="366">
        <v>-999</v>
      </c>
      <c r="AE1892" s="304">
        <v>-999</v>
      </c>
      <c r="AF1892" s="304">
        <v>-999</v>
      </c>
      <c r="AG1892" s="304"/>
      <c r="AH1892" s="304">
        <v>6.9554100000000004E-3</v>
      </c>
      <c r="AI1892" s="312"/>
      <c r="AJ1892" s="332">
        <v>272</v>
      </c>
      <c r="AK1892" s="304">
        <f t="shared" si="532"/>
        <v>270</v>
      </c>
      <c r="AL1892" s="363">
        <v>0.43</v>
      </c>
      <c r="AM1892" s="389" t="str">
        <f t="shared" si="535"/>
        <v/>
      </c>
      <c r="AN1892" s="304"/>
      <c r="AO1892" s="304"/>
      <c r="AP1892" s="312"/>
      <c r="AQ1892" s="312"/>
      <c r="AR1892" s="312"/>
      <c r="AS1892" s="304"/>
      <c r="AT1892" s="312"/>
      <c r="AU1892" s="329">
        <f>VLOOKUP(C1892,[1]world!$A$2:$B$3555,2,FALSE)</f>
        <v>8</v>
      </c>
      <c r="AV1892" s="329">
        <v>374</v>
      </c>
      <c r="AW1892" s="304">
        <v>0.37</v>
      </c>
      <c r="AX1892" s="304">
        <v>-999</v>
      </c>
      <c r="AY1892" s="304">
        <v>-999</v>
      </c>
      <c r="AZ1892" s="304">
        <v>-999</v>
      </c>
      <c r="BA1892" s="304">
        <v>-999</v>
      </c>
      <c r="BB1892" s="304">
        <v>-999</v>
      </c>
      <c r="BC1892" s="304">
        <v>-999</v>
      </c>
      <c r="BD1892" s="304">
        <v>-999</v>
      </c>
      <c r="BE1892" s="304">
        <v>-999</v>
      </c>
      <c r="BF1892" s="304">
        <v>-999</v>
      </c>
      <c r="BG1892" s="304">
        <v>-999</v>
      </c>
      <c r="BH1892" s="304">
        <v>-999</v>
      </c>
      <c r="BI1892" s="304">
        <v>-999</v>
      </c>
      <c r="BJ1892" s="304" t="s">
        <v>4954</v>
      </c>
      <c r="BK1892" s="304" t="s">
        <v>4954</v>
      </c>
      <c r="BL1892" s="304" t="s">
        <v>4954</v>
      </c>
    </row>
    <row r="1893" spans="1:64" ht="15" hidden="1" customHeight="1" x14ac:dyDescent="0.2">
      <c r="A1893" s="304" t="s">
        <v>6173</v>
      </c>
      <c r="B1893" s="304" t="s">
        <v>5985</v>
      </c>
      <c r="C1893" s="304">
        <v>2026</v>
      </c>
      <c r="D1893" s="349" t="s">
        <v>808</v>
      </c>
      <c r="E1893" s="304" t="s">
        <v>809</v>
      </c>
      <c r="F1893" s="304"/>
      <c r="G1893" s="324">
        <v>37.408000000000001</v>
      </c>
      <c r="H1893" s="324">
        <v>112.589</v>
      </c>
      <c r="I1893" s="324" t="s">
        <v>212</v>
      </c>
      <c r="J1893" s="368">
        <f t="shared" si="537"/>
        <v>302.63970506618233</v>
      </c>
      <c r="K1893" s="331">
        <f t="shared" si="539"/>
        <v>0.38547027482550061</v>
      </c>
      <c r="L1893" s="304" t="str">
        <f t="shared" si="531"/>
        <v>D</v>
      </c>
      <c r="M1893" s="388" t="s">
        <v>6089</v>
      </c>
      <c r="N1893" s="304"/>
      <c r="O1893" s="304"/>
      <c r="P1893" s="356"/>
      <c r="Q1893" s="356"/>
      <c r="R1893" s="304"/>
      <c r="S1893" s="356"/>
      <c r="T1893" s="304"/>
      <c r="U1893" s="356"/>
      <c r="V1893" s="304"/>
      <c r="W1893" s="308" t="s">
        <v>1408</v>
      </c>
      <c r="X1893" s="304" t="s">
        <v>213</v>
      </c>
      <c r="Y1893" s="366">
        <f t="shared" si="533"/>
        <v>274.5</v>
      </c>
      <c r="Z1893" s="304"/>
      <c r="AA1893" s="331">
        <v>0.36</v>
      </c>
      <c r="AB1893" s="304">
        <v>-999</v>
      </c>
      <c r="AC1893" s="304">
        <v>-999</v>
      </c>
      <c r="AD1893" s="366">
        <v>-999</v>
      </c>
      <c r="AE1893" s="304">
        <v>-999</v>
      </c>
      <c r="AF1893" s="304">
        <v>-999</v>
      </c>
      <c r="AG1893" s="304"/>
      <c r="AH1893" s="304">
        <v>8.9015099999999996E-3</v>
      </c>
      <c r="AI1893" s="312"/>
      <c r="AJ1893" s="332">
        <v>290</v>
      </c>
      <c r="AK1893" s="304">
        <f t="shared" si="532"/>
        <v>270</v>
      </c>
      <c r="AL1893" s="363">
        <v>0.43</v>
      </c>
      <c r="AM1893" s="389" t="str">
        <f t="shared" si="535"/>
        <v/>
      </c>
      <c r="AN1893" s="304"/>
      <c r="AO1893" s="304"/>
      <c r="AP1893" s="312"/>
      <c r="AQ1893" s="312"/>
      <c r="AR1893" s="312"/>
      <c r="AS1893" s="304"/>
      <c r="AT1893" s="312"/>
      <c r="AU1893" s="329">
        <f>VLOOKUP(C1893,[1]world!$A$2:$B$3555,2,FALSE)</f>
        <v>8</v>
      </c>
      <c r="AV1893" s="329">
        <v>374</v>
      </c>
      <c r="AW1893" s="304">
        <v>0.37</v>
      </c>
      <c r="AX1893" s="304">
        <v>-999</v>
      </c>
      <c r="AY1893" s="304">
        <v>-999</v>
      </c>
      <c r="AZ1893" s="304">
        <v>-999</v>
      </c>
      <c r="BA1893" s="304">
        <v>-999</v>
      </c>
      <c r="BB1893" s="304">
        <v>-999</v>
      </c>
      <c r="BC1893" s="304">
        <v>-999</v>
      </c>
      <c r="BD1893" s="304">
        <v>-999</v>
      </c>
      <c r="BE1893" s="304">
        <v>-999</v>
      </c>
      <c r="BF1893" s="304">
        <v>-999</v>
      </c>
      <c r="BG1893" s="304">
        <v>-999</v>
      </c>
      <c r="BH1893" s="304">
        <v>-999</v>
      </c>
      <c r="BI1893" s="304">
        <v>-999</v>
      </c>
      <c r="BJ1893" s="304" t="s">
        <v>4954</v>
      </c>
      <c r="BK1893" s="304" t="s">
        <v>4954</v>
      </c>
      <c r="BL1893" s="304" t="s">
        <v>4954</v>
      </c>
    </row>
    <row r="1894" spans="1:64" ht="15" hidden="1" customHeight="1" x14ac:dyDescent="0.2">
      <c r="A1894" s="304" t="s">
        <v>6173</v>
      </c>
      <c r="B1894" s="304" t="s">
        <v>5985</v>
      </c>
      <c r="C1894" s="304">
        <v>2027</v>
      </c>
      <c r="D1894" s="349" t="s">
        <v>814</v>
      </c>
      <c r="E1894" s="304" t="s">
        <v>815</v>
      </c>
      <c r="F1894" s="304"/>
      <c r="G1894" s="324">
        <v>37.429000000000002</v>
      </c>
      <c r="H1894" s="324">
        <v>112.011</v>
      </c>
      <c r="I1894" s="324" t="s">
        <v>212</v>
      </c>
      <c r="J1894" s="368">
        <f t="shared" si="537"/>
        <v>376.91896346123343</v>
      </c>
      <c r="K1894" s="331">
        <f t="shared" si="539"/>
        <v>0.38547027482550061</v>
      </c>
      <c r="L1894" s="304" t="str">
        <f t="shared" si="531"/>
        <v>C</v>
      </c>
      <c r="M1894" s="388" t="s">
        <v>6089</v>
      </c>
      <c r="N1894" s="304"/>
      <c r="O1894" s="304"/>
      <c r="P1894" s="356"/>
      <c r="Q1894" s="356"/>
      <c r="R1894" s="304"/>
      <c r="S1894" s="356"/>
      <c r="T1894" s="304"/>
      <c r="U1894" s="356"/>
      <c r="V1894" s="304"/>
      <c r="W1894" s="308" t="s">
        <v>1408</v>
      </c>
      <c r="X1894" s="304" t="s">
        <v>213</v>
      </c>
      <c r="Y1894" s="366">
        <f t="shared" si="533"/>
        <v>274.5</v>
      </c>
      <c r="Z1894" s="304"/>
      <c r="AA1894" s="331">
        <v>0.36</v>
      </c>
      <c r="AB1894" s="304">
        <v>-999</v>
      </c>
      <c r="AC1894" s="304">
        <v>-999</v>
      </c>
      <c r="AD1894" s="366">
        <v>-999</v>
      </c>
      <c r="AE1894" s="304">
        <v>-999</v>
      </c>
      <c r="AF1894" s="304">
        <v>-999</v>
      </c>
      <c r="AG1894" s="304"/>
      <c r="AH1894" s="304">
        <v>2.53951E-2</v>
      </c>
      <c r="AI1894" s="312"/>
      <c r="AJ1894" s="332">
        <v>390</v>
      </c>
      <c r="AK1894" s="304">
        <f t="shared" si="532"/>
        <v>425</v>
      </c>
      <c r="AL1894" s="363">
        <v>0.43</v>
      </c>
      <c r="AM1894" s="389" t="str">
        <f t="shared" si="535"/>
        <v/>
      </c>
      <c r="AN1894" s="304"/>
      <c r="AO1894" s="304"/>
      <c r="AP1894" s="312"/>
      <c r="AQ1894" s="312"/>
      <c r="AR1894" s="312"/>
      <c r="AS1894" s="304"/>
      <c r="AT1894" s="312"/>
      <c r="AU1894" s="329">
        <f>VLOOKUP(C1894,[1]world!$A$2:$B$3555,2,FALSE)</f>
        <v>4</v>
      </c>
      <c r="AV1894" s="329">
        <v>459</v>
      </c>
      <c r="AW1894" s="304">
        <v>0.37</v>
      </c>
      <c r="AX1894" s="304">
        <v>-999</v>
      </c>
      <c r="AY1894" s="304">
        <v>-999</v>
      </c>
      <c r="AZ1894" s="304">
        <v>-999</v>
      </c>
      <c r="BA1894" s="304">
        <v>-999</v>
      </c>
      <c r="BB1894" s="304">
        <v>-999</v>
      </c>
      <c r="BC1894" s="304">
        <v>-999</v>
      </c>
      <c r="BD1894" s="304">
        <v>-999</v>
      </c>
      <c r="BE1894" s="304">
        <v>-999</v>
      </c>
      <c r="BF1894" s="304">
        <v>-999</v>
      </c>
      <c r="BG1894" s="304">
        <v>-999</v>
      </c>
      <c r="BH1894" s="304">
        <v>-999</v>
      </c>
      <c r="BI1894" s="304">
        <v>-999</v>
      </c>
      <c r="BJ1894" s="304" t="s">
        <v>4954</v>
      </c>
      <c r="BK1894" s="304" t="s">
        <v>4954</v>
      </c>
      <c r="BL1894" s="304" t="s">
        <v>4954</v>
      </c>
    </row>
    <row r="1895" spans="1:64" ht="15" hidden="1" customHeight="1" x14ac:dyDescent="0.2">
      <c r="A1895" s="304" t="s">
        <v>6173</v>
      </c>
      <c r="B1895" s="304" t="s">
        <v>5985</v>
      </c>
      <c r="C1895" s="304">
        <v>2028</v>
      </c>
      <c r="D1895" s="349" t="s">
        <v>818</v>
      </c>
      <c r="E1895" s="304" t="s">
        <v>819</v>
      </c>
      <c r="F1895" s="304"/>
      <c r="G1895" s="324">
        <v>37.725000000000001</v>
      </c>
      <c r="H1895" s="324">
        <v>112.551</v>
      </c>
      <c r="I1895" s="324" t="s">
        <v>212</v>
      </c>
      <c r="J1895" s="368">
        <f t="shared" si="537"/>
        <v>242.04656117508151</v>
      </c>
      <c r="K1895" s="331">
        <f t="shared" si="539"/>
        <v>0.23489205847013181</v>
      </c>
      <c r="L1895" s="304" t="str">
        <f t="shared" si="531"/>
        <v>D</v>
      </c>
      <c r="M1895" s="388" t="s">
        <v>6089</v>
      </c>
      <c r="N1895" s="304"/>
      <c r="O1895" s="304"/>
      <c r="P1895" s="356"/>
      <c r="Q1895" s="356"/>
      <c r="R1895" s="304"/>
      <c r="S1895" s="356"/>
      <c r="T1895" s="304"/>
      <c r="U1895" s="356"/>
      <c r="V1895" s="304"/>
      <c r="W1895" s="308" t="s">
        <v>1408</v>
      </c>
      <c r="X1895" s="304" t="s">
        <v>213</v>
      </c>
      <c r="Y1895" s="366">
        <f t="shared" si="533"/>
        <v>274.5</v>
      </c>
      <c r="Z1895" s="304"/>
      <c r="AA1895" s="331">
        <v>0.36</v>
      </c>
      <c r="AB1895" s="304">
        <v>-999</v>
      </c>
      <c r="AC1895" s="304">
        <v>-999</v>
      </c>
      <c r="AD1895" s="366">
        <v>-999</v>
      </c>
      <c r="AE1895" s="304">
        <v>-999</v>
      </c>
      <c r="AF1895" s="304">
        <v>-999</v>
      </c>
      <c r="AG1895" s="304"/>
      <c r="AH1895" s="304">
        <v>1.6169699999999999E-3</v>
      </c>
      <c r="AI1895" s="312"/>
      <c r="AJ1895" s="332">
        <v>205</v>
      </c>
      <c r="AK1895" s="304">
        <f t="shared" si="532"/>
        <v>210</v>
      </c>
      <c r="AL1895" s="304">
        <v>0.2</v>
      </c>
      <c r="AM1895" s="389" t="str">
        <f t="shared" si="535"/>
        <v/>
      </c>
      <c r="AN1895" s="304"/>
      <c r="AO1895" s="304"/>
      <c r="AP1895" s="312"/>
      <c r="AQ1895" s="312"/>
      <c r="AR1895" s="312"/>
      <c r="AS1895" s="304"/>
      <c r="AT1895" s="312"/>
      <c r="AU1895" s="329">
        <f>VLOOKUP(C1895,[1]world!$A$2:$B$3555,2,FALSE)</f>
        <v>16</v>
      </c>
      <c r="AV1895" s="329">
        <v>246</v>
      </c>
      <c r="AW1895" s="304">
        <v>0.18</v>
      </c>
      <c r="AX1895" s="304">
        <v>-999</v>
      </c>
      <c r="AY1895" s="304">
        <v>-999</v>
      </c>
      <c r="AZ1895" s="304">
        <v>-999</v>
      </c>
      <c r="BA1895" s="304">
        <v>-999</v>
      </c>
      <c r="BB1895" s="304">
        <v>-999</v>
      </c>
      <c r="BC1895" s="304">
        <v>-999</v>
      </c>
      <c r="BD1895" s="304">
        <v>-999</v>
      </c>
      <c r="BE1895" s="304">
        <v>-999</v>
      </c>
      <c r="BF1895" s="304">
        <v>-999</v>
      </c>
      <c r="BG1895" s="304">
        <v>-999</v>
      </c>
      <c r="BH1895" s="304">
        <v>-999</v>
      </c>
      <c r="BI1895" s="304">
        <v>-999</v>
      </c>
      <c r="BJ1895" s="304" t="s">
        <v>4954</v>
      </c>
      <c r="BK1895" s="304" t="s">
        <v>4954</v>
      </c>
      <c r="BL1895" s="304" t="s">
        <v>4954</v>
      </c>
    </row>
    <row r="1896" spans="1:64" ht="15" hidden="1" customHeight="1" x14ac:dyDescent="0.2">
      <c r="A1896" s="304" t="s">
        <v>6173</v>
      </c>
      <c r="B1896" s="304" t="s">
        <v>5985</v>
      </c>
      <c r="C1896" s="304">
        <v>2029</v>
      </c>
      <c r="D1896" s="349" t="s">
        <v>790</v>
      </c>
      <c r="E1896" s="304" t="s">
        <v>791</v>
      </c>
      <c r="F1896" s="304"/>
      <c r="G1896" s="324">
        <v>35.582000000000001</v>
      </c>
      <c r="H1896" s="324">
        <v>110.68</v>
      </c>
      <c r="I1896" s="324" t="s">
        <v>212</v>
      </c>
      <c r="J1896" s="368">
        <f t="shared" si="537"/>
        <v>280.25552778901636</v>
      </c>
      <c r="K1896" s="331">
        <f t="shared" si="539"/>
        <v>0.38547027482550061</v>
      </c>
      <c r="L1896" s="304" t="str">
        <f t="shared" si="531"/>
        <v>D</v>
      </c>
      <c r="M1896" s="388" t="s">
        <v>6089</v>
      </c>
      <c r="N1896" s="304"/>
      <c r="O1896" s="304"/>
      <c r="P1896" s="356"/>
      <c r="Q1896" s="356"/>
      <c r="R1896" s="304"/>
      <c r="S1896" s="356"/>
      <c r="T1896" s="304"/>
      <c r="U1896" s="356"/>
      <c r="V1896" s="304"/>
      <c r="W1896" s="308" t="s">
        <v>1408</v>
      </c>
      <c r="X1896" s="304" t="s">
        <v>213</v>
      </c>
      <c r="Y1896" s="366">
        <f t="shared" si="533"/>
        <v>274.5</v>
      </c>
      <c r="Z1896" s="304"/>
      <c r="AA1896" s="331">
        <v>0.36</v>
      </c>
      <c r="AB1896" s="304">
        <v>-999</v>
      </c>
      <c r="AC1896" s="304">
        <v>-999</v>
      </c>
      <c r="AD1896" s="366">
        <v>-999</v>
      </c>
      <c r="AE1896" s="304">
        <v>-999</v>
      </c>
      <c r="AF1896" s="304">
        <v>-999</v>
      </c>
      <c r="AG1896" s="304"/>
      <c r="AH1896" s="304">
        <v>3.9989600000000002E-3</v>
      </c>
      <c r="AI1896" s="312"/>
      <c r="AJ1896" s="332">
        <v>245</v>
      </c>
      <c r="AK1896" s="304">
        <f t="shared" si="532"/>
        <v>270</v>
      </c>
      <c r="AL1896" s="363">
        <v>0.43</v>
      </c>
      <c r="AM1896" s="389" t="str">
        <f t="shared" si="535"/>
        <v/>
      </c>
      <c r="AN1896" s="304"/>
      <c r="AO1896" s="304"/>
      <c r="AP1896" s="312"/>
      <c r="AQ1896" s="312"/>
      <c r="AR1896" s="312"/>
      <c r="AS1896" s="304"/>
      <c r="AT1896" s="312"/>
      <c r="AU1896" s="329">
        <f>VLOOKUP(C1896,[1]world!$A$2:$B$3555,2,FALSE)</f>
        <v>12</v>
      </c>
      <c r="AV1896" s="329">
        <v>297</v>
      </c>
      <c r="AW1896" s="304">
        <v>0.37</v>
      </c>
      <c r="AX1896" s="304">
        <v>-999</v>
      </c>
      <c r="AY1896" s="304">
        <v>-999</v>
      </c>
      <c r="AZ1896" s="304">
        <v>-999</v>
      </c>
      <c r="BA1896" s="304">
        <v>-999</v>
      </c>
      <c r="BB1896" s="304">
        <v>-999</v>
      </c>
      <c r="BC1896" s="304">
        <v>-999</v>
      </c>
      <c r="BD1896" s="304">
        <v>-999</v>
      </c>
      <c r="BE1896" s="304">
        <v>-999</v>
      </c>
      <c r="BF1896" s="304">
        <v>-999</v>
      </c>
      <c r="BG1896" s="304">
        <v>-999</v>
      </c>
      <c r="BH1896" s="304">
        <v>-999</v>
      </c>
      <c r="BI1896" s="304">
        <v>-999</v>
      </c>
      <c r="BJ1896" s="304" t="s">
        <v>4954</v>
      </c>
      <c r="BK1896" s="304" t="s">
        <v>4954</v>
      </c>
      <c r="BL1896" s="304" t="s">
        <v>4954</v>
      </c>
    </row>
    <row r="1897" spans="1:64" ht="15" hidden="1" customHeight="1" x14ac:dyDescent="0.2">
      <c r="A1897" s="304" t="s">
        <v>6173</v>
      </c>
      <c r="B1897" s="304" t="s">
        <v>5985</v>
      </c>
      <c r="C1897" s="304">
        <v>2030</v>
      </c>
      <c r="D1897" s="349" t="s">
        <v>794</v>
      </c>
      <c r="E1897" s="304" t="s">
        <v>795</v>
      </c>
      <c r="F1897" s="304"/>
      <c r="G1897" s="324">
        <v>35.484000000000002</v>
      </c>
      <c r="H1897" s="324">
        <v>111.57899999999999</v>
      </c>
      <c r="I1897" s="324" t="s">
        <v>212</v>
      </c>
      <c r="J1897" s="368">
        <f t="shared" si="537"/>
        <v>360.62218794207269</v>
      </c>
      <c r="K1897" s="331">
        <f t="shared" si="539"/>
        <v>0.38547027482550061</v>
      </c>
      <c r="L1897" s="304" t="str">
        <f t="shared" si="531"/>
        <v>C</v>
      </c>
      <c r="M1897" s="388" t="s">
        <v>6089</v>
      </c>
      <c r="N1897" s="304"/>
      <c r="O1897" s="304"/>
      <c r="P1897" s="356"/>
      <c r="Q1897" s="356"/>
      <c r="R1897" s="304"/>
      <c r="S1897" s="356"/>
      <c r="T1897" s="304"/>
      <c r="U1897" s="356"/>
      <c r="V1897" s="304"/>
      <c r="W1897" s="308" t="s">
        <v>1408</v>
      </c>
      <c r="X1897" s="304" t="s">
        <v>213</v>
      </c>
      <c r="Y1897" s="366">
        <f t="shared" si="533"/>
        <v>274.5</v>
      </c>
      <c r="Z1897" s="304"/>
      <c r="AA1897" s="331">
        <v>0.36</v>
      </c>
      <c r="AB1897" s="304">
        <v>-999</v>
      </c>
      <c r="AC1897" s="304">
        <v>-999</v>
      </c>
      <c r="AD1897" s="366">
        <v>-999</v>
      </c>
      <c r="AE1897" s="304">
        <v>-999</v>
      </c>
      <c r="AF1897" s="304">
        <v>-999</v>
      </c>
      <c r="AG1897" s="304"/>
      <c r="AH1897" s="304">
        <v>1.94363E-2</v>
      </c>
      <c r="AI1897" s="312"/>
      <c r="AJ1897" s="332">
        <v>366</v>
      </c>
      <c r="AK1897" s="304">
        <f t="shared" si="532"/>
        <v>425</v>
      </c>
      <c r="AL1897" s="363">
        <v>0.43</v>
      </c>
      <c r="AM1897" s="389" t="str">
        <f t="shared" si="535"/>
        <v/>
      </c>
      <c r="AN1897" s="304"/>
      <c r="AO1897" s="304"/>
      <c r="AP1897" s="312"/>
      <c r="AQ1897" s="312"/>
      <c r="AR1897" s="312"/>
      <c r="AS1897" s="304"/>
      <c r="AT1897" s="312"/>
      <c r="AU1897" s="329">
        <f>VLOOKUP(C1897,[1]world!$A$2:$B$3555,2,FALSE)</f>
        <v>5</v>
      </c>
      <c r="AV1897" s="329">
        <v>402</v>
      </c>
      <c r="AW1897" s="304">
        <v>0.37</v>
      </c>
      <c r="AX1897" s="304">
        <v>-999</v>
      </c>
      <c r="AY1897" s="304">
        <v>-999</v>
      </c>
      <c r="AZ1897" s="304">
        <v>-999</v>
      </c>
      <c r="BA1897" s="304">
        <v>-999</v>
      </c>
      <c r="BB1897" s="304">
        <v>-999</v>
      </c>
      <c r="BC1897" s="304">
        <v>-999</v>
      </c>
      <c r="BD1897" s="304">
        <v>-999</v>
      </c>
      <c r="BE1897" s="304">
        <v>-999</v>
      </c>
      <c r="BF1897" s="304">
        <v>-999</v>
      </c>
      <c r="BG1897" s="304">
        <v>-999</v>
      </c>
      <c r="BH1897" s="304">
        <v>-999</v>
      </c>
      <c r="BI1897" s="304">
        <v>-999</v>
      </c>
      <c r="BJ1897" s="304" t="s">
        <v>4954</v>
      </c>
      <c r="BK1897" s="304" t="s">
        <v>4954</v>
      </c>
      <c r="BL1897" s="304" t="s">
        <v>4954</v>
      </c>
    </row>
    <row r="1898" spans="1:64" ht="15" hidden="1" customHeight="1" x14ac:dyDescent="0.2">
      <c r="A1898" s="304" t="s">
        <v>6173</v>
      </c>
      <c r="B1898" s="304" t="s">
        <v>5985</v>
      </c>
      <c r="C1898" s="304">
        <v>2031</v>
      </c>
      <c r="D1898" s="349" t="s">
        <v>796</v>
      </c>
      <c r="E1898" s="304" t="s">
        <v>797</v>
      </c>
      <c r="F1898" s="304"/>
      <c r="G1898" s="324">
        <v>37.07</v>
      </c>
      <c r="H1898" s="324">
        <v>111.93899999999999</v>
      </c>
      <c r="I1898" s="324" t="s">
        <v>212</v>
      </c>
      <c r="J1898" s="368">
        <f t="shared" si="537"/>
        <v>257.73458372718943</v>
      </c>
      <c r="K1898" s="331">
        <f t="shared" si="539"/>
        <v>0.38547027482550061</v>
      </c>
      <c r="L1898" s="304" t="str">
        <f t="shared" si="531"/>
        <v>D</v>
      </c>
      <c r="M1898" s="388" t="s">
        <v>6089</v>
      </c>
      <c r="N1898" s="304"/>
      <c r="O1898" s="304"/>
      <c r="P1898" s="356"/>
      <c r="Q1898" s="356"/>
      <c r="R1898" s="304"/>
      <c r="S1898" s="356"/>
      <c r="T1898" s="304"/>
      <c r="U1898" s="356"/>
      <c r="V1898" s="304"/>
      <c r="W1898" s="308" t="s">
        <v>1408</v>
      </c>
      <c r="X1898" s="304" t="s">
        <v>213</v>
      </c>
      <c r="Y1898" s="366">
        <f t="shared" si="533"/>
        <v>274.5</v>
      </c>
      <c r="Z1898" s="304"/>
      <c r="AA1898" s="331">
        <v>0.36</v>
      </c>
      <c r="AB1898" s="304">
        <v>-999</v>
      </c>
      <c r="AC1898" s="304">
        <v>-999</v>
      </c>
      <c r="AD1898" s="366">
        <v>-999</v>
      </c>
      <c r="AE1898" s="304">
        <v>-999</v>
      </c>
      <c r="AF1898" s="304">
        <v>-999</v>
      </c>
      <c r="AG1898" s="304"/>
      <c r="AH1898" s="304">
        <v>3.3037299999999999E-3</v>
      </c>
      <c r="AI1898" s="312"/>
      <c r="AJ1898" s="332">
        <v>236</v>
      </c>
      <c r="AK1898" s="304">
        <f t="shared" si="532"/>
        <v>210</v>
      </c>
      <c r="AL1898" s="363">
        <v>0.43</v>
      </c>
      <c r="AM1898" s="389" t="str">
        <f t="shared" si="535"/>
        <v/>
      </c>
      <c r="AN1898" s="304"/>
      <c r="AO1898" s="304"/>
      <c r="AP1898" s="312"/>
      <c r="AQ1898" s="312"/>
      <c r="AR1898" s="312"/>
      <c r="AS1898" s="304"/>
      <c r="AT1898" s="312"/>
      <c r="AU1898" s="329">
        <f>VLOOKUP(C1898,[1]world!$A$2:$B$3555,2,FALSE)</f>
        <v>12</v>
      </c>
      <c r="AV1898" s="329">
        <v>297</v>
      </c>
      <c r="AW1898" s="304">
        <v>0.37</v>
      </c>
      <c r="AX1898" s="304">
        <v>-999</v>
      </c>
      <c r="AY1898" s="304">
        <v>-999</v>
      </c>
      <c r="AZ1898" s="304">
        <v>-999</v>
      </c>
      <c r="BA1898" s="304">
        <v>-999</v>
      </c>
      <c r="BB1898" s="304">
        <v>-999</v>
      </c>
      <c r="BC1898" s="304">
        <v>-999</v>
      </c>
      <c r="BD1898" s="304">
        <v>-999</v>
      </c>
      <c r="BE1898" s="304">
        <v>-999</v>
      </c>
      <c r="BF1898" s="304">
        <v>-999</v>
      </c>
      <c r="BG1898" s="304">
        <v>-999</v>
      </c>
      <c r="BH1898" s="304">
        <v>-999</v>
      </c>
      <c r="BI1898" s="304">
        <v>-999</v>
      </c>
      <c r="BJ1898" s="304" t="s">
        <v>4954</v>
      </c>
      <c r="BK1898" s="304" t="s">
        <v>4954</v>
      </c>
      <c r="BL1898" s="304" t="s">
        <v>4954</v>
      </c>
    </row>
    <row r="1899" spans="1:64" ht="15" hidden="1" customHeight="1" x14ac:dyDescent="0.2">
      <c r="A1899" s="304" t="s">
        <v>6173</v>
      </c>
      <c r="B1899" s="304" t="s">
        <v>5985</v>
      </c>
      <c r="C1899" s="304">
        <v>2032</v>
      </c>
      <c r="D1899" s="349" t="s">
        <v>798</v>
      </c>
      <c r="E1899" s="304" t="s">
        <v>799</v>
      </c>
      <c r="F1899" s="304"/>
      <c r="G1899" s="324">
        <v>35.137</v>
      </c>
      <c r="H1899" s="324">
        <v>110.751</v>
      </c>
      <c r="I1899" s="324" t="s">
        <v>212</v>
      </c>
      <c r="J1899" s="368">
        <f t="shared" si="537"/>
        <v>324.02083199388494</v>
      </c>
      <c r="K1899" s="331">
        <f t="shared" si="539"/>
        <v>0.38547027482550061</v>
      </c>
      <c r="L1899" s="304" t="str">
        <f t="shared" si="531"/>
        <v>D</v>
      </c>
      <c r="M1899" s="388" t="s">
        <v>6089</v>
      </c>
      <c r="N1899" s="304"/>
      <c r="O1899" s="304"/>
      <c r="P1899" s="356"/>
      <c r="Q1899" s="356"/>
      <c r="R1899" s="304"/>
      <c r="S1899" s="356"/>
      <c r="T1899" s="304"/>
      <c r="U1899" s="356"/>
      <c r="V1899" s="304"/>
      <c r="W1899" s="308" t="s">
        <v>1408</v>
      </c>
      <c r="X1899" s="304" t="s">
        <v>213</v>
      </c>
      <c r="Y1899" s="366">
        <f t="shared" si="533"/>
        <v>274.5</v>
      </c>
      <c r="Z1899" s="304"/>
      <c r="AA1899" s="331">
        <v>0.36</v>
      </c>
      <c r="AB1899" s="304">
        <v>-999</v>
      </c>
      <c r="AC1899" s="304">
        <v>-999</v>
      </c>
      <c r="AD1899" s="366">
        <v>-999</v>
      </c>
      <c r="AE1899" s="304">
        <v>-999</v>
      </c>
      <c r="AF1899" s="304">
        <v>-999</v>
      </c>
      <c r="AG1899" s="304"/>
      <c r="AH1899" s="304">
        <v>1.04768E-2</v>
      </c>
      <c r="AI1899" s="312"/>
      <c r="AJ1899" s="332">
        <v>304</v>
      </c>
      <c r="AK1899" s="304">
        <f t="shared" si="532"/>
        <v>270</v>
      </c>
      <c r="AL1899" s="363">
        <v>0.43</v>
      </c>
      <c r="AM1899" s="389" t="str">
        <f t="shared" si="535"/>
        <v/>
      </c>
      <c r="AN1899" s="304"/>
      <c r="AO1899" s="304"/>
      <c r="AP1899" s="312"/>
      <c r="AQ1899" s="312"/>
      <c r="AR1899" s="312"/>
      <c r="AS1899" s="304"/>
      <c r="AT1899" s="312"/>
      <c r="AU1899" s="329">
        <f>VLOOKUP(C1899,[1]world!$A$2:$B$3555,2,FALSE)</f>
        <v>4</v>
      </c>
      <c r="AV1899" s="329">
        <v>459</v>
      </c>
      <c r="AW1899" s="304">
        <v>0.37</v>
      </c>
      <c r="AX1899" s="304">
        <v>-999</v>
      </c>
      <c r="AY1899" s="304">
        <v>-999</v>
      </c>
      <c r="AZ1899" s="304">
        <v>-999</v>
      </c>
      <c r="BA1899" s="304">
        <v>-999</v>
      </c>
      <c r="BB1899" s="304">
        <v>-999</v>
      </c>
      <c r="BC1899" s="304">
        <v>-999</v>
      </c>
      <c r="BD1899" s="304">
        <v>-999</v>
      </c>
      <c r="BE1899" s="304">
        <v>-999</v>
      </c>
      <c r="BF1899" s="304">
        <v>-999</v>
      </c>
      <c r="BG1899" s="304">
        <v>-999</v>
      </c>
      <c r="BH1899" s="304">
        <v>-999</v>
      </c>
      <c r="BI1899" s="304">
        <v>-999</v>
      </c>
      <c r="BJ1899" s="304" t="s">
        <v>4954</v>
      </c>
      <c r="BK1899" s="304" t="s">
        <v>4954</v>
      </c>
      <c r="BL1899" s="304" t="s">
        <v>4954</v>
      </c>
    </row>
    <row r="1900" spans="1:64" ht="15" hidden="1" customHeight="1" x14ac:dyDescent="0.2">
      <c r="A1900" s="304" t="s">
        <v>6173</v>
      </c>
      <c r="B1900" s="304" t="s">
        <v>5985</v>
      </c>
      <c r="C1900" s="304">
        <v>2033</v>
      </c>
      <c r="D1900" s="349" t="s">
        <v>800</v>
      </c>
      <c r="E1900" s="304" t="s">
        <v>801</v>
      </c>
      <c r="F1900" s="304"/>
      <c r="G1900" s="324">
        <v>34.826000000000001</v>
      </c>
      <c r="H1900" s="324">
        <v>111.20099999999999</v>
      </c>
      <c r="I1900" s="324" t="s">
        <v>212</v>
      </c>
      <c r="J1900" s="368">
        <f t="shared" si="537"/>
        <v>360.62218794207269</v>
      </c>
      <c r="K1900" s="331">
        <f t="shared" si="539"/>
        <v>0.38547027482550061</v>
      </c>
      <c r="L1900" s="304" t="str">
        <f t="shared" si="531"/>
        <v>C</v>
      </c>
      <c r="M1900" s="388" t="s">
        <v>6089</v>
      </c>
      <c r="N1900" s="304"/>
      <c r="O1900" s="304"/>
      <c r="P1900" s="356"/>
      <c r="Q1900" s="356"/>
      <c r="R1900" s="304"/>
      <c r="S1900" s="356"/>
      <c r="T1900" s="304"/>
      <c r="U1900" s="356"/>
      <c r="V1900" s="304"/>
      <c r="W1900" s="308" t="s">
        <v>1408</v>
      </c>
      <c r="X1900" s="304" t="s">
        <v>213</v>
      </c>
      <c r="Y1900" s="366">
        <f t="shared" si="533"/>
        <v>274.5</v>
      </c>
      <c r="Z1900" s="304"/>
      <c r="AA1900" s="331">
        <v>0.36</v>
      </c>
      <c r="AB1900" s="304">
        <v>-999</v>
      </c>
      <c r="AC1900" s="304">
        <v>-999</v>
      </c>
      <c r="AD1900" s="366">
        <v>-999</v>
      </c>
      <c r="AE1900" s="304">
        <v>-999</v>
      </c>
      <c r="AF1900" s="304">
        <v>-999</v>
      </c>
      <c r="AG1900" s="304"/>
      <c r="AH1900" s="304">
        <v>3.22391E-2</v>
      </c>
      <c r="AI1900" s="312"/>
      <c r="AJ1900" s="332">
        <v>418</v>
      </c>
      <c r="AK1900" s="304">
        <f t="shared" si="532"/>
        <v>425</v>
      </c>
      <c r="AL1900" s="363">
        <v>0.43</v>
      </c>
      <c r="AM1900" s="389" t="str">
        <f t="shared" si="535"/>
        <v/>
      </c>
      <c r="AN1900" s="304"/>
      <c r="AO1900" s="304"/>
      <c r="AP1900" s="312"/>
      <c r="AQ1900" s="312"/>
      <c r="AR1900" s="312"/>
      <c r="AS1900" s="304"/>
      <c r="AT1900" s="312"/>
      <c r="AU1900" s="329">
        <f>VLOOKUP(C1900,[1]world!$A$2:$B$3555,2,FALSE)</f>
        <v>5</v>
      </c>
      <c r="AV1900" s="329">
        <v>402</v>
      </c>
      <c r="AW1900" s="304">
        <v>0.37</v>
      </c>
      <c r="AX1900" s="304">
        <v>-999</v>
      </c>
      <c r="AY1900" s="304">
        <v>-999</v>
      </c>
      <c r="AZ1900" s="304">
        <v>-999</v>
      </c>
      <c r="BA1900" s="304">
        <v>-999</v>
      </c>
      <c r="BB1900" s="304">
        <v>-999</v>
      </c>
      <c r="BC1900" s="304">
        <v>-999</v>
      </c>
      <c r="BD1900" s="304">
        <v>-999</v>
      </c>
      <c r="BE1900" s="304">
        <v>-999</v>
      </c>
      <c r="BF1900" s="304">
        <v>-999</v>
      </c>
      <c r="BG1900" s="304">
        <v>-999</v>
      </c>
      <c r="BH1900" s="304">
        <v>-999</v>
      </c>
      <c r="BI1900" s="304">
        <v>-999</v>
      </c>
      <c r="BJ1900" s="304" t="s">
        <v>4954</v>
      </c>
      <c r="BK1900" s="304" t="s">
        <v>4954</v>
      </c>
      <c r="BL1900" s="304" t="s">
        <v>4954</v>
      </c>
    </row>
    <row r="1901" spans="1:64" ht="15" hidden="1" customHeight="1" x14ac:dyDescent="0.2">
      <c r="A1901" s="304" t="s">
        <v>6173</v>
      </c>
      <c r="B1901" s="304" t="s">
        <v>5985</v>
      </c>
      <c r="C1901" s="304">
        <v>2034</v>
      </c>
      <c r="D1901" s="349" t="s">
        <v>806</v>
      </c>
      <c r="E1901" s="304" t="s">
        <v>807</v>
      </c>
      <c r="F1901" s="304"/>
      <c r="G1901" s="324">
        <v>34.735999999999997</v>
      </c>
      <c r="H1901" s="324">
        <v>110.69</v>
      </c>
      <c r="I1901" s="324" t="s">
        <v>212</v>
      </c>
      <c r="J1901" s="368">
        <f t="shared" si="537"/>
        <v>376.91896346123343</v>
      </c>
      <c r="K1901" s="331">
        <f t="shared" si="539"/>
        <v>0.38547027482550061</v>
      </c>
      <c r="L1901" s="304" t="str">
        <f t="shared" si="531"/>
        <v>C</v>
      </c>
      <c r="M1901" s="388" t="s">
        <v>6089</v>
      </c>
      <c r="N1901" s="304"/>
      <c r="O1901" s="304"/>
      <c r="P1901" s="356"/>
      <c r="Q1901" s="356"/>
      <c r="R1901" s="304"/>
      <c r="S1901" s="356"/>
      <c r="T1901" s="304"/>
      <c r="U1901" s="356"/>
      <c r="V1901" s="304"/>
      <c r="W1901" s="308" t="s">
        <v>1408</v>
      </c>
      <c r="X1901" s="304" t="s">
        <v>213</v>
      </c>
      <c r="Y1901" s="366">
        <f t="shared" si="533"/>
        <v>274.5</v>
      </c>
      <c r="Z1901" s="304"/>
      <c r="AA1901" s="331">
        <v>0.36</v>
      </c>
      <c r="AB1901" s="304">
        <v>-999</v>
      </c>
      <c r="AC1901" s="304">
        <v>-999</v>
      </c>
      <c r="AD1901" s="366">
        <v>-999</v>
      </c>
      <c r="AE1901" s="304">
        <v>-999</v>
      </c>
      <c r="AF1901" s="304">
        <v>-999</v>
      </c>
      <c r="AG1901" s="304"/>
      <c r="AH1901" s="304">
        <v>4.3854299999999999E-2</v>
      </c>
      <c r="AI1901" s="312"/>
      <c r="AJ1901" s="332">
        <v>465</v>
      </c>
      <c r="AK1901" s="304">
        <f t="shared" si="532"/>
        <v>425</v>
      </c>
      <c r="AL1901" s="363">
        <v>0.43</v>
      </c>
      <c r="AM1901" s="389" t="str">
        <f t="shared" si="535"/>
        <v/>
      </c>
      <c r="AN1901" s="304"/>
      <c r="AO1901" s="304"/>
      <c r="AP1901" s="312"/>
      <c r="AQ1901" s="312"/>
      <c r="AR1901" s="312"/>
      <c r="AS1901" s="304"/>
      <c r="AT1901" s="312"/>
      <c r="AU1901" s="329">
        <f>VLOOKUP(C1901,[1]world!$A$2:$B$3555,2,FALSE)</f>
        <v>4</v>
      </c>
      <c r="AV1901" s="329">
        <v>459</v>
      </c>
      <c r="AW1901" s="304">
        <v>0.37</v>
      </c>
      <c r="AX1901" s="304">
        <v>-999</v>
      </c>
      <c r="AY1901" s="304">
        <v>-999</v>
      </c>
      <c r="AZ1901" s="304">
        <v>-999</v>
      </c>
      <c r="BA1901" s="304">
        <v>-999</v>
      </c>
      <c r="BB1901" s="304">
        <v>-999</v>
      </c>
      <c r="BC1901" s="304">
        <v>-999</v>
      </c>
      <c r="BD1901" s="304">
        <v>-999</v>
      </c>
      <c r="BE1901" s="304">
        <v>-999</v>
      </c>
      <c r="BF1901" s="304">
        <v>-999</v>
      </c>
      <c r="BG1901" s="304">
        <v>-999</v>
      </c>
      <c r="BH1901" s="304">
        <v>-999</v>
      </c>
      <c r="BI1901" s="304">
        <v>-999</v>
      </c>
      <c r="BJ1901" s="304" t="s">
        <v>4954</v>
      </c>
      <c r="BK1901" s="304" t="s">
        <v>4954</v>
      </c>
      <c r="BL1901" s="304" t="s">
        <v>4954</v>
      </c>
    </row>
    <row r="1902" spans="1:64" ht="15" hidden="1" customHeight="1" x14ac:dyDescent="0.2">
      <c r="A1902" s="304" t="s">
        <v>6173</v>
      </c>
      <c r="B1902" s="304" t="s">
        <v>5985</v>
      </c>
      <c r="C1902" s="304">
        <v>2035</v>
      </c>
      <c r="D1902" s="349" t="s">
        <v>812</v>
      </c>
      <c r="E1902" s="304" t="s">
        <v>813</v>
      </c>
      <c r="F1902" s="304"/>
      <c r="G1902" s="324">
        <v>35.423000000000002</v>
      </c>
      <c r="H1902" s="324">
        <v>110.82</v>
      </c>
      <c r="I1902" s="324" t="s">
        <v>212</v>
      </c>
      <c r="J1902" s="368">
        <f t="shared" si="537"/>
        <v>302.63970506618233</v>
      </c>
      <c r="K1902" s="331">
        <f t="shared" si="539"/>
        <v>0.38547027482550061</v>
      </c>
      <c r="L1902" s="304" t="str">
        <f t="shared" si="531"/>
        <v>D</v>
      </c>
      <c r="M1902" s="388" t="s">
        <v>6089</v>
      </c>
      <c r="N1902" s="304"/>
      <c r="O1902" s="304"/>
      <c r="P1902" s="356"/>
      <c r="Q1902" s="356"/>
      <c r="R1902" s="304"/>
      <c r="S1902" s="356"/>
      <c r="T1902" s="304"/>
      <c r="U1902" s="356"/>
      <c r="V1902" s="304"/>
      <c r="W1902" s="308" t="s">
        <v>1408</v>
      </c>
      <c r="X1902" s="304" t="s">
        <v>213</v>
      </c>
      <c r="Y1902" s="366">
        <f t="shared" si="533"/>
        <v>274.5</v>
      </c>
      <c r="Z1902" s="304"/>
      <c r="AA1902" s="331">
        <v>0.36</v>
      </c>
      <c r="AB1902" s="304">
        <v>-999</v>
      </c>
      <c r="AC1902" s="304">
        <v>-999</v>
      </c>
      <c r="AD1902" s="366">
        <v>-999</v>
      </c>
      <c r="AE1902" s="304">
        <v>-999</v>
      </c>
      <c r="AF1902" s="304">
        <v>-999</v>
      </c>
      <c r="AG1902" s="304"/>
      <c r="AH1902" s="304">
        <v>1.1931300000000001E-2</v>
      </c>
      <c r="AI1902" s="312"/>
      <c r="AJ1902" s="332">
        <v>314</v>
      </c>
      <c r="AK1902" s="304">
        <f t="shared" si="532"/>
        <v>270</v>
      </c>
      <c r="AL1902" s="363">
        <v>0.43</v>
      </c>
      <c r="AM1902" s="389" t="str">
        <f t="shared" si="535"/>
        <v/>
      </c>
      <c r="AN1902" s="304"/>
      <c r="AO1902" s="304"/>
      <c r="AP1902" s="312"/>
      <c r="AQ1902" s="312"/>
      <c r="AR1902" s="312"/>
      <c r="AS1902" s="304"/>
      <c r="AT1902" s="312"/>
      <c r="AU1902" s="329">
        <f>VLOOKUP(C1902,[1]world!$A$2:$B$3555,2,FALSE)</f>
        <v>8</v>
      </c>
      <c r="AV1902" s="329">
        <v>374</v>
      </c>
      <c r="AW1902" s="304">
        <v>0.37</v>
      </c>
      <c r="AX1902" s="304">
        <v>-999</v>
      </c>
      <c r="AY1902" s="304">
        <v>-999</v>
      </c>
      <c r="AZ1902" s="304">
        <v>-999</v>
      </c>
      <c r="BA1902" s="304">
        <v>-999</v>
      </c>
      <c r="BB1902" s="304">
        <v>-999</v>
      </c>
      <c r="BC1902" s="304">
        <v>-999</v>
      </c>
      <c r="BD1902" s="304">
        <v>-999</v>
      </c>
      <c r="BE1902" s="304">
        <v>-999</v>
      </c>
      <c r="BF1902" s="304">
        <v>-999</v>
      </c>
      <c r="BG1902" s="304">
        <v>-999</v>
      </c>
      <c r="BH1902" s="304">
        <v>-999</v>
      </c>
      <c r="BI1902" s="304">
        <v>-999</v>
      </c>
      <c r="BJ1902" s="304" t="s">
        <v>4954</v>
      </c>
      <c r="BK1902" s="304" t="s">
        <v>4954</v>
      </c>
      <c r="BL1902" s="304" t="s">
        <v>4954</v>
      </c>
    </row>
    <row r="1903" spans="1:64" ht="15" hidden="1" customHeight="1" x14ac:dyDescent="0.2">
      <c r="A1903" s="304" t="s">
        <v>6173</v>
      </c>
      <c r="B1903" s="304" t="s">
        <v>5985</v>
      </c>
      <c r="C1903" s="304">
        <v>2036</v>
      </c>
      <c r="D1903" s="349" t="s">
        <v>816</v>
      </c>
      <c r="E1903" s="304" t="s">
        <v>817</v>
      </c>
      <c r="F1903" s="304"/>
      <c r="G1903" s="324">
        <v>35.341999999999999</v>
      </c>
      <c r="H1903" s="324">
        <v>111.21</v>
      </c>
      <c r="I1903" s="324" t="s">
        <v>212</v>
      </c>
      <c r="J1903" s="368">
        <f t="shared" si="537"/>
        <v>289.6854298089404</v>
      </c>
      <c r="K1903" s="331">
        <f t="shared" si="539"/>
        <v>0.38547027482550061</v>
      </c>
      <c r="L1903" s="304" t="str">
        <f t="shared" si="531"/>
        <v>D</v>
      </c>
      <c r="M1903" s="388" t="s">
        <v>6089</v>
      </c>
      <c r="N1903" s="304"/>
      <c r="O1903" s="304"/>
      <c r="P1903" s="356"/>
      <c r="Q1903" s="356"/>
      <c r="R1903" s="304"/>
      <c r="S1903" s="356"/>
      <c r="T1903" s="304"/>
      <c r="U1903" s="356"/>
      <c r="V1903" s="304"/>
      <c r="W1903" s="308" t="s">
        <v>1408</v>
      </c>
      <c r="X1903" s="304" t="s">
        <v>213</v>
      </c>
      <c r="Y1903" s="366">
        <f t="shared" si="533"/>
        <v>274.5</v>
      </c>
      <c r="Z1903" s="304"/>
      <c r="AA1903" s="331">
        <v>0.36</v>
      </c>
      <c r="AB1903" s="304">
        <v>-999</v>
      </c>
      <c r="AC1903" s="304">
        <v>-999</v>
      </c>
      <c r="AD1903" s="366">
        <v>-999</v>
      </c>
      <c r="AE1903" s="304">
        <v>-999</v>
      </c>
      <c r="AF1903" s="304">
        <v>-999</v>
      </c>
      <c r="AG1903" s="304"/>
      <c r="AH1903" s="304">
        <v>8.4514099999999995E-3</v>
      </c>
      <c r="AI1903" s="312"/>
      <c r="AJ1903" s="332">
        <v>286</v>
      </c>
      <c r="AK1903" s="304">
        <f t="shared" si="532"/>
        <v>270</v>
      </c>
      <c r="AL1903" s="363">
        <v>0.43</v>
      </c>
      <c r="AM1903" s="389" t="str">
        <f t="shared" si="535"/>
        <v/>
      </c>
      <c r="AN1903" s="304"/>
      <c r="AO1903" s="304"/>
      <c r="AP1903" s="312"/>
      <c r="AQ1903" s="312"/>
      <c r="AR1903" s="312"/>
      <c r="AS1903" s="304"/>
      <c r="AT1903" s="312"/>
      <c r="AU1903" s="329">
        <f>VLOOKUP(C1903,[1]world!$A$2:$B$3555,2,FALSE)</f>
        <v>11</v>
      </c>
      <c r="AV1903" s="329">
        <v>328</v>
      </c>
      <c r="AW1903" s="304">
        <v>0.37</v>
      </c>
      <c r="AX1903" s="304">
        <v>-999</v>
      </c>
      <c r="AY1903" s="304">
        <v>-999</v>
      </c>
      <c r="AZ1903" s="304">
        <v>-999</v>
      </c>
      <c r="BA1903" s="304">
        <v>-999</v>
      </c>
      <c r="BB1903" s="304">
        <v>-999</v>
      </c>
      <c r="BC1903" s="304">
        <v>-999</v>
      </c>
      <c r="BD1903" s="304">
        <v>-999</v>
      </c>
      <c r="BE1903" s="304">
        <v>-999</v>
      </c>
      <c r="BF1903" s="304">
        <v>-999</v>
      </c>
      <c r="BG1903" s="304">
        <v>-999</v>
      </c>
      <c r="BH1903" s="304">
        <v>-999</v>
      </c>
      <c r="BI1903" s="304">
        <v>-999</v>
      </c>
      <c r="BJ1903" s="304" t="s">
        <v>4954</v>
      </c>
      <c r="BK1903" s="304" t="s">
        <v>4954</v>
      </c>
      <c r="BL1903" s="304" t="s">
        <v>4954</v>
      </c>
    </row>
    <row r="1904" spans="1:64" ht="15" hidden="1" customHeight="1" x14ac:dyDescent="0.2">
      <c r="A1904" s="304" t="s">
        <v>6173</v>
      </c>
      <c r="B1904" s="304" t="s">
        <v>5985</v>
      </c>
      <c r="C1904" s="304">
        <v>2037</v>
      </c>
      <c r="D1904" s="349" t="s">
        <v>820</v>
      </c>
      <c r="E1904" s="304" t="s">
        <v>821</v>
      </c>
      <c r="F1904" s="304"/>
      <c r="G1904" s="324">
        <v>35.639000000000003</v>
      </c>
      <c r="H1904" s="324">
        <v>111.199</v>
      </c>
      <c r="I1904" s="324" t="s">
        <v>212</v>
      </c>
      <c r="J1904" s="368">
        <f t="shared" si="537"/>
        <v>263.1966799746275</v>
      </c>
      <c r="K1904" s="331">
        <f t="shared" si="539"/>
        <v>0.30316646083251364</v>
      </c>
      <c r="L1904" s="304" t="str">
        <f t="shared" si="531"/>
        <v>D</v>
      </c>
      <c r="M1904" s="388" t="s">
        <v>6089</v>
      </c>
      <c r="N1904" s="304"/>
      <c r="O1904" s="304"/>
      <c r="P1904" s="356"/>
      <c r="Q1904" s="356"/>
      <c r="R1904" s="304"/>
      <c r="S1904" s="356"/>
      <c r="T1904" s="304"/>
      <c r="U1904" s="356"/>
      <c r="V1904" s="304"/>
      <c r="W1904" s="308" t="s">
        <v>1408</v>
      </c>
      <c r="X1904" s="304" t="s">
        <v>213</v>
      </c>
      <c r="Y1904" s="366">
        <f t="shared" si="533"/>
        <v>274.5</v>
      </c>
      <c r="Z1904" s="304"/>
      <c r="AA1904" s="331">
        <v>0.36</v>
      </c>
      <c r="AB1904" s="304">
        <v>-999</v>
      </c>
      <c r="AC1904" s="304">
        <v>-999</v>
      </c>
      <c r="AD1904" s="366">
        <v>-999</v>
      </c>
      <c r="AE1904" s="304">
        <v>-999</v>
      </c>
      <c r="AF1904" s="304">
        <v>-999</v>
      </c>
      <c r="AG1904" s="304"/>
      <c r="AH1904" s="304">
        <v>6.0652900000000001E-3</v>
      </c>
      <c r="AI1904" s="312"/>
      <c r="AJ1904" s="332">
        <v>264</v>
      </c>
      <c r="AK1904" s="304">
        <f t="shared" si="532"/>
        <v>270</v>
      </c>
      <c r="AL1904" s="363">
        <v>0.43</v>
      </c>
      <c r="AM1904" s="389" t="str">
        <f t="shared" si="535"/>
        <v/>
      </c>
      <c r="AN1904" s="304"/>
      <c r="AO1904" s="304"/>
      <c r="AP1904" s="312"/>
      <c r="AQ1904" s="312"/>
      <c r="AR1904" s="312"/>
      <c r="AS1904" s="304"/>
      <c r="AT1904" s="312"/>
      <c r="AU1904" s="329">
        <f>VLOOKUP(C1904,[1]world!$A$2:$B$3555,2,FALSE)</f>
        <v>16</v>
      </c>
      <c r="AV1904" s="329">
        <v>246</v>
      </c>
      <c r="AW1904" s="304">
        <v>0.18</v>
      </c>
      <c r="AX1904" s="304">
        <v>-999</v>
      </c>
      <c r="AY1904" s="304">
        <v>-999</v>
      </c>
      <c r="AZ1904" s="304">
        <v>-999</v>
      </c>
      <c r="BA1904" s="304">
        <v>-999</v>
      </c>
      <c r="BB1904" s="304">
        <v>-999</v>
      </c>
      <c r="BC1904" s="304">
        <v>-999</v>
      </c>
      <c r="BD1904" s="304">
        <v>-999</v>
      </c>
      <c r="BE1904" s="304">
        <v>-999</v>
      </c>
      <c r="BF1904" s="304">
        <v>-999</v>
      </c>
      <c r="BG1904" s="304">
        <v>-999</v>
      </c>
      <c r="BH1904" s="304">
        <v>-999</v>
      </c>
      <c r="BI1904" s="304">
        <v>-999</v>
      </c>
      <c r="BJ1904" s="304" t="s">
        <v>4954</v>
      </c>
      <c r="BK1904" s="304" t="s">
        <v>4954</v>
      </c>
      <c r="BL1904" s="304" t="s">
        <v>4954</v>
      </c>
    </row>
    <row r="1905" spans="1:64" ht="15" hidden="1" customHeight="1" x14ac:dyDescent="0.2">
      <c r="A1905" s="304" t="s">
        <v>6173</v>
      </c>
      <c r="B1905" s="304" t="s">
        <v>5985</v>
      </c>
      <c r="C1905" s="304">
        <v>2038</v>
      </c>
      <c r="D1905" s="349" t="s">
        <v>822</v>
      </c>
      <c r="E1905" s="304" t="s">
        <v>823</v>
      </c>
      <c r="F1905" s="304"/>
      <c r="G1905" s="324">
        <v>35.14</v>
      </c>
      <c r="H1905" s="324">
        <v>111.191</v>
      </c>
      <c r="I1905" s="324" t="s">
        <v>212</v>
      </c>
      <c r="J1905" s="368">
        <f t="shared" si="537"/>
        <v>299.64307551812311</v>
      </c>
      <c r="K1905" s="331">
        <f t="shared" si="539"/>
        <v>0.38547027482550061</v>
      </c>
      <c r="L1905" s="304" t="str">
        <f t="shared" si="531"/>
        <v>D</v>
      </c>
      <c r="M1905" s="388" t="s">
        <v>6089</v>
      </c>
      <c r="N1905" s="304"/>
      <c r="O1905" s="304"/>
      <c r="P1905" s="356"/>
      <c r="Q1905" s="356"/>
      <c r="R1905" s="304"/>
      <c r="S1905" s="356"/>
      <c r="T1905" s="304"/>
      <c r="U1905" s="356"/>
      <c r="V1905" s="304"/>
      <c r="W1905" s="308" t="s">
        <v>1408</v>
      </c>
      <c r="X1905" s="304" t="s">
        <v>213</v>
      </c>
      <c r="Y1905" s="366">
        <f t="shared" si="533"/>
        <v>274.5</v>
      </c>
      <c r="Z1905" s="304"/>
      <c r="AA1905" s="331">
        <v>0.36</v>
      </c>
      <c r="AB1905" s="304">
        <v>-999</v>
      </c>
      <c r="AC1905" s="304">
        <v>-999</v>
      </c>
      <c r="AD1905" s="366">
        <v>-999</v>
      </c>
      <c r="AE1905" s="304">
        <v>-999</v>
      </c>
      <c r="AF1905" s="304">
        <v>-999</v>
      </c>
      <c r="AG1905" s="304"/>
      <c r="AH1905" s="304">
        <v>4.0988500000000002E-3</v>
      </c>
      <c r="AI1905" s="312"/>
      <c r="AJ1905" s="332">
        <v>246</v>
      </c>
      <c r="AK1905" s="304">
        <f t="shared" si="532"/>
        <v>270</v>
      </c>
      <c r="AL1905" s="363">
        <v>0.43</v>
      </c>
      <c r="AM1905" s="389" t="str">
        <f t="shared" si="535"/>
        <v/>
      </c>
      <c r="AN1905" s="304"/>
      <c r="AO1905" s="304"/>
      <c r="AP1905" s="312"/>
      <c r="AQ1905" s="312"/>
      <c r="AR1905" s="312"/>
      <c r="AS1905" s="304"/>
      <c r="AT1905" s="312"/>
      <c r="AU1905" s="329">
        <f>VLOOKUP(C1905,[1]world!$A$2:$B$3555,2,FALSE)</f>
        <v>15</v>
      </c>
      <c r="AV1905" s="329">
        <v>363</v>
      </c>
      <c r="AW1905" s="304">
        <v>0.37</v>
      </c>
      <c r="AX1905" s="304">
        <v>-999</v>
      </c>
      <c r="AY1905" s="304">
        <v>-999</v>
      </c>
      <c r="AZ1905" s="304">
        <v>-999</v>
      </c>
      <c r="BA1905" s="304">
        <v>-999</v>
      </c>
      <c r="BB1905" s="304">
        <v>-999</v>
      </c>
      <c r="BC1905" s="304">
        <v>-999</v>
      </c>
      <c r="BD1905" s="304">
        <v>-999</v>
      </c>
      <c r="BE1905" s="304">
        <v>-999</v>
      </c>
      <c r="BF1905" s="304">
        <v>-999</v>
      </c>
      <c r="BG1905" s="304">
        <v>-999</v>
      </c>
      <c r="BH1905" s="304">
        <v>-999</v>
      </c>
      <c r="BI1905" s="304">
        <v>-999</v>
      </c>
      <c r="BJ1905" s="304" t="s">
        <v>4954</v>
      </c>
      <c r="BK1905" s="304" t="s">
        <v>4954</v>
      </c>
      <c r="BL1905" s="304" t="s">
        <v>4954</v>
      </c>
    </row>
    <row r="1906" spans="1:64" ht="15" hidden="1" customHeight="1" x14ac:dyDescent="0.2">
      <c r="A1906" s="304" t="s">
        <v>6173</v>
      </c>
      <c r="B1906" s="304" t="s">
        <v>5985</v>
      </c>
      <c r="C1906" s="304">
        <v>2039</v>
      </c>
      <c r="D1906" s="349" t="s">
        <v>826</v>
      </c>
      <c r="E1906" s="304" t="s">
        <v>827</v>
      </c>
      <c r="F1906" s="304"/>
      <c r="G1906" s="324">
        <v>34.887999999999998</v>
      </c>
      <c r="H1906" s="324">
        <v>110.429</v>
      </c>
      <c r="I1906" s="324" t="s">
        <v>212</v>
      </c>
      <c r="J1906" s="368">
        <f t="shared" ref="J1906:J1924" si="540">GEOMEAN(Y1906,AV1906,AK1906)</f>
        <v>302.63970506618233</v>
      </c>
      <c r="K1906" s="331">
        <f t="shared" si="539"/>
        <v>0.38547027482550061</v>
      </c>
      <c r="L1906" s="304" t="str">
        <f t="shared" si="531"/>
        <v>D</v>
      </c>
      <c r="M1906" s="388" t="s">
        <v>6089</v>
      </c>
      <c r="N1906" s="304"/>
      <c r="O1906" s="304"/>
      <c r="P1906" s="356"/>
      <c r="Q1906" s="356"/>
      <c r="R1906" s="304"/>
      <c r="S1906" s="356"/>
      <c r="T1906" s="304"/>
      <c r="U1906" s="356"/>
      <c r="V1906" s="304"/>
      <c r="W1906" s="308" t="s">
        <v>1408</v>
      </c>
      <c r="X1906" s="304" t="s">
        <v>213</v>
      </c>
      <c r="Y1906" s="366">
        <f t="shared" si="533"/>
        <v>274.5</v>
      </c>
      <c r="Z1906" s="304"/>
      <c r="AA1906" s="331">
        <v>0.36</v>
      </c>
      <c r="AB1906" s="304">
        <v>-999</v>
      </c>
      <c r="AC1906" s="304">
        <v>-999</v>
      </c>
      <c r="AD1906" s="366">
        <v>-999</v>
      </c>
      <c r="AE1906" s="304">
        <v>-999</v>
      </c>
      <c r="AF1906" s="304">
        <v>-999</v>
      </c>
      <c r="AG1906" s="304"/>
      <c r="AH1906" s="304">
        <v>6.0727799999999998E-3</v>
      </c>
      <c r="AI1906" s="312"/>
      <c r="AJ1906" s="332">
        <v>264</v>
      </c>
      <c r="AK1906" s="304">
        <f t="shared" si="532"/>
        <v>270</v>
      </c>
      <c r="AL1906" s="363">
        <v>0.43</v>
      </c>
      <c r="AM1906" s="389" t="str">
        <f t="shared" si="535"/>
        <v/>
      </c>
      <c r="AN1906" s="304"/>
      <c r="AO1906" s="304"/>
      <c r="AP1906" s="312"/>
      <c r="AQ1906" s="312"/>
      <c r="AR1906" s="312"/>
      <c r="AS1906" s="304"/>
      <c r="AT1906" s="312"/>
      <c r="AU1906" s="329">
        <f>VLOOKUP(C1906,[1]world!$A$2:$B$3555,2,FALSE)</f>
        <v>8</v>
      </c>
      <c r="AV1906" s="329">
        <v>374</v>
      </c>
      <c r="AW1906" s="304">
        <v>0.37</v>
      </c>
      <c r="AX1906" s="304">
        <v>-999</v>
      </c>
      <c r="AY1906" s="304">
        <v>-999</v>
      </c>
      <c r="AZ1906" s="304">
        <v>-999</v>
      </c>
      <c r="BA1906" s="304">
        <v>-999</v>
      </c>
      <c r="BB1906" s="304">
        <v>-999</v>
      </c>
      <c r="BC1906" s="304">
        <v>-999</v>
      </c>
      <c r="BD1906" s="304">
        <v>-999</v>
      </c>
      <c r="BE1906" s="304">
        <v>-999</v>
      </c>
      <c r="BF1906" s="304">
        <v>-999</v>
      </c>
      <c r="BG1906" s="304">
        <v>-999</v>
      </c>
      <c r="BH1906" s="304">
        <v>-999</v>
      </c>
      <c r="BI1906" s="304">
        <v>-999</v>
      </c>
      <c r="BJ1906" s="304" t="s">
        <v>4954</v>
      </c>
      <c r="BK1906" s="304" t="s">
        <v>4954</v>
      </c>
      <c r="BL1906" s="304" t="s">
        <v>4954</v>
      </c>
    </row>
    <row r="1907" spans="1:64" ht="15" hidden="1" customHeight="1" x14ac:dyDescent="0.2">
      <c r="A1907" s="304" t="s">
        <v>6173</v>
      </c>
      <c r="B1907" s="304" t="s">
        <v>5985</v>
      </c>
      <c r="C1907" s="304">
        <v>2040</v>
      </c>
      <c r="D1907" s="349" t="s">
        <v>792</v>
      </c>
      <c r="E1907" s="304" t="s">
        <v>793</v>
      </c>
      <c r="F1907" s="304"/>
      <c r="G1907" s="324">
        <v>36.270000000000003</v>
      </c>
      <c r="H1907" s="324">
        <v>111.681</v>
      </c>
      <c r="I1907" s="324" t="s">
        <v>212</v>
      </c>
      <c r="J1907" s="368">
        <f t="shared" si="540"/>
        <v>302.63970506618233</v>
      </c>
      <c r="K1907" s="331">
        <f t="shared" si="539"/>
        <v>0.38547027482550061</v>
      </c>
      <c r="L1907" s="304" t="str">
        <f t="shared" si="531"/>
        <v>D</v>
      </c>
      <c r="M1907" s="388" t="s">
        <v>6089</v>
      </c>
      <c r="N1907" s="304"/>
      <c r="O1907" s="304"/>
      <c r="P1907" s="356"/>
      <c r="Q1907" s="356"/>
      <c r="R1907" s="304"/>
      <c r="S1907" s="356"/>
      <c r="T1907" s="304"/>
      <c r="U1907" s="356"/>
      <c r="V1907" s="304"/>
      <c r="W1907" s="308" t="s">
        <v>1408</v>
      </c>
      <c r="X1907" s="304" t="s">
        <v>213</v>
      </c>
      <c r="Y1907" s="366">
        <f t="shared" si="533"/>
        <v>274.5</v>
      </c>
      <c r="Z1907" s="304"/>
      <c r="AA1907" s="331">
        <v>0.36</v>
      </c>
      <c r="AB1907" s="304">
        <v>-999</v>
      </c>
      <c r="AC1907" s="304">
        <v>-999</v>
      </c>
      <c r="AD1907" s="366">
        <v>-999</v>
      </c>
      <c r="AE1907" s="304">
        <v>-999</v>
      </c>
      <c r="AF1907" s="304">
        <v>-999</v>
      </c>
      <c r="AG1907" s="304"/>
      <c r="AH1907" s="304">
        <v>1.16495E-2</v>
      </c>
      <c r="AI1907" s="312"/>
      <c r="AJ1907" s="332">
        <v>312</v>
      </c>
      <c r="AK1907" s="304">
        <f t="shared" si="532"/>
        <v>270</v>
      </c>
      <c r="AL1907" s="363">
        <v>0.43</v>
      </c>
      <c r="AM1907" s="389" t="str">
        <f t="shared" si="535"/>
        <v/>
      </c>
      <c r="AN1907" s="304"/>
      <c r="AO1907" s="304"/>
      <c r="AP1907" s="312"/>
      <c r="AQ1907" s="312"/>
      <c r="AR1907" s="312"/>
      <c r="AS1907" s="304"/>
      <c r="AT1907" s="312"/>
      <c r="AU1907" s="329">
        <f>VLOOKUP(C1907,[1]world!$A$2:$B$3555,2,FALSE)</f>
        <v>8</v>
      </c>
      <c r="AV1907" s="329">
        <v>374</v>
      </c>
      <c r="AW1907" s="304">
        <v>0.37</v>
      </c>
      <c r="AX1907" s="304">
        <v>-999</v>
      </c>
      <c r="AY1907" s="304">
        <v>-999</v>
      </c>
      <c r="AZ1907" s="304">
        <v>-999</v>
      </c>
      <c r="BA1907" s="304">
        <v>-999</v>
      </c>
      <c r="BB1907" s="304">
        <v>-999</v>
      </c>
      <c r="BC1907" s="304">
        <v>-999</v>
      </c>
      <c r="BD1907" s="304">
        <v>-999</v>
      </c>
      <c r="BE1907" s="304">
        <v>-999</v>
      </c>
      <c r="BF1907" s="304">
        <v>-999</v>
      </c>
      <c r="BG1907" s="304">
        <v>-999</v>
      </c>
      <c r="BH1907" s="304">
        <v>-999</v>
      </c>
      <c r="BI1907" s="304">
        <v>-999</v>
      </c>
      <c r="BJ1907" s="304" t="s">
        <v>4954</v>
      </c>
      <c r="BK1907" s="304" t="s">
        <v>4954</v>
      </c>
      <c r="BL1907" s="304" t="s">
        <v>4954</v>
      </c>
    </row>
    <row r="1908" spans="1:64" ht="15" hidden="1" customHeight="1" x14ac:dyDescent="0.2">
      <c r="A1908" s="304" t="s">
        <v>6173</v>
      </c>
      <c r="B1908" s="304" t="s">
        <v>5985</v>
      </c>
      <c r="C1908" s="304">
        <v>2041</v>
      </c>
      <c r="D1908" s="349" t="s">
        <v>804</v>
      </c>
      <c r="E1908" s="304" t="s">
        <v>805</v>
      </c>
      <c r="F1908" s="304"/>
      <c r="G1908" s="324">
        <v>37.609000000000002</v>
      </c>
      <c r="H1908" s="324">
        <v>112.349</v>
      </c>
      <c r="I1908" s="324" t="s">
        <v>212</v>
      </c>
      <c r="J1908" s="368">
        <f t="shared" si="540"/>
        <v>302.63970506618233</v>
      </c>
      <c r="K1908" s="331">
        <f t="shared" si="539"/>
        <v>0.38547027482550061</v>
      </c>
      <c r="L1908" s="304" t="str">
        <f t="shared" si="531"/>
        <v>D</v>
      </c>
      <c r="M1908" s="388" t="s">
        <v>6089</v>
      </c>
      <c r="N1908" s="304"/>
      <c r="O1908" s="304"/>
      <c r="P1908" s="356"/>
      <c r="Q1908" s="356"/>
      <c r="R1908" s="304"/>
      <c r="S1908" s="356"/>
      <c r="T1908" s="304"/>
      <c r="U1908" s="356"/>
      <c r="V1908" s="304"/>
      <c r="W1908" s="308" t="s">
        <v>1408</v>
      </c>
      <c r="X1908" s="304" t="s">
        <v>213</v>
      </c>
      <c r="Y1908" s="366">
        <f t="shared" si="533"/>
        <v>274.5</v>
      </c>
      <c r="Z1908" s="304"/>
      <c r="AA1908" s="331">
        <v>0.36</v>
      </c>
      <c r="AB1908" s="304">
        <v>-999</v>
      </c>
      <c r="AC1908" s="304">
        <v>-999</v>
      </c>
      <c r="AD1908" s="366">
        <v>-999</v>
      </c>
      <c r="AE1908" s="304">
        <v>-999</v>
      </c>
      <c r="AF1908" s="304">
        <v>-999</v>
      </c>
      <c r="AG1908" s="304"/>
      <c r="AH1908" s="304">
        <v>7.6485099999999999E-3</v>
      </c>
      <c r="AI1908" s="312"/>
      <c r="AJ1908" s="332">
        <v>278</v>
      </c>
      <c r="AK1908" s="304">
        <f t="shared" si="532"/>
        <v>270</v>
      </c>
      <c r="AL1908" s="363">
        <v>0.43</v>
      </c>
      <c r="AM1908" s="389" t="str">
        <f t="shared" si="535"/>
        <v/>
      </c>
      <c r="AN1908" s="304"/>
      <c r="AO1908" s="304"/>
      <c r="AP1908" s="312"/>
      <c r="AQ1908" s="312"/>
      <c r="AR1908" s="312"/>
      <c r="AS1908" s="304"/>
      <c r="AT1908" s="312"/>
      <c r="AU1908" s="329">
        <f>VLOOKUP(C1908,[1]world!$A$2:$B$3555,2,FALSE)</f>
        <v>8</v>
      </c>
      <c r="AV1908" s="329">
        <v>374</v>
      </c>
      <c r="AW1908" s="304">
        <v>0.37</v>
      </c>
      <c r="AX1908" s="304">
        <v>-999</v>
      </c>
      <c r="AY1908" s="304">
        <v>-999</v>
      </c>
      <c r="AZ1908" s="304">
        <v>-999</v>
      </c>
      <c r="BA1908" s="304">
        <v>-999</v>
      </c>
      <c r="BB1908" s="304">
        <v>-999</v>
      </c>
      <c r="BC1908" s="304">
        <v>-999</v>
      </c>
      <c r="BD1908" s="304">
        <v>-999</v>
      </c>
      <c r="BE1908" s="304">
        <v>-999</v>
      </c>
      <c r="BF1908" s="304">
        <v>-999</v>
      </c>
      <c r="BG1908" s="304">
        <v>-999</v>
      </c>
      <c r="BH1908" s="304">
        <v>-999</v>
      </c>
      <c r="BI1908" s="304">
        <v>-999</v>
      </c>
      <c r="BJ1908" s="304" t="s">
        <v>4954</v>
      </c>
      <c r="BK1908" s="304" t="s">
        <v>4954</v>
      </c>
      <c r="BL1908" s="304" t="s">
        <v>4954</v>
      </c>
    </row>
    <row r="1909" spans="1:64" ht="15" hidden="1" customHeight="1" x14ac:dyDescent="0.2">
      <c r="A1909" s="304" t="s">
        <v>6173</v>
      </c>
      <c r="B1909" s="304" t="s">
        <v>5985</v>
      </c>
      <c r="C1909" s="304">
        <v>2042</v>
      </c>
      <c r="D1909" s="349" t="s">
        <v>810</v>
      </c>
      <c r="E1909" s="304" t="s">
        <v>811</v>
      </c>
      <c r="F1909" s="304"/>
      <c r="G1909" s="324">
        <v>37.927</v>
      </c>
      <c r="H1909" s="324">
        <v>112.56100000000001</v>
      </c>
      <c r="I1909" s="324" t="s">
        <v>212</v>
      </c>
      <c r="J1909" s="368">
        <f t="shared" si="540"/>
        <v>352.04725336274561</v>
      </c>
      <c r="K1909" s="331">
        <f t="shared" si="539"/>
        <v>0.38547027482550061</v>
      </c>
      <c r="L1909" s="304" t="str">
        <f t="shared" si="531"/>
        <v>D</v>
      </c>
      <c r="M1909" s="388" t="s">
        <v>6089</v>
      </c>
      <c r="N1909" s="304"/>
      <c r="O1909" s="304"/>
      <c r="P1909" s="356"/>
      <c r="Q1909" s="356"/>
      <c r="R1909" s="304"/>
      <c r="S1909" s="356"/>
      <c r="T1909" s="304"/>
      <c r="U1909" s="356"/>
      <c r="V1909" s="304"/>
      <c r="W1909" s="308" t="s">
        <v>1408</v>
      </c>
      <c r="X1909" s="304" t="s">
        <v>213</v>
      </c>
      <c r="Y1909" s="366">
        <f t="shared" si="533"/>
        <v>274.5</v>
      </c>
      <c r="Z1909" s="304"/>
      <c r="AA1909" s="331">
        <v>0.36</v>
      </c>
      <c r="AB1909" s="304">
        <v>-999</v>
      </c>
      <c r="AC1909" s="304">
        <v>-999</v>
      </c>
      <c r="AD1909" s="366">
        <v>-999</v>
      </c>
      <c r="AE1909" s="304">
        <v>-999</v>
      </c>
      <c r="AF1909" s="304">
        <v>-999</v>
      </c>
      <c r="AG1909" s="304"/>
      <c r="AH1909" s="304">
        <v>2.4599800000000002E-2</v>
      </c>
      <c r="AI1909" s="312"/>
      <c r="AJ1909" s="332">
        <v>387</v>
      </c>
      <c r="AK1909" s="304">
        <f t="shared" si="532"/>
        <v>425</v>
      </c>
      <c r="AL1909" s="363">
        <v>0.43</v>
      </c>
      <c r="AM1909" s="389" t="str">
        <f t="shared" si="535"/>
        <v/>
      </c>
      <c r="AN1909" s="304"/>
      <c r="AO1909" s="304"/>
      <c r="AP1909" s="312"/>
      <c r="AQ1909" s="312"/>
      <c r="AR1909" s="312"/>
      <c r="AS1909" s="304"/>
      <c r="AT1909" s="312"/>
      <c r="AU1909" s="329">
        <f>VLOOKUP(C1909,[1]world!$A$2:$B$3555,2,FALSE)</f>
        <v>8</v>
      </c>
      <c r="AV1909" s="329">
        <v>374</v>
      </c>
      <c r="AW1909" s="304">
        <v>0.37</v>
      </c>
      <c r="AX1909" s="304">
        <v>-999</v>
      </c>
      <c r="AY1909" s="304">
        <v>-999</v>
      </c>
      <c r="AZ1909" s="304">
        <v>-999</v>
      </c>
      <c r="BA1909" s="304">
        <v>-999</v>
      </c>
      <c r="BB1909" s="304">
        <v>-999</v>
      </c>
      <c r="BC1909" s="304">
        <v>-999</v>
      </c>
      <c r="BD1909" s="304">
        <v>-999</v>
      </c>
      <c r="BE1909" s="304">
        <v>-999</v>
      </c>
      <c r="BF1909" s="304">
        <v>-999</v>
      </c>
      <c r="BG1909" s="304">
        <v>-999</v>
      </c>
      <c r="BH1909" s="304">
        <v>-999</v>
      </c>
      <c r="BI1909" s="304">
        <v>-999</v>
      </c>
      <c r="BJ1909" s="304" t="s">
        <v>4954</v>
      </c>
      <c r="BK1909" s="304" t="s">
        <v>4954</v>
      </c>
      <c r="BL1909" s="304" t="s">
        <v>4954</v>
      </c>
    </row>
    <row r="1910" spans="1:64" ht="15" hidden="1" customHeight="1" x14ac:dyDescent="0.2">
      <c r="A1910" s="304" t="s">
        <v>6173</v>
      </c>
      <c r="B1910" s="304" t="s">
        <v>5985</v>
      </c>
      <c r="C1910" s="304">
        <v>2043</v>
      </c>
      <c r="D1910" s="349" t="s">
        <v>824</v>
      </c>
      <c r="E1910" s="304" t="s">
        <v>825</v>
      </c>
      <c r="F1910" s="304"/>
      <c r="G1910" s="324">
        <v>38.423999999999999</v>
      </c>
      <c r="H1910" s="324">
        <v>112.73</v>
      </c>
      <c r="I1910" s="324" t="s">
        <v>212</v>
      </c>
      <c r="J1910" s="368">
        <f t="shared" si="540"/>
        <v>263.1966799746275</v>
      </c>
      <c r="K1910" s="331">
        <f t="shared" si="539"/>
        <v>0.30316646083251364</v>
      </c>
      <c r="L1910" s="304" t="str">
        <f t="shared" si="531"/>
        <v>D</v>
      </c>
      <c r="M1910" s="388" t="s">
        <v>6089</v>
      </c>
      <c r="N1910" s="304"/>
      <c r="O1910" s="304"/>
      <c r="P1910" s="356"/>
      <c r="Q1910" s="356"/>
      <c r="R1910" s="304"/>
      <c r="S1910" s="356"/>
      <c r="T1910" s="304"/>
      <c r="U1910" s="356"/>
      <c r="V1910" s="304"/>
      <c r="W1910" s="308" t="s">
        <v>1408</v>
      </c>
      <c r="X1910" s="304" t="s">
        <v>213</v>
      </c>
      <c r="Y1910" s="366">
        <f t="shared" si="533"/>
        <v>274.5</v>
      </c>
      <c r="Z1910" s="304"/>
      <c r="AA1910" s="331">
        <v>0.36</v>
      </c>
      <c r="AB1910" s="304">
        <v>-999</v>
      </c>
      <c r="AC1910" s="304">
        <v>-999</v>
      </c>
      <c r="AD1910" s="366">
        <v>-999</v>
      </c>
      <c r="AE1910" s="304">
        <v>-999</v>
      </c>
      <c r="AF1910" s="304">
        <v>-999</v>
      </c>
      <c r="AG1910" s="304"/>
      <c r="AH1910" s="304">
        <v>3.4957999999999999E-3</v>
      </c>
      <c r="AI1910" s="312"/>
      <c r="AJ1910" s="332">
        <v>240</v>
      </c>
      <c r="AK1910" s="304">
        <f t="shared" si="532"/>
        <v>270</v>
      </c>
      <c r="AL1910" s="363">
        <v>0.43</v>
      </c>
      <c r="AM1910" s="389" t="str">
        <f t="shared" si="535"/>
        <v/>
      </c>
      <c r="AN1910" s="304"/>
      <c r="AO1910" s="304"/>
      <c r="AP1910" s="312"/>
      <c r="AQ1910" s="312"/>
      <c r="AR1910" s="312"/>
      <c r="AS1910" s="304"/>
      <c r="AT1910" s="312"/>
      <c r="AU1910" s="329">
        <f>VLOOKUP(C1910,[1]world!$A$2:$B$3555,2,FALSE)</f>
        <v>16</v>
      </c>
      <c r="AV1910" s="329">
        <v>246</v>
      </c>
      <c r="AW1910" s="304">
        <v>0.18</v>
      </c>
      <c r="AX1910" s="304">
        <v>-999</v>
      </c>
      <c r="AY1910" s="304">
        <v>-999</v>
      </c>
      <c r="AZ1910" s="304">
        <v>-999</v>
      </c>
      <c r="BA1910" s="304">
        <v>-999</v>
      </c>
      <c r="BB1910" s="304">
        <v>-999</v>
      </c>
      <c r="BC1910" s="304">
        <v>-999</v>
      </c>
      <c r="BD1910" s="304">
        <v>-999</v>
      </c>
      <c r="BE1910" s="304">
        <v>-999</v>
      </c>
      <c r="BF1910" s="304">
        <v>-999</v>
      </c>
      <c r="BG1910" s="304">
        <v>-999</v>
      </c>
      <c r="BH1910" s="304">
        <v>-999</v>
      </c>
      <c r="BI1910" s="304">
        <v>-999</v>
      </c>
      <c r="BJ1910" s="304" t="s">
        <v>4954</v>
      </c>
      <c r="BK1910" s="304" t="s">
        <v>4954</v>
      </c>
      <c r="BL1910" s="304" t="s">
        <v>4954</v>
      </c>
    </row>
    <row r="1911" spans="1:64" ht="15" hidden="1" customHeight="1" x14ac:dyDescent="0.2">
      <c r="A1911" s="304" t="s">
        <v>6173</v>
      </c>
      <c r="B1911" s="304" t="s">
        <v>5985</v>
      </c>
      <c r="C1911" s="304">
        <v>2044</v>
      </c>
      <c r="D1911" s="349" t="s">
        <v>828</v>
      </c>
      <c r="E1911" s="304" t="s">
        <v>829</v>
      </c>
      <c r="F1911" s="304"/>
      <c r="G1911" s="324">
        <v>38.734000000000002</v>
      </c>
      <c r="H1911" s="324">
        <v>112.74</v>
      </c>
      <c r="I1911" s="324" t="s">
        <v>212</v>
      </c>
      <c r="J1911" s="368">
        <f t="shared" si="540"/>
        <v>289.6854298089404</v>
      </c>
      <c r="K1911" s="331">
        <f t="shared" si="539"/>
        <v>0.38547027482550061</v>
      </c>
      <c r="L1911" s="304" t="str">
        <f t="shared" si="531"/>
        <v>D</v>
      </c>
      <c r="M1911" s="388" t="s">
        <v>6089</v>
      </c>
      <c r="N1911" s="304"/>
      <c r="O1911" s="304"/>
      <c r="P1911" s="356"/>
      <c r="Q1911" s="356"/>
      <c r="R1911" s="304"/>
      <c r="S1911" s="356"/>
      <c r="T1911" s="304"/>
      <c r="U1911" s="356"/>
      <c r="V1911" s="304"/>
      <c r="W1911" s="308" t="s">
        <v>1408</v>
      </c>
      <c r="X1911" s="304" t="s">
        <v>213</v>
      </c>
      <c r="Y1911" s="366">
        <f t="shared" si="533"/>
        <v>274.5</v>
      </c>
      <c r="Z1911" s="304"/>
      <c r="AA1911" s="331">
        <v>0.36</v>
      </c>
      <c r="AB1911" s="304">
        <v>-999</v>
      </c>
      <c r="AC1911" s="304">
        <v>-999</v>
      </c>
      <c r="AD1911" s="366">
        <v>-999</v>
      </c>
      <c r="AE1911" s="304">
        <v>-999</v>
      </c>
      <c r="AF1911" s="304">
        <v>-999</v>
      </c>
      <c r="AG1911" s="304"/>
      <c r="AH1911" s="304">
        <v>4.67302E-3</v>
      </c>
      <c r="AI1911" s="312"/>
      <c r="AJ1911" s="332">
        <v>251</v>
      </c>
      <c r="AK1911" s="304">
        <f t="shared" si="532"/>
        <v>270</v>
      </c>
      <c r="AL1911" s="363">
        <v>0.43</v>
      </c>
      <c r="AM1911" s="389" t="str">
        <f t="shared" si="535"/>
        <v/>
      </c>
      <c r="AN1911" s="304"/>
      <c r="AO1911" s="304"/>
      <c r="AP1911" s="312"/>
      <c r="AQ1911" s="312"/>
      <c r="AR1911" s="312"/>
      <c r="AS1911" s="304"/>
      <c r="AT1911" s="312"/>
      <c r="AU1911" s="329">
        <f>VLOOKUP(C1911,[1]world!$A$2:$B$3555,2,FALSE)</f>
        <v>11</v>
      </c>
      <c r="AV1911" s="329">
        <v>328</v>
      </c>
      <c r="AW1911" s="304">
        <v>0.37</v>
      </c>
      <c r="AX1911" s="304">
        <v>-999</v>
      </c>
      <c r="AY1911" s="304">
        <v>-999</v>
      </c>
      <c r="AZ1911" s="304">
        <v>-999</v>
      </c>
      <c r="BA1911" s="304">
        <v>-999</v>
      </c>
      <c r="BB1911" s="304">
        <v>-999</v>
      </c>
      <c r="BC1911" s="304">
        <v>-999</v>
      </c>
      <c r="BD1911" s="304">
        <v>-999</v>
      </c>
      <c r="BE1911" s="304">
        <v>-999</v>
      </c>
      <c r="BF1911" s="304">
        <v>-999</v>
      </c>
      <c r="BG1911" s="304">
        <v>-999</v>
      </c>
      <c r="BH1911" s="304">
        <v>-999</v>
      </c>
      <c r="BI1911" s="304">
        <v>-999</v>
      </c>
      <c r="BJ1911" s="304" t="s">
        <v>4954</v>
      </c>
      <c r="BK1911" s="304" t="s">
        <v>4954</v>
      </c>
      <c r="BL1911" s="304" t="s">
        <v>4954</v>
      </c>
    </row>
    <row r="1912" spans="1:64" ht="15" hidden="1" customHeight="1" x14ac:dyDescent="0.2">
      <c r="A1912" s="304" t="s">
        <v>6173</v>
      </c>
      <c r="B1912" s="304" t="s">
        <v>5985</v>
      </c>
      <c r="C1912" s="304">
        <v>2045</v>
      </c>
      <c r="D1912" s="349" t="s">
        <v>830</v>
      </c>
      <c r="E1912" s="304" t="s">
        <v>831</v>
      </c>
      <c r="F1912" s="304"/>
      <c r="G1912" s="324">
        <v>38.061999999999998</v>
      </c>
      <c r="H1912" s="324">
        <v>112.68</v>
      </c>
      <c r="I1912" s="324" t="s">
        <v>212</v>
      </c>
      <c r="J1912" s="368">
        <f t="shared" si="540"/>
        <v>289.6854298089404</v>
      </c>
      <c r="K1912" s="331">
        <f t="shared" si="539"/>
        <v>0.38547027482550061</v>
      </c>
      <c r="L1912" s="304" t="str">
        <f t="shared" si="531"/>
        <v>D</v>
      </c>
      <c r="M1912" s="388" t="s">
        <v>6089</v>
      </c>
      <c r="N1912" s="304"/>
      <c r="O1912" s="304"/>
      <c r="P1912" s="356"/>
      <c r="Q1912" s="356"/>
      <c r="R1912" s="304"/>
      <c r="S1912" s="356"/>
      <c r="T1912" s="304"/>
      <c r="U1912" s="356"/>
      <c r="V1912" s="304"/>
      <c r="W1912" s="308" t="s">
        <v>1408</v>
      </c>
      <c r="X1912" s="304" t="s">
        <v>213</v>
      </c>
      <c r="Y1912" s="366">
        <f t="shared" si="533"/>
        <v>274.5</v>
      </c>
      <c r="Z1912" s="304"/>
      <c r="AA1912" s="331">
        <v>0.36</v>
      </c>
      <c r="AB1912" s="304">
        <v>-999</v>
      </c>
      <c r="AC1912" s="304">
        <v>-999</v>
      </c>
      <c r="AD1912" s="366">
        <v>-999</v>
      </c>
      <c r="AE1912" s="304">
        <v>-999</v>
      </c>
      <c r="AF1912" s="304">
        <v>-999</v>
      </c>
      <c r="AG1912" s="304"/>
      <c r="AH1912" s="304">
        <v>4.2465300000000001E-3</v>
      </c>
      <c r="AI1912" s="312"/>
      <c r="AJ1912" s="332">
        <v>247</v>
      </c>
      <c r="AK1912" s="304">
        <f t="shared" si="532"/>
        <v>270</v>
      </c>
      <c r="AL1912" s="363">
        <v>0.43</v>
      </c>
      <c r="AM1912" s="389" t="str">
        <f t="shared" si="535"/>
        <v/>
      </c>
      <c r="AN1912" s="304"/>
      <c r="AO1912" s="304"/>
      <c r="AP1912" s="312"/>
      <c r="AQ1912" s="312"/>
      <c r="AR1912" s="312"/>
      <c r="AS1912" s="304"/>
      <c r="AT1912" s="312"/>
      <c r="AU1912" s="329">
        <f>VLOOKUP(C1912,[1]world!$A$2:$B$3555,2,FALSE)</f>
        <v>11</v>
      </c>
      <c r="AV1912" s="329">
        <v>328</v>
      </c>
      <c r="AW1912" s="304">
        <v>0.37</v>
      </c>
      <c r="AX1912" s="304">
        <v>-999</v>
      </c>
      <c r="AY1912" s="304">
        <v>-999</v>
      </c>
      <c r="AZ1912" s="304">
        <v>-999</v>
      </c>
      <c r="BA1912" s="304">
        <v>-999</v>
      </c>
      <c r="BB1912" s="304">
        <v>-999</v>
      </c>
      <c r="BC1912" s="304">
        <v>-999</v>
      </c>
      <c r="BD1912" s="304">
        <v>-999</v>
      </c>
      <c r="BE1912" s="304">
        <v>-999</v>
      </c>
      <c r="BF1912" s="304">
        <v>-999</v>
      </c>
      <c r="BG1912" s="304">
        <v>-999</v>
      </c>
      <c r="BH1912" s="304">
        <v>-999</v>
      </c>
      <c r="BI1912" s="304">
        <v>-999</v>
      </c>
      <c r="BJ1912" s="304" t="s">
        <v>4954</v>
      </c>
      <c r="BK1912" s="304" t="s">
        <v>4954</v>
      </c>
      <c r="BL1912" s="304" t="s">
        <v>4954</v>
      </c>
    </row>
    <row r="1913" spans="1:64" ht="15" hidden="1" customHeight="1" x14ac:dyDescent="0.2">
      <c r="A1913" s="304" t="s">
        <v>6173</v>
      </c>
      <c r="B1913" s="304" t="s">
        <v>5985</v>
      </c>
      <c r="C1913" s="304">
        <v>2046</v>
      </c>
      <c r="D1913" s="349" t="s">
        <v>832</v>
      </c>
      <c r="E1913" s="304" t="s">
        <v>833</v>
      </c>
      <c r="F1913" s="304"/>
      <c r="G1913" s="324">
        <v>40.335999999999999</v>
      </c>
      <c r="H1913" s="324">
        <v>106.97</v>
      </c>
      <c r="I1913" s="324" t="s">
        <v>212</v>
      </c>
      <c r="J1913" s="368">
        <f t="shared" si="540"/>
        <v>242.04656117508151</v>
      </c>
      <c r="K1913" s="331">
        <f t="shared" si="539"/>
        <v>0.23489205847013181</v>
      </c>
      <c r="L1913" s="304" t="str">
        <f t="shared" si="531"/>
        <v>D</v>
      </c>
      <c r="M1913" s="388" t="s">
        <v>6089</v>
      </c>
      <c r="N1913" s="304"/>
      <c r="O1913" s="304"/>
      <c r="P1913" s="356"/>
      <c r="Q1913" s="356"/>
      <c r="R1913" s="304"/>
      <c r="S1913" s="356"/>
      <c r="T1913" s="304"/>
      <c r="U1913" s="356"/>
      <c r="V1913" s="304"/>
      <c r="W1913" s="308" t="s">
        <v>1408</v>
      </c>
      <c r="X1913" s="304" t="s">
        <v>213</v>
      </c>
      <c r="Y1913" s="366">
        <f t="shared" si="533"/>
        <v>274.5</v>
      </c>
      <c r="Z1913" s="304"/>
      <c r="AA1913" s="331">
        <v>0.36</v>
      </c>
      <c r="AB1913" s="304">
        <v>-999</v>
      </c>
      <c r="AC1913" s="304">
        <v>-999</v>
      </c>
      <c r="AD1913" s="366">
        <v>-999</v>
      </c>
      <c r="AE1913" s="304">
        <v>-999</v>
      </c>
      <c r="AF1913" s="304">
        <v>-999</v>
      </c>
      <c r="AG1913" s="304"/>
      <c r="AH1913" s="304">
        <v>5.3898900000000003E-4</v>
      </c>
      <c r="AI1913" s="312"/>
      <c r="AJ1913" s="332">
        <v>184</v>
      </c>
      <c r="AK1913" s="304">
        <f t="shared" si="532"/>
        <v>210</v>
      </c>
      <c r="AL1913" s="304">
        <v>0.2</v>
      </c>
      <c r="AM1913" s="389" t="str">
        <f t="shared" si="535"/>
        <v/>
      </c>
      <c r="AN1913" s="304"/>
      <c r="AO1913" s="304"/>
      <c r="AP1913" s="312"/>
      <c r="AQ1913" s="312"/>
      <c r="AR1913" s="312"/>
      <c r="AS1913" s="304"/>
      <c r="AT1913" s="312"/>
      <c r="AU1913" s="329">
        <f>VLOOKUP(C1913,[1]world!$A$2:$B$3555,2,FALSE)</f>
        <v>16</v>
      </c>
      <c r="AV1913" s="329">
        <v>246</v>
      </c>
      <c r="AW1913" s="304">
        <v>0.18</v>
      </c>
      <c r="AX1913" s="304">
        <v>-999</v>
      </c>
      <c r="AY1913" s="304">
        <v>-999</v>
      </c>
      <c r="AZ1913" s="304">
        <v>-999</v>
      </c>
      <c r="BA1913" s="304">
        <v>-999</v>
      </c>
      <c r="BB1913" s="304">
        <v>-999</v>
      </c>
      <c r="BC1913" s="304">
        <v>-999</v>
      </c>
      <c r="BD1913" s="304">
        <v>-999</v>
      </c>
      <c r="BE1913" s="304">
        <v>-999</v>
      </c>
      <c r="BF1913" s="304">
        <v>-999</v>
      </c>
      <c r="BG1913" s="304">
        <v>-999</v>
      </c>
      <c r="BH1913" s="304">
        <v>-999</v>
      </c>
      <c r="BI1913" s="304">
        <v>-999</v>
      </c>
      <c r="BJ1913" s="304" t="s">
        <v>4954</v>
      </c>
      <c r="BK1913" s="304" t="s">
        <v>4954</v>
      </c>
      <c r="BL1913" s="304" t="s">
        <v>4954</v>
      </c>
    </row>
    <row r="1914" spans="1:64" ht="15" hidden="1" customHeight="1" x14ac:dyDescent="0.2">
      <c r="A1914" s="304" t="s">
        <v>6173</v>
      </c>
      <c r="B1914" s="304" t="s">
        <v>5985</v>
      </c>
      <c r="C1914" s="304">
        <v>2047</v>
      </c>
      <c r="D1914" s="349" t="s">
        <v>834</v>
      </c>
      <c r="E1914" s="304" t="s">
        <v>835</v>
      </c>
      <c r="F1914" s="304"/>
      <c r="G1914" s="324">
        <v>39.761000000000003</v>
      </c>
      <c r="H1914" s="324">
        <v>105.741</v>
      </c>
      <c r="I1914" s="324" t="s">
        <v>212</v>
      </c>
      <c r="J1914" s="368">
        <f t="shared" si="540"/>
        <v>242.04656117508151</v>
      </c>
      <c r="K1914" s="331">
        <f t="shared" si="539"/>
        <v>0.23489205847013181</v>
      </c>
      <c r="L1914" s="304" t="str">
        <f t="shared" si="531"/>
        <v>D</v>
      </c>
      <c r="M1914" s="388" t="s">
        <v>6089</v>
      </c>
      <c r="N1914" s="304"/>
      <c r="O1914" s="304"/>
      <c r="P1914" s="356"/>
      <c r="Q1914" s="356"/>
      <c r="R1914" s="304"/>
      <c r="S1914" s="356"/>
      <c r="T1914" s="304"/>
      <c r="U1914" s="356"/>
      <c r="V1914" s="304"/>
      <c r="W1914" s="308" t="s">
        <v>1408</v>
      </c>
      <c r="X1914" s="304" t="s">
        <v>213</v>
      </c>
      <c r="Y1914" s="366">
        <f t="shared" si="533"/>
        <v>274.5</v>
      </c>
      <c r="Z1914" s="304"/>
      <c r="AA1914" s="331">
        <v>0.36</v>
      </c>
      <c r="AB1914" s="304">
        <v>-999</v>
      </c>
      <c r="AC1914" s="304">
        <v>-999</v>
      </c>
      <c r="AD1914" s="366">
        <v>-999</v>
      </c>
      <c r="AE1914" s="304">
        <v>-999</v>
      </c>
      <c r="AF1914" s="304">
        <v>-999</v>
      </c>
      <c r="AG1914" s="304"/>
      <c r="AH1914" s="304">
        <v>8.8438999999999998E-4</v>
      </c>
      <c r="AI1914" s="312"/>
      <c r="AJ1914" s="332">
        <v>191</v>
      </c>
      <c r="AK1914" s="304">
        <f t="shared" si="532"/>
        <v>210</v>
      </c>
      <c r="AL1914" s="304">
        <v>0.2</v>
      </c>
      <c r="AM1914" s="389" t="str">
        <f t="shared" si="535"/>
        <v/>
      </c>
      <c r="AN1914" s="304"/>
      <c r="AO1914" s="304"/>
      <c r="AP1914" s="312"/>
      <c r="AQ1914" s="312"/>
      <c r="AR1914" s="312"/>
      <c r="AS1914" s="304"/>
      <c r="AT1914" s="312"/>
      <c r="AU1914" s="329">
        <f>VLOOKUP(C1914,[1]world!$A$2:$B$3555,2,FALSE)</f>
        <v>16</v>
      </c>
      <c r="AV1914" s="329">
        <v>246</v>
      </c>
      <c r="AW1914" s="304">
        <v>0.18</v>
      </c>
      <c r="AX1914" s="304">
        <v>-999</v>
      </c>
      <c r="AY1914" s="304">
        <v>-999</v>
      </c>
      <c r="AZ1914" s="304">
        <v>-999</v>
      </c>
      <c r="BA1914" s="304">
        <v>-999</v>
      </c>
      <c r="BB1914" s="304">
        <v>-999</v>
      </c>
      <c r="BC1914" s="304">
        <v>-999</v>
      </c>
      <c r="BD1914" s="304">
        <v>-999</v>
      </c>
      <c r="BE1914" s="304">
        <v>-999</v>
      </c>
      <c r="BF1914" s="304">
        <v>-999</v>
      </c>
      <c r="BG1914" s="304">
        <v>-999</v>
      </c>
      <c r="BH1914" s="304">
        <v>-999</v>
      </c>
      <c r="BI1914" s="304">
        <v>-999</v>
      </c>
      <c r="BJ1914" s="304" t="s">
        <v>4954</v>
      </c>
      <c r="BK1914" s="304" t="s">
        <v>4954</v>
      </c>
      <c r="BL1914" s="304" t="s">
        <v>4954</v>
      </c>
    </row>
    <row r="1915" spans="1:64" ht="15" hidden="1" customHeight="1" x14ac:dyDescent="0.2">
      <c r="A1915" s="304" t="s">
        <v>6173</v>
      </c>
      <c r="B1915" s="304" t="s">
        <v>5985</v>
      </c>
      <c r="C1915" s="304">
        <v>2048</v>
      </c>
      <c r="D1915" s="349" t="s">
        <v>836</v>
      </c>
      <c r="E1915" s="304" t="s">
        <v>837</v>
      </c>
      <c r="F1915" s="304"/>
      <c r="G1915" s="324">
        <v>40.954999999999998</v>
      </c>
      <c r="H1915" s="324">
        <v>107</v>
      </c>
      <c r="I1915" s="324" t="s">
        <v>212</v>
      </c>
      <c r="J1915" s="368">
        <f t="shared" si="540"/>
        <v>229.92347800928601</v>
      </c>
      <c r="K1915" s="331">
        <f t="shared" si="539"/>
        <v>0.23489205847013181</v>
      </c>
      <c r="L1915" s="304" t="str">
        <f t="shared" si="531"/>
        <v>D</v>
      </c>
      <c r="M1915" s="388" t="s">
        <v>6089</v>
      </c>
      <c r="N1915" s="304"/>
      <c r="O1915" s="304"/>
      <c r="P1915" s="356"/>
      <c r="Q1915" s="356"/>
      <c r="R1915" s="304"/>
      <c r="S1915" s="356"/>
      <c r="T1915" s="304"/>
      <c r="U1915" s="356"/>
      <c r="V1915" s="304"/>
      <c r="W1915" s="308" t="s">
        <v>1408</v>
      </c>
      <c r="X1915" s="304" t="s">
        <v>213</v>
      </c>
      <c r="Y1915" s="366">
        <f t="shared" si="533"/>
        <v>274.5</v>
      </c>
      <c r="Z1915" s="304"/>
      <c r="AA1915" s="331">
        <v>0.36</v>
      </c>
      <c r="AB1915" s="304">
        <v>-999</v>
      </c>
      <c r="AC1915" s="304">
        <v>-999</v>
      </c>
      <c r="AD1915" s="366">
        <v>-999</v>
      </c>
      <c r="AE1915" s="304">
        <v>-999</v>
      </c>
      <c r="AF1915" s="304">
        <v>-999</v>
      </c>
      <c r="AG1915" s="304"/>
      <c r="AH1915" s="304">
        <v>1.0000000000000001E-5</v>
      </c>
      <c r="AI1915" s="312"/>
      <c r="AJ1915" s="332">
        <v>180</v>
      </c>
      <c r="AK1915" s="304">
        <f t="shared" si="532"/>
        <v>180</v>
      </c>
      <c r="AL1915" s="304">
        <v>0.2</v>
      </c>
      <c r="AM1915" s="389" t="str">
        <f t="shared" si="535"/>
        <v/>
      </c>
      <c r="AN1915" s="304"/>
      <c r="AO1915" s="304"/>
      <c r="AP1915" s="312"/>
      <c r="AQ1915" s="312"/>
      <c r="AR1915" s="312"/>
      <c r="AS1915" s="304"/>
      <c r="AT1915" s="312"/>
      <c r="AU1915" s="329">
        <f>VLOOKUP(C1915,[1]world!$A$2:$B$3555,2,FALSE)</f>
        <v>16</v>
      </c>
      <c r="AV1915" s="329">
        <v>246</v>
      </c>
      <c r="AW1915" s="304">
        <v>0.18</v>
      </c>
      <c r="AX1915" s="304">
        <v>-999</v>
      </c>
      <c r="AY1915" s="304">
        <v>-999</v>
      </c>
      <c r="AZ1915" s="304">
        <v>-999</v>
      </c>
      <c r="BA1915" s="304">
        <v>-999</v>
      </c>
      <c r="BB1915" s="304">
        <v>-999</v>
      </c>
      <c r="BC1915" s="304">
        <v>-999</v>
      </c>
      <c r="BD1915" s="304">
        <v>-999</v>
      </c>
      <c r="BE1915" s="304">
        <v>-999</v>
      </c>
      <c r="BF1915" s="304">
        <v>-999</v>
      </c>
      <c r="BG1915" s="304">
        <v>-999</v>
      </c>
      <c r="BH1915" s="304">
        <v>-999</v>
      </c>
      <c r="BI1915" s="304">
        <v>-999</v>
      </c>
      <c r="BJ1915" s="304" t="s">
        <v>4954</v>
      </c>
      <c r="BK1915" s="304" t="s">
        <v>4954</v>
      </c>
      <c r="BL1915" s="304" t="s">
        <v>4954</v>
      </c>
    </row>
    <row r="1916" spans="1:64" ht="15" hidden="1" customHeight="1" x14ac:dyDescent="0.2">
      <c r="A1916" s="304" t="s">
        <v>6173</v>
      </c>
      <c r="B1916" s="304" t="s">
        <v>5985</v>
      </c>
      <c r="C1916" s="304">
        <v>2049</v>
      </c>
      <c r="D1916" s="349" t="s">
        <v>840</v>
      </c>
      <c r="E1916" s="304" t="s">
        <v>841</v>
      </c>
      <c r="F1916" s="304"/>
      <c r="G1916" s="324">
        <v>31.201000000000001</v>
      </c>
      <c r="H1916" s="324">
        <v>121.61</v>
      </c>
      <c r="I1916" s="324" t="s">
        <v>212</v>
      </c>
      <c r="J1916" s="368">
        <f t="shared" si="540"/>
        <v>242.04656117508151</v>
      </c>
      <c r="K1916" s="331">
        <f t="shared" si="539"/>
        <v>0.23489205847013181</v>
      </c>
      <c r="L1916" s="304" t="str">
        <f t="shared" si="531"/>
        <v>D</v>
      </c>
      <c r="M1916" s="388" t="s">
        <v>6089</v>
      </c>
      <c r="N1916" s="304"/>
      <c r="O1916" s="304"/>
      <c r="P1916" s="356"/>
      <c r="Q1916" s="356"/>
      <c r="R1916" s="304"/>
      <c r="S1916" s="356"/>
      <c r="T1916" s="304"/>
      <c r="U1916" s="356"/>
      <c r="V1916" s="304"/>
      <c r="W1916" s="308" t="s">
        <v>1408</v>
      </c>
      <c r="X1916" s="304" t="s">
        <v>213</v>
      </c>
      <c r="Y1916" s="366">
        <f t="shared" si="533"/>
        <v>274.5</v>
      </c>
      <c r="Z1916" s="304"/>
      <c r="AA1916" s="331">
        <v>0.36</v>
      </c>
      <c r="AB1916" s="304">
        <v>-999</v>
      </c>
      <c r="AC1916" s="304">
        <v>-999</v>
      </c>
      <c r="AD1916" s="366">
        <v>-999</v>
      </c>
      <c r="AE1916" s="304">
        <v>-999</v>
      </c>
      <c r="AF1916" s="304">
        <v>-999</v>
      </c>
      <c r="AG1916" s="304"/>
      <c r="AH1916" s="304">
        <v>6.3015599999999999E-4</v>
      </c>
      <c r="AI1916" s="312"/>
      <c r="AJ1916" s="332">
        <v>186</v>
      </c>
      <c r="AK1916" s="304">
        <f t="shared" si="532"/>
        <v>210</v>
      </c>
      <c r="AL1916" s="304">
        <v>0.2</v>
      </c>
      <c r="AM1916" s="389" t="str">
        <f t="shared" si="535"/>
        <v/>
      </c>
      <c r="AN1916" s="304"/>
      <c r="AO1916" s="304"/>
      <c r="AP1916" s="312"/>
      <c r="AQ1916" s="312"/>
      <c r="AR1916" s="312"/>
      <c r="AS1916" s="304"/>
      <c r="AT1916" s="312"/>
      <c r="AU1916" s="329">
        <f>VLOOKUP(C1916,[1]world!$A$2:$B$3555,2,FALSE)</f>
        <v>16</v>
      </c>
      <c r="AV1916" s="329">
        <v>246</v>
      </c>
      <c r="AW1916" s="304">
        <v>0.18</v>
      </c>
      <c r="AX1916" s="304">
        <v>-999</v>
      </c>
      <c r="AY1916" s="304">
        <v>-999</v>
      </c>
      <c r="AZ1916" s="304">
        <v>-999</v>
      </c>
      <c r="BA1916" s="304">
        <v>-999</v>
      </c>
      <c r="BB1916" s="304">
        <v>-999</v>
      </c>
      <c r="BC1916" s="304">
        <v>-999</v>
      </c>
      <c r="BD1916" s="304">
        <v>-999</v>
      </c>
      <c r="BE1916" s="304">
        <v>-999</v>
      </c>
      <c r="BF1916" s="304">
        <v>-999</v>
      </c>
      <c r="BG1916" s="304">
        <v>-999</v>
      </c>
      <c r="BH1916" s="304">
        <v>-999</v>
      </c>
      <c r="BI1916" s="304">
        <v>-999</v>
      </c>
      <c r="BJ1916" s="304" t="s">
        <v>4954</v>
      </c>
      <c r="BK1916" s="304" t="s">
        <v>4954</v>
      </c>
      <c r="BL1916" s="304" t="s">
        <v>4954</v>
      </c>
    </row>
    <row r="1917" spans="1:64" ht="15" hidden="1" customHeight="1" x14ac:dyDescent="0.2">
      <c r="A1917" s="304" t="s">
        <v>6173</v>
      </c>
      <c r="B1917" s="304" t="s">
        <v>5985</v>
      </c>
      <c r="C1917" s="304">
        <v>2050</v>
      </c>
      <c r="D1917" s="349" t="s">
        <v>838</v>
      </c>
      <c r="E1917" s="304" t="s">
        <v>839</v>
      </c>
      <c r="F1917" s="304"/>
      <c r="G1917" s="324">
        <v>31.285</v>
      </c>
      <c r="H1917" s="324">
        <v>121.32</v>
      </c>
      <c r="I1917" s="324" t="s">
        <v>212</v>
      </c>
      <c r="J1917" s="368">
        <f t="shared" si="540"/>
        <v>242.04656117508151</v>
      </c>
      <c r="K1917" s="331">
        <f t="shared" si="539"/>
        <v>0.23489205847013181</v>
      </c>
      <c r="L1917" s="304" t="str">
        <f t="shared" si="531"/>
        <v>D</v>
      </c>
      <c r="M1917" s="388" t="s">
        <v>6089</v>
      </c>
      <c r="N1917" s="304"/>
      <c r="O1917" s="304"/>
      <c r="P1917" s="356"/>
      <c r="Q1917" s="356"/>
      <c r="R1917" s="304"/>
      <c r="S1917" s="356"/>
      <c r="T1917" s="304"/>
      <c r="U1917" s="356"/>
      <c r="V1917" s="304"/>
      <c r="W1917" s="308" t="s">
        <v>1408</v>
      </c>
      <c r="X1917" s="304" t="s">
        <v>213</v>
      </c>
      <c r="Y1917" s="366">
        <f t="shared" si="533"/>
        <v>274.5</v>
      </c>
      <c r="Z1917" s="304"/>
      <c r="AA1917" s="331">
        <v>0.36</v>
      </c>
      <c r="AB1917" s="304">
        <v>-999</v>
      </c>
      <c r="AC1917" s="304">
        <v>-999</v>
      </c>
      <c r="AD1917" s="366">
        <v>-999</v>
      </c>
      <c r="AE1917" s="304">
        <v>-999</v>
      </c>
      <c r="AF1917" s="304">
        <v>-999</v>
      </c>
      <c r="AG1917" s="304"/>
      <c r="AH1917" s="304">
        <v>8.2964300000000003E-4</v>
      </c>
      <c r="AI1917" s="312"/>
      <c r="AJ1917" s="332">
        <v>190</v>
      </c>
      <c r="AK1917" s="304">
        <f t="shared" si="532"/>
        <v>210</v>
      </c>
      <c r="AL1917" s="304">
        <v>0.2</v>
      </c>
      <c r="AM1917" s="389" t="str">
        <f t="shared" si="535"/>
        <v/>
      </c>
      <c r="AN1917" s="304"/>
      <c r="AO1917" s="304"/>
      <c r="AP1917" s="312"/>
      <c r="AQ1917" s="312"/>
      <c r="AR1917" s="312"/>
      <c r="AS1917" s="304"/>
      <c r="AT1917" s="312"/>
      <c r="AU1917" s="329">
        <f>VLOOKUP(C1917,[1]world!$A$2:$B$3555,2,FALSE)</f>
        <v>16</v>
      </c>
      <c r="AV1917" s="329">
        <v>246</v>
      </c>
      <c r="AW1917" s="304">
        <v>0.18</v>
      </c>
      <c r="AX1917" s="304">
        <v>-999</v>
      </c>
      <c r="AY1917" s="304">
        <v>-999</v>
      </c>
      <c r="AZ1917" s="304">
        <v>-999</v>
      </c>
      <c r="BA1917" s="304">
        <v>-999</v>
      </c>
      <c r="BB1917" s="304">
        <v>-999</v>
      </c>
      <c r="BC1917" s="304">
        <v>-999</v>
      </c>
      <c r="BD1917" s="304">
        <v>-999</v>
      </c>
      <c r="BE1917" s="304">
        <v>-999</v>
      </c>
      <c r="BF1917" s="304">
        <v>-999</v>
      </c>
      <c r="BG1917" s="304">
        <v>-999</v>
      </c>
      <c r="BH1917" s="304">
        <v>-999</v>
      </c>
      <c r="BI1917" s="304">
        <v>-999</v>
      </c>
      <c r="BJ1917" s="304" t="s">
        <v>4954</v>
      </c>
      <c r="BK1917" s="304" t="s">
        <v>4954</v>
      </c>
      <c r="BL1917" s="304" t="s">
        <v>4954</v>
      </c>
    </row>
    <row r="1918" spans="1:64" ht="15" hidden="1" customHeight="1" x14ac:dyDescent="0.2">
      <c r="A1918" s="304" t="s">
        <v>6173</v>
      </c>
      <c r="B1918" s="304" t="s">
        <v>5985</v>
      </c>
      <c r="C1918" s="304">
        <v>2051</v>
      </c>
      <c r="D1918" s="349" t="s">
        <v>844</v>
      </c>
      <c r="E1918" s="304" t="s">
        <v>845</v>
      </c>
      <c r="F1918" s="304"/>
      <c r="G1918" s="324">
        <v>33.747999999999998</v>
      </c>
      <c r="H1918" s="324">
        <v>120.23</v>
      </c>
      <c r="I1918" s="324" t="s">
        <v>212</v>
      </c>
      <c r="J1918" s="368">
        <f t="shared" si="540"/>
        <v>229.92347800928601</v>
      </c>
      <c r="K1918" s="331">
        <f t="shared" si="539"/>
        <v>0.23489205847013181</v>
      </c>
      <c r="L1918" s="304" t="str">
        <f t="shared" si="531"/>
        <v>D</v>
      </c>
      <c r="M1918" s="388" t="s">
        <v>6089</v>
      </c>
      <c r="N1918" s="304"/>
      <c r="O1918" s="304"/>
      <c r="P1918" s="356"/>
      <c r="Q1918" s="356"/>
      <c r="R1918" s="304"/>
      <c r="S1918" s="356"/>
      <c r="T1918" s="304"/>
      <c r="U1918" s="356"/>
      <c r="V1918" s="304"/>
      <c r="W1918" s="308" t="s">
        <v>1408</v>
      </c>
      <c r="X1918" s="304" t="s">
        <v>213</v>
      </c>
      <c r="Y1918" s="366">
        <f t="shared" si="533"/>
        <v>274.5</v>
      </c>
      <c r="Z1918" s="304"/>
      <c r="AA1918" s="331">
        <v>0.36</v>
      </c>
      <c r="AB1918" s="304">
        <v>-999</v>
      </c>
      <c r="AC1918" s="304">
        <v>-999</v>
      </c>
      <c r="AD1918" s="366">
        <v>-999</v>
      </c>
      <c r="AE1918" s="304">
        <v>-999</v>
      </c>
      <c r="AF1918" s="304">
        <v>-999</v>
      </c>
      <c r="AG1918" s="304"/>
      <c r="AH1918" s="304">
        <v>1.0000000000000001E-5</v>
      </c>
      <c r="AI1918" s="312"/>
      <c r="AJ1918" s="332">
        <v>180</v>
      </c>
      <c r="AK1918" s="304">
        <f t="shared" si="532"/>
        <v>180</v>
      </c>
      <c r="AL1918" s="304">
        <v>0.2</v>
      </c>
      <c r="AM1918" s="389" t="str">
        <f t="shared" si="535"/>
        <v/>
      </c>
      <c r="AN1918" s="304"/>
      <c r="AO1918" s="304"/>
      <c r="AP1918" s="312"/>
      <c r="AQ1918" s="312"/>
      <c r="AR1918" s="312"/>
      <c r="AS1918" s="304"/>
      <c r="AT1918" s="312"/>
      <c r="AU1918" s="329">
        <f>VLOOKUP(C1918,[1]world!$A$2:$B$3555,2,FALSE)</f>
        <v>16</v>
      </c>
      <c r="AV1918" s="329">
        <v>246</v>
      </c>
      <c r="AW1918" s="304">
        <v>0.18</v>
      </c>
      <c r="AX1918" s="304">
        <v>-999</v>
      </c>
      <c r="AY1918" s="304">
        <v>-999</v>
      </c>
      <c r="AZ1918" s="304">
        <v>-999</v>
      </c>
      <c r="BA1918" s="304">
        <v>-999</v>
      </c>
      <c r="BB1918" s="304">
        <v>-999</v>
      </c>
      <c r="BC1918" s="304">
        <v>-999</v>
      </c>
      <c r="BD1918" s="304">
        <v>-999</v>
      </c>
      <c r="BE1918" s="304">
        <v>-999</v>
      </c>
      <c r="BF1918" s="304">
        <v>-999</v>
      </c>
      <c r="BG1918" s="304">
        <v>-999</v>
      </c>
      <c r="BH1918" s="304">
        <v>-999</v>
      </c>
      <c r="BI1918" s="304">
        <v>-999</v>
      </c>
      <c r="BJ1918" s="304" t="s">
        <v>4954</v>
      </c>
      <c r="BK1918" s="304" t="s">
        <v>4954</v>
      </c>
      <c r="BL1918" s="304" t="s">
        <v>4954</v>
      </c>
    </row>
    <row r="1919" spans="1:64" ht="15" hidden="1" customHeight="1" x14ac:dyDescent="0.2">
      <c r="A1919" s="304" t="s">
        <v>6173</v>
      </c>
      <c r="B1919" s="304" t="s">
        <v>5985</v>
      </c>
      <c r="C1919" s="304">
        <v>2052</v>
      </c>
      <c r="D1919" s="349" t="s">
        <v>842</v>
      </c>
      <c r="E1919" s="304" t="s">
        <v>843</v>
      </c>
      <c r="F1919" s="304"/>
      <c r="G1919" s="324">
        <v>31.776</v>
      </c>
      <c r="H1919" s="324">
        <v>119.94</v>
      </c>
      <c r="I1919" s="324" t="s">
        <v>212</v>
      </c>
      <c r="J1919" s="368">
        <f t="shared" si="540"/>
        <v>242.04656117508151</v>
      </c>
      <c r="K1919" s="331">
        <f t="shared" si="539"/>
        <v>0.23489205847013181</v>
      </c>
      <c r="L1919" s="304" t="str">
        <f t="shared" si="531"/>
        <v>D</v>
      </c>
      <c r="M1919" s="388" t="s">
        <v>6089</v>
      </c>
      <c r="N1919" s="304"/>
      <c r="O1919" s="304"/>
      <c r="P1919" s="356"/>
      <c r="Q1919" s="356"/>
      <c r="R1919" s="304"/>
      <c r="S1919" s="356"/>
      <c r="T1919" s="304"/>
      <c r="U1919" s="356"/>
      <c r="V1919" s="304"/>
      <c r="W1919" s="308" t="s">
        <v>1408</v>
      </c>
      <c r="X1919" s="304" t="s">
        <v>213</v>
      </c>
      <c r="Y1919" s="366">
        <f t="shared" si="533"/>
        <v>274.5</v>
      </c>
      <c r="Z1919" s="304"/>
      <c r="AA1919" s="331">
        <v>0.36</v>
      </c>
      <c r="AB1919" s="304">
        <v>-999</v>
      </c>
      <c r="AC1919" s="304">
        <v>-999</v>
      </c>
      <c r="AD1919" s="366">
        <v>-999</v>
      </c>
      <c r="AE1919" s="304">
        <v>-999</v>
      </c>
      <c r="AF1919" s="304">
        <v>-999</v>
      </c>
      <c r="AG1919" s="304"/>
      <c r="AH1919" s="304">
        <v>1.3778799999999999E-3</v>
      </c>
      <c r="AI1919" s="312"/>
      <c r="AJ1919" s="332">
        <v>200</v>
      </c>
      <c r="AK1919" s="304">
        <f t="shared" si="532"/>
        <v>210</v>
      </c>
      <c r="AL1919" s="304">
        <v>0.2</v>
      </c>
      <c r="AM1919" s="389" t="str">
        <f t="shared" si="535"/>
        <v/>
      </c>
      <c r="AN1919" s="304"/>
      <c r="AO1919" s="304"/>
      <c r="AP1919" s="312"/>
      <c r="AQ1919" s="312"/>
      <c r="AR1919" s="312"/>
      <c r="AS1919" s="304"/>
      <c r="AT1919" s="312"/>
      <c r="AU1919" s="329">
        <f>VLOOKUP(C1919,[1]world!$A$2:$B$3555,2,FALSE)</f>
        <v>16</v>
      </c>
      <c r="AV1919" s="329">
        <v>246</v>
      </c>
      <c r="AW1919" s="304">
        <v>0.18</v>
      </c>
      <c r="AX1919" s="304">
        <v>-999</v>
      </c>
      <c r="AY1919" s="304">
        <v>-999</v>
      </c>
      <c r="AZ1919" s="304">
        <v>-999</v>
      </c>
      <c r="BA1919" s="304">
        <v>-999</v>
      </c>
      <c r="BB1919" s="304">
        <v>-999</v>
      </c>
      <c r="BC1919" s="304">
        <v>-999</v>
      </c>
      <c r="BD1919" s="304">
        <v>-999</v>
      </c>
      <c r="BE1919" s="304">
        <v>-999</v>
      </c>
      <c r="BF1919" s="304">
        <v>-999</v>
      </c>
      <c r="BG1919" s="304">
        <v>-999</v>
      </c>
      <c r="BH1919" s="304">
        <v>-999</v>
      </c>
      <c r="BI1919" s="304">
        <v>-999</v>
      </c>
      <c r="BJ1919" s="304" t="s">
        <v>4954</v>
      </c>
      <c r="BK1919" s="304" t="s">
        <v>4954</v>
      </c>
      <c r="BL1919" s="304" t="s">
        <v>4954</v>
      </c>
    </row>
    <row r="1920" spans="1:64" ht="15" hidden="1" customHeight="1" x14ac:dyDescent="0.2">
      <c r="A1920" s="304" t="s">
        <v>6173</v>
      </c>
      <c r="B1920" s="304" t="s">
        <v>5985</v>
      </c>
      <c r="C1920" s="304">
        <v>2053</v>
      </c>
      <c r="D1920" s="349" t="s">
        <v>848</v>
      </c>
      <c r="E1920" s="304" t="s">
        <v>849</v>
      </c>
      <c r="F1920" s="304"/>
      <c r="G1920" s="324">
        <v>33.253999999999998</v>
      </c>
      <c r="H1920" s="324">
        <v>119.28</v>
      </c>
      <c r="I1920" s="324" t="s">
        <v>212</v>
      </c>
      <c r="J1920" s="368">
        <f t="shared" si="540"/>
        <v>242.04656117508151</v>
      </c>
      <c r="K1920" s="331">
        <f t="shared" si="539"/>
        <v>0.23489205847013181</v>
      </c>
      <c r="L1920" s="304" t="str">
        <f t="shared" si="531"/>
        <v>D</v>
      </c>
      <c r="M1920" s="388" t="s">
        <v>6089</v>
      </c>
      <c r="N1920" s="304"/>
      <c r="O1920" s="304"/>
      <c r="P1920" s="356"/>
      <c r="Q1920" s="356"/>
      <c r="R1920" s="304"/>
      <c r="S1920" s="356"/>
      <c r="T1920" s="304"/>
      <c r="U1920" s="356"/>
      <c r="V1920" s="304"/>
      <c r="W1920" s="308" t="s">
        <v>1408</v>
      </c>
      <c r="X1920" s="304" t="s">
        <v>213</v>
      </c>
      <c r="Y1920" s="366">
        <f t="shared" si="533"/>
        <v>274.5</v>
      </c>
      <c r="Z1920" s="304"/>
      <c r="AA1920" s="331">
        <v>0.36</v>
      </c>
      <c r="AB1920" s="304">
        <v>-999</v>
      </c>
      <c r="AC1920" s="304">
        <v>-999</v>
      </c>
      <c r="AD1920" s="366">
        <v>-999</v>
      </c>
      <c r="AE1920" s="304">
        <v>-999</v>
      </c>
      <c r="AF1920" s="304">
        <v>-999</v>
      </c>
      <c r="AG1920" s="304"/>
      <c r="AH1920" s="304">
        <v>1.28907E-3</v>
      </c>
      <c r="AI1920" s="312"/>
      <c r="AJ1920" s="332">
        <v>199</v>
      </c>
      <c r="AK1920" s="304">
        <f t="shared" si="532"/>
        <v>210</v>
      </c>
      <c r="AL1920" s="304">
        <v>0.2</v>
      </c>
      <c r="AM1920" s="389" t="str">
        <f t="shared" si="535"/>
        <v/>
      </c>
      <c r="AN1920" s="304"/>
      <c r="AO1920" s="304"/>
      <c r="AP1920" s="312"/>
      <c r="AQ1920" s="312"/>
      <c r="AR1920" s="312"/>
      <c r="AS1920" s="304"/>
      <c r="AT1920" s="312"/>
      <c r="AU1920" s="329">
        <f>VLOOKUP(C1920,[1]world!$A$2:$B$3555,2,FALSE)</f>
        <v>16</v>
      </c>
      <c r="AV1920" s="329">
        <v>246</v>
      </c>
      <c r="AW1920" s="304">
        <v>0.18</v>
      </c>
      <c r="AX1920" s="304">
        <v>-999</v>
      </c>
      <c r="AY1920" s="304">
        <v>-999</v>
      </c>
      <c r="AZ1920" s="304">
        <v>-999</v>
      </c>
      <c r="BA1920" s="304">
        <v>-999</v>
      </c>
      <c r="BB1920" s="304">
        <v>-999</v>
      </c>
      <c r="BC1920" s="304">
        <v>-999</v>
      </c>
      <c r="BD1920" s="304">
        <v>-999</v>
      </c>
      <c r="BE1920" s="304">
        <v>-999</v>
      </c>
      <c r="BF1920" s="304">
        <v>-999</v>
      </c>
      <c r="BG1920" s="304">
        <v>-999</v>
      </c>
      <c r="BH1920" s="304">
        <v>-999</v>
      </c>
      <c r="BI1920" s="304">
        <v>-999</v>
      </c>
      <c r="BJ1920" s="304" t="s">
        <v>4954</v>
      </c>
      <c r="BK1920" s="304" t="s">
        <v>4954</v>
      </c>
      <c r="BL1920" s="304" t="s">
        <v>4954</v>
      </c>
    </row>
    <row r="1921" spans="1:64" ht="15" hidden="1" customHeight="1" x14ac:dyDescent="0.2">
      <c r="A1921" s="304" t="s">
        <v>6173</v>
      </c>
      <c r="B1921" s="304" t="s">
        <v>5985</v>
      </c>
      <c r="C1921" s="304">
        <v>2054</v>
      </c>
      <c r="D1921" s="349" t="s">
        <v>846</v>
      </c>
      <c r="E1921" s="304" t="s">
        <v>847</v>
      </c>
      <c r="F1921" s="304"/>
      <c r="G1921" s="324">
        <v>33.780999999999999</v>
      </c>
      <c r="H1921" s="324">
        <v>119.29900000000001</v>
      </c>
      <c r="I1921" s="324" t="s">
        <v>212</v>
      </c>
      <c r="J1921" s="368">
        <f t="shared" si="540"/>
        <v>229.92347800928601</v>
      </c>
      <c r="K1921" s="331">
        <f t="shared" si="539"/>
        <v>0.23489205847013181</v>
      </c>
      <c r="L1921" s="304" t="str">
        <f t="shared" si="531"/>
        <v>D</v>
      </c>
      <c r="M1921" s="388" t="s">
        <v>6089</v>
      </c>
      <c r="N1921" s="304"/>
      <c r="O1921" s="304"/>
      <c r="P1921" s="356"/>
      <c r="Q1921" s="356"/>
      <c r="R1921" s="304"/>
      <c r="S1921" s="356"/>
      <c r="T1921" s="304"/>
      <c r="U1921" s="356"/>
      <c r="V1921" s="304"/>
      <c r="W1921" s="308" t="s">
        <v>1408</v>
      </c>
      <c r="X1921" s="304" t="s">
        <v>213</v>
      </c>
      <c r="Y1921" s="366">
        <f t="shared" si="533"/>
        <v>274.5</v>
      </c>
      <c r="Z1921" s="304"/>
      <c r="AA1921" s="331">
        <v>0.36</v>
      </c>
      <c r="AB1921" s="304">
        <v>-999</v>
      </c>
      <c r="AC1921" s="304">
        <v>-999</v>
      </c>
      <c r="AD1921" s="366">
        <v>-999</v>
      </c>
      <c r="AE1921" s="304">
        <v>-999</v>
      </c>
      <c r="AF1921" s="304">
        <v>-999</v>
      </c>
      <c r="AG1921" s="304"/>
      <c r="AH1921" s="304">
        <v>1.0000000000000001E-5</v>
      </c>
      <c r="AI1921" s="312"/>
      <c r="AJ1921" s="332">
        <v>180</v>
      </c>
      <c r="AK1921" s="304">
        <f t="shared" si="532"/>
        <v>180</v>
      </c>
      <c r="AL1921" s="304">
        <v>0.2</v>
      </c>
      <c r="AM1921" s="389" t="str">
        <f t="shared" si="535"/>
        <v/>
      </c>
      <c r="AN1921" s="304"/>
      <c r="AO1921" s="304"/>
      <c r="AP1921" s="312"/>
      <c r="AQ1921" s="312"/>
      <c r="AR1921" s="312"/>
      <c r="AS1921" s="304"/>
      <c r="AT1921" s="312"/>
      <c r="AU1921" s="329">
        <f>VLOOKUP(C1921,[1]world!$A$2:$B$3555,2,FALSE)</f>
        <v>16</v>
      </c>
      <c r="AV1921" s="329">
        <v>246</v>
      </c>
      <c r="AW1921" s="304">
        <v>0.18</v>
      </c>
      <c r="AX1921" s="304">
        <v>-999</v>
      </c>
      <c r="AY1921" s="304">
        <v>-999</v>
      </c>
      <c r="AZ1921" s="304">
        <v>-999</v>
      </c>
      <c r="BA1921" s="304">
        <v>-999</v>
      </c>
      <c r="BB1921" s="304">
        <v>-999</v>
      </c>
      <c r="BC1921" s="304">
        <v>-999</v>
      </c>
      <c r="BD1921" s="304">
        <v>-999</v>
      </c>
      <c r="BE1921" s="304">
        <v>-999</v>
      </c>
      <c r="BF1921" s="304">
        <v>-999</v>
      </c>
      <c r="BG1921" s="304">
        <v>-999</v>
      </c>
      <c r="BH1921" s="304">
        <v>-999</v>
      </c>
      <c r="BI1921" s="304">
        <v>-999</v>
      </c>
      <c r="BJ1921" s="304" t="s">
        <v>4954</v>
      </c>
      <c r="BK1921" s="304" t="s">
        <v>4954</v>
      </c>
      <c r="BL1921" s="304" t="s">
        <v>4954</v>
      </c>
    </row>
    <row r="1922" spans="1:64" ht="15" hidden="1" customHeight="1" x14ac:dyDescent="0.2">
      <c r="A1922" s="304" t="s">
        <v>6173</v>
      </c>
      <c r="B1922" s="304" t="s">
        <v>5985</v>
      </c>
      <c r="C1922" s="304">
        <v>2055</v>
      </c>
      <c r="D1922" s="349" t="s">
        <v>854</v>
      </c>
      <c r="E1922" s="304" t="s">
        <v>855</v>
      </c>
      <c r="F1922" s="304"/>
      <c r="G1922" s="324">
        <v>34.192</v>
      </c>
      <c r="H1922" s="324">
        <v>119.589</v>
      </c>
      <c r="I1922" s="324" t="s">
        <v>212</v>
      </c>
      <c r="J1922" s="368">
        <f t="shared" si="540"/>
        <v>242.04656117508151</v>
      </c>
      <c r="K1922" s="331">
        <f t="shared" si="539"/>
        <v>0.23489205847013181</v>
      </c>
      <c r="L1922" s="304" t="str">
        <f t="shared" si="531"/>
        <v>D</v>
      </c>
      <c r="M1922" s="388" t="s">
        <v>6089</v>
      </c>
      <c r="N1922" s="304"/>
      <c r="O1922" s="304"/>
      <c r="P1922" s="356"/>
      <c r="Q1922" s="356"/>
      <c r="R1922" s="304"/>
      <c r="S1922" s="356"/>
      <c r="T1922" s="304"/>
      <c r="U1922" s="356"/>
      <c r="V1922" s="304"/>
      <c r="W1922" s="308" t="s">
        <v>1408</v>
      </c>
      <c r="X1922" s="304" t="s">
        <v>213</v>
      </c>
      <c r="Y1922" s="366">
        <f t="shared" si="533"/>
        <v>274.5</v>
      </c>
      <c r="Z1922" s="304"/>
      <c r="AA1922" s="331">
        <v>0.36</v>
      </c>
      <c r="AB1922" s="304">
        <v>-999</v>
      </c>
      <c r="AC1922" s="304">
        <v>-999</v>
      </c>
      <c r="AD1922" s="366">
        <v>-999</v>
      </c>
      <c r="AE1922" s="304">
        <v>-999</v>
      </c>
      <c r="AF1922" s="304">
        <v>-999</v>
      </c>
      <c r="AG1922" s="304"/>
      <c r="AH1922" s="304">
        <v>1.9549300000000001E-3</v>
      </c>
      <c r="AI1922" s="312"/>
      <c r="AJ1922" s="332">
        <v>211</v>
      </c>
      <c r="AK1922" s="304">
        <f t="shared" si="532"/>
        <v>210</v>
      </c>
      <c r="AL1922" s="304">
        <v>0.2</v>
      </c>
      <c r="AM1922" s="389" t="str">
        <f t="shared" si="535"/>
        <v/>
      </c>
      <c r="AN1922" s="304"/>
      <c r="AO1922" s="304"/>
      <c r="AP1922" s="312"/>
      <c r="AQ1922" s="312"/>
      <c r="AR1922" s="312"/>
      <c r="AS1922" s="304"/>
      <c r="AT1922" s="312"/>
      <c r="AU1922" s="329">
        <f>VLOOKUP(C1922,[1]world!$A$2:$B$3555,2,FALSE)</f>
        <v>16</v>
      </c>
      <c r="AV1922" s="329">
        <v>246</v>
      </c>
      <c r="AW1922" s="304">
        <v>0.18</v>
      </c>
      <c r="AX1922" s="304">
        <v>-999</v>
      </c>
      <c r="AY1922" s="304">
        <v>-999</v>
      </c>
      <c r="AZ1922" s="304">
        <v>-999</v>
      </c>
      <c r="BA1922" s="304">
        <v>-999</v>
      </c>
      <c r="BB1922" s="304">
        <v>-999</v>
      </c>
      <c r="BC1922" s="304">
        <v>-999</v>
      </c>
      <c r="BD1922" s="304">
        <v>-999</v>
      </c>
      <c r="BE1922" s="304">
        <v>-999</v>
      </c>
      <c r="BF1922" s="304">
        <v>-999</v>
      </c>
      <c r="BG1922" s="304">
        <v>-999</v>
      </c>
      <c r="BH1922" s="304">
        <v>-999</v>
      </c>
      <c r="BI1922" s="304">
        <v>-999</v>
      </c>
      <c r="BJ1922" s="304" t="s">
        <v>4954</v>
      </c>
      <c r="BK1922" s="304" t="s">
        <v>4954</v>
      </c>
      <c r="BL1922" s="304" t="s">
        <v>4954</v>
      </c>
    </row>
    <row r="1923" spans="1:64" ht="15" hidden="1" customHeight="1" x14ac:dyDescent="0.2">
      <c r="A1923" s="304" t="s">
        <v>6173</v>
      </c>
      <c r="B1923" s="304" t="s">
        <v>5985</v>
      </c>
      <c r="C1923" s="304">
        <v>2056</v>
      </c>
      <c r="D1923" s="349" t="s">
        <v>850</v>
      </c>
      <c r="E1923" s="304" t="s">
        <v>851</v>
      </c>
      <c r="F1923" s="304"/>
      <c r="G1923" s="324">
        <v>32.85</v>
      </c>
      <c r="H1923" s="324">
        <v>120.319</v>
      </c>
      <c r="I1923" s="324" t="s">
        <v>212</v>
      </c>
      <c r="J1923" s="368">
        <f t="shared" si="540"/>
        <v>242.04656117508151</v>
      </c>
      <c r="K1923" s="331">
        <f t="shared" si="539"/>
        <v>0.23489205847013181</v>
      </c>
      <c r="L1923" s="304" t="str">
        <f t="shared" si="531"/>
        <v>D</v>
      </c>
      <c r="M1923" s="388" t="s">
        <v>6089</v>
      </c>
      <c r="N1923" s="304"/>
      <c r="O1923" s="304"/>
      <c r="P1923" s="356"/>
      <c r="Q1923" s="356"/>
      <c r="R1923" s="304"/>
      <c r="S1923" s="356"/>
      <c r="T1923" s="304"/>
      <c r="U1923" s="356"/>
      <c r="V1923" s="304"/>
      <c r="W1923" s="308" t="s">
        <v>1408</v>
      </c>
      <c r="X1923" s="304" t="s">
        <v>213</v>
      </c>
      <c r="Y1923" s="366">
        <f t="shared" si="533"/>
        <v>274.5</v>
      </c>
      <c r="Z1923" s="304"/>
      <c r="AA1923" s="331">
        <v>0.36</v>
      </c>
      <c r="AB1923" s="304">
        <v>-999</v>
      </c>
      <c r="AC1923" s="304">
        <v>-999</v>
      </c>
      <c r="AD1923" s="366">
        <v>-999</v>
      </c>
      <c r="AE1923" s="304">
        <v>-999</v>
      </c>
      <c r="AF1923" s="304">
        <v>-999</v>
      </c>
      <c r="AG1923" s="304"/>
      <c r="AH1923" s="304">
        <v>6.4161199999999995E-4</v>
      </c>
      <c r="AI1923" s="312"/>
      <c r="AJ1923" s="332">
        <v>186</v>
      </c>
      <c r="AK1923" s="304">
        <f t="shared" si="532"/>
        <v>210</v>
      </c>
      <c r="AL1923" s="304">
        <v>0.2</v>
      </c>
      <c r="AM1923" s="389" t="str">
        <f t="shared" si="535"/>
        <v/>
      </c>
      <c r="AN1923" s="304"/>
      <c r="AO1923" s="304"/>
      <c r="AP1923" s="312"/>
      <c r="AQ1923" s="312"/>
      <c r="AR1923" s="312"/>
      <c r="AS1923" s="304"/>
      <c r="AT1923" s="312"/>
      <c r="AU1923" s="329">
        <f>VLOOKUP(C1923,[1]world!$A$2:$B$3555,2,FALSE)</f>
        <v>16</v>
      </c>
      <c r="AV1923" s="329">
        <v>246</v>
      </c>
      <c r="AW1923" s="304">
        <v>0.18</v>
      </c>
      <c r="AX1923" s="304">
        <v>-999</v>
      </c>
      <c r="AY1923" s="304">
        <v>-999</v>
      </c>
      <c r="AZ1923" s="304">
        <v>-999</v>
      </c>
      <c r="BA1923" s="304">
        <v>-999</v>
      </c>
      <c r="BB1923" s="304">
        <v>-999</v>
      </c>
      <c r="BC1923" s="304">
        <v>-999</v>
      </c>
      <c r="BD1923" s="304">
        <v>-999</v>
      </c>
      <c r="BE1923" s="304">
        <v>-999</v>
      </c>
      <c r="BF1923" s="304">
        <v>-999</v>
      </c>
      <c r="BG1923" s="304">
        <v>-999</v>
      </c>
      <c r="BH1923" s="304">
        <v>-999</v>
      </c>
      <c r="BI1923" s="304">
        <v>-999</v>
      </c>
      <c r="BJ1923" s="304" t="s">
        <v>4954</v>
      </c>
      <c r="BK1923" s="304" t="s">
        <v>4954</v>
      </c>
      <c r="BL1923" s="304" t="s">
        <v>4954</v>
      </c>
    </row>
    <row r="1924" spans="1:64" ht="15" hidden="1" customHeight="1" x14ac:dyDescent="0.2">
      <c r="A1924" s="304" t="s">
        <v>6173</v>
      </c>
      <c r="B1924" s="304" t="s">
        <v>5985</v>
      </c>
      <c r="C1924" s="304">
        <v>2057</v>
      </c>
      <c r="D1924" s="349" t="s">
        <v>852</v>
      </c>
      <c r="E1924" s="304" t="s">
        <v>853</v>
      </c>
      <c r="F1924" s="304"/>
      <c r="G1924" s="324">
        <v>32.781999999999996</v>
      </c>
      <c r="H1924" s="324">
        <v>120.77</v>
      </c>
      <c r="I1924" s="324" t="s">
        <v>212</v>
      </c>
      <c r="J1924" s="368">
        <f t="shared" si="540"/>
        <v>242.04656117508151</v>
      </c>
      <c r="K1924" s="331">
        <f t="shared" si="539"/>
        <v>0.23489205847013181</v>
      </c>
      <c r="L1924" s="304" t="str">
        <f t="shared" ref="L1924:L1987" si="541">IF(J1924&lt;180,"E",IF(AND(J1924&gt;=180,J1924&lt;360),"D",IF(AND(J1924&gt;=360,J1924&lt;760),"C",IF(AND(J1924&gt;=760,J1924&lt;1500),"B",IF(J1924&gt;=1500,"A","-")))))</f>
        <v>D</v>
      </c>
      <c r="M1924" s="388" t="s">
        <v>6089</v>
      </c>
      <c r="N1924" s="304"/>
      <c r="O1924" s="304"/>
      <c r="P1924" s="356"/>
      <c r="Q1924" s="356"/>
      <c r="R1924" s="304"/>
      <c r="S1924" s="356"/>
      <c r="T1924" s="304"/>
      <c r="U1924" s="356"/>
      <c r="V1924" s="304"/>
      <c r="W1924" s="308" t="s">
        <v>1408</v>
      </c>
      <c r="X1924" s="304" t="s">
        <v>213</v>
      </c>
      <c r="Y1924" s="366">
        <f t="shared" si="533"/>
        <v>274.5</v>
      </c>
      <c r="Z1924" s="304"/>
      <c r="AA1924" s="331">
        <v>0.36</v>
      </c>
      <c r="AB1924" s="304">
        <v>-999</v>
      </c>
      <c r="AC1924" s="304">
        <v>-999</v>
      </c>
      <c r="AD1924" s="366">
        <v>-999</v>
      </c>
      <c r="AE1924" s="304">
        <v>-999</v>
      </c>
      <c r="AF1924" s="304">
        <v>-999</v>
      </c>
      <c r="AG1924" s="304"/>
      <c r="AH1924" s="304">
        <v>5.3898900000000003E-4</v>
      </c>
      <c r="AI1924" s="312"/>
      <c r="AJ1924" s="332">
        <v>184</v>
      </c>
      <c r="AK1924" s="304">
        <f t="shared" ref="AK1924:AK1987" si="542">IF(AJ1924&lt;=180,180,IF(AND(AJ1924&gt;180,AJ1924&lt;240),210,IF(AND(AJ1924&gt;=240,AJ1924&lt;300),270,IF(AND(AJ1924&gt;=300,AJ1924&lt;360),270,IF(AND(AJ1924&gt;=360,AJ1924&lt;490),425,IF(AND(AJ1924&gt;=490,AJ1924&lt;620),555,IF(AND(AJ1924&gt;=620,AJ1924&lt;760),690,IF(AJ1924&gt;=760,760,"Error"))))))))</f>
        <v>210</v>
      </c>
      <c r="AL1924" s="304">
        <v>0.2</v>
      </c>
      <c r="AM1924" s="389" t="str">
        <f t="shared" si="535"/>
        <v/>
      </c>
      <c r="AN1924" s="304"/>
      <c r="AO1924" s="304"/>
      <c r="AP1924" s="312"/>
      <c r="AQ1924" s="312"/>
      <c r="AR1924" s="312"/>
      <c r="AS1924" s="304"/>
      <c r="AT1924" s="312"/>
      <c r="AU1924" s="329">
        <f>VLOOKUP(C1924,[1]world!$A$2:$B$3555,2,FALSE)</f>
        <v>16</v>
      </c>
      <c r="AV1924" s="329">
        <v>246</v>
      </c>
      <c r="AW1924" s="304">
        <v>0.18</v>
      </c>
      <c r="AX1924" s="304">
        <v>-999</v>
      </c>
      <c r="AY1924" s="304">
        <v>-999</v>
      </c>
      <c r="AZ1924" s="304">
        <v>-999</v>
      </c>
      <c r="BA1924" s="304">
        <v>-999</v>
      </c>
      <c r="BB1924" s="304">
        <v>-999</v>
      </c>
      <c r="BC1924" s="304">
        <v>-999</v>
      </c>
      <c r="BD1924" s="304">
        <v>-999</v>
      </c>
      <c r="BE1924" s="304">
        <v>-999</v>
      </c>
      <c r="BF1924" s="304">
        <v>-999</v>
      </c>
      <c r="BG1924" s="304">
        <v>-999</v>
      </c>
      <c r="BH1924" s="304">
        <v>-999</v>
      </c>
      <c r="BI1924" s="304">
        <v>-999</v>
      </c>
      <c r="BJ1924" s="304" t="s">
        <v>4954</v>
      </c>
      <c r="BK1924" s="304" t="s">
        <v>4954</v>
      </c>
      <c r="BL1924" s="304" t="s">
        <v>4954</v>
      </c>
    </row>
    <row r="1925" spans="1:64" ht="15" hidden="1" customHeight="1" x14ac:dyDescent="0.2">
      <c r="A1925" s="304" t="s">
        <v>6173</v>
      </c>
      <c r="B1925" s="304" t="s">
        <v>5985</v>
      </c>
      <c r="C1925" s="304">
        <v>2058</v>
      </c>
      <c r="D1925" s="349" t="s">
        <v>856</v>
      </c>
      <c r="E1925" s="304" t="s">
        <v>857</v>
      </c>
      <c r="F1925" s="304"/>
      <c r="G1925" s="324">
        <v>25.83</v>
      </c>
      <c r="H1925" s="324">
        <v>116.351</v>
      </c>
      <c r="I1925" s="324" t="s">
        <v>212</v>
      </c>
      <c r="J1925" s="368">
        <f>GEOMEAN(Y1925,AK1925)</f>
        <v>341.55892610207098</v>
      </c>
      <c r="K1925" s="331">
        <f>GEOMEAN(AA1925,AL1925)</f>
        <v>0.39344631145812003</v>
      </c>
      <c r="L1925" s="304" t="str">
        <f t="shared" si="541"/>
        <v>D</v>
      </c>
      <c r="M1925" s="388" t="s">
        <v>6090</v>
      </c>
      <c r="N1925" s="304"/>
      <c r="O1925" s="304"/>
      <c r="P1925" s="356"/>
      <c r="Q1925" s="356"/>
      <c r="R1925" s="304"/>
      <c r="S1925" s="356"/>
      <c r="T1925" s="304"/>
      <c r="U1925" s="356"/>
      <c r="V1925" s="304"/>
      <c r="W1925" s="308" t="s">
        <v>1408</v>
      </c>
      <c r="X1925" s="304" t="s">
        <v>213</v>
      </c>
      <c r="Y1925" s="366">
        <f t="shared" ref="Y1925:Y1988" si="543">IF(X1925="A",506.6,IF(X1925="B",424.8,IF(X1925="C",338.6,IF(X1925="D",274.5,IF(X1925="E",181.5,"-")))))</f>
        <v>274.5</v>
      </c>
      <c r="Z1925" s="304"/>
      <c r="AA1925" s="331">
        <v>0.36</v>
      </c>
      <c r="AB1925" s="304">
        <v>-999</v>
      </c>
      <c r="AC1925" s="304">
        <v>-999</v>
      </c>
      <c r="AD1925" s="366">
        <v>-999</v>
      </c>
      <c r="AE1925" s="304">
        <v>-999</v>
      </c>
      <c r="AF1925" s="304">
        <v>-999</v>
      </c>
      <c r="AG1925" s="304"/>
      <c r="AH1925" s="304">
        <v>4.8472399999999999E-2</v>
      </c>
      <c r="AI1925" s="312"/>
      <c r="AJ1925" s="332">
        <v>484</v>
      </c>
      <c r="AK1925" s="304">
        <f t="shared" si="542"/>
        <v>425</v>
      </c>
      <c r="AL1925" s="363">
        <v>0.43</v>
      </c>
      <c r="AM1925" s="389" t="str">
        <f t="shared" si="535"/>
        <v/>
      </c>
      <c r="AN1925" s="304"/>
      <c r="AO1925" s="304"/>
      <c r="AP1925" s="312"/>
      <c r="AQ1925" s="312"/>
      <c r="AR1925" s="312"/>
      <c r="AS1925" s="304"/>
      <c r="AT1925" s="312"/>
      <c r="AU1925" s="329"/>
      <c r="AV1925" s="329"/>
      <c r="AW1925" s="304"/>
      <c r="AX1925" s="304">
        <v>-999</v>
      </c>
      <c r="AY1925" s="304">
        <v>-999</v>
      </c>
      <c r="AZ1925" s="304">
        <v>-999</v>
      </c>
      <c r="BA1925" s="304">
        <v>-999</v>
      </c>
      <c r="BB1925" s="304">
        <v>-999</v>
      </c>
      <c r="BC1925" s="304">
        <v>-999</v>
      </c>
      <c r="BD1925" s="304">
        <v>-999</v>
      </c>
      <c r="BE1925" s="304">
        <v>-999</v>
      </c>
      <c r="BF1925" s="304">
        <v>-999</v>
      </c>
      <c r="BG1925" s="304">
        <v>-999</v>
      </c>
      <c r="BH1925" s="304">
        <v>-999</v>
      </c>
      <c r="BI1925" s="304">
        <v>-999</v>
      </c>
      <c r="BJ1925" s="304" t="s">
        <v>4954</v>
      </c>
      <c r="BK1925" s="304" t="s">
        <v>4954</v>
      </c>
      <c r="BL1925" s="304" t="s">
        <v>4954</v>
      </c>
    </row>
    <row r="1926" spans="1:64" ht="15" hidden="1" customHeight="1" x14ac:dyDescent="0.2">
      <c r="A1926" s="304" t="s">
        <v>6174</v>
      </c>
      <c r="B1926" s="304" t="s">
        <v>5985</v>
      </c>
      <c r="C1926" s="304">
        <v>2059</v>
      </c>
      <c r="D1926" s="349" t="s">
        <v>860</v>
      </c>
      <c r="E1926" s="304" t="s">
        <v>861</v>
      </c>
      <c r="F1926" s="304"/>
      <c r="G1926" s="324">
        <v>35.316000000000003</v>
      </c>
      <c r="H1926" s="324">
        <v>115.21</v>
      </c>
      <c r="I1926" s="324" t="s">
        <v>212</v>
      </c>
      <c r="J1926" s="368">
        <f t="shared" ref="J1926:J1937" si="544">GEOMEAN(Y1926,AV1926,AK1926)</f>
        <v>229.92347800928601</v>
      </c>
      <c r="K1926" s="331">
        <f t="shared" ref="K1926:K1937" si="545">GEOMEAN(AA1926,AL1926,AW1926)</f>
        <v>0.23489205847013181</v>
      </c>
      <c r="L1926" s="304" t="str">
        <f t="shared" si="541"/>
        <v>D</v>
      </c>
      <c r="M1926" s="388" t="s">
        <v>6089</v>
      </c>
      <c r="N1926" s="304"/>
      <c r="O1926" s="304"/>
      <c r="P1926" s="356"/>
      <c r="Q1926" s="356"/>
      <c r="R1926" s="304"/>
      <c r="S1926" s="356"/>
      <c r="T1926" s="304"/>
      <c r="U1926" s="356"/>
      <c r="V1926" s="304"/>
      <c r="W1926" s="308" t="s">
        <v>1408</v>
      </c>
      <c r="X1926" s="304" t="s">
        <v>213</v>
      </c>
      <c r="Y1926" s="366">
        <f t="shared" si="543"/>
        <v>274.5</v>
      </c>
      <c r="Z1926" s="304"/>
      <c r="AA1926" s="331">
        <v>0.36</v>
      </c>
      <c r="AB1926" s="304">
        <v>-999</v>
      </c>
      <c r="AC1926" s="304">
        <v>-999</v>
      </c>
      <c r="AD1926" s="366">
        <v>-999</v>
      </c>
      <c r="AE1926" s="304">
        <v>-999</v>
      </c>
      <c r="AF1926" s="304">
        <v>-999</v>
      </c>
      <c r="AG1926" s="304"/>
      <c r="AH1926" s="304">
        <v>1.0000000000000001E-5</v>
      </c>
      <c r="AI1926" s="312"/>
      <c r="AJ1926" s="332">
        <v>180</v>
      </c>
      <c r="AK1926" s="304">
        <f t="shared" si="542"/>
        <v>180</v>
      </c>
      <c r="AL1926" s="304">
        <v>0.2</v>
      </c>
      <c r="AM1926" s="389" t="str">
        <f t="shared" si="535"/>
        <v/>
      </c>
      <c r="AN1926" s="304"/>
      <c r="AO1926" s="304"/>
      <c r="AP1926" s="312"/>
      <c r="AQ1926" s="312"/>
      <c r="AR1926" s="312"/>
      <c r="AS1926" s="304"/>
      <c r="AT1926" s="312"/>
      <c r="AU1926" s="329">
        <f>VLOOKUP(C1926,[1]world!$A$2:$B$3555,2,FALSE)</f>
        <v>16</v>
      </c>
      <c r="AV1926" s="329">
        <v>246</v>
      </c>
      <c r="AW1926" s="304">
        <v>0.18</v>
      </c>
      <c r="AX1926" s="304">
        <v>-999</v>
      </c>
      <c r="AY1926" s="304">
        <v>-999</v>
      </c>
      <c r="AZ1926" s="304">
        <v>-999</v>
      </c>
      <c r="BA1926" s="304">
        <v>-999</v>
      </c>
      <c r="BB1926" s="304">
        <v>-999</v>
      </c>
      <c r="BC1926" s="304">
        <v>-999</v>
      </c>
      <c r="BD1926" s="304">
        <v>-999</v>
      </c>
      <c r="BE1926" s="304">
        <v>-999</v>
      </c>
      <c r="BF1926" s="304">
        <v>-999</v>
      </c>
      <c r="BG1926" s="304">
        <v>-999</v>
      </c>
      <c r="BH1926" s="304">
        <v>-999</v>
      </c>
      <c r="BI1926" s="304">
        <v>-999</v>
      </c>
      <c r="BJ1926" s="304" t="s">
        <v>4954</v>
      </c>
      <c r="BK1926" s="304" t="s">
        <v>4954</v>
      </c>
      <c r="BL1926" s="304" t="s">
        <v>4954</v>
      </c>
    </row>
    <row r="1927" spans="1:64" ht="15" hidden="1" customHeight="1" x14ac:dyDescent="0.2">
      <c r="A1927" s="304" t="s">
        <v>6173</v>
      </c>
      <c r="B1927" s="304" t="s">
        <v>5985</v>
      </c>
      <c r="C1927" s="304">
        <v>2060</v>
      </c>
      <c r="D1927" s="349" t="s">
        <v>862</v>
      </c>
      <c r="E1927" s="304" t="s">
        <v>863</v>
      </c>
      <c r="F1927" s="304"/>
      <c r="G1927" s="324">
        <v>36.82</v>
      </c>
      <c r="H1927" s="324">
        <v>118.901</v>
      </c>
      <c r="I1927" s="324" t="s">
        <v>212</v>
      </c>
      <c r="J1927" s="368">
        <f t="shared" si="544"/>
        <v>242.04656117508151</v>
      </c>
      <c r="K1927" s="331">
        <f t="shared" si="545"/>
        <v>0.23489205847013181</v>
      </c>
      <c r="L1927" s="304" t="str">
        <f t="shared" si="541"/>
        <v>D</v>
      </c>
      <c r="M1927" s="388" t="s">
        <v>6089</v>
      </c>
      <c r="N1927" s="304"/>
      <c r="O1927" s="304"/>
      <c r="P1927" s="356"/>
      <c r="Q1927" s="356"/>
      <c r="R1927" s="304"/>
      <c r="S1927" s="356"/>
      <c r="T1927" s="304"/>
      <c r="U1927" s="356"/>
      <c r="V1927" s="304"/>
      <c r="W1927" s="308" t="s">
        <v>1408</v>
      </c>
      <c r="X1927" s="304" t="s">
        <v>213</v>
      </c>
      <c r="Y1927" s="366">
        <f t="shared" si="543"/>
        <v>274.5</v>
      </c>
      <c r="Z1927" s="304"/>
      <c r="AA1927" s="331">
        <v>0.36</v>
      </c>
      <c r="AB1927" s="304">
        <v>-999</v>
      </c>
      <c r="AC1927" s="304">
        <v>-999</v>
      </c>
      <c r="AD1927" s="366">
        <v>-999</v>
      </c>
      <c r="AE1927" s="304">
        <v>-999</v>
      </c>
      <c r="AF1927" s="304">
        <v>-999</v>
      </c>
      <c r="AG1927" s="304"/>
      <c r="AH1927" s="304">
        <v>8.6246599999999999E-4</v>
      </c>
      <c r="AI1927" s="312"/>
      <c r="AJ1927" s="332">
        <v>191</v>
      </c>
      <c r="AK1927" s="304">
        <f t="shared" si="542"/>
        <v>210</v>
      </c>
      <c r="AL1927" s="304">
        <v>0.2</v>
      </c>
      <c r="AM1927" s="389" t="str">
        <f t="shared" si="535"/>
        <v/>
      </c>
      <c r="AN1927" s="304"/>
      <c r="AO1927" s="304"/>
      <c r="AP1927" s="312"/>
      <c r="AQ1927" s="312"/>
      <c r="AR1927" s="312"/>
      <c r="AS1927" s="304"/>
      <c r="AT1927" s="312"/>
      <c r="AU1927" s="329">
        <f>VLOOKUP(C1927,[1]world!$A$2:$B$3555,2,FALSE)</f>
        <v>16</v>
      </c>
      <c r="AV1927" s="329">
        <v>246</v>
      </c>
      <c r="AW1927" s="304">
        <v>0.18</v>
      </c>
      <c r="AX1927" s="304">
        <v>-999</v>
      </c>
      <c r="AY1927" s="304">
        <v>-999</v>
      </c>
      <c r="AZ1927" s="304">
        <v>-999</v>
      </c>
      <c r="BA1927" s="304">
        <v>-999</v>
      </c>
      <c r="BB1927" s="304">
        <v>-999</v>
      </c>
      <c r="BC1927" s="304">
        <v>-999</v>
      </c>
      <c r="BD1927" s="304">
        <v>-999</v>
      </c>
      <c r="BE1927" s="304">
        <v>-999</v>
      </c>
      <c r="BF1927" s="304">
        <v>-999</v>
      </c>
      <c r="BG1927" s="304">
        <v>-999</v>
      </c>
      <c r="BH1927" s="304">
        <v>-999</v>
      </c>
      <c r="BI1927" s="304">
        <v>-999</v>
      </c>
      <c r="BJ1927" s="304" t="s">
        <v>4954</v>
      </c>
      <c r="BK1927" s="304" t="s">
        <v>4954</v>
      </c>
      <c r="BL1927" s="304" t="s">
        <v>4954</v>
      </c>
    </row>
    <row r="1928" spans="1:64" ht="15" hidden="1" customHeight="1" x14ac:dyDescent="0.2">
      <c r="A1928" s="304" t="s">
        <v>6173</v>
      </c>
      <c r="B1928" s="304" t="s">
        <v>5985</v>
      </c>
      <c r="C1928" s="304">
        <v>2061</v>
      </c>
      <c r="D1928" s="349" t="s">
        <v>866</v>
      </c>
      <c r="E1928" s="304" t="s">
        <v>867</v>
      </c>
      <c r="F1928" s="304"/>
      <c r="G1928" s="324">
        <v>36.826999999999998</v>
      </c>
      <c r="H1928" s="324">
        <v>115.71</v>
      </c>
      <c r="I1928" s="324" t="s">
        <v>212</v>
      </c>
      <c r="J1928" s="368">
        <f t="shared" si="544"/>
        <v>242.04656117508151</v>
      </c>
      <c r="K1928" s="331">
        <f t="shared" si="545"/>
        <v>0.23489205847013181</v>
      </c>
      <c r="L1928" s="304" t="str">
        <f t="shared" si="541"/>
        <v>D</v>
      </c>
      <c r="M1928" s="388" t="s">
        <v>6089</v>
      </c>
      <c r="N1928" s="304"/>
      <c r="O1928" s="304"/>
      <c r="P1928" s="356"/>
      <c r="Q1928" s="356"/>
      <c r="R1928" s="304"/>
      <c r="S1928" s="356"/>
      <c r="T1928" s="304"/>
      <c r="U1928" s="356"/>
      <c r="V1928" s="304"/>
      <c r="W1928" s="308" t="s">
        <v>1408</v>
      </c>
      <c r="X1928" s="304" t="s">
        <v>213</v>
      </c>
      <c r="Y1928" s="366">
        <f t="shared" si="543"/>
        <v>274.5</v>
      </c>
      <c r="Z1928" s="304"/>
      <c r="AA1928" s="331">
        <v>0.36</v>
      </c>
      <c r="AB1928" s="304">
        <v>-999</v>
      </c>
      <c r="AC1928" s="304">
        <v>-999</v>
      </c>
      <c r="AD1928" s="366">
        <v>-999</v>
      </c>
      <c r="AE1928" s="304">
        <v>-999</v>
      </c>
      <c r="AF1928" s="304">
        <v>-999</v>
      </c>
      <c r="AG1928" s="304"/>
      <c r="AH1928" s="304">
        <v>8.6252300000000002E-4</v>
      </c>
      <c r="AI1928" s="312"/>
      <c r="AJ1928" s="332">
        <v>191</v>
      </c>
      <c r="AK1928" s="304">
        <f t="shared" si="542"/>
        <v>210</v>
      </c>
      <c r="AL1928" s="304">
        <v>0.2</v>
      </c>
      <c r="AM1928" s="389" t="str">
        <f t="shared" si="535"/>
        <v/>
      </c>
      <c r="AN1928" s="304"/>
      <c r="AO1928" s="304"/>
      <c r="AP1928" s="312"/>
      <c r="AQ1928" s="312"/>
      <c r="AR1928" s="312"/>
      <c r="AS1928" s="304"/>
      <c r="AT1928" s="312"/>
      <c r="AU1928" s="329">
        <f>VLOOKUP(C1928,[1]world!$A$2:$B$3555,2,FALSE)</f>
        <v>16</v>
      </c>
      <c r="AV1928" s="329">
        <v>246</v>
      </c>
      <c r="AW1928" s="304">
        <v>0.18</v>
      </c>
      <c r="AX1928" s="304">
        <v>-999</v>
      </c>
      <c r="AY1928" s="304">
        <v>-999</v>
      </c>
      <c r="AZ1928" s="304">
        <v>-999</v>
      </c>
      <c r="BA1928" s="304">
        <v>-999</v>
      </c>
      <c r="BB1928" s="304">
        <v>-999</v>
      </c>
      <c r="BC1928" s="304">
        <v>-999</v>
      </c>
      <c r="BD1928" s="304">
        <v>-999</v>
      </c>
      <c r="BE1928" s="304">
        <v>-999</v>
      </c>
      <c r="BF1928" s="304">
        <v>-999</v>
      </c>
      <c r="BG1928" s="304">
        <v>-999</v>
      </c>
      <c r="BH1928" s="304">
        <v>-999</v>
      </c>
      <c r="BI1928" s="304">
        <v>-999</v>
      </c>
      <c r="BJ1928" s="304" t="s">
        <v>4954</v>
      </c>
      <c r="BK1928" s="304" t="s">
        <v>4954</v>
      </c>
      <c r="BL1928" s="304" t="s">
        <v>4954</v>
      </c>
    </row>
    <row r="1929" spans="1:64" ht="15" hidden="1" customHeight="1" x14ac:dyDescent="0.2">
      <c r="A1929" s="304" t="s">
        <v>6173</v>
      </c>
      <c r="B1929" s="304" t="s">
        <v>5985</v>
      </c>
      <c r="C1929" s="304">
        <v>2062</v>
      </c>
      <c r="D1929" s="349" t="s">
        <v>868</v>
      </c>
      <c r="E1929" s="304" t="s">
        <v>869</v>
      </c>
      <c r="F1929" s="304"/>
      <c r="G1929" s="324">
        <v>36.942999999999998</v>
      </c>
      <c r="H1929" s="324">
        <v>119.39100000000001</v>
      </c>
      <c r="I1929" s="324" t="s">
        <v>212</v>
      </c>
      <c r="J1929" s="368">
        <f t="shared" si="544"/>
        <v>242.04656117508151</v>
      </c>
      <c r="K1929" s="331">
        <f t="shared" si="545"/>
        <v>0.23489205847013181</v>
      </c>
      <c r="L1929" s="304" t="str">
        <f t="shared" si="541"/>
        <v>D</v>
      </c>
      <c r="M1929" s="388" t="s">
        <v>6089</v>
      </c>
      <c r="N1929" s="304"/>
      <c r="O1929" s="304"/>
      <c r="P1929" s="356"/>
      <c r="Q1929" s="356"/>
      <c r="R1929" s="304"/>
      <c r="S1929" s="356"/>
      <c r="T1929" s="304"/>
      <c r="U1929" s="356"/>
      <c r="V1929" s="304"/>
      <c r="W1929" s="308" t="s">
        <v>1408</v>
      </c>
      <c r="X1929" s="304" t="s">
        <v>213</v>
      </c>
      <c r="Y1929" s="366">
        <f t="shared" si="543"/>
        <v>274.5</v>
      </c>
      <c r="Z1929" s="304"/>
      <c r="AA1929" s="331">
        <v>0.36</v>
      </c>
      <c r="AB1929" s="304">
        <v>-999</v>
      </c>
      <c r="AC1929" s="304">
        <v>-999</v>
      </c>
      <c r="AD1929" s="366">
        <v>-999</v>
      </c>
      <c r="AE1929" s="304">
        <v>-999</v>
      </c>
      <c r="AF1929" s="304">
        <v>-999</v>
      </c>
      <c r="AG1929" s="304"/>
      <c r="AH1929" s="304">
        <v>1.2715599999999999E-3</v>
      </c>
      <c r="AI1929" s="312"/>
      <c r="AJ1929" s="332">
        <v>198</v>
      </c>
      <c r="AK1929" s="304">
        <f t="shared" si="542"/>
        <v>210</v>
      </c>
      <c r="AL1929" s="304">
        <v>0.2</v>
      </c>
      <c r="AM1929" s="389" t="str">
        <f t="shared" ref="AM1929:AM1992" si="546">IF(AT1929&lt;&gt;"",AT1929,IF(AND(AT1929="",AR1929=""),"",AR1929))</f>
        <v/>
      </c>
      <c r="AN1929" s="304"/>
      <c r="AO1929" s="304"/>
      <c r="AP1929" s="312"/>
      <c r="AQ1929" s="312"/>
      <c r="AR1929" s="312"/>
      <c r="AS1929" s="304"/>
      <c r="AT1929" s="312"/>
      <c r="AU1929" s="329">
        <f>VLOOKUP(C1929,[1]world!$A$2:$B$3555,2,FALSE)</f>
        <v>16</v>
      </c>
      <c r="AV1929" s="329">
        <v>246</v>
      </c>
      <c r="AW1929" s="304">
        <v>0.18</v>
      </c>
      <c r="AX1929" s="304">
        <v>-999</v>
      </c>
      <c r="AY1929" s="304">
        <v>-999</v>
      </c>
      <c r="AZ1929" s="304">
        <v>-999</v>
      </c>
      <c r="BA1929" s="304">
        <v>-999</v>
      </c>
      <c r="BB1929" s="304">
        <v>-999</v>
      </c>
      <c r="BC1929" s="304">
        <v>-999</v>
      </c>
      <c r="BD1929" s="304">
        <v>-999</v>
      </c>
      <c r="BE1929" s="304">
        <v>-999</v>
      </c>
      <c r="BF1929" s="304">
        <v>-999</v>
      </c>
      <c r="BG1929" s="304">
        <v>-999</v>
      </c>
      <c r="BH1929" s="304">
        <v>-999</v>
      </c>
      <c r="BI1929" s="304">
        <v>-999</v>
      </c>
      <c r="BJ1929" s="304" t="s">
        <v>4954</v>
      </c>
      <c r="BK1929" s="304" t="s">
        <v>4954</v>
      </c>
      <c r="BL1929" s="304" t="s">
        <v>4954</v>
      </c>
    </row>
    <row r="1930" spans="1:64" ht="15" hidden="1" customHeight="1" x14ac:dyDescent="0.2">
      <c r="A1930" s="304" t="s">
        <v>6173</v>
      </c>
      <c r="B1930" s="304" t="s">
        <v>5985</v>
      </c>
      <c r="C1930" s="304">
        <v>2063</v>
      </c>
      <c r="D1930" s="349" t="s">
        <v>870</v>
      </c>
      <c r="E1930" s="304" t="s">
        <v>871</v>
      </c>
      <c r="F1930" s="304"/>
      <c r="G1930" s="324">
        <v>36.542999999999999</v>
      </c>
      <c r="H1930" s="324">
        <v>118.69</v>
      </c>
      <c r="I1930" s="324" t="s">
        <v>212</v>
      </c>
      <c r="J1930" s="368">
        <f t="shared" si="544"/>
        <v>392.67466228035215</v>
      </c>
      <c r="K1930" s="331">
        <f t="shared" si="545"/>
        <v>0.38547027482550061</v>
      </c>
      <c r="L1930" s="304" t="str">
        <f t="shared" si="541"/>
        <v>C</v>
      </c>
      <c r="M1930" s="388" t="s">
        <v>6089</v>
      </c>
      <c r="N1930" s="304"/>
      <c r="O1930" s="304"/>
      <c r="P1930" s="356"/>
      <c r="Q1930" s="356"/>
      <c r="R1930" s="304"/>
      <c r="S1930" s="356"/>
      <c r="T1930" s="304"/>
      <c r="U1930" s="356"/>
      <c r="V1930" s="304"/>
      <c r="W1930" s="308" t="s">
        <v>1408</v>
      </c>
      <c r="X1930" s="304" t="s">
        <v>213</v>
      </c>
      <c r="Y1930" s="366">
        <f t="shared" si="543"/>
        <v>274.5</v>
      </c>
      <c r="Z1930" s="304"/>
      <c r="AA1930" s="331">
        <v>0.36</v>
      </c>
      <c r="AB1930" s="304">
        <v>-999</v>
      </c>
      <c r="AC1930" s="304">
        <v>-999</v>
      </c>
      <c r="AD1930" s="366">
        <v>-999</v>
      </c>
      <c r="AE1930" s="304">
        <v>-999</v>
      </c>
      <c r="AF1930" s="304">
        <v>-999</v>
      </c>
      <c r="AG1930" s="304"/>
      <c r="AH1930" s="304">
        <v>1.8396200000000001E-2</v>
      </c>
      <c r="AI1930" s="312"/>
      <c r="AJ1930" s="332">
        <v>362</v>
      </c>
      <c r="AK1930" s="304">
        <f t="shared" si="542"/>
        <v>425</v>
      </c>
      <c r="AL1930" s="363">
        <v>0.43</v>
      </c>
      <c r="AM1930" s="389" t="str">
        <f t="shared" si="546"/>
        <v/>
      </c>
      <c r="AN1930" s="304"/>
      <c r="AO1930" s="304"/>
      <c r="AP1930" s="312"/>
      <c r="AQ1930" s="312"/>
      <c r="AR1930" s="312"/>
      <c r="AS1930" s="304"/>
      <c r="AT1930" s="312"/>
      <c r="AU1930" s="329">
        <f>VLOOKUP(C1930,[1]world!$A$2:$B$3555,2,FALSE)</f>
        <v>1</v>
      </c>
      <c r="AV1930" s="329">
        <v>519</v>
      </c>
      <c r="AW1930" s="304">
        <v>0.37</v>
      </c>
      <c r="AX1930" s="304">
        <v>-999</v>
      </c>
      <c r="AY1930" s="304">
        <v>-999</v>
      </c>
      <c r="AZ1930" s="304">
        <v>-999</v>
      </c>
      <c r="BA1930" s="304">
        <v>-999</v>
      </c>
      <c r="BB1930" s="304">
        <v>-999</v>
      </c>
      <c r="BC1930" s="304">
        <v>-999</v>
      </c>
      <c r="BD1930" s="304">
        <v>-999</v>
      </c>
      <c r="BE1930" s="304">
        <v>-999</v>
      </c>
      <c r="BF1930" s="304">
        <v>-999</v>
      </c>
      <c r="BG1930" s="304">
        <v>-999</v>
      </c>
      <c r="BH1930" s="304">
        <v>-999</v>
      </c>
      <c r="BI1930" s="304">
        <v>-999</v>
      </c>
      <c r="BJ1930" s="304" t="s">
        <v>4954</v>
      </c>
      <c r="BK1930" s="304" t="s">
        <v>4954</v>
      </c>
      <c r="BL1930" s="304" t="s">
        <v>4954</v>
      </c>
    </row>
    <row r="1931" spans="1:64" ht="15" hidden="1" customHeight="1" x14ac:dyDescent="0.2">
      <c r="A1931" s="304" t="s">
        <v>6173</v>
      </c>
      <c r="B1931" s="304" t="s">
        <v>5985</v>
      </c>
      <c r="C1931" s="304">
        <v>2064</v>
      </c>
      <c r="D1931" s="349" t="s">
        <v>872</v>
      </c>
      <c r="E1931" s="304" t="s">
        <v>873</v>
      </c>
      <c r="F1931" s="304"/>
      <c r="G1931" s="324">
        <v>36.25</v>
      </c>
      <c r="H1931" s="324">
        <v>115.67100000000001</v>
      </c>
      <c r="I1931" s="324" t="s">
        <v>212</v>
      </c>
      <c r="J1931" s="368">
        <f t="shared" si="544"/>
        <v>242.04656117508151</v>
      </c>
      <c r="K1931" s="331">
        <f t="shared" si="545"/>
        <v>0.23489205847013181</v>
      </c>
      <c r="L1931" s="304" t="str">
        <f t="shared" si="541"/>
        <v>D</v>
      </c>
      <c r="M1931" s="388" t="s">
        <v>6089</v>
      </c>
      <c r="N1931" s="304"/>
      <c r="O1931" s="304"/>
      <c r="P1931" s="356"/>
      <c r="Q1931" s="356"/>
      <c r="R1931" s="304"/>
      <c r="S1931" s="356"/>
      <c r="T1931" s="304"/>
      <c r="U1931" s="356"/>
      <c r="V1931" s="304"/>
      <c r="W1931" s="308" t="s">
        <v>1408</v>
      </c>
      <c r="X1931" s="304" t="s">
        <v>213</v>
      </c>
      <c r="Y1931" s="366">
        <f t="shared" si="543"/>
        <v>274.5</v>
      </c>
      <c r="Z1931" s="304"/>
      <c r="AA1931" s="331">
        <v>0.36</v>
      </c>
      <c r="AB1931" s="304">
        <v>-999</v>
      </c>
      <c r="AC1931" s="304">
        <v>-999</v>
      </c>
      <c r="AD1931" s="366">
        <v>-999</v>
      </c>
      <c r="AE1931" s="304">
        <v>-999</v>
      </c>
      <c r="AF1931" s="304">
        <v>-999</v>
      </c>
      <c r="AG1931" s="304"/>
      <c r="AH1931" s="304">
        <v>8.5863400000000005E-4</v>
      </c>
      <c r="AI1931" s="312"/>
      <c r="AJ1931" s="332">
        <v>190</v>
      </c>
      <c r="AK1931" s="304">
        <f t="shared" si="542"/>
        <v>210</v>
      </c>
      <c r="AL1931" s="304">
        <v>0.2</v>
      </c>
      <c r="AM1931" s="389" t="str">
        <f t="shared" si="546"/>
        <v/>
      </c>
      <c r="AN1931" s="304"/>
      <c r="AO1931" s="304"/>
      <c r="AP1931" s="312"/>
      <c r="AQ1931" s="312"/>
      <c r="AR1931" s="312"/>
      <c r="AS1931" s="304"/>
      <c r="AT1931" s="312"/>
      <c r="AU1931" s="329">
        <f>VLOOKUP(C1931,[1]world!$A$2:$B$3555,2,FALSE)</f>
        <v>16</v>
      </c>
      <c r="AV1931" s="329">
        <v>246</v>
      </c>
      <c r="AW1931" s="304">
        <v>0.18</v>
      </c>
      <c r="AX1931" s="304">
        <v>-999</v>
      </c>
      <c r="AY1931" s="304">
        <v>-999</v>
      </c>
      <c r="AZ1931" s="304">
        <v>-999</v>
      </c>
      <c r="BA1931" s="304">
        <v>-999</v>
      </c>
      <c r="BB1931" s="304">
        <v>-999</v>
      </c>
      <c r="BC1931" s="304">
        <v>-999</v>
      </c>
      <c r="BD1931" s="304">
        <v>-999</v>
      </c>
      <c r="BE1931" s="304">
        <v>-999</v>
      </c>
      <c r="BF1931" s="304">
        <v>-999</v>
      </c>
      <c r="BG1931" s="304">
        <v>-999</v>
      </c>
      <c r="BH1931" s="304">
        <v>-999</v>
      </c>
      <c r="BI1931" s="304">
        <v>-999</v>
      </c>
      <c r="BJ1931" s="304" t="s">
        <v>4954</v>
      </c>
      <c r="BK1931" s="304" t="s">
        <v>4954</v>
      </c>
      <c r="BL1931" s="304" t="s">
        <v>4954</v>
      </c>
    </row>
    <row r="1932" spans="1:64" ht="15" hidden="1" customHeight="1" x14ac:dyDescent="0.2">
      <c r="A1932" s="304" t="s">
        <v>6173</v>
      </c>
      <c r="B1932" s="304" t="s">
        <v>5985</v>
      </c>
      <c r="C1932" s="304">
        <v>2065</v>
      </c>
      <c r="D1932" s="349" t="s">
        <v>858</v>
      </c>
      <c r="E1932" s="304" t="s">
        <v>859</v>
      </c>
      <c r="F1932" s="304"/>
      <c r="G1932" s="324">
        <v>37.372999999999998</v>
      </c>
      <c r="H1932" s="324">
        <v>117.95099999999999</v>
      </c>
      <c r="I1932" s="324" t="s">
        <v>212</v>
      </c>
      <c r="J1932" s="368">
        <f t="shared" si="544"/>
        <v>229.92347800928601</v>
      </c>
      <c r="K1932" s="331">
        <f t="shared" si="545"/>
        <v>0.23489205847013181</v>
      </c>
      <c r="L1932" s="304" t="str">
        <f t="shared" si="541"/>
        <v>D</v>
      </c>
      <c r="M1932" s="388" t="s">
        <v>6089</v>
      </c>
      <c r="N1932" s="304"/>
      <c r="O1932" s="304"/>
      <c r="P1932" s="356"/>
      <c r="Q1932" s="356"/>
      <c r="R1932" s="304"/>
      <c r="S1932" s="356"/>
      <c r="T1932" s="304"/>
      <c r="U1932" s="356"/>
      <c r="V1932" s="304"/>
      <c r="W1932" s="308" t="s">
        <v>1408</v>
      </c>
      <c r="X1932" s="304" t="s">
        <v>213</v>
      </c>
      <c r="Y1932" s="366">
        <f t="shared" si="543"/>
        <v>274.5</v>
      </c>
      <c r="Z1932" s="304"/>
      <c r="AA1932" s="331">
        <v>0.36</v>
      </c>
      <c r="AB1932" s="304">
        <v>-999</v>
      </c>
      <c r="AC1932" s="304">
        <v>-999</v>
      </c>
      <c r="AD1932" s="366">
        <v>-999</v>
      </c>
      <c r="AE1932" s="304">
        <v>-999</v>
      </c>
      <c r="AF1932" s="304">
        <v>-999</v>
      </c>
      <c r="AG1932" s="304"/>
      <c r="AH1932" s="304">
        <v>1.0000000000000001E-5</v>
      </c>
      <c r="AI1932" s="312"/>
      <c r="AJ1932" s="332">
        <v>180</v>
      </c>
      <c r="AK1932" s="304">
        <f t="shared" si="542"/>
        <v>180</v>
      </c>
      <c r="AL1932" s="304">
        <v>0.2</v>
      </c>
      <c r="AM1932" s="389" t="str">
        <f t="shared" si="546"/>
        <v/>
      </c>
      <c r="AN1932" s="304"/>
      <c r="AO1932" s="304"/>
      <c r="AP1932" s="312"/>
      <c r="AQ1932" s="312"/>
      <c r="AR1932" s="312"/>
      <c r="AS1932" s="304"/>
      <c r="AT1932" s="312"/>
      <c r="AU1932" s="329">
        <f>VLOOKUP(C1932,[1]world!$A$2:$B$3555,2,FALSE)</f>
        <v>16</v>
      </c>
      <c r="AV1932" s="329">
        <v>246</v>
      </c>
      <c r="AW1932" s="304">
        <v>0.18</v>
      </c>
      <c r="AX1932" s="304">
        <v>-999</v>
      </c>
      <c r="AY1932" s="304">
        <v>-999</v>
      </c>
      <c r="AZ1932" s="304">
        <v>-999</v>
      </c>
      <c r="BA1932" s="304">
        <v>-999</v>
      </c>
      <c r="BB1932" s="304">
        <v>-999</v>
      </c>
      <c r="BC1932" s="304">
        <v>-999</v>
      </c>
      <c r="BD1932" s="304">
        <v>-999</v>
      </c>
      <c r="BE1932" s="304">
        <v>-999</v>
      </c>
      <c r="BF1932" s="304">
        <v>-999</v>
      </c>
      <c r="BG1932" s="304">
        <v>-999</v>
      </c>
      <c r="BH1932" s="304">
        <v>-999</v>
      </c>
      <c r="BI1932" s="304">
        <v>-999</v>
      </c>
      <c r="BJ1932" s="304" t="s">
        <v>4954</v>
      </c>
      <c r="BK1932" s="304" t="s">
        <v>4954</v>
      </c>
      <c r="BL1932" s="304" t="s">
        <v>4954</v>
      </c>
    </row>
    <row r="1933" spans="1:64" ht="15" hidden="1" customHeight="1" x14ac:dyDescent="0.2">
      <c r="A1933" s="304" t="s">
        <v>6173</v>
      </c>
      <c r="B1933" s="304" t="s">
        <v>5985</v>
      </c>
      <c r="C1933" s="304">
        <v>2066</v>
      </c>
      <c r="D1933" s="349" t="s">
        <v>864</v>
      </c>
      <c r="E1933" s="304" t="s">
        <v>865</v>
      </c>
      <c r="F1933" s="304"/>
      <c r="G1933" s="324">
        <v>35.594999999999999</v>
      </c>
      <c r="H1933" s="324">
        <v>115.491</v>
      </c>
      <c r="I1933" s="324" t="s">
        <v>212</v>
      </c>
      <c r="J1933" s="368">
        <f t="shared" si="544"/>
        <v>229.92347800928601</v>
      </c>
      <c r="K1933" s="331">
        <f t="shared" si="545"/>
        <v>0.23489205847013181</v>
      </c>
      <c r="L1933" s="304" t="str">
        <f t="shared" si="541"/>
        <v>D</v>
      </c>
      <c r="M1933" s="388" t="s">
        <v>6089</v>
      </c>
      <c r="N1933" s="304"/>
      <c r="O1933" s="304"/>
      <c r="P1933" s="356"/>
      <c r="Q1933" s="356"/>
      <c r="R1933" s="304"/>
      <c r="S1933" s="356"/>
      <c r="T1933" s="304"/>
      <c r="U1933" s="356"/>
      <c r="V1933" s="304"/>
      <c r="W1933" s="308" t="s">
        <v>1408</v>
      </c>
      <c r="X1933" s="304" t="s">
        <v>213</v>
      </c>
      <c r="Y1933" s="366">
        <f t="shared" si="543"/>
        <v>274.5</v>
      </c>
      <c r="Z1933" s="304"/>
      <c r="AA1933" s="331">
        <v>0.36</v>
      </c>
      <c r="AB1933" s="304">
        <v>-999</v>
      </c>
      <c r="AC1933" s="304">
        <v>-999</v>
      </c>
      <c r="AD1933" s="366">
        <v>-999</v>
      </c>
      <c r="AE1933" s="304">
        <v>-999</v>
      </c>
      <c r="AF1933" s="304">
        <v>-999</v>
      </c>
      <c r="AG1933" s="304"/>
      <c r="AH1933" s="304">
        <v>1.0000000000000001E-5</v>
      </c>
      <c r="AI1933" s="312"/>
      <c r="AJ1933" s="332">
        <v>180</v>
      </c>
      <c r="AK1933" s="304">
        <f t="shared" si="542"/>
        <v>180</v>
      </c>
      <c r="AL1933" s="304">
        <v>0.2</v>
      </c>
      <c r="AM1933" s="389" t="str">
        <f t="shared" si="546"/>
        <v/>
      </c>
      <c r="AN1933" s="304"/>
      <c r="AO1933" s="304"/>
      <c r="AP1933" s="312"/>
      <c r="AQ1933" s="312"/>
      <c r="AR1933" s="312"/>
      <c r="AS1933" s="304"/>
      <c r="AT1933" s="312"/>
      <c r="AU1933" s="329">
        <f>VLOOKUP(C1933,[1]world!$A$2:$B$3555,2,FALSE)</f>
        <v>16</v>
      </c>
      <c r="AV1933" s="329">
        <v>246</v>
      </c>
      <c r="AW1933" s="304">
        <v>0.18</v>
      </c>
      <c r="AX1933" s="304">
        <v>-999</v>
      </c>
      <c r="AY1933" s="304">
        <v>-999</v>
      </c>
      <c r="AZ1933" s="304">
        <v>-999</v>
      </c>
      <c r="BA1933" s="304">
        <v>-999</v>
      </c>
      <c r="BB1933" s="304">
        <v>-999</v>
      </c>
      <c r="BC1933" s="304">
        <v>-999</v>
      </c>
      <c r="BD1933" s="304">
        <v>-999</v>
      </c>
      <c r="BE1933" s="304">
        <v>-999</v>
      </c>
      <c r="BF1933" s="304">
        <v>-999</v>
      </c>
      <c r="BG1933" s="304">
        <v>-999</v>
      </c>
      <c r="BH1933" s="304">
        <v>-999</v>
      </c>
      <c r="BI1933" s="304">
        <v>-999</v>
      </c>
      <c r="BJ1933" s="304" t="s">
        <v>4954</v>
      </c>
      <c r="BK1933" s="304" t="s">
        <v>4954</v>
      </c>
      <c r="BL1933" s="304" t="s">
        <v>4954</v>
      </c>
    </row>
    <row r="1934" spans="1:64" ht="15" hidden="1" customHeight="1" x14ac:dyDescent="0.2">
      <c r="A1934" s="304" t="s">
        <v>6173</v>
      </c>
      <c r="B1934" s="304" t="s">
        <v>5985</v>
      </c>
      <c r="C1934" s="304">
        <v>2067</v>
      </c>
      <c r="D1934" s="349" t="s">
        <v>874</v>
      </c>
      <c r="E1934" s="304" t="s">
        <v>875</v>
      </c>
      <c r="F1934" s="304"/>
      <c r="G1934" s="324">
        <v>36.093000000000004</v>
      </c>
      <c r="H1934" s="324">
        <v>114.28100000000001</v>
      </c>
      <c r="I1934" s="324" t="s">
        <v>212</v>
      </c>
      <c r="J1934" s="368">
        <f t="shared" si="544"/>
        <v>242.04656117508151</v>
      </c>
      <c r="K1934" s="331">
        <f t="shared" si="545"/>
        <v>0.30316646083251364</v>
      </c>
      <c r="L1934" s="304" t="str">
        <f t="shared" si="541"/>
        <v>D</v>
      </c>
      <c r="M1934" s="388" t="s">
        <v>6089</v>
      </c>
      <c r="N1934" s="304"/>
      <c r="O1934" s="304"/>
      <c r="P1934" s="356"/>
      <c r="Q1934" s="356"/>
      <c r="R1934" s="304"/>
      <c r="S1934" s="356"/>
      <c r="T1934" s="304"/>
      <c r="U1934" s="356"/>
      <c r="V1934" s="304"/>
      <c r="W1934" s="308" t="s">
        <v>1408</v>
      </c>
      <c r="X1934" s="304" t="s">
        <v>213</v>
      </c>
      <c r="Y1934" s="366">
        <f t="shared" si="543"/>
        <v>274.5</v>
      </c>
      <c r="Z1934" s="304"/>
      <c r="AA1934" s="331">
        <v>0.36</v>
      </c>
      <c r="AB1934" s="304">
        <v>-999</v>
      </c>
      <c r="AC1934" s="304">
        <v>-999</v>
      </c>
      <c r="AD1934" s="366">
        <v>-999</v>
      </c>
      <c r="AE1934" s="304">
        <v>-999</v>
      </c>
      <c r="AF1934" s="304">
        <v>-999</v>
      </c>
      <c r="AG1934" s="304"/>
      <c r="AH1934" s="304">
        <v>3.1198799999999998E-3</v>
      </c>
      <c r="AI1934" s="312"/>
      <c r="AJ1934" s="332">
        <v>233</v>
      </c>
      <c r="AK1934" s="304">
        <f t="shared" si="542"/>
        <v>210</v>
      </c>
      <c r="AL1934" s="363">
        <v>0.43</v>
      </c>
      <c r="AM1934" s="389" t="str">
        <f t="shared" si="546"/>
        <v/>
      </c>
      <c r="AN1934" s="304"/>
      <c r="AO1934" s="304"/>
      <c r="AP1934" s="312"/>
      <c r="AQ1934" s="312"/>
      <c r="AR1934" s="312"/>
      <c r="AS1934" s="304"/>
      <c r="AT1934" s="312"/>
      <c r="AU1934" s="329">
        <f>VLOOKUP(C1934,[1]world!$A$2:$B$3555,2,FALSE)</f>
        <v>16</v>
      </c>
      <c r="AV1934" s="329">
        <v>246</v>
      </c>
      <c r="AW1934" s="304">
        <v>0.18</v>
      </c>
      <c r="AX1934" s="304">
        <v>-999</v>
      </c>
      <c r="AY1934" s="304">
        <v>-999</v>
      </c>
      <c r="AZ1934" s="304">
        <v>-999</v>
      </c>
      <c r="BA1934" s="304">
        <v>-999</v>
      </c>
      <c r="BB1934" s="304">
        <v>-999</v>
      </c>
      <c r="BC1934" s="304">
        <v>-999</v>
      </c>
      <c r="BD1934" s="304">
        <v>-999</v>
      </c>
      <c r="BE1934" s="304">
        <v>-999</v>
      </c>
      <c r="BF1934" s="304">
        <v>-999</v>
      </c>
      <c r="BG1934" s="304">
        <v>-999</v>
      </c>
      <c r="BH1934" s="304">
        <v>-999</v>
      </c>
      <c r="BI1934" s="304">
        <v>-999</v>
      </c>
      <c r="BJ1934" s="304" t="s">
        <v>4954</v>
      </c>
      <c r="BK1934" s="304" t="s">
        <v>4954</v>
      </c>
      <c r="BL1934" s="304" t="s">
        <v>4954</v>
      </c>
    </row>
    <row r="1935" spans="1:64" ht="15" hidden="1" customHeight="1" x14ac:dyDescent="0.2">
      <c r="A1935" s="304" t="s">
        <v>6173</v>
      </c>
      <c r="B1935" s="304" t="s">
        <v>5985</v>
      </c>
      <c r="C1935" s="304">
        <v>2068</v>
      </c>
      <c r="D1935" s="349" t="s">
        <v>876</v>
      </c>
      <c r="E1935" s="304" t="s">
        <v>877</v>
      </c>
      <c r="F1935" s="304"/>
      <c r="G1935" s="324">
        <v>35.078000000000003</v>
      </c>
      <c r="H1935" s="324">
        <v>113.93899999999999</v>
      </c>
      <c r="I1935" s="324" t="s">
        <v>212</v>
      </c>
      <c r="J1935" s="368">
        <f t="shared" si="544"/>
        <v>242.04656117508151</v>
      </c>
      <c r="K1935" s="331">
        <f t="shared" si="545"/>
        <v>0.23489205847013181</v>
      </c>
      <c r="L1935" s="304" t="str">
        <f t="shared" si="541"/>
        <v>D</v>
      </c>
      <c r="M1935" s="388" t="s">
        <v>6089</v>
      </c>
      <c r="N1935" s="304"/>
      <c r="O1935" s="304"/>
      <c r="P1935" s="356"/>
      <c r="Q1935" s="356"/>
      <c r="R1935" s="304"/>
      <c r="S1935" s="356"/>
      <c r="T1935" s="304"/>
      <c r="U1935" s="356"/>
      <c r="V1935" s="304"/>
      <c r="W1935" s="308" t="s">
        <v>1408</v>
      </c>
      <c r="X1935" s="304" t="s">
        <v>213</v>
      </c>
      <c r="Y1935" s="366">
        <f t="shared" si="543"/>
        <v>274.5</v>
      </c>
      <c r="Z1935" s="304"/>
      <c r="AA1935" s="331">
        <v>0.36</v>
      </c>
      <c r="AB1935" s="304">
        <v>-999</v>
      </c>
      <c r="AC1935" s="304">
        <v>-999</v>
      </c>
      <c r="AD1935" s="366">
        <v>-999</v>
      </c>
      <c r="AE1935" s="304">
        <v>-999</v>
      </c>
      <c r="AF1935" s="304">
        <v>-999</v>
      </c>
      <c r="AG1935" s="304"/>
      <c r="AH1935" s="304">
        <v>1.70473E-3</v>
      </c>
      <c r="AI1935" s="312"/>
      <c r="AJ1935" s="332">
        <v>206</v>
      </c>
      <c r="AK1935" s="304">
        <f t="shared" si="542"/>
        <v>210</v>
      </c>
      <c r="AL1935" s="304">
        <v>0.2</v>
      </c>
      <c r="AM1935" s="389" t="str">
        <f t="shared" si="546"/>
        <v/>
      </c>
      <c r="AN1935" s="304"/>
      <c r="AO1935" s="304"/>
      <c r="AP1935" s="312"/>
      <c r="AQ1935" s="312"/>
      <c r="AR1935" s="312"/>
      <c r="AS1935" s="304"/>
      <c r="AT1935" s="312"/>
      <c r="AU1935" s="329">
        <f>VLOOKUP(C1935,[1]world!$A$2:$B$3555,2,FALSE)</f>
        <v>16</v>
      </c>
      <c r="AV1935" s="329">
        <v>246</v>
      </c>
      <c r="AW1935" s="304">
        <v>0.18</v>
      </c>
      <c r="AX1935" s="304">
        <v>-999</v>
      </c>
      <c r="AY1935" s="304">
        <v>-999</v>
      </c>
      <c r="AZ1935" s="304">
        <v>-999</v>
      </c>
      <c r="BA1935" s="304">
        <v>-999</v>
      </c>
      <c r="BB1935" s="304">
        <v>-999</v>
      </c>
      <c r="BC1935" s="304">
        <v>-999</v>
      </c>
      <c r="BD1935" s="304">
        <v>-999</v>
      </c>
      <c r="BE1935" s="304">
        <v>-999</v>
      </c>
      <c r="BF1935" s="304">
        <v>-999</v>
      </c>
      <c r="BG1935" s="304">
        <v>-999</v>
      </c>
      <c r="BH1935" s="304">
        <v>-999</v>
      </c>
      <c r="BI1935" s="304">
        <v>-999</v>
      </c>
      <c r="BJ1935" s="304" t="s">
        <v>4954</v>
      </c>
      <c r="BK1935" s="304" t="s">
        <v>4954</v>
      </c>
      <c r="BL1935" s="304" t="s">
        <v>4954</v>
      </c>
    </row>
    <row r="1936" spans="1:64" ht="15" hidden="1" customHeight="1" x14ac:dyDescent="0.2">
      <c r="A1936" s="304" t="s">
        <v>6173</v>
      </c>
      <c r="B1936" s="304" t="s">
        <v>5985</v>
      </c>
      <c r="C1936" s="304">
        <v>2069</v>
      </c>
      <c r="D1936" s="349" t="s">
        <v>880</v>
      </c>
      <c r="E1936" s="304" t="s">
        <v>881</v>
      </c>
      <c r="F1936" s="304"/>
      <c r="G1936" s="324">
        <v>35.155999999999999</v>
      </c>
      <c r="H1936" s="324">
        <v>114.209</v>
      </c>
      <c r="I1936" s="324" t="s">
        <v>212</v>
      </c>
      <c r="J1936" s="368">
        <f t="shared" si="544"/>
        <v>242.04656117508151</v>
      </c>
      <c r="K1936" s="331">
        <f t="shared" si="545"/>
        <v>0.23489205847013181</v>
      </c>
      <c r="L1936" s="304" t="str">
        <f t="shared" si="541"/>
        <v>D</v>
      </c>
      <c r="M1936" s="388" t="s">
        <v>6089</v>
      </c>
      <c r="N1936" s="304"/>
      <c r="O1936" s="304"/>
      <c r="P1936" s="356"/>
      <c r="Q1936" s="356"/>
      <c r="R1936" s="304"/>
      <c r="S1936" s="356"/>
      <c r="T1936" s="304"/>
      <c r="U1936" s="356"/>
      <c r="V1936" s="304"/>
      <c r="W1936" s="308" t="s">
        <v>1408</v>
      </c>
      <c r="X1936" s="304" t="s">
        <v>213</v>
      </c>
      <c r="Y1936" s="366">
        <f t="shared" si="543"/>
        <v>274.5</v>
      </c>
      <c r="Z1936" s="304"/>
      <c r="AA1936" s="331">
        <v>0.36</v>
      </c>
      <c r="AB1936" s="304">
        <v>-999</v>
      </c>
      <c r="AC1936" s="304">
        <v>-999</v>
      </c>
      <c r="AD1936" s="366">
        <v>-999</v>
      </c>
      <c r="AE1936" s="304">
        <v>-999</v>
      </c>
      <c r="AF1936" s="304">
        <v>-999</v>
      </c>
      <c r="AG1936" s="304"/>
      <c r="AH1936" s="304">
        <v>8.5152299999999997E-4</v>
      </c>
      <c r="AI1936" s="312"/>
      <c r="AJ1936" s="332">
        <v>190</v>
      </c>
      <c r="AK1936" s="304">
        <f t="shared" si="542"/>
        <v>210</v>
      </c>
      <c r="AL1936" s="304">
        <v>0.2</v>
      </c>
      <c r="AM1936" s="389" t="str">
        <f t="shared" si="546"/>
        <v/>
      </c>
      <c r="AN1936" s="304"/>
      <c r="AO1936" s="304"/>
      <c r="AP1936" s="312"/>
      <c r="AQ1936" s="312"/>
      <c r="AR1936" s="312"/>
      <c r="AS1936" s="304"/>
      <c r="AT1936" s="312"/>
      <c r="AU1936" s="329">
        <f>VLOOKUP(C1936,[1]world!$A$2:$B$3555,2,FALSE)</f>
        <v>16</v>
      </c>
      <c r="AV1936" s="329">
        <v>246</v>
      </c>
      <c r="AW1936" s="304">
        <v>0.18</v>
      </c>
      <c r="AX1936" s="304">
        <v>-999</v>
      </c>
      <c r="AY1936" s="304">
        <v>-999</v>
      </c>
      <c r="AZ1936" s="304">
        <v>-999</v>
      </c>
      <c r="BA1936" s="304">
        <v>-999</v>
      </c>
      <c r="BB1936" s="304">
        <v>-999</v>
      </c>
      <c r="BC1936" s="304">
        <v>-999</v>
      </c>
      <c r="BD1936" s="304">
        <v>-999</v>
      </c>
      <c r="BE1936" s="304">
        <v>-999</v>
      </c>
      <c r="BF1936" s="304">
        <v>-999</v>
      </c>
      <c r="BG1936" s="304">
        <v>-999</v>
      </c>
      <c r="BH1936" s="304">
        <v>-999</v>
      </c>
      <c r="BI1936" s="304">
        <v>-999</v>
      </c>
      <c r="BJ1936" s="304" t="s">
        <v>4954</v>
      </c>
      <c r="BK1936" s="304" t="s">
        <v>4954</v>
      </c>
      <c r="BL1936" s="304" t="s">
        <v>4954</v>
      </c>
    </row>
    <row r="1937" spans="1:64" ht="15" hidden="1" customHeight="1" x14ac:dyDescent="0.2">
      <c r="A1937" s="304" t="s">
        <v>6173</v>
      </c>
      <c r="B1937" s="304" t="s">
        <v>5985</v>
      </c>
      <c r="C1937" s="304">
        <v>2070</v>
      </c>
      <c r="D1937" s="349" t="s">
        <v>882</v>
      </c>
      <c r="E1937" s="304" t="s">
        <v>883</v>
      </c>
      <c r="F1937" s="304"/>
      <c r="G1937" s="324">
        <v>34.715000000000003</v>
      </c>
      <c r="H1937" s="324">
        <v>113.601</v>
      </c>
      <c r="I1937" s="324" t="s">
        <v>212</v>
      </c>
      <c r="J1937" s="368">
        <f t="shared" si="544"/>
        <v>295.74030286890496</v>
      </c>
      <c r="K1937" s="331">
        <f t="shared" si="545"/>
        <v>0.38547027482550061</v>
      </c>
      <c r="L1937" s="304" t="str">
        <f t="shared" si="541"/>
        <v>D</v>
      </c>
      <c r="M1937" s="388" t="s">
        <v>6089</v>
      </c>
      <c r="N1937" s="304"/>
      <c r="O1937" s="304"/>
      <c r="P1937" s="356"/>
      <c r="Q1937" s="356"/>
      <c r="R1937" s="304"/>
      <c r="S1937" s="356"/>
      <c r="T1937" s="304"/>
      <c r="U1937" s="356"/>
      <c r="V1937" s="304"/>
      <c r="W1937" s="308" t="s">
        <v>1408</v>
      </c>
      <c r="X1937" s="304" t="s">
        <v>213</v>
      </c>
      <c r="Y1937" s="366">
        <f t="shared" si="543"/>
        <v>274.5</v>
      </c>
      <c r="Z1937" s="304"/>
      <c r="AA1937" s="331">
        <v>0.36</v>
      </c>
      <c r="AB1937" s="304">
        <v>-999</v>
      </c>
      <c r="AC1937" s="304">
        <v>-999</v>
      </c>
      <c r="AD1937" s="366">
        <v>-999</v>
      </c>
      <c r="AE1937" s="304">
        <v>-999</v>
      </c>
      <c r="AF1937" s="304">
        <v>-999</v>
      </c>
      <c r="AG1937" s="304"/>
      <c r="AH1937" s="304">
        <v>7.08911E-3</v>
      </c>
      <c r="AI1937" s="312"/>
      <c r="AJ1937" s="332">
        <v>273</v>
      </c>
      <c r="AK1937" s="304">
        <f t="shared" si="542"/>
        <v>270</v>
      </c>
      <c r="AL1937" s="363">
        <v>0.43</v>
      </c>
      <c r="AM1937" s="389" t="str">
        <f t="shared" si="546"/>
        <v/>
      </c>
      <c r="AN1937" s="304"/>
      <c r="AO1937" s="304"/>
      <c r="AP1937" s="312"/>
      <c r="AQ1937" s="312"/>
      <c r="AR1937" s="312"/>
      <c r="AS1937" s="304"/>
      <c r="AT1937" s="312"/>
      <c r="AU1937" s="329">
        <f>VLOOKUP(C1937,[1]world!$A$2:$B$3555,2,FALSE)</f>
        <v>10</v>
      </c>
      <c r="AV1937" s="329">
        <v>349</v>
      </c>
      <c r="AW1937" s="304">
        <v>0.37</v>
      </c>
      <c r="AX1937" s="304">
        <v>-999</v>
      </c>
      <c r="AY1937" s="304">
        <v>-999</v>
      </c>
      <c r="AZ1937" s="304">
        <v>-999</v>
      </c>
      <c r="BA1937" s="304">
        <v>-999</v>
      </c>
      <c r="BB1937" s="304">
        <v>-999</v>
      </c>
      <c r="BC1937" s="304">
        <v>-999</v>
      </c>
      <c r="BD1937" s="304">
        <v>-999</v>
      </c>
      <c r="BE1937" s="304">
        <v>-999</v>
      </c>
      <c r="BF1937" s="304">
        <v>-999</v>
      </c>
      <c r="BG1937" s="304">
        <v>-999</v>
      </c>
      <c r="BH1937" s="304">
        <v>-999</v>
      </c>
      <c r="BI1937" s="304">
        <v>-999</v>
      </c>
      <c r="BJ1937" s="304" t="s">
        <v>4954</v>
      </c>
      <c r="BK1937" s="304" t="s">
        <v>4954</v>
      </c>
      <c r="BL1937" s="304" t="s">
        <v>4954</v>
      </c>
    </row>
    <row r="1938" spans="1:64" ht="15" hidden="1" customHeight="1" x14ac:dyDescent="0.2">
      <c r="A1938" s="304" t="s">
        <v>6173</v>
      </c>
      <c r="B1938" s="304" t="s">
        <v>5985</v>
      </c>
      <c r="C1938" s="304">
        <v>2071</v>
      </c>
      <c r="D1938" s="349" t="s">
        <v>884</v>
      </c>
      <c r="E1938" s="304" t="s">
        <v>885</v>
      </c>
      <c r="F1938" s="304"/>
      <c r="G1938" s="324">
        <v>22.895</v>
      </c>
      <c r="H1938" s="324">
        <v>114.32899999999999</v>
      </c>
      <c r="I1938" s="324" t="s">
        <v>212</v>
      </c>
      <c r="J1938" s="368">
        <f>GEOMEAN(Y1938,AK1938)</f>
        <v>341.55892610207098</v>
      </c>
      <c r="K1938" s="331">
        <f>GEOMEAN(AA1938,AL1938)</f>
        <v>0.39344631145812003</v>
      </c>
      <c r="L1938" s="304" t="str">
        <f t="shared" si="541"/>
        <v>D</v>
      </c>
      <c r="M1938" s="388" t="s">
        <v>6090</v>
      </c>
      <c r="N1938" s="304"/>
      <c r="O1938" s="304"/>
      <c r="P1938" s="356"/>
      <c r="Q1938" s="356"/>
      <c r="R1938" s="304"/>
      <c r="S1938" s="356"/>
      <c r="T1938" s="304"/>
      <c r="U1938" s="356"/>
      <c r="V1938" s="304"/>
      <c r="W1938" s="308" t="s">
        <v>1408</v>
      </c>
      <c r="X1938" s="304" t="s">
        <v>213</v>
      </c>
      <c r="Y1938" s="366">
        <f t="shared" si="543"/>
        <v>274.5</v>
      </c>
      <c r="Z1938" s="304"/>
      <c r="AA1938" s="331">
        <v>0.36</v>
      </c>
      <c r="AB1938" s="304">
        <v>-999</v>
      </c>
      <c r="AC1938" s="304">
        <v>-999</v>
      </c>
      <c r="AD1938" s="366">
        <v>-999</v>
      </c>
      <c r="AE1938" s="304">
        <v>-999</v>
      </c>
      <c r="AF1938" s="304">
        <v>-999</v>
      </c>
      <c r="AG1938" s="304"/>
      <c r="AH1938" s="304">
        <v>3.2524299999999999E-2</v>
      </c>
      <c r="AI1938" s="312"/>
      <c r="AJ1938" s="332">
        <v>419</v>
      </c>
      <c r="AK1938" s="304">
        <f t="shared" si="542"/>
        <v>425</v>
      </c>
      <c r="AL1938" s="363">
        <v>0.43</v>
      </c>
      <c r="AM1938" s="389" t="str">
        <f t="shared" si="546"/>
        <v/>
      </c>
      <c r="AN1938" s="304"/>
      <c r="AO1938" s="304"/>
      <c r="AP1938" s="312"/>
      <c r="AQ1938" s="312"/>
      <c r="AR1938" s="312"/>
      <c r="AS1938" s="304"/>
      <c r="AT1938" s="312"/>
      <c r="AU1938" s="329"/>
      <c r="AV1938" s="329"/>
      <c r="AW1938" s="304"/>
      <c r="AX1938" s="304">
        <v>-999</v>
      </c>
      <c r="AY1938" s="304">
        <v>-999</v>
      </c>
      <c r="AZ1938" s="304">
        <v>-999</v>
      </c>
      <c r="BA1938" s="304">
        <v>-999</v>
      </c>
      <c r="BB1938" s="304">
        <v>-999</v>
      </c>
      <c r="BC1938" s="304">
        <v>-999</v>
      </c>
      <c r="BD1938" s="304">
        <v>-999</v>
      </c>
      <c r="BE1938" s="304">
        <v>-999</v>
      </c>
      <c r="BF1938" s="304">
        <v>-999</v>
      </c>
      <c r="BG1938" s="304">
        <v>-999</v>
      </c>
      <c r="BH1938" s="304">
        <v>-999</v>
      </c>
      <c r="BI1938" s="304">
        <v>-999</v>
      </c>
      <c r="BJ1938" s="304" t="s">
        <v>4954</v>
      </c>
      <c r="BK1938" s="304" t="s">
        <v>4954</v>
      </c>
      <c r="BL1938" s="304" t="s">
        <v>4954</v>
      </c>
    </row>
    <row r="1939" spans="1:64" ht="15" hidden="1" customHeight="1" x14ac:dyDescent="0.2">
      <c r="A1939" s="304" t="s">
        <v>6173</v>
      </c>
      <c r="B1939" s="304" t="s">
        <v>5985</v>
      </c>
      <c r="C1939" s="304">
        <v>2072</v>
      </c>
      <c r="D1939" s="349" t="s">
        <v>1124</v>
      </c>
      <c r="E1939" s="304" t="s">
        <v>1125</v>
      </c>
      <c r="F1939" s="304"/>
      <c r="G1939" s="324">
        <v>27.175999999999998</v>
      </c>
      <c r="H1939" s="324">
        <v>103.54900000000001</v>
      </c>
      <c r="I1939" s="324" t="s">
        <v>212</v>
      </c>
      <c r="J1939" s="368">
        <f>GEOMEAN(Y1939,AV1939,AK1939)</f>
        <v>310.01120320247196</v>
      </c>
      <c r="K1939" s="331">
        <f t="shared" ref="K1939:K1941" si="547">GEOMEAN(AA1939,AL1939,AW1939)</f>
        <v>0.38547027482550061</v>
      </c>
      <c r="L1939" s="304" t="str">
        <f t="shared" si="541"/>
        <v>D</v>
      </c>
      <c r="M1939" s="388" t="s">
        <v>6089</v>
      </c>
      <c r="N1939" s="304"/>
      <c r="O1939" s="304"/>
      <c r="P1939" s="356"/>
      <c r="Q1939" s="356"/>
      <c r="R1939" s="304"/>
      <c r="S1939" s="356"/>
      <c r="T1939" s="304"/>
      <c r="U1939" s="356"/>
      <c r="V1939" s="304"/>
      <c r="W1939" s="304" t="s">
        <v>1408</v>
      </c>
      <c r="X1939" s="304" t="s">
        <v>213</v>
      </c>
      <c r="Y1939" s="366">
        <f t="shared" si="543"/>
        <v>274.5</v>
      </c>
      <c r="Z1939" s="304"/>
      <c r="AA1939" s="331">
        <v>0.36</v>
      </c>
      <c r="AB1939" s="304">
        <v>-999</v>
      </c>
      <c r="AC1939" s="304">
        <v>-999</v>
      </c>
      <c r="AD1939" s="366">
        <v>-999</v>
      </c>
      <c r="AE1939" s="304">
        <v>-999</v>
      </c>
      <c r="AF1939" s="304">
        <v>-999</v>
      </c>
      <c r="AG1939" s="304"/>
      <c r="AH1939" s="304">
        <v>1.20873E-2</v>
      </c>
      <c r="AI1939" s="312"/>
      <c r="AJ1939" s="332">
        <v>316</v>
      </c>
      <c r="AK1939" s="304">
        <f t="shared" si="542"/>
        <v>270</v>
      </c>
      <c r="AL1939" s="363">
        <v>0.43</v>
      </c>
      <c r="AM1939" s="389" t="str">
        <f t="shared" si="546"/>
        <v/>
      </c>
      <c r="AN1939" s="304"/>
      <c r="AO1939" s="304"/>
      <c r="AP1939" s="312"/>
      <c r="AQ1939" s="312"/>
      <c r="AR1939" s="312"/>
      <c r="AS1939" s="304"/>
      <c r="AT1939" s="312"/>
      <c r="AU1939" s="329">
        <f>VLOOKUP(C1939,[1]world!$A$2:$B$3555,2,FALSE)</f>
        <v>5</v>
      </c>
      <c r="AV1939" s="329">
        <v>402</v>
      </c>
      <c r="AW1939" s="304">
        <v>0.37</v>
      </c>
      <c r="AX1939" s="304">
        <v>-999</v>
      </c>
      <c r="AY1939" s="304">
        <v>-999</v>
      </c>
      <c r="AZ1939" s="304">
        <v>-999</v>
      </c>
      <c r="BA1939" s="304">
        <v>-999</v>
      </c>
      <c r="BB1939" s="304">
        <v>-999</v>
      </c>
      <c r="BC1939" s="304">
        <v>-999</v>
      </c>
      <c r="BD1939" s="304">
        <v>-999</v>
      </c>
      <c r="BE1939" s="304">
        <v>-999</v>
      </c>
      <c r="BF1939" s="304">
        <v>-999</v>
      </c>
      <c r="BG1939" s="304">
        <v>-999</v>
      </c>
      <c r="BH1939" s="304">
        <v>-999</v>
      </c>
      <c r="BI1939" s="304">
        <v>-999</v>
      </c>
      <c r="BJ1939" s="304" t="s">
        <v>4954</v>
      </c>
      <c r="BK1939" s="304" t="s">
        <v>4954</v>
      </c>
      <c r="BL1939" s="304" t="s">
        <v>4954</v>
      </c>
    </row>
    <row r="1940" spans="1:64" ht="15" hidden="1" customHeight="1" x14ac:dyDescent="0.2">
      <c r="A1940" s="304" t="s">
        <v>6173</v>
      </c>
      <c r="B1940" s="304" t="s">
        <v>5985</v>
      </c>
      <c r="C1940" s="304">
        <v>2073</v>
      </c>
      <c r="D1940" s="349" t="s">
        <v>1130</v>
      </c>
      <c r="E1940" s="304" t="s">
        <v>1131</v>
      </c>
      <c r="F1940" s="304"/>
      <c r="G1940" s="324">
        <v>28.222999999999999</v>
      </c>
      <c r="H1940" s="324">
        <v>103.64</v>
      </c>
      <c r="I1940" s="324" t="s">
        <v>212</v>
      </c>
      <c r="J1940" s="368">
        <f>GEOMEAN(Y1940,AV1940,AK1940)</f>
        <v>584.63127615371309</v>
      </c>
      <c r="K1940" s="331">
        <f t="shared" si="547"/>
        <v>0.41523526603009125</v>
      </c>
      <c r="L1940" s="304" t="str">
        <f t="shared" si="541"/>
        <v>C</v>
      </c>
      <c r="M1940" s="388" t="s">
        <v>6089</v>
      </c>
      <c r="N1940" s="304"/>
      <c r="O1940" s="304"/>
      <c r="P1940" s="356"/>
      <c r="Q1940" s="356"/>
      <c r="R1940" s="304"/>
      <c r="S1940" s="356"/>
      <c r="T1940" s="304"/>
      <c r="U1940" s="356"/>
      <c r="V1940" s="304"/>
      <c r="W1940" s="304" t="s">
        <v>900</v>
      </c>
      <c r="X1940" s="304" t="s">
        <v>232</v>
      </c>
      <c r="Y1940" s="366">
        <f t="shared" si="543"/>
        <v>506.6</v>
      </c>
      <c r="Z1940" s="304"/>
      <c r="AA1940" s="304">
        <v>0.45</v>
      </c>
      <c r="AB1940" s="304">
        <v>-999</v>
      </c>
      <c r="AC1940" s="304">
        <v>-999</v>
      </c>
      <c r="AD1940" s="366">
        <v>-999</v>
      </c>
      <c r="AE1940" s="304">
        <v>-999</v>
      </c>
      <c r="AF1940" s="304">
        <v>-999</v>
      </c>
      <c r="AG1940" s="304"/>
      <c r="AH1940" s="304">
        <v>0.157222</v>
      </c>
      <c r="AI1940" s="312"/>
      <c r="AJ1940" s="332">
        <v>760</v>
      </c>
      <c r="AK1940" s="304">
        <f t="shared" si="542"/>
        <v>760</v>
      </c>
      <c r="AL1940" s="363">
        <v>0.43</v>
      </c>
      <c r="AM1940" s="389" t="str">
        <f t="shared" si="546"/>
        <v/>
      </c>
      <c r="AN1940" s="304"/>
      <c r="AO1940" s="304"/>
      <c r="AP1940" s="312"/>
      <c r="AQ1940" s="312"/>
      <c r="AR1940" s="312"/>
      <c r="AS1940" s="304"/>
      <c r="AT1940" s="312"/>
      <c r="AU1940" s="329">
        <f>VLOOKUP(C1940,[1]world!$A$2:$B$3555,2,FALSE)</f>
        <v>1</v>
      </c>
      <c r="AV1940" s="329">
        <v>519</v>
      </c>
      <c r="AW1940" s="304">
        <v>0.37</v>
      </c>
      <c r="AX1940" s="304">
        <v>-999</v>
      </c>
      <c r="AY1940" s="304">
        <v>-999</v>
      </c>
      <c r="AZ1940" s="304">
        <v>-999</v>
      </c>
      <c r="BA1940" s="304">
        <v>-999</v>
      </c>
      <c r="BB1940" s="304">
        <v>-999</v>
      </c>
      <c r="BC1940" s="304">
        <v>-999</v>
      </c>
      <c r="BD1940" s="304">
        <v>-999</v>
      </c>
      <c r="BE1940" s="304">
        <v>-999</v>
      </c>
      <c r="BF1940" s="304">
        <v>-999</v>
      </c>
      <c r="BG1940" s="304">
        <v>-999</v>
      </c>
      <c r="BH1940" s="304">
        <v>-999</v>
      </c>
      <c r="BI1940" s="304">
        <v>-999</v>
      </c>
      <c r="BJ1940" s="304" t="s">
        <v>4954</v>
      </c>
      <c r="BK1940" s="304" t="s">
        <v>4954</v>
      </c>
      <c r="BL1940" s="304" t="s">
        <v>4954</v>
      </c>
    </row>
    <row r="1941" spans="1:64" ht="15" hidden="1" customHeight="1" x14ac:dyDescent="0.2">
      <c r="A1941" s="304" t="s">
        <v>6173</v>
      </c>
      <c r="B1941" s="304" t="s">
        <v>5985</v>
      </c>
      <c r="C1941" s="304">
        <v>2074</v>
      </c>
      <c r="D1941" s="349" t="s">
        <v>1128</v>
      </c>
      <c r="E1941" s="304" t="s">
        <v>1129</v>
      </c>
      <c r="F1941" s="304"/>
      <c r="G1941" s="324">
        <v>28.233000000000001</v>
      </c>
      <c r="H1941" s="324">
        <v>104.15</v>
      </c>
      <c r="I1941" s="324" t="s">
        <v>212</v>
      </c>
      <c r="J1941" s="368">
        <f>GEOMEAN(Y1941,AV1941,AK1941)</f>
        <v>526.47187507871968</v>
      </c>
      <c r="K1941" s="331">
        <f t="shared" si="547"/>
        <v>0.41523526603009125</v>
      </c>
      <c r="L1941" s="304" t="str">
        <f t="shared" si="541"/>
        <v>C</v>
      </c>
      <c r="M1941" s="388" t="s">
        <v>6089</v>
      </c>
      <c r="N1941" s="304"/>
      <c r="O1941" s="304"/>
      <c r="P1941" s="356"/>
      <c r="Q1941" s="356"/>
      <c r="R1941" s="304"/>
      <c r="S1941" s="356"/>
      <c r="T1941" s="304"/>
      <c r="U1941" s="356"/>
      <c r="V1941" s="304"/>
      <c r="W1941" s="304" t="s">
        <v>900</v>
      </c>
      <c r="X1941" s="304" t="s">
        <v>232</v>
      </c>
      <c r="Y1941" s="366">
        <f t="shared" si="543"/>
        <v>506.6</v>
      </c>
      <c r="Z1941" s="304"/>
      <c r="AA1941" s="304">
        <v>0.45</v>
      </c>
      <c r="AB1941" s="304">
        <v>-999</v>
      </c>
      <c r="AC1941" s="304">
        <v>-999</v>
      </c>
      <c r="AD1941" s="366">
        <v>-999</v>
      </c>
      <c r="AE1941" s="304">
        <v>-999</v>
      </c>
      <c r="AF1941" s="304">
        <v>-999</v>
      </c>
      <c r="AG1941" s="304"/>
      <c r="AH1941" s="304">
        <v>9.7439999999999999E-2</v>
      </c>
      <c r="AI1941" s="312"/>
      <c r="AJ1941" s="332">
        <v>613</v>
      </c>
      <c r="AK1941" s="304">
        <f t="shared" si="542"/>
        <v>555</v>
      </c>
      <c r="AL1941" s="363">
        <v>0.43</v>
      </c>
      <c r="AM1941" s="389" t="str">
        <f t="shared" si="546"/>
        <v/>
      </c>
      <c r="AN1941" s="304"/>
      <c r="AO1941" s="304"/>
      <c r="AP1941" s="312"/>
      <c r="AQ1941" s="312"/>
      <c r="AR1941" s="312"/>
      <c r="AS1941" s="304"/>
      <c r="AT1941" s="312"/>
      <c r="AU1941" s="329">
        <f>VLOOKUP(C1941,[1]world!$A$2:$B$3555,2,FALSE)</f>
        <v>1</v>
      </c>
      <c r="AV1941" s="329">
        <v>519</v>
      </c>
      <c r="AW1941" s="304">
        <v>0.37</v>
      </c>
      <c r="AX1941" s="304">
        <v>-999</v>
      </c>
      <c r="AY1941" s="304">
        <v>-999</v>
      </c>
      <c r="AZ1941" s="304">
        <v>-999</v>
      </c>
      <c r="BA1941" s="304">
        <v>-999</v>
      </c>
      <c r="BB1941" s="304">
        <v>-999</v>
      </c>
      <c r="BC1941" s="304">
        <v>-999</v>
      </c>
      <c r="BD1941" s="304">
        <v>-999</v>
      </c>
      <c r="BE1941" s="304">
        <v>-999</v>
      </c>
      <c r="BF1941" s="304">
        <v>-999</v>
      </c>
      <c r="BG1941" s="304">
        <v>-999</v>
      </c>
      <c r="BH1941" s="304">
        <v>-999</v>
      </c>
      <c r="BI1941" s="304">
        <v>-999</v>
      </c>
      <c r="BJ1941" s="304" t="s">
        <v>4954</v>
      </c>
      <c r="BK1941" s="304" t="s">
        <v>4954</v>
      </c>
      <c r="BL1941" s="304" t="s">
        <v>4954</v>
      </c>
    </row>
    <row r="1942" spans="1:64" ht="15" hidden="1" customHeight="1" x14ac:dyDescent="0.2">
      <c r="A1942" s="304" t="s">
        <v>6173</v>
      </c>
      <c r="B1942" s="304" t="s">
        <v>5985</v>
      </c>
      <c r="C1942" s="304">
        <v>2075</v>
      </c>
      <c r="D1942" s="349" t="s">
        <v>1132</v>
      </c>
      <c r="E1942" s="304" t="s">
        <v>1133</v>
      </c>
      <c r="F1942" s="304"/>
      <c r="G1942" s="324">
        <v>27.95</v>
      </c>
      <c r="H1942" s="324">
        <v>103.669</v>
      </c>
      <c r="I1942" s="324" t="s">
        <v>212</v>
      </c>
      <c r="J1942" s="368">
        <f>GEOMEAN(AV1942,AK1942)</f>
        <v>536.69823923691047</v>
      </c>
      <c r="K1942" s="331">
        <f t="shared" ref="K1942:K1943" si="548">GEOMEAN(AL1942,AW1942)</f>
        <v>0.39887341350358263</v>
      </c>
      <c r="L1942" s="304" t="str">
        <f t="shared" si="541"/>
        <v>C</v>
      </c>
      <c r="M1942" s="388" t="s">
        <v>6097</v>
      </c>
      <c r="N1942" s="304"/>
      <c r="O1942" s="304"/>
      <c r="P1942" s="356"/>
      <c r="Q1942" s="356"/>
      <c r="R1942" s="304"/>
      <c r="S1942" s="356"/>
      <c r="T1942" s="304"/>
      <c r="U1942" s="356"/>
      <c r="V1942" s="304"/>
      <c r="W1942" s="304" t="s">
        <v>4923</v>
      </c>
      <c r="X1942" s="304" t="s">
        <v>205</v>
      </c>
      <c r="Y1942" s="366">
        <f t="shared" si="543"/>
        <v>424.8</v>
      </c>
      <c r="Z1942" s="304"/>
      <c r="AA1942" s="304"/>
      <c r="AB1942" s="304">
        <v>-999</v>
      </c>
      <c r="AC1942" s="304">
        <v>-999</v>
      </c>
      <c r="AD1942" s="366">
        <v>-999</v>
      </c>
      <c r="AE1942" s="304">
        <v>-999</v>
      </c>
      <c r="AF1942" s="304">
        <v>-999</v>
      </c>
      <c r="AG1942" s="304"/>
      <c r="AH1942" s="304">
        <v>8.1259499999999998E-2</v>
      </c>
      <c r="AI1942" s="312"/>
      <c r="AJ1942" s="332">
        <v>571</v>
      </c>
      <c r="AK1942" s="304">
        <f t="shared" si="542"/>
        <v>555</v>
      </c>
      <c r="AL1942" s="363">
        <v>0.43</v>
      </c>
      <c r="AM1942" s="389" t="str">
        <f t="shared" si="546"/>
        <v/>
      </c>
      <c r="AN1942" s="304"/>
      <c r="AO1942" s="304"/>
      <c r="AP1942" s="312"/>
      <c r="AQ1942" s="312"/>
      <c r="AR1942" s="312"/>
      <c r="AS1942" s="304"/>
      <c r="AT1942" s="312"/>
      <c r="AU1942" s="329">
        <f>VLOOKUP(C1942,[1]world!$A$2:$B$3555,2,FALSE)</f>
        <v>1</v>
      </c>
      <c r="AV1942" s="329">
        <v>519</v>
      </c>
      <c r="AW1942" s="304">
        <v>0.37</v>
      </c>
      <c r="AX1942" s="304">
        <v>-999</v>
      </c>
      <c r="AY1942" s="304">
        <v>-999</v>
      </c>
      <c r="AZ1942" s="304">
        <v>-999</v>
      </c>
      <c r="BA1942" s="304">
        <v>-999</v>
      </c>
      <c r="BB1942" s="304">
        <v>-999</v>
      </c>
      <c r="BC1942" s="304">
        <v>-999</v>
      </c>
      <c r="BD1942" s="304">
        <v>-999</v>
      </c>
      <c r="BE1942" s="304">
        <v>-999</v>
      </c>
      <c r="BF1942" s="304">
        <v>-999</v>
      </c>
      <c r="BG1942" s="304">
        <v>-999</v>
      </c>
      <c r="BH1942" s="304">
        <v>-999</v>
      </c>
      <c r="BI1942" s="304">
        <v>-999</v>
      </c>
      <c r="BJ1942" s="304" t="s">
        <v>4954</v>
      </c>
      <c r="BK1942" s="304" t="s">
        <v>4954</v>
      </c>
      <c r="BL1942" s="304" t="s">
        <v>4954</v>
      </c>
    </row>
    <row r="1943" spans="1:64" ht="15" hidden="1" customHeight="1" x14ac:dyDescent="0.2">
      <c r="A1943" s="304" t="s">
        <v>6173</v>
      </c>
      <c r="B1943" s="304" t="s">
        <v>5985</v>
      </c>
      <c r="C1943" s="304">
        <v>2076</v>
      </c>
      <c r="D1943" s="349" t="s">
        <v>1126</v>
      </c>
      <c r="E1943" s="304" t="s">
        <v>1127</v>
      </c>
      <c r="F1943" s="304"/>
      <c r="G1943" s="324">
        <v>28.588000000000001</v>
      </c>
      <c r="H1943" s="324">
        <v>103.93899999999999</v>
      </c>
      <c r="I1943" s="324" t="s">
        <v>212</v>
      </c>
      <c r="J1943" s="368">
        <f>GEOMEAN(AV1943,AJ1943)</f>
        <v>628.04458440464236</v>
      </c>
      <c r="K1943" s="331">
        <f t="shared" si="548"/>
        <v>0.39887341350358263</v>
      </c>
      <c r="L1943" s="304" t="str">
        <f t="shared" si="541"/>
        <v>C</v>
      </c>
      <c r="M1943" s="388" t="s">
        <v>6097</v>
      </c>
      <c r="N1943" s="304"/>
      <c r="O1943" s="304"/>
      <c r="P1943" s="356"/>
      <c r="Q1943" s="356"/>
      <c r="R1943" s="304"/>
      <c r="S1943" s="356"/>
      <c r="T1943" s="304"/>
      <c r="U1943" s="356"/>
      <c r="V1943" s="304"/>
      <c r="W1943" s="304" t="s">
        <v>4923</v>
      </c>
      <c r="X1943" s="304" t="s">
        <v>205</v>
      </c>
      <c r="Y1943" s="366">
        <f t="shared" si="543"/>
        <v>424.8</v>
      </c>
      <c r="Z1943" s="304"/>
      <c r="AA1943" s="304"/>
      <c r="AB1943" s="304">
        <v>-999</v>
      </c>
      <c r="AC1943" s="304">
        <v>-999</v>
      </c>
      <c r="AD1943" s="366">
        <v>-999</v>
      </c>
      <c r="AE1943" s="304">
        <v>-999</v>
      </c>
      <c r="AF1943" s="304">
        <v>-999</v>
      </c>
      <c r="AG1943" s="304"/>
      <c r="AH1943" s="304">
        <v>0.20231199999999999</v>
      </c>
      <c r="AI1943" s="312"/>
      <c r="AJ1943" s="332">
        <v>760</v>
      </c>
      <c r="AK1943" s="304">
        <f t="shared" si="542"/>
        <v>760</v>
      </c>
      <c r="AL1943" s="363">
        <v>0.43</v>
      </c>
      <c r="AM1943" s="389" t="str">
        <f t="shared" si="546"/>
        <v/>
      </c>
      <c r="AN1943" s="304"/>
      <c r="AO1943" s="304"/>
      <c r="AP1943" s="312"/>
      <c r="AQ1943" s="312"/>
      <c r="AR1943" s="312"/>
      <c r="AS1943" s="304"/>
      <c r="AT1943" s="312"/>
      <c r="AU1943" s="329">
        <f>VLOOKUP(C1943,[1]world!$A$2:$B$3555,2,FALSE)</f>
        <v>1</v>
      </c>
      <c r="AV1943" s="329">
        <v>519</v>
      </c>
      <c r="AW1943" s="304">
        <v>0.37</v>
      </c>
      <c r="AX1943" s="304">
        <v>-999</v>
      </c>
      <c r="AY1943" s="304">
        <v>-999</v>
      </c>
      <c r="AZ1943" s="304">
        <v>-999</v>
      </c>
      <c r="BA1943" s="304">
        <v>-999</v>
      </c>
      <c r="BB1943" s="304">
        <v>-999</v>
      </c>
      <c r="BC1943" s="304">
        <v>-999</v>
      </c>
      <c r="BD1943" s="304">
        <v>-999</v>
      </c>
      <c r="BE1943" s="304">
        <v>-999</v>
      </c>
      <c r="BF1943" s="304">
        <v>-999</v>
      </c>
      <c r="BG1943" s="304">
        <v>-999</v>
      </c>
      <c r="BH1943" s="304">
        <v>-999</v>
      </c>
      <c r="BI1943" s="304">
        <v>-999</v>
      </c>
      <c r="BJ1943" s="304" t="s">
        <v>4954</v>
      </c>
      <c r="BK1943" s="304" t="s">
        <v>4954</v>
      </c>
      <c r="BL1943" s="304" t="s">
        <v>4954</v>
      </c>
    </row>
    <row r="1944" spans="1:64" ht="15" hidden="1" customHeight="1" x14ac:dyDescent="0.2">
      <c r="A1944" s="304" t="s">
        <v>6173</v>
      </c>
      <c r="B1944" s="304" t="s">
        <v>5985</v>
      </c>
      <c r="C1944" s="304">
        <v>2077</v>
      </c>
      <c r="D1944" s="349" t="s">
        <v>1152</v>
      </c>
      <c r="E1944" s="304" t="s">
        <v>1153</v>
      </c>
      <c r="F1944" s="304"/>
      <c r="G1944" s="324">
        <v>34.119</v>
      </c>
      <c r="H1944" s="324">
        <v>108.601</v>
      </c>
      <c r="I1944" s="324" t="s">
        <v>212</v>
      </c>
      <c r="J1944" s="368">
        <f t="shared" ref="J1944:J1971" si="549">GEOMEAN(Y1944,AV1944,AK1944)</f>
        <v>280.25552778901636</v>
      </c>
      <c r="K1944" s="331">
        <f t="shared" ref="K1944:K1971" si="550">GEOMEAN(AA1944,AL1944,AW1944)</f>
        <v>0.38547027482550061</v>
      </c>
      <c r="L1944" s="304" t="str">
        <f t="shared" si="541"/>
        <v>D</v>
      </c>
      <c r="M1944" s="388" t="s">
        <v>6089</v>
      </c>
      <c r="N1944" s="304"/>
      <c r="O1944" s="304"/>
      <c r="P1944" s="356"/>
      <c r="Q1944" s="356"/>
      <c r="R1944" s="304"/>
      <c r="S1944" s="356"/>
      <c r="T1944" s="304"/>
      <c r="U1944" s="356"/>
      <c r="V1944" s="304"/>
      <c r="W1944" s="304" t="s">
        <v>1408</v>
      </c>
      <c r="X1944" s="304" t="s">
        <v>213</v>
      </c>
      <c r="Y1944" s="366">
        <f t="shared" si="543"/>
        <v>274.5</v>
      </c>
      <c r="Z1944" s="304"/>
      <c r="AA1944" s="331">
        <v>0.36</v>
      </c>
      <c r="AB1944" s="304">
        <v>-999</v>
      </c>
      <c r="AC1944" s="304">
        <v>-999</v>
      </c>
      <c r="AD1944" s="366">
        <v>-999</v>
      </c>
      <c r="AE1944" s="304">
        <v>-999</v>
      </c>
      <c r="AF1944" s="304">
        <v>-999</v>
      </c>
      <c r="AG1944" s="304"/>
      <c r="AH1944" s="304">
        <v>3.4862399999999998E-3</v>
      </c>
      <c r="AI1944" s="312"/>
      <c r="AJ1944" s="332">
        <v>240</v>
      </c>
      <c r="AK1944" s="304">
        <f t="shared" si="542"/>
        <v>270</v>
      </c>
      <c r="AL1944" s="363">
        <v>0.43</v>
      </c>
      <c r="AM1944" s="389" t="str">
        <f t="shared" si="546"/>
        <v/>
      </c>
      <c r="AN1944" s="304"/>
      <c r="AO1944" s="304"/>
      <c r="AP1944" s="312"/>
      <c r="AQ1944" s="312"/>
      <c r="AR1944" s="312"/>
      <c r="AS1944" s="304"/>
      <c r="AT1944" s="312"/>
      <c r="AU1944" s="329">
        <f>VLOOKUP(C1944,[1]world!$A$2:$B$3555,2,FALSE)</f>
        <v>12</v>
      </c>
      <c r="AV1944" s="329">
        <v>297</v>
      </c>
      <c r="AW1944" s="304">
        <v>0.37</v>
      </c>
      <c r="AX1944" s="304">
        <v>-999</v>
      </c>
      <c r="AY1944" s="304">
        <v>-999</v>
      </c>
      <c r="AZ1944" s="304">
        <v>-999</v>
      </c>
      <c r="BA1944" s="304">
        <v>-999</v>
      </c>
      <c r="BB1944" s="304">
        <v>-999</v>
      </c>
      <c r="BC1944" s="304">
        <v>-999</v>
      </c>
      <c r="BD1944" s="304">
        <v>-999</v>
      </c>
      <c r="BE1944" s="304">
        <v>-999</v>
      </c>
      <c r="BF1944" s="304">
        <v>-999</v>
      </c>
      <c r="BG1944" s="304">
        <v>-999</v>
      </c>
      <c r="BH1944" s="304">
        <v>-999</v>
      </c>
      <c r="BI1944" s="304">
        <v>-999</v>
      </c>
      <c r="BJ1944" s="304" t="s">
        <v>4954</v>
      </c>
      <c r="BK1944" s="304" t="s">
        <v>4954</v>
      </c>
      <c r="BL1944" s="304" t="s">
        <v>4954</v>
      </c>
    </row>
    <row r="1945" spans="1:64" ht="15" hidden="1" customHeight="1" x14ac:dyDescent="0.2">
      <c r="A1945" s="304" t="s">
        <v>6173</v>
      </c>
      <c r="B1945" s="304" t="s">
        <v>5985</v>
      </c>
      <c r="C1945" s="304">
        <v>2078</v>
      </c>
      <c r="D1945" s="349" t="s">
        <v>1136</v>
      </c>
      <c r="E1945" s="304" t="s">
        <v>1137</v>
      </c>
      <c r="F1945" s="304"/>
      <c r="G1945" s="324">
        <v>34.021000000000001</v>
      </c>
      <c r="H1945" s="324">
        <v>108.911</v>
      </c>
      <c r="I1945" s="324" t="s">
        <v>212</v>
      </c>
      <c r="J1945" s="368">
        <f t="shared" si="549"/>
        <v>543.38667857511439</v>
      </c>
      <c r="K1945" s="331">
        <f t="shared" si="550"/>
        <v>0.41523526603009125</v>
      </c>
      <c r="L1945" s="304" t="str">
        <f t="shared" si="541"/>
        <v>C</v>
      </c>
      <c r="M1945" s="388" t="s">
        <v>6089</v>
      </c>
      <c r="N1945" s="304"/>
      <c r="O1945" s="304"/>
      <c r="P1945" s="356"/>
      <c r="Q1945" s="356"/>
      <c r="R1945" s="304"/>
      <c r="S1945" s="356"/>
      <c r="T1945" s="304"/>
      <c r="U1945" s="356"/>
      <c r="V1945" s="304"/>
      <c r="W1945" s="304" t="s">
        <v>900</v>
      </c>
      <c r="X1945" s="304" t="s">
        <v>232</v>
      </c>
      <c r="Y1945" s="366">
        <f t="shared" si="543"/>
        <v>506.6</v>
      </c>
      <c r="Z1945" s="304"/>
      <c r="AA1945" s="304">
        <v>0.45</v>
      </c>
      <c r="AB1945" s="304">
        <v>-999</v>
      </c>
      <c r="AC1945" s="304">
        <v>-999</v>
      </c>
      <c r="AD1945" s="366">
        <v>-999</v>
      </c>
      <c r="AE1945" s="304">
        <v>-999</v>
      </c>
      <c r="AF1945" s="304">
        <v>-999</v>
      </c>
      <c r="AG1945" s="304"/>
      <c r="AH1945" s="304">
        <v>0.118927</v>
      </c>
      <c r="AI1945" s="312"/>
      <c r="AJ1945" s="332">
        <v>686</v>
      </c>
      <c r="AK1945" s="304">
        <f t="shared" si="542"/>
        <v>690</v>
      </c>
      <c r="AL1945" s="363">
        <v>0.43</v>
      </c>
      <c r="AM1945" s="389" t="str">
        <f t="shared" si="546"/>
        <v/>
      </c>
      <c r="AN1945" s="304"/>
      <c r="AO1945" s="304"/>
      <c r="AP1945" s="312"/>
      <c r="AQ1945" s="312"/>
      <c r="AR1945" s="312"/>
      <c r="AS1945" s="304"/>
      <c r="AT1945" s="312"/>
      <c r="AU1945" s="329">
        <f>VLOOKUP(C1945,[1]world!$A$2:$B$3555,2,FALSE)</f>
        <v>4</v>
      </c>
      <c r="AV1945" s="329">
        <v>459</v>
      </c>
      <c r="AW1945" s="304">
        <v>0.37</v>
      </c>
      <c r="AX1945" s="304">
        <v>-999</v>
      </c>
      <c r="AY1945" s="304">
        <v>-999</v>
      </c>
      <c r="AZ1945" s="304">
        <v>-999</v>
      </c>
      <c r="BA1945" s="304">
        <v>-999</v>
      </c>
      <c r="BB1945" s="304">
        <v>-999</v>
      </c>
      <c r="BC1945" s="304">
        <v>-999</v>
      </c>
      <c r="BD1945" s="304">
        <v>-999</v>
      </c>
      <c r="BE1945" s="304">
        <v>-999</v>
      </c>
      <c r="BF1945" s="304">
        <v>-999</v>
      </c>
      <c r="BG1945" s="304">
        <v>-999</v>
      </c>
      <c r="BH1945" s="304">
        <v>-999</v>
      </c>
      <c r="BI1945" s="304">
        <v>-999</v>
      </c>
      <c r="BJ1945" s="304" t="s">
        <v>4954</v>
      </c>
      <c r="BK1945" s="304" t="s">
        <v>4954</v>
      </c>
      <c r="BL1945" s="304" t="s">
        <v>4954</v>
      </c>
    </row>
    <row r="1946" spans="1:64" ht="15" hidden="1" customHeight="1" x14ac:dyDescent="0.2">
      <c r="A1946" s="304" t="s">
        <v>6173</v>
      </c>
      <c r="B1946" s="304" t="s">
        <v>5985</v>
      </c>
      <c r="C1946" s="304">
        <v>2079</v>
      </c>
      <c r="D1946" s="349" t="s">
        <v>1146</v>
      </c>
      <c r="E1946" s="304" t="s">
        <v>1147</v>
      </c>
      <c r="F1946" s="304"/>
      <c r="G1946" s="324">
        <v>35.232999999999997</v>
      </c>
      <c r="H1946" s="324">
        <v>110.19</v>
      </c>
      <c r="I1946" s="324" t="s">
        <v>212</v>
      </c>
      <c r="J1946" s="368">
        <f t="shared" si="549"/>
        <v>332.72658345609818</v>
      </c>
      <c r="K1946" s="331">
        <f t="shared" si="550"/>
        <v>0.38547027482550061</v>
      </c>
      <c r="L1946" s="304" t="str">
        <f t="shared" si="541"/>
        <v>D</v>
      </c>
      <c r="M1946" s="388" t="s">
        <v>6089</v>
      </c>
      <c r="N1946" s="304"/>
      <c r="O1946" s="304"/>
      <c r="P1946" s="356"/>
      <c r="Q1946" s="356"/>
      <c r="R1946" s="304"/>
      <c r="S1946" s="356"/>
      <c r="T1946" s="304"/>
      <c r="U1946" s="356"/>
      <c r="V1946" s="304"/>
      <c r="W1946" s="304" t="s">
        <v>1408</v>
      </c>
      <c r="X1946" s="304" t="s">
        <v>213</v>
      </c>
      <c r="Y1946" s="366">
        <f t="shared" si="543"/>
        <v>274.5</v>
      </c>
      <c r="Z1946" s="304"/>
      <c r="AA1946" s="331">
        <v>0.36</v>
      </c>
      <c r="AB1946" s="304">
        <v>-999</v>
      </c>
      <c r="AC1946" s="304">
        <v>-999</v>
      </c>
      <c r="AD1946" s="366">
        <v>-999</v>
      </c>
      <c r="AE1946" s="304">
        <v>-999</v>
      </c>
      <c r="AF1946" s="304">
        <v>-999</v>
      </c>
      <c r="AG1946" s="304"/>
      <c r="AH1946" s="304">
        <v>5.5491000000000004E-3</v>
      </c>
      <c r="AI1946" s="312"/>
      <c r="AJ1946" s="332">
        <v>259</v>
      </c>
      <c r="AK1946" s="304">
        <f t="shared" si="542"/>
        <v>270</v>
      </c>
      <c r="AL1946" s="363">
        <v>0.43</v>
      </c>
      <c r="AM1946" s="389" t="str">
        <f t="shared" si="546"/>
        <v/>
      </c>
      <c r="AN1946" s="304"/>
      <c r="AO1946" s="304"/>
      <c r="AP1946" s="312"/>
      <c r="AQ1946" s="312"/>
      <c r="AR1946" s="312"/>
      <c r="AS1946" s="304"/>
      <c r="AT1946" s="312"/>
      <c r="AU1946" s="329">
        <f>VLOOKUP(C1946,[1]world!$A$2:$B$3555,2,FALSE)</f>
        <v>9</v>
      </c>
      <c r="AV1946" s="329">
        <v>497</v>
      </c>
      <c r="AW1946" s="304">
        <v>0.37</v>
      </c>
      <c r="AX1946" s="304">
        <v>-999</v>
      </c>
      <c r="AY1946" s="304">
        <v>-999</v>
      </c>
      <c r="AZ1946" s="304">
        <v>-999</v>
      </c>
      <c r="BA1946" s="304">
        <v>-999</v>
      </c>
      <c r="BB1946" s="304">
        <v>-999</v>
      </c>
      <c r="BC1946" s="304">
        <v>-999</v>
      </c>
      <c r="BD1946" s="304">
        <v>-999</v>
      </c>
      <c r="BE1946" s="304">
        <v>-999</v>
      </c>
      <c r="BF1946" s="304">
        <v>-999</v>
      </c>
      <c r="BG1946" s="304">
        <v>-999</v>
      </c>
      <c r="BH1946" s="304">
        <v>-999</v>
      </c>
      <c r="BI1946" s="304">
        <v>-999</v>
      </c>
      <c r="BJ1946" s="304" t="s">
        <v>4954</v>
      </c>
      <c r="BK1946" s="304" t="s">
        <v>4954</v>
      </c>
      <c r="BL1946" s="304" t="s">
        <v>4954</v>
      </c>
    </row>
    <row r="1947" spans="1:64" ht="15" hidden="1" customHeight="1" x14ac:dyDescent="0.2">
      <c r="A1947" s="304" t="s">
        <v>6173</v>
      </c>
      <c r="B1947" s="304" t="s">
        <v>5985</v>
      </c>
      <c r="C1947" s="304">
        <v>2080</v>
      </c>
      <c r="D1947" s="349" t="s">
        <v>1162</v>
      </c>
      <c r="E1947" s="304" t="s">
        <v>1163</v>
      </c>
      <c r="F1947" s="304"/>
      <c r="G1947" s="324">
        <v>34.902999999999999</v>
      </c>
      <c r="H1947" s="324">
        <v>106.821</v>
      </c>
      <c r="I1947" s="324" t="s">
        <v>212</v>
      </c>
      <c r="J1947" s="368">
        <f t="shared" si="549"/>
        <v>429.20775794484825</v>
      </c>
      <c r="K1947" s="331">
        <f t="shared" si="550"/>
        <v>0.38547027482550061</v>
      </c>
      <c r="L1947" s="304" t="str">
        <f t="shared" si="541"/>
        <v>C</v>
      </c>
      <c r="M1947" s="388" t="s">
        <v>6089</v>
      </c>
      <c r="N1947" s="304"/>
      <c r="O1947" s="304"/>
      <c r="P1947" s="356"/>
      <c r="Q1947" s="356"/>
      <c r="R1947" s="304"/>
      <c r="S1947" s="356"/>
      <c r="T1947" s="304"/>
      <c r="U1947" s="356"/>
      <c r="V1947" s="304"/>
      <c r="W1947" s="304" t="s">
        <v>1408</v>
      </c>
      <c r="X1947" s="304" t="s">
        <v>213</v>
      </c>
      <c r="Y1947" s="366">
        <f t="shared" si="543"/>
        <v>274.5</v>
      </c>
      <c r="Z1947" s="304"/>
      <c r="AA1947" s="331">
        <v>0.36</v>
      </c>
      <c r="AB1947" s="304">
        <v>-999</v>
      </c>
      <c r="AC1947" s="304">
        <v>-999</v>
      </c>
      <c r="AD1947" s="366">
        <v>-999</v>
      </c>
      <c r="AE1947" s="304">
        <v>-999</v>
      </c>
      <c r="AF1947" s="304">
        <v>-999</v>
      </c>
      <c r="AG1947" s="304"/>
      <c r="AH1947" s="304">
        <v>5.7107900000000003E-2</v>
      </c>
      <c r="AI1947" s="312"/>
      <c r="AJ1947" s="332">
        <v>508</v>
      </c>
      <c r="AK1947" s="304">
        <f t="shared" si="542"/>
        <v>555</v>
      </c>
      <c r="AL1947" s="363">
        <v>0.43</v>
      </c>
      <c r="AM1947" s="389" t="str">
        <f t="shared" si="546"/>
        <v/>
      </c>
      <c r="AN1947" s="304"/>
      <c r="AO1947" s="304"/>
      <c r="AP1947" s="312"/>
      <c r="AQ1947" s="312"/>
      <c r="AR1947" s="312"/>
      <c r="AS1947" s="304"/>
      <c r="AT1947" s="312"/>
      <c r="AU1947" s="329">
        <f>VLOOKUP(C1947,[1]world!$A$2:$B$3555,2,FALSE)</f>
        <v>1</v>
      </c>
      <c r="AV1947" s="329">
        <v>519</v>
      </c>
      <c r="AW1947" s="304">
        <v>0.37</v>
      </c>
      <c r="AX1947" s="304">
        <v>-999</v>
      </c>
      <c r="AY1947" s="304">
        <v>-999</v>
      </c>
      <c r="AZ1947" s="304">
        <v>-999</v>
      </c>
      <c r="BA1947" s="304">
        <v>-999</v>
      </c>
      <c r="BB1947" s="304">
        <v>-999</v>
      </c>
      <c r="BC1947" s="304">
        <v>-999</v>
      </c>
      <c r="BD1947" s="304">
        <v>-999</v>
      </c>
      <c r="BE1947" s="304">
        <v>-999</v>
      </c>
      <c r="BF1947" s="304">
        <v>-999</v>
      </c>
      <c r="BG1947" s="304">
        <v>-999</v>
      </c>
      <c r="BH1947" s="304">
        <v>-999</v>
      </c>
      <c r="BI1947" s="304">
        <v>-999</v>
      </c>
      <c r="BJ1947" s="304" t="s">
        <v>4954</v>
      </c>
      <c r="BK1947" s="304" t="s">
        <v>4954</v>
      </c>
      <c r="BL1947" s="304" t="s">
        <v>4954</v>
      </c>
    </row>
    <row r="1948" spans="1:64" ht="15" hidden="1" customHeight="1" x14ac:dyDescent="0.2">
      <c r="A1948" s="304" t="s">
        <v>6173</v>
      </c>
      <c r="B1948" s="304" t="s">
        <v>5985</v>
      </c>
      <c r="C1948" s="304">
        <v>2081</v>
      </c>
      <c r="D1948" s="349" t="s">
        <v>1138</v>
      </c>
      <c r="E1948" s="304" t="s">
        <v>1139</v>
      </c>
      <c r="F1948" s="304"/>
      <c r="G1948" s="324">
        <v>34.331000000000003</v>
      </c>
      <c r="H1948" s="324">
        <v>107.4</v>
      </c>
      <c r="I1948" s="324" t="s">
        <v>212</v>
      </c>
      <c r="J1948" s="368">
        <f t="shared" si="549"/>
        <v>332.72658345609818</v>
      </c>
      <c r="K1948" s="331">
        <f t="shared" si="550"/>
        <v>0.38547027482550061</v>
      </c>
      <c r="L1948" s="304" t="str">
        <f t="shared" si="541"/>
        <v>D</v>
      </c>
      <c r="M1948" s="388" t="s">
        <v>6089</v>
      </c>
      <c r="N1948" s="304"/>
      <c r="O1948" s="304"/>
      <c r="P1948" s="356"/>
      <c r="Q1948" s="356"/>
      <c r="R1948" s="304"/>
      <c r="S1948" s="356"/>
      <c r="T1948" s="304"/>
      <c r="U1948" s="356"/>
      <c r="V1948" s="304"/>
      <c r="W1948" s="304" t="s">
        <v>1408</v>
      </c>
      <c r="X1948" s="304" t="s">
        <v>213</v>
      </c>
      <c r="Y1948" s="366">
        <f t="shared" si="543"/>
        <v>274.5</v>
      </c>
      <c r="Z1948" s="304"/>
      <c r="AA1948" s="331">
        <v>0.36</v>
      </c>
      <c r="AB1948" s="304">
        <v>-999</v>
      </c>
      <c r="AC1948" s="304">
        <v>-999</v>
      </c>
      <c r="AD1948" s="366">
        <v>-999</v>
      </c>
      <c r="AE1948" s="304">
        <v>-999</v>
      </c>
      <c r="AF1948" s="304">
        <v>-999</v>
      </c>
      <c r="AG1948" s="304"/>
      <c r="AH1948" s="304">
        <v>1.31228E-2</v>
      </c>
      <c r="AI1948" s="312"/>
      <c r="AJ1948" s="332">
        <v>323</v>
      </c>
      <c r="AK1948" s="304">
        <f t="shared" si="542"/>
        <v>270</v>
      </c>
      <c r="AL1948" s="363">
        <v>0.43</v>
      </c>
      <c r="AM1948" s="389" t="str">
        <f t="shared" si="546"/>
        <v/>
      </c>
      <c r="AN1948" s="304"/>
      <c r="AO1948" s="304"/>
      <c r="AP1948" s="312"/>
      <c r="AQ1948" s="312"/>
      <c r="AR1948" s="312"/>
      <c r="AS1948" s="304"/>
      <c r="AT1948" s="312"/>
      <c r="AU1948" s="329">
        <f>VLOOKUP(C1948,[1]world!$A$2:$B$3555,2,FALSE)</f>
        <v>9</v>
      </c>
      <c r="AV1948" s="329">
        <v>497</v>
      </c>
      <c r="AW1948" s="304">
        <v>0.37</v>
      </c>
      <c r="AX1948" s="304">
        <v>-999</v>
      </c>
      <c r="AY1948" s="304">
        <v>-999</v>
      </c>
      <c r="AZ1948" s="304">
        <v>-999</v>
      </c>
      <c r="BA1948" s="304">
        <v>-999</v>
      </c>
      <c r="BB1948" s="304">
        <v>-999</v>
      </c>
      <c r="BC1948" s="304">
        <v>-999</v>
      </c>
      <c r="BD1948" s="304">
        <v>-999</v>
      </c>
      <c r="BE1948" s="304">
        <v>-999</v>
      </c>
      <c r="BF1948" s="304">
        <v>-999</v>
      </c>
      <c r="BG1948" s="304">
        <v>-999</v>
      </c>
      <c r="BH1948" s="304">
        <v>-999</v>
      </c>
      <c r="BI1948" s="304">
        <v>-999</v>
      </c>
      <c r="BJ1948" s="304" t="s">
        <v>4954</v>
      </c>
      <c r="BK1948" s="304" t="s">
        <v>4954</v>
      </c>
      <c r="BL1948" s="304" t="s">
        <v>4954</v>
      </c>
    </row>
    <row r="1949" spans="1:64" ht="15" hidden="1" customHeight="1" x14ac:dyDescent="0.2">
      <c r="A1949" s="304" t="s">
        <v>6173</v>
      </c>
      <c r="B1949" s="304" t="s">
        <v>5985</v>
      </c>
      <c r="C1949" s="304">
        <v>2082</v>
      </c>
      <c r="D1949" s="349" t="s">
        <v>1180</v>
      </c>
      <c r="E1949" s="304" t="s">
        <v>1181</v>
      </c>
      <c r="F1949" s="304"/>
      <c r="G1949" s="324">
        <v>34.284999999999997</v>
      </c>
      <c r="H1949" s="324">
        <v>108.06100000000001</v>
      </c>
      <c r="I1949" s="324" t="s">
        <v>212</v>
      </c>
      <c r="J1949" s="368">
        <f t="shared" si="549"/>
        <v>342.70212020734544</v>
      </c>
      <c r="K1949" s="331">
        <f t="shared" si="550"/>
        <v>0.38547027482550061</v>
      </c>
      <c r="L1949" s="304" t="str">
        <f t="shared" si="541"/>
        <v>D</v>
      </c>
      <c r="M1949" s="388" t="s">
        <v>6089</v>
      </c>
      <c r="N1949" s="304"/>
      <c r="O1949" s="304"/>
      <c r="P1949" s="356"/>
      <c r="Q1949" s="356"/>
      <c r="R1949" s="304"/>
      <c r="S1949" s="356"/>
      <c r="T1949" s="304"/>
      <c r="U1949" s="356"/>
      <c r="V1949" s="304"/>
      <c r="W1949" s="304" t="s">
        <v>1408</v>
      </c>
      <c r="X1949" s="304" t="s">
        <v>213</v>
      </c>
      <c r="Y1949" s="366">
        <f t="shared" si="543"/>
        <v>274.5</v>
      </c>
      <c r="Z1949" s="304"/>
      <c r="AA1949" s="331">
        <v>0.36</v>
      </c>
      <c r="AB1949" s="304">
        <v>-999</v>
      </c>
      <c r="AC1949" s="304">
        <v>-999</v>
      </c>
      <c r="AD1949" s="366">
        <v>-999</v>
      </c>
      <c r="AE1949" s="304">
        <v>-999</v>
      </c>
      <c r="AF1949" s="304">
        <v>-999</v>
      </c>
      <c r="AG1949" s="304"/>
      <c r="AH1949" s="304">
        <v>2.4077100000000001E-2</v>
      </c>
      <c r="AI1949" s="312"/>
      <c r="AJ1949" s="332">
        <v>385</v>
      </c>
      <c r="AK1949" s="304">
        <f t="shared" si="542"/>
        <v>425</v>
      </c>
      <c r="AL1949" s="363">
        <v>0.43</v>
      </c>
      <c r="AM1949" s="389" t="str">
        <f t="shared" si="546"/>
        <v/>
      </c>
      <c r="AN1949" s="304"/>
      <c r="AO1949" s="304"/>
      <c r="AP1949" s="312"/>
      <c r="AQ1949" s="312"/>
      <c r="AR1949" s="312"/>
      <c r="AS1949" s="304"/>
      <c r="AT1949" s="312"/>
      <c r="AU1949" s="329">
        <f>VLOOKUP(C1949,[1]world!$A$2:$B$3555,2,FALSE)</f>
        <v>6</v>
      </c>
      <c r="AV1949" s="329">
        <v>345</v>
      </c>
      <c r="AW1949" s="304">
        <v>0.37</v>
      </c>
      <c r="AX1949" s="304">
        <v>-999</v>
      </c>
      <c r="AY1949" s="304">
        <v>-999</v>
      </c>
      <c r="AZ1949" s="304">
        <v>-999</v>
      </c>
      <c r="BA1949" s="304">
        <v>-999</v>
      </c>
      <c r="BB1949" s="304">
        <v>-999</v>
      </c>
      <c r="BC1949" s="304">
        <v>-999</v>
      </c>
      <c r="BD1949" s="304">
        <v>-999</v>
      </c>
      <c r="BE1949" s="304">
        <v>-999</v>
      </c>
      <c r="BF1949" s="304">
        <v>-999</v>
      </c>
      <c r="BG1949" s="304">
        <v>-999</v>
      </c>
      <c r="BH1949" s="304">
        <v>-999</v>
      </c>
      <c r="BI1949" s="304">
        <v>-999</v>
      </c>
      <c r="BJ1949" s="304" t="s">
        <v>4954</v>
      </c>
      <c r="BK1949" s="304" t="s">
        <v>4954</v>
      </c>
      <c r="BL1949" s="304" t="s">
        <v>4954</v>
      </c>
    </row>
    <row r="1950" spans="1:64" ht="15" hidden="1" customHeight="1" x14ac:dyDescent="0.2">
      <c r="A1950" s="304" t="s">
        <v>6173</v>
      </c>
      <c r="B1950" s="304" t="s">
        <v>5985</v>
      </c>
      <c r="C1950" s="304">
        <v>2083</v>
      </c>
      <c r="D1950" s="349" t="s">
        <v>1183</v>
      </c>
      <c r="E1950" s="304" t="s">
        <v>1184</v>
      </c>
      <c r="F1950" s="304"/>
      <c r="G1950" s="324">
        <v>34.045999999999999</v>
      </c>
      <c r="H1950" s="324">
        <v>108.32899999999999</v>
      </c>
      <c r="I1950" s="324" t="s">
        <v>212</v>
      </c>
      <c r="J1950" s="368">
        <f t="shared" si="549"/>
        <v>561.17350005524281</v>
      </c>
      <c r="K1950" s="331">
        <f t="shared" si="550"/>
        <v>0.41523526603009125</v>
      </c>
      <c r="L1950" s="304" t="str">
        <f t="shared" si="541"/>
        <v>C</v>
      </c>
      <c r="M1950" s="388" t="s">
        <v>6089</v>
      </c>
      <c r="N1950" s="304"/>
      <c r="O1950" s="304"/>
      <c r="P1950" s="356"/>
      <c r="Q1950" s="356"/>
      <c r="R1950" s="304"/>
      <c r="S1950" s="356"/>
      <c r="T1950" s="304"/>
      <c r="U1950" s="356"/>
      <c r="V1950" s="304"/>
      <c r="W1950" s="304" t="s">
        <v>900</v>
      </c>
      <c r="X1950" s="304" t="s">
        <v>232</v>
      </c>
      <c r="Y1950" s="366">
        <f t="shared" si="543"/>
        <v>506.6</v>
      </c>
      <c r="Z1950" s="304"/>
      <c r="AA1950" s="304">
        <v>0.45</v>
      </c>
      <c r="AB1950" s="304">
        <v>-999</v>
      </c>
      <c r="AC1950" s="304">
        <v>-999</v>
      </c>
      <c r="AD1950" s="366">
        <v>-999</v>
      </c>
      <c r="AE1950" s="304">
        <v>-999</v>
      </c>
      <c r="AF1950" s="304">
        <v>-999</v>
      </c>
      <c r="AG1950" s="304"/>
      <c r="AH1950" s="304">
        <v>0.21893499999999999</v>
      </c>
      <c r="AI1950" s="312"/>
      <c r="AJ1950" s="332">
        <v>760</v>
      </c>
      <c r="AK1950" s="304">
        <f t="shared" si="542"/>
        <v>760</v>
      </c>
      <c r="AL1950" s="363">
        <v>0.43</v>
      </c>
      <c r="AM1950" s="389" t="str">
        <f t="shared" si="546"/>
        <v/>
      </c>
      <c r="AN1950" s="304"/>
      <c r="AO1950" s="304"/>
      <c r="AP1950" s="312"/>
      <c r="AQ1950" s="312"/>
      <c r="AR1950" s="312"/>
      <c r="AS1950" s="304"/>
      <c r="AT1950" s="312"/>
      <c r="AU1950" s="329">
        <f>VLOOKUP(C1950,[1]world!$A$2:$B$3555,2,FALSE)</f>
        <v>4</v>
      </c>
      <c r="AV1950" s="329">
        <v>459</v>
      </c>
      <c r="AW1950" s="304">
        <v>0.37</v>
      </c>
      <c r="AX1950" s="304">
        <v>-999</v>
      </c>
      <c r="AY1950" s="304">
        <v>-999</v>
      </c>
      <c r="AZ1950" s="304">
        <v>-999</v>
      </c>
      <c r="BA1950" s="304">
        <v>-999</v>
      </c>
      <c r="BB1950" s="304">
        <v>-999</v>
      </c>
      <c r="BC1950" s="304">
        <v>-999</v>
      </c>
      <c r="BD1950" s="304">
        <v>-999</v>
      </c>
      <c r="BE1950" s="304">
        <v>-999</v>
      </c>
      <c r="BF1950" s="304">
        <v>-999</v>
      </c>
      <c r="BG1950" s="304">
        <v>-999</v>
      </c>
      <c r="BH1950" s="304">
        <v>-999</v>
      </c>
      <c r="BI1950" s="304">
        <v>-999</v>
      </c>
      <c r="BJ1950" s="304" t="s">
        <v>4954</v>
      </c>
      <c r="BK1950" s="304" t="s">
        <v>4954</v>
      </c>
      <c r="BL1950" s="304" t="s">
        <v>4954</v>
      </c>
    </row>
    <row r="1951" spans="1:64" ht="15" hidden="1" customHeight="1" x14ac:dyDescent="0.2">
      <c r="A1951" s="304" t="s">
        <v>6173</v>
      </c>
      <c r="B1951" s="304" t="s">
        <v>5985</v>
      </c>
      <c r="C1951" s="304">
        <v>2084</v>
      </c>
      <c r="D1951" s="349" t="s">
        <v>1158</v>
      </c>
      <c r="E1951" s="304" t="s">
        <v>1159</v>
      </c>
      <c r="F1951" s="304"/>
      <c r="G1951" s="324">
        <v>34.734999999999999</v>
      </c>
      <c r="H1951" s="324">
        <v>109.35</v>
      </c>
      <c r="I1951" s="324" t="s">
        <v>212</v>
      </c>
      <c r="J1951" s="368">
        <f t="shared" si="549"/>
        <v>302.63970506618233</v>
      </c>
      <c r="K1951" s="331">
        <f t="shared" si="550"/>
        <v>0.38547027482550061</v>
      </c>
      <c r="L1951" s="304" t="str">
        <f t="shared" si="541"/>
        <v>D</v>
      </c>
      <c r="M1951" s="388" t="s">
        <v>6089</v>
      </c>
      <c r="N1951" s="304"/>
      <c r="O1951" s="304"/>
      <c r="P1951" s="356"/>
      <c r="Q1951" s="356"/>
      <c r="R1951" s="304"/>
      <c r="S1951" s="356"/>
      <c r="T1951" s="304"/>
      <c r="U1951" s="356"/>
      <c r="V1951" s="304"/>
      <c r="W1951" s="304" t="s">
        <v>1408</v>
      </c>
      <c r="X1951" s="304" t="s">
        <v>213</v>
      </c>
      <c r="Y1951" s="366">
        <f t="shared" si="543"/>
        <v>274.5</v>
      </c>
      <c r="Z1951" s="304"/>
      <c r="AA1951" s="331">
        <v>0.36</v>
      </c>
      <c r="AB1951" s="304">
        <v>-999</v>
      </c>
      <c r="AC1951" s="304">
        <v>-999</v>
      </c>
      <c r="AD1951" s="366">
        <v>-999</v>
      </c>
      <c r="AE1951" s="304">
        <v>-999</v>
      </c>
      <c r="AF1951" s="304">
        <v>-999</v>
      </c>
      <c r="AG1951" s="304"/>
      <c r="AH1951" s="304">
        <v>9.6382900000000007E-3</v>
      </c>
      <c r="AI1951" s="312"/>
      <c r="AJ1951" s="332">
        <v>297</v>
      </c>
      <c r="AK1951" s="304">
        <f t="shared" si="542"/>
        <v>270</v>
      </c>
      <c r="AL1951" s="363">
        <v>0.43</v>
      </c>
      <c r="AM1951" s="389" t="str">
        <f t="shared" si="546"/>
        <v/>
      </c>
      <c r="AN1951" s="304"/>
      <c r="AO1951" s="304"/>
      <c r="AP1951" s="312"/>
      <c r="AQ1951" s="312"/>
      <c r="AR1951" s="312"/>
      <c r="AS1951" s="304"/>
      <c r="AT1951" s="312"/>
      <c r="AU1951" s="329">
        <f>VLOOKUP(C1951,[1]world!$A$2:$B$3555,2,FALSE)</f>
        <v>8</v>
      </c>
      <c r="AV1951" s="329">
        <v>374</v>
      </c>
      <c r="AW1951" s="304">
        <v>0.37</v>
      </c>
      <c r="AX1951" s="304">
        <v>-999</v>
      </c>
      <c r="AY1951" s="304">
        <v>-999</v>
      </c>
      <c r="AZ1951" s="304">
        <v>-999</v>
      </c>
      <c r="BA1951" s="304">
        <v>-999</v>
      </c>
      <c r="BB1951" s="304">
        <v>-999</v>
      </c>
      <c r="BC1951" s="304">
        <v>-999</v>
      </c>
      <c r="BD1951" s="304">
        <v>-999</v>
      </c>
      <c r="BE1951" s="304">
        <v>-999</v>
      </c>
      <c r="BF1951" s="304">
        <v>-999</v>
      </c>
      <c r="BG1951" s="304">
        <v>-999</v>
      </c>
      <c r="BH1951" s="304">
        <v>-999</v>
      </c>
      <c r="BI1951" s="304">
        <v>-999</v>
      </c>
      <c r="BJ1951" s="304" t="s">
        <v>4954</v>
      </c>
      <c r="BK1951" s="304" t="s">
        <v>4954</v>
      </c>
      <c r="BL1951" s="304" t="s">
        <v>4954</v>
      </c>
    </row>
    <row r="1952" spans="1:64" ht="15" hidden="1" customHeight="1" x14ac:dyDescent="0.2">
      <c r="A1952" s="304" t="s">
        <v>6173</v>
      </c>
      <c r="B1952" s="304" t="s">
        <v>5985</v>
      </c>
      <c r="C1952" s="304">
        <v>2085</v>
      </c>
      <c r="D1952" s="349" t="s">
        <v>1154</v>
      </c>
      <c r="E1952" s="304" t="s">
        <v>1155</v>
      </c>
      <c r="F1952" s="304"/>
      <c r="G1952" s="324">
        <v>34.520000000000003</v>
      </c>
      <c r="H1952" s="324">
        <v>108.831</v>
      </c>
      <c r="I1952" s="324" t="s">
        <v>212</v>
      </c>
      <c r="J1952" s="368">
        <f t="shared" si="549"/>
        <v>280.25552778901636</v>
      </c>
      <c r="K1952" s="331">
        <f t="shared" si="550"/>
        <v>0.38547027482550061</v>
      </c>
      <c r="L1952" s="304" t="str">
        <f t="shared" si="541"/>
        <v>D</v>
      </c>
      <c r="M1952" s="388" t="s">
        <v>6089</v>
      </c>
      <c r="N1952" s="304"/>
      <c r="O1952" s="304"/>
      <c r="P1952" s="356"/>
      <c r="Q1952" s="356"/>
      <c r="R1952" s="304"/>
      <c r="S1952" s="356"/>
      <c r="T1952" s="304"/>
      <c r="U1952" s="356"/>
      <c r="V1952" s="304"/>
      <c r="W1952" s="304" t="s">
        <v>1408</v>
      </c>
      <c r="X1952" s="304" t="s">
        <v>213</v>
      </c>
      <c r="Y1952" s="366">
        <f t="shared" si="543"/>
        <v>274.5</v>
      </c>
      <c r="Z1952" s="304"/>
      <c r="AA1952" s="331">
        <v>0.36</v>
      </c>
      <c r="AB1952" s="304">
        <v>-999</v>
      </c>
      <c r="AC1952" s="304">
        <v>-999</v>
      </c>
      <c r="AD1952" s="366">
        <v>-999</v>
      </c>
      <c r="AE1952" s="304">
        <v>-999</v>
      </c>
      <c r="AF1952" s="304">
        <v>-999</v>
      </c>
      <c r="AG1952" s="304"/>
      <c r="AH1952" s="304">
        <v>7.6584299999999999E-3</v>
      </c>
      <c r="AI1952" s="312"/>
      <c r="AJ1952" s="332">
        <v>278</v>
      </c>
      <c r="AK1952" s="304">
        <f t="shared" si="542"/>
        <v>270</v>
      </c>
      <c r="AL1952" s="363">
        <v>0.43</v>
      </c>
      <c r="AM1952" s="389" t="str">
        <f t="shared" si="546"/>
        <v/>
      </c>
      <c r="AN1952" s="304"/>
      <c r="AO1952" s="304"/>
      <c r="AP1952" s="312"/>
      <c r="AQ1952" s="312"/>
      <c r="AR1952" s="312"/>
      <c r="AS1952" s="304"/>
      <c r="AT1952" s="312"/>
      <c r="AU1952" s="329">
        <f>VLOOKUP(C1952,[1]world!$A$2:$B$3555,2,FALSE)</f>
        <v>12</v>
      </c>
      <c r="AV1952" s="329">
        <v>297</v>
      </c>
      <c r="AW1952" s="304">
        <v>0.37</v>
      </c>
      <c r="AX1952" s="304">
        <v>-999</v>
      </c>
      <c r="AY1952" s="304">
        <v>-999</v>
      </c>
      <c r="AZ1952" s="304">
        <v>-999</v>
      </c>
      <c r="BA1952" s="304">
        <v>-999</v>
      </c>
      <c r="BB1952" s="304">
        <v>-999</v>
      </c>
      <c r="BC1952" s="304">
        <v>-999</v>
      </c>
      <c r="BD1952" s="304">
        <v>-999</v>
      </c>
      <c r="BE1952" s="304">
        <v>-999</v>
      </c>
      <c r="BF1952" s="304">
        <v>-999</v>
      </c>
      <c r="BG1952" s="304">
        <v>-999</v>
      </c>
      <c r="BH1952" s="304">
        <v>-999</v>
      </c>
      <c r="BI1952" s="304">
        <v>-999</v>
      </c>
      <c r="BJ1952" s="304" t="s">
        <v>4954</v>
      </c>
      <c r="BK1952" s="304" t="s">
        <v>4954</v>
      </c>
      <c r="BL1952" s="304" t="s">
        <v>4954</v>
      </c>
    </row>
    <row r="1953" spans="1:64" ht="15" hidden="1" customHeight="1" x14ac:dyDescent="0.2">
      <c r="A1953" s="304" t="s">
        <v>6173</v>
      </c>
      <c r="B1953" s="304" t="s">
        <v>5985</v>
      </c>
      <c r="C1953" s="304">
        <v>2086</v>
      </c>
      <c r="D1953" s="349" t="s">
        <v>1174</v>
      </c>
      <c r="E1953" s="304" t="s">
        <v>1175</v>
      </c>
      <c r="F1953" s="304"/>
      <c r="G1953" s="324">
        <v>34.518000000000001</v>
      </c>
      <c r="H1953" s="324">
        <v>109.499</v>
      </c>
      <c r="I1953" s="324" t="s">
        <v>212</v>
      </c>
      <c r="J1953" s="368">
        <f t="shared" si="549"/>
        <v>271.97502383843232</v>
      </c>
      <c r="K1953" s="331">
        <f t="shared" si="550"/>
        <v>0.38547027482550061</v>
      </c>
      <c r="L1953" s="304" t="str">
        <f t="shared" si="541"/>
        <v>D</v>
      </c>
      <c r="M1953" s="388" t="s">
        <v>6089</v>
      </c>
      <c r="N1953" s="304"/>
      <c r="O1953" s="304"/>
      <c r="P1953" s="356"/>
      <c r="Q1953" s="356"/>
      <c r="R1953" s="304"/>
      <c r="S1953" s="356"/>
      <c r="T1953" s="304"/>
      <c r="U1953" s="356"/>
      <c r="V1953" s="304"/>
      <c r="W1953" s="304" t="s">
        <v>1408</v>
      </c>
      <c r="X1953" s="304" t="s">
        <v>213</v>
      </c>
      <c r="Y1953" s="366">
        <f t="shared" si="543"/>
        <v>274.5</v>
      </c>
      <c r="Z1953" s="304"/>
      <c r="AA1953" s="331">
        <v>0.36</v>
      </c>
      <c r="AB1953" s="304">
        <v>-999</v>
      </c>
      <c r="AC1953" s="304">
        <v>-999</v>
      </c>
      <c r="AD1953" s="366">
        <v>-999</v>
      </c>
      <c r="AE1953" s="304">
        <v>-999</v>
      </c>
      <c r="AF1953" s="304">
        <v>-999</v>
      </c>
      <c r="AG1953" s="304"/>
      <c r="AH1953" s="304">
        <v>2.6949500000000002E-3</v>
      </c>
      <c r="AI1953" s="312"/>
      <c r="AJ1953" s="332">
        <v>225</v>
      </c>
      <c r="AK1953" s="304">
        <f t="shared" si="542"/>
        <v>210</v>
      </c>
      <c r="AL1953" s="363">
        <v>0.43</v>
      </c>
      <c r="AM1953" s="389" t="str">
        <f t="shared" si="546"/>
        <v/>
      </c>
      <c r="AN1953" s="304"/>
      <c r="AO1953" s="304"/>
      <c r="AP1953" s="312"/>
      <c r="AQ1953" s="312"/>
      <c r="AR1953" s="312"/>
      <c r="AS1953" s="304"/>
      <c r="AT1953" s="312"/>
      <c r="AU1953" s="329">
        <f>VLOOKUP(C1953,[1]world!$A$2:$B$3555,2,FALSE)</f>
        <v>10</v>
      </c>
      <c r="AV1953" s="329">
        <v>349</v>
      </c>
      <c r="AW1953" s="304">
        <v>0.37</v>
      </c>
      <c r="AX1953" s="304">
        <v>-999</v>
      </c>
      <c r="AY1953" s="304">
        <v>-999</v>
      </c>
      <c r="AZ1953" s="304">
        <v>-999</v>
      </c>
      <c r="BA1953" s="304">
        <v>-999</v>
      </c>
      <c r="BB1953" s="304">
        <v>-999</v>
      </c>
      <c r="BC1953" s="304">
        <v>-999</v>
      </c>
      <c r="BD1953" s="304">
        <v>-999</v>
      </c>
      <c r="BE1953" s="304">
        <v>-999</v>
      </c>
      <c r="BF1953" s="304">
        <v>-999</v>
      </c>
      <c r="BG1953" s="304">
        <v>-999</v>
      </c>
      <c r="BH1953" s="304">
        <v>-999</v>
      </c>
      <c r="BI1953" s="304">
        <v>-999</v>
      </c>
      <c r="BJ1953" s="304" t="s">
        <v>4954</v>
      </c>
      <c r="BK1953" s="304" t="s">
        <v>4954</v>
      </c>
      <c r="BL1953" s="304" t="s">
        <v>4954</v>
      </c>
    </row>
    <row r="1954" spans="1:64" ht="15" hidden="1" customHeight="1" x14ac:dyDescent="0.2">
      <c r="A1954" s="304" t="s">
        <v>6173</v>
      </c>
      <c r="B1954" s="304" t="s">
        <v>5985</v>
      </c>
      <c r="C1954" s="304">
        <v>2087</v>
      </c>
      <c r="D1954" s="349" t="s">
        <v>1172</v>
      </c>
      <c r="E1954" s="304" t="s">
        <v>1173</v>
      </c>
      <c r="F1954" s="304"/>
      <c r="G1954" s="324">
        <v>34.140999999999998</v>
      </c>
      <c r="H1954" s="324">
        <v>107.90900000000001</v>
      </c>
      <c r="I1954" s="324" t="s">
        <v>212</v>
      </c>
      <c r="J1954" s="368">
        <f t="shared" si="549"/>
        <v>566.10094259444463</v>
      </c>
      <c r="K1954" s="331">
        <f t="shared" si="550"/>
        <v>0.41523526603009125</v>
      </c>
      <c r="L1954" s="304" t="str">
        <f t="shared" si="541"/>
        <v>C</v>
      </c>
      <c r="M1954" s="388" t="s">
        <v>6089</v>
      </c>
      <c r="N1954" s="304"/>
      <c r="O1954" s="304"/>
      <c r="P1954" s="356"/>
      <c r="Q1954" s="356"/>
      <c r="R1954" s="304"/>
      <c r="S1954" s="356"/>
      <c r="T1954" s="304"/>
      <c r="U1954" s="356"/>
      <c r="V1954" s="304"/>
      <c r="W1954" s="304" t="s">
        <v>900</v>
      </c>
      <c r="X1954" s="304" t="s">
        <v>232</v>
      </c>
      <c r="Y1954" s="366">
        <f t="shared" si="543"/>
        <v>506.6</v>
      </c>
      <c r="Z1954" s="304"/>
      <c r="AA1954" s="304">
        <v>0.45</v>
      </c>
      <c r="AB1954" s="304">
        <v>-999</v>
      </c>
      <c r="AC1954" s="304">
        <v>-999</v>
      </c>
      <c r="AD1954" s="366">
        <v>-999</v>
      </c>
      <c r="AE1954" s="304">
        <v>-999</v>
      </c>
      <c r="AF1954" s="304">
        <v>-999</v>
      </c>
      <c r="AG1954" s="304"/>
      <c r="AH1954" s="304">
        <v>0.13006100000000001</v>
      </c>
      <c r="AI1954" s="312"/>
      <c r="AJ1954" s="332">
        <v>725</v>
      </c>
      <c r="AK1954" s="304">
        <f t="shared" si="542"/>
        <v>690</v>
      </c>
      <c r="AL1954" s="363">
        <v>0.43</v>
      </c>
      <c r="AM1954" s="389" t="str">
        <f t="shared" si="546"/>
        <v/>
      </c>
      <c r="AN1954" s="304"/>
      <c r="AO1954" s="304"/>
      <c r="AP1954" s="312"/>
      <c r="AQ1954" s="312"/>
      <c r="AR1954" s="312"/>
      <c r="AS1954" s="304"/>
      <c r="AT1954" s="312"/>
      <c r="AU1954" s="329">
        <f>VLOOKUP(C1954,[1]world!$A$2:$B$3555,2,FALSE)</f>
        <v>1</v>
      </c>
      <c r="AV1954" s="329">
        <v>519</v>
      </c>
      <c r="AW1954" s="304">
        <v>0.37</v>
      </c>
      <c r="AX1954" s="304">
        <v>-999</v>
      </c>
      <c r="AY1954" s="304">
        <v>-999</v>
      </c>
      <c r="AZ1954" s="304">
        <v>-999</v>
      </c>
      <c r="BA1954" s="304">
        <v>-999</v>
      </c>
      <c r="BB1954" s="304">
        <v>-999</v>
      </c>
      <c r="BC1954" s="304">
        <v>-999</v>
      </c>
      <c r="BD1954" s="304">
        <v>-999</v>
      </c>
      <c r="BE1954" s="304">
        <v>-999</v>
      </c>
      <c r="BF1954" s="304">
        <v>-999</v>
      </c>
      <c r="BG1954" s="304">
        <v>-999</v>
      </c>
      <c r="BH1954" s="304">
        <v>-999</v>
      </c>
      <c r="BI1954" s="304">
        <v>-999</v>
      </c>
      <c r="BJ1954" s="304" t="s">
        <v>4954</v>
      </c>
      <c r="BK1954" s="304" t="s">
        <v>4954</v>
      </c>
      <c r="BL1954" s="304" t="s">
        <v>4954</v>
      </c>
    </row>
    <row r="1955" spans="1:64" ht="15" hidden="1" customHeight="1" x14ac:dyDescent="0.2">
      <c r="A1955" s="304" t="s">
        <v>6173</v>
      </c>
      <c r="B1955" s="304" t="s">
        <v>5985</v>
      </c>
      <c r="C1955" s="304">
        <v>2088</v>
      </c>
      <c r="D1955" s="349" t="s">
        <v>1170</v>
      </c>
      <c r="E1955" s="304" t="s">
        <v>1171</v>
      </c>
      <c r="F1955" s="304"/>
      <c r="G1955" s="324">
        <v>34.658000000000001</v>
      </c>
      <c r="H1955" s="324">
        <v>107.14</v>
      </c>
      <c r="I1955" s="324" t="s">
        <v>212</v>
      </c>
      <c r="J1955" s="368">
        <f t="shared" si="549"/>
        <v>526.47187507871968</v>
      </c>
      <c r="K1955" s="331">
        <f t="shared" si="550"/>
        <v>0.41523526603009125</v>
      </c>
      <c r="L1955" s="304" t="str">
        <f t="shared" si="541"/>
        <v>C</v>
      </c>
      <c r="M1955" s="388" t="s">
        <v>6089</v>
      </c>
      <c r="N1955" s="304"/>
      <c r="O1955" s="304"/>
      <c r="P1955" s="356"/>
      <c r="Q1955" s="356"/>
      <c r="R1955" s="304"/>
      <c r="S1955" s="356"/>
      <c r="T1955" s="304"/>
      <c r="U1955" s="356"/>
      <c r="V1955" s="304"/>
      <c r="W1955" s="304" t="s">
        <v>900</v>
      </c>
      <c r="X1955" s="304" t="s">
        <v>232</v>
      </c>
      <c r="Y1955" s="366">
        <f t="shared" si="543"/>
        <v>506.6</v>
      </c>
      <c r="Z1955" s="304"/>
      <c r="AA1955" s="304">
        <v>0.45</v>
      </c>
      <c r="AB1955" s="304">
        <v>-999</v>
      </c>
      <c r="AC1955" s="304">
        <v>-999</v>
      </c>
      <c r="AD1955" s="366">
        <v>-999</v>
      </c>
      <c r="AE1955" s="304">
        <v>-999</v>
      </c>
      <c r="AF1955" s="304">
        <v>-999</v>
      </c>
      <c r="AG1955" s="304"/>
      <c r="AH1955" s="304">
        <v>5.5620900000000001E-2</v>
      </c>
      <c r="AI1955" s="312"/>
      <c r="AJ1955" s="332">
        <v>505</v>
      </c>
      <c r="AK1955" s="304">
        <f t="shared" si="542"/>
        <v>555</v>
      </c>
      <c r="AL1955" s="363">
        <v>0.43</v>
      </c>
      <c r="AM1955" s="389" t="str">
        <f t="shared" si="546"/>
        <v/>
      </c>
      <c r="AN1955" s="304"/>
      <c r="AO1955" s="304"/>
      <c r="AP1955" s="312"/>
      <c r="AQ1955" s="312"/>
      <c r="AR1955" s="312"/>
      <c r="AS1955" s="304"/>
      <c r="AT1955" s="312"/>
      <c r="AU1955" s="329">
        <f>VLOOKUP(C1955,[1]world!$A$2:$B$3555,2,FALSE)</f>
        <v>1</v>
      </c>
      <c r="AV1955" s="329">
        <v>519</v>
      </c>
      <c r="AW1955" s="304">
        <v>0.37</v>
      </c>
      <c r="AX1955" s="304">
        <v>-999</v>
      </c>
      <c r="AY1955" s="304">
        <v>-999</v>
      </c>
      <c r="AZ1955" s="304">
        <v>-999</v>
      </c>
      <c r="BA1955" s="304">
        <v>-999</v>
      </c>
      <c r="BB1955" s="304">
        <v>-999</v>
      </c>
      <c r="BC1955" s="304">
        <v>-999</v>
      </c>
      <c r="BD1955" s="304">
        <v>-999</v>
      </c>
      <c r="BE1955" s="304">
        <v>-999</v>
      </c>
      <c r="BF1955" s="304">
        <v>-999</v>
      </c>
      <c r="BG1955" s="304">
        <v>-999</v>
      </c>
      <c r="BH1955" s="304">
        <v>-999</v>
      </c>
      <c r="BI1955" s="304">
        <v>-999</v>
      </c>
      <c r="BJ1955" s="304" t="s">
        <v>4954</v>
      </c>
      <c r="BK1955" s="304" t="s">
        <v>4954</v>
      </c>
      <c r="BL1955" s="304" t="s">
        <v>4954</v>
      </c>
    </row>
    <row r="1956" spans="1:64" ht="15" hidden="1" customHeight="1" x14ac:dyDescent="0.2">
      <c r="A1956" s="304" t="s">
        <v>6173</v>
      </c>
      <c r="B1956" s="304" t="s">
        <v>5985</v>
      </c>
      <c r="C1956" s="304">
        <v>2089</v>
      </c>
      <c r="D1956" s="349" t="s">
        <v>1164</v>
      </c>
      <c r="E1956" s="304" t="s">
        <v>1165</v>
      </c>
      <c r="F1956" s="304"/>
      <c r="G1956" s="324">
        <v>34.945</v>
      </c>
      <c r="H1956" s="324">
        <v>109.56</v>
      </c>
      <c r="I1956" s="324" t="s">
        <v>212</v>
      </c>
      <c r="J1956" s="368">
        <f t="shared" si="549"/>
        <v>302.63970506618233</v>
      </c>
      <c r="K1956" s="331">
        <f t="shared" si="550"/>
        <v>0.38547027482550061</v>
      </c>
      <c r="L1956" s="304" t="str">
        <f t="shared" si="541"/>
        <v>D</v>
      </c>
      <c r="M1956" s="388" t="s">
        <v>6089</v>
      </c>
      <c r="N1956" s="304"/>
      <c r="O1956" s="304"/>
      <c r="P1956" s="356"/>
      <c r="Q1956" s="356"/>
      <c r="R1956" s="304"/>
      <c r="S1956" s="356"/>
      <c r="T1956" s="304"/>
      <c r="U1956" s="356"/>
      <c r="V1956" s="304"/>
      <c r="W1956" s="304" t="s">
        <v>1408</v>
      </c>
      <c r="X1956" s="304" t="s">
        <v>213</v>
      </c>
      <c r="Y1956" s="366">
        <f t="shared" si="543"/>
        <v>274.5</v>
      </c>
      <c r="Z1956" s="304"/>
      <c r="AA1956" s="331">
        <v>0.36</v>
      </c>
      <c r="AB1956" s="304">
        <v>-999</v>
      </c>
      <c r="AC1956" s="304">
        <v>-999</v>
      </c>
      <c r="AD1956" s="366">
        <v>-999</v>
      </c>
      <c r="AE1956" s="304">
        <v>-999</v>
      </c>
      <c r="AF1956" s="304">
        <v>-999</v>
      </c>
      <c r="AG1956" s="304"/>
      <c r="AH1956" s="304">
        <v>1.7509400000000001E-2</v>
      </c>
      <c r="AI1956" s="312"/>
      <c r="AJ1956" s="332">
        <v>356</v>
      </c>
      <c r="AK1956" s="304">
        <f t="shared" si="542"/>
        <v>270</v>
      </c>
      <c r="AL1956" s="363">
        <v>0.43</v>
      </c>
      <c r="AM1956" s="389" t="str">
        <f t="shared" si="546"/>
        <v/>
      </c>
      <c r="AN1956" s="304"/>
      <c r="AO1956" s="304"/>
      <c r="AP1956" s="312"/>
      <c r="AQ1956" s="312"/>
      <c r="AR1956" s="312"/>
      <c r="AS1956" s="304"/>
      <c r="AT1956" s="312"/>
      <c r="AU1956" s="329">
        <f>VLOOKUP(C1956,[1]world!$A$2:$B$3555,2,FALSE)</f>
        <v>8</v>
      </c>
      <c r="AV1956" s="329">
        <v>374</v>
      </c>
      <c r="AW1956" s="304">
        <v>0.37</v>
      </c>
      <c r="AX1956" s="304">
        <v>-999</v>
      </c>
      <c r="AY1956" s="304">
        <v>-999</v>
      </c>
      <c r="AZ1956" s="304">
        <v>-999</v>
      </c>
      <c r="BA1956" s="304">
        <v>-999</v>
      </c>
      <c r="BB1956" s="304">
        <v>-999</v>
      </c>
      <c r="BC1956" s="304">
        <v>-999</v>
      </c>
      <c r="BD1956" s="304">
        <v>-999</v>
      </c>
      <c r="BE1956" s="304">
        <v>-999</v>
      </c>
      <c r="BF1956" s="304">
        <v>-999</v>
      </c>
      <c r="BG1956" s="304">
        <v>-999</v>
      </c>
      <c r="BH1956" s="304">
        <v>-999</v>
      </c>
      <c r="BI1956" s="304">
        <v>-999</v>
      </c>
      <c r="BJ1956" s="304" t="s">
        <v>4954</v>
      </c>
      <c r="BK1956" s="304" t="s">
        <v>4954</v>
      </c>
      <c r="BL1956" s="304" t="s">
        <v>4954</v>
      </c>
    </row>
    <row r="1957" spans="1:64" ht="15" hidden="1" customHeight="1" x14ac:dyDescent="0.2">
      <c r="A1957" s="304" t="s">
        <v>6173</v>
      </c>
      <c r="B1957" s="304" t="s">
        <v>5985</v>
      </c>
      <c r="C1957" s="304">
        <v>2090</v>
      </c>
      <c r="D1957" s="349" t="s">
        <v>1178</v>
      </c>
      <c r="E1957" s="304" t="s">
        <v>1179</v>
      </c>
      <c r="F1957" s="304"/>
      <c r="G1957" s="324">
        <v>34.341000000000001</v>
      </c>
      <c r="H1957" s="324">
        <v>108.691</v>
      </c>
      <c r="I1957" s="324" t="s">
        <v>212</v>
      </c>
      <c r="J1957" s="368">
        <f t="shared" si="549"/>
        <v>295.74030286890496</v>
      </c>
      <c r="K1957" s="331">
        <f t="shared" si="550"/>
        <v>0.38547027482550061</v>
      </c>
      <c r="L1957" s="304" t="str">
        <f t="shared" si="541"/>
        <v>D</v>
      </c>
      <c r="M1957" s="388" t="s">
        <v>6089</v>
      </c>
      <c r="N1957" s="304"/>
      <c r="O1957" s="304"/>
      <c r="P1957" s="356"/>
      <c r="Q1957" s="356"/>
      <c r="R1957" s="304"/>
      <c r="S1957" s="356"/>
      <c r="T1957" s="304"/>
      <c r="U1957" s="356"/>
      <c r="V1957" s="304"/>
      <c r="W1957" s="304" t="s">
        <v>1408</v>
      </c>
      <c r="X1957" s="304" t="s">
        <v>213</v>
      </c>
      <c r="Y1957" s="366">
        <f t="shared" si="543"/>
        <v>274.5</v>
      </c>
      <c r="Z1957" s="304"/>
      <c r="AA1957" s="331">
        <v>0.36</v>
      </c>
      <c r="AB1957" s="304">
        <v>-999</v>
      </c>
      <c r="AC1957" s="304">
        <v>-999</v>
      </c>
      <c r="AD1957" s="366">
        <v>-999</v>
      </c>
      <c r="AE1957" s="304">
        <v>-999</v>
      </c>
      <c r="AF1957" s="304">
        <v>-999</v>
      </c>
      <c r="AG1957" s="304"/>
      <c r="AH1957" s="304">
        <v>3.9924000000000001E-3</v>
      </c>
      <c r="AI1957" s="312"/>
      <c r="AJ1957" s="332">
        <v>245</v>
      </c>
      <c r="AK1957" s="304">
        <f t="shared" si="542"/>
        <v>270</v>
      </c>
      <c r="AL1957" s="363">
        <v>0.43</v>
      </c>
      <c r="AM1957" s="389" t="str">
        <f t="shared" si="546"/>
        <v/>
      </c>
      <c r="AN1957" s="304"/>
      <c r="AO1957" s="304"/>
      <c r="AP1957" s="312"/>
      <c r="AQ1957" s="312"/>
      <c r="AR1957" s="312"/>
      <c r="AS1957" s="304"/>
      <c r="AT1957" s="312"/>
      <c r="AU1957" s="329">
        <f>VLOOKUP(C1957,[1]world!$A$2:$B$3555,2,FALSE)</f>
        <v>10</v>
      </c>
      <c r="AV1957" s="329">
        <v>349</v>
      </c>
      <c r="AW1957" s="304">
        <v>0.37</v>
      </c>
      <c r="AX1957" s="304">
        <v>-999</v>
      </c>
      <c r="AY1957" s="304">
        <v>-999</v>
      </c>
      <c r="AZ1957" s="304">
        <v>-999</v>
      </c>
      <c r="BA1957" s="304">
        <v>-999</v>
      </c>
      <c r="BB1957" s="304">
        <v>-999</v>
      </c>
      <c r="BC1957" s="304">
        <v>-999</v>
      </c>
      <c r="BD1957" s="304">
        <v>-999</v>
      </c>
      <c r="BE1957" s="304">
        <v>-999</v>
      </c>
      <c r="BF1957" s="304">
        <v>-999</v>
      </c>
      <c r="BG1957" s="304">
        <v>-999</v>
      </c>
      <c r="BH1957" s="304">
        <v>-999</v>
      </c>
      <c r="BI1957" s="304">
        <v>-999</v>
      </c>
      <c r="BJ1957" s="304" t="s">
        <v>4954</v>
      </c>
      <c r="BK1957" s="304" t="s">
        <v>4954</v>
      </c>
      <c r="BL1957" s="304" t="s">
        <v>4954</v>
      </c>
    </row>
    <row r="1958" spans="1:64" ht="15" hidden="1" customHeight="1" x14ac:dyDescent="0.2">
      <c r="A1958" s="304" t="s">
        <v>6173</v>
      </c>
      <c r="B1958" s="304" t="s">
        <v>5985</v>
      </c>
      <c r="C1958" s="304">
        <v>2091</v>
      </c>
      <c r="D1958" s="349" t="s">
        <v>1142</v>
      </c>
      <c r="E1958" s="304" t="s">
        <v>1143</v>
      </c>
      <c r="F1958" s="304"/>
      <c r="G1958" s="324">
        <v>34.534999999999997</v>
      </c>
      <c r="H1958" s="324">
        <v>109.081</v>
      </c>
      <c r="I1958" s="324" t="s">
        <v>212</v>
      </c>
      <c r="J1958" s="368">
        <f t="shared" si="549"/>
        <v>242.04656117508151</v>
      </c>
      <c r="K1958" s="331">
        <f t="shared" si="550"/>
        <v>0.23489205847013181</v>
      </c>
      <c r="L1958" s="304" t="str">
        <f t="shared" si="541"/>
        <v>D</v>
      </c>
      <c r="M1958" s="388" t="s">
        <v>6089</v>
      </c>
      <c r="N1958" s="304"/>
      <c r="O1958" s="304"/>
      <c r="P1958" s="356"/>
      <c r="Q1958" s="356"/>
      <c r="R1958" s="304"/>
      <c r="S1958" s="356"/>
      <c r="T1958" s="304"/>
      <c r="U1958" s="356"/>
      <c r="V1958" s="304"/>
      <c r="W1958" s="304" t="s">
        <v>1408</v>
      </c>
      <c r="X1958" s="304" t="s">
        <v>213</v>
      </c>
      <c r="Y1958" s="366">
        <f t="shared" si="543"/>
        <v>274.5</v>
      </c>
      <c r="Z1958" s="304"/>
      <c r="AA1958" s="331">
        <v>0.36</v>
      </c>
      <c r="AB1958" s="304">
        <v>-999</v>
      </c>
      <c r="AC1958" s="304">
        <v>-999</v>
      </c>
      <c r="AD1958" s="366">
        <v>-999</v>
      </c>
      <c r="AE1958" s="304">
        <v>-999</v>
      </c>
      <c r="AF1958" s="304">
        <v>-999</v>
      </c>
      <c r="AG1958" s="304"/>
      <c r="AH1958" s="304">
        <v>8.4771900000000003E-4</v>
      </c>
      <c r="AI1958" s="312"/>
      <c r="AJ1958" s="332">
        <v>190</v>
      </c>
      <c r="AK1958" s="304">
        <f t="shared" si="542"/>
        <v>210</v>
      </c>
      <c r="AL1958" s="304">
        <v>0.2</v>
      </c>
      <c r="AM1958" s="389" t="str">
        <f t="shared" si="546"/>
        <v/>
      </c>
      <c r="AN1958" s="304"/>
      <c r="AO1958" s="304"/>
      <c r="AP1958" s="312"/>
      <c r="AQ1958" s="312"/>
      <c r="AR1958" s="312"/>
      <c r="AS1958" s="304"/>
      <c r="AT1958" s="312"/>
      <c r="AU1958" s="329">
        <f>VLOOKUP(C1958,[1]world!$A$2:$B$3555,2,FALSE)</f>
        <v>16</v>
      </c>
      <c r="AV1958" s="329">
        <v>246</v>
      </c>
      <c r="AW1958" s="304">
        <v>0.18</v>
      </c>
      <c r="AX1958" s="304">
        <v>-999</v>
      </c>
      <c r="AY1958" s="304">
        <v>-999</v>
      </c>
      <c r="AZ1958" s="304">
        <v>-999</v>
      </c>
      <c r="BA1958" s="304">
        <v>-999</v>
      </c>
      <c r="BB1958" s="304">
        <v>-999</v>
      </c>
      <c r="BC1958" s="304">
        <v>-999</v>
      </c>
      <c r="BD1958" s="304">
        <v>-999</v>
      </c>
      <c r="BE1958" s="304">
        <v>-999</v>
      </c>
      <c r="BF1958" s="304">
        <v>-999</v>
      </c>
      <c r="BG1958" s="304">
        <v>-999</v>
      </c>
      <c r="BH1958" s="304">
        <v>-999</v>
      </c>
      <c r="BI1958" s="304">
        <v>-999</v>
      </c>
      <c r="BJ1958" s="304" t="s">
        <v>4954</v>
      </c>
      <c r="BK1958" s="304" t="s">
        <v>4954</v>
      </c>
      <c r="BL1958" s="304" t="s">
        <v>4954</v>
      </c>
    </row>
    <row r="1959" spans="1:64" ht="15" hidden="1" customHeight="1" x14ac:dyDescent="0.2">
      <c r="A1959" s="304" t="s">
        <v>6173</v>
      </c>
      <c r="B1959" s="304" t="s">
        <v>5985</v>
      </c>
      <c r="C1959" s="304">
        <v>2092</v>
      </c>
      <c r="D1959" s="349" t="s">
        <v>1140</v>
      </c>
      <c r="E1959" s="304" t="s">
        <v>1141</v>
      </c>
      <c r="F1959" s="304"/>
      <c r="G1959" s="324">
        <v>34.819000000000003</v>
      </c>
      <c r="H1959" s="324">
        <v>109.941</v>
      </c>
      <c r="I1959" s="324" t="s">
        <v>212</v>
      </c>
      <c r="J1959" s="368">
        <f t="shared" si="549"/>
        <v>229.24646271676545</v>
      </c>
      <c r="K1959" s="331">
        <f t="shared" si="550"/>
        <v>0.29866069645095356</v>
      </c>
      <c r="L1959" s="304" t="str">
        <f t="shared" si="541"/>
        <v>D</v>
      </c>
      <c r="M1959" s="388" t="s">
        <v>6089</v>
      </c>
      <c r="N1959" s="304"/>
      <c r="O1959" s="304"/>
      <c r="P1959" s="356"/>
      <c r="Q1959" s="356"/>
      <c r="R1959" s="304"/>
      <c r="S1959" s="356"/>
      <c r="T1959" s="304"/>
      <c r="U1959" s="356"/>
      <c r="V1959" s="304"/>
      <c r="W1959" s="304" t="s">
        <v>1408</v>
      </c>
      <c r="X1959" s="304" t="s">
        <v>213</v>
      </c>
      <c r="Y1959" s="366">
        <f t="shared" si="543"/>
        <v>274.5</v>
      </c>
      <c r="Z1959" s="304"/>
      <c r="AA1959" s="331">
        <v>0.36</v>
      </c>
      <c r="AB1959" s="304">
        <v>-999</v>
      </c>
      <c r="AC1959" s="304">
        <v>-999</v>
      </c>
      <c r="AD1959" s="366">
        <v>-999</v>
      </c>
      <c r="AE1959" s="304">
        <v>-999</v>
      </c>
      <c r="AF1959" s="304">
        <v>-999</v>
      </c>
      <c r="AG1959" s="304"/>
      <c r="AH1959" s="304">
        <v>5.3898900000000003E-4</v>
      </c>
      <c r="AI1959" s="312"/>
      <c r="AJ1959" s="332">
        <v>184</v>
      </c>
      <c r="AK1959" s="304">
        <f t="shared" si="542"/>
        <v>210</v>
      </c>
      <c r="AL1959" s="304">
        <v>0.2</v>
      </c>
      <c r="AM1959" s="389" t="str">
        <f t="shared" si="546"/>
        <v/>
      </c>
      <c r="AN1959" s="304"/>
      <c r="AO1959" s="304"/>
      <c r="AP1959" s="312"/>
      <c r="AQ1959" s="312"/>
      <c r="AR1959" s="312"/>
      <c r="AS1959" s="304"/>
      <c r="AT1959" s="312"/>
      <c r="AU1959" s="329">
        <f>VLOOKUP(C1959,[1]world!$A$2:$B$3555,2,FALSE)</f>
        <v>14</v>
      </c>
      <c r="AV1959" s="329">
        <v>209</v>
      </c>
      <c r="AW1959" s="304">
        <v>0.37</v>
      </c>
      <c r="AX1959" s="304">
        <v>-999</v>
      </c>
      <c r="AY1959" s="304">
        <v>-999</v>
      </c>
      <c r="AZ1959" s="304">
        <v>-999</v>
      </c>
      <c r="BA1959" s="304">
        <v>-999</v>
      </c>
      <c r="BB1959" s="304">
        <v>-999</v>
      </c>
      <c r="BC1959" s="304">
        <v>-999</v>
      </c>
      <c r="BD1959" s="304">
        <v>-999</v>
      </c>
      <c r="BE1959" s="304">
        <v>-999</v>
      </c>
      <c r="BF1959" s="304">
        <v>-999</v>
      </c>
      <c r="BG1959" s="304">
        <v>-999</v>
      </c>
      <c r="BH1959" s="304">
        <v>-999</v>
      </c>
      <c r="BI1959" s="304">
        <v>-999</v>
      </c>
      <c r="BJ1959" s="304" t="s">
        <v>4954</v>
      </c>
      <c r="BK1959" s="304" t="s">
        <v>4954</v>
      </c>
      <c r="BL1959" s="304" t="s">
        <v>4954</v>
      </c>
    </row>
    <row r="1960" spans="1:64" ht="15" hidden="1" customHeight="1" x14ac:dyDescent="0.2">
      <c r="A1960" s="304" t="s">
        <v>6173</v>
      </c>
      <c r="B1960" s="304" t="s">
        <v>5985</v>
      </c>
      <c r="C1960" s="304">
        <v>2093</v>
      </c>
      <c r="D1960" s="349" t="s">
        <v>1134</v>
      </c>
      <c r="E1960" s="304" t="s">
        <v>1135</v>
      </c>
      <c r="F1960" s="304"/>
      <c r="G1960" s="324">
        <v>34.389000000000003</v>
      </c>
      <c r="H1960" s="324">
        <v>108.96</v>
      </c>
      <c r="I1960" s="324" t="s">
        <v>212</v>
      </c>
      <c r="J1960" s="368">
        <f t="shared" si="549"/>
        <v>242.04656117508151</v>
      </c>
      <c r="K1960" s="331">
        <f t="shared" si="550"/>
        <v>0.23489205847013181</v>
      </c>
      <c r="L1960" s="304" t="str">
        <f t="shared" si="541"/>
        <v>D</v>
      </c>
      <c r="M1960" s="388" t="s">
        <v>6089</v>
      </c>
      <c r="N1960" s="304"/>
      <c r="O1960" s="304"/>
      <c r="P1960" s="356"/>
      <c r="Q1960" s="356"/>
      <c r="R1960" s="304"/>
      <c r="S1960" s="356"/>
      <c r="T1960" s="304"/>
      <c r="U1960" s="356"/>
      <c r="V1960" s="304"/>
      <c r="W1960" s="304" t="s">
        <v>1408</v>
      </c>
      <c r="X1960" s="304" t="s">
        <v>213</v>
      </c>
      <c r="Y1960" s="366">
        <f t="shared" si="543"/>
        <v>274.5</v>
      </c>
      <c r="Z1960" s="304"/>
      <c r="AA1960" s="331">
        <v>0.36</v>
      </c>
      <c r="AB1960" s="304">
        <v>-999</v>
      </c>
      <c r="AC1960" s="304">
        <v>-999</v>
      </c>
      <c r="AD1960" s="366">
        <v>-999</v>
      </c>
      <c r="AE1960" s="304">
        <v>-999</v>
      </c>
      <c r="AF1960" s="304">
        <v>-999</v>
      </c>
      <c r="AG1960" s="304"/>
      <c r="AH1960" s="304">
        <v>1.2604000000000001E-3</v>
      </c>
      <c r="AI1960" s="312"/>
      <c r="AJ1960" s="332">
        <v>198</v>
      </c>
      <c r="AK1960" s="304">
        <f t="shared" si="542"/>
        <v>210</v>
      </c>
      <c r="AL1960" s="304">
        <v>0.2</v>
      </c>
      <c r="AM1960" s="389" t="str">
        <f t="shared" si="546"/>
        <v/>
      </c>
      <c r="AN1960" s="304"/>
      <c r="AO1960" s="304"/>
      <c r="AP1960" s="312"/>
      <c r="AQ1960" s="312"/>
      <c r="AR1960" s="312"/>
      <c r="AS1960" s="304"/>
      <c r="AT1960" s="312"/>
      <c r="AU1960" s="329">
        <f>VLOOKUP(C1960,[1]world!$A$2:$B$3555,2,FALSE)</f>
        <v>16</v>
      </c>
      <c r="AV1960" s="329">
        <v>246</v>
      </c>
      <c r="AW1960" s="304">
        <v>0.18</v>
      </c>
      <c r="AX1960" s="304">
        <v>-999</v>
      </c>
      <c r="AY1960" s="304">
        <v>-999</v>
      </c>
      <c r="AZ1960" s="304">
        <v>-999</v>
      </c>
      <c r="BA1960" s="304">
        <v>-999</v>
      </c>
      <c r="BB1960" s="304">
        <v>-999</v>
      </c>
      <c r="BC1960" s="304">
        <v>-999</v>
      </c>
      <c r="BD1960" s="304">
        <v>-999</v>
      </c>
      <c r="BE1960" s="304">
        <v>-999</v>
      </c>
      <c r="BF1960" s="304">
        <v>-999</v>
      </c>
      <c r="BG1960" s="304">
        <v>-999</v>
      </c>
      <c r="BH1960" s="304">
        <v>-999</v>
      </c>
      <c r="BI1960" s="304">
        <v>-999</v>
      </c>
      <c r="BJ1960" s="304" t="s">
        <v>4954</v>
      </c>
      <c r="BK1960" s="304" t="s">
        <v>4954</v>
      </c>
      <c r="BL1960" s="304" t="s">
        <v>4954</v>
      </c>
    </row>
    <row r="1961" spans="1:64" ht="15" hidden="1" customHeight="1" x14ac:dyDescent="0.2">
      <c r="A1961" s="304" t="s">
        <v>6173</v>
      </c>
      <c r="B1961" s="304" t="s">
        <v>5985</v>
      </c>
      <c r="C1961" s="304">
        <v>2094</v>
      </c>
      <c r="D1961" s="349" t="s">
        <v>1182</v>
      </c>
      <c r="E1961" s="304" t="s">
        <v>1181</v>
      </c>
      <c r="F1961" s="304"/>
      <c r="G1961" s="324">
        <v>34.664999999999999</v>
      </c>
      <c r="H1961" s="324">
        <v>109.211</v>
      </c>
      <c r="I1961" s="324" t="s">
        <v>212</v>
      </c>
      <c r="J1961" s="368">
        <f t="shared" si="549"/>
        <v>295.74030286890496</v>
      </c>
      <c r="K1961" s="331">
        <f t="shared" si="550"/>
        <v>0.38547027482550061</v>
      </c>
      <c r="L1961" s="304" t="str">
        <f t="shared" si="541"/>
        <v>D</v>
      </c>
      <c r="M1961" s="388" t="s">
        <v>6089</v>
      </c>
      <c r="N1961" s="304"/>
      <c r="O1961" s="304"/>
      <c r="P1961" s="356"/>
      <c r="Q1961" s="356"/>
      <c r="R1961" s="304"/>
      <c r="S1961" s="356"/>
      <c r="T1961" s="304"/>
      <c r="U1961" s="356"/>
      <c r="V1961" s="304"/>
      <c r="W1961" s="304" t="s">
        <v>1408</v>
      </c>
      <c r="X1961" s="304" t="s">
        <v>213</v>
      </c>
      <c r="Y1961" s="366">
        <f t="shared" si="543"/>
        <v>274.5</v>
      </c>
      <c r="Z1961" s="304"/>
      <c r="AA1961" s="331">
        <v>0.36</v>
      </c>
      <c r="AB1961" s="304">
        <v>-999</v>
      </c>
      <c r="AC1961" s="304">
        <v>-999</v>
      </c>
      <c r="AD1961" s="366">
        <v>-999</v>
      </c>
      <c r="AE1961" s="304">
        <v>-999</v>
      </c>
      <c r="AF1961" s="304">
        <v>-999</v>
      </c>
      <c r="AG1961" s="304"/>
      <c r="AH1961" s="304">
        <v>5.3201300000000002E-3</v>
      </c>
      <c r="AI1961" s="312"/>
      <c r="AJ1961" s="332">
        <v>257</v>
      </c>
      <c r="AK1961" s="304">
        <f t="shared" si="542"/>
        <v>270</v>
      </c>
      <c r="AL1961" s="363">
        <v>0.43</v>
      </c>
      <c r="AM1961" s="389" t="str">
        <f t="shared" si="546"/>
        <v/>
      </c>
      <c r="AN1961" s="304"/>
      <c r="AO1961" s="304"/>
      <c r="AP1961" s="312"/>
      <c r="AQ1961" s="312"/>
      <c r="AR1961" s="312"/>
      <c r="AS1961" s="304"/>
      <c r="AT1961" s="312"/>
      <c r="AU1961" s="329">
        <f>VLOOKUP(C1961,[1]world!$A$2:$B$3555,2,FALSE)</f>
        <v>10</v>
      </c>
      <c r="AV1961" s="329">
        <v>349</v>
      </c>
      <c r="AW1961" s="304">
        <v>0.37</v>
      </c>
      <c r="AX1961" s="304">
        <v>-999</v>
      </c>
      <c r="AY1961" s="304">
        <v>-999</v>
      </c>
      <c r="AZ1961" s="304">
        <v>-999</v>
      </c>
      <c r="BA1961" s="304">
        <v>-999</v>
      </c>
      <c r="BB1961" s="304">
        <v>-999</v>
      </c>
      <c r="BC1961" s="304">
        <v>-999</v>
      </c>
      <c r="BD1961" s="304">
        <v>-999</v>
      </c>
      <c r="BE1961" s="304">
        <v>-999</v>
      </c>
      <c r="BF1961" s="304">
        <v>-999</v>
      </c>
      <c r="BG1961" s="304">
        <v>-999</v>
      </c>
      <c r="BH1961" s="304">
        <v>-999</v>
      </c>
      <c r="BI1961" s="304">
        <v>-999</v>
      </c>
      <c r="BJ1961" s="304" t="s">
        <v>4954</v>
      </c>
      <c r="BK1961" s="304" t="s">
        <v>4954</v>
      </c>
      <c r="BL1961" s="304" t="s">
        <v>4954</v>
      </c>
    </row>
    <row r="1962" spans="1:64" ht="15" hidden="1" customHeight="1" x14ac:dyDescent="0.2">
      <c r="A1962" s="304" t="s">
        <v>6173</v>
      </c>
      <c r="B1962" s="304" t="s">
        <v>5985</v>
      </c>
      <c r="C1962" s="304">
        <v>2095</v>
      </c>
      <c r="D1962" s="349" t="s">
        <v>1144</v>
      </c>
      <c r="E1962" s="304" t="s">
        <v>1145</v>
      </c>
      <c r="F1962" s="304"/>
      <c r="G1962" s="324">
        <v>35.512</v>
      </c>
      <c r="H1962" s="324">
        <v>110.46</v>
      </c>
      <c r="I1962" s="324" t="s">
        <v>212</v>
      </c>
      <c r="J1962" s="368">
        <f t="shared" si="549"/>
        <v>342.70212020734544</v>
      </c>
      <c r="K1962" s="331">
        <f t="shared" si="550"/>
        <v>0.38547027482550061</v>
      </c>
      <c r="L1962" s="304" t="str">
        <f t="shared" si="541"/>
        <v>D</v>
      </c>
      <c r="M1962" s="388" t="s">
        <v>6089</v>
      </c>
      <c r="N1962" s="304"/>
      <c r="O1962" s="304"/>
      <c r="P1962" s="356"/>
      <c r="Q1962" s="356"/>
      <c r="R1962" s="304"/>
      <c r="S1962" s="356"/>
      <c r="T1962" s="304"/>
      <c r="U1962" s="356"/>
      <c r="V1962" s="304"/>
      <c r="W1962" s="304" t="s">
        <v>1408</v>
      </c>
      <c r="X1962" s="304" t="s">
        <v>213</v>
      </c>
      <c r="Y1962" s="366">
        <f t="shared" si="543"/>
        <v>274.5</v>
      </c>
      <c r="Z1962" s="304"/>
      <c r="AA1962" s="331">
        <v>0.36</v>
      </c>
      <c r="AB1962" s="304">
        <v>-999</v>
      </c>
      <c r="AC1962" s="304">
        <v>-999</v>
      </c>
      <c r="AD1962" s="366">
        <v>-999</v>
      </c>
      <c r="AE1962" s="304">
        <v>-999</v>
      </c>
      <c r="AF1962" s="304">
        <v>-999</v>
      </c>
      <c r="AG1962" s="304"/>
      <c r="AH1962" s="304">
        <v>2.25198E-2</v>
      </c>
      <c r="AI1962" s="312"/>
      <c r="AJ1962" s="332">
        <v>378</v>
      </c>
      <c r="AK1962" s="304">
        <f t="shared" si="542"/>
        <v>425</v>
      </c>
      <c r="AL1962" s="363">
        <v>0.43</v>
      </c>
      <c r="AM1962" s="389" t="str">
        <f t="shared" si="546"/>
        <v/>
      </c>
      <c r="AN1962" s="304"/>
      <c r="AO1962" s="304"/>
      <c r="AP1962" s="312"/>
      <c r="AQ1962" s="312"/>
      <c r="AR1962" s="312"/>
      <c r="AS1962" s="304"/>
      <c r="AT1962" s="312"/>
      <c r="AU1962" s="329">
        <f>VLOOKUP(C1962,[1]world!$A$2:$B$3555,2,FALSE)</f>
        <v>6</v>
      </c>
      <c r="AV1962" s="329">
        <v>345</v>
      </c>
      <c r="AW1962" s="304">
        <v>0.37</v>
      </c>
      <c r="AX1962" s="304">
        <v>-999</v>
      </c>
      <c r="AY1962" s="304">
        <v>-999</v>
      </c>
      <c r="AZ1962" s="304">
        <v>-999</v>
      </c>
      <c r="BA1962" s="304">
        <v>-999</v>
      </c>
      <c r="BB1962" s="304">
        <v>-999</v>
      </c>
      <c r="BC1962" s="304">
        <v>-999</v>
      </c>
      <c r="BD1962" s="304">
        <v>-999</v>
      </c>
      <c r="BE1962" s="304">
        <v>-999</v>
      </c>
      <c r="BF1962" s="304">
        <v>-999</v>
      </c>
      <c r="BG1962" s="304">
        <v>-999</v>
      </c>
      <c r="BH1962" s="304">
        <v>-999</v>
      </c>
      <c r="BI1962" s="304">
        <v>-999</v>
      </c>
      <c r="BJ1962" s="304" t="s">
        <v>4954</v>
      </c>
      <c r="BK1962" s="304" t="s">
        <v>4954</v>
      </c>
      <c r="BL1962" s="304" t="s">
        <v>4954</v>
      </c>
    </row>
    <row r="1963" spans="1:64" ht="15" hidden="1" customHeight="1" x14ac:dyDescent="0.2">
      <c r="A1963" s="304" t="s">
        <v>6173</v>
      </c>
      <c r="B1963" s="304" t="s">
        <v>5985</v>
      </c>
      <c r="C1963" s="304">
        <v>2096</v>
      </c>
      <c r="D1963" s="349" t="s">
        <v>1148</v>
      </c>
      <c r="E1963" s="304" t="s">
        <v>1149</v>
      </c>
      <c r="F1963" s="304"/>
      <c r="G1963" s="324">
        <v>34.499000000000002</v>
      </c>
      <c r="H1963" s="324">
        <v>109.76</v>
      </c>
      <c r="I1963" s="324" t="s">
        <v>212</v>
      </c>
      <c r="J1963" s="368">
        <f t="shared" si="549"/>
        <v>352.04725336274561</v>
      </c>
      <c r="K1963" s="331">
        <f t="shared" si="550"/>
        <v>0.38547027482550061</v>
      </c>
      <c r="L1963" s="304" t="str">
        <f t="shared" si="541"/>
        <v>D</v>
      </c>
      <c r="M1963" s="388" t="s">
        <v>6089</v>
      </c>
      <c r="N1963" s="304"/>
      <c r="O1963" s="304"/>
      <c r="P1963" s="356"/>
      <c r="Q1963" s="356"/>
      <c r="R1963" s="304"/>
      <c r="S1963" s="356"/>
      <c r="T1963" s="304"/>
      <c r="U1963" s="356"/>
      <c r="V1963" s="304"/>
      <c r="W1963" s="304" t="s">
        <v>1408</v>
      </c>
      <c r="X1963" s="304" t="s">
        <v>213</v>
      </c>
      <c r="Y1963" s="366">
        <f t="shared" si="543"/>
        <v>274.5</v>
      </c>
      <c r="Z1963" s="304"/>
      <c r="AA1963" s="331">
        <v>0.36</v>
      </c>
      <c r="AB1963" s="304">
        <v>-999</v>
      </c>
      <c r="AC1963" s="304">
        <v>-999</v>
      </c>
      <c r="AD1963" s="366">
        <v>-999</v>
      </c>
      <c r="AE1963" s="304">
        <v>-999</v>
      </c>
      <c r="AF1963" s="304">
        <v>-999</v>
      </c>
      <c r="AG1963" s="304"/>
      <c r="AH1963" s="304">
        <v>3.5765499999999999E-2</v>
      </c>
      <c r="AI1963" s="312"/>
      <c r="AJ1963" s="332">
        <v>432</v>
      </c>
      <c r="AK1963" s="304">
        <f t="shared" si="542"/>
        <v>425</v>
      </c>
      <c r="AL1963" s="363">
        <v>0.43</v>
      </c>
      <c r="AM1963" s="389" t="str">
        <f t="shared" si="546"/>
        <v/>
      </c>
      <c r="AN1963" s="304"/>
      <c r="AO1963" s="304"/>
      <c r="AP1963" s="312"/>
      <c r="AQ1963" s="312"/>
      <c r="AR1963" s="312"/>
      <c r="AS1963" s="304"/>
      <c r="AT1963" s="312"/>
      <c r="AU1963" s="329">
        <f>VLOOKUP(C1963,[1]world!$A$2:$B$3555,2,FALSE)</f>
        <v>8</v>
      </c>
      <c r="AV1963" s="329">
        <v>374</v>
      </c>
      <c r="AW1963" s="304">
        <v>0.37</v>
      </c>
      <c r="AX1963" s="304">
        <v>-999</v>
      </c>
      <c r="AY1963" s="304">
        <v>-999</v>
      </c>
      <c r="AZ1963" s="304">
        <v>-999</v>
      </c>
      <c r="BA1963" s="304">
        <v>-999</v>
      </c>
      <c r="BB1963" s="304">
        <v>-999</v>
      </c>
      <c r="BC1963" s="304">
        <v>-999</v>
      </c>
      <c r="BD1963" s="304">
        <v>-999</v>
      </c>
      <c r="BE1963" s="304">
        <v>-999</v>
      </c>
      <c r="BF1963" s="304">
        <v>-999</v>
      </c>
      <c r="BG1963" s="304">
        <v>-999</v>
      </c>
      <c r="BH1963" s="304">
        <v>-999</v>
      </c>
      <c r="BI1963" s="304">
        <v>-999</v>
      </c>
      <c r="BJ1963" s="304" t="s">
        <v>4954</v>
      </c>
      <c r="BK1963" s="304" t="s">
        <v>4954</v>
      </c>
      <c r="BL1963" s="304" t="s">
        <v>4954</v>
      </c>
    </row>
    <row r="1964" spans="1:64" ht="15" hidden="1" customHeight="1" x14ac:dyDescent="0.2">
      <c r="A1964" s="304" t="s">
        <v>6173</v>
      </c>
      <c r="B1964" s="304" t="s">
        <v>5985</v>
      </c>
      <c r="C1964" s="304">
        <v>2097</v>
      </c>
      <c r="D1964" s="349" t="s">
        <v>1176</v>
      </c>
      <c r="E1964" s="304" t="s">
        <v>1177</v>
      </c>
      <c r="F1964" s="304"/>
      <c r="G1964" s="324">
        <v>34.198</v>
      </c>
      <c r="H1964" s="324">
        <v>108.949</v>
      </c>
      <c r="I1964" s="324" t="s">
        <v>212</v>
      </c>
      <c r="J1964" s="368">
        <f t="shared" si="549"/>
        <v>294.60610072773193</v>
      </c>
      <c r="K1964" s="331">
        <f t="shared" si="550"/>
        <v>0.38547027482550061</v>
      </c>
      <c r="L1964" s="304" t="str">
        <f t="shared" si="541"/>
        <v>D</v>
      </c>
      <c r="M1964" s="388" t="s">
        <v>6089</v>
      </c>
      <c r="N1964" s="304"/>
      <c r="O1964" s="304"/>
      <c r="P1964" s="356"/>
      <c r="Q1964" s="356"/>
      <c r="R1964" s="304"/>
      <c r="S1964" s="356"/>
      <c r="T1964" s="304"/>
      <c r="U1964" s="356"/>
      <c r="V1964" s="304"/>
      <c r="W1964" s="304" t="s">
        <v>1408</v>
      </c>
      <c r="X1964" s="304" t="s">
        <v>213</v>
      </c>
      <c r="Y1964" s="366">
        <f t="shared" si="543"/>
        <v>274.5</v>
      </c>
      <c r="Z1964" s="304"/>
      <c r="AA1964" s="331">
        <v>0.36</v>
      </c>
      <c r="AB1964" s="304">
        <v>-999</v>
      </c>
      <c r="AC1964" s="304">
        <v>-999</v>
      </c>
      <c r="AD1964" s="366">
        <v>-999</v>
      </c>
      <c r="AE1964" s="304">
        <v>-999</v>
      </c>
      <c r="AF1964" s="304">
        <v>-999</v>
      </c>
      <c r="AG1964" s="304"/>
      <c r="AH1964" s="304">
        <v>9.6198499999999992E-3</v>
      </c>
      <c r="AI1964" s="312"/>
      <c r="AJ1964" s="332">
        <v>296</v>
      </c>
      <c r="AK1964" s="304">
        <f t="shared" si="542"/>
        <v>270</v>
      </c>
      <c r="AL1964" s="363">
        <v>0.43</v>
      </c>
      <c r="AM1964" s="389" t="str">
        <f t="shared" si="546"/>
        <v/>
      </c>
      <c r="AN1964" s="304"/>
      <c r="AO1964" s="304"/>
      <c r="AP1964" s="312"/>
      <c r="AQ1964" s="312"/>
      <c r="AR1964" s="312"/>
      <c r="AS1964" s="304"/>
      <c r="AT1964" s="312"/>
      <c r="AU1964" s="329">
        <f>VLOOKUP(C1964,[1]world!$A$2:$B$3555,2,FALSE)</f>
        <v>6</v>
      </c>
      <c r="AV1964" s="329">
        <v>345</v>
      </c>
      <c r="AW1964" s="304">
        <v>0.37</v>
      </c>
      <c r="AX1964" s="304">
        <v>-999</v>
      </c>
      <c r="AY1964" s="304">
        <v>-999</v>
      </c>
      <c r="AZ1964" s="304">
        <v>-999</v>
      </c>
      <c r="BA1964" s="304">
        <v>-999</v>
      </c>
      <c r="BB1964" s="304">
        <v>-999</v>
      </c>
      <c r="BC1964" s="304">
        <v>-999</v>
      </c>
      <c r="BD1964" s="304">
        <v>-999</v>
      </c>
      <c r="BE1964" s="304">
        <v>-999</v>
      </c>
      <c r="BF1964" s="304">
        <v>-999</v>
      </c>
      <c r="BG1964" s="304">
        <v>-999</v>
      </c>
      <c r="BH1964" s="304">
        <v>-999</v>
      </c>
      <c r="BI1964" s="304">
        <v>-999</v>
      </c>
      <c r="BJ1964" s="304" t="s">
        <v>4954</v>
      </c>
      <c r="BK1964" s="304" t="s">
        <v>4954</v>
      </c>
      <c r="BL1964" s="304" t="s">
        <v>4954</v>
      </c>
    </row>
    <row r="1965" spans="1:64" ht="15" hidden="1" customHeight="1" x14ac:dyDescent="0.2">
      <c r="A1965" s="304" t="s">
        <v>6173</v>
      </c>
      <c r="B1965" s="304" t="s">
        <v>5985</v>
      </c>
      <c r="C1965" s="304">
        <v>2098</v>
      </c>
      <c r="D1965" s="349" t="s">
        <v>1168</v>
      </c>
      <c r="E1965" s="304" t="s">
        <v>1169</v>
      </c>
      <c r="F1965" s="304"/>
      <c r="G1965" s="324">
        <v>34.445999999999998</v>
      </c>
      <c r="H1965" s="324">
        <v>107.631</v>
      </c>
      <c r="I1965" s="324" t="s">
        <v>212</v>
      </c>
      <c r="J1965" s="368">
        <f t="shared" si="549"/>
        <v>294.60610072773193</v>
      </c>
      <c r="K1965" s="331">
        <f t="shared" si="550"/>
        <v>0.38547027482550061</v>
      </c>
      <c r="L1965" s="304" t="str">
        <f t="shared" si="541"/>
        <v>D</v>
      </c>
      <c r="M1965" s="388" t="s">
        <v>6089</v>
      </c>
      <c r="N1965" s="304"/>
      <c r="O1965" s="304"/>
      <c r="P1965" s="356"/>
      <c r="Q1965" s="356"/>
      <c r="R1965" s="304"/>
      <c r="S1965" s="356"/>
      <c r="T1965" s="304"/>
      <c r="U1965" s="356"/>
      <c r="V1965" s="304"/>
      <c r="W1965" s="304" t="s">
        <v>1408</v>
      </c>
      <c r="X1965" s="304" t="s">
        <v>213</v>
      </c>
      <c r="Y1965" s="366">
        <f t="shared" si="543"/>
        <v>274.5</v>
      </c>
      <c r="Z1965" s="304"/>
      <c r="AA1965" s="331">
        <v>0.36</v>
      </c>
      <c r="AB1965" s="304">
        <v>-999</v>
      </c>
      <c r="AC1965" s="304">
        <v>-999</v>
      </c>
      <c r="AD1965" s="366">
        <v>-999</v>
      </c>
      <c r="AE1965" s="304">
        <v>-999</v>
      </c>
      <c r="AF1965" s="304">
        <v>-999</v>
      </c>
      <c r="AG1965" s="304"/>
      <c r="AH1965" s="304">
        <v>1.7162699999999999E-2</v>
      </c>
      <c r="AI1965" s="312"/>
      <c r="AJ1965" s="332">
        <v>354</v>
      </c>
      <c r="AK1965" s="304">
        <f t="shared" si="542"/>
        <v>270</v>
      </c>
      <c r="AL1965" s="363">
        <v>0.43</v>
      </c>
      <c r="AM1965" s="389" t="str">
        <f t="shared" si="546"/>
        <v/>
      </c>
      <c r="AN1965" s="304"/>
      <c r="AO1965" s="304"/>
      <c r="AP1965" s="312"/>
      <c r="AQ1965" s="312"/>
      <c r="AR1965" s="312"/>
      <c r="AS1965" s="304"/>
      <c r="AT1965" s="312"/>
      <c r="AU1965" s="329">
        <f>VLOOKUP(C1965,[1]world!$A$2:$B$3555,2,FALSE)</f>
        <v>6</v>
      </c>
      <c r="AV1965" s="329">
        <v>345</v>
      </c>
      <c r="AW1965" s="304">
        <v>0.37</v>
      </c>
      <c r="AX1965" s="304">
        <v>-999</v>
      </c>
      <c r="AY1965" s="304">
        <v>-999</v>
      </c>
      <c r="AZ1965" s="304">
        <v>-999</v>
      </c>
      <c r="BA1965" s="304">
        <v>-999</v>
      </c>
      <c r="BB1965" s="304">
        <v>-999</v>
      </c>
      <c r="BC1965" s="304">
        <v>-999</v>
      </c>
      <c r="BD1965" s="304">
        <v>-999</v>
      </c>
      <c r="BE1965" s="304">
        <v>-999</v>
      </c>
      <c r="BF1965" s="304">
        <v>-999</v>
      </c>
      <c r="BG1965" s="304">
        <v>-999</v>
      </c>
      <c r="BH1965" s="304">
        <v>-999</v>
      </c>
      <c r="BI1965" s="304">
        <v>-999</v>
      </c>
      <c r="BJ1965" s="304" t="s">
        <v>4954</v>
      </c>
      <c r="BK1965" s="304" t="s">
        <v>4954</v>
      </c>
      <c r="BL1965" s="304" t="s">
        <v>4954</v>
      </c>
    </row>
    <row r="1966" spans="1:64" ht="15" hidden="1" customHeight="1" x14ac:dyDescent="0.2">
      <c r="A1966" s="304" t="s">
        <v>6173</v>
      </c>
      <c r="B1966" s="304" t="s">
        <v>5985</v>
      </c>
      <c r="C1966" s="304">
        <v>2099</v>
      </c>
      <c r="D1966" s="349" t="s">
        <v>1160</v>
      </c>
      <c r="E1966" s="304" t="s">
        <v>1161</v>
      </c>
      <c r="F1966" s="304"/>
      <c r="G1966" s="324">
        <v>34.386000000000003</v>
      </c>
      <c r="H1966" s="324">
        <v>109.199</v>
      </c>
      <c r="I1966" s="324" t="s">
        <v>212</v>
      </c>
      <c r="J1966" s="368">
        <f t="shared" si="549"/>
        <v>342.70212020734544</v>
      </c>
      <c r="K1966" s="331">
        <f t="shared" si="550"/>
        <v>0.38547027482550061</v>
      </c>
      <c r="L1966" s="304" t="str">
        <f t="shared" si="541"/>
        <v>D</v>
      </c>
      <c r="M1966" s="388" t="s">
        <v>6089</v>
      </c>
      <c r="N1966" s="304"/>
      <c r="O1966" s="304"/>
      <c r="P1966" s="356"/>
      <c r="Q1966" s="356"/>
      <c r="R1966" s="304"/>
      <c r="S1966" s="356"/>
      <c r="T1966" s="304"/>
      <c r="U1966" s="356"/>
      <c r="V1966" s="304"/>
      <c r="W1966" s="304" t="s">
        <v>1408</v>
      </c>
      <c r="X1966" s="304" t="s">
        <v>213</v>
      </c>
      <c r="Y1966" s="366">
        <f t="shared" si="543"/>
        <v>274.5</v>
      </c>
      <c r="Z1966" s="304"/>
      <c r="AA1966" s="331">
        <v>0.36</v>
      </c>
      <c r="AB1966" s="304">
        <v>-999</v>
      </c>
      <c r="AC1966" s="304">
        <v>-999</v>
      </c>
      <c r="AD1966" s="366">
        <v>-999</v>
      </c>
      <c r="AE1966" s="304">
        <v>-999</v>
      </c>
      <c r="AF1966" s="304">
        <v>-999</v>
      </c>
      <c r="AG1966" s="304"/>
      <c r="AH1966" s="304">
        <v>1.79775E-2</v>
      </c>
      <c r="AI1966" s="312"/>
      <c r="AJ1966" s="332">
        <v>360</v>
      </c>
      <c r="AK1966" s="304">
        <f t="shared" si="542"/>
        <v>425</v>
      </c>
      <c r="AL1966" s="363">
        <v>0.43</v>
      </c>
      <c r="AM1966" s="389" t="str">
        <f t="shared" si="546"/>
        <v/>
      </c>
      <c r="AN1966" s="304"/>
      <c r="AO1966" s="304"/>
      <c r="AP1966" s="312"/>
      <c r="AQ1966" s="312"/>
      <c r="AR1966" s="312"/>
      <c r="AS1966" s="304"/>
      <c r="AT1966" s="312"/>
      <c r="AU1966" s="329">
        <f>VLOOKUP(C1966,[1]world!$A$2:$B$3555,2,FALSE)</f>
        <v>6</v>
      </c>
      <c r="AV1966" s="329">
        <v>345</v>
      </c>
      <c r="AW1966" s="304">
        <v>0.37</v>
      </c>
      <c r="AX1966" s="304">
        <v>-999</v>
      </c>
      <c r="AY1966" s="304">
        <v>-999</v>
      </c>
      <c r="AZ1966" s="304">
        <v>-999</v>
      </c>
      <c r="BA1966" s="304">
        <v>-999</v>
      </c>
      <c r="BB1966" s="304">
        <v>-999</v>
      </c>
      <c r="BC1966" s="304">
        <v>-999</v>
      </c>
      <c r="BD1966" s="304">
        <v>-999</v>
      </c>
      <c r="BE1966" s="304">
        <v>-999</v>
      </c>
      <c r="BF1966" s="304">
        <v>-999</v>
      </c>
      <c r="BG1966" s="304">
        <v>-999</v>
      </c>
      <c r="BH1966" s="304">
        <v>-999</v>
      </c>
      <c r="BI1966" s="304">
        <v>-999</v>
      </c>
      <c r="BJ1966" s="304" t="s">
        <v>4954</v>
      </c>
      <c r="BK1966" s="304" t="s">
        <v>4954</v>
      </c>
      <c r="BL1966" s="304" t="s">
        <v>4954</v>
      </c>
    </row>
    <row r="1967" spans="1:64" ht="15" hidden="1" customHeight="1" x14ac:dyDescent="0.2">
      <c r="A1967" s="304" t="s">
        <v>6173</v>
      </c>
      <c r="B1967" s="304" t="s">
        <v>5985</v>
      </c>
      <c r="C1967" s="304">
        <v>2100</v>
      </c>
      <c r="D1967" s="349" t="s">
        <v>1150</v>
      </c>
      <c r="E1967" s="304" t="s">
        <v>1151</v>
      </c>
      <c r="F1967" s="304"/>
      <c r="G1967" s="324">
        <v>34.567999999999998</v>
      </c>
      <c r="H1967" s="324">
        <v>110.089</v>
      </c>
      <c r="I1967" s="324" t="s">
        <v>212</v>
      </c>
      <c r="J1967" s="368">
        <f t="shared" si="549"/>
        <v>280.25552778901636</v>
      </c>
      <c r="K1967" s="331">
        <f t="shared" si="550"/>
        <v>0.38547027482550061</v>
      </c>
      <c r="L1967" s="304" t="str">
        <f t="shared" si="541"/>
        <v>D</v>
      </c>
      <c r="M1967" s="388" t="s">
        <v>6089</v>
      </c>
      <c r="N1967" s="304"/>
      <c r="O1967" s="304"/>
      <c r="P1967" s="356"/>
      <c r="Q1967" s="356"/>
      <c r="R1967" s="304"/>
      <c r="S1967" s="356"/>
      <c r="T1967" s="304"/>
      <c r="U1967" s="356"/>
      <c r="V1967" s="304"/>
      <c r="W1967" s="304" t="s">
        <v>1408</v>
      </c>
      <c r="X1967" s="304" t="s">
        <v>213</v>
      </c>
      <c r="Y1967" s="366">
        <f t="shared" si="543"/>
        <v>274.5</v>
      </c>
      <c r="Z1967" s="304"/>
      <c r="AA1967" s="331">
        <v>0.36</v>
      </c>
      <c r="AB1967" s="304">
        <v>-999</v>
      </c>
      <c r="AC1967" s="304">
        <v>-999</v>
      </c>
      <c r="AD1967" s="366">
        <v>-999</v>
      </c>
      <c r="AE1967" s="304">
        <v>-999</v>
      </c>
      <c r="AF1967" s="304">
        <v>-999</v>
      </c>
      <c r="AG1967" s="304"/>
      <c r="AH1967" s="304">
        <v>7.5668999999999997E-3</v>
      </c>
      <c r="AI1967" s="312"/>
      <c r="AJ1967" s="332">
        <v>278</v>
      </c>
      <c r="AK1967" s="304">
        <f t="shared" si="542"/>
        <v>270</v>
      </c>
      <c r="AL1967" s="363">
        <v>0.43</v>
      </c>
      <c r="AM1967" s="389" t="str">
        <f t="shared" si="546"/>
        <v/>
      </c>
      <c r="AN1967" s="304"/>
      <c r="AO1967" s="304"/>
      <c r="AP1967" s="312"/>
      <c r="AQ1967" s="312"/>
      <c r="AR1967" s="312"/>
      <c r="AS1967" s="304"/>
      <c r="AT1967" s="312"/>
      <c r="AU1967" s="329">
        <f>VLOOKUP(C1967,[1]world!$A$2:$B$3555,2,FALSE)</f>
        <v>12</v>
      </c>
      <c r="AV1967" s="329">
        <v>297</v>
      </c>
      <c r="AW1967" s="304">
        <v>0.37</v>
      </c>
      <c r="AX1967" s="304">
        <v>-999</v>
      </c>
      <c r="AY1967" s="304">
        <v>-999</v>
      </c>
      <c r="AZ1967" s="304">
        <v>-999</v>
      </c>
      <c r="BA1967" s="304">
        <v>-999</v>
      </c>
      <c r="BB1967" s="304">
        <v>-999</v>
      </c>
      <c r="BC1967" s="304">
        <v>-999</v>
      </c>
      <c r="BD1967" s="304">
        <v>-999</v>
      </c>
      <c r="BE1967" s="304">
        <v>-999</v>
      </c>
      <c r="BF1967" s="304">
        <v>-999</v>
      </c>
      <c r="BG1967" s="304">
        <v>-999</v>
      </c>
      <c r="BH1967" s="304">
        <v>-999</v>
      </c>
      <c r="BI1967" s="304">
        <v>-999</v>
      </c>
      <c r="BJ1967" s="304" t="s">
        <v>4954</v>
      </c>
      <c r="BK1967" s="304" t="s">
        <v>4954</v>
      </c>
      <c r="BL1967" s="304" t="s">
        <v>4954</v>
      </c>
    </row>
    <row r="1968" spans="1:64" ht="15" hidden="1" customHeight="1" x14ac:dyDescent="0.2">
      <c r="A1968" s="304" t="s">
        <v>6173</v>
      </c>
      <c r="B1968" s="304" t="s">
        <v>5985</v>
      </c>
      <c r="C1968" s="304">
        <v>2101</v>
      </c>
      <c r="D1968" s="349" t="s">
        <v>1166</v>
      </c>
      <c r="E1968" s="304" t="s">
        <v>1167</v>
      </c>
      <c r="F1968" s="304"/>
      <c r="G1968" s="324">
        <v>34.344000000000001</v>
      </c>
      <c r="H1968" s="324">
        <v>108.699</v>
      </c>
      <c r="I1968" s="324" t="s">
        <v>212</v>
      </c>
      <c r="J1968" s="368">
        <f t="shared" si="549"/>
        <v>249.27810413855005</v>
      </c>
      <c r="K1968" s="331">
        <f t="shared" si="550"/>
        <v>0.38547027482550061</v>
      </c>
      <c r="L1968" s="304" t="str">
        <f t="shared" si="541"/>
        <v>D</v>
      </c>
      <c r="M1968" s="388" t="s">
        <v>6089</v>
      </c>
      <c r="N1968" s="304"/>
      <c r="O1968" s="304"/>
      <c r="P1968" s="356"/>
      <c r="Q1968" s="356"/>
      <c r="R1968" s="304"/>
      <c r="S1968" s="356"/>
      <c r="T1968" s="304"/>
      <c r="U1968" s="356"/>
      <c r="V1968" s="304"/>
      <c r="W1968" s="304" t="s">
        <v>1408</v>
      </c>
      <c r="X1968" s="304" t="s">
        <v>213</v>
      </c>
      <c r="Y1968" s="366">
        <f t="shared" si="543"/>
        <v>274.5</v>
      </c>
      <c r="Z1968" s="304"/>
      <c r="AA1968" s="331">
        <v>0.36</v>
      </c>
      <c r="AB1968" s="304">
        <v>-999</v>
      </c>
      <c r="AC1968" s="304">
        <v>-999</v>
      </c>
      <c r="AD1968" s="366">
        <v>-999</v>
      </c>
      <c r="AE1968" s="304">
        <v>-999</v>
      </c>
      <c r="AF1968" s="304">
        <v>-999</v>
      </c>
      <c r="AG1968" s="304"/>
      <c r="AH1968" s="304">
        <v>1.40325E-2</v>
      </c>
      <c r="AI1968" s="312"/>
      <c r="AJ1968" s="332">
        <v>330</v>
      </c>
      <c r="AK1968" s="304">
        <f t="shared" si="542"/>
        <v>270</v>
      </c>
      <c r="AL1968" s="363">
        <v>0.43</v>
      </c>
      <c r="AM1968" s="389" t="str">
        <f t="shared" si="546"/>
        <v/>
      </c>
      <c r="AN1968" s="304"/>
      <c r="AO1968" s="304"/>
      <c r="AP1968" s="312"/>
      <c r="AQ1968" s="312"/>
      <c r="AR1968" s="312"/>
      <c r="AS1968" s="304"/>
      <c r="AT1968" s="312"/>
      <c r="AU1968" s="329">
        <f>VLOOKUP(C1968,[1]world!$A$2:$B$3555,2,FALSE)</f>
        <v>14</v>
      </c>
      <c r="AV1968" s="329">
        <v>209</v>
      </c>
      <c r="AW1968" s="304">
        <v>0.37</v>
      </c>
      <c r="AX1968" s="304">
        <v>-999</v>
      </c>
      <c r="AY1968" s="304">
        <v>-999</v>
      </c>
      <c r="AZ1968" s="304">
        <v>-999</v>
      </c>
      <c r="BA1968" s="304">
        <v>-999</v>
      </c>
      <c r="BB1968" s="304">
        <v>-999</v>
      </c>
      <c r="BC1968" s="304">
        <v>-999</v>
      </c>
      <c r="BD1968" s="304">
        <v>-999</v>
      </c>
      <c r="BE1968" s="304">
        <v>-999</v>
      </c>
      <c r="BF1968" s="304">
        <v>-999</v>
      </c>
      <c r="BG1968" s="304">
        <v>-999</v>
      </c>
      <c r="BH1968" s="304">
        <v>-999</v>
      </c>
      <c r="BI1968" s="304">
        <v>-999</v>
      </c>
      <c r="BJ1968" s="304" t="s">
        <v>4954</v>
      </c>
      <c r="BK1968" s="304" t="s">
        <v>4954</v>
      </c>
      <c r="BL1968" s="304" t="s">
        <v>4954</v>
      </c>
    </row>
    <row r="1969" spans="1:64" ht="15" hidden="1" customHeight="1" x14ac:dyDescent="0.2">
      <c r="A1969" s="304" t="s">
        <v>6173</v>
      </c>
      <c r="B1969" s="304" t="s">
        <v>5985</v>
      </c>
      <c r="C1969" s="304">
        <v>2102</v>
      </c>
      <c r="D1969" s="349" t="s">
        <v>1156</v>
      </c>
      <c r="E1969" s="304" t="s">
        <v>1157</v>
      </c>
      <c r="F1969" s="304"/>
      <c r="G1969" s="324">
        <v>34.164000000000001</v>
      </c>
      <c r="H1969" s="324">
        <v>109.32</v>
      </c>
      <c r="I1969" s="324" t="s">
        <v>212</v>
      </c>
      <c r="J1969" s="368">
        <f t="shared" si="549"/>
        <v>352.04725336274561</v>
      </c>
      <c r="K1969" s="331">
        <f t="shared" si="550"/>
        <v>0.38547027482550061</v>
      </c>
      <c r="L1969" s="304" t="str">
        <f t="shared" si="541"/>
        <v>D</v>
      </c>
      <c r="M1969" s="388" t="s">
        <v>6089</v>
      </c>
      <c r="N1969" s="304"/>
      <c r="O1969" s="304"/>
      <c r="P1969" s="356"/>
      <c r="Q1969" s="356"/>
      <c r="R1969" s="304"/>
      <c r="S1969" s="356"/>
      <c r="T1969" s="304"/>
      <c r="U1969" s="356"/>
      <c r="V1969" s="304"/>
      <c r="W1969" s="304" t="s">
        <v>1408</v>
      </c>
      <c r="X1969" s="304" t="s">
        <v>213</v>
      </c>
      <c r="Y1969" s="366">
        <f t="shared" si="543"/>
        <v>274.5</v>
      </c>
      <c r="Z1969" s="304"/>
      <c r="AA1969" s="331">
        <v>0.36</v>
      </c>
      <c r="AB1969" s="304">
        <v>-999</v>
      </c>
      <c r="AC1969" s="304">
        <v>-999</v>
      </c>
      <c r="AD1969" s="366">
        <v>-999</v>
      </c>
      <c r="AE1969" s="304">
        <v>-999</v>
      </c>
      <c r="AF1969" s="304">
        <v>-999</v>
      </c>
      <c r="AG1969" s="304"/>
      <c r="AH1969" s="304">
        <v>3.6714299999999998E-2</v>
      </c>
      <c r="AI1969" s="312"/>
      <c r="AJ1969" s="332">
        <v>436</v>
      </c>
      <c r="AK1969" s="304">
        <f t="shared" si="542"/>
        <v>425</v>
      </c>
      <c r="AL1969" s="363">
        <v>0.43</v>
      </c>
      <c r="AM1969" s="389" t="str">
        <f t="shared" si="546"/>
        <v/>
      </c>
      <c r="AN1969" s="304"/>
      <c r="AO1969" s="304"/>
      <c r="AP1969" s="312"/>
      <c r="AQ1969" s="312"/>
      <c r="AR1969" s="312"/>
      <c r="AS1969" s="304"/>
      <c r="AT1969" s="312"/>
      <c r="AU1969" s="329">
        <f>VLOOKUP(C1969,[1]world!$A$2:$B$3555,2,FALSE)</f>
        <v>8</v>
      </c>
      <c r="AV1969" s="329">
        <v>374</v>
      </c>
      <c r="AW1969" s="304">
        <v>0.37</v>
      </c>
      <c r="AX1969" s="304">
        <v>-999</v>
      </c>
      <c r="AY1969" s="304">
        <v>-999</v>
      </c>
      <c r="AZ1969" s="304">
        <v>-999</v>
      </c>
      <c r="BA1969" s="304">
        <v>-999</v>
      </c>
      <c r="BB1969" s="304">
        <v>-999</v>
      </c>
      <c r="BC1969" s="304">
        <v>-999</v>
      </c>
      <c r="BD1969" s="304">
        <v>-999</v>
      </c>
      <c r="BE1969" s="304">
        <v>-999</v>
      </c>
      <c r="BF1969" s="304">
        <v>-999</v>
      </c>
      <c r="BG1969" s="304">
        <v>-999</v>
      </c>
      <c r="BH1969" s="304">
        <v>-999</v>
      </c>
      <c r="BI1969" s="304">
        <v>-999</v>
      </c>
      <c r="BJ1969" s="304" t="s">
        <v>4954</v>
      </c>
      <c r="BK1969" s="304" t="s">
        <v>4954</v>
      </c>
      <c r="BL1969" s="304" t="s">
        <v>4954</v>
      </c>
    </row>
    <row r="1970" spans="1:64" ht="15" hidden="1" customHeight="1" x14ac:dyDescent="0.2">
      <c r="A1970" s="304" t="s">
        <v>6173</v>
      </c>
      <c r="B1970" s="304" t="s">
        <v>5985</v>
      </c>
      <c r="C1970" s="304">
        <v>2103</v>
      </c>
      <c r="D1970" s="349" t="s">
        <v>1250</v>
      </c>
      <c r="E1970" s="304" t="s">
        <v>1251</v>
      </c>
      <c r="F1970" s="304"/>
      <c r="G1970" s="324">
        <v>33.808999999999997</v>
      </c>
      <c r="H1970" s="324">
        <v>104.36</v>
      </c>
      <c r="I1970" s="324" t="s">
        <v>212</v>
      </c>
      <c r="J1970" s="368">
        <f t="shared" si="549"/>
        <v>584.63127615371309</v>
      </c>
      <c r="K1970" s="331">
        <f t="shared" si="550"/>
        <v>0.41523526603009125</v>
      </c>
      <c r="L1970" s="304" t="str">
        <f t="shared" si="541"/>
        <v>C</v>
      </c>
      <c r="M1970" s="388" t="s">
        <v>6089</v>
      </c>
      <c r="N1970" s="304"/>
      <c r="O1970" s="304"/>
      <c r="P1970" s="356"/>
      <c r="Q1970" s="356"/>
      <c r="R1970" s="304"/>
      <c r="S1970" s="356"/>
      <c r="T1970" s="304"/>
      <c r="U1970" s="356"/>
      <c r="V1970" s="304"/>
      <c r="W1970" s="304" t="s">
        <v>900</v>
      </c>
      <c r="X1970" s="304" t="s">
        <v>232</v>
      </c>
      <c r="Y1970" s="366">
        <f t="shared" si="543"/>
        <v>506.6</v>
      </c>
      <c r="Z1970" s="304"/>
      <c r="AA1970" s="304">
        <v>0.45</v>
      </c>
      <c r="AB1970" s="304">
        <v>-999</v>
      </c>
      <c r="AC1970" s="304">
        <v>-999</v>
      </c>
      <c r="AD1970" s="366">
        <v>-999</v>
      </c>
      <c r="AE1970" s="304">
        <v>-999</v>
      </c>
      <c r="AF1970" s="304">
        <v>-999</v>
      </c>
      <c r="AG1970" s="304"/>
      <c r="AH1970" s="304">
        <v>0.34752</v>
      </c>
      <c r="AI1970" s="312"/>
      <c r="AJ1970" s="332">
        <v>760</v>
      </c>
      <c r="AK1970" s="304">
        <f t="shared" si="542"/>
        <v>760</v>
      </c>
      <c r="AL1970" s="363">
        <v>0.43</v>
      </c>
      <c r="AM1970" s="389" t="str">
        <f t="shared" si="546"/>
        <v/>
      </c>
      <c r="AN1970" s="304"/>
      <c r="AO1970" s="304"/>
      <c r="AP1970" s="312"/>
      <c r="AQ1970" s="312"/>
      <c r="AR1970" s="312"/>
      <c r="AS1970" s="304"/>
      <c r="AT1970" s="312"/>
      <c r="AU1970" s="329">
        <f>VLOOKUP(C1970,[1]world!$A$2:$B$3555,2,FALSE)</f>
        <v>1</v>
      </c>
      <c r="AV1970" s="329">
        <v>519</v>
      </c>
      <c r="AW1970" s="304">
        <v>0.37</v>
      </c>
      <c r="AX1970" s="304">
        <v>-999</v>
      </c>
      <c r="AY1970" s="304">
        <v>-999</v>
      </c>
      <c r="AZ1970" s="304">
        <v>-999</v>
      </c>
      <c r="BA1970" s="304">
        <v>-999</v>
      </c>
      <c r="BB1970" s="304">
        <v>-999</v>
      </c>
      <c r="BC1970" s="304">
        <v>-999</v>
      </c>
      <c r="BD1970" s="304">
        <v>-999</v>
      </c>
      <c r="BE1970" s="304">
        <v>-999</v>
      </c>
      <c r="BF1970" s="304">
        <v>-999</v>
      </c>
      <c r="BG1970" s="304">
        <v>-999</v>
      </c>
      <c r="BH1970" s="304">
        <v>-999</v>
      </c>
      <c r="BI1970" s="304">
        <v>-999</v>
      </c>
      <c r="BJ1970" s="304" t="s">
        <v>4954</v>
      </c>
      <c r="BK1970" s="304" t="s">
        <v>4954</v>
      </c>
      <c r="BL1970" s="304" t="s">
        <v>4954</v>
      </c>
    </row>
    <row r="1971" spans="1:64" ht="15" hidden="1" customHeight="1" x14ac:dyDescent="0.2">
      <c r="A1971" s="304" t="s">
        <v>6173</v>
      </c>
      <c r="B1971" s="304" t="s">
        <v>5985</v>
      </c>
      <c r="C1971" s="304">
        <v>2104</v>
      </c>
      <c r="D1971" s="349" t="s">
        <v>1216</v>
      </c>
      <c r="E1971" s="304" t="s">
        <v>1217</v>
      </c>
      <c r="F1971" s="304"/>
      <c r="G1971" s="324">
        <v>34.676000000000002</v>
      </c>
      <c r="H1971" s="324">
        <v>103.34</v>
      </c>
      <c r="I1971" s="324" t="s">
        <v>212</v>
      </c>
      <c r="J1971" s="368">
        <f t="shared" si="549"/>
        <v>481.65989994338446</v>
      </c>
      <c r="K1971" s="331">
        <f t="shared" si="550"/>
        <v>0.41523526603009125</v>
      </c>
      <c r="L1971" s="304" t="str">
        <f t="shared" si="541"/>
        <v>C</v>
      </c>
      <c r="M1971" s="388" t="s">
        <v>6089</v>
      </c>
      <c r="N1971" s="304"/>
      <c r="O1971" s="304"/>
      <c r="P1971" s="356"/>
      <c r="Q1971" s="356"/>
      <c r="R1971" s="304"/>
      <c r="S1971" s="356"/>
      <c r="T1971" s="304"/>
      <c r="U1971" s="356"/>
      <c r="V1971" s="304"/>
      <c r="W1971" s="304" t="s">
        <v>900</v>
      </c>
      <c r="X1971" s="304" t="s">
        <v>232</v>
      </c>
      <c r="Y1971" s="366">
        <f t="shared" si="543"/>
        <v>506.6</v>
      </c>
      <c r="Z1971" s="304"/>
      <c r="AA1971" s="304">
        <v>0.45</v>
      </c>
      <c r="AB1971" s="304">
        <v>-999</v>
      </c>
      <c r="AC1971" s="304">
        <v>-999</v>
      </c>
      <c r="AD1971" s="366">
        <v>-999</v>
      </c>
      <c r="AE1971" s="304">
        <v>-999</v>
      </c>
      <c r="AF1971" s="304">
        <v>-999</v>
      </c>
      <c r="AG1971" s="304"/>
      <c r="AH1971" s="304">
        <v>4.6683200000000001E-2</v>
      </c>
      <c r="AI1971" s="312"/>
      <c r="AJ1971" s="332">
        <v>477</v>
      </c>
      <c r="AK1971" s="304">
        <f t="shared" si="542"/>
        <v>425</v>
      </c>
      <c r="AL1971" s="363">
        <v>0.43</v>
      </c>
      <c r="AM1971" s="389" t="str">
        <f t="shared" si="546"/>
        <v/>
      </c>
      <c r="AN1971" s="304"/>
      <c r="AO1971" s="304"/>
      <c r="AP1971" s="312"/>
      <c r="AQ1971" s="312"/>
      <c r="AR1971" s="312"/>
      <c r="AS1971" s="304"/>
      <c r="AT1971" s="312"/>
      <c r="AU1971" s="329">
        <f>VLOOKUP(C1971,[1]world!$A$2:$B$3555,2,FALSE)</f>
        <v>1</v>
      </c>
      <c r="AV1971" s="329">
        <v>519</v>
      </c>
      <c r="AW1971" s="304">
        <v>0.37</v>
      </c>
      <c r="AX1971" s="304">
        <v>-999</v>
      </c>
      <c r="AY1971" s="304">
        <v>-999</v>
      </c>
      <c r="AZ1971" s="304">
        <v>-999</v>
      </c>
      <c r="BA1971" s="304">
        <v>-999</v>
      </c>
      <c r="BB1971" s="304">
        <v>-999</v>
      </c>
      <c r="BC1971" s="304">
        <v>-999</v>
      </c>
      <c r="BD1971" s="304">
        <v>-999</v>
      </c>
      <c r="BE1971" s="304">
        <v>-999</v>
      </c>
      <c r="BF1971" s="304">
        <v>-999</v>
      </c>
      <c r="BG1971" s="304">
        <v>-999</v>
      </c>
      <c r="BH1971" s="304">
        <v>-999</v>
      </c>
      <c r="BI1971" s="304">
        <v>-999</v>
      </c>
      <c r="BJ1971" s="304" t="s">
        <v>4954</v>
      </c>
      <c r="BK1971" s="304" t="s">
        <v>4954</v>
      </c>
      <c r="BL1971" s="304" t="s">
        <v>4954</v>
      </c>
    </row>
    <row r="1972" spans="1:64" ht="15" hidden="1" customHeight="1" x14ac:dyDescent="0.2">
      <c r="A1972" s="304" t="s">
        <v>6174</v>
      </c>
      <c r="B1972" s="304" t="s">
        <v>5985</v>
      </c>
      <c r="C1972" s="304">
        <v>2105</v>
      </c>
      <c r="D1972" s="349" t="s">
        <v>1185</v>
      </c>
      <c r="E1972" s="304" t="s">
        <v>1186</v>
      </c>
      <c r="F1972" s="304"/>
      <c r="G1972" s="324">
        <v>35.32</v>
      </c>
      <c r="H1972" s="324">
        <v>103.489</v>
      </c>
      <c r="I1972" s="324" t="s">
        <v>212</v>
      </c>
      <c r="J1972" s="368">
        <f t="shared" ref="J1972:J1978" si="551">V1972</f>
        <v>318.08640000000031</v>
      </c>
      <c r="K1972" s="331">
        <v>0.11</v>
      </c>
      <c r="L1972" s="304" t="str">
        <f t="shared" si="541"/>
        <v>D</v>
      </c>
      <c r="M1972" s="388">
        <v>1</v>
      </c>
      <c r="N1972" s="356">
        <v>271.8905552735344</v>
      </c>
      <c r="O1972" s="304">
        <v>23</v>
      </c>
      <c r="P1972" s="331"/>
      <c r="Q1972" s="356"/>
      <c r="R1972" s="356"/>
      <c r="S1972" s="356"/>
      <c r="T1972" s="356"/>
      <c r="U1972" s="356"/>
      <c r="V1972" s="356">
        <v>318.08640000000031</v>
      </c>
      <c r="W1972" s="308" t="s">
        <v>895</v>
      </c>
      <c r="X1972" s="304" t="s">
        <v>206</v>
      </c>
      <c r="Y1972" s="366">
        <f t="shared" si="543"/>
        <v>338.6</v>
      </c>
      <c r="Z1972" s="304"/>
      <c r="AA1972" s="304"/>
      <c r="AB1972" s="304">
        <v>-999</v>
      </c>
      <c r="AC1972" s="304">
        <v>-999</v>
      </c>
      <c r="AD1972" s="366">
        <v>-999</v>
      </c>
      <c r="AE1972" s="304">
        <v>-999</v>
      </c>
      <c r="AF1972" s="304">
        <v>-999</v>
      </c>
      <c r="AG1972" s="304"/>
      <c r="AH1972" s="304">
        <v>0.119246</v>
      </c>
      <c r="AI1972" s="312"/>
      <c r="AJ1972" s="332">
        <v>687</v>
      </c>
      <c r="AK1972" s="304">
        <f t="shared" si="542"/>
        <v>690</v>
      </c>
      <c r="AL1972" s="304">
        <f t="shared" ref="AL1972:AL1990" si="552">IF(AH1972&lt;=0.0022,0.2,0.43)</f>
        <v>0.43</v>
      </c>
      <c r="AM1972" s="389" t="str">
        <f t="shared" si="546"/>
        <v/>
      </c>
      <c r="AN1972" s="304"/>
      <c r="AO1972" s="304"/>
      <c r="AP1972" s="312"/>
      <c r="AQ1972" s="312"/>
      <c r="AR1972" s="312"/>
      <c r="AS1972" s="304"/>
      <c r="AT1972" s="312"/>
      <c r="AU1972" s="329">
        <f>VLOOKUP(C1972,[1]world!$A$2:$B$3555,2,FALSE)</f>
        <v>1</v>
      </c>
      <c r="AV1972" s="329">
        <v>519</v>
      </c>
      <c r="AW1972" s="304">
        <v>0.37</v>
      </c>
      <c r="AX1972" s="304">
        <v>-999</v>
      </c>
      <c r="AY1972" s="304">
        <v>-999</v>
      </c>
      <c r="AZ1972" s="304">
        <v>-999</v>
      </c>
      <c r="BA1972" s="304">
        <v>-999</v>
      </c>
      <c r="BB1972" s="304">
        <v>-999</v>
      </c>
      <c r="BC1972" s="304">
        <v>-999</v>
      </c>
      <c r="BD1972" s="304">
        <v>-999</v>
      </c>
      <c r="BE1972" s="304">
        <v>-999</v>
      </c>
      <c r="BF1972" s="304">
        <v>-999</v>
      </c>
      <c r="BG1972" s="304">
        <v>-999</v>
      </c>
      <c r="BH1972" s="304">
        <v>-999</v>
      </c>
      <c r="BI1972" s="304">
        <v>-999</v>
      </c>
      <c r="BJ1972" s="304" t="s">
        <v>4954</v>
      </c>
      <c r="BK1972" s="304" t="s">
        <v>4954</v>
      </c>
      <c r="BL1972" s="304" t="s">
        <v>4954</v>
      </c>
    </row>
    <row r="1973" spans="1:64" ht="15" hidden="1" customHeight="1" x14ac:dyDescent="0.2">
      <c r="A1973" s="304" t="s">
        <v>6174</v>
      </c>
      <c r="B1973" s="304" t="s">
        <v>5985</v>
      </c>
      <c r="C1973" s="304">
        <v>2106</v>
      </c>
      <c r="D1973" s="349" t="s">
        <v>1228</v>
      </c>
      <c r="E1973" s="304" t="s">
        <v>1229</v>
      </c>
      <c r="F1973" s="304"/>
      <c r="G1973" s="324">
        <v>33.664000000000001</v>
      </c>
      <c r="H1973" s="324">
        <v>104.52</v>
      </c>
      <c r="I1973" s="324" t="s">
        <v>212</v>
      </c>
      <c r="J1973" s="368">
        <f t="shared" si="551"/>
        <v>418.95630000000068</v>
      </c>
      <c r="K1973" s="331">
        <v>0.11</v>
      </c>
      <c r="L1973" s="304" t="str">
        <f t="shared" si="541"/>
        <v>C</v>
      </c>
      <c r="M1973" s="388">
        <v>1</v>
      </c>
      <c r="N1973" s="356">
        <v>352.85512388417629</v>
      </c>
      <c r="O1973" s="304">
        <v>22</v>
      </c>
      <c r="P1973" s="331"/>
      <c r="Q1973" s="356"/>
      <c r="R1973" s="356"/>
      <c r="S1973" s="356"/>
      <c r="T1973" s="356"/>
      <c r="U1973" s="356"/>
      <c r="V1973" s="356">
        <v>418.95630000000068</v>
      </c>
      <c r="W1973" s="308" t="s">
        <v>895</v>
      </c>
      <c r="X1973" s="304" t="s">
        <v>206</v>
      </c>
      <c r="Y1973" s="366">
        <f t="shared" si="543"/>
        <v>338.6</v>
      </c>
      <c r="Z1973" s="304"/>
      <c r="AA1973" s="304"/>
      <c r="AB1973" s="304">
        <v>-999</v>
      </c>
      <c r="AC1973" s="304">
        <v>-999</v>
      </c>
      <c r="AD1973" s="366">
        <v>-999</v>
      </c>
      <c r="AE1973" s="304">
        <v>-999</v>
      </c>
      <c r="AF1973" s="304">
        <v>-999</v>
      </c>
      <c r="AG1973" s="304"/>
      <c r="AH1973" s="304">
        <v>0.26347599999999999</v>
      </c>
      <c r="AI1973" s="312"/>
      <c r="AJ1973" s="332">
        <v>760</v>
      </c>
      <c r="AK1973" s="304">
        <f t="shared" si="542"/>
        <v>760</v>
      </c>
      <c r="AL1973" s="304">
        <f t="shared" si="552"/>
        <v>0.43</v>
      </c>
      <c r="AM1973" s="389" t="str">
        <f t="shared" si="546"/>
        <v/>
      </c>
      <c r="AN1973" s="304"/>
      <c r="AO1973" s="304"/>
      <c r="AP1973" s="312"/>
      <c r="AQ1973" s="312"/>
      <c r="AR1973" s="312"/>
      <c r="AS1973" s="304"/>
      <c r="AT1973" s="312"/>
      <c r="AU1973" s="329">
        <f>VLOOKUP(C1973,[1]world!$A$2:$B$3555,2,FALSE)</f>
        <v>1</v>
      </c>
      <c r="AV1973" s="329">
        <v>519</v>
      </c>
      <c r="AW1973" s="304">
        <v>0.37</v>
      </c>
      <c r="AX1973" s="304">
        <v>-999</v>
      </c>
      <c r="AY1973" s="304">
        <v>-999</v>
      </c>
      <c r="AZ1973" s="304">
        <v>-999</v>
      </c>
      <c r="BA1973" s="304">
        <v>-999</v>
      </c>
      <c r="BB1973" s="304">
        <v>-999</v>
      </c>
      <c r="BC1973" s="304">
        <v>-999</v>
      </c>
      <c r="BD1973" s="304">
        <v>-999</v>
      </c>
      <c r="BE1973" s="304">
        <v>-999</v>
      </c>
      <c r="BF1973" s="304">
        <v>-999</v>
      </c>
      <c r="BG1973" s="304">
        <v>-999</v>
      </c>
      <c r="BH1973" s="304">
        <v>-999</v>
      </c>
      <c r="BI1973" s="304">
        <v>-999</v>
      </c>
      <c r="BJ1973" s="304" t="s">
        <v>4954</v>
      </c>
      <c r="BK1973" s="304" t="s">
        <v>4954</v>
      </c>
      <c r="BL1973" s="304" t="s">
        <v>4954</v>
      </c>
    </row>
    <row r="1974" spans="1:64" ht="15" hidden="1" customHeight="1" x14ac:dyDescent="0.2">
      <c r="A1974" s="304" t="s">
        <v>6174</v>
      </c>
      <c r="B1974" s="304" t="s">
        <v>5985</v>
      </c>
      <c r="C1974" s="304">
        <v>2107</v>
      </c>
      <c r="D1974" s="349" t="s">
        <v>1232</v>
      </c>
      <c r="E1974" s="304" t="s">
        <v>1233</v>
      </c>
      <c r="F1974" s="304"/>
      <c r="G1974" s="324">
        <v>34.473999999999997</v>
      </c>
      <c r="H1974" s="324">
        <v>105.90900000000001</v>
      </c>
      <c r="I1974" s="324" t="s">
        <v>212</v>
      </c>
      <c r="J1974" s="368">
        <f t="shared" si="551"/>
        <v>443.44140000000044</v>
      </c>
      <c r="K1974" s="331">
        <v>0.11</v>
      </c>
      <c r="L1974" s="304" t="str">
        <f t="shared" si="541"/>
        <v>C</v>
      </c>
      <c r="M1974" s="388">
        <v>1</v>
      </c>
      <c r="N1974" s="356">
        <v>374.32514220158208</v>
      </c>
      <c r="O1974" s="304">
        <v>22</v>
      </c>
      <c r="P1974" s="331"/>
      <c r="Q1974" s="356"/>
      <c r="R1974" s="356"/>
      <c r="S1974" s="356"/>
      <c r="T1974" s="356"/>
      <c r="U1974" s="356"/>
      <c r="V1974" s="356">
        <v>443.44140000000044</v>
      </c>
      <c r="W1974" s="308" t="s">
        <v>895</v>
      </c>
      <c r="X1974" s="304" t="s">
        <v>206</v>
      </c>
      <c r="Y1974" s="366">
        <f t="shared" si="543"/>
        <v>338.6</v>
      </c>
      <c r="Z1974" s="304"/>
      <c r="AA1974" s="304"/>
      <c r="AB1974" s="304">
        <v>-999</v>
      </c>
      <c r="AC1974" s="304">
        <v>-999</v>
      </c>
      <c r="AD1974" s="366">
        <v>-999</v>
      </c>
      <c r="AE1974" s="304">
        <v>-999</v>
      </c>
      <c r="AF1974" s="304">
        <v>-999</v>
      </c>
      <c r="AG1974" s="304"/>
      <c r="AH1974" s="304">
        <v>8.2334000000000004E-2</v>
      </c>
      <c r="AI1974" s="312"/>
      <c r="AJ1974" s="332">
        <v>574</v>
      </c>
      <c r="AK1974" s="304">
        <f t="shared" si="542"/>
        <v>555</v>
      </c>
      <c r="AL1974" s="304">
        <f t="shared" si="552"/>
        <v>0.43</v>
      </c>
      <c r="AM1974" s="389" t="str">
        <f t="shared" si="546"/>
        <v/>
      </c>
      <c r="AN1974" s="304"/>
      <c r="AO1974" s="304"/>
      <c r="AP1974" s="312"/>
      <c r="AQ1974" s="312"/>
      <c r="AR1974" s="312"/>
      <c r="AS1974" s="304"/>
      <c r="AT1974" s="312"/>
      <c r="AU1974" s="329">
        <f>VLOOKUP(C1974,[1]world!$A$2:$B$3555,2,FALSE)</f>
        <v>3</v>
      </c>
      <c r="AV1974" s="329">
        <v>547</v>
      </c>
      <c r="AW1974" s="304">
        <v>0.37</v>
      </c>
      <c r="AX1974" s="304">
        <v>-999</v>
      </c>
      <c r="AY1974" s="304">
        <v>-999</v>
      </c>
      <c r="AZ1974" s="304">
        <v>-999</v>
      </c>
      <c r="BA1974" s="304">
        <v>-999</v>
      </c>
      <c r="BB1974" s="304">
        <v>-999</v>
      </c>
      <c r="BC1974" s="304">
        <v>-999</v>
      </c>
      <c r="BD1974" s="304">
        <v>-999</v>
      </c>
      <c r="BE1974" s="304">
        <v>-999</v>
      </c>
      <c r="BF1974" s="304">
        <v>-999</v>
      </c>
      <c r="BG1974" s="304">
        <v>-999</v>
      </c>
      <c r="BH1974" s="304">
        <v>-999</v>
      </c>
      <c r="BI1974" s="304">
        <v>-999</v>
      </c>
      <c r="BJ1974" s="304" t="s">
        <v>4954</v>
      </c>
      <c r="BK1974" s="304" t="s">
        <v>4954</v>
      </c>
      <c r="BL1974" s="304" t="s">
        <v>4954</v>
      </c>
    </row>
    <row r="1975" spans="1:64" ht="15" hidden="1" customHeight="1" x14ac:dyDescent="0.2">
      <c r="A1975" s="304" t="s">
        <v>6174</v>
      </c>
      <c r="B1975" s="304" t="s">
        <v>5985</v>
      </c>
      <c r="C1975" s="304">
        <v>2108</v>
      </c>
      <c r="D1975" s="349" t="s">
        <v>1218</v>
      </c>
      <c r="E1975" s="304" t="s">
        <v>1219</v>
      </c>
      <c r="F1975" s="304"/>
      <c r="G1975" s="324">
        <v>34.44</v>
      </c>
      <c r="H1975" s="324">
        <v>104.03</v>
      </c>
      <c r="I1975" s="324" t="s">
        <v>212</v>
      </c>
      <c r="J1975" s="368">
        <f t="shared" si="551"/>
        <v>303.36800000000011</v>
      </c>
      <c r="K1975" s="331">
        <v>0.11</v>
      </c>
      <c r="L1975" s="304" t="str">
        <f t="shared" si="541"/>
        <v>D</v>
      </c>
      <c r="M1975" s="388">
        <v>1</v>
      </c>
      <c r="N1975" s="356">
        <v>252.23122204940404</v>
      </c>
      <c r="O1975" s="304">
        <v>22</v>
      </c>
      <c r="P1975" s="331"/>
      <c r="Q1975" s="356"/>
      <c r="R1975" s="356"/>
      <c r="S1975" s="356"/>
      <c r="T1975" s="356"/>
      <c r="U1975" s="356"/>
      <c r="V1975" s="356">
        <v>303.36800000000011</v>
      </c>
      <c r="W1975" s="308" t="s">
        <v>895</v>
      </c>
      <c r="X1975" s="304" t="s">
        <v>206</v>
      </c>
      <c r="Y1975" s="366">
        <f t="shared" si="543"/>
        <v>338.6</v>
      </c>
      <c r="Z1975" s="304"/>
      <c r="AA1975" s="304"/>
      <c r="AB1975" s="304">
        <v>-999</v>
      </c>
      <c r="AC1975" s="304">
        <v>-999</v>
      </c>
      <c r="AD1975" s="366">
        <v>-999</v>
      </c>
      <c r="AE1975" s="304">
        <v>-999</v>
      </c>
      <c r="AF1975" s="304">
        <v>-999</v>
      </c>
      <c r="AG1975" s="304"/>
      <c r="AH1975" s="304">
        <v>2.25671E-2</v>
      </c>
      <c r="AI1975" s="312"/>
      <c r="AJ1975" s="332">
        <v>379</v>
      </c>
      <c r="AK1975" s="304">
        <f t="shared" si="542"/>
        <v>425</v>
      </c>
      <c r="AL1975" s="304">
        <f t="shared" si="552"/>
        <v>0.43</v>
      </c>
      <c r="AM1975" s="389" t="str">
        <f t="shared" si="546"/>
        <v/>
      </c>
      <c r="AN1975" s="304"/>
      <c r="AO1975" s="304"/>
      <c r="AP1975" s="312"/>
      <c r="AQ1975" s="312"/>
      <c r="AR1975" s="312"/>
      <c r="AS1975" s="304"/>
      <c r="AT1975" s="312"/>
      <c r="AU1975" s="329">
        <f>VLOOKUP(C1975,[1]world!$A$2:$B$3555,2,FALSE)</f>
        <v>5</v>
      </c>
      <c r="AV1975" s="329">
        <v>402</v>
      </c>
      <c r="AW1975" s="304">
        <v>0.37</v>
      </c>
      <c r="AX1975" s="304">
        <v>-999</v>
      </c>
      <c r="AY1975" s="304">
        <v>-999</v>
      </c>
      <c r="AZ1975" s="304">
        <v>-999</v>
      </c>
      <c r="BA1975" s="304">
        <v>-999</v>
      </c>
      <c r="BB1975" s="304">
        <v>-999</v>
      </c>
      <c r="BC1975" s="304">
        <v>-999</v>
      </c>
      <c r="BD1975" s="304">
        <v>-999</v>
      </c>
      <c r="BE1975" s="304">
        <v>-999</v>
      </c>
      <c r="BF1975" s="304">
        <v>-999</v>
      </c>
      <c r="BG1975" s="304">
        <v>-999</v>
      </c>
      <c r="BH1975" s="304">
        <v>-999</v>
      </c>
      <c r="BI1975" s="304">
        <v>-999</v>
      </c>
      <c r="BJ1975" s="304" t="s">
        <v>4954</v>
      </c>
      <c r="BK1975" s="304" t="s">
        <v>4954</v>
      </c>
      <c r="BL1975" s="304" t="s">
        <v>4954</v>
      </c>
    </row>
    <row r="1976" spans="1:64" ht="15" hidden="1" customHeight="1" x14ac:dyDescent="0.2">
      <c r="A1976" s="304" t="s">
        <v>6174</v>
      </c>
      <c r="B1976" s="304" t="s">
        <v>5985</v>
      </c>
      <c r="C1976" s="304">
        <v>2109</v>
      </c>
      <c r="D1976" s="349" t="s">
        <v>1191</v>
      </c>
      <c r="E1976" s="304" t="s">
        <v>1192</v>
      </c>
      <c r="F1976" s="304"/>
      <c r="G1976" s="324">
        <v>36.591999999999999</v>
      </c>
      <c r="H1976" s="324">
        <v>103.36</v>
      </c>
      <c r="I1976" s="324" t="s">
        <v>212</v>
      </c>
      <c r="J1976" s="368">
        <f t="shared" si="551"/>
        <v>703.68326829624618</v>
      </c>
      <c r="K1976" s="331">
        <v>0.2</v>
      </c>
      <c r="L1976" s="304" t="str">
        <f t="shared" si="541"/>
        <v>C</v>
      </c>
      <c r="M1976" s="388">
        <v>1</v>
      </c>
      <c r="N1976" s="356">
        <v>512.97822966495301</v>
      </c>
      <c r="O1976" s="304">
        <v>13.5</v>
      </c>
      <c r="P1976" s="331"/>
      <c r="Q1976" s="356"/>
      <c r="R1976" s="356"/>
      <c r="S1976" s="356"/>
      <c r="T1976" s="356"/>
      <c r="U1976" s="356"/>
      <c r="V1976" s="356">
        <v>703.68326829624618</v>
      </c>
      <c r="W1976" s="310" t="s">
        <v>890</v>
      </c>
      <c r="X1976" s="304" t="s">
        <v>205</v>
      </c>
      <c r="Y1976" s="366">
        <f t="shared" si="543"/>
        <v>424.8</v>
      </c>
      <c r="Z1976" s="304"/>
      <c r="AA1976" s="304"/>
      <c r="AB1976" s="304">
        <v>-999</v>
      </c>
      <c r="AC1976" s="304">
        <v>-999</v>
      </c>
      <c r="AD1976" s="366">
        <v>-999</v>
      </c>
      <c r="AE1976" s="304">
        <v>-999</v>
      </c>
      <c r="AF1976" s="304">
        <v>-999</v>
      </c>
      <c r="AG1976" s="304"/>
      <c r="AH1976" s="304">
        <v>1.63933E-2</v>
      </c>
      <c r="AI1976" s="312"/>
      <c r="AJ1976" s="332">
        <v>348</v>
      </c>
      <c r="AK1976" s="304">
        <f t="shared" si="542"/>
        <v>270</v>
      </c>
      <c r="AL1976" s="304">
        <f t="shared" si="552"/>
        <v>0.43</v>
      </c>
      <c r="AM1976" s="389" t="str">
        <f t="shared" si="546"/>
        <v/>
      </c>
      <c r="AN1976" s="304"/>
      <c r="AO1976" s="304"/>
      <c r="AP1976" s="312"/>
      <c r="AQ1976" s="312"/>
      <c r="AR1976" s="312"/>
      <c r="AS1976" s="304"/>
      <c r="AT1976" s="312"/>
      <c r="AU1976" s="329">
        <f>VLOOKUP(C1976,[1]world!$A$2:$B$3555,2,FALSE)</f>
        <v>7</v>
      </c>
      <c r="AV1976" s="329">
        <v>388</v>
      </c>
      <c r="AW1976" s="304">
        <v>0.37</v>
      </c>
      <c r="AX1976" s="304">
        <v>-999</v>
      </c>
      <c r="AY1976" s="304">
        <v>-999</v>
      </c>
      <c r="AZ1976" s="304">
        <v>-999</v>
      </c>
      <c r="BA1976" s="304">
        <v>-999</v>
      </c>
      <c r="BB1976" s="304">
        <v>-999</v>
      </c>
      <c r="BC1976" s="304">
        <v>-999</v>
      </c>
      <c r="BD1976" s="304">
        <v>-999</v>
      </c>
      <c r="BE1976" s="304">
        <v>-999</v>
      </c>
      <c r="BF1976" s="304">
        <v>-999</v>
      </c>
      <c r="BG1976" s="304">
        <v>-999</v>
      </c>
      <c r="BH1976" s="304">
        <v>-999</v>
      </c>
      <c r="BI1976" s="304">
        <v>-999</v>
      </c>
      <c r="BJ1976" s="304" t="s">
        <v>4954</v>
      </c>
      <c r="BK1976" s="304" t="s">
        <v>4954</v>
      </c>
      <c r="BL1976" s="304" t="s">
        <v>4954</v>
      </c>
    </row>
    <row r="1977" spans="1:64" ht="15" hidden="1" customHeight="1" x14ac:dyDescent="0.2">
      <c r="A1977" s="304" t="s">
        <v>6174</v>
      </c>
      <c r="B1977" s="304" t="s">
        <v>5985</v>
      </c>
      <c r="C1977" s="304">
        <v>2110</v>
      </c>
      <c r="D1977" s="349" t="s">
        <v>1198</v>
      </c>
      <c r="E1977" s="304" t="s">
        <v>1199</v>
      </c>
      <c r="F1977" s="304"/>
      <c r="G1977" s="324">
        <v>36.072000000000003</v>
      </c>
      <c r="H1977" s="324">
        <v>103.839</v>
      </c>
      <c r="I1977" s="324" t="s">
        <v>212</v>
      </c>
      <c r="J1977" s="368">
        <f t="shared" si="551"/>
        <v>416.76840000000038</v>
      </c>
      <c r="K1977" s="331">
        <v>0.2</v>
      </c>
      <c r="L1977" s="304" t="str">
        <f t="shared" si="541"/>
        <v>C</v>
      </c>
      <c r="M1977" s="388">
        <v>1</v>
      </c>
      <c r="N1977" s="356">
        <v>267.11783176260923</v>
      </c>
      <c r="O1977" s="304">
        <v>13</v>
      </c>
      <c r="P1977" s="331"/>
      <c r="Q1977" s="356"/>
      <c r="R1977" s="356"/>
      <c r="S1977" s="356"/>
      <c r="T1977" s="356"/>
      <c r="U1977" s="356"/>
      <c r="V1977" s="356">
        <v>416.76840000000038</v>
      </c>
      <c r="W1977" s="308" t="s">
        <v>890</v>
      </c>
      <c r="X1977" s="304" t="s">
        <v>205</v>
      </c>
      <c r="Y1977" s="366">
        <f t="shared" si="543"/>
        <v>424.8</v>
      </c>
      <c r="Z1977" s="304"/>
      <c r="AA1977" s="304"/>
      <c r="AB1977" s="304">
        <v>-999</v>
      </c>
      <c r="AC1977" s="304">
        <v>-999</v>
      </c>
      <c r="AD1977" s="366">
        <v>-999</v>
      </c>
      <c r="AE1977" s="304">
        <v>-999</v>
      </c>
      <c r="AF1977" s="304">
        <v>-999</v>
      </c>
      <c r="AG1977" s="304"/>
      <c r="AH1977" s="304">
        <v>1.44043E-2</v>
      </c>
      <c r="AI1977" s="312"/>
      <c r="AJ1977" s="332">
        <v>333</v>
      </c>
      <c r="AK1977" s="304">
        <f t="shared" si="542"/>
        <v>270</v>
      </c>
      <c r="AL1977" s="304">
        <f t="shared" si="552"/>
        <v>0.43</v>
      </c>
      <c r="AM1977" s="389" t="str">
        <f t="shared" si="546"/>
        <v/>
      </c>
      <c r="AN1977" s="304"/>
      <c r="AO1977" s="304"/>
      <c r="AP1977" s="312"/>
      <c r="AQ1977" s="312"/>
      <c r="AR1977" s="312"/>
      <c r="AS1977" s="304"/>
      <c r="AT1977" s="312"/>
      <c r="AU1977" s="329">
        <f>VLOOKUP(C1977,[1]world!$A$2:$B$3555,2,FALSE)</f>
        <v>1</v>
      </c>
      <c r="AV1977" s="329">
        <v>519</v>
      </c>
      <c r="AW1977" s="304">
        <v>0.37</v>
      </c>
      <c r="AX1977" s="304">
        <v>-999</v>
      </c>
      <c r="AY1977" s="304">
        <v>-999</v>
      </c>
      <c r="AZ1977" s="304">
        <v>-999</v>
      </c>
      <c r="BA1977" s="304">
        <v>-999</v>
      </c>
      <c r="BB1977" s="304">
        <v>-999</v>
      </c>
      <c r="BC1977" s="304">
        <v>-999</v>
      </c>
      <c r="BD1977" s="304">
        <v>-999</v>
      </c>
      <c r="BE1977" s="304">
        <v>-999</v>
      </c>
      <c r="BF1977" s="304">
        <v>-999</v>
      </c>
      <c r="BG1977" s="304">
        <v>-999</v>
      </c>
      <c r="BH1977" s="304">
        <v>-999</v>
      </c>
      <c r="BI1977" s="304">
        <v>-999</v>
      </c>
      <c r="BJ1977" s="304" t="s">
        <v>4954</v>
      </c>
      <c r="BK1977" s="304" t="s">
        <v>4954</v>
      </c>
      <c r="BL1977" s="304" t="s">
        <v>4954</v>
      </c>
    </row>
    <row r="1978" spans="1:64" ht="15" hidden="1" customHeight="1" x14ac:dyDescent="0.2">
      <c r="A1978" s="304" t="s">
        <v>6174</v>
      </c>
      <c r="B1978" s="304" t="s">
        <v>5985</v>
      </c>
      <c r="C1978" s="304">
        <v>2111</v>
      </c>
      <c r="D1978" s="349" t="s">
        <v>1202</v>
      </c>
      <c r="E1978" s="304" t="s">
        <v>1203</v>
      </c>
      <c r="F1978" s="304"/>
      <c r="G1978" s="324">
        <v>36.076999999999998</v>
      </c>
      <c r="H1978" s="324">
        <v>103.85</v>
      </c>
      <c r="I1978" s="324" t="s">
        <v>212</v>
      </c>
      <c r="J1978" s="368">
        <f t="shared" si="551"/>
        <v>261.5296000000003</v>
      </c>
      <c r="K1978" s="331">
        <v>0.11</v>
      </c>
      <c r="L1978" s="304" t="str">
        <f t="shared" si="541"/>
        <v>D</v>
      </c>
      <c r="M1978" s="388">
        <v>1</v>
      </c>
      <c r="N1978" s="356">
        <v>227.98336228821231</v>
      </c>
      <c r="O1978" s="304">
        <v>24</v>
      </c>
      <c r="P1978" s="331"/>
      <c r="Q1978" s="356"/>
      <c r="R1978" s="356"/>
      <c r="S1978" s="356"/>
      <c r="T1978" s="356"/>
      <c r="U1978" s="356"/>
      <c r="V1978" s="356">
        <v>261.5296000000003</v>
      </c>
      <c r="W1978" s="308" t="s">
        <v>895</v>
      </c>
      <c r="X1978" s="304" t="s">
        <v>206</v>
      </c>
      <c r="Y1978" s="366">
        <f t="shared" si="543"/>
        <v>338.6</v>
      </c>
      <c r="Z1978" s="304"/>
      <c r="AA1978" s="304"/>
      <c r="AB1978" s="304">
        <v>-999</v>
      </c>
      <c r="AC1978" s="304">
        <v>-999</v>
      </c>
      <c r="AD1978" s="366">
        <v>-999</v>
      </c>
      <c r="AE1978" s="304">
        <v>-999</v>
      </c>
      <c r="AF1978" s="304">
        <v>-999</v>
      </c>
      <c r="AG1978" s="304"/>
      <c r="AH1978" s="304">
        <v>2.8740999999999999E-2</v>
      </c>
      <c r="AI1978" s="312"/>
      <c r="AJ1978" s="332">
        <v>404</v>
      </c>
      <c r="AK1978" s="304">
        <f t="shared" si="542"/>
        <v>425</v>
      </c>
      <c r="AL1978" s="304">
        <f t="shared" si="552"/>
        <v>0.43</v>
      </c>
      <c r="AM1978" s="389" t="str">
        <f t="shared" si="546"/>
        <v/>
      </c>
      <c r="AN1978" s="304"/>
      <c r="AO1978" s="304"/>
      <c r="AP1978" s="312"/>
      <c r="AQ1978" s="312"/>
      <c r="AR1978" s="312"/>
      <c r="AS1978" s="304"/>
      <c r="AT1978" s="312"/>
      <c r="AU1978" s="329">
        <f>VLOOKUP(C1978,[1]world!$A$2:$B$3555,2,FALSE)</f>
        <v>5</v>
      </c>
      <c r="AV1978" s="329">
        <v>402</v>
      </c>
      <c r="AW1978" s="304">
        <v>0.37</v>
      </c>
      <c r="AX1978" s="304">
        <v>-999</v>
      </c>
      <c r="AY1978" s="304">
        <v>-999</v>
      </c>
      <c r="AZ1978" s="304">
        <v>-999</v>
      </c>
      <c r="BA1978" s="304">
        <v>-999</v>
      </c>
      <c r="BB1978" s="304">
        <v>-999</v>
      </c>
      <c r="BC1978" s="304">
        <v>-999</v>
      </c>
      <c r="BD1978" s="304">
        <v>-999</v>
      </c>
      <c r="BE1978" s="304">
        <v>-999</v>
      </c>
      <c r="BF1978" s="304">
        <v>-999</v>
      </c>
      <c r="BG1978" s="304">
        <v>-999</v>
      </c>
      <c r="BH1978" s="304">
        <v>-999</v>
      </c>
      <c r="BI1978" s="304">
        <v>-999</v>
      </c>
      <c r="BJ1978" s="304" t="s">
        <v>4954</v>
      </c>
      <c r="BK1978" s="304" t="s">
        <v>4954</v>
      </c>
      <c r="BL1978" s="304" t="s">
        <v>4954</v>
      </c>
    </row>
    <row r="1979" spans="1:64" ht="15" hidden="1" customHeight="1" x14ac:dyDescent="0.2">
      <c r="A1979" s="304" t="s">
        <v>6174</v>
      </c>
      <c r="B1979" s="304" t="s">
        <v>5985</v>
      </c>
      <c r="C1979" s="304">
        <v>2112</v>
      </c>
      <c r="D1979" s="349" t="s">
        <v>1204</v>
      </c>
      <c r="E1979" s="304" t="s">
        <v>1205</v>
      </c>
      <c r="F1979" s="304"/>
      <c r="G1979" s="324">
        <v>35.973999999999997</v>
      </c>
      <c r="H1979" s="324">
        <v>103.96</v>
      </c>
      <c r="I1979" s="324" t="s">
        <v>212</v>
      </c>
      <c r="J1979" s="368">
        <v>237.6217</v>
      </c>
      <c r="K1979" s="331">
        <v>0.11</v>
      </c>
      <c r="L1979" s="304" t="str">
        <f t="shared" si="541"/>
        <v>D</v>
      </c>
      <c r="M1979" s="388">
        <v>1</v>
      </c>
      <c r="N1979" s="304"/>
      <c r="O1979" s="304">
        <v>30</v>
      </c>
      <c r="P1979" s="331"/>
      <c r="Q1979" s="356"/>
      <c r="R1979" s="304"/>
      <c r="S1979" s="356"/>
      <c r="T1979" s="304"/>
      <c r="U1979" s="356"/>
      <c r="V1979" s="304"/>
      <c r="W1979" s="308" t="s">
        <v>895</v>
      </c>
      <c r="X1979" s="304" t="s">
        <v>206</v>
      </c>
      <c r="Y1979" s="366">
        <f t="shared" si="543"/>
        <v>338.6</v>
      </c>
      <c r="Z1979" s="304"/>
      <c r="AA1979" s="304"/>
      <c r="AB1979" s="304">
        <v>-999</v>
      </c>
      <c r="AC1979" s="304">
        <v>-999</v>
      </c>
      <c r="AD1979" s="366">
        <v>-999</v>
      </c>
      <c r="AE1979" s="304">
        <v>-999</v>
      </c>
      <c r="AF1979" s="304">
        <v>-999</v>
      </c>
      <c r="AG1979" s="304"/>
      <c r="AH1979" s="304">
        <v>9.4314700000000001E-2</v>
      </c>
      <c r="AI1979" s="312"/>
      <c r="AJ1979" s="332">
        <v>605</v>
      </c>
      <c r="AK1979" s="304">
        <f t="shared" si="542"/>
        <v>555</v>
      </c>
      <c r="AL1979" s="304">
        <f t="shared" si="552"/>
        <v>0.43</v>
      </c>
      <c r="AM1979" s="389" t="str">
        <f t="shared" si="546"/>
        <v/>
      </c>
      <c r="AN1979" s="304"/>
      <c r="AO1979" s="304"/>
      <c r="AP1979" s="312"/>
      <c r="AQ1979" s="312"/>
      <c r="AR1979" s="312"/>
      <c r="AS1979" s="304"/>
      <c r="AT1979" s="312"/>
      <c r="AU1979" s="329">
        <f>VLOOKUP(C1979,[1]world!$A$2:$B$3555,2,FALSE)</f>
        <v>1</v>
      </c>
      <c r="AV1979" s="329">
        <v>519</v>
      </c>
      <c r="AW1979" s="304">
        <v>0.37</v>
      </c>
      <c r="AX1979" s="304">
        <v>-999</v>
      </c>
      <c r="AY1979" s="304">
        <v>-999</v>
      </c>
      <c r="AZ1979" s="304">
        <v>-999</v>
      </c>
      <c r="BA1979" s="304">
        <v>-999</v>
      </c>
      <c r="BB1979" s="304">
        <v>-999</v>
      </c>
      <c r="BC1979" s="304">
        <v>-999</v>
      </c>
      <c r="BD1979" s="304">
        <v>-999</v>
      </c>
      <c r="BE1979" s="304">
        <v>-999</v>
      </c>
      <c r="BF1979" s="304">
        <v>-999</v>
      </c>
      <c r="BG1979" s="304">
        <v>-999</v>
      </c>
      <c r="BH1979" s="304">
        <v>-999</v>
      </c>
      <c r="BI1979" s="304">
        <v>-999</v>
      </c>
      <c r="BJ1979" s="304" t="s">
        <v>4954</v>
      </c>
      <c r="BK1979" s="304" t="s">
        <v>4954</v>
      </c>
      <c r="BL1979" s="304" t="s">
        <v>4954</v>
      </c>
    </row>
    <row r="1980" spans="1:64" ht="15" hidden="1" customHeight="1" x14ac:dyDescent="0.2">
      <c r="A1980" s="304" t="s">
        <v>6174</v>
      </c>
      <c r="B1980" s="304" t="s">
        <v>5985</v>
      </c>
      <c r="C1980" s="304">
        <v>2113</v>
      </c>
      <c r="D1980" s="349" t="s">
        <v>1210</v>
      </c>
      <c r="E1980" s="304" t="s">
        <v>1211</v>
      </c>
      <c r="F1980" s="304"/>
      <c r="G1980" s="324">
        <v>36.01</v>
      </c>
      <c r="H1980" s="324">
        <v>104.099</v>
      </c>
      <c r="I1980" s="324" t="s">
        <v>212</v>
      </c>
      <c r="J1980" s="368">
        <v>281.70519999999999</v>
      </c>
      <c r="K1980" s="331">
        <v>0.11</v>
      </c>
      <c r="L1980" s="304" t="str">
        <f t="shared" si="541"/>
        <v>D</v>
      </c>
      <c r="M1980" s="388">
        <v>1</v>
      </c>
      <c r="N1980" s="304"/>
      <c r="O1980" s="304">
        <v>30</v>
      </c>
      <c r="P1980" s="331"/>
      <c r="Q1980" s="356"/>
      <c r="R1980" s="304"/>
      <c r="S1980" s="356"/>
      <c r="T1980" s="304"/>
      <c r="U1980" s="356"/>
      <c r="V1980" s="304"/>
      <c r="W1980" s="308" t="s">
        <v>895</v>
      </c>
      <c r="X1980" s="304" t="s">
        <v>206</v>
      </c>
      <c r="Y1980" s="366">
        <f t="shared" si="543"/>
        <v>338.6</v>
      </c>
      <c r="Z1980" s="304"/>
      <c r="AA1980" s="304"/>
      <c r="AB1980" s="304">
        <v>-999</v>
      </c>
      <c r="AC1980" s="304">
        <v>-999</v>
      </c>
      <c r="AD1980" s="366">
        <v>-999</v>
      </c>
      <c r="AE1980" s="304">
        <v>-999</v>
      </c>
      <c r="AF1980" s="304">
        <v>-999</v>
      </c>
      <c r="AG1980" s="304"/>
      <c r="AH1980" s="304">
        <v>6.6850900000000003E-3</v>
      </c>
      <c r="AI1980" s="312"/>
      <c r="AJ1980" s="332">
        <v>269</v>
      </c>
      <c r="AK1980" s="304">
        <f t="shared" si="542"/>
        <v>270</v>
      </c>
      <c r="AL1980" s="304">
        <f t="shared" si="552"/>
        <v>0.43</v>
      </c>
      <c r="AM1980" s="389" t="str">
        <f t="shared" si="546"/>
        <v/>
      </c>
      <c r="AN1980" s="304"/>
      <c r="AO1980" s="304"/>
      <c r="AP1980" s="312"/>
      <c r="AQ1980" s="312"/>
      <c r="AR1980" s="312"/>
      <c r="AS1980" s="304"/>
      <c r="AT1980" s="312"/>
      <c r="AU1980" s="329">
        <f>VLOOKUP(C1980,[1]world!$A$2:$B$3555,2,FALSE)</f>
        <v>7</v>
      </c>
      <c r="AV1980" s="329">
        <v>388</v>
      </c>
      <c r="AW1980" s="304">
        <v>0.37</v>
      </c>
      <c r="AX1980" s="304">
        <v>-999</v>
      </c>
      <c r="AY1980" s="304">
        <v>-999</v>
      </c>
      <c r="AZ1980" s="304">
        <v>-999</v>
      </c>
      <c r="BA1980" s="304">
        <v>-999</v>
      </c>
      <c r="BB1980" s="304">
        <v>-999</v>
      </c>
      <c r="BC1980" s="304">
        <v>-999</v>
      </c>
      <c r="BD1980" s="304">
        <v>-999</v>
      </c>
      <c r="BE1980" s="304">
        <v>-999</v>
      </c>
      <c r="BF1980" s="304">
        <v>-999</v>
      </c>
      <c r="BG1980" s="304">
        <v>-999</v>
      </c>
      <c r="BH1980" s="304">
        <v>-999</v>
      </c>
      <c r="BI1980" s="304">
        <v>-999</v>
      </c>
      <c r="BJ1980" s="304" t="s">
        <v>4954</v>
      </c>
      <c r="BK1980" s="304" t="s">
        <v>4954</v>
      </c>
      <c r="BL1980" s="304" t="s">
        <v>4954</v>
      </c>
    </row>
    <row r="1981" spans="1:64" ht="15" hidden="1" customHeight="1" x14ac:dyDescent="0.2">
      <c r="A1981" s="304" t="s">
        <v>6174</v>
      </c>
      <c r="B1981" s="304" t="s">
        <v>5985</v>
      </c>
      <c r="C1981" s="304">
        <v>2114</v>
      </c>
      <c r="D1981" s="349" t="s">
        <v>1214</v>
      </c>
      <c r="E1981" s="304" t="s">
        <v>1215</v>
      </c>
      <c r="F1981" s="304"/>
      <c r="G1981" s="324">
        <v>36.100999999999999</v>
      </c>
      <c r="H1981" s="324">
        <v>103.681</v>
      </c>
      <c r="I1981" s="324" t="s">
        <v>212</v>
      </c>
      <c r="J1981" s="368">
        <f>V1981</f>
        <v>373.19150000000019</v>
      </c>
      <c r="K1981" s="331">
        <v>0.11</v>
      </c>
      <c r="L1981" s="304" t="str">
        <f t="shared" si="541"/>
        <v>C</v>
      </c>
      <c r="M1981" s="388">
        <v>1</v>
      </c>
      <c r="N1981" s="356">
        <v>335.79151250870058</v>
      </c>
      <c r="O1981" s="304">
        <v>25</v>
      </c>
      <c r="P1981" s="331"/>
      <c r="Q1981" s="356"/>
      <c r="R1981" s="356"/>
      <c r="S1981" s="356"/>
      <c r="T1981" s="356"/>
      <c r="U1981" s="356"/>
      <c r="V1981" s="356">
        <v>373.19150000000019</v>
      </c>
      <c r="W1981" s="308" t="s">
        <v>895</v>
      </c>
      <c r="X1981" s="304" t="s">
        <v>206</v>
      </c>
      <c r="Y1981" s="366">
        <f t="shared" si="543"/>
        <v>338.6</v>
      </c>
      <c r="Z1981" s="304"/>
      <c r="AA1981" s="304"/>
      <c r="AB1981" s="304">
        <v>-999</v>
      </c>
      <c r="AC1981" s="304">
        <v>-999</v>
      </c>
      <c r="AD1981" s="366">
        <v>-999</v>
      </c>
      <c r="AE1981" s="304">
        <v>-999</v>
      </c>
      <c r="AF1981" s="304">
        <v>-999</v>
      </c>
      <c r="AG1981" s="304"/>
      <c r="AH1981" s="304">
        <v>1.05256E-2</v>
      </c>
      <c r="AI1981" s="312"/>
      <c r="AJ1981" s="332">
        <v>304</v>
      </c>
      <c r="AK1981" s="304">
        <f t="shared" si="542"/>
        <v>270</v>
      </c>
      <c r="AL1981" s="304">
        <f t="shared" si="552"/>
        <v>0.43</v>
      </c>
      <c r="AM1981" s="389" t="str">
        <f t="shared" si="546"/>
        <v/>
      </c>
      <c r="AN1981" s="304"/>
      <c r="AO1981" s="304"/>
      <c r="AP1981" s="312"/>
      <c r="AQ1981" s="312"/>
      <c r="AR1981" s="312"/>
      <c r="AS1981" s="304"/>
      <c r="AT1981" s="312"/>
      <c r="AU1981" s="329">
        <f>VLOOKUP(C1981,[1]world!$A$2:$B$3555,2,FALSE)</f>
        <v>13</v>
      </c>
      <c r="AV1981" s="329"/>
      <c r="AW1981" s="304">
        <v>0.37</v>
      </c>
      <c r="AX1981" s="304">
        <v>-999</v>
      </c>
      <c r="AY1981" s="304">
        <v>-999</v>
      </c>
      <c r="AZ1981" s="304">
        <v>-999</v>
      </c>
      <c r="BA1981" s="304">
        <v>-999</v>
      </c>
      <c r="BB1981" s="304">
        <v>-999</v>
      </c>
      <c r="BC1981" s="304">
        <v>-999</v>
      </c>
      <c r="BD1981" s="304">
        <v>-999</v>
      </c>
      <c r="BE1981" s="304">
        <v>-999</v>
      </c>
      <c r="BF1981" s="304">
        <v>-999</v>
      </c>
      <c r="BG1981" s="304">
        <v>-999</v>
      </c>
      <c r="BH1981" s="304">
        <v>-999</v>
      </c>
      <c r="BI1981" s="304">
        <v>-999</v>
      </c>
      <c r="BJ1981" s="304" t="s">
        <v>4954</v>
      </c>
      <c r="BK1981" s="304" t="s">
        <v>4954</v>
      </c>
      <c r="BL1981" s="304" t="s">
        <v>4954</v>
      </c>
    </row>
    <row r="1982" spans="1:64" ht="15" hidden="1" customHeight="1" x14ac:dyDescent="0.2">
      <c r="A1982" s="304" t="s">
        <v>6174</v>
      </c>
      <c r="B1982" s="304" t="s">
        <v>5985</v>
      </c>
      <c r="C1982" s="304">
        <v>2115</v>
      </c>
      <c r="D1982" s="349" t="s">
        <v>1220</v>
      </c>
      <c r="E1982" s="304" t="s">
        <v>1221</v>
      </c>
      <c r="F1982" s="304"/>
      <c r="G1982" s="324">
        <v>36.177999999999997</v>
      </c>
      <c r="H1982" s="324">
        <v>103.28</v>
      </c>
      <c r="I1982" s="324" t="s">
        <v>212</v>
      </c>
      <c r="J1982" s="368">
        <v>343.42610000000002</v>
      </c>
      <c r="K1982" s="331">
        <v>0.11</v>
      </c>
      <c r="L1982" s="304" t="str">
        <f t="shared" si="541"/>
        <v>D</v>
      </c>
      <c r="M1982" s="388">
        <v>1</v>
      </c>
      <c r="N1982" s="304"/>
      <c r="O1982" s="304">
        <v>30</v>
      </c>
      <c r="P1982" s="331"/>
      <c r="Q1982" s="356"/>
      <c r="R1982" s="304"/>
      <c r="S1982" s="356"/>
      <c r="T1982" s="304"/>
      <c r="U1982" s="356"/>
      <c r="V1982" s="304"/>
      <c r="W1982" s="308" t="s">
        <v>895</v>
      </c>
      <c r="X1982" s="304" t="s">
        <v>206</v>
      </c>
      <c r="Y1982" s="366">
        <f t="shared" si="543"/>
        <v>338.6</v>
      </c>
      <c r="Z1982" s="304"/>
      <c r="AA1982" s="304"/>
      <c r="AB1982" s="304">
        <v>-999</v>
      </c>
      <c r="AC1982" s="304">
        <v>-999</v>
      </c>
      <c r="AD1982" s="366">
        <v>-999</v>
      </c>
      <c r="AE1982" s="304">
        <v>-999</v>
      </c>
      <c r="AF1982" s="304">
        <v>-999</v>
      </c>
      <c r="AG1982" s="304"/>
      <c r="AH1982" s="304">
        <v>7.2295100000000001E-2</v>
      </c>
      <c r="AI1982" s="312"/>
      <c r="AJ1982" s="332">
        <v>548</v>
      </c>
      <c r="AK1982" s="304">
        <f t="shared" si="542"/>
        <v>555</v>
      </c>
      <c r="AL1982" s="304">
        <f t="shared" si="552"/>
        <v>0.43</v>
      </c>
      <c r="AM1982" s="389" t="str">
        <f t="shared" si="546"/>
        <v/>
      </c>
      <c r="AN1982" s="304"/>
      <c r="AO1982" s="304"/>
      <c r="AP1982" s="312"/>
      <c r="AQ1982" s="312"/>
      <c r="AR1982" s="312"/>
      <c r="AS1982" s="304"/>
      <c r="AT1982" s="312"/>
      <c r="AU1982" s="329">
        <f>VLOOKUP(C1982,[1]world!$A$2:$B$3555,2,FALSE)</f>
        <v>3</v>
      </c>
      <c r="AV1982" s="329">
        <v>547</v>
      </c>
      <c r="AW1982" s="304">
        <v>0.37</v>
      </c>
      <c r="AX1982" s="304">
        <v>-999</v>
      </c>
      <c r="AY1982" s="304">
        <v>-999</v>
      </c>
      <c r="AZ1982" s="304">
        <v>-999</v>
      </c>
      <c r="BA1982" s="304">
        <v>-999</v>
      </c>
      <c r="BB1982" s="304">
        <v>-999</v>
      </c>
      <c r="BC1982" s="304">
        <v>-999</v>
      </c>
      <c r="BD1982" s="304">
        <v>-999</v>
      </c>
      <c r="BE1982" s="304">
        <v>-999</v>
      </c>
      <c r="BF1982" s="304">
        <v>-999</v>
      </c>
      <c r="BG1982" s="304">
        <v>-999</v>
      </c>
      <c r="BH1982" s="304">
        <v>-999</v>
      </c>
      <c r="BI1982" s="304">
        <v>-999</v>
      </c>
      <c r="BJ1982" s="304" t="s">
        <v>4954</v>
      </c>
      <c r="BK1982" s="304" t="s">
        <v>4954</v>
      </c>
      <c r="BL1982" s="304" t="s">
        <v>4954</v>
      </c>
    </row>
    <row r="1983" spans="1:64" ht="15" hidden="1" customHeight="1" x14ac:dyDescent="0.2">
      <c r="A1983" s="304" t="s">
        <v>6174</v>
      </c>
      <c r="B1983" s="304" t="s">
        <v>5985</v>
      </c>
      <c r="C1983" s="304">
        <v>2116</v>
      </c>
      <c r="D1983" s="349" t="s">
        <v>1222</v>
      </c>
      <c r="E1983" s="304" t="s">
        <v>1223</v>
      </c>
      <c r="F1983" s="304"/>
      <c r="G1983" s="324">
        <v>36.651000000000003</v>
      </c>
      <c r="H1983" s="324">
        <v>103.65</v>
      </c>
      <c r="I1983" s="324" t="s">
        <v>212</v>
      </c>
      <c r="J1983" s="368">
        <f>V1983</f>
        <v>369.68200000000013</v>
      </c>
      <c r="K1983" s="331">
        <v>0.11</v>
      </c>
      <c r="L1983" s="304" t="str">
        <f t="shared" si="541"/>
        <v>C</v>
      </c>
      <c r="M1983" s="388">
        <v>1</v>
      </c>
      <c r="N1983" s="356">
        <v>354.85700694387776</v>
      </c>
      <c r="O1983" s="304">
        <v>28</v>
      </c>
      <c r="P1983" s="331"/>
      <c r="Q1983" s="356"/>
      <c r="R1983" s="356"/>
      <c r="S1983" s="356"/>
      <c r="T1983" s="356"/>
      <c r="U1983" s="356"/>
      <c r="V1983" s="356">
        <v>369.68200000000013</v>
      </c>
      <c r="W1983" s="308" t="s">
        <v>895</v>
      </c>
      <c r="X1983" s="304" t="s">
        <v>206</v>
      </c>
      <c r="Y1983" s="366">
        <f t="shared" si="543"/>
        <v>338.6</v>
      </c>
      <c r="Z1983" s="304"/>
      <c r="AA1983" s="304"/>
      <c r="AB1983" s="304">
        <v>-999</v>
      </c>
      <c r="AC1983" s="304">
        <v>-999</v>
      </c>
      <c r="AD1983" s="366">
        <v>-999</v>
      </c>
      <c r="AE1983" s="304">
        <v>-999</v>
      </c>
      <c r="AF1983" s="304">
        <v>-999</v>
      </c>
      <c r="AG1983" s="304"/>
      <c r="AH1983" s="304">
        <v>1.0777699999999999E-2</v>
      </c>
      <c r="AI1983" s="312"/>
      <c r="AJ1983" s="332">
        <v>306</v>
      </c>
      <c r="AK1983" s="304">
        <f t="shared" si="542"/>
        <v>270</v>
      </c>
      <c r="AL1983" s="304">
        <f t="shared" si="552"/>
        <v>0.43</v>
      </c>
      <c r="AM1983" s="389" t="str">
        <f t="shared" si="546"/>
        <v/>
      </c>
      <c r="AN1983" s="304"/>
      <c r="AO1983" s="304"/>
      <c r="AP1983" s="312"/>
      <c r="AQ1983" s="312"/>
      <c r="AR1983" s="312"/>
      <c r="AS1983" s="304"/>
      <c r="AT1983" s="312"/>
      <c r="AU1983" s="329">
        <f>VLOOKUP(C1983,[1]world!$A$2:$B$3555,2,FALSE)</f>
        <v>6</v>
      </c>
      <c r="AV1983" s="329">
        <v>345</v>
      </c>
      <c r="AW1983" s="304">
        <v>0.37</v>
      </c>
      <c r="AX1983" s="304">
        <v>-999</v>
      </c>
      <c r="AY1983" s="304">
        <v>-999</v>
      </c>
      <c r="AZ1983" s="304">
        <v>-999</v>
      </c>
      <c r="BA1983" s="304">
        <v>-999</v>
      </c>
      <c r="BB1983" s="304">
        <v>-999</v>
      </c>
      <c r="BC1983" s="304">
        <v>-999</v>
      </c>
      <c r="BD1983" s="304">
        <v>-999</v>
      </c>
      <c r="BE1983" s="304">
        <v>-999</v>
      </c>
      <c r="BF1983" s="304">
        <v>-999</v>
      </c>
      <c r="BG1983" s="304">
        <v>-999</v>
      </c>
      <c r="BH1983" s="304">
        <v>-999</v>
      </c>
      <c r="BI1983" s="304">
        <v>-999</v>
      </c>
      <c r="BJ1983" s="304" t="s">
        <v>4954</v>
      </c>
      <c r="BK1983" s="304" t="s">
        <v>4954</v>
      </c>
      <c r="BL1983" s="304" t="s">
        <v>4954</v>
      </c>
    </row>
    <row r="1984" spans="1:64" ht="15" hidden="1" customHeight="1" x14ac:dyDescent="0.2">
      <c r="A1984" s="304" t="s">
        <v>6174</v>
      </c>
      <c r="B1984" s="304" t="s">
        <v>5985</v>
      </c>
      <c r="C1984" s="304">
        <v>2117</v>
      </c>
      <c r="D1984" s="349" t="s">
        <v>1240</v>
      </c>
      <c r="E1984" s="304" t="s">
        <v>1241</v>
      </c>
      <c r="F1984" s="304"/>
      <c r="G1984" s="324">
        <v>36.094000000000001</v>
      </c>
      <c r="H1984" s="324">
        <v>103.629</v>
      </c>
      <c r="I1984" s="324" t="s">
        <v>212</v>
      </c>
      <c r="J1984" s="368">
        <f>V1984</f>
        <v>305.60280000000012</v>
      </c>
      <c r="K1984" s="331">
        <v>0.11</v>
      </c>
      <c r="L1984" s="304" t="str">
        <f t="shared" si="541"/>
        <v>D</v>
      </c>
      <c r="M1984" s="388">
        <v>1</v>
      </c>
      <c r="N1984" s="356">
        <v>267.41239356317584</v>
      </c>
      <c r="O1984" s="304">
        <v>24</v>
      </c>
      <c r="P1984" s="331"/>
      <c r="Q1984" s="356"/>
      <c r="R1984" s="356"/>
      <c r="S1984" s="356"/>
      <c r="T1984" s="356"/>
      <c r="U1984" s="356"/>
      <c r="V1984" s="356">
        <v>305.60280000000012</v>
      </c>
      <c r="W1984" s="308" t="s">
        <v>895</v>
      </c>
      <c r="X1984" s="304" t="s">
        <v>206</v>
      </c>
      <c r="Y1984" s="366">
        <f t="shared" si="543"/>
        <v>338.6</v>
      </c>
      <c r="Z1984" s="304"/>
      <c r="AA1984" s="304"/>
      <c r="AB1984" s="304">
        <v>-999</v>
      </c>
      <c r="AC1984" s="304">
        <v>-999</v>
      </c>
      <c r="AD1984" s="366">
        <v>-999</v>
      </c>
      <c r="AE1984" s="304">
        <v>-999</v>
      </c>
      <c r="AF1984" s="304">
        <v>-999</v>
      </c>
      <c r="AG1984" s="304"/>
      <c r="AH1984" s="304">
        <v>1.3419E-2</v>
      </c>
      <c r="AI1984" s="312"/>
      <c r="AJ1984" s="332">
        <v>326</v>
      </c>
      <c r="AK1984" s="304">
        <f t="shared" si="542"/>
        <v>270</v>
      </c>
      <c r="AL1984" s="304">
        <f t="shared" si="552"/>
        <v>0.43</v>
      </c>
      <c r="AM1984" s="389" t="str">
        <f t="shared" si="546"/>
        <v/>
      </c>
      <c r="AN1984" s="304"/>
      <c r="AO1984" s="304"/>
      <c r="AP1984" s="312"/>
      <c r="AQ1984" s="312"/>
      <c r="AR1984" s="312"/>
      <c r="AS1984" s="304"/>
      <c r="AT1984" s="312"/>
      <c r="AU1984" s="329">
        <f>VLOOKUP(C1984,[1]world!$A$2:$B$3555,2,FALSE)</f>
        <v>5</v>
      </c>
      <c r="AV1984" s="329">
        <v>402</v>
      </c>
      <c r="AW1984" s="304">
        <v>0.37</v>
      </c>
      <c r="AX1984" s="304">
        <v>-999</v>
      </c>
      <c r="AY1984" s="304">
        <v>-999</v>
      </c>
      <c r="AZ1984" s="304">
        <v>-999</v>
      </c>
      <c r="BA1984" s="304">
        <v>-999</v>
      </c>
      <c r="BB1984" s="304">
        <v>-999</v>
      </c>
      <c r="BC1984" s="304">
        <v>-999</v>
      </c>
      <c r="BD1984" s="304">
        <v>-999</v>
      </c>
      <c r="BE1984" s="304">
        <v>-999</v>
      </c>
      <c r="BF1984" s="304">
        <v>-999</v>
      </c>
      <c r="BG1984" s="304">
        <v>-999</v>
      </c>
      <c r="BH1984" s="304">
        <v>-999</v>
      </c>
      <c r="BI1984" s="304">
        <v>-999</v>
      </c>
      <c r="BJ1984" s="304" t="s">
        <v>4954</v>
      </c>
      <c r="BK1984" s="304" t="s">
        <v>4954</v>
      </c>
      <c r="BL1984" s="304" t="s">
        <v>4954</v>
      </c>
    </row>
    <row r="1985" spans="1:64" ht="15" hidden="1" customHeight="1" x14ac:dyDescent="0.2">
      <c r="A1985" s="304" t="s">
        <v>6174</v>
      </c>
      <c r="B1985" s="304" t="s">
        <v>5985</v>
      </c>
      <c r="C1985" s="304">
        <v>2118</v>
      </c>
      <c r="D1985" s="349" t="s">
        <v>1242</v>
      </c>
      <c r="E1985" s="304" t="s">
        <v>1243</v>
      </c>
      <c r="F1985" s="304"/>
      <c r="G1985" s="324">
        <v>36.484000000000002</v>
      </c>
      <c r="H1985" s="324">
        <v>103.62</v>
      </c>
      <c r="I1985" s="324" t="s">
        <v>212</v>
      </c>
      <c r="J1985" s="368">
        <v>284.43689999999998</v>
      </c>
      <c r="K1985" s="331">
        <v>0.11</v>
      </c>
      <c r="L1985" s="304" t="str">
        <f t="shared" si="541"/>
        <v>D</v>
      </c>
      <c r="M1985" s="388">
        <v>1</v>
      </c>
      <c r="N1985" s="304"/>
      <c r="O1985" s="304">
        <v>30</v>
      </c>
      <c r="P1985" s="331"/>
      <c r="Q1985" s="356"/>
      <c r="R1985" s="304"/>
      <c r="S1985" s="356"/>
      <c r="T1985" s="304"/>
      <c r="U1985" s="356"/>
      <c r="V1985" s="304"/>
      <c r="W1985" s="308" t="s">
        <v>895</v>
      </c>
      <c r="X1985" s="304" t="s">
        <v>206</v>
      </c>
      <c r="Y1985" s="366">
        <f t="shared" si="543"/>
        <v>338.6</v>
      </c>
      <c r="Z1985" s="304"/>
      <c r="AA1985" s="304"/>
      <c r="AB1985" s="304">
        <v>-999</v>
      </c>
      <c r="AC1985" s="304">
        <v>-999</v>
      </c>
      <c r="AD1985" s="366">
        <v>-999</v>
      </c>
      <c r="AE1985" s="304">
        <v>-999</v>
      </c>
      <c r="AF1985" s="304">
        <v>-999</v>
      </c>
      <c r="AG1985" s="304"/>
      <c r="AH1985" s="304">
        <v>1.7563100000000002E-2</v>
      </c>
      <c r="AI1985" s="312"/>
      <c r="AJ1985" s="332">
        <v>357</v>
      </c>
      <c r="AK1985" s="304">
        <f t="shared" si="542"/>
        <v>270</v>
      </c>
      <c r="AL1985" s="304">
        <f t="shared" si="552"/>
        <v>0.43</v>
      </c>
      <c r="AM1985" s="389" t="str">
        <f t="shared" si="546"/>
        <v/>
      </c>
      <c r="AN1985" s="304"/>
      <c r="AO1985" s="304"/>
      <c r="AP1985" s="312"/>
      <c r="AQ1985" s="312"/>
      <c r="AR1985" s="312"/>
      <c r="AS1985" s="304"/>
      <c r="AT1985" s="312"/>
      <c r="AU1985" s="329">
        <f>VLOOKUP(C1985,[1]world!$A$2:$B$3555,2,FALSE)</f>
        <v>5</v>
      </c>
      <c r="AV1985" s="329">
        <v>402</v>
      </c>
      <c r="AW1985" s="304">
        <v>0.37</v>
      </c>
      <c r="AX1985" s="304">
        <v>-999</v>
      </c>
      <c r="AY1985" s="304">
        <v>-999</v>
      </c>
      <c r="AZ1985" s="304">
        <v>-999</v>
      </c>
      <c r="BA1985" s="304">
        <v>-999</v>
      </c>
      <c r="BB1985" s="304">
        <v>-999</v>
      </c>
      <c r="BC1985" s="304">
        <v>-999</v>
      </c>
      <c r="BD1985" s="304">
        <v>-999</v>
      </c>
      <c r="BE1985" s="304">
        <v>-999</v>
      </c>
      <c r="BF1985" s="304">
        <v>-999</v>
      </c>
      <c r="BG1985" s="304">
        <v>-999</v>
      </c>
      <c r="BH1985" s="304">
        <v>-999</v>
      </c>
      <c r="BI1985" s="304">
        <v>-999</v>
      </c>
      <c r="BJ1985" s="304" t="s">
        <v>4954</v>
      </c>
      <c r="BK1985" s="304" t="s">
        <v>4954</v>
      </c>
      <c r="BL1985" s="304" t="s">
        <v>4954</v>
      </c>
    </row>
    <row r="1986" spans="1:64" ht="15" hidden="1" customHeight="1" x14ac:dyDescent="0.2">
      <c r="A1986" s="304" t="s">
        <v>6174</v>
      </c>
      <c r="B1986" s="304" t="s">
        <v>5985</v>
      </c>
      <c r="C1986" s="304">
        <v>2119</v>
      </c>
      <c r="D1986" s="349" t="s">
        <v>1254</v>
      </c>
      <c r="E1986" s="304" t="s">
        <v>1255</v>
      </c>
      <c r="F1986" s="304"/>
      <c r="G1986" s="324">
        <v>35.795999999999999</v>
      </c>
      <c r="H1986" s="324">
        <v>103.73</v>
      </c>
      <c r="I1986" s="324" t="s">
        <v>212</v>
      </c>
      <c r="J1986" s="368">
        <f>V1986</f>
        <v>455.51259999999957</v>
      </c>
      <c r="K1986" s="331">
        <v>0.11</v>
      </c>
      <c r="L1986" s="304" t="str">
        <f t="shared" si="541"/>
        <v>C</v>
      </c>
      <c r="M1986" s="388">
        <v>1</v>
      </c>
      <c r="N1986" s="356">
        <v>366.88090924986005</v>
      </c>
      <c r="O1986" s="304">
        <v>20</v>
      </c>
      <c r="P1986" s="331"/>
      <c r="Q1986" s="356"/>
      <c r="R1986" s="356"/>
      <c r="S1986" s="356"/>
      <c r="T1986" s="356"/>
      <c r="U1986" s="356"/>
      <c r="V1986" s="356">
        <v>455.51259999999957</v>
      </c>
      <c r="W1986" s="308" t="s">
        <v>890</v>
      </c>
      <c r="X1986" s="304" t="s">
        <v>205</v>
      </c>
      <c r="Y1986" s="366">
        <f t="shared" si="543"/>
        <v>424.8</v>
      </c>
      <c r="Z1986" s="304"/>
      <c r="AA1986" s="304"/>
      <c r="AB1986" s="304">
        <v>-999</v>
      </c>
      <c r="AC1986" s="304">
        <v>-999</v>
      </c>
      <c r="AD1986" s="366">
        <v>-999</v>
      </c>
      <c r="AE1986" s="304">
        <v>-999</v>
      </c>
      <c r="AF1986" s="304">
        <v>-999</v>
      </c>
      <c r="AG1986" s="304"/>
      <c r="AH1986" s="304">
        <v>4.6471999999999999E-2</v>
      </c>
      <c r="AI1986" s="312"/>
      <c r="AJ1986" s="332">
        <v>476</v>
      </c>
      <c r="AK1986" s="304">
        <f t="shared" si="542"/>
        <v>425</v>
      </c>
      <c r="AL1986" s="304">
        <f t="shared" si="552"/>
        <v>0.43</v>
      </c>
      <c r="AM1986" s="389" t="str">
        <f t="shared" si="546"/>
        <v/>
      </c>
      <c r="AN1986" s="304"/>
      <c r="AO1986" s="304"/>
      <c r="AP1986" s="312"/>
      <c r="AQ1986" s="312"/>
      <c r="AR1986" s="312"/>
      <c r="AS1986" s="304"/>
      <c r="AT1986" s="312"/>
      <c r="AU1986" s="329">
        <f>VLOOKUP(C1986,[1]world!$A$2:$B$3555,2,FALSE)</f>
        <v>3</v>
      </c>
      <c r="AV1986" s="329">
        <v>547</v>
      </c>
      <c r="AW1986" s="304">
        <v>0.37</v>
      </c>
      <c r="AX1986" s="304">
        <v>-999</v>
      </c>
      <c r="AY1986" s="304">
        <v>-999</v>
      </c>
      <c r="AZ1986" s="304">
        <v>-999</v>
      </c>
      <c r="BA1986" s="304">
        <v>-999</v>
      </c>
      <c r="BB1986" s="304">
        <v>-999</v>
      </c>
      <c r="BC1986" s="304">
        <v>-999</v>
      </c>
      <c r="BD1986" s="304">
        <v>-999</v>
      </c>
      <c r="BE1986" s="304">
        <v>-999</v>
      </c>
      <c r="BF1986" s="304">
        <v>-999</v>
      </c>
      <c r="BG1986" s="304">
        <v>-999</v>
      </c>
      <c r="BH1986" s="304">
        <v>-999</v>
      </c>
      <c r="BI1986" s="304">
        <v>-999</v>
      </c>
      <c r="BJ1986" s="304" t="s">
        <v>4954</v>
      </c>
      <c r="BK1986" s="304" t="s">
        <v>4954</v>
      </c>
      <c r="BL1986" s="304" t="s">
        <v>4954</v>
      </c>
    </row>
    <row r="1987" spans="1:64" ht="15" hidden="1" customHeight="1" x14ac:dyDescent="0.2">
      <c r="A1987" s="304" t="s">
        <v>6174</v>
      </c>
      <c r="B1987" s="304" t="s">
        <v>5985</v>
      </c>
      <c r="C1987" s="304">
        <v>2120</v>
      </c>
      <c r="D1987" s="349" t="s">
        <v>1212</v>
      </c>
      <c r="E1987" s="304" t="s">
        <v>1213</v>
      </c>
      <c r="F1987" s="304"/>
      <c r="G1987" s="324">
        <v>35.362000000000002</v>
      </c>
      <c r="H1987" s="324">
        <v>103.71</v>
      </c>
      <c r="I1987" s="324" t="s">
        <v>212</v>
      </c>
      <c r="J1987" s="368">
        <f>V1987</f>
        <v>375.97240000000085</v>
      </c>
      <c r="K1987" s="331">
        <v>0.13</v>
      </c>
      <c r="L1987" s="304" t="str">
        <f t="shared" si="541"/>
        <v>C</v>
      </c>
      <c r="M1987" s="388">
        <v>1</v>
      </c>
      <c r="N1987" s="356">
        <v>264.11720526026664</v>
      </c>
      <c r="O1987" s="304">
        <v>16</v>
      </c>
      <c r="P1987" s="331"/>
      <c r="Q1987" s="356"/>
      <c r="R1987" s="356"/>
      <c r="S1987" s="356"/>
      <c r="T1987" s="356"/>
      <c r="U1987" s="356"/>
      <c r="V1987" s="356">
        <v>375.97240000000085</v>
      </c>
      <c r="W1987" s="308" t="s">
        <v>890</v>
      </c>
      <c r="X1987" s="304" t="s">
        <v>205</v>
      </c>
      <c r="Y1987" s="366">
        <f t="shared" si="543"/>
        <v>424.8</v>
      </c>
      <c r="Z1987" s="304"/>
      <c r="AA1987" s="304"/>
      <c r="AB1987" s="304">
        <v>-999</v>
      </c>
      <c r="AC1987" s="304">
        <v>-999</v>
      </c>
      <c r="AD1987" s="366">
        <v>-999</v>
      </c>
      <c r="AE1987" s="304">
        <v>-999</v>
      </c>
      <c r="AF1987" s="304">
        <v>-999</v>
      </c>
      <c r="AG1987" s="304"/>
      <c r="AH1987" s="304">
        <v>1.52214E-2</v>
      </c>
      <c r="AI1987" s="312"/>
      <c r="AJ1987" s="332">
        <v>339</v>
      </c>
      <c r="AK1987" s="304">
        <f t="shared" si="542"/>
        <v>270</v>
      </c>
      <c r="AL1987" s="304">
        <f t="shared" si="552"/>
        <v>0.43</v>
      </c>
      <c r="AM1987" s="389" t="str">
        <f t="shared" si="546"/>
        <v/>
      </c>
      <c r="AN1987" s="304"/>
      <c r="AO1987" s="304"/>
      <c r="AP1987" s="312"/>
      <c r="AQ1987" s="312"/>
      <c r="AR1987" s="312"/>
      <c r="AS1987" s="304"/>
      <c r="AT1987" s="312"/>
      <c r="AU1987" s="329">
        <f>VLOOKUP(C1987,[1]world!$A$2:$B$3555,2,FALSE)</f>
        <v>5</v>
      </c>
      <c r="AV1987" s="329">
        <v>402</v>
      </c>
      <c r="AW1987" s="304">
        <v>0.37</v>
      </c>
      <c r="AX1987" s="304">
        <v>-999</v>
      </c>
      <c r="AY1987" s="304">
        <v>-999</v>
      </c>
      <c r="AZ1987" s="304">
        <v>-999</v>
      </c>
      <c r="BA1987" s="304">
        <v>-999</v>
      </c>
      <c r="BB1987" s="304">
        <v>-999</v>
      </c>
      <c r="BC1987" s="304">
        <v>-999</v>
      </c>
      <c r="BD1987" s="304">
        <v>-999</v>
      </c>
      <c r="BE1987" s="304">
        <v>-999</v>
      </c>
      <c r="BF1987" s="304">
        <v>-999</v>
      </c>
      <c r="BG1987" s="304">
        <v>-999</v>
      </c>
      <c r="BH1987" s="304">
        <v>-999</v>
      </c>
      <c r="BI1987" s="304">
        <v>-999</v>
      </c>
      <c r="BJ1987" s="304" t="s">
        <v>4954</v>
      </c>
      <c r="BK1987" s="304" t="s">
        <v>4954</v>
      </c>
      <c r="BL1987" s="304" t="s">
        <v>4954</v>
      </c>
    </row>
    <row r="1988" spans="1:64" ht="15" hidden="1" customHeight="1" x14ac:dyDescent="0.2">
      <c r="A1988" s="304" t="s">
        <v>6174</v>
      </c>
      <c r="B1988" s="304" t="s">
        <v>5985</v>
      </c>
      <c r="C1988" s="304">
        <v>2121</v>
      </c>
      <c r="D1988" s="349" t="s">
        <v>1252</v>
      </c>
      <c r="E1988" s="304" t="s">
        <v>1253</v>
      </c>
      <c r="F1988" s="304"/>
      <c r="G1988" s="324">
        <v>34.600999999999999</v>
      </c>
      <c r="H1988" s="324">
        <v>103.491</v>
      </c>
      <c r="I1988" s="324" t="s">
        <v>212</v>
      </c>
      <c r="J1988" s="368">
        <f>V1988</f>
        <v>362.84720000000027</v>
      </c>
      <c r="K1988" s="331">
        <v>0.2</v>
      </c>
      <c r="L1988" s="304" t="str">
        <f t="shared" ref="L1988:L2051" si="553">IF(J1988&lt;180,"E",IF(AND(J1988&gt;=180,J1988&lt;360),"D",IF(AND(J1988&gt;=360,J1988&lt;760),"C",IF(AND(J1988&gt;=760,J1988&lt;1500),"B",IF(J1988&gt;=1500,"A","-")))))</f>
        <v>C</v>
      </c>
      <c r="M1988" s="388">
        <v>1</v>
      </c>
      <c r="N1988" s="356">
        <v>184.66775405809344</v>
      </c>
      <c r="O1988" s="304">
        <v>9</v>
      </c>
      <c r="P1988" s="331"/>
      <c r="Q1988" s="356"/>
      <c r="R1988" s="356"/>
      <c r="S1988" s="356"/>
      <c r="T1988" s="356"/>
      <c r="U1988" s="356"/>
      <c r="V1988" s="356">
        <v>362.84720000000027</v>
      </c>
      <c r="W1988" s="308" t="s">
        <v>890</v>
      </c>
      <c r="X1988" s="304" t="s">
        <v>205</v>
      </c>
      <c r="Y1988" s="366">
        <f t="shared" si="543"/>
        <v>424.8</v>
      </c>
      <c r="Z1988" s="304"/>
      <c r="AA1988" s="304"/>
      <c r="AB1988" s="304">
        <v>-999</v>
      </c>
      <c r="AC1988" s="304">
        <v>-999</v>
      </c>
      <c r="AD1988" s="366">
        <v>-999</v>
      </c>
      <c r="AE1988" s="304">
        <v>-999</v>
      </c>
      <c r="AF1988" s="304">
        <v>-999</v>
      </c>
      <c r="AG1988" s="304"/>
      <c r="AH1988" s="304">
        <v>0.20414299999999999</v>
      </c>
      <c r="AI1988" s="312"/>
      <c r="AJ1988" s="332">
        <v>760</v>
      </c>
      <c r="AK1988" s="304">
        <f t="shared" ref="AK1988:AK2051" si="554">IF(AJ1988&lt;=180,180,IF(AND(AJ1988&gt;180,AJ1988&lt;240),210,IF(AND(AJ1988&gt;=240,AJ1988&lt;300),270,IF(AND(AJ1988&gt;=300,AJ1988&lt;360),270,IF(AND(AJ1988&gt;=360,AJ1988&lt;490),425,IF(AND(AJ1988&gt;=490,AJ1988&lt;620),555,IF(AND(AJ1988&gt;=620,AJ1988&lt;760),690,IF(AJ1988&gt;=760,760,"Error"))))))))</f>
        <v>760</v>
      </c>
      <c r="AL1988" s="304">
        <f t="shared" si="552"/>
        <v>0.43</v>
      </c>
      <c r="AM1988" s="389" t="str">
        <f t="shared" si="546"/>
        <v/>
      </c>
      <c r="AN1988" s="304"/>
      <c r="AO1988" s="304"/>
      <c r="AP1988" s="312"/>
      <c r="AQ1988" s="312"/>
      <c r="AR1988" s="312"/>
      <c r="AS1988" s="304"/>
      <c r="AT1988" s="312"/>
      <c r="AU1988" s="329">
        <f>VLOOKUP(C1988,[1]world!$A$2:$B$3555,2,FALSE)</f>
        <v>1</v>
      </c>
      <c r="AV1988" s="329">
        <v>519</v>
      </c>
      <c r="AW1988" s="304">
        <v>0.37</v>
      </c>
      <c r="AX1988" s="304">
        <v>-999</v>
      </c>
      <c r="AY1988" s="304">
        <v>-999</v>
      </c>
      <c r="AZ1988" s="304">
        <v>-999</v>
      </c>
      <c r="BA1988" s="304">
        <v>-999</v>
      </c>
      <c r="BB1988" s="304">
        <v>-999</v>
      </c>
      <c r="BC1988" s="304">
        <v>-999</v>
      </c>
      <c r="BD1988" s="304">
        <v>-999</v>
      </c>
      <c r="BE1988" s="304">
        <v>-999</v>
      </c>
      <c r="BF1988" s="304">
        <v>-999</v>
      </c>
      <c r="BG1988" s="304">
        <v>-999</v>
      </c>
      <c r="BH1988" s="304">
        <v>-999</v>
      </c>
      <c r="BI1988" s="304">
        <v>-999</v>
      </c>
      <c r="BJ1988" s="304" t="s">
        <v>4954</v>
      </c>
      <c r="BK1988" s="304" t="s">
        <v>4954</v>
      </c>
      <c r="BL1988" s="304" t="s">
        <v>4954</v>
      </c>
    </row>
    <row r="1989" spans="1:64" ht="15" hidden="1" customHeight="1" x14ac:dyDescent="0.2">
      <c r="A1989" s="304" t="s">
        <v>6174</v>
      </c>
      <c r="B1989" s="304" t="s">
        <v>5985</v>
      </c>
      <c r="C1989" s="304">
        <v>2122</v>
      </c>
      <c r="D1989" s="349" t="s">
        <v>1238</v>
      </c>
      <c r="E1989" s="304" t="s">
        <v>1239</v>
      </c>
      <c r="F1989" s="304"/>
      <c r="G1989" s="324">
        <v>33.344000000000001</v>
      </c>
      <c r="H1989" s="324">
        <v>105</v>
      </c>
      <c r="I1989" s="324" t="s">
        <v>212</v>
      </c>
      <c r="J1989" s="368">
        <f>V1989</f>
        <v>227.80380000000031</v>
      </c>
      <c r="K1989" s="331">
        <v>0.11</v>
      </c>
      <c r="L1989" s="304" t="str">
        <f t="shared" si="553"/>
        <v>D</v>
      </c>
      <c r="M1989" s="388">
        <v>1</v>
      </c>
      <c r="N1989" s="356">
        <v>218.50942265204489</v>
      </c>
      <c r="O1989" s="304">
        <v>28</v>
      </c>
      <c r="P1989" s="331"/>
      <c r="Q1989" s="356"/>
      <c r="R1989" s="356"/>
      <c r="S1989" s="356"/>
      <c r="T1989" s="356"/>
      <c r="U1989" s="356"/>
      <c r="V1989" s="356">
        <v>227.80380000000031</v>
      </c>
      <c r="W1989" s="308" t="s">
        <v>1408</v>
      </c>
      <c r="X1989" s="304" t="s">
        <v>213</v>
      </c>
      <c r="Y1989" s="366">
        <f t="shared" ref="Y1989:Y2052" si="555">IF(X1989="A",506.6,IF(X1989="B",424.8,IF(X1989="C",338.6,IF(X1989="D",274.5,IF(X1989="E",181.5,"-")))))</f>
        <v>274.5</v>
      </c>
      <c r="Z1989" s="304"/>
      <c r="AA1989" s="304"/>
      <c r="AB1989" s="304">
        <v>-999</v>
      </c>
      <c r="AC1989" s="304">
        <v>-999</v>
      </c>
      <c r="AD1989" s="366">
        <v>-999</v>
      </c>
      <c r="AE1989" s="304">
        <v>-999</v>
      </c>
      <c r="AF1989" s="304">
        <v>-999</v>
      </c>
      <c r="AG1989" s="304"/>
      <c r="AH1989" s="304">
        <v>6.5220299999999995E-2</v>
      </c>
      <c r="AI1989" s="312"/>
      <c r="AJ1989" s="332">
        <v>530</v>
      </c>
      <c r="AK1989" s="304">
        <f t="shared" si="554"/>
        <v>555</v>
      </c>
      <c r="AL1989" s="304">
        <f t="shared" si="552"/>
        <v>0.43</v>
      </c>
      <c r="AM1989" s="389" t="str">
        <f t="shared" si="546"/>
        <v/>
      </c>
      <c r="AN1989" s="304"/>
      <c r="AO1989" s="304"/>
      <c r="AP1989" s="312"/>
      <c r="AQ1989" s="312"/>
      <c r="AR1989" s="312"/>
      <c r="AS1989" s="304"/>
      <c r="AT1989" s="312"/>
      <c r="AU1989" s="329">
        <f>VLOOKUP(C1989,[1]world!$A$2:$B$3555,2,FALSE)</f>
        <v>5</v>
      </c>
      <c r="AV1989" s="329">
        <v>402</v>
      </c>
      <c r="AW1989" s="304">
        <v>0.37</v>
      </c>
      <c r="AX1989" s="304">
        <v>-999</v>
      </c>
      <c r="AY1989" s="304">
        <v>-999</v>
      </c>
      <c r="AZ1989" s="304">
        <v>-999</v>
      </c>
      <c r="BA1989" s="304">
        <v>-999</v>
      </c>
      <c r="BB1989" s="304">
        <v>-999</v>
      </c>
      <c r="BC1989" s="304">
        <v>-999</v>
      </c>
      <c r="BD1989" s="304">
        <v>-999</v>
      </c>
      <c r="BE1989" s="304">
        <v>-999</v>
      </c>
      <c r="BF1989" s="304">
        <v>-999</v>
      </c>
      <c r="BG1989" s="304">
        <v>-999</v>
      </c>
      <c r="BH1989" s="304">
        <v>-999</v>
      </c>
      <c r="BI1989" s="304">
        <v>-999</v>
      </c>
      <c r="BJ1989" s="304" t="s">
        <v>4954</v>
      </c>
      <c r="BK1989" s="304" t="s">
        <v>4954</v>
      </c>
      <c r="BL1989" s="304" t="s">
        <v>4954</v>
      </c>
    </row>
    <row r="1990" spans="1:64" ht="15" hidden="1" customHeight="1" x14ac:dyDescent="0.2">
      <c r="A1990" s="304" t="s">
        <v>6174</v>
      </c>
      <c r="B1990" s="304" t="s">
        <v>5985</v>
      </c>
      <c r="C1990" s="304">
        <v>2123</v>
      </c>
      <c r="D1990" s="349" t="s">
        <v>1230</v>
      </c>
      <c r="E1990" s="304" t="s">
        <v>1231</v>
      </c>
      <c r="F1990" s="304"/>
      <c r="G1990" s="324">
        <v>34.058</v>
      </c>
      <c r="H1990" s="324">
        <v>104.38</v>
      </c>
      <c r="I1990" s="324" t="s">
        <v>212</v>
      </c>
      <c r="J1990" s="368">
        <f>V1990</f>
        <v>397.18880000000081</v>
      </c>
      <c r="K1990" s="331">
        <v>0.13</v>
      </c>
      <c r="L1990" s="304" t="str">
        <f t="shared" si="553"/>
        <v>C</v>
      </c>
      <c r="M1990" s="388">
        <v>1</v>
      </c>
      <c r="N1990" s="356">
        <v>281.0862506809724</v>
      </c>
      <c r="O1990" s="304">
        <v>16</v>
      </c>
      <c r="P1990" s="331"/>
      <c r="Q1990" s="356"/>
      <c r="R1990" s="356"/>
      <c r="S1990" s="356"/>
      <c r="T1990" s="356"/>
      <c r="U1990" s="356"/>
      <c r="V1990" s="356">
        <v>397.18880000000081</v>
      </c>
      <c r="W1990" s="308" t="s">
        <v>890</v>
      </c>
      <c r="X1990" s="304" t="s">
        <v>205</v>
      </c>
      <c r="Y1990" s="366">
        <f t="shared" si="555"/>
        <v>424.8</v>
      </c>
      <c r="Z1990" s="304"/>
      <c r="AA1990" s="304"/>
      <c r="AB1990" s="304">
        <v>-999</v>
      </c>
      <c r="AC1990" s="304">
        <v>-999</v>
      </c>
      <c r="AD1990" s="366">
        <v>-999</v>
      </c>
      <c r="AE1990" s="304">
        <v>-999</v>
      </c>
      <c r="AF1990" s="304">
        <v>-999</v>
      </c>
      <c r="AG1990" s="304"/>
      <c r="AH1990" s="304">
        <v>0.122159</v>
      </c>
      <c r="AI1990" s="312"/>
      <c r="AJ1990" s="332">
        <v>698</v>
      </c>
      <c r="AK1990" s="304">
        <f t="shared" si="554"/>
        <v>690</v>
      </c>
      <c r="AL1990" s="304">
        <f t="shared" si="552"/>
        <v>0.43</v>
      </c>
      <c r="AM1990" s="389" t="str">
        <f t="shared" si="546"/>
        <v/>
      </c>
      <c r="AN1990" s="304"/>
      <c r="AO1990" s="304"/>
      <c r="AP1990" s="312"/>
      <c r="AQ1990" s="312"/>
      <c r="AR1990" s="312"/>
      <c r="AS1990" s="304"/>
      <c r="AT1990" s="312"/>
      <c r="AU1990" s="329">
        <f>VLOOKUP(C1990,[1]world!$A$2:$B$3555,2,FALSE)</f>
        <v>1</v>
      </c>
      <c r="AV1990" s="329">
        <v>519</v>
      </c>
      <c r="AW1990" s="304">
        <v>0.37</v>
      </c>
      <c r="AX1990" s="304">
        <v>-999</v>
      </c>
      <c r="AY1990" s="304">
        <v>-999</v>
      </c>
      <c r="AZ1990" s="304">
        <v>-999</v>
      </c>
      <c r="BA1990" s="304">
        <v>-999</v>
      </c>
      <c r="BB1990" s="304">
        <v>-999</v>
      </c>
      <c r="BC1990" s="304">
        <v>-999</v>
      </c>
      <c r="BD1990" s="304">
        <v>-999</v>
      </c>
      <c r="BE1990" s="304">
        <v>-999</v>
      </c>
      <c r="BF1990" s="304">
        <v>-999</v>
      </c>
      <c r="BG1990" s="304">
        <v>-999</v>
      </c>
      <c r="BH1990" s="304">
        <v>-999</v>
      </c>
      <c r="BI1990" s="304">
        <v>-999</v>
      </c>
      <c r="BJ1990" s="304" t="s">
        <v>4954</v>
      </c>
      <c r="BK1990" s="304" t="s">
        <v>4954</v>
      </c>
      <c r="BL1990" s="304" t="s">
        <v>4954</v>
      </c>
    </row>
    <row r="1991" spans="1:64" ht="15" hidden="1" customHeight="1" x14ac:dyDescent="0.2">
      <c r="A1991" s="304" t="s">
        <v>6173</v>
      </c>
      <c r="B1991" s="304" t="s">
        <v>5985</v>
      </c>
      <c r="C1991" s="304">
        <v>2124</v>
      </c>
      <c r="D1991" s="349" t="s">
        <v>1264</v>
      </c>
      <c r="E1991" s="304" t="s">
        <v>1265</v>
      </c>
      <c r="F1991" s="304"/>
      <c r="G1991" s="324">
        <v>36.341000000000001</v>
      </c>
      <c r="H1991" s="324">
        <v>102.869</v>
      </c>
      <c r="I1991" s="324" t="s">
        <v>212</v>
      </c>
      <c r="J1991" s="368">
        <f>GEOMEAN(Y1991,AV1991,AK1991)</f>
        <v>343.5298500022235</v>
      </c>
      <c r="K1991" s="331">
        <f t="shared" ref="K1991:K1994" si="556">GEOMEAN(AA1991,AL1991,AW1991)</f>
        <v>0.38547027482550061</v>
      </c>
      <c r="L1991" s="304" t="str">
        <f t="shared" si="553"/>
        <v>D</v>
      </c>
      <c r="M1991" s="388" t="s">
        <v>6089</v>
      </c>
      <c r="N1991" s="304"/>
      <c r="O1991" s="304"/>
      <c r="P1991" s="356"/>
      <c r="Q1991" s="356"/>
      <c r="R1991" s="304"/>
      <c r="S1991" s="356"/>
      <c r="T1991" s="304"/>
      <c r="U1991" s="356"/>
      <c r="V1991" s="304"/>
      <c r="W1991" s="304" t="s">
        <v>1408</v>
      </c>
      <c r="X1991" s="304" t="s">
        <v>213</v>
      </c>
      <c r="Y1991" s="366">
        <f t="shared" si="555"/>
        <v>274.5</v>
      </c>
      <c r="Z1991" s="304"/>
      <c r="AA1991" s="331">
        <v>0.36</v>
      </c>
      <c r="AB1991" s="304">
        <v>-999</v>
      </c>
      <c r="AC1991" s="304">
        <v>-999</v>
      </c>
      <c r="AD1991" s="366">
        <v>-999</v>
      </c>
      <c r="AE1991" s="304">
        <v>-999</v>
      </c>
      <c r="AF1991" s="304">
        <v>-999</v>
      </c>
      <c r="AG1991" s="304"/>
      <c r="AH1991" s="304">
        <v>1.7276900000000001E-2</v>
      </c>
      <c r="AI1991" s="312"/>
      <c r="AJ1991" s="332">
        <v>355</v>
      </c>
      <c r="AK1991" s="304">
        <f t="shared" si="554"/>
        <v>270</v>
      </c>
      <c r="AL1991" s="363">
        <v>0.43</v>
      </c>
      <c r="AM1991" s="389" t="str">
        <f t="shared" si="546"/>
        <v/>
      </c>
      <c r="AN1991" s="304"/>
      <c r="AO1991" s="304"/>
      <c r="AP1991" s="312"/>
      <c r="AQ1991" s="312"/>
      <c r="AR1991" s="312"/>
      <c r="AS1991" s="304"/>
      <c r="AT1991" s="312"/>
      <c r="AU1991" s="329">
        <f>VLOOKUP(C1991,[1]world!$A$2:$B$3555,2,FALSE)</f>
        <v>3</v>
      </c>
      <c r="AV1991" s="329">
        <v>547</v>
      </c>
      <c r="AW1991" s="304">
        <v>0.37</v>
      </c>
      <c r="AX1991" s="304">
        <v>-999</v>
      </c>
      <c r="AY1991" s="304">
        <v>-999</v>
      </c>
      <c r="AZ1991" s="304">
        <v>-999</v>
      </c>
      <c r="BA1991" s="304">
        <v>-999</v>
      </c>
      <c r="BB1991" s="304">
        <v>-999</v>
      </c>
      <c r="BC1991" s="304">
        <v>-999</v>
      </c>
      <c r="BD1991" s="304">
        <v>-999</v>
      </c>
      <c r="BE1991" s="304">
        <v>-999</v>
      </c>
      <c r="BF1991" s="304">
        <v>-999</v>
      </c>
      <c r="BG1991" s="304">
        <v>-999</v>
      </c>
      <c r="BH1991" s="304">
        <v>-999</v>
      </c>
      <c r="BI1991" s="304">
        <v>-999</v>
      </c>
      <c r="BJ1991" s="304" t="s">
        <v>4954</v>
      </c>
      <c r="BK1991" s="304" t="s">
        <v>4954</v>
      </c>
      <c r="BL1991" s="304" t="s">
        <v>4954</v>
      </c>
    </row>
    <row r="1992" spans="1:64" ht="15" hidden="1" customHeight="1" x14ac:dyDescent="0.2">
      <c r="A1992" s="304" t="s">
        <v>6173</v>
      </c>
      <c r="B1992" s="304" t="s">
        <v>5985</v>
      </c>
      <c r="C1992" s="304">
        <v>2125</v>
      </c>
      <c r="D1992" s="349" t="s">
        <v>1258</v>
      </c>
      <c r="E1992" s="304" t="s">
        <v>1259</v>
      </c>
      <c r="F1992" s="304"/>
      <c r="G1992" s="324">
        <v>36.039000000000001</v>
      </c>
      <c r="H1992" s="324">
        <v>101.43</v>
      </c>
      <c r="I1992" s="324" t="s">
        <v>212</v>
      </c>
      <c r="J1992" s="368">
        <f>GEOMEAN(Y1992,AV1992,AK1992)</f>
        <v>306.36979514415833</v>
      </c>
      <c r="K1992" s="331">
        <f t="shared" si="556"/>
        <v>0.38547027482550061</v>
      </c>
      <c r="L1992" s="304" t="str">
        <f t="shared" si="553"/>
        <v>D</v>
      </c>
      <c r="M1992" s="388" t="s">
        <v>6089</v>
      </c>
      <c r="N1992" s="304"/>
      <c r="O1992" s="304"/>
      <c r="P1992" s="356"/>
      <c r="Q1992" s="356"/>
      <c r="R1992" s="304"/>
      <c r="S1992" s="356"/>
      <c r="T1992" s="304"/>
      <c r="U1992" s="356"/>
      <c r="V1992" s="304"/>
      <c r="W1992" s="304" t="s">
        <v>1408</v>
      </c>
      <c r="X1992" s="304" t="s">
        <v>213</v>
      </c>
      <c r="Y1992" s="366">
        <f t="shared" si="555"/>
        <v>274.5</v>
      </c>
      <c r="Z1992" s="304"/>
      <c r="AA1992" s="331">
        <v>0.36</v>
      </c>
      <c r="AB1992" s="304">
        <v>-999</v>
      </c>
      <c r="AC1992" s="304">
        <v>-999</v>
      </c>
      <c r="AD1992" s="366">
        <v>-999</v>
      </c>
      <c r="AE1992" s="304">
        <v>-999</v>
      </c>
      <c r="AF1992" s="304">
        <v>-999</v>
      </c>
      <c r="AG1992" s="304"/>
      <c r="AH1992" s="304">
        <v>1.6401300000000001E-2</v>
      </c>
      <c r="AI1992" s="312"/>
      <c r="AJ1992" s="332">
        <v>348</v>
      </c>
      <c r="AK1992" s="304">
        <f t="shared" si="554"/>
        <v>270</v>
      </c>
      <c r="AL1992" s="363">
        <v>0.43</v>
      </c>
      <c r="AM1992" s="389" t="str">
        <f t="shared" si="546"/>
        <v/>
      </c>
      <c r="AN1992" s="304"/>
      <c r="AO1992" s="304"/>
      <c r="AP1992" s="312"/>
      <c r="AQ1992" s="312"/>
      <c r="AR1992" s="312"/>
      <c r="AS1992" s="304"/>
      <c r="AT1992" s="312"/>
      <c r="AU1992" s="329">
        <f>VLOOKUP(C1992,[1]world!$A$2:$B$3555,2,FALSE)</f>
        <v>7</v>
      </c>
      <c r="AV1992" s="329">
        <v>388</v>
      </c>
      <c r="AW1992" s="304">
        <v>0.37</v>
      </c>
      <c r="AX1992" s="304">
        <v>-999</v>
      </c>
      <c r="AY1992" s="304">
        <v>-999</v>
      </c>
      <c r="AZ1992" s="304">
        <v>-999</v>
      </c>
      <c r="BA1992" s="304">
        <v>-999</v>
      </c>
      <c r="BB1992" s="304">
        <v>-999</v>
      </c>
      <c r="BC1992" s="304">
        <v>-999</v>
      </c>
      <c r="BD1992" s="304">
        <v>-999</v>
      </c>
      <c r="BE1992" s="304">
        <v>-999</v>
      </c>
      <c r="BF1992" s="304">
        <v>-999</v>
      </c>
      <c r="BG1992" s="304">
        <v>-999</v>
      </c>
      <c r="BH1992" s="304">
        <v>-999</v>
      </c>
      <c r="BI1992" s="304">
        <v>-999</v>
      </c>
      <c r="BJ1992" s="304" t="s">
        <v>4954</v>
      </c>
      <c r="BK1992" s="304" t="s">
        <v>4954</v>
      </c>
      <c r="BL1992" s="304" t="s">
        <v>4954</v>
      </c>
    </row>
    <row r="1993" spans="1:64" ht="15" hidden="1" customHeight="1" x14ac:dyDescent="0.2">
      <c r="A1993" s="304" t="s">
        <v>6173</v>
      </c>
      <c r="B1993" s="304" t="s">
        <v>5985</v>
      </c>
      <c r="C1993" s="304">
        <v>2126</v>
      </c>
      <c r="D1993" s="349" t="s">
        <v>1260</v>
      </c>
      <c r="E1993" s="304" t="s">
        <v>1261</v>
      </c>
      <c r="F1993" s="304"/>
      <c r="G1993" s="324">
        <v>35.591000000000001</v>
      </c>
      <c r="H1993" s="324">
        <v>100.75</v>
      </c>
      <c r="I1993" s="324" t="s">
        <v>212</v>
      </c>
      <c r="J1993" s="368">
        <f>GEOMEAN(Y1993,AV1993,AK1993)</f>
        <v>429.20775794484825</v>
      </c>
      <c r="K1993" s="331">
        <f t="shared" si="556"/>
        <v>0.38547027482550061</v>
      </c>
      <c r="L1993" s="304" t="str">
        <f t="shared" si="553"/>
        <v>C</v>
      </c>
      <c r="M1993" s="388" t="s">
        <v>6089</v>
      </c>
      <c r="N1993" s="304"/>
      <c r="O1993" s="304"/>
      <c r="P1993" s="356"/>
      <c r="Q1993" s="356"/>
      <c r="R1993" s="304"/>
      <c r="S1993" s="356"/>
      <c r="T1993" s="304"/>
      <c r="U1993" s="356"/>
      <c r="V1993" s="304"/>
      <c r="W1993" s="304" t="s">
        <v>1408</v>
      </c>
      <c r="X1993" s="304" t="s">
        <v>213</v>
      </c>
      <c r="Y1993" s="366">
        <f t="shared" si="555"/>
        <v>274.5</v>
      </c>
      <c r="Z1993" s="304"/>
      <c r="AA1993" s="331">
        <v>0.36</v>
      </c>
      <c r="AB1993" s="304">
        <v>-999</v>
      </c>
      <c r="AC1993" s="304">
        <v>-999</v>
      </c>
      <c r="AD1993" s="366">
        <v>-999</v>
      </c>
      <c r="AE1993" s="304">
        <v>-999</v>
      </c>
      <c r="AF1993" s="304">
        <v>-999</v>
      </c>
      <c r="AG1993" s="304"/>
      <c r="AH1993" s="304">
        <v>5.5905400000000001E-2</v>
      </c>
      <c r="AI1993" s="312"/>
      <c r="AJ1993" s="332">
        <v>505</v>
      </c>
      <c r="AK1993" s="304">
        <f t="shared" si="554"/>
        <v>555</v>
      </c>
      <c r="AL1993" s="363">
        <v>0.43</v>
      </c>
      <c r="AM1993" s="389" t="str">
        <f t="shared" ref="AM1993:AM2056" si="557">IF(AT1993&lt;&gt;"",AT1993,IF(AND(AT1993="",AR1993=""),"",AR1993))</f>
        <v/>
      </c>
      <c r="AN1993" s="304"/>
      <c r="AO1993" s="304"/>
      <c r="AP1993" s="312"/>
      <c r="AQ1993" s="312"/>
      <c r="AR1993" s="312"/>
      <c r="AS1993" s="304"/>
      <c r="AT1993" s="312"/>
      <c r="AU1993" s="329">
        <f>VLOOKUP(C1993,[1]world!$A$2:$B$3555,2,FALSE)</f>
        <v>1</v>
      </c>
      <c r="AV1993" s="329">
        <v>519</v>
      </c>
      <c r="AW1993" s="304">
        <v>0.37</v>
      </c>
      <c r="AX1993" s="304">
        <v>-999</v>
      </c>
      <c r="AY1993" s="304">
        <v>-999</v>
      </c>
      <c r="AZ1993" s="304">
        <v>-999</v>
      </c>
      <c r="BA1993" s="304">
        <v>-999</v>
      </c>
      <c r="BB1993" s="304">
        <v>-999</v>
      </c>
      <c r="BC1993" s="304">
        <v>-999</v>
      </c>
      <c r="BD1993" s="304">
        <v>-999</v>
      </c>
      <c r="BE1993" s="304">
        <v>-999</v>
      </c>
      <c r="BF1993" s="304">
        <v>-999</v>
      </c>
      <c r="BG1993" s="304">
        <v>-999</v>
      </c>
      <c r="BH1993" s="304">
        <v>-999</v>
      </c>
      <c r="BI1993" s="304">
        <v>-999</v>
      </c>
      <c r="BJ1993" s="304" t="s">
        <v>4954</v>
      </c>
      <c r="BK1993" s="304" t="s">
        <v>4954</v>
      </c>
      <c r="BL1993" s="304" t="s">
        <v>4954</v>
      </c>
    </row>
    <row r="1994" spans="1:64" ht="15" hidden="1" customHeight="1" x14ac:dyDescent="0.2">
      <c r="A1994" s="304" t="s">
        <v>6173</v>
      </c>
      <c r="B1994" s="304" t="s">
        <v>5985</v>
      </c>
      <c r="C1994" s="304">
        <v>2127</v>
      </c>
      <c r="D1994" s="349" t="s">
        <v>1262</v>
      </c>
      <c r="E1994" s="304" t="s">
        <v>1263</v>
      </c>
      <c r="F1994" s="304"/>
      <c r="G1994" s="324">
        <v>36.542000000000002</v>
      </c>
      <c r="H1994" s="324">
        <v>102.4</v>
      </c>
      <c r="I1994" s="324" t="s">
        <v>212</v>
      </c>
      <c r="J1994" s="368">
        <f>GEOMEAN(Y1994,AV1994,AK1994)</f>
        <v>460.30860986034128</v>
      </c>
      <c r="K1994" s="331">
        <f t="shared" si="556"/>
        <v>0.38547027482550061</v>
      </c>
      <c r="L1994" s="304" t="str">
        <f t="shared" si="553"/>
        <v>C</v>
      </c>
      <c r="M1994" s="388" t="s">
        <v>6089</v>
      </c>
      <c r="N1994" s="304"/>
      <c r="O1994" s="304"/>
      <c r="P1994" s="356"/>
      <c r="Q1994" s="356"/>
      <c r="R1994" s="304"/>
      <c r="S1994" s="356"/>
      <c r="T1994" s="304"/>
      <c r="U1994" s="356"/>
      <c r="V1994" s="304"/>
      <c r="W1994" s="304" t="s">
        <v>895</v>
      </c>
      <c r="X1994" s="304" t="s">
        <v>206</v>
      </c>
      <c r="Y1994" s="366">
        <f t="shared" si="555"/>
        <v>338.6</v>
      </c>
      <c r="Z1994" s="304"/>
      <c r="AA1994" s="331">
        <v>0.36</v>
      </c>
      <c r="AB1994" s="304">
        <v>-999</v>
      </c>
      <c r="AC1994" s="304">
        <v>-999</v>
      </c>
      <c r="AD1994" s="366">
        <v>-999</v>
      </c>
      <c r="AE1994" s="304">
        <v>-999</v>
      </c>
      <c r="AF1994" s="304">
        <v>-999</v>
      </c>
      <c r="AG1994" s="304"/>
      <c r="AH1994" s="304">
        <v>5.5045400000000001E-2</v>
      </c>
      <c r="AI1994" s="312"/>
      <c r="AJ1994" s="332">
        <v>503</v>
      </c>
      <c r="AK1994" s="304">
        <f t="shared" si="554"/>
        <v>555</v>
      </c>
      <c r="AL1994" s="363">
        <v>0.43</v>
      </c>
      <c r="AM1994" s="389" t="str">
        <f t="shared" si="557"/>
        <v/>
      </c>
      <c r="AN1994" s="304"/>
      <c r="AO1994" s="304"/>
      <c r="AP1994" s="312"/>
      <c r="AQ1994" s="312"/>
      <c r="AR1994" s="312"/>
      <c r="AS1994" s="304"/>
      <c r="AT1994" s="312"/>
      <c r="AU1994" s="329">
        <f>VLOOKUP(C1994,[1]world!$A$2:$B$3555,2,FALSE)</f>
        <v>1</v>
      </c>
      <c r="AV1994" s="329">
        <v>519</v>
      </c>
      <c r="AW1994" s="304">
        <v>0.37</v>
      </c>
      <c r="AX1994" s="304">
        <v>-999</v>
      </c>
      <c r="AY1994" s="304">
        <v>-999</v>
      </c>
      <c r="AZ1994" s="304">
        <v>-999</v>
      </c>
      <c r="BA1994" s="304">
        <v>-999</v>
      </c>
      <c r="BB1994" s="304">
        <v>-999</v>
      </c>
      <c r="BC1994" s="304">
        <v>-999</v>
      </c>
      <c r="BD1994" s="304">
        <v>-999</v>
      </c>
      <c r="BE1994" s="304">
        <v>-999</v>
      </c>
      <c r="BF1994" s="304">
        <v>-999</v>
      </c>
      <c r="BG1994" s="304">
        <v>-999</v>
      </c>
      <c r="BH1994" s="304">
        <v>-999</v>
      </c>
      <c r="BI1994" s="304">
        <v>-999</v>
      </c>
      <c r="BJ1994" s="304" t="s">
        <v>4954</v>
      </c>
      <c r="BK1994" s="304" t="s">
        <v>4954</v>
      </c>
      <c r="BL1994" s="304" t="s">
        <v>4954</v>
      </c>
    </row>
    <row r="1995" spans="1:64" ht="15" hidden="1" customHeight="1" x14ac:dyDescent="0.2">
      <c r="A1995" s="304" t="s">
        <v>6173</v>
      </c>
      <c r="B1995" s="304" t="s">
        <v>5985</v>
      </c>
      <c r="C1995" s="304">
        <v>2128</v>
      </c>
      <c r="D1995" s="349" t="s">
        <v>1266</v>
      </c>
      <c r="E1995" s="304" t="s">
        <v>1267</v>
      </c>
      <c r="F1995" s="304"/>
      <c r="G1995" s="324">
        <v>35.530999999999999</v>
      </c>
      <c r="H1995" s="324">
        <v>102.04900000000001</v>
      </c>
      <c r="I1995" s="324" t="s">
        <v>212</v>
      </c>
      <c r="J1995" s="368">
        <f>GEOMEAN(AV1995,AJ1995)</f>
        <v>644.76352254140431</v>
      </c>
      <c r="K1995" s="331">
        <f>GEOMEAN(AL1995,AW1995)</f>
        <v>0.39887341350358263</v>
      </c>
      <c r="L1995" s="304" t="str">
        <f t="shared" si="553"/>
        <v>C</v>
      </c>
      <c r="M1995" s="388" t="s">
        <v>6097</v>
      </c>
      <c r="N1995" s="304"/>
      <c r="O1995" s="304"/>
      <c r="P1995" s="356"/>
      <c r="Q1995" s="356"/>
      <c r="R1995" s="304"/>
      <c r="S1995" s="356"/>
      <c r="T1995" s="304"/>
      <c r="U1995" s="356"/>
      <c r="V1995" s="304"/>
      <c r="W1995" s="304" t="s">
        <v>4923</v>
      </c>
      <c r="X1995" s="304" t="s">
        <v>205</v>
      </c>
      <c r="Y1995" s="366">
        <f t="shared" si="555"/>
        <v>424.8</v>
      </c>
      <c r="Z1995" s="304"/>
      <c r="AA1995" s="304"/>
      <c r="AB1995" s="304">
        <v>-999</v>
      </c>
      <c r="AC1995" s="304">
        <v>-999</v>
      </c>
      <c r="AD1995" s="366">
        <v>-999</v>
      </c>
      <c r="AE1995" s="304">
        <v>-999</v>
      </c>
      <c r="AF1995" s="304">
        <v>-999</v>
      </c>
      <c r="AG1995" s="304"/>
      <c r="AH1995" s="304">
        <v>0.21088999999999999</v>
      </c>
      <c r="AI1995" s="312"/>
      <c r="AJ1995" s="332">
        <v>760</v>
      </c>
      <c r="AK1995" s="304">
        <f t="shared" si="554"/>
        <v>760</v>
      </c>
      <c r="AL1995" s="363">
        <v>0.43</v>
      </c>
      <c r="AM1995" s="389" t="str">
        <f t="shared" si="557"/>
        <v/>
      </c>
      <c r="AN1995" s="304"/>
      <c r="AO1995" s="304"/>
      <c r="AP1995" s="312"/>
      <c r="AQ1995" s="312"/>
      <c r="AR1995" s="312"/>
      <c r="AS1995" s="304"/>
      <c r="AT1995" s="312"/>
      <c r="AU1995" s="329">
        <f>VLOOKUP(C1995,[1]world!$A$2:$B$3555,2,FALSE)</f>
        <v>3</v>
      </c>
      <c r="AV1995" s="329">
        <v>547</v>
      </c>
      <c r="AW1995" s="304">
        <v>0.37</v>
      </c>
      <c r="AX1995" s="304">
        <v>-999</v>
      </c>
      <c r="AY1995" s="304">
        <v>-999</v>
      </c>
      <c r="AZ1995" s="304">
        <v>-999</v>
      </c>
      <c r="BA1995" s="304">
        <v>-999</v>
      </c>
      <c r="BB1995" s="304">
        <v>-999</v>
      </c>
      <c r="BC1995" s="304">
        <v>-999</v>
      </c>
      <c r="BD1995" s="304">
        <v>-999</v>
      </c>
      <c r="BE1995" s="304">
        <v>-999</v>
      </c>
      <c r="BF1995" s="304">
        <v>-999</v>
      </c>
      <c r="BG1995" s="304">
        <v>-999</v>
      </c>
      <c r="BH1995" s="304">
        <v>-999</v>
      </c>
      <c r="BI1995" s="304">
        <v>-999</v>
      </c>
      <c r="BJ1995" s="304" t="s">
        <v>4954</v>
      </c>
      <c r="BK1995" s="304" t="s">
        <v>4954</v>
      </c>
      <c r="BL1995" s="304" t="s">
        <v>4954</v>
      </c>
    </row>
    <row r="1996" spans="1:64" ht="15" hidden="1" customHeight="1" x14ac:dyDescent="0.2">
      <c r="A1996" s="304" t="s">
        <v>6173</v>
      </c>
      <c r="B1996" s="304" t="s">
        <v>5985</v>
      </c>
      <c r="C1996" s="304">
        <v>2129</v>
      </c>
      <c r="D1996" s="349" t="s">
        <v>1304</v>
      </c>
      <c r="E1996" s="304" t="s">
        <v>1305</v>
      </c>
      <c r="F1996" s="304"/>
      <c r="G1996" s="324">
        <v>38.545999999999999</v>
      </c>
      <c r="H1996" s="324">
        <v>106.31100000000001</v>
      </c>
      <c r="I1996" s="324" t="s">
        <v>212</v>
      </c>
      <c r="J1996" s="368">
        <f>GEOMEAN(Y1996,AV1996,AK1996)</f>
        <v>242.04656117508151</v>
      </c>
      <c r="K1996" s="331">
        <f>GEOMEAN(AA1996,AL1996,AW1996)</f>
        <v>0.23489205847013181</v>
      </c>
      <c r="L1996" s="304" t="str">
        <f t="shared" si="553"/>
        <v>D</v>
      </c>
      <c r="M1996" s="388" t="s">
        <v>6089</v>
      </c>
      <c r="N1996" s="304"/>
      <c r="O1996" s="304"/>
      <c r="P1996" s="356"/>
      <c r="Q1996" s="356"/>
      <c r="R1996" s="304"/>
      <c r="S1996" s="356"/>
      <c r="T1996" s="304"/>
      <c r="U1996" s="356"/>
      <c r="V1996" s="304"/>
      <c r="W1996" s="304" t="s">
        <v>1408</v>
      </c>
      <c r="X1996" s="304" t="s">
        <v>213</v>
      </c>
      <c r="Y1996" s="366">
        <f t="shared" si="555"/>
        <v>274.5</v>
      </c>
      <c r="Z1996" s="304"/>
      <c r="AA1996" s="331">
        <v>0.36</v>
      </c>
      <c r="AB1996" s="304">
        <v>-999</v>
      </c>
      <c r="AC1996" s="304">
        <v>-999</v>
      </c>
      <c r="AD1996" s="366">
        <v>-999</v>
      </c>
      <c r="AE1996" s="304">
        <v>-999</v>
      </c>
      <c r="AF1996" s="304">
        <v>-999</v>
      </c>
      <c r="AG1996" s="304"/>
      <c r="AH1996" s="304">
        <v>1.27944E-3</v>
      </c>
      <c r="AI1996" s="312"/>
      <c r="AJ1996" s="332">
        <v>198</v>
      </c>
      <c r="AK1996" s="304">
        <f t="shared" si="554"/>
        <v>210</v>
      </c>
      <c r="AL1996" s="304">
        <v>0.2</v>
      </c>
      <c r="AM1996" s="389" t="str">
        <f t="shared" si="557"/>
        <v/>
      </c>
      <c r="AN1996" s="304"/>
      <c r="AO1996" s="304"/>
      <c r="AP1996" s="312"/>
      <c r="AQ1996" s="312"/>
      <c r="AR1996" s="312"/>
      <c r="AS1996" s="304"/>
      <c r="AT1996" s="312"/>
      <c r="AU1996" s="329">
        <f>VLOOKUP(C1996,[1]world!$A$2:$B$3555,2,FALSE)</f>
        <v>16</v>
      </c>
      <c r="AV1996" s="329">
        <v>246</v>
      </c>
      <c r="AW1996" s="304">
        <v>0.18</v>
      </c>
      <c r="AX1996" s="304">
        <v>-999</v>
      </c>
      <c r="AY1996" s="304">
        <v>-999</v>
      </c>
      <c r="AZ1996" s="304">
        <v>-999</v>
      </c>
      <c r="BA1996" s="304">
        <v>-999</v>
      </c>
      <c r="BB1996" s="304">
        <v>-999</v>
      </c>
      <c r="BC1996" s="304">
        <v>-999</v>
      </c>
      <c r="BD1996" s="304">
        <v>-999</v>
      </c>
      <c r="BE1996" s="304">
        <v>-999</v>
      </c>
      <c r="BF1996" s="304">
        <v>-999</v>
      </c>
      <c r="BG1996" s="304">
        <v>-999</v>
      </c>
      <c r="BH1996" s="304">
        <v>-999</v>
      </c>
      <c r="BI1996" s="304">
        <v>-999</v>
      </c>
      <c r="BJ1996" s="304" t="s">
        <v>4954</v>
      </c>
      <c r="BK1996" s="304" t="s">
        <v>4954</v>
      </c>
      <c r="BL1996" s="304" t="s">
        <v>4954</v>
      </c>
    </row>
    <row r="1997" spans="1:64" ht="15" hidden="1" customHeight="1" x14ac:dyDescent="0.2">
      <c r="A1997" s="304" t="s">
        <v>6173</v>
      </c>
      <c r="B1997" s="304" t="s">
        <v>5985</v>
      </c>
      <c r="C1997" s="304">
        <v>2130</v>
      </c>
      <c r="D1997" s="349" t="s">
        <v>1326</v>
      </c>
      <c r="E1997" s="304" t="s">
        <v>1327</v>
      </c>
      <c r="F1997" s="304"/>
      <c r="G1997" s="324">
        <v>37.293999999999997</v>
      </c>
      <c r="H1997" s="324">
        <v>105.1</v>
      </c>
      <c r="I1997" s="324" t="s">
        <v>212</v>
      </c>
      <c r="J1997" s="368">
        <f>GEOMEAN(AV1997,AK1997)</f>
        <v>413.34005370880766</v>
      </c>
      <c r="K1997" s="331">
        <f>GEOMEAN(AL1997,AW1997)</f>
        <v>0.39887341350358263</v>
      </c>
      <c r="L1997" s="304" t="str">
        <f t="shared" si="553"/>
        <v>C</v>
      </c>
      <c r="M1997" s="388" t="s">
        <v>6097</v>
      </c>
      <c r="N1997" s="304"/>
      <c r="O1997" s="304"/>
      <c r="P1997" s="356"/>
      <c r="Q1997" s="356"/>
      <c r="R1997" s="304"/>
      <c r="S1997" s="356"/>
      <c r="T1997" s="304"/>
      <c r="U1997" s="356"/>
      <c r="V1997" s="304"/>
      <c r="W1997" s="304" t="s">
        <v>4923</v>
      </c>
      <c r="X1997" s="304" t="s">
        <v>205</v>
      </c>
      <c r="Y1997" s="366">
        <f t="shared" si="555"/>
        <v>424.8</v>
      </c>
      <c r="Z1997" s="304"/>
      <c r="AA1997" s="304"/>
      <c r="AB1997" s="304">
        <v>-999</v>
      </c>
      <c r="AC1997" s="304">
        <v>-999</v>
      </c>
      <c r="AD1997" s="366">
        <v>-999</v>
      </c>
      <c r="AE1997" s="304">
        <v>-999</v>
      </c>
      <c r="AF1997" s="304">
        <v>-999</v>
      </c>
      <c r="AG1997" s="304"/>
      <c r="AH1997" s="304">
        <v>2.8404499999999999E-2</v>
      </c>
      <c r="AI1997" s="312"/>
      <c r="AJ1997" s="332">
        <v>402</v>
      </c>
      <c r="AK1997" s="304">
        <f t="shared" si="554"/>
        <v>425</v>
      </c>
      <c r="AL1997" s="363">
        <v>0.43</v>
      </c>
      <c r="AM1997" s="389" t="str">
        <f t="shared" si="557"/>
        <v/>
      </c>
      <c r="AN1997" s="304"/>
      <c r="AO1997" s="304"/>
      <c r="AP1997" s="312"/>
      <c r="AQ1997" s="312"/>
      <c r="AR1997" s="312"/>
      <c r="AS1997" s="304"/>
      <c r="AT1997" s="312"/>
      <c r="AU1997" s="329">
        <f>VLOOKUP(C1997,[1]world!$A$2:$B$3555,2,FALSE)</f>
        <v>5</v>
      </c>
      <c r="AV1997" s="329">
        <v>402</v>
      </c>
      <c r="AW1997" s="304">
        <v>0.37</v>
      </c>
      <c r="AX1997" s="304">
        <v>-999</v>
      </c>
      <c r="AY1997" s="304">
        <v>-999</v>
      </c>
      <c r="AZ1997" s="304">
        <v>-999</v>
      </c>
      <c r="BA1997" s="304">
        <v>-999</v>
      </c>
      <c r="BB1997" s="304">
        <v>-999</v>
      </c>
      <c r="BC1997" s="304">
        <v>-999</v>
      </c>
      <c r="BD1997" s="304">
        <v>-999</v>
      </c>
      <c r="BE1997" s="304">
        <v>-999</v>
      </c>
      <c r="BF1997" s="304">
        <v>-999</v>
      </c>
      <c r="BG1997" s="304">
        <v>-999</v>
      </c>
      <c r="BH1997" s="304">
        <v>-999</v>
      </c>
      <c r="BI1997" s="304">
        <v>-999</v>
      </c>
      <c r="BJ1997" s="304" t="s">
        <v>4954</v>
      </c>
      <c r="BK1997" s="304" t="s">
        <v>4954</v>
      </c>
      <c r="BL1997" s="304" t="s">
        <v>4954</v>
      </c>
    </row>
    <row r="1998" spans="1:64" ht="15" hidden="1" customHeight="1" x14ac:dyDescent="0.2">
      <c r="A1998" s="304" t="s">
        <v>6173</v>
      </c>
      <c r="B1998" s="304" t="s">
        <v>5985</v>
      </c>
      <c r="C1998" s="304">
        <v>2131</v>
      </c>
      <c r="D1998" s="349" t="s">
        <v>1294</v>
      </c>
      <c r="E1998" s="304" t="s">
        <v>1295</v>
      </c>
      <c r="F1998" s="304"/>
      <c r="G1998" s="324">
        <v>38.21</v>
      </c>
      <c r="H1998" s="324">
        <v>106.06100000000001</v>
      </c>
      <c r="I1998" s="324" t="s">
        <v>212</v>
      </c>
      <c r="J1998" s="368">
        <f t="shared" ref="J1998:J2003" si="558">GEOMEAN(Y1998,AV1998,AK1998)</f>
        <v>242.04656117508151</v>
      </c>
      <c r="K1998" s="331">
        <f t="shared" ref="K1998:K2003" si="559">GEOMEAN(AA1998,AL1998,AW1998)</f>
        <v>0.23489205847013181</v>
      </c>
      <c r="L1998" s="304" t="str">
        <f t="shared" si="553"/>
        <v>D</v>
      </c>
      <c r="M1998" s="388" t="s">
        <v>6089</v>
      </c>
      <c r="N1998" s="304"/>
      <c r="O1998" s="304"/>
      <c r="P1998" s="356"/>
      <c r="Q1998" s="356"/>
      <c r="R1998" s="304"/>
      <c r="S1998" s="356"/>
      <c r="T1998" s="304"/>
      <c r="U1998" s="356"/>
      <c r="V1998" s="304"/>
      <c r="W1998" s="304" t="s">
        <v>1408</v>
      </c>
      <c r="X1998" s="304" t="s">
        <v>213</v>
      </c>
      <c r="Y1998" s="366">
        <f t="shared" si="555"/>
        <v>274.5</v>
      </c>
      <c r="Z1998" s="304"/>
      <c r="AA1998" s="331">
        <v>0.36</v>
      </c>
      <c r="AB1998" s="304">
        <v>-999</v>
      </c>
      <c r="AC1998" s="304">
        <v>-999</v>
      </c>
      <c r="AD1998" s="366">
        <v>-999</v>
      </c>
      <c r="AE1998" s="304">
        <v>-999</v>
      </c>
      <c r="AF1998" s="304">
        <v>-999</v>
      </c>
      <c r="AG1998" s="304"/>
      <c r="AH1998" s="304">
        <v>1.7564600000000001E-3</v>
      </c>
      <c r="AI1998" s="312"/>
      <c r="AJ1998" s="332">
        <v>207</v>
      </c>
      <c r="AK1998" s="304">
        <f t="shared" si="554"/>
        <v>210</v>
      </c>
      <c r="AL1998" s="304">
        <v>0.2</v>
      </c>
      <c r="AM1998" s="389" t="str">
        <f t="shared" si="557"/>
        <v/>
      </c>
      <c r="AN1998" s="304"/>
      <c r="AO1998" s="304"/>
      <c r="AP1998" s="312"/>
      <c r="AQ1998" s="312"/>
      <c r="AR1998" s="312"/>
      <c r="AS1998" s="304"/>
      <c r="AT1998" s="312"/>
      <c r="AU1998" s="329">
        <f>VLOOKUP(C1998,[1]world!$A$2:$B$3555,2,FALSE)</f>
        <v>16</v>
      </c>
      <c r="AV1998" s="329">
        <v>246</v>
      </c>
      <c r="AW1998" s="304">
        <v>0.18</v>
      </c>
      <c r="AX1998" s="304">
        <v>-999</v>
      </c>
      <c r="AY1998" s="304">
        <v>-999</v>
      </c>
      <c r="AZ1998" s="304">
        <v>-999</v>
      </c>
      <c r="BA1998" s="304">
        <v>-999</v>
      </c>
      <c r="BB1998" s="304">
        <v>-999</v>
      </c>
      <c r="BC1998" s="304">
        <v>-999</v>
      </c>
      <c r="BD1998" s="304">
        <v>-999</v>
      </c>
      <c r="BE1998" s="304">
        <v>-999</v>
      </c>
      <c r="BF1998" s="304">
        <v>-999</v>
      </c>
      <c r="BG1998" s="304">
        <v>-999</v>
      </c>
      <c r="BH1998" s="304">
        <v>-999</v>
      </c>
      <c r="BI1998" s="304">
        <v>-999</v>
      </c>
      <c r="BJ1998" s="304" t="s">
        <v>4954</v>
      </c>
      <c r="BK1998" s="304" t="s">
        <v>4954</v>
      </c>
      <c r="BL1998" s="304" t="s">
        <v>4954</v>
      </c>
    </row>
    <row r="1999" spans="1:64" ht="15" hidden="1" customHeight="1" x14ac:dyDescent="0.2">
      <c r="A1999" s="304" t="s">
        <v>6173</v>
      </c>
      <c r="B1999" s="304" t="s">
        <v>5985</v>
      </c>
      <c r="C1999" s="304">
        <v>2132</v>
      </c>
      <c r="D1999" s="349" t="s">
        <v>1286</v>
      </c>
      <c r="E1999" s="304" t="s">
        <v>1287</v>
      </c>
      <c r="F1999" s="304"/>
      <c r="G1999" s="324">
        <v>38.334000000000003</v>
      </c>
      <c r="H1999" s="324">
        <v>106.21</v>
      </c>
      <c r="I1999" s="324" t="s">
        <v>212</v>
      </c>
      <c r="J1999" s="368">
        <f t="shared" si="558"/>
        <v>229.24646271676545</v>
      </c>
      <c r="K1999" s="331">
        <f t="shared" si="559"/>
        <v>0.38547027482550061</v>
      </c>
      <c r="L1999" s="304" t="str">
        <f t="shared" si="553"/>
        <v>D</v>
      </c>
      <c r="M1999" s="388" t="s">
        <v>6089</v>
      </c>
      <c r="N1999" s="304"/>
      <c r="O1999" s="304"/>
      <c r="P1999" s="356"/>
      <c r="Q1999" s="356"/>
      <c r="R1999" s="304"/>
      <c r="S1999" s="356"/>
      <c r="T1999" s="304"/>
      <c r="U1999" s="356"/>
      <c r="V1999" s="304"/>
      <c r="W1999" s="304" t="s">
        <v>1408</v>
      </c>
      <c r="X1999" s="304" t="s">
        <v>213</v>
      </c>
      <c r="Y1999" s="366">
        <f t="shared" si="555"/>
        <v>274.5</v>
      </c>
      <c r="Z1999" s="304"/>
      <c r="AA1999" s="331">
        <v>0.36</v>
      </c>
      <c r="AB1999" s="304">
        <v>-999</v>
      </c>
      <c r="AC1999" s="304">
        <v>-999</v>
      </c>
      <c r="AD1999" s="366">
        <v>-999</v>
      </c>
      <c r="AE1999" s="304">
        <v>-999</v>
      </c>
      <c r="AF1999" s="304">
        <v>-999</v>
      </c>
      <c r="AG1999" s="304"/>
      <c r="AH1999" s="304">
        <v>2.95247E-3</v>
      </c>
      <c r="AI1999" s="312"/>
      <c r="AJ1999" s="332">
        <v>230</v>
      </c>
      <c r="AK1999" s="304">
        <f t="shared" si="554"/>
        <v>210</v>
      </c>
      <c r="AL1999" s="363">
        <v>0.43</v>
      </c>
      <c r="AM1999" s="389" t="str">
        <f t="shared" si="557"/>
        <v/>
      </c>
      <c r="AN1999" s="304"/>
      <c r="AO1999" s="304"/>
      <c r="AP1999" s="312"/>
      <c r="AQ1999" s="312"/>
      <c r="AR1999" s="312"/>
      <c r="AS1999" s="304"/>
      <c r="AT1999" s="312"/>
      <c r="AU1999" s="329">
        <f>VLOOKUP(C1999,[1]world!$A$2:$B$3555,2,FALSE)</f>
        <v>14</v>
      </c>
      <c r="AV1999" s="329">
        <v>209</v>
      </c>
      <c r="AW1999" s="304">
        <v>0.37</v>
      </c>
      <c r="AX1999" s="304">
        <v>-999</v>
      </c>
      <c r="AY1999" s="304">
        <v>-999</v>
      </c>
      <c r="AZ1999" s="304">
        <v>-999</v>
      </c>
      <c r="BA1999" s="304">
        <v>-999</v>
      </c>
      <c r="BB1999" s="304">
        <v>-999</v>
      </c>
      <c r="BC1999" s="304">
        <v>-999</v>
      </c>
      <c r="BD1999" s="304">
        <v>-999</v>
      </c>
      <c r="BE1999" s="304">
        <v>-999</v>
      </c>
      <c r="BF1999" s="304">
        <v>-999</v>
      </c>
      <c r="BG1999" s="304">
        <v>-999</v>
      </c>
      <c r="BH1999" s="304">
        <v>-999</v>
      </c>
      <c r="BI1999" s="304">
        <v>-999</v>
      </c>
      <c r="BJ1999" s="304" t="s">
        <v>4954</v>
      </c>
      <c r="BK1999" s="304" t="s">
        <v>4954</v>
      </c>
      <c r="BL1999" s="304" t="s">
        <v>4954</v>
      </c>
    </row>
    <row r="2000" spans="1:64" ht="15" hidden="1" customHeight="1" x14ac:dyDescent="0.2">
      <c r="A2000" s="304" t="s">
        <v>6173</v>
      </c>
      <c r="B2000" s="304" t="s">
        <v>5985</v>
      </c>
      <c r="C2000" s="304">
        <v>2133</v>
      </c>
      <c r="D2000" s="349" t="s">
        <v>1280</v>
      </c>
      <c r="E2000" s="304" t="s">
        <v>1281</v>
      </c>
      <c r="F2000" s="304"/>
      <c r="G2000" s="324">
        <v>37.488999999999997</v>
      </c>
      <c r="H2000" s="324">
        <v>105.52</v>
      </c>
      <c r="I2000" s="324" t="s">
        <v>212</v>
      </c>
      <c r="J2000" s="368">
        <f t="shared" si="558"/>
        <v>242.04656117508151</v>
      </c>
      <c r="K2000" s="331">
        <f t="shared" si="559"/>
        <v>0.23489205847013181</v>
      </c>
      <c r="L2000" s="304" t="str">
        <f t="shared" si="553"/>
        <v>D</v>
      </c>
      <c r="M2000" s="388" t="s">
        <v>6089</v>
      </c>
      <c r="N2000" s="304"/>
      <c r="O2000" s="304"/>
      <c r="P2000" s="356"/>
      <c r="Q2000" s="356"/>
      <c r="R2000" s="304"/>
      <c r="S2000" s="356"/>
      <c r="T2000" s="304"/>
      <c r="U2000" s="356"/>
      <c r="V2000" s="304"/>
      <c r="W2000" s="304" t="s">
        <v>1408</v>
      </c>
      <c r="X2000" s="304" t="s">
        <v>213</v>
      </c>
      <c r="Y2000" s="366">
        <f t="shared" si="555"/>
        <v>274.5</v>
      </c>
      <c r="Z2000" s="304"/>
      <c r="AA2000" s="331">
        <v>0.36</v>
      </c>
      <c r="AB2000" s="304">
        <v>-999</v>
      </c>
      <c r="AC2000" s="304">
        <v>-999</v>
      </c>
      <c r="AD2000" s="366">
        <v>-999</v>
      </c>
      <c r="AE2000" s="304">
        <v>-999</v>
      </c>
      <c r="AF2000" s="304">
        <v>-999</v>
      </c>
      <c r="AG2000" s="304"/>
      <c r="AH2000" s="304">
        <v>1.46155E-3</v>
      </c>
      <c r="AI2000" s="312"/>
      <c r="AJ2000" s="332">
        <v>202</v>
      </c>
      <c r="AK2000" s="304">
        <f t="shared" si="554"/>
        <v>210</v>
      </c>
      <c r="AL2000" s="304">
        <v>0.2</v>
      </c>
      <c r="AM2000" s="389" t="str">
        <f t="shared" si="557"/>
        <v/>
      </c>
      <c r="AN2000" s="304"/>
      <c r="AO2000" s="304"/>
      <c r="AP2000" s="312"/>
      <c r="AQ2000" s="312"/>
      <c r="AR2000" s="312"/>
      <c r="AS2000" s="304"/>
      <c r="AT2000" s="312"/>
      <c r="AU2000" s="329">
        <f>VLOOKUP(C2000,[1]world!$A$2:$B$3555,2,FALSE)</f>
        <v>16</v>
      </c>
      <c r="AV2000" s="329">
        <v>246</v>
      </c>
      <c r="AW2000" s="304">
        <v>0.18</v>
      </c>
      <c r="AX2000" s="304">
        <v>-999</v>
      </c>
      <c r="AY2000" s="304">
        <v>-999</v>
      </c>
      <c r="AZ2000" s="304">
        <v>-999</v>
      </c>
      <c r="BA2000" s="304">
        <v>-999</v>
      </c>
      <c r="BB2000" s="304">
        <v>-999</v>
      </c>
      <c r="BC2000" s="304">
        <v>-999</v>
      </c>
      <c r="BD2000" s="304">
        <v>-999</v>
      </c>
      <c r="BE2000" s="304">
        <v>-999</v>
      </c>
      <c r="BF2000" s="304">
        <v>-999</v>
      </c>
      <c r="BG2000" s="304">
        <v>-999</v>
      </c>
      <c r="BH2000" s="304">
        <v>-999</v>
      </c>
      <c r="BI2000" s="304">
        <v>-999</v>
      </c>
      <c r="BJ2000" s="304" t="s">
        <v>4954</v>
      </c>
      <c r="BK2000" s="304" t="s">
        <v>4954</v>
      </c>
      <c r="BL2000" s="304" t="s">
        <v>4954</v>
      </c>
    </row>
    <row r="2001" spans="1:64" ht="15" hidden="1" customHeight="1" x14ac:dyDescent="0.2">
      <c r="A2001" s="304" t="s">
        <v>6173</v>
      </c>
      <c r="B2001" s="304" t="s">
        <v>5985</v>
      </c>
      <c r="C2001" s="304">
        <v>2134</v>
      </c>
      <c r="D2001" s="349" t="s">
        <v>1296</v>
      </c>
      <c r="E2001" s="304" t="s">
        <v>1297</v>
      </c>
      <c r="F2001" s="304"/>
      <c r="G2001" s="324">
        <v>38.073999999999998</v>
      </c>
      <c r="H2001" s="324">
        <v>106.051</v>
      </c>
      <c r="I2001" s="324" t="s">
        <v>212</v>
      </c>
      <c r="J2001" s="368">
        <f t="shared" si="558"/>
        <v>242.04656117508151</v>
      </c>
      <c r="K2001" s="331">
        <f t="shared" si="559"/>
        <v>0.23489205847013181</v>
      </c>
      <c r="L2001" s="304" t="str">
        <f t="shared" si="553"/>
        <v>D</v>
      </c>
      <c r="M2001" s="388" t="s">
        <v>6089</v>
      </c>
      <c r="N2001" s="304"/>
      <c r="O2001" s="304"/>
      <c r="P2001" s="356"/>
      <c r="Q2001" s="356"/>
      <c r="R2001" s="304"/>
      <c r="S2001" s="356"/>
      <c r="T2001" s="304"/>
      <c r="U2001" s="356"/>
      <c r="V2001" s="304"/>
      <c r="W2001" s="304" t="s">
        <v>1408</v>
      </c>
      <c r="X2001" s="304" t="s">
        <v>213</v>
      </c>
      <c r="Y2001" s="366">
        <f t="shared" si="555"/>
        <v>274.5</v>
      </c>
      <c r="Z2001" s="304"/>
      <c r="AA2001" s="331">
        <v>0.36</v>
      </c>
      <c r="AB2001" s="304">
        <v>-999</v>
      </c>
      <c r="AC2001" s="304">
        <v>-999</v>
      </c>
      <c r="AD2001" s="366">
        <v>-999</v>
      </c>
      <c r="AE2001" s="304">
        <v>-999</v>
      </c>
      <c r="AF2001" s="304">
        <v>-999</v>
      </c>
      <c r="AG2001" s="304"/>
      <c r="AH2001" s="304">
        <v>6.8464899999999996E-4</v>
      </c>
      <c r="AI2001" s="312"/>
      <c r="AJ2001" s="332">
        <v>187</v>
      </c>
      <c r="AK2001" s="304">
        <f t="shared" si="554"/>
        <v>210</v>
      </c>
      <c r="AL2001" s="304">
        <v>0.2</v>
      </c>
      <c r="AM2001" s="389" t="str">
        <f t="shared" si="557"/>
        <v/>
      </c>
      <c r="AN2001" s="304"/>
      <c r="AO2001" s="304"/>
      <c r="AP2001" s="312"/>
      <c r="AQ2001" s="312"/>
      <c r="AR2001" s="312"/>
      <c r="AS2001" s="304"/>
      <c r="AT2001" s="312"/>
      <c r="AU2001" s="329">
        <f>VLOOKUP(C2001,[1]world!$A$2:$B$3555,2,FALSE)</f>
        <v>16</v>
      </c>
      <c r="AV2001" s="329">
        <v>246</v>
      </c>
      <c r="AW2001" s="304">
        <v>0.18</v>
      </c>
      <c r="AX2001" s="304">
        <v>-999</v>
      </c>
      <c r="AY2001" s="304">
        <v>-999</v>
      </c>
      <c r="AZ2001" s="304">
        <v>-999</v>
      </c>
      <c r="BA2001" s="304">
        <v>-999</v>
      </c>
      <c r="BB2001" s="304">
        <v>-999</v>
      </c>
      <c r="BC2001" s="304">
        <v>-999</v>
      </c>
      <c r="BD2001" s="304">
        <v>-999</v>
      </c>
      <c r="BE2001" s="304">
        <v>-999</v>
      </c>
      <c r="BF2001" s="304">
        <v>-999</v>
      </c>
      <c r="BG2001" s="304">
        <v>-999</v>
      </c>
      <c r="BH2001" s="304">
        <v>-999</v>
      </c>
      <c r="BI2001" s="304">
        <v>-999</v>
      </c>
      <c r="BJ2001" s="304" t="s">
        <v>4954</v>
      </c>
      <c r="BK2001" s="304" t="s">
        <v>4954</v>
      </c>
      <c r="BL2001" s="304" t="s">
        <v>4954</v>
      </c>
    </row>
    <row r="2002" spans="1:64" ht="15" hidden="1" customHeight="1" x14ac:dyDescent="0.2">
      <c r="A2002" s="304" t="s">
        <v>6173</v>
      </c>
      <c r="B2002" s="304" t="s">
        <v>5985</v>
      </c>
      <c r="C2002" s="304">
        <v>2135</v>
      </c>
      <c r="D2002" s="349" t="s">
        <v>1312</v>
      </c>
      <c r="E2002" s="304" t="s">
        <v>1313</v>
      </c>
      <c r="F2002" s="304"/>
      <c r="G2002" s="324">
        <v>37.393000000000001</v>
      </c>
      <c r="H2002" s="324">
        <v>105.51900000000001</v>
      </c>
      <c r="I2002" s="324" t="s">
        <v>212</v>
      </c>
      <c r="J2002" s="368">
        <f t="shared" si="558"/>
        <v>294.60610072773193</v>
      </c>
      <c r="K2002" s="331">
        <f t="shared" si="559"/>
        <v>0.38547027482550061</v>
      </c>
      <c r="L2002" s="304" t="str">
        <f t="shared" si="553"/>
        <v>D</v>
      </c>
      <c r="M2002" s="388" t="s">
        <v>6089</v>
      </c>
      <c r="N2002" s="304"/>
      <c r="O2002" s="304"/>
      <c r="P2002" s="356"/>
      <c r="Q2002" s="356"/>
      <c r="R2002" s="304"/>
      <c r="S2002" s="356"/>
      <c r="T2002" s="304"/>
      <c r="U2002" s="356"/>
      <c r="V2002" s="304"/>
      <c r="W2002" s="304" t="s">
        <v>1408</v>
      </c>
      <c r="X2002" s="304" t="s">
        <v>213</v>
      </c>
      <c r="Y2002" s="366">
        <f t="shared" si="555"/>
        <v>274.5</v>
      </c>
      <c r="Z2002" s="304"/>
      <c r="AA2002" s="331">
        <v>0.36</v>
      </c>
      <c r="AB2002" s="304">
        <v>-999</v>
      </c>
      <c r="AC2002" s="304">
        <v>-999</v>
      </c>
      <c r="AD2002" s="366">
        <v>-999</v>
      </c>
      <c r="AE2002" s="304">
        <v>-999</v>
      </c>
      <c r="AF2002" s="304">
        <v>-999</v>
      </c>
      <c r="AG2002" s="304"/>
      <c r="AH2002" s="304">
        <v>1.6038E-2</v>
      </c>
      <c r="AI2002" s="312"/>
      <c r="AJ2002" s="332">
        <v>345</v>
      </c>
      <c r="AK2002" s="304">
        <f t="shared" si="554"/>
        <v>270</v>
      </c>
      <c r="AL2002" s="363">
        <v>0.43</v>
      </c>
      <c r="AM2002" s="389" t="str">
        <f t="shared" si="557"/>
        <v/>
      </c>
      <c r="AN2002" s="304"/>
      <c r="AO2002" s="304"/>
      <c r="AP2002" s="312"/>
      <c r="AQ2002" s="312"/>
      <c r="AR2002" s="312"/>
      <c r="AS2002" s="304"/>
      <c r="AT2002" s="312"/>
      <c r="AU2002" s="329">
        <f>VLOOKUP(C2002,[1]world!$A$2:$B$3555,2,FALSE)</f>
        <v>6</v>
      </c>
      <c r="AV2002" s="329">
        <v>345</v>
      </c>
      <c r="AW2002" s="304">
        <v>0.37</v>
      </c>
      <c r="AX2002" s="304">
        <v>-999</v>
      </c>
      <c r="AY2002" s="304">
        <v>-999</v>
      </c>
      <c r="AZ2002" s="304">
        <v>-999</v>
      </c>
      <c r="BA2002" s="304">
        <v>-999</v>
      </c>
      <c r="BB2002" s="304">
        <v>-999</v>
      </c>
      <c r="BC2002" s="304">
        <v>-999</v>
      </c>
      <c r="BD2002" s="304">
        <v>-999</v>
      </c>
      <c r="BE2002" s="304">
        <v>-999</v>
      </c>
      <c r="BF2002" s="304">
        <v>-999</v>
      </c>
      <c r="BG2002" s="304">
        <v>-999</v>
      </c>
      <c r="BH2002" s="304">
        <v>-999</v>
      </c>
      <c r="BI2002" s="304">
        <v>-999</v>
      </c>
      <c r="BJ2002" s="304" t="s">
        <v>4954</v>
      </c>
      <c r="BK2002" s="304" t="s">
        <v>4954</v>
      </c>
      <c r="BL2002" s="304" t="s">
        <v>4954</v>
      </c>
    </row>
    <row r="2003" spans="1:64" ht="15" hidden="1" customHeight="1" x14ac:dyDescent="0.2">
      <c r="A2003" s="304" t="s">
        <v>6173</v>
      </c>
      <c r="B2003" s="304" t="s">
        <v>5985</v>
      </c>
      <c r="C2003" s="304">
        <v>2136</v>
      </c>
      <c r="D2003" s="349" t="s">
        <v>1300</v>
      </c>
      <c r="E2003" s="304" t="s">
        <v>1301</v>
      </c>
      <c r="F2003" s="304"/>
      <c r="G2003" s="324">
        <v>38.052</v>
      </c>
      <c r="H2003" s="324">
        <v>106.18</v>
      </c>
      <c r="I2003" s="324" t="s">
        <v>212</v>
      </c>
      <c r="J2003" s="368">
        <f t="shared" si="558"/>
        <v>229.24646271676545</v>
      </c>
      <c r="K2003" s="331">
        <f t="shared" si="559"/>
        <v>0.29866069645095356</v>
      </c>
      <c r="L2003" s="304" t="str">
        <f t="shared" si="553"/>
        <v>D</v>
      </c>
      <c r="M2003" s="388" t="s">
        <v>6089</v>
      </c>
      <c r="N2003" s="304"/>
      <c r="O2003" s="304"/>
      <c r="P2003" s="356"/>
      <c r="Q2003" s="356"/>
      <c r="R2003" s="304"/>
      <c r="S2003" s="356"/>
      <c r="T2003" s="304"/>
      <c r="U2003" s="356"/>
      <c r="V2003" s="304"/>
      <c r="W2003" s="304" t="s">
        <v>1408</v>
      </c>
      <c r="X2003" s="304" t="s">
        <v>213</v>
      </c>
      <c r="Y2003" s="366">
        <f t="shared" si="555"/>
        <v>274.5</v>
      </c>
      <c r="Z2003" s="304"/>
      <c r="AA2003" s="331">
        <v>0.36</v>
      </c>
      <c r="AB2003" s="304">
        <v>-999</v>
      </c>
      <c r="AC2003" s="304">
        <v>-999</v>
      </c>
      <c r="AD2003" s="366">
        <v>-999</v>
      </c>
      <c r="AE2003" s="304">
        <v>-999</v>
      </c>
      <c r="AF2003" s="304">
        <v>-999</v>
      </c>
      <c r="AG2003" s="304"/>
      <c r="AH2003" s="304">
        <v>8.7122899999999995E-4</v>
      </c>
      <c r="AI2003" s="312"/>
      <c r="AJ2003" s="332">
        <v>191</v>
      </c>
      <c r="AK2003" s="304">
        <f t="shared" si="554"/>
        <v>210</v>
      </c>
      <c r="AL2003" s="304">
        <v>0.2</v>
      </c>
      <c r="AM2003" s="389" t="str">
        <f t="shared" si="557"/>
        <v/>
      </c>
      <c r="AN2003" s="304"/>
      <c r="AO2003" s="304"/>
      <c r="AP2003" s="312"/>
      <c r="AQ2003" s="312"/>
      <c r="AR2003" s="312"/>
      <c r="AS2003" s="304"/>
      <c r="AT2003" s="312"/>
      <c r="AU2003" s="329">
        <f>VLOOKUP(C2003,[1]world!$A$2:$B$3555,2,FALSE)</f>
        <v>14</v>
      </c>
      <c r="AV2003" s="329">
        <v>209</v>
      </c>
      <c r="AW2003" s="304">
        <v>0.37</v>
      </c>
      <c r="AX2003" s="304">
        <v>-999</v>
      </c>
      <c r="AY2003" s="304">
        <v>-999</v>
      </c>
      <c r="AZ2003" s="304">
        <v>-999</v>
      </c>
      <c r="BA2003" s="304">
        <v>-999</v>
      </c>
      <c r="BB2003" s="304">
        <v>-999</v>
      </c>
      <c r="BC2003" s="304">
        <v>-999</v>
      </c>
      <c r="BD2003" s="304">
        <v>-999</v>
      </c>
      <c r="BE2003" s="304">
        <v>-999</v>
      </c>
      <c r="BF2003" s="304">
        <v>-999</v>
      </c>
      <c r="BG2003" s="304">
        <v>-999</v>
      </c>
      <c r="BH2003" s="304">
        <v>-999</v>
      </c>
      <c r="BI2003" s="304">
        <v>-999</v>
      </c>
      <c r="BJ2003" s="304" t="s">
        <v>4954</v>
      </c>
      <c r="BK2003" s="304" t="s">
        <v>4954</v>
      </c>
      <c r="BL2003" s="304" t="s">
        <v>4954</v>
      </c>
    </row>
    <row r="2004" spans="1:64" ht="15" hidden="1" customHeight="1" x14ac:dyDescent="0.2">
      <c r="A2004" s="304" t="s">
        <v>6173</v>
      </c>
      <c r="B2004" s="304" t="s">
        <v>5985</v>
      </c>
      <c r="C2004" s="304">
        <v>2137</v>
      </c>
      <c r="D2004" s="349" t="s">
        <v>1288</v>
      </c>
      <c r="E2004" s="304" t="s">
        <v>1289</v>
      </c>
      <c r="F2004" s="304"/>
      <c r="G2004" s="324">
        <v>37.234999999999999</v>
      </c>
      <c r="H2004" s="324">
        <v>106.03100000000001</v>
      </c>
      <c r="I2004" s="324" t="s">
        <v>212</v>
      </c>
      <c r="J2004" s="368">
        <f>GEOMEAN(AV2004,AJ2004)</f>
        <v>441.95135478918945</v>
      </c>
      <c r="K2004" s="331">
        <f>GEOMEAN(AL2004,AW2004)</f>
        <v>0.39887341350358263</v>
      </c>
      <c r="L2004" s="304" t="str">
        <f t="shared" si="553"/>
        <v>C</v>
      </c>
      <c r="M2004" s="388" t="s">
        <v>6097</v>
      </c>
      <c r="N2004" s="304"/>
      <c r="O2004" s="304"/>
      <c r="P2004" s="356"/>
      <c r="Q2004" s="356"/>
      <c r="R2004" s="304"/>
      <c r="S2004" s="356"/>
      <c r="T2004" s="304"/>
      <c r="U2004" s="356"/>
      <c r="V2004" s="304"/>
      <c r="W2004" s="304" t="s">
        <v>4923</v>
      </c>
      <c r="X2004" s="304" t="s">
        <v>205</v>
      </c>
      <c r="Y2004" s="366">
        <f t="shared" si="555"/>
        <v>424.8</v>
      </c>
      <c r="Z2004" s="304"/>
      <c r="AA2004" s="304"/>
      <c r="AB2004" s="304">
        <v>-999</v>
      </c>
      <c r="AC2004" s="304">
        <v>-999</v>
      </c>
      <c r="AD2004" s="366">
        <v>-999</v>
      </c>
      <c r="AE2004" s="304">
        <v>-999</v>
      </c>
      <c r="AF2004" s="304">
        <v>-999</v>
      </c>
      <c r="AG2004" s="304"/>
      <c r="AH2004" s="304">
        <v>5.2877800000000003E-2</v>
      </c>
      <c r="AI2004" s="312"/>
      <c r="AJ2004" s="332">
        <v>497</v>
      </c>
      <c r="AK2004" s="304">
        <f t="shared" si="554"/>
        <v>555</v>
      </c>
      <c r="AL2004" s="363">
        <v>0.43</v>
      </c>
      <c r="AM2004" s="389" t="str">
        <f t="shared" si="557"/>
        <v/>
      </c>
      <c r="AN2004" s="304"/>
      <c r="AO2004" s="304"/>
      <c r="AP2004" s="312"/>
      <c r="AQ2004" s="312"/>
      <c r="AR2004" s="312"/>
      <c r="AS2004" s="304"/>
      <c r="AT2004" s="312"/>
      <c r="AU2004" s="329">
        <f>VLOOKUP(C2004,[1]world!$A$2:$B$3555,2,FALSE)</f>
        <v>2</v>
      </c>
      <c r="AV2004" s="329">
        <v>393</v>
      </c>
      <c r="AW2004" s="304">
        <v>0.37</v>
      </c>
      <c r="AX2004" s="304">
        <v>-999</v>
      </c>
      <c r="AY2004" s="304">
        <v>-999</v>
      </c>
      <c r="AZ2004" s="304">
        <v>-999</v>
      </c>
      <c r="BA2004" s="304">
        <v>-999</v>
      </c>
      <c r="BB2004" s="304">
        <v>-999</v>
      </c>
      <c r="BC2004" s="304">
        <v>-999</v>
      </c>
      <c r="BD2004" s="304">
        <v>-999</v>
      </c>
      <c r="BE2004" s="304">
        <v>-999</v>
      </c>
      <c r="BF2004" s="304">
        <v>-999</v>
      </c>
      <c r="BG2004" s="304">
        <v>-999</v>
      </c>
      <c r="BH2004" s="304">
        <v>-999</v>
      </c>
      <c r="BI2004" s="304">
        <v>-999</v>
      </c>
      <c r="BJ2004" s="304" t="s">
        <v>4954</v>
      </c>
      <c r="BK2004" s="304" t="s">
        <v>4954</v>
      </c>
      <c r="BL2004" s="304" t="s">
        <v>4954</v>
      </c>
    </row>
    <row r="2005" spans="1:64" ht="15" hidden="1" customHeight="1" x14ac:dyDescent="0.2">
      <c r="A2005" s="304" t="s">
        <v>6173</v>
      </c>
      <c r="B2005" s="304" t="s">
        <v>5985</v>
      </c>
      <c r="C2005" s="304">
        <v>2138</v>
      </c>
      <c r="D2005" s="349" t="s">
        <v>1306</v>
      </c>
      <c r="E2005" s="304" t="s">
        <v>1307</v>
      </c>
      <c r="F2005" s="304"/>
      <c r="G2005" s="324">
        <v>36.277000000000001</v>
      </c>
      <c r="H2005" s="324">
        <v>106.069</v>
      </c>
      <c r="I2005" s="324" t="s">
        <v>212</v>
      </c>
      <c r="J2005" s="368">
        <f>GEOMEAN(Y2005,AV2005,AK2005)</f>
        <v>356.38630056892731</v>
      </c>
      <c r="K2005" s="331">
        <f>GEOMEAN(AA2005,AL2005,AW2005)</f>
        <v>0.38547027482550061</v>
      </c>
      <c r="L2005" s="304" t="str">
        <f t="shared" si="553"/>
        <v>D</v>
      </c>
      <c r="M2005" s="388" t="s">
        <v>6089</v>
      </c>
      <c r="N2005" s="304"/>
      <c r="O2005" s="304"/>
      <c r="P2005" s="356"/>
      <c r="Q2005" s="356"/>
      <c r="R2005" s="304"/>
      <c r="S2005" s="356"/>
      <c r="T2005" s="304"/>
      <c r="U2005" s="356"/>
      <c r="V2005" s="304"/>
      <c r="W2005" s="304" t="s">
        <v>1408</v>
      </c>
      <c r="X2005" s="304" t="s">
        <v>213</v>
      </c>
      <c r="Y2005" s="366">
        <f t="shared" si="555"/>
        <v>274.5</v>
      </c>
      <c r="Z2005" s="304"/>
      <c r="AA2005" s="331">
        <v>0.36</v>
      </c>
      <c r="AB2005" s="304">
        <v>-999</v>
      </c>
      <c r="AC2005" s="304">
        <v>-999</v>
      </c>
      <c r="AD2005" s="366">
        <v>-999</v>
      </c>
      <c r="AE2005" s="304">
        <v>-999</v>
      </c>
      <c r="AF2005" s="304">
        <v>-999</v>
      </c>
      <c r="AG2005" s="304"/>
      <c r="AH2005" s="304">
        <v>2.5526299999999998E-2</v>
      </c>
      <c r="AI2005" s="312"/>
      <c r="AJ2005" s="332">
        <v>391</v>
      </c>
      <c r="AK2005" s="304">
        <f t="shared" si="554"/>
        <v>425</v>
      </c>
      <c r="AL2005" s="363">
        <v>0.43</v>
      </c>
      <c r="AM2005" s="389" t="str">
        <f t="shared" si="557"/>
        <v/>
      </c>
      <c r="AN2005" s="304"/>
      <c r="AO2005" s="304"/>
      <c r="AP2005" s="312"/>
      <c r="AQ2005" s="312"/>
      <c r="AR2005" s="312"/>
      <c r="AS2005" s="304"/>
      <c r="AT2005" s="312"/>
      <c r="AU2005" s="329">
        <f>VLOOKUP(C2005,[1]world!$A$2:$B$3555,2,FALSE)</f>
        <v>7</v>
      </c>
      <c r="AV2005" s="329">
        <v>388</v>
      </c>
      <c r="AW2005" s="304">
        <v>0.37</v>
      </c>
      <c r="AX2005" s="304">
        <v>-999</v>
      </c>
      <c r="AY2005" s="304">
        <v>-999</v>
      </c>
      <c r="AZ2005" s="304">
        <v>-999</v>
      </c>
      <c r="BA2005" s="304">
        <v>-999</v>
      </c>
      <c r="BB2005" s="304">
        <v>-999</v>
      </c>
      <c r="BC2005" s="304">
        <v>-999</v>
      </c>
      <c r="BD2005" s="304">
        <v>-999</v>
      </c>
      <c r="BE2005" s="304">
        <v>-999</v>
      </c>
      <c r="BF2005" s="304">
        <v>-999</v>
      </c>
      <c r="BG2005" s="304">
        <v>-999</v>
      </c>
      <c r="BH2005" s="304">
        <v>-999</v>
      </c>
      <c r="BI2005" s="304">
        <v>-999</v>
      </c>
      <c r="BJ2005" s="304" t="s">
        <v>4954</v>
      </c>
      <c r="BK2005" s="304" t="s">
        <v>4954</v>
      </c>
      <c r="BL2005" s="304" t="s">
        <v>4954</v>
      </c>
    </row>
    <row r="2006" spans="1:64" ht="15" hidden="1" customHeight="1" x14ac:dyDescent="0.2">
      <c r="A2006" s="304" t="s">
        <v>6173</v>
      </c>
      <c r="B2006" s="304" t="s">
        <v>5985</v>
      </c>
      <c r="C2006" s="304">
        <v>2139</v>
      </c>
      <c r="D2006" s="349" t="s">
        <v>1292</v>
      </c>
      <c r="E2006" s="304" t="s">
        <v>1293</v>
      </c>
      <c r="F2006" s="304"/>
      <c r="G2006" s="324">
        <v>36.323</v>
      </c>
      <c r="H2006" s="324">
        <v>105.371</v>
      </c>
      <c r="I2006" s="324" t="s">
        <v>212</v>
      </c>
      <c r="J2006" s="368">
        <f>GEOMEAN(AV2006,AJ2006)</f>
        <v>393.91877335308607</v>
      </c>
      <c r="K2006" s="331">
        <f t="shared" ref="K2006:K2007" si="560">GEOMEAN(AL2006,AW2006)</f>
        <v>0.39887341350358263</v>
      </c>
      <c r="L2006" s="304" t="str">
        <f t="shared" si="553"/>
        <v>C</v>
      </c>
      <c r="M2006" s="388" t="s">
        <v>6097</v>
      </c>
      <c r="N2006" s="304"/>
      <c r="O2006" s="304"/>
      <c r="P2006" s="356"/>
      <c r="Q2006" s="356"/>
      <c r="R2006" s="304"/>
      <c r="S2006" s="356"/>
      <c r="T2006" s="304"/>
      <c r="U2006" s="356"/>
      <c r="V2006" s="304"/>
      <c r="W2006" s="304" t="s">
        <v>4923</v>
      </c>
      <c r="X2006" s="304" t="s">
        <v>205</v>
      </c>
      <c r="Y2006" s="366">
        <f t="shared" si="555"/>
        <v>424.8</v>
      </c>
      <c r="Z2006" s="304"/>
      <c r="AA2006" s="304"/>
      <c r="AB2006" s="304">
        <v>-999</v>
      </c>
      <c r="AC2006" s="304">
        <v>-999</v>
      </c>
      <c r="AD2006" s="366">
        <v>-999</v>
      </c>
      <c r="AE2006" s="304">
        <v>-999</v>
      </c>
      <c r="AF2006" s="304">
        <v>-999</v>
      </c>
      <c r="AG2006" s="304"/>
      <c r="AH2006" s="304">
        <v>2.4324599999999998E-2</v>
      </c>
      <c r="AI2006" s="312"/>
      <c r="AJ2006" s="332">
        <v>386</v>
      </c>
      <c r="AK2006" s="304">
        <f t="shared" si="554"/>
        <v>425</v>
      </c>
      <c r="AL2006" s="363">
        <v>0.43</v>
      </c>
      <c r="AM2006" s="389" t="str">
        <f t="shared" si="557"/>
        <v/>
      </c>
      <c r="AN2006" s="304"/>
      <c r="AO2006" s="304"/>
      <c r="AP2006" s="312"/>
      <c r="AQ2006" s="312"/>
      <c r="AR2006" s="312"/>
      <c r="AS2006" s="304"/>
      <c r="AT2006" s="312"/>
      <c r="AU2006" s="329">
        <f>VLOOKUP(C2006,[1]world!$A$2:$B$3555,2,FALSE)</f>
        <v>5</v>
      </c>
      <c r="AV2006" s="329">
        <v>402</v>
      </c>
      <c r="AW2006" s="304">
        <v>0.37</v>
      </c>
      <c r="AX2006" s="304">
        <v>-999</v>
      </c>
      <c r="AY2006" s="304">
        <v>-999</v>
      </c>
      <c r="AZ2006" s="304">
        <v>-999</v>
      </c>
      <c r="BA2006" s="304">
        <v>-999</v>
      </c>
      <c r="BB2006" s="304">
        <v>-999</v>
      </c>
      <c r="BC2006" s="304">
        <v>-999</v>
      </c>
      <c r="BD2006" s="304">
        <v>-999</v>
      </c>
      <c r="BE2006" s="304">
        <v>-999</v>
      </c>
      <c r="BF2006" s="304">
        <v>-999</v>
      </c>
      <c r="BG2006" s="304">
        <v>-999</v>
      </c>
      <c r="BH2006" s="304">
        <v>-999</v>
      </c>
      <c r="BI2006" s="304">
        <v>-999</v>
      </c>
      <c r="BJ2006" s="304" t="s">
        <v>4954</v>
      </c>
      <c r="BK2006" s="304" t="s">
        <v>4954</v>
      </c>
      <c r="BL2006" s="304" t="s">
        <v>4954</v>
      </c>
    </row>
    <row r="2007" spans="1:64" ht="15" hidden="1" customHeight="1" x14ac:dyDescent="0.2">
      <c r="A2007" s="304" t="s">
        <v>6173</v>
      </c>
      <c r="B2007" s="304" t="s">
        <v>5985</v>
      </c>
      <c r="C2007" s="304">
        <v>2140</v>
      </c>
      <c r="D2007" s="349" t="s">
        <v>1274</v>
      </c>
      <c r="E2007" s="304" t="s">
        <v>1275</v>
      </c>
      <c r="F2007" s="304"/>
      <c r="G2007" s="324">
        <v>39.003999999999998</v>
      </c>
      <c r="H2007" s="324">
        <v>106.2</v>
      </c>
      <c r="I2007" s="324" t="s">
        <v>212</v>
      </c>
      <c r="J2007" s="368">
        <f>GEOMEAN(AV2007,AJ2007)</f>
        <v>644.76352254140431</v>
      </c>
      <c r="K2007" s="331">
        <f t="shared" si="560"/>
        <v>0.39887341350358263</v>
      </c>
      <c r="L2007" s="304" t="str">
        <f t="shared" si="553"/>
        <v>C</v>
      </c>
      <c r="M2007" s="388" t="s">
        <v>6097</v>
      </c>
      <c r="N2007" s="304"/>
      <c r="O2007" s="304"/>
      <c r="P2007" s="356"/>
      <c r="Q2007" s="356"/>
      <c r="R2007" s="304"/>
      <c r="S2007" s="356"/>
      <c r="T2007" s="304"/>
      <c r="U2007" s="356"/>
      <c r="V2007" s="304"/>
      <c r="W2007" s="304" t="s">
        <v>4923</v>
      </c>
      <c r="X2007" s="304" t="s">
        <v>205</v>
      </c>
      <c r="Y2007" s="366">
        <f t="shared" si="555"/>
        <v>424.8</v>
      </c>
      <c r="Z2007" s="304"/>
      <c r="AA2007" s="304"/>
      <c r="AB2007" s="304">
        <v>-999</v>
      </c>
      <c r="AC2007" s="304">
        <v>-999</v>
      </c>
      <c r="AD2007" s="366">
        <v>-999</v>
      </c>
      <c r="AE2007" s="304">
        <v>-999</v>
      </c>
      <c r="AF2007" s="304">
        <v>-999</v>
      </c>
      <c r="AG2007" s="304"/>
      <c r="AH2007" s="304">
        <v>0.236785</v>
      </c>
      <c r="AI2007" s="312"/>
      <c r="AJ2007" s="332">
        <v>760</v>
      </c>
      <c r="AK2007" s="304">
        <f t="shared" si="554"/>
        <v>760</v>
      </c>
      <c r="AL2007" s="363">
        <v>0.43</v>
      </c>
      <c r="AM2007" s="389" t="str">
        <f t="shared" si="557"/>
        <v/>
      </c>
      <c r="AN2007" s="304"/>
      <c r="AO2007" s="304"/>
      <c r="AP2007" s="312"/>
      <c r="AQ2007" s="312"/>
      <c r="AR2007" s="312"/>
      <c r="AS2007" s="304"/>
      <c r="AT2007" s="312"/>
      <c r="AU2007" s="329">
        <f>VLOOKUP(C2007,[1]world!$A$2:$B$3555,2,FALSE)</f>
        <v>3</v>
      </c>
      <c r="AV2007" s="329">
        <v>547</v>
      </c>
      <c r="AW2007" s="304">
        <v>0.37</v>
      </c>
      <c r="AX2007" s="304">
        <v>-999</v>
      </c>
      <c r="AY2007" s="304">
        <v>-999</v>
      </c>
      <c r="AZ2007" s="304">
        <v>-999</v>
      </c>
      <c r="BA2007" s="304">
        <v>-999</v>
      </c>
      <c r="BB2007" s="304">
        <v>-999</v>
      </c>
      <c r="BC2007" s="304">
        <v>-999</v>
      </c>
      <c r="BD2007" s="304">
        <v>-999</v>
      </c>
      <c r="BE2007" s="304">
        <v>-999</v>
      </c>
      <c r="BF2007" s="304">
        <v>-999</v>
      </c>
      <c r="BG2007" s="304">
        <v>-999</v>
      </c>
      <c r="BH2007" s="304">
        <v>-999</v>
      </c>
      <c r="BI2007" s="304">
        <v>-999</v>
      </c>
      <c r="BJ2007" s="304" t="s">
        <v>4954</v>
      </c>
      <c r="BK2007" s="304" t="s">
        <v>4954</v>
      </c>
      <c r="BL2007" s="304" t="s">
        <v>4954</v>
      </c>
    </row>
    <row r="2008" spans="1:64" ht="15" hidden="1" customHeight="1" x14ac:dyDescent="0.2">
      <c r="A2008" s="304" t="s">
        <v>6173</v>
      </c>
      <c r="B2008" s="304" t="s">
        <v>5985</v>
      </c>
      <c r="C2008" s="304">
        <v>2141</v>
      </c>
      <c r="D2008" s="349" t="s">
        <v>1268</v>
      </c>
      <c r="E2008" s="304" t="s">
        <v>1269</v>
      </c>
      <c r="F2008" s="304"/>
      <c r="G2008" s="324">
        <v>38.999000000000002</v>
      </c>
      <c r="H2008" s="324">
        <v>106.389</v>
      </c>
      <c r="I2008" s="324" t="s">
        <v>212</v>
      </c>
      <c r="J2008" s="368">
        <f t="shared" ref="J2008:J2022" si="561">GEOMEAN(Y2008,AV2008,AK2008)</f>
        <v>242.04656117508151</v>
      </c>
      <c r="K2008" s="331">
        <f t="shared" ref="K2008:K2022" si="562">GEOMEAN(AA2008,AL2008,AW2008)</f>
        <v>0.23489205847013181</v>
      </c>
      <c r="L2008" s="304" t="str">
        <f t="shared" si="553"/>
        <v>D</v>
      </c>
      <c r="M2008" s="388" t="s">
        <v>6089</v>
      </c>
      <c r="N2008" s="304"/>
      <c r="O2008" s="304"/>
      <c r="P2008" s="356"/>
      <c r="Q2008" s="356"/>
      <c r="R2008" s="304"/>
      <c r="S2008" s="356"/>
      <c r="T2008" s="304"/>
      <c r="U2008" s="356"/>
      <c r="V2008" s="304"/>
      <c r="W2008" s="304" t="s">
        <v>1408</v>
      </c>
      <c r="X2008" s="304" t="s">
        <v>213</v>
      </c>
      <c r="Y2008" s="366">
        <f t="shared" si="555"/>
        <v>274.5</v>
      </c>
      <c r="Z2008" s="304"/>
      <c r="AA2008" s="331">
        <v>0.36</v>
      </c>
      <c r="AB2008" s="304">
        <v>-999</v>
      </c>
      <c r="AC2008" s="304">
        <v>-999</v>
      </c>
      <c r="AD2008" s="366">
        <v>-999</v>
      </c>
      <c r="AE2008" s="304">
        <v>-999</v>
      </c>
      <c r="AF2008" s="304">
        <v>-999</v>
      </c>
      <c r="AG2008" s="304"/>
      <c r="AH2008" s="304">
        <v>1.48806E-3</v>
      </c>
      <c r="AI2008" s="312"/>
      <c r="AJ2008" s="332">
        <v>202</v>
      </c>
      <c r="AK2008" s="304">
        <f t="shared" si="554"/>
        <v>210</v>
      </c>
      <c r="AL2008" s="304">
        <v>0.2</v>
      </c>
      <c r="AM2008" s="389" t="str">
        <f t="shared" si="557"/>
        <v/>
      </c>
      <c r="AN2008" s="304"/>
      <c r="AO2008" s="304"/>
      <c r="AP2008" s="312"/>
      <c r="AQ2008" s="312"/>
      <c r="AR2008" s="312"/>
      <c r="AS2008" s="304"/>
      <c r="AT2008" s="312"/>
      <c r="AU2008" s="329">
        <f>VLOOKUP(C2008,[1]world!$A$2:$B$3555,2,FALSE)</f>
        <v>16</v>
      </c>
      <c r="AV2008" s="329">
        <v>246</v>
      </c>
      <c r="AW2008" s="304">
        <v>0.18</v>
      </c>
      <c r="AX2008" s="304">
        <v>-999</v>
      </c>
      <c r="AY2008" s="304">
        <v>-999</v>
      </c>
      <c r="AZ2008" s="304">
        <v>-999</v>
      </c>
      <c r="BA2008" s="304">
        <v>-999</v>
      </c>
      <c r="BB2008" s="304">
        <v>-999</v>
      </c>
      <c r="BC2008" s="304">
        <v>-999</v>
      </c>
      <c r="BD2008" s="304">
        <v>-999</v>
      </c>
      <c r="BE2008" s="304">
        <v>-999</v>
      </c>
      <c r="BF2008" s="304">
        <v>-999</v>
      </c>
      <c r="BG2008" s="304">
        <v>-999</v>
      </c>
      <c r="BH2008" s="304">
        <v>-999</v>
      </c>
      <c r="BI2008" s="304">
        <v>-999</v>
      </c>
      <c r="BJ2008" s="304" t="s">
        <v>4954</v>
      </c>
      <c r="BK2008" s="304" t="s">
        <v>4954</v>
      </c>
      <c r="BL2008" s="304" t="s">
        <v>4954</v>
      </c>
    </row>
    <row r="2009" spans="1:64" ht="15" hidden="1" customHeight="1" x14ac:dyDescent="0.2">
      <c r="A2009" s="304" t="s">
        <v>6173</v>
      </c>
      <c r="B2009" s="304" t="s">
        <v>5985</v>
      </c>
      <c r="C2009" s="304">
        <v>2142</v>
      </c>
      <c r="D2009" s="349" t="s">
        <v>1270</v>
      </c>
      <c r="E2009" s="304" t="s">
        <v>1271</v>
      </c>
      <c r="F2009" s="304"/>
      <c r="G2009" s="324">
        <v>38.396000000000001</v>
      </c>
      <c r="H2009" s="324">
        <v>106.199</v>
      </c>
      <c r="I2009" s="324" t="s">
        <v>212</v>
      </c>
      <c r="J2009" s="368">
        <f t="shared" si="561"/>
        <v>242.04656117508151</v>
      </c>
      <c r="K2009" s="331">
        <f t="shared" si="562"/>
        <v>0.23489205847013181</v>
      </c>
      <c r="L2009" s="304" t="str">
        <f t="shared" si="553"/>
        <v>D</v>
      </c>
      <c r="M2009" s="388" t="s">
        <v>6089</v>
      </c>
      <c r="N2009" s="304"/>
      <c r="O2009" s="304"/>
      <c r="P2009" s="356"/>
      <c r="Q2009" s="356"/>
      <c r="R2009" s="304"/>
      <c r="S2009" s="356"/>
      <c r="T2009" s="304"/>
      <c r="U2009" s="356"/>
      <c r="V2009" s="304"/>
      <c r="W2009" s="304" t="s">
        <v>1408</v>
      </c>
      <c r="X2009" s="304" t="s">
        <v>213</v>
      </c>
      <c r="Y2009" s="366">
        <f t="shared" si="555"/>
        <v>274.5</v>
      </c>
      <c r="Z2009" s="304"/>
      <c r="AA2009" s="331">
        <v>0.36</v>
      </c>
      <c r="AB2009" s="304">
        <v>-999</v>
      </c>
      <c r="AC2009" s="304">
        <v>-999</v>
      </c>
      <c r="AD2009" s="366">
        <v>-999</v>
      </c>
      <c r="AE2009" s="304">
        <v>-999</v>
      </c>
      <c r="AF2009" s="304">
        <v>-999</v>
      </c>
      <c r="AG2009" s="304"/>
      <c r="AH2009" s="304">
        <v>2.1323900000000001E-3</v>
      </c>
      <c r="AI2009" s="312"/>
      <c r="AJ2009" s="332">
        <v>214</v>
      </c>
      <c r="AK2009" s="304">
        <f t="shared" si="554"/>
        <v>210</v>
      </c>
      <c r="AL2009" s="304">
        <v>0.2</v>
      </c>
      <c r="AM2009" s="389" t="str">
        <f t="shared" si="557"/>
        <v/>
      </c>
      <c r="AN2009" s="304"/>
      <c r="AO2009" s="304"/>
      <c r="AP2009" s="312"/>
      <c r="AQ2009" s="312"/>
      <c r="AR2009" s="312"/>
      <c r="AS2009" s="304"/>
      <c r="AT2009" s="312"/>
      <c r="AU2009" s="329">
        <f>VLOOKUP(C2009,[1]world!$A$2:$B$3555,2,FALSE)</f>
        <v>16</v>
      </c>
      <c r="AV2009" s="329">
        <v>246</v>
      </c>
      <c r="AW2009" s="304">
        <v>0.18</v>
      </c>
      <c r="AX2009" s="304">
        <v>-999</v>
      </c>
      <c r="AY2009" s="304">
        <v>-999</v>
      </c>
      <c r="AZ2009" s="304">
        <v>-999</v>
      </c>
      <c r="BA2009" s="304">
        <v>-999</v>
      </c>
      <c r="BB2009" s="304">
        <v>-999</v>
      </c>
      <c r="BC2009" s="304">
        <v>-999</v>
      </c>
      <c r="BD2009" s="304">
        <v>-999</v>
      </c>
      <c r="BE2009" s="304">
        <v>-999</v>
      </c>
      <c r="BF2009" s="304">
        <v>-999</v>
      </c>
      <c r="BG2009" s="304">
        <v>-999</v>
      </c>
      <c r="BH2009" s="304">
        <v>-999</v>
      </c>
      <c r="BI2009" s="304">
        <v>-999</v>
      </c>
      <c r="BJ2009" s="304" t="s">
        <v>4954</v>
      </c>
      <c r="BK2009" s="304" t="s">
        <v>4954</v>
      </c>
      <c r="BL2009" s="304" t="s">
        <v>4954</v>
      </c>
    </row>
    <row r="2010" spans="1:64" ht="15" hidden="1" customHeight="1" x14ac:dyDescent="0.2">
      <c r="A2010" s="304" t="s">
        <v>6173</v>
      </c>
      <c r="B2010" s="304" t="s">
        <v>5985</v>
      </c>
      <c r="C2010" s="304">
        <v>2143</v>
      </c>
      <c r="D2010" s="349" t="s">
        <v>1324</v>
      </c>
      <c r="E2010" s="304" t="s">
        <v>1325</v>
      </c>
      <c r="F2010" s="304"/>
      <c r="G2010" s="324">
        <v>38.603000000000002</v>
      </c>
      <c r="H2010" s="324">
        <v>106.53</v>
      </c>
      <c r="I2010" s="324" t="s">
        <v>212</v>
      </c>
      <c r="J2010" s="368">
        <f t="shared" si="561"/>
        <v>278.31999967998081</v>
      </c>
      <c r="K2010" s="331">
        <f t="shared" si="562"/>
        <v>0.29866069645095356</v>
      </c>
      <c r="L2010" s="304" t="str">
        <f t="shared" si="553"/>
        <v>D</v>
      </c>
      <c r="M2010" s="388" t="s">
        <v>6089</v>
      </c>
      <c r="N2010" s="304"/>
      <c r="O2010" s="304"/>
      <c r="P2010" s="356"/>
      <c r="Q2010" s="356"/>
      <c r="R2010" s="304"/>
      <c r="S2010" s="356"/>
      <c r="T2010" s="304"/>
      <c r="U2010" s="356"/>
      <c r="V2010" s="304"/>
      <c r="W2010" s="304" t="s">
        <v>1408</v>
      </c>
      <c r="X2010" s="304" t="s">
        <v>213</v>
      </c>
      <c r="Y2010" s="366">
        <f t="shared" si="555"/>
        <v>274.5</v>
      </c>
      <c r="Z2010" s="304"/>
      <c r="AA2010" s="331">
        <v>0.36</v>
      </c>
      <c r="AB2010" s="304">
        <v>-999</v>
      </c>
      <c r="AC2010" s="304">
        <v>-999</v>
      </c>
      <c r="AD2010" s="366">
        <v>-999</v>
      </c>
      <c r="AE2010" s="304">
        <v>-999</v>
      </c>
      <c r="AF2010" s="304">
        <v>-999</v>
      </c>
      <c r="AG2010" s="304"/>
      <c r="AH2010" s="304">
        <v>1.48098E-3</v>
      </c>
      <c r="AI2010" s="312"/>
      <c r="AJ2010" s="332">
        <v>202</v>
      </c>
      <c r="AK2010" s="304">
        <f t="shared" si="554"/>
        <v>210</v>
      </c>
      <c r="AL2010" s="304">
        <v>0.2</v>
      </c>
      <c r="AM2010" s="389" t="str">
        <f t="shared" si="557"/>
        <v/>
      </c>
      <c r="AN2010" s="304"/>
      <c r="AO2010" s="304"/>
      <c r="AP2010" s="312"/>
      <c r="AQ2010" s="312"/>
      <c r="AR2010" s="312"/>
      <c r="AS2010" s="304"/>
      <c r="AT2010" s="312"/>
      <c r="AU2010" s="329">
        <f>VLOOKUP(C2010,[1]world!$A$2:$B$3555,2,FALSE)</f>
        <v>8</v>
      </c>
      <c r="AV2010" s="329">
        <v>374</v>
      </c>
      <c r="AW2010" s="304">
        <v>0.37</v>
      </c>
      <c r="AX2010" s="304">
        <v>-999</v>
      </c>
      <c r="AY2010" s="304">
        <v>-999</v>
      </c>
      <c r="AZ2010" s="304">
        <v>-999</v>
      </c>
      <c r="BA2010" s="304">
        <v>-999</v>
      </c>
      <c r="BB2010" s="304">
        <v>-999</v>
      </c>
      <c r="BC2010" s="304">
        <v>-999</v>
      </c>
      <c r="BD2010" s="304">
        <v>-999</v>
      </c>
      <c r="BE2010" s="304">
        <v>-999</v>
      </c>
      <c r="BF2010" s="304">
        <v>-999</v>
      </c>
      <c r="BG2010" s="304">
        <v>-999</v>
      </c>
      <c r="BH2010" s="304">
        <v>-999</v>
      </c>
      <c r="BI2010" s="304">
        <v>-999</v>
      </c>
      <c r="BJ2010" s="304" t="s">
        <v>4954</v>
      </c>
      <c r="BK2010" s="304" t="s">
        <v>4954</v>
      </c>
      <c r="BL2010" s="304" t="s">
        <v>4954</v>
      </c>
    </row>
    <row r="2011" spans="1:64" ht="15" hidden="1" customHeight="1" x14ac:dyDescent="0.2">
      <c r="A2011" s="304" t="s">
        <v>6173</v>
      </c>
      <c r="B2011" s="304" t="s">
        <v>5985</v>
      </c>
      <c r="C2011" s="304">
        <v>2144</v>
      </c>
      <c r="D2011" s="349" t="s">
        <v>1276</v>
      </c>
      <c r="E2011" s="304" t="s">
        <v>1277</v>
      </c>
      <c r="F2011" s="304"/>
      <c r="G2011" s="324">
        <v>38.323999999999998</v>
      </c>
      <c r="H2011" s="324">
        <v>106.149</v>
      </c>
      <c r="I2011" s="324" t="s">
        <v>212</v>
      </c>
      <c r="J2011" s="368">
        <f t="shared" si="561"/>
        <v>249.27810413855005</v>
      </c>
      <c r="K2011" s="331">
        <f t="shared" si="562"/>
        <v>0.38547027482550061</v>
      </c>
      <c r="L2011" s="304" t="str">
        <f t="shared" si="553"/>
        <v>D</v>
      </c>
      <c r="M2011" s="388" t="s">
        <v>6089</v>
      </c>
      <c r="N2011" s="304"/>
      <c r="O2011" s="304"/>
      <c r="P2011" s="356"/>
      <c r="Q2011" s="356"/>
      <c r="R2011" s="304"/>
      <c r="S2011" s="356"/>
      <c r="T2011" s="304"/>
      <c r="U2011" s="356"/>
      <c r="V2011" s="304"/>
      <c r="W2011" s="304" t="s">
        <v>1408</v>
      </c>
      <c r="X2011" s="304" t="s">
        <v>213</v>
      </c>
      <c r="Y2011" s="366">
        <f t="shared" si="555"/>
        <v>274.5</v>
      </c>
      <c r="Z2011" s="304"/>
      <c r="AA2011" s="331">
        <v>0.36</v>
      </c>
      <c r="AB2011" s="304">
        <v>-999</v>
      </c>
      <c r="AC2011" s="304">
        <v>-999</v>
      </c>
      <c r="AD2011" s="366">
        <v>-999</v>
      </c>
      <c r="AE2011" s="304">
        <v>-999</v>
      </c>
      <c r="AF2011" s="304">
        <v>-999</v>
      </c>
      <c r="AG2011" s="304"/>
      <c r="AH2011" s="304">
        <v>3.8489399999999999E-3</v>
      </c>
      <c r="AI2011" s="312"/>
      <c r="AJ2011" s="332">
        <v>243</v>
      </c>
      <c r="AK2011" s="304">
        <f t="shared" si="554"/>
        <v>270</v>
      </c>
      <c r="AL2011" s="363">
        <v>0.43</v>
      </c>
      <c r="AM2011" s="389" t="str">
        <f t="shared" si="557"/>
        <v/>
      </c>
      <c r="AN2011" s="304"/>
      <c r="AO2011" s="304"/>
      <c r="AP2011" s="312"/>
      <c r="AQ2011" s="312"/>
      <c r="AR2011" s="312"/>
      <c r="AS2011" s="304"/>
      <c r="AT2011" s="312"/>
      <c r="AU2011" s="329">
        <f>VLOOKUP(C2011,[1]world!$A$2:$B$3555,2,FALSE)</f>
        <v>14</v>
      </c>
      <c r="AV2011" s="329">
        <v>209</v>
      </c>
      <c r="AW2011" s="304">
        <v>0.37</v>
      </c>
      <c r="AX2011" s="304">
        <v>-999</v>
      </c>
      <c r="AY2011" s="304">
        <v>-999</v>
      </c>
      <c r="AZ2011" s="304">
        <v>-999</v>
      </c>
      <c r="BA2011" s="304">
        <v>-999</v>
      </c>
      <c r="BB2011" s="304">
        <v>-999</v>
      </c>
      <c r="BC2011" s="304">
        <v>-999</v>
      </c>
      <c r="BD2011" s="304">
        <v>-999</v>
      </c>
      <c r="BE2011" s="304">
        <v>-999</v>
      </c>
      <c r="BF2011" s="304">
        <v>-999</v>
      </c>
      <c r="BG2011" s="304">
        <v>-999</v>
      </c>
      <c r="BH2011" s="304">
        <v>-999</v>
      </c>
      <c r="BI2011" s="304">
        <v>-999</v>
      </c>
      <c r="BJ2011" s="304" t="s">
        <v>4954</v>
      </c>
      <c r="BK2011" s="304" t="s">
        <v>4954</v>
      </c>
      <c r="BL2011" s="304" t="s">
        <v>4954</v>
      </c>
    </row>
    <row r="2012" spans="1:64" ht="15" hidden="1" customHeight="1" x14ac:dyDescent="0.2">
      <c r="A2012" s="304" t="s">
        <v>6173</v>
      </c>
      <c r="B2012" s="304" t="s">
        <v>5985</v>
      </c>
      <c r="C2012" s="304">
        <v>2145</v>
      </c>
      <c r="D2012" s="349" t="s">
        <v>1284</v>
      </c>
      <c r="E2012" s="304" t="s">
        <v>1285</v>
      </c>
      <c r="F2012" s="304"/>
      <c r="G2012" s="324">
        <v>36.017000000000003</v>
      </c>
      <c r="H2012" s="324">
        <v>106.15</v>
      </c>
      <c r="I2012" s="324" t="s">
        <v>212</v>
      </c>
      <c r="J2012" s="368">
        <f t="shared" si="561"/>
        <v>360.62218794207269</v>
      </c>
      <c r="K2012" s="331">
        <f t="shared" si="562"/>
        <v>0.38547027482550061</v>
      </c>
      <c r="L2012" s="304" t="str">
        <f t="shared" si="553"/>
        <v>C</v>
      </c>
      <c r="M2012" s="388" t="s">
        <v>6089</v>
      </c>
      <c r="N2012" s="304"/>
      <c r="O2012" s="304"/>
      <c r="P2012" s="356"/>
      <c r="Q2012" s="356"/>
      <c r="R2012" s="304"/>
      <c r="S2012" s="356"/>
      <c r="T2012" s="304"/>
      <c r="U2012" s="356"/>
      <c r="V2012" s="304"/>
      <c r="W2012" s="304" t="s">
        <v>1408</v>
      </c>
      <c r="X2012" s="304" t="s">
        <v>213</v>
      </c>
      <c r="Y2012" s="366">
        <f t="shared" si="555"/>
        <v>274.5</v>
      </c>
      <c r="Z2012" s="304"/>
      <c r="AA2012" s="331">
        <v>0.36</v>
      </c>
      <c r="AB2012" s="304">
        <v>-999</v>
      </c>
      <c r="AC2012" s="304">
        <v>-999</v>
      </c>
      <c r="AD2012" s="366">
        <v>-999</v>
      </c>
      <c r="AE2012" s="304">
        <v>-999</v>
      </c>
      <c r="AF2012" s="304">
        <v>-999</v>
      </c>
      <c r="AG2012" s="304"/>
      <c r="AH2012" s="304">
        <v>2.9135899999999999E-2</v>
      </c>
      <c r="AI2012" s="312"/>
      <c r="AJ2012" s="332">
        <v>405</v>
      </c>
      <c r="AK2012" s="304">
        <f t="shared" si="554"/>
        <v>425</v>
      </c>
      <c r="AL2012" s="363">
        <v>0.43</v>
      </c>
      <c r="AM2012" s="389" t="str">
        <f t="shared" si="557"/>
        <v/>
      </c>
      <c r="AN2012" s="304"/>
      <c r="AO2012" s="304"/>
      <c r="AP2012" s="312"/>
      <c r="AQ2012" s="312"/>
      <c r="AR2012" s="312"/>
      <c r="AS2012" s="304"/>
      <c r="AT2012" s="312"/>
      <c r="AU2012" s="329">
        <f>VLOOKUP(C2012,[1]world!$A$2:$B$3555,2,FALSE)</f>
        <v>5</v>
      </c>
      <c r="AV2012" s="329">
        <v>402</v>
      </c>
      <c r="AW2012" s="304">
        <v>0.37</v>
      </c>
      <c r="AX2012" s="304">
        <v>-999</v>
      </c>
      <c r="AY2012" s="304">
        <v>-999</v>
      </c>
      <c r="AZ2012" s="304">
        <v>-999</v>
      </c>
      <c r="BA2012" s="304">
        <v>-999</v>
      </c>
      <c r="BB2012" s="304">
        <v>-999</v>
      </c>
      <c r="BC2012" s="304">
        <v>-999</v>
      </c>
      <c r="BD2012" s="304">
        <v>-999</v>
      </c>
      <c r="BE2012" s="304">
        <v>-999</v>
      </c>
      <c r="BF2012" s="304">
        <v>-999</v>
      </c>
      <c r="BG2012" s="304">
        <v>-999</v>
      </c>
      <c r="BH2012" s="304">
        <v>-999</v>
      </c>
      <c r="BI2012" s="304">
        <v>-999</v>
      </c>
      <c r="BJ2012" s="304" t="s">
        <v>4954</v>
      </c>
      <c r="BK2012" s="304" t="s">
        <v>4954</v>
      </c>
      <c r="BL2012" s="304" t="s">
        <v>4954</v>
      </c>
    </row>
    <row r="2013" spans="1:64" ht="15" hidden="1" customHeight="1" x14ac:dyDescent="0.2">
      <c r="A2013" s="304" t="s">
        <v>6173</v>
      </c>
      <c r="B2013" s="304" t="s">
        <v>5985</v>
      </c>
      <c r="C2013" s="304">
        <v>2146</v>
      </c>
      <c r="D2013" s="349" t="s">
        <v>1290</v>
      </c>
      <c r="E2013" s="304" t="s">
        <v>1291</v>
      </c>
      <c r="F2013" s="304"/>
      <c r="G2013" s="324">
        <v>38.213999999999999</v>
      </c>
      <c r="H2013" s="324">
        <v>106.239</v>
      </c>
      <c r="I2013" s="324" t="s">
        <v>212</v>
      </c>
      <c r="J2013" s="368">
        <f t="shared" si="561"/>
        <v>242.04656117508151</v>
      </c>
      <c r="K2013" s="331">
        <f t="shared" si="562"/>
        <v>0.30316646083251364</v>
      </c>
      <c r="L2013" s="304" t="str">
        <f t="shared" si="553"/>
        <v>D</v>
      </c>
      <c r="M2013" s="388" t="s">
        <v>6089</v>
      </c>
      <c r="N2013" s="304"/>
      <c r="O2013" s="304"/>
      <c r="P2013" s="356"/>
      <c r="Q2013" s="356"/>
      <c r="R2013" s="304"/>
      <c r="S2013" s="356"/>
      <c r="T2013" s="304"/>
      <c r="U2013" s="356"/>
      <c r="V2013" s="304"/>
      <c r="W2013" s="304" t="s">
        <v>1408</v>
      </c>
      <c r="X2013" s="304" t="s">
        <v>213</v>
      </c>
      <c r="Y2013" s="366">
        <f t="shared" si="555"/>
        <v>274.5</v>
      </c>
      <c r="Z2013" s="304"/>
      <c r="AA2013" s="331">
        <v>0.36</v>
      </c>
      <c r="AB2013" s="304">
        <v>-999</v>
      </c>
      <c r="AC2013" s="304">
        <v>-999</v>
      </c>
      <c r="AD2013" s="366">
        <v>-999</v>
      </c>
      <c r="AE2013" s="304">
        <v>-999</v>
      </c>
      <c r="AF2013" s="304">
        <v>-999</v>
      </c>
      <c r="AG2013" s="304"/>
      <c r="AH2013" s="304">
        <v>2.9480700000000001E-3</v>
      </c>
      <c r="AI2013" s="312"/>
      <c r="AJ2013" s="332">
        <v>230</v>
      </c>
      <c r="AK2013" s="304">
        <f t="shared" si="554"/>
        <v>210</v>
      </c>
      <c r="AL2013" s="363">
        <v>0.43</v>
      </c>
      <c r="AM2013" s="389" t="str">
        <f t="shared" si="557"/>
        <v/>
      </c>
      <c r="AN2013" s="304"/>
      <c r="AO2013" s="304"/>
      <c r="AP2013" s="312"/>
      <c r="AQ2013" s="312"/>
      <c r="AR2013" s="312"/>
      <c r="AS2013" s="304"/>
      <c r="AT2013" s="312"/>
      <c r="AU2013" s="329">
        <f>VLOOKUP(C2013,[1]world!$A$2:$B$3555,2,FALSE)</f>
        <v>16</v>
      </c>
      <c r="AV2013" s="329">
        <v>246</v>
      </c>
      <c r="AW2013" s="304">
        <v>0.18</v>
      </c>
      <c r="AX2013" s="304">
        <v>-999</v>
      </c>
      <c r="AY2013" s="304">
        <v>-999</v>
      </c>
      <c r="AZ2013" s="304">
        <v>-999</v>
      </c>
      <c r="BA2013" s="304">
        <v>-999</v>
      </c>
      <c r="BB2013" s="304">
        <v>-999</v>
      </c>
      <c r="BC2013" s="304">
        <v>-999</v>
      </c>
      <c r="BD2013" s="304">
        <v>-999</v>
      </c>
      <c r="BE2013" s="304">
        <v>-999</v>
      </c>
      <c r="BF2013" s="304">
        <v>-999</v>
      </c>
      <c r="BG2013" s="304">
        <v>-999</v>
      </c>
      <c r="BH2013" s="304">
        <v>-999</v>
      </c>
      <c r="BI2013" s="304">
        <v>-999</v>
      </c>
      <c r="BJ2013" s="304" t="s">
        <v>4954</v>
      </c>
      <c r="BK2013" s="304" t="s">
        <v>4954</v>
      </c>
      <c r="BL2013" s="304" t="s">
        <v>4954</v>
      </c>
    </row>
    <row r="2014" spans="1:64" ht="15" hidden="1" customHeight="1" x14ac:dyDescent="0.2">
      <c r="A2014" s="304" t="s">
        <v>6173</v>
      </c>
      <c r="B2014" s="304" t="s">
        <v>5985</v>
      </c>
      <c r="C2014" s="304">
        <v>2147</v>
      </c>
      <c r="D2014" s="349" t="s">
        <v>1298</v>
      </c>
      <c r="E2014" s="304" t="s">
        <v>1299</v>
      </c>
      <c r="F2014" s="304"/>
      <c r="G2014" s="324">
        <v>38.244</v>
      </c>
      <c r="H2014" s="324">
        <v>106.169</v>
      </c>
      <c r="I2014" s="324" t="s">
        <v>212</v>
      </c>
      <c r="J2014" s="368">
        <f t="shared" si="561"/>
        <v>229.24646271676545</v>
      </c>
      <c r="K2014" s="331">
        <f t="shared" si="562"/>
        <v>0.29866069645095356</v>
      </c>
      <c r="L2014" s="304" t="str">
        <f t="shared" si="553"/>
        <v>D</v>
      </c>
      <c r="M2014" s="388" t="s">
        <v>6089</v>
      </c>
      <c r="N2014" s="304"/>
      <c r="O2014" s="304"/>
      <c r="P2014" s="356"/>
      <c r="Q2014" s="356"/>
      <c r="R2014" s="304"/>
      <c r="S2014" s="356"/>
      <c r="T2014" s="304"/>
      <c r="U2014" s="356"/>
      <c r="V2014" s="304"/>
      <c r="W2014" s="304" t="s">
        <v>1408</v>
      </c>
      <c r="X2014" s="304" t="s">
        <v>213</v>
      </c>
      <c r="Y2014" s="366">
        <f t="shared" si="555"/>
        <v>274.5</v>
      </c>
      <c r="Z2014" s="304"/>
      <c r="AA2014" s="331">
        <v>0.36</v>
      </c>
      <c r="AB2014" s="304">
        <v>-999</v>
      </c>
      <c r="AC2014" s="304">
        <v>-999</v>
      </c>
      <c r="AD2014" s="366">
        <v>-999</v>
      </c>
      <c r="AE2014" s="304">
        <v>-999</v>
      </c>
      <c r="AF2014" s="304">
        <v>-999</v>
      </c>
      <c r="AG2014" s="304"/>
      <c r="AH2014" s="304">
        <v>5.3898900000000003E-4</v>
      </c>
      <c r="AI2014" s="312"/>
      <c r="AJ2014" s="332">
        <v>184</v>
      </c>
      <c r="AK2014" s="304">
        <f t="shared" si="554"/>
        <v>210</v>
      </c>
      <c r="AL2014" s="304">
        <v>0.2</v>
      </c>
      <c r="AM2014" s="389" t="str">
        <f t="shared" si="557"/>
        <v/>
      </c>
      <c r="AN2014" s="304"/>
      <c r="AO2014" s="304"/>
      <c r="AP2014" s="312"/>
      <c r="AQ2014" s="312"/>
      <c r="AR2014" s="312"/>
      <c r="AS2014" s="304"/>
      <c r="AT2014" s="312"/>
      <c r="AU2014" s="329">
        <f>VLOOKUP(C2014,[1]world!$A$2:$B$3555,2,FALSE)</f>
        <v>14</v>
      </c>
      <c r="AV2014" s="329">
        <v>209</v>
      </c>
      <c r="AW2014" s="304">
        <v>0.37</v>
      </c>
      <c r="AX2014" s="304">
        <v>-999</v>
      </c>
      <c r="AY2014" s="304">
        <v>-999</v>
      </c>
      <c r="AZ2014" s="304">
        <v>-999</v>
      </c>
      <c r="BA2014" s="304">
        <v>-999</v>
      </c>
      <c r="BB2014" s="304">
        <v>-999</v>
      </c>
      <c r="BC2014" s="304">
        <v>-999</v>
      </c>
      <c r="BD2014" s="304">
        <v>-999</v>
      </c>
      <c r="BE2014" s="304">
        <v>-999</v>
      </c>
      <c r="BF2014" s="304">
        <v>-999</v>
      </c>
      <c r="BG2014" s="304">
        <v>-999</v>
      </c>
      <c r="BH2014" s="304">
        <v>-999</v>
      </c>
      <c r="BI2014" s="304">
        <v>-999</v>
      </c>
      <c r="BJ2014" s="304" t="s">
        <v>4954</v>
      </c>
      <c r="BK2014" s="304" t="s">
        <v>4954</v>
      </c>
      <c r="BL2014" s="304" t="s">
        <v>4954</v>
      </c>
    </row>
    <row r="2015" spans="1:64" ht="15" hidden="1" customHeight="1" x14ac:dyDescent="0.2">
      <c r="A2015" s="304" t="s">
        <v>6173</v>
      </c>
      <c r="B2015" s="304" t="s">
        <v>5985</v>
      </c>
      <c r="C2015" s="304">
        <v>2148</v>
      </c>
      <c r="D2015" s="349" t="s">
        <v>1302</v>
      </c>
      <c r="E2015" s="304" t="s">
        <v>1303</v>
      </c>
      <c r="F2015" s="304"/>
      <c r="G2015" s="324">
        <v>38.384999999999998</v>
      </c>
      <c r="H2015" s="324">
        <v>106.15</v>
      </c>
      <c r="I2015" s="324" t="s">
        <v>212</v>
      </c>
      <c r="J2015" s="368">
        <f t="shared" si="561"/>
        <v>229.92347800928601</v>
      </c>
      <c r="K2015" s="331">
        <f t="shared" si="562"/>
        <v>0.23489205847013181</v>
      </c>
      <c r="L2015" s="304" t="str">
        <f t="shared" si="553"/>
        <v>D</v>
      </c>
      <c r="M2015" s="388" t="s">
        <v>6089</v>
      </c>
      <c r="N2015" s="304"/>
      <c r="O2015" s="304"/>
      <c r="P2015" s="356"/>
      <c r="Q2015" s="356"/>
      <c r="R2015" s="304"/>
      <c r="S2015" s="356"/>
      <c r="T2015" s="304"/>
      <c r="U2015" s="356"/>
      <c r="V2015" s="304"/>
      <c r="W2015" s="304" t="s">
        <v>1408</v>
      </c>
      <c r="X2015" s="304" t="s">
        <v>213</v>
      </c>
      <c r="Y2015" s="366">
        <f t="shared" si="555"/>
        <v>274.5</v>
      </c>
      <c r="Z2015" s="304"/>
      <c r="AA2015" s="331">
        <v>0.36</v>
      </c>
      <c r="AB2015" s="304">
        <v>-999</v>
      </c>
      <c r="AC2015" s="304">
        <v>-999</v>
      </c>
      <c r="AD2015" s="366">
        <v>-999</v>
      </c>
      <c r="AE2015" s="304">
        <v>-999</v>
      </c>
      <c r="AF2015" s="304">
        <v>-999</v>
      </c>
      <c r="AG2015" s="304"/>
      <c r="AH2015" s="304">
        <v>1.0000000000000001E-5</v>
      </c>
      <c r="AI2015" s="312"/>
      <c r="AJ2015" s="332">
        <v>180</v>
      </c>
      <c r="AK2015" s="304">
        <f t="shared" si="554"/>
        <v>180</v>
      </c>
      <c r="AL2015" s="304">
        <v>0.2</v>
      </c>
      <c r="AM2015" s="389" t="str">
        <f t="shared" si="557"/>
        <v/>
      </c>
      <c r="AN2015" s="304"/>
      <c r="AO2015" s="304"/>
      <c r="AP2015" s="312"/>
      <c r="AQ2015" s="312"/>
      <c r="AR2015" s="312"/>
      <c r="AS2015" s="304"/>
      <c r="AT2015" s="312"/>
      <c r="AU2015" s="329">
        <f>VLOOKUP(C2015,[1]world!$A$2:$B$3555,2,FALSE)</f>
        <v>16</v>
      </c>
      <c r="AV2015" s="329">
        <v>246</v>
      </c>
      <c r="AW2015" s="304">
        <v>0.18</v>
      </c>
      <c r="AX2015" s="304">
        <v>-999</v>
      </c>
      <c r="AY2015" s="304">
        <v>-999</v>
      </c>
      <c r="AZ2015" s="304">
        <v>-999</v>
      </c>
      <c r="BA2015" s="304">
        <v>-999</v>
      </c>
      <c r="BB2015" s="304">
        <v>-999</v>
      </c>
      <c r="BC2015" s="304">
        <v>-999</v>
      </c>
      <c r="BD2015" s="304">
        <v>-999</v>
      </c>
      <c r="BE2015" s="304">
        <v>-999</v>
      </c>
      <c r="BF2015" s="304">
        <v>-999</v>
      </c>
      <c r="BG2015" s="304">
        <v>-999</v>
      </c>
      <c r="BH2015" s="304">
        <v>-999</v>
      </c>
      <c r="BI2015" s="304">
        <v>-999</v>
      </c>
      <c r="BJ2015" s="304" t="s">
        <v>4954</v>
      </c>
      <c r="BK2015" s="304" t="s">
        <v>4954</v>
      </c>
      <c r="BL2015" s="304" t="s">
        <v>4954</v>
      </c>
    </row>
    <row r="2016" spans="1:64" ht="15" hidden="1" customHeight="1" x14ac:dyDescent="0.2">
      <c r="A2016" s="304" t="s">
        <v>6173</v>
      </c>
      <c r="B2016" s="304" t="s">
        <v>5985</v>
      </c>
      <c r="C2016" s="304">
        <v>2149</v>
      </c>
      <c r="D2016" s="349" t="s">
        <v>1310</v>
      </c>
      <c r="E2016" s="304" t="s">
        <v>1311</v>
      </c>
      <c r="F2016" s="304"/>
      <c r="G2016" s="324">
        <v>38.027999999999999</v>
      </c>
      <c r="H2016" s="324">
        <v>106.04900000000001</v>
      </c>
      <c r="I2016" s="324" t="s">
        <v>212</v>
      </c>
      <c r="J2016" s="368">
        <f t="shared" si="561"/>
        <v>217.76448206193803</v>
      </c>
      <c r="K2016" s="331">
        <f t="shared" si="562"/>
        <v>0.29866069645095356</v>
      </c>
      <c r="L2016" s="304" t="str">
        <f t="shared" si="553"/>
        <v>D</v>
      </c>
      <c r="M2016" s="388" t="s">
        <v>6089</v>
      </c>
      <c r="N2016" s="304"/>
      <c r="O2016" s="304"/>
      <c r="P2016" s="356"/>
      <c r="Q2016" s="356"/>
      <c r="R2016" s="304"/>
      <c r="S2016" s="356"/>
      <c r="T2016" s="304"/>
      <c r="U2016" s="356"/>
      <c r="V2016" s="304"/>
      <c r="W2016" s="304" t="s">
        <v>1408</v>
      </c>
      <c r="X2016" s="304" t="s">
        <v>213</v>
      </c>
      <c r="Y2016" s="366">
        <f t="shared" si="555"/>
        <v>274.5</v>
      </c>
      <c r="Z2016" s="304"/>
      <c r="AA2016" s="331">
        <v>0.36</v>
      </c>
      <c r="AB2016" s="304">
        <v>-999</v>
      </c>
      <c r="AC2016" s="304">
        <v>-999</v>
      </c>
      <c r="AD2016" s="366">
        <v>-999</v>
      </c>
      <c r="AE2016" s="304">
        <v>-999</v>
      </c>
      <c r="AF2016" s="304">
        <v>-999</v>
      </c>
      <c r="AG2016" s="304"/>
      <c r="AH2016" s="304">
        <v>1.0000000000000001E-5</v>
      </c>
      <c r="AI2016" s="312"/>
      <c r="AJ2016" s="332">
        <v>180</v>
      </c>
      <c r="AK2016" s="304">
        <f t="shared" si="554"/>
        <v>180</v>
      </c>
      <c r="AL2016" s="304">
        <v>0.2</v>
      </c>
      <c r="AM2016" s="389" t="str">
        <f t="shared" si="557"/>
        <v/>
      </c>
      <c r="AN2016" s="304"/>
      <c r="AO2016" s="304"/>
      <c r="AP2016" s="312"/>
      <c r="AQ2016" s="312"/>
      <c r="AR2016" s="312"/>
      <c r="AS2016" s="304"/>
      <c r="AT2016" s="312"/>
      <c r="AU2016" s="329">
        <f>VLOOKUP(C2016,[1]world!$A$2:$B$3555,2,FALSE)</f>
        <v>14</v>
      </c>
      <c r="AV2016" s="329">
        <v>209</v>
      </c>
      <c r="AW2016" s="304">
        <v>0.37</v>
      </c>
      <c r="AX2016" s="304">
        <v>-999</v>
      </c>
      <c r="AY2016" s="304">
        <v>-999</v>
      </c>
      <c r="AZ2016" s="304">
        <v>-999</v>
      </c>
      <c r="BA2016" s="304">
        <v>-999</v>
      </c>
      <c r="BB2016" s="304">
        <v>-999</v>
      </c>
      <c r="BC2016" s="304">
        <v>-999</v>
      </c>
      <c r="BD2016" s="304">
        <v>-999</v>
      </c>
      <c r="BE2016" s="304">
        <v>-999</v>
      </c>
      <c r="BF2016" s="304">
        <v>-999</v>
      </c>
      <c r="BG2016" s="304">
        <v>-999</v>
      </c>
      <c r="BH2016" s="304">
        <v>-999</v>
      </c>
      <c r="BI2016" s="304">
        <v>-999</v>
      </c>
      <c r="BJ2016" s="304" t="s">
        <v>4954</v>
      </c>
      <c r="BK2016" s="304" t="s">
        <v>4954</v>
      </c>
      <c r="BL2016" s="304" t="s">
        <v>4954</v>
      </c>
    </row>
    <row r="2017" spans="1:64" ht="15" hidden="1" customHeight="1" x14ac:dyDescent="0.2">
      <c r="A2017" s="304" t="s">
        <v>6173</v>
      </c>
      <c r="B2017" s="304" t="s">
        <v>5985</v>
      </c>
      <c r="C2017" s="304">
        <v>2150</v>
      </c>
      <c r="D2017" s="349" t="s">
        <v>1308</v>
      </c>
      <c r="E2017" s="304" t="s">
        <v>1309</v>
      </c>
      <c r="F2017" s="304"/>
      <c r="G2017" s="324">
        <v>38.488999999999997</v>
      </c>
      <c r="H2017" s="324">
        <v>106.23</v>
      </c>
      <c r="I2017" s="324" t="s">
        <v>212</v>
      </c>
      <c r="J2017" s="368">
        <f t="shared" si="561"/>
        <v>242.04656117508151</v>
      </c>
      <c r="K2017" s="331">
        <f t="shared" si="562"/>
        <v>0.23489205847013181</v>
      </c>
      <c r="L2017" s="304" t="str">
        <f t="shared" si="553"/>
        <v>D</v>
      </c>
      <c r="M2017" s="388" t="s">
        <v>6089</v>
      </c>
      <c r="N2017" s="304"/>
      <c r="O2017" s="304"/>
      <c r="P2017" s="356"/>
      <c r="Q2017" s="356"/>
      <c r="R2017" s="304"/>
      <c r="S2017" s="356"/>
      <c r="T2017" s="304"/>
      <c r="U2017" s="356"/>
      <c r="V2017" s="304"/>
      <c r="W2017" s="304" t="s">
        <v>1408</v>
      </c>
      <c r="X2017" s="304" t="s">
        <v>213</v>
      </c>
      <c r="Y2017" s="366">
        <f t="shared" si="555"/>
        <v>274.5</v>
      </c>
      <c r="Z2017" s="304"/>
      <c r="AA2017" s="331">
        <v>0.36</v>
      </c>
      <c r="AB2017" s="304">
        <v>-999</v>
      </c>
      <c r="AC2017" s="304">
        <v>-999</v>
      </c>
      <c r="AD2017" s="366">
        <v>-999</v>
      </c>
      <c r="AE2017" s="304">
        <v>-999</v>
      </c>
      <c r="AF2017" s="304">
        <v>-999</v>
      </c>
      <c r="AG2017" s="304"/>
      <c r="AH2017" s="304">
        <v>1.7574800000000001E-3</v>
      </c>
      <c r="AI2017" s="312"/>
      <c r="AJ2017" s="332">
        <v>207</v>
      </c>
      <c r="AK2017" s="304">
        <f t="shared" si="554"/>
        <v>210</v>
      </c>
      <c r="AL2017" s="304">
        <v>0.2</v>
      </c>
      <c r="AM2017" s="389" t="str">
        <f t="shared" si="557"/>
        <v/>
      </c>
      <c r="AN2017" s="304"/>
      <c r="AO2017" s="304"/>
      <c r="AP2017" s="312"/>
      <c r="AQ2017" s="312"/>
      <c r="AR2017" s="312"/>
      <c r="AS2017" s="304"/>
      <c r="AT2017" s="312"/>
      <c r="AU2017" s="329">
        <f>VLOOKUP(C2017,[1]world!$A$2:$B$3555,2,FALSE)</f>
        <v>16</v>
      </c>
      <c r="AV2017" s="329">
        <v>246</v>
      </c>
      <c r="AW2017" s="304">
        <v>0.18</v>
      </c>
      <c r="AX2017" s="304">
        <v>-999</v>
      </c>
      <c r="AY2017" s="304">
        <v>-999</v>
      </c>
      <c r="AZ2017" s="304">
        <v>-999</v>
      </c>
      <c r="BA2017" s="304">
        <v>-999</v>
      </c>
      <c r="BB2017" s="304">
        <v>-999</v>
      </c>
      <c r="BC2017" s="304">
        <v>-999</v>
      </c>
      <c r="BD2017" s="304">
        <v>-999</v>
      </c>
      <c r="BE2017" s="304">
        <v>-999</v>
      </c>
      <c r="BF2017" s="304">
        <v>-999</v>
      </c>
      <c r="BG2017" s="304">
        <v>-999</v>
      </c>
      <c r="BH2017" s="304">
        <v>-999</v>
      </c>
      <c r="BI2017" s="304">
        <v>-999</v>
      </c>
      <c r="BJ2017" s="304" t="s">
        <v>4954</v>
      </c>
      <c r="BK2017" s="304" t="s">
        <v>4954</v>
      </c>
      <c r="BL2017" s="304" t="s">
        <v>4954</v>
      </c>
    </row>
    <row r="2018" spans="1:64" ht="15" hidden="1" customHeight="1" x14ac:dyDescent="0.2">
      <c r="A2018" s="304" t="s">
        <v>6173</v>
      </c>
      <c r="B2018" s="304" t="s">
        <v>5985</v>
      </c>
      <c r="C2018" s="304">
        <v>2151</v>
      </c>
      <c r="D2018" s="349" t="s">
        <v>1316</v>
      </c>
      <c r="E2018" s="304" t="s">
        <v>1317</v>
      </c>
      <c r="F2018" s="304"/>
      <c r="G2018" s="324">
        <v>38.494999999999997</v>
      </c>
      <c r="H2018" s="324">
        <v>106.42</v>
      </c>
      <c r="I2018" s="324" t="s">
        <v>212</v>
      </c>
      <c r="J2018" s="368">
        <f t="shared" si="561"/>
        <v>229.24646271676545</v>
      </c>
      <c r="K2018" s="331">
        <f t="shared" si="562"/>
        <v>0.29866069645095356</v>
      </c>
      <c r="L2018" s="304" t="str">
        <f t="shared" si="553"/>
        <v>D</v>
      </c>
      <c r="M2018" s="388" t="s">
        <v>6089</v>
      </c>
      <c r="N2018" s="304"/>
      <c r="O2018" s="304"/>
      <c r="P2018" s="356"/>
      <c r="Q2018" s="356"/>
      <c r="R2018" s="304"/>
      <c r="S2018" s="356"/>
      <c r="T2018" s="304"/>
      <c r="U2018" s="356"/>
      <c r="V2018" s="304"/>
      <c r="W2018" s="304" t="s">
        <v>1408</v>
      </c>
      <c r="X2018" s="304" t="s">
        <v>213</v>
      </c>
      <c r="Y2018" s="366">
        <f t="shared" si="555"/>
        <v>274.5</v>
      </c>
      <c r="Z2018" s="304"/>
      <c r="AA2018" s="331">
        <v>0.36</v>
      </c>
      <c r="AB2018" s="304">
        <v>-999</v>
      </c>
      <c r="AC2018" s="304">
        <v>-999</v>
      </c>
      <c r="AD2018" s="366">
        <v>-999</v>
      </c>
      <c r="AE2018" s="304">
        <v>-999</v>
      </c>
      <c r="AF2018" s="304">
        <v>-999</v>
      </c>
      <c r="AG2018" s="304"/>
      <c r="AH2018" s="304">
        <v>1.27918E-3</v>
      </c>
      <c r="AI2018" s="312"/>
      <c r="AJ2018" s="332">
        <v>198</v>
      </c>
      <c r="AK2018" s="304">
        <f t="shared" si="554"/>
        <v>210</v>
      </c>
      <c r="AL2018" s="304">
        <v>0.2</v>
      </c>
      <c r="AM2018" s="389" t="str">
        <f t="shared" si="557"/>
        <v/>
      </c>
      <c r="AN2018" s="304"/>
      <c r="AO2018" s="304"/>
      <c r="AP2018" s="312"/>
      <c r="AQ2018" s="312"/>
      <c r="AR2018" s="312"/>
      <c r="AS2018" s="304"/>
      <c r="AT2018" s="312"/>
      <c r="AU2018" s="329">
        <f>VLOOKUP(C2018,[1]world!$A$2:$B$3555,2,FALSE)</f>
        <v>14</v>
      </c>
      <c r="AV2018" s="329">
        <v>209</v>
      </c>
      <c r="AW2018" s="304">
        <v>0.37</v>
      </c>
      <c r="AX2018" s="304">
        <v>-999</v>
      </c>
      <c r="AY2018" s="304">
        <v>-999</v>
      </c>
      <c r="AZ2018" s="304">
        <v>-999</v>
      </c>
      <c r="BA2018" s="304">
        <v>-999</v>
      </c>
      <c r="BB2018" s="304">
        <v>-999</v>
      </c>
      <c r="BC2018" s="304">
        <v>-999</v>
      </c>
      <c r="BD2018" s="304">
        <v>-999</v>
      </c>
      <c r="BE2018" s="304">
        <v>-999</v>
      </c>
      <c r="BF2018" s="304">
        <v>-999</v>
      </c>
      <c r="BG2018" s="304">
        <v>-999</v>
      </c>
      <c r="BH2018" s="304">
        <v>-999</v>
      </c>
      <c r="BI2018" s="304">
        <v>-999</v>
      </c>
      <c r="BJ2018" s="304" t="s">
        <v>4954</v>
      </c>
      <c r="BK2018" s="304" t="s">
        <v>4954</v>
      </c>
      <c r="BL2018" s="304" t="s">
        <v>4954</v>
      </c>
    </row>
    <row r="2019" spans="1:64" ht="15" hidden="1" customHeight="1" x14ac:dyDescent="0.2">
      <c r="A2019" s="304" t="s">
        <v>6173</v>
      </c>
      <c r="B2019" s="304" t="s">
        <v>5985</v>
      </c>
      <c r="C2019" s="304">
        <v>2152</v>
      </c>
      <c r="D2019" s="349" t="s">
        <v>1318</v>
      </c>
      <c r="E2019" s="304" t="s">
        <v>1319</v>
      </c>
      <c r="F2019" s="304"/>
      <c r="G2019" s="324">
        <v>38.215000000000003</v>
      </c>
      <c r="H2019" s="324">
        <v>106.181</v>
      </c>
      <c r="I2019" s="324" t="s">
        <v>212</v>
      </c>
      <c r="J2019" s="368">
        <f t="shared" si="561"/>
        <v>229.24646271676545</v>
      </c>
      <c r="K2019" s="331">
        <f t="shared" si="562"/>
        <v>0.38547027482550061</v>
      </c>
      <c r="L2019" s="304" t="str">
        <f t="shared" si="553"/>
        <v>D</v>
      </c>
      <c r="M2019" s="388" t="s">
        <v>6089</v>
      </c>
      <c r="N2019" s="304"/>
      <c r="O2019" s="304"/>
      <c r="P2019" s="356"/>
      <c r="Q2019" s="356"/>
      <c r="R2019" s="304"/>
      <c r="S2019" s="356"/>
      <c r="T2019" s="304"/>
      <c r="U2019" s="356"/>
      <c r="V2019" s="304"/>
      <c r="W2019" s="304" t="s">
        <v>1408</v>
      </c>
      <c r="X2019" s="304" t="s">
        <v>213</v>
      </c>
      <c r="Y2019" s="366">
        <f t="shared" si="555"/>
        <v>274.5</v>
      </c>
      <c r="Z2019" s="304"/>
      <c r="AA2019" s="331">
        <v>0.36</v>
      </c>
      <c r="AB2019" s="304">
        <v>-999</v>
      </c>
      <c r="AC2019" s="304">
        <v>-999</v>
      </c>
      <c r="AD2019" s="366">
        <v>-999</v>
      </c>
      <c r="AE2019" s="304">
        <v>-999</v>
      </c>
      <c r="AF2019" s="304">
        <v>-999</v>
      </c>
      <c r="AG2019" s="304"/>
      <c r="AH2019" s="304">
        <v>2.79635E-3</v>
      </c>
      <c r="AI2019" s="312"/>
      <c r="AJ2019" s="332">
        <v>227</v>
      </c>
      <c r="AK2019" s="304">
        <f t="shared" si="554"/>
        <v>210</v>
      </c>
      <c r="AL2019" s="363">
        <v>0.43</v>
      </c>
      <c r="AM2019" s="389" t="str">
        <f t="shared" si="557"/>
        <v/>
      </c>
      <c r="AN2019" s="304"/>
      <c r="AO2019" s="304"/>
      <c r="AP2019" s="312"/>
      <c r="AQ2019" s="312"/>
      <c r="AR2019" s="312"/>
      <c r="AS2019" s="304"/>
      <c r="AT2019" s="312"/>
      <c r="AU2019" s="329">
        <f>VLOOKUP(C2019,[1]world!$A$2:$B$3555,2,FALSE)</f>
        <v>14</v>
      </c>
      <c r="AV2019" s="329">
        <v>209</v>
      </c>
      <c r="AW2019" s="304">
        <v>0.37</v>
      </c>
      <c r="AX2019" s="304">
        <v>-999</v>
      </c>
      <c r="AY2019" s="304">
        <v>-999</v>
      </c>
      <c r="AZ2019" s="304">
        <v>-999</v>
      </c>
      <c r="BA2019" s="304">
        <v>-999</v>
      </c>
      <c r="BB2019" s="304">
        <v>-999</v>
      </c>
      <c r="BC2019" s="304">
        <v>-999</v>
      </c>
      <c r="BD2019" s="304">
        <v>-999</v>
      </c>
      <c r="BE2019" s="304">
        <v>-999</v>
      </c>
      <c r="BF2019" s="304">
        <v>-999</v>
      </c>
      <c r="BG2019" s="304">
        <v>-999</v>
      </c>
      <c r="BH2019" s="304">
        <v>-999</v>
      </c>
      <c r="BI2019" s="304">
        <v>-999</v>
      </c>
      <c r="BJ2019" s="304" t="s">
        <v>4954</v>
      </c>
      <c r="BK2019" s="304" t="s">
        <v>4954</v>
      </c>
      <c r="BL2019" s="304" t="s">
        <v>4954</v>
      </c>
    </row>
    <row r="2020" spans="1:64" ht="15" hidden="1" customHeight="1" x14ac:dyDescent="0.2">
      <c r="A2020" s="304" t="s">
        <v>6173</v>
      </c>
      <c r="B2020" s="304" t="s">
        <v>5985</v>
      </c>
      <c r="C2020" s="304">
        <v>2153</v>
      </c>
      <c r="D2020" s="349" t="s">
        <v>1320</v>
      </c>
      <c r="E2020" s="304" t="s">
        <v>1321</v>
      </c>
      <c r="F2020" s="304"/>
      <c r="G2020" s="324">
        <v>35.588999999999999</v>
      </c>
      <c r="H2020" s="324">
        <v>105.42100000000001</v>
      </c>
      <c r="I2020" s="324" t="s">
        <v>212</v>
      </c>
      <c r="J2020" s="368">
        <f t="shared" si="561"/>
        <v>417.12526643958989</v>
      </c>
      <c r="K2020" s="331">
        <f t="shared" si="562"/>
        <v>0.38547027482550061</v>
      </c>
      <c r="L2020" s="304" t="str">
        <f t="shared" si="553"/>
        <v>C</v>
      </c>
      <c r="M2020" s="388" t="s">
        <v>6089</v>
      </c>
      <c r="N2020" s="304"/>
      <c r="O2020" s="304"/>
      <c r="P2020" s="356"/>
      <c r="Q2020" s="356"/>
      <c r="R2020" s="304"/>
      <c r="S2020" s="356"/>
      <c r="T2020" s="304"/>
      <c r="U2020" s="356"/>
      <c r="V2020" s="304"/>
      <c r="W2020" s="304" t="s">
        <v>890</v>
      </c>
      <c r="X2020" s="304" t="s">
        <v>205</v>
      </c>
      <c r="Y2020" s="366">
        <f t="shared" si="555"/>
        <v>424.8</v>
      </c>
      <c r="Z2020" s="304"/>
      <c r="AA2020" s="331">
        <v>0.36</v>
      </c>
      <c r="AB2020" s="304">
        <v>-999</v>
      </c>
      <c r="AC2020" s="304">
        <v>-999</v>
      </c>
      <c r="AD2020" s="366">
        <v>-999</v>
      </c>
      <c r="AE2020" s="304">
        <v>-999</v>
      </c>
      <c r="AF2020" s="304">
        <v>-999</v>
      </c>
      <c r="AG2020" s="304"/>
      <c r="AH2020" s="304">
        <v>4.0714399999999998E-2</v>
      </c>
      <c r="AI2020" s="312"/>
      <c r="AJ2020" s="332">
        <v>452</v>
      </c>
      <c r="AK2020" s="304">
        <f t="shared" si="554"/>
        <v>425</v>
      </c>
      <c r="AL2020" s="363">
        <v>0.43</v>
      </c>
      <c r="AM2020" s="389" t="str">
        <f t="shared" si="557"/>
        <v/>
      </c>
      <c r="AN2020" s="304"/>
      <c r="AO2020" s="304"/>
      <c r="AP2020" s="312"/>
      <c r="AQ2020" s="312"/>
      <c r="AR2020" s="312"/>
      <c r="AS2020" s="304"/>
      <c r="AT2020" s="312"/>
      <c r="AU2020" s="329">
        <f>VLOOKUP(C2020,[1]world!$A$2:$B$3555,2,FALSE)</f>
        <v>5</v>
      </c>
      <c r="AV2020" s="329">
        <v>402</v>
      </c>
      <c r="AW2020" s="304">
        <v>0.37</v>
      </c>
      <c r="AX2020" s="304">
        <v>-999</v>
      </c>
      <c r="AY2020" s="304">
        <v>-999</v>
      </c>
      <c r="AZ2020" s="304">
        <v>-999</v>
      </c>
      <c r="BA2020" s="304">
        <v>-999</v>
      </c>
      <c r="BB2020" s="304">
        <v>-999</v>
      </c>
      <c r="BC2020" s="304">
        <v>-999</v>
      </c>
      <c r="BD2020" s="304">
        <v>-999</v>
      </c>
      <c r="BE2020" s="304">
        <v>-999</v>
      </c>
      <c r="BF2020" s="304">
        <v>-999</v>
      </c>
      <c r="BG2020" s="304">
        <v>-999</v>
      </c>
      <c r="BH2020" s="304">
        <v>-999</v>
      </c>
      <c r="BI2020" s="304">
        <v>-999</v>
      </c>
      <c r="BJ2020" s="304" t="s">
        <v>4954</v>
      </c>
      <c r="BK2020" s="304" t="s">
        <v>4954</v>
      </c>
      <c r="BL2020" s="304" t="s">
        <v>4954</v>
      </c>
    </row>
    <row r="2021" spans="1:64" ht="15" hidden="1" customHeight="1" x14ac:dyDescent="0.2">
      <c r="A2021" s="304" t="s">
        <v>6173</v>
      </c>
      <c r="B2021" s="304" t="s">
        <v>5985</v>
      </c>
      <c r="C2021" s="304">
        <v>2154</v>
      </c>
      <c r="D2021" s="349" t="s">
        <v>1322</v>
      </c>
      <c r="E2021" s="304" t="s">
        <v>1323</v>
      </c>
      <c r="F2021" s="304"/>
      <c r="G2021" s="324">
        <v>38.177</v>
      </c>
      <c r="H2021" s="324">
        <v>106.14</v>
      </c>
      <c r="I2021" s="324" t="s">
        <v>212</v>
      </c>
      <c r="J2021" s="368">
        <f t="shared" si="561"/>
        <v>229.24646271676545</v>
      </c>
      <c r="K2021" s="331">
        <f t="shared" si="562"/>
        <v>0.29866069645095356</v>
      </c>
      <c r="L2021" s="304" t="str">
        <f t="shared" si="553"/>
        <v>D</v>
      </c>
      <c r="M2021" s="388" t="s">
        <v>6089</v>
      </c>
      <c r="N2021" s="304"/>
      <c r="O2021" s="304"/>
      <c r="P2021" s="356"/>
      <c r="Q2021" s="356"/>
      <c r="R2021" s="304"/>
      <c r="S2021" s="356"/>
      <c r="T2021" s="304"/>
      <c r="U2021" s="356"/>
      <c r="V2021" s="304"/>
      <c r="W2021" s="304" t="s">
        <v>1408</v>
      </c>
      <c r="X2021" s="304" t="s">
        <v>213</v>
      </c>
      <c r="Y2021" s="366">
        <f t="shared" si="555"/>
        <v>274.5</v>
      </c>
      <c r="Z2021" s="304"/>
      <c r="AA2021" s="331">
        <v>0.36</v>
      </c>
      <c r="AB2021" s="304">
        <v>-999</v>
      </c>
      <c r="AC2021" s="304">
        <v>-999</v>
      </c>
      <c r="AD2021" s="366">
        <v>-999</v>
      </c>
      <c r="AE2021" s="304">
        <v>-999</v>
      </c>
      <c r="AF2021" s="304">
        <v>-999</v>
      </c>
      <c r="AG2021" s="304"/>
      <c r="AH2021" s="304">
        <v>1.4734500000000001E-3</v>
      </c>
      <c r="AI2021" s="312"/>
      <c r="AJ2021" s="332">
        <v>202</v>
      </c>
      <c r="AK2021" s="304">
        <f t="shared" si="554"/>
        <v>210</v>
      </c>
      <c r="AL2021" s="304">
        <v>0.2</v>
      </c>
      <c r="AM2021" s="389" t="str">
        <f t="shared" si="557"/>
        <v/>
      </c>
      <c r="AN2021" s="304"/>
      <c r="AO2021" s="304"/>
      <c r="AP2021" s="312"/>
      <c r="AQ2021" s="312"/>
      <c r="AR2021" s="312"/>
      <c r="AS2021" s="304"/>
      <c r="AT2021" s="312"/>
      <c r="AU2021" s="329">
        <f>VLOOKUP(C2021,[1]world!$A$2:$B$3555,2,FALSE)</f>
        <v>14</v>
      </c>
      <c r="AV2021" s="329">
        <v>209</v>
      </c>
      <c r="AW2021" s="304">
        <v>0.37</v>
      </c>
      <c r="AX2021" s="304">
        <v>-999</v>
      </c>
      <c r="AY2021" s="304">
        <v>-999</v>
      </c>
      <c r="AZ2021" s="304">
        <v>-999</v>
      </c>
      <c r="BA2021" s="304">
        <v>-999</v>
      </c>
      <c r="BB2021" s="304">
        <v>-999</v>
      </c>
      <c r="BC2021" s="304">
        <v>-999</v>
      </c>
      <c r="BD2021" s="304">
        <v>-999</v>
      </c>
      <c r="BE2021" s="304">
        <v>-999</v>
      </c>
      <c r="BF2021" s="304">
        <v>-999</v>
      </c>
      <c r="BG2021" s="304">
        <v>-999</v>
      </c>
      <c r="BH2021" s="304">
        <v>-999</v>
      </c>
      <c r="BI2021" s="304">
        <v>-999</v>
      </c>
      <c r="BJ2021" s="304" t="s">
        <v>4954</v>
      </c>
      <c r="BK2021" s="304" t="s">
        <v>4954</v>
      </c>
      <c r="BL2021" s="304" t="s">
        <v>4954</v>
      </c>
    </row>
    <row r="2022" spans="1:64" ht="15" hidden="1" customHeight="1" x14ac:dyDescent="0.2">
      <c r="A2022" s="304" t="s">
        <v>6173</v>
      </c>
      <c r="B2022" s="304" t="s">
        <v>5985</v>
      </c>
      <c r="C2022" s="304">
        <v>2155</v>
      </c>
      <c r="D2022" s="349" t="s">
        <v>1272</v>
      </c>
      <c r="E2022" s="304" t="s">
        <v>1273</v>
      </c>
      <c r="F2022" s="304"/>
      <c r="G2022" s="324">
        <v>37.143999999999998</v>
      </c>
      <c r="H2022" s="324">
        <v>105.43</v>
      </c>
      <c r="I2022" s="324" t="s">
        <v>212</v>
      </c>
      <c r="J2022" s="368">
        <f t="shared" si="561"/>
        <v>392.67466228035215</v>
      </c>
      <c r="K2022" s="331">
        <f t="shared" si="562"/>
        <v>0.38547027482550061</v>
      </c>
      <c r="L2022" s="304" t="str">
        <f t="shared" si="553"/>
        <v>C</v>
      </c>
      <c r="M2022" s="388" t="s">
        <v>6089</v>
      </c>
      <c r="N2022" s="304"/>
      <c r="O2022" s="304"/>
      <c r="P2022" s="356"/>
      <c r="Q2022" s="356"/>
      <c r="R2022" s="304"/>
      <c r="S2022" s="356"/>
      <c r="T2022" s="304"/>
      <c r="U2022" s="356"/>
      <c r="V2022" s="304"/>
      <c r="W2022" s="304" t="s">
        <v>1408</v>
      </c>
      <c r="X2022" s="304" t="s">
        <v>213</v>
      </c>
      <c r="Y2022" s="366">
        <f t="shared" si="555"/>
        <v>274.5</v>
      </c>
      <c r="Z2022" s="304"/>
      <c r="AA2022" s="331">
        <v>0.36</v>
      </c>
      <c r="AB2022" s="304">
        <v>-999</v>
      </c>
      <c r="AC2022" s="304">
        <v>-999</v>
      </c>
      <c r="AD2022" s="366">
        <v>-999</v>
      </c>
      <c r="AE2022" s="304">
        <v>-999</v>
      </c>
      <c r="AF2022" s="304">
        <v>-999</v>
      </c>
      <c r="AG2022" s="304"/>
      <c r="AH2022" s="304">
        <v>3.3983199999999998E-2</v>
      </c>
      <c r="AI2022" s="312"/>
      <c r="AJ2022" s="332">
        <v>425</v>
      </c>
      <c r="AK2022" s="304">
        <f t="shared" si="554"/>
        <v>425</v>
      </c>
      <c r="AL2022" s="363">
        <v>0.43</v>
      </c>
      <c r="AM2022" s="389" t="str">
        <f t="shared" si="557"/>
        <v/>
      </c>
      <c r="AN2022" s="304"/>
      <c r="AO2022" s="304"/>
      <c r="AP2022" s="312"/>
      <c r="AQ2022" s="312"/>
      <c r="AR2022" s="312"/>
      <c r="AS2022" s="304"/>
      <c r="AT2022" s="312"/>
      <c r="AU2022" s="329">
        <f>VLOOKUP(C2022,[1]world!$A$2:$B$3555,2,FALSE)</f>
        <v>1</v>
      </c>
      <c r="AV2022" s="329">
        <v>519</v>
      </c>
      <c r="AW2022" s="304">
        <v>0.37</v>
      </c>
      <c r="AX2022" s="304">
        <v>-999</v>
      </c>
      <c r="AY2022" s="304">
        <v>-999</v>
      </c>
      <c r="AZ2022" s="304">
        <v>-999</v>
      </c>
      <c r="BA2022" s="304">
        <v>-999</v>
      </c>
      <c r="BB2022" s="304">
        <v>-999</v>
      </c>
      <c r="BC2022" s="304">
        <v>-999</v>
      </c>
      <c r="BD2022" s="304">
        <v>-999</v>
      </c>
      <c r="BE2022" s="304">
        <v>-999</v>
      </c>
      <c r="BF2022" s="304">
        <v>-999</v>
      </c>
      <c r="BG2022" s="304">
        <v>-999</v>
      </c>
      <c r="BH2022" s="304">
        <v>-999</v>
      </c>
      <c r="BI2022" s="304">
        <v>-999</v>
      </c>
      <c r="BJ2022" s="304" t="s">
        <v>4954</v>
      </c>
      <c r="BK2022" s="304" t="s">
        <v>4954</v>
      </c>
      <c r="BL2022" s="304" t="s">
        <v>4954</v>
      </c>
    </row>
    <row r="2023" spans="1:64" ht="15" hidden="1" customHeight="1" x14ac:dyDescent="0.2">
      <c r="A2023" s="304" t="s">
        <v>6173</v>
      </c>
      <c r="B2023" s="304" t="s">
        <v>5985</v>
      </c>
      <c r="C2023" s="304">
        <v>2156</v>
      </c>
      <c r="D2023" s="349" t="s">
        <v>1314</v>
      </c>
      <c r="E2023" s="304" t="s">
        <v>1315</v>
      </c>
      <c r="F2023" s="304"/>
      <c r="G2023" s="324">
        <v>39.134</v>
      </c>
      <c r="H2023" s="324">
        <v>106.289</v>
      </c>
      <c r="I2023" s="324" t="s">
        <v>212</v>
      </c>
      <c r="J2023" s="368">
        <f>GEOMEAN(AV2023,AJ2023)</f>
        <v>449.2694069264009</v>
      </c>
      <c r="K2023" s="331">
        <f>GEOMEAN(AL2023,AW2023)</f>
        <v>0.39887341350358263</v>
      </c>
      <c r="L2023" s="304" t="str">
        <f t="shared" si="553"/>
        <v>C</v>
      </c>
      <c r="M2023" s="388" t="s">
        <v>6097</v>
      </c>
      <c r="N2023" s="304"/>
      <c r="O2023" s="304"/>
      <c r="P2023" s="356"/>
      <c r="Q2023" s="356"/>
      <c r="R2023" s="304"/>
      <c r="S2023" s="356"/>
      <c r="T2023" s="304"/>
      <c r="U2023" s="356"/>
      <c r="V2023" s="304"/>
      <c r="W2023" s="304" t="s">
        <v>4923</v>
      </c>
      <c r="X2023" s="304" t="s">
        <v>205</v>
      </c>
      <c r="Y2023" s="366">
        <f t="shared" si="555"/>
        <v>424.8</v>
      </c>
      <c r="Z2023" s="304"/>
      <c r="AA2023" s="304"/>
      <c r="AB2023" s="304">
        <v>-999</v>
      </c>
      <c r="AC2023" s="304">
        <v>-999</v>
      </c>
      <c r="AD2023" s="366">
        <v>-999</v>
      </c>
      <c r="AE2023" s="304">
        <v>-999</v>
      </c>
      <c r="AF2023" s="304">
        <v>-999</v>
      </c>
      <c r="AG2023" s="304"/>
      <c r="AH2023" s="304">
        <v>2.0216899999999999E-2</v>
      </c>
      <c r="AI2023" s="312"/>
      <c r="AJ2023" s="332">
        <v>369</v>
      </c>
      <c r="AK2023" s="304">
        <f t="shared" si="554"/>
        <v>425</v>
      </c>
      <c r="AL2023" s="363">
        <v>0.43</v>
      </c>
      <c r="AM2023" s="389" t="str">
        <f t="shared" si="557"/>
        <v/>
      </c>
      <c r="AN2023" s="304"/>
      <c r="AO2023" s="304"/>
      <c r="AP2023" s="312"/>
      <c r="AQ2023" s="312"/>
      <c r="AR2023" s="312"/>
      <c r="AS2023" s="304"/>
      <c r="AT2023" s="312"/>
      <c r="AU2023" s="329">
        <f>VLOOKUP(C2023,[1]world!$A$2:$B$3555,2,FALSE)</f>
        <v>3</v>
      </c>
      <c r="AV2023" s="329">
        <v>547</v>
      </c>
      <c r="AW2023" s="304">
        <v>0.37</v>
      </c>
      <c r="AX2023" s="304">
        <v>-999</v>
      </c>
      <c r="AY2023" s="304">
        <v>-999</v>
      </c>
      <c r="AZ2023" s="304">
        <v>-999</v>
      </c>
      <c r="BA2023" s="304">
        <v>-999</v>
      </c>
      <c r="BB2023" s="304">
        <v>-999</v>
      </c>
      <c r="BC2023" s="304">
        <v>-999</v>
      </c>
      <c r="BD2023" s="304">
        <v>-999</v>
      </c>
      <c r="BE2023" s="304">
        <v>-999</v>
      </c>
      <c r="BF2023" s="304">
        <v>-999</v>
      </c>
      <c r="BG2023" s="304">
        <v>-999</v>
      </c>
      <c r="BH2023" s="304">
        <v>-999</v>
      </c>
      <c r="BI2023" s="304">
        <v>-999</v>
      </c>
      <c r="BJ2023" s="304" t="s">
        <v>4954</v>
      </c>
      <c r="BK2023" s="304" t="s">
        <v>4954</v>
      </c>
      <c r="BL2023" s="304" t="s">
        <v>4954</v>
      </c>
    </row>
    <row r="2024" spans="1:64" ht="15" hidden="1" customHeight="1" x14ac:dyDescent="0.2">
      <c r="A2024" s="304" t="s">
        <v>6174</v>
      </c>
      <c r="B2024" s="304" t="s">
        <v>5985</v>
      </c>
      <c r="C2024" s="304">
        <v>2157</v>
      </c>
      <c r="D2024" s="349" t="s">
        <v>976</v>
      </c>
      <c r="E2024" s="304" t="s">
        <v>977</v>
      </c>
      <c r="F2024" s="304"/>
      <c r="G2024" s="324">
        <v>29.576000000000001</v>
      </c>
      <c r="H2024" s="324">
        <v>102.161</v>
      </c>
      <c r="I2024" s="324" t="s">
        <v>212</v>
      </c>
      <c r="J2024" s="368">
        <f>V2024</f>
        <v>378.0155000000002</v>
      </c>
      <c r="K2024" s="331">
        <v>0.11</v>
      </c>
      <c r="L2024" s="304" t="str">
        <f t="shared" si="553"/>
        <v>C</v>
      </c>
      <c r="M2024" s="388">
        <v>1</v>
      </c>
      <c r="N2024" s="356">
        <v>317.06909885260819</v>
      </c>
      <c r="O2024" s="304">
        <v>22</v>
      </c>
      <c r="P2024" s="331"/>
      <c r="Q2024" s="356"/>
      <c r="R2024" s="356"/>
      <c r="S2024" s="356"/>
      <c r="T2024" s="356"/>
      <c r="U2024" s="356"/>
      <c r="V2024" s="356">
        <v>378.0155000000002</v>
      </c>
      <c r="W2024" s="308" t="s">
        <v>895</v>
      </c>
      <c r="X2024" s="304" t="s">
        <v>206</v>
      </c>
      <c r="Y2024" s="366">
        <f t="shared" si="555"/>
        <v>338.6</v>
      </c>
      <c r="Z2024" s="304"/>
      <c r="AA2024" s="304"/>
      <c r="AB2024" s="304">
        <v>-999</v>
      </c>
      <c r="AC2024" s="304">
        <v>-999</v>
      </c>
      <c r="AD2024" s="366">
        <v>-999</v>
      </c>
      <c r="AE2024" s="304">
        <v>-999</v>
      </c>
      <c r="AF2024" s="304">
        <v>-999</v>
      </c>
      <c r="AG2024" s="304"/>
      <c r="AH2024" s="304">
        <v>0.54781299999999999</v>
      </c>
      <c r="AI2024" s="312"/>
      <c r="AJ2024" s="332">
        <v>760</v>
      </c>
      <c r="AK2024" s="304">
        <f t="shared" si="554"/>
        <v>760</v>
      </c>
      <c r="AL2024" s="304">
        <f>IF(AH2024&lt;=0.0022,0.2,0.43)</f>
        <v>0.43</v>
      </c>
      <c r="AM2024" s="389" t="str">
        <f t="shared" si="557"/>
        <v/>
      </c>
      <c r="AN2024" s="304"/>
      <c r="AO2024" s="304"/>
      <c r="AP2024" s="312"/>
      <c r="AQ2024" s="312"/>
      <c r="AR2024" s="312"/>
      <c r="AS2024" s="304"/>
      <c r="AT2024" s="312"/>
      <c r="AU2024" s="329">
        <f>VLOOKUP(C2024,[1]world!$A$2:$B$3555,2,FALSE)</f>
        <v>1</v>
      </c>
      <c r="AV2024" s="329">
        <v>519</v>
      </c>
      <c r="AW2024" s="304">
        <v>0.37</v>
      </c>
      <c r="AX2024" s="304">
        <v>-999</v>
      </c>
      <c r="AY2024" s="304">
        <v>-999</v>
      </c>
      <c r="AZ2024" s="304">
        <v>-999</v>
      </c>
      <c r="BA2024" s="304">
        <v>-999</v>
      </c>
      <c r="BB2024" s="304">
        <v>-999</v>
      </c>
      <c r="BC2024" s="304">
        <v>-999</v>
      </c>
      <c r="BD2024" s="304">
        <v>-999</v>
      </c>
      <c r="BE2024" s="304">
        <v>-999</v>
      </c>
      <c r="BF2024" s="304">
        <v>-999</v>
      </c>
      <c r="BG2024" s="304">
        <v>-999</v>
      </c>
      <c r="BH2024" s="304">
        <v>-999</v>
      </c>
      <c r="BI2024" s="304">
        <v>-999</v>
      </c>
      <c r="BJ2024" s="304" t="s">
        <v>4954</v>
      </c>
      <c r="BK2024" s="304" t="s">
        <v>4954</v>
      </c>
      <c r="BL2024" s="304" t="s">
        <v>4954</v>
      </c>
    </row>
    <row r="2025" spans="1:64" ht="15" hidden="1" customHeight="1" x14ac:dyDescent="0.2">
      <c r="A2025" s="304" t="s">
        <v>6173</v>
      </c>
      <c r="B2025" s="304" t="s">
        <v>5985</v>
      </c>
      <c r="C2025" s="304">
        <v>2158</v>
      </c>
      <c r="D2025" s="349" t="s">
        <v>907</v>
      </c>
      <c r="E2025" s="304" t="s">
        <v>908</v>
      </c>
      <c r="F2025" s="304"/>
      <c r="G2025" s="324">
        <v>28.57</v>
      </c>
      <c r="H2025" s="324">
        <v>104.919</v>
      </c>
      <c r="I2025" s="324" t="s">
        <v>212</v>
      </c>
      <c r="J2025" s="368">
        <f>GEOMEAN(Y2025,AV2025,AK2025)</f>
        <v>399.61293286005372</v>
      </c>
      <c r="K2025" s="331">
        <f>GEOMEAN(AA2025,AL2025,AW2025)</f>
        <v>0.38547027482550061</v>
      </c>
      <c r="L2025" s="304" t="str">
        <f t="shared" si="553"/>
        <v>C</v>
      </c>
      <c r="M2025" s="388" t="s">
        <v>6089</v>
      </c>
      <c r="N2025" s="304"/>
      <c r="O2025" s="304"/>
      <c r="P2025" s="356"/>
      <c r="Q2025" s="356"/>
      <c r="R2025" s="304"/>
      <c r="S2025" s="356"/>
      <c r="T2025" s="304"/>
      <c r="U2025" s="356"/>
      <c r="V2025" s="304"/>
      <c r="W2025" s="308" t="s">
        <v>1408</v>
      </c>
      <c r="X2025" s="304" t="s">
        <v>213</v>
      </c>
      <c r="Y2025" s="366">
        <f t="shared" si="555"/>
        <v>274.5</v>
      </c>
      <c r="Z2025" s="304"/>
      <c r="AA2025" s="331">
        <v>0.36</v>
      </c>
      <c r="AB2025" s="304">
        <v>-999</v>
      </c>
      <c r="AC2025" s="304">
        <v>-999</v>
      </c>
      <c r="AD2025" s="366">
        <v>-999</v>
      </c>
      <c r="AE2025" s="304">
        <v>-999</v>
      </c>
      <c r="AF2025" s="304">
        <v>-999</v>
      </c>
      <c r="AG2025" s="304"/>
      <c r="AH2025" s="304">
        <v>4.2734500000000002E-2</v>
      </c>
      <c r="AI2025" s="312"/>
      <c r="AJ2025" s="332">
        <v>460</v>
      </c>
      <c r="AK2025" s="304">
        <f t="shared" si="554"/>
        <v>425</v>
      </c>
      <c r="AL2025" s="363">
        <v>0.43</v>
      </c>
      <c r="AM2025" s="389" t="str">
        <f t="shared" si="557"/>
        <v/>
      </c>
      <c r="AN2025" s="304"/>
      <c r="AO2025" s="304"/>
      <c r="AP2025" s="312"/>
      <c r="AQ2025" s="312"/>
      <c r="AR2025" s="312"/>
      <c r="AS2025" s="304"/>
      <c r="AT2025" s="312"/>
      <c r="AU2025" s="329">
        <f>VLOOKUP(C2025,[1]world!$A$2:$B$3555,2,FALSE)</f>
        <v>3</v>
      </c>
      <c r="AV2025" s="329">
        <v>547</v>
      </c>
      <c r="AW2025" s="304">
        <v>0.37</v>
      </c>
      <c r="AX2025" s="304">
        <v>-999</v>
      </c>
      <c r="AY2025" s="304">
        <v>-999</v>
      </c>
      <c r="AZ2025" s="304">
        <v>-999</v>
      </c>
      <c r="BA2025" s="304">
        <v>-999</v>
      </c>
      <c r="BB2025" s="304">
        <v>-999</v>
      </c>
      <c r="BC2025" s="304">
        <v>-999</v>
      </c>
      <c r="BD2025" s="304">
        <v>-999</v>
      </c>
      <c r="BE2025" s="304">
        <v>-999</v>
      </c>
      <c r="BF2025" s="304">
        <v>-999</v>
      </c>
      <c r="BG2025" s="304">
        <v>-999</v>
      </c>
      <c r="BH2025" s="304">
        <v>-999</v>
      </c>
      <c r="BI2025" s="304">
        <v>-999</v>
      </c>
      <c r="BJ2025" s="304" t="s">
        <v>4954</v>
      </c>
      <c r="BK2025" s="304" t="s">
        <v>4954</v>
      </c>
      <c r="BL2025" s="304" t="s">
        <v>4954</v>
      </c>
    </row>
    <row r="2026" spans="1:64" ht="15" hidden="1" customHeight="1" x14ac:dyDescent="0.2">
      <c r="A2026" s="304" t="s">
        <v>6174</v>
      </c>
      <c r="B2026" s="304" t="s">
        <v>5985</v>
      </c>
      <c r="C2026" s="304">
        <v>2159</v>
      </c>
      <c r="D2026" s="349" t="s">
        <v>1095</v>
      </c>
      <c r="E2026" s="304" t="s">
        <v>1096</v>
      </c>
      <c r="F2026" s="304"/>
      <c r="G2026" s="324">
        <v>30.956</v>
      </c>
      <c r="H2026" s="324">
        <v>102.62</v>
      </c>
      <c r="I2026" s="324" t="s">
        <v>212</v>
      </c>
      <c r="J2026" s="368">
        <f>V2026</f>
        <v>370.23100000000034</v>
      </c>
      <c r="K2026" s="331">
        <v>0.11</v>
      </c>
      <c r="L2026" s="304" t="str">
        <f t="shared" si="553"/>
        <v>C</v>
      </c>
      <c r="M2026" s="388">
        <v>1</v>
      </c>
      <c r="N2026" s="356">
        <v>302.55986495695657</v>
      </c>
      <c r="O2026" s="304">
        <v>21</v>
      </c>
      <c r="P2026" s="331"/>
      <c r="Q2026" s="356"/>
      <c r="R2026" s="356"/>
      <c r="S2026" s="356"/>
      <c r="T2026" s="356"/>
      <c r="U2026" s="356"/>
      <c r="V2026" s="356">
        <v>370.23100000000034</v>
      </c>
      <c r="W2026" s="308" t="s">
        <v>895</v>
      </c>
      <c r="X2026" s="304" t="s">
        <v>206</v>
      </c>
      <c r="Y2026" s="366">
        <f t="shared" si="555"/>
        <v>338.6</v>
      </c>
      <c r="Z2026" s="304"/>
      <c r="AA2026" s="304"/>
      <c r="AB2026" s="304">
        <v>-999</v>
      </c>
      <c r="AC2026" s="304">
        <v>-999</v>
      </c>
      <c r="AD2026" s="366">
        <v>-999</v>
      </c>
      <c r="AE2026" s="304">
        <v>-999</v>
      </c>
      <c r="AF2026" s="304">
        <v>-999</v>
      </c>
      <c r="AG2026" s="304"/>
      <c r="AH2026" s="304">
        <v>0.29385899999999998</v>
      </c>
      <c r="AI2026" s="312"/>
      <c r="AJ2026" s="332">
        <v>760</v>
      </c>
      <c r="AK2026" s="304">
        <f t="shared" si="554"/>
        <v>760</v>
      </c>
      <c r="AL2026" s="304">
        <f>IF(AH2026&lt;=0.0022,0.2,0.43)</f>
        <v>0.43</v>
      </c>
      <c r="AM2026" s="389" t="str">
        <f t="shared" si="557"/>
        <v/>
      </c>
      <c r="AN2026" s="304"/>
      <c r="AO2026" s="304"/>
      <c r="AP2026" s="312"/>
      <c r="AQ2026" s="312"/>
      <c r="AR2026" s="312"/>
      <c r="AS2026" s="304"/>
      <c r="AT2026" s="312"/>
      <c r="AU2026" s="329">
        <f>VLOOKUP(C2026,[1]world!$A$2:$B$3555,2,FALSE)</f>
        <v>1</v>
      </c>
      <c r="AV2026" s="329">
        <v>519</v>
      </c>
      <c r="AW2026" s="304">
        <v>0.37</v>
      </c>
      <c r="AX2026" s="304">
        <v>-999</v>
      </c>
      <c r="AY2026" s="304">
        <v>-999</v>
      </c>
      <c r="AZ2026" s="304">
        <v>-999</v>
      </c>
      <c r="BA2026" s="304">
        <v>-999</v>
      </c>
      <c r="BB2026" s="304">
        <v>-999</v>
      </c>
      <c r="BC2026" s="304">
        <v>-999</v>
      </c>
      <c r="BD2026" s="304">
        <v>-999</v>
      </c>
      <c r="BE2026" s="304">
        <v>-999</v>
      </c>
      <c r="BF2026" s="304">
        <v>-999</v>
      </c>
      <c r="BG2026" s="304">
        <v>-999</v>
      </c>
      <c r="BH2026" s="304">
        <v>-999</v>
      </c>
      <c r="BI2026" s="304">
        <v>-999</v>
      </c>
      <c r="BJ2026" s="304" t="s">
        <v>4954</v>
      </c>
      <c r="BK2026" s="304" t="s">
        <v>4954</v>
      </c>
      <c r="BL2026" s="304" t="s">
        <v>4954</v>
      </c>
    </row>
    <row r="2027" spans="1:64" ht="15" hidden="1" customHeight="1" x14ac:dyDescent="0.2">
      <c r="A2027" s="304" t="s">
        <v>6174</v>
      </c>
      <c r="B2027" s="304" t="s">
        <v>5985</v>
      </c>
      <c r="C2027" s="304">
        <v>2160</v>
      </c>
      <c r="D2027" s="349" t="s">
        <v>917</v>
      </c>
      <c r="E2027" s="304" t="s">
        <v>918</v>
      </c>
      <c r="F2027" s="304"/>
      <c r="G2027" s="324">
        <v>31.302</v>
      </c>
      <c r="H2027" s="324">
        <v>104.46899999999999</v>
      </c>
      <c r="I2027" s="324" t="s">
        <v>212</v>
      </c>
      <c r="J2027" s="368">
        <f>V2027</f>
        <v>418.21270000000067</v>
      </c>
      <c r="K2027" s="331">
        <v>0.13</v>
      </c>
      <c r="L2027" s="304" t="str">
        <f t="shared" si="553"/>
        <v>C</v>
      </c>
      <c r="M2027" s="388">
        <v>1</v>
      </c>
      <c r="N2027" s="356">
        <v>290.22263641595811</v>
      </c>
      <c r="O2027" s="304">
        <v>15.2</v>
      </c>
      <c r="P2027" s="331"/>
      <c r="Q2027" s="356"/>
      <c r="R2027" s="356"/>
      <c r="S2027" s="356"/>
      <c r="T2027" s="356"/>
      <c r="U2027" s="356"/>
      <c r="V2027" s="356">
        <v>418.21270000000067</v>
      </c>
      <c r="W2027" s="308" t="s">
        <v>890</v>
      </c>
      <c r="X2027" s="304" t="s">
        <v>205</v>
      </c>
      <c r="Y2027" s="366">
        <f t="shared" si="555"/>
        <v>424.8</v>
      </c>
      <c r="Z2027" s="304"/>
      <c r="AA2027" s="304"/>
      <c r="AB2027" s="304">
        <v>-999</v>
      </c>
      <c r="AC2027" s="304">
        <v>-999</v>
      </c>
      <c r="AD2027" s="366">
        <v>-999</v>
      </c>
      <c r="AE2027" s="304">
        <v>-999</v>
      </c>
      <c r="AF2027" s="304">
        <v>-999</v>
      </c>
      <c r="AG2027" s="304"/>
      <c r="AH2027" s="304">
        <v>1.7351200000000001E-2</v>
      </c>
      <c r="AI2027" s="312"/>
      <c r="AJ2027" s="332">
        <v>355</v>
      </c>
      <c r="AK2027" s="304">
        <f t="shared" si="554"/>
        <v>270</v>
      </c>
      <c r="AL2027" s="304">
        <f>IF(AH2027&lt;=0.0022,0.2,0.43)</f>
        <v>0.43</v>
      </c>
      <c r="AM2027" s="389" t="str">
        <f t="shared" si="557"/>
        <v/>
      </c>
      <c r="AN2027" s="304"/>
      <c r="AO2027" s="304"/>
      <c r="AP2027" s="312"/>
      <c r="AQ2027" s="312"/>
      <c r="AR2027" s="312"/>
      <c r="AS2027" s="304"/>
      <c r="AT2027" s="312"/>
      <c r="AU2027" s="329">
        <f>VLOOKUP(C2027,[1]world!$A$2:$B$3555,2,FALSE)</f>
        <v>7</v>
      </c>
      <c r="AV2027" s="329">
        <v>388</v>
      </c>
      <c r="AW2027" s="304">
        <v>0.37</v>
      </c>
      <c r="AX2027" s="304">
        <v>-999</v>
      </c>
      <c r="AY2027" s="304">
        <v>-999</v>
      </c>
      <c r="AZ2027" s="304">
        <v>-999</v>
      </c>
      <c r="BA2027" s="304">
        <v>-999</v>
      </c>
      <c r="BB2027" s="304">
        <v>-999</v>
      </c>
      <c r="BC2027" s="304">
        <v>-999</v>
      </c>
      <c r="BD2027" s="304">
        <v>-999</v>
      </c>
      <c r="BE2027" s="304">
        <v>-999</v>
      </c>
      <c r="BF2027" s="304">
        <v>-999</v>
      </c>
      <c r="BG2027" s="304">
        <v>-999</v>
      </c>
      <c r="BH2027" s="304">
        <v>-999</v>
      </c>
      <c r="BI2027" s="304">
        <v>-999</v>
      </c>
      <c r="BJ2027" s="304" t="s">
        <v>4954</v>
      </c>
      <c r="BK2027" s="304" t="s">
        <v>4954</v>
      </c>
      <c r="BL2027" s="304" t="s">
        <v>4954</v>
      </c>
    </row>
    <row r="2028" spans="1:64" ht="15" hidden="1" customHeight="1" x14ac:dyDescent="0.2">
      <c r="A2028" s="304" t="s">
        <v>6173</v>
      </c>
      <c r="B2028" s="304" t="s">
        <v>5985</v>
      </c>
      <c r="C2028" s="304">
        <v>2161</v>
      </c>
      <c r="D2028" s="349" t="s">
        <v>919</v>
      </c>
      <c r="E2028" s="304" t="s">
        <v>920</v>
      </c>
      <c r="F2028" s="304"/>
      <c r="G2028" s="324">
        <v>29.138999999999999</v>
      </c>
      <c r="H2028" s="324">
        <v>104.77</v>
      </c>
      <c r="I2028" s="324" t="s">
        <v>212</v>
      </c>
      <c r="J2028" s="368">
        <f>GEOMEAN(Y2028,AV2028,AK2028)</f>
        <v>375.79721599010367</v>
      </c>
      <c r="K2028" s="331">
        <f>GEOMEAN(AA2028,AL2028,AW2028)</f>
        <v>0.41523526603009125</v>
      </c>
      <c r="L2028" s="304" t="str">
        <f t="shared" si="553"/>
        <v>C</v>
      </c>
      <c r="M2028" s="388" t="s">
        <v>6089</v>
      </c>
      <c r="N2028" s="304"/>
      <c r="O2028" s="304"/>
      <c r="P2028" s="356"/>
      <c r="Q2028" s="356"/>
      <c r="R2028" s="304"/>
      <c r="S2028" s="356"/>
      <c r="T2028" s="304"/>
      <c r="U2028" s="356"/>
      <c r="V2028" s="304"/>
      <c r="W2028" s="304" t="s">
        <v>900</v>
      </c>
      <c r="X2028" s="304" t="s">
        <v>232</v>
      </c>
      <c r="Y2028" s="366">
        <f t="shared" si="555"/>
        <v>506.6</v>
      </c>
      <c r="Z2028" s="304"/>
      <c r="AA2028" s="304">
        <v>0.45</v>
      </c>
      <c r="AB2028" s="304">
        <v>-999</v>
      </c>
      <c r="AC2028" s="304">
        <v>-999</v>
      </c>
      <c r="AD2028" s="366">
        <v>-999</v>
      </c>
      <c r="AE2028" s="304">
        <v>-999</v>
      </c>
      <c r="AF2028" s="304">
        <v>-999</v>
      </c>
      <c r="AG2028" s="304"/>
      <c r="AH2028" s="304">
        <v>7.5188700000000004E-3</v>
      </c>
      <c r="AI2028" s="312"/>
      <c r="AJ2028" s="332">
        <v>277</v>
      </c>
      <c r="AK2028" s="304">
        <f t="shared" si="554"/>
        <v>270</v>
      </c>
      <c r="AL2028" s="363">
        <v>0.43</v>
      </c>
      <c r="AM2028" s="389" t="str">
        <f t="shared" si="557"/>
        <v/>
      </c>
      <c r="AN2028" s="304"/>
      <c r="AO2028" s="304"/>
      <c r="AP2028" s="312"/>
      <c r="AQ2028" s="312"/>
      <c r="AR2028" s="312"/>
      <c r="AS2028" s="304"/>
      <c r="AT2028" s="312"/>
      <c r="AU2028" s="329">
        <f>VLOOKUP(C2028,[1]world!$A$2:$B$3555,2,FALSE)</f>
        <v>7</v>
      </c>
      <c r="AV2028" s="329">
        <v>388</v>
      </c>
      <c r="AW2028" s="304">
        <v>0.37</v>
      </c>
      <c r="AX2028" s="304">
        <v>-999</v>
      </c>
      <c r="AY2028" s="304">
        <v>-999</v>
      </c>
      <c r="AZ2028" s="304">
        <v>-999</v>
      </c>
      <c r="BA2028" s="304">
        <v>-999</v>
      </c>
      <c r="BB2028" s="304">
        <v>-999</v>
      </c>
      <c r="BC2028" s="304">
        <v>-999</v>
      </c>
      <c r="BD2028" s="304">
        <v>-999</v>
      </c>
      <c r="BE2028" s="304">
        <v>-999</v>
      </c>
      <c r="BF2028" s="304">
        <v>-999</v>
      </c>
      <c r="BG2028" s="304">
        <v>-999</v>
      </c>
      <c r="BH2028" s="304">
        <v>-999</v>
      </c>
      <c r="BI2028" s="304">
        <v>-999</v>
      </c>
      <c r="BJ2028" s="304" t="s">
        <v>4954</v>
      </c>
      <c r="BK2028" s="304" t="s">
        <v>4954</v>
      </c>
      <c r="BL2028" s="304" t="s">
        <v>4954</v>
      </c>
    </row>
    <row r="2029" spans="1:64" ht="15" hidden="1" customHeight="1" x14ac:dyDescent="0.2">
      <c r="A2029" s="304" t="s">
        <v>6174</v>
      </c>
      <c r="B2029" s="304" t="s">
        <v>5985</v>
      </c>
      <c r="C2029" s="304">
        <v>2162</v>
      </c>
      <c r="D2029" s="349" t="s">
        <v>929</v>
      </c>
      <c r="E2029" s="304" t="s">
        <v>930</v>
      </c>
      <c r="F2029" s="304"/>
      <c r="G2029" s="324">
        <v>31.617000000000001</v>
      </c>
      <c r="H2029" s="324">
        <v>100.001</v>
      </c>
      <c r="I2029" s="324" t="s">
        <v>212</v>
      </c>
      <c r="J2029" s="368">
        <f t="shared" ref="J2029:J2034" si="563">V2029</f>
        <v>405.95210000000014</v>
      </c>
      <c r="K2029" s="331">
        <v>0.11</v>
      </c>
      <c r="L2029" s="304" t="str">
        <f t="shared" si="553"/>
        <v>C</v>
      </c>
      <c r="M2029" s="388">
        <v>1</v>
      </c>
      <c r="N2029" s="356">
        <v>341.4724332897091</v>
      </c>
      <c r="O2029" s="304">
        <v>22</v>
      </c>
      <c r="P2029" s="331"/>
      <c r="Q2029" s="356"/>
      <c r="R2029" s="356"/>
      <c r="S2029" s="356"/>
      <c r="T2029" s="356"/>
      <c r="U2029" s="356"/>
      <c r="V2029" s="356">
        <v>405.95210000000014</v>
      </c>
      <c r="W2029" s="308" t="s">
        <v>895</v>
      </c>
      <c r="X2029" s="304" t="s">
        <v>206</v>
      </c>
      <c r="Y2029" s="366">
        <f t="shared" si="555"/>
        <v>338.6</v>
      </c>
      <c r="Z2029" s="304"/>
      <c r="AA2029" s="304"/>
      <c r="AB2029" s="304">
        <v>-999</v>
      </c>
      <c r="AC2029" s="304">
        <v>-999</v>
      </c>
      <c r="AD2029" s="366">
        <v>-999</v>
      </c>
      <c r="AE2029" s="304">
        <v>-999</v>
      </c>
      <c r="AF2029" s="304">
        <v>-999</v>
      </c>
      <c r="AG2029" s="304"/>
      <c r="AH2029" s="304">
        <v>3.4430799999999998E-2</v>
      </c>
      <c r="AI2029" s="312"/>
      <c r="AJ2029" s="332">
        <v>427</v>
      </c>
      <c r="AK2029" s="304">
        <f t="shared" si="554"/>
        <v>425</v>
      </c>
      <c r="AL2029" s="304">
        <f t="shared" ref="AL2029:AL2034" si="564">IF(AH2029&lt;=0.0022,0.2,0.43)</f>
        <v>0.43</v>
      </c>
      <c r="AM2029" s="389" t="str">
        <f t="shared" si="557"/>
        <v/>
      </c>
      <c r="AN2029" s="304"/>
      <c r="AO2029" s="304"/>
      <c r="AP2029" s="312"/>
      <c r="AQ2029" s="312"/>
      <c r="AR2029" s="312"/>
      <c r="AS2029" s="304"/>
      <c r="AT2029" s="312"/>
      <c r="AU2029" s="329">
        <f>VLOOKUP(C2029,[1]world!$A$2:$B$3555,2,FALSE)</f>
        <v>7</v>
      </c>
      <c r="AV2029" s="329">
        <v>388</v>
      </c>
      <c r="AW2029" s="304">
        <v>0.37</v>
      </c>
      <c r="AX2029" s="304">
        <v>-999</v>
      </c>
      <c r="AY2029" s="304">
        <v>-999</v>
      </c>
      <c r="AZ2029" s="304">
        <v>-999</v>
      </c>
      <c r="BA2029" s="304">
        <v>-999</v>
      </c>
      <c r="BB2029" s="304">
        <v>-999</v>
      </c>
      <c r="BC2029" s="304">
        <v>-999</v>
      </c>
      <c r="BD2029" s="304">
        <v>-999</v>
      </c>
      <c r="BE2029" s="304">
        <v>-999</v>
      </c>
      <c r="BF2029" s="304">
        <v>-999</v>
      </c>
      <c r="BG2029" s="304">
        <v>-999</v>
      </c>
      <c r="BH2029" s="304">
        <v>-999</v>
      </c>
      <c r="BI2029" s="304">
        <v>-999</v>
      </c>
      <c r="BJ2029" s="304" t="s">
        <v>4954</v>
      </c>
      <c r="BK2029" s="304" t="s">
        <v>4954</v>
      </c>
      <c r="BL2029" s="304" t="s">
        <v>4954</v>
      </c>
    </row>
    <row r="2030" spans="1:64" ht="15" hidden="1" customHeight="1" x14ac:dyDescent="0.2">
      <c r="A2030" s="304" t="s">
        <v>6174</v>
      </c>
      <c r="B2030" s="304" t="s">
        <v>5985</v>
      </c>
      <c r="C2030" s="304">
        <v>2163</v>
      </c>
      <c r="D2030" s="349" t="s">
        <v>927</v>
      </c>
      <c r="E2030" s="304" t="s">
        <v>928</v>
      </c>
      <c r="F2030" s="304"/>
      <c r="G2030" s="324">
        <v>31.620999999999999</v>
      </c>
      <c r="H2030" s="324">
        <v>100</v>
      </c>
      <c r="I2030" s="324" t="s">
        <v>212</v>
      </c>
      <c r="J2030" s="368">
        <f t="shared" si="563"/>
        <v>265.92410000000041</v>
      </c>
      <c r="K2030" s="331">
        <v>0.11</v>
      </c>
      <c r="L2030" s="304" t="str">
        <f t="shared" si="553"/>
        <v>D</v>
      </c>
      <c r="M2030" s="388">
        <v>1</v>
      </c>
      <c r="N2030" s="356">
        <v>219.93892533142258</v>
      </c>
      <c r="O2030" s="304">
        <v>22</v>
      </c>
      <c r="P2030" s="331"/>
      <c r="Q2030" s="356"/>
      <c r="R2030" s="356"/>
      <c r="S2030" s="356"/>
      <c r="T2030" s="356"/>
      <c r="U2030" s="356"/>
      <c r="V2030" s="356">
        <v>265.92410000000041</v>
      </c>
      <c r="W2030" s="308" t="s">
        <v>895</v>
      </c>
      <c r="X2030" s="304" t="s">
        <v>206</v>
      </c>
      <c r="Y2030" s="366">
        <f t="shared" si="555"/>
        <v>338.6</v>
      </c>
      <c r="Z2030" s="304"/>
      <c r="AA2030" s="304"/>
      <c r="AB2030" s="304">
        <v>-999</v>
      </c>
      <c r="AC2030" s="304">
        <v>-999</v>
      </c>
      <c r="AD2030" s="366">
        <v>-999</v>
      </c>
      <c r="AE2030" s="304">
        <v>-999</v>
      </c>
      <c r="AF2030" s="304">
        <v>-999</v>
      </c>
      <c r="AG2030" s="304"/>
      <c r="AH2030" s="304">
        <v>4.32395E-2</v>
      </c>
      <c r="AI2030" s="312"/>
      <c r="AJ2030" s="332">
        <v>463</v>
      </c>
      <c r="AK2030" s="304">
        <f t="shared" si="554"/>
        <v>425</v>
      </c>
      <c r="AL2030" s="304">
        <f t="shared" si="564"/>
        <v>0.43</v>
      </c>
      <c r="AM2030" s="389" t="str">
        <f t="shared" si="557"/>
        <v/>
      </c>
      <c r="AN2030" s="304"/>
      <c r="AO2030" s="304"/>
      <c r="AP2030" s="312"/>
      <c r="AQ2030" s="312"/>
      <c r="AR2030" s="312"/>
      <c r="AS2030" s="304"/>
      <c r="AT2030" s="312"/>
      <c r="AU2030" s="329"/>
      <c r="AV2030" s="329"/>
      <c r="AW2030" s="304"/>
      <c r="AX2030" s="304">
        <v>-999</v>
      </c>
      <c r="AY2030" s="304">
        <v>-999</v>
      </c>
      <c r="AZ2030" s="304">
        <v>-999</v>
      </c>
      <c r="BA2030" s="304">
        <v>-999</v>
      </c>
      <c r="BB2030" s="304">
        <v>-999</v>
      </c>
      <c r="BC2030" s="304">
        <v>-999</v>
      </c>
      <c r="BD2030" s="304">
        <v>-999</v>
      </c>
      <c r="BE2030" s="304">
        <v>-999</v>
      </c>
      <c r="BF2030" s="304">
        <v>-999</v>
      </c>
      <c r="BG2030" s="304">
        <v>-999</v>
      </c>
      <c r="BH2030" s="304">
        <v>-999</v>
      </c>
      <c r="BI2030" s="304">
        <v>-999</v>
      </c>
      <c r="BJ2030" s="304" t="s">
        <v>4954</v>
      </c>
      <c r="BK2030" s="304" t="s">
        <v>4954</v>
      </c>
      <c r="BL2030" s="304" t="s">
        <v>4954</v>
      </c>
    </row>
    <row r="2031" spans="1:64" ht="15" hidden="1" customHeight="1" x14ac:dyDescent="0.2">
      <c r="A2031" s="304" t="s">
        <v>6174</v>
      </c>
      <c r="B2031" s="304" t="s">
        <v>5985</v>
      </c>
      <c r="C2031" s="304">
        <v>2164</v>
      </c>
      <c r="D2031" s="349" t="s">
        <v>931</v>
      </c>
      <c r="E2031" s="304" t="s">
        <v>932</v>
      </c>
      <c r="F2031" s="304"/>
      <c r="G2031" s="324">
        <v>32.055999999999997</v>
      </c>
      <c r="H2031" s="324">
        <v>102.97</v>
      </c>
      <c r="I2031" s="324" t="s">
        <v>212</v>
      </c>
      <c r="J2031" s="368">
        <f t="shared" si="563"/>
        <v>366.6344000000002</v>
      </c>
      <c r="K2031" s="331">
        <v>0.11</v>
      </c>
      <c r="L2031" s="304" t="str">
        <f t="shared" si="553"/>
        <v>C</v>
      </c>
      <c r="M2031" s="388">
        <v>1</v>
      </c>
      <c r="N2031" s="356">
        <v>299.47482951004116</v>
      </c>
      <c r="O2031" s="304">
        <v>21</v>
      </c>
      <c r="P2031" s="331"/>
      <c r="Q2031" s="356"/>
      <c r="R2031" s="356"/>
      <c r="S2031" s="356"/>
      <c r="T2031" s="356"/>
      <c r="U2031" s="356"/>
      <c r="V2031" s="356">
        <v>366.6344000000002</v>
      </c>
      <c r="W2031" s="308" t="s">
        <v>895</v>
      </c>
      <c r="X2031" s="304" t="s">
        <v>206</v>
      </c>
      <c r="Y2031" s="366">
        <f t="shared" si="555"/>
        <v>338.6</v>
      </c>
      <c r="Z2031" s="304"/>
      <c r="AA2031" s="304"/>
      <c r="AB2031" s="304">
        <v>-999</v>
      </c>
      <c r="AC2031" s="304">
        <v>-999</v>
      </c>
      <c r="AD2031" s="366">
        <v>-999</v>
      </c>
      <c r="AE2031" s="304">
        <v>-999</v>
      </c>
      <c r="AF2031" s="304">
        <v>-999</v>
      </c>
      <c r="AG2031" s="304"/>
      <c r="AH2031" s="304">
        <v>0.35682799999999998</v>
      </c>
      <c r="AI2031" s="312"/>
      <c r="AJ2031" s="332">
        <v>760</v>
      </c>
      <c r="AK2031" s="304">
        <f t="shared" si="554"/>
        <v>760</v>
      </c>
      <c r="AL2031" s="304">
        <f t="shared" si="564"/>
        <v>0.43</v>
      </c>
      <c r="AM2031" s="389" t="str">
        <f t="shared" si="557"/>
        <v/>
      </c>
      <c r="AN2031" s="304"/>
      <c r="AO2031" s="304"/>
      <c r="AP2031" s="312"/>
      <c r="AQ2031" s="312"/>
      <c r="AR2031" s="312"/>
      <c r="AS2031" s="304"/>
      <c r="AT2031" s="312"/>
      <c r="AU2031" s="329">
        <f>VLOOKUP(C2031,[1]world!$A$2:$B$3555,2,FALSE)</f>
        <v>1</v>
      </c>
      <c r="AV2031" s="329">
        <v>519</v>
      </c>
      <c r="AW2031" s="304">
        <v>0.37</v>
      </c>
      <c r="AX2031" s="304">
        <v>-999</v>
      </c>
      <c r="AY2031" s="304">
        <v>-999</v>
      </c>
      <c r="AZ2031" s="304">
        <v>-999</v>
      </c>
      <c r="BA2031" s="304">
        <v>-999</v>
      </c>
      <c r="BB2031" s="304">
        <v>-999</v>
      </c>
      <c r="BC2031" s="304">
        <v>-999</v>
      </c>
      <c r="BD2031" s="304">
        <v>-999</v>
      </c>
      <c r="BE2031" s="304">
        <v>-999</v>
      </c>
      <c r="BF2031" s="304">
        <v>-999</v>
      </c>
      <c r="BG2031" s="304">
        <v>-999</v>
      </c>
      <c r="BH2031" s="304">
        <v>-999</v>
      </c>
      <c r="BI2031" s="304">
        <v>-999</v>
      </c>
      <c r="BJ2031" s="304" t="s">
        <v>4954</v>
      </c>
      <c r="BK2031" s="304" t="s">
        <v>4954</v>
      </c>
      <c r="BL2031" s="304" t="s">
        <v>4954</v>
      </c>
    </row>
    <row r="2032" spans="1:64" ht="15" hidden="1" customHeight="1" x14ac:dyDescent="0.2">
      <c r="A2032" s="304" t="s">
        <v>6174</v>
      </c>
      <c r="B2032" s="304" t="s">
        <v>5985</v>
      </c>
      <c r="C2032" s="304">
        <v>2165</v>
      </c>
      <c r="D2032" s="349" t="s">
        <v>933</v>
      </c>
      <c r="E2032" s="304" t="s">
        <v>934</v>
      </c>
      <c r="F2032" s="304"/>
      <c r="G2032" s="324">
        <v>32.048999999999999</v>
      </c>
      <c r="H2032" s="324">
        <v>103.259</v>
      </c>
      <c r="I2032" s="324" t="s">
        <v>212</v>
      </c>
      <c r="J2032" s="368">
        <f t="shared" si="563"/>
        <v>351.27740000000023</v>
      </c>
      <c r="K2032" s="331">
        <v>0.11</v>
      </c>
      <c r="L2032" s="304" t="str">
        <f t="shared" si="553"/>
        <v>D</v>
      </c>
      <c r="M2032" s="388">
        <v>1</v>
      </c>
      <c r="N2032" s="356">
        <v>286.31929353796789</v>
      </c>
      <c r="O2032" s="304">
        <v>21</v>
      </c>
      <c r="P2032" s="331"/>
      <c r="Q2032" s="356"/>
      <c r="R2032" s="356"/>
      <c r="S2032" s="356"/>
      <c r="T2032" s="356"/>
      <c r="U2032" s="356"/>
      <c r="V2032" s="356">
        <v>351.27740000000023</v>
      </c>
      <c r="W2032" s="308" t="s">
        <v>895</v>
      </c>
      <c r="X2032" s="304" t="s">
        <v>206</v>
      </c>
      <c r="Y2032" s="366">
        <f t="shared" si="555"/>
        <v>338.6</v>
      </c>
      <c r="Z2032" s="304"/>
      <c r="AA2032" s="304"/>
      <c r="AB2032" s="304">
        <v>-999</v>
      </c>
      <c r="AC2032" s="304">
        <v>-999</v>
      </c>
      <c r="AD2032" s="366">
        <v>-999</v>
      </c>
      <c r="AE2032" s="304">
        <v>-999</v>
      </c>
      <c r="AF2032" s="304">
        <v>-999</v>
      </c>
      <c r="AG2032" s="304"/>
      <c r="AH2032" s="304">
        <v>0.309477</v>
      </c>
      <c r="AI2032" s="312"/>
      <c r="AJ2032" s="332">
        <v>760</v>
      </c>
      <c r="AK2032" s="304">
        <f t="shared" si="554"/>
        <v>760</v>
      </c>
      <c r="AL2032" s="304">
        <f t="shared" si="564"/>
        <v>0.43</v>
      </c>
      <c r="AM2032" s="389" t="str">
        <f t="shared" si="557"/>
        <v/>
      </c>
      <c r="AN2032" s="304"/>
      <c r="AO2032" s="304"/>
      <c r="AP2032" s="312"/>
      <c r="AQ2032" s="312"/>
      <c r="AR2032" s="312"/>
      <c r="AS2032" s="304"/>
      <c r="AT2032" s="312"/>
      <c r="AU2032" s="329">
        <f>VLOOKUP(C2032,[1]world!$A$2:$B$3555,2,FALSE)</f>
        <v>1</v>
      </c>
      <c r="AV2032" s="329">
        <v>519</v>
      </c>
      <c r="AW2032" s="304">
        <v>0.37</v>
      </c>
      <c r="AX2032" s="304">
        <v>-999</v>
      </c>
      <c r="AY2032" s="304">
        <v>-999</v>
      </c>
      <c r="AZ2032" s="304">
        <v>-999</v>
      </c>
      <c r="BA2032" s="304">
        <v>-999</v>
      </c>
      <c r="BB2032" s="304">
        <v>-999</v>
      </c>
      <c r="BC2032" s="304">
        <v>-999</v>
      </c>
      <c r="BD2032" s="304">
        <v>-999</v>
      </c>
      <c r="BE2032" s="304">
        <v>-999</v>
      </c>
      <c r="BF2032" s="304">
        <v>-999</v>
      </c>
      <c r="BG2032" s="304">
        <v>-999</v>
      </c>
      <c r="BH2032" s="304">
        <v>-999</v>
      </c>
      <c r="BI2032" s="304">
        <v>-999</v>
      </c>
      <c r="BJ2032" s="304" t="s">
        <v>4954</v>
      </c>
      <c r="BK2032" s="304" t="s">
        <v>4954</v>
      </c>
      <c r="BL2032" s="304" t="s">
        <v>4954</v>
      </c>
    </row>
    <row r="2033" spans="1:64" ht="15" hidden="1" customHeight="1" x14ac:dyDescent="0.2">
      <c r="A2033" s="304" t="s">
        <v>6173</v>
      </c>
      <c r="B2033" s="304" t="s">
        <v>5985</v>
      </c>
      <c r="C2033" s="304">
        <v>2166</v>
      </c>
      <c r="D2033" s="349" t="s">
        <v>951</v>
      </c>
      <c r="E2033" s="304" t="s">
        <v>950</v>
      </c>
      <c r="F2033" s="304"/>
      <c r="G2033" s="324">
        <v>28.995000000000001</v>
      </c>
      <c r="H2033" s="324">
        <v>101.49</v>
      </c>
      <c r="I2033" s="324" t="s">
        <v>212</v>
      </c>
      <c r="J2033" s="368">
        <f t="shared" si="563"/>
        <v>337.21710000000047</v>
      </c>
      <c r="K2033" s="331">
        <v>0.13</v>
      </c>
      <c r="L2033" s="304" t="str">
        <f t="shared" si="553"/>
        <v>D</v>
      </c>
      <c r="M2033" s="388">
        <v>1</v>
      </c>
      <c r="N2033" s="356">
        <v>227.22096864590131</v>
      </c>
      <c r="O2033" s="304">
        <v>15.3</v>
      </c>
      <c r="P2033" s="331"/>
      <c r="Q2033" s="356"/>
      <c r="R2033" s="356"/>
      <c r="S2033" s="356"/>
      <c r="T2033" s="356"/>
      <c r="U2033" s="356"/>
      <c r="V2033" s="356">
        <v>337.21710000000047</v>
      </c>
      <c r="W2033" s="310" t="s">
        <v>890</v>
      </c>
      <c r="X2033" s="304" t="s">
        <v>205</v>
      </c>
      <c r="Y2033" s="366">
        <f t="shared" si="555"/>
        <v>424.8</v>
      </c>
      <c r="Z2033" s="304"/>
      <c r="AA2033" s="304"/>
      <c r="AB2033" s="304">
        <v>-999</v>
      </c>
      <c r="AC2033" s="304">
        <v>-999</v>
      </c>
      <c r="AD2033" s="366">
        <v>-999</v>
      </c>
      <c r="AE2033" s="304">
        <v>-999</v>
      </c>
      <c r="AF2033" s="304">
        <v>-999</v>
      </c>
      <c r="AG2033" s="304"/>
      <c r="AH2033" s="304">
        <v>0.44331100000000001</v>
      </c>
      <c r="AI2033" s="312"/>
      <c r="AJ2033" s="332">
        <v>760</v>
      </c>
      <c r="AK2033" s="304">
        <f t="shared" si="554"/>
        <v>760</v>
      </c>
      <c r="AL2033" s="304">
        <f t="shared" si="564"/>
        <v>0.43</v>
      </c>
      <c r="AM2033" s="389" t="str">
        <f t="shared" si="557"/>
        <v/>
      </c>
      <c r="AN2033" s="304"/>
      <c r="AO2033" s="304"/>
      <c r="AP2033" s="312"/>
      <c r="AQ2033" s="312"/>
      <c r="AR2033" s="312"/>
      <c r="AS2033" s="304"/>
      <c r="AT2033" s="312"/>
      <c r="AU2033" s="329">
        <f>VLOOKUP(C2033,[1]world!$A$2:$B$3555,2,FALSE)</f>
        <v>1</v>
      </c>
      <c r="AV2033" s="329">
        <v>519</v>
      </c>
      <c r="AW2033" s="304">
        <v>0.37</v>
      </c>
      <c r="AX2033" s="304">
        <v>-999</v>
      </c>
      <c r="AY2033" s="304">
        <v>-999</v>
      </c>
      <c r="AZ2033" s="304">
        <v>-999</v>
      </c>
      <c r="BA2033" s="304">
        <v>-999</v>
      </c>
      <c r="BB2033" s="304">
        <v>-999</v>
      </c>
      <c r="BC2033" s="304">
        <v>-999</v>
      </c>
      <c r="BD2033" s="304">
        <v>-999</v>
      </c>
      <c r="BE2033" s="304">
        <v>-999</v>
      </c>
      <c r="BF2033" s="304">
        <v>-999</v>
      </c>
      <c r="BG2033" s="304">
        <v>-999</v>
      </c>
      <c r="BH2033" s="304">
        <v>-999</v>
      </c>
      <c r="BI2033" s="304">
        <v>-999</v>
      </c>
      <c r="BJ2033" s="304" t="s">
        <v>4954</v>
      </c>
      <c r="BK2033" s="304" t="s">
        <v>4954</v>
      </c>
      <c r="BL2033" s="304" t="s">
        <v>4954</v>
      </c>
    </row>
    <row r="2034" spans="1:64" ht="15" hidden="1" customHeight="1" x14ac:dyDescent="0.2">
      <c r="A2034" s="304" t="s">
        <v>6174</v>
      </c>
      <c r="B2034" s="304" t="s">
        <v>5985</v>
      </c>
      <c r="C2034" s="304">
        <v>2167</v>
      </c>
      <c r="D2034" s="349" t="s">
        <v>947</v>
      </c>
      <c r="E2034" s="304" t="s">
        <v>948</v>
      </c>
      <c r="F2034" s="304"/>
      <c r="G2034" s="324">
        <v>28.766999999999999</v>
      </c>
      <c r="H2034" s="324">
        <v>101.67</v>
      </c>
      <c r="I2034" s="324" t="s">
        <v>212</v>
      </c>
      <c r="J2034" s="368">
        <f t="shared" si="563"/>
        <v>451.16400000000067</v>
      </c>
      <c r="K2034" s="331">
        <v>0.11</v>
      </c>
      <c r="L2034" s="304" t="str">
        <f t="shared" si="553"/>
        <v>C</v>
      </c>
      <c r="M2034" s="388">
        <v>1</v>
      </c>
      <c r="N2034" s="356">
        <v>381.10673956786337</v>
      </c>
      <c r="O2034" s="304">
        <v>22</v>
      </c>
      <c r="P2034" s="331"/>
      <c r="Q2034" s="356"/>
      <c r="R2034" s="356"/>
      <c r="S2034" s="356"/>
      <c r="T2034" s="356"/>
      <c r="U2034" s="356"/>
      <c r="V2034" s="356">
        <v>451.16400000000067</v>
      </c>
      <c r="W2034" s="308" t="s">
        <v>895</v>
      </c>
      <c r="X2034" s="304" t="s">
        <v>206</v>
      </c>
      <c r="Y2034" s="366">
        <f t="shared" si="555"/>
        <v>338.6</v>
      </c>
      <c r="Z2034" s="304"/>
      <c r="AA2034" s="304"/>
      <c r="AB2034" s="304">
        <v>-999</v>
      </c>
      <c r="AC2034" s="304">
        <v>-999</v>
      </c>
      <c r="AD2034" s="366">
        <v>-999</v>
      </c>
      <c r="AE2034" s="304">
        <v>-999</v>
      </c>
      <c r="AF2034" s="304">
        <v>-999</v>
      </c>
      <c r="AG2034" s="304"/>
      <c r="AH2034" s="304">
        <v>8.5765099999999997E-2</v>
      </c>
      <c r="AI2034" s="312"/>
      <c r="AJ2034" s="332">
        <v>583</v>
      </c>
      <c r="AK2034" s="304">
        <f t="shared" si="554"/>
        <v>555</v>
      </c>
      <c r="AL2034" s="304">
        <f t="shared" si="564"/>
        <v>0.43</v>
      </c>
      <c r="AM2034" s="389" t="str">
        <f t="shared" si="557"/>
        <v/>
      </c>
      <c r="AN2034" s="304"/>
      <c r="AO2034" s="304"/>
      <c r="AP2034" s="312"/>
      <c r="AQ2034" s="312"/>
      <c r="AR2034" s="312"/>
      <c r="AS2034" s="304"/>
      <c r="AT2034" s="312"/>
      <c r="AU2034" s="329">
        <f>VLOOKUP(C2034,[1]world!$A$2:$B$3555,2,FALSE)</f>
        <v>1</v>
      </c>
      <c r="AV2034" s="329">
        <v>519</v>
      </c>
      <c r="AW2034" s="304">
        <v>0.37</v>
      </c>
      <c r="AX2034" s="304">
        <v>-999</v>
      </c>
      <c r="AY2034" s="304">
        <v>-999</v>
      </c>
      <c r="AZ2034" s="304">
        <v>-999</v>
      </c>
      <c r="BA2034" s="304">
        <v>-999</v>
      </c>
      <c r="BB2034" s="304">
        <v>-999</v>
      </c>
      <c r="BC2034" s="304">
        <v>-999</v>
      </c>
      <c r="BD2034" s="304">
        <v>-999</v>
      </c>
      <c r="BE2034" s="304">
        <v>-999</v>
      </c>
      <c r="BF2034" s="304">
        <v>-999</v>
      </c>
      <c r="BG2034" s="304">
        <v>-999</v>
      </c>
      <c r="BH2034" s="304">
        <v>-999</v>
      </c>
      <c r="BI2034" s="304">
        <v>-999</v>
      </c>
      <c r="BJ2034" s="304" t="s">
        <v>4954</v>
      </c>
      <c r="BK2034" s="304" t="s">
        <v>4954</v>
      </c>
      <c r="BL2034" s="304" t="s">
        <v>4954</v>
      </c>
    </row>
    <row r="2035" spans="1:64" ht="15" hidden="1" customHeight="1" x14ac:dyDescent="0.2">
      <c r="A2035" s="304" t="s">
        <v>6173</v>
      </c>
      <c r="B2035" s="304" t="s">
        <v>5985</v>
      </c>
      <c r="C2035" s="304">
        <v>2168</v>
      </c>
      <c r="D2035" s="349" t="s">
        <v>949</v>
      </c>
      <c r="E2035" s="304" t="s">
        <v>950</v>
      </c>
      <c r="F2035" s="304"/>
      <c r="G2035" s="324">
        <v>28.187999999999999</v>
      </c>
      <c r="H2035" s="324">
        <v>104.52</v>
      </c>
      <c r="I2035" s="324" t="s">
        <v>212</v>
      </c>
      <c r="J2035" s="368">
        <f>GEOMEAN(Y2035,AV2035,AK2035)</f>
        <v>566.10094259444463</v>
      </c>
      <c r="K2035" s="331">
        <f>GEOMEAN(AA2035,AL2035,AW2035)</f>
        <v>0.41523526603009125</v>
      </c>
      <c r="L2035" s="304" t="str">
        <f t="shared" si="553"/>
        <v>C</v>
      </c>
      <c r="M2035" s="388" t="s">
        <v>6089</v>
      </c>
      <c r="N2035" s="304"/>
      <c r="O2035" s="304"/>
      <c r="P2035" s="356"/>
      <c r="Q2035" s="356"/>
      <c r="R2035" s="304"/>
      <c r="S2035" s="356"/>
      <c r="T2035" s="304"/>
      <c r="U2035" s="356"/>
      <c r="V2035" s="304"/>
      <c r="W2035" s="310" t="s">
        <v>900</v>
      </c>
      <c r="X2035" s="304" t="s">
        <v>232</v>
      </c>
      <c r="Y2035" s="366">
        <f t="shared" si="555"/>
        <v>506.6</v>
      </c>
      <c r="Z2035" s="304"/>
      <c r="AA2035" s="304">
        <v>0.45</v>
      </c>
      <c r="AB2035" s="304">
        <v>-999</v>
      </c>
      <c r="AC2035" s="304">
        <v>-999</v>
      </c>
      <c r="AD2035" s="366">
        <v>-999</v>
      </c>
      <c r="AE2035" s="304">
        <v>-999</v>
      </c>
      <c r="AF2035" s="304">
        <v>-999</v>
      </c>
      <c r="AG2035" s="304"/>
      <c r="AH2035" s="304">
        <v>0.109625</v>
      </c>
      <c r="AI2035" s="312"/>
      <c r="AJ2035" s="332">
        <v>654</v>
      </c>
      <c r="AK2035" s="304">
        <f t="shared" si="554"/>
        <v>690</v>
      </c>
      <c r="AL2035" s="363">
        <v>0.43</v>
      </c>
      <c r="AM2035" s="389" t="str">
        <f t="shared" si="557"/>
        <v/>
      </c>
      <c r="AN2035" s="304"/>
      <c r="AO2035" s="304"/>
      <c r="AP2035" s="312"/>
      <c r="AQ2035" s="312"/>
      <c r="AR2035" s="312"/>
      <c r="AS2035" s="304"/>
      <c r="AT2035" s="312"/>
      <c r="AU2035" s="329">
        <f>VLOOKUP(C2035,[1]world!$A$2:$B$3555,2,FALSE)</f>
        <v>1</v>
      </c>
      <c r="AV2035" s="329">
        <v>519</v>
      </c>
      <c r="AW2035" s="304">
        <v>0.37</v>
      </c>
      <c r="AX2035" s="304">
        <v>-999</v>
      </c>
      <c r="AY2035" s="304">
        <v>-999</v>
      </c>
      <c r="AZ2035" s="304">
        <v>-999</v>
      </c>
      <c r="BA2035" s="304">
        <v>-999</v>
      </c>
      <c r="BB2035" s="304">
        <v>-999</v>
      </c>
      <c r="BC2035" s="304">
        <v>-999</v>
      </c>
      <c r="BD2035" s="304">
        <v>-999</v>
      </c>
      <c r="BE2035" s="304">
        <v>-999</v>
      </c>
      <c r="BF2035" s="304">
        <v>-999</v>
      </c>
      <c r="BG2035" s="304">
        <v>-999</v>
      </c>
      <c r="BH2035" s="304">
        <v>-999</v>
      </c>
      <c r="BI2035" s="304">
        <v>-999</v>
      </c>
      <c r="BJ2035" s="304" t="s">
        <v>4954</v>
      </c>
      <c r="BK2035" s="304" t="s">
        <v>4954</v>
      </c>
      <c r="BL2035" s="304" t="s">
        <v>4954</v>
      </c>
    </row>
    <row r="2036" spans="1:64" ht="15" hidden="1" customHeight="1" x14ac:dyDescent="0.2">
      <c r="A2036" s="304" t="s">
        <v>6174</v>
      </c>
      <c r="B2036" s="304" t="s">
        <v>5985</v>
      </c>
      <c r="C2036" s="304">
        <v>2169</v>
      </c>
      <c r="D2036" s="349" t="s">
        <v>958</v>
      </c>
      <c r="E2036" s="304" t="s">
        <v>959</v>
      </c>
      <c r="F2036" s="304"/>
      <c r="G2036" s="324">
        <v>33.322000000000003</v>
      </c>
      <c r="H2036" s="324">
        <v>104.10899999999999</v>
      </c>
      <c r="I2036" s="324" t="s">
        <v>212</v>
      </c>
      <c r="J2036" s="368">
        <f>V2036</f>
        <v>354.26840000000055</v>
      </c>
      <c r="K2036" s="331">
        <v>0.11</v>
      </c>
      <c r="L2036" s="304" t="str">
        <f t="shared" si="553"/>
        <v>D</v>
      </c>
      <c r="M2036" s="388">
        <v>1</v>
      </c>
      <c r="N2036" s="356">
        <v>296.38178823286552</v>
      </c>
      <c r="O2036" s="304">
        <v>22</v>
      </c>
      <c r="P2036" s="331"/>
      <c r="Q2036" s="356"/>
      <c r="R2036" s="356"/>
      <c r="S2036" s="356"/>
      <c r="T2036" s="356"/>
      <c r="U2036" s="356"/>
      <c r="V2036" s="356">
        <v>354.26840000000055</v>
      </c>
      <c r="W2036" s="308" t="s">
        <v>895</v>
      </c>
      <c r="X2036" s="304" t="s">
        <v>206</v>
      </c>
      <c r="Y2036" s="366">
        <f t="shared" si="555"/>
        <v>338.6</v>
      </c>
      <c r="Z2036" s="304"/>
      <c r="AA2036" s="304"/>
      <c r="AB2036" s="304">
        <v>-999</v>
      </c>
      <c r="AC2036" s="304">
        <v>-999</v>
      </c>
      <c r="AD2036" s="366">
        <v>-999</v>
      </c>
      <c r="AE2036" s="304">
        <v>-999</v>
      </c>
      <c r="AF2036" s="304">
        <v>-999</v>
      </c>
      <c r="AG2036" s="304"/>
      <c r="AH2036" s="304">
        <v>0.37923400000000002</v>
      </c>
      <c r="AI2036" s="312"/>
      <c r="AJ2036" s="332">
        <v>760</v>
      </c>
      <c r="AK2036" s="304">
        <f t="shared" si="554"/>
        <v>760</v>
      </c>
      <c r="AL2036" s="304">
        <f>IF(AH2036&lt;=0.0022,0.2,0.43)</f>
        <v>0.43</v>
      </c>
      <c r="AM2036" s="389" t="str">
        <f t="shared" si="557"/>
        <v/>
      </c>
      <c r="AN2036" s="304"/>
      <c r="AO2036" s="304"/>
      <c r="AP2036" s="312"/>
      <c r="AQ2036" s="312"/>
      <c r="AR2036" s="312"/>
      <c r="AS2036" s="304"/>
      <c r="AT2036" s="312"/>
      <c r="AU2036" s="329">
        <f>VLOOKUP(C2036,[1]world!$A$2:$B$3555,2,FALSE)</f>
        <v>1</v>
      </c>
      <c r="AV2036" s="329">
        <v>519</v>
      </c>
      <c r="AW2036" s="304">
        <v>0.37</v>
      </c>
      <c r="AX2036" s="304">
        <v>-999</v>
      </c>
      <c r="AY2036" s="304">
        <v>-999</v>
      </c>
      <c r="AZ2036" s="304">
        <v>-999</v>
      </c>
      <c r="BA2036" s="304">
        <v>-999</v>
      </c>
      <c r="BB2036" s="304">
        <v>-999</v>
      </c>
      <c r="BC2036" s="304">
        <v>-999</v>
      </c>
      <c r="BD2036" s="304">
        <v>-999</v>
      </c>
      <c r="BE2036" s="304">
        <v>-999</v>
      </c>
      <c r="BF2036" s="304">
        <v>-999</v>
      </c>
      <c r="BG2036" s="304">
        <v>-999</v>
      </c>
      <c r="BH2036" s="304">
        <v>-999</v>
      </c>
      <c r="BI2036" s="304">
        <v>-999</v>
      </c>
      <c r="BJ2036" s="304" t="s">
        <v>4954</v>
      </c>
      <c r="BK2036" s="304" t="s">
        <v>4954</v>
      </c>
      <c r="BL2036" s="304" t="s">
        <v>4954</v>
      </c>
    </row>
    <row r="2037" spans="1:64" ht="15" hidden="1" customHeight="1" x14ac:dyDescent="0.2">
      <c r="A2037" s="304" t="s">
        <v>6174</v>
      </c>
      <c r="B2037" s="304" t="s">
        <v>5985</v>
      </c>
      <c r="C2037" s="304">
        <v>2170</v>
      </c>
      <c r="D2037" s="349" t="s">
        <v>962</v>
      </c>
      <c r="E2037" s="304" t="s">
        <v>963</v>
      </c>
      <c r="F2037" s="304"/>
      <c r="G2037" s="324">
        <v>33.040999999999997</v>
      </c>
      <c r="H2037" s="324">
        <v>104.19</v>
      </c>
      <c r="I2037" s="324" t="s">
        <v>212</v>
      </c>
      <c r="J2037" s="368">
        <f>V2037</f>
        <v>457.28470000000033</v>
      </c>
      <c r="K2037" s="331">
        <v>0.11</v>
      </c>
      <c r="L2037" s="304" t="str">
        <f t="shared" si="553"/>
        <v>C</v>
      </c>
      <c r="M2037" s="388">
        <v>1</v>
      </c>
      <c r="N2037" s="356">
        <v>386.48492716684473</v>
      </c>
      <c r="O2037" s="304">
        <v>22</v>
      </c>
      <c r="P2037" s="331"/>
      <c r="Q2037" s="356"/>
      <c r="R2037" s="356"/>
      <c r="S2037" s="356"/>
      <c r="T2037" s="356"/>
      <c r="U2037" s="356"/>
      <c r="V2037" s="356">
        <v>457.28470000000033</v>
      </c>
      <c r="W2037" s="308" t="s">
        <v>895</v>
      </c>
      <c r="X2037" s="304" t="s">
        <v>206</v>
      </c>
      <c r="Y2037" s="366">
        <f t="shared" si="555"/>
        <v>338.6</v>
      </c>
      <c r="Z2037" s="304"/>
      <c r="AA2037" s="304"/>
      <c r="AB2037" s="304">
        <v>-999</v>
      </c>
      <c r="AC2037" s="304">
        <v>-999</v>
      </c>
      <c r="AD2037" s="366">
        <v>-999</v>
      </c>
      <c r="AE2037" s="304">
        <v>-999</v>
      </c>
      <c r="AF2037" s="304">
        <v>-999</v>
      </c>
      <c r="AG2037" s="304"/>
      <c r="AH2037" s="304">
        <v>0.21901599999999999</v>
      </c>
      <c r="AI2037" s="312"/>
      <c r="AJ2037" s="332">
        <v>760</v>
      </c>
      <c r="AK2037" s="304">
        <f t="shared" si="554"/>
        <v>760</v>
      </c>
      <c r="AL2037" s="304">
        <f>IF(AH2037&lt;=0.0022,0.2,0.43)</f>
        <v>0.43</v>
      </c>
      <c r="AM2037" s="389" t="str">
        <f t="shared" si="557"/>
        <v/>
      </c>
      <c r="AN2037" s="304"/>
      <c r="AO2037" s="304"/>
      <c r="AP2037" s="312"/>
      <c r="AQ2037" s="312"/>
      <c r="AR2037" s="312"/>
      <c r="AS2037" s="304"/>
      <c r="AT2037" s="312"/>
      <c r="AU2037" s="329">
        <f>VLOOKUP(C2037,[1]world!$A$2:$B$3555,2,FALSE)</f>
        <v>1</v>
      </c>
      <c r="AV2037" s="329">
        <v>519</v>
      </c>
      <c r="AW2037" s="304">
        <v>0.37</v>
      </c>
      <c r="AX2037" s="304">
        <v>-999</v>
      </c>
      <c r="AY2037" s="304">
        <v>-999</v>
      </c>
      <c r="AZ2037" s="304">
        <v>-999</v>
      </c>
      <c r="BA2037" s="304">
        <v>-999</v>
      </c>
      <c r="BB2037" s="304">
        <v>-999</v>
      </c>
      <c r="BC2037" s="304">
        <v>-999</v>
      </c>
      <c r="BD2037" s="304">
        <v>-999</v>
      </c>
      <c r="BE2037" s="304">
        <v>-999</v>
      </c>
      <c r="BF2037" s="304">
        <v>-999</v>
      </c>
      <c r="BG2037" s="304">
        <v>-999</v>
      </c>
      <c r="BH2037" s="304">
        <v>-999</v>
      </c>
      <c r="BI2037" s="304">
        <v>-999</v>
      </c>
      <c r="BJ2037" s="304" t="s">
        <v>4954</v>
      </c>
      <c r="BK2037" s="304" t="s">
        <v>4954</v>
      </c>
      <c r="BL2037" s="304" t="s">
        <v>4954</v>
      </c>
    </row>
    <row r="2038" spans="1:64" ht="15" hidden="1" customHeight="1" x14ac:dyDescent="0.2">
      <c r="A2038" s="304" t="s">
        <v>6174</v>
      </c>
      <c r="B2038" s="304" t="s">
        <v>5985</v>
      </c>
      <c r="C2038" s="304">
        <v>2171</v>
      </c>
      <c r="D2038" s="349" t="s">
        <v>964</v>
      </c>
      <c r="E2038" s="304" t="s">
        <v>965</v>
      </c>
      <c r="F2038" s="304"/>
      <c r="G2038" s="324">
        <v>33.231000000000002</v>
      </c>
      <c r="H2038" s="324">
        <v>104.26</v>
      </c>
      <c r="I2038" s="324" t="s">
        <v>212</v>
      </c>
      <c r="J2038" s="368">
        <v>340.62279999999998</v>
      </c>
      <c r="K2038" s="331">
        <v>0.2</v>
      </c>
      <c r="L2038" s="304" t="str">
        <f t="shared" si="553"/>
        <v>D</v>
      </c>
      <c r="M2038" s="388">
        <v>1</v>
      </c>
      <c r="N2038" s="304"/>
      <c r="O2038" s="304"/>
      <c r="P2038" s="331"/>
      <c r="Q2038" s="356"/>
      <c r="R2038" s="304"/>
      <c r="S2038" s="356"/>
      <c r="T2038" s="304"/>
      <c r="U2038" s="356"/>
      <c r="V2038" s="304"/>
      <c r="W2038" s="308" t="s">
        <v>895</v>
      </c>
      <c r="X2038" s="304" t="s">
        <v>206</v>
      </c>
      <c r="Y2038" s="366">
        <f t="shared" si="555"/>
        <v>338.6</v>
      </c>
      <c r="Z2038" s="304"/>
      <c r="AA2038" s="304"/>
      <c r="AB2038" s="304">
        <v>-999</v>
      </c>
      <c r="AC2038" s="304">
        <v>-999</v>
      </c>
      <c r="AD2038" s="366">
        <v>-999</v>
      </c>
      <c r="AE2038" s="304">
        <v>-999</v>
      </c>
      <c r="AF2038" s="304">
        <v>-999</v>
      </c>
      <c r="AG2038" s="304"/>
      <c r="AH2038" s="304">
        <v>0.25352599999999997</v>
      </c>
      <c r="AI2038" s="312"/>
      <c r="AJ2038" s="332">
        <v>760</v>
      </c>
      <c r="AK2038" s="304">
        <f t="shared" si="554"/>
        <v>760</v>
      </c>
      <c r="AL2038" s="304">
        <f>IF(AH2038&lt;=0.0022,0.2,0.43)</f>
        <v>0.43</v>
      </c>
      <c r="AM2038" s="389" t="str">
        <f t="shared" si="557"/>
        <v/>
      </c>
      <c r="AN2038" s="304"/>
      <c r="AO2038" s="304"/>
      <c r="AP2038" s="312"/>
      <c r="AQ2038" s="312"/>
      <c r="AR2038" s="312"/>
      <c r="AS2038" s="304"/>
      <c r="AT2038" s="312"/>
      <c r="AU2038" s="329">
        <f>VLOOKUP(C2038,[1]world!$A$2:$B$3555,2,FALSE)</f>
        <v>1</v>
      </c>
      <c r="AV2038" s="329">
        <v>519</v>
      </c>
      <c r="AW2038" s="304">
        <v>0.37</v>
      </c>
      <c r="AX2038" s="304">
        <v>-999</v>
      </c>
      <c r="AY2038" s="304">
        <v>-999</v>
      </c>
      <c r="AZ2038" s="304">
        <v>-999</v>
      </c>
      <c r="BA2038" s="304">
        <v>-999</v>
      </c>
      <c r="BB2038" s="304">
        <v>-999</v>
      </c>
      <c r="BC2038" s="304">
        <v>-999</v>
      </c>
      <c r="BD2038" s="304">
        <v>-999</v>
      </c>
      <c r="BE2038" s="304">
        <v>-999</v>
      </c>
      <c r="BF2038" s="304">
        <v>-999</v>
      </c>
      <c r="BG2038" s="304">
        <v>-999</v>
      </c>
      <c r="BH2038" s="304">
        <v>-999</v>
      </c>
      <c r="BI2038" s="304">
        <v>-999</v>
      </c>
      <c r="BJ2038" s="304" t="s">
        <v>4954</v>
      </c>
      <c r="BK2038" s="304" t="s">
        <v>4954</v>
      </c>
      <c r="BL2038" s="304" t="s">
        <v>4954</v>
      </c>
    </row>
    <row r="2039" spans="1:64" ht="15" hidden="1" customHeight="1" x14ac:dyDescent="0.2">
      <c r="A2039" s="304" t="s">
        <v>6173</v>
      </c>
      <c r="B2039" s="304" t="s">
        <v>5985</v>
      </c>
      <c r="C2039" s="304">
        <v>2172</v>
      </c>
      <c r="D2039" s="349" t="s">
        <v>966</v>
      </c>
      <c r="E2039" s="304" t="s">
        <v>967</v>
      </c>
      <c r="F2039" s="304"/>
      <c r="G2039" s="324">
        <v>33.319000000000003</v>
      </c>
      <c r="H2039" s="324">
        <v>103.791</v>
      </c>
      <c r="I2039" s="324" t="s">
        <v>212</v>
      </c>
      <c r="J2039" s="368">
        <f>GEOMEAN(Y2039,AV2039,AK2039)</f>
        <v>511.15894836159043</v>
      </c>
      <c r="K2039" s="331">
        <f>GEOMEAN(AA2039,AL2039,AW2039)</f>
        <v>0.38547027482550061</v>
      </c>
      <c r="L2039" s="304" t="str">
        <f t="shared" si="553"/>
        <v>C</v>
      </c>
      <c r="M2039" s="388" t="s">
        <v>6089</v>
      </c>
      <c r="N2039" s="304"/>
      <c r="O2039" s="304"/>
      <c r="P2039" s="356"/>
      <c r="Q2039" s="356"/>
      <c r="R2039" s="304"/>
      <c r="S2039" s="356"/>
      <c r="T2039" s="304"/>
      <c r="U2039" s="356"/>
      <c r="V2039" s="304"/>
      <c r="W2039" s="308" t="s">
        <v>895</v>
      </c>
      <c r="X2039" s="304" t="s">
        <v>206</v>
      </c>
      <c r="Y2039" s="366">
        <f t="shared" si="555"/>
        <v>338.6</v>
      </c>
      <c r="Z2039" s="304"/>
      <c r="AA2039" s="331">
        <v>0.36</v>
      </c>
      <c r="AB2039" s="304">
        <v>-999</v>
      </c>
      <c r="AC2039" s="304">
        <v>-999</v>
      </c>
      <c r="AD2039" s="366">
        <v>-999</v>
      </c>
      <c r="AE2039" s="304">
        <v>-999</v>
      </c>
      <c r="AF2039" s="304">
        <v>-999</v>
      </c>
      <c r="AG2039" s="304"/>
      <c r="AH2039" s="304">
        <v>0.17396400000000001</v>
      </c>
      <c r="AI2039" s="312"/>
      <c r="AJ2039" s="332">
        <v>760</v>
      </c>
      <c r="AK2039" s="304">
        <f t="shared" si="554"/>
        <v>760</v>
      </c>
      <c r="AL2039" s="363">
        <v>0.43</v>
      </c>
      <c r="AM2039" s="389" t="str">
        <f t="shared" si="557"/>
        <v/>
      </c>
      <c r="AN2039" s="304"/>
      <c r="AO2039" s="304"/>
      <c r="AP2039" s="312"/>
      <c r="AQ2039" s="312"/>
      <c r="AR2039" s="312"/>
      <c r="AS2039" s="304"/>
      <c r="AT2039" s="312"/>
      <c r="AU2039" s="329">
        <f>VLOOKUP(C2039,[1]world!$A$2:$B$3555,2,FALSE)</f>
        <v>1</v>
      </c>
      <c r="AV2039" s="329">
        <v>519</v>
      </c>
      <c r="AW2039" s="304">
        <v>0.37</v>
      </c>
      <c r="AX2039" s="304">
        <v>-999</v>
      </c>
      <c r="AY2039" s="304">
        <v>-999</v>
      </c>
      <c r="AZ2039" s="304">
        <v>-999</v>
      </c>
      <c r="BA2039" s="304">
        <v>-999</v>
      </c>
      <c r="BB2039" s="304">
        <v>-999</v>
      </c>
      <c r="BC2039" s="304">
        <v>-999</v>
      </c>
      <c r="BD2039" s="304">
        <v>-999</v>
      </c>
      <c r="BE2039" s="304">
        <v>-999</v>
      </c>
      <c r="BF2039" s="304">
        <v>-999</v>
      </c>
      <c r="BG2039" s="304">
        <v>-999</v>
      </c>
      <c r="BH2039" s="304">
        <v>-999</v>
      </c>
      <c r="BI2039" s="304">
        <v>-999</v>
      </c>
      <c r="BJ2039" s="304" t="s">
        <v>4954</v>
      </c>
      <c r="BK2039" s="304" t="s">
        <v>4954</v>
      </c>
      <c r="BL2039" s="304" t="s">
        <v>4954</v>
      </c>
    </row>
    <row r="2040" spans="1:64" ht="15" hidden="1" customHeight="1" x14ac:dyDescent="0.2">
      <c r="A2040" s="304" t="s">
        <v>6174</v>
      </c>
      <c r="B2040" s="304" t="s">
        <v>5985</v>
      </c>
      <c r="C2040" s="304">
        <v>2173</v>
      </c>
      <c r="D2040" s="349" t="s">
        <v>968</v>
      </c>
      <c r="E2040" s="304" t="s">
        <v>969</v>
      </c>
      <c r="F2040" s="304"/>
      <c r="G2040" s="324">
        <v>29.972999999999999</v>
      </c>
      <c r="H2040" s="324">
        <v>101.58</v>
      </c>
      <c r="I2040" s="324" t="s">
        <v>212</v>
      </c>
      <c r="J2040" s="368">
        <f>V2040</f>
        <v>302.94460000000009</v>
      </c>
      <c r="K2040" s="331">
        <v>0.11</v>
      </c>
      <c r="L2040" s="304" t="str">
        <f t="shared" si="553"/>
        <v>D</v>
      </c>
      <c r="M2040" s="388">
        <v>1</v>
      </c>
      <c r="N2040" s="356">
        <v>251.86514427147804</v>
      </c>
      <c r="O2040" s="304">
        <v>22</v>
      </c>
      <c r="P2040" s="331"/>
      <c r="Q2040" s="356"/>
      <c r="R2040" s="356"/>
      <c r="S2040" s="356"/>
      <c r="T2040" s="356"/>
      <c r="U2040" s="356"/>
      <c r="V2040" s="356">
        <v>302.94460000000009</v>
      </c>
      <c r="W2040" s="308" t="s">
        <v>895</v>
      </c>
      <c r="X2040" s="304" t="s">
        <v>206</v>
      </c>
      <c r="Y2040" s="366">
        <f t="shared" si="555"/>
        <v>338.6</v>
      </c>
      <c r="Z2040" s="304"/>
      <c r="AA2040" s="304"/>
      <c r="AB2040" s="304">
        <v>-999</v>
      </c>
      <c r="AC2040" s="304">
        <v>-999</v>
      </c>
      <c r="AD2040" s="366">
        <v>-999</v>
      </c>
      <c r="AE2040" s="304">
        <v>-999</v>
      </c>
      <c r="AF2040" s="304">
        <v>-999</v>
      </c>
      <c r="AG2040" s="304"/>
      <c r="AH2040" s="304">
        <v>6.7804500000000004E-2</v>
      </c>
      <c r="AI2040" s="312"/>
      <c r="AJ2040" s="332">
        <v>536</v>
      </c>
      <c r="AK2040" s="304">
        <f t="shared" si="554"/>
        <v>555</v>
      </c>
      <c r="AL2040" s="304">
        <f>IF(AH2040&lt;=0.0022,0.2,0.43)</f>
        <v>0.43</v>
      </c>
      <c r="AM2040" s="389" t="str">
        <f t="shared" si="557"/>
        <v/>
      </c>
      <c r="AN2040" s="304"/>
      <c r="AO2040" s="304"/>
      <c r="AP2040" s="312"/>
      <c r="AQ2040" s="312"/>
      <c r="AR2040" s="312"/>
      <c r="AS2040" s="304"/>
      <c r="AT2040" s="312"/>
      <c r="AU2040" s="329">
        <f>VLOOKUP(C2040,[1]world!$A$2:$B$3555,2,FALSE)</f>
        <v>1</v>
      </c>
      <c r="AV2040" s="329">
        <v>519</v>
      </c>
      <c r="AW2040" s="304">
        <v>0.37</v>
      </c>
      <c r="AX2040" s="304">
        <v>-999</v>
      </c>
      <c r="AY2040" s="304">
        <v>-999</v>
      </c>
      <c r="AZ2040" s="304">
        <v>-999</v>
      </c>
      <c r="BA2040" s="304">
        <v>-999</v>
      </c>
      <c r="BB2040" s="304">
        <v>-999</v>
      </c>
      <c r="BC2040" s="304">
        <v>-999</v>
      </c>
      <c r="BD2040" s="304">
        <v>-999</v>
      </c>
      <c r="BE2040" s="304">
        <v>-999</v>
      </c>
      <c r="BF2040" s="304">
        <v>-999</v>
      </c>
      <c r="BG2040" s="304">
        <v>-999</v>
      </c>
      <c r="BH2040" s="304">
        <v>-999</v>
      </c>
      <c r="BI2040" s="304">
        <v>-999</v>
      </c>
      <c r="BJ2040" s="304" t="s">
        <v>4954</v>
      </c>
      <c r="BK2040" s="304" t="s">
        <v>4954</v>
      </c>
      <c r="BL2040" s="304" t="s">
        <v>4954</v>
      </c>
    </row>
    <row r="2041" spans="1:64" ht="15" hidden="1" customHeight="1" x14ac:dyDescent="0.2">
      <c r="A2041" s="304" t="s">
        <v>6173</v>
      </c>
      <c r="B2041" s="304" t="s">
        <v>5985</v>
      </c>
      <c r="C2041" s="304">
        <v>2174</v>
      </c>
      <c r="D2041" s="349" t="s">
        <v>970</v>
      </c>
      <c r="E2041" s="304" t="s">
        <v>971</v>
      </c>
      <c r="F2041" s="304"/>
      <c r="G2041" s="324">
        <v>30.07</v>
      </c>
      <c r="H2041" s="324">
        <v>101.95</v>
      </c>
      <c r="I2041" s="324" t="s">
        <v>212</v>
      </c>
      <c r="J2041" s="368">
        <f>GEOMEAN(AV2041,AK2041)</f>
        <v>628.04458440464236</v>
      </c>
      <c r="K2041" s="331">
        <f>GEOMEAN(AL2041,AW2041)</f>
        <v>0.39887341350358263</v>
      </c>
      <c r="L2041" s="304" t="str">
        <f t="shared" si="553"/>
        <v>C</v>
      </c>
      <c r="M2041" s="388" t="s">
        <v>6097</v>
      </c>
      <c r="N2041" s="304"/>
      <c r="O2041" s="304"/>
      <c r="P2041" s="356"/>
      <c r="Q2041" s="356"/>
      <c r="R2041" s="304"/>
      <c r="S2041" s="356"/>
      <c r="T2041" s="304"/>
      <c r="U2041" s="356"/>
      <c r="V2041" s="304"/>
      <c r="W2041" s="304" t="s">
        <v>4923</v>
      </c>
      <c r="X2041" s="304" t="s">
        <v>205</v>
      </c>
      <c r="Y2041" s="366">
        <f t="shared" si="555"/>
        <v>424.8</v>
      </c>
      <c r="Z2041" s="304"/>
      <c r="AA2041" s="304"/>
      <c r="AB2041" s="304">
        <v>-999</v>
      </c>
      <c r="AC2041" s="304">
        <v>-999</v>
      </c>
      <c r="AD2041" s="366">
        <v>-999</v>
      </c>
      <c r="AE2041" s="304">
        <v>-999</v>
      </c>
      <c r="AF2041" s="304">
        <v>-999</v>
      </c>
      <c r="AG2041" s="304"/>
      <c r="AH2041" s="304">
        <v>0.17782100000000001</v>
      </c>
      <c r="AI2041" s="312"/>
      <c r="AJ2041" s="332">
        <v>760</v>
      </c>
      <c r="AK2041" s="304">
        <f t="shared" si="554"/>
        <v>760</v>
      </c>
      <c r="AL2041" s="363">
        <v>0.43</v>
      </c>
      <c r="AM2041" s="389" t="str">
        <f t="shared" si="557"/>
        <v/>
      </c>
      <c r="AN2041" s="304"/>
      <c r="AO2041" s="304"/>
      <c r="AP2041" s="312"/>
      <c r="AQ2041" s="312"/>
      <c r="AR2041" s="312"/>
      <c r="AS2041" s="304"/>
      <c r="AT2041" s="312"/>
      <c r="AU2041" s="329">
        <f>VLOOKUP(C2041,[1]world!$A$2:$B$3555,2,FALSE)</f>
        <v>1</v>
      </c>
      <c r="AV2041" s="329">
        <v>519</v>
      </c>
      <c r="AW2041" s="304">
        <v>0.37</v>
      </c>
      <c r="AX2041" s="304">
        <v>-999</v>
      </c>
      <c r="AY2041" s="304">
        <v>-999</v>
      </c>
      <c r="AZ2041" s="304">
        <v>-999</v>
      </c>
      <c r="BA2041" s="304">
        <v>-999</v>
      </c>
      <c r="BB2041" s="304">
        <v>-999</v>
      </c>
      <c r="BC2041" s="304">
        <v>-999</v>
      </c>
      <c r="BD2041" s="304">
        <v>-999</v>
      </c>
      <c r="BE2041" s="304">
        <v>-999</v>
      </c>
      <c r="BF2041" s="304">
        <v>-999</v>
      </c>
      <c r="BG2041" s="304">
        <v>-999</v>
      </c>
      <c r="BH2041" s="304">
        <v>-999</v>
      </c>
      <c r="BI2041" s="304">
        <v>-999</v>
      </c>
      <c r="BJ2041" s="304" t="s">
        <v>4954</v>
      </c>
      <c r="BK2041" s="304" t="s">
        <v>4954</v>
      </c>
      <c r="BL2041" s="304" t="s">
        <v>4954</v>
      </c>
    </row>
    <row r="2042" spans="1:64" ht="15" hidden="1" customHeight="1" x14ac:dyDescent="0.2">
      <c r="A2042" s="304" t="s">
        <v>6174</v>
      </c>
      <c r="B2042" s="304" t="s">
        <v>5985</v>
      </c>
      <c r="C2042" s="304">
        <v>2175</v>
      </c>
      <c r="D2042" s="349" t="s">
        <v>978</v>
      </c>
      <c r="E2042" s="304" t="s">
        <v>979</v>
      </c>
      <c r="F2042" s="304"/>
      <c r="G2042" s="324">
        <v>29.678999999999998</v>
      </c>
      <c r="H2042" s="324">
        <v>102.191</v>
      </c>
      <c r="I2042" s="324" t="s">
        <v>212</v>
      </c>
      <c r="J2042" s="368">
        <f t="shared" ref="J2042:J2049" si="565">V2042</f>
        <v>337.84220000000045</v>
      </c>
      <c r="K2042" s="331">
        <v>0.11</v>
      </c>
      <c r="L2042" s="304" t="str">
        <f t="shared" si="553"/>
        <v>D</v>
      </c>
      <c r="M2042" s="388">
        <v>1</v>
      </c>
      <c r="N2042" s="356">
        <v>282.10424815235541</v>
      </c>
      <c r="O2042" s="304">
        <v>22</v>
      </c>
      <c r="P2042" s="331"/>
      <c r="Q2042" s="356"/>
      <c r="R2042" s="356"/>
      <c r="S2042" s="356"/>
      <c r="T2042" s="356"/>
      <c r="U2042" s="356"/>
      <c r="V2042" s="356">
        <v>337.84220000000045</v>
      </c>
      <c r="W2042" s="308" t="s">
        <v>895</v>
      </c>
      <c r="X2042" s="304" t="s">
        <v>206</v>
      </c>
      <c r="Y2042" s="366">
        <f t="shared" si="555"/>
        <v>338.6</v>
      </c>
      <c r="Z2042" s="304"/>
      <c r="AA2042" s="304"/>
      <c r="AB2042" s="304">
        <v>-999</v>
      </c>
      <c r="AC2042" s="304">
        <v>-999</v>
      </c>
      <c r="AD2042" s="366">
        <v>-999</v>
      </c>
      <c r="AE2042" s="304">
        <v>-999</v>
      </c>
      <c r="AF2042" s="304">
        <v>-999</v>
      </c>
      <c r="AG2042" s="304"/>
      <c r="AH2042" s="304">
        <v>0.633247</v>
      </c>
      <c r="AI2042" s="312"/>
      <c r="AJ2042" s="332">
        <v>760</v>
      </c>
      <c r="AK2042" s="304">
        <f t="shared" si="554"/>
        <v>760</v>
      </c>
      <c r="AL2042" s="304">
        <f t="shared" ref="AL2042:AL2050" si="566">IF(AH2042&lt;=0.0022,0.2,0.43)</f>
        <v>0.43</v>
      </c>
      <c r="AM2042" s="389" t="str">
        <f t="shared" si="557"/>
        <v/>
      </c>
      <c r="AN2042" s="304"/>
      <c r="AO2042" s="304"/>
      <c r="AP2042" s="312"/>
      <c r="AQ2042" s="312"/>
      <c r="AR2042" s="312"/>
      <c r="AS2042" s="304"/>
      <c r="AT2042" s="312"/>
      <c r="AU2042" s="329">
        <f>VLOOKUP(C2042,[1]world!$A$2:$B$3555,2,FALSE)</f>
        <v>1</v>
      </c>
      <c r="AV2042" s="329">
        <v>519</v>
      </c>
      <c r="AW2042" s="304">
        <v>0.37</v>
      </c>
      <c r="AX2042" s="304">
        <v>-999</v>
      </c>
      <c r="AY2042" s="304">
        <v>-999</v>
      </c>
      <c r="AZ2042" s="304">
        <v>-999</v>
      </c>
      <c r="BA2042" s="304">
        <v>-999</v>
      </c>
      <c r="BB2042" s="304">
        <v>-999</v>
      </c>
      <c r="BC2042" s="304">
        <v>-999</v>
      </c>
      <c r="BD2042" s="304">
        <v>-999</v>
      </c>
      <c r="BE2042" s="304">
        <v>-999</v>
      </c>
      <c r="BF2042" s="304">
        <v>-999</v>
      </c>
      <c r="BG2042" s="304">
        <v>-999</v>
      </c>
      <c r="BH2042" s="304">
        <v>-999</v>
      </c>
      <c r="BI2042" s="304">
        <v>-999</v>
      </c>
      <c r="BJ2042" s="304" t="s">
        <v>4954</v>
      </c>
      <c r="BK2042" s="304" t="s">
        <v>4954</v>
      </c>
      <c r="BL2042" s="304" t="s">
        <v>4954</v>
      </c>
    </row>
    <row r="2043" spans="1:64" ht="15" hidden="1" customHeight="1" x14ac:dyDescent="0.2">
      <c r="A2043" s="304" t="s">
        <v>6174</v>
      </c>
      <c r="B2043" s="304" t="s">
        <v>5985</v>
      </c>
      <c r="C2043" s="304">
        <v>2176</v>
      </c>
      <c r="D2043" s="349" t="s">
        <v>980</v>
      </c>
      <c r="E2043" s="304" t="s">
        <v>981</v>
      </c>
      <c r="F2043" s="304"/>
      <c r="G2043" s="324">
        <v>29.795000000000002</v>
      </c>
      <c r="H2043" s="324">
        <v>102.229</v>
      </c>
      <c r="I2043" s="324" t="s">
        <v>212</v>
      </c>
      <c r="J2043" s="368">
        <f t="shared" si="565"/>
        <v>348.60890000000063</v>
      </c>
      <c r="K2043" s="331">
        <v>0.11</v>
      </c>
      <c r="L2043" s="304" t="str">
        <f t="shared" si="553"/>
        <v>D</v>
      </c>
      <c r="M2043" s="388">
        <v>1</v>
      </c>
      <c r="N2043" s="356">
        <v>291.45954076916991</v>
      </c>
      <c r="O2043" s="304">
        <v>22</v>
      </c>
      <c r="P2043" s="331"/>
      <c r="Q2043" s="356"/>
      <c r="R2043" s="356"/>
      <c r="S2043" s="356"/>
      <c r="T2043" s="356"/>
      <c r="U2043" s="356"/>
      <c r="V2043" s="356">
        <v>348.60890000000063</v>
      </c>
      <c r="W2043" s="308" t="s">
        <v>895</v>
      </c>
      <c r="X2043" s="304" t="s">
        <v>206</v>
      </c>
      <c r="Y2043" s="366">
        <f t="shared" si="555"/>
        <v>338.6</v>
      </c>
      <c r="Z2043" s="304"/>
      <c r="AA2043" s="304"/>
      <c r="AB2043" s="304">
        <v>-999</v>
      </c>
      <c r="AC2043" s="304">
        <v>-999</v>
      </c>
      <c r="AD2043" s="366">
        <v>-999</v>
      </c>
      <c r="AE2043" s="304">
        <v>-999</v>
      </c>
      <c r="AF2043" s="304">
        <v>-999</v>
      </c>
      <c r="AG2043" s="304"/>
      <c r="AH2043" s="304">
        <v>0.22258800000000001</v>
      </c>
      <c r="AI2043" s="312"/>
      <c r="AJ2043" s="332">
        <v>760</v>
      </c>
      <c r="AK2043" s="304">
        <f t="shared" si="554"/>
        <v>760</v>
      </c>
      <c r="AL2043" s="304">
        <f t="shared" si="566"/>
        <v>0.43</v>
      </c>
      <c r="AM2043" s="389" t="str">
        <f t="shared" si="557"/>
        <v/>
      </c>
      <c r="AN2043" s="304"/>
      <c r="AO2043" s="304"/>
      <c r="AP2043" s="312"/>
      <c r="AQ2043" s="312"/>
      <c r="AR2043" s="312"/>
      <c r="AS2043" s="304"/>
      <c r="AT2043" s="312"/>
      <c r="AU2043" s="329">
        <f>VLOOKUP(C2043,[1]world!$A$2:$B$3555,2,FALSE)</f>
        <v>1</v>
      </c>
      <c r="AV2043" s="329">
        <v>519</v>
      </c>
      <c r="AW2043" s="304">
        <v>0.37</v>
      </c>
      <c r="AX2043" s="304">
        <v>-999</v>
      </c>
      <c r="AY2043" s="304">
        <v>-999</v>
      </c>
      <c r="AZ2043" s="304">
        <v>-999</v>
      </c>
      <c r="BA2043" s="304">
        <v>-999</v>
      </c>
      <c r="BB2043" s="304">
        <v>-999</v>
      </c>
      <c r="BC2043" s="304">
        <v>-999</v>
      </c>
      <c r="BD2043" s="304">
        <v>-999</v>
      </c>
      <c r="BE2043" s="304">
        <v>-999</v>
      </c>
      <c r="BF2043" s="304">
        <v>-999</v>
      </c>
      <c r="BG2043" s="304">
        <v>-999</v>
      </c>
      <c r="BH2043" s="304">
        <v>-999</v>
      </c>
      <c r="BI2043" s="304">
        <v>-999</v>
      </c>
      <c r="BJ2043" s="304" t="s">
        <v>4954</v>
      </c>
      <c r="BK2043" s="304" t="s">
        <v>4954</v>
      </c>
      <c r="BL2043" s="304" t="s">
        <v>4954</v>
      </c>
    </row>
    <row r="2044" spans="1:64" ht="15" hidden="1" customHeight="1" x14ac:dyDescent="0.2">
      <c r="A2044" s="304" t="s">
        <v>6174</v>
      </c>
      <c r="B2044" s="304" t="s">
        <v>5985</v>
      </c>
      <c r="C2044" s="304">
        <v>2177</v>
      </c>
      <c r="D2044" s="349" t="s">
        <v>982</v>
      </c>
      <c r="E2044" s="304" t="s">
        <v>983</v>
      </c>
      <c r="F2044" s="304"/>
      <c r="G2044" s="324">
        <v>29.920999999999999</v>
      </c>
      <c r="H2044" s="324">
        <v>102.239</v>
      </c>
      <c r="I2044" s="324" t="s">
        <v>212</v>
      </c>
      <c r="J2044" s="368">
        <f t="shared" si="565"/>
        <v>414.03249999999997</v>
      </c>
      <c r="K2044" s="331">
        <v>0.11</v>
      </c>
      <c r="L2044" s="304" t="str">
        <f t="shared" si="553"/>
        <v>C</v>
      </c>
      <c r="M2044" s="388">
        <v>1</v>
      </c>
      <c r="N2044" s="356">
        <v>348.54359457008485</v>
      </c>
      <c r="O2044" s="304">
        <v>22</v>
      </c>
      <c r="P2044" s="331"/>
      <c r="Q2044" s="356"/>
      <c r="R2044" s="356"/>
      <c r="S2044" s="356"/>
      <c r="T2044" s="356"/>
      <c r="U2044" s="356"/>
      <c r="V2044" s="356">
        <v>414.03249999999997</v>
      </c>
      <c r="W2044" s="308" t="s">
        <v>895</v>
      </c>
      <c r="X2044" s="304" t="s">
        <v>206</v>
      </c>
      <c r="Y2044" s="366">
        <f t="shared" si="555"/>
        <v>338.6</v>
      </c>
      <c r="Z2044" s="304"/>
      <c r="AA2044" s="304"/>
      <c r="AB2044" s="304">
        <v>-999</v>
      </c>
      <c r="AC2044" s="304">
        <v>-999</v>
      </c>
      <c r="AD2044" s="366">
        <v>-999</v>
      </c>
      <c r="AE2044" s="304">
        <v>-999</v>
      </c>
      <c r="AF2044" s="304">
        <v>-999</v>
      </c>
      <c r="AG2044" s="304"/>
      <c r="AH2044" s="304">
        <v>0.44347199999999998</v>
      </c>
      <c r="AI2044" s="312"/>
      <c r="AJ2044" s="332">
        <v>760</v>
      </c>
      <c r="AK2044" s="304">
        <f t="shared" si="554"/>
        <v>760</v>
      </c>
      <c r="AL2044" s="304">
        <f t="shared" si="566"/>
        <v>0.43</v>
      </c>
      <c r="AM2044" s="389" t="str">
        <f t="shared" si="557"/>
        <v/>
      </c>
      <c r="AN2044" s="304"/>
      <c r="AO2044" s="304"/>
      <c r="AP2044" s="312"/>
      <c r="AQ2044" s="312"/>
      <c r="AR2044" s="312"/>
      <c r="AS2044" s="304"/>
      <c r="AT2044" s="312"/>
      <c r="AU2044" s="329">
        <f>VLOOKUP(C2044,[1]world!$A$2:$B$3555,2,FALSE)</f>
        <v>1</v>
      </c>
      <c r="AV2044" s="329">
        <v>519</v>
      </c>
      <c r="AW2044" s="304">
        <v>0.37</v>
      </c>
      <c r="AX2044" s="304">
        <v>-999</v>
      </c>
      <c r="AY2044" s="304">
        <v>-999</v>
      </c>
      <c r="AZ2044" s="304">
        <v>-999</v>
      </c>
      <c r="BA2044" s="304">
        <v>-999</v>
      </c>
      <c r="BB2044" s="304">
        <v>-999</v>
      </c>
      <c r="BC2044" s="304">
        <v>-999</v>
      </c>
      <c r="BD2044" s="304">
        <v>-999</v>
      </c>
      <c r="BE2044" s="304">
        <v>-999</v>
      </c>
      <c r="BF2044" s="304">
        <v>-999</v>
      </c>
      <c r="BG2044" s="304">
        <v>-999</v>
      </c>
      <c r="BH2044" s="304">
        <v>-999</v>
      </c>
      <c r="BI2044" s="304">
        <v>-999</v>
      </c>
      <c r="BJ2044" s="304" t="s">
        <v>4954</v>
      </c>
      <c r="BK2044" s="304" t="s">
        <v>4954</v>
      </c>
      <c r="BL2044" s="304" t="s">
        <v>4954</v>
      </c>
    </row>
    <row r="2045" spans="1:64" ht="15" hidden="1" customHeight="1" x14ac:dyDescent="0.2">
      <c r="A2045" s="304" t="s">
        <v>6174</v>
      </c>
      <c r="B2045" s="304" t="s">
        <v>5985</v>
      </c>
      <c r="C2045" s="304">
        <v>2178</v>
      </c>
      <c r="D2045" s="349" t="s">
        <v>984</v>
      </c>
      <c r="E2045" s="304" t="s">
        <v>985</v>
      </c>
      <c r="F2045" s="304"/>
      <c r="G2045" s="324">
        <v>31.402000000000001</v>
      </c>
      <c r="H2045" s="324">
        <v>100.68</v>
      </c>
      <c r="I2045" s="324" t="s">
        <v>212</v>
      </c>
      <c r="J2045" s="368">
        <f t="shared" si="565"/>
        <v>387.34180000000038</v>
      </c>
      <c r="K2045" s="331">
        <v>0.11</v>
      </c>
      <c r="L2045" s="304" t="str">
        <f t="shared" si="553"/>
        <v>C</v>
      </c>
      <c r="M2045" s="388">
        <v>1</v>
      </c>
      <c r="N2045" s="356">
        <v>313.04861835283526</v>
      </c>
      <c r="O2045" s="304">
        <v>20.5</v>
      </c>
      <c r="P2045" s="331"/>
      <c r="Q2045" s="356"/>
      <c r="R2045" s="356"/>
      <c r="S2045" s="356"/>
      <c r="T2045" s="356"/>
      <c r="U2045" s="356"/>
      <c r="V2045" s="356">
        <v>387.34180000000038</v>
      </c>
      <c r="W2045" s="308" t="s">
        <v>895</v>
      </c>
      <c r="X2045" s="304" t="s">
        <v>206</v>
      </c>
      <c r="Y2045" s="366">
        <f t="shared" si="555"/>
        <v>338.6</v>
      </c>
      <c r="Z2045" s="304"/>
      <c r="AA2045" s="304"/>
      <c r="AB2045" s="304">
        <v>-999</v>
      </c>
      <c r="AC2045" s="304">
        <v>-999</v>
      </c>
      <c r="AD2045" s="366">
        <v>-999</v>
      </c>
      <c r="AE2045" s="304">
        <v>-999</v>
      </c>
      <c r="AF2045" s="304">
        <v>-999</v>
      </c>
      <c r="AG2045" s="304"/>
      <c r="AH2045" s="304">
        <v>0.13187599999999999</v>
      </c>
      <c r="AI2045" s="312"/>
      <c r="AJ2045" s="332">
        <v>732</v>
      </c>
      <c r="AK2045" s="304">
        <f t="shared" si="554"/>
        <v>690</v>
      </c>
      <c r="AL2045" s="304">
        <f t="shared" si="566"/>
        <v>0.43</v>
      </c>
      <c r="AM2045" s="389" t="str">
        <f t="shared" si="557"/>
        <v/>
      </c>
      <c r="AN2045" s="304"/>
      <c r="AO2045" s="304"/>
      <c r="AP2045" s="312"/>
      <c r="AQ2045" s="312"/>
      <c r="AR2045" s="312"/>
      <c r="AS2045" s="304"/>
      <c r="AT2045" s="312"/>
      <c r="AU2045" s="329">
        <f>VLOOKUP(C2045,[1]world!$A$2:$B$3555,2,FALSE)</f>
        <v>1</v>
      </c>
      <c r="AV2045" s="329">
        <v>519</v>
      </c>
      <c r="AW2045" s="304">
        <v>0.37</v>
      </c>
      <c r="AX2045" s="304">
        <v>-999</v>
      </c>
      <c r="AY2045" s="304">
        <v>-999</v>
      </c>
      <c r="AZ2045" s="304">
        <v>-999</v>
      </c>
      <c r="BA2045" s="304">
        <v>-999</v>
      </c>
      <c r="BB2045" s="304">
        <v>-999</v>
      </c>
      <c r="BC2045" s="304">
        <v>-999</v>
      </c>
      <c r="BD2045" s="304">
        <v>-999</v>
      </c>
      <c r="BE2045" s="304">
        <v>-999</v>
      </c>
      <c r="BF2045" s="304">
        <v>-999</v>
      </c>
      <c r="BG2045" s="304">
        <v>-999</v>
      </c>
      <c r="BH2045" s="304">
        <v>-999</v>
      </c>
      <c r="BI2045" s="304">
        <v>-999</v>
      </c>
      <c r="BJ2045" s="304" t="s">
        <v>4954</v>
      </c>
      <c r="BK2045" s="304" t="s">
        <v>4954</v>
      </c>
      <c r="BL2045" s="304" t="s">
        <v>4954</v>
      </c>
    </row>
    <row r="2046" spans="1:64" ht="15" hidden="1" customHeight="1" x14ac:dyDescent="0.2">
      <c r="A2046" s="304" t="s">
        <v>6174</v>
      </c>
      <c r="B2046" s="304" t="s">
        <v>5985</v>
      </c>
      <c r="C2046" s="304">
        <v>2179</v>
      </c>
      <c r="D2046" s="349" t="s">
        <v>992</v>
      </c>
      <c r="E2046" s="304" t="s">
        <v>993</v>
      </c>
      <c r="F2046" s="304"/>
      <c r="G2046" s="324">
        <v>31.581</v>
      </c>
      <c r="H2046" s="324">
        <v>103.32</v>
      </c>
      <c r="I2046" s="324" t="s">
        <v>212</v>
      </c>
      <c r="J2046" s="368">
        <f t="shared" si="565"/>
        <v>325.54170000000045</v>
      </c>
      <c r="K2046" s="331">
        <v>0.11</v>
      </c>
      <c r="L2046" s="304" t="str">
        <f t="shared" si="553"/>
        <v>D</v>
      </c>
      <c r="M2046" s="388">
        <v>1</v>
      </c>
      <c r="N2046" s="356">
        <v>264.33774968814362</v>
      </c>
      <c r="O2046" s="304">
        <v>21</v>
      </c>
      <c r="P2046" s="331"/>
      <c r="Q2046" s="356"/>
      <c r="R2046" s="356"/>
      <c r="S2046" s="356"/>
      <c r="T2046" s="356"/>
      <c r="U2046" s="356"/>
      <c r="V2046" s="356">
        <v>325.54170000000045</v>
      </c>
      <c r="W2046" s="308" t="s">
        <v>895</v>
      </c>
      <c r="X2046" s="304" t="s">
        <v>206</v>
      </c>
      <c r="Y2046" s="366">
        <f t="shared" si="555"/>
        <v>338.6</v>
      </c>
      <c r="Z2046" s="304"/>
      <c r="AA2046" s="304"/>
      <c r="AB2046" s="304">
        <v>-999</v>
      </c>
      <c r="AC2046" s="304">
        <v>-999</v>
      </c>
      <c r="AD2046" s="366">
        <v>-999</v>
      </c>
      <c r="AE2046" s="304">
        <v>-999</v>
      </c>
      <c r="AF2046" s="304">
        <v>-999</v>
      </c>
      <c r="AG2046" s="304"/>
      <c r="AH2046" s="304">
        <v>0.59519999999999995</v>
      </c>
      <c r="AI2046" s="312"/>
      <c r="AJ2046" s="332">
        <v>760</v>
      </c>
      <c r="AK2046" s="304">
        <f t="shared" si="554"/>
        <v>760</v>
      </c>
      <c r="AL2046" s="304">
        <f t="shared" si="566"/>
        <v>0.43</v>
      </c>
      <c r="AM2046" s="389" t="str">
        <f t="shared" si="557"/>
        <v/>
      </c>
      <c r="AN2046" s="304"/>
      <c r="AO2046" s="304"/>
      <c r="AP2046" s="312"/>
      <c r="AQ2046" s="312"/>
      <c r="AR2046" s="312"/>
      <c r="AS2046" s="304"/>
      <c r="AT2046" s="312"/>
      <c r="AU2046" s="329">
        <f>VLOOKUP(C2046,[1]world!$A$2:$B$3555,2,FALSE)</f>
        <v>1</v>
      </c>
      <c r="AV2046" s="329">
        <v>519</v>
      </c>
      <c r="AW2046" s="304">
        <v>0.37</v>
      </c>
      <c r="AX2046" s="304">
        <v>-999</v>
      </c>
      <c r="AY2046" s="304">
        <v>-999</v>
      </c>
      <c r="AZ2046" s="304">
        <v>-999</v>
      </c>
      <c r="BA2046" s="304">
        <v>-999</v>
      </c>
      <c r="BB2046" s="304">
        <v>-999</v>
      </c>
      <c r="BC2046" s="304">
        <v>-999</v>
      </c>
      <c r="BD2046" s="304">
        <v>-999</v>
      </c>
      <c r="BE2046" s="304">
        <v>-999</v>
      </c>
      <c r="BF2046" s="304">
        <v>-999</v>
      </c>
      <c r="BG2046" s="304">
        <v>-999</v>
      </c>
      <c r="BH2046" s="304">
        <v>-999</v>
      </c>
      <c r="BI2046" s="304">
        <v>-999</v>
      </c>
      <c r="BJ2046" s="304" t="s">
        <v>4954</v>
      </c>
      <c r="BK2046" s="304" t="s">
        <v>4954</v>
      </c>
      <c r="BL2046" s="304" t="s">
        <v>4954</v>
      </c>
    </row>
    <row r="2047" spans="1:64" ht="15" hidden="1" customHeight="1" x14ac:dyDescent="0.2">
      <c r="A2047" s="304" t="s">
        <v>6174</v>
      </c>
      <c r="B2047" s="304" t="s">
        <v>5985</v>
      </c>
      <c r="C2047" s="304">
        <v>2180</v>
      </c>
      <c r="D2047" s="349" t="s">
        <v>994</v>
      </c>
      <c r="E2047" s="304" t="s">
        <v>995</v>
      </c>
      <c r="F2047" s="304"/>
      <c r="G2047" s="324">
        <v>31.542000000000002</v>
      </c>
      <c r="H2047" s="324">
        <v>102.90900000000001</v>
      </c>
      <c r="I2047" s="324" t="s">
        <v>212</v>
      </c>
      <c r="J2047" s="368">
        <f t="shared" si="565"/>
        <v>340.85460000000046</v>
      </c>
      <c r="K2047" s="331">
        <v>0.11</v>
      </c>
      <c r="L2047" s="304" t="str">
        <f t="shared" si="553"/>
        <v>D</v>
      </c>
      <c r="M2047" s="388">
        <v>1</v>
      </c>
      <c r="N2047" s="356">
        <v>271.18258650047352</v>
      </c>
      <c r="O2047" s="304">
        <v>20.2</v>
      </c>
      <c r="P2047" s="331"/>
      <c r="Q2047" s="356"/>
      <c r="R2047" s="356"/>
      <c r="S2047" s="356"/>
      <c r="T2047" s="356"/>
      <c r="U2047" s="356"/>
      <c r="V2047" s="356">
        <v>340.85460000000046</v>
      </c>
      <c r="W2047" s="308" t="s">
        <v>895</v>
      </c>
      <c r="X2047" s="304" t="s">
        <v>206</v>
      </c>
      <c r="Y2047" s="366">
        <f t="shared" si="555"/>
        <v>338.6</v>
      </c>
      <c r="Z2047" s="304"/>
      <c r="AA2047" s="304"/>
      <c r="AB2047" s="304">
        <v>-999</v>
      </c>
      <c r="AC2047" s="304">
        <v>-999</v>
      </c>
      <c r="AD2047" s="366">
        <v>-999</v>
      </c>
      <c r="AE2047" s="304">
        <v>-999</v>
      </c>
      <c r="AF2047" s="304">
        <v>-999</v>
      </c>
      <c r="AG2047" s="304"/>
      <c r="AH2047" s="304">
        <v>0.47976000000000002</v>
      </c>
      <c r="AI2047" s="312"/>
      <c r="AJ2047" s="332">
        <v>760</v>
      </c>
      <c r="AK2047" s="304">
        <f t="shared" si="554"/>
        <v>760</v>
      </c>
      <c r="AL2047" s="304">
        <f t="shared" si="566"/>
        <v>0.43</v>
      </c>
      <c r="AM2047" s="389" t="str">
        <f t="shared" si="557"/>
        <v/>
      </c>
      <c r="AN2047" s="304"/>
      <c r="AO2047" s="304"/>
      <c r="AP2047" s="312"/>
      <c r="AQ2047" s="312"/>
      <c r="AR2047" s="312"/>
      <c r="AS2047" s="304"/>
      <c r="AT2047" s="312"/>
      <c r="AU2047" s="329">
        <f>VLOOKUP(C2047,[1]world!$A$2:$B$3555,2,FALSE)</f>
        <v>1</v>
      </c>
      <c r="AV2047" s="329">
        <v>519</v>
      </c>
      <c r="AW2047" s="304">
        <v>0.37</v>
      </c>
      <c r="AX2047" s="304">
        <v>-999</v>
      </c>
      <c r="AY2047" s="304">
        <v>-999</v>
      </c>
      <c r="AZ2047" s="304">
        <v>-999</v>
      </c>
      <c r="BA2047" s="304">
        <v>-999</v>
      </c>
      <c r="BB2047" s="304">
        <v>-999</v>
      </c>
      <c r="BC2047" s="304">
        <v>-999</v>
      </c>
      <c r="BD2047" s="304">
        <v>-999</v>
      </c>
      <c r="BE2047" s="304">
        <v>-999</v>
      </c>
      <c r="BF2047" s="304">
        <v>-999</v>
      </c>
      <c r="BG2047" s="304">
        <v>-999</v>
      </c>
      <c r="BH2047" s="304">
        <v>-999</v>
      </c>
      <c r="BI2047" s="304">
        <v>-999</v>
      </c>
      <c r="BJ2047" s="304" t="s">
        <v>4954</v>
      </c>
      <c r="BK2047" s="304" t="s">
        <v>4954</v>
      </c>
      <c r="BL2047" s="304" t="s">
        <v>4954</v>
      </c>
    </row>
    <row r="2048" spans="1:64" ht="15" hidden="1" customHeight="1" x14ac:dyDescent="0.2">
      <c r="A2048" s="304" t="s">
        <v>6174</v>
      </c>
      <c r="B2048" s="304" t="s">
        <v>5985</v>
      </c>
      <c r="C2048" s="304">
        <v>2181</v>
      </c>
      <c r="D2048" s="349" t="s">
        <v>996</v>
      </c>
      <c r="E2048" s="304" t="s">
        <v>997</v>
      </c>
      <c r="F2048" s="304"/>
      <c r="G2048" s="324">
        <v>31.55</v>
      </c>
      <c r="H2048" s="324">
        <v>103.431</v>
      </c>
      <c r="I2048" s="324" t="s">
        <v>212</v>
      </c>
      <c r="J2048" s="368">
        <f t="shared" si="565"/>
        <v>350.82390000000072</v>
      </c>
      <c r="K2048" s="331">
        <v>0.11</v>
      </c>
      <c r="L2048" s="304" t="str">
        <f t="shared" si="553"/>
        <v>D</v>
      </c>
      <c r="M2048" s="388">
        <v>1</v>
      </c>
      <c r="N2048" s="356">
        <v>285.93123367572986</v>
      </c>
      <c r="O2048" s="304">
        <v>21</v>
      </c>
      <c r="P2048" s="331"/>
      <c r="Q2048" s="356"/>
      <c r="R2048" s="356"/>
      <c r="S2048" s="356"/>
      <c r="T2048" s="356"/>
      <c r="U2048" s="356"/>
      <c r="V2048" s="356">
        <v>350.82390000000072</v>
      </c>
      <c r="W2048" s="308" t="s">
        <v>895</v>
      </c>
      <c r="X2048" s="304" t="s">
        <v>206</v>
      </c>
      <c r="Y2048" s="366">
        <f t="shared" si="555"/>
        <v>338.6</v>
      </c>
      <c r="Z2048" s="304"/>
      <c r="AA2048" s="304"/>
      <c r="AB2048" s="304">
        <v>-999</v>
      </c>
      <c r="AC2048" s="304">
        <v>-999</v>
      </c>
      <c r="AD2048" s="366">
        <v>-999</v>
      </c>
      <c r="AE2048" s="304">
        <v>-999</v>
      </c>
      <c r="AF2048" s="304">
        <v>-999</v>
      </c>
      <c r="AG2048" s="304"/>
      <c r="AH2048" s="304">
        <v>0.23014599999999999</v>
      </c>
      <c r="AI2048" s="312"/>
      <c r="AJ2048" s="332">
        <v>760</v>
      </c>
      <c r="AK2048" s="304">
        <f t="shared" si="554"/>
        <v>760</v>
      </c>
      <c r="AL2048" s="304">
        <f t="shared" si="566"/>
        <v>0.43</v>
      </c>
      <c r="AM2048" s="389" t="str">
        <f t="shared" si="557"/>
        <v/>
      </c>
      <c r="AN2048" s="304"/>
      <c r="AO2048" s="304"/>
      <c r="AP2048" s="312"/>
      <c r="AQ2048" s="312"/>
      <c r="AR2048" s="312"/>
      <c r="AS2048" s="304"/>
      <c r="AT2048" s="312"/>
      <c r="AU2048" s="329">
        <f>VLOOKUP(C2048,[1]world!$A$2:$B$3555,2,FALSE)</f>
        <v>1</v>
      </c>
      <c r="AV2048" s="329">
        <v>519</v>
      </c>
      <c r="AW2048" s="304">
        <v>0.37</v>
      </c>
      <c r="AX2048" s="304">
        <v>-999</v>
      </c>
      <c r="AY2048" s="304">
        <v>-999</v>
      </c>
      <c r="AZ2048" s="304">
        <v>-999</v>
      </c>
      <c r="BA2048" s="304">
        <v>-999</v>
      </c>
      <c r="BB2048" s="304">
        <v>-999</v>
      </c>
      <c r="BC2048" s="304">
        <v>-999</v>
      </c>
      <c r="BD2048" s="304">
        <v>-999</v>
      </c>
      <c r="BE2048" s="304">
        <v>-999</v>
      </c>
      <c r="BF2048" s="304">
        <v>-999</v>
      </c>
      <c r="BG2048" s="304">
        <v>-999</v>
      </c>
      <c r="BH2048" s="304">
        <v>-999</v>
      </c>
      <c r="BI2048" s="304">
        <v>-999</v>
      </c>
      <c r="BJ2048" s="304" t="s">
        <v>4954</v>
      </c>
      <c r="BK2048" s="304" t="s">
        <v>4954</v>
      </c>
      <c r="BL2048" s="304" t="s">
        <v>4954</v>
      </c>
    </row>
    <row r="2049" spans="1:64" ht="15" hidden="1" customHeight="1" x14ac:dyDescent="0.2">
      <c r="A2049" s="304" t="s">
        <v>6174</v>
      </c>
      <c r="B2049" s="304" t="s">
        <v>5985</v>
      </c>
      <c r="C2049" s="304">
        <v>2182</v>
      </c>
      <c r="D2049" s="349" t="s">
        <v>1004</v>
      </c>
      <c r="E2049" s="304" t="s">
        <v>1005</v>
      </c>
      <c r="F2049" s="304"/>
      <c r="G2049" s="324">
        <v>31.895</v>
      </c>
      <c r="H2049" s="324">
        <v>102.20099999999999</v>
      </c>
      <c r="I2049" s="324" t="s">
        <v>212</v>
      </c>
      <c r="J2049" s="368">
        <f t="shared" si="565"/>
        <v>474.673100000001</v>
      </c>
      <c r="K2049" s="331">
        <v>0.13</v>
      </c>
      <c r="L2049" s="304" t="str">
        <f t="shared" si="553"/>
        <v>C</v>
      </c>
      <c r="M2049" s="388">
        <v>1</v>
      </c>
      <c r="N2049" s="356">
        <v>344.05813373800311</v>
      </c>
      <c r="O2049" s="304">
        <v>16</v>
      </c>
      <c r="P2049" s="331"/>
      <c r="Q2049" s="356"/>
      <c r="R2049" s="356"/>
      <c r="S2049" s="356"/>
      <c r="T2049" s="356"/>
      <c r="U2049" s="356"/>
      <c r="V2049" s="356">
        <v>474.673100000001</v>
      </c>
      <c r="W2049" s="310" t="s">
        <v>890</v>
      </c>
      <c r="X2049" s="304" t="s">
        <v>205</v>
      </c>
      <c r="Y2049" s="366">
        <f t="shared" si="555"/>
        <v>424.8</v>
      </c>
      <c r="Z2049" s="304"/>
      <c r="AA2049" s="304"/>
      <c r="AB2049" s="304">
        <v>-999</v>
      </c>
      <c r="AC2049" s="304">
        <v>-999</v>
      </c>
      <c r="AD2049" s="366">
        <v>-999</v>
      </c>
      <c r="AE2049" s="304">
        <v>-999</v>
      </c>
      <c r="AF2049" s="304">
        <v>-999</v>
      </c>
      <c r="AG2049" s="304"/>
      <c r="AH2049" s="304">
        <v>0.38134000000000001</v>
      </c>
      <c r="AI2049" s="312"/>
      <c r="AJ2049" s="332">
        <v>760</v>
      </c>
      <c r="AK2049" s="304">
        <f t="shared" si="554"/>
        <v>760</v>
      </c>
      <c r="AL2049" s="304">
        <f t="shared" si="566"/>
        <v>0.43</v>
      </c>
      <c r="AM2049" s="389" t="str">
        <f t="shared" si="557"/>
        <v/>
      </c>
      <c r="AN2049" s="304"/>
      <c r="AO2049" s="304"/>
      <c r="AP2049" s="312"/>
      <c r="AQ2049" s="312"/>
      <c r="AR2049" s="312"/>
      <c r="AS2049" s="304"/>
      <c r="AT2049" s="312"/>
      <c r="AU2049" s="329">
        <f>VLOOKUP(C2049,[1]world!$A$2:$B$3555,2,FALSE)</f>
        <v>1</v>
      </c>
      <c r="AV2049" s="329">
        <v>519</v>
      </c>
      <c r="AW2049" s="304">
        <v>0.37</v>
      </c>
      <c r="AX2049" s="304">
        <v>-999</v>
      </c>
      <c r="AY2049" s="304">
        <v>-999</v>
      </c>
      <c r="AZ2049" s="304">
        <v>-999</v>
      </c>
      <c r="BA2049" s="304">
        <v>-999</v>
      </c>
      <c r="BB2049" s="304">
        <v>-999</v>
      </c>
      <c r="BC2049" s="304">
        <v>-999</v>
      </c>
      <c r="BD2049" s="304">
        <v>-999</v>
      </c>
      <c r="BE2049" s="304">
        <v>-999</v>
      </c>
      <c r="BF2049" s="304">
        <v>-999</v>
      </c>
      <c r="BG2049" s="304">
        <v>-999</v>
      </c>
      <c r="BH2049" s="304">
        <v>-999</v>
      </c>
      <c r="BI2049" s="304">
        <v>-999</v>
      </c>
      <c r="BJ2049" s="304" t="s">
        <v>4954</v>
      </c>
      <c r="BK2049" s="304" t="s">
        <v>4954</v>
      </c>
      <c r="BL2049" s="304" t="s">
        <v>4954</v>
      </c>
    </row>
    <row r="2050" spans="1:64" ht="15" hidden="1" customHeight="1" x14ac:dyDescent="0.2">
      <c r="A2050" s="304" t="s">
        <v>6174</v>
      </c>
      <c r="B2050" s="304" t="s">
        <v>5985</v>
      </c>
      <c r="C2050" s="304">
        <v>2183</v>
      </c>
      <c r="D2050" s="349" t="s">
        <v>1006</v>
      </c>
      <c r="E2050" s="304" t="s">
        <v>1007</v>
      </c>
      <c r="F2050" s="304"/>
      <c r="G2050" s="324">
        <v>31.859000000000002</v>
      </c>
      <c r="H2050" s="324">
        <v>102.3</v>
      </c>
      <c r="I2050" s="324" t="s">
        <v>212</v>
      </c>
      <c r="J2050" s="368">
        <v>409.53050000000002</v>
      </c>
      <c r="K2050" s="331">
        <v>0.2</v>
      </c>
      <c r="L2050" s="304" t="str">
        <f t="shared" si="553"/>
        <v>C</v>
      </c>
      <c r="M2050" s="388">
        <v>1</v>
      </c>
      <c r="N2050" s="304"/>
      <c r="O2050" s="304"/>
      <c r="P2050" s="331"/>
      <c r="Q2050" s="356"/>
      <c r="R2050" s="304"/>
      <c r="S2050" s="356"/>
      <c r="T2050" s="304"/>
      <c r="U2050" s="356"/>
      <c r="V2050" s="304"/>
      <c r="W2050" s="310" t="s">
        <v>890</v>
      </c>
      <c r="X2050" s="304" t="s">
        <v>205</v>
      </c>
      <c r="Y2050" s="366">
        <f t="shared" si="555"/>
        <v>424.8</v>
      </c>
      <c r="Z2050" s="304"/>
      <c r="AA2050" s="304"/>
      <c r="AB2050" s="304">
        <v>-999</v>
      </c>
      <c r="AC2050" s="304">
        <v>-999</v>
      </c>
      <c r="AD2050" s="366">
        <v>-999</v>
      </c>
      <c r="AE2050" s="304">
        <v>-999</v>
      </c>
      <c r="AF2050" s="304">
        <v>-999</v>
      </c>
      <c r="AG2050" s="304"/>
      <c r="AH2050" s="304">
        <v>0.31007499999999999</v>
      </c>
      <c r="AI2050" s="312"/>
      <c r="AJ2050" s="332">
        <v>760</v>
      </c>
      <c r="AK2050" s="304">
        <f t="shared" si="554"/>
        <v>760</v>
      </c>
      <c r="AL2050" s="304">
        <f t="shared" si="566"/>
        <v>0.43</v>
      </c>
      <c r="AM2050" s="389" t="str">
        <f t="shared" si="557"/>
        <v/>
      </c>
      <c r="AN2050" s="304"/>
      <c r="AO2050" s="304"/>
      <c r="AP2050" s="312"/>
      <c r="AQ2050" s="312"/>
      <c r="AR2050" s="312"/>
      <c r="AS2050" s="304"/>
      <c r="AT2050" s="312"/>
      <c r="AU2050" s="329">
        <f>VLOOKUP(C2050,[1]world!$A$2:$B$3555,2,FALSE)</f>
        <v>1</v>
      </c>
      <c r="AV2050" s="329">
        <v>519</v>
      </c>
      <c r="AW2050" s="304">
        <v>0.37</v>
      </c>
      <c r="AX2050" s="304">
        <v>-999</v>
      </c>
      <c r="AY2050" s="304">
        <v>-999</v>
      </c>
      <c r="AZ2050" s="304">
        <v>-999</v>
      </c>
      <c r="BA2050" s="304">
        <v>-999</v>
      </c>
      <c r="BB2050" s="304">
        <v>-999</v>
      </c>
      <c r="BC2050" s="304">
        <v>-999</v>
      </c>
      <c r="BD2050" s="304">
        <v>-999</v>
      </c>
      <c r="BE2050" s="304">
        <v>-999</v>
      </c>
      <c r="BF2050" s="304">
        <v>-999</v>
      </c>
      <c r="BG2050" s="304">
        <v>-999</v>
      </c>
      <c r="BH2050" s="304">
        <v>-999</v>
      </c>
      <c r="BI2050" s="304">
        <v>-999</v>
      </c>
      <c r="BJ2050" s="304" t="s">
        <v>4954</v>
      </c>
      <c r="BK2050" s="304" t="s">
        <v>4954</v>
      </c>
      <c r="BL2050" s="304" t="s">
        <v>4954</v>
      </c>
    </row>
    <row r="2051" spans="1:64" ht="15" hidden="1" customHeight="1" x14ac:dyDescent="0.2">
      <c r="A2051" s="304" t="s">
        <v>6173</v>
      </c>
      <c r="B2051" s="304" t="s">
        <v>5985</v>
      </c>
      <c r="C2051" s="304">
        <v>2184</v>
      </c>
      <c r="D2051" s="349" t="s">
        <v>1026</v>
      </c>
      <c r="E2051" s="304" t="s">
        <v>1027</v>
      </c>
      <c r="F2051" s="304"/>
      <c r="G2051" s="324">
        <v>31.672000000000001</v>
      </c>
      <c r="H2051" s="324">
        <v>103.85899999999999</v>
      </c>
      <c r="I2051" s="324" t="s">
        <v>212</v>
      </c>
      <c r="J2051" s="368">
        <f>GEOMEAN(Y2051,AV2051,AK2051)</f>
        <v>584.63127615371309</v>
      </c>
      <c r="K2051" s="331">
        <f>GEOMEAN(AA2051,AL2051,AW2051)</f>
        <v>0.41523526603009125</v>
      </c>
      <c r="L2051" s="304" t="str">
        <f t="shared" si="553"/>
        <v>C</v>
      </c>
      <c r="M2051" s="388" t="s">
        <v>6089</v>
      </c>
      <c r="N2051" s="304"/>
      <c r="O2051" s="304"/>
      <c r="P2051" s="356"/>
      <c r="Q2051" s="356"/>
      <c r="R2051" s="304"/>
      <c r="S2051" s="356"/>
      <c r="T2051" s="304"/>
      <c r="U2051" s="356"/>
      <c r="V2051" s="304"/>
      <c r="W2051" s="304" t="s">
        <v>900</v>
      </c>
      <c r="X2051" s="304" t="s">
        <v>232</v>
      </c>
      <c r="Y2051" s="366">
        <f t="shared" si="555"/>
        <v>506.6</v>
      </c>
      <c r="Z2051" s="304"/>
      <c r="AA2051" s="304">
        <v>0.45</v>
      </c>
      <c r="AB2051" s="304">
        <v>-999</v>
      </c>
      <c r="AC2051" s="304">
        <v>-999</v>
      </c>
      <c r="AD2051" s="366">
        <v>-999</v>
      </c>
      <c r="AE2051" s="304">
        <v>-999</v>
      </c>
      <c r="AF2051" s="304">
        <v>-999</v>
      </c>
      <c r="AG2051" s="304"/>
      <c r="AH2051" s="304">
        <v>0.195412</v>
      </c>
      <c r="AI2051" s="312"/>
      <c r="AJ2051" s="332">
        <v>760</v>
      </c>
      <c r="AK2051" s="304">
        <f t="shared" si="554"/>
        <v>760</v>
      </c>
      <c r="AL2051" s="363">
        <v>0.43</v>
      </c>
      <c r="AM2051" s="389" t="str">
        <f t="shared" si="557"/>
        <v/>
      </c>
      <c r="AN2051" s="304"/>
      <c r="AO2051" s="304"/>
      <c r="AP2051" s="312"/>
      <c r="AQ2051" s="312"/>
      <c r="AR2051" s="312"/>
      <c r="AS2051" s="304"/>
      <c r="AT2051" s="312"/>
      <c r="AU2051" s="329">
        <f>VLOOKUP(C2051,[1]world!$A$2:$B$3555,2,FALSE)</f>
        <v>1</v>
      </c>
      <c r="AV2051" s="329">
        <v>519</v>
      </c>
      <c r="AW2051" s="304">
        <v>0.37</v>
      </c>
      <c r="AX2051" s="304">
        <v>-999</v>
      </c>
      <c r="AY2051" s="304">
        <v>-999</v>
      </c>
      <c r="AZ2051" s="304">
        <v>-999</v>
      </c>
      <c r="BA2051" s="304">
        <v>-999</v>
      </c>
      <c r="BB2051" s="304">
        <v>-999</v>
      </c>
      <c r="BC2051" s="304">
        <v>-999</v>
      </c>
      <c r="BD2051" s="304">
        <v>-999</v>
      </c>
      <c r="BE2051" s="304">
        <v>-999</v>
      </c>
      <c r="BF2051" s="304">
        <v>-999</v>
      </c>
      <c r="BG2051" s="304">
        <v>-999</v>
      </c>
      <c r="BH2051" s="304">
        <v>-999</v>
      </c>
      <c r="BI2051" s="304">
        <v>-999</v>
      </c>
      <c r="BJ2051" s="304" t="s">
        <v>4954</v>
      </c>
      <c r="BK2051" s="304" t="s">
        <v>4954</v>
      </c>
      <c r="BL2051" s="304" t="s">
        <v>4954</v>
      </c>
    </row>
    <row r="2052" spans="1:64" ht="15" hidden="1" customHeight="1" x14ac:dyDescent="0.2">
      <c r="A2052" s="304" t="s">
        <v>6174</v>
      </c>
      <c r="B2052" s="304" t="s">
        <v>5985</v>
      </c>
      <c r="C2052" s="304">
        <v>2185</v>
      </c>
      <c r="D2052" s="349" t="s">
        <v>1022</v>
      </c>
      <c r="E2052" s="304" t="s">
        <v>1023</v>
      </c>
      <c r="F2052" s="304"/>
      <c r="G2052" s="324">
        <v>32.052</v>
      </c>
      <c r="H2052" s="324">
        <v>103.679</v>
      </c>
      <c r="I2052" s="324" t="s">
        <v>212</v>
      </c>
      <c r="J2052" s="368">
        <f>V2052</f>
        <v>299.37080000000049</v>
      </c>
      <c r="K2052" s="331">
        <v>0.11</v>
      </c>
      <c r="L2052" s="304" t="str">
        <f t="shared" ref="L2052:L2115" si="567">IF(J2052&lt;180,"E",IF(AND(J2052&gt;=180,J2052&lt;360),"D",IF(AND(J2052&gt;=360,J2052&lt;760),"C",IF(AND(J2052&gt;=760,J2052&lt;1500),"B",IF(J2052&gt;=1500,"A","-")))))</f>
        <v>D</v>
      </c>
      <c r="M2052" s="388">
        <v>1</v>
      </c>
      <c r="N2052" s="356">
        <v>242.07331438045486</v>
      </c>
      <c r="O2052" s="304">
        <v>21</v>
      </c>
      <c r="P2052" s="331"/>
      <c r="Q2052" s="356"/>
      <c r="R2052" s="356"/>
      <c r="S2052" s="356"/>
      <c r="T2052" s="356"/>
      <c r="U2052" s="356"/>
      <c r="V2052" s="356">
        <v>299.37080000000049</v>
      </c>
      <c r="W2052" s="308" t="s">
        <v>895</v>
      </c>
      <c r="X2052" s="304" t="s">
        <v>206</v>
      </c>
      <c r="Y2052" s="366">
        <f t="shared" si="555"/>
        <v>338.6</v>
      </c>
      <c r="Z2052" s="304"/>
      <c r="AA2052" s="304"/>
      <c r="AB2052" s="304">
        <v>-999</v>
      </c>
      <c r="AC2052" s="304">
        <v>-999</v>
      </c>
      <c r="AD2052" s="366">
        <v>-999</v>
      </c>
      <c r="AE2052" s="304">
        <v>-999</v>
      </c>
      <c r="AF2052" s="304">
        <v>-999</v>
      </c>
      <c r="AG2052" s="304"/>
      <c r="AH2052" s="304">
        <v>0.33069599999999999</v>
      </c>
      <c r="AI2052" s="312"/>
      <c r="AJ2052" s="332">
        <v>760</v>
      </c>
      <c r="AK2052" s="304">
        <f t="shared" ref="AK2052:AK2115" si="568">IF(AJ2052&lt;=180,180,IF(AND(AJ2052&gt;180,AJ2052&lt;240),210,IF(AND(AJ2052&gt;=240,AJ2052&lt;300),270,IF(AND(AJ2052&gt;=300,AJ2052&lt;360),270,IF(AND(AJ2052&gt;=360,AJ2052&lt;490),425,IF(AND(AJ2052&gt;=490,AJ2052&lt;620),555,IF(AND(AJ2052&gt;=620,AJ2052&lt;760),690,IF(AJ2052&gt;=760,760,"Error"))))))))</f>
        <v>760</v>
      </c>
      <c r="AL2052" s="304">
        <f t="shared" ref="AL2052:AL2061" si="569">IF(AH2052&lt;=0.0022,0.2,0.43)</f>
        <v>0.43</v>
      </c>
      <c r="AM2052" s="389" t="str">
        <f t="shared" si="557"/>
        <v/>
      </c>
      <c r="AN2052" s="304"/>
      <c r="AO2052" s="304"/>
      <c r="AP2052" s="312"/>
      <c r="AQ2052" s="312"/>
      <c r="AR2052" s="312"/>
      <c r="AS2052" s="304"/>
      <c r="AT2052" s="312"/>
      <c r="AU2052" s="329">
        <f>VLOOKUP(C2052,[1]world!$A$2:$B$3555,2,FALSE)</f>
        <v>1</v>
      </c>
      <c r="AV2052" s="329">
        <v>519</v>
      </c>
      <c r="AW2052" s="304">
        <v>0.37</v>
      </c>
      <c r="AX2052" s="304">
        <v>-999</v>
      </c>
      <c r="AY2052" s="304">
        <v>-999</v>
      </c>
      <c r="AZ2052" s="304">
        <v>-999</v>
      </c>
      <c r="BA2052" s="304">
        <v>-999</v>
      </c>
      <c r="BB2052" s="304">
        <v>-999</v>
      </c>
      <c r="BC2052" s="304">
        <v>-999</v>
      </c>
      <c r="BD2052" s="304">
        <v>-999</v>
      </c>
      <c r="BE2052" s="304">
        <v>-999</v>
      </c>
      <c r="BF2052" s="304">
        <v>-999</v>
      </c>
      <c r="BG2052" s="304">
        <v>-999</v>
      </c>
      <c r="BH2052" s="304">
        <v>-999</v>
      </c>
      <c r="BI2052" s="304">
        <v>-999</v>
      </c>
      <c r="BJ2052" s="304" t="s">
        <v>4954</v>
      </c>
      <c r="BK2052" s="304" t="s">
        <v>4954</v>
      </c>
      <c r="BL2052" s="304" t="s">
        <v>4954</v>
      </c>
    </row>
    <row r="2053" spans="1:64" ht="15" hidden="1" customHeight="1" x14ac:dyDescent="0.2">
      <c r="A2053" s="304" t="s">
        <v>6174</v>
      </c>
      <c r="B2053" s="304" t="s">
        <v>5985</v>
      </c>
      <c r="C2053" s="304">
        <v>2186</v>
      </c>
      <c r="D2053" s="349" t="s">
        <v>1024</v>
      </c>
      <c r="E2053" s="304" t="s">
        <v>1025</v>
      </c>
      <c r="F2053" s="304"/>
      <c r="G2053" s="324">
        <v>31.57</v>
      </c>
      <c r="H2053" s="324">
        <v>103.74</v>
      </c>
      <c r="I2053" s="324" t="s">
        <v>212</v>
      </c>
      <c r="J2053" s="368">
        <f>V2053</f>
        <v>429.97410000000053</v>
      </c>
      <c r="K2053" s="331">
        <v>0.11</v>
      </c>
      <c r="L2053" s="304" t="str">
        <f t="shared" si="567"/>
        <v>C</v>
      </c>
      <c r="M2053" s="388">
        <v>1</v>
      </c>
      <c r="N2053" s="356">
        <v>354.01428217010306</v>
      </c>
      <c r="O2053" s="304">
        <v>21</v>
      </c>
      <c r="P2053" s="331"/>
      <c r="Q2053" s="356"/>
      <c r="R2053" s="356"/>
      <c r="S2053" s="356"/>
      <c r="T2053" s="356"/>
      <c r="U2053" s="356"/>
      <c r="V2053" s="356">
        <v>429.97410000000053</v>
      </c>
      <c r="W2053" s="308" t="s">
        <v>895</v>
      </c>
      <c r="X2053" s="304" t="s">
        <v>206</v>
      </c>
      <c r="Y2053" s="366">
        <f t="shared" ref="Y2053:Y2116" si="570">IF(X2053="A",506.6,IF(X2053="B",424.8,IF(X2053="C",338.6,IF(X2053="D",274.5,IF(X2053="E",181.5,"-")))))</f>
        <v>338.6</v>
      </c>
      <c r="Z2053" s="304"/>
      <c r="AA2053" s="304"/>
      <c r="AB2053" s="304">
        <v>-999</v>
      </c>
      <c r="AC2053" s="304">
        <v>-999</v>
      </c>
      <c r="AD2053" s="366">
        <v>-999</v>
      </c>
      <c r="AE2053" s="304">
        <v>-999</v>
      </c>
      <c r="AF2053" s="304">
        <v>-999</v>
      </c>
      <c r="AG2053" s="304"/>
      <c r="AH2053" s="304">
        <v>0.18273</v>
      </c>
      <c r="AI2053" s="312"/>
      <c r="AJ2053" s="332">
        <v>760</v>
      </c>
      <c r="AK2053" s="304">
        <f t="shared" si="568"/>
        <v>760</v>
      </c>
      <c r="AL2053" s="304">
        <f t="shared" si="569"/>
        <v>0.43</v>
      </c>
      <c r="AM2053" s="389" t="str">
        <f t="shared" si="557"/>
        <v/>
      </c>
      <c r="AN2053" s="304"/>
      <c r="AO2053" s="304"/>
      <c r="AP2053" s="312"/>
      <c r="AQ2053" s="312"/>
      <c r="AR2053" s="312"/>
      <c r="AS2053" s="304"/>
      <c r="AT2053" s="312"/>
      <c r="AU2053" s="329">
        <f>VLOOKUP(C2053,[1]world!$A$2:$B$3555,2,FALSE)</f>
        <v>1</v>
      </c>
      <c r="AV2053" s="329">
        <v>519</v>
      </c>
      <c r="AW2053" s="304">
        <v>0.37</v>
      </c>
      <c r="AX2053" s="304">
        <v>-999</v>
      </c>
      <c r="AY2053" s="304">
        <v>-999</v>
      </c>
      <c r="AZ2053" s="304">
        <v>-999</v>
      </c>
      <c r="BA2053" s="304">
        <v>-999</v>
      </c>
      <c r="BB2053" s="304">
        <v>-999</v>
      </c>
      <c r="BC2053" s="304">
        <v>-999</v>
      </c>
      <c r="BD2053" s="304">
        <v>-999</v>
      </c>
      <c r="BE2053" s="304">
        <v>-999</v>
      </c>
      <c r="BF2053" s="304">
        <v>-999</v>
      </c>
      <c r="BG2053" s="304">
        <v>-999</v>
      </c>
      <c r="BH2053" s="304">
        <v>-999</v>
      </c>
      <c r="BI2053" s="304">
        <v>-999</v>
      </c>
      <c r="BJ2053" s="304" t="s">
        <v>4954</v>
      </c>
      <c r="BK2053" s="304" t="s">
        <v>4954</v>
      </c>
      <c r="BL2053" s="304" t="s">
        <v>4954</v>
      </c>
    </row>
    <row r="2054" spans="1:64" ht="15" hidden="1" customHeight="1" x14ac:dyDescent="0.2">
      <c r="A2054" s="304" t="s">
        <v>6174</v>
      </c>
      <c r="B2054" s="304" t="s">
        <v>5985</v>
      </c>
      <c r="C2054" s="304">
        <v>2187</v>
      </c>
      <c r="D2054" s="349" t="s">
        <v>1028</v>
      </c>
      <c r="E2054" s="304" t="s">
        <v>1029</v>
      </c>
      <c r="F2054" s="304"/>
      <c r="G2054" s="324">
        <v>26.81</v>
      </c>
      <c r="H2054" s="324">
        <v>102.04</v>
      </c>
      <c r="I2054" s="324" t="s">
        <v>212</v>
      </c>
      <c r="J2054" s="368">
        <f>V2054</f>
        <v>326.5017000000006</v>
      </c>
      <c r="K2054" s="331">
        <v>0.11</v>
      </c>
      <c r="L2054" s="304" t="str">
        <f t="shared" si="567"/>
        <v>D</v>
      </c>
      <c r="M2054" s="388">
        <v>1</v>
      </c>
      <c r="N2054" s="356">
        <v>272.2632506669396</v>
      </c>
      <c r="O2054" s="304">
        <v>22</v>
      </c>
      <c r="P2054" s="331"/>
      <c r="Q2054" s="356"/>
      <c r="R2054" s="356"/>
      <c r="S2054" s="356"/>
      <c r="T2054" s="356"/>
      <c r="U2054" s="356"/>
      <c r="V2054" s="356">
        <v>326.5017000000006</v>
      </c>
      <c r="W2054" s="310" t="s">
        <v>890</v>
      </c>
      <c r="X2054" s="304" t="s">
        <v>205</v>
      </c>
      <c r="Y2054" s="366">
        <f t="shared" si="570"/>
        <v>424.8</v>
      </c>
      <c r="Z2054" s="304"/>
      <c r="AA2054" s="304"/>
      <c r="AB2054" s="304">
        <v>-999</v>
      </c>
      <c r="AC2054" s="304">
        <v>-999</v>
      </c>
      <c r="AD2054" s="366">
        <v>-999</v>
      </c>
      <c r="AE2054" s="304">
        <v>-999</v>
      </c>
      <c r="AF2054" s="304">
        <v>-999</v>
      </c>
      <c r="AG2054" s="304"/>
      <c r="AH2054" s="304">
        <v>4.60116E-2</v>
      </c>
      <c r="AI2054" s="312"/>
      <c r="AJ2054" s="332">
        <v>474</v>
      </c>
      <c r="AK2054" s="304">
        <f t="shared" si="568"/>
        <v>425</v>
      </c>
      <c r="AL2054" s="304">
        <f t="shared" si="569"/>
        <v>0.43</v>
      </c>
      <c r="AM2054" s="389" t="str">
        <f t="shared" si="557"/>
        <v/>
      </c>
      <c r="AN2054" s="304"/>
      <c r="AO2054" s="304"/>
      <c r="AP2054" s="312"/>
      <c r="AQ2054" s="312"/>
      <c r="AR2054" s="312"/>
      <c r="AS2054" s="304"/>
      <c r="AT2054" s="312"/>
      <c r="AU2054" s="329">
        <f>VLOOKUP(C2054,[1]world!$A$2:$B$3555,2,FALSE)</f>
        <v>3</v>
      </c>
      <c r="AV2054" s="329">
        <v>547</v>
      </c>
      <c r="AW2054" s="304">
        <v>0.37</v>
      </c>
      <c r="AX2054" s="304">
        <v>-999</v>
      </c>
      <c r="AY2054" s="304">
        <v>-999</v>
      </c>
      <c r="AZ2054" s="304">
        <v>-999</v>
      </c>
      <c r="BA2054" s="304">
        <v>-999</v>
      </c>
      <c r="BB2054" s="304">
        <v>-999</v>
      </c>
      <c r="BC2054" s="304">
        <v>-999</v>
      </c>
      <c r="BD2054" s="304">
        <v>-999</v>
      </c>
      <c r="BE2054" s="304">
        <v>-999</v>
      </c>
      <c r="BF2054" s="304">
        <v>-999</v>
      </c>
      <c r="BG2054" s="304">
        <v>-999</v>
      </c>
      <c r="BH2054" s="304">
        <v>-999</v>
      </c>
      <c r="BI2054" s="304">
        <v>-999</v>
      </c>
      <c r="BJ2054" s="304" t="s">
        <v>4954</v>
      </c>
      <c r="BK2054" s="304" t="s">
        <v>4954</v>
      </c>
      <c r="BL2054" s="304" t="s">
        <v>4954</v>
      </c>
    </row>
    <row r="2055" spans="1:64" ht="15" hidden="1" customHeight="1" x14ac:dyDescent="0.2">
      <c r="A2055" s="304" t="s">
        <v>6174</v>
      </c>
      <c r="B2055" s="304" t="s">
        <v>5985</v>
      </c>
      <c r="C2055" s="304">
        <v>2188</v>
      </c>
      <c r="D2055" s="349" t="s">
        <v>1056</v>
      </c>
      <c r="E2055" s="304" t="s">
        <v>1057</v>
      </c>
      <c r="F2055" s="304"/>
      <c r="G2055" s="324">
        <v>31.29</v>
      </c>
      <c r="H2055" s="324">
        <v>104</v>
      </c>
      <c r="I2055" s="324" t="s">
        <v>212</v>
      </c>
      <c r="J2055" s="368">
        <f>V2055</f>
        <v>379.28150000000045</v>
      </c>
      <c r="K2055" s="331">
        <v>0.11</v>
      </c>
      <c r="L2055" s="304" t="str">
        <f t="shared" si="567"/>
        <v>C</v>
      </c>
      <c r="M2055" s="388">
        <v>1</v>
      </c>
      <c r="N2055" s="356">
        <v>302.0259426091265</v>
      </c>
      <c r="O2055" s="304">
        <v>20</v>
      </c>
      <c r="P2055" s="331"/>
      <c r="Q2055" s="356"/>
      <c r="R2055" s="356"/>
      <c r="S2055" s="356"/>
      <c r="T2055" s="356"/>
      <c r="U2055" s="356"/>
      <c r="V2055" s="356">
        <v>379.28150000000045</v>
      </c>
      <c r="W2055" s="310" t="s">
        <v>890</v>
      </c>
      <c r="X2055" s="304" t="s">
        <v>205</v>
      </c>
      <c r="Y2055" s="366">
        <f t="shared" si="570"/>
        <v>424.8</v>
      </c>
      <c r="Z2055" s="304"/>
      <c r="AA2055" s="304"/>
      <c r="AB2055" s="304">
        <v>-999</v>
      </c>
      <c r="AC2055" s="304">
        <v>-999</v>
      </c>
      <c r="AD2055" s="366">
        <v>-999</v>
      </c>
      <c r="AE2055" s="304">
        <v>-999</v>
      </c>
      <c r="AF2055" s="304">
        <v>-999</v>
      </c>
      <c r="AG2055" s="304"/>
      <c r="AH2055" s="304">
        <v>0.101817</v>
      </c>
      <c r="AI2055" s="312"/>
      <c r="AJ2055" s="332">
        <v>626</v>
      </c>
      <c r="AK2055" s="304">
        <f t="shared" si="568"/>
        <v>690</v>
      </c>
      <c r="AL2055" s="304">
        <f t="shared" si="569"/>
        <v>0.43</v>
      </c>
      <c r="AM2055" s="389" t="str">
        <f t="shared" si="557"/>
        <v/>
      </c>
      <c r="AN2055" s="304"/>
      <c r="AO2055" s="304"/>
      <c r="AP2055" s="312"/>
      <c r="AQ2055" s="312"/>
      <c r="AR2055" s="312"/>
      <c r="AS2055" s="304"/>
      <c r="AT2055" s="312"/>
      <c r="AU2055" s="329">
        <f>VLOOKUP(C2055,[1]world!$A$2:$B$3555,2,FALSE)</f>
        <v>1</v>
      </c>
      <c r="AV2055" s="329">
        <v>519</v>
      </c>
      <c r="AW2055" s="304">
        <v>0.37</v>
      </c>
      <c r="AX2055" s="304">
        <v>-999</v>
      </c>
      <c r="AY2055" s="304">
        <v>-999</v>
      </c>
      <c r="AZ2055" s="304">
        <v>-999</v>
      </c>
      <c r="BA2055" s="304">
        <v>-999</v>
      </c>
      <c r="BB2055" s="304">
        <v>-999</v>
      </c>
      <c r="BC2055" s="304">
        <v>-999</v>
      </c>
      <c r="BD2055" s="304">
        <v>-999</v>
      </c>
      <c r="BE2055" s="304">
        <v>-999</v>
      </c>
      <c r="BF2055" s="304">
        <v>-999</v>
      </c>
      <c r="BG2055" s="304">
        <v>-999</v>
      </c>
      <c r="BH2055" s="304">
        <v>-999</v>
      </c>
      <c r="BI2055" s="304">
        <v>-999</v>
      </c>
      <c r="BJ2055" s="304" t="s">
        <v>4954</v>
      </c>
      <c r="BK2055" s="304" t="s">
        <v>4954</v>
      </c>
      <c r="BL2055" s="304" t="s">
        <v>4954</v>
      </c>
    </row>
    <row r="2056" spans="1:64" ht="15" hidden="1" customHeight="1" x14ac:dyDescent="0.2">
      <c r="A2056" s="304" t="s">
        <v>6174</v>
      </c>
      <c r="B2056" s="304" t="s">
        <v>5985</v>
      </c>
      <c r="C2056" s="304">
        <v>2189</v>
      </c>
      <c r="D2056" s="349" t="s">
        <v>1060</v>
      </c>
      <c r="E2056" s="304" t="s">
        <v>1061</v>
      </c>
      <c r="F2056" s="304"/>
      <c r="G2056" s="324">
        <v>29.381</v>
      </c>
      <c r="H2056" s="324">
        <v>102.1</v>
      </c>
      <c r="I2056" s="324" t="s">
        <v>212</v>
      </c>
      <c r="J2056" s="368">
        <f>V2056</f>
        <v>416.06810000000087</v>
      </c>
      <c r="K2056" s="331">
        <v>0.11</v>
      </c>
      <c r="L2056" s="304" t="str">
        <f t="shared" si="567"/>
        <v>C</v>
      </c>
      <c r="M2056" s="388">
        <v>1</v>
      </c>
      <c r="N2056" s="356">
        <v>350.3258224152608</v>
      </c>
      <c r="O2056" s="304">
        <v>22</v>
      </c>
      <c r="P2056" s="331"/>
      <c r="Q2056" s="356"/>
      <c r="R2056" s="356"/>
      <c r="S2056" s="356"/>
      <c r="T2056" s="356"/>
      <c r="U2056" s="356"/>
      <c r="V2056" s="356">
        <v>416.06810000000087</v>
      </c>
      <c r="W2056" s="308" t="s">
        <v>895</v>
      </c>
      <c r="X2056" s="304" t="s">
        <v>206</v>
      </c>
      <c r="Y2056" s="366">
        <f t="shared" si="570"/>
        <v>338.6</v>
      </c>
      <c r="Z2056" s="304"/>
      <c r="AA2056" s="304"/>
      <c r="AB2056" s="304">
        <v>-999</v>
      </c>
      <c r="AC2056" s="304">
        <v>-999</v>
      </c>
      <c r="AD2056" s="366">
        <v>-999</v>
      </c>
      <c r="AE2056" s="304">
        <v>-999</v>
      </c>
      <c r="AF2056" s="304">
        <v>-999</v>
      </c>
      <c r="AG2056" s="304"/>
      <c r="AH2056" s="304">
        <v>0.571438</v>
      </c>
      <c r="AI2056" s="312"/>
      <c r="AJ2056" s="332">
        <v>760</v>
      </c>
      <c r="AK2056" s="304">
        <f t="shared" si="568"/>
        <v>760</v>
      </c>
      <c r="AL2056" s="304">
        <f t="shared" si="569"/>
        <v>0.43</v>
      </c>
      <c r="AM2056" s="389" t="str">
        <f t="shared" si="557"/>
        <v/>
      </c>
      <c r="AN2056" s="304"/>
      <c r="AO2056" s="304"/>
      <c r="AP2056" s="312"/>
      <c r="AQ2056" s="312"/>
      <c r="AR2056" s="312"/>
      <c r="AS2056" s="304"/>
      <c r="AT2056" s="312"/>
      <c r="AU2056" s="329">
        <f>VLOOKUP(C2056,[1]world!$A$2:$B$3555,2,FALSE)</f>
        <v>1</v>
      </c>
      <c r="AV2056" s="329">
        <v>519</v>
      </c>
      <c r="AW2056" s="304">
        <v>0.37</v>
      </c>
      <c r="AX2056" s="304">
        <v>-999</v>
      </c>
      <c r="AY2056" s="304">
        <v>-999</v>
      </c>
      <c r="AZ2056" s="304">
        <v>-999</v>
      </c>
      <c r="BA2056" s="304">
        <v>-999</v>
      </c>
      <c r="BB2056" s="304">
        <v>-999</v>
      </c>
      <c r="BC2056" s="304">
        <v>-999</v>
      </c>
      <c r="BD2056" s="304">
        <v>-999</v>
      </c>
      <c r="BE2056" s="304">
        <v>-999</v>
      </c>
      <c r="BF2056" s="304">
        <v>-999</v>
      </c>
      <c r="BG2056" s="304">
        <v>-999</v>
      </c>
      <c r="BH2056" s="304">
        <v>-999</v>
      </c>
      <c r="BI2056" s="304">
        <v>-999</v>
      </c>
      <c r="BJ2056" s="304" t="s">
        <v>4954</v>
      </c>
      <c r="BK2056" s="304" t="s">
        <v>4954</v>
      </c>
      <c r="BL2056" s="304" t="s">
        <v>4954</v>
      </c>
    </row>
    <row r="2057" spans="1:64" ht="15" hidden="1" customHeight="1" x14ac:dyDescent="0.2">
      <c r="A2057" s="304" t="s">
        <v>6174</v>
      </c>
      <c r="B2057" s="304" t="s">
        <v>5985</v>
      </c>
      <c r="C2057" s="304">
        <v>2190</v>
      </c>
      <c r="D2057" s="349" t="s">
        <v>1058</v>
      </c>
      <c r="E2057" s="304" t="s">
        <v>1059</v>
      </c>
      <c r="F2057" s="304"/>
      <c r="G2057" s="324">
        <v>29.138999999999999</v>
      </c>
      <c r="H2057" s="324">
        <v>102.33</v>
      </c>
      <c r="I2057" s="324" t="s">
        <v>212</v>
      </c>
      <c r="J2057" s="368">
        <v>356.33300000000003</v>
      </c>
      <c r="K2057" s="331">
        <v>0.2</v>
      </c>
      <c r="L2057" s="304" t="str">
        <f t="shared" si="567"/>
        <v>D</v>
      </c>
      <c r="M2057" s="388">
        <v>1</v>
      </c>
      <c r="N2057" s="304"/>
      <c r="O2057" s="304"/>
      <c r="P2057" s="331"/>
      <c r="Q2057" s="356"/>
      <c r="R2057" s="304"/>
      <c r="S2057" s="356"/>
      <c r="T2057" s="304"/>
      <c r="U2057" s="356"/>
      <c r="V2057" s="304"/>
      <c r="W2057" s="308" t="s">
        <v>895</v>
      </c>
      <c r="X2057" s="304" t="s">
        <v>206</v>
      </c>
      <c r="Y2057" s="366">
        <f t="shared" si="570"/>
        <v>338.6</v>
      </c>
      <c r="Z2057" s="304"/>
      <c r="AA2057" s="304"/>
      <c r="AB2057" s="304">
        <v>-999</v>
      </c>
      <c r="AC2057" s="304">
        <v>-999</v>
      </c>
      <c r="AD2057" s="366">
        <v>-999</v>
      </c>
      <c r="AE2057" s="304">
        <v>-999</v>
      </c>
      <c r="AF2057" s="304">
        <v>-999</v>
      </c>
      <c r="AG2057" s="304"/>
      <c r="AH2057" s="304">
        <v>0.20730000000000001</v>
      </c>
      <c r="AI2057" s="312"/>
      <c r="AJ2057" s="332">
        <v>760</v>
      </c>
      <c r="AK2057" s="304">
        <f t="shared" si="568"/>
        <v>760</v>
      </c>
      <c r="AL2057" s="304">
        <f t="shared" si="569"/>
        <v>0.43</v>
      </c>
      <c r="AM2057" s="389" t="str">
        <f t="shared" ref="AM2057:AM2120" si="571">IF(AT2057&lt;&gt;"",AT2057,IF(AND(AT2057="",AR2057=""),"",AR2057))</f>
        <v/>
      </c>
      <c r="AN2057" s="304"/>
      <c r="AO2057" s="304"/>
      <c r="AP2057" s="312"/>
      <c r="AQ2057" s="312"/>
      <c r="AR2057" s="312"/>
      <c r="AS2057" s="304"/>
      <c r="AT2057" s="312"/>
      <c r="AU2057" s="329">
        <f>VLOOKUP(C2057,[1]world!$A$2:$B$3555,2,FALSE)</f>
        <v>1</v>
      </c>
      <c r="AV2057" s="329">
        <v>519</v>
      </c>
      <c r="AW2057" s="304">
        <v>0.37</v>
      </c>
      <c r="AX2057" s="304">
        <v>-999</v>
      </c>
      <c r="AY2057" s="304">
        <v>-999</v>
      </c>
      <c r="AZ2057" s="304">
        <v>-999</v>
      </c>
      <c r="BA2057" s="304">
        <v>-999</v>
      </c>
      <c r="BB2057" s="304">
        <v>-999</v>
      </c>
      <c r="BC2057" s="304">
        <v>-999</v>
      </c>
      <c r="BD2057" s="304">
        <v>-999</v>
      </c>
      <c r="BE2057" s="304">
        <v>-999</v>
      </c>
      <c r="BF2057" s="304">
        <v>-999</v>
      </c>
      <c r="BG2057" s="304">
        <v>-999</v>
      </c>
      <c r="BH2057" s="304">
        <v>-999</v>
      </c>
      <c r="BI2057" s="304">
        <v>-999</v>
      </c>
      <c r="BJ2057" s="304" t="s">
        <v>4954</v>
      </c>
      <c r="BK2057" s="304" t="s">
        <v>4954</v>
      </c>
      <c r="BL2057" s="304" t="s">
        <v>4954</v>
      </c>
    </row>
    <row r="2058" spans="1:64" ht="15" hidden="1" customHeight="1" x14ac:dyDescent="0.2">
      <c r="A2058" s="304" t="s">
        <v>6174</v>
      </c>
      <c r="B2058" s="304" t="s">
        <v>5985</v>
      </c>
      <c r="C2058" s="304">
        <v>2191</v>
      </c>
      <c r="D2058" s="349" t="s">
        <v>1062</v>
      </c>
      <c r="E2058" s="304" t="s">
        <v>1063</v>
      </c>
      <c r="F2058" s="304"/>
      <c r="G2058" s="324">
        <v>28.98</v>
      </c>
      <c r="H2058" s="324">
        <v>102.29</v>
      </c>
      <c r="I2058" s="324" t="s">
        <v>212</v>
      </c>
      <c r="J2058" s="368">
        <f>V2058</f>
        <v>379.91379999999998</v>
      </c>
      <c r="K2058" s="331">
        <v>0.11</v>
      </c>
      <c r="L2058" s="304" t="str">
        <f t="shared" si="567"/>
        <v>C</v>
      </c>
      <c r="M2058" s="388">
        <v>1</v>
      </c>
      <c r="N2058" s="356">
        <v>318.72509063510654</v>
      </c>
      <c r="O2058" s="304">
        <v>22</v>
      </c>
      <c r="P2058" s="331"/>
      <c r="Q2058" s="356"/>
      <c r="R2058" s="356"/>
      <c r="S2058" s="356"/>
      <c r="T2058" s="356"/>
      <c r="U2058" s="356"/>
      <c r="V2058" s="356">
        <v>379.91379999999998</v>
      </c>
      <c r="W2058" s="308" t="s">
        <v>895</v>
      </c>
      <c r="X2058" s="304" t="s">
        <v>206</v>
      </c>
      <c r="Y2058" s="366">
        <f t="shared" si="570"/>
        <v>338.6</v>
      </c>
      <c r="Z2058" s="304"/>
      <c r="AA2058" s="304"/>
      <c r="AB2058" s="304">
        <v>-999</v>
      </c>
      <c r="AC2058" s="304">
        <v>-999</v>
      </c>
      <c r="AD2058" s="366">
        <v>-999</v>
      </c>
      <c r="AE2058" s="304">
        <v>-999</v>
      </c>
      <c r="AF2058" s="304">
        <v>-999</v>
      </c>
      <c r="AG2058" s="304"/>
      <c r="AH2058" s="304">
        <v>0.32349299999999998</v>
      </c>
      <c r="AI2058" s="312"/>
      <c r="AJ2058" s="332">
        <v>760</v>
      </c>
      <c r="AK2058" s="304">
        <f t="shared" si="568"/>
        <v>760</v>
      </c>
      <c r="AL2058" s="304">
        <f t="shared" si="569"/>
        <v>0.43</v>
      </c>
      <c r="AM2058" s="389" t="str">
        <f t="shared" si="571"/>
        <v/>
      </c>
      <c r="AN2058" s="304"/>
      <c r="AO2058" s="304"/>
      <c r="AP2058" s="312"/>
      <c r="AQ2058" s="312"/>
      <c r="AR2058" s="312"/>
      <c r="AS2058" s="304"/>
      <c r="AT2058" s="312"/>
      <c r="AU2058" s="329">
        <f>VLOOKUP(C2058,[1]world!$A$2:$B$3555,2,FALSE)</f>
        <v>1</v>
      </c>
      <c r="AV2058" s="329">
        <v>519</v>
      </c>
      <c r="AW2058" s="304">
        <v>0.37</v>
      </c>
      <c r="AX2058" s="304">
        <v>-999</v>
      </c>
      <c r="AY2058" s="304">
        <v>-999</v>
      </c>
      <c r="AZ2058" s="304">
        <v>-999</v>
      </c>
      <c r="BA2058" s="304">
        <v>-999</v>
      </c>
      <c r="BB2058" s="304">
        <v>-999</v>
      </c>
      <c r="BC2058" s="304">
        <v>-999</v>
      </c>
      <c r="BD2058" s="304">
        <v>-999</v>
      </c>
      <c r="BE2058" s="304">
        <v>-999</v>
      </c>
      <c r="BF2058" s="304">
        <v>-999</v>
      </c>
      <c r="BG2058" s="304">
        <v>-999</v>
      </c>
      <c r="BH2058" s="304">
        <v>-999</v>
      </c>
      <c r="BI2058" s="304">
        <v>-999</v>
      </c>
      <c r="BJ2058" s="304" t="s">
        <v>4954</v>
      </c>
      <c r="BK2058" s="304" t="s">
        <v>4954</v>
      </c>
      <c r="BL2058" s="304" t="s">
        <v>4954</v>
      </c>
    </row>
    <row r="2059" spans="1:64" ht="15" hidden="1" customHeight="1" x14ac:dyDescent="0.2">
      <c r="A2059" s="304" t="s">
        <v>6174</v>
      </c>
      <c r="B2059" s="304" t="s">
        <v>5985</v>
      </c>
      <c r="C2059" s="304">
        <v>2192</v>
      </c>
      <c r="D2059" s="349" t="s">
        <v>1064</v>
      </c>
      <c r="E2059" s="304" t="s">
        <v>1065</v>
      </c>
      <c r="F2059" s="304"/>
      <c r="G2059" s="324">
        <v>29.280999999999999</v>
      </c>
      <c r="H2059" s="324">
        <v>102.43</v>
      </c>
      <c r="I2059" s="324" t="s">
        <v>212</v>
      </c>
      <c r="J2059" s="368">
        <f>V2059</f>
        <v>320.29500000000064</v>
      </c>
      <c r="K2059" s="331">
        <v>0.11</v>
      </c>
      <c r="L2059" s="304" t="str">
        <f t="shared" si="567"/>
        <v>D</v>
      </c>
      <c r="M2059" s="388">
        <v>1</v>
      </c>
      <c r="N2059" s="356">
        <v>266.88298162953845</v>
      </c>
      <c r="O2059" s="304">
        <v>22</v>
      </c>
      <c r="P2059" s="331"/>
      <c r="Q2059" s="356"/>
      <c r="R2059" s="356"/>
      <c r="S2059" s="356"/>
      <c r="T2059" s="356"/>
      <c r="U2059" s="356"/>
      <c r="V2059" s="356">
        <v>320.29500000000064</v>
      </c>
      <c r="W2059" s="308" t="s">
        <v>895</v>
      </c>
      <c r="X2059" s="304" t="s">
        <v>206</v>
      </c>
      <c r="Y2059" s="366">
        <f t="shared" si="570"/>
        <v>338.6</v>
      </c>
      <c r="Z2059" s="304"/>
      <c r="AA2059" s="304"/>
      <c r="AB2059" s="304">
        <v>-999</v>
      </c>
      <c r="AC2059" s="304">
        <v>-999</v>
      </c>
      <c r="AD2059" s="366">
        <v>-999</v>
      </c>
      <c r="AE2059" s="304">
        <v>-999</v>
      </c>
      <c r="AF2059" s="304">
        <v>-999</v>
      </c>
      <c r="AG2059" s="304"/>
      <c r="AH2059" s="304">
        <v>0.18818499999999999</v>
      </c>
      <c r="AI2059" s="312"/>
      <c r="AJ2059" s="332">
        <v>760</v>
      </c>
      <c r="AK2059" s="304">
        <f t="shared" si="568"/>
        <v>760</v>
      </c>
      <c r="AL2059" s="304">
        <f t="shared" si="569"/>
        <v>0.43</v>
      </c>
      <c r="AM2059" s="389" t="str">
        <f t="shared" si="571"/>
        <v/>
      </c>
      <c r="AN2059" s="304"/>
      <c r="AO2059" s="304"/>
      <c r="AP2059" s="312"/>
      <c r="AQ2059" s="312"/>
      <c r="AR2059" s="312"/>
      <c r="AS2059" s="304"/>
      <c r="AT2059" s="312"/>
      <c r="AU2059" s="329">
        <f>VLOOKUP(C2059,[1]world!$A$2:$B$3555,2,FALSE)</f>
        <v>1</v>
      </c>
      <c r="AV2059" s="329">
        <v>519</v>
      </c>
      <c r="AW2059" s="304">
        <v>0.37</v>
      </c>
      <c r="AX2059" s="304">
        <v>-999</v>
      </c>
      <c r="AY2059" s="304">
        <v>-999</v>
      </c>
      <c r="AZ2059" s="304">
        <v>-999</v>
      </c>
      <c r="BA2059" s="304">
        <v>-999</v>
      </c>
      <c r="BB2059" s="304">
        <v>-999</v>
      </c>
      <c r="BC2059" s="304">
        <v>-999</v>
      </c>
      <c r="BD2059" s="304">
        <v>-999</v>
      </c>
      <c r="BE2059" s="304">
        <v>-999</v>
      </c>
      <c r="BF2059" s="304">
        <v>-999</v>
      </c>
      <c r="BG2059" s="304">
        <v>-999</v>
      </c>
      <c r="BH2059" s="304">
        <v>-999</v>
      </c>
      <c r="BI2059" s="304">
        <v>-999</v>
      </c>
      <c r="BJ2059" s="304" t="s">
        <v>4954</v>
      </c>
      <c r="BK2059" s="304" t="s">
        <v>4954</v>
      </c>
      <c r="BL2059" s="304" t="s">
        <v>4954</v>
      </c>
    </row>
    <row r="2060" spans="1:64" ht="15" hidden="1" customHeight="1" x14ac:dyDescent="0.2">
      <c r="A2060" s="304" t="s">
        <v>6174</v>
      </c>
      <c r="B2060" s="304" t="s">
        <v>5985</v>
      </c>
      <c r="C2060" s="304">
        <v>2193</v>
      </c>
      <c r="D2060" s="349" t="s">
        <v>1066</v>
      </c>
      <c r="E2060" s="304" t="s">
        <v>1067</v>
      </c>
      <c r="F2060" s="304"/>
      <c r="G2060" s="324">
        <v>29.425000000000001</v>
      </c>
      <c r="H2060" s="324">
        <v>102.221</v>
      </c>
      <c r="I2060" s="324" t="s">
        <v>212</v>
      </c>
      <c r="J2060" s="368">
        <f>V2060</f>
        <v>304.68210000000039</v>
      </c>
      <c r="K2060" s="331">
        <v>0.11</v>
      </c>
      <c r="L2060" s="304" t="str">
        <f t="shared" si="567"/>
        <v>D</v>
      </c>
      <c r="M2060" s="388">
        <v>1</v>
      </c>
      <c r="N2060" s="356">
        <v>253.36754177241434</v>
      </c>
      <c r="O2060" s="304">
        <v>22</v>
      </c>
      <c r="P2060" s="331"/>
      <c r="Q2060" s="356"/>
      <c r="R2060" s="356"/>
      <c r="S2060" s="356"/>
      <c r="T2060" s="356"/>
      <c r="U2060" s="356"/>
      <c r="V2060" s="356">
        <v>304.68210000000039</v>
      </c>
      <c r="W2060" s="308" t="s">
        <v>895</v>
      </c>
      <c r="X2060" s="304" t="s">
        <v>206</v>
      </c>
      <c r="Y2060" s="366">
        <f t="shared" si="570"/>
        <v>338.6</v>
      </c>
      <c r="Z2060" s="304"/>
      <c r="AA2060" s="304"/>
      <c r="AB2060" s="304">
        <v>-999</v>
      </c>
      <c r="AC2060" s="304">
        <v>-999</v>
      </c>
      <c r="AD2060" s="366">
        <v>-999</v>
      </c>
      <c r="AE2060" s="304">
        <v>-999</v>
      </c>
      <c r="AF2060" s="304">
        <v>-999</v>
      </c>
      <c r="AG2060" s="304"/>
      <c r="AH2060" s="304">
        <v>0.37912099999999999</v>
      </c>
      <c r="AI2060" s="312"/>
      <c r="AJ2060" s="332">
        <v>760</v>
      </c>
      <c r="AK2060" s="304">
        <f t="shared" si="568"/>
        <v>760</v>
      </c>
      <c r="AL2060" s="304">
        <f t="shared" si="569"/>
        <v>0.43</v>
      </c>
      <c r="AM2060" s="389" t="str">
        <f t="shared" si="571"/>
        <v/>
      </c>
      <c r="AN2060" s="304"/>
      <c r="AO2060" s="304"/>
      <c r="AP2060" s="312"/>
      <c r="AQ2060" s="312"/>
      <c r="AR2060" s="312"/>
      <c r="AS2060" s="304"/>
      <c r="AT2060" s="312"/>
      <c r="AU2060" s="329">
        <f>VLOOKUP(C2060,[1]world!$A$2:$B$3555,2,FALSE)</f>
        <v>1</v>
      </c>
      <c r="AV2060" s="329">
        <v>519</v>
      </c>
      <c r="AW2060" s="304">
        <v>0.37</v>
      </c>
      <c r="AX2060" s="304">
        <v>-999</v>
      </c>
      <c r="AY2060" s="304">
        <v>-999</v>
      </c>
      <c r="AZ2060" s="304">
        <v>-999</v>
      </c>
      <c r="BA2060" s="304">
        <v>-999</v>
      </c>
      <c r="BB2060" s="304">
        <v>-999</v>
      </c>
      <c r="BC2060" s="304">
        <v>-999</v>
      </c>
      <c r="BD2060" s="304">
        <v>-999</v>
      </c>
      <c r="BE2060" s="304">
        <v>-999</v>
      </c>
      <c r="BF2060" s="304">
        <v>-999</v>
      </c>
      <c r="BG2060" s="304">
        <v>-999</v>
      </c>
      <c r="BH2060" s="304">
        <v>-999</v>
      </c>
      <c r="BI2060" s="304">
        <v>-999</v>
      </c>
      <c r="BJ2060" s="304" t="s">
        <v>4954</v>
      </c>
      <c r="BK2060" s="304" t="s">
        <v>4954</v>
      </c>
      <c r="BL2060" s="304" t="s">
        <v>4954</v>
      </c>
    </row>
    <row r="2061" spans="1:64" ht="15" hidden="1" customHeight="1" x14ac:dyDescent="0.2">
      <c r="A2061" s="304" t="s">
        <v>6174</v>
      </c>
      <c r="B2061" s="304" t="s">
        <v>5985</v>
      </c>
      <c r="C2061" s="304">
        <v>2194</v>
      </c>
      <c r="D2061" s="349" t="s">
        <v>1070</v>
      </c>
      <c r="E2061" s="304" t="s">
        <v>1071</v>
      </c>
      <c r="F2061" s="304"/>
      <c r="G2061" s="324">
        <v>32.499000000000002</v>
      </c>
      <c r="H2061" s="324">
        <v>103.65</v>
      </c>
      <c r="I2061" s="324" t="s">
        <v>212</v>
      </c>
      <c r="J2061" s="368">
        <f>V2061</f>
        <v>374.38200000000063</v>
      </c>
      <c r="K2061" s="331">
        <v>0.11</v>
      </c>
      <c r="L2061" s="304" t="str">
        <f t="shared" si="567"/>
        <v>C</v>
      </c>
      <c r="M2061" s="388">
        <v>1</v>
      </c>
      <c r="N2061" s="356">
        <v>306.12230245363742</v>
      </c>
      <c r="O2061" s="304">
        <v>21</v>
      </c>
      <c r="P2061" s="331"/>
      <c r="Q2061" s="356"/>
      <c r="R2061" s="356"/>
      <c r="S2061" s="356"/>
      <c r="T2061" s="356"/>
      <c r="U2061" s="356"/>
      <c r="V2061" s="356">
        <v>374.38200000000063</v>
      </c>
      <c r="W2061" s="308" t="s">
        <v>895</v>
      </c>
      <c r="X2061" s="304" t="s">
        <v>206</v>
      </c>
      <c r="Y2061" s="366">
        <f t="shared" si="570"/>
        <v>338.6</v>
      </c>
      <c r="Z2061" s="304"/>
      <c r="AA2061" s="304"/>
      <c r="AB2061" s="304">
        <v>-999</v>
      </c>
      <c r="AC2061" s="304">
        <v>-999</v>
      </c>
      <c r="AD2061" s="366">
        <v>-999</v>
      </c>
      <c r="AE2061" s="304">
        <v>-999</v>
      </c>
      <c r="AF2061" s="304">
        <v>-999</v>
      </c>
      <c r="AG2061" s="304"/>
      <c r="AH2061" s="304">
        <v>0.39234000000000002</v>
      </c>
      <c r="AI2061" s="312"/>
      <c r="AJ2061" s="332">
        <v>760</v>
      </c>
      <c r="AK2061" s="304">
        <f t="shared" si="568"/>
        <v>760</v>
      </c>
      <c r="AL2061" s="304">
        <f t="shared" si="569"/>
        <v>0.43</v>
      </c>
      <c r="AM2061" s="389" t="str">
        <f t="shared" si="571"/>
        <v/>
      </c>
      <c r="AN2061" s="304"/>
      <c r="AO2061" s="304"/>
      <c r="AP2061" s="312"/>
      <c r="AQ2061" s="312"/>
      <c r="AR2061" s="312"/>
      <c r="AS2061" s="304"/>
      <c r="AT2061" s="312"/>
      <c r="AU2061" s="329">
        <f>VLOOKUP(C2061,[1]world!$A$2:$B$3555,2,FALSE)</f>
        <v>1</v>
      </c>
      <c r="AV2061" s="329">
        <v>519</v>
      </c>
      <c r="AW2061" s="304">
        <v>0.37</v>
      </c>
      <c r="AX2061" s="304">
        <v>-999</v>
      </c>
      <c r="AY2061" s="304">
        <v>-999</v>
      </c>
      <c r="AZ2061" s="304">
        <v>-999</v>
      </c>
      <c r="BA2061" s="304">
        <v>-999</v>
      </c>
      <c r="BB2061" s="304">
        <v>-999</v>
      </c>
      <c r="BC2061" s="304">
        <v>-999</v>
      </c>
      <c r="BD2061" s="304">
        <v>-999</v>
      </c>
      <c r="BE2061" s="304">
        <v>-999</v>
      </c>
      <c r="BF2061" s="304">
        <v>-999</v>
      </c>
      <c r="BG2061" s="304">
        <v>-999</v>
      </c>
      <c r="BH2061" s="304">
        <v>-999</v>
      </c>
      <c r="BI2061" s="304">
        <v>-999</v>
      </c>
      <c r="BJ2061" s="304" t="s">
        <v>4954</v>
      </c>
      <c r="BK2061" s="304" t="s">
        <v>4954</v>
      </c>
      <c r="BL2061" s="304" t="s">
        <v>4954</v>
      </c>
    </row>
    <row r="2062" spans="1:64" ht="15" hidden="1" customHeight="1" x14ac:dyDescent="0.2">
      <c r="A2062" s="304" t="s">
        <v>6173</v>
      </c>
      <c r="B2062" s="304" t="s">
        <v>5985</v>
      </c>
      <c r="C2062" s="304">
        <v>2195</v>
      </c>
      <c r="D2062" s="349" t="s">
        <v>1072</v>
      </c>
      <c r="E2062" s="304" t="s">
        <v>1073</v>
      </c>
      <c r="F2062" s="304"/>
      <c r="G2062" s="324">
        <v>32.790999999999997</v>
      </c>
      <c r="H2062" s="324">
        <v>103.61</v>
      </c>
      <c r="I2062" s="324" t="s">
        <v>212</v>
      </c>
      <c r="J2062" s="368">
        <f>GEOMEAN(Y2062,AV2062,AK2062)</f>
        <v>494.95737618902206</v>
      </c>
      <c r="K2062" s="331">
        <f t="shared" ref="K2062:K2063" si="572">GEOMEAN(AA2062,AL2062,AW2062)</f>
        <v>0.38547027482550061</v>
      </c>
      <c r="L2062" s="304" t="str">
        <f t="shared" si="567"/>
        <v>C</v>
      </c>
      <c r="M2062" s="388" t="s">
        <v>6089</v>
      </c>
      <c r="N2062" s="304"/>
      <c r="O2062" s="304"/>
      <c r="P2062" s="356"/>
      <c r="Q2062" s="356"/>
      <c r="R2062" s="304"/>
      <c r="S2062" s="356"/>
      <c r="T2062" s="304"/>
      <c r="U2062" s="356"/>
      <c r="V2062" s="304"/>
      <c r="W2062" s="308" t="s">
        <v>895</v>
      </c>
      <c r="X2062" s="304" t="s">
        <v>206</v>
      </c>
      <c r="Y2062" s="366">
        <f t="shared" si="570"/>
        <v>338.6</v>
      </c>
      <c r="Z2062" s="304"/>
      <c r="AA2062" s="331">
        <v>0.36</v>
      </c>
      <c r="AB2062" s="304">
        <v>-999</v>
      </c>
      <c r="AC2062" s="304">
        <v>-999</v>
      </c>
      <c r="AD2062" s="366">
        <v>-999</v>
      </c>
      <c r="AE2062" s="304">
        <v>-999</v>
      </c>
      <c r="AF2062" s="304">
        <v>-999</v>
      </c>
      <c r="AG2062" s="304"/>
      <c r="AH2062" s="304">
        <v>0.13980999999999999</v>
      </c>
      <c r="AI2062" s="312"/>
      <c r="AJ2062" s="332">
        <v>759</v>
      </c>
      <c r="AK2062" s="304">
        <f t="shared" si="568"/>
        <v>690</v>
      </c>
      <c r="AL2062" s="363">
        <v>0.43</v>
      </c>
      <c r="AM2062" s="389" t="str">
        <f t="shared" si="571"/>
        <v/>
      </c>
      <c r="AN2062" s="304"/>
      <c r="AO2062" s="304"/>
      <c r="AP2062" s="312"/>
      <c r="AQ2062" s="312"/>
      <c r="AR2062" s="312"/>
      <c r="AS2062" s="304"/>
      <c r="AT2062" s="312"/>
      <c r="AU2062" s="329">
        <f>VLOOKUP(C2062,[1]world!$A$2:$B$3555,2,FALSE)</f>
        <v>1</v>
      </c>
      <c r="AV2062" s="329">
        <v>519</v>
      </c>
      <c r="AW2062" s="304">
        <v>0.37</v>
      </c>
      <c r="AX2062" s="304">
        <v>-999</v>
      </c>
      <c r="AY2062" s="304">
        <v>-999</v>
      </c>
      <c r="AZ2062" s="304">
        <v>-999</v>
      </c>
      <c r="BA2062" s="304">
        <v>-999</v>
      </c>
      <c r="BB2062" s="304">
        <v>-999</v>
      </c>
      <c r="BC2062" s="304">
        <v>-999</v>
      </c>
      <c r="BD2062" s="304">
        <v>-999</v>
      </c>
      <c r="BE2062" s="304">
        <v>-999</v>
      </c>
      <c r="BF2062" s="304">
        <v>-999</v>
      </c>
      <c r="BG2062" s="304">
        <v>-999</v>
      </c>
      <c r="BH2062" s="304">
        <v>-999</v>
      </c>
      <c r="BI2062" s="304">
        <v>-999</v>
      </c>
      <c r="BJ2062" s="304" t="s">
        <v>4954</v>
      </c>
      <c r="BK2062" s="304" t="s">
        <v>4954</v>
      </c>
      <c r="BL2062" s="304" t="s">
        <v>4954</v>
      </c>
    </row>
    <row r="2063" spans="1:64" ht="15" hidden="1" customHeight="1" x14ac:dyDescent="0.2">
      <c r="A2063" s="304" t="s">
        <v>6173</v>
      </c>
      <c r="B2063" s="304" t="s">
        <v>5985</v>
      </c>
      <c r="C2063" s="304">
        <v>2196</v>
      </c>
      <c r="D2063" s="349" t="s">
        <v>1074</v>
      </c>
      <c r="E2063" s="304" t="s">
        <v>1075</v>
      </c>
      <c r="F2063" s="304"/>
      <c r="G2063" s="324">
        <v>32.630000000000003</v>
      </c>
      <c r="H2063" s="324">
        <v>103.60899999999999</v>
      </c>
      <c r="I2063" s="324" t="s">
        <v>212</v>
      </c>
      <c r="J2063" s="368">
        <f>GEOMEAN(Y2063,AV2063,AK2063)</f>
        <v>566.10094259444463</v>
      </c>
      <c r="K2063" s="331">
        <f t="shared" si="572"/>
        <v>0.41523526603009125</v>
      </c>
      <c r="L2063" s="304" t="str">
        <f t="shared" si="567"/>
        <v>C</v>
      </c>
      <c r="M2063" s="388" t="s">
        <v>6089</v>
      </c>
      <c r="N2063" s="304"/>
      <c r="O2063" s="304"/>
      <c r="P2063" s="356"/>
      <c r="Q2063" s="356"/>
      <c r="R2063" s="304"/>
      <c r="S2063" s="356"/>
      <c r="T2063" s="304"/>
      <c r="U2063" s="356"/>
      <c r="V2063" s="304"/>
      <c r="W2063" s="304" t="s">
        <v>900</v>
      </c>
      <c r="X2063" s="304" t="s">
        <v>232</v>
      </c>
      <c r="Y2063" s="366">
        <f t="shared" si="570"/>
        <v>506.6</v>
      </c>
      <c r="Z2063" s="304"/>
      <c r="AA2063" s="304">
        <v>0.45</v>
      </c>
      <c r="AB2063" s="304">
        <v>-999</v>
      </c>
      <c r="AC2063" s="304">
        <v>-999</v>
      </c>
      <c r="AD2063" s="366">
        <v>-999</v>
      </c>
      <c r="AE2063" s="304">
        <v>-999</v>
      </c>
      <c r="AF2063" s="304">
        <v>-999</v>
      </c>
      <c r="AG2063" s="304"/>
      <c r="AH2063" s="304">
        <v>0.13209000000000001</v>
      </c>
      <c r="AI2063" s="312"/>
      <c r="AJ2063" s="332">
        <v>732</v>
      </c>
      <c r="AK2063" s="304">
        <f t="shared" si="568"/>
        <v>690</v>
      </c>
      <c r="AL2063" s="363">
        <v>0.43</v>
      </c>
      <c r="AM2063" s="389" t="str">
        <f t="shared" si="571"/>
        <v/>
      </c>
      <c r="AN2063" s="304"/>
      <c r="AO2063" s="304"/>
      <c r="AP2063" s="312"/>
      <c r="AQ2063" s="312"/>
      <c r="AR2063" s="312"/>
      <c r="AS2063" s="304"/>
      <c r="AT2063" s="312"/>
      <c r="AU2063" s="329">
        <f>VLOOKUP(C2063,[1]world!$A$2:$B$3555,2,FALSE)</f>
        <v>1</v>
      </c>
      <c r="AV2063" s="329">
        <v>519</v>
      </c>
      <c r="AW2063" s="304">
        <v>0.37</v>
      </c>
      <c r="AX2063" s="304">
        <v>-999</v>
      </c>
      <c r="AY2063" s="304">
        <v>-999</v>
      </c>
      <c r="AZ2063" s="304">
        <v>-999</v>
      </c>
      <c r="BA2063" s="304">
        <v>-999</v>
      </c>
      <c r="BB2063" s="304">
        <v>-999</v>
      </c>
      <c r="BC2063" s="304">
        <v>-999</v>
      </c>
      <c r="BD2063" s="304">
        <v>-999</v>
      </c>
      <c r="BE2063" s="304">
        <v>-999</v>
      </c>
      <c r="BF2063" s="304">
        <v>-999</v>
      </c>
      <c r="BG2063" s="304">
        <v>-999</v>
      </c>
      <c r="BH2063" s="304">
        <v>-999</v>
      </c>
      <c r="BI2063" s="304">
        <v>-999</v>
      </c>
      <c r="BJ2063" s="304" t="s">
        <v>4954</v>
      </c>
      <c r="BK2063" s="304" t="s">
        <v>4954</v>
      </c>
      <c r="BL2063" s="304" t="s">
        <v>4954</v>
      </c>
    </row>
    <row r="2064" spans="1:64" ht="15" hidden="1" customHeight="1" x14ac:dyDescent="0.2">
      <c r="A2064" s="304" t="s">
        <v>6174</v>
      </c>
      <c r="B2064" s="304" t="s">
        <v>5985</v>
      </c>
      <c r="C2064" s="304">
        <v>2197</v>
      </c>
      <c r="D2064" s="349" t="s">
        <v>1100</v>
      </c>
      <c r="E2064" s="304" t="s">
        <v>1101</v>
      </c>
      <c r="F2064" s="304"/>
      <c r="G2064" s="324">
        <v>27.843</v>
      </c>
      <c r="H2064" s="324">
        <v>102.251</v>
      </c>
      <c r="I2064" s="324" t="s">
        <v>212</v>
      </c>
      <c r="J2064" s="368">
        <f>V2064</f>
        <v>371.78950000000032</v>
      </c>
      <c r="K2064" s="331">
        <v>0.11</v>
      </c>
      <c r="L2064" s="304" t="str">
        <f t="shared" si="567"/>
        <v>C</v>
      </c>
      <c r="M2064" s="388">
        <v>1</v>
      </c>
      <c r="N2064" s="356">
        <v>311.64015476407769</v>
      </c>
      <c r="O2064" s="304">
        <v>22</v>
      </c>
      <c r="P2064" s="331"/>
      <c r="Q2064" s="356"/>
      <c r="R2064" s="356"/>
      <c r="S2064" s="356"/>
      <c r="T2064" s="356"/>
      <c r="U2064" s="356"/>
      <c r="V2064" s="356">
        <v>371.78950000000032</v>
      </c>
      <c r="W2064" s="308" t="s">
        <v>1408</v>
      </c>
      <c r="X2064" s="304" t="s">
        <v>213</v>
      </c>
      <c r="Y2064" s="366">
        <f t="shared" si="570"/>
        <v>274.5</v>
      </c>
      <c r="Z2064" s="304"/>
      <c r="AA2064" s="304"/>
      <c r="AB2064" s="304">
        <v>-999</v>
      </c>
      <c r="AC2064" s="304">
        <v>-999</v>
      </c>
      <c r="AD2064" s="366">
        <v>-999</v>
      </c>
      <c r="AE2064" s="304">
        <v>-999</v>
      </c>
      <c r="AF2064" s="304">
        <v>-999</v>
      </c>
      <c r="AG2064" s="304"/>
      <c r="AH2064" s="304">
        <v>0.13017699999999999</v>
      </c>
      <c r="AI2064" s="312"/>
      <c r="AJ2064" s="332">
        <v>726</v>
      </c>
      <c r="AK2064" s="304">
        <f t="shared" si="568"/>
        <v>690</v>
      </c>
      <c r="AL2064" s="304">
        <f>IF(AH2064&lt;=0.0022,0.2,0.43)</f>
        <v>0.43</v>
      </c>
      <c r="AM2064" s="389" t="str">
        <f t="shared" si="571"/>
        <v/>
      </c>
      <c r="AN2064" s="304"/>
      <c r="AO2064" s="304"/>
      <c r="AP2064" s="312"/>
      <c r="AQ2064" s="312"/>
      <c r="AR2064" s="312"/>
      <c r="AS2064" s="304"/>
      <c r="AT2064" s="312"/>
      <c r="AU2064" s="329">
        <f>VLOOKUP(C2064,[1]world!$A$2:$B$3555,2,FALSE)</f>
        <v>3</v>
      </c>
      <c r="AV2064" s="329">
        <v>547</v>
      </c>
      <c r="AW2064" s="304">
        <v>0.37</v>
      </c>
      <c r="AX2064" s="304">
        <v>-999</v>
      </c>
      <c r="AY2064" s="304">
        <v>-999</v>
      </c>
      <c r="AZ2064" s="304">
        <v>-999</v>
      </c>
      <c r="BA2064" s="304">
        <v>-999</v>
      </c>
      <c r="BB2064" s="304">
        <v>-999</v>
      </c>
      <c r="BC2064" s="304">
        <v>-999</v>
      </c>
      <c r="BD2064" s="304">
        <v>-999</v>
      </c>
      <c r="BE2064" s="304">
        <v>-999</v>
      </c>
      <c r="BF2064" s="304">
        <v>-999</v>
      </c>
      <c r="BG2064" s="304">
        <v>-999</v>
      </c>
      <c r="BH2064" s="304">
        <v>-999</v>
      </c>
      <c r="BI2064" s="304">
        <v>-999</v>
      </c>
      <c r="BJ2064" s="304" t="s">
        <v>4954</v>
      </c>
      <c r="BK2064" s="304" t="s">
        <v>4954</v>
      </c>
      <c r="BL2064" s="304" t="s">
        <v>4954</v>
      </c>
    </row>
    <row r="2065" spans="1:64" ht="15" hidden="1" customHeight="1" x14ac:dyDescent="0.2">
      <c r="A2065" s="304" t="s">
        <v>6173</v>
      </c>
      <c r="B2065" s="304" t="s">
        <v>5985</v>
      </c>
      <c r="C2065" s="304">
        <v>2198</v>
      </c>
      <c r="D2065" s="349" t="s">
        <v>1089</v>
      </c>
      <c r="E2065" s="304" t="s">
        <v>1090</v>
      </c>
      <c r="F2065" s="304"/>
      <c r="G2065" s="324">
        <v>27.887</v>
      </c>
      <c r="H2065" s="324">
        <v>102.25</v>
      </c>
      <c r="I2065" s="324" t="s">
        <v>212</v>
      </c>
      <c r="J2065" s="368">
        <f>GEOMEAN(Y2065,AV2065,AK2065)</f>
        <v>289.6854298089404</v>
      </c>
      <c r="K2065" s="331">
        <f>GEOMEAN(AA2065,AL2065,AW2065)</f>
        <v>0.38547027482550061</v>
      </c>
      <c r="L2065" s="304" t="str">
        <f t="shared" si="567"/>
        <v>D</v>
      </c>
      <c r="M2065" s="388" t="s">
        <v>6089</v>
      </c>
      <c r="N2065" s="304"/>
      <c r="O2065" s="304"/>
      <c r="P2065" s="356"/>
      <c r="Q2065" s="356"/>
      <c r="R2065" s="304"/>
      <c r="S2065" s="356"/>
      <c r="T2065" s="304"/>
      <c r="U2065" s="356"/>
      <c r="V2065" s="304"/>
      <c r="W2065" s="304" t="s">
        <v>1408</v>
      </c>
      <c r="X2065" s="304" t="s">
        <v>213</v>
      </c>
      <c r="Y2065" s="366">
        <f t="shared" si="570"/>
        <v>274.5</v>
      </c>
      <c r="Z2065" s="304"/>
      <c r="AA2065" s="331">
        <v>0.36</v>
      </c>
      <c r="AB2065" s="304">
        <v>-999</v>
      </c>
      <c r="AC2065" s="304">
        <v>-999</v>
      </c>
      <c r="AD2065" s="366">
        <v>-999</v>
      </c>
      <c r="AE2065" s="304">
        <v>-999</v>
      </c>
      <c r="AF2065" s="304">
        <v>-999</v>
      </c>
      <c r="AG2065" s="304"/>
      <c r="AH2065" s="304">
        <v>1.4263700000000001E-2</v>
      </c>
      <c r="AI2065" s="312"/>
      <c r="AJ2065" s="332">
        <v>332</v>
      </c>
      <c r="AK2065" s="304">
        <f t="shared" si="568"/>
        <v>270</v>
      </c>
      <c r="AL2065" s="363">
        <v>0.43</v>
      </c>
      <c r="AM2065" s="389" t="str">
        <f t="shared" si="571"/>
        <v/>
      </c>
      <c r="AN2065" s="304"/>
      <c r="AO2065" s="304"/>
      <c r="AP2065" s="312"/>
      <c r="AQ2065" s="312"/>
      <c r="AR2065" s="312"/>
      <c r="AS2065" s="304"/>
      <c r="AT2065" s="312"/>
      <c r="AU2065" s="329">
        <f>VLOOKUP(C2065,[1]world!$A$2:$B$3555,2,FALSE)</f>
        <v>11</v>
      </c>
      <c r="AV2065" s="329">
        <v>328</v>
      </c>
      <c r="AW2065" s="304">
        <v>0.37</v>
      </c>
      <c r="AX2065" s="304">
        <v>-999</v>
      </c>
      <c r="AY2065" s="304">
        <v>-999</v>
      </c>
      <c r="AZ2065" s="304">
        <v>-999</v>
      </c>
      <c r="BA2065" s="304">
        <v>-999</v>
      </c>
      <c r="BB2065" s="304">
        <v>-999</v>
      </c>
      <c r="BC2065" s="304">
        <v>-999</v>
      </c>
      <c r="BD2065" s="304">
        <v>-999</v>
      </c>
      <c r="BE2065" s="304">
        <v>-999</v>
      </c>
      <c r="BF2065" s="304">
        <v>-999</v>
      </c>
      <c r="BG2065" s="304">
        <v>-999</v>
      </c>
      <c r="BH2065" s="304">
        <v>-999</v>
      </c>
      <c r="BI2065" s="304">
        <v>-999</v>
      </c>
      <c r="BJ2065" s="304" t="s">
        <v>4954</v>
      </c>
      <c r="BK2065" s="304" t="s">
        <v>4954</v>
      </c>
      <c r="BL2065" s="304" t="s">
        <v>4954</v>
      </c>
    </row>
    <row r="2066" spans="1:64" ht="15" hidden="1" customHeight="1" x14ac:dyDescent="0.2">
      <c r="A2066" s="304" t="s">
        <v>6174</v>
      </c>
      <c r="B2066" s="304" t="s">
        <v>5985</v>
      </c>
      <c r="C2066" s="304">
        <v>2199</v>
      </c>
      <c r="D2066" s="349" t="s">
        <v>1097</v>
      </c>
      <c r="E2066" s="304" t="s">
        <v>1096</v>
      </c>
      <c r="F2066" s="304"/>
      <c r="G2066" s="324">
        <v>30.983000000000001</v>
      </c>
      <c r="H2066" s="324">
        <v>102.36</v>
      </c>
      <c r="I2066" s="324" t="s">
        <v>212</v>
      </c>
      <c r="J2066" s="368">
        <f>V2066</f>
        <v>363.89620000000042</v>
      </c>
      <c r="K2066" s="331">
        <v>0.11</v>
      </c>
      <c r="L2066" s="304" t="str">
        <f t="shared" si="567"/>
        <v>C</v>
      </c>
      <c r="M2066" s="388">
        <v>1</v>
      </c>
      <c r="N2066" s="356">
        <v>297.12710992675318</v>
      </c>
      <c r="O2066" s="304">
        <v>21</v>
      </c>
      <c r="P2066" s="331"/>
      <c r="Q2066" s="356"/>
      <c r="R2066" s="356"/>
      <c r="S2066" s="356"/>
      <c r="T2066" s="356"/>
      <c r="U2066" s="356"/>
      <c r="V2066" s="356">
        <v>363.89620000000042</v>
      </c>
      <c r="W2066" s="308" t="s">
        <v>895</v>
      </c>
      <c r="X2066" s="304" t="s">
        <v>206</v>
      </c>
      <c r="Y2066" s="366">
        <f t="shared" si="570"/>
        <v>338.6</v>
      </c>
      <c r="Z2066" s="304"/>
      <c r="AA2066" s="304"/>
      <c r="AB2066" s="304">
        <v>-999</v>
      </c>
      <c r="AC2066" s="304">
        <v>-999</v>
      </c>
      <c r="AD2066" s="366">
        <v>-999</v>
      </c>
      <c r="AE2066" s="304">
        <v>-999</v>
      </c>
      <c r="AF2066" s="304">
        <v>-999</v>
      </c>
      <c r="AG2066" s="304"/>
      <c r="AH2066" s="304">
        <v>0.51464200000000004</v>
      </c>
      <c r="AI2066" s="312"/>
      <c r="AJ2066" s="332">
        <v>760</v>
      </c>
      <c r="AK2066" s="304">
        <f t="shared" si="568"/>
        <v>760</v>
      </c>
      <c r="AL2066" s="304">
        <f>IF(AH2066&lt;=0.0022,0.2,0.43)</f>
        <v>0.43</v>
      </c>
      <c r="AM2066" s="389" t="str">
        <f t="shared" si="571"/>
        <v/>
      </c>
      <c r="AN2066" s="304"/>
      <c r="AO2066" s="304"/>
      <c r="AP2066" s="312"/>
      <c r="AQ2066" s="312"/>
      <c r="AR2066" s="312"/>
      <c r="AS2066" s="304"/>
      <c r="AT2066" s="312"/>
      <c r="AU2066" s="329">
        <f>VLOOKUP(C2066,[1]world!$A$2:$B$3555,2,FALSE)</f>
        <v>1</v>
      </c>
      <c r="AV2066" s="329">
        <v>519</v>
      </c>
      <c r="AW2066" s="304">
        <v>0.37</v>
      </c>
      <c r="AX2066" s="304">
        <v>-999</v>
      </c>
      <c r="AY2066" s="304">
        <v>-999</v>
      </c>
      <c r="AZ2066" s="304">
        <v>-999</v>
      </c>
      <c r="BA2066" s="304">
        <v>-999</v>
      </c>
      <c r="BB2066" s="304">
        <v>-999</v>
      </c>
      <c r="BC2066" s="304">
        <v>-999</v>
      </c>
      <c r="BD2066" s="304">
        <v>-999</v>
      </c>
      <c r="BE2066" s="304">
        <v>-999</v>
      </c>
      <c r="BF2066" s="304">
        <v>-999</v>
      </c>
      <c r="BG2066" s="304">
        <v>-999</v>
      </c>
      <c r="BH2066" s="304">
        <v>-999</v>
      </c>
      <c r="BI2066" s="304">
        <v>-999</v>
      </c>
      <c r="BJ2066" s="304" t="s">
        <v>4954</v>
      </c>
      <c r="BK2066" s="304" t="s">
        <v>4954</v>
      </c>
      <c r="BL2066" s="304" t="s">
        <v>4954</v>
      </c>
    </row>
    <row r="2067" spans="1:64" ht="15" hidden="1" customHeight="1" x14ac:dyDescent="0.2">
      <c r="A2067" s="304" t="s">
        <v>6173</v>
      </c>
      <c r="B2067" s="304" t="s">
        <v>5985</v>
      </c>
      <c r="C2067" s="304">
        <v>2200</v>
      </c>
      <c r="D2067" s="349" t="s">
        <v>1110</v>
      </c>
      <c r="E2067" s="304" t="s">
        <v>1111</v>
      </c>
      <c r="F2067" s="304"/>
      <c r="G2067" s="324">
        <v>29.044</v>
      </c>
      <c r="H2067" s="324">
        <v>104.55</v>
      </c>
      <c r="I2067" s="324" t="s">
        <v>212</v>
      </c>
      <c r="J2067" s="368">
        <f>GEOMEAN(Y2067,AV2067,AK2067)</f>
        <v>442.34391379582075</v>
      </c>
      <c r="K2067" s="331">
        <f>GEOMEAN(AA2067,AL2067,AW2067)</f>
        <v>0.41523526603009125</v>
      </c>
      <c r="L2067" s="304" t="str">
        <f t="shared" si="567"/>
        <v>C</v>
      </c>
      <c r="M2067" s="388" t="s">
        <v>6089</v>
      </c>
      <c r="N2067" s="304"/>
      <c r="O2067" s="304"/>
      <c r="P2067" s="356"/>
      <c r="Q2067" s="356"/>
      <c r="R2067" s="304"/>
      <c r="S2067" s="356"/>
      <c r="T2067" s="304"/>
      <c r="U2067" s="356"/>
      <c r="V2067" s="304"/>
      <c r="W2067" s="304" t="s">
        <v>900</v>
      </c>
      <c r="X2067" s="304" t="s">
        <v>232</v>
      </c>
      <c r="Y2067" s="366">
        <f t="shared" si="570"/>
        <v>506.6</v>
      </c>
      <c r="Z2067" s="304"/>
      <c r="AA2067" s="304">
        <v>0.45</v>
      </c>
      <c r="AB2067" s="304">
        <v>-999</v>
      </c>
      <c r="AC2067" s="304">
        <v>-999</v>
      </c>
      <c r="AD2067" s="366">
        <v>-999</v>
      </c>
      <c r="AE2067" s="304">
        <v>-999</v>
      </c>
      <c r="AF2067" s="304">
        <v>-999</v>
      </c>
      <c r="AG2067" s="304"/>
      <c r="AH2067" s="304">
        <v>3.3038699999999997E-2</v>
      </c>
      <c r="AI2067" s="312"/>
      <c r="AJ2067" s="332">
        <v>421</v>
      </c>
      <c r="AK2067" s="304">
        <f t="shared" si="568"/>
        <v>425</v>
      </c>
      <c r="AL2067" s="363">
        <v>0.43</v>
      </c>
      <c r="AM2067" s="389" t="str">
        <f t="shared" si="571"/>
        <v/>
      </c>
      <c r="AN2067" s="304"/>
      <c r="AO2067" s="304"/>
      <c r="AP2067" s="312"/>
      <c r="AQ2067" s="312"/>
      <c r="AR2067" s="312"/>
      <c r="AS2067" s="304"/>
      <c r="AT2067" s="312"/>
      <c r="AU2067" s="329">
        <f>VLOOKUP(C2067,[1]world!$A$2:$B$3555,2,FALSE)</f>
        <v>5</v>
      </c>
      <c r="AV2067" s="329">
        <v>402</v>
      </c>
      <c r="AW2067" s="304">
        <v>0.37</v>
      </c>
      <c r="AX2067" s="304">
        <v>-999</v>
      </c>
      <c r="AY2067" s="304">
        <v>-999</v>
      </c>
      <c r="AZ2067" s="304">
        <v>-999</v>
      </c>
      <c r="BA2067" s="304">
        <v>-999</v>
      </c>
      <c r="BB2067" s="304">
        <v>-999</v>
      </c>
      <c r="BC2067" s="304">
        <v>-999</v>
      </c>
      <c r="BD2067" s="304">
        <v>-999</v>
      </c>
      <c r="BE2067" s="304">
        <v>-999</v>
      </c>
      <c r="BF2067" s="304">
        <v>-999</v>
      </c>
      <c r="BG2067" s="304">
        <v>-999</v>
      </c>
      <c r="BH2067" s="304">
        <v>-999</v>
      </c>
      <c r="BI2067" s="304">
        <v>-999</v>
      </c>
      <c r="BJ2067" s="304" t="s">
        <v>4954</v>
      </c>
      <c r="BK2067" s="304" t="s">
        <v>4954</v>
      </c>
      <c r="BL2067" s="304" t="s">
        <v>4954</v>
      </c>
    </row>
    <row r="2068" spans="1:64" ht="15" hidden="1" customHeight="1" x14ac:dyDescent="0.2">
      <c r="A2068" s="304" t="s">
        <v>6174</v>
      </c>
      <c r="B2068" s="304" t="s">
        <v>5985</v>
      </c>
      <c r="C2068" s="304">
        <v>2201</v>
      </c>
      <c r="D2068" s="349" t="s">
        <v>915</v>
      </c>
      <c r="E2068" s="304" t="s">
        <v>916</v>
      </c>
      <c r="F2068" s="304"/>
      <c r="G2068" s="324">
        <v>30.594999999999999</v>
      </c>
      <c r="H2068" s="324">
        <v>103.53</v>
      </c>
      <c r="I2068" s="324" t="s">
        <v>212</v>
      </c>
      <c r="J2068" s="368">
        <f>V2068</f>
        <v>378.92990000000066</v>
      </c>
      <c r="K2068" s="331">
        <v>0.11</v>
      </c>
      <c r="L2068" s="304" t="str">
        <f t="shared" si="567"/>
        <v>C</v>
      </c>
      <c r="M2068" s="388">
        <v>1</v>
      </c>
      <c r="N2068" s="356">
        <v>317.86673904987202</v>
      </c>
      <c r="O2068" s="304">
        <v>22</v>
      </c>
      <c r="P2068" s="331"/>
      <c r="Q2068" s="356"/>
      <c r="R2068" s="356"/>
      <c r="S2068" s="356"/>
      <c r="T2068" s="356"/>
      <c r="U2068" s="356"/>
      <c r="V2068" s="356">
        <v>378.92990000000066</v>
      </c>
      <c r="W2068" s="308" t="s">
        <v>895</v>
      </c>
      <c r="X2068" s="304" t="s">
        <v>206</v>
      </c>
      <c r="Y2068" s="366">
        <f t="shared" si="570"/>
        <v>338.6</v>
      </c>
      <c r="Z2068" s="304"/>
      <c r="AA2068" s="304"/>
      <c r="AB2068" s="304">
        <v>-999</v>
      </c>
      <c r="AC2068" s="304">
        <v>-999</v>
      </c>
      <c r="AD2068" s="366">
        <v>-999</v>
      </c>
      <c r="AE2068" s="304">
        <v>-999</v>
      </c>
      <c r="AF2068" s="304">
        <v>-999</v>
      </c>
      <c r="AG2068" s="304"/>
      <c r="AH2068" s="304">
        <v>2.7523700000000002E-2</v>
      </c>
      <c r="AI2068" s="312"/>
      <c r="AJ2068" s="332">
        <v>399</v>
      </c>
      <c r="AK2068" s="304">
        <f t="shared" si="568"/>
        <v>425</v>
      </c>
      <c r="AL2068" s="304">
        <f>IF(AH2068&lt;=0.0022,0.2,0.43)</f>
        <v>0.43</v>
      </c>
      <c r="AM2068" s="389" t="str">
        <f t="shared" si="571"/>
        <v/>
      </c>
      <c r="AN2068" s="304"/>
      <c r="AO2068" s="304"/>
      <c r="AP2068" s="312"/>
      <c r="AQ2068" s="312"/>
      <c r="AR2068" s="312"/>
      <c r="AS2068" s="304"/>
      <c r="AT2068" s="312"/>
      <c r="AU2068" s="329">
        <f>VLOOKUP(C2068,[1]world!$A$2:$B$3555,2,FALSE)</f>
        <v>8</v>
      </c>
      <c r="AV2068" s="329">
        <v>374</v>
      </c>
      <c r="AW2068" s="304">
        <v>0.37</v>
      </c>
      <c r="AX2068" s="304">
        <v>-999</v>
      </c>
      <c r="AY2068" s="304">
        <v>-999</v>
      </c>
      <c r="AZ2068" s="304">
        <v>-999</v>
      </c>
      <c r="BA2068" s="304">
        <v>-999</v>
      </c>
      <c r="BB2068" s="304">
        <v>-999</v>
      </c>
      <c r="BC2068" s="304">
        <v>-999</v>
      </c>
      <c r="BD2068" s="304">
        <v>-999</v>
      </c>
      <c r="BE2068" s="304">
        <v>-999</v>
      </c>
      <c r="BF2068" s="304">
        <v>-999</v>
      </c>
      <c r="BG2068" s="304">
        <v>-999</v>
      </c>
      <c r="BH2068" s="304">
        <v>-999</v>
      </c>
      <c r="BI2068" s="304">
        <v>-999</v>
      </c>
      <c r="BJ2068" s="304" t="s">
        <v>4954</v>
      </c>
      <c r="BK2068" s="304" t="s">
        <v>4954</v>
      </c>
      <c r="BL2068" s="304" t="s">
        <v>4954</v>
      </c>
    </row>
    <row r="2069" spans="1:64" ht="15" hidden="1" customHeight="1" x14ac:dyDescent="0.2">
      <c r="A2069" s="304" t="s">
        <v>6174</v>
      </c>
      <c r="B2069" s="304" t="s">
        <v>5985</v>
      </c>
      <c r="C2069" s="304">
        <v>2202</v>
      </c>
      <c r="D2069" s="349" t="s">
        <v>1054</v>
      </c>
      <c r="E2069" s="304" t="s">
        <v>1055</v>
      </c>
      <c r="F2069" s="304"/>
      <c r="G2069" s="324">
        <v>30.431000000000001</v>
      </c>
      <c r="H2069" s="324">
        <v>103.251</v>
      </c>
      <c r="I2069" s="324" t="s">
        <v>212</v>
      </c>
      <c r="J2069" s="368">
        <f>V2069</f>
        <v>508.47830000000124</v>
      </c>
      <c r="K2069" s="331">
        <v>0.11</v>
      </c>
      <c r="L2069" s="304" t="str">
        <f t="shared" si="567"/>
        <v>C</v>
      </c>
      <c r="M2069" s="388">
        <v>1</v>
      </c>
      <c r="N2069" s="356">
        <v>431.57738252232673</v>
      </c>
      <c r="O2069" s="304">
        <v>22</v>
      </c>
      <c r="P2069" s="331"/>
      <c r="Q2069" s="356"/>
      <c r="R2069" s="356"/>
      <c r="S2069" s="356"/>
      <c r="T2069" s="356"/>
      <c r="U2069" s="356"/>
      <c r="V2069" s="356">
        <v>508.47830000000124</v>
      </c>
      <c r="W2069" s="310" t="s">
        <v>890</v>
      </c>
      <c r="X2069" s="304" t="s">
        <v>205</v>
      </c>
      <c r="Y2069" s="366">
        <f t="shared" si="570"/>
        <v>424.8</v>
      </c>
      <c r="Z2069" s="304"/>
      <c r="AA2069" s="304"/>
      <c r="AB2069" s="304">
        <v>-999</v>
      </c>
      <c r="AC2069" s="304">
        <v>-999</v>
      </c>
      <c r="AD2069" s="366">
        <v>-999</v>
      </c>
      <c r="AE2069" s="304">
        <v>-999</v>
      </c>
      <c r="AF2069" s="304">
        <v>-999</v>
      </c>
      <c r="AG2069" s="304"/>
      <c r="AH2069" s="304">
        <v>6.4427899999999996E-2</v>
      </c>
      <c r="AI2069" s="312"/>
      <c r="AJ2069" s="332">
        <v>528</v>
      </c>
      <c r="AK2069" s="304">
        <f t="shared" si="568"/>
        <v>555</v>
      </c>
      <c r="AL2069" s="304">
        <f>IF(AH2069&lt;=0.0022,0.2,0.43)</f>
        <v>0.43</v>
      </c>
      <c r="AM2069" s="389" t="str">
        <f t="shared" si="571"/>
        <v/>
      </c>
      <c r="AN2069" s="304"/>
      <c r="AO2069" s="304"/>
      <c r="AP2069" s="312"/>
      <c r="AQ2069" s="312"/>
      <c r="AR2069" s="312"/>
      <c r="AS2069" s="304"/>
      <c r="AT2069" s="312"/>
      <c r="AU2069" s="329">
        <f>VLOOKUP(C2069,[1]world!$A$2:$B$3555,2,FALSE)</f>
        <v>3</v>
      </c>
      <c r="AV2069" s="329">
        <v>547</v>
      </c>
      <c r="AW2069" s="304">
        <v>0.37</v>
      </c>
      <c r="AX2069" s="304">
        <v>-999</v>
      </c>
      <c r="AY2069" s="304">
        <v>-999</v>
      </c>
      <c r="AZ2069" s="304">
        <v>-999</v>
      </c>
      <c r="BA2069" s="304">
        <v>-999</v>
      </c>
      <c r="BB2069" s="304">
        <v>-999</v>
      </c>
      <c r="BC2069" s="304">
        <v>-999</v>
      </c>
      <c r="BD2069" s="304">
        <v>-999</v>
      </c>
      <c r="BE2069" s="304">
        <v>-999</v>
      </c>
      <c r="BF2069" s="304">
        <v>-999</v>
      </c>
      <c r="BG2069" s="304">
        <v>-999</v>
      </c>
      <c r="BH2069" s="304">
        <v>-999</v>
      </c>
      <c r="BI2069" s="304">
        <v>-999</v>
      </c>
      <c r="BJ2069" s="304" t="s">
        <v>4954</v>
      </c>
      <c r="BK2069" s="304" t="s">
        <v>4954</v>
      </c>
      <c r="BL2069" s="304" t="s">
        <v>4954</v>
      </c>
    </row>
    <row r="2070" spans="1:64" ht="15" hidden="1" customHeight="1" x14ac:dyDescent="0.2">
      <c r="A2070" s="304" t="s">
        <v>6173</v>
      </c>
      <c r="B2070" s="304" t="s">
        <v>5985</v>
      </c>
      <c r="C2070" s="304">
        <v>2203</v>
      </c>
      <c r="D2070" s="349" t="s">
        <v>1098</v>
      </c>
      <c r="E2070" s="304" t="s">
        <v>1099</v>
      </c>
      <c r="F2070" s="304"/>
      <c r="G2070" s="324">
        <v>30.370999999999999</v>
      </c>
      <c r="H2070" s="324">
        <v>103.79</v>
      </c>
      <c r="I2070" s="324" t="s">
        <v>212</v>
      </c>
      <c r="J2070" s="368">
        <f>GEOMEAN(Y2070,AV2070,AK2070)</f>
        <v>462.33375276423016</v>
      </c>
      <c r="K2070" s="331">
        <f>GEOMEAN(AA2070,AL2070,AW2070)</f>
        <v>0.41523526603009125</v>
      </c>
      <c r="L2070" s="304" t="str">
        <f t="shared" si="567"/>
        <v>C</v>
      </c>
      <c r="M2070" s="388" t="s">
        <v>6089</v>
      </c>
      <c r="N2070" s="304"/>
      <c r="O2070" s="304"/>
      <c r="P2070" s="356"/>
      <c r="Q2070" s="356"/>
      <c r="R2070" s="304"/>
      <c r="S2070" s="356"/>
      <c r="T2070" s="304"/>
      <c r="U2070" s="356"/>
      <c r="V2070" s="304"/>
      <c r="W2070" s="304" t="s">
        <v>900</v>
      </c>
      <c r="X2070" s="304" t="s">
        <v>232</v>
      </c>
      <c r="Y2070" s="366">
        <f t="shared" si="570"/>
        <v>506.6</v>
      </c>
      <c r="Z2070" s="304"/>
      <c r="AA2070" s="304">
        <v>0.45</v>
      </c>
      <c r="AB2070" s="304">
        <v>-999</v>
      </c>
      <c r="AC2070" s="304">
        <v>-999</v>
      </c>
      <c r="AD2070" s="366">
        <v>-999</v>
      </c>
      <c r="AE2070" s="304">
        <v>-999</v>
      </c>
      <c r="AF2070" s="304">
        <v>-999</v>
      </c>
      <c r="AG2070" s="304"/>
      <c r="AH2070" s="304">
        <v>2.0851700000000001E-2</v>
      </c>
      <c r="AI2070" s="312"/>
      <c r="AJ2070" s="332">
        <v>372</v>
      </c>
      <c r="AK2070" s="304">
        <f t="shared" si="568"/>
        <v>425</v>
      </c>
      <c r="AL2070" s="363">
        <v>0.43</v>
      </c>
      <c r="AM2070" s="389" t="str">
        <f t="shared" si="571"/>
        <v/>
      </c>
      <c r="AN2070" s="304"/>
      <c r="AO2070" s="304"/>
      <c r="AP2070" s="312"/>
      <c r="AQ2070" s="312"/>
      <c r="AR2070" s="312"/>
      <c r="AS2070" s="304"/>
      <c r="AT2070" s="312"/>
      <c r="AU2070" s="329">
        <f>VLOOKUP(C2070,[1]world!$A$2:$B$3555,2,FALSE)</f>
        <v>4</v>
      </c>
      <c r="AV2070" s="329">
        <v>459</v>
      </c>
      <c r="AW2070" s="304">
        <v>0.37</v>
      </c>
      <c r="AX2070" s="304">
        <v>-999</v>
      </c>
      <c r="AY2070" s="304">
        <v>-999</v>
      </c>
      <c r="AZ2070" s="304">
        <v>-999</v>
      </c>
      <c r="BA2070" s="304">
        <v>-999</v>
      </c>
      <c r="BB2070" s="304">
        <v>-999</v>
      </c>
      <c r="BC2070" s="304">
        <v>-999</v>
      </c>
      <c r="BD2070" s="304">
        <v>-999</v>
      </c>
      <c r="BE2070" s="304">
        <v>-999</v>
      </c>
      <c r="BF2070" s="304">
        <v>-999</v>
      </c>
      <c r="BG2070" s="304">
        <v>-999</v>
      </c>
      <c r="BH2070" s="304">
        <v>-999</v>
      </c>
      <c r="BI2070" s="304">
        <v>-999</v>
      </c>
      <c r="BJ2070" s="304" t="s">
        <v>4954</v>
      </c>
      <c r="BK2070" s="304" t="s">
        <v>4954</v>
      </c>
      <c r="BL2070" s="304" t="s">
        <v>4954</v>
      </c>
    </row>
    <row r="2071" spans="1:64" ht="15" hidden="1" customHeight="1" x14ac:dyDescent="0.2">
      <c r="A2071" s="304" t="s">
        <v>6173</v>
      </c>
      <c r="B2071" s="304" t="s">
        <v>5985</v>
      </c>
      <c r="C2071" s="304">
        <v>2204</v>
      </c>
      <c r="D2071" s="349" t="s">
        <v>945</v>
      </c>
      <c r="E2071" s="304" t="s">
        <v>946</v>
      </c>
      <c r="F2071" s="304"/>
      <c r="G2071" s="324">
        <v>29.236999999999998</v>
      </c>
      <c r="H2071" s="324">
        <v>103.09</v>
      </c>
      <c r="I2071" s="324" t="s">
        <v>212</v>
      </c>
      <c r="J2071" s="368">
        <f>GEOMEAN(AV2071,AK2071)</f>
        <v>628.04458440464236</v>
      </c>
      <c r="K2071" s="331">
        <f>GEOMEAN(AL2071,AW2071)</f>
        <v>0.39887341350358263</v>
      </c>
      <c r="L2071" s="304" t="str">
        <f t="shared" si="567"/>
        <v>C</v>
      </c>
      <c r="M2071" s="388" t="s">
        <v>6097</v>
      </c>
      <c r="N2071" s="304"/>
      <c r="O2071" s="304"/>
      <c r="P2071" s="356"/>
      <c r="Q2071" s="356"/>
      <c r="R2071" s="304"/>
      <c r="S2071" s="356"/>
      <c r="T2071" s="304"/>
      <c r="U2071" s="356"/>
      <c r="V2071" s="304"/>
      <c r="W2071" s="308" t="s">
        <v>4923</v>
      </c>
      <c r="X2071" s="304" t="s">
        <v>205</v>
      </c>
      <c r="Y2071" s="366">
        <f t="shared" si="570"/>
        <v>424.8</v>
      </c>
      <c r="Z2071" s="304"/>
      <c r="AA2071" s="304"/>
      <c r="AB2071" s="304">
        <v>-999</v>
      </c>
      <c r="AC2071" s="304">
        <v>-999</v>
      </c>
      <c r="AD2071" s="366">
        <v>-999</v>
      </c>
      <c r="AE2071" s="304">
        <v>-999</v>
      </c>
      <c r="AF2071" s="304">
        <v>-999</v>
      </c>
      <c r="AG2071" s="304"/>
      <c r="AH2071" s="304">
        <v>0.45700000000000002</v>
      </c>
      <c r="AI2071" s="312"/>
      <c r="AJ2071" s="332">
        <v>760</v>
      </c>
      <c r="AK2071" s="304">
        <f t="shared" si="568"/>
        <v>760</v>
      </c>
      <c r="AL2071" s="363">
        <v>0.43</v>
      </c>
      <c r="AM2071" s="389" t="str">
        <f t="shared" si="571"/>
        <v/>
      </c>
      <c r="AN2071" s="304"/>
      <c r="AO2071" s="304"/>
      <c r="AP2071" s="312"/>
      <c r="AQ2071" s="312"/>
      <c r="AR2071" s="312"/>
      <c r="AS2071" s="304"/>
      <c r="AT2071" s="312"/>
      <c r="AU2071" s="329">
        <f>VLOOKUP(C2071,[1]world!$A$2:$B$3555,2,FALSE)</f>
        <v>1</v>
      </c>
      <c r="AV2071" s="329">
        <v>519</v>
      </c>
      <c r="AW2071" s="304">
        <v>0.37</v>
      </c>
      <c r="AX2071" s="304">
        <v>-999</v>
      </c>
      <c r="AY2071" s="304">
        <v>-999</v>
      </c>
      <c r="AZ2071" s="304">
        <v>-999</v>
      </c>
      <c r="BA2071" s="304">
        <v>-999</v>
      </c>
      <c r="BB2071" s="304">
        <v>-999</v>
      </c>
      <c r="BC2071" s="304">
        <v>-999</v>
      </c>
      <c r="BD2071" s="304">
        <v>-999</v>
      </c>
      <c r="BE2071" s="304">
        <v>-999</v>
      </c>
      <c r="BF2071" s="304">
        <v>-999</v>
      </c>
      <c r="BG2071" s="304">
        <v>-999</v>
      </c>
      <c r="BH2071" s="304">
        <v>-999</v>
      </c>
      <c r="BI2071" s="304">
        <v>-999</v>
      </c>
      <c r="BJ2071" s="304" t="s">
        <v>4954</v>
      </c>
      <c r="BK2071" s="304" t="s">
        <v>4954</v>
      </c>
      <c r="BL2071" s="304" t="s">
        <v>4954</v>
      </c>
    </row>
    <row r="2072" spans="1:64" ht="15" hidden="1" customHeight="1" x14ac:dyDescent="0.2">
      <c r="A2072" s="304" t="s">
        <v>6174</v>
      </c>
      <c r="B2072" s="304" t="s">
        <v>5985</v>
      </c>
      <c r="C2072" s="304">
        <v>2205</v>
      </c>
      <c r="D2072" s="349" t="s">
        <v>1002</v>
      </c>
      <c r="E2072" s="304" t="s">
        <v>1003</v>
      </c>
      <c r="F2072" s="304"/>
      <c r="G2072" s="324">
        <v>28.972000000000001</v>
      </c>
      <c r="H2072" s="324">
        <v>103.71</v>
      </c>
      <c r="I2072" s="324" t="s">
        <v>212</v>
      </c>
      <c r="J2072" s="368">
        <f>V2072</f>
        <v>453.32960000000026</v>
      </c>
      <c r="K2072" s="331">
        <v>0.11</v>
      </c>
      <c r="L2072" s="304" t="str">
        <f t="shared" si="567"/>
        <v>C</v>
      </c>
      <c r="M2072" s="388">
        <v>1</v>
      </c>
      <c r="N2072" s="356">
        <v>369.61968897344519</v>
      </c>
      <c r="O2072" s="304">
        <v>20.5</v>
      </c>
      <c r="P2072" s="331"/>
      <c r="Q2072" s="356"/>
      <c r="R2072" s="356"/>
      <c r="S2072" s="356"/>
      <c r="T2072" s="356"/>
      <c r="U2072" s="356"/>
      <c r="V2072" s="356">
        <v>453.32960000000026</v>
      </c>
      <c r="W2072" s="310" t="s">
        <v>890</v>
      </c>
      <c r="X2072" s="304" t="s">
        <v>205</v>
      </c>
      <c r="Y2072" s="366">
        <f t="shared" si="570"/>
        <v>424.8</v>
      </c>
      <c r="Z2072" s="304"/>
      <c r="AA2072" s="304"/>
      <c r="AB2072" s="304">
        <v>-999</v>
      </c>
      <c r="AC2072" s="304">
        <v>-999</v>
      </c>
      <c r="AD2072" s="366">
        <v>-999</v>
      </c>
      <c r="AE2072" s="304">
        <v>-999</v>
      </c>
      <c r="AF2072" s="304">
        <v>-999</v>
      </c>
      <c r="AG2072" s="304"/>
      <c r="AH2072" s="304">
        <v>8.0086599999999994E-2</v>
      </c>
      <c r="AI2072" s="312"/>
      <c r="AJ2072" s="332">
        <v>568</v>
      </c>
      <c r="AK2072" s="304">
        <f t="shared" si="568"/>
        <v>555</v>
      </c>
      <c r="AL2072" s="304">
        <f>IF(AH2072&lt;=0.0022,0.2,0.43)</f>
        <v>0.43</v>
      </c>
      <c r="AM2072" s="389" t="str">
        <f t="shared" si="571"/>
        <v/>
      </c>
      <c r="AN2072" s="304"/>
      <c r="AO2072" s="304"/>
      <c r="AP2072" s="312"/>
      <c r="AQ2072" s="312"/>
      <c r="AR2072" s="312"/>
      <c r="AS2072" s="304"/>
      <c r="AT2072" s="312"/>
      <c r="AU2072" s="329">
        <f>VLOOKUP(C2072,[1]world!$A$2:$B$3555,2,FALSE)</f>
        <v>1</v>
      </c>
      <c r="AV2072" s="329">
        <v>519</v>
      </c>
      <c r="AW2072" s="304">
        <v>0.37</v>
      </c>
      <c r="AX2072" s="304">
        <v>-999</v>
      </c>
      <c r="AY2072" s="304">
        <v>-999</v>
      </c>
      <c r="AZ2072" s="304">
        <v>-999</v>
      </c>
      <c r="BA2072" s="304">
        <v>-999</v>
      </c>
      <c r="BB2072" s="304">
        <v>-999</v>
      </c>
      <c r="BC2072" s="304">
        <v>-999</v>
      </c>
      <c r="BD2072" s="304">
        <v>-999</v>
      </c>
      <c r="BE2072" s="304">
        <v>-999</v>
      </c>
      <c r="BF2072" s="304">
        <v>-999</v>
      </c>
      <c r="BG2072" s="304">
        <v>-999</v>
      </c>
      <c r="BH2072" s="304">
        <v>-999</v>
      </c>
      <c r="BI2072" s="304">
        <v>-999</v>
      </c>
      <c r="BJ2072" s="304" t="s">
        <v>4954</v>
      </c>
      <c r="BK2072" s="304" t="s">
        <v>4954</v>
      </c>
      <c r="BL2072" s="304" t="s">
        <v>4954</v>
      </c>
    </row>
    <row r="2073" spans="1:64" ht="15" hidden="1" customHeight="1" x14ac:dyDescent="0.2">
      <c r="A2073" s="304" t="s">
        <v>6173</v>
      </c>
      <c r="B2073" s="304" t="s">
        <v>5985</v>
      </c>
      <c r="C2073" s="304">
        <v>2206</v>
      </c>
      <c r="D2073" s="349" t="s">
        <v>1000</v>
      </c>
      <c r="E2073" s="304" t="s">
        <v>1001</v>
      </c>
      <c r="F2073" s="304"/>
      <c r="G2073" s="324">
        <v>28.823</v>
      </c>
      <c r="H2073" s="324">
        <v>103.52</v>
      </c>
      <c r="I2073" s="324" t="s">
        <v>212</v>
      </c>
      <c r="J2073" s="368">
        <f>GEOMEAN(AV2073,AK2073)</f>
        <v>644.76352254140431</v>
      </c>
      <c r="K2073" s="331">
        <f>GEOMEAN(AL2073,AW2073)</f>
        <v>0.39887341350358263</v>
      </c>
      <c r="L2073" s="304" t="str">
        <f t="shared" si="567"/>
        <v>C</v>
      </c>
      <c r="M2073" s="388" t="s">
        <v>6097</v>
      </c>
      <c r="N2073" s="304"/>
      <c r="O2073" s="304"/>
      <c r="P2073" s="356"/>
      <c r="Q2073" s="356"/>
      <c r="R2073" s="304"/>
      <c r="S2073" s="356"/>
      <c r="T2073" s="304"/>
      <c r="U2073" s="356"/>
      <c r="V2073" s="304"/>
      <c r="W2073" s="304" t="s">
        <v>4923</v>
      </c>
      <c r="X2073" s="304" t="s">
        <v>205</v>
      </c>
      <c r="Y2073" s="366">
        <f t="shared" si="570"/>
        <v>424.8</v>
      </c>
      <c r="Z2073" s="304"/>
      <c r="AA2073" s="304"/>
      <c r="AB2073" s="304">
        <v>-999</v>
      </c>
      <c r="AC2073" s="304">
        <v>-999</v>
      </c>
      <c r="AD2073" s="366">
        <v>-999</v>
      </c>
      <c r="AE2073" s="304">
        <v>-999</v>
      </c>
      <c r="AF2073" s="304">
        <v>-999</v>
      </c>
      <c r="AG2073" s="304"/>
      <c r="AH2073" s="304">
        <v>0.14333299999999999</v>
      </c>
      <c r="AI2073" s="312"/>
      <c r="AJ2073" s="332">
        <v>760</v>
      </c>
      <c r="AK2073" s="304">
        <f t="shared" si="568"/>
        <v>760</v>
      </c>
      <c r="AL2073" s="363">
        <v>0.43</v>
      </c>
      <c r="AM2073" s="389" t="str">
        <f t="shared" si="571"/>
        <v/>
      </c>
      <c r="AN2073" s="304"/>
      <c r="AO2073" s="304"/>
      <c r="AP2073" s="312"/>
      <c r="AQ2073" s="312"/>
      <c r="AR2073" s="312"/>
      <c r="AS2073" s="304"/>
      <c r="AT2073" s="312"/>
      <c r="AU2073" s="329">
        <f>VLOOKUP(C2073,[1]world!$A$2:$B$3555,2,FALSE)</f>
        <v>3</v>
      </c>
      <c r="AV2073" s="329">
        <v>547</v>
      </c>
      <c r="AW2073" s="304">
        <v>0.37</v>
      </c>
      <c r="AX2073" s="304">
        <v>-999</v>
      </c>
      <c r="AY2073" s="304">
        <v>-999</v>
      </c>
      <c r="AZ2073" s="304">
        <v>-999</v>
      </c>
      <c r="BA2073" s="304">
        <v>-999</v>
      </c>
      <c r="BB2073" s="304">
        <v>-999</v>
      </c>
      <c r="BC2073" s="304">
        <v>-999</v>
      </c>
      <c r="BD2073" s="304">
        <v>-999</v>
      </c>
      <c r="BE2073" s="304">
        <v>-999</v>
      </c>
      <c r="BF2073" s="304">
        <v>-999</v>
      </c>
      <c r="BG2073" s="304">
        <v>-999</v>
      </c>
      <c r="BH2073" s="304">
        <v>-999</v>
      </c>
      <c r="BI2073" s="304">
        <v>-999</v>
      </c>
      <c r="BJ2073" s="304" t="s">
        <v>4954</v>
      </c>
      <c r="BK2073" s="304" t="s">
        <v>4954</v>
      </c>
      <c r="BL2073" s="304" t="s">
        <v>4954</v>
      </c>
    </row>
    <row r="2074" spans="1:64" ht="15" hidden="1" customHeight="1" x14ac:dyDescent="0.2">
      <c r="A2074" s="304" t="s">
        <v>6174</v>
      </c>
      <c r="B2074" s="304" t="s">
        <v>5985</v>
      </c>
      <c r="C2074" s="304">
        <v>2207</v>
      </c>
      <c r="D2074" s="349" t="s">
        <v>1014</v>
      </c>
      <c r="E2074" s="304" t="s">
        <v>1015</v>
      </c>
      <c r="F2074" s="304"/>
      <c r="G2074" s="324">
        <v>28.541</v>
      </c>
      <c r="H2074" s="324">
        <v>102.169</v>
      </c>
      <c r="I2074" s="324" t="s">
        <v>212</v>
      </c>
      <c r="J2074" s="368">
        <f>V2074</f>
        <v>450.31560000000064</v>
      </c>
      <c r="K2074" s="331">
        <v>0.11</v>
      </c>
      <c r="L2074" s="304" t="str">
        <f t="shared" si="567"/>
        <v>C</v>
      </c>
      <c r="M2074" s="388">
        <v>1</v>
      </c>
      <c r="N2074" s="356">
        <v>380.36148940564061</v>
      </c>
      <c r="O2074" s="304">
        <v>22</v>
      </c>
      <c r="P2074" s="331"/>
      <c r="Q2074" s="356"/>
      <c r="R2074" s="356"/>
      <c r="S2074" s="356"/>
      <c r="T2074" s="356"/>
      <c r="U2074" s="356"/>
      <c r="V2074" s="356">
        <v>450.31560000000064</v>
      </c>
      <c r="W2074" s="308" t="s">
        <v>895</v>
      </c>
      <c r="X2074" s="304" t="s">
        <v>206</v>
      </c>
      <c r="Y2074" s="366">
        <f t="shared" si="570"/>
        <v>338.6</v>
      </c>
      <c r="Z2074" s="304"/>
      <c r="AA2074" s="304"/>
      <c r="AB2074" s="304">
        <v>-999</v>
      </c>
      <c r="AC2074" s="304">
        <v>-999</v>
      </c>
      <c r="AD2074" s="366">
        <v>-999</v>
      </c>
      <c r="AE2074" s="304">
        <v>-999</v>
      </c>
      <c r="AF2074" s="304">
        <v>-999</v>
      </c>
      <c r="AG2074" s="304"/>
      <c r="AH2074" s="304">
        <v>3.9664100000000001E-2</v>
      </c>
      <c r="AI2074" s="312"/>
      <c r="AJ2074" s="332">
        <v>448</v>
      </c>
      <c r="AK2074" s="304">
        <f t="shared" si="568"/>
        <v>425</v>
      </c>
      <c r="AL2074" s="304">
        <f>IF(AH2074&lt;=0.0022,0.2,0.43)</f>
        <v>0.43</v>
      </c>
      <c r="AM2074" s="389" t="str">
        <f t="shared" si="571"/>
        <v/>
      </c>
      <c r="AN2074" s="304"/>
      <c r="AO2074" s="304"/>
      <c r="AP2074" s="312"/>
      <c r="AQ2074" s="312"/>
      <c r="AR2074" s="312"/>
      <c r="AS2074" s="304"/>
      <c r="AT2074" s="312"/>
      <c r="AU2074" s="329">
        <f>VLOOKUP(C2074,[1]world!$A$2:$B$3555,2,FALSE)</f>
        <v>3</v>
      </c>
      <c r="AV2074" s="329">
        <v>547</v>
      </c>
      <c r="AW2074" s="304">
        <v>0.37</v>
      </c>
      <c r="AX2074" s="304">
        <v>-999</v>
      </c>
      <c r="AY2074" s="304">
        <v>-999</v>
      </c>
      <c r="AZ2074" s="304">
        <v>-999</v>
      </c>
      <c r="BA2074" s="304">
        <v>-999</v>
      </c>
      <c r="BB2074" s="304">
        <v>-999</v>
      </c>
      <c r="BC2074" s="304">
        <v>-999</v>
      </c>
      <c r="BD2074" s="304">
        <v>-999</v>
      </c>
      <c r="BE2074" s="304">
        <v>-999</v>
      </c>
      <c r="BF2074" s="304">
        <v>-999</v>
      </c>
      <c r="BG2074" s="304">
        <v>-999</v>
      </c>
      <c r="BH2074" s="304">
        <v>-999</v>
      </c>
      <c r="BI2074" s="304">
        <v>-999</v>
      </c>
      <c r="BJ2074" s="304" t="s">
        <v>4954</v>
      </c>
      <c r="BK2074" s="304" t="s">
        <v>4954</v>
      </c>
      <c r="BL2074" s="304" t="s">
        <v>4954</v>
      </c>
    </row>
    <row r="2075" spans="1:64" ht="15" hidden="1" customHeight="1" x14ac:dyDescent="0.2">
      <c r="A2075" s="304" t="s">
        <v>6174</v>
      </c>
      <c r="B2075" s="304" t="s">
        <v>5985</v>
      </c>
      <c r="C2075" s="304">
        <v>2208</v>
      </c>
      <c r="D2075" s="349" t="s">
        <v>1116</v>
      </c>
      <c r="E2075" s="304" t="s">
        <v>1117</v>
      </c>
      <c r="F2075" s="304"/>
      <c r="G2075" s="324">
        <v>27.457000000000001</v>
      </c>
      <c r="H2075" s="324">
        <v>101.399</v>
      </c>
      <c r="I2075" s="324" t="s">
        <v>212</v>
      </c>
      <c r="J2075" s="368">
        <f>V2075</f>
        <v>365.37200000000064</v>
      </c>
      <c r="K2075" s="331">
        <v>0.11</v>
      </c>
      <c r="L2075" s="304" t="str">
        <f t="shared" si="567"/>
        <v>C</v>
      </c>
      <c r="M2075" s="388">
        <v>1</v>
      </c>
      <c r="N2075" s="356">
        <v>306.04802584327683</v>
      </c>
      <c r="O2075" s="304">
        <v>22</v>
      </c>
      <c r="P2075" s="331"/>
      <c r="Q2075" s="356"/>
      <c r="R2075" s="356"/>
      <c r="S2075" s="356"/>
      <c r="T2075" s="356"/>
      <c r="U2075" s="356"/>
      <c r="V2075" s="356">
        <v>365.37200000000064</v>
      </c>
      <c r="W2075" s="308" t="s">
        <v>895</v>
      </c>
      <c r="X2075" s="304" t="s">
        <v>206</v>
      </c>
      <c r="Y2075" s="366">
        <f t="shared" si="570"/>
        <v>338.6</v>
      </c>
      <c r="Z2075" s="304"/>
      <c r="AA2075" s="304"/>
      <c r="AB2075" s="304">
        <v>-999</v>
      </c>
      <c r="AC2075" s="304">
        <v>-999</v>
      </c>
      <c r="AD2075" s="366">
        <v>-999</v>
      </c>
      <c r="AE2075" s="304">
        <v>-999</v>
      </c>
      <c r="AF2075" s="304">
        <v>-999</v>
      </c>
      <c r="AG2075" s="304"/>
      <c r="AH2075" s="304">
        <v>8.0897899999999995E-3</v>
      </c>
      <c r="AI2075" s="312"/>
      <c r="AJ2075" s="332">
        <v>282</v>
      </c>
      <c r="AK2075" s="304">
        <f t="shared" si="568"/>
        <v>270</v>
      </c>
      <c r="AL2075" s="304">
        <f>IF(AH2075&lt;=0.0022,0.2,0.43)</f>
        <v>0.43</v>
      </c>
      <c r="AM2075" s="389" t="str">
        <f t="shared" si="571"/>
        <v/>
      </c>
      <c r="AN2075" s="304"/>
      <c r="AO2075" s="304"/>
      <c r="AP2075" s="312"/>
      <c r="AQ2075" s="312"/>
      <c r="AR2075" s="312"/>
      <c r="AS2075" s="304"/>
      <c r="AT2075" s="312"/>
      <c r="AU2075" s="329">
        <f>VLOOKUP(C2075,[1]world!$A$2:$B$3555,2,FALSE)</f>
        <v>7</v>
      </c>
      <c r="AV2075" s="329">
        <v>388</v>
      </c>
      <c r="AW2075" s="304">
        <v>0.37</v>
      </c>
      <c r="AX2075" s="304">
        <v>-999</v>
      </c>
      <c r="AY2075" s="304">
        <v>-999</v>
      </c>
      <c r="AZ2075" s="304">
        <v>-999</v>
      </c>
      <c r="BA2075" s="304">
        <v>-999</v>
      </c>
      <c r="BB2075" s="304">
        <v>-999</v>
      </c>
      <c r="BC2075" s="304">
        <v>-999</v>
      </c>
      <c r="BD2075" s="304">
        <v>-999</v>
      </c>
      <c r="BE2075" s="304">
        <v>-999</v>
      </c>
      <c r="BF2075" s="304">
        <v>-999</v>
      </c>
      <c r="BG2075" s="304">
        <v>-999</v>
      </c>
      <c r="BH2075" s="304">
        <v>-999</v>
      </c>
      <c r="BI2075" s="304">
        <v>-999</v>
      </c>
      <c r="BJ2075" s="304" t="s">
        <v>4954</v>
      </c>
      <c r="BK2075" s="304" t="s">
        <v>4954</v>
      </c>
      <c r="BL2075" s="304" t="s">
        <v>4954</v>
      </c>
    </row>
    <row r="2076" spans="1:64" ht="15" hidden="1" customHeight="1" x14ac:dyDescent="0.2">
      <c r="A2076" s="304" t="s">
        <v>6173</v>
      </c>
      <c r="B2076" s="304" t="s">
        <v>5985</v>
      </c>
      <c r="C2076" s="304">
        <v>2209</v>
      </c>
      <c r="D2076" s="349" t="s">
        <v>1036</v>
      </c>
      <c r="E2076" s="304" t="s">
        <v>1037</v>
      </c>
      <c r="F2076" s="304"/>
      <c r="G2076" s="324">
        <v>27.062000000000001</v>
      </c>
      <c r="H2076" s="324">
        <v>102.74</v>
      </c>
      <c r="I2076" s="324" t="s">
        <v>212</v>
      </c>
      <c r="J2076" s="368">
        <f>GEOMEAN(Y2076,AV2076,AK2076)</f>
        <v>429.20775794484825</v>
      </c>
      <c r="K2076" s="331">
        <f>GEOMEAN(AA2076,AL2076,AW2076)</f>
        <v>0.38547027482550061</v>
      </c>
      <c r="L2076" s="304" t="str">
        <f t="shared" si="567"/>
        <v>C</v>
      </c>
      <c r="M2076" s="388" t="s">
        <v>6089</v>
      </c>
      <c r="N2076" s="304"/>
      <c r="O2076" s="304"/>
      <c r="P2076" s="356"/>
      <c r="Q2076" s="356"/>
      <c r="R2076" s="304"/>
      <c r="S2076" s="356"/>
      <c r="T2076" s="304"/>
      <c r="U2076" s="356"/>
      <c r="V2076" s="304"/>
      <c r="W2076" s="304" t="s">
        <v>1408</v>
      </c>
      <c r="X2076" s="304" t="s">
        <v>213</v>
      </c>
      <c r="Y2076" s="366">
        <f t="shared" si="570"/>
        <v>274.5</v>
      </c>
      <c r="Z2076" s="304"/>
      <c r="AA2076" s="331">
        <v>0.36</v>
      </c>
      <c r="AB2076" s="304">
        <v>-999</v>
      </c>
      <c r="AC2076" s="304">
        <v>-999</v>
      </c>
      <c r="AD2076" s="366">
        <v>-999</v>
      </c>
      <c r="AE2076" s="304">
        <v>-999</v>
      </c>
      <c r="AF2076" s="304">
        <v>-999</v>
      </c>
      <c r="AG2076" s="304"/>
      <c r="AH2076" s="304">
        <v>6.9784600000000002E-2</v>
      </c>
      <c r="AI2076" s="312"/>
      <c r="AJ2076" s="332">
        <v>541</v>
      </c>
      <c r="AK2076" s="304">
        <f t="shared" si="568"/>
        <v>555</v>
      </c>
      <c r="AL2076" s="363">
        <v>0.43</v>
      </c>
      <c r="AM2076" s="389" t="str">
        <f t="shared" si="571"/>
        <v/>
      </c>
      <c r="AN2076" s="304"/>
      <c r="AO2076" s="304"/>
      <c r="AP2076" s="312"/>
      <c r="AQ2076" s="312"/>
      <c r="AR2076" s="312"/>
      <c r="AS2076" s="304"/>
      <c r="AT2076" s="312"/>
      <c r="AU2076" s="329">
        <f>VLOOKUP(C2076,[1]world!$A$2:$B$3555,2,FALSE)</f>
        <v>1</v>
      </c>
      <c r="AV2076" s="329">
        <v>519</v>
      </c>
      <c r="AW2076" s="304">
        <v>0.37</v>
      </c>
      <c r="AX2076" s="304">
        <v>-999</v>
      </c>
      <c r="AY2076" s="304">
        <v>-999</v>
      </c>
      <c r="AZ2076" s="304">
        <v>-999</v>
      </c>
      <c r="BA2076" s="304">
        <v>-999</v>
      </c>
      <c r="BB2076" s="304">
        <v>-999</v>
      </c>
      <c r="BC2076" s="304">
        <v>-999</v>
      </c>
      <c r="BD2076" s="304">
        <v>-999</v>
      </c>
      <c r="BE2076" s="304">
        <v>-999</v>
      </c>
      <c r="BF2076" s="304">
        <v>-999</v>
      </c>
      <c r="BG2076" s="304">
        <v>-999</v>
      </c>
      <c r="BH2076" s="304">
        <v>-999</v>
      </c>
      <c r="BI2076" s="304">
        <v>-999</v>
      </c>
      <c r="BJ2076" s="304" t="s">
        <v>4954</v>
      </c>
      <c r="BK2076" s="304" t="s">
        <v>4954</v>
      </c>
      <c r="BL2076" s="304" t="s">
        <v>4954</v>
      </c>
    </row>
    <row r="2077" spans="1:64" ht="15" hidden="1" customHeight="1" x14ac:dyDescent="0.2">
      <c r="A2077" s="304" t="s">
        <v>6174</v>
      </c>
      <c r="B2077" s="304" t="s">
        <v>5985</v>
      </c>
      <c r="C2077" s="304">
        <v>2210</v>
      </c>
      <c r="D2077" s="349" t="s">
        <v>935</v>
      </c>
      <c r="E2077" s="304" t="s">
        <v>936</v>
      </c>
      <c r="F2077" s="304"/>
      <c r="G2077" s="324">
        <v>29.504000000000001</v>
      </c>
      <c r="H2077" s="324">
        <v>102.62</v>
      </c>
      <c r="I2077" s="324" t="s">
        <v>212</v>
      </c>
      <c r="J2077" s="368">
        <f t="shared" ref="J2077:J2090" si="573">V2077</f>
        <v>506.50280000000009</v>
      </c>
      <c r="K2077" s="331">
        <v>0.11</v>
      </c>
      <c r="L2077" s="304" t="str">
        <f t="shared" si="567"/>
        <v>C</v>
      </c>
      <c r="M2077" s="388">
        <v>1</v>
      </c>
      <c r="N2077" s="356">
        <v>432.67599001598904</v>
      </c>
      <c r="O2077" s="304">
        <v>22.3</v>
      </c>
      <c r="P2077" s="331"/>
      <c r="Q2077" s="356"/>
      <c r="R2077" s="356"/>
      <c r="S2077" s="356"/>
      <c r="T2077" s="356"/>
      <c r="U2077" s="356"/>
      <c r="V2077" s="356">
        <v>506.50280000000009</v>
      </c>
      <c r="W2077" s="308" t="s">
        <v>895</v>
      </c>
      <c r="X2077" s="304" t="s">
        <v>206</v>
      </c>
      <c r="Y2077" s="366">
        <f t="shared" si="570"/>
        <v>338.6</v>
      </c>
      <c r="Z2077" s="304"/>
      <c r="AA2077" s="304"/>
      <c r="AB2077" s="304">
        <v>-999</v>
      </c>
      <c r="AC2077" s="304">
        <v>-999</v>
      </c>
      <c r="AD2077" s="366">
        <v>-999</v>
      </c>
      <c r="AE2077" s="304">
        <v>-999</v>
      </c>
      <c r="AF2077" s="304">
        <v>-999</v>
      </c>
      <c r="AG2077" s="304"/>
      <c r="AH2077" s="304">
        <v>5.3011700000000002E-2</v>
      </c>
      <c r="AI2077" s="312"/>
      <c r="AJ2077" s="332">
        <v>498</v>
      </c>
      <c r="AK2077" s="304">
        <f t="shared" si="568"/>
        <v>555</v>
      </c>
      <c r="AL2077" s="304">
        <f t="shared" ref="AL2077:AL2090" si="574">IF(AH2077&lt;=0.0022,0.2,0.43)</f>
        <v>0.43</v>
      </c>
      <c r="AM2077" s="389" t="str">
        <f t="shared" si="571"/>
        <v/>
      </c>
      <c r="AN2077" s="304"/>
      <c r="AO2077" s="304"/>
      <c r="AP2077" s="312"/>
      <c r="AQ2077" s="312"/>
      <c r="AR2077" s="312"/>
      <c r="AS2077" s="304"/>
      <c r="AT2077" s="312"/>
      <c r="AU2077" s="329">
        <f>VLOOKUP(C2077,[1]world!$A$2:$B$3555,2,FALSE)</f>
        <v>3</v>
      </c>
      <c r="AV2077" s="329">
        <v>547</v>
      </c>
      <c r="AW2077" s="304">
        <v>0.37</v>
      </c>
      <c r="AX2077" s="304">
        <v>-999</v>
      </c>
      <c r="AY2077" s="304">
        <v>-999</v>
      </c>
      <c r="AZ2077" s="304">
        <v>-999</v>
      </c>
      <c r="BA2077" s="304">
        <v>-999</v>
      </c>
      <c r="BB2077" s="304">
        <v>-999</v>
      </c>
      <c r="BC2077" s="304">
        <v>-999</v>
      </c>
      <c r="BD2077" s="304">
        <v>-999</v>
      </c>
      <c r="BE2077" s="304">
        <v>-999</v>
      </c>
      <c r="BF2077" s="304">
        <v>-999</v>
      </c>
      <c r="BG2077" s="304">
        <v>-999</v>
      </c>
      <c r="BH2077" s="304">
        <v>-999</v>
      </c>
      <c r="BI2077" s="304">
        <v>-999</v>
      </c>
      <c r="BJ2077" s="304" t="s">
        <v>4954</v>
      </c>
      <c r="BK2077" s="304" t="s">
        <v>4954</v>
      </c>
      <c r="BL2077" s="304" t="s">
        <v>4954</v>
      </c>
    </row>
    <row r="2078" spans="1:64" ht="15" hidden="1" customHeight="1" x14ac:dyDescent="0.2">
      <c r="A2078" s="304" t="s">
        <v>6174</v>
      </c>
      <c r="B2078" s="304" t="s">
        <v>5985</v>
      </c>
      <c r="C2078" s="304">
        <v>2211</v>
      </c>
      <c r="D2078" s="349" t="s">
        <v>1085</v>
      </c>
      <c r="E2078" s="304" t="s">
        <v>1086</v>
      </c>
      <c r="F2078" s="304"/>
      <c r="G2078" s="324">
        <v>28.062999999999999</v>
      </c>
      <c r="H2078" s="324">
        <v>102.179</v>
      </c>
      <c r="I2078" s="324" t="s">
        <v>212</v>
      </c>
      <c r="J2078" s="368">
        <f t="shared" si="573"/>
        <v>342.91730000000013</v>
      </c>
      <c r="K2078" s="331">
        <v>0.11</v>
      </c>
      <c r="L2078" s="304" t="str">
        <f t="shared" si="567"/>
        <v>D</v>
      </c>
      <c r="M2078" s="388">
        <v>1</v>
      </c>
      <c r="N2078" s="356">
        <v>286.51259239995409</v>
      </c>
      <c r="O2078" s="304">
        <v>22</v>
      </c>
      <c r="P2078" s="331"/>
      <c r="Q2078" s="356"/>
      <c r="R2078" s="356"/>
      <c r="S2078" s="356"/>
      <c r="T2078" s="356"/>
      <c r="U2078" s="356"/>
      <c r="V2078" s="356">
        <v>342.91730000000013</v>
      </c>
      <c r="W2078" s="308" t="s">
        <v>895</v>
      </c>
      <c r="X2078" s="304" t="s">
        <v>206</v>
      </c>
      <c r="Y2078" s="366">
        <f t="shared" si="570"/>
        <v>338.6</v>
      </c>
      <c r="Z2078" s="304"/>
      <c r="AA2078" s="304"/>
      <c r="AB2078" s="304">
        <v>-999</v>
      </c>
      <c r="AC2078" s="304">
        <v>-999</v>
      </c>
      <c r="AD2078" s="366">
        <v>-999</v>
      </c>
      <c r="AE2078" s="304">
        <v>-999</v>
      </c>
      <c r="AF2078" s="304">
        <v>-999</v>
      </c>
      <c r="AG2078" s="304"/>
      <c r="AH2078" s="304">
        <v>1.6500299999999999E-2</v>
      </c>
      <c r="AI2078" s="312"/>
      <c r="AJ2078" s="332">
        <v>349</v>
      </c>
      <c r="AK2078" s="304">
        <f t="shared" si="568"/>
        <v>270</v>
      </c>
      <c r="AL2078" s="304">
        <f t="shared" si="574"/>
        <v>0.43</v>
      </c>
      <c r="AM2078" s="389" t="str">
        <f t="shared" si="571"/>
        <v/>
      </c>
      <c r="AN2078" s="304"/>
      <c r="AO2078" s="304"/>
      <c r="AP2078" s="312"/>
      <c r="AQ2078" s="312"/>
      <c r="AR2078" s="312"/>
      <c r="AS2078" s="304"/>
      <c r="AT2078" s="312"/>
      <c r="AU2078" s="329">
        <f>VLOOKUP(C2078,[1]world!$A$2:$B$3555,2,FALSE)</f>
        <v>3</v>
      </c>
      <c r="AV2078" s="329">
        <v>547</v>
      </c>
      <c r="AW2078" s="304">
        <v>0.37</v>
      </c>
      <c r="AX2078" s="304">
        <v>-999</v>
      </c>
      <c r="AY2078" s="304">
        <v>-999</v>
      </c>
      <c r="AZ2078" s="304">
        <v>-999</v>
      </c>
      <c r="BA2078" s="304">
        <v>-999</v>
      </c>
      <c r="BB2078" s="304">
        <v>-999</v>
      </c>
      <c r="BC2078" s="304">
        <v>-999</v>
      </c>
      <c r="BD2078" s="304">
        <v>-999</v>
      </c>
      <c r="BE2078" s="304">
        <v>-999</v>
      </c>
      <c r="BF2078" s="304">
        <v>-999</v>
      </c>
      <c r="BG2078" s="304">
        <v>-999</v>
      </c>
      <c r="BH2078" s="304">
        <v>-999</v>
      </c>
      <c r="BI2078" s="304">
        <v>-999</v>
      </c>
      <c r="BJ2078" s="304" t="s">
        <v>4954</v>
      </c>
      <c r="BK2078" s="304" t="s">
        <v>4954</v>
      </c>
      <c r="BL2078" s="304" t="s">
        <v>4954</v>
      </c>
    </row>
    <row r="2079" spans="1:64" ht="15" hidden="1" customHeight="1" x14ac:dyDescent="0.2">
      <c r="A2079" s="304" t="s">
        <v>6174</v>
      </c>
      <c r="B2079" s="304" t="s">
        <v>5985</v>
      </c>
      <c r="C2079" s="304">
        <v>2212</v>
      </c>
      <c r="D2079" s="349" t="s">
        <v>1034</v>
      </c>
      <c r="E2079" s="304" t="s">
        <v>1035</v>
      </c>
      <c r="F2079" s="304"/>
      <c r="G2079" s="324">
        <v>27.233000000000001</v>
      </c>
      <c r="H2079" s="324">
        <v>102.6</v>
      </c>
      <c r="I2079" s="324" t="s">
        <v>212</v>
      </c>
      <c r="J2079" s="368">
        <f t="shared" si="573"/>
        <v>315.70960000000019</v>
      </c>
      <c r="K2079" s="331">
        <v>0.11</v>
      </c>
      <c r="L2079" s="304" t="str">
        <f t="shared" si="567"/>
        <v>D</v>
      </c>
      <c r="M2079" s="388">
        <v>1</v>
      </c>
      <c r="N2079" s="356">
        <v>262.91080308479548</v>
      </c>
      <c r="O2079" s="304">
        <v>22</v>
      </c>
      <c r="P2079" s="331"/>
      <c r="Q2079" s="356"/>
      <c r="R2079" s="356"/>
      <c r="S2079" s="356"/>
      <c r="T2079" s="356"/>
      <c r="U2079" s="356"/>
      <c r="V2079" s="356">
        <v>315.70960000000019</v>
      </c>
      <c r="W2079" s="308" t="s">
        <v>895</v>
      </c>
      <c r="X2079" s="304" t="s">
        <v>206</v>
      </c>
      <c r="Y2079" s="366">
        <f t="shared" si="570"/>
        <v>338.6</v>
      </c>
      <c r="Z2079" s="304"/>
      <c r="AA2079" s="304"/>
      <c r="AB2079" s="304">
        <v>-999</v>
      </c>
      <c r="AC2079" s="304">
        <v>-999</v>
      </c>
      <c r="AD2079" s="366">
        <v>-999</v>
      </c>
      <c r="AE2079" s="304">
        <v>-999</v>
      </c>
      <c r="AF2079" s="304">
        <v>-999</v>
      </c>
      <c r="AG2079" s="304"/>
      <c r="AH2079" s="304">
        <v>0.21940999999999999</v>
      </c>
      <c r="AI2079" s="312"/>
      <c r="AJ2079" s="332">
        <v>760</v>
      </c>
      <c r="AK2079" s="304">
        <f t="shared" si="568"/>
        <v>760</v>
      </c>
      <c r="AL2079" s="304">
        <f t="shared" si="574"/>
        <v>0.43</v>
      </c>
      <c r="AM2079" s="389" t="str">
        <f t="shared" si="571"/>
        <v/>
      </c>
      <c r="AN2079" s="304"/>
      <c r="AO2079" s="304"/>
      <c r="AP2079" s="312"/>
      <c r="AQ2079" s="312"/>
      <c r="AR2079" s="312"/>
      <c r="AS2079" s="304"/>
      <c r="AT2079" s="312"/>
      <c r="AU2079" s="329">
        <f>VLOOKUP(C2079,[1]world!$A$2:$B$3555,2,FALSE)</f>
        <v>1</v>
      </c>
      <c r="AV2079" s="329">
        <v>519</v>
      </c>
      <c r="AW2079" s="304">
        <v>0.37</v>
      </c>
      <c r="AX2079" s="304">
        <v>-999</v>
      </c>
      <c r="AY2079" s="304">
        <v>-999</v>
      </c>
      <c r="AZ2079" s="304">
        <v>-999</v>
      </c>
      <c r="BA2079" s="304">
        <v>-999</v>
      </c>
      <c r="BB2079" s="304">
        <v>-999</v>
      </c>
      <c r="BC2079" s="304">
        <v>-999</v>
      </c>
      <c r="BD2079" s="304">
        <v>-999</v>
      </c>
      <c r="BE2079" s="304">
        <v>-999</v>
      </c>
      <c r="BF2079" s="304">
        <v>-999</v>
      </c>
      <c r="BG2079" s="304">
        <v>-999</v>
      </c>
      <c r="BH2079" s="304">
        <v>-999</v>
      </c>
      <c r="BI2079" s="304">
        <v>-999</v>
      </c>
      <c r="BJ2079" s="304" t="s">
        <v>4954</v>
      </c>
      <c r="BK2079" s="304" t="s">
        <v>4954</v>
      </c>
      <c r="BL2079" s="304" t="s">
        <v>4954</v>
      </c>
    </row>
    <row r="2080" spans="1:64" ht="15" hidden="1" customHeight="1" x14ac:dyDescent="0.2">
      <c r="A2080" s="304" t="s">
        <v>6174</v>
      </c>
      <c r="B2080" s="304" t="s">
        <v>5985</v>
      </c>
      <c r="C2080" s="304">
        <v>2213</v>
      </c>
      <c r="D2080" s="349" t="s">
        <v>1018</v>
      </c>
      <c r="E2080" s="304" t="s">
        <v>1019</v>
      </c>
      <c r="F2080" s="304"/>
      <c r="G2080" s="324">
        <v>28.213000000000001</v>
      </c>
      <c r="H2080" s="324">
        <v>102.161</v>
      </c>
      <c r="I2080" s="324" t="s">
        <v>212</v>
      </c>
      <c r="J2080" s="368">
        <f t="shared" si="573"/>
        <v>373.96670000000012</v>
      </c>
      <c r="K2080" s="331">
        <v>0.11</v>
      </c>
      <c r="L2080" s="304" t="str">
        <f t="shared" si="567"/>
        <v>C</v>
      </c>
      <c r="M2080" s="388">
        <v>1</v>
      </c>
      <c r="N2080" s="356">
        <v>313.53821872893582</v>
      </c>
      <c r="O2080" s="304">
        <v>22</v>
      </c>
      <c r="P2080" s="331"/>
      <c r="Q2080" s="356"/>
      <c r="R2080" s="356"/>
      <c r="S2080" s="356"/>
      <c r="T2080" s="356"/>
      <c r="U2080" s="356"/>
      <c r="V2080" s="356">
        <v>373.96670000000012</v>
      </c>
      <c r="W2080" s="308" t="s">
        <v>895</v>
      </c>
      <c r="X2080" s="304" t="s">
        <v>206</v>
      </c>
      <c r="Y2080" s="366">
        <f t="shared" si="570"/>
        <v>338.6</v>
      </c>
      <c r="Z2080" s="304"/>
      <c r="AA2080" s="304"/>
      <c r="AB2080" s="304">
        <v>-999</v>
      </c>
      <c r="AC2080" s="304">
        <v>-999</v>
      </c>
      <c r="AD2080" s="366">
        <v>-999</v>
      </c>
      <c r="AE2080" s="304">
        <v>-999</v>
      </c>
      <c r="AF2080" s="304">
        <v>-999</v>
      </c>
      <c r="AG2080" s="304"/>
      <c r="AH2080" s="304">
        <v>5.2497599999999998E-2</v>
      </c>
      <c r="AI2080" s="312"/>
      <c r="AJ2080" s="332">
        <v>496</v>
      </c>
      <c r="AK2080" s="304">
        <f t="shared" si="568"/>
        <v>555</v>
      </c>
      <c r="AL2080" s="304">
        <f t="shared" si="574"/>
        <v>0.43</v>
      </c>
      <c r="AM2080" s="389" t="str">
        <f t="shared" si="571"/>
        <v/>
      </c>
      <c r="AN2080" s="304"/>
      <c r="AO2080" s="304"/>
      <c r="AP2080" s="312"/>
      <c r="AQ2080" s="312"/>
      <c r="AR2080" s="312"/>
      <c r="AS2080" s="304"/>
      <c r="AT2080" s="312"/>
      <c r="AU2080" s="329">
        <f>VLOOKUP(C2080,[1]world!$A$2:$B$3555,2,FALSE)</f>
        <v>3</v>
      </c>
      <c r="AV2080" s="329">
        <v>547</v>
      </c>
      <c r="AW2080" s="304">
        <v>0.37</v>
      </c>
      <c r="AX2080" s="304">
        <v>-999</v>
      </c>
      <c r="AY2080" s="304">
        <v>-999</v>
      </c>
      <c r="AZ2080" s="304">
        <v>-999</v>
      </c>
      <c r="BA2080" s="304">
        <v>-999</v>
      </c>
      <c r="BB2080" s="304">
        <v>-999</v>
      </c>
      <c r="BC2080" s="304">
        <v>-999</v>
      </c>
      <c r="BD2080" s="304">
        <v>-999</v>
      </c>
      <c r="BE2080" s="304">
        <v>-999</v>
      </c>
      <c r="BF2080" s="304">
        <v>-999</v>
      </c>
      <c r="BG2080" s="304">
        <v>-999</v>
      </c>
      <c r="BH2080" s="304">
        <v>-999</v>
      </c>
      <c r="BI2080" s="304">
        <v>-999</v>
      </c>
      <c r="BJ2080" s="304" t="s">
        <v>4954</v>
      </c>
      <c r="BK2080" s="304" t="s">
        <v>4954</v>
      </c>
      <c r="BL2080" s="304" t="s">
        <v>4954</v>
      </c>
    </row>
    <row r="2081" spans="1:64" ht="15" hidden="1" customHeight="1" x14ac:dyDescent="0.2">
      <c r="A2081" s="304" t="s">
        <v>6174</v>
      </c>
      <c r="B2081" s="304" t="s">
        <v>5985</v>
      </c>
      <c r="C2081" s="304">
        <v>2214</v>
      </c>
      <c r="D2081" s="349" t="s">
        <v>1122</v>
      </c>
      <c r="E2081" s="304" t="s">
        <v>1123</v>
      </c>
      <c r="F2081" s="304"/>
      <c r="G2081" s="324">
        <v>28.027999999999999</v>
      </c>
      <c r="H2081" s="324">
        <v>102.84</v>
      </c>
      <c r="I2081" s="324" t="s">
        <v>212</v>
      </c>
      <c r="J2081" s="368">
        <f t="shared" si="573"/>
        <v>378.96850000000069</v>
      </c>
      <c r="K2081" s="331">
        <v>0.11</v>
      </c>
      <c r="L2081" s="304" t="str">
        <f t="shared" si="567"/>
        <v>C</v>
      </c>
      <c r="M2081" s="388">
        <v>1</v>
      </c>
      <c r="N2081" s="356">
        <v>308.39830188940005</v>
      </c>
      <c r="O2081" s="304">
        <v>20.8</v>
      </c>
      <c r="P2081" s="331"/>
      <c r="Q2081" s="356"/>
      <c r="R2081" s="356"/>
      <c r="S2081" s="356"/>
      <c r="T2081" s="356"/>
      <c r="U2081" s="356"/>
      <c r="V2081" s="356">
        <v>378.96850000000069</v>
      </c>
      <c r="W2081" s="310" t="s">
        <v>890</v>
      </c>
      <c r="X2081" s="304" t="s">
        <v>205</v>
      </c>
      <c r="Y2081" s="366">
        <f t="shared" si="570"/>
        <v>424.8</v>
      </c>
      <c r="Z2081" s="304"/>
      <c r="AA2081" s="304"/>
      <c r="AB2081" s="304">
        <v>-999</v>
      </c>
      <c r="AC2081" s="304">
        <v>-999</v>
      </c>
      <c r="AD2081" s="366">
        <v>-999</v>
      </c>
      <c r="AE2081" s="304">
        <v>-999</v>
      </c>
      <c r="AF2081" s="304">
        <v>-999</v>
      </c>
      <c r="AG2081" s="304"/>
      <c r="AH2081" s="304">
        <v>6.3366000000000006E-2</v>
      </c>
      <c r="AI2081" s="312"/>
      <c r="AJ2081" s="332">
        <v>525</v>
      </c>
      <c r="AK2081" s="304">
        <f t="shared" si="568"/>
        <v>555</v>
      </c>
      <c r="AL2081" s="304">
        <f t="shared" si="574"/>
        <v>0.43</v>
      </c>
      <c r="AM2081" s="389" t="str">
        <f t="shared" si="571"/>
        <v/>
      </c>
      <c r="AN2081" s="304"/>
      <c r="AO2081" s="304"/>
      <c r="AP2081" s="312"/>
      <c r="AQ2081" s="312"/>
      <c r="AR2081" s="312"/>
      <c r="AS2081" s="304"/>
      <c r="AT2081" s="312"/>
      <c r="AU2081" s="329">
        <f>VLOOKUP(C2081,[1]world!$A$2:$B$3555,2,FALSE)</f>
        <v>1</v>
      </c>
      <c r="AV2081" s="329">
        <v>519</v>
      </c>
      <c r="AW2081" s="304">
        <v>0.37</v>
      </c>
      <c r="AX2081" s="304">
        <v>-999</v>
      </c>
      <c r="AY2081" s="304">
        <v>-999</v>
      </c>
      <c r="AZ2081" s="304">
        <v>-999</v>
      </c>
      <c r="BA2081" s="304">
        <v>-999</v>
      </c>
      <c r="BB2081" s="304">
        <v>-999</v>
      </c>
      <c r="BC2081" s="304">
        <v>-999</v>
      </c>
      <c r="BD2081" s="304">
        <v>-999</v>
      </c>
      <c r="BE2081" s="304">
        <v>-999</v>
      </c>
      <c r="BF2081" s="304">
        <v>-999</v>
      </c>
      <c r="BG2081" s="304">
        <v>-999</v>
      </c>
      <c r="BH2081" s="304">
        <v>-999</v>
      </c>
      <c r="BI2081" s="304">
        <v>-999</v>
      </c>
      <c r="BJ2081" s="304" t="s">
        <v>4954</v>
      </c>
      <c r="BK2081" s="304" t="s">
        <v>4954</v>
      </c>
      <c r="BL2081" s="304" t="s">
        <v>4954</v>
      </c>
    </row>
    <row r="2082" spans="1:64" ht="15" hidden="1" customHeight="1" x14ac:dyDescent="0.2">
      <c r="A2082" s="304" t="s">
        <v>6174</v>
      </c>
      <c r="B2082" s="304" t="s">
        <v>5985</v>
      </c>
      <c r="C2082" s="304">
        <v>2215</v>
      </c>
      <c r="D2082" s="349" t="s">
        <v>1010</v>
      </c>
      <c r="E2082" s="304" t="s">
        <v>1011</v>
      </c>
      <c r="F2082" s="304"/>
      <c r="G2082" s="324">
        <v>28.65</v>
      </c>
      <c r="H2082" s="324">
        <v>102.29</v>
      </c>
      <c r="I2082" s="324" t="s">
        <v>212</v>
      </c>
      <c r="J2082" s="368">
        <f t="shared" si="573"/>
        <v>489.79290000000083</v>
      </c>
      <c r="K2082" s="331">
        <v>0.11</v>
      </c>
      <c r="L2082" s="304" t="str">
        <f t="shared" si="567"/>
        <v>C</v>
      </c>
      <c r="M2082" s="388">
        <v>1</v>
      </c>
      <c r="N2082" s="356">
        <v>415.0968361193253</v>
      </c>
      <c r="O2082" s="304">
        <v>22</v>
      </c>
      <c r="P2082" s="331"/>
      <c r="Q2082" s="356"/>
      <c r="R2082" s="356"/>
      <c r="S2082" s="356"/>
      <c r="T2082" s="356"/>
      <c r="U2082" s="356"/>
      <c r="V2082" s="356">
        <v>489.79290000000083</v>
      </c>
      <c r="W2082" s="308" t="s">
        <v>895</v>
      </c>
      <c r="X2082" s="304" t="s">
        <v>206</v>
      </c>
      <c r="Y2082" s="366">
        <f t="shared" si="570"/>
        <v>338.6</v>
      </c>
      <c r="Z2082" s="304"/>
      <c r="AA2082" s="304"/>
      <c r="AB2082" s="304">
        <v>-999</v>
      </c>
      <c r="AC2082" s="304">
        <v>-999</v>
      </c>
      <c r="AD2082" s="366">
        <v>-999</v>
      </c>
      <c r="AE2082" s="304">
        <v>-999</v>
      </c>
      <c r="AF2082" s="304">
        <v>-999</v>
      </c>
      <c r="AG2082" s="304"/>
      <c r="AH2082" s="304">
        <v>0.22306899999999999</v>
      </c>
      <c r="AI2082" s="312"/>
      <c r="AJ2082" s="332">
        <v>760</v>
      </c>
      <c r="AK2082" s="304">
        <f t="shared" si="568"/>
        <v>760</v>
      </c>
      <c r="AL2082" s="304">
        <f t="shared" si="574"/>
        <v>0.43</v>
      </c>
      <c r="AM2082" s="389" t="str">
        <f t="shared" si="571"/>
        <v/>
      </c>
      <c r="AN2082" s="304"/>
      <c r="AO2082" s="304"/>
      <c r="AP2082" s="312"/>
      <c r="AQ2082" s="312"/>
      <c r="AR2082" s="312"/>
      <c r="AS2082" s="304"/>
      <c r="AT2082" s="312"/>
      <c r="AU2082" s="329">
        <f>VLOOKUP(C2082,[1]world!$A$2:$B$3555,2,FALSE)</f>
        <v>1</v>
      </c>
      <c r="AV2082" s="329">
        <v>519</v>
      </c>
      <c r="AW2082" s="304">
        <v>0.37</v>
      </c>
      <c r="AX2082" s="304">
        <v>-999</v>
      </c>
      <c r="AY2082" s="304">
        <v>-999</v>
      </c>
      <c r="AZ2082" s="304">
        <v>-999</v>
      </c>
      <c r="BA2082" s="304">
        <v>-999</v>
      </c>
      <c r="BB2082" s="304">
        <v>-999</v>
      </c>
      <c r="BC2082" s="304">
        <v>-999</v>
      </c>
      <c r="BD2082" s="304">
        <v>-999</v>
      </c>
      <c r="BE2082" s="304">
        <v>-999</v>
      </c>
      <c r="BF2082" s="304">
        <v>-999</v>
      </c>
      <c r="BG2082" s="304">
        <v>-999</v>
      </c>
      <c r="BH2082" s="304">
        <v>-999</v>
      </c>
      <c r="BI2082" s="304">
        <v>-999</v>
      </c>
      <c r="BJ2082" s="304" t="s">
        <v>4954</v>
      </c>
      <c r="BK2082" s="304" t="s">
        <v>4954</v>
      </c>
      <c r="BL2082" s="304" t="s">
        <v>4954</v>
      </c>
    </row>
    <row r="2083" spans="1:64" ht="15" hidden="1" customHeight="1" x14ac:dyDescent="0.2">
      <c r="A2083" s="304" t="s">
        <v>6174</v>
      </c>
      <c r="B2083" s="304" t="s">
        <v>5985</v>
      </c>
      <c r="C2083" s="304">
        <v>2216</v>
      </c>
      <c r="D2083" s="349" t="s">
        <v>1081</v>
      </c>
      <c r="E2083" s="304" t="s">
        <v>1082</v>
      </c>
      <c r="F2083" s="304"/>
      <c r="G2083" s="324">
        <v>27.861000000000001</v>
      </c>
      <c r="H2083" s="324">
        <v>102.29</v>
      </c>
      <c r="I2083" s="324" t="s">
        <v>212</v>
      </c>
      <c r="J2083" s="368">
        <f t="shared" si="573"/>
        <v>308.81660000000051</v>
      </c>
      <c r="K2083" s="331">
        <v>0.11</v>
      </c>
      <c r="L2083" s="304" t="str">
        <f t="shared" si="567"/>
        <v>D</v>
      </c>
      <c r="M2083" s="388">
        <v>1</v>
      </c>
      <c r="N2083" s="356">
        <v>256.9439717469096</v>
      </c>
      <c r="O2083" s="304">
        <v>22</v>
      </c>
      <c r="P2083" s="331"/>
      <c r="Q2083" s="356"/>
      <c r="R2083" s="356"/>
      <c r="S2083" s="356"/>
      <c r="T2083" s="356"/>
      <c r="U2083" s="356"/>
      <c r="V2083" s="356">
        <v>308.81660000000051</v>
      </c>
      <c r="W2083" s="308" t="s">
        <v>1408</v>
      </c>
      <c r="X2083" s="304" t="s">
        <v>213</v>
      </c>
      <c r="Y2083" s="366">
        <f t="shared" si="570"/>
        <v>274.5</v>
      </c>
      <c r="Z2083" s="304"/>
      <c r="AA2083" s="304"/>
      <c r="AB2083" s="304">
        <v>-999</v>
      </c>
      <c r="AC2083" s="304">
        <v>-999</v>
      </c>
      <c r="AD2083" s="366">
        <v>-999</v>
      </c>
      <c r="AE2083" s="304">
        <v>-999</v>
      </c>
      <c r="AF2083" s="304">
        <v>-999</v>
      </c>
      <c r="AG2083" s="304"/>
      <c r="AH2083" s="304">
        <v>2.6662999999999999E-3</v>
      </c>
      <c r="AI2083" s="312"/>
      <c r="AJ2083" s="332">
        <v>224</v>
      </c>
      <c r="AK2083" s="304">
        <f t="shared" si="568"/>
        <v>210</v>
      </c>
      <c r="AL2083" s="304">
        <f t="shared" si="574"/>
        <v>0.43</v>
      </c>
      <c r="AM2083" s="389" t="str">
        <f t="shared" si="571"/>
        <v/>
      </c>
      <c r="AN2083" s="304"/>
      <c r="AO2083" s="304"/>
      <c r="AP2083" s="312"/>
      <c r="AQ2083" s="312"/>
      <c r="AR2083" s="312"/>
      <c r="AS2083" s="304"/>
      <c r="AT2083" s="312"/>
      <c r="AU2083" s="329">
        <f>VLOOKUP(C2083,[1]world!$A$2:$B$3555,2,FALSE)</f>
        <v>11</v>
      </c>
      <c r="AV2083" s="329">
        <v>328</v>
      </c>
      <c r="AW2083" s="304">
        <v>0.37</v>
      </c>
      <c r="AX2083" s="304">
        <v>-999</v>
      </c>
      <c r="AY2083" s="304">
        <v>-999</v>
      </c>
      <c r="AZ2083" s="304">
        <v>-999</v>
      </c>
      <c r="BA2083" s="304">
        <v>-999</v>
      </c>
      <c r="BB2083" s="304">
        <v>-999</v>
      </c>
      <c r="BC2083" s="304">
        <v>-999</v>
      </c>
      <c r="BD2083" s="304">
        <v>-999</v>
      </c>
      <c r="BE2083" s="304">
        <v>-999</v>
      </c>
      <c r="BF2083" s="304">
        <v>-999</v>
      </c>
      <c r="BG2083" s="304">
        <v>-999</v>
      </c>
      <c r="BH2083" s="304">
        <v>-999</v>
      </c>
      <c r="BI2083" s="304">
        <v>-999</v>
      </c>
      <c r="BJ2083" s="304" t="s">
        <v>4954</v>
      </c>
      <c r="BK2083" s="304" t="s">
        <v>4954</v>
      </c>
      <c r="BL2083" s="304" t="s">
        <v>4954</v>
      </c>
    </row>
    <row r="2084" spans="1:64" ht="15" hidden="1" customHeight="1" x14ac:dyDescent="0.2">
      <c r="A2084" s="304" t="s">
        <v>6174</v>
      </c>
      <c r="B2084" s="304" t="s">
        <v>5985</v>
      </c>
      <c r="C2084" s="304">
        <v>2217</v>
      </c>
      <c r="D2084" s="349" t="s">
        <v>1120</v>
      </c>
      <c r="E2084" s="304" t="s">
        <v>1121</v>
      </c>
      <c r="F2084" s="304"/>
      <c r="G2084" s="324">
        <v>27.888000000000002</v>
      </c>
      <c r="H2084" s="324">
        <v>102.57899999999999</v>
      </c>
      <c r="I2084" s="324" t="s">
        <v>212</v>
      </c>
      <c r="J2084" s="368">
        <f t="shared" si="573"/>
        <v>379.8328000000003</v>
      </c>
      <c r="K2084" s="331">
        <v>0.11</v>
      </c>
      <c r="L2084" s="304" t="str">
        <f t="shared" si="567"/>
        <v>C</v>
      </c>
      <c r="M2084" s="388">
        <v>1</v>
      </c>
      <c r="N2084" s="356">
        <v>320.99755321828849</v>
      </c>
      <c r="O2084" s="304">
        <v>22.3</v>
      </c>
      <c r="P2084" s="331"/>
      <c r="Q2084" s="356"/>
      <c r="R2084" s="356"/>
      <c r="S2084" s="356"/>
      <c r="T2084" s="356"/>
      <c r="U2084" s="356"/>
      <c r="V2084" s="356">
        <v>379.8328000000003</v>
      </c>
      <c r="W2084" s="310" t="s">
        <v>890</v>
      </c>
      <c r="X2084" s="304" t="s">
        <v>205</v>
      </c>
      <c r="Y2084" s="366">
        <f t="shared" si="570"/>
        <v>424.8</v>
      </c>
      <c r="Z2084" s="304"/>
      <c r="AA2084" s="304"/>
      <c r="AB2084" s="304">
        <v>-999</v>
      </c>
      <c r="AC2084" s="304">
        <v>-999</v>
      </c>
      <c r="AD2084" s="366">
        <v>-999</v>
      </c>
      <c r="AE2084" s="304">
        <v>-999</v>
      </c>
      <c r="AF2084" s="304">
        <v>-999</v>
      </c>
      <c r="AG2084" s="304"/>
      <c r="AH2084" s="304">
        <v>0.17028399999999999</v>
      </c>
      <c r="AI2084" s="312"/>
      <c r="AJ2084" s="332">
        <v>760</v>
      </c>
      <c r="AK2084" s="304">
        <f t="shared" si="568"/>
        <v>760</v>
      </c>
      <c r="AL2084" s="304">
        <f t="shared" si="574"/>
        <v>0.43</v>
      </c>
      <c r="AM2084" s="389" t="str">
        <f t="shared" si="571"/>
        <v/>
      </c>
      <c r="AN2084" s="304"/>
      <c r="AO2084" s="304"/>
      <c r="AP2084" s="312"/>
      <c r="AQ2084" s="312"/>
      <c r="AR2084" s="312"/>
      <c r="AS2084" s="304"/>
      <c r="AT2084" s="312"/>
      <c r="AU2084" s="329">
        <f>VLOOKUP(C2084,[1]world!$A$2:$B$3555,2,FALSE)</f>
        <v>1</v>
      </c>
      <c r="AV2084" s="329">
        <v>519</v>
      </c>
      <c r="AW2084" s="304">
        <v>0.37</v>
      </c>
      <c r="AX2084" s="304">
        <v>-999</v>
      </c>
      <c r="AY2084" s="304">
        <v>-999</v>
      </c>
      <c r="AZ2084" s="304">
        <v>-999</v>
      </c>
      <c r="BA2084" s="304">
        <v>-999</v>
      </c>
      <c r="BB2084" s="304">
        <v>-999</v>
      </c>
      <c r="BC2084" s="304">
        <v>-999</v>
      </c>
      <c r="BD2084" s="304">
        <v>-999</v>
      </c>
      <c r="BE2084" s="304">
        <v>-999</v>
      </c>
      <c r="BF2084" s="304">
        <v>-999</v>
      </c>
      <c r="BG2084" s="304">
        <v>-999</v>
      </c>
      <c r="BH2084" s="304">
        <v>-999</v>
      </c>
      <c r="BI2084" s="304">
        <v>-999</v>
      </c>
      <c r="BJ2084" s="304" t="s">
        <v>4954</v>
      </c>
      <c r="BK2084" s="304" t="s">
        <v>4954</v>
      </c>
      <c r="BL2084" s="304" t="s">
        <v>4954</v>
      </c>
    </row>
    <row r="2085" spans="1:64" ht="15" hidden="1" customHeight="1" x14ac:dyDescent="0.2">
      <c r="A2085" s="304" t="s">
        <v>6174</v>
      </c>
      <c r="B2085" s="304" t="s">
        <v>5985</v>
      </c>
      <c r="C2085" s="304">
        <v>2218</v>
      </c>
      <c r="D2085" s="349" t="s">
        <v>911</v>
      </c>
      <c r="E2085" s="304" t="s">
        <v>912</v>
      </c>
      <c r="F2085" s="304"/>
      <c r="G2085" s="324">
        <v>27.414999999999999</v>
      </c>
      <c r="H2085" s="324">
        <v>102.161</v>
      </c>
      <c r="I2085" s="324" t="s">
        <v>212</v>
      </c>
      <c r="J2085" s="368">
        <f t="shared" si="573"/>
        <v>295.35630000000032</v>
      </c>
      <c r="K2085" s="331">
        <v>0.11</v>
      </c>
      <c r="L2085" s="304" t="str">
        <f t="shared" si="567"/>
        <v>D</v>
      </c>
      <c r="M2085" s="388">
        <v>1</v>
      </c>
      <c r="N2085" s="356">
        <v>245.96127567440203</v>
      </c>
      <c r="O2085" s="304">
        <v>22.1</v>
      </c>
      <c r="P2085" s="331"/>
      <c r="Q2085" s="356"/>
      <c r="R2085" s="356"/>
      <c r="S2085" s="356"/>
      <c r="T2085" s="356"/>
      <c r="U2085" s="356"/>
      <c r="V2085" s="356">
        <v>295.35630000000032</v>
      </c>
      <c r="W2085" s="308" t="s">
        <v>895</v>
      </c>
      <c r="X2085" s="304" t="s">
        <v>206</v>
      </c>
      <c r="Y2085" s="366">
        <f t="shared" si="570"/>
        <v>338.6</v>
      </c>
      <c r="Z2085" s="304"/>
      <c r="AA2085" s="304"/>
      <c r="AB2085" s="304">
        <v>-999</v>
      </c>
      <c r="AC2085" s="304">
        <v>-999</v>
      </c>
      <c r="AD2085" s="366">
        <v>-999</v>
      </c>
      <c r="AE2085" s="304">
        <v>-999</v>
      </c>
      <c r="AF2085" s="304">
        <v>-999</v>
      </c>
      <c r="AG2085" s="304"/>
      <c r="AH2085" s="304">
        <v>8.1709199999999996E-2</v>
      </c>
      <c r="AI2085" s="312"/>
      <c r="AJ2085" s="332">
        <v>572</v>
      </c>
      <c r="AK2085" s="304">
        <f t="shared" si="568"/>
        <v>555</v>
      </c>
      <c r="AL2085" s="304">
        <f t="shared" si="574"/>
        <v>0.43</v>
      </c>
      <c r="AM2085" s="389" t="str">
        <f t="shared" si="571"/>
        <v/>
      </c>
      <c r="AN2085" s="304"/>
      <c r="AO2085" s="304"/>
      <c r="AP2085" s="312"/>
      <c r="AQ2085" s="312"/>
      <c r="AR2085" s="312"/>
      <c r="AS2085" s="304"/>
      <c r="AT2085" s="312"/>
      <c r="AU2085" s="329">
        <f>VLOOKUP(C2085,[1]world!$A$2:$B$3555,2,FALSE)</f>
        <v>3</v>
      </c>
      <c r="AV2085" s="329">
        <v>547</v>
      </c>
      <c r="AW2085" s="304">
        <v>0.37</v>
      </c>
      <c r="AX2085" s="304">
        <v>-999</v>
      </c>
      <c r="AY2085" s="304">
        <v>-999</v>
      </c>
      <c r="AZ2085" s="304">
        <v>-999</v>
      </c>
      <c r="BA2085" s="304">
        <v>-999</v>
      </c>
      <c r="BB2085" s="304">
        <v>-999</v>
      </c>
      <c r="BC2085" s="304">
        <v>-999</v>
      </c>
      <c r="BD2085" s="304">
        <v>-999</v>
      </c>
      <c r="BE2085" s="304">
        <v>-999</v>
      </c>
      <c r="BF2085" s="304">
        <v>-999</v>
      </c>
      <c r="BG2085" s="304">
        <v>-999</v>
      </c>
      <c r="BH2085" s="304">
        <v>-999</v>
      </c>
      <c r="BI2085" s="304">
        <v>-999</v>
      </c>
      <c r="BJ2085" s="304" t="s">
        <v>4954</v>
      </c>
      <c r="BK2085" s="304" t="s">
        <v>4954</v>
      </c>
      <c r="BL2085" s="304" t="s">
        <v>4954</v>
      </c>
    </row>
    <row r="2086" spans="1:64" ht="15" hidden="1" customHeight="1" x14ac:dyDescent="0.2">
      <c r="A2086" s="304" t="s">
        <v>6174</v>
      </c>
      <c r="B2086" s="304" t="s">
        <v>5985</v>
      </c>
      <c r="C2086" s="304">
        <v>2219</v>
      </c>
      <c r="D2086" s="349" t="s">
        <v>1091</v>
      </c>
      <c r="E2086" s="304" t="s">
        <v>1092</v>
      </c>
      <c r="F2086" s="304"/>
      <c r="G2086" s="324">
        <v>28.302</v>
      </c>
      <c r="H2086" s="324">
        <v>102.39</v>
      </c>
      <c r="I2086" s="324" t="s">
        <v>212</v>
      </c>
      <c r="J2086" s="368">
        <f t="shared" si="573"/>
        <v>379.00480000000067</v>
      </c>
      <c r="K2086" s="331">
        <v>0.11</v>
      </c>
      <c r="L2086" s="304" t="str">
        <f t="shared" si="567"/>
        <v>C</v>
      </c>
      <c r="M2086" s="388">
        <v>1</v>
      </c>
      <c r="N2086" s="356">
        <v>317.9320784718613</v>
      </c>
      <c r="O2086" s="304">
        <v>22</v>
      </c>
      <c r="P2086" s="331"/>
      <c r="Q2086" s="356"/>
      <c r="R2086" s="356"/>
      <c r="S2086" s="356"/>
      <c r="T2086" s="356"/>
      <c r="U2086" s="356"/>
      <c r="V2086" s="356">
        <v>379.00480000000067</v>
      </c>
      <c r="W2086" s="308" t="s">
        <v>895</v>
      </c>
      <c r="X2086" s="304" t="s">
        <v>206</v>
      </c>
      <c r="Y2086" s="366">
        <f t="shared" si="570"/>
        <v>338.6</v>
      </c>
      <c r="Z2086" s="304"/>
      <c r="AA2086" s="304"/>
      <c r="AB2086" s="304">
        <v>-999</v>
      </c>
      <c r="AC2086" s="304">
        <v>-999</v>
      </c>
      <c r="AD2086" s="366">
        <v>-999</v>
      </c>
      <c r="AE2086" s="304">
        <v>-999</v>
      </c>
      <c r="AF2086" s="304">
        <v>-999</v>
      </c>
      <c r="AG2086" s="304"/>
      <c r="AH2086" s="304">
        <v>8.1868700000000003E-2</v>
      </c>
      <c r="AI2086" s="312"/>
      <c r="AJ2086" s="332">
        <v>573</v>
      </c>
      <c r="AK2086" s="304">
        <f t="shared" si="568"/>
        <v>555</v>
      </c>
      <c r="AL2086" s="304">
        <f t="shared" si="574"/>
        <v>0.43</v>
      </c>
      <c r="AM2086" s="389" t="str">
        <f t="shared" si="571"/>
        <v/>
      </c>
      <c r="AN2086" s="304"/>
      <c r="AO2086" s="304"/>
      <c r="AP2086" s="312"/>
      <c r="AQ2086" s="312"/>
      <c r="AR2086" s="312"/>
      <c r="AS2086" s="304"/>
      <c r="AT2086" s="312"/>
      <c r="AU2086" s="329">
        <f>VLOOKUP(C2086,[1]world!$A$2:$B$3555,2,FALSE)</f>
        <v>1</v>
      </c>
      <c r="AV2086" s="329">
        <v>519</v>
      </c>
      <c r="AW2086" s="304">
        <v>0.37</v>
      </c>
      <c r="AX2086" s="304">
        <v>-999</v>
      </c>
      <c r="AY2086" s="304">
        <v>-999</v>
      </c>
      <c r="AZ2086" s="304">
        <v>-999</v>
      </c>
      <c r="BA2086" s="304">
        <v>-999</v>
      </c>
      <c r="BB2086" s="304">
        <v>-999</v>
      </c>
      <c r="BC2086" s="304">
        <v>-999</v>
      </c>
      <c r="BD2086" s="304">
        <v>-999</v>
      </c>
      <c r="BE2086" s="304">
        <v>-999</v>
      </c>
      <c r="BF2086" s="304">
        <v>-999</v>
      </c>
      <c r="BG2086" s="304">
        <v>-999</v>
      </c>
      <c r="BH2086" s="304">
        <v>-999</v>
      </c>
      <c r="BI2086" s="304">
        <v>-999</v>
      </c>
      <c r="BJ2086" s="304" t="s">
        <v>4954</v>
      </c>
      <c r="BK2086" s="304" t="s">
        <v>4954</v>
      </c>
      <c r="BL2086" s="304" t="s">
        <v>4954</v>
      </c>
    </row>
    <row r="2087" spans="1:64" ht="15" hidden="1" customHeight="1" x14ac:dyDescent="0.2">
      <c r="A2087" s="304" t="s">
        <v>6174</v>
      </c>
      <c r="B2087" s="304" t="s">
        <v>5985</v>
      </c>
      <c r="C2087" s="304">
        <v>2220</v>
      </c>
      <c r="D2087" s="349" t="s">
        <v>893</v>
      </c>
      <c r="E2087" s="304" t="s">
        <v>894</v>
      </c>
      <c r="F2087" s="304"/>
      <c r="G2087" s="324">
        <v>27.704000000000001</v>
      </c>
      <c r="H2087" s="324">
        <v>102.79</v>
      </c>
      <c r="I2087" s="324" t="s">
        <v>212</v>
      </c>
      <c r="J2087" s="368">
        <f t="shared" si="573"/>
        <v>368.11980000000051</v>
      </c>
      <c r="K2087" s="331">
        <v>0.11</v>
      </c>
      <c r="L2087" s="304" t="str">
        <f t="shared" si="567"/>
        <v>C</v>
      </c>
      <c r="M2087" s="388">
        <v>1</v>
      </c>
      <c r="N2087" s="356">
        <v>309.96992893824336</v>
      </c>
      <c r="O2087" s="304">
        <v>22.2</v>
      </c>
      <c r="P2087" s="331"/>
      <c r="Q2087" s="356"/>
      <c r="R2087" s="356"/>
      <c r="S2087" s="356"/>
      <c r="T2087" s="356"/>
      <c r="U2087" s="356"/>
      <c r="V2087" s="356">
        <v>368.11980000000051</v>
      </c>
      <c r="W2087" s="308" t="s">
        <v>895</v>
      </c>
      <c r="X2087" s="304" t="s">
        <v>206</v>
      </c>
      <c r="Y2087" s="366">
        <f t="shared" si="570"/>
        <v>338.6</v>
      </c>
      <c r="Z2087" s="304"/>
      <c r="AA2087" s="304"/>
      <c r="AB2087" s="304">
        <v>-999</v>
      </c>
      <c r="AC2087" s="304">
        <v>-999</v>
      </c>
      <c r="AD2087" s="366">
        <v>-999</v>
      </c>
      <c r="AE2087" s="304">
        <v>-999</v>
      </c>
      <c r="AF2087" s="304">
        <v>-999</v>
      </c>
      <c r="AG2087" s="304"/>
      <c r="AH2087" s="304">
        <v>6.9459300000000002E-2</v>
      </c>
      <c r="AI2087" s="312"/>
      <c r="AJ2087" s="332">
        <v>541</v>
      </c>
      <c r="AK2087" s="304">
        <f t="shared" si="568"/>
        <v>555</v>
      </c>
      <c r="AL2087" s="304">
        <f t="shared" si="574"/>
        <v>0.43</v>
      </c>
      <c r="AM2087" s="389" t="str">
        <f t="shared" si="571"/>
        <v/>
      </c>
      <c r="AN2087" s="304"/>
      <c r="AO2087" s="304"/>
      <c r="AP2087" s="312"/>
      <c r="AQ2087" s="312"/>
      <c r="AR2087" s="312"/>
      <c r="AS2087" s="304"/>
      <c r="AT2087" s="312"/>
      <c r="AU2087" s="329">
        <f>VLOOKUP(C2087,[1]world!$A$2:$B$3555,2,FALSE)</f>
        <v>3</v>
      </c>
      <c r="AV2087" s="329">
        <v>547</v>
      </c>
      <c r="AW2087" s="304">
        <v>0.37</v>
      </c>
      <c r="AX2087" s="304">
        <v>-999</v>
      </c>
      <c r="AY2087" s="304">
        <v>-999</v>
      </c>
      <c r="AZ2087" s="304">
        <v>-999</v>
      </c>
      <c r="BA2087" s="304">
        <v>-999</v>
      </c>
      <c r="BB2087" s="304">
        <v>-999</v>
      </c>
      <c r="BC2087" s="304">
        <v>-999</v>
      </c>
      <c r="BD2087" s="304">
        <v>-999</v>
      </c>
      <c r="BE2087" s="304">
        <v>-999</v>
      </c>
      <c r="BF2087" s="304">
        <v>-999</v>
      </c>
      <c r="BG2087" s="304">
        <v>-999</v>
      </c>
      <c r="BH2087" s="304">
        <v>-999</v>
      </c>
      <c r="BI2087" s="304">
        <v>-999</v>
      </c>
      <c r="BJ2087" s="304" t="s">
        <v>4954</v>
      </c>
      <c r="BK2087" s="304" t="s">
        <v>4954</v>
      </c>
      <c r="BL2087" s="304" t="s">
        <v>4954</v>
      </c>
    </row>
    <row r="2088" spans="1:64" ht="15" hidden="1" customHeight="1" x14ac:dyDescent="0.2">
      <c r="A2088" s="304" t="s">
        <v>6174</v>
      </c>
      <c r="B2088" s="304" t="s">
        <v>5985</v>
      </c>
      <c r="C2088" s="304">
        <v>2221</v>
      </c>
      <c r="D2088" s="349" t="s">
        <v>941</v>
      </c>
      <c r="E2088" s="304" t="s">
        <v>942</v>
      </c>
      <c r="F2088" s="304"/>
      <c r="G2088" s="324">
        <v>29.238</v>
      </c>
      <c r="H2088" s="324">
        <v>102.871</v>
      </c>
      <c r="I2088" s="324" t="s">
        <v>212</v>
      </c>
      <c r="J2088" s="368">
        <f t="shared" si="573"/>
        <v>441.80030000000045</v>
      </c>
      <c r="K2088" s="331">
        <v>0.11</v>
      </c>
      <c r="L2088" s="304" t="str">
        <f t="shared" si="567"/>
        <v>C</v>
      </c>
      <c r="M2088" s="388">
        <v>1</v>
      </c>
      <c r="N2088" s="356">
        <v>377.21548731789966</v>
      </c>
      <c r="O2088" s="304">
        <v>22.5</v>
      </c>
      <c r="P2088" s="331"/>
      <c r="Q2088" s="356"/>
      <c r="R2088" s="356"/>
      <c r="S2088" s="356"/>
      <c r="T2088" s="356"/>
      <c r="U2088" s="356"/>
      <c r="V2088" s="356">
        <v>441.80030000000045</v>
      </c>
      <c r="W2088" s="308" t="s">
        <v>895</v>
      </c>
      <c r="X2088" s="304" t="s">
        <v>206</v>
      </c>
      <c r="Y2088" s="366">
        <f t="shared" si="570"/>
        <v>338.6</v>
      </c>
      <c r="Z2088" s="304"/>
      <c r="AA2088" s="304"/>
      <c r="AB2088" s="304">
        <v>-999</v>
      </c>
      <c r="AC2088" s="304">
        <v>-999</v>
      </c>
      <c r="AD2088" s="366">
        <v>-999</v>
      </c>
      <c r="AE2088" s="304">
        <v>-999</v>
      </c>
      <c r="AF2088" s="304">
        <v>-999</v>
      </c>
      <c r="AG2088" s="304"/>
      <c r="AH2088" s="304">
        <v>0.21803500000000001</v>
      </c>
      <c r="AI2088" s="312"/>
      <c r="AJ2088" s="332">
        <v>760</v>
      </c>
      <c r="AK2088" s="304">
        <f t="shared" si="568"/>
        <v>760</v>
      </c>
      <c r="AL2088" s="304">
        <f t="shared" si="574"/>
        <v>0.43</v>
      </c>
      <c r="AM2088" s="389" t="str">
        <f t="shared" si="571"/>
        <v/>
      </c>
      <c r="AN2088" s="304"/>
      <c r="AO2088" s="304"/>
      <c r="AP2088" s="312"/>
      <c r="AQ2088" s="312"/>
      <c r="AR2088" s="312"/>
      <c r="AS2088" s="304"/>
      <c r="AT2088" s="312"/>
      <c r="AU2088" s="329">
        <f>VLOOKUP(C2088,[1]world!$A$2:$B$3555,2,FALSE)</f>
        <v>1</v>
      </c>
      <c r="AV2088" s="329">
        <v>519</v>
      </c>
      <c r="AW2088" s="304">
        <v>0.37</v>
      </c>
      <c r="AX2088" s="304">
        <v>-999</v>
      </c>
      <c r="AY2088" s="304">
        <v>-999</v>
      </c>
      <c r="AZ2088" s="304">
        <v>-999</v>
      </c>
      <c r="BA2088" s="304">
        <v>-999</v>
      </c>
      <c r="BB2088" s="304">
        <v>-999</v>
      </c>
      <c r="BC2088" s="304">
        <v>-999</v>
      </c>
      <c r="BD2088" s="304">
        <v>-999</v>
      </c>
      <c r="BE2088" s="304">
        <v>-999</v>
      </c>
      <c r="BF2088" s="304">
        <v>-999</v>
      </c>
      <c r="BG2088" s="304">
        <v>-999</v>
      </c>
      <c r="BH2088" s="304">
        <v>-999</v>
      </c>
      <c r="BI2088" s="304">
        <v>-999</v>
      </c>
      <c r="BJ2088" s="304" t="s">
        <v>4954</v>
      </c>
      <c r="BK2088" s="304" t="s">
        <v>4954</v>
      </c>
      <c r="BL2088" s="304" t="s">
        <v>4954</v>
      </c>
    </row>
    <row r="2089" spans="1:64" ht="15" hidden="1" customHeight="1" x14ac:dyDescent="0.2">
      <c r="A2089" s="304" t="s">
        <v>6174</v>
      </c>
      <c r="B2089" s="304" t="s">
        <v>5985</v>
      </c>
      <c r="C2089" s="304">
        <v>2222</v>
      </c>
      <c r="D2089" s="349" t="s">
        <v>1118</v>
      </c>
      <c r="E2089" s="304" t="s">
        <v>1119</v>
      </c>
      <c r="F2089" s="304"/>
      <c r="G2089" s="324">
        <v>27.442</v>
      </c>
      <c r="H2089" s="324">
        <v>101.66</v>
      </c>
      <c r="I2089" s="324" t="s">
        <v>212</v>
      </c>
      <c r="J2089" s="368">
        <f t="shared" si="573"/>
        <v>264.42390000000006</v>
      </c>
      <c r="K2089" s="331">
        <v>0.11</v>
      </c>
      <c r="L2089" s="304" t="str">
        <f t="shared" si="567"/>
        <v>D</v>
      </c>
      <c r="M2089" s="388">
        <v>1</v>
      </c>
      <c r="N2089" s="356">
        <v>221.6717912691154</v>
      </c>
      <c r="O2089" s="304">
        <v>22.5</v>
      </c>
      <c r="P2089" s="331"/>
      <c r="Q2089" s="356"/>
      <c r="R2089" s="356"/>
      <c r="S2089" s="356"/>
      <c r="T2089" s="356"/>
      <c r="U2089" s="356"/>
      <c r="V2089" s="356">
        <v>264.42390000000006</v>
      </c>
      <c r="W2089" s="308" t="s">
        <v>895</v>
      </c>
      <c r="X2089" s="304" t="s">
        <v>206</v>
      </c>
      <c r="Y2089" s="366">
        <f t="shared" si="570"/>
        <v>338.6</v>
      </c>
      <c r="Z2089" s="304"/>
      <c r="AA2089" s="304"/>
      <c r="AB2089" s="304">
        <v>-999</v>
      </c>
      <c r="AC2089" s="304">
        <v>-999</v>
      </c>
      <c r="AD2089" s="366">
        <v>-999</v>
      </c>
      <c r="AE2089" s="304">
        <v>-999</v>
      </c>
      <c r="AF2089" s="304">
        <v>-999</v>
      </c>
      <c r="AG2089" s="304"/>
      <c r="AH2089" s="304">
        <v>3.5242700000000002E-2</v>
      </c>
      <c r="AI2089" s="312"/>
      <c r="AJ2089" s="332">
        <v>430</v>
      </c>
      <c r="AK2089" s="304">
        <f t="shared" si="568"/>
        <v>425</v>
      </c>
      <c r="AL2089" s="304">
        <f t="shared" si="574"/>
        <v>0.43</v>
      </c>
      <c r="AM2089" s="389" t="str">
        <f t="shared" si="571"/>
        <v/>
      </c>
      <c r="AN2089" s="304"/>
      <c r="AO2089" s="304"/>
      <c r="AP2089" s="312"/>
      <c r="AQ2089" s="312"/>
      <c r="AR2089" s="312"/>
      <c r="AS2089" s="304"/>
      <c r="AT2089" s="312"/>
      <c r="AU2089" s="329">
        <f>VLOOKUP(C2089,[1]world!$A$2:$B$3555,2,FALSE)</f>
        <v>1</v>
      </c>
      <c r="AV2089" s="329">
        <v>519</v>
      </c>
      <c r="AW2089" s="304">
        <v>0.37</v>
      </c>
      <c r="AX2089" s="304">
        <v>-999</v>
      </c>
      <c r="AY2089" s="304">
        <v>-999</v>
      </c>
      <c r="AZ2089" s="304">
        <v>-999</v>
      </c>
      <c r="BA2089" s="304">
        <v>-999</v>
      </c>
      <c r="BB2089" s="304">
        <v>-999</v>
      </c>
      <c r="BC2089" s="304">
        <v>-999</v>
      </c>
      <c r="BD2089" s="304">
        <v>-999</v>
      </c>
      <c r="BE2089" s="304">
        <v>-999</v>
      </c>
      <c r="BF2089" s="304">
        <v>-999</v>
      </c>
      <c r="BG2089" s="304">
        <v>-999</v>
      </c>
      <c r="BH2089" s="304">
        <v>-999</v>
      </c>
      <c r="BI2089" s="304">
        <v>-999</v>
      </c>
      <c r="BJ2089" s="304" t="s">
        <v>4954</v>
      </c>
      <c r="BK2089" s="304" t="s">
        <v>4954</v>
      </c>
      <c r="BL2089" s="304" t="s">
        <v>4954</v>
      </c>
    </row>
    <row r="2090" spans="1:64" ht="15" hidden="1" customHeight="1" x14ac:dyDescent="0.2">
      <c r="A2090" s="304" t="s">
        <v>6174</v>
      </c>
      <c r="B2090" s="304" t="s">
        <v>5985</v>
      </c>
      <c r="C2090" s="304">
        <v>2223</v>
      </c>
      <c r="D2090" s="349" t="s">
        <v>901</v>
      </c>
      <c r="E2090" s="304" t="s">
        <v>902</v>
      </c>
      <c r="F2090" s="304"/>
      <c r="G2090" s="324">
        <v>30.544</v>
      </c>
      <c r="H2090" s="324">
        <v>102.89</v>
      </c>
      <c r="I2090" s="324" t="s">
        <v>212</v>
      </c>
      <c r="J2090" s="368">
        <f t="shared" si="573"/>
        <v>332.36239999999998</v>
      </c>
      <c r="K2090" s="331">
        <v>0.13</v>
      </c>
      <c r="L2090" s="304" t="str">
        <f t="shared" si="567"/>
        <v>D</v>
      </c>
      <c r="M2090" s="388">
        <v>1</v>
      </c>
      <c r="N2090" s="356">
        <v>260.95933736072527</v>
      </c>
      <c r="O2090" s="304">
        <v>19.8</v>
      </c>
      <c r="P2090" s="331"/>
      <c r="Q2090" s="356"/>
      <c r="R2090" s="356"/>
      <c r="S2090" s="356"/>
      <c r="T2090" s="356"/>
      <c r="U2090" s="356"/>
      <c r="V2090" s="356">
        <v>332.36239999999998</v>
      </c>
      <c r="W2090" s="310" t="s">
        <v>890</v>
      </c>
      <c r="X2090" s="304" t="s">
        <v>205</v>
      </c>
      <c r="Y2090" s="366">
        <f t="shared" si="570"/>
        <v>424.8</v>
      </c>
      <c r="Z2090" s="304"/>
      <c r="AA2090" s="304"/>
      <c r="AB2090" s="304">
        <v>-999</v>
      </c>
      <c r="AC2090" s="304">
        <v>-999</v>
      </c>
      <c r="AD2090" s="366">
        <v>-999</v>
      </c>
      <c r="AE2090" s="304">
        <v>-999</v>
      </c>
      <c r="AF2090" s="304">
        <v>-999</v>
      </c>
      <c r="AG2090" s="304"/>
      <c r="AH2090" s="304">
        <v>0.38702199999999998</v>
      </c>
      <c r="AI2090" s="312"/>
      <c r="AJ2090" s="332">
        <v>760</v>
      </c>
      <c r="AK2090" s="304">
        <f t="shared" si="568"/>
        <v>760</v>
      </c>
      <c r="AL2090" s="304">
        <f t="shared" si="574"/>
        <v>0.43</v>
      </c>
      <c r="AM2090" s="389" t="str">
        <f t="shared" si="571"/>
        <v/>
      </c>
      <c r="AN2090" s="304"/>
      <c r="AO2090" s="304"/>
      <c r="AP2090" s="312"/>
      <c r="AQ2090" s="312"/>
      <c r="AR2090" s="312"/>
      <c r="AS2090" s="304"/>
      <c r="AT2090" s="312"/>
      <c r="AU2090" s="329">
        <f>VLOOKUP(C2090,[1]world!$A$2:$B$3555,2,FALSE)</f>
        <v>1</v>
      </c>
      <c r="AV2090" s="329">
        <v>519</v>
      </c>
      <c r="AW2090" s="304">
        <v>0.37</v>
      </c>
      <c r="AX2090" s="304">
        <v>-999</v>
      </c>
      <c r="AY2090" s="304">
        <v>-999</v>
      </c>
      <c r="AZ2090" s="304">
        <v>-999</v>
      </c>
      <c r="BA2090" s="304">
        <v>-999</v>
      </c>
      <c r="BB2090" s="304">
        <v>-999</v>
      </c>
      <c r="BC2090" s="304">
        <v>-999</v>
      </c>
      <c r="BD2090" s="304">
        <v>-999</v>
      </c>
      <c r="BE2090" s="304">
        <v>-999</v>
      </c>
      <c r="BF2090" s="304">
        <v>-999</v>
      </c>
      <c r="BG2090" s="304">
        <v>-999</v>
      </c>
      <c r="BH2090" s="304">
        <v>-999</v>
      </c>
      <c r="BI2090" s="304">
        <v>-999</v>
      </c>
      <c r="BJ2090" s="304" t="s">
        <v>4954</v>
      </c>
      <c r="BK2090" s="304" t="s">
        <v>4954</v>
      </c>
      <c r="BL2090" s="304" t="s">
        <v>4954</v>
      </c>
    </row>
    <row r="2091" spans="1:64" ht="15" hidden="1" customHeight="1" x14ac:dyDescent="0.2">
      <c r="A2091" s="304" t="s">
        <v>6173</v>
      </c>
      <c r="B2091" s="304" t="s">
        <v>5985</v>
      </c>
      <c r="C2091" s="304">
        <v>2224</v>
      </c>
      <c r="D2091" s="349" t="s">
        <v>905</v>
      </c>
      <c r="E2091" s="304" t="s">
        <v>906</v>
      </c>
      <c r="F2091" s="304"/>
      <c r="G2091" s="324">
        <v>30.562999999999999</v>
      </c>
      <c r="H2091" s="324">
        <v>104.081</v>
      </c>
      <c r="I2091" s="324" t="s">
        <v>212</v>
      </c>
      <c r="J2091" s="368">
        <f>GEOMEAN(Y2091,AV2091,AK2091)</f>
        <v>296.89749208721344</v>
      </c>
      <c r="K2091" s="331">
        <f>GEOMEAN(AA2091,AL2091,AW2091)</f>
        <v>0.2530297995905248</v>
      </c>
      <c r="L2091" s="304" t="str">
        <f t="shared" si="567"/>
        <v>D</v>
      </c>
      <c r="M2091" s="388" t="s">
        <v>6089</v>
      </c>
      <c r="N2091" s="304"/>
      <c r="O2091" s="304"/>
      <c r="P2091" s="356"/>
      <c r="Q2091" s="356"/>
      <c r="R2091" s="304"/>
      <c r="S2091" s="356"/>
      <c r="T2091" s="304"/>
      <c r="U2091" s="356"/>
      <c r="V2091" s="304"/>
      <c r="W2091" s="304" t="s">
        <v>900</v>
      </c>
      <c r="X2091" s="304" t="s">
        <v>232</v>
      </c>
      <c r="Y2091" s="366">
        <f t="shared" si="570"/>
        <v>506.6</v>
      </c>
      <c r="Z2091" s="304"/>
      <c r="AA2091" s="304">
        <v>0.45</v>
      </c>
      <c r="AB2091" s="304">
        <v>-999</v>
      </c>
      <c r="AC2091" s="304">
        <v>-999</v>
      </c>
      <c r="AD2091" s="366">
        <v>-999</v>
      </c>
      <c r="AE2091" s="304">
        <v>-999</v>
      </c>
      <c r="AF2091" s="304">
        <v>-999</v>
      </c>
      <c r="AG2091" s="304"/>
      <c r="AH2091" s="304">
        <v>1.24654E-3</v>
      </c>
      <c r="AI2091" s="312"/>
      <c r="AJ2091" s="332">
        <v>198</v>
      </c>
      <c r="AK2091" s="304">
        <f t="shared" si="568"/>
        <v>210</v>
      </c>
      <c r="AL2091" s="304">
        <v>0.2</v>
      </c>
      <c r="AM2091" s="389" t="str">
        <f t="shared" si="571"/>
        <v/>
      </c>
      <c r="AN2091" s="304"/>
      <c r="AO2091" s="304"/>
      <c r="AP2091" s="312"/>
      <c r="AQ2091" s="312"/>
      <c r="AR2091" s="312"/>
      <c r="AS2091" s="304"/>
      <c r="AT2091" s="312"/>
      <c r="AU2091" s="329">
        <f>VLOOKUP(C2091,[1]world!$A$2:$B$3555,2,FALSE)</f>
        <v>16</v>
      </c>
      <c r="AV2091" s="329">
        <v>246</v>
      </c>
      <c r="AW2091" s="304">
        <v>0.18</v>
      </c>
      <c r="AX2091" s="304">
        <v>-999</v>
      </c>
      <c r="AY2091" s="304">
        <v>-999</v>
      </c>
      <c r="AZ2091" s="304">
        <v>-999</v>
      </c>
      <c r="BA2091" s="304">
        <v>-999</v>
      </c>
      <c r="BB2091" s="304">
        <v>-999</v>
      </c>
      <c r="BC2091" s="304">
        <v>-999</v>
      </c>
      <c r="BD2091" s="304">
        <v>-999</v>
      </c>
      <c r="BE2091" s="304">
        <v>-999</v>
      </c>
      <c r="BF2091" s="304">
        <v>-999</v>
      </c>
      <c r="BG2091" s="304">
        <v>-999</v>
      </c>
      <c r="BH2091" s="304">
        <v>-999</v>
      </c>
      <c r="BI2091" s="304">
        <v>-999</v>
      </c>
      <c r="BJ2091" s="304" t="s">
        <v>4954</v>
      </c>
      <c r="BK2091" s="304" t="s">
        <v>4954</v>
      </c>
      <c r="BL2091" s="304" t="s">
        <v>4954</v>
      </c>
    </row>
    <row r="2092" spans="1:64" ht="15" hidden="1" customHeight="1" x14ac:dyDescent="0.2">
      <c r="A2092" s="304" t="s">
        <v>6174</v>
      </c>
      <c r="B2092" s="304" t="s">
        <v>5985</v>
      </c>
      <c r="C2092" s="304">
        <v>2225</v>
      </c>
      <c r="D2092" s="349" t="s">
        <v>952</v>
      </c>
      <c r="E2092" s="304" t="s">
        <v>953</v>
      </c>
      <c r="F2092" s="304"/>
      <c r="G2092" s="324">
        <v>31.888000000000002</v>
      </c>
      <c r="H2092" s="324">
        <v>104.98</v>
      </c>
      <c r="I2092" s="324" t="s">
        <v>212</v>
      </c>
      <c r="J2092" s="368">
        <f>V2092</f>
        <v>430.47220000000073</v>
      </c>
      <c r="K2092" s="331">
        <v>0.13</v>
      </c>
      <c r="L2092" s="304" t="str">
        <f t="shared" si="567"/>
        <v>C</v>
      </c>
      <c r="M2092" s="388">
        <v>1</v>
      </c>
      <c r="N2092" s="356">
        <v>298.08995954202305</v>
      </c>
      <c r="O2092" s="304">
        <v>15</v>
      </c>
      <c r="P2092" s="331"/>
      <c r="Q2092" s="356"/>
      <c r="R2092" s="356"/>
      <c r="S2092" s="356"/>
      <c r="T2092" s="356"/>
      <c r="U2092" s="356"/>
      <c r="V2092" s="356">
        <v>430.47220000000073</v>
      </c>
      <c r="W2092" s="310" t="s">
        <v>890</v>
      </c>
      <c r="X2092" s="304" t="s">
        <v>205</v>
      </c>
      <c r="Y2092" s="366">
        <f t="shared" si="570"/>
        <v>424.8</v>
      </c>
      <c r="Z2092" s="304"/>
      <c r="AA2092" s="304"/>
      <c r="AB2092" s="304">
        <v>-999</v>
      </c>
      <c r="AC2092" s="304">
        <v>-999</v>
      </c>
      <c r="AD2092" s="366">
        <v>-999</v>
      </c>
      <c r="AE2092" s="304">
        <v>-999</v>
      </c>
      <c r="AF2092" s="304">
        <v>-999</v>
      </c>
      <c r="AG2092" s="304"/>
      <c r="AH2092" s="304">
        <v>1.154E-2</v>
      </c>
      <c r="AI2092" s="312"/>
      <c r="AJ2092" s="332">
        <v>312</v>
      </c>
      <c r="AK2092" s="304">
        <f t="shared" si="568"/>
        <v>270</v>
      </c>
      <c r="AL2092" s="304">
        <f>IF(AH2092&lt;=0.0022,0.2,0.43)</f>
        <v>0.43</v>
      </c>
      <c r="AM2092" s="389" t="str">
        <f t="shared" si="571"/>
        <v/>
      </c>
      <c r="AN2092" s="304"/>
      <c r="AO2092" s="304"/>
      <c r="AP2092" s="312"/>
      <c r="AQ2092" s="312"/>
      <c r="AR2092" s="312"/>
      <c r="AS2092" s="304"/>
      <c r="AT2092" s="312"/>
      <c r="AU2092" s="329">
        <f>VLOOKUP(C2092,[1]world!$A$2:$B$3555,2,FALSE)</f>
        <v>15</v>
      </c>
      <c r="AV2092" s="329">
        <v>363</v>
      </c>
      <c r="AW2092" s="304">
        <v>0.37</v>
      </c>
      <c r="AX2092" s="304">
        <v>-999</v>
      </c>
      <c r="AY2092" s="304">
        <v>-999</v>
      </c>
      <c r="AZ2092" s="304">
        <v>-999</v>
      </c>
      <c r="BA2092" s="304">
        <v>-999</v>
      </c>
      <c r="BB2092" s="304">
        <v>-999</v>
      </c>
      <c r="BC2092" s="304">
        <v>-999</v>
      </c>
      <c r="BD2092" s="304">
        <v>-999</v>
      </c>
      <c r="BE2092" s="304">
        <v>-999</v>
      </c>
      <c r="BF2092" s="304">
        <v>-999</v>
      </c>
      <c r="BG2092" s="304">
        <v>-999</v>
      </c>
      <c r="BH2092" s="304">
        <v>-999</v>
      </c>
      <c r="BI2092" s="304">
        <v>-999</v>
      </c>
      <c r="BJ2092" s="304" t="s">
        <v>4954</v>
      </c>
      <c r="BK2092" s="304" t="s">
        <v>4954</v>
      </c>
      <c r="BL2092" s="304" t="s">
        <v>4954</v>
      </c>
    </row>
    <row r="2093" spans="1:64" ht="15" hidden="1" customHeight="1" x14ac:dyDescent="0.2">
      <c r="A2093" s="304" t="s">
        <v>6174</v>
      </c>
      <c r="B2093" s="304" t="s">
        <v>5985</v>
      </c>
      <c r="C2093" s="304">
        <v>2226</v>
      </c>
      <c r="D2093" s="349" t="s">
        <v>909</v>
      </c>
      <c r="E2093" s="304" t="s">
        <v>910</v>
      </c>
      <c r="F2093" s="304"/>
      <c r="G2093" s="324">
        <v>31.751999999999999</v>
      </c>
      <c r="H2093" s="324">
        <v>105.92</v>
      </c>
      <c r="I2093" s="324" t="s">
        <v>212</v>
      </c>
      <c r="J2093" s="368">
        <v>541.96600000000001</v>
      </c>
      <c r="K2093" s="331">
        <v>0.2</v>
      </c>
      <c r="L2093" s="304" t="str">
        <f t="shared" si="567"/>
        <v>C</v>
      </c>
      <c r="M2093" s="388">
        <v>1</v>
      </c>
      <c r="N2093" s="304"/>
      <c r="O2093" s="304"/>
      <c r="P2093" s="331"/>
      <c r="Q2093" s="356"/>
      <c r="R2093" s="304"/>
      <c r="S2093" s="356"/>
      <c r="T2093" s="304"/>
      <c r="U2093" s="356"/>
      <c r="V2093" s="304"/>
      <c r="W2093" s="308" t="s">
        <v>900</v>
      </c>
      <c r="X2093" s="304" t="s">
        <v>232</v>
      </c>
      <c r="Y2093" s="366">
        <f t="shared" si="570"/>
        <v>506.6</v>
      </c>
      <c r="Z2093" s="304"/>
      <c r="AA2093" s="304"/>
      <c r="AB2093" s="304">
        <v>-999</v>
      </c>
      <c r="AC2093" s="304">
        <v>-999</v>
      </c>
      <c r="AD2093" s="366">
        <v>-999</v>
      </c>
      <c r="AE2093" s="304">
        <v>-999</v>
      </c>
      <c r="AF2093" s="304">
        <v>-999</v>
      </c>
      <c r="AG2093" s="304"/>
      <c r="AH2093" s="304">
        <v>1.8166600000000001E-2</v>
      </c>
      <c r="AI2093" s="312"/>
      <c r="AJ2093" s="332">
        <v>361</v>
      </c>
      <c r="AK2093" s="304">
        <f t="shared" si="568"/>
        <v>425</v>
      </c>
      <c r="AL2093" s="304">
        <f>IF(AH2093&lt;=0.0022,0.2,0.43)</f>
        <v>0.43</v>
      </c>
      <c r="AM2093" s="389" t="str">
        <f t="shared" si="571"/>
        <v/>
      </c>
      <c r="AN2093" s="304"/>
      <c r="AO2093" s="304"/>
      <c r="AP2093" s="312"/>
      <c r="AQ2093" s="312"/>
      <c r="AR2093" s="312"/>
      <c r="AS2093" s="304"/>
      <c r="AT2093" s="312"/>
      <c r="AU2093" s="329">
        <f>VLOOKUP(C2093,[1]world!$A$2:$B$3555,2,FALSE)</f>
        <v>9</v>
      </c>
      <c r="AV2093" s="329">
        <v>497</v>
      </c>
      <c r="AW2093" s="304">
        <v>0.37</v>
      </c>
      <c r="AX2093" s="304">
        <v>-999</v>
      </c>
      <c r="AY2093" s="304">
        <v>-999</v>
      </c>
      <c r="AZ2093" s="304">
        <v>-999</v>
      </c>
      <c r="BA2093" s="304">
        <v>-999</v>
      </c>
      <c r="BB2093" s="304">
        <v>-999</v>
      </c>
      <c r="BC2093" s="304">
        <v>-999</v>
      </c>
      <c r="BD2093" s="304">
        <v>-999</v>
      </c>
      <c r="BE2093" s="304">
        <v>-999</v>
      </c>
      <c r="BF2093" s="304">
        <v>-999</v>
      </c>
      <c r="BG2093" s="304">
        <v>-999</v>
      </c>
      <c r="BH2093" s="304">
        <v>-999</v>
      </c>
      <c r="BI2093" s="304">
        <v>-999</v>
      </c>
      <c r="BJ2093" s="304" t="s">
        <v>4954</v>
      </c>
      <c r="BK2093" s="304" t="s">
        <v>4954</v>
      </c>
      <c r="BL2093" s="304" t="s">
        <v>4954</v>
      </c>
    </row>
    <row r="2094" spans="1:64" ht="15" hidden="1" customHeight="1" x14ac:dyDescent="0.2">
      <c r="A2094" s="304" t="s">
        <v>6174</v>
      </c>
      <c r="B2094" s="304" t="s">
        <v>5985</v>
      </c>
      <c r="C2094" s="304">
        <v>2227</v>
      </c>
      <c r="D2094" s="349" t="s">
        <v>956</v>
      </c>
      <c r="E2094" s="304" t="s">
        <v>957</v>
      </c>
      <c r="F2094" s="304"/>
      <c r="G2094" s="324">
        <v>31.771000000000001</v>
      </c>
      <c r="H2094" s="324">
        <v>104.611</v>
      </c>
      <c r="I2094" s="324" t="s">
        <v>212</v>
      </c>
      <c r="J2094" s="368">
        <v>322.80970000000002</v>
      </c>
      <c r="K2094" s="331">
        <v>0.2</v>
      </c>
      <c r="L2094" s="304" t="str">
        <f t="shared" si="567"/>
        <v>D</v>
      </c>
      <c r="M2094" s="388">
        <v>1</v>
      </c>
      <c r="N2094" s="304"/>
      <c r="O2094" s="304"/>
      <c r="P2094" s="331"/>
      <c r="Q2094" s="356"/>
      <c r="R2094" s="304"/>
      <c r="S2094" s="356"/>
      <c r="T2094" s="304"/>
      <c r="U2094" s="356"/>
      <c r="V2094" s="304"/>
      <c r="W2094" s="310" t="s">
        <v>890</v>
      </c>
      <c r="X2094" s="304" t="s">
        <v>205</v>
      </c>
      <c r="Y2094" s="366">
        <f t="shared" si="570"/>
        <v>424.8</v>
      </c>
      <c r="Z2094" s="304"/>
      <c r="AA2094" s="304"/>
      <c r="AB2094" s="304">
        <v>-999</v>
      </c>
      <c r="AC2094" s="304">
        <v>-999</v>
      </c>
      <c r="AD2094" s="366">
        <v>-999</v>
      </c>
      <c r="AE2094" s="304">
        <v>-999</v>
      </c>
      <c r="AF2094" s="304">
        <v>-999</v>
      </c>
      <c r="AG2094" s="304"/>
      <c r="AH2094" s="304">
        <v>0.15021599999999999</v>
      </c>
      <c r="AI2094" s="312"/>
      <c r="AJ2094" s="332">
        <v>760</v>
      </c>
      <c r="AK2094" s="304">
        <f t="shared" si="568"/>
        <v>760</v>
      </c>
      <c r="AL2094" s="304">
        <f>IF(AH2094&lt;=0.0022,0.2,0.43)</f>
        <v>0.43</v>
      </c>
      <c r="AM2094" s="389" t="str">
        <f t="shared" si="571"/>
        <v/>
      </c>
      <c r="AN2094" s="304"/>
      <c r="AO2094" s="304"/>
      <c r="AP2094" s="312"/>
      <c r="AQ2094" s="312"/>
      <c r="AR2094" s="312"/>
      <c r="AS2094" s="304"/>
      <c r="AT2094" s="312"/>
      <c r="AU2094" s="329">
        <f>VLOOKUP(C2094,[1]world!$A$2:$B$3555,2,FALSE)</f>
        <v>3</v>
      </c>
      <c r="AV2094" s="329">
        <v>547</v>
      </c>
      <c r="AW2094" s="304">
        <v>0.37</v>
      </c>
      <c r="AX2094" s="304">
        <v>-999</v>
      </c>
      <c r="AY2094" s="304">
        <v>-999</v>
      </c>
      <c r="AZ2094" s="304">
        <v>-999</v>
      </c>
      <c r="BA2094" s="304">
        <v>-999</v>
      </c>
      <c r="BB2094" s="304">
        <v>-999</v>
      </c>
      <c r="BC2094" s="304">
        <v>-999</v>
      </c>
      <c r="BD2094" s="304">
        <v>-999</v>
      </c>
      <c r="BE2094" s="304">
        <v>-999</v>
      </c>
      <c r="BF2094" s="304">
        <v>-999</v>
      </c>
      <c r="BG2094" s="304">
        <v>-999</v>
      </c>
      <c r="BH2094" s="304">
        <v>-999</v>
      </c>
      <c r="BI2094" s="304">
        <v>-999</v>
      </c>
      <c r="BJ2094" s="304" t="s">
        <v>4954</v>
      </c>
      <c r="BK2094" s="304" t="s">
        <v>4954</v>
      </c>
      <c r="BL2094" s="304" t="s">
        <v>4954</v>
      </c>
    </row>
    <row r="2095" spans="1:64" ht="15" hidden="1" customHeight="1" x14ac:dyDescent="0.2">
      <c r="A2095" s="304" t="s">
        <v>6174</v>
      </c>
      <c r="B2095" s="304" t="s">
        <v>5985</v>
      </c>
      <c r="C2095" s="304">
        <v>2228</v>
      </c>
      <c r="D2095" s="349" t="s">
        <v>1012</v>
      </c>
      <c r="E2095" s="304" t="s">
        <v>1013</v>
      </c>
      <c r="F2095" s="304"/>
      <c r="G2095" s="324">
        <v>28.46</v>
      </c>
      <c r="H2095" s="324">
        <v>102.069</v>
      </c>
      <c r="I2095" s="324" t="s">
        <v>212</v>
      </c>
      <c r="J2095" s="368">
        <f>V2095</f>
        <v>370.84340000000049</v>
      </c>
      <c r="K2095" s="331">
        <v>0.11</v>
      </c>
      <c r="L2095" s="304" t="str">
        <f t="shared" si="567"/>
        <v>C</v>
      </c>
      <c r="M2095" s="388">
        <v>1</v>
      </c>
      <c r="N2095" s="356">
        <v>310.81549122423382</v>
      </c>
      <c r="O2095" s="304">
        <v>22</v>
      </c>
      <c r="P2095" s="331"/>
      <c r="Q2095" s="356"/>
      <c r="R2095" s="356"/>
      <c r="S2095" s="356"/>
      <c r="T2095" s="356"/>
      <c r="U2095" s="356"/>
      <c r="V2095" s="356">
        <v>370.84340000000049</v>
      </c>
      <c r="W2095" s="308" t="s">
        <v>895</v>
      </c>
      <c r="X2095" s="304" t="s">
        <v>206</v>
      </c>
      <c r="Y2095" s="366">
        <f t="shared" si="570"/>
        <v>338.6</v>
      </c>
      <c r="Z2095" s="304"/>
      <c r="AA2095" s="304"/>
      <c r="AB2095" s="304">
        <v>-999</v>
      </c>
      <c r="AC2095" s="304">
        <v>-999</v>
      </c>
      <c r="AD2095" s="366">
        <v>-999</v>
      </c>
      <c r="AE2095" s="304">
        <v>-999</v>
      </c>
      <c r="AF2095" s="304">
        <v>-999</v>
      </c>
      <c r="AG2095" s="304"/>
      <c r="AH2095" s="304">
        <v>2.8860799999999999E-2</v>
      </c>
      <c r="AI2095" s="312"/>
      <c r="AJ2095" s="332">
        <v>404</v>
      </c>
      <c r="AK2095" s="304">
        <f t="shared" si="568"/>
        <v>425</v>
      </c>
      <c r="AL2095" s="304">
        <f>IF(AH2095&lt;=0.0022,0.2,0.43)</f>
        <v>0.43</v>
      </c>
      <c r="AM2095" s="389" t="str">
        <f t="shared" si="571"/>
        <v/>
      </c>
      <c r="AN2095" s="304"/>
      <c r="AO2095" s="304"/>
      <c r="AP2095" s="312"/>
      <c r="AQ2095" s="312"/>
      <c r="AR2095" s="312"/>
      <c r="AS2095" s="304"/>
      <c r="AT2095" s="312"/>
      <c r="AU2095" s="329">
        <f>VLOOKUP(C2095,[1]world!$A$2:$B$3555,2,FALSE)</f>
        <v>3</v>
      </c>
      <c r="AV2095" s="329">
        <v>547</v>
      </c>
      <c r="AW2095" s="304">
        <v>0.37</v>
      </c>
      <c r="AX2095" s="304">
        <v>-999</v>
      </c>
      <c r="AY2095" s="304">
        <v>-999</v>
      </c>
      <c r="AZ2095" s="304">
        <v>-999</v>
      </c>
      <c r="BA2095" s="304">
        <v>-999</v>
      </c>
      <c r="BB2095" s="304">
        <v>-999</v>
      </c>
      <c r="BC2095" s="304">
        <v>-999</v>
      </c>
      <c r="BD2095" s="304">
        <v>-999</v>
      </c>
      <c r="BE2095" s="304">
        <v>-999</v>
      </c>
      <c r="BF2095" s="304">
        <v>-999</v>
      </c>
      <c r="BG2095" s="304">
        <v>-999</v>
      </c>
      <c r="BH2095" s="304">
        <v>-999</v>
      </c>
      <c r="BI2095" s="304">
        <v>-999</v>
      </c>
      <c r="BJ2095" s="304" t="s">
        <v>4954</v>
      </c>
      <c r="BK2095" s="304" t="s">
        <v>4954</v>
      </c>
      <c r="BL2095" s="304" t="s">
        <v>4954</v>
      </c>
    </row>
    <row r="2096" spans="1:64" ht="15" hidden="1" customHeight="1" x14ac:dyDescent="0.2">
      <c r="A2096" s="304" t="s">
        <v>6173</v>
      </c>
      <c r="B2096" s="304" t="s">
        <v>5985</v>
      </c>
      <c r="C2096" s="304">
        <v>2229</v>
      </c>
      <c r="D2096" s="349" t="s">
        <v>939</v>
      </c>
      <c r="E2096" s="304" t="s">
        <v>940</v>
      </c>
      <c r="F2096" s="304"/>
      <c r="G2096" s="324">
        <v>29.922999999999998</v>
      </c>
      <c r="H2096" s="324">
        <v>103.38</v>
      </c>
      <c r="I2096" s="324" t="s">
        <v>212</v>
      </c>
      <c r="J2096" s="368">
        <f>GEOMEAN(Y2096,AV2096,AK2096)</f>
        <v>437.14811869034492</v>
      </c>
      <c r="K2096" s="331">
        <f>GEOMEAN(AA2096,AL2096,AW2096)</f>
        <v>0.41523526603009125</v>
      </c>
      <c r="L2096" s="304" t="str">
        <f t="shared" si="567"/>
        <v>C</v>
      </c>
      <c r="M2096" s="388" t="s">
        <v>6089</v>
      </c>
      <c r="N2096" s="304"/>
      <c r="O2096" s="304"/>
      <c r="P2096" s="356"/>
      <c r="Q2096" s="356"/>
      <c r="R2096" s="304"/>
      <c r="S2096" s="356"/>
      <c r="T2096" s="304"/>
      <c r="U2096" s="356"/>
      <c r="V2096" s="304"/>
      <c r="W2096" s="308" t="s">
        <v>900</v>
      </c>
      <c r="X2096" s="304" t="s">
        <v>232</v>
      </c>
      <c r="Y2096" s="366">
        <f t="shared" si="570"/>
        <v>506.6</v>
      </c>
      <c r="Z2096" s="304"/>
      <c r="AA2096" s="304">
        <v>0.45</v>
      </c>
      <c r="AB2096" s="304">
        <v>-999</v>
      </c>
      <c r="AC2096" s="304">
        <v>-999</v>
      </c>
      <c r="AD2096" s="366">
        <v>-999</v>
      </c>
      <c r="AE2096" s="304">
        <v>-999</v>
      </c>
      <c r="AF2096" s="304">
        <v>-999</v>
      </c>
      <c r="AG2096" s="304"/>
      <c r="AH2096" s="304">
        <v>2.6882900000000001E-2</v>
      </c>
      <c r="AI2096" s="312"/>
      <c r="AJ2096" s="332">
        <v>396</v>
      </c>
      <c r="AK2096" s="304">
        <f t="shared" si="568"/>
        <v>425</v>
      </c>
      <c r="AL2096" s="363">
        <v>0.43</v>
      </c>
      <c r="AM2096" s="389" t="str">
        <f t="shared" si="571"/>
        <v/>
      </c>
      <c r="AN2096" s="304"/>
      <c r="AO2096" s="304"/>
      <c r="AP2096" s="312"/>
      <c r="AQ2096" s="312"/>
      <c r="AR2096" s="312"/>
      <c r="AS2096" s="304"/>
      <c r="AT2096" s="312"/>
      <c r="AU2096" s="329">
        <f>VLOOKUP(C2096,[1]world!$A$2:$B$3555,2,FALSE)</f>
        <v>7</v>
      </c>
      <c r="AV2096" s="329">
        <v>388</v>
      </c>
      <c r="AW2096" s="304">
        <v>0.37</v>
      </c>
      <c r="AX2096" s="304">
        <v>-999</v>
      </c>
      <c r="AY2096" s="304">
        <v>-999</v>
      </c>
      <c r="AZ2096" s="304">
        <v>-999</v>
      </c>
      <c r="BA2096" s="304">
        <v>-999</v>
      </c>
      <c r="BB2096" s="304">
        <v>-999</v>
      </c>
      <c r="BC2096" s="304">
        <v>-999</v>
      </c>
      <c r="BD2096" s="304">
        <v>-999</v>
      </c>
      <c r="BE2096" s="304">
        <v>-999</v>
      </c>
      <c r="BF2096" s="304">
        <v>-999</v>
      </c>
      <c r="BG2096" s="304">
        <v>-999</v>
      </c>
      <c r="BH2096" s="304">
        <v>-999</v>
      </c>
      <c r="BI2096" s="304">
        <v>-999</v>
      </c>
      <c r="BJ2096" s="304" t="s">
        <v>4954</v>
      </c>
      <c r="BK2096" s="304" t="s">
        <v>4954</v>
      </c>
      <c r="BL2096" s="304" t="s">
        <v>4954</v>
      </c>
    </row>
    <row r="2097" spans="1:64" ht="15" hidden="1" customHeight="1" x14ac:dyDescent="0.2">
      <c r="A2097" s="304" t="s">
        <v>6174</v>
      </c>
      <c r="B2097" s="304" t="s">
        <v>5985</v>
      </c>
      <c r="C2097" s="304">
        <v>2230</v>
      </c>
      <c r="D2097" s="349" t="s">
        <v>937</v>
      </c>
      <c r="E2097" s="304" t="s">
        <v>938</v>
      </c>
      <c r="F2097" s="304"/>
      <c r="G2097" s="324">
        <v>29.594999999999999</v>
      </c>
      <c r="H2097" s="324">
        <v>102.601</v>
      </c>
      <c r="I2097" s="324" t="s">
        <v>212</v>
      </c>
      <c r="J2097" s="368">
        <f>V2097</f>
        <v>362.34420000000051</v>
      </c>
      <c r="K2097" s="331">
        <v>0.11</v>
      </c>
      <c r="L2097" s="304" t="str">
        <f t="shared" si="567"/>
        <v>C</v>
      </c>
      <c r="M2097" s="388">
        <v>1</v>
      </c>
      <c r="N2097" s="356">
        <v>306.43610480098766</v>
      </c>
      <c r="O2097" s="304">
        <v>22.4</v>
      </c>
      <c r="P2097" s="331"/>
      <c r="Q2097" s="356"/>
      <c r="R2097" s="356"/>
      <c r="S2097" s="356"/>
      <c r="T2097" s="356"/>
      <c r="U2097" s="356"/>
      <c r="V2097" s="356">
        <v>362.34420000000051</v>
      </c>
      <c r="W2097" s="308" t="s">
        <v>895</v>
      </c>
      <c r="X2097" s="304" t="s">
        <v>206</v>
      </c>
      <c r="Y2097" s="366">
        <f t="shared" si="570"/>
        <v>338.6</v>
      </c>
      <c r="Z2097" s="304"/>
      <c r="AA2097" s="304"/>
      <c r="AB2097" s="304">
        <v>-999</v>
      </c>
      <c r="AC2097" s="304">
        <v>-999</v>
      </c>
      <c r="AD2097" s="366">
        <v>-999</v>
      </c>
      <c r="AE2097" s="304">
        <v>-999</v>
      </c>
      <c r="AF2097" s="304">
        <v>-999</v>
      </c>
      <c r="AG2097" s="304"/>
      <c r="AH2097" s="304">
        <v>0.22225700000000001</v>
      </c>
      <c r="AI2097" s="312"/>
      <c r="AJ2097" s="332">
        <v>760</v>
      </c>
      <c r="AK2097" s="304">
        <f t="shared" si="568"/>
        <v>760</v>
      </c>
      <c r="AL2097" s="304">
        <f t="shared" ref="AL2097:AL2112" si="575">IF(AH2097&lt;=0.0022,0.2,0.43)</f>
        <v>0.43</v>
      </c>
      <c r="AM2097" s="389" t="str">
        <f t="shared" si="571"/>
        <v/>
      </c>
      <c r="AN2097" s="304"/>
      <c r="AO2097" s="304"/>
      <c r="AP2097" s="312"/>
      <c r="AQ2097" s="312"/>
      <c r="AR2097" s="312"/>
      <c r="AS2097" s="304"/>
      <c r="AT2097" s="312"/>
      <c r="AU2097" s="329">
        <f>VLOOKUP(C2097,[1]world!$A$2:$B$3555,2,FALSE)</f>
        <v>1</v>
      </c>
      <c r="AV2097" s="329">
        <v>519</v>
      </c>
      <c r="AW2097" s="304">
        <v>0.37</v>
      </c>
      <c r="AX2097" s="304">
        <v>-999</v>
      </c>
      <c r="AY2097" s="304">
        <v>-999</v>
      </c>
      <c r="AZ2097" s="304">
        <v>-999</v>
      </c>
      <c r="BA2097" s="304">
        <v>-999</v>
      </c>
      <c r="BB2097" s="304">
        <v>-999</v>
      </c>
      <c r="BC2097" s="304">
        <v>-999</v>
      </c>
      <c r="BD2097" s="304">
        <v>-999</v>
      </c>
      <c r="BE2097" s="304">
        <v>-999</v>
      </c>
      <c r="BF2097" s="304">
        <v>-999</v>
      </c>
      <c r="BG2097" s="304">
        <v>-999</v>
      </c>
      <c r="BH2097" s="304">
        <v>-999</v>
      </c>
      <c r="BI2097" s="304">
        <v>-999</v>
      </c>
      <c r="BJ2097" s="304" t="s">
        <v>4954</v>
      </c>
      <c r="BK2097" s="304" t="s">
        <v>4954</v>
      </c>
      <c r="BL2097" s="304" t="s">
        <v>4954</v>
      </c>
    </row>
    <row r="2098" spans="1:64" ht="15" hidden="1" customHeight="1" x14ac:dyDescent="0.2">
      <c r="A2098" s="304" t="s">
        <v>6174</v>
      </c>
      <c r="B2098" s="304" t="s">
        <v>5985</v>
      </c>
      <c r="C2098" s="304">
        <v>2231</v>
      </c>
      <c r="D2098" s="349" t="s">
        <v>954</v>
      </c>
      <c r="E2098" s="304" t="s">
        <v>955</v>
      </c>
      <c r="F2098" s="304"/>
      <c r="G2098" s="324">
        <v>31.788</v>
      </c>
      <c r="H2098" s="324">
        <v>104.749</v>
      </c>
      <c r="I2098" s="324" t="s">
        <v>212</v>
      </c>
      <c r="J2098" s="368">
        <v>475.59179999999998</v>
      </c>
      <c r="K2098" s="331">
        <v>0.2</v>
      </c>
      <c r="L2098" s="304" t="str">
        <f t="shared" si="567"/>
        <v>C</v>
      </c>
      <c r="M2098" s="388">
        <v>1</v>
      </c>
      <c r="N2098" s="304"/>
      <c r="O2098" s="304"/>
      <c r="P2098" s="331"/>
      <c r="Q2098" s="356"/>
      <c r="R2098" s="304"/>
      <c r="S2098" s="356"/>
      <c r="T2098" s="304"/>
      <c r="U2098" s="356"/>
      <c r="V2098" s="304"/>
      <c r="W2098" s="308" t="s">
        <v>900</v>
      </c>
      <c r="X2098" s="304" t="s">
        <v>232</v>
      </c>
      <c r="Y2098" s="366">
        <f t="shared" si="570"/>
        <v>506.6</v>
      </c>
      <c r="Z2098" s="304"/>
      <c r="AA2098" s="304"/>
      <c r="AB2098" s="304">
        <v>-999</v>
      </c>
      <c r="AC2098" s="304">
        <v>-999</v>
      </c>
      <c r="AD2098" s="366">
        <v>-999</v>
      </c>
      <c r="AE2098" s="304">
        <v>-999</v>
      </c>
      <c r="AF2098" s="304">
        <v>-999</v>
      </c>
      <c r="AG2098" s="304"/>
      <c r="AH2098" s="304">
        <v>5.3898900000000003E-4</v>
      </c>
      <c r="AI2098" s="312"/>
      <c r="AJ2098" s="332">
        <v>184</v>
      </c>
      <c r="AK2098" s="304">
        <f t="shared" si="568"/>
        <v>210</v>
      </c>
      <c r="AL2098" s="304">
        <f t="shared" si="575"/>
        <v>0.2</v>
      </c>
      <c r="AM2098" s="389" t="str">
        <f t="shared" si="571"/>
        <v/>
      </c>
      <c r="AN2098" s="304"/>
      <c r="AO2098" s="304"/>
      <c r="AP2098" s="312"/>
      <c r="AQ2098" s="312"/>
      <c r="AR2098" s="312"/>
      <c r="AS2098" s="304"/>
      <c r="AT2098" s="312"/>
      <c r="AU2098" s="329">
        <f>VLOOKUP(C2098,[1]world!$A$2:$B$3555,2,FALSE)</f>
        <v>11</v>
      </c>
      <c r="AV2098" s="329">
        <v>328</v>
      </c>
      <c r="AW2098" s="304">
        <v>0.37</v>
      </c>
      <c r="AX2098" s="304">
        <v>-999</v>
      </c>
      <c r="AY2098" s="304">
        <v>-999</v>
      </c>
      <c r="AZ2098" s="304">
        <v>-999</v>
      </c>
      <c r="BA2098" s="304">
        <v>-999</v>
      </c>
      <c r="BB2098" s="304">
        <v>-999</v>
      </c>
      <c r="BC2098" s="304">
        <v>-999</v>
      </c>
      <c r="BD2098" s="304">
        <v>-999</v>
      </c>
      <c r="BE2098" s="304">
        <v>-999</v>
      </c>
      <c r="BF2098" s="304">
        <v>-999</v>
      </c>
      <c r="BG2098" s="304">
        <v>-999</v>
      </c>
      <c r="BH2098" s="304">
        <v>-999</v>
      </c>
      <c r="BI2098" s="304">
        <v>-999</v>
      </c>
      <c r="BJ2098" s="304" t="s">
        <v>4954</v>
      </c>
      <c r="BK2098" s="304" t="s">
        <v>4954</v>
      </c>
      <c r="BL2098" s="304" t="s">
        <v>4954</v>
      </c>
    </row>
    <row r="2099" spans="1:64" ht="15" hidden="1" customHeight="1" x14ac:dyDescent="0.2">
      <c r="A2099" s="304" t="s">
        <v>6174</v>
      </c>
      <c r="B2099" s="304" t="s">
        <v>5985</v>
      </c>
      <c r="C2099" s="304">
        <v>2232</v>
      </c>
      <c r="D2099" s="349" t="s">
        <v>972</v>
      </c>
      <c r="E2099" s="304" t="s">
        <v>973</v>
      </c>
      <c r="F2099" s="304"/>
      <c r="G2099" s="324">
        <v>28.271000000000001</v>
      </c>
      <c r="H2099" s="324">
        <v>103.58</v>
      </c>
      <c r="I2099" s="324" t="s">
        <v>212</v>
      </c>
      <c r="J2099" s="368">
        <f t="shared" ref="J2099:J2105" si="576">V2099</f>
        <v>390.69450000000023</v>
      </c>
      <c r="K2099" s="331">
        <v>0.2</v>
      </c>
      <c r="L2099" s="304" t="str">
        <f t="shared" si="567"/>
        <v>C</v>
      </c>
      <c r="M2099" s="388">
        <v>1</v>
      </c>
      <c r="N2099" s="356">
        <v>248.68598768384496</v>
      </c>
      <c r="O2099" s="304">
        <v>13.2</v>
      </c>
      <c r="P2099" s="331"/>
      <c r="Q2099" s="356"/>
      <c r="R2099" s="356"/>
      <c r="S2099" s="356"/>
      <c r="T2099" s="356"/>
      <c r="U2099" s="356"/>
      <c r="V2099" s="356">
        <v>390.69450000000023</v>
      </c>
      <c r="W2099" s="310" t="s">
        <v>890</v>
      </c>
      <c r="X2099" s="304" t="s">
        <v>205</v>
      </c>
      <c r="Y2099" s="366">
        <f t="shared" si="570"/>
        <v>424.8</v>
      </c>
      <c r="Z2099" s="304"/>
      <c r="AA2099" s="304"/>
      <c r="AB2099" s="304">
        <v>-999</v>
      </c>
      <c r="AC2099" s="304">
        <v>-999</v>
      </c>
      <c r="AD2099" s="366">
        <v>-999</v>
      </c>
      <c r="AE2099" s="304">
        <v>-999</v>
      </c>
      <c r="AF2099" s="304">
        <v>-999</v>
      </c>
      <c r="AG2099" s="304"/>
      <c r="AH2099" s="304">
        <v>4.8663999999999999E-2</v>
      </c>
      <c r="AI2099" s="312"/>
      <c r="AJ2099" s="332">
        <v>485</v>
      </c>
      <c r="AK2099" s="304">
        <f t="shared" si="568"/>
        <v>425</v>
      </c>
      <c r="AL2099" s="304">
        <f t="shared" si="575"/>
        <v>0.43</v>
      </c>
      <c r="AM2099" s="389" t="str">
        <f t="shared" si="571"/>
        <v/>
      </c>
      <c r="AN2099" s="304"/>
      <c r="AO2099" s="304"/>
      <c r="AP2099" s="312"/>
      <c r="AQ2099" s="312"/>
      <c r="AR2099" s="312"/>
      <c r="AS2099" s="304"/>
      <c r="AT2099" s="312"/>
      <c r="AU2099" s="329">
        <f>VLOOKUP(C2099,[1]world!$A$2:$B$3555,2,FALSE)</f>
        <v>1</v>
      </c>
      <c r="AV2099" s="329">
        <v>519</v>
      </c>
      <c r="AW2099" s="304">
        <v>0.37</v>
      </c>
      <c r="AX2099" s="304">
        <v>-999</v>
      </c>
      <c r="AY2099" s="304">
        <v>-999</v>
      </c>
      <c r="AZ2099" s="304">
        <v>-999</v>
      </c>
      <c r="BA2099" s="304">
        <v>-999</v>
      </c>
      <c r="BB2099" s="304">
        <v>-999</v>
      </c>
      <c r="BC2099" s="304">
        <v>-999</v>
      </c>
      <c r="BD2099" s="304">
        <v>-999</v>
      </c>
      <c r="BE2099" s="304">
        <v>-999</v>
      </c>
      <c r="BF2099" s="304">
        <v>-999</v>
      </c>
      <c r="BG2099" s="304">
        <v>-999</v>
      </c>
      <c r="BH2099" s="304">
        <v>-999</v>
      </c>
      <c r="BI2099" s="304">
        <v>-999</v>
      </c>
      <c r="BJ2099" s="304" t="s">
        <v>4954</v>
      </c>
      <c r="BK2099" s="304" t="s">
        <v>4954</v>
      </c>
      <c r="BL2099" s="304" t="s">
        <v>4954</v>
      </c>
    </row>
    <row r="2100" spans="1:64" ht="15" hidden="1" customHeight="1" x14ac:dyDescent="0.2">
      <c r="A2100" s="304" t="s">
        <v>6174</v>
      </c>
      <c r="B2100" s="304" t="s">
        <v>5985</v>
      </c>
      <c r="C2100" s="304">
        <v>2233</v>
      </c>
      <c r="D2100" s="349" t="s">
        <v>1016</v>
      </c>
      <c r="E2100" s="304" t="s">
        <v>1017</v>
      </c>
      <c r="F2100" s="304"/>
      <c r="G2100" s="324">
        <v>28.297000000000001</v>
      </c>
      <c r="H2100" s="324">
        <v>102.199</v>
      </c>
      <c r="I2100" s="324" t="s">
        <v>212</v>
      </c>
      <c r="J2100" s="368">
        <f t="shared" si="576"/>
        <v>342.80520000000058</v>
      </c>
      <c r="K2100" s="331">
        <v>0.11</v>
      </c>
      <c r="L2100" s="304" t="str">
        <f t="shared" si="567"/>
        <v>D</v>
      </c>
      <c r="M2100" s="388">
        <v>1</v>
      </c>
      <c r="N2100" s="356">
        <v>286.41519157358169</v>
      </c>
      <c r="O2100" s="304">
        <v>22</v>
      </c>
      <c r="P2100" s="331"/>
      <c r="Q2100" s="356"/>
      <c r="R2100" s="356"/>
      <c r="S2100" s="356"/>
      <c r="T2100" s="356"/>
      <c r="U2100" s="356"/>
      <c r="V2100" s="356">
        <v>342.80520000000058</v>
      </c>
      <c r="W2100" s="308" t="s">
        <v>895</v>
      </c>
      <c r="X2100" s="304" t="s">
        <v>206</v>
      </c>
      <c r="Y2100" s="366">
        <f t="shared" si="570"/>
        <v>338.6</v>
      </c>
      <c r="Z2100" s="304"/>
      <c r="AA2100" s="304"/>
      <c r="AB2100" s="304">
        <v>-999</v>
      </c>
      <c r="AC2100" s="304">
        <v>-999</v>
      </c>
      <c r="AD2100" s="366">
        <v>-999</v>
      </c>
      <c r="AE2100" s="304">
        <v>-999</v>
      </c>
      <c r="AF2100" s="304">
        <v>-999</v>
      </c>
      <c r="AG2100" s="304"/>
      <c r="AH2100" s="304">
        <v>3.2603800000000002E-2</v>
      </c>
      <c r="AI2100" s="312"/>
      <c r="AJ2100" s="332">
        <v>419</v>
      </c>
      <c r="AK2100" s="304">
        <f t="shared" si="568"/>
        <v>425</v>
      </c>
      <c r="AL2100" s="304">
        <f t="shared" si="575"/>
        <v>0.43</v>
      </c>
      <c r="AM2100" s="389" t="str">
        <f t="shared" si="571"/>
        <v/>
      </c>
      <c r="AN2100" s="304"/>
      <c r="AO2100" s="304"/>
      <c r="AP2100" s="312"/>
      <c r="AQ2100" s="312"/>
      <c r="AR2100" s="312"/>
      <c r="AS2100" s="304"/>
      <c r="AT2100" s="312"/>
      <c r="AU2100" s="329">
        <f>VLOOKUP(C2100,[1]world!$A$2:$B$3555,2,FALSE)</f>
        <v>3</v>
      </c>
      <c r="AV2100" s="329">
        <v>547</v>
      </c>
      <c r="AW2100" s="304">
        <v>0.37</v>
      </c>
      <c r="AX2100" s="304">
        <v>-999</v>
      </c>
      <c r="AY2100" s="304">
        <v>-999</v>
      </c>
      <c r="AZ2100" s="304">
        <v>-999</v>
      </c>
      <c r="BA2100" s="304">
        <v>-999</v>
      </c>
      <c r="BB2100" s="304">
        <v>-999</v>
      </c>
      <c r="BC2100" s="304">
        <v>-999</v>
      </c>
      <c r="BD2100" s="304">
        <v>-999</v>
      </c>
      <c r="BE2100" s="304">
        <v>-999</v>
      </c>
      <c r="BF2100" s="304">
        <v>-999</v>
      </c>
      <c r="BG2100" s="304">
        <v>-999</v>
      </c>
      <c r="BH2100" s="304">
        <v>-999</v>
      </c>
      <c r="BI2100" s="304">
        <v>-999</v>
      </c>
      <c r="BJ2100" s="304" t="s">
        <v>4954</v>
      </c>
      <c r="BK2100" s="304" t="s">
        <v>4954</v>
      </c>
      <c r="BL2100" s="304" t="s">
        <v>4954</v>
      </c>
    </row>
    <row r="2101" spans="1:64" ht="15" hidden="1" customHeight="1" x14ac:dyDescent="0.2">
      <c r="A2101" s="304" t="s">
        <v>6174</v>
      </c>
      <c r="B2101" s="304" t="s">
        <v>5985</v>
      </c>
      <c r="C2101" s="304">
        <v>2234</v>
      </c>
      <c r="D2101" s="349" t="s">
        <v>1038</v>
      </c>
      <c r="E2101" s="304" t="s">
        <v>1039</v>
      </c>
      <c r="F2101" s="304"/>
      <c r="G2101" s="324">
        <v>27.536000000000001</v>
      </c>
      <c r="H2101" s="324">
        <v>102.41</v>
      </c>
      <c r="I2101" s="324" t="s">
        <v>212</v>
      </c>
      <c r="J2101" s="368">
        <f t="shared" si="576"/>
        <v>368.31350000000032</v>
      </c>
      <c r="K2101" s="331">
        <v>0.11</v>
      </c>
      <c r="L2101" s="304" t="str">
        <f t="shared" si="567"/>
        <v>C</v>
      </c>
      <c r="M2101" s="388">
        <v>1</v>
      </c>
      <c r="N2101" s="356">
        <v>308.61072923937996</v>
      </c>
      <c r="O2101" s="304">
        <v>22</v>
      </c>
      <c r="P2101" s="331"/>
      <c r="Q2101" s="356"/>
      <c r="R2101" s="356"/>
      <c r="S2101" s="356"/>
      <c r="T2101" s="356"/>
      <c r="U2101" s="356"/>
      <c r="V2101" s="356">
        <v>368.31350000000032</v>
      </c>
      <c r="W2101" s="308" t="s">
        <v>895</v>
      </c>
      <c r="X2101" s="304" t="s">
        <v>206</v>
      </c>
      <c r="Y2101" s="366">
        <f t="shared" si="570"/>
        <v>338.6</v>
      </c>
      <c r="Z2101" s="304"/>
      <c r="AA2101" s="304"/>
      <c r="AB2101" s="304">
        <v>-999</v>
      </c>
      <c r="AC2101" s="304">
        <v>-999</v>
      </c>
      <c r="AD2101" s="366">
        <v>-999</v>
      </c>
      <c r="AE2101" s="304">
        <v>-999</v>
      </c>
      <c r="AF2101" s="304">
        <v>-999</v>
      </c>
      <c r="AG2101" s="304"/>
      <c r="AH2101" s="304">
        <v>0.45453399999999999</v>
      </c>
      <c r="AI2101" s="312"/>
      <c r="AJ2101" s="332">
        <v>760</v>
      </c>
      <c r="AK2101" s="304">
        <f t="shared" si="568"/>
        <v>760</v>
      </c>
      <c r="AL2101" s="304">
        <f t="shared" si="575"/>
        <v>0.43</v>
      </c>
      <c r="AM2101" s="389" t="str">
        <f t="shared" si="571"/>
        <v/>
      </c>
      <c r="AN2101" s="304"/>
      <c r="AO2101" s="304"/>
      <c r="AP2101" s="312"/>
      <c r="AQ2101" s="312"/>
      <c r="AR2101" s="312"/>
      <c r="AS2101" s="304"/>
      <c r="AT2101" s="312"/>
      <c r="AU2101" s="329">
        <f>VLOOKUP(C2101,[1]world!$A$2:$B$3555,2,FALSE)</f>
        <v>1</v>
      </c>
      <c r="AV2101" s="329">
        <v>519</v>
      </c>
      <c r="AW2101" s="304">
        <v>0.37</v>
      </c>
      <c r="AX2101" s="304">
        <v>-999</v>
      </c>
      <c r="AY2101" s="304">
        <v>-999</v>
      </c>
      <c r="AZ2101" s="304">
        <v>-999</v>
      </c>
      <c r="BA2101" s="304">
        <v>-999</v>
      </c>
      <c r="BB2101" s="304">
        <v>-999</v>
      </c>
      <c r="BC2101" s="304">
        <v>-999</v>
      </c>
      <c r="BD2101" s="304">
        <v>-999</v>
      </c>
      <c r="BE2101" s="304">
        <v>-999</v>
      </c>
      <c r="BF2101" s="304">
        <v>-999</v>
      </c>
      <c r="BG2101" s="304">
        <v>-999</v>
      </c>
      <c r="BH2101" s="304">
        <v>-999</v>
      </c>
      <c r="BI2101" s="304">
        <v>-999</v>
      </c>
      <c r="BJ2101" s="304" t="s">
        <v>4954</v>
      </c>
      <c r="BK2101" s="304" t="s">
        <v>4954</v>
      </c>
      <c r="BL2101" s="304" t="s">
        <v>4954</v>
      </c>
    </row>
    <row r="2102" spans="1:64" ht="15" hidden="1" customHeight="1" x14ac:dyDescent="0.2">
      <c r="A2102" s="304" t="s">
        <v>6174</v>
      </c>
      <c r="B2102" s="304" t="s">
        <v>5985</v>
      </c>
      <c r="C2102" s="304">
        <v>2235</v>
      </c>
      <c r="D2102" s="349" t="s">
        <v>1032</v>
      </c>
      <c r="E2102" s="304" t="s">
        <v>1033</v>
      </c>
      <c r="F2102" s="304"/>
      <c r="G2102" s="324">
        <v>27.151</v>
      </c>
      <c r="H2102" s="324">
        <v>102.67</v>
      </c>
      <c r="I2102" s="324" t="s">
        <v>212</v>
      </c>
      <c r="J2102" s="368">
        <f t="shared" si="576"/>
        <v>339.00160000000051</v>
      </c>
      <c r="K2102" s="331">
        <v>0.11</v>
      </c>
      <c r="L2102" s="304" t="str">
        <f t="shared" si="567"/>
        <v>D</v>
      </c>
      <c r="M2102" s="388">
        <v>1</v>
      </c>
      <c r="N2102" s="356">
        <v>283.11109704287395</v>
      </c>
      <c r="O2102" s="304">
        <v>22</v>
      </c>
      <c r="P2102" s="331"/>
      <c r="Q2102" s="356"/>
      <c r="R2102" s="356"/>
      <c r="S2102" s="356"/>
      <c r="T2102" s="356"/>
      <c r="U2102" s="356"/>
      <c r="V2102" s="356">
        <v>339.00160000000051</v>
      </c>
      <c r="W2102" s="308" t="s">
        <v>895</v>
      </c>
      <c r="X2102" s="304" t="s">
        <v>206</v>
      </c>
      <c r="Y2102" s="366">
        <f t="shared" si="570"/>
        <v>338.6</v>
      </c>
      <c r="Z2102" s="304"/>
      <c r="AA2102" s="304"/>
      <c r="AB2102" s="304">
        <v>-999</v>
      </c>
      <c r="AC2102" s="304">
        <v>-999</v>
      </c>
      <c r="AD2102" s="366">
        <v>-999</v>
      </c>
      <c r="AE2102" s="304">
        <v>-999</v>
      </c>
      <c r="AF2102" s="304">
        <v>-999</v>
      </c>
      <c r="AG2102" s="304"/>
      <c r="AH2102" s="304">
        <v>0.24474099999999999</v>
      </c>
      <c r="AI2102" s="312"/>
      <c r="AJ2102" s="332">
        <v>760</v>
      </c>
      <c r="AK2102" s="304">
        <f t="shared" si="568"/>
        <v>760</v>
      </c>
      <c r="AL2102" s="304">
        <f t="shared" si="575"/>
        <v>0.43</v>
      </c>
      <c r="AM2102" s="389" t="str">
        <f t="shared" si="571"/>
        <v/>
      </c>
      <c r="AN2102" s="304"/>
      <c r="AO2102" s="304"/>
      <c r="AP2102" s="312"/>
      <c r="AQ2102" s="312"/>
      <c r="AR2102" s="312"/>
      <c r="AS2102" s="304"/>
      <c r="AT2102" s="312"/>
      <c r="AU2102" s="329">
        <f>VLOOKUP(C2102,[1]world!$A$2:$B$3555,2,FALSE)</f>
        <v>1</v>
      </c>
      <c r="AV2102" s="329">
        <v>519</v>
      </c>
      <c r="AW2102" s="304">
        <v>0.37</v>
      </c>
      <c r="AX2102" s="304">
        <v>-999</v>
      </c>
      <c r="AY2102" s="304">
        <v>-999</v>
      </c>
      <c r="AZ2102" s="304">
        <v>-999</v>
      </c>
      <c r="BA2102" s="304">
        <v>-999</v>
      </c>
      <c r="BB2102" s="304">
        <v>-999</v>
      </c>
      <c r="BC2102" s="304">
        <v>-999</v>
      </c>
      <c r="BD2102" s="304">
        <v>-999</v>
      </c>
      <c r="BE2102" s="304">
        <v>-999</v>
      </c>
      <c r="BF2102" s="304">
        <v>-999</v>
      </c>
      <c r="BG2102" s="304">
        <v>-999</v>
      </c>
      <c r="BH2102" s="304">
        <v>-999</v>
      </c>
      <c r="BI2102" s="304">
        <v>-999</v>
      </c>
      <c r="BJ2102" s="304" t="s">
        <v>4954</v>
      </c>
      <c r="BK2102" s="304" t="s">
        <v>4954</v>
      </c>
      <c r="BL2102" s="304" t="s">
        <v>4954</v>
      </c>
    </row>
    <row r="2103" spans="1:64" ht="15" hidden="1" customHeight="1" x14ac:dyDescent="0.2">
      <c r="A2103" s="304" t="s">
        <v>6174</v>
      </c>
      <c r="B2103" s="304" t="s">
        <v>5985</v>
      </c>
      <c r="C2103" s="304">
        <v>2236</v>
      </c>
      <c r="D2103" s="349" t="s">
        <v>990</v>
      </c>
      <c r="E2103" s="304" t="s">
        <v>991</v>
      </c>
      <c r="F2103" s="304"/>
      <c r="G2103" s="324">
        <v>30.151</v>
      </c>
      <c r="H2103" s="324">
        <v>102.929</v>
      </c>
      <c r="I2103" s="324" t="s">
        <v>212</v>
      </c>
      <c r="J2103" s="368">
        <f t="shared" si="576"/>
        <v>587.22240000000068</v>
      </c>
      <c r="K2103" s="331">
        <v>0.2</v>
      </c>
      <c r="L2103" s="304" t="str">
        <f t="shared" si="567"/>
        <v>C</v>
      </c>
      <c r="M2103" s="388">
        <v>1</v>
      </c>
      <c r="N2103" s="356">
        <v>386.26711798413663</v>
      </c>
      <c r="O2103" s="304">
        <v>10.7</v>
      </c>
      <c r="P2103" s="331"/>
      <c r="Q2103" s="356"/>
      <c r="R2103" s="356"/>
      <c r="S2103" s="356"/>
      <c r="T2103" s="356"/>
      <c r="U2103" s="356"/>
      <c r="V2103" s="356">
        <v>587.22240000000068</v>
      </c>
      <c r="W2103" s="308" t="s">
        <v>900</v>
      </c>
      <c r="X2103" s="304" t="s">
        <v>232</v>
      </c>
      <c r="Y2103" s="366">
        <f t="shared" si="570"/>
        <v>506.6</v>
      </c>
      <c r="Z2103" s="304"/>
      <c r="AA2103" s="304"/>
      <c r="AB2103" s="304">
        <v>-999</v>
      </c>
      <c r="AC2103" s="304">
        <v>-999</v>
      </c>
      <c r="AD2103" s="366">
        <v>-999</v>
      </c>
      <c r="AE2103" s="304">
        <v>-999</v>
      </c>
      <c r="AF2103" s="304">
        <v>-999</v>
      </c>
      <c r="AG2103" s="304"/>
      <c r="AH2103" s="304">
        <v>1.89532E-2</v>
      </c>
      <c r="AI2103" s="312"/>
      <c r="AJ2103" s="332">
        <v>364</v>
      </c>
      <c r="AK2103" s="304">
        <f t="shared" si="568"/>
        <v>425</v>
      </c>
      <c r="AL2103" s="304">
        <f t="shared" si="575"/>
        <v>0.43</v>
      </c>
      <c r="AM2103" s="389" t="str">
        <f t="shared" si="571"/>
        <v/>
      </c>
      <c r="AN2103" s="304"/>
      <c r="AO2103" s="304"/>
      <c r="AP2103" s="312"/>
      <c r="AQ2103" s="312"/>
      <c r="AR2103" s="312"/>
      <c r="AS2103" s="304"/>
      <c r="AT2103" s="312"/>
      <c r="AU2103" s="329">
        <f>VLOOKUP(C2103,[1]world!$A$2:$B$3555,2,FALSE)</f>
        <v>3</v>
      </c>
      <c r="AV2103" s="329">
        <v>547</v>
      </c>
      <c r="AW2103" s="304">
        <v>0.37</v>
      </c>
      <c r="AX2103" s="304">
        <v>-999</v>
      </c>
      <c r="AY2103" s="304">
        <v>-999</v>
      </c>
      <c r="AZ2103" s="304">
        <v>-999</v>
      </c>
      <c r="BA2103" s="304">
        <v>-999</v>
      </c>
      <c r="BB2103" s="304">
        <v>-999</v>
      </c>
      <c r="BC2103" s="304">
        <v>-999</v>
      </c>
      <c r="BD2103" s="304">
        <v>-999</v>
      </c>
      <c r="BE2103" s="304">
        <v>-999</v>
      </c>
      <c r="BF2103" s="304">
        <v>-999</v>
      </c>
      <c r="BG2103" s="304">
        <v>-999</v>
      </c>
      <c r="BH2103" s="304">
        <v>-999</v>
      </c>
      <c r="BI2103" s="304">
        <v>-999</v>
      </c>
      <c r="BJ2103" s="304" t="s">
        <v>4954</v>
      </c>
      <c r="BK2103" s="304" t="s">
        <v>4954</v>
      </c>
      <c r="BL2103" s="304" t="s">
        <v>4954</v>
      </c>
    </row>
    <row r="2104" spans="1:64" ht="15" hidden="1" customHeight="1" x14ac:dyDescent="0.2">
      <c r="A2104" s="304" t="s">
        <v>6174</v>
      </c>
      <c r="B2104" s="304" t="s">
        <v>5985</v>
      </c>
      <c r="C2104" s="304">
        <v>2237</v>
      </c>
      <c r="D2104" s="349" t="s">
        <v>1106</v>
      </c>
      <c r="E2104" s="304" t="s">
        <v>1107</v>
      </c>
      <c r="F2104" s="304"/>
      <c r="G2104" s="324">
        <v>30.084</v>
      </c>
      <c r="H2104" s="324">
        <v>103.08</v>
      </c>
      <c r="I2104" s="324" t="s">
        <v>212</v>
      </c>
      <c r="J2104" s="368">
        <f t="shared" si="576"/>
        <v>600.38680000000102</v>
      </c>
      <c r="K2104" s="331">
        <v>0.11</v>
      </c>
      <c r="L2104" s="304" t="str">
        <f t="shared" si="567"/>
        <v>C</v>
      </c>
      <c r="M2104" s="388">
        <v>1</v>
      </c>
      <c r="N2104" s="356">
        <v>512.97822966495301</v>
      </c>
      <c r="O2104" s="304">
        <v>22</v>
      </c>
      <c r="P2104" s="331"/>
      <c r="Q2104" s="356"/>
      <c r="R2104" s="356"/>
      <c r="S2104" s="356"/>
      <c r="T2104" s="356"/>
      <c r="U2104" s="356"/>
      <c r="V2104" s="356">
        <v>600.38680000000102</v>
      </c>
      <c r="W2104" s="308" t="s">
        <v>900</v>
      </c>
      <c r="X2104" s="304" t="s">
        <v>232</v>
      </c>
      <c r="Y2104" s="366">
        <f t="shared" si="570"/>
        <v>506.6</v>
      </c>
      <c r="Z2104" s="304"/>
      <c r="AA2104" s="304"/>
      <c r="AB2104" s="304">
        <v>-999</v>
      </c>
      <c r="AC2104" s="304">
        <v>-999</v>
      </c>
      <c r="AD2104" s="366">
        <v>-999</v>
      </c>
      <c r="AE2104" s="304">
        <v>-999</v>
      </c>
      <c r="AF2104" s="304">
        <v>-999</v>
      </c>
      <c r="AG2104" s="304"/>
      <c r="AH2104" s="304">
        <v>0.159111</v>
      </c>
      <c r="AI2104" s="312"/>
      <c r="AJ2104" s="332">
        <v>760</v>
      </c>
      <c r="AK2104" s="304">
        <f t="shared" si="568"/>
        <v>760</v>
      </c>
      <c r="AL2104" s="304">
        <f t="shared" si="575"/>
        <v>0.43</v>
      </c>
      <c r="AM2104" s="389" t="str">
        <f t="shared" si="571"/>
        <v/>
      </c>
      <c r="AN2104" s="304"/>
      <c r="AO2104" s="304"/>
      <c r="AP2104" s="312"/>
      <c r="AQ2104" s="312"/>
      <c r="AR2104" s="312"/>
      <c r="AS2104" s="304"/>
      <c r="AT2104" s="312"/>
      <c r="AU2104" s="329">
        <f>VLOOKUP(C2104,[1]world!$A$2:$B$3555,2,FALSE)</f>
        <v>3</v>
      </c>
      <c r="AV2104" s="329">
        <v>547</v>
      </c>
      <c r="AW2104" s="304">
        <v>0.37</v>
      </c>
      <c r="AX2104" s="304">
        <v>-999</v>
      </c>
      <c r="AY2104" s="304">
        <v>-999</v>
      </c>
      <c r="AZ2104" s="304">
        <v>-999</v>
      </c>
      <c r="BA2104" s="304">
        <v>-999</v>
      </c>
      <c r="BB2104" s="304">
        <v>-999</v>
      </c>
      <c r="BC2104" s="304">
        <v>-999</v>
      </c>
      <c r="BD2104" s="304">
        <v>-999</v>
      </c>
      <c r="BE2104" s="304">
        <v>-999</v>
      </c>
      <c r="BF2104" s="304">
        <v>-999</v>
      </c>
      <c r="BG2104" s="304">
        <v>-999</v>
      </c>
      <c r="BH2104" s="304">
        <v>-999</v>
      </c>
      <c r="BI2104" s="304">
        <v>-999</v>
      </c>
      <c r="BJ2104" s="304" t="s">
        <v>4954</v>
      </c>
      <c r="BK2104" s="304" t="s">
        <v>4954</v>
      </c>
      <c r="BL2104" s="304" t="s">
        <v>4954</v>
      </c>
    </row>
    <row r="2105" spans="1:64" ht="15" hidden="1" customHeight="1" x14ac:dyDescent="0.2">
      <c r="A2105" s="304" t="s">
        <v>6174</v>
      </c>
      <c r="B2105" s="304" t="s">
        <v>5985</v>
      </c>
      <c r="C2105" s="304">
        <v>2238</v>
      </c>
      <c r="D2105" s="349" t="s">
        <v>1040</v>
      </c>
      <c r="E2105" s="304" t="s">
        <v>1041</v>
      </c>
      <c r="F2105" s="304"/>
      <c r="G2105" s="324">
        <v>27.475999999999999</v>
      </c>
      <c r="H2105" s="324">
        <v>102.5</v>
      </c>
      <c r="I2105" s="324" t="s">
        <v>212</v>
      </c>
      <c r="J2105" s="368">
        <f t="shared" si="576"/>
        <v>290.4452</v>
      </c>
      <c r="K2105" s="331">
        <v>0.11</v>
      </c>
      <c r="L2105" s="304" t="str">
        <f t="shared" si="567"/>
        <v>D</v>
      </c>
      <c r="M2105" s="388">
        <v>1</v>
      </c>
      <c r="N2105" s="356">
        <v>241.06730617693754</v>
      </c>
      <c r="O2105" s="304">
        <v>22</v>
      </c>
      <c r="P2105" s="331"/>
      <c r="Q2105" s="356"/>
      <c r="R2105" s="356"/>
      <c r="S2105" s="356"/>
      <c r="T2105" s="356"/>
      <c r="U2105" s="356"/>
      <c r="V2105" s="356">
        <v>290.4452</v>
      </c>
      <c r="W2105" s="308" t="s">
        <v>895</v>
      </c>
      <c r="X2105" s="304" t="s">
        <v>206</v>
      </c>
      <c r="Y2105" s="366">
        <f t="shared" si="570"/>
        <v>338.6</v>
      </c>
      <c r="Z2105" s="304"/>
      <c r="AA2105" s="304"/>
      <c r="AB2105" s="304">
        <v>-999</v>
      </c>
      <c r="AC2105" s="304">
        <v>-999</v>
      </c>
      <c r="AD2105" s="366">
        <v>-999</v>
      </c>
      <c r="AE2105" s="304">
        <v>-999</v>
      </c>
      <c r="AF2105" s="304">
        <v>-999</v>
      </c>
      <c r="AG2105" s="304"/>
      <c r="AH2105" s="304">
        <v>0.164691</v>
      </c>
      <c r="AI2105" s="312"/>
      <c r="AJ2105" s="332">
        <v>760</v>
      </c>
      <c r="AK2105" s="304">
        <f t="shared" si="568"/>
        <v>760</v>
      </c>
      <c r="AL2105" s="304">
        <f t="shared" si="575"/>
        <v>0.43</v>
      </c>
      <c r="AM2105" s="389" t="str">
        <f t="shared" si="571"/>
        <v/>
      </c>
      <c r="AN2105" s="304"/>
      <c r="AO2105" s="304"/>
      <c r="AP2105" s="312"/>
      <c r="AQ2105" s="312"/>
      <c r="AR2105" s="312"/>
      <c r="AS2105" s="304"/>
      <c r="AT2105" s="312"/>
      <c r="AU2105" s="329">
        <f>VLOOKUP(C2105,[1]world!$A$2:$B$3555,2,FALSE)</f>
        <v>1</v>
      </c>
      <c r="AV2105" s="329">
        <v>519</v>
      </c>
      <c r="AW2105" s="304">
        <v>0.37</v>
      </c>
      <c r="AX2105" s="304">
        <v>-999</v>
      </c>
      <c r="AY2105" s="304">
        <v>-999</v>
      </c>
      <c r="AZ2105" s="304">
        <v>-999</v>
      </c>
      <c r="BA2105" s="304">
        <v>-999</v>
      </c>
      <c r="BB2105" s="304">
        <v>-999</v>
      </c>
      <c r="BC2105" s="304">
        <v>-999</v>
      </c>
      <c r="BD2105" s="304">
        <v>-999</v>
      </c>
      <c r="BE2105" s="304">
        <v>-999</v>
      </c>
      <c r="BF2105" s="304">
        <v>-999</v>
      </c>
      <c r="BG2105" s="304">
        <v>-999</v>
      </c>
      <c r="BH2105" s="304">
        <v>-999</v>
      </c>
      <c r="BI2105" s="304">
        <v>-999</v>
      </c>
      <c r="BJ2105" s="304" t="s">
        <v>4954</v>
      </c>
      <c r="BK2105" s="304" t="s">
        <v>4954</v>
      </c>
      <c r="BL2105" s="304" t="s">
        <v>4954</v>
      </c>
    </row>
    <row r="2106" spans="1:64" ht="15" hidden="1" customHeight="1" x14ac:dyDescent="0.2">
      <c r="A2106" s="304" t="s">
        <v>6174</v>
      </c>
      <c r="B2106" s="304" t="s">
        <v>5985</v>
      </c>
      <c r="C2106" s="304">
        <v>2239</v>
      </c>
      <c r="D2106" s="349" t="s">
        <v>923</v>
      </c>
      <c r="E2106" s="304" t="s">
        <v>924</v>
      </c>
      <c r="F2106" s="304"/>
      <c r="G2106" s="324">
        <v>32.14</v>
      </c>
      <c r="H2106" s="324">
        <v>105.839</v>
      </c>
      <c r="I2106" s="324" t="s">
        <v>212</v>
      </c>
      <c r="J2106" s="368">
        <v>388.24889999999999</v>
      </c>
      <c r="K2106" s="331">
        <v>0.2</v>
      </c>
      <c r="L2106" s="304" t="str">
        <f t="shared" si="567"/>
        <v>C</v>
      </c>
      <c r="M2106" s="388">
        <v>1</v>
      </c>
      <c r="N2106" s="304"/>
      <c r="O2106" s="304"/>
      <c r="P2106" s="331"/>
      <c r="Q2106" s="356"/>
      <c r="R2106" s="304"/>
      <c r="S2106" s="356"/>
      <c r="T2106" s="304"/>
      <c r="U2106" s="356"/>
      <c r="V2106" s="304"/>
      <c r="W2106" s="310" t="s">
        <v>890</v>
      </c>
      <c r="X2106" s="304" t="s">
        <v>205</v>
      </c>
      <c r="Y2106" s="366">
        <f t="shared" si="570"/>
        <v>424.8</v>
      </c>
      <c r="Z2106" s="304"/>
      <c r="AA2106" s="304"/>
      <c r="AB2106" s="304">
        <v>-999</v>
      </c>
      <c r="AC2106" s="304">
        <v>-999</v>
      </c>
      <c r="AD2106" s="366">
        <v>-999</v>
      </c>
      <c r="AE2106" s="304">
        <v>-999</v>
      </c>
      <c r="AF2106" s="304">
        <v>-999</v>
      </c>
      <c r="AG2106" s="304"/>
      <c r="AH2106" s="304">
        <v>7.5920299999999996E-2</v>
      </c>
      <c r="AI2106" s="312"/>
      <c r="AJ2106" s="332">
        <v>557</v>
      </c>
      <c r="AK2106" s="304">
        <f t="shared" si="568"/>
        <v>555</v>
      </c>
      <c r="AL2106" s="304">
        <f t="shared" si="575"/>
        <v>0.43</v>
      </c>
      <c r="AM2106" s="389" t="str">
        <f t="shared" si="571"/>
        <v/>
      </c>
      <c r="AN2106" s="304"/>
      <c r="AO2106" s="304"/>
      <c r="AP2106" s="312"/>
      <c r="AQ2106" s="312"/>
      <c r="AR2106" s="312"/>
      <c r="AS2106" s="304"/>
      <c r="AT2106" s="312"/>
      <c r="AU2106" s="329">
        <f>VLOOKUP(C2106,[1]world!$A$2:$B$3555,2,FALSE)</f>
        <v>5</v>
      </c>
      <c r="AV2106" s="329">
        <v>402</v>
      </c>
      <c r="AW2106" s="304">
        <v>0.37</v>
      </c>
      <c r="AX2106" s="304">
        <v>-999</v>
      </c>
      <c r="AY2106" s="304">
        <v>-999</v>
      </c>
      <c r="AZ2106" s="304">
        <v>-999</v>
      </c>
      <c r="BA2106" s="304">
        <v>-999</v>
      </c>
      <c r="BB2106" s="304">
        <v>-999</v>
      </c>
      <c r="BC2106" s="304">
        <v>-999</v>
      </c>
      <c r="BD2106" s="304">
        <v>-999</v>
      </c>
      <c r="BE2106" s="304">
        <v>-999</v>
      </c>
      <c r="BF2106" s="304">
        <v>-999</v>
      </c>
      <c r="BG2106" s="304">
        <v>-999</v>
      </c>
      <c r="BH2106" s="304">
        <v>-999</v>
      </c>
      <c r="BI2106" s="304">
        <v>-999</v>
      </c>
      <c r="BJ2106" s="304" t="s">
        <v>4954</v>
      </c>
      <c r="BK2106" s="304" t="s">
        <v>4954</v>
      </c>
      <c r="BL2106" s="304" t="s">
        <v>4954</v>
      </c>
    </row>
    <row r="2107" spans="1:64" ht="15" hidden="1" customHeight="1" x14ac:dyDescent="0.2">
      <c r="A2107" s="304" t="s">
        <v>6174</v>
      </c>
      <c r="B2107" s="304" t="s">
        <v>5985</v>
      </c>
      <c r="C2107" s="304">
        <v>2240</v>
      </c>
      <c r="D2107" s="349" t="s">
        <v>1104</v>
      </c>
      <c r="E2107" s="304" t="s">
        <v>1105</v>
      </c>
      <c r="F2107" s="304"/>
      <c r="G2107" s="324">
        <v>29.881</v>
      </c>
      <c r="H2107" s="324">
        <v>102.85</v>
      </c>
      <c r="I2107" s="324" t="s">
        <v>212</v>
      </c>
      <c r="J2107" s="368">
        <f t="shared" ref="J2107:J2112" si="577">V2107</f>
        <v>535.03280000000075</v>
      </c>
      <c r="K2107" s="331">
        <v>0.11</v>
      </c>
      <c r="L2107" s="304" t="str">
        <f t="shared" si="567"/>
        <v>C</v>
      </c>
      <c r="M2107" s="388">
        <v>1</v>
      </c>
      <c r="N2107" s="356">
        <v>455.03993033594429</v>
      </c>
      <c r="O2107" s="304">
        <v>22</v>
      </c>
      <c r="P2107" s="331"/>
      <c r="Q2107" s="356"/>
      <c r="R2107" s="356"/>
      <c r="S2107" s="356"/>
      <c r="T2107" s="356"/>
      <c r="U2107" s="356"/>
      <c r="V2107" s="356">
        <v>535.03280000000075</v>
      </c>
      <c r="W2107" s="310" t="s">
        <v>890</v>
      </c>
      <c r="X2107" s="304" t="s">
        <v>205</v>
      </c>
      <c r="Y2107" s="366">
        <f t="shared" si="570"/>
        <v>424.8</v>
      </c>
      <c r="Z2107" s="304"/>
      <c r="AA2107" s="304"/>
      <c r="AB2107" s="304">
        <v>-999</v>
      </c>
      <c r="AC2107" s="304">
        <v>-999</v>
      </c>
      <c r="AD2107" s="366">
        <v>-999</v>
      </c>
      <c r="AE2107" s="304">
        <v>-999</v>
      </c>
      <c r="AF2107" s="304">
        <v>-999</v>
      </c>
      <c r="AG2107" s="304"/>
      <c r="AH2107" s="304">
        <v>2.09616E-2</v>
      </c>
      <c r="AI2107" s="312"/>
      <c r="AJ2107" s="332">
        <v>372</v>
      </c>
      <c r="AK2107" s="304">
        <f t="shared" si="568"/>
        <v>425</v>
      </c>
      <c r="AL2107" s="304">
        <f t="shared" si="575"/>
        <v>0.43</v>
      </c>
      <c r="AM2107" s="389" t="str">
        <f t="shared" si="571"/>
        <v/>
      </c>
      <c r="AN2107" s="304"/>
      <c r="AO2107" s="304"/>
      <c r="AP2107" s="312"/>
      <c r="AQ2107" s="312"/>
      <c r="AR2107" s="312"/>
      <c r="AS2107" s="304"/>
      <c r="AT2107" s="312"/>
      <c r="AU2107" s="329">
        <f>VLOOKUP(C2107,[1]world!$A$2:$B$3555,2,FALSE)</f>
        <v>5</v>
      </c>
      <c r="AV2107" s="329">
        <v>402</v>
      </c>
      <c r="AW2107" s="304">
        <v>0.37</v>
      </c>
      <c r="AX2107" s="304">
        <v>-999</v>
      </c>
      <c r="AY2107" s="304">
        <v>-999</v>
      </c>
      <c r="AZ2107" s="304">
        <v>-999</v>
      </c>
      <c r="BA2107" s="304">
        <v>-999</v>
      </c>
      <c r="BB2107" s="304">
        <v>-999</v>
      </c>
      <c r="BC2107" s="304">
        <v>-999</v>
      </c>
      <c r="BD2107" s="304">
        <v>-999</v>
      </c>
      <c r="BE2107" s="304">
        <v>-999</v>
      </c>
      <c r="BF2107" s="304">
        <v>-999</v>
      </c>
      <c r="BG2107" s="304">
        <v>-999</v>
      </c>
      <c r="BH2107" s="304">
        <v>-999</v>
      </c>
      <c r="BI2107" s="304">
        <v>-999</v>
      </c>
      <c r="BJ2107" s="304" t="s">
        <v>4954</v>
      </c>
      <c r="BK2107" s="304" t="s">
        <v>4954</v>
      </c>
      <c r="BL2107" s="304" t="s">
        <v>4954</v>
      </c>
    </row>
    <row r="2108" spans="1:64" ht="15" hidden="1" customHeight="1" x14ac:dyDescent="0.2">
      <c r="A2108" s="304" t="s">
        <v>6174</v>
      </c>
      <c r="B2108" s="304" t="s">
        <v>5985</v>
      </c>
      <c r="C2108" s="304">
        <v>2241</v>
      </c>
      <c r="D2108" s="349" t="s">
        <v>1108</v>
      </c>
      <c r="E2108" s="304" t="s">
        <v>1109</v>
      </c>
      <c r="F2108" s="304"/>
      <c r="G2108" s="324">
        <v>29.861999999999998</v>
      </c>
      <c r="H2108" s="324">
        <v>102.989</v>
      </c>
      <c r="I2108" s="324" t="s">
        <v>212</v>
      </c>
      <c r="J2108" s="368">
        <f t="shared" si="577"/>
        <v>437.29370000000029</v>
      </c>
      <c r="K2108" s="331">
        <v>0.11</v>
      </c>
      <c r="L2108" s="304" t="str">
        <f t="shared" si="567"/>
        <v>C</v>
      </c>
      <c r="M2108" s="388">
        <v>1</v>
      </c>
      <c r="N2108" s="356">
        <v>368.92990923943563</v>
      </c>
      <c r="O2108" s="304">
        <v>22</v>
      </c>
      <c r="P2108" s="331"/>
      <c r="Q2108" s="356"/>
      <c r="R2108" s="356"/>
      <c r="S2108" s="356"/>
      <c r="T2108" s="356"/>
      <c r="U2108" s="356"/>
      <c r="V2108" s="356">
        <v>437.29370000000029</v>
      </c>
      <c r="W2108" s="310" t="s">
        <v>890</v>
      </c>
      <c r="X2108" s="304" t="s">
        <v>205</v>
      </c>
      <c r="Y2108" s="366">
        <f t="shared" si="570"/>
        <v>424.8</v>
      </c>
      <c r="Z2108" s="304"/>
      <c r="AA2108" s="304"/>
      <c r="AB2108" s="304">
        <v>-999</v>
      </c>
      <c r="AC2108" s="304">
        <v>-999</v>
      </c>
      <c r="AD2108" s="366">
        <v>-999</v>
      </c>
      <c r="AE2108" s="304">
        <v>-999</v>
      </c>
      <c r="AF2108" s="304">
        <v>-999</v>
      </c>
      <c r="AG2108" s="304"/>
      <c r="AH2108" s="304">
        <v>0.27113300000000001</v>
      </c>
      <c r="AI2108" s="312"/>
      <c r="AJ2108" s="332">
        <v>760</v>
      </c>
      <c r="AK2108" s="304">
        <f t="shared" si="568"/>
        <v>760</v>
      </c>
      <c r="AL2108" s="304">
        <f t="shared" si="575"/>
        <v>0.43</v>
      </c>
      <c r="AM2108" s="389" t="str">
        <f t="shared" si="571"/>
        <v/>
      </c>
      <c r="AN2108" s="304"/>
      <c r="AO2108" s="304"/>
      <c r="AP2108" s="312"/>
      <c r="AQ2108" s="312"/>
      <c r="AR2108" s="312"/>
      <c r="AS2108" s="304"/>
      <c r="AT2108" s="312"/>
      <c r="AU2108" s="329">
        <f>VLOOKUP(C2108,[1]world!$A$2:$B$3555,2,FALSE)</f>
        <v>3</v>
      </c>
      <c r="AV2108" s="329">
        <v>547</v>
      </c>
      <c r="AW2108" s="304">
        <v>0.37</v>
      </c>
      <c r="AX2108" s="304">
        <v>-999</v>
      </c>
      <c r="AY2108" s="304">
        <v>-999</v>
      </c>
      <c r="AZ2108" s="304">
        <v>-999</v>
      </c>
      <c r="BA2108" s="304">
        <v>-999</v>
      </c>
      <c r="BB2108" s="304">
        <v>-999</v>
      </c>
      <c r="BC2108" s="304">
        <v>-999</v>
      </c>
      <c r="BD2108" s="304">
        <v>-999</v>
      </c>
      <c r="BE2108" s="304">
        <v>-999</v>
      </c>
      <c r="BF2108" s="304">
        <v>-999</v>
      </c>
      <c r="BG2108" s="304">
        <v>-999</v>
      </c>
      <c r="BH2108" s="304">
        <v>-999</v>
      </c>
      <c r="BI2108" s="304">
        <v>-999</v>
      </c>
      <c r="BJ2108" s="304" t="s">
        <v>4954</v>
      </c>
      <c r="BK2108" s="304" t="s">
        <v>4954</v>
      </c>
      <c r="BL2108" s="304" t="s">
        <v>4954</v>
      </c>
    </row>
    <row r="2109" spans="1:64" ht="15" hidden="1" customHeight="1" x14ac:dyDescent="0.2">
      <c r="A2109" s="304" t="s">
        <v>6174</v>
      </c>
      <c r="B2109" s="304" t="s">
        <v>5985</v>
      </c>
      <c r="C2109" s="304">
        <v>2242</v>
      </c>
      <c r="D2109" s="349" t="s">
        <v>888</v>
      </c>
      <c r="E2109" s="304" t="s">
        <v>889</v>
      </c>
      <c r="F2109" s="304"/>
      <c r="G2109" s="324">
        <v>31.548999999999999</v>
      </c>
      <c r="H2109" s="324">
        <v>104.309</v>
      </c>
      <c r="I2109" s="324" t="s">
        <v>212</v>
      </c>
      <c r="J2109" s="368">
        <f t="shared" si="577"/>
        <v>376.10150000000056</v>
      </c>
      <c r="K2109" s="331">
        <v>0.2</v>
      </c>
      <c r="L2109" s="304" t="str">
        <f t="shared" si="567"/>
        <v>C</v>
      </c>
      <c r="M2109" s="388">
        <v>1</v>
      </c>
      <c r="N2109" s="356">
        <v>233.4367216792609</v>
      </c>
      <c r="O2109" s="304">
        <v>12.8</v>
      </c>
      <c r="P2109" s="331"/>
      <c r="Q2109" s="356"/>
      <c r="R2109" s="356"/>
      <c r="S2109" s="356"/>
      <c r="T2109" s="356"/>
      <c r="U2109" s="356"/>
      <c r="V2109" s="356">
        <v>376.10150000000056</v>
      </c>
      <c r="W2109" s="310" t="s">
        <v>890</v>
      </c>
      <c r="X2109" s="304" t="s">
        <v>205</v>
      </c>
      <c r="Y2109" s="366">
        <f t="shared" si="570"/>
        <v>424.8</v>
      </c>
      <c r="Z2109" s="304"/>
      <c r="AA2109" s="304"/>
      <c r="AB2109" s="304">
        <v>-999</v>
      </c>
      <c r="AC2109" s="304">
        <v>-999</v>
      </c>
      <c r="AD2109" s="366">
        <v>-999</v>
      </c>
      <c r="AE2109" s="304">
        <v>-999</v>
      </c>
      <c r="AF2109" s="304">
        <v>-999</v>
      </c>
      <c r="AG2109" s="304"/>
      <c r="AH2109" s="304">
        <v>1.8714399999999999E-2</v>
      </c>
      <c r="AI2109" s="312"/>
      <c r="AJ2109" s="332">
        <v>363</v>
      </c>
      <c r="AK2109" s="304">
        <f t="shared" si="568"/>
        <v>425</v>
      </c>
      <c r="AL2109" s="304">
        <f t="shared" si="575"/>
        <v>0.43</v>
      </c>
      <c r="AM2109" s="389" t="str">
        <f t="shared" si="571"/>
        <v/>
      </c>
      <c r="AN2109" s="304"/>
      <c r="AO2109" s="304"/>
      <c r="AP2109" s="312"/>
      <c r="AQ2109" s="312"/>
      <c r="AR2109" s="312"/>
      <c r="AS2109" s="304"/>
      <c r="AT2109" s="312"/>
      <c r="AU2109" s="329">
        <f>VLOOKUP(C2109,[1]world!$A$2:$B$3555,2,FALSE)</f>
        <v>7</v>
      </c>
      <c r="AV2109" s="329">
        <v>388</v>
      </c>
      <c r="AW2109" s="304">
        <v>0.37</v>
      </c>
      <c r="AX2109" s="304">
        <v>-999</v>
      </c>
      <c r="AY2109" s="304">
        <v>-999</v>
      </c>
      <c r="AZ2109" s="304">
        <v>-999</v>
      </c>
      <c r="BA2109" s="304">
        <v>-999</v>
      </c>
      <c r="BB2109" s="304">
        <v>-999</v>
      </c>
      <c r="BC2109" s="304">
        <v>-999</v>
      </c>
      <c r="BD2109" s="304">
        <v>-999</v>
      </c>
      <c r="BE2109" s="304">
        <v>-999</v>
      </c>
      <c r="BF2109" s="304">
        <v>-999</v>
      </c>
      <c r="BG2109" s="304">
        <v>-999</v>
      </c>
      <c r="BH2109" s="304">
        <v>-999</v>
      </c>
      <c r="BI2109" s="304">
        <v>-999</v>
      </c>
      <c r="BJ2109" s="304" t="s">
        <v>4954</v>
      </c>
      <c r="BK2109" s="304" t="s">
        <v>4954</v>
      </c>
      <c r="BL2109" s="304" t="s">
        <v>4954</v>
      </c>
    </row>
    <row r="2110" spans="1:64" ht="15" hidden="1" customHeight="1" x14ac:dyDescent="0.2">
      <c r="A2110" s="304" t="s">
        <v>6174</v>
      </c>
      <c r="B2110" s="304" t="s">
        <v>5985</v>
      </c>
      <c r="C2110" s="304">
        <v>2243</v>
      </c>
      <c r="D2110" s="349" t="s">
        <v>943</v>
      </c>
      <c r="E2110" s="304" t="s">
        <v>944</v>
      </c>
      <c r="F2110" s="304"/>
      <c r="G2110" s="324">
        <v>29.667000000000002</v>
      </c>
      <c r="H2110" s="324">
        <v>102.431</v>
      </c>
      <c r="I2110" s="324" t="s">
        <v>212</v>
      </c>
      <c r="J2110" s="368">
        <f t="shared" si="577"/>
        <v>475.41280000000052</v>
      </c>
      <c r="K2110" s="331">
        <v>0.13</v>
      </c>
      <c r="L2110" s="304" t="str">
        <f t="shared" si="567"/>
        <v>C</v>
      </c>
      <c r="M2110" s="388">
        <v>1</v>
      </c>
      <c r="N2110" s="356">
        <v>378.26616659902072</v>
      </c>
      <c r="O2110" s="304">
        <v>19.399999999999999</v>
      </c>
      <c r="P2110" s="331"/>
      <c r="Q2110" s="356"/>
      <c r="R2110" s="356"/>
      <c r="S2110" s="356"/>
      <c r="T2110" s="356"/>
      <c r="U2110" s="356"/>
      <c r="V2110" s="356">
        <v>475.41280000000052</v>
      </c>
      <c r="W2110" s="310" t="s">
        <v>890</v>
      </c>
      <c r="X2110" s="304" t="s">
        <v>205</v>
      </c>
      <c r="Y2110" s="366">
        <f t="shared" si="570"/>
        <v>424.8</v>
      </c>
      <c r="Z2110" s="304"/>
      <c r="AA2110" s="304"/>
      <c r="AB2110" s="304">
        <v>-999</v>
      </c>
      <c r="AC2110" s="304">
        <v>-999</v>
      </c>
      <c r="AD2110" s="366">
        <v>-999</v>
      </c>
      <c r="AE2110" s="304">
        <v>-999</v>
      </c>
      <c r="AF2110" s="304">
        <v>-999</v>
      </c>
      <c r="AG2110" s="304"/>
      <c r="AH2110" s="304">
        <v>0.22753200000000001</v>
      </c>
      <c r="AI2110" s="312"/>
      <c r="AJ2110" s="332">
        <v>760</v>
      </c>
      <c r="AK2110" s="304">
        <f t="shared" si="568"/>
        <v>760</v>
      </c>
      <c r="AL2110" s="304">
        <f t="shared" si="575"/>
        <v>0.43</v>
      </c>
      <c r="AM2110" s="389" t="str">
        <f t="shared" si="571"/>
        <v/>
      </c>
      <c r="AN2110" s="304"/>
      <c r="AO2110" s="304"/>
      <c r="AP2110" s="312"/>
      <c r="AQ2110" s="312"/>
      <c r="AR2110" s="312"/>
      <c r="AS2110" s="304"/>
      <c r="AT2110" s="312"/>
      <c r="AU2110" s="329">
        <f>VLOOKUP(C2110,[1]world!$A$2:$B$3555,2,FALSE)</f>
        <v>1</v>
      </c>
      <c r="AV2110" s="329">
        <v>519</v>
      </c>
      <c r="AW2110" s="304">
        <v>0.37</v>
      </c>
      <c r="AX2110" s="304">
        <v>-999</v>
      </c>
      <c r="AY2110" s="304">
        <v>-999</v>
      </c>
      <c r="AZ2110" s="304">
        <v>-999</v>
      </c>
      <c r="BA2110" s="304">
        <v>-999</v>
      </c>
      <c r="BB2110" s="304">
        <v>-999</v>
      </c>
      <c r="BC2110" s="304">
        <v>-999</v>
      </c>
      <c r="BD2110" s="304">
        <v>-999</v>
      </c>
      <c r="BE2110" s="304">
        <v>-999</v>
      </c>
      <c r="BF2110" s="304">
        <v>-999</v>
      </c>
      <c r="BG2110" s="304">
        <v>-999</v>
      </c>
      <c r="BH2110" s="304">
        <v>-999</v>
      </c>
      <c r="BI2110" s="304">
        <v>-999</v>
      </c>
      <c r="BJ2110" s="304" t="s">
        <v>4954</v>
      </c>
      <c r="BK2110" s="304" t="s">
        <v>4954</v>
      </c>
      <c r="BL2110" s="304" t="s">
        <v>4954</v>
      </c>
    </row>
    <row r="2111" spans="1:64" ht="15" hidden="1" customHeight="1" x14ac:dyDescent="0.2">
      <c r="A2111" s="304" t="s">
        <v>6174</v>
      </c>
      <c r="B2111" s="304" t="s">
        <v>5985</v>
      </c>
      <c r="C2111" s="304">
        <v>2244</v>
      </c>
      <c r="D2111" s="349" t="s">
        <v>925</v>
      </c>
      <c r="E2111" s="304" t="s">
        <v>926</v>
      </c>
      <c r="F2111" s="304"/>
      <c r="G2111" s="324">
        <v>32.607999999999997</v>
      </c>
      <c r="H2111" s="324">
        <v>106.09099999999999</v>
      </c>
      <c r="I2111" s="324" t="s">
        <v>212</v>
      </c>
      <c r="J2111" s="368">
        <f t="shared" si="577"/>
        <v>366.48080000000061</v>
      </c>
      <c r="K2111" s="331">
        <v>0.11</v>
      </c>
      <c r="L2111" s="304" t="str">
        <f t="shared" si="567"/>
        <v>C</v>
      </c>
      <c r="M2111" s="388">
        <v>1</v>
      </c>
      <c r="N2111" s="356">
        <v>292.02236348550838</v>
      </c>
      <c r="O2111" s="304">
        <v>20.100000000000001</v>
      </c>
      <c r="P2111" s="331"/>
      <c r="Q2111" s="356"/>
      <c r="R2111" s="356"/>
      <c r="S2111" s="356"/>
      <c r="T2111" s="356"/>
      <c r="U2111" s="356"/>
      <c r="V2111" s="356">
        <v>366.48080000000061</v>
      </c>
      <c r="W2111" s="310" t="s">
        <v>890</v>
      </c>
      <c r="X2111" s="304" t="s">
        <v>205</v>
      </c>
      <c r="Y2111" s="366">
        <f t="shared" si="570"/>
        <v>424.8</v>
      </c>
      <c r="Z2111" s="304"/>
      <c r="AA2111" s="304"/>
      <c r="AB2111" s="304">
        <v>-999</v>
      </c>
      <c r="AC2111" s="304">
        <v>-999</v>
      </c>
      <c r="AD2111" s="366">
        <v>-999</v>
      </c>
      <c r="AE2111" s="304">
        <v>-999</v>
      </c>
      <c r="AF2111" s="304">
        <v>-999</v>
      </c>
      <c r="AG2111" s="304"/>
      <c r="AH2111" s="304">
        <v>4.3993600000000001E-2</v>
      </c>
      <c r="AI2111" s="312"/>
      <c r="AJ2111" s="332">
        <v>466</v>
      </c>
      <c r="AK2111" s="304">
        <f t="shared" si="568"/>
        <v>425</v>
      </c>
      <c r="AL2111" s="304">
        <f t="shared" si="575"/>
        <v>0.43</v>
      </c>
      <c r="AM2111" s="389" t="str">
        <f t="shared" si="571"/>
        <v/>
      </c>
      <c r="AN2111" s="304"/>
      <c r="AO2111" s="304"/>
      <c r="AP2111" s="312"/>
      <c r="AQ2111" s="312"/>
      <c r="AR2111" s="312"/>
      <c r="AS2111" s="304"/>
      <c r="AT2111" s="312"/>
      <c r="AU2111" s="329">
        <f>VLOOKUP(C2111,[1]world!$A$2:$B$3555,2,FALSE)</f>
        <v>13</v>
      </c>
      <c r="AV2111" s="329"/>
      <c r="AW2111" s="304">
        <v>0.37</v>
      </c>
      <c r="AX2111" s="304">
        <v>-999</v>
      </c>
      <c r="AY2111" s="304">
        <v>-999</v>
      </c>
      <c r="AZ2111" s="304">
        <v>-999</v>
      </c>
      <c r="BA2111" s="304">
        <v>-999</v>
      </c>
      <c r="BB2111" s="304">
        <v>-999</v>
      </c>
      <c r="BC2111" s="304">
        <v>-999</v>
      </c>
      <c r="BD2111" s="304">
        <v>-999</v>
      </c>
      <c r="BE2111" s="304">
        <v>-999</v>
      </c>
      <c r="BF2111" s="304">
        <v>-999</v>
      </c>
      <c r="BG2111" s="304">
        <v>-999</v>
      </c>
      <c r="BH2111" s="304">
        <v>-999</v>
      </c>
      <c r="BI2111" s="304">
        <v>-999</v>
      </c>
      <c r="BJ2111" s="304" t="s">
        <v>4954</v>
      </c>
      <c r="BK2111" s="304" t="s">
        <v>4954</v>
      </c>
      <c r="BL2111" s="304" t="s">
        <v>4954</v>
      </c>
    </row>
    <row r="2112" spans="1:64" ht="15" hidden="1" customHeight="1" x14ac:dyDescent="0.2">
      <c r="A2112" s="304" t="s">
        <v>6174</v>
      </c>
      <c r="B2112" s="304" t="s">
        <v>5985</v>
      </c>
      <c r="C2112" s="304">
        <v>2245</v>
      </c>
      <c r="D2112" s="349" t="s">
        <v>1020</v>
      </c>
      <c r="E2112" s="304" t="s">
        <v>1021</v>
      </c>
      <c r="F2112" s="304"/>
      <c r="G2112" s="324">
        <v>28.225000000000001</v>
      </c>
      <c r="H2112" s="324">
        <v>102.02</v>
      </c>
      <c r="I2112" s="324" t="s">
        <v>212</v>
      </c>
      <c r="J2112" s="368">
        <f t="shared" si="577"/>
        <v>402.85730000000012</v>
      </c>
      <c r="K2112" s="331">
        <v>0.11</v>
      </c>
      <c r="L2112" s="304" t="str">
        <f t="shared" si="567"/>
        <v>C</v>
      </c>
      <c r="M2112" s="388">
        <v>1</v>
      </c>
      <c r="N2112" s="356">
        <v>338.76565480165641</v>
      </c>
      <c r="O2112" s="304">
        <v>22</v>
      </c>
      <c r="P2112" s="331"/>
      <c r="Q2112" s="356"/>
      <c r="R2112" s="356"/>
      <c r="S2112" s="356"/>
      <c r="T2112" s="356"/>
      <c r="U2112" s="356"/>
      <c r="V2112" s="356">
        <v>402.85730000000012</v>
      </c>
      <c r="W2112" s="308" t="s">
        <v>895</v>
      </c>
      <c r="X2112" s="304" t="s">
        <v>206</v>
      </c>
      <c r="Y2112" s="366">
        <f t="shared" si="570"/>
        <v>338.6</v>
      </c>
      <c r="Z2112" s="304"/>
      <c r="AA2112" s="304"/>
      <c r="AB2112" s="304">
        <v>-999</v>
      </c>
      <c r="AC2112" s="304">
        <v>-999</v>
      </c>
      <c r="AD2112" s="366">
        <v>-999</v>
      </c>
      <c r="AE2112" s="304">
        <v>-999</v>
      </c>
      <c r="AF2112" s="304">
        <v>-999</v>
      </c>
      <c r="AG2112" s="304"/>
      <c r="AH2112" s="304">
        <v>2.66202E-2</v>
      </c>
      <c r="AI2112" s="312"/>
      <c r="AJ2112" s="332">
        <v>395</v>
      </c>
      <c r="AK2112" s="304">
        <f t="shared" si="568"/>
        <v>425</v>
      </c>
      <c r="AL2112" s="304">
        <f t="shared" si="575"/>
        <v>0.43</v>
      </c>
      <c r="AM2112" s="389" t="str">
        <f t="shared" si="571"/>
        <v/>
      </c>
      <c r="AN2112" s="304"/>
      <c r="AO2112" s="304"/>
      <c r="AP2112" s="312"/>
      <c r="AQ2112" s="312"/>
      <c r="AR2112" s="312"/>
      <c r="AS2112" s="304"/>
      <c r="AT2112" s="312"/>
      <c r="AU2112" s="329">
        <f>VLOOKUP(C2112,[1]world!$A$2:$B$3555,2,FALSE)</f>
        <v>1</v>
      </c>
      <c r="AV2112" s="329">
        <v>519</v>
      </c>
      <c r="AW2112" s="304">
        <v>0.37</v>
      </c>
      <c r="AX2112" s="304">
        <v>-999</v>
      </c>
      <c r="AY2112" s="304">
        <v>-999</v>
      </c>
      <c r="AZ2112" s="304">
        <v>-999</v>
      </c>
      <c r="BA2112" s="304">
        <v>-999</v>
      </c>
      <c r="BB2112" s="304">
        <v>-999</v>
      </c>
      <c r="BC2112" s="304">
        <v>-999</v>
      </c>
      <c r="BD2112" s="304">
        <v>-999</v>
      </c>
      <c r="BE2112" s="304">
        <v>-999</v>
      </c>
      <c r="BF2112" s="304">
        <v>-999</v>
      </c>
      <c r="BG2112" s="304">
        <v>-999</v>
      </c>
      <c r="BH2112" s="304">
        <v>-999</v>
      </c>
      <c r="BI2112" s="304">
        <v>-999</v>
      </c>
      <c r="BJ2112" s="304" t="s">
        <v>4954</v>
      </c>
      <c r="BK2112" s="304" t="s">
        <v>4954</v>
      </c>
      <c r="BL2112" s="304" t="s">
        <v>4954</v>
      </c>
    </row>
    <row r="2113" spans="1:64" ht="15" hidden="1" customHeight="1" x14ac:dyDescent="0.2">
      <c r="A2113" s="304" t="s">
        <v>6173</v>
      </c>
      <c r="B2113" s="304" t="s">
        <v>5985</v>
      </c>
      <c r="C2113" s="304">
        <v>2246</v>
      </c>
      <c r="D2113" s="349" t="s">
        <v>898</v>
      </c>
      <c r="E2113" s="304" t="s">
        <v>899</v>
      </c>
      <c r="F2113" s="304"/>
      <c r="G2113" s="324">
        <v>30.361999999999998</v>
      </c>
      <c r="H2113" s="324">
        <v>102.81100000000001</v>
      </c>
      <c r="I2113" s="324" t="s">
        <v>212</v>
      </c>
      <c r="J2113" s="368">
        <f>GEOMEAN(Y2113,AV2113,AK2113)</f>
        <v>584.63127615371309</v>
      </c>
      <c r="K2113" s="331">
        <f>GEOMEAN(AA2113,AL2113,AW2113)</f>
        <v>0.41523526603009125</v>
      </c>
      <c r="L2113" s="304" t="str">
        <f t="shared" si="567"/>
        <v>C</v>
      </c>
      <c r="M2113" s="388" t="s">
        <v>6089</v>
      </c>
      <c r="N2113" s="304"/>
      <c r="O2113" s="304"/>
      <c r="P2113" s="356"/>
      <c r="Q2113" s="356"/>
      <c r="R2113" s="304"/>
      <c r="S2113" s="356"/>
      <c r="T2113" s="304"/>
      <c r="U2113" s="356"/>
      <c r="V2113" s="304"/>
      <c r="W2113" s="304" t="s">
        <v>900</v>
      </c>
      <c r="X2113" s="304" t="s">
        <v>232</v>
      </c>
      <c r="Y2113" s="366">
        <f t="shared" si="570"/>
        <v>506.6</v>
      </c>
      <c r="Z2113" s="304"/>
      <c r="AA2113" s="304">
        <v>0.45</v>
      </c>
      <c r="AB2113" s="304">
        <v>-999</v>
      </c>
      <c r="AC2113" s="304">
        <v>-999</v>
      </c>
      <c r="AD2113" s="366">
        <v>-999</v>
      </c>
      <c r="AE2113" s="304">
        <v>-999</v>
      </c>
      <c r="AF2113" s="304">
        <v>-999</v>
      </c>
      <c r="AG2113" s="304"/>
      <c r="AH2113" s="304">
        <v>0.14044799999999999</v>
      </c>
      <c r="AI2113" s="312"/>
      <c r="AJ2113" s="332">
        <v>760</v>
      </c>
      <c r="AK2113" s="304">
        <f t="shared" si="568"/>
        <v>760</v>
      </c>
      <c r="AL2113" s="363">
        <v>0.43</v>
      </c>
      <c r="AM2113" s="389" t="str">
        <f t="shared" si="571"/>
        <v/>
      </c>
      <c r="AN2113" s="304"/>
      <c r="AO2113" s="304"/>
      <c r="AP2113" s="312"/>
      <c r="AQ2113" s="312"/>
      <c r="AR2113" s="312"/>
      <c r="AS2113" s="304"/>
      <c r="AT2113" s="312"/>
      <c r="AU2113" s="329">
        <f>VLOOKUP(C2113,[1]world!$A$2:$B$3555,2,FALSE)</f>
        <v>1</v>
      </c>
      <c r="AV2113" s="329">
        <v>519</v>
      </c>
      <c r="AW2113" s="304">
        <v>0.37</v>
      </c>
      <c r="AX2113" s="304">
        <v>-999</v>
      </c>
      <c r="AY2113" s="304">
        <v>-999</v>
      </c>
      <c r="AZ2113" s="304">
        <v>-999</v>
      </c>
      <c r="BA2113" s="304">
        <v>-999</v>
      </c>
      <c r="BB2113" s="304">
        <v>-999</v>
      </c>
      <c r="BC2113" s="304">
        <v>-999</v>
      </c>
      <c r="BD2113" s="304">
        <v>-999</v>
      </c>
      <c r="BE2113" s="304">
        <v>-999</v>
      </c>
      <c r="BF2113" s="304">
        <v>-999</v>
      </c>
      <c r="BG2113" s="304">
        <v>-999</v>
      </c>
      <c r="BH2113" s="304">
        <v>-999</v>
      </c>
      <c r="BI2113" s="304">
        <v>-999</v>
      </c>
      <c r="BJ2113" s="304" t="s">
        <v>4954</v>
      </c>
      <c r="BK2113" s="304" t="s">
        <v>4954</v>
      </c>
      <c r="BL2113" s="304" t="s">
        <v>4954</v>
      </c>
    </row>
    <row r="2114" spans="1:64" ht="15" hidden="1" customHeight="1" x14ac:dyDescent="0.2">
      <c r="A2114" s="304" t="s">
        <v>6174</v>
      </c>
      <c r="B2114" s="304" t="s">
        <v>5985</v>
      </c>
      <c r="C2114" s="304">
        <v>2247</v>
      </c>
      <c r="D2114" s="349" t="s">
        <v>1042</v>
      </c>
      <c r="E2114" s="304" t="s">
        <v>1043</v>
      </c>
      <c r="F2114" s="304"/>
      <c r="G2114" s="324">
        <v>30.259</v>
      </c>
      <c r="H2114" s="324">
        <v>103.401</v>
      </c>
      <c r="I2114" s="324" t="s">
        <v>212</v>
      </c>
      <c r="J2114" s="368">
        <f>V2114</f>
        <v>389.49560000000065</v>
      </c>
      <c r="K2114" s="331">
        <v>0.11</v>
      </c>
      <c r="L2114" s="304" t="str">
        <f t="shared" si="567"/>
        <v>C</v>
      </c>
      <c r="M2114" s="388">
        <v>1</v>
      </c>
      <c r="N2114" s="356">
        <v>327.08883471335201</v>
      </c>
      <c r="O2114" s="304">
        <v>22</v>
      </c>
      <c r="P2114" s="331"/>
      <c r="Q2114" s="356"/>
      <c r="R2114" s="356"/>
      <c r="S2114" s="356"/>
      <c r="T2114" s="356"/>
      <c r="U2114" s="356"/>
      <c r="V2114" s="356">
        <v>389.49560000000065</v>
      </c>
      <c r="W2114" s="308" t="s">
        <v>895</v>
      </c>
      <c r="X2114" s="304" t="s">
        <v>206</v>
      </c>
      <c r="Y2114" s="366">
        <f t="shared" si="570"/>
        <v>338.6</v>
      </c>
      <c r="Z2114" s="304"/>
      <c r="AA2114" s="304"/>
      <c r="AB2114" s="304">
        <v>-999</v>
      </c>
      <c r="AC2114" s="304">
        <v>-999</v>
      </c>
      <c r="AD2114" s="366">
        <v>-999</v>
      </c>
      <c r="AE2114" s="304">
        <v>-999</v>
      </c>
      <c r="AF2114" s="304">
        <v>-999</v>
      </c>
      <c r="AG2114" s="304"/>
      <c r="AH2114" s="304">
        <v>6.4329000000000001E-3</v>
      </c>
      <c r="AI2114" s="312"/>
      <c r="AJ2114" s="332">
        <v>267</v>
      </c>
      <c r="AK2114" s="304">
        <f t="shared" si="568"/>
        <v>270</v>
      </c>
      <c r="AL2114" s="304">
        <f t="shared" ref="AL2114:AL2126" si="578">IF(AH2114&lt;=0.0022,0.2,0.43)</f>
        <v>0.43</v>
      </c>
      <c r="AM2114" s="389" t="str">
        <f t="shared" si="571"/>
        <v/>
      </c>
      <c r="AN2114" s="304"/>
      <c r="AO2114" s="304"/>
      <c r="AP2114" s="312"/>
      <c r="AQ2114" s="312"/>
      <c r="AR2114" s="312"/>
      <c r="AS2114" s="304"/>
      <c r="AT2114" s="312"/>
      <c r="AU2114" s="329">
        <f>VLOOKUP(C2114,[1]world!$A$2:$B$3555,2,FALSE)</f>
        <v>9</v>
      </c>
      <c r="AV2114" s="329">
        <v>497</v>
      </c>
      <c r="AW2114" s="304">
        <v>0.37</v>
      </c>
      <c r="AX2114" s="304">
        <v>-999</v>
      </c>
      <c r="AY2114" s="304">
        <v>-999</v>
      </c>
      <c r="AZ2114" s="304">
        <v>-999</v>
      </c>
      <c r="BA2114" s="304">
        <v>-999</v>
      </c>
      <c r="BB2114" s="304">
        <v>-999</v>
      </c>
      <c r="BC2114" s="304">
        <v>-999</v>
      </c>
      <c r="BD2114" s="304">
        <v>-999</v>
      </c>
      <c r="BE2114" s="304">
        <v>-999</v>
      </c>
      <c r="BF2114" s="304">
        <v>-999</v>
      </c>
      <c r="BG2114" s="304">
        <v>-999</v>
      </c>
      <c r="BH2114" s="304">
        <v>-999</v>
      </c>
      <c r="BI2114" s="304">
        <v>-999</v>
      </c>
      <c r="BJ2114" s="304" t="s">
        <v>4954</v>
      </c>
      <c r="BK2114" s="304" t="s">
        <v>4954</v>
      </c>
      <c r="BL2114" s="304" t="s">
        <v>4954</v>
      </c>
    </row>
    <row r="2115" spans="1:64" ht="15" hidden="1" customHeight="1" x14ac:dyDescent="0.2">
      <c r="A2115" s="304" t="s">
        <v>6174</v>
      </c>
      <c r="B2115" s="304" t="s">
        <v>5985</v>
      </c>
      <c r="C2115" s="304">
        <v>2248</v>
      </c>
      <c r="D2115" s="349" t="s">
        <v>1044</v>
      </c>
      <c r="E2115" s="304" t="s">
        <v>1045</v>
      </c>
      <c r="F2115" s="304"/>
      <c r="G2115" s="324">
        <v>30.282</v>
      </c>
      <c r="H2115" s="324">
        <v>103.639</v>
      </c>
      <c r="I2115" s="324" t="s">
        <v>212</v>
      </c>
      <c r="J2115" s="368">
        <f>V2115</f>
        <v>337.91630000000038</v>
      </c>
      <c r="K2115" s="331">
        <v>0.11</v>
      </c>
      <c r="L2115" s="304" t="str">
        <f t="shared" si="567"/>
        <v>D</v>
      </c>
      <c r="M2115" s="388">
        <v>1</v>
      </c>
      <c r="N2115" s="356">
        <v>282.16859412718748</v>
      </c>
      <c r="O2115" s="304">
        <v>22</v>
      </c>
      <c r="P2115" s="331"/>
      <c r="Q2115" s="356"/>
      <c r="R2115" s="356"/>
      <c r="S2115" s="356"/>
      <c r="T2115" s="356"/>
      <c r="U2115" s="356"/>
      <c r="V2115" s="356">
        <v>337.91630000000038</v>
      </c>
      <c r="W2115" s="308" t="s">
        <v>895</v>
      </c>
      <c r="X2115" s="304" t="s">
        <v>206</v>
      </c>
      <c r="Y2115" s="366">
        <f t="shared" si="570"/>
        <v>338.6</v>
      </c>
      <c r="Z2115" s="304"/>
      <c r="AA2115" s="304"/>
      <c r="AB2115" s="304">
        <v>-999</v>
      </c>
      <c r="AC2115" s="304">
        <v>-999</v>
      </c>
      <c r="AD2115" s="366">
        <v>-999</v>
      </c>
      <c r="AE2115" s="304">
        <v>-999</v>
      </c>
      <c r="AF2115" s="304">
        <v>-999</v>
      </c>
      <c r="AG2115" s="304"/>
      <c r="AH2115" s="304">
        <v>2.2444800000000001E-3</v>
      </c>
      <c r="AI2115" s="312"/>
      <c r="AJ2115" s="332">
        <v>216</v>
      </c>
      <c r="AK2115" s="304">
        <f t="shared" si="568"/>
        <v>210</v>
      </c>
      <c r="AL2115" s="304">
        <f t="shared" si="578"/>
        <v>0.43</v>
      </c>
      <c r="AM2115" s="389" t="str">
        <f t="shared" si="571"/>
        <v/>
      </c>
      <c r="AN2115" s="304"/>
      <c r="AO2115" s="304"/>
      <c r="AP2115" s="312"/>
      <c r="AQ2115" s="312"/>
      <c r="AR2115" s="312"/>
      <c r="AS2115" s="304"/>
      <c r="AT2115" s="312"/>
      <c r="AU2115" s="329">
        <f>VLOOKUP(C2115,[1]world!$A$2:$B$3555,2,FALSE)</f>
        <v>15</v>
      </c>
      <c r="AV2115" s="329">
        <v>363</v>
      </c>
      <c r="AW2115" s="304">
        <v>0.37</v>
      </c>
      <c r="AX2115" s="304">
        <v>-999</v>
      </c>
      <c r="AY2115" s="304">
        <v>-999</v>
      </c>
      <c r="AZ2115" s="304">
        <v>-999</v>
      </c>
      <c r="BA2115" s="304">
        <v>-999</v>
      </c>
      <c r="BB2115" s="304">
        <v>-999</v>
      </c>
      <c r="BC2115" s="304">
        <v>-999</v>
      </c>
      <c r="BD2115" s="304">
        <v>-999</v>
      </c>
      <c r="BE2115" s="304">
        <v>-999</v>
      </c>
      <c r="BF2115" s="304">
        <v>-999</v>
      </c>
      <c r="BG2115" s="304">
        <v>-999</v>
      </c>
      <c r="BH2115" s="304">
        <v>-999</v>
      </c>
      <c r="BI2115" s="304">
        <v>-999</v>
      </c>
      <c r="BJ2115" s="304" t="s">
        <v>4954</v>
      </c>
      <c r="BK2115" s="304" t="s">
        <v>4954</v>
      </c>
      <c r="BL2115" s="304" t="s">
        <v>4954</v>
      </c>
    </row>
    <row r="2116" spans="1:64" ht="15" hidden="1" customHeight="1" x14ac:dyDescent="0.2">
      <c r="A2116" s="304" t="s">
        <v>6174</v>
      </c>
      <c r="B2116" s="304" t="s">
        <v>5985</v>
      </c>
      <c r="C2116" s="304">
        <v>2249</v>
      </c>
      <c r="D2116" s="349" t="s">
        <v>1083</v>
      </c>
      <c r="E2116" s="304" t="s">
        <v>1084</v>
      </c>
      <c r="F2116" s="304"/>
      <c r="G2116" s="324">
        <v>27.6</v>
      </c>
      <c r="H2116" s="324">
        <v>102.181</v>
      </c>
      <c r="I2116" s="324" t="s">
        <v>212</v>
      </c>
      <c r="J2116" s="368">
        <f>V2116</f>
        <v>418.33640000000059</v>
      </c>
      <c r="K2116" s="331">
        <v>0.11</v>
      </c>
      <c r="L2116" s="304" t="str">
        <f t="shared" ref="L2116:L2179" si="579">IF(J2116&lt;180,"E",IF(AND(J2116&gt;=180,J2116&lt;360),"D",IF(AND(J2116&gt;=360,J2116&lt;760),"C",IF(AND(J2116&gt;=760,J2116&lt;1500),"B",IF(J2116&gt;=1500,"A","-")))))</f>
        <v>C</v>
      </c>
      <c r="M2116" s="388">
        <v>1</v>
      </c>
      <c r="N2116" s="356">
        <v>352.3121961242079</v>
      </c>
      <c r="O2116" s="304">
        <v>22</v>
      </c>
      <c r="P2116" s="331"/>
      <c r="Q2116" s="356"/>
      <c r="R2116" s="356"/>
      <c r="S2116" s="356"/>
      <c r="T2116" s="356"/>
      <c r="U2116" s="356"/>
      <c r="V2116" s="356">
        <v>418.33640000000059</v>
      </c>
      <c r="W2116" s="308" t="s">
        <v>895</v>
      </c>
      <c r="X2116" s="304" t="s">
        <v>206</v>
      </c>
      <c r="Y2116" s="366">
        <f t="shared" si="570"/>
        <v>338.6</v>
      </c>
      <c r="Z2116" s="304"/>
      <c r="AA2116" s="304"/>
      <c r="AB2116" s="304">
        <v>-999</v>
      </c>
      <c r="AC2116" s="304">
        <v>-999</v>
      </c>
      <c r="AD2116" s="366">
        <v>-999</v>
      </c>
      <c r="AE2116" s="304">
        <v>-999</v>
      </c>
      <c r="AF2116" s="304">
        <v>-999</v>
      </c>
      <c r="AG2116" s="304"/>
      <c r="AH2116" s="304">
        <v>6.0843800000000003E-2</v>
      </c>
      <c r="AI2116" s="312"/>
      <c r="AJ2116" s="332">
        <v>518</v>
      </c>
      <c r="AK2116" s="304">
        <f t="shared" ref="AK2116:AK2179" si="580">IF(AJ2116&lt;=180,180,IF(AND(AJ2116&gt;180,AJ2116&lt;240),210,IF(AND(AJ2116&gt;=240,AJ2116&lt;300),270,IF(AND(AJ2116&gt;=300,AJ2116&lt;360),270,IF(AND(AJ2116&gt;=360,AJ2116&lt;490),425,IF(AND(AJ2116&gt;=490,AJ2116&lt;620),555,IF(AND(AJ2116&gt;=620,AJ2116&lt;760),690,IF(AJ2116&gt;=760,760,"Error"))))))))</f>
        <v>555</v>
      </c>
      <c r="AL2116" s="304">
        <f t="shared" si="578"/>
        <v>0.43</v>
      </c>
      <c r="AM2116" s="389" t="str">
        <f t="shared" si="571"/>
        <v/>
      </c>
      <c r="AN2116" s="304"/>
      <c r="AO2116" s="304"/>
      <c r="AP2116" s="312"/>
      <c r="AQ2116" s="312"/>
      <c r="AR2116" s="312"/>
      <c r="AS2116" s="304"/>
      <c r="AT2116" s="312"/>
      <c r="AU2116" s="329">
        <f>VLOOKUP(C2116,[1]world!$A$2:$B$3555,2,FALSE)</f>
        <v>1</v>
      </c>
      <c r="AV2116" s="329">
        <v>519</v>
      </c>
      <c r="AW2116" s="304">
        <v>0.37</v>
      </c>
      <c r="AX2116" s="304">
        <v>-999</v>
      </c>
      <c r="AY2116" s="304">
        <v>-999</v>
      </c>
      <c r="AZ2116" s="304">
        <v>-999</v>
      </c>
      <c r="BA2116" s="304">
        <v>-999</v>
      </c>
      <c r="BB2116" s="304">
        <v>-999</v>
      </c>
      <c r="BC2116" s="304">
        <v>-999</v>
      </c>
      <c r="BD2116" s="304">
        <v>-999</v>
      </c>
      <c r="BE2116" s="304">
        <v>-999</v>
      </c>
      <c r="BF2116" s="304">
        <v>-999</v>
      </c>
      <c r="BG2116" s="304">
        <v>-999</v>
      </c>
      <c r="BH2116" s="304">
        <v>-999</v>
      </c>
      <c r="BI2116" s="304">
        <v>-999</v>
      </c>
      <c r="BJ2116" s="304" t="s">
        <v>4954</v>
      </c>
      <c r="BK2116" s="304" t="s">
        <v>4954</v>
      </c>
      <c r="BL2116" s="304" t="s">
        <v>4954</v>
      </c>
    </row>
    <row r="2117" spans="1:64" ht="15" hidden="1" customHeight="1" x14ac:dyDescent="0.2">
      <c r="A2117" s="304" t="s">
        <v>6174</v>
      </c>
      <c r="B2117" s="304" t="s">
        <v>5985</v>
      </c>
      <c r="C2117" s="304">
        <v>2250</v>
      </c>
      <c r="D2117" s="349" t="s">
        <v>1048</v>
      </c>
      <c r="E2117" s="304" t="s">
        <v>1049</v>
      </c>
      <c r="F2117" s="304"/>
      <c r="G2117" s="324">
        <v>30.9</v>
      </c>
      <c r="H2117" s="324">
        <v>103.74</v>
      </c>
      <c r="I2117" s="324" t="s">
        <v>212</v>
      </c>
      <c r="J2117" s="368">
        <v>417.5831</v>
      </c>
      <c r="K2117" s="331">
        <v>0.2</v>
      </c>
      <c r="L2117" s="304" t="str">
        <f t="shared" si="579"/>
        <v>C</v>
      </c>
      <c r="M2117" s="388">
        <v>1</v>
      </c>
      <c r="N2117" s="304"/>
      <c r="O2117" s="304"/>
      <c r="P2117" s="331"/>
      <c r="Q2117" s="356"/>
      <c r="R2117" s="304"/>
      <c r="S2117" s="356"/>
      <c r="T2117" s="304"/>
      <c r="U2117" s="356"/>
      <c r="V2117" s="304"/>
      <c r="W2117" s="310" t="s">
        <v>890</v>
      </c>
      <c r="X2117" s="304" t="s">
        <v>205</v>
      </c>
      <c r="Y2117" s="366">
        <f t="shared" ref="Y2117:Y2180" si="581">IF(X2117="A",506.6,IF(X2117="B",424.8,IF(X2117="C",338.6,IF(X2117="D",274.5,IF(X2117="E",181.5,"-")))))</f>
        <v>424.8</v>
      </c>
      <c r="Z2117" s="304"/>
      <c r="AA2117" s="304"/>
      <c r="AB2117" s="304">
        <v>-999</v>
      </c>
      <c r="AC2117" s="304">
        <v>-999</v>
      </c>
      <c r="AD2117" s="366">
        <v>-999</v>
      </c>
      <c r="AE2117" s="304">
        <v>-999</v>
      </c>
      <c r="AF2117" s="304">
        <v>-999</v>
      </c>
      <c r="AG2117" s="304"/>
      <c r="AH2117" s="304">
        <v>5.1573399999999998E-3</v>
      </c>
      <c r="AI2117" s="312"/>
      <c r="AJ2117" s="332">
        <v>255</v>
      </c>
      <c r="AK2117" s="304">
        <f t="shared" si="580"/>
        <v>270</v>
      </c>
      <c r="AL2117" s="304">
        <f t="shared" si="578"/>
        <v>0.43</v>
      </c>
      <c r="AM2117" s="389" t="str">
        <f t="shared" si="571"/>
        <v/>
      </c>
      <c r="AN2117" s="304"/>
      <c r="AO2117" s="304"/>
      <c r="AP2117" s="312"/>
      <c r="AQ2117" s="312"/>
      <c r="AR2117" s="312"/>
      <c r="AS2117" s="304"/>
      <c r="AT2117" s="312"/>
      <c r="AU2117" s="329">
        <f>VLOOKUP(C2117,[1]world!$A$2:$B$3555,2,FALSE)</f>
        <v>10</v>
      </c>
      <c r="AV2117" s="329">
        <v>349</v>
      </c>
      <c r="AW2117" s="304">
        <v>0.37</v>
      </c>
      <c r="AX2117" s="304">
        <v>-999</v>
      </c>
      <c r="AY2117" s="304">
        <v>-999</v>
      </c>
      <c r="AZ2117" s="304">
        <v>-999</v>
      </c>
      <c r="BA2117" s="304">
        <v>-999</v>
      </c>
      <c r="BB2117" s="304">
        <v>-999</v>
      </c>
      <c r="BC2117" s="304">
        <v>-999</v>
      </c>
      <c r="BD2117" s="304">
        <v>-999</v>
      </c>
      <c r="BE2117" s="304">
        <v>-999</v>
      </c>
      <c r="BF2117" s="304">
        <v>-999</v>
      </c>
      <c r="BG2117" s="304">
        <v>-999</v>
      </c>
      <c r="BH2117" s="304">
        <v>-999</v>
      </c>
      <c r="BI2117" s="304">
        <v>-999</v>
      </c>
      <c r="BJ2117" s="304" t="s">
        <v>4954</v>
      </c>
      <c r="BK2117" s="304" t="s">
        <v>4954</v>
      </c>
      <c r="BL2117" s="304" t="s">
        <v>4954</v>
      </c>
    </row>
    <row r="2118" spans="1:64" ht="15" hidden="1" customHeight="1" x14ac:dyDescent="0.2">
      <c r="A2118" s="304" t="s">
        <v>6174</v>
      </c>
      <c r="B2118" s="304" t="s">
        <v>5985</v>
      </c>
      <c r="C2118" s="304">
        <v>2251</v>
      </c>
      <c r="D2118" s="349" t="s">
        <v>986</v>
      </c>
      <c r="E2118" s="304" t="s">
        <v>987</v>
      </c>
      <c r="F2118" s="304"/>
      <c r="G2118" s="324">
        <v>30.079000000000001</v>
      </c>
      <c r="H2118" s="324">
        <v>102.911</v>
      </c>
      <c r="I2118" s="324" t="s">
        <v>212</v>
      </c>
      <c r="J2118" s="368">
        <f>V2118</f>
        <v>517.38450000000068</v>
      </c>
      <c r="K2118" s="331">
        <v>0.2</v>
      </c>
      <c r="L2118" s="304" t="str">
        <f t="shared" si="579"/>
        <v>C</v>
      </c>
      <c r="M2118" s="388">
        <v>1</v>
      </c>
      <c r="N2118" s="356">
        <v>316.89351701199223</v>
      </c>
      <c r="O2118" s="304">
        <v>9.8000000000000007</v>
      </c>
      <c r="P2118" s="331"/>
      <c r="Q2118" s="356"/>
      <c r="R2118" s="356"/>
      <c r="S2118" s="356"/>
      <c r="T2118" s="356"/>
      <c r="U2118" s="356"/>
      <c r="V2118" s="356">
        <v>517.38450000000068</v>
      </c>
      <c r="W2118" s="310" t="s">
        <v>890</v>
      </c>
      <c r="X2118" s="304" t="s">
        <v>205</v>
      </c>
      <c r="Y2118" s="366">
        <f t="shared" si="581"/>
        <v>424.8</v>
      </c>
      <c r="Z2118" s="304"/>
      <c r="AA2118" s="304"/>
      <c r="AB2118" s="304">
        <v>-999</v>
      </c>
      <c r="AC2118" s="304">
        <v>-999</v>
      </c>
      <c r="AD2118" s="366">
        <v>-999</v>
      </c>
      <c r="AE2118" s="304">
        <v>-999</v>
      </c>
      <c r="AF2118" s="304">
        <v>-999</v>
      </c>
      <c r="AG2118" s="304"/>
      <c r="AH2118" s="304">
        <v>0.224828</v>
      </c>
      <c r="AI2118" s="312"/>
      <c r="AJ2118" s="332">
        <v>760</v>
      </c>
      <c r="AK2118" s="304">
        <f t="shared" si="580"/>
        <v>760</v>
      </c>
      <c r="AL2118" s="304">
        <f t="shared" si="578"/>
        <v>0.43</v>
      </c>
      <c r="AM2118" s="389" t="str">
        <f t="shared" si="571"/>
        <v/>
      </c>
      <c r="AN2118" s="304"/>
      <c r="AO2118" s="304"/>
      <c r="AP2118" s="312"/>
      <c r="AQ2118" s="312"/>
      <c r="AR2118" s="312"/>
      <c r="AS2118" s="304"/>
      <c r="AT2118" s="312"/>
      <c r="AU2118" s="329">
        <f>VLOOKUP(C2118,[1]world!$A$2:$B$3555,2,FALSE)</f>
        <v>3</v>
      </c>
      <c r="AV2118" s="329">
        <v>547</v>
      </c>
      <c r="AW2118" s="304">
        <v>0.37</v>
      </c>
      <c r="AX2118" s="304">
        <v>-999</v>
      </c>
      <c r="AY2118" s="304">
        <v>-999</v>
      </c>
      <c r="AZ2118" s="304">
        <v>-999</v>
      </c>
      <c r="BA2118" s="304">
        <v>-999</v>
      </c>
      <c r="BB2118" s="304">
        <v>-999</v>
      </c>
      <c r="BC2118" s="304">
        <v>-999</v>
      </c>
      <c r="BD2118" s="304">
        <v>-999</v>
      </c>
      <c r="BE2118" s="304">
        <v>-999</v>
      </c>
      <c r="BF2118" s="304">
        <v>-999</v>
      </c>
      <c r="BG2118" s="304">
        <v>-999</v>
      </c>
      <c r="BH2118" s="304">
        <v>-999</v>
      </c>
      <c r="BI2118" s="304">
        <v>-999</v>
      </c>
      <c r="BJ2118" s="304" t="s">
        <v>4954</v>
      </c>
      <c r="BK2118" s="304" t="s">
        <v>4954</v>
      </c>
      <c r="BL2118" s="304" t="s">
        <v>4954</v>
      </c>
    </row>
    <row r="2119" spans="1:64" ht="15" hidden="1" customHeight="1" x14ac:dyDescent="0.2">
      <c r="A2119" s="304" t="s">
        <v>6174</v>
      </c>
      <c r="B2119" s="304" t="s">
        <v>5985</v>
      </c>
      <c r="C2119" s="304">
        <v>2252</v>
      </c>
      <c r="D2119" s="349" t="s">
        <v>988</v>
      </c>
      <c r="E2119" s="304" t="s">
        <v>989</v>
      </c>
      <c r="F2119" s="304"/>
      <c r="G2119" s="324">
        <v>30.074999999999999</v>
      </c>
      <c r="H2119" s="324">
        <v>102.89100000000001</v>
      </c>
      <c r="I2119" s="324" t="s">
        <v>212</v>
      </c>
      <c r="J2119" s="368">
        <f>V2119</f>
        <v>648.50940000000105</v>
      </c>
      <c r="K2119" s="331">
        <v>0.2</v>
      </c>
      <c r="L2119" s="304" t="str">
        <f t="shared" si="579"/>
        <v>C</v>
      </c>
      <c r="M2119" s="388">
        <v>1</v>
      </c>
      <c r="N2119" s="356">
        <v>434.5536858155055</v>
      </c>
      <c r="O2119" s="304">
        <v>9.8000000000000007</v>
      </c>
      <c r="P2119" s="331"/>
      <c r="Q2119" s="356"/>
      <c r="R2119" s="356"/>
      <c r="S2119" s="356"/>
      <c r="T2119" s="356"/>
      <c r="U2119" s="356"/>
      <c r="V2119" s="356">
        <v>648.50940000000105</v>
      </c>
      <c r="W2119" s="310" t="s">
        <v>890</v>
      </c>
      <c r="X2119" s="304" t="s">
        <v>205</v>
      </c>
      <c r="Y2119" s="366">
        <f t="shared" si="581"/>
        <v>424.8</v>
      </c>
      <c r="Z2119" s="304"/>
      <c r="AA2119" s="304"/>
      <c r="AB2119" s="304">
        <v>-999</v>
      </c>
      <c r="AC2119" s="304">
        <v>-999</v>
      </c>
      <c r="AD2119" s="366">
        <v>-999</v>
      </c>
      <c r="AE2119" s="304">
        <v>-999</v>
      </c>
      <c r="AF2119" s="304">
        <v>-999</v>
      </c>
      <c r="AG2119" s="304"/>
      <c r="AH2119" s="304">
        <v>0.103588</v>
      </c>
      <c r="AI2119" s="312"/>
      <c r="AJ2119" s="332">
        <v>633</v>
      </c>
      <c r="AK2119" s="304">
        <f t="shared" si="580"/>
        <v>690</v>
      </c>
      <c r="AL2119" s="304">
        <f t="shared" si="578"/>
        <v>0.43</v>
      </c>
      <c r="AM2119" s="389" t="str">
        <f t="shared" si="571"/>
        <v/>
      </c>
      <c r="AN2119" s="304"/>
      <c r="AO2119" s="304"/>
      <c r="AP2119" s="312"/>
      <c r="AQ2119" s="312"/>
      <c r="AR2119" s="312"/>
      <c r="AS2119" s="304"/>
      <c r="AT2119" s="312"/>
      <c r="AU2119" s="329">
        <f>VLOOKUP(C2119,[1]world!$A$2:$B$3555,2,FALSE)</f>
        <v>3</v>
      </c>
      <c r="AV2119" s="329">
        <v>547</v>
      </c>
      <c r="AW2119" s="304">
        <v>0.37</v>
      </c>
      <c r="AX2119" s="304">
        <v>-999</v>
      </c>
      <c r="AY2119" s="304">
        <v>-999</v>
      </c>
      <c r="AZ2119" s="304">
        <v>-999</v>
      </c>
      <c r="BA2119" s="304">
        <v>-999</v>
      </c>
      <c r="BB2119" s="304">
        <v>-999</v>
      </c>
      <c r="BC2119" s="304">
        <v>-999</v>
      </c>
      <c r="BD2119" s="304">
        <v>-999</v>
      </c>
      <c r="BE2119" s="304">
        <v>-999</v>
      </c>
      <c r="BF2119" s="304">
        <v>-999</v>
      </c>
      <c r="BG2119" s="304">
        <v>-999</v>
      </c>
      <c r="BH2119" s="304">
        <v>-999</v>
      </c>
      <c r="BI2119" s="304">
        <v>-999</v>
      </c>
      <c r="BJ2119" s="304" t="s">
        <v>4954</v>
      </c>
      <c r="BK2119" s="304" t="s">
        <v>4954</v>
      </c>
      <c r="BL2119" s="304" t="s">
        <v>4954</v>
      </c>
    </row>
    <row r="2120" spans="1:64" ht="15" hidden="1" customHeight="1" x14ac:dyDescent="0.2">
      <c r="A2120" s="304" t="s">
        <v>6174</v>
      </c>
      <c r="B2120" s="304" t="s">
        <v>5985</v>
      </c>
      <c r="C2120" s="304">
        <v>2253</v>
      </c>
      <c r="D2120" s="349" t="s">
        <v>1076</v>
      </c>
      <c r="E2120" s="304" t="s">
        <v>1077</v>
      </c>
      <c r="F2120" s="304"/>
      <c r="G2120" s="324">
        <v>29.933</v>
      </c>
      <c r="H2120" s="324">
        <v>102.381</v>
      </c>
      <c r="I2120" s="324" t="s">
        <v>212</v>
      </c>
      <c r="J2120" s="368">
        <f>V2120</f>
        <v>526.27710000000013</v>
      </c>
      <c r="K2120" s="331">
        <v>0.11</v>
      </c>
      <c r="L2120" s="304" t="str">
        <f t="shared" si="579"/>
        <v>C</v>
      </c>
      <c r="M2120" s="388">
        <v>1</v>
      </c>
      <c r="N2120" s="356">
        <v>447.29847093883365</v>
      </c>
      <c r="O2120" s="304">
        <v>22</v>
      </c>
      <c r="P2120" s="331"/>
      <c r="Q2120" s="356"/>
      <c r="R2120" s="356"/>
      <c r="S2120" s="356"/>
      <c r="T2120" s="356"/>
      <c r="U2120" s="356"/>
      <c r="V2120" s="356">
        <v>526.27710000000013</v>
      </c>
      <c r="W2120" s="310" t="s">
        <v>890</v>
      </c>
      <c r="X2120" s="304" t="s">
        <v>205</v>
      </c>
      <c r="Y2120" s="366">
        <f t="shared" si="581"/>
        <v>424.8</v>
      </c>
      <c r="Z2120" s="304"/>
      <c r="AA2120" s="304"/>
      <c r="AB2120" s="304">
        <v>-999</v>
      </c>
      <c r="AC2120" s="304">
        <v>-999</v>
      </c>
      <c r="AD2120" s="366">
        <v>-999</v>
      </c>
      <c r="AE2120" s="304">
        <v>-999</v>
      </c>
      <c r="AF2120" s="304">
        <v>-999</v>
      </c>
      <c r="AG2120" s="304"/>
      <c r="AH2120" s="304">
        <v>0.24932199999999999</v>
      </c>
      <c r="AI2120" s="312"/>
      <c r="AJ2120" s="332">
        <v>760</v>
      </c>
      <c r="AK2120" s="304">
        <f t="shared" si="580"/>
        <v>760</v>
      </c>
      <c r="AL2120" s="304">
        <f t="shared" si="578"/>
        <v>0.43</v>
      </c>
      <c r="AM2120" s="389" t="str">
        <f t="shared" si="571"/>
        <v/>
      </c>
      <c r="AN2120" s="304"/>
      <c r="AO2120" s="304"/>
      <c r="AP2120" s="312"/>
      <c r="AQ2120" s="312"/>
      <c r="AR2120" s="312"/>
      <c r="AS2120" s="304"/>
      <c r="AT2120" s="312"/>
      <c r="AU2120" s="329">
        <f>VLOOKUP(C2120,[1]world!$A$2:$B$3555,2,FALSE)</f>
        <v>1</v>
      </c>
      <c r="AV2120" s="329">
        <v>519</v>
      </c>
      <c r="AW2120" s="304">
        <v>0.37</v>
      </c>
      <c r="AX2120" s="304">
        <v>-999</v>
      </c>
      <c r="AY2120" s="304">
        <v>-999</v>
      </c>
      <c r="AZ2120" s="304">
        <v>-999</v>
      </c>
      <c r="BA2120" s="304">
        <v>-999</v>
      </c>
      <c r="BB2120" s="304">
        <v>-999</v>
      </c>
      <c r="BC2120" s="304">
        <v>-999</v>
      </c>
      <c r="BD2120" s="304">
        <v>-999</v>
      </c>
      <c r="BE2120" s="304">
        <v>-999</v>
      </c>
      <c r="BF2120" s="304">
        <v>-999</v>
      </c>
      <c r="BG2120" s="304">
        <v>-999</v>
      </c>
      <c r="BH2120" s="304">
        <v>-999</v>
      </c>
      <c r="BI2120" s="304">
        <v>-999</v>
      </c>
      <c r="BJ2120" s="304" t="s">
        <v>4954</v>
      </c>
      <c r="BK2120" s="304" t="s">
        <v>4954</v>
      </c>
      <c r="BL2120" s="304" t="s">
        <v>4954</v>
      </c>
    </row>
    <row r="2121" spans="1:64" ht="15" hidden="1" customHeight="1" x14ac:dyDescent="0.2">
      <c r="A2121" s="304" t="s">
        <v>6174</v>
      </c>
      <c r="B2121" s="304" t="s">
        <v>5985</v>
      </c>
      <c r="C2121" s="304">
        <v>2254</v>
      </c>
      <c r="D2121" s="349" t="s">
        <v>1087</v>
      </c>
      <c r="E2121" s="304" t="s">
        <v>1088</v>
      </c>
      <c r="F2121" s="304"/>
      <c r="G2121" s="324">
        <v>27.734999999999999</v>
      </c>
      <c r="H2121" s="324">
        <v>102.14100000000001</v>
      </c>
      <c r="I2121" s="324" t="s">
        <v>212</v>
      </c>
      <c r="J2121" s="368">
        <f>V2121</f>
        <v>274.1344000000002</v>
      </c>
      <c r="K2121" s="331">
        <v>0.11</v>
      </c>
      <c r="L2121" s="304" t="str">
        <f t="shared" si="579"/>
        <v>D</v>
      </c>
      <c r="M2121" s="388">
        <v>1</v>
      </c>
      <c r="N2121" s="356">
        <v>220.6956328670166</v>
      </c>
      <c r="O2121" s="304">
        <v>21</v>
      </c>
      <c r="P2121" s="331"/>
      <c r="Q2121" s="356"/>
      <c r="R2121" s="356"/>
      <c r="S2121" s="356"/>
      <c r="T2121" s="356"/>
      <c r="U2121" s="356"/>
      <c r="V2121" s="356">
        <v>274.1344000000002</v>
      </c>
      <c r="W2121" s="308" t="s">
        <v>895</v>
      </c>
      <c r="X2121" s="304" t="s">
        <v>206</v>
      </c>
      <c r="Y2121" s="366">
        <f t="shared" si="581"/>
        <v>338.6</v>
      </c>
      <c r="Z2121" s="304"/>
      <c r="AA2121" s="304"/>
      <c r="AB2121" s="304">
        <v>-999</v>
      </c>
      <c r="AC2121" s="304">
        <v>-999</v>
      </c>
      <c r="AD2121" s="366">
        <v>-999</v>
      </c>
      <c r="AE2121" s="304">
        <v>-999</v>
      </c>
      <c r="AF2121" s="304">
        <v>-999</v>
      </c>
      <c r="AG2121" s="304"/>
      <c r="AH2121" s="304">
        <v>9.4735299999999995E-2</v>
      </c>
      <c r="AI2121" s="312"/>
      <c r="AJ2121" s="332">
        <v>606</v>
      </c>
      <c r="AK2121" s="304">
        <f t="shared" si="580"/>
        <v>555</v>
      </c>
      <c r="AL2121" s="304">
        <f t="shared" si="578"/>
        <v>0.43</v>
      </c>
      <c r="AM2121" s="389" t="str">
        <f t="shared" ref="AM2121:AM2184" si="582">IF(AT2121&lt;&gt;"",AT2121,IF(AND(AT2121="",AR2121=""),"",AR2121))</f>
        <v/>
      </c>
      <c r="AN2121" s="304"/>
      <c r="AO2121" s="304"/>
      <c r="AP2121" s="312"/>
      <c r="AQ2121" s="312"/>
      <c r="AR2121" s="312"/>
      <c r="AS2121" s="304"/>
      <c r="AT2121" s="312"/>
      <c r="AU2121" s="329">
        <f>VLOOKUP(C2121,[1]world!$A$2:$B$3555,2,FALSE)</f>
        <v>3</v>
      </c>
      <c r="AV2121" s="329">
        <v>547</v>
      </c>
      <c r="AW2121" s="304">
        <v>0.37</v>
      </c>
      <c r="AX2121" s="304">
        <v>-999</v>
      </c>
      <c r="AY2121" s="304">
        <v>-999</v>
      </c>
      <c r="AZ2121" s="304">
        <v>-999</v>
      </c>
      <c r="BA2121" s="304">
        <v>-999</v>
      </c>
      <c r="BB2121" s="304">
        <v>-999</v>
      </c>
      <c r="BC2121" s="304">
        <v>-999</v>
      </c>
      <c r="BD2121" s="304">
        <v>-999</v>
      </c>
      <c r="BE2121" s="304">
        <v>-999</v>
      </c>
      <c r="BF2121" s="304">
        <v>-999</v>
      </c>
      <c r="BG2121" s="304">
        <v>-999</v>
      </c>
      <c r="BH2121" s="304">
        <v>-999</v>
      </c>
      <c r="BI2121" s="304">
        <v>-999</v>
      </c>
      <c r="BJ2121" s="304" t="s">
        <v>4954</v>
      </c>
      <c r="BK2121" s="304" t="s">
        <v>4954</v>
      </c>
      <c r="BL2121" s="304" t="s">
        <v>4954</v>
      </c>
    </row>
    <row r="2122" spans="1:64" ht="15" hidden="1" customHeight="1" x14ac:dyDescent="0.2">
      <c r="A2122" s="304" t="s">
        <v>6174</v>
      </c>
      <c r="B2122" s="304" t="s">
        <v>5985</v>
      </c>
      <c r="C2122" s="304">
        <v>2255</v>
      </c>
      <c r="D2122" s="349" t="s">
        <v>903</v>
      </c>
      <c r="E2122" s="304" t="s">
        <v>904</v>
      </c>
      <c r="F2122" s="304"/>
      <c r="G2122" s="324">
        <v>30.477</v>
      </c>
      <c r="H2122" s="324">
        <v>102.889</v>
      </c>
      <c r="I2122" s="324" t="s">
        <v>212</v>
      </c>
      <c r="J2122" s="368">
        <f>V2122</f>
        <v>393.90080000000034</v>
      </c>
      <c r="K2122" s="331">
        <v>0.13</v>
      </c>
      <c r="L2122" s="304" t="str">
        <f t="shared" si="579"/>
        <v>C</v>
      </c>
      <c r="M2122" s="388">
        <v>1</v>
      </c>
      <c r="N2122" s="356">
        <v>298.67815892834267</v>
      </c>
      <c r="O2122" s="304">
        <v>18.2</v>
      </c>
      <c r="P2122" s="331"/>
      <c r="Q2122" s="356"/>
      <c r="R2122" s="356"/>
      <c r="S2122" s="356"/>
      <c r="T2122" s="356"/>
      <c r="U2122" s="356"/>
      <c r="V2122" s="356">
        <v>393.90080000000034</v>
      </c>
      <c r="W2122" s="310" t="s">
        <v>890</v>
      </c>
      <c r="X2122" s="304" t="s">
        <v>205</v>
      </c>
      <c r="Y2122" s="366">
        <f t="shared" si="581"/>
        <v>424.8</v>
      </c>
      <c r="Z2122" s="304"/>
      <c r="AA2122" s="304"/>
      <c r="AB2122" s="304">
        <v>-999</v>
      </c>
      <c r="AC2122" s="304">
        <v>-999</v>
      </c>
      <c r="AD2122" s="366">
        <v>-999</v>
      </c>
      <c r="AE2122" s="304">
        <v>-999</v>
      </c>
      <c r="AF2122" s="304">
        <v>-999</v>
      </c>
      <c r="AG2122" s="304"/>
      <c r="AH2122" s="304">
        <v>0.22125300000000001</v>
      </c>
      <c r="AI2122" s="312"/>
      <c r="AJ2122" s="332">
        <v>760</v>
      </c>
      <c r="AK2122" s="304">
        <f t="shared" si="580"/>
        <v>760</v>
      </c>
      <c r="AL2122" s="304">
        <f t="shared" si="578"/>
        <v>0.43</v>
      </c>
      <c r="AM2122" s="389" t="str">
        <f t="shared" si="582"/>
        <v/>
      </c>
      <c r="AN2122" s="304"/>
      <c r="AO2122" s="304"/>
      <c r="AP2122" s="312"/>
      <c r="AQ2122" s="312"/>
      <c r="AR2122" s="312"/>
      <c r="AS2122" s="304"/>
      <c r="AT2122" s="312"/>
      <c r="AU2122" s="329">
        <f>VLOOKUP(C2122,[1]world!$A$2:$B$3555,2,FALSE)</f>
        <v>1</v>
      </c>
      <c r="AV2122" s="329">
        <v>519</v>
      </c>
      <c r="AW2122" s="304">
        <v>0.37</v>
      </c>
      <c r="AX2122" s="304">
        <v>-999</v>
      </c>
      <c r="AY2122" s="304">
        <v>-999</v>
      </c>
      <c r="AZ2122" s="304">
        <v>-999</v>
      </c>
      <c r="BA2122" s="304">
        <v>-999</v>
      </c>
      <c r="BB2122" s="304">
        <v>-999</v>
      </c>
      <c r="BC2122" s="304">
        <v>-999</v>
      </c>
      <c r="BD2122" s="304">
        <v>-999</v>
      </c>
      <c r="BE2122" s="304">
        <v>-999</v>
      </c>
      <c r="BF2122" s="304">
        <v>-999</v>
      </c>
      <c r="BG2122" s="304">
        <v>-999</v>
      </c>
      <c r="BH2122" s="304">
        <v>-999</v>
      </c>
      <c r="BI2122" s="304">
        <v>-999</v>
      </c>
      <c r="BJ2122" s="304" t="s">
        <v>4954</v>
      </c>
      <c r="BK2122" s="304" t="s">
        <v>4954</v>
      </c>
      <c r="BL2122" s="304" t="s">
        <v>4954</v>
      </c>
    </row>
    <row r="2123" spans="1:64" ht="15" hidden="1" customHeight="1" x14ac:dyDescent="0.2">
      <c r="A2123" s="304" t="s">
        <v>6174</v>
      </c>
      <c r="B2123" s="304" t="s">
        <v>5985</v>
      </c>
      <c r="C2123" s="304">
        <v>2256</v>
      </c>
      <c r="D2123" s="349" t="s">
        <v>1114</v>
      </c>
      <c r="E2123" s="304" t="s">
        <v>1115</v>
      </c>
      <c r="F2123" s="304"/>
      <c r="G2123" s="324">
        <v>28.6</v>
      </c>
      <c r="H2123" s="324">
        <v>102.499</v>
      </c>
      <c r="I2123" s="324" t="s">
        <v>212</v>
      </c>
      <c r="J2123" s="368">
        <v>385.74149999999997</v>
      </c>
      <c r="K2123" s="331">
        <v>0.2</v>
      </c>
      <c r="L2123" s="304" t="str">
        <f t="shared" si="579"/>
        <v>C</v>
      </c>
      <c r="M2123" s="388">
        <v>1</v>
      </c>
      <c r="N2123" s="304"/>
      <c r="O2123" s="304"/>
      <c r="P2123" s="331"/>
      <c r="Q2123" s="356"/>
      <c r="R2123" s="304"/>
      <c r="S2123" s="356"/>
      <c r="T2123" s="304"/>
      <c r="U2123" s="356"/>
      <c r="V2123" s="304"/>
      <c r="W2123" s="308" t="s">
        <v>895</v>
      </c>
      <c r="X2123" s="304" t="s">
        <v>206</v>
      </c>
      <c r="Y2123" s="366">
        <f t="shared" si="581"/>
        <v>338.6</v>
      </c>
      <c r="Z2123" s="304"/>
      <c r="AA2123" s="304"/>
      <c r="AB2123" s="304">
        <v>-999</v>
      </c>
      <c r="AC2123" s="304">
        <v>-999</v>
      </c>
      <c r="AD2123" s="366">
        <v>-999</v>
      </c>
      <c r="AE2123" s="304">
        <v>-999</v>
      </c>
      <c r="AF2123" s="304">
        <v>-999</v>
      </c>
      <c r="AG2123" s="304"/>
      <c r="AH2123" s="304">
        <v>0.139207</v>
      </c>
      <c r="AI2123" s="312"/>
      <c r="AJ2123" s="332">
        <v>757</v>
      </c>
      <c r="AK2123" s="304">
        <f t="shared" si="580"/>
        <v>690</v>
      </c>
      <c r="AL2123" s="304">
        <f t="shared" si="578"/>
        <v>0.43</v>
      </c>
      <c r="AM2123" s="389" t="str">
        <f t="shared" si="582"/>
        <v/>
      </c>
      <c r="AN2123" s="304"/>
      <c r="AO2123" s="304"/>
      <c r="AP2123" s="312"/>
      <c r="AQ2123" s="312"/>
      <c r="AR2123" s="312"/>
      <c r="AS2123" s="304"/>
      <c r="AT2123" s="312"/>
      <c r="AU2123" s="329">
        <f>VLOOKUP(C2123,[1]world!$A$2:$B$3555,2,FALSE)</f>
        <v>1</v>
      </c>
      <c r="AV2123" s="329">
        <v>519</v>
      </c>
      <c r="AW2123" s="304">
        <v>0.37</v>
      </c>
      <c r="AX2123" s="304">
        <v>-999</v>
      </c>
      <c r="AY2123" s="304">
        <v>-999</v>
      </c>
      <c r="AZ2123" s="304">
        <v>-999</v>
      </c>
      <c r="BA2123" s="304">
        <v>-999</v>
      </c>
      <c r="BB2123" s="304">
        <v>-999</v>
      </c>
      <c r="BC2123" s="304">
        <v>-999</v>
      </c>
      <c r="BD2123" s="304">
        <v>-999</v>
      </c>
      <c r="BE2123" s="304">
        <v>-999</v>
      </c>
      <c r="BF2123" s="304">
        <v>-999</v>
      </c>
      <c r="BG2123" s="304">
        <v>-999</v>
      </c>
      <c r="BH2123" s="304">
        <v>-999</v>
      </c>
      <c r="BI2123" s="304">
        <v>-999</v>
      </c>
      <c r="BJ2123" s="304" t="s">
        <v>4954</v>
      </c>
      <c r="BK2123" s="304" t="s">
        <v>4954</v>
      </c>
      <c r="BL2123" s="304" t="s">
        <v>4954</v>
      </c>
    </row>
    <row r="2124" spans="1:64" ht="15" hidden="1" customHeight="1" x14ac:dyDescent="0.2">
      <c r="A2124" s="304" t="s">
        <v>6174</v>
      </c>
      <c r="B2124" s="304" t="s">
        <v>5985</v>
      </c>
      <c r="C2124" s="304">
        <v>2257</v>
      </c>
      <c r="D2124" s="349" t="s">
        <v>896</v>
      </c>
      <c r="E2124" s="304" t="s">
        <v>897</v>
      </c>
      <c r="F2124" s="304"/>
      <c r="G2124" s="324">
        <v>27.536999999999999</v>
      </c>
      <c r="H2124" s="324">
        <v>102.82</v>
      </c>
      <c r="I2124" s="324" t="s">
        <v>212</v>
      </c>
      <c r="J2124" s="368">
        <f>V2124</f>
        <v>295.5634</v>
      </c>
      <c r="K2124" s="331">
        <v>0.11</v>
      </c>
      <c r="L2124" s="304" t="str">
        <f t="shared" si="579"/>
        <v>D</v>
      </c>
      <c r="M2124" s="388">
        <v>1</v>
      </c>
      <c r="N2124" s="356">
        <v>247.45032436338695</v>
      </c>
      <c r="O2124" s="304">
        <v>22.3</v>
      </c>
      <c r="P2124" s="331"/>
      <c r="Q2124" s="356"/>
      <c r="R2124" s="356"/>
      <c r="S2124" s="356"/>
      <c r="T2124" s="356"/>
      <c r="U2124" s="356"/>
      <c r="V2124" s="356">
        <v>295.5634</v>
      </c>
      <c r="W2124" s="308" t="s">
        <v>895</v>
      </c>
      <c r="X2124" s="304" t="s">
        <v>206</v>
      </c>
      <c r="Y2124" s="366">
        <f t="shared" si="581"/>
        <v>338.6</v>
      </c>
      <c r="Z2124" s="304"/>
      <c r="AA2124" s="304"/>
      <c r="AB2124" s="304">
        <v>-999</v>
      </c>
      <c r="AC2124" s="304">
        <v>-999</v>
      </c>
      <c r="AD2124" s="366">
        <v>-999</v>
      </c>
      <c r="AE2124" s="304">
        <v>-999</v>
      </c>
      <c r="AF2124" s="304">
        <v>-999</v>
      </c>
      <c r="AG2124" s="304"/>
      <c r="AH2124" s="304">
        <v>6.3486899999999999E-2</v>
      </c>
      <c r="AI2124" s="312"/>
      <c r="AJ2124" s="332">
        <v>525</v>
      </c>
      <c r="AK2124" s="304">
        <f t="shared" si="580"/>
        <v>555</v>
      </c>
      <c r="AL2124" s="304">
        <f t="shared" si="578"/>
        <v>0.43</v>
      </c>
      <c r="AM2124" s="389" t="str">
        <f t="shared" si="582"/>
        <v/>
      </c>
      <c r="AN2124" s="304"/>
      <c r="AO2124" s="304"/>
      <c r="AP2124" s="312"/>
      <c r="AQ2124" s="312"/>
      <c r="AR2124" s="312"/>
      <c r="AS2124" s="304"/>
      <c r="AT2124" s="312"/>
      <c r="AU2124" s="329">
        <f>VLOOKUP(C2124,[1]world!$A$2:$B$3555,2,FALSE)</f>
        <v>1</v>
      </c>
      <c r="AV2124" s="329">
        <v>519</v>
      </c>
      <c r="AW2124" s="304">
        <v>0.37</v>
      </c>
      <c r="AX2124" s="304">
        <v>-999</v>
      </c>
      <c r="AY2124" s="304">
        <v>-999</v>
      </c>
      <c r="AZ2124" s="304">
        <v>-999</v>
      </c>
      <c r="BA2124" s="304">
        <v>-999</v>
      </c>
      <c r="BB2124" s="304">
        <v>-999</v>
      </c>
      <c r="BC2124" s="304">
        <v>-999</v>
      </c>
      <c r="BD2124" s="304">
        <v>-999</v>
      </c>
      <c r="BE2124" s="304">
        <v>-999</v>
      </c>
      <c r="BF2124" s="304">
        <v>-999</v>
      </c>
      <c r="BG2124" s="304">
        <v>-999</v>
      </c>
      <c r="BH2124" s="304">
        <v>-999</v>
      </c>
      <c r="BI2124" s="304">
        <v>-999</v>
      </c>
      <c r="BJ2124" s="304" t="s">
        <v>4954</v>
      </c>
      <c r="BK2124" s="304" t="s">
        <v>4954</v>
      </c>
      <c r="BL2124" s="304" t="s">
        <v>4954</v>
      </c>
    </row>
    <row r="2125" spans="1:64" ht="15" hidden="1" customHeight="1" x14ac:dyDescent="0.2">
      <c r="A2125" s="304" t="s">
        <v>6174</v>
      </c>
      <c r="B2125" s="304" t="s">
        <v>5985</v>
      </c>
      <c r="C2125" s="304">
        <v>2258</v>
      </c>
      <c r="D2125" s="349" t="s">
        <v>960</v>
      </c>
      <c r="E2125" s="304" t="s">
        <v>961</v>
      </c>
      <c r="F2125" s="304"/>
      <c r="G2125" s="324">
        <v>33.113</v>
      </c>
      <c r="H2125" s="324">
        <v>104.31100000000001</v>
      </c>
      <c r="I2125" s="324" t="s">
        <v>212</v>
      </c>
      <c r="J2125" s="368">
        <f>V2125</f>
        <v>325.59900000000044</v>
      </c>
      <c r="K2125" s="331">
        <v>0.11</v>
      </c>
      <c r="L2125" s="304" t="str">
        <f t="shared" si="579"/>
        <v>D</v>
      </c>
      <c r="M2125" s="388">
        <v>1</v>
      </c>
      <c r="N2125" s="356">
        <v>271.48049076529458</v>
      </c>
      <c r="O2125" s="304">
        <v>22</v>
      </c>
      <c r="P2125" s="331"/>
      <c r="Q2125" s="356"/>
      <c r="R2125" s="356"/>
      <c r="S2125" s="356"/>
      <c r="T2125" s="356"/>
      <c r="U2125" s="356"/>
      <c r="V2125" s="356">
        <v>325.59900000000044</v>
      </c>
      <c r="W2125" s="308" t="s">
        <v>895</v>
      </c>
      <c r="X2125" s="304" t="s">
        <v>206</v>
      </c>
      <c r="Y2125" s="366">
        <f t="shared" si="581"/>
        <v>338.6</v>
      </c>
      <c r="Z2125" s="304"/>
      <c r="AA2125" s="304"/>
      <c r="AB2125" s="304">
        <v>-999</v>
      </c>
      <c r="AC2125" s="304">
        <v>-999</v>
      </c>
      <c r="AD2125" s="366">
        <v>-999</v>
      </c>
      <c r="AE2125" s="304">
        <v>-999</v>
      </c>
      <c r="AF2125" s="304">
        <v>-999</v>
      </c>
      <c r="AG2125" s="304"/>
      <c r="AH2125" s="304">
        <v>0.467891</v>
      </c>
      <c r="AI2125" s="312"/>
      <c r="AJ2125" s="332">
        <v>760</v>
      </c>
      <c r="AK2125" s="304">
        <f t="shared" si="580"/>
        <v>760</v>
      </c>
      <c r="AL2125" s="304">
        <f t="shared" si="578"/>
        <v>0.43</v>
      </c>
      <c r="AM2125" s="389" t="str">
        <f t="shared" si="582"/>
        <v/>
      </c>
      <c r="AN2125" s="304"/>
      <c r="AO2125" s="304"/>
      <c r="AP2125" s="312"/>
      <c r="AQ2125" s="312"/>
      <c r="AR2125" s="312"/>
      <c r="AS2125" s="304"/>
      <c r="AT2125" s="312"/>
      <c r="AU2125" s="329">
        <f>VLOOKUP(C2125,[1]world!$A$2:$B$3555,2,FALSE)</f>
        <v>1</v>
      </c>
      <c r="AV2125" s="329">
        <v>519</v>
      </c>
      <c r="AW2125" s="304">
        <v>0.37</v>
      </c>
      <c r="AX2125" s="304">
        <v>-999</v>
      </c>
      <c r="AY2125" s="304">
        <v>-999</v>
      </c>
      <c r="AZ2125" s="304">
        <v>-999</v>
      </c>
      <c r="BA2125" s="304">
        <v>-999</v>
      </c>
      <c r="BB2125" s="304">
        <v>-999</v>
      </c>
      <c r="BC2125" s="304">
        <v>-999</v>
      </c>
      <c r="BD2125" s="304">
        <v>-999</v>
      </c>
      <c r="BE2125" s="304">
        <v>-999</v>
      </c>
      <c r="BF2125" s="304">
        <v>-999</v>
      </c>
      <c r="BG2125" s="304">
        <v>-999</v>
      </c>
      <c r="BH2125" s="304">
        <v>-999</v>
      </c>
      <c r="BI2125" s="304">
        <v>-999</v>
      </c>
      <c r="BJ2125" s="304" t="s">
        <v>4954</v>
      </c>
      <c r="BK2125" s="304" t="s">
        <v>4954</v>
      </c>
      <c r="BL2125" s="304" t="s">
        <v>4954</v>
      </c>
    </row>
    <row r="2126" spans="1:64" ht="15" hidden="1" customHeight="1" x14ac:dyDescent="0.2">
      <c r="A2126" s="304" t="s">
        <v>6174</v>
      </c>
      <c r="B2126" s="304" t="s">
        <v>5985</v>
      </c>
      <c r="C2126" s="304">
        <v>2259</v>
      </c>
      <c r="D2126" s="349" t="s">
        <v>974</v>
      </c>
      <c r="E2126" s="304" t="s">
        <v>975</v>
      </c>
      <c r="F2126" s="304"/>
      <c r="G2126" s="324">
        <v>28.457999999999998</v>
      </c>
      <c r="H2126" s="324">
        <v>103.789</v>
      </c>
      <c r="I2126" s="324" t="s">
        <v>212</v>
      </c>
      <c r="J2126" s="368">
        <f>V2126</f>
        <v>390.69450000000023</v>
      </c>
      <c r="K2126" s="331">
        <v>0.2</v>
      </c>
      <c r="L2126" s="304" t="str">
        <f t="shared" si="579"/>
        <v>C</v>
      </c>
      <c r="M2126" s="388">
        <v>1</v>
      </c>
      <c r="N2126" s="356">
        <v>248.68598768384496</v>
      </c>
      <c r="O2126" s="304">
        <v>13.2</v>
      </c>
      <c r="P2126" s="331"/>
      <c r="Q2126" s="356"/>
      <c r="R2126" s="356"/>
      <c r="S2126" s="356"/>
      <c r="T2126" s="356"/>
      <c r="U2126" s="356"/>
      <c r="V2126" s="356">
        <v>390.69450000000023</v>
      </c>
      <c r="W2126" s="310" t="s">
        <v>890</v>
      </c>
      <c r="X2126" s="304" t="s">
        <v>205</v>
      </c>
      <c r="Y2126" s="366">
        <f t="shared" si="581"/>
        <v>424.8</v>
      </c>
      <c r="Z2126" s="304"/>
      <c r="AA2126" s="304"/>
      <c r="AB2126" s="304">
        <v>-999</v>
      </c>
      <c r="AC2126" s="304">
        <v>-999</v>
      </c>
      <c r="AD2126" s="366">
        <v>-999</v>
      </c>
      <c r="AE2126" s="304">
        <v>-999</v>
      </c>
      <c r="AF2126" s="304">
        <v>-999</v>
      </c>
      <c r="AG2126" s="304"/>
      <c r="AH2126" s="304">
        <v>7.6647800000000002E-2</v>
      </c>
      <c r="AI2126" s="312"/>
      <c r="AJ2126" s="332">
        <v>559</v>
      </c>
      <c r="AK2126" s="304">
        <f t="shared" si="580"/>
        <v>555</v>
      </c>
      <c r="AL2126" s="304">
        <f t="shared" si="578"/>
        <v>0.43</v>
      </c>
      <c r="AM2126" s="389" t="str">
        <f t="shared" si="582"/>
        <v/>
      </c>
      <c r="AN2126" s="304"/>
      <c r="AO2126" s="304"/>
      <c r="AP2126" s="312"/>
      <c r="AQ2126" s="312"/>
      <c r="AR2126" s="312"/>
      <c r="AS2126" s="304"/>
      <c r="AT2126" s="312"/>
      <c r="AU2126" s="329">
        <f>VLOOKUP(C2126,[1]world!$A$2:$B$3555,2,FALSE)</f>
        <v>1</v>
      </c>
      <c r="AV2126" s="329">
        <v>519</v>
      </c>
      <c r="AW2126" s="304">
        <v>0.37</v>
      </c>
      <c r="AX2126" s="304">
        <v>-999</v>
      </c>
      <c r="AY2126" s="304">
        <v>-999</v>
      </c>
      <c r="AZ2126" s="304">
        <v>-999</v>
      </c>
      <c r="BA2126" s="304">
        <v>-999</v>
      </c>
      <c r="BB2126" s="304">
        <v>-999</v>
      </c>
      <c r="BC2126" s="304">
        <v>-999</v>
      </c>
      <c r="BD2126" s="304">
        <v>-999</v>
      </c>
      <c r="BE2126" s="304">
        <v>-999</v>
      </c>
      <c r="BF2126" s="304">
        <v>-999</v>
      </c>
      <c r="BG2126" s="304">
        <v>-999</v>
      </c>
      <c r="BH2126" s="304">
        <v>-999</v>
      </c>
      <c r="BI2126" s="304">
        <v>-999</v>
      </c>
      <c r="BJ2126" s="304" t="s">
        <v>4954</v>
      </c>
      <c r="BK2126" s="304" t="s">
        <v>4954</v>
      </c>
      <c r="BL2126" s="304" t="s">
        <v>4954</v>
      </c>
    </row>
    <row r="2127" spans="1:64" ht="15" hidden="1" customHeight="1" x14ac:dyDescent="0.2">
      <c r="A2127" s="304" t="s">
        <v>6173</v>
      </c>
      <c r="B2127" s="304" t="s">
        <v>5985</v>
      </c>
      <c r="C2127" s="304">
        <v>2260</v>
      </c>
      <c r="D2127" s="349" t="s">
        <v>1030</v>
      </c>
      <c r="E2127" s="304" t="s">
        <v>1031</v>
      </c>
      <c r="F2127" s="304"/>
      <c r="G2127" s="324">
        <v>31.510999999999999</v>
      </c>
      <c r="H2127" s="324">
        <v>104.08</v>
      </c>
      <c r="I2127" s="324" t="s">
        <v>212</v>
      </c>
      <c r="J2127" s="368">
        <f>GEOMEAN(Y2127,AV2127,AK2127)</f>
        <v>551.30062656880864</v>
      </c>
      <c r="K2127" s="331">
        <f>GEOMEAN(AA2127,AL2127,AW2127)</f>
        <v>0.38547027482550061</v>
      </c>
      <c r="L2127" s="304" t="str">
        <f t="shared" si="579"/>
        <v>C</v>
      </c>
      <c r="M2127" s="388" t="s">
        <v>6089</v>
      </c>
      <c r="N2127" s="304"/>
      <c r="O2127" s="304"/>
      <c r="P2127" s="356"/>
      <c r="Q2127" s="356"/>
      <c r="R2127" s="304"/>
      <c r="S2127" s="356"/>
      <c r="T2127" s="304"/>
      <c r="U2127" s="356"/>
      <c r="V2127" s="304"/>
      <c r="W2127" s="310" t="s">
        <v>890</v>
      </c>
      <c r="X2127" s="304" t="s">
        <v>205</v>
      </c>
      <c r="Y2127" s="366">
        <f t="shared" si="581"/>
        <v>424.8</v>
      </c>
      <c r="Z2127" s="304"/>
      <c r="AA2127" s="331">
        <v>0.36</v>
      </c>
      <c r="AB2127" s="304">
        <v>-999</v>
      </c>
      <c r="AC2127" s="304">
        <v>-999</v>
      </c>
      <c r="AD2127" s="366">
        <v>-999</v>
      </c>
      <c r="AE2127" s="304">
        <v>-999</v>
      </c>
      <c r="AF2127" s="304">
        <v>-999</v>
      </c>
      <c r="AG2127" s="304"/>
      <c r="AH2127" s="304">
        <v>0.31758199999999998</v>
      </c>
      <c r="AI2127" s="312"/>
      <c r="AJ2127" s="332">
        <v>760</v>
      </c>
      <c r="AK2127" s="304">
        <f t="shared" si="580"/>
        <v>760</v>
      </c>
      <c r="AL2127" s="363">
        <v>0.43</v>
      </c>
      <c r="AM2127" s="389" t="str">
        <f t="shared" si="582"/>
        <v/>
      </c>
      <c r="AN2127" s="304"/>
      <c r="AO2127" s="304"/>
      <c r="AP2127" s="312"/>
      <c r="AQ2127" s="312"/>
      <c r="AR2127" s="312"/>
      <c r="AS2127" s="304"/>
      <c r="AT2127" s="312"/>
      <c r="AU2127" s="329">
        <f>VLOOKUP(C2127,[1]world!$A$2:$B$3555,2,FALSE)</f>
        <v>1</v>
      </c>
      <c r="AV2127" s="329">
        <v>519</v>
      </c>
      <c r="AW2127" s="304">
        <v>0.37</v>
      </c>
      <c r="AX2127" s="304">
        <v>-999</v>
      </c>
      <c r="AY2127" s="304">
        <v>-999</v>
      </c>
      <c r="AZ2127" s="304">
        <v>-999</v>
      </c>
      <c r="BA2127" s="304">
        <v>-999</v>
      </c>
      <c r="BB2127" s="304">
        <v>-999</v>
      </c>
      <c r="BC2127" s="304">
        <v>-999</v>
      </c>
      <c r="BD2127" s="304">
        <v>-999</v>
      </c>
      <c r="BE2127" s="304">
        <v>-999</v>
      </c>
      <c r="BF2127" s="304">
        <v>-999</v>
      </c>
      <c r="BG2127" s="304">
        <v>-999</v>
      </c>
      <c r="BH2127" s="304">
        <v>-999</v>
      </c>
      <c r="BI2127" s="304">
        <v>-999</v>
      </c>
      <c r="BJ2127" s="304" t="s">
        <v>4954</v>
      </c>
      <c r="BK2127" s="304" t="s">
        <v>4954</v>
      </c>
      <c r="BL2127" s="304" t="s">
        <v>4954</v>
      </c>
    </row>
    <row r="2128" spans="1:64" ht="15" hidden="1" customHeight="1" x14ac:dyDescent="0.2">
      <c r="A2128" s="304" t="s">
        <v>6174</v>
      </c>
      <c r="B2128" s="304" t="s">
        <v>5985</v>
      </c>
      <c r="C2128" s="304">
        <v>2261</v>
      </c>
      <c r="D2128" s="349" t="s">
        <v>1008</v>
      </c>
      <c r="E2128" s="304" t="s">
        <v>1009</v>
      </c>
      <c r="F2128" s="304"/>
      <c r="G2128" s="324">
        <v>28.641999999999999</v>
      </c>
      <c r="H2128" s="324">
        <v>102.1</v>
      </c>
      <c r="I2128" s="324" t="s">
        <v>212</v>
      </c>
      <c r="J2128" s="368">
        <f>V2128</f>
        <v>563.02170000000001</v>
      </c>
      <c r="K2128" s="331">
        <v>0.11</v>
      </c>
      <c r="L2128" s="304" t="str">
        <f t="shared" si="579"/>
        <v>C</v>
      </c>
      <c r="M2128" s="388">
        <v>1</v>
      </c>
      <c r="N2128" s="356">
        <v>479.82022503988105</v>
      </c>
      <c r="O2128" s="304">
        <v>22</v>
      </c>
      <c r="P2128" s="331"/>
      <c r="Q2128" s="356"/>
      <c r="R2128" s="356"/>
      <c r="S2128" s="356"/>
      <c r="T2128" s="356"/>
      <c r="U2128" s="356"/>
      <c r="V2128" s="356">
        <v>563.02170000000001</v>
      </c>
      <c r="W2128" s="308" t="s">
        <v>895</v>
      </c>
      <c r="X2128" s="304" t="s">
        <v>206</v>
      </c>
      <c r="Y2128" s="366">
        <f t="shared" si="581"/>
        <v>338.6</v>
      </c>
      <c r="Z2128" s="304"/>
      <c r="AA2128" s="304"/>
      <c r="AB2128" s="304">
        <v>-999</v>
      </c>
      <c r="AC2128" s="304">
        <v>-999</v>
      </c>
      <c r="AD2128" s="366">
        <v>-999</v>
      </c>
      <c r="AE2128" s="304">
        <v>-999</v>
      </c>
      <c r="AF2128" s="304">
        <v>-999</v>
      </c>
      <c r="AG2128" s="304"/>
      <c r="AH2128" s="304">
        <v>0.18742500000000001</v>
      </c>
      <c r="AI2128" s="312"/>
      <c r="AJ2128" s="332">
        <v>760</v>
      </c>
      <c r="AK2128" s="304">
        <f t="shared" si="580"/>
        <v>760</v>
      </c>
      <c r="AL2128" s="304">
        <f>IF(AH2128&lt;=0.0022,0.2,0.43)</f>
        <v>0.43</v>
      </c>
      <c r="AM2128" s="389" t="str">
        <f t="shared" si="582"/>
        <v/>
      </c>
      <c r="AN2128" s="304"/>
      <c r="AO2128" s="304"/>
      <c r="AP2128" s="312"/>
      <c r="AQ2128" s="312"/>
      <c r="AR2128" s="312"/>
      <c r="AS2128" s="304"/>
      <c r="AT2128" s="312"/>
      <c r="AU2128" s="329">
        <f>VLOOKUP(C2128,[1]world!$A$2:$B$3555,2,FALSE)</f>
        <v>1</v>
      </c>
      <c r="AV2128" s="329">
        <v>519</v>
      </c>
      <c r="AW2128" s="304">
        <v>0.37</v>
      </c>
      <c r="AX2128" s="304">
        <v>-999</v>
      </c>
      <c r="AY2128" s="304">
        <v>-999</v>
      </c>
      <c r="AZ2128" s="304">
        <v>-999</v>
      </c>
      <c r="BA2128" s="304">
        <v>-999</v>
      </c>
      <c r="BB2128" s="304">
        <v>-999</v>
      </c>
      <c r="BC2128" s="304">
        <v>-999</v>
      </c>
      <c r="BD2128" s="304">
        <v>-999</v>
      </c>
      <c r="BE2128" s="304">
        <v>-999</v>
      </c>
      <c r="BF2128" s="304">
        <v>-999</v>
      </c>
      <c r="BG2128" s="304">
        <v>-999</v>
      </c>
      <c r="BH2128" s="304">
        <v>-999</v>
      </c>
      <c r="BI2128" s="304">
        <v>-999</v>
      </c>
      <c r="BJ2128" s="304" t="s">
        <v>4954</v>
      </c>
      <c r="BK2128" s="304" t="s">
        <v>4954</v>
      </c>
      <c r="BL2128" s="304" t="s">
        <v>4954</v>
      </c>
    </row>
    <row r="2129" spans="1:64" ht="15" hidden="1" customHeight="1" x14ac:dyDescent="0.2">
      <c r="A2129" s="304" t="s">
        <v>6174</v>
      </c>
      <c r="B2129" s="304" t="s">
        <v>5985</v>
      </c>
      <c r="C2129" s="304">
        <v>2262</v>
      </c>
      <c r="D2129" s="349" t="s">
        <v>1046</v>
      </c>
      <c r="E2129" s="304" t="s">
        <v>1047</v>
      </c>
      <c r="F2129" s="304"/>
      <c r="G2129" s="324">
        <v>32.606000000000002</v>
      </c>
      <c r="H2129" s="324">
        <v>104.51900000000001</v>
      </c>
      <c r="I2129" s="324" t="s">
        <v>212</v>
      </c>
      <c r="J2129" s="368">
        <f>V2129</f>
        <v>376.17390000000023</v>
      </c>
      <c r="K2129" s="331">
        <v>0.11</v>
      </c>
      <c r="L2129" s="304" t="str">
        <f t="shared" si="579"/>
        <v>C</v>
      </c>
      <c r="M2129" s="388">
        <v>1</v>
      </c>
      <c r="N2129" s="356">
        <v>338.5210657244503</v>
      </c>
      <c r="O2129" s="304">
        <v>25</v>
      </c>
      <c r="P2129" s="331"/>
      <c r="Q2129" s="356"/>
      <c r="R2129" s="356"/>
      <c r="S2129" s="356"/>
      <c r="T2129" s="356"/>
      <c r="U2129" s="356"/>
      <c r="V2129" s="356">
        <v>376.17390000000023</v>
      </c>
      <c r="W2129" s="310" t="s">
        <v>890</v>
      </c>
      <c r="X2129" s="304" t="s">
        <v>205</v>
      </c>
      <c r="Y2129" s="366">
        <f t="shared" si="581"/>
        <v>424.8</v>
      </c>
      <c r="Z2129" s="304"/>
      <c r="AA2129" s="304"/>
      <c r="AB2129" s="304">
        <v>-999</v>
      </c>
      <c r="AC2129" s="304">
        <v>-999</v>
      </c>
      <c r="AD2129" s="366">
        <v>-999</v>
      </c>
      <c r="AE2129" s="304">
        <v>-999</v>
      </c>
      <c r="AF2129" s="304">
        <v>-999</v>
      </c>
      <c r="AG2129" s="304"/>
      <c r="AH2129" s="304">
        <v>8.8036299999999998E-2</v>
      </c>
      <c r="AI2129" s="312"/>
      <c r="AJ2129" s="332">
        <v>589</v>
      </c>
      <c r="AK2129" s="304">
        <f t="shared" si="580"/>
        <v>555</v>
      </c>
      <c r="AL2129" s="304">
        <f>IF(AH2129&lt;=0.0022,0.2,0.43)</f>
        <v>0.43</v>
      </c>
      <c r="AM2129" s="389" t="str">
        <f t="shared" si="582"/>
        <v/>
      </c>
      <c r="AN2129" s="304"/>
      <c r="AO2129" s="304"/>
      <c r="AP2129" s="312"/>
      <c r="AQ2129" s="312"/>
      <c r="AR2129" s="312"/>
      <c r="AS2129" s="304"/>
      <c r="AT2129" s="312"/>
      <c r="AU2129" s="329">
        <f>VLOOKUP(C2129,[1]world!$A$2:$B$3555,2,FALSE)</f>
        <v>5</v>
      </c>
      <c r="AV2129" s="329">
        <v>402</v>
      </c>
      <c r="AW2129" s="304">
        <v>0.37</v>
      </c>
      <c r="AX2129" s="304">
        <v>-999</v>
      </c>
      <c r="AY2129" s="304">
        <v>-999</v>
      </c>
      <c r="AZ2129" s="304">
        <v>-999</v>
      </c>
      <c r="BA2129" s="304">
        <v>-999</v>
      </c>
      <c r="BB2129" s="304">
        <v>-999</v>
      </c>
      <c r="BC2129" s="304">
        <v>-999</v>
      </c>
      <c r="BD2129" s="304">
        <v>-999</v>
      </c>
      <c r="BE2129" s="304">
        <v>-999</v>
      </c>
      <c r="BF2129" s="304">
        <v>-999</v>
      </c>
      <c r="BG2129" s="304">
        <v>-999</v>
      </c>
      <c r="BH2129" s="304">
        <v>-999</v>
      </c>
      <c r="BI2129" s="304">
        <v>-999</v>
      </c>
      <c r="BJ2129" s="304" t="s">
        <v>4954</v>
      </c>
      <c r="BK2129" s="304" t="s">
        <v>4954</v>
      </c>
      <c r="BL2129" s="304" t="s">
        <v>4954</v>
      </c>
    </row>
    <row r="2130" spans="1:64" ht="15" hidden="1" customHeight="1" x14ac:dyDescent="0.2">
      <c r="A2130" s="304" t="s">
        <v>6174</v>
      </c>
      <c r="B2130" s="304" t="s">
        <v>5985</v>
      </c>
      <c r="C2130" s="304">
        <v>2263</v>
      </c>
      <c r="D2130" s="349" t="s">
        <v>1068</v>
      </c>
      <c r="E2130" s="304" t="s">
        <v>1069</v>
      </c>
      <c r="F2130" s="304"/>
      <c r="G2130" s="324">
        <v>29.286999999999999</v>
      </c>
      <c r="H2130" s="324">
        <v>102.26</v>
      </c>
      <c r="I2130" s="324" t="s">
        <v>212</v>
      </c>
      <c r="J2130" s="368">
        <f>V2130</f>
        <v>342.52990000000034</v>
      </c>
      <c r="K2130" s="331">
        <v>0.11</v>
      </c>
      <c r="L2130" s="304" t="str">
        <f t="shared" si="579"/>
        <v>D</v>
      </c>
      <c r="M2130" s="388">
        <v>1</v>
      </c>
      <c r="N2130" s="356">
        <v>286.17599583435901</v>
      </c>
      <c r="O2130" s="304">
        <v>22</v>
      </c>
      <c r="P2130" s="331"/>
      <c r="Q2130" s="356"/>
      <c r="R2130" s="356"/>
      <c r="S2130" s="356"/>
      <c r="T2130" s="356"/>
      <c r="U2130" s="356"/>
      <c r="V2130" s="356">
        <v>342.52990000000034</v>
      </c>
      <c r="W2130" s="308" t="s">
        <v>895</v>
      </c>
      <c r="X2130" s="304" t="s">
        <v>206</v>
      </c>
      <c r="Y2130" s="366">
        <f t="shared" si="581"/>
        <v>338.6</v>
      </c>
      <c r="Z2130" s="304"/>
      <c r="AA2130" s="304"/>
      <c r="AB2130" s="304">
        <v>-999</v>
      </c>
      <c r="AC2130" s="304">
        <v>-999</v>
      </c>
      <c r="AD2130" s="366">
        <v>-999</v>
      </c>
      <c r="AE2130" s="304">
        <v>-999</v>
      </c>
      <c r="AF2130" s="304">
        <v>-999</v>
      </c>
      <c r="AG2130" s="304"/>
      <c r="AH2130" s="304">
        <v>0.38380500000000001</v>
      </c>
      <c r="AI2130" s="312"/>
      <c r="AJ2130" s="332">
        <v>760</v>
      </c>
      <c r="AK2130" s="304">
        <f t="shared" si="580"/>
        <v>760</v>
      </c>
      <c r="AL2130" s="304">
        <f>IF(AH2130&lt;=0.0022,0.2,0.43)</f>
        <v>0.43</v>
      </c>
      <c r="AM2130" s="389" t="str">
        <f t="shared" si="582"/>
        <v/>
      </c>
      <c r="AN2130" s="304"/>
      <c r="AO2130" s="304"/>
      <c r="AP2130" s="312"/>
      <c r="AQ2130" s="312"/>
      <c r="AR2130" s="312"/>
      <c r="AS2130" s="304"/>
      <c r="AT2130" s="312"/>
      <c r="AU2130" s="329">
        <f>VLOOKUP(C2130,[1]world!$A$2:$B$3555,2,FALSE)</f>
        <v>1</v>
      </c>
      <c r="AV2130" s="329">
        <v>519</v>
      </c>
      <c r="AW2130" s="304">
        <v>0.37</v>
      </c>
      <c r="AX2130" s="304">
        <v>-999</v>
      </c>
      <c r="AY2130" s="304">
        <v>-999</v>
      </c>
      <c r="AZ2130" s="304">
        <v>-999</v>
      </c>
      <c r="BA2130" s="304">
        <v>-999</v>
      </c>
      <c r="BB2130" s="304">
        <v>-999</v>
      </c>
      <c r="BC2130" s="304">
        <v>-999</v>
      </c>
      <c r="BD2130" s="304">
        <v>-999</v>
      </c>
      <c r="BE2130" s="304">
        <v>-999</v>
      </c>
      <c r="BF2130" s="304">
        <v>-999</v>
      </c>
      <c r="BG2130" s="304">
        <v>-999</v>
      </c>
      <c r="BH2130" s="304">
        <v>-999</v>
      </c>
      <c r="BI2130" s="304">
        <v>-999</v>
      </c>
      <c r="BJ2130" s="304" t="s">
        <v>4954</v>
      </c>
      <c r="BK2130" s="304" t="s">
        <v>4954</v>
      </c>
      <c r="BL2130" s="304" t="s">
        <v>4954</v>
      </c>
    </row>
    <row r="2131" spans="1:64" ht="15" hidden="1" customHeight="1" x14ac:dyDescent="0.2">
      <c r="A2131" s="304" t="s">
        <v>4901</v>
      </c>
      <c r="B2131" s="304" t="s">
        <v>5985</v>
      </c>
      <c r="C2131" s="304">
        <v>2264</v>
      </c>
      <c r="D2131" s="349" t="s">
        <v>1080</v>
      </c>
      <c r="E2131" s="309" t="s">
        <v>1079</v>
      </c>
      <c r="F2131" s="309"/>
      <c r="G2131" s="324">
        <v>31.045000000000002</v>
      </c>
      <c r="H2131" s="324">
        <v>103.17100000000001</v>
      </c>
      <c r="I2131" s="324" t="s">
        <v>212</v>
      </c>
      <c r="J2131" s="368">
        <f>GEOMEAN(Y2131,AV2131,AK2131)</f>
        <v>511.15894836159043</v>
      </c>
      <c r="K2131" s="331">
        <f>GEOMEAN(AA2131,AL2131,AW2131)</f>
        <v>0.38547027482550061</v>
      </c>
      <c r="L2131" s="304" t="str">
        <f t="shared" si="579"/>
        <v>C</v>
      </c>
      <c r="M2131" s="388" t="s">
        <v>6089</v>
      </c>
      <c r="N2131" s="304"/>
      <c r="O2131" s="304"/>
      <c r="P2131" s="356"/>
      <c r="Q2131" s="356"/>
      <c r="R2131" s="304"/>
      <c r="S2131" s="356"/>
      <c r="T2131" s="304"/>
      <c r="U2131" s="356"/>
      <c r="V2131" s="304"/>
      <c r="W2131" s="308" t="s">
        <v>895</v>
      </c>
      <c r="X2131" s="304" t="s">
        <v>206</v>
      </c>
      <c r="Y2131" s="366">
        <f t="shared" si="581"/>
        <v>338.6</v>
      </c>
      <c r="Z2131" s="304"/>
      <c r="AA2131" s="331">
        <v>0.36</v>
      </c>
      <c r="AB2131" s="304">
        <v>-999</v>
      </c>
      <c r="AC2131" s="304">
        <v>-999</v>
      </c>
      <c r="AD2131" s="366">
        <v>-999</v>
      </c>
      <c r="AE2131" s="304">
        <v>-999</v>
      </c>
      <c r="AF2131" s="304">
        <v>-999</v>
      </c>
      <c r="AG2131" s="304"/>
      <c r="AH2131" s="304">
        <v>0.32403199999999999</v>
      </c>
      <c r="AI2131" s="312"/>
      <c r="AJ2131" s="332">
        <v>760</v>
      </c>
      <c r="AK2131" s="304">
        <f t="shared" si="580"/>
        <v>760</v>
      </c>
      <c r="AL2131" s="363">
        <v>0.43</v>
      </c>
      <c r="AM2131" s="389" t="str">
        <f t="shared" si="582"/>
        <v/>
      </c>
      <c r="AN2131" s="304"/>
      <c r="AO2131" s="304"/>
      <c r="AP2131" s="312"/>
      <c r="AQ2131" s="312"/>
      <c r="AR2131" s="312"/>
      <c r="AS2131" s="304"/>
      <c r="AT2131" s="312"/>
      <c r="AU2131" s="329">
        <f>VLOOKUP(C2131,[1]world!$A$2:$B$3555,2,FALSE)</f>
        <v>1</v>
      </c>
      <c r="AV2131" s="329">
        <v>519</v>
      </c>
      <c r="AW2131" s="304">
        <v>0.37</v>
      </c>
      <c r="AX2131" s="304">
        <v>-999</v>
      </c>
      <c r="AY2131" s="304">
        <v>-999</v>
      </c>
      <c r="AZ2131" s="304">
        <v>-999</v>
      </c>
      <c r="BA2131" s="304">
        <v>-999</v>
      </c>
      <c r="BB2131" s="304">
        <v>-999</v>
      </c>
      <c r="BC2131" s="304">
        <v>-999</v>
      </c>
      <c r="BD2131" s="304">
        <v>-999</v>
      </c>
      <c r="BE2131" s="304">
        <v>-999</v>
      </c>
      <c r="BF2131" s="304">
        <v>-999</v>
      </c>
      <c r="BG2131" s="304">
        <v>-999</v>
      </c>
      <c r="BH2131" s="304">
        <v>-999</v>
      </c>
      <c r="BI2131" s="304">
        <v>-999</v>
      </c>
      <c r="BJ2131" s="304" t="s">
        <v>4954</v>
      </c>
      <c r="BK2131" s="304" t="s">
        <v>4954</v>
      </c>
      <c r="BL2131" s="304" t="s">
        <v>4954</v>
      </c>
    </row>
    <row r="2132" spans="1:64" ht="15" hidden="1" customHeight="1" x14ac:dyDescent="0.2">
      <c r="A2132" s="304" t="s">
        <v>6174</v>
      </c>
      <c r="B2132" s="304" t="s">
        <v>5985</v>
      </c>
      <c r="C2132" s="304">
        <v>2265</v>
      </c>
      <c r="D2132" s="349" t="s">
        <v>1093</v>
      </c>
      <c r="E2132" s="304" t="s">
        <v>1094</v>
      </c>
      <c r="F2132" s="304"/>
      <c r="G2132" s="324">
        <v>28.363</v>
      </c>
      <c r="H2132" s="324">
        <v>102.31</v>
      </c>
      <c r="I2132" s="324" t="s">
        <v>212</v>
      </c>
      <c r="J2132" s="368">
        <f>V2132</f>
        <v>417.23790000000031</v>
      </c>
      <c r="K2132" s="331">
        <v>0.11</v>
      </c>
      <c r="L2132" s="304" t="str">
        <f t="shared" si="579"/>
        <v>C</v>
      </c>
      <c r="M2132" s="388">
        <v>1</v>
      </c>
      <c r="N2132" s="356">
        <v>351.35017448811971</v>
      </c>
      <c r="O2132" s="304">
        <v>22</v>
      </c>
      <c r="P2132" s="331"/>
      <c r="Q2132" s="356"/>
      <c r="R2132" s="356"/>
      <c r="S2132" s="356"/>
      <c r="T2132" s="356"/>
      <c r="U2132" s="356"/>
      <c r="V2132" s="356">
        <v>417.23790000000031</v>
      </c>
      <c r="W2132" s="308" t="s">
        <v>895</v>
      </c>
      <c r="X2132" s="304" t="s">
        <v>206</v>
      </c>
      <c r="Y2132" s="366">
        <f t="shared" si="581"/>
        <v>338.6</v>
      </c>
      <c r="Z2132" s="304"/>
      <c r="AA2132" s="304"/>
      <c r="AB2132" s="304">
        <v>-999</v>
      </c>
      <c r="AC2132" s="304">
        <v>-999</v>
      </c>
      <c r="AD2132" s="366">
        <v>-999</v>
      </c>
      <c r="AE2132" s="304">
        <v>-999</v>
      </c>
      <c r="AF2132" s="304">
        <v>-999</v>
      </c>
      <c r="AG2132" s="304"/>
      <c r="AH2132" s="304">
        <v>0.27894400000000003</v>
      </c>
      <c r="AI2132" s="312"/>
      <c r="AJ2132" s="332">
        <v>760</v>
      </c>
      <c r="AK2132" s="304">
        <f t="shared" si="580"/>
        <v>760</v>
      </c>
      <c r="AL2132" s="304">
        <f>IF(AH2132&lt;=0.0022,0.2,0.43)</f>
        <v>0.43</v>
      </c>
      <c r="AM2132" s="389" t="str">
        <f t="shared" si="582"/>
        <v/>
      </c>
      <c r="AN2132" s="304"/>
      <c r="AO2132" s="304"/>
      <c r="AP2132" s="312"/>
      <c r="AQ2132" s="312"/>
      <c r="AR2132" s="312"/>
      <c r="AS2132" s="304"/>
      <c r="AT2132" s="312"/>
      <c r="AU2132" s="329">
        <f>VLOOKUP(C2132,[1]world!$A$2:$B$3555,2,FALSE)</f>
        <v>5</v>
      </c>
      <c r="AV2132" s="329">
        <v>402</v>
      </c>
      <c r="AW2132" s="304">
        <v>0.37</v>
      </c>
      <c r="AX2132" s="304">
        <v>-999</v>
      </c>
      <c r="AY2132" s="304">
        <v>-999</v>
      </c>
      <c r="AZ2132" s="304">
        <v>-999</v>
      </c>
      <c r="BA2132" s="304">
        <v>-999</v>
      </c>
      <c r="BB2132" s="304">
        <v>-999</v>
      </c>
      <c r="BC2132" s="304">
        <v>-999</v>
      </c>
      <c r="BD2132" s="304">
        <v>-999</v>
      </c>
      <c r="BE2132" s="304">
        <v>-999</v>
      </c>
      <c r="BF2132" s="304">
        <v>-999</v>
      </c>
      <c r="BG2132" s="304">
        <v>-999</v>
      </c>
      <c r="BH2132" s="304">
        <v>-999</v>
      </c>
      <c r="BI2132" s="304">
        <v>-999</v>
      </c>
      <c r="BJ2132" s="304" t="s">
        <v>4954</v>
      </c>
      <c r="BK2132" s="304" t="s">
        <v>4954</v>
      </c>
      <c r="BL2132" s="304" t="s">
        <v>4954</v>
      </c>
    </row>
    <row r="2133" spans="1:64" ht="15" hidden="1" customHeight="1" x14ac:dyDescent="0.2">
      <c r="A2133" s="304" t="s">
        <v>6174</v>
      </c>
      <c r="B2133" s="304" t="s">
        <v>5985</v>
      </c>
      <c r="C2133" s="304">
        <v>2266</v>
      </c>
      <c r="D2133" s="349" t="s">
        <v>1112</v>
      </c>
      <c r="E2133" s="304" t="s">
        <v>1113</v>
      </c>
      <c r="F2133" s="304"/>
      <c r="G2133" s="324">
        <v>28.701000000000001</v>
      </c>
      <c r="H2133" s="324">
        <v>102.52</v>
      </c>
      <c r="I2133" s="324" t="s">
        <v>212</v>
      </c>
      <c r="J2133" s="368">
        <v>341.54899999999998</v>
      </c>
      <c r="K2133" s="331">
        <v>0.2</v>
      </c>
      <c r="L2133" s="304" t="str">
        <f t="shared" si="579"/>
        <v>D</v>
      </c>
      <c r="M2133" s="388">
        <v>1</v>
      </c>
      <c r="N2133" s="304"/>
      <c r="O2133" s="304"/>
      <c r="P2133" s="331"/>
      <c r="Q2133" s="356"/>
      <c r="R2133" s="304"/>
      <c r="S2133" s="356"/>
      <c r="T2133" s="304"/>
      <c r="U2133" s="356"/>
      <c r="V2133" s="304"/>
      <c r="W2133" s="308" t="s">
        <v>895</v>
      </c>
      <c r="X2133" s="304" t="s">
        <v>206</v>
      </c>
      <c r="Y2133" s="366">
        <f t="shared" si="581"/>
        <v>338.6</v>
      </c>
      <c r="Z2133" s="304"/>
      <c r="AA2133" s="304"/>
      <c r="AB2133" s="304">
        <v>-999</v>
      </c>
      <c r="AC2133" s="304">
        <v>-999</v>
      </c>
      <c r="AD2133" s="366">
        <v>-999</v>
      </c>
      <c r="AE2133" s="304">
        <v>-999</v>
      </c>
      <c r="AF2133" s="304">
        <v>-999</v>
      </c>
      <c r="AG2133" s="304"/>
      <c r="AH2133" s="304">
        <v>0.102948</v>
      </c>
      <c r="AI2133" s="312"/>
      <c r="AJ2133" s="332">
        <v>630</v>
      </c>
      <c r="AK2133" s="304">
        <f t="shared" si="580"/>
        <v>690</v>
      </c>
      <c r="AL2133" s="304">
        <f>IF(AH2133&lt;=0.0022,0.2,0.43)</f>
        <v>0.43</v>
      </c>
      <c r="AM2133" s="389" t="str">
        <f t="shared" si="582"/>
        <v/>
      </c>
      <c r="AN2133" s="304"/>
      <c r="AO2133" s="304"/>
      <c r="AP2133" s="312"/>
      <c r="AQ2133" s="312"/>
      <c r="AR2133" s="312"/>
      <c r="AS2133" s="304"/>
      <c r="AT2133" s="312"/>
      <c r="AU2133" s="329">
        <f>VLOOKUP(C2133,[1]world!$A$2:$B$3555,2,FALSE)</f>
        <v>1</v>
      </c>
      <c r="AV2133" s="329">
        <v>519</v>
      </c>
      <c r="AW2133" s="304">
        <v>0.37</v>
      </c>
      <c r="AX2133" s="304">
        <v>-999</v>
      </c>
      <c r="AY2133" s="304">
        <v>-999</v>
      </c>
      <c r="AZ2133" s="304">
        <v>-999</v>
      </c>
      <c r="BA2133" s="304">
        <v>-999</v>
      </c>
      <c r="BB2133" s="304">
        <v>-999</v>
      </c>
      <c r="BC2133" s="304">
        <v>-999</v>
      </c>
      <c r="BD2133" s="304">
        <v>-999</v>
      </c>
      <c r="BE2133" s="304">
        <v>-999</v>
      </c>
      <c r="BF2133" s="304">
        <v>-999</v>
      </c>
      <c r="BG2133" s="304">
        <v>-999</v>
      </c>
      <c r="BH2133" s="304">
        <v>-999</v>
      </c>
      <c r="BI2133" s="304">
        <v>-999</v>
      </c>
      <c r="BJ2133" s="304" t="s">
        <v>4954</v>
      </c>
      <c r="BK2133" s="304" t="s">
        <v>4954</v>
      </c>
      <c r="BL2133" s="304" t="s">
        <v>4954</v>
      </c>
    </row>
    <row r="2134" spans="1:64" ht="15" hidden="1" customHeight="1" x14ac:dyDescent="0.2">
      <c r="A2134" s="304" t="s">
        <v>6174</v>
      </c>
      <c r="B2134" s="304" t="s">
        <v>5985</v>
      </c>
      <c r="C2134" s="304">
        <v>2267</v>
      </c>
      <c r="D2134" s="349" t="s">
        <v>1200</v>
      </c>
      <c r="E2134" s="304" t="s">
        <v>1201</v>
      </c>
      <c r="F2134" s="304"/>
      <c r="G2134" s="324">
        <v>36.338999999999999</v>
      </c>
      <c r="H2134" s="324">
        <v>103.91</v>
      </c>
      <c r="I2134" s="324" t="s">
        <v>212</v>
      </c>
      <c r="J2134" s="368">
        <v>229.2423</v>
      </c>
      <c r="K2134" s="331">
        <v>0.11</v>
      </c>
      <c r="L2134" s="304" t="str">
        <f t="shared" si="579"/>
        <v>D</v>
      </c>
      <c r="M2134" s="388">
        <v>1</v>
      </c>
      <c r="N2134" s="304"/>
      <c r="O2134" s="304">
        <v>30</v>
      </c>
      <c r="P2134" s="331"/>
      <c r="Q2134" s="356"/>
      <c r="R2134" s="304"/>
      <c r="S2134" s="356"/>
      <c r="T2134" s="304"/>
      <c r="U2134" s="356"/>
      <c r="V2134" s="304"/>
      <c r="W2134" s="308" t="s">
        <v>895</v>
      </c>
      <c r="X2134" s="304" t="s">
        <v>206</v>
      </c>
      <c r="Y2134" s="366">
        <f t="shared" si="581"/>
        <v>338.6</v>
      </c>
      <c r="Z2134" s="304"/>
      <c r="AA2134" s="304"/>
      <c r="AB2134" s="304">
        <v>-999</v>
      </c>
      <c r="AC2134" s="304">
        <v>-999</v>
      </c>
      <c r="AD2134" s="366">
        <v>-999</v>
      </c>
      <c r="AE2134" s="304">
        <v>-999</v>
      </c>
      <c r="AF2134" s="304">
        <v>-999</v>
      </c>
      <c r="AG2134" s="304"/>
      <c r="AH2134" s="304">
        <v>2.0018500000000002E-2</v>
      </c>
      <c r="AI2134" s="312"/>
      <c r="AJ2134" s="332">
        <v>368</v>
      </c>
      <c r="AK2134" s="304">
        <f t="shared" si="580"/>
        <v>425</v>
      </c>
      <c r="AL2134" s="304">
        <f>IF(AH2134&lt;=0.0022,0.2,0.43)</f>
        <v>0.43</v>
      </c>
      <c r="AM2134" s="389" t="str">
        <f t="shared" si="582"/>
        <v/>
      </c>
      <c r="AN2134" s="304"/>
      <c r="AO2134" s="304"/>
      <c r="AP2134" s="312"/>
      <c r="AQ2134" s="312"/>
      <c r="AR2134" s="312"/>
      <c r="AS2134" s="304"/>
      <c r="AT2134" s="312"/>
      <c r="AU2134" s="329">
        <f>VLOOKUP(C2134,[1]world!$A$2:$B$3555,2,FALSE)</f>
        <v>5</v>
      </c>
      <c r="AV2134" s="329">
        <v>402</v>
      </c>
      <c r="AW2134" s="304">
        <v>0.37</v>
      </c>
      <c r="AX2134" s="304">
        <v>-999</v>
      </c>
      <c r="AY2134" s="304">
        <v>-999</v>
      </c>
      <c r="AZ2134" s="304">
        <v>-999</v>
      </c>
      <c r="BA2134" s="304">
        <v>-999</v>
      </c>
      <c r="BB2134" s="304">
        <v>-999</v>
      </c>
      <c r="BC2134" s="304">
        <v>-999</v>
      </c>
      <c r="BD2134" s="304">
        <v>-999</v>
      </c>
      <c r="BE2134" s="304">
        <v>-999</v>
      </c>
      <c r="BF2134" s="304">
        <v>-999</v>
      </c>
      <c r="BG2134" s="304">
        <v>-999</v>
      </c>
      <c r="BH2134" s="304">
        <v>-999</v>
      </c>
      <c r="BI2134" s="304">
        <v>-999</v>
      </c>
      <c r="BJ2134" s="304" t="s">
        <v>4954</v>
      </c>
      <c r="BK2134" s="304" t="s">
        <v>4954</v>
      </c>
      <c r="BL2134" s="304" t="s">
        <v>4954</v>
      </c>
    </row>
    <row r="2135" spans="1:64" ht="15" hidden="1" customHeight="1" x14ac:dyDescent="0.2">
      <c r="A2135" s="304" t="s">
        <v>6173</v>
      </c>
      <c r="B2135" s="304" t="s">
        <v>5985</v>
      </c>
      <c r="C2135" s="304">
        <v>2268</v>
      </c>
      <c r="D2135" s="349" t="s">
        <v>1282</v>
      </c>
      <c r="E2135" s="304" t="s">
        <v>1283</v>
      </c>
      <c r="F2135" s="304"/>
      <c r="G2135" s="324">
        <v>36.4</v>
      </c>
      <c r="H2135" s="324">
        <v>105.169</v>
      </c>
      <c r="I2135" s="324" t="s">
        <v>212</v>
      </c>
      <c r="J2135" s="368">
        <f>GEOMEAN(AV2135,AK2135)</f>
        <v>469.65412805595565</v>
      </c>
      <c r="K2135" s="331">
        <f>GEOMEAN(AL2135,AW2135)</f>
        <v>0.39887341350358263</v>
      </c>
      <c r="L2135" s="304" t="str">
        <f t="shared" si="579"/>
        <v>C</v>
      </c>
      <c r="M2135" s="388" t="s">
        <v>6097</v>
      </c>
      <c r="N2135" s="304"/>
      <c r="O2135" s="304"/>
      <c r="P2135" s="356"/>
      <c r="Q2135" s="356"/>
      <c r="R2135" s="304"/>
      <c r="S2135" s="356"/>
      <c r="T2135" s="304"/>
      <c r="U2135" s="356"/>
      <c r="V2135" s="304"/>
      <c r="W2135" s="304" t="s">
        <v>4923</v>
      </c>
      <c r="X2135" s="304" t="s">
        <v>205</v>
      </c>
      <c r="Y2135" s="366">
        <f t="shared" si="581"/>
        <v>424.8</v>
      </c>
      <c r="Z2135" s="304"/>
      <c r="AA2135" s="304"/>
      <c r="AB2135" s="304">
        <v>-999</v>
      </c>
      <c r="AC2135" s="304">
        <v>-999</v>
      </c>
      <c r="AD2135" s="366">
        <v>-999</v>
      </c>
      <c r="AE2135" s="304">
        <v>-999</v>
      </c>
      <c r="AF2135" s="304">
        <v>-999</v>
      </c>
      <c r="AG2135" s="304"/>
      <c r="AH2135" s="304">
        <v>3.2143999999999999E-2</v>
      </c>
      <c r="AI2135" s="312"/>
      <c r="AJ2135" s="332">
        <v>417</v>
      </c>
      <c r="AK2135" s="304">
        <f t="shared" si="580"/>
        <v>425</v>
      </c>
      <c r="AL2135" s="363">
        <v>0.43</v>
      </c>
      <c r="AM2135" s="389" t="str">
        <f t="shared" si="582"/>
        <v/>
      </c>
      <c r="AN2135" s="304"/>
      <c r="AO2135" s="304"/>
      <c r="AP2135" s="312"/>
      <c r="AQ2135" s="312"/>
      <c r="AR2135" s="312"/>
      <c r="AS2135" s="304"/>
      <c r="AT2135" s="312"/>
      <c r="AU2135" s="329">
        <f>VLOOKUP(C2135,[1]world!$A$2:$B$3555,2,FALSE)</f>
        <v>1</v>
      </c>
      <c r="AV2135" s="329">
        <v>519</v>
      </c>
      <c r="AW2135" s="304">
        <v>0.37</v>
      </c>
      <c r="AX2135" s="304">
        <v>-999</v>
      </c>
      <c r="AY2135" s="304">
        <v>-999</v>
      </c>
      <c r="AZ2135" s="304">
        <v>-999</v>
      </c>
      <c r="BA2135" s="304">
        <v>-999</v>
      </c>
      <c r="BB2135" s="304">
        <v>-999</v>
      </c>
      <c r="BC2135" s="304">
        <v>-999</v>
      </c>
      <c r="BD2135" s="304">
        <v>-999</v>
      </c>
      <c r="BE2135" s="304">
        <v>-999</v>
      </c>
      <c r="BF2135" s="304">
        <v>-999</v>
      </c>
      <c r="BG2135" s="304">
        <v>-999</v>
      </c>
      <c r="BH2135" s="304">
        <v>-999</v>
      </c>
      <c r="BI2135" s="304">
        <v>-999</v>
      </c>
      <c r="BJ2135" s="304" t="s">
        <v>4954</v>
      </c>
      <c r="BK2135" s="304" t="s">
        <v>4954</v>
      </c>
      <c r="BL2135" s="304" t="s">
        <v>4954</v>
      </c>
    </row>
    <row r="2136" spans="1:64" ht="15" hidden="1" customHeight="1" x14ac:dyDescent="0.2">
      <c r="A2136" s="304" t="s">
        <v>6173</v>
      </c>
      <c r="B2136" s="304" t="s">
        <v>5985</v>
      </c>
      <c r="C2136" s="304">
        <v>2269</v>
      </c>
      <c r="D2136" s="349" t="s">
        <v>1278</v>
      </c>
      <c r="E2136" s="304" t="s">
        <v>1279</v>
      </c>
      <c r="F2136" s="304"/>
      <c r="G2136" s="324">
        <v>38.314</v>
      </c>
      <c r="H2136" s="324">
        <v>106.021</v>
      </c>
      <c r="I2136" s="324" t="s">
        <v>212</v>
      </c>
      <c r="J2136" s="368">
        <f>GEOMEAN(Y2136,AV2136,AK2136)</f>
        <v>242.04656117508151</v>
      </c>
      <c r="K2136" s="331">
        <f>GEOMEAN(AA2136,AL2136,AW2136)</f>
        <v>0.30316646083251364</v>
      </c>
      <c r="L2136" s="304" t="str">
        <f t="shared" si="579"/>
        <v>D</v>
      </c>
      <c r="M2136" s="388" t="s">
        <v>6089</v>
      </c>
      <c r="N2136" s="304"/>
      <c r="O2136" s="304"/>
      <c r="P2136" s="356"/>
      <c r="Q2136" s="356"/>
      <c r="R2136" s="304"/>
      <c r="S2136" s="356"/>
      <c r="T2136" s="304"/>
      <c r="U2136" s="356"/>
      <c r="V2136" s="304"/>
      <c r="W2136" s="304" t="s">
        <v>1408</v>
      </c>
      <c r="X2136" s="304" t="s">
        <v>213</v>
      </c>
      <c r="Y2136" s="366">
        <f t="shared" si="581"/>
        <v>274.5</v>
      </c>
      <c r="Z2136" s="304"/>
      <c r="AA2136" s="331">
        <v>0.36</v>
      </c>
      <c r="AB2136" s="304">
        <v>-999</v>
      </c>
      <c r="AC2136" s="304">
        <v>-999</v>
      </c>
      <c r="AD2136" s="366">
        <v>-999</v>
      </c>
      <c r="AE2136" s="304">
        <v>-999</v>
      </c>
      <c r="AF2136" s="304">
        <v>-999</v>
      </c>
      <c r="AG2136" s="304"/>
      <c r="AH2136" s="304">
        <v>3.1881700000000002E-3</v>
      </c>
      <c r="AI2136" s="312"/>
      <c r="AJ2136" s="332">
        <v>234</v>
      </c>
      <c r="AK2136" s="304">
        <f t="shared" si="580"/>
        <v>210</v>
      </c>
      <c r="AL2136" s="363">
        <v>0.43</v>
      </c>
      <c r="AM2136" s="389" t="str">
        <f t="shared" si="582"/>
        <v/>
      </c>
      <c r="AN2136" s="304"/>
      <c r="AO2136" s="304"/>
      <c r="AP2136" s="312"/>
      <c r="AQ2136" s="312"/>
      <c r="AR2136" s="312"/>
      <c r="AS2136" s="304"/>
      <c r="AT2136" s="312"/>
      <c r="AU2136" s="329">
        <f>VLOOKUP(C2136,[1]world!$A$2:$B$3555,2,FALSE)</f>
        <v>16</v>
      </c>
      <c r="AV2136" s="329">
        <v>246</v>
      </c>
      <c r="AW2136" s="304">
        <v>0.18</v>
      </c>
      <c r="AX2136" s="304">
        <v>-999</v>
      </c>
      <c r="AY2136" s="304">
        <v>-999</v>
      </c>
      <c r="AZ2136" s="304">
        <v>-999</v>
      </c>
      <c r="BA2136" s="304">
        <v>-999</v>
      </c>
      <c r="BB2136" s="304">
        <v>-999</v>
      </c>
      <c r="BC2136" s="304">
        <v>-999</v>
      </c>
      <c r="BD2136" s="304">
        <v>-999</v>
      </c>
      <c r="BE2136" s="304">
        <v>-999</v>
      </c>
      <c r="BF2136" s="304">
        <v>-999</v>
      </c>
      <c r="BG2136" s="304">
        <v>-999</v>
      </c>
      <c r="BH2136" s="304">
        <v>-999</v>
      </c>
      <c r="BI2136" s="304">
        <v>-999</v>
      </c>
      <c r="BJ2136" s="304" t="s">
        <v>4954</v>
      </c>
      <c r="BK2136" s="304" t="s">
        <v>4954</v>
      </c>
      <c r="BL2136" s="304" t="s">
        <v>4954</v>
      </c>
    </row>
    <row r="2137" spans="1:64" ht="15" hidden="1" customHeight="1" x14ac:dyDescent="0.2">
      <c r="A2137" s="304" t="s">
        <v>6173</v>
      </c>
      <c r="B2137" s="304" t="s">
        <v>5985</v>
      </c>
      <c r="C2137" s="304">
        <v>2270</v>
      </c>
      <c r="D2137" s="349" t="s">
        <v>1206</v>
      </c>
      <c r="E2137" s="304" t="s">
        <v>1207</v>
      </c>
      <c r="F2137" s="304"/>
      <c r="G2137" s="324">
        <v>36.488999999999997</v>
      </c>
      <c r="H2137" s="324">
        <v>102.89</v>
      </c>
      <c r="I2137" s="324" t="s">
        <v>212</v>
      </c>
      <c r="J2137" s="368">
        <f>GEOMEAN(AV2137,AK2137)</f>
        <v>550.9854807524423</v>
      </c>
      <c r="K2137" s="331">
        <f>GEOMEAN(AL2137,AW2137)</f>
        <v>0.39887341350358263</v>
      </c>
      <c r="L2137" s="304" t="str">
        <f t="shared" si="579"/>
        <v>C</v>
      </c>
      <c r="M2137" s="388" t="s">
        <v>6097</v>
      </c>
      <c r="N2137" s="304"/>
      <c r="O2137" s="304"/>
      <c r="P2137" s="356"/>
      <c r="Q2137" s="356"/>
      <c r="R2137" s="304"/>
      <c r="S2137" s="356"/>
      <c r="T2137" s="304"/>
      <c r="U2137" s="356"/>
      <c r="V2137" s="304"/>
      <c r="W2137" s="304" t="s">
        <v>4923</v>
      </c>
      <c r="X2137" s="304" t="s">
        <v>205</v>
      </c>
      <c r="Y2137" s="366">
        <f t="shared" si="581"/>
        <v>424.8</v>
      </c>
      <c r="Z2137" s="304"/>
      <c r="AA2137" s="304"/>
      <c r="AB2137" s="304">
        <v>-999</v>
      </c>
      <c r="AC2137" s="304">
        <v>-999</v>
      </c>
      <c r="AD2137" s="366">
        <v>-999</v>
      </c>
      <c r="AE2137" s="304">
        <v>-999</v>
      </c>
      <c r="AF2137" s="304">
        <v>-999</v>
      </c>
      <c r="AG2137" s="304"/>
      <c r="AH2137" s="304">
        <v>5.0484599999999998E-2</v>
      </c>
      <c r="AI2137" s="312"/>
      <c r="AJ2137" s="332">
        <v>491</v>
      </c>
      <c r="AK2137" s="304">
        <f t="shared" si="580"/>
        <v>555</v>
      </c>
      <c r="AL2137" s="363">
        <v>0.43</v>
      </c>
      <c r="AM2137" s="389" t="str">
        <f t="shared" si="582"/>
        <v/>
      </c>
      <c r="AN2137" s="304"/>
      <c r="AO2137" s="304"/>
      <c r="AP2137" s="312"/>
      <c r="AQ2137" s="312"/>
      <c r="AR2137" s="312"/>
      <c r="AS2137" s="304"/>
      <c r="AT2137" s="312"/>
      <c r="AU2137" s="329">
        <f>VLOOKUP(C2137,[1]world!$A$2:$B$3555,2,FALSE)</f>
        <v>3</v>
      </c>
      <c r="AV2137" s="329">
        <v>547</v>
      </c>
      <c r="AW2137" s="304">
        <v>0.37</v>
      </c>
      <c r="AX2137" s="304">
        <v>-999</v>
      </c>
      <c r="AY2137" s="304">
        <v>-999</v>
      </c>
      <c r="AZ2137" s="304">
        <v>-999</v>
      </c>
      <c r="BA2137" s="304">
        <v>-999</v>
      </c>
      <c r="BB2137" s="304">
        <v>-999</v>
      </c>
      <c r="BC2137" s="304">
        <v>-999</v>
      </c>
      <c r="BD2137" s="304">
        <v>-999</v>
      </c>
      <c r="BE2137" s="304">
        <v>-999</v>
      </c>
      <c r="BF2137" s="304">
        <v>-999</v>
      </c>
      <c r="BG2137" s="304">
        <v>-999</v>
      </c>
      <c r="BH2137" s="304">
        <v>-999</v>
      </c>
      <c r="BI2137" s="304">
        <v>-999</v>
      </c>
      <c r="BJ2137" s="304" t="s">
        <v>4954</v>
      </c>
      <c r="BK2137" s="304" t="s">
        <v>4954</v>
      </c>
      <c r="BL2137" s="304" t="s">
        <v>4954</v>
      </c>
    </row>
    <row r="2138" spans="1:64" ht="15" hidden="1" customHeight="1" x14ac:dyDescent="0.2">
      <c r="A2138" s="304" t="s">
        <v>6173</v>
      </c>
      <c r="B2138" s="304" t="s">
        <v>5985</v>
      </c>
      <c r="C2138" s="304">
        <v>2271</v>
      </c>
      <c r="D2138" s="349" t="s">
        <v>1187</v>
      </c>
      <c r="E2138" s="304" t="s">
        <v>1188</v>
      </c>
      <c r="F2138" s="304"/>
      <c r="G2138" s="324">
        <v>36.04</v>
      </c>
      <c r="H2138" s="324">
        <v>103.47</v>
      </c>
      <c r="I2138" s="324" t="s">
        <v>212</v>
      </c>
      <c r="J2138" s="368">
        <f>GEOMEAN(Y2138,AV2138,AK2138)</f>
        <v>362.02566386024768</v>
      </c>
      <c r="K2138" s="331">
        <f t="shared" ref="K2138:K2141" si="583">GEOMEAN(AA2138,AL2138,AW2138)</f>
        <v>0.38547027482550061</v>
      </c>
      <c r="L2138" s="304" t="str">
        <f t="shared" si="579"/>
        <v>C</v>
      </c>
      <c r="M2138" s="388" t="s">
        <v>6089</v>
      </c>
      <c r="N2138" s="304"/>
      <c r="O2138" s="304"/>
      <c r="P2138" s="356"/>
      <c r="Q2138" s="356"/>
      <c r="R2138" s="304"/>
      <c r="S2138" s="356"/>
      <c r="T2138" s="304"/>
      <c r="U2138" s="356"/>
      <c r="V2138" s="304"/>
      <c r="W2138" s="304" t="s">
        <v>895</v>
      </c>
      <c r="X2138" s="304" t="s">
        <v>206</v>
      </c>
      <c r="Y2138" s="366">
        <f t="shared" si="581"/>
        <v>338.6</v>
      </c>
      <c r="Z2138" s="304"/>
      <c r="AA2138" s="331">
        <v>0.36</v>
      </c>
      <c r="AB2138" s="304">
        <v>-999</v>
      </c>
      <c r="AC2138" s="304">
        <v>-999</v>
      </c>
      <c r="AD2138" s="366">
        <v>-999</v>
      </c>
      <c r="AE2138" s="304">
        <v>-999</v>
      </c>
      <c r="AF2138" s="304">
        <v>-999</v>
      </c>
      <c r="AG2138" s="304"/>
      <c r="AH2138" s="304">
        <v>1.44046E-2</v>
      </c>
      <c r="AI2138" s="312"/>
      <c r="AJ2138" s="332">
        <v>333</v>
      </c>
      <c r="AK2138" s="304">
        <f t="shared" si="580"/>
        <v>270</v>
      </c>
      <c r="AL2138" s="363">
        <v>0.43</v>
      </c>
      <c r="AM2138" s="389" t="str">
        <f t="shared" si="582"/>
        <v/>
      </c>
      <c r="AN2138" s="304"/>
      <c r="AO2138" s="304"/>
      <c r="AP2138" s="312"/>
      <c r="AQ2138" s="312"/>
      <c r="AR2138" s="312"/>
      <c r="AS2138" s="304"/>
      <c r="AT2138" s="312"/>
      <c r="AU2138" s="329">
        <f>VLOOKUP(C2138,[1]world!$A$2:$B$3555,2,FALSE)</f>
        <v>1</v>
      </c>
      <c r="AV2138" s="329">
        <v>519</v>
      </c>
      <c r="AW2138" s="304">
        <v>0.37</v>
      </c>
      <c r="AX2138" s="304">
        <v>-999</v>
      </c>
      <c r="AY2138" s="304">
        <v>-999</v>
      </c>
      <c r="AZ2138" s="304">
        <v>-999</v>
      </c>
      <c r="BA2138" s="304">
        <v>-999</v>
      </c>
      <c r="BB2138" s="304">
        <v>-999</v>
      </c>
      <c r="BC2138" s="304">
        <v>-999</v>
      </c>
      <c r="BD2138" s="304">
        <v>-999</v>
      </c>
      <c r="BE2138" s="304">
        <v>-999</v>
      </c>
      <c r="BF2138" s="304">
        <v>-999</v>
      </c>
      <c r="BG2138" s="304">
        <v>-999</v>
      </c>
      <c r="BH2138" s="304">
        <v>-999</v>
      </c>
      <c r="BI2138" s="304">
        <v>-999</v>
      </c>
      <c r="BJ2138" s="304" t="s">
        <v>4954</v>
      </c>
      <c r="BK2138" s="304" t="s">
        <v>4954</v>
      </c>
      <c r="BL2138" s="304" t="s">
        <v>4954</v>
      </c>
    </row>
    <row r="2139" spans="1:64" ht="15" hidden="1" customHeight="1" x14ac:dyDescent="0.2">
      <c r="A2139" s="304" t="s">
        <v>6173</v>
      </c>
      <c r="B2139" s="304" t="s">
        <v>5985</v>
      </c>
      <c r="C2139" s="304">
        <v>2272</v>
      </c>
      <c r="D2139" s="349" t="s">
        <v>1189</v>
      </c>
      <c r="E2139" s="304" t="s">
        <v>1190</v>
      </c>
      <c r="F2139" s="304"/>
      <c r="G2139" s="324">
        <v>36.085000000000001</v>
      </c>
      <c r="H2139" s="324">
        <v>103.72</v>
      </c>
      <c r="I2139" s="324" t="s">
        <v>212</v>
      </c>
      <c r="J2139" s="368">
        <f>GEOMEAN(Y2139,AV2139,AK2139)</f>
        <v>285.09913448810005</v>
      </c>
      <c r="K2139" s="331">
        <f t="shared" si="583"/>
        <v>0.38547027482550061</v>
      </c>
      <c r="L2139" s="304" t="str">
        <f t="shared" si="579"/>
        <v>D</v>
      </c>
      <c r="M2139" s="388" t="s">
        <v>6089</v>
      </c>
      <c r="N2139" s="304"/>
      <c r="O2139" s="304"/>
      <c r="P2139" s="356"/>
      <c r="Q2139" s="356"/>
      <c r="R2139" s="304"/>
      <c r="S2139" s="356"/>
      <c r="T2139" s="304"/>
      <c r="U2139" s="356"/>
      <c r="V2139" s="304"/>
      <c r="W2139" s="304" t="s">
        <v>1408</v>
      </c>
      <c r="X2139" s="304" t="s">
        <v>213</v>
      </c>
      <c r="Y2139" s="366">
        <f t="shared" si="581"/>
        <v>274.5</v>
      </c>
      <c r="Z2139" s="304"/>
      <c r="AA2139" s="331">
        <v>0.36</v>
      </c>
      <c r="AB2139" s="304">
        <v>-999</v>
      </c>
      <c r="AC2139" s="304">
        <v>-999</v>
      </c>
      <c r="AD2139" s="366">
        <v>-999</v>
      </c>
      <c r="AE2139" s="304">
        <v>-999</v>
      </c>
      <c r="AF2139" s="304">
        <v>-999</v>
      </c>
      <c r="AG2139" s="304"/>
      <c r="AH2139" s="304">
        <v>3.3019999999999998E-3</v>
      </c>
      <c r="AI2139" s="312"/>
      <c r="AJ2139" s="332">
        <v>236</v>
      </c>
      <c r="AK2139" s="304">
        <f t="shared" si="580"/>
        <v>210</v>
      </c>
      <c r="AL2139" s="363">
        <v>0.43</v>
      </c>
      <c r="AM2139" s="389" t="str">
        <f t="shared" si="582"/>
        <v/>
      </c>
      <c r="AN2139" s="304"/>
      <c r="AO2139" s="304"/>
      <c r="AP2139" s="312"/>
      <c r="AQ2139" s="312"/>
      <c r="AR2139" s="312"/>
      <c r="AS2139" s="304"/>
      <c r="AT2139" s="312"/>
      <c r="AU2139" s="329">
        <f>VLOOKUP(C2139,[1]world!$A$2:$B$3555,2,FALSE)</f>
        <v>5</v>
      </c>
      <c r="AV2139" s="329">
        <v>402</v>
      </c>
      <c r="AW2139" s="304">
        <v>0.37</v>
      </c>
      <c r="AX2139" s="304">
        <v>-999</v>
      </c>
      <c r="AY2139" s="304">
        <v>-999</v>
      </c>
      <c r="AZ2139" s="304">
        <v>-999</v>
      </c>
      <c r="BA2139" s="304">
        <v>-999</v>
      </c>
      <c r="BB2139" s="304">
        <v>-999</v>
      </c>
      <c r="BC2139" s="304">
        <v>-999</v>
      </c>
      <c r="BD2139" s="304">
        <v>-999</v>
      </c>
      <c r="BE2139" s="304">
        <v>-999</v>
      </c>
      <c r="BF2139" s="304">
        <v>-999</v>
      </c>
      <c r="BG2139" s="304">
        <v>-999</v>
      </c>
      <c r="BH2139" s="304">
        <v>-999</v>
      </c>
      <c r="BI2139" s="304">
        <v>-999</v>
      </c>
      <c r="BJ2139" s="304" t="s">
        <v>4954</v>
      </c>
      <c r="BK2139" s="304" t="s">
        <v>4954</v>
      </c>
      <c r="BL2139" s="304" t="s">
        <v>4954</v>
      </c>
    </row>
    <row r="2140" spans="1:64" ht="15" hidden="1" customHeight="1" x14ac:dyDescent="0.2">
      <c r="A2140" s="304" t="s">
        <v>6173</v>
      </c>
      <c r="B2140" s="304" t="s">
        <v>5985</v>
      </c>
      <c r="C2140" s="304">
        <v>2273</v>
      </c>
      <c r="D2140" s="349" t="s">
        <v>1196</v>
      </c>
      <c r="E2140" s="304" t="s">
        <v>1197</v>
      </c>
      <c r="F2140" s="304"/>
      <c r="G2140" s="324">
        <v>36.06</v>
      </c>
      <c r="H2140" s="324">
        <v>103.84099999999999</v>
      </c>
      <c r="I2140" s="324" t="s">
        <v>212</v>
      </c>
      <c r="J2140" s="368">
        <f>GEOMEAN(Y2140,AV2140,AK2140)</f>
        <v>272.24070232057511</v>
      </c>
      <c r="K2140" s="331">
        <f t="shared" si="583"/>
        <v>0.38547027482550061</v>
      </c>
      <c r="L2140" s="304" t="str">
        <f t="shared" si="579"/>
        <v>D</v>
      </c>
      <c r="M2140" s="388" t="s">
        <v>6089</v>
      </c>
      <c r="N2140" s="304"/>
      <c r="O2140" s="304"/>
      <c r="P2140" s="356"/>
      <c r="Q2140" s="356"/>
      <c r="R2140" s="304"/>
      <c r="S2140" s="356"/>
      <c r="T2140" s="304"/>
      <c r="U2140" s="356"/>
      <c r="V2140" s="304"/>
      <c r="W2140" s="304" t="s">
        <v>1408</v>
      </c>
      <c r="X2140" s="304" t="s">
        <v>213</v>
      </c>
      <c r="Y2140" s="366">
        <f t="shared" si="581"/>
        <v>274.5</v>
      </c>
      <c r="Z2140" s="304"/>
      <c r="AA2140" s="331">
        <v>0.36</v>
      </c>
      <c r="AB2140" s="304">
        <v>-999</v>
      </c>
      <c r="AC2140" s="304">
        <v>-999</v>
      </c>
      <c r="AD2140" s="366">
        <v>-999</v>
      </c>
      <c r="AE2140" s="304">
        <v>-999</v>
      </c>
      <c r="AF2140" s="304">
        <v>-999</v>
      </c>
      <c r="AG2140" s="304"/>
      <c r="AH2140" s="304">
        <v>4.03668E-3</v>
      </c>
      <c r="AI2140" s="312"/>
      <c r="AJ2140" s="332">
        <v>245</v>
      </c>
      <c r="AK2140" s="304">
        <f t="shared" si="580"/>
        <v>270</v>
      </c>
      <c r="AL2140" s="363">
        <v>0.43</v>
      </c>
      <c r="AM2140" s="389" t="str">
        <f t="shared" si="582"/>
        <v/>
      </c>
      <c r="AN2140" s="304"/>
      <c r="AO2140" s="304"/>
      <c r="AP2140" s="312"/>
      <c r="AQ2140" s="312"/>
      <c r="AR2140" s="312"/>
      <c r="AS2140" s="304"/>
      <c r="AT2140" s="312"/>
      <c r="AU2140" s="329">
        <f>VLOOKUP(C2140,[1]world!$A$2:$B$3555,2,FALSE)</f>
        <v>13</v>
      </c>
      <c r="AV2140" s="329"/>
      <c r="AW2140" s="304">
        <v>0.37</v>
      </c>
      <c r="AX2140" s="304">
        <v>-999</v>
      </c>
      <c r="AY2140" s="304">
        <v>-999</v>
      </c>
      <c r="AZ2140" s="304">
        <v>-999</v>
      </c>
      <c r="BA2140" s="304">
        <v>-999</v>
      </c>
      <c r="BB2140" s="304">
        <v>-999</v>
      </c>
      <c r="BC2140" s="304">
        <v>-999</v>
      </c>
      <c r="BD2140" s="304">
        <v>-999</v>
      </c>
      <c r="BE2140" s="304">
        <v>-999</v>
      </c>
      <c r="BF2140" s="304">
        <v>-999</v>
      </c>
      <c r="BG2140" s="304">
        <v>-999</v>
      </c>
      <c r="BH2140" s="304">
        <v>-999</v>
      </c>
      <c r="BI2140" s="304">
        <v>-999</v>
      </c>
      <c r="BJ2140" s="304" t="s">
        <v>4954</v>
      </c>
      <c r="BK2140" s="304" t="s">
        <v>4954</v>
      </c>
      <c r="BL2140" s="304" t="s">
        <v>4954</v>
      </c>
    </row>
    <row r="2141" spans="1:64" ht="15" hidden="1" customHeight="1" x14ac:dyDescent="0.2">
      <c r="A2141" s="304" t="s">
        <v>6173</v>
      </c>
      <c r="B2141" s="304" t="s">
        <v>5985</v>
      </c>
      <c r="C2141" s="304">
        <v>2274</v>
      </c>
      <c r="D2141" s="349" t="s">
        <v>1194</v>
      </c>
      <c r="E2141" s="304" t="s">
        <v>1195</v>
      </c>
      <c r="F2141" s="304"/>
      <c r="G2141" s="324">
        <v>35.953000000000003</v>
      </c>
      <c r="H2141" s="324">
        <v>103.991</v>
      </c>
      <c r="I2141" s="324" t="s">
        <v>212</v>
      </c>
      <c r="J2141" s="368">
        <f>GEOMEAN(Y2141,AV2141,AK2141)</f>
        <v>422.7354447888859</v>
      </c>
      <c r="K2141" s="331">
        <f t="shared" si="583"/>
        <v>0.38547027482550061</v>
      </c>
      <c r="L2141" s="304" t="str">
        <f t="shared" si="579"/>
        <v>C</v>
      </c>
      <c r="M2141" s="388" t="s">
        <v>6089</v>
      </c>
      <c r="N2141" s="304"/>
      <c r="O2141" s="304"/>
      <c r="P2141" s="356"/>
      <c r="Q2141" s="356"/>
      <c r="R2141" s="304"/>
      <c r="S2141" s="356"/>
      <c r="T2141" s="304"/>
      <c r="U2141" s="356"/>
      <c r="V2141" s="304"/>
      <c r="W2141" s="304" t="s">
        <v>895</v>
      </c>
      <c r="X2141" s="304" t="s">
        <v>206</v>
      </c>
      <c r="Y2141" s="366">
        <f t="shared" si="581"/>
        <v>338.6</v>
      </c>
      <c r="Z2141" s="304"/>
      <c r="AA2141" s="331">
        <v>0.36</v>
      </c>
      <c r="AB2141" s="304">
        <v>-999</v>
      </c>
      <c r="AC2141" s="304">
        <v>-999</v>
      </c>
      <c r="AD2141" s="366">
        <v>-999</v>
      </c>
      <c r="AE2141" s="304">
        <v>-999</v>
      </c>
      <c r="AF2141" s="304">
        <v>-999</v>
      </c>
      <c r="AG2141" s="304"/>
      <c r="AH2141" s="304">
        <v>6.0342100000000003E-2</v>
      </c>
      <c r="AI2141" s="312"/>
      <c r="AJ2141" s="332">
        <v>517</v>
      </c>
      <c r="AK2141" s="304">
        <f t="shared" si="580"/>
        <v>555</v>
      </c>
      <c r="AL2141" s="363">
        <v>0.43</v>
      </c>
      <c r="AM2141" s="389" t="str">
        <f t="shared" si="582"/>
        <v/>
      </c>
      <c r="AN2141" s="304"/>
      <c r="AO2141" s="304"/>
      <c r="AP2141" s="312"/>
      <c r="AQ2141" s="312"/>
      <c r="AR2141" s="312"/>
      <c r="AS2141" s="304"/>
      <c r="AT2141" s="312"/>
      <c r="AU2141" s="329">
        <f>VLOOKUP(C2141,[1]world!$A$2:$B$3555,2,FALSE)</f>
        <v>5</v>
      </c>
      <c r="AV2141" s="329">
        <v>402</v>
      </c>
      <c r="AW2141" s="304">
        <v>0.37</v>
      </c>
      <c r="AX2141" s="304">
        <v>-999</v>
      </c>
      <c r="AY2141" s="304">
        <v>-999</v>
      </c>
      <c r="AZ2141" s="304">
        <v>-999</v>
      </c>
      <c r="BA2141" s="304">
        <v>-999</v>
      </c>
      <c r="BB2141" s="304">
        <v>-999</v>
      </c>
      <c r="BC2141" s="304">
        <v>-999</v>
      </c>
      <c r="BD2141" s="304">
        <v>-999</v>
      </c>
      <c r="BE2141" s="304">
        <v>-999</v>
      </c>
      <c r="BF2141" s="304">
        <v>-999</v>
      </c>
      <c r="BG2141" s="304">
        <v>-999</v>
      </c>
      <c r="BH2141" s="304">
        <v>-999</v>
      </c>
      <c r="BI2141" s="304">
        <v>-999</v>
      </c>
      <c r="BJ2141" s="304" t="s">
        <v>4954</v>
      </c>
      <c r="BK2141" s="304" t="s">
        <v>4954</v>
      </c>
      <c r="BL2141" s="304" t="s">
        <v>4954</v>
      </c>
    </row>
    <row r="2142" spans="1:64" ht="15" hidden="1" customHeight="1" x14ac:dyDescent="0.2">
      <c r="A2142" s="304" t="s">
        <v>6173</v>
      </c>
      <c r="B2142" s="304" t="s">
        <v>5985</v>
      </c>
      <c r="C2142" s="304">
        <v>2275</v>
      </c>
      <c r="D2142" s="349" t="s">
        <v>1208</v>
      </c>
      <c r="E2142" s="304" t="s">
        <v>1209</v>
      </c>
      <c r="F2142" s="304"/>
      <c r="G2142" s="324">
        <v>36.468000000000004</v>
      </c>
      <c r="H2142" s="324">
        <v>103.371</v>
      </c>
      <c r="I2142" s="324" t="s">
        <v>212</v>
      </c>
      <c r="J2142" s="368">
        <f>GEOMEAN(AV2142,AK2142)</f>
        <v>472.34521274169805</v>
      </c>
      <c r="K2142" s="331">
        <f>GEOMEAN(AL2142,AW2142)</f>
        <v>0.39887341350358263</v>
      </c>
      <c r="L2142" s="304" t="str">
        <f t="shared" si="579"/>
        <v>C</v>
      </c>
      <c r="M2142" s="388" t="s">
        <v>6097</v>
      </c>
      <c r="N2142" s="304"/>
      <c r="O2142" s="304"/>
      <c r="P2142" s="356"/>
      <c r="Q2142" s="356"/>
      <c r="R2142" s="304"/>
      <c r="S2142" s="356"/>
      <c r="T2142" s="304"/>
      <c r="U2142" s="356"/>
      <c r="V2142" s="304"/>
      <c r="W2142" s="304" t="s">
        <v>4923</v>
      </c>
      <c r="X2142" s="304" t="s">
        <v>205</v>
      </c>
      <c r="Y2142" s="366">
        <f t="shared" si="581"/>
        <v>424.8</v>
      </c>
      <c r="Z2142" s="304"/>
      <c r="AA2142" s="304"/>
      <c r="AB2142" s="304">
        <v>-999</v>
      </c>
      <c r="AC2142" s="304">
        <v>-999</v>
      </c>
      <c r="AD2142" s="366">
        <v>-999</v>
      </c>
      <c r="AE2142" s="304">
        <v>-999</v>
      </c>
      <c r="AF2142" s="304">
        <v>-999</v>
      </c>
      <c r="AG2142" s="304"/>
      <c r="AH2142" s="304">
        <v>5.1283000000000002E-2</v>
      </c>
      <c r="AI2142" s="312"/>
      <c r="AJ2142" s="332">
        <v>493</v>
      </c>
      <c r="AK2142" s="304">
        <f t="shared" si="580"/>
        <v>555</v>
      </c>
      <c r="AL2142" s="363">
        <v>0.43</v>
      </c>
      <c r="AM2142" s="389" t="str">
        <f t="shared" si="582"/>
        <v/>
      </c>
      <c r="AN2142" s="304"/>
      <c r="AO2142" s="304"/>
      <c r="AP2142" s="312"/>
      <c r="AQ2142" s="312"/>
      <c r="AR2142" s="312"/>
      <c r="AS2142" s="304"/>
      <c r="AT2142" s="312"/>
      <c r="AU2142" s="329">
        <f>VLOOKUP(C2142,[1]world!$A$2:$B$3555,2,FALSE)</f>
        <v>5</v>
      </c>
      <c r="AV2142" s="329">
        <v>402</v>
      </c>
      <c r="AW2142" s="304">
        <v>0.37</v>
      </c>
      <c r="AX2142" s="304">
        <v>-999</v>
      </c>
      <c r="AY2142" s="304">
        <v>-999</v>
      </c>
      <c r="AZ2142" s="304">
        <v>-999</v>
      </c>
      <c r="BA2142" s="304">
        <v>-999</v>
      </c>
      <c r="BB2142" s="304">
        <v>-999</v>
      </c>
      <c r="BC2142" s="304">
        <v>-999</v>
      </c>
      <c r="BD2142" s="304">
        <v>-999</v>
      </c>
      <c r="BE2142" s="304">
        <v>-999</v>
      </c>
      <c r="BF2142" s="304">
        <v>-999</v>
      </c>
      <c r="BG2142" s="304">
        <v>-999</v>
      </c>
      <c r="BH2142" s="304">
        <v>-999</v>
      </c>
      <c r="BI2142" s="304">
        <v>-999</v>
      </c>
      <c r="BJ2142" s="304" t="s">
        <v>4954</v>
      </c>
      <c r="BK2142" s="304" t="s">
        <v>4954</v>
      </c>
      <c r="BL2142" s="304" t="s">
        <v>4954</v>
      </c>
    </row>
    <row r="2143" spans="1:64" ht="15" hidden="1" customHeight="1" x14ac:dyDescent="0.2">
      <c r="A2143" s="304" t="s">
        <v>6173</v>
      </c>
      <c r="B2143" s="304" t="s">
        <v>5985</v>
      </c>
      <c r="C2143" s="304">
        <v>2276</v>
      </c>
      <c r="D2143" s="349" t="s">
        <v>1224</v>
      </c>
      <c r="E2143" s="304" t="s">
        <v>1225</v>
      </c>
      <c r="F2143" s="304"/>
      <c r="G2143" s="324">
        <v>35.837000000000003</v>
      </c>
      <c r="H2143" s="324">
        <v>104.229</v>
      </c>
      <c r="I2143" s="324" t="s">
        <v>212</v>
      </c>
      <c r="J2143" s="368">
        <f t="shared" ref="J2143:J2149" si="584">GEOMEAN(Y2143,AV2143,AK2143)</f>
        <v>535.77424335653598</v>
      </c>
      <c r="K2143" s="331">
        <f t="shared" ref="K2143:K2149" si="585">GEOMEAN(AA2143,AL2143,AW2143)</f>
        <v>0.41523526603009125</v>
      </c>
      <c r="L2143" s="304" t="str">
        <f t="shared" si="579"/>
        <v>C</v>
      </c>
      <c r="M2143" s="388" t="s">
        <v>6089</v>
      </c>
      <c r="N2143" s="304"/>
      <c r="O2143" s="304"/>
      <c r="P2143" s="356"/>
      <c r="Q2143" s="356"/>
      <c r="R2143" s="304"/>
      <c r="S2143" s="356"/>
      <c r="T2143" s="304"/>
      <c r="U2143" s="356"/>
      <c r="V2143" s="304"/>
      <c r="W2143" s="304" t="s">
        <v>900</v>
      </c>
      <c r="X2143" s="304" t="s">
        <v>232</v>
      </c>
      <c r="Y2143" s="366">
        <f t="shared" si="581"/>
        <v>506.6</v>
      </c>
      <c r="Z2143" s="304"/>
      <c r="AA2143" s="304">
        <v>0.45</v>
      </c>
      <c r="AB2143" s="304">
        <v>-999</v>
      </c>
      <c r="AC2143" s="304">
        <v>-999</v>
      </c>
      <c r="AD2143" s="366">
        <v>-999</v>
      </c>
      <c r="AE2143" s="304">
        <v>-999</v>
      </c>
      <c r="AF2143" s="304">
        <v>-999</v>
      </c>
      <c r="AG2143" s="304"/>
      <c r="AH2143" s="304">
        <v>8.2138699999999995E-2</v>
      </c>
      <c r="AI2143" s="312"/>
      <c r="AJ2143" s="332">
        <v>574</v>
      </c>
      <c r="AK2143" s="304">
        <f t="shared" si="580"/>
        <v>555</v>
      </c>
      <c r="AL2143" s="363">
        <v>0.43</v>
      </c>
      <c r="AM2143" s="389" t="str">
        <f t="shared" si="582"/>
        <v/>
      </c>
      <c r="AN2143" s="304"/>
      <c r="AO2143" s="304"/>
      <c r="AP2143" s="312"/>
      <c r="AQ2143" s="312"/>
      <c r="AR2143" s="312"/>
      <c r="AS2143" s="304"/>
      <c r="AT2143" s="312"/>
      <c r="AU2143" s="329">
        <f>VLOOKUP(C2143,[1]world!$A$2:$B$3555,2,FALSE)</f>
        <v>3</v>
      </c>
      <c r="AV2143" s="329">
        <v>547</v>
      </c>
      <c r="AW2143" s="304">
        <v>0.37</v>
      </c>
      <c r="AX2143" s="304">
        <v>-999</v>
      </c>
      <c r="AY2143" s="304">
        <v>-999</v>
      </c>
      <c r="AZ2143" s="304">
        <v>-999</v>
      </c>
      <c r="BA2143" s="304">
        <v>-999</v>
      </c>
      <c r="BB2143" s="304">
        <v>-999</v>
      </c>
      <c r="BC2143" s="304">
        <v>-999</v>
      </c>
      <c r="BD2143" s="304">
        <v>-999</v>
      </c>
      <c r="BE2143" s="304">
        <v>-999</v>
      </c>
      <c r="BF2143" s="304">
        <v>-999</v>
      </c>
      <c r="BG2143" s="304">
        <v>-999</v>
      </c>
      <c r="BH2143" s="304">
        <v>-999</v>
      </c>
      <c r="BI2143" s="304">
        <v>-999</v>
      </c>
      <c r="BJ2143" s="304" t="s">
        <v>4954</v>
      </c>
      <c r="BK2143" s="304" t="s">
        <v>4954</v>
      </c>
      <c r="BL2143" s="304" t="s">
        <v>4954</v>
      </c>
    </row>
    <row r="2144" spans="1:64" ht="15" hidden="1" customHeight="1" x14ac:dyDescent="0.2">
      <c r="A2144" s="304" t="s">
        <v>6173</v>
      </c>
      <c r="B2144" s="304" t="s">
        <v>5985</v>
      </c>
      <c r="C2144" s="304">
        <v>2277</v>
      </c>
      <c r="D2144" s="349" t="s">
        <v>1226</v>
      </c>
      <c r="E2144" s="304" t="s">
        <v>1227</v>
      </c>
      <c r="F2144" s="304"/>
      <c r="G2144" s="324">
        <v>36.305999999999997</v>
      </c>
      <c r="H2144" s="324">
        <v>103.581</v>
      </c>
      <c r="I2144" s="324" t="s">
        <v>212</v>
      </c>
      <c r="J2144" s="368">
        <f t="shared" si="584"/>
        <v>417.12526643958989</v>
      </c>
      <c r="K2144" s="331">
        <f t="shared" si="585"/>
        <v>0.38547027482550061</v>
      </c>
      <c r="L2144" s="304" t="str">
        <f t="shared" si="579"/>
        <v>C</v>
      </c>
      <c r="M2144" s="388" t="s">
        <v>6089</v>
      </c>
      <c r="N2144" s="304"/>
      <c r="O2144" s="304"/>
      <c r="P2144" s="356"/>
      <c r="Q2144" s="356"/>
      <c r="R2144" s="304"/>
      <c r="S2144" s="356"/>
      <c r="T2144" s="304"/>
      <c r="U2144" s="356"/>
      <c r="V2144" s="304"/>
      <c r="W2144" s="304" t="s">
        <v>890</v>
      </c>
      <c r="X2144" s="304" t="s">
        <v>205</v>
      </c>
      <c r="Y2144" s="366">
        <f t="shared" si="581"/>
        <v>424.8</v>
      </c>
      <c r="Z2144" s="304"/>
      <c r="AA2144" s="331">
        <v>0.36</v>
      </c>
      <c r="AB2144" s="304">
        <v>-999</v>
      </c>
      <c r="AC2144" s="304">
        <v>-999</v>
      </c>
      <c r="AD2144" s="366">
        <v>-999</v>
      </c>
      <c r="AE2144" s="304">
        <v>-999</v>
      </c>
      <c r="AF2144" s="304">
        <v>-999</v>
      </c>
      <c r="AG2144" s="304"/>
      <c r="AH2144" s="304">
        <v>2.8602700000000002E-2</v>
      </c>
      <c r="AI2144" s="312"/>
      <c r="AJ2144" s="332">
        <v>403</v>
      </c>
      <c r="AK2144" s="304">
        <f t="shared" si="580"/>
        <v>425</v>
      </c>
      <c r="AL2144" s="363">
        <v>0.43</v>
      </c>
      <c r="AM2144" s="389" t="str">
        <f t="shared" si="582"/>
        <v/>
      </c>
      <c r="AN2144" s="304"/>
      <c r="AO2144" s="304"/>
      <c r="AP2144" s="312"/>
      <c r="AQ2144" s="312"/>
      <c r="AR2144" s="312"/>
      <c r="AS2144" s="304"/>
      <c r="AT2144" s="312"/>
      <c r="AU2144" s="329">
        <f>VLOOKUP(C2144,[1]world!$A$2:$B$3555,2,FALSE)</f>
        <v>5</v>
      </c>
      <c r="AV2144" s="329">
        <v>402</v>
      </c>
      <c r="AW2144" s="304">
        <v>0.37</v>
      </c>
      <c r="AX2144" s="304">
        <v>-999</v>
      </c>
      <c r="AY2144" s="304">
        <v>-999</v>
      </c>
      <c r="AZ2144" s="304">
        <v>-999</v>
      </c>
      <c r="BA2144" s="304">
        <v>-999</v>
      </c>
      <c r="BB2144" s="304">
        <v>-999</v>
      </c>
      <c r="BC2144" s="304">
        <v>-999</v>
      </c>
      <c r="BD2144" s="304">
        <v>-999</v>
      </c>
      <c r="BE2144" s="304">
        <v>-999</v>
      </c>
      <c r="BF2144" s="304">
        <v>-999</v>
      </c>
      <c r="BG2144" s="304">
        <v>-999</v>
      </c>
      <c r="BH2144" s="304">
        <v>-999</v>
      </c>
      <c r="BI2144" s="304">
        <v>-999</v>
      </c>
      <c r="BJ2144" s="304" t="s">
        <v>4954</v>
      </c>
      <c r="BK2144" s="304" t="s">
        <v>4954</v>
      </c>
      <c r="BL2144" s="304" t="s">
        <v>4954</v>
      </c>
    </row>
    <row r="2145" spans="1:64" ht="15" hidden="1" customHeight="1" x14ac:dyDescent="0.2">
      <c r="A2145" s="304" t="s">
        <v>6173</v>
      </c>
      <c r="B2145" s="304" t="s">
        <v>5985</v>
      </c>
      <c r="C2145" s="304">
        <v>2278</v>
      </c>
      <c r="D2145" s="349" t="s">
        <v>1234</v>
      </c>
      <c r="E2145" s="304" t="s">
        <v>1235</v>
      </c>
      <c r="F2145" s="304"/>
      <c r="G2145" s="324">
        <v>36.445</v>
      </c>
      <c r="H2145" s="324">
        <v>103.81100000000001</v>
      </c>
      <c r="I2145" s="324" t="s">
        <v>212</v>
      </c>
      <c r="J2145" s="368">
        <f t="shared" si="584"/>
        <v>417.12526643958989</v>
      </c>
      <c r="K2145" s="331">
        <f t="shared" si="585"/>
        <v>0.38547027482550061</v>
      </c>
      <c r="L2145" s="304" t="str">
        <f t="shared" si="579"/>
        <v>C</v>
      </c>
      <c r="M2145" s="388" t="s">
        <v>6089</v>
      </c>
      <c r="N2145" s="304"/>
      <c r="O2145" s="304"/>
      <c r="P2145" s="356"/>
      <c r="Q2145" s="356"/>
      <c r="R2145" s="304"/>
      <c r="S2145" s="356"/>
      <c r="T2145" s="304"/>
      <c r="U2145" s="356"/>
      <c r="V2145" s="304"/>
      <c r="W2145" s="304" t="s">
        <v>890</v>
      </c>
      <c r="X2145" s="304" t="s">
        <v>205</v>
      </c>
      <c r="Y2145" s="366">
        <f t="shared" si="581"/>
        <v>424.8</v>
      </c>
      <c r="Z2145" s="304"/>
      <c r="AA2145" s="331">
        <v>0.36</v>
      </c>
      <c r="AB2145" s="304">
        <v>-999</v>
      </c>
      <c r="AC2145" s="304">
        <v>-999</v>
      </c>
      <c r="AD2145" s="366">
        <v>-999</v>
      </c>
      <c r="AE2145" s="304">
        <v>-999</v>
      </c>
      <c r="AF2145" s="304">
        <v>-999</v>
      </c>
      <c r="AG2145" s="304"/>
      <c r="AH2145" s="304">
        <v>2.6025599999999999E-2</v>
      </c>
      <c r="AI2145" s="312"/>
      <c r="AJ2145" s="332">
        <v>393</v>
      </c>
      <c r="AK2145" s="304">
        <f t="shared" si="580"/>
        <v>425</v>
      </c>
      <c r="AL2145" s="363">
        <v>0.43</v>
      </c>
      <c r="AM2145" s="389" t="str">
        <f t="shared" si="582"/>
        <v/>
      </c>
      <c r="AN2145" s="304"/>
      <c r="AO2145" s="304"/>
      <c r="AP2145" s="312"/>
      <c r="AQ2145" s="312"/>
      <c r="AR2145" s="312"/>
      <c r="AS2145" s="304"/>
      <c r="AT2145" s="312"/>
      <c r="AU2145" s="329">
        <f>VLOOKUP(C2145,[1]world!$A$2:$B$3555,2,FALSE)</f>
        <v>5</v>
      </c>
      <c r="AV2145" s="329">
        <v>402</v>
      </c>
      <c r="AW2145" s="304">
        <v>0.37</v>
      </c>
      <c r="AX2145" s="304">
        <v>-999</v>
      </c>
      <c r="AY2145" s="304">
        <v>-999</v>
      </c>
      <c r="AZ2145" s="304">
        <v>-999</v>
      </c>
      <c r="BA2145" s="304">
        <v>-999</v>
      </c>
      <c r="BB2145" s="304">
        <v>-999</v>
      </c>
      <c r="BC2145" s="304">
        <v>-999</v>
      </c>
      <c r="BD2145" s="304">
        <v>-999</v>
      </c>
      <c r="BE2145" s="304">
        <v>-999</v>
      </c>
      <c r="BF2145" s="304">
        <v>-999</v>
      </c>
      <c r="BG2145" s="304">
        <v>-999</v>
      </c>
      <c r="BH2145" s="304">
        <v>-999</v>
      </c>
      <c r="BI2145" s="304">
        <v>-999</v>
      </c>
      <c r="BJ2145" s="304" t="s">
        <v>4954</v>
      </c>
      <c r="BK2145" s="304" t="s">
        <v>4954</v>
      </c>
      <c r="BL2145" s="304" t="s">
        <v>4954</v>
      </c>
    </row>
    <row r="2146" spans="1:64" ht="15" hidden="1" customHeight="1" x14ac:dyDescent="0.2">
      <c r="A2146" s="304" t="s">
        <v>6173</v>
      </c>
      <c r="B2146" s="304" t="s">
        <v>5985</v>
      </c>
      <c r="C2146" s="304">
        <v>2279</v>
      </c>
      <c r="D2146" s="349" t="s">
        <v>1244</v>
      </c>
      <c r="E2146" s="304" t="s">
        <v>1245</v>
      </c>
      <c r="F2146" s="304"/>
      <c r="G2146" s="324">
        <v>35.776000000000003</v>
      </c>
      <c r="H2146" s="324">
        <v>104.14</v>
      </c>
      <c r="I2146" s="324" t="s">
        <v>212</v>
      </c>
      <c r="J2146" s="368">
        <f t="shared" si="584"/>
        <v>543.25905651138362</v>
      </c>
      <c r="K2146" s="331">
        <f t="shared" si="585"/>
        <v>0.38547027482550061</v>
      </c>
      <c r="L2146" s="304" t="str">
        <f t="shared" si="579"/>
        <v>C</v>
      </c>
      <c r="M2146" s="388" t="s">
        <v>6089</v>
      </c>
      <c r="N2146" s="304"/>
      <c r="O2146" s="304"/>
      <c r="P2146" s="356"/>
      <c r="Q2146" s="356"/>
      <c r="R2146" s="304"/>
      <c r="S2146" s="356"/>
      <c r="T2146" s="304"/>
      <c r="U2146" s="356"/>
      <c r="V2146" s="304"/>
      <c r="W2146" s="304" t="s">
        <v>890</v>
      </c>
      <c r="X2146" s="304" t="s">
        <v>205</v>
      </c>
      <c r="Y2146" s="366">
        <f t="shared" si="581"/>
        <v>424.8</v>
      </c>
      <c r="Z2146" s="304"/>
      <c r="AA2146" s="331">
        <v>0.36</v>
      </c>
      <c r="AB2146" s="304">
        <v>-999</v>
      </c>
      <c r="AC2146" s="304">
        <v>-999</v>
      </c>
      <c r="AD2146" s="366">
        <v>-999</v>
      </c>
      <c r="AE2146" s="304">
        <v>-999</v>
      </c>
      <c r="AF2146" s="304">
        <v>-999</v>
      </c>
      <c r="AG2146" s="304"/>
      <c r="AH2146" s="304">
        <v>0.11743099999999999</v>
      </c>
      <c r="AI2146" s="312"/>
      <c r="AJ2146" s="332">
        <v>681</v>
      </c>
      <c r="AK2146" s="304">
        <f t="shared" si="580"/>
        <v>690</v>
      </c>
      <c r="AL2146" s="363">
        <v>0.43</v>
      </c>
      <c r="AM2146" s="389" t="str">
        <f t="shared" si="582"/>
        <v/>
      </c>
      <c r="AN2146" s="304"/>
      <c r="AO2146" s="304"/>
      <c r="AP2146" s="312"/>
      <c r="AQ2146" s="312"/>
      <c r="AR2146" s="312"/>
      <c r="AS2146" s="304"/>
      <c r="AT2146" s="312"/>
      <c r="AU2146" s="329">
        <f>VLOOKUP(C2146,[1]world!$A$2:$B$3555,2,FALSE)</f>
        <v>3</v>
      </c>
      <c r="AV2146" s="329">
        <v>547</v>
      </c>
      <c r="AW2146" s="304">
        <v>0.37</v>
      </c>
      <c r="AX2146" s="304">
        <v>-999</v>
      </c>
      <c r="AY2146" s="304">
        <v>-999</v>
      </c>
      <c r="AZ2146" s="304">
        <v>-999</v>
      </c>
      <c r="BA2146" s="304">
        <v>-999</v>
      </c>
      <c r="BB2146" s="304">
        <v>-999</v>
      </c>
      <c r="BC2146" s="304">
        <v>-999</v>
      </c>
      <c r="BD2146" s="304">
        <v>-999</v>
      </c>
      <c r="BE2146" s="304">
        <v>-999</v>
      </c>
      <c r="BF2146" s="304">
        <v>-999</v>
      </c>
      <c r="BG2146" s="304">
        <v>-999</v>
      </c>
      <c r="BH2146" s="304">
        <v>-999</v>
      </c>
      <c r="BI2146" s="304">
        <v>-999</v>
      </c>
      <c r="BJ2146" s="304" t="s">
        <v>4954</v>
      </c>
      <c r="BK2146" s="304" t="s">
        <v>4954</v>
      </c>
      <c r="BL2146" s="304" t="s">
        <v>4954</v>
      </c>
    </row>
    <row r="2147" spans="1:64" ht="15" hidden="1" customHeight="1" x14ac:dyDescent="0.2">
      <c r="A2147" s="304" t="s">
        <v>6173</v>
      </c>
      <c r="B2147" s="304" t="s">
        <v>5985</v>
      </c>
      <c r="C2147" s="304">
        <v>2280</v>
      </c>
      <c r="D2147" s="349" t="s">
        <v>1248</v>
      </c>
      <c r="E2147" s="304" t="s">
        <v>1249</v>
      </c>
      <c r="F2147" s="304"/>
      <c r="G2147" s="324">
        <v>35.82</v>
      </c>
      <c r="H2147" s="324">
        <v>103.871</v>
      </c>
      <c r="I2147" s="324" t="s">
        <v>212</v>
      </c>
      <c r="J2147" s="368">
        <f t="shared" si="584"/>
        <v>584.63127615371309</v>
      </c>
      <c r="K2147" s="331">
        <f t="shared" si="585"/>
        <v>0.41523526603009125</v>
      </c>
      <c r="L2147" s="304" t="str">
        <f t="shared" si="579"/>
        <v>C</v>
      </c>
      <c r="M2147" s="388" t="s">
        <v>6089</v>
      </c>
      <c r="N2147" s="304"/>
      <c r="O2147" s="304"/>
      <c r="P2147" s="356"/>
      <c r="Q2147" s="356"/>
      <c r="R2147" s="304"/>
      <c r="S2147" s="356"/>
      <c r="T2147" s="304"/>
      <c r="U2147" s="356"/>
      <c r="V2147" s="304"/>
      <c r="W2147" s="304" t="s">
        <v>900</v>
      </c>
      <c r="X2147" s="304" t="s">
        <v>232</v>
      </c>
      <c r="Y2147" s="366">
        <f t="shared" si="581"/>
        <v>506.6</v>
      </c>
      <c r="Z2147" s="304"/>
      <c r="AA2147" s="304">
        <v>0.45</v>
      </c>
      <c r="AB2147" s="304">
        <v>-999</v>
      </c>
      <c r="AC2147" s="304">
        <v>-999</v>
      </c>
      <c r="AD2147" s="366">
        <v>-999</v>
      </c>
      <c r="AE2147" s="304">
        <v>-999</v>
      </c>
      <c r="AF2147" s="304">
        <v>-999</v>
      </c>
      <c r="AG2147" s="304"/>
      <c r="AH2147" s="304">
        <v>0.21161199999999999</v>
      </c>
      <c r="AI2147" s="312"/>
      <c r="AJ2147" s="332">
        <v>760</v>
      </c>
      <c r="AK2147" s="304">
        <f t="shared" si="580"/>
        <v>760</v>
      </c>
      <c r="AL2147" s="363">
        <v>0.43</v>
      </c>
      <c r="AM2147" s="389" t="str">
        <f t="shared" si="582"/>
        <v/>
      </c>
      <c r="AN2147" s="304"/>
      <c r="AO2147" s="304"/>
      <c r="AP2147" s="312"/>
      <c r="AQ2147" s="312"/>
      <c r="AR2147" s="312"/>
      <c r="AS2147" s="304"/>
      <c r="AT2147" s="312"/>
      <c r="AU2147" s="329">
        <f>VLOOKUP(C2147,[1]world!$A$2:$B$3555,2,FALSE)</f>
        <v>1</v>
      </c>
      <c r="AV2147" s="329">
        <v>519</v>
      </c>
      <c r="AW2147" s="304">
        <v>0.37</v>
      </c>
      <c r="AX2147" s="304">
        <v>-999</v>
      </c>
      <c r="AY2147" s="304">
        <v>-999</v>
      </c>
      <c r="AZ2147" s="304">
        <v>-999</v>
      </c>
      <c r="BA2147" s="304">
        <v>-999</v>
      </c>
      <c r="BB2147" s="304">
        <v>-999</v>
      </c>
      <c r="BC2147" s="304">
        <v>-999</v>
      </c>
      <c r="BD2147" s="304">
        <v>-999</v>
      </c>
      <c r="BE2147" s="304">
        <v>-999</v>
      </c>
      <c r="BF2147" s="304">
        <v>-999</v>
      </c>
      <c r="BG2147" s="304">
        <v>-999</v>
      </c>
      <c r="BH2147" s="304">
        <v>-999</v>
      </c>
      <c r="BI2147" s="304">
        <v>-999</v>
      </c>
      <c r="BJ2147" s="304" t="s">
        <v>4954</v>
      </c>
      <c r="BK2147" s="304" t="s">
        <v>4954</v>
      </c>
      <c r="BL2147" s="304" t="s">
        <v>4954</v>
      </c>
    </row>
    <row r="2148" spans="1:64" ht="15" hidden="1" customHeight="1" x14ac:dyDescent="0.2">
      <c r="A2148" s="304" t="s">
        <v>6173</v>
      </c>
      <c r="B2148" s="304" t="s">
        <v>5985</v>
      </c>
      <c r="C2148" s="304">
        <v>2281</v>
      </c>
      <c r="D2148" s="349" t="s">
        <v>1246</v>
      </c>
      <c r="E2148" s="304" t="s">
        <v>1247</v>
      </c>
      <c r="F2148" s="304"/>
      <c r="G2148" s="324">
        <v>35.981000000000002</v>
      </c>
      <c r="H2148" s="324">
        <v>103.28100000000001</v>
      </c>
      <c r="I2148" s="324" t="s">
        <v>212</v>
      </c>
      <c r="J2148" s="368">
        <f t="shared" si="584"/>
        <v>496.45697457595776</v>
      </c>
      <c r="K2148" s="331">
        <f t="shared" si="585"/>
        <v>0.38547027482550061</v>
      </c>
      <c r="L2148" s="304" t="str">
        <f t="shared" si="579"/>
        <v>C</v>
      </c>
      <c r="M2148" s="388" t="s">
        <v>6089</v>
      </c>
      <c r="N2148" s="304"/>
      <c r="O2148" s="304"/>
      <c r="P2148" s="356"/>
      <c r="Q2148" s="356"/>
      <c r="R2148" s="304"/>
      <c r="S2148" s="356"/>
      <c r="T2148" s="304"/>
      <c r="U2148" s="356"/>
      <c r="V2148" s="304"/>
      <c r="W2148" s="304" t="s">
        <v>890</v>
      </c>
      <c r="X2148" s="304" t="s">
        <v>205</v>
      </c>
      <c r="Y2148" s="366">
        <f t="shared" si="581"/>
        <v>424.8</v>
      </c>
      <c r="Z2148" s="304"/>
      <c r="AA2148" s="331">
        <v>0.36</v>
      </c>
      <c r="AB2148" s="304">
        <v>-999</v>
      </c>
      <c r="AC2148" s="304">
        <v>-999</v>
      </c>
      <c r="AD2148" s="366">
        <v>-999</v>
      </c>
      <c r="AE2148" s="304">
        <v>-999</v>
      </c>
      <c r="AF2148" s="304">
        <v>-999</v>
      </c>
      <c r="AG2148" s="304"/>
      <c r="AH2148" s="304">
        <v>5.4508500000000001E-2</v>
      </c>
      <c r="AI2148" s="312"/>
      <c r="AJ2148" s="332">
        <v>502</v>
      </c>
      <c r="AK2148" s="304">
        <f t="shared" si="580"/>
        <v>555</v>
      </c>
      <c r="AL2148" s="363">
        <v>0.43</v>
      </c>
      <c r="AM2148" s="389" t="str">
        <f t="shared" si="582"/>
        <v/>
      </c>
      <c r="AN2148" s="304"/>
      <c r="AO2148" s="304"/>
      <c r="AP2148" s="312"/>
      <c r="AQ2148" s="312"/>
      <c r="AR2148" s="312"/>
      <c r="AS2148" s="304"/>
      <c r="AT2148" s="312"/>
      <c r="AU2148" s="329">
        <f>VLOOKUP(C2148,[1]world!$A$2:$B$3555,2,FALSE)</f>
        <v>1</v>
      </c>
      <c r="AV2148" s="329">
        <v>519</v>
      </c>
      <c r="AW2148" s="304">
        <v>0.37</v>
      </c>
      <c r="AX2148" s="304">
        <v>-999</v>
      </c>
      <c r="AY2148" s="304">
        <v>-999</v>
      </c>
      <c r="AZ2148" s="304">
        <v>-999</v>
      </c>
      <c r="BA2148" s="304">
        <v>-999</v>
      </c>
      <c r="BB2148" s="304">
        <v>-999</v>
      </c>
      <c r="BC2148" s="304">
        <v>-999</v>
      </c>
      <c r="BD2148" s="304">
        <v>-999</v>
      </c>
      <c r="BE2148" s="304">
        <v>-999</v>
      </c>
      <c r="BF2148" s="304">
        <v>-999</v>
      </c>
      <c r="BG2148" s="304">
        <v>-999</v>
      </c>
      <c r="BH2148" s="304">
        <v>-999</v>
      </c>
      <c r="BI2148" s="304">
        <v>-999</v>
      </c>
      <c r="BJ2148" s="304" t="s">
        <v>4954</v>
      </c>
      <c r="BK2148" s="304" t="s">
        <v>4954</v>
      </c>
      <c r="BL2148" s="304" t="s">
        <v>4954</v>
      </c>
    </row>
    <row r="2149" spans="1:64" ht="15" hidden="1" customHeight="1" x14ac:dyDescent="0.2">
      <c r="A2149" s="304" t="s">
        <v>6173</v>
      </c>
      <c r="B2149" s="304" t="s">
        <v>5985</v>
      </c>
      <c r="C2149" s="304">
        <v>2282</v>
      </c>
      <c r="D2149" s="349" t="s">
        <v>1256</v>
      </c>
      <c r="E2149" s="304" t="s">
        <v>1257</v>
      </c>
      <c r="F2149" s="304"/>
      <c r="G2149" s="324">
        <v>36.25</v>
      </c>
      <c r="H2149" s="324">
        <v>103.62</v>
      </c>
      <c r="I2149" s="324" t="s">
        <v>212</v>
      </c>
      <c r="J2149" s="368">
        <f t="shared" si="584"/>
        <v>310.01120320247196</v>
      </c>
      <c r="K2149" s="331">
        <f t="shared" si="585"/>
        <v>0.38547027482550061</v>
      </c>
      <c r="L2149" s="304" t="str">
        <f t="shared" si="579"/>
        <v>D</v>
      </c>
      <c r="M2149" s="388" t="s">
        <v>6089</v>
      </c>
      <c r="N2149" s="304"/>
      <c r="O2149" s="304"/>
      <c r="P2149" s="356"/>
      <c r="Q2149" s="356"/>
      <c r="R2149" s="304"/>
      <c r="S2149" s="356"/>
      <c r="T2149" s="304"/>
      <c r="U2149" s="356"/>
      <c r="V2149" s="304"/>
      <c r="W2149" s="304" t="s">
        <v>1408</v>
      </c>
      <c r="X2149" s="304" t="s">
        <v>213</v>
      </c>
      <c r="Y2149" s="366">
        <f t="shared" si="581"/>
        <v>274.5</v>
      </c>
      <c r="Z2149" s="304"/>
      <c r="AA2149" s="331">
        <v>0.36</v>
      </c>
      <c r="AB2149" s="304">
        <v>-999</v>
      </c>
      <c r="AC2149" s="304">
        <v>-999</v>
      </c>
      <c r="AD2149" s="366">
        <v>-999</v>
      </c>
      <c r="AE2149" s="304">
        <v>-999</v>
      </c>
      <c r="AF2149" s="304">
        <v>-999</v>
      </c>
      <c r="AG2149" s="304"/>
      <c r="AH2149" s="304">
        <v>8.3919500000000005E-3</v>
      </c>
      <c r="AI2149" s="312"/>
      <c r="AJ2149" s="332">
        <v>285</v>
      </c>
      <c r="AK2149" s="304">
        <f t="shared" si="580"/>
        <v>270</v>
      </c>
      <c r="AL2149" s="363">
        <v>0.43</v>
      </c>
      <c r="AM2149" s="389" t="str">
        <f t="shared" si="582"/>
        <v/>
      </c>
      <c r="AN2149" s="304"/>
      <c r="AO2149" s="304"/>
      <c r="AP2149" s="312"/>
      <c r="AQ2149" s="312"/>
      <c r="AR2149" s="312"/>
      <c r="AS2149" s="304"/>
      <c r="AT2149" s="312"/>
      <c r="AU2149" s="329">
        <f>VLOOKUP(C2149,[1]world!$A$2:$B$3555,2,FALSE)</f>
        <v>5</v>
      </c>
      <c r="AV2149" s="329">
        <v>402</v>
      </c>
      <c r="AW2149" s="304">
        <v>0.37</v>
      </c>
      <c r="AX2149" s="304">
        <v>-999</v>
      </c>
      <c r="AY2149" s="304">
        <v>-999</v>
      </c>
      <c r="AZ2149" s="304">
        <v>-999</v>
      </c>
      <c r="BA2149" s="304">
        <v>-999</v>
      </c>
      <c r="BB2149" s="304">
        <v>-999</v>
      </c>
      <c r="BC2149" s="304">
        <v>-999</v>
      </c>
      <c r="BD2149" s="304">
        <v>-999</v>
      </c>
      <c r="BE2149" s="304">
        <v>-999</v>
      </c>
      <c r="BF2149" s="304">
        <v>-999</v>
      </c>
      <c r="BG2149" s="304">
        <v>-999</v>
      </c>
      <c r="BH2149" s="304">
        <v>-999</v>
      </c>
      <c r="BI2149" s="304">
        <v>-999</v>
      </c>
      <c r="BJ2149" s="304" t="s">
        <v>4954</v>
      </c>
      <c r="BK2149" s="304" t="s">
        <v>4954</v>
      </c>
      <c r="BL2149" s="304" t="s">
        <v>4954</v>
      </c>
    </row>
    <row r="2150" spans="1:64" ht="15" hidden="1" customHeight="1" x14ac:dyDescent="0.2">
      <c r="A2150" s="304" t="s">
        <v>6175</v>
      </c>
      <c r="B2150" s="304" t="s">
        <v>2679</v>
      </c>
      <c r="C2150" s="304">
        <v>2283</v>
      </c>
      <c r="D2150" s="349" t="s">
        <v>3697</v>
      </c>
      <c r="E2150" s="309">
        <v>65003</v>
      </c>
      <c r="F2150" s="309"/>
      <c r="G2150" s="324">
        <v>37.145000000000003</v>
      </c>
      <c r="H2150" s="324">
        <v>138.23939999999999</v>
      </c>
      <c r="I2150" s="324" t="s">
        <v>212</v>
      </c>
      <c r="J2150" s="368">
        <f>EXP(0.52*LN(AJ2150)+0.48*LN(AV2150))</f>
        <v>333.67470720098612</v>
      </c>
      <c r="K2150" s="331">
        <f>SQRT(0.52*AL2150^2+0.48*AW2150^2)</f>
        <v>0.402318281960937</v>
      </c>
      <c r="L2150" s="304" t="str">
        <f t="shared" si="579"/>
        <v>D</v>
      </c>
      <c r="M2150" s="388" t="s">
        <v>6097</v>
      </c>
      <c r="N2150" s="304"/>
      <c r="O2150" s="304"/>
      <c r="P2150" s="356"/>
      <c r="Q2150" s="356"/>
      <c r="R2150" s="304"/>
      <c r="S2150" s="356"/>
      <c r="T2150" s="304"/>
      <c r="U2150" s="356"/>
      <c r="V2150" s="304"/>
      <c r="W2150" s="310" t="s">
        <v>624</v>
      </c>
      <c r="X2150" s="304">
        <v>-999</v>
      </c>
      <c r="Y2150" s="366" t="str">
        <f t="shared" si="581"/>
        <v>-</v>
      </c>
      <c r="Z2150" s="304"/>
      <c r="AA2150" s="304"/>
      <c r="AB2150" s="304">
        <v>-999</v>
      </c>
      <c r="AC2150" s="304">
        <v>-999</v>
      </c>
      <c r="AD2150" s="366">
        <v>-999</v>
      </c>
      <c r="AE2150" s="304">
        <v>-999</v>
      </c>
      <c r="AF2150" s="304">
        <v>-999</v>
      </c>
      <c r="AG2150" s="304"/>
      <c r="AH2150" s="304">
        <v>6.0856800000000004E-3</v>
      </c>
      <c r="AI2150" s="312"/>
      <c r="AJ2150" s="332">
        <v>339</v>
      </c>
      <c r="AK2150" s="304">
        <f t="shared" si="580"/>
        <v>270</v>
      </c>
      <c r="AL2150" s="363">
        <v>0.43</v>
      </c>
      <c r="AM2150" s="389" t="str">
        <f t="shared" si="582"/>
        <v/>
      </c>
      <c r="AN2150" s="304"/>
      <c r="AO2150" s="304"/>
      <c r="AP2150" s="312"/>
      <c r="AQ2150" s="312"/>
      <c r="AR2150" s="312"/>
      <c r="AS2150" s="304"/>
      <c r="AT2150" s="312"/>
      <c r="AU2150" s="329">
        <f>VLOOKUP(C2150,[1]world!$A$2:$B$3555,2,FALSE)</f>
        <v>11</v>
      </c>
      <c r="AV2150" s="329">
        <v>328</v>
      </c>
      <c r="AW2150" s="304">
        <v>0.37</v>
      </c>
      <c r="AX2150" s="304">
        <v>80</v>
      </c>
      <c r="AY2150" s="304">
        <v>-999</v>
      </c>
      <c r="AZ2150" s="304">
        <v>1400</v>
      </c>
      <c r="BA2150" s="304">
        <v>80</v>
      </c>
      <c r="BB2150" s="304">
        <v>-999</v>
      </c>
      <c r="BC2150" s="304">
        <v>1400</v>
      </c>
      <c r="BD2150" s="304">
        <v>80</v>
      </c>
      <c r="BE2150" s="304">
        <v>80</v>
      </c>
      <c r="BF2150" s="304">
        <v>-999</v>
      </c>
      <c r="BG2150" s="304">
        <v>-999</v>
      </c>
      <c r="BH2150" s="304">
        <v>1400</v>
      </c>
      <c r="BI2150" s="304">
        <v>1400</v>
      </c>
      <c r="BJ2150" s="304">
        <v>2</v>
      </c>
      <c r="BK2150" s="304" t="s">
        <v>4954</v>
      </c>
      <c r="BL2150" s="304">
        <v>2</v>
      </c>
    </row>
    <row r="2151" spans="1:64" ht="15" hidden="1" customHeight="1" x14ac:dyDescent="0.2">
      <c r="A2151" s="304" t="s">
        <v>6175</v>
      </c>
      <c r="B2151" s="304" t="s">
        <v>2679</v>
      </c>
      <c r="C2151" s="304">
        <v>2284</v>
      </c>
      <c r="D2151" s="349" t="s">
        <v>3688</v>
      </c>
      <c r="E2151" s="309">
        <v>65004</v>
      </c>
      <c r="F2151" s="309"/>
      <c r="G2151" s="324">
        <v>37.124200000000002</v>
      </c>
      <c r="H2151" s="324">
        <v>138.4486</v>
      </c>
      <c r="I2151" s="324" t="s">
        <v>212</v>
      </c>
      <c r="J2151" s="368">
        <f t="shared" ref="J2151:J2203" si="586">EXP(0.52*LN(AJ2151)+0.48*LN(AV2151))</f>
        <v>649.01836291277971</v>
      </c>
      <c r="K2151" s="331">
        <f t="shared" ref="K2151:K2203" si="587">SQRT(0.52*AL2151^2+0.48*AW2151^2)</f>
        <v>0.402318281960937</v>
      </c>
      <c r="L2151" s="304" t="str">
        <f t="shared" si="579"/>
        <v>C</v>
      </c>
      <c r="M2151" s="388" t="s">
        <v>6097</v>
      </c>
      <c r="N2151" s="304"/>
      <c r="O2151" s="304"/>
      <c r="P2151" s="356"/>
      <c r="Q2151" s="356"/>
      <c r="R2151" s="304"/>
      <c r="S2151" s="356"/>
      <c r="T2151" s="304"/>
      <c r="U2151" s="356"/>
      <c r="V2151" s="304"/>
      <c r="W2151" s="310" t="s">
        <v>624</v>
      </c>
      <c r="X2151" s="304">
        <v>-999</v>
      </c>
      <c r="Y2151" s="366" t="str">
        <f t="shared" si="581"/>
        <v>-</v>
      </c>
      <c r="Z2151" s="304"/>
      <c r="AA2151" s="304"/>
      <c r="AB2151" s="304">
        <v>-999</v>
      </c>
      <c r="AC2151" s="304">
        <v>-999</v>
      </c>
      <c r="AD2151" s="366">
        <v>-999</v>
      </c>
      <c r="AE2151" s="304">
        <v>-999</v>
      </c>
      <c r="AF2151" s="304">
        <v>-999</v>
      </c>
      <c r="AG2151" s="304"/>
      <c r="AH2151" s="304">
        <v>5.8443000000000002E-2</v>
      </c>
      <c r="AI2151" s="312"/>
      <c r="AJ2151" s="332">
        <v>760</v>
      </c>
      <c r="AK2151" s="304">
        <f t="shared" si="580"/>
        <v>760</v>
      </c>
      <c r="AL2151" s="363">
        <v>0.43</v>
      </c>
      <c r="AM2151" s="389" t="str">
        <f t="shared" si="582"/>
        <v/>
      </c>
      <c r="AN2151" s="304"/>
      <c r="AO2151" s="304"/>
      <c r="AP2151" s="312"/>
      <c r="AQ2151" s="312"/>
      <c r="AR2151" s="312"/>
      <c r="AS2151" s="304"/>
      <c r="AT2151" s="312"/>
      <c r="AU2151" s="329">
        <f>VLOOKUP(C2151,[1]world!$A$2:$B$3555,2,FALSE)</f>
        <v>3</v>
      </c>
      <c r="AV2151" s="329">
        <v>547</v>
      </c>
      <c r="AW2151" s="304">
        <v>0.37</v>
      </c>
      <c r="AX2151" s="304">
        <v>20</v>
      </c>
      <c r="AY2151" s="304">
        <v>-999</v>
      </c>
      <c r="AZ2151" s="304">
        <v>880</v>
      </c>
      <c r="BA2151" s="304">
        <v>20</v>
      </c>
      <c r="BB2151" s="304">
        <v>-999</v>
      </c>
      <c r="BC2151" s="304">
        <v>880</v>
      </c>
      <c r="BD2151" s="304">
        <v>20</v>
      </c>
      <c r="BE2151" s="304">
        <v>20</v>
      </c>
      <c r="BF2151" s="304">
        <v>-999</v>
      </c>
      <c r="BG2151" s="304">
        <v>-999</v>
      </c>
      <c r="BH2151" s="304">
        <v>880</v>
      </c>
      <c r="BI2151" s="304">
        <v>880</v>
      </c>
      <c r="BJ2151" s="304">
        <v>2</v>
      </c>
      <c r="BK2151" s="304" t="s">
        <v>4954</v>
      </c>
      <c r="BL2151" s="304">
        <v>2</v>
      </c>
    </row>
    <row r="2152" spans="1:64" ht="15" hidden="1" customHeight="1" x14ac:dyDescent="0.2">
      <c r="A2152" s="304" t="s">
        <v>6175</v>
      </c>
      <c r="B2152" s="304" t="s">
        <v>2679</v>
      </c>
      <c r="C2152" s="304">
        <v>2285</v>
      </c>
      <c r="D2152" s="349" t="s">
        <v>3700</v>
      </c>
      <c r="E2152" s="309">
        <v>65005</v>
      </c>
      <c r="F2152" s="309"/>
      <c r="G2152" s="324">
        <v>37.156100000000002</v>
      </c>
      <c r="H2152" s="324">
        <v>138.42859999999999</v>
      </c>
      <c r="I2152" s="324" t="s">
        <v>212</v>
      </c>
      <c r="J2152" s="368">
        <f t="shared" si="586"/>
        <v>649.01836291277971</v>
      </c>
      <c r="K2152" s="331">
        <f t="shared" si="587"/>
        <v>0.402318281960937</v>
      </c>
      <c r="L2152" s="304" t="str">
        <f t="shared" si="579"/>
        <v>C</v>
      </c>
      <c r="M2152" s="388" t="s">
        <v>6097</v>
      </c>
      <c r="N2152" s="304"/>
      <c r="O2152" s="304"/>
      <c r="P2152" s="356"/>
      <c r="Q2152" s="356"/>
      <c r="R2152" s="304"/>
      <c r="S2152" s="356"/>
      <c r="T2152" s="304"/>
      <c r="U2152" s="356"/>
      <c r="V2152" s="304"/>
      <c r="W2152" s="310" t="s">
        <v>624</v>
      </c>
      <c r="X2152" s="304">
        <v>-999</v>
      </c>
      <c r="Y2152" s="366" t="str">
        <f t="shared" si="581"/>
        <v>-</v>
      </c>
      <c r="Z2152" s="304"/>
      <c r="AA2152" s="304"/>
      <c r="AB2152" s="304">
        <v>-999</v>
      </c>
      <c r="AC2152" s="304">
        <v>-999</v>
      </c>
      <c r="AD2152" s="366">
        <v>-999</v>
      </c>
      <c r="AE2152" s="304">
        <v>-999</v>
      </c>
      <c r="AF2152" s="304">
        <v>-999</v>
      </c>
      <c r="AG2152" s="304"/>
      <c r="AH2152" s="304">
        <v>3.79723E-2</v>
      </c>
      <c r="AI2152" s="312"/>
      <c r="AJ2152" s="332">
        <v>760</v>
      </c>
      <c r="AK2152" s="304">
        <f t="shared" si="580"/>
        <v>760</v>
      </c>
      <c r="AL2152" s="363">
        <v>0.43</v>
      </c>
      <c r="AM2152" s="389" t="str">
        <f t="shared" si="582"/>
        <v/>
      </c>
      <c r="AN2152" s="304"/>
      <c r="AO2152" s="304"/>
      <c r="AP2152" s="312"/>
      <c r="AQ2152" s="312"/>
      <c r="AR2152" s="312"/>
      <c r="AS2152" s="304"/>
      <c r="AT2152" s="312"/>
      <c r="AU2152" s="329">
        <f>VLOOKUP(C2152,[1]world!$A$2:$B$3555,2,FALSE)</f>
        <v>3</v>
      </c>
      <c r="AV2152" s="329">
        <v>547</v>
      </c>
      <c r="AW2152" s="304">
        <v>0.37</v>
      </c>
      <c r="AX2152" s="304">
        <v>20</v>
      </c>
      <c r="AY2152" s="304">
        <v>-999</v>
      </c>
      <c r="AZ2152" s="304">
        <v>1180</v>
      </c>
      <c r="BA2152" s="304">
        <v>20</v>
      </c>
      <c r="BB2152" s="304">
        <v>-999</v>
      </c>
      <c r="BC2152" s="304">
        <v>1180</v>
      </c>
      <c r="BD2152" s="304">
        <v>20</v>
      </c>
      <c r="BE2152" s="304">
        <v>20</v>
      </c>
      <c r="BF2152" s="304">
        <v>-999</v>
      </c>
      <c r="BG2152" s="304">
        <v>-999</v>
      </c>
      <c r="BH2152" s="304">
        <v>1180</v>
      </c>
      <c r="BI2152" s="304">
        <v>1180</v>
      </c>
      <c r="BJ2152" s="304">
        <v>2</v>
      </c>
      <c r="BK2152" s="304" t="s">
        <v>4954</v>
      </c>
      <c r="BL2152" s="304">
        <v>2</v>
      </c>
    </row>
    <row r="2153" spans="1:64" ht="15" hidden="1" customHeight="1" x14ac:dyDescent="0.2">
      <c r="A2153" s="304" t="s">
        <v>6175</v>
      </c>
      <c r="B2153" s="304" t="s">
        <v>2679</v>
      </c>
      <c r="C2153" s="304">
        <v>2286</v>
      </c>
      <c r="D2153" s="349" t="s">
        <v>3694</v>
      </c>
      <c r="E2153" s="309">
        <v>65006</v>
      </c>
      <c r="F2153" s="309"/>
      <c r="G2153" s="324">
        <v>37.1297</v>
      </c>
      <c r="H2153" s="324">
        <v>138.6114</v>
      </c>
      <c r="I2153" s="324" t="s">
        <v>212</v>
      </c>
      <c r="J2153" s="368">
        <f t="shared" si="586"/>
        <v>632.85381102592612</v>
      </c>
      <c r="K2153" s="331">
        <f t="shared" si="587"/>
        <v>0.402318281960937</v>
      </c>
      <c r="L2153" s="304" t="str">
        <f t="shared" si="579"/>
        <v>C</v>
      </c>
      <c r="M2153" s="388" t="s">
        <v>6097</v>
      </c>
      <c r="N2153" s="304"/>
      <c r="O2153" s="304"/>
      <c r="P2153" s="356"/>
      <c r="Q2153" s="356"/>
      <c r="R2153" s="304"/>
      <c r="S2153" s="356"/>
      <c r="T2153" s="304"/>
      <c r="U2153" s="356"/>
      <c r="V2153" s="304"/>
      <c r="W2153" s="310" t="s">
        <v>624</v>
      </c>
      <c r="X2153" s="304">
        <v>-999</v>
      </c>
      <c r="Y2153" s="366" t="str">
        <f t="shared" si="581"/>
        <v>-</v>
      </c>
      <c r="Z2153" s="304"/>
      <c r="AA2153" s="304"/>
      <c r="AB2153" s="304">
        <v>-999</v>
      </c>
      <c r="AC2153" s="304">
        <v>-999</v>
      </c>
      <c r="AD2153" s="366">
        <v>-999</v>
      </c>
      <c r="AE2153" s="304">
        <v>-999</v>
      </c>
      <c r="AF2153" s="304">
        <v>-999</v>
      </c>
      <c r="AG2153" s="304"/>
      <c r="AH2153" s="304">
        <v>3.4497100000000003E-2</v>
      </c>
      <c r="AI2153" s="312"/>
      <c r="AJ2153" s="332">
        <v>760</v>
      </c>
      <c r="AK2153" s="304">
        <f t="shared" si="580"/>
        <v>760</v>
      </c>
      <c r="AL2153" s="363">
        <v>0.43</v>
      </c>
      <c r="AM2153" s="389" t="str">
        <f t="shared" si="582"/>
        <v/>
      </c>
      <c r="AN2153" s="304"/>
      <c r="AO2153" s="304"/>
      <c r="AP2153" s="312"/>
      <c r="AQ2153" s="312"/>
      <c r="AR2153" s="312"/>
      <c r="AS2153" s="304"/>
      <c r="AT2153" s="312"/>
      <c r="AU2153" s="329">
        <f>VLOOKUP(C2153,[1]world!$A$2:$B$3555,2,FALSE)</f>
        <v>1</v>
      </c>
      <c r="AV2153" s="329">
        <v>519</v>
      </c>
      <c r="AW2153" s="304">
        <v>0.37</v>
      </c>
      <c r="AX2153" s="304">
        <v>20</v>
      </c>
      <c r="AY2153" s="304">
        <v>-999</v>
      </c>
      <c r="AZ2153" s="304">
        <v>1520</v>
      </c>
      <c r="BA2153" s="304">
        <v>20</v>
      </c>
      <c r="BB2153" s="304">
        <v>-999</v>
      </c>
      <c r="BC2153" s="304">
        <v>1520</v>
      </c>
      <c r="BD2153" s="304">
        <v>20</v>
      </c>
      <c r="BE2153" s="304">
        <v>20</v>
      </c>
      <c r="BF2153" s="304">
        <v>-999</v>
      </c>
      <c r="BG2153" s="304">
        <v>-999</v>
      </c>
      <c r="BH2153" s="304">
        <v>1520</v>
      </c>
      <c r="BI2153" s="304">
        <v>1520</v>
      </c>
      <c r="BJ2153" s="304">
        <v>2</v>
      </c>
      <c r="BK2153" s="304" t="s">
        <v>4954</v>
      </c>
      <c r="BL2153" s="304">
        <v>2</v>
      </c>
    </row>
    <row r="2154" spans="1:64" ht="15" hidden="1" customHeight="1" x14ac:dyDescent="0.2">
      <c r="A2154" s="304" t="s">
        <v>6175</v>
      </c>
      <c r="B2154" s="304" t="s">
        <v>2679</v>
      </c>
      <c r="C2154" s="304">
        <v>2287</v>
      </c>
      <c r="D2154" s="349" t="s">
        <v>3675</v>
      </c>
      <c r="E2154" s="309">
        <v>65007</v>
      </c>
      <c r="F2154" s="309"/>
      <c r="G2154" s="324">
        <v>37.084699999999998</v>
      </c>
      <c r="H2154" s="324">
        <v>138.61000000000001</v>
      </c>
      <c r="I2154" s="324" t="s">
        <v>212</v>
      </c>
      <c r="J2154" s="368">
        <f t="shared" si="586"/>
        <v>632.85381102592612</v>
      </c>
      <c r="K2154" s="331">
        <f t="shared" si="587"/>
        <v>0.402318281960937</v>
      </c>
      <c r="L2154" s="304" t="str">
        <f t="shared" si="579"/>
        <v>C</v>
      </c>
      <c r="M2154" s="388" t="s">
        <v>6097</v>
      </c>
      <c r="N2154" s="304"/>
      <c r="O2154" s="304"/>
      <c r="P2154" s="356"/>
      <c r="Q2154" s="356"/>
      <c r="R2154" s="304"/>
      <c r="S2154" s="356"/>
      <c r="T2154" s="304"/>
      <c r="U2154" s="356"/>
      <c r="V2154" s="304"/>
      <c r="W2154" s="310" t="s">
        <v>624</v>
      </c>
      <c r="X2154" s="304">
        <v>-999</v>
      </c>
      <c r="Y2154" s="366" t="str">
        <f t="shared" si="581"/>
        <v>-</v>
      </c>
      <c r="Z2154" s="304"/>
      <c r="AA2154" s="304"/>
      <c r="AB2154" s="304">
        <v>-999</v>
      </c>
      <c r="AC2154" s="304">
        <v>-999</v>
      </c>
      <c r="AD2154" s="366">
        <v>-999</v>
      </c>
      <c r="AE2154" s="304">
        <v>-999</v>
      </c>
      <c r="AF2154" s="304">
        <v>-999</v>
      </c>
      <c r="AG2154" s="304"/>
      <c r="AH2154" s="304">
        <v>7.8583299999999995E-2</v>
      </c>
      <c r="AI2154" s="312"/>
      <c r="AJ2154" s="332">
        <v>760</v>
      </c>
      <c r="AK2154" s="304">
        <f t="shared" si="580"/>
        <v>760</v>
      </c>
      <c r="AL2154" s="363">
        <v>0.43</v>
      </c>
      <c r="AM2154" s="389" t="str">
        <f t="shared" si="582"/>
        <v/>
      </c>
      <c r="AN2154" s="304"/>
      <c r="AO2154" s="304"/>
      <c r="AP2154" s="312"/>
      <c r="AQ2154" s="312"/>
      <c r="AR2154" s="312"/>
      <c r="AS2154" s="304"/>
      <c r="AT2154" s="312"/>
      <c r="AU2154" s="329">
        <f>VLOOKUP(C2154,[1]world!$A$2:$B$3555,2,FALSE)</f>
        <v>1</v>
      </c>
      <c r="AV2154" s="329">
        <v>519</v>
      </c>
      <c r="AW2154" s="304">
        <v>0.37</v>
      </c>
      <c r="AX2154" s="304">
        <v>20</v>
      </c>
      <c r="AY2154" s="304">
        <v>-999</v>
      </c>
      <c r="AZ2154" s="304">
        <v>240</v>
      </c>
      <c r="BA2154" s="304">
        <v>20</v>
      </c>
      <c r="BB2154" s="304">
        <v>-999</v>
      </c>
      <c r="BC2154" s="304">
        <v>240</v>
      </c>
      <c r="BD2154" s="304">
        <v>20</v>
      </c>
      <c r="BE2154" s="304">
        <v>20</v>
      </c>
      <c r="BF2154" s="304">
        <v>-999</v>
      </c>
      <c r="BG2154" s="304">
        <v>-999</v>
      </c>
      <c r="BH2154" s="304">
        <v>240</v>
      </c>
      <c r="BI2154" s="304">
        <v>240</v>
      </c>
      <c r="BJ2154" s="304">
        <v>2</v>
      </c>
      <c r="BK2154" s="304" t="s">
        <v>4954</v>
      </c>
      <c r="BL2154" s="304">
        <v>2</v>
      </c>
    </row>
    <row r="2155" spans="1:64" ht="15" hidden="1" customHeight="1" x14ac:dyDescent="0.2">
      <c r="A2155" s="304" t="s">
        <v>6175</v>
      </c>
      <c r="B2155" s="304" t="s">
        <v>2679</v>
      </c>
      <c r="C2155" s="304">
        <v>2288</v>
      </c>
      <c r="D2155" s="349" t="s">
        <v>3698</v>
      </c>
      <c r="E2155" s="309">
        <v>65008</v>
      </c>
      <c r="F2155" s="309"/>
      <c r="G2155" s="324">
        <v>37.151699999999998</v>
      </c>
      <c r="H2155" s="324">
        <v>138.51499999999999</v>
      </c>
      <c r="I2155" s="324" t="s">
        <v>212</v>
      </c>
      <c r="J2155" s="368">
        <f t="shared" si="586"/>
        <v>606.42814653365679</v>
      </c>
      <c r="K2155" s="331">
        <f t="shared" si="587"/>
        <v>0.402318281960937</v>
      </c>
      <c r="L2155" s="304" t="str">
        <f t="shared" si="579"/>
        <v>C</v>
      </c>
      <c r="M2155" s="388" t="s">
        <v>6097</v>
      </c>
      <c r="N2155" s="304"/>
      <c r="O2155" s="304"/>
      <c r="P2155" s="356"/>
      <c r="Q2155" s="356"/>
      <c r="R2155" s="304"/>
      <c r="S2155" s="356"/>
      <c r="T2155" s="304"/>
      <c r="U2155" s="356"/>
      <c r="V2155" s="304"/>
      <c r="W2155" s="310" t="s">
        <v>624</v>
      </c>
      <c r="X2155" s="304">
        <v>-999</v>
      </c>
      <c r="Y2155" s="366" t="str">
        <f t="shared" si="581"/>
        <v>-</v>
      </c>
      <c r="Z2155" s="304"/>
      <c r="AA2155" s="304"/>
      <c r="AB2155" s="304">
        <v>-999</v>
      </c>
      <c r="AC2155" s="304">
        <v>-999</v>
      </c>
      <c r="AD2155" s="366">
        <v>-999</v>
      </c>
      <c r="AE2155" s="304">
        <v>-999</v>
      </c>
      <c r="AF2155" s="304">
        <v>-999</v>
      </c>
      <c r="AG2155" s="304"/>
      <c r="AH2155" s="304">
        <v>2.03512E-2</v>
      </c>
      <c r="AI2155" s="312"/>
      <c r="AJ2155" s="332">
        <v>667</v>
      </c>
      <c r="AK2155" s="304">
        <f t="shared" si="580"/>
        <v>690</v>
      </c>
      <c r="AL2155" s="363">
        <v>0.43</v>
      </c>
      <c r="AM2155" s="389" t="str">
        <f t="shared" si="582"/>
        <v/>
      </c>
      <c r="AN2155" s="304"/>
      <c r="AO2155" s="304"/>
      <c r="AP2155" s="312"/>
      <c r="AQ2155" s="312"/>
      <c r="AR2155" s="312"/>
      <c r="AS2155" s="304"/>
      <c r="AT2155" s="312"/>
      <c r="AU2155" s="329">
        <f>VLOOKUP(C2155,[1]world!$A$2:$B$3555,2,FALSE)</f>
        <v>3</v>
      </c>
      <c r="AV2155" s="329">
        <v>547</v>
      </c>
      <c r="AW2155" s="304">
        <v>0.37</v>
      </c>
      <c r="AX2155" s="304">
        <v>20</v>
      </c>
      <c r="AY2155" s="304">
        <v>-999</v>
      </c>
      <c r="AZ2155" s="304">
        <v>1300</v>
      </c>
      <c r="BA2155" s="304">
        <v>20</v>
      </c>
      <c r="BB2155" s="304">
        <v>-999</v>
      </c>
      <c r="BC2155" s="304">
        <v>1300</v>
      </c>
      <c r="BD2155" s="304">
        <v>20</v>
      </c>
      <c r="BE2155" s="304">
        <v>20</v>
      </c>
      <c r="BF2155" s="304">
        <v>-999</v>
      </c>
      <c r="BG2155" s="304">
        <v>-999</v>
      </c>
      <c r="BH2155" s="304">
        <v>1300</v>
      </c>
      <c r="BI2155" s="304">
        <v>1300</v>
      </c>
      <c r="BJ2155" s="304">
        <v>2</v>
      </c>
      <c r="BK2155" s="304" t="s">
        <v>4954</v>
      </c>
      <c r="BL2155" s="304">
        <v>2</v>
      </c>
    </row>
    <row r="2156" spans="1:64" ht="15" hidden="1" customHeight="1" x14ac:dyDescent="0.2">
      <c r="A2156" s="304" t="s">
        <v>6175</v>
      </c>
      <c r="B2156" s="304" t="s">
        <v>2679</v>
      </c>
      <c r="C2156" s="304">
        <v>2289</v>
      </c>
      <c r="D2156" s="349" t="s">
        <v>3673</v>
      </c>
      <c r="E2156" s="309">
        <v>65009</v>
      </c>
      <c r="F2156" s="309"/>
      <c r="G2156" s="324">
        <v>37.0764</v>
      </c>
      <c r="H2156" s="324">
        <v>138.3861</v>
      </c>
      <c r="I2156" s="324" t="s">
        <v>212</v>
      </c>
      <c r="J2156" s="368">
        <f t="shared" si="586"/>
        <v>596.61361102000205</v>
      </c>
      <c r="K2156" s="331">
        <f t="shared" si="587"/>
        <v>0.402318281960937</v>
      </c>
      <c r="L2156" s="304" t="str">
        <f t="shared" si="579"/>
        <v>C</v>
      </c>
      <c r="M2156" s="388" t="s">
        <v>6097</v>
      </c>
      <c r="N2156" s="304"/>
      <c r="O2156" s="304"/>
      <c r="P2156" s="356"/>
      <c r="Q2156" s="356"/>
      <c r="R2156" s="304"/>
      <c r="S2156" s="356"/>
      <c r="T2156" s="304"/>
      <c r="U2156" s="356"/>
      <c r="V2156" s="304"/>
      <c r="W2156" s="310" t="s">
        <v>624</v>
      </c>
      <c r="X2156" s="304">
        <v>-999</v>
      </c>
      <c r="Y2156" s="366" t="str">
        <f t="shared" si="581"/>
        <v>-</v>
      </c>
      <c r="Z2156" s="304"/>
      <c r="AA2156" s="304"/>
      <c r="AB2156" s="304">
        <v>-999</v>
      </c>
      <c r="AC2156" s="304">
        <v>-999</v>
      </c>
      <c r="AD2156" s="366">
        <v>-999</v>
      </c>
      <c r="AE2156" s="304">
        <v>-999</v>
      </c>
      <c r="AF2156" s="304">
        <v>-999</v>
      </c>
      <c r="AG2156" s="304"/>
      <c r="AH2156" s="304">
        <v>7.3419100000000001E-2</v>
      </c>
      <c r="AI2156" s="312"/>
      <c r="AJ2156" s="332">
        <v>760</v>
      </c>
      <c r="AK2156" s="304">
        <f t="shared" si="580"/>
        <v>760</v>
      </c>
      <c r="AL2156" s="363">
        <v>0.43</v>
      </c>
      <c r="AM2156" s="389" t="str">
        <f t="shared" si="582"/>
        <v/>
      </c>
      <c r="AN2156" s="304"/>
      <c r="AO2156" s="304"/>
      <c r="AP2156" s="312"/>
      <c r="AQ2156" s="312"/>
      <c r="AR2156" s="312"/>
      <c r="AS2156" s="304"/>
      <c r="AT2156" s="312"/>
      <c r="AU2156" s="329">
        <f>VLOOKUP(C2156,[1]world!$A$2:$B$3555,2,FALSE)</f>
        <v>4</v>
      </c>
      <c r="AV2156" s="329">
        <v>459</v>
      </c>
      <c r="AW2156" s="304">
        <v>0.37</v>
      </c>
      <c r="AX2156" s="304">
        <v>20</v>
      </c>
      <c r="AY2156" s="304">
        <v>-999</v>
      </c>
      <c r="AZ2156" s="304">
        <v>620</v>
      </c>
      <c r="BA2156" s="304">
        <v>20</v>
      </c>
      <c r="BB2156" s="304">
        <v>-999</v>
      </c>
      <c r="BC2156" s="304">
        <v>620</v>
      </c>
      <c r="BD2156" s="304">
        <v>20</v>
      </c>
      <c r="BE2156" s="304">
        <v>20</v>
      </c>
      <c r="BF2156" s="304">
        <v>-999</v>
      </c>
      <c r="BG2156" s="304">
        <v>-999</v>
      </c>
      <c r="BH2156" s="304">
        <v>620</v>
      </c>
      <c r="BI2156" s="304">
        <v>620</v>
      </c>
      <c r="BJ2156" s="304">
        <v>2</v>
      </c>
      <c r="BK2156" s="304" t="s">
        <v>4954</v>
      </c>
      <c r="BL2156" s="304">
        <v>2</v>
      </c>
    </row>
    <row r="2157" spans="1:64" ht="15" hidden="1" customHeight="1" x14ac:dyDescent="0.2">
      <c r="A2157" s="304" t="s">
        <v>6175</v>
      </c>
      <c r="B2157" s="304" t="s">
        <v>2679</v>
      </c>
      <c r="C2157" s="304">
        <v>2290</v>
      </c>
      <c r="D2157" s="349" t="s">
        <v>3747</v>
      </c>
      <c r="E2157" s="309">
        <v>65010</v>
      </c>
      <c r="F2157" s="309"/>
      <c r="G2157" s="324">
        <v>37.273600000000002</v>
      </c>
      <c r="H2157" s="324">
        <v>138.39439999999999</v>
      </c>
      <c r="I2157" s="324" t="s">
        <v>212</v>
      </c>
      <c r="J2157" s="368">
        <f t="shared" si="586"/>
        <v>382.28763736115184</v>
      </c>
      <c r="K2157" s="331">
        <f t="shared" si="587"/>
        <v>0.402318281960937</v>
      </c>
      <c r="L2157" s="304" t="str">
        <f t="shared" si="579"/>
        <v>C</v>
      </c>
      <c r="M2157" s="388" t="s">
        <v>6097</v>
      </c>
      <c r="N2157" s="304"/>
      <c r="O2157" s="304"/>
      <c r="P2157" s="356"/>
      <c r="Q2157" s="356"/>
      <c r="R2157" s="304"/>
      <c r="S2157" s="356"/>
      <c r="T2157" s="304"/>
      <c r="U2157" s="356"/>
      <c r="V2157" s="304"/>
      <c r="W2157" s="310" t="s">
        <v>624</v>
      </c>
      <c r="X2157" s="304">
        <v>-999</v>
      </c>
      <c r="Y2157" s="366" t="str">
        <f t="shared" si="581"/>
        <v>-</v>
      </c>
      <c r="Z2157" s="304"/>
      <c r="AA2157" s="304"/>
      <c r="AB2157" s="304">
        <v>-999</v>
      </c>
      <c r="AC2157" s="304">
        <v>-999</v>
      </c>
      <c r="AD2157" s="366">
        <v>-999</v>
      </c>
      <c r="AE2157" s="304">
        <v>-999</v>
      </c>
      <c r="AF2157" s="304">
        <v>-999</v>
      </c>
      <c r="AG2157" s="304"/>
      <c r="AH2157" s="304">
        <v>9.0487299999999996E-3</v>
      </c>
      <c r="AI2157" s="312"/>
      <c r="AJ2157" s="332">
        <v>401</v>
      </c>
      <c r="AK2157" s="304">
        <f t="shared" si="580"/>
        <v>425</v>
      </c>
      <c r="AL2157" s="363">
        <v>0.43</v>
      </c>
      <c r="AM2157" s="389" t="str">
        <f t="shared" si="582"/>
        <v/>
      </c>
      <c r="AN2157" s="304"/>
      <c r="AO2157" s="304"/>
      <c r="AP2157" s="312"/>
      <c r="AQ2157" s="312"/>
      <c r="AR2157" s="312"/>
      <c r="AS2157" s="304"/>
      <c r="AT2157" s="312"/>
      <c r="AU2157" s="329">
        <f>VLOOKUP(C2157,[1]world!$A$2:$B$3555,2,FALSE)</f>
        <v>15</v>
      </c>
      <c r="AV2157" s="329">
        <v>363</v>
      </c>
      <c r="AW2157" s="304">
        <v>0.37</v>
      </c>
      <c r="AX2157" s="304">
        <v>100</v>
      </c>
      <c r="AY2157" s="304">
        <v>-999</v>
      </c>
      <c r="AZ2157" s="304">
        <v>1860</v>
      </c>
      <c r="BA2157" s="304">
        <v>100</v>
      </c>
      <c r="BB2157" s="304">
        <v>-999</v>
      </c>
      <c r="BC2157" s="304">
        <v>1860</v>
      </c>
      <c r="BD2157" s="304">
        <v>100</v>
      </c>
      <c r="BE2157" s="304">
        <v>100</v>
      </c>
      <c r="BF2157" s="304">
        <v>-999</v>
      </c>
      <c r="BG2157" s="304">
        <v>-999</v>
      </c>
      <c r="BH2157" s="304">
        <v>1860</v>
      </c>
      <c r="BI2157" s="304">
        <v>1860</v>
      </c>
      <c r="BJ2157" s="304">
        <v>2</v>
      </c>
      <c r="BK2157" s="304" t="s">
        <v>4954</v>
      </c>
      <c r="BL2157" s="304">
        <v>2</v>
      </c>
    </row>
    <row r="2158" spans="1:64" ht="15" hidden="1" customHeight="1" x14ac:dyDescent="0.2">
      <c r="A2158" s="304" t="s">
        <v>6175</v>
      </c>
      <c r="B2158" s="304" t="s">
        <v>2679</v>
      </c>
      <c r="C2158" s="304">
        <v>2291</v>
      </c>
      <c r="D2158" s="349" t="s">
        <v>3725</v>
      </c>
      <c r="E2158" s="309">
        <v>65011</v>
      </c>
      <c r="F2158" s="309"/>
      <c r="G2158" s="324">
        <v>37.227200000000003</v>
      </c>
      <c r="H2158" s="324">
        <v>138.33250000000001</v>
      </c>
      <c r="I2158" s="324" t="s">
        <v>212</v>
      </c>
      <c r="J2158" s="368">
        <f t="shared" si="586"/>
        <v>412.75236988053479</v>
      </c>
      <c r="K2158" s="331">
        <f t="shared" si="587"/>
        <v>0.402318281960937</v>
      </c>
      <c r="L2158" s="304" t="str">
        <f t="shared" si="579"/>
        <v>C</v>
      </c>
      <c r="M2158" s="388" t="s">
        <v>6097</v>
      </c>
      <c r="N2158" s="304"/>
      <c r="O2158" s="304"/>
      <c r="P2158" s="356"/>
      <c r="Q2158" s="356"/>
      <c r="R2158" s="304"/>
      <c r="S2158" s="356"/>
      <c r="T2158" s="304"/>
      <c r="U2158" s="356"/>
      <c r="V2158" s="304"/>
      <c r="W2158" s="310" t="s">
        <v>624</v>
      </c>
      <c r="X2158" s="304">
        <v>-999</v>
      </c>
      <c r="Y2158" s="366" t="str">
        <f t="shared" si="581"/>
        <v>-</v>
      </c>
      <c r="Z2158" s="304"/>
      <c r="AA2158" s="304"/>
      <c r="AB2158" s="304">
        <v>-999</v>
      </c>
      <c r="AC2158" s="304">
        <v>-999</v>
      </c>
      <c r="AD2158" s="366">
        <v>-999</v>
      </c>
      <c r="AE2158" s="304">
        <v>-999</v>
      </c>
      <c r="AF2158" s="304">
        <v>-999</v>
      </c>
      <c r="AG2158" s="304"/>
      <c r="AH2158" s="304">
        <v>1.0656499999999999E-2</v>
      </c>
      <c r="AI2158" s="312"/>
      <c r="AJ2158" s="332">
        <v>437</v>
      </c>
      <c r="AK2158" s="304">
        <f t="shared" si="580"/>
        <v>425</v>
      </c>
      <c r="AL2158" s="363">
        <v>0.43</v>
      </c>
      <c r="AM2158" s="389" t="str">
        <f t="shared" si="582"/>
        <v/>
      </c>
      <c r="AN2158" s="304"/>
      <c r="AO2158" s="304"/>
      <c r="AP2158" s="312"/>
      <c r="AQ2158" s="312"/>
      <c r="AR2158" s="312"/>
      <c r="AS2158" s="304"/>
      <c r="AT2158" s="312"/>
      <c r="AU2158" s="329">
        <f>VLOOKUP(C2158,[1]world!$A$2:$B$3555,2,FALSE)</f>
        <v>7</v>
      </c>
      <c r="AV2158" s="329">
        <v>388</v>
      </c>
      <c r="AW2158" s="304">
        <v>0.37</v>
      </c>
      <c r="AX2158" s="304">
        <v>100</v>
      </c>
      <c r="AY2158" s="304">
        <v>-999</v>
      </c>
      <c r="AZ2158" s="304">
        <v>1500</v>
      </c>
      <c r="BA2158" s="304">
        <v>100</v>
      </c>
      <c r="BB2158" s="304">
        <v>-999</v>
      </c>
      <c r="BC2158" s="304">
        <v>1500</v>
      </c>
      <c r="BD2158" s="304">
        <v>100</v>
      </c>
      <c r="BE2158" s="304">
        <v>100</v>
      </c>
      <c r="BF2158" s="304">
        <v>-999</v>
      </c>
      <c r="BG2158" s="304">
        <v>-999</v>
      </c>
      <c r="BH2158" s="304">
        <v>1500</v>
      </c>
      <c r="BI2158" s="304">
        <v>1500</v>
      </c>
      <c r="BJ2158" s="304">
        <v>2</v>
      </c>
      <c r="BK2158" s="304" t="s">
        <v>4954</v>
      </c>
      <c r="BL2158" s="304">
        <v>2</v>
      </c>
    </row>
    <row r="2159" spans="1:64" ht="15" hidden="1" customHeight="1" x14ac:dyDescent="0.2">
      <c r="A2159" s="304" t="s">
        <v>6175</v>
      </c>
      <c r="B2159" s="304" t="s">
        <v>2679</v>
      </c>
      <c r="C2159" s="304">
        <v>2292</v>
      </c>
      <c r="D2159" s="349" t="s">
        <v>3714</v>
      </c>
      <c r="E2159" s="309">
        <v>65012</v>
      </c>
      <c r="F2159" s="309"/>
      <c r="G2159" s="324">
        <v>37.184199999999997</v>
      </c>
      <c r="H2159" s="324">
        <v>138.33330000000001</v>
      </c>
      <c r="I2159" s="324" t="s">
        <v>212</v>
      </c>
      <c r="J2159" s="368">
        <f t="shared" si="586"/>
        <v>343.81119306047191</v>
      </c>
      <c r="K2159" s="331">
        <f t="shared" si="587"/>
        <v>0.402318281960937</v>
      </c>
      <c r="L2159" s="304" t="str">
        <f t="shared" si="579"/>
        <v>D</v>
      </c>
      <c r="M2159" s="388" t="s">
        <v>6097</v>
      </c>
      <c r="N2159" s="304"/>
      <c r="O2159" s="304"/>
      <c r="P2159" s="356"/>
      <c r="Q2159" s="356"/>
      <c r="R2159" s="304"/>
      <c r="S2159" s="356"/>
      <c r="T2159" s="304"/>
      <c r="U2159" s="356"/>
      <c r="V2159" s="304"/>
      <c r="W2159" s="310" t="s">
        <v>624</v>
      </c>
      <c r="X2159" s="304">
        <v>-999</v>
      </c>
      <c r="Y2159" s="366" t="str">
        <f t="shared" si="581"/>
        <v>-</v>
      </c>
      <c r="Z2159" s="304"/>
      <c r="AA2159" s="304"/>
      <c r="AB2159" s="304">
        <v>-999</v>
      </c>
      <c r="AC2159" s="304">
        <v>-999</v>
      </c>
      <c r="AD2159" s="366">
        <v>-999</v>
      </c>
      <c r="AE2159" s="304">
        <v>-999</v>
      </c>
      <c r="AF2159" s="304">
        <v>-999</v>
      </c>
      <c r="AG2159" s="304"/>
      <c r="AH2159" s="304">
        <v>5.4321899999999999E-3</v>
      </c>
      <c r="AI2159" s="312"/>
      <c r="AJ2159" s="332">
        <v>327</v>
      </c>
      <c r="AK2159" s="304">
        <f t="shared" si="580"/>
        <v>270</v>
      </c>
      <c r="AL2159" s="363">
        <v>0.43</v>
      </c>
      <c r="AM2159" s="389" t="str">
        <f t="shared" si="582"/>
        <v/>
      </c>
      <c r="AN2159" s="304"/>
      <c r="AO2159" s="304"/>
      <c r="AP2159" s="312"/>
      <c r="AQ2159" s="312"/>
      <c r="AR2159" s="312"/>
      <c r="AS2159" s="304"/>
      <c r="AT2159" s="312"/>
      <c r="AU2159" s="329">
        <f>VLOOKUP(C2159,[1]world!$A$2:$B$3555,2,FALSE)</f>
        <v>15</v>
      </c>
      <c r="AV2159" s="329">
        <v>363</v>
      </c>
      <c r="AW2159" s="304">
        <v>0.37</v>
      </c>
      <c r="AX2159" s="304">
        <v>140</v>
      </c>
      <c r="AY2159" s="304">
        <v>-999</v>
      </c>
      <c r="AZ2159" s="304">
        <v>1420</v>
      </c>
      <c r="BA2159" s="304">
        <v>140</v>
      </c>
      <c r="BB2159" s="304">
        <v>-999</v>
      </c>
      <c r="BC2159" s="304">
        <v>1420</v>
      </c>
      <c r="BD2159" s="304">
        <v>140</v>
      </c>
      <c r="BE2159" s="304">
        <v>140</v>
      </c>
      <c r="BF2159" s="304">
        <v>-999</v>
      </c>
      <c r="BG2159" s="304">
        <v>-999</v>
      </c>
      <c r="BH2159" s="304">
        <v>1420</v>
      </c>
      <c r="BI2159" s="304">
        <v>1420</v>
      </c>
      <c r="BJ2159" s="304">
        <v>2</v>
      </c>
      <c r="BK2159" s="304" t="s">
        <v>4954</v>
      </c>
      <c r="BL2159" s="304">
        <v>2</v>
      </c>
    </row>
    <row r="2160" spans="1:64" ht="15" hidden="1" customHeight="1" x14ac:dyDescent="0.2">
      <c r="A2160" s="304" t="s">
        <v>6175</v>
      </c>
      <c r="B2160" s="304" t="s">
        <v>2679</v>
      </c>
      <c r="C2160" s="304">
        <v>2293</v>
      </c>
      <c r="D2160" s="349" t="s">
        <v>3721</v>
      </c>
      <c r="E2160" s="309">
        <v>65013</v>
      </c>
      <c r="F2160" s="309"/>
      <c r="G2160" s="324">
        <v>37.220300000000002</v>
      </c>
      <c r="H2160" s="324">
        <v>138.40809999999999</v>
      </c>
      <c r="I2160" s="324" t="s">
        <v>212</v>
      </c>
      <c r="J2160" s="368">
        <f t="shared" si="586"/>
        <v>550.37955946245654</v>
      </c>
      <c r="K2160" s="331">
        <f t="shared" si="587"/>
        <v>0.402318281960937</v>
      </c>
      <c r="L2160" s="304" t="str">
        <f t="shared" si="579"/>
        <v>C</v>
      </c>
      <c r="M2160" s="388" t="s">
        <v>6097</v>
      </c>
      <c r="N2160" s="304"/>
      <c r="O2160" s="356"/>
      <c r="P2160" s="356"/>
      <c r="Q2160" s="356"/>
      <c r="R2160" s="304"/>
      <c r="S2160" s="356"/>
      <c r="T2160" s="304"/>
      <c r="U2160" s="356"/>
      <c r="V2160" s="304"/>
      <c r="W2160" s="310" t="s">
        <v>624</v>
      </c>
      <c r="X2160" s="304">
        <v>-999</v>
      </c>
      <c r="Y2160" s="366" t="str">
        <f t="shared" si="581"/>
        <v>-</v>
      </c>
      <c r="Z2160" s="304"/>
      <c r="AA2160" s="304"/>
      <c r="AB2160" s="304">
        <v>-999</v>
      </c>
      <c r="AC2160" s="304">
        <v>-999</v>
      </c>
      <c r="AD2160" s="366">
        <v>-999</v>
      </c>
      <c r="AE2160" s="304">
        <v>-999</v>
      </c>
      <c r="AF2160" s="304">
        <v>-999</v>
      </c>
      <c r="AG2160" s="304"/>
      <c r="AH2160" s="304">
        <v>2.9387400000000001E-2</v>
      </c>
      <c r="AI2160" s="312"/>
      <c r="AJ2160" s="332">
        <v>760</v>
      </c>
      <c r="AK2160" s="304">
        <f t="shared" si="580"/>
        <v>760</v>
      </c>
      <c r="AL2160" s="363">
        <v>0.43</v>
      </c>
      <c r="AM2160" s="389" t="str">
        <f t="shared" si="582"/>
        <v/>
      </c>
      <c r="AN2160" s="304"/>
      <c r="AO2160" s="304"/>
      <c r="AP2160" s="312"/>
      <c r="AQ2160" s="312"/>
      <c r="AR2160" s="312"/>
      <c r="AS2160" s="304"/>
      <c r="AT2160" s="312"/>
      <c r="AU2160" s="329">
        <f>VLOOKUP(C2160,[1]world!$A$2:$B$3555,2,FALSE)</f>
        <v>7</v>
      </c>
      <c r="AV2160" s="329">
        <v>388</v>
      </c>
      <c r="AW2160" s="304">
        <v>0.37</v>
      </c>
      <c r="AX2160" s="304">
        <v>20</v>
      </c>
      <c r="AY2160" s="304">
        <v>-999</v>
      </c>
      <c r="AZ2160" s="304">
        <v>1280</v>
      </c>
      <c r="BA2160" s="304">
        <v>20</v>
      </c>
      <c r="BB2160" s="304">
        <v>-999</v>
      </c>
      <c r="BC2160" s="304">
        <v>1280</v>
      </c>
      <c r="BD2160" s="304">
        <v>20</v>
      </c>
      <c r="BE2160" s="304">
        <v>20</v>
      </c>
      <c r="BF2160" s="304">
        <v>-999</v>
      </c>
      <c r="BG2160" s="304">
        <v>-999</v>
      </c>
      <c r="BH2160" s="304">
        <v>1280</v>
      </c>
      <c r="BI2160" s="304">
        <v>1280</v>
      </c>
      <c r="BJ2160" s="304">
        <v>2</v>
      </c>
      <c r="BK2160" s="304" t="s">
        <v>4954</v>
      </c>
      <c r="BL2160" s="304">
        <v>2</v>
      </c>
    </row>
    <row r="2161" spans="1:64" ht="15" hidden="1" customHeight="1" x14ac:dyDescent="0.2">
      <c r="A2161" s="304" t="s">
        <v>6175</v>
      </c>
      <c r="B2161" s="304" t="s">
        <v>2679</v>
      </c>
      <c r="C2161" s="304">
        <v>2294</v>
      </c>
      <c r="D2161" s="349" t="s">
        <v>3657</v>
      </c>
      <c r="E2161" s="309">
        <v>65017</v>
      </c>
      <c r="F2161" s="309"/>
      <c r="G2161" s="324">
        <v>37.049399999999999</v>
      </c>
      <c r="H2161" s="324">
        <v>138.2972</v>
      </c>
      <c r="I2161" s="324" t="s">
        <v>212</v>
      </c>
      <c r="J2161" s="368">
        <f t="shared" si="586"/>
        <v>570.95629823184481</v>
      </c>
      <c r="K2161" s="331">
        <f t="shared" si="587"/>
        <v>0.402318281960937</v>
      </c>
      <c r="L2161" s="304" t="str">
        <f t="shared" si="579"/>
        <v>C</v>
      </c>
      <c r="M2161" s="388" t="s">
        <v>6097</v>
      </c>
      <c r="N2161" s="304"/>
      <c r="O2161" s="304"/>
      <c r="P2161" s="356"/>
      <c r="Q2161" s="356"/>
      <c r="R2161" s="304"/>
      <c r="S2161" s="356"/>
      <c r="T2161" s="304"/>
      <c r="U2161" s="356"/>
      <c r="V2161" s="304"/>
      <c r="W2161" s="310" t="s">
        <v>624</v>
      </c>
      <c r="X2161" s="304">
        <v>-999</v>
      </c>
      <c r="Y2161" s="366" t="str">
        <f t="shared" si="581"/>
        <v>-</v>
      </c>
      <c r="Z2161" s="304"/>
      <c r="AA2161" s="304"/>
      <c r="AB2161" s="304">
        <v>-999</v>
      </c>
      <c r="AC2161" s="304">
        <v>-999</v>
      </c>
      <c r="AD2161" s="366">
        <v>-999</v>
      </c>
      <c r="AE2161" s="304">
        <v>-999</v>
      </c>
      <c r="AF2161" s="304">
        <v>-999</v>
      </c>
      <c r="AG2161" s="304"/>
      <c r="AH2161" s="304">
        <v>1.6981099999999999E-2</v>
      </c>
      <c r="AI2161" s="312"/>
      <c r="AJ2161" s="332">
        <v>594</v>
      </c>
      <c r="AK2161" s="304">
        <f t="shared" si="580"/>
        <v>555</v>
      </c>
      <c r="AL2161" s="363">
        <v>0.43</v>
      </c>
      <c r="AM2161" s="389" t="str">
        <f t="shared" si="582"/>
        <v/>
      </c>
      <c r="AN2161" s="304"/>
      <c r="AO2161" s="304"/>
      <c r="AP2161" s="312"/>
      <c r="AQ2161" s="312"/>
      <c r="AR2161" s="312"/>
      <c r="AS2161" s="304"/>
      <c r="AT2161" s="312"/>
      <c r="AU2161" s="329">
        <f>VLOOKUP(C2161,[1]world!$A$2:$B$3555,2,FALSE)</f>
        <v>3</v>
      </c>
      <c r="AV2161" s="329">
        <v>547</v>
      </c>
      <c r="AW2161" s="304">
        <v>0.37</v>
      </c>
      <c r="AX2161" s="304">
        <v>40</v>
      </c>
      <c r="AY2161" s="304">
        <v>-999</v>
      </c>
      <c r="AZ2161" s="304">
        <v>920</v>
      </c>
      <c r="BA2161" s="304">
        <v>40</v>
      </c>
      <c r="BB2161" s="304">
        <v>-999</v>
      </c>
      <c r="BC2161" s="304">
        <v>920</v>
      </c>
      <c r="BD2161" s="304">
        <v>40</v>
      </c>
      <c r="BE2161" s="304">
        <v>40</v>
      </c>
      <c r="BF2161" s="304">
        <v>-999</v>
      </c>
      <c r="BG2161" s="304">
        <v>-999</v>
      </c>
      <c r="BH2161" s="304">
        <v>920</v>
      </c>
      <c r="BI2161" s="304">
        <v>920</v>
      </c>
      <c r="BJ2161" s="304">
        <v>2</v>
      </c>
      <c r="BK2161" s="304" t="s">
        <v>4954</v>
      </c>
      <c r="BL2161" s="304">
        <v>2</v>
      </c>
    </row>
    <row r="2162" spans="1:64" ht="15" hidden="1" customHeight="1" x14ac:dyDescent="0.2">
      <c r="A2162" s="304" t="s">
        <v>6175</v>
      </c>
      <c r="B2162" s="304" t="s">
        <v>2679</v>
      </c>
      <c r="C2162" s="304">
        <v>2295</v>
      </c>
      <c r="D2162" s="349" t="s">
        <v>3674</v>
      </c>
      <c r="E2162" s="309">
        <v>65018</v>
      </c>
      <c r="F2162" s="309"/>
      <c r="G2162" s="324">
        <v>37.078600000000002</v>
      </c>
      <c r="H2162" s="324">
        <v>138.33750000000001</v>
      </c>
      <c r="I2162" s="324" t="s">
        <v>212</v>
      </c>
      <c r="J2162" s="368">
        <f t="shared" si="586"/>
        <v>596.61361102000205</v>
      </c>
      <c r="K2162" s="331">
        <f t="shared" si="587"/>
        <v>0.402318281960937</v>
      </c>
      <c r="L2162" s="304" t="str">
        <f t="shared" si="579"/>
        <v>C</v>
      </c>
      <c r="M2162" s="388" t="s">
        <v>6097</v>
      </c>
      <c r="N2162" s="304"/>
      <c r="O2162" s="304"/>
      <c r="P2162" s="356"/>
      <c r="Q2162" s="356"/>
      <c r="R2162" s="304"/>
      <c r="S2162" s="356"/>
      <c r="T2162" s="304"/>
      <c r="U2162" s="356"/>
      <c r="V2162" s="304"/>
      <c r="W2162" s="310" t="s">
        <v>624</v>
      </c>
      <c r="X2162" s="304">
        <v>-999</v>
      </c>
      <c r="Y2162" s="366" t="str">
        <f t="shared" si="581"/>
        <v>-</v>
      </c>
      <c r="Z2162" s="304"/>
      <c r="AA2162" s="304"/>
      <c r="AB2162" s="304">
        <v>-999</v>
      </c>
      <c r="AC2162" s="304">
        <v>-999</v>
      </c>
      <c r="AD2162" s="366">
        <v>-999</v>
      </c>
      <c r="AE2162" s="304">
        <v>-999</v>
      </c>
      <c r="AF2162" s="304">
        <v>-999</v>
      </c>
      <c r="AG2162" s="304"/>
      <c r="AH2162" s="304">
        <v>4.8676499999999998E-2</v>
      </c>
      <c r="AI2162" s="312"/>
      <c r="AJ2162" s="332">
        <v>760</v>
      </c>
      <c r="AK2162" s="304">
        <f t="shared" si="580"/>
        <v>760</v>
      </c>
      <c r="AL2162" s="363">
        <v>0.43</v>
      </c>
      <c r="AM2162" s="389" t="str">
        <f t="shared" si="582"/>
        <v/>
      </c>
      <c r="AN2162" s="304"/>
      <c r="AO2162" s="304"/>
      <c r="AP2162" s="312"/>
      <c r="AQ2162" s="312"/>
      <c r="AR2162" s="312"/>
      <c r="AS2162" s="304"/>
      <c r="AT2162" s="312"/>
      <c r="AU2162" s="329">
        <f>VLOOKUP(C2162,[1]world!$A$2:$B$3555,2,FALSE)</f>
        <v>4</v>
      </c>
      <c r="AV2162" s="329">
        <v>459</v>
      </c>
      <c r="AW2162" s="304">
        <v>0.37</v>
      </c>
      <c r="AX2162" s="304">
        <v>900</v>
      </c>
      <c r="AY2162" s="304">
        <v>-999</v>
      </c>
      <c r="AZ2162" s="304">
        <v>2180</v>
      </c>
      <c r="BA2162" s="304">
        <v>900</v>
      </c>
      <c r="BB2162" s="304">
        <v>-999</v>
      </c>
      <c r="BC2162" s="304">
        <v>2180</v>
      </c>
      <c r="BD2162" s="304">
        <v>900</v>
      </c>
      <c r="BE2162" s="304">
        <v>900</v>
      </c>
      <c r="BF2162" s="304">
        <v>-999</v>
      </c>
      <c r="BG2162" s="304">
        <v>-999</v>
      </c>
      <c r="BH2162" s="304">
        <v>2180</v>
      </c>
      <c r="BI2162" s="304">
        <v>2180</v>
      </c>
      <c r="BJ2162" s="304">
        <v>2</v>
      </c>
      <c r="BK2162" s="304" t="s">
        <v>4954</v>
      </c>
      <c r="BL2162" s="304">
        <v>2</v>
      </c>
    </row>
    <row r="2163" spans="1:64" ht="15" hidden="1" customHeight="1" x14ac:dyDescent="0.2">
      <c r="A2163" s="304" t="s">
        <v>6175</v>
      </c>
      <c r="B2163" s="304" t="s">
        <v>2679</v>
      </c>
      <c r="C2163" s="304">
        <v>2296</v>
      </c>
      <c r="D2163" s="349" t="s">
        <v>3685</v>
      </c>
      <c r="E2163" s="309">
        <v>65019</v>
      </c>
      <c r="F2163" s="309"/>
      <c r="G2163" s="324">
        <v>37.121899999999997</v>
      </c>
      <c r="H2163" s="324">
        <v>138.3492</v>
      </c>
      <c r="I2163" s="324" t="s">
        <v>212</v>
      </c>
      <c r="J2163" s="368">
        <f t="shared" si="586"/>
        <v>296.43440137449625</v>
      </c>
      <c r="K2163" s="331">
        <f t="shared" si="587"/>
        <v>0.402318281960937</v>
      </c>
      <c r="L2163" s="304" t="str">
        <f t="shared" si="579"/>
        <v>D</v>
      </c>
      <c r="M2163" s="388" t="s">
        <v>6097</v>
      </c>
      <c r="N2163" s="304"/>
      <c r="O2163" s="304"/>
      <c r="P2163" s="356"/>
      <c r="Q2163" s="356"/>
      <c r="R2163" s="304"/>
      <c r="S2163" s="356"/>
      <c r="T2163" s="304"/>
      <c r="U2163" s="356"/>
      <c r="V2163" s="304"/>
      <c r="W2163" s="310" t="s">
        <v>624</v>
      </c>
      <c r="X2163" s="304">
        <v>-999</v>
      </c>
      <c r="Y2163" s="366" t="str">
        <f t="shared" si="581"/>
        <v>-</v>
      </c>
      <c r="Z2163" s="304"/>
      <c r="AA2163" s="304"/>
      <c r="AB2163" s="304">
        <v>-999</v>
      </c>
      <c r="AC2163" s="304">
        <v>-999</v>
      </c>
      <c r="AD2163" s="366">
        <v>-999</v>
      </c>
      <c r="AE2163" s="304">
        <v>-999</v>
      </c>
      <c r="AF2163" s="304">
        <v>-999</v>
      </c>
      <c r="AG2163" s="304"/>
      <c r="AH2163" s="304">
        <v>3.0150400000000001E-3</v>
      </c>
      <c r="AI2163" s="312"/>
      <c r="AJ2163" s="332">
        <v>270</v>
      </c>
      <c r="AK2163" s="304">
        <f t="shared" si="580"/>
        <v>270</v>
      </c>
      <c r="AL2163" s="363">
        <v>0.43</v>
      </c>
      <c r="AM2163" s="389" t="str">
        <f t="shared" si="582"/>
        <v/>
      </c>
      <c r="AN2163" s="304"/>
      <c r="AO2163" s="304"/>
      <c r="AP2163" s="312"/>
      <c r="AQ2163" s="312"/>
      <c r="AR2163" s="312"/>
      <c r="AS2163" s="304"/>
      <c r="AT2163" s="312"/>
      <c r="AU2163" s="329">
        <f>VLOOKUP(C2163,[1]world!$A$2:$B$3555,2,FALSE)</f>
        <v>11</v>
      </c>
      <c r="AV2163" s="329">
        <v>328</v>
      </c>
      <c r="AW2163" s="304">
        <v>0.37</v>
      </c>
      <c r="AX2163" s="304">
        <v>100</v>
      </c>
      <c r="AY2163" s="304">
        <v>-999</v>
      </c>
      <c r="AZ2163" s="304">
        <v>1460</v>
      </c>
      <c r="BA2163" s="304">
        <v>100</v>
      </c>
      <c r="BB2163" s="304">
        <v>-999</v>
      </c>
      <c r="BC2163" s="304">
        <v>1460</v>
      </c>
      <c r="BD2163" s="304">
        <v>100</v>
      </c>
      <c r="BE2163" s="304">
        <v>100</v>
      </c>
      <c r="BF2163" s="304">
        <v>-999</v>
      </c>
      <c r="BG2163" s="304">
        <v>-999</v>
      </c>
      <c r="BH2163" s="304">
        <v>1460</v>
      </c>
      <c r="BI2163" s="304">
        <v>1460</v>
      </c>
      <c r="BJ2163" s="304">
        <v>2</v>
      </c>
      <c r="BK2163" s="304" t="s">
        <v>4954</v>
      </c>
      <c r="BL2163" s="304">
        <v>2</v>
      </c>
    </row>
    <row r="2164" spans="1:64" ht="15" hidden="1" customHeight="1" x14ac:dyDescent="0.2">
      <c r="A2164" s="304" t="s">
        <v>6175</v>
      </c>
      <c r="B2164" s="304" t="s">
        <v>2679</v>
      </c>
      <c r="C2164" s="304">
        <v>2297</v>
      </c>
      <c r="D2164" s="349" t="s">
        <v>3699</v>
      </c>
      <c r="E2164" s="309">
        <v>65020</v>
      </c>
      <c r="F2164" s="309"/>
      <c r="G2164" s="324">
        <v>37.155000000000001</v>
      </c>
      <c r="H2164" s="324">
        <v>138.09440000000001</v>
      </c>
      <c r="I2164" s="324" t="s">
        <v>212</v>
      </c>
      <c r="J2164" s="368">
        <f t="shared" si="586"/>
        <v>559.8240779421302</v>
      </c>
      <c r="K2164" s="331">
        <f t="shared" si="587"/>
        <v>0.402318281960937</v>
      </c>
      <c r="L2164" s="304" t="str">
        <f t="shared" si="579"/>
        <v>C</v>
      </c>
      <c r="M2164" s="388" t="s">
        <v>6097</v>
      </c>
      <c r="N2164" s="304"/>
      <c r="O2164" s="304"/>
      <c r="P2164" s="356"/>
      <c r="Q2164" s="356"/>
      <c r="R2164" s="304"/>
      <c r="S2164" s="356"/>
      <c r="T2164" s="304"/>
      <c r="U2164" s="356"/>
      <c r="V2164" s="304"/>
      <c r="W2164" s="310" t="s">
        <v>624</v>
      </c>
      <c r="X2164" s="304">
        <v>-999</v>
      </c>
      <c r="Y2164" s="366" t="str">
        <f t="shared" si="581"/>
        <v>-</v>
      </c>
      <c r="Z2164" s="304"/>
      <c r="AA2164" s="304"/>
      <c r="AB2164" s="304">
        <v>-999</v>
      </c>
      <c r="AC2164" s="304">
        <v>-999</v>
      </c>
      <c r="AD2164" s="366">
        <v>-999</v>
      </c>
      <c r="AE2164" s="304">
        <v>-999</v>
      </c>
      <c r="AF2164" s="304">
        <v>-999</v>
      </c>
      <c r="AG2164" s="304"/>
      <c r="AH2164" s="304">
        <v>9.2226100000000005E-2</v>
      </c>
      <c r="AI2164" s="312"/>
      <c r="AJ2164" s="332">
        <v>760</v>
      </c>
      <c r="AK2164" s="304">
        <f t="shared" si="580"/>
        <v>760</v>
      </c>
      <c r="AL2164" s="363">
        <v>0.43</v>
      </c>
      <c r="AM2164" s="389" t="str">
        <f t="shared" si="582"/>
        <v/>
      </c>
      <c r="AN2164" s="304"/>
      <c r="AO2164" s="304"/>
      <c r="AP2164" s="312"/>
      <c r="AQ2164" s="312"/>
      <c r="AR2164" s="312"/>
      <c r="AS2164" s="304"/>
      <c r="AT2164" s="312"/>
      <c r="AU2164" s="329">
        <f>VLOOKUP(C2164,[1]world!$A$2:$B$3555,2,FALSE)</f>
        <v>5</v>
      </c>
      <c r="AV2164" s="329">
        <v>402</v>
      </c>
      <c r="AW2164" s="304">
        <v>0.37</v>
      </c>
      <c r="AX2164" s="304">
        <v>20</v>
      </c>
      <c r="AY2164" s="304">
        <v>-999</v>
      </c>
      <c r="AZ2164" s="304">
        <v>2820</v>
      </c>
      <c r="BA2164" s="304">
        <v>20</v>
      </c>
      <c r="BB2164" s="304">
        <v>-999</v>
      </c>
      <c r="BC2164" s="304">
        <v>2820</v>
      </c>
      <c r="BD2164" s="304">
        <v>20</v>
      </c>
      <c r="BE2164" s="304">
        <v>20</v>
      </c>
      <c r="BF2164" s="304">
        <v>-999</v>
      </c>
      <c r="BG2164" s="304">
        <v>-999</v>
      </c>
      <c r="BH2164" s="304">
        <v>2820</v>
      </c>
      <c r="BI2164" s="304">
        <v>2820</v>
      </c>
      <c r="BJ2164" s="304">
        <v>2</v>
      </c>
      <c r="BK2164" s="304" t="s">
        <v>4954</v>
      </c>
      <c r="BL2164" s="304">
        <v>2</v>
      </c>
    </row>
    <row r="2165" spans="1:64" ht="15" hidden="1" customHeight="1" x14ac:dyDescent="0.2">
      <c r="A2165" s="304" t="s">
        <v>6175</v>
      </c>
      <c r="B2165" s="304" t="s">
        <v>2679</v>
      </c>
      <c r="C2165" s="304">
        <v>2298</v>
      </c>
      <c r="D2165" s="349" t="s">
        <v>3902</v>
      </c>
      <c r="E2165" s="309">
        <v>65024</v>
      </c>
      <c r="F2165" s="309"/>
      <c r="G2165" s="324">
        <v>37.638100000000001</v>
      </c>
      <c r="H2165" s="324">
        <v>138.9589</v>
      </c>
      <c r="I2165" s="324" t="s">
        <v>212</v>
      </c>
      <c r="J2165" s="368">
        <f t="shared" si="586"/>
        <v>245.4794916629715</v>
      </c>
      <c r="K2165" s="331">
        <f t="shared" si="587"/>
        <v>0.19066200460500776</v>
      </c>
      <c r="L2165" s="304" t="str">
        <f t="shared" si="579"/>
        <v>D</v>
      </c>
      <c r="M2165" s="388" t="s">
        <v>6097</v>
      </c>
      <c r="N2165" s="304"/>
      <c r="O2165" s="304"/>
      <c r="P2165" s="356"/>
      <c r="Q2165" s="356"/>
      <c r="R2165" s="304"/>
      <c r="S2165" s="356"/>
      <c r="T2165" s="304"/>
      <c r="U2165" s="356"/>
      <c r="V2165" s="304"/>
      <c r="W2165" s="310" t="s">
        <v>624</v>
      </c>
      <c r="X2165" s="304">
        <v>-999</v>
      </c>
      <c r="Y2165" s="366" t="str">
        <f t="shared" si="581"/>
        <v>-</v>
      </c>
      <c r="Z2165" s="304"/>
      <c r="AA2165" s="304"/>
      <c r="AB2165" s="304">
        <v>-999</v>
      </c>
      <c r="AC2165" s="304">
        <v>-999</v>
      </c>
      <c r="AD2165" s="366">
        <v>-999</v>
      </c>
      <c r="AE2165" s="304">
        <v>-999</v>
      </c>
      <c r="AF2165" s="304">
        <v>-999</v>
      </c>
      <c r="AG2165" s="304"/>
      <c r="AH2165" s="304">
        <v>2.1559600000000002E-3</v>
      </c>
      <c r="AI2165" s="312"/>
      <c r="AJ2165" s="332">
        <v>245</v>
      </c>
      <c r="AK2165" s="304">
        <f t="shared" si="580"/>
        <v>270</v>
      </c>
      <c r="AL2165" s="304">
        <v>0.2</v>
      </c>
      <c r="AM2165" s="389" t="str">
        <f t="shared" si="582"/>
        <v/>
      </c>
      <c r="AN2165" s="304"/>
      <c r="AO2165" s="304"/>
      <c r="AP2165" s="312"/>
      <c r="AQ2165" s="312"/>
      <c r="AR2165" s="312"/>
      <c r="AS2165" s="304"/>
      <c r="AT2165" s="312"/>
      <c r="AU2165" s="329">
        <f>VLOOKUP(C2165,[1]world!$A$2:$B$3555,2,FALSE)</f>
        <v>16</v>
      </c>
      <c r="AV2165" s="329">
        <v>246</v>
      </c>
      <c r="AW2165" s="304">
        <v>0.18</v>
      </c>
      <c r="AX2165" s="304">
        <v>360</v>
      </c>
      <c r="AY2165" s="304">
        <v>-999</v>
      </c>
      <c r="AZ2165" s="304">
        <v>2860</v>
      </c>
      <c r="BA2165" s="304">
        <v>360</v>
      </c>
      <c r="BB2165" s="304">
        <v>-999</v>
      </c>
      <c r="BC2165" s="304">
        <v>2860</v>
      </c>
      <c r="BD2165" s="304">
        <v>360</v>
      </c>
      <c r="BE2165" s="304">
        <v>360</v>
      </c>
      <c r="BF2165" s="304">
        <v>-999</v>
      </c>
      <c r="BG2165" s="304">
        <v>-999</v>
      </c>
      <c r="BH2165" s="304">
        <v>2860</v>
      </c>
      <c r="BI2165" s="304">
        <v>2860</v>
      </c>
      <c r="BJ2165" s="304">
        <v>2</v>
      </c>
      <c r="BK2165" s="304" t="s">
        <v>4954</v>
      </c>
      <c r="BL2165" s="304">
        <v>2</v>
      </c>
    </row>
    <row r="2166" spans="1:64" ht="15" hidden="1" customHeight="1" x14ac:dyDescent="0.2">
      <c r="A2166" s="304" t="s">
        <v>6175</v>
      </c>
      <c r="B2166" s="304" t="s">
        <v>2679</v>
      </c>
      <c r="C2166" s="304">
        <v>2299</v>
      </c>
      <c r="D2166" s="349" t="s">
        <v>3776</v>
      </c>
      <c r="E2166" s="309">
        <v>65025</v>
      </c>
      <c r="F2166" s="309"/>
      <c r="G2166" s="324">
        <v>37.368600000000001</v>
      </c>
      <c r="H2166" s="324">
        <v>138.56190000000001</v>
      </c>
      <c r="I2166" s="324" t="s">
        <v>212</v>
      </c>
      <c r="J2166" s="368">
        <f t="shared" si="586"/>
        <v>297.76253560363728</v>
      </c>
      <c r="K2166" s="331">
        <f t="shared" si="587"/>
        <v>0.402318281960937</v>
      </c>
      <c r="L2166" s="304" t="str">
        <f t="shared" si="579"/>
        <v>D</v>
      </c>
      <c r="M2166" s="388" t="s">
        <v>6097</v>
      </c>
      <c r="N2166" s="304"/>
      <c r="O2166" s="304"/>
      <c r="P2166" s="356"/>
      <c r="Q2166" s="356"/>
      <c r="R2166" s="304"/>
      <c r="S2166" s="356"/>
      <c r="T2166" s="304"/>
      <c r="U2166" s="356"/>
      <c r="V2166" s="304"/>
      <c r="W2166" s="310" t="s">
        <v>624</v>
      </c>
      <c r="X2166" s="304">
        <v>-999</v>
      </c>
      <c r="Y2166" s="366" t="str">
        <f t="shared" si="581"/>
        <v>-</v>
      </c>
      <c r="Z2166" s="304"/>
      <c r="AA2166" s="304"/>
      <c r="AB2166" s="304">
        <v>-999</v>
      </c>
      <c r="AC2166" s="304">
        <v>-999</v>
      </c>
      <c r="AD2166" s="366">
        <v>-999</v>
      </c>
      <c r="AE2166" s="304">
        <v>-999</v>
      </c>
      <c r="AF2166" s="304">
        <v>-999</v>
      </c>
      <c r="AG2166" s="304"/>
      <c r="AH2166" s="304">
        <v>2.2601100000000001E-3</v>
      </c>
      <c r="AI2166" s="312"/>
      <c r="AJ2166" s="332">
        <v>248</v>
      </c>
      <c r="AK2166" s="304">
        <f t="shared" si="580"/>
        <v>270</v>
      </c>
      <c r="AL2166" s="363">
        <v>0.43</v>
      </c>
      <c r="AM2166" s="389" t="str">
        <f t="shared" si="582"/>
        <v/>
      </c>
      <c r="AN2166" s="304"/>
      <c r="AO2166" s="304"/>
      <c r="AP2166" s="312"/>
      <c r="AQ2166" s="312"/>
      <c r="AR2166" s="312"/>
      <c r="AS2166" s="304"/>
      <c r="AT2166" s="312"/>
      <c r="AU2166" s="329">
        <f>VLOOKUP(C2166,[1]world!$A$2:$B$3555,2,FALSE)</f>
        <v>15</v>
      </c>
      <c r="AV2166" s="329">
        <v>363</v>
      </c>
      <c r="AW2166" s="304">
        <v>0.37</v>
      </c>
      <c r="AX2166" s="304">
        <v>100</v>
      </c>
      <c r="AY2166" s="304">
        <v>-999</v>
      </c>
      <c r="AZ2166" s="304">
        <v>2140</v>
      </c>
      <c r="BA2166" s="304">
        <v>100</v>
      </c>
      <c r="BB2166" s="304">
        <v>-999</v>
      </c>
      <c r="BC2166" s="304">
        <v>2140</v>
      </c>
      <c r="BD2166" s="304">
        <v>100</v>
      </c>
      <c r="BE2166" s="304">
        <v>100</v>
      </c>
      <c r="BF2166" s="304">
        <v>-999</v>
      </c>
      <c r="BG2166" s="304">
        <v>-999</v>
      </c>
      <c r="BH2166" s="304">
        <v>2140</v>
      </c>
      <c r="BI2166" s="304">
        <v>2140</v>
      </c>
      <c r="BJ2166" s="304">
        <v>2</v>
      </c>
      <c r="BK2166" s="304" t="s">
        <v>4954</v>
      </c>
      <c r="BL2166" s="304">
        <v>2</v>
      </c>
    </row>
    <row r="2167" spans="1:64" ht="15" hidden="1" customHeight="1" x14ac:dyDescent="0.2">
      <c r="A2167" s="304" t="s">
        <v>6175</v>
      </c>
      <c r="B2167" s="304" t="s">
        <v>2679</v>
      </c>
      <c r="C2167" s="304">
        <v>2300</v>
      </c>
      <c r="D2167" s="349" t="s">
        <v>3924</v>
      </c>
      <c r="E2167" s="309">
        <v>65027</v>
      </c>
      <c r="F2167" s="309"/>
      <c r="G2167" s="324">
        <v>37.6633</v>
      </c>
      <c r="H2167" s="324">
        <v>139.04329999999999</v>
      </c>
      <c r="I2167" s="324" t="s">
        <v>212</v>
      </c>
      <c r="J2167" s="368">
        <f t="shared" si="586"/>
        <v>366.65336020617877</v>
      </c>
      <c r="K2167" s="331">
        <f t="shared" si="587"/>
        <v>0.402318281960937</v>
      </c>
      <c r="L2167" s="304" t="str">
        <f t="shared" si="579"/>
        <v>C</v>
      </c>
      <c r="M2167" s="388" t="s">
        <v>6097</v>
      </c>
      <c r="N2167" s="304"/>
      <c r="O2167" s="304"/>
      <c r="P2167" s="356"/>
      <c r="Q2167" s="356"/>
      <c r="R2167" s="304"/>
      <c r="S2167" s="356"/>
      <c r="T2167" s="304"/>
      <c r="U2167" s="356"/>
      <c r="V2167" s="304"/>
      <c r="W2167" s="310" t="s">
        <v>624</v>
      </c>
      <c r="X2167" s="304">
        <v>-999</v>
      </c>
      <c r="Y2167" s="366" t="str">
        <f t="shared" si="581"/>
        <v>-</v>
      </c>
      <c r="Z2167" s="304"/>
      <c r="AA2167" s="304"/>
      <c r="AB2167" s="304">
        <v>-999</v>
      </c>
      <c r="AC2167" s="304">
        <v>-999</v>
      </c>
      <c r="AD2167" s="366">
        <v>-999</v>
      </c>
      <c r="AE2167" s="304">
        <v>-999</v>
      </c>
      <c r="AF2167" s="304">
        <v>-999</v>
      </c>
      <c r="AG2167" s="304"/>
      <c r="AH2167" s="304">
        <v>7.2000299999999996E-3</v>
      </c>
      <c r="AI2167" s="312"/>
      <c r="AJ2167" s="332">
        <v>360</v>
      </c>
      <c r="AK2167" s="304">
        <f t="shared" si="580"/>
        <v>425</v>
      </c>
      <c r="AL2167" s="363">
        <v>0.43</v>
      </c>
      <c r="AM2167" s="389" t="str">
        <f t="shared" si="582"/>
        <v/>
      </c>
      <c r="AN2167" s="304"/>
      <c r="AO2167" s="304"/>
      <c r="AP2167" s="312"/>
      <c r="AQ2167" s="312"/>
      <c r="AR2167" s="312"/>
      <c r="AS2167" s="304"/>
      <c r="AT2167" s="312"/>
      <c r="AU2167" s="329">
        <f>VLOOKUP(C2167,[1]world!$A$2:$B$3555,2,FALSE)</f>
        <v>8</v>
      </c>
      <c r="AV2167" s="329">
        <v>374</v>
      </c>
      <c r="AW2167" s="304">
        <v>0.37</v>
      </c>
      <c r="AX2167" s="304">
        <v>140</v>
      </c>
      <c r="AY2167" s="304">
        <v>-999</v>
      </c>
      <c r="AZ2167" s="304">
        <v>1560</v>
      </c>
      <c r="BA2167" s="304">
        <v>140</v>
      </c>
      <c r="BB2167" s="304">
        <v>-999</v>
      </c>
      <c r="BC2167" s="304">
        <v>1560</v>
      </c>
      <c r="BD2167" s="304">
        <v>140</v>
      </c>
      <c r="BE2167" s="304">
        <v>140</v>
      </c>
      <c r="BF2167" s="304">
        <v>-999</v>
      </c>
      <c r="BG2167" s="304">
        <v>-999</v>
      </c>
      <c r="BH2167" s="304">
        <v>1560</v>
      </c>
      <c r="BI2167" s="304">
        <v>1560</v>
      </c>
      <c r="BJ2167" s="304">
        <v>2</v>
      </c>
      <c r="BK2167" s="304" t="s">
        <v>4954</v>
      </c>
      <c r="BL2167" s="304">
        <v>2</v>
      </c>
    </row>
    <row r="2168" spans="1:64" ht="15" hidden="1" customHeight="1" x14ac:dyDescent="0.2">
      <c r="A2168" s="304" t="s">
        <v>6175</v>
      </c>
      <c r="B2168" s="304" t="s">
        <v>2679</v>
      </c>
      <c r="C2168" s="304">
        <v>2301</v>
      </c>
      <c r="D2168" s="349" t="s">
        <v>3689</v>
      </c>
      <c r="E2168" s="309">
        <v>65028</v>
      </c>
      <c r="F2168" s="309"/>
      <c r="G2168" s="324">
        <v>37.124200000000002</v>
      </c>
      <c r="H2168" s="324">
        <v>138.7586</v>
      </c>
      <c r="I2168" s="324" t="s">
        <v>212</v>
      </c>
      <c r="J2168" s="368">
        <f t="shared" si="586"/>
        <v>632.85381102592612</v>
      </c>
      <c r="K2168" s="331">
        <f t="shared" si="587"/>
        <v>0.402318281960937</v>
      </c>
      <c r="L2168" s="304" t="str">
        <f t="shared" si="579"/>
        <v>C</v>
      </c>
      <c r="M2168" s="388" t="s">
        <v>6097</v>
      </c>
      <c r="N2168" s="304"/>
      <c r="O2168" s="304"/>
      <c r="P2168" s="356"/>
      <c r="Q2168" s="356"/>
      <c r="R2168" s="304"/>
      <c r="S2168" s="356"/>
      <c r="T2168" s="304"/>
      <c r="U2168" s="356"/>
      <c r="V2168" s="304"/>
      <c r="W2168" s="310" t="s">
        <v>624</v>
      </c>
      <c r="X2168" s="304">
        <v>-999</v>
      </c>
      <c r="Y2168" s="366" t="str">
        <f t="shared" si="581"/>
        <v>-</v>
      </c>
      <c r="Z2168" s="304"/>
      <c r="AA2168" s="304"/>
      <c r="AB2168" s="304">
        <v>-999</v>
      </c>
      <c r="AC2168" s="304">
        <v>-999</v>
      </c>
      <c r="AD2168" s="366">
        <v>-999</v>
      </c>
      <c r="AE2168" s="304">
        <v>-999</v>
      </c>
      <c r="AF2168" s="304">
        <v>-999</v>
      </c>
      <c r="AG2168" s="304"/>
      <c r="AH2168" s="304">
        <v>6.4465300000000003E-2</v>
      </c>
      <c r="AI2168" s="312"/>
      <c r="AJ2168" s="332">
        <v>760</v>
      </c>
      <c r="AK2168" s="304">
        <f t="shared" si="580"/>
        <v>760</v>
      </c>
      <c r="AL2168" s="363">
        <v>0.43</v>
      </c>
      <c r="AM2168" s="389" t="str">
        <f t="shared" si="582"/>
        <v/>
      </c>
      <c r="AN2168" s="304"/>
      <c r="AO2168" s="304"/>
      <c r="AP2168" s="312"/>
      <c r="AQ2168" s="312"/>
      <c r="AR2168" s="312"/>
      <c r="AS2168" s="304"/>
      <c r="AT2168" s="312"/>
      <c r="AU2168" s="329">
        <f>VLOOKUP(C2168,[1]world!$A$2:$B$3555,2,FALSE)</f>
        <v>1</v>
      </c>
      <c r="AV2168" s="329">
        <v>519</v>
      </c>
      <c r="AW2168" s="304">
        <v>0.37</v>
      </c>
      <c r="AX2168" s="304">
        <v>20</v>
      </c>
      <c r="AY2168" s="304">
        <v>-999</v>
      </c>
      <c r="AZ2168" s="304">
        <v>4100</v>
      </c>
      <c r="BA2168" s="304">
        <v>20</v>
      </c>
      <c r="BB2168" s="304">
        <v>-999</v>
      </c>
      <c r="BC2168" s="304">
        <v>4100</v>
      </c>
      <c r="BD2168" s="304">
        <v>20</v>
      </c>
      <c r="BE2168" s="304">
        <v>20</v>
      </c>
      <c r="BF2168" s="304">
        <v>-999</v>
      </c>
      <c r="BG2168" s="304">
        <v>-999</v>
      </c>
      <c r="BH2168" s="304">
        <v>4100</v>
      </c>
      <c r="BI2168" s="304">
        <v>4100</v>
      </c>
      <c r="BJ2168" s="304">
        <v>2</v>
      </c>
      <c r="BK2168" s="304" t="s">
        <v>4954</v>
      </c>
      <c r="BL2168" s="304">
        <v>2</v>
      </c>
    </row>
    <row r="2169" spans="1:64" ht="15" hidden="1" customHeight="1" x14ac:dyDescent="0.2">
      <c r="A2169" s="304" t="s">
        <v>6175</v>
      </c>
      <c r="B2169" s="304" t="s">
        <v>2679</v>
      </c>
      <c r="C2169" s="304">
        <v>2302</v>
      </c>
      <c r="D2169" s="349" t="s">
        <v>3858</v>
      </c>
      <c r="E2169" s="309">
        <v>65029</v>
      </c>
      <c r="F2169" s="309"/>
      <c r="G2169" s="324">
        <v>37.543100000000003</v>
      </c>
      <c r="H2169" s="324">
        <v>138.8886</v>
      </c>
      <c r="I2169" s="324" t="s">
        <v>212</v>
      </c>
      <c r="J2169" s="368">
        <f t="shared" si="586"/>
        <v>278.45342023955715</v>
      </c>
      <c r="K2169" s="331">
        <f t="shared" si="587"/>
        <v>0.2941292233015958</v>
      </c>
      <c r="L2169" s="304" t="str">
        <f t="shared" si="579"/>
        <v>D</v>
      </c>
      <c r="M2169" s="388" t="s">
        <v>6097</v>
      </c>
      <c r="N2169" s="304"/>
      <c r="O2169" s="304"/>
      <c r="P2169" s="356"/>
      <c r="Q2169" s="356"/>
      <c r="R2169" s="304"/>
      <c r="S2169" s="356"/>
      <c r="T2169" s="304"/>
      <c r="U2169" s="356"/>
      <c r="V2169" s="304"/>
      <c r="W2169" s="310" t="s">
        <v>624</v>
      </c>
      <c r="X2169" s="304">
        <v>-999</v>
      </c>
      <c r="Y2169" s="366" t="str">
        <f t="shared" si="581"/>
        <v>-</v>
      </c>
      <c r="Z2169" s="304"/>
      <c r="AA2169" s="304"/>
      <c r="AB2169" s="304">
        <v>-999</v>
      </c>
      <c r="AC2169" s="304">
        <v>-999</v>
      </c>
      <c r="AD2169" s="366">
        <v>-999</v>
      </c>
      <c r="AE2169" s="304">
        <v>-999</v>
      </c>
      <c r="AF2169" s="304">
        <v>-999</v>
      </c>
      <c r="AG2169" s="304"/>
      <c r="AH2169" s="304">
        <v>1.27443E-3</v>
      </c>
      <c r="AI2169" s="312"/>
      <c r="AJ2169" s="332">
        <v>218</v>
      </c>
      <c r="AK2169" s="304">
        <f t="shared" si="580"/>
        <v>210</v>
      </c>
      <c r="AL2169" s="304">
        <v>0.2</v>
      </c>
      <c r="AM2169" s="389" t="str">
        <f t="shared" si="582"/>
        <v/>
      </c>
      <c r="AN2169" s="304"/>
      <c r="AO2169" s="304"/>
      <c r="AP2169" s="312"/>
      <c r="AQ2169" s="312"/>
      <c r="AR2169" s="312"/>
      <c r="AS2169" s="304"/>
      <c r="AT2169" s="312"/>
      <c r="AU2169" s="329">
        <f>VLOOKUP(C2169,[1]world!$A$2:$B$3555,2,FALSE)</f>
        <v>15</v>
      </c>
      <c r="AV2169" s="329">
        <v>363</v>
      </c>
      <c r="AW2169" s="304">
        <v>0.37</v>
      </c>
      <c r="AX2169" s="304">
        <v>440</v>
      </c>
      <c r="AY2169" s="304">
        <v>-999</v>
      </c>
      <c r="AZ2169" s="304">
        <v>4180</v>
      </c>
      <c r="BA2169" s="304">
        <v>440</v>
      </c>
      <c r="BB2169" s="304">
        <v>-999</v>
      </c>
      <c r="BC2169" s="304">
        <v>4180</v>
      </c>
      <c r="BD2169" s="304">
        <v>440</v>
      </c>
      <c r="BE2169" s="304">
        <v>440</v>
      </c>
      <c r="BF2169" s="304">
        <v>-999</v>
      </c>
      <c r="BG2169" s="304">
        <v>-999</v>
      </c>
      <c r="BH2169" s="304">
        <v>4180</v>
      </c>
      <c r="BI2169" s="304">
        <v>4180</v>
      </c>
      <c r="BJ2169" s="304">
        <v>2</v>
      </c>
      <c r="BK2169" s="304" t="s">
        <v>4954</v>
      </c>
      <c r="BL2169" s="304">
        <v>2</v>
      </c>
    </row>
    <row r="2170" spans="1:64" ht="15" hidden="1" customHeight="1" x14ac:dyDescent="0.2">
      <c r="A2170" s="304" t="s">
        <v>6175</v>
      </c>
      <c r="B2170" s="304" t="s">
        <v>2679</v>
      </c>
      <c r="C2170" s="304">
        <v>2303</v>
      </c>
      <c r="D2170" s="349" t="s">
        <v>3875</v>
      </c>
      <c r="E2170" s="309">
        <v>65033</v>
      </c>
      <c r="F2170" s="309"/>
      <c r="G2170" s="324">
        <v>37.585000000000001</v>
      </c>
      <c r="H2170" s="324">
        <v>138.92580000000001</v>
      </c>
      <c r="I2170" s="324" t="s">
        <v>212</v>
      </c>
      <c r="J2170" s="368">
        <f t="shared" si="586"/>
        <v>280.63039480508291</v>
      </c>
      <c r="K2170" s="331">
        <f t="shared" si="587"/>
        <v>0.2941292233015958</v>
      </c>
      <c r="L2170" s="304" t="str">
        <f t="shared" si="579"/>
        <v>D</v>
      </c>
      <c r="M2170" s="388" t="s">
        <v>6097</v>
      </c>
      <c r="N2170" s="304"/>
      <c r="O2170" s="304"/>
      <c r="P2170" s="356"/>
      <c r="Q2170" s="356"/>
      <c r="R2170" s="304"/>
      <c r="S2170" s="356"/>
      <c r="T2170" s="304"/>
      <c r="U2170" s="356"/>
      <c r="V2170" s="304"/>
      <c r="W2170" s="310" t="s">
        <v>624</v>
      </c>
      <c r="X2170" s="304">
        <v>-999</v>
      </c>
      <c r="Y2170" s="366" t="str">
        <f t="shared" si="581"/>
        <v>-</v>
      </c>
      <c r="Z2170" s="304"/>
      <c r="AA2170" s="304"/>
      <c r="AB2170" s="304">
        <v>-999</v>
      </c>
      <c r="AC2170" s="304">
        <v>-999</v>
      </c>
      <c r="AD2170" s="366">
        <v>-999</v>
      </c>
      <c r="AE2170" s="304">
        <v>-999</v>
      </c>
      <c r="AF2170" s="304">
        <v>-999</v>
      </c>
      <c r="AG2170" s="304"/>
      <c r="AH2170" s="304">
        <v>2.1105199999999998E-3</v>
      </c>
      <c r="AI2170" s="312"/>
      <c r="AJ2170" s="332">
        <v>243</v>
      </c>
      <c r="AK2170" s="304">
        <f t="shared" si="580"/>
        <v>270</v>
      </c>
      <c r="AL2170" s="304">
        <v>0.2</v>
      </c>
      <c r="AM2170" s="389" t="str">
        <f t="shared" si="582"/>
        <v/>
      </c>
      <c r="AN2170" s="304"/>
      <c r="AO2170" s="304"/>
      <c r="AP2170" s="312"/>
      <c r="AQ2170" s="312"/>
      <c r="AR2170" s="312"/>
      <c r="AS2170" s="304"/>
      <c r="AT2170" s="312"/>
      <c r="AU2170" s="329">
        <f>VLOOKUP(C2170,[1]world!$A$2:$B$3555,2,FALSE)</f>
        <v>11</v>
      </c>
      <c r="AV2170" s="329">
        <v>328</v>
      </c>
      <c r="AW2170" s="304">
        <v>0.37</v>
      </c>
      <c r="AX2170" s="304">
        <v>560</v>
      </c>
      <c r="AY2170" s="304">
        <v>-999</v>
      </c>
      <c r="AZ2170" s="304">
        <v>4640</v>
      </c>
      <c r="BA2170" s="304">
        <v>560</v>
      </c>
      <c r="BB2170" s="304">
        <v>-999</v>
      </c>
      <c r="BC2170" s="304">
        <v>4640</v>
      </c>
      <c r="BD2170" s="304">
        <v>560</v>
      </c>
      <c r="BE2170" s="304">
        <v>560</v>
      </c>
      <c r="BF2170" s="304">
        <v>-999</v>
      </c>
      <c r="BG2170" s="304">
        <v>-999</v>
      </c>
      <c r="BH2170" s="304">
        <v>4640</v>
      </c>
      <c r="BI2170" s="304">
        <v>4640</v>
      </c>
      <c r="BJ2170" s="304">
        <v>2</v>
      </c>
      <c r="BK2170" s="304" t="s">
        <v>4954</v>
      </c>
      <c r="BL2170" s="304">
        <v>2</v>
      </c>
    </row>
    <row r="2171" spans="1:64" ht="15" hidden="1" customHeight="1" x14ac:dyDescent="0.2">
      <c r="A2171" s="304" t="s">
        <v>6175</v>
      </c>
      <c r="B2171" s="304" t="s">
        <v>2679</v>
      </c>
      <c r="C2171" s="304">
        <v>2304</v>
      </c>
      <c r="D2171" s="349" t="s">
        <v>3859</v>
      </c>
      <c r="E2171" s="309">
        <v>65034</v>
      </c>
      <c r="F2171" s="309"/>
      <c r="G2171" s="324">
        <v>37.545000000000002</v>
      </c>
      <c r="H2171" s="324">
        <v>138.8811</v>
      </c>
      <c r="I2171" s="324" t="s">
        <v>212</v>
      </c>
      <c r="J2171" s="368">
        <f t="shared" si="586"/>
        <v>321.25786315023583</v>
      </c>
      <c r="K2171" s="331">
        <f t="shared" si="587"/>
        <v>0.402318281960937</v>
      </c>
      <c r="L2171" s="304" t="str">
        <f t="shared" si="579"/>
        <v>D</v>
      </c>
      <c r="M2171" s="388" t="s">
        <v>6097</v>
      </c>
      <c r="N2171" s="304"/>
      <c r="O2171" s="304"/>
      <c r="P2171" s="356"/>
      <c r="Q2171" s="356"/>
      <c r="R2171" s="304"/>
      <c r="S2171" s="356"/>
      <c r="T2171" s="304"/>
      <c r="U2171" s="356"/>
      <c r="V2171" s="304"/>
      <c r="W2171" s="310" t="s">
        <v>624</v>
      </c>
      <c r="X2171" s="304">
        <v>-999</v>
      </c>
      <c r="Y2171" s="366" t="str">
        <f t="shared" si="581"/>
        <v>-</v>
      </c>
      <c r="Z2171" s="304"/>
      <c r="AA2171" s="304"/>
      <c r="AB2171" s="304">
        <v>-999</v>
      </c>
      <c r="AC2171" s="304">
        <v>-999</v>
      </c>
      <c r="AD2171" s="366">
        <v>-999</v>
      </c>
      <c r="AE2171" s="304">
        <v>-999</v>
      </c>
      <c r="AF2171" s="304">
        <v>-999</v>
      </c>
      <c r="AG2171" s="304"/>
      <c r="AH2171" s="304">
        <v>3.5658399999999998E-3</v>
      </c>
      <c r="AI2171" s="312"/>
      <c r="AJ2171" s="332">
        <v>287</v>
      </c>
      <c r="AK2171" s="304">
        <f t="shared" si="580"/>
        <v>270</v>
      </c>
      <c r="AL2171" s="363">
        <v>0.43</v>
      </c>
      <c r="AM2171" s="389" t="str">
        <f t="shared" si="582"/>
        <v/>
      </c>
      <c r="AN2171" s="304"/>
      <c r="AO2171" s="304"/>
      <c r="AP2171" s="312"/>
      <c r="AQ2171" s="312"/>
      <c r="AR2171" s="312"/>
      <c r="AS2171" s="304"/>
      <c r="AT2171" s="312"/>
      <c r="AU2171" s="329">
        <f>VLOOKUP(C2171,[1]world!$A$2:$B$3555,2,FALSE)</f>
        <v>15</v>
      </c>
      <c r="AV2171" s="329">
        <v>363</v>
      </c>
      <c r="AW2171" s="304">
        <v>0.37</v>
      </c>
      <c r="AX2171" s="304">
        <v>480</v>
      </c>
      <c r="AY2171" s="304">
        <v>-999</v>
      </c>
      <c r="AZ2171" s="304">
        <v>4420</v>
      </c>
      <c r="BA2171" s="304">
        <v>480</v>
      </c>
      <c r="BB2171" s="304">
        <v>-999</v>
      </c>
      <c r="BC2171" s="304">
        <v>4420</v>
      </c>
      <c r="BD2171" s="304">
        <v>480</v>
      </c>
      <c r="BE2171" s="304">
        <v>480</v>
      </c>
      <c r="BF2171" s="304">
        <v>-999</v>
      </c>
      <c r="BG2171" s="304">
        <v>-999</v>
      </c>
      <c r="BH2171" s="304">
        <v>4420</v>
      </c>
      <c r="BI2171" s="304">
        <v>4420</v>
      </c>
      <c r="BJ2171" s="304">
        <v>2</v>
      </c>
      <c r="BK2171" s="304" t="s">
        <v>4954</v>
      </c>
      <c r="BL2171" s="304">
        <v>2</v>
      </c>
    </row>
    <row r="2172" spans="1:64" ht="15" hidden="1" customHeight="1" x14ac:dyDescent="0.2">
      <c r="A2172" s="304" t="s">
        <v>6175</v>
      </c>
      <c r="B2172" s="304" t="s">
        <v>2679</v>
      </c>
      <c r="C2172" s="304">
        <v>2305</v>
      </c>
      <c r="D2172" s="349" t="s">
        <v>3780</v>
      </c>
      <c r="E2172" s="309">
        <v>65035</v>
      </c>
      <c r="F2172" s="309"/>
      <c r="G2172" s="324">
        <v>37.390799999999999</v>
      </c>
      <c r="H2172" s="324">
        <v>138.79169999999999</v>
      </c>
      <c r="I2172" s="324" t="s">
        <v>212</v>
      </c>
      <c r="J2172" s="368">
        <f t="shared" si="586"/>
        <v>338.30311476836999</v>
      </c>
      <c r="K2172" s="331">
        <f t="shared" si="587"/>
        <v>0.402318281960937</v>
      </c>
      <c r="L2172" s="304" t="str">
        <f t="shared" si="579"/>
        <v>D</v>
      </c>
      <c r="M2172" s="388" t="s">
        <v>6097</v>
      </c>
      <c r="N2172" s="304"/>
      <c r="O2172" s="304"/>
      <c r="P2172" s="356"/>
      <c r="Q2172" s="356"/>
      <c r="R2172" s="304"/>
      <c r="S2172" s="356"/>
      <c r="T2172" s="304"/>
      <c r="U2172" s="356"/>
      <c r="V2172" s="304"/>
      <c r="W2172" s="310" t="s">
        <v>624</v>
      </c>
      <c r="X2172" s="304">
        <v>-999</v>
      </c>
      <c r="Y2172" s="366" t="str">
        <f t="shared" si="581"/>
        <v>-</v>
      </c>
      <c r="Z2172" s="304"/>
      <c r="AA2172" s="304"/>
      <c r="AB2172" s="304">
        <v>-999</v>
      </c>
      <c r="AC2172" s="304">
        <v>-999</v>
      </c>
      <c r="AD2172" s="366">
        <v>-999</v>
      </c>
      <c r="AE2172" s="304">
        <v>-999</v>
      </c>
      <c r="AF2172" s="304">
        <v>-999</v>
      </c>
      <c r="AG2172" s="304"/>
      <c r="AH2172" s="304">
        <v>4.8814899999999996E-3</v>
      </c>
      <c r="AI2172" s="312"/>
      <c r="AJ2172" s="332">
        <v>317</v>
      </c>
      <c r="AK2172" s="304">
        <f t="shared" si="580"/>
        <v>270</v>
      </c>
      <c r="AL2172" s="363">
        <v>0.43</v>
      </c>
      <c r="AM2172" s="389" t="str">
        <f t="shared" si="582"/>
        <v/>
      </c>
      <c r="AN2172" s="304"/>
      <c r="AO2172" s="304"/>
      <c r="AP2172" s="312"/>
      <c r="AQ2172" s="312"/>
      <c r="AR2172" s="312"/>
      <c r="AS2172" s="304"/>
      <c r="AT2172" s="312"/>
      <c r="AU2172" s="329">
        <f>VLOOKUP(C2172,[1]world!$A$2:$B$3555,2,FALSE)</f>
        <v>15</v>
      </c>
      <c r="AV2172" s="329">
        <v>363</v>
      </c>
      <c r="AW2172" s="304">
        <v>0.37</v>
      </c>
      <c r="AX2172" s="304">
        <v>240</v>
      </c>
      <c r="AY2172" s="304">
        <v>-999</v>
      </c>
      <c r="AZ2172" s="304">
        <v>2860</v>
      </c>
      <c r="BA2172" s="304">
        <v>240</v>
      </c>
      <c r="BB2172" s="304">
        <v>-999</v>
      </c>
      <c r="BC2172" s="304">
        <v>2860</v>
      </c>
      <c r="BD2172" s="304">
        <v>240</v>
      </c>
      <c r="BE2172" s="304">
        <v>240</v>
      </c>
      <c r="BF2172" s="304">
        <v>-999</v>
      </c>
      <c r="BG2172" s="304">
        <v>-999</v>
      </c>
      <c r="BH2172" s="304">
        <v>2860</v>
      </c>
      <c r="BI2172" s="304">
        <v>2860</v>
      </c>
      <c r="BJ2172" s="304">
        <v>2</v>
      </c>
      <c r="BK2172" s="304" t="s">
        <v>4954</v>
      </c>
      <c r="BL2172" s="304">
        <v>2</v>
      </c>
    </row>
    <row r="2173" spans="1:64" ht="15" hidden="1" customHeight="1" x14ac:dyDescent="0.2">
      <c r="A2173" s="304" t="s">
        <v>6175</v>
      </c>
      <c r="B2173" s="304" t="s">
        <v>2679</v>
      </c>
      <c r="C2173" s="304">
        <v>2306</v>
      </c>
      <c r="D2173" s="349" t="s">
        <v>3838</v>
      </c>
      <c r="E2173" s="309">
        <v>65036</v>
      </c>
      <c r="F2173" s="309"/>
      <c r="G2173" s="324">
        <v>37.490600000000001</v>
      </c>
      <c r="H2173" s="324">
        <v>138.7861</v>
      </c>
      <c r="I2173" s="324" t="s">
        <v>212</v>
      </c>
      <c r="J2173" s="368">
        <f t="shared" si="586"/>
        <v>516.02949241408749</v>
      </c>
      <c r="K2173" s="331">
        <f t="shared" si="587"/>
        <v>0.402318281960937</v>
      </c>
      <c r="L2173" s="304" t="str">
        <f t="shared" si="579"/>
        <v>C</v>
      </c>
      <c r="M2173" s="388" t="s">
        <v>6097</v>
      </c>
      <c r="N2173" s="304"/>
      <c r="O2173" s="304"/>
      <c r="P2173" s="356"/>
      <c r="Q2173" s="356"/>
      <c r="R2173" s="304"/>
      <c r="S2173" s="356"/>
      <c r="T2173" s="304"/>
      <c r="U2173" s="356"/>
      <c r="V2173" s="304"/>
      <c r="W2173" s="310" t="s">
        <v>624</v>
      </c>
      <c r="X2173" s="304">
        <v>-999</v>
      </c>
      <c r="Y2173" s="366" t="str">
        <f t="shared" si="581"/>
        <v>-</v>
      </c>
      <c r="Z2173" s="304"/>
      <c r="AA2173" s="304"/>
      <c r="AB2173" s="304">
        <v>-999</v>
      </c>
      <c r="AC2173" s="304">
        <v>-999</v>
      </c>
      <c r="AD2173" s="366">
        <v>-999</v>
      </c>
      <c r="AE2173" s="304">
        <v>-999</v>
      </c>
      <c r="AF2173" s="304">
        <v>-999</v>
      </c>
      <c r="AG2173" s="304"/>
      <c r="AH2173" s="304">
        <v>1.2951000000000001E-2</v>
      </c>
      <c r="AI2173" s="312"/>
      <c r="AJ2173" s="332">
        <v>489</v>
      </c>
      <c r="AK2173" s="304">
        <f t="shared" si="580"/>
        <v>425</v>
      </c>
      <c r="AL2173" s="363">
        <v>0.43</v>
      </c>
      <c r="AM2173" s="389" t="str">
        <f t="shared" si="582"/>
        <v/>
      </c>
      <c r="AN2173" s="304"/>
      <c r="AO2173" s="304"/>
      <c r="AP2173" s="312"/>
      <c r="AQ2173" s="312"/>
      <c r="AR2173" s="312"/>
      <c r="AS2173" s="304"/>
      <c r="AT2173" s="312"/>
      <c r="AU2173" s="329">
        <f>VLOOKUP(C2173,[1]world!$A$2:$B$3555,2,FALSE)</f>
        <v>3</v>
      </c>
      <c r="AV2173" s="329">
        <v>547</v>
      </c>
      <c r="AW2173" s="304">
        <v>0.37</v>
      </c>
      <c r="AX2173" s="304">
        <v>320</v>
      </c>
      <c r="AY2173" s="304">
        <v>-999</v>
      </c>
      <c r="AZ2173" s="304">
        <v>4040</v>
      </c>
      <c r="BA2173" s="304">
        <v>320</v>
      </c>
      <c r="BB2173" s="304">
        <v>-999</v>
      </c>
      <c r="BC2173" s="304">
        <v>4040</v>
      </c>
      <c r="BD2173" s="304">
        <v>320</v>
      </c>
      <c r="BE2173" s="304">
        <v>320</v>
      </c>
      <c r="BF2173" s="304">
        <v>-999</v>
      </c>
      <c r="BG2173" s="304">
        <v>-999</v>
      </c>
      <c r="BH2173" s="304">
        <v>4040</v>
      </c>
      <c r="BI2173" s="304">
        <v>4040</v>
      </c>
      <c r="BJ2173" s="304">
        <v>2</v>
      </c>
      <c r="BK2173" s="304" t="s">
        <v>4954</v>
      </c>
      <c r="BL2173" s="304">
        <v>2</v>
      </c>
    </row>
    <row r="2174" spans="1:64" ht="15" hidden="1" customHeight="1" x14ac:dyDescent="0.2">
      <c r="A2174" s="304" t="s">
        <v>6175</v>
      </c>
      <c r="B2174" s="304" t="s">
        <v>2679</v>
      </c>
      <c r="C2174" s="304">
        <v>2307</v>
      </c>
      <c r="D2174" s="349" t="s">
        <v>3856</v>
      </c>
      <c r="E2174" s="309">
        <v>65037</v>
      </c>
      <c r="F2174" s="309"/>
      <c r="G2174" s="324">
        <v>37.537799999999997</v>
      </c>
      <c r="H2174" s="324">
        <v>138.81280000000001</v>
      </c>
      <c r="I2174" s="324" t="s">
        <v>212</v>
      </c>
      <c r="J2174" s="368">
        <f t="shared" si="586"/>
        <v>649.01836291277971</v>
      </c>
      <c r="K2174" s="331">
        <f t="shared" si="587"/>
        <v>0.402318281960937</v>
      </c>
      <c r="L2174" s="304" t="str">
        <f t="shared" si="579"/>
        <v>C</v>
      </c>
      <c r="M2174" s="388" t="s">
        <v>6097</v>
      </c>
      <c r="N2174" s="304"/>
      <c r="O2174" s="304"/>
      <c r="P2174" s="356"/>
      <c r="Q2174" s="356"/>
      <c r="R2174" s="304"/>
      <c r="S2174" s="356"/>
      <c r="T2174" s="304"/>
      <c r="U2174" s="356"/>
      <c r="V2174" s="304"/>
      <c r="W2174" s="310" t="s">
        <v>624</v>
      </c>
      <c r="X2174" s="304">
        <v>-999</v>
      </c>
      <c r="Y2174" s="366" t="str">
        <f t="shared" si="581"/>
        <v>-</v>
      </c>
      <c r="Z2174" s="304"/>
      <c r="AA2174" s="304"/>
      <c r="AB2174" s="304">
        <v>-999</v>
      </c>
      <c r="AC2174" s="304">
        <v>-999</v>
      </c>
      <c r="AD2174" s="366">
        <v>-999</v>
      </c>
      <c r="AE2174" s="304">
        <v>-999</v>
      </c>
      <c r="AF2174" s="304">
        <v>-999</v>
      </c>
      <c r="AG2174" s="304"/>
      <c r="AH2174" s="304">
        <v>2.6280999999999999E-2</v>
      </c>
      <c r="AI2174" s="312"/>
      <c r="AJ2174" s="332">
        <v>760</v>
      </c>
      <c r="AK2174" s="304">
        <f t="shared" si="580"/>
        <v>760</v>
      </c>
      <c r="AL2174" s="363">
        <v>0.43</v>
      </c>
      <c r="AM2174" s="389" t="str">
        <f t="shared" si="582"/>
        <v/>
      </c>
      <c r="AN2174" s="304"/>
      <c r="AO2174" s="304"/>
      <c r="AP2174" s="312"/>
      <c r="AQ2174" s="312"/>
      <c r="AR2174" s="312"/>
      <c r="AS2174" s="304"/>
      <c r="AT2174" s="312"/>
      <c r="AU2174" s="329">
        <f>VLOOKUP(C2174,[1]world!$A$2:$B$3555,2,FALSE)</f>
        <v>3</v>
      </c>
      <c r="AV2174" s="329">
        <v>547</v>
      </c>
      <c r="AW2174" s="304">
        <v>0.37</v>
      </c>
      <c r="AX2174" s="304">
        <v>240</v>
      </c>
      <c r="AY2174" s="304">
        <v>-999</v>
      </c>
      <c r="AZ2174" s="304">
        <v>4000</v>
      </c>
      <c r="BA2174" s="304">
        <v>240</v>
      </c>
      <c r="BB2174" s="304">
        <v>-999</v>
      </c>
      <c r="BC2174" s="304">
        <v>4000</v>
      </c>
      <c r="BD2174" s="304">
        <v>240</v>
      </c>
      <c r="BE2174" s="304">
        <v>240</v>
      </c>
      <c r="BF2174" s="304">
        <v>-999</v>
      </c>
      <c r="BG2174" s="304">
        <v>-999</v>
      </c>
      <c r="BH2174" s="304">
        <v>4000</v>
      </c>
      <c r="BI2174" s="304">
        <v>4000</v>
      </c>
      <c r="BJ2174" s="304">
        <v>2</v>
      </c>
      <c r="BK2174" s="304" t="s">
        <v>4954</v>
      </c>
      <c r="BL2174" s="304">
        <v>2</v>
      </c>
    </row>
    <row r="2175" spans="1:64" ht="15" hidden="1" customHeight="1" x14ac:dyDescent="0.2">
      <c r="A2175" s="304" t="s">
        <v>6175</v>
      </c>
      <c r="B2175" s="304" t="s">
        <v>2679</v>
      </c>
      <c r="C2175" s="304">
        <v>2308</v>
      </c>
      <c r="D2175" s="349" t="s">
        <v>3874</v>
      </c>
      <c r="E2175" s="309">
        <v>65038</v>
      </c>
      <c r="F2175" s="309"/>
      <c r="G2175" s="324">
        <v>37.572800000000001</v>
      </c>
      <c r="H2175" s="324">
        <v>138.7756</v>
      </c>
      <c r="I2175" s="324" t="s">
        <v>212</v>
      </c>
      <c r="J2175" s="368">
        <f t="shared" si="586"/>
        <v>550.37955946245654</v>
      </c>
      <c r="K2175" s="331">
        <f t="shared" si="587"/>
        <v>0.402318281960937</v>
      </c>
      <c r="L2175" s="304" t="str">
        <f t="shared" si="579"/>
        <v>C</v>
      </c>
      <c r="M2175" s="388" t="s">
        <v>6097</v>
      </c>
      <c r="N2175" s="304"/>
      <c r="O2175" s="304"/>
      <c r="P2175" s="356"/>
      <c r="Q2175" s="356"/>
      <c r="R2175" s="304"/>
      <c r="S2175" s="356"/>
      <c r="T2175" s="304"/>
      <c r="U2175" s="356"/>
      <c r="V2175" s="304"/>
      <c r="W2175" s="310" t="s">
        <v>624</v>
      </c>
      <c r="X2175" s="304">
        <v>-999</v>
      </c>
      <c r="Y2175" s="366" t="str">
        <f t="shared" si="581"/>
        <v>-</v>
      </c>
      <c r="Z2175" s="304"/>
      <c r="AA2175" s="304"/>
      <c r="AB2175" s="304">
        <v>-999</v>
      </c>
      <c r="AC2175" s="304">
        <v>-999</v>
      </c>
      <c r="AD2175" s="366">
        <v>-999</v>
      </c>
      <c r="AE2175" s="304">
        <v>-999</v>
      </c>
      <c r="AF2175" s="304">
        <v>-999</v>
      </c>
      <c r="AG2175" s="304"/>
      <c r="AH2175" s="304">
        <v>2.5491E-2</v>
      </c>
      <c r="AI2175" s="312"/>
      <c r="AJ2175" s="332">
        <v>760</v>
      </c>
      <c r="AK2175" s="304">
        <f t="shared" si="580"/>
        <v>760</v>
      </c>
      <c r="AL2175" s="363">
        <v>0.43</v>
      </c>
      <c r="AM2175" s="389" t="str">
        <f t="shared" si="582"/>
        <v/>
      </c>
      <c r="AN2175" s="304"/>
      <c r="AO2175" s="304"/>
      <c r="AP2175" s="312"/>
      <c r="AQ2175" s="312"/>
      <c r="AR2175" s="312"/>
      <c r="AS2175" s="304"/>
      <c r="AT2175" s="312"/>
      <c r="AU2175" s="329">
        <f>VLOOKUP(C2175,[1]world!$A$2:$B$3555,2,FALSE)</f>
        <v>7</v>
      </c>
      <c r="AV2175" s="329">
        <v>388</v>
      </c>
      <c r="AW2175" s="304">
        <v>0.37</v>
      </c>
      <c r="AX2175" s="304">
        <v>220</v>
      </c>
      <c r="AY2175" s="304">
        <v>-999</v>
      </c>
      <c r="AZ2175" s="304">
        <v>2860</v>
      </c>
      <c r="BA2175" s="304">
        <v>220</v>
      </c>
      <c r="BB2175" s="304">
        <v>-999</v>
      </c>
      <c r="BC2175" s="304">
        <v>2860</v>
      </c>
      <c r="BD2175" s="304">
        <v>220</v>
      </c>
      <c r="BE2175" s="304">
        <v>220</v>
      </c>
      <c r="BF2175" s="304">
        <v>-999</v>
      </c>
      <c r="BG2175" s="304">
        <v>-999</v>
      </c>
      <c r="BH2175" s="304">
        <v>2860</v>
      </c>
      <c r="BI2175" s="304">
        <v>2860</v>
      </c>
      <c r="BJ2175" s="304">
        <v>2</v>
      </c>
      <c r="BK2175" s="304" t="s">
        <v>4954</v>
      </c>
      <c r="BL2175" s="304">
        <v>2</v>
      </c>
    </row>
    <row r="2176" spans="1:64" ht="15" hidden="1" customHeight="1" x14ac:dyDescent="0.2">
      <c r="A2176" s="304" t="s">
        <v>6175</v>
      </c>
      <c r="B2176" s="304" t="s">
        <v>2679</v>
      </c>
      <c r="C2176" s="304">
        <v>2309</v>
      </c>
      <c r="D2176" s="349" t="s">
        <v>3847</v>
      </c>
      <c r="E2176" s="309">
        <v>65039</v>
      </c>
      <c r="F2176" s="309"/>
      <c r="G2176" s="324">
        <v>37.527799999999999</v>
      </c>
      <c r="H2176" s="324">
        <v>138.71250000000001</v>
      </c>
      <c r="I2176" s="324" t="s">
        <v>212</v>
      </c>
      <c r="J2176" s="368">
        <f t="shared" si="586"/>
        <v>337.74643363431926</v>
      </c>
      <c r="K2176" s="331">
        <f t="shared" si="587"/>
        <v>0.402318281960937</v>
      </c>
      <c r="L2176" s="304" t="str">
        <f t="shared" si="579"/>
        <v>D</v>
      </c>
      <c r="M2176" s="388" t="s">
        <v>6097</v>
      </c>
      <c r="N2176" s="304"/>
      <c r="O2176" s="304"/>
      <c r="P2176" s="356"/>
      <c r="Q2176" s="356"/>
      <c r="R2176" s="304"/>
      <c r="S2176" s="356"/>
      <c r="T2176" s="304"/>
      <c r="U2176" s="356"/>
      <c r="V2176" s="304"/>
      <c r="W2176" s="310" t="s">
        <v>624</v>
      </c>
      <c r="X2176" s="304">
        <v>-999</v>
      </c>
      <c r="Y2176" s="366" t="str">
        <f t="shared" si="581"/>
        <v>-</v>
      </c>
      <c r="Z2176" s="304"/>
      <c r="AA2176" s="304"/>
      <c r="AB2176" s="304">
        <v>-999</v>
      </c>
      <c r="AC2176" s="304">
        <v>-999</v>
      </c>
      <c r="AD2176" s="366">
        <v>-999</v>
      </c>
      <c r="AE2176" s="304">
        <v>-999</v>
      </c>
      <c r="AF2176" s="304">
        <v>-999</v>
      </c>
      <c r="AG2176" s="304"/>
      <c r="AH2176" s="304">
        <v>6.4856499999999999E-3</v>
      </c>
      <c r="AI2176" s="312"/>
      <c r="AJ2176" s="332">
        <v>347</v>
      </c>
      <c r="AK2176" s="304">
        <f t="shared" si="580"/>
        <v>270</v>
      </c>
      <c r="AL2176" s="363">
        <v>0.43</v>
      </c>
      <c r="AM2176" s="389" t="str">
        <f t="shared" si="582"/>
        <v/>
      </c>
      <c r="AN2176" s="304"/>
      <c r="AO2176" s="304"/>
      <c r="AP2176" s="312"/>
      <c r="AQ2176" s="312"/>
      <c r="AR2176" s="312"/>
      <c r="AS2176" s="304"/>
      <c r="AT2176" s="312"/>
      <c r="AU2176" s="329">
        <f>VLOOKUP(C2176,[1]world!$A$2:$B$3555,2,FALSE)</f>
        <v>11</v>
      </c>
      <c r="AV2176" s="329">
        <v>328</v>
      </c>
      <c r="AW2176" s="304">
        <v>0.37</v>
      </c>
      <c r="AX2176" s="304">
        <v>80</v>
      </c>
      <c r="AY2176" s="304">
        <v>-999</v>
      </c>
      <c r="AZ2176" s="304">
        <v>2320</v>
      </c>
      <c r="BA2176" s="304">
        <v>80</v>
      </c>
      <c r="BB2176" s="304">
        <v>-999</v>
      </c>
      <c r="BC2176" s="304">
        <v>2320</v>
      </c>
      <c r="BD2176" s="304">
        <v>80</v>
      </c>
      <c r="BE2176" s="304">
        <v>80</v>
      </c>
      <c r="BF2176" s="304">
        <v>-999</v>
      </c>
      <c r="BG2176" s="304">
        <v>-999</v>
      </c>
      <c r="BH2176" s="304">
        <v>2320</v>
      </c>
      <c r="BI2176" s="304">
        <v>2320</v>
      </c>
      <c r="BJ2176" s="304">
        <v>2</v>
      </c>
      <c r="BK2176" s="304" t="s">
        <v>4954</v>
      </c>
      <c r="BL2176" s="304">
        <v>2</v>
      </c>
    </row>
    <row r="2177" spans="1:64" ht="15" hidden="1" customHeight="1" x14ac:dyDescent="0.2">
      <c r="A2177" s="304" t="s">
        <v>6175</v>
      </c>
      <c r="B2177" s="304" t="s">
        <v>2679</v>
      </c>
      <c r="C2177" s="304">
        <v>2310</v>
      </c>
      <c r="D2177" s="349" t="s">
        <v>3909</v>
      </c>
      <c r="E2177" s="309">
        <v>65040</v>
      </c>
      <c r="F2177" s="309"/>
      <c r="G2177" s="324">
        <v>37.6417</v>
      </c>
      <c r="H2177" s="324">
        <v>138.77359999999999</v>
      </c>
      <c r="I2177" s="324" t="s">
        <v>212</v>
      </c>
      <c r="J2177" s="368">
        <f t="shared" si="586"/>
        <v>550.37955946245654</v>
      </c>
      <c r="K2177" s="331">
        <f t="shared" si="587"/>
        <v>0.402318281960937</v>
      </c>
      <c r="L2177" s="304" t="str">
        <f t="shared" si="579"/>
        <v>C</v>
      </c>
      <c r="M2177" s="388" t="s">
        <v>6097</v>
      </c>
      <c r="N2177" s="304"/>
      <c r="O2177" s="304"/>
      <c r="P2177" s="356"/>
      <c r="Q2177" s="356"/>
      <c r="R2177" s="304"/>
      <c r="S2177" s="356"/>
      <c r="T2177" s="304"/>
      <c r="U2177" s="356"/>
      <c r="V2177" s="304"/>
      <c r="W2177" s="310" t="s">
        <v>624</v>
      </c>
      <c r="X2177" s="304">
        <v>-999</v>
      </c>
      <c r="Y2177" s="366" t="str">
        <f t="shared" si="581"/>
        <v>-</v>
      </c>
      <c r="Z2177" s="304"/>
      <c r="AA2177" s="304"/>
      <c r="AB2177" s="304">
        <v>-999</v>
      </c>
      <c r="AC2177" s="304">
        <v>-999</v>
      </c>
      <c r="AD2177" s="366">
        <v>-999</v>
      </c>
      <c r="AE2177" s="304">
        <v>-999</v>
      </c>
      <c r="AF2177" s="304">
        <v>-999</v>
      </c>
      <c r="AG2177" s="304"/>
      <c r="AH2177" s="304">
        <v>6.2747499999999998E-2</v>
      </c>
      <c r="AI2177" s="312"/>
      <c r="AJ2177" s="332">
        <v>760</v>
      </c>
      <c r="AK2177" s="304">
        <f t="shared" si="580"/>
        <v>760</v>
      </c>
      <c r="AL2177" s="363">
        <v>0.43</v>
      </c>
      <c r="AM2177" s="389" t="str">
        <f t="shared" si="582"/>
        <v/>
      </c>
      <c r="AN2177" s="304"/>
      <c r="AO2177" s="304"/>
      <c r="AP2177" s="312"/>
      <c r="AQ2177" s="312"/>
      <c r="AR2177" s="312"/>
      <c r="AS2177" s="304"/>
      <c r="AT2177" s="312"/>
      <c r="AU2177" s="329">
        <f>VLOOKUP(C2177,[1]world!$A$2:$B$3555,2,FALSE)</f>
        <v>7</v>
      </c>
      <c r="AV2177" s="329">
        <v>388</v>
      </c>
      <c r="AW2177" s="304">
        <v>0.37</v>
      </c>
      <c r="AX2177" s="304">
        <v>20</v>
      </c>
      <c r="AY2177" s="304">
        <v>-999</v>
      </c>
      <c r="AZ2177" s="304">
        <v>100</v>
      </c>
      <c r="BA2177" s="304">
        <v>20</v>
      </c>
      <c r="BB2177" s="304">
        <v>-999</v>
      </c>
      <c r="BC2177" s="304">
        <v>100</v>
      </c>
      <c r="BD2177" s="304">
        <v>20</v>
      </c>
      <c r="BE2177" s="304">
        <v>20</v>
      </c>
      <c r="BF2177" s="304">
        <v>-999</v>
      </c>
      <c r="BG2177" s="304">
        <v>-999</v>
      </c>
      <c r="BH2177" s="304">
        <v>100</v>
      </c>
      <c r="BI2177" s="304">
        <v>100</v>
      </c>
      <c r="BJ2177" s="304">
        <v>2</v>
      </c>
      <c r="BK2177" s="304" t="s">
        <v>4954</v>
      </c>
      <c r="BL2177" s="304">
        <v>2</v>
      </c>
    </row>
    <row r="2178" spans="1:64" ht="15" hidden="1" customHeight="1" x14ac:dyDescent="0.2">
      <c r="A2178" s="304" t="s">
        <v>6175</v>
      </c>
      <c r="B2178" s="304" t="s">
        <v>2679</v>
      </c>
      <c r="C2178" s="304">
        <v>2311</v>
      </c>
      <c r="D2178" s="349" t="s">
        <v>3760</v>
      </c>
      <c r="E2178" s="309">
        <v>65041</v>
      </c>
      <c r="F2178" s="309"/>
      <c r="G2178" s="324">
        <v>37.323599999999999</v>
      </c>
      <c r="H2178" s="324">
        <v>138.8931</v>
      </c>
      <c r="I2178" s="324" t="s">
        <v>212</v>
      </c>
      <c r="J2178" s="368">
        <f t="shared" si="586"/>
        <v>649.01836291277971</v>
      </c>
      <c r="K2178" s="331">
        <f t="shared" si="587"/>
        <v>0.402318281960937</v>
      </c>
      <c r="L2178" s="304" t="str">
        <f t="shared" si="579"/>
        <v>C</v>
      </c>
      <c r="M2178" s="388" t="s">
        <v>6097</v>
      </c>
      <c r="N2178" s="304"/>
      <c r="O2178" s="304"/>
      <c r="P2178" s="356"/>
      <c r="Q2178" s="356"/>
      <c r="R2178" s="304"/>
      <c r="S2178" s="356"/>
      <c r="T2178" s="304"/>
      <c r="U2178" s="356"/>
      <c r="V2178" s="304"/>
      <c r="W2178" s="310" t="s">
        <v>624</v>
      </c>
      <c r="X2178" s="304">
        <v>-999</v>
      </c>
      <c r="Y2178" s="366" t="str">
        <f t="shared" si="581"/>
        <v>-</v>
      </c>
      <c r="Z2178" s="304"/>
      <c r="AA2178" s="304"/>
      <c r="AB2178" s="304">
        <v>-999</v>
      </c>
      <c r="AC2178" s="304">
        <v>-999</v>
      </c>
      <c r="AD2178" s="366">
        <v>-999</v>
      </c>
      <c r="AE2178" s="304">
        <v>-999</v>
      </c>
      <c r="AF2178" s="304">
        <v>-999</v>
      </c>
      <c r="AG2178" s="304"/>
      <c r="AH2178" s="304">
        <v>6.1900900000000002E-2</v>
      </c>
      <c r="AI2178" s="312"/>
      <c r="AJ2178" s="332">
        <v>760</v>
      </c>
      <c r="AK2178" s="304">
        <f t="shared" si="580"/>
        <v>760</v>
      </c>
      <c r="AL2178" s="363">
        <v>0.43</v>
      </c>
      <c r="AM2178" s="389" t="str">
        <f t="shared" si="582"/>
        <v/>
      </c>
      <c r="AN2178" s="304"/>
      <c r="AO2178" s="304"/>
      <c r="AP2178" s="312"/>
      <c r="AQ2178" s="312"/>
      <c r="AR2178" s="312"/>
      <c r="AS2178" s="304"/>
      <c r="AT2178" s="312"/>
      <c r="AU2178" s="329">
        <f>VLOOKUP(C2178,[1]world!$A$2:$B$3555,2,FALSE)</f>
        <v>3</v>
      </c>
      <c r="AV2178" s="329">
        <v>547</v>
      </c>
      <c r="AW2178" s="304">
        <v>0.37</v>
      </c>
      <c r="AX2178" s="304">
        <v>20</v>
      </c>
      <c r="AY2178" s="304">
        <v>-999</v>
      </c>
      <c r="AZ2178" s="304">
        <v>1660</v>
      </c>
      <c r="BA2178" s="304">
        <v>20</v>
      </c>
      <c r="BB2178" s="304">
        <v>-999</v>
      </c>
      <c r="BC2178" s="304">
        <v>1660</v>
      </c>
      <c r="BD2178" s="304">
        <v>20</v>
      </c>
      <c r="BE2178" s="304">
        <v>20</v>
      </c>
      <c r="BF2178" s="304">
        <v>-999</v>
      </c>
      <c r="BG2178" s="304">
        <v>-999</v>
      </c>
      <c r="BH2178" s="304">
        <v>1660</v>
      </c>
      <c r="BI2178" s="304">
        <v>1660</v>
      </c>
      <c r="BJ2178" s="304">
        <v>2</v>
      </c>
      <c r="BK2178" s="304" t="s">
        <v>4954</v>
      </c>
      <c r="BL2178" s="304">
        <v>2</v>
      </c>
    </row>
    <row r="2179" spans="1:64" ht="15" hidden="1" customHeight="1" x14ac:dyDescent="0.2">
      <c r="A2179" s="304" t="s">
        <v>6175</v>
      </c>
      <c r="B2179" s="304" t="s">
        <v>2679</v>
      </c>
      <c r="C2179" s="304">
        <v>2312</v>
      </c>
      <c r="D2179" s="349" t="s">
        <v>3746</v>
      </c>
      <c r="E2179" s="309">
        <v>65042</v>
      </c>
      <c r="F2179" s="309"/>
      <c r="G2179" s="324">
        <v>37.267499999999998</v>
      </c>
      <c r="H2179" s="324">
        <v>138.86439999999999</v>
      </c>
      <c r="I2179" s="324" t="s">
        <v>212</v>
      </c>
      <c r="J2179" s="368">
        <f t="shared" si="586"/>
        <v>632.85381102592612</v>
      </c>
      <c r="K2179" s="331">
        <f t="shared" si="587"/>
        <v>0.402318281960937</v>
      </c>
      <c r="L2179" s="304" t="str">
        <f t="shared" si="579"/>
        <v>C</v>
      </c>
      <c r="M2179" s="388" t="s">
        <v>6097</v>
      </c>
      <c r="N2179" s="304"/>
      <c r="O2179" s="304"/>
      <c r="P2179" s="356"/>
      <c r="Q2179" s="356"/>
      <c r="R2179" s="304"/>
      <c r="S2179" s="356"/>
      <c r="T2179" s="304"/>
      <c r="U2179" s="356"/>
      <c r="V2179" s="304"/>
      <c r="W2179" s="310" t="s">
        <v>624</v>
      </c>
      <c r="X2179" s="304">
        <v>-999</v>
      </c>
      <c r="Y2179" s="366" t="str">
        <f t="shared" si="581"/>
        <v>-</v>
      </c>
      <c r="Z2179" s="304"/>
      <c r="AA2179" s="304"/>
      <c r="AB2179" s="304">
        <v>-999</v>
      </c>
      <c r="AC2179" s="304">
        <v>-999</v>
      </c>
      <c r="AD2179" s="366">
        <v>-999</v>
      </c>
      <c r="AE2179" s="304">
        <v>-999</v>
      </c>
      <c r="AF2179" s="304">
        <v>-999</v>
      </c>
      <c r="AG2179" s="304"/>
      <c r="AH2179" s="304">
        <v>9.1195499999999999E-2</v>
      </c>
      <c r="AI2179" s="312"/>
      <c r="AJ2179" s="332">
        <v>760</v>
      </c>
      <c r="AK2179" s="304">
        <f t="shared" si="580"/>
        <v>760</v>
      </c>
      <c r="AL2179" s="363">
        <v>0.43</v>
      </c>
      <c r="AM2179" s="389" t="str">
        <f t="shared" si="582"/>
        <v/>
      </c>
      <c r="AN2179" s="304"/>
      <c r="AO2179" s="304"/>
      <c r="AP2179" s="312"/>
      <c r="AQ2179" s="312"/>
      <c r="AR2179" s="312"/>
      <c r="AS2179" s="304"/>
      <c r="AT2179" s="312"/>
      <c r="AU2179" s="329">
        <f>VLOOKUP(C2179,[1]world!$A$2:$B$3555,2,FALSE)</f>
        <v>1</v>
      </c>
      <c r="AV2179" s="329">
        <v>519</v>
      </c>
      <c r="AW2179" s="304">
        <v>0.37</v>
      </c>
      <c r="AX2179" s="304">
        <v>20</v>
      </c>
      <c r="AY2179" s="304">
        <v>-999</v>
      </c>
      <c r="AZ2179" s="304">
        <v>2840</v>
      </c>
      <c r="BA2179" s="304">
        <v>20</v>
      </c>
      <c r="BB2179" s="304">
        <v>-999</v>
      </c>
      <c r="BC2179" s="304">
        <v>2840</v>
      </c>
      <c r="BD2179" s="304">
        <v>20</v>
      </c>
      <c r="BE2179" s="304">
        <v>20</v>
      </c>
      <c r="BF2179" s="304">
        <v>-999</v>
      </c>
      <c r="BG2179" s="304">
        <v>-999</v>
      </c>
      <c r="BH2179" s="304">
        <v>2840</v>
      </c>
      <c r="BI2179" s="304">
        <v>2840</v>
      </c>
      <c r="BJ2179" s="304">
        <v>2</v>
      </c>
      <c r="BK2179" s="304" t="s">
        <v>4954</v>
      </c>
      <c r="BL2179" s="304">
        <v>2</v>
      </c>
    </row>
    <row r="2180" spans="1:64" ht="15" hidden="1" customHeight="1" x14ac:dyDescent="0.2">
      <c r="A2180" s="304" t="s">
        <v>6175</v>
      </c>
      <c r="B2180" s="304" t="s">
        <v>2679</v>
      </c>
      <c r="C2180" s="304">
        <v>2313</v>
      </c>
      <c r="D2180" s="349" t="s">
        <v>3732</v>
      </c>
      <c r="E2180" s="309">
        <v>65043</v>
      </c>
      <c r="F2180" s="309"/>
      <c r="G2180" s="324">
        <v>37.2408</v>
      </c>
      <c r="H2180" s="324">
        <v>138.9272</v>
      </c>
      <c r="I2180" s="324" t="s">
        <v>212</v>
      </c>
      <c r="J2180" s="368">
        <f t="shared" si="586"/>
        <v>550.37955946245654</v>
      </c>
      <c r="K2180" s="331">
        <f t="shared" si="587"/>
        <v>0.402318281960937</v>
      </c>
      <c r="L2180" s="304" t="str">
        <f t="shared" ref="L2180:L2243" si="588">IF(J2180&lt;180,"E",IF(AND(J2180&gt;=180,J2180&lt;360),"D",IF(AND(J2180&gt;=360,J2180&lt;760),"C",IF(AND(J2180&gt;=760,J2180&lt;1500),"B",IF(J2180&gt;=1500,"A","-")))))</f>
        <v>C</v>
      </c>
      <c r="M2180" s="388" t="s">
        <v>6097</v>
      </c>
      <c r="N2180" s="304"/>
      <c r="O2180" s="304"/>
      <c r="P2180" s="356"/>
      <c r="Q2180" s="356"/>
      <c r="R2180" s="304"/>
      <c r="S2180" s="356"/>
      <c r="T2180" s="304"/>
      <c r="U2180" s="356"/>
      <c r="V2180" s="304"/>
      <c r="W2180" s="310" t="s">
        <v>624</v>
      </c>
      <c r="X2180" s="304">
        <v>-999</v>
      </c>
      <c r="Y2180" s="366" t="str">
        <f t="shared" si="581"/>
        <v>-</v>
      </c>
      <c r="Z2180" s="304"/>
      <c r="AA2180" s="304"/>
      <c r="AB2180" s="304">
        <v>-999</v>
      </c>
      <c r="AC2180" s="304">
        <v>-999</v>
      </c>
      <c r="AD2180" s="366">
        <v>-999</v>
      </c>
      <c r="AE2180" s="304">
        <v>-999</v>
      </c>
      <c r="AF2180" s="304">
        <v>-999</v>
      </c>
      <c r="AG2180" s="304"/>
      <c r="AH2180" s="304">
        <v>3.0550600000000001E-2</v>
      </c>
      <c r="AI2180" s="312"/>
      <c r="AJ2180" s="332">
        <v>760</v>
      </c>
      <c r="AK2180" s="304">
        <f t="shared" ref="AK2180:AK2243" si="589">IF(AJ2180&lt;=180,180,IF(AND(AJ2180&gt;180,AJ2180&lt;240),210,IF(AND(AJ2180&gt;=240,AJ2180&lt;300),270,IF(AND(AJ2180&gt;=300,AJ2180&lt;360),270,IF(AND(AJ2180&gt;=360,AJ2180&lt;490),425,IF(AND(AJ2180&gt;=490,AJ2180&lt;620),555,IF(AND(AJ2180&gt;=620,AJ2180&lt;760),690,IF(AJ2180&gt;=760,760,"Error"))))))))</f>
        <v>760</v>
      </c>
      <c r="AL2180" s="363">
        <v>0.43</v>
      </c>
      <c r="AM2180" s="389" t="str">
        <f t="shared" si="582"/>
        <v/>
      </c>
      <c r="AN2180" s="304"/>
      <c r="AO2180" s="304"/>
      <c r="AP2180" s="312"/>
      <c r="AQ2180" s="312"/>
      <c r="AR2180" s="312"/>
      <c r="AS2180" s="304"/>
      <c r="AT2180" s="312"/>
      <c r="AU2180" s="329">
        <f>VLOOKUP(C2180,[1]world!$A$2:$B$3555,2,FALSE)</f>
        <v>7</v>
      </c>
      <c r="AV2180" s="329">
        <v>388</v>
      </c>
      <c r="AW2180" s="304">
        <v>0.37</v>
      </c>
      <c r="AX2180" s="304">
        <v>20</v>
      </c>
      <c r="AY2180" s="304">
        <v>-999</v>
      </c>
      <c r="AZ2180" s="304">
        <v>1520</v>
      </c>
      <c r="BA2180" s="304">
        <v>20</v>
      </c>
      <c r="BB2180" s="304">
        <v>-999</v>
      </c>
      <c r="BC2180" s="304">
        <v>1520</v>
      </c>
      <c r="BD2180" s="304">
        <v>20</v>
      </c>
      <c r="BE2180" s="304">
        <v>20</v>
      </c>
      <c r="BF2180" s="304">
        <v>-999</v>
      </c>
      <c r="BG2180" s="304">
        <v>-999</v>
      </c>
      <c r="BH2180" s="304">
        <v>1520</v>
      </c>
      <c r="BI2180" s="304">
        <v>1520</v>
      </c>
      <c r="BJ2180" s="304">
        <v>2</v>
      </c>
      <c r="BK2180" s="304" t="s">
        <v>4954</v>
      </c>
      <c r="BL2180" s="304">
        <v>2</v>
      </c>
    </row>
    <row r="2181" spans="1:64" ht="15" hidden="1" customHeight="1" x14ac:dyDescent="0.2">
      <c r="A2181" s="304" t="s">
        <v>6175</v>
      </c>
      <c r="B2181" s="304" t="s">
        <v>2679</v>
      </c>
      <c r="C2181" s="304">
        <v>2314</v>
      </c>
      <c r="D2181" s="349" t="s">
        <v>3654</v>
      </c>
      <c r="E2181" s="309">
        <v>65050</v>
      </c>
      <c r="F2181" s="309"/>
      <c r="G2181" s="324">
        <v>37.036700000000003</v>
      </c>
      <c r="H2181" s="324">
        <v>138.85059999999999</v>
      </c>
      <c r="I2181" s="324" t="s">
        <v>212</v>
      </c>
      <c r="J2181" s="368">
        <f t="shared" si="586"/>
        <v>422.95024108517401</v>
      </c>
      <c r="K2181" s="331">
        <f t="shared" si="587"/>
        <v>0.402318281960937</v>
      </c>
      <c r="L2181" s="304" t="str">
        <f t="shared" si="588"/>
        <v>C</v>
      </c>
      <c r="M2181" s="388" t="s">
        <v>6097</v>
      </c>
      <c r="N2181" s="304"/>
      <c r="O2181" s="304"/>
      <c r="P2181" s="356"/>
      <c r="Q2181" s="356"/>
      <c r="R2181" s="304"/>
      <c r="S2181" s="356"/>
      <c r="T2181" s="304"/>
      <c r="U2181" s="356"/>
      <c r="V2181" s="304"/>
      <c r="W2181" s="310" t="s">
        <v>624</v>
      </c>
      <c r="X2181" s="304">
        <v>-999</v>
      </c>
      <c r="Y2181" s="366" t="str">
        <f t="shared" ref="Y2181:Y2244" si="590">IF(X2181="A",506.6,IF(X2181="B",424.8,IF(X2181="C",338.6,IF(X2181="D",274.5,IF(X2181="E",181.5,"-")))))</f>
        <v>-</v>
      </c>
      <c r="Z2181" s="304"/>
      <c r="AA2181" s="304"/>
      <c r="AB2181" s="304">
        <v>-999</v>
      </c>
      <c r="AC2181" s="304">
        <v>-999</v>
      </c>
      <c r="AD2181" s="366">
        <v>-999</v>
      </c>
      <c r="AE2181" s="304">
        <v>-999</v>
      </c>
      <c r="AF2181" s="304">
        <v>-999</v>
      </c>
      <c r="AG2181" s="304"/>
      <c r="AH2181" s="304">
        <v>1.15754E-2</v>
      </c>
      <c r="AI2181" s="312"/>
      <c r="AJ2181" s="332">
        <v>458</v>
      </c>
      <c r="AK2181" s="304">
        <f t="shared" si="589"/>
        <v>425</v>
      </c>
      <c r="AL2181" s="363">
        <v>0.43</v>
      </c>
      <c r="AM2181" s="389" t="str">
        <f t="shared" si="582"/>
        <v/>
      </c>
      <c r="AN2181" s="304"/>
      <c r="AO2181" s="304"/>
      <c r="AP2181" s="312"/>
      <c r="AQ2181" s="312"/>
      <c r="AR2181" s="312"/>
      <c r="AS2181" s="304"/>
      <c r="AT2181" s="312"/>
      <c r="AU2181" s="329">
        <f>VLOOKUP(C2181,[1]world!$A$2:$B$3555,2,FALSE)</f>
        <v>7</v>
      </c>
      <c r="AV2181" s="329">
        <v>388</v>
      </c>
      <c r="AW2181" s="304">
        <v>0.37</v>
      </c>
      <c r="AX2181" s="304">
        <v>1040</v>
      </c>
      <c r="AY2181" s="304">
        <v>-999</v>
      </c>
      <c r="AZ2181" s="304">
        <v>2060</v>
      </c>
      <c r="BA2181" s="304">
        <v>1040</v>
      </c>
      <c r="BB2181" s="304">
        <v>-999</v>
      </c>
      <c r="BC2181" s="304">
        <v>2060</v>
      </c>
      <c r="BD2181" s="304">
        <v>1040</v>
      </c>
      <c r="BE2181" s="304">
        <v>1040</v>
      </c>
      <c r="BF2181" s="304">
        <v>-999</v>
      </c>
      <c r="BG2181" s="304">
        <v>-999</v>
      </c>
      <c r="BH2181" s="304">
        <v>2060</v>
      </c>
      <c r="BI2181" s="304">
        <v>2060</v>
      </c>
      <c r="BJ2181" s="304">
        <v>2</v>
      </c>
      <c r="BK2181" s="304" t="s">
        <v>4954</v>
      </c>
      <c r="BL2181" s="304">
        <v>2</v>
      </c>
    </row>
    <row r="2182" spans="1:64" ht="15" hidden="1" customHeight="1" x14ac:dyDescent="0.2">
      <c r="A2182" s="304" t="s">
        <v>6175</v>
      </c>
      <c r="B2182" s="304" t="s">
        <v>2679</v>
      </c>
      <c r="C2182" s="304">
        <v>2315</v>
      </c>
      <c r="D2182" s="349" t="s">
        <v>3711</v>
      </c>
      <c r="E2182" s="309">
        <v>65053</v>
      </c>
      <c r="F2182" s="309"/>
      <c r="G2182" s="324">
        <v>37.171100000000003</v>
      </c>
      <c r="H2182" s="324">
        <v>138.7483</v>
      </c>
      <c r="I2182" s="324" t="s">
        <v>212</v>
      </c>
      <c r="J2182" s="368">
        <f t="shared" si="586"/>
        <v>632.85381102592612</v>
      </c>
      <c r="K2182" s="331">
        <f t="shared" si="587"/>
        <v>0.402318281960937</v>
      </c>
      <c r="L2182" s="304" t="str">
        <f t="shared" si="588"/>
        <v>C</v>
      </c>
      <c r="M2182" s="388" t="s">
        <v>6097</v>
      </c>
      <c r="N2182" s="304"/>
      <c r="O2182" s="304"/>
      <c r="P2182" s="356"/>
      <c r="Q2182" s="356"/>
      <c r="R2182" s="304"/>
      <c r="S2182" s="356"/>
      <c r="T2182" s="304"/>
      <c r="U2182" s="356"/>
      <c r="V2182" s="304"/>
      <c r="W2182" s="310" t="s">
        <v>624</v>
      </c>
      <c r="X2182" s="304">
        <v>-999</v>
      </c>
      <c r="Y2182" s="366" t="str">
        <f t="shared" si="590"/>
        <v>-</v>
      </c>
      <c r="Z2182" s="304"/>
      <c r="AA2182" s="304"/>
      <c r="AB2182" s="304">
        <v>-999</v>
      </c>
      <c r="AC2182" s="304">
        <v>-999</v>
      </c>
      <c r="AD2182" s="366">
        <v>-999</v>
      </c>
      <c r="AE2182" s="304">
        <v>-999</v>
      </c>
      <c r="AF2182" s="304">
        <v>-999</v>
      </c>
      <c r="AG2182" s="304"/>
      <c r="AH2182" s="304">
        <v>3.3073199999999997E-2</v>
      </c>
      <c r="AI2182" s="312"/>
      <c r="AJ2182" s="332">
        <v>760</v>
      </c>
      <c r="AK2182" s="304">
        <f t="shared" si="589"/>
        <v>760</v>
      </c>
      <c r="AL2182" s="363">
        <v>0.43</v>
      </c>
      <c r="AM2182" s="389" t="str">
        <f t="shared" si="582"/>
        <v/>
      </c>
      <c r="AN2182" s="304"/>
      <c r="AO2182" s="304"/>
      <c r="AP2182" s="312"/>
      <c r="AQ2182" s="312"/>
      <c r="AR2182" s="312"/>
      <c r="AS2182" s="304"/>
      <c r="AT2182" s="312"/>
      <c r="AU2182" s="329">
        <f>VLOOKUP(C2182,[1]world!$A$2:$B$3555,2,FALSE)</f>
        <v>1</v>
      </c>
      <c r="AV2182" s="329">
        <v>519</v>
      </c>
      <c r="AW2182" s="304">
        <v>0.37</v>
      </c>
      <c r="AX2182" s="304">
        <v>20</v>
      </c>
      <c r="AY2182" s="304">
        <v>-999</v>
      </c>
      <c r="AZ2182" s="304">
        <v>3720</v>
      </c>
      <c r="BA2182" s="304">
        <v>20</v>
      </c>
      <c r="BB2182" s="304">
        <v>-999</v>
      </c>
      <c r="BC2182" s="304">
        <v>3720</v>
      </c>
      <c r="BD2182" s="304">
        <v>20</v>
      </c>
      <c r="BE2182" s="304">
        <v>20</v>
      </c>
      <c r="BF2182" s="304">
        <v>-999</v>
      </c>
      <c r="BG2182" s="304">
        <v>-999</v>
      </c>
      <c r="BH2182" s="304">
        <v>3720</v>
      </c>
      <c r="BI2182" s="304">
        <v>3720</v>
      </c>
      <c r="BJ2182" s="304">
        <v>2</v>
      </c>
      <c r="BK2182" s="304" t="s">
        <v>4954</v>
      </c>
      <c r="BL2182" s="304">
        <v>2</v>
      </c>
    </row>
    <row r="2183" spans="1:64" ht="15" hidden="1" customHeight="1" x14ac:dyDescent="0.2">
      <c r="A2183" s="304" t="s">
        <v>6175</v>
      </c>
      <c r="B2183" s="304" t="s">
        <v>2679</v>
      </c>
      <c r="C2183" s="304">
        <v>2316</v>
      </c>
      <c r="D2183" s="349" t="s">
        <v>3724</v>
      </c>
      <c r="E2183" s="304">
        <v>65056</v>
      </c>
      <c r="F2183" s="304"/>
      <c r="G2183" s="324">
        <v>37.221400000000003</v>
      </c>
      <c r="H2183" s="324">
        <v>138.64189999999999</v>
      </c>
      <c r="I2183" s="324" t="s">
        <v>212</v>
      </c>
      <c r="J2183" s="368">
        <f t="shared" si="586"/>
        <v>550.37955946245654</v>
      </c>
      <c r="K2183" s="331">
        <f t="shared" si="587"/>
        <v>0.402318281960937</v>
      </c>
      <c r="L2183" s="304" t="str">
        <f t="shared" si="588"/>
        <v>C</v>
      </c>
      <c r="M2183" s="388" t="s">
        <v>6097</v>
      </c>
      <c r="N2183" s="304"/>
      <c r="O2183" s="304"/>
      <c r="P2183" s="356"/>
      <c r="Q2183" s="356"/>
      <c r="R2183" s="304"/>
      <c r="S2183" s="356"/>
      <c r="T2183" s="304"/>
      <c r="U2183" s="356"/>
      <c r="V2183" s="304"/>
      <c r="W2183" s="304" t="s">
        <v>624</v>
      </c>
      <c r="X2183" s="304">
        <v>-999</v>
      </c>
      <c r="Y2183" s="366" t="str">
        <f t="shared" si="590"/>
        <v>-</v>
      </c>
      <c r="Z2183" s="304"/>
      <c r="AA2183" s="304"/>
      <c r="AB2183" s="304">
        <v>-999</v>
      </c>
      <c r="AC2183" s="304">
        <v>-999</v>
      </c>
      <c r="AD2183" s="366">
        <v>-999</v>
      </c>
      <c r="AE2183" s="304">
        <v>-999</v>
      </c>
      <c r="AF2183" s="304">
        <v>-999</v>
      </c>
      <c r="AG2183" s="304"/>
      <c r="AH2183" s="304">
        <v>6.4121499999999998E-2</v>
      </c>
      <c r="AI2183" s="312"/>
      <c r="AJ2183" s="332">
        <v>760</v>
      </c>
      <c r="AK2183" s="304">
        <f t="shared" si="589"/>
        <v>760</v>
      </c>
      <c r="AL2183" s="363">
        <v>0.43</v>
      </c>
      <c r="AM2183" s="389" t="str">
        <f t="shared" si="582"/>
        <v/>
      </c>
      <c r="AN2183" s="304"/>
      <c r="AO2183" s="304"/>
      <c r="AP2183" s="312"/>
      <c r="AQ2183" s="312"/>
      <c r="AR2183" s="312"/>
      <c r="AS2183" s="304"/>
      <c r="AT2183" s="312"/>
      <c r="AU2183" s="329">
        <f>VLOOKUP(C2183,[1]world!$A$2:$B$3555,2,FALSE)</f>
        <v>7</v>
      </c>
      <c r="AV2183" s="329">
        <v>388</v>
      </c>
      <c r="AW2183" s="304">
        <v>0.37</v>
      </c>
      <c r="AX2183" s="304">
        <v>40</v>
      </c>
      <c r="AY2183" s="304">
        <v>-999</v>
      </c>
      <c r="AZ2183" s="304">
        <v>3020</v>
      </c>
      <c r="BA2183" s="304">
        <v>40</v>
      </c>
      <c r="BB2183" s="304">
        <v>-999</v>
      </c>
      <c r="BC2183" s="304">
        <v>3020</v>
      </c>
      <c r="BD2183" s="304">
        <v>40</v>
      </c>
      <c r="BE2183" s="304">
        <v>40</v>
      </c>
      <c r="BF2183" s="304">
        <v>-999</v>
      </c>
      <c r="BG2183" s="304">
        <v>-999</v>
      </c>
      <c r="BH2183" s="304">
        <v>3020</v>
      </c>
      <c r="BI2183" s="304">
        <v>3020</v>
      </c>
      <c r="BJ2183" s="304">
        <v>2</v>
      </c>
      <c r="BK2183" s="304" t="s">
        <v>4954</v>
      </c>
      <c r="BL2183" s="304">
        <v>2</v>
      </c>
    </row>
    <row r="2184" spans="1:64" ht="15" hidden="1" customHeight="1" x14ac:dyDescent="0.2">
      <c r="A2184" s="304" t="s">
        <v>6175</v>
      </c>
      <c r="B2184" s="304" t="s">
        <v>2679</v>
      </c>
      <c r="C2184" s="304">
        <v>2317</v>
      </c>
      <c r="D2184" s="349" t="s">
        <v>3752</v>
      </c>
      <c r="E2184" s="309">
        <v>65057</v>
      </c>
      <c r="F2184" s="309"/>
      <c r="G2184" s="324">
        <v>37.302199999999999</v>
      </c>
      <c r="H2184" s="324">
        <v>138.7122</v>
      </c>
      <c r="I2184" s="324" t="s">
        <v>212</v>
      </c>
      <c r="J2184" s="368">
        <f t="shared" si="586"/>
        <v>550.37955946245654</v>
      </c>
      <c r="K2184" s="331">
        <f t="shared" si="587"/>
        <v>0.402318281960937</v>
      </c>
      <c r="L2184" s="304" t="str">
        <f t="shared" si="588"/>
        <v>C</v>
      </c>
      <c r="M2184" s="388" t="s">
        <v>6097</v>
      </c>
      <c r="N2184" s="304"/>
      <c r="O2184" s="304"/>
      <c r="P2184" s="356"/>
      <c r="Q2184" s="356"/>
      <c r="R2184" s="304"/>
      <c r="S2184" s="356"/>
      <c r="T2184" s="304"/>
      <c r="U2184" s="356"/>
      <c r="V2184" s="304"/>
      <c r="W2184" s="310" t="s">
        <v>624</v>
      </c>
      <c r="X2184" s="304">
        <v>-999</v>
      </c>
      <c r="Y2184" s="366" t="str">
        <f t="shared" si="590"/>
        <v>-</v>
      </c>
      <c r="Z2184" s="304"/>
      <c r="AA2184" s="304"/>
      <c r="AB2184" s="304">
        <v>-999</v>
      </c>
      <c r="AC2184" s="304">
        <v>-999</v>
      </c>
      <c r="AD2184" s="366">
        <v>-999</v>
      </c>
      <c r="AE2184" s="304">
        <v>-999</v>
      </c>
      <c r="AF2184" s="304">
        <v>-999</v>
      </c>
      <c r="AG2184" s="304"/>
      <c r="AH2184" s="304">
        <v>2.9663800000000001E-2</v>
      </c>
      <c r="AI2184" s="312"/>
      <c r="AJ2184" s="332">
        <v>760</v>
      </c>
      <c r="AK2184" s="304">
        <f t="shared" si="589"/>
        <v>760</v>
      </c>
      <c r="AL2184" s="363">
        <v>0.43</v>
      </c>
      <c r="AM2184" s="389" t="str">
        <f t="shared" si="582"/>
        <v/>
      </c>
      <c r="AN2184" s="304"/>
      <c r="AO2184" s="304"/>
      <c r="AP2184" s="312"/>
      <c r="AQ2184" s="312"/>
      <c r="AR2184" s="312"/>
      <c r="AS2184" s="304"/>
      <c r="AT2184" s="312"/>
      <c r="AU2184" s="329">
        <f>VLOOKUP(C2184,[1]world!$A$2:$B$3555,2,FALSE)</f>
        <v>7</v>
      </c>
      <c r="AV2184" s="329">
        <v>388</v>
      </c>
      <c r="AW2184" s="304">
        <v>0.37</v>
      </c>
      <c r="AX2184" s="304">
        <v>620</v>
      </c>
      <c r="AY2184" s="304">
        <v>-999</v>
      </c>
      <c r="AZ2184" s="304">
        <v>4540</v>
      </c>
      <c r="BA2184" s="304">
        <v>620</v>
      </c>
      <c r="BB2184" s="304">
        <v>-999</v>
      </c>
      <c r="BC2184" s="304">
        <v>4540</v>
      </c>
      <c r="BD2184" s="304">
        <v>620</v>
      </c>
      <c r="BE2184" s="304">
        <v>620</v>
      </c>
      <c r="BF2184" s="304">
        <v>-999</v>
      </c>
      <c r="BG2184" s="304">
        <v>-999</v>
      </c>
      <c r="BH2184" s="304">
        <v>4540</v>
      </c>
      <c r="BI2184" s="304">
        <v>4540</v>
      </c>
      <c r="BJ2184" s="304">
        <v>2</v>
      </c>
      <c r="BK2184" s="304" t="s">
        <v>4954</v>
      </c>
      <c r="BL2184" s="304">
        <v>2</v>
      </c>
    </row>
    <row r="2185" spans="1:64" ht="15" hidden="1" customHeight="1" x14ac:dyDescent="0.2">
      <c r="A2185" s="304" t="s">
        <v>6175</v>
      </c>
      <c r="B2185" s="304" t="s">
        <v>2679</v>
      </c>
      <c r="C2185" s="304">
        <v>2318</v>
      </c>
      <c r="D2185" s="349" t="s">
        <v>3795</v>
      </c>
      <c r="E2185" s="309">
        <v>65058</v>
      </c>
      <c r="F2185" s="309"/>
      <c r="G2185" s="324">
        <v>37.418900000000001</v>
      </c>
      <c r="H2185" s="324">
        <v>138.6258</v>
      </c>
      <c r="I2185" s="324" t="s">
        <v>212</v>
      </c>
      <c r="J2185" s="368">
        <f t="shared" si="586"/>
        <v>287.49917643790627</v>
      </c>
      <c r="K2185" s="331">
        <f t="shared" si="587"/>
        <v>0.2941292233015958</v>
      </c>
      <c r="L2185" s="304" t="str">
        <f t="shared" si="588"/>
        <v>D</v>
      </c>
      <c r="M2185" s="388" t="s">
        <v>6097</v>
      </c>
      <c r="N2185" s="304"/>
      <c r="O2185" s="304"/>
      <c r="P2185" s="356"/>
      <c r="Q2185" s="356"/>
      <c r="R2185" s="304"/>
      <c r="S2185" s="356"/>
      <c r="T2185" s="304"/>
      <c r="U2185" s="356"/>
      <c r="V2185" s="304"/>
      <c r="W2185" s="310" t="s">
        <v>624</v>
      </c>
      <c r="X2185" s="304">
        <v>-999</v>
      </c>
      <c r="Y2185" s="366" t="str">
        <f t="shared" si="590"/>
        <v>-</v>
      </c>
      <c r="Z2185" s="304"/>
      <c r="AA2185" s="304"/>
      <c r="AB2185" s="304">
        <v>-999</v>
      </c>
      <c r="AC2185" s="304">
        <v>-999</v>
      </c>
      <c r="AD2185" s="366">
        <v>-999</v>
      </c>
      <c r="AE2185" s="304">
        <v>-999</v>
      </c>
      <c r="AF2185" s="304">
        <v>-999</v>
      </c>
      <c r="AG2185" s="304"/>
      <c r="AH2185" s="304">
        <v>1.2738199999999999E-3</v>
      </c>
      <c r="AI2185" s="312"/>
      <c r="AJ2185" s="332">
        <v>218</v>
      </c>
      <c r="AK2185" s="304">
        <f t="shared" si="589"/>
        <v>210</v>
      </c>
      <c r="AL2185" s="304">
        <v>0.2</v>
      </c>
      <c r="AM2185" s="389" t="str">
        <f t="shared" ref="AM2185:AM2248" si="591">IF(AT2185&lt;&gt;"",AT2185,IF(AND(AT2185="",AR2185=""),"",AR2185))</f>
        <v/>
      </c>
      <c r="AN2185" s="304"/>
      <c r="AO2185" s="304"/>
      <c r="AP2185" s="312"/>
      <c r="AQ2185" s="312"/>
      <c r="AR2185" s="312"/>
      <c r="AS2185" s="304"/>
      <c r="AT2185" s="312"/>
      <c r="AU2185" s="329">
        <f>VLOOKUP(C2185,[1]world!$A$2:$B$3555,2,FALSE)</f>
        <v>7</v>
      </c>
      <c r="AV2185" s="329">
        <v>388</v>
      </c>
      <c r="AW2185" s="304">
        <v>0.37</v>
      </c>
      <c r="AX2185" s="304">
        <v>140</v>
      </c>
      <c r="AY2185" s="304">
        <v>-999</v>
      </c>
      <c r="AZ2185" s="304">
        <v>1900</v>
      </c>
      <c r="BA2185" s="304">
        <v>140</v>
      </c>
      <c r="BB2185" s="304">
        <v>-999</v>
      </c>
      <c r="BC2185" s="304">
        <v>1900</v>
      </c>
      <c r="BD2185" s="304">
        <v>140</v>
      </c>
      <c r="BE2185" s="304">
        <v>140</v>
      </c>
      <c r="BF2185" s="304">
        <v>-999</v>
      </c>
      <c r="BG2185" s="304">
        <v>-999</v>
      </c>
      <c r="BH2185" s="304">
        <v>1900</v>
      </c>
      <c r="BI2185" s="304">
        <v>1900</v>
      </c>
      <c r="BJ2185" s="304">
        <v>2</v>
      </c>
      <c r="BK2185" s="304" t="s">
        <v>4954</v>
      </c>
      <c r="BL2185" s="304">
        <v>2</v>
      </c>
    </row>
    <row r="2186" spans="1:64" ht="15" hidden="1" customHeight="1" x14ac:dyDescent="0.2">
      <c r="A2186" s="304" t="s">
        <v>6175</v>
      </c>
      <c r="B2186" s="304" t="s">
        <v>2679</v>
      </c>
      <c r="C2186" s="304">
        <v>2319</v>
      </c>
      <c r="D2186" s="349" t="s">
        <v>3820</v>
      </c>
      <c r="E2186" s="309">
        <v>65059</v>
      </c>
      <c r="F2186" s="309"/>
      <c r="G2186" s="324">
        <v>37.453899999999997</v>
      </c>
      <c r="H2186" s="324">
        <v>138.66999999999999</v>
      </c>
      <c r="I2186" s="324" t="s">
        <v>212</v>
      </c>
      <c r="J2186" s="368">
        <f t="shared" si="586"/>
        <v>649.01836291277971</v>
      </c>
      <c r="K2186" s="331">
        <f t="shared" si="587"/>
        <v>0.402318281960937</v>
      </c>
      <c r="L2186" s="304" t="str">
        <f t="shared" si="588"/>
        <v>C</v>
      </c>
      <c r="M2186" s="388" t="s">
        <v>6097</v>
      </c>
      <c r="N2186" s="304"/>
      <c r="O2186" s="304"/>
      <c r="P2186" s="356"/>
      <c r="Q2186" s="356"/>
      <c r="R2186" s="304"/>
      <c r="S2186" s="356"/>
      <c r="T2186" s="304"/>
      <c r="U2186" s="356"/>
      <c r="V2186" s="304"/>
      <c r="W2186" s="310" t="s">
        <v>624</v>
      </c>
      <c r="X2186" s="304">
        <v>-999</v>
      </c>
      <c r="Y2186" s="366" t="str">
        <f t="shared" si="590"/>
        <v>-</v>
      </c>
      <c r="Z2186" s="304"/>
      <c r="AA2186" s="304"/>
      <c r="AB2186" s="304">
        <v>-999</v>
      </c>
      <c r="AC2186" s="304">
        <v>-999</v>
      </c>
      <c r="AD2186" s="366">
        <v>-999</v>
      </c>
      <c r="AE2186" s="304">
        <v>-999</v>
      </c>
      <c r="AF2186" s="304">
        <v>-999</v>
      </c>
      <c r="AG2186" s="304"/>
      <c r="AH2186" s="304">
        <v>5.3837700000000002E-2</v>
      </c>
      <c r="AI2186" s="312"/>
      <c r="AJ2186" s="332">
        <v>760</v>
      </c>
      <c r="AK2186" s="304">
        <f t="shared" si="589"/>
        <v>760</v>
      </c>
      <c r="AL2186" s="363">
        <v>0.43</v>
      </c>
      <c r="AM2186" s="389" t="str">
        <f t="shared" si="591"/>
        <v/>
      </c>
      <c r="AN2186" s="304"/>
      <c r="AO2186" s="304"/>
      <c r="AP2186" s="312"/>
      <c r="AQ2186" s="312"/>
      <c r="AR2186" s="312"/>
      <c r="AS2186" s="304"/>
      <c r="AT2186" s="312"/>
      <c r="AU2186" s="329">
        <f>VLOOKUP(C2186,[1]world!$A$2:$B$3555,2,FALSE)</f>
        <v>3</v>
      </c>
      <c r="AV2186" s="329">
        <v>547</v>
      </c>
      <c r="AW2186" s="304">
        <v>0.37</v>
      </c>
      <c r="AX2186" s="304">
        <v>20</v>
      </c>
      <c r="AY2186" s="304">
        <v>-999</v>
      </c>
      <c r="AZ2186" s="304">
        <v>1640</v>
      </c>
      <c r="BA2186" s="304">
        <v>20</v>
      </c>
      <c r="BB2186" s="304">
        <v>-999</v>
      </c>
      <c r="BC2186" s="304">
        <v>1640</v>
      </c>
      <c r="BD2186" s="304">
        <v>20</v>
      </c>
      <c r="BE2186" s="304">
        <v>20</v>
      </c>
      <c r="BF2186" s="304">
        <v>-999</v>
      </c>
      <c r="BG2186" s="304">
        <v>-999</v>
      </c>
      <c r="BH2186" s="304">
        <v>1640</v>
      </c>
      <c r="BI2186" s="304">
        <v>1640</v>
      </c>
      <c r="BJ2186" s="304">
        <v>2</v>
      </c>
      <c r="BK2186" s="304" t="s">
        <v>4954</v>
      </c>
      <c r="BL2186" s="304">
        <v>2</v>
      </c>
    </row>
    <row r="2187" spans="1:64" ht="15" hidden="1" customHeight="1" x14ac:dyDescent="0.2">
      <c r="A2187" s="304" t="s">
        <v>6175</v>
      </c>
      <c r="B2187" s="304" t="s">
        <v>2679</v>
      </c>
      <c r="C2187" s="304">
        <v>2320</v>
      </c>
      <c r="D2187" s="349" t="s">
        <v>3948</v>
      </c>
      <c r="E2187" s="309">
        <v>65065</v>
      </c>
      <c r="F2187" s="309"/>
      <c r="G2187" s="324">
        <v>37.741399999999999</v>
      </c>
      <c r="H2187" s="324">
        <v>139.1858</v>
      </c>
      <c r="I2187" s="324" t="s">
        <v>212</v>
      </c>
      <c r="J2187" s="368">
        <f t="shared" si="586"/>
        <v>253.68916278906121</v>
      </c>
      <c r="K2187" s="331">
        <f t="shared" si="587"/>
        <v>0.33421549934136807</v>
      </c>
      <c r="L2187" s="304" t="str">
        <f t="shared" si="588"/>
        <v>D</v>
      </c>
      <c r="M2187" s="388" t="s">
        <v>6097</v>
      </c>
      <c r="N2187" s="304"/>
      <c r="O2187" s="304"/>
      <c r="P2187" s="356"/>
      <c r="Q2187" s="356"/>
      <c r="R2187" s="304"/>
      <c r="S2187" s="356"/>
      <c r="T2187" s="304"/>
      <c r="U2187" s="356"/>
      <c r="V2187" s="304"/>
      <c r="W2187" s="310" t="s">
        <v>624</v>
      </c>
      <c r="X2187" s="304">
        <v>-999</v>
      </c>
      <c r="Y2187" s="366" t="str">
        <f t="shared" si="590"/>
        <v>-</v>
      </c>
      <c r="Z2187" s="304"/>
      <c r="AA2187" s="304"/>
      <c r="AB2187" s="304">
        <v>-999</v>
      </c>
      <c r="AC2187" s="304">
        <v>-999</v>
      </c>
      <c r="AD2187" s="366">
        <v>-999</v>
      </c>
      <c r="AE2187" s="304">
        <v>-999</v>
      </c>
      <c r="AF2187" s="304">
        <v>-999</v>
      </c>
      <c r="AG2187" s="304"/>
      <c r="AH2187" s="304">
        <v>2.6949500000000002E-3</v>
      </c>
      <c r="AI2187" s="312"/>
      <c r="AJ2187" s="332">
        <v>261</v>
      </c>
      <c r="AK2187" s="304">
        <f t="shared" si="589"/>
        <v>270</v>
      </c>
      <c r="AL2187" s="363">
        <v>0.43</v>
      </c>
      <c r="AM2187" s="389" t="str">
        <f t="shared" si="591"/>
        <v/>
      </c>
      <c r="AN2187" s="304"/>
      <c r="AO2187" s="304"/>
      <c r="AP2187" s="312"/>
      <c r="AQ2187" s="312"/>
      <c r="AR2187" s="312"/>
      <c r="AS2187" s="304"/>
      <c r="AT2187" s="312"/>
      <c r="AU2187" s="329">
        <f>VLOOKUP(C2187,[1]world!$A$2:$B$3555,2,FALSE)</f>
        <v>16</v>
      </c>
      <c r="AV2187" s="329">
        <v>246</v>
      </c>
      <c r="AW2187" s="304">
        <v>0.18</v>
      </c>
      <c r="AX2187" s="304">
        <v>280</v>
      </c>
      <c r="AY2187" s="304">
        <v>-999</v>
      </c>
      <c r="AZ2187" s="304">
        <v>2920</v>
      </c>
      <c r="BA2187" s="304">
        <v>280</v>
      </c>
      <c r="BB2187" s="304">
        <v>-999</v>
      </c>
      <c r="BC2187" s="304">
        <v>2920</v>
      </c>
      <c r="BD2187" s="304">
        <v>280</v>
      </c>
      <c r="BE2187" s="304">
        <v>280</v>
      </c>
      <c r="BF2187" s="304">
        <v>-999</v>
      </c>
      <c r="BG2187" s="304">
        <v>-999</v>
      </c>
      <c r="BH2187" s="304">
        <v>2920</v>
      </c>
      <c r="BI2187" s="304">
        <v>2920</v>
      </c>
      <c r="BJ2187" s="304">
        <v>2</v>
      </c>
      <c r="BK2187" s="304" t="s">
        <v>4954</v>
      </c>
      <c r="BL2187" s="304">
        <v>2</v>
      </c>
    </row>
    <row r="2188" spans="1:64" ht="15" hidden="1" customHeight="1" x14ac:dyDescent="0.2">
      <c r="A2188" s="304" t="s">
        <v>6175</v>
      </c>
      <c r="B2188" s="304" t="s">
        <v>2679</v>
      </c>
      <c r="C2188" s="304">
        <v>2321</v>
      </c>
      <c r="D2188" s="349" t="s">
        <v>3937</v>
      </c>
      <c r="E2188" s="309">
        <v>65083</v>
      </c>
      <c r="F2188" s="309"/>
      <c r="G2188" s="324">
        <v>37.688099999999999</v>
      </c>
      <c r="H2188" s="324">
        <v>138.8586</v>
      </c>
      <c r="I2188" s="324" t="s">
        <v>212</v>
      </c>
      <c r="J2188" s="368">
        <f t="shared" si="586"/>
        <v>224.31576962756847</v>
      </c>
      <c r="K2188" s="331">
        <f t="shared" si="587"/>
        <v>0.19066200460500776</v>
      </c>
      <c r="L2188" s="304" t="str">
        <f t="shared" si="588"/>
        <v>D</v>
      </c>
      <c r="M2188" s="388" t="s">
        <v>6097</v>
      </c>
      <c r="N2188" s="304"/>
      <c r="O2188" s="304"/>
      <c r="P2188" s="356"/>
      <c r="Q2188" s="356"/>
      <c r="R2188" s="304"/>
      <c r="S2188" s="356"/>
      <c r="T2188" s="304"/>
      <c r="U2188" s="356"/>
      <c r="V2188" s="304"/>
      <c r="W2188" s="310" t="s">
        <v>624</v>
      </c>
      <c r="X2188" s="304">
        <v>-999</v>
      </c>
      <c r="Y2188" s="366" t="str">
        <f t="shared" si="590"/>
        <v>-</v>
      </c>
      <c r="Z2188" s="304"/>
      <c r="AA2188" s="304"/>
      <c r="AB2188" s="304">
        <v>-999</v>
      </c>
      <c r="AC2188" s="304">
        <v>-999</v>
      </c>
      <c r="AD2188" s="366">
        <v>-999</v>
      </c>
      <c r="AE2188" s="304">
        <v>-999</v>
      </c>
      <c r="AF2188" s="304">
        <v>-999</v>
      </c>
      <c r="AG2188" s="304"/>
      <c r="AH2188" s="304">
        <v>8.6856200000000002E-4</v>
      </c>
      <c r="AI2188" s="312"/>
      <c r="AJ2188" s="332">
        <v>206</v>
      </c>
      <c r="AK2188" s="304">
        <f t="shared" si="589"/>
        <v>210</v>
      </c>
      <c r="AL2188" s="304">
        <v>0.2</v>
      </c>
      <c r="AM2188" s="389" t="str">
        <f t="shared" si="591"/>
        <v/>
      </c>
      <c r="AN2188" s="304"/>
      <c r="AO2188" s="304"/>
      <c r="AP2188" s="312"/>
      <c r="AQ2188" s="312"/>
      <c r="AR2188" s="312"/>
      <c r="AS2188" s="304"/>
      <c r="AT2188" s="312"/>
      <c r="AU2188" s="329">
        <f>VLOOKUP(C2188,[1]world!$A$2:$B$3555,2,FALSE)</f>
        <v>16</v>
      </c>
      <c r="AV2188" s="329">
        <v>246</v>
      </c>
      <c r="AW2188" s="304">
        <v>0.18</v>
      </c>
      <c r="AX2188" s="304">
        <v>200</v>
      </c>
      <c r="AY2188" s="304">
        <v>-999</v>
      </c>
      <c r="AZ2188" s="304">
        <v>1420</v>
      </c>
      <c r="BA2188" s="304">
        <v>200</v>
      </c>
      <c r="BB2188" s="304">
        <v>-999</v>
      </c>
      <c r="BC2188" s="304">
        <v>1420</v>
      </c>
      <c r="BD2188" s="304">
        <v>200</v>
      </c>
      <c r="BE2188" s="304">
        <v>200</v>
      </c>
      <c r="BF2188" s="304">
        <v>-999</v>
      </c>
      <c r="BG2188" s="304">
        <v>-999</v>
      </c>
      <c r="BH2188" s="304">
        <v>1420</v>
      </c>
      <c r="BI2188" s="304">
        <v>1420</v>
      </c>
      <c r="BJ2188" s="304">
        <v>2</v>
      </c>
      <c r="BK2188" s="304" t="s">
        <v>4954</v>
      </c>
      <c r="BL2188" s="304">
        <v>2</v>
      </c>
    </row>
    <row r="2189" spans="1:64" ht="15" hidden="1" customHeight="1" x14ac:dyDescent="0.2">
      <c r="A2189" s="304" t="s">
        <v>6175</v>
      </c>
      <c r="B2189" s="304" t="s">
        <v>2679</v>
      </c>
      <c r="C2189" s="304">
        <v>2322</v>
      </c>
      <c r="D2189" s="349" t="s">
        <v>3899</v>
      </c>
      <c r="E2189" s="309">
        <v>65084</v>
      </c>
      <c r="F2189" s="309"/>
      <c r="G2189" s="324">
        <v>37.6233</v>
      </c>
      <c r="H2189" s="324">
        <v>138.84280000000001</v>
      </c>
      <c r="I2189" s="324" t="s">
        <v>212</v>
      </c>
      <c r="J2189" s="368">
        <f t="shared" si="586"/>
        <v>270.37475232160415</v>
      </c>
      <c r="K2189" s="331">
        <f t="shared" si="587"/>
        <v>0.2941292233015958</v>
      </c>
      <c r="L2189" s="304" t="str">
        <f t="shared" si="588"/>
        <v>D</v>
      </c>
      <c r="M2189" s="388" t="s">
        <v>6097</v>
      </c>
      <c r="N2189" s="304"/>
      <c r="O2189" s="304"/>
      <c r="P2189" s="356"/>
      <c r="Q2189" s="356"/>
      <c r="R2189" s="304"/>
      <c r="S2189" s="356"/>
      <c r="T2189" s="304"/>
      <c r="U2189" s="356"/>
      <c r="V2189" s="304"/>
      <c r="W2189" s="310" t="s">
        <v>624</v>
      </c>
      <c r="X2189" s="304">
        <v>-999</v>
      </c>
      <c r="Y2189" s="366" t="str">
        <f t="shared" si="590"/>
        <v>-</v>
      </c>
      <c r="Z2189" s="304"/>
      <c r="AA2189" s="304"/>
      <c r="AB2189" s="304">
        <v>-999</v>
      </c>
      <c r="AC2189" s="304">
        <v>-999</v>
      </c>
      <c r="AD2189" s="366">
        <v>-999</v>
      </c>
      <c r="AE2189" s="304">
        <v>-999</v>
      </c>
      <c r="AF2189" s="304">
        <v>-999</v>
      </c>
      <c r="AG2189" s="304"/>
      <c r="AH2189" s="304">
        <v>8.6808299999999996E-4</v>
      </c>
      <c r="AI2189" s="312"/>
      <c r="AJ2189" s="332">
        <v>206</v>
      </c>
      <c r="AK2189" s="304">
        <f t="shared" si="589"/>
        <v>210</v>
      </c>
      <c r="AL2189" s="304">
        <v>0.2</v>
      </c>
      <c r="AM2189" s="389" t="str">
        <f t="shared" si="591"/>
        <v/>
      </c>
      <c r="AN2189" s="304"/>
      <c r="AO2189" s="304"/>
      <c r="AP2189" s="312"/>
      <c r="AQ2189" s="312"/>
      <c r="AR2189" s="312"/>
      <c r="AS2189" s="304"/>
      <c r="AT2189" s="312"/>
      <c r="AU2189" s="329">
        <f>VLOOKUP(C2189,[1]world!$A$2:$B$3555,2,FALSE)</f>
        <v>15</v>
      </c>
      <c r="AV2189" s="329">
        <v>363</v>
      </c>
      <c r="AW2189" s="304">
        <v>0.37</v>
      </c>
      <c r="AX2189" s="304">
        <v>480</v>
      </c>
      <c r="AY2189" s="304">
        <v>-999</v>
      </c>
      <c r="AZ2189" s="304">
        <v>4800</v>
      </c>
      <c r="BA2189" s="304">
        <v>480</v>
      </c>
      <c r="BB2189" s="304">
        <v>-999</v>
      </c>
      <c r="BC2189" s="304">
        <v>4800</v>
      </c>
      <c r="BD2189" s="304">
        <v>480</v>
      </c>
      <c r="BE2189" s="304">
        <v>480</v>
      </c>
      <c r="BF2189" s="304">
        <v>-999</v>
      </c>
      <c r="BG2189" s="304">
        <v>-999</v>
      </c>
      <c r="BH2189" s="304">
        <v>4800</v>
      </c>
      <c r="BI2189" s="304">
        <v>4800</v>
      </c>
      <c r="BJ2189" s="304">
        <v>2</v>
      </c>
      <c r="BK2189" s="304" t="s">
        <v>4954</v>
      </c>
      <c r="BL2189" s="304">
        <v>2</v>
      </c>
    </row>
    <row r="2190" spans="1:64" ht="15" hidden="1" customHeight="1" x14ac:dyDescent="0.2">
      <c r="A2190" s="304" t="s">
        <v>6175</v>
      </c>
      <c r="B2190" s="304" t="s">
        <v>2679</v>
      </c>
      <c r="C2190" s="304">
        <v>2323</v>
      </c>
      <c r="D2190" s="349" t="s">
        <v>3934</v>
      </c>
      <c r="E2190" s="309">
        <v>65085</v>
      </c>
      <c r="F2190" s="309"/>
      <c r="G2190" s="324">
        <v>37.6828</v>
      </c>
      <c r="H2190" s="324">
        <v>138.8828</v>
      </c>
      <c r="I2190" s="324" t="s">
        <v>212</v>
      </c>
      <c r="J2190" s="368">
        <f t="shared" si="586"/>
        <v>260.67648255639142</v>
      </c>
      <c r="K2190" s="331">
        <f t="shared" si="587"/>
        <v>0.33421549934136807</v>
      </c>
      <c r="L2190" s="304" t="str">
        <f t="shared" si="588"/>
        <v>D</v>
      </c>
      <c r="M2190" s="388" t="s">
        <v>6097</v>
      </c>
      <c r="N2190" s="304"/>
      <c r="O2190" s="304"/>
      <c r="P2190" s="356"/>
      <c r="Q2190" s="356"/>
      <c r="R2190" s="304"/>
      <c r="S2190" s="356"/>
      <c r="T2190" s="304"/>
      <c r="U2190" s="356"/>
      <c r="V2190" s="304"/>
      <c r="W2190" s="310" t="s">
        <v>624</v>
      </c>
      <c r="X2190" s="304">
        <v>-999</v>
      </c>
      <c r="Y2190" s="366" t="str">
        <f t="shared" si="590"/>
        <v>-</v>
      </c>
      <c r="Z2190" s="304"/>
      <c r="AA2190" s="304"/>
      <c r="AB2190" s="304">
        <v>-999</v>
      </c>
      <c r="AC2190" s="304">
        <v>-999</v>
      </c>
      <c r="AD2190" s="366">
        <v>-999</v>
      </c>
      <c r="AE2190" s="304">
        <v>-999</v>
      </c>
      <c r="AF2190" s="304">
        <v>-999</v>
      </c>
      <c r="AG2190" s="304"/>
      <c r="AH2190" s="304">
        <v>3.16783E-3</v>
      </c>
      <c r="AI2190" s="312"/>
      <c r="AJ2190" s="332">
        <v>275</v>
      </c>
      <c r="AK2190" s="304">
        <f t="shared" si="589"/>
        <v>270</v>
      </c>
      <c r="AL2190" s="363">
        <v>0.43</v>
      </c>
      <c r="AM2190" s="389" t="str">
        <f t="shared" si="591"/>
        <v/>
      </c>
      <c r="AN2190" s="304"/>
      <c r="AO2190" s="304"/>
      <c r="AP2190" s="312"/>
      <c r="AQ2190" s="312"/>
      <c r="AR2190" s="312"/>
      <c r="AS2190" s="304"/>
      <c r="AT2190" s="312"/>
      <c r="AU2190" s="329">
        <f>VLOOKUP(C2190,[1]world!$A$2:$B$3555,2,FALSE)</f>
        <v>16</v>
      </c>
      <c r="AV2190" s="329">
        <v>246</v>
      </c>
      <c r="AW2190" s="304">
        <v>0.18</v>
      </c>
      <c r="AX2190" s="304">
        <v>580</v>
      </c>
      <c r="AY2190" s="304">
        <v>-999</v>
      </c>
      <c r="AZ2190" s="304">
        <v>4840</v>
      </c>
      <c r="BA2190" s="304">
        <v>580</v>
      </c>
      <c r="BB2190" s="304">
        <v>-999</v>
      </c>
      <c r="BC2190" s="304">
        <v>4840</v>
      </c>
      <c r="BD2190" s="304">
        <v>580</v>
      </c>
      <c r="BE2190" s="304">
        <v>580</v>
      </c>
      <c r="BF2190" s="304">
        <v>-999</v>
      </c>
      <c r="BG2190" s="304">
        <v>-999</v>
      </c>
      <c r="BH2190" s="304">
        <v>4840</v>
      </c>
      <c r="BI2190" s="304">
        <v>4840</v>
      </c>
      <c r="BJ2190" s="304">
        <v>2</v>
      </c>
      <c r="BK2190" s="304" t="s">
        <v>4954</v>
      </c>
      <c r="BL2190" s="304">
        <v>2</v>
      </c>
    </row>
    <row r="2191" spans="1:64" ht="15" hidden="1" customHeight="1" x14ac:dyDescent="0.2">
      <c r="A2191" s="304" t="s">
        <v>6175</v>
      </c>
      <c r="B2191" s="304" t="s">
        <v>2679</v>
      </c>
      <c r="C2191" s="304">
        <v>2324</v>
      </c>
      <c r="D2191" s="349" t="s">
        <v>3808</v>
      </c>
      <c r="E2191" s="309">
        <v>65301</v>
      </c>
      <c r="F2191" s="309"/>
      <c r="G2191" s="324">
        <v>37.433300000000003</v>
      </c>
      <c r="H2191" s="324">
        <v>138.8417</v>
      </c>
      <c r="I2191" s="324" t="s">
        <v>212</v>
      </c>
      <c r="J2191" s="368">
        <f t="shared" si="586"/>
        <v>297.76253560363728</v>
      </c>
      <c r="K2191" s="331">
        <f t="shared" si="587"/>
        <v>0.402318281960937</v>
      </c>
      <c r="L2191" s="304" t="str">
        <f t="shared" si="588"/>
        <v>D</v>
      </c>
      <c r="M2191" s="388" t="s">
        <v>6097</v>
      </c>
      <c r="N2191" s="304"/>
      <c r="O2191" s="304"/>
      <c r="P2191" s="356"/>
      <c r="Q2191" s="356"/>
      <c r="R2191" s="304"/>
      <c r="S2191" s="356"/>
      <c r="T2191" s="304"/>
      <c r="U2191" s="356"/>
      <c r="V2191" s="304"/>
      <c r="W2191" s="310" t="s">
        <v>624</v>
      </c>
      <c r="X2191" s="304">
        <v>-999</v>
      </c>
      <c r="Y2191" s="366" t="str">
        <f t="shared" si="590"/>
        <v>-</v>
      </c>
      <c r="Z2191" s="304"/>
      <c r="AA2191" s="304"/>
      <c r="AB2191" s="304">
        <v>-999</v>
      </c>
      <c r="AC2191" s="304">
        <v>-999</v>
      </c>
      <c r="AD2191" s="366">
        <v>-999</v>
      </c>
      <c r="AE2191" s="304">
        <v>-999</v>
      </c>
      <c r="AF2191" s="304">
        <v>-999</v>
      </c>
      <c r="AG2191" s="304"/>
      <c r="AH2191" s="304">
        <v>2.26027E-3</v>
      </c>
      <c r="AI2191" s="312"/>
      <c r="AJ2191" s="332">
        <v>248</v>
      </c>
      <c r="AK2191" s="304">
        <f t="shared" si="589"/>
        <v>270</v>
      </c>
      <c r="AL2191" s="363">
        <v>0.43</v>
      </c>
      <c r="AM2191" s="389" t="str">
        <f t="shared" si="591"/>
        <v/>
      </c>
      <c r="AN2191" s="304"/>
      <c r="AO2191" s="304"/>
      <c r="AP2191" s="312"/>
      <c r="AQ2191" s="312"/>
      <c r="AR2191" s="312"/>
      <c r="AS2191" s="304"/>
      <c r="AT2191" s="312"/>
      <c r="AU2191" s="329">
        <f>VLOOKUP(C2191,[1]world!$A$2:$B$3555,2,FALSE)</f>
        <v>15</v>
      </c>
      <c r="AV2191" s="329">
        <v>363</v>
      </c>
      <c r="AW2191" s="304">
        <v>0.37</v>
      </c>
      <c r="AX2191" s="304">
        <v>320</v>
      </c>
      <c r="AY2191" s="304">
        <v>-999</v>
      </c>
      <c r="AZ2191" s="304">
        <v>4100</v>
      </c>
      <c r="BA2191" s="304">
        <v>320</v>
      </c>
      <c r="BB2191" s="304">
        <v>-999</v>
      </c>
      <c r="BC2191" s="304">
        <v>4100</v>
      </c>
      <c r="BD2191" s="304">
        <v>320</v>
      </c>
      <c r="BE2191" s="304">
        <v>320</v>
      </c>
      <c r="BF2191" s="304">
        <v>-999</v>
      </c>
      <c r="BG2191" s="304">
        <v>-999</v>
      </c>
      <c r="BH2191" s="304">
        <v>4100</v>
      </c>
      <c r="BI2191" s="304">
        <v>4100</v>
      </c>
      <c r="BJ2191" s="304">
        <v>2</v>
      </c>
      <c r="BK2191" s="304" t="s">
        <v>4954</v>
      </c>
      <c r="BL2191" s="304">
        <v>2</v>
      </c>
    </row>
    <row r="2192" spans="1:64" ht="15" hidden="1" customHeight="1" x14ac:dyDescent="0.2">
      <c r="A2192" s="304" t="s">
        <v>6175</v>
      </c>
      <c r="B2192" s="304" t="s">
        <v>2679</v>
      </c>
      <c r="C2192" s="304">
        <v>2325</v>
      </c>
      <c r="D2192" s="349" t="s">
        <v>3759</v>
      </c>
      <c r="E2192" s="309">
        <v>65321</v>
      </c>
      <c r="F2192" s="309"/>
      <c r="G2192" s="324">
        <v>37.31</v>
      </c>
      <c r="H2192" s="324">
        <v>138.79499999999999</v>
      </c>
      <c r="I2192" s="324" t="s">
        <v>212</v>
      </c>
      <c r="J2192" s="368">
        <f t="shared" si="586"/>
        <v>423.84403313026729</v>
      </c>
      <c r="K2192" s="331">
        <f t="shared" si="587"/>
        <v>0.402318281960937</v>
      </c>
      <c r="L2192" s="304" t="str">
        <f t="shared" si="588"/>
        <v>C</v>
      </c>
      <c r="M2192" s="388" t="s">
        <v>6097</v>
      </c>
      <c r="N2192" s="304"/>
      <c r="O2192" s="304"/>
      <c r="P2192" s="356"/>
      <c r="Q2192" s="356"/>
      <c r="R2192" s="304"/>
      <c r="S2192" s="356"/>
      <c r="T2192" s="304"/>
      <c r="U2192" s="356"/>
      <c r="V2192" s="304"/>
      <c r="W2192" s="310" t="s">
        <v>624</v>
      </c>
      <c r="X2192" s="304">
        <v>-999</v>
      </c>
      <c r="Y2192" s="366" t="str">
        <f t="shared" si="590"/>
        <v>-</v>
      </c>
      <c r="Z2192" s="304"/>
      <c r="AA2192" s="304"/>
      <c r="AB2192" s="304">
        <v>-999</v>
      </c>
      <c r="AC2192" s="304">
        <v>-999</v>
      </c>
      <c r="AD2192" s="366">
        <v>-999</v>
      </c>
      <c r="AE2192" s="304">
        <v>-999</v>
      </c>
      <c r="AF2192" s="304">
        <v>-999</v>
      </c>
      <c r="AG2192" s="304"/>
      <c r="AH2192" s="304">
        <v>1.48167E-2</v>
      </c>
      <c r="AI2192" s="312"/>
      <c r="AJ2192" s="332">
        <v>537</v>
      </c>
      <c r="AK2192" s="304">
        <f t="shared" si="589"/>
        <v>555</v>
      </c>
      <c r="AL2192" s="363">
        <v>0.43</v>
      </c>
      <c r="AM2192" s="389" t="str">
        <f t="shared" si="591"/>
        <v/>
      </c>
      <c r="AN2192" s="304"/>
      <c r="AO2192" s="304"/>
      <c r="AP2192" s="312"/>
      <c r="AQ2192" s="312"/>
      <c r="AR2192" s="312"/>
      <c r="AS2192" s="304"/>
      <c r="AT2192" s="312"/>
      <c r="AU2192" s="329">
        <f>VLOOKUP(C2192,[1]world!$A$2:$B$3555,2,FALSE)</f>
        <v>11</v>
      </c>
      <c r="AV2192" s="329">
        <v>328</v>
      </c>
      <c r="AW2192" s="304">
        <v>0.37</v>
      </c>
      <c r="AX2192" s="304">
        <v>240</v>
      </c>
      <c r="AY2192" s="304">
        <v>-999</v>
      </c>
      <c r="AZ2192" s="304">
        <v>3300</v>
      </c>
      <c r="BA2192" s="304">
        <v>240</v>
      </c>
      <c r="BB2192" s="304">
        <v>-999</v>
      </c>
      <c r="BC2192" s="304">
        <v>3300</v>
      </c>
      <c r="BD2192" s="304">
        <v>240</v>
      </c>
      <c r="BE2192" s="304">
        <v>240</v>
      </c>
      <c r="BF2192" s="304">
        <v>-999</v>
      </c>
      <c r="BG2192" s="304">
        <v>-999</v>
      </c>
      <c r="BH2192" s="304">
        <v>3300</v>
      </c>
      <c r="BI2192" s="304">
        <v>3300</v>
      </c>
      <c r="BJ2192" s="304">
        <v>2</v>
      </c>
      <c r="BK2192" s="304" t="s">
        <v>4954</v>
      </c>
      <c r="BL2192" s="304">
        <v>2</v>
      </c>
    </row>
    <row r="2193" spans="1:64" ht="15" hidden="1" customHeight="1" x14ac:dyDescent="0.2">
      <c r="A2193" s="304" t="s">
        <v>6175</v>
      </c>
      <c r="B2193" s="304" t="s">
        <v>2679</v>
      </c>
      <c r="C2193" s="304">
        <v>2326</v>
      </c>
      <c r="D2193" s="349" t="s">
        <v>3952</v>
      </c>
      <c r="E2193" s="310" t="s">
        <v>4913</v>
      </c>
      <c r="F2193" s="310"/>
      <c r="G2193" s="324">
        <v>37.758299999999998</v>
      </c>
      <c r="H2193" s="324">
        <v>138.89169999999999</v>
      </c>
      <c r="I2193" s="324" t="s">
        <v>212</v>
      </c>
      <c r="J2193" s="368">
        <f t="shared" si="586"/>
        <v>254.19413324557021</v>
      </c>
      <c r="K2193" s="331">
        <f t="shared" si="587"/>
        <v>0.33421549934136807</v>
      </c>
      <c r="L2193" s="304" t="str">
        <f t="shared" si="588"/>
        <v>D</v>
      </c>
      <c r="M2193" s="388" t="s">
        <v>6097</v>
      </c>
      <c r="N2193" s="304"/>
      <c r="O2193" s="304"/>
      <c r="P2193" s="356"/>
      <c r="Q2193" s="356"/>
      <c r="R2193" s="304"/>
      <c r="S2193" s="356"/>
      <c r="T2193" s="304"/>
      <c r="U2193" s="356"/>
      <c r="V2193" s="304"/>
      <c r="W2193" s="310" t="s">
        <v>624</v>
      </c>
      <c r="X2193" s="304">
        <v>-999</v>
      </c>
      <c r="Y2193" s="366" t="str">
        <f t="shared" si="590"/>
        <v>-</v>
      </c>
      <c r="Z2193" s="304"/>
      <c r="AA2193" s="304"/>
      <c r="AB2193" s="304">
        <v>-999</v>
      </c>
      <c r="AC2193" s="304">
        <v>-999</v>
      </c>
      <c r="AD2193" s="366">
        <v>-999</v>
      </c>
      <c r="AE2193" s="304">
        <v>-999</v>
      </c>
      <c r="AF2193" s="304">
        <v>-999</v>
      </c>
      <c r="AG2193" s="304"/>
      <c r="AH2193" s="304">
        <v>2.72683E-3</v>
      </c>
      <c r="AI2193" s="312"/>
      <c r="AJ2193" s="332">
        <v>262</v>
      </c>
      <c r="AK2193" s="304">
        <f t="shared" si="589"/>
        <v>270</v>
      </c>
      <c r="AL2193" s="363">
        <v>0.43</v>
      </c>
      <c r="AM2193" s="389" t="str">
        <f t="shared" si="591"/>
        <v/>
      </c>
      <c r="AN2193" s="304"/>
      <c r="AO2193" s="304"/>
      <c r="AP2193" s="312"/>
      <c r="AQ2193" s="312"/>
      <c r="AR2193" s="312"/>
      <c r="AS2193" s="304"/>
      <c r="AT2193" s="312"/>
      <c r="AU2193" s="329">
        <f>VLOOKUP(C2193,[1]world!$A$2:$B$3555,2,FALSE)</f>
        <v>16</v>
      </c>
      <c r="AV2193" s="329">
        <v>246</v>
      </c>
      <c r="AW2193" s="304">
        <v>0.18</v>
      </c>
      <c r="AX2193" s="304">
        <v>720</v>
      </c>
      <c r="AY2193" s="304">
        <v>-999</v>
      </c>
      <c r="AZ2193" s="304">
        <v>4520</v>
      </c>
      <c r="BA2193" s="304">
        <v>720</v>
      </c>
      <c r="BB2193" s="304">
        <v>-999</v>
      </c>
      <c r="BC2193" s="304">
        <v>4520</v>
      </c>
      <c r="BD2193" s="304">
        <v>720</v>
      </c>
      <c r="BE2193" s="304">
        <v>720</v>
      </c>
      <c r="BF2193" s="304">
        <v>-999</v>
      </c>
      <c r="BG2193" s="304">
        <v>-999</v>
      </c>
      <c r="BH2193" s="304">
        <v>4520</v>
      </c>
      <c r="BI2193" s="304">
        <v>4520</v>
      </c>
      <c r="BJ2193" s="304">
        <v>2</v>
      </c>
      <c r="BK2193" s="304" t="s">
        <v>4954</v>
      </c>
      <c r="BL2193" s="304">
        <v>2</v>
      </c>
    </row>
    <row r="2194" spans="1:64" ht="15" hidden="1" customHeight="1" x14ac:dyDescent="0.2">
      <c r="A2194" s="304" t="s">
        <v>6175</v>
      </c>
      <c r="B2194" s="304" t="s">
        <v>2679</v>
      </c>
      <c r="C2194" s="304">
        <v>2327</v>
      </c>
      <c r="D2194" s="349" t="s">
        <v>3669</v>
      </c>
      <c r="E2194" s="304" t="s">
        <v>3670</v>
      </c>
      <c r="F2194" s="304"/>
      <c r="G2194" s="324">
        <v>37.061700000000002</v>
      </c>
      <c r="H2194" s="324">
        <v>138.8783</v>
      </c>
      <c r="I2194" s="324" t="s">
        <v>212</v>
      </c>
      <c r="J2194" s="368">
        <f t="shared" si="586"/>
        <v>540.88961683854995</v>
      </c>
      <c r="K2194" s="331">
        <f t="shared" si="587"/>
        <v>0.402318281960937</v>
      </c>
      <c r="L2194" s="304" t="str">
        <f t="shared" si="588"/>
        <v>C</v>
      </c>
      <c r="M2194" s="388" t="s">
        <v>6097</v>
      </c>
      <c r="N2194" s="304"/>
      <c r="O2194" s="304"/>
      <c r="P2194" s="356"/>
      <c r="Q2194" s="356"/>
      <c r="R2194" s="304"/>
      <c r="S2194" s="356"/>
      <c r="T2194" s="304"/>
      <c r="U2194" s="356"/>
      <c r="V2194" s="304"/>
      <c r="W2194" s="310" t="s">
        <v>624</v>
      </c>
      <c r="X2194" s="304">
        <v>-999</v>
      </c>
      <c r="Y2194" s="366" t="str">
        <f t="shared" si="590"/>
        <v>-</v>
      </c>
      <c r="Z2194" s="304"/>
      <c r="AA2194" s="304"/>
      <c r="AB2194" s="304">
        <v>-999</v>
      </c>
      <c r="AC2194" s="304">
        <v>-999</v>
      </c>
      <c r="AD2194" s="366">
        <v>-999</v>
      </c>
      <c r="AE2194" s="304">
        <v>-999</v>
      </c>
      <c r="AF2194" s="304">
        <v>-999</v>
      </c>
      <c r="AG2194" s="304"/>
      <c r="AH2194" s="304">
        <v>2.3738599999999999E-2</v>
      </c>
      <c r="AI2194" s="312"/>
      <c r="AJ2194" s="332">
        <v>735</v>
      </c>
      <c r="AK2194" s="304">
        <f t="shared" si="589"/>
        <v>690</v>
      </c>
      <c r="AL2194" s="363">
        <v>0.43</v>
      </c>
      <c r="AM2194" s="389" t="str">
        <f t="shared" si="591"/>
        <v/>
      </c>
      <c r="AN2194" s="304"/>
      <c r="AO2194" s="304"/>
      <c r="AP2194" s="312"/>
      <c r="AQ2194" s="312"/>
      <c r="AR2194" s="312"/>
      <c r="AS2194" s="304"/>
      <c r="AT2194" s="312"/>
      <c r="AU2194" s="329">
        <f>VLOOKUP(C2194,[1]world!$A$2:$B$3555,2,FALSE)</f>
        <v>7</v>
      </c>
      <c r="AV2194" s="329">
        <v>388</v>
      </c>
      <c r="AW2194" s="304">
        <v>0.37</v>
      </c>
      <c r="AX2194" s="304">
        <v>20</v>
      </c>
      <c r="AY2194" s="304">
        <v>-999</v>
      </c>
      <c r="AZ2194" s="304">
        <v>240</v>
      </c>
      <c r="BA2194" s="304">
        <v>20</v>
      </c>
      <c r="BB2194" s="304">
        <v>-999</v>
      </c>
      <c r="BC2194" s="304">
        <v>240</v>
      </c>
      <c r="BD2194" s="304">
        <v>20</v>
      </c>
      <c r="BE2194" s="304">
        <v>20</v>
      </c>
      <c r="BF2194" s="304">
        <v>-999</v>
      </c>
      <c r="BG2194" s="304">
        <v>-999</v>
      </c>
      <c r="BH2194" s="304">
        <v>240</v>
      </c>
      <c r="BI2194" s="304">
        <v>240</v>
      </c>
      <c r="BJ2194" s="304">
        <v>2</v>
      </c>
      <c r="BK2194" s="304" t="s">
        <v>4954</v>
      </c>
      <c r="BL2194" s="304">
        <v>2</v>
      </c>
    </row>
    <row r="2195" spans="1:64" ht="15" hidden="1" customHeight="1" x14ac:dyDescent="0.2">
      <c r="A2195" s="304" t="s">
        <v>6175</v>
      </c>
      <c r="B2195" s="304" t="s">
        <v>2679</v>
      </c>
      <c r="C2195" s="304">
        <v>2328</v>
      </c>
      <c r="D2195" s="349" t="s">
        <v>3753</v>
      </c>
      <c r="E2195" s="309">
        <v>69151</v>
      </c>
      <c r="F2195" s="309"/>
      <c r="G2195" s="324">
        <v>37.3033</v>
      </c>
      <c r="H2195" s="324">
        <v>137.1533</v>
      </c>
      <c r="I2195" s="324" t="s">
        <v>212</v>
      </c>
      <c r="J2195" s="368">
        <f t="shared" si="586"/>
        <v>545.4819948622212</v>
      </c>
      <c r="K2195" s="331">
        <f t="shared" si="587"/>
        <v>0.402318281960937</v>
      </c>
      <c r="L2195" s="304" t="str">
        <f t="shared" si="588"/>
        <v>C</v>
      </c>
      <c r="M2195" s="388" t="s">
        <v>6097</v>
      </c>
      <c r="N2195" s="304"/>
      <c r="O2195" s="304"/>
      <c r="P2195" s="356"/>
      <c r="Q2195" s="356"/>
      <c r="R2195" s="304"/>
      <c r="S2195" s="356"/>
      <c r="T2195" s="304"/>
      <c r="U2195" s="356"/>
      <c r="V2195" s="304"/>
      <c r="W2195" s="310" t="s">
        <v>624</v>
      </c>
      <c r="X2195" s="304">
        <v>-999</v>
      </c>
      <c r="Y2195" s="366" t="str">
        <f t="shared" si="590"/>
        <v>-</v>
      </c>
      <c r="Z2195" s="304"/>
      <c r="AA2195" s="304"/>
      <c r="AB2195" s="304">
        <v>-999</v>
      </c>
      <c r="AC2195" s="304">
        <v>-999</v>
      </c>
      <c r="AD2195" s="366">
        <v>-999</v>
      </c>
      <c r="AE2195" s="304">
        <v>-999</v>
      </c>
      <c r="AF2195" s="304">
        <v>-999</v>
      </c>
      <c r="AG2195" s="304"/>
      <c r="AH2195" s="304">
        <v>2.31291E-2</v>
      </c>
      <c r="AI2195" s="312"/>
      <c r="AJ2195" s="332">
        <v>723</v>
      </c>
      <c r="AK2195" s="304">
        <f t="shared" si="589"/>
        <v>690</v>
      </c>
      <c r="AL2195" s="363">
        <v>0.43</v>
      </c>
      <c r="AM2195" s="389" t="str">
        <f t="shared" si="591"/>
        <v/>
      </c>
      <c r="AN2195" s="304"/>
      <c r="AO2195" s="304"/>
      <c r="AP2195" s="312"/>
      <c r="AQ2195" s="312"/>
      <c r="AR2195" s="312"/>
      <c r="AS2195" s="304"/>
      <c r="AT2195" s="312"/>
      <c r="AU2195" s="329">
        <f>VLOOKUP(C2195,[1]world!$A$2:$B$3555,2,FALSE)</f>
        <v>5</v>
      </c>
      <c r="AV2195" s="329">
        <v>402</v>
      </c>
      <c r="AW2195" s="304">
        <v>0.37</v>
      </c>
      <c r="AX2195" s="304">
        <v>60</v>
      </c>
      <c r="AY2195" s="304">
        <v>-999</v>
      </c>
      <c r="AZ2195" s="304">
        <v>320</v>
      </c>
      <c r="BA2195" s="304">
        <v>60</v>
      </c>
      <c r="BB2195" s="304">
        <v>-999</v>
      </c>
      <c r="BC2195" s="304">
        <v>320</v>
      </c>
      <c r="BD2195" s="304">
        <v>60</v>
      </c>
      <c r="BE2195" s="304">
        <v>60</v>
      </c>
      <c r="BF2195" s="304">
        <v>-999</v>
      </c>
      <c r="BG2195" s="304">
        <v>-999</v>
      </c>
      <c r="BH2195" s="304">
        <v>320</v>
      </c>
      <c r="BI2195" s="304">
        <v>320</v>
      </c>
      <c r="BJ2195" s="304">
        <v>2</v>
      </c>
      <c r="BK2195" s="304" t="s">
        <v>4954</v>
      </c>
      <c r="BL2195" s="304">
        <v>2</v>
      </c>
    </row>
    <row r="2196" spans="1:64" ht="15" hidden="1" customHeight="1" x14ac:dyDescent="0.2">
      <c r="A2196" s="304" t="s">
        <v>6175</v>
      </c>
      <c r="B2196" s="304" t="s">
        <v>2679</v>
      </c>
      <c r="C2196" s="304">
        <v>2329</v>
      </c>
      <c r="D2196" s="349" t="s">
        <v>3852</v>
      </c>
      <c r="E2196" s="304" t="s">
        <v>3853</v>
      </c>
      <c r="F2196" s="304"/>
      <c r="G2196" s="324">
        <v>37.531700000000001</v>
      </c>
      <c r="H2196" s="324">
        <v>138.70949999999999</v>
      </c>
      <c r="I2196" s="324" t="s">
        <v>212</v>
      </c>
      <c r="J2196" s="368">
        <f t="shared" si="586"/>
        <v>337.74643363431926</v>
      </c>
      <c r="K2196" s="331">
        <f t="shared" si="587"/>
        <v>0.402318281960937</v>
      </c>
      <c r="L2196" s="304" t="str">
        <f t="shared" si="588"/>
        <v>D</v>
      </c>
      <c r="M2196" s="388" t="s">
        <v>6097</v>
      </c>
      <c r="N2196" s="304"/>
      <c r="O2196" s="304"/>
      <c r="P2196" s="356"/>
      <c r="Q2196" s="356"/>
      <c r="R2196" s="304"/>
      <c r="S2196" s="356"/>
      <c r="T2196" s="304"/>
      <c r="U2196" s="356"/>
      <c r="V2196" s="304"/>
      <c r="W2196" s="310" t="s">
        <v>624</v>
      </c>
      <c r="X2196" s="304">
        <v>-999</v>
      </c>
      <c r="Y2196" s="366" t="str">
        <f t="shared" si="590"/>
        <v>-</v>
      </c>
      <c r="Z2196" s="304"/>
      <c r="AA2196" s="304"/>
      <c r="AB2196" s="304">
        <v>-999</v>
      </c>
      <c r="AC2196" s="304">
        <v>-999</v>
      </c>
      <c r="AD2196" s="366">
        <v>-999</v>
      </c>
      <c r="AE2196" s="304">
        <v>-999</v>
      </c>
      <c r="AF2196" s="304">
        <v>-999</v>
      </c>
      <c r="AG2196" s="304"/>
      <c r="AH2196" s="304">
        <v>6.4856499999999999E-3</v>
      </c>
      <c r="AI2196" s="312"/>
      <c r="AJ2196" s="332">
        <v>347</v>
      </c>
      <c r="AK2196" s="304">
        <f t="shared" si="589"/>
        <v>270</v>
      </c>
      <c r="AL2196" s="363">
        <v>0.43</v>
      </c>
      <c r="AM2196" s="389" t="str">
        <f t="shared" si="591"/>
        <v/>
      </c>
      <c r="AN2196" s="304"/>
      <c r="AO2196" s="304"/>
      <c r="AP2196" s="312"/>
      <c r="AQ2196" s="312"/>
      <c r="AR2196" s="312"/>
      <c r="AS2196" s="304"/>
      <c r="AT2196" s="312"/>
      <c r="AU2196" s="329">
        <f>VLOOKUP(C2196,[1]world!$A$2:$B$3555,2,FALSE)</f>
        <v>11</v>
      </c>
      <c r="AV2196" s="329">
        <v>328</v>
      </c>
      <c r="AW2196" s="304">
        <v>0.37</v>
      </c>
      <c r="AX2196" s="304">
        <v>40</v>
      </c>
      <c r="AY2196" s="304">
        <v>-999</v>
      </c>
      <c r="AZ2196" s="304">
        <v>2160</v>
      </c>
      <c r="BA2196" s="304">
        <v>40</v>
      </c>
      <c r="BB2196" s="304">
        <v>-999</v>
      </c>
      <c r="BC2196" s="304">
        <v>2160</v>
      </c>
      <c r="BD2196" s="304">
        <v>40</v>
      </c>
      <c r="BE2196" s="304">
        <v>40</v>
      </c>
      <c r="BF2196" s="304">
        <v>-999</v>
      </c>
      <c r="BG2196" s="304">
        <v>-999</v>
      </c>
      <c r="BH2196" s="304">
        <v>2160</v>
      </c>
      <c r="BI2196" s="304">
        <v>2160</v>
      </c>
      <c r="BJ2196" s="304">
        <v>2</v>
      </c>
      <c r="BK2196" s="304" t="s">
        <v>4954</v>
      </c>
      <c r="BL2196" s="304">
        <v>2</v>
      </c>
    </row>
    <row r="2197" spans="1:64" ht="15" hidden="1" customHeight="1" x14ac:dyDescent="0.2">
      <c r="A2197" s="304" t="s">
        <v>6175</v>
      </c>
      <c r="B2197" s="304" t="s">
        <v>2679</v>
      </c>
      <c r="C2197" s="304">
        <v>2330</v>
      </c>
      <c r="D2197" s="349" t="s">
        <v>3678</v>
      </c>
      <c r="E2197" s="304" t="s">
        <v>3679</v>
      </c>
      <c r="F2197" s="304"/>
      <c r="G2197" s="324">
        <v>37.103000000000002</v>
      </c>
      <c r="H2197" s="324">
        <v>138.16300000000001</v>
      </c>
      <c r="I2197" s="324" t="s">
        <v>212</v>
      </c>
      <c r="J2197" s="368">
        <f t="shared" si="586"/>
        <v>550.37955946245654</v>
      </c>
      <c r="K2197" s="331">
        <f t="shared" si="587"/>
        <v>0.402318281960937</v>
      </c>
      <c r="L2197" s="304" t="str">
        <f t="shared" si="588"/>
        <v>C</v>
      </c>
      <c r="M2197" s="388" t="s">
        <v>6097</v>
      </c>
      <c r="N2197" s="304"/>
      <c r="O2197" s="304"/>
      <c r="P2197" s="356"/>
      <c r="Q2197" s="356"/>
      <c r="R2197" s="304"/>
      <c r="S2197" s="356"/>
      <c r="T2197" s="304"/>
      <c r="U2197" s="356"/>
      <c r="V2197" s="304"/>
      <c r="W2197" s="310" t="s">
        <v>624</v>
      </c>
      <c r="X2197" s="304">
        <v>-999</v>
      </c>
      <c r="Y2197" s="366" t="str">
        <f t="shared" si="590"/>
        <v>-</v>
      </c>
      <c r="Z2197" s="304"/>
      <c r="AA2197" s="304"/>
      <c r="AB2197" s="304">
        <v>-999</v>
      </c>
      <c r="AC2197" s="304">
        <v>-999</v>
      </c>
      <c r="AD2197" s="366">
        <v>-999</v>
      </c>
      <c r="AE2197" s="304">
        <v>-999</v>
      </c>
      <c r="AF2197" s="304">
        <v>-999</v>
      </c>
      <c r="AG2197" s="304"/>
      <c r="AH2197" s="304">
        <v>2.6550899999999999E-2</v>
      </c>
      <c r="AI2197" s="312"/>
      <c r="AJ2197" s="332">
        <v>760</v>
      </c>
      <c r="AK2197" s="304">
        <f t="shared" si="589"/>
        <v>760</v>
      </c>
      <c r="AL2197" s="363">
        <v>0.43</v>
      </c>
      <c r="AM2197" s="389" t="str">
        <f t="shared" si="591"/>
        <v/>
      </c>
      <c r="AN2197" s="304"/>
      <c r="AO2197" s="304"/>
      <c r="AP2197" s="312"/>
      <c r="AQ2197" s="312"/>
      <c r="AR2197" s="312"/>
      <c r="AS2197" s="304"/>
      <c r="AT2197" s="312"/>
      <c r="AU2197" s="329">
        <f>VLOOKUP(C2197,[1]world!$A$2:$B$3555,2,FALSE)</f>
        <v>7</v>
      </c>
      <c r="AV2197" s="329">
        <v>388</v>
      </c>
      <c r="AW2197" s="304">
        <v>0.37</v>
      </c>
      <c r="AX2197" s="304">
        <v>20</v>
      </c>
      <c r="AY2197" s="304">
        <v>-999</v>
      </c>
      <c r="AZ2197" s="304">
        <v>260</v>
      </c>
      <c r="BA2197" s="304">
        <v>20</v>
      </c>
      <c r="BB2197" s="304">
        <v>-999</v>
      </c>
      <c r="BC2197" s="304">
        <v>260</v>
      </c>
      <c r="BD2197" s="304">
        <v>20</v>
      </c>
      <c r="BE2197" s="304">
        <v>20</v>
      </c>
      <c r="BF2197" s="304">
        <v>-999</v>
      </c>
      <c r="BG2197" s="304">
        <v>-999</v>
      </c>
      <c r="BH2197" s="304">
        <v>260</v>
      </c>
      <c r="BI2197" s="304">
        <v>260</v>
      </c>
      <c r="BJ2197" s="304">
        <v>2</v>
      </c>
      <c r="BK2197" s="304" t="s">
        <v>4954</v>
      </c>
      <c r="BL2197" s="304">
        <v>2</v>
      </c>
    </row>
    <row r="2198" spans="1:64" ht="15" hidden="1" customHeight="1" x14ac:dyDescent="0.2">
      <c r="A2198" s="304" t="s">
        <v>6175</v>
      </c>
      <c r="B2198" s="304" t="s">
        <v>2679</v>
      </c>
      <c r="C2198" s="304">
        <v>2331</v>
      </c>
      <c r="D2198" s="349" t="s">
        <v>3779</v>
      </c>
      <c r="E2198" s="310" t="s">
        <v>4914</v>
      </c>
      <c r="F2198" s="310"/>
      <c r="G2198" s="324">
        <v>37.39</v>
      </c>
      <c r="H2198" s="324">
        <v>136.89830000000001</v>
      </c>
      <c r="I2198" s="324" t="s">
        <v>212</v>
      </c>
      <c r="J2198" s="368">
        <f t="shared" si="586"/>
        <v>559.8240779421302</v>
      </c>
      <c r="K2198" s="331">
        <f t="shared" si="587"/>
        <v>0.402318281960937</v>
      </c>
      <c r="L2198" s="304" t="str">
        <f t="shared" si="588"/>
        <v>C</v>
      </c>
      <c r="M2198" s="388" t="s">
        <v>6097</v>
      </c>
      <c r="N2198" s="304"/>
      <c r="O2198" s="304"/>
      <c r="P2198" s="356"/>
      <c r="Q2198" s="356"/>
      <c r="R2198" s="304"/>
      <c r="S2198" s="356"/>
      <c r="T2198" s="304"/>
      <c r="U2198" s="356"/>
      <c r="V2198" s="304"/>
      <c r="W2198" s="310" t="s">
        <v>624</v>
      </c>
      <c r="X2198" s="304">
        <v>-999</v>
      </c>
      <c r="Y2198" s="366" t="str">
        <f t="shared" si="590"/>
        <v>-</v>
      </c>
      <c r="Z2198" s="304"/>
      <c r="AA2198" s="304"/>
      <c r="AB2198" s="304">
        <v>-999</v>
      </c>
      <c r="AC2198" s="304">
        <v>-999</v>
      </c>
      <c r="AD2198" s="366">
        <v>-999</v>
      </c>
      <c r="AE2198" s="304">
        <v>-999</v>
      </c>
      <c r="AF2198" s="304">
        <v>-999</v>
      </c>
      <c r="AG2198" s="304"/>
      <c r="AH2198" s="304">
        <v>3.4604799999999998E-2</v>
      </c>
      <c r="AI2198" s="312"/>
      <c r="AJ2198" s="332">
        <v>760</v>
      </c>
      <c r="AK2198" s="304">
        <f t="shared" si="589"/>
        <v>760</v>
      </c>
      <c r="AL2198" s="363">
        <v>0.43</v>
      </c>
      <c r="AM2198" s="389" t="str">
        <f t="shared" si="591"/>
        <v/>
      </c>
      <c r="AN2198" s="304"/>
      <c r="AO2198" s="304"/>
      <c r="AP2198" s="312"/>
      <c r="AQ2198" s="312"/>
      <c r="AR2198" s="312"/>
      <c r="AS2198" s="304"/>
      <c r="AT2198" s="312"/>
      <c r="AU2198" s="329">
        <f>VLOOKUP(C2198,[1]world!$A$2:$B$3555,2,FALSE)</f>
        <v>5</v>
      </c>
      <c r="AV2198" s="329">
        <v>402</v>
      </c>
      <c r="AW2198" s="304">
        <v>0.37</v>
      </c>
      <c r="AX2198" s="304">
        <v>20</v>
      </c>
      <c r="AY2198" s="304">
        <v>-999</v>
      </c>
      <c r="AZ2198" s="304">
        <v>440</v>
      </c>
      <c r="BA2198" s="304">
        <v>20</v>
      </c>
      <c r="BB2198" s="304">
        <v>-999</v>
      </c>
      <c r="BC2198" s="304">
        <v>440</v>
      </c>
      <c r="BD2198" s="304">
        <v>20</v>
      </c>
      <c r="BE2198" s="304">
        <v>20</v>
      </c>
      <c r="BF2198" s="304">
        <v>-999</v>
      </c>
      <c r="BG2198" s="304">
        <v>-999</v>
      </c>
      <c r="BH2198" s="304">
        <v>440</v>
      </c>
      <c r="BI2198" s="304">
        <v>440</v>
      </c>
      <c r="BJ2198" s="304">
        <v>2</v>
      </c>
      <c r="BK2198" s="304" t="s">
        <v>4954</v>
      </c>
      <c r="BL2198" s="304">
        <v>2</v>
      </c>
    </row>
    <row r="2199" spans="1:64" ht="15" hidden="1" customHeight="1" x14ac:dyDescent="0.2">
      <c r="A2199" s="304" t="s">
        <v>6175</v>
      </c>
      <c r="B2199" s="304" t="s">
        <v>2679</v>
      </c>
      <c r="C2199" s="304">
        <v>2332</v>
      </c>
      <c r="D2199" s="349" t="s">
        <v>3680</v>
      </c>
      <c r="E2199" s="304" t="s">
        <v>3681</v>
      </c>
      <c r="F2199" s="304"/>
      <c r="G2199" s="324">
        <v>37.104999999999997</v>
      </c>
      <c r="H2199" s="324">
        <v>138.25</v>
      </c>
      <c r="I2199" s="324" t="s">
        <v>212</v>
      </c>
      <c r="J2199" s="368">
        <f t="shared" si="586"/>
        <v>315.29254961353934</v>
      </c>
      <c r="K2199" s="331">
        <f t="shared" si="587"/>
        <v>0.402318281960937</v>
      </c>
      <c r="L2199" s="304" t="str">
        <f t="shared" si="588"/>
        <v>D</v>
      </c>
      <c r="M2199" s="388" t="s">
        <v>6097</v>
      </c>
      <c r="N2199" s="304"/>
      <c r="O2199" s="304"/>
      <c r="P2199" s="356"/>
      <c r="Q2199" s="356"/>
      <c r="R2199" s="304"/>
      <c r="S2199" s="356"/>
      <c r="T2199" s="304"/>
      <c r="U2199" s="356"/>
      <c r="V2199" s="304"/>
      <c r="W2199" s="310" t="s">
        <v>624</v>
      </c>
      <c r="X2199" s="304">
        <v>-999</v>
      </c>
      <c r="Y2199" s="366" t="str">
        <f t="shared" si="590"/>
        <v>-</v>
      </c>
      <c r="Z2199" s="304"/>
      <c r="AA2199" s="304"/>
      <c r="AB2199" s="304">
        <v>-999</v>
      </c>
      <c r="AC2199" s="304">
        <v>-999</v>
      </c>
      <c r="AD2199" s="366">
        <v>-999</v>
      </c>
      <c r="AE2199" s="304">
        <v>-999</v>
      </c>
      <c r="AF2199" s="304">
        <v>-999</v>
      </c>
      <c r="AG2199" s="304"/>
      <c r="AH2199" s="304">
        <v>4.1957299999999999E-3</v>
      </c>
      <c r="AI2199" s="312"/>
      <c r="AJ2199" s="332">
        <v>304</v>
      </c>
      <c r="AK2199" s="304">
        <f t="shared" si="589"/>
        <v>270</v>
      </c>
      <c r="AL2199" s="363">
        <v>0.43</v>
      </c>
      <c r="AM2199" s="389" t="str">
        <f t="shared" si="591"/>
        <v/>
      </c>
      <c r="AN2199" s="304"/>
      <c r="AO2199" s="304"/>
      <c r="AP2199" s="312"/>
      <c r="AQ2199" s="312"/>
      <c r="AR2199" s="312"/>
      <c r="AS2199" s="304"/>
      <c r="AT2199" s="312"/>
      <c r="AU2199" s="329">
        <f>VLOOKUP(C2199,[1]world!$A$2:$B$3555,2,FALSE)</f>
        <v>11</v>
      </c>
      <c r="AV2199" s="329">
        <v>328</v>
      </c>
      <c r="AW2199" s="304">
        <v>0.37</v>
      </c>
      <c r="AX2199" s="304">
        <v>80</v>
      </c>
      <c r="AY2199" s="304">
        <v>-999</v>
      </c>
      <c r="AZ2199" s="304">
        <v>720</v>
      </c>
      <c r="BA2199" s="304">
        <v>80</v>
      </c>
      <c r="BB2199" s="304">
        <v>-999</v>
      </c>
      <c r="BC2199" s="304">
        <v>720</v>
      </c>
      <c r="BD2199" s="304">
        <v>80</v>
      </c>
      <c r="BE2199" s="304">
        <v>80</v>
      </c>
      <c r="BF2199" s="304">
        <v>-999</v>
      </c>
      <c r="BG2199" s="304">
        <v>-999</v>
      </c>
      <c r="BH2199" s="304">
        <v>720</v>
      </c>
      <c r="BI2199" s="304">
        <v>720</v>
      </c>
      <c r="BJ2199" s="304">
        <v>2</v>
      </c>
      <c r="BK2199" s="304" t="s">
        <v>4954</v>
      </c>
      <c r="BL2199" s="304">
        <v>2</v>
      </c>
    </row>
    <row r="2200" spans="1:64" ht="15" hidden="1" customHeight="1" x14ac:dyDescent="0.2">
      <c r="A2200" s="304" t="s">
        <v>6175</v>
      </c>
      <c r="B2200" s="304" t="s">
        <v>2679</v>
      </c>
      <c r="C2200" s="304">
        <v>2333</v>
      </c>
      <c r="D2200" s="349" t="s">
        <v>3537</v>
      </c>
      <c r="E2200" s="309">
        <v>70025</v>
      </c>
      <c r="F2200" s="309"/>
      <c r="G2200" s="324">
        <v>36.751399999999997</v>
      </c>
      <c r="H2200" s="324">
        <v>138.2389</v>
      </c>
      <c r="I2200" s="324" t="s">
        <v>212</v>
      </c>
      <c r="J2200" s="368">
        <f t="shared" si="586"/>
        <v>517.46048372532277</v>
      </c>
      <c r="K2200" s="331">
        <f t="shared" si="587"/>
        <v>0.402318281960937</v>
      </c>
      <c r="L2200" s="304" t="str">
        <f t="shared" si="588"/>
        <v>C</v>
      </c>
      <c r="M2200" s="388" t="s">
        <v>6097</v>
      </c>
      <c r="N2200" s="304"/>
      <c r="O2200" s="304"/>
      <c r="P2200" s="356"/>
      <c r="Q2200" s="356"/>
      <c r="R2200" s="304"/>
      <c r="S2200" s="356"/>
      <c r="T2200" s="304"/>
      <c r="U2200" s="356"/>
      <c r="V2200" s="304"/>
      <c r="W2200" s="310" t="s">
        <v>624</v>
      </c>
      <c r="X2200" s="304">
        <v>-999</v>
      </c>
      <c r="Y2200" s="366" t="str">
        <f t="shared" si="590"/>
        <v>-</v>
      </c>
      <c r="Z2200" s="304"/>
      <c r="AA2200" s="304"/>
      <c r="AB2200" s="304">
        <v>-999</v>
      </c>
      <c r="AC2200" s="304">
        <v>-999</v>
      </c>
      <c r="AD2200" s="366">
        <v>-999</v>
      </c>
      <c r="AE2200" s="304">
        <v>-999</v>
      </c>
      <c r="AF2200" s="304">
        <v>-999</v>
      </c>
      <c r="AG2200" s="304"/>
      <c r="AH2200" s="304">
        <v>2.0766799999999998E-2</v>
      </c>
      <c r="AI2200" s="312"/>
      <c r="AJ2200" s="332">
        <v>675</v>
      </c>
      <c r="AK2200" s="304">
        <f t="shared" si="589"/>
        <v>690</v>
      </c>
      <c r="AL2200" s="363">
        <v>0.43</v>
      </c>
      <c r="AM2200" s="389" t="str">
        <f t="shared" si="591"/>
        <v/>
      </c>
      <c r="AN2200" s="304"/>
      <c r="AO2200" s="304"/>
      <c r="AP2200" s="312"/>
      <c r="AQ2200" s="312"/>
      <c r="AR2200" s="312"/>
      <c r="AS2200" s="304"/>
      <c r="AT2200" s="312"/>
      <c r="AU2200" s="329">
        <f>VLOOKUP(C2200,[1]world!$A$2:$B$3555,2,FALSE)</f>
        <v>7</v>
      </c>
      <c r="AV2200" s="329">
        <v>388</v>
      </c>
      <c r="AW2200" s="304">
        <v>0.37</v>
      </c>
      <c r="AX2200" s="304">
        <v>20</v>
      </c>
      <c r="AY2200" s="304">
        <v>-999</v>
      </c>
      <c r="AZ2200" s="304">
        <v>1260</v>
      </c>
      <c r="BA2200" s="304">
        <v>20</v>
      </c>
      <c r="BB2200" s="304">
        <v>-999</v>
      </c>
      <c r="BC2200" s="304">
        <v>1260</v>
      </c>
      <c r="BD2200" s="304">
        <v>20</v>
      </c>
      <c r="BE2200" s="304">
        <v>20</v>
      </c>
      <c r="BF2200" s="304">
        <v>-999</v>
      </c>
      <c r="BG2200" s="304">
        <v>-999</v>
      </c>
      <c r="BH2200" s="304">
        <v>1260</v>
      </c>
      <c r="BI2200" s="304">
        <v>1260</v>
      </c>
      <c r="BJ2200" s="304">
        <v>2</v>
      </c>
      <c r="BK2200" s="304" t="s">
        <v>4954</v>
      </c>
      <c r="BL2200" s="304">
        <v>2</v>
      </c>
    </row>
    <row r="2201" spans="1:64" ht="15" hidden="1" customHeight="1" x14ac:dyDescent="0.2">
      <c r="A2201" s="304" t="s">
        <v>6175</v>
      </c>
      <c r="B2201" s="304" t="s">
        <v>2679</v>
      </c>
      <c r="C2201" s="304">
        <v>2334</v>
      </c>
      <c r="D2201" s="349" t="s">
        <v>3541</v>
      </c>
      <c r="E2201" s="309">
        <v>70026</v>
      </c>
      <c r="F2201" s="309"/>
      <c r="G2201" s="324">
        <v>36.764200000000002</v>
      </c>
      <c r="H2201" s="324">
        <v>138.255</v>
      </c>
      <c r="I2201" s="324" t="s">
        <v>212</v>
      </c>
      <c r="J2201" s="368">
        <f t="shared" si="586"/>
        <v>588.69588806780234</v>
      </c>
      <c r="K2201" s="331">
        <f t="shared" si="587"/>
        <v>0.402318281960937</v>
      </c>
      <c r="L2201" s="304" t="str">
        <f t="shared" si="588"/>
        <v>C</v>
      </c>
      <c r="M2201" s="388" t="s">
        <v>6097</v>
      </c>
      <c r="N2201" s="304"/>
      <c r="O2201" s="304"/>
      <c r="P2201" s="356"/>
      <c r="Q2201" s="356"/>
      <c r="R2201" s="304"/>
      <c r="S2201" s="356"/>
      <c r="T2201" s="304"/>
      <c r="U2201" s="356"/>
      <c r="V2201" s="304"/>
      <c r="W2201" s="310" t="s">
        <v>624</v>
      </c>
      <c r="X2201" s="304">
        <v>-999</v>
      </c>
      <c r="Y2201" s="366" t="str">
        <f t="shared" si="590"/>
        <v>-</v>
      </c>
      <c r="Z2201" s="304"/>
      <c r="AA2201" s="304"/>
      <c r="AB2201" s="304">
        <v>-999</v>
      </c>
      <c r="AC2201" s="304">
        <v>-999</v>
      </c>
      <c r="AD2201" s="366">
        <v>-999</v>
      </c>
      <c r="AE2201" s="304">
        <v>-999</v>
      </c>
      <c r="AF2201" s="304">
        <v>-999</v>
      </c>
      <c r="AG2201" s="304"/>
      <c r="AH2201" s="304">
        <v>1.8522199999999999E-2</v>
      </c>
      <c r="AI2201" s="312"/>
      <c r="AJ2201" s="332">
        <v>630</v>
      </c>
      <c r="AK2201" s="304">
        <f t="shared" si="589"/>
        <v>690</v>
      </c>
      <c r="AL2201" s="363">
        <v>0.43</v>
      </c>
      <c r="AM2201" s="389" t="str">
        <f t="shared" si="591"/>
        <v/>
      </c>
      <c r="AN2201" s="304"/>
      <c r="AO2201" s="304"/>
      <c r="AP2201" s="312"/>
      <c r="AQ2201" s="312"/>
      <c r="AR2201" s="312"/>
      <c r="AS2201" s="304"/>
      <c r="AT2201" s="312"/>
      <c r="AU2201" s="329">
        <f>VLOOKUP(C2201,[1]world!$A$2:$B$3555,2,FALSE)</f>
        <v>3</v>
      </c>
      <c r="AV2201" s="329">
        <v>547</v>
      </c>
      <c r="AW2201" s="304">
        <v>0.37</v>
      </c>
      <c r="AX2201" s="304">
        <v>20</v>
      </c>
      <c r="AY2201" s="304">
        <v>-999</v>
      </c>
      <c r="AZ2201" s="304">
        <v>1400</v>
      </c>
      <c r="BA2201" s="304">
        <v>20</v>
      </c>
      <c r="BB2201" s="304">
        <v>-999</v>
      </c>
      <c r="BC2201" s="304">
        <v>1400</v>
      </c>
      <c r="BD2201" s="304">
        <v>20</v>
      </c>
      <c r="BE2201" s="304">
        <v>20</v>
      </c>
      <c r="BF2201" s="304">
        <v>-999</v>
      </c>
      <c r="BG2201" s="304">
        <v>-999</v>
      </c>
      <c r="BH2201" s="304">
        <v>1400</v>
      </c>
      <c r="BI2201" s="304">
        <v>1400</v>
      </c>
      <c r="BJ2201" s="304">
        <v>2</v>
      </c>
      <c r="BK2201" s="304" t="s">
        <v>4954</v>
      </c>
      <c r="BL2201" s="304">
        <v>2</v>
      </c>
    </row>
    <row r="2202" spans="1:64" ht="15" hidden="1" customHeight="1" x14ac:dyDescent="0.2">
      <c r="A2202" s="304" t="s">
        <v>6175</v>
      </c>
      <c r="B2202" s="304" t="s">
        <v>2679</v>
      </c>
      <c r="C2202" s="304">
        <v>2335</v>
      </c>
      <c r="D2202" s="349" t="s">
        <v>3524</v>
      </c>
      <c r="E2202" s="309">
        <v>70027</v>
      </c>
      <c r="F2202" s="309"/>
      <c r="G2202" s="324">
        <v>36.699199999999998</v>
      </c>
      <c r="H2202" s="324">
        <v>138.0925</v>
      </c>
      <c r="I2202" s="324" t="s">
        <v>212</v>
      </c>
      <c r="J2202" s="368">
        <f t="shared" si="586"/>
        <v>649.01836291277971</v>
      </c>
      <c r="K2202" s="331">
        <f t="shared" si="587"/>
        <v>0.402318281960937</v>
      </c>
      <c r="L2202" s="304" t="str">
        <f t="shared" si="588"/>
        <v>C</v>
      </c>
      <c r="M2202" s="388" t="s">
        <v>6097</v>
      </c>
      <c r="N2202" s="304"/>
      <c r="O2202" s="304"/>
      <c r="P2202" s="356"/>
      <c r="Q2202" s="356"/>
      <c r="R2202" s="304"/>
      <c r="S2202" s="356"/>
      <c r="T2202" s="304"/>
      <c r="U2202" s="356"/>
      <c r="V2202" s="304"/>
      <c r="W2202" s="310" t="s">
        <v>624</v>
      </c>
      <c r="X2202" s="304">
        <v>-999</v>
      </c>
      <c r="Y2202" s="366" t="str">
        <f t="shared" si="590"/>
        <v>-</v>
      </c>
      <c r="Z2202" s="304"/>
      <c r="AA2202" s="304"/>
      <c r="AB2202" s="304">
        <v>-999</v>
      </c>
      <c r="AC2202" s="304">
        <v>-999</v>
      </c>
      <c r="AD2202" s="366">
        <v>-999</v>
      </c>
      <c r="AE2202" s="304">
        <v>-999</v>
      </c>
      <c r="AF2202" s="304">
        <v>-999</v>
      </c>
      <c r="AG2202" s="304"/>
      <c r="AH2202" s="304">
        <v>7.9887100000000003E-2</v>
      </c>
      <c r="AI2202" s="312"/>
      <c r="AJ2202" s="332">
        <v>760</v>
      </c>
      <c r="AK2202" s="304">
        <f t="shared" si="589"/>
        <v>760</v>
      </c>
      <c r="AL2202" s="363">
        <v>0.43</v>
      </c>
      <c r="AM2202" s="389" t="str">
        <f t="shared" si="591"/>
        <v/>
      </c>
      <c r="AN2202" s="304"/>
      <c r="AO2202" s="304"/>
      <c r="AP2202" s="312"/>
      <c r="AQ2202" s="312"/>
      <c r="AR2202" s="312"/>
      <c r="AS2202" s="304"/>
      <c r="AT2202" s="312"/>
      <c r="AU2202" s="329">
        <f>VLOOKUP(C2202,[1]world!$A$2:$B$3555,2,FALSE)</f>
        <v>3</v>
      </c>
      <c r="AV2202" s="329">
        <v>547</v>
      </c>
      <c r="AW2202" s="304">
        <v>0.37</v>
      </c>
      <c r="AX2202" s="304">
        <v>20</v>
      </c>
      <c r="AY2202" s="304">
        <v>-999</v>
      </c>
      <c r="AZ2202" s="304">
        <v>1400</v>
      </c>
      <c r="BA2202" s="304">
        <v>20</v>
      </c>
      <c r="BB2202" s="304">
        <v>-999</v>
      </c>
      <c r="BC2202" s="304">
        <v>1400</v>
      </c>
      <c r="BD2202" s="304">
        <v>20</v>
      </c>
      <c r="BE2202" s="304">
        <v>20</v>
      </c>
      <c r="BF2202" s="304">
        <v>-999</v>
      </c>
      <c r="BG2202" s="304">
        <v>-999</v>
      </c>
      <c r="BH2202" s="304">
        <v>1400</v>
      </c>
      <c r="BI2202" s="304">
        <v>1400</v>
      </c>
      <c r="BJ2202" s="304">
        <v>2</v>
      </c>
      <c r="BK2202" s="304" t="s">
        <v>4954</v>
      </c>
      <c r="BL2202" s="304">
        <v>2</v>
      </c>
    </row>
    <row r="2203" spans="1:64" ht="15" hidden="1" customHeight="1" x14ac:dyDescent="0.2">
      <c r="A2203" s="304" t="s">
        <v>6175</v>
      </c>
      <c r="B2203" s="304" t="s">
        <v>2679</v>
      </c>
      <c r="C2203" s="304">
        <v>2336</v>
      </c>
      <c r="D2203" s="349" t="s">
        <v>3543</v>
      </c>
      <c r="E2203" s="309">
        <v>70031</v>
      </c>
      <c r="F2203" s="309"/>
      <c r="G2203" s="324">
        <v>36.770000000000003</v>
      </c>
      <c r="H2203" s="324">
        <v>138.32759999999999</v>
      </c>
      <c r="I2203" s="324" t="s">
        <v>212</v>
      </c>
      <c r="J2203" s="368">
        <f t="shared" si="586"/>
        <v>550.37955946245654</v>
      </c>
      <c r="K2203" s="331">
        <f t="shared" si="587"/>
        <v>0.402318281960937</v>
      </c>
      <c r="L2203" s="304" t="str">
        <f t="shared" si="588"/>
        <v>C</v>
      </c>
      <c r="M2203" s="388" t="s">
        <v>6097</v>
      </c>
      <c r="N2203" s="304"/>
      <c r="O2203" s="304"/>
      <c r="P2203" s="356"/>
      <c r="Q2203" s="356"/>
      <c r="R2203" s="304"/>
      <c r="S2203" s="356"/>
      <c r="T2203" s="304"/>
      <c r="U2203" s="356"/>
      <c r="V2203" s="304"/>
      <c r="W2203" s="310" t="s">
        <v>624</v>
      </c>
      <c r="X2203" s="304">
        <v>-999</v>
      </c>
      <c r="Y2203" s="366" t="str">
        <f t="shared" si="590"/>
        <v>-</v>
      </c>
      <c r="Z2203" s="304"/>
      <c r="AA2203" s="304"/>
      <c r="AB2203" s="304">
        <v>-999</v>
      </c>
      <c r="AC2203" s="304">
        <v>-999</v>
      </c>
      <c r="AD2203" s="366">
        <v>-999</v>
      </c>
      <c r="AE2203" s="304">
        <v>-999</v>
      </c>
      <c r="AF2203" s="304">
        <v>-999</v>
      </c>
      <c r="AG2203" s="304"/>
      <c r="AH2203" s="304">
        <v>3.9992399999999997E-2</v>
      </c>
      <c r="AI2203" s="312"/>
      <c r="AJ2203" s="332">
        <v>760</v>
      </c>
      <c r="AK2203" s="304">
        <f t="shared" si="589"/>
        <v>760</v>
      </c>
      <c r="AL2203" s="363">
        <v>0.43</v>
      </c>
      <c r="AM2203" s="389" t="str">
        <f t="shared" si="591"/>
        <v/>
      </c>
      <c r="AN2203" s="304"/>
      <c r="AO2203" s="304"/>
      <c r="AP2203" s="312"/>
      <c r="AQ2203" s="312"/>
      <c r="AR2203" s="312"/>
      <c r="AS2203" s="304"/>
      <c r="AT2203" s="312"/>
      <c r="AU2203" s="329">
        <f>VLOOKUP(C2203,[1]world!$A$2:$B$3555,2,FALSE)</f>
        <v>7</v>
      </c>
      <c r="AV2203" s="329">
        <v>388</v>
      </c>
      <c r="AW2203" s="304">
        <v>0.37</v>
      </c>
      <c r="AX2203" s="304">
        <v>20</v>
      </c>
      <c r="AY2203" s="304">
        <v>-999</v>
      </c>
      <c r="AZ2203" s="304">
        <v>1520</v>
      </c>
      <c r="BA2203" s="304">
        <v>20</v>
      </c>
      <c r="BB2203" s="304">
        <v>-999</v>
      </c>
      <c r="BC2203" s="304">
        <v>1520</v>
      </c>
      <c r="BD2203" s="304">
        <v>20</v>
      </c>
      <c r="BE2203" s="304">
        <v>20</v>
      </c>
      <c r="BF2203" s="304">
        <v>-999</v>
      </c>
      <c r="BG2203" s="304">
        <v>-999</v>
      </c>
      <c r="BH2203" s="304">
        <v>1520</v>
      </c>
      <c r="BI2203" s="304">
        <v>1520</v>
      </c>
      <c r="BJ2203" s="304">
        <v>2</v>
      </c>
      <c r="BK2203" s="304" t="s">
        <v>4954</v>
      </c>
      <c r="BL2203" s="304">
        <v>2</v>
      </c>
    </row>
    <row r="2204" spans="1:64" ht="15" hidden="1" customHeight="1" x14ac:dyDescent="0.2">
      <c r="A2204" s="304" t="s">
        <v>6159</v>
      </c>
      <c r="B2204" s="304" t="s">
        <v>5977</v>
      </c>
      <c r="C2204" s="304">
        <v>2337</v>
      </c>
      <c r="D2204" s="349" t="s">
        <v>6008</v>
      </c>
      <c r="E2204" s="304" t="s">
        <v>3800</v>
      </c>
      <c r="F2204" s="304"/>
      <c r="G2204" s="324">
        <v>37.424999999999997</v>
      </c>
      <c r="H2204" s="324">
        <v>138.5967</v>
      </c>
      <c r="I2204" s="324" t="s">
        <v>214</v>
      </c>
      <c r="J2204" s="392">
        <f>P2204</f>
        <v>329</v>
      </c>
      <c r="K2204" s="331">
        <v>0.1</v>
      </c>
      <c r="L2204" s="304" t="str">
        <f t="shared" si="588"/>
        <v>D</v>
      </c>
      <c r="M2204" s="388">
        <v>0</v>
      </c>
      <c r="N2204" s="304"/>
      <c r="O2204" s="304"/>
      <c r="P2204" s="356">
        <v>329</v>
      </c>
      <c r="Q2204" s="356"/>
      <c r="R2204" s="304" t="s">
        <v>6014</v>
      </c>
      <c r="S2204" s="356"/>
      <c r="T2204" s="304"/>
      <c r="U2204" s="356"/>
      <c r="V2204" s="304"/>
      <c r="W2204" s="334" t="s">
        <v>1582</v>
      </c>
      <c r="X2204" s="304" t="s">
        <v>213</v>
      </c>
      <c r="Y2204" s="366">
        <f t="shared" si="590"/>
        <v>274.5</v>
      </c>
      <c r="Z2204" s="304"/>
      <c r="AA2204" s="304"/>
      <c r="AB2204" s="304">
        <v>-999</v>
      </c>
      <c r="AC2204" s="304">
        <v>-999</v>
      </c>
      <c r="AD2204" s="366">
        <v>-999</v>
      </c>
      <c r="AE2204" s="304">
        <v>-999</v>
      </c>
      <c r="AF2204" s="304">
        <v>-999</v>
      </c>
      <c r="AG2204" s="304"/>
      <c r="AH2204" s="304">
        <v>3.64605E-2</v>
      </c>
      <c r="AI2204" s="312"/>
      <c r="AJ2204" s="332">
        <v>760</v>
      </c>
      <c r="AK2204" s="304">
        <f t="shared" si="589"/>
        <v>760</v>
      </c>
      <c r="AL2204" s="304">
        <f t="shared" ref="AL2204:AL2211" si="592">IF(AH2204&lt;=0.0022,0.2,0.43)</f>
        <v>0.43</v>
      </c>
      <c r="AM2204" s="389" t="str">
        <f t="shared" si="591"/>
        <v/>
      </c>
      <c r="AN2204" s="304"/>
      <c r="AO2204" s="304"/>
      <c r="AP2204" s="312"/>
      <c r="AQ2204" s="312"/>
      <c r="AR2204" s="312"/>
      <c r="AS2204" s="304"/>
      <c r="AT2204" s="312"/>
      <c r="AU2204" s="329">
        <f>VLOOKUP(C2204,[1]world!$A$2:$B$3555,2,FALSE)</f>
        <v>7</v>
      </c>
      <c r="AV2204" s="329">
        <v>388</v>
      </c>
      <c r="AW2204" s="304">
        <v>0.37</v>
      </c>
      <c r="AX2204" s="304">
        <v>80</v>
      </c>
      <c r="AY2204" s="304">
        <v>-999</v>
      </c>
      <c r="AZ2204" s="304">
        <v>2100</v>
      </c>
      <c r="BA2204" s="304">
        <v>80</v>
      </c>
      <c r="BB2204" s="304">
        <v>-999</v>
      </c>
      <c r="BC2204" s="304">
        <v>2100</v>
      </c>
      <c r="BD2204" s="304">
        <v>80</v>
      </c>
      <c r="BE2204" s="304">
        <v>80</v>
      </c>
      <c r="BF2204" s="304">
        <v>-999</v>
      </c>
      <c r="BG2204" s="304">
        <v>-999</v>
      </c>
      <c r="BH2204" s="304">
        <v>2100</v>
      </c>
      <c r="BI2204" s="304">
        <v>2100</v>
      </c>
      <c r="BJ2204" s="304">
        <v>2</v>
      </c>
      <c r="BK2204" s="304" t="s">
        <v>4954</v>
      </c>
      <c r="BL2204" s="304">
        <v>2</v>
      </c>
    </row>
    <row r="2205" spans="1:64" ht="15" hidden="1" customHeight="1" x14ac:dyDescent="0.2">
      <c r="A2205" s="304" t="s">
        <v>6159</v>
      </c>
      <c r="B2205" s="304" t="s">
        <v>5977</v>
      </c>
      <c r="C2205" s="304">
        <v>2338</v>
      </c>
      <c r="D2205" s="349" t="s">
        <v>6007</v>
      </c>
      <c r="E2205" s="304" t="s">
        <v>3801</v>
      </c>
      <c r="F2205" s="304"/>
      <c r="G2205" s="324">
        <v>37.436700000000002</v>
      </c>
      <c r="H2205" s="324">
        <v>138.60169999999999</v>
      </c>
      <c r="I2205" s="324" t="s">
        <v>214</v>
      </c>
      <c r="J2205" s="392">
        <f>P2205</f>
        <v>265.5</v>
      </c>
      <c r="K2205" s="331">
        <v>0.1</v>
      </c>
      <c r="L2205" s="304" t="str">
        <f t="shared" si="588"/>
        <v>D</v>
      </c>
      <c r="M2205" s="388">
        <v>0</v>
      </c>
      <c r="N2205" s="304"/>
      <c r="O2205" s="304"/>
      <c r="P2205" s="356">
        <v>265.5</v>
      </c>
      <c r="Q2205" s="356"/>
      <c r="R2205" s="304" t="s">
        <v>6014</v>
      </c>
      <c r="S2205" s="356"/>
      <c r="T2205" s="304"/>
      <c r="U2205" s="356"/>
      <c r="V2205" s="304"/>
      <c r="W2205" s="334" t="s">
        <v>1582</v>
      </c>
      <c r="X2205" s="304" t="s">
        <v>213</v>
      </c>
      <c r="Y2205" s="366">
        <f t="shared" si="590"/>
        <v>274.5</v>
      </c>
      <c r="Z2205" s="304"/>
      <c r="AA2205" s="304"/>
      <c r="AB2205" s="304">
        <v>-999</v>
      </c>
      <c r="AC2205" s="304">
        <v>-999</v>
      </c>
      <c r="AD2205" s="366">
        <v>-999</v>
      </c>
      <c r="AE2205" s="304">
        <v>-999</v>
      </c>
      <c r="AF2205" s="304">
        <v>-999</v>
      </c>
      <c r="AG2205" s="304"/>
      <c r="AH2205" s="304">
        <v>3.64605E-2</v>
      </c>
      <c r="AI2205" s="312"/>
      <c r="AJ2205" s="332">
        <v>760</v>
      </c>
      <c r="AK2205" s="304">
        <f t="shared" si="589"/>
        <v>760</v>
      </c>
      <c r="AL2205" s="304">
        <f t="shared" si="592"/>
        <v>0.43</v>
      </c>
      <c r="AM2205" s="389" t="str">
        <f t="shared" si="591"/>
        <v/>
      </c>
      <c r="AN2205" s="304"/>
      <c r="AO2205" s="304"/>
      <c r="AP2205" s="312"/>
      <c r="AQ2205" s="312"/>
      <c r="AR2205" s="312"/>
      <c r="AS2205" s="304"/>
      <c r="AT2205" s="312"/>
      <c r="AU2205" s="329">
        <f>VLOOKUP(C2205,[1]world!$A$2:$B$3555,2,FALSE)</f>
        <v>7</v>
      </c>
      <c r="AV2205" s="329">
        <v>388</v>
      </c>
      <c r="AW2205" s="304">
        <v>0.37</v>
      </c>
      <c r="AX2205" s="304">
        <v>80</v>
      </c>
      <c r="AY2205" s="304">
        <v>-999</v>
      </c>
      <c r="AZ2205" s="304">
        <v>2100</v>
      </c>
      <c r="BA2205" s="304">
        <v>80</v>
      </c>
      <c r="BB2205" s="304">
        <v>-999</v>
      </c>
      <c r="BC2205" s="304">
        <v>2100</v>
      </c>
      <c r="BD2205" s="304">
        <v>80</v>
      </c>
      <c r="BE2205" s="304">
        <v>80</v>
      </c>
      <c r="BF2205" s="304">
        <v>-999</v>
      </c>
      <c r="BG2205" s="304">
        <v>-999</v>
      </c>
      <c r="BH2205" s="304">
        <v>2100</v>
      </c>
      <c r="BI2205" s="304">
        <v>2100</v>
      </c>
      <c r="BJ2205" s="304">
        <v>2</v>
      </c>
      <c r="BK2205" s="304" t="s">
        <v>4954</v>
      </c>
      <c r="BL2205" s="304">
        <v>2</v>
      </c>
    </row>
    <row r="2206" spans="1:64" ht="15" hidden="1" customHeight="1" x14ac:dyDescent="0.2">
      <c r="A2206" s="304" t="s">
        <v>6159</v>
      </c>
      <c r="B2206" s="304" t="s">
        <v>5977</v>
      </c>
      <c r="C2206" s="304">
        <v>2339</v>
      </c>
      <c r="D2206" s="349" t="s">
        <v>6009</v>
      </c>
      <c r="E2206" s="304" t="s">
        <v>3804</v>
      </c>
      <c r="F2206" s="304"/>
      <c r="G2206" s="324">
        <v>37.426699999999997</v>
      </c>
      <c r="H2206" s="324">
        <v>138.60830000000001</v>
      </c>
      <c r="I2206" s="324" t="s">
        <v>214</v>
      </c>
      <c r="J2206" s="392">
        <f>P2206</f>
        <v>201</v>
      </c>
      <c r="K2206" s="331">
        <v>0.1</v>
      </c>
      <c r="L2206" s="304" t="str">
        <f t="shared" si="588"/>
        <v>D</v>
      </c>
      <c r="M2206" s="388">
        <v>0</v>
      </c>
      <c r="N2206" s="304"/>
      <c r="O2206" s="304"/>
      <c r="P2206" s="356">
        <v>201</v>
      </c>
      <c r="Q2206" s="356"/>
      <c r="R2206" s="304" t="s">
        <v>6014</v>
      </c>
      <c r="S2206" s="356"/>
      <c r="T2206" s="304"/>
      <c r="U2206" s="356"/>
      <c r="V2206" s="304"/>
      <c r="W2206" s="334" t="s">
        <v>1582</v>
      </c>
      <c r="X2206" s="304" t="s">
        <v>213</v>
      </c>
      <c r="Y2206" s="366">
        <f t="shared" si="590"/>
        <v>274.5</v>
      </c>
      <c r="Z2206" s="304"/>
      <c r="AA2206" s="304"/>
      <c r="AB2206" s="304">
        <v>-999</v>
      </c>
      <c r="AC2206" s="304">
        <v>-999</v>
      </c>
      <c r="AD2206" s="366">
        <v>-999</v>
      </c>
      <c r="AE2206" s="304">
        <v>-999</v>
      </c>
      <c r="AF2206" s="304">
        <v>-999</v>
      </c>
      <c r="AG2206" s="304"/>
      <c r="AH2206" s="304">
        <v>3.7081999999999997E-2</v>
      </c>
      <c r="AI2206" s="312"/>
      <c r="AJ2206" s="332">
        <v>760</v>
      </c>
      <c r="AK2206" s="304">
        <f t="shared" si="589"/>
        <v>760</v>
      </c>
      <c r="AL2206" s="304">
        <f t="shared" si="592"/>
        <v>0.43</v>
      </c>
      <c r="AM2206" s="389" t="str">
        <f t="shared" si="591"/>
        <v/>
      </c>
      <c r="AN2206" s="304"/>
      <c r="AO2206" s="304"/>
      <c r="AP2206" s="312"/>
      <c r="AQ2206" s="312"/>
      <c r="AR2206" s="312"/>
      <c r="AS2206" s="304"/>
      <c r="AT2206" s="312"/>
      <c r="AU2206" s="329">
        <f>VLOOKUP(C2206,[1]world!$A$2:$B$3555,2,FALSE)</f>
        <v>7</v>
      </c>
      <c r="AV2206" s="329">
        <v>388</v>
      </c>
      <c r="AW2206" s="304">
        <v>0.37</v>
      </c>
      <c r="AX2206" s="304">
        <v>80</v>
      </c>
      <c r="AY2206" s="304">
        <v>-999</v>
      </c>
      <c r="AZ2206" s="304">
        <v>2100</v>
      </c>
      <c r="BA2206" s="304">
        <v>80</v>
      </c>
      <c r="BB2206" s="304">
        <v>-999</v>
      </c>
      <c r="BC2206" s="304">
        <v>2100</v>
      </c>
      <c r="BD2206" s="304">
        <v>80</v>
      </c>
      <c r="BE2206" s="304">
        <v>80</v>
      </c>
      <c r="BF2206" s="304">
        <v>-999</v>
      </c>
      <c r="BG2206" s="304">
        <v>-999</v>
      </c>
      <c r="BH2206" s="304">
        <v>2100</v>
      </c>
      <c r="BI2206" s="304">
        <v>2100</v>
      </c>
      <c r="BJ2206" s="304">
        <v>2</v>
      </c>
      <c r="BK2206" s="304" t="s">
        <v>4954</v>
      </c>
      <c r="BL2206" s="304">
        <v>2</v>
      </c>
    </row>
    <row r="2207" spans="1:64" ht="15" hidden="1" customHeight="1" x14ac:dyDescent="0.2">
      <c r="A2207" s="304" t="s">
        <v>6176</v>
      </c>
      <c r="B2207" s="304" t="s">
        <v>1612</v>
      </c>
      <c r="C2207" s="304">
        <v>2343</v>
      </c>
      <c r="D2207" s="349" t="s">
        <v>2970</v>
      </c>
      <c r="E2207" s="304" t="s">
        <v>2970</v>
      </c>
      <c r="F2207" s="304"/>
      <c r="G2207" s="324">
        <v>35.297600000000003</v>
      </c>
      <c r="H2207" s="324">
        <v>136.75</v>
      </c>
      <c r="I2207" s="324" t="s">
        <v>212</v>
      </c>
      <c r="J2207" s="368">
        <f>U2207</f>
        <v>162.0885064313494</v>
      </c>
      <c r="K2207" s="331">
        <v>0.13</v>
      </c>
      <c r="L2207" s="304" t="str">
        <f t="shared" si="588"/>
        <v>E</v>
      </c>
      <c r="M2207" s="388">
        <v>1</v>
      </c>
      <c r="N2207" s="304">
        <v>145.80000000000001</v>
      </c>
      <c r="O2207" s="304">
        <v>20</v>
      </c>
      <c r="P2207" s="331"/>
      <c r="Q2207" s="356"/>
      <c r="R2207" s="304"/>
      <c r="S2207" s="356">
        <v>162.0885064313494</v>
      </c>
      <c r="T2207" s="356">
        <v>172.64793643411554</v>
      </c>
      <c r="U2207" s="356">
        <f>IF(O2207&lt;=10,T2207,IF(O2207&gt;=20,S2207,((O2207-10)*(S2207-T2207)/10+T2207)))</f>
        <v>162.0885064313494</v>
      </c>
      <c r="V2207" s="356"/>
      <c r="W2207" s="304" t="s">
        <v>1657</v>
      </c>
      <c r="X2207" s="304" t="s">
        <v>240</v>
      </c>
      <c r="Y2207" s="366">
        <f t="shared" si="590"/>
        <v>181.5</v>
      </c>
      <c r="Z2207" s="304">
        <v>0.2</v>
      </c>
      <c r="AA2207" s="304"/>
      <c r="AB2207" s="304">
        <v>-999</v>
      </c>
      <c r="AC2207" s="304">
        <v>-999</v>
      </c>
      <c r="AD2207" s="366">
        <v>-999</v>
      </c>
      <c r="AE2207" s="304">
        <v>-999</v>
      </c>
      <c r="AF2207" s="304">
        <v>-999</v>
      </c>
      <c r="AG2207" s="304"/>
      <c r="AH2207" s="304">
        <v>8.5241500000000003E-4</v>
      </c>
      <c r="AI2207" s="312"/>
      <c r="AJ2207" s="332">
        <v>205</v>
      </c>
      <c r="AK2207" s="304">
        <f t="shared" si="589"/>
        <v>210</v>
      </c>
      <c r="AL2207" s="304">
        <f t="shared" si="592"/>
        <v>0.2</v>
      </c>
      <c r="AM2207" s="389" t="str">
        <f t="shared" si="591"/>
        <v/>
      </c>
      <c r="AN2207" s="304"/>
      <c r="AO2207" s="304"/>
      <c r="AP2207" s="312"/>
      <c r="AQ2207" s="312"/>
      <c r="AR2207" s="312"/>
      <c r="AS2207" s="304"/>
      <c r="AT2207" s="312"/>
      <c r="AU2207" s="329">
        <f>VLOOKUP(C2207,[1]world!$A$2:$B$3555,2,FALSE)</f>
        <v>14</v>
      </c>
      <c r="AV2207" s="329">
        <v>209</v>
      </c>
      <c r="AW2207" s="304">
        <v>0.37</v>
      </c>
      <c r="AX2207" s="304">
        <v>560</v>
      </c>
      <c r="AY2207" s="304">
        <v>-999</v>
      </c>
      <c r="AZ2207" s="304">
        <v>660</v>
      </c>
      <c r="BA2207" s="304">
        <v>560</v>
      </c>
      <c r="BB2207" s="304">
        <v>-999</v>
      </c>
      <c r="BC2207" s="304">
        <v>660</v>
      </c>
      <c r="BD2207" s="304">
        <v>560</v>
      </c>
      <c r="BE2207" s="304">
        <v>560</v>
      </c>
      <c r="BF2207" s="304">
        <v>-999</v>
      </c>
      <c r="BG2207" s="304">
        <v>-999</v>
      </c>
      <c r="BH2207" s="304">
        <v>660</v>
      </c>
      <c r="BI2207" s="304">
        <v>660</v>
      </c>
      <c r="BJ2207" s="304">
        <v>2</v>
      </c>
      <c r="BK2207" s="304" t="s">
        <v>4954</v>
      </c>
      <c r="BL2207" s="304">
        <v>2</v>
      </c>
    </row>
    <row r="2208" spans="1:64" ht="15" hidden="1" customHeight="1" x14ac:dyDescent="0.2">
      <c r="A2208" s="304" t="s">
        <v>6176</v>
      </c>
      <c r="B2208" s="304" t="s">
        <v>1612</v>
      </c>
      <c r="C2208" s="304">
        <v>2344</v>
      </c>
      <c r="D2208" s="349" t="s">
        <v>2971</v>
      </c>
      <c r="E2208" s="304" t="s">
        <v>2971</v>
      </c>
      <c r="F2208" s="304"/>
      <c r="G2208" s="324">
        <v>35.297899999999998</v>
      </c>
      <c r="H2208" s="324">
        <v>136.9153</v>
      </c>
      <c r="I2208" s="324" t="s">
        <v>212</v>
      </c>
      <c r="J2208" s="368">
        <f>U2208</f>
        <v>406.57173579649799</v>
      </c>
      <c r="K2208" s="331">
        <v>0.13</v>
      </c>
      <c r="L2208" s="304" t="str">
        <f t="shared" si="588"/>
        <v>C</v>
      </c>
      <c r="M2208" s="388">
        <v>1</v>
      </c>
      <c r="N2208" s="304">
        <v>316.89999999999998</v>
      </c>
      <c r="O2208" s="304">
        <v>15</v>
      </c>
      <c r="P2208" s="331"/>
      <c r="Q2208" s="356"/>
      <c r="R2208" s="304"/>
      <c r="S2208" s="356">
        <v>380.61990285816631</v>
      </c>
      <c r="T2208" s="356">
        <v>432.52356873482967</v>
      </c>
      <c r="U2208" s="356">
        <f>IF(O2208&lt;=10,T2208,IF(O2208&gt;=20,S2208,((O2208-10)*(S2208-T2208)/10+T2208)))</f>
        <v>406.57173579649799</v>
      </c>
      <c r="V2208" s="356"/>
      <c r="W2208" s="304" t="s">
        <v>1674</v>
      </c>
      <c r="X2208" s="304" t="s">
        <v>213</v>
      </c>
      <c r="Y2208" s="366">
        <f t="shared" si="590"/>
        <v>274.5</v>
      </c>
      <c r="Z2208" s="304"/>
      <c r="AA2208" s="304"/>
      <c r="AB2208" s="304">
        <v>-999</v>
      </c>
      <c r="AC2208" s="304">
        <v>-999</v>
      </c>
      <c r="AD2208" s="366">
        <v>-999</v>
      </c>
      <c r="AE2208" s="304">
        <v>-999</v>
      </c>
      <c r="AF2208" s="304">
        <v>-999</v>
      </c>
      <c r="AG2208" s="304"/>
      <c r="AH2208" s="304">
        <v>5.3104700000000003E-3</v>
      </c>
      <c r="AI2208" s="312"/>
      <c r="AJ2208" s="332">
        <v>325</v>
      </c>
      <c r="AK2208" s="304">
        <f t="shared" si="589"/>
        <v>270</v>
      </c>
      <c r="AL2208" s="304">
        <f t="shared" si="592"/>
        <v>0.43</v>
      </c>
      <c r="AM2208" s="389" t="str">
        <f t="shared" si="591"/>
        <v/>
      </c>
      <c r="AN2208" s="304"/>
      <c r="AO2208" s="304"/>
      <c r="AP2208" s="312"/>
      <c r="AQ2208" s="312"/>
      <c r="AR2208" s="312"/>
      <c r="AS2208" s="304"/>
      <c r="AT2208" s="312"/>
      <c r="AU2208" s="329">
        <f>VLOOKUP(C2208,[1]world!$A$2:$B$3555,2,FALSE)</f>
        <v>14</v>
      </c>
      <c r="AV2208" s="329">
        <v>209</v>
      </c>
      <c r="AW2208" s="304">
        <v>0.37</v>
      </c>
      <c r="AX2208" s="304">
        <v>180</v>
      </c>
      <c r="AY2208" s="304">
        <v>-999</v>
      </c>
      <c r="AZ2208" s="304">
        <v>180</v>
      </c>
      <c r="BA2208" s="304">
        <v>180</v>
      </c>
      <c r="BB2208" s="304">
        <v>-999</v>
      </c>
      <c r="BC2208" s="304">
        <v>180</v>
      </c>
      <c r="BD2208" s="304">
        <v>180</v>
      </c>
      <c r="BE2208" s="304">
        <v>180</v>
      </c>
      <c r="BF2208" s="304">
        <v>-999</v>
      </c>
      <c r="BG2208" s="304">
        <v>-999</v>
      </c>
      <c r="BH2208" s="304">
        <v>180</v>
      </c>
      <c r="BI2208" s="304">
        <v>180</v>
      </c>
      <c r="BJ2208" s="304">
        <v>2</v>
      </c>
      <c r="BK2208" s="304" t="s">
        <v>4954</v>
      </c>
      <c r="BL2208" s="304">
        <v>2</v>
      </c>
    </row>
    <row r="2209" spans="1:64" ht="15" hidden="1" customHeight="1" x14ac:dyDescent="0.2">
      <c r="A2209" s="304" t="s">
        <v>6176</v>
      </c>
      <c r="B2209" s="304" t="s">
        <v>1612</v>
      </c>
      <c r="C2209" s="304">
        <v>2345</v>
      </c>
      <c r="D2209" s="349" t="s">
        <v>2913</v>
      </c>
      <c r="E2209" s="304" t="s">
        <v>2913</v>
      </c>
      <c r="F2209" s="304"/>
      <c r="G2209" s="324">
        <v>35.197899999999997</v>
      </c>
      <c r="H2209" s="324">
        <v>137.2056</v>
      </c>
      <c r="I2209" s="324" t="s">
        <v>212</v>
      </c>
      <c r="J2209" s="368">
        <f>U2209</f>
        <v>499.46612222722683</v>
      </c>
      <c r="K2209" s="331">
        <v>0.2</v>
      </c>
      <c r="L2209" s="304" t="str">
        <f t="shared" si="588"/>
        <v>C</v>
      </c>
      <c r="M2209" s="388">
        <v>1</v>
      </c>
      <c r="N2209" s="304">
        <v>313.5</v>
      </c>
      <c r="O2209" s="304">
        <v>10</v>
      </c>
      <c r="P2209" s="331"/>
      <c r="Q2209" s="356"/>
      <c r="R2209" s="304"/>
      <c r="S2209" s="356">
        <v>408.49776194433906</v>
      </c>
      <c r="T2209" s="356">
        <v>499.46612222722683</v>
      </c>
      <c r="U2209" s="356">
        <f>IF(O2209&lt;=10,T2209,IF(O2209&gt;=20,S2209,((O2209-10)*(S2209-T2209)/10+T2209)))</f>
        <v>499.46612222722683</v>
      </c>
      <c r="V2209" s="356"/>
      <c r="W2209" s="304" t="s">
        <v>890</v>
      </c>
      <c r="X2209" s="304" t="s">
        <v>205</v>
      </c>
      <c r="Y2209" s="366">
        <f t="shared" si="590"/>
        <v>424.8</v>
      </c>
      <c r="Z2209" s="304"/>
      <c r="AA2209" s="304"/>
      <c r="AB2209" s="304">
        <v>-999</v>
      </c>
      <c r="AC2209" s="304">
        <v>-999</v>
      </c>
      <c r="AD2209" s="366">
        <v>-999</v>
      </c>
      <c r="AE2209" s="304">
        <v>-999</v>
      </c>
      <c r="AF2209" s="304">
        <v>-999</v>
      </c>
      <c r="AG2209" s="304"/>
      <c r="AH2209" s="304">
        <v>2.3094400000000001E-2</v>
      </c>
      <c r="AI2209" s="312"/>
      <c r="AJ2209" s="332">
        <v>722</v>
      </c>
      <c r="AK2209" s="304">
        <f t="shared" si="589"/>
        <v>690</v>
      </c>
      <c r="AL2209" s="304">
        <f t="shared" si="592"/>
        <v>0.43</v>
      </c>
      <c r="AM2209" s="389" t="str">
        <f t="shared" si="591"/>
        <v/>
      </c>
      <c r="AN2209" s="304"/>
      <c r="AO2209" s="304"/>
      <c r="AP2209" s="312"/>
      <c r="AQ2209" s="312"/>
      <c r="AR2209" s="312"/>
      <c r="AS2209" s="304"/>
      <c r="AT2209" s="312"/>
      <c r="AU2209" s="329">
        <f>VLOOKUP(C2209,[1]world!$A$2:$B$3555,2,FALSE)</f>
        <v>1</v>
      </c>
      <c r="AV2209" s="329">
        <v>519</v>
      </c>
      <c r="AW2209" s="304">
        <v>0.37</v>
      </c>
      <c r="AX2209" s="304">
        <v>7</v>
      </c>
      <c r="AY2209" s="304">
        <v>-999</v>
      </c>
      <c r="AZ2209" s="304">
        <v>-999</v>
      </c>
      <c r="BA2209" s="304">
        <v>7</v>
      </c>
      <c r="BB2209" s="304">
        <v>-999</v>
      </c>
      <c r="BC2209" s="304">
        <v>-999</v>
      </c>
      <c r="BD2209" s="304">
        <v>7</v>
      </c>
      <c r="BE2209" s="304">
        <v>7</v>
      </c>
      <c r="BF2209" s="304">
        <v>40</v>
      </c>
      <c r="BG2209" s="304">
        <v>60</v>
      </c>
      <c r="BH2209" s="304">
        <f>BI2209</f>
        <v>-999</v>
      </c>
      <c r="BI2209" s="304">
        <f>BC2209</f>
        <v>-999</v>
      </c>
      <c r="BJ2209" s="304">
        <v>0</v>
      </c>
      <c r="BK2209" s="304">
        <v>0</v>
      </c>
      <c r="BL2209" s="304">
        <v>0</v>
      </c>
    </row>
    <row r="2210" spans="1:64" ht="15" hidden="1" customHeight="1" x14ac:dyDescent="0.2">
      <c r="A2210" s="304" t="s">
        <v>6176</v>
      </c>
      <c r="B2210" s="304" t="s">
        <v>1612</v>
      </c>
      <c r="C2210" s="304">
        <v>2346</v>
      </c>
      <c r="D2210" s="349" t="s">
        <v>2872</v>
      </c>
      <c r="E2210" s="304" t="s">
        <v>2872</v>
      </c>
      <c r="F2210" s="304"/>
      <c r="G2210" s="324">
        <v>35.097700000000003</v>
      </c>
      <c r="H2210" s="324">
        <v>137.56970000000001</v>
      </c>
      <c r="I2210" s="324" t="s">
        <v>212</v>
      </c>
      <c r="J2210" s="368">
        <f>U2210</f>
        <v>642.98021011068931</v>
      </c>
      <c r="K2210" s="331">
        <v>0.2</v>
      </c>
      <c r="L2210" s="304" t="str">
        <f t="shared" si="588"/>
        <v>C</v>
      </c>
      <c r="M2210" s="388">
        <v>1</v>
      </c>
      <c r="N2210" s="304">
        <v>420.3</v>
      </c>
      <c r="O2210" s="304">
        <v>10</v>
      </c>
      <c r="P2210" s="331"/>
      <c r="Q2210" s="356"/>
      <c r="R2210" s="304"/>
      <c r="S2210" s="356">
        <v>552.36903438685749</v>
      </c>
      <c r="T2210" s="356">
        <v>642.98021011068931</v>
      </c>
      <c r="U2210" s="356">
        <f>IF(O2210&lt;=10,T2210,IF(O2210&gt;=20,S2210,((O2210-10)*(S2210-T2210)/10+T2210)))</f>
        <v>642.98021011068931</v>
      </c>
      <c r="V2210" s="356"/>
      <c r="W2210" s="304" t="s">
        <v>890</v>
      </c>
      <c r="X2210" s="304" t="s">
        <v>205</v>
      </c>
      <c r="Y2210" s="366">
        <f t="shared" si="590"/>
        <v>424.8</v>
      </c>
      <c r="Z2210" s="304"/>
      <c r="AA2210" s="304"/>
      <c r="AB2210" s="304">
        <v>-999</v>
      </c>
      <c r="AC2210" s="304">
        <v>-999</v>
      </c>
      <c r="AD2210" s="366">
        <v>-999</v>
      </c>
      <c r="AE2210" s="304">
        <v>-999</v>
      </c>
      <c r="AF2210" s="304">
        <v>-999</v>
      </c>
      <c r="AG2210" s="304"/>
      <c r="AH2210" s="304">
        <v>2.4728699999999999E-2</v>
      </c>
      <c r="AI2210" s="312"/>
      <c r="AJ2210" s="332">
        <v>755</v>
      </c>
      <c r="AK2210" s="304">
        <f t="shared" si="589"/>
        <v>690</v>
      </c>
      <c r="AL2210" s="304">
        <f t="shared" si="592"/>
        <v>0.43</v>
      </c>
      <c r="AM2210" s="389" t="str">
        <f t="shared" si="591"/>
        <v/>
      </c>
      <c r="AN2210" s="304"/>
      <c r="AO2210" s="304"/>
      <c r="AP2210" s="312"/>
      <c r="AQ2210" s="312"/>
      <c r="AR2210" s="312"/>
      <c r="AS2210" s="304"/>
      <c r="AT2210" s="312"/>
      <c r="AU2210" s="329">
        <f>VLOOKUP(C2210,[1]world!$A$2:$B$3555,2,FALSE)</f>
        <v>9</v>
      </c>
      <c r="AV2210" s="329">
        <v>497</v>
      </c>
      <c r="AW2210" s="304">
        <v>0.37</v>
      </c>
      <c r="AX2210" s="304">
        <v>40</v>
      </c>
      <c r="AY2210" s="304">
        <v>-999</v>
      </c>
      <c r="AZ2210" s="304">
        <v>60</v>
      </c>
      <c r="BA2210" s="304">
        <v>40</v>
      </c>
      <c r="BB2210" s="304">
        <v>-999</v>
      </c>
      <c r="BC2210" s="304">
        <v>60</v>
      </c>
      <c r="BD2210" s="304">
        <v>40</v>
      </c>
      <c r="BE2210" s="304">
        <v>40</v>
      </c>
      <c r="BF2210" s="304">
        <v>-999</v>
      </c>
      <c r="BG2210" s="304">
        <v>-999</v>
      </c>
      <c r="BH2210" s="304">
        <v>60</v>
      </c>
      <c r="BI2210" s="304">
        <v>60</v>
      </c>
      <c r="BJ2210" s="304">
        <v>2</v>
      </c>
      <c r="BK2210" s="304" t="s">
        <v>4954</v>
      </c>
      <c r="BL2210" s="304">
        <v>2</v>
      </c>
    </row>
    <row r="2211" spans="1:64" ht="15" hidden="1" customHeight="1" x14ac:dyDescent="0.2">
      <c r="A2211" s="304" t="s">
        <v>6103</v>
      </c>
      <c r="B2211" s="304" t="s">
        <v>2503</v>
      </c>
      <c r="C2211" s="304">
        <v>2347</v>
      </c>
      <c r="D2211" s="349" t="s">
        <v>2921</v>
      </c>
      <c r="E2211" s="304" t="s">
        <v>2921</v>
      </c>
      <c r="F2211" s="304"/>
      <c r="G2211" s="324">
        <v>35.216099999999997</v>
      </c>
      <c r="H2211" s="324">
        <v>137.40690000000001</v>
      </c>
      <c r="I2211" s="324" t="s">
        <v>212</v>
      </c>
      <c r="J2211" s="366">
        <v>428.1</v>
      </c>
      <c r="K2211" s="331">
        <v>0.1</v>
      </c>
      <c r="L2211" s="304" t="str">
        <f t="shared" si="588"/>
        <v>C</v>
      </c>
      <c r="M2211" s="388">
        <v>0</v>
      </c>
      <c r="N2211" s="304"/>
      <c r="O2211" s="304">
        <v>21</v>
      </c>
      <c r="P2211" s="356"/>
      <c r="Q2211" s="356"/>
      <c r="R2211" s="304" t="s">
        <v>2503</v>
      </c>
      <c r="S2211" s="304"/>
      <c r="T2211" s="304"/>
      <c r="U2211" s="304"/>
      <c r="V2211" s="304"/>
      <c r="W2211" s="304" t="s">
        <v>890</v>
      </c>
      <c r="X2211" s="304" t="s">
        <v>205</v>
      </c>
      <c r="Y2211" s="366">
        <f t="shared" si="590"/>
        <v>424.8</v>
      </c>
      <c r="Z2211" s="304"/>
      <c r="AA2211" s="304"/>
      <c r="AB2211" s="304">
        <v>-999</v>
      </c>
      <c r="AC2211" s="304">
        <v>-999</v>
      </c>
      <c r="AD2211" s="366">
        <v>-999</v>
      </c>
      <c r="AE2211" s="304">
        <v>-999</v>
      </c>
      <c r="AF2211" s="304">
        <v>-999</v>
      </c>
      <c r="AG2211" s="304"/>
      <c r="AH2211" s="304">
        <v>0.13026799999999999</v>
      </c>
      <c r="AI2211" s="312"/>
      <c r="AJ2211" s="332">
        <v>760</v>
      </c>
      <c r="AK2211" s="304">
        <f t="shared" si="589"/>
        <v>760</v>
      </c>
      <c r="AL2211" s="304">
        <f t="shared" si="592"/>
        <v>0.43</v>
      </c>
      <c r="AM2211" s="389" t="str">
        <f t="shared" si="591"/>
        <v/>
      </c>
      <c r="AN2211" s="304"/>
      <c r="AO2211" s="304"/>
      <c r="AP2211" s="312"/>
      <c r="AQ2211" s="312"/>
      <c r="AR2211" s="312"/>
      <c r="AS2211" s="304"/>
      <c r="AT2211" s="312"/>
      <c r="AU2211" s="329">
        <f>VLOOKUP(C2211,[1]world!$A$2:$B$3555,2,FALSE)</f>
        <v>1</v>
      </c>
      <c r="AV2211" s="329">
        <v>519</v>
      </c>
      <c r="AW2211" s="304">
        <v>0.37</v>
      </c>
      <c r="AX2211" s="304">
        <v>14</v>
      </c>
      <c r="AY2211" s="304">
        <v>14</v>
      </c>
      <c r="AZ2211" s="304">
        <v>116</v>
      </c>
      <c r="BA2211" s="304">
        <v>14</v>
      </c>
      <c r="BB2211" s="304">
        <v>14</v>
      </c>
      <c r="BC2211" s="304">
        <v>116</v>
      </c>
      <c r="BD2211" s="304">
        <v>20</v>
      </c>
      <c r="BE2211" s="304">
        <v>20</v>
      </c>
      <c r="BF2211" s="304">
        <v>-999</v>
      </c>
      <c r="BG2211" s="304">
        <v>-999</v>
      </c>
      <c r="BH2211" s="304">
        <v>60</v>
      </c>
      <c r="BI2211" s="304">
        <v>60</v>
      </c>
      <c r="BJ2211" s="304">
        <v>0</v>
      </c>
      <c r="BK2211" s="304">
        <v>0</v>
      </c>
      <c r="BL2211" s="304">
        <v>0</v>
      </c>
    </row>
    <row r="2212" spans="1:64" ht="15" hidden="1" customHeight="1" x14ac:dyDescent="0.2">
      <c r="A2212" s="304" t="s">
        <v>6175</v>
      </c>
      <c r="B2212" s="304" t="s">
        <v>2503</v>
      </c>
      <c r="C2212" s="304">
        <v>2348</v>
      </c>
      <c r="D2212" s="349" t="s">
        <v>2920</v>
      </c>
      <c r="E2212" s="304" t="s">
        <v>2920</v>
      </c>
      <c r="F2212" s="304"/>
      <c r="G2212" s="324">
        <v>35.214399999999998</v>
      </c>
      <c r="H2212" s="324">
        <v>136.85390000000001</v>
      </c>
      <c r="I2212" s="324" t="s">
        <v>214</v>
      </c>
      <c r="J2212" s="368">
        <f>EXP(0.52*LN(AJ2212)+0.48*LN(AV2212))</f>
        <v>223.74887437129755</v>
      </c>
      <c r="K2212" s="331">
        <f>SQRT(0.52*AL2212^2+0.48*AW2212^2)</f>
        <v>0.19066200460500776</v>
      </c>
      <c r="L2212" s="304" t="str">
        <f t="shared" si="588"/>
        <v>D</v>
      </c>
      <c r="M2212" s="388" t="s">
        <v>6097</v>
      </c>
      <c r="N2212" s="304"/>
      <c r="O2212" s="304">
        <v>21</v>
      </c>
      <c r="P2212" s="356"/>
      <c r="Q2212" s="356"/>
      <c r="R2212" s="304"/>
      <c r="S2212" s="356"/>
      <c r="T2212" s="304"/>
      <c r="U2212" s="356"/>
      <c r="V2212" s="304"/>
      <c r="W2212" s="310" t="s">
        <v>4661</v>
      </c>
      <c r="X2212" s="304">
        <v>-999</v>
      </c>
      <c r="Y2212" s="366" t="str">
        <f t="shared" si="590"/>
        <v>-</v>
      </c>
      <c r="Z2212" s="304"/>
      <c r="AA2212" s="304"/>
      <c r="AB2212" s="304">
        <v>-999</v>
      </c>
      <c r="AC2212" s="304">
        <v>-999</v>
      </c>
      <c r="AD2212" s="366">
        <v>-999</v>
      </c>
      <c r="AE2212" s="304">
        <v>-999</v>
      </c>
      <c r="AF2212" s="304">
        <v>-999</v>
      </c>
      <c r="AG2212" s="304"/>
      <c r="AH2212" s="304">
        <v>8.5189E-4</v>
      </c>
      <c r="AI2212" s="312"/>
      <c r="AJ2212" s="332">
        <v>205</v>
      </c>
      <c r="AK2212" s="304">
        <f t="shared" si="589"/>
        <v>210</v>
      </c>
      <c r="AL2212" s="304">
        <v>0.2</v>
      </c>
      <c r="AM2212" s="389" t="str">
        <f t="shared" si="591"/>
        <v/>
      </c>
      <c r="AN2212" s="304"/>
      <c r="AO2212" s="304"/>
      <c r="AP2212" s="312"/>
      <c r="AQ2212" s="312"/>
      <c r="AR2212" s="312"/>
      <c r="AS2212" s="304"/>
      <c r="AT2212" s="312"/>
      <c r="AU2212" s="329">
        <f>VLOOKUP(C2212,[1]world!$A$2:$B$3555,2,FALSE)</f>
        <v>16</v>
      </c>
      <c r="AV2212" s="329">
        <v>246</v>
      </c>
      <c r="AW2212" s="304">
        <v>0.18</v>
      </c>
      <c r="AX2212" s="304">
        <v>680</v>
      </c>
      <c r="AY2212" s="304">
        <v>-999</v>
      </c>
      <c r="AZ2212" s="304">
        <v>740</v>
      </c>
      <c r="BA2212" s="304">
        <v>680</v>
      </c>
      <c r="BB2212" s="304">
        <v>-999</v>
      </c>
      <c r="BC2212" s="304">
        <v>740</v>
      </c>
      <c r="BD2212" s="304">
        <v>680</v>
      </c>
      <c r="BE2212" s="304">
        <v>680</v>
      </c>
      <c r="BF2212" s="304">
        <v>-999</v>
      </c>
      <c r="BG2212" s="304">
        <v>-999</v>
      </c>
      <c r="BH2212" s="304">
        <v>740</v>
      </c>
      <c r="BI2212" s="304">
        <v>740</v>
      </c>
      <c r="BJ2212" s="304">
        <v>2</v>
      </c>
      <c r="BK2212" s="304" t="s">
        <v>4954</v>
      </c>
      <c r="BL2212" s="304">
        <v>2</v>
      </c>
    </row>
    <row r="2213" spans="1:64" ht="15" hidden="1" customHeight="1" x14ac:dyDescent="0.2">
      <c r="A2213" s="304" t="s">
        <v>6103</v>
      </c>
      <c r="B2213" s="304" t="s">
        <v>2503</v>
      </c>
      <c r="C2213" s="304">
        <v>2349</v>
      </c>
      <c r="D2213" s="349" t="s">
        <v>2879</v>
      </c>
      <c r="E2213" s="304" t="s">
        <v>2879</v>
      </c>
      <c r="F2213" s="304"/>
      <c r="G2213" s="324">
        <v>35.135899999999999</v>
      </c>
      <c r="H2213" s="324">
        <v>137.3389</v>
      </c>
      <c r="I2213" s="324" t="s">
        <v>214</v>
      </c>
      <c r="J2213" s="366">
        <v>663.15</v>
      </c>
      <c r="K2213" s="331">
        <v>0.1</v>
      </c>
      <c r="L2213" s="304" t="str">
        <f t="shared" si="588"/>
        <v>C</v>
      </c>
      <c r="M2213" s="388">
        <v>0</v>
      </c>
      <c r="N2213" s="304"/>
      <c r="O2213" s="304">
        <v>21</v>
      </c>
      <c r="P2213" s="356"/>
      <c r="Q2213" s="356"/>
      <c r="R2213" s="304" t="s">
        <v>2503</v>
      </c>
      <c r="S2213" s="304"/>
      <c r="T2213" s="304"/>
      <c r="U2213" s="304"/>
      <c r="V2213" s="304"/>
      <c r="W2213" s="304" t="s">
        <v>4661</v>
      </c>
      <c r="X2213" s="304">
        <v>-999</v>
      </c>
      <c r="Y2213" s="366" t="str">
        <f t="shared" si="590"/>
        <v>-</v>
      </c>
      <c r="Z2213" s="304"/>
      <c r="AA2213" s="304"/>
      <c r="AB2213" s="304">
        <v>-999</v>
      </c>
      <c r="AC2213" s="304">
        <v>-999</v>
      </c>
      <c r="AD2213" s="366">
        <v>-999</v>
      </c>
      <c r="AE2213" s="304">
        <v>-999</v>
      </c>
      <c r="AF2213" s="304">
        <v>-999</v>
      </c>
      <c r="AG2213" s="304"/>
      <c r="AH2213" s="304">
        <v>9.4739400000000001E-2</v>
      </c>
      <c r="AI2213" s="312"/>
      <c r="AJ2213" s="332">
        <v>760</v>
      </c>
      <c r="AK2213" s="304">
        <f t="shared" si="589"/>
        <v>760</v>
      </c>
      <c r="AL2213" s="304">
        <f t="shared" ref="AL2213:AL2225" si="593">IF(AH2213&lt;=0.0022,0.2,0.43)</f>
        <v>0.43</v>
      </c>
      <c r="AM2213" s="389" t="str">
        <f t="shared" si="591"/>
        <v/>
      </c>
      <c r="AN2213" s="304"/>
      <c r="AO2213" s="304"/>
      <c r="AP2213" s="312"/>
      <c r="AQ2213" s="312"/>
      <c r="AR2213" s="312"/>
      <c r="AS2213" s="304"/>
      <c r="AT2213" s="312"/>
      <c r="AU2213" s="329">
        <f>VLOOKUP(C2213,[1]world!$A$2:$B$3555,2,FALSE)</f>
        <v>1</v>
      </c>
      <c r="AV2213" s="329">
        <v>519</v>
      </c>
      <c r="AW2213" s="304">
        <v>0.37</v>
      </c>
      <c r="AX2213" s="304">
        <v>22</v>
      </c>
      <c r="AY2213" s="304">
        <v>32</v>
      </c>
      <c r="AZ2213" s="304">
        <v>68</v>
      </c>
      <c r="BA2213" s="304">
        <v>22</v>
      </c>
      <c r="BB2213" s="304">
        <v>32</v>
      </c>
      <c r="BC2213" s="304">
        <v>68</v>
      </c>
      <c r="BD2213" s="304">
        <v>20</v>
      </c>
      <c r="BE2213" s="304">
        <v>20</v>
      </c>
      <c r="BF2213" s="304">
        <v>-999</v>
      </c>
      <c r="BG2213" s="304">
        <v>-999</v>
      </c>
      <c r="BH2213" s="304">
        <v>40</v>
      </c>
      <c r="BI2213" s="304">
        <v>40</v>
      </c>
      <c r="BJ2213" s="304">
        <v>0</v>
      </c>
      <c r="BK2213" s="304">
        <v>0</v>
      </c>
      <c r="BL2213" s="304">
        <v>0</v>
      </c>
    </row>
    <row r="2214" spans="1:64" ht="15" hidden="1" customHeight="1" x14ac:dyDescent="0.2">
      <c r="A2214" s="304" t="s">
        <v>6103</v>
      </c>
      <c r="B2214" s="304" t="s">
        <v>2503</v>
      </c>
      <c r="C2214" s="304">
        <v>2350</v>
      </c>
      <c r="D2214" s="349" t="s">
        <v>2885</v>
      </c>
      <c r="E2214" s="304" t="s">
        <v>2885</v>
      </c>
      <c r="F2214" s="304"/>
      <c r="G2214" s="324">
        <v>35.1511</v>
      </c>
      <c r="H2214" s="324">
        <v>137.53800000000001</v>
      </c>
      <c r="I2214" s="324" t="s">
        <v>214</v>
      </c>
      <c r="J2214" s="366">
        <v>363.64</v>
      </c>
      <c r="K2214" s="331">
        <v>0.1</v>
      </c>
      <c r="L2214" s="304" t="str">
        <f t="shared" si="588"/>
        <v>C</v>
      </c>
      <c r="M2214" s="388">
        <v>0</v>
      </c>
      <c r="N2214" s="304"/>
      <c r="O2214" s="304">
        <v>21</v>
      </c>
      <c r="P2214" s="356"/>
      <c r="Q2214" s="356"/>
      <c r="R2214" s="304" t="s">
        <v>2503</v>
      </c>
      <c r="S2214" s="304"/>
      <c r="T2214" s="304"/>
      <c r="U2214" s="304"/>
      <c r="V2214" s="304"/>
      <c r="W2214" s="304" t="s">
        <v>4661</v>
      </c>
      <c r="X2214" s="304">
        <v>-999</v>
      </c>
      <c r="Y2214" s="366" t="str">
        <f t="shared" si="590"/>
        <v>-</v>
      </c>
      <c r="Z2214" s="304"/>
      <c r="AA2214" s="304"/>
      <c r="AB2214" s="304">
        <v>-999</v>
      </c>
      <c r="AC2214" s="304">
        <v>-999</v>
      </c>
      <c r="AD2214" s="366">
        <v>-999</v>
      </c>
      <c r="AE2214" s="304">
        <v>-999</v>
      </c>
      <c r="AF2214" s="304">
        <v>-999</v>
      </c>
      <c r="AG2214" s="304"/>
      <c r="AH2214" s="304">
        <v>3.18658E-2</v>
      </c>
      <c r="AI2214" s="312"/>
      <c r="AJ2214" s="332">
        <v>760</v>
      </c>
      <c r="AK2214" s="304">
        <f t="shared" si="589"/>
        <v>760</v>
      </c>
      <c r="AL2214" s="304">
        <f t="shared" si="593"/>
        <v>0.43</v>
      </c>
      <c r="AM2214" s="389" t="str">
        <f t="shared" si="591"/>
        <v/>
      </c>
      <c r="AN2214" s="304"/>
      <c r="AO2214" s="304"/>
      <c r="AP2214" s="312"/>
      <c r="AQ2214" s="312"/>
      <c r="AR2214" s="312"/>
      <c r="AS2214" s="304"/>
      <c r="AT2214" s="312"/>
      <c r="AU2214" s="329">
        <f>VLOOKUP(C2214,[1]world!$A$2:$B$3555,2,FALSE)</f>
        <v>1</v>
      </c>
      <c r="AV2214" s="329">
        <v>519</v>
      </c>
      <c r="AW2214" s="304">
        <v>0.37</v>
      </c>
      <c r="AX2214" s="304">
        <v>44</v>
      </c>
      <c r="AY2214" s="304">
        <v>44</v>
      </c>
      <c r="AZ2214" s="304">
        <v>70</v>
      </c>
      <c r="BA2214" s="304">
        <v>44</v>
      </c>
      <c r="BB2214" s="304">
        <v>44</v>
      </c>
      <c r="BC2214" s="304">
        <v>70</v>
      </c>
      <c r="BD2214" s="304">
        <v>20</v>
      </c>
      <c r="BE2214" s="304">
        <v>20</v>
      </c>
      <c r="BF2214" s="304">
        <v>-999</v>
      </c>
      <c r="BG2214" s="304">
        <v>-999</v>
      </c>
      <c r="BH2214" s="304">
        <v>40</v>
      </c>
      <c r="BI2214" s="304">
        <v>40</v>
      </c>
      <c r="BJ2214" s="304">
        <v>0</v>
      </c>
      <c r="BK2214" s="304">
        <v>0</v>
      </c>
      <c r="BL2214" s="304">
        <v>0</v>
      </c>
    </row>
    <row r="2215" spans="1:64" ht="15" hidden="1" customHeight="1" x14ac:dyDescent="0.2">
      <c r="A2215" s="304" t="s">
        <v>6103</v>
      </c>
      <c r="B2215" s="304" t="s">
        <v>2503</v>
      </c>
      <c r="C2215" s="304">
        <v>2351</v>
      </c>
      <c r="D2215" s="349" t="s">
        <v>2906</v>
      </c>
      <c r="E2215" s="304" t="s">
        <v>2906</v>
      </c>
      <c r="F2215" s="304"/>
      <c r="G2215" s="324">
        <v>35.180799999999998</v>
      </c>
      <c r="H2215" s="324">
        <v>137.72980000000001</v>
      </c>
      <c r="I2215" s="324" t="s">
        <v>214</v>
      </c>
      <c r="J2215" s="366">
        <v>314.33999999999997</v>
      </c>
      <c r="K2215" s="331">
        <v>0.1</v>
      </c>
      <c r="L2215" s="304" t="str">
        <f t="shared" si="588"/>
        <v>D</v>
      </c>
      <c r="M2215" s="388">
        <v>0</v>
      </c>
      <c r="N2215" s="304"/>
      <c r="O2215" s="304">
        <v>21</v>
      </c>
      <c r="P2215" s="356"/>
      <c r="Q2215" s="356"/>
      <c r="R2215" s="304" t="s">
        <v>2503</v>
      </c>
      <c r="S2215" s="304"/>
      <c r="T2215" s="304"/>
      <c r="U2215" s="304"/>
      <c r="V2215" s="304"/>
      <c r="W2215" s="304" t="s">
        <v>4661</v>
      </c>
      <c r="X2215" s="304">
        <v>-999</v>
      </c>
      <c r="Y2215" s="366" t="str">
        <f t="shared" si="590"/>
        <v>-</v>
      </c>
      <c r="Z2215" s="304"/>
      <c r="AA2215" s="304"/>
      <c r="AB2215" s="304">
        <v>-999</v>
      </c>
      <c r="AC2215" s="304">
        <v>-999</v>
      </c>
      <c r="AD2215" s="366">
        <v>-999</v>
      </c>
      <c r="AE2215" s="304">
        <v>-999</v>
      </c>
      <c r="AF2215" s="304">
        <v>-999</v>
      </c>
      <c r="AG2215" s="304"/>
      <c r="AH2215" s="304">
        <v>9.3794199999999994E-2</v>
      </c>
      <c r="AI2215" s="312"/>
      <c r="AJ2215" s="332">
        <v>760</v>
      </c>
      <c r="AK2215" s="304">
        <f t="shared" si="589"/>
        <v>760</v>
      </c>
      <c r="AL2215" s="304">
        <f t="shared" si="593"/>
        <v>0.43</v>
      </c>
      <c r="AM2215" s="389" t="str">
        <f t="shared" si="591"/>
        <v/>
      </c>
      <c r="AN2215" s="304"/>
      <c r="AO2215" s="304"/>
      <c r="AP2215" s="312"/>
      <c r="AQ2215" s="312"/>
      <c r="AR2215" s="312"/>
      <c r="AS2215" s="304"/>
      <c r="AT2215" s="312"/>
      <c r="AU2215" s="329">
        <f>VLOOKUP(C2215,[1]world!$A$2:$B$3555,2,FALSE)</f>
        <v>1</v>
      </c>
      <c r="AV2215" s="329">
        <v>519</v>
      </c>
      <c r="AW2215" s="304">
        <v>0.37</v>
      </c>
      <c r="AX2215" s="304">
        <v>40</v>
      </c>
      <c r="AY2215" s="304">
        <v>58</v>
      </c>
      <c r="AZ2215" s="304">
        <v>-999</v>
      </c>
      <c r="BA2215" s="304">
        <v>40</v>
      </c>
      <c r="BB2215" s="304">
        <v>58</v>
      </c>
      <c r="BC2215" s="304">
        <v>-999</v>
      </c>
      <c r="BD2215" s="304">
        <v>20</v>
      </c>
      <c r="BE2215" s="304">
        <v>20</v>
      </c>
      <c r="BF2215" s="304">
        <v>-999</v>
      </c>
      <c r="BG2215" s="304">
        <v>-999</v>
      </c>
      <c r="BH2215" s="304">
        <v>40</v>
      </c>
      <c r="BI2215" s="304">
        <v>40</v>
      </c>
      <c r="BJ2215" s="304">
        <v>0</v>
      </c>
      <c r="BK2215" s="304">
        <v>0</v>
      </c>
      <c r="BL2215" s="304">
        <v>0</v>
      </c>
    </row>
    <row r="2216" spans="1:64" ht="15" hidden="1" customHeight="1" x14ac:dyDescent="0.2">
      <c r="A2216" s="304" t="s">
        <v>6176</v>
      </c>
      <c r="B2216" s="304" t="s">
        <v>1612</v>
      </c>
      <c r="C2216" s="304">
        <v>2352</v>
      </c>
      <c r="D2216" s="349" t="s">
        <v>4267</v>
      </c>
      <c r="E2216" s="304" t="s">
        <v>4267</v>
      </c>
      <c r="F2216" s="304"/>
      <c r="G2216" s="324">
        <v>39.883000000000003</v>
      </c>
      <c r="H2216" s="324">
        <v>140.07159999999999</v>
      </c>
      <c r="I2216" s="324" t="s">
        <v>212</v>
      </c>
      <c r="J2216" s="368">
        <f t="shared" ref="J2216:J2225" si="594">U2216</f>
        <v>298.5039508074226</v>
      </c>
      <c r="K2216" s="331">
        <v>0.2</v>
      </c>
      <c r="L2216" s="304" t="str">
        <f t="shared" si="588"/>
        <v>D</v>
      </c>
      <c r="M2216" s="388">
        <v>1</v>
      </c>
      <c r="N2216" s="304">
        <v>179.5</v>
      </c>
      <c r="O2216" s="304">
        <v>10</v>
      </c>
      <c r="P2216" s="331"/>
      <c r="Q2216" s="356"/>
      <c r="R2216" s="304"/>
      <c r="S2216" s="356">
        <v>230.11510912435807</v>
      </c>
      <c r="T2216" s="356">
        <v>298.5039508074226</v>
      </c>
      <c r="U2216" s="356">
        <f t="shared" ref="U2216:U2229" si="595">IF(O2216&lt;=10,T2216,IF(O2216&gt;=20,S2216,((O2216-10)*(S2216-T2216)/10+T2216)))</f>
        <v>298.5039508074226</v>
      </c>
      <c r="V2216" s="356"/>
      <c r="W2216" s="304" t="s">
        <v>900</v>
      </c>
      <c r="X2216" s="304" t="s">
        <v>232</v>
      </c>
      <c r="Y2216" s="366">
        <f t="shared" si="590"/>
        <v>506.6</v>
      </c>
      <c r="Z2216" s="304"/>
      <c r="AA2216" s="304"/>
      <c r="AB2216" s="304">
        <v>-999</v>
      </c>
      <c r="AC2216" s="304">
        <v>-999</v>
      </c>
      <c r="AD2216" s="366">
        <v>-999</v>
      </c>
      <c r="AE2216" s="304">
        <v>-999</v>
      </c>
      <c r="AF2216" s="304">
        <v>-999</v>
      </c>
      <c r="AG2216" s="304"/>
      <c r="AH2216" s="304">
        <v>1.68652E-2</v>
      </c>
      <c r="AI2216" s="312"/>
      <c r="AJ2216" s="332">
        <v>590</v>
      </c>
      <c r="AK2216" s="304">
        <f t="shared" si="589"/>
        <v>555</v>
      </c>
      <c r="AL2216" s="304">
        <f t="shared" si="593"/>
        <v>0.43</v>
      </c>
      <c r="AM2216" s="389" t="str">
        <f t="shared" si="591"/>
        <v/>
      </c>
      <c r="AN2216" s="304"/>
      <c r="AO2216" s="304"/>
      <c r="AP2216" s="312"/>
      <c r="AQ2216" s="312"/>
      <c r="AR2216" s="312"/>
      <c r="AS2216" s="304"/>
      <c r="AT2216" s="312"/>
      <c r="AU2216" s="329">
        <f>VLOOKUP(C2216,[1]world!$A$2:$B$3555,2,FALSE)</f>
        <v>7</v>
      </c>
      <c r="AV2216" s="329">
        <v>388</v>
      </c>
      <c r="AW2216" s="304">
        <v>0.37</v>
      </c>
      <c r="AX2216" s="304">
        <v>140</v>
      </c>
      <c r="AY2216" s="304">
        <v>-999</v>
      </c>
      <c r="AZ2216" s="304">
        <v>780</v>
      </c>
      <c r="BA2216" s="304">
        <v>140</v>
      </c>
      <c r="BB2216" s="304">
        <v>-999</v>
      </c>
      <c r="BC2216" s="304">
        <v>780</v>
      </c>
      <c r="BD2216" s="304">
        <v>140</v>
      </c>
      <c r="BE2216" s="304">
        <v>140</v>
      </c>
      <c r="BF2216" s="304">
        <v>-999</v>
      </c>
      <c r="BG2216" s="304">
        <v>-999</v>
      </c>
      <c r="BH2216" s="304">
        <v>780</v>
      </c>
      <c r="BI2216" s="304">
        <v>780</v>
      </c>
      <c r="BJ2216" s="304">
        <v>2</v>
      </c>
      <c r="BK2216" s="304" t="s">
        <v>4954</v>
      </c>
      <c r="BL2216" s="304">
        <v>2</v>
      </c>
    </row>
    <row r="2217" spans="1:64" ht="15" hidden="1" customHeight="1" x14ac:dyDescent="0.2">
      <c r="A2217" s="304" t="s">
        <v>6176</v>
      </c>
      <c r="B2217" s="304" t="s">
        <v>1612</v>
      </c>
      <c r="C2217" s="304">
        <v>2353</v>
      </c>
      <c r="D2217" s="349" t="s">
        <v>4268</v>
      </c>
      <c r="E2217" s="304" t="s">
        <v>4268</v>
      </c>
      <c r="F2217" s="304"/>
      <c r="G2217" s="324">
        <v>39.887900000000002</v>
      </c>
      <c r="H2217" s="324">
        <v>139.8466</v>
      </c>
      <c r="I2217" s="324" t="s">
        <v>212</v>
      </c>
      <c r="J2217" s="368">
        <f t="shared" si="594"/>
        <v>514.86075981356214</v>
      </c>
      <c r="K2217" s="331">
        <v>0.2</v>
      </c>
      <c r="L2217" s="304" t="str">
        <f t="shared" si="588"/>
        <v>C</v>
      </c>
      <c r="M2217" s="388">
        <v>1</v>
      </c>
      <c r="N2217" s="304">
        <v>324.5</v>
      </c>
      <c r="O2217" s="304">
        <v>10</v>
      </c>
      <c r="P2217" s="331"/>
      <c r="Q2217" s="356"/>
      <c r="R2217" s="304"/>
      <c r="S2217" s="356">
        <v>423.25702049235611</v>
      </c>
      <c r="T2217" s="356">
        <v>514.86075981356214</v>
      </c>
      <c r="U2217" s="356">
        <f t="shared" si="595"/>
        <v>514.86075981356214</v>
      </c>
      <c r="V2217" s="356"/>
      <c r="W2217" s="304" t="s">
        <v>900</v>
      </c>
      <c r="X2217" s="304" t="s">
        <v>232</v>
      </c>
      <c r="Y2217" s="366">
        <f t="shared" si="590"/>
        <v>506.6</v>
      </c>
      <c r="Z2217" s="304"/>
      <c r="AA2217" s="304"/>
      <c r="AB2217" s="304">
        <v>-999</v>
      </c>
      <c r="AC2217" s="304">
        <v>-999</v>
      </c>
      <c r="AD2217" s="366">
        <v>-999</v>
      </c>
      <c r="AE2217" s="304">
        <v>-999</v>
      </c>
      <c r="AF2217" s="304">
        <v>-999</v>
      </c>
      <c r="AG2217" s="304"/>
      <c r="AH2217" s="304">
        <v>3.6540700000000002E-2</v>
      </c>
      <c r="AI2217" s="312"/>
      <c r="AJ2217" s="332">
        <v>760</v>
      </c>
      <c r="AK2217" s="304">
        <f t="shared" si="589"/>
        <v>760</v>
      </c>
      <c r="AL2217" s="304">
        <f t="shared" si="593"/>
        <v>0.43</v>
      </c>
      <c r="AM2217" s="389" t="str">
        <f t="shared" si="591"/>
        <v/>
      </c>
      <c r="AN2217" s="304"/>
      <c r="AO2217" s="304"/>
      <c r="AP2217" s="312"/>
      <c r="AQ2217" s="312"/>
      <c r="AR2217" s="312"/>
      <c r="AS2217" s="304"/>
      <c r="AT2217" s="312"/>
      <c r="AU2217" s="329">
        <f>VLOOKUP(C2217,[1]world!$A$2:$B$3555,2,FALSE)</f>
        <v>7</v>
      </c>
      <c r="AV2217" s="329">
        <v>388</v>
      </c>
      <c r="AW2217" s="304">
        <v>0.37</v>
      </c>
      <c r="AX2217" s="304">
        <v>20</v>
      </c>
      <c r="AY2217" s="304">
        <v>-999</v>
      </c>
      <c r="AZ2217" s="304">
        <v>700</v>
      </c>
      <c r="BA2217" s="304">
        <v>20</v>
      </c>
      <c r="BB2217" s="304">
        <v>-999</v>
      </c>
      <c r="BC2217" s="304">
        <v>700</v>
      </c>
      <c r="BD2217" s="304">
        <v>20</v>
      </c>
      <c r="BE2217" s="304">
        <v>20</v>
      </c>
      <c r="BF2217" s="304">
        <v>-999</v>
      </c>
      <c r="BG2217" s="304">
        <v>-999</v>
      </c>
      <c r="BH2217" s="304">
        <v>700</v>
      </c>
      <c r="BI2217" s="304">
        <v>700</v>
      </c>
      <c r="BJ2217" s="304">
        <v>2</v>
      </c>
      <c r="BK2217" s="304" t="s">
        <v>4954</v>
      </c>
      <c r="BL2217" s="304">
        <v>2</v>
      </c>
    </row>
    <row r="2218" spans="1:64" ht="15" hidden="1" customHeight="1" x14ac:dyDescent="0.2">
      <c r="A2218" s="304" t="s">
        <v>6176</v>
      </c>
      <c r="B2218" s="304" t="s">
        <v>1612</v>
      </c>
      <c r="C2218" s="304">
        <v>2354</v>
      </c>
      <c r="D2218" s="349" t="s">
        <v>4263</v>
      </c>
      <c r="E2218" s="304" t="s">
        <v>4263</v>
      </c>
      <c r="F2218" s="304"/>
      <c r="G2218" s="324">
        <v>39.812800000000003</v>
      </c>
      <c r="H2218" s="324">
        <v>140.58029999999999</v>
      </c>
      <c r="I2218" s="324" t="s">
        <v>212</v>
      </c>
      <c r="J2218" s="368">
        <f t="shared" si="594"/>
        <v>326.13347908151468</v>
      </c>
      <c r="K2218" s="331">
        <v>0.2</v>
      </c>
      <c r="L2218" s="304" t="str">
        <f t="shared" si="588"/>
        <v>D</v>
      </c>
      <c r="M2218" s="388">
        <v>1</v>
      </c>
      <c r="N2218" s="304">
        <v>196.9</v>
      </c>
      <c r="O2218" s="304">
        <v>10</v>
      </c>
      <c r="P2218" s="331"/>
      <c r="Q2218" s="356"/>
      <c r="R2218" s="304"/>
      <c r="S2218" s="356">
        <v>253.10439766496782</v>
      </c>
      <c r="T2218" s="356">
        <v>326.13347908151468</v>
      </c>
      <c r="U2218" s="356">
        <f t="shared" si="595"/>
        <v>326.13347908151468</v>
      </c>
      <c r="V2218" s="356"/>
      <c r="W2218" s="304" t="s">
        <v>890</v>
      </c>
      <c r="X2218" s="304" t="s">
        <v>205</v>
      </c>
      <c r="Y2218" s="366">
        <f t="shared" si="590"/>
        <v>424.8</v>
      </c>
      <c r="Z2218" s="304"/>
      <c r="AA2218" s="304"/>
      <c r="AB2218" s="304">
        <v>-999</v>
      </c>
      <c r="AC2218" s="304">
        <v>-999</v>
      </c>
      <c r="AD2218" s="366">
        <v>-999</v>
      </c>
      <c r="AE2218" s="304">
        <v>-999</v>
      </c>
      <c r="AF2218" s="304">
        <v>-999</v>
      </c>
      <c r="AG2218" s="304"/>
      <c r="AH2218" s="304">
        <v>4.5608999999999997E-2</v>
      </c>
      <c r="AI2218" s="312"/>
      <c r="AJ2218" s="332">
        <v>760</v>
      </c>
      <c r="AK2218" s="304">
        <f t="shared" si="589"/>
        <v>760</v>
      </c>
      <c r="AL2218" s="304">
        <f t="shared" si="593"/>
        <v>0.43</v>
      </c>
      <c r="AM2218" s="389" t="str">
        <f t="shared" si="591"/>
        <v/>
      </c>
      <c r="AN2218" s="304"/>
      <c r="AO2218" s="304"/>
      <c r="AP2218" s="312"/>
      <c r="AQ2218" s="312"/>
      <c r="AR2218" s="312"/>
      <c r="AS2218" s="304"/>
      <c r="AT2218" s="312"/>
      <c r="AU2218" s="329">
        <f>VLOOKUP(C2218,[1]world!$A$2:$B$3555,2,FALSE)</f>
        <v>1</v>
      </c>
      <c r="AV2218" s="329">
        <v>519</v>
      </c>
      <c r="AW2218" s="304">
        <v>0.37</v>
      </c>
      <c r="AX2218" s="304">
        <v>80</v>
      </c>
      <c r="AY2218" s="304">
        <v>-999</v>
      </c>
      <c r="AZ2218" s="304">
        <v>200</v>
      </c>
      <c r="BA2218" s="304">
        <v>80</v>
      </c>
      <c r="BB2218" s="304">
        <v>-999</v>
      </c>
      <c r="BC2218" s="304">
        <v>200</v>
      </c>
      <c r="BD2218" s="304">
        <v>80</v>
      </c>
      <c r="BE2218" s="304">
        <v>80</v>
      </c>
      <c r="BF2218" s="304">
        <v>-999</v>
      </c>
      <c r="BG2218" s="304">
        <v>-999</v>
      </c>
      <c r="BH2218" s="304">
        <v>200</v>
      </c>
      <c r="BI2218" s="304">
        <v>200</v>
      </c>
      <c r="BJ2218" s="304">
        <v>2</v>
      </c>
      <c r="BK2218" s="304" t="s">
        <v>4954</v>
      </c>
      <c r="BL2218" s="304">
        <v>2</v>
      </c>
    </row>
    <row r="2219" spans="1:64" ht="15" hidden="1" customHeight="1" x14ac:dyDescent="0.2">
      <c r="A2219" s="304" t="s">
        <v>6176</v>
      </c>
      <c r="B2219" s="304" t="s">
        <v>1612</v>
      </c>
      <c r="C2219" s="304">
        <v>2355</v>
      </c>
      <c r="D2219" s="349" t="s">
        <v>4254</v>
      </c>
      <c r="E2219" s="304" t="s">
        <v>4254</v>
      </c>
      <c r="F2219" s="304"/>
      <c r="G2219" s="324">
        <v>39.699100000000001</v>
      </c>
      <c r="H2219" s="324">
        <v>140.71809999999999</v>
      </c>
      <c r="I2219" s="324" t="s">
        <v>214</v>
      </c>
      <c r="J2219" s="368">
        <f t="shared" si="594"/>
        <v>449.4495350149972</v>
      </c>
      <c r="K2219" s="331">
        <v>0.2</v>
      </c>
      <c r="L2219" s="304" t="str">
        <f t="shared" si="588"/>
        <v>C</v>
      </c>
      <c r="M2219" s="388">
        <v>1</v>
      </c>
      <c r="N2219" s="304">
        <v>278.5</v>
      </c>
      <c r="O2219" s="304">
        <v>10</v>
      </c>
      <c r="P2219" s="331"/>
      <c r="Q2219" s="356"/>
      <c r="R2219" s="304"/>
      <c r="S2219" s="356">
        <v>361.63969586566714</v>
      </c>
      <c r="T2219" s="356">
        <v>449.4495350149972</v>
      </c>
      <c r="U2219" s="356">
        <f t="shared" si="595"/>
        <v>449.4495350149972</v>
      </c>
      <c r="V2219" s="356"/>
      <c r="W2219" s="304" t="s">
        <v>4661</v>
      </c>
      <c r="X2219" s="304">
        <v>-999</v>
      </c>
      <c r="Y2219" s="366" t="str">
        <f t="shared" si="590"/>
        <v>-</v>
      </c>
      <c r="Z2219" s="304"/>
      <c r="AA2219" s="304"/>
      <c r="AB2219" s="304">
        <v>-999</v>
      </c>
      <c r="AC2219" s="304">
        <v>-999</v>
      </c>
      <c r="AD2219" s="366">
        <v>-999</v>
      </c>
      <c r="AE2219" s="304">
        <v>-999</v>
      </c>
      <c r="AF2219" s="304">
        <v>-999</v>
      </c>
      <c r="AG2219" s="304"/>
      <c r="AH2219" s="304">
        <v>1.4009799999999999E-2</v>
      </c>
      <c r="AI2219" s="312"/>
      <c r="AJ2219" s="332">
        <v>516</v>
      </c>
      <c r="AK2219" s="304">
        <f t="shared" si="589"/>
        <v>555</v>
      </c>
      <c r="AL2219" s="304">
        <f t="shared" si="593"/>
        <v>0.43</v>
      </c>
      <c r="AM2219" s="389" t="str">
        <f t="shared" si="591"/>
        <v/>
      </c>
      <c r="AN2219" s="304"/>
      <c r="AO2219" s="304"/>
      <c r="AP2219" s="312"/>
      <c r="AQ2219" s="312"/>
      <c r="AR2219" s="312"/>
      <c r="AS2219" s="304"/>
      <c r="AT2219" s="312"/>
      <c r="AU2219" s="329">
        <f>VLOOKUP(C2219,[1]world!$A$2:$B$3555,2,FALSE)</f>
        <v>1</v>
      </c>
      <c r="AV2219" s="329">
        <v>519</v>
      </c>
      <c r="AW2219" s="304">
        <v>0.37</v>
      </c>
      <c r="AX2219" s="304">
        <v>80</v>
      </c>
      <c r="AY2219" s="304">
        <v>-999</v>
      </c>
      <c r="AZ2219" s="304">
        <v>300</v>
      </c>
      <c r="BA2219" s="304">
        <v>80</v>
      </c>
      <c r="BB2219" s="304">
        <v>-999</v>
      </c>
      <c r="BC2219" s="304">
        <v>300</v>
      </c>
      <c r="BD2219" s="304">
        <v>80</v>
      </c>
      <c r="BE2219" s="304">
        <v>80</v>
      </c>
      <c r="BF2219" s="304">
        <v>-999</v>
      </c>
      <c r="BG2219" s="304">
        <v>-999</v>
      </c>
      <c r="BH2219" s="304">
        <v>300</v>
      </c>
      <c r="BI2219" s="304">
        <v>300</v>
      </c>
      <c r="BJ2219" s="304">
        <v>2</v>
      </c>
      <c r="BK2219" s="304" t="s">
        <v>4954</v>
      </c>
      <c r="BL2219" s="304">
        <v>2</v>
      </c>
    </row>
    <row r="2220" spans="1:64" ht="15" hidden="1" customHeight="1" x14ac:dyDescent="0.2">
      <c r="A2220" s="304" t="s">
        <v>6176</v>
      </c>
      <c r="B2220" s="304" t="s">
        <v>1612</v>
      </c>
      <c r="C2220" s="304">
        <v>2356</v>
      </c>
      <c r="D2220" s="349" t="s">
        <v>4241</v>
      </c>
      <c r="E2220" s="304" t="s">
        <v>4241</v>
      </c>
      <c r="F2220" s="304"/>
      <c r="G2220" s="324">
        <v>39.606900000000003</v>
      </c>
      <c r="H2220" s="324">
        <v>140.32130000000001</v>
      </c>
      <c r="I2220" s="324" t="s">
        <v>212</v>
      </c>
      <c r="J2220" s="368">
        <f t="shared" si="594"/>
        <v>636.66898424631586</v>
      </c>
      <c r="K2220" s="331">
        <v>0.2</v>
      </c>
      <c r="L2220" s="304" t="str">
        <f t="shared" si="588"/>
        <v>C</v>
      </c>
      <c r="M2220" s="388">
        <v>1</v>
      </c>
      <c r="N2220" s="304">
        <v>415.4</v>
      </c>
      <c r="O2220" s="304">
        <v>10</v>
      </c>
      <c r="P2220" s="331"/>
      <c r="Q2220" s="356"/>
      <c r="R2220" s="304"/>
      <c r="S2220" s="356">
        <v>545.74242177225324</v>
      </c>
      <c r="T2220" s="356">
        <v>636.66898424631586</v>
      </c>
      <c r="U2220" s="356">
        <f t="shared" si="595"/>
        <v>636.66898424631586</v>
      </c>
      <c r="V2220" s="356"/>
      <c r="W2220" s="304" t="s">
        <v>900</v>
      </c>
      <c r="X2220" s="304" t="s">
        <v>232</v>
      </c>
      <c r="Y2220" s="366">
        <f t="shared" si="590"/>
        <v>506.6</v>
      </c>
      <c r="Z2220" s="304"/>
      <c r="AA2220" s="304"/>
      <c r="AB2220" s="304">
        <v>-999</v>
      </c>
      <c r="AC2220" s="304">
        <v>-999</v>
      </c>
      <c r="AD2220" s="366">
        <v>-999</v>
      </c>
      <c r="AE2220" s="304">
        <v>-999</v>
      </c>
      <c r="AF2220" s="304">
        <v>-999</v>
      </c>
      <c r="AG2220" s="304"/>
      <c r="AH2220" s="304">
        <v>3.4430700000000002E-2</v>
      </c>
      <c r="AI2220" s="312"/>
      <c r="AJ2220" s="332">
        <v>760</v>
      </c>
      <c r="AK2220" s="304">
        <f t="shared" si="589"/>
        <v>760</v>
      </c>
      <c r="AL2220" s="304">
        <f t="shared" si="593"/>
        <v>0.43</v>
      </c>
      <c r="AM2220" s="389" t="str">
        <f t="shared" si="591"/>
        <v/>
      </c>
      <c r="AN2220" s="304"/>
      <c r="AO2220" s="304"/>
      <c r="AP2220" s="312"/>
      <c r="AQ2220" s="312"/>
      <c r="AR2220" s="312"/>
      <c r="AS2220" s="304"/>
      <c r="AT2220" s="312"/>
      <c r="AU2220" s="329">
        <f>VLOOKUP(C2220,[1]world!$A$2:$B$3555,2,FALSE)</f>
        <v>7</v>
      </c>
      <c r="AV2220" s="329">
        <v>388</v>
      </c>
      <c r="AW2220" s="304">
        <v>0.37</v>
      </c>
      <c r="AX2220" s="304">
        <v>60</v>
      </c>
      <c r="AY2220" s="304">
        <v>-999</v>
      </c>
      <c r="AZ2220" s="304">
        <v>600</v>
      </c>
      <c r="BA2220" s="304">
        <v>60</v>
      </c>
      <c r="BB2220" s="304">
        <v>-999</v>
      </c>
      <c r="BC2220" s="304">
        <v>600</v>
      </c>
      <c r="BD2220" s="304">
        <v>60</v>
      </c>
      <c r="BE2220" s="304">
        <v>60</v>
      </c>
      <c r="BF2220" s="304">
        <v>-999</v>
      </c>
      <c r="BG2220" s="304">
        <v>-999</v>
      </c>
      <c r="BH2220" s="304">
        <v>600</v>
      </c>
      <c r="BI2220" s="304">
        <v>600</v>
      </c>
      <c r="BJ2220" s="304">
        <v>2</v>
      </c>
      <c r="BK2220" s="304" t="s">
        <v>4954</v>
      </c>
      <c r="BL2220" s="304">
        <v>2</v>
      </c>
    </row>
    <row r="2221" spans="1:64" ht="15" hidden="1" customHeight="1" x14ac:dyDescent="0.2">
      <c r="A2221" s="304" t="s">
        <v>6176</v>
      </c>
      <c r="B2221" s="304" t="s">
        <v>1612</v>
      </c>
      <c r="C2221" s="304">
        <v>2357</v>
      </c>
      <c r="D2221" s="349" t="s">
        <v>4239</v>
      </c>
      <c r="E2221" s="304" t="s">
        <v>4239</v>
      </c>
      <c r="F2221" s="304"/>
      <c r="G2221" s="324">
        <v>39.594999999999999</v>
      </c>
      <c r="H2221" s="324">
        <v>140.55539999999999</v>
      </c>
      <c r="I2221" s="324" t="s">
        <v>212</v>
      </c>
      <c r="J2221" s="368">
        <f t="shared" si="594"/>
        <v>452.1486397618587</v>
      </c>
      <c r="K2221" s="331">
        <v>0.13</v>
      </c>
      <c r="L2221" s="304" t="str">
        <f t="shared" si="588"/>
        <v>C</v>
      </c>
      <c r="M2221" s="388">
        <v>1</v>
      </c>
      <c r="N2221" s="304">
        <v>352.9</v>
      </c>
      <c r="O2221" s="304">
        <v>15</v>
      </c>
      <c r="P2221" s="331"/>
      <c r="Q2221" s="356"/>
      <c r="R2221" s="304"/>
      <c r="S2221" s="356">
        <v>425.05966633884839</v>
      </c>
      <c r="T2221" s="356">
        <v>479.23761318486896</v>
      </c>
      <c r="U2221" s="356">
        <f t="shared" si="595"/>
        <v>452.1486397618587</v>
      </c>
      <c r="V2221" s="356"/>
      <c r="W2221" s="304" t="s">
        <v>890</v>
      </c>
      <c r="X2221" s="304" t="s">
        <v>205</v>
      </c>
      <c r="Y2221" s="366">
        <f t="shared" si="590"/>
        <v>424.8</v>
      </c>
      <c r="Z2221" s="304"/>
      <c r="AA2221" s="304"/>
      <c r="AB2221" s="304">
        <v>-999</v>
      </c>
      <c r="AC2221" s="304">
        <v>-999</v>
      </c>
      <c r="AD2221" s="366">
        <v>-999</v>
      </c>
      <c r="AE2221" s="304">
        <v>-999</v>
      </c>
      <c r="AF2221" s="304">
        <v>-999</v>
      </c>
      <c r="AG2221" s="304"/>
      <c r="AH2221" s="304">
        <v>1.52829E-2</v>
      </c>
      <c r="AI2221" s="312"/>
      <c r="AJ2221" s="332">
        <v>549</v>
      </c>
      <c r="AK2221" s="304">
        <f t="shared" si="589"/>
        <v>555</v>
      </c>
      <c r="AL2221" s="304">
        <f t="shared" si="593"/>
        <v>0.43</v>
      </c>
      <c r="AM2221" s="389" t="str">
        <f t="shared" si="591"/>
        <v/>
      </c>
      <c r="AN2221" s="304"/>
      <c r="AO2221" s="304"/>
      <c r="AP2221" s="312"/>
      <c r="AQ2221" s="312"/>
      <c r="AR2221" s="312"/>
      <c r="AS2221" s="304"/>
      <c r="AT2221" s="312"/>
      <c r="AU2221" s="329">
        <f>VLOOKUP(C2221,[1]world!$A$2:$B$3555,2,FALSE)</f>
        <v>3</v>
      </c>
      <c r="AV2221" s="329">
        <v>547</v>
      </c>
      <c r="AW2221" s="304">
        <v>0.37</v>
      </c>
      <c r="AX2221" s="304">
        <v>40</v>
      </c>
      <c r="AY2221" s="304">
        <v>-999</v>
      </c>
      <c r="AZ2221" s="304">
        <v>440</v>
      </c>
      <c r="BA2221" s="304">
        <v>40</v>
      </c>
      <c r="BB2221" s="304">
        <v>-999</v>
      </c>
      <c r="BC2221" s="304">
        <v>440</v>
      </c>
      <c r="BD2221" s="304">
        <v>40</v>
      </c>
      <c r="BE2221" s="304">
        <v>40</v>
      </c>
      <c r="BF2221" s="304">
        <v>-999</v>
      </c>
      <c r="BG2221" s="304">
        <v>-999</v>
      </c>
      <c r="BH2221" s="304">
        <v>440</v>
      </c>
      <c r="BI2221" s="304">
        <v>440</v>
      </c>
      <c r="BJ2221" s="304">
        <v>2</v>
      </c>
      <c r="BK2221" s="304" t="s">
        <v>4954</v>
      </c>
      <c r="BL2221" s="304">
        <v>2</v>
      </c>
    </row>
    <row r="2222" spans="1:64" ht="15" hidden="1" customHeight="1" x14ac:dyDescent="0.2">
      <c r="A2222" s="304" t="s">
        <v>6176</v>
      </c>
      <c r="B2222" s="304" t="s">
        <v>1612</v>
      </c>
      <c r="C2222" s="304">
        <v>2358</v>
      </c>
      <c r="D2222" s="349" t="s">
        <v>4201</v>
      </c>
      <c r="E2222" s="304" t="s">
        <v>4201</v>
      </c>
      <c r="F2222" s="304"/>
      <c r="G2222" s="324">
        <v>39.383000000000003</v>
      </c>
      <c r="H2222" s="324">
        <v>140.04990000000001</v>
      </c>
      <c r="I2222" s="324" t="s">
        <v>212</v>
      </c>
      <c r="J2222" s="368">
        <f t="shared" si="594"/>
        <v>135.40018229736475</v>
      </c>
      <c r="K2222" s="331">
        <v>0.13</v>
      </c>
      <c r="L2222" s="304" t="str">
        <f t="shared" si="588"/>
        <v>E</v>
      </c>
      <c r="M2222" s="388">
        <v>1</v>
      </c>
      <c r="N2222" s="304">
        <v>122</v>
      </c>
      <c r="O2222" s="304">
        <v>20</v>
      </c>
      <c r="P2222" s="331"/>
      <c r="Q2222" s="356"/>
      <c r="R2222" s="304"/>
      <c r="S2222" s="356">
        <v>135.40018229736475</v>
      </c>
      <c r="T2222" s="356">
        <v>143.10034535534135</v>
      </c>
      <c r="U2222" s="356">
        <f t="shared" si="595"/>
        <v>135.40018229736475</v>
      </c>
      <c r="V2222" s="356"/>
      <c r="W2222" s="304" t="s">
        <v>1657</v>
      </c>
      <c r="X2222" s="304" t="s">
        <v>240</v>
      </c>
      <c r="Y2222" s="366">
        <f t="shared" si="590"/>
        <v>181.5</v>
      </c>
      <c r="Z2222" s="304">
        <v>0.2</v>
      </c>
      <c r="AA2222" s="304"/>
      <c r="AB2222" s="304">
        <v>-999</v>
      </c>
      <c r="AC2222" s="304">
        <v>-999</v>
      </c>
      <c r="AD2222" s="366">
        <v>-999</v>
      </c>
      <c r="AE2222" s="304">
        <v>-999</v>
      </c>
      <c r="AF2222" s="304">
        <v>-999</v>
      </c>
      <c r="AG2222" s="304"/>
      <c r="AH2222" s="304">
        <v>2.6158000000000001E-2</v>
      </c>
      <c r="AI2222" s="312"/>
      <c r="AJ2222" s="332">
        <v>760</v>
      </c>
      <c r="AK2222" s="304">
        <f t="shared" si="589"/>
        <v>760</v>
      </c>
      <c r="AL2222" s="304">
        <f t="shared" si="593"/>
        <v>0.43</v>
      </c>
      <c r="AM2222" s="389" t="str">
        <f t="shared" si="591"/>
        <v/>
      </c>
      <c r="AN2222" s="304"/>
      <c r="AO2222" s="304"/>
      <c r="AP2222" s="312"/>
      <c r="AQ2222" s="312"/>
      <c r="AR2222" s="312"/>
      <c r="AS2222" s="304"/>
      <c r="AT2222" s="312"/>
      <c r="AU2222" s="329">
        <f>VLOOKUP(C2222,[1]world!$A$2:$B$3555,2,FALSE)</f>
        <v>15</v>
      </c>
      <c r="AV2222" s="329">
        <v>363</v>
      </c>
      <c r="AW2222" s="304">
        <v>0.37</v>
      </c>
      <c r="AX2222" s="304">
        <v>120</v>
      </c>
      <c r="AY2222" s="304">
        <v>-999</v>
      </c>
      <c r="AZ2222" s="304">
        <v>1400</v>
      </c>
      <c r="BA2222" s="304">
        <v>120</v>
      </c>
      <c r="BB2222" s="304">
        <v>-999</v>
      </c>
      <c r="BC2222" s="304">
        <v>1400</v>
      </c>
      <c r="BD2222" s="304">
        <v>120</v>
      </c>
      <c r="BE2222" s="304">
        <v>120</v>
      </c>
      <c r="BF2222" s="304">
        <v>-999</v>
      </c>
      <c r="BG2222" s="304">
        <v>-999</v>
      </c>
      <c r="BH2222" s="304">
        <v>1400</v>
      </c>
      <c r="BI2222" s="304">
        <v>1400</v>
      </c>
      <c r="BJ2222" s="304">
        <v>2</v>
      </c>
      <c r="BK2222" s="304" t="s">
        <v>4954</v>
      </c>
      <c r="BL2222" s="304">
        <v>2</v>
      </c>
    </row>
    <row r="2223" spans="1:64" ht="15" hidden="1" customHeight="1" x14ac:dyDescent="0.2">
      <c r="A2223" s="304" t="s">
        <v>6176</v>
      </c>
      <c r="B2223" s="304" t="s">
        <v>1612</v>
      </c>
      <c r="C2223" s="304">
        <v>2359</v>
      </c>
      <c r="D2223" s="349" t="s">
        <v>4212</v>
      </c>
      <c r="E2223" s="304" t="s">
        <v>4212</v>
      </c>
      <c r="F2223" s="304"/>
      <c r="G2223" s="324">
        <v>39.4544</v>
      </c>
      <c r="H2223" s="324">
        <v>140.476</v>
      </c>
      <c r="I2223" s="324" t="s">
        <v>212</v>
      </c>
      <c r="J2223" s="368">
        <f t="shared" si="594"/>
        <v>158.16097975876878</v>
      </c>
      <c r="K2223" s="331">
        <v>0.13</v>
      </c>
      <c r="L2223" s="304" t="str">
        <f t="shared" si="588"/>
        <v>E</v>
      </c>
      <c r="M2223" s="388">
        <v>1</v>
      </c>
      <c r="N2223" s="304">
        <v>142.30000000000001</v>
      </c>
      <c r="O2223" s="304">
        <v>20</v>
      </c>
      <c r="P2223" s="331"/>
      <c r="Q2223" s="356"/>
      <c r="R2223" s="304"/>
      <c r="S2223" s="356">
        <v>158.16097975876878</v>
      </c>
      <c r="T2223" s="356">
        <v>168.30751456695808</v>
      </c>
      <c r="U2223" s="356">
        <f t="shared" si="595"/>
        <v>158.16097975876878</v>
      </c>
      <c r="V2223" s="356"/>
      <c r="W2223" s="304" t="s">
        <v>1657</v>
      </c>
      <c r="X2223" s="304" t="s">
        <v>240</v>
      </c>
      <c r="Y2223" s="366">
        <f t="shared" si="590"/>
        <v>181.5</v>
      </c>
      <c r="Z2223" s="304">
        <v>0.2</v>
      </c>
      <c r="AA2223" s="304"/>
      <c r="AB2223" s="304">
        <v>-999</v>
      </c>
      <c r="AC2223" s="304">
        <v>-999</v>
      </c>
      <c r="AD2223" s="366">
        <v>-999</v>
      </c>
      <c r="AE2223" s="304">
        <v>-999</v>
      </c>
      <c r="AF2223" s="304">
        <v>-999</v>
      </c>
      <c r="AG2223" s="304"/>
      <c r="AH2223" s="304">
        <v>6.98052E-4</v>
      </c>
      <c r="AI2223" s="312"/>
      <c r="AJ2223" s="332">
        <v>201</v>
      </c>
      <c r="AK2223" s="304">
        <f t="shared" si="589"/>
        <v>210</v>
      </c>
      <c r="AL2223" s="304">
        <f t="shared" si="593"/>
        <v>0.2</v>
      </c>
      <c r="AM2223" s="389" t="str">
        <f t="shared" si="591"/>
        <v/>
      </c>
      <c r="AN2223" s="304"/>
      <c r="AO2223" s="304"/>
      <c r="AP2223" s="312"/>
      <c r="AQ2223" s="312"/>
      <c r="AR2223" s="312"/>
      <c r="AS2223" s="304"/>
      <c r="AT2223" s="312"/>
      <c r="AU2223" s="329">
        <f>VLOOKUP(C2223,[1]world!$A$2:$B$3555,2,FALSE)</f>
        <v>15</v>
      </c>
      <c r="AV2223" s="329">
        <v>363</v>
      </c>
      <c r="AW2223" s="304">
        <v>0.37</v>
      </c>
      <c r="AX2223" s="304">
        <v>260</v>
      </c>
      <c r="AY2223" s="304">
        <v>-999</v>
      </c>
      <c r="AZ2223" s="304">
        <v>940</v>
      </c>
      <c r="BA2223" s="304">
        <v>260</v>
      </c>
      <c r="BB2223" s="304">
        <v>-999</v>
      </c>
      <c r="BC2223" s="304">
        <v>940</v>
      </c>
      <c r="BD2223" s="304">
        <v>260</v>
      </c>
      <c r="BE2223" s="304">
        <v>260</v>
      </c>
      <c r="BF2223" s="304">
        <v>-999</v>
      </c>
      <c r="BG2223" s="304">
        <v>-999</v>
      </c>
      <c r="BH2223" s="304">
        <v>940</v>
      </c>
      <c r="BI2223" s="304">
        <v>940</v>
      </c>
      <c r="BJ2223" s="304">
        <v>2</v>
      </c>
      <c r="BK2223" s="304" t="s">
        <v>4954</v>
      </c>
      <c r="BL2223" s="304">
        <v>2</v>
      </c>
    </row>
    <row r="2224" spans="1:64" ht="15" hidden="1" customHeight="1" x14ac:dyDescent="0.2">
      <c r="A2224" s="304" t="s">
        <v>6176</v>
      </c>
      <c r="B2224" s="304" t="s">
        <v>1612</v>
      </c>
      <c r="C2224" s="304">
        <v>2360</v>
      </c>
      <c r="D2224" s="349" t="s">
        <v>4185</v>
      </c>
      <c r="E2224" s="304" t="s">
        <v>4185</v>
      </c>
      <c r="F2224" s="304"/>
      <c r="G2224" s="324">
        <v>39.297499999999999</v>
      </c>
      <c r="H2224" s="324">
        <v>140.56290000000001</v>
      </c>
      <c r="I2224" s="324" t="s">
        <v>212</v>
      </c>
      <c r="J2224" s="368">
        <f t="shared" si="594"/>
        <v>643.62283801094406</v>
      </c>
      <c r="K2224" s="331">
        <v>0.2</v>
      </c>
      <c r="L2224" s="304" t="str">
        <f t="shared" si="588"/>
        <v>C</v>
      </c>
      <c r="M2224" s="388">
        <v>1</v>
      </c>
      <c r="N2224" s="304">
        <v>420.8</v>
      </c>
      <c r="O2224" s="304">
        <v>10</v>
      </c>
      <c r="P2224" s="331"/>
      <c r="Q2224" s="356"/>
      <c r="R2224" s="304"/>
      <c r="S2224" s="356">
        <v>553.04534664046116</v>
      </c>
      <c r="T2224" s="356">
        <v>643.62283801094406</v>
      </c>
      <c r="U2224" s="356">
        <f t="shared" si="595"/>
        <v>643.62283801094406</v>
      </c>
      <c r="V2224" s="356"/>
      <c r="W2224" s="304" t="s">
        <v>900</v>
      </c>
      <c r="X2224" s="304" t="s">
        <v>232</v>
      </c>
      <c r="Y2224" s="366">
        <f t="shared" si="590"/>
        <v>506.6</v>
      </c>
      <c r="Z2224" s="304"/>
      <c r="AA2224" s="304"/>
      <c r="AB2224" s="304">
        <v>-999</v>
      </c>
      <c r="AC2224" s="304">
        <v>-999</v>
      </c>
      <c r="AD2224" s="366">
        <v>-999</v>
      </c>
      <c r="AE2224" s="304">
        <v>-999</v>
      </c>
      <c r="AF2224" s="304">
        <v>-999</v>
      </c>
      <c r="AG2224" s="304"/>
      <c r="AH2224" s="304">
        <v>3.5706099999999998E-2</v>
      </c>
      <c r="AI2224" s="312"/>
      <c r="AJ2224" s="332">
        <v>760</v>
      </c>
      <c r="AK2224" s="304">
        <f t="shared" si="589"/>
        <v>760</v>
      </c>
      <c r="AL2224" s="304">
        <f t="shared" si="593"/>
        <v>0.43</v>
      </c>
      <c r="AM2224" s="389" t="str">
        <f t="shared" si="591"/>
        <v/>
      </c>
      <c r="AN2224" s="304"/>
      <c r="AO2224" s="304"/>
      <c r="AP2224" s="312"/>
      <c r="AQ2224" s="312"/>
      <c r="AR2224" s="312"/>
      <c r="AS2224" s="304"/>
      <c r="AT2224" s="312"/>
      <c r="AU2224" s="329">
        <f>VLOOKUP(C2224,[1]world!$A$2:$B$3555,2,FALSE)</f>
        <v>4</v>
      </c>
      <c r="AV2224" s="329">
        <v>459</v>
      </c>
      <c r="AW2224" s="304">
        <v>0.37</v>
      </c>
      <c r="AX2224" s="304">
        <v>20</v>
      </c>
      <c r="AY2224" s="304">
        <v>-999</v>
      </c>
      <c r="AZ2224" s="304">
        <v>1120</v>
      </c>
      <c r="BA2224" s="304">
        <v>20</v>
      </c>
      <c r="BB2224" s="304">
        <v>-999</v>
      </c>
      <c r="BC2224" s="304">
        <v>1120</v>
      </c>
      <c r="BD2224" s="304">
        <v>20</v>
      </c>
      <c r="BE2224" s="304">
        <v>20</v>
      </c>
      <c r="BF2224" s="304">
        <v>-999</v>
      </c>
      <c r="BG2224" s="304">
        <v>-999</v>
      </c>
      <c r="BH2224" s="304">
        <v>1120</v>
      </c>
      <c r="BI2224" s="304">
        <v>1120</v>
      </c>
      <c r="BJ2224" s="304">
        <v>2</v>
      </c>
      <c r="BK2224" s="304" t="s">
        <v>4954</v>
      </c>
      <c r="BL2224" s="304">
        <v>2</v>
      </c>
    </row>
    <row r="2225" spans="1:64" ht="15" hidden="1" customHeight="1" x14ac:dyDescent="0.2">
      <c r="A2225" s="304" t="s">
        <v>6176</v>
      </c>
      <c r="B2225" s="304" t="s">
        <v>1612</v>
      </c>
      <c r="C2225" s="304">
        <v>2361</v>
      </c>
      <c r="D2225" s="349" t="s">
        <v>4171</v>
      </c>
      <c r="E2225" s="304" t="s">
        <v>4171</v>
      </c>
      <c r="F2225" s="304"/>
      <c r="G2225" s="324">
        <v>39.193899999999999</v>
      </c>
      <c r="H2225" s="324">
        <v>140.1902</v>
      </c>
      <c r="I2225" s="324" t="s">
        <v>212</v>
      </c>
      <c r="J2225" s="368">
        <f t="shared" si="594"/>
        <v>485.19667192358349</v>
      </c>
      <c r="K2225" s="331">
        <v>0.2</v>
      </c>
      <c r="L2225" s="304" t="str">
        <f t="shared" si="588"/>
        <v>C</v>
      </c>
      <c r="M2225" s="388">
        <v>1</v>
      </c>
      <c r="N2225" s="304">
        <v>303.39999999999998</v>
      </c>
      <c r="O2225" s="304">
        <v>10</v>
      </c>
      <c r="P2225" s="331"/>
      <c r="Q2225" s="356"/>
      <c r="R2225" s="304"/>
      <c r="S2225" s="356">
        <v>394.95937892558862</v>
      </c>
      <c r="T2225" s="356">
        <v>485.19667192358349</v>
      </c>
      <c r="U2225" s="356">
        <f t="shared" si="595"/>
        <v>485.19667192358349</v>
      </c>
      <c r="V2225" s="356"/>
      <c r="W2225" s="304" t="s">
        <v>900</v>
      </c>
      <c r="X2225" s="304" t="s">
        <v>232</v>
      </c>
      <c r="Y2225" s="366">
        <f t="shared" si="590"/>
        <v>506.6</v>
      </c>
      <c r="Z2225" s="304"/>
      <c r="AA2225" s="304"/>
      <c r="AB2225" s="304">
        <v>-999</v>
      </c>
      <c r="AC2225" s="304">
        <v>-999</v>
      </c>
      <c r="AD2225" s="366">
        <v>-999</v>
      </c>
      <c r="AE2225" s="304">
        <v>-999</v>
      </c>
      <c r="AF2225" s="304">
        <v>-999</v>
      </c>
      <c r="AG2225" s="304"/>
      <c r="AH2225" s="304">
        <v>5.2182899999999997E-2</v>
      </c>
      <c r="AI2225" s="312"/>
      <c r="AJ2225" s="332">
        <v>760</v>
      </c>
      <c r="AK2225" s="304">
        <f t="shared" si="589"/>
        <v>760</v>
      </c>
      <c r="AL2225" s="304">
        <f t="shared" si="593"/>
        <v>0.43</v>
      </c>
      <c r="AM2225" s="389" t="str">
        <f t="shared" si="591"/>
        <v/>
      </c>
      <c r="AN2225" s="304"/>
      <c r="AO2225" s="304"/>
      <c r="AP2225" s="312"/>
      <c r="AQ2225" s="312"/>
      <c r="AR2225" s="312"/>
      <c r="AS2225" s="304"/>
      <c r="AT2225" s="312"/>
      <c r="AU2225" s="329">
        <f>VLOOKUP(C2225,[1]world!$A$2:$B$3555,2,FALSE)</f>
        <v>5</v>
      </c>
      <c r="AV2225" s="329">
        <v>402</v>
      </c>
      <c r="AW2225" s="304">
        <v>0.37</v>
      </c>
      <c r="AX2225" s="304">
        <v>20</v>
      </c>
      <c r="AY2225" s="304">
        <v>-999</v>
      </c>
      <c r="AZ2225" s="304">
        <v>520</v>
      </c>
      <c r="BA2225" s="304">
        <v>20</v>
      </c>
      <c r="BB2225" s="304">
        <v>-999</v>
      </c>
      <c r="BC2225" s="304">
        <v>520</v>
      </c>
      <c r="BD2225" s="304">
        <v>20</v>
      </c>
      <c r="BE2225" s="304">
        <v>20</v>
      </c>
      <c r="BF2225" s="304">
        <v>-999</v>
      </c>
      <c r="BG2225" s="304">
        <v>-999</v>
      </c>
      <c r="BH2225" s="304">
        <v>520</v>
      </c>
      <c r="BI2225" s="304">
        <v>520</v>
      </c>
      <c r="BJ2225" s="304">
        <v>2</v>
      </c>
      <c r="BK2225" s="304" t="s">
        <v>4954</v>
      </c>
      <c r="BL2225" s="304">
        <v>2</v>
      </c>
    </row>
    <row r="2226" spans="1:64" ht="15" hidden="1" customHeight="1" x14ac:dyDescent="0.2">
      <c r="A2226" s="304" t="s">
        <v>6176</v>
      </c>
      <c r="B2226" s="304" t="s">
        <v>1612</v>
      </c>
      <c r="C2226" s="304">
        <v>2362</v>
      </c>
      <c r="D2226" s="349" t="s">
        <v>4151</v>
      </c>
      <c r="E2226" s="304" t="s">
        <v>4151</v>
      </c>
      <c r="F2226" s="304"/>
      <c r="G2226" s="324">
        <v>39.038400000000003</v>
      </c>
      <c r="H2226" s="324">
        <v>140.45099999999999</v>
      </c>
      <c r="I2226" s="324" t="s">
        <v>214</v>
      </c>
      <c r="J2226" s="368">
        <f>EXP(0.52*LN(AJ2226)+0.48*LN(AV2226))</f>
        <v>632.85381102592612</v>
      </c>
      <c r="K2226" s="331">
        <f>SQRT(0.52*AL2226^2+0.48*AW2226^2)</f>
        <v>0.402318281960937</v>
      </c>
      <c r="L2226" s="304" t="str">
        <f t="shared" si="588"/>
        <v>C</v>
      </c>
      <c r="M2226" s="388" t="s">
        <v>6097</v>
      </c>
      <c r="N2226" s="304">
        <v>198.1</v>
      </c>
      <c r="O2226" s="304">
        <v>5</v>
      </c>
      <c r="P2226" s="356"/>
      <c r="Q2226" s="356"/>
      <c r="R2226" s="304"/>
      <c r="S2226" s="356" t="s">
        <v>212</v>
      </c>
      <c r="T2226" s="356">
        <v>409.75957157562794</v>
      </c>
      <c r="U2226" s="356">
        <f t="shared" si="595"/>
        <v>409.75957157562794</v>
      </c>
      <c r="V2226" s="356"/>
      <c r="W2226" s="304" t="s">
        <v>4661</v>
      </c>
      <c r="X2226" s="304">
        <v>-999</v>
      </c>
      <c r="Y2226" s="366" t="str">
        <f t="shared" si="590"/>
        <v>-</v>
      </c>
      <c r="Z2226" s="304"/>
      <c r="AA2226" s="304"/>
      <c r="AB2226" s="304">
        <v>-999</v>
      </c>
      <c r="AC2226" s="304">
        <v>-999</v>
      </c>
      <c r="AD2226" s="366">
        <v>-999</v>
      </c>
      <c r="AE2226" s="304">
        <v>-999</v>
      </c>
      <c r="AF2226" s="304">
        <v>-999</v>
      </c>
      <c r="AG2226" s="304"/>
      <c r="AH2226" s="304">
        <v>6.7525399999999999E-2</v>
      </c>
      <c r="AI2226" s="312"/>
      <c r="AJ2226" s="332">
        <v>760</v>
      </c>
      <c r="AK2226" s="304">
        <f t="shared" si="589"/>
        <v>760</v>
      </c>
      <c r="AL2226" s="363">
        <v>0.43</v>
      </c>
      <c r="AM2226" s="389" t="str">
        <f t="shared" si="591"/>
        <v/>
      </c>
      <c r="AN2226" s="304"/>
      <c r="AO2226" s="304"/>
      <c r="AP2226" s="312"/>
      <c r="AQ2226" s="312"/>
      <c r="AR2226" s="312"/>
      <c r="AS2226" s="304"/>
      <c r="AT2226" s="312"/>
      <c r="AU2226" s="329">
        <f>VLOOKUP(C2226,[1]world!$A$2:$B$3555,2,FALSE)</f>
        <v>1</v>
      </c>
      <c r="AV2226" s="329">
        <v>519</v>
      </c>
      <c r="AW2226" s="304">
        <v>0.37</v>
      </c>
      <c r="AX2226" s="304">
        <v>20</v>
      </c>
      <c r="AY2226" s="304">
        <v>-999</v>
      </c>
      <c r="AZ2226" s="304">
        <v>60</v>
      </c>
      <c r="BA2226" s="304">
        <v>20</v>
      </c>
      <c r="BB2226" s="304">
        <v>-999</v>
      </c>
      <c r="BC2226" s="304">
        <v>60</v>
      </c>
      <c r="BD2226" s="304">
        <v>20</v>
      </c>
      <c r="BE2226" s="304">
        <v>20</v>
      </c>
      <c r="BF2226" s="304">
        <v>-999</v>
      </c>
      <c r="BG2226" s="304">
        <v>-999</v>
      </c>
      <c r="BH2226" s="304">
        <v>60</v>
      </c>
      <c r="BI2226" s="304">
        <v>60</v>
      </c>
      <c r="BJ2226" s="304">
        <v>2</v>
      </c>
      <c r="BK2226" s="304" t="s">
        <v>4954</v>
      </c>
      <c r="BL2226" s="304">
        <v>2</v>
      </c>
    </row>
    <row r="2227" spans="1:64" ht="15" hidden="1" customHeight="1" x14ac:dyDescent="0.2">
      <c r="A2227" s="304" t="s">
        <v>6176</v>
      </c>
      <c r="B2227" s="304" t="s">
        <v>1612</v>
      </c>
      <c r="C2227" s="304">
        <v>2363</v>
      </c>
      <c r="D2227" s="349" t="s">
        <v>4175</v>
      </c>
      <c r="E2227" s="304" t="s">
        <v>4175</v>
      </c>
      <c r="F2227" s="304"/>
      <c r="G2227" s="324">
        <v>39.202199999999998</v>
      </c>
      <c r="H2227" s="324">
        <v>139.9085</v>
      </c>
      <c r="I2227" s="324" t="s">
        <v>212</v>
      </c>
      <c r="J2227" s="368">
        <f>U2227</f>
        <v>213.10862298877228</v>
      </c>
      <c r="K2227" s="331">
        <v>0.13</v>
      </c>
      <c r="L2227" s="304" t="str">
        <f t="shared" si="588"/>
        <v>D</v>
      </c>
      <c r="M2227" s="388">
        <v>1</v>
      </c>
      <c r="N2227" s="304">
        <v>191.2</v>
      </c>
      <c r="O2227" s="304">
        <v>20</v>
      </c>
      <c r="P2227" s="331"/>
      <c r="Q2227" s="356"/>
      <c r="R2227" s="304"/>
      <c r="S2227" s="356">
        <v>213.10862298877228</v>
      </c>
      <c r="T2227" s="356">
        <v>228.72351324875669</v>
      </c>
      <c r="U2227" s="356">
        <f t="shared" si="595"/>
        <v>213.10862298877228</v>
      </c>
      <c r="V2227" s="356"/>
      <c r="W2227" s="304" t="s">
        <v>1674</v>
      </c>
      <c r="X2227" s="304" t="s">
        <v>213</v>
      </c>
      <c r="Y2227" s="366">
        <f t="shared" si="590"/>
        <v>274.5</v>
      </c>
      <c r="Z2227" s="304"/>
      <c r="AA2227" s="304"/>
      <c r="AB2227" s="304">
        <v>-999</v>
      </c>
      <c r="AC2227" s="304">
        <v>-999</v>
      </c>
      <c r="AD2227" s="366">
        <v>-999</v>
      </c>
      <c r="AE2227" s="304">
        <v>-999</v>
      </c>
      <c r="AF2227" s="304">
        <v>-999</v>
      </c>
      <c r="AG2227" s="304"/>
      <c r="AH2227" s="304">
        <v>4.5689199999999999E-2</v>
      </c>
      <c r="AI2227" s="312"/>
      <c r="AJ2227" s="332">
        <v>760</v>
      </c>
      <c r="AK2227" s="304">
        <f t="shared" si="589"/>
        <v>760</v>
      </c>
      <c r="AL2227" s="304">
        <f t="shared" ref="AL2227:AL2260" si="596">IF(AH2227&lt;=0.0022,0.2,0.43)</f>
        <v>0.43</v>
      </c>
      <c r="AM2227" s="389" t="str">
        <f t="shared" si="591"/>
        <v/>
      </c>
      <c r="AN2227" s="304"/>
      <c r="AO2227" s="304"/>
      <c r="AP2227" s="312"/>
      <c r="AQ2227" s="312"/>
      <c r="AR2227" s="312"/>
      <c r="AS2227" s="304"/>
      <c r="AT2227" s="312"/>
      <c r="AU2227" s="329">
        <f>VLOOKUP(C2227,[1]world!$A$2:$B$3555,2,FALSE)</f>
        <v>4</v>
      </c>
      <c r="AV2227" s="329">
        <v>459</v>
      </c>
      <c r="AW2227" s="304">
        <v>0.37</v>
      </c>
      <c r="AX2227" s="304">
        <v>300</v>
      </c>
      <c r="AY2227" s="304">
        <v>-999</v>
      </c>
      <c r="AZ2227" s="304">
        <v>1940</v>
      </c>
      <c r="BA2227" s="304">
        <v>300</v>
      </c>
      <c r="BB2227" s="304">
        <v>-999</v>
      </c>
      <c r="BC2227" s="304">
        <v>1940</v>
      </c>
      <c r="BD2227" s="304">
        <v>300</v>
      </c>
      <c r="BE2227" s="304">
        <v>300</v>
      </c>
      <c r="BF2227" s="304">
        <v>-999</v>
      </c>
      <c r="BG2227" s="304">
        <v>-999</v>
      </c>
      <c r="BH2227" s="304">
        <v>1940</v>
      </c>
      <c r="BI2227" s="304">
        <v>1940</v>
      </c>
      <c r="BJ2227" s="304">
        <v>2</v>
      </c>
      <c r="BK2227" s="304" t="s">
        <v>4954</v>
      </c>
      <c r="BL2227" s="304">
        <v>2</v>
      </c>
    </row>
    <row r="2228" spans="1:64" ht="15" hidden="1" customHeight="1" x14ac:dyDescent="0.2">
      <c r="A2228" s="304" t="s">
        <v>6176</v>
      </c>
      <c r="B2228" s="304" t="s">
        <v>1612</v>
      </c>
      <c r="C2228" s="304">
        <v>2364</v>
      </c>
      <c r="D2228" s="349" t="s">
        <v>4259</v>
      </c>
      <c r="E2228" s="304" t="s">
        <v>4259</v>
      </c>
      <c r="F2228" s="304"/>
      <c r="G2228" s="324">
        <v>39.773899999999998</v>
      </c>
      <c r="H2228" s="324">
        <v>140.66669999999999</v>
      </c>
      <c r="I2228" s="324" t="s">
        <v>212</v>
      </c>
      <c r="J2228" s="368">
        <f>U2228</f>
        <v>528.15813741287741</v>
      </c>
      <c r="K2228" s="331">
        <v>0.2</v>
      </c>
      <c r="L2228" s="304" t="str">
        <f t="shared" si="588"/>
        <v>C</v>
      </c>
      <c r="M2228" s="388">
        <v>1</v>
      </c>
      <c r="N2228" s="304">
        <v>385</v>
      </c>
      <c r="O2228" s="304">
        <v>13</v>
      </c>
      <c r="P2228" s="331"/>
      <c r="Q2228" s="356"/>
      <c r="R2228" s="304"/>
      <c r="S2228" s="356">
        <v>480.68921780237724</v>
      </c>
      <c r="T2228" s="356">
        <v>548.50196010309173</v>
      </c>
      <c r="U2228" s="356">
        <f t="shared" si="595"/>
        <v>528.15813741287741</v>
      </c>
      <c r="V2228" s="356"/>
      <c r="W2228" s="304" t="s">
        <v>890</v>
      </c>
      <c r="X2228" s="304" t="s">
        <v>205</v>
      </c>
      <c r="Y2228" s="366">
        <f t="shared" si="590"/>
        <v>424.8</v>
      </c>
      <c r="Z2228" s="304"/>
      <c r="AA2228" s="304"/>
      <c r="AB2228" s="304">
        <v>-999</v>
      </c>
      <c r="AC2228" s="304">
        <v>-999</v>
      </c>
      <c r="AD2228" s="366">
        <v>-999</v>
      </c>
      <c r="AE2228" s="304">
        <v>-999</v>
      </c>
      <c r="AF2228" s="304">
        <v>-999</v>
      </c>
      <c r="AG2228" s="304"/>
      <c r="AH2228" s="304">
        <v>2.7342000000000002E-2</v>
      </c>
      <c r="AI2228" s="312"/>
      <c r="AJ2228" s="332">
        <v>760</v>
      </c>
      <c r="AK2228" s="304">
        <f t="shared" si="589"/>
        <v>760</v>
      </c>
      <c r="AL2228" s="304">
        <f t="shared" si="596"/>
        <v>0.43</v>
      </c>
      <c r="AM2228" s="389" t="str">
        <f t="shared" si="591"/>
        <v/>
      </c>
      <c r="AN2228" s="304"/>
      <c r="AO2228" s="304"/>
      <c r="AP2228" s="312"/>
      <c r="AQ2228" s="312"/>
      <c r="AR2228" s="312"/>
      <c r="AS2228" s="304"/>
      <c r="AT2228" s="312"/>
      <c r="AU2228" s="329">
        <f>VLOOKUP(C2228,[1]world!$A$2:$B$3555,2,FALSE)</f>
        <v>1</v>
      </c>
      <c r="AV2228" s="329">
        <v>519</v>
      </c>
      <c r="AW2228" s="304">
        <v>0.37</v>
      </c>
      <c r="AX2228" s="304">
        <v>20</v>
      </c>
      <c r="AY2228" s="304">
        <v>-999</v>
      </c>
      <c r="AZ2228" s="304">
        <v>120</v>
      </c>
      <c r="BA2228" s="304">
        <v>20</v>
      </c>
      <c r="BB2228" s="304">
        <v>-999</v>
      </c>
      <c r="BC2228" s="304">
        <v>120</v>
      </c>
      <c r="BD2228" s="304">
        <v>20</v>
      </c>
      <c r="BE2228" s="304">
        <v>20</v>
      </c>
      <c r="BF2228" s="304">
        <v>-999</v>
      </c>
      <c r="BG2228" s="304">
        <v>-999</v>
      </c>
      <c r="BH2228" s="304">
        <v>120</v>
      </c>
      <c r="BI2228" s="304">
        <v>120</v>
      </c>
      <c r="BJ2228" s="304">
        <v>2</v>
      </c>
      <c r="BK2228" s="304" t="s">
        <v>4954</v>
      </c>
      <c r="BL2228" s="304">
        <v>2</v>
      </c>
    </row>
    <row r="2229" spans="1:64" ht="15" hidden="1" customHeight="1" x14ac:dyDescent="0.2">
      <c r="A2229" s="304" t="s">
        <v>6176</v>
      </c>
      <c r="B2229" s="304" t="s">
        <v>1612</v>
      </c>
      <c r="C2229" s="304">
        <v>2365</v>
      </c>
      <c r="D2229" s="349" t="s">
        <v>4158</v>
      </c>
      <c r="E2229" s="304" t="s">
        <v>4158</v>
      </c>
      <c r="F2229" s="304"/>
      <c r="G2229" s="324">
        <v>39.1462</v>
      </c>
      <c r="H2229" s="324">
        <v>140.71700000000001</v>
      </c>
      <c r="I2229" s="324" t="s">
        <v>212</v>
      </c>
      <c r="J2229" s="368">
        <f>U2229</f>
        <v>555.96231581229404</v>
      </c>
      <c r="K2229" s="331">
        <v>0.2</v>
      </c>
      <c r="L2229" s="304" t="str">
        <f t="shared" si="588"/>
        <v>C</v>
      </c>
      <c r="M2229" s="388">
        <v>1</v>
      </c>
      <c r="N2229" s="304">
        <v>354.4</v>
      </c>
      <c r="O2229" s="304">
        <v>10</v>
      </c>
      <c r="P2229" s="331"/>
      <c r="Q2229" s="356"/>
      <c r="R2229" s="304"/>
      <c r="S2229" s="356">
        <v>463.44791178128679</v>
      </c>
      <c r="T2229" s="356">
        <v>555.96231581229404</v>
      </c>
      <c r="U2229" s="356">
        <f t="shared" si="595"/>
        <v>555.96231581229404</v>
      </c>
      <c r="V2229" s="356"/>
      <c r="W2229" s="304" t="s">
        <v>900</v>
      </c>
      <c r="X2229" s="304" t="s">
        <v>232</v>
      </c>
      <c r="Y2229" s="366">
        <f t="shared" si="590"/>
        <v>506.6</v>
      </c>
      <c r="Z2229" s="304"/>
      <c r="AA2229" s="304"/>
      <c r="AB2229" s="304">
        <v>-999</v>
      </c>
      <c r="AC2229" s="304">
        <v>-999</v>
      </c>
      <c r="AD2229" s="366">
        <v>-999</v>
      </c>
      <c r="AE2229" s="304">
        <v>-999</v>
      </c>
      <c r="AF2229" s="304">
        <v>-999</v>
      </c>
      <c r="AG2229" s="304"/>
      <c r="AH2229" s="304">
        <v>0.12842600000000001</v>
      </c>
      <c r="AI2229" s="312"/>
      <c r="AJ2229" s="332">
        <v>760</v>
      </c>
      <c r="AK2229" s="304">
        <f t="shared" si="589"/>
        <v>760</v>
      </c>
      <c r="AL2229" s="304">
        <f t="shared" si="596"/>
        <v>0.43</v>
      </c>
      <c r="AM2229" s="389" t="str">
        <f t="shared" si="591"/>
        <v/>
      </c>
      <c r="AN2229" s="304"/>
      <c r="AO2229" s="304"/>
      <c r="AP2229" s="312"/>
      <c r="AQ2229" s="312"/>
      <c r="AR2229" s="312"/>
      <c r="AS2229" s="304"/>
      <c r="AT2229" s="312"/>
      <c r="AU2229" s="329">
        <f>VLOOKUP(C2229,[1]world!$A$2:$B$3555,2,FALSE)</f>
        <v>3</v>
      </c>
      <c r="AV2229" s="329">
        <v>547</v>
      </c>
      <c r="AW2229" s="304">
        <v>0.37</v>
      </c>
      <c r="AX2229" s="304">
        <v>40</v>
      </c>
      <c r="AY2229" s="304">
        <v>-999</v>
      </c>
      <c r="AZ2229" s="304">
        <v>480</v>
      </c>
      <c r="BA2229" s="304">
        <v>40</v>
      </c>
      <c r="BB2229" s="304">
        <v>-999</v>
      </c>
      <c r="BC2229" s="304">
        <v>480</v>
      </c>
      <c r="BD2229" s="304">
        <v>40</v>
      </c>
      <c r="BE2229" s="304">
        <v>40</v>
      </c>
      <c r="BF2229" s="304">
        <v>-999</v>
      </c>
      <c r="BG2229" s="304">
        <v>-999</v>
      </c>
      <c r="BH2229" s="304">
        <v>480</v>
      </c>
      <c r="BI2229" s="304">
        <v>480</v>
      </c>
      <c r="BJ2229" s="304">
        <v>2</v>
      </c>
      <c r="BK2229" s="304" t="s">
        <v>4954</v>
      </c>
      <c r="BL2229" s="304">
        <v>2</v>
      </c>
    </row>
    <row r="2230" spans="1:64" ht="15" hidden="1" customHeight="1" x14ac:dyDescent="0.2">
      <c r="A2230" s="304" t="s">
        <v>6103</v>
      </c>
      <c r="B2230" s="304" t="s">
        <v>2503</v>
      </c>
      <c r="C2230" s="304">
        <v>2366</v>
      </c>
      <c r="D2230" s="349" t="s">
        <v>4262</v>
      </c>
      <c r="E2230" s="304" t="s">
        <v>4262</v>
      </c>
      <c r="F2230" s="304"/>
      <c r="G2230" s="324">
        <v>39.811900000000001</v>
      </c>
      <c r="H2230" s="324">
        <v>140.58250000000001</v>
      </c>
      <c r="I2230" s="324" t="s">
        <v>214</v>
      </c>
      <c r="J2230" s="366">
        <v>475.09</v>
      </c>
      <c r="K2230" s="331">
        <v>0.1</v>
      </c>
      <c r="L2230" s="304" t="str">
        <f t="shared" si="588"/>
        <v>C</v>
      </c>
      <c r="M2230" s="388">
        <v>0</v>
      </c>
      <c r="N2230" s="304"/>
      <c r="O2230" s="304">
        <v>21</v>
      </c>
      <c r="P2230" s="356"/>
      <c r="Q2230" s="356"/>
      <c r="R2230" s="304" t="s">
        <v>2503</v>
      </c>
      <c r="S2230" s="304"/>
      <c r="T2230" s="304"/>
      <c r="U2230" s="304"/>
      <c r="V2230" s="304"/>
      <c r="W2230" s="304" t="s">
        <v>4661</v>
      </c>
      <c r="X2230" s="304">
        <v>-999</v>
      </c>
      <c r="Y2230" s="366" t="str">
        <f t="shared" si="590"/>
        <v>-</v>
      </c>
      <c r="Z2230" s="304"/>
      <c r="AA2230" s="304"/>
      <c r="AB2230" s="304">
        <v>-999</v>
      </c>
      <c r="AC2230" s="304">
        <v>-999</v>
      </c>
      <c r="AD2230" s="366">
        <v>-999</v>
      </c>
      <c r="AE2230" s="304">
        <v>-999</v>
      </c>
      <c r="AF2230" s="304">
        <v>-999</v>
      </c>
      <c r="AG2230" s="304"/>
      <c r="AH2230" s="304">
        <v>4.5608999999999997E-2</v>
      </c>
      <c r="AI2230" s="312"/>
      <c r="AJ2230" s="332">
        <v>760</v>
      </c>
      <c r="AK2230" s="304">
        <f t="shared" si="589"/>
        <v>760</v>
      </c>
      <c r="AL2230" s="304">
        <f t="shared" si="596"/>
        <v>0.43</v>
      </c>
      <c r="AM2230" s="389" t="str">
        <f t="shared" si="591"/>
        <v/>
      </c>
      <c r="AN2230" s="304"/>
      <c r="AO2230" s="304"/>
      <c r="AP2230" s="312"/>
      <c r="AQ2230" s="312"/>
      <c r="AR2230" s="312"/>
      <c r="AS2230" s="304"/>
      <c r="AT2230" s="312"/>
      <c r="AU2230" s="329">
        <f>VLOOKUP(C2230,[1]world!$A$2:$B$3555,2,FALSE)</f>
        <v>1</v>
      </c>
      <c r="AV2230" s="329">
        <v>519</v>
      </c>
      <c r="AW2230" s="304">
        <v>0.37</v>
      </c>
      <c r="AX2230" s="304">
        <v>86</v>
      </c>
      <c r="AY2230" s="304">
        <v>-999</v>
      </c>
      <c r="AZ2230" s="304">
        <v>220</v>
      </c>
      <c r="BA2230" s="304">
        <v>86</v>
      </c>
      <c r="BB2230" s="304">
        <v>-999</v>
      </c>
      <c r="BC2230" s="304">
        <v>220</v>
      </c>
      <c r="BD2230" s="304">
        <v>100</v>
      </c>
      <c r="BE2230" s="304">
        <v>100</v>
      </c>
      <c r="BF2230" s="304">
        <v>-999</v>
      </c>
      <c r="BG2230" s="304">
        <v>-999</v>
      </c>
      <c r="BH2230" s="304">
        <v>220</v>
      </c>
      <c r="BI2230" s="304">
        <v>220</v>
      </c>
      <c r="BJ2230" s="304">
        <v>0</v>
      </c>
      <c r="BK2230" s="304" t="s">
        <v>4954</v>
      </c>
      <c r="BL2230" s="304">
        <v>0</v>
      </c>
    </row>
    <row r="2231" spans="1:64" ht="15" hidden="1" customHeight="1" x14ac:dyDescent="0.2">
      <c r="A2231" s="304" t="s">
        <v>6103</v>
      </c>
      <c r="B2231" s="304" t="s">
        <v>2503</v>
      </c>
      <c r="C2231" s="304">
        <v>2367</v>
      </c>
      <c r="D2231" s="349" t="s">
        <v>4251</v>
      </c>
      <c r="E2231" s="304" t="s">
        <v>4251</v>
      </c>
      <c r="F2231" s="304"/>
      <c r="G2231" s="324">
        <v>39.660600000000002</v>
      </c>
      <c r="H2231" s="324">
        <v>140.57560000000001</v>
      </c>
      <c r="I2231" s="324" t="s">
        <v>214</v>
      </c>
      <c r="J2231" s="366">
        <v>620.4</v>
      </c>
      <c r="K2231" s="331">
        <v>0.1</v>
      </c>
      <c r="L2231" s="304" t="str">
        <f t="shared" si="588"/>
        <v>C</v>
      </c>
      <c r="M2231" s="388">
        <v>0</v>
      </c>
      <c r="N2231" s="304"/>
      <c r="O2231" s="304">
        <v>21</v>
      </c>
      <c r="P2231" s="356"/>
      <c r="Q2231" s="356"/>
      <c r="R2231" s="304" t="s">
        <v>2503</v>
      </c>
      <c r="S2231" s="304"/>
      <c r="T2231" s="304"/>
      <c r="U2231" s="304"/>
      <c r="V2231" s="304"/>
      <c r="W2231" s="304" t="s">
        <v>4661</v>
      </c>
      <c r="X2231" s="304">
        <v>-999</v>
      </c>
      <c r="Y2231" s="366" t="str">
        <f t="shared" si="590"/>
        <v>-</v>
      </c>
      <c r="Z2231" s="304"/>
      <c r="AA2231" s="304"/>
      <c r="AB2231" s="304">
        <v>-999</v>
      </c>
      <c r="AC2231" s="304">
        <v>-999</v>
      </c>
      <c r="AD2231" s="366">
        <v>-999</v>
      </c>
      <c r="AE2231" s="304">
        <v>-999</v>
      </c>
      <c r="AF2231" s="304">
        <v>-999</v>
      </c>
      <c r="AG2231" s="304"/>
      <c r="AH2231" s="304">
        <v>3.2467900000000001E-2</v>
      </c>
      <c r="AI2231" s="312"/>
      <c r="AJ2231" s="332">
        <v>760</v>
      </c>
      <c r="AK2231" s="304">
        <f t="shared" si="589"/>
        <v>760</v>
      </c>
      <c r="AL2231" s="304">
        <f t="shared" si="596"/>
        <v>0.43</v>
      </c>
      <c r="AM2231" s="389" t="str">
        <f t="shared" si="591"/>
        <v/>
      </c>
      <c r="AN2231" s="304"/>
      <c r="AO2231" s="304"/>
      <c r="AP2231" s="312"/>
      <c r="AQ2231" s="312"/>
      <c r="AR2231" s="312"/>
      <c r="AS2231" s="304"/>
      <c r="AT2231" s="312"/>
      <c r="AU2231" s="329">
        <f>VLOOKUP(C2231,[1]world!$A$2:$B$3555,2,FALSE)</f>
        <v>7</v>
      </c>
      <c r="AV2231" s="329">
        <v>388</v>
      </c>
      <c r="AW2231" s="304">
        <v>0.37</v>
      </c>
      <c r="AX2231" s="304">
        <v>56</v>
      </c>
      <c r="AY2231" s="304">
        <v>-999</v>
      </c>
      <c r="AZ2231" s="304">
        <v>620</v>
      </c>
      <c r="BA2231" s="304">
        <v>56</v>
      </c>
      <c r="BB2231" s="304">
        <v>-999</v>
      </c>
      <c r="BC2231" s="304">
        <v>620</v>
      </c>
      <c r="BD2231" s="304">
        <v>160</v>
      </c>
      <c r="BE2231" s="304">
        <v>160</v>
      </c>
      <c r="BF2231" s="304">
        <v>-999</v>
      </c>
      <c r="BG2231" s="304">
        <v>-999</v>
      </c>
      <c r="BH2231" s="304">
        <v>620</v>
      </c>
      <c r="BI2231" s="304">
        <v>620</v>
      </c>
      <c r="BJ2231" s="304">
        <v>0</v>
      </c>
      <c r="BK2231" s="304" t="s">
        <v>4954</v>
      </c>
      <c r="BL2231" s="304">
        <v>0</v>
      </c>
    </row>
    <row r="2232" spans="1:64" ht="15" hidden="1" customHeight="1" x14ac:dyDescent="0.2">
      <c r="A2232" s="304" t="s">
        <v>6103</v>
      </c>
      <c r="B2232" s="304" t="s">
        <v>2503</v>
      </c>
      <c r="C2232" s="304">
        <v>2368</v>
      </c>
      <c r="D2232" s="349" t="s">
        <v>4176</v>
      </c>
      <c r="E2232" s="304" t="s">
        <v>4176</v>
      </c>
      <c r="F2232" s="304"/>
      <c r="G2232" s="324">
        <v>39.2194</v>
      </c>
      <c r="H2232" s="324">
        <v>140.1317</v>
      </c>
      <c r="I2232" s="324" t="s">
        <v>214</v>
      </c>
      <c r="J2232" s="366">
        <v>320.23</v>
      </c>
      <c r="K2232" s="331">
        <v>0.1</v>
      </c>
      <c r="L2232" s="304" t="str">
        <f t="shared" si="588"/>
        <v>D</v>
      </c>
      <c r="M2232" s="388">
        <v>0</v>
      </c>
      <c r="N2232" s="304"/>
      <c r="O2232" s="304">
        <v>21</v>
      </c>
      <c r="P2232" s="356"/>
      <c r="Q2232" s="356"/>
      <c r="R2232" s="304" t="s">
        <v>2503</v>
      </c>
      <c r="S2232" s="304"/>
      <c r="T2232" s="304"/>
      <c r="U2232" s="304"/>
      <c r="V2232" s="304"/>
      <c r="W2232" s="304" t="s">
        <v>4661</v>
      </c>
      <c r="X2232" s="304">
        <v>-999</v>
      </c>
      <c r="Y2232" s="366" t="str">
        <f t="shared" si="590"/>
        <v>-</v>
      </c>
      <c r="Z2232" s="304"/>
      <c r="AA2232" s="304"/>
      <c r="AB2232" s="304">
        <v>-999</v>
      </c>
      <c r="AC2232" s="304">
        <v>-999</v>
      </c>
      <c r="AD2232" s="366">
        <v>-999</v>
      </c>
      <c r="AE2232" s="304">
        <v>-999</v>
      </c>
      <c r="AF2232" s="304">
        <v>-999</v>
      </c>
      <c r="AG2232" s="304"/>
      <c r="AH2232" s="304">
        <v>0.102324</v>
      </c>
      <c r="AI2232" s="312"/>
      <c r="AJ2232" s="332">
        <v>760</v>
      </c>
      <c r="AK2232" s="304">
        <f t="shared" si="589"/>
        <v>760</v>
      </c>
      <c r="AL2232" s="304">
        <f t="shared" si="596"/>
        <v>0.43</v>
      </c>
      <c r="AM2232" s="389" t="str">
        <f t="shared" si="591"/>
        <v/>
      </c>
      <c r="AN2232" s="304"/>
      <c r="AO2232" s="304"/>
      <c r="AP2232" s="312"/>
      <c r="AQ2232" s="312"/>
      <c r="AR2232" s="312"/>
      <c r="AS2232" s="304"/>
      <c r="AT2232" s="312"/>
      <c r="AU2232" s="329">
        <f>VLOOKUP(C2232,[1]world!$A$2:$B$3555,2,FALSE)</f>
        <v>1</v>
      </c>
      <c r="AV2232" s="329">
        <v>519</v>
      </c>
      <c r="AW2232" s="304">
        <v>0.37</v>
      </c>
      <c r="AX2232" s="304">
        <v>20</v>
      </c>
      <c r="AY2232" s="304">
        <v>-999</v>
      </c>
      <c r="AZ2232" s="304">
        <v>760</v>
      </c>
      <c r="BA2232" s="304">
        <v>20</v>
      </c>
      <c r="BB2232" s="304">
        <v>-999</v>
      </c>
      <c r="BC2232" s="304">
        <v>760</v>
      </c>
      <c r="BD2232" s="304">
        <v>20</v>
      </c>
      <c r="BE2232" s="304">
        <v>20</v>
      </c>
      <c r="BF2232" s="304">
        <v>-999</v>
      </c>
      <c r="BG2232" s="304">
        <v>-999</v>
      </c>
      <c r="BH2232" s="304">
        <v>760</v>
      </c>
      <c r="BI2232" s="304">
        <v>760</v>
      </c>
      <c r="BJ2232" s="304">
        <v>2</v>
      </c>
      <c r="BK2232" s="304" t="s">
        <v>4954</v>
      </c>
      <c r="BL2232" s="304">
        <v>2</v>
      </c>
    </row>
    <row r="2233" spans="1:64" ht="15" hidden="1" customHeight="1" x14ac:dyDescent="0.2">
      <c r="A2233" s="304" t="s">
        <v>6103</v>
      </c>
      <c r="B2233" s="304" t="s">
        <v>2503</v>
      </c>
      <c r="C2233" s="304">
        <v>2369</v>
      </c>
      <c r="D2233" s="349" t="s">
        <v>4153</v>
      </c>
      <c r="E2233" s="304" t="s">
        <v>4153</v>
      </c>
      <c r="F2233" s="304"/>
      <c r="G2233" s="324">
        <v>39.068899999999999</v>
      </c>
      <c r="H2233" s="324">
        <v>140.3219</v>
      </c>
      <c r="I2233" s="324" t="s">
        <v>214</v>
      </c>
      <c r="J2233" s="366">
        <v>829.46</v>
      </c>
      <c r="K2233" s="331">
        <v>0.1</v>
      </c>
      <c r="L2233" s="304" t="str">
        <f t="shared" si="588"/>
        <v>B</v>
      </c>
      <c r="M2233" s="388">
        <v>0</v>
      </c>
      <c r="N2233" s="304"/>
      <c r="O2233" s="304">
        <v>21</v>
      </c>
      <c r="P2233" s="356"/>
      <c r="Q2233" s="356"/>
      <c r="R2233" s="304" t="s">
        <v>2503</v>
      </c>
      <c r="S2233" s="304"/>
      <c r="T2233" s="304"/>
      <c r="U2233" s="304"/>
      <c r="V2233" s="304"/>
      <c r="W2233" s="304" t="s">
        <v>4661</v>
      </c>
      <c r="X2233" s="304">
        <v>-999</v>
      </c>
      <c r="Y2233" s="366" t="str">
        <f t="shared" si="590"/>
        <v>-</v>
      </c>
      <c r="Z2233" s="304"/>
      <c r="AA2233" s="304"/>
      <c r="AB2233" s="304">
        <v>-999</v>
      </c>
      <c r="AC2233" s="304">
        <v>-999</v>
      </c>
      <c r="AD2233" s="366">
        <v>-999</v>
      </c>
      <c r="AE2233" s="304">
        <v>-999</v>
      </c>
      <c r="AF2233" s="304">
        <v>-999</v>
      </c>
      <c r="AG2233" s="304"/>
      <c r="AH2233" s="304">
        <v>2.14717E-2</v>
      </c>
      <c r="AI2233" s="312"/>
      <c r="AJ2233" s="332">
        <v>689</v>
      </c>
      <c r="AK2233" s="304">
        <f t="shared" si="589"/>
        <v>690</v>
      </c>
      <c r="AL2233" s="304">
        <f t="shared" si="596"/>
        <v>0.43</v>
      </c>
      <c r="AM2233" s="389" t="str">
        <f t="shared" si="591"/>
        <v/>
      </c>
      <c r="AN2233" s="304"/>
      <c r="AO2233" s="304"/>
      <c r="AP2233" s="312"/>
      <c r="AQ2233" s="312"/>
      <c r="AR2233" s="312"/>
      <c r="AS2233" s="304"/>
      <c r="AT2233" s="312"/>
      <c r="AU2233" s="329">
        <f>VLOOKUP(C2233,[1]world!$A$2:$B$3555,2,FALSE)</f>
        <v>3</v>
      </c>
      <c r="AV2233" s="329">
        <v>547</v>
      </c>
      <c r="AW2233" s="304">
        <v>0.37</v>
      </c>
      <c r="AX2233" s="304">
        <v>14</v>
      </c>
      <c r="AY2233" s="304">
        <v>40</v>
      </c>
      <c r="AZ2233" s="304">
        <v>122</v>
      </c>
      <c r="BA2233" s="304">
        <v>14</v>
      </c>
      <c r="BB2233" s="304">
        <v>40</v>
      </c>
      <c r="BC2233" s="304">
        <v>122</v>
      </c>
      <c r="BD2233" s="304">
        <v>20</v>
      </c>
      <c r="BE2233" s="304">
        <v>20</v>
      </c>
      <c r="BF2233" s="304">
        <v>-999</v>
      </c>
      <c r="BG2233" s="304">
        <v>-999</v>
      </c>
      <c r="BH2233" s="304">
        <v>20</v>
      </c>
      <c r="BI2233" s="304">
        <v>20</v>
      </c>
      <c r="BJ2233" s="304">
        <v>0</v>
      </c>
      <c r="BK2233" s="304">
        <v>0</v>
      </c>
      <c r="BL2233" s="304">
        <v>0</v>
      </c>
    </row>
    <row r="2234" spans="1:64" ht="15" hidden="1" customHeight="1" x14ac:dyDescent="0.2">
      <c r="A2234" s="304" t="s">
        <v>6159</v>
      </c>
      <c r="B2234" s="304" t="s">
        <v>2503</v>
      </c>
      <c r="C2234" s="304">
        <v>2370</v>
      </c>
      <c r="D2234" s="349" t="s">
        <v>4147</v>
      </c>
      <c r="E2234" s="304" t="s">
        <v>4147</v>
      </c>
      <c r="F2234" s="304"/>
      <c r="G2234" s="324">
        <v>38.977200000000003</v>
      </c>
      <c r="H2234" s="324">
        <v>140.49860000000001</v>
      </c>
      <c r="I2234" s="324" t="s">
        <v>214</v>
      </c>
      <c r="J2234" s="366">
        <v>455.322</v>
      </c>
      <c r="K2234" s="331">
        <v>0.1</v>
      </c>
      <c r="L2234" s="304" t="str">
        <f t="shared" si="588"/>
        <v>C</v>
      </c>
      <c r="M2234" s="388">
        <v>0</v>
      </c>
      <c r="N2234" s="304"/>
      <c r="O2234" s="304">
        <v>21</v>
      </c>
      <c r="P2234" s="356"/>
      <c r="Q2234" s="356"/>
      <c r="R2234" s="304" t="s">
        <v>6159</v>
      </c>
      <c r="S2234" s="304"/>
      <c r="T2234" s="304"/>
      <c r="U2234" s="304"/>
      <c r="V2234" s="304"/>
      <c r="W2234" s="304" t="s">
        <v>4661</v>
      </c>
      <c r="X2234" s="304">
        <v>-999</v>
      </c>
      <c r="Y2234" s="366" t="str">
        <f t="shared" si="590"/>
        <v>-</v>
      </c>
      <c r="Z2234" s="304"/>
      <c r="AA2234" s="304"/>
      <c r="AB2234" s="304">
        <v>-999</v>
      </c>
      <c r="AC2234" s="304">
        <v>-999</v>
      </c>
      <c r="AD2234" s="366">
        <v>-999</v>
      </c>
      <c r="AE2234" s="304">
        <v>-999</v>
      </c>
      <c r="AF2234" s="304">
        <v>-999</v>
      </c>
      <c r="AG2234" s="304"/>
      <c r="AH2234" s="304">
        <v>5.0090999999999997E-2</v>
      </c>
      <c r="AI2234" s="312"/>
      <c r="AJ2234" s="332">
        <v>760</v>
      </c>
      <c r="AK2234" s="304">
        <f t="shared" si="589"/>
        <v>760</v>
      </c>
      <c r="AL2234" s="304">
        <f t="shared" si="596"/>
        <v>0.43</v>
      </c>
      <c r="AM2234" s="389" t="str">
        <f t="shared" si="591"/>
        <v/>
      </c>
      <c r="AN2234" s="304"/>
      <c r="AO2234" s="304"/>
      <c r="AP2234" s="312"/>
      <c r="AQ2234" s="312"/>
      <c r="AR2234" s="312"/>
      <c r="AS2234" s="304"/>
      <c r="AT2234" s="312"/>
      <c r="AU2234" s="329">
        <f>VLOOKUP(C2234,[1]world!$A$2:$B$3555,2,FALSE)</f>
        <v>1</v>
      </c>
      <c r="AV2234" s="329">
        <v>519</v>
      </c>
      <c r="AW2234" s="304">
        <v>0.37</v>
      </c>
      <c r="AX2234" s="304">
        <v>12</v>
      </c>
      <c r="AY2234" s="304">
        <v>-999</v>
      </c>
      <c r="AZ2234" s="304">
        <v>40</v>
      </c>
      <c r="BA2234" s="304">
        <v>12</v>
      </c>
      <c r="BB2234" s="304">
        <v>-999</v>
      </c>
      <c r="BC2234" s="304">
        <v>40</v>
      </c>
      <c r="BD2234" s="304">
        <v>20</v>
      </c>
      <c r="BE2234" s="304">
        <v>20</v>
      </c>
      <c r="BF2234" s="304">
        <v>-999</v>
      </c>
      <c r="BG2234" s="304">
        <v>-999</v>
      </c>
      <c r="BH2234" s="304">
        <v>40</v>
      </c>
      <c r="BI2234" s="304">
        <v>40</v>
      </c>
      <c r="BJ2234" s="304">
        <v>0</v>
      </c>
      <c r="BK2234" s="304" t="s">
        <v>4954</v>
      </c>
      <c r="BL2234" s="304">
        <v>0</v>
      </c>
    </row>
    <row r="2235" spans="1:64" ht="15" hidden="1" customHeight="1" x14ac:dyDescent="0.2">
      <c r="A2235" s="304" t="s">
        <v>6103</v>
      </c>
      <c r="B2235" s="304" t="s">
        <v>2503</v>
      </c>
      <c r="C2235" s="304">
        <v>2371</v>
      </c>
      <c r="D2235" s="349" t="s">
        <v>4269</v>
      </c>
      <c r="E2235" s="304" t="s">
        <v>4269</v>
      </c>
      <c r="F2235" s="304"/>
      <c r="G2235" s="324">
        <v>39.912799999999997</v>
      </c>
      <c r="H2235" s="324">
        <v>140.22559999999999</v>
      </c>
      <c r="I2235" s="324" t="s">
        <v>214</v>
      </c>
      <c r="J2235" s="366">
        <v>389.24</v>
      </c>
      <c r="K2235" s="331">
        <v>0.1</v>
      </c>
      <c r="L2235" s="304" t="str">
        <f t="shared" si="588"/>
        <v>C</v>
      </c>
      <c r="M2235" s="388">
        <v>0</v>
      </c>
      <c r="N2235" s="304"/>
      <c r="O2235" s="304">
        <v>21</v>
      </c>
      <c r="P2235" s="356"/>
      <c r="Q2235" s="356"/>
      <c r="R2235" s="304" t="s">
        <v>2503</v>
      </c>
      <c r="S2235" s="304"/>
      <c r="T2235" s="304"/>
      <c r="U2235" s="304"/>
      <c r="V2235" s="304"/>
      <c r="W2235" s="304" t="s">
        <v>4661</v>
      </c>
      <c r="X2235" s="304">
        <v>-999</v>
      </c>
      <c r="Y2235" s="366" t="str">
        <f t="shared" si="590"/>
        <v>-</v>
      </c>
      <c r="Z2235" s="304"/>
      <c r="AA2235" s="304"/>
      <c r="AB2235" s="304">
        <v>-999</v>
      </c>
      <c r="AC2235" s="304">
        <v>-999</v>
      </c>
      <c r="AD2235" s="366">
        <v>-999</v>
      </c>
      <c r="AE2235" s="304">
        <v>-999</v>
      </c>
      <c r="AF2235" s="304">
        <v>-999</v>
      </c>
      <c r="AG2235" s="304"/>
      <c r="AH2235" s="304">
        <v>7.2228000000000001E-2</v>
      </c>
      <c r="AI2235" s="312"/>
      <c r="AJ2235" s="332">
        <v>760</v>
      </c>
      <c r="AK2235" s="304">
        <f t="shared" si="589"/>
        <v>760</v>
      </c>
      <c r="AL2235" s="304">
        <f t="shared" si="596"/>
        <v>0.43</v>
      </c>
      <c r="AM2235" s="389" t="str">
        <f t="shared" si="591"/>
        <v/>
      </c>
      <c r="AN2235" s="304"/>
      <c r="AO2235" s="304"/>
      <c r="AP2235" s="312"/>
      <c r="AQ2235" s="312"/>
      <c r="AR2235" s="312"/>
      <c r="AS2235" s="304"/>
      <c r="AT2235" s="312"/>
      <c r="AU2235" s="329">
        <f>VLOOKUP(C2235,[1]world!$A$2:$B$3555,2,FALSE)</f>
        <v>3</v>
      </c>
      <c r="AV2235" s="329">
        <v>547</v>
      </c>
      <c r="AW2235" s="304">
        <v>0.37</v>
      </c>
      <c r="AX2235" s="304">
        <v>20</v>
      </c>
      <c r="AY2235" s="304">
        <v>-999</v>
      </c>
      <c r="AZ2235" s="304">
        <v>160</v>
      </c>
      <c r="BA2235" s="304">
        <v>20</v>
      </c>
      <c r="BB2235" s="304">
        <v>-999</v>
      </c>
      <c r="BC2235" s="304">
        <v>160</v>
      </c>
      <c r="BD2235" s="304">
        <v>20</v>
      </c>
      <c r="BE2235" s="304">
        <v>20</v>
      </c>
      <c r="BF2235" s="304">
        <v>-999</v>
      </c>
      <c r="BG2235" s="304">
        <v>-999</v>
      </c>
      <c r="BH2235" s="304">
        <v>160</v>
      </c>
      <c r="BI2235" s="304">
        <v>160</v>
      </c>
      <c r="BJ2235" s="304">
        <v>2</v>
      </c>
      <c r="BK2235" s="304" t="s">
        <v>4954</v>
      </c>
      <c r="BL2235" s="304">
        <v>2</v>
      </c>
    </row>
    <row r="2236" spans="1:64" ht="15" hidden="1" customHeight="1" x14ac:dyDescent="0.2">
      <c r="A2236" s="304" t="s">
        <v>6103</v>
      </c>
      <c r="B2236" s="304" t="s">
        <v>2503</v>
      </c>
      <c r="C2236" s="304">
        <v>2372</v>
      </c>
      <c r="D2236" s="349" t="s">
        <v>4252</v>
      </c>
      <c r="E2236" s="304" t="s">
        <v>4252</v>
      </c>
      <c r="F2236" s="304"/>
      <c r="G2236" s="324">
        <v>39.685699999999997</v>
      </c>
      <c r="H2236" s="324">
        <v>140.411</v>
      </c>
      <c r="I2236" s="324" t="s">
        <v>214</v>
      </c>
      <c r="J2236" s="366">
        <v>498.05</v>
      </c>
      <c r="K2236" s="331">
        <v>0.1</v>
      </c>
      <c r="L2236" s="304" t="str">
        <f t="shared" si="588"/>
        <v>C</v>
      </c>
      <c r="M2236" s="388">
        <v>0</v>
      </c>
      <c r="N2236" s="304"/>
      <c r="O2236" s="304">
        <v>21</v>
      </c>
      <c r="P2236" s="356"/>
      <c r="Q2236" s="356"/>
      <c r="R2236" s="304" t="s">
        <v>2503</v>
      </c>
      <c r="S2236" s="304"/>
      <c r="T2236" s="304"/>
      <c r="U2236" s="304"/>
      <c r="V2236" s="304"/>
      <c r="W2236" s="304" t="s">
        <v>4661</v>
      </c>
      <c r="X2236" s="304">
        <v>-999</v>
      </c>
      <c r="Y2236" s="366" t="str">
        <f t="shared" si="590"/>
        <v>-</v>
      </c>
      <c r="Z2236" s="304"/>
      <c r="AA2236" s="304"/>
      <c r="AB2236" s="304">
        <v>-999</v>
      </c>
      <c r="AC2236" s="304">
        <v>-999</v>
      </c>
      <c r="AD2236" s="366">
        <v>-999</v>
      </c>
      <c r="AE2236" s="304">
        <v>-999</v>
      </c>
      <c r="AF2236" s="304">
        <v>-999</v>
      </c>
      <c r="AG2236" s="304"/>
      <c r="AH2236" s="304">
        <v>4.97405E-2</v>
      </c>
      <c r="AI2236" s="312"/>
      <c r="AJ2236" s="332">
        <v>760</v>
      </c>
      <c r="AK2236" s="304">
        <f t="shared" si="589"/>
        <v>760</v>
      </c>
      <c r="AL2236" s="304">
        <f t="shared" si="596"/>
        <v>0.43</v>
      </c>
      <c r="AM2236" s="389" t="str">
        <f t="shared" si="591"/>
        <v/>
      </c>
      <c r="AN2236" s="304"/>
      <c r="AO2236" s="304"/>
      <c r="AP2236" s="312"/>
      <c r="AQ2236" s="312"/>
      <c r="AR2236" s="312"/>
      <c r="AS2236" s="304"/>
      <c r="AT2236" s="312"/>
      <c r="AU2236" s="329">
        <f>VLOOKUP(C2236,[1]world!$A$2:$B$3555,2,FALSE)</f>
        <v>1</v>
      </c>
      <c r="AV2236" s="329">
        <v>519</v>
      </c>
      <c r="AW2236" s="304">
        <v>0.37</v>
      </c>
      <c r="AX2236" s="304">
        <v>20</v>
      </c>
      <c r="AY2236" s="304">
        <v>20</v>
      </c>
      <c r="AZ2236" s="304">
        <v>120</v>
      </c>
      <c r="BA2236" s="304">
        <v>20</v>
      </c>
      <c r="BB2236" s="304">
        <v>20</v>
      </c>
      <c r="BC2236" s="304">
        <v>120</v>
      </c>
      <c r="BD2236" s="304">
        <v>40</v>
      </c>
      <c r="BE2236" s="304">
        <v>40</v>
      </c>
      <c r="BF2236" s="304">
        <v>-999</v>
      </c>
      <c r="BG2236" s="304">
        <v>-999</v>
      </c>
      <c r="BH2236" s="304">
        <v>120</v>
      </c>
      <c r="BI2236" s="304">
        <v>120</v>
      </c>
      <c r="BJ2236" s="304">
        <v>0</v>
      </c>
      <c r="BK2236" s="304">
        <v>0</v>
      </c>
      <c r="BL2236" s="304">
        <v>0</v>
      </c>
    </row>
    <row r="2237" spans="1:64" ht="15" hidden="1" customHeight="1" x14ac:dyDescent="0.2">
      <c r="A2237" s="304" t="s">
        <v>6103</v>
      </c>
      <c r="B2237" s="304" t="s">
        <v>2503</v>
      </c>
      <c r="C2237" s="304">
        <v>2373</v>
      </c>
      <c r="D2237" s="349" t="s">
        <v>4231</v>
      </c>
      <c r="E2237" s="304" t="s">
        <v>4231</v>
      </c>
      <c r="F2237" s="304"/>
      <c r="G2237" s="324">
        <v>39.542200000000001</v>
      </c>
      <c r="H2237" s="324">
        <v>140.35149999999999</v>
      </c>
      <c r="I2237" s="324" t="s">
        <v>214</v>
      </c>
      <c r="J2237" s="366">
        <v>375</v>
      </c>
      <c r="K2237" s="331">
        <v>0.1</v>
      </c>
      <c r="L2237" s="304" t="str">
        <f t="shared" si="588"/>
        <v>C</v>
      </c>
      <c r="M2237" s="388">
        <v>0</v>
      </c>
      <c r="N2237" s="304"/>
      <c r="O2237" s="304">
        <v>21</v>
      </c>
      <c r="P2237" s="356"/>
      <c r="Q2237" s="356"/>
      <c r="R2237" s="304" t="s">
        <v>2503</v>
      </c>
      <c r="S2237" s="304"/>
      <c r="T2237" s="304"/>
      <c r="U2237" s="304"/>
      <c r="V2237" s="304"/>
      <c r="W2237" s="304" t="s">
        <v>4661</v>
      </c>
      <c r="X2237" s="304">
        <v>-999</v>
      </c>
      <c r="Y2237" s="366" t="str">
        <f t="shared" si="590"/>
        <v>-</v>
      </c>
      <c r="Z2237" s="304"/>
      <c r="AA2237" s="304"/>
      <c r="AB2237" s="304">
        <v>-999</v>
      </c>
      <c r="AC2237" s="304">
        <v>-999</v>
      </c>
      <c r="AD2237" s="366">
        <v>-999</v>
      </c>
      <c r="AE2237" s="304">
        <v>-999</v>
      </c>
      <c r="AF2237" s="304">
        <v>-999</v>
      </c>
      <c r="AG2237" s="304"/>
      <c r="AH2237" s="304">
        <v>1.28059E-2</v>
      </c>
      <c r="AI2237" s="312"/>
      <c r="AJ2237" s="332">
        <v>486</v>
      </c>
      <c r="AK2237" s="304">
        <f t="shared" si="589"/>
        <v>425</v>
      </c>
      <c r="AL2237" s="304">
        <f t="shared" si="596"/>
        <v>0.43</v>
      </c>
      <c r="AM2237" s="389" t="str">
        <f t="shared" si="591"/>
        <v/>
      </c>
      <c r="AN2237" s="304"/>
      <c r="AO2237" s="304"/>
      <c r="AP2237" s="312"/>
      <c r="AQ2237" s="312"/>
      <c r="AR2237" s="312"/>
      <c r="AS2237" s="304"/>
      <c r="AT2237" s="312"/>
      <c r="AU2237" s="329">
        <f>VLOOKUP(C2237,[1]world!$A$2:$B$3555,2,FALSE)</f>
        <v>5</v>
      </c>
      <c r="AV2237" s="329">
        <v>402</v>
      </c>
      <c r="AW2237" s="304">
        <v>0.37</v>
      </c>
      <c r="AX2237" s="304">
        <v>300</v>
      </c>
      <c r="AY2237" s="304">
        <v>-999</v>
      </c>
      <c r="AZ2237" s="304">
        <v>1060</v>
      </c>
      <c r="BA2237" s="304">
        <v>300</v>
      </c>
      <c r="BB2237" s="304">
        <v>-999</v>
      </c>
      <c r="BC2237" s="304">
        <v>1060</v>
      </c>
      <c r="BD2237" s="304">
        <v>300</v>
      </c>
      <c r="BE2237" s="304">
        <v>300</v>
      </c>
      <c r="BF2237" s="304">
        <v>-999</v>
      </c>
      <c r="BG2237" s="304">
        <v>-999</v>
      </c>
      <c r="BH2237" s="304">
        <v>1060</v>
      </c>
      <c r="BI2237" s="304">
        <v>1060</v>
      </c>
      <c r="BJ2237" s="304">
        <v>2</v>
      </c>
      <c r="BK2237" s="304" t="s">
        <v>4954</v>
      </c>
      <c r="BL2237" s="304">
        <v>2</v>
      </c>
    </row>
    <row r="2238" spans="1:64" ht="15" hidden="1" customHeight="1" x14ac:dyDescent="0.2">
      <c r="A2238" s="304" t="s">
        <v>6103</v>
      </c>
      <c r="B2238" s="304" t="s">
        <v>2503</v>
      </c>
      <c r="C2238" s="304">
        <v>2374</v>
      </c>
      <c r="D2238" s="349" t="s">
        <v>4233</v>
      </c>
      <c r="E2238" s="304" t="s">
        <v>4233</v>
      </c>
      <c r="F2238" s="304"/>
      <c r="G2238" s="324">
        <v>39.554699999999997</v>
      </c>
      <c r="H2238" s="324">
        <v>140.61500000000001</v>
      </c>
      <c r="I2238" s="324" t="s">
        <v>214</v>
      </c>
      <c r="J2238" s="366">
        <v>288.82</v>
      </c>
      <c r="K2238" s="331">
        <v>0.1</v>
      </c>
      <c r="L2238" s="304" t="str">
        <f t="shared" si="588"/>
        <v>D</v>
      </c>
      <c r="M2238" s="388">
        <v>0</v>
      </c>
      <c r="N2238" s="304"/>
      <c r="O2238" s="304">
        <v>21</v>
      </c>
      <c r="P2238" s="356"/>
      <c r="Q2238" s="356"/>
      <c r="R2238" s="304" t="s">
        <v>2503</v>
      </c>
      <c r="S2238" s="304"/>
      <c r="T2238" s="304"/>
      <c r="U2238" s="304"/>
      <c r="V2238" s="304"/>
      <c r="W2238" s="304" t="s">
        <v>4661</v>
      </c>
      <c r="X2238" s="304">
        <v>-999</v>
      </c>
      <c r="Y2238" s="366" t="str">
        <f t="shared" si="590"/>
        <v>-</v>
      </c>
      <c r="Z2238" s="304"/>
      <c r="AA2238" s="304"/>
      <c r="AB2238" s="304">
        <v>-999</v>
      </c>
      <c r="AC2238" s="304">
        <v>-999</v>
      </c>
      <c r="AD2238" s="366">
        <v>-999</v>
      </c>
      <c r="AE2238" s="304">
        <v>-999</v>
      </c>
      <c r="AF2238" s="304">
        <v>-999</v>
      </c>
      <c r="AG2238" s="304"/>
      <c r="AH2238" s="304">
        <v>3.0136699999999999E-2</v>
      </c>
      <c r="AI2238" s="312"/>
      <c r="AJ2238" s="332">
        <v>760</v>
      </c>
      <c r="AK2238" s="304">
        <f t="shared" si="589"/>
        <v>760</v>
      </c>
      <c r="AL2238" s="304">
        <f t="shared" si="596"/>
        <v>0.43</v>
      </c>
      <c r="AM2238" s="389" t="str">
        <f t="shared" si="591"/>
        <v/>
      </c>
      <c r="AN2238" s="304"/>
      <c r="AO2238" s="304"/>
      <c r="AP2238" s="312"/>
      <c r="AQ2238" s="312"/>
      <c r="AR2238" s="312"/>
      <c r="AS2238" s="304"/>
      <c r="AT2238" s="312"/>
      <c r="AU2238" s="329">
        <f>VLOOKUP(C2238,[1]world!$A$2:$B$3555,2,FALSE)</f>
        <v>3</v>
      </c>
      <c r="AV2238" s="329">
        <v>547</v>
      </c>
      <c r="AW2238" s="304">
        <v>0.37</v>
      </c>
      <c r="AX2238" s="304">
        <v>400</v>
      </c>
      <c r="AY2238" s="304">
        <v>-999</v>
      </c>
      <c r="AZ2238" s="304">
        <v>860</v>
      </c>
      <c r="BA2238" s="304">
        <v>400</v>
      </c>
      <c r="BB2238" s="304">
        <v>-999</v>
      </c>
      <c r="BC2238" s="304">
        <v>860</v>
      </c>
      <c r="BD2238" s="304">
        <v>400</v>
      </c>
      <c r="BE2238" s="304">
        <v>400</v>
      </c>
      <c r="BF2238" s="304">
        <v>-999</v>
      </c>
      <c r="BG2238" s="304">
        <v>-999</v>
      </c>
      <c r="BH2238" s="304">
        <v>860</v>
      </c>
      <c r="BI2238" s="304">
        <v>860</v>
      </c>
      <c r="BJ2238" s="304">
        <v>2</v>
      </c>
      <c r="BK2238" s="304" t="s">
        <v>4954</v>
      </c>
      <c r="BL2238" s="304">
        <v>2</v>
      </c>
    </row>
    <row r="2239" spans="1:64" ht="15" hidden="1" customHeight="1" x14ac:dyDescent="0.2">
      <c r="A2239" s="304" t="s">
        <v>6159</v>
      </c>
      <c r="B2239" s="304" t="s">
        <v>2503</v>
      </c>
      <c r="C2239" s="304">
        <v>2375</v>
      </c>
      <c r="D2239" s="349" t="s">
        <v>4199</v>
      </c>
      <c r="E2239" s="304" t="s">
        <v>4199</v>
      </c>
      <c r="F2239" s="304"/>
      <c r="G2239" s="324">
        <v>39.351900000000001</v>
      </c>
      <c r="H2239" s="324">
        <v>140.3903</v>
      </c>
      <c r="I2239" s="324" t="s">
        <v>214</v>
      </c>
      <c r="J2239" s="368">
        <v>430.99790000000002</v>
      </c>
      <c r="K2239" s="331">
        <v>0.1</v>
      </c>
      <c r="L2239" s="304" t="str">
        <f t="shared" si="588"/>
        <v>C</v>
      </c>
      <c r="M2239" s="388">
        <v>0</v>
      </c>
      <c r="N2239" s="304"/>
      <c r="O2239" s="304">
        <v>21</v>
      </c>
      <c r="P2239" s="356"/>
      <c r="Q2239" s="356"/>
      <c r="R2239" s="304" t="s">
        <v>6159</v>
      </c>
      <c r="S2239" s="304"/>
      <c r="T2239" s="304"/>
      <c r="U2239" s="304"/>
      <c r="V2239" s="304"/>
      <c r="W2239" s="304" t="s">
        <v>4661</v>
      </c>
      <c r="X2239" s="304">
        <v>-999</v>
      </c>
      <c r="Y2239" s="366" t="str">
        <f t="shared" si="590"/>
        <v>-</v>
      </c>
      <c r="Z2239" s="304"/>
      <c r="AA2239" s="304"/>
      <c r="AB2239" s="304">
        <v>-999</v>
      </c>
      <c r="AC2239" s="304">
        <v>-999</v>
      </c>
      <c r="AD2239" s="366">
        <v>-999</v>
      </c>
      <c r="AE2239" s="304">
        <v>-999</v>
      </c>
      <c r="AF2239" s="304">
        <v>-999</v>
      </c>
      <c r="AG2239" s="304"/>
      <c r="AH2239" s="304">
        <v>3.08486E-2</v>
      </c>
      <c r="AI2239" s="312"/>
      <c r="AJ2239" s="332">
        <v>760</v>
      </c>
      <c r="AK2239" s="304">
        <f t="shared" si="589"/>
        <v>760</v>
      </c>
      <c r="AL2239" s="304">
        <f t="shared" si="596"/>
        <v>0.43</v>
      </c>
      <c r="AM2239" s="389" t="str">
        <f t="shared" si="591"/>
        <v/>
      </c>
      <c r="AN2239" s="304"/>
      <c r="AO2239" s="304"/>
      <c r="AP2239" s="312"/>
      <c r="AQ2239" s="312"/>
      <c r="AR2239" s="312"/>
      <c r="AS2239" s="304"/>
      <c r="AT2239" s="312"/>
      <c r="AU2239" s="329">
        <f>VLOOKUP(C2239,[1]world!$A$2:$B$3555,2,FALSE)</f>
        <v>7</v>
      </c>
      <c r="AV2239" s="329">
        <v>388</v>
      </c>
      <c r="AW2239" s="304">
        <v>0.37</v>
      </c>
      <c r="AX2239" s="304">
        <v>120</v>
      </c>
      <c r="AY2239" s="304">
        <v>-999</v>
      </c>
      <c r="AZ2239" s="304">
        <v>400</v>
      </c>
      <c r="BA2239" s="304">
        <v>120</v>
      </c>
      <c r="BB2239" s="304">
        <v>-999</v>
      </c>
      <c r="BC2239" s="304">
        <v>400</v>
      </c>
      <c r="BD2239" s="304">
        <v>120</v>
      </c>
      <c r="BE2239" s="304">
        <v>120</v>
      </c>
      <c r="BF2239" s="304">
        <v>-999</v>
      </c>
      <c r="BG2239" s="304">
        <v>-999</v>
      </c>
      <c r="BH2239" s="304">
        <v>400</v>
      </c>
      <c r="BI2239" s="304">
        <v>400</v>
      </c>
      <c r="BJ2239" s="304">
        <v>2</v>
      </c>
      <c r="BK2239" s="304" t="s">
        <v>4954</v>
      </c>
      <c r="BL2239" s="304">
        <v>2</v>
      </c>
    </row>
    <row r="2240" spans="1:64" ht="15" hidden="1" customHeight="1" x14ac:dyDescent="0.2">
      <c r="A2240" s="304" t="s">
        <v>6103</v>
      </c>
      <c r="B2240" s="304" t="s">
        <v>2503</v>
      </c>
      <c r="C2240" s="304">
        <v>2376</v>
      </c>
      <c r="D2240" s="349" t="s">
        <v>4170</v>
      </c>
      <c r="E2240" s="304" t="s">
        <v>4170</v>
      </c>
      <c r="F2240" s="304"/>
      <c r="G2240" s="324">
        <v>39.188299999999998</v>
      </c>
      <c r="H2240" s="324">
        <v>140.4744</v>
      </c>
      <c r="I2240" s="324" t="s">
        <v>214</v>
      </c>
      <c r="J2240" s="366">
        <v>287.95999999999998</v>
      </c>
      <c r="K2240" s="331">
        <v>0.1</v>
      </c>
      <c r="L2240" s="304" t="str">
        <f t="shared" si="588"/>
        <v>D</v>
      </c>
      <c r="M2240" s="388">
        <v>0</v>
      </c>
      <c r="N2240" s="304"/>
      <c r="O2240" s="304">
        <v>21</v>
      </c>
      <c r="P2240" s="356"/>
      <c r="Q2240" s="356"/>
      <c r="R2240" s="304" t="s">
        <v>2503</v>
      </c>
      <c r="S2240" s="304"/>
      <c r="T2240" s="304"/>
      <c r="U2240" s="304"/>
      <c r="V2240" s="304"/>
      <c r="W2240" s="304" t="s">
        <v>4661</v>
      </c>
      <c r="X2240" s="304">
        <v>-999</v>
      </c>
      <c r="Y2240" s="366" t="str">
        <f t="shared" si="590"/>
        <v>-</v>
      </c>
      <c r="Z2240" s="304"/>
      <c r="AA2240" s="304"/>
      <c r="AB2240" s="304">
        <v>-999</v>
      </c>
      <c r="AC2240" s="304">
        <v>-999</v>
      </c>
      <c r="AD2240" s="366">
        <v>-999</v>
      </c>
      <c r="AE2240" s="304">
        <v>-999</v>
      </c>
      <c r="AF2240" s="304">
        <v>-999</v>
      </c>
      <c r="AG2240" s="304"/>
      <c r="AH2240" s="304">
        <v>2.7832199999999999E-3</v>
      </c>
      <c r="AI2240" s="312"/>
      <c r="AJ2240" s="332">
        <v>263</v>
      </c>
      <c r="AK2240" s="304">
        <f t="shared" si="589"/>
        <v>270</v>
      </c>
      <c r="AL2240" s="304">
        <f t="shared" si="596"/>
        <v>0.43</v>
      </c>
      <c r="AM2240" s="389" t="str">
        <f t="shared" si="591"/>
        <v/>
      </c>
      <c r="AN2240" s="304"/>
      <c r="AO2240" s="304"/>
      <c r="AP2240" s="312"/>
      <c r="AQ2240" s="312"/>
      <c r="AR2240" s="312"/>
      <c r="AS2240" s="304"/>
      <c r="AT2240" s="312"/>
      <c r="AU2240" s="329">
        <f>VLOOKUP(C2240,[1]world!$A$2:$B$3555,2,FALSE)</f>
        <v>11</v>
      </c>
      <c r="AV2240" s="329">
        <v>328</v>
      </c>
      <c r="AW2240" s="304">
        <v>0.37</v>
      </c>
      <c r="AX2240" s="304">
        <v>100</v>
      </c>
      <c r="AY2240" s="304">
        <v>-999</v>
      </c>
      <c r="AZ2240" s="304">
        <v>480</v>
      </c>
      <c r="BA2240" s="304">
        <v>100</v>
      </c>
      <c r="BB2240" s="304">
        <v>-999</v>
      </c>
      <c r="BC2240" s="304">
        <v>480</v>
      </c>
      <c r="BD2240" s="304">
        <v>100</v>
      </c>
      <c r="BE2240" s="304">
        <v>100</v>
      </c>
      <c r="BF2240" s="304">
        <v>-999</v>
      </c>
      <c r="BG2240" s="304">
        <v>-999</v>
      </c>
      <c r="BH2240" s="304">
        <v>480</v>
      </c>
      <c r="BI2240" s="304">
        <v>480</v>
      </c>
      <c r="BJ2240" s="304">
        <v>2</v>
      </c>
      <c r="BK2240" s="304" t="s">
        <v>4954</v>
      </c>
      <c r="BL2240" s="304">
        <v>2</v>
      </c>
    </row>
    <row r="2241" spans="1:64" ht="15" hidden="1" customHeight="1" x14ac:dyDescent="0.2">
      <c r="A2241" s="304" t="s">
        <v>6176</v>
      </c>
      <c r="B2241" s="304" t="s">
        <v>1612</v>
      </c>
      <c r="C2241" s="304">
        <v>2377</v>
      </c>
      <c r="D2241" s="349" t="s">
        <v>3287</v>
      </c>
      <c r="E2241" s="304" t="s">
        <v>3287</v>
      </c>
      <c r="F2241" s="304"/>
      <c r="G2241" s="324">
        <v>35.959499999999998</v>
      </c>
      <c r="H2241" s="324">
        <v>139.8733</v>
      </c>
      <c r="I2241" s="324" t="s">
        <v>212</v>
      </c>
      <c r="J2241" s="368">
        <f t="shared" ref="J2241:J2260" si="597">U2241</f>
        <v>226.50206598285226</v>
      </c>
      <c r="K2241" s="331">
        <v>0.13</v>
      </c>
      <c r="L2241" s="304" t="str">
        <f t="shared" si="588"/>
        <v>D</v>
      </c>
      <c r="M2241" s="388">
        <v>1</v>
      </c>
      <c r="N2241" s="304">
        <v>203.1</v>
      </c>
      <c r="O2241" s="304">
        <v>20</v>
      </c>
      <c r="P2241" s="331"/>
      <c r="Q2241" s="356"/>
      <c r="R2241" s="304"/>
      <c r="S2241" s="356">
        <v>226.50206598285226</v>
      </c>
      <c r="T2241" s="356">
        <v>243.33955514250619</v>
      </c>
      <c r="U2241" s="356">
        <f t="shared" ref="U2241:U2260" si="598">IF(O2241&lt;=10,T2241,IF(O2241&gt;=20,S2241,((O2241-10)*(S2241-T2241)/10+T2241)))</f>
        <v>226.50206598285226</v>
      </c>
      <c r="V2241" s="356"/>
      <c r="W2241" s="304" t="s">
        <v>1674</v>
      </c>
      <c r="X2241" s="304" t="s">
        <v>213</v>
      </c>
      <c r="Y2241" s="366">
        <f t="shared" si="590"/>
        <v>274.5</v>
      </c>
      <c r="Z2241" s="304"/>
      <c r="AA2241" s="304"/>
      <c r="AB2241" s="304">
        <v>-999</v>
      </c>
      <c r="AC2241" s="304">
        <v>-999</v>
      </c>
      <c r="AD2241" s="366">
        <v>-999</v>
      </c>
      <c r="AE2241" s="304">
        <v>-999</v>
      </c>
      <c r="AF2241" s="304">
        <v>-999</v>
      </c>
      <c r="AG2241" s="304"/>
      <c r="AH2241" s="304">
        <v>2.6636400000000001E-3</v>
      </c>
      <c r="AI2241" s="312"/>
      <c r="AJ2241" s="332">
        <v>260</v>
      </c>
      <c r="AK2241" s="304">
        <f t="shared" si="589"/>
        <v>270</v>
      </c>
      <c r="AL2241" s="304">
        <f t="shared" si="596"/>
        <v>0.43</v>
      </c>
      <c r="AM2241" s="389" t="str">
        <f t="shared" si="591"/>
        <v/>
      </c>
      <c r="AN2241" s="304"/>
      <c r="AO2241" s="304"/>
      <c r="AP2241" s="312"/>
      <c r="AQ2241" s="312"/>
      <c r="AR2241" s="312"/>
      <c r="AS2241" s="304"/>
      <c r="AT2241" s="312"/>
      <c r="AU2241" s="329">
        <f>VLOOKUP(C2241,[1]world!$A$2:$B$3555,2,FALSE)</f>
        <v>13</v>
      </c>
      <c r="AV2241" s="329"/>
      <c r="AW2241" s="304">
        <v>0.37</v>
      </c>
      <c r="AX2241" s="304">
        <v>1020</v>
      </c>
      <c r="AY2241" s="304">
        <v>-999</v>
      </c>
      <c r="AZ2241" s="304">
        <v>1660</v>
      </c>
      <c r="BA2241" s="304">
        <v>1020</v>
      </c>
      <c r="BB2241" s="304">
        <v>-999</v>
      </c>
      <c r="BC2241" s="304">
        <v>1660</v>
      </c>
      <c r="BD2241" s="304">
        <v>1020</v>
      </c>
      <c r="BE2241" s="304">
        <v>1020</v>
      </c>
      <c r="BF2241" s="304">
        <v>-999</v>
      </c>
      <c r="BG2241" s="304">
        <v>-999</v>
      </c>
      <c r="BH2241" s="304">
        <v>1660</v>
      </c>
      <c r="BI2241" s="304">
        <v>1660</v>
      </c>
      <c r="BJ2241" s="304">
        <v>2</v>
      </c>
      <c r="BK2241" s="304" t="s">
        <v>4954</v>
      </c>
      <c r="BL2241" s="304">
        <v>2</v>
      </c>
    </row>
    <row r="2242" spans="1:64" ht="15" hidden="1" customHeight="1" x14ac:dyDescent="0.2">
      <c r="A2242" s="304" t="s">
        <v>6176</v>
      </c>
      <c r="B2242" s="304" t="s">
        <v>1612</v>
      </c>
      <c r="C2242" s="304">
        <v>2378</v>
      </c>
      <c r="D2242" s="349" t="s">
        <v>3187</v>
      </c>
      <c r="E2242" s="304" t="s">
        <v>3187</v>
      </c>
      <c r="F2242" s="304"/>
      <c r="G2242" s="324">
        <v>35.786799999999999</v>
      </c>
      <c r="H2242" s="324">
        <v>139.90309999999999</v>
      </c>
      <c r="I2242" s="324" t="s">
        <v>212</v>
      </c>
      <c r="J2242" s="368">
        <f t="shared" si="597"/>
        <v>352.19813016896501</v>
      </c>
      <c r="K2242" s="331">
        <v>0.13</v>
      </c>
      <c r="L2242" s="304" t="str">
        <f t="shared" si="588"/>
        <v>D</v>
      </c>
      <c r="M2242" s="388">
        <v>1</v>
      </c>
      <c r="N2242" s="304">
        <v>314.5</v>
      </c>
      <c r="O2242" s="304">
        <v>20</v>
      </c>
      <c r="P2242" s="331"/>
      <c r="Q2242" s="356"/>
      <c r="R2242" s="304"/>
      <c r="S2242" s="356">
        <v>352.19813016896501</v>
      </c>
      <c r="T2242" s="356">
        <v>378.21375954315187</v>
      </c>
      <c r="U2242" s="356">
        <f t="shared" si="598"/>
        <v>352.19813016896501</v>
      </c>
      <c r="V2242" s="356"/>
      <c r="W2242" s="304" t="s">
        <v>1674</v>
      </c>
      <c r="X2242" s="304" t="s">
        <v>213</v>
      </c>
      <c r="Y2242" s="366">
        <f t="shared" si="590"/>
        <v>274.5</v>
      </c>
      <c r="Z2242" s="304"/>
      <c r="AA2242" s="304"/>
      <c r="AB2242" s="304">
        <v>-999</v>
      </c>
      <c r="AC2242" s="304">
        <v>-999</v>
      </c>
      <c r="AD2242" s="366">
        <v>-999</v>
      </c>
      <c r="AE2242" s="304">
        <v>-999</v>
      </c>
      <c r="AF2242" s="304">
        <v>-999</v>
      </c>
      <c r="AG2242" s="304"/>
      <c r="AH2242" s="304">
        <v>1.4991300000000001E-2</v>
      </c>
      <c r="AI2242" s="312"/>
      <c r="AJ2242" s="332">
        <v>542</v>
      </c>
      <c r="AK2242" s="304">
        <f t="shared" si="589"/>
        <v>555</v>
      </c>
      <c r="AL2242" s="304">
        <f t="shared" si="596"/>
        <v>0.43</v>
      </c>
      <c r="AM2242" s="389" t="str">
        <f t="shared" si="591"/>
        <v/>
      </c>
      <c r="AN2242" s="304"/>
      <c r="AO2242" s="304"/>
      <c r="AP2242" s="312"/>
      <c r="AQ2242" s="312"/>
      <c r="AR2242" s="312"/>
      <c r="AS2242" s="304"/>
      <c r="AT2242" s="312"/>
      <c r="AU2242" s="329">
        <f>VLOOKUP(C2242,[1]world!$A$2:$B$3555,2,FALSE)</f>
        <v>14</v>
      </c>
      <c r="AV2242" s="329">
        <v>209</v>
      </c>
      <c r="AW2242" s="304">
        <v>0.37</v>
      </c>
      <c r="AX2242" s="304">
        <v>1360</v>
      </c>
      <c r="AY2242" s="304">
        <v>-999</v>
      </c>
      <c r="AZ2242" s="304">
        <v>2300</v>
      </c>
      <c r="BA2242" s="304">
        <v>1360</v>
      </c>
      <c r="BB2242" s="304">
        <v>-999</v>
      </c>
      <c r="BC2242" s="304">
        <v>2300</v>
      </c>
      <c r="BD2242" s="304">
        <v>1360</v>
      </c>
      <c r="BE2242" s="304">
        <v>1360</v>
      </c>
      <c r="BF2242" s="304">
        <v>-999</v>
      </c>
      <c r="BG2242" s="304">
        <v>-999</v>
      </c>
      <c r="BH2242" s="304">
        <v>2300</v>
      </c>
      <c r="BI2242" s="304">
        <v>2300</v>
      </c>
      <c r="BJ2242" s="304">
        <v>2</v>
      </c>
      <c r="BK2242" s="304" t="s">
        <v>4954</v>
      </c>
      <c r="BL2242" s="304">
        <v>2</v>
      </c>
    </row>
    <row r="2243" spans="1:64" ht="15" hidden="1" customHeight="1" x14ac:dyDescent="0.2">
      <c r="A2243" s="304" t="s">
        <v>6176</v>
      </c>
      <c r="B2243" s="304" t="s">
        <v>1612</v>
      </c>
      <c r="C2243" s="304">
        <v>2379</v>
      </c>
      <c r="D2243" s="349" t="s">
        <v>3194</v>
      </c>
      <c r="E2243" s="304" t="s">
        <v>3194</v>
      </c>
      <c r="F2243" s="304"/>
      <c r="G2243" s="324">
        <v>35.7943</v>
      </c>
      <c r="H2243" s="324">
        <v>140.0564</v>
      </c>
      <c r="I2243" s="324" t="s">
        <v>212</v>
      </c>
      <c r="J2243" s="368">
        <f t="shared" si="597"/>
        <v>187.1326668066651</v>
      </c>
      <c r="K2243" s="331">
        <v>0.13</v>
      </c>
      <c r="L2243" s="304" t="str">
        <f t="shared" si="588"/>
        <v>D</v>
      </c>
      <c r="M2243" s="388">
        <v>1</v>
      </c>
      <c r="N2243" s="304">
        <v>168.1</v>
      </c>
      <c r="O2243" s="304">
        <v>20</v>
      </c>
      <c r="P2243" s="331"/>
      <c r="Q2243" s="356"/>
      <c r="R2243" s="304"/>
      <c r="S2243" s="356">
        <v>187.1326668066651</v>
      </c>
      <c r="T2243" s="356">
        <v>200.24901067406554</v>
      </c>
      <c r="U2243" s="356">
        <f t="shared" si="598"/>
        <v>187.1326668066651</v>
      </c>
      <c r="V2243" s="356"/>
      <c r="W2243" s="304" t="s">
        <v>1674</v>
      </c>
      <c r="X2243" s="304" t="s">
        <v>213</v>
      </c>
      <c r="Y2243" s="366">
        <f t="shared" si="590"/>
        <v>274.5</v>
      </c>
      <c r="Z2243" s="304"/>
      <c r="AA2243" s="304"/>
      <c r="AB2243" s="304">
        <v>-999</v>
      </c>
      <c r="AC2243" s="304">
        <v>-999</v>
      </c>
      <c r="AD2243" s="366">
        <v>-999</v>
      </c>
      <c r="AE2243" s="304">
        <v>-999</v>
      </c>
      <c r="AF2243" s="304">
        <v>-999</v>
      </c>
      <c r="AG2243" s="304"/>
      <c r="AH2243" s="304">
        <v>5.5314099999999996E-3</v>
      </c>
      <c r="AI2243" s="312"/>
      <c r="AJ2243" s="332">
        <v>329</v>
      </c>
      <c r="AK2243" s="304">
        <f t="shared" si="589"/>
        <v>270</v>
      </c>
      <c r="AL2243" s="304">
        <f t="shared" si="596"/>
        <v>0.43</v>
      </c>
      <c r="AM2243" s="389" t="str">
        <f t="shared" si="591"/>
        <v/>
      </c>
      <c r="AN2243" s="304"/>
      <c r="AO2243" s="304"/>
      <c r="AP2243" s="312"/>
      <c r="AQ2243" s="312"/>
      <c r="AR2243" s="312"/>
      <c r="AS2243" s="304"/>
      <c r="AT2243" s="312"/>
      <c r="AU2243" s="329">
        <f>VLOOKUP(C2243,[1]world!$A$2:$B$3555,2,FALSE)</f>
        <v>13</v>
      </c>
      <c r="AV2243" s="329"/>
      <c r="AW2243" s="304">
        <v>0.37</v>
      </c>
      <c r="AX2243" s="304">
        <v>1060</v>
      </c>
      <c r="AY2243" s="304">
        <v>-999</v>
      </c>
      <c r="AZ2243" s="304">
        <v>1700</v>
      </c>
      <c r="BA2243" s="304">
        <v>1060</v>
      </c>
      <c r="BB2243" s="304">
        <v>-999</v>
      </c>
      <c r="BC2243" s="304">
        <v>1700</v>
      </c>
      <c r="BD2243" s="304">
        <v>1060</v>
      </c>
      <c r="BE2243" s="304">
        <v>1060</v>
      </c>
      <c r="BF2243" s="304">
        <v>-999</v>
      </c>
      <c r="BG2243" s="304">
        <v>-999</v>
      </c>
      <c r="BH2243" s="304">
        <v>1700</v>
      </c>
      <c r="BI2243" s="304">
        <v>1700</v>
      </c>
      <c r="BJ2243" s="304">
        <v>2</v>
      </c>
      <c r="BK2243" s="304" t="s">
        <v>4954</v>
      </c>
      <c r="BL2243" s="304">
        <v>2</v>
      </c>
    </row>
    <row r="2244" spans="1:64" ht="15" hidden="1" customHeight="1" x14ac:dyDescent="0.2">
      <c r="A2244" s="304" t="s">
        <v>6176</v>
      </c>
      <c r="B2244" s="304" t="s">
        <v>1612</v>
      </c>
      <c r="C2244" s="304">
        <v>2380</v>
      </c>
      <c r="D2244" s="349" t="s">
        <v>3254</v>
      </c>
      <c r="E2244" s="304" t="s">
        <v>3254</v>
      </c>
      <c r="F2244" s="304"/>
      <c r="G2244" s="324">
        <v>35.900700000000001</v>
      </c>
      <c r="H2244" s="324">
        <v>140.4905</v>
      </c>
      <c r="I2244" s="324" t="s">
        <v>212</v>
      </c>
      <c r="J2244" s="368">
        <f t="shared" si="597"/>
        <v>310.16793119955128</v>
      </c>
      <c r="K2244" s="331">
        <v>0.13</v>
      </c>
      <c r="L2244" s="304" t="str">
        <f t="shared" ref="L2244:L2307" si="599">IF(J2244&lt;180,"E",IF(AND(J2244&gt;=180,J2244&lt;360),"D",IF(AND(J2244&gt;=360,J2244&lt;760),"C",IF(AND(J2244&gt;=760,J2244&lt;1500),"B",IF(J2244&gt;=1500,"A","-")))))</f>
        <v>D</v>
      </c>
      <c r="M2244" s="388">
        <v>1</v>
      </c>
      <c r="N2244" s="304">
        <v>277.3</v>
      </c>
      <c r="O2244" s="304">
        <v>20</v>
      </c>
      <c r="P2244" s="331"/>
      <c r="Q2244" s="356"/>
      <c r="R2244" s="304"/>
      <c r="S2244" s="356">
        <v>310.16793119955128</v>
      </c>
      <c r="T2244" s="356">
        <v>333.5785911311329</v>
      </c>
      <c r="U2244" s="356">
        <f t="shared" si="598"/>
        <v>310.16793119955128</v>
      </c>
      <c r="V2244" s="356"/>
      <c r="W2244" s="304" t="s">
        <v>1674</v>
      </c>
      <c r="X2244" s="304" t="s">
        <v>213</v>
      </c>
      <c r="Y2244" s="366">
        <f t="shared" si="590"/>
        <v>274.5</v>
      </c>
      <c r="Z2244" s="304"/>
      <c r="AA2244" s="304"/>
      <c r="AB2244" s="304">
        <v>-999</v>
      </c>
      <c r="AC2244" s="304">
        <v>-999</v>
      </c>
      <c r="AD2244" s="366">
        <v>-999</v>
      </c>
      <c r="AE2244" s="304">
        <v>-999</v>
      </c>
      <c r="AF2244" s="304">
        <v>-999</v>
      </c>
      <c r="AG2244" s="304"/>
      <c r="AH2244" s="304">
        <v>6.5020099999999999E-3</v>
      </c>
      <c r="AI2244" s="312"/>
      <c r="AJ2244" s="332">
        <v>347</v>
      </c>
      <c r="AK2244" s="304">
        <f t="shared" ref="AK2244:AK2307" si="600">IF(AJ2244&lt;=180,180,IF(AND(AJ2244&gt;180,AJ2244&lt;240),210,IF(AND(AJ2244&gt;=240,AJ2244&lt;300),270,IF(AND(AJ2244&gt;=300,AJ2244&lt;360),270,IF(AND(AJ2244&gt;=360,AJ2244&lt;490),425,IF(AND(AJ2244&gt;=490,AJ2244&lt;620),555,IF(AND(AJ2244&gt;=620,AJ2244&lt;760),690,IF(AJ2244&gt;=760,760,"Error"))))))))</f>
        <v>270</v>
      </c>
      <c r="AL2244" s="304">
        <f t="shared" si="596"/>
        <v>0.43</v>
      </c>
      <c r="AM2244" s="389" t="str">
        <f t="shared" si="591"/>
        <v/>
      </c>
      <c r="AN2244" s="304"/>
      <c r="AO2244" s="304"/>
      <c r="AP2244" s="312"/>
      <c r="AQ2244" s="312"/>
      <c r="AR2244" s="312"/>
      <c r="AS2244" s="304"/>
      <c r="AT2244" s="312"/>
      <c r="AU2244" s="329">
        <f>VLOOKUP(C2244,[1]world!$A$2:$B$3555,2,FALSE)</f>
        <v>11</v>
      </c>
      <c r="AV2244" s="329">
        <v>328</v>
      </c>
      <c r="AW2244" s="304">
        <v>0.37</v>
      </c>
      <c r="AX2244" s="304">
        <v>820</v>
      </c>
      <c r="AY2244" s="304">
        <v>-999</v>
      </c>
      <c r="AZ2244" s="304">
        <v>1280</v>
      </c>
      <c r="BA2244" s="304">
        <v>820</v>
      </c>
      <c r="BB2244" s="304">
        <v>-999</v>
      </c>
      <c r="BC2244" s="304">
        <v>1280</v>
      </c>
      <c r="BD2244" s="304">
        <v>820</v>
      </c>
      <c r="BE2244" s="304">
        <v>820</v>
      </c>
      <c r="BF2244" s="304">
        <v>-999</v>
      </c>
      <c r="BG2244" s="304">
        <v>-999</v>
      </c>
      <c r="BH2244" s="304">
        <v>1280</v>
      </c>
      <c r="BI2244" s="304">
        <v>1280</v>
      </c>
      <c r="BJ2244" s="304">
        <v>2</v>
      </c>
      <c r="BK2244" s="304" t="s">
        <v>4954</v>
      </c>
      <c r="BL2244" s="304">
        <v>2</v>
      </c>
    </row>
    <row r="2245" spans="1:64" ht="15" hidden="1" customHeight="1" x14ac:dyDescent="0.2">
      <c r="A2245" s="304" t="s">
        <v>6176</v>
      </c>
      <c r="B2245" s="304" t="s">
        <v>1612</v>
      </c>
      <c r="C2245" s="304">
        <v>2381</v>
      </c>
      <c r="D2245" s="349" t="s">
        <v>3169</v>
      </c>
      <c r="E2245" s="304" t="s">
        <v>3169</v>
      </c>
      <c r="F2245" s="304"/>
      <c r="G2245" s="324">
        <v>35.735799999999998</v>
      </c>
      <c r="H2245" s="324">
        <v>140.83000000000001</v>
      </c>
      <c r="I2245" s="324" t="s">
        <v>212</v>
      </c>
      <c r="J2245" s="368">
        <f t="shared" si="597"/>
        <v>483.31600148342636</v>
      </c>
      <c r="K2245" s="331">
        <v>0.13</v>
      </c>
      <c r="L2245" s="304" t="str">
        <f t="shared" si="599"/>
        <v>C</v>
      </c>
      <c r="M2245" s="388">
        <v>1</v>
      </c>
      <c r="N2245" s="304">
        <v>430.3</v>
      </c>
      <c r="O2245" s="304">
        <v>20</v>
      </c>
      <c r="P2245" s="331"/>
      <c r="Q2245" s="356"/>
      <c r="R2245" s="304"/>
      <c r="S2245" s="356">
        <v>483.31600148342636</v>
      </c>
      <c r="T2245" s="356">
        <v>514.59452102659225</v>
      </c>
      <c r="U2245" s="356">
        <f t="shared" si="598"/>
        <v>483.31600148342636</v>
      </c>
      <c r="V2245" s="356"/>
      <c r="W2245" s="304" t="s">
        <v>1674</v>
      </c>
      <c r="X2245" s="304" t="s">
        <v>213</v>
      </c>
      <c r="Y2245" s="366">
        <f t="shared" ref="Y2245:Y2308" si="601">IF(X2245="A",506.6,IF(X2245="B",424.8,IF(X2245="C",338.6,IF(X2245="D",274.5,IF(X2245="E",181.5,"-")))))</f>
        <v>274.5</v>
      </c>
      <c r="Z2245" s="304"/>
      <c r="AA2245" s="304"/>
      <c r="AB2245" s="304">
        <v>-999</v>
      </c>
      <c r="AC2245" s="304">
        <v>-999</v>
      </c>
      <c r="AD2245" s="366">
        <v>-999</v>
      </c>
      <c r="AE2245" s="304">
        <v>-999</v>
      </c>
      <c r="AF2245" s="304">
        <v>-999</v>
      </c>
      <c r="AG2245" s="304"/>
      <c r="AH2245" s="304">
        <v>2.2558999999999999E-3</v>
      </c>
      <c r="AI2245" s="312"/>
      <c r="AJ2245" s="332">
        <v>248</v>
      </c>
      <c r="AK2245" s="304">
        <f t="shared" si="600"/>
        <v>270</v>
      </c>
      <c r="AL2245" s="304">
        <f t="shared" si="596"/>
        <v>0.43</v>
      </c>
      <c r="AM2245" s="389" t="str">
        <f t="shared" si="591"/>
        <v/>
      </c>
      <c r="AN2245" s="304"/>
      <c r="AO2245" s="304"/>
      <c r="AP2245" s="312"/>
      <c r="AQ2245" s="312"/>
      <c r="AR2245" s="312"/>
      <c r="AS2245" s="304"/>
      <c r="AT2245" s="312"/>
      <c r="AU2245" s="329">
        <f>VLOOKUP(C2245,[1]world!$A$2:$B$3555,2,FALSE)</f>
        <v>9</v>
      </c>
      <c r="AV2245" s="329">
        <v>497</v>
      </c>
      <c r="AW2245" s="304">
        <v>0.37</v>
      </c>
      <c r="AX2245" s="304">
        <v>200</v>
      </c>
      <c r="AY2245" s="304">
        <v>-999</v>
      </c>
      <c r="AZ2245" s="304">
        <v>340</v>
      </c>
      <c r="BA2245" s="304">
        <v>200</v>
      </c>
      <c r="BB2245" s="304">
        <v>-999</v>
      </c>
      <c r="BC2245" s="304">
        <v>340</v>
      </c>
      <c r="BD2245" s="304">
        <v>200</v>
      </c>
      <c r="BE2245" s="304">
        <v>200</v>
      </c>
      <c r="BF2245" s="304">
        <v>-999</v>
      </c>
      <c r="BG2245" s="304">
        <v>-999</v>
      </c>
      <c r="BH2245" s="304">
        <v>340</v>
      </c>
      <c r="BI2245" s="304">
        <v>340</v>
      </c>
      <c r="BJ2245" s="304">
        <v>2</v>
      </c>
      <c r="BK2245" s="304" t="s">
        <v>4954</v>
      </c>
      <c r="BL2245" s="304">
        <v>2</v>
      </c>
    </row>
    <row r="2246" spans="1:64" ht="15" hidden="1" customHeight="1" x14ac:dyDescent="0.2">
      <c r="A2246" s="304" t="s">
        <v>6176</v>
      </c>
      <c r="B2246" s="304" t="s">
        <v>1612</v>
      </c>
      <c r="C2246" s="304">
        <v>2382</v>
      </c>
      <c r="D2246" s="349" t="s">
        <v>3184</v>
      </c>
      <c r="E2246" s="304" t="s">
        <v>3184</v>
      </c>
      <c r="F2246" s="304"/>
      <c r="G2246" s="324">
        <v>35.780099999999997</v>
      </c>
      <c r="H2246" s="324">
        <v>140.30670000000001</v>
      </c>
      <c r="I2246" s="324" t="s">
        <v>212</v>
      </c>
      <c r="J2246" s="368">
        <f t="shared" si="597"/>
        <v>239.11448290959967</v>
      </c>
      <c r="K2246" s="331">
        <v>0.13</v>
      </c>
      <c r="L2246" s="304" t="str">
        <f t="shared" si="599"/>
        <v>D</v>
      </c>
      <c r="M2246" s="388">
        <v>1</v>
      </c>
      <c r="N2246" s="304">
        <v>214.3</v>
      </c>
      <c r="O2246" s="304">
        <v>20</v>
      </c>
      <c r="P2246" s="331"/>
      <c r="Q2246" s="356"/>
      <c r="R2246" s="304"/>
      <c r="S2246" s="356">
        <v>239.11448290959967</v>
      </c>
      <c r="T2246" s="356">
        <v>257.0610378595677</v>
      </c>
      <c r="U2246" s="356">
        <f t="shared" si="598"/>
        <v>239.11448290959967</v>
      </c>
      <c r="V2246" s="356"/>
      <c r="W2246" s="304" t="s">
        <v>1674</v>
      </c>
      <c r="X2246" s="304" t="s">
        <v>213</v>
      </c>
      <c r="Y2246" s="366">
        <f t="shared" si="601"/>
        <v>274.5</v>
      </c>
      <c r="Z2246" s="304"/>
      <c r="AA2246" s="304"/>
      <c r="AB2246" s="304">
        <v>-999</v>
      </c>
      <c r="AC2246" s="304">
        <v>-999</v>
      </c>
      <c r="AD2246" s="366">
        <v>-999</v>
      </c>
      <c r="AE2246" s="304">
        <v>-999</v>
      </c>
      <c r="AF2246" s="304">
        <v>-999</v>
      </c>
      <c r="AG2246" s="304"/>
      <c r="AH2246" s="304">
        <v>7.03829E-3</v>
      </c>
      <c r="AI2246" s="312"/>
      <c r="AJ2246" s="332">
        <v>357</v>
      </c>
      <c r="AK2246" s="304">
        <f t="shared" si="600"/>
        <v>270</v>
      </c>
      <c r="AL2246" s="304">
        <f t="shared" si="596"/>
        <v>0.43</v>
      </c>
      <c r="AM2246" s="389" t="str">
        <f t="shared" si="591"/>
        <v/>
      </c>
      <c r="AN2246" s="304"/>
      <c r="AO2246" s="304"/>
      <c r="AP2246" s="312"/>
      <c r="AQ2246" s="312"/>
      <c r="AR2246" s="312"/>
      <c r="AS2246" s="304"/>
      <c r="AT2246" s="312"/>
      <c r="AU2246" s="329">
        <f>VLOOKUP(C2246,[1]world!$A$2:$B$3555,2,FALSE)</f>
        <v>9</v>
      </c>
      <c r="AV2246" s="329">
        <v>497</v>
      </c>
      <c r="AW2246" s="304">
        <v>0.37</v>
      </c>
      <c r="AX2246" s="304">
        <v>880</v>
      </c>
      <c r="AY2246" s="304">
        <v>-999</v>
      </c>
      <c r="AZ2246" s="304">
        <v>1300</v>
      </c>
      <c r="BA2246" s="304">
        <v>880</v>
      </c>
      <c r="BB2246" s="304">
        <v>-999</v>
      </c>
      <c r="BC2246" s="304">
        <v>1300</v>
      </c>
      <c r="BD2246" s="304">
        <v>880</v>
      </c>
      <c r="BE2246" s="304">
        <v>880</v>
      </c>
      <c r="BF2246" s="304">
        <v>-999</v>
      </c>
      <c r="BG2246" s="304">
        <v>-999</v>
      </c>
      <c r="BH2246" s="304">
        <v>1300</v>
      </c>
      <c r="BI2246" s="304">
        <v>1300</v>
      </c>
      <c r="BJ2246" s="304">
        <v>2</v>
      </c>
      <c r="BK2246" s="304" t="s">
        <v>4954</v>
      </c>
      <c r="BL2246" s="304">
        <v>2</v>
      </c>
    </row>
    <row r="2247" spans="1:64" ht="15" hidden="1" customHeight="1" x14ac:dyDescent="0.2">
      <c r="A2247" s="304" t="s">
        <v>6176</v>
      </c>
      <c r="B2247" s="304" t="s">
        <v>1612</v>
      </c>
      <c r="C2247" s="304">
        <v>2383</v>
      </c>
      <c r="D2247" s="349" t="s">
        <v>3158</v>
      </c>
      <c r="E2247" s="304" t="s">
        <v>3158</v>
      </c>
      <c r="F2247" s="304"/>
      <c r="G2247" s="324">
        <v>35.723399999999998</v>
      </c>
      <c r="H2247" s="324">
        <v>140.22669999999999</v>
      </c>
      <c r="I2247" s="324" t="s">
        <v>212</v>
      </c>
      <c r="J2247" s="368">
        <f t="shared" si="597"/>
        <v>235.51028148315808</v>
      </c>
      <c r="K2247" s="331">
        <v>0.13</v>
      </c>
      <c r="L2247" s="304" t="str">
        <f t="shared" si="599"/>
        <v>D</v>
      </c>
      <c r="M2247" s="388">
        <v>1</v>
      </c>
      <c r="N2247" s="304">
        <v>211.1</v>
      </c>
      <c r="O2247" s="304">
        <v>20</v>
      </c>
      <c r="P2247" s="331"/>
      <c r="Q2247" s="356"/>
      <c r="R2247" s="304"/>
      <c r="S2247" s="356">
        <v>235.51028148315808</v>
      </c>
      <c r="T2247" s="356">
        <v>253.14412507265092</v>
      </c>
      <c r="U2247" s="356">
        <f t="shared" si="598"/>
        <v>235.51028148315808</v>
      </c>
      <c r="V2247" s="356"/>
      <c r="W2247" s="304" t="s">
        <v>1674</v>
      </c>
      <c r="X2247" s="304" t="s">
        <v>213</v>
      </c>
      <c r="Y2247" s="366">
        <f t="shared" si="601"/>
        <v>274.5</v>
      </c>
      <c r="Z2247" s="304"/>
      <c r="AA2247" s="304"/>
      <c r="AB2247" s="304">
        <v>-999</v>
      </c>
      <c r="AC2247" s="304">
        <v>-999</v>
      </c>
      <c r="AD2247" s="366">
        <v>-999</v>
      </c>
      <c r="AE2247" s="304">
        <v>-999</v>
      </c>
      <c r="AF2247" s="304">
        <v>-999</v>
      </c>
      <c r="AG2247" s="304"/>
      <c r="AH2247" s="304">
        <v>7.9598499999999992E-3</v>
      </c>
      <c r="AI2247" s="312"/>
      <c r="AJ2247" s="332">
        <v>377</v>
      </c>
      <c r="AK2247" s="304">
        <f t="shared" si="600"/>
        <v>425</v>
      </c>
      <c r="AL2247" s="304">
        <f t="shared" si="596"/>
        <v>0.43</v>
      </c>
      <c r="AM2247" s="389" t="str">
        <f t="shared" si="591"/>
        <v/>
      </c>
      <c r="AN2247" s="304"/>
      <c r="AO2247" s="304"/>
      <c r="AP2247" s="312"/>
      <c r="AQ2247" s="312"/>
      <c r="AR2247" s="312"/>
      <c r="AS2247" s="304"/>
      <c r="AT2247" s="312"/>
      <c r="AU2247" s="329">
        <f>VLOOKUP(C2247,[1]world!$A$2:$B$3555,2,FALSE)</f>
        <v>9</v>
      </c>
      <c r="AV2247" s="329">
        <v>497</v>
      </c>
      <c r="AW2247" s="304">
        <v>0.37</v>
      </c>
      <c r="AX2247" s="304">
        <v>1140</v>
      </c>
      <c r="AY2247" s="304">
        <v>-999</v>
      </c>
      <c r="AZ2247" s="304">
        <v>1840</v>
      </c>
      <c r="BA2247" s="304">
        <v>1140</v>
      </c>
      <c r="BB2247" s="304">
        <v>-999</v>
      </c>
      <c r="BC2247" s="304">
        <v>1840</v>
      </c>
      <c r="BD2247" s="304">
        <v>1140</v>
      </c>
      <c r="BE2247" s="304">
        <v>1140</v>
      </c>
      <c r="BF2247" s="304">
        <v>-999</v>
      </c>
      <c r="BG2247" s="304">
        <v>-999</v>
      </c>
      <c r="BH2247" s="304">
        <v>1840</v>
      </c>
      <c r="BI2247" s="304">
        <v>1840</v>
      </c>
      <c r="BJ2247" s="304">
        <v>2</v>
      </c>
      <c r="BK2247" s="304" t="s">
        <v>4954</v>
      </c>
      <c r="BL2247" s="304">
        <v>2</v>
      </c>
    </row>
    <row r="2248" spans="1:64" ht="15" hidden="1" customHeight="1" x14ac:dyDescent="0.2">
      <c r="A2248" s="304" t="s">
        <v>6176</v>
      </c>
      <c r="B2248" s="304" t="s">
        <v>1612</v>
      </c>
      <c r="C2248" s="304">
        <v>2384</v>
      </c>
      <c r="D2248" s="349" t="s">
        <v>3116</v>
      </c>
      <c r="E2248" s="304" t="s">
        <v>3116</v>
      </c>
      <c r="F2248" s="304"/>
      <c r="G2248" s="324">
        <v>35.653700000000001</v>
      </c>
      <c r="H2248" s="324">
        <v>139.9023</v>
      </c>
      <c r="I2248" s="324" t="s">
        <v>212</v>
      </c>
      <c r="J2248" s="368">
        <f t="shared" si="597"/>
        <v>143.46914413753166</v>
      </c>
      <c r="K2248" s="331">
        <v>0.13</v>
      </c>
      <c r="L2248" s="304" t="str">
        <f t="shared" si="599"/>
        <v>E</v>
      </c>
      <c r="M2248" s="388">
        <v>1</v>
      </c>
      <c r="N2248" s="304">
        <v>129.19999999999999</v>
      </c>
      <c r="O2248" s="304">
        <v>20</v>
      </c>
      <c r="P2248" s="331"/>
      <c r="Q2248" s="356"/>
      <c r="R2248" s="304"/>
      <c r="S2248" s="356">
        <v>143.46914413753166</v>
      </c>
      <c r="T2248" s="356">
        <v>152.04612702940685</v>
      </c>
      <c r="U2248" s="356">
        <f t="shared" si="598"/>
        <v>143.46914413753166</v>
      </c>
      <c r="V2248" s="356"/>
      <c r="W2248" s="304" t="s">
        <v>1657</v>
      </c>
      <c r="X2248" s="304" t="s">
        <v>240</v>
      </c>
      <c r="Y2248" s="366">
        <f t="shared" si="601"/>
        <v>181.5</v>
      </c>
      <c r="Z2248" s="304">
        <v>0.2</v>
      </c>
      <c r="AA2248" s="304"/>
      <c r="AB2248" s="304">
        <v>-999</v>
      </c>
      <c r="AC2248" s="304">
        <v>-999</v>
      </c>
      <c r="AD2248" s="366">
        <v>-999</v>
      </c>
      <c r="AE2248" s="304">
        <v>-999</v>
      </c>
      <c r="AF2248" s="304">
        <v>-999</v>
      </c>
      <c r="AG2248" s="304"/>
      <c r="AH2248" s="304">
        <v>2.5641100000000001E-3</v>
      </c>
      <c r="AI2248" s="312"/>
      <c r="AJ2248" s="332">
        <v>257</v>
      </c>
      <c r="AK2248" s="304">
        <f t="shared" si="600"/>
        <v>270</v>
      </c>
      <c r="AL2248" s="304">
        <f t="shared" si="596"/>
        <v>0.43</v>
      </c>
      <c r="AM2248" s="389" t="str">
        <f t="shared" si="591"/>
        <v/>
      </c>
      <c r="AN2248" s="304"/>
      <c r="AO2248" s="304"/>
      <c r="AP2248" s="312"/>
      <c r="AQ2248" s="312"/>
      <c r="AR2248" s="312"/>
      <c r="AS2248" s="304"/>
      <c r="AT2248" s="312"/>
      <c r="AU2248" s="329">
        <f>VLOOKUP(C2248,[1]world!$A$2:$B$3555,2,FALSE)</f>
        <v>16</v>
      </c>
      <c r="AV2248" s="329">
        <v>246</v>
      </c>
      <c r="AW2248" s="304">
        <v>0.18</v>
      </c>
      <c r="AX2248" s="304">
        <v>1640</v>
      </c>
      <c r="AY2248" s="304">
        <v>-999</v>
      </c>
      <c r="AZ2248" s="304">
        <v>2860</v>
      </c>
      <c r="BA2248" s="304">
        <v>1640</v>
      </c>
      <c r="BB2248" s="304">
        <v>-999</v>
      </c>
      <c r="BC2248" s="304">
        <v>2860</v>
      </c>
      <c r="BD2248" s="304">
        <v>1640</v>
      </c>
      <c r="BE2248" s="304">
        <v>1640</v>
      </c>
      <c r="BF2248" s="304">
        <v>-999</v>
      </c>
      <c r="BG2248" s="304">
        <v>-999</v>
      </c>
      <c r="BH2248" s="304">
        <v>2860</v>
      </c>
      <c r="BI2248" s="304">
        <v>2860</v>
      </c>
      <c r="BJ2248" s="304">
        <v>2</v>
      </c>
      <c r="BK2248" s="304" t="s">
        <v>4954</v>
      </c>
      <c r="BL2248" s="304">
        <v>2</v>
      </c>
    </row>
    <row r="2249" spans="1:64" ht="15" hidden="1" customHeight="1" x14ac:dyDescent="0.2">
      <c r="A2249" s="304" t="s">
        <v>6176</v>
      </c>
      <c r="B2249" s="304" t="s">
        <v>1612</v>
      </c>
      <c r="C2249" s="304">
        <v>2385</v>
      </c>
      <c r="D2249" s="349" t="s">
        <v>3093</v>
      </c>
      <c r="E2249" s="304" t="s">
        <v>3093</v>
      </c>
      <c r="F2249" s="304"/>
      <c r="G2249" s="324">
        <v>35.608199999999997</v>
      </c>
      <c r="H2249" s="324">
        <v>140.10220000000001</v>
      </c>
      <c r="I2249" s="324" t="s">
        <v>212</v>
      </c>
      <c r="J2249" s="368">
        <f t="shared" si="597"/>
        <v>161.63960049725512</v>
      </c>
      <c r="K2249" s="331">
        <v>0.13</v>
      </c>
      <c r="L2249" s="304" t="str">
        <f t="shared" si="599"/>
        <v>E</v>
      </c>
      <c r="M2249" s="388">
        <v>1</v>
      </c>
      <c r="N2249" s="304">
        <v>145.4</v>
      </c>
      <c r="O2249" s="304">
        <v>20</v>
      </c>
      <c r="P2249" s="331"/>
      <c r="Q2249" s="356"/>
      <c r="R2249" s="304"/>
      <c r="S2249" s="356">
        <v>161.63960049725512</v>
      </c>
      <c r="T2249" s="356">
        <v>172.15199036378965</v>
      </c>
      <c r="U2249" s="356">
        <f t="shared" si="598"/>
        <v>161.63960049725512</v>
      </c>
      <c r="V2249" s="356"/>
      <c r="W2249" s="304" t="s">
        <v>1657</v>
      </c>
      <c r="X2249" s="304" t="s">
        <v>240</v>
      </c>
      <c r="Y2249" s="366">
        <f t="shared" si="601"/>
        <v>181.5</v>
      </c>
      <c r="Z2249" s="304">
        <v>0.2</v>
      </c>
      <c r="AA2249" s="304"/>
      <c r="AB2249" s="304">
        <v>-999</v>
      </c>
      <c r="AC2249" s="304">
        <v>-999</v>
      </c>
      <c r="AD2249" s="366">
        <v>-999</v>
      </c>
      <c r="AE2249" s="304">
        <v>-999</v>
      </c>
      <c r="AF2249" s="304">
        <v>-999</v>
      </c>
      <c r="AG2249" s="304"/>
      <c r="AH2249" s="304">
        <v>5.5283399999999996E-3</v>
      </c>
      <c r="AI2249" s="312"/>
      <c r="AJ2249" s="332">
        <v>329</v>
      </c>
      <c r="AK2249" s="304">
        <f t="shared" si="600"/>
        <v>270</v>
      </c>
      <c r="AL2249" s="304">
        <f t="shared" si="596"/>
        <v>0.43</v>
      </c>
      <c r="AM2249" s="389" t="str">
        <f t="shared" ref="AM2249:AM2312" si="602">IF(AT2249&lt;&gt;"",AT2249,IF(AND(AT2249="",AR2249=""),"",AR2249))</f>
        <v/>
      </c>
      <c r="AN2249" s="304"/>
      <c r="AO2249" s="304"/>
      <c r="AP2249" s="312"/>
      <c r="AQ2249" s="312"/>
      <c r="AR2249" s="312"/>
      <c r="AS2249" s="304"/>
      <c r="AT2249" s="312"/>
      <c r="AU2249" s="329">
        <f>VLOOKUP(C2249,[1]world!$A$2:$B$3555,2,FALSE)</f>
        <v>15</v>
      </c>
      <c r="AV2249" s="329">
        <v>363</v>
      </c>
      <c r="AW2249" s="304">
        <v>0.37</v>
      </c>
      <c r="AX2249" s="304">
        <v>1860</v>
      </c>
      <c r="AY2249" s="304">
        <v>-999</v>
      </c>
      <c r="AZ2249" s="304">
        <v>3300</v>
      </c>
      <c r="BA2249" s="304">
        <v>1860</v>
      </c>
      <c r="BB2249" s="304">
        <v>-999</v>
      </c>
      <c r="BC2249" s="304">
        <v>3300</v>
      </c>
      <c r="BD2249" s="304">
        <v>1860</v>
      </c>
      <c r="BE2249" s="304">
        <v>1860</v>
      </c>
      <c r="BF2249" s="304">
        <v>-999</v>
      </c>
      <c r="BG2249" s="304">
        <v>-999</v>
      </c>
      <c r="BH2249" s="304">
        <v>3300</v>
      </c>
      <c r="BI2249" s="304">
        <v>3300</v>
      </c>
      <c r="BJ2249" s="304">
        <v>2</v>
      </c>
      <c r="BK2249" s="304" t="s">
        <v>4954</v>
      </c>
      <c r="BL2249" s="304">
        <v>2</v>
      </c>
    </row>
    <row r="2250" spans="1:64" ht="15" hidden="1" customHeight="1" x14ac:dyDescent="0.2">
      <c r="A2250" s="304" t="s">
        <v>6176</v>
      </c>
      <c r="B2250" s="304" t="s">
        <v>1612</v>
      </c>
      <c r="C2250" s="304">
        <v>2386</v>
      </c>
      <c r="D2250" s="349" t="s">
        <v>3151</v>
      </c>
      <c r="E2250" s="304" t="s">
        <v>3151</v>
      </c>
      <c r="F2250" s="304"/>
      <c r="G2250" s="324">
        <v>35.707700000000003</v>
      </c>
      <c r="H2250" s="324">
        <v>140.56800000000001</v>
      </c>
      <c r="I2250" s="324" t="s">
        <v>212</v>
      </c>
      <c r="J2250" s="368">
        <f t="shared" si="597"/>
        <v>253.31092663026365</v>
      </c>
      <c r="K2250" s="331">
        <v>0.13</v>
      </c>
      <c r="L2250" s="304" t="str">
        <f t="shared" si="599"/>
        <v>D</v>
      </c>
      <c r="M2250" s="388">
        <v>1</v>
      </c>
      <c r="N2250" s="304">
        <v>226.9</v>
      </c>
      <c r="O2250" s="304">
        <v>20</v>
      </c>
      <c r="P2250" s="331"/>
      <c r="Q2250" s="356"/>
      <c r="R2250" s="304"/>
      <c r="S2250" s="356">
        <v>253.31092663026365</v>
      </c>
      <c r="T2250" s="356">
        <v>272.45607164885013</v>
      </c>
      <c r="U2250" s="356">
        <f t="shared" si="598"/>
        <v>253.31092663026365</v>
      </c>
      <c r="V2250" s="356"/>
      <c r="W2250" s="304" t="s">
        <v>1674</v>
      </c>
      <c r="X2250" s="304" t="s">
        <v>213</v>
      </c>
      <c r="Y2250" s="366">
        <f t="shared" si="601"/>
        <v>274.5</v>
      </c>
      <c r="Z2250" s="304"/>
      <c r="AA2250" s="304"/>
      <c r="AB2250" s="304">
        <v>-999</v>
      </c>
      <c r="AC2250" s="304">
        <v>-999</v>
      </c>
      <c r="AD2250" s="366">
        <v>-999</v>
      </c>
      <c r="AE2250" s="304">
        <v>-999</v>
      </c>
      <c r="AF2250" s="304">
        <v>-999</v>
      </c>
      <c r="AG2250" s="304"/>
      <c r="AH2250" s="304">
        <v>1.6169699999999999E-3</v>
      </c>
      <c r="AI2250" s="312"/>
      <c r="AJ2250" s="332">
        <v>228</v>
      </c>
      <c r="AK2250" s="304">
        <f t="shared" si="600"/>
        <v>210</v>
      </c>
      <c r="AL2250" s="304">
        <f t="shared" si="596"/>
        <v>0.2</v>
      </c>
      <c r="AM2250" s="389" t="str">
        <f t="shared" si="602"/>
        <v/>
      </c>
      <c r="AN2250" s="304"/>
      <c r="AO2250" s="304"/>
      <c r="AP2250" s="312"/>
      <c r="AQ2250" s="312"/>
      <c r="AR2250" s="312"/>
      <c r="AS2250" s="304"/>
      <c r="AT2250" s="312"/>
      <c r="AU2250" s="329">
        <f>VLOOKUP(C2250,[1]world!$A$2:$B$3555,2,FALSE)</f>
        <v>6</v>
      </c>
      <c r="AV2250" s="329">
        <v>345</v>
      </c>
      <c r="AW2250" s="304">
        <v>0.37</v>
      </c>
      <c r="AX2250" s="304">
        <v>1020</v>
      </c>
      <c r="AY2250" s="304">
        <v>-999</v>
      </c>
      <c r="AZ2250" s="304">
        <v>1700</v>
      </c>
      <c r="BA2250" s="304">
        <v>1020</v>
      </c>
      <c r="BB2250" s="304">
        <v>-999</v>
      </c>
      <c r="BC2250" s="304">
        <v>1700</v>
      </c>
      <c r="BD2250" s="304">
        <v>1020</v>
      </c>
      <c r="BE2250" s="304">
        <v>1020</v>
      </c>
      <c r="BF2250" s="304">
        <v>-999</v>
      </c>
      <c r="BG2250" s="304">
        <v>-999</v>
      </c>
      <c r="BH2250" s="304">
        <v>1700</v>
      </c>
      <c r="BI2250" s="304">
        <v>1700</v>
      </c>
      <c r="BJ2250" s="304">
        <v>2</v>
      </c>
      <c r="BK2250" s="304" t="s">
        <v>4954</v>
      </c>
      <c r="BL2250" s="304">
        <v>2</v>
      </c>
    </row>
    <row r="2251" spans="1:64" ht="15" hidden="1" customHeight="1" x14ac:dyDescent="0.2">
      <c r="A2251" s="304" t="s">
        <v>6176</v>
      </c>
      <c r="B2251" s="304" t="s">
        <v>1612</v>
      </c>
      <c r="C2251" s="304">
        <v>2387</v>
      </c>
      <c r="D2251" s="349" t="s">
        <v>3088</v>
      </c>
      <c r="E2251" s="304" t="s">
        <v>3088</v>
      </c>
      <c r="F2251" s="304"/>
      <c r="G2251" s="324">
        <v>35.6021</v>
      </c>
      <c r="H2251" s="324">
        <v>140.50139999999999</v>
      </c>
      <c r="I2251" s="324" t="s">
        <v>212</v>
      </c>
      <c r="J2251" s="368">
        <f t="shared" si="597"/>
        <v>239.11448290959967</v>
      </c>
      <c r="K2251" s="331">
        <v>0.13</v>
      </c>
      <c r="L2251" s="304" t="str">
        <f t="shared" si="599"/>
        <v>D</v>
      </c>
      <c r="M2251" s="388">
        <v>1</v>
      </c>
      <c r="N2251" s="304">
        <v>214.3</v>
      </c>
      <c r="O2251" s="304">
        <v>20</v>
      </c>
      <c r="P2251" s="331"/>
      <c r="Q2251" s="356"/>
      <c r="R2251" s="304"/>
      <c r="S2251" s="356">
        <v>239.11448290959967</v>
      </c>
      <c r="T2251" s="356">
        <v>257.0610378595677</v>
      </c>
      <c r="U2251" s="356">
        <f t="shared" si="598"/>
        <v>239.11448290959967</v>
      </c>
      <c r="V2251" s="356"/>
      <c r="W2251" s="304" t="s">
        <v>1674</v>
      </c>
      <c r="X2251" s="304" t="s">
        <v>213</v>
      </c>
      <c r="Y2251" s="366">
        <f t="shared" si="601"/>
        <v>274.5</v>
      </c>
      <c r="Z2251" s="304"/>
      <c r="AA2251" s="304"/>
      <c r="AB2251" s="304">
        <v>-999</v>
      </c>
      <c r="AC2251" s="304">
        <v>-999</v>
      </c>
      <c r="AD2251" s="366">
        <v>-999</v>
      </c>
      <c r="AE2251" s="304">
        <v>-999</v>
      </c>
      <c r="AF2251" s="304">
        <v>-999</v>
      </c>
      <c r="AG2251" s="304"/>
      <c r="AH2251" s="304">
        <v>1.7087599999999999E-3</v>
      </c>
      <c r="AI2251" s="312"/>
      <c r="AJ2251" s="332">
        <v>231</v>
      </c>
      <c r="AK2251" s="304">
        <f t="shared" si="600"/>
        <v>210</v>
      </c>
      <c r="AL2251" s="304">
        <f t="shared" si="596"/>
        <v>0.2</v>
      </c>
      <c r="AM2251" s="389" t="str">
        <f t="shared" si="602"/>
        <v/>
      </c>
      <c r="AN2251" s="304"/>
      <c r="AO2251" s="304"/>
      <c r="AP2251" s="312"/>
      <c r="AQ2251" s="312"/>
      <c r="AR2251" s="312"/>
      <c r="AS2251" s="304"/>
      <c r="AT2251" s="312"/>
      <c r="AU2251" s="329">
        <f>VLOOKUP(C2251,[1]world!$A$2:$B$3555,2,FALSE)</f>
        <v>15</v>
      </c>
      <c r="AV2251" s="329">
        <v>363</v>
      </c>
      <c r="AW2251" s="304">
        <v>0.37</v>
      </c>
      <c r="AX2251" s="304">
        <v>1200</v>
      </c>
      <c r="AY2251" s="304">
        <v>-999</v>
      </c>
      <c r="AZ2251" s="304">
        <v>2100</v>
      </c>
      <c r="BA2251" s="304">
        <v>1200</v>
      </c>
      <c r="BB2251" s="304">
        <v>-999</v>
      </c>
      <c r="BC2251" s="304">
        <v>2100</v>
      </c>
      <c r="BD2251" s="304">
        <v>1200</v>
      </c>
      <c r="BE2251" s="304">
        <v>1200</v>
      </c>
      <c r="BF2251" s="304">
        <v>-999</v>
      </c>
      <c r="BG2251" s="304">
        <v>-999</v>
      </c>
      <c r="BH2251" s="304">
        <v>2100</v>
      </c>
      <c r="BI2251" s="304">
        <v>2100</v>
      </c>
      <c r="BJ2251" s="304">
        <v>2</v>
      </c>
      <c r="BK2251" s="304" t="s">
        <v>4954</v>
      </c>
      <c r="BL2251" s="304">
        <v>2</v>
      </c>
    </row>
    <row r="2252" spans="1:64" ht="15" hidden="1" customHeight="1" x14ac:dyDescent="0.2">
      <c r="A2252" s="304" t="s">
        <v>6176</v>
      </c>
      <c r="B2252" s="304" t="s">
        <v>1612</v>
      </c>
      <c r="C2252" s="304">
        <v>2388</v>
      </c>
      <c r="D2252" s="349" t="s">
        <v>3080</v>
      </c>
      <c r="E2252" s="304" t="s">
        <v>3080</v>
      </c>
      <c r="F2252" s="304"/>
      <c r="G2252" s="324">
        <v>35.572699999999998</v>
      </c>
      <c r="H2252" s="324">
        <v>140.33330000000001</v>
      </c>
      <c r="I2252" s="324" t="s">
        <v>212</v>
      </c>
      <c r="J2252" s="368">
        <f t="shared" si="597"/>
        <v>244.63440474279341</v>
      </c>
      <c r="K2252" s="331">
        <v>0.13</v>
      </c>
      <c r="L2252" s="304" t="str">
        <f t="shared" si="599"/>
        <v>D</v>
      </c>
      <c r="M2252" s="388">
        <v>1</v>
      </c>
      <c r="N2252" s="304">
        <v>219.2</v>
      </c>
      <c r="O2252" s="304">
        <v>20</v>
      </c>
      <c r="P2252" s="331"/>
      <c r="Q2252" s="356"/>
      <c r="R2252" s="304"/>
      <c r="S2252" s="356">
        <v>244.63440474279341</v>
      </c>
      <c r="T2252" s="356">
        <v>263.05329558671866</v>
      </c>
      <c r="U2252" s="356">
        <f t="shared" si="598"/>
        <v>244.63440474279341</v>
      </c>
      <c r="V2252" s="356"/>
      <c r="W2252" s="304" t="s">
        <v>1674</v>
      </c>
      <c r="X2252" s="304" t="s">
        <v>213</v>
      </c>
      <c r="Y2252" s="366">
        <f t="shared" si="601"/>
        <v>274.5</v>
      </c>
      <c r="Z2252" s="304"/>
      <c r="AA2252" s="304"/>
      <c r="AB2252" s="304">
        <v>-999</v>
      </c>
      <c r="AC2252" s="304">
        <v>-999</v>
      </c>
      <c r="AD2252" s="366">
        <v>-999</v>
      </c>
      <c r="AE2252" s="304">
        <v>-999</v>
      </c>
      <c r="AF2252" s="304">
        <v>-999</v>
      </c>
      <c r="AG2252" s="304"/>
      <c r="AH2252" s="304">
        <v>1.77E-2</v>
      </c>
      <c r="AI2252" s="312"/>
      <c r="AJ2252" s="332">
        <v>612</v>
      </c>
      <c r="AK2252" s="304">
        <f t="shared" si="600"/>
        <v>555</v>
      </c>
      <c r="AL2252" s="304">
        <f t="shared" si="596"/>
        <v>0.43</v>
      </c>
      <c r="AM2252" s="389" t="str">
        <f t="shared" si="602"/>
        <v/>
      </c>
      <c r="AN2252" s="304"/>
      <c r="AO2252" s="304"/>
      <c r="AP2252" s="312"/>
      <c r="AQ2252" s="312"/>
      <c r="AR2252" s="312"/>
      <c r="AS2252" s="304"/>
      <c r="AT2252" s="312"/>
      <c r="AU2252" s="329">
        <f>VLOOKUP(C2252,[1]world!$A$2:$B$3555,2,FALSE)</f>
        <v>7</v>
      </c>
      <c r="AV2252" s="329">
        <v>388</v>
      </c>
      <c r="AW2252" s="304">
        <v>0.37</v>
      </c>
      <c r="AX2252" s="304">
        <v>1780</v>
      </c>
      <c r="AY2252" s="304">
        <v>-999</v>
      </c>
      <c r="AZ2252" s="304">
        <v>3140</v>
      </c>
      <c r="BA2252" s="304">
        <v>1780</v>
      </c>
      <c r="BB2252" s="304">
        <v>-999</v>
      </c>
      <c r="BC2252" s="304">
        <v>3140</v>
      </c>
      <c r="BD2252" s="304">
        <v>1780</v>
      </c>
      <c r="BE2252" s="304">
        <v>1780</v>
      </c>
      <c r="BF2252" s="304">
        <v>-999</v>
      </c>
      <c r="BG2252" s="304">
        <v>-999</v>
      </c>
      <c r="BH2252" s="304">
        <v>3140</v>
      </c>
      <c r="BI2252" s="304">
        <v>3140</v>
      </c>
      <c r="BJ2252" s="304">
        <v>2</v>
      </c>
      <c r="BK2252" s="304" t="s">
        <v>4954</v>
      </c>
      <c r="BL2252" s="304">
        <v>2</v>
      </c>
    </row>
    <row r="2253" spans="1:64" ht="15" hidden="1" customHeight="1" x14ac:dyDescent="0.2">
      <c r="A2253" s="304" t="s">
        <v>6176</v>
      </c>
      <c r="B2253" s="304" t="s">
        <v>1612</v>
      </c>
      <c r="C2253" s="304">
        <v>2389</v>
      </c>
      <c r="D2253" s="349" t="s">
        <v>3023</v>
      </c>
      <c r="E2253" s="304" t="s">
        <v>3023</v>
      </c>
      <c r="F2253" s="304"/>
      <c r="G2253" s="324">
        <v>35.432699999999997</v>
      </c>
      <c r="H2253" s="324">
        <v>140.29050000000001</v>
      </c>
      <c r="I2253" s="324" t="s">
        <v>212</v>
      </c>
      <c r="J2253" s="368">
        <f t="shared" si="597"/>
        <v>276.08577867962083</v>
      </c>
      <c r="K2253" s="331">
        <v>0.13</v>
      </c>
      <c r="L2253" s="304" t="str">
        <f t="shared" si="599"/>
        <v>D</v>
      </c>
      <c r="M2253" s="388">
        <v>1</v>
      </c>
      <c r="N2253" s="304">
        <v>247.1</v>
      </c>
      <c r="O2253" s="304">
        <v>20</v>
      </c>
      <c r="P2253" s="331"/>
      <c r="Q2253" s="356"/>
      <c r="R2253" s="304"/>
      <c r="S2253" s="356">
        <v>276.08577867962083</v>
      </c>
      <c r="T2253" s="356">
        <v>297.04251747800254</v>
      </c>
      <c r="U2253" s="356">
        <f t="shared" si="598"/>
        <v>276.08577867962083</v>
      </c>
      <c r="V2253" s="356"/>
      <c r="W2253" s="304" t="s">
        <v>1674</v>
      </c>
      <c r="X2253" s="304" t="s">
        <v>213</v>
      </c>
      <c r="Y2253" s="366">
        <f t="shared" si="601"/>
        <v>274.5</v>
      </c>
      <c r="Z2253" s="304"/>
      <c r="AA2253" s="304"/>
      <c r="AB2253" s="304">
        <v>-999</v>
      </c>
      <c r="AC2253" s="304">
        <v>-999</v>
      </c>
      <c r="AD2253" s="366">
        <v>-999</v>
      </c>
      <c r="AE2253" s="304">
        <v>-999</v>
      </c>
      <c r="AF2253" s="304">
        <v>-999</v>
      </c>
      <c r="AG2253" s="304"/>
      <c r="AH2253" s="304">
        <v>2.8570499999999999E-3</v>
      </c>
      <c r="AI2253" s="312"/>
      <c r="AJ2253" s="332">
        <v>266</v>
      </c>
      <c r="AK2253" s="304">
        <f t="shared" si="600"/>
        <v>270</v>
      </c>
      <c r="AL2253" s="304">
        <f t="shared" si="596"/>
        <v>0.43</v>
      </c>
      <c r="AM2253" s="389" t="str">
        <f t="shared" si="602"/>
        <v/>
      </c>
      <c r="AN2253" s="304"/>
      <c r="AO2253" s="304"/>
      <c r="AP2253" s="312"/>
      <c r="AQ2253" s="312"/>
      <c r="AR2253" s="312"/>
      <c r="AS2253" s="304"/>
      <c r="AT2253" s="312"/>
      <c r="AU2253" s="329">
        <f>VLOOKUP(C2253,[1]world!$A$2:$B$3555,2,FALSE)</f>
        <v>11</v>
      </c>
      <c r="AV2253" s="329">
        <v>328</v>
      </c>
      <c r="AW2253" s="304">
        <v>0.37</v>
      </c>
      <c r="AX2253" s="304">
        <v>2100</v>
      </c>
      <c r="AY2253" s="304">
        <v>-999</v>
      </c>
      <c r="AZ2253" s="304">
        <v>3860</v>
      </c>
      <c r="BA2253" s="304">
        <v>2100</v>
      </c>
      <c r="BB2253" s="304">
        <v>-999</v>
      </c>
      <c r="BC2253" s="304">
        <v>3860</v>
      </c>
      <c r="BD2253" s="304">
        <v>2100</v>
      </c>
      <c r="BE2253" s="304">
        <v>2100</v>
      </c>
      <c r="BF2253" s="304">
        <v>-999</v>
      </c>
      <c r="BG2253" s="304">
        <v>-999</v>
      </c>
      <c r="BH2253" s="304">
        <v>3860</v>
      </c>
      <c r="BI2253" s="304">
        <v>3860</v>
      </c>
      <c r="BJ2253" s="304">
        <v>2</v>
      </c>
      <c r="BK2253" s="304" t="s">
        <v>4954</v>
      </c>
      <c r="BL2253" s="304">
        <v>2</v>
      </c>
    </row>
    <row r="2254" spans="1:64" ht="15" hidden="1" customHeight="1" x14ac:dyDescent="0.2">
      <c r="A2254" s="304" t="s">
        <v>6176</v>
      </c>
      <c r="B2254" s="304" t="s">
        <v>1612</v>
      </c>
      <c r="C2254" s="304">
        <v>2390</v>
      </c>
      <c r="D2254" s="349" t="s">
        <v>3045</v>
      </c>
      <c r="E2254" s="304" t="s">
        <v>3045</v>
      </c>
      <c r="F2254" s="304"/>
      <c r="G2254" s="324">
        <v>35.476900000000001</v>
      </c>
      <c r="H2254" s="324">
        <v>140.0489</v>
      </c>
      <c r="I2254" s="324" t="s">
        <v>212</v>
      </c>
      <c r="J2254" s="368">
        <f t="shared" si="597"/>
        <v>166.01692897253227</v>
      </c>
      <c r="K2254" s="331">
        <v>0.13</v>
      </c>
      <c r="L2254" s="304" t="str">
        <f t="shared" si="599"/>
        <v>E</v>
      </c>
      <c r="M2254" s="388">
        <v>1</v>
      </c>
      <c r="N2254" s="304">
        <v>149.30000000000001</v>
      </c>
      <c r="O2254" s="304">
        <v>20</v>
      </c>
      <c r="P2254" s="331"/>
      <c r="Q2254" s="356"/>
      <c r="R2254" s="304"/>
      <c r="S2254" s="356">
        <v>166.01692897253227</v>
      </c>
      <c r="T2254" s="356">
        <v>176.98628962082881</v>
      </c>
      <c r="U2254" s="356">
        <f t="shared" si="598"/>
        <v>166.01692897253227</v>
      </c>
      <c r="V2254" s="356"/>
      <c r="W2254" s="304" t="s">
        <v>1657</v>
      </c>
      <c r="X2254" s="304" t="s">
        <v>240</v>
      </c>
      <c r="Y2254" s="366">
        <f t="shared" si="601"/>
        <v>181.5</v>
      </c>
      <c r="Z2254" s="304">
        <v>0.2</v>
      </c>
      <c r="AA2254" s="304"/>
      <c r="AB2254" s="304">
        <v>-999</v>
      </c>
      <c r="AC2254" s="304">
        <v>-999</v>
      </c>
      <c r="AD2254" s="366">
        <v>-999</v>
      </c>
      <c r="AE2254" s="304">
        <v>-999</v>
      </c>
      <c r="AF2254" s="304">
        <v>-999</v>
      </c>
      <c r="AG2254" s="304"/>
      <c r="AH2254" s="304">
        <v>8.5072900000000007E-3</v>
      </c>
      <c r="AI2254" s="312"/>
      <c r="AJ2254" s="332">
        <v>389</v>
      </c>
      <c r="AK2254" s="304">
        <f t="shared" si="600"/>
        <v>425</v>
      </c>
      <c r="AL2254" s="304">
        <f t="shared" si="596"/>
        <v>0.43</v>
      </c>
      <c r="AM2254" s="389" t="str">
        <f t="shared" si="602"/>
        <v/>
      </c>
      <c r="AN2254" s="304"/>
      <c r="AO2254" s="304"/>
      <c r="AP2254" s="312"/>
      <c r="AQ2254" s="312"/>
      <c r="AR2254" s="312"/>
      <c r="AS2254" s="304"/>
      <c r="AT2254" s="312"/>
      <c r="AU2254" s="329">
        <f>VLOOKUP(C2254,[1]world!$A$2:$B$3555,2,FALSE)</f>
        <v>7</v>
      </c>
      <c r="AV2254" s="329">
        <v>388</v>
      </c>
      <c r="AW2254" s="304">
        <v>0.37</v>
      </c>
      <c r="AX2254" s="304">
        <v>1980</v>
      </c>
      <c r="AY2254" s="304">
        <v>-999</v>
      </c>
      <c r="AZ2254" s="304">
        <v>3600</v>
      </c>
      <c r="BA2254" s="304">
        <v>1980</v>
      </c>
      <c r="BB2254" s="304">
        <v>-999</v>
      </c>
      <c r="BC2254" s="304">
        <v>3600</v>
      </c>
      <c r="BD2254" s="304">
        <v>1980</v>
      </c>
      <c r="BE2254" s="304">
        <v>1980</v>
      </c>
      <c r="BF2254" s="304">
        <v>-999</v>
      </c>
      <c r="BG2254" s="304">
        <v>-999</v>
      </c>
      <c r="BH2254" s="304">
        <v>3600</v>
      </c>
      <c r="BI2254" s="304">
        <v>3600</v>
      </c>
      <c r="BJ2254" s="304">
        <v>2</v>
      </c>
      <c r="BK2254" s="304" t="s">
        <v>4954</v>
      </c>
      <c r="BL2254" s="304">
        <v>2</v>
      </c>
    </row>
    <row r="2255" spans="1:64" ht="15" hidden="1" customHeight="1" x14ac:dyDescent="0.2">
      <c r="A2255" s="304" t="s">
        <v>6176</v>
      </c>
      <c r="B2255" s="304" t="s">
        <v>1612</v>
      </c>
      <c r="C2255" s="304">
        <v>2391</v>
      </c>
      <c r="D2255" s="349" t="s">
        <v>3004</v>
      </c>
      <c r="E2255" s="304" t="s">
        <v>3004</v>
      </c>
      <c r="F2255" s="304"/>
      <c r="G2255" s="324">
        <v>35.373800000000003</v>
      </c>
      <c r="H2255" s="324">
        <v>139.91589999999999</v>
      </c>
      <c r="I2255" s="324" t="s">
        <v>212</v>
      </c>
      <c r="J2255" s="368">
        <f t="shared" si="597"/>
        <v>147.05673552905645</v>
      </c>
      <c r="K2255" s="331">
        <v>0.13</v>
      </c>
      <c r="L2255" s="304" t="str">
        <f t="shared" si="599"/>
        <v>E</v>
      </c>
      <c r="M2255" s="388">
        <v>1</v>
      </c>
      <c r="N2255" s="304">
        <v>132.4</v>
      </c>
      <c r="O2255" s="304">
        <v>20</v>
      </c>
      <c r="P2255" s="331"/>
      <c r="Q2255" s="356"/>
      <c r="R2255" s="304"/>
      <c r="S2255" s="356">
        <v>147.05673552905645</v>
      </c>
      <c r="T2255" s="356">
        <v>156.02040322755315</v>
      </c>
      <c r="U2255" s="356">
        <f t="shared" si="598"/>
        <v>147.05673552905645</v>
      </c>
      <c r="V2255" s="356"/>
      <c r="W2255" s="304" t="s">
        <v>1657</v>
      </c>
      <c r="X2255" s="304" t="s">
        <v>240</v>
      </c>
      <c r="Y2255" s="366">
        <f t="shared" si="601"/>
        <v>181.5</v>
      </c>
      <c r="Z2255" s="304">
        <v>0.2</v>
      </c>
      <c r="AA2255" s="304"/>
      <c r="AB2255" s="304">
        <v>-999</v>
      </c>
      <c r="AC2255" s="304">
        <v>-999</v>
      </c>
      <c r="AD2255" s="366">
        <v>-999</v>
      </c>
      <c r="AE2255" s="304">
        <v>-999</v>
      </c>
      <c r="AF2255" s="304">
        <v>-999</v>
      </c>
      <c r="AG2255" s="304"/>
      <c r="AH2255" s="304">
        <v>2.0885999999999999E-3</v>
      </c>
      <c r="AI2255" s="312"/>
      <c r="AJ2255" s="332">
        <v>243</v>
      </c>
      <c r="AK2255" s="304">
        <f t="shared" si="600"/>
        <v>270</v>
      </c>
      <c r="AL2255" s="304">
        <f t="shared" si="596"/>
        <v>0.2</v>
      </c>
      <c r="AM2255" s="389" t="str">
        <f t="shared" si="602"/>
        <v/>
      </c>
      <c r="AN2255" s="304"/>
      <c r="AO2255" s="304"/>
      <c r="AP2255" s="312"/>
      <c r="AQ2255" s="312"/>
      <c r="AR2255" s="312"/>
      <c r="AS2255" s="304"/>
      <c r="AT2255" s="312"/>
      <c r="AU2255" s="329">
        <f>VLOOKUP(C2255,[1]world!$A$2:$B$3555,2,FALSE)</f>
        <v>15</v>
      </c>
      <c r="AV2255" s="329">
        <v>363</v>
      </c>
      <c r="AW2255" s="304">
        <v>0.37</v>
      </c>
      <c r="AX2255" s="304">
        <v>1480</v>
      </c>
      <c r="AY2255" s="304">
        <v>-999</v>
      </c>
      <c r="AZ2255" s="304">
        <v>3440</v>
      </c>
      <c r="BA2255" s="304">
        <v>1480</v>
      </c>
      <c r="BB2255" s="304">
        <v>-999</v>
      </c>
      <c r="BC2255" s="304">
        <v>3440</v>
      </c>
      <c r="BD2255" s="304">
        <v>1480</v>
      </c>
      <c r="BE2255" s="304">
        <v>1480</v>
      </c>
      <c r="BF2255" s="304">
        <v>-999</v>
      </c>
      <c r="BG2255" s="304">
        <v>-999</v>
      </c>
      <c r="BH2255" s="304">
        <v>3440</v>
      </c>
      <c r="BI2255" s="304">
        <v>3440</v>
      </c>
      <c r="BJ2255" s="304">
        <v>2</v>
      </c>
      <c r="BK2255" s="304" t="s">
        <v>4954</v>
      </c>
      <c r="BL2255" s="304">
        <v>2</v>
      </c>
    </row>
    <row r="2256" spans="1:64" ht="15" hidden="1" customHeight="1" x14ac:dyDescent="0.2">
      <c r="A2256" s="304" t="s">
        <v>6176</v>
      </c>
      <c r="B2256" s="304" t="s">
        <v>1612</v>
      </c>
      <c r="C2256" s="304">
        <v>2392</v>
      </c>
      <c r="D2256" s="349" t="s">
        <v>2973</v>
      </c>
      <c r="E2256" s="304" t="s">
        <v>2973</v>
      </c>
      <c r="F2256" s="304"/>
      <c r="G2256" s="324">
        <v>35.299900000000001</v>
      </c>
      <c r="H2256" s="324">
        <v>140.38669999999999</v>
      </c>
      <c r="I2256" s="324" t="s">
        <v>212</v>
      </c>
      <c r="J2256" s="368">
        <f t="shared" si="597"/>
        <v>163.5475313566516</v>
      </c>
      <c r="K2256" s="331">
        <v>0.13</v>
      </c>
      <c r="L2256" s="304" t="str">
        <f t="shared" si="599"/>
        <v>E</v>
      </c>
      <c r="M2256" s="388">
        <v>1</v>
      </c>
      <c r="N2256" s="304">
        <v>147.1</v>
      </c>
      <c r="O2256" s="304">
        <v>20</v>
      </c>
      <c r="P2256" s="331"/>
      <c r="Q2256" s="356"/>
      <c r="R2256" s="304"/>
      <c r="S2256" s="356">
        <v>163.5475313566516</v>
      </c>
      <c r="T2256" s="356">
        <v>174.25957343515756</v>
      </c>
      <c r="U2256" s="356">
        <f t="shared" si="598"/>
        <v>163.5475313566516</v>
      </c>
      <c r="V2256" s="356"/>
      <c r="W2256" s="304" t="s">
        <v>1657</v>
      </c>
      <c r="X2256" s="304" t="s">
        <v>240</v>
      </c>
      <c r="Y2256" s="366">
        <f t="shared" si="601"/>
        <v>181.5</v>
      </c>
      <c r="Z2256" s="304">
        <v>0.2</v>
      </c>
      <c r="AA2256" s="304"/>
      <c r="AB2256" s="304">
        <v>-999</v>
      </c>
      <c r="AC2256" s="304">
        <v>-999</v>
      </c>
      <c r="AD2256" s="366">
        <v>-999</v>
      </c>
      <c r="AE2256" s="304">
        <v>-999</v>
      </c>
      <c r="AF2256" s="304">
        <v>-999</v>
      </c>
      <c r="AG2256" s="304"/>
      <c r="AH2256" s="304">
        <v>3.4096600000000001E-3</v>
      </c>
      <c r="AI2256" s="312"/>
      <c r="AJ2256" s="332">
        <v>282</v>
      </c>
      <c r="AK2256" s="304">
        <f t="shared" si="600"/>
        <v>270</v>
      </c>
      <c r="AL2256" s="304">
        <f t="shared" si="596"/>
        <v>0.43</v>
      </c>
      <c r="AM2256" s="389" t="str">
        <f t="shared" si="602"/>
        <v/>
      </c>
      <c r="AN2256" s="304"/>
      <c r="AO2256" s="304"/>
      <c r="AP2256" s="312"/>
      <c r="AQ2256" s="312"/>
      <c r="AR2256" s="312"/>
      <c r="AS2256" s="304"/>
      <c r="AT2256" s="312"/>
      <c r="AU2256" s="329">
        <f>VLOOKUP(C2256,[1]world!$A$2:$B$3555,2,FALSE)</f>
        <v>15</v>
      </c>
      <c r="AV2256" s="329">
        <v>363</v>
      </c>
      <c r="AW2256" s="304">
        <v>0.37</v>
      </c>
      <c r="AX2256" s="304">
        <v>1460</v>
      </c>
      <c r="AY2256" s="304">
        <v>-999</v>
      </c>
      <c r="AZ2256" s="304">
        <v>2700</v>
      </c>
      <c r="BA2256" s="304">
        <v>1460</v>
      </c>
      <c r="BB2256" s="304">
        <v>-999</v>
      </c>
      <c r="BC2256" s="304">
        <v>2700</v>
      </c>
      <c r="BD2256" s="304">
        <v>1460</v>
      </c>
      <c r="BE2256" s="304">
        <v>1460</v>
      </c>
      <c r="BF2256" s="304">
        <v>-999</v>
      </c>
      <c r="BG2256" s="304">
        <v>-999</v>
      </c>
      <c r="BH2256" s="304">
        <v>2700</v>
      </c>
      <c r="BI2256" s="304">
        <v>2700</v>
      </c>
      <c r="BJ2256" s="304">
        <v>2</v>
      </c>
      <c r="BK2256" s="304" t="s">
        <v>4954</v>
      </c>
      <c r="BL2256" s="304">
        <v>2</v>
      </c>
    </row>
    <row r="2257" spans="1:64" ht="15" hidden="1" customHeight="1" x14ac:dyDescent="0.2">
      <c r="A2257" s="304" t="s">
        <v>6176</v>
      </c>
      <c r="B2257" s="304" t="s">
        <v>1612</v>
      </c>
      <c r="C2257" s="304">
        <v>2393</v>
      </c>
      <c r="D2257" s="349" t="s">
        <v>2972</v>
      </c>
      <c r="E2257" s="304" t="s">
        <v>2972</v>
      </c>
      <c r="F2257" s="304"/>
      <c r="G2257" s="324">
        <v>35.2988</v>
      </c>
      <c r="H2257" s="324">
        <v>140.07550000000001</v>
      </c>
      <c r="I2257" s="324" t="s">
        <v>212</v>
      </c>
      <c r="J2257" s="368">
        <f t="shared" si="597"/>
        <v>243.6204528823375</v>
      </c>
      <c r="K2257" s="331">
        <v>0.13</v>
      </c>
      <c r="L2257" s="304" t="str">
        <f t="shared" si="599"/>
        <v>D</v>
      </c>
      <c r="M2257" s="388">
        <v>1</v>
      </c>
      <c r="N2257" s="304">
        <v>218.3</v>
      </c>
      <c r="O2257" s="304">
        <v>20</v>
      </c>
      <c r="P2257" s="331"/>
      <c r="Q2257" s="356"/>
      <c r="R2257" s="304"/>
      <c r="S2257" s="356">
        <v>243.6204528823375</v>
      </c>
      <c r="T2257" s="356">
        <v>261.95317968572488</v>
      </c>
      <c r="U2257" s="356">
        <f t="shared" si="598"/>
        <v>243.6204528823375</v>
      </c>
      <c r="V2257" s="356"/>
      <c r="W2257" s="304" t="s">
        <v>1674</v>
      </c>
      <c r="X2257" s="304" t="s">
        <v>213</v>
      </c>
      <c r="Y2257" s="366">
        <f t="shared" si="601"/>
        <v>274.5</v>
      </c>
      <c r="Z2257" s="304"/>
      <c r="AA2257" s="304"/>
      <c r="AB2257" s="304">
        <v>-999</v>
      </c>
      <c r="AC2257" s="304">
        <v>-999</v>
      </c>
      <c r="AD2257" s="366">
        <v>-999</v>
      </c>
      <c r="AE2257" s="304">
        <v>-999</v>
      </c>
      <c r="AF2257" s="304">
        <v>-999</v>
      </c>
      <c r="AG2257" s="304"/>
      <c r="AH2257" s="304">
        <v>3.3579999999999999E-2</v>
      </c>
      <c r="AI2257" s="312"/>
      <c r="AJ2257" s="332">
        <v>760</v>
      </c>
      <c r="AK2257" s="304">
        <f t="shared" si="600"/>
        <v>760</v>
      </c>
      <c r="AL2257" s="304">
        <f t="shared" si="596"/>
        <v>0.43</v>
      </c>
      <c r="AM2257" s="389" t="str">
        <f t="shared" si="602"/>
        <v/>
      </c>
      <c r="AN2257" s="304"/>
      <c r="AO2257" s="304"/>
      <c r="AP2257" s="312"/>
      <c r="AQ2257" s="312"/>
      <c r="AR2257" s="312"/>
      <c r="AS2257" s="304"/>
      <c r="AT2257" s="312"/>
      <c r="AU2257" s="329">
        <f>VLOOKUP(C2257,[1]world!$A$2:$B$3555,2,FALSE)</f>
        <v>7</v>
      </c>
      <c r="AV2257" s="329">
        <v>388</v>
      </c>
      <c r="AW2257" s="304">
        <v>0.37</v>
      </c>
      <c r="AX2257" s="304">
        <v>1300</v>
      </c>
      <c r="AY2257" s="304">
        <v>-999</v>
      </c>
      <c r="AZ2257" s="304">
        <v>3140</v>
      </c>
      <c r="BA2257" s="304">
        <v>1300</v>
      </c>
      <c r="BB2257" s="304">
        <v>-999</v>
      </c>
      <c r="BC2257" s="304">
        <v>3140</v>
      </c>
      <c r="BD2257" s="304">
        <v>1300</v>
      </c>
      <c r="BE2257" s="304">
        <v>1300</v>
      </c>
      <c r="BF2257" s="304">
        <v>-999</v>
      </c>
      <c r="BG2257" s="304">
        <v>-999</v>
      </c>
      <c r="BH2257" s="304">
        <v>3140</v>
      </c>
      <c r="BI2257" s="304">
        <v>3140</v>
      </c>
      <c r="BJ2257" s="304">
        <v>2</v>
      </c>
      <c r="BK2257" s="304" t="s">
        <v>4954</v>
      </c>
      <c r="BL2257" s="304">
        <v>2</v>
      </c>
    </row>
    <row r="2258" spans="1:64" ht="15" hidden="1" customHeight="1" x14ac:dyDescent="0.2">
      <c r="A2258" s="304" t="s">
        <v>6176</v>
      </c>
      <c r="B2258" s="304" t="s">
        <v>1612</v>
      </c>
      <c r="C2258" s="304">
        <v>2394</v>
      </c>
      <c r="D2258" s="349" t="s">
        <v>2873</v>
      </c>
      <c r="E2258" s="304" t="s">
        <v>2873</v>
      </c>
      <c r="F2258" s="304"/>
      <c r="G2258" s="324">
        <v>35.110500000000002</v>
      </c>
      <c r="H2258" s="324">
        <v>139.83510000000001</v>
      </c>
      <c r="I2258" s="324" t="s">
        <v>212</v>
      </c>
      <c r="J2258" s="368">
        <f t="shared" si="597"/>
        <v>148.5144309874039</v>
      </c>
      <c r="K2258" s="331">
        <v>0.13</v>
      </c>
      <c r="L2258" s="304" t="str">
        <f t="shared" si="599"/>
        <v>E</v>
      </c>
      <c r="M2258" s="388">
        <v>1</v>
      </c>
      <c r="N2258" s="304">
        <v>133.69999999999999</v>
      </c>
      <c r="O2258" s="304">
        <v>20</v>
      </c>
      <c r="P2258" s="331"/>
      <c r="Q2258" s="356"/>
      <c r="R2258" s="304"/>
      <c r="S2258" s="356">
        <v>148.5144309874039</v>
      </c>
      <c r="T2258" s="356">
        <v>157.63461319346919</v>
      </c>
      <c r="U2258" s="356">
        <f t="shared" si="598"/>
        <v>148.5144309874039</v>
      </c>
      <c r="V2258" s="356"/>
      <c r="W2258" s="304" t="s">
        <v>1657</v>
      </c>
      <c r="X2258" s="304" t="s">
        <v>240</v>
      </c>
      <c r="Y2258" s="366">
        <f t="shared" si="601"/>
        <v>181.5</v>
      </c>
      <c r="Z2258" s="304">
        <v>0.2</v>
      </c>
      <c r="AA2258" s="304"/>
      <c r="AB2258" s="304">
        <v>-999</v>
      </c>
      <c r="AC2258" s="304">
        <v>-999</v>
      </c>
      <c r="AD2258" s="366">
        <v>-999</v>
      </c>
      <c r="AE2258" s="304">
        <v>-999</v>
      </c>
      <c r="AF2258" s="304">
        <v>-999</v>
      </c>
      <c r="AG2258" s="304"/>
      <c r="AH2258" s="304">
        <v>1.10271E-2</v>
      </c>
      <c r="AI2258" s="312"/>
      <c r="AJ2258" s="332">
        <v>446</v>
      </c>
      <c r="AK2258" s="304">
        <f t="shared" si="600"/>
        <v>425</v>
      </c>
      <c r="AL2258" s="304">
        <f t="shared" si="596"/>
        <v>0.43</v>
      </c>
      <c r="AM2258" s="389" t="str">
        <f t="shared" si="602"/>
        <v/>
      </c>
      <c r="AN2258" s="304"/>
      <c r="AO2258" s="304"/>
      <c r="AP2258" s="312"/>
      <c r="AQ2258" s="312"/>
      <c r="AR2258" s="312"/>
      <c r="AS2258" s="304"/>
      <c r="AT2258" s="312"/>
      <c r="AU2258" s="329">
        <f>VLOOKUP(C2258,[1]world!$A$2:$B$3555,2,FALSE)</f>
        <v>5</v>
      </c>
      <c r="AV2258" s="329">
        <v>402</v>
      </c>
      <c r="AW2258" s="304">
        <v>0.37</v>
      </c>
      <c r="AX2258" s="304">
        <v>200</v>
      </c>
      <c r="AY2258" s="304">
        <v>-999</v>
      </c>
      <c r="AZ2258" s="304">
        <v>440</v>
      </c>
      <c r="BA2258" s="304">
        <v>200</v>
      </c>
      <c r="BB2258" s="304">
        <v>-999</v>
      </c>
      <c r="BC2258" s="304">
        <v>440</v>
      </c>
      <c r="BD2258" s="304">
        <v>200</v>
      </c>
      <c r="BE2258" s="304">
        <v>200</v>
      </c>
      <c r="BF2258" s="304">
        <v>-999</v>
      </c>
      <c r="BG2258" s="304">
        <v>-999</v>
      </c>
      <c r="BH2258" s="304">
        <v>440</v>
      </c>
      <c r="BI2258" s="304">
        <v>440</v>
      </c>
      <c r="BJ2258" s="304">
        <v>2</v>
      </c>
      <c r="BK2258" s="304" t="s">
        <v>4954</v>
      </c>
      <c r="BL2258" s="304">
        <v>2</v>
      </c>
    </row>
    <row r="2259" spans="1:64" ht="15" hidden="1" customHeight="1" x14ac:dyDescent="0.2">
      <c r="A2259" s="304" t="s">
        <v>6176</v>
      </c>
      <c r="B2259" s="304" t="s">
        <v>1612</v>
      </c>
      <c r="C2259" s="304">
        <v>2395</v>
      </c>
      <c r="D2259" s="349" t="s">
        <v>2979</v>
      </c>
      <c r="E2259" s="304" t="s">
        <v>2979</v>
      </c>
      <c r="F2259" s="304"/>
      <c r="G2259" s="324">
        <v>35.308300000000003</v>
      </c>
      <c r="H2259" s="324">
        <v>139.85980000000001</v>
      </c>
      <c r="I2259" s="324" t="s">
        <v>212</v>
      </c>
      <c r="J2259" s="368">
        <f t="shared" si="597"/>
        <v>290.18808910628223</v>
      </c>
      <c r="K2259" s="331">
        <v>0.13</v>
      </c>
      <c r="L2259" s="304" t="str">
        <f t="shared" si="599"/>
        <v>D</v>
      </c>
      <c r="M2259" s="388">
        <v>1</v>
      </c>
      <c r="N2259" s="304">
        <v>259.60000000000002</v>
      </c>
      <c r="O2259" s="304">
        <v>20</v>
      </c>
      <c r="P2259" s="331"/>
      <c r="Q2259" s="356"/>
      <c r="R2259" s="304"/>
      <c r="S2259" s="356">
        <v>290.18808910628223</v>
      </c>
      <c r="T2259" s="356">
        <v>312.19755641500984</v>
      </c>
      <c r="U2259" s="356">
        <f t="shared" si="598"/>
        <v>290.18808910628223</v>
      </c>
      <c r="V2259" s="356"/>
      <c r="W2259" s="304" t="s">
        <v>1674</v>
      </c>
      <c r="X2259" s="304" t="s">
        <v>213</v>
      </c>
      <c r="Y2259" s="366">
        <f t="shared" si="601"/>
        <v>274.5</v>
      </c>
      <c r="Z2259" s="304"/>
      <c r="AA2259" s="304"/>
      <c r="AB2259" s="304">
        <v>-999</v>
      </c>
      <c r="AC2259" s="304">
        <v>-999</v>
      </c>
      <c r="AD2259" s="366">
        <v>-999</v>
      </c>
      <c r="AE2259" s="304">
        <v>-999</v>
      </c>
      <c r="AF2259" s="304">
        <v>-999</v>
      </c>
      <c r="AG2259" s="304"/>
      <c r="AH2259" s="304">
        <v>9.7955100000000003E-3</v>
      </c>
      <c r="AI2259" s="312"/>
      <c r="AJ2259" s="332">
        <v>418</v>
      </c>
      <c r="AK2259" s="304">
        <f t="shared" si="600"/>
        <v>425</v>
      </c>
      <c r="AL2259" s="304">
        <f t="shared" si="596"/>
        <v>0.43</v>
      </c>
      <c r="AM2259" s="389" t="str">
        <f t="shared" si="602"/>
        <v/>
      </c>
      <c r="AN2259" s="304"/>
      <c r="AO2259" s="304"/>
      <c r="AP2259" s="312"/>
      <c r="AQ2259" s="312"/>
      <c r="AR2259" s="312"/>
      <c r="AS2259" s="304"/>
      <c r="AT2259" s="312"/>
      <c r="AU2259" s="329">
        <f>VLOOKUP(C2259,[1]world!$A$2:$B$3555,2,FALSE)</f>
        <v>11</v>
      </c>
      <c r="AV2259" s="329">
        <v>328</v>
      </c>
      <c r="AW2259" s="304">
        <v>0.37</v>
      </c>
      <c r="AX2259" s="304">
        <v>1560</v>
      </c>
      <c r="AY2259" s="304">
        <v>-999</v>
      </c>
      <c r="AZ2259" s="304">
        <v>3460</v>
      </c>
      <c r="BA2259" s="304">
        <v>1560</v>
      </c>
      <c r="BB2259" s="304">
        <v>-999</v>
      </c>
      <c r="BC2259" s="304">
        <v>3460</v>
      </c>
      <c r="BD2259" s="304">
        <v>1560</v>
      </c>
      <c r="BE2259" s="304">
        <v>1560</v>
      </c>
      <c r="BF2259" s="304">
        <v>-999</v>
      </c>
      <c r="BG2259" s="304">
        <v>-999</v>
      </c>
      <c r="BH2259" s="304">
        <v>3460</v>
      </c>
      <c r="BI2259" s="304">
        <v>3460</v>
      </c>
      <c r="BJ2259" s="304">
        <v>2</v>
      </c>
      <c r="BK2259" s="304" t="s">
        <v>4954</v>
      </c>
      <c r="BL2259" s="304">
        <v>2</v>
      </c>
    </row>
    <row r="2260" spans="1:64" ht="15" hidden="1" customHeight="1" x14ac:dyDescent="0.2">
      <c r="A2260" s="304" t="s">
        <v>6176</v>
      </c>
      <c r="B2260" s="304" t="s">
        <v>1612</v>
      </c>
      <c r="C2260" s="304">
        <v>2396</v>
      </c>
      <c r="D2260" s="349" t="s">
        <v>3103</v>
      </c>
      <c r="E2260" s="304" t="s">
        <v>3103</v>
      </c>
      <c r="F2260" s="304"/>
      <c r="G2260" s="324">
        <v>35.633499999999998</v>
      </c>
      <c r="H2260" s="324">
        <v>140.07839999999999</v>
      </c>
      <c r="I2260" s="324" t="s">
        <v>212</v>
      </c>
      <c r="J2260" s="368">
        <f t="shared" si="597"/>
        <v>231.56878073617025</v>
      </c>
      <c r="K2260" s="331">
        <v>0.13</v>
      </c>
      <c r="L2260" s="304" t="str">
        <f t="shared" si="599"/>
        <v>D</v>
      </c>
      <c r="M2260" s="388">
        <v>1</v>
      </c>
      <c r="N2260" s="304">
        <v>207.6</v>
      </c>
      <c r="O2260" s="304">
        <v>20</v>
      </c>
      <c r="P2260" s="331"/>
      <c r="Q2260" s="356"/>
      <c r="R2260" s="304"/>
      <c r="S2260" s="356">
        <v>231.56878073617025</v>
      </c>
      <c r="T2260" s="356">
        <v>248.85677298500906</v>
      </c>
      <c r="U2260" s="356">
        <f t="shared" si="598"/>
        <v>231.56878073617025</v>
      </c>
      <c r="V2260" s="356"/>
      <c r="W2260" s="304" t="s">
        <v>1674</v>
      </c>
      <c r="X2260" s="304" t="s">
        <v>213</v>
      </c>
      <c r="Y2260" s="366">
        <f t="shared" si="601"/>
        <v>274.5</v>
      </c>
      <c r="Z2260" s="304"/>
      <c r="AA2260" s="304"/>
      <c r="AB2260" s="304">
        <v>-999</v>
      </c>
      <c r="AC2260" s="304">
        <v>-999</v>
      </c>
      <c r="AD2260" s="366">
        <v>-999</v>
      </c>
      <c r="AE2260" s="304">
        <v>-999</v>
      </c>
      <c r="AF2260" s="304">
        <v>-999</v>
      </c>
      <c r="AG2260" s="304"/>
      <c r="AH2260" s="304">
        <v>9.2044399999999995E-3</v>
      </c>
      <c r="AI2260" s="312"/>
      <c r="AJ2260" s="332">
        <v>405</v>
      </c>
      <c r="AK2260" s="304">
        <f t="shared" si="600"/>
        <v>425</v>
      </c>
      <c r="AL2260" s="304">
        <f t="shared" si="596"/>
        <v>0.43</v>
      </c>
      <c r="AM2260" s="389" t="str">
        <f t="shared" si="602"/>
        <v/>
      </c>
      <c r="AN2260" s="304"/>
      <c r="AO2260" s="304"/>
      <c r="AP2260" s="312"/>
      <c r="AQ2260" s="312"/>
      <c r="AR2260" s="312"/>
      <c r="AS2260" s="304"/>
      <c r="AT2260" s="312"/>
      <c r="AU2260" s="329">
        <f>VLOOKUP(C2260,[1]world!$A$2:$B$3555,2,FALSE)</f>
        <v>15</v>
      </c>
      <c r="AV2260" s="329">
        <v>363</v>
      </c>
      <c r="AW2260" s="304">
        <v>0.37</v>
      </c>
      <c r="AX2260" s="304">
        <v>1740</v>
      </c>
      <c r="AY2260" s="304">
        <v>-999</v>
      </c>
      <c r="AZ2260" s="304">
        <v>3080</v>
      </c>
      <c r="BA2260" s="304">
        <v>1740</v>
      </c>
      <c r="BB2260" s="304">
        <v>-999</v>
      </c>
      <c r="BC2260" s="304">
        <v>3080</v>
      </c>
      <c r="BD2260" s="304">
        <v>1740</v>
      </c>
      <c r="BE2260" s="304">
        <v>1740</v>
      </c>
      <c r="BF2260" s="304">
        <v>-999</v>
      </c>
      <c r="BG2260" s="304">
        <v>-999</v>
      </c>
      <c r="BH2260" s="304">
        <v>3080</v>
      </c>
      <c r="BI2260" s="304">
        <v>3080</v>
      </c>
      <c r="BJ2260" s="304">
        <v>2</v>
      </c>
      <c r="BK2260" s="304" t="s">
        <v>4954</v>
      </c>
      <c r="BL2260" s="304">
        <v>2</v>
      </c>
    </row>
    <row r="2261" spans="1:64" ht="15" hidden="1" customHeight="1" x14ac:dyDescent="0.2">
      <c r="A2261" s="304" t="s">
        <v>6175</v>
      </c>
      <c r="B2261" s="304" t="s">
        <v>1612</v>
      </c>
      <c r="C2261" s="304">
        <v>2397</v>
      </c>
      <c r="D2261" s="349" t="s">
        <v>3007</v>
      </c>
      <c r="E2261" s="304" t="s">
        <v>3007</v>
      </c>
      <c r="F2261" s="304"/>
      <c r="G2261" s="324">
        <v>35.3872</v>
      </c>
      <c r="H2261" s="324">
        <v>140.23699999999999</v>
      </c>
      <c r="I2261" s="324" t="s">
        <v>214</v>
      </c>
      <c r="J2261" s="368">
        <f t="shared" ref="J2261:J2263" si="603">EXP(0.52*LN(AJ2261)+0.48*LN(AV2261))</f>
        <v>273.33652859285502</v>
      </c>
      <c r="K2261" s="331">
        <f t="shared" ref="K2261:K2263" si="604">SQRT(0.52*AL2261^2+0.48*AW2261^2)</f>
        <v>0.2941292233015958</v>
      </c>
      <c r="L2261" s="304" t="str">
        <f t="shared" si="599"/>
        <v>D</v>
      </c>
      <c r="M2261" s="388" t="s">
        <v>6097</v>
      </c>
      <c r="N2261" s="304"/>
      <c r="O2261" s="304">
        <v>21</v>
      </c>
      <c r="P2261" s="356"/>
      <c r="Q2261" s="356"/>
      <c r="R2261" s="304"/>
      <c r="S2261" s="356"/>
      <c r="T2261" s="304"/>
      <c r="U2261" s="356"/>
      <c r="V2261" s="304"/>
      <c r="W2261" s="310" t="s">
        <v>4661</v>
      </c>
      <c r="X2261" s="304">
        <v>-999</v>
      </c>
      <c r="Y2261" s="366" t="str">
        <f t="shared" si="601"/>
        <v>-</v>
      </c>
      <c r="Z2261" s="304"/>
      <c r="AA2261" s="304"/>
      <c r="AB2261" s="304">
        <v>-999</v>
      </c>
      <c r="AC2261" s="304">
        <v>-999</v>
      </c>
      <c r="AD2261" s="366">
        <v>-999</v>
      </c>
      <c r="AE2261" s="304">
        <v>-999</v>
      </c>
      <c r="AF2261" s="304">
        <v>-999</v>
      </c>
      <c r="AG2261" s="304"/>
      <c r="AH2261" s="304">
        <v>1.7059899999999999E-3</v>
      </c>
      <c r="AI2261" s="312"/>
      <c r="AJ2261" s="332">
        <v>231</v>
      </c>
      <c r="AK2261" s="304">
        <f t="shared" si="600"/>
        <v>210</v>
      </c>
      <c r="AL2261" s="304">
        <v>0.2</v>
      </c>
      <c r="AM2261" s="389" t="str">
        <f t="shared" si="602"/>
        <v/>
      </c>
      <c r="AN2261" s="304"/>
      <c r="AO2261" s="304"/>
      <c r="AP2261" s="312"/>
      <c r="AQ2261" s="312"/>
      <c r="AR2261" s="312"/>
      <c r="AS2261" s="304"/>
      <c r="AT2261" s="312"/>
      <c r="AU2261" s="329">
        <f>VLOOKUP(C2261,[1]world!$A$2:$B$3555,2,FALSE)</f>
        <v>11</v>
      </c>
      <c r="AV2261" s="329">
        <v>328</v>
      </c>
      <c r="AW2261" s="304">
        <v>0.37</v>
      </c>
      <c r="AX2261" s="304">
        <v>2120</v>
      </c>
      <c r="AY2261" s="304">
        <v>-999</v>
      </c>
      <c r="AZ2261" s="304">
        <v>3720</v>
      </c>
      <c r="BA2261" s="304">
        <v>2120</v>
      </c>
      <c r="BB2261" s="304">
        <v>-999</v>
      </c>
      <c r="BC2261" s="304">
        <v>3720</v>
      </c>
      <c r="BD2261" s="304">
        <v>2120</v>
      </c>
      <c r="BE2261" s="304">
        <v>2120</v>
      </c>
      <c r="BF2261" s="304">
        <v>-999</v>
      </c>
      <c r="BG2261" s="304">
        <v>-999</v>
      </c>
      <c r="BH2261" s="304">
        <v>3720</v>
      </c>
      <c r="BI2261" s="304">
        <v>3720</v>
      </c>
      <c r="BJ2261" s="304">
        <v>2</v>
      </c>
      <c r="BK2261" s="304" t="s">
        <v>4954</v>
      </c>
      <c r="BL2261" s="304">
        <v>2</v>
      </c>
    </row>
    <row r="2262" spans="1:64" ht="15" hidden="1" customHeight="1" x14ac:dyDescent="0.2">
      <c r="A2262" s="304" t="s">
        <v>6175</v>
      </c>
      <c r="B2262" s="304" t="s">
        <v>1612</v>
      </c>
      <c r="C2262" s="304">
        <v>2398</v>
      </c>
      <c r="D2262" s="349" t="s">
        <v>3180</v>
      </c>
      <c r="E2262" s="304" t="s">
        <v>3180</v>
      </c>
      <c r="F2262" s="304"/>
      <c r="G2262" s="324">
        <v>35.765999999999998</v>
      </c>
      <c r="H2262" s="324">
        <v>139.9665</v>
      </c>
      <c r="I2262" s="324" t="s">
        <v>214</v>
      </c>
      <c r="J2262" s="368">
        <f>AJ2262</f>
        <v>370</v>
      </c>
      <c r="K2262" s="331">
        <f>AL2262</f>
        <v>0.43</v>
      </c>
      <c r="L2262" s="304" t="str">
        <f t="shared" si="599"/>
        <v>C</v>
      </c>
      <c r="M2262" s="388" t="s">
        <v>4943</v>
      </c>
      <c r="N2262" s="304"/>
      <c r="O2262" s="304">
        <v>21</v>
      </c>
      <c r="P2262" s="356"/>
      <c r="Q2262" s="356"/>
      <c r="R2262" s="304"/>
      <c r="S2262" s="356"/>
      <c r="T2262" s="304"/>
      <c r="U2262" s="356"/>
      <c r="V2262" s="304"/>
      <c r="W2262" s="310" t="s">
        <v>4661</v>
      </c>
      <c r="X2262" s="304">
        <v>-999</v>
      </c>
      <c r="Y2262" s="366" t="str">
        <f t="shared" si="601"/>
        <v>-</v>
      </c>
      <c r="Z2262" s="304"/>
      <c r="AA2262" s="304"/>
      <c r="AB2262" s="304">
        <v>-999</v>
      </c>
      <c r="AC2262" s="304">
        <v>-999</v>
      </c>
      <c r="AD2262" s="366">
        <v>-999</v>
      </c>
      <c r="AE2262" s="304">
        <v>-999</v>
      </c>
      <c r="AF2262" s="304">
        <v>-999</v>
      </c>
      <c r="AG2262" s="304"/>
      <c r="AH2262" s="304">
        <v>7.6619000000000001E-3</v>
      </c>
      <c r="AI2262" s="312"/>
      <c r="AJ2262" s="332">
        <v>370</v>
      </c>
      <c r="AK2262" s="304">
        <f t="shared" si="600"/>
        <v>425</v>
      </c>
      <c r="AL2262" s="363">
        <v>0.43</v>
      </c>
      <c r="AM2262" s="389" t="str">
        <f t="shared" si="602"/>
        <v/>
      </c>
      <c r="AN2262" s="304"/>
      <c r="AO2262" s="304"/>
      <c r="AP2262" s="312"/>
      <c r="AQ2262" s="312"/>
      <c r="AR2262" s="312"/>
      <c r="AS2262" s="304"/>
      <c r="AT2262" s="312"/>
      <c r="AU2262" s="329">
        <f>VLOOKUP(C2262,[1]world!$A$2:$B$3555,2,FALSE)</f>
        <v>13</v>
      </c>
      <c r="AV2262" s="329"/>
      <c r="AW2262" s="304">
        <v>0.37</v>
      </c>
      <c r="AX2262" s="304">
        <v>1320</v>
      </c>
      <c r="AY2262" s="304">
        <v>-999</v>
      </c>
      <c r="AZ2262" s="304">
        <v>2220</v>
      </c>
      <c r="BA2262" s="304">
        <v>1320</v>
      </c>
      <c r="BB2262" s="304">
        <v>-999</v>
      </c>
      <c r="BC2262" s="304">
        <v>2220</v>
      </c>
      <c r="BD2262" s="304">
        <v>1320</v>
      </c>
      <c r="BE2262" s="304">
        <v>1320</v>
      </c>
      <c r="BF2262" s="304">
        <v>-999</v>
      </c>
      <c r="BG2262" s="304">
        <v>-999</v>
      </c>
      <c r="BH2262" s="304">
        <v>2220</v>
      </c>
      <c r="BI2262" s="304">
        <v>2220</v>
      </c>
      <c r="BJ2262" s="304">
        <v>2</v>
      </c>
      <c r="BK2262" s="304" t="s">
        <v>4954</v>
      </c>
      <c r="BL2262" s="304">
        <v>2</v>
      </c>
    </row>
    <row r="2263" spans="1:64" ht="15" hidden="1" customHeight="1" x14ac:dyDescent="0.2">
      <c r="A2263" s="304" t="s">
        <v>6175</v>
      </c>
      <c r="B2263" s="304" t="s">
        <v>1612</v>
      </c>
      <c r="C2263" s="304">
        <v>2399</v>
      </c>
      <c r="D2263" s="349" t="s">
        <v>3139</v>
      </c>
      <c r="E2263" s="304" t="s">
        <v>3139</v>
      </c>
      <c r="F2263" s="304"/>
      <c r="G2263" s="324">
        <v>35.694699999999997</v>
      </c>
      <c r="H2263" s="324">
        <v>139.91759999999999</v>
      </c>
      <c r="I2263" s="324" t="s">
        <v>214</v>
      </c>
      <c r="J2263" s="368">
        <f t="shared" si="603"/>
        <v>263.46828053178848</v>
      </c>
      <c r="K2263" s="331">
        <f t="shared" si="604"/>
        <v>0.2941292233015958</v>
      </c>
      <c r="L2263" s="304" t="str">
        <f t="shared" si="599"/>
        <v>D</v>
      </c>
      <c r="M2263" s="388" t="s">
        <v>6097</v>
      </c>
      <c r="N2263" s="304"/>
      <c r="O2263" s="304">
        <v>21</v>
      </c>
      <c r="P2263" s="356"/>
      <c r="Q2263" s="356"/>
      <c r="R2263" s="304"/>
      <c r="S2263" s="356"/>
      <c r="T2263" s="304"/>
      <c r="U2263" s="356"/>
      <c r="V2263" s="304"/>
      <c r="W2263" s="310" t="s">
        <v>4661</v>
      </c>
      <c r="X2263" s="304">
        <v>-999</v>
      </c>
      <c r="Y2263" s="366" t="str">
        <f t="shared" si="601"/>
        <v>-</v>
      </c>
      <c r="Z2263" s="304"/>
      <c r="AA2263" s="304"/>
      <c r="AB2263" s="304">
        <v>-999</v>
      </c>
      <c r="AC2263" s="304">
        <v>-999</v>
      </c>
      <c r="AD2263" s="366">
        <v>-999</v>
      </c>
      <c r="AE2263" s="304">
        <v>-999</v>
      </c>
      <c r="AF2263" s="304">
        <v>-999</v>
      </c>
      <c r="AG2263" s="304"/>
      <c r="AH2263" s="304">
        <v>5.3898900000000003E-4</v>
      </c>
      <c r="AI2263" s="312"/>
      <c r="AJ2263" s="332">
        <v>196</v>
      </c>
      <c r="AK2263" s="304">
        <f t="shared" si="600"/>
        <v>210</v>
      </c>
      <c r="AL2263" s="304">
        <v>0.2</v>
      </c>
      <c r="AM2263" s="389" t="str">
        <f t="shared" si="602"/>
        <v/>
      </c>
      <c r="AN2263" s="304"/>
      <c r="AO2263" s="304"/>
      <c r="AP2263" s="312"/>
      <c r="AQ2263" s="312"/>
      <c r="AR2263" s="312"/>
      <c r="AS2263" s="304"/>
      <c r="AT2263" s="312"/>
      <c r="AU2263" s="329">
        <f>VLOOKUP(C2263,[1]world!$A$2:$B$3555,2,FALSE)</f>
        <v>15</v>
      </c>
      <c r="AV2263" s="329">
        <v>363</v>
      </c>
      <c r="AW2263" s="304">
        <v>0.37</v>
      </c>
      <c r="AX2263" s="304">
        <v>1600</v>
      </c>
      <c r="AY2263" s="304">
        <v>-999</v>
      </c>
      <c r="AZ2263" s="304">
        <v>2780</v>
      </c>
      <c r="BA2263" s="304">
        <v>1600</v>
      </c>
      <c r="BB2263" s="304">
        <v>-999</v>
      </c>
      <c r="BC2263" s="304">
        <v>2780</v>
      </c>
      <c r="BD2263" s="304">
        <v>1600</v>
      </c>
      <c r="BE2263" s="304">
        <v>1600</v>
      </c>
      <c r="BF2263" s="304">
        <v>-999</v>
      </c>
      <c r="BG2263" s="304">
        <v>-999</v>
      </c>
      <c r="BH2263" s="304">
        <v>2780</v>
      </c>
      <c r="BI2263" s="304">
        <v>2780</v>
      </c>
      <c r="BJ2263" s="304">
        <v>2</v>
      </c>
      <c r="BK2263" s="304" t="s">
        <v>4954</v>
      </c>
      <c r="BL2263" s="304">
        <v>2</v>
      </c>
    </row>
    <row r="2264" spans="1:64" ht="15" hidden="1" customHeight="1" x14ac:dyDescent="0.2">
      <c r="A2264" s="304" t="s">
        <v>6175</v>
      </c>
      <c r="B2264" s="304" t="s">
        <v>2503</v>
      </c>
      <c r="C2264" s="304">
        <v>2400</v>
      </c>
      <c r="D2264" s="349" t="s">
        <v>3193</v>
      </c>
      <c r="E2264" s="304" t="s">
        <v>3193</v>
      </c>
      <c r="F2264" s="304"/>
      <c r="G2264" s="324">
        <v>35.793399999999998</v>
      </c>
      <c r="H2264" s="324">
        <v>140.02379999999999</v>
      </c>
      <c r="I2264" s="324" t="s">
        <v>214</v>
      </c>
      <c r="J2264" s="368">
        <f>AJ2264</f>
        <v>260</v>
      </c>
      <c r="K2264" s="331">
        <f>AL2264</f>
        <v>0.43</v>
      </c>
      <c r="L2264" s="304" t="str">
        <f t="shared" si="599"/>
        <v>D</v>
      </c>
      <c r="M2264" s="388" t="s">
        <v>4943</v>
      </c>
      <c r="N2264" s="304"/>
      <c r="O2264" s="304">
        <v>21</v>
      </c>
      <c r="P2264" s="356"/>
      <c r="Q2264" s="356"/>
      <c r="R2264" s="304"/>
      <c r="S2264" s="356"/>
      <c r="T2264" s="304"/>
      <c r="U2264" s="356"/>
      <c r="V2264" s="304"/>
      <c r="W2264" s="310" t="s">
        <v>4661</v>
      </c>
      <c r="X2264" s="304">
        <v>-999</v>
      </c>
      <c r="Y2264" s="366" t="str">
        <f t="shared" si="601"/>
        <v>-</v>
      </c>
      <c r="Z2264" s="304"/>
      <c r="AA2264" s="304"/>
      <c r="AB2264" s="304">
        <v>-999</v>
      </c>
      <c r="AC2264" s="304">
        <v>-999</v>
      </c>
      <c r="AD2264" s="366">
        <v>-999</v>
      </c>
      <c r="AE2264" s="304">
        <v>-999</v>
      </c>
      <c r="AF2264" s="304">
        <v>-999</v>
      </c>
      <c r="AG2264" s="304"/>
      <c r="AH2264" s="304">
        <v>2.65804E-3</v>
      </c>
      <c r="AI2264" s="312"/>
      <c r="AJ2264" s="332">
        <v>260</v>
      </c>
      <c r="AK2264" s="304">
        <f t="shared" si="600"/>
        <v>270</v>
      </c>
      <c r="AL2264" s="363">
        <v>0.43</v>
      </c>
      <c r="AM2264" s="389" t="str">
        <f t="shared" si="602"/>
        <v/>
      </c>
      <c r="AN2264" s="304"/>
      <c r="AO2264" s="304"/>
      <c r="AP2264" s="312"/>
      <c r="AQ2264" s="312"/>
      <c r="AR2264" s="312"/>
      <c r="AS2264" s="304"/>
      <c r="AT2264" s="312"/>
      <c r="AU2264" s="329">
        <f>VLOOKUP(C2264,[1]world!$A$2:$B$3555,2,FALSE)</f>
        <v>13</v>
      </c>
      <c r="AV2264" s="329"/>
      <c r="AW2264" s="304">
        <v>0.37</v>
      </c>
      <c r="AX2264" s="304">
        <v>1140</v>
      </c>
      <c r="AY2264" s="304">
        <v>-999</v>
      </c>
      <c r="AZ2264" s="304">
        <v>1820</v>
      </c>
      <c r="BA2264" s="304">
        <v>1140</v>
      </c>
      <c r="BB2264" s="304">
        <v>-999</v>
      </c>
      <c r="BC2264" s="304">
        <v>1820</v>
      </c>
      <c r="BD2264" s="304">
        <v>1140</v>
      </c>
      <c r="BE2264" s="304">
        <v>1140</v>
      </c>
      <c r="BF2264" s="304">
        <v>-999</v>
      </c>
      <c r="BG2264" s="304">
        <v>-999</v>
      </c>
      <c r="BH2264" s="304">
        <v>1820</v>
      </c>
      <c r="BI2264" s="304">
        <v>1820</v>
      </c>
      <c r="BJ2264" s="304">
        <v>2</v>
      </c>
      <c r="BK2264" s="304" t="s">
        <v>4954</v>
      </c>
      <c r="BL2264" s="304">
        <v>2</v>
      </c>
    </row>
    <row r="2265" spans="1:64" ht="15" hidden="1" customHeight="1" x14ac:dyDescent="0.2">
      <c r="A2265" s="304" t="s">
        <v>6159</v>
      </c>
      <c r="B2265" s="304" t="s">
        <v>2503</v>
      </c>
      <c r="C2265" s="304">
        <v>2401</v>
      </c>
      <c r="D2265" s="349" t="s">
        <v>3072</v>
      </c>
      <c r="E2265" s="304" t="s">
        <v>3072</v>
      </c>
      <c r="F2265" s="304"/>
      <c r="G2265" s="324">
        <v>35.542499999999997</v>
      </c>
      <c r="H2265" s="324">
        <v>140.245</v>
      </c>
      <c r="I2265" s="324" t="s">
        <v>214</v>
      </c>
      <c r="J2265" s="368">
        <v>249.79589999999999</v>
      </c>
      <c r="K2265" s="331">
        <v>0.1</v>
      </c>
      <c r="L2265" s="304" t="str">
        <f t="shared" si="599"/>
        <v>D</v>
      </c>
      <c r="M2265" s="388">
        <v>0</v>
      </c>
      <c r="N2265" s="304"/>
      <c r="O2265" s="304">
        <v>21</v>
      </c>
      <c r="P2265" s="356"/>
      <c r="Q2265" s="356"/>
      <c r="R2265" s="304" t="s">
        <v>6159</v>
      </c>
      <c r="S2265" s="304"/>
      <c r="T2265" s="304"/>
      <c r="U2265" s="304"/>
      <c r="V2265" s="304"/>
      <c r="W2265" s="304" t="s">
        <v>4661</v>
      </c>
      <c r="X2265" s="304">
        <v>-999</v>
      </c>
      <c r="Y2265" s="366" t="str">
        <f t="shared" si="601"/>
        <v>-</v>
      </c>
      <c r="Z2265" s="304"/>
      <c r="AA2265" s="304"/>
      <c r="AB2265" s="304">
        <v>-999</v>
      </c>
      <c r="AC2265" s="304">
        <v>-999</v>
      </c>
      <c r="AD2265" s="366">
        <v>-999</v>
      </c>
      <c r="AE2265" s="304">
        <v>-999</v>
      </c>
      <c r="AF2265" s="304">
        <v>-999</v>
      </c>
      <c r="AG2265" s="304"/>
      <c r="AH2265" s="304">
        <v>3.4948000000000002E-3</v>
      </c>
      <c r="AI2265" s="312"/>
      <c r="AJ2265" s="332">
        <v>285</v>
      </c>
      <c r="AK2265" s="304">
        <f t="shared" si="600"/>
        <v>270</v>
      </c>
      <c r="AL2265" s="304">
        <f>IF(AH2265&lt;=0.0022,0.2,0.43)</f>
        <v>0.43</v>
      </c>
      <c r="AM2265" s="389" t="str">
        <f t="shared" si="602"/>
        <v/>
      </c>
      <c r="AN2265" s="304"/>
      <c r="AO2265" s="304"/>
      <c r="AP2265" s="312"/>
      <c r="AQ2265" s="312"/>
      <c r="AR2265" s="312"/>
      <c r="AS2265" s="304"/>
      <c r="AT2265" s="312"/>
      <c r="AU2265" s="329">
        <f>VLOOKUP(C2265,[1]world!$A$2:$B$3555,2,FALSE)</f>
        <v>9</v>
      </c>
      <c r="AV2265" s="329">
        <v>497</v>
      </c>
      <c r="AW2265" s="304">
        <v>0.37</v>
      </c>
      <c r="AX2265" s="304">
        <v>2200</v>
      </c>
      <c r="AY2265" s="304">
        <v>-999</v>
      </c>
      <c r="AZ2265" s="304">
        <v>3940</v>
      </c>
      <c r="BA2265" s="304">
        <v>2200</v>
      </c>
      <c r="BB2265" s="304">
        <v>-999</v>
      </c>
      <c r="BC2265" s="304">
        <v>3940</v>
      </c>
      <c r="BD2265" s="304">
        <v>2200</v>
      </c>
      <c r="BE2265" s="304">
        <v>2200</v>
      </c>
      <c r="BF2265" s="304">
        <v>-999</v>
      </c>
      <c r="BG2265" s="304">
        <v>-999</v>
      </c>
      <c r="BH2265" s="304">
        <v>3940</v>
      </c>
      <c r="BI2265" s="304">
        <v>3940</v>
      </c>
      <c r="BJ2265" s="304">
        <v>2</v>
      </c>
      <c r="BK2265" s="304" t="s">
        <v>4954</v>
      </c>
      <c r="BL2265" s="304">
        <v>2</v>
      </c>
    </row>
    <row r="2266" spans="1:64" ht="15" hidden="1" customHeight="1" x14ac:dyDescent="0.2">
      <c r="A2266" s="304" t="s">
        <v>6159</v>
      </c>
      <c r="B2266" s="304" t="s">
        <v>2503</v>
      </c>
      <c r="C2266" s="304">
        <v>2402</v>
      </c>
      <c r="D2266" s="349" t="s">
        <v>2959</v>
      </c>
      <c r="E2266" s="304" t="s">
        <v>2959</v>
      </c>
      <c r="F2266" s="304"/>
      <c r="G2266" s="324">
        <v>35.2834</v>
      </c>
      <c r="H2266" s="324">
        <v>140.15620000000001</v>
      </c>
      <c r="I2266" s="324" t="s">
        <v>214</v>
      </c>
      <c r="J2266" s="368">
        <v>401.80990000000003</v>
      </c>
      <c r="K2266" s="331">
        <v>0.1</v>
      </c>
      <c r="L2266" s="304" t="str">
        <f t="shared" si="599"/>
        <v>C</v>
      </c>
      <c r="M2266" s="388">
        <v>0</v>
      </c>
      <c r="N2266" s="304"/>
      <c r="O2266" s="304">
        <v>21</v>
      </c>
      <c r="P2266" s="356"/>
      <c r="Q2266" s="356"/>
      <c r="R2266" s="304" t="s">
        <v>6159</v>
      </c>
      <c r="S2266" s="304"/>
      <c r="T2266" s="304"/>
      <c r="U2266" s="304"/>
      <c r="V2266" s="304"/>
      <c r="W2266" s="304" t="s">
        <v>4661</v>
      </c>
      <c r="X2266" s="304">
        <v>-999</v>
      </c>
      <c r="Y2266" s="366" t="str">
        <f t="shared" si="601"/>
        <v>-</v>
      </c>
      <c r="Z2266" s="304"/>
      <c r="AA2266" s="304"/>
      <c r="AB2266" s="304">
        <v>-999</v>
      </c>
      <c r="AC2266" s="304">
        <v>-999</v>
      </c>
      <c r="AD2266" s="366">
        <v>-999</v>
      </c>
      <c r="AE2266" s="304">
        <v>-999</v>
      </c>
      <c r="AF2266" s="304">
        <v>-999</v>
      </c>
      <c r="AG2266" s="304"/>
      <c r="AH2266" s="304">
        <v>4.4195499999999999E-2</v>
      </c>
      <c r="AI2266" s="312"/>
      <c r="AJ2266" s="332">
        <v>760</v>
      </c>
      <c r="AK2266" s="304">
        <f t="shared" si="600"/>
        <v>760</v>
      </c>
      <c r="AL2266" s="304">
        <f>IF(AH2266&lt;=0.0022,0.2,0.43)</f>
        <v>0.43</v>
      </c>
      <c r="AM2266" s="389" t="str">
        <f t="shared" si="602"/>
        <v/>
      </c>
      <c r="AN2266" s="304"/>
      <c r="AO2266" s="304"/>
      <c r="AP2266" s="312"/>
      <c r="AQ2266" s="312"/>
      <c r="AR2266" s="312"/>
      <c r="AS2266" s="304"/>
      <c r="AT2266" s="312"/>
      <c r="AU2266" s="329">
        <f>VLOOKUP(C2266,[1]world!$A$2:$B$3555,2,FALSE)</f>
        <v>1</v>
      </c>
      <c r="AV2266" s="329">
        <v>519</v>
      </c>
      <c r="AW2266" s="304">
        <v>0.37</v>
      </c>
      <c r="AX2266" s="304">
        <v>1120</v>
      </c>
      <c r="AY2266" s="304">
        <v>-999</v>
      </c>
      <c r="AZ2266" s="304">
        <v>2940</v>
      </c>
      <c r="BA2266" s="304">
        <v>1120</v>
      </c>
      <c r="BB2266" s="304">
        <v>-999</v>
      </c>
      <c r="BC2266" s="304">
        <v>2940</v>
      </c>
      <c r="BD2266" s="304">
        <v>1120</v>
      </c>
      <c r="BE2266" s="304">
        <v>1120</v>
      </c>
      <c r="BF2266" s="304">
        <v>-999</v>
      </c>
      <c r="BG2266" s="304">
        <v>-999</v>
      </c>
      <c r="BH2266" s="304">
        <v>2940</v>
      </c>
      <c r="BI2266" s="304">
        <v>2940</v>
      </c>
      <c r="BJ2266" s="304">
        <v>2</v>
      </c>
      <c r="BK2266" s="304" t="s">
        <v>4954</v>
      </c>
      <c r="BL2266" s="304">
        <v>2</v>
      </c>
    </row>
    <row r="2267" spans="1:64" ht="15" hidden="1" customHeight="1" x14ac:dyDescent="0.2">
      <c r="A2267" s="304" t="s">
        <v>6159</v>
      </c>
      <c r="B2267" s="304" t="s">
        <v>2503</v>
      </c>
      <c r="C2267" s="304">
        <v>2403</v>
      </c>
      <c r="D2267" s="349" t="s">
        <v>3224</v>
      </c>
      <c r="E2267" s="304" t="s">
        <v>3224</v>
      </c>
      <c r="F2267" s="304"/>
      <c r="G2267" s="324">
        <v>35.827500000000001</v>
      </c>
      <c r="H2267" s="324">
        <v>140.3013</v>
      </c>
      <c r="I2267" s="324" t="s">
        <v>214</v>
      </c>
      <c r="J2267" s="366">
        <v>244.18600000000001</v>
      </c>
      <c r="K2267" s="331">
        <v>0.1</v>
      </c>
      <c r="L2267" s="304" t="str">
        <f t="shared" si="599"/>
        <v>D</v>
      </c>
      <c r="M2267" s="388">
        <v>0</v>
      </c>
      <c r="N2267" s="304"/>
      <c r="O2267" s="304">
        <v>21</v>
      </c>
      <c r="P2267" s="356"/>
      <c r="Q2267" s="356"/>
      <c r="R2267" s="304" t="s">
        <v>6159</v>
      </c>
      <c r="S2267" s="304"/>
      <c r="T2267" s="304"/>
      <c r="U2267" s="304"/>
      <c r="V2267" s="304"/>
      <c r="W2267" s="304" t="s">
        <v>4661</v>
      </c>
      <c r="X2267" s="304">
        <v>-999</v>
      </c>
      <c r="Y2267" s="366" t="str">
        <f t="shared" si="601"/>
        <v>-</v>
      </c>
      <c r="Z2267" s="304"/>
      <c r="AA2267" s="304"/>
      <c r="AB2267" s="304">
        <v>-999</v>
      </c>
      <c r="AC2267" s="304">
        <v>-999</v>
      </c>
      <c r="AD2267" s="366">
        <v>-999</v>
      </c>
      <c r="AE2267" s="304">
        <v>-999</v>
      </c>
      <c r="AF2267" s="304">
        <v>-999</v>
      </c>
      <c r="AG2267" s="304"/>
      <c r="AH2267" s="304">
        <v>6.6697199999999996E-3</v>
      </c>
      <c r="AI2267" s="312"/>
      <c r="AJ2267" s="332">
        <v>350</v>
      </c>
      <c r="AK2267" s="304">
        <f t="shared" si="600"/>
        <v>270</v>
      </c>
      <c r="AL2267" s="304">
        <f>IF(AH2267&lt;=0.0022,0.2,0.43)</f>
        <v>0.43</v>
      </c>
      <c r="AM2267" s="389" t="str">
        <f t="shared" si="602"/>
        <v/>
      </c>
      <c r="AN2267" s="304"/>
      <c r="AO2267" s="304"/>
      <c r="AP2267" s="312"/>
      <c r="AQ2267" s="312"/>
      <c r="AR2267" s="312"/>
      <c r="AS2267" s="304"/>
      <c r="AT2267" s="312"/>
      <c r="AU2267" s="329">
        <f>VLOOKUP(C2267,[1]world!$A$2:$B$3555,2,FALSE)</f>
        <v>5</v>
      </c>
      <c r="AV2267" s="329">
        <v>402</v>
      </c>
      <c r="AW2267" s="304">
        <v>0.37</v>
      </c>
      <c r="AX2267" s="304">
        <v>640</v>
      </c>
      <c r="AY2267" s="304">
        <v>-999</v>
      </c>
      <c r="AZ2267" s="304">
        <v>900</v>
      </c>
      <c r="BA2267" s="304">
        <v>640</v>
      </c>
      <c r="BB2267" s="304">
        <v>-999</v>
      </c>
      <c r="BC2267" s="304">
        <v>900</v>
      </c>
      <c r="BD2267" s="304">
        <v>640</v>
      </c>
      <c r="BE2267" s="304">
        <v>640</v>
      </c>
      <c r="BF2267" s="304">
        <v>-999</v>
      </c>
      <c r="BG2267" s="304">
        <v>-999</v>
      </c>
      <c r="BH2267" s="304">
        <v>900</v>
      </c>
      <c r="BI2267" s="304">
        <v>900</v>
      </c>
      <c r="BJ2267" s="304">
        <v>2</v>
      </c>
      <c r="BK2267" s="304" t="s">
        <v>4954</v>
      </c>
      <c r="BL2267" s="304">
        <v>2</v>
      </c>
    </row>
    <row r="2268" spans="1:64" ht="15" hidden="1" customHeight="1" x14ac:dyDescent="0.2">
      <c r="A2268" s="304" t="s">
        <v>6103</v>
      </c>
      <c r="B2268" s="304" t="s">
        <v>2503</v>
      </c>
      <c r="C2268" s="304">
        <v>2404</v>
      </c>
      <c r="D2268" s="349" t="s">
        <v>3164</v>
      </c>
      <c r="E2268" s="304" t="s">
        <v>3164</v>
      </c>
      <c r="F2268" s="304"/>
      <c r="G2268" s="324">
        <v>35.730899999999998</v>
      </c>
      <c r="H2268" s="324">
        <v>140.8263</v>
      </c>
      <c r="I2268" s="324" t="s">
        <v>214</v>
      </c>
      <c r="J2268" s="368">
        <v>200.74350000000001</v>
      </c>
      <c r="K2268" s="331">
        <v>0.1</v>
      </c>
      <c r="L2268" s="304" t="str">
        <f t="shared" si="599"/>
        <v>D</v>
      </c>
      <c r="M2268" s="388">
        <v>0</v>
      </c>
      <c r="N2268" s="304"/>
      <c r="O2268" s="304">
        <v>21</v>
      </c>
      <c r="P2268" s="356"/>
      <c r="Q2268" s="356"/>
      <c r="R2268" s="304" t="s">
        <v>2503</v>
      </c>
      <c r="S2268" s="304"/>
      <c r="T2268" s="304"/>
      <c r="U2268" s="304"/>
      <c r="V2268" s="304"/>
      <c r="W2268" s="304" t="s">
        <v>4661</v>
      </c>
      <c r="X2268" s="304">
        <v>-999</v>
      </c>
      <c r="Y2268" s="366" t="str">
        <f t="shared" si="601"/>
        <v>-</v>
      </c>
      <c r="Z2268" s="304"/>
      <c r="AA2268" s="304"/>
      <c r="AB2268" s="304">
        <v>-999</v>
      </c>
      <c r="AC2268" s="304">
        <v>-999</v>
      </c>
      <c r="AD2268" s="366">
        <v>-999</v>
      </c>
      <c r="AE2268" s="304">
        <v>-999</v>
      </c>
      <c r="AF2268" s="304">
        <v>-999</v>
      </c>
      <c r="AG2268" s="304"/>
      <c r="AH2268" s="304">
        <v>1.05796E-2</v>
      </c>
      <c r="AI2268" s="312"/>
      <c r="AJ2268" s="332">
        <v>436</v>
      </c>
      <c r="AK2268" s="304">
        <f t="shared" si="600"/>
        <v>425</v>
      </c>
      <c r="AL2268" s="304">
        <f>IF(AH2268&lt;=0.0022,0.2,0.43)</f>
        <v>0.43</v>
      </c>
      <c r="AM2268" s="389" t="str">
        <f t="shared" si="602"/>
        <v/>
      </c>
      <c r="AN2268" s="304"/>
      <c r="AO2268" s="304"/>
      <c r="AP2268" s="312"/>
      <c r="AQ2268" s="312"/>
      <c r="AR2268" s="312"/>
      <c r="AS2268" s="304"/>
      <c r="AT2268" s="312"/>
      <c r="AU2268" s="329">
        <f>VLOOKUP(C2268,[1]world!$A$2:$B$3555,2,FALSE)</f>
        <v>9</v>
      </c>
      <c r="AV2268" s="329">
        <v>497</v>
      </c>
      <c r="AW2268" s="304">
        <v>0.37</v>
      </c>
      <c r="AX2268" s="304">
        <v>80</v>
      </c>
      <c r="AY2268" s="304">
        <v>80</v>
      </c>
      <c r="AZ2268" s="304">
        <v>360</v>
      </c>
      <c r="BA2268" s="304">
        <v>80</v>
      </c>
      <c r="BB2268" s="304">
        <v>80</v>
      </c>
      <c r="BC2268" s="304">
        <v>360</v>
      </c>
      <c r="BD2268" s="304">
        <v>220</v>
      </c>
      <c r="BE2268" s="304">
        <v>220</v>
      </c>
      <c r="BF2268" s="304">
        <v>-999</v>
      </c>
      <c r="BG2268" s="304">
        <v>-999</v>
      </c>
      <c r="BH2268" s="304">
        <v>360</v>
      </c>
      <c r="BI2268" s="304">
        <v>360</v>
      </c>
      <c r="BJ2268" s="304">
        <v>0</v>
      </c>
      <c r="BK2268" s="304">
        <v>0</v>
      </c>
      <c r="BL2268" s="304">
        <v>0</v>
      </c>
    </row>
    <row r="2269" spans="1:64" ht="15" hidden="1" customHeight="1" x14ac:dyDescent="0.2">
      <c r="A2269" s="304" t="s">
        <v>6103</v>
      </c>
      <c r="B2269" s="304" t="s">
        <v>2503</v>
      </c>
      <c r="C2269" s="304">
        <v>2405</v>
      </c>
      <c r="D2269" s="349" t="s">
        <v>2878</v>
      </c>
      <c r="E2269" s="304" t="s">
        <v>2878</v>
      </c>
      <c r="F2269" s="304"/>
      <c r="G2269" s="324">
        <v>35.135100000000001</v>
      </c>
      <c r="H2269" s="324">
        <v>139.96809999999999</v>
      </c>
      <c r="I2269" s="324" t="s">
        <v>214</v>
      </c>
      <c r="J2269" s="368">
        <v>361.42849999999999</v>
      </c>
      <c r="K2269" s="331">
        <v>0.1</v>
      </c>
      <c r="L2269" s="304" t="str">
        <f t="shared" si="599"/>
        <v>C</v>
      </c>
      <c r="M2269" s="388">
        <v>0</v>
      </c>
      <c r="N2269" s="304"/>
      <c r="O2269" s="304">
        <v>21</v>
      </c>
      <c r="P2269" s="356"/>
      <c r="Q2269" s="356"/>
      <c r="R2269" s="304" t="s">
        <v>2503</v>
      </c>
      <c r="S2269" s="304"/>
      <c r="T2269" s="304"/>
      <c r="U2269" s="304"/>
      <c r="V2269" s="304"/>
      <c r="W2269" s="304" t="s">
        <v>4661</v>
      </c>
      <c r="X2269" s="304">
        <v>-999</v>
      </c>
      <c r="Y2269" s="366" t="str">
        <f t="shared" si="601"/>
        <v>-</v>
      </c>
      <c r="Z2269" s="304"/>
      <c r="AA2269" s="304"/>
      <c r="AB2269" s="304">
        <v>-999</v>
      </c>
      <c r="AC2269" s="304">
        <v>-999</v>
      </c>
      <c r="AD2269" s="366">
        <v>-999</v>
      </c>
      <c r="AE2269" s="304">
        <v>-999</v>
      </c>
      <c r="AF2269" s="304">
        <v>-999</v>
      </c>
      <c r="AG2269" s="304"/>
      <c r="AH2269" s="304">
        <v>3.3422599999999997E-2</v>
      </c>
      <c r="AI2269" s="312"/>
      <c r="AJ2269" s="332">
        <v>760</v>
      </c>
      <c r="AK2269" s="304">
        <f t="shared" si="600"/>
        <v>760</v>
      </c>
      <c r="AL2269" s="304">
        <f>IF(AH2269&lt;=0.0022,0.2,0.43)</f>
        <v>0.43</v>
      </c>
      <c r="AM2269" s="389" t="str">
        <f t="shared" si="602"/>
        <v/>
      </c>
      <c r="AN2269" s="304"/>
      <c r="AO2269" s="304"/>
      <c r="AP2269" s="312"/>
      <c r="AQ2269" s="312"/>
      <c r="AR2269" s="312"/>
      <c r="AS2269" s="304"/>
      <c r="AT2269" s="312"/>
      <c r="AU2269" s="329">
        <f>VLOOKUP(C2269,[1]world!$A$2:$B$3555,2,FALSE)</f>
        <v>1</v>
      </c>
      <c r="AV2269" s="329">
        <v>519</v>
      </c>
      <c r="AW2269" s="304">
        <v>0.37</v>
      </c>
      <c r="AX2269" s="304">
        <v>250</v>
      </c>
      <c r="AY2269" s="304">
        <v>1275</v>
      </c>
      <c r="AZ2269" s="304">
        <v>-999</v>
      </c>
      <c r="BA2269" s="304">
        <v>250</v>
      </c>
      <c r="BB2269" s="304">
        <v>1275</v>
      </c>
      <c r="BC2269" s="304">
        <v>-999</v>
      </c>
      <c r="BD2269" s="304">
        <v>400</v>
      </c>
      <c r="BE2269" s="304">
        <v>400</v>
      </c>
      <c r="BF2269" s="304">
        <v>-999</v>
      </c>
      <c r="BG2269" s="304">
        <v>-999</v>
      </c>
      <c r="BH2269" s="304">
        <v>480</v>
      </c>
      <c r="BI2269" s="304">
        <v>480</v>
      </c>
      <c r="BJ2269" s="304">
        <v>0</v>
      </c>
      <c r="BK2269" s="304">
        <v>0</v>
      </c>
      <c r="BL2269" s="304">
        <v>0</v>
      </c>
    </row>
    <row r="2270" spans="1:64" ht="15" hidden="1" customHeight="1" x14ac:dyDescent="0.2">
      <c r="A2270" s="304" t="s">
        <v>6175</v>
      </c>
      <c r="B2270" s="304" t="s">
        <v>2503</v>
      </c>
      <c r="C2270" s="304">
        <v>2406</v>
      </c>
      <c r="D2270" s="349" t="s">
        <v>3084</v>
      </c>
      <c r="E2270" s="304" t="s">
        <v>3084</v>
      </c>
      <c r="F2270" s="304"/>
      <c r="G2270" s="324">
        <v>35.591099999999997</v>
      </c>
      <c r="H2270" s="324">
        <v>140.51400000000001</v>
      </c>
      <c r="I2270" s="324" t="s">
        <v>214</v>
      </c>
      <c r="J2270" s="368">
        <f>AJ2270</f>
        <v>273</v>
      </c>
      <c r="K2270" s="331">
        <f>AL2270</f>
        <v>0.43</v>
      </c>
      <c r="L2270" s="304" t="str">
        <f t="shared" si="599"/>
        <v>D</v>
      </c>
      <c r="M2270" s="388" t="s">
        <v>4943</v>
      </c>
      <c r="N2270" s="304"/>
      <c r="O2270" s="304">
        <v>21</v>
      </c>
      <c r="P2270" s="356"/>
      <c r="Q2270" s="356"/>
      <c r="R2270" s="304"/>
      <c r="S2270" s="356"/>
      <c r="T2270" s="304"/>
      <c r="U2270" s="356"/>
      <c r="V2270" s="304"/>
      <c r="W2270" s="310" t="s">
        <v>4661</v>
      </c>
      <c r="X2270" s="304">
        <v>-999</v>
      </c>
      <c r="Y2270" s="366" t="str">
        <f t="shared" si="601"/>
        <v>-</v>
      </c>
      <c r="Z2270" s="304"/>
      <c r="AA2270" s="304"/>
      <c r="AB2270" s="304">
        <v>-999</v>
      </c>
      <c r="AC2270" s="304">
        <v>-999</v>
      </c>
      <c r="AD2270" s="366">
        <v>-999</v>
      </c>
      <c r="AE2270" s="304">
        <v>-999</v>
      </c>
      <c r="AF2270" s="304">
        <v>-999</v>
      </c>
      <c r="AG2270" s="304"/>
      <c r="AH2270" s="304">
        <v>3.10531E-3</v>
      </c>
      <c r="AI2270" s="312"/>
      <c r="AJ2270" s="332">
        <v>273</v>
      </c>
      <c r="AK2270" s="304">
        <f t="shared" si="600"/>
        <v>270</v>
      </c>
      <c r="AL2270" s="363">
        <v>0.43</v>
      </c>
      <c r="AM2270" s="389" t="str">
        <f t="shared" si="602"/>
        <v/>
      </c>
      <c r="AN2270" s="304"/>
      <c r="AO2270" s="304"/>
      <c r="AP2270" s="312"/>
      <c r="AQ2270" s="312"/>
      <c r="AR2270" s="312"/>
      <c r="AS2270" s="304"/>
      <c r="AT2270" s="312"/>
      <c r="AU2270" s="329">
        <f>VLOOKUP(C2270,[1]world!$A$2:$B$3555,2,FALSE)</f>
        <v>13</v>
      </c>
      <c r="AV2270" s="329"/>
      <c r="AW2270" s="304">
        <v>0.37</v>
      </c>
      <c r="AX2270" s="304">
        <v>1280</v>
      </c>
      <c r="AY2270" s="304">
        <v>-999</v>
      </c>
      <c r="AZ2270" s="304">
        <v>2240</v>
      </c>
      <c r="BA2270" s="304">
        <v>1280</v>
      </c>
      <c r="BB2270" s="304">
        <v>-999</v>
      </c>
      <c r="BC2270" s="304">
        <v>2240</v>
      </c>
      <c r="BD2270" s="304">
        <v>1280</v>
      </c>
      <c r="BE2270" s="304">
        <v>1280</v>
      </c>
      <c r="BF2270" s="304">
        <v>-999</v>
      </c>
      <c r="BG2270" s="304">
        <v>-999</v>
      </c>
      <c r="BH2270" s="304">
        <v>2240</v>
      </c>
      <c r="BI2270" s="304">
        <v>2240</v>
      </c>
      <c r="BJ2270" s="304">
        <v>2</v>
      </c>
      <c r="BK2270" s="304" t="s">
        <v>4954</v>
      </c>
      <c r="BL2270" s="304">
        <v>2</v>
      </c>
    </row>
    <row r="2271" spans="1:64" ht="15" hidden="1" customHeight="1" x14ac:dyDescent="0.2">
      <c r="A2271" s="304" t="s">
        <v>6176</v>
      </c>
      <c r="B2271" s="304" t="s">
        <v>1612</v>
      </c>
      <c r="C2271" s="304">
        <v>2407</v>
      </c>
      <c r="D2271" s="349" t="s">
        <v>3373</v>
      </c>
      <c r="E2271" s="304" t="s">
        <v>3373</v>
      </c>
      <c r="F2271" s="304"/>
      <c r="G2271" s="324">
        <v>36.216099999999997</v>
      </c>
      <c r="H2271" s="324">
        <v>136.15710000000001</v>
      </c>
      <c r="I2271" s="324" t="s">
        <v>212</v>
      </c>
      <c r="J2271" s="368">
        <f>U2271</f>
        <v>360.21493414010615</v>
      </c>
      <c r="K2271" s="331">
        <v>0.2</v>
      </c>
      <c r="L2271" s="304" t="str">
        <f t="shared" si="599"/>
        <v>C</v>
      </c>
      <c r="M2271" s="388">
        <v>1</v>
      </c>
      <c r="N2271" s="304">
        <v>218.8</v>
      </c>
      <c r="O2271" s="304">
        <v>10</v>
      </c>
      <c r="P2271" s="331"/>
      <c r="Q2271" s="356"/>
      <c r="R2271" s="304"/>
      <c r="S2271" s="356">
        <v>282.12313382029072</v>
      </c>
      <c r="T2271" s="356">
        <v>360.21493414010615</v>
      </c>
      <c r="U2271" s="356">
        <f>IF(O2271&lt;=10,T2271,IF(O2271&gt;=20,S2271,((O2271-10)*(S2271-T2271)/10+T2271)))</f>
        <v>360.21493414010615</v>
      </c>
      <c r="V2271" s="356"/>
      <c r="W2271" s="304" t="s">
        <v>890</v>
      </c>
      <c r="X2271" s="304" t="s">
        <v>205</v>
      </c>
      <c r="Y2271" s="366">
        <f t="shared" si="601"/>
        <v>424.8</v>
      </c>
      <c r="Z2271" s="304"/>
      <c r="AA2271" s="304"/>
      <c r="AB2271" s="304">
        <v>-999</v>
      </c>
      <c r="AC2271" s="304">
        <v>-999</v>
      </c>
      <c r="AD2271" s="366">
        <v>-999</v>
      </c>
      <c r="AE2271" s="304">
        <v>-999</v>
      </c>
      <c r="AF2271" s="304">
        <v>-999</v>
      </c>
      <c r="AG2271" s="304"/>
      <c r="AH2271" s="304">
        <v>1.29357E-2</v>
      </c>
      <c r="AI2271" s="312"/>
      <c r="AJ2271" s="332">
        <v>489</v>
      </c>
      <c r="AK2271" s="304">
        <f t="shared" si="600"/>
        <v>425</v>
      </c>
      <c r="AL2271" s="304">
        <f t="shared" ref="AL2271:AL2302" si="605">IF(AH2271&lt;=0.0022,0.2,0.43)</f>
        <v>0.43</v>
      </c>
      <c r="AM2271" s="389" t="str">
        <f t="shared" si="602"/>
        <v/>
      </c>
      <c r="AN2271" s="304"/>
      <c r="AO2271" s="304"/>
      <c r="AP2271" s="312"/>
      <c r="AQ2271" s="312"/>
      <c r="AR2271" s="312"/>
      <c r="AS2271" s="304"/>
      <c r="AT2271" s="312"/>
      <c r="AU2271" s="329">
        <f>VLOOKUP(C2271,[1]world!$A$2:$B$3555,2,FALSE)</f>
        <v>8</v>
      </c>
      <c r="AV2271" s="329">
        <v>374</v>
      </c>
      <c r="AW2271" s="304">
        <v>0.37</v>
      </c>
      <c r="AX2271" s="304">
        <v>100</v>
      </c>
      <c r="AY2271" s="304">
        <v>-999</v>
      </c>
      <c r="AZ2271" s="304">
        <v>340</v>
      </c>
      <c r="BA2271" s="304">
        <v>100</v>
      </c>
      <c r="BB2271" s="304">
        <v>-999</v>
      </c>
      <c r="BC2271" s="304">
        <v>340</v>
      </c>
      <c r="BD2271" s="304">
        <v>100</v>
      </c>
      <c r="BE2271" s="304">
        <v>100</v>
      </c>
      <c r="BF2271" s="304">
        <v>-999</v>
      </c>
      <c r="BG2271" s="304">
        <v>-999</v>
      </c>
      <c r="BH2271" s="304">
        <v>340</v>
      </c>
      <c r="BI2271" s="304">
        <v>340</v>
      </c>
      <c r="BJ2271" s="304">
        <v>2</v>
      </c>
      <c r="BK2271" s="304" t="s">
        <v>4954</v>
      </c>
      <c r="BL2271" s="304">
        <v>2</v>
      </c>
    </row>
    <row r="2272" spans="1:64" ht="15" hidden="1" customHeight="1" x14ac:dyDescent="0.2">
      <c r="A2272" s="304" t="s">
        <v>6176</v>
      </c>
      <c r="B2272" s="304" t="s">
        <v>1612</v>
      </c>
      <c r="C2272" s="304">
        <v>2408</v>
      </c>
      <c r="D2272" s="349" t="s">
        <v>3312</v>
      </c>
      <c r="E2272" s="304" t="s">
        <v>3312</v>
      </c>
      <c r="F2272" s="304"/>
      <c r="G2272" s="324">
        <v>36.044400000000003</v>
      </c>
      <c r="H2272" s="324">
        <v>136.22790000000001</v>
      </c>
      <c r="I2272" s="324" t="s">
        <v>212</v>
      </c>
      <c r="J2272" s="368">
        <f>U2272</f>
        <v>135.17610783983901</v>
      </c>
      <c r="K2272" s="331">
        <v>0.13</v>
      </c>
      <c r="L2272" s="304" t="str">
        <f t="shared" si="599"/>
        <v>E</v>
      </c>
      <c r="M2272" s="388">
        <v>1</v>
      </c>
      <c r="N2272" s="304">
        <v>121.8</v>
      </c>
      <c r="O2272" s="304">
        <v>20</v>
      </c>
      <c r="P2272" s="331"/>
      <c r="Q2272" s="356"/>
      <c r="R2272" s="304"/>
      <c r="S2272" s="356">
        <v>135.17610783983901</v>
      </c>
      <c r="T2272" s="356">
        <v>142.8517923519139</v>
      </c>
      <c r="U2272" s="356">
        <f>IF(O2272&lt;=10,T2272,IF(O2272&gt;=20,S2272,((O2272-10)*(S2272-T2272)/10+T2272)))</f>
        <v>135.17610783983901</v>
      </c>
      <c r="V2272" s="356"/>
      <c r="W2272" s="304" t="s">
        <v>1657</v>
      </c>
      <c r="X2272" s="304" t="s">
        <v>240</v>
      </c>
      <c r="Y2272" s="366">
        <f t="shared" si="601"/>
        <v>181.5</v>
      </c>
      <c r="Z2272" s="304">
        <v>0.2</v>
      </c>
      <c r="AA2272" s="304"/>
      <c r="AB2272" s="304">
        <v>-999</v>
      </c>
      <c r="AC2272" s="304">
        <v>-999</v>
      </c>
      <c r="AD2272" s="366">
        <v>-999</v>
      </c>
      <c r="AE2272" s="304">
        <v>-999</v>
      </c>
      <c r="AF2272" s="304">
        <v>-999</v>
      </c>
      <c r="AG2272" s="304"/>
      <c r="AH2272" s="304">
        <v>1.4380599999999999E-3</v>
      </c>
      <c r="AI2272" s="312"/>
      <c r="AJ2272" s="332">
        <v>223</v>
      </c>
      <c r="AK2272" s="304">
        <f t="shared" si="600"/>
        <v>210</v>
      </c>
      <c r="AL2272" s="304">
        <f t="shared" si="605"/>
        <v>0.2</v>
      </c>
      <c r="AM2272" s="389" t="str">
        <f t="shared" si="602"/>
        <v/>
      </c>
      <c r="AN2272" s="304"/>
      <c r="AO2272" s="304"/>
      <c r="AP2272" s="312"/>
      <c r="AQ2272" s="312"/>
      <c r="AR2272" s="312"/>
      <c r="AS2272" s="304"/>
      <c r="AT2272" s="312"/>
      <c r="AU2272" s="329">
        <f>VLOOKUP(C2272,[1]world!$A$2:$B$3555,2,FALSE)</f>
        <v>11</v>
      </c>
      <c r="AV2272" s="329">
        <v>328</v>
      </c>
      <c r="AW2272" s="304">
        <v>0.37</v>
      </c>
      <c r="AX2272" s="304">
        <v>220</v>
      </c>
      <c r="AY2272" s="304">
        <v>-999</v>
      </c>
      <c r="AZ2272" s="304">
        <v>360</v>
      </c>
      <c r="BA2272" s="304">
        <v>220</v>
      </c>
      <c r="BB2272" s="304">
        <v>-999</v>
      </c>
      <c r="BC2272" s="304">
        <v>360</v>
      </c>
      <c r="BD2272" s="304">
        <v>220</v>
      </c>
      <c r="BE2272" s="304">
        <v>220</v>
      </c>
      <c r="BF2272" s="304">
        <v>-999</v>
      </c>
      <c r="BG2272" s="304">
        <v>-999</v>
      </c>
      <c r="BH2272" s="304">
        <v>360</v>
      </c>
      <c r="BI2272" s="304">
        <v>360</v>
      </c>
      <c r="BJ2272" s="304">
        <v>2</v>
      </c>
      <c r="BK2272" s="304" t="s">
        <v>4954</v>
      </c>
      <c r="BL2272" s="304">
        <v>2</v>
      </c>
    </row>
    <row r="2273" spans="1:64" ht="15" hidden="1" customHeight="1" x14ac:dyDescent="0.2">
      <c r="A2273" s="304" t="s">
        <v>6176</v>
      </c>
      <c r="B2273" s="304" t="s">
        <v>1612</v>
      </c>
      <c r="C2273" s="304">
        <v>2409</v>
      </c>
      <c r="D2273" s="349" t="s">
        <v>3298</v>
      </c>
      <c r="E2273" s="304" t="s">
        <v>3298</v>
      </c>
      <c r="F2273" s="304"/>
      <c r="G2273" s="324">
        <v>35.978900000000003</v>
      </c>
      <c r="H2273" s="324">
        <v>136.48650000000001</v>
      </c>
      <c r="I2273" s="324" t="s">
        <v>212</v>
      </c>
      <c r="J2273" s="368">
        <f>U2273</f>
        <v>410.80182981983364</v>
      </c>
      <c r="K2273" s="331">
        <v>0.13</v>
      </c>
      <c r="L2273" s="304" t="str">
        <f t="shared" si="599"/>
        <v>C</v>
      </c>
      <c r="M2273" s="388">
        <v>1</v>
      </c>
      <c r="N2273" s="304">
        <v>366.3</v>
      </c>
      <c r="O2273" s="304">
        <v>20</v>
      </c>
      <c r="P2273" s="331"/>
      <c r="Q2273" s="356"/>
      <c r="R2273" s="304"/>
      <c r="S2273" s="356">
        <v>410.80182981983364</v>
      </c>
      <c r="T2273" s="356">
        <v>439.69211003169625</v>
      </c>
      <c r="U2273" s="356">
        <f>IF(O2273&lt;=10,T2273,IF(O2273&gt;=20,S2273,((O2273-10)*(S2273-T2273)/10+T2273)))</f>
        <v>410.80182981983364</v>
      </c>
      <c r="V2273" s="356"/>
      <c r="W2273" s="304" t="s">
        <v>1674</v>
      </c>
      <c r="X2273" s="304" t="s">
        <v>213</v>
      </c>
      <c r="Y2273" s="366">
        <f t="shared" si="601"/>
        <v>274.5</v>
      </c>
      <c r="Z2273" s="304"/>
      <c r="AA2273" s="304"/>
      <c r="AB2273" s="304">
        <v>-999</v>
      </c>
      <c r="AC2273" s="304">
        <v>-999</v>
      </c>
      <c r="AD2273" s="366">
        <v>-999</v>
      </c>
      <c r="AE2273" s="304">
        <v>-999</v>
      </c>
      <c r="AF2273" s="304">
        <v>-999</v>
      </c>
      <c r="AG2273" s="304"/>
      <c r="AH2273" s="304">
        <v>7.4054400000000001E-3</v>
      </c>
      <c r="AI2273" s="312"/>
      <c r="AJ2273" s="332">
        <v>365</v>
      </c>
      <c r="AK2273" s="304">
        <f t="shared" si="600"/>
        <v>425</v>
      </c>
      <c r="AL2273" s="304">
        <f t="shared" si="605"/>
        <v>0.43</v>
      </c>
      <c r="AM2273" s="389" t="str">
        <f t="shared" si="602"/>
        <v/>
      </c>
      <c r="AN2273" s="304"/>
      <c r="AO2273" s="304"/>
      <c r="AP2273" s="312"/>
      <c r="AQ2273" s="312"/>
      <c r="AR2273" s="312"/>
      <c r="AS2273" s="304"/>
      <c r="AT2273" s="312"/>
      <c r="AU2273" s="329">
        <f>VLOOKUP(C2273,[1]world!$A$2:$B$3555,2,FALSE)</f>
        <v>3</v>
      </c>
      <c r="AV2273" s="329">
        <v>547</v>
      </c>
      <c r="AW2273" s="304">
        <v>0.37</v>
      </c>
      <c r="AX2273" s="304">
        <v>140</v>
      </c>
      <c r="AY2273" s="304">
        <v>-999</v>
      </c>
      <c r="AZ2273" s="304">
        <v>260</v>
      </c>
      <c r="BA2273" s="304">
        <v>140</v>
      </c>
      <c r="BB2273" s="304">
        <v>-999</v>
      </c>
      <c r="BC2273" s="304">
        <v>260</v>
      </c>
      <c r="BD2273" s="304">
        <v>140</v>
      </c>
      <c r="BE2273" s="304">
        <v>140</v>
      </c>
      <c r="BF2273" s="304">
        <v>-999</v>
      </c>
      <c r="BG2273" s="304">
        <v>-999</v>
      </c>
      <c r="BH2273" s="304">
        <v>260</v>
      </c>
      <c r="BI2273" s="304">
        <v>260</v>
      </c>
      <c r="BJ2273" s="304">
        <v>2</v>
      </c>
      <c r="BK2273" s="304" t="s">
        <v>4954</v>
      </c>
      <c r="BL2273" s="304">
        <v>2</v>
      </c>
    </row>
    <row r="2274" spans="1:64" ht="15" hidden="1" customHeight="1" x14ac:dyDescent="0.2">
      <c r="A2274" s="304" t="s">
        <v>6176</v>
      </c>
      <c r="B2274" s="304" t="s">
        <v>1612</v>
      </c>
      <c r="C2274" s="304">
        <v>2410</v>
      </c>
      <c r="D2274" s="349" t="s">
        <v>3257</v>
      </c>
      <c r="E2274" s="304" t="s">
        <v>3257</v>
      </c>
      <c r="F2274" s="304"/>
      <c r="G2274" s="324">
        <v>35.905299999999997</v>
      </c>
      <c r="H2274" s="324">
        <v>136.67060000000001</v>
      </c>
      <c r="I2274" s="324" t="s">
        <v>212</v>
      </c>
      <c r="J2274" s="368">
        <f>U2274</f>
        <v>351.69465416369218</v>
      </c>
      <c r="K2274" s="331">
        <v>0.2</v>
      </c>
      <c r="L2274" s="304" t="str">
        <f t="shared" si="599"/>
        <v>D</v>
      </c>
      <c r="M2274" s="388">
        <v>1</v>
      </c>
      <c r="N2274" s="304">
        <v>240</v>
      </c>
      <c r="O2274" s="304">
        <v>12</v>
      </c>
      <c r="P2274" s="331"/>
      <c r="Q2274" s="356"/>
      <c r="R2274" s="304"/>
      <c r="S2274" s="356">
        <v>299.61646617025389</v>
      </c>
      <c r="T2274" s="356">
        <v>364.71420116205172</v>
      </c>
      <c r="U2274" s="356">
        <f>IF(O2274&lt;=10,T2274,IF(O2274&gt;=20,S2274,((O2274-10)*(S2274-T2274)/10+T2274)))</f>
        <v>351.69465416369218</v>
      </c>
      <c r="V2274" s="356"/>
      <c r="W2274" s="304" t="s">
        <v>890</v>
      </c>
      <c r="X2274" s="304" t="s">
        <v>205</v>
      </c>
      <c r="Y2274" s="366">
        <f t="shared" si="601"/>
        <v>424.8</v>
      </c>
      <c r="Z2274" s="304"/>
      <c r="AA2274" s="304"/>
      <c r="AB2274" s="304">
        <v>-999</v>
      </c>
      <c r="AC2274" s="304">
        <v>-999</v>
      </c>
      <c r="AD2274" s="366">
        <v>-999</v>
      </c>
      <c r="AE2274" s="304">
        <v>-999</v>
      </c>
      <c r="AF2274" s="304">
        <v>-999</v>
      </c>
      <c r="AG2274" s="304"/>
      <c r="AH2274" s="304">
        <v>0.146618</v>
      </c>
      <c r="AI2274" s="312"/>
      <c r="AJ2274" s="332">
        <v>760</v>
      </c>
      <c r="AK2274" s="304">
        <f t="shared" si="600"/>
        <v>760</v>
      </c>
      <c r="AL2274" s="304">
        <f t="shared" si="605"/>
        <v>0.43</v>
      </c>
      <c r="AM2274" s="389" t="str">
        <f t="shared" si="602"/>
        <v/>
      </c>
      <c r="AN2274" s="304"/>
      <c r="AO2274" s="304"/>
      <c r="AP2274" s="312"/>
      <c r="AQ2274" s="312"/>
      <c r="AR2274" s="312"/>
      <c r="AS2274" s="304"/>
      <c r="AT2274" s="312"/>
      <c r="AU2274" s="329">
        <f>VLOOKUP(C2274,[1]world!$A$2:$B$3555,2,FALSE)</f>
        <v>1</v>
      </c>
      <c r="AV2274" s="329">
        <v>519</v>
      </c>
      <c r="AW2274" s="304">
        <v>0.37</v>
      </c>
      <c r="AX2274" s="304">
        <v>20</v>
      </c>
      <c r="AY2274" s="304">
        <v>-999</v>
      </c>
      <c r="AZ2274" s="304">
        <v>40</v>
      </c>
      <c r="BA2274" s="304">
        <v>20</v>
      </c>
      <c r="BB2274" s="304">
        <v>-999</v>
      </c>
      <c r="BC2274" s="304">
        <v>40</v>
      </c>
      <c r="BD2274" s="304">
        <v>20</v>
      </c>
      <c r="BE2274" s="304">
        <v>20</v>
      </c>
      <c r="BF2274" s="304">
        <v>-999</v>
      </c>
      <c r="BG2274" s="304">
        <v>-999</v>
      </c>
      <c r="BH2274" s="304">
        <v>40</v>
      </c>
      <c r="BI2274" s="304">
        <v>40</v>
      </c>
      <c r="BJ2274" s="304">
        <v>2</v>
      </c>
      <c r="BK2274" s="304" t="s">
        <v>4954</v>
      </c>
      <c r="BL2274" s="304">
        <v>2</v>
      </c>
    </row>
    <row r="2275" spans="1:64" ht="15" hidden="1" customHeight="1" x14ac:dyDescent="0.2">
      <c r="A2275" s="304" t="s">
        <v>6103</v>
      </c>
      <c r="B2275" s="304" t="s">
        <v>2503</v>
      </c>
      <c r="C2275" s="304">
        <v>2411</v>
      </c>
      <c r="D2275" s="349" t="s">
        <v>3327</v>
      </c>
      <c r="E2275" s="304" t="s">
        <v>3327</v>
      </c>
      <c r="F2275" s="304"/>
      <c r="G2275" s="324">
        <v>36.092399999999998</v>
      </c>
      <c r="H2275" s="324">
        <v>136.3646</v>
      </c>
      <c r="I2275" s="324" t="s">
        <v>214</v>
      </c>
      <c r="J2275" s="366">
        <v>715.76</v>
      </c>
      <c r="K2275" s="331">
        <v>0.1</v>
      </c>
      <c r="L2275" s="304" t="str">
        <f t="shared" si="599"/>
        <v>C</v>
      </c>
      <c r="M2275" s="388">
        <v>0</v>
      </c>
      <c r="N2275" s="304"/>
      <c r="O2275" s="304">
        <v>21</v>
      </c>
      <c r="P2275" s="356"/>
      <c r="Q2275" s="356"/>
      <c r="R2275" s="304" t="s">
        <v>2503</v>
      </c>
      <c r="S2275" s="304"/>
      <c r="T2275" s="304"/>
      <c r="U2275" s="304"/>
      <c r="V2275" s="304"/>
      <c r="W2275" s="304" t="s">
        <v>4661</v>
      </c>
      <c r="X2275" s="304">
        <v>-999</v>
      </c>
      <c r="Y2275" s="366" t="str">
        <f t="shared" si="601"/>
        <v>-</v>
      </c>
      <c r="Z2275" s="304"/>
      <c r="AA2275" s="304"/>
      <c r="AB2275" s="304">
        <v>-999</v>
      </c>
      <c r="AC2275" s="304">
        <v>-999</v>
      </c>
      <c r="AD2275" s="366">
        <v>-999</v>
      </c>
      <c r="AE2275" s="304">
        <v>-999</v>
      </c>
      <c r="AF2275" s="304">
        <v>-999</v>
      </c>
      <c r="AG2275" s="304"/>
      <c r="AH2275" s="304">
        <v>5.7044999999999998E-2</v>
      </c>
      <c r="AI2275" s="312"/>
      <c r="AJ2275" s="332">
        <v>760</v>
      </c>
      <c r="AK2275" s="304">
        <f t="shared" si="600"/>
        <v>760</v>
      </c>
      <c r="AL2275" s="304">
        <f t="shared" si="605"/>
        <v>0.43</v>
      </c>
      <c r="AM2275" s="389" t="str">
        <f t="shared" si="602"/>
        <v/>
      </c>
      <c r="AN2275" s="304"/>
      <c r="AO2275" s="304"/>
      <c r="AP2275" s="312"/>
      <c r="AQ2275" s="312"/>
      <c r="AR2275" s="312"/>
      <c r="AS2275" s="304"/>
      <c r="AT2275" s="312"/>
      <c r="AU2275" s="329">
        <f>VLOOKUP(C2275,[1]world!$A$2:$B$3555,2,FALSE)</f>
        <v>7</v>
      </c>
      <c r="AV2275" s="329">
        <v>388</v>
      </c>
      <c r="AW2275" s="304">
        <v>0.37</v>
      </c>
      <c r="AX2275" s="304">
        <v>4</v>
      </c>
      <c r="AY2275" s="304">
        <v>6</v>
      </c>
      <c r="AZ2275" s="304">
        <v>64</v>
      </c>
      <c r="BA2275" s="304">
        <v>4</v>
      </c>
      <c r="BB2275" s="304">
        <v>6</v>
      </c>
      <c r="BC2275" s="304">
        <v>64</v>
      </c>
      <c r="BD2275" s="304">
        <v>40</v>
      </c>
      <c r="BE2275" s="304">
        <v>40</v>
      </c>
      <c r="BF2275" s="304">
        <v>-999</v>
      </c>
      <c r="BG2275" s="304">
        <v>-999</v>
      </c>
      <c r="BH2275" s="304">
        <v>100</v>
      </c>
      <c r="BI2275" s="304">
        <v>100</v>
      </c>
      <c r="BJ2275" s="304">
        <v>0</v>
      </c>
      <c r="BK2275" s="304">
        <v>0</v>
      </c>
      <c r="BL2275" s="304">
        <v>0</v>
      </c>
    </row>
    <row r="2276" spans="1:64" ht="15" hidden="1" customHeight="1" x14ac:dyDescent="0.2">
      <c r="A2276" s="304" t="s">
        <v>6103</v>
      </c>
      <c r="B2276" s="304" t="s">
        <v>2503</v>
      </c>
      <c r="C2276" s="304">
        <v>2412</v>
      </c>
      <c r="D2276" s="349" t="s">
        <v>3275</v>
      </c>
      <c r="E2276" s="304" t="s">
        <v>3275</v>
      </c>
      <c r="F2276" s="304"/>
      <c r="G2276" s="324">
        <v>35.938299999999998</v>
      </c>
      <c r="H2276" s="324">
        <v>136.70189999999999</v>
      </c>
      <c r="I2276" s="324" t="s">
        <v>214</v>
      </c>
      <c r="J2276" s="366">
        <v>760.04</v>
      </c>
      <c r="K2276" s="331">
        <v>0.1</v>
      </c>
      <c r="L2276" s="304" t="str">
        <f t="shared" si="599"/>
        <v>B</v>
      </c>
      <c r="M2276" s="388">
        <v>0</v>
      </c>
      <c r="N2276" s="304"/>
      <c r="O2276" s="304">
        <v>21</v>
      </c>
      <c r="P2276" s="356"/>
      <c r="Q2276" s="356"/>
      <c r="R2276" s="304" t="s">
        <v>2503</v>
      </c>
      <c r="S2276" s="304"/>
      <c r="T2276" s="304"/>
      <c r="U2276" s="304"/>
      <c r="V2276" s="304"/>
      <c r="W2276" s="304" t="s">
        <v>4661</v>
      </c>
      <c r="X2276" s="304">
        <v>-999</v>
      </c>
      <c r="Y2276" s="366" t="str">
        <f t="shared" si="601"/>
        <v>-</v>
      </c>
      <c r="Z2276" s="304"/>
      <c r="AA2276" s="304"/>
      <c r="AB2276" s="304">
        <v>-999</v>
      </c>
      <c r="AC2276" s="304">
        <v>-999</v>
      </c>
      <c r="AD2276" s="366">
        <v>-999</v>
      </c>
      <c r="AE2276" s="304">
        <v>-999</v>
      </c>
      <c r="AF2276" s="304">
        <v>-999</v>
      </c>
      <c r="AG2276" s="304"/>
      <c r="AH2276" s="304">
        <v>0.15079300000000001</v>
      </c>
      <c r="AI2276" s="312"/>
      <c r="AJ2276" s="332">
        <v>760</v>
      </c>
      <c r="AK2276" s="304">
        <f t="shared" si="600"/>
        <v>760</v>
      </c>
      <c r="AL2276" s="304">
        <f t="shared" si="605"/>
        <v>0.43</v>
      </c>
      <c r="AM2276" s="389" t="str">
        <f t="shared" si="602"/>
        <v/>
      </c>
      <c r="AN2276" s="304"/>
      <c r="AO2276" s="304"/>
      <c r="AP2276" s="312"/>
      <c r="AQ2276" s="312"/>
      <c r="AR2276" s="312"/>
      <c r="AS2276" s="304"/>
      <c r="AT2276" s="312"/>
      <c r="AU2276" s="329">
        <f>VLOOKUP(C2276,[1]world!$A$2:$B$3555,2,FALSE)</f>
        <v>1</v>
      </c>
      <c r="AV2276" s="329">
        <v>519</v>
      </c>
      <c r="AW2276" s="304">
        <v>0.37</v>
      </c>
      <c r="AX2276" s="304">
        <v>12</v>
      </c>
      <c r="AY2276" s="304">
        <v>80</v>
      </c>
      <c r="AZ2276" s="304">
        <v>-999</v>
      </c>
      <c r="BA2276" s="304">
        <v>12</v>
      </c>
      <c r="BB2276" s="304">
        <v>80</v>
      </c>
      <c r="BC2276" s="304">
        <v>-999</v>
      </c>
      <c r="BD2276" s="304">
        <v>20</v>
      </c>
      <c r="BE2276" s="304">
        <v>20</v>
      </c>
      <c r="BF2276" s="304">
        <v>-999</v>
      </c>
      <c r="BG2276" s="304">
        <v>-999</v>
      </c>
      <c r="BH2276" s="304">
        <v>40</v>
      </c>
      <c r="BI2276" s="304">
        <v>40</v>
      </c>
      <c r="BJ2276" s="304">
        <v>0</v>
      </c>
      <c r="BK2276" s="304">
        <v>0</v>
      </c>
      <c r="BL2276" s="304">
        <v>0</v>
      </c>
    </row>
    <row r="2277" spans="1:64" ht="15" hidden="1" customHeight="1" x14ac:dyDescent="0.2">
      <c r="A2277" s="304" t="s">
        <v>6176</v>
      </c>
      <c r="B2277" s="304" t="s">
        <v>1612</v>
      </c>
      <c r="C2277" s="304">
        <v>2413</v>
      </c>
      <c r="D2277" s="349" t="s">
        <v>3969</v>
      </c>
      <c r="E2277" s="304" t="s">
        <v>3969</v>
      </c>
      <c r="F2277" s="304"/>
      <c r="G2277" s="324">
        <v>37.794899999999998</v>
      </c>
      <c r="H2277" s="324">
        <v>140.9196</v>
      </c>
      <c r="I2277" s="324" t="s">
        <v>212</v>
      </c>
      <c r="J2277" s="368">
        <f t="shared" ref="J2277:J2296" si="606">U2277</f>
        <v>276.35113604077713</v>
      </c>
      <c r="K2277" s="331">
        <v>0.2</v>
      </c>
      <c r="L2277" s="304" t="str">
        <f t="shared" si="599"/>
        <v>D</v>
      </c>
      <c r="M2277" s="388">
        <v>1</v>
      </c>
      <c r="N2277" s="304">
        <v>198.1</v>
      </c>
      <c r="O2277" s="304">
        <v>13</v>
      </c>
      <c r="P2277" s="331"/>
      <c r="Q2277" s="356"/>
      <c r="R2277" s="304"/>
      <c r="S2277" s="356">
        <v>242.16501500343853</v>
      </c>
      <c r="T2277" s="356">
        <v>291.00233077106515</v>
      </c>
      <c r="U2277" s="356">
        <f t="shared" ref="U2277:U2296" si="607">IF(O2277&lt;=10,T2277,IF(O2277&gt;=20,S2277,((O2277-10)*(S2277-T2277)/10+T2277)))</f>
        <v>276.35113604077713</v>
      </c>
      <c r="V2277" s="356"/>
      <c r="W2277" s="304" t="s">
        <v>890</v>
      </c>
      <c r="X2277" s="304" t="s">
        <v>205</v>
      </c>
      <c r="Y2277" s="366">
        <f t="shared" si="601"/>
        <v>424.8</v>
      </c>
      <c r="Z2277" s="304"/>
      <c r="AA2277" s="304"/>
      <c r="AB2277" s="304">
        <v>-999</v>
      </c>
      <c r="AC2277" s="304">
        <v>-999</v>
      </c>
      <c r="AD2277" s="366">
        <v>-999</v>
      </c>
      <c r="AE2277" s="304">
        <v>-999</v>
      </c>
      <c r="AF2277" s="304">
        <v>-999</v>
      </c>
      <c r="AG2277" s="304"/>
      <c r="AH2277" s="304">
        <v>4.8948200000000002E-3</v>
      </c>
      <c r="AI2277" s="312"/>
      <c r="AJ2277" s="332">
        <v>317</v>
      </c>
      <c r="AK2277" s="304">
        <f t="shared" si="600"/>
        <v>270</v>
      </c>
      <c r="AL2277" s="304">
        <f t="shared" si="605"/>
        <v>0.43</v>
      </c>
      <c r="AM2277" s="389" t="str">
        <f t="shared" si="602"/>
        <v/>
      </c>
      <c r="AN2277" s="304"/>
      <c r="AO2277" s="304"/>
      <c r="AP2277" s="312"/>
      <c r="AQ2277" s="312"/>
      <c r="AR2277" s="312"/>
      <c r="AS2277" s="304"/>
      <c r="AT2277" s="312"/>
      <c r="AU2277" s="329">
        <f>VLOOKUP(C2277,[1]world!$A$2:$B$3555,2,FALSE)</f>
        <v>7</v>
      </c>
      <c r="AV2277" s="329">
        <v>388</v>
      </c>
      <c r="AW2277" s="304">
        <v>0.37</v>
      </c>
      <c r="AX2277" s="304">
        <v>40</v>
      </c>
      <c r="AY2277" s="304">
        <v>-999</v>
      </c>
      <c r="AZ2277" s="304">
        <v>440</v>
      </c>
      <c r="BA2277" s="304">
        <v>40</v>
      </c>
      <c r="BB2277" s="304">
        <v>-999</v>
      </c>
      <c r="BC2277" s="304">
        <v>440</v>
      </c>
      <c r="BD2277" s="304">
        <v>40</v>
      </c>
      <c r="BE2277" s="304">
        <v>40</v>
      </c>
      <c r="BF2277" s="304">
        <v>-999</v>
      </c>
      <c r="BG2277" s="304">
        <v>-999</v>
      </c>
      <c r="BH2277" s="304">
        <v>440</v>
      </c>
      <c r="BI2277" s="304">
        <v>440</v>
      </c>
      <c r="BJ2277" s="304">
        <v>2</v>
      </c>
      <c r="BK2277" s="304" t="s">
        <v>4954</v>
      </c>
      <c r="BL2277" s="304">
        <v>2</v>
      </c>
    </row>
    <row r="2278" spans="1:64" ht="15" hidden="1" customHeight="1" x14ac:dyDescent="0.2">
      <c r="A2278" s="304" t="s">
        <v>6176</v>
      </c>
      <c r="B2278" s="304" t="s">
        <v>1612</v>
      </c>
      <c r="C2278" s="304">
        <v>2414</v>
      </c>
      <c r="D2278" s="349" t="s">
        <v>3992</v>
      </c>
      <c r="E2278" s="304" t="s">
        <v>3992</v>
      </c>
      <c r="F2278" s="304"/>
      <c r="G2278" s="324">
        <v>37.844900000000003</v>
      </c>
      <c r="H2278" s="324">
        <v>140.60130000000001</v>
      </c>
      <c r="I2278" s="324" t="s">
        <v>212</v>
      </c>
      <c r="J2278" s="368">
        <f t="shared" si="606"/>
        <v>514.58219913065693</v>
      </c>
      <c r="K2278" s="331">
        <v>0.2</v>
      </c>
      <c r="L2278" s="304" t="str">
        <f t="shared" si="599"/>
        <v>C</v>
      </c>
      <c r="M2278" s="388">
        <v>1</v>
      </c>
      <c r="N2278" s="304">
        <v>324.3</v>
      </c>
      <c r="O2278" s="304">
        <v>10</v>
      </c>
      <c r="P2278" s="331"/>
      <c r="Q2278" s="356"/>
      <c r="R2278" s="304"/>
      <c r="S2278" s="356">
        <v>422.98853839384418</v>
      </c>
      <c r="T2278" s="356">
        <v>514.58219913065693</v>
      </c>
      <c r="U2278" s="356">
        <f t="shared" si="607"/>
        <v>514.58219913065693</v>
      </c>
      <c r="V2278" s="356"/>
      <c r="W2278" s="304" t="s">
        <v>900</v>
      </c>
      <c r="X2278" s="304" t="s">
        <v>232</v>
      </c>
      <c r="Y2278" s="366">
        <f t="shared" si="601"/>
        <v>506.6</v>
      </c>
      <c r="Z2278" s="304"/>
      <c r="AA2278" s="304"/>
      <c r="AB2278" s="304">
        <v>-999</v>
      </c>
      <c r="AC2278" s="304">
        <v>-999</v>
      </c>
      <c r="AD2278" s="366">
        <v>-999</v>
      </c>
      <c r="AE2278" s="304">
        <v>-999</v>
      </c>
      <c r="AF2278" s="304">
        <v>-999</v>
      </c>
      <c r="AG2278" s="304"/>
      <c r="AH2278" s="304">
        <v>1.41049E-2</v>
      </c>
      <c r="AI2278" s="312"/>
      <c r="AJ2278" s="332">
        <v>519</v>
      </c>
      <c r="AK2278" s="304">
        <f t="shared" si="600"/>
        <v>555</v>
      </c>
      <c r="AL2278" s="304">
        <f t="shared" si="605"/>
        <v>0.43</v>
      </c>
      <c r="AM2278" s="389" t="str">
        <f t="shared" si="602"/>
        <v/>
      </c>
      <c r="AN2278" s="304"/>
      <c r="AO2278" s="304"/>
      <c r="AP2278" s="312"/>
      <c r="AQ2278" s="312"/>
      <c r="AR2278" s="312"/>
      <c r="AS2278" s="304"/>
      <c r="AT2278" s="312"/>
      <c r="AU2278" s="329">
        <f>VLOOKUP(C2278,[1]world!$A$2:$B$3555,2,FALSE)</f>
        <v>7</v>
      </c>
      <c r="AV2278" s="329">
        <v>388</v>
      </c>
      <c r="AW2278" s="304">
        <v>0.37</v>
      </c>
      <c r="AX2278" s="304">
        <v>20</v>
      </c>
      <c r="AY2278" s="304">
        <v>-999</v>
      </c>
      <c r="AZ2278" s="304">
        <v>640</v>
      </c>
      <c r="BA2278" s="304">
        <v>20</v>
      </c>
      <c r="BB2278" s="304">
        <v>-999</v>
      </c>
      <c r="BC2278" s="304">
        <v>640</v>
      </c>
      <c r="BD2278" s="304">
        <v>20</v>
      </c>
      <c r="BE2278" s="304">
        <v>20</v>
      </c>
      <c r="BF2278" s="304">
        <v>-999</v>
      </c>
      <c r="BG2278" s="304">
        <v>-999</v>
      </c>
      <c r="BH2278" s="304">
        <v>640</v>
      </c>
      <c r="BI2278" s="304">
        <v>640</v>
      </c>
      <c r="BJ2278" s="304">
        <v>2</v>
      </c>
      <c r="BK2278" s="304" t="s">
        <v>4954</v>
      </c>
      <c r="BL2278" s="304">
        <v>2</v>
      </c>
    </row>
    <row r="2279" spans="1:64" ht="15" hidden="1" customHeight="1" x14ac:dyDescent="0.2">
      <c r="A2279" s="304" t="s">
        <v>6176</v>
      </c>
      <c r="B2279" s="304" t="s">
        <v>1612</v>
      </c>
      <c r="C2279" s="304">
        <v>2415</v>
      </c>
      <c r="D2279" s="349" t="s">
        <v>3954</v>
      </c>
      <c r="E2279" s="304" t="s">
        <v>3954</v>
      </c>
      <c r="F2279" s="304"/>
      <c r="G2279" s="324">
        <v>37.761299999999999</v>
      </c>
      <c r="H2279" s="324">
        <v>140.47989999999999</v>
      </c>
      <c r="I2279" s="324" t="s">
        <v>212</v>
      </c>
      <c r="J2279" s="368">
        <f t="shared" si="606"/>
        <v>292.67077245686494</v>
      </c>
      <c r="K2279" s="331">
        <v>0.13</v>
      </c>
      <c r="L2279" s="304" t="str">
        <f t="shared" si="599"/>
        <v>D</v>
      </c>
      <c r="M2279" s="388">
        <v>1</v>
      </c>
      <c r="N2279" s="304">
        <v>261.8</v>
      </c>
      <c r="O2279" s="304">
        <v>20</v>
      </c>
      <c r="P2279" s="331"/>
      <c r="Q2279" s="356"/>
      <c r="R2279" s="304"/>
      <c r="S2279" s="356">
        <v>292.67077245686494</v>
      </c>
      <c r="T2279" s="356">
        <v>314.86010495137918</v>
      </c>
      <c r="U2279" s="356">
        <f t="shared" si="607"/>
        <v>292.67077245686494</v>
      </c>
      <c r="V2279" s="356"/>
      <c r="W2279" s="304" t="s">
        <v>1674</v>
      </c>
      <c r="X2279" s="304" t="s">
        <v>213</v>
      </c>
      <c r="Y2279" s="366">
        <f t="shared" si="601"/>
        <v>274.5</v>
      </c>
      <c r="Z2279" s="304"/>
      <c r="AA2279" s="304"/>
      <c r="AB2279" s="304">
        <v>-999</v>
      </c>
      <c r="AC2279" s="304">
        <v>-999</v>
      </c>
      <c r="AD2279" s="366">
        <v>-999</v>
      </c>
      <c r="AE2279" s="304">
        <v>-999</v>
      </c>
      <c r="AF2279" s="304">
        <v>-999</v>
      </c>
      <c r="AG2279" s="304"/>
      <c r="AH2279" s="304">
        <v>1.87767E-2</v>
      </c>
      <c r="AI2279" s="312"/>
      <c r="AJ2279" s="332">
        <v>636</v>
      </c>
      <c r="AK2279" s="304">
        <f t="shared" si="600"/>
        <v>690</v>
      </c>
      <c r="AL2279" s="304">
        <f t="shared" si="605"/>
        <v>0.43</v>
      </c>
      <c r="AM2279" s="389" t="str">
        <f t="shared" si="602"/>
        <v/>
      </c>
      <c r="AN2279" s="304"/>
      <c r="AO2279" s="304"/>
      <c r="AP2279" s="312"/>
      <c r="AQ2279" s="312"/>
      <c r="AR2279" s="312"/>
      <c r="AS2279" s="304"/>
      <c r="AT2279" s="312"/>
      <c r="AU2279" s="329">
        <f>VLOOKUP(C2279,[1]world!$A$2:$B$3555,2,FALSE)</f>
        <v>7</v>
      </c>
      <c r="AV2279" s="329">
        <v>388</v>
      </c>
      <c r="AW2279" s="304">
        <v>0.37</v>
      </c>
      <c r="AX2279" s="304">
        <v>80</v>
      </c>
      <c r="AY2279" s="304">
        <v>-999</v>
      </c>
      <c r="AZ2279" s="304">
        <v>300</v>
      </c>
      <c r="BA2279" s="304">
        <v>80</v>
      </c>
      <c r="BB2279" s="304">
        <v>-999</v>
      </c>
      <c r="BC2279" s="304">
        <v>300</v>
      </c>
      <c r="BD2279" s="304">
        <v>80</v>
      </c>
      <c r="BE2279" s="304">
        <v>80</v>
      </c>
      <c r="BF2279" s="304">
        <v>-999</v>
      </c>
      <c r="BG2279" s="304">
        <v>-999</v>
      </c>
      <c r="BH2279" s="304">
        <v>300</v>
      </c>
      <c r="BI2279" s="304">
        <v>300</v>
      </c>
      <c r="BJ2279" s="304">
        <v>2</v>
      </c>
      <c r="BK2279" s="304" t="s">
        <v>4954</v>
      </c>
      <c r="BL2279" s="304">
        <v>2</v>
      </c>
    </row>
    <row r="2280" spans="1:64" ht="15" hidden="1" customHeight="1" x14ac:dyDescent="0.2">
      <c r="A2280" s="304" t="s">
        <v>6176</v>
      </c>
      <c r="B2280" s="304" t="s">
        <v>1612</v>
      </c>
      <c r="C2280" s="304">
        <v>2416</v>
      </c>
      <c r="D2280" s="349" t="s">
        <v>3933</v>
      </c>
      <c r="E2280" s="304" t="s">
        <v>3933</v>
      </c>
      <c r="F2280" s="304"/>
      <c r="G2280" s="324">
        <v>37.679900000000004</v>
      </c>
      <c r="H2280" s="324">
        <v>140.7346</v>
      </c>
      <c r="I2280" s="324" t="s">
        <v>212</v>
      </c>
      <c r="J2280" s="368">
        <f t="shared" si="606"/>
        <v>388.5765228436004</v>
      </c>
      <c r="K2280" s="331">
        <v>0.2</v>
      </c>
      <c r="L2280" s="304" t="str">
        <f t="shared" si="599"/>
        <v>C</v>
      </c>
      <c r="M2280" s="388">
        <v>1</v>
      </c>
      <c r="N2280" s="304">
        <v>237.4</v>
      </c>
      <c r="O2280" s="304">
        <v>10</v>
      </c>
      <c r="P2280" s="331"/>
      <c r="Q2280" s="356"/>
      <c r="R2280" s="304"/>
      <c r="S2280" s="356">
        <v>306.83631013173181</v>
      </c>
      <c r="T2280" s="356">
        <v>388.5765228436004</v>
      </c>
      <c r="U2280" s="356">
        <f t="shared" si="607"/>
        <v>388.5765228436004</v>
      </c>
      <c r="V2280" s="356"/>
      <c r="W2280" s="304" t="s">
        <v>900</v>
      </c>
      <c r="X2280" s="304" t="s">
        <v>232</v>
      </c>
      <c r="Y2280" s="366">
        <f t="shared" si="601"/>
        <v>506.6</v>
      </c>
      <c r="Z2280" s="304"/>
      <c r="AA2280" s="304"/>
      <c r="AB2280" s="304">
        <v>-999</v>
      </c>
      <c r="AC2280" s="304">
        <v>-999</v>
      </c>
      <c r="AD2280" s="366">
        <v>-999</v>
      </c>
      <c r="AE2280" s="304">
        <v>-999</v>
      </c>
      <c r="AF2280" s="304">
        <v>-999</v>
      </c>
      <c r="AG2280" s="304"/>
      <c r="AH2280" s="304">
        <v>2.2553299999999998E-2</v>
      </c>
      <c r="AI2280" s="312"/>
      <c r="AJ2280" s="332">
        <v>711</v>
      </c>
      <c r="AK2280" s="304">
        <f t="shared" si="600"/>
        <v>690</v>
      </c>
      <c r="AL2280" s="304">
        <f t="shared" si="605"/>
        <v>0.43</v>
      </c>
      <c r="AM2280" s="389" t="str">
        <f t="shared" si="602"/>
        <v/>
      </c>
      <c r="AN2280" s="304"/>
      <c r="AO2280" s="304"/>
      <c r="AP2280" s="312"/>
      <c r="AQ2280" s="312"/>
      <c r="AR2280" s="312"/>
      <c r="AS2280" s="304"/>
      <c r="AT2280" s="312"/>
      <c r="AU2280" s="329">
        <f>VLOOKUP(C2280,[1]world!$A$2:$B$3555,2,FALSE)</f>
        <v>1</v>
      </c>
      <c r="AV2280" s="329">
        <v>519</v>
      </c>
      <c r="AW2280" s="304">
        <v>0.37</v>
      </c>
      <c r="AX2280" s="304">
        <v>20</v>
      </c>
      <c r="AY2280" s="304">
        <v>-999</v>
      </c>
      <c r="AZ2280" s="304">
        <v>40</v>
      </c>
      <c r="BA2280" s="304">
        <v>20</v>
      </c>
      <c r="BB2280" s="304">
        <v>-999</v>
      </c>
      <c r="BC2280" s="304">
        <v>40</v>
      </c>
      <c r="BD2280" s="304">
        <v>20</v>
      </c>
      <c r="BE2280" s="304">
        <v>20</v>
      </c>
      <c r="BF2280" s="304">
        <v>-999</v>
      </c>
      <c r="BG2280" s="304">
        <v>-999</v>
      </c>
      <c r="BH2280" s="304">
        <v>40</v>
      </c>
      <c r="BI2280" s="304">
        <v>40</v>
      </c>
      <c r="BJ2280" s="304">
        <v>2</v>
      </c>
      <c r="BK2280" s="304" t="s">
        <v>4954</v>
      </c>
      <c r="BL2280" s="304">
        <v>2</v>
      </c>
    </row>
    <row r="2281" spans="1:64" ht="15" hidden="1" customHeight="1" x14ac:dyDescent="0.2">
      <c r="A2281" s="304" t="s">
        <v>6176</v>
      </c>
      <c r="B2281" s="304" t="s">
        <v>1612</v>
      </c>
      <c r="C2281" s="304">
        <v>2417</v>
      </c>
      <c r="D2281" s="349" t="s">
        <v>3903</v>
      </c>
      <c r="E2281" s="304" t="s">
        <v>3903</v>
      </c>
      <c r="F2281" s="304"/>
      <c r="G2281" s="324">
        <v>37.638500000000001</v>
      </c>
      <c r="H2281" s="324">
        <v>140.98490000000001</v>
      </c>
      <c r="I2281" s="324" t="s">
        <v>212</v>
      </c>
      <c r="J2281" s="368">
        <f t="shared" si="606"/>
        <v>518.06066923910589</v>
      </c>
      <c r="K2281" s="331">
        <v>0.2</v>
      </c>
      <c r="L2281" s="304" t="str">
        <f t="shared" si="599"/>
        <v>C</v>
      </c>
      <c r="M2281" s="388">
        <v>1</v>
      </c>
      <c r="N2281" s="304">
        <v>326.8</v>
      </c>
      <c r="O2281" s="304">
        <v>10</v>
      </c>
      <c r="P2281" s="331"/>
      <c r="Q2281" s="356"/>
      <c r="R2281" s="304"/>
      <c r="S2281" s="356">
        <v>426.34491119286957</v>
      </c>
      <c r="T2281" s="356">
        <v>518.06066923910589</v>
      </c>
      <c r="U2281" s="356">
        <f t="shared" si="607"/>
        <v>518.06066923910589</v>
      </c>
      <c r="V2281" s="356"/>
      <c r="W2281" s="304" t="s">
        <v>890</v>
      </c>
      <c r="X2281" s="304" t="s">
        <v>205</v>
      </c>
      <c r="Y2281" s="366">
        <f t="shared" si="601"/>
        <v>424.8</v>
      </c>
      <c r="Z2281" s="304"/>
      <c r="AA2281" s="304"/>
      <c r="AB2281" s="304">
        <v>-999</v>
      </c>
      <c r="AC2281" s="304">
        <v>-999</v>
      </c>
      <c r="AD2281" s="366">
        <v>-999</v>
      </c>
      <c r="AE2281" s="304">
        <v>-999</v>
      </c>
      <c r="AF2281" s="304">
        <v>-999</v>
      </c>
      <c r="AG2281" s="304"/>
      <c r="AH2281" s="304">
        <v>7.1938100000000001E-3</v>
      </c>
      <c r="AI2281" s="312"/>
      <c r="AJ2281" s="332">
        <v>360</v>
      </c>
      <c r="AK2281" s="304">
        <f t="shared" si="600"/>
        <v>425</v>
      </c>
      <c r="AL2281" s="304">
        <f t="shared" si="605"/>
        <v>0.43</v>
      </c>
      <c r="AM2281" s="389" t="str">
        <f t="shared" si="602"/>
        <v/>
      </c>
      <c r="AN2281" s="304"/>
      <c r="AO2281" s="304"/>
      <c r="AP2281" s="312"/>
      <c r="AQ2281" s="312"/>
      <c r="AR2281" s="312"/>
      <c r="AS2281" s="304"/>
      <c r="AT2281" s="312"/>
      <c r="AU2281" s="329">
        <f>VLOOKUP(C2281,[1]world!$A$2:$B$3555,2,FALSE)</f>
        <v>11</v>
      </c>
      <c r="AV2281" s="329">
        <v>328</v>
      </c>
      <c r="AW2281" s="304">
        <v>0.37</v>
      </c>
      <c r="AX2281" s="304">
        <v>20</v>
      </c>
      <c r="AY2281" s="304">
        <v>-999</v>
      </c>
      <c r="AZ2281" s="304">
        <v>660</v>
      </c>
      <c r="BA2281" s="304">
        <v>20</v>
      </c>
      <c r="BB2281" s="304">
        <v>-999</v>
      </c>
      <c r="BC2281" s="304">
        <v>660</v>
      </c>
      <c r="BD2281" s="304">
        <v>20</v>
      </c>
      <c r="BE2281" s="304">
        <v>20</v>
      </c>
      <c r="BF2281" s="304">
        <v>-999</v>
      </c>
      <c r="BG2281" s="304">
        <v>-999</v>
      </c>
      <c r="BH2281" s="304">
        <v>660</v>
      </c>
      <c r="BI2281" s="304">
        <v>660</v>
      </c>
      <c r="BJ2281" s="304">
        <v>2</v>
      </c>
      <c r="BK2281" s="304" t="s">
        <v>4954</v>
      </c>
      <c r="BL2281" s="304">
        <v>2</v>
      </c>
    </row>
    <row r="2282" spans="1:64" ht="15" hidden="1" customHeight="1" x14ac:dyDescent="0.2">
      <c r="A2282" s="304" t="s">
        <v>6176</v>
      </c>
      <c r="B2282" s="304" t="s">
        <v>1612</v>
      </c>
      <c r="C2282" s="304">
        <v>2418</v>
      </c>
      <c r="D2282" s="349" t="s">
        <v>3841</v>
      </c>
      <c r="E2282" s="304" t="s">
        <v>3841</v>
      </c>
      <c r="F2282" s="304"/>
      <c r="G2282" s="324">
        <v>37.503100000000003</v>
      </c>
      <c r="H2282" s="324">
        <v>140.75880000000001</v>
      </c>
      <c r="I2282" s="324" t="s">
        <v>212</v>
      </c>
      <c r="J2282" s="368">
        <f t="shared" si="606"/>
        <v>288.53774079883163</v>
      </c>
      <c r="K2282" s="331">
        <v>0.2</v>
      </c>
      <c r="L2282" s="304" t="str">
        <f t="shared" si="599"/>
        <v>D</v>
      </c>
      <c r="M2282" s="388">
        <v>1</v>
      </c>
      <c r="N2282" s="304">
        <v>173.3</v>
      </c>
      <c r="O2282" s="304">
        <v>10</v>
      </c>
      <c r="P2282" s="331"/>
      <c r="Q2282" s="356"/>
      <c r="R2282" s="304"/>
      <c r="S2282" s="356">
        <v>221.93892634008833</v>
      </c>
      <c r="T2282" s="356">
        <v>288.53774079883163</v>
      </c>
      <c r="U2282" s="356">
        <f t="shared" si="607"/>
        <v>288.53774079883163</v>
      </c>
      <c r="V2282" s="356"/>
      <c r="W2282" s="304" t="s">
        <v>890</v>
      </c>
      <c r="X2282" s="304" t="s">
        <v>205</v>
      </c>
      <c r="Y2282" s="366">
        <f t="shared" si="601"/>
        <v>424.8</v>
      </c>
      <c r="Z2282" s="304"/>
      <c r="AA2282" s="304"/>
      <c r="AB2282" s="304">
        <v>-999</v>
      </c>
      <c r="AC2282" s="304">
        <v>-999</v>
      </c>
      <c r="AD2282" s="366">
        <v>-999</v>
      </c>
      <c r="AE2282" s="304">
        <v>-999</v>
      </c>
      <c r="AF2282" s="304">
        <v>-999</v>
      </c>
      <c r="AG2282" s="304"/>
      <c r="AH2282" s="304">
        <v>4.2789399999999998E-2</v>
      </c>
      <c r="AI2282" s="312"/>
      <c r="AJ2282" s="332">
        <v>760</v>
      </c>
      <c r="AK2282" s="304">
        <f t="shared" si="600"/>
        <v>760</v>
      </c>
      <c r="AL2282" s="304">
        <f t="shared" si="605"/>
        <v>0.43</v>
      </c>
      <c r="AM2282" s="389" t="str">
        <f t="shared" si="602"/>
        <v/>
      </c>
      <c r="AN2282" s="304"/>
      <c r="AO2282" s="304"/>
      <c r="AP2282" s="312"/>
      <c r="AQ2282" s="312"/>
      <c r="AR2282" s="312"/>
      <c r="AS2282" s="304"/>
      <c r="AT2282" s="312"/>
      <c r="AU2282" s="329">
        <f>VLOOKUP(C2282,[1]world!$A$2:$B$3555,2,FALSE)</f>
        <v>1</v>
      </c>
      <c r="AV2282" s="329">
        <v>519</v>
      </c>
      <c r="AW2282" s="304">
        <v>0.37</v>
      </c>
      <c r="AX2282" s="304">
        <v>20</v>
      </c>
      <c r="AY2282" s="304">
        <v>-999</v>
      </c>
      <c r="AZ2282" s="304">
        <v>40</v>
      </c>
      <c r="BA2282" s="304">
        <v>20</v>
      </c>
      <c r="BB2282" s="304">
        <v>-999</v>
      </c>
      <c r="BC2282" s="304">
        <v>40</v>
      </c>
      <c r="BD2282" s="304">
        <v>20</v>
      </c>
      <c r="BE2282" s="304">
        <v>20</v>
      </c>
      <c r="BF2282" s="304">
        <v>-999</v>
      </c>
      <c r="BG2282" s="304">
        <v>-999</v>
      </c>
      <c r="BH2282" s="304">
        <v>40</v>
      </c>
      <c r="BI2282" s="304">
        <v>40</v>
      </c>
      <c r="BJ2282" s="304">
        <v>2</v>
      </c>
      <c r="BK2282" s="304" t="s">
        <v>4954</v>
      </c>
      <c r="BL2282" s="304">
        <v>2</v>
      </c>
    </row>
    <row r="2283" spans="1:64" ht="15" hidden="1" customHeight="1" x14ac:dyDescent="0.2">
      <c r="A2283" s="304" t="s">
        <v>6176</v>
      </c>
      <c r="B2283" s="304" t="s">
        <v>1612</v>
      </c>
      <c r="C2283" s="304">
        <v>2419</v>
      </c>
      <c r="D2283" s="349" t="s">
        <v>3787</v>
      </c>
      <c r="E2283" s="304" t="s">
        <v>3787</v>
      </c>
      <c r="F2283" s="304"/>
      <c r="G2283" s="324">
        <v>37.406100000000002</v>
      </c>
      <c r="H2283" s="324">
        <v>140.9632</v>
      </c>
      <c r="I2283" s="324" t="s">
        <v>212</v>
      </c>
      <c r="J2283" s="368">
        <f t="shared" si="606"/>
        <v>522.91765719876366</v>
      </c>
      <c r="K2283" s="331">
        <v>0.2</v>
      </c>
      <c r="L2283" s="304" t="str">
        <f t="shared" si="599"/>
        <v>C</v>
      </c>
      <c r="M2283" s="388">
        <v>1</v>
      </c>
      <c r="N2283" s="304">
        <v>330.3</v>
      </c>
      <c r="O2283" s="304">
        <v>10</v>
      </c>
      <c r="P2283" s="331"/>
      <c r="Q2283" s="356"/>
      <c r="R2283" s="304"/>
      <c r="S2283" s="356">
        <v>431.04509158758975</v>
      </c>
      <c r="T2283" s="356">
        <v>522.91765719876366</v>
      </c>
      <c r="U2283" s="356">
        <f t="shared" si="607"/>
        <v>522.91765719876366</v>
      </c>
      <c r="V2283" s="356"/>
      <c r="W2283" s="304" t="s">
        <v>890</v>
      </c>
      <c r="X2283" s="304" t="s">
        <v>205</v>
      </c>
      <c r="Y2283" s="366">
        <f t="shared" si="601"/>
        <v>424.8</v>
      </c>
      <c r="Z2283" s="304"/>
      <c r="AA2283" s="304"/>
      <c r="AB2283" s="304">
        <v>-999</v>
      </c>
      <c r="AC2283" s="304">
        <v>-999</v>
      </c>
      <c r="AD2283" s="366">
        <v>-999</v>
      </c>
      <c r="AE2283" s="304">
        <v>-999</v>
      </c>
      <c r="AF2283" s="304">
        <v>-999</v>
      </c>
      <c r="AG2283" s="304"/>
      <c r="AH2283" s="304">
        <v>1.6290099999999998E-2</v>
      </c>
      <c r="AI2283" s="312"/>
      <c r="AJ2283" s="332">
        <v>576</v>
      </c>
      <c r="AK2283" s="304">
        <f t="shared" si="600"/>
        <v>555</v>
      </c>
      <c r="AL2283" s="304">
        <f t="shared" si="605"/>
        <v>0.43</v>
      </c>
      <c r="AM2283" s="389" t="str">
        <f t="shared" si="602"/>
        <v/>
      </c>
      <c r="AN2283" s="304"/>
      <c r="AO2283" s="304"/>
      <c r="AP2283" s="312"/>
      <c r="AQ2283" s="312"/>
      <c r="AR2283" s="312"/>
      <c r="AS2283" s="304"/>
      <c r="AT2283" s="312"/>
      <c r="AU2283" s="329">
        <f>VLOOKUP(C2283,[1]world!$A$2:$B$3555,2,FALSE)</f>
        <v>5</v>
      </c>
      <c r="AV2283" s="329">
        <v>402</v>
      </c>
      <c r="AW2283" s="304">
        <v>0.37</v>
      </c>
      <c r="AX2283" s="304">
        <v>140</v>
      </c>
      <c r="AY2283" s="304">
        <v>-999</v>
      </c>
      <c r="AZ2283" s="304">
        <v>320</v>
      </c>
      <c r="BA2283" s="304">
        <v>140</v>
      </c>
      <c r="BB2283" s="304">
        <v>-999</v>
      </c>
      <c r="BC2283" s="304">
        <v>320</v>
      </c>
      <c r="BD2283" s="304">
        <v>140</v>
      </c>
      <c r="BE2283" s="304">
        <v>140</v>
      </c>
      <c r="BF2283" s="304">
        <v>-999</v>
      </c>
      <c r="BG2283" s="304">
        <v>-999</v>
      </c>
      <c r="BH2283" s="304">
        <v>320</v>
      </c>
      <c r="BI2283" s="304">
        <v>320</v>
      </c>
      <c r="BJ2283" s="304">
        <v>2</v>
      </c>
      <c r="BK2283" s="304" t="s">
        <v>4954</v>
      </c>
      <c r="BL2283" s="304">
        <v>2</v>
      </c>
    </row>
    <row r="2284" spans="1:64" ht="15" hidden="1" customHeight="1" x14ac:dyDescent="0.2">
      <c r="A2284" s="304" t="s">
        <v>6176</v>
      </c>
      <c r="B2284" s="304" t="s">
        <v>1612</v>
      </c>
      <c r="C2284" s="304">
        <v>2420</v>
      </c>
      <c r="D2284" s="349" t="s">
        <v>3809</v>
      </c>
      <c r="E2284" s="304" t="s">
        <v>3809</v>
      </c>
      <c r="F2284" s="304"/>
      <c r="G2284" s="324">
        <v>37.436300000000003</v>
      </c>
      <c r="H2284" s="324">
        <v>140.5668</v>
      </c>
      <c r="I2284" s="324" t="s">
        <v>212</v>
      </c>
      <c r="J2284" s="368">
        <f t="shared" si="606"/>
        <v>407.94304075583722</v>
      </c>
      <c r="K2284" s="331">
        <v>0.2</v>
      </c>
      <c r="L2284" s="304" t="str">
        <f t="shared" si="599"/>
        <v>C</v>
      </c>
      <c r="M2284" s="388">
        <v>1</v>
      </c>
      <c r="N2284" s="304">
        <v>250.3</v>
      </c>
      <c r="O2284" s="304">
        <v>10</v>
      </c>
      <c r="P2284" s="331"/>
      <c r="Q2284" s="356"/>
      <c r="R2284" s="304"/>
      <c r="S2284" s="356">
        <v>324.00962120014833</v>
      </c>
      <c r="T2284" s="356">
        <v>407.94304075583722</v>
      </c>
      <c r="U2284" s="356">
        <f t="shared" si="607"/>
        <v>407.94304075583722</v>
      </c>
      <c r="V2284" s="356"/>
      <c r="W2284" s="304" t="s">
        <v>890</v>
      </c>
      <c r="X2284" s="304" t="s">
        <v>205</v>
      </c>
      <c r="Y2284" s="366">
        <f t="shared" si="601"/>
        <v>424.8</v>
      </c>
      <c r="Z2284" s="304"/>
      <c r="AA2284" s="304"/>
      <c r="AB2284" s="304">
        <v>-999</v>
      </c>
      <c r="AC2284" s="304">
        <v>-999</v>
      </c>
      <c r="AD2284" s="366">
        <v>-999</v>
      </c>
      <c r="AE2284" s="304">
        <v>-999</v>
      </c>
      <c r="AF2284" s="304">
        <v>-999</v>
      </c>
      <c r="AG2284" s="304"/>
      <c r="AH2284" s="304">
        <v>8.8394200000000006E-2</v>
      </c>
      <c r="AI2284" s="312"/>
      <c r="AJ2284" s="332">
        <v>760</v>
      </c>
      <c r="AK2284" s="304">
        <f t="shared" si="600"/>
        <v>760</v>
      </c>
      <c r="AL2284" s="304">
        <f t="shared" si="605"/>
        <v>0.43</v>
      </c>
      <c r="AM2284" s="389" t="str">
        <f t="shared" si="602"/>
        <v/>
      </c>
      <c r="AN2284" s="304"/>
      <c r="AO2284" s="304"/>
      <c r="AP2284" s="312"/>
      <c r="AQ2284" s="312"/>
      <c r="AR2284" s="312"/>
      <c r="AS2284" s="304"/>
      <c r="AT2284" s="312"/>
      <c r="AU2284" s="329">
        <f>VLOOKUP(C2284,[1]world!$A$2:$B$3555,2,FALSE)</f>
        <v>1</v>
      </c>
      <c r="AV2284" s="329">
        <v>519</v>
      </c>
      <c r="AW2284" s="304">
        <v>0.37</v>
      </c>
      <c r="AX2284" s="304">
        <v>20</v>
      </c>
      <c r="AY2284" s="304">
        <v>-999</v>
      </c>
      <c r="AZ2284" s="304">
        <v>40</v>
      </c>
      <c r="BA2284" s="304">
        <v>20</v>
      </c>
      <c r="BB2284" s="304">
        <v>-999</v>
      </c>
      <c r="BC2284" s="304">
        <v>40</v>
      </c>
      <c r="BD2284" s="304">
        <v>20</v>
      </c>
      <c r="BE2284" s="304">
        <v>20</v>
      </c>
      <c r="BF2284" s="304">
        <v>-999</v>
      </c>
      <c r="BG2284" s="304">
        <v>-999</v>
      </c>
      <c r="BH2284" s="304">
        <v>40</v>
      </c>
      <c r="BI2284" s="304">
        <v>40</v>
      </c>
      <c r="BJ2284" s="304">
        <v>2</v>
      </c>
      <c r="BK2284" s="304" t="s">
        <v>4954</v>
      </c>
      <c r="BL2284" s="304">
        <v>2</v>
      </c>
    </row>
    <row r="2285" spans="1:64" ht="15" hidden="1" customHeight="1" x14ac:dyDescent="0.2">
      <c r="A2285" s="304" t="s">
        <v>6176</v>
      </c>
      <c r="B2285" s="304" t="s">
        <v>1612</v>
      </c>
      <c r="C2285" s="304">
        <v>2421</v>
      </c>
      <c r="D2285" s="349" t="s">
        <v>3748</v>
      </c>
      <c r="E2285" s="304" t="s">
        <v>3748</v>
      </c>
      <c r="F2285" s="304"/>
      <c r="G2285" s="324">
        <v>37.277799999999999</v>
      </c>
      <c r="H2285" s="324">
        <v>140.63489999999999</v>
      </c>
      <c r="I2285" s="324" t="s">
        <v>212</v>
      </c>
      <c r="J2285" s="368">
        <f t="shared" si="606"/>
        <v>361.44566061478241</v>
      </c>
      <c r="K2285" s="331">
        <v>0.2</v>
      </c>
      <c r="L2285" s="304" t="str">
        <f t="shared" si="599"/>
        <v>C</v>
      </c>
      <c r="M2285" s="388">
        <v>1</v>
      </c>
      <c r="N2285" s="304">
        <v>219.6</v>
      </c>
      <c r="O2285" s="304">
        <v>10</v>
      </c>
      <c r="P2285" s="331"/>
      <c r="Q2285" s="356"/>
      <c r="R2285" s="304"/>
      <c r="S2285" s="356">
        <v>283.18483989379564</v>
      </c>
      <c r="T2285" s="356">
        <v>361.44566061478241</v>
      </c>
      <c r="U2285" s="356">
        <f t="shared" si="607"/>
        <v>361.44566061478241</v>
      </c>
      <c r="V2285" s="356"/>
      <c r="W2285" s="304" t="s">
        <v>900</v>
      </c>
      <c r="X2285" s="304" t="s">
        <v>232</v>
      </c>
      <c r="Y2285" s="366">
        <f t="shared" si="601"/>
        <v>506.6</v>
      </c>
      <c r="Z2285" s="304"/>
      <c r="AA2285" s="304"/>
      <c r="AB2285" s="304">
        <v>-999</v>
      </c>
      <c r="AC2285" s="304">
        <v>-999</v>
      </c>
      <c r="AD2285" s="366">
        <v>-999</v>
      </c>
      <c r="AE2285" s="304">
        <v>-999</v>
      </c>
      <c r="AF2285" s="304">
        <v>-999</v>
      </c>
      <c r="AG2285" s="304"/>
      <c r="AH2285" s="304">
        <v>1.7807300000000002E-2</v>
      </c>
      <c r="AI2285" s="312"/>
      <c r="AJ2285" s="332">
        <v>615</v>
      </c>
      <c r="AK2285" s="304">
        <f t="shared" si="600"/>
        <v>555</v>
      </c>
      <c r="AL2285" s="304">
        <f t="shared" si="605"/>
        <v>0.43</v>
      </c>
      <c r="AM2285" s="389" t="str">
        <f t="shared" si="602"/>
        <v/>
      </c>
      <c r="AN2285" s="304"/>
      <c r="AO2285" s="304"/>
      <c r="AP2285" s="312"/>
      <c r="AQ2285" s="312"/>
      <c r="AR2285" s="312"/>
      <c r="AS2285" s="304"/>
      <c r="AT2285" s="312"/>
      <c r="AU2285" s="329">
        <f>VLOOKUP(C2285,[1]world!$A$2:$B$3555,2,FALSE)</f>
        <v>11</v>
      </c>
      <c r="AV2285" s="329">
        <v>328</v>
      </c>
      <c r="AW2285" s="304">
        <v>0.37</v>
      </c>
      <c r="AX2285" s="304">
        <v>20</v>
      </c>
      <c r="AY2285" s="304">
        <v>-999</v>
      </c>
      <c r="AZ2285" s="304">
        <v>40</v>
      </c>
      <c r="BA2285" s="304">
        <v>20</v>
      </c>
      <c r="BB2285" s="304">
        <v>-999</v>
      </c>
      <c r="BC2285" s="304">
        <v>40</v>
      </c>
      <c r="BD2285" s="304">
        <v>20</v>
      </c>
      <c r="BE2285" s="304">
        <v>20</v>
      </c>
      <c r="BF2285" s="304">
        <v>-999</v>
      </c>
      <c r="BG2285" s="304">
        <v>-999</v>
      </c>
      <c r="BH2285" s="304">
        <v>40</v>
      </c>
      <c r="BI2285" s="304">
        <v>40</v>
      </c>
      <c r="BJ2285" s="304">
        <v>2</v>
      </c>
      <c r="BK2285" s="304" t="s">
        <v>4954</v>
      </c>
      <c r="BL2285" s="304">
        <v>2</v>
      </c>
    </row>
    <row r="2286" spans="1:64" ht="15" hidden="1" customHeight="1" x14ac:dyDescent="0.2">
      <c r="A2286" s="304" t="s">
        <v>6176</v>
      </c>
      <c r="B2286" s="304" t="s">
        <v>1612</v>
      </c>
      <c r="C2286" s="304">
        <v>2422</v>
      </c>
      <c r="D2286" s="349" t="s">
        <v>3729</v>
      </c>
      <c r="E2286" s="304" t="s">
        <v>3729</v>
      </c>
      <c r="F2286" s="304"/>
      <c r="G2286" s="324">
        <v>37.234200000000001</v>
      </c>
      <c r="H2286" s="324">
        <v>141.0016</v>
      </c>
      <c r="I2286" s="324" t="s">
        <v>212</v>
      </c>
      <c r="J2286" s="368">
        <f t="shared" si="606"/>
        <v>423.52836451357086</v>
      </c>
      <c r="K2286" s="331">
        <v>0.2</v>
      </c>
      <c r="L2286" s="304" t="str">
        <f t="shared" si="599"/>
        <v>C</v>
      </c>
      <c r="M2286" s="388">
        <v>1</v>
      </c>
      <c r="N2286" s="304">
        <v>260.8</v>
      </c>
      <c r="O2286" s="304">
        <v>10</v>
      </c>
      <c r="P2286" s="331"/>
      <c r="Q2286" s="356"/>
      <c r="R2286" s="304"/>
      <c r="S2286" s="356">
        <v>338.0070577126067</v>
      </c>
      <c r="T2286" s="356">
        <v>423.52836451357086</v>
      </c>
      <c r="U2286" s="356">
        <f t="shared" si="607"/>
        <v>423.52836451357086</v>
      </c>
      <c r="V2286" s="356"/>
      <c r="W2286" s="304" t="s">
        <v>890</v>
      </c>
      <c r="X2286" s="304" t="s">
        <v>205</v>
      </c>
      <c r="Y2286" s="366">
        <f t="shared" si="601"/>
        <v>424.8</v>
      </c>
      <c r="Z2286" s="304"/>
      <c r="AA2286" s="304"/>
      <c r="AB2286" s="304">
        <v>-999</v>
      </c>
      <c r="AC2286" s="304">
        <v>-999</v>
      </c>
      <c r="AD2286" s="366">
        <v>-999</v>
      </c>
      <c r="AE2286" s="304">
        <v>-999</v>
      </c>
      <c r="AF2286" s="304">
        <v>-999</v>
      </c>
      <c r="AG2286" s="304"/>
      <c r="AH2286" s="304">
        <v>2.03102E-2</v>
      </c>
      <c r="AI2286" s="312"/>
      <c r="AJ2286" s="332">
        <v>666</v>
      </c>
      <c r="AK2286" s="304">
        <f t="shared" si="600"/>
        <v>690</v>
      </c>
      <c r="AL2286" s="304">
        <f t="shared" si="605"/>
        <v>0.43</v>
      </c>
      <c r="AM2286" s="389" t="str">
        <f t="shared" si="602"/>
        <v/>
      </c>
      <c r="AN2286" s="304"/>
      <c r="AO2286" s="304"/>
      <c r="AP2286" s="312"/>
      <c r="AQ2286" s="312"/>
      <c r="AR2286" s="312"/>
      <c r="AS2286" s="304"/>
      <c r="AT2286" s="312"/>
      <c r="AU2286" s="329">
        <f>VLOOKUP(C2286,[1]world!$A$2:$B$3555,2,FALSE)</f>
        <v>7</v>
      </c>
      <c r="AV2286" s="329">
        <v>388</v>
      </c>
      <c r="AW2286" s="304">
        <v>0.37</v>
      </c>
      <c r="AX2286" s="304">
        <v>480</v>
      </c>
      <c r="AY2286" s="304">
        <v>-999</v>
      </c>
      <c r="AZ2286" s="304">
        <v>900</v>
      </c>
      <c r="BA2286" s="304">
        <v>480</v>
      </c>
      <c r="BB2286" s="304">
        <v>-999</v>
      </c>
      <c r="BC2286" s="304">
        <v>900</v>
      </c>
      <c r="BD2286" s="304">
        <v>480</v>
      </c>
      <c r="BE2286" s="304">
        <v>480</v>
      </c>
      <c r="BF2286" s="304">
        <v>-999</v>
      </c>
      <c r="BG2286" s="304">
        <v>-999</v>
      </c>
      <c r="BH2286" s="304">
        <v>900</v>
      </c>
      <c r="BI2286" s="304">
        <v>900</v>
      </c>
      <c r="BJ2286" s="304">
        <v>2</v>
      </c>
      <c r="BK2286" s="304" t="s">
        <v>4954</v>
      </c>
      <c r="BL2286" s="304">
        <v>2</v>
      </c>
    </row>
    <row r="2287" spans="1:64" ht="15" hidden="1" customHeight="1" x14ac:dyDescent="0.2">
      <c r="A2287" s="304" t="s">
        <v>6176</v>
      </c>
      <c r="B2287" s="304" t="s">
        <v>1612</v>
      </c>
      <c r="C2287" s="304">
        <v>2423</v>
      </c>
      <c r="D2287" s="349" t="s">
        <v>3677</v>
      </c>
      <c r="E2287" s="304" t="s">
        <v>3677</v>
      </c>
      <c r="F2287" s="304"/>
      <c r="G2287" s="324">
        <v>37.091099999999997</v>
      </c>
      <c r="H2287" s="324">
        <v>140.90350000000001</v>
      </c>
      <c r="I2287" s="324" t="s">
        <v>212</v>
      </c>
      <c r="J2287" s="368">
        <f t="shared" si="606"/>
        <v>365.28531388490347</v>
      </c>
      <c r="K2287" s="331">
        <v>0.2</v>
      </c>
      <c r="L2287" s="304" t="str">
        <f t="shared" si="599"/>
        <v>C</v>
      </c>
      <c r="M2287" s="388">
        <v>1</v>
      </c>
      <c r="N2287" s="304">
        <v>222.1</v>
      </c>
      <c r="O2287" s="304">
        <v>10</v>
      </c>
      <c r="P2287" s="331"/>
      <c r="Q2287" s="356"/>
      <c r="R2287" s="304"/>
      <c r="S2287" s="356">
        <v>286.50339752892648</v>
      </c>
      <c r="T2287" s="356">
        <v>365.28531388490347</v>
      </c>
      <c r="U2287" s="356">
        <f t="shared" si="607"/>
        <v>365.28531388490347</v>
      </c>
      <c r="V2287" s="356"/>
      <c r="W2287" s="304" t="s">
        <v>890</v>
      </c>
      <c r="X2287" s="304" t="s">
        <v>205</v>
      </c>
      <c r="Y2287" s="366">
        <f t="shared" si="601"/>
        <v>424.8</v>
      </c>
      <c r="Z2287" s="304"/>
      <c r="AA2287" s="304"/>
      <c r="AB2287" s="304">
        <v>-999</v>
      </c>
      <c r="AC2287" s="304">
        <v>-999</v>
      </c>
      <c r="AD2287" s="366">
        <v>-999</v>
      </c>
      <c r="AE2287" s="304">
        <v>-999</v>
      </c>
      <c r="AF2287" s="304">
        <v>-999</v>
      </c>
      <c r="AG2287" s="304"/>
      <c r="AH2287" s="304">
        <v>4.9812099999999998E-2</v>
      </c>
      <c r="AI2287" s="312"/>
      <c r="AJ2287" s="332">
        <v>760</v>
      </c>
      <c r="AK2287" s="304">
        <f t="shared" si="600"/>
        <v>760</v>
      </c>
      <c r="AL2287" s="304">
        <f t="shared" si="605"/>
        <v>0.43</v>
      </c>
      <c r="AM2287" s="389" t="str">
        <f t="shared" si="602"/>
        <v/>
      </c>
      <c r="AN2287" s="304"/>
      <c r="AO2287" s="304"/>
      <c r="AP2287" s="312"/>
      <c r="AQ2287" s="312"/>
      <c r="AR2287" s="312"/>
      <c r="AS2287" s="304"/>
      <c r="AT2287" s="312"/>
      <c r="AU2287" s="329">
        <f>VLOOKUP(C2287,[1]world!$A$2:$B$3555,2,FALSE)</f>
        <v>7</v>
      </c>
      <c r="AV2287" s="329">
        <v>388</v>
      </c>
      <c r="AW2287" s="304">
        <v>0.37</v>
      </c>
      <c r="AX2287" s="304">
        <v>20</v>
      </c>
      <c r="AY2287" s="304">
        <v>-999</v>
      </c>
      <c r="AZ2287" s="304">
        <v>560</v>
      </c>
      <c r="BA2287" s="304">
        <v>20</v>
      </c>
      <c r="BB2287" s="304">
        <v>-999</v>
      </c>
      <c r="BC2287" s="304">
        <v>560</v>
      </c>
      <c r="BD2287" s="304">
        <v>20</v>
      </c>
      <c r="BE2287" s="304">
        <v>20</v>
      </c>
      <c r="BF2287" s="304">
        <v>-999</v>
      </c>
      <c r="BG2287" s="304">
        <v>-999</v>
      </c>
      <c r="BH2287" s="304">
        <v>560</v>
      </c>
      <c r="BI2287" s="304">
        <v>560</v>
      </c>
      <c r="BJ2287" s="304">
        <v>2</v>
      </c>
      <c r="BK2287" s="304" t="s">
        <v>4954</v>
      </c>
      <c r="BL2287" s="304">
        <v>2</v>
      </c>
    </row>
    <row r="2288" spans="1:64" ht="15" hidden="1" customHeight="1" x14ac:dyDescent="0.2">
      <c r="A2288" s="304" t="s">
        <v>6176</v>
      </c>
      <c r="B2288" s="304" t="s">
        <v>1612</v>
      </c>
      <c r="C2288" s="304">
        <v>2424</v>
      </c>
      <c r="D2288" s="349" t="s">
        <v>3598</v>
      </c>
      <c r="E2288" s="304" t="s">
        <v>3598</v>
      </c>
      <c r="F2288" s="304"/>
      <c r="G2288" s="324">
        <v>36.9069</v>
      </c>
      <c r="H2288" s="324">
        <v>140.7929</v>
      </c>
      <c r="I2288" s="324" t="s">
        <v>212</v>
      </c>
      <c r="J2288" s="368">
        <f t="shared" si="606"/>
        <v>222.22433642164393</v>
      </c>
      <c r="K2288" s="331">
        <v>0.13</v>
      </c>
      <c r="L2288" s="304" t="str">
        <f t="shared" si="599"/>
        <v>D</v>
      </c>
      <c r="M2288" s="388">
        <v>1</v>
      </c>
      <c r="N2288" s="304">
        <v>199.3</v>
      </c>
      <c r="O2288" s="304">
        <v>20</v>
      </c>
      <c r="P2288" s="331"/>
      <c r="Q2288" s="356"/>
      <c r="R2288" s="304"/>
      <c r="S2288" s="356">
        <v>222.22433642164393</v>
      </c>
      <c r="T2288" s="356">
        <v>238.67632048948775</v>
      </c>
      <c r="U2288" s="356">
        <f t="shared" si="607"/>
        <v>222.22433642164393</v>
      </c>
      <c r="V2288" s="356"/>
      <c r="W2288" s="304" t="s">
        <v>1674</v>
      </c>
      <c r="X2288" s="304" t="s">
        <v>213</v>
      </c>
      <c r="Y2288" s="366">
        <f t="shared" si="601"/>
        <v>274.5</v>
      </c>
      <c r="Z2288" s="304"/>
      <c r="AA2288" s="304"/>
      <c r="AB2288" s="304">
        <v>-999</v>
      </c>
      <c r="AC2288" s="304">
        <v>-999</v>
      </c>
      <c r="AD2288" s="366">
        <v>-999</v>
      </c>
      <c r="AE2288" s="304">
        <v>-999</v>
      </c>
      <c r="AF2288" s="304">
        <v>-999</v>
      </c>
      <c r="AG2288" s="304"/>
      <c r="AH2288" s="304">
        <v>2.0927200000000002E-3</v>
      </c>
      <c r="AI2288" s="312"/>
      <c r="AJ2288" s="332">
        <v>243</v>
      </c>
      <c r="AK2288" s="304">
        <f t="shared" si="600"/>
        <v>270</v>
      </c>
      <c r="AL2288" s="304">
        <f t="shared" si="605"/>
        <v>0.2</v>
      </c>
      <c r="AM2288" s="389" t="str">
        <f t="shared" si="602"/>
        <v/>
      </c>
      <c r="AN2288" s="304"/>
      <c r="AO2288" s="304"/>
      <c r="AP2288" s="312"/>
      <c r="AQ2288" s="312"/>
      <c r="AR2288" s="312"/>
      <c r="AS2288" s="304"/>
      <c r="AT2288" s="312"/>
      <c r="AU2288" s="329">
        <f>VLOOKUP(C2288,[1]world!$A$2:$B$3555,2,FALSE)</f>
        <v>15</v>
      </c>
      <c r="AV2288" s="329">
        <v>363</v>
      </c>
      <c r="AW2288" s="304">
        <v>0.37</v>
      </c>
      <c r="AX2288" s="304">
        <v>60</v>
      </c>
      <c r="AY2288" s="304">
        <v>-999</v>
      </c>
      <c r="AZ2288" s="304">
        <v>580</v>
      </c>
      <c r="BA2288" s="304">
        <v>60</v>
      </c>
      <c r="BB2288" s="304">
        <v>-999</v>
      </c>
      <c r="BC2288" s="304">
        <v>580</v>
      </c>
      <c r="BD2288" s="304">
        <v>60</v>
      </c>
      <c r="BE2288" s="304">
        <v>60</v>
      </c>
      <c r="BF2288" s="304">
        <v>-999</v>
      </c>
      <c r="BG2288" s="304">
        <v>-999</v>
      </c>
      <c r="BH2288" s="304">
        <v>580</v>
      </c>
      <c r="BI2288" s="304">
        <v>580</v>
      </c>
      <c r="BJ2288" s="304">
        <v>2</v>
      </c>
      <c r="BK2288" s="304" t="s">
        <v>4954</v>
      </c>
      <c r="BL2288" s="304">
        <v>2</v>
      </c>
    </row>
    <row r="2289" spans="1:64" ht="15" hidden="1" customHeight="1" x14ac:dyDescent="0.2">
      <c r="A2289" s="304" t="s">
        <v>6176</v>
      </c>
      <c r="B2289" s="304" t="s">
        <v>1612</v>
      </c>
      <c r="C2289" s="304">
        <v>2425</v>
      </c>
      <c r="D2289" s="349" t="s">
        <v>3676</v>
      </c>
      <c r="E2289" s="304" t="s">
        <v>3676</v>
      </c>
      <c r="F2289" s="304"/>
      <c r="G2289" s="324">
        <v>37.090000000000003</v>
      </c>
      <c r="H2289" s="324">
        <v>140.55629999999999</v>
      </c>
      <c r="I2289" s="324" t="s">
        <v>212</v>
      </c>
      <c r="J2289" s="368">
        <f t="shared" si="606"/>
        <v>263.90682813509306</v>
      </c>
      <c r="K2289" s="331">
        <v>0.13</v>
      </c>
      <c r="L2289" s="304" t="str">
        <f t="shared" si="599"/>
        <v>D</v>
      </c>
      <c r="M2289" s="388">
        <v>1</v>
      </c>
      <c r="N2289" s="304">
        <v>236.3</v>
      </c>
      <c r="O2289" s="304">
        <v>20</v>
      </c>
      <c r="P2289" s="331"/>
      <c r="Q2289" s="356"/>
      <c r="R2289" s="304"/>
      <c r="S2289" s="356">
        <v>263.90682813509306</v>
      </c>
      <c r="T2289" s="356">
        <v>283.91191636777404</v>
      </c>
      <c r="U2289" s="356">
        <f t="shared" si="607"/>
        <v>263.90682813509306</v>
      </c>
      <c r="V2289" s="356"/>
      <c r="W2289" s="304" t="s">
        <v>1674</v>
      </c>
      <c r="X2289" s="304" t="s">
        <v>213</v>
      </c>
      <c r="Y2289" s="366">
        <f t="shared" si="601"/>
        <v>274.5</v>
      </c>
      <c r="Z2289" s="304"/>
      <c r="AA2289" s="304"/>
      <c r="AB2289" s="304">
        <v>-999</v>
      </c>
      <c r="AC2289" s="304">
        <v>-999</v>
      </c>
      <c r="AD2289" s="366">
        <v>-999</v>
      </c>
      <c r="AE2289" s="304">
        <v>-999</v>
      </c>
      <c r="AF2289" s="304">
        <v>-999</v>
      </c>
      <c r="AG2289" s="304"/>
      <c r="AH2289" s="304">
        <v>7.0125300000000002E-2</v>
      </c>
      <c r="AI2289" s="312"/>
      <c r="AJ2289" s="332">
        <v>760</v>
      </c>
      <c r="AK2289" s="304">
        <f t="shared" si="600"/>
        <v>760</v>
      </c>
      <c r="AL2289" s="304">
        <f t="shared" si="605"/>
        <v>0.43</v>
      </c>
      <c r="AM2289" s="389" t="str">
        <f t="shared" si="602"/>
        <v/>
      </c>
      <c r="AN2289" s="304"/>
      <c r="AO2289" s="304"/>
      <c r="AP2289" s="312"/>
      <c r="AQ2289" s="312"/>
      <c r="AR2289" s="312"/>
      <c r="AS2289" s="304"/>
      <c r="AT2289" s="312"/>
      <c r="AU2289" s="329">
        <f>VLOOKUP(C2289,[1]world!$A$2:$B$3555,2,FALSE)</f>
        <v>5</v>
      </c>
      <c r="AV2289" s="329">
        <v>402</v>
      </c>
      <c r="AW2289" s="304">
        <v>0.37</v>
      </c>
      <c r="AX2289" s="304">
        <v>20</v>
      </c>
      <c r="AY2289" s="304">
        <v>-999</v>
      </c>
      <c r="AZ2289" s="304">
        <v>40</v>
      </c>
      <c r="BA2289" s="304">
        <v>20</v>
      </c>
      <c r="BB2289" s="304">
        <v>-999</v>
      </c>
      <c r="BC2289" s="304">
        <v>40</v>
      </c>
      <c r="BD2289" s="304">
        <v>20</v>
      </c>
      <c r="BE2289" s="304">
        <v>20</v>
      </c>
      <c r="BF2289" s="304">
        <v>-999</v>
      </c>
      <c r="BG2289" s="304">
        <v>-999</v>
      </c>
      <c r="BH2289" s="304">
        <v>40</v>
      </c>
      <c r="BI2289" s="304">
        <v>40</v>
      </c>
      <c r="BJ2289" s="304">
        <v>2</v>
      </c>
      <c r="BK2289" s="304" t="s">
        <v>4954</v>
      </c>
      <c r="BL2289" s="304">
        <v>2</v>
      </c>
    </row>
    <row r="2290" spans="1:64" ht="15" hidden="1" customHeight="1" x14ac:dyDescent="0.2">
      <c r="A2290" s="304" t="s">
        <v>6176</v>
      </c>
      <c r="B2290" s="304" t="s">
        <v>1612</v>
      </c>
      <c r="C2290" s="304">
        <v>2426</v>
      </c>
      <c r="D2290" s="349" t="s">
        <v>3581</v>
      </c>
      <c r="E2290" s="304" t="s">
        <v>3581</v>
      </c>
      <c r="F2290" s="304"/>
      <c r="G2290" s="324">
        <v>36.868299999999998</v>
      </c>
      <c r="H2290" s="324">
        <v>140.43</v>
      </c>
      <c r="I2290" s="324" t="s">
        <v>212</v>
      </c>
      <c r="J2290" s="368">
        <f t="shared" si="606"/>
        <v>567.85900469531759</v>
      </c>
      <c r="K2290" s="331">
        <v>0.2</v>
      </c>
      <c r="L2290" s="304" t="str">
        <f t="shared" si="599"/>
        <v>C</v>
      </c>
      <c r="M2290" s="388">
        <v>1</v>
      </c>
      <c r="N2290" s="304">
        <v>363.2</v>
      </c>
      <c r="O2290" s="304">
        <v>10</v>
      </c>
      <c r="P2290" s="331"/>
      <c r="Q2290" s="356"/>
      <c r="R2290" s="304"/>
      <c r="S2290" s="356">
        <v>475.29593324276334</v>
      </c>
      <c r="T2290" s="356">
        <v>567.85900469531759</v>
      </c>
      <c r="U2290" s="356">
        <f t="shared" si="607"/>
        <v>567.85900469531759</v>
      </c>
      <c r="V2290" s="356"/>
      <c r="W2290" s="304" t="s">
        <v>900</v>
      </c>
      <c r="X2290" s="304" t="s">
        <v>232</v>
      </c>
      <c r="Y2290" s="366">
        <f t="shared" si="601"/>
        <v>506.6</v>
      </c>
      <c r="Z2290" s="304"/>
      <c r="AA2290" s="304"/>
      <c r="AB2290" s="304">
        <v>-999</v>
      </c>
      <c r="AC2290" s="304">
        <v>-999</v>
      </c>
      <c r="AD2290" s="366">
        <v>-999</v>
      </c>
      <c r="AE2290" s="304">
        <v>-999</v>
      </c>
      <c r="AF2290" s="304">
        <v>-999</v>
      </c>
      <c r="AG2290" s="304"/>
      <c r="AH2290" s="304">
        <v>4.6463900000000002E-2</v>
      </c>
      <c r="AI2290" s="312"/>
      <c r="AJ2290" s="332">
        <v>760</v>
      </c>
      <c r="AK2290" s="304">
        <f t="shared" si="600"/>
        <v>760</v>
      </c>
      <c r="AL2290" s="304">
        <f t="shared" si="605"/>
        <v>0.43</v>
      </c>
      <c r="AM2290" s="389" t="str">
        <f t="shared" si="602"/>
        <v/>
      </c>
      <c r="AN2290" s="304"/>
      <c r="AO2290" s="304"/>
      <c r="AP2290" s="312"/>
      <c r="AQ2290" s="312"/>
      <c r="AR2290" s="312"/>
      <c r="AS2290" s="304"/>
      <c r="AT2290" s="312"/>
      <c r="AU2290" s="329">
        <f>VLOOKUP(C2290,[1]world!$A$2:$B$3555,2,FALSE)</f>
        <v>1</v>
      </c>
      <c r="AV2290" s="329">
        <v>519</v>
      </c>
      <c r="AW2290" s="304">
        <v>0.37</v>
      </c>
      <c r="AX2290" s="304">
        <v>20</v>
      </c>
      <c r="AY2290" s="304">
        <v>-999</v>
      </c>
      <c r="AZ2290" s="304">
        <v>120</v>
      </c>
      <c r="BA2290" s="304">
        <v>20</v>
      </c>
      <c r="BB2290" s="304">
        <v>-999</v>
      </c>
      <c r="BC2290" s="304">
        <v>120</v>
      </c>
      <c r="BD2290" s="304">
        <v>20</v>
      </c>
      <c r="BE2290" s="304">
        <v>20</v>
      </c>
      <c r="BF2290" s="304">
        <v>-999</v>
      </c>
      <c r="BG2290" s="304">
        <v>-999</v>
      </c>
      <c r="BH2290" s="304">
        <v>120</v>
      </c>
      <c r="BI2290" s="304">
        <v>120</v>
      </c>
      <c r="BJ2290" s="304">
        <v>2</v>
      </c>
      <c r="BK2290" s="304" t="s">
        <v>4954</v>
      </c>
      <c r="BL2290" s="304">
        <v>2</v>
      </c>
    </row>
    <row r="2291" spans="1:64" ht="15" hidden="1" customHeight="1" x14ac:dyDescent="0.2">
      <c r="A2291" s="304" t="s">
        <v>6176</v>
      </c>
      <c r="B2291" s="304" t="s">
        <v>1612</v>
      </c>
      <c r="C2291" s="304">
        <v>2427</v>
      </c>
      <c r="D2291" s="349" t="s">
        <v>3635</v>
      </c>
      <c r="E2291" s="304" t="s">
        <v>3635</v>
      </c>
      <c r="F2291" s="304"/>
      <c r="G2291" s="324">
        <v>37.021700000000003</v>
      </c>
      <c r="H2291" s="324">
        <v>140.3775</v>
      </c>
      <c r="I2291" s="324" t="s">
        <v>212</v>
      </c>
      <c r="J2291" s="368">
        <f t="shared" si="606"/>
        <v>696.223735316893</v>
      </c>
      <c r="K2291" s="331">
        <v>0.2</v>
      </c>
      <c r="L2291" s="304" t="str">
        <f t="shared" si="599"/>
        <v>C</v>
      </c>
      <c r="M2291" s="388">
        <v>1</v>
      </c>
      <c r="N2291" s="304">
        <v>462.4</v>
      </c>
      <c r="O2291" s="304">
        <v>10</v>
      </c>
      <c r="P2291" s="331"/>
      <c r="Q2291" s="356"/>
      <c r="R2291" s="304"/>
      <c r="S2291" s="356">
        <v>609.39424135256547</v>
      </c>
      <c r="T2291" s="356">
        <v>696.223735316893</v>
      </c>
      <c r="U2291" s="356">
        <f t="shared" si="607"/>
        <v>696.223735316893</v>
      </c>
      <c r="V2291" s="356"/>
      <c r="W2291" s="304" t="s">
        <v>900</v>
      </c>
      <c r="X2291" s="304" t="s">
        <v>232</v>
      </c>
      <c r="Y2291" s="366">
        <f t="shared" si="601"/>
        <v>506.6</v>
      </c>
      <c r="Z2291" s="304"/>
      <c r="AA2291" s="304"/>
      <c r="AB2291" s="304">
        <v>-999</v>
      </c>
      <c r="AC2291" s="304">
        <v>-999</v>
      </c>
      <c r="AD2291" s="366">
        <v>-999</v>
      </c>
      <c r="AE2291" s="304">
        <v>-999</v>
      </c>
      <c r="AF2291" s="304">
        <v>-999</v>
      </c>
      <c r="AG2291" s="304"/>
      <c r="AH2291" s="304">
        <v>6.3389799999999996E-2</v>
      </c>
      <c r="AI2291" s="312"/>
      <c r="AJ2291" s="332">
        <v>760</v>
      </c>
      <c r="AK2291" s="304">
        <f t="shared" si="600"/>
        <v>760</v>
      </c>
      <c r="AL2291" s="304">
        <f t="shared" si="605"/>
        <v>0.43</v>
      </c>
      <c r="AM2291" s="389" t="str">
        <f t="shared" si="602"/>
        <v/>
      </c>
      <c r="AN2291" s="304"/>
      <c r="AO2291" s="304"/>
      <c r="AP2291" s="312"/>
      <c r="AQ2291" s="312"/>
      <c r="AR2291" s="312"/>
      <c r="AS2291" s="304"/>
      <c r="AT2291" s="312"/>
      <c r="AU2291" s="329">
        <f>VLOOKUP(C2291,[1]world!$A$2:$B$3555,2,FALSE)</f>
        <v>3</v>
      </c>
      <c r="AV2291" s="329">
        <v>547</v>
      </c>
      <c r="AW2291" s="304">
        <v>0.37</v>
      </c>
      <c r="AX2291" s="304">
        <v>20</v>
      </c>
      <c r="AY2291" s="304">
        <v>-999</v>
      </c>
      <c r="AZ2291" s="304">
        <v>200</v>
      </c>
      <c r="BA2291" s="304">
        <v>20</v>
      </c>
      <c r="BB2291" s="304">
        <v>-999</v>
      </c>
      <c r="BC2291" s="304">
        <v>200</v>
      </c>
      <c r="BD2291" s="304">
        <v>20</v>
      </c>
      <c r="BE2291" s="304">
        <v>20</v>
      </c>
      <c r="BF2291" s="304">
        <v>-999</v>
      </c>
      <c r="BG2291" s="304">
        <v>-999</v>
      </c>
      <c r="BH2291" s="304">
        <v>200</v>
      </c>
      <c r="BI2291" s="304">
        <v>200</v>
      </c>
      <c r="BJ2291" s="304">
        <v>2</v>
      </c>
      <c r="BK2291" s="304" t="s">
        <v>4954</v>
      </c>
      <c r="BL2291" s="304">
        <v>2</v>
      </c>
    </row>
    <row r="2292" spans="1:64" ht="15" hidden="1" customHeight="1" x14ac:dyDescent="0.2">
      <c r="A2292" s="304" t="s">
        <v>6176</v>
      </c>
      <c r="B2292" s="304" t="s">
        <v>1612</v>
      </c>
      <c r="C2292" s="304">
        <v>2428</v>
      </c>
      <c r="D2292" s="349" t="s">
        <v>3686</v>
      </c>
      <c r="E2292" s="304" t="s">
        <v>3686</v>
      </c>
      <c r="F2292" s="304"/>
      <c r="G2292" s="324">
        <v>37.122799999999998</v>
      </c>
      <c r="H2292" s="324">
        <v>140.19139999999999</v>
      </c>
      <c r="I2292" s="324" t="s">
        <v>212</v>
      </c>
      <c r="J2292" s="368">
        <f t="shared" si="606"/>
        <v>279.58253268526232</v>
      </c>
      <c r="K2292" s="331">
        <v>0.13</v>
      </c>
      <c r="L2292" s="304" t="str">
        <f t="shared" si="599"/>
        <v>D</v>
      </c>
      <c r="M2292" s="388">
        <v>1</v>
      </c>
      <c r="N2292" s="304">
        <v>250.2</v>
      </c>
      <c r="O2292" s="304">
        <v>20</v>
      </c>
      <c r="P2292" s="331"/>
      <c r="Q2292" s="356"/>
      <c r="R2292" s="304"/>
      <c r="S2292" s="356">
        <v>279.58253268526232</v>
      </c>
      <c r="T2292" s="356">
        <v>300.8052265079092</v>
      </c>
      <c r="U2292" s="356">
        <f t="shared" si="607"/>
        <v>279.58253268526232</v>
      </c>
      <c r="V2292" s="356"/>
      <c r="W2292" s="304" t="s">
        <v>1674</v>
      </c>
      <c r="X2292" s="304" t="s">
        <v>213</v>
      </c>
      <c r="Y2292" s="366">
        <f t="shared" si="601"/>
        <v>274.5</v>
      </c>
      <c r="Z2292" s="304"/>
      <c r="AA2292" s="304"/>
      <c r="AB2292" s="304">
        <v>-999</v>
      </c>
      <c r="AC2292" s="304">
        <v>-999</v>
      </c>
      <c r="AD2292" s="366">
        <v>-999</v>
      </c>
      <c r="AE2292" s="304">
        <v>-999</v>
      </c>
      <c r="AF2292" s="304">
        <v>-999</v>
      </c>
      <c r="AG2292" s="304"/>
      <c r="AH2292" s="304">
        <v>1.5776800000000001E-2</v>
      </c>
      <c r="AI2292" s="312"/>
      <c r="AJ2292" s="332">
        <v>562</v>
      </c>
      <c r="AK2292" s="304">
        <f t="shared" si="600"/>
        <v>555</v>
      </c>
      <c r="AL2292" s="304">
        <f t="shared" si="605"/>
        <v>0.43</v>
      </c>
      <c r="AM2292" s="389" t="str">
        <f t="shared" si="602"/>
        <v/>
      </c>
      <c r="AN2292" s="304"/>
      <c r="AO2292" s="304"/>
      <c r="AP2292" s="312"/>
      <c r="AQ2292" s="312"/>
      <c r="AR2292" s="312"/>
      <c r="AS2292" s="304"/>
      <c r="AT2292" s="312"/>
      <c r="AU2292" s="329">
        <f>VLOOKUP(C2292,[1]world!$A$2:$B$3555,2,FALSE)</f>
        <v>11</v>
      </c>
      <c r="AV2292" s="329">
        <v>328</v>
      </c>
      <c r="AW2292" s="304">
        <v>0.37</v>
      </c>
      <c r="AX2292" s="304">
        <v>60</v>
      </c>
      <c r="AY2292" s="304">
        <v>-999</v>
      </c>
      <c r="AZ2292" s="304">
        <v>80</v>
      </c>
      <c r="BA2292" s="304">
        <v>60</v>
      </c>
      <c r="BB2292" s="304">
        <v>-999</v>
      </c>
      <c r="BC2292" s="304">
        <v>80</v>
      </c>
      <c r="BD2292" s="304">
        <v>60</v>
      </c>
      <c r="BE2292" s="304">
        <v>60</v>
      </c>
      <c r="BF2292" s="304">
        <v>-999</v>
      </c>
      <c r="BG2292" s="304">
        <v>-999</v>
      </c>
      <c r="BH2292" s="304">
        <v>80</v>
      </c>
      <c r="BI2292" s="304">
        <v>80</v>
      </c>
      <c r="BJ2292" s="304">
        <v>2</v>
      </c>
      <c r="BK2292" s="304" t="s">
        <v>4954</v>
      </c>
      <c r="BL2292" s="304">
        <v>2</v>
      </c>
    </row>
    <row r="2293" spans="1:64" ht="15" hidden="1" customHeight="1" x14ac:dyDescent="0.2">
      <c r="A2293" s="304" t="s">
        <v>6176</v>
      </c>
      <c r="B2293" s="304" t="s">
        <v>1612</v>
      </c>
      <c r="C2293" s="304">
        <v>2429</v>
      </c>
      <c r="D2293" s="349" t="s">
        <v>3750</v>
      </c>
      <c r="E2293" s="304" t="s">
        <v>3750</v>
      </c>
      <c r="F2293" s="304"/>
      <c r="G2293" s="324">
        <v>37.284199999999998</v>
      </c>
      <c r="H2293" s="324">
        <v>140.3689</v>
      </c>
      <c r="I2293" s="324" t="s">
        <v>212</v>
      </c>
      <c r="J2293" s="368">
        <f t="shared" si="606"/>
        <v>237.19968675177066</v>
      </c>
      <c r="K2293" s="331">
        <v>0.13</v>
      </c>
      <c r="L2293" s="304" t="str">
        <f t="shared" si="599"/>
        <v>D</v>
      </c>
      <c r="M2293" s="388">
        <v>1</v>
      </c>
      <c r="N2293" s="304">
        <v>212.6</v>
      </c>
      <c r="O2293" s="304">
        <v>20</v>
      </c>
      <c r="P2293" s="331"/>
      <c r="Q2293" s="356"/>
      <c r="R2293" s="304"/>
      <c r="S2293" s="356">
        <v>237.19968675177066</v>
      </c>
      <c r="T2293" s="356">
        <v>254.98053048924041</v>
      </c>
      <c r="U2293" s="356">
        <f t="shared" si="607"/>
        <v>237.19968675177066</v>
      </c>
      <c r="V2293" s="356"/>
      <c r="W2293" s="304" t="s">
        <v>1674</v>
      </c>
      <c r="X2293" s="304" t="s">
        <v>213</v>
      </c>
      <c r="Y2293" s="366">
        <f t="shared" si="601"/>
        <v>274.5</v>
      </c>
      <c r="Z2293" s="304"/>
      <c r="AA2293" s="304"/>
      <c r="AB2293" s="304">
        <v>-999</v>
      </c>
      <c r="AC2293" s="304">
        <v>-999</v>
      </c>
      <c r="AD2293" s="366">
        <v>-999</v>
      </c>
      <c r="AE2293" s="304">
        <v>-999</v>
      </c>
      <c r="AF2293" s="304">
        <v>-999</v>
      </c>
      <c r="AG2293" s="304"/>
      <c r="AH2293" s="304">
        <v>1.0798800000000001E-2</v>
      </c>
      <c r="AI2293" s="312"/>
      <c r="AJ2293" s="332">
        <v>441</v>
      </c>
      <c r="AK2293" s="304">
        <f t="shared" si="600"/>
        <v>425</v>
      </c>
      <c r="AL2293" s="304">
        <f t="shared" si="605"/>
        <v>0.43</v>
      </c>
      <c r="AM2293" s="389" t="str">
        <f t="shared" si="602"/>
        <v/>
      </c>
      <c r="AN2293" s="304"/>
      <c r="AO2293" s="304"/>
      <c r="AP2293" s="312"/>
      <c r="AQ2293" s="312"/>
      <c r="AR2293" s="312"/>
      <c r="AS2293" s="304"/>
      <c r="AT2293" s="312"/>
      <c r="AU2293" s="329">
        <f>VLOOKUP(C2293,[1]world!$A$2:$B$3555,2,FALSE)</f>
        <v>7</v>
      </c>
      <c r="AV2293" s="329">
        <v>388</v>
      </c>
      <c r="AW2293" s="304">
        <v>0.37</v>
      </c>
      <c r="AX2293" s="304">
        <v>220</v>
      </c>
      <c r="AY2293" s="304">
        <v>-999</v>
      </c>
      <c r="AZ2293" s="304">
        <v>540</v>
      </c>
      <c r="BA2293" s="304">
        <v>220</v>
      </c>
      <c r="BB2293" s="304">
        <v>-999</v>
      </c>
      <c r="BC2293" s="304">
        <v>540</v>
      </c>
      <c r="BD2293" s="304">
        <v>220</v>
      </c>
      <c r="BE2293" s="304">
        <v>220</v>
      </c>
      <c r="BF2293" s="304">
        <v>-999</v>
      </c>
      <c r="BG2293" s="304">
        <v>-999</v>
      </c>
      <c r="BH2293" s="304">
        <v>540</v>
      </c>
      <c r="BI2293" s="304">
        <v>540</v>
      </c>
      <c r="BJ2293" s="304">
        <v>2</v>
      </c>
      <c r="BK2293" s="304" t="s">
        <v>4954</v>
      </c>
      <c r="BL2293" s="304">
        <v>2</v>
      </c>
    </row>
    <row r="2294" spans="1:64" ht="15" hidden="1" customHeight="1" x14ac:dyDescent="0.2">
      <c r="A2294" s="304" t="s">
        <v>6176</v>
      </c>
      <c r="B2294" s="304" t="s">
        <v>1612</v>
      </c>
      <c r="C2294" s="304">
        <v>2430</v>
      </c>
      <c r="D2294" s="349" t="s">
        <v>3784</v>
      </c>
      <c r="E2294" s="304" t="s">
        <v>3784</v>
      </c>
      <c r="F2294" s="304"/>
      <c r="G2294" s="324">
        <v>37.396099999999997</v>
      </c>
      <c r="H2294" s="324">
        <v>140.3622</v>
      </c>
      <c r="I2294" s="324" t="s">
        <v>212</v>
      </c>
      <c r="J2294" s="368">
        <f t="shared" si="606"/>
        <v>232.92008183699704</v>
      </c>
      <c r="K2294" s="331">
        <v>0.13</v>
      </c>
      <c r="L2294" s="304" t="str">
        <f t="shared" si="599"/>
        <v>D</v>
      </c>
      <c r="M2294" s="388">
        <v>1</v>
      </c>
      <c r="N2294" s="304">
        <v>208.8</v>
      </c>
      <c r="O2294" s="304">
        <v>20</v>
      </c>
      <c r="P2294" s="331"/>
      <c r="Q2294" s="356"/>
      <c r="R2294" s="304"/>
      <c r="S2294" s="356">
        <v>232.92008183699704</v>
      </c>
      <c r="T2294" s="356">
        <v>250.32710051706545</v>
      </c>
      <c r="U2294" s="356">
        <f t="shared" si="607"/>
        <v>232.92008183699704</v>
      </c>
      <c r="V2294" s="356"/>
      <c r="W2294" s="304" t="s">
        <v>1674</v>
      </c>
      <c r="X2294" s="304" t="s">
        <v>213</v>
      </c>
      <c r="Y2294" s="366">
        <f t="shared" si="601"/>
        <v>274.5</v>
      </c>
      <c r="Z2294" s="304"/>
      <c r="AA2294" s="304"/>
      <c r="AB2294" s="304">
        <v>-999</v>
      </c>
      <c r="AC2294" s="304">
        <v>-999</v>
      </c>
      <c r="AD2294" s="366">
        <v>-999</v>
      </c>
      <c r="AE2294" s="304">
        <v>-999</v>
      </c>
      <c r="AF2294" s="304">
        <v>-999</v>
      </c>
      <c r="AG2294" s="304"/>
      <c r="AH2294" s="304">
        <v>7.5963899999999997E-3</v>
      </c>
      <c r="AI2294" s="312"/>
      <c r="AJ2294" s="332">
        <v>369</v>
      </c>
      <c r="AK2294" s="304">
        <f t="shared" si="600"/>
        <v>425</v>
      </c>
      <c r="AL2294" s="304">
        <f t="shared" si="605"/>
        <v>0.43</v>
      </c>
      <c r="AM2294" s="389" t="str">
        <f t="shared" si="602"/>
        <v/>
      </c>
      <c r="AN2294" s="304"/>
      <c r="AO2294" s="304"/>
      <c r="AP2294" s="312"/>
      <c r="AQ2294" s="312"/>
      <c r="AR2294" s="312"/>
      <c r="AS2294" s="304"/>
      <c r="AT2294" s="312"/>
      <c r="AU2294" s="329">
        <f>VLOOKUP(C2294,[1]world!$A$2:$B$3555,2,FALSE)</f>
        <v>11</v>
      </c>
      <c r="AV2294" s="329">
        <v>328</v>
      </c>
      <c r="AW2294" s="304">
        <v>0.37</v>
      </c>
      <c r="AX2294" s="304">
        <v>140</v>
      </c>
      <c r="AY2294" s="304">
        <v>-999</v>
      </c>
      <c r="AZ2294" s="304">
        <v>420</v>
      </c>
      <c r="BA2294" s="304">
        <v>140</v>
      </c>
      <c r="BB2294" s="304">
        <v>-999</v>
      </c>
      <c r="BC2294" s="304">
        <v>420</v>
      </c>
      <c r="BD2294" s="304">
        <v>140</v>
      </c>
      <c r="BE2294" s="304">
        <v>140</v>
      </c>
      <c r="BF2294" s="304">
        <v>-999</v>
      </c>
      <c r="BG2294" s="304">
        <v>-999</v>
      </c>
      <c r="BH2294" s="304">
        <v>420</v>
      </c>
      <c r="BI2294" s="304">
        <v>420</v>
      </c>
      <c r="BJ2294" s="304">
        <v>2</v>
      </c>
      <c r="BK2294" s="304" t="s">
        <v>4954</v>
      </c>
      <c r="BL2294" s="304">
        <v>2</v>
      </c>
    </row>
    <row r="2295" spans="1:64" ht="15" hidden="1" customHeight="1" x14ac:dyDescent="0.2">
      <c r="A2295" s="304" t="s">
        <v>6176</v>
      </c>
      <c r="B2295" s="304" t="s">
        <v>1612</v>
      </c>
      <c r="C2295" s="304">
        <v>2431</v>
      </c>
      <c r="D2295" s="349" t="s">
        <v>3888</v>
      </c>
      <c r="E2295" s="304" t="s">
        <v>3888</v>
      </c>
      <c r="F2295" s="304"/>
      <c r="G2295" s="324">
        <v>37.603000000000002</v>
      </c>
      <c r="H2295" s="324">
        <v>140.43680000000001</v>
      </c>
      <c r="I2295" s="324" t="s">
        <v>212</v>
      </c>
      <c r="J2295" s="368">
        <f t="shared" si="606"/>
        <v>318.36322845885087</v>
      </c>
      <c r="K2295" s="331">
        <v>0.2</v>
      </c>
      <c r="L2295" s="304" t="str">
        <f t="shared" si="599"/>
        <v>D</v>
      </c>
      <c r="M2295" s="388">
        <v>1</v>
      </c>
      <c r="N2295" s="304">
        <v>205.6</v>
      </c>
      <c r="O2295" s="304">
        <v>11</v>
      </c>
      <c r="P2295" s="331"/>
      <c r="Q2295" s="356"/>
      <c r="R2295" s="304"/>
      <c r="S2295" s="356">
        <v>259.44015694462968</v>
      </c>
      <c r="T2295" s="356">
        <v>324.91023640487543</v>
      </c>
      <c r="U2295" s="356">
        <f t="shared" si="607"/>
        <v>318.36322845885087</v>
      </c>
      <c r="V2295" s="356"/>
      <c r="W2295" s="304" t="s">
        <v>900</v>
      </c>
      <c r="X2295" s="304" t="s">
        <v>232</v>
      </c>
      <c r="Y2295" s="366">
        <f t="shared" si="601"/>
        <v>506.6</v>
      </c>
      <c r="Z2295" s="304"/>
      <c r="AA2295" s="304"/>
      <c r="AB2295" s="304">
        <v>-999</v>
      </c>
      <c r="AC2295" s="304">
        <v>-999</v>
      </c>
      <c r="AD2295" s="366">
        <v>-999</v>
      </c>
      <c r="AE2295" s="304">
        <v>-999</v>
      </c>
      <c r="AF2295" s="304">
        <v>-999</v>
      </c>
      <c r="AG2295" s="304"/>
      <c r="AH2295" s="304">
        <v>4.58123E-2</v>
      </c>
      <c r="AI2295" s="312"/>
      <c r="AJ2295" s="332">
        <v>760</v>
      </c>
      <c r="AK2295" s="304">
        <f t="shared" si="600"/>
        <v>760</v>
      </c>
      <c r="AL2295" s="304">
        <f t="shared" si="605"/>
        <v>0.43</v>
      </c>
      <c r="AM2295" s="389" t="str">
        <f t="shared" si="602"/>
        <v/>
      </c>
      <c r="AN2295" s="304"/>
      <c r="AO2295" s="304"/>
      <c r="AP2295" s="312"/>
      <c r="AQ2295" s="312"/>
      <c r="AR2295" s="312"/>
      <c r="AS2295" s="304"/>
      <c r="AT2295" s="312"/>
      <c r="AU2295" s="329">
        <f>VLOOKUP(C2295,[1]world!$A$2:$B$3555,2,FALSE)</f>
        <v>1</v>
      </c>
      <c r="AV2295" s="329">
        <v>519</v>
      </c>
      <c r="AW2295" s="304">
        <v>0.37</v>
      </c>
      <c r="AX2295" s="304">
        <v>20</v>
      </c>
      <c r="AY2295" s="304">
        <v>-999</v>
      </c>
      <c r="AZ2295" s="304">
        <v>40</v>
      </c>
      <c r="BA2295" s="304">
        <v>20</v>
      </c>
      <c r="BB2295" s="304">
        <v>-999</v>
      </c>
      <c r="BC2295" s="304">
        <v>40</v>
      </c>
      <c r="BD2295" s="304">
        <v>20</v>
      </c>
      <c r="BE2295" s="304">
        <v>20</v>
      </c>
      <c r="BF2295" s="304">
        <v>-999</v>
      </c>
      <c r="BG2295" s="304">
        <v>-999</v>
      </c>
      <c r="BH2295" s="304">
        <v>40</v>
      </c>
      <c r="BI2295" s="304">
        <v>40</v>
      </c>
      <c r="BJ2295" s="304">
        <v>2</v>
      </c>
      <c r="BK2295" s="304" t="s">
        <v>4954</v>
      </c>
      <c r="BL2295" s="304">
        <v>2</v>
      </c>
    </row>
    <row r="2296" spans="1:64" ht="15" hidden="1" customHeight="1" x14ac:dyDescent="0.2">
      <c r="A2296" s="304" t="s">
        <v>6176</v>
      </c>
      <c r="B2296" s="304" t="s">
        <v>1612</v>
      </c>
      <c r="C2296" s="304">
        <v>2432</v>
      </c>
      <c r="D2296" s="349" t="s">
        <v>3762</v>
      </c>
      <c r="E2296" s="304" t="s">
        <v>3762</v>
      </c>
      <c r="F2296" s="304"/>
      <c r="G2296" s="324">
        <v>37.336399999999998</v>
      </c>
      <c r="H2296" s="324">
        <v>140.81319999999999</v>
      </c>
      <c r="I2296" s="324" t="s">
        <v>212</v>
      </c>
      <c r="J2296" s="368">
        <f t="shared" si="606"/>
        <v>663.800507017359</v>
      </c>
      <c r="K2296" s="331">
        <v>0.2</v>
      </c>
      <c r="L2296" s="304" t="str">
        <f t="shared" si="599"/>
        <v>C</v>
      </c>
      <c r="M2296" s="388">
        <v>1</v>
      </c>
      <c r="N2296" s="304">
        <v>436.6</v>
      </c>
      <c r="O2296" s="304">
        <v>10</v>
      </c>
      <c r="P2296" s="331"/>
      <c r="Q2296" s="356"/>
      <c r="R2296" s="304"/>
      <c r="S2296" s="356">
        <v>574.42876088869093</v>
      </c>
      <c r="T2296" s="356">
        <v>663.800507017359</v>
      </c>
      <c r="U2296" s="356">
        <f t="shared" si="607"/>
        <v>663.800507017359</v>
      </c>
      <c r="V2296" s="356"/>
      <c r="W2296" s="304" t="s">
        <v>900</v>
      </c>
      <c r="X2296" s="304" t="s">
        <v>232</v>
      </c>
      <c r="Y2296" s="366">
        <f t="shared" si="601"/>
        <v>506.6</v>
      </c>
      <c r="Z2296" s="304"/>
      <c r="AA2296" s="304"/>
      <c r="AB2296" s="304">
        <v>-999</v>
      </c>
      <c r="AC2296" s="304">
        <v>-999</v>
      </c>
      <c r="AD2296" s="366">
        <v>-999</v>
      </c>
      <c r="AE2296" s="304">
        <v>-999</v>
      </c>
      <c r="AF2296" s="304">
        <v>-999</v>
      </c>
      <c r="AG2296" s="304"/>
      <c r="AH2296" s="304">
        <v>8.6401000000000006E-2</v>
      </c>
      <c r="AI2296" s="312"/>
      <c r="AJ2296" s="332">
        <v>760</v>
      </c>
      <c r="AK2296" s="304">
        <f t="shared" si="600"/>
        <v>760</v>
      </c>
      <c r="AL2296" s="304">
        <f t="shared" si="605"/>
        <v>0.43</v>
      </c>
      <c r="AM2296" s="389" t="str">
        <f t="shared" si="602"/>
        <v/>
      </c>
      <c r="AN2296" s="304"/>
      <c r="AO2296" s="304"/>
      <c r="AP2296" s="312"/>
      <c r="AQ2296" s="312"/>
      <c r="AR2296" s="312"/>
      <c r="AS2296" s="304"/>
      <c r="AT2296" s="312"/>
      <c r="AU2296" s="329">
        <f>VLOOKUP(C2296,[1]world!$A$2:$B$3555,2,FALSE)</f>
        <v>5</v>
      </c>
      <c r="AV2296" s="329">
        <v>402</v>
      </c>
      <c r="AW2296" s="304">
        <v>0.37</v>
      </c>
      <c r="AX2296" s="304">
        <v>20</v>
      </c>
      <c r="AY2296" s="304">
        <v>-999</v>
      </c>
      <c r="AZ2296" s="304">
        <v>40</v>
      </c>
      <c r="BA2296" s="304">
        <v>20</v>
      </c>
      <c r="BB2296" s="304">
        <v>-999</v>
      </c>
      <c r="BC2296" s="304">
        <v>40</v>
      </c>
      <c r="BD2296" s="304">
        <v>20</v>
      </c>
      <c r="BE2296" s="304">
        <v>20</v>
      </c>
      <c r="BF2296" s="304">
        <v>-999</v>
      </c>
      <c r="BG2296" s="304">
        <v>-999</v>
      </c>
      <c r="BH2296" s="304">
        <v>40</v>
      </c>
      <c r="BI2296" s="304">
        <v>40</v>
      </c>
      <c r="BJ2296" s="304">
        <v>2</v>
      </c>
      <c r="BK2296" s="304" t="s">
        <v>4954</v>
      </c>
      <c r="BL2296" s="304">
        <v>2</v>
      </c>
    </row>
    <row r="2297" spans="1:64" ht="15" hidden="1" customHeight="1" x14ac:dyDescent="0.2">
      <c r="A2297" s="304" t="s">
        <v>6103</v>
      </c>
      <c r="B2297" s="304" t="s">
        <v>2503</v>
      </c>
      <c r="C2297" s="304">
        <v>2433</v>
      </c>
      <c r="D2297" s="349" t="s">
        <v>3943</v>
      </c>
      <c r="E2297" s="304" t="s">
        <v>3943</v>
      </c>
      <c r="F2297" s="304"/>
      <c r="G2297" s="324">
        <v>37.728700000000003</v>
      </c>
      <c r="H2297" s="324">
        <v>139.88550000000001</v>
      </c>
      <c r="I2297" s="324" t="s">
        <v>214</v>
      </c>
      <c r="J2297" s="366">
        <v>507.56</v>
      </c>
      <c r="K2297" s="331">
        <v>0.1</v>
      </c>
      <c r="L2297" s="304" t="str">
        <f t="shared" si="599"/>
        <v>C</v>
      </c>
      <c r="M2297" s="388">
        <v>0</v>
      </c>
      <c r="N2297" s="304"/>
      <c r="O2297" s="304">
        <v>21</v>
      </c>
      <c r="P2297" s="356"/>
      <c r="Q2297" s="356"/>
      <c r="R2297" s="304" t="s">
        <v>2503</v>
      </c>
      <c r="S2297" s="304"/>
      <c r="T2297" s="304"/>
      <c r="U2297" s="304"/>
      <c r="V2297" s="304"/>
      <c r="W2297" s="304" t="s">
        <v>4661</v>
      </c>
      <c r="X2297" s="304">
        <v>-999</v>
      </c>
      <c r="Y2297" s="366" t="str">
        <f t="shared" si="601"/>
        <v>-</v>
      </c>
      <c r="Z2297" s="304"/>
      <c r="AA2297" s="304"/>
      <c r="AB2297" s="304">
        <v>-999</v>
      </c>
      <c r="AC2297" s="304">
        <v>-999</v>
      </c>
      <c r="AD2297" s="366">
        <v>-999</v>
      </c>
      <c r="AE2297" s="304">
        <v>-999</v>
      </c>
      <c r="AF2297" s="304">
        <v>-999</v>
      </c>
      <c r="AG2297" s="304"/>
      <c r="AH2297" s="304">
        <v>0.129389</v>
      </c>
      <c r="AI2297" s="312"/>
      <c r="AJ2297" s="332">
        <v>760</v>
      </c>
      <c r="AK2297" s="304">
        <f t="shared" si="600"/>
        <v>760</v>
      </c>
      <c r="AL2297" s="304">
        <f t="shared" si="605"/>
        <v>0.43</v>
      </c>
      <c r="AM2297" s="389" t="str">
        <f t="shared" si="602"/>
        <v/>
      </c>
      <c r="AN2297" s="304"/>
      <c r="AO2297" s="304"/>
      <c r="AP2297" s="312"/>
      <c r="AQ2297" s="312"/>
      <c r="AR2297" s="312"/>
      <c r="AS2297" s="304"/>
      <c r="AT2297" s="312"/>
      <c r="AU2297" s="329">
        <f>VLOOKUP(C2297,[1]world!$A$2:$B$3555,2,FALSE)</f>
        <v>3</v>
      </c>
      <c r="AV2297" s="329">
        <v>547</v>
      </c>
      <c r="AW2297" s="304">
        <v>0.37</v>
      </c>
      <c r="AX2297" s="304">
        <v>100</v>
      </c>
      <c r="AY2297" s="304">
        <v>-999</v>
      </c>
      <c r="AZ2297" s="304">
        <v>1020</v>
      </c>
      <c r="BA2297" s="304">
        <v>100</v>
      </c>
      <c r="BB2297" s="304">
        <v>-999</v>
      </c>
      <c r="BC2297" s="304">
        <v>1020</v>
      </c>
      <c r="BD2297" s="304">
        <v>100</v>
      </c>
      <c r="BE2297" s="304">
        <v>100</v>
      </c>
      <c r="BF2297" s="304">
        <v>-999</v>
      </c>
      <c r="BG2297" s="304">
        <v>-999</v>
      </c>
      <c r="BH2297" s="304">
        <v>1020</v>
      </c>
      <c r="BI2297" s="304">
        <v>1020</v>
      </c>
      <c r="BJ2297" s="304">
        <v>2</v>
      </c>
      <c r="BK2297" s="304" t="s">
        <v>4954</v>
      </c>
      <c r="BL2297" s="304">
        <v>2</v>
      </c>
    </row>
    <row r="2298" spans="1:64" ht="15" hidden="1" customHeight="1" x14ac:dyDescent="0.2">
      <c r="A2298" s="304" t="s">
        <v>6103</v>
      </c>
      <c r="B2298" s="304" t="s">
        <v>2503</v>
      </c>
      <c r="C2298" s="304">
        <v>2434</v>
      </c>
      <c r="D2298" s="349" t="s">
        <v>3749</v>
      </c>
      <c r="E2298" s="304" t="s">
        <v>3749</v>
      </c>
      <c r="F2298" s="304"/>
      <c r="G2298" s="324">
        <v>37.279200000000003</v>
      </c>
      <c r="H2298" s="324">
        <v>140.21780000000001</v>
      </c>
      <c r="I2298" s="324" t="s">
        <v>214</v>
      </c>
      <c r="J2298" s="366">
        <v>562.5</v>
      </c>
      <c r="K2298" s="331">
        <v>0.1</v>
      </c>
      <c r="L2298" s="304" t="str">
        <f t="shared" si="599"/>
        <v>C</v>
      </c>
      <c r="M2298" s="388">
        <v>0</v>
      </c>
      <c r="N2298" s="304"/>
      <c r="O2298" s="304">
        <v>21</v>
      </c>
      <c r="P2298" s="356"/>
      <c r="Q2298" s="356"/>
      <c r="R2298" s="304" t="s">
        <v>2503</v>
      </c>
      <c r="S2298" s="304"/>
      <c r="T2298" s="304"/>
      <c r="U2298" s="304"/>
      <c r="V2298" s="304"/>
      <c r="W2298" s="304" t="s">
        <v>4661</v>
      </c>
      <c r="X2298" s="304">
        <v>-999</v>
      </c>
      <c r="Y2298" s="366" t="str">
        <f t="shared" si="601"/>
        <v>-</v>
      </c>
      <c r="Z2298" s="304"/>
      <c r="AA2298" s="304"/>
      <c r="AB2298" s="304">
        <v>-999</v>
      </c>
      <c r="AC2298" s="304">
        <v>-999</v>
      </c>
      <c r="AD2298" s="366">
        <v>-999</v>
      </c>
      <c r="AE2298" s="304">
        <v>-999</v>
      </c>
      <c r="AF2298" s="304">
        <v>-999</v>
      </c>
      <c r="AG2298" s="304"/>
      <c r="AH2298" s="304">
        <v>4.3442300000000003E-2</v>
      </c>
      <c r="AI2298" s="312"/>
      <c r="AJ2298" s="332">
        <v>760</v>
      </c>
      <c r="AK2298" s="304">
        <f t="shared" si="600"/>
        <v>760</v>
      </c>
      <c r="AL2298" s="304">
        <f t="shared" si="605"/>
        <v>0.43</v>
      </c>
      <c r="AM2298" s="389" t="str">
        <f t="shared" si="602"/>
        <v/>
      </c>
      <c r="AN2298" s="304"/>
      <c r="AO2298" s="304"/>
      <c r="AP2298" s="312"/>
      <c r="AQ2298" s="312"/>
      <c r="AR2298" s="312"/>
      <c r="AS2298" s="304"/>
      <c r="AT2298" s="312"/>
      <c r="AU2298" s="329">
        <f>VLOOKUP(C2298,[1]world!$A$2:$B$3555,2,FALSE)</f>
        <v>5</v>
      </c>
      <c r="AV2298" s="329">
        <v>402</v>
      </c>
      <c r="AW2298" s="304">
        <v>0.37</v>
      </c>
      <c r="AX2298" s="304">
        <v>48</v>
      </c>
      <c r="AY2298" s="304">
        <v>-999</v>
      </c>
      <c r="AZ2298" s="304">
        <v>100</v>
      </c>
      <c r="BA2298" s="304">
        <v>48</v>
      </c>
      <c r="BB2298" s="304">
        <v>-999</v>
      </c>
      <c r="BC2298" s="304">
        <v>100</v>
      </c>
      <c r="BD2298" s="304">
        <v>40</v>
      </c>
      <c r="BE2298" s="304">
        <v>40</v>
      </c>
      <c r="BF2298" s="304">
        <v>-999</v>
      </c>
      <c r="BG2298" s="304">
        <v>-999</v>
      </c>
      <c r="BH2298" s="304">
        <v>100</v>
      </c>
      <c r="BI2298" s="304">
        <v>100</v>
      </c>
      <c r="BJ2298" s="304">
        <v>0</v>
      </c>
      <c r="BK2298" s="304" t="s">
        <v>4954</v>
      </c>
      <c r="BL2298" s="304">
        <v>0</v>
      </c>
    </row>
    <row r="2299" spans="1:64" ht="15" hidden="1" customHeight="1" x14ac:dyDescent="0.2">
      <c r="A2299" s="304" t="s">
        <v>6103</v>
      </c>
      <c r="B2299" s="304" t="s">
        <v>2503</v>
      </c>
      <c r="C2299" s="304">
        <v>2435</v>
      </c>
      <c r="D2299" s="349" t="s">
        <v>3769</v>
      </c>
      <c r="E2299" s="304" t="s">
        <v>3769</v>
      </c>
      <c r="F2299" s="304"/>
      <c r="G2299" s="324">
        <v>37.35</v>
      </c>
      <c r="H2299" s="324">
        <v>140.4297</v>
      </c>
      <c r="I2299" s="324" t="s">
        <v>214</v>
      </c>
      <c r="J2299" s="366">
        <v>584.62</v>
      </c>
      <c r="K2299" s="331">
        <v>0.1</v>
      </c>
      <c r="L2299" s="304" t="str">
        <f t="shared" si="599"/>
        <v>C</v>
      </c>
      <c r="M2299" s="388">
        <v>0</v>
      </c>
      <c r="N2299" s="304"/>
      <c r="O2299" s="304">
        <v>21</v>
      </c>
      <c r="P2299" s="356"/>
      <c r="Q2299" s="356"/>
      <c r="R2299" s="304" t="s">
        <v>2503</v>
      </c>
      <c r="S2299" s="304"/>
      <c r="T2299" s="304"/>
      <c r="U2299" s="304"/>
      <c r="V2299" s="304"/>
      <c r="W2299" s="304" t="s">
        <v>4661</v>
      </c>
      <c r="X2299" s="304">
        <v>-999</v>
      </c>
      <c r="Y2299" s="366" t="str">
        <f t="shared" si="601"/>
        <v>-</v>
      </c>
      <c r="Z2299" s="304"/>
      <c r="AA2299" s="304"/>
      <c r="AB2299" s="304">
        <v>-999</v>
      </c>
      <c r="AC2299" s="304">
        <v>-999</v>
      </c>
      <c r="AD2299" s="366">
        <v>-999</v>
      </c>
      <c r="AE2299" s="304">
        <v>-999</v>
      </c>
      <c r="AF2299" s="304">
        <v>-999</v>
      </c>
      <c r="AG2299" s="304"/>
      <c r="AH2299" s="304">
        <v>1.9259100000000001E-2</v>
      </c>
      <c r="AI2299" s="312"/>
      <c r="AJ2299" s="332">
        <v>645</v>
      </c>
      <c r="AK2299" s="304">
        <f t="shared" si="600"/>
        <v>690</v>
      </c>
      <c r="AL2299" s="304">
        <f t="shared" si="605"/>
        <v>0.43</v>
      </c>
      <c r="AM2299" s="389" t="str">
        <f t="shared" si="602"/>
        <v/>
      </c>
      <c r="AN2299" s="304"/>
      <c r="AO2299" s="304"/>
      <c r="AP2299" s="312"/>
      <c r="AQ2299" s="312"/>
      <c r="AR2299" s="312"/>
      <c r="AS2299" s="304"/>
      <c r="AT2299" s="312"/>
      <c r="AU2299" s="329">
        <f>VLOOKUP(C2299,[1]world!$A$2:$B$3555,2,FALSE)</f>
        <v>7</v>
      </c>
      <c r="AV2299" s="329">
        <v>388</v>
      </c>
      <c r="AW2299" s="304">
        <v>0.37</v>
      </c>
      <c r="AX2299" s="304">
        <v>10</v>
      </c>
      <c r="AY2299" s="304">
        <v>10</v>
      </c>
      <c r="AZ2299" s="304">
        <v>44</v>
      </c>
      <c r="BA2299" s="304">
        <v>10</v>
      </c>
      <c r="BB2299" s="304">
        <v>10</v>
      </c>
      <c r="BC2299" s="304">
        <v>44</v>
      </c>
      <c r="BD2299" s="304">
        <v>40</v>
      </c>
      <c r="BE2299" s="304">
        <v>40</v>
      </c>
      <c r="BF2299" s="304">
        <v>-999</v>
      </c>
      <c r="BG2299" s="304">
        <v>-999</v>
      </c>
      <c r="BH2299" s="304">
        <v>100</v>
      </c>
      <c r="BI2299" s="304">
        <v>100</v>
      </c>
      <c r="BJ2299" s="304">
        <v>0</v>
      </c>
      <c r="BK2299" s="304">
        <v>0</v>
      </c>
      <c r="BL2299" s="304">
        <v>0</v>
      </c>
    </row>
    <row r="2300" spans="1:64" ht="15" hidden="1" customHeight="1" x14ac:dyDescent="0.2">
      <c r="A2300" s="304" t="s">
        <v>6103</v>
      </c>
      <c r="B2300" s="304" t="s">
        <v>2503</v>
      </c>
      <c r="C2300" s="304">
        <v>2436</v>
      </c>
      <c r="D2300" s="349" t="s">
        <v>3719</v>
      </c>
      <c r="E2300" s="304" t="s">
        <v>3719</v>
      </c>
      <c r="F2300" s="304"/>
      <c r="G2300" s="324">
        <v>37.213900000000002</v>
      </c>
      <c r="H2300" s="324">
        <v>140.5736</v>
      </c>
      <c r="I2300" s="324" t="s">
        <v>214</v>
      </c>
      <c r="J2300" s="366">
        <v>448.55</v>
      </c>
      <c r="K2300" s="331">
        <v>0.1</v>
      </c>
      <c r="L2300" s="304" t="str">
        <f t="shared" si="599"/>
        <v>C</v>
      </c>
      <c r="M2300" s="388">
        <v>0</v>
      </c>
      <c r="N2300" s="304"/>
      <c r="O2300" s="304">
        <v>21</v>
      </c>
      <c r="P2300" s="356"/>
      <c r="Q2300" s="356"/>
      <c r="R2300" s="304" t="s">
        <v>2503</v>
      </c>
      <c r="S2300" s="304"/>
      <c r="T2300" s="304"/>
      <c r="U2300" s="304"/>
      <c r="V2300" s="304"/>
      <c r="W2300" s="304" t="s">
        <v>4661</v>
      </c>
      <c r="X2300" s="304">
        <v>-999</v>
      </c>
      <c r="Y2300" s="366" t="str">
        <f t="shared" si="601"/>
        <v>-</v>
      </c>
      <c r="Z2300" s="304"/>
      <c r="AA2300" s="304"/>
      <c r="AB2300" s="304">
        <v>-999</v>
      </c>
      <c r="AC2300" s="304">
        <v>-999</v>
      </c>
      <c r="AD2300" s="366">
        <v>-999</v>
      </c>
      <c r="AE2300" s="304">
        <v>-999</v>
      </c>
      <c r="AF2300" s="304">
        <v>-999</v>
      </c>
      <c r="AG2300" s="304"/>
      <c r="AH2300" s="304">
        <v>1.66655E-2</v>
      </c>
      <c r="AI2300" s="312"/>
      <c r="AJ2300" s="332">
        <v>585</v>
      </c>
      <c r="AK2300" s="304">
        <f t="shared" si="600"/>
        <v>555</v>
      </c>
      <c r="AL2300" s="304">
        <f t="shared" si="605"/>
        <v>0.43</v>
      </c>
      <c r="AM2300" s="389" t="str">
        <f t="shared" si="602"/>
        <v/>
      </c>
      <c r="AN2300" s="304"/>
      <c r="AO2300" s="304"/>
      <c r="AP2300" s="312"/>
      <c r="AQ2300" s="312"/>
      <c r="AR2300" s="312"/>
      <c r="AS2300" s="304"/>
      <c r="AT2300" s="312"/>
      <c r="AU2300" s="329">
        <f>VLOOKUP(C2300,[1]world!$A$2:$B$3555,2,FALSE)</f>
        <v>7</v>
      </c>
      <c r="AV2300" s="329">
        <v>388</v>
      </c>
      <c r="AW2300" s="304">
        <v>0.37</v>
      </c>
      <c r="AX2300" s="304">
        <v>22</v>
      </c>
      <c r="AY2300" s="304">
        <v>64</v>
      </c>
      <c r="AZ2300" s="304">
        <v>-999</v>
      </c>
      <c r="BA2300" s="304">
        <v>22</v>
      </c>
      <c r="BB2300" s="304">
        <v>64</v>
      </c>
      <c r="BC2300" s="304">
        <v>-999</v>
      </c>
      <c r="BD2300" s="304">
        <v>20</v>
      </c>
      <c r="BE2300" s="304">
        <v>20</v>
      </c>
      <c r="BF2300" s="304">
        <v>-999</v>
      </c>
      <c r="BG2300" s="304">
        <v>-999</v>
      </c>
      <c r="BH2300" s="304">
        <v>40</v>
      </c>
      <c r="BI2300" s="304">
        <v>40</v>
      </c>
      <c r="BJ2300" s="304">
        <v>0</v>
      </c>
      <c r="BK2300" s="304">
        <v>0</v>
      </c>
      <c r="BL2300" s="304">
        <v>0</v>
      </c>
    </row>
    <row r="2301" spans="1:64" ht="15" hidden="1" customHeight="1" x14ac:dyDescent="0.2">
      <c r="A2301" s="304" t="s">
        <v>6103</v>
      </c>
      <c r="B2301" s="304" t="s">
        <v>2503</v>
      </c>
      <c r="C2301" s="304">
        <v>2437</v>
      </c>
      <c r="D2301" s="349" t="s">
        <v>3624</v>
      </c>
      <c r="E2301" s="304" t="s">
        <v>3624</v>
      </c>
      <c r="F2301" s="304"/>
      <c r="G2301" s="324">
        <v>36.991900000000001</v>
      </c>
      <c r="H2301" s="324">
        <v>140.58860000000001</v>
      </c>
      <c r="I2301" s="324" t="s">
        <v>214</v>
      </c>
      <c r="J2301" s="366">
        <v>561.86</v>
      </c>
      <c r="K2301" s="331">
        <v>0.1</v>
      </c>
      <c r="L2301" s="304" t="str">
        <f t="shared" si="599"/>
        <v>C</v>
      </c>
      <c r="M2301" s="388">
        <v>0</v>
      </c>
      <c r="N2301" s="304"/>
      <c r="O2301" s="304">
        <v>21</v>
      </c>
      <c r="P2301" s="356"/>
      <c r="Q2301" s="356"/>
      <c r="R2301" s="304" t="s">
        <v>2503</v>
      </c>
      <c r="S2301" s="304"/>
      <c r="T2301" s="304"/>
      <c r="U2301" s="304"/>
      <c r="V2301" s="304"/>
      <c r="W2301" s="304" t="s">
        <v>4661</v>
      </c>
      <c r="X2301" s="304">
        <v>-999</v>
      </c>
      <c r="Y2301" s="366" t="str">
        <f t="shared" si="601"/>
        <v>-</v>
      </c>
      <c r="Z2301" s="304"/>
      <c r="AA2301" s="304"/>
      <c r="AB2301" s="304">
        <v>-999</v>
      </c>
      <c r="AC2301" s="304">
        <v>-999</v>
      </c>
      <c r="AD2301" s="366">
        <v>-999</v>
      </c>
      <c r="AE2301" s="304">
        <v>-999</v>
      </c>
      <c r="AF2301" s="304">
        <v>-999</v>
      </c>
      <c r="AG2301" s="304"/>
      <c r="AH2301" s="304">
        <v>1.60047E-2</v>
      </c>
      <c r="AI2301" s="312"/>
      <c r="AJ2301" s="332">
        <v>568</v>
      </c>
      <c r="AK2301" s="304">
        <f t="shared" si="600"/>
        <v>555</v>
      </c>
      <c r="AL2301" s="304">
        <f t="shared" si="605"/>
        <v>0.43</v>
      </c>
      <c r="AM2301" s="389" t="str">
        <f t="shared" si="602"/>
        <v/>
      </c>
      <c r="AN2301" s="304"/>
      <c r="AO2301" s="304"/>
      <c r="AP2301" s="312"/>
      <c r="AQ2301" s="312"/>
      <c r="AR2301" s="312"/>
      <c r="AS2301" s="304"/>
      <c r="AT2301" s="312"/>
      <c r="AU2301" s="329">
        <f>VLOOKUP(C2301,[1]world!$A$2:$B$3555,2,FALSE)</f>
        <v>5</v>
      </c>
      <c r="AV2301" s="329">
        <v>402</v>
      </c>
      <c r="AW2301" s="304">
        <v>0.37</v>
      </c>
      <c r="AX2301" s="304">
        <v>14</v>
      </c>
      <c r="AY2301" s="304">
        <v>14</v>
      </c>
      <c r="AZ2301" s="304">
        <v>40</v>
      </c>
      <c r="BA2301" s="304">
        <v>14</v>
      </c>
      <c r="BB2301" s="304">
        <v>14</v>
      </c>
      <c r="BC2301" s="304">
        <v>40</v>
      </c>
      <c r="BD2301" s="304">
        <v>20</v>
      </c>
      <c r="BE2301" s="304">
        <v>20</v>
      </c>
      <c r="BF2301" s="304">
        <v>-999</v>
      </c>
      <c r="BG2301" s="304">
        <v>-999</v>
      </c>
      <c r="BH2301" s="304">
        <v>40</v>
      </c>
      <c r="BI2301" s="304">
        <v>40</v>
      </c>
      <c r="BJ2301" s="304">
        <v>0</v>
      </c>
      <c r="BK2301" s="304">
        <v>0</v>
      </c>
      <c r="BL2301" s="304">
        <v>0</v>
      </c>
    </row>
    <row r="2302" spans="1:64" ht="15" hidden="1" customHeight="1" x14ac:dyDescent="0.2">
      <c r="A2302" s="304" t="s">
        <v>6103</v>
      </c>
      <c r="B2302" s="304" t="s">
        <v>2503</v>
      </c>
      <c r="C2302" s="304">
        <v>2438</v>
      </c>
      <c r="D2302" s="349" t="s">
        <v>3638</v>
      </c>
      <c r="E2302" s="304" t="s">
        <v>3638</v>
      </c>
      <c r="F2302" s="304"/>
      <c r="G2302" s="324">
        <v>37.023299999999999</v>
      </c>
      <c r="H2302" s="324">
        <v>140.9736</v>
      </c>
      <c r="I2302" s="324" t="s">
        <v>214</v>
      </c>
      <c r="J2302" s="366">
        <v>236.56</v>
      </c>
      <c r="K2302" s="331">
        <v>0.1</v>
      </c>
      <c r="L2302" s="304" t="str">
        <f t="shared" si="599"/>
        <v>D</v>
      </c>
      <c r="M2302" s="388">
        <v>0</v>
      </c>
      <c r="N2302" s="304"/>
      <c r="O2302" s="304">
        <v>21</v>
      </c>
      <c r="P2302" s="356"/>
      <c r="Q2302" s="356"/>
      <c r="R2302" s="304" t="s">
        <v>2503</v>
      </c>
      <c r="S2302" s="304"/>
      <c r="T2302" s="304"/>
      <c r="U2302" s="304"/>
      <c r="V2302" s="304"/>
      <c r="W2302" s="304" t="s">
        <v>4661</v>
      </c>
      <c r="X2302" s="304">
        <v>-999</v>
      </c>
      <c r="Y2302" s="366" t="str">
        <f t="shared" si="601"/>
        <v>-</v>
      </c>
      <c r="Z2302" s="304"/>
      <c r="AA2302" s="304"/>
      <c r="AB2302" s="304">
        <v>-999</v>
      </c>
      <c r="AC2302" s="304">
        <v>-999</v>
      </c>
      <c r="AD2302" s="366">
        <v>-999</v>
      </c>
      <c r="AE2302" s="304">
        <v>-999</v>
      </c>
      <c r="AF2302" s="304">
        <v>-999</v>
      </c>
      <c r="AG2302" s="304"/>
      <c r="AH2302" s="304">
        <v>9.3528299999999995E-3</v>
      </c>
      <c r="AI2302" s="312"/>
      <c r="AJ2302" s="332">
        <v>408</v>
      </c>
      <c r="AK2302" s="304">
        <f t="shared" si="600"/>
        <v>425</v>
      </c>
      <c r="AL2302" s="304">
        <f t="shared" si="605"/>
        <v>0.43</v>
      </c>
      <c r="AM2302" s="389" t="str">
        <f t="shared" si="602"/>
        <v/>
      </c>
      <c r="AN2302" s="304"/>
      <c r="AO2302" s="304"/>
      <c r="AP2302" s="312"/>
      <c r="AQ2302" s="312"/>
      <c r="AR2302" s="312"/>
      <c r="AS2302" s="304"/>
      <c r="AT2302" s="312"/>
      <c r="AU2302" s="329">
        <f>VLOOKUP(C2302,[1]world!$A$2:$B$3555,2,FALSE)</f>
        <v>11</v>
      </c>
      <c r="AV2302" s="329">
        <v>328</v>
      </c>
      <c r="AW2302" s="304">
        <v>0.37</v>
      </c>
      <c r="AX2302" s="304">
        <v>52</v>
      </c>
      <c r="AY2302" s="304">
        <v>-999</v>
      </c>
      <c r="AZ2302" s="304">
        <v>1260</v>
      </c>
      <c r="BA2302" s="304">
        <v>52</v>
      </c>
      <c r="BB2302" s="304">
        <v>-999</v>
      </c>
      <c r="BC2302" s="304">
        <v>1260</v>
      </c>
      <c r="BD2302" s="304">
        <v>140</v>
      </c>
      <c r="BE2302" s="304">
        <v>140</v>
      </c>
      <c r="BF2302" s="304">
        <v>-999</v>
      </c>
      <c r="BG2302" s="304">
        <v>-999</v>
      </c>
      <c r="BH2302" s="304">
        <v>1260</v>
      </c>
      <c r="BI2302" s="304">
        <v>1260</v>
      </c>
      <c r="BJ2302" s="304">
        <v>0</v>
      </c>
      <c r="BK2302" s="304" t="s">
        <v>4954</v>
      </c>
      <c r="BL2302" s="304">
        <v>0</v>
      </c>
    </row>
    <row r="2303" spans="1:64" ht="15" hidden="1" customHeight="1" x14ac:dyDescent="0.2">
      <c r="A2303" s="304" t="s">
        <v>6103</v>
      </c>
      <c r="B2303" s="304" t="s">
        <v>2503</v>
      </c>
      <c r="C2303" s="304">
        <v>2439</v>
      </c>
      <c r="D2303" s="349" t="s">
        <v>3913</v>
      </c>
      <c r="E2303" s="304" t="s">
        <v>3913</v>
      </c>
      <c r="F2303" s="304"/>
      <c r="G2303" s="324">
        <v>37.643099999999997</v>
      </c>
      <c r="H2303" s="324">
        <v>140.17679999999999</v>
      </c>
      <c r="I2303" s="324" t="s">
        <v>214</v>
      </c>
      <c r="J2303" s="366">
        <v>803.57</v>
      </c>
      <c r="K2303" s="331">
        <v>0.1</v>
      </c>
      <c r="L2303" s="304" t="str">
        <f t="shared" si="599"/>
        <v>B</v>
      </c>
      <c r="M2303" s="388">
        <v>0</v>
      </c>
      <c r="N2303" s="304"/>
      <c r="O2303" s="304">
        <v>21</v>
      </c>
      <c r="P2303" s="356"/>
      <c r="Q2303" s="356"/>
      <c r="R2303" s="304" t="s">
        <v>2503</v>
      </c>
      <c r="S2303" s="304"/>
      <c r="T2303" s="304"/>
      <c r="U2303" s="304"/>
      <c r="V2303" s="304"/>
      <c r="W2303" s="304" t="s">
        <v>4661</v>
      </c>
      <c r="X2303" s="304">
        <v>-999</v>
      </c>
      <c r="Y2303" s="366" t="str">
        <f t="shared" si="601"/>
        <v>-</v>
      </c>
      <c r="Z2303" s="304"/>
      <c r="AA2303" s="304"/>
      <c r="AB2303" s="304">
        <v>-999</v>
      </c>
      <c r="AC2303" s="304">
        <v>-999</v>
      </c>
      <c r="AD2303" s="366">
        <v>-999</v>
      </c>
      <c r="AE2303" s="304">
        <v>-999</v>
      </c>
      <c r="AF2303" s="304">
        <v>-999</v>
      </c>
      <c r="AG2303" s="304"/>
      <c r="AH2303" s="304">
        <v>4.4803000000000003E-2</v>
      </c>
      <c r="AI2303" s="312"/>
      <c r="AJ2303" s="332">
        <v>760</v>
      </c>
      <c r="AK2303" s="304">
        <f t="shared" si="600"/>
        <v>760</v>
      </c>
      <c r="AL2303" s="304">
        <f t="shared" ref="AL2303:AL2334" si="608">IF(AH2303&lt;=0.0022,0.2,0.43)</f>
        <v>0.43</v>
      </c>
      <c r="AM2303" s="389" t="str">
        <f t="shared" si="602"/>
        <v/>
      </c>
      <c r="AN2303" s="304"/>
      <c r="AO2303" s="304"/>
      <c r="AP2303" s="312"/>
      <c r="AQ2303" s="312"/>
      <c r="AR2303" s="312"/>
      <c r="AS2303" s="304"/>
      <c r="AT2303" s="312"/>
      <c r="AU2303" s="329">
        <f>VLOOKUP(C2303,[1]world!$A$2:$B$3555,2,FALSE)</f>
        <v>5</v>
      </c>
      <c r="AV2303" s="329">
        <v>402</v>
      </c>
      <c r="AW2303" s="304">
        <v>0.37</v>
      </c>
      <c r="AX2303" s="304">
        <v>6</v>
      </c>
      <c r="AY2303" s="304">
        <v>-999</v>
      </c>
      <c r="AZ2303" s="304">
        <v>80</v>
      </c>
      <c r="BA2303" s="304">
        <v>6</v>
      </c>
      <c r="BB2303" s="304">
        <v>-999</v>
      </c>
      <c r="BC2303" s="304">
        <v>80</v>
      </c>
      <c r="BD2303" s="304">
        <v>20</v>
      </c>
      <c r="BE2303" s="304">
        <v>20</v>
      </c>
      <c r="BF2303" s="304">
        <v>-999</v>
      </c>
      <c r="BG2303" s="304">
        <v>-999</v>
      </c>
      <c r="BH2303" s="304">
        <v>80</v>
      </c>
      <c r="BI2303" s="304">
        <v>80</v>
      </c>
      <c r="BJ2303" s="304">
        <v>0</v>
      </c>
      <c r="BK2303" s="304" t="s">
        <v>4954</v>
      </c>
      <c r="BL2303" s="304">
        <v>0</v>
      </c>
    </row>
    <row r="2304" spans="1:64" ht="15" hidden="1" customHeight="1" x14ac:dyDescent="0.2">
      <c r="A2304" s="304" t="s">
        <v>6103</v>
      </c>
      <c r="B2304" s="304" t="s">
        <v>2503</v>
      </c>
      <c r="C2304" s="304">
        <v>2440</v>
      </c>
      <c r="D2304" s="349" t="s">
        <v>3921</v>
      </c>
      <c r="E2304" s="304" t="s">
        <v>3921</v>
      </c>
      <c r="F2304" s="304"/>
      <c r="G2304" s="324">
        <v>37.660600000000002</v>
      </c>
      <c r="H2304" s="324">
        <v>140.60079999999999</v>
      </c>
      <c r="I2304" s="324" t="s">
        <v>214</v>
      </c>
      <c r="J2304" s="366">
        <v>543.96</v>
      </c>
      <c r="K2304" s="331">
        <v>0.1</v>
      </c>
      <c r="L2304" s="304" t="str">
        <f t="shared" si="599"/>
        <v>C</v>
      </c>
      <c r="M2304" s="388">
        <v>0</v>
      </c>
      <c r="N2304" s="304"/>
      <c r="O2304" s="304">
        <v>21</v>
      </c>
      <c r="P2304" s="356"/>
      <c r="Q2304" s="356"/>
      <c r="R2304" s="304" t="s">
        <v>2503</v>
      </c>
      <c r="S2304" s="304"/>
      <c r="T2304" s="304"/>
      <c r="U2304" s="304"/>
      <c r="V2304" s="304"/>
      <c r="W2304" s="304" t="s">
        <v>4661</v>
      </c>
      <c r="X2304" s="304">
        <v>-999</v>
      </c>
      <c r="Y2304" s="366" t="str">
        <f t="shared" si="601"/>
        <v>-</v>
      </c>
      <c r="Z2304" s="304"/>
      <c r="AA2304" s="304"/>
      <c r="AB2304" s="304">
        <v>-999</v>
      </c>
      <c r="AC2304" s="304">
        <v>-999</v>
      </c>
      <c r="AD2304" s="366">
        <v>-999</v>
      </c>
      <c r="AE2304" s="304">
        <v>-999</v>
      </c>
      <c r="AF2304" s="304">
        <v>-999</v>
      </c>
      <c r="AG2304" s="304"/>
      <c r="AH2304" s="304">
        <v>2.1043300000000001E-2</v>
      </c>
      <c r="AI2304" s="312"/>
      <c r="AJ2304" s="332">
        <v>681</v>
      </c>
      <c r="AK2304" s="304">
        <f t="shared" si="600"/>
        <v>690</v>
      </c>
      <c r="AL2304" s="304">
        <f t="shared" si="608"/>
        <v>0.43</v>
      </c>
      <c r="AM2304" s="389" t="str">
        <f t="shared" si="602"/>
        <v/>
      </c>
      <c r="AN2304" s="304"/>
      <c r="AO2304" s="304"/>
      <c r="AP2304" s="312"/>
      <c r="AQ2304" s="312"/>
      <c r="AR2304" s="312"/>
      <c r="AS2304" s="304"/>
      <c r="AT2304" s="312"/>
      <c r="AU2304" s="329">
        <f>VLOOKUP(C2304,[1]world!$A$2:$B$3555,2,FALSE)</f>
        <v>5</v>
      </c>
      <c r="AV2304" s="329">
        <v>402</v>
      </c>
      <c r="AW2304" s="304">
        <v>0.37</v>
      </c>
      <c r="AX2304" s="304">
        <v>6</v>
      </c>
      <c r="AY2304" s="304">
        <v>30</v>
      </c>
      <c r="AZ2304" s="304">
        <v>40</v>
      </c>
      <c r="BA2304" s="304">
        <v>6</v>
      </c>
      <c r="BB2304" s="304">
        <v>30</v>
      </c>
      <c r="BC2304" s="304">
        <v>40</v>
      </c>
      <c r="BD2304" s="304">
        <v>20</v>
      </c>
      <c r="BE2304" s="304">
        <v>20</v>
      </c>
      <c r="BF2304" s="304">
        <v>-999</v>
      </c>
      <c r="BG2304" s="304">
        <v>-999</v>
      </c>
      <c r="BH2304" s="304">
        <v>40</v>
      </c>
      <c r="BI2304" s="304">
        <v>40</v>
      </c>
      <c r="BJ2304" s="304">
        <v>0</v>
      </c>
      <c r="BK2304" s="304">
        <v>0</v>
      </c>
      <c r="BL2304" s="304">
        <v>0</v>
      </c>
    </row>
    <row r="2305" spans="1:64" ht="15" hidden="1" customHeight="1" x14ac:dyDescent="0.2">
      <c r="A2305" s="304" t="s">
        <v>6103</v>
      </c>
      <c r="B2305" s="304" t="s">
        <v>2503</v>
      </c>
      <c r="C2305" s="304">
        <v>2441</v>
      </c>
      <c r="D2305" s="349" t="s">
        <v>3836</v>
      </c>
      <c r="E2305" s="304" t="s">
        <v>3836</v>
      </c>
      <c r="F2305" s="304"/>
      <c r="G2305" s="324">
        <v>37.486400000000003</v>
      </c>
      <c r="H2305" s="324">
        <v>140.54140000000001</v>
      </c>
      <c r="I2305" s="324" t="s">
        <v>214</v>
      </c>
      <c r="J2305" s="366">
        <v>307.18</v>
      </c>
      <c r="K2305" s="331">
        <v>0.1</v>
      </c>
      <c r="L2305" s="304" t="str">
        <f t="shared" si="599"/>
        <v>D</v>
      </c>
      <c r="M2305" s="388">
        <v>0</v>
      </c>
      <c r="N2305" s="304"/>
      <c r="O2305" s="304">
        <v>21</v>
      </c>
      <c r="P2305" s="356"/>
      <c r="Q2305" s="356"/>
      <c r="R2305" s="304" t="s">
        <v>2503</v>
      </c>
      <c r="S2305" s="304"/>
      <c r="T2305" s="304"/>
      <c r="U2305" s="304"/>
      <c r="V2305" s="304"/>
      <c r="W2305" s="304" t="s">
        <v>4661</v>
      </c>
      <c r="X2305" s="304">
        <v>-999</v>
      </c>
      <c r="Y2305" s="366" t="str">
        <f t="shared" si="601"/>
        <v>-</v>
      </c>
      <c r="Z2305" s="304"/>
      <c r="AA2305" s="304"/>
      <c r="AB2305" s="304">
        <v>-999</v>
      </c>
      <c r="AC2305" s="304">
        <v>-999</v>
      </c>
      <c r="AD2305" s="366">
        <v>-999</v>
      </c>
      <c r="AE2305" s="304">
        <v>-999</v>
      </c>
      <c r="AF2305" s="304">
        <v>-999</v>
      </c>
      <c r="AG2305" s="304"/>
      <c r="AH2305" s="304">
        <v>1.90396E-2</v>
      </c>
      <c r="AI2305" s="312"/>
      <c r="AJ2305" s="332">
        <v>641</v>
      </c>
      <c r="AK2305" s="304">
        <f t="shared" si="600"/>
        <v>690</v>
      </c>
      <c r="AL2305" s="304">
        <f t="shared" si="608"/>
        <v>0.43</v>
      </c>
      <c r="AM2305" s="389" t="str">
        <f t="shared" si="602"/>
        <v/>
      </c>
      <c r="AN2305" s="304"/>
      <c r="AO2305" s="304"/>
      <c r="AP2305" s="312"/>
      <c r="AQ2305" s="312"/>
      <c r="AR2305" s="312"/>
      <c r="AS2305" s="304"/>
      <c r="AT2305" s="312"/>
      <c r="AU2305" s="329">
        <f>VLOOKUP(C2305,[1]world!$A$2:$B$3555,2,FALSE)</f>
        <v>1</v>
      </c>
      <c r="AV2305" s="329">
        <v>519</v>
      </c>
      <c r="AW2305" s="304">
        <v>0.37</v>
      </c>
      <c r="AX2305" s="304">
        <v>30</v>
      </c>
      <c r="AY2305" s="304">
        <v>48</v>
      </c>
      <c r="AZ2305" s="304">
        <v>-999</v>
      </c>
      <c r="BA2305" s="304">
        <v>30</v>
      </c>
      <c r="BB2305" s="304">
        <v>48</v>
      </c>
      <c r="BC2305" s="304">
        <v>-999</v>
      </c>
      <c r="BD2305" s="304">
        <v>20</v>
      </c>
      <c r="BE2305" s="304">
        <v>20</v>
      </c>
      <c r="BF2305" s="304">
        <v>-999</v>
      </c>
      <c r="BG2305" s="304">
        <v>-999</v>
      </c>
      <c r="BH2305" s="304">
        <v>40</v>
      </c>
      <c r="BI2305" s="304">
        <v>40</v>
      </c>
      <c r="BJ2305" s="304">
        <v>0</v>
      </c>
      <c r="BK2305" s="304">
        <v>0</v>
      </c>
      <c r="BL2305" s="304">
        <v>0</v>
      </c>
    </row>
    <row r="2306" spans="1:64" ht="15" hidden="1" customHeight="1" x14ac:dyDescent="0.2">
      <c r="A2306" s="304" t="s">
        <v>6103</v>
      </c>
      <c r="B2306" s="304" t="s">
        <v>2503</v>
      </c>
      <c r="C2306" s="304">
        <v>2442</v>
      </c>
      <c r="D2306" s="349" t="s">
        <v>3827</v>
      </c>
      <c r="E2306" s="304" t="s">
        <v>3827</v>
      </c>
      <c r="F2306" s="304"/>
      <c r="G2306" s="324">
        <v>37.467199999999998</v>
      </c>
      <c r="H2306" s="324">
        <v>140.7261</v>
      </c>
      <c r="I2306" s="324" t="s">
        <v>214</v>
      </c>
      <c r="J2306" s="366">
        <v>338.06</v>
      </c>
      <c r="K2306" s="331">
        <v>0.1</v>
      </c>
      <c r="L2306" s="304" t="str">
        <f t="shared" si="599"/>
        <v>D</v>
      </c>
      <c r="M2306" s="388">
        <v>0</v>
      </c>
      <c r="N2306" s="304"/>
      <c r="O2306" s="304">
        <v>21</v>
      </c>
      <c r="P2306" s="356"/>
      <c r="Q2306" s="356"/>
      <c r="R2306" s="304" t="s">
        <v>2503</v>
      </c>
      <c r="S2306" s="304"/>
      <c r="T2306" s="304"/>
      <c r="U2306" s="304"/>
      <c r="V2306" s="304"/>
      <c r="W2306" s="304" t="s">
        <v>4661</v>
      </c>
      <c r="X2306" s="304">
        <v>-999</v>
      </c>
      <c r="Y2306" s="366" t="str">
        <f t="shared" si="601"/>
        <v>-</v>
      </c>
      <c r="Z2306" s="304"/>
      <c r="AA2306" s="304"/>
      <c r="AB2306" s="304">
        <v>-999</v>
      </c>
      <c r="AC2306" s="304">
        <v>-999</v>
      </c>
      <c r="AD2306" s="366">
        <v>-999</v>
      </c>
      <c r="AE2306" s="304">
        <v>-999</v>
      </c>
      <c r="AF2306" s="304">
        <v>-999</v>
      </c>
      <c r="AG2306" s="304"/>
      <c r="AH2306" s="304">
        <v>4.3782300000000003E-2</v>
      </c>
      <c r="AI2306" s="312"/>
      <c r="AJ2306" s="332">
        <v>760</v>
      </c>
      <c r="AK2306" s="304">
        <f t="shared" si="600"/>
        <v>760</v>
      </c>
      <c r="AL2306" s="304">
        <f t="shared" si="608"/>
        <v>0.43</v>
      </c>
      <c r="AM2306" s="389" t="str">
        <f t="shared" si="602"/>
        <v/>
      </c>
      <c r="AN2306" s="304"/>
      <c r="AO2306" s="304"/>
      <c r="AP2306" s="312"/>
      <c r="AQ2306" s="312"/>
      <c r="AR2306" s="312"/>
      <c r="AS2306" s="304"/>
      <c r="AT2306" s="312"/>
      <c r="AU2306" s="329">
        <f>VLOOKUP(C2306,[1]world!$A$2:$B$3555,2,FALSE)</f>
        <v>3</v>
      </c>
      <c r="AV2306" s="329">
        <v>547</v>
      </c>
      <c r="AW2306" s="304">
        <v>0.37</v>
      </c>
      <c r="AX2306" s="304">
        <v>40</v>
      </c>
      <c r="AY2306" s="304">
        <v>40</v>
      </c>
      <c r="AZ2306" s="304">
        <v>40</v>
      </c>
      <c r="BA2306" s="304">
        <v>40</v>
      </c>
      <c r="BB2306" s="304">
        <v>40</v>
      </c>
      <c r="BC2306" s="304">
        <v>40</v>
      </c>
      <c r="BD2306" s="304">
        <v>20</v>
      </c>
      <c r="BE2306" s="304">
        <v>20</v>
      </c>
      <c r="BF2306" s="304">
        <v>-999</v>
      </c>
      <c r="BG2306" s="304">
        <v>-999</v>
      </c>
      <c r="BH2306" s="304">
        <v>40</v>
      </c>
      <c r="BI2306" s="304">
        <v>40</v>
      </c>
      <c r="BJ2306" s="304">
        <v>0</v>
      </c>
      <c r="BK2306" s="304">
        <v>0</v>
      </c>
      <c r="BL2306" s="304">
        <v>0</v>
      </c>
    </row>
    <row r="2307" spans="1:64" ht="15" hidden="1" customHeight="1" x14ac:dyDescent="0.2">
      <c r="A2307" s="304" t="s">
        <v>6159</v>
      </c>
      <c r="B2307" s="304" t="s">
        <v>2503</v>
      </c>
      <c r="C2307" s="304">
        <v>2443</v>
      </c>
      <c r="D2307" s="349" t="s">
        <v>3837</v>
      </c>
      <c r="E2307" s="304" t="s">
        <v>3837</v>
      </c>
      <c r="F2307" s="304"/>
      <c r="G2307" s="324">
        <v>37.488100000000003</v>
      </c>
      <c r="H2307" s="324">
        <v>140.9906</v>
      </c>
      <c r="I2307" s="324" t="s">
        <v>214</v>
      </c>
      <c r="J2307" s="366">
        <v>350</v>
      </c>
      <c r="K2307" s="331">
        <v>0.1</v>
      </c>
      <c r="L2307" s="304" t="str">
        <f t="shared" si="599"/>
        <v>D</v>
      </c>
      <c r="M2307" s="388">
        <v>0</v>
      </c>
      <c r="N2307" s="304"/>
      <c r="O2307" s="304">
        <v>21</v>
      </c>
      <c r="P2307" s="356"/>
      <c r="Q2307" s="356"/>
      <c r="R2307" s="304" t="s">
        <v>6159</v>
      </c>
      <c r="S2307" s="304"/>
      <c r="T2307" s="304"/>
      <c r="U2307" s="304"/>
      <c r="V2307" s="304"/>
      <c r="W2307" s="304" t="s">
        <v>4661</v>
      </c>
      <c r="X2307" s="304">
        <v>-999</v>
      </c>
      <c r="Y2307" s="366" t="str">
        <f t="shared" si="601"/>
        <v>-</v>
      </c>
      <c r="Z2307" s="304"/>
      <c r="AA2307" s="304"/>
      <c r="AB2307" s="304">
        <v>-999</v>
      </c>
      <c r="AC2307" s="304">
        <v>-999</v>
      </c>
      <c r="AD2307" s="366">
        <v>-999</v>
      </c>
      <c r="AE2307" s="304">
        <v>-999</v>
      </c>
      <c r="AF2307" s="304">
        <v>-999</v>
      </c>
      <c r="AG2307" s="304"/>
      <c r="AH2307" s="304">
        <v>5.0764199999999999E-3</v>
      </c>
      <c r="AI2307" s="312"/>
      <c r="AJ2307" s="332">
        <v>320</v>
      </c>
      <c r="AK2307" s="304">
        <f t="shared" si="600"/>
        <v>270</v>
      </c>
      <c r="AL2307" s="304">
        <f t="shared" si="608"/>
        <v>0.43</v>
      </c>
      <c r="AM2307" s="389" t="str">
        <f t="shared" si="602"/>
        <v/>
      </c>
      <c r="AN2307" s="304"/>
      <c r="AO2307" s="304"/>
      <c r="AP2307" s="312"/>
      <c r="AQ2307" s="312"/>
      <c r="AR2307" s="312"/>
      <c r="AS2307" s="304"/>
      <c r="AT2307" s="312"/>
      <c r="AU2307" s="329">
        <f>VLOOKUP(C2307,[1]world!$A$2:$B$3555,2,FALSE)</f>
        <v>11</v>
      </c>
      <c r="AV2307" s="329">
        <v>328</v>
      </c>
      <c r="AW2307" s="304">
        <v>0.37</v>
      </c>
      <c r="AX2307" s="304">
        <v>40</v>
      </c>
      <c r="AY2307" s="304">
        <v>-999</v>
      </c>
      <c r="AZ2307" s="304">
        <v>620</v>
      </c>
      <c r="BA2307" s="304">
        <v>40</v>
      </c>
      <c r="BB2307" s="304">
        <v>-999</v>
      </c>
      <c r="BC2307" s="304">
        <v>620</v>
      </c>
      <c r="BD2307" s="304">
        <v>40</v>
      </c>
      <c r="BE2307" s="304">
        <v>40</v>
      </c>
      <c r="BF2307" s="304">
        <v>-999</v>
      </c>
      <c r="BG2307" s="304">
        <v>-999</v>
      </c>
      <c r="BH2307" s="304">
        <v>620</v>
      </c>
      <c r="BI2307" s="304">
        <v>620</v>
      </c>
      <c r="BJ2307" s="304">
        <v>2</v>
      </c>
      <c r="BK2307" s="304" t="s">
        <v>4954</v>
      </c>
      <c r="BL2307" s="304">
        <v>2</v>
      </c>
    </row>
    <row r="2308" spans="1:64" ht="15" hidden="1" customHeight="1" x14ac:dyDescent="0.2">
      <c r="A2308" s="304" t="s">
        <v>6176</v>
      </c>
      <c r="B2308" s="304" t="s">
        <v>1612</v>
      </c>
      <c r="C2308" s="304">
        <v>2444</v>
      </c>
      <c r="D2308" s="349" t="s">
        <v>3408</v>
      </c>
      <c r="E2308" s="304" t="s">
        <v>3408</v>
      </c>
      <c r="F2308" s="304"/>
      <c r="G2308" s="324">
        <v>36.2742</v>
      </c>
      <c r="H2308" s="324">
        <v>136.89779999999999</v>
      </c>
      <c r="I2308" s="324" t="s">
        <v>212</v>
      </c>
      <c r="J2308" s="368">
        <f t="shared" ref="J2308:J2326" si="609">U2308</f>
        <v>565.70256678111605</v>
      </c>
      <c r="K2308" s="331">
        <v>0.2</v>
      </c>
      <c r="L2308" s="304" t="str">
        <f t="shared" ref="L2308:L2371" si="610">IF(J2308&lt;180,"E",IF(AND(J2308&gt;=180,J2308&lt;360),"D",IF(AND(J2308&gt;=360,J2308&lt;760),"C",IF(AND(J2308&gt;=760,J2308&lt;1500),"B",IF(J2308&gt;=1500,"A","-")))))</f>
        <v>C</v>
      </c>
      <c r="M2308" s="388">
        <v>1</v>
      </c>
      <c r="N2308" s="304">
        <v>361.6</v>
      </c>
      <c r="O2308" s="304">
        <v>10</v>
      </c>
      <c r="P2308" s="331"/>
      <c r="Q2308" s="356"/>
      <c r="R2308" s="304"/>
      <c r="S2308" s="356">
        <v>473.14111796868758</v>
      </c>
      <c r="T2308" s="356">
        <v>565.70256678111605</v>
      </c>
      <c r="U2308" s="356">
        <f t="shared" ref="U2308:U2326" si="611">IF(O2308&lt;=10,T2308,IF(O2308&gt;=20,S2308,((O2308-10)*(S2308-T2308)/10+T2308)))</f>
        <v>565.70256678111605</v>
      </c>
      <c r="V2308" s="356"/>
      <c r="W2308" s="304" t="s">
        <v>890</v>
      </c>
      <c r="X2308" s="304" t="s">
        <v>205</v>
      </c>
      <c r="Y2308" s="366">
        <f t="shared" si="601"/>
        <v>424.8</v>
      </c>
      <c r="Z2308" s="304"/>
      <c r="AA2308" s="304"/>
      <c r="AB2308" s="304">
        <v>-999</v>
      </c>
      <c r="AC2308" s="304">
        <v>-999</v>
      </c>
      <c r="AD2308" s="366">
        <v>-999</v>
      </c>
      <c r="AE2308" s="304">
        <v>-999</v>
      </c>
      <c r="AF2308" s="304">
        <v>-999</v>
      </c>
      <c r="AG2308" s="304"/>
      <c r="AH2308" s="304">
        <v>0.13444500000000001</v>
      </c>
      <c r="AI2308" s="312"/>
      <c r="AJ2308" s="332">
        <v>760</v>
      </c>
      <c r="AK2308" s="304">
        <f t="shared" ref="AK2308:AK2371" si="612">IF(AJ2308&lt;=180,180,IF(AND(AJ2308&gt;180,AJ2308&lt;240),210,IF(AND(AJ2308&gt;=240,AJ2308&lt;300),270,IF(AND(AJ2308&gt;=300,AJ2308&lt;360),270,IF(AND(AJ2308&gt;=360,AJ2308&lt;490),425,IF(AND(AJ2308&gt;=490,AJ2308&lt;620),555,IF(AND(AJ2308&gt;=620,AJ2308&lt;760),690,IF(AJ2308&gt;=760,760,"Error"))))))))</f>
        <v>760</v>
      </c>
      <c r="AL2308" s="304">
        <f t="shared" si="608"/>
        <v>0.43</v>
      </c>
      <c r="AM2308" s="389" t="str">
        <f t="shared" si="602"/>
        <v/>
      </c>
      <c r="AN2308" s="304"/>
      <c r="AO2308" s="304"/>
      <c r="AP2308" s="312"/>
      <c r="AQ2308" s="312"/>
      <c r="AR2308" s="312"/>
      <c r="AS2308" s="304"/>
      <c r="AT2308" s="312"/>
      <c r="AU2308" s="329">
        <f>VLOOKUP(C2308,[1]world!$A$2:$B$3555,2,FALSE)</f>
        <v>1</v>
      </c>
      <c r="AV2308" s="329">
        <v>519</v>
      </c>
      <c r="AW2308" s="304">
        <v>0.37</v>
      </c>
      <c r="AX2308" s="304">
        <v>20</v>
      </c>
      <c r="AY2308" s="304">
        <v>-999</v>
      </c>
      <c r="AZ2308" s="304">
        <v>40</v>
      </c>
      <c r="BA2308" s="304">
        <v>20</v>
      </c>
      <c r="BB2308" s="304">
        <v>-999</v>
      </c>
      <c r="BC2308" s="304">
        <v>40</v>
      </c>
      <c r="BD2308" s="304">
        <v>20</v>
      </c>
      <c r="BE2308" s="304">
        <v>20</v>
      </c>
      <c r="BF2308" s="304">
        <v>-999</v>
      </c>
      <c r="BG2308" s="304">
        <v>-999</v>
      </c>
      <c r="BH2308" s="304">
        <v>40</v>
      </c>
      <c r="BI2308" s="304">
        <v>40</v>
      </c>
      <c r="BJ2308" s="304">
        <v>2</v>
      </c>
      <c r="BK2308" s="304" t="s">
        <v>4954</v>
      </c>
      <c r="BL2308" s="304">
        <v>2</v>
      </c>
    </row>
    <row r="2309" spans="1:64" ht="15" hidden="1" customHeight="1" x14ac:dyDescent="0.2">
      <c r="A2309" s="304" t="s">
        <v>6176</v>
      </c>
      <c r="B2309" s="304" t="s">
        <v>1612</v>
      </c>
      <c r="C2309" s="304">
        <v>2445</v>
      </c>
      <c r="D2309" s="349" t="s">
        <v>3407</v>
      </c>
      <c r="E2309" s="304" t="s">
        <v>3407</v>
      </c>
      <c r="F2309" s="304"/>
      <c r="G2309" s="324">
        <v>36.273400000000002</v>
      </c>
      <c r="H2309" s="324">
        <v>137.02529999999999</v>
      </c>
      <c r="I2309" s="324" t="s">
        <v>212</v>
      </c>
      <c r="J2309" s="368">
        <f t="shared" si="609"/>
        <v>539.73183104582552</v>
      </c>
      <c r="K2309" s="331">
        <v>0.2</v>
      </c>
      <c r="L2309" s="304" t="str">
        <f t="shared" si="610"/>
        <v>C</v>
      </c>
      <c r="M2309" s="388">
        <v>1</v>
      </c>
      <c r="N2309" s="304">
        <v>342.5</v>
      </c>
      <c r="O2309" s="304">
        <v>10</v>
      </c>
      <c r="P2309" s="331"/>
      <c r="Q2309" s="356"/>
      <c r="R2309" s="304"/>
      <c r="S2309" s="356">
        <v>447.43985403407515</v>
      </c>
      <c r="T2309" s="356">
        <v>539.73183104582552</v>
      </c>
      <c r="U2309" s="356">
        <f t="shared" si="611"/>
        <v>539.73183104582552</v>
      </c>
      <c r="V2309" s="356"/>
      <c r="W2309" s="304" t="s">
        <v>900</v>
      </c>
      <c r="X2309" s="304" t="s">
        <v>232</v>
      </c>
      <c r="Y2309" s="366">
        <f t="shared" ref="Y2309:Y2372" si="613">IF(X2309="A",506.6,IF(X2309="B",424.8,IF(X2309="C",338.6,IF(X2309="D",274.5,IF(X2309="E",181.5,"-")))))</f>
        <v>506.6</v>
      </c>
      <c r="Z2309" s="304"/>
      <c r="AA2309" s="304"/>
      <c r="AB2309" s="304">
        <v>-999</v>
      </c>
      <c r="AC2309" s="304">
        <v>-999</v>
      </c>
      <c r="AD2309" s="366">
        <v>-999</v>
      </c>
      <c r="AE2309" s="304">
        <v>-999</v>
      </c>
      <c r="AF2309" s="304">
        <v>-999</v>
      </c>
      <c r="AG2309" s="304"/>
      <c r="AH2309" s="304">
        <v>6.5025200000000005E-2</v>
      </c>
      <c r="AI2309" s="312"/>
      <c r="AJ2309" s="332">
        <v>760</v>
      </c>
      <c r="AK2309" s="304">
        <f t="shared" si="612"/>
        <v>760</v>
      </c>
      <c r="AL2309" s="304">
        <f t="shared" si="608"/>
        <v>0.43</v>
      </c>
      <c r="AM2309" s="389" t="str">
        <f t="shared" si="602"/>
        <v/>
      </c>
      <c r="AN2309" s="304"/>
      <c r="AO2309" s="304"/>
      <c r="AP2309" s="312"/>
      <c r="AQ2309" s="312"/>
      <c r="AR2309" s="312"/>
      <c r="AS2309" s="304"/>
      <c r="AT2309" s="312"/>
      <c r="AU2309" s="329">
        <f>VLOOKUP(C2309,[1]world!$A$2:$B$3555,2,FALSE)</f>
        <v>1</v>
      </c>
      <c r="AV2309" s="329">
        <v>519</v>
      </c>
      <c r="AW2309" s="304">
        <v>0.37</v>
      </c>
      <c r="AX2309" s="304">
        <v>20</v>
      </c>
      <c r="AY2309" s="304">
        <v>-999</v>
      </c>
      <c r="AZ2309" s="304">
        <v>40</v>
      </c>
      <c r="BA2309" s="304">
        <v>20</v>
      </c>
      <c r="BB2309" s="304">
        <v>-999</v>
      </c>
      <c r="BC2309" s="304">
        <v>40</v>
      </c>
      <c r="BD2309" s="304">
        <v>20</v>
      </c>
      <c r="BE2309" s="304">
        <v>20</v>
      </c>
      <c r="BF2309" s="304">
        <v>-999</v>
      </c>
      <c r="BG2309" s="304">
        <v>-999</v>
      </c>
      <c r="BH2309" s="304">
        <v>40</v>
      </c>
      <c r="BI2309" s="304">
        <v>40</v>
      </c>
      <c r="BJ2309" s="304">
        <v>2</v>
      </c>
      <c r="BK2309" s="304" t="s">
        <v>4954</v>
      </c>
      <c r="BL2309" s="304">
        <v>2</v>
      </c>
    </row>
    <row r="2310" spans="1:64" ht="15" hidden="1" customHeight="1" x14ac:dyDescent="0.2">
      <c r="A2310" s="304" t="s">
        <v>6176</v>
      </c>
      <c r="B2310" s="304" t="s">
        <v>1612</v>
      </c>
      <c r="C2310" s="304">
        <v>2446</v>
      </c>
      <c r="D2310" s="349" t="s">
        <v>3431</v>
      </c>
      <c r="E2310" s="304" t="s">
        <v>3431</v>
      </c>
      <c r="F2310" s="304"/>
      <c r="G2310" s="324">
        <v>36.3322</v>
      </c>
      <c r="H2310" s="324">
        <v>137.3014</v>
      </c>
      <c r="I2310" s="324" t="s">
        <v>212</v>
      </c>
      <c r="J2310" s="368">
        <f t="shared" si="609"/>
        <v>585.53941426048959</v>
      </c>
      <c r="K2310" s="331">
        <v>0.2</v>
      </c>
      <c r="L2310" s="304" t="str">
        <f t="shared" si="610"/>
        <v>C</v>
      </c>
      <c r="M2310" s="388">
        <v>1</v>
      </c>
      <c r="N2310" s="304">
        <v>376.4</v>
      </c>
      <c r="O2310" s="304">
        <v>10</v>
      </c>
      <c r="P2310" s="331"/>
      <c r="Q2310" s="356"/>
      <c r="R2310" s="304"/>
      <c r="S2310" s="356">
        <v>493.083628842807</v>
      </c>
      <c r="T2310" s="356">
        <v>585.53941426048959</v>
      </c>
      <c r="U2310" s="356">
        <f t="shared" si="611"/>
        <v>585.53941426048959</v>
      </c>
      <c r="V2310" s="356"/>
      <c r="W2310" s="304" t="s">
        <v>890</v>
      </c>
      <c r="X2310" s="304" t="s">
        <v>205</v>
      </c>
      <c r="Y2310" s="366">
        <f t="shared" si="613"/>
        <v>424.8</v>
      </c>
      <c r="Z2310" s="304"/>
      <c r="AA2310" s="304"/>
      <c r="AB2310" s="304">
        <v>-999</v>
      </c>
      <c r="AC2310" s="304">
        <v>-999</v>
      </c>
      <c r="AD2310" s="366">
        <v>-999</v>
      </c>
      <c r="AE2310" s="304">
        <v>-999</v>
      </c>
      <c r="AF2310" s="304">
        <v>-999</v>
      </c>
      <c r="AG2310" s="304"/>
      <c r="AH2310" s="304">
        <v>0.113469</v>
      </c>
      <c r="AI2310" s="312"/>
      <c r="AJ2310" s="332">
        <v>760</v>
      </c>
      <c r="AK2310" s="304">
        <f t="shared" si="612"/>
        <v>760</v>
      </c>
      <c r="AL2310" s="304">
        <f t="shared" si="608"/>
        <v>0.43</v>
      </c>
      <c r="AM2310" s="389" t="str">
        <f t="shared" si="602"/>
        <v/>
      </c>
      <c r="AN2310" s="304"/>
      <c r="AO2310" s="304"/>
      <c r="AP2310" s="312"/>
      <c r="AQ2310" s="312"/>
      <c r="AR2310" s="312"/>
      <c r="AS2310" s="304"/>
      <c r="AT2310" s="312"/>
      <c r="AU2310" s="329">
        <f>VLOOKUP(C2310,[1]world!$A$2:$B$3555,2,FALSE)</f>
        <v>1</v>
      </c>
      <c r="AV2310" s="329">
        <v>519</v>
      </c>
      <c r="AW2310" s="304">
        <v>0.37</v>
      </c>
      <c r="AX2310" s="304">
        <v>20</v>
      </c>
      <c r="AY2310" s="304">
        <v>-999</v>
      </c>
      <c r="AZ2310" s="304">
        <v>40</v>
      </c>
      <c r="BA2310" s="304">
        <v>20</v>
      </c>
      <c r="BB2310" s="304">
        <v>-999</v>
      </c>
      <c r="BC2310" s="304">
        <v>40</v>
      </c>
      <c r="BD2310" s="304">
        <v>20</v>
      </c>
      <c r="BE2310" s="304">
        <v>20</v>
      </c>
      <c r="BF2310" s="304">
        <v>-999</v>
      </c>
      <c r="BG2310" s="304">
        <v>-999</v>
      </c>
      <c r="BH2310" s="304">
        <v>40</v>
      </c>
      <c r="BI2310" s="304">
        <v>40</v>
      </c>
      <c r="BJ2310" s="304">
        <v>2</v>
      </c>
      <c r="BK2310" s="304" t="s">
        <v>4954</v>
      </c>
      <c r="BL2310" s="304">
        <v>2</v>
      </c>
    </row>
    <row r="2311" spans="1:64" ht="15" hidden="1" customHeight="1" x14ac:dyDescent="0.2">
      <c r="A2311" s="304" t="s">
        <v>6176</v>
      </c>
      <c r="B2311" s="304" t="s">
        <v>1612</v>
      </c>
      <c r="C2311" s="304">
        <v>2447</v>
      </c>
      <c r="D2311" s="349" t="s">
        <v>3395</v>
      </c>
      <c r="E2311" s="304" t="s">
        <v>3395</v>
      </c>
      <c r="F2311" s="304"/>
      <c r="G2311" s="324">
        <v>36.249200000000002</v>
      </c>
      <c r="H2311" s="324">
        <v>137.51740000000001</v>
      </c>
      <c r="I2311" s="324" t="s">
        <v>212</v>
      </c>
      <c r="J2311" s="368">
        <f t="shared" si="609"/>
        <v>431.93582772430136</v>
      </c>
      <c r="K2311" s="331">
        <v>0.13</v>
      </c>
      <c r="L2311" s="304" t="str">
        <f t="shared" si="610"/>
        <v>C</v>
      </c>
      <c r="M2311" s="388">
        <v>1</v>
      </c>
      <c r="N2311" s="304">
        <v>336.9</v>
      </c>
      <c r="O2311" s="304">
        <v>15</v>
      </c>
      <c r="P2311" s="331"/>
      <c r="Q2311" s="356"/>
      <c r="R2311" s="304"/>
      <c r="S2311" s="356">
        <v>405.29317232991605</v>
      </c>
      <c r="T2311" s="356">
        <v>458.57848311868668</v>
      </c>
      <c r="U2311" s="356">
        <f t="shared" si="611"/>
        <v>431.93582772430136</v>
      </c>
      <c r="V2311" s="356"/>
      <c r="W2311" s="304" t="s">
        <v>890</v>
      </c>
      <c r="X2311" s="304" t="s">
        <v>205</v>
      </c>
      <c r="Y2311" s="366">
        <f t="shared" si="613"/>
        <v>424.8</v>
      </c>
      <c r="Z2311" s="304"/>
      <c r="AA2311" s="304"/>
      <c r="AB2311" s="304">
        <v>-999</v>
      </c>
      <c r="AC2311" s="304">
        <v>-999</v>
      </c>
      <c r="AD2311" s="366">
        <v>-999</v>
      </c>
      <c r="AE2311" s="304">
        <v>-999</v>
      </c>
      <c r="AF2311" s="304">
        <v>-999</v>
      </c>
      <c r="AG2311" s="304"/>
      <c r="AH2311" s="304">
        <v>7.8390699999999994E-2</v>
      </c>
      <c r="AI2311" s="312"/>
      <c r="AJ2311" s="332">
        <v>760</v>
      </c>
      <c r="AK2311" s="304">
        <f t="shared" si="612"/>
        <v>760</v>
      </c>
      <c r="AL2311" s="304">
        <f t="shared" si="608"/>
        <v>0.43</v>
      </c>
      <c r="AM2311" s="389" t="str">
        <f t="shared" si="602"/>
        <v/>
      </c>
      <c r="AN2311" s="304"/>
      <c r="AO2311" s="304"/>
      <c r="AP2311" s="312"/>
      <c r="AQ2311" s="312"/>
      <c r="AR2311" s="312"/>
      <c r="AS2311" s="304"/>
      <c r="AT2311" s="312"/>
      <c r="AU2311" s="329">
        <f>VLOOKUP(C2311,[1]world!$A$2:$B$3555,2,FALSE)</f>
        <v>1</v>
      </c>
      <c r="AV2311" s="329">
        <v>519</v>
      </c>
      <c r="AW2311" s="304">
        <v>0.37</v>
      </c>
      <c r="AX2311" s="304">
        <v>60</v>
      </c>
      <c r="AY2311" s="304">
        <v>-999</v>
      </c>
      <c r="AZ2311" s="304">
        <v>60</v>
      </c>
      <c r="BA2311" s="304">
        <v>60</v>
      </c>
      <c r="BB2311" s="304">
        <v>-999</v>
      </c>
      <c r="BC2311" s="304">
        <v>60</v>
      </c>
      <c r="BD2311" s="304">
        <v>60</v>
      </c>
      <c r="BE2311" s="304">
        <v>60</v>
      </c>
      <c r="BF2311" s="304">
        <v>-999</v>
      </c>
      <c r="BG2311" s="304">
        <v>-999</v>
      </c>
      <c r="BH2311" s="304">
        <v>60</v>
      </c>
      <c r="BI2311" s="304">
        <v>60</v>
      </c>
      <c r="BJ2311" s="304">
        <v>2</v>
      </c>
      <c r="BK2311" s="304" t="s">
        <v>4954</v>
      </c>
      <c r="BL2311" s="304">
        <v>2</v>
      </c>
    </row>
    <row r="2312" spans="1:64" ht="15" hidden="1" customHeight="1" x14ac:dyDescent="0.2">
      <c r="A2312" s="304" t="s">
        <v>6176</v>
      </c>
      <c r="B2312" s="304" t="s">
        <v>1612</v>
      </c>
      <c r="C2312" s="304">
        <v>2448</v>
      </c>
      <c r="D2312" s="349" t="s">
        <v>3353</v>
      </c>
      <c r="E2312" s="304" t="s">
        <v>3353</v>
      </c>
      <c r="F2312" s="304"/>
      <c r="G2312" s="324">
        <v>36.153599999999997</v>
      </c>
      <c r="H2312" s="324">
        <v>137.25139999999999</v>
      </c>
      <c r="I2312" s="324" t="s">
        <v>214</v>
      </c>
      <c r="J2312" s="368">
        <f t="shared" si="609"/>
        <v>442.96344055391512</v>
      </c>
      <c r="K2312" s="331">
        <v>0.2</v>
      </c>
      <c r="L2312" s="304" t="str">
        <f t="shared" si="610"/>
        <v>C</v>
      </c>
      <c r="M2312" s="388">
        <v>1</v>
      </c>
      <c r="N2312" s="304">
        <v>291.39999999999998</v>
      </c>
      <c r="O2312" s="304">
        <v>11</v>
      </c>
      <c r="P2312" s="331"/>
      <c r="Q2312" s="356"/>
      <c r="R2312" s="304"/>
      <c r="S2312" s="356">
        <v>372.10768634244749</v>
      </c>
      <c r="T2312" s="356">
        <v>450.83630213296709</v>
      </c>
      <c r="U2312" s="356">
        <f t="shared" si="611"/>
        <v>442.96344055391512</v>
      </c>
      <c r="V2312" s="356"/>
      <c r="W2312" s="304" t="s">
        <v>4661</v>
      </c>
      <c r="X2312" s="304">
        <v>-999</v>
      </c>
      <c r="Y2312" s="366" t="str">
        <f t="shared" si="613"/>
        <v>-</v>
      </c>
      <c r="Z2312" s="304"/>
      <c r="AA2312" s="304"/>
      <c r="AB2312" s="304">
        <v>-999</v>
      </c>
      <c r="AC2312" s="304">
        <v>-999</v>
      </c>
      <c r="AD2312" s="366">
        <v>-999</v>
      </c>
      <c r="AE2312" s="304">
        <v>-999</v>
      </c>
      <c r="AF2312" s="304">
        <v>-999</v>
      </c>
      <c r="AG2312" s="304"/>
      <c r="AH2312" s="304">
        <v>1.02425E-2</v>
      </c>
      <c r="AI2312" s="312"/>
      <c r="AJ2312" s="332">
        <v>428</v>
      </c>
      <c r="AK2312" s="304">
        <f t="shared" si="612"/>
        <v>425</v>
      </c>
      <c r="AL2312" s="304">
        <f t="shared" si="608"/>
        <v>0.43</v>
      </c>
      <c r="AM2312" s="389" t="str">
        <f t="shared" si="602"/>
        <v/>
      </c>
      <c r="AN2312" s="304"/>
      <c r="AO2312" s="304"/>
      <c r="AP2312" s="312"/>
      <c r="AQ2312" s="312"/>
      <c r="AR2312" s="312"/>
      <c r="AS2312" s="304"/>
      <c r="AT2312" s="312"/>
      <c r="AU2312" s="329">
        <f>VLOOKUP(C2312,[1]world!$A$2:$B$3555,2,FALSE)</f>
        <v>7</v>
      </c>
      <c r="AV2312" s="329">
        <v>388</v>
      </c>
      <c r="AW2312" s="304">
        <v>0.37</v>
      </c>
      <c r="AX2312" s="304">
        <v>40</v>
      </c>
      <c r="AY2312" s="304">
        <v>-999</v>
      </c>
      <c r="AZ2312" s="304">
        <v>80</v>
      </c>
      <c r="BA2312" s="304">
        <v>40</v>
      </c>
      <c r="BB2312" s="304">
        <v>-999</v>
      </c>
      <c r="BC2312" s="304">
        <v>80</v>
      </c>
      <c r="BD2312" s="304">
        <v>40</v>
      </c>
      <c r="BE2312" s="304">
        <v>40</v>
      </c>
      <c r="BF2312" s="304">
        <v>-999</v>
      </c>
      <c r="BG2312" s="304">
        <v>-999</v>
      </c>
      <c r="BH2312" s="304">
        <v>80</v>
      </c>
      <c r="BI2312" s="304">
        <v>80</v>
      </c>
      <c r="BJ2312" s="304">
        <v>2</v>
      </c>
      <c r="BK2312" s="304" t="s">
        <v>4954</v>
      </c>
      <c r="BL2312" s="304">
        <v>2</v>
      </c>
    </row>
    <row r="2313" spans="1:64" ht="15" hidden="1" customHeight="1" x14ac:dyDescent="0.2">
      <c r="A2313" s="304" t="s">
        <v>6176</v>
      </c>
      <c r="B2313" s="304" t="s">
        <v>1612</v>
      </c>
      <c r="C2313" s="304">
        <v>2449</v>
      </c>
      <c r="D2313" s="349" t="s">
        <v>3307</v>
      </c>
      <c r="E2313" s="304" t="s">
        <v>3307</v>
      </c>
      <c r="F2313" s="304"/>
      <c r="G2313" s="324">
        <v>36.033299999999997</v>
      </c>
      <c r="H2313" s="324">
        <v>136.9528</v>
      </c>
      <c r="I2313" s="324" t="s">
        <v>212</v>
      </c>
      <c r="J2313" s="368">
        <f t="shared" si="609"/>
        <v>574.55609158395339</v>
      </c>
      <c r="K2313" s="331">
        <v>0.13</v>
      </c>
      <c r="L2313" s="304" t="str">
        <f t="shared" si="610"/>
        <v>C</v>
      </c>
      <c r="M2313" s="388">
        <v>1</v>
      </c>
      <c r="N2313" s="304">
        <v>510.7</v>
      </c>
      <c r="O2313" s="304">
        <v>20</v>
      </c>
      <c r="P2313" s="331"/>
      <c r="Q2313" s="356"/>
      <c r="R2313" s="304"/>
      <c r="S2313" s="356">
        <v>574.55609158395339</v>
      </c>
      <c r="T2313" s="356">
        <v>607.11741209373793</v>
      </c>
      <c r="U2313" s="356">
        <f t="shared" si="611"/>
        <v>574.55609158395339</v>
      </c>
      <c r="V2313" s="356"/>
      <c r="W2313" s="304" t="s">
        <v>1674</v>
      </c>
      <c r="X2313" s="304" t="s">
        <v>213</v>
      </c>
      <c r="Y2313" s="366">
        <f t="shared" si="613"/>
        <v>274.5</v>
      </c>
      <c r="Z2313" s="304"/>
      <c r="AA2313" s="304"/>
      <c r="AB2313" s="304">
        <v>-999</v>
      </c>
      <c r="AC2313" s="304">
        <v>-999</v>
      </c>
      <c r="AD2313" s="366">
        <v>-999</v>
      </c>
      <c r="AE2313" s="304">
        <v>-999</v>
      </c>
      <c r="AF2313" s="304">
        <v>-999</v>
      </c>
      <c r="AG2313" s="304"/>
      <c r="AH2313" s="304">
        <v>6.5770099999999998E-2</v>
      </c>
      <c r="AI2313" s="312"/>
      <c r="AJ2313" s="332">
        <v>760</v>
      </c>
      <c r="AK2313" s="304">
        <f t="shared" si="612"/>
        <v>760</v>
      </c>
      <c r="AL2313" s="304">
        <f t="shared" si="608"/>
        <v>0.43</v>
      </c>
      <c r="AM2313" s="389" t="str">
        <f t="shared" ref="AM2313:AM2376" si="614">IF(AT2313&lt;&gt;"",AT2313,IF(AND(AT2313="",AR2313=""),"",AR2313))</f>
        <v/>
      </c>
      <c r="AN2313" s="304"/>
      <c r="AO2313" s="304"/>
      <c r="AP2313" s="312"/>
      <c r="AQ2313" s="312"/>
      <c r="AR2313" s="312"/>
      <c r="AS2313" s="304"/>
      <c r="AT2313" s="312"/>
      <c r="AU2313" s="329">
        <f>VLOOKUP(C2313,[1]world!$A$2:$B$3555,2,FALSE)</f>
        <v>5</v>
      </c>
      <c r="AV2313" s="329">
        <v>402</v>
      </c>
      <c r="AW2313" s="304">
        <v>0.37</v>
      </c>
      <c r="AX2313" s="304">
        <v>40</v>
      </c>
      <c r="AY2313" s="304">
        <v>-999</v>
      </c>
      <c r="AZ2313" s="304">
        <v>60</v>
      </c>
      <c r="BA2313" s="304">
        <v>40</v>
      </c>
      <c r="BB2313" s="304">
        <v>-999</v>
      </c>
      <c r="BC2313" s="304">
        <v>60</v>
      </c>
      <c r="BD2313" s="304">
        <v>40</v>
      </c>
      <c r="BE2313" s="304">
        <v>40</v>
      </c>
      <c r="BF2313" s="304">
        <v>-999</v>
      </c>
      <c r="BG2313" s="304">
        <v>-999</v>
      </c>
      <c r="BH2313" s="304">
        <v>60</v>
      </c>
      <c r="BI2313" s="304">
        <v>60</v>
      </c>
      <c r="BJ2313" s="304">
        <v>2</v>
      </c>
      <c r="BK2313" s="304" t="s">
        <v>4954</v>
      </c>
      <c r="BL2313" s="304">
        <v>2</v>
      </c>
    </row>
    <row r="2314" spans="1:64" ht="15" hidden="1" customHeight="1" x14ac:dyDescent="0.2">
      <c r="A2314" s="304" t="s">
        <v>6176</v>
      </c>
      <c r="B2314" s="304" t="s">
        <v>1612</v>
      </c>
      <c r="C2314" s="304">
        <v>2450</v>
      </c>
      <c r="D2314" s="349" t="s">
        <v>3310</v>
      </c>
      <c r="E2314" s="304" t="s">
        <v>3310</v>
      </c>
      <c r="F2314" s="304"/>
      <c r="G2314" s="324">
        <v>36.037799999999997</v>
      </c>
      <c r="H2314" s="324">
        <v>137.48609999999999</v>
      </c>
      <c r="I2314" s="324" t="s">
        <v>212</v>
      </c>
      <c r="J2314" s="368">
        <f t="shared" si="609"/>
        <v>295.04079148571077</v>
      </c>
      <c r="K2314" s="331">
        <v>0.13</v>
      </c>
      <c r="L2314" s="304" t="str">
        <f t="shared" si="610"/>
        <v>D</v>
      </c>
      <c r="M2314" s="388">
        <v>1</v>
      </c>
      <c r="N2314" s="304">
        <v>263.89999999999998</v>
      </c>
      <c r="O2314" s="304">
        <v>20</v>
      </c>
      <c r="P2314" s="331"/>
      <c r="Q2314" s="356"/>
      <c r="R2314" s="304"/>
      <c r="S2314" s="356">
        <v>295.04079148571077</v>
      </c>
      <c r="T2314" s="356">
        <v>317.40030162276742</v>
      </c>
      <c r="U2314" s="356">
        <f t="shared" si="611"/>
        <v>295.04079148571077</v>
      </c>
      <c r="V2314" s="356"/>
      <c r="W2314" s="304" t="s">
        <v>1674</v>
      </c>
      <c r="X2314" s="304" t="s">
        <v>213</v>
      </c>
      <c r="Y2314" s="366">
        <f t="shared" si="613"/>
        <v>274.5</v>
      </c>
      <c r="Z2314" s="304"/>
      <c r="AA2314" s="304"/>
      <c r="AB2314" s="304">
        <v>-999</v>
      </c>
      <c r="AC2314" s="304">
        <v>-999</v>
      </c>
      <c r="AD2314" s="366">
        <v>-999</v>
      </c>
      <c r="AE2314" s="304">
        <v>-999</v>
      </c>
      <c r="AF2314" s="304">
        <v>-999</v>
      </c>
      <c r="AG2314" s="304"/>
      <c r="AH2314" s="304">
        <v>2.0455899999999999E-2</v>
      </c>
      <c r="AI2314" s="312"/>
      <c r="AJ2314" s="332">
        <v>669</v>
      </c>
      <c r="AK2314" s="304">
        <f t="shared" si="612"/>
        <v>690</v>
      </c>
      <c r="AL2314" s="304">
        <f t="shared" si="608"/>
        <v>0.43</v>
      </c>
      <c r="AM2314" s="389" t="str">
        <f t="shared" si="614"/>
        <v/>
      </c>
      <c r="AN2314" s="304"/>
      <c r="AO2314" s="304"/>
      <c r="AP2314" s="312"/>
      <c r="AQ2314" s="312"/>
      <c r="AR2314" s="312"/>
      <c r="AS2314" s="304"/>
      <c r="AT2314" s="312"/>
      <c r="AU2314" s="329">
        <f>VLOOKUP(C2314,[1]world!$A$2:$B$3555,2,FALSE)</f>
        <v>1</v>
      </c>
      <c r="AV2314" s="329">
        <v>519</v>
      </c>
      <c r="AW2314" s="304">
        <v>0.37</v>
      </c>
      <c r="AX2314" s="304">
        <v>20</v>
      </c>
      <c r="AY2314" s="304">
        <v>-999</v>
      </c>
      <c r="AZ2314" s="304">
        <v>60</v>
      </c>
      <c r="BA2314" s="304">
        <v>20</v>
      </c>
      <c r="BB2314" s="304">
        <v>-999</v>
      </c>
      <c r="BC2314" s="304">
        <v>60</v>
      </c>
      <c r="BD2314" s="304">
        <v>20</v>
      </c>
      <c r="BE2314" s="304">
        <v>20</v>
      </c>
      <c r="BF2314" s="304">
        <v>-999</v>
      </c>
      <c r="BG2314" s="304">
        <v>-999</v>
      </c>
      <c r="BH2314" s="304">
        <v>60</v>
      </c>
      <c r="BI2314" s="304">
        <v>60</v>
      </c>
      <c r="BJ2314" s="304">
        <v>2</v>
      </c>
      <c r="BK2314" s="304" t="s">
        <v>4954</v>
      </c>
      <c r="BL2314" s="304">
        <v>2</v>
      </c>
    </row>
    <row r="2315" spans="1:64" ht="15" hidden="1" customHeight="1" x14ac:dyDescent="0.2">
      <c r="A2315" s="304" t="s">
        <v>6176</v>
      </c>
      <c r="B2315" s="304" t="s">
        <v>1612</v>
      </c>
      <c r="C2315" s="304">
        <v>2451</v>
      </c>
      <c r="D2315" s="349" t="s">
        <v>3283</v>
      </c>
      <c r="E2315" s="304" t="s">
        <v>3283</v>
      </c>
      <c r="F2315" s="304"/>
      <c r="G2315" s="324">
        <v>35.951500000000003</v>
      </c>
      <c r="H2315" s="324">
        <v>137.26</v>
      </c>
      <c r="I2315" s="324" t="s">
        <v>212</v>
      </c>
      <c r="J2315" s="368">
        <f t="shared" si="609"/>
        <v>525.01140014295538</v>
      </c>
      <c r="K2315" s="331">
        <v>0.13</v>
      </c>
      <c r="L2315" s="304" t="str">
        <f t="shared" si="610"/>
        <v>C</v>
      </c>
      <c r="M2315" s="388">
        <v>1</v>
      </c>
      <c r="N2315" s="304">
        <v>435.4</v>
      </c>
      <c r="O2315" s="304">
        <v>17</v>
      </c>
      <c r="P2315" s="331"/>
      <c r="Q2315" s="356"/>
      <c r="R2315" s="304"/>
      <c r="S2315" s="356">
        <v>511.20171809944486</v>
      </c>
      <c r="T2315" s="356">
        <v>557.23399157781307</v>
      </c>
      <c r="U2315" s="356">
        <f t="shared" si="611"/>
        <v>525.01140014295538</v>
      </c>
      <c r="V2315" s="356"/>
      <c r="W2315" s="304" t="s">
        <v>890</v>
      </c>
      <c r="X2315" s="304" t="s">
        <v>205</v>
      </c>
      <c r="Y2315" s="366">
        <f t="shared" si="613"/>
        <v>424.8</v>
      </c>
      <c r="Z2315" s="304"/>
      <c r="AA2315" s="304"/>
      <c r="AB2315" s="304">
        <v>-999</v>
      </c>
      <c r="AC2315" s="304">
        <v>-999</v>
      </c>
      <c r="AD2315" s="366">
        <v>-999</v>
      </c>
      <c r="AE2315" s="304">
        <v>-999</v>
      </c>
      <c r="AF2315" s="304">
        <v>-999</v>
      </c>
      <c r="AG2315" s="304"/>
      <c r="AH2315" s="304">
        <v>9.7146800000000005E-2</v>
      </c>
      <c r="AI2315" s="312"/>
      <c r="AJ2315" s="332">
        <v>760</v>
      </c>
      <c r="AK2315" s="304">
        <f t="shared" si="612"/>
        <v>760</v>
      </c>
      <c r="AL2315" s="304">
        <f t="shared" si="608"/>
        <v>0.43</v>
      </c>
      <c r="AM2315" s="389" t="str">
        <f t="shared" si="614"/>
        <v/>
      </c>
      <c r="AN2315" s="304"/>
      <c r="AO2315" s="304"/>
      <c r="AP2315" s="312"/>
      <c r="AQ2315" s="312"/>
      <c r="AR2315" s="312"/>
      <c r="AS2315" s="304"/>
      <c r="AT2315" s="312"/>
      <c r="AU2315" s="329">
        <f>VLOOKUP(C2315,[1]world!$A$2:$B$3555,2,FALSE)</f>
        <v>1</v>
      </c>
      <c r="AV2315" s="329">
        <v>519</v>
      </c>
      <c r="AW2315" s="304">
        <v>0.37</v>
      </c>
      <c r="AX2315" s="304">
        <v>100</v>
      </c>
      <c r="AY2315" s="304">
        <v>-999</v>
      </c>
      <c r="AZ2315" s="304">
        <v>100</v>
      </c>
      <c r="BA2315" s="304">
        <v>100</v>
      </c>
      <c r="BB2315" s="304">
        <v>-999</v>
      </c>
      <c r="BC2315" s="304">
        <v>100</v>
      </c>
      <c r="BD2315" s="304">
        <v>100</v>
      </c>
      <c r="BE2315" s="304">
        <v>100</v>
      </c>
      <c r="BF2315" s="304">
        <v>-999</v>
      </c>
      <c r="BG2315" s="304">
        <v>-999</v>
      </c>
      <c r="BH2315" s="304">
        <v>100</v>
      </c>
      <c r="BI2315" s="304">
        <v>100</v>
      </c>
      <c r="BJ2315" s="304">
        <v>2</v>
      </c>
      <c r="BK2315" s="304" t="s">
        <v>4954</v>
      </c>
      <c r="BL2315" s="304">
        <v>2</v>
      </c>
    </row>
    <row r="2316" spans="1:64" ht="15" hidden="1" customHeight="1" x14ac:dyDescent="0.2">
      <c r="A2316" s="304" t="s">
        <v>6176</v>
      </c>
      <c r="B2316" s="304" t="s">
        <v>1612</v>
      </c>
      <c r="C2316" s="304">
        <v>2452</v>
      </c>
      <c r="D2316" s="349" t="s">
        <v>3268</v>
      </c>
      <c r="E2316" s="304" t="s">
        <v>3268</v>
      </c>
      <c r="F2316" s="304"/>
      <c r="G2316" s="324">
        <v>35.921900000000001</v>
      </c>
      <c r="H2316" s="324">
        <v>136.83109999999999</v>
      </c>
      <c r="I2316" s="324" t="s">
        <v>212</v>
      </c>
      <c r="J2316" s="368">
        <f t="shared" si="609"/>
        <v>433.33721316106045</v>
      </c>
      <c r="K2316" s="331">
        <v>0.13</v>
      </c>
      <c r="L2316" s="304" t="str">
        <f t="shared" si="610"/>
        <v>C</v>
      </c>
      <c r="M2316" s="388">
        <v>1</v>
      </c>
      <c r="N2316" s="304">
        <v>386.2</v>
      </c>
      <c r="O2316" s="304">
        <v>20</v>
      </c>
      <c r="P2316" s="331"/>
      <c r="Q2316" s="356"/>
      <c r="R2316" s="304"/>
      <c r="S2316" s="356">
        <v>433.33721316106045</v>
      </c>
      <c r="T2316" s="356">
        <v>463.10501946642535</v>
      </c>
      <c r="U2316" s="356">
        <f t="shared" si="611"/>
        <v>433.33721316106045</v>
      </c>
      <c r="V2316" s="356"/>
      <c r="W2316" s="304" t="s">
        <v>1674</v>
      </c>
      <c r="X2316" s="304" t="s">
        <v>213</v>
      </c>
      <c r="Y2316" s="366">
        <f t="shared" si="613"/>
        <v>274.5</v>
      </c>
      <c r="Z2316" s="304"/>
      <c r="AA2316" s="304"/>
      <c r="AB2316" s="304">
        <v>-999</v>
      </c>
      <c r="AC2316" s="304">
        <v>-999</v>
      </c>
      <c r="AD2316" s="366">
        <v>-999</v>
      </c>
      <c r="AE2316" s="304">
        <v>-999</v>
      </c>
      <c r="AF2316" s="304">
        <v>-999</v>
      </c>
      <c r="AG2316" s="304"/>
      <c r="AH2316" s="304">
        <v>0.12965199999999999</v>
      </c>
      <c r="AI2316" s="312"/>
      <c r="AJ2316" s="332">
        <v>760</v>
      </c>
      <c r="AK2316" s="304">
        <f t="shared" si="612"/>
        <v>760</v>
      </c>
      <c r="AL2316" s="304">
        <f t="shared" si="608"/>
        <v>0.43</v>
      </c>
      <c r="AM2316" s="389" t="str">
        <f t="shared" si="614"/>
        <v/>
      </c>
      <c r="AN2316" s="304"/>
      <c r="AO2316" s="304"/>
      <c r="AP2316" s="312"/>
      <c r="AQ2316" s="312"/>
      <c r="AR2316" s="312"/>
      <c r="AS2316" s="304"/>
      <c r="AT2316" s="312"/>
      <c r="AU2316" s="329">
        <f>VLOOKUP(C2316,[1]world!$A$2:$B$3555,2,FALSE)</f>
        <v>1</v>
      </c>
      <c r="AV2316" s="329">
        <v>519</v>
      </c>
      <c r="AW2316" s="304">
        <v>0.37</v>
      </c>
      <c r="AX2316" s="304">
        <v>20</v>
      </c>
      <c r="AY2316" s="304">
        <v>-999</v>
      </c>
      <c r="AZ2316" s="304">
        <v>80</v>
      </c>
      <c r="BA2316" s="304">
        <v>20</v>
      </c>
      <c r="BB2316" s="304">
        <v>-999</v>
      </c>
      <c r="BC2316" s="304">
        <v>80</v>
      </c>
      <c r="BD2316" s="304">
        <v>20</v>
      </c>
      <c r="BE2316" s="304">
        <v>20</v>
      </c>
      <c r="BF2316" s="304">
        <v>-999</v>
      </c>
      <c r="BG2316" s="304">
        <v>-999</v>
      </c>
      <c r="BH2316" s="304">
        <v>80</v>
      </c>
      <c r="BI2316" s="304">
        <v>80</v>
      </c>
      <c r="BJ2316" s="304">
        <v>2</v>
      </c>
      <c r="BK2316" s="304" t="s">
        <v>4954</v>
      </c>
      <c r="BL2316" s="304">
        <v>2</v>
      </c>
    </row>
    <row r="2317" spans="1:64" ht="15" hidden="1" customHeight="1" x14ac:dyDescent="0.2">
      <c r="A2317" s="304" t="s">
        <v>6176</v>
      </c>
      <c r="B2317" s="304" t="s">
        <v>1612</v>
      </c>
      <c r="C2317" s="304">
        <v>2453</v>
      </c>
      <c r="D2317" s="349" t="s">
        <v>3201</v>
      </c>
      <c r="E2317" s="304" t="s">
        <v>3201</v>
      </c>
      <c r="F2317" s="304"/>
      <c r="G2317" s="324">
        <v>35.802900000000001</v>
      </c>
      <c r="H2317" s="324">
        <v>137.245</v>
      </c>
      <c r="I2317" s="324" t="s">
        <v>212</v>
      </c>
      <c r="J2317" s="368">
        <f t="shared" si="609"/>
        <v>434.56503990929366</v>
      </c>
      <c r="K2317" s="331">
        <v>0.2</v>
      </c>
      <c r="L2317" s="304" t="str">
        <f t="shared" si="610"/>
        <v>C</v>
      </c>
      <c r="M2317" s="388">
        <v>1</v>
      </c>
      <c r="N2317" s="304">
        <v>268.3</v>
      </c>
      <c r="O2317" s="304">
        <v>10</v>
      </c>
      <c r="P2317" s="331"/>
      <c r="Q2317" s="356"/>
      <c r="R2317" s="304"/>
      <c r="S2317" s="356">
        <v>348.01534712295756</v>
      </c>
      <c r="T2317" s="356">
        <v>434.56503990929366</v>
      </c>
      <c r="U2317" s="356">
        <f t="shared" si="611"/>
        <v>434.56503990929366</v>
      </c>
      <c r="V2317" s="356"/>
      <c r="W2317" s="304" t="s">
        <v>890</v>
      </c>
      <c r="X2317" s="304" t="s">
        <v>205</v>
      </c>
      <c r="Y2317" s="366">
        <f t="shared" si="613"/>
        <v>424.8</v>
      </c>
      <c r="Z2317" s="304"/>
      <c r="AA2317" s="304"/>
      <c r="AB2317" s="304">
        <v>-999</v>
      </c>
      <c r="AC2317" s="304">
        <v>-999</v>
      </c>
      <c r="AD2317" s="366">
        <v>-999</v>
      </c>
      <c r="AE2317" s="304">
        <v>-999</v>
      </c>
      <c r="AF2317" s="304">
        <v>-999</v>
      </c>
      <c r="AG2317" s="304"/>
      <c r="AH2317" s="304">
        <v>3.5000799999999999E-2</v>
      </c>
      <c r="AI2317" s="312"/>
      <c r="AJ2317" s="332">
        <v>760</v>
      </c>
      <c r="AK2317" s="304">
        <f t="shared" si="612"/>
        <v>760</v>
      </c>
      <c r="AL2317" s="304">
        <f t="shared" si="608"/>
        <v>0.43</v>
      </c>
      <c r="AM2317" s="389" t="str">
        <f t="shared" si="614"/>
        <v/>
      </c>
      <c r="AN2317" s="304"/>
      <c r="AO2317" s="304"/>
      <c r="AP2317" s="312"/>
      <c r="AQ2317" s="312"/>
      <c r="AR2317" s="312"/>
      <c r="AS2317" s="304"/>
      <c r="AT2317" s="312"/>
      <c r="AU2317" s="329">
        <f>VLOOKUP(C2317,[1]world!$A$2:$B$3555,2,FALSE)</f>
        <v>1</v>
      </c>
      <c r="AV2317" s="329">
        <v>519</v>
      </c>
      <c r="AW2317" s="304">
        <v>0.37</v>
      </c>
      <c r="AX2317" s="304">
        <v>80</v>
      </c>
      <c r="AY2317" s="304">
        <v>-999</v>
      </c>
      <c r="AZ2317" s="304">
        <v>100</v>
      </c>
      <c r="BA2317" s="304">
        <v>80</v>
      </c>
      <c r="BB2317" s="304">
        <v>-999</v>
      </c>
      <c r="BC2317" s="304">
        <v>100</v>
      </c>
      <c r="BD2317" s="304">
        <v>80</v>
      </c>
      <c r="BE2317" s="304">
        <v>80</v>
      </c>
      <c r="BF2317" s="304">
        <v>-999</v>
      </c>
      <c r="BG2317" s="304">
        <v>-999</v>
      </c>
      <c r="BH2317" s="304">
        <v>100</v>
      </c>
      <c r="BI2317" s="304">
        <v>100</v>
      </c>
      <c r="BJ2317" s="304">
        <v>2</v>
      </c>
      <c r="BK2317" s="304" t="s">
        <v>4954</v>
      </c>
      <c r="BL2317" s="304">
        <v>2</v>
      </c>
    </row>
    <row r="2318" spans="1:64" ht="15" hidden="1" customHeight="1" x14ac:dyDescent="0.2">
      <c r="A2318" s="304" t="s">
        <v>6176</v>
      </c>
      <c r="B2318" s="304" t="s">
        <v>1612</v>
      </c>
      <c r="C2318" s="304">
        <v>2454</v>
      </c>
      <c r="D2318" s="349" t="s">
        <v>3179</v>
      </c>
      <c r="E2318" s="304" t="s">
        <v>3179</v>
      </c>
      <c r="F2318" s="304"/>
      <c r="G2318" s="324">
        <v>35.759300000000003</v>
      </c>
      <c r="H2318" s="324">
        <v>136.98079999999999</v>
      </c>
      <c r="I2318" s="324" t="s">
        <v>212</v>
      </c>
      <c r="J2318" s="368">
        <f t="shared" si="609"/>
        <v>626.18205883418966</v>
      </c>
      <c r="K2318" s="331">
        <v>0.2</v>
      </c>
      <c r="L2318" s="304" t="str">
        <f t="shared" si="610"/>
        <v>C</v>
      </c>
      <c r="M2318" s="388">
        <v>1</v>
      </c>
      <c r="N2318" s="304">
        <v>407.3</v>
      </c>
      <c r="O2318" s="304">
        <v>10</v>
      </c>
      <c r="P2318" s="331"/>
      <c r="Q2318" s="356"/>
      <c r="R2318" s="304"/>
      <c r="S2318" s="356">
        <v>534.79324232914894</v>
      </c>
      <c r="T2318" s="356">
        <v>626.18205883418966</v>
      </c>
      <c r="U2318" s="356">
        <f t="shared" si="611"/>
        <v>626.18205883418966</v>
      </c>
      <c r="V2318" s="356"/>
      <c r="W2318" s="304" t="s">
        <v>890</v>
      </c>
      <c r="X2318" s="304" t="s">
        <v>205</v>
      </c>
      <c r="Y2318" s="366">
        <f t="shared" si="613"/>
        <v>424.8</v>
      </c>
      <c r="Z2318" s="304"/>
      <c r="AA2318" s="304"/>
      <c r="AB2318" s="304">
        <v>-999</v>
      </c>
      <c r="AC2318" s="304">
        <v>-999</v>
      </c>
      <c r="AD2318" s="366">
        <v>-999</v>
      </c>
      <c r="AE2318" s="304">
        <v>-999</v>
      </c>
      <c r="AF2318" s="304">
        <v>-999</v>
      </c>
      <c r="AG2318" s="304"/>
      <c r="AH2318" s="304">
        <v>5.3106300000000002E-2</v>
      </c>
      <c r="AI2318" s="312"/>
      <c r="AJ2318" s="332">
        <v>760</v>
      </c>
      <c r="AK2318" s="304">
        <f t="shared" si="612"/>
        <v>760</v>
      </c>
      <c r="AL2318" s="304">
        <f t="shared" si="608"/>
        <v>0.43</v>
      </c>
      <c r="AM2318" s="389" t="str">
        <f t="shared" si="614"/>
        <v/>
      </c>
      <c r="AN2318" s="304"/>
      <c r="AO2318" s="304"/>
      <c r="AP2318" s="312"/>
      <c r="AQ2318" s="312"/>
      <c r="AR2318" s="312"/>
      <c r="AS2318" s="304"/>
      <c r="AT2318" s="312"/>
      <c r="AU2318" s="329">
        <f>VLOOKUP(C2318,[1]world!$A$2:$B$3555,2,FALSE)</f>
        <v>1</v>
      </c>
      <c r="AV2318" s="329">
        <v>519</v>
      </c>
      <c r="AW2318" s="304">
        <v>0.37</v>
      </c>
      <c r="AX2318" s="304">
        <v>20</v>
      </c>
      <c r="AY2318" s="304">
        <v>-999</v>
      </c>
      <c r="AZ2318" s="304">
        <v>40</v>
      </c>
      <c r="BA2318" s="304">
        <v>20</v>
      </c>
      <c r="BB2318" s="304">
        <v>-999</v>
      </c>
      <c r="BC2318" s="304">
        <v>40</v>
      </c>
      <c r="BD2318" s="304">
        <v>20</v>
      </c>
      <c r="BE2318" s="304">
        <v>20</v>
      </c>
      <c r="BF2318" s="304">
        <v>-999</v>
      </c>
      <c r="BG2318" s="304">
        <v>-999</v>
      </c>
      <c r="BH2318" s="304">
        <v>40</v>
      </c>
      <c r="BI2318" s="304">
        <v>40</v>
      </c>
      <c r="BJ2318" s="304">
        <v>2</v>
      </c>
      <c r="BK2318" s="304" t="s">
        <v>4954</v>
      </c>
      <c r="BL2318" s="304">
        <v>2</v>
      </c>
    </row>
    <row r="2319" spans="1:64" ht="15" hidden="1" customHeight="1" x14ac:dyDescent="0.2">
      <c r="A2319" s="304" t="s">
        <v>6176</v>
      </c>
      <c r="B2319" s="304" t="s">
        <v>1612</v>
      </c>
      <c r="C2319" s="304">
        <v>2455</v>
      </c>
      <c r="D2319" s="349" t="s">
        <v>3124</v>
      </c>
      <c r="E2319" s="304" t="s">
        <v>3124</v>
      </c>
      <c r="F2319" s="304"/>
      <c r="G2319" s="324">
        <v>35.663699999999999</v>
      </c>
      <c r="H2319" s="324">
        <v>137.1617</v>
      </c>
      <c r="I2319" s="324" t="s">
        <v>212</v>
      </c>
      <c r="J2319" s="368">
        <f t="shared" si="609"/>
        <v>586.73781391392868</v>
      </c>
      <c r="K2319" s="331">
        <v>0.2</v>
      </c>
      <c r="L2319" s="304" t="str">
        <f t="shared" si="610"/>
        <v>C</v>
      </c>
      <c r="M2319" s="388">
        <v>1</v>
      </c>
      <c r="N2319" s="304">
        <v>377.3</v>
      </c>
      <c r="O2319" s="304">
        <v>10</v>
      </c>
      <c r="P2319" s="331"/>
      <c r="Q2319" s="356"/>
      <c r="R2319" s="304"/>
      <c r="S2319" s="356">
        <v>494.297097056989</v>
      </c>
      <c r="T2319" s="356">
        <v>586.73781391392868</v>
      </c>
      <c r="U2319" s="356">
        <f t="shared" si="611"/>
        <v>586.73781391392868</v>
      </c>
      <c r="V2319" s="356"/>
      <c r="W2319" s="304" t="s">
        <v>890</v>
      </c>
      <c r="X2319" s="304" t="s">
        <v>205</v>
      </c>
      <c r="Y2319" s="366">
        <f t="shared" si="613"/>
        <v>424.8</v>
      </c>
      <c r="Z2319" s="304"/>
      <c r="AA2319" s="304"/>
      <c r="AB2319" s="304">
        <v>-999</v>
      </c>
      <c r="AC2319" s="304">
        <v>-999</v>
      </c>
      <c r="AD2319" s="366">
        <v>-999</v>
      </c>
      <c r="AE2319" s="304">
        <v>-999</v>
      </c>
      <c r="AF2319" s="304">
        <v>-999</v>
      </c>
      <c r="AG2319" s="304"/>
      <c r="AH2319" s="304">
        <v>5.1056299999999999E-2</v>
      </c>
      <c r="AI2319" s="312"/>
      <c r="AJ2319" s="332">
        <v>760</v>
      </c>
      <c r="AK2319" s="304">
        <f t="shared" si="612"/>
        <v>760</v>
      </c>
      <c r="AL2319" s="304">
        <f t="shared" si="608"/>
        <v>0.43</v>
      </c>
      <c r="AM2319" s="389" t="str">
        <f t="shared" si="614"/>
        <v/>
      </c>
      <c r="AN2319" s="304"/>
      <c r="AO2319" s="304"/>
      <c r="AP2319" s="312"/>
      <c r="AQ2319" s="312"/>
      <c r="AR2319" s="312"/>
      <c r="AS2319" s="304"/>
      <c r="AT2319" s="312"/>
      <c r="AU2319" s="329">
        <f>VLOOKUP(C2319,[1]world!$A$2:$B$3555,2,FALSE)</f>
        <v>1</v>
      </c>
      <c r="AV2319" s="329">
        <v>519</v>
      </c>
      <c r="AW2319" s="304">
        <v>0.37</v>
      </c>
      <c r="AX2319" s="304">
        <v>20</v>
      </c>
      <c r="AY2319" s="304">
        <v>-999</v>
      </c>
      <c r="AZ2319" s="304">
        <v>40</v>
      </c>
      <c r="BA2319" s="304">
        <v>20</v>
      </c>
      <c r="BB2319" s="304">
        <v>-999</v>
      </c>
      <c r="BC2319" s="304">
        <v>40</v>
      </c>
      <c r="BD2319" s="304">
        <v>20</v>
      </c>
      <c r="BE2319" s="304">
        <v>20</v>
      </c>
      <c r="BF2319" s="304">
        <v>-999</v>
      </c>
      <c r="BG2319" s="304">
        <v>-999</v>
      </c>
      <c r="BH2319" s="304">
        <v>40</v>
      </c>
      <c r="BI2319" s="304">
        <v>40</v>
      </c>
      <c r="BJ2319" s="304">
        <v>2</v>
      </c>
      <c r="BK2319" s="304" t="s">
        <v>4954</v>
      </c>
      <c r="BL2319" s="304">
        <v>2</v>
      </c>
    </row>
    <row r="2320" spans="1:64" ht="15" hidden="1" customHeight="1" x14ac:dyDescent="0.2">
      <c r="A2320" s="304" t="s">
        <v>6176</v>
      </c>
      <c r="B2320" s="304" t="s">
        <v>1612</v>
      </c>
      <c r="C2320" s="304">
        <v>2456</v>
      </c>
      <c r="D2320" s="349" t="s">
        <v>3121</v>
      </c>
      <c r="E2320" s="304" t="s">
        <v>3121</v>
      </c>
      <c r="F2320" s="304"/>
      <c r="G2320" s="324">
        <v>35.657600000000002</v>
      </c>
      <c r="H2320" s="324">
        <v>137.42580000000001</v>
      </c>
      <c r="I2320" s="324" t="s">
        <v>214</v>
      </c>
      <c r="J2320" s="368">
        <f t="shared" si="609"/>
        <v>696.20120594100763</v>
      </c>
      <c r="K2320" s="331">
        <v>0.2</v>
      </c>
      <c r="L2320" s="304" t="str">
        <f t="shared" si="610"/>
        <v>C</v>
      </c>
      <c r="M2320" s="388">
        <v>1</v>
      </c>
      <c r="N2320" s="304">
        <v>483.9</v>
      </c>
      <c r="O2320" s="304">
        <v>11</v>
      </c>
      <c r="P2320" s="331"/>
      <c r="Q2320" s="356"/>
      <c r="R2320" s="304"/>
      <c r="S2320" s="356">
        <v>628.70337078767045</v>
      </c>
      <c r="T2320" s="356">
        <v>703.7009654024896</v>
      </c>
      <c r="U2320" s="356">
        <f t="shared" si="611"/>
        <v>696.20120594100763</v>
      </c>
      <c r="V2320" s="356"/>
      <c r="W2320" s="304" t="s">
        <v>4661</v>
      </c>
      <c r="X2320" s="304">
        <v>-999</v>
      </c>
      <c r="Y2320" s="366" t="str">
        <f t="shared" si="613"/>
        <v>-</v>
      </c>
      <c r="Z2320" s="304"/>
      <c r="AA2320" s="304"/>
      <c r="AB2320" s="304">
        <v>-999</v>
      </c>
      <c r="AC2320" s="304">
        <v>-999</v>
      </c>
      <c r="AD2320" s="366">
        <v>-999</v>
      </c>
      <c r="AE2320" s="304">
        <v>-999</v>
      </c>
      <c r="AF2320" s="304">
        <v>-999</v>
      </c>
      <c r="AG2320" s="304"/>
      <c r="AH2320" s="304">
        <v>6.6859199999999994E-2</v>
      </c>
      <c r="AI2320" s="312"/>
      <c r="AJ2320" s="332">
        <v>760</v>
      </c>
      <c r="AK2320" s="304">
        <f t="shared" si="612"/>
        <v>760</v>
      </c>
      <c r="AL2320" s="304">
        <f t="shared" si="608"/>
        <v>0.43</v>
      </c>
      <c r="AM2320" s="389" t="str">
        <f t="shared" si="614"/>
        <v/>
      </c>
      <c r="AN2320" s="304"/>
      <c r="AO2320" s="304"/>
      <c r="AP2320" s="312"/>
      <c r="AQ2320" s="312"/>
      <c r="AR2320" s="312"/>
      <c r="AS2320" s="304"/>
      <c r="AT2320" s="312"/>
      <c r="AU2320" s="329">
        <f>VLOOKUP(C2320,[1]world!$A$2:$B$3555,2,FALSE)</f>
        <v>1</v>
      </c>
      <c r="AV2320" s="329">
        <v>519</v>
      </c>
      <c r="AW2320" s="304">
        <v>0.37</v>
      </c>
      <c r="AX2320" s="304">
        <v>20</v>
      </c>
      <c r="AY2320" s="304">
        <v>-999</v>
      </c>
      <c r="AZ2320" s="304">
        <v>40</v>
      </c>
      <c r="BA2320" s="304">
        <v>20</v>
      </c>
      <c r="BB2320" s="304">
        <v>-999</v>
      </c>
      <c r="BC2320" s="304">
        <v>40</v>
      </c>
      <c r="BD2320" s="304">
        <v>20</v>
      </c>
      <c r="BE2320" s="304">
        <v>20</v>
      </c>
      <c r="BF2320" s="304">
        <v>-999</v>
      </c>
      <c r="BG2320" s="304">
        <v>-999</v>
      </c>
      <c r="BH2320" s="304">
        <v>40</v>
      </c>
      <c r="BI2320" s="304">
        <v>40</v>
      </c>
      <c r="BJ2320" s="304">
        <v>2</v>
      </c>
      <c r="BK2320" s="304" t="s">
        <v>4954</v>
      </c>
      <c r="BL2320" s="304">
        <v>2</v>
      </c>
    </row>
    <row r="2321" spans="1:64" ht="15" hidden="1" customHeight="1" x14ac:dyDescent="0.2">
      <c r="A2321" s="304" t="s">
        <v>6176</v>
      </c>
      <c r="B2321" s="304" t="s">
        <v>1612</v>
      </c>
      <c r="C2321" s="304">
        <v>2457</v>
      </c>
      <c r="D2321" s="349" t="s">
        <v>3052</v>
      </c>
      <c r="E2321" s="304" t="s">
        <v>3052</v>
      </c>
      <c r="F2321" s="304"/>
      <c r="G2321" s="324">
        <v>35.488700000000001</v>
      </c>
      <c r="H2321" s="324">
        <v>137.5</v>
      </c>
      <c r="I2321" s="324" t="s">
        <v>212</v>
      </c>
      <c r="J2321" s="368">
        <f t="shared" si="609"/>
        <v>406.64738251590899</v>
      </c>
      <c r="K2321" s="331">
        <v>0.2</v>
      </c>
      <c r="L2321" s="304" t="str">
        <f t="shared" si="610"/>
        <v>C</v>
      </c>
      <c r="M2321" s="388">
        <v>1</v>
      </c>
      <c r="N2321" s="304">
        <v>265.8</v>
      </c>
      <c r="O2321" s="304">
        <v>11</v>
      </c>
      <c r="P2321" s="331"/>
      <c r="Q2321" s="356"/>
      <c r="R2321" s="304"/>
      <c r="S2321" s="356">
        <v>338.35476838252839</v>
      </c>
      <c r="T2321" s="356">
        <v>414.23545075295129</v>
      </c>
      <c r="U2321" s="356">
        <f t="shared" si="611"/>
        <v>406.64738251590899</v>
      </c>
      <c r="V2321" s="356"/>
      <c r="W2321" s="304" t="s">
        <v>890</v>
      </c>
      <c r="X2321" s="304" t="s">
        <v>205</v>
      </c>
      <c r="Y2321" s="366">
        <f t="shared" si="613"/>
        <v>424.8</v>
      </c>
      <c r="Z2321" s="304"/>
      <c r="AA2321" s="304"/>
      <c r="AB2321" s="304">
        <v>-999</v>
      </c>
      <c r="AC2321" s="304">
        <v>-999</v>
      </c>
      <c r="AD2321" s="366">
        <v>-999</v>
      </c>
      <c r="AE2321" s="304">
        <v>-999</v>
      </c>
      <c r="AF2321" s="304">
        <v>-999</v>
      </c>
      <c r="AG2321" s="304"/>
      <c r="AH2321" s="304">
        <v>4.7400299999999999E-2</v>
      </c>
      <c r="AI2321" s="312"/>
      <c r="AJ2321" s="332">
        <v>760</v>
      </c>
      <c r="AK2321" s="304">
        <f t="shared" si="612"/>
        <v>760</v>
      </c>
      <c r="AL2321" s="304">
        <f t="shared" si="608"/>
        <v>0.43</v>
      </c>
      <c r="AM2321" s="389" t="str">
        <f t="shared" si="614"/>
        <v/>
      </c>
      <c r="AN2321" s="304"/>
      <c r="AO2321" s="304"/>
      <c r="AP2321" s="312"/>
      <c r="AQ2321" s="312"/>
      <c r="AR2321" s="312"/>
      <c r="AS2321" s="304"/>
      <c r="AT2321" s="312"/>
      <c r="AU2321" s="329">
        <f>VLOOKUP(C2321,[1]world!$A$2:$B$3555,2,FALSE)</f>
        <v>3</v>
      </c>
      <c r="AV2321" s="329">
        <v>547</v>
      </c>
      <c r="AW2321" s="304">
        <v>0.37</v>
      </c>
      <c r="AX2321" s="304">
        <v>40</v>
      </c>
      <c r="AY2321" s="304">
        <v>-999</v>
      </c>
      <c r="AZ2321" s="304">
        <v>60</v>
      </c>
      <c r="BA2321" s="304">
        <v>40</v>
      </c>
      <c r="BB2321" s="304">
        <v>-999</v>
      </c>
      <c r="BC2321" s="304">
        <v>60</v>
      </c>
      <c r="BD2321" s="304">
        <v>40</v>
      </c>
      <c r="BE2321" s="304">
        <v>40</v>
      </c>
      <c r="BF2321" s="304">
        <v>-999</v>
      </c>
      <c r="BG2321" s="304">
        <v>-999</v>
      </c>
      <c r="BH2321" s="304">
        <v>60</v>
      </c>
      <c r="BI2321" s="304">
        <v>60</v>
      </c>
      <c r="BJ2321" s="304">
        <v>2</v>
      </c>
      <c r="BK2321" s="304" t="s">
        <v>4954</v>
      </c>
      <c r="BL2321" s="304">
        <v>2</v>
      </c>
    </row>
    <row r="2322" spans="1:64" ht="15" hidden="1" customHeight="1" x14ac:dyDescent="0.2">
      <c r="A2322" s="304" t="s">
        <v>6176</v>
      </c>
      <c r="B2322" s="304" t="s">
        <v>1612</v>
      </c>
      <c r="C2322" s="304">
        <v>2458</v>
      </c>
      <c r="D2322" s="349" t="s">
        <v>3029</v>
      </c>
      <c r="E2322" s="304" t="s">
        <v>3029</v>
      </c>
      <c r="F2322" s="304"/>
      <c r="G2322" s="324">
        <v>35.4495</v>
      </c>
      <c r="H2322" s="324">
        <v>137.40389999999999</v>
      </c>
      <c r="I2322" s="324" t="s">
        <v>212</v>
      </c>
      <c r="J2322" s="368">
        <f t="shared" si="609"/>
        <v>572.28468539207609</v>
      </c>
      <c r="K2322" s="331">
        <v>0.13</v>
      </c>
      <c r="L2322" s="304" t="str">
        <f t="shared" si="610"/>
        <v>C</v>
      </c>
      <c r="M2322" s="388">
        <v>1</v>
      </c>
      <c r="N2322" s="304">
        <v>508.7</v>
      </c>
      <c r="O2322" s="304">
        <v>20</v>
      </c>
      <c r="P2322" s="331"/>
      <c r="Q2322" s="356"/>
      <c r="R2322" s="304"/>
      <c r="S2322" s="356">
        <v>572.28468539207609</v>
      </c>
      <c r="T2322" s="356">
        <v>604.83625580686385</v>
      </c>
      <c r="U2322" s="356">
        <f t="shared" si="611"/>
        <v>572.28468539207609</v>
      </c>
      <c r="V2322" s="356"/>
      <c r="W2322" s="304" t="s">
        <v>1674</v>
      </c>
      <c r="X2322" s="304" t="s">
        <v>213</v>
      </c>
      <c r="Y2322" s="366">
        <f t="shared" si="613"/>
        <v>274.5</v>
      </c>
      <c r="Z2322" s="304"/>
      <c r="AA2322" s="304"/>
      <c r="AB2322" s="304">
        <v>-999</v>
      </c>
      <c r="AC2322" s="304">
        <v>-999</v>
      </c>
      <c r="AD2322" s="366">
        <v>-999</v>
      </c>
      <c r="AE2322" s="304">
        <v>-999</v>
      </c>
      <c r="AF2322" s="304">
        <v>-999</v>
      </c>
      <c r="AG2322" s="304"/>
      <c r="AH2322" s="304">
        <v>3.5311700000000001E-2</v>
      </c>
      <c r="AI2322" s="312"/>
      <c r="AJ2322" s="332">
        <v>760</v>
      </c>
      <c r="AK2322" s="304">
        <f t="shared" si="612"/>
        <v>760</v>
      </c>
      <c r="AL2322" s="304">
        <f t="shared" si="608"/>
        <v>0.43</v>
      </c>
      <c r="AM2322" s="389" t="str">
        <f t="shared" si="614"/>
        <v/>
      </c>
      <c r="AN2322" s="304"/>
      <c r="AO2322" s="304"/>
      <c r="AP2322" s="312"/>
      <c r="AQ2322" s="312"/>
      <c r="AR2322" s="312"/>
      <c r="AS2322" s="304"/>
      <c r="AT2322" s="312"/>
      <c r="AU2322" s="329">
        <f>VLOOKUP(C2322,[1]world!$A$2:$B$3555,2,FALSE)</f>
        <v>7</v>
      </c>
      <c r="AV2322" s="329">
        <v>388</v>
      </c>
      <c r="AW2322" s="304">
        <v>0.37</v>
      </c>
      <c r="AX2322" s="304">
        <v>40</v>
      </c>
      <c r="AY2322" s="304">
        <v>-999</v>
      </c>
      <c r="AZ2322" s="304">
        <v>60</v>
      </c>
      <c r="BA2322" s="304">
        <v>40</v>
      </c>
      <c r="BB2322" s="304">
        <v>-999</v>
      </c>
      <c r="BC2322" s="304">
        <v>60</v>
      </c>
      <c r="BD2322" s="304">
        <v>40</v>
      </c>
      <c r="BE2322" s="304">
        <v>40</v>
      </c>
      <c r="BF2322" s="304">
        <v>-999</v>
      </c>
      <c r="BG2322" s="304">
        <v>-999</v>
      </c>
      <c r="BH2322" s="304">
        <v>60</v>
      </c>
      <c r="BI2322" s="304">
        <v>60</v>
      </c>
      <c r="BJ2322" s="304">
        <v>2</v>
      </c>
      <c r="BK2322" s="304" t="s">
        <v>4954</v>
      </c>
      <c r="BL2322" s="304">
        <v>2</v>
      </c>
    </row>
    <row r="2323" spans="1:64" ht="15" hidden="1" customHeight="1" x14ac:dyDescent="0.2">
      <c r="A2323" s="304" t="s">
        <v>6176</v>
      </c>
      <c r="B2323" s="304" t="s">
        <v>1612</v>
      </c>
      <c r="C2323" s="304">
        <v>2459</v>
      </c>
      <c r="D2323" s="349" t="s">
        <v>3018</v>
      </c>
      <c r="E2323" s="304" t="s">
        <v>3018</v>
      </c>
      <c r="F2323" s="304"/>
      <c r="G2323" s="324">
        <v>35.424300000000002</v>
      </c>
      <c r="H2323" s="324">
        <v>136.75530000000001</v>
      </c>
      <c r="I2323" s="324" t="s">
        <v>212</v>
      </c>
      <c r="J2323" s="368">
        <f t="shared" si="609"/>
        <v>357.28574952111552</v>
      </c>
      <c r="K2323" s="331">
        <v>0.13</v>
      </c>
      <c r="L2323" s="304" t="str">
        <f t="shared" si="610"/>
        <v>D</v>
      </c>
      <c r="M2323" s="388">
        <v>1</v>
      </c>
      <c r="N2323" s="304">
        <v>319</v>
      </c>
      <c r="O2323" s="304">
        <v>20</v>
      </c>
      <c r="P2323" s="331"/>
      <c r="Q2323" s="356"/>
      <c r="R2323" s="304"/>
      <c r="S2323" s="356">
        <v>357.28574952111552</v>
      </c>
      <c r="T2323" s="356">
        <v>383.58554367885347</v>
      </c>
      <c r="U2323" s="356">
        <f t="shared" si="611"/>
        <v>357.28574952111552</v>
      </c>
      <c r="V2323" s="356"/>
      <c r="W2323" s="304" t="s">
        <v>1674</v>
      </c>
      <c r="X2323" s="304" t="s">
        <v>213</v>
      </c>
      <c r="Y2323" s="366">
        <f t="shared" si="613"/>
        <v>274.5</v>
      </c>
      <c r="Z2323" s="304"/>
      <c r="AA2323" s="304"/>
      <c r="AB2323" s="304">
        <v>-999</v>
      </c>
      <c r="AC2323" s="304">
        <v>-999</v>
      </c>
      <c r="AD2323" s="366">
        <v>-999</v>
      </c>
      <c r="AE2323" s="304">
        <v>-999</v>
      </c>
      <c r="AF2323" s="304">
        <v>-999</v>
      </c>
      <c r="AG2323" s="304"/>
      <c r="AH2323" s="304">
        <v>5.9526300000000004E-3</v>
      </c>
      <c r="AI2323" s="312"/>
      <c r="AJ2323" s="332">
        <v>337</v>
      </c>
      <c r="AK2323" s="304">
        <f t="shared" si="612"/>
        <v>270</v>
      </c>
      <c r="AL2323" s="304">
        <f t="shared" si="608"/>
        <v>0.43</v>
      </c>
      <c r="AM2323" s="389" t="str">
        <f t="shared" si="614"/>
        <v/>
      </c>
      <c r="AN2323" s="304"/>
      <c r="AO2323" s="304"/>
      <c r="AP2323" s="312"/>
      <c r="AQ2323" s="312"/>
      <c r="AR2323" s="312"/>
      <c r="AS2323" s="304"/>
      <c r="AT2323" s="312"/>
      <c r="AU2323" s="329">
        <f>VLOOKUP(C2323,[1]world!$A$2:$B$3555,2,FALSE)</f>
        <v>8</v>
      </c>
      <c r="AV2323" s="329">
        <v>374</v>
      </c>
      <c r="AW2323" s="304">
        <v>0.37</v>
      </c>
      <c r="AX2323" s="304">
        <v>100</v>
      </c>
      <c r="AY2323" s="304">
        <v>-999</v>
      </c>
      <c r="AZ2323" s="304">
        <v>120</v>
      </c>
      <c r="BA2323" s="304">
        <v>100</v>
      </c>
      <c r="BB2323" s="304">
        <v>-999</v>
      </c>
      <c r="BC2323" s="304">
        <v>120</v>
      </c>
      <c r="BD2323" s="304">
        <v>100</v>
      </c>
      <c r="BE2323" s="304">
        <v>100</v>
      </c>
      <c r="BF2323" s="304">
        <v>-999</v>
      </c>
      <c r="BG2323" s="304">
        <v>-999</v>
      </c>
      <c r="BH2323" s="304">
        <v>120</v>
      </c>
      <c r="BI2323" s="304">
        <v>120</v>
      </c>
      <c r="BJ2323" s="304">
        <v>2</v>
      </c>
      <c r="BK2323" s="304" t="s">
        <v>4954</v>
      </c>
      <c r="BL2323" s="304">
        <v>2</v>
      </c>
    </row>
    <row r="2324" spans="1:64" ht="15" hidden="1" customHeight="1" x14ac:dyDescent="0.2">
      <c r="A2324" s="304" t="s">
        <v>6176</v>
      </c>
      <c r="B2324" s="304" t="s">
        <v>1612</v>
      </c>
      <c r="C2324" s="304">
        <v>2460</v>
      </c>
      <c r="D2324" s="349" t="s">
        <v>3026</v>
      </c>
      <c r="E2324" s="304" t="s">
        <v>3026</v>
      </c>
      <c r="F2324" s="304"/>
      <c r="G2324" s="324">
        <v>35.442599999999999</v>
      </c>
      <c r="H2324" s="324">
        <v>137</v>
      </c>
      <c r="I2324" s="324" t="s">
        <v>212</v>
      </c>
      <c r="J2324" s="368">
        <f t="shared" si="609"/>
        <v>524.35430109290724</v>
      </c>
      <c r="K2324" s="331">
        <v>0.13</v>
      </c>
      <c r="L2324" s="304" t="str">
        <f t="shared" si="610"/>
        <v>C</v>
      </c>
      <c r="M2324" s="388">
        <v>1</v>
      </c>
      <c r="N2324" s="304">
        <v>410.5</v>
      </c>
      <c r="O2324" s="304">
        <v>15</v>
      </c>
      <c r="P2324" s="331"/>
      <c r="Q2324" s="356"/>
      <c r="R2324" s="304"/>
      <c r="S2324" s="356">
        <v>496.40745789504194</v>
      </c>
      <c r="T2324" s="356">
        <v>552.30114429077241</v>
      </c>
      <c r="U2324" s="356">
        <f t="shared" si="611"/>
        <v>524.35430109290724</v>
      </c>
      <c r="V2324" s="356"/>
      <c r="W2324" s="304" t="s">
        <v>890</v>
      </c>
      <c r="X2324" s="304" t="s">
        <v>205</v>
      </c>
      <c r="Y2324" s="366">
        <f t="shared" si="613"/>
        <v>424.8</v>
      </c>
      <c r="Z2324" s="304"/>
      <c r="AA2324" s="304"/>
      <c r="AB2324" s="304">
        <v>-999</v>
      </c>
      <c r="AC2324" s="304">
        <v>-999</v>
      </c>
      <c r="AD2324" s="366">
        <v>-999</v>
      </c>
      <c r="AE2324" s="304">
        <v>-999</v>
      </c>
      <c r="AF2324" s="304">
        <v>-999</v>
      </c>
      <c r="AG2324" s="304"/>
      <c r="AH2324" s="304">
        <v>1.7033E-2</v>
      </c>
      <c r="AI2324" s="312"/>
      <c r="AJ2324" s="332">
        <v>595</v>
      </c>
      <c r="AK2324" s="304">
        <f t="shared" si="612"/>
        <v>555</v>
      </c>
      <c r="AL2324" s="304">
        <f t="shared" si="608"/>
        <v>0.43</v>
      </c>
      <c r="AM2324" s="389" t="str">
        <f t="shared" si="614"/>
        <v/>
      </c>
      <c r="AN2324" s="304"/>
      <c r="AO2324" s="304"/>
      <c r="AP2324" s="312"/>
      <c r="AQ2324" s="312"/>
      <c r="AR2324" s="312"/>
      <c r="AS2324" s="304"/>
      <c r="AT2324" s="312"/>
      <c r="AU2324" s="329">
        <f>VLOOKUP(C2324,[1]world!$A$2:$B$3555,2,FALSE)</f>
        <v>7</v>
      </c>
      <c r="AV2324" s="329">
        <v>388</v>
      </c>
      <c r="AW2324" s="304">
        <v>0.37</v>
      </c>
      <c r="AX2324" s="304">
        <v>20</v>
      </c>
      <c r="AY2324" s="304">
        <v>-999</v>
      </c>
      <c r="AZ2324" s="304">
        <v>60</v>
      </c>
      <c r="BA2324" s="304">
        <v>20</v>
      </c>
      <c r="BB2324" s="304">
        <v>-999</v>
      </c>
      <c r="BC2324" s="304">
        <v>60</v>
      </c>
      <c r="BD2324" s="304">
        <v>20</v>
      </c>
      <c r="BE2324" s="304">
        <v>20</v>
      </c>
      <c r="BF2324" s="304">
        <v>-999</v>
      </c>
      <c r="BG2324" s="304">
        <v>-999</v>
      </c>
      <c r="BH2324" s="304">
        <v>60</v>
      </c>
      <c r="BI2324" s="304">
        <v>60</v>
      </c>
      <c r="BJ2324" s="304">
        <v>2</v>
      </c>
      <c r="BK2324" s="304" t="s">
        <v>4954</v>
      </c>
      <c r="BL2324" s="304">
        <v>2</v>
      </c>
    </row>
    <row r="2325" spans="1:64" ht="15" hidden="1" customHeight="1" x14ac:dyDescent="0.2">
      <c r="A2325" s="304" t="s">
        <v>6176</v>
      </c>
      <c r="B2325" s="304" t="s">
        <v>1612</v>
      </c>
      <c r="C2325" s="304">
        <v>2461</v>
      </c>
      <c r="D2325" s="349" t="s">
        <v>3008</v>
      </c>
      <c r="E2325" s="304" t="s">
        <v>3008</v>
      </c>
      <c r="F2325" s="304"/>
      <c r="G2325" s="324">
        <v>35.388199999999998</v>
      </c>
      <c r="H2325" s="324">
        <v>137.2158</v>
      </c>
      <c r="I2325" s="324" t="s">
        <v>212</v>
      </c>
      <c r="J2325" s="368">
        <f t="shared" si="609"/>
        <v>521.98616556813147</v>
      </c>
      <c r="K2325" s="331">
        <v>0.13</v>
      </c>
      <c r="L2325" s="304" t="str">
        <f t="shared" si="610"/>
        <v>C</v>
      </c>
      <c r="M2325" s="388">
        <v>1</v>
      </c>
      <c r="N2325" s="304">
        <v>408.6</v>
      </c>
      <c r="O2325" s="304">
        <v>15</v>
      </c>
      <c r="P2325" s="331"/>
      <c r="Q2325" s="356"/>
      <c r="R2325" s="304"/>
      <c r="S2325" s="356">
        <v>494.04955132725871</v>
      </c>
      <c r="T2325" s="356">
        <v>549.92277980900428</v>
      </c>
      <c r="U2325" s="356">
        <f t="shared" si="611"/>
        <v>521.98616556813147</v>
      </c>
      <c r="V2325" s="356"/>
      <c r="W2325" s="304" t="s">
        <v>890</v>
      </c>
      <c r="X2325" s="304" t="s">
        <v>205</v>
      </c>
      <c r="Y2325" s="366">
        <f t="shared" si="613"/>
        <v>424.8</v>
      </c>
      <c r="Z2325" s="304"/>
      <c r="AA2325" s="304"/>
      <c r="AB2325" s="304">
        <v>-999</v>
      </c>
      <c r="AC2325" s="304">
        <v>-999</v>
      </c>
      <c r="AD2325" s="366">
        <v>-999</v>
      </c>
      <c r="AE2325" s="304">
        <v>-999</v>
      </c>
      <c r="AF2325" s="304">
        <v>-999</v>
      </c>
      <c r="AG2325" s="304"/>
      <c r="AH2325" s="304">
        <v>2.3862499999999998E-2</v>
      </c>
      <c r="AI2325" s="312"/>
      <c r="AJ2325" s="332">
        <v>737</v>
      </c>
      <c r="AK2325" s="304">
        <f t="shared" si="612"/>
        <v>690</v>
      </c>
      <c r="AL2325" s="304">
        <f t="shared" si="608"/>
        <v>0.43</v>
      </c>
      <c r="AM2325" s="389" t="str">
        <f t="shared" si="614"/>
        <v/>
      </c>
      <c r="AN2325" s="304"/>
      <c r="AO2325" s="304"/>
      <c r="AP2325" s="312"/>
      <c r="AQ2325" s="312"/>
      <c r="AR2325" s="312"/>
      <c r="AS2325" s="304"/>
      <c r="AT2325" s="312"/>
      <c r="AU2325" s="329">
        <f>VLOOKUP(C2325,[1]world!$A$2:$B$3555,2,FALSE)</f>
        <v>1</v>
      </c>
      <c r="AV2325" s="329">
        <v>519</v>
      </c>
      <c r="AW2325" s="304">
        <v>0.37</v>
      </c>
      <c r="AX2325" s="304">
        <v>40</v>
      </c>
      <c r="AY2325" s="304">
        <v>-999</v>
      </c>
      <c r="AZ2325" s="304">
        <v>60</v>
      </c>
      <c r="BA2325" s="304">
        <v>40</v>
      </c>
      <c r="BB2325" s="304">
        <v>-999</v>
      </c>
      <c r="BC2325" s="304">
        <v>60</v>
      </c>
      <c r="BD2325" s="304">
        <v>40</v>
      </c>
      <c r="BE2325" s="304">
        <v>40</v>
      </c>
      <c r="BF2325" s="304">
        <v>-999</v>
      </c>
      <c r="BG2325" s="304">
        <v>-999</v>
      </c>
      <c r="BH2325" s="304">
        <v>60</v>
      </c>
      <c r="BI2325" s="304">
        <v>60</v>
      </c>
      <c r="BJ2325" s="304">
        <v>2</v>
      </c>
      <c r="BK2325" s="304" t="s">
        <v>4954</v>
      </c>
      <c r="BL2325" s="304">
        <v>2</v>
      </c>
    </row>
    <row r="2326" spans="1:64" ht="15" hidden="1" customHeight="1" x14ac:dyDescent="0.2">
      <c r="A2326" s="304" t="s">
        <v>6176</v>
      </c>
      <c r="B2326" s="304" t="s">
        <v>1612</v>
      </c>
      <c r="C2326" s="304">
        <v>2462</v>
      </c>
      <c r="D2326" s="349" t="s">
        <v>2974</v>
      </c>
      <c r="E2326" s="304" t="s">
        <v>2974</v>
      </c>
      <c r="F2326" s="304"/>
      <c r="G2326" s="324">
        <v>35.300899999999999</v>
      </c>
      <c r="H2326" s="324">
        <v>137.387</v>
      </c>
      <c r="I2326" s="324" t="s">
        <v>212</v>
      </c>
      <c r="J2326" s="368">
        <f t="shared" si="609"/>
        <v>614.05719458464773</v>
      </c>
      <c r="K2326" s="331">
        <v>0.2</v>
      </c>
      <c r="L2326" s="304" t="str">
        <f t="shared" si="610"/>
        <v>C</v>
      </c>
      <c r="M2326" s="388">
        <v>1</v>
      </c>
      <c r="N2326" s="304">
        <v>398</v>
      </c>
      <c r="O2326" s="304">
        <v>10</v>
      </c>
      <c r="P2326" s="331"/>
      <c r="Q2326" s="356"/>
      <c r="R2326" s="304"/>
      <c r="S2326" s="356">
        <v>522.22980894334626</v>
      </c>
      <c r="T2326" s="356">
        <v>614.05719458464773</v>
      </c>
      <c r="U2326" s="356">
        <f t="shared" si="611"/>
        <v>614.05719458464773</v>
      </c>
      <c r="V2326" s="356"/>
      <c r="W2326" s="304" t="s">
        <v>900</v>
      </c>
      <c r="X2326" s="304" t="s">
        <v>232</v>
      </c>
      <c r="Y2326" s="366">
        <f t="shared" si="613"/>
        <v>506.6</v>
      </c>
      <c r="Z2326" s="304"/>
      <c r="AA2326" s="304"/>
      <c r="AB2326" s="304">
        <v>-999</v>
      </c>
      <c r="AC2326" s="304">
        <v>-999</v>
      </c>
      <c r="AD2326" s="366">
        <v>-999</v>
      </c>
      <c r="AE2326" s="304">
        <v>-999</v>
      </c>
      <c r="AF2326" s="304">
        <v>-999</v>
      </c>
      <c r="AG2326" s="304"/>
      <c r="AH2326" s="304">
        <v>7.5747000000000002E-3</v>
      </c>
      <c r="AI2326" s="312"/>
      <c r="AJ2326" s="332">
        <v>368</v>
      </c>
      <c r="AK2326" s="304">
        <f t="shared" si="612"/>
        <v>425</v>
      </c>
      <c r="AL2326" s="304">
        <f t="shared" si="608"/>
        <v>0.43</v>
      </c>
      <c r="AM2326" s="389" t="str">
        <f t="shared" si="614"/>
        <v/>
      </c>
      <c r="AN2326" s="304"/>
      <c r="AO2326" s="304"/>
      <c r="AP2326" s="312"/>
      <c r="AQ2326" s="312"/>
      <c r="AR2326" s="312"/>
      <c r="AS2326" s="304"/>
      <c r="AT2326" s="312"/>
      <c r="AU2326" s="329">
        <f>VLOOKUP(C2326,[1]world!$A$2:$B$3555,2,FALSE)</f>
        <v>1</v>
      </c>
      <c r="AV2326" s="329">
        <v>519</v>
      </c>
      <c r="AW2326" s="304">
        <v>0.37</v>
      </c>
      <c r="AX2326" s="304">
        <v>20</v>
      </c>
      <c r="AY2326" s="304">
        <v>-999</v>
      </c>
      <c r="AZ2326" s="304">
        <v>60</v>
      </c>
      <c r="BA2326" s="304">
        <v>20</v>
      </c>
      <c r="BB2326" s="304">
        <v>-999</v>
      </c>
      <c r="BC2326" s="304">
        <v>60</v>
      </c>
      <c r="BD2326" s="304">
        <v>20</v>
      </c>
      <c r="BE2326" s="304">
        <v>20</v>
      </c>
      <c r="BF2326" s="304">
        <v>-999</v>
      </c>
      <c r="BG2326" s="304">
        <v>-999</v>
      </c>
      <c r="BH2326" s="304">
        <v>60</v>
      </c>
      <c r="BI2326" s="304">
        <v>60</v>
      </c>
      <c r="BJ2326" s="304">
        <v>2</v>
      </c>
      <c r="BK2326" s="304" t="s">
        <v>4954</v>
      </c>
      <c r="BL2326" s="304">
        <v>2</v>
      </c>
    </row>
    <row r="2327" spans="1:64" ht="15" hidden="1" customHeight="1" x14ac:dyDescent="0.2">
      <c r="A2327" s="304" t="s">
        <v>6103</v>
      </c>
      <c r="B2327" s="304" t="s">
        <v>2503</v>
      </c>
      <c r="C2327" s="304">
        <v>2463</v>
      </c>
      <c r="D2327" s="349" t="s">
        <v>3387</v>
      </c>
      <c r="E2327" s="304" t="s">
        <v>3387</v>
      </c>
      <c r="F2327" s="304"/>
      <c r="G2327" s="324">
        <v>36.241700000000002</v>
      </c>
      <c r="H2327" s="324">
        <v>137.2013</v>
      </c>
      <c r="I2327" s="324" t="s">
        <v>212</v>
      </c>
      <c r="J2327" s="366">
        <v>379.62</v>
      </c>
      <c r="K2327" s="331">
        <v>0.1</v>
      </c>
      <c r="L2327" s="304" t="str">
        <f t="shared" si="610"/>
        <v>C</v>
      </c>
      <c r="M2327" s="388">
        <v>0</v>
      </c>
      <c r="N2327" s="304"/>
      <c r="O2327" s="304">
        <v>21</v>
      </c>
      <c r="P2327" s="356"/>
      <c r="Q2327" s="356"/>
      <c r="R2327" s="304" t="s">
        <v>2503</v>
      </c>
      <c r="S2327" s="304"/>
      <c r="T2327" s="304"/>
      <c r="U2327" s="304"/>
      <c r="V2327" s="304"/>
      <c r="W2327" s="304" t="s">
        <v>1674</v>
      </c>
      <c r="X2327" s="304" t="s">
        <v>213</v>
      </c>
      <c r="Y2327" s="366">
        <f t="shared" si="613"/>
        <v>274.5</v>
      </c>
      <c r="Z2327" s="304"/>
      <c r="AA2327" s="304"/>
      <c r="AB2327" s="304">
        <v>-999</v>
      </c>
      <c r="AC2327" s="304">
        <v>-999</v>
      </c>
      <c r="AD2327" s="366">
        <v>-999</v>
      </c>
      <c r="AE2327" s="304">
        <v>-999</v>
      </c>
      <c r="AF2327" s="304">
        <v>-999</v>
      </c>
      <c r="AG2327" s="304"/>
      <c r="AH2327" s="304">
        <v>0.23697599999999999</v>
      </c>
      <c r="AI2327" s="312"/>
      <c r="AJ2327" s="332">
        <v>760</v>
      </c>
      <c r="AK2327" s="304">
        <f t="shared" si="612"/>
        <v>760</v>
      </c>
      <c r="AL2327" s="304">
        <f t="shared" si="608"/>
        <v>0.43</v>
      </c>
      <c r="AM2327" s="389" t="str">
        <f t="shared" si="614"/>
        <v/>
      </c>
      <c r="AN2327" s="304"/>
      <c r="AO2327" s="304"/>
      <c r="AP2327" s="312"/>
      <c r="AQ2327" s="312"/>
      <c r="AR2327" s="312"/>
      <c r="AS2327" s="304"/>
      <c r="AT2327" s="312"/>
      <c r="AU2327" s="329">
        <f>VLOOKUP(C2327,[1]world!$A$2:$B$3555,2,FALSE)</f>
        <v>1</v>
      </c>
      <c r="AV2327" s="329">
        <v>519</v>
      </c>
      <c r="AW2327" s="304">
        <v>0.37</v>
      </c>
      <c r="AX2327" s="304">
        <v>28</v>
      </c>
      <c r="AY2327" s="304">
        <v>56</v>
      </c>
      <c r="AZ2327" s="304">
        <v>56</v>
      </c>
      <c r="BA2327" s="304">
        <v>28</v>
      </c>
      <c r="BB2327" s="304">
        <v>56</v>
      </c>
      <c r="BC2327" s="304">
        <v>56</v>
      </c>
      <c r="BD2327" s="304">
        <v>20</v>
      </c>
      <c r="BE2327" s="304">
        <v>20</v>
      </c>
      <c r="BF2327" s="304">
        <v>-999</v>
      </c>
      <c r="BG2327" s="304">
        <v>-999</v>
      </c>
      <c r="BH2327" s="304">
        <v>40</v>
      </c>
      <c r="BI2327" s="304">
        <v>40</v>
      </c>
      <c r="BJ2327" s="304">
        <v>0</v>
      </c>
      <c r="BK2327" s="304">
        <v>0</v>
      </c>
      <c r="BL2327" s="304">
        <v>0</v>
      </c>
    </row>
    <row r="2328" spans="1:64" ht="15" hidden="1" customHeight="1" x14ac:dyDescent="0.2">
      <c r="A2328" s="304" t="s">
        <v>6103</v>
      </c>
      <c r="B2328" s="304" t="s">
        <v>2503</v>
      </c>
      <c r="C2328" s="304">
        <v>2464</v>
      </c>
      <c r="D2328" s="349" t="s">
        <v>3013</v>
      </c>
      <c r="E2328" s="304" t="s">
        <v>3013</v>
      </c>
      <c r="F2328" s="304"/>
      <c r="G2328" s="324">
        <v>35.414700000000003</v>
      </c>
      <c r="H2328" s="324">
        <v>136.4376</v>
      </c>
      <c r="I2328" s="324" t="s">
        <v>212</v>
      </c>
      <c r="J2328" s="366">
        <v>424.3</v>
      </c>
      <c r="K2328" s="331">
        <v>0.1</v>
      </c>
      <c r="L2328" s="304" t="str">
        <f t="shared" si="610"/>
        <v>C</v>
      </c>
      <c r="M2328" s="388">
        <v>0</v>
      </c>
      <c r="N2328" s="304"/>
      <c r="O2328" s="304">
        <v>21</v>
      </c>
      <c r="P2328" s="356"/>
      <c r="Q2328" s="356"/>
      <c r="R2328" s="304" t="s">
        <v>2503</v>
      </c>
      <c r="S2328" s="304"/>
      <c r="T2328" s="304"/>
      <c r="U2328" s="304"/>
      <c r="V2328" s="304"/>
      <c r="W2328" s="304" t="s">
        <v>890</v>
      </c>
      <c r="X2328" s="304" t="s">
        <v>205</v>
      </c>
      <c r="Y2328" s="366">
        <f t="shared" si="613"/>
        <v>424.8</v>
      </c>
      <c r="Z2328" s="304"/>
      <c r="AA2328" s="304"/>
      <c r="AB2328" s="304">
        <v>-999</v>
      </c>
      <c r="AC2328" s="304">
        <v>-999</v>
      </c>
      <c r="AD2328" s="366">
        <v>-999</v>
      </c>
      <c r="AE2328" s="304">
        <v>-999</v>
      </c>
      <c r="AF2328" s="304">
        <v>-999</v>
      </c>
      <c r="AG2328" s="304"/>
      <c r="AH2328" s="304">
        <v>0.135298</v>
      </c>
      <c r="AI2328" s="312"/>
      <c r="AJ2328" s="332">
        <v>760</v>
      </c>
      <c r="AK2328" s="304">
        <f t="shared" si="612"/>
        <v>760</v>
      </c>
      <c r="AL2328" s="304">
        <f t="shared" si="608"/>
        <v>0.43</v>
      </c>
      <c r="AM2328" s="389" t="str">
        <f t="shared" si="614"/>
        <v/>
      </c>
      <c r="AN2328" s="304"/>
      <c r="AO2328" s="304"/>
      <c r="AP2328" s="312"/>
      <c r="AQ2328" s="312"/>
      <c r="AR2328" s="312"/>
      <c r="AS2328" s="304"/>
      <c r="AT2328" s="312"/>
      <c r="AU2328" s="329">
        <f>VLOOKUP(C2328,[1]world!$A$2:$B$3555,2,FALSE)</f>
        <v>3</v>
      </c>
      <c r="AV2328" s="329">
        <v>547</v>
      </c>
      <c r="AW2328" s="304">
        <v>0.37</v>
      </c>
      <c r="AX2328" s="304">
        <v>40</v>
      </c>
      <c r="AY2328" s="304">
        <v>40</v>
      </c>
      <c r="AZ2328" s="304">
        <v>40</v>
      </c>
      <c r="BA2328" s="304">
        <v>40</v>
      </c>
      <c r="BB2328" s="304">
        <v>40</v>
      </c>
      <c r="BC2328" s="304">
        <v>40</v>
      </c>
      <c r="BD2328" s="304">
        <v>20</v>
      </c>
      <c r="BE2328" s="304">
        <v>20</v>
      </c>
      <c r="BF2328" s="304">
        <v>-999</v>
      </c>
      <c r="BG2328" s="304">
        <v>-999</v>
      </c>
      <c r="BH2328" s="304">
        <v>40</v>
      </c>
      <c r="BI2328" s="304">
        <v>40</v>
      </c>
      <c r="BJ2328" s="304">
        <v>0</v>
      </c>
      <c r="BK2328" s="304">
        <v>0</v>
      </c>
      <c r="BL2328" s="304">
        <v>0</v>
      </c>
    </row>
    <row r="2329" spans="1:64" ht="15" hidden="1" customHeight="1" x14ac:dyDescent="0.2">
      <c r="A2329" s="304" t="s">
        <v>6103</v>
      </c>
      <c r="B2329" s="304" t="s">
        <v>2503</v>
      </c>
      <c r="C2329" s="304">
        <v>2465</v>
      </c>
      <c r="D2329" s="349" t="s">
        <v>3228</v>
      </c>
      <c r="E2329" s="304" t="s">
        <v>3228</v>
      </c>
      <c r="F2329" s="304"/>
      <c r="G2329" s="324">
        <v>35.829099999999997</v>
      </c>
      <c r="H2329" s="324">
        <v>136.96510000000001</v>
      </c>
      <c r="I2329" s="324" t="s">
        <v>212</v>
      </c>
      <c r="J2329" s="366">
        <v>384.84</v>
      </c>
      <c r="K2329" s="331">
        <v>0.1</v>
      </c>
      <c r="L2329" s="304" t="str">
        <f t="shared" si="610"/>
        <v>C</v>
      </c>
      <c r="M2329" s="388">
        <v>0</v>
      </c>
      <c r="N2329" s="304"/>
      <c r="O2329" s="304">
        <v>21</v>
      </c>
      <c r="P2329" s="356"/>
      <c r="Q2329" s="356"/>
      <c r="R2329" s="304" t="s">
        <v>2503</v>
      </c>
      <c r="S2329" s="304"/>
      <c r="T2329" s="304"/>
      <c r="U2329" s="304"/>
      <c r="V2329" s="304"/>
      <c r="W2329" s="304" t="s">
        <v>900</v>
      </c>
      <c r="X2329" s="304" t="s">
        <v>232</v>
      </c>
      <c r="Y2329" s="366">
        <f t="shared" si="613"/>
        <v>506.6</v>
      </c>
      <c r="Z2329" s="304"/>
      <c r="AA2329" s="304"/>
      <c r="AB2329" s="304">
        <v>-999</v>
      </c>
      <c r="AC2329" s="304">
        <v>-999</v>
      </c>
      <c r="AD2329" s="366">
        <v>-999</v>
      </c>
      <c r="AE2329" s="304">
        <v>-999</v>
      </c>
      <c r="AF2329" s="304">
        <v>-999</v>
      </c>
      <c r="AG2329" s="304"/>
      <c r="AH2329" s="304">
        <v>9.1827199999999998E-2</v>
      </c>
      <c r="AI2329" s="312"/>
      <c r="AJ2329" s="332">
        <v>760</v>
      </c>
      <c r="AK2329" s="304">
        <f t="shared" si="612"/>
        <v>760</v>
      </c>
      <c r="AL2329" s="304">
        <f t="shared" si="608"/>
        <v>0.43</v>
      </c>
      <c r="AM2329" s="389" t="str">
        <f t="shared" si="614"/>
        <v/>
      </c>
      <c r="AN2329" s="304"/>
      <c r="AO2329" s="304"/>
      <c r="AP2329" s="312"/>
      <c r="AQ2329" s="312"/>
      <c r="AR2329" s="312"/>
      <c r="AS2329" s="304"/>
      <c r="AT2329" s="312"/>
      <c r="AU2329" s="329">
        <f>VLOOKUP(C2329,[1]world!$A$2:$B$3555,2,FALSE)</f>
        <v>1</v>
      </c>
      <c r="AV2329" s="329">
        <v>519</v>
      </c>
      <c r="AW2329" s="304">
        <v>0.37</v>
      </c>
      <c r="AX2329" s="304">
        <v>32</v>
      </c>
      <c r="AY2329" s="304">
        <v>-999</v>
      </c>
      <c r="AZ2329" s="304">
        <v>40</v>
      </c>
      <c r="BA2329" s="304">
        <v>32</v>
      </c>
      <c r="BB2329" s="304">
        <v>-999</v>
      </c>
      <c r="BC2329" s="304">
        <v>40</v>
      </c>
      <c r="BD2329" s="304">
        <v>20</v>
      </c>
      <c r="BE2329" s="304">
        <v>20</v>
      </c>
      <c r="BF2329" s="304">
        <v>-999</v>
      </c>
      <c r="BG2329" s="304">
        <v>-999</v>
      </c>
      <c r="BH2329" s="304">
        <v>40</v>
      </c>
      <c r="BI2329" s="304">
        <v>40</v>
      </c>
      <c r="BJ2329" s="304">
        <v>0</v>
      </c>
      <c r="BK2329" s="304" t="s">
        <v>4954</v>
      </c>
      <c r="BL2329" s="304">
        <v>0</v>
      </c>
    </row>
    <row r="2330" spans="1:64" ht="15" hidden="1" customHeight="1" x14ac:dyDescent="0.2">
      <c r="A2330" s="304" t="s">
        <v>6103</v>
      </c>
      <c r="B2330" s="304" t="s">
        <v>2503</v>
      </c>
      <c r="C2330" s="304">
        <v>2466</v>
      </c>
      <c r="D2330" s="349" t="s">
        <v>2947</v>
      </c>
      <c r="E2330" s="304" t="s">
        <v>2947</v>
      </c>
      <c r="F2330" s="304"/>
      <c r="G2330" s="324">
        <v>35.273600000000002</v>
      </c>
      <c r="H2330" s="324">
        <v>136.70310000000001</v>
      </c>
      <c r="I2330" s="324" t="s">
        <v>214</v>
      </c>
      <c r="J2330" s="366">
        <v>216.36</v>
      </c>
      <c r="K2330" s="331">
        <v>0.1</v>
      </c>
      <c r="L2330" s="304" t="str">
        <f t="shared" si="610"/>
        <v>D</v>
      </c>
      <c r="M2330" s="388">
        <v>0</v>
      </c>
      <c r="N2330" s="304"/>
      <c r="O2330" s="304">
        <v>21</v>
      </c>
      <c r="P2330" s="356"/>
      <c r="Q2330" s="356"/>
      <c r="R2330" s="304" t="s">
        <v>2503</v>
      </c>
      <c r="S2330" s="304"/>
      <c r="T2330" s="304"/>
      <c r="U2330" s="304"/>
      <c r="V2330" s="304"/>
      <c r="W2330" s="304" t="s">
        <v>4661</v>
      </c>
      <c r="X2330" s="304">
        <v>-999</v>
      </c>
      <c r="Y2330" s="366" t="str">
        <f t="shared" si="613"/>
        <v>-</v>
      </c>
      <c r="Z2330" s="304"/>
      <c r="AA2330" s="304"/>
      <c r="AB2330" s="304">
        <v>-999</v>
      </c>
      <c r="AC2330" s="304">
        <v>-999</v>
      </c>
      <c r="AD2330" s="366">
        <v>-999</v>
      </c>
      <c r="AE2330" s="304">
        <v>-999</v>
      </c>
      <c r="AF2330" s="304">
        <v>-999</v>
      </c>
      <c r="AG2330" s="304"/>
      <c r="AH2330" s="304">
        <v>1.6169699999999999E-3</v>
      </c>
      <c r="AI2330" s="312"/>
      <c r="AJ2330" s="332">
        <v>228</v>
      </c>
      <c r="AK2330" s="304">
        <f t="shared" si="612"/>
        <v>210</v>
      </c>
      <c r="AL2330" s="304">
        <f t="shared" si="608"/>
        <v>0.2</v>
      </c>
      <c r="AM2330" s="389" t="str">
        <f t="shared" si="614"/>
        <v/>
      </c>
      <c r="AN2330" s="304"/>
      <c r="AO2330" s="304"/>
      <c r="AP2330" s="312"/>
      <c r="AQ2330" s="312"/>
      <c r="AR2330" s="312"/>
      <c r="AS2330" s="304"/>
      <c r="AT2330" s="312"/>
      <c r="AU2330" s="329">
        <f>VLOOKUP(C2330,[1]world!$A$2:$B$3555,2,FALSE)</f>
        <v>16</v>
      </c>
      <c r="AV2330" s="329">
        <v>246</v>
      </c>
      <c r="AW2330" s="304">
        <v>0.18</v>
      </c>
      <c r="AX2330" s="304">
        <v>340</v>
      </c>
      <c r="AY2330" s="304">
        <v>720</v>
      </c>
      <c r="AZ2330" s="304">
        <v>720</v>
      </c>
      <c r="BA2330" s="304">
        <v>340</v>
      </c>
      <c r="BB2330" s="304">
        <v>720</v>
      </c>
      <c r="BC2330" s="304">
        <v>720</v>
      </c>
      <c r="BD2330" s="304">
        <v>780</v>
      </c>
      <c r="BE2330" s="304">
        <v>780</v>
      </c>
      <c r="BF2330" s="304">
        <v>-999</v>
      </c>
      <c r="BG2330" s="304">
        <v>-999</v>
      </c>
      <c r="BH2330" s="304">
        <v>820</v>
      </c>
      <c r="BI2330" s="304">
        <v>820</v>
      </c>
      <c r="BJ2330" s="304">
        <v>0</v>
      </c>
      <c r="BK2330" s="304">
        <v>0</v>
      </c>
      <c r="BL2330" s="304">
        <v>0</v>
      </c>
    </row>
    <row r="2331" spans="1:64" ht="15" hidden="1" customHeight="1" x14ac:dyDescent="0.2">
      <c r="A2331" s="304" t="s">
        <v>6103</v>
      </c>
      <c r="B2331" s="304" t="s">
        <v>2503</v>
      </c>
      <c r="C2331" s="304">
        <v>2467</v>
      </c>
      <c r="D2331" s="349" t="s">
        <v>3444</v>
      </c>
      <c r="E2331" s="304" t="s">
        <v>3444</v>
      </c>
      <c r="F2331" s="304"/>
      <c r="G2331" s="324">
        <v>36.374899999999997</v>
      </c>
      <c r="H2331" s="324">
        <v>137.37459999999999</v>
      </c>
      <c r="I2331" s="324" t="s">
        <v>214</v>
      </c>
      <c r="J2331" s="366">
        <v>385.48</v>
      </c>
      <c r="K2331" s="331">
        <v>0.1</v>
      </c>
      <c r="L2331" s="304" t="str">
        <f t="shared" si="610"/>
        <v>C</v>
      </c>
      <c r="M2331" s="388">
        <v>0</v>
      </c>
      <c r="N2331" s="304"/>
      <c r="O2331" s="304">
        <v>21</v>
      </c>
      <c r="P2331" s="356"/>
      <c r="Q2331" s="356"/>
      <c r="R2331" s="304" t="s">
        <v>2503</v>
      </c>
      <c r="S2331" s="304"/>
      <c r="T2331" s="304"/>
      <c r="U2331" s="304"/>
      <c r="V2331" s="304"/>
      <c r="W2331" s="304" t="s">
        <v>4661</v>
      </c>
      <c r="X2331" s="304">
        <v>-999</v>
      </c>
      <c r="Y2331" s="366" t="str">
        <f t="shared" si="613"/>
        <v>-</v>
      </c>
      <c r="Z2331" s="304"/>
      <c r="AA2331" s="304"/>
      <c r="AB2331" s="304">
        <v>-999</v>
      </c>
      <c r="AC2331" s="304">
        <v>-999</v>
      </c>
      <c r="AD2331" s="366">
        <v>-999</v>
      </c>
      <c r="AE2331" s="304">
        <v>-999</v>
      </c>
      <c r="AF2331" s="304">
        <v>-999</v>
      </c>
      <c r="AG2331" s="304"/>
      <c r="AH2331" s="304">
        <v>8.1120399999999995E-2</v>
      </c>
      <c r="AI2331" s="312"/>
      <c r="AJ2331" s="332">
        <v>760</v>
      </c>
      <c r="AK2331" s="304">
        <f t="shared" si="612"/>
        <v>760</v>
      </c>
      <c r="AL2331" s="304">
        <f t="shared" si="608"/>
        <v>0.43</v>
      </c>
      <c r="AM2331" s="389" t="str">
        <f t="shared" si="614"/>
        <v/>
      </c>
      <c r="AN2331" s="304"/>
      <c r="AO2331" s="304"/>
      <c r="AP2331" s="312"/>
      <c r="AQ2331" s="312"/>
      <c r="AR2331" s="312"/>
      <c r="AS2331" s="304"/>
      <c r="AT2331" s="312"/>
      <c r="AU2331" s="329">
        <f>VLOOKUP(C2331,[1]world!$A$2:$B$3555,2,FALSE)</f>
        <v>1</v>
      </c>
      <c r="AV2331" s="329">
        <v>519</v>
      </c>
      <c r="AW2331" s="304">
        <v>0.37</v>
      </c>
      <c r="AX2331" s="304">
        <v>28</v>
      </c>
      <c r="AY2331" s="304">
        <v>48</v>
      </c>
      <c r="AZ2331" s="304">
        <v>48</v>
      </c>
      <c r="BA2331" s="304">
        <v>28</v>
      </c>
      <c r="BB2331" s="304">
        <v>48</v>
      </c>
      <c r="BC2331" s="304">
        <v>48</v>
      </c>
      <c r="BD2331" s="304">
        <v>20</v>
      </c>
      <c r="BE2331" s="304">
        <v>20</v>
      </c>
      <c r="BF2331" s="304">
        <v>-999</v>
      </c>
      <c r="BG2331" s="304">
        <v>-999</v>
      </c>
      <c r="BH2331" s="304">
        <v>40</v>
      </c>
      <c r="BI2331" s="304">
        <v>40</v>
      </c>
      <c r="BJ2331" s="304">
        <v>0</v>
      </c>
      <c r="BK2331" s="304">
        <v>0</v>
      </c>
      <c r="BL2331" s="304">
        <v>0</v>
      </c>
    </row>
    <row r="2332" spans="1:64" ht="15" hidden="1" customHeight="1" x14ac:dyDescent="0.2">
      <c r="A2332" s="304" t="s">
        <v>6103</v>
      </c>
      <c r="B2332" s="304" t="s">
        <v>2503</v>
      </c>
      <c r="C2332" s="304">
        <v>2468</v>
      </c>
      <c r="D2332" s="349" t="s">
        <v>3049</v>
      </c>
      <c r="E2332" s="304" t="s">
        <v>3049</v>
      </c>
      <c r="F2332" s="304"/>
      <c r="G2332" s="324">
        <v>35.4833</v>
      </c>
      <c r="H2332" s="324">
        <v>137.24940000000001</v>
      </c>
      <c r="I2332" s="324" t="s">
        <v>214</v>
      </c>
      <c r="J2332" s="366">
        <v>904.15</v>
      </c>
      <c r="K2332" s="331">
        <v>0.1</v>
      </c>
      <c r="L2332" s="304" t="str">
        <f t="shared" si="610"/>
        <v>B</v>
      </c>
      <c r="M2332" s="388">
        <v>0</v>
      </c>
      <c r="N2332" s="304"/>
      <c r="O2332" s="304">
        <v>21</v>
      </c>
      <c r="P2332" s="356"/>
      <c r="Q2332" s="356"/>
      <c r="R2332" s="304" t="s">
        <v>2503</v>
      </c>
      <c r="S2332" s="304"/>
      <c r="T2332" s="304"/>
      <c r="U2332" s="304"/>
      <c r="V2332" s="304"/>
      <c r="W2332" s="304" t="s">
        <v>4661</v>
      </c>
      <c r="X2332" s="304">
        <v>-999</v>
      </c>
      <c r="Y2332" s="366" t="str">
        <f t="shared" si="613"/>
        <v>-</v>
      </c>
      <c r="Z2332" s="304"/>
      <c r="AA2332" s="304"/>
      <c r="AB2332" s="304">
        <v>-999</v>
      </c>
      <c r="AC2332" s="304">
        <v>-999</v>
      </c>
      <c r="AD2332" s="366">
        <v>-999</v>
      </c>
      <c r="AE2332" s="304">
        <v>-999</v>
      </c>
      <c r="AF2332" s="304">
        <v>-999</v>
      </c>
      <c r="AG2332" s="304"/>
      <c r="AH2332" s="304">
        <v>5.4683500000000003E-2</v>
      </c>
      <c r="AI2332" s="312"/>
      <c r="AJ2332" s="332">
        <v>760</v>
      </c>
      <c r="AK2332" s="304">
        <f t="shared" si="612"/>
        <v>760</v>
      </c>
      <c r="AL2332" s="304">
        <f t="shared" si="608"/>
        <v>0.43</v>
      </c>
      <c r="AM2332" s="389" t="str">
        <f t="shared" si="614"/>
        <v/>
      </c>
      <c r="AN2332" s="304"/>
      <c r="AO2332" s="304"/>
      <c r="AP2332" s="312"/>
      <c r="AQ2332" s="312"/>
      <c r="AR2332" s="312"/>
      <c r="AS2332" s="304"/>
      <c r="AT2332" s="312"/>
      <c r="AU2332" s="329">
        <f>VLOOKUP(C2332,[1]world!$A$2:$B$3555,2,FALSE)</f>
        <v>1</v>
      </c>
      <c r="AV2332" s="329">
        <v>519</v>
      </c>
      <c r="AW2332" s="304">
        <v>0.37</v>
      </c>
      <c r="AX2332" s="304">
        <v>18</v>
      </c>
      <c r="AY2332" s="304">
        <v>18</v>
      </c>
      <c r="AZ2332" s="304">
        <v>32</v>
      </c>
      <c r="BA2332" s="304">
        <v>18</v>
      </c>
      <c r="BB2332" s="304">
        <v>18</v>
      </c>
      <c r="BC2332" s="304">
        <v>32</v>
      </c>
      <c r="BD2332" s="304">
        <v>20</v>
      </c>
      <c r="BE2332" s="304">
        <v>20</v>
      </c>
      <c r="BF2332" s="304">
        <v>-999</v>
      </c>
      <c r="BG2332" s="304">
        <v>-999</v>
      </c>
      <c r="BH2332" s="304">
        <v>40</v>
      </c>
      <c r="BI2332" s="304">
        <v>40</v>
      </c>
      <c r="BJ2332" s="304">
        <v>0</v>
      </c>
      <c r="BK2332" s="304">
        <v>0</v>
      </c>
      <c r="BL2332" s="304">
        <v>0</v>
      </c>
    </row>
    <row r="2333" spans="1:64" ht="15" hidden="1" customHeight="1" x14ac:dyDescent="0.2">
      <c r="A2333" s="304" t="s">
        <v>6103</v>
      </c>
      <c r="B2333" s="304" t="s">
        <v>2503</v>
      </c>
      <c r="C2333" s="304">
        <v>2469</v>
      </c>
      <c r="D2333" s="349" t="s">
        <v>3087</v>
      </c>
      <c r="E2333" s="304" t="s">
        <v>3087</v>
      </c>
      <c r="F2333" s="304"/>
      <c r="G2333" s="324">
        <v>35.600099999999998</v>
      </c>
      <c r="H2333" s="324">
        <v>136.41640000000001</v>
      </c>
      <c r="I2333" s="324" t="s">
        <v>214</v>
      </c>
      <c r="J2333" s="366">
        <v>666.81</v>
      </c>
      <c r="K2333" s="331">
        <v>0.1</v>
      </c>
      <c r="L2333" s="304" t="str">
        <f t="shared" si="610"/>
        <v>C</v>
      </c>
      <c r="M2333" s="388">
        <v>0</v>
      </c>
      <c r="N2333" s="304"/>
      <c r="O2333" s="304">
        <v>21</v>
      </c>
      <c r="P2333" s="356"/>
      <c r="Q2333" s="356"/>
      <c r="R2333" s="304" t="s">
        <v>2503</v>
      </c>
      <c r="S2333" s="304"/>
      <c r="T2333" s="304"/>
      <c r="U2333" s="304"/>
      <c r="V2333" s="304"/>
      <c r="W2333" s="304" t="s">
        <v>4661</v>
      </c>
      <c r="X2333" s="304">
        <v>-999</v>
      </c>
      <c r="Y2333" s="366" t="str">
        <f t="shared" si="613"/>
        <v>-</v>
      </c>
      <c r="Z2333" s="304"/>
      <c r="AA2333" s="304"/>
      <c r="AB2333" s="304">
        <v>-999</v>
      </c>
      <c r="AC2333" s="304">
        <v>-999</v>
      </c>
      <c r="AD2333" s="366">
        <v>-999</v>
      </c>
      <c r="AE2333" s="304">
        <v>-999</v>
      </c>
      <c r="AF2333" s="304">
        <v>-999</v>
      </c>
      <c r="AG2333" s="304"/>
      <c r="AH2333" s="304">
        <v>0.187829</v>
      </c>
      <c r="AI2333" s="312"/>
      <c r="AJ2333" s="332">
        <v>760</v>
      </c>
      <c r="AK2333" s="304">
        <f t="shared" si="612"/>
        <v>760</v>
      </c>
      <c r="AL2333" s="304">
        <f t="shared" si="608"/>
        <v>0.43</v>
      </c>
      <c r="AM2333" s="389" t="str">
        <f t="shared" si="614"/>
        <v/>
      </c>
      <c r="AN2333" s="304"/>
      <c r="AO2333" s="304"/>
      <c r="AP2333" s="312"/>
      <c r="AQ2333" s="312"/>
      <c r="AR2333" s="312"/>
      <c r="AS2333" s="304"/>
      <c r="AT2333" s="312"/>
      <c r="AU2333" s="329">
        <f>VLOOKUP(C2333,[1]world!$A$2:$B$3555,2,FALSE)</f>
        <v>1</v>
      </c>
      <c r="AV2333" s="329">
        <v>519</v>
      </c>
      <c r="AW2333" s="304">
        <v>0.37</v>
      </c>
      <c r="AX2333" s="304">
        <v>30</v>
      </c>
      <c r="AY2333" s="304">
        <v>50</v>
      </c>
      <c r="AZ2333" s="304">
        <v>-999</v>
      </c>
      <c r="BA2333" s="304">
        <v>30</v>
      </c>
      <c r="BB2333" s="304">
        <v>50</v>
      </c>
      <c r="BC2333" s="304">
        <v>-999</v>
      </c>
      <c r="BD2333" s="304">
        <v>20</v>
      </c>
      <c r="BE2333" s="304">
        <v>20</v>
      </c>
      <c r="BF2333" s="304">
        <v>-999</v>
      </c>
      <c r="BG2333" s="304">
        <v>-999</v>
      </c>
      <c r="BH2333" s="304">
        <v>40</v>
      </c>
      <c r="BI2333" s="304">
        <v>40</v>
      </c>
      <c r="BJ2333" s="304">
        <v>0</v>
      </c>
      <c r="BK2333" s="304">
        <v>0</v>
      </c>
      <c r="BL2333" s="304">
        <v>0</v>
      </c>
    </row>
    <row r="2334" spans="1:64" ht="15" hidden="1" customHeight="1" x14ac:dyDescent="0.2">
      <c r="A2334" s="304" t="s">
        <v>6103</v>
      </c>
      <c r="B2334" s="304" t="s">
        <v>2503</v>
      </c>
      <c r="C2334" s="304">
        <v>2470</v>
      </c>
      <c r="D2334" s="349" t="s">
        <v>3406</v>
      </c>
      <c r="E2334" s="304" t="s">
        <v>3406</v>
      </c>
      <c r="F2334" s="304"/>
      <c r="G2334" s="324">
        <v>36.2712</v>
      </c>
      <c r="H2334" s="324">
        <v>136.90090000000001</v>
      </c>
      <c r="I2334" s="324" t="s">
        <v>214</v>
      </c>
      <c r="J2334" s="366">
        <v>592.62</v>
      </c>
      <c r="K2334" s="331">
        <v>0.1</v>
      </c>
      <c r="L2334" s="304" t="str">
        <f t="shared" si="610"/>
        <v>C</v>
      </c>
      <c r="M2334" s="388">
        <v>0</v>
      </c>
      <c r="N2334" s="304"/>
      <c r="O2334" s="304">
        <v>21</v>
      </c>
      <c r="P2334" s="356"/>
      <c r="Q2334" s="356"/>
      <c r="R2334" s="304" t="s">
        <v>2503</v>
      </c>
      <c r="S2334" s="304"/>
      <c r="T2334" s="304"/>
      <c r="U2334" s="304"/>
      <c r="V2334" s="304"/>
      <c r="W2334" s="304" t="s">
        <v>4661</v>
      </c>
      <c r="X2334" s="304">
        <v>-999</v>
      </c>
      <c r="Y2334" s="366" t="str">
        <f t="shared" si="613"/>
        <v>-</v>
      </c>
      <c r="Z2334" s="304"/>
      <c r="AA2334" s="304"/>
      <c r="AB2334" s="304">
        <v>-999</v>
      </c>
      <c r="AC2334" s="304">
        <v>-999</v>
      </c>
      <c r="AD2334" s="366">
        <v>-999</v>
      </c>
      <c r="AE2334" s="304">
        <v>-999</v>
      </c>
      <c r="AF2334" s="304">
        <v>-999</v>
      </c>
      <c r="AG2334" s="304"/>
      <c r="AH2334" s="304">
        <v>7.3512900000000006E-2</v>
      </c>
      <c r="AI2334" s="312"/>
      <c r="AJ2334" s="332">
        <v>760</v>
      </c>
      <c r="AK2334" s="304">
        <f t="shared" si="612"/>
        <v>760</v>
      </c>
      <c r="AL2334" s="304">
        <f t="shared" si="608"/>
        <v>0.43</v>
      </c>
      <c r="AM2334" s="389" t="str">
        <f t="shared" si="614"/>
        <v/>
      </c>
      <c r="AN2334" s="304"/>
      <c r="AO2334" s="304"/>
      <c r="AP2334" s="312"/>
      <c r="AQ2334" s="312"/>
      <c r="AR2334" s="312"/>
      <c r="AS2334" s="304"/>
      <c r="AT2334" s="312"/>
      <c r="AU2334" s="329">
        <f>VLOOKUP(C2334,[1]world!$A$2:$B$3555,2,FALSE)</f>
        <v>1</v>
      </c>
      <c r="AV2334" s="329">
        <v>519</v>
      </c>
      <c r="AW2334" s="304">
        <v>0.37</v>
      </c>
      <c r="AX2334" s="304">
        <v>130</v>
      </c>
      <c r="AY2334" s="304">
        <v>130</v>
      </c>
      <c r="AZ2334" s="304">
        <v>-999</v>
      </c>
      <c r="BA2334" s="304">
        <v>130</v>
      </c>
      <c r="BB2334" s="304">
        <v>130</v>
      </c>
      <c r="BC2334" s="304">
        <v>-999</v>
      </c>
      <c r="BD2334" s="304">
        <v>20</v>
      </c>
      <c r="BE2334" s="304">
        <v>20</v>
      </c>
      <c r="BF2334" s="304">
        <v>-999</v>
      </c>
      <c r="BG2334" s="304">
        <v>-999</v>
      </c>
      <c r="BH2334" s="304">
        <v>40</v>
      </c>
      <c r="BI2334" s="304">
        <v>40</v>
      </c>
      <c r="BJ2334" s="304">
        <v>0</v>
      </c>
      <c r="BK2334" s="304">
        <v>0</v>
      </c>
      <c r="BL2334" s="304">
        <v>0</v>
      </c>
    </row>
    <row r="2335" spans="1:64" ht="15" hidden="1" customHeight="1" x14ac:dyDescent="0.2">
      <c r="A2335" s="304" t="s">
        <v>6103</v>
      </c>
      <c r="B2335" s="304" t="s">
        <v>2503</v>
      </c>
      <c r="C2335" s="304">
        <v>2471</v>
      </c>
      <c r="D2335" s="349" t="s">
        <v>3389</v>
      </c>
      <c r="E2335" s="304" t="s">
        <v>3389</v>
      </c>
      <c r="F2335" s="304"/>
      <c r="G2335" s="324">
        <v>36.246200000000002</v>
      </c>
      <c r="H2335" s="324">
        <v>137.5204</v>
      </c>
      <c r="I2335" s="324" t="s">
        <v>214</v>
      </c>
      <c r="J2335" s="366">
        <v>627.38</v>
      </c>
      <c r="K2335" s="331">
        <v>0.1</v>
      </c>
      <c r="L2335" s="304" t="str">
        <f t="shared" si="610"/>
        <v>C</v>
      </c>
      <c r="M2335" s="388">
        <v>0</v>
      </c>
      <c r="N2335" s="304"/>
      <c r="O2335" s="304">
        <v>21</v>
      </c>
      <c r="P2335" s="356"/>
      <c r="Q2335" s="356"/>
      <c r="R2335" s="304" t="s">
        <v>2503</v>
      </c>
      <c r="S2335" s="304"/>
      <c r="T2335" s="304"/>
      <c r="U2335" s="304"/>
      <c r="V2335" s="304"/>
      <c r="W2335" s="304" t="s">
        <v>4661</v>
      </c>
      <c r="X2335" s="304">
        <v>-999</v>
      </c>
      <c r="Y2335" s="366" t="str">
        <f t="shared" si="613"/>
        <v>-</v>
      </c>
      <c r="Z2335" s="304"/>
      <c r="AA2335" s="304"/>
      <c r="AB2335" s="304">
        <v>-999</v>
      </c>
      <c r="AC2335" s="304">
        <v>-999</v>
      </c>
      <c r="AD2335" s="366">
        <v>-999</v>
      </c>
      <c r="AE2335" s="304">
        <v>-999</v>
      </c>
      <c r="AF2335" s="304">
        <v>-999</v>
      </c>
      <c r="AG2335" s="304"/>
      <c r="AH2335" s="304">
        <v>7.8390699999999994E-2</v>
      </c>
      <c r="AI2335" s="312"/>
      <c r="AJ2335" s="332">
        <v>760</v>
      </c>
      <c r="AK2335" s="304">
        <f t="shared" si="612"/>
        <v>760</v>
      </c>
      <c r="AL2335" s="304">
        <f t="shared" ref="AL2335:AL2354" si="615">IF(AH2335&lt;=0.0022,0.2,0.43)</f>
        <v>0.43</v>
      </c>
      <c r="AM2335" s="389" t="str">
        <f t="shared" si="614"/>
        <v/>
      </c>
      <c r="AN2335" s="304"/>
      <c r="AO2335" s="304"/>
      <c r="AP2335" s="312"/>
      <c r="AQ2335" s="312"/>
      <c r="AR2335" s="312"/>
      <c r="AS2335" s="304"/>
      <c r="AT2335" s="312"/>
      <c r="AU2335" s="329">
        <f>VLOOKUP(C2335,[1]world!$A$2:$B$3555,2,FALSE)</f>
        <v>1</v>
      </c>
      <c r="AV2335" s="329">
        <v>519</v>
      </c>
      <c r="AW2335" s="304">
        <v>0.37</v>
      </c>
      <c r="AX2335" s="304">
        <v>14</v>
      </c>
      <c r="AY2335" s="304">
        <v>52</v>
      </c>
      <c r="AZ2335" s="304">
        <v>52</v>
      </c>
      <c r="BA2335" s="304">
        <v>14</v>
      </c>
      <c r="BB2335" s="304">
        <v>52</v>
      </c>
      <c r="BC2335" s="304">
        <v>52</v>
      </c>
      <c r="BD2335" s="304">
        <v>80</v>
      </c>
      <c r="BE2335" s="304">
        <v>80</v>
      </c>
      <c r="BF2335" s="304">
        <v>-999</v>
      </c>
      <c r="BG2335" s="304">
        <v>-999</v>
      </c>
      <c r="BH2335" s="304">
        <v>80</v>
      </c>
      <c r="BI2335" s="304">
        <v>80</v>
      </c>
      <c r="BJ2335" s="304">
        <v>0</v>
      </c>
      <c r="BK2335" s="304">
        <v>0</v>
      </c>
      <c r="BL2335" s="304">
        <v>0</v>
      </c>
    </row>
    <row r="2336" spans="1:64" ht="15" hidden="1" customHeight="1" x14ac:dyDescent="0.2">
      <c r="A2336" s="304" t="s">
        <v>6103</v>
      </c>
      <c r="B2336" s="304" t="s">
        <v>2503</v>
      </c>
      <c r="C2336" s="304">
        <v>2472</v>
      </c>
      <c r="D2336" s="349" t="s">
        <v>3339</v>
      </c>
      <c r="E2336" s="304" t="s">
        <v>3339</v>
      </c>
      <c r="F2336" s="304"/>
      <c r="G2336" s="324">
        <v>36.130600000000001</v>
      </c>
      <c r="H2336" s="324">
        <v>137.22380000000001</v>
      </c>
      <c r="I2336" s="324" t="s">
        <v>214</v>
      </c>
      <c r="J2336" s="366">
        <v>369.23</v>
      </c>
      <c r="K2336" s="331">
        <v>0.1</v>
      </c>
      <c r="L2336" s="304" t="str">
        <f t="shared" si="610"/>
        <v>C</v>
      </c>
      <c r="M2336" s="388">
        <v>0</v>
      </c>
      <c r="N2336" s="304"/>
      <c r="O2336" s="304">
        <v>21</v>
      </c>
      <c r="P2336" s="356"/>
      <c r="Q2336" s="356"/>
      <c r="R2336" s="304" t="s">
        <v>2503</v>
      </c>
      <c r="S2336" s="304"/>
      <c r="T2336" s="304"/>
      <c r="U2336" s="304"/>
      <c r="V2336" s="304"/>
      <c r="W2336" s="304" t="s">
        <v>4661</v>
      </c>
      <c r="X2336" s="304">
        <v>-999</v>
      </c>
      <c r="Y2336" s="366" t="str">
        <f t="shared" si="613"/>
        <v>-</v>
      </c>
      <c r="Z2336" s="304"/>
      <c r="AA2336" s="304"/>
      <c r="AB2336" s="304">
        <v>-999</v>
      </c>
      <c r="AC2336" s="304">
        <v>-999</v>
      </c>
      <c r="AD2336" s="366">
        <v>-999</v>
      </c>
      <c r="AE2336" s="304">
        <v>-999</v>
      </c>
      <c r="AF2336" s="304">
        <v>-999</v>
      </c>
      <c r="AG2336" s="304"/>
      <c r="AH2336" s="304">
        <v>0.127415</v>
      </c>
      <c r="AI2336" s="312"/>
      <c r="AJ2336" s="332">
        <v>760</v>
      </c>
      <c r="AK2336" s="304">
        <f t="shared" si="612"/>
        <v>760</v>
      </c>
      <c r="AL2336" s="304">
        <f t="shared" si="615"/>
        <v>0.43</v>
      </c>
      <c r="AM2336" s="389" t="str">
        <f t="shared" si="614"/>
        <v/>
      </c>
      <c r="AN2336" s="304"/>
      <c r="AO2336" s="304"/>
      <c r="AP2336" s="312"/>
      <c r="AQ2336" s="312"/>
      <c r="AR2336" s="312"/>
      <c r="AS2336" s="304"/>
      <c r="AT2336" s="312"/>
      <c r="AU2336" s="329">
        <f>VLOOKUP(C2336,[1]world!$A$2:$B$3555,2,FALSE)</f>
        <v>1</v>
      </c>
      <c r="AV2336" s="329">
        <v>519</v>
      </c>
      <c r="AW2336" s="304">
        <v>0.37</v>
      </c>
      <c r="AX2336" s="304">
        <v>98</v>
      </c>
      <c r="AY2336" s="304">
        <v>-999</v>
      </c>
      <c r="AZ2336" s="304">
        <v>100</v>
      </c>
      <c r="BA2336" s="304">
        <v>98</v>
      </c>
      <c r="BB2336" s="304">
        <v>-999</v>
      </c>
      <c r="BC2336" s="304">
        <v>100</v>
      </c>
      <c r="BD2336" s="304">
        <v>80</v>
      </c>
      <c r="BE2336" s="304">
        <v>80</v>
      </c>
      <c r="BF2336" s="304">
        <v>-999</v>
      </c>
      <c r="BG2336" s="304">
        <v>-999</v>
      </c>
      <c r="BH2336" s="304">
        <v>100</v>
      </c>
      <c r="BI2336" s="304">
        <v>100</v>
      </c>
      <c r="BJ2336" s="304">
        <v>0</v>
      </c>
      <c r="BK2336" s="304" t="s">
        <v>4954</v>
      </c>
      <c r="BL2336" s="304">
        <v>0</v>
      </c>
    </row>
    <row r="2337" spans="1:64" ht="15" hidden="1" customHeight="1" x14ac:dyDescent="0.2">
      <c r="A2337" s="304" t="s">
        <v>6103</v>
      </c>
      <c r="B2337" s="304" t="s">
        <v>2503</v>
      </c>
      <c r="C2337" s="304">
        <v>2473</v>
      </c>
      <c r="D2337" s="349" t="s">
        <v>3326</v>
      </c>
      <c r="E2337" s="304" t="s">
        <v>3326</v>
      </c>
      <c r="F2337" s="304"/>
      <c r="G2337" s="324">
        <v>36.090899999999998</v>
      </c>
      <c r="H2337" s="324">
        <v>137.3468</v>
      </c>
      <c r="I2337" s="324" t="s">
        <v>214</v>
      </c>
      <c r="J2337" s="366">
        <v>830.77</v>
      </c>
      <c r="K2337" s="331">
        <v>0.1</v>
      </c>
      <c r="L2337" s="304" t="str">
        <f t="shared" si="610"/>
        <v>B</v>
      </c>
      <c r="M2337" s="388">
        <v>0</v>
      </c>
      <c r="N2337" s="304"/>
      <c r="O2337" s="304">
        <v>21</v>
      </c>
      <c r="P2337" s="356"/>
      <c r="Q2337" s="356"/>
      <c r="R2337" s="304" t="s">
        <v>2503</v>
      </c>
      <c r="S2337" s="304"/>
      <c r="T2337" s="304"/>
      <c r="U2337" s="304"/>
      <c r="V2337" s="304"/>
      <c r="W2337" s="304" t="s">
        <v>4661</v>
      </c>
      <c r="X2337" s="304">
        <v>-999</v>
      </c>
      <c r="Y2337" s="366" t="str">
        <f t="shared" si="613"/>
        <v>-</v>
      </c>
      <c r="Z2337" s="304"/>
      <c r="AA2337" s="304"/>
      <c r="AB2337" s="304">
        <v>-999</v>
      </c>
      <c r="AC2337" s="304">
        <v>-999</v>
      </c>
      <c r="AD2337" s="366">
        <v>-999</v>
      </c>
      <c r="AE2337" s="304">
        <v>-999</v>
      </c>
      <c r="AF2337" s="304">
        <v>-999</v>
      </c>
      <c r="AG2337" s="304"/>
      <c r="AH2337" s="304">
        <v>4.4242400000000001E-2</v>
      </c>
      <c r="AI2337" s="312"/>
      <c r="AJ2337" s="332">
        <v>760</v>
      </c>
      <c r="AK2337" s="304">
        <f t="shared" si="612"/>
        <v>760</v>
      </c>
      <c r="AL2337" s="304">
        <f t="shared" si="615"/>
        <v>0.43</v>
      </c>
      <c r="AM2337" s="389" t="str">
        <f t="shared" si="614"/>
        <v/>
      </c>
      <c r="AN2337" s="304"/>
      <c r="AO2337" s="304"/>
      <c r="AP2337" s="312"/>
      <c r="AQ2337" s="312"/>
      <c r="AR2337" s="312"/>
      <c r="AS2337" s="304"/>
      <c r="AT2337" s="312"/>
      <c r="AU2337" s="329">
        <f>VLOOKUP(C2337,[1]world!$A$2:$B$3555,2,FALSE)</f>
        <v>3</v>
      </c>
      <c r="AV2337" s="329">
        <v>547</v>
      </c>
      <c r="AW2337" s="304">
        <v>0.37</v>
      </c>
      <c r="AX2337" s="304">
        <v>12</v>
      </c>
      <c r="AY2337" s="304">
        <v>46</v>
      </c>
      <c r="AZ2337" s="304">
        <v>60</v>
      </c>
      <c r="BA2337" s="304">
        <v>12</v>
      </c>
      <c r="BB2337" s="304">
        <v>46</v>
      </c>
      <c r="BC2337" s="304">
        <v>60</v>
      </c>
      <c r="BD2337" s="304">
        <v>20</v>
      </c>
      <c r="BE2337" s="304">
        <v>20</v>
      </c>
      <c r="BF2337" s="304">
        <v>-999</v>
      </c>
      <c r="BG2337" s="304">
        <v>-999</v>
      </c>
      <c r="BH2337" s="304">
        <v>60</v>
      </c>
      <c r="BI2337" s="304">
        <v>60</v>
      </c>
      <c r="BJ2337" s="304">
        <v>0</v>
      </c>
      <c r="BK2337" s="304">
        <v>0</v>
      </c>
      <c r="BL2337" s="304">
        <v>0</v>
      </c>
    </row>
    <row r="2338" spans="1:64" ht="15" hidden="1" customHeight="1" x14ac:dyDescent="0.2">
      <c r="A2338" s="304" t="s">
        <v>6103</v>
      </c>
      <c r="B2338" s="304" t="s">
        <v>2503</v>
      </c>
      <c r="C2338" s="304">
        <v>2474</v>
      </c>
      <c r="D2338" s="349" t="s">
        <v>3281</v>
      </c>
      <c r="E2338" s="304" t="s">
        <v>3281</v>
      </c>
      <c r="F2338" s="304"/>
      <c r="G2338" s="324">
        <v>35.948300000000003</v>
      </c>
      <c r="H2338" s="324">
        <v>136.87620000000001</v>
      </c>
      <c r="I2338" s="324" t="s">
        <v>214</v>
      </c>
      <c r="J2338" s="366">
        <v>429.39</v>
      </c>
      <c r="K2338" s="331">
        <v>0.1</v>
      </c>
      <c r="L2338" s="304" t="str">
        <f t="shared" si="610"/>
        <v>C</v>
      </c>
      <c r="M2338" s="388">
        <v>0</v>
      </c>
      <c r="N2338" s="304"/>
      <c r="O2338" s="304">
        <v>21</v>
      </c>
      <c r="P2338" s="356"/>
      <c r="Q2338" s="356"/>
      <c r="R2338" s="304" t="s">
        <v>2503</v>
      </c>
      <c r="S2338" s="304"/>
      <c r="T2338" s="304"/>
      <c r="U2338" s="304"/>
      <c r="V2338" s="304"/>
      <c r="W2338" s="304" t="s">
        <v>4661</v>
      </c>
      <c r="X2338" s="304">
        <v>-999</v>
      </c>
      <c r="Y2338" s="366" t="str">
        <f t="shared" si="613"/>
        <v>-</v>
      </c>
      <c r="Z2338" s="304"/>
      <c r="AA2338" s="304"/>
      <c r="AB2338" s="304">
        <v>-999</v>
      </c>
      <c r="AC2338" s="304">
        <v>-999</v>
      </c>
      <c r="AD2338" s="366">
        <v>-999</v>
      </c>
      <c r="AE2338" s="304">
        <v>-999</v>
      </c>
      <c r="AF2338" s="304">
        <v>-999</v>
      </c>
      <c r="AG2338" s="304"/>
      <c r="AH2338" s="304">
        <v>6.1790699999999997E-2</v>
      </c>
      <c r="AI2338" s="312"/>
      <c r="AJ2338" s="332">
        <v>760</v>
      </c>
      <c r="AK2338" s="304">
        <f t="shared" si="612"/>
        <v>760</v>
      </c>
      <c r="AL2338" s="304">
        <f t="shared" si="615"/>
        <v>0.43</v>
      </c>
      <c r="AM2338" s="389" t="str">
        <f t="shared" si="614"/>
        <v/>
      </c>
      <c r="AN2338" s="304"/>
      <c r="AO2338" s="304"/>
      <c r="AP2338" s="312"/>
      <c r="AQ2338" s="312"/>
      <c r="AR2338" s="312"/>
      <c r="AS2338" s="304"/>
      <c r="AT2338" s="312"/>
      <c r="AU2338" s="329">
        <f>VLOOKUP(C2338,[1]world!$A$2:$B$3555,2,FALSE)</f>
        <v>1</v>
      </c>
      <c r="AV2338" s="329">
        <v>519</v>
      </c>
      <c r="AW2338" s="304">
        <v>0.37</v>
      </c>
      <c r="AX2338" s="304">
        <v>26</v>
      </c>
      <c r="AY2338" s="304">
        <v>50</v>
      </c>
      <c r="AZ2338" s="304">
        <v>80</v>
      </c>
      <c r="BA2338" s="304">
        <v>26</v>
      </c>
      <c r="BB2338" s="304">
        <v>50</v>
      </c>
      <c r="BC2338" s="304">
        <v>80</v>
      </c>
      <c r="BD2338" s="304">
        <v>60</v>
      </c>
      <c r="BE2338" s="304">
        <v>60</v>
      </c>
      <c r="BF2338" s="304">
        <v>-999</v>
      </c>
      <c r="BG2338" s="304">
        <v>-999</v>
      </c>
      <c r="BH2338" s="304">
        <v>80</v>
      </c>
      <c r="BI2338" s="304">
        <v>80</v>
      </c>
      <c r="BJ2338" s="304">
        <v>0</v>
      </c>
      <c r="BK2338" s="304">
        <v>0</v>
      </c>
      <c r="BL2338" s="304">
        <v>0</v>
      </c>
    </row>
    <row r="2339" spans="1:64" ht="15" hidden="1" customHeight="1" x14ac:dyDescent="0.2">
      <c r="A2339" s="304" t="s">
        <v>6103</v>
      </c>
      <c r="B2339" s="304" t="s">
        <v>2503</v>
      </c>
      <c r="C2339" s="304">
        <v>2475</v>
      </c>
      <c r="D2339" s="349" t="s">
        <v>3249</v>
      </c>
      <c r="E2339" s="304" t="s">
        <v>3249</v>
      </c>
      <c r="F2339" s="304"/>
      <c r="G2339" s="324">
        <v>35.896000000000001</v>
      </c>
      <c r="H2339" s="324">
        <v>137.1525</v>
      </c>
      <c r="I2339" s="324" t="s">
        <v>214</v>
      </c>
      <c r="J2339" s="366">
        <v>553.04</v>
      </c>
      <c r="K2339" s="331">
        <v>0.1</v>
      </c>
      <c r="L2339" s="304" t="str">
        <f t="shared" si="610"/>
        <v>C</v>
      </c>
      <c r="M2339" s="388">
        <v>0</v>
      </c>
      <c r="N2339" s="304"/>
      <c r="O2339" s="304">
        <v>21</v>
      </c>
      <c r="P2339" s="356"/>
      <c r="Q2339" s="356"/>
      <c r="R2339" s="304" t="s">
        <v>2503</v>
      </c>
      <c r="S2339" s="304"/>
      <c r="T2339" s="304"/>
      <c r="U2339" s="304"/>
      <c r="V2339" s="304"/>
      <c r="W2339" s="304" t="s">
        <v>4661</v>
      </c>
      <c r="X2339" s="304">
        <v>-999</v>
      </c>
      <c r="Y2339" s="366" t="str">
        <f t="shared" si="613"/>
        <v>-</v>
      </c>
      <c r="Z2339" s="304"/>
      <c r="AA2339" s="304"/>
      <c r="AB2339" s="304">
        <v>-999</v>
      </c>
      <c r="AC2339" s="304">
        <v>-999</v>
      </c>
      <c r="AD2339" s="366">
        <v>-999</v>
      </c>
      <c r="AE2339" s="304">
        <v>-999</v>
      </c>
      <c r="AF2339" s="304">
        <v>-999</v>
      </c>
      <c r="AG2339" s="304"/>
      <c r="AH2339" s="304">
        <v>4.8046400000000003E-2</v>
      </c>
      <c r="AI2339" s="312"/>
      <c r="AJ2339" s="332">
        <v>760</v>
      </c>
      <c r="AK2339" s="304">
        <f t="shared" si="612"/>
        <v>760</v>
      </c>
      <c r="AL2339" s="304">
        <f t="shared" si="615"/>
        <v>0.43</v>
      </c>
      <c r="AM2339" s="389" t="str">
        <f t="shared" si="614"/>
        <v/>
      </c>
      <c r="AN2339" s="304"/>
      <c r="AO2339" s="304"/>
      <c r="AP2339" s="312"/>
      <c r="AQ2339" s="312"/>
      <c r="AR2339" s="312"/>
      <c r="AS2339" s="304"/>
      <c r="AT2339" s="312"/>
      <c r="AU2339" s="329">
        <f>VLOOKUP(C2339,[1]world!$A$2:$B$3555,2,FALSE)</f>
        <v>1</v>
      </c>
      <c r="AV2339" s="329">
        <v>519</v>
      </c>
      <c r="AW2339" s="304">
        <v>0.37</v>
      </c>
      <c r="AX2339" s="304">
        <v>32</v>
      </c>
      <c r="AY2339" s="304">
        <v>-999</v>
      </c>
      <c r="AZ2339" s="304">
        <v>40</v>
      </c>
      <c r="BA2339" s="304">
        <v>32</v>
      </c>
      <c r="BB2339" s="304">
        <v>-999</v>
      </c>
      <c r="BC2339" s="304">
        <v>40</v>
      </c>
      <c r="BD2339" s="304">
        <v>20</v>
      </c>
      <c r="BE2339" s="304">
        <v>20</v>
      </c>
      <c r="BF2339" s="304">
        <v>-999</v>
      </c>
      <c r="BG2339" s="304">
        <v>-999</v>
      </c>
      <c r="BH2339" s="304">
        <v>40</v>
      </c>
      <c r="BI2339" s="304">
        <v>40</v>
      </c>
      <c r="BJ2339" s="304">
        <v>0</v>
      </c>
      <c r="BK2339" s="304" t="s">
        <v>4954</v>
      </c>
      <c r="BL2339" s="304">
        <v>0</v>
      </c>
    </row>
    <row r="2340" spans="1:64" ht="15" hidden="1" customHeight="1" x14ac:dyDescent="0.2">
      <c r="A2340" s="304" t="s">
        <v>6103</v>
      </c>
      <c r="B2340" s="304" t="s">
        <v>2503</v>
      </c>
      <c r="C2340" s="304">
        <v>2476</v>
      </c>
      <c r="D2340" s="349" t="s">
        <v>3305</v>
      </c>
      <c r="E2340" s="304" t="s">
        <v>3305</v>
      </c>
      <c r="F2340" s="304"/>
      <c r="G2340" s="324">
        <v>36.0184</v>
      </c>
      <c r="H2340" s="324">
        <v>137.39359999999999</v>
      </c>
      <c r="I2340" s="324" t="s">
        <v>214</v>
      </c>
      <c r="J2340" s="366">
        <v>744.11</v>
      </c>
      <c r="K2340" s="331">
        <v>0.1</v>
      </c>
      <c r="L2340" s="304" t="str">
        <f t="shared" si="610"/>
        <v>C</v>
      </c>
      <c r="M2340" s="388">
        <v>0</v>
      </c>
      <c r="N2340" s="304"/>
      <c r="O2340" s="304">
        <v>21</v>
      </c>
      <c r="P2340" s="356"/>
      <c r="Q2340" s="356"/>
      <c r="R2340" s="304" t="s">
        <v>2503</v>
      </c>
      <c r="S2340" s="304"/>
      <c r="T2340" s="304"/>
      <c r="U2340" s="304"/>
      <c r="V2340" s="304"/>
      <c r="W2340" s="304" t="s">
        <v>4661</v>
      </c>
      <c r="X2340" s="304">
        <v>-999</v>
      </c>
      <c r="Y2340" s="366" t="str">
        <f t="shared" si="613"/>
        <v>-</v>
      </c>
      <c r="Z2340" s="304"/>
      <c r="AA2340" s="304"/>
      <c r="AB2340" s="304">
        <v>-999</v>
      </c>
      <c r="AC2340" s="304">
        <v>-999</v>
      </c>
      <c r="AD2340" s="366">
        <v>-999</v>
      </c>
      <c r="AE2340" s="304">
        <v>-999</v>
      </c>
      <c r="AF2340" s="304">
        <v>-999</v>
      </c>
      <c r="AG2340" s="304"/>
      <c r="AH2340" s="304">
        <v>0.11987</v>
      </c>
      <c r="AI2340" s="312"/>
      <c r="AJ2340" s="332">
        <v>760</v>
      </c>
      <c r="AK2340" s="304">
        <f t="shared" si="612"/>
        <v>760</v>
      </c>
      <c r="AL2340" s="304">
        <f t="shared" si="615"/>
        <v>0.43</v>
      </c>
      <c r="AM2340" s="389" t="str">
        <f t="shared" si="614"/>
        <v/>
      </c>
      <c r="AN2340" s="304"/>
      <c r="AO2340" s="304"/>
      <c r="AP2340" s="312"/>
      <c r="AQ2340" s="312"/>
      <c r="AR2340" s="312"/>
      <c r="AS2340" s="304"/>
      <c r="AT2340" s="312"/>
      <c r="AU2340" s="329">
        <f>VLOOKUP(C2340,[1]world!$A$2:$B$3555,2,FALSE)</f>
        <v>1</v>
      </c>
      <c r="AV2340" s="329">
        <v>519</v>
      </c>
      <c r="AW2340" s="304">
        <v>0.37</v>
      </c>
      <c r="AX2340" s="304">
        <v>14</v>
      </c>
      <c r="AY2340" s="304">
        <v>58</v>
      </c>
      <c r="AZ2340" s="304">
        <v>60</v>
      </c>
      <c r="BA2340" s="304">
        <v>14</v>
      </c>
      <c r="BB2340" s="304">
        <v>58</v>
      </c>
      <c r="BC2340" s="304">
        <v>60</v>
      </c>
      <c r="BD2340" s="304">
        <v>40</v>
      </c>
      <c r="BE2340" s="304">
        <v>40</v>
      </c>
      <c r="BF2340" s="304">
        <v>-999</v>
      </c>
      <c r="BG2340" s="304">
        <v>-999</v>
      </c>
      <c r="BH2340" s="304">
        <v>60</v>
      </c>
      <c r="BI2340" s="304">
        <v>60</v>
      </c>
      <c r="BJ2340" s="304">
        <v>0</v>
      </c>
      <c r="BK2340" s="304">
        <v>0</v>
      </c>
      <c r="BL2340" s="304">
        <v>0</v>
      </c>
    </row>
    <row r="2341" spans="1:64" ht="15" hidden="1" customHeight="1" x14ac:dyDescent="0.2">
      <c r="A2341" s="304" t="s">
        <v>6103</v>
      </c>
      <c r="B2341" s="304" t="s">
        <v>2503</v>
      </c>
      <c r="C2341" s="304">
        <v>2477</v>
      </c>
      <c r="D2341" s="349" t="s">
        <v>3195</v>
      </c>
      <c r="E2341" s="304" t="s">
        <v>3195</v>
      </c>
      <c r="F2341" s="304"/>
      <c r="G2341" s="324">
        <v>35.795900000000003</v>
      </c>
      <c r="H2341" s="324">
        <v>137.2561</v>
      </c>
      <c r="I2341" s="324" t="s">
        <v>214</v>
      </c>
      <c r="J2341" s="366">
        <v>809.86</v>
      </c>
      <c r="K2341" s="331">
        <v>0.1</v>
      </c>
      <c r="L2341" s="304" t="str">
        <f t="shared" si="610"/>
        <v>B</v>
      </c>
      <c r="M2341" s="388">
        <v>0</v>
      </c>
      <c r="N2341" s="304"/>
      <c r="O2341" s="304">
        <v>21</v>
      </c>
      <c r="P2341" s="356"/>
      <c r="Q2341" s="356"/>
      <c r="R2341" s="304" t="s">
        <v>2503</v>
      </c>
      <c r="S2341" s="304"/>
      <c r="T2341" s="304"/>
      <c r="U2341" s="304"/>
      <c r="V2341" s="304"/>
      <c r="W2341" s="304" t="s">
        <v>4661</v>
      </c>
      <c r="X2341" s="304">
        <v>-999</v>
      </c>
      <c r="Y2341" s="366" t="str">
        <f t="shared" si="613"/>
        <v>-</v>
      </c>
      <c r="Z2341" s="304"/>
      <c r="AA2341" s="304"/>
      <c r="AB2341" s="304">
        <v>-999</v>
      </c>
      <c r="AC2341" s="304">
        <v>-999</v>
      </c>
      <c r="AD2341" s="366">
        <v>-999</v>
      </c>
      <c r="AE2341" s="304">
        <v>-999</v>
      </c>
      <c r="AF2341" s="304">
        <v>-999</v>
      </c>
      <c r="AG2341" s="304"/>
      <c r="AH2341" s="304">
        <v>3.2764700000000001E-2</v>
      </c>
      <c r="AI2341" s="312"/>
      <c r="AJ2341" s="332">
        <v>760</v>
      </c>
      <c r="AK2341" s="304">
        <f t="shared" si="612"/>
        <v>760</v>
      </c>
      <c r="AL2341" s="304">
        <f t="shared" si="615"/>
        <v>0.43</v>
      </c>
      <c r="AM2341" s="389" t="str">
        <f t="shared" si="614"/>
        <v/>
      </c>
      <c r="AN2341" s="304"/>
      <c r="AO2341" s="304"/>
      <c r="AP2341" s="312"/>
      <c r="AQ2341" s="312"/>
      <c r="AR2341" s="312"/>
      <c r="AS2341" s="304"/>
      <c r="AT2341" s="312"/>
      <c r="AU2341" s="329">
        <f>VLOOKUP(C2341,[1]world!$A$2:$B$3555,2,FALSE)</f>
        <v>1</v>
      </c>
      <c r="AV2341" s="329">
        <v>519</v>
      </c>
      <c r="AW2341" s="304">
        <v>0.37</v>
      </c>
      <c r="AX2341" s="304">
        <v>6</v>
      </c>
      <c r="AY2341" s="304">
        <v>-999</v>
      </c>
      <c r="AZ2341" s="304">
        <v>80</v>
      </c>
      <c r="BA2341" s="304">
        <v>6</v>
      </c>
      <c r="BB2341" s="304">
        <v>-999</v>
      </c>
      <c r="BC2341" s="304">
        <v>80</v>
      </c>
      <c r="BD2341" s="304">
        <v>60</v>
      </c>
      <c r="BE2341" s="304">
        <v>60</v>
      </c>
      <c r="BF2341" s="304">
        <v>-999</v>
      </c>
      <c r="BG2341" s="304">
        <v>-999</v>
      </c>
      <c r="BH2341" s="304">
        <v>80</v>
      </c>
      <c r="BI2341" s="304">
        <v>80</v>
      </c>
      <c r="BJ2341" s="304">
        <v>0</v>
      </c>
      <c r="BK2341" s="304" t="s">
        <v>4954</v>
      </c>
      <c r="BL2341" s="304">
        <v>0</v>
      </c>
    </row>
    <row r="2342" spans="1:64" ht="15" hidden="1" customHeight="1" x14ac:dyDescent="0.2">
      <c r="A2342" s="304" t="s">
        <v>6103</v>
      </c>
      <c r="B2342" s="304" t="s">
        <v>2503</v>
      </c>
      <c r="C2342" s="304">
        <v>2478</v>
      </c>
      <c r="D2342" s="349" t="s">
        <v>3123</v>
      </c>
      <c r="E2342" s="304" t="s">
        <v>3123</v>
      </c>
      <c r="F2342" s="304"/>
      <c r="G2342" s="324">
        <v>35.6633</v>
      </c>
      <c r="H2342" s="324">
        <v>136.9648</v>
      </c>
      <c r="I2342" s="324" t="s">
        <v>214</v>
      </c>
      <c r="J2342" s="366">
        <v>964.17</v>
      </c>
      <c r="K2342" s="331">
        <v>0.1</v>
      </c>
      <c r="L2342" s="304" t="str">
        <f t="shared" si="610"/>
        <v>B</v>
      </c>
      <c r="M2342" s="388">
        <v>0</v>
      </c>
      <c r="N2342" s="304"/>
      <c r="O2342" s="304">
        <v>21</v>
      </c>
      <c r="P2342" s="356"/>
      <c r="Q2342" s="356"/>
      <c r="R2342" s="304" t="s">
        <v>2503</v>
      </c>
      <c r="S2342" s="304"/>
      <c r="T2342" s="304"/>
      <c r="U2342" s="304"/>
      <c r="V2342" s="304"/>
      <c r="W2342" s="304" t="s">
        <v>4661</v>
      </c>
      <c r="X2342" s="304">
        <v>-999</v>
      </c>
      <c r="Y2342" s="366" t="str">
        <f t="shared" si="613"/>
        <v>-</v>
      </c>
      <c r="Z2342" s="304"/>
      <c r="AA2342" s="304"/>
      <c r="AB2342" s="304">
        <v>-999</v>
      </c>
      <c r="AC2342" s="304">
        <v>-999</v>
      </c>
      <c r="AD2342" s="366">
        <v>-999</v>
      </c>
      <c r="AE2342" s="304">
        <v>-999</v>
      </c>
      <c r="AF2342" s="304">
        <v>-999</v>
      </c>
      <c r="AG2342" s="304"/>
      <c r="AH2342" s="304">
        <v>8.9097700000000002E-2</v>
      </c>
      <c r="AI2342" s="312"/>
      <c r="AJ2342" s="332">
        <v>760</v>
      </c>
      <c r="AK2342" s="304">
        <f t="shared" si="612"/>
        <v>760</v>
      </c>
      <c r="AL2342" s="304">
        <f t="shared" si="615"/>
        <v>0.43</v>
      </c>
      <c r="AM2342" s="389" t="str">
        <f t="shared" si="614"/>
        <v/>
      </c>
      <c r="AN2342" s="304"/>
      <c r="AO2342" s="304"/>
      <c r="AP2342" s="312"/>
      <c r="AQ2342" s="312"/>
      <c r="AR2342" s="312"/>
      <c r="AS2342" s="304"/>
      <c r="AT2342" s="312"/>
      <c r="AU2342" s="329">
        <f>VLOOKUP(C2342,[1]world!$A$2:$B$3555,2,FALSE)</f>
        <v>1</v>
      </c>
      <c r="AV2342" s="329">
        <v>519</v>
      </c>
      <c r="AW2342" s="304">
        <v>0.37</v>
      </c>
      <c r="AX2342" s="304">
        <v>10</v>
      </c>
      <c r="AY2342" s="304">
        <v>10</v>
      </c>
      <c r="AZ2342" s="304">
        <v>40</v>
      </c>
      <c r="BA2342" s="304">
        <v>10</v>
      </c>
      <c r="BB2342" s="304">
        <v>10</v>
      </c>
      <c r="BC2342" s="304">
        <v>40</v>
      </c>
      <c r="BD2342" s="304">
        <v>20</v>
      </c>
      <c r="BE2342" s="304">
        <v>20</v>
      </c>
      <c r="BF2342" s="304">
        <v>-999</v>
      </c>
      <c r="BG2342" s="304">
        <v>-999</v>
      </c>
      <c r="BH2342" s="304">
        <v>40</v>
      </c>
      <c r="BI2342" s="304">
        <v>40</v>
      </c>
      <c r="BJ2342" s="304">
        <v>0</v>
      </c>
      <c r="BK2342" s="304">
        <v>0</v>
      </c>
      <c r="BL2342" s="304">
        <v>0</v>
      </c>
    </row>
    <row r="2343" spans="1:64" ht="15" hidden="1" customHeight="1" x14ac:dyDescent="0.2">
      <c r="A2343" s="304" t="s">
        <v>6103</v>
      </c>
      <c r="B2343" s="304" t="s">
        <v>2503</v>
      </c>
      <c r="C2343" s="304">
        <v>2479</v>
      </c>
      <c r="D2343" s="349" t="s">
        <v>3125</v>
      </c>
      <c r="E2343" s="304" t="s">
        <v>3125</v>
      </c>
      <c r="F2343" s="304"/>
      <c r="G2343" s="324">
        <v>35.665100000000002</v>
      </c>
      <c r="H2343" s="324">
        <v>137.10839999999999</v>
      </c>
      <c r="I2343" s="324" t="s">
        <v>214</v>
      </c>
      <c r="J2343" s="366">
        <v>806.71</v>
      </c>
      <c r="K2343" s="331">
        <v>0.1</v>
      </c>
      <c r="L2343" s="304" t="str">
        <f t="shared" si="610"/>
        <v>B</v>
      </c>
      <c r="M2343" s="388">
        <v>0</v>
      </c>
      <c r="N2343" s="304"/>
      <c r="O2343" s="304">
        <v>21</v>
      </c>
      <c r="P2343" s="356"/>
      <c r="Q2343" s="356"/>
      <c r="R2343" s="304" t="s">
        <v>2503</v>
      </c>
      <c r="S2343" s="304"/>
      <c r="T2343" s="304"/>
      <c r="U2343" s="304"/>
      <c r="V2343" s="304"/>
      <c r="W2343" s="304" t="s">
        <v>4661</v>
      </c>
      <c r="X2343" s="304">
        <v>-999</v>
      </c>
      <c r="Y2343" s="366" t="str">
        <f t="shared" si="613"/>
        <v>-</v>
      </c>
      <c r="Z2343" s="304"/>
      <c r="AA2343" s="304"/>
      <c r="AB2343" s="304">
        <v>-999</v>
      </c>
      <c r="AC2343" s="304">
        <v>-999</v>
      </c>
      <c r="AD2343" s="366">
        <v>-999</v>
      </c>
      <c r="AE2343" s="304">
        <v>-999</v>
      </c>
      <c r="AF2343" s="304">
        <v>-999</v>
      </c>
      <c r="AG2343" s="304"/>
      <c r="AH2343" s="304">
        <v>1.26576E-2</v>
      </c>
      <c r="AI2343" s="312"/>
      <c r="AJ2343" s="332">
        <v>482</v>
      </c>
      <c r="AK2343" s="304">
        <f t="shared" si="612"/>
        <v>425</v>
      </c>
      <c r="AL2343" s="304">
        <f t="shared" si="615"/>
        <v>0.43</v>
      </c>
      <c r="AM2343" s="389" t="str">
        <f t="shared" si="614"/>
        <v/>
      </c>
      <c r="AN2343" s="304"/>
      <c r="AO2343" s="304"/>
      <c r="AP2343" s="312"/>
      <c r="AQ2343" s="312"/>
      <c r="AR2343" s="312"/>
      <c r="AS2343" s="304"/>
      <c r="AT2343" s="312"/>
      <c r="AU2343" s="329">
        <f>VLOOKUP(C2343,[1]world!$A$2:$B$3555,2,FALSE)</f>
        <v>1</v>
      </c>
      <c r="AV2343" s="329">
        <v>519</v>
      </c>
      <c r="AW2343" s="304">
        <v>0.37</v>
      </c>
      <c r="AX2343" s="304">
        <v>20</v>
      </c>
      <c r="AY2343" s="304">
        <v>36</v>
      </c>
      <c r="AZ2343" s="304">
        <v>36</v>
      </c>
      <c r="BA2343" s="304">
        <v>20</v>
      </c>
      <c r="BB2343" s="304">
        <v>36</v>
      </c>
      <c r="BC2343" s="304">
        <v>36</v>
      </c>
      <c r="BD2343" s="304">
        <v>20</v>
      </c>
      <c r="BE2343" s="304">
        <v>20</v>
      </c>
      <c r="BF2343" s="304">
        <v>-999</v>
      </c>
      <c r="BG2343" s="304">
        <v>-999</v>
      </c>
      <c r="BH2343" s="304">
        <v>40</v>
      </c>
      <c r="BI2343" s="304">
        <v>40</v>
      </c>
      <c r="BJ2343" s="304">
        <v>0</v>
      </c>
      <c r="BK2343" s="304">
        <v>0</v>
      </c>
      <c r="BL2343" s="304">
        <v>0</v>
      </c>
    </row>
    <row r="2344" spans="1:64" ht="15" hidden="1" customHeight="1" x14ac:dyDescent="0.2">
      <c r="A2344" s="304" t="s">
        <v>6103</v>
      </c>
      <c r="B2344" s="304" t="s">
        <v>2503</v>
      </c>
      <c r="C2344" s="304">
        <v>2480</v>
      </c>
      <c r="D2344" s="349" t="s">
        <v>3106</v>
      </c>
      <c r="E2344" s="304" t="s">
        <v>3106</v>
      </c>
      <c r="F2344" s="304"/>
      <c r="G2344" s="324">
        <v>35.636899999999997</v>
      </c>
      <c r="H2344" s="324">
        <v>137.32169999999999</v>
      </c>
      <c r="I2344" s="324" t="s">
        <v>214</v>
      </c>
      <c r="J2344" s="366">
        <v>907.56</v>
      </c>
      <c r="K2344" s="331">
        <v>0.1</v>
      </c>
      <c r="L2344" s="304" t="str">
        <f t="shared" si="610"/>
        <v>B</v>
      </c>
      <c r="M2344" s="388">
        <v>0</v>
      </c>
      <c r="N2344" s="304"/>
      <c r="O2344" s="304">
        <v>21</v>
      </c>
      <c r="P2344" s="356"/>
      <c r="Q2344" s="356"/>
      <c r="R2344" s="304" t="s">
        <v>2503</v>
      </c>
      <c r="S2344" s="304"/>
      <c r="T2344" s="304"/>
      <c r="U2344" s="304"/>
      <c r="V2344" s="304"/>
      <c r="W2344" s="304" t="s">
        <v>4661</v>
      </c>
      <c r="X2344" s="304">
        <v>-999</v>
      </c>
      <c r="Y2344" s="366" t="str">
        <f t="shared" si="613"/>
        <v>-</v>
      </c>
      <c r="Z2344" s="304"/>
      <c r="AA2344" s="304"/>
      <c r="AB2344" s="304">
        <v>-999</v>
      </c>
      <c r="AC2344" s="304">
        <v>-999</v>
      </c>
      <c r="AD2344" s="366">
        <v>-999</v>
      </c>
      <c r="AE2344" s="304">
        <v>-999</v>
      </c>
      <c r="AF2344" s="304">
        <v>-999</v>
      </c>
      <c r="AG2344" s="304"/>
      <c r="AH2344" s="304">
        <v>0.15695100000000001</v>
      </c>
      <c r="AI2344" s="312"/>
      <c r="AJ2344" s="332">
        <v>760</v>
      </c>
      <c r="AK2344" s="304">
        <f t="shared" si="612"/>
        <v>760</v>
      </c>
      <c r="AL2344" s="304">
        <f t="shared" si="615"/>
        <v>0.43</v>
      </c>
      <c r="AM2344" s="389" t="str">
        <f t="shared" si="614"/>
        <v/>
      </c>
      <c r="AN2344" s="304"/>
      <c r="AO2344" s="304"/>
      <c r="AP2344" s="312"/>
      <c r="AQ2344" s="312"/>
      <c r="AR2344" s="312"/>
      <c r="AS2344" s="304"/>
      <c r="AT2344" s="312"/>
      <c r="AU2344" s="329">
        <f>VLOOKUP(C2344,[1]world!$A$2:$B$3555,2,FALSE)</f>
        <v>1</v>
      </c>
      <c r="AV2344" s="329">
        <v>519</v>
      </c>
      <c r="AW2344" s="304">
        <v>0.37</v>
      </c>
      <c r="AX2344" s="304">
        <v>6</v>
      </c>
      <c r="AY2344" s="304">
        <v>6</v>
      </c>
      <c r="AZ2344" s="304">
        <v>40</v>
      </c>
      <c r="BA2344" s="304">
        <v>6</v>
      </c>
      <c r="BB2344" s="304">
        <v>6</v>
      </c>
      <c r="BC2344" s="304">
        <v>40</v>
      </c>
      <c r="BD2344" s="304">
        <v>20</v>
      </c>
      <c r="BE2344" s="304">
        <v>20</v>
      </c>
      <c r="BF2344" s="304">
        <v>-999</v>
      </c>
      <c r="BG2344" s="304">
        <v>-999</v>
      </c>
      <c r="BH2344" s="304">
        <v>40</v>
      </c>
      <c r="BI2344" s="304">
        <v>40</v>
      </c>
      <c r="BJ2344" s="304">
        <v>0</v>
      </c>
      <c r="BK2344" s="304">
        <v>0</v>
      </c>
      <c r="BL2344" s="304">
        <v>0</v>
      </c>
    </row>
    <row r="2345" spans="1:64" ht="15" hidden="1" customHeight="1" x14ac:dyDescent="0.2">
      <c r="A2345" s="304" t="s">
        <v>6103</v>
      </c>
      <c r="B2345" s="304" t="s">
        <v>2503</v>
      </c>
      <c r="C2345" s="304">
        <v>2481</v>
      </c>
      <c r="D2345" s="349" t="s">
        <v>3062</v>
      </c>
      <c r="E2345" s="304" t="s">
        <v>3062</v>
      </c>
      <c r="F2345" s="304"/>
      <c r="G2345" s="324">
        <v>35.518300000000004</v>
      </c>
      <c r="H2345" s="324">
        <v>136.6156</v>
      </c>
      <c r="I2345" s="324" t="s">
        <v>214</v>
      </c>
      <c r="J2345" s="366">
        <v>468.75</v>
      </c>
      <c r="K2345" s="331">
        <v>0.1</v>
      </c>
      <c r="L2345" s="304" t="str">
        <f t="shared" si="610"/>
        <v>C</v>
      </c>
      <c r="M2345" s="388">
        <v>0</v>
      </c>
      <c r="N2345" s="304"/>
      <c r="O2345" s="304">
        <v>21</v>
      </c>
      <c r="P2345" s="356"/>
      <c r="Q2345" s="356"/>
      <c r="R2345" s="304" t="s">
        <v>2503</v>
      </c>
      <c r="S2345" s="304"/>
      <c r="T2345" s="304"/>
      <c r="U2345" s="304"/>
      <c r="V2345" s="304"/>
      <c r="W2345" s="304" t="s">
        <v>4661</v>
      </c>
      <c r="X2345" s="304">
        <v>-999</v>
      </c>
      <c r="Y2345" s="366" t="str">
        <f t="shared" si="613"/>
        <v>-</v>
      </c>
      <c r="Z2345" s="304"/>
      <c r="AA2345" s="304"/>
      <c r="AB2345" s="304">
        <v>-999</v>
      </c>
      <c r="AC2345" s="304">
        <v>-999</v>
      </c>
      <c r="AD2345" s="366">
        <v>-999</v>
      </c>
      <c r="AE2345" s="304">
        <v>-999</v>
      </c>
      <c r="AF2345" s="304">
        <v>-999</v>
      </c>
      <c r="AG2345" s="304"/>
      <c r="AH2345" s="304">
        <v>1.5914999999999999E-2</v>
      </c>
      <c r="AI2345" s="312"/>
      <c r="AJ2345" s="332">
        <v>566</v>
      </c>
      <c r="AK2345" s="304">
        <f t="shared" si="612"/>
        <v>555</v>
      </c>
      <c r="AL2345" s="304">
        <f t="shared" si="615"/>
        <v>0.43</v>
      </c>
      <c r="AM2345" s="389" t="str">
        <f t="shared" si="614"/>
        <v/>
      </c>
      <c r="AN2345" s="304"/>
      <c r="AO2345" s="304"/>
      <c r="AP2345" s="312"/>
      <c r="AQ2345" s="312"/>
      <c r="AR2345" s="312"/>
      <c r="AS2345" s="304"/>
      <c r="AT2345" s="312"/>
      <c r="AU2345" s="329">
        <f>VLOOKUP(C2345,[1]world!$A$2:$B$3555,2,FALSE)</f>
        <v>7</v>
      </c>
      <c r="AV2345" s="329">
        <v>388</v>
      </c>
      <c r="AW2345" s="304">
        <v>0.37</v>
      </c>
      <c r="AX2345" s="304">
        <v>50</v>
      </c>
      <c r="AY2345" s="304">
        <v>92</v>
      </c>
      <c r="AZ2345" s="304">
        <v>-999</v>
      </c>
      <c r="BA2345" s="304">
        <v>50</v>
      </c>
      <c r="BB2345" s="304">
        <v>92</v>
      </c>
      <c r="BC2345" s="304">
        <v>-999</v>
      </c>
      <c r="BD2345" s="304">
        <v>20</v>
      </c>
      <c r="BE2345" s="304">
        <v>20</v>
      </c>
      <c r="BF2345" s="304">
        <v>-999</v>
      </c>
      <c r="BG2345" s="304">
        <v>-999</v>
      </c>
      <c r="BH2345" s="304">
        <v>40</v>
      </c>
      <c r="BI2345" s="304">
        <v>40</v>
      </c>
      <c r="BJ2345" s="304">
        <v>0</v>
      </c>
      <c r="BK2345" s="304">
        <v>0</v>
      </c>
      <c r="BL2345" s="304">
        <v>0</v>
      </c>
    </row>
    <row r="2346" spans="1:64" ht="15" hidden="1" customHeight="1" x14ac:dyDescent="0.2">
      <c r="A2346" s="304" t="s">
        <v>6103</v>
      </c>
      <c r="B2346" s="304" t="s">
        <v>2503</v>
      </c>
      <c r="C2346" s="304">
        <v>2482</v>
      </c>
      <c r="D2346" s="349" t="s">
        <v>3011</v>
      </c>
      <c r="E2346" s="304" t="s">
        <v>3011</v>
      </c>
      <c r="F2346" s="304"/>
      <c r="G2346" s="324">
        <v>35.408900000000003</v>
      </c>
      <c r="H2346" s="324">
        <v>136.8794</v>
      </c>
      <c r="I2346" s="324" t="s">
        <v>214</v>
      </c>
      <c r="J2346" s="366">
        <v>425.15</v>
      </c>
      <c r="K2346" s="331">
        <v>0.1</v>
      </c>
      <c r="L2346" s="304" t="str">
        <f t="shared" si="610"/>
        <v>C</v>
      </c>
      <c r="M2346" s="388">
        <v>0</v>
      </c>
      <c r="N2346" s="304"/>
      <c r="O2346" s="304">
        <v>21</v>
      </c>
      <c r="P2346" s="356"/>
      <c r="Q2346" s="356"/>
      <c r="R2346" s="304" t="s">
        <v>2503</v>
      </c>
      <c r="S2346" s="304"/>
      <c r="T2346" s="304"/>
      <c r="U2346" s="304"/>
      <c r="V2346" s="304"/>
      <c r="W2346" s="304" t="s">
        <v>4661</v>
      </c>
      <c r="X2346" s="304">
        <v>-999</v>
      </c>
      <c r="Y2346" s="366" t="str">
        <f t="shared" si="613"/>
        <v>-</v>
      </c>
      <c r="Z2346" s="304"/>
      <c r="AA2346" s="304"/>
      <c r="AB2346" s="304">
        <v>-999</v>
      </c>
      <c r="AC2346" s="304">
        <v>-999</v>
      </c>
      <c r="AD2346" s="366">
        <v>-999</v>
      </c>
      <c r="AE2346" s="304">
        <v>-999</v>
      </c>
      <c r="AF2346" s="304">
        <v>-999</v>
      </c>
      <c r="AG2346" s="304"/>
      <c r="AH2346" s="304">
        <v>5.8707200000000003E-3</v>
      </c>
      <c r="AI2346" s="312"/>
      <c r="AJ2346" s="332">
        <v>335</v>
      </c>
      <c r="AK2346" s="304">
        <f t="shared" si="612"/>
        <v>270</v>
      </c>
      <c r="AL2346" s="304">
        <f t="shared" si="615"/>
        <v>0.43</v>
      </c>
      <c r="AM2346" s="389" t="str">
        <f t="shared" si="614"/>
        <v/>
      </c>
      <c r="AN2346" s="304"/>
      <c r="AO2346" s="304"/>
      <c r="AP2346" s="312"/>
      <c r="AQ2346" s="312"/>
      <c r="AR2346" s="312"/>
      <c r="AS2346" s="304"/>
      <c r="AT2346" s="312"/>
      <c r="AU2346" s="329">
        <f>VLOOKUP(C2346,[1]world!$A$2:$B$3555,2,FALSE)</f>
        <v>7</v>
      </c>
      <c r="AV2346" s="329">
        <v>388</v>
      </c>
      <c r="AW2346" s="304">
        <v>0.37</v>
      </c>
      <c r="AX2346" s="304">
        <v>42</v>
      </c>
      <c r="AY2346" s="304">
        <v>84</v>
      </c>
      <c r="AZ2346" s="304">
        <v>-999</v>
      </c>
      <c r="BA2346" s="304">
        <v>42</v>
      </c>
      <c r="BB2346" s="304">
        <v>84</v>
      </c>
      <c r="BC2346" s="304">
        <v>-999</v>
      </c>
      <c r="BD2346" s="304">
        <v>60</v>
      </c>
      <c r="BE2346" s="304">
        <v>60</v>
      </c>
      <c r="BF2346" s="304">
        <v>-999</v>
      </c>
      <c r="BG2346" s="304">
        <v>-999</v>
      </c>
      <c r="BH2346" s="304">
        <v>80</v>
      </c>
      <c r="BI2346" s="304">
        <v>80</v>
      </c>
      <c r="BJ2346" s="304">
        <v>0</v>
      </c>
      <c r="BK2346" s="304">
        <v>0</v>
      </c>
      <c r="BL2346" s="304">
        <v>0</v>
      </c>
    </row>
    <row r="2347" spans="1:64" ht="15" hidden="1" customHeight="1" x14ac:dyDescent="0.2">
      <c r="A2347" s="304" t="s">
        <v>6103</v>
      </c>
      <c r="B2347" s="304" t="s">
        <v>2503</v>
      </c>
      <c r="C2347" s="304">
        <v>2483</v>
      </c>
      <c r="D2347" s="349" t="s">
        <v>3028</v>
      </c>
      <c r="E2347" s="304" t="s">
        <v>3028</v>
      </c>
      <c r="F2347" s="304"/>
      <c r="G2347" s="324">
        <v>35.4495</v>
      </c>
      <c r="H2347" s="324">
        <v>137.00700000000001</v>
      </c>
      <c r="I2347" s="324" t="s">
        <v>214</v>
      </c>
      <c r="J2347" s="366">
        <v>685.28</v>
      </c>
      <c r="K2347" s="331">
        <v>0.1</v>
      </c>
      <c r="L2347" s="304" t="str">
        <f t="shared" si="610"/>
        <v>C</v>
      </c>
      <c r="M2347" s="388">
        <v>0</v>
      </c>
      <c r="N2347" s="304"/>
      <c r="O2347" s="304">
        <v>21</v>
      </c>
      <c r="P2347" s="356"/>
      <c r="Q2347" s="356"/>
      <c r="R2347" s="304" t="s">
        <v>2503</v>
      </c>
      <c r="S2347" s="304"/>
      <c r="T2347" s="304"/>
      <c r="U2347" s="304"/>
      <c r="V2347" s="304"/>
      <c r="W2347" s="304" t="s">
        <v>4661</v>
      </c>
      <c r="X2347" s="304">
        <v>-999</v>
      </c>
      <c r="Y2347" s="366" t="str">
        <f t="shared" si="613"/>
        <v>-</v>
      </c>
      <c r="Z2347" s="304"/>
      <c r="AA2347" s="304"/>
      <c r="AB2347" s="304">
        <v>-999</v>
      </c>
      <c r="AC2347" s="304">
        <v>-999</v>
      </c>
      <c r="AD2347" s="366">
        <v>-999</v>
      </c>
      <c r="AE2347" s="304">
        <v>-999</v>
      </c>
      <c r="AF2347" s="304">
        <v>-999</v>
      </c>
      <c r="AG2347" s="304"/>
      <c r="AH2347" s="304">
        <v>1.7033E-2</v>
      </c>
      <c r="AI2347" s="312"/>
      <c r="AJ2347" s="332">
        <v>595</v>
      </c>
      <c r="AK2347" s="304">
        <f t="shared" si="612"/>
        <v>555</v>
      </c>
      <c r="AL2347" s="304">
        <f t="shared" si="615"/>
        <v>0.43</v>
      </c>
      <c r="AM2347" s="389" t="str">
        <f t="shared" si="614"/>
        <v/>
      </c>
      <c r="AN2347" s="304"/>
      <c r="AO2347" s="304"/>
      <c r="AP2347" s="312"/>
      <c r="AQ2347" s="312"/>
      <c r="AR2347" s="312"/>
      <c r="AS2347" s="304"/>
      <c r="AT2347" s="312"/>
      <c r="AU2347" s="329">
        <f>VLOOKUP(C2347,[1]world!$A$2:$B$3555,2,FALSE)</f>
        <v>7</v>
      </c>
      <c r="AV2347" s="329">
        <v>388</v>
      </c>
      <c r="AW2347" s="304">
        <v>0.37</v>
      </c>
      <c r="AX2347" s="304">
        <v>4</v>
      </c>
      <c r="AY2347" s="304">
        <v>48</v>
      </c>
      <c r="AZ2347" s="304">
        <v>60</v>
      </c>
      <c r="BA2347" s="304">
        <v>4</v>
      </c>
      <c r="BB2347" s="304">
        <v>48</v>
      </c>
      <c r="BC2347" s="304">
        <v>60</v>
      </c>
      <c r="BD2347" s="304">
        <v>40</v>
      </c>
      <c r="BE2347" s="304">
        <v>40</v>
      </c>
      <c r="BF2347" s="304">
        <v>-999</v>
      </c>
      <c r="BG2347" s="304">
        <v>-999</v>
      </c>
      <c r="BH2347" s="304">
        <v>60</v>
      </c>
      <c r="BI2347" s="304">
        <v>60</v>
      </c>
      <c r="BJ2347" s="304">
        <v>0</v>
      </c>
      <c r="BK2347" s="304">
        <v>0</v>
      </c>
      <c r="BL2347" s="304">
        <v>0</v>
      </c>
    </row>
    <row r="2348" spans="1:64" ht="15" hidden="1" customHeight="1" x14ac:dyDescent="0.2">
      <c r="A2348" s="304" t="s">
        <v>6103</v>
      </c>
      <c r="B2348" s="304" t="s">
        <v>2503</v>
      </c>
      <c r="C2348" s="304">
        <v>2484</v>
      </c>
      <c r="D2348" s="349" t="s">
        <v>3030</v>
      </c>
      <c r="E2348" s="304" t="s">
        <v>3030</v>
      </c>
      <c r="F2348" s="304"/>
      <c r="G2348" s="324">
        <v>35.453899999999997</v>
      </c>
      <c r="H2348" s="324">
        <v>137.47370000000001</v>
      </c>
      <c r="I2348" s="324" t="s">
        <v>214</v>
      </c>
      <c r="J2348" s="366">
        <v>366.67</v>
      </c>
      <c r="K2348" s="331">
        <v>0.1</v>
      </c>
      <c r="L2348" s="304" t="str">
        <f t="shared" si="610"/>
        <v>C</v>
      </c>
      <c r="M2348" s="388">
        <v>0</v>
      </c>
      <c r="N2348" s="304"/>
      <c r="O2348" s="304">
        <v>21</v>
      </c>
      <c r="P2348" s="356"/>
      <c r="Q2348" s="356"/>
      <c r="R2348" s="304" t="s">
        <v>2503</v>
      </c>
      <c r="S2348" s="304"/>
      <c r="T2348" s="304"/>
      <c r="U2348" s="304"/>
      <c r="V2348" s="304"/>
      <c r="W2348" s="304" t="s">
        <v>4661</v>
      </c>
      <c r="X2348" s="304">
        <v>-999</v>
      </c>
      <c r="Y2348" s="366" t="str">
        <f t="shared" si="613"/>
        <v>-</v>
      </c>
      <c r="Z2348" s="304"/>
      <c r="AA2348" s="304"/>
      <c r="AB2348" s="304">
        <v>-999</v>
      </c>
      <c r="AC2348" s="304">
        <v>-999</v>
      </c>
      <c r="AD2348" s="366">
        <v>-999</v>
      </c>
      <c r="AE2348" s="304">
        <v>-999</v>
      </c>
      <c r="AF2348" s="304">
        <v>-999</v>
      </c>
      <c r="AG2348" s="304"/>
      <c r="AH2348" s="304">
        <v>0.13952300000000001</v>
      </c>
      <c r="AI2348" s="312"/>
      <c r="AJ2348" s="332">
        <v>760</v>
      </c>
      <c r="AK2348" s="304">
        <f t="shared" si="612"/>
        <v>760</v>
      </c>
      <c r="AL2348" s="304">
        <f t="shared" si="615"/>
        <v>0.43</v>
      </c>
      <c r="AM2348" s="389" t="str">
        <f t="shared" si="614"/>
        <v/>
      </c>
      <c r="AN2348" s="304"/>
      <c r="AO2348" s="304"/>
      <c r="AP2348" s="312"/>
      <c r="AQ2348" s="312"/>
      <c r="AR2348" s="312"/>
      <c r="AS2348" s="304"/>
      <c r="AT2348" s="312"/>
      <c r="AU2348" s="329">
        <f>VLOOKUP(C2348,[1]world!$A$2:$B$3555,2,FALSE)</f>
        <v>3</v>
      </c>
      <c r="AV2348" s="329">
        <v>547</v>
      </c>
      <c r="AW2348" s="304">
        <v>0.37</v>
      </c>
      <c r="AX2348" s="304">
        <v>140</v>
      </c>
      <c r="AY2348" s="304">
        <v>360</v>
      </c>
      <c r="AZ2348" s="304">
        <v>-999</v>
      </c>
      <c r="BA2348" s="304">
        <v>140</v>
      </c>
      <c r="BB2348" s="304">
        <v>360</v>
      </c>
      <c r="BC2348" s="304">
        <v>-999</v>
      </c>
      <c r="BD2348" s="304">
        <v>20</v>
      </c>
      <c r="BE2348" s="304">
        <v>20</v>
      </c>
      <c r="BF2348" s="304">
        <v>-999</v>
      </c>
      <c r="BG2348" s="304">
        <v>-999</v>
      </c>
      <c r="BH2348" s="304">
        <v>60</v>
      </c>
      <c r="BI2348" s="304">
        <v>60</v>
      </c>
      <c r="BJ2348" s="304">
        <v>0</v>
      </c>
      <c r="BK2348" s="304">
        <v>0</v>
      </c>
      <c r="BL2348" s="304">
        <v>0</v>
      </c>
    </row>
    <row r="2349" spans="1:64" ht="15" hidden="1" customHeight="1" x14ac:dyDescent="0.2">
      <c r="A2349" s="304" t="s">
        <v>6176</v>
      </c>
      <c r="B2349" s="304" t="s">
        <v>1612</v>
      </c>
      <c r="C2349" s="304">
        <v>2485</v>
      </c>
      <c r="D2349" s="349" t="s">
        <v>3544</v>
      </c>
      <c r="E2349" s="304" t="s">
        <v>3544</v>
      </c>
      <c r="F2349" s="304"/>
      <c r="G2349" s="324">
        <v>36.772199999999998</v>
      </c>
      <c r="H2349" s="324">
        <v>139.22479999999999</v>
      </c>
      <c r="I2349" s="324" t="s">
        <v>212</v>
      </c>
      <c r="J2349" s="368">
        <f>U2349</f>
        <v>503.81990782619124</v>
      </c>
      <c r="K2349" s="331">
        <v>0.2</v>
      </c>
      <c r="L2349" s="304" t="str">
        <f t="shared" si="610"/>
        <v>C</v>
      </c>
      <c r="M2349" s="388">
        <v>1</v>
      </c>
      <c r="N2349" s="304">
        <v>316.60000000000002</v>
      </c>
      <c r="O2349" s="304">
        <v>10</v>
      </c>
      <c r="P2349" s="331"/>
      <c r="Q2349" s="356"/>
      <c r="R2349" s="304"/>
      <c r="S2349" s="356">
        <v>412.65568169118274</v>
      </c>
      <c r="T2349" s="356">
        <v>503.81990782619124</v>
      </c>
      <c r="U2349" s="356">
        <f>IF(O2349&lt;=10,T2349,IF(O2349&gt;=20,S2349,((O2349-10)*(S2349-T2349)/10+T2349)))</f>
        <v>503.81990782619124</v>
      </c>
      <c r="V2349" s="356"/>
      <c r="W2349" s="304" t="s">
        <v>900</v>
      </c>
      <c r="X2349" s="304" t="s">
        <v>232</v>
      </c>
      <c r="Y2349" s="366">
        <f t="shared" si="613"/>
        <v>506.6</v>
      </c>
      <c r="Z2349" s="304"/>
      <c r="AA2349" s="304"/>
      <c r="AB2349" s="304">
        <v>-999</v>
      </c>
      <c r="AC2349" s="304">
        <v>-999</v>
      </c>
      <c r="AD2349" s="366">
        <v>-999</v>
      </c>
      <c r="AE2349" s="304">
        <v>-999</v>
      </c>
      <c r="AF2349" s="304">
        <v>-999</v>
      </c>
      <c r="AG2349" s="304"/>
      <c r="AH2349" s="304">
        <v>0.165489</v>
      </c>
      <c r="AI2349" s="312"/>
      <c r="AJ2349" s="332">
        <v>760</v>
      </c>
      <c r="AK2349" s="304">
        <f t="shared" si="612"/>
        <v>760</v>
      </c>
      <c r="AL2349" s="304">
        <f t="shared" si="615"/>
        <v>0.43</v>
      </c>
      <c r="AM2349" s="389" t="str">
        <f t="shared" si="614"/>
        <v/>
      </c>
      <c r="AN2349" s="304"/>
      <c r="AO2349" s="304"/>
      <c r="AP2349" s="312"/>
      <c r="AQ2349" s="312"/>
      <c r="AR2349" s="312"/>
      <c r="AS2349" s="304"/>
      <c r="AT2349" s="312"/>
      <c r="AU2349" s="329">
        <f>VLOOKUP(C2349,[1]world!$A$2:$B$3555,2,FALSE)</f>
        <v>1</v>
      </c>
      <c r="AV2349" s="329">
        <v>519</v>
      </c>
      <c r="AW2349" s="304">
        <v>0.37</v>
      </c>
      <c r="AX2349" s="304">
        <v>60</v>
      </c>
      <c r="AY2349" s="304">
        <v>-999</v>
      </c>
      <c r="AZ2349" s="304">
        <v>160</v>
      </c>
      <c r="BA2349" s="304">
        <v>60</v>
      </c>
      <c r="BB2349" s="304">
        <v>-999</v>
      </c>
      <c r="BC2349" s="304">
        <v>160</v>
      </c>
      <c r="BD2349" s="304">
        <v>60</v>
      </c>
      <c r="BE2349" s="304">
        <v>60</v>
      </c>
      <c r="BF2349" s="304">
        <v>-999</v>
      </c>
      <c r="BG2349" s="304">
        <v>-999</v>
      </c>
      <c r="BH2349" s="304">
        <v>160</v>
      </c>
      <c r="BI2349" s="304">
        <v>160</v>
      </c>
      <c r="BJ2349" s="304">
        <v>2</v>
      </c>
      <c r="BK2349" s="304" t="s">
        <v>4954</v>
      </c>
      <c r="BL2349" s="304">
        <v>2</v>
      </c>
    </row>
    <row r="2350" spans="1:64" ht="15" hidden="1" customHeight="1" x14ac:dyDescent="0.2">
      <c r="A2350" s="304" t="s">
        <v>6176</v>
      </c>
      <c r="B2350" s="304" t="s">
        <v>1612</v>
      </c>
      <c r="C2350" s="304">
        <v>2486</v>
      </c>
      <c r="D2350" s="349" t="s">
        <v>3380</v>
      </c>
      <c r="E2350" s="304" t="s">
        <v>3380</v>
      </c>
      <c r="F2350" s="304"/>
      <c r="G2350" s="324">
        <v>36.234299999999998</v>
      </c>
      <c r="H2350" s="324">
        <v>139.53309999999999</v>
      </c>
      <c r="I2350" s="324" t="s">
        <v>212</v>
      </c>
      <c r="J2350" s="368">
        <f>U2350</f>
        <v>297.18524884583405</v>
      </c>
      <c r="K2350" s="331">
        <v>0.13</v>
      </c>
      <c r="L2350" s="304" t="str">
        <f t="shared" si="610"/>
        <v>D</v>
      </c>
      <c r="M2350" s="388">
        <v>1</v>
      </c>
      <c r="N2350" s="304">
        <v>265.8</v>
      </c>
      <c r="O2350" s="304">
        <v>20</v>
      </c>
      <c r="P2350" s="331"/>
      <c r="Q2350" s="356"/>
      <c r="R2350" s="304"/>
      <c r="S2350" s="356">
        <v>297.18524884583405</v>
      </c>
      <c r="T2350" s="356">
        <v>319.69745704887316</v>
      </c>
      <c r="U2350" s="356">
        <f>IF(O2350&lt;=10,T2350,IF(O2350&gt;=20,S2350,((O2350-10)*(S2350-T2350)/10+T2350)))</f>
        <v>297.18524884583405</v>
      </c>
      <c r="V2350" s="356"/>
      <c r="W2350" s="304" t="s">
        <v>1674</v>
      </c>
      <c r="X2350" s="304" t="s">
        <v>213</v>
      </c>
      <c r="Y2350" s="366">
        <f t="shared" si="613"/>
        <v>274.5</v>
      </c>
      <c r="Z2350" s="304"/>
      <c r="AA2350" s="304"/>
      <c r="AB2350" s="304">
        <v>-999</v>
      </c>
      <c r="AC2350" s="304">
        <v>-999</v>
      </c>
      <c r="AD2350" s="366">
        <v>-999</v>
      </c>
      <c r="AE2350" s="304">
        <v>-999</v>
      </c>
      <c r="AF2350" s="304">
        <v>-999</v>
      </c>
      <c r="AG2350" s="304"/>
      <c r="AH2350" s="304">
        <v>2.1559600000000002E-3</v>
      </c>
      <c r="AI2350" s="312"/>
      <c r="AJ2350" s="332">
        <v>245</v>
      </c>
      <c r="AK2350" s="304">
        <f t="shared" si="612"/>
        <v>270</v>
      </c>
      <c r="AL2350" s="304">
        <f t="shared" si="615"/>
        <v>0.2</v>
      </c>
      <c r="AM2350" s="389" t="str">
        <f t="shared" si="614"/>
        <v/>
      </c>
      <c r="AN2350" s="304"/>
      <c r="AO2350" s="304"/>
      <c r="AP2350" s="312"/>
      <c r="AQ2350" s="312"/>
      <c r="AR2350" s="312"/>
      <c r="AS2350" s="304"/>
      <c r="AT2350" s="312"/>
      <c r="AU2350" s="329">
        <f>VLOOKUP(C2350,[1]world!$A$2:$B$3555,2,FALSE)</f>
        <v>16</v>
      </c>
      <c r="AV2350" s="329">
        <v>246</v>
      </c>
      <c r="AW2350" s="304">
        <v>0.18</v>
      </c>
      <c r="AX2350" s="304">
        <v>560</v>
      </c>
      <c r="AY2350" s="304">
        <v>-999</v>
      </c>
      <c r="AZ2350" s="304">
        <v>1580</v>
      </c>
      <c r="BA2350" s="304">
        <v>560</v>
      </c>
      <c r="BB2350" s="304">
        <v>-999</v>
      </c>
      <c r="BC2350" s="304">
        <v>1580</v>
      </c>
      <c r="BD2350" s="304">
        <v>560</v>
      </c>
      <c r="BE2350" s="304">
        <v>560</v>
      </c>
      <c r="BF2350" s="304">
        <v>-999</v>
      </c>
      <c r="BG2350" s="304">
        <v>-999</v>
      </c>
      <c r="BH2350" s="304">
        <v>1580</v>
      </c>
      <c r="BI2350" s="304">
        <v>1580</v>
      </c>
      <c r="BJ2350" s="304">
        <v>2</v>
      </c>
      <c r="BK2350" s="304" t="s">
        <v>4954</v>
      </c>
      <c r="BL2350" s="304">
        <v>2</v>
      </c>
    </row>
    <row r="2351" spans="1:64" ht="15" hidden="1" customHeight="1" x14ac:dyDescent="0.2">
      <c r="A2351" s="304" t="s">
        <v>6176</v>
      </c>
      <c r="B2351" s="304" t="s">
        <v>1612</v>
      </c>
      <c r="C2351" s="304">
        <v>2487</v>
      </c>
      <c r="D2351" s="349" t="s">
        <v>3415</v>
      </c>
      <c r="E2351" s="304" t="s">
        <v>3415</v>
      </c>
      <c r="F2351" s="304"/>
      <c r="G2351" s="324">
        <v>36.291400000000003</v>
      </c>
      <c r="H2351" s="324">
        <v>139.36089999999999</v>
      </c>
      <c r="I2351" s="324" t="s">
        <v>212</v>
      </c>
      <c r="J2351" s="368">
        <f>U2351</f>
        <v>259.39743497535886</v>
      </c>
      <c r="K2351" s="331">
        <v>0.13</v>
      </c>
      <c r="L2351" s="304" t="str">
        <f t="shared" si="610"/>
        <v>D</v>
      </c>
      <c r="M2351" s="388">
        <v>1</v>
      </c>
      <c r="N2351" s="304">
        <v>232.3</v>
      </c>
      <c r="O2351" s="304">
        <v>20</v>
      </c>
      <c r="P2351" s="331"/>
      <c r="Q2351" s="356"/>
      <c r="R2351" s="304"/>
      <c r="S2351" s="356">
        <v>259.39743497535886</v>
      </c>
      <c r="T2351" s="356">
        <v>279.0401822814195</v>
      </c>
      <c r="U2351" s="356">
        <f>IF(O2351&lt;=10,T2351,IF(O2351&gt;=20,S2351,((O2351-10)*(S2351-T2351)/10+T2351)))</f>
        <v>259.39743497535886</v>
      </c>
      <c r="V2351" s="356"/>
      <c r="W2351" s="304" t="s">
        <v>1674</v>
      </c>
      <c r="X2351" s="304" t="s">
        <v>213</v>
      </c>
      <c r="Y2351" s="366">
        <f t="shared" si="613"/>
        <v>274.5</v>
      </c>
      <c r="Z2351" s="304"/>
      <c r="AA2351" s="304"/>
      <c r="AB2351" s="304">
        <v>-999</v>
      </c>
      <c r="AC2351" s="304">
        <v>-999</v>
      </c>
      <c r="AD2351" s="366">
        <v>-999</v>
      </c>
      <c r="AE2351" s="304">
        <v>-999</v>
      </c>
      <c r="AF2351" s="304">
        <v>-999</v>
      </c>
      <c r="AG2351" s="304"/>
      <c r="AH2351" s="304">
        <v>2.25727E-3</v>
      </c>
      <c r="AI2351" s="312"/>
      <c r="AJ2351" s="332">
        <v>248</v>
      </c>
      <c r="AK2351" s="304">
        <f t="shared" si="612"/>
        <v>270</v>
      </c>
      <c r="AL2351" s="304">
        <f t="shared" si="615"/>
        <v>0.43</v>
      </c>
      <c r="AM2351" s="389" t="str">
        <f t="shared" si="614"/>
        <v/>
      </c>
      <c r="AN2351" s="304"/>
      <c r="AO2351" s="304"/>
      <c r="AP2351" s="312"/>
      <c r="AQ2351" s="312"/>
      <c r="AR2351" s="312"/>
      <c r="AS2351" s="304"/>
      <c r="AT2351" s="312"/>
      <c r="AU2351" s="329">
        <f>VLOOKUP(C2351,[1]world!$A$2:$B$3555,2,FALSE)</f>
        <v>16</v>
      </c>
      <c r="AV2351" s="329">
        <v>246</v>
      </c>
      <c r="AW2351" s="304">
        <v>0.18</v>
      </c>
      <c r="AX2351" s="304">
        <v>380</v>
      </c>
      <c r="AY2351" s="304">
        <v>-999</v>
      </c>
      <c r="AZ2351" s="304">
        <v>1080</v>
      </c>
      <c r="BA2351" s="304">
        <v>380</v>
      </c>
      <c r="BB2351" s="304">
        <v>-999</v>
      </c>
      <c r="BC2351" s="304">
        <v>1080</v>
      </c>
      <c r="BD2351" s="304">
        <v>380</v>
      </c>
      <c r="BE2351" s="304">
        <v>380</v>
      </c>
      <c r="BF2351" s="304">
        <v>-999</v>
      </c>
      <c r="BG2351" s="304">
        <v>-999</v>
      </c>
      <c r="BH2351" s="304">
        <v>1080</v>
      </c>
      <c r="BI2351" s="304">
        <v>1080</v>
      </c>
      <c r="BJ2351" s="304">
        <v>2</v>
      </c>
      <c r="BK2351" s="304" t="s">
        <v>4954</v>
      </c>
      <c r="BL2351" s="304">
        <v>2</v>
      </c>
    </row>
    <row r="2352" spans="1:64" ht="15" hidden="1" customHeight="1" x14ac:dyDescent="0.2">
      <c r="A2352" s="304" t="s">
        <v>6176</v>
      </c>
      <c r="B2352" s="304" t="s">
        <v>1612</v>
      </c>
      <c r="C2352" s="304">
        <v>2488</v>
      </c>
      <c r="D2352" s="349" t="s">
        <v>3374</v>
      </c>
      <c r="E2352" s="304" t="s">
        <v>3374</v>
      </c>
      <c r="F2352" s="304"/>
      <c r="G2352" s="324">
        <v>36.228700000000003</v>
      </c>
      <c r="H2352" s="324">
        <v>138.75790000000001</v>
      </c>
      <c r="I2352" s="324" t="s">
        <v>212</v>
      </c>
      <c r="J2352" s="368">
        <f>U2352</f>
        <v>751.92790648133303</v>
      </c>
      <c r="K2352" s="331">
        <v>0.13</v>
      </c>
      <c r="L2352" s="304" t="str">
        <f t="shared" si="610"/>
        <v>C</v>
      </c>
      <c r="M2352" s="388">
        <v>1</v>
      </c>
      <c r="N2352" s="304">
        <v>640.4</v>
      </c>
      <c r="O2352" s="304">
        <v>18</v>
      </c>
      <c r="P2352" s="331"/>
      <c r="Q2352" s="356"/>
      <c r="R2352" s="304"/>
      <c r="S2352" s="356">
        <v>744.29177941077489</v>
      </c>
      <c r="T2352" s="356">
        <v>782.47241476356544</v>
      </c>
      <c r="U2352" s="356">
        <f>IF(O2352&lt;=10,T2352,IF(O2352&gt;=20,S2352,((O2352-10)*(S2352-T2352)/10+T2352)))</f>
        <v>751.92790648133303</v>
      </c>
      <c r="V2352" s="356"/>
      <c r="W2352" s="304" t="s">
        <v>890</v>
      </c>
      <c r="X2352" s="304" t="s">
        <v>205</v>
      </c>
      <c r="Y2352" s="366">
        <f t="shared" si="613"/>
        <v>424.8</v>
      </c>
      <c r="Z2352" s="304"/>
      <c r="AA2352" s="304"/>
      <c r="AB2352" s="304">
        <v>-999</v>
      </c>
      <c r="AC2352" s="304">
        <v>-999</v>
      </c>
      <c r="AD2352" s="366">
        <v>-999</v>
      </c>
      <c r="AE2352" s="304">
        <v>-999</v>
      </c>
      <c r="AF2352" s="304">
        <v>-999</v>
      </c>
      <c r="AG2352" s="304"/>
      <c r="AH2352" s="304">
        <v>6.1554699999999997E-2</v>
      </c>
      <c r="AI2352" s="312"/>
      <c r="AJ2352" s="332">
        <v>760</v>
      </c>
      <c r="AK2352" s="304">
        <f t="shared" si="612"/>
        <v>760</v>
      </c>
      <c r="AL2352" s="304">
        <f t="shared" si="615"/>
        <v>0.43</v>
      </c>
      <c r="AM2352" s="389" t="str">
        <f t="shared" si="614"/>
        <v/>
      </c>
      <c r="AN2352" s="304"/>
      <c r="AO2352" s="304"/>
      <c r="AP2352" s="312"/>
      <c r="AQ2352" s="312"/>
      <c r="AR2352" s="312"/>
      <c r="AS2352" s="304"/>
      <c r="AT2352" s="312"/>
      <c r="AU2352" s="329">
        <f>VLOOKUP(C2352,[1]world!$A$2:$B$3555,2,FALSE)</f>
        <v>1</v>
      </c>
      <c r="AV2352" s="329">
        <v>519</v>
      </c>
      <c r="AW2352" s="304">
        <v>0.37</v>
      </c>
      <c r="AX2352" s="304">
        <v>20</v>
      </c>
      <c r="AY2352" s="304">
        <v>-999</v>
      </c>
      <c r="AZ2352" s="304">
        <v>220</v>
      </c>
      <c r="BA2352" s="304">
        <v>20</v>
      </c>
      <c r="BB2352" s="304">
        <v>-999</v>
      </c>
      <c r="BC2352" s="304">
        <v>220</v>
      </c>
      <c r="BD2352" s="304">
        <v>20</v>
      </c>
      <c r="BE2352" s="304">
        <v>20</v>
      </c>
      <c r="BF2352" s="304">
        <v>-999</v>
      </c>
      <c r="BG2352" s="304">
        <v>-999</v>
      </c>
      <c r="BH2352" s="304">
        <v>220</v>
      </c>
      <c r="BI2352" s="304">
        <v>220</v>
      </c>
      <c r="BJ2352" s="304">
        <v>2</v>
      </c>
      <c r="BK2352" s="304" t="s">
        <v>4954</v>
      </c>
      <c r="BL2352" s="304">
        <v>2</v>
      </c>
    </row>
    <row r="2353" spans="1:64" ht="15" hidden="1" customHeight="1" x14ac:dyDescent="0.2">
      <c r="A2353" s="304" t="s">
        <v>6176</v>
      </c>
      <c r="B2353" s="304" t="s">
        <v>1612</v>
      </c>
      <c r="C2353" s="304">
        <v>2489</v>
      </c>
      <c r="D2353" s="349" t="s">
        <v>3334</v>
      </c>
      <c r="E2353" s="304" t="s">
        <v>3334</v>
      </c>
      <c r="F2353" s="304"/>
      <c r="G2353" s="324">
        <v>36.116199999999999</v>
      </c>
      <c r="H2353" s="324">
        <v>138.92509999999999</v>
      </c>
      <c r="I2353" s="324" t="s">
        <v>212</v>
      </c>
      <c r="J2353" s="368">
        <f>U2353</f>
        <v>467.35274763631452</v>
      </c>
      <c r="K2353" s="331">
        <v>0.2</v>
      </c>
      <c r="L2353" s="304" t="str">
        <f t="shared" si="610"/>
        <v>C</v>
      </c>
      <c r="M2353" s="388">
        <v>1</v>
      </c>
      <c r="N2353" s="304">
        <v>352.1</v>
      </c>
      <c r="O2353" s="304">
        <v>14</v>
      </c>
      <c r="P2353" s="331"/>
      <c r="Q2353" s="356"/>
      <c r="R2353" s="304"/>
      <c r="S2353" s="356">
        <v>431.12380740850432</v>
      </c>
      <c r="T2353" s="356">
        <v>491.50537445485469</v>
      </c>
      <c r="U2353" s="356">
        <f>IF(O2353&lt;=10,T2353,IF(O2353&gt;=20,S2353,((O2353-10)*(S2353-T2353)/10+T2353)))</f>
        <v>467.35274763631452</v>
      </c>
      <c r="V2353" s="356"/>
      <c r="W2353" s="304" t="s">
        <v>890</v>
      </c>
      <c r="X2353" s="304" t="s">
        <v>205</v>
      </c>
      <c r="Y2353" s="366">
        <f t="shared" si="613"/>
        <v>424.8</v>
      </c>
      <c r="Z2353" s="304"/>
      <c r="AA2353" s="304"/>
      <c r="AB2353" s="304">
        <v>-999</v>
      </c>
      <c r="AC2353" s="304">
        <v>-999</v>
      </c>
      <c r="AD2353" s="366">
        <v>-999</v>
      </c>
      <c r="AE2353" s="304">
        <v>-999</v>
      </c>
      <c r="AF2353" s="304">
        <v>-999</v>
      </c>
      <c r="AG2353" s="304"/>
      <c r="AH2353" s="304">
        <v>6.8680699999999997E-2</v>
      </c>
      <c r="AI2353" s="312"/>
      <c r="AJ2353" s="332">
        <v>760</v>
      </c>
      <c r="AK2353" s="304">
        <f t="shared" si="612"/>
        <v>760</v>
      </c>
      <c r="AL2353" s="304">
        <f t="shared" si="615"/>
        <v>0.43</v>
      </c>
      <c r="AM2353" s="389" t="str">
        <f t="shared" si="614"/>
        <v/>
      </c>
      <c r="AN2353" s="304"/>
      <c r="AO2353" s="304"/>
      <c r="AP2353" s="312"/>
      <c r="AQ2353" s="312"/>
      <c r="AR2353" s="312"/>
      <c r="AS2353" s="304"/>
      <c r="AT2353" s="312"/>
      <c r="AU2353" s="329">
        <f>VLOOKUP(C2353,[1]world!$A$2:$B$3555,2,FALSE)</f>
        <v>1</v>
      </c>
      <c r="AV2353" s="329">
        <v>519</v>
      </c>
      <c r="AW2353" s="304">
        <v>0.37</v>
      </c>
      <c r="AX2353" s="304">
        <v>20</v>
      </c>
      <c r="AY2353" s="304">
        <v>-999</v>
      </c>
      <c r="AZ2353" s="304">
        <v>40</v>
      </c>
      <c r="BA2353" s="304">
        <v>20</v>
      </c>
      <c r="BB2353" s="304">
        <v>-999</v>
      </c>
      <c r="BC2353" s="304">
        <v>40</v>
      </c>
      <c r="BD2353" s="304">
        <v>20</v>
      </c>
      <c r="BE2353" s="304">
        <v>20</v>
      </c>
      <c r="BF2353" s="304">
        <v>-999</v>
      </c>
      <c r="BG2353" s="304">
        <v>-999</v>
      </c>
      <c r="BH2353" s="304">
        <v>40</v>
      </c>
      <c r="BI2353" s="304">
        <v>40</v>
      </c>
      <c r="BJ2353" s="304">
        <v>2</v>
      </c>
      <c r="BK2353" s="304" t="s">
        <v>4954</v>
      </c>
      <c r="BL2353" s="304">
        <v>2</v>
      </c>
    </row>
    <row r="2354" spans="1:64" ht="15" hidden="1" customHeight="1" x14ac:dyDescent="0.2">
      <c r="A2354" s="304" t="s">
        <v>6159</v>
      </c>
      <c r="B2354" s="304" t="s">
        <v>2503</v>
      </c>
      <c r="C2354" s="304">
        <v>2490</v>
      </c>
      <c r="D2354" s="349" t="s">
        <v>3424</v>
      </c>
      <c r="E2354" s="304" t="s">
        <v>3424</v>
      </c>
      <c r="F2354" s="304"/>
      <c r="G2354" s="324">
        <v>36.311100000000003</v>
      </c>
      <c r="H2354" s="324">
        <v>139.18790000000001</v>
      </c>
      <c r="I2354" s="324" t="s">
        <v>214</v>
      </c>
      <c r="J2354" s="368">
        <v>400.83330000000001</v>
      </c>
      <c r="K2354" s="331">
        <v>0.1</v>
      </c>
      <c r="L2354" s="304" t="str">
        <f t="shared" si="610"/>
        <v>C</v>
      </c>
      <c r="M2354" s="388">
        <v>0</v>
      </c>
      <c r="N2354" s="304"/>
      <c r="O2354" s="304">
        <v>21</v>
      </c>
      <c r="P2354" s="356"/>
      <c r="Q2354" s="356"/>
      <c r="R2354" s="304" t="s">
        <v>6159</v>
      </c>
      <c r="S2354" s="304"/>
      <c r="T2354" s="304"/>
      <c r="U2354" s="304"/>
      <c r="V2354" s="304"/>
      <c r="W2354" s="304" t="s">
        <v>4661</v>
      </c>
      <c r="X2354" s="304">
        <v>-999</v>
      </c>
      <c r="Y2354" s="366" t="str">
        <f t="shared" si="613"/>
        <v>-</v>
      </c>
      <c r="Z2354" s="304"/>
      <c r="AA2354" s="304"/>
      <c r="AB2354" s="304">
        <v>-999</v>
      </c>
      <c r="AC2354" s="304">
        <v>-999</v>
      </c>
      <c r="AD2354" s="366">
        <v>-999</v>
      </c>
      <c r="AE2354" s="304">
        <v>-999</v>
      </c>
      <c r="AF2354" s="304">
        <v>-999</v>
      </c>
      <c r="AG2354" s="304"/>
      <c r="AH2354" s="304">
        <v>2.7767099999999999E-3</v>
      </c>
      <c r="AI2354" s="312"/>
      <c r="AJ2354" s="332">
        <v>263</v>
      </c>
      <c r="AK2354" s="304">
        <f t="shared" si="612"/>
        <v>270</v>
      </c>
      <c r="AL2354" s="304">
        <f t="shared" si="615"/>
        <v>0.43</v>
      </c>
      <c r="AM2354" s="389" t="str">
        <f t="shared" si="614"/>
        <v/>
      </c>
      <c r="AN2354" s="304"/>
      <c r="AO2354" s="304"/>
      <c r="AP2354" s="312"/>
      <c r="AQ2354" s="312"/>
      <c r="AR2354" s="312"/>
      <c r="AS2354" s="304"/>
      <c r="AT2354" s="312"/>
      <c r="AU2354" s="329">
        <f>VLOOKUP(C2354,[1]world!$A$2:$B$3555,2,FALSE)</f>
        <v>16</v>
      </c>
      <c r="AV2354" s="329">
        <v>246</v>
      </c>
      <c r="AW2354" s="304">
        <v>0.18</v>
      </c>
      <c r="AX2354" s="304">
        <v>1280</v>
      </c>
      <c r="AY2354" s="304">
        <v>-999</v>
      </c>
      <c r="AZ2354" s="304">
        <v>3600</v>
      </c>
      <c r="BA2354" s="304">
        <v>1280</v>
      </c>
      <c r="BB2354" s="304">
        <v>-999</v>
      </c>
      <c r="BC2354" s="304">
        <v>3600</v>
      </c>
      <c r="BD2354" s="304">
        <v>1280</v>
      </c>
      <c r="BE2354" s="304">
        <v>1280</v>
      </c>
      <c r="BF2354" s="304">
        <v>-999</v>
      </c>
      <c r="BG2354" s="304">
        <v>-999</v>
      </c>
      <c r="BH2354" s="304">
        <v>3600</v>
      </c>
      <c r="BI2354" s="304">
        <v>3600</v>
      </c>
      <c r="BJ2354" s="304">
        <v>2</v>
      </c>
      <c r="BK2354" s="304" t="s">
        <v>4954</v>
      </c>
      <c r="BL2354" s="304">
        <v>2</v>
      </c>
    </row>
    <row r="2355" spans="1:64" ht="15" hidden="1" customHeight="1" x14ac:dyDescent="0.2">
      <c r="A2355" s="304" t="s">
        <v>6175</v>
      </c>
      <c r="B2355" s="304" t="s">
        <v>2503</v>
      </c>
      <c r="C2355" s="304">
        <v>2491</v>
      </c>
      <c r="D2355" s="349" t="s">
        <v>3386</v>
      </c>
      <c r="E2355" s="304" t="s">
        <v>3386</v>
      </c>
      <c r="F2355" s="304"/>
      <c r="G2355" s="324">
        <v>36.240900000000003</v>
      </c>
      <c r="H2355" s="324">
        <v>139.54759999999999</v>
      </c>
      <c r="I2355" s="324" t="s">
        <v>212</v>
      </c>
      <c r="J2355" s="368">
        <f>EXP(0.38*LN(Y2355)+0.32*LN(AJ2355)+0.3*LN(AV2355))</f>
        <v>240.0248590218942</v>
      </c>
      <c r="K2355" s="331">
        <v>0.1</v>
      </c>
      <c r="L2355" s="304" t="str">
        <f t="shared" si="610"/>
        <v>D</v>
      </c>
      <c r="M2355" s="388" t="s">
        <v>6089</v>
      </c>
      <c r="N2355" s="304"/>
      <c r="O2355" s="304">
        <v>21</v>
      </c>
      <c r="P2355" s="356"/>
      <c r="Q2355" s="356"/>
      <c r="R2355" s="304"/>
      <c r="S2355" s="356"/>
      <c r="T2355" s="304"/>
      <c r="U2355" s="356"/>
      <c r="V2355" s="304"/>
      <c r="W2355" s="310" t="s">
        <v>1674</v>
      </c>
      <c r="X2355" s="304" t="s">
        <v>213</v>
      </c>
      <c r="Y2355" s="366">
        <f t="shared" si="613"/>
        <v>274.5</v>
      </c>
      <c r="Z2355" s="304"/>
      <c r="AA2355" s="331">
        <v>0.36</v>
      </c>
      <c r="AB2355" s="304">
        <v>-999</v>
      </c>
      <c r="AC2355" s="304">
        <v>-999</v>
      </c>
      <c r="AD2355" s="366">
        <v>-999</v>
      </c>
      <c r="AE2355" s="304">
        <v>-999</v>
      </c>
      <c r="AF2355" s="304">
        <v>-999</v>
      </c>
      <c r="AG2355" s="304"/>
      <c r="AH2355" s="304">
        <v>6.6824500000000004E-4</v>
      </c>
      <c r="AI2355" s="312"/>
      <c r="AJ2355" s="332">
        <v>200</v>
      </c>
      <c r="AK2355" s="304">
        <f t="shared" si="612"/>
        <v>210</v>
      </c>
      <c r="AL2355" s="304">
        <v>0.2</v>
      </c>
      <c r="AM2355" s="389" t="str">
        <f t="shared" si="614"/>
        <v/>
      </c>
      <c r="AN2355" s="304"/>
      <c r="AO2355" s="304"/>
      <c r="AP2355" s="312"/>
      <c r="AQ2355" s="312"/>
      <c r="AR2355" s="312"/>
      <c r="AS2355" s="304"/>
      <c r="AT2355" s="312"/>
      <c r="AU2355" s="329">
        <f>VLOOKUP(C2355,[1]world!$A$2:$B$3555,2,FALSE)</f>
        <v>16</v>
      </c>
      <c r="AV2355" s="329">
        <v>246</v>
      </c>
      <c r="AW2355" s="304">
        <v>0.18</v>
      </c>
      <c r="AX2355" s="304">
        <v>540</v>
      </c>
      <c r="AY2355" s="304">
        <v>-999</v>
      </c>
      <c r="AZ2355" s="304">
        <v>1300</v>
      </c>
      <c r="BA2355" s="304">
        <v>540</v>
      </c>
      <c r="BB2355" s="304">
        <v>-999</v>
      </c>
      <c r="BC2355" s="304">
        <v>1300</v>
      </c>
      <c r="BD2355" s="304">
        <v>540</v>
      </c>
      <c r="BE2355" s="304">
        <v>540</v>
      </c>
      <c r="BF2355" s="304">
        <v>-999</v>
      </c>
      <c r="BG2355" s="304">
        <v>-999</v>
      </c>
      <c r="BH2355" s="304">
        <v>1300</v>
      </c>
      <c r="BI2355" s="304">
        <v>1300</v>
      </c>
      <c r="BJ2355" s="304">
        <v>2</v>
      </c>
      <c r="BK2355" s="304" t="s">
        <v>4954</v>
      </c>
      <c r="BL2355" s="304">
        <v>2</v>
      </c>
    </row>
    <row r="2356" spans="1:64" ht="15" hidden="1" customHeight="1" x14ac:dyDescent="0.2">
      <c r="A2356" s="304" t="s">
        <v>6103</v>
      </c>
      <c r="B2356" s="304" t="s">
        <v>2503</v>
      </c>
      <c r="C2356" s="304">
        <v>2492</v>
      </c>
      <c r="D2356" s="349" t="s">
        <v>3377</v>
      </c>
      <c r="E2356" s="304" t="s">
        <v>3377</v>
      </c>
      <c r="F2356" s="304"/>
      <c r="G2356" s="324">
        <v>36.232500000000002</v>
      </c>
      <c r="H2356" s="324">
        <v>138.73220000000001</v>
      </c>
      <c r="I2356" s="324" t="s">
        <v>214</v>
      </c>
      <c r="J2356" s="366">
        <v>668.1</v>
      </c>
      <c r="K2356" s="331">
        <v>0.1</v>
      </c>
      <c r="L2356" s="304" t="str">
        <f t="shared" si="610"/>
        <v>C</v>
      </c>
      <c r="M2356" s="388">
        <v>0</v>
      </c>
      <c r="N2356" s="304"/>
      <c r="O2356" s="304">
        <v>21</v>
      </c>
      <c r="P2356" s="356"/>
      <c r="Q2356" s="356"/>
      <c r="R2356" s="304" t="s">
        <v>2503</v>
      </c>
      <c r="S2356" s="304"/>
      <c r="T2356" s="304"/>
      <c r="U2356" s="304"/>
      <c r="V2356" s="304"/>
      <c r="W2356" s="304" t="s">
        <v>4661</v>
      </c>
      <c r="X2356" s="304">
        <v>-999</v>
      </c>
      <c r="Y2356" s="366" t="str">
        <f t="shared" si="613"/>
        <v>-</v>
      </c>
      <c r="Z2356" s="304"/>
      <c r="AA2356" s="304"/>
      <c r="AB2356" s="304">
        <v>-999</v>
      </c>
      <c r="AC2356" s="304">
        <v>-999</v>
      </c>
      <c r="AD2356" s="366">
        <v>-999</v>
      </c>
      <c r="AE2356" s="304">
        <v>-999</v>
      </c>
      <c r="AF2356" s="304">
        <v>-999</v>
      </c>
      <c r="AG2356" s="304"/>
      <c r="AH2356" s="304">
        <v>6.3199500000000006E-2</v>
      </c>
      <c r="AI2356" s="312"/>
      <c r="AJ2356" s="332">
        <v>760</v>
      </c>
      <c r="AK2356" s="304">
        <f t="shared" si="612"/>
        <v>760</v>
      </c>
      <c r="AL2356" s="304">
        <f t="shared" ref="AL2356:AL2379" si="616">IF(AH2356&lt;=0.0022,0.2,0.43)</f>
        <v>0.43</v>
      </c>
      <c r="AM2356" s="389" t="str">
        <f t="shared" si="614"/>
        <v/>
      </c>
      <c r="AN2356" s="304"/>
      <c r="AO2356" s="304"/>
      <c r="AP2356" s="312"/>
      <c r="AQ2356" s="312"/>
      <c r="AR2356" s="312"/>
      <c r="AS2356" s="304"/>
      <c r="AT2356" s="312"/>
      <c r="AU2356" s="329">
        <f>VLOOKUP(C2356,[1]world!$A$2:$B$3555,2,FALSE)</f>
        <v>1</v>
      </c>
      <c r="AV2356" s="329">
        <v>519</v>
      </c>
      <c r="AW2356" s="304">
        <v>0.37</v>
      </c>
      <c r="AX2356" s="304">
        <v>14</v>
      </c>
      <c r="AY2356" s="304">
        <v>28</v>
      </c>
      <c r="AZ2356" s="304">
        <v>500</v>
      </c>
      <c r="BA2356" s="304">
        <v>14</v>
      </c>
      <c r="BB2356" s="304">
        <v>28</v>
      </c>
      <c r="BC2356" s="304">
        <v>500</v>
      </c>
      <c r="BD2356" s="304">
        <v>20</v>
      </c>
      <c r="BE2356" s="304">
        <v>20</v>
      </c>
      <c r="BF2356" s="304">
        <v>-999</v>
      </c>
      <c r="BG2356" s="304">
        <v>-999</v>
      </c>
      <c r="BH2356" s="304">
        <v>500</v>
      </c>
      <c r="BI2356" s="304">
        <v>500</v>
      </c>
      <c r="BJ2356" s="304">
        <v>0</v>
      </c>
      <c r="BK2356" s="304">
        <v>0</v>
      </c>
      <c r="BL2356" s="304">
        <v>0</v>
      </c>
    </row>
    <row r="2357" spans="1:64" ht="15" hidden="1" customHeight="1" x14ac:dyDescent="0.2">
      <c r="A2357" s="304" t="s">
        <v>6103</v>
      </c>
      <c r="B2357" s="304" t="s">
        <v>2503</v>
      </c>
      <c r="C2357" s="304">
        <v>2493</v>
      </c>
      <c r="D2357" s="349" t="s">
        <v>3413</v>
      </c>
      <c r="E2357" s="304" t="s">
        <v>3413</v>
      </c>
      <c r="F2357" s="304"/>
      <c r="G2357" s="324">
        <v>36.283099999999997</v>
      </c>
      <c r="H2357" s="324">
        <v>138.92420000000001</v>
      </c>
      <c r="I2357" s="324" t="s">
        <v>214</v>
      </c>
      <c r="J2357" s="366">
        <v>421.4</v>
      </c>
      <c r="K2357" s="331">
        <v>0.1</v>
      </c>
      <c r="L2357" s="304" t="str">
        <f t="shared" si="610"/>
        <v>C</v>
      </c>
      <c r="M2357" s="388">
        <v>0</v>
      </c>
      <c r="N2357" s="304"/>
      <c r="O2357" s="304">
        <v>21</v>
      </c>
      <c r="P2357" s="356"/>
      <c r="Q2357" s="356"/>
      <c r="R2357" s="304" t="s">
        <v>2503</v>
      </c>
      <c r="S2357" s="304"/>
      <c r="T2357" s="304"/>
      <c r="U2357" s="304"/>
      <c r="V2357" s="304"/>
      <c r="W2357" s="304" t="s">
        <v>4661</v>
      </c>
      <c r="X2357" s="304">
        <v>-999</v>
      </c>
      <c r="Y2357" s="366" t="str">
        <f t="shared" si="613"/>
        <v>-</v>
      </c>
      <c r="Z2357" s="304"/>
      <c r="AA2357" s="304"/>
      <c r="AB2357" s="304">
        <v>-999</v>
      </c>
      <c r="AC2357" s="304">
        <v>-999</v>
      </c>
      <c r="AD2357" s="366">
        <v>-999</v>
      </c>
      <c r="AE2357" s="304">
        <v>-999</v>
      </c>
      <c r="AF2357" s="304">
        <v>-999</v>
      </c>
      <c r="AG2357" s="304"/>
      <c r="AH2357" s="304">
        <v>1.89409E-2</v>
      </c>
      <c r="AI2357" s="312"/>
      <c r="AJ2357" s="332">
        <v>639</v>
      </c>
      <c r="AK2357" s="304">
        <f t="shared" si="612"/>
        <v>690</v>
      </c>
      <c r="AL2357" s="304">
        <f t="shared" si="616"/>
        <v>0.43</v>
      </c>
      <c r="AM2357" s="389" t="str">
        <f t="shared" si="614"/>
        <v/>
      </c>
      <c r="AN2357" s="304"/>
      <c r="AO2357" s="304"/>
      <c r="AP2357" s="312"/>
      <c r="AQ2357" s="312"/>
      <c r="AR2357" s="312"/>
      <c r="AS2357" s="304"/>
      <c r="AT2357" s="312"/>
      <c r="AU2357" s="329">
        <f>VLOOKUP(C2357,[1]world!$A$2:$B$3555,2,FALSE)</f>
        <v>7</v>
      </c>
      <c r="AV2357" s="329">
        <v>388</v>
      </c>
      <c r="AW2357" s="304">
        <v>0.37</v>
      </c>
      <c r="AX2357" s="304">
        <v>72</v>
      </c>
      <c r="AY2357" s="304">
        <v>-999</v>
      </c>
      <c r="AZ2357" s="304">
        <v>1080</v>
      </c>
      <c r="BA2357" s="304">
        <v>72</v>
      </c>
      <c r="BB2357" s="304">
        <v>-999</v>
      </c>
      <c r="BC2357" s="304">
        <v>1080</v>
      </c>
      <c r="BD2357" s="304">
        <v>360</v>
      </c>
      <c r="BE2357" s="304">
        <v>360</v>
      </c>
      <c r="BF2357" s="304">
        <v>-999</v>
      </c>
      <c r="BG2357" s="304">
        <v>-999</v>
      </c>
      <c r="BH2357" s="304">
        <v>1080</v>
      </c>
      <c r="BI2357" s="304">
        <v>1080</v>
      </c>
      <c r="BJ2357" s="304">
        <v>0</v>
      </c>
      <c r="BK2357" s="304" t="s">
        <v>4954</v>
      </c>
      <c r="BL2357" s="304">
        <v>0</v>
      </c>
    </row>
    <row r="2358" spans="1:64" ht="15" hidden="1" customHeight="1" x14ac:dyDescent="0.2">
      <c r="A2358" s="304" t="s">
        <v>6103</v>
      </c>
      <c r="B2358" s="304" t="s">
        <v>2503</v>
      </c>
      <c r="C2358" s="304">
        <v>2494</v>
      </c>
      <c r="D2358" s="349" t="s">
        <v>3343</v>
      </c>
      <c r="E2358" s="304" t="s">
        <v>3343</v>
      </c>
      <c r="F2358" s="304"/>
      <c r="G2358" s="324">
        <v>36.140900000000002</v>
      </c>
      <c r="H2358" s="324">
        <v>138.9161</v>
      </c>
      <c r="I2358" s="324" t="s">
        <v>214</v>
      </c>
      <c r="J2358" s="366">
        <v>406.76</v>
      </c>
      <c r="K2358" s="331">
        <v>0.1</v>
      </c>
      <c r="L2358" s="304" t="str">
        <f t="shared" si="610"/>
        <v>C</v>
      </c>
      <c r="M2358" s="388">
        <v>0</v>
      </c>
      <c r="N2358" s="304"/>
      <c r="O2358" s="304">
        <v>21</v>
      </c>
      <c r="P2358" s="356"/>
      <c r="Q2358" s="356"/>
      <c r="R2358" s="304" t="s">
        <v>2503</v>
      </c>
      <c r="S2358" s="304"/>
      <c r="T2358" s="304"/>
      <c r="U2358" s="304"/>
      <c r="V2358" s="304"/>
      <c r="W2358" s="304" t="s">
        <v>4661</v>
      </c>
      <c r="X2358" s="304">
        <v>-999</v>
      </c>
      <c r="Y2358" s="366" t="str">
        <f t="shared" si="613"/>
        <v>-</v>
      </c>
      <c r="Z2358" s="304"/>
      <c r="AA2358" s="304"/>
      <c r="AB2358" s="304">
        <v>-999</v>
      </c>
      <c r="AC2358" s="304">
        <v>-999</v>
      </c>
      <c r="AD2358" s="366">
        <v>-999</v>
      </c>
      <c r="AE2358" s="304">
        <v>-999</v>
      </c>
      <c r="AF2358" s="304">
        <v>-999</v>
      </c>
      <c r="AG2358" s="304"/>
      <c r="AH2358" s="304">
        <v>0.15277399999999999</v>
      </c>
      <c r="AI2358" s="312"/>
      <c r="AJ2358" s="332">
        <v>760</v>
      </c>
      <c r="AK2358" s="304">
        <f t="shared" si="612"/>
        <v>760</v>
      </c>
      <c r="AL2358" s="304">
        <f t="shared" si="616"/>
        <v>0.43</v>
      </c>
      <c r="AM2358" s="389" t="str">
        <f t="shared" si="614"/>
        <v/>
      </c>
      <c r="AN2358" s="304"/>
      <c r="AO2358" s="304"/>
      <c r="AP2358" s="312"/>
      <c r="AQ2358" s="312"/>
      <c r="AR2358" s="312"/>
      <c r="AS2358" s="304"/>
      <c r="AT2358" s="312"/>
      <c r="AU2358" s="329">
        <f>VLOOKUP(C2358,[1]world!$A$2:$B$3555,2,FALSE)</f>
        <v>1</v>
      </c>
      <c r="AV2358" s="329">
        <v>519</v>
      </c>
      <c r="AW2358" s="304">
        <v>0.37</v>
      </c>
      <c r="AX2358" s="304">
        <v>22</v>
      </c>
      <c r="AY2358" s="304">
        <v>52</v>
      </c>
      <c r="AZ2358" s="304">
        <v>-999</v>
      </c>
      <c r="BA2358" s="304">
        <v>22</v>
      </c>
      <c r="BB2358" s="304">
        <v>52</v>
      </c>
      <c r="BC2358" s="304">
        <v>-999</v>
      </c>
      <c r="BD2358" s="304">
        <v>20</v>
      </c>
      <c r="BE2358" s="304">
        <v>20</v>
      </c>
      <c r="BF2358" s="304">
        <v>-999</v>
      </c>
      <c r="BG2358" s="304">
        <v>-999</v>
      </c>
      <c r="BH2358" s="304">
        <v>40</v>
      </c>
      <c r="BI2358" s="304">
        <v>40</v>
      </c>
      <c r="BJ2358" s="304">
        <v>0</v>
      </c>
      <c r="BK2358" s="304">
        <v>0</v>
      </c>
      <c r="BL2358" s="304">
        <v>0</v>
      </c>
    </row>
    <row r="2359" spans="1:64" ht="15" hidden="1" customHeight="1" x14ac:dyDescent="0.2">
      <c r="A2359" s="304" t="s">
        <v>6103</v>
      </c>
      <c r="B2359" s="304" t="s">
        <v>2503</v>
      </c>
      <c r="C2359" s="304">
        <v>2495</v>
      </c>
      <c r="D2359" s="349" t="s">
        <v>3575</v>
      </c>
      <c r="E2359" s="304" t="s">
        <v>3575</v>
      </c>
      <c r="F2359" s="304"/>
      <c r="G2359" s="324">
        <v>36.858899999999998</v>
      </c>
      <c r="H2359" s="324">
        <v>139.0659</v>
      </c>
      <c r="I2359" s="324" t="s">
        <v>214</v>
      </c>
      <c r="J2359" s="366">
        <v>323.08</v>
      </c>
      <c r="K2359" s="331">
        <v>0.1</v>
      </c>
      <c r="L2359" s="304" t="str">
        <f t="shared" si="610"/>
        <v>D</v>
      </c>
      <c r="M2359" s="388">
        <v>0</v>
      </c>
      <c r="N2359" s="304"/>
      <c r="O2359" s="304">
        <v>21</v>
      </c>
      <c r="P2359" s="356"/>
      <c r="Q2359" s="356"/>
      <c r="R2359" s="304" t="s">
        <v>2503</v>
      </c>
      <c r="S2359" s="304"/>
      <c r="T2359" s="304"/>
      <c r="U2359" s="304"/>
      <c r="V2359" s="304"/>
      <c r="W2359" s="304" t="s">
        <v>4661</v>
      </c>
      <c r="X2359" s="304">
        <v>-999</v>
      </c>
      <c r="Y2359" s="366" t="str">
        <f t="shared" si="613"/>
        <v>-</v>
      </c>
      <c r="Z2359" s="304"/>
      <c r="AA2359" s="304"/>
      <c r="AB2359" s="304">
        <v>-999</v>
      </c>
      <c r="AC2359" s="304">
        <v>-999</v>
      </c>
      <c r="AD2359" s="366">
        <v>-999</v>
      </c>
      <c r="AE2359" s="304">
        <v>-999</v>
      </c>
      <c r="AF2359" s="304">
        <v>-999</v>
      </c>
      <c r="AG2359" s="304"/>
      <c r="AH2359" s="304">
        <v>4.4970200000000002E-2</v>
      </c>
      <c r="AI2359" s="312"/>
      <c r="AJ2359" s="332">
        <v>760</v>
      </c>
      <c r="AK2359" s="304">
        <f t="shared" si="612"/>
        <v>760</v>
      </c>
      <c r="AL2359" s="304">
        <f t="shared" si="616"/>
        <v>0.43</v>
      </c>
      <c r="AM2359" s="389" t="str">
        <f t="shared" si="614"/>
        <v/>
      </c>
      <c r="AN2359" s="304"/>
      <c r="AO2359" s="304"/>
      <c r="AP2359" s="312"/>
      <c r="AQ2359" s="312"/>
      <c r="AR2359" s="312"/>
      <c r="AS2359" s="304"/>
      <c r="AT2359" s="312"/>
      <c r="AU2359" s="329">
        <f>VLOOKUP(C2359,[1]world!$A$2:$B$3555,2,FALSE)</f>
        <v>5</v>
      </c>
      <c r="AV2359" s="329">
        <v>402</v>
      </c>
      <c r="AW2359" s="304">
        <v>0.37</v>
      </c>
      <c r="AX2359" s="304">
        <v>52</v>
      </c>
      <c r="AY2359" s="304">
        <v>72</v>
      </c>
      <c r="AZ2359" s="304">
        <v>540</v>
      </c>
      <c r="BA2359" s="304">
        <v>52</v>
      </c>
      <c r="BB2359" s="304">
        <v>72</v>
      </c>
      <c r="BC2359" s="304">
        <v>540</v>
      </c>
      <c r="BD2359" s="304">
        <v>60</v>
      </c>
      <c r="BE2359" s="304">
        <v>60</v>
      </c>
      <c r="BF2359" s="304">
        <v>-999</v>
      </c>
      <c r="BG2359" s="304">
        <v>-999</v>
      </c>
      <c r="BH2359" s="304">
        <v>540</v>
      </c>
      <c r="BI2359" s="304">
        <v>540</v>
      </c>
      <c r="BJ2359" s="304">
        <v>0</v>
      </c>
      <c r="BK2359" s="304">
        <v>0</v>
      </c>
      <c r="BL2359" s="304">
        <v>0</v>
      </c>
    </row>
    <row r="2360" spans="1:64" ht="15" hidden="1" customHeight="1" x14ac:dyDescent="0.2">
      <c r="A2360" s="304" t="s">
        <v>6103</v>
      </c>
      <c r="B2360" s="304" t="s">
        <v>2503</v>
      </c>
      <c r="C2360" s="304">
        <v>2496</v>
      </c>
      <c r="D2360" s="349" t="s">
        <v>3464</v>
      </c>
      <c r="E2360" s="304" t="s">
        <v>3464</v>
      </c>
      <c r="F2360" s="304"/>
      <c r="G2360" s="324">
        <v>36.489899999999999</v>
      </c>
      <c r="H2360" s="324">
        <v>139.32509999999999</v>
      </c>
      <c r="I2360" s="324" t="s">
        <v>214</v>
      </c>
      <c r="J2360" s="366">
        <v>982.93</v>
      </c>
      <c r="K2360" s="331">
        <v>0.1</v>
      </c>
      <c r="L2360" s="304" t="str">
        <f t="shared" si="610"/>
        <v>B</v>
      </c>
      <c r="M2360" s="388">
        <v>0</v>
      </c>
      <c r="N2360" s="304"/>
      <c r="O2360" s="304">
        <v>21</v>
      </c>
      <c r="P2360" s="356"/>
      <c r="Q2360" s="356"/>
      <c r="R2360" s="304" t="s">
        <v>2503</v>
      </c>
      <c r="S2360" s="304"/>
      <c r="T2360" s="304"/>
      <c r="U2360" s="304"/>
      <c r="V2360" s="304"/>
      <c r="W2360" s="304" t="s">
        <v>4661</v>
      </c>
      <c r="X2360" s="304">
        <v>-999</v>
      </c>
      <c r="Y2360" s="366" t="str">
        <f t="shared" si="613"/>
        <v>-</v>
      </c>
      <c r="Z2360" s="304"/>
      <c r="AA2360" s="304"/>
      <c r="AB2360" s="304">
        <v>-999</v>
      </c>
      <c r="AC2360" s="304">
        <v>-999</v>
      </c>
      <c r="AD2360" s="366">
        <v>-999</v>
      </c>
      <c r="AE2360" s="304">
        <v>-999</v>
      </c>
      <c r="AF2360" s="304">
        <v>-999</v>
      </c>
      <c r="AG2360" s="304"/>
      <c r="AH2360" s="304">
        <v>7.2470599999999996E-2</v>
      </c>
      <c r="AI2360" s="312"/>
      <c r="AJ2360" s="332">
        <v>760</v>
      </c>
      <c r="AK2360" s="304">
        <f t="shared" si="612"/>
        <v>760</v>
      </c>
      <c r="AL2360" s="304">
        <f t="shared" si="616"/>
        <v>0.43</v>
      </c>
      <c r="AM2360" s="389" t="str">
        <f t="shared" si="614"/>
        <v/>
      </c>
      <c r="AN2360" s="304"/>
      <c r="AO2360" s="304"/>
      <c r="AP2360" s="312"/>
      <c r="AQ2360" s="312"/>
      <c r="AR2360" s="312"/>
      <c r="AS2360" s="304"/>
      <c r="AT2360" s="312"/>
      <c r="AU2360" s="329">
        <f>VLOOKUP(C2360,[1]world!$A$2:$B$3555,2,FALSE)</f>
        <v>1</v>
      </c>
      <c r="AV2360" s="329">
        <v>519</v>
      </c>
      <c r="AW2360" s="304">
        <v>0.37</v>
      </c>
      <c r="AX2360" s="304">
        <v>8</v>
      </c>
      <c r="AY2360" s="304">
        <v>16</v>
      </c>
      <c r="AZ2360" s="304">
        <v>64</v>
      </c>
      <c r="BA2360" s="304">
        <v>8</v>
      </c>
      <c r="BB2360" s="304">
        <v>16</v>
      </c>
      <c r="BC2360" s="304">
        <v>64</v>
      </c>
      <c r="BD2360" s="304">
        <v>40</v>
      </c>
      <c r="BE2360" s="304">
        <v>40</v>
      </c>
      <c r="BF2360" s="304">
        <v>-999</v>
      </c>
      <c r="BG2360" s="304">
        <v>-999</v>
      </c>
      <c r="BH2360" s="304">
        <v>60</v>
      </c>
      <c r="BI2360" s="304">
        <v>60</v>
      </c>
      <c r="BJ2360" s="304">
        <v>0</v>
      </c>
      <c r="BK2360" s="304">
        <v>0</v>
      </c>
      <c r="BL2360" s="304">
        <v>0</v>
      </c>
    </row>
    <row r="2361" spans="1:64" ht="15" hidden="1" customHeight="1" x14ac:dyDescent="0.2">
      <c r="A2361" s="304" t="s">
        <v>6176</v>
      </c>
      <c r="B2361" s="304" t="s">
        <v>1612</v>
      </c>
      <c r="C2361" s="304">
        <v>2497</v>
      </c>
      <c r="D2361" s="349" t="s">
        <v>3547</v>
      </c>
      <c r="E2361" s="304" t="s">
        <v>3547</v>
      </c>
      <c r="F2361" s="304"/>
      <c r="G2361" s="324">
        <v>36.7761</v>
      </c>
      <c r="H2361" s="324">
        <v>140.3569</v>
      </c>
      <c r="I2361" s="324" t="s">
        <v>212</v>
      </c>
      <c r="J2361" s="368">
        <f t="shared" ref="J2361:J2378" si="617">U2361</f>
        <v>200.14863295898797</v>
      </c>
      <c r="K2361" s="331">
        <v>0.2</v>
      </c>
      <c r="L2361" s="304" t="str">
        <f t="shared" si="610"/>
        <v>D</v>
      </c>
      <c r="M2361" s="388">
        <v>1</v>
      </c>
      <c r="N2361" s="304">
        <v>120</v>
      </c>
      <c r="O2361" s="304">
        <v>10</v>
      </c>
      <c r="P2361" s="331"/>
      <c r="Q2361" s="356"/>
      <c r="R2361" s="304"/>
      <c r="S2361" s="356">
        <v>152.03911691345962</v>
      </c>
      <c r="T2361" s="356">
        <v>200.14863295898797</v>
      </c>
      <c r="U2361" s="356">
        <f t="shared" ref="U2361:U2378" si="618">IF(O2361&lt;=10,T2361,IF(O2361&gt;=20,S2361,((O2361-10)*(S2361-T2361)/10+T2361)))</f>
        <v>200.14863295898797</v>
      </c>
      <c r="V2361" s="356"/>
      <c r="W2361" s="304" t="s">
        <v>890</v>
      </c>
      <c r="X2361" s="304" t="s">
        <v>205</v>
      </c>
      <c r="Y2361" s="366">
        <f t="shared" si="613"/>
        <v>424.8</v>
      </c>
      <c r="Z2361" s="304"/>
      <c r="AA2361" s="304"/>
      <c r="AB2361" s="304">
        <v>-999</v>
      </c>
      <c r="AC2361" s="304">
        <v>-999</v>
      </c>
      <c r="AD2361" s="366">
        <v>-999</v>
      </c>
      <c r="AE2361" s="304">
        <v>-999</v>
      </c>
      <c r="AF2361" s="304">
        <v>-999</v>
      </c>
      <c r="AG2361" s="304"/>
      <c r="AH2361" s="304">
        <v>1.3634200000000001E-2</v>
      </c>
      <c r="AI2361" s="312"/>
      <c r="AJ2361" s="332">
        <v>506</v>
      </c>
      <c r="AK2361" s="304">
        <f t="shared" si="612"/>
        <v>555</v>
      </c>
      <c r="AL2361" s="304">
        <f t="shared" si="616"/>
        <v>0.43</v>
      </c>
      <c r="AM2361" s="389" t="str">
        <f t="shared" si="614"/>
        <v/>
      </c>
      <c r="AN2361" s="304"/>
      <c r="AO2361" s="304"/>
      <c r="AP2361" s="312"/>
      <c r="AQ2361" s="312"/>
      <c r="AR2361" s="312"/>
      <c r="AS2361" s="304"/>
      <c r="AT2361" s="312"/>
      <c r="AU2361" s="329">
        <f>VLOOKUP(C2361,[1]world!$A$2:$B$3555,2,FALSE)</f>
        <v>5</v>
      </c>
      <c r="AV2361" s="329">
        <v>402</v>
      </c>
      <c r="AW2361" s="304">
        <v>0.37</v>
      </c>
      <c r="AX2361" s="304">
        <v>20</v>
      </c>
      <c r="AY2361" s="304">
        <v>-999</v>
      </c>
      <c r="AZ2361" s="304">
        <v>260</v>
      </c>
      <c r="BA2361" s="304">
        <v>20</v>
      </c>
      <c r="BB2361" s="304">
        <v>-999</v>
      </c>
      <c r="BC2361" s="304">
        <v>260</v>
      </c>
      <c r="BD2361" s="304">
        <v>20</v>
      </c>
      <c r="BE2361" s="304">
        <v>20</v>
      </c>
      <c r="BF2361" s="304">
        <v>-999</v>
      </c>
      <c r="BG2361" s="304">
        <v>-999</v>
      </c>
      <c r="BH2361" s="304">
        <v>260</v>
      </c>
      <c r="BI2361" s="304">
        <v>260</v>
      </c>
      <c r="BJ2361" s="304">
        <v>2</v>
      </c>
      <c r="BK2361" s="304" t="s">
        <v>4954</v>
      </c>
      <c r="BL2361" s="304">
        <v>2</v>
      </c>
    </row>
    <row r="2362" spans="1:64" ht="15" hidden="1" customHeight="1" x14ac:dyDescent="0.2">
      <c r="A2362" s="304" t="s">
        <v>6176</v>
      </c>
      <c r="B2362" s="304" t="s">
        <v>1612</v>
      </c>
      <c r="C2362" s="304">
        <v>2498</v>
      </c>
      <c r="D2362" s="349" t="s">
        <v>3527</v>
      </c>
      <c r="E2362" s="304" t="s">
        <v>3527</v>
      </c>
      <c r="F2362" s="304"/>
      <c r="G2362" s="324">
        <v>36.706099999999999</v>
      </c>
      <c r="H2362" s="324">
        <v>140.70679999999999</v>
      </c>
      <c r="I2362" s="324" t="s">
        <v>212</v>
      </c>
      <c r="J2362" s="368">
        <f t="shared" si="617"/>
        <v>326.9201204170617</v>
      </c>
      <c r="K2362" s="331">
        <v>0.2</v>
      </c>
      <c r="L2362" s="304" t="str">
        <f t="shared" si="610"/>
        <v>D</v>
      </c>
      <c r="M2362" s="388">
        <v>1</v>
      </c>
      <c r="N2362" s="304">
        <v>197.4</v>
      </c>
      <c r="O2362" s="304">
        <v>10</v>
      </c>
      <c r="P2362" s="331"/>
      <c r="Q2362" s="356"/>
      <c r="R2362" s="304"/>
      <c r="S2362" s="356">
        <v>253.76591289075515</v>
      </c>
      <c r="T2362" s="356">
        <v>326.9201204170617</v>
      </c>
      <c r="U2362" s="356">
        <f t="shared" si="618"/>
        <v>326.9201204170617</v>
      </c>
      <c r="V2362" s="356"/>
      <c r="W2362" s="304" t="s">
        <v>890</v>
      </c>
      <c r="X2362" s="304" t="s">
        <v>205</v>
      </c>
      <c r="Y2362" s="366">
        <f t="shared" si="613"/>
        <v>424.8</v>
      </c>
      <c r="Z2362" s="304"/>
      <c r="AA2362" s="304"/>
      <c r="AB2362" s="304">
        <v>-999</v>
      </c>
      <c r="AC2362" s="304">
        <v>-999</v>
      </c>
      <c r="AD2362" s="366">
        <v>-999</v>
      </c>
      <c r="AE2362" s="304">
        <v>-999</v>
      </c>
      <c r="AF2362" s="304">
        <v>-999</v>
      </c>
      <c r="AG2362" s="304"/>
      <c r="AH2362" s="304">
        <v>8.8930299999999997E-3</v>
      </c>
      <c r="AI2362" s="312"/>
      <c r="AJ2362" s="332">
        <v>398</v>
      </c>
      <c r="AK2362" s="304">
        <f t="shared" si="612"/>
        <v>425</v>
      </c>
      <c r="AL2362" s="304">
        <f t="shared" si="616"/>
        <v>0.43</v>
      </c>
      <c r="AM2362" s="389" t="str">
        <f t="shared" si="614"/>
        <v/>
      </c>
      <c r="AN2362" s="304"/>
      <c r="AO2362" s="304"/>
      <c r="AP2362" s="312"/>
      <c r="AQ2362" s="312"/>
      <c r="AR2362" s="312"/>
      <c r="AS2362" s="304"/>
      <c r="AT2362" s="312"/>
      <c r="AU2362" s="329">
        <f>VLOOKUP(C2362,[1]world!$A$2:$B$3555,2,FALSE)</f>
        <v>11</v>
      </c>
      <c r="AV2362" s="329">
        <v>328</v>
      </c>
      <c r="AW2362" s="304">
        <v>0.37</v>
      </c>
      <c r="AX2362" s="304">
        <v>40</v>
      </c>
      <c r="AY2362" s="304">
        <v>-999</v>
      </c>
      <c r="AZ2362" s="304">
        <v>440</v>
      </c>
      <c r="BA2362" s="304">
        <v>40</v>
      </c>
      <c r="BB2362" s="304">
        <v>-999</v>
      </c>
      <c r="BC2362" s="304">
        <v>440</v>
      </c>
      <c r="BD2362" s="304">
        <v>40</v>
      </c>
      <c r="BE2362" s="304">
        <v>40</v>
      </c>
      <c r="BF2362" s="304">
        <v>-999</v>
      </c>
      <c r="BG2362" s="304">
        <v>-999</v>
      </c>
      <c r="BH2362" s="304">
        <v>440</v>
      </c>
      <c r="BI2362" s="304">
        <v>440</v>
      </c>
      <c r="BJ2362" s="304">
        <v>2</v>
      </c>
      <c r="BK2362" s="304" t="s">
        <v>4954</v>
      </c>
      <c r="BL2362" s="304">
        <v>2</v>
      </c>
    </row>
    <row r="2363" spans="1:64" ht="15" hidden="1" customHeight="1" x14ac:dyDescent="0.2">
      <c r="A2363" s="304" t="s">
        <v>6176</v>
      </c>
      <c r="B2363" s="304" t="s">
        <v>1612</v>
      </c>
      <c r="C2363" s="304">
        <v>2499</v>
      </c>
      <c r="D2363" s="349" t="s">
        <v>3495</v>
      </c>
      <c r="E2363" s="304" t="s">
        <v>3495</v>
      </c>
      <c r="F2363" s="304"/>
      <c r="G2363" s="324">
        <v>36.591500000000003</v>
      </c>
      <c r="H2363" s="324">
        <v>140.64529999999999</v>
      </c>
      <c r="I2363" s="324" t="s">
        <v>212</v>
      </c>
      <c r="J2363" s="368">
        <f t="shared" si="617"/>
        <v>264.59119869672145</v>
      </c>
      <c r="K2363" s="331">
        <v>0.13</v>
      </c>
      <c r="L2363" s="304" t="str">
        <f t="shared" si="610"/>
        <v>D</v>
      </c>
      <c r="M2363" s="388">
        <v>1</v>
      </c>
      <c r="N2363" s="304">
        <v>232</v>
      </c>
      <c r="O2363" s="304">
        <v>19</v>
      </c>
      <c r="P2363" s="331"/>
      <c r="Q2363" s="356"/>
      <c r="R2363" s="304"/>
      <c r="S2363" s="356">
        <v>262.28786277165108</v>
      </c>
      <c r="T2363" s="356">
        <v>285.3212220223545</v>
      </c>
      <c r="U2363" s="356">
        <f t="shared" si="618"/>
        <v>264.59119869672145</v>
      </c>
      <c r="V2363" s="356"/>
      <c r="W2363" s="304" t="s">
        <v>890</v>
      </c>
      <c r="X2363" s="304" t="s">
        <v>205</v>
      </c>
      <c r="Y2363" s="366">
        <f t="shared" si="613"/>
        <v>424.8</v>
      </c>
      <c r="Z2363" s="304"/>
      <c r="AA2363" s="304"/>
      <c r="AB2363" s="304">
        <v>-999</v>
      </c>
      <c r="AC2363" s="304">
        <v>-999</v>
      </c>
      <c r="AD2363" s="366">
        <v>-999</v>
      </c>
      <c r="AE2363" s="304">
        <v>-999</v>
      </c>
      <c r="AF2363" s="304">
        <v>-999</v>
      </c>
      <c r="AG2363" s="304"/>
      <c r="AH2363" s="304">
        <v>5.3356800000000003E-2</v>
      </c>
      <c r="AI2363" s="312"/>
      <c r="AJ2363" s="332">
        <v>760</v>
      </c>
      <c r="AK2363" s="304">
        <f t="shared" si="612"/>
        <v>760</v>
      </c>
      <c r="AL2363" s="304">
        <f t="shared" si="616"/>
        <v>0.43</v>
      </c>
      <c r="AM2363" s="389" t="str">
        <f t="shared" si="614"/>
        <v/>
      </c>
      <c r="AN2363" s="304"/>
      <c r="AO2363" s="304"/>
      <c r="AP2363" s="312"/>
      <c r="AQ2363" s="312"/>
      <c r="AR2363" s="312"/>
      <c r="AS2363" s="304"/>
      <c r="AT2363" s="312"/>
      <c r="AU2363" s="329">
        <f>VLOOKUP(C2363,[1]world!$A$2:$B$3555,2,FALSE)</f>
        <v>3</v>
      </c>
      <c r="AV2363" s="329">
        <v>547</v>
      </c>
      <c r="AW2363" s="304">
        <v>0.37</v>
      </c>
      <c r="AX2363" s="304">
        <v>40</v>
      </c>
      <c r="AY2363" s="304">
        <v>-999</v>
      </c>
      <c r="AZ2363" s="304">
        <v>160</v>
      </c>
      <c r="BA2363" s="304">
        <v>40</v>
      </c>
      <c r="BB2363" s="304">
        <v>-999</v>
      </c>
      <c r="BC2363" s="304">
        <v>160</v>
      </c>
      <c r="BD2363" s="304">
        <v>40</v>
      </c>
      <c r="BE2363" s="304">
        <v>40</v>
      </c>
      <c r="BF2363" s="304">
        <v>-999</v>
      </c>
      <c r="BG2363" s="304">
        <v>-999</v>
      </c>
      <c r="BH2363" s="304">
        <v>160</v>
      </c>
      <c r="BI2363" s="304">
        <v>160</v>
      </c>
      <c r="BJ2363" s="304">
        <v>2</v>
      </c>
      <c r="BK2363" s="304" t="s">
        <v>4954</v>
      </c>
      <c r="BL2363" s="304">
        <v>2</v>
      </c>
    </row>
    <row r="2364" spans="1:64" ht="15" hidden="1" customHeight="1" x14ac:dyDescent="0.2">
      <c r="A2364" s="304" t="s">
        <v>6176</v>
      </c>
      <c r="B2364" s="304" t="s">
        <v>1612</v>
      </c>
      <c r="C2364" s="304">
        <v>2500</v>
      </c>
      <c r="D2364" s="349" t="s">
        <v>3481</v>
      </c>
      <c r="E2364" s="304" t="s">
        <v>3481</v>
      </c>
      <c r="F2364" s="304"/>
      <c r="G2364" s="324">
        <v>36.551600000000001</v>
      </c>
      <c r="H2364" s="324">
        <v>140.4102</v>
      </c>
      <c r="I2364" s="324" t="s">
        <v>212</v>
      </c>
      <c r="J2364" s="368">
        <f t="shared" si="617"/>
        <v>335.80944474377645</v>
      </c>
      <c r="K2364" s="331">
        <v>0.13</v>
      </c>
      <c r="L2364" s="304" t="str">
        <f t="shared" si="610"/>
        <v>D</v>
      </c>
      <c r="M2364" s="388">
        <v>1</v>
      </c>
      <c r="N2364" s="304">
        <v>300</v>
      </c>
      <c r="O2364" s="304">
        <v>20</v>
      </c>
      <c r="P2364" s="331"/>
      <c r="Q2364" s="356"/>
      <c r="R2364" s="304"/>
      <c r="S2364" s="356">
        <v>335.80944474377645</v>
      </c>
      <c r="T2364" s="356">
        <v>360.86417696423177</v>
      </c>
      <c r="U2364" s="356">
        <f t="shared" si="618"/>
        <v>335.80944474377645</v>
      </c>
      <c r="V2364" s="356"/>
      <c r="W2364" s="304" t="s">
        <v>890</v>
      </c>
      <c r="X2364" s="304" t="s">
        <v>205</v>
      </c>
      <c r="Y2364" s="366">
        <f t="shared" si="613"/>
        <v>424.8</v>
      </c>
      <c r="Z2364" s="304"/>
      <c r="AA2364" s="304"/>
      <c r="AB2364" s="304">
        <v>-999</v>
      </c>
      <c r="AC2364" s="304">
        <v>-999</v>
      </c>
      <c r="AD2364" s="366">
        <v>-999</v>
      </c>
      <c r="AE2364" s="304">
        <v>-999</v>
      </c>
      <c r="AF2364" s="304">
        <v>-999</v>
      </c>
      <c r="AG2364" s="304"/>
      <c r="AH2364" s="304">
        <v>2.67961E-2</v>
      </c>
      <c r="AI2364" s="312"/>
      <c r="AJ2364" s="332">
        <v>760</v>
      </c>
      <c r="AK2364" s="304">
        <f t="shared" si="612"/>
        <v>760</v>
      </c>
      <c r="AL2364" s="304">
        <f t="shared" si="616"/>
        <v>0.43</v>
      </c>
      <c r="AM2364" s="389" t="str">
        <f t="shared" si="614"/>
        <v/>
      </c>
      <c r="AN2364" s="304"/>
      <c r="AO2364" s="304"/>
      <c r="AP2364" s="312"/>
      <c r="AQ2364" s="312"/>
      <c r="AR2364" s="312"/>
      <c r="AS2364" s="304"/>
      <c r="AT2364" s="312"/>
      <c r="AU2364" s="329">
        <f>VLOOKUP(C2364,[1]world!$A$2:$B$3555,2,FALSE)</f>
        <v>7</v>
      </c>
      <c r="AV2364" s="329">
        <v>388</v>
      </c>
      <c r="AW2364" s="304">
        <v>0.37</v>
      </c>
      <c r="AX2364" s="304">
        <v>480</v>
      </c>
      <c r="AY2364" s="304">
        <v>-999</v>
      </c>
      <c r="AZ2364" s="304">
        <v>1060</v>
      </c>
      <c r="BA2364" s="304">
        <v>480</v>
      </c>
      <c r="BB2364" s="304">
        <v>-999</v>
      </c>
      <c r="BC2364" s="304">
        <v>1060</v>
      </c>
      <c r="BD2364" s="304">
        <v>480</v>
      </c>
      <c r="BE2364" s="304">
        <v>480</v>
      </c>
      <c r="BF2364" s="304">
        <v>-999</v>
      </c>
      <c r="BG2364" s="304">
        <v>-999</v>
      </c>
      <c r="BH2364" s="304">
        <v>1060</v>
      </c>
      <c r="BI2364" s="304">
        <v>1060</v>
      </c>
      <c r="BJ2364" s="304">
        <v>2</v>
      </c>
      <c r="BK2364" s="304" t="s">
        <v>4954</v>
      </c>
      <c r="BL2364" s="304">
        <v>2</v>
      </c>
    </row>
    <row r="2365" spans="1:64" ht="15" hidden="1" customHeight="1" x14ac:dyDescent="0.2">
      <c r="A2365" s="304" t="s">
        <v>6176</v>
      </c>
      <c r="B2365" s="304" t="s">
        <v>1612</v>
      </c>
      <c r="C2365" s="304">
        <v>2501</v>
      </c>
      <c r="D2365" s="349" t="s">
        <v>3446</v>
      </c>
      <c r="E2365" s="304" t="s">
        <v>3446</v>
      </c>
      <c r="F2365" s="304"/>
      <c r="G2365" s="324">
        <v>36.385100000000001</v>
      </c>
      <c r="H2365" s="324">
        <v>140.2372</v>
      </c>
      <c r="I2365" s="324" t="s">
        <v>212</v>
      </c>
      <c r="J2365" s="368">
        <f t="shared" si="617"/>
        <v>289.9449870826636</v>
      </c>
      <c r="K2365" s="331">
        <v>0.2</v>
      </c>
      <c r="L2365" s="304" t="str">
        <f t="shared" si="610"/>
        <v>D</v>
      </c>
      <c r="M2365" s="388">
        <v>1</v>
      </c>
      <c r="N2365" s="304">
        <v>207.8</v>
      </c>
      <c r="O2365" s="304">
        <v>13</v>
      </c>
      <c r="P2365" s="331"/>
      <c r="Q2365" s="356"/>
      <c r="R2365" s="304"/>
      <c r="S2365" s="356">
        <v>254.40911751083155</v>
      </c>
      <c r="T2365" s="356">
        <v>305.1746454705916</v>
      </c>
      <c r="U2365" s="356">
        <f t="shared" si="618"/>
        <v>289.9449870826636</v>
      </c>
      <c r="V2365" s="356"/>
      <c r="W2365" s="304" t="s">
        <v>890</v>
      </c>
      <c r="X2365" s="304" t="s">
        <v>205</v>
      </c>
      <c r="Y2365" s="366">
        <f t="shared" si="613"/>
        <v>424.8</v>
      </c>
      <c r="Z2365" s="304"/>
      <c r="AA2365" s="304"/>
      <c r="AB2365" s="304">
        <v>-999</v>
      </c>
      <c r="AC2365" s="304">
        <v>-999</v>
      </c>
      <c r="AD2365" s="366">
        <v>-999</v>
      </c>
      <c r="AE2365" s="304">
        <v>-999</v>
      </c>
      <c r="AF2365" s="304">
        <v>-999</v>
      </c>
      <c r="AG2365" s="304"/>
      <c r="AH2365" s="304">
        <v>1.7240800000000001E-2</v>
      </c>
      <c r="AI2365" s="312"/>
      <c r="AJ2365" s="332">
        <v>600</v>
      </c>
      <c r="AK2365" s="304">
        <f t="shared" si="612"/>
        <v>555</v>
      </c>
      <c r="AL2365" s="304">
        <f t="shared" si="616"/>
        <v>0.43</v>
      </c>
      <c r="AM2365" s="389" t="str">
        <f t="shared" si="614"/>
        <v/>
      </c>
      <c r="AN2365" s="304"/>
      <c r="AO2365" s="304"/>
      <c r="AP2365" s="312"/>
      <c r="AQ2365" s="312"/>
      <c r="AR2365" s="312"/>
      <c r="AS2365" s="304"/>
      <c r="AT2365" s="312"/>
      <c r="AU2365" s="329">
        <f>VLOOKUP(C2365,[1]world!$A$2:$B$3555,2,FALSE)</f>
        <v>7</v>
      </c>
      <c r="AV2365" s="329">
        <v>388</v>
      </c>
      <c r="AW2365" s="304">
        <v>0.37</v>
      </c>
      <c r="AX2365" s="304">
        <v>20</v>
      </c>
      <c r="AY2365" s="304">
        <v>-999</v>
      </c>
      <c r="AZ2365" s="304">
        <v>140</v>
      </c>
      <c r="BA2365" s="304">
        <v>20</v>
      </c>
      <c r="BB2365" s="304">
        <v>-999</v>
      </c>
      <c r="BC2365" s="304">
        <v>140</v>
      </c>
      <c r="BD2365" s="304">
        <v>20</v>
      </c>
      <c r="BE2365" s="304">
        <v>20</v>
      </c>
      <c r="BF2365" s="304">
        <v>-999</v>
      </c>
      <c r="BG2365" s="304">
        <v>-999</v>
      </c>
      <c r="BH2365" s="304">
        <v>140</v>
      </c>
      <c r="BI2365" s="304">
        <v>140</v>
      </c>
      <c r="BJ2365" s="304">
        <v>2</v>
      </c>
      <c r="BK2365" s="304" t="s">
        <v>4954</v>
      </c>
      <c r="BL2365" s="304">
        <v>2</v>
      </c>
    </row>
    <row r="2366" spans="1:64" ht="15" hidden="1" customHeight="1" x14ac:dyDescent="0.2">
      <c r="A2366" s="304" t="s">
        <v>6176</v>
      </c>
      <c r="B2366" s="304" t="s">
        <v>1612</v>
      </c>
      <c r="C2366" s="304">
        <v>2502</v>
      </c>
      <c r="D2366" s="349" t="s">
        <v>3443</v>
      </c>
      <c r="E2366" s="304" t="s">
        <v>3443</v>
      </c>
      <c r="F2366" s="304"/>
      <c r="G2366" s="324">
        <v>36.369</v>
      </c>
      <c r="H2366" s="324">
        <v>140.4528</v>
      </c>
      <c r="I2366" s="324" t="s">
        <v>212</v>
      </c>
      <c r="J2366" s="368">
        <f t="shared" si="617"/>
        <v>371.19536059057663</v>
      </c>
      <c r="K2366" s="331">
        <v>0.13</v>
      </c>
      <c r="L2366" s="304" t="str">
        <f t="shared" si="610"/>
        <v>C</v>
      </c>
      <c r="M2366" s="388">
        <v>1</v>
      </c>
      <c r="N2366" s="304">
        <v>331.3</v>
      </c>
      <c r="O2366" s="304">
        <v>20</v>
      </c>
      <c r="P2366" s="331"/>
      <c r="Q2366" s="356"/>
      <c r="R2366" s="304"/>
      <c r="S2366" s="356">
        <v>371.19536059057663</v>
      </c>
      <c r="T2366" s="356">
        <v>398.23815509384332</v>
      </c>
      <c r="U2366" s="356">
        <f t="shared" si="618"/>
        <v>371.19536059057663</v>
      </c>
      <c r="V2366" s="356"/>
      <c r="W2366" s="304" t="s">
        <v>1674</v>
      </c>
      <c r="X2366" s="304" t="s">
        <v>213</v>
      </c>
      <c r="Y2366" s="366">
        <f t="shared" si="613"/>
        <v>274.5</v>
      </c>
      <c r="Z2366" s="304"/>
      <c r="AA2366" s="304"/>
      <c r="AB2366" s="304">
        <v>-999</v>
      </c>
      <c r="AC2366" s="304">
        <v>-999</v>
      </c>
      <c r="AD2366" s="366">
        <v>-999</v>
      </c>
      <c r="AE2366" s="304">
        <v>-999</v>
      </c>
      <c r="AF2366" s="304">
        <v>-999</v>
      </c>
      <c r="AG2366" s="304"/>
      <c r="AH2366" s="304">
        <v>8.1046799999999995E-3</v>
      </c>
      <c r="AI2366" s="312"/>
      <c r="AJ2366" s="332">
        <v>380</v>
      </c>
      <c r="AK2366" s="304">
        <f t="shared" si="612"/>
        <v>425</v>
      </c>
      <c r="AL2366" s="304">
        <f t="shared" si="616"/>
        <v>0.43</v>
      </c>
      <c r="AM2366" s="389" t="str">
        <f t="shared" si="614"/>
        <v/>
      </c>
      <c r="AN2366" s="304"/>
      <c r="AO2366" s="304"/>
      <c r="AP2366" s="312"/>
      <c r="AQ2366" s="312"/>
      <c r="AR2366" s="312"/>
      <c r="AS2366" s="304"/>
      <c r="AT2366" s="312"/>
      <c r="AU2366" s="329">
        <f>VLOOKUP(C2366,[1]world!$A$2:$B$3555,2,FALSE)</f>
        <v>13</v>
      </c>
      <c r="AV2366" s="329"/>
      <c r="AW2366" s="304">
        <v>0.37</v>
      </c>
      <c r="AX2366" s="304">
        <v>700</v>
      </c>
      <c r="AY2366" s="304">
        <v>-999</v>
      </c>
      <c r="AZ2366" s="304">
        <v>1460</v>
      </c>
      <c r="BA2366" s="304">
        <v>700</v>
      </c>
      <c r="BB2366" s="304">
        <v>-999</v>
      </c>
      <c r="BC2366" s="304">
        <v>1460</v>
      </c>
      <c r="BD2366" s="304">
        <v>700</v>
      </c>
      <c r="BE2366" s="304">
        <v>700</v>
      </c>
      <c r="BF2366" s="304">
        <v>-999</v>
      </c>
      <c r="BG2366" s="304">
        <v>-999</v>
      </c>
      <c r="BH2366" s="304">
        <v>1460</v>
      </c>
      <c r="BI2366" s="304">
        <v>1460</v>
      </c>
      <c r="BJ2366" s="304">
        <v>2</v>
      </c>
      <c r="BK2366" s="304" t="s">
        <v>4954</v>
      </c>
      <c r="BL2366" s="304">
        <v>2</v>
      </c>
    </row>
    <row r="2367" spans="1:64" ht="15" hidden="1" customHeight="1" x14ac:dyDescent="0.2">
      <c r="A2367" s="304" t="s">
        <v>6176</v>
      </c>
      <c r="B2367" s="304" t="s">
        <v>1612</v>
      </c>
      <c r="C2367" s="304">
        <v>2503</v>
      </c>
      <c r="D2367" s="349" t="s">
        <v>3439</v>
      </c>
      <c r="E2367" s="304" t="s">
        <v>3439</v>
      </c>
      <c r="F2367" s="304"/>
      <c r="G2367" s="324">
        <v>36.3523</v>
      </c>
      <c r="H2367" s="324">
        <v>140.59549999999999</v>
      </c>
      <c r="I2367" s="324" t="s">
        <v>212</v>
      </c>
      <c r="J2367" s="368">
        <f t="shared" si="617"/>
        <v>264.24506201016339</v>
      </c>
      <c r="K2367" s="331">
        <v>0.13</v>
      </c>
      <c r="L2367" s="304" t="str">
        <f t="shared" si="610"/>
        <v>D</v>
      </c>
      <c r="M2367" s="388">
        <v>1</v>
      </c>
      <c r="N2367" s="304">
        <v>236.6</v>
      </c>
      <c r="O2367" s="304">
        <v>20</v>
      </c>
      <c r="P2367" s="331"/>
      <c r="Q2367" s="356"/>
      <c r="R2367" s="304"/>
      <c r="S2367" s="356">
        <v>264.24506201016339</v>
      </c>
      <c r="T2367" s="356">
        <v>284.27711088379476</v>
      </c>
      <c r="U2367" s="356">
        <f t="shared" si="618"/>
        <v>264.24506201016339</v>
      </c>
      <c r="V2367" s="356"/>
      <c r="W2367" s="304" t="s">
        <v>1674</v>
      </c>
      <c r="X2367" s="304" t="s">
        <v>213</v>
      </c>
      <c r="Y2367" s="366">
        <f t="shared" si="613"/>
        <v>274.5</v>
      </c>
      <c r="Z2367" s="304"/>
      <c r="AA2367" s="304"/>
      <c r="AB2367" s="304">
        <v>-999</v>
      </c>
      <c r="AC2367" s="304">
        <v>-999</v>
      </c>
      <c r="AD2367" s="366">
        <v>-999</v>
      </c>
      <c r="AE2367" s="304">
        <v>-999</v>
      </c>
      <c r="AF2367" s="304">
        <v>-999</v>
      </c>
      <c r="AG2367" s="304"/>
      <c r="AH2367" s="304">
        <v>1.0163200000000001E-2</v>
      </c>
      <c r="AI2367" s="312"/>
      <c r="AJ2367" s="332">
        <v>426</v>
      </c>
      <c r="AK2367" s="304">
        <f t="shared" si="612"/>
        <v>425</v>
      </c>
      <c r="AL2367" s="304">
        <f t="shared" si="616"/>
        <v>0.43</v>
      </c>
      <c r="AM2367" s="389" t="str">
        <f t="shared" si="614"/>
        <v/>
      </c>
      <c r="AN2367" s="304"/>
      <c r="AO2367" s="304"/>
      <c r="AP2367" s="312"/>
      <c r="AQ2367" s="312"/>
      <c r="AR2367" s="312"/>
      <c r="AS2367" s="304"/>
      <c r="AT2367" s="312"/>
      <c r="AU2367" s="329">
        <f>VLOOKUP(C2367,[1]world!$A$2:$B$3555,2,FALSE)</f>
        <v>9</v>
      </c>
      <c r="AV2367" s="329">
        <v>497</v>
      </c>
      <c r="AW2367" s="304">
        <v>0.37</v>
      </c>
      <c r="AX2367" s="304">
        <v>460</v>
      </c>
      <c r="AY2367" s="304">
        <v>-999</v>
      </c>
      <c r="AZ2367" s="304">
        <v>1620</v>
      </c>
      <c r="BA2367" s="304">
        <v>460</v>
      </c>
      <c r="BB2367" s="304">
        <v>-999</v>
      </c>
      <c r="BC2367" s="304">
        <v>1620</v>
      </c>
      <c r="BD2367" s="304">
        <v>460</v>
      </c>
      <c r="BE2367" s="304">
        <v>460</v>
      </c>
      <c r="BF2367" s="304">
        <v>-999</v>
      </c>
      <c r="BG2367" s="304">
        <v>-999</v>
      </c>
      <c r="BH2367" s="304">
        <v>1620</v>
      </c>
      <c r="BI2367" s="304">
        <v>1620</v>
      </c>
      <c r="BJ2367" s="304">
        <v>2</v>
      </c>
      <c r="BK2367" s="304" t="s">
        <v>4954</v>
      </c>
      <c r="BL2367" s="304">
        <v>2</v>
      </c>
    </row>
    <row r="2368" spans="1:64" ht="15" hidden="1" customHeight="1" x14ac:dyDescent="0.2">
      <c r="A2368" s="304" t="s">
        <v>6176</v>
      </c>
      <c r="B2368" s="304" t="s">
        <v>1612</v>
      </c>
      <c r="C2368" s="304">
        <v>2504</v>
      </c>
      <c r="D2368" s="349" t="s">
        <v>3418</v>
      </c>
      <c r="E2368" s="304" t="s">
        <v>3418</v>
      </c>
      <c r="F2368" s="304"/>
      <c r="G2368" s="324">
        <v>36.306199999999997</v>
      </c>
      <c r="H2368" s="324">
        <v>139.9828</v>
      </c>
      <c r="I2368" s="324" t="s">
        <v>212</v>
      </c>
      <c r="J2368" s="368">
        <f t="shared" si="617"/>
        <v>535.38646821478164</v>
      </c>
      <c r="K2368" s="331">
        <v>0.13</v>
      </c>
      <c r="L2368" s="304" t="str">
        <f t="shared" si="610"/>
        <v>C</v>
      </c>
      <c r="M2368" s="388">
        <v>1</v>
      </c>
      <c r="N2368" s="304">
        <v>476.2</v>
      </c>
      <c r="O2368" s="304">
        <v>20</v>
      </c>
      <c r="P2368" s="331"/>
      <c r="Q2368" s="356"/>
      <c r="R2368" s="304"/>
      <c r="S2368" s="356">
        <v>535.38646821478164</v>
      </c>
      <c r="T2368" s="356">
        <v>567.62348039291419</v>
      </c>
      <c r="U2368" s="356">
        <f t="shared" si="618"/>
        <v>535.38646821478164</v>
      </c>
      <c r="V2368" s="356"/>
      <c r="W2368" s="304" t="s">
        <v>1674</v>
      </c>
      <c r="X2368" s="304" t="s">
        <v>213</v>
      </c>
      <c r="Y2368" s="366">
        <f t="shared" si="613"/>
        <v>274.5</v>
      </c>
      <c r="Z2368" s="304"/>
      <c r="AA2368" s="304"/>
      <c r="AB2368" s="304">
        <v>-999</v>
      </c>
      <c r="AC2368" s="304">
        <v>-999</v>
      </c>
      <c r="AD2368" s="366">
        <v>-999</v>
      </c>
      <c r="AE2368" s="304">
        <v>-999</v>
      </c>
      <c r="AF2368" s="304">
        <v>-999</v>
      </c>
      <c r="AG2368" s="304"/>
      <c r="AH2368" s="304">
        <v>3.7729199999999999E-3</v>
      </c>
      <c r="AI2368" s="312"/>
      <c r="AJ2368" s="332">
        <v>293</v>
      </c>
      <c r="AK2368" s="304">
        <f t="shared" si="612"/>
        <v>270</v>
      </c>
      <c r="AL2368" s="304">
        <f t="shared" si="616"/>
        <v>0.43</v>
      </c>
      <c r="AM2368" s="389" t="str">
        <f t="shared" si="614"/>
        <v/>
      </c>
      <c r="AN2368" s="304"/>
      <c r="AO2368" s="304"/>
      <c r="AP2368" s="312"/>
      <c r="AQ2368" s="312"/>
      <c r="AR2368" s="312"/>
      <c r="AS2368" s="304"/>
      <c r="AT2368" s="312"/>
      <c r="AU2368" s="329">
        <f>VLOOKUP(C2368,[1]world!$A$2:$B$3555,2,FALSE)</f>
        <v>15</v>
      </c>
      <c r="AV2368" s="329">
        <v>363</v>
      </c>
      <c r="AW2368" s="304">
        <v>0.37</v>
      </c>
      <c r="AX2368" s="304">
        <v>380</v>
      </c>
      <c r="AY2368" s="304">
        <v>-999</v>
      </c>
      <c r="AZ2368" s="304">
        <v>980</v>
      </c>
      <c r="BA2368" s="304">
        <v>380</v>
      </c>
      <c r="BB2368" s="304">
        <v>-999</v>
      </c>
      <c r="BC2368" s="304">
        <v>980</v>
      </c>
      <c r="BD2368" s="304">
        <v>380</v>
      </c>
      <c r="BE2368" s="304">
        <v>380</v>
      </c>
      <c r="BF2368" s="304">
        <v>-999</v>
      </c>
      <c r="BG2368" s="304">
        <v>-999</v>
      </c>
      <c r="BH2368" s="304">
        <v>980</v>
      </c>
      <c r="BI2368" s="304">
        <v>980</v>
      </c>
      <c r="BJ2368" s="304">
        <v>2</v>
      </c>
      <c r="BK2368" s="304" t="s">
        <v>4954</v>
      </c>
      <c r="BL2368" s="304">
        <v>2</v>
      </c>
    </row>
    <row r="2369" spans="1:64" ht="15" hidden="1" customHeight="1" x14ac:dyDescent="0.2">
      <c r="A2369" s="304" t="s">
        <v>6176</v>
      </c>
      <c r="B2369" s="304" t="s">
        <v>1612</v>
      </c>
      <c r="C2369" s="304">
        <v>2505</v>
      </c>
      <c r="D2369" s="349" t="s">
        <v>3359</v>
      </c>
      <c r="E2369" s="304" t="s">
        <v>3359</v>
      </c>
      <c r="F2369" s="304"/>
      <c r="G2369" s="324">
        <v>36.184800000000003</v>
      </c>
      <c r="H2369" s="324">
        <v>139.7037</v>
      </c>
      <c r="I2369" s="324" t="s">
        <v>212</v>
      </c>
      <c r="J2369" s="368">
        <f t="shared" si="617"/>
        <v>298.20109533065784</v>
      </c>
      <c r="K2369" s="331">
        <v>0.13</v>
      </c>
      <c r="L2369" s="304" t="str">
        <f t="shared" si="610"/>
        <v>D</v>
      </c>
      <c r="M2369" s="388">
        <v>1</v>
      </c>
      <c r="N2369" s="304">
        <v>266.7</v>
      </c>
      <c r="O2369" s="304">
        <v>20</v>
      </c>
      <c r="P2369" s="331"/>
      <c r="Q2369" s="356"/>
      <c r="R2369" s="304"/>
      <c r="S2369" s="356">
        <v>298.20109533065784</v>
      </c>
      <c r="T2369" s="356">
        <v>320.78521245323242</v>
      </c>
      <c r="U2369" s="356">
        <f t="shared" si="618"/>
        <v>298.20109533065784</v>
      </c>
      <c r="V2369" s="356"/>
      <c r="W2369" s="304" t="s">
        <v>1674</v>
      </c>
      <c r="X2369" s="304" t="s">
        <v>213</v>
      </c>
      <c r="Y2369" s="366">
        <f t="shared" si="613"/>
        <v>274.5</v>
      </c>
      <c r="Z2369" s="304"/>
      <c r="AA2369" s="304"/>
      <c r="AB2369" s="304">
        <v>-999</v>
      </c>
      <c r="AC2369" s="304">
        <v>-999</v>
      </c>
      <c r="AD2369" s="366">
        <v>-999</v>
      </c>
      <c r="AE2369" s="304">
        <v>-999</v>
      </c>
      <c r="AF2369" s="304">
        <v>-999</v>
      </c>
      <c r="AG2369" s="304"/>
      <c r="AH2369" s="304">
        <v>3.9746299999999998E-3</v>
      </c>
      <c r="AI2369" s="312"/>
      <c r="AJ2369" s="332">
        <v>299</v>
      </c>
      <c r="AK2369" s="304">
        <f t="shared" si="612"/>
        <v>270</v>
      </c>
      <c r="AL2369" s="304">
        <f t="shared" si="616"/>
        <v>0.43</v>
      </c>
      <c r="AM2369" s="389" t="str">
        <f t="shared" si="614"/>
        <v/>
      </c>
      <c r="AN2369" s="304"/>
      <c r="AO2369" s="304"/>
      <c r="AP2369" s="312"/>
      <c r="AQ2369" s="312"/>
      <c r="AR2369" s="312"/>
      <c r="AS2369" s="304"/>
      <c r="AT2369" s="312"/>
      <c r="AU2369" s="329">
        <f>VLOOKUP(C2369,[1]world!$A$2:$B$3555,2,FALSE)</f>
        <v>15</v>
      </c>
      <c r="AV2369" s="329">
        <v>363</v>
      </c>
      <c r="AW2369" s="304">
        <v>0.37</v>
      </c>
      <c r="AX2369" s="304">
        <v>600</v>
      </c>
      <c r="AY2369" s="304">
        <v>-999</v>
      </c>
      <c r="AZ2369" s="304">
        <v>2300</v>
      </c>
      <c r="BA2369" s="304">
        <v>600</v>
      </c>
      <c r="BB2369" s="304">
        <v>-999</v>
      </c>
      <c r="BC2369" s="304">
        <v>2300</v>
      </c>
      <c r="BD2369" s="304">
        <v>600</v>
      </c>
      <c r="BE2369" s="304">
        <v>600</v>
      </c>
      <c r="BF2369" s="304">
        <v>-999</v>
      </c>
      <c r="BG2369" s="304">
        <v>-999</v>
      </c>
      <c r="BH2369" s="304">
        <v>2300</v>
      </c>
      <c r="BI2369" s="304">
        <v>2300</v>
      </c>
      <c r="BJ2369" s="304">
        <v>2</v>
      </c>
      <c r="BK2369" s="304" t="s">
        <v>4954</v>
      </c>
      <c r="BL2369" s="304">
        <v>2</v>
      </c>
    </row>
    <row r="2370" spans="1:64" ht="15" hidden="1" customHeight="1" x14ac:dyDescent="0.2">
      <c r="A2370" s="304" t="s">
        <v>6176</v>
      </c>
      <c r="B2370" s="304" t="s">
        <v>1612</v>
      </c>
      <c r="C2370" s="304">
        <v>2506</v>
      </c>
      <c r="D2370" s="349" t="s">
        <v>3358</v>
      </c>
      <c r="E2370" s="304" t="s">
        <v>3358</v>
      </c>
      <c r="F2370" s="304"/>
      <c r="G2370" s="324">
        <v>36.1843</v>
      </c>
      <c r="H2370" s="324">
        <v>139.96530000000001</v>
      </c>
      <c r="I2370" s="324" t="s">
        <v>212</v>
      </c>
      <c r="J2370" s="368">
        <f t="shared" si="617"/>
        <v>211.98347758563244</v>
      </c>
      <c r="K2370" s="331">
        <v>0.13</v>
      </c>
      <c r="L2370" s="304" t="str">
        <f t="shared" si="610"/>
        <v>D</v>
      </c>
      <c r="M2370" s="388">
        <v>1</v>
      </c>
      <c r="N2370" s="304">
        <v>190.2</v>
      </c>
      <c r="O2370" s="304">
        <v>20</v>
      </c>
      <c r="P2370" s="331"/>
      <c r="Q2370" s="356"/>
      <c r="R2370" s="304"/>
      <c r="S2370" s="356">
        <v>211.98347758563244</v>
      </c>
      <c r="T2370" s="356">
        <v>227.49358693912816</v>
      </c>
      <c r="U2370" s="356">
        <f t="shared" si="618"/>
        <v>211.98347758563244</v>
      </c>
      <c r="V2370" s="356"/>
      <c r="W2370" s="304" t="s">
        <v>1674</v>
      </c>
      <c r="X2370" s="304" t="s">
        <v>213</v>
      </c>
      <c r="Y2370" s="366">
        <f t="shared" si="613"/>
        <v>274.5</v>
      </c>
      <c r="Z2370" s="304"/>
      <c r="AA2370" s="304"/>
      <c r="AB2370" s="304">
        <v>-999</v>
      </c>
      <c r="AC2370" s="304">
        <v>-999</v>
      </c>
      <c r="AD2370" s="366">
        <v>-999</v>
      </c>
      <c r="AE2370" s="304">
        <v>-999</v>
      </c>
      <c r="AF2370" s="304">
        <v>-999</v>
      </c>
      <c r="AG2370" s="304"/>
      <c r="AH2370" s="304">
        <v>2.6712699999999999E-3</v>
      </c>
      <c r="AI2370" s="312"/>
      <c r="AJ2370" s="332">
        <v>260</v>
      </c>
      <c r="AK2370" s="304">
        <f t="shared" si="612"/>
        <v>270</v>
      </c>
      <c r="AL2370" s="304">
        <f t="shared" si="616"/>
        <v>0.43</v>
      </c>
      <c r="AM2370" s="389" t="str">
        <f t="shared" si="614"/>
        <v/>
      </c>
      <c r="AN2370" s="304"/>
      <c r="AO2370" s="304"/>
      <c r="AP2370" s="312"/>
      <c r="AQ2370" s="312"/>
      <c r="AR2370" s="312"/>
      <c r="AS2370" s="304"/>
      <c r="AT2370" s="312"/>
      <c r="AU2370" s="329">
        <f>VLOOKUP(C2370,[1]world!$A$2:$B$3555,2,FALSE)</f>
        <v>13</v>
      </c>
      <c r="AV2370" s="329"/>
      <c r="AW2370" s="304">
        <v>0.37</v>
      </c>
      <c r="AX2370" s="304">
        <v>400</v>
      </c>
      <c r="AY2370" s="304">
        <v>-999</v>
      </c>
      <c r="AZ2370" s="304">
        <v>880</v>
      </c>
      <c r="BA2370" s="304">
        <v>400</v>
      </c>
      <c r="BB2370" s="304">
        <v>-999</v>
      </c>
      <c r="BC2370" s="304">
        <v>880</v>
      </c>
      <c r="BD2370" s="304">
        <v>400</v>
      </c>
      <c r="BE2370" s="304">
        <v>400</v>
      </c>
      <c r="BF2370" s="304">
        <v>-999</v>
      </c>
      <c r="BG2370" s="304">
        <v>-999</v>
      </c>
      <c r="BH2370" s="304">
        <v>880</v>
      </c>
      <c r="BI2370" s="304">
        <v>880</v>
      </c>
      <c r="BJ2370" s="304">
        <v>2</v>
      </c>
      <c r="BK2370" s="304" t="s">
        <v>4954</v>
      </c>
      <c r="BL2370" s="304">
        <v>2</v>
      </c>
    </row>
    <row r="2371" spans="1:64" ht="15" hidden="1" customHeight="1" x14ac:dyDescent="0.2">
      <c r="A2371" s="304" t="s">
        <v>6176</v>
      </c>
      <c r="B2371" s="304" t="s">
        <v>1612</v>
      </c>
      <c r="C2371" s="304">
        <v>2507</v>
      </c>
      <c r="D2371" s="349" t="s">
        <v>3338</v>
      </c>
      <c r="E2371" s="304" t="s">
        <v>3338</v>
      </c>
      <c r="F2371" s="304"/>
      <c r="G2371" s="324">
        <v>36.125100000000003</v>
      </c>
      <c r="H2371" s="324">
        <v>140.09030000000001</v>
      </c>
      <c r="I2371" s="324" t="s">
        <v>212</v>
      </c>
      <c r="J2371" s="368">
        <f t="shared" si="617"/>
        <v>248.01452902313278</v>
      </c>
      <c r="K2371" s="331">
        <v>0.13</v>
      </c>
      <c r="L2371" s="304" t="str">
        <f t="shared" si="610"/>
        <v>D</v>
      </c>
      <c r="M2371" s="388">
        <v>1</v>
      </c>
      <c r="N2371" s="304">
        <v>222.2</v>
      </c>
      <c r="O2371" s="304">
        <v>20</v>
      </c>
      <c r="P2371" s="331"/>
      <c r="Q2371" s="356"/>
      <c r="R2371" s="304"/>
      <c r="S2371" s="356">
        <v>248.01452902313278</v>
      </c>
      <c r="T2371" s="356">
        <v>266.71870551805898</v>
      </c>
      <c r="U2371" s="356">
        <f t="shared" si="618"/>
        <v>248.01452902313278</v>
      </c>
      <c r="V2371" s="356"/>
      <c r="W2371" s="304" t="s">
        <v>1674</v>
      </c>
      <c r="X2371" s="304" t="s">
        <v>213</v>
      </c>
      <c r="Y2371" s="366">
        <f t="shared" si="613"/>
        <v>274.5</v>
      </c>
      <c r="Z2371" s="304"/>
      <c r="AA2371" s="304"/>
      <c r="AB2371" s="304">
        <v>-999</v>
      </c>
      <c r="AC2371" s="304">
        <v>-999</v>
      </c>
      <c r="AD2371" s="366">
        <v>-999</v>
      </c>
      <c r="AE2371" s="304">
        <v>-999</v>
      </c>
      <c r="AF2371" s="304">
        <v>-999</v>
      </c>
      <c r="AG2371" s="304"/>
      <c r="AH2371" s="304">
        <v>8.5780399999999999E-4</v>
      </c>
      <c r="AI2371" s="312"/>
      <c r="AJ2371" s="332">
        <v>206</v>
      </c>
      <c r="AK2371" s="304">
        <f t="shared" si="612"/>
        <v>210</v>
      </c>
      <c r="AL2371" s="304">
        <f t="shared" si="616"/>
        <v>0.2</v>
      </c>
      <c r="AM2371" s="389" t="str">
        <f t="shared" si="614"/>
        <v/>
      </c>
      <c r="AN2371" s="304"/>
      <c r="AO2371" s="304"/>
      <c r="AP2371" s="312"/>
      <c r="AQ2371" s="312"/>
      <c r="AR2371" s="312"/>
      <c r="AS2371" s="304"/>
      <c r="AT2371" s="312"/>
      <c r="AU2371" s="329">
        <f>VLOOKUP(C2371,[1]world!$A$2:$B$3555,2,FALSE)</f>
        <v>13</v>
      </c>
      <c r="AV2371" s="329"/>
      <c r="AW2371" s="304">
        <v>0.37</v>
      </c>
      <c r="AX2371" s="304">
        <v>380</v>
      </c>
      <c r="AY2371" s="304">
        <v>-999</v>
      </c>
      <c r="AZ2371" s="304">
        <v>520</v>
      </c>
      <c r="BA2371" s="304">
        <v>380</v>
      </c>
      <c r="BB2371" s="304">
        <v>-999</v>
      </c>
      <c r="BC2371" s="304">
        <v>520</v>
      </c>
      <c r="BD2371" s="304">
        <v>380</v>
      </c>
      <c r="BE2371" s="304">
        <v>380</v>
      </c>
      <c r="BF2371" s="304">
        <v>-999</v>
      </c>
      <c r="BG2371" s="304">
        <v>-999</v>
      </c>
      <c r="BH2371" s="304">
        <v>520</v>
      </c>
      <c r="BI2371" s="304">
        <v>520</v>
      </c>
      <c r="BJ2371" s="304">
        <v>2</v>
      </c>
      <c r="BK2371" s="304" t="s">
        <v>4954</v>
      </c>
      <c r="BL2371" s="304">
        <v>2</v>
      </c>
    </row>
    <row r="2372" spans="1:64" ht="15" hidden="1" customHeight="1" x14ac:dyDescent="0.2">
      <c r="A2372" s="304" t="s">
        <v>6176</v>
      </c>
      <c r="B2372" s="304" t="s">
        <v>1612</v>
      </c>
      <c r="C2372" s="304">
        <v>2508</v>
      </c>
      <c r="D2372" s="349" t="s">
        <v>3362</v>
      </c>
      <c r="E2372" s="304" t="s">
        <v>3362</v>
      </c>
      <c r="F2372" s="304"/>
      <c r="G2372" s="324">
        <v>36.190100000000001</v>
      </c>
      <c r="H2372" s="324">
        <v>140.2869</v>
      </c>
      <c r="I2372" s="324" t="s">
        <v>212</v>
      </c>
      <c r="J2372" s="368">
        <f t="shared" si="617"/>
        <v>210.29586494205455</v>
      </c>
      <c r="K2372" s="331">
        <v>0.13</v>
      </c>
      <c r="L2372" s="304" t="str">
        <f t="shared" ref="L2372:L2435" si="619">IF(J2372&lt;180,"E",IF(AND(J2372&gt;=180,J2372&lt;360),"D",IF(AND(J2372&gt;=360,J2372&lt;760),"C",IF(AND(J2372&gt;=760,J2372&lt;1500),"B",IF(J2372&gt;=1500,"A","-")))))</f>
        <v>D</v>
      </c>
      <c r="M2372" s="388">
        <v>1</v>
      </c>
      <c r="N2372" s="304">
        <v>188.7</v>
      </c>
      <c r="O2372" s="304">
        <v>20</v>
      </c>
      <c r="P2372" s="331"/>
      <c r="Q2372" s="356"/>
      <c r="R2372" s="304"/>
      <c r="S2372" s="356">
        <v>210.29586494205455</v>
      </c>
      <c r="T2372" s="356">
        <v>225.64821644691386</v>
      </c>
      <c r="U2372" s="356">
        <f t="shared" si="618"/>
        <v>210.29586494205455</v>
      </c>
      <c r="V2372" s="356"/>
      <c r="W2372" s="304" t="s">
        <v>1674</v>
      </c>
      <c r="X2372" s="304" t="s">
        <v>213</v>
      </c>
      <c r="Y2372" s="366">
        <f t="shared" si="613"/>
        <v>274.5</v>
      </c>
      <c r="Z2372" s="304"/>
      <c r="AA2372" s="304"/>
      <c r="AB2372" s="304">
        <v>-999</v>
      </c>
      <c r="AC2372" s="304">
        <v>-999</v>
      </c>
      <c r="AD2372" s="366">
        <v>-999</v>
      </c>
      <c r="AE2372" s="304">
        <v>-999</v>
      </c>
      <c r="AF2372" s="304">
        <v>-999</v>
      </c>
      <c r="AG2372" s="304"/>
      <c r="AH2372" s="304">
        <v>4.5140400000000004E-3</v>
      </c>
      <c r="AI2372" s="312"/>
      <c r="AJ2372" s="332">
        <v>310</v>
      </c>
      <c r="AK2372" s="304">
        <f t="shared" ref="AK2372:AK2435" si="620">IF(AJ2372&lt;=180,180,IF(AND(AJ2372&gt;180,AJ2372&lt;240),210,IF(AND(AJ2372&gt;=240,AJ2372&lt;300),270,IF(AND(AJ2372&gt;=300,AJ2372&lt;360),270,IF(AND(AJ2372&gt;=360,AJ2372&lt;490),425,IF(AND(AJ2372&gt;=490,AJ2372&lt;620),555,IF(AND(AJ2372&gt;=620,AJ2372&lt;760),690,IF(AJ2372&gt;=760,760,"Error"))))))))</f>
        <v>270</v>
      </c>
      <c r="AL2372" s="304">
        <f t="shared" si="616"/>
        <v>0.43</v>
      </c>
      <c r="AM2372" s="389" t="str">
        <f t="shared" si="614"/>
        <v/>
      </c>
      <c r="AN2372" s="304"/>
      <c r="AO2372" s="304"/>
      <c r="AP2372" s="312"/>
      <c r="AQ2372" s="312"/>
      <c r="AR2372" s="312"/>
      <c r="AS2372" s="304"/>
      <c r="AT2372" s="312"/>
      <c r="AU2372" s="329">
        <f>VLOOKUP(C2372,[1]world!$A$2:$B$3555,2,FALSE)</f>
        <v>13</v>
      </c>
      <c r="AV2372" s="329"/>
      <c r="AW2372" s="304">
        <v>0.37</v>
      </c>
      <c r="AX2372" s="304">
        <v>240</v>
      </c>
      <c r="AY2372" s="304">
        <v>-999</v>
      </c>
      <c r="AZ2372" s="304">
        <v>400</v>
      </c>
      <c r="BA2372" s="304">
        <v>240</v>
      </c>
      <c r="BB2372" s="304">
        <v>-999</v>
      </c>
      <c r="BC2372" s="304">
        <v>400</v>
      </c>
      <c r="BD2372" s="304">
        <v>240</v>
      </c>
      <c r="BE2372" s="304">
        <v>240</v>
      </c>
      <c r="BF2372" s="304">
        <v>-999</v>
      </c>
      <c r="BG2372" s="304">
        <v>-999</v>
      </c>
      <c r="BH2372" s="304">
        <v>400</v>
      </c>
      <c r="BI2372" s="304">
        <v>400</v>
      </c>
      <c r="BJ2372" s="304">
        <v>2</v>
      </c>
      <c r="BK2372" s="304" t="s">
        <v>4954</v>
      </c>
      <c r="BL2372" s="304">
        <v>2</v>
      </c>
    </row>
    <row r="2373" spans="1:64" ht="15" hidden="1" customHeight="1" x14ac:dyDescent="0.2">
      <c r="A2373" s="304" t="s">
        <v>6176</v>
      </c>
      <c r="B2373" s="304" t="s">
        <v>1612</v>
      </c>
      <c r="C2373" s="304">
        <v>2509</v>
      </c>
      <c r="D2373" s="349" t="s">
        <v>3354</v>
      </c>
      <c r="E2373" s="304" t="s">
        <v>3354</v>
      </c>
      <c r="F2373" s="304"/>
      <c r="G2373" s="324">
        <v>36.158700000000003</v>
      </c>
      <c r="H2373" s="324">
        <v>140.48920000000001</v>
      </c>
      <c r="I2373" s="324" t="s">
        <v>212</v>
      </c>
      <c r="J2373" s="368">
        <f t="shared" si="617"/>
        <v>244.97239749322853</v>
      </c>
      <c r="K2373" s="331">
        <v>0.13</v>
      </c>
      <c r="L2373" s="304" t="str">
        <f t="shared" si="619"/>
        <v>D</v>
      </c>
      <c r="M2373" s="388">
        <v>1</v>
      </c>
      <c r="N2373" s="304">
        <v>219.5</v>
      </c>
      <c r="O2373" s="304">
        <v>20</v>
      </c>
      <c r="P2373" s="331"/>
      <c r="Q2373" s="356"/>
      <c r="R2373" s="304"/>
      <c r="S2373" s="356">
        <v>244.97239749322853</v>
      </c>
      <c r="T2373" s="356">
        <v>263.41995041998456</v>
      </c>
      <c r="U2373" s="356">
        <f t="shared" si="618"/>
        <v>244.97239749322853</v>
      </c>
      <c r="V2373" s="356"/>
      <c r="W2373" s="304" t="s">
        <v>1674</v>
      </c>
      <c r="X2373" s="304" t="s">
        <v>213</v>
      </c>
      <c r="Y2373" s="366">
        <f t="shared" ref="Y2373:Y2436" si="621">IF(X2373="A",506.6,IF(X2373="B",424.8,IF(X2373="C",338.6,IF(X2373="D",274.5,IF(X2373="E",181.5,"-")))))</f>
        <v>274.5</v>
      </c>
      <c r="Z2373" s="304"/>
      <c r="AA2373" s="304"/>
      <c r="AB2373" s="304">
        <v>-999</v>
      </c>
      <c r="AC2373" s="304">
        <v>-999</v>
      </c>
      <c r="AD2373" s="366">
        <v>-999</v>
      </c>
      <c r="AE2373" s="304">
        <v>-999</v>
      </c>
      <c r="AF2373" s="304">
        <v>-999</v>
      </c>
      <c r="AG2373" s="304"/>
      <c r="AH2373" s="304">
        <v>1.3947599999999999E-2</v>
      </c>
      <c r="AI2373" s="312"/>
      <c r="AJ2373" s="332">
        <v>515</v>
      </c>
      <c r="AK2373" s="304">
        <f t="shared" si="620"/>
        <v>555</v>
      </c>
      <c r="AL2373" s="304">
        <f t="shared" si="616"/>
        <v>0.43</v>
      </c>
      <c r="AM2373" s="389" t="str">
        <f t="shared" si="614"/>
        <v/>
      </c>
      <c r="AN2373" s="304"/>
      <c r="AO2373" s="304"/>
      <c r="AP2373" s="312"/>
      <c r="AQ2373" s="312"/>
      <c r="AR2373" s="312"/>
      <c r="AS2373" s="304"/>
      <c r="AT2373" s="312"/>
      <c r="AU2373" s="329">
        <f>VLOOKUP(C2373,[1]world!$A$2:$B$3555,2,FALSE)</f>
        <v>5</v>
      </c>
      <c r="AV2373" s="329">
        <v>402</v>
      </c>
      <c r="AW2373" s="304">
        <v>0.37</v>
      </c>
      <c r="AX2373" s="304">
        <v>500</v>
      </c>
      <c r="AY2373" s="304">
        <v>-999</v>
      </c>
      <c r="AZ2373" s="304">
        <v>960</v>
      </c>
      <c r="BA2373" s="304">
        <v>500</v>
      </c>
      <c r="BB2373" s="304">
        <v>-999</v>
      </c>
      <c r="BC2373" s="304">
        <v>960</v>
      </c>
      <c r="BD2373" s="304">
        <v>500</v>
      </c>
      <c r="BE2373" s="304">
        <v>500</v>
      </c>
      <c r="BF2373" s="304">
        <v>-999</v>
      </c>
      <c r="BG2373" s="304">
        <v>-999</v>
      </c>
      <c r="BH2373" s="304">
        <v>960</v>
      </c>
      <c r="BI2373" s="304">
        <v>960</v>
      </c>
      <c r="BJ2373" s="304">
        <v>2</v>
      </c>
      <c r="BK2373" s="304" t="s">
        <v>4954</v>
      </c>
      <c r="BL2373" s="304">
        <v>2</v>
      </c>
    </row>
    <row r="2374" spans="1:64" ht="15" hidden="1" customHeight="1" x14ac:dyDescent="0.2">
      <c r="A2374" s="304" t="s">
        <v>6176</v>
      </c>
      <c r="B2374" s="304" t="s">
        <v>1612</v>
      </c>
      <c r="C2374" s="304">
        <v>2510</v>
      </c>
      <c r="D2374" s="349" t="s">
        <v>3322</v>
      </c>
      <c r="E2374" s="304" t="s">
        <v>3322</v>
      </c>
      <c r="F2374" s="304"/>
      <c r="G2374" s="324">
        <v>36.072899999999997</v>
      </c>
      <c r="H2374" s="324">
        <v>140.19470000000001</v>
      </c>
      <c r="I2374" s="324" t="s">
        <v>212</v>
      </c>
      <c r="J2374" s="368">
        <f t="shared" si="617"/>
        <v>250.49356272217986</v>
      </c>
      <c r="K2374" s="331">
        <v>0.13</v>
      </c>
      <c r="L2374" s="304" t="str">
        <f t="shared" si="619"/>
        <v>D</v>
      </c>
      <c r="M2374" s="388">
        <v>1</v>
      </c>
      <c r="N2374" s="304">
        <v>224.4</v>
      </c>
      <c r="O2374" s="304">
        <v>20</v>
      </c>
      <c r="P2374" s="331"/>
      <c r="Q2374" s="356"/>
      <c r="R2374" s="304"/>
      <c r="S2374" s="356">
        <v>250.49356272217986</v>
      </c>
      <c r="T2374" s="356">
        <v>269.40506005573809</v>
      </c>
      <c r="U2374" s="356">
        <f t="shared" si="618"/>
        <v>250.49356272217986</v>
      </c>
      <c r="V2374" s="356"/>
      <c r="W2374" s="304" t="s">
        <v>1674</v>
      </c>
      <c r="X2374" s="304" t="s">
        <v>213</v>
      </c>
      <c r="Y2374" s="366">
        <f t="shared" si="621"/>
        <v>274.5</v>
      </c>
      <c r="Z2374" s="304"/>
      <c r="AA2374" s="304"/>
      <c r="AB2374" s="304">
        <v>-999</v>
      </c>
      <c r="AC2374" s="304">
        <v>-999</v>
      </c>
      <c r="AD2374" s="366">
        <v>-999</v>
      </c>
      <c r="AE2374" s="304">
        <v>-999</v>
      </c>
      <c r="AF2374" s="304">
        <v>-999</v>
      </c>
      <c r="AG2374" s="304"/>
      <c r="AH2374" s="304">
        <v>1.5166900000000001E-2</v>
      </c>
      <c r="AI2374" s="312"/>
      <c r="AJ2374" s="332">
        <v>546</v>
      </c>
      <c r="AK2374" s="304">
        <f t="shared" si="620"/>
        <v>555</v>
      </c>
      <c r="AL2374" s="304">
        <f t="shared" si="616"/>
        <v>0.43</v>
      </c>
      <c r="AM2374" s="389" t="str">
        <f t="shared" si="614"/>
        <v/>
      </c>
      <c r="AN2374" s="304"/>
      <c r="AO2374" s="304"/>
      <c r="AP2374" s="312"/>
      <c r="AQ2374" s="312"/>
      <c r="AR2374" s="312"/>
      <c r="AS2374" s="304"/>
      <c r="AT2374" s="312"/>
      <c r="AU2374" s="329">
        <f>VLOOKUP(C2374,[1]world!$A$2:$B$3555,2,FALSE)</f>
        <v>5</v>
      </c>
      <c r="AV2374" s="329">
        <v>402</v>
      </c>
      <c r="AW2374" s="304">
        <v>0.37</v>
      </c>
      <c r="AX2374" s="304">
        <v>480</v>
      </c>
      <c r="AY2374" s="304">
        <v>-999</v>
      </c>
      <c r="AZ2374" s="304">
        <v>680</v>
      </c>
      <c r="BA2374" s="304">
        <v>480</v>
      </c>
      <c r="BB2374" s="304">
        <v>-999</v>
      </c>
      <c r="BC2374" s="304">
        <v>680</v>
      </c>
      <c r="BD2374" s="304">
        <v>480</v>
      </c>
      <c r="BE2374" s="304">
        <v>480</v>
      </c>
      <c r="BF2374" s="304">
        <v>-999</v>
      </c>
      <c r="BG2374" s="304">
        <v>-999</v>
      </c>
      <c r="BH2374" s="304">
        <v>680</v>
      </c>
      <c r="BI2374" s="304">
        <v>680</v>
      </c>
      <c r="BJ2374" s="304">
        <v>2</v>
      </c>
      <c r="BK2374" s="304" t="s">
        <v>4954</v>
      </c>
      <c r="BL2374" s="304">
        <v>2</v>
      </c>
    </row>
    <row r="2375" spans="1:64" ht="15" hidden="1" customHeight="1" x14ac:dyDescent="0.2">
      <c r="A2375" s="304" t="s">
        <v>6176</v>
      </c>
      <c r="B2375" s="304" t="s">
        <v>1612</v>
      </c>
      <c r="C2375" s="304">
        <v>2511</v>
      </c>
      <c r="D2375" s="349" t="s">
        <v>3320</v>
      </c>
      <c r="E2375" s="304" t="s">
        <v>3320</v>
      </c>
      <c r="F2375" s="304"/>
      <c r="G2375" s="324">
        <v>36.069299999999998</v>
      </c>
      <c r="H2375" s="324">
        <v>139.90799999999999</v>
      </c>
      <c r="I2375" s="324" t="s">
        <v>212</v>
      </c>
      <c r="J2375" s="368">
        <f t="shared" si="617"/>
        <v>205.79619035093879</v>
      </c>
      <c r="K2375" s="331">
        <v>0.13</v>
      </c>
      <c r="L2375" s="304" t="str">
        <f t="shared" si="619"/>
        <v>D</v>
      </c>
      <c r="M2375" s="388">
        <v>1</v>
      </c>
      <c r="N2375" s="304">
        <v>184.7</v>
      </c>
      <c r="O2375" s="304">
        <v>20</v>
      </c>
      <c r="P2375" s="331"/>
      <c r="Q2375" s="356"/>
      <c r="R2375" s="304"/>
      <c r="S2375" s="356">
        <v>205.79619035093879</v>
      </c>
      <c r="T2375" s="356">
        <v>220.72443448050836</v>
      </c>
      <c r="U2375" s="356">
        <f t="shared" si="618"/>
        <v>205.79619035093879</v>
      </c>
      <c r="V2375" s="356"/>
      <c r="W2375" s="304" t="s">
        <v>1674</v>
      </c>
      <c r="X2375" s="304" t="s">
        <v>213</v>
      </c>
      <c r="Y2375" s="366">
        <f t="shared" si="621"/>
        <v>274.5</v>
      </c>
      <c r="Z2375" s="304"/>
      <c r="AA2375" s="304"/>
      <c r="AB2375" s="304">
        <v>-999</v>
      </c>
      <c r="AC2375" s="304">
        <v>-999</v>
      </c>
      <c r="AD2375" s="366">
        <v>-999</v>
      </c>
      <c r="AE2375" s="304">
        <v>-999</v>
      </c>
      <c r="AF2375" s="304">
        <v>-999</v>
      </c>
      <c r="AG2375" s="304"/>
      <c r="AH2375" s="304">
        <v>5.3898900000000003E-4</v>
      </c>
      <c r="AI2375" s="312"/>
      <c r="AJ2375" s="332">
        <v>196</v>
      </c>
      <c r="AK2375" s="304">
        <f t="shared" si="620"/>
        <v>210</v>
      </c>
      <c r="AL2375" s="304">
        <f t="shared" si="616"/>
        <v>0.2</v>
      </c>
      <c r="AM2375" s="389" t="str">
        <f t="shared" si="614"/>
        <v/>
      </c>
      <c r="AN2375" s="304"/>
      <c r="AO2375" s="304"/>
      <c r="AP2375" s="312"/>
      <c r="AQ2375" s="312"/>
      <c r="AR2375" s="312"/>
      <c r="AS2375" s="304"/>
      <c r="AT2375" s="312"/>
      <c r="AU2375" s="329">
        <f>VLOOKUP(C2375,[1]world!$A$2:$B$3555,2,FALSE)</f>
        <v>13</v>
      </c>
      <c r="AV2375" s="329"/>
      <c r="AW2375" s="304">
        <v>0.37</v>
      </c>
      <c r="AX2375" s="304">
        <v>660</v>
      </c>
      <c r="AY2375" s="304">
        <v>-999</v>
      </c>
      <c r="AZ2375" s="304">
        <v>840</v>
      </c>
      <c r="BA2375" s="304">
        <v>660</v>
      </c>
      <c r="BB2375" s="304">
        <v>-999</v>
      </c>
      <c r="BC2375" s="304">
        <v>840</v>
      </c>
      <c r="BD2375" s="304">
        <v>660</v>
      </c>
      <c r="BE2375" s="304">
        <v>660</v>
      </c>
      <c r="BF2375" s="304">
        <v>-999</v>
      </c>
      <c r="BG2375" s="304">
        <v>-999</v>
      </c>
      <c r="BH2375" s="304">
        <v>840</v>
      </c>
      <c r="BI2375" s="304">
        <v>840</v>
      </c>
      <c r="BJ2375" s="304">
        <v>2</v>
      </c>
      <c r="BK2375" s="304" t="s">
        <v>4954</v>
      </c>
      <c r="BL2375" s="304">
        <v>2</v>
      </c>
    </row>
    <row r="2376" spans="1:64" ht="15" hidden="1" customHeight="1" x14ac:dyDescent="0.2">
      <c r="A2376" s="304" t="s">
        <v>6176</v>
      </c>
      <c r="B2376" s="304" t="s">
        <v>1612</v>
      </c>
      <c r="C2376" s="304">
        <v>2512</v>
      </c>
      <c r="D2376" s="349" t="s">
        <v>3264</v>
      </c>
      <c r="E2376" s="304" t="s">
        <v>3264</v>
      </c>
      <c r="F2376" s="304"/>
      <c r="G2376" s="324">
        <v>35.911200000000001</v>
      </c>
      <c r="H2376" s="324">
        <v>140.04939999999999</v>
      </c>
      <c r="I2376" s="324" t="s">
        <v>212</v>
      </c>
      <c r="J2376" s="368">
        <f t="shared" si="617"/>
        <v>259.62288721917918</v>
      </c>
      <c r="K2376" s="331">
        <v>0.13</v>
      </c>
      <c r="L2376" s="304" t="str">
        <f t="shared" si="619"/>
        <v>D</v>
      </c>
      <c r="M2376" s="388">
        <v>1</v>
      </c>
      <c r="N2376" s="304">
        <v>232.5</v>
      </c>
      <c r="O2376" s="304">
        <v>20</v>
      </c>
      <c r="P2376" s="331"/>
      <c r="Q2376" s="356"/>
      <c r="R2376" s="304"/>
      <c r="S2376" s="356">
        <v>259.62288721917918</v>
      </c>
      <c r="T2376" s="356">
        <v>279.28387810725587</v>
      </c>
      <c r="U2376" s="356">
        <f t="shared" si="618"/>
        <v>259.62288721917918</v>
      </c>
      <c r="V2376" s="356"/>
      <c r="W2376" s="304" t="s">
        <v>1674</v>
      </c>
      <c r="X2376" s="304" t="s">
        <v>213</v>
      </c>
      <c r="Y2376" s="366">
        <f t="shared" si="621"/>
        <v>274.5</v>
      </c>
      <c r="Z2376" s="304"/>
      <c r="AA2376" s="304"/>
      <c r="AB2376" s="304">
        <v>-999</v>
      </c>
      <c r="AC2376" s="304">
        <v>-999</v>
      </c>
      <c r="AD2376" s="366">
        <v>-999</v>
      </c>
      <c r="AE2376" s="304">
        <v>-999</v>
      </c>
      <c r="AF2376" s="304">
        <v>-999</v>
      </c>
      <c r="AG2376" s="304"/>
      <c r="AH2376" s="304">
        <v>1.0779800000000001E-3</v>
      </c>
      <c r="AI2376" s="312"/>
      <c r="AJ2376" s="332">
        <v>212</v>
      </c>
      <c r="AK2376" s="304">
        <f t="shared" si="620"/>
        <v>210</v>
      </c>
      <c r="AL2376" s="304">
        <f t="shared" si="616"/>
        <v>0.2</v>
      </c>
      <c r="AM2376" s="389" t="str">
        <f t="shared" si="614"/>
        <v/>
      </c>
      <c r="AN2376" s="304"/>
      <c r="AO2376" s="304"/>
      <c r="AP2376" s="312"/>
      <c r="AQ2376" s="312"/>
      <c r="AR2376" s="312"/>
      <c r="AS2376" s="304"/>
      <c r="AT2376" s="312"/>
      <c r="AU2376" s="329">
        <f>VLOOKUP(C2376,[1]world!$A$2:$B$3555,2,FALSE)</f>
        <v>15</v>
      </c>
      <c r="AV2376" s="329">
        <v>363</v>
      </c>
      <c r="AW2376" s="304">
        <v>0.37</v>
      </c>
      <c r="AX2376" s="304">
        <v>700</v>
      </c>
      <c r="AY2376" s="304">
        <v>-999</v>
      </c>
      <c r="AZ2376" s="304">
        <v>860</v>
      </c>
      <c r="BA2376" s="304">
        <v>700</v>
      </c>
      <c r="BB2376" s="304">
        <v>-999</v>
      </c>
      <c r="BC2376" s="304">
        <v>860</v>
      </c>
      <c r="BD2376" s="304">
        <v>700</v>
      </c>
      <c r="BE2376" s="304">
        <v>700</v>
      </c>
      <c r="BF2376" s="304">
        <v>-999</v>
      </c>
      <c r="BG2376" s="304">
        <v>-999</v>
      </c>
      <c r="BH2376" s="304">
        <v>860</v>
      </c>
      <c r="BI2376" s="304">
        <v>860</v>
      </c>
      <c r="BJ2376" s="304">
        <v>2</v>
      </c>
      <c r="BK2376" s="304" t="s">
        <v>4954</v>
      </c>
      <c r="BL2376" s="304">
        <v>2</v>
      </c>
    </row>
    <row r="2377" spans="1:64" ht="15" hidden="1" customHeight="1" x14ac:dyDescent="0.2">
      <c r="A2377" s="304" t="s">
        <v>6176</v>
      </c>
      <c r="B2377" s="304" t="s">
        <v>1612</v>
      </c>
      <c r="C2377" s="304">
        <v>2513</v>
      </c>
      <c r="D2377" s="349" t="s">
        <v>3284</v>
      </c>
      <c r="E2377" s="304" t="s">
        <v>3284</v>
      </c>
      <c r="F2377" s="304"/>
      <c r="G2377" s="324">
        <v>35.953699999999998</v>
      </c>
      <c r="H2377" s="324">
        <v>140.3194</v>
      </c>
      <c r="I2377" s="324" t="s">
        <v>212</v>
      </c>
      <c r="J2377" s="368">
        <f t="shared" si="617"/>
        <v>261.3138376666821</v>
      </c>
      <c r="K2377" s="331">
        <v>0.13</v>
      </c>
      <c r="L2377" s="304" t="str">
        <f t="shared" si="619"/>
        <v>D</v>
      </c>
      <c r="M2377" s="388">
        <v>1</v>
      </c>
      <c r="N2377" s="304">
        <v>234</v>
      </c>
      <c r="O2377" s="304">
        <v>20</v>
      </c>
      <c r="P2377" s="331"/>
      <c r="Q2377" s="356"/>
      <c r="R2377" s="304"/>
      <c r="S2377" s="356">
        <v>261.3138376666821</v>
      </c>
      <c r="T2377" s="356">
        <v>281.1112310326082</v>
      </c>
      <c r="U2377" s="356">
        <f t="shared" si="618"/>
        <v>261.3138376666821</v>
      </c>
      <c r="V2377" s="356"/>
      <c r="W2377" s="304" t="s">
        <v>1674</v>
      </c>
      <c r="X2377" s="304" t="s">
        <v>213</v>
      </c>
      <c r="Y2377" s="366">
        <f t="shared" si="621"/>
        <v>274.5</v>
      </c>
      <c r="Z2377" s="304"/>
      <c r="AA2377" s="304"/>
      <c r="AB2377" s="304">
        <v>-999</v>
      </c>
      <c r="AC2377" s="304">
        <v>-999</v>
      </c>
      <c r="AD2377" s="366">
        <v>-999</v>
      </c>
      <c r="AE2377" s="304">
        <v>-999</v>
      </c>
      <c r="AF2377" s="304">
        <v>-999</v>
      </c>
      <c r="AG2377" s="304"/>
      <c r="AH2377" s="304">
        <v>7.97228E-3</v>
      </c>
      <c r="AI2377" s="312"/>
      <c r="AJ2377" s="332">
        <v>377</v>
      </c>
      <c r="AK2377" s="304">
        <f t="shared" si="620"/>
        <v>425</v>
      </c>
      <c r="AL2377" s="304">
        <f t="shared" si="616"/>
        <v>0.43</v>
      </c>
      <c r="AM2377" s="389" t="str">
        <f t="shared" ref="AM2377:AM2440" si="622">IF(AT2377&lt;&gt;"",AT2377,IF(AND(AT2377="",AR2377=""),"",AR2377))</f>
        <v/>
      </c>
      <c r="AN2377" s="304"/>
      <c r="AO2377" s="304"/>
      <c r="AP2377" s="312"/>
      <c r="AQ2377" s="312"/>
      <c r="AR2377" s="312"/>
      <c r="AS2377" s="304"/>
      <c r="AT2377" s="312"/>
      <c r="AU2377" s="329">
        <f>VLOOKUP(C2377,[1]world!$A$2:$B$3555,2,FALSE)</f>
        <v>9</v>
      </c>
      <c r="AV2377" s="329">
        <v>497</v>
      </c>
      <c r="AW2377" s="304">
        <v>0.37</v>
      </c>
      <c r="AX2377" s="304">
        <v>600</v>
      </c>
      <c r="AY2377" s="304">
        <v>-999</v>
      </c>
      <c r="AZ2377" s="304">
        <v>800</v>
      </c>
      <c r="BA2377" s="304">
        <v>600</v>
      </c>
      <c r="BB2377" s="304">
        <v>-999</v>
      </c>
      <c r="BC2377" s="304">
        <v>800</v>
      </c>
      <c r="BD2377" s="304">
        <v>600</v>
      </c>
      <c r="BE2377" s="304">
        <v>600</v>
      </c>
      <c r="BF2377" s="304">
        <v>-999</v>
      </c>
      <c r="BG2377" s="304">
        <v>-999</v>
      </c>
      <c r="BH2377" s="304">
        <v>800</v>
      </c>
      <c r="BI2377" s="304">
        <v>800</v>
      </c>
      <c r="BJ2377" s="304">
        <v>2</v>
      </c>
      <c r="BK2377" s="304" t="s">
        <v>4954</v>
      </c>
      <c r="BL2377" s="304">
        <v>2</v>
      </c>
    </row>
    <row r="2378" spans="1:64" ht="15" hidden="1" customHeight="1" x14ac:dyDescent="0.2">
      <c r="A2378" s="304" t="s">
        <v>6176</v>
      </c>
      <c r="B2378" s="304" t="s">
        <v>1612</v>
      </c>
      <c r="C2378" s="304">
        <v>2514</v>
      </c>
      <c r="D2378" s="349" t="s">
        <v>3297</v>
      </c>
      <c r="E2378" s="304" t="s">
        <v>3297</v>
      </c>
      <c r="F2378" s="304"/>
      <c r="G2378" s="324">
        <v>35.976999999999997</v>
      </c>
      <c r="H2378" s="324">
        <v>140.63220000000001</v>
      </c>
      <c r="I2378" s="324" t="s">
        <v>212</v>
      </c>
      <c r="J2378" s="368">
        <f t="shared" si="617"/>
        <v>284.99767177310508</v>
      </c>
      <c r="K2378" s="331">
        <v>0.13</v>
      </c>
      <c r="L2378" s="304" t="str">
        <f t="shared" si="619"/>
        <v>D</v>
      </c>
      <c r="M2378" s="388">
        <v>1</v>
      </c>
      <c r="N2378" s="304">
        <v>255</v>
      </c>
      <c r="O2378" s="304">
        <v>20</v>
      </c>
      <c r="P2378" s="331"/>
      <c r="Q2378" s="356"/>
      <c r="R2378" s="304"/>
      <c r="S2378" s="356">
        <v>284.99767177310508</v>
      </c>
      <c r="T2378" s="356">
        <v>306.62581946084225</v>
      </c>
      <c r="U2378" s="356">
        <f t="shared" si="618"/>
        <v>284.99767177310508</v>
      </c>
      <c r="V2378" s="356"/>
      <c r="W2378" s="304" t="s">
        <v>1674</v>
      </c>
      <c r="X2378" s="304" t="s">
        <v>213</v>
      </c>
      <c r="Y2378" s="366">
        <f t="shared" si="621"/>
        <v>274.5</v>
      </c>
      <c r="Z2378" s="304"/>
      <c r="AA2378" s="304"/>
      <c r="AB2378" s="304">
        <v>-999</v>
      </c>
      <c r="AC2378" s="304">
        <v>-999</v>
      </c>
      <c r="AD2378" s="366">
        <v>-999</v>
      </c>
      <c r="AE2378" s="304">
        <v>-999</v>
      </c>
      <c r="AF2378" s="304">
        <v>-999</v>
      </c>
      <c r="AG2378" s="304"/>
      <c r="AH2378" s="304">
        <v>2.09501E-3</v>
      </c>
      <c r="AI2378" s="312"/>
      <c r="AJ2378" s="332">
        <v>243</v>
      </c>
      <c r="AK2378" s="304">
        <f t="shared" si="620"/>
        <v>270</v>
      </c>
      <c r="AL2378" s="304">
        <f t="shared" si="616"/>
        <v>0.2</v>
      </c>
      <c r="AM2378" s="389" t="str">
        <f t="shared" si="622"/>
        <v/>
      </c>
      <c r="AN2378" s="304"/>
      <c r="AO2378" s="304"/>
      <c r="AP2378" s="312"/>
      <c r="AQ2378" s="312"/>
      <c r="AR2378" s="312"/>
      <c r="AS2378" s="304"/>
      <c r="AT2378" s="312"/>
      <c r="AU2378" s="329">
        <f>VLOOKUP(C2378,[1]world!$A$2:$B$3555,2,FALSE)</f>
        <v>9</v>
      </c>
      <c r="AV2378" s="329">
        <v>497</v>
      </c>
      <c r="AW2378" s="304">
        <v>0.37</v>
      </c>
      <c r="AX2378" s="304">
        <v>1020</v>
      </c>
      <c r="AY2378" s="304">
        <v>-999</v>
      </c>
      <c r="AZ2378" s="304">
        <v>1780</v>
      </c>
      <c r="BA2378" s="304">
        <v>1020</v>
      </c>
      <c r="BB2378" s="304">
        <v>-999</v>
      </c>
      <c r="BC2378" s="304">
        <v>1780</v>
      </c>
      <c r="BD2378" s="304">
        <v>1020</v>
      </c>
      <c r="BE2378" s="304">
        <v>1020</v>
      </c>
      <c r="BF2378" s="304">
        <v>-999</v>
      </c>
      <c r="BG2378" s="304">
        <v>-999</v>
      </c>
      <c r="BH2378" s="304">
        <v>1780</v>
      </c>
      <c r="BI2378" s="304">
        <v>1780</v>
      </c>
      <c r="BJ2378" s="304">
        <v>2</v>
      </c>
      <c r="BK2378" s="304" t="s">
        <v>4954</v>
      </c>
      <c r="BL2378" s="304">
        <v>2</v>
      </c>
    </row>
    <row r="2379" spans="1:64" ht="15" hidden="1" customHeight="1" x14ac:dyDescent="0.2">
      <c r="A2379" s="304" t="s">
        <v>6159</v>
      </c>
      <c r="B2379" s="304" t="s">
        <v>2503</v>
      </c>
      <c r="C2379" s="304">
        <v>2515</v>
      </c>
      <c r="D2379" s="349" t="s">
        <v>3282</v>
      </c>
      <c r="E2379" s="304" t="s">
        <v>3282</v>
      </c>
      <c r="F2379" s="304"/>
      <c r="G2379" s="324">
        <v>35.948900000000002</v>
      </c>
      <c r="H2379" s="324">
        <v>140.33340000000001</v>
      </c>
      <c r="I2379" s="324" t="s">
        <v>214</v>
      </c>
      <c r="J2379" s="368">
        <v>106.83450000000001</v>
      </c>
      <c r="K2379" s="331">
        <v>0.1</v>
      </c>
      <c r="L2379" s="304" t="str">
        <f t="shared" si="619"/>
        <v>E</v>
      </c>
      <c r="M2379" s="388">
        <v>0</v>
      </c>
      <c r="N2379" s="304"/>
      <c r="O2379" s="304">
        <v>21</v>
      </c>
      <c r="P2379" s="356"/>
      <c r="Q2379" s="356"/>
      <c r="R2379" s="304" t="s">
        <v>6159</v>
      </c>
      <c r="S2379" s="304"/>
      <c r="T2379" s="304"/>
      <c r="U2379" s="304"/>
      <c r="V2379" s="304"/>
      <c r="W2379" s="304" t="s">
        <v>4661</v>
      </c>
      <c r="X2379" s="304">
        <v>-999</v>
      </c>
      <c r="Y2379" s="366" t="str">
        <f t="shared" si="621"/>
        <v>-</v>
      </c>
      <c r="Z2379" s="304"/>
      <c r="AA2379" s="304"/>
      <c r="AB2379" s="304">
        <v>-999</v>
      </c>
      <c r="AC2379" s="304">
        <v>-999</v>
      </c>
      <c r="AD2379" s="366">
        <v>-999</v>
      </c>
      <c r="AE2379" s="304">
        <v>-999</v>
      </c>
      <c r="AF2379" s="304">
        <v>-999</v>
      </c>
      <c r="AG2379" s="304"/>
      <c r="AH2379" s="304">
        <v>2.16078E-2</v>
      </c>
      <c r="AI2379" s="312"/>
      <c r="AJ2379" s="332">
        <v>692</v>
      </c>
      <c r="AK2379" s="304">
        <f t="shared" si="620"/>
        <v>690</v>
      </c>
      <c r="AL2379" s="304">
        <f t="shared" si="616"/>
        <v>0.43</v>
      </c>
      <c r="AM2379" s="389" t="str">
        <f t="shared" si="622"/>
        <v/>
      </c>
      <c r="AN2379" s="304"/>
      <c r="AO2379" s="304"/>
      <c r="AP2379" s="312"/>
      <c r="AQ2379" s="312"/>
      <c r="AR2379" s="312"/>
      <c r="AS2379" s="304"/>
      <c r="AT2379" s="312"/>
      <c r="AU2379" s="329">
        <f>VLOOKUP(C2379,[1]world!$A$2:$B$3555,2,FALSE)</f>
        <v>7</v>
      </c>
      <c r="AV2379" s="329">
        <v>388</v>
      </c>
      <c r="AW2379" s="304">
        <v>0.37</v>
      </c>
      <c r="AX2379" s="304">
        <v>600</v>
      </c>
      <c r="AY2379" s="304">
        <v>-999</v>
      </c>
      <c r="AZ2379" s="304">
        <v>800</v>
      </c>
      <c r="BA2379" s="304">
        <v>600</v>
      </c>
      <c r="BB2379" s="304">
        <v>-999</v>
      </c>
      <c r="BC2379" s="304">
        <v>800</v>
      </c>
      <c r="BD2379" s="304">
        <v>600</v>
      </c>
      <c r="BE2379" s="304">
        <v>600</v>
      </c>
      <c r="BF2379" s="304">
        <v>-999</v>
      </c>
      <c r="BG2379" s="304">
        <v>-999</v>
      </c>
      <c r="BH2379" s="304">
        <v>800</v>
      </c>
      <c r="BI2379" s="304">
        <v>800</v>
      </c>
      <c r="BJ2379" s="304">
        <v>2</v>
      </c>
      <c r="BK2379" s="304" t="s">
        <v>4954</v>
      </c>
      <c r="BL2379" s="304">
        <v>2</v>
      </c>
    </row>
    <row r="2380" spans="1:64" ht="15" hidden="1" customHeight="1" x14ac:dyDescent="0.2">
      <c r="A2380" s="304" t="s">
        <v>6175</v>
      </c>
      <c r="B2380" s="304" t="s">
        <v>2503</v>
      </c>
      <c r="C2380" s="304">
        <v>2516</v>
      </c>
      <c r="D2380" s="349" t="s">
        <v>3333</v>
      </c>
      <c r="E2380" s="304" t="s">
        <v>3333</v>
      </c>
      <c r="F2380" s="304"/>
      <c r="G2380" s="324">
        <v>36.115600000000001</v>
      </c>
      <c r="H2380" s="324">
        <v>140.56549999999999</v>
      </c>
      <c r="I2380" s="324" t="s">
        <v>212</v>
      </c>
      <c r="J2380" s="368">
        <f>EXP(0.38*LN(Y2380)+0.32*LN(AJ2380)+0.3*LN(AV2380))</f>
        <v>337.82694648073385</v>
      </c>
      <c r="K2380" s="331">
        <v>0.1</v>
      </c>
      <c r="L2380" s="304" t="str">
        <f t="shared" si="619"/>
        <v>D</v>
      </c>
      <c r="M2380" s="388" t="s">
        <v>6089</v>
      </c>
      <c r="N2380" s="304"/>
      <c r="O2380" s="304">
        <v>21</v>
      </c>
      <c r="P2380" s="356"/>
      <c r="Q2380" s="356"/>
      <c r="R2380" s="304"/>
      <c r="S2380" s="356"/>
      <c r="T2380" s="304"/>
      <c r="U2380" s="356"/>
      <c r="V2380" s="304"/>
      <c r="W2380" s="310" t="s">
        <v>1674</v>
      </c>
      <c r="X2380" s="304" t="s">
        <v>213</v>
      </c>
      <c r="Y2380" s="366">
        <f t="shared" si="621"/>
        <v>274.5</v>
      </c>
      <c r="Z2380" s="304"/>
      <c r="AA2380" s="331">
        <v>0.36</v>
      </c>
      <c r="AB2380" s="304">
        <v>-999</v>
      </c>
      <c r="AC2380" s="304">
        <v>-999</v>
      </c>
      <c r="AD2380" s="366">
        <v>-999</v>
      </c>
      <c r="AE2380" s="304">
        <v>-999</v>
      </c>
      <c r="AF2380" s="304">
        <v>-999</v>
      </c>
      <c r="AG2380" s="304"/>
      <c r="AH2380" s="304">
        <v>4.0391999999999997E-3</v>
      </c>
      <c r="AI2380" s="312"/>
      <c r="AJ2380" s="332">
        <v>301</v>
      </c>
      <c r="AK2380" s="304">
        <f t="shared" si="620"/>
        <v>270</v>
      </c>
      <c r="AL2380" s="363">
        <v>0.43</v>
      </c>
      <c r="AM2380" s="389" t="str">
        <f t="shared" si="622"/>
        <v/>
      </c>
      <c r="AN2380" s="304"/>
      <c r="AO2380" s="304"/>
      <c r="AP2380" s="312"/>
      <c r="AQ2380" s="312"/>
      <c r="AR2380" s="312"/>
      <c r="AS2380" s="304"/>
      <c r="AT2380" s="312"/>
      <c r="AU2380" s="329">
        <f>VLOOKUP(C2380,[1]world!$A$2:$B$3555,2,FALSE)</f>
        <v>9</v>
      </c>
      <c r="AV2380" s="329">
        <v>497</v>
      </c>
      <c r="AW2380" s="304">
        <v>0.37</v>
      </c>
      <c r="AX2380" s="304">
        <v>640</v>
      </c>
      <c r="AY2380" s="304">
        <v>-999</v>
      </c>
      <c r="AZ2380" s="304">
        <v>1220</v>
      </c>
      <c r="BA2380" s="304">
        <v>640</v>
      </c>
      <c r="BB2380" s="304">
        <v>-999</v>
      </c>
      <c r="BC2380" s="304">
        <v>1220</v>
      </c>
      <c r="BD2380" s="304">
        <v>640</v>
      </c>
      <c r="BE2380" s="304">
        <v>640</v>
      </c>
      <c r="BF2380" s="304">
        <v>-999</v>
      </c>
      <c r="BG2380" s="304">
        <v>-999</v>
      </c>
      <c r="BH2380" s="304">
        <v>1220</v>
      </c>
      <c r="BI2380" s="304">
        <v>1220</v>
      </c>
      <c r="BJ2380" s="304">
        <v>2</v>
      </c>
      <c r="BK2380" s="304" t="s">
        <v>4954</v>
      </c>
      <c r="BL2380" s="304">
        <v>2</v>
      </c>
    </row>
    <row r="2381" spans="1:64" ht="15" hidden="1" customHeight="1" x14ac:dyDescent="0.2">
      <c r="A2381" s="304" t="s">
        <v>6175</v>
      </c>
      <c r="B2381" s="304" t="s">
        <v>2503</v>
      </c>
      <c r="C2381" s="304">
        <v>2517</v>
      </c>
      <c r="D2381" s="349" t="s">
        <v>3452</v>
      </c>
      <c r="E2381" s="304" t="s">
        <v>3452</v>
      </c>
      <c r="F2381" s="304"/>
      <c r="G2381" s="324">
        <v>36.4358</v>
      </c>
      <c r="H2381" s="324">
        <v>140.35919999999999</v>
      </c>
      <c r="I2381" s="324" t="s">
        <v>214</v>
      </c>
      <c r="J2381" s="368">
        <f>EXP(0.52*LN(AJ2381)+0.48*LN(AV2381))</f>
        <v>545.46380946580439</v>
      </c>
      <c r="K2381" s="331">
        <f>SQRT(0.52*AL2381^2+0.48*AW2381^2)</f>
        <v>0.402318281960937</v>
      </c>
      <c r="L2381" s="304" t="str">
        <f t="shared" si="619"/>
        <v>C</v>
      </c>
      <c r="M2381" s="388" t="s">
        <v>6097</v>
      </c>
      <c r="N2381" s="304"/>
      <c r="O2381" s="304">
        <v>21</v>
      </c>
      <c r="P2381" s="356"/>
      <c r="Q2381" s="356"/>
      <c r="R2381" s="304"/>
      <c r="S2381" s="356"/>
      <c r="T2381" s="304"/>
      <c r="U2381" s="356"/>
      <c r="V2381" s="304"/>
      <c r="W2381" s="310" t="s">
        <v>4661</v>
      </c>
      <c r="X2381" s="304">
        <v>-999</v>
      </c>
      <c r="Y2381" s="366" t="str">
        <f t="shared" si="621"/>
        <v>-</v>
      </c>
      <c r="Z2381" s="304"/>
      <c r="AA2381" s="304"/>
      <c r="AB2381" s="304">
        <v>-999</v>
      </c>
      <c r="AC2381" s="304">
        <v>-999</v>
      </c>
      <c r="AD2381" s="366">
        <v>-999</v>
      </c>
      <c r="AE2381" s="304">
        <v>-999</v>
      </c>
      <c r="AF2381" s="304">
        <v>-999</v>
      </c>
      <c r="AG2381" s="304"/>
      <c r="AH2381" s="304">
        <v>2.4337600000000001E-2</v>
      </c>
      <c r="AI2381" s="312"/>
      <c r="AJ2381" s="332">
        <v>747</v>
      </c>
      <c r="AK2381" s="304">
        <f t="shared" si="620"/>
        <v>690</v>
      </c>
      <c r="AL2381" s="363">
        <v>0.43</v>
      </c>
      <c r="AM2381" s="389" t="str">
        <f t="shared" si="622"/>
        <v/>
      </c>
      <c r="AN2381" s="304"/>
      <c r="AO2381" s="304"/>
      <c r="AP2381" s="312"/>
      <c r="AQ2381" s="312"/>
      <c r="AR2381" s="312"/>
      <c r="AS2381" s="304"/>
      <c r="AT2381" s="312"/>
      <c r="AU2381" s="329">
        <f>VLOOKUP(C2381,[1]world!$A$2:$B$3555,2,FALSE)</f>
        <v>7</v>
      </c>
      <c r="AV2381" s="329">
        <v>388</v>
      </c>
      <c r="AW2381" s="304">
        <v>0.37</v>
      </c>
      <c r="AX2381" s="304">
        <v>120</v>
      </c>
      <c r="AY2381" s="304">
        <v>-999</v>
      </c>
      <c r="AZ2381" s="304">
        <v>220</v>
      </c>
      <c r="BA2381" s="304">
        <v>120</v>
      </c>
      <c r="BB2381" s="304">
        <v>-999</v>
      </c>
      <c r="BC2381" s="304">
        <v>220</v>
      </c>
      <c r="BD2381" s="304">
        <v>120</v>
      </c>
      <c r="BE2381" s="304">
        <v>120</v>
      </c>
      <c r="BF2381" s="304">
        <v>-999</v>
      </c>
      <c r="BG2381" s="304">
        <v>-999</v>
      </c>
      <c r="BH2381" s="304">
        <v>220</v>
      </c>
      <c r="BI2381" s="304">
        <v>220</v>
      </c>
      <c r="BJ2381" s="304">
        <v>2</v>
      </c>
      <c r="BK2381" s="304" t="s">
        <v>4954</v>
      </c>
      <c r="BL2381" s="304">
        <v>2</v>
      </c>
    </row>
    <row r="2382" spans="1:64" ht="15" hidden="1" customHeight="1" x14ac:dyDescent="0.2">
      <c r="A2382" s="304" t="s">
        <v>6103</v>
      </c>
      <c r="B2382" s="304" t="s">
        <v>2503</v>
      </c>
      <c r="C2382" s="304">
        <v>2518</v>
      </c>
      <c r="D2382" s="349" t="s">
        <v>3329</v>
      </c>
      <c r="E2382" s="304" t="s">
        <v>3329</v>
      </c>
      <c r="F2382" s="304"/>
      <c r="G2382" s="324">
        <v>36.107799999999997</v>
      </c>
      <c r="H2382" s="324">
        <v>139.99189999999999</v>
      </c>
      <c r="I2382" s="324" t="s">
        <v>214</v>
      </c>
      <c r="J2382" s="366">
        <v>144.13999999999999</v>
      </c>
      <c r="K2382" s="331">
        <v>0.1</v>
      </c>
      <c r="L2382" s="304" t="str">
        <f t="shared" si="619"/>
        <v>E</v>
      </c>
      <c r="M2382" s="388">
        <v>0</v>
      </c>
      <c r="N2382" s="304"/>
      <c r="O2382" s="304">
        <v>21</v>
      </c>
      <c r="P2382" s="356"/>
      <c r="Q2382" s="356"/>
      <c r="R2382" s="304" t="s">
        <v>2503</v>
      </c>
      <c r="S2382" s="304"/>
      <c r="T2382" s="304"/>
      <c r="U2382" s="304"/>
      <c r="V2382" s="304"/>
      <c r="W2382" s="304" t="s">
        <v>4661</v>
      </c>
      <c r="X2382" s="304">
        <v>-999</v>
      </c>
      <c r="Y2382" s="366" t="str">
        <f t="shared" si="621"/>
        <v>-</v>
      </c>
      <c r="Z2382" s="304"/>
      <c r="AA2382" s="304"/>
      <c r="AB2382" s="304">
        <v>-999</v>
      </c>
      <c r="AC2382" s="304">
        <v>-999</v>
      </c>
      <c r="AD2382" s="366">
        <v>-999</v>
      </c>
      <c r="AE2382" s="304">
        <v>-999</v>
      </c>
      <c r="AF2382" s="304">
        <v>-999</v>
      </c>
      <c r="AG2382" s="304"/>
      <c r="AH2382" s="304">
        <v>1.0779800000000001E-3</v>
      </c>
      <c r="AI2382" s="312"/>
      <c r="AJ2382" s="332">
        <v>212</v>
      </c>
      <c r="AK2382" s="304">
        <f t="shared" si="620"/>
        <v>210</v>
      </c>
      <c r="AL2382" s="304">
        <f t="shared" ref="AL2382:AL2413" si="623">IF(AH2382&lt;=0.0022,0.2,0.43)</f>
        <v>0.2</v>
      </c>
      <c r="AM2382" s="389" t="str">
        <f t="shared" si="622"/>
        <v/>
      </c>
      <c r="AN2382" s="304"/>
      <c r="AO2382" s="304"/>
      <c r="AP2382" s="312"/>
      <c r="AQ2382" s="312"/>
      <c r="AR2382" s="312"/>
      <c r="AS2382" s="304"/>
      <c r="AT2382" s="312"/>
      <c r="AU2382" s="329">
        <f>VLOOKUP(C2382,[1]world!$A$2:$B$3555,2,FALSE)</f>
        <v>15</v>
      </c>
      <c r="AV2382" s="329">
        <v>363</v>
      </c>
      <c r="AW2382" s="304">
        <v>0.37</v>
      </c>
      <c r="AX2382" s="304">
        <v>518</v>
      </c>
      <c r="AY2382" s="304">
        <v>518</v>
      </c>
      <c r="AZ2382" s="304">
        <v>600</v>
      </c>
      <c r="BA2382" s="304">
        <v>518</v>
      </c>
      <c r="BB2382" s="304">
        <v>518</v>
      </c>
      <c r="BC2382" s="304">
        <v>600</v>
      </c>
      <c r="BD2382" s="304">
        <v>440</v>
      </c>
      <c r="BE2382" s="304">
        <v>440</v>
      </c>
      <c r="BF2382" s="304">
        <v>-999</v>
      </c>
      <c r="BG2382" s="304">
        <v>-999</v>
      </c>
      <c r="BH2382" s="304">
        <v>600</v>
      </c>
      <c r="BI2382" s="304">
        <v>600</v>
      </c>
      <c r="BJ2382" s="304">
        <v>0</v>
      </c>
      <c r="BK2382" s="304">
        <v>0</v>
      </c>
      <c r="BL2382" s="304">
        <v>0</v>
      </c>
    </row>
    <row r="2383" spans="1:64" ht="15" hidden="1" customHeight="1" x14ac:dyDescent="0.2">
      <c r="A2383" s="304" t="s">
        <v>6103</v>
      </c>
      <c r="B2383" s="304" t="s">
        <v>2503</v>
      </c>
      <c r="C2383" s="304">
        <v>2519</v>
      </c>
      <c r="D2383" s="349" t="s">
        <v>3442</v>
      </c>
      <c r="E2383" s="304" t="s">
        <v>3442</v>
      </c>
      <c r="F2383" s="304"/>
      <c r="G2383" s="324">
        <v>36.366900000000001</v>
      </c>
      <c r="H2383" s="324">
        <v>140.14340000000001</v>
      </c>
      <c r="I2383" s="324" t="s">
        <v>214</v>
      </c>
      <c r="J2383" s="366">
        <v>242.49</v>
      </c>
      <c r="K2383" s="331">
        <v>0.1</v>
      </c>
      <c r="L2383" s="304" t="str">
        <f t="shared" si="619"/>
        <v>D</v>
      </c>
      <c r="M2383" s="388">
        <v>0</v>
      </c>
      <c r="N2383" s="304"/>
      <c r="O2383" s="304">
        <v>21</v>
      </c>
      <c r="P2383" s="356"/>
      <c r="Q2383" s="356"/>
      <c r="R2383" s="304" t="s">
        <v>2503</v>
      </c>
      <c r="S2383" s="304"/>
      <c r="T2383" s="304"/>
      <c r="U2383" s="304"/>
      <c r="V2383" s="304"/>
      <c r="W2383" s="304" t="s">
        <v>4661</v>
      </c>
      <c r="X2383" s="304">
        <v>-999</v>
      </c>
      <c r="Y2383" s="366" t="str">
        <f t="shared" si="621"/>
        <v>-</v>
      </c>
      <c r="Z2383" s="304"/>
      <c r="AA2383" s="304"/>
      <c r="AB2383" s="304">
        <v>-999</v>
      </c>
      <c r="AC2383" s="304">
        <v>-999</v>
      </c>
      <c r="AD2383" s="366">
        <v>-999</v>
      </c>
      <c r="AE2383" s="304">
        <v>-999</v>
      </c>
      <c r="AF2383" s="304">
        <v>-999</v>
      </c>
      <c r="AG2383" s="304"/>
      <c r="AH2383" s="304">
        <v>8.8175500000000004E-3</v>
      </c>
      <c r="AI2383" s="312"/>
      <c r="AJ2383" s="332">
        <v>396</v>
      </c>
      <c r="AK2383" s="304">
        <f t="shared" si="620"/>
        <v>425</v>
      </c>
      <c r="AL2383" s="304">
        <f t="shared" si="623"/>
        <v>0.43</v>
      </c>
      <c r="AM2383" s="389" t="str">
        <f t="shared" si="622"/>
        <v/>
      </c>
      <c r="AN2383" s="304"/>
      <c r="AO2383" s="304"/>
      <c r="AP2383" s="312"/>
      <c r="AQ2383" s="312"/>
      <c r="AR2383" s="312"/>
      <c r="AS2383" s="304"/>
      <c r="AT2383" s="312"/>
      <c r="AU2383" s="329">
        <f>VLOOKUP(C2383,[1]world!$A$2:$B$3555,2,FALSE)</f>
        <v>11</v>
      </c>
      <c r="AV2383" s="329">
        <v>328</v>
      </c>
      <c r="AW2383" s="304">
        <v>0.37</v>
      </c>
      <c r="AX2383" s="304">
        <v>30</v>
      </c>
      <c r="AY2383" s="304">
        <v>30</v>
      </c>
      <c r="AZ2383" s="304">
        <v>140</v>
      </c>
      <c r="BA2383" s="304">
        <v>30</v>
      </c>
      <c r="BB2383" s="304">
        <v>30</v>
      </c>
      <c r="BC2383" s="304">
        <v>140</v>
      </c>
      <c r="BD2383" s="304">
        <v>20</v>
      </c>
      <c r="BE2383" s="304">
        <v>20</v>
      </c>
      <c r="BF2383" s="304">
        <v>-999</v>
      </c>
      <c r="BG2383" s="304">
        <v>-999</v>
      </c>
      <c r="BH2383" s="304">
        <v>140</v>
      </c>
      <c r="BI2383" s="304">
        <v>140</v>
      </c>
      <c r="BJ2383" s="304">
        <v>0</v>
      </c>
      <c r="BK2383" s="304">
        <v>0</v>
      </c>
      <c r="BL2383" s="304">
        <v>0</v>
      </c>
    </row>
    <row r="2384" spans="1:64" ht="15" hidden="1" customHeight="1" x14ac:dyDescent="0.2">
      <c r="A2384" s="304" t="s">
        <v>6103</v>
      </c>
      <c r="B2384" s="304" t="s">
        <v>2503</v>
      </c>
      <c r="C2384" s="304">
        <v>2520</v>
      </c>
      <c r="D2384" s="349" t="s">
        <v>3567</v>
      </c>
      <c r="E2384" s="304" t="s">
        <v>3567</v>
      </c>
      <c r="F2384" s="304"/>
      <c r="G2384" s="324">
        <v>36.833799999999997</v>
      </c>
      <c r="H2384" s="324">
        <v>140.32149999999999</v>
      </c>
      <c r="I2384" s="324" t="s">
        <v>214</v>
      </c>
      <c r="J2384" s="366">
        <v>485.71</v>
      </c>
      <c r="K2384" s="331">
        <v>0.1</v>
      </c>
      <c r="L2384" s="304" t="str">
        <f t="shared" si="619"/>
        <v>C</v>
      </c>
      <c r="M2384" s="388">
        <v>0</v>
      </c>
      <c r="N2384" s="304"/>
      <c r="O2384" s="304">
        <v>21</v>
      </c>
      <c r="P2384" s="356"/>
      <c r="Q2384" s="356"/>
      <c r="R2384" s="304" t="s">
        <v>2503</v>
      </c>
      <c r="S2384" s="304"/>
      <c r="T2384" s="304"/>
      <c r="U2384" s="304"/>
      <c r="V2384" s="304"/>
      <c r="W2384" s="304" t="s">
        <v>4661</v>
      </c>
      <c r="X2384" s="304">
        <v>-999</v>
      </c>
      <c r="Y2384" s="366" t="str">
        <f t="shared" si="621"/>
        <v>-</v>
      </c>
      <c r="Z2384" s="304"/>
      <c r="AA2384" s="304"/>
      <c r="AB2384" s="304">
        <v>-999</v>
      </c>
      <c r="AC2384" s="304">
        <v>-999</v>
      </c>
      <c r="AD2384" s="366">
        <v>-999</v>
      </c>
      <c r="AE2384" s="304">
        <v>-999</v>
      </c>
      <c r="AF2384" s="304">
        <v>-999</v>
      </c>
      <c r="AG2384" s="304"/>
      <c r="AH2384" s="304">
        <v>4.88216E-2</v>
      </c>
      <c r="AI2384" s="312"/>
      <c r="AJ2384" s="332">
        <v>760</v>
      </c>
      <c r="AK2384" s="304">
        <f t="shared" si="620"/>
        <v>760</v>
      </c>
      <c r="AL2384" s="304">
        <f t="shared" si="623"/>
        <v>0.43</v>
      </c>
      <c r="AM2384" s="389" t="str">
        <f t="shared" si="622"/>
        <v/>
      </c>
      <c r="AN2384" s="304"/>
      <c r="AO2384" s="304"/>
      <c r="AP2384" s="312"/>
      <c r="AQ2384" s="312"/>
      <c r="AR2384" s="312"/>
      <c r="AS2384" s="304"/>
      <c r="AT2384" s="312"/>
      <c r="AU2384" s="329">
        <f>VLOOKUP(C2384,[1]world!$A$2:$B$3555,2,FALSE)</f>
        <v>5</v>
      </c>
      <c r="AV2384" s="329">
        <v>402</v>
      </c>
      <c r="AW2384" s="304">
        <v>0.37</v>
      </c>
      <c r="AX2384" s="304">
        <v>58</v>
      </c>
      <c r="AY2384" s="304">
        <v>174</v>
      </c>
      <c r="AZ2384" s="304">
        <v>-999</v>
      </c>
      <c r="BA2384" s="304">
        <v>58</v>
      </c>
      <c r="BB2384" s="304">
        <v>174</v>
      </c>
      <c r="BC2384" s="304">
        <v>-999</v>
      </c>
      <c r="BD2384" s="304">
        <v>20</v>
      </c>
      <c r="BE2384" s="304">
        <v>20</v>
      </c>
      <c r="BF2384" s="304">
        <v>-999</v>
      </c>
      <c r="BG2384" s="304">
        <v>-999</v>
      </c>
      <c r="BH2384" s="304">
        <v>160</v>
      </c>
      <c r="BI2384" s="304">
        <v>160</v>
      </c>
      <c r="BJ2384" s="304">
        <v>0</v>
      </c>
      <c r="BK2384" s="304">
        <v>0</v>
      </c>
      <c r="BL2384" s="304">
        <v>0</v>
      </c>
    </row>
    <row r="2385" spans="1:64" ht="15" hidden="1" customHeight="1" x14ac:dyDescent="0.2">
      <c r="A2385" s="304" t="s">
        <v>6103</v>
      </c>
      <c r="B2385" s="304" t="s">
        <v>2503</v>
      </c>
      <c r="C2385" s="304">
        <v>2521</v>
      </c>
      <c r="D2385" s="349" t="s">
        <v>3552</v>
      </c>
      <c r="E2385" s="304" t="s">
        <v>3552</v>
      </c>
      <c r="F2385" s="304"/>
      <c r="G2385" s="324">
        <v>36.792400000000001</v>
      </c>
      <c r="H2385" s="324">
        <v>140.57839999999999</v>
      </c>
      <c r="I2385" s="324" t="s">
        <v>214</v>
      </c>
      <c r="J2385" s="366">
        <v>335.37</v>
      </c>
      <c r="K2385" s="331">
        <v>0.1</v>
      </c>
      <c r="L2385" s="304" t="str">
        <f t="shared" si="619"/>
        <v>D</v>
      </c>
      <c r="M2385" s="388">
        <v>0</v>
      </c>
      <c r="N2385" s="304"/>
      <c r="O2385" s="304">
        <v>21</v>
      </c>
      <c r="P2385" s="356"/>
      <c r="Q2385" s="356"/>
      <c r="R2385" s="304" t="s">
        <v>2503</v>
      </c>
      <c r="S2385" s="304"/>
      <c r="T2385" s="304"/>
      <c r="U2385" s="304"/>
      <c r="V2385" s="304"/>
      <c r="W2385" s="304" t="s">
        <v>4661</v>
      </c>
      <c r="X2385" s="304">
        <v>-999</v>
      </c>
      <c r="Y2385" s="366" t="str">
        <f t="shared" si="621"/>
        <v>-</v>
      </c>
      <c r="Z2385" s="304"/>
      <c r="AA2385" s="304"/>
      <c r="AB2385" s="304">
        <v>-999</v>
      </c>
      <c r="AC2385" s="304">
        <v>-999</v>
      </c>
      <c r="AD2385" s="366">
        <v>-999</v>
      </c>
      <c r="AE2385" s="304">
        <v>-999</v>
      </c>
      <c r="AF2385" s="304">
        <v>-999</v>
      </c>
      <c r="AG2385" s="304"/>
      <c r="AH2385" s="304">
        <v>3.51495E-2</v>
      </c>
      <c r="AI2385" s="312"/>
      <c r="AJ2385" s="332">
        <v>760</v>
      </c>
      <c r="AK2385" s="304">
        <f t="shared" si="620"/>
        <v>760</v>
      </c>
      <c r="AL2385" s="304">
        <f t="shared" si="623"/>
        <v>0.43</v>
      </c>
      <c r="AM2385" s="389" t="str">
        <f t="shared" si="622"/>
        <v/>
      </c>
      <c r="AN2385" s="304"/>
      <c r="AO2385" s="304"/>
      <c r="AP2385" s="312"/>
      <c r="AQ2385" s="312"/>
      <c r="AR2385" s="312"/>
      <c r="AS2385" s="304"/>
      <c r="AT2385" s="312"/>
      <c r="AU2385" s="329">
        <f>VLOOKUP(C2385,[1]world!$A$2:$B$3555,2,FALSE)</f>
        <v>1</v>
      </c>
      <c r="AV2385" s="329">
        <v>519</v>
      </c>
      <c r="AW2385" s="304">
        <v>0.37</v>
      </c>
      <c r="AX2385" s="304">
        <v>34</v>
      </c>
      <c r="AY2385" s="304">
        <v>44</v>
      </c>
      <c r="AZ2385" s="304">
        <v>44</v>
      </c>
      <c r="BA2385" s="304">
        <v>34</v>
      </c>
      <c r="BB2385" s="304">
        <v>44</v>
      </c>
      <c r="BC2385" s="304">
        <v>44</v>
      </c>
      <c r="BD2385" s="304">
        <v>20</v>
      </c>
      <c r="BE2385" s="304">
        <v>20</v>
      </c>
      <c r="BF2385" s="304">
        <v>-999</v>
      </c>
      <c r="BG2385" s="304">
        <v>-999</v>
      </c>
      <c r="BH2385" s="304">
        <v>40</v>
      </c>
      <c r="BI2385" s="304">
        <v>40</v>
      </c>
      <c r="BJ2385" s="304">
        <v>0</v>
      </c>
      <c r="BK2385" s="304">
        <v>0</v>
      </c>
      <c r="BL2385" s="304">
        <v>0</v>
      </c>
    </row>
    <row r="2386" spans="1:64" ht="15" hidden="1" customHeight="1" x14ac:dyDescent="0.2">
      <c r="A2386" s="304" t="s">
        <v>6103</v>
      </c>
      <c r="B2386" s="304" t="s">
        <v>2503</v>
      </c>
      <c r="C2386" s="304">
        <v>2522</v>
      </c>
      <c r="D2386" s="349" t="s">
        <v>3517</v>
      </c>
      <c r="E2386" s="304" t="s">
        <v>3517</v>
      </c>
      <c r="F2386" s="304"/>
      <c r="G2386" s="324">
        <v>36.689</v>
      </c>
      <c r="H2386" s="324">
        <v>140.55179999999999</v>
      </c>
      <c r="I2386" s="324" t="s">
        <v>214</v>
      </c>
      <c r="J2386" s="366">
        <v>829.12</v>
      </c>
      <c r="K2386" s="331">
        <v>0.1</v>
      </c>
      <c r="L2386" s="304" t="str">
        <f t="shared" si="619"/>
        <v>B</v>
      </c>
      <c r="M2386" s="388">
        <v>0</v>
      </c>
      <c r="N2386" s="304"/>
      <c r="O2386" s="304">
        <v>21</v>
      </c>
      <c r="P2386" s="356"/>
      <c r="Q2386" s="356"/>
      <c r="R2386" s="304" t="s">
        <v>2503</v>
      </c>
      <c r="S2386" s="304"/>
      <c r="T2386" s="304"/>
      <c r="U2386" s="304"/>
      <c r="V2386" s="304"/>
      <c r="W2386" s="304" t="s">
        <v>4661</v>
      </c>
      <c r="X2386" s="304">
        <v>-999</v>
      </c>
      <c r="Y2386" s="366" t="str">
        <f t="shared" si="621"/>
        <v>-</v>
      </c>
      <c r="Z2386" s="304"/>
      <c r="AA2386" s="304"/>
      <c r="AB2386" s="304">
        <v>-999</v>
      </c>
      <c r="AC2386" s="304">
        <v>-999</v>
      </c>
      <c r="AD2386" s="366">
        <v>-999</v>
      </c>
      <c r="AE2386" s="304">
        <v>-999</v>
      </c>
      <c r="AF2386" s="304">
        <v>-999</v>
      </c>
      <c r="AG2386" s="304"/>
      <c r="AH2386" s="304">
        <v>4.1088699999999999E-2</v>
      </c>
      <c r="AI2386" s="312"/>
      <c r="AJ2386" s="332">
        <v>760</v>
      </c>
      <c r="AK2386" s="304">
        <f t="shared" si="620"/>
        <v>760</v>
      </c>
      <c r="AL2386" s="304">
        <f t="shared" si="623"/>
        <v>0.43</v>
      </c>
      <c r="AM2386" s="389" t="str">
        <f t="shared" si="622"/>
        <v/>
      </c>
      <c r="AN2386" s="304"/>
      <c r="AO2386" s="304"/>
      <c r="AP2386" s="312"/>
      <c r="AQ2386" s="312"/>
      <c r="AR2386" s="312"/>
      <c r="AS2386" s="304"/>
      <c r="AT2386" s="312"/>
      <c r="AU2386" s="329">
        <f>VLOOKUP(C2386,[1]world!$A$2:$B$3555,2,FALSE)</f>
        <v>5</v>
      </c>
      <c r="AV2386" s="329">
        <v>402</v>
      </c>
      <c r="AW2386" s="304">
        <v>0.37</v>
      </c>
      <c r="AX2386" s="304">
        <v>10</v>
      </c>
      <c r="AY2386" s="304">
        <v>10</v>
      </c>
      <c r="AZ2386" s="304">
        <v>62</v>
      </c>
      <c r="BA2386" s="304">
        <v>10</v>
      </c>
      <c r="BB2386" s="304">
        <v>10</v>
      </c>
      <c r="BC2386" s="304">
        <v>62</v>
      </c>
      <c r="BD2386" s="304">
        <v>20</v>
      </c>
      <c r="BE2386" s="304">
        <v>20</v>
      </c>
      <c r="BF2386" s="304">
        <v>-999</v>
      </c>
      <c r="BG2386" s="304">
        <v>-999</v>
      </c>
      <c r="BH2386" s="304">
        <v>260</v>
      </c>
      <c r="BI2386" s="304">
        <v>260</v>
      </c>
      <c r="BJ2386" s="304">
        <v>0</v>
      </c>
      <c r="BK2386" s="304">
        <v>0</v>
      </c>
      <c r="BL2386" s="304">
        <v>0</v>
      </c>
    </row>
    <row r="2387" spans="1:64" ht="15" hidden="1" customHeight="1" x14ac:dyDescent="0.2">
      <c r="A2387" s="304" t="s">
        <v>6103</v>
      </c>
      <c r="B2387" s="304" t="s">
        <v>2503</v>
      </c>
      <c r="C2387" s="304">
        <v>2523</v>
      </c>
      <c r="D2387" s="349" t="s">
        <v>3482</v>
      </c>
      <c r="E2387" s="304" t="s">
        <v>3482</v>
      </c>
      <c r="F2387" s="304"/>
      <c r="G2387" s="324">
        <v>36.5535</v>
      </c>
      <c r="H2387" s="324">
        <v>140.30459999999999</v>
      </c>
      <c r="I2387" s="324" t="s">
        <v>214</v>
      </c>
      <c r="J2387" s="366">
        <v>450.4</v>
      </c>
      <c r="K2387" s="331">
        <v>0.1</v>
      </c>
      <c r="L2387" s="304" t="str">
        <f t="shared" si="619"/>
        <v>C</v>
      </c>
      <c r="M2387" s="388">
        <v>0</v>
      </c>
      <c r="N2387" s="304"/>
      <c r="O2387" s="304">
        <v>21</v>
      </c>
      <c r="P2387" s="356"/>
      <c r="Q2387" s="356"/>
      <c r="R2387" s="304" t="s">
        <v>2503</v>
      </c>
      <c r="S2387" s="304"/>
      <c r="T2387" s="304"/>
      <c r="U2387" s="304"/>
      <c r="V2387" s="304"/>
      <c r="W2387" s="304" t="s">
        <v>4661</v>
      </c>
      <c r="X2387" s="304">
        <v>-999</v>
      </c>
      <c r="Y2387" s="366" t="str">
        <f t="shared" si="621"/>
        <v>-</v>
      </c>
      <c r="Z2387" s="304"/>
      <c r="AA2387" s="304"/>
      <c r="AB2387" s="304">
        <v>-999</v>
      </c>
      <c r="AC2387" s="304">
        <v>-999</v>
      </c>
      <c r="AD2387" s="366">
        <v>-999</v>
      </c>
      <c r="AE2387" s="304">
        <v>-999</v>
      </c>
      <c r="AF2387" s="304">
        <v>-999</v>
      </c>
      <c r="AG2387" s="304"/>
      <c r="AH2387" s="304">
        <v>7.4963299999999997E-2</v>
      </c>
      <c r="AI2387" s="312"/>
      <c r="AJ2387" s="332">
        <v>760</v>
      </c>
      <c r="AK2387" s="304">
        <f t="shared" si="620"/>
        <v>760</v>
      </c>
      <c r="AL2387" s="304">
        <f t="shared" si="623"/>
        <v>0.43</v>
      </c>
      <c r="AM2387" s="389" t="str">
        <f t="shared" si="622"/>
        <v/>
      </c>
      <c r="AN2387" s="304"/>
      <c r="AO2387" s="304"/>
      <c r="AP2387" s="312"/>
      <c r="AQ2387" s="312"/>
      <c r="AR2387" s="312"/>
      <c r="AS2387" s="304"/>
      <c r="AT2387" s="312"/>
      <c r="AU2387" s="329">
        <f>VLOOKUP(C2387,[1]world!$A$2:$B$3555,2,FALSE)</f>
        <v>1</v>
      </c>
      <c r="AV2387" s="329">
        <v>519</v>
      </c>
      <c r="AW2387" s="304">
        <v>0.37</v>
      </c>
      <c r="AX2387" s="304">
        <v>20</v>
      </c>
      <c r="AY2387" s="304">
        <v>90</v>
      </c>
      <c r="AZ2387" s="304">
        <v>100</v>
      </c>
      <c r="BA2387" s="304">
        <v>20</v>
      </c>
      <c r="BB2387" s="304">
        <v>90</v>
      </c>
      <c r="BC2387" s="304">
        <v>100</v>
      </c>
      <c r="BD2387" s="304">
        <v>20</v>
      </c>
      <c r="BE2387" s="304">
        <v>20</v>
      </c>
      <c r="BF2387" s="304">
        <v>-999</v>
      </c>
      <c r="BG2387" s="304">
        <v>-999</v>
      </c>
      <c r="BH2387" s="304">
        <v>100</v>
      </c>
      <c r="BI2387" s="304">
        <v>100</v>
      </c>
      <c r="BJ2387" s="304">
        <v>0</v>
      </c>
      <c r="BK2387" s="304">
        <v>0</v>
      </c>
      <c r="BL2387" s="304">
        <v>0</v>
      </c>
    </row>
    <row r="2388" spans="1:64" ht="15" hidden="1" customHeight="1" x14ac:dyDescent="0.2">
      <c r="A2388" s="304" t="s">
        <v>6103</v>
      </c>
      <c r="B2388" s="304" t="s">
        <v>2503</v>
      </c>
      <c r="C2388" s="304">
        <v>2524</v>
      </c>
      <c r="D2388" s="349" t="s">
        <v>3504</v>
      </c>
      <c r="E2388" s="304" t="s">
        <v>3504</v>
      </c>
      <c r="F2388" s="304"/>
      <c r="G2388" s="324">
        <v>36.6374</v>
      </c>
      <c r="H2388" s="324">
        <v>140.40090000000001</v>
      </c>
      <c r="I2388" s="324" t="s">
        <v>214</v>
      </c>
      <c r="J2388" s="366">
        <v>626.15</v>
      </c>
      <c r="K2388" s="331">
        <v>0.1</v>
      </c>
      <c r="L2388" s="304" t="str">
        <f t="shared" si="619"/>
        <v>C</v>
      </c>
      <c r="M2388" s="388">
        <v>0</v>
      </c>
      <c r="N2388" s="304"/>
      <c r="O2388" s="304">
        <v>21</v>
      </c>
      <c r="P2388" s="356"/>
      <c r="Q2388" s="356"/>
      <c r="R2388" s="304" t="s">
        <v>2503</v>
      </c>
      <c r="S2388" s="304"/>
      <c r="T2388" s="304"/>
      <c r="U2388" s="304"/>
      <c r="V2388" s="304"/>
      <c r="W2388" s="304" t="s">
        <v>4661</v>
      </c>
      <c r="X2388" s="304">
        <v>-999</v>
      </c>
      <c r="Y2388" s="366" t="str">
        <f t="shared" si="621"/>
        <v>-</v>
      </c>
      <c r="Z2388" s="304"/>
      <c r="AA2388" s="304"/>
      <c r="AB2388" s="304">
        <v>-999</v>
      </c>
      <c r="AC2388" s="304">
        <v>-999</v>
      </c>
      <c r="AD2388" s="366">
        <v>-999</v>
      </c>
      <c r="AE2388" s="304">
        <v>-999</v>
      </c>
      <c r="AF2388" s="304">
        <v>-999</v>
      </c>
      <c r="AG2388" s="304"/>
      <c r="AH2388" s="304">
        <v>6.7281800000000003E-2</v>
      </c>
      <c r="AI2388" s="312"/>
      <c r="AJ2388" s="332">
        <v>760</v>
      </c>
      <c r="AK2388" s="304">
        <f t="shared" si="620"/>
        <v>760</v>
      </c>
      <c r="AL2388" s="304">
        <f t="shared" si="623"/>
        <v>0.43</v>
      </c>
      <c r="AM2388" s="389" t="str">
        <f t="shared" si="622"/>
        <v/>
      </c>
      <c r="AN2388" s="304"/>
      <c r="AO2388" s="304"/>
      <c r="AP2388" s="312"/>
      <c r="AQ2388" s="312"/>
      <c r="AR2388" s="312"/>
      <c r="AS2388" s="304"/>
      <c r="AT2388" s="312"/>
      <c r="AU2388" s="329">
        <f>VLOOKUP(C2388,[1]world!$A$2:$B$3555,2,FALSE)</f>
        <v>1</v>
      </c>
      <c r="AV2388" s="329">
        <v>519</v>
      </c>
      <c r="AW2388" s="304">
        <v>0.37</v>
      </c>
      <c r="AX2388" s="304">
        <v>12</v>
      </c>
      <c r="AY2388" s="304">
        <v>180</v>
      </c>
      <c r="AZ2388" s="304">
        <v>540</v>
      </c>
      <c r="BA2388" s="304">
        <v>12</v>
      </c>
      <c r="BB2388" s="304">
        <v>180</v>
      </c>
      <c r="BC2388" s="304">
        <v>540</v>
      </c>
      <c r="BD2388" s="304">
        <v>140</v>
      </c>
      <c r="BE2388" s="304">
        <v>140</v>
      </c>
      <c r="BF2388" s="304">
        <v>-999</v>
      </c>
      <c r="BG2388" s="304">
        <v>-999</v>
      </c>
      <c r="BH2388" s="304">
        <v>540</v>
      </c>
      <c r="BI2388" s="304">
        <v>540</v>
      </c>
      <c r="BJ2388" s="304">
        <v>0</v>
      </c>
      <c r="BK2388" s="304">
        <v>0</v>
      </c>
      <c r="BL2388" s="304">
        <v>0</v>
      </c>
    </row>
    <row r="2389" spans="1:64" ht="15" hidden="1" customHeight="1" x14ac:dyDescent="0.2">
      <c r="A2389" s="304" t="s">
        <v>6103</v>
      </c>
      <c r="B2389" s="304" t="s">
        <v>2503</v>
      </c>
      <c r="C2389" s="304">
        <v>2525</v>
      </c>
      <c r="D2389" s="349" t="s">
        <v>3323</v>
      </c>
      <c r="E2389" s="304" t="s">
        <v>3323</v>
      </c>
      <c r="F2389" s="304"/>
      <c r="G2389" s="324">
        <v>36.083199999999998</v>
      </c>
      <c r="H2389" s="324">
        <v>140.31729999999999</v>
      </c>
      <c r="I2389" s="324" t="s">
        <v>214</v>
      </c>
      <c r="J2389" s="366">
        <v>300.77</v>
      </c>
      <c r="K2389" s="331">
        <v>0.1</v>
      </c>
      <c r="L2389" s="304" t="str">
        <f t="shared" si="619"/>
        <v>D</v>
      </c>
      <c r="M2389" s="388">
        <v>0</v>
      </c>
      <c r="N2389" s="304"/>
      <c r="O2389" s="304">
        <v>21</v>
      </c>
      <c r="P2389" s="356"/>
      <c r="Q2389" s="356"/>
      <c r="R2389" s="304" t="s">
        <v>2503</v>
      </c>
      <c r="S2389" s="304"/>
      <c r="T2389" s="304"/>
      <c r="U2389" s="304"/>
      <c r="V2389" s="304"/>
      <c r="W2389" s="304" t="s">
        <v>4661</v>
      </c>
      <c r="X2389" s="304">
        <v>-999</v>
      </c>
      <c r="Y2389" s="366" t="str">
        <f t="shared" si="621"/>
        <v>-</v>
      </c>
      <c r="Z2389" s="304"/>
      <c r="AA2389" s="304"/>
      <c r="AB2389" s="304">
        <v>-999</v>
      </c>
      <c r="AC2389" s="304">
        <v>-999</v>
      </c>
      <c r="AD2389" s="366">
        <v>-999</v>
      </c>
      <c r="AE2389" s="304">
        <v>-999</v>
      </c>
      <c r="AF2389" s="304">
        <v>-999</v>
      </c>
      <c r="AG2389" s="304"/>
      <c r="AH2389" s="304">
        <v>3.4299E-3</v>
      </c>
      <c r="AI2389" s="312"/>
      <c r="AJ2389" s="332">
        <v>283</v>
      </c>
      <c r="AK2389" s="304">
        <f t="shared" si="620"/>
        <v>270</v>
      </c>
      <c r="AL2389" s="304">
        <f t="shared" si="623"/>
        <v>0.43</v>
      </c>
      <c r="AM2389" s="389" t="str">
        <f t="shared" si="622"/>
        <v/>
      </c>
      <c r="AN2389" s="304"/>
      <c r="AO2389" s="304"/>
      <c r="AP2389" s="312"/>
      <c r="AQ2389" s="312"/>
      <c r="AR2389" s="312"/>
      <c r="AS2389" s="304"/>
      <c r="AT2389" s="312"/>
      <c r="AU2389" s="329">
        <f>VLOOKUP(C2389,[1]world!$A$2:$B$3555,2,FALSE)</f>
        <v>15</v>
      </c>
      <c r="AV2389" s="329">
        <v>363</v>
      </c>
      <c r="AW2389" s="304">
        <v>0.37</v>
      </c>
      <c r="AX2389" s="304">
        <v>460</v>
      </c>
      <c r="AY2389" s="304">
        <v>460</v>
      </c>
      <c r="AZ2389" s="304">
        <v>560</v>
      </c>
      <c r="BA2389" s="304">
        <v>460</v>
      </c>
      <c r="BB2389" s="304">
        <v>460</v>
      </c>
      <c r="BC2389" s="304">
        <v>560</v>
      </c>
      <c r="BD2389" s="304">
        <v>420</v>
      </c>
      <c r="BE2389" s="304">
        <v>420</v>
      </c>
      <c r="BF2389" s="304">
        <v>-999</v>
      </c>
      <c r="BG2389" s="304">
        <v>-999</v>
      </c>
      <c r="BH2389" s="304">
        <v>560</v>
      </c>
      <c r="BI2389" s="304">
        <v>560</v>
      </c>
      <c r="BJ2389" s="304">
        <v>0</v>
      </c>
      <c r="BK2389" s="304">
        <v>0</v>
      </c>
      <c r="BL2389" s="304">
        <v>0</v>
      </c>
    </row>
    <row r="2390" spans="1:64" ht="15" hidden="1" customHeight="1" x14ac:dyDescent="0.2">
      <c r="A2390" s="304" t="s">
        <v>6103</v>
      </c>
      <c r="B2390" s="304" t="s">
        <v>2503</v>
      </c>
      <c r="C2390" s="304">
        <v>2526</v>
      </c>
      <c r="D2390" s="349" t="s">
        <v>3441</v>
      </c>
      <c r="E2390" s="304" t="s">
        <v>3441</v>
      </c>
      <c r="F2390" s="304"/>
      <c r="G2390" s="324">
        <v>36.359900000000003</v>
      </c>
      <c r="H2390" s="324">
        <v>140.62309999999999</v>
      </c>
      <c r="I2390" s="324" t="s">
        <v>214</v>
      </c>
      <c r="J2390" s="366">
        <v>558.55999999999995</v>
      </c>
      <c r="K2390" s="331">
        <v>0.1</v>
      </c>
      <c r="L2390" s="304" t="str">
        <f t="shared" si="619"/>
        <v>C</v>
      </c>
      <c r="M2390" s="388">
        <v>0</v>
      </c>
      <c r="N2390" s="304"/>
      <c r="O2390" s="304">
        <v>21</v>
      </c>
      <c r="P2390" s="356"/>
      <c r="Q2390" s="356"/>
      <c r="R2390" s="304" t="s">
        <v>2503</v>
      </c>
      <c r="S2390" s="304"/>
      <c r="T2390" s="304"/>
      <c r="U2390" s="304"/>
      <c r="V2390" s="304"/>
      <c r="W2390" s="304" t="s">
        <v>4661</v>
      </c>
      <c r="X2390" s="304">
        <v>-999</v>
      </c>
      <c r="Y2390" s="366" t="str">
        <f t="shared" si="621"/>
        <v>-</v>
      </c>
      <c r="Z2390" s="304"/>
      <c r="AA2390" s="304"/>
      <c r="AB2390" s="304">
        <v>-999</v>
      </c>
      <c r="AC2390" s="304">
        <v>-999</v>
      </c>
      <c r="AD2390" s="366">
        <v>-999</v>
      </c>
      <c r="AE2390" s="304">
        <v>-999</v>
      </c>
      <c r="AF2390" s="304">
        <v>-999</v>
      </c>
      <c r="AG2390" s="304"/>
      <c r="AH2390" s="304">
        <v>1.4817500000000001E-2</v>
      </c>
      <c r="AI2390" s="312"/>
      <c r="AJ2390" s="332">
        <v>537</v>
      </c>
      <c r="AK2390" s="304">
        <f t="shared" si="620"/>
        <v>555</v>
      </c>
      <c r="AL2390" s="304">
        <f t="shared" si="623"/>
        <v>0.43</v>
      </c>
      <c r="AM2390" s="389" t="str">
        <f t="shared" si="622"/>
        <v/>
      </c>
      <c r="AN2390" s="304"/>
      <c r="AO2390" s="304"/>
      <c r="AP2390" s="312"/>
      <c r="AQ2390" s="312"/>
      <c r="AR2390" s="312"/>
      <c r="AS2390" s="304"/>
      <c r="AT2390" s="312"/>
      <c r="AU2390" s="329">
        <f>VLOOKUP(C2390,[1]world!$A$2:$B$3555,2,FALSE)</f>
        <v>13</v>
      </c>
      <c r="AV2390" s="329"/>
      <c r="AW2390" s="304">
        <v>0.37</v>
      </c>
      <c r="AX2390" s="304">
        <v>30</v>
      </c>
      <c r="AY2390" s="304">
        <v>65</v>
      </c>
      <c r="AZ2390" s="304">
        <v>1780</v>
      </c>
      <c r="BA2390" s="304">
        <v>30</v>
      </c>
      <c r="BB2390" s="304">
        <v>65</v>
      </c>
      <c r="BC2390" s="304">
        <v>1780</v>
      </c>
      <c r="BD2390" s="304">
        <v>520</v>
      </c>
      <c r="BE2390" s="304">
        <v>520</v>
      </c>
      <c r="BF2390" s="304">
        <v>-999</v>
      </c>
      <c r="BG2390" s="304">
        <v>-999</v>
      </c>
      <c r="BH2390" s="304">
        <v>1780</v>
      </c>
      <c r="BI2390" s="304">
        <v>1780</v>
      </c>
      <c r="BJ2390" s="304">
        <v>0</v>
      </c>
      <c r="BK2390" s="304">
        <v>0</v>
      </c>
      <c r="BL2390" s="304">
        <v>0</v>
      </c>
    </row>
    <row r="2391" spans="1:64" ht="15" hidden="1" customHeight="1" x14ac:dyDescent="0.2">
      <c r="A2391" s="304" t="s">
        <v>6103</v>
      </c>
      <c r="B2391" s="304" t="s">
        <v>2503</v>
      </c>
      <c r="C2391" s="304">
        <v>2527</v>
      </c>
      <c r="D2391" s="349" t="s">
        <v>3219</v>
      </c>
      <c r="E2391" s="304" t="s">
        <v>3219</v>
      </c>
      <c r="F2391" s="304"/>
      <c r="G2391" s="324">
        <v>35.825200000000002</v>
      </c>
      <c r="H2391" s="324">
        <v>140.73560000000001</v>
      </c>
      <c r="I2391" s="324" t="s">
        <v>214</v>
      </c>
      <c r="J2391" s="366">
        <v>243.87</v>
      </c>
      <c r="K2391" s="331">
        <v>0.1</v>
      </c>
      <c r="L2391" s="304" t="str">
        <f t="shared" si="619"/>
        <v>D</v>
      </c>
      <c r="M2391" s="388">
        <v>0</v>
      </c>
      <c r="N2391" s="304"/>
      <c r="O2391" s="304">
        <v>21</v>
      </c>
      <c r="P2391" s="356"/>
      <c r="Q2391" s="356"/>
      <c r="R2391" s="304" t="s">
        <v>2503</v>
      </c>
      <c r="S2391" s="304"/>
      <c r="T2391" s="304"/>
      <c r="U2391" s="304"/>
      <c r="V2391" s="304"/>
      <c r="W2391" s="304" t="s">
        <v>4661</v>
      </c>
      <c r="X2391" s="304">
        <v>-999</v>
      </c>
      <c r="Y2391" s="366" t="str">
        <f t="shared" si="621"/>
        <v>-</v>
      </c>
      <c r="Z2391" s="304"/>
      <c r="AA2391" s="304"/>
      <c r="AB2391" s="304">
        <v>-999</v>
      </c>
      <c r="AC2391" s="304">
        <v>-999</v>
      </c>
      <c r="AD2391" s="366">
        <v>-999</v>
      </c>
      <c r="AE2391" s="304">
        <v>-999</v>
      </c>
      <c r="AF2391" s="304">
        <v>-999</v>
      </c>
      <c r="AG2391" s="304"/>
      <c r="AH2391" s="304">
        <v>2.5329699999999998E-3</v>
      </c>
      <c r="AI2391" s="312"/>
      <c r="AJ2391" s="332">
        <v>256</v>
      </c>
      <c r="AK2391" s="304">
        <f t="shared" si="620"/>
        <v>270</v>
      </c>
      <c r="AL2391" s="304">
        <f t="shared" si="623"/>
        <v>0.43</v>
      </c>
      <c r="AM2391" s="389" t="str">
        <f t="shared" si="622"/>
        <v/>
      </c>
      <c r="AN2391" s="304"/>
      <c r="AO2391" s="304"/>
      <c r="AP2391" s="312"/>
      <c r="AQ2391" s="312"/>
      <c r="AR2391" s="312"/>
      <c r="AS2391" s="304"/>
      <c r="AT2391" s="312"/>
      <c r="AU2391" s="329">
        <f>VLOOKUP(C2391,[1]world!$A$2:$B$3555,2,FALSE)</f>
        <v>15</v>
      </c>
      <c r="AV2391" s="329">
        <v>363</v>
      </c>
      <c r="AW2391" s="304">
        <v>0.37</v>
      </c>
      <c r="AX2391" s="304">
        <v>580</v>
      </c>
      <c r="AY2391" s="304">
        <v>580</v>
      </c>
      <c r="AZ2391" s="304">
        <v>900</v>
      </c>
      <c r="BA2391" s="304">
        <v>580</v>
      </c>
      <c r="BB2391" s="304">
        <v>580</v>
      </c>
      <c r="BC2391" s="304">
        <v>900</v>
      </c>
      <c r="BD2391" s="304">
        <v>520</v>
      </c>
      <c r="BE2391" s="304">
        <v>520</v>
      </c>
      <c r="BF2391" s="304">
        <v>-999</v>
      </c>
      <c r="BG2391" s="304">
        <v>-999</v>
      </c>
      <c r="BH2391" s="304">
        <v>900</v>
      </c>
      <c r="BI2391" s="304">
        <v>900</v>
      </c>
      <c r="BJ2391" s="304">
        <v>0</v>
      </c>
      <c r="BK2391" s="304">
        <v>0</v>
      </c>
      <c r="BL2391" s="304">
        <v>0</v>
      </c>
    </row>
    <row r="2392" spans="1:64" ht="15" hidden="1" customHeight="1" x14ac:dyDescent="0.2">
      <c r="A2392" s="304" t="s">
        <v>6176</v>
      </c>
      <c r="B2392" s="304" t="s">
        <v>1612</v>
      </c>
      <c r="C2392" s="304">
        <v>2528</v>
      </c>
      <c r="D2392" s="349" t="s">
        <v>3840</v>
      </c>
      <c r="E2392" s="304" t="s">
        <v>3840</v>
      </c>
      <c r="F2392" s="304"/>
      <c r="G2392" s="324">
        <v>37.499899999999997</v>
      </c>
      <c r="H2392" s="324">
        <v>137.1764</v>
      </c>
      <c r="I2392" s="324" t="s">
        <v>212</v>
      </c>
      <c r="J2392" s="368">
        <f t="shared" ref="J2392:J2405" si="624">U2392</f>
        <v>487.67477174301115</v>
      </c>
      <c r="K2392" s="331">
        <v>0.2</v>
      </c>
      <c r="L2392" s="304" t="str">
        <f t="shared" si="619"/>
        <v>C</v>
      </c>
      <c r="M2392" s="388">
        <v>1</v>
      </c>
      <c r="N2392" s="304">
        <v>323.60000000000002</v>
      </c>
      <c r="O2392" s="304">
        <v>11</v>
      </c>
      <c r="P2392" s="331"/>
      <c r="Q2392" s="356"/>
      <c r="R2392" s="304"/>
      <c r="S2392" s="356">
        <v>414.70550766962731</v>
      </c>
      <c r="T2392" s="356">
        <v>495.78246775116492</v>
      </c>
      <c r="U2392" s="356">
        <f t="shared" ref="U2392:U2405" si="625">IF(O2392&lt;=10,T2392,IF(O2392&gt;=20,S2392,((O2392-10)*(S2392-T2392)/10+T2392)))</f>
        <v>487.67477174301115</v>
      </c>
      <c r="V2392" s="356"/>
      <c r="W2392" s="304" t="s">
        <v>900</v>
      </c>
      <c r="X2392" s="304" t="s">
        <v>232</v>
      </c>
      <c r="Y2392" s="366">
        <f t="shared" si="621"/>
        <v>506.6</v>
      </c>
      <c r="Z2392" s="304"/>
      <c r="AA2392" s="304"/>
      <c r="AB2392" s="304">
        <v>-999</v>
      </c>
      <c r="AC2392" s="304">
        <v>-999</v>
      </c>
      <c r="AD2392" s="366">
        <v>-999</v>
      </c>
      <c r="AE2392" s="304">
        <v>-999</v>
      </c>
      <c r="AF2392" s="304">
        <v>-999</v>
      </c>
      <c r="AG2392" s="304"/>
      <c r="AH2392" s="304">
        <v>9.0704999999999994E-2</v>
      </c>
      <c r="AI2392" s="312"/>
      <c r="AJ2392" s="332">
        <v>760</v>
      </c>
      <c r="AK2392" s="304">
        <f t="shared" si="620"/>
        <v>760</v>
      </c>
      <c r="AL2392" s="304">
        <f t="shared" si="623"/>
        <v>0.43</v>
      </c>
      <c r="AM2392" s="389" t="str">
        <f t="shared" si="622"/>
        <v/>
      </c>
      <c r="AN2392" s="304"/>
      <c r="AO2392" s="304"/>
      <c r="AP2392" s="312"/>
      <c r="AQ2392" s="312"/>
      <c r="AR2392" s="312"/>
      <c r="AS2392" s="304"/>
      <c r="AT2392" s="312"/>
      <c r="AU2392" s="329">
        <f>VLOOKUP(C2392,[1]world!$A$2:$B$3555,2,FALSE)</f>
        <v>1</v>
      </c>
      <c r="AV2392" s="329">
        <v>519</v>
      </c>
      <c r="AW2392" s="304">
        <v>0.37</v>
      </c>
      <c r="AX2392" s="304">
        <v>20</v>
      </c>
      <c r="AY2392" s="304">
        <v>-999</v>
      </c>
      <c r="AZ2392" s="304">
        <v>320</v>
      </c>
      <c r="BA2392" s="304">
        <v>20</v>
      </c>
      <c r="BB2392" s="304">
        <v>-999</v>
      </c>
      <c r="BC2392" s="304">
        <v>320</v>
      </c>
      <c r="BD2392" s="304">
        <v>20</v>
      </c>
      <c r="BE2392" s="304">
        <v>20</v>
      </c>
      <c r="BF2392" s="304">
        <v>-999</v>
      </c>
      <c r="BG2392" s="304">
        <v>-999</v>
      </c>
      <c r="BH2392" s="304">
        <v>320</v>
      </c>
      <c r="BI2392" s="304">
        <v>320</v>
      </c>
      <c r="BJ2392" s="304">
        <v>2</v>
      </c>
      <c r="BK2392" s="304" t="s">
        <v>4954</v>
      </c>
      <c r="BL2392" s="304">
        <v>2</v>
      </c>
    </row>
    <row r="2393" spans="1:64" ht="15" hidden="1" customHeight="1" x14ac:dyDescent="0.2">
      <c r="A2393" s="304" t="s">
        <v>6176</v>
      </c>
      <c r="B2393" s="304" t="s">
        <v>1612</v>
      </c>
      <c r="C2393" s="304">
        <v>2529</v>
      </c>
      <c r="D2393" s="349" t="s">
        <v>3812</v>
      </c>
      <c r="E2393" s="304" t="s">
        <v>3812</v>
      </c>
      <c r="F2393" s="304"/>
      <c r="G2393" s="324">
        <v>37.444299999999998</v>
      </c>
      <c r="H2393" s="324">
        <v>137.2877</v>
      </c>
      <c r="I2393" s="324" t="s">
        <v>212</v>
      </c>
      <c r="J2393" s="368">
        <f t="shared" si="624"/>
        <v>166.91497772213447</v>
      </c>
      <c r="K2393" s="331">
        <v>0.13</v>
      </c>
      <c r="L2393" s="304" t="str">
        <f t="shared" si="619"/>
        <v>E</v>
      </c>
      <c r="M2393" s="388">
        <v>1</v>
      </c>
      <c r="N2393" s="304">
        <v>150.1</v>
      </c>
      <c r="O2393" s="304">
        <v>20</v>
      </c>
      <c r="P2393" s="331"/>
      <c r="Q2393" s="356"/>
      <c r="R2393" s="304"/>
      <c r="S2393" s="356">
        <v>166.91497772213447</v>
      </c>
      <c r="T2393" s="356">
        <v>177.9776089411105</v>
      </c>
      <c r="U2393" s="356">
        <f t="shared" si="625"/>
        <v>166.91497772213447</v>
      </c>
      <c r="V2393" s="356"/>
      <c r="W2393" s="304" t="s">
        <v>1657</v>
      </c>
      <c r="X2393" s="304" t="s">
        <v>240</v>
      </c>
      <c r="Y2393" s="366">
        <f t="shared" si="621"/>
        <v>181.5</v>
      </c>
      <c r="Z2393" s="304">
        <v>0.2</v>
      </c>
      <c r="AA2393" s="304"/>
      <c r="AB2393" s="304">
        <v>-999</v>
      </c>
      <c r="AC2393" s="304">
        <v>-999</v>
      </c>
      <c r="AD2393" s="366">
        <v>-999</v>
      </c>
      <c r="AE2393" s="304">
        <v>-999</v>
      </c>
      <c r="AF2393" s="304">
        <v>-999</v>
      </c>
      <c r="AG2393" s="304"/>
      <c r="AH2393" s="304">
        <v>4.5206400000000002E-3</v>
      </c>
      <c r="AI2393" s="312"/>
      <c r="AJ2393" s="332">
        <v>310</v>
      </c>
      <c r="AK2393" s="304">
        <f t="shared" si="620"/>
        <v>270</v>
      </c>
      <c r="AL2393" s="304">
        <f t="shared" si="623"/>
        <v>0.43</v>
      </c>
      <c r="AM2393" s="389" t="str">
        <f t="shared" si="622"/>
        <v/>
      </c>
      <c r="AN2393" s="304"/>
      <c r="AO2393" s="304"/>
      <c r="AP2393" s="312"/>
      <c r="AQ2393" s="312"/>
      <c r="AR2393" s="312"/>
      <c r="AS2393" s="304"/>
      <c r="AT2393" s="312"/>
      <c r="AU2393" s="329">
        <f>VLOOKUP(C2393,[1]world!$A$2:$B$3555,2,FALSE)</f>
        <v>7</v>
      </c>
      <c r="AV2393" s="329">
        <v>388</v>
      </c>
      <c r="AW2393" s="304">
        <v>0.37</v>
      </c>
      <c r="AX2393" s="304">
        <v>100</v>
      </c>
      <c r="AY2393" s="304">
        <v>-999</v>
      </c>
      <c r="AZ2393" s="304">
        <v>480</v>
      </c>
      <c r="BA2393" s="304">
        <v>100</v>
      </c>
      <c r="BB2393" s="304">
        <v>-999</v>
      </c>
      <c r="BC2393" s="304">
        <v>480</v>
      </c>
      <c r="BD2393" s="304">
        <v>100</v>
      </c>
      <c r="BE2393" s="304">
        <v>100</v>
      </c>
      <c r="BF2393" s="304">
        <v>-999</v>
      </c>
      <c r="BG2393" s="304">
        <v>-999</v>
      </c>
      <c r="BH2393" s="304">
        <v>480</v>
      </c>
      <c r="BI2393" s="304">
        <v>480</v>
      </c>
      <c r="BJ2393" s="304">
        <v>2</v>
      </c>
      <c r="BK2393" s="304" t="s">
        <v>4954</v>
      </c>
      <c r="BL2393" s="304">
        <v>2</v>
      </c>
    </row>
    <row r="2394" spans="1:64" ht="15" hidden="1" customHeight="1" x14ac:dyDescent="0.2">
      <c r="A2394" s="304" t="s">
        <v>6176</v>
      </c>
      <c r="B2394" s="304" t="s">
        <v>1612</v>
      </c>
      <c r="C2394" s="304">
        <v>2530</v>
      </c>
      <c r="D2394" s="349" t="s">
        <v>3781</v>
      </c>
      <c r="E2394" s="304" t="s">
        <v>3781</v>
      </c>
      <c r="F2394" s="304"/>
      <c r="G2394" s="324">
        <v>37.3919</v>
      </c>
      <c r="H2394" s="324">
        <v>136.9083</v>
      </c>
      <c r="I2394" s="324" t="s">
        <v>212</v>
      </c>
      <c r="J2394" s="368">
        <f t="shared" si="624"/>
        <v>538.90498329352147</v>
      </c>
      <c r="K2394" s="331">
        <v>0.13</v>
      </c>
      <c r="L2394" s="304" t="str">
        <f t="shared" si="619"/>
        <v>C</v>
      </c>
      <c r="M2394" s="388">
        <v>1</v>
      </c>
      <c r="N2394" s="304">
        <v>479.3</v>
      </c>
      <c r="O2394" s="304">
        <v>20</v>
      </c>
      <c r="P2394" s="331"/>
      <c r="Q2394" s="356"/>
      <c r="R2394" s="304"/>
      <c r="S2394" s="356">
        <v>538.90498329352147</v>
      </c>
      <c r="T2394" s="356">
        <v>571.18481852371838</v>
      </c>
      <c r="U2394" s="356">
        <f t="shared" si="625"/>
        <v>538.90498329352147</v>
      </c>
      <c r="V2394" s="356"/>
      <c r="W2394" s="304" t="s">
        <v>900</v>
      </c>
      <c r="X2394" s="304" t="s">
        <v>232</v>
      </c>
      <c r="Y2394" s="366">
        <f t="shared" si="621"/>
        <v>506.6</v>
      </c>
      <c r="Z2394" s="304"/>
      <c r="AA2394" s="304"/>
      <c r="AB2394" s="304">
        <v>-999</v>
      </c>
      <c r="AC2394" s="304">
        <v>-999</v>
      </c>
      <c r="AD2394" s="366">
        <v>-999</v>
      </c>
      <c r="AE2394" s="304">
        <v>-999</v>
      </c>
      <c r="AF2394" s="304">
        <v>-999</v>
      </c>
      <c r="AG2394" s="304"/>
      <c r="AH2394" s="304">
        <v>7.1775500000000004E-3</v>
      </c>
      <c r="AI2394" s="312"/>
      <c r="AJ2394" s="332">
        <v>360</v>
      </c>
      <c r="AK2394" s="304">
        <f t="shared" si="620"/>
        <v>425</v>
      </c>
      <c r="AL2394" s="304">
        <f t="shared" si="623"/>
        <v>0.43</v>
      </c>
      <c r="AM2394" s="389" t="str">
        <f t="shared" si="622"/>
        <v/>
      </c>
      <c r="AN2394" s="304"/>
      <c r="AO2394" s="304"/>
      <c r="AP2394" s="312"/>
      <c r="AQ2394" s="312"/>
      <c r="AR2394" s="312"/>
      <c r="AS2394" s="304"/>
      <c r="AT2394" s="312"/>
      <c r="AU2394" s="329">
        <f>VLOOKUP(C2394,[1]world!$A$2:$B$3555,2,FALSE)</f>
        <v>1</v>
      </c>
      <c r="AV2394" s="329">
        <v>519</v>
      </c>
      <c r="AW2394" s="304">
        <v>0.37</v>
      </c>
      <c r="AX2394" s="304">
        <v>20</v>
      </c>
      <c r="AY2394" s="304">
        <v>-999</v>
      </c>
      <c r="AZ2394" s="304">
        <v>360</v>
      </c>
      <c r="BA2394" s="304">
        <v>20</v>
      </c>
      <c r="BB2394" s="304">
        <v>-999</v>
      </c>
      <c r="BC2394" s="304">
        <v>360</v>
      </c>
      <c r="BD2394" s="304">
        <v>20</v>
      </c>
      <c r="BE2394" s="304">
        <v>20</v>
      </c>
      <c r="BF2394" s="304">
        <v>-999</v>
      </c>
      <c r="BG2394" s="304">
        <v>-999</v>
      </c>
      <c r="BH2394" s="304">
        <v>360</v>
      </c>
      <c r="BI2394" s="304">
        <v>360</v>
      </c>
      <c r="BJ2394" s="304">
        <v>2</v>
      </c>
      <c r="BK2394" s="304" t="s">
        <v>4954</v>
      </c>
      <c r="BL2394" s="304">
        <v>2</v>
      </c>
    </row>
    <row r="2395" spans="1:64" ht="15" hidden="1" customHeight="1" x14ac:dyDescent="0.2">
      <c r="A2395" s="304" t="s">
        <v>6176</v>
      </c>
      <c r="B2395" s="304" t="s">
        <v>1612</v>
      </c>
      <c r="C2395" s="304">
        <v>2531</v>
      </c>
      <c r="D2395" s="349" t="s">
        <v>3758</v>
      </c>
      <c r="E2395" s="304" t="s">
        <v>3758</v>
      </c>
      <c r="F2395" s="304"/>
      <c r="G2395" s="324">
        <v>37.308</v>
      </c>
      <c r="H2395" s="324">
        <v>137.14699999999999</v>
      </c>
      <c r="I2395" s="324" t="s">
        <v>212</v>
      </c>
      <c r="J2395" s="368">
        <f t="shared" si="624"/>
        <v>139.12952800976262</v>
      </c>
      <c r="K2395" s="331">
        <v>0.13</v>
      </c>
      <c r="L2395" s="304" t="str">
        <f t="shared" si="619"/>
        <v>E</v>
      </c>
      <c r="M2395" s="388">
        <v>1</v>
      </c>
      <c r="N2395" s="304">
        <v>111</v>
      </c>
      <c r="O2395" s="304">
        <v>15</v>
      </c>
      <c r="P2395" s="331"/>
      <c r="Q2395" s="356"/>
      <c r="R2395" s="304"/>
      <c r="S2395" s="356">
        <v>129.69104006830597</v>
      </c>
      <c r="T2395" s="356">
        <v>148.56801595121931</v>
      </c>
      <c r="U2395" s="356">
        <f t="shared" si="625"/>
        <v>139.12952800976262</v>
      </c>
      <c r="V2395" s="356"/>
      <c r="W2395" s="304" t="s">
        <v>890</v>
      </c>
      <c r="X2395" s="304" t="s">
        <v>205</v>
      </c>
      <c r="Y2395" s="366">
        <f t="shared" si="621"/>
        <v>424.8</v>
      </c>
      <c r="Z2395" s="304"/>
      <c r="AA2395" s="304"/>
      <c r="AB2395" s="304">
        <v>-999</v>
      </c>
      <c r="AC2395" s="304">
        <v>-999</v>
      </c>
      <c r="AD2395" s="366">
        <v>-999</v>
      </c>
      <c r="AE2395" s="304">
        <v>-999</v>
      </c>
      <c r="AF2395" s="304">
        <v>-999</v>
      </c>
      <c r="AG2395" s="304"/>
      <c r="AH2395" s="304">
        <v>3.9609800000000001E-2</v>
      </c>
      <c r="AI2395" s="312"/>
      <c r="AJ2395" s="332">
        <v>760</v>
      </c>
      <c r="AK2395" s="304">
        <f t="shared" si="620"/>
        <v>760</v>
      </c>
      <c r="AL2395" s="304">
        <f t="shared" si="623"/>
        <v>0.43</v>
      </c>
      <c r="AM2395" s="389" t="str">
        <f t="shared" si="622"/>
        <v/>
      </c>
      <c r="AN2395" s="304"/>
      <c r="AO2395" s="304"/>
      <c r="AP2395" s="312"/>
      <c r="AQ2395" s="312"/>
      <c r="AR2395" s="312"/>
      <c r="AS2395" s="304"/>
      <c r="AT2395" s="312"/>
      <c r="AU2395" s="329">
        <f>VLOOKUP(C2395,[1]world!$A$2:$B$3555,2,FALSE)</f>
        <v>1</v>
      </c>
      <c r="AV2395" s="329">
        <v>519</v>
      </c>
      <c r="AW2395" s="304">
        <v>0.37</v>
      </c>
      <c r="AX2395" s="304">
        <v>60</v>
      </c>
      <c r="AY2395" s="304">
        <v>-999</v>
      </c>
      <c r="AZ2395" s="304">
        <v>300</v>
      </c>
      <c r="BA2395" s="304">
        <v>60</v>
      </c>
      <c r="BB2395" s="304">
        <v>-999</v>
      </c>
      <c r="BC2395" s="304">
        <v>300</v>
      </c>
      <c r="BD2395" s="304">
        <v>60</v>
      </c>
      <c r="BE2395" s="304">
        <v>60</v>
      </c>
      <c r="BF2395" s="304">
        <v>-999</v>
      </c>
      <c r="BG2395" s="304">
        <v>-999</v>
      </c>
      <c r="BH2395" s="304">
        <v>300</v>
      </c>
      <c r="BI2395" s="304">
        <v>300</v>
      </c>
      <c r="BJ2395" s="304">
        <v>2</v>
      </c>
      <c r="BK2395" s="304" t="s">
        <v>4954</v>
      </c>
      <c r="BL2395" s="304">
        <v>2</v>
      </c>
    </row>
    <row r="2396" spans="1:64" ht="15" hidden="1" customHeight="1" x14ac:dyDescent="0.2">
      <c r="A2396" s="304" t="s">
        <v>6176</v>
      </c>
      <c r="B2396" s="304" t="s">
        <v>1612</v>
      </c>
      <c r="C2396" s="304">
        <v>2532</v>
      </c>
      <c r="D2396" s="349" t="s">
        <v>3726</v>
      </c>
      <c r="E2396" s="304" t="s">
        <v>3726</v>
      </c>
      <c r="F2396" s="304"/>
      <c r="G2396" s="324">
        <v>37.230699999999999</v>
      </c>
      <c r="H2396" s="324">
        <v>136.90389999999999</v>
      </c>
      <c r="I2396" s="324" t="s">
        <v>212</v>
      </c>
      <c r="J2396" s="368">
        <f t="shared" si="624"/>
        <v>108.21327686704198</v>
      </c>
      <c r="K2396" s="331">
        <v>0.13</v>
      </c>
      <c r="L2396" s="304" t="str">
        <f t="shared" si="619"/>
        <v>E</v>
      </c>
      <c r="M2396" s="388">
        <v>1</v>
      </c>
      <c r="N2396" s="304">
        <v>96.2</v>
      </c>
      <c r="O2396" s="304">
        <v>19</v>
      </c>
      <c r="P2396" s="331"/>
      <c r="Q2396" s="356"/>
      <c r="R2396" s="304"/>
      <c r="S2396" s="356">
        <v>107.64459308276308</v>
      </c>
      <c r="T2396" s="356">
        <v>113.33143092555217</v>
      </c>
      <c r="U2396" s="356">
        <f t="shared" si="625"/>
        <v>108.21327686704198</v>
      </c>
      <c r="V2396" s="356"/>
      <c r="W2396" s="304" t="s">
        <v>890</v>
      </c>
      <c r="X2396" s="304" t="s">
        <v>205</v>
      </c>
      <c r="Y2396" s="366">
        <f t="shared" si="621"/>
        <v>424.8</v>
      </c>
      <c r="Z2396" s="304"/>
      <c r="AA2396" s="304"/>
      <c r="AB2396" s="304">
        <v>-999</v>
      </c>
      <c r="AC2396" s="304">
        <v>-999</v>
      </c>
      <c r="AD2396" s="366">
        <v>-999</v>
      </c>
      <c r="AE2396" s="304">
        <v>-999</v>
      </c>
      <c r="AF2396" s="304">
        <v>-999</v>
      </c>
      <c r="AG2396" s="304"/>
      <c r="AH2396" s="304">
        <v>2.1012599999999999E-2</v>
      </c>
      <c r="AI2396" s="312"/>
      <c r="AJ2396" s="332">
        <v>680</v>
      </c>
      <c r="AK2396" s="304">
        <f t="shared" si="620"/>
        <v>690</v>
      </c>
      <c r="AL2396" s="304">
        <f t="shared" si="623"/>
        <v>0.43</v>
      </c>
      <c r="AM2396" s="389" t="str">
        <f t="shared" si="622"/>
        <v/>
      </c>
      <c r="AN2396" s="304"/>
      <c r="AO2396" s="304"/>
      <c r="AP2396" s="312"/>
      <c r="AQ2396" s="312"/>
      <c r="AR2396" s="312"/>
      <c r="AS2396" s="304"/>
      <c r="AT2396" s="312"/>
      <c r="AU2396" s="329">
        <f>VLOOKUP(C2396,[1]world!$A$2:$B$3555,2,FALSE)</f>
        <v>5</v>
      </c>
      <c r="AV2396" s="329">
        <v>402</v>
      </c>
      <c r="AW2396" s="304">
        <v>0.37</v>
      </c>
      <c r="AX2396" s="304">
        <v>20</v>
      </c>
      <c r="AY2396" s="304">
        <v>-999</v>
      </c>
      <c r="AZ2396" s="304">
        <v>60</v>
      </c>
      <c r="BA2396" s="304">
        <v>20</v>
      </c>
      <c r="BB2396" s="304">
        <v>-999</v>
      </c>
      <c r="BC2396" s="304">
        <v>60</v>
      </c>
      <c r="BD2396" s="304">
        <v>20</v>
      </c>
      <c r="BE2396" s="304">
        <v>20</v>
      </c>
      <c r="BF2396" s="304">
        <v>-999</v>
      </c>
      <c r="BG2396" s="304">
        <v>-999</v>
      </c>
      <c r="BH2396" s="304">
        <v>60</v>
      </c>
      <c r="BI2396" s="304">
        <v>60</v>
      </c>
      <c r="BJ2396" s="304">
        <v>2</v>
      </c>
      <c r="BK2396" s="304" t="s">
        <v>4954</v>
      </c>
      <c r="BL2396" s="304">
        <v>2</v>
      </c>
    </row>
    <row r="2397" spans="1:64" ht="15" hidden="1" customHeight="1" x14ac:dyDescent="0.2">
      <c r="A2397" s="304" t="s">
        <v>6176</v>
      </c>
      <c r="B2397" s="304" t="s">
        <v>1612</v>
      </c>
      <c r="C2397" s="304">
        <v>2533</v>
      </c>
      <c r="D2397" s="349" t="s">
        <v>3702</v>
      </c>
      <c r="E2397" s="304" t="s">
        <v>3702</v>
      </c>
      <c r="F2397" s="304"/>
      <c r="G2397" s="324">
        <v>37.160200000000003</v>
      </c>
      <c r="H2397" s="324">
        <v>136.68969999999999</v>
      </c>
      <c r="I2397" s="324" t="s">
        <v>212</v>
      </c>
      <c r="J2397" s="368">
        <f t="shared" si="624"/>
        <v>425.16609401811525</v>
      </c>
      <c r="K2397" s="331">
        <v>0.2</v>
      </c>
      <c r="L2397" s="304" t="str">
        <f t="shared" si="619"/>
        <v>C</v>
      </c>
      <c r="M2397" s="388">
        <v>1</v>
      </c>
      <c r="N2397" s="304">
        <v>292.5</v>
      </c>
      <c r="O2397" s="304">
        <v>12</v>
      </c>
      <c r="P2397" s="331"/>
      <c r="Q2397" s="356"/>
      <c r="R2397" s="304"/>
      <c r="S2397" s="356">
        <v>367.70920432113678</v>
      </c>
      <c r="T2397" s="356">
        <v>439.53031644235989</v>
      </c>
      <c r="U2397" s="356">
        <f t="shared" si="625"/>
        <v>425.16609401811525</v>
      </c>
      <c r="V2397" s="356"/>
      <c r="W2397" s="304" t="s">
        <v>900</v>
      </c>
      <c r="X2397" s="304" t="s">
        <v>232</v>
      </c>
      <c r="Y2397" s="366">
        <f t="shared" si="621"/>
        <v>506.6</v>
      </c>
      <c r="Z2397" s="304"/>
      <c r="AA2397" s="304"/>
      <c r="AB2397" s="304">
        <v>-999</v>
      </c>
      <c r="AC2397" s="304">
        <v>-999</v>
      </c>
      <c r="AD2397" s="366">
        <v>-999</v>
      </c>
      <c r="AE2397" s="304">
        <v>-999</v>
      </c>
      <c r="AF2397" s="304">
        <v>-999</v>
      </c>
      <c r="AG2397" s="304"/>
      <c r="AH2397" s="304">
        <v>4.32962E-2</v>
      </c>
      <c r="AI2397" s="312"/>
      <c r="AJ2397" s="332">
        <v>760</v>
      </c>
      <c r="AK2397" s="304">
        <f t="shared" si="620"/>
        <v>760</v>
      </c>
      <c r="AL2397" s="304">
        <f t="shared" si="623"/>
        <v>0.43</v>
      </c>
      <c r="AM2397" s="389" t="str">
        <f t="shared" si="622"/>
        <v/>
      </c>
      <c r="AN2397" s="304"/>
      <c r="AO2397" s="304"/>
      <c r="AP2397" s="312"/>
      <c r="AQ2397" s="312"/>
      <c r="AR2397" s="312"/>
      <c r="AS2397" s="304"/>
      <c r="AT2397" s="312"/>
      <c r="AU2397" s="329">
        <f>VLOOKUP(C2397,[1]world!$A$2:$B$3555,2,FALSE)</f>
        <v>5</v>
      </c>
      <c r="AV2397" s="329">
        <v>402</v>
      </c>
      <c r="AW2397" s="304">
        <v>0.37</v>
      </c>
      <c r="AX2397" s="304">
        <v>140</v>
      </c>
      <c r="AY2397" s="304">
        <v>-999</v>
      </c>
      <c r="AZ2397" s="304">
        <v>400</v>
      </c>
      <c r="BA2397" s="304">
        <v>140</v>
      </c>
      <c r="BB2397" s="304">
        <v>-999</v>
      </c>
      <c r="BC2397" s="304">
        <v>400</v>
      </c>
      <c r="BD2397" s="304">
        <v>140</v>
      </c>
      <c r="BE2397" s="304">
        <v>140</v>
      </c>
      <c r="BF2397" s="304">
        <v>-999</v>
      </c>
      <c r="BG2397" s="304">
        <v>-999</v>
      </c>
      <c r="BH2397" s="304">
        <v>400</v>
      </c>
      <c r="BI2397" s="304">
        <v>400</v>
      </c>
      <c r="BJ2397" s="304">
        <v>2</v>
      </c>
      <c r="BK2397" s="304" t="s">
        <v>4954</v>
      </c>
      <c r="BL2397" s="304">
        <v>2</v>
      </c>
    </row>
    <row r="2398" spans="1:64" ht="15" hidden="1" customHeight="1" x14ac:dyDescent="0.2">
      <c r="A2398" s="304" t="s">
        <v>6176</v>
      </c>
      <c r="B2398" s="304" t="s">
        <v>1612</v>
      </c>
      <c r="C2398" s="304">
        <v>2534</v>
      </c>
      <c r="D2398" s="349" t="s">
        <v>3655</v>
      </c>
      <c r="E2398" s="304" t="s">
        <v>3655</v>
      </c>
      <c r="F2398" s="304"/>
      <c r="G2398" s="324">
        <v>37.042700000000004</v>
      </c>
      <c r="H2398" s="324">
        <v>136.96809999999999</v>
      </c>
      <c r="I2398" s="324" t="s">
        <v>212</v>
      </c>
      <c r="J2398" s="368">
        <f t="shared" si="624"/>
        <v>133.0475756355157</v>
      </c>
      <c r="K2398" s="331">
        <v>0.13</v>
      </c>
      <c r="L2398" s="304" t="str">
        <f t="shared" si="619"/>
        <v>E</v>
      </c>
      <c r="M2398" s="388">
        <v>1</v>
      </c>
      <c r="N2398" s="304">
        <v>119.9</v>
      </c>
      <c r="O2398" s="304">
        <v>20</v>
      </c>
      <c r="P2398" s="331"/>
      <c r="Q2398" s="356"/>
      <c r="R2398" s="304"/>
      <c r="S2398" s="356">
        <v>133.0475756355157</v>
      </c>
      <c r="T2398" s="356">
        <v>140.49041353014459</v>
      </c>
      <c r="U2398" s="356">
        <f t="shared" si="625"/>
        <v>133.0475756355157</v>
      </c>
      <c r="V2398" s="356"/>
      <c r="W2398" s="304" t="s">
        <v>1657</v>
      </c>
      <c r="X2398" s="304" t="s">
        <v>240</v>
      </c>
      <c r="Y2398" s="366">
        <f t="shared" si="621"/>
        <v>181.5</v>
      </c>
      <c r="Z2398" s="304">
        <v>0.2</v>
      </c>
      <c r="AA2398" s="304"/>
      <c r="AB2398" s="304">
        <v>-999</v>
      </c>
      <c r="AC2398" s="304">
        <v>-999</v>
      </c>
      <c r="AD2398" s="366">
        <v>-999</v>
      </c>
      <c r="AE2398" s="304">
        <v>-999</v>
      </c>
      <c r="AF2398" s="304">
        <v>-999</v>
      </c>
      <c r="AG2398" s="304"/>
      <c r="AH2398" s="304">
        <v>4.0073699999999997E-3</v>
      </c>
      <c r="AI2398" s="312"/>
      <c r="AJ2398" s="332">
        <v>300</v>
      </c>
      <c r="AK2398" s="304">
        <f t="shared" si="620"/>
        <v>270</v>
      </c>
      <c r="AL2398" s="304">
        <f t="shared" si="623"/>
        <v>0.43</v>
      </c>
      <c r="AM2398" s="389" t="str">
        <f t="shared" si="622"/>
        <v/>
      </c>
      <c r="AN2398" s="304"/>
      <c r="AO2398" s="304"/>
      <c r="AP2398" s="312"/>
      <c r="AQ2398" s="312"/>
      <c r="AR2398" s="312"/>
      <c r="AS2398" s="304"/>
      <c r="AT2398" s="312"/>
      <c r="AU2398" s="329">
        <f>VLOOKUP(C2398,[1]world!$A$2:$B$3555,2,FALSE)</f>
        <v>15</v>
      </c>
      <c r="AV2398" s="329">
        <v>363</v>
      </c>
      <c r="AW2398" s="304">
        <v>0.37</v>
      </c>
      <c r="AX2398" s="304">
        <v>340</v>
      </c>
      <c r="AY2398" s="304">
        <v>-999</v>
      </c>
      <c r="AZ2398" s="304">
        <v>720</v>
      </c>
      <c r="BA2398" s="304">
        <v>340</v>
      </c>
      <c r="BB2398" s="304">
        <v>-999</v>
      </c>
      <c r="BC2398" s="304">
        <v>720</v>
      </c>
      <c r="BD2398" s="304">
        <v>340</v>
      </c>
      <c r="BE2398" s="304">
        <v>340</v>
      </c>
      <c r="BF2398" s="304">
        <v>-999</v>
      </c>
      <c r="BG2398" s="304">
        <v>-999</v>
      </c>
      <c r="BH2398" s="304">
        <v>720</v>
      </c>
      <c r="BI2398" s="304">
        <v>720</v>
      </c>
      <c r="BJ2398" s="304">
        <v>2</v>
      </c>
      <c r="BK2398" s="304" t="s">
        <v>4954</v>
      </c>
      <c r="BL2398" s="304">
        <v>2</v>
      </c>
    </row>
    <row r="2399" spans="1:64" ht="15" hidden="1" customHeight="1" x14ac:dyDescent="0.2">
      <c r="A2399" s="304" t="s">
        <v>6176</v>
      </c>
      <c r="B2399" s="304" t="s">
        <v>1612</v>
      </c>
      <c r="C2399" s="304">
        <v>2535</v>
      </c>
      <c r="D2399" s="349" t="s">
        <v>3597</v>
      </c>
      <c r="E2399" s="304" t="s">
        <v>3597</v>
      </c>
      <c r="F2399" s="304"/>
      <c r="G2399" s="324">
        <v>36.891800000000003</v>
      </c>
      <c r="H2399" s="324">
        <v>136.7783</v>
      </c>
      <c r="I2399" s="324" t="s">
        <v>212</v>
      </c>
      <c r="J2399" s="368">
        <f t="shared" si="624"/>
        <v>224.13796263099823</v>
      </c>
      <c r="K2399" s="331">
        <v>0.13</v>
      </c>
      <c r="L2399" s="304" t="str">
        <f t="shared" si="619"/>
        <v>D</v>
      </c>
      <c r="M2399" s="388">
        <v>1</v>
      </c>
      <c r="N2399" s="304">
        <v>201</v>
      </c>
      <c r="O2399" s="304">
        <v>20</v>
      </c>
      <c r="P2399" s="331"/>
      <c r="Q2399" s="356"/>
      <c r="R2399" s="304"/>
      <c r="S2399" s="356">
        <v>224.13796263099823</v>
      </c>
      <c r="T2399" s="356">
        <v>240.76298223310067</v>
      </c>
      <c r="U2399" s="356">
        <f t="shared" si="625"/>
        <v>224.13796263099823</v>
      </c>
      <c r="V2399" s="356"/>
      <c r="W2399" s="304" t="s">
        <v>1674</v>
      </c>
      <c r="X2399" s="304" t="s">
        <v>213</v>
      </c>
      <c r="Y2399" s="366">
        <f t="shared" si="621"/>
        <v>274.5</v>
      </c>
      <c r="Z2399" s="304"/>
      <c r="AA2399" s="304"/>
      <c r="AB2399" s="304">
        <v>-999</v>
      </c>
      <c r="AC2399" s="304">
        <v>-999</v>
      </c>
      <c r="AD2399" s="366">
        <v>-999</v>
      </c>
      <c r="AE2399" s="304">
        <v>-999</v>
      </c>
      <c r="AF2399" s="304">
        <v>-999</v>
      </c>
      <c r="AG2399" s="304"/>
      <c r="AH2399" s="304">
        <v>3.5036099999999999E-3</v>
      </c>
      <c r="AI2399" s="312"/>
      <c r="AJ2399" s="332">
        <v>285</v>
      </c>
      <c r="AK2399" s="304">
        <f t="shared" si="620"/>
        <v>270</v>
      </c>
      <c r="AL2399" s="304">
        <f t="shared" si="623"/>
        <v>0.43</v>
      </c>
      <c r="AM2399" s="389" t="str">
        <f t="shared" si="622"/>
        <v/>
      </c>
      <c r="AN2399" s="304"/>
      <c r="AO2399" s="304"/>
      <c r="AP2399" s="312"/>
      <c r="AQ2399" s="312"/>
      <c r="AR2399" s="312"/>
      <c r="AS2399" s="304"/>
      <c r="AT2399" s="312"/>
      <c r="AU2399" s="329">
        <f>VLOOKUP(C2399,[1]world!$A$2:$B$3555,2,FALSE)</f>
        <v>15</v>
      </c>
      <c r="AV2399" s="329">
        <v>363</v>
      </c>
      <c r="AW2399" s="304">
        <v>0.37</v>
      </c>
      <c r="AX2399" s="304">
        <v>480</v>
      </c>
      <c r="AY2399" s="304">
        <v>-999</v>
      </c>
      <c r="AZ2399" s="304">
        <v>920</v>
      </c>
      <c r="BA2399" s="304">
        <v>480</v>
      </c>
      <c r="BB2399" s="304">
        <v>-999</v>
      </c>
      <c r="BC2399" s="304">
        <v>920</v>
      </c>
      <c r="BD2399" s="304">
        <v>480</v>
      </c>
      <c r="BE2399" s="304">
        <v>480</v>
      </c>
      <c r="BF2399" s="304">
        <v>-999</v>
      </c>
      <c r="BG2399" s="304">
        <v>-999</v>
      </c>
      <c r="BH2399" s="304">
        <v>920</v>
      </c>
      <c r="BI2399" s="304">
        <v>920</v>
      </c>
      <c r="BJ2399" s="304">
        <v>2</v>
      </c>
      <c r="BK2399" s="304" t="s">
        <v>4954</v>
      </c>
      <c r="BL2399" s="304">
        <v>2</v>
      </c>
    </row>
    <row r="2400" spans="1:64" ht="15" hidden="1" customHeight="1" x14ac:dyDescent="0.2">
      <c r="A2400" s="304" t="s">
        <v>6176</v>
      </c>
      <c r="B2400" s="304" t="s">
        <v>1612</v>
      </c>
      <c r="C2400" s="304">
        <v>2536</v>
      </c>
      <c r="D2400" s="349" t="s">
        <v>3532</v>
      </c>
      <c r="E2400" s="304" t="s">
        <v>3532</v>
      </c>
      <c r="F2400" s="304"/>
      <c r="G2400" s="324">
        <v>36.7318</v>
      </c>
      <c r="H2400" s="324">
        <v>136.69890000000001</v>
      </c>
      <c r="I2400" s="324" t="s">
        <v>212</v>
      </c>
      <c r="J2400" s="368">
        <f t="shared" si="624"/>
        <v>232.01920621265367</v>
      </c>
      <c r="K2400" s="331">
        <v>0.13</v>
      </c>
      <c r="L2400" s="304" t="str">
        <f t="shared" si="619"/>
        <v>D</v>
      </c>
      <c r="M2400" s="388">
        <v>1</v>
      </c>
      <c r="N2400" s="304">
        <v>208</v>
      </c>
      <c r="O2400" s="304">
        <v>20</v>
      </c>
      <c r="P2400" s="331"/>
      <c r="Q2400" s="356"/>
      <c r="R2400" s="304"/>
      <c r="S2400" s="356">
        <v>232.01920621265367</v>
      </c>
      <c r="T2400" s="356">
        <v>249.34692589675183</v>
      </c>
      <c r="U2400" s="356">
        <f t="shared" si="625"/>
        <v>232.01920621265367</v>
      </c>
      <c r="V2400" s="356"/>
      <c r="W2400" s="304" t="s">
        <v>1674</v>
      </c>
      <c r="X2400" s="304" t="s">
        <v>213</v>
      </c>
      <c r="Y2400" s="366">
        <f t="shared" si="621"/>
        <v>274.5</v>
      </c>
      <c r="Z2400" s="304"/>
      <c r="AA2400" s="304"/>
      <c r="AB2400" s="304">
        <v>-999</v>
      </c>
      <c r="AC2400" s="304">
        <v>-999</v>
      </c>
      <c r="AD2400" s="366">
        <v>-999</v>
      </c>
      <c r="AE2400" s="304">
        <v>-999</v>
      </c>
      <c r="AF2400" s="304">
        <v>-999</v>
      </c>
      <c r="AG2400" s="304"/>
      <c r="AH2400" s="304">
        <v>1.4132799999999999E-2</v>
      </c>
      <c r="AI2400" s="312"/>
      <c r="AJ2400" s="332">
        <v>519</v>
      </c>
      <c r="AK2400" s="304">
        <f t="shared" si="620"/>
        <v>555</v>
      </c>
      <c r="AL2400" s="304">
        <f t="shared" si="623"/>
        <v>0.43</v>
      </c>
      <c r="AM2400" s="389" t="str">
        <f t="shared" si="622"/>
        <v/>
      </c>
      <c r="AN2400" s="304"/>
      <c r="AO2400" s="304"/>
      <c r="AP2400" s="312"/>
      <c r="AQ2400" s="312"/>
      <c r="AR2400" s="312"/>
      <c r="AS2400" s="304"/>
      <c r="AT2400" s="312"/>
      <c r="AU2400" s="329">
        <f>VLOOKUP(C2400,[1]world!$A$2:$B$3555,2,FALSE)</f>
        <v>7</v>
      </c>
      <c r="AV2400" s="329">
        <v>388</v>
      </c>
      <c r="AW2400" s="304">
        <v>0.37</v>
      </c>
      <c r="AX2400" s="304">
        <v>360</v>
      </c>
      <c r="AY2400" s="304">
        <v>-999</v>
      </c>
      <c r="AZ2400" s="304">
        <v>480</v>
      </c>
      <c r="BA2400" s="304">
        <v>360</v>
      </c>
      <c r="BB2400" s="304">
        <v>-999</v>
      </c>
      <c r="BC2400" s="304">
        <v>480</v>
      </c>
      <c r="BD2400" s="304">
        <v>360</v>
      </c>
      <c r="BE2400" s="304">
        <v>360</v>
      </c>
      <c r="BF2400" s="304">
        <v>-999</v>
      </c>
      <c r="BG2400" s="304">
        <v>-999</v>
      </c>
      <c r="BH2400" s="304">
        <v>480</v>
      </c>
      <c r="BI2400" s="304">
        <v>480</v>
      </c>
      <c r="BJ2400" s="304">
        <v>2</v>
      </c>
      <c r="BK2400" s="304" t="s">
        <v>4954</v>
      </c>
      <c r="BL2400" s="304">
        <v>2</v>
      </c>
    </row>
    <row r="2401" spans="1:64" ht="15" hidden="1" customHeight="1" x14ac:dyDescent="0.2">
      <c r="A2401" s="304" t="s">
        <v>6176</v>
      </c>
      <c r="B2401" s="304" t="s">
        <v>1612</v>
      </c>
      <c r="C2401" s="304">
        <v>2537</v>
      </c>
      <c r="D2401" s="349" t="s">
        <v>3477</v>
      </c>
      <c r="E2401" s="304" t="s">
        <v>3477</v>
      </c>
      <c r="F2401" s="304"/>
      <c r="G2401" s="324">
        <v>36.541899999999998</v>
      </c>
      <c r="H2401" s="324">
        <v>136.6431</v>
      </c>
      <c r="I2401" s="324" t="s">
        <v>214</v>
      </c>
      <c r="J2401" s="368">
        <f t="shared" si="624"/>
        <v>400.33426248424911</v>
      </c>
      <c r="K2401" s="331">
        <v>0.2</v>
      </c>
      <c r="L2401" s="304" t="str">
        <f t="shared" si="619"/>
        <v>C</v>
      </c>
      <c r="M2401" s="388">
        <v>1</v>
      </c>
      <c r="N2401" s="304">
        <v>261.39999999999998</v>
      </c>
      <c r="O2401" s="304">
        <v>11</v>
      </c>
      <c r="P2401" s="331"/>
      <c r="Q2401" s="356"/>
      <c r="R2401" s="304"/>
      <c r="S2401" s="356">
        <v>332.5643587678444</v>
      </c>
      <c r="T2401" s="356">
        <v>407.86425178607186</v>
      </c>
      <c r="U2401" s="356">
        <f t="shared" si="625"/>
        <v>400.33426248424911</v>
      </c>
      <c r="V2401" s="356"/>
      <c r="W2401" s="304" t="s">
        <v>4661</v>
      </c>
      <c r="X2401" s="304">
        <v>-999</v>
      </c>
      <c r="Y2401" s="366" t="str">
        <f t="shared" si="621"/>
        <v>-</v>
      </c>
      <c r="Z2401" s="304"/>
      <c r="AA2401" s="304"/>
      <c r="AB2401" s="304">
        <v>-999</v>
      </c>
      <c r="AC2401" s="304">
        <v>-999</v>
      </c>
      <c r="AD2401" s="366">
        <v>-999</v>
      </c>
      <c r="AE2401" s="304">
        <v>-999</v>
      </c>
      <c r="AF2401" s="304">
        <v>-999</v>
      </c>
      <c r="AG2401" s="304"/>
      <c r="AH2401" s="304">
        <v>2.0836199999999999E-2</v>
      </c>
      <c r="AI2401" s="312"/>
      <c r="AJ2401" s="332">
        <v>677</v>
      </c>
      <c r="AK2401" s="304">
        <f t="shared" si="620"/>
        <v>690</v>
      </c>
      <c r="AL2401" s="304">
        <f t="shared" si="623"/>
        <v>0.43</v>
      </c>
      <c r="AM2401" s="389" t="str">
        <f t="shared" si="622"/>
        <v/>
      </c>
      <c r="AN2401" s="304"/>
      <c r="AO2401" s="304"/>
      <c r="AP2401" s="312"/>
      <c r="AQ2401" s="312"/>
      <c r="AR2401" s="312"/>
      <c r="AS2401" s="304"/>
      <c r="AT2401" s="312"/>
      <c r="AU2401" s="329">
        <f>VLOOKUP(C2401,[1]world!$A$2:$B$3555,2,FALSE)</f>
        <v>8</v>
      </c>
      <c r="AV2401" s="329">
        <v>374</v>
      </c>
      <c r="AW2401" s="304">
        <v>0.37</v>
      </c>
      <c r="AX2401" s="304">
        <v>620</v>
      </c>
      <c r="AY2401" s="304">
        <v>-999</v>
      </c>
      <c r="AZ2401" s="304">
        <v>1700</v>
      </c>
      <c r="BA2401" s="304">
        <v>620</v>
      </c>
      <c r="BB2401" s="304">
        <v>-999</v>
      </c>
      <c r="BC2401" s="304">
        <v>1700</v>
      </c>
      <c r="BD2401" s="304">
        <v>620</v>
      </c>
      <c r="BE2401" s="304">
        <v>620</v>
      </c>
      <c r="BF2401" s="304">
        <v>-999</v>
      </c>
      <c r="BG2401" s="304">
        <v>-999</v>
      </c>
      <c r="BH2401" s="304">
        <v>1700</v>
      </c>
      <c r="BI2401" s="304">
        <v>1700</v>
      </c>
      <c r="BJ2401" s="304">
        <v>2</v>
      </c>
      <c r="BK2401" s="304" t="s">
        <v>4954</v>
      </c>
      <c r="BL2401" s="304">
        <v>2</v>
      </c>
    </row>
    <row r="2402" spans="1:64" ht="15" hidden="1" customHeight="1" x14ac:dyDescent="0.2">
      <c r="A2402" s="304" t="s">
        <v>6176</v>
      </c>
      <c r="B2402" s="304" t="s">
        <v>1612</v>
      </c>
      <c r="C2402" s="304">
        <v>2538</v>
      </c>
      <c r="D2402" s="349" t="s">
        <v>3448</v>
      </c>
      <c r="E2402" s="304" t="s">
        <v>3448</v>
      </c>
      <c r="F2402" s="304"/>
      <c r="G2402" s="324">
        <v>36.396700000000003</v>
      </c>
      <c r="H2402" s="324">
        <v>136.44319999999999</v>
      </c>
      <c r="I2402" s="324" t="s">
        <v>212</v>
      </c>
      <c r="J2402" s="368">
        <f t="shared" si="624"/>
        <v>174.55020433465756</v>
      </c>
      <c r="K2402" s="331">
        <v>0.13</v>
      </c>
      <c r="L2402" s="304" t="str">
        <f t="shared" si="619"/>
        <v>E</v>
      </c>
      <c r="M2402" s="388">
        <v>1</v>
      </c>
      <c r="N2402" s="304">
        <v>156.9</v>
      </c>
      <c r="O2402" s="304">
        <v>20</v>
      </c>
      <c r="P2402" s="331"/>
      <c r="Q2402" s="356"/>
      <c r="R2402" s="304"/>
      <c r="S2402" s="356">
        <v>174.55020433465756</v>
      </c>
      <c r="T2402" s="356">
        <v>186.39898104593948</v>
      </c>
      <c r="U2402" s="356">
        <f t="shared" si="625"/>
        <v>174.55020433465756</v>
      </c>
      <c r="V2402" s="356"/>
      <c r="W2402" s="304" t="s">
        <v>1657</v>
      </c>
      <c r="X2402" s="304" t="s">
        <v>240</v>
      </c>
      <c r="Y2402" s="366">
        <f t="shared" si="621"/>
        <v>181.5</v>
      </c>
      <c r="Z2402" s="304">
        <v>0.2</v>
      </c>
      <c r="AA2402" s="304"/>
      <c r="AB2402" s="304">
        <v>-999</v>
      </c>
      <c r="AC2402" s="304">
        <v>-999</v>
      </c>
      <c r="AD2402" s="366">
        <v>-999</v>
      </c>
      <c r="AE2402" s="304">
        <v>-999</v>
      </c>
      <c r="AF2402" s="304">
        <v>-999</v>
      </c>
      <c r="AG2402" s="304"/>
      <c r="AH2402" s="304">
        <v>1.4436E-3</v>
      </c>
      <c r="AI2402" s="312"/>
      <c r="AJ2402" s="332">
        <v>223</v>
      </c>
      <c r="AK2402" s="304">
        <f t="shared" si="620"/>
        <v>210</v>
      </c>
      <c r="AL2402" s="304">
        <f t="shared" si="623"/>
        <v>0.2</v>
      </c>
      <c r="AM2402" s="389" t="str">
        <f t="shared" si="622"/>
        <v/>
      </c>
      <c r="AN2402" s="304"/>
      <c r="AO2402" s="304"/>
      <c r="AP2402" s="312"/>
      <c r="AQ2402" s="312"/>
      <c r="AR2402" s="312"/>
      <c r="AS2402" s="304"/>
      <c r="AT2402" s="312"/>
      <c r="AU2402" s="329">
        <f>VLOOKUP(C2402,[1]world!$A$2:$B$3555,2,FALSE)</f>
        <v>15</v>
      </c>
      <c r="AV2402" s="329">
        <v>363</v>
      </c>
      <c r="AW2402" s="304">
        <v>0.37</v>
      </c>
      <c r="AX2402" s="304">
        <v>420</v>
      </c>
      <c r="AY2402" s="304">
        <v>-999</v>
      </c>
      <c r="AZ2402" s="304">
        <v>1260</v>
      </c>
      <c r="BA2402" s="304">
        <v>420</v>
      </c>
      <c r="BB2402" s="304">
        <v>-999</v>
      </c>
      <c r="BC2402" s="304">
        <v>1260</v>
      </c>
      <c r="BD2402" s="304">
        <v>420</v>
      </c>
      <c r="BE2402" s="304">
        <v>420</v>
      </c>
      <c r="BF2402" s="304">
        <v>-999</v>
      </c>
      <c r="BG2402" s="304">
        <v>-999</v>
      </c>
      <c r="BH2402" s="304">
        <v>1260</v>
      </c>
      <c r="BI2402" s="304">
        <v>1260</v>
      </c>
      <c r="BJ2402" s="304">
        <v>2</v>
      </c>
      <c r="BK2402" s="304" t="s">
        <v>4954</v>
      </c>
      <c r="BL2402" s="304">
        <v>2</v>
      </c>
    </row>
    <row r="2403" spans="1:64" ht="15" hidden="1" customHeight="1" x14ac:dyDescent="0.2">
      <c r="A2403" s="304" t="s">
        <v>6176</v>
      </c>
      <c r="B2403" s="304" t="s">
        <v>1612</v>
      </c>
      <c r="C2403" s="304">
        <v>2539</v>
      </c>
      <c r="D2403" s="349" t="s">
        <v>3440</v>
      </c>
      <c r="E2403" s="304" t="s">
        <v>3440</v>
      </c>
      <c r="F2403" s="304"/>
      <c r="G2403" s="324">
        <v>36.357500000000002</v>
      </c>
      <c r="H2403" s="324">
        <v>136.6045</v>
      </c>
      <c r="I2403" s="324" t="s">
        <v>212</v>
      </c>
      <c r="J2403" s="368">
        <f t="shared" si="624"/>
        <v>385.40057462458481</v>
      </c>
      <c r="K2403" s="331">
        <v>0.2</v>
      </c>
      <c r="L2403" s="304" t="str">
        <f t="shared" si="619"/>
        <v>C</v>
      </c>
      <c r="M2403" s="388">
        <v>1</v>
      </c>
      <c r="N2403" s="304">
        <v>235.3</v>
      </c>
      <c r="O2403" s="304">
        <v>10</v>
      </c>
      <c r="P2403" s="331"/>
      <c r="Q2403" s="356"/>
      <c r="R2403" s="304"/>
      <c r="S2403" s="356">
        <v>304.04319488503927</v>
      </c>
      <c r="T2403" s="356">
        <v>385.40057462458481</v>
      </c>
      <c r="U2403" s="356">
        <f t="shared" si="625"/>
        <v>385.40057462458481</v>
      </c>
      <c r="V2403" s="356"/>
      <c r="W2403" s="304" t="s">
        <v>890</v>
      </c>
      <c r="X2403" s="304" t="s">
        <v>205</v>
      </c>
      <c r="Y2403" s="366">
        <f t="shared" si="621"/>
        <v>424.8</v>
      </c>
      <c r="Z2403" s="304"/>
      <c r="AA2403" s="304"/>
      <c r="AB2403" s="304">
        <v>-999</v>
      </c>
      <c r="AC2403" s="304">
        <v>-999</v>
      </c>
      <c r="AD2403" s="366">
        <v>-999</v>
      </c>
      <c r="AE2403" s="304">
        <v>-999</v>
      </c>
      <c r="AF2403" s="304">
        <v>-999</v>
      </c>
      <c r="AG2403" s="304"/>
      <c r="AH2403" s="304">
        <v>5.2823500000000002E-2</v>
      </c>
      <c r="AI2403" s="312"/>
      <c r="AJ2403" s="332">
        <v>760</v>
      </c>
      <c r="AK2403" s="304">
        <f t="shared" si="620"/>
        <v>760</v>
      </c>
      <c r="AL2403" s="304">
        <f t="shared" si="623"/>
        <v>0.43</v>
      </c>
      <c r="AM2403" s="389" t="str">
        <f t="shared" si="622"/>
        <v/>
      </c>
      <c r="AN2403" s="304"/>
      <c r="AO2403" s="304"/>
      <c r="AP2403" s="312"/>
      <c r="AQ2403" s="312"/>
      <c r="AR2403" s="312"/>
      <c r="AS2403" s="304"/>
      <c r="AT2403" s="312"/>
      <c r="AU2403" s="329">
        <f>VLOOKUP(C2403,[1]world!$A$2:$B$3555,2,FALSE)</f>
        <v>5</v>
      </c>
      <c r="AV2403" s="329">
        <v>402</v>
      </c>
      <c r="AW2403" s="304">
        <v>0.37</v>
      </c>
      <c r="AX2403" s="304">
        <v>120</v>
      </c>
      <c r="AY2403" s="304">
        <v>-999</v>
      </c>
      <c r="AZ2403" s="304">
        <v>600</v>
      </c>
      <c r="BA2403" s="304">
        <v>120</v>
      </c>
      <c r="BB2403" s="304">
        <v>-999</v>
      </c>
      <c r="BC2403" s="304">
        <v>600</v>
      </c>
      <c r="BD2403" s="304">
        <v>120</v>
      </c>
      <c r="BE2403" s="304">
        <v>120</v>
      </c>
      <c r="BF2403" s="304">
        <v>-999</v>
      </c>
      <c r="BG2403" s="304">
        <v>-999</v>
      </c>
      <c r="BH2403" s="304">
        <v>600</v>
      </c>
      <c r="BI2403" s="304">
        <v>600</v>
      </c>
      <c r="BJ2403" s="304">
        <v>2</v>
      </c>
      <c r="BK2403" s="304" t="s">
        <v>4954</v>
      </c>
      <c r="BL2403" s="304">
        <v>2</v>
      </c>
    </row>
    <row r="2404" spans="1:64" ht="15" hidden="1" customHeight="1" x14ac:dyDescent="0.2">
      <c r="A2404" s="304" t="s">
        <v>6176</v>
      </c>
      <c r="B2404" s="304" t="s">
        <v>1612</v>
      </c>
      <c r="C2404" s="304">
        <v>2540</v>
      </c>
      <c r="D2404" s="349" t="s">
        <v>3356</v>
      </c>
      <c r="E2404" s="304" t="s">
        <v>3356</v>
      </c>
      <c r="F2404" s="304"/>
      <c r="G2404" s="324">
        <v>36.180500000000002</v>
      </c>
      <c r="H2404" s="324">
        <v>136.62469999999999</v>
      </c>
      <c r="I2404" s="324" t="s">
        <v>212</v>
      </c>
      <c r="J2404" s="368">
        <f t="shared" si="624"/>
        <v>452.03072481784233</v>
      </c>
      <c r="K2404" s="331">
        <v>0.13</v>
      </c>
      <c r="L2404" s="304" t="str">
        <f t="shared" si="619"/>
        <v>C</v>
      </c>
      <c r="M2404" s="388">
        <v>1</v>
      </c>
      <c r="N2404" s="304">
        <v>402.7</v>
      </c>
      <c r="O2404" s="304">
        <v>20</v>
      </c>
      <c r="P2404" s="331"/>
      <c r="Q2404" s="356"/>
      <c r="R2404" s="304"/>
      <c r="S2404" s="356">
        <v>452.03072481784233</v>
      </c>
      <c r="T2404" s="356">
        <v>482.43301068966394</v>
      </c>
      <c r="U2404" s="356">
        <f t="shared" si="625"/>
        <v>452.03072481784233</v>
      </c>
      <c r="V2404" s="356"/>
      <c r="W2404" s="304" t="s">
        <v>890</v>
      </c>
      <c r="X2404" s="304" t="s">
        <v>205</v>
      </c>
      <c r="Y2404" s="366">
        <f t="shared" si="621"/>
        <v>424.8</v>
      </c>
      <c r="Z2404" s="304"/>
      <c r="AA2404" s="304"/>
      <c r="AB2404" s="304">
        <v>-999</v>
      </c>
      <c r="AC2404" s="304">
        <v>-999</v>
      </c>
      <c r="AD2404" s="366">
        <v>-999</v>
      </c>
      <c r="AE2404" s="304">
        <v>-999</v>
      </c>
      <c r="AF2404" s="304">
        <v>-999</v>
      </c>
      <c r="AG2404" s="304"/>
      <c r="AH2404" s="304">
        <v>0.14031099999999999</v>
      </c>
      <c r="AI2404" s="312"/>
      <c r="AJ2404" s="332">
        <v>760</v>
      </c>
      <c r="AK2404" s="304">
        <f t="shared" si="620"/>
        <v>760</v>
      </c>
      <c r="AL2404" s="304">
        <f t="shared" si="623"/>
        <v>0.43</v>
      </c>
      <c r="AM2404" s="389" t="str">
        <f t="shared" si="622"/>
        <v/>
      </c>
      <c r="AN2404" s="304"/>
      <c r="AO2404" s="304"/>
      <c r="AP2404" s="312"/>
      <c r="AQ2404" s="312"/>
      <c r="AR2404" s="312"/>
      <c r="AS2404" s="304"/>
      <c r="AT2404" s="312"/>
      <c r="AU2404" s="329">
        <f>VLOOKUP(C2404,[1]world!$A$2:$B$3555,2,FALSE)</f>
        <v>5</v>
      </c>
      <c r="AV2404" s="329">
        <v>402</v>
      </c>
      <c r="AW2404" s="304">
        <v>0.37</v>
      </c>
      <c r="AX2404" s="304">
        <v>40</v>
      </c>
      <c r="AY2404" s="304">
        <v>-999</v>
      </c>
      <c r="AZ2404" s="304">
        <v>80</v>
      </c>
      <c r="BA2404" s="304">
        <v>40</v>
      </c>
      <c r="BB2404" s="304">
        <v>-999</v>
      </c>
      <c r="BC2404" s="304">
        <v>80</v>
      </c>
      <c r="BD2404" s="304">
        <v>40</v>
      </c>
      <c r="BE2404" s="304">
        <v>40</v>
      </c>
      <c r="BF2404" s="304">
        <v>-999</v>
      </c>
      <c r="BG2404" s="304">
        <v>-999</v>
      </c>
      <c r="BH2404" s="304">
        <v>80</v>
      </c>
      <c r="BI2404" s="304">
        <v>80</v>
      </c>
      <c r="BJ2404" s="304">
        <v>2</v>
      </c>
      <c r="BK2404" s="304" t="s">
        <v>4954</v>
      </c>
      <c r="BL2404" s="304">
        <v>2</v>
      </c>
    </row>
    <row r="2405" spans="1:64" ht="15" hidden="1" customHeight="1" x14ac:dyDescent="0.2">
      <c r="A2405" s="304" t="s">
        <v>6176</v>
      </c>
      <c r="B2405" s="304" t="s">
        <v>1612</v>
      </c>
      <c r="C2405" s="304">
        <v>2541</v>
      </c>
      <c r="D2405" s="349" t="s">
        <v>3417</v>
      </c>
      <c r="E2405" s="304" t="s">
        <v>3417</v>
      </c>
      <c r="F2405" s="304"/>
      <c r="G2405" s="324">
        <v>36.302799999999998</v>
      </c>
      <c r="H2405" s="324">
        <v>136.31540000000001</v>
      </c>
      <c r="I2405" s="324" t="s">
        <v>212</v>
      </c>
      <c r="J2405" s="368">
        <f t="shared" si="624"/>
        <v>111.33344286116747</v>
      </c>
      <c r="K2405" s="331">
        <v>0.13</v>
      </c>
      <c r="L2405" s="304" t="str">
        <f t="shared" si="619"/>
        <v>E</v>
      </c>
      <c r="M2405" s="388">
        <v>1</v>
      </c>
      <c r="N2405" s="304">
        <v>100.5</v>
      </c>
      <c r="O2405" s="304">
        <v>20</v>
      </c>
      <c r="P2405" s="331"/>
      <c r="Q2405" s="356"/>
      <c r="R2405" s="304"/>
      <c r="S2405" s="356">
        <v>111.33344286116747</v>
      </c>
      <c r="T2405" s="356">
        <v>116.37635724058642</v>
      </c>
      <c r="U2405" s="356">
        <f t="shared" si="625"/>
        <v>111.33344286116747</v>
      </c>
      <c r="V2405" s="356"/>
      <c r="W2405" s="304" t="s">
        <v>1657</v>
      </c>
      <c r="X2405" s="304" t="s">
        <v>240</v>
      </c>
      <c r="Y2405" s="366">
        <f t="shared" si="621"/>
        <v>181.5</v>
      </c>
      <c r="Z2405" s="304">
        <v>0.2</v>
      </c>
      <c r="AA2405" s="304"/>
      <c r="AB2405" s="304">
        <v>-999</v>
      </c>
      <c r="AC2405" s="304">
        <v>-999</v>
      </c>
      <c r="AD2405" s="366">
        <v>-999</v>
      </c>
      <c r="AE2405" s="304">
        <v>-999</v>
      </c>
      <c r="AF2405" s="304">
        <v>-999</v>
      </c>
      <c r="AG2405" s="304"/>
      <c r="AH2405" s="304">
        <v>1.6524299999999999E-2</v>
      </c>
      <c r="AI2405" s="312"/>
      <c r="AJ2405" s="332">
        <v>582</v>
      </c>
      <c r="AK2405" s="304">
        <f t="shared" si="620"/>
        <v>555</v>
      </c>
      <c r="AL2405" s="304">
        <f t="shared" si="623"/>
        <v>0.43</v>
      </c>
      <c r="AM2405" s="389" t="str">
        <f t="shared" si="622"/>
        <v/>
      </c>
      <c r="AN2405" s="304"/>
      <c r="AO2405" s="304"/>
      <c r="AP2405" s="312"/>
      <c r="AQ2405" s="312"/>
      <c r="AR2405" s="312"/>
      <c r="AS2405" s="304"/>
      <c r="AT2405" s="312"/>
      <c r="AU2405" s="329">
        <f>VLOOKUP(C2405,[1]world!$A$2:$B$3555,2,FALSE)</f>
        <v>7</v>
      </c>
      <c r="AV2405" s="329">
        <v>388</v>
      </c>
      <c r="AW2405" s="304">
        <v>0.37</v>
      </c>
      <c r="AX2405" s="304">
        <v>280</v>
      </c>
      <c r="AY2405" s="304">
        <v>-999</v>
      </c>
      <c r="AZ2405" s="304">
        <v>660</v>
      </c>
      <c r="BA2405" s="304">
        <v>280</v>
      </c>
      <c r="BB2405" s="304">
        <v>-999</v>
      </c>
      <c r="BC2405" s="304">
        <v>660</v>
      </c>
      <c r="BD2405" s="304">
        <v>280</v>
      </c>
      <c r="BE2405" s="304">
        <v>280</v>
      </c>
      <c r="BF2405" s="304">
        <v>-999</v>
      </c>
      <c r="BG2405" s="304">
        <v>-999</v>
      </c>
      <c r="BH2405" s="304">
        <v>660</v>
      </c>
      <c r="BI2405" s="304">
        <v>660</v>
      </c>
      <c r="BJ2405" s="304">
        <v>2</v>
      </c>
      <c r="BK2405" s="304" t="s">
        <v>4954</v>
      </c>
      <c r="BL2405" s="304">
        <v>2</v>
      </c>
    </row>
    <row r="2406" spans="1:64" ht="15" hidden="1" customHeight="1" x14ac:dyDescent="0.2">
      <c r="A2406" s="304" t="s">
        <v>6103</v>
      </c>
      <c r="B2406" s="304" t="s">
        <v>2503</v>
      </c>
      <c r="C2406" s="304">
        <v>2542</v>
      </c>
      <c r="D2406" s="349" t="s">
        <v>3846</v>
      </c>
      <c r="E2406" s="304" t="s">
        <v>3846</v>
      </c>
      <c r="F2406" s="304"/>
      <c r="G2406" s="324">
        <v>37.523600000000002</v>
      </c>
      <c r="H2406" s="324">
        <v>137.28749999999999</v>
      </c>
      <c r="I2406" s="324" t="s">
        <v>214</v>
      </c>
      <c r="J2406" s="366">
        <v>344.86</v>
      </c>
      <c r="K2406" s="331">
        <v>0.1</v>
      </c>
      <c r="L2406" s="304" t="str">
        <f t="shared" si="619"/>
        <v>D</v>
      </c>
      <c r="M2406" s="388">
        <v>0</v>
      </c>
      <c r="N2406" s="304"/>
      <c r="O2406" s="304">
        <v>21</v>
      </c>
      <c r="P2406" s="356"/>
      <c r="Q2406" s="356"/>
      <c r="R2406" s="304" t="s">
        <v>2503</v>
      </c>
      <c r="S2406" s="304"/>
      <c r="T2406" s="304"/>
      <c r="U2406" s="304"/>
      <c r="V2406" s="304"/>
      <c r="W2406" s="304" t="s">
        <v>4661</v>
      </c>
      <c r="X2406" s="304">
        <v>-999</v>
      </c>
      <c r="Y2406" s="366" t="str">
        <f t="shared" si="621"/>
        <v>-</v>
      </c>
      <c r="Z2406" s="304"/>
      <c r="AA2406" s="304"/>
      <c r="AB2406" s="304">
        <v>-999</v>
      </c>
      <c r="AC2406" s="304">
        <v>-999</v>
      </c>
      <c r="AD2406" s="366">
        <v>-999</v>
      </c>
      <c r="AE2406" s="304">
        <v>-999</v>
      </c>
      <c r="AF2406" s="304">
        <v>-999</v>
      </c>
      <c r="AG2406" s="304"/>
      <c r="AH2406" s="304">
        <v>4.76245E-2</v>
      </c>
      <c r="AI2406" s="312"/>
      <c r="AJ2406" s="332">
        <v>760</v>
      </c>
      <c r="AK2406" s="304">
        <f t="shared" si="620"/>
        <v>760</v>
      </c>
      <c r="AL2406" s="304">
        <f t="shared" si="623"/>
        <v>0.43</v>
      </c>
      <c r="AM2406" s="389" t="str">
        <f t="shared" si="622"/>
        <v/>
      </c>
      <c r="AN2406" s="304"/>
      <c r="AO2406" s="304"/>
      <c r="AP2406" s="312"/>
      <c r="AQ2406" s="312"/>
      <c r="AR2406" s="312"/>
      <c r="AS2406" s="304"/>
      <c r="AT2406" s="312"/>
      <c r="AU2406" s="329">
        <f>VLOOKUP(C2406,[1]world!$A$2:$B$3555,2,FALSE)</f>
        <v>7</v>
      </c>
      <c r="AV2406" s="329">
        <v>388</v>
      </c>
      <c r="AW2406" s="304">
        <v>0.37</v>
      </c>
      <c r="AX2406" s="304">
        <v>220</v>
      </c>
      <c r="AY2406" s="304">
        <v>-999</v>
      </c>
      <c r="AZ2406" s="304">
        <v>340</v>
      </c>
      <c r="BA2406" s="304">
        <v>220</v>
      </c>
      <c r="BB2406" s="304">
        <v>-999</v>
      </c>
      <c r="BC2406" s="304">
        <v>340</v>
      </c>
      <c r="BD2406" s="304">
        <v>220</v>
      </c>
      <c r="BE2406" s="304">
        <v>220</v>
      </c>
      <c r="BF2406" s="304">
        <v>-999</v>
      </c>
      <c r="BG2406" s="304">
        <v>-999</v>
      </c>
      <c r="BH2406" s="304">
        <v>340</v>
      </c>
      <c r="BI2406" s="304">
        <v>340</v>
      </c>
      <c r="BJ2406" s="304">
        <v>2</v>
      </c>
      <c r="BK2406" s="304" t="s">
        <v>4954</v>
      </c>
      <c r="BL2406" s="304">
        <v>2</v>
      </c>
    </row>
    <row r="2407" spans="1:64" ht="15" hidden="1" customHeight="1" x14ac:dyDescent="0.2">
      <c r="A2407" s="304" t="s">
        <v>6103</v>
      </c>
      <c r="B2407" s="304" t="s">
        <v>2503</v>
      </c>
      <c r="C2407" s="304">
        <v>2543</v>
      </c>
      <c r="D2407" s="349" t="s">
        <v>3775</v>
      </c>
      <c r="E2407" s="304" t="s">
        <v>3775</v>
      </c>
      <c r="F2407" s="304"/>
      <c r="G2407" s="324">
        <v>37.361400000000003</v>
      </c>
      <c r="H2407" s="324">
        <v>137.04429999999999</v>
      </c>
      <c r="I2407" s="324" t="s">
        <v>214</v>
      </c>
      <c r="J2407" s="366">
        <v>720.76</v>
      </c>
      <c r="K2407" s="331">
        <v>0.1</v>
      </c>
      <c r="L2407" s="304" t="str">
        <f t="shared" si="619"/>
        <v>C</v>
      </c>
      <c r="M2407" s="388">
        <v>0</v>
      </c>
      <c r="N2407" s="304"/>
      <c r="O2407" s="304">
        <v>21</v>
      </c>
      <c r="P2407" s="356"/>
      <c r="Q2407" s="356"/>
      <c r="R2407" s="304" t="s">
        <v>2503</v>
      </c>
      <c r="S2407" s="304"/>
      <c r="T2407" s="304"/>
      <c r="U2407" s="304"/>
      <c r="V2407" s="304"/>
      <c r="W2407" s="304" t="s">
        <v>4661</v>
      </c>
      <c r="X2407" s="304">
        <v>-999</v>
      </c>
      <c r="Y2407" s="366" t="str">
        <f t="shared" si="621"/>
        <v>-</v>
      </c>
      <c r="Z2407" s="304"/>
      <c r="AA2407" s="304"/>
      <c r="AB2407" s="304">
        <v>-999</v>
      </c>
      <c r="AC2407" s="304">
        <v>-999</v>
      </c>
      <c r="AD2407" s="366">
        <v>-999</v>
      </c>
      <c r="AE2407" s="304">
        <v>-999</v>
      </c>
      <c r="AF2407" s="304">
        <v>-999</v>
      </c>
      <c r="AG2407" s="304"/>
      <c r="AH2407" s="304">
        <v>5.1472299999999999E-2</v>
      </c>
      <c r="AI2407" s="312"/>
      <c r="AJ2407" s="332">
        <v>760</v>
      </c>
      <c r="AK2407" s="304">
        <f t="shared" si="620"/>
        <v>760</v>
      </c>
      <c r="AL2407" s="304">
        <f t="shared" si="623"/>
        <v>0.43</v>
      </c>
      <c r="AM2407" s="389" t="str">
        <f t="shared" si="622"/>
        <v/>
      </c>
      <c r="AN2407" s="304"/>
      <c r="AO2407" s="304"/>
      <c r="AP2407" s="312"/>
      <c r="AQ2407" s="312"/>
      <c r="AR2407" s="312"/>
      <c r="AS2407" s="304"/>
      <c r="AT2407" s="312"/>
      <c r="AU2407" s="329">
        <f>VLOOKUP(C2407,[1]world!$A$2:$B$3555,2,FALSE)</f>
        <v>5</v>
      </c>
      <c r="AV2407" s="329">
        <v>402</v>
      </c>
      <c r="AW2407" s="304">
        <v>0.37</v>
      </c>
      <c r="AX2407" s="304">
        <v>20</v>
      </c>
      <c r="AY2407" s="304">
        <v>-999</v>
      </c>
      <c r="AZ2407" s="304">
        <v>260</v>
      </c>
      <c r="BA2407" s="304">
        <v>20</v>
      </c>
      <c r="BB2407" s="304">
        <v>-999</v>
      </c>
      <c r="BC2407" s="304">
        <v>260</v>
      </c>
      <c r="BD2407" s="304">
        <v>20</v>
      </c>
      <c r="BE2407" s="304">
        <v>20</v>
      </c>
      <c r="BF2407" s="304">
        <v>-999</v>
      </c>
      <c r="BG2407" s="304">
        <v>-999</v>
      </c>
      <c r="BH2407" s="304">
        <v>260</v>
      </c>
      <c r="BI2407" s="304">
        <v>260</v>
      </c>
      <c r="BJ2407" s="304">
        <v>2</v>
      </c>
      <c r="BK2407" s="304" t="s">
        <v>4954</v>
      </c>
      <c r="BL2407" s="304">
        <v>2</v>
      </c>
    </row>
    <row r="2408" spans="1:64" ht="15" hidden="1" customHeight="1" x14ac:dyDescent="0.2">
      <c r="A2408" s="304" t="s">
        <v>6159</v>
      </c>
      <c r="B2408" s="304" t="s">
        <v>2503</v>
      </c>
      <c r="C2408" s="304">
        <v>2544</v>
      </c>
      <c r="D2408" s="349" t="s">
        <v>3766</v>
      </c>
      <c r="E2408" s="304" t="s">
        <v>3766</v>
      </c>
      <c r="F2408" s="304"/>
      <c r="G2408" s="324">
        <v>37.342799999999997</v>
      </c>
      <c r="H2408" s="324">
        <v>137.2467</v>
      </c>
      <c r="I2408" s="324" t="s">
        <v>214</v>
      </c>
      <c r="J2408" s="368">
        <v>310.94310000000002</v>
      </c>
      <c r="K2408" s="331">
        <v>0.1</v>
      </c>
      <c r="L2408" s="304" t="str">
        <f t="shared" si="619"/>
        <v>D</v>
      </c>
      <c r="M2408" s="388">
        <v>0</v>
      </c>
      <c r="N2408" s="304"/>
      <c r="O2408" s="304">
        <v>21</v>
      </c>
      <c r="P2408" s="356"/>
      <c r="Q2408" s="356"/>
      <c r="R2408" s="304" t="s">
        <v>6159</v>
      </c>
      <c r="S2408" s="304"/>
      <c r="T2408" s="304"/>
      <c r="U2408" s="304"/>
      <c r="V2408" s="304"/>
      <c r="W2408" s="304" t="s">
        <v>4661</v>
      </c>
      <c r="X2408" s="304">
        <v>-999</v>
      </c>
      <c r="Y2408" s="366" t="str">
        <f t="shared" si="621"/>
        <v>-</v>
      </c>
      <c r="Z2408" s="304"/>
      <c r="AA2408" s="304"/>
      <c r="AB2408" s="304">
        <v>-999</v>
      </c>
      <c r="AC2408" s="304">
        <v>-999</v>
      </c>
      <c r="AD2408" s="366">
        <v>-999</v>
      </c>
      <c r="AE2408" s="304">
        <v>-999</v>
      </c>
      <c r="AF2408" s="304">
        <v>-999</v>
      </c>
      <c r="AG2408" s="304"/>
      <c r="AH2408" s="304">
        <v>1.35677E-2</v>
      </c>
      <c r="AI2408" s="312"/>
      <c r="AJ2408" s="332">
        <v>505</v>
      </c>
      <c r="AK2408" s="304">
        <f t="shared" si="620"/>
        <v>555</v>
      </c>
      <c r="AL2408" s="304">
        <f t="shared" si="623"/>
        <v>0.43</v>
      </c>
      <c r="AM2408" s="389" t="str">
        <f t="shared" si="622"/>
        <v/>
      </c>
      <c r="AN2408" s="304"/>
      <c r="AO2408" s="304"/>
      <c r="AP2408" s="312"/>
      <c r="AQ2408" s="312"/>
      <c r="AR2408" s="312"/>
      <c r="AS2408" s="304"/>
      <c r="AT2408" s="312"/>
      <c r="AU2408" s="329">
        <f>VLOOKUP(C2408,[1]world!$A$2:$B$3555,2,FALSE)</f>
        <v>9</v>
      </c>
      <c r="AV2408" s="329">
        <v>497</v>
      </c>
      <c r="AW2408" s="304">
        <v>0.37</v>
      </c>
      <c r="AX2408" s="304">
        <v>60</v>
      </c>
      <c r="AY2408" s="304">
        <v>-999</v>
      </c>
      <c r="AZ2408" s="304">
        <v>380</v>
      </c>
      <c r="BA2408" s="304">
        <v>60</v>
      </c>
      <c r="BB2408" s="304">
        <v>-999</v>
      </c>
      <c r="BC2408" s="304">
        <v>380</v>
      </c>
      <c r="BD2408" s="304">
        <v>60</v>
      </c>
      <c r="BE2408" s="304">
        <v>60</v>
      </c>
      <c r="BF2408" s="304">
        <v>-999</v>
      </c>
      <c r="BG2408" s="304">
        <v>-999</v>
      </c>
      <c r="BH2408" s="304">
        <v>380</v>
      </c>
      <c r="BI2408" s="304">
        <v>380</v>
      </c>
      <c r="BJ2408" s="304">
        <v>2</v>
      </c>
      <c r="BK2408" s="304" t="s">
        <v>4954</v>
      </c>
      <c r="BL2408" s="304">
        <v>2</v>
      </c>
    </row>
    <row r="2409" spans="1:64" ht="15" hidden="1" customHeight="1" x14ac:dyDescent="0.2">
      <c r="A2409" s="304" t="s">
        <v>6103</v>
      </c>
      <c r="B2409" s="304" t="s">
        <v>2503</v>
      </c>
      <c r="C2409" s="304">
        <v>2545</v>
      </c>
      <c r="D2409" s="349" t="s">
        <v>3715</v>
      </c>
      <c r="E2409" s="304" t="s">
        <v>3715</v>
      </c>
      <c r="F2409" s="304"/>
      <c r="G2409" s="324">
        <v>37.187199999999997</v>
      </c>
      <c r="H2409" s="324">
        <v>136.72059999999999</v>
      </c>
      <c r="I2409" s="324" t="s">
        <v>214</v>
      </c>
      <c r="J2409" s="366">
        <v>443.55</v>
      </c>
      <c r="K2409" s="331">
        <v>0.1</v>
      </c>
      <c r="L2409" s="304" t="str">
        <f t="shared" si="619"/>
        <v>C</v>
      </c>
      <c r="M2409" s="388">
        <v>0</v>
      </c>
      <c r="N2409" s="304"/>
      <c r="O2409" s="304">
        <v>21</v>
      </c>
      <c r="P2409" s="356"/>
      <c r="Q2409" s="356"/>
      <c r="R2409" s="304" t="s">
        <v>2503</v>
      </c>
      <c r="S2409" s="304"/>
      <c r="T2409" s="304"/>
      <c r="U2409" s="304"/>
      <c r="V2409" s="304"/>
      <c r="W2409" s="304" t="s">
        <v>4661</v>
      </c>
      <c r="X2409" s="304">
        <v>-999</v>
      </c>
      <c r="Y2409" s="366" t="str">
        <f t="shared" si="621"/>
        <v>-</v>
      </c>
      <c r="Z2409" s="304"/>
      <c r="AA2409" s="304"/>
      <c r="AB2409" s="304">
        <v>-999</v>
      </c>
      <c r="AC2409" s="304">
        <v>-999</v>
      </c>
      <c r="AD2409" s="366">
        <v>-999</v>
      </c>
      <c r="AE2409" s="304">
        <v>-999</v>
      </c>
      <c r="AF2409" s="304">
        <v>-999</v>
      </c>
      <c r="AG2409" s="304"/>
      <c r="AH2409" s="304">
        <v>3.8591899999999998E-2</v>
      </c>
      <c r="AI2409" s="312"/>
      <c r="AJ2409" s="332">
        <v>760</v>
      </c>
      <c r="AK2409" s="304">
        <f t="shared" si="620"/>
        <v>760</v>
      </c>
      <c r="AL2409" s="304">
        <f t="shared" si="623"/>
        <v>0.43</v>
      </c>
      <c r="AM2409" s="389" t="str">
        <f t="shared" si="622"/>
        <v/>
      </c>
      <c r="AN2409" s="304"/>
      <c r="AO2409" s="304"/>
      <c r="AP2409" s="312"/>
      <c r="AQ2409" s="312"/>
      <c r="AR2409" s="312"/>
      <c r="AS2409" s="304"/>
      <c r="AT2409" s="312"/>
      <c r="AU2409" s="329">
        <f>VLOOKUP(C2409,[1]world!$A$2:$B$3555,2,FALSE)</f>
        <v>5</v>
      </c>
      <c r="AV2409" s="329">
        <v>402</v>
      </c>
      <c r="AW2409" s="304">
        <v>0.37</v>
      </c>
      <c r="AX2409" s="304">
        <v>100</v>
      </c>
      <c r="AY2409" s="304">
        <v>-999</v>
      </c>
      <c r="AZ2409" s="304">
        <v>300</v>
      </c>
      <c r="BA2409" s="304">
        <v>100</v>
      </c>
      <c r="BB2409" s="304">
        <v>-999</v>
      </c>
      <c r="BC2409" s="304">
        <v>300</v>
      </c>
      <c r="BD2409" s="304">
        <v>100</v>
      </c>
      <c r="BE2409" s="304">
        <v>100</v>
      </c>
      <c r="BF2409" s="304">
        <v>-999</v>
      </c>
      <c r="BG2409" s="304">
        <v>-999</v>
      </c>
      <c r="BH2409" s="304">
        <v>300</v>
      </c>
      <c r="BI2409" s="304">
        <v>300</v>
      </c>
      <c r="BJ2409" s="304">
        <v>2</v>
      </c>
      <c r="BK2409" s="304" t="s">
        <v>4954</v>
      </c>
      <c r="BL2409" s="304">
        <v>2</v>
      </c>
    </row>
    <row r="2410" spans="1:64" ht="15" hidden="1" customHeight="1" x14ac:dyDescent="0.2">
      <c r="A2410" s="304" t="s">
        <v>6103</v>
      </c>
      <c r="B2410" s="304" t="s">
        <v>2503</v>
      </c>
      <c r="C2410" s="304">
        <v>2546</v>
      </c>
      <c r="D2410" s="349" t="s">
        <v>3664</v>
      </c>
      <c r="E2410" s="304" t="s">
        <v>3664</v>
      </c>
      <c r="F2410" s="304"/>
      <c r="G2410" s="324">
        <v>37.0503</v>
      </c>
      <c r="H2410" s="324">
        <v>136.8236</v>
      </c>
      <c r="I2410" s="324" t="s">
        <v>214</v>
      </c>
      <c r="J2410" s="366">
        <v>500</v>
      </c>
      <c r="K2410" s="331">
        <v>0.1</v>
      </c>
      <c r="L2410" s="304" t="str">
        <f t="shared" si="619"/>
        <v>C</v>
      </c>
      <c r="M2410" s="388">
        <v>0</v>
      </c>
      <c r="N2410" s="304"/>
      <c r="O2410" s="304">
        <v>21</v>
      </c>
      <c r="P2410" s="356"/>
      <c r="Q2410" s="356"/>
      <c r="R2410" s="304" t="s">
        <v>2503</v>
      </c>
      <c r="S2410" s="304"/>
      <c r="T2410" s="304"/>
      <c r="U2410" s="304"/>
      <c r="V2410" s="304"/>
      <c r="W2410" s="304" t="s">
        <v>4661</v>
      </c>
      <c r="X2410" s="304">
        <v>-999</v>
      </c>
      <c r="Y2410" s="366" t="str">
        <f t="shared" si="621"/>
        <v>-</v>
      </c>
      <c r="Z2410" s="304"/>
      <c r="AA2410" s="304"/>
      <c r="AB2410" s="304">
        <v>-999</v>
      </c>
      <c r="AC2410" s="304">
        <v>-999</v>
      </c>
      <c r="AD2410" s="366">
        <v>-999</v>
      </c>
      <c r="AE2410" s="304">
        <v>-999</v>
      </c>
      <c r="AF2410" s="304">
        <v>-999</v>
      </c>
      <c r="AG2410" s="304"/>
      <c r="AH2410" s="304">
        <v>8.1130000000000004E-3</v>
      </c>
      <c r="AI2410" s="312"/>
      <c r="AJ2410" s="332">
        <v>380</v>
      </c>
      <c r="AK2410" s="304">
        <f t="shared" si="620"/>
        <v>425</v>
      </c>
      <c r="AL2410" s="304">
        <f t="shared" si="623"/>
        <v>0.43</v>
      </c>
      <c r="AM2410" s="389" t="str">
        <f t="shared" si="622"/>
        <v/>
      </c>
      <c r="AN2410" s="304"/>
      <c r="AO2410" s="304"/>
      <c r="AP2410" s="312"/>
      <c r="AQ2410" s="312"/>
      <c r="AR2410" s="312"/>
      <c r="AS2410" s="304"/>
      <c r="AT2410" s="312"/>
      <c r="AU2410" s="329">
        <f>VLOOKUP(C2410,[1]world!$A$2:$B$3555,2,FALSE)</f>
        <v>3</v>
      </c>
      <c r="AV2410" s="329">
        <v>547</v>
      </c>
      <c r="AW2410" s="304">
        <v>0.37</v>
      </c>
      <c r="AX2410" s="304">
        <v>200</v>
      </c>
      <c r="AY2410" s="304">
        <v>-999</v>
      </c>
      <c r="AZ2410" s="304">
        <v>240</v>
      </c>
      <c r="BA2410" s="304">
        <v>200</v>
      </c>
      <c r="BB2410" s="304">
        <v>-999</v>
      </c>
      <c r="BC2410" s="304">
        <v>240</v>
      </c>
      <c r="BD2410" s="304">
        <v>200</v>
      </c>
      <c r="BE2410" s="304">
        <v>200</v>
      </c>
      <c r="BF2410" s="304">
        <v>-999</v>
      </c>
      <c r="BG2410" s="304">
        <v>-999</v>
      </c>
      <c r="BH2410" s="304">
        <v>240</v>
      </c>
      <c r="BI2410" s="304">
        <v>240</v>
      </c>
      <c r="BJ2410" s="304">
        <v>2</v>
      </c>
      <c r="BK2410" s="304" t="s">
        <v>4954</v>
      </c>
      <c r="BL2410" s="304">
        <v>2</v>
      </c>
    </row>
    <row r="2411" spans="1:64" ht="15" hidden="1" customHeight="1" x14ac:dyDescent="0.2">
      <c r="A2411" s="304" t="s">
        <v>6103</v>
      </c>
      <c r="B2411" s="304" t="s">
        <v>2503</v>
      </c>
      <c r="C2411" s="304">
        <v>2547</v>
      </c>
      <c r="D2411" s="349" t="s">
        <v>3470</v>
      </c>
      <c r="E2411" s="304" t="s">
        <v>3470</v>
      </c>
      <c r="F2411" s="304"/>
      <c r="G2411" s="324">
        <v>36.511899999999997</v>
      </c>
      <c r="H2411" s="324">
        <v>136.6386</v>
      </c>
      <c r="I2411" s="324" t="s">
        <v>214</v>
      </c>
      <c r="J2411" s="366">
        <v>440</v>
      </c>
      <c r="K2411" s="331">
        <v>0.1</v>
      </c>
      <c r="L2411" s="304" t="str">
        <f t="shared" si="619"/>
        <v>C</v>
      </c>
      <c r="M2411" s="388">
        <v>0</v>
      </c>
      <c r="N2411" s="304"/>
      <c r="O2411" s="304">
        <v>21</v>
      </c>
      <c r="P2411" s="356"/>
      <c r="Q2411" s="356"/>
      <c r="R2411" s="304" t="s">
        <v>2503</v>
      </c>
      <c r="S2411" s="304"/>
      <c r="T2411" s="304"/>
      <c r="U2411" s="304"/>
      <c r="V2411" s="304"/>
      <c r="W2411" s="304" t="s">
        <v>4661</v>
      </c>
      <c r="X2411" s="304">
        <v>-999</v>
      </c>
      <c r="Y2411" s="366" t="str">
        <f t="shared" si="621"/>
        <v>-</v>
      </c>
      <c r="Z2411" s="304"/>
      <c r="AA2411" s="304"/>
      <c r="AB2411" s="304">
        <v>-999</v>
      </c>
      <c r="AC2411" s="304">
        <v>-999</v>
      </c>
      <c r="AD2411" s="366">
        <v>-999</v>
      </c>
      <c r="AE2411" s="304">
        <v>-999</v>
      </c>
      <c r="AF2411" s="304">
        <v>-999</v>
      </c>
      <c r="AG2411" s="304"/>
      <c r="AH2411" s="304">
        <v>8.2687999999999998E-2</v>
      </c>
      <c r="AI2411" s="312"/>
      <c r="AJ2411" s="332">
        <v>760</v>
      </c>
      <c r="AK2411" s="304">
        <f t="shared" si="620"/>
        <v>760</v>
      </c>
      <c r="AL2411" s="304">
        <f t="shared" si="623"/>
        <v>0.43</v>
      </c>
      <c r="AM2411" s="389" t="str">
        <f t="shared" si="622"/>
        <v/>
      </c>
      <c r="AN2411" s="304"/>
      <c r="AO2411" s="304"/>
      <c r="AP2411" s="312"/>
      <c r="AQ2411" s="312"/>
      <c r="AR2411" s="312"/>
      <c r="AS2411" s="304"/>
      <c r="AT2411" s="312"/>
      <c r="AU2411" s="329">
        <f>VLOOKUP(C2411,[1]world!$A$2:$B$3555,2,FALSE)</f>
        <v>4</v>
      </c>
      <c r="AV2411" s="329">
        <v>459</v>
      </c>
      <c r="AW2411" s="304">
        <v>0.37</v>
      </c>
      <c r="AX2411" s="304">
        <v>90</v>
      </c>
      <c r="AY2411" s="304">
        <v>-999</v>
      </c>
      <c r="AZ2411" s="304">
        <v>1800</v>
      </c>
      <c r="BA2411" s="304">
        <v>90</v>
      </c>
      <c r="BB2411" s="304">
        <v>-999</v>
      </c>
      <c r="BC2411" s="304">
        <v>1800</v>
      </c>
      <c r="BD2411" s="304">
        <v>200</v>
      </c>
      <c r="BE2411" s="304">
        <v>200</v>
      </c>
      <c r="BF2411" s="304">
        <v>-999</v>
      </c>
      <c r="BG2411" s="304">
        <v>-999</v>
      </c>
      <c r="BH2411" s="304">
        <v>1800</v>
      </c>
      <c r="BI2411" s="304">
        <v>1800</v>
      </c>
      <c r="BJ2411" s="304">
        <v>0</v>
      </c>
      <c r="BK2411" s="304" t="s">
        <v>4954</v>
      </c>
      <c r="BL2411" s="304">
        <v>0</v>
      </c>
    </row>
    <row r="2412" spans="1:64" ht="15" hidden="1" customHeight="1" x14ac:dyDescent="0.2">
      <c r="A2412" s="304" t="s">
        <v>6103</v>
      </c>
      <c r="B2412" s="304" t="s">
        <v>2503</v>
      </c>
      <c r="C2412" s="304">
        <v>2548</v>
      </c>
      <c r="D2412" s="349" t="s">
        <v>3533</v>
      </c>
      <c r="E2412" s="304" t="s">
        <v>3533</v>
      </c>
      <c r="F2412" s="304"/>
      <c r="G2412" s="324">
        <v>36.734999999999999</v>
      </c>
      <c r="H2412" s="324">
        <v>136.7936</v>
      </c>
      <c r="I2412" s="324" t="s">
        <v>214</v>
      </c>
      <c r="J2412" s="366">
        <v>427.04</v>
      </c>
      <c r="K2412" s="331">
        <v>0.1</v>
      </c>
      <c r="L2412" s="304" t="str">
        <f t="shared" si="619"/>
        <v>C</v>
      </c>
      <c r="M2412" s="388">
        <v>0</v>
      </c>
      <c r="N2412" s="304"/>
      <c r="O2412" s="304">
        <v>21</v>
      </c>
      <c r="P2412" s="356"/>
      <c r="Q2412" s="356"/>
      <c r="R2412" s="304" t="s">
        <v>2503</v>
      </c>
      <c r="S2412" s="304"/>
      <c r="T2412" s="304"/>
      <c r="U2412" s="304"/>
      <c r="V2412" s="304"/>
      <c r="W2412" s="304" t="s">
        <v>4661</v>
      </c>
      <c r="X2412" s="304">
        <v>-999</v>
      </c>
      <c r="Y2412" s="366" t="str">
        <f t="shared" si="621"/>
        <v>-</v>
      </c>
      <c r="Z2412" s="304"/>
      <c r="AA2412" s="304"/>
      <c r="AB2412" s="304">
        <v>-999</v>
      </c>
      <c r="AC2412" s="304">
        <v>-999</v>
      </c>
      <c r="AD2412" s="366">
        <v>-999</v>
      </c>
      <c r="AE2412" s="304">
        <v>-999</v>
      </c>
      <c r="AF2412" s="304">
        <v>-999</v>
      </c>
      <c r="AG2412" s="304"/>
      <c r="AH2412" s="304">
        <v>4.8457100000000003E-2</v>
      </c>
      <c r="AI2412" s="312"/>
      <c r="AJ2412" s="332">
        <v>760</v>
      </c>
      <c r="AK2412" s="304">
        <f t="shared" si="620"/>
        <v>760</v>
      </c>
      <c r="AL2412" s="304">
        <f t="shared" si="623"/>
        <v>0.43</v>
      </c>
      <c r="AM2412" s="389" t="str">
        <f t="shared" si="622"/>
        <v/>
      </c>
      <c r="AN2412" s="304"/>
      <c r="AO2412" s="304"/>
      <c r="AP2412" s="312"/>
      <c r="AQ2412" s="312"/>
      <c r="AR2412" s="312"/>
      <c r="AS2412" s="304"/>
      <c r="AT2412" s="312"/>
      <c r="AU2412" s="329">
        <f>VLOOKUP(C2412,[1]world!$A$2:$B$3555,2,FALSE)</f>
        <v>7</v>
      </c>
      <c r="AV2412" s="329">
        <v>388</v>
      </c>
      <c r="AW2412" s="304">
        <v>0.37</v>
      </c>
      <c r="AX2412" s="304">
        <v>78</v>
      </c>
      <c r="AY2412" s="304">
        <v>-999</v>
      </c>
      <c r="AZ2412" s="304">
        <v>640</v>
      </c>
      <c r="BA2412" s="304">
        <v>78</v>
      </c>
      <c r="BB2412" s="304">
        <v>-999</v>
      </c>
      <c r="BC2412" s="304">
        <v>640</v>
      </c>
      <c r="BD2412" s="304">
        <v>40</v>
      </c>
      <c r="BE2412" s="304">
        <v>40</v>
      </c>
      <c r="BF2412" s="304">
        <v>-999</v>
      </c>
      <c r="BG2412" s="304">
        <v>-999</v>
      </c>
      <c r="BH2412" s="304">
        <v>640</v>
      </c>
      <c r="BI2412" s="304">
        <v>640</v>
      </c>
      <c r="BJ2412" s="304">
        <v>0</v>
      </c>
      <c r="BK2412" s="304" t="s">
        <v>4954</v>
      </c>
      <c r="BL2412" s="304">
        <v>0</v>
      </c>
    </row>
    <row r="2413" spans="1:64" ht="15" hidden="1" customHeight="1" x14ac:dyDescent="0.2">
      <c r="A2413" s="304" t="s">
        <v>6103</v>
      </c>
      <c r="B2413" s="304" t="s">
        <v>2503</v>
      </c>
      <c r="C2413" s="304">
        <v>2549</v>
      </c>
      <c r="D2413" s="349" t="s">
        <v>3405</v>
      </c>
      <c r="E2413" s="304" t="s">
        <v>3405</v>
      </c>
      <c r="F2413" s="304"/>
      <c r="G2413" s="324">
        <v>36.263599999999997</v>
      </c>
      <c r="H2413" s="324">
        <v>136.71969999999999</v>
      </c>
      <c r="I2413" s="324" t="s">
        <v>214</v>
      </c>
      <c r="J2413" s="366">
        <v>635.80999999999995</v>
      </c>
      <c r="K2413" s="331">
        <v>0.1</v>
      </c>
      <c r="L2413" s="304" t="str">
        <f t="shared" si="619"/>
        <v>C</v>
      </c>
      <c r="M2413" s="388">
        <v>0</v>
      </c>
      <c r="N2413" s="304"/>
      <c r="O2413" s="304">
        <v>21</v>
      </c>
      <c r="P2413" s="356"/>
      <c r="Q2413" s="356"/>
      <c r="R2413" s="304" t="s">
        <v>2503</v>
      </c>
      <c r="S2413" s="304"/>
      <c r="T2413" s="304"/>
      <c r="U2413" s="304"/>
      <c r="V2413" s="304"/>
      <c r="W2413" s="304" t="s">
        <v>4661</v>
      </c>
      <c r="X2413" s="304">
        <v>-999</v>
      </c>
      <c r="Y2413" s="366" t="str">
        <f t="shared" si="621"/>
        <v>-</v>
      </c>
      <c r="Z2413" s="304"/>
      <c r="AA2413" s="304"/>
      <c r="AB2413" s="304">
        <v>-999</v>
      </c>
      <c r="AC2413" s="304">
        <v>-999</v>
      </c>
      <c r="AD2413" s="366">
        <v>-999</v>
      </c>
      <c r="AE2413" s="304">
        <v>-999</v>
      </c>
      <c r="AF2413" s="304">
        <v>-999</v>
      </c>
      <c r="AG2413" s="304"/>
      <c r="AH2413" s="304">
        <v>0.228517</v>
      </c>
      <c r="AI2413" s="312"/>
      <c r="AJ2413" s="332">
        <v>760</v>
      </c>
      <c r="AK2413" s="304">
        <f t="shared" si="620"/>
        <v>760</v>
      </c>
      <c r="AL2413" s="304">
        <f t="shared" si="623"/>
        <v>0.43</v>
      </c>
      <c r="AM2413" s="389" t="str">
        <f t="shared" si="622"/>
        <v/>
      </c>
      <c r="AN2413" s="304"/>
      <c r="AO2413" s="304"/>
      <c r="AP2413" s="312"/>
      <c r="AQ2413" s="312"/>
      <c r="AR2413" s="312"/>
      <c r="AS2413" s="304"/>
      <c r="AT2413" s="312"/>
      <c r="AU2413" s="329">
        <f>VLOOKUP(C2413,[1]world!$A$2:$B$3555,2,FALSE)</f>
        <v>1</v>
      </c>
      <c r="AV2413" s="329">
        <v>519</v>
      </c>
      <c r="AW2413" s="304">
        <v>0.37</v>
      </c>
      <c r="AX2413" s="304">
        <v>52</v>
      </c>
      <c r="AY2413" s="304">
        <v>-999</v>
      </c>
      <c r="AZ2413" s="304">
        <v>180</v>
      </c>
      <c r="BA2413" s="304">
        <v>52</v>
      </c>
      <c r="BB2413" s="304">
        <v>-999</v>
      </c>
      <c r="BC2413" s="304">
        <v>180</v>
      </c>
      <c r="BD2413" s="304">
        <v>40</v>
      </c>
      <c r="BE2413" s="304">
        <v>40</v>
      </c>
      <c r="BF2413" s="304">
        <v>-999</v>
      </c>
      <c r="BG2413" s="304">
        <v>-999</v>
      </c>
      <c r="BH2413" s="304">
        <v>180</v>
      </c>
      <c r="BI2413" s="304">
        <v>180</v>
      </c>
      <c r="BJ2413" s="304">
        <v>0</v>
      </c>
      <c r="BK2413" s="304" t="s">
        <v>4954</v>
      </c>
      <c r="BL2413" s="304">
        <v>0</v>
      </c>
    </row>
    <row r="2414" spans="1:64" ht="15" hidden="1" customHeight="1" x14ac:dyDescent="0.2">
      <c r="A2414" s="304" t="s">
        <v>6176</v>
      </c>
      <c r="B2414" s="304" t="s">
        <v>1612</v>
      </c>
      <c r="C2414" s="304">
        <v>2550</v>
      </c>
      <c r="D2414" s="349" t="s">
        <v>4142</v>
      </c>
      <c r="E2414" s="304" t="s">
        <v>4142</v>
      </c>
      <c r="F2414" s="304"/>
      <c r="G2414" s="324">
        <v>38.933399999999999</v>
      </c>
      <c r="H2414" s="324">
        <v>141.1173</v>
      </c>
      <c r="I2414" s="324" t="s">
        <v>212</v>
      </c>
      <c r="J2414" s="368">
        <f>U2414</f>
        <v>825.82656421195486</v>
      </c>
      <c r="K2414" s="331">
        <v>0.2</v>
      </c>
      <c r="L2414" s="304" t="str">
        <f t="shared" si="619"/>
        <v>B</v>
      </c>
      <c r="M2414" s="388">
        <v>1</v>
      </c>
      <c r="N2414" s="304">
        <v>570.70000000000005</v>
      </c>
      <c r="O2414" s="304">
        <v>10</v>
      </c>
      <c r="P2414" s="331"/>
      <c r="Q2414" s="356"/>
      <c r="R2414" s="304"/>
      <c r="S2414" s="356">
        <v>756.75793320817411</v>
      </c>
      <c r="T2414" s="356">
        <v>825.82656421195486</v>
      </c>
      <c r="U2414" s="356">
        <f>IF(O2414&lt;=10,T2414,IF(O2414&gt;=20,S2414,((O2414-10)*(S2414-T2414)/10+T2414)))</f>
        <v>825.82656421195486</v>
      </c>
      <c r="V2414" s="356"/>
      <c r="W2414" s="304" t="s">
        <v>900</v>
      </c>
      <c r="X2414" s="304" t="s">
        <v>232</v>
      </c>
      <c r="Y2414" s="366">
        <f t="shared" si="621"/>
        <v>506.6</v>
      </c>
      <c r="Z2414" s="304"/>
      <c r="AA2414" s="304"/>
      <c r="AB2414" s="304">
        <v>-999</v>
      </c>
      <c r="AC2414" s="304">
        <v>-999</v>
      </c>
      <c r="AD2414" s="366">
        <v>-999</v>
      </c>
      <c r="AE2414" s="304">
        <v>-999</v>
      </c>
      <c r="AF2414" s="304">
        <v>-999</v>
      </c>
      <c r="AG2414" s="304"/>
      <c r="AH2414" s="304">
        <v>4.1445799999999998E-2</v>
      </c>
      <c r="AI2414" s="312"/>
      <c r="AJ2414" s="332">
        <v>760</v>
      </c>
      <c r="AK2414" s="304">
        <f t="shared" si="620"/>
        <v>760</v>
      </c>
      <c r="AL2414" s="304">
        <f t="shared" ref="AL2414:AL2438" si="626">IF(AH2414&lt;=0.0022,0.2,0.43)</f>
        <v>0.43</v>
      </c>
      <c r="AM2414" s="389" t="str">
        <f t="shared" si="622"/>
        <v/>
      </c>
      <c r="AN2414" s="304"/>
      <c r="AO2414" s="304"/>
      <c r="AP2414" s="312"/>
      <c r="AQ2414" s="312"/>
      <c r="AR2414" s="312"/>
      <c r="AS2414" s="304"/>
      <c r="AT2414" s="312"/>
      <c r="AU2414" s="329">
        <f>VLOOKUP(C2414,[1]world!$A$2:$B$3555,2,FALSE)</f>
        <v>1</v>
      </c>
      <c r="AV2414" s="329">
        <v>519</v>
      </c>
      <c r="AW2414" s="304">
        <v>0.37</v>
      </c>
      <c r="AX2414" s="304">
        <v>20</v>
      </c>
      <c r="AY2414" s="304">
        <v>-999</v>
      </c>
      <c r="AZ2414" s="304">
        <v>780</v>
      </c>
      <c r="BA2414" s="304">
        <v>20</v>
      </c>
      <c r="BB2414" s="304">
        <v>-999</v>
      </c>
      <c r="BC2414" s="304">
        <v>780</v>
      </c>
      <c r="BD2414" s="304">
        <v>20</v>
      </c>
      <c r="BE2414" s="304">
        <v>20</v>
      </c>
      <c r="BF2414" s="304">
        <v>-999</v>
      </c>
      <c r="BG2414" s="304">
        <v>-999</v>
      </c>
      <c r="BH2414" s="304">
        <v>780</v>
      </c>
      <c r="BI2414" s="304">
        <v>780</v>
      </c>
      <c r="BJ2414" s="304">
        <v>2</v>
      </c>
      <c r="BK2414" s="304" t="s">
        <v>4954</v>
      </c>
      <c r="BL2414" s="304">
        <v>2</v>
      </c>
    </row>
    <row r="2415" spans="1:64" ht="15" hidden="1" customHeight="1" x14ac:dyDescent="0.2">
      <c r="A2415" s="304" t="s">
        <v>6176</v>
      </c>
      <c r="B2415" s="304" t="s">
        <v>1612</v>
      </c>
      <c r="C2415" s="304">
        <v>2551</v>
      </c>
      <c r="D2415" s="349" t="s">
        <v>4157</v>
      </c>
      <c r="E2415" s="304" t="s">
        <v>4157</v>
      </c>
      <c r="F2415" s="304"/>
      <c r="G2415" s="324">
        <v>39.145400000000002</v>
      </c>
      <c r="H2415" s="324">
        <v>141.15199999999999</v>
      </c>
      <c r="I2415" s="324" t="s">
        <v>212</v>
      </c>
      <c r="J2415" s="368">
        <f>U2415</f>
        <v>279.35692317701802</v>
      </c>
      <c r="K2415" s="331">
        <v>0.13</v>
      </c>
      <c r="L2415" s="304" t="str">
        <f t="shared" si="619"/>
        <v>D</v>
      </c>
      <c r="M2415" s="388">
        <v>1</v>
      </c>
      <c r="N2415" s="304">
        <v>250</v>
      </c>
      <c r="O2415" s="304">
        <v>20</v>
      </c>
      <c r="P2415" s="331"/>
      <c r="Q2415" s="356"/>
      <c r="R2415" s="304"/>
      <c r="S2415" s="356">
        <v>279.35692317701802</v>
      </c>
      <c r="T2415" s="356">
        <v>300.56255567748047</v>
      </c>
      <c r="U2415" s="356">
        <f>IF(O2415&lt;=10,T2415,IF(O2415&gt;=20,S2415,((O2415-10)*(S2415-T2415)/10+T2415)))</f>
        <v>279.35692317701802</v>
      </c>
      <c r="V2415" s="356"/>
      <c r="W2415" s="304" t="s">
        <v>890</v>
      </c>
      <c r="X2415" s="304" t="s">
        <v>205</v>
      </c>
      <c r="Y2415" s="366">
        <f t="shared" si="621"/>
        <v>424.8</v>
      </c>
      <c r="Z2415" s="304"/>
      <c r="AA2415" s="304"/>
      <c r="AB2415" s="304">
        <v>-999</v>
      </c>
      <c r="AC2415" s="304">
        <v>-999</v>
      </c>
      <c r="AD2415" s="366">
        <v>-999</v>
      </c>
      <c r="AE2415" s="304">
        <v>-999</v>
      </c>
      <c r="AF2415" s="304">
        <v>-999</v>
      </c>
      <c r="AG2415" s="304"/>
      <c r="AH2415" s="304">
        <v>7.66542E-3</v>
      </c>
      <c r="AI2415" s="312"/>
      <c r="AJ2415" s="332">
        <v>370</v>
      </c>
      <c r="AK2415" s="304">
        <f t="shared" si="620"/>
        <v>425</v>
      </c>
      <c r="AL2415" s="304">
        <f t="shared" si="626"/>
        <v>0.43</v>
      </c>
      <c r="AM2415" s="389" t="str">
        <f t="shared" si="622"/>
        <v/>
      </c>
      <c r="AN2415" s="304"/>
      <c r="AO2415" s="304"/>
      <c r="AP2415" s="312"/>
      <c r="AQ2415" s="312"/>
      <c r="AR2415" s="312"/>
      <c r="AS2415" s="304"/>
      <c r="AT2415" s="312"/>
      <c r="AU2415" s="329">
        <f>VLOOKUP(C2415,[1]world!$A$2:$B$3555,2,FALSE)</f>
        <v>11</v>
      </c>
      <c r="AV2415" s="329">
        <v>328</v>
      </c>
      <c r="AW2415" s="304">
        <v>0.37</v>
      </c>
      <c r="AX2415" s="304">
        <v>220</v>
      </c>
      <c r="AY2415" s="304">
        <v>-999</v>
      </c>
      <c r="AZ2415" s="304">
        <v>860</v>
      </c>
      <c r="BA2415" s="304">
        <v>220</v>
      </c>
      <c r="BB2415" s="304">
        <v>-999</v>
      </c>
      <c r="BC2415" s="304">
        <v>860</v>
      </c>
      <c r="BD2415" s="304">
        <v>220</v>
      </c>
      <c r="BE2415" s="304">
        <v>220</v>
      </c>
      <c r="BF2415" s="304">
        <v>-999</v>
      </c>
      <c r="BG2415" s="304">
        <v>-999</v>
      </c>
      <c r="BH2415" s="304">
        <v>860</v>
      </c>
      <c r="BI2415" s="304">
        <v>860</v>
      </c>
      <c r="BJ2415" s="304">
        <v>2</v>
      </c>
      <c r="BK2415" s="304" t="s">
        <v>4954</v>
      </c>
      <c r="BL2415" s="304">
        <v>2</v>
      </c>
    </row>
    <row r="2416" spans="1:64" ht="15" hidden="1" customHeight="1" x14ac:dyDescent="0.2">
      <c r="A2416" s="304" t="s">
        <v>6176</v>
      </c>
      <c r="B2416" s="304" t="s">
        <v>1612</v>
      </c>
      <c r="C2416" s="304">
        <v>2552</v>
      </c>
      <c r="D2416" s="349" t="s">
        <v>4189</v>
      </c>
      <c r="E2416" s="304" t="s">
        <v>4189</v>
      </c>
      <c r="F2416" s="304"/>
      <c r="G2416" s="324">
        <v>39.320900000000002</v>
      </c>
      <c r="H2416" s="324">
        <v>141.1378</v>
      </c>
      <c r="I2416" s="324" t="s">
        <v>212</v>
      </c>
      <c r="J2416" s="368">
        <f>U2416</f>
        <v>264.48480455330315</v>
      </c>
      <c r="K2416" s="331">
        <v>0.2</v>
      </c>
      <c r="L2416" s="304" t="str">
        <f t="shared" si="619"/>
        <v>D</v>
      </c>
      <c r="M2416" s="388">
        <v>1</v>
      </c>
      <c r="N2416" s="304">
        <v>158.5</v>
      </c>
      <c r="O2416" s="304">
        <v>10</v>
      </c>
      <c r="P2416" s="331"/>
      <c r="Q2416" s="356"/>
      <c r="R2416" s="304"/>
      <c r="S2416" s="356">
        <v>202.45668483637911</v>
      </c>
      <c r="T2416" s="356">
        <v>264.48480455330315</v>
      </c>
      <c r="U2416" s="356">
        <f>IF(O2416&lt;=10,T2416,IF(O2416&gt;=20,S2416,((O2416-10)*(S2416-T2416)/10+T2416)))</f>
        <v>264.48480455330315</v>
      </c>
      <c r="V2416" s="356"/>
      <c r="W2416" s="304" t="s">
        <v>890</v>
      </c>
      <c r="X2416" s="304" t="s">
        <v>205</v>
      </c>
      <c r="Y2416" s="366">
        <f t="shared" si="621"/>
        <v>424.8</v>
      </c>
      <c r="Z2416" s="304"/>
      <c r="AA2416" s="304"/>
      <c r="AB2416" s="304">
        <v>-999</v>
      </c>
      <c r="AC2416" s="304">
        <v>-999</v>
      </c>
      <c r="AD2416" s="366">
        <v>-999</v>
      </c>
      <c r="AE2416" s="304">
        <v>-999</v>
      </c>
      <c r="AF2416" s="304">
        <v>-999</v>
      </c>
      <c r="AG2416" s="304"/>
      <c r="AH2416" s="304">
        <v>1.51694E-2</v>
      </c>
      <c r="AI2416" s="312"/>
      <c r="AJ2416" s="332">
        <v>546</v>
      </c>
      <c r="AK2416" s="304">
        <f t="shared" si="620"/>
        <v>555</v>
      </c>
      <c r="AL2416" s="304">
        <f t="shared" si="626"/>
        <v>0.43</v>
      </c>
      <c r="AM2416" s="389" t="str">
        <f t="shared" si="622"/>
        <v/>
      </c>
      <c r="AN2416" s="304"/>
      <c r="AO2416" s="304"/>
      <c r="AP2416" s="312"/>
      <c r="AQ2416" s="312"/>
      <c r="AR2416" s="312"/>
      <c r="AS2416" s="304"/>
      <c r="AT2416" s="312"/>
      <c r="AU2416" s="329">
        <f>VLOOKUP(C2416,[1]world!$A$2:$B$3555,2,FALSE)</f>
        <v>11</v>
      </c>
      <c r="AV2416" s="329">
        <v>328</v>
      </c>
      <c r="AW2416" s="304">
        <v>0.37</v>
      </c>
      <c r="AX2416" s="304">
        <v>100</v>
      </c>
      <c r="AY2416" s="304">
        <v>-999</v>
      </c>
      <c r="AZ2416" s="304">
        <v>580</v>
      </c>
      <c r="BA2416" s="304">
        <v>100</v>
      </c>
      <c r="BB2416" s="304">
        <v>-999</v>
      </c>
      <c r="BC2416" s="304">
        <v>580</v>
      </c>
      <c r="BD2416" s="304">
        <v>100</v>
      </c>
      <c r="BE2416" s="304">
        <v>100</v>
      </c>
      <c r="BF2416" s="304">
        <v>-999</v>
      </c>
      <c r="BG2416" s="304">
        <v>-999</v>
      </c>
      <c r="BH2416" s="304">
        <v>580</v>
      </c>
      <c r="BI2416" s="304">
        <v>580</v>
      </c>
      <c r="BJ2416" s="304">
        <v>2</v>
      </c>
      <c r="BK2416" s="304" t="s">
        <v>4954</v>
      </c>
      <c r="BL2416" s="304">
        <v>2</v>
      </c>
    </row>
    <row r="2417" spans="1:64" ht="15" hidden="1" customHeight="1" x14ac:dyDescent="0.2">
      <c r="A2417" s="304" t="s">
        <v>6176</v>
      </c>
      <c r="B2417" s="304" t="s">
        <v>1612</v>
      </c>
      <c r="C2417" s="304">
        <v>2553</v>
      </c>
      <c r="D2417" s="349" t="s">
        <v>4188</v>
      </c>
      <c r="E2417" s="304" t="s">
        <v>4188</v>
      </c>
      <c r="F2417" s="304"/>
      <c r="G2417" s="324">
        <v>39.317999999999998</v>
      </c>
      <c r="H2417" s="324">
        <v>140.7792</v>
      </c>
      <c r="I2417" s="324" t="s">
        <v>212</v>
      </c>
      <c r="J2417" s="368">
        <f>U2417</f>
        <v>567.45489460832823</v>
      </c>
      <c r="K2417" s="331">
        <v>0.2</v>
      </c>
      <c r="L2417" s="304" t="str">
        <f t="shared" si="619"/>
        <v>C</v>
      </c>
      <c r="M2417" s="388">
        <v>1</v>
      </c>
      <c r="N2417" s="304">
        <v>362.9</v>
      </c>
      <c r="O2417" s="304">
        <v>10</v>
      </c>
      <c r="P2417" s="331"/>
      <c r="Q2417" s="356"/>
      <c r="R2417" s="304"/>
      <c r="S2417" s="356">
        <v>474.89188422811884</v>
      </c>
      <c r="T2417" s="356">
        <v>567.45489460832823</v>
      </c>
      <c r="U2417" s="356">
        <f>IF(O2417&lt;=10,T2417,IF(O2417&gt;=20,S2417,((O2417-10)*(S2417-T2417)/10+T2417)))</f>
        <v>567.45489460832823</v>
      </c>
      <c r="V2417" s="356"/>
      <c r="W2417" s="304" t="s">
        <v>890</v>
      </c>
      <c r="X2417" s="304" t="s">
        <v>205</v>
      </c>
      <c r="Y2417" s="366">
        <f t="shared" si="621"/>
        <v>424.8</v>
      </c>
      <c r="Z2417" s="304"/>
      <c r="AA2417" s="304"/>
      <c r="AB2417" s="304">
        <v>-999</v>
      </c>
      <c r="AC2417" s="304">
        <v>-999</v>
      </c>
      <c r="AD2417" s="366">
        <v>-999</v>
      </c>
      <c r="AE2417" s="304">
        <v>-999</v>
      </c>
      <c r="AF2417" s="304">
        <v>-999</v>
      </c>
      <c r="AG2417" s="304"/>
      <c r="AH2417" s="304">
        <v>3.0482100000000002E-2</v>
      </c>
      <c r="AI2417" s="312"/>
      <c r="AJ2417" s="332">
        <v>760</v>
      </c>
      <c r="AK2417" s="304">
        <f t="shared" si="620"/>
        <v>760</v>
      </c>
      <c r="AL2417" s="304">
        <f t="shared" si="626"/>
        <v>0.43</v>
      </c>
      <c r="AM2417" s="389" t="str">
        <f t="shared" si="622"/>
        <v/>
      </c>
      <c r="AN2417" s="304"/>
      <c r="AO2417" s="304"/>
      <c r="AP2417" s="312"/>
      <c r="AQ2417" s="312"/>
      <c r="AR2417" s="312"/>
      <c r="AS2417" s="304"/>
      <c r="AT2417" s="312"/>
      <c r="AU2417" s="329">
        <f>VLOOKUP(C2417,[1]world!$A$2:$B$3555,2,FALSE)</f>
        <v>1</v>
      </c>
      <c r="AV2417" s="329">
        <v>519</v>
      </c>
      <c r="AW2417" s="304">
        <v>0.37</v>
      </c>
      <c r="AX2417" s="304">
        <v>20</v>
      </c>
      <c r="AY2417" s="304">
        <v>-999</v>
      </c>
      <c r="AZ2417" s="304">
        <v>400</v>
      </c>
      <c r="BA2417" s="304">
        <v>20</v>
      </c>
      <c r="BB2417" s="304">
        <v>-999</v>
      </c>
      <c r="BC2417" s="304">
        <v>400</v>
      </c>
      <c r="BD2417" s="304">
        <v>20</v>
      </c>
      <c r="BE2417" s="304">
        <v>20</v>
      </c>
      <c r="BF2417" s="304">
        <v>-999</v>
      </c>
      <c r="BG2417" s="304">
        <v>-999</v>
      </c>
      <c r="BH2417" s="304">
        <v>400</v>
      </c>
      <c r="BI2417" s="304">
        <v>400</v>
      </c>
      <c r="BJ2417" s="304">
        <v>2</v>
      </c>
      <c r="BK2417" s="304" t="s">
        <v>4954</v>
      </c>
      <c r="BL2417" s="304">
        <v>2</v>
      </c>
    </row>
    <row r="2418" spans="1:64" ht="15" hidden="1" customHeight="1" x14ac:dyDescent="0.2">
      <c r="A2418" s="304" t="s">
        <v>6176</v>
      </c>
      <c r="B2418" s="304" t="s">
        <v>1612</v>
      </c>
      <c r="C2418" s="304">
        <v>2554</v>
      </c>
      <c r="D2418" s="349" t="s">
        <v>4228</v>
      </c>
      <c r="E2418" s="304" t="s">
        <v>4228</v>
      </c>
      <c r="F2418" s="304"/>
      <c r="G2418" s="324">
        <v>39.5169</v>
      </c>
      <c r="H2418" s="324">
        <v>140.83009999999999</v>
      </c>
      <c r="I2418" s="324" t="s">
        <v>212</v>
      </c>
      <c r="J2418" s="368">
        <f>U2418</f>
        <v>442.60877641575973</v>
      </c>
      <c r="K2418" s="331">
        <v>0.2</v>
      </c>
      <c r="L2418" s="304" t="str">
        <f t="shared" si="619"/>
        <v>C</v>
      </c>
      <c r="M2418" s="388">
        <v>1</v>
      </c>
      <c r="N2418" s="304">
        <v>273.8</v>
      </c>
      <c r="O2418" s="304">
        <v>10</v>
      </c>
      <c r="P2418" s="331"/>
      <c r="Q2418" s="356"/>
      <c r="R2418" s="304"/>
      <c r="S2418" s="356">
        <v>355.35996657665015</v>
      </c>
      <c r="T2418" s="356">
        <v>442.60877641575973</v>
      </c>
      <c r="U2418" s="356">
        <f>IF(O2418&lt;=10,T2418,IF(O2418&gt;=20,S2418,((O2418-10)*(S2418-T2418)/10+T2418)))</f>
        <v>442.60877641575973</v>
      </c>
      <c r="V2418" s="356"/>
      <c r="W2418" s="304" t="s">
        <v>890</v>
      </c>
      <c r="X2418" s="304" t="s">
        <v>205</v>
      </c>
      <c r="Y2418" s="366">
        <f t="shared" si="621"/>
        <v>424.8</v>
      </c>
      <c r="Z2418" s="304"/>
      <c r="AA2418" s="304"/>
      <c r="AB2418" s="304">
        <v>-999</v>
      </c>
      <c r="AC2418" s="304">
        <v>-999</v>
      </c>
      <c r="AD2418" s="366">
        <v>-999</v>
      </c>
      <c r="AE2418" s="304">
        <v>-999</v>
      </c>
      <c r="AF2418" s="304">
        <v>-999</v>
      </c>
      <c r="AG2418" s="304"/>
      <c r="AH2418" s="304">
        <v>1.1348799999999999E-2</v>
      </c>
      <c r="AI2418" s="312"/>
      <c r="AJ2418" s="332">
        <v>453</v>
      </c>
      <c r="AK2418" s="304">
        <f t="shared" si="620"/>
        <v>425</v>
      </c>
      <c r="AL2418" s="304">
        <f t="shared" si="626"/>
        <v>0.43</v>
      </c>
      <c r="AM2418" s="389" t="str">
        <f t="shared" si="622"/>
        <v/>
      </c>
      <c r="AN2418" s="304"/>
      <c r="AO2418" s="304"/>
      <c r="AP2418" s="312"/>
      <c r="AQ2418" s="312"/>
      <c r="AR2418" s="312"/>
      <c r="AS2418" s="304"/>
      <c r="AT2418" s="312"/>
      <c r="AU2418" s="329">
        <f>VLOOKUP(C2418,[1]world!$A$2:$B$3555,2,FALSE)</f>
        <v>5</v>
      </c>
      <c r="AV2418" s="329">
        <v>402</v>
      </c>
      <c r="AW2418" s="304">
        <v>0.37</v>
      </c>
      <c r="AX2418" s="304">
        <v>40</v>
      </c>
      <c r="AY2418" s="304">
        <v>-999</v>
      </c>
      <c r="AZ2418" s="304">
        <v>180</v>
      </c>
      <c r="BA2418" s="304">
        <v>40</v>
      </c>
      <c r="BB2418" s="304">
        <v>-999</v>
      </c>
      <c r="BC2418" s="304">
        <v>180</v>
      </c>
      <c r="BD2418" s="304">
        <v>40</v>
      </c>
      <c r="BE2418" s="304">
        <v>40</v>
      </c>
      <c r="BF2418" s="304">
        <v>-999</v>
      </c>
      <c r="BG2418" s="304">
        <v>-999</v>
      </c>
      <c r="BH2418" s="304">
        <v>180</v>
      </c>
      <c r="BI2418" s="304">
        <v>180</v>
      </c>
      <c r="BJ2418" s="304">
        <v>2</v>
      </c>
      <c r="BK2418" s="304" t="s">
        <v>4954</v>
      </c>
      <c r="BL2418" s="304">
        <v>2</v>
      </c>
    </row>
    <row r="2419" spans="1:64" ht="15" hidden="1" customHeight="1" x14ac:dyDescent="0.2">
      <c r="A2419" s="304" t="s">
        <v>6103</v>
      </c>
      <c r="B2419" s="304" t="s">
        <v>2503</v>
      </c>
      <c r="C2419" s="304">
        <v>2555</v>
      </c>
      <c r="D2419" s="349" t="s">
        <v>4165</v>
      </c>
      <c r="E2419" s="304" t="s">
        <v>4165</v>
      </c>
      <c r="F2419" s="304"/>
      <c r="G2419" s="324">
        <v>39.178100000000001</v>
      </c>
      <c r="H2419" s="324">
        <v>141.39439999999999</v>
      </c>
      <c r="I2419" s="324" t="s">
        <v>214</v>
      </c>
      <c r="J2419" s="366">
        <v>455.93</v>
      </c>
      <c r="K2419" s="331">
        <v>0.1</v>
      </c>
      <c r="L2419" s="304" t="str">
        <f t="shared" si="619"/>
        <v>C</v>
      </c>
      <c r="M2419" s="388">
        <v>0</v>
      </c>
      <c r="N2419" s="304"/>
      <c r="O2419" s="304">
        <v>21</v>
      </c>
      <c r="P2419" s="356"/>
      <c r="Q2419" s="356"/>
      <c r="R2419" s="304" t="s">
        <v>2503</v>
      </c>
      <c r="S2419" s="304"/>
      <c r="T2419" s="304"/>
      <c r="U2419" s="304"/>
      <c r="V2419" s="304"/>
      <c r="W2419" s="304" t="s">
        <v>4661</v>
      </c>
      <c r="X2419" s="304">
        <v>-999</v>
      </c>
      <c r="Y2419" s="366" t="str">
        <f t="shared" si="621"/>
        <v>-</v>
      </c>
      <c r="Z2419" s="304"/>
      <c r="AA2419" s="304"/>
      <c r="AB2419" s="304">
        <v>-999</v>
      </c>
      <c r="AC2419" s="304">
        <v>-999</v>
      </c>
      <c r="AD2419" s="366">
        <v>-999</v>
      </c>
      <c r="AE2419" s="304">
        <v>-999</v>
      </c>
      <c r="AF2419" s="304">
        <v>-999</v>
      </c>
      <c r="AG2419" s="304"/>
      <c r="AH2419" s="304">
        <v>2.11322E-2</v>
      </c>
      <c r="AI2419" s="312"/>
      <c r="AJ2419" s="332">
        <v>683</v>
      </c>
      <c r="AK2419" s="304">
        <f t="shared" si="620"/>
        <v>690</v>
      </c>
      <c r="AL2419" s="304">
        <f t="shared" si="626"/>
        <v>0.43</v>
      </c>
      <c r="AM2419" s="389" t="str">
        <f t="shared" si="622"/>
        <v/>
      </c>
      <c r="AN2419" s="304"/>
      <c r="AO2419" s="304"/>
      <c r="AP2419" s="312"/>
      <c r="AQ2419" s="312"/>
      <c r="AR2419" s="312"/>
      <c r="AS2419" s="304"/>
      <c r="AT2419" s="312"/>
      <c r="AU2419" s="329">
        <f>VLOOKUP(C2419,[1]world!$A$2:$B$3555,2,FALSE)</f>
        <v>1</v>
      </c>
      <c r="AV2419" s="329">
        <v>519</v>
      </c>
      <c r="AW2419" s="304">
        <v>0.37</v>
      </c>
      <c r="AX2419" s="304">
        <v>49</v>
      </c>
      <c r="AY2419" s="304">
        <v>49</v>
      </c>
      <c r="AZ2419" s="304">
        <v>-999</v>
      </c>
      <c r="BA2419" s="304">
        <v>49</v>
      </c>
      <c r="BB2419" s="304">
        <v>49</v>
      </c>
      <c r="BC2419" s="304">
        <v>-999</v>
      </c>
      <c r="BD2419" s="304">
        <v>20</v>
      </c>
      <c r="BE2419" s="304">
        <v>20</v>
      </c>
      <c r="BF2419" s="304">
        <v>-999</v>
      </c>
      <c r="BG2419" s="304">
        <v>-999</v>
      </c>
      <c r="BH2419" s="304">
        <v>40</v>
      </c>
      <c r="BI2419" s="304">
        <v>40</v>
      </c>
      <c r="BJ2419" s="304">
        <v>0</v>
      </c>
      <c r="BK2419" s="304">
        <v>0</v>
      </c>
      <c r="BL2419" s="304">
        <v>0</v>
      </c>
    </row>
    <row r="2420" spans="1:64" ht="15" hidden="1" customHeight="1" x14ac:dyDescent="0.2">
      <c r="A2420" s="304" t="s">
        <v>6103</v>
      </c>
      <c r="B2420" s="304" t="s">
        <v>2503</v>
      </c>
      <c r="C2420" s="304">
        <v>2556</v>
      </c>
      <c r="D2420" s="349" t="s">
        <v>4138</v>
      </c>
      <c r="E2420" s="304" t="s">
        <v>4138</v>
      </c>
      <c r="F2420" s="304"/>
      <c r="G2420" s="324">
        <v>38.862499999999997</v>
      </c>
      <c r="H2420" s="324">
        <v>141.35470000000001</v>
      </c>
      <c r="I2420" s="324" t="s">
        <v>214</v>
      </c>
      <c r="J2420" s="366">
        <v>429.2</v>
      </c>
      <c r="K2420" s="331">
        <v>0.1</v>
      </c>
      <c r="L2420" s="304" t="str">
        <f t="shared" si="619"/>
        <v>C</v>
      </c>
      <c r="M2420" s="388">
        <v>0</v>
      </c>
      <c r="N2420" s="304"/>
      <c r="O2420" s="304">
        <v>21</v>
      </c>
      <c r="P2420" s="356"/>
      <c r="Q2420" s="356"/>
      <c r="R2420" s="304" t="s">
        <v>2503</v>
      </c>
      <c r="S2420" s="304"/>
      <c r="T2420" s="304"/>
      <c r="U2420" s="304"/>
      <c r="V2420" s="304"/>
      <c r="W2420" s="304" t="s">
        <v>4661</v>
      </c>
      <c r="X2420" s="304">
        <v>-999</v>
      </c>
      <c r="Y2420" s="366" t="str">
        <f t="shared" si="621"/>
        <v>-</v>
      </c>
      <c r="Z2420" s="304"/>
      <c r="AA2420" s="304"/>
      <c r="AB2420" s="304">
        <v>-999</v>
      </c>
      <c r="AC2420" s="304">
        <v>-999</v>
      </c>
      <c r="AD2420" s="366">
        <v>-999</v>
      </c>
      <c r="AE2420" s="304">
        <v>-999</v>
      </c>
      <c r="AF2420" s="304">
        <v>-999</v>
      </c>
      <c r="AG2420" s="304"/>
      <c r="AH2420" s="304">
        <v>4.2041200000000001E-2</v>
      </c>
      <c r="AI2420" s="312"/>
      <c r="AJ2420" s="332">
        <v>760</v>
      </c>
      <c r="AK2420" s="304">
        <f t="shared" si="620"/>
        <v>760</v>
      </c>
      <c r="AL2420" s="304">
        <f t="shared" si="626"/>
        <v>0.43</v>
      </c>
      <c r="AM2420" s="389" t="str">
        <f t="shared" si="622"/>
        <v/>
      </c>
      <c r="AN2420" s="304"/>
      <c r="AO2420" s="304"/>
      <c r="AP2420" s="312"/>
      <c r="AQ2420" s="312"/>
      <c r="AR2420" s="312"/>
      <c r="AS2420" s="304"/>
      <c r="AT2420" s="312"/>
      <c r="AU2420" s="329">
        <f>VLOOKUP(C2420,[1]world!$A$2:$B$3555,2,FALSE)</f>
        <v>1</v>
      </c>
      <c r="AV2420" s="329">
        <v>519</v>
      </c>
      <c r="AW2420" s="304">
        <v>0.37</v>
      </c>
      <c r="AX2420" s="304">
        <v>37</v>
      </c>
      <c r="AY2420" s="304">
        <v>37</v>
      </c>
      <c r="AZ2420" s="304">
        <v>48</v>
      </c>
      <c r="BA2420" s="304">
        <v>37</v>
      </c>
      <c r="BB2420" s="304">
        <v>37</v>
      </c>
      <c r="BC2420" s="304">
        <v>48</v>
      </c>
      <c r="BD2420" s="304">
        <v>20</v>
      </c>
      <c r="BE2420" s="304">
        <v>20</v>
      </c>
      <c r="BF2420" s="304">
        <v>-999</v>
      </c>
      <c r="BG2420" s="304">
        <v>-999</v>
      </c>
      <c r="BH2420" s="304">
        <v>40</v>
      </c>
      <c r="BI2420" s="304">
        <v>40</v>
      </c>
      <c r="BJ2420" s="304">
        <v>0</v>
      </c>
      <c r="BK2420" s="304">
        <v>0</v>
      </c>
      <c r="BL2420" s="304">
        <v>0</v>
      </c>
    </row>
    <row r="2421" spans="1:64" ht="15" hidden="1" customHeight="1" x14ac:dyDescent="0.2">
      <c r="A2421" s="304" t="s">
        <v>6103</v>
      </c>
      <c r="B2421" s="304" t="s">
        <v>2503</v>
      </c>
      <c r="C2421" s="304">
        <v>2557</v>
      </c>
      <c r="D2421" s="349" t="s">
        <v>4211</v>
      </c>
      <c r="E2421" s="304" t="s">
        <v>4211</v>
      </c>
      <c r="F2421" s="304"/>
      <c r="G2421" s="324">
        <v>39.453099999999999</v>
      </c>
      <c r="H2421" s="324">
        <v>141.00360000000001</v>
      </c>
      <c r="I2421" s="324" t="s">
        <v>214</v>
      </c>
      <c r="J2421" s="366">
        <v>482.08</v>
      </c>
      <c r="K2421" s="331">
        <v>0.1</v>
      </c>
      <c r="L2421" s="304" t="str">
        <f t="shared" si="619"/>
        <v>C</v>
      </c>
      <c r="M2421" s="388">
        <v>0</v>
      </c>
      <c r="N2421" s="304"/>
      <c r="O2421" s="304">
        <v>21</v>
      </c>
      <c r="P2421" s="356"/>
      <c r="Q2421" s="356"/>
      <c r="R2421" s="304" t="s">
        <v>2503</v>
      </c>
      <c r="S2421" s="304"/>
      <c r="T2421" s="304"/>
      <c r="U2421" s="304"/>
      <c r="V2421" s="304"/>
      <c r="W2421" s="304" t="s">
        <v>4661</v>
      </c>
      <c r="X2421" s="304">
        <v>-999</v>
      </c>
      <c r="Y2421" s="366" t="str">
        <f t="shared" si="621"/>
        <v>-</v>
      </c>
      <c r="Z2421" s="304"/>
      <c r="AA2421" s="304"/>
      <c r="AB2421" s="304">
        <v>-999</v>
      </c>
      <c r="AC2421" s="304">
        <v>-999</v>
      </c>
      <c r="AD2421" s="366">
        <v>-999</v>
      </c>
      <c r="AE2421" s="304">
        <v>-999</v>
      </c>
      <c r="AF2421" s="304">
        <v>-999</v>
      </c>
      <c r="AG2421" s="304"/>
      <c r="AH2421" s="304">
        <v>5.4545999999999997E-2</v>
      </c>
      <c r="AI2421" s="312"/>
      <c r="AJ2421" s="332">
        <v>760</v>
      </c>
      <c r="AK2421" s="304">
        <f t="shared" si="620"/>
        <v>760</v>
      </c>
      <c r="AL2421" s="304">
        <f t="shared" si="626"/>
        <v>0.43</v>
      </c>
      <c r="AM2421" s="389" t="str">
        <f t="shared" si="622"/>
        <v/>
      </c>
      <c r="AN2421" s="304"/>
      <c r="AO2421" s="304"/>
      <c r="AP2421" s="312"/>
      <c r="AQ2421" s="312"/>
      <c r="AR2421" s="312"/>
      <c r="AS2421" s="304"/>
      <c r="AT2421" s="312"/>
      <c r="AU2421" s="329">
        <f>VLOOKUP(C2421,[1]world!$A$2:$B$3555,2,FALSE)</f>
        <v>3</v>
      </c>
      <c r="AV2421" s="329">
        <v>547</v>
      </c>
      <c r="AW2421" s="304">
        <v>0.37</v>
      </c>
      <c r="AX2421" s="304">
        <v>84</v>
      </c>
      <c r="AY2421" s="304">
        <v>-999</v>
      </c>
      <c r="AZ2421" s="304">
        <v>600</v>
      </c>
      <c r="BA2421" s="304">
        <v>84</v>
      </c>
      <c r="BB2421" s="304">
        <v>-999</v>
      </c>
      <c r="BC2421" s="304">
        <v>600</v>
      </c>
      <c r="BD2421" s="304">
        <v>160</v>
      </c>
      <c r="BE2421" s="304">
        <v>160</v>
      </c>
      <c r="BF2421" s="304">
        <v>-999</v>
      </c>
      <c r="BG2421" s="304">
        <v>-999</v>
      </c>
      <c r="BH2421" s="304">
        <v>600</v>
      </c>
      <c r="BI2421" s="304">
        <v>600</v>
      </c>
      <c r="BJ2421" s="304">
        <v>0</v>
      </c>
      <c r="BK2421" s="304" t="s">
        <v>4954</v>
      </c>
      <c r="BL2421" s="304">
        <v>0</v>
      </c>
    </row>
    <row r="2422" spans="1:64" ht="15" hidden="1" customHeight="1" x14ac:dyDescent="0.2">
      <c r="A2422" s="304" t="s">
        <v>6103</v>
      </c>
      <c r="B2422" s="304" t="s">
        <v>2503</v>
      </c>
      <c r="C2422" s="304">
        <v>2558</v>
      </c>
      <c r="D2422" s="349" t="s">
        <v>4172</v>
      </c>
      <c r="E2422" s="304" t="s">
        <v>4172</v>
      </c>
      <c r="F2422" s="304"/>
      <c r="G2422" s="324">
        <v>39.195</v>
      </c>
      <c r="H2422" s="324">
        <v>141.0153</v>
      </c>
      <c r="I2422" s="324" t="s">
        <v>214</v>
      </c>
      <c r="J2422" s="366">
        <v>486.41</v>
      </c>
      <c r="K2422" s="331">
        <v>0.1</v>
      </c>
      <c r="L2422" s="304" t="str">
        <f t="shared" si="619"/>
        <v>C</v>
      </c>
      <c r="M2422" s="388">
        <v>0</v>
      </c>
      <c r="N2422" s="304"/>
      <c r="O2422" s="304">
        <v>21</v>
      </c>
      <c r="P2422" s="356"/>
      <c r="Q2422" s="356"/>
      <c r="R2422" s="304" t="s">
        <v>2503</v>
      </c>
      <c r="S2422" s="304"/>
      <c r="T2422" s="304"/>
      <c r="U2422" s="304"/>
      <c r="V2422" s="304"/>
      <c r="W2422" s="304" t="s">
        <v>4661</v>
      </c>
      <c r="X2422" s="304">
        <v>-999</v>
      </c>
      <c r="Y2422" s="366" t="str">
        <f t="shared" si="621"/>
        <v>-</v>
      </c>
      <c r="Z2422" s="304"/>
      <c r="AA2422" s="304"/>
      <c r="AB2422" s="304">
        <v>-999</v>
      </c>
      <c r="AC2422" s="304">
        <v>-999</v>
      </c>
      <c r="AD2422" s="366">
        <v>-999</v>
      </c>
      <c r="AE2422" s="304">
        <v>-999</v>
      </c>
      <c r="AF2422" s="304">
        <v>-999</v>
      </c>
      <c r="AG2422" s="304"/>
      <c r="AH2422" s="304">
        <v>1.8551000000000002E-2</v>
      </c>
      <c r="AI2422" s="312"/>
      <c r="AJ2422" s="332">
        <v>631</v>
      </c>
      <c r="AK2422" s="304">
        <f t="shared" si="620"/>
        <v>690</v>
      </c>
      <c r="AL2422" s="304">
        <f t="shared" si="626"/>
        <v>0.43</v>
      </c>
      <c r="AM2422" s="389" t="str">
        <f t="shared" si="622"/>
        <v/>
      </c>
      <c r="AN2422" s="304"/>
      <c r="AO2422" s="304"/>
      <c r="AP2422" s="312"/>
      <c r="AQ2422" s="312"/>
      <c r="AR2422" s="312"/>
      <c r="AS2422" s="304"/>
      <c r="AT2422" s="312"/>
      <c r="AU2422" s="329">
        <f>VLOOKUP(C2422,[1]world!$A$2:$B$3555,2,FALSE)</f>
        <v>5</v>
      </c>
      <c r="AV2422" s="329">
        <v>402</v>
      </c>
      <c r="AW2422" s="304">
        <v>0.37</v>
      </c>
      <c r="AX2422" s="304">
        <v>140</v>
      </c>
      <c r="AY2422" s="304">
        <v>-999</v>
      </c>
      <c r="AZ2422" s="304">
        <v>900</v>
      </c>
      <c r="BA2422" s="304">
        <v>140</v>
      </c>
      <c r="BB2422" s="304">
        <v>-999</v>
      </c>
      <c r="BC2422" s="304">
        <v>900</v>
      </c>
      <c r="BD2422" s="304">
        <v>140</v>
      </c>
      <c r="BE2422" s="304">
        <v>140</v>
      </c>
      <c r="BF2422" s="304">
        <v>-999</v>
      </c>
      <c r="BG2422" s="304">
        <v>-999</v>
      </c>
      <c r="BH2422" s="304">
        <v>900</v>
      </c>
      <c r="BI2422" s="304">
        <v>900</v>
      </c>
      <c r="BJ2422" s="304">
        <v>2</v>
      </c>
      <c r="BK2422" s="304" t="s">
        <v>4954</v>
      </c>
      <c r="BL2422" s="304">
        <v>2</v>
      </c>
    </row>
    <row r="2423" spans="1:64" ht="15" hidden="1" customHeight="1" x14ac:dyDescent="0.2">
      <c r="A2423" s="304" t="s">
        <v>6103</v>
      </c>
      <c r="B2423" s="304" t="s">
        <v>2503</v>
      </c>
      <c r="C2423" s="304">
        <v>2559</v>
      </c>
      <c r="D2423" s="349" t="s">
        <v>4148</v>
      </c>
      <c r="E2423" s="304" t="s">
        <v>4148</v>
      </c>
      <c r="F2423" s="304"/>
      <c r="G2423" s="324">
        <v>39.006100000000004</v>
      </c>
      <c r="H2423" s="324">
        <v>140.86670000000001</v>
      </c>
      <c r="I2423" s="324" t="s">
        <v>214</v>
      </c>
      <c r="J2423" s="366">
        <v>506.44</v>
      </c>
      <c r="K2423" s="331">
        <v>0.1</v>
      </c>
      <c r="L2423" s="304" t="str">
        <f t="shared" si="619"/>
        <v>C</v>
      </c>
      <c r="M2423" s="388">
        <v>0</v>
      </c>
      <c r="N2423" s="304"/>
      <c r="O2423" s="304">
        <v>21</v>
      </c>
      <c r="P2423" s="356"/>
      <c r="Q2423" s="356"/>
      <c r="R2423" s="304" t="s">
        <v>2503</v>
      </c>
      <c r="S2423" s="304"/>
      <c r="T2423" s="304"/>
      <c r="U2423" s="304"/>
      <c r="V2423" s="304"/>
      <c r="W2423" s="304" t="s">
        <v>4661</v>
      </c>
      <c r="X2423" s="304">
        <v>-999</v>
      </c>
      <c r="Y2423" s="366" t="str">
        <f t="shared" si="621"/>
        <v>-</v>
      </c>
      <c r="Z2423" s="304"/>
      <c r="AA2423" s="304"/>
      <c r="AB2423" s="304">
        <v>-999</v>
      </c>
      <c r="AC2423" s="304">
        <v>-999</v>
      </c>
      <c r="AD2423" s="366">
        <v>-999</v>
      </c>
      <c r="AE2423" s="304">
        <v>-999</v>
      </c>
      <c r="AF2423" s="304">
        <v>-999</v>
      </c>
      <c r="AG2423" s="304"/>
      <c r="AH2423" s="304">
        <v>8.2237000000000005E-2</v>
      </c>
      <c r="AI2423" s="312"/>
      <c r="AJ2423" s="332">
        <v>760</v>
      </c>
      <c r="AK2423" s="304">
        <f t="shared" si="620"/>
        <v>760</v>
      </c>
      <c r="AL2423" s="304">
        <f t="shared" si="626"/>
        <v>0.43</v>
      </c>
      <c r="AM2423" s="389" t="str">
        <f t="shared" si="622"/>
        <v/>
      </c>
      <c r="AN2423" s="304"/>
      <c r="AO2423" s="304"/>
      <c r="AP2423" s="312"/>
      <c r="AQ2423" s="312"/>
      <c r="AR2423" s="312"/>
      <c r="AS2423" s="304"/>
      <c r="AT2423" s="312"/>
      <c r="AU2423" s="329">
        <f>VLOOKUP(C2423,[1]world!$A$2:$B$3555,2,FALSE)</f>
        <v>1</v>
      </c>
      <c r="AV2423" s="329">
        <v>519</v>
      </c>
      <c r="AW2423" s="304">
        <v>0.37</v>
      </c>
      <c r="AX2423" s="304">
        <v>64</v>
      </c>
      <c r="AY2423" s="304">
        <v>112</v>
      </c>
      <c r="AZ2423" s="304">
        <v>580</v>
      </c>
      <c r="BA2423" s="304">
        <v>64</v>
      </c>
      <c r="BB2423" s="304">
        <v>112</v>
      </c>
      <c r="BC2423" s="304">
        <v>580</v>
      </c>
      <c r="BD2423" s="304">
        <v>40</v>
      </c>
      <c r="BE2423" s="304">
        <v>40</v>
      </c>
      <c r="BF2423" s="304">
        <v>-999</v>
      </c>
      <c r="BG2423" s="304">
        <v>-999</v>
      </c>
      <c r="BH2423" s="304">
        <v>580</v>
      </c>
      <c r="BI2423" s="304">
        <v>580</v>
      </c>
      <c r="BJ2423" s="304">
        <v>0</v>
      </c>
      <c r="BK2423" s="304">
        <v>0</v>
      </c>
      <c r="BL2423" s="304">
        <v>0</v>
      </c>
    </row>
    <row r="2424" spans="1:64" ht="15" hidden="1" customHeight="1" x14ac:dyDescent="0.2">
      <c r="A2424" s="304" t="s">
        <v>6103</v>
      </c>
      <c r="B2424" s="304" t="s">
        <v>2503</v>
      </c>
      <c r="C2424" s="304">
        <v>2560</v>
      </c>
      <c r="D2424" s="349" t="s">
        <v>4145</v>
      </c>
      <c r="E2424" s="304" t="s">
        <v>4145</v>
      </c>
      <c r="F2424" s="304"/>
      <c r="G2424" s="324">
        <v>38.966099999999997</v>
      </c>
      <c r="H2424" s="324">
        <v>141.00470000000001</v>
      </c>
      <c r="I2424" s="324" t="s">
        <v>214</v>
      </c>
      <c r="J2424" s="366">
        <v>371.06</v>
      </c>
      <c r="K2424" s="331">
        <v>0.1</v>
      </c>
      <c r="L2424" s="304" t="str">
        <f t="shared" si="619"/>
        <v>C</v>
      </c>
      <c r="M2424" s="388">
        <v>0</v>
      </c>
      <c r="N2424" s="304"/>
      <c r="O2424" s="304">
        <v>21</v>
      </c>
      <c r="P2424" s="356"/>
      <c r="Q2424" s="356"/>
      <c r="R2424" s="304" t="s">
        <v>2503</v>
      </c>
      <c r="S2424" s="304"/>
      <c r="T2424" s="304"/>
      <c r="U2424" s="304"/>
      <c r="V2424" s="304"/>
      <c r="W2424" s="304" t="s">
        <v>4661</v>
      </c>
      <c r="X2424" s="304">
        <v>-999</v>
      </c>
      <c r="Y2424" s="366" t="str">
        <f t="shared" si="621"/>
        <v>-</v>
      </c>
      <c r="Z2424" s="304"/>
      <c r="AA2424" s="304"/>
      <c r="AB2424" s="304">
        <v>-999</v>
      </c>
      <c r="AC2424" s="304">
        <v>-999</v>
      </c>
      <c r="AD2424" s="366">
        <v>-999</v>
      </c>
      <c r="AE2424" s="304">
        <v>-999</v>
      </c>
      <c r="AF2424" s="304">
        <v>-999</v>
      </c>
      <c r="AG2424" s="304"/>
      <c r="AH2424" s="304">
        <v>9.7642400000000004E-3</v>
      </c>
      <c r="AI2424" s="312"/>
      <c r="AJ2424" s="332">
        <v>417</v>
      </c>
      <c r="AK2424" s="304">
        <f t="shared" si="620"/>
        <v>425</v>
      </c>
      <c r="AL2424" s="304">
        <f t="shared" si="626"/>
        <v>0.43</v>
      </c>
      <c r="AM2424" s="389" t="str">
        <f t="shared" si="622"/>
        <v/>
      </c>
      <c r="AN2424" s="304"/>
      <c r="AO2424" s="304"/>
      <c r="AP2424" s="312"/>
      <c r="AQ2424" s="312"/>
      <c r="AR2424" s="312"/>
      <c r="AS2424" s="304"/>
      <c r="AT2424" s="312"/>
      <c r="AU2424" s="329">
        <f>VLOOKUP(C2424,[1]world!$A$2:$B$3555,2,FALSE)</f>
        <v>7</v>
      </c>
      <c r="AV2424" s="329">
        <v>388</v>
      </c>
      <c r="AW2424" s="304">
        <v>0.37</v>
      </c>
      <c r="AX2424" s="304">
        <v>20</v>
      </c>
      <c r="AY2424" s="304">
        <v>-999</v>
      </c>
      <c r="AZ2424" s="304">
        <v>1160</v>
      </c>
      <c r="BA2424" s="304">
        <v>20</v>
      </c>
      <c r="BB2424" s="304">
        <v>-999</v>
      </c>
      <c r="BC2424" s="304">
        <v>1160</v>
      </c>
      <c r="BD2424" s="304">
        <v>20</v>
      </c>
      <c r="BE2424" s="304">
        <v>20</v>
      </c>
      <c r="BF2424" s="304">
        <v>-999</v>
      </c>
      <c r="BG2424" s="304">
        <v>-999</v>
      </c>
      <c r="BH2424" s="304">
        <v>1160</v>
      </c>
      <c r="BI2424" s="304">
        <v>1160</v>
      </c>
      <c r="BJ2424" s="304">
        <v>2</v>
      </c>
      <c r="BK2424" s="304" t="s">
        <v>4954</v>
      </c>
      <c r="BL2424" s="304">
        <v>2</v>
      </c>
    </row>
    <row r="2425" spans="1:64" ht="15" hidden="1" customHeight="1" x14ac:dyDescent="0.2">
      <c r="A2425" s="304" t="s">
        <v>6103</v>
      </c>
      <c r="B2425" s="304" t="s">
        <v>2503</v>
      </c>
      <c r="C2425" s="304">
        <v>2561</v>
      </c>
      <c r="D2425" s="349" t="s">
        <v>4150</v>
      </c>
      <c r="E2425" s="304" t="s">
        <v>4150</v>
      </c>
      <c r="F2425" s="304"/>
      <c r="G2425" s="324">
        <v>39.027799999999999</v>
      </c>
      <c r="H2425" s="324">
        <v>141.53559999999999</v>
      </c>
      <c r="I2425" s="324" t="s">
        <v>214</v>
      </c>
      <c r="J2425" s="366">
        <v>670.31</v>
      </c>
      <c r="K2425" s="331">
        <v>0.1</v>
      </c>
      <c r="L2425" s="304" t="str">
        <f t="shared" si="619"/>
        <v>C</v>
      </c>
      <c r="M2425" s="388">
        <v>0</v>
      </c>
      <c r="N2425" s="304"/>
      <c r="O2425" s="304">
        <v>21</v>
      </c>
      <c r="P2425" s="356"/>
      <c r="Q2425" s="356"/>
      <c r="R2425" s="304" t="s">
        <v>2503</v>
      </c>
      <c r="S2425" s="304"/>
      <c r="T2425" s="304"/>
      <c r="U2425" s="304"/>
      <c r="V2425" s="304"/>
      <c r="W2425" s="304" t="s">
        <v>4661</v>
      </c>
      <c r="X2425" s="304">
        <v>-999</v>
      </c>
      <c r="Y2425" s="366" t="str">
        <f t="shared" si="621"/>
        <v>-</v>
      </c>
      <c r="Z2425" s="304"/>
      <c r="AA2425" s="304"/>
      <c r="AB2425" s="304">
        <v>-999</v>
      </c>
      <c r="AC2425" s="304">
        <v>-999</v>
      </c>
      <c r="AD2425" s="366">
        <v>-999</v>
      </c>
      <c r="AE2425" s="304">
        <v>-999</v>
      </c>
      <c r="AF2425" s="304">
        <v>-999</v>
      </c>
      <c r="AG2425" s="304"/>
      <c r="AH2425" s="304">
        <v>8.6000099999999996E-2</v>
      </c>
      <c r="AI2425" s="312"/>
      <c r="AJ2425" s="332">
        <v>760</v>
      </c>
      <c r="AK2425" s="304">
        <f t="shared" si="620"/>
        <v>760</v>
      </c>
      <c r="AL2425" s="304">
        <f t="shared" si="626"/>
        <v>0.43</v>
      </c>
      <c r="AM2425" s="389" t="str">
        <f t="shared" si="622"/>
        <v/>
      </c>
      <c r="AN2425" s="304"/>
      <c r="AO2425" s="304"/>
      <c r="AP2425" s="312"/>
      <c r="AQ2425" s="312"/>
      <c r="AR2425" s="312"/>
      <c r="AS2425" s="304"/>
      <c r="AT2425" s="312"/>
      <c r="AU2425" s="329">
        <f>VLOOKUP(C2425,[1]world!$A$2:$B$3555,2,FALSE)</f>
        <v>3</v>
      </c>
      <c r="AV2425" s="329">
        <v>547</v>
      </c>
      <c r="AW2425" s="304">
        <v>0.37</v>
      </c>
      <c r="AX2425" s="304">
        <v>4</v>
      </c>
      <c r="AY2425" s="304">
        <v>16</v>
      </c>
      <c r="AZ2425" s="304">
        <v>46</v>
      </c>
      <c r="BA2425" s="304">
        <v>4</v>
      </c>
      <c r="BB2425" s="304">
        <v>16</v>
      </c>
      <c r="BC2425" s="304">
        <v>46</v>
      </c>
      <c r="BD2425" s="304">
        <v>20</v>
      </c>
      <c r="BE2425" s="304">
        <v>20</v>
      </c>
      <c r="BF2425" s="304">
        <v>-999</v>
      </c>
      <c r="BG2425" s="304">
        <v>-999</v>
      </c>
      <c r="BH2425" s="304">
        <v>40</v>
      </c>
      <c r="BI2425" s="304">
        <v>40</v>
      </c>
      <c r="BJ2425" s="304">
        <v>0</v>
      </c>
      <c r="BK2425" s="304">
        <v>0</v>
      </c>
      <c r="BL2425" s="304">
        <v>0</v>
      </c>
    </row>
    <row r="2426" spans="1:64" ht="15" hidden="1" customHeight="1" x14ac:dyDescent="0.2">
      <c r="A2426" s="304" t="s">
        <v>6176</v>
      </c>
      <c r="B2426" s="304" t="s">
        <v>1612</v>
      </c>
      <c r="C2426" s="304">
        <v>2562</v>
      </c>
      <c r="D2426" s="349" t="s">
        <v>3066</v>
      </c>
      <c r="E2426" s="304" t="s">
        <v>3066</v>
      </c>
      <c r="F2426" s="304"/>
      <c r="G2426" s="324">
        <v>35.5291</v>
      </c>
      <c r="H2426" s="324">
        <v>139.7062</v>
      </c>
      <c r="I2426" s="324" t="s">
        <v>212</v>
      </c>
      <c r="J2426" s="368">
        <f t="shared" ref="J2426:J2438" si="627">U2426</f>
        <v>138.53758857337192</v>
      </c>
      <c r="K2426" s="331">
        <v>0.13</v>
      </c>
      <c r="L2426" s="304" t="str">
        <f t="shared" si="619"/>
        <v>E</v>
      </c>
      <c r="M2426" s="388">
        <v>1</v>
      </c>
      <c r="N2426" s="304">
        <v>124.8</v>
      </c>
      <c r="O2426" s="304">
        <v>20</v>
      </c>
      <c r="P2426" s="331"/>
      <c r="Q2426" s="356"/>
      <c r="R2426" s="304"/>
      <c r="S2426" s="356">
        <v>138.53758857337192</v>
      </c>
      <c r="T2426" s="356">
        <v>146.57978493178533</v>
      </c>
      <c r="U2426" s="356">
        <f t="shared" ref="U2426:U2438" si="628">IF(O2426&lt;=10,T2426,IF(O2426&gt;=20,S2426,((O2426-10)*(S2426-T2426)/10+T2426)))</f>
        <v>138.53758857337192</v>
      </c>
      <c r="V2426" s="356"/>
      <c r="W2426" s="304" t="s">
        <v>1657</v>
      </c>
      <c r="X2426" s="304" t="s">
        <v>240</v>
      </c>
      <c r="Y2426" s="366">
        <f t="shared" si="621"/>
        <v>181.5</v>
      </c>
      <c r="Z2426" s="304">
        <v>0.2</v>
      </c>
      <c r="AA2426" s="304"/>
      <c r="AB2426" s="304">
        <v>-999</v>
      </c>
      <c r="AC2426" s="304">
        <v>-999</v>
      </c>
      <c r="AD2426" s="366">
        <v>-999</v>
      </c>
      <c r="AE2426" s="304">
        <v>-999</v>
      </c>
      <c r="AF2426" s="304">
        <v>-999</v>
      </c>
      <c r="AG2426" s="304"/>
      <c r="AH2426" s="304">
        <v>6.5044300000000003E-3</v>
      </c>
      <c r="AI2426" s="312"/>
      <c r="AJ2426" s="332">
        <v>347</v>
      </c>
      <c r="AK2426" s="304">
        <f t="shared" si="620"/>
        <v>270</v>
      </c>
      <c r="AL2426" s="304">
        <f t="shared" si="626"/>
        <v>0.43</v>
      </c>
      <c r="AM2426" s="389" t="str">
        <f t="shared" si="622"/>
        <v/>
      </c>
      <c r="AN2426" s="304"/>
      <c r="AO2426" s="304"/>
      <c r="AP2426" s="312"/>
      <c r="AQ2426" s="312"/>
      <c r="AR2426" s="312"/>
      <c r="AS2426" s="304"/>
      <c r="AT2426" s="312"/>
      <c r="AU2426" s="329">
        <f>VLOOKUP(C2426,[1]world!$A$2:$B$3555,2,FALSE)</f>
        <v>15</v>
      </c>
      <c r="AV2426" s="329">
        <v>363</v>
      </c>
      <c r="AW2426" s="304">
        <v>0.37</v>
      </c>
      <c r="AX2426" s="304">
        <v>1620</v>
      </c>
      <c r="AY2426" s="304">
        <v>-999</v>
      </c>
      <c r="AZ2426" s="304">
        <v>2920</v>
      </c>
      <c r="BA2426" s="304">
        <v>1620</v>
      </c>
      <c r="BB2426" s="304">
        <v>-999</v>
      </c>
      <c r="BC2426" s="304">
        <v>2920</v>
      </c>
      <c r="BD2426" s="304">
        <v>1620</v>
      </c>
      <c r="BE2426" s="304">
        <v>1620</v>
      </c>
      <c r="BF2426" s="304">
        <v>-999</v>
      </c>
      <c r="BG2426" s="304">
        <v>-999</v>
      </c>
      <c r="BH2426" s="304">
        <v>2920</v>
      </c>
      <c r="BI2426" s="304">
        <v>2920</v>
      </c>
      <c r="BJ2426" s="304">
        <v>2</v>
      </c>
      <c r="BK2426" s="304" t="s">
        <v>4954</v>
      </c>
      <c r="BL2426" s="304">
        <v>2</v>
      </c>
    </row>
    <row r="2427" spans="1:64" ht="15" hidden="1" customHeight="1" x14ac:dyDescent="0.2">
      <c r="A2427" s="304" t="s">
        <v>6176</v>
      </c>
      <c r="B2427" s="304" t="s">
        <v>1612</v>
      </c>
      <c r="C2427" s="304">
        <v>2563</v>
      </c>
      <c r="D2427" s="349" t="s">
        <v>3024</v>
      </c>
      <c r="E2427" s="304" t="s">
        <v>3024</v>
      </c>
      <c r="F2427" s="304"/>
      <c r="G2427" s="324">
        <v>35.437100000000001</v>
      </c>
      <c r="H2427" s="324">
        <v>139.63399999999999</v>
      </c>
      <c r="I2427" s="324" t="s">
        <v>212</v>
      </c>
      <c r="J2427" s="368">
        <f t="shared" si="627"/>
        <v>113.57029192548214</v>
      </c>
      <c r="K2427" s="331">
        <v>0.13</v>
      </c>
      <c r="L2427" s="304" t="str">
        <f t="shared" si="619"/>
        <v>E</v>
      </c>
      <c r="M2427" s="388">
        <v>1</v>
      </c>
      <c r="N2427" s="304">
        <v>102.5</v>
      </c>
      <c r="O2427" s="304">
        <v>20</v>
      </c>
      <c r="P2427" s="331"/>
      <c r="Q2427" s="356"/>
      <c r="R2427" s="304"/>
      <c r="S2427" s="356">
        <v>113.57029192548214</v>
      </c>
      <c r="T2427" s="356">
        <v>118.86175883494586</v>
      </c>
      <c r="U2427" s="356">
        <f t="shared" si="628"/>
        <v>113.57029192548214</v>
      </c>
      <c r="V2427" s="356"/>
      <c r="W2427" s="304" t="s">
        <v>890</v>
      </c>
      <c r="X2427" s="304" t="s">
        <v>205</v>
      </c>
      <c r="Y2427" s="366">
        <f t="shared" si="621"/>
        <v>424.8</v>
      </c>
      <c r="Z2427" s="304"/>
      <c r="AA2427" s="304"/>
      <c r="AB2427" s="304">
        <v>-999</v>
      </c>
      <c r="AC2427" s="304">
        <v>-999</v>
      </c>
      <c r="AD2427" s="366">
        <v>-999</v>
      </c>
      <c r="AE2427" s="304">
        <v>-999</v>
      </c>
      <c r="AF2427" s="304">
        <v>-999</v>
      </c>
      <c r="AG2427" s="304"/>
      <c r="AH2427" s="304">
        <v>1.6442200000000001E-2</v>
      </c>
      <c r="AI2427" s="312"/>
      <c r="AJ2427" s="332">
        <v>579</v>
      </c>
      <c r="AK2427" s="304">
        <f t="shared" si="620"/>
        <v>555</v>
      </c>
      <c r="AL2427" s="304">
        <f t="shared" si="626"/>
        <v>0.43</v>
      </c>
      <c r="AM2427" s="389" t="str">
        <f t="shared" si="622"/>
        <v/>
      </c>
      <c r="AN2427" s="304"/>
      <c r="AO2427" s="304"/>
      <c r="AP2427" s="312"/>
      <c r="AQ2427" s="312"/>
      <c r="AR2427" s="312"/>
      <c r="AS2427" s="304"/>
      <c r="AT2427" s="312"/>
      <c r="AU2427" s="329">
        <f>VLOOKUP(C2427,[1]world!$A$2:$B$3555,2,FALSE)</f>
        <v>11</v>
      </c>
      <c r="AV2427" s="329">
        <v>328</v>
      </c>
      <c r="AW2427" s="304">
        <v>0.37</v>
      </c>
      <c r="AX2427" s="304">
        <v>1640</v>
      </c>
      <c r="AY2427" s="304">
        <v>-999</v>
      </c>
      <c r="AZ2427" s="304">
        <v>3580</v>
      </c>
      <c r="BA2427" s="304">
        <v>1640</v>
      </c>
      <c r="BB2427" s="304">
        <v>-999</v>
      </c>
      <c r="BC2427" s="304">
        <v>3580</v>
      </c>
      <c r="BD2427" s="304">
        <v>1640</v>
      </c>
      <c r="BE2427" s="304">
        <v>1640</v>
      </c>
      <c r="BF2427" s="304">
        <v>-999</v>
      </c>
      <c r="BG2427" s="304">
        <v>-999</v>
      </c>
      <c r="BH2427" s="304">
        <v>3580</v>
      </c>
      <c r="BI2427" s="304">
        <v>3580</v>
      </c>
      <c r="BJ2427" s="304">
        <v>2</v>
      </c>
      <c r="BK2427" s="304" t="s">
        <v>4954</v>
      </c>
      <c r="BL2427" s="304">
        <v>2</v>
      </c>
    </row>
    <row r="2428" spans="1:64" ht="15" hidden="1" customHeight="1" x14ac:dyDescent="0.2">
      <c r="A2428" s="304" t="s">
        <v>6176</v>
      </c>
      <c r="B2428" s="304" t="s">
        <v>1612</v>
      </c>
      <c r="C2428" s="304">
        <v>2564</v>
      </c>
      <c r="D2428" s="349" t="s">
        <v>2945</v>
      </c>
      <c r="E2428" s="304" t="s">
        <v>2945</v>
      </c>
      <c r="F2428" s="304"/>
      <c r="G2428" s="324">
        <v>35.2727</v>
      </c>
      <c r="H2428" s="324">
        <v>139.65790000000001</v>
      </c>
      <c r="I2428" s="324" t="s">
        <v>212</v>
      </c>
      <c r="J2428" s="368">
        <f t="shared" si="627"/>
        <v>461.02440272219491</v>
      </c>
      <c r="K2428" s="331">
        <v>0.2</v>
      </c>
      <c r="L2428" s="304" t="str">
        <f t="shared" si="619"/>
        <v>C</v>
      </c>
      <c r="M2428" s="388">
        <v>1</v>
      </c>
      <c r="N2428" s="304">
        <v>286.5</v>
      </c>
      <c r="O2428" s="304">
        <v>10</v>
      </c>
      <c r="P2428" s="331"/>
      <c r="Q2428" s="356"/>
      <c r="R2428" s="304"/>
      <c r="S2428" s="356">
        <v>372.3356884202081</v>
      </c>
      <c r="T2428" s="356">
        <v>461.02440272219491</v>
      </c>
      <c r="U2428" s="356">
        <f t="shared" si="628"/>
        <v>461.02440272219491</v>
      </c>
      <c r="V2428" s="356"/>
      <c r="W2428" s="304" t="s">
        <v>900</v>
      </c>
      <c r="X2428" s="304" t="s">
        <v>232</v>
      </c>
      <c r="Y2428" s="366">
        <f t="shared" si="621"/>
        <v>506.6</v>
      </c>
      <c r="Z2428" s="304"/>
      <c r="AA2428" s="304"/>
      <c r="AB2428" s="304">
        <v>-999</v>
      </c>
      <c r="AC2428" s="304">
        <v>-999</v>
      </c>
      <c r="AD2428" s="366">
        <v>-999</v>
      </c>
      <c r="AE2428" s="304">
        <v>-999</v>
      </c>
      <c r="AF2428" s="304">
        <v>-999</v>
      </c>
      <c r="AG2428" s="304"/>
      <c r="AH2428" s="304">
        <v>1.6539600000000002E-2</v>
      </c>
      <c r="AI2428" s="312"/>
      <c r="AJ2428" s="332">
        <v>582</v>
      </c>
      <c r="AK2428" s="304">
        <f t="shared" si="620"/>
        <v>555</v>
      </c>
      <c r="AL2428" s="304">
        <f t="shared" si="626"/>
        <v>0.43</v>
      </c>
      <c r="AM2428" s="389" t="str">
        <f t="shared" si="622"/>
        <v/>
      </c>
      <c r="AN2428" s="304"/>
      <c r="AO2428" s="304"/>
      <c r="AP2428" s="312"/>
      <c r="AQ2428" s="312"/>
      <c r="AR2428" s="312"/>
      <c r="AS2428" s="304"/>
      <c r="AT2428" s="312"/>
      <c r="AU2428" s="329">
        <f>VLOOKUP(C2428,[1]world!$A$2:$B$3555,2,FALSE)</f>
        <v>7</v>
      </c>
      <c r="AV2428" s="329">
        <v>388</v>
      </c>
      <c r="AW2428" s="304">
        <v>0.37</v>
      </c>
      <c r="AX2428" s="304">
        <v>420</v>
      </c>
      <c r="AY2428" s="304">
        <v>-999</v>
      </c>
      <c r="AZ2428" s="304">
        <v>1560</v>
      </c>
      <c r="BA2428" s="304">
        <v>420</v>
      </c>
      <c r="BB2428" s="304">
        <v>-999</v>
      </c>
      <c r="BC2428" s="304">
        <v>1560</v>
      </c>
      <c r="BD2428" s="304">
        <v>420</v>
      </c>
      <c r="BE2428" s="304">
        <v>420</v>
      </c>
      <c r="BF2428" s="304">
        <v>-999</v>
      </c>
      <c r="BG2428" s="304">
        <v>-999</v>
      </c>
      <c r="BH2428" s="304">
        <v>1560</v>
      </c>
      <c r="BI2428" s="304">
        <v>1560</v>
      </c>
      <c r="BJ2428" s="304">
        <v>2</v>
      </c>
      <c r="BK2428" s="304" t="s">
        <v>4954</v>
      </c>
      <c r="BL2428" s="304">
        <v>2</v>
      </c>
    </row>
    <row r="2429" spans="1:64" ht="15" hidden="1" customHeight="1" x14ac:dyDescent="0.2">
      <c r="A2429" s="304" t="s">
        <v>6176</v>
      </c>
      <c r="B2429" s="304" t="s">
        <v>1612</v>
      </c>
      <c r="C2429" s="304">
        <v>2565</v>
      </c>
      <c r="D2429" s="349" t="s">
        <v>2880</v>
      </c>
      <c r="E2429" s="304" t="s">
        <v>2880</v>
      </c>
      <c r="F2429" s="304"/>
      <c r="G2429" s="324">
        <v>35.144100000000002</v>
      </c>
      <c r="H2429" s="324">
        <v>139.62180000000001</v>
      </c>
      <c r="I2429" s="324" t="s">
        <v>212</v>
      </c>
      <c r="J2429" s="368">
        <f t="shared" si="627"/>
        <v>254.95653810420859</v>
      </c>
      <c r="K2429" s="331">
        <v>0.2</v>
      </c>
      <c r="L2429" s="304" t="str">
        <f t="shared" si="619"/>
        <v>D</v>
      </c>
      <c r="M2429" s="388">
        <v>1</v>
      </c>
      <c r="N2429" s="304">
        <v>152.69999999999999</v>
      </c>
      <c r="O2429" s="304">
        <v>10</v>
      </c>
      <c r="P2429" s="331"/>
      <c r="Q2429" s="356"/>
      <c r="R2429" s="304"/>
      <c r="S2429" s="356">
        <v>194.83596951612179</v>
      </c>
      <c r="T2429" s="356">
        <v>254.95653810420859</v>
      </c>
      <c r="U2429" s="356">
        <f t="shared" si="628"/>
        <v>254.95653810420859</v>
      </c>
      <c r="V2429" s="356"/>
      <c r="W2429" s="304" t="s">
        <v>890</v>
      </c>
      <c r="X2429" s="304" t="s">
        <v>205</v>
      </c>
      <c r="Y2429" s="366">
        <f t="shared" si="621"/>
        <v>424.8</v>
      </c>
      <c r="Z2429" s="304"/>
      <c r="AA2429" s="304"/>
      <c r="AB2429" s="304">
        <v>-999</v>
      </c>
      <c r="AC2429" s="304">
        <v>-999</v>
      </c>
      <c r="AD2429" s="366">
        <v>-999</v>
      </c>
      <c r="AE2429" s="304">
        <v>-999</v>
      </c>
      <c r="AF2429" s="304">
        <v>-999</v>
      </c>
      <c r="AG2429" s="304"/>
      <c r="AH2429" s="304">
        <v>1.75131E-2</v>
      </c>
      <c r="AI2429" s="312"/>
      <c r="AJ2429" s="332">
        <v>607</v>
      </c>
      <c r="AK2429" s="304">
        <f t="shared" si="620"/>
        <v>555</v>
      </c>
      <c r="AL2429" s="304">
        <f t="shared" si="626"/>
        <v>0.43</v>
      </c>
      <c r="AM2429" s="389" t="str">
        <f t="shared" si="622"/>
        <v/>
      </c>
      <c r="AN2429" s="304"/>
      <c r="AO2429" s="304"/>
      <c r="AP2429" s="312"/>
      <c r="AQ2429" s="312"/>
      <c r="AR2429" s="312"/>
      <c r="AS2429" s="304"/>
      <c r="AT2429" s="312"/>
      <c r="AU2429" s="329">
        <f>VLOOKUP(C2429,[1]world!$A$2:$B$3555,2,FALSE)</f>
        <v>15</v>
      </c>
      <c r="AV2429" s="329">
        <v>363</v>
      </c>
      <c r="AW2429" s="304">
        <v>0.37</v>
      </c>
      <c r="AX2429" s="304">
        <v>900</v>
      </c>
      <c r="AY2429" s="304">
        <v>-999</v>
      </c>
      <c r="AZ2429" s="304">
        <v>2380</v>
      </c>
      <c r="BA2429" s="304">
        <v>900</v>
      </c>
      <c r="BB2429" s="304">
        <v>-999</v>
      </c>
      <c r="BC2429" s="304">
        <v>2380</v>
      </c>
      <c r="BD2429" s="304">
        <v>900</v>
      </c>
      <c r="BE2429" s="304">
        <v>900</v>
      </c>
      <c r="BF2429" s="304">
        <v>-999</v>
      </c>
      <c r="BG2429" s="304">
        <v>-999</v>
      </c>
      <c r="BH2429" s="304">
        <v>2380</v>
      </c>
      <c r="BI2429" s="304">
        <v>2380</v>
      </c>
      <c r="BJ2429" s="304">
        <v>2</v>
      </c>
      <c r="BK2429" s="304" t="s">
        <v>4954</v>
      </c>
      <c r="BL2429" s="304">
        <v>2</v>
      </c>
    </row>
    <row r="2430" spans="1:64" ht="15" hidden="1" customHeight="1" x14ac:dyDescent="0.2">
      <c r="A2430" s="304" t="s">
        <v>6176</v>
      </c>
      <c r="B2430" s="304" t="s">
        <v>1612</v>
      </c>
      <c r="C2430" s="304">
        <v>2566</v>
      </c>
      <c r="D2430" s="349" t="s">
        <v>2982</v>
      </c>
      <c r="E2430" s="304" t="s">
        <v>2982</v>
      </c>
      <c r="F2430" s="304"/>
      <c r="G2430" s="324">
        <v>35.319200000000002</v>
      </c>
      <c r="H2430" s="324">
        <v>139.5462</v>
      </c>
      <c r="I2430" s="324" t="s">
        <v>212</v>
      </c>
      <c r="J2430" s="368">
        <f t="shared" si="627"/>
        <v>417.70845318978223</v>
      </c>
      <c r="K2430" s="331">
        <v>0.13</v>
      </c>
      <c r="L2430" s="304" t="str">
        <f t="shared" si="619"/>
        <v>C</v>
      </c>
      <c r="M2430" s="388">
        <v>1</v>
      </c>
      <c r="N2430" s="304">
        <v>372.4</v>
      </c>
      <c r="O2430" s="304">
        <v>20</v>
      </c>
      <c r="P2430" s="331"/>
      <c r="Q2430" s="356"/>
      <c r="R2430" s="304"/>
      <c r="S2430" s="356">
        <v>417.70845318978223</v>
      </c>
      <c r="T2430" s="356">
        <v>446.88089244254923</v>
      </c>
      <c r="U2430" s="356">
        <f t="shared" si="628"/>
        <v>417.70845318978223</v>
      </c>
      <c r="V2430" s="356"/>
      <c r="W2430" s="304" t="s">
        <v>900</v>
      </c>
      <c r="X2430" s="304" t="s">
        <v>232</v>
      </c>
      <c r="Y2430" s="366">
        <f t="shared" si="621"/>
        <v>506.6</v>
      </c>
      <c r="Z2430" s="304"/>
      <c r="AA2430" s="304"/>
      <c r="AB2430" s="304">
        <v>-999</v>
      </c>
      <c r="AC2430" s="304">
        <v>-999</v>
      </c>
      <c r="AD2430" s="366">
        <v>-999</v>
      </c>
      <c r="AE2430" s="304">
        <v>-999</v>
      </c>
      <c r="AF2430" s="304">
        <v>-999</v>
      </c>
      <c r="AG2430" s="304"/>
      <c r="AH2430" s="304">
        <v>3.3855299999999998E-2</v>
      </c>
      <c r="AI2430" s="312"/>
      <c r="AJ2430" s="332">
        <v>760</v>
      </c>
      <c r="AK2430" s="304">
        <f t="shared" si="620"/>
        <v>760</v>
      </c>
      <c r="AL2430" s="304">
        <f t="shared" si="626"/>
        <v>0.43</v>
      </c>
      <c r="AM2430" s="389" t="str">
        <f t="shared" si="622"/>
        <v/>
      </c>
      <c r="AN2430" s="304"/>
      <c r="AO2430" s="304"/>
      <c r="AP2430" s="312"/>
      <c r="AQ2430" s="312"/>
      <c r="AR2430" s="312"/>
      <c r="AS2430" s="304"/>
      <c r="AT2430" s="312"/>
      <c r="AU2430" s="329">
        <f>VLOOKUP(C2430,[1]world!$A$2:$B$3555,2,FALSE)</f>
        <v>7</v>
      </c>
      <c r="AV2430" s="329">
        <v>388</v>
      </c>
      <c r="AW2430" s="304">
        <v>0.37</v>
      </c>
      <c r="AX2430" s="304">
        <v>460</v>
      </c>
      <c r="AY2430" s="304">
        <v>-999</v>
      </c>
      <c r="AZ2430" s="304">
        <v>1520</v>
      </c>
      <c r="BA2430" s="304">
        <v>460</v>
      </c>
      <c r="BB2430" s="304">
        <v>-999</v>
      </c>
      <c r="BC2430" s="304">
        <v>1520</v>
      </c>
      <c r="BD2430" s="304">
        <v>460</v>
      </c>
      <c r="BE2430" s="304">
        <v>460</v>
      </c>
      <c r="BF2430" s="304">
        <v>-999</v>
      </c>
      <c r="BG2430" s="304">
        <v>-999</v>
      </c>
      <c r="BH2430" s="304">
        <v>1520</v>
      </c>
      <c r="BI2430" s="304">
        <v>1520</v>
      </c>
      <c r="BJ2430" s="304">
        <v>2</v>
      </c>
      <c r="BK2430" s="304" t="s">
        <v>4954</v>
      </c>
      <c r="BL2430" s="304">
        <v>2</v>
      </c>
    </row>
    <row r="2431" spans="1:64" ht="15" hidden="1" customHeight="1" x14ac:dyDescent="0.2">
      <c r="A2431" s="304" t="s">
        <v>6176</v>
      </c>
      <c r="B2431" s="304" t="s">
        <v>1612</v>
      </c>
      <c r="C2431" s="304">
        <v>2567</v>
      </c>
      <c r="D2431" s="349" t="s">
        <v>3032</v>
      </c>
      <c r="E2431" s="304" t="s">
        <v>3032</v>
      </c>
      <c r="F2431" s="304"/>
      <c r="G2431" s="324">
        <v>35.4544</v>
      </c>
      <c r="H2431" s="324">
        <v>139.53870000000001</v>
      </c>
      <c r="I2431" s="324" t="s">
        <v>212</v>
      </c>
      <c r="J2431" s="368">
        <f t="shared" si="627"/>
        <v>330.7112415463705</v>
      </c>
      <c r="K2431" s="331">
        <v>0.13</v>
      </c>
      <c r="L2431" s="304" t="str">
        <f t="shared" si="619"/>
        <v>D</v>
      </c>
      <c r="M2431" s="388">
        <v>1</v>
      </c>
      <c r="N2431" s="304">
        <v>257.60000000000002</v>
      </c>
      <c r="O2431" s="304">
        <v>15</v>
      </c>
      <c r="P2431" s="331"/>
      <c r="Q2431" s="356"/>
      <c r="R2431" s="304"/>
      <c r="S2431" s="356">
        <v>307.71504797745365</v>
      </c>
      <c r="T2431" s="356">
        <v>353.70743511528735</v>
      </c>
      <c r="U2431" s="356">
        <f t="shared" si="628"/>
        <v>330.7112415463705</v>
      </c>
      <c r="V2431" s="356"/>
      <c r="W2431" s="304" t="s">
        <v>890</v>
      </c>
      <c r="X2431" s="304" t="s">
        <v>205</v>
      </c>
      <c r="Y2431" s="366">
        <f t="shared" si="621"/>
        <v>424.8</v>
      </c>
      <c r="Z2431" s="304"/>
      <c r="AA2431" s="304"/>
      <c r="AB2431" s="304">
        <v>-999</v>
      </c>
      <c r="AC2431" s="304">
        <v>-999</v>
      </c>
      <c r="AD2431" s="366">
        <v>-999</v>
      </c>
      <c r="AE2431" s="304">
        <v>-999</v>
      </c>
      <c r="AF2431" s="304">
        <v>-999</v>
      </c>
      <c r="AG2431" s="304"/>
      <c r="AH2431" s="304">
        <v>5.5499700000000004E-3</v>
      </c>
      <c r="AI2431" s="312"/>
      <c r="AJ2431" s="332">
        <v>329</v>
      </c>
      <c r="AK2431" s="304">
        <f t="shared" si="620"/>
        <v>270</v>
      </c>
      <c r="AL2431" s="304">
        <f t="shared" si="626"/>
        <v>0.43</v>
      </c>
      <c r="AM2431" s="389" t="str">
        <f t="shared" si="622"/>
        <v/>
      </c>
      <c r="AN2431" s="304"/>
      <c r="AO2431" s="304"/>
      <c r="AP2431" s="312"/>
      <c r="AQ2431" s="312"/>
      <c r="AR2431" s="312"/>
      <c r="AS2431" s="304"/>
      <c r="AT2431" s="312"/>
      <c r="AU2431" s="329">
        <f>VLOOKUP(C2431,[1]world!$A$2:$B$3555,2,FALSE)</f>
        <v>13</v>
      </c>
      <c r="AV2431" s="329"/>
      <c r="AW2431" s="304">
        <v>0.37</v>
      </c>
      <c r="AX2431" s="304">
        <v>1460</v>
      </c>
      <c r="AY2431" s="304">
        <v>-999</v>
      </c>
      <c r="AZ2431" s="304">
        <v>3380</v>
      </c>
      <c r="BA2431" s="304">
        <v>1460</v>
      </c>
      <c r="BB2431" s="304">
        <v>-999</v>
      </c>
      <c r="BC2431" s="304">
        <v>3380</v>
      </c>
      <c r="BD2431" s="304">
        <v>1460</v>
      </c>
      <c r="BE2431" s="304">
        <v>1460</v>
      </c>
      <c r="BF2431" s="304">
        <v>-999</v>
      </c>
      <c r="BG2431" s="304">
        <v>-999</v>
      </c>
      <c r="BH2431" s="304">
        <v>3380</v>
      </c>
      <c r="BI2431" s="304">
        <v>3380</v>
      </c>
      <c r="BJ2431" s="304">
        <v>2</v>
      </c>
      <c r="BK2431" s="304" t="s">
        <v>4954</v>
      </c>
      <c r="BL2431" s="304">
        <v>2</v>
      </c>
    </row>
    <row r="2432" spans="1:64" ht="15" hidden="1" customHeight="1" x14ac:dyDescent="0.2">
      <c r="A2432" s="304" t="s">
        <v>6176</v>
      </c>
      <c r="B2432" s="304" t="s">
        <v>1612</v>
      </c>
      <c r="C2432" s="304">
        <v>2568</v>
      </c>
      <c r="D2432" s="349" t="s">
        <v>2988</v>
      </c>
      <c r="E2432" s="304" t="s">
        <v>2988</v>
      </c>
      <c r="F2432" s="304"/>
      <c r="G2432" s="324">
        <v>35.338500000000003</v>
      </c>
      <c r="H2432" s="324">
        <v>139.49010000000001</v>
      </c>
      <c r="I2432" s="324" t="s">
        <v>212</v>
      </c>
      <c r="J2432" s="368">
        <f t="shared" si="627"/>
        <v>340.66876876657551</v>
      </c>
      <c r="K2432" s="331">
        <v>0.13</v>
      </c>
      <c r="L2432" s="304" t="str">
        <f t="shared" si="619"/>
        <v>D</v>
      </c>
      <c r="M2432" s="388">
        <v>1</v>
      </c>
      <c r="N2432" s="304">
        <v>304.3</v>
      </c>
      <c r="O2432" s="304">
        <v>20</v>
      </c>
      <c r="P2432" s="331"/>
      <c r="Q2432" s="356"/>
      <c r="R2432" s="304"/>
      <c r="S2432" s="356">
        <v>340.66876876657551</v>
      </c>
      <c r="T2432" s="356">
        <v>366.015682556787</v>
      </c>
      <c r="U2432" s="356">
        <f t="shared" si="628"/>
        <v>340.66876876657551</v>
      </c>
      <c r="V2432" s="356"/>
      <c r="W2432" s="304" t="s">
        <v>1674</v>
      </c>
      <c r="X2432" s="304" t="s">
        <v>213</v>
      </c>
      <c r="Y2432" s="366">
        <f t="shared" si="621"/>
        <v>274.5</v>
      </c>
      <c r="Z2432" s="304"/>
      <c r="AA2432" s="304"/>
      <c r="AB2432" s="304">
        <v>-999</v>
      </c>
      <c r="AC2432" s="304">
        <v>-999</v>
      </c>
      <c r="AD2432" s="366">
        <v>-999</v>
      </c>
      <c r="AE2432" s="304">
        <v>-999</v>
      </c>
      <c r="AF2432" s="304">
        <v>-999</v>
      </c>
      <c r="AG2432" s="304"/>
      <c r="AH2432" s="304">
        <v>5.5241400000000003E-3</v>
      </c>
      <c r="AI2432" s="312"/>
      <c r="AJ2432" s="332">
        <v>329</v>
      </c>
      <c r="AK2432" s="304">
        <f t="shared" si="620"/>
        <v>270</v>
      </c>
      <c r="AL2432" s="304">
        <f t="shared" si="626"/>
        <v>0.43</v>
      </c>
      <c r="AM2432" s="389" t="str">
        <f t="shared" si="622"/>
        <v/>
      </c>
      <c r="AN2432" s="304"/>
      <c r="AO2432" s="304"/>
      <c r="AP2432" s="312"/>
      <c r="AQ2432" s="312"/>
      <c r="AR2432" s="312"/>
      <c r="AS2432" s="304"/>
      <c r="AT2432" s="312"/>
      <c r="AU2432" s="329">
        <f>VLOOKUP(C2432,[1]world!$A$2:$B$3555,2,FALSE)</f>
        <v>15</v>
      </c>
      <c r="AV2432" s="329">
        <v>363</v>
      </c>
      <c r="AW2432" s="304">
        <v>0.37</v>
      </c>
      <c r="AX2432" s="304">
        <v>700</v>
      </c>
      <c r="AY2432" s="304">
        <v>-999</v>
      </c>
      <c r="AZ2432" s="304">
        <v>1500</v>
      </c>
      <c r="BA2432" s="304">
        <v>700</v>
      </c>
      <c r="BB2432" s="304">
        <v>-999</v>
      </c>
      <c r="BC2432" s="304">
        <v>1500</v>
      </c>
      <c r="BD2432" s="304">
        <v>700</v>
      </c>
      <c r="BE2432" s="304">
        <v>700</v>
      </c>
      <c r="BF2432" s="304">
        <v>-999</v>
      </c>
      <c r="BG2432" s="304">
        <v>-999</v>
      </c>
      <c r="BH2432" s="304">
        <v>1500</v>
      </c>
      <c r="BI2432" s="304">
        <v>1500</v>
      </c>
      <c r="BJ2432" s="304">
        <v>2</v>
      </c>
      <c r="BK2432" s="304" t="s">
        <v>4954</v>
      </c>
      <c r="BL2432" s="304">
        <v>2</v>
      </c>
    </row>
    <row r="2433" spans="1:64" ht="15" hidden="1" customHeight="1" x14ac:dyDescent="0.2">
      <c r="A2433" s="304" t="s">
        <v>6176</v>
      </c>
      <c r="B2433" s="304" t="s">
        <v>1612</v>
      </c>
      <c r="C2433" s="304">
        <v>2569</v>
      </c>
      <c r="D2433" s="349" t="s">
        <v>3025</v>
      </c>
      <c r="E2433" s="304" t="s">
        <v>3025</v>
      </c>
      <c r="F2433" s="304"/>
      <c r="G2433" s="324">
        <v>35.442399999999999</v>
      </c>
      <c r="H2433" s="324">
        <v>139.36179999999999</v>
      </c>
      <c r="I2433" s="324" t="s">
        <v>212</v>
      </c>
      <c r="J2433" s="368">
        <f t="shared" si="627"/>
        <v>141.78774998333347</v>
      </c>
      <c r="K2433" s="331">
        <v>0.13</v>
      </c>
      <c r="L2433" s="304" t="str">
        <f t="shared" si="619"/>
        <v>E</v>
      </c>
      <c r="M2433" s="388">
        <v>1</v>
      </c>
      <c r="N2433" s="304">
        <v>127.7</v>
      </c>
      <c r="O2433" s="304">
        <v>20</v>
      </c>
      <c r="P2433" s="331"/>
      <c r="Q2433" s="356"/>
      <c r="R2433" s="304"/>
      <c r="S2433" s="356">
        <v>141.78774998333347</v>
      </c>
      <c r="T2433" s="356">
        <v>150.18280768769745</v>
      </c>
      <c r="U2433" s="356">
        <f t="shared" si="628"/>
        <v>141.78774998333347</v>
      </c>
      <c r="V2433" s="356"/>
      <c r="W2433" s="304" t="s">
        <v>1657</v>
      </c>
      <c r="X2433" s="304" t="s">
        <v>240</v>
      </c>
      <c r="Y2433" s="366">
        <f t="shared" si="621"/>
        <v>181.5</v>
      </c>
      <c r="Z2433" s="304">
        <v>0.2</v>
      </c>
      <c r="AA2433" s="304"/>
      <c r="AB2433" s="304">
        <v>-999</v>
      </c>
      <c r="AC2433" s="304">
        <v>-999</v>
      </c>
      <c r="AD2433" s="366">
        <v>-999</v>
      </c>
      <c r="AE2433" s="304">
        <v>-999</v>
      </c>
      <c r="AF2433" s="304">
        <v>-999</v>
      </c>
      <c r="AG2433" s="304"/>
      <c r="AH2433" s="304">
        <v>8.0121600000000008E-3</v>
      </c>
      <c r="AI2433" s="312"/>
      <c r="AJ2433" s="332">
        <v>378</v>
      </c>
      <c r="AK2433" s="304">
        <f t="shared" si="620"/>
        <v>425</v>
      </c>
      <c r="AL2433" s="304">
        <f t="shared" si="626"/>
        <v>0.43</v>
      </c>
      <c r="AM2433" s="389" t="str">
        <f t="shared" si="622"/>
        <v/>
      </c>
      <c r="AN2433" s="304"/>
      <c r="AO2433" s="304"/>
      <c r="AP2433" s="312"/>
      <c r="AQ2433" s="312"/>
      <c r="AR2433" s="312"/>
      <c r="AS2433" s="304"/>
      <c r="AT2433" s="312"/>
      <c r="AU2433" s="329">
        <f>VLOOKUP(C2433,[1]world!$A$2:$B$3555,2,FALSE)</f>
        <v>7</v>
      </c>
      <c r="AV2433" s="329">
        <v>388</v>
      </c>
      <c r="AW2433" s="304">
        <v>0.37</v>
      </c>
      <c r="AX2433" s="304">
        <v>140</v>
      </c>
      <c r="AY2433" s="304">
        <v>-999</v>
      </c>
      <c r="AZ2433" s="304">
        <v>1260</v>
      </c>
      <c r="BA2433" s="304">
        <v>140</v>
      </c>
      <c r="BB2433" s="304">
        <v>-999</v>
      </c>
      <c r="BC2433" s="304">
        <v>1260</v>
      </c>
      <c r="BD2433" s="304">
        <v>140</v>
      </c>
      <c r="BE2433" s="304">
        <v>140</v>
      </c>
      <c r="BF2433" s="304">
        <v>-999</v>
      </c>
      <c r="BG2433" s="304">
        <v>-999</v>
      </c>
      <c r="BH2433" s="304">
        <v>1260</v>
      </c>
      <c r="BI2433" s="304">
        <v>1260</v>
      </c>
      <c r="BJ2433" s="304">
        <v>2</v>
      </c>
      <c r="BK2433" s="304" t="s">
        <v>4954</v>
      </c>
      <c r="BL2433" s="304">
        <v>2</v>
      </c>
    </row>
    <row r="2434" spans="1:64" ht="15" hidden="1" customHeight="1" x14ac:dyDescent="0.2">
      <c r="A2434" s="304" t="s">
        <v>6176</v>
      </c>
      <c r="B2434" s="304" t="s">
        <v>1612</v>
      </c>
      <c r="C2434" s="304">
        <v>2570</v>
      </c>
      <c r="D2434" s="349" t="s">
        <v>2985</v>
      </c>
      <c r="E2434" s="304" t="s">
        <v>2985</v>
      </c>
      <c r="F2434" s="304"/>
      <c r="G2434" s="324">
        <v>35.335500000000003</v>
      </c>
      <c r="H2434" s="324">
        <v>139.35040000000001</v>
      </c>
      <c r="I2434" s="324" t="s">
        <v>212</v>
      </c>
      <c r="J2434" s="368">
        <f t="shared" si="627"/>
        <v>408.42439171304704</v>
      </c>
      <c r="K2434" s="331">
        <v>0.13</v>
      </c>
      <c r="L2434" s="304" t="str">
        <f t="shared" si="619"/>
        <v>C</v>
      </c>
      <c r="M2434" s="388">
        <v>1</v>
      </c>
      <c r="N2434" s="304">
        <v>364.2</v>
      </c>
      <c r="O2434" s="304">
        <v>20</v>
      </c>
      <c r="P2434" s="331"/>
      <c r="Q2434" s="356"/>
      <c r="R2434" s="304"/>
      <c r="S2434" s="356">
        <v>408.42439171304704</v>
      </c>
      <c r="T2434" s="356">
        <v>437.21482424040539</v>
      </c>
      <c r="U2434" s="356">
        <f t="shared" si="628"/>
        <v>408.42439171304704</v>
      </c>
      <c r="V2434" s="356"/>
      <c r="W2434" s="304" t="s">
        <v>1674</v>
      </c>
      <c r="X2434" s="304" t="s">
        <v>213</v>
      </c>
      <c r="Y2434" s="366">
        <f t="shared" si="621"/>
        <v>274.5</v>
      </c>
      <c r="Z2434" s="304"/>
      <c r="AA2434" s="304"/>
      <c r="AB2434" s="304">
        <v>-999</v>
      </c>
      <c r="AC2434" s="304">
        <v>-999</v>
      </c>
      <c r="AD2434" s="366">
        <v>-999</v>
      </c>
      <c r="AE2434" s="304">
        <v>-999</v>
      </c>
      <c r="AF2434" s="304">
        <v>-999</v>
      </c>
      <c r="AG2434" s="304"/>
      <c r="AH2434" s="304">
        <v>4.6250500000000003E-3</v>
      </c>
      <c r="AI2434" s="312"/>
      <c r="AJ2434" s="332">
        <v>312</v>
      </c>
      <c r="AK2434" s="304">
        <f t="shared" si="620"/>
        <v>270</v>
      </c>
      <c r="AL2434" s="304">
        <f t="shared" si="626"/>
        <v>0.43</v>
      </c>
      <c r="AM2434" s="389" t="str">
        <f t="shared" si="622"/>
        <v/>
      </c>
      <c r="AN2434" s="304"/>
      <c r="AO2434" s="304"/>
      <c r="AP2434" s="312"/>
      <c r="AQ2434" s="312"/>
      <c r="AR2434" s="312"/>
      <c r="AS2434" s="304"/>
      <c r="AT2434" s="312"/>
      <c r="AU2434" s="329">
        <f>VLOOKUP(C2434,[1]world!$A$2:$B$3555,2,FALSE)</f>
        <v>15</v>
      </c>
      <c r="AV2434" s="329">
        <v>363</v>
      </c>
      <c r="AW2434" s="304">
        <v>0.37</v>
      </c>
      <c r="AX2434" s="304">
        <v>480</v>
      </c>
      <c r="AY2434" s="304">
        <v>-999</v>
      </c>
      <c r="AZ2434" s="304">
        <v>1200</v>
      </c>
      <c r="BA2434" s="304">
        <v>480</v>
      </c>
      <c r="BB2434" s="304">
        <v>-999</v>
      </c>
      <c r="BC2434" s="304">
        <v>1200</v>
      </c>
      <c r="BD2434" s="304">
        <v>480</v>
      </c>
      <c r="BE2434" s="304">
        <v>480</v>
      </c>
      <c r="BF2434" s="304">
        <v>-999</v>
      </c>
      <c r="BG2434" s="304">
        <v>-999</v>
      </c>
      <c r="BH2434" s="304">
        <v>1200</v>
      </c>
      <c r="BI2434" s="304">
        <v>1200</v>
      </c>
      <c r="BJ2434" s="304">
        <v>2</v>
      </c>
      <c r="BK2434" s="304" t="s">
        <v>4954</v>
      </c>
      <c r="BL2434" s="304">
        <v>2</v>
      </c>
    </row>
    <row r="2435" spans="1:64" ht="15" hidden="1" customHeight="1" x14ac:dyDescent="0.2">
      <c r="A2435" s="304" t="s">
        <v>6176</v>
      </c>
      <c r="B2435" s="304" t="s">
        <v>1612</v>
      </c>
      <c r="C2435" s="304">
        <v>2571</v>
      </c>
      <c r="D2435" s="349" t="s">
        <v>3096</v>
      </c>
      <c r="E2435" s="304" t="s">
        <v>3096</v>
      </c>
      <c r="F2435" s="304"/>
      <c r="G2435" s="324">
        <v>35.615400000000001</v>
      </c>
      <c r="H2435" s="324">
        <v>139.15479999999999</v>
      </c>
      <c r="I2435" s="324" t="s">
        <v>212</v>
      </c>
      <c r="J2435" s="368">
        <f t="shared" si="627"/>
        <v>600.38949253835062</v>
      </c>
      <c r="K2435" s="331">
        <v>0.2</v>
      </c>
      <c r="L2435" s="304" t="str">
        <f t="shared" si="619"/>
        <v>C</v>
      </c>
      <c r="M2435" s="388">
        <v>1</v>
      </c>
      <c r="N2435" s="304">
        <v>387.6</v>
      </c>
      <c r="O2435" s="304">
        <v>10</v>
      </c>
      <c r="P2435" s="331"/>
      <c r="Q2435" s="356"/>
      <c r="R2435" s="304"/>
      <c r="S2435" s="356">
        <v>508.19053771335535</v>
      </c>
      <c r="T2435" s="356">
        <v>600.38949253835062</v>
      </c>
      <c r="U2435" s="356">
        <f t="shared" si="628"/>
        <v>600.38949253835062</v>
      </c>
      <c r="V2435" s="356"/>
      <c r="W2435" s="304" t="s">
        <v>900</v>
      </c>
      <c r="X2435" s="304" t="s">
        <v>232</v>
      </c>
      <c r="Y2435" s="366">
        <f t="shared" si="621"/>
        <v>506.6</v>
      </c>
      <c r="Z2435" s="304"/>
      <c r="AA2435" s="304"/>
      <c r="AB2435" s="304">
        <v>-999</v>
      </c>
      <c r="AC2435" s="304">
        <v>-999</v>
      </c>
      <c r="AD2435" s="366">
        <v>-999</v>
      </c>
      <c r="AE2435" s="304">
        <v>-999</v>
      </c>
      <c r="AF2435" s="304">
        <v>-999</v>
      </c>
      <c r="AG2435" s="304"/>
      <c r="AH2435" s="304">
        <v>2.14606E-2</v>
      </c>
      <c r="AI2435" s="312"/>
      <c r="AJ2435" s="332">
        <v>689</v>
      </c>
      <c r="AK2435" s="304">
        <f t="shared" si="620"/>
        <v>690</v>
      </c>
      <c r="AL2435" s="304">
        <f t="shared" si="626"/>
        <v>0.43</v>
      </c>
      <c r="AM2435" s="389" t="str">
        <f t="shared" si="622"/>
        <v/>
      </c>
      <c r="AN2435" s="304"/>
      <c r="AO2435" s="304"/>
      <c r="AP2435" s="312"/>
      <c r="AQ2435" s="312"/>
      <c r="AR2435" s="312"/>
      <c r="AS2435" s="304"/>
      <c r="AT2435" s="312"/>
      <c r="AU2435" s="329">
        <f>VLOOKUP(C2435,[1]world!$A$2:$B$3555,2,FALSE)</f>
        <v>5</v>
      </c>
      <c r="AV2435" s="329">
        <v>402</v>
      </c>
      <c r="AW2435" s="304">
        <v>0.37</v>
      </c>
      <c r="AX2435" s="304">
        <v>20</v>
      </c>
      <c r="AY2435" s="304">
        <v>-999</v>
      </c>
      <c r="AZ2435" s="304">
        <v>140</v>
      </c>
      <c r="BA2435" s="304">
        <v>20</v>
      </c>
      <c r="BB2435" s="304">
        <v>-999</v>
      </c>
      <c r="BC2435" s="304">
        <v>140</v>
      </c>
      <c r="BD2435" s="304">
        <v>20</v>
      </c>
      <c r="BE2435" s="304">
        <v>20</v>
      </c>
      <c r="BF2435" s="304">
        <v>-999</v>
      </c>
      <c r="BG2435" s="304">
        <v>-999</v>
      </c>
      <c r="BH2435" s="304">
        <v>140</v>
      </c>
      <c r="BI2435" s="304">
        <v>140</v>
      </c>
      <c r="BJ2435" s="304">
        <v>2</v>
      </c>
      <c r="BK2435" s="304" t="s">
        <v>4954</v>
      </c>
      <c r="BL2435" s="304">
        <v>2</v>
      </c>
    </row>
    <row r="2436" spans="1:64" ht="15" hidden="1" customHeight="1" x14ac:dyDescent="0.2">
      <c r="A2436" s="304" t="s">
        <v>6176</v>
      </c>
      <c r="B2436" s="304" t="s">
        <v>1612</v>
      </c>
      <c r="C2436" s="304">
        <v>2572</v>
      </c>
      <c r="D2436" s="349" t="s">
        <v>3006</v>
      </c>
      <c r="E2436" s="304" t="s">
        <v>3006</v>
      </c>
      <c r="F2436" s="304"/>
      <c r="G2436" s="324">
        <v>35.379399999999997</v>
      </c>
      <c r="H2436" s="324">
        <v>139.20480000000001</v>
      </c>
      <c r="I2436" s="324" t="s">
        <v>212</v>
      </c>
      <c r="J2436" s="368">
        <f t="shared" si="627"/>
        <v>453.16390185986683</v>
      </c>
      <c r="K2436" s="331">
        <v>0.13</v>
      </c>
      <c r="L2436" s="304" t="str">
        <f t="shared" ref="L2436:L2499" si="629">IF(J2436&lt;180,"E",IF(AND(J2436&gt;=180,J2436&lt;360),"D",IF(AND(J2436&gt;=360,J2436&lt;760),"C",IF(AND(J2436&gt;=760,J2436&lt;1500),"B",IF(J2436&gt;=1500,"A","-")))))</f>
        <v>C</v>
      </c>
      <c r="M2436" s="388">
        <v>1</v>
      </c>
      <c r="N2436" s="304">
        <v>403.7</v>
      </c>
      <c r="O2436" s="304">
        <v>20</v>
      </c>
      <c r="P2436" s="331"/>
      <c r="Q2436" s="356"/>
      <c r="R2436" s="304"/>
      <c r="S2436" s="356">
        <v>453.16390185986683</v>
      </c>
      <c r="T2436" s="356">
        <v>483.60195819837872</v>
      </c>
      <c r="U2436" s="356">
        <f t="shared" si="628"/>
        <v>453.16390185986683</v>
      </c>
      <c r="V2436" s="356"/>
      <c r="W2436" s="304" t="s">
        <v>1674</v>
      </c>
      <c r="X2436" s="304" t="s">
        <v>213</v>
      </c>
      <c r="Y2436" s="366">
        <f t="shared" si="621"/>
        <v>274.5</v>
      </c>
      <c r="Z2436" s="304"/>
      <c r="AA2436" s="304"/>
      <c r="AB2436" s="304">
        <v>-999</v>
      </c>
      <c r="AC2436" s="304">
        <v>-999</v>
      </c>
      <c r="AD2436" s="366">
        <v>-999</v>
      </c>
      <c r="AE2436" s="304">
        <v>-999</v>
      </c>
      <c r="AF2436" s="304">
        <v>-999</v>
      </c>
      <c r="AG2436" s="304"/>
      <c r="AH2436" s="304">
        <v>1.77597E-2</v>
      </c>
      <c r="AI2436" s="312"/>
      <c r="AJ2436" s="332">
        <v>614</v>
      </c>
      <c r="AK2436" s="304">
        <f t="shared" ref="AK2436:AK2499" si="630">IF(AJ2436&lt;=180,180,IF(AND(AJ2436&gt;180,AJ2436&lt;240),210,IF(AND(AJ2436&gt;=240,AJ2436&lt;300),270,IF(AND(AJ2436&gt;=300,AJ2436&lt;360),270,IF(AND(AJ2436&gt;=360,AJ2436&lt;490),425,IF(AND(AJ2436&gt;=490,AJ2436&lt;620),555,IF(AND(AJ2436&gt;=620,AJ2436&lt;760),690,IF(AJ2436&gt;=760,760,"Error"))))))))</f>
        <v>555</v>
      </c>
      <c r="AL2436" s="304">
        <f t="shared" si="626"/>
        <v>0.43</v>
      </c>
      <c r="AM2436" s="389" t="str">
        <f t="shared" si="622"/>
        <v/>
      </c>
      <c r="AN2436" s="304"/>
      <c r="AO2436" s="304"/>
      <c r="AP2436" s="312"/>
      <c r="AQ2436" s="312"/>
      <c r="AR2436" s="312"/>
      <c r="AS2436" s="304"/>
      <c r="AT2436" s="312"/>
      <c r="AU2436" s="329">
        <f>VLOOKUP(C2436,[1]world!$A$2:$B$3555,2,FALSE)</f>
        <v>7</v>
      </c>
      <c r="AV2436" s="329">
        <v>388</v>
      </c>
      <c r="AW2436" s="304">
        <v>0.37</v>
      </c>
      <c r="AX2436" s="304">
        <v>300</v>
      </c>
      <c r="AY2436" s="304">
        <v>-999</v>
      </c>
      <c r="AZ2436" s="304">
        <v>760</v>
      </c>
      <c r="BA2436" s="304">
        <v>300</v>
      </c>
      <c r="BB2436" s="304">
        <v>-999</v>
      </c>
      <c r="BC2436" s="304">
        <v>760</v>
      </c>
      <c r="BD2436" s="304">
        <v>300</v>
      </c>
      <c r="BE2436" s="304">
        <v>300</v>
      </c>
      <c r="BF2436" s="304">
        <v>-999</v>
      </c>
      <c r="BG2436" s="304">
        <v>-999</v>
      </c>
      <c r="BH2436" s="304">
        <v>760</v>
      </c>
      <c r="BI2436" s="304">
        <v>760</v>
      </c>
      <c r="BJ2436" s="304">
        <v>2</v>
      </c>
      <c r="BK2436" s="304" t="s">
        <v>4954</v>
      </c>
      <c r="BL2436" s="304">
        <v>2</v>
      </c>
    </row>
    <row r="2437" spans="1:64" ht="15" hidden="1" customHeight="1" x14ac:dyDescent="0.2">
      <c r="A2437" s="304" t="s">
        <v>6176</v>
      </c>
      <c r="B2437" s="304" t="s">
        <v>1612</v>
      </c>
      <c r="C2437" s="304">
        <v>2573</v>
      </c>
      <c r="D2437" s="349" t="s">
        <v>2939</v>
      </c>
      <c r="E2437" s="304" t="s">
        <v>2939</v>
      </c>
      <c r="F2437" s="304"/>
      <c r="G2437" s="324">
        <v>35.264099999999999</v>
      </c>
      <c r="H2437" s="324">
        <v>139.15199999999999</v>
      </c>
      <c r="I2437" s="324" t="s">
        <v>212</v>
      </c>
      <c r="J2437" s="368">
        <f t="shared" si="627"/>
        <v>89.324535955218423</v>
      </c>
      <c r="K2437" s="331">
        <v>0.13</v>
      </c>
      <c r="L2437" s="304" t="str">
        <f t="shared" si="629"/>
        <v>E</v>
      </c>
      <c r="M2437" s="388">
        <v>1</v>
      </c>
      <c r="N2437" s="304">
        <v>80.8</v>
      </c>
      <c r="O2437" s="304">
        <v>20</v>
      </c>
      <c r="P2437" s="331"/>
      <c r="Q2437" s="356"/>
      <c r="R2437" s="304"/>
      <c r="S2437" s="356">
        <v>89.324535955218423</v>
      </c>
      <c r="T2437" s="356">
        <v>91.930654507405393</v>
      </c>
      <c r="U2437" s="356">
        <f t="shared" si="628"/>
        <v>89.324535955218423</v>
      </c>
      <c r="V2437" s="356"/>
      <c r="W2437" s="304" t="s">
        <v>1657</v>
      </c>
      <c r="X2437" s="304" t="s">
        <v>240</v>
      </c>
      <c r="Y2437" s="366">
        <f t="shared" ref="Y2437:Y2500" si="631">IF(X2437="A",506.6,IF(X2437="B",424.8,IF(X2437="C",338.6,IF(X2437="D",274.5,IF(X2437="E",181.5,"-")))))</f>
        <v>181.5</v>
      </c>
      <c r="Z2437" s="304">
        <v>0.2</v>
      </c>
      <c r="AA2437" s="304"/>
      <c r="AB2437" s="304">
        <v>-999</v>
      </c>
      <c r="AC2437" s="304">
        <v>-999</v>
      </c>
      <c r="AD2437" s="366">
        <v>-999</v>
      </c>
      <c r="AE2437" s="304">
        <v>-999</v>
      </c>
      <c r="AF2437" s="304">
        <v>-999</v>
      </c>
      <c r="AG2437" s="304"/>
      <c r="AH2437" s="304">
        <v>1.9622799999999999E-2</v>
      </c>
      <c r="AI2437" s="312"/>
      <c r="AJ2437" s="332">
        <v>652</v>
      </c>
      <c r="AK2437" s="304">
        <f t="shared" si="630"/>
        <v>690</v>
      </c>
      <c r="AL2437" s="304">
        <f t="shared" si="626"/>
        <v>0.43</v>
      </c>
      <c r="AM2437" s="389" t="str">
        <f t="shared" si="622"/>
        <v/>
      </c>
      <c r="AN2437" s="304"/>
      <c r="AO2437" s="304"/>
      <c r="AP2437" s="312"/>
      <c r="AQ2437" s="312"/>
      <c r="AR2437" s="312"/>
      <c r="AS2437" s="304"/>
      <c r="AT2437" s="312"/>
      <c r="AU2437" s="329">
        <f>VLOOKUP(C2437,[1]world!$A$2:$B$3555,2,FALSE)</f>
        <v>7</v>
      </c>
      <c r="AV2437" s="329">
        <v>388</v>
      </c>
      <c r="AW2437" s="304">
        <v>0.37</v>
      </c>
      <c r="AX2437" s="304">
        <v>460</v>
      </c>
      <c r="AY2437" s="304">
        <v>-999</v>
      </c>
      <c r="AZ2437" s="304">
        <v>740</v>
      </c>
      <c r="BA2437" s="304">
        <v>460</v>
      </c>
      <c r="BB2437" s="304">
        <v>-999</v>
      </c>
      <c r="BC2437" s="304">
        <v>740</v>
      </c>
      <c r="BD2437" s="304">
        <v>460</v>
      </c>
      <c r="BE2437" s="304">
        <v>460</v>
      </c>
      <c r="BF2437" s="304">
        <v>-999</v>
      </c>
      <c r="BG2437" s="304">
        <v>-999</v>
      </c>
      <c r="BH2437" s="304">
        <v>740</v>
      </c>
      <c r="BI2437" s="304">
        <v>740</v>
      </c>
      <c r="BJ2437" s="304">
        <v>2</v>
      </c>
      <c r="BK2437" s="304" t="s">
        <v>4954</v>
      </c>
      <c r="BL2437" s="304">
        <v>2</v>
      </c>
    </row>
    <row r="2438" spans="1:64" ht="15" hidden="1" customHeight="1" x14ac:dyDescent="0.2">
      <c r="A2438" s="304" t="s">
        <v>6176</v>
      </c>
      <c r="B2438" s="304" t="s">
        <v>1612</v>
      </c>
      <c r="C2438" s="304">
        <v>2574</v>
      </c>
      <c r="D2438" s="349" t="s">
        <v>2999</v>
      </c>
      <c r="E2438" s="304" t="s">
        <v>2999</v>
      </c>
      <c r="F2438" s="304"/>
      <c r="G2438" s="324">
        <v>35.360799999999998</v>
      </c>
      <c r="H2438" s="324">
        <v>139.08260000000001</v>
      </c>
      <c r="I2438" s="324" t="s">
        <v>212</v>
      </c>
      <c r="J2438" s="368">
        <f t="shared" si="627"/>
        <v>409.33006710509778</v>
      </c>
      <c r="K2438" s="331">
        <v>0.13</v>
      </c>
      <c r="L2438" s="304" t="str">
        <f t="shared" si="629"/>
        <v>C</v>
      </c>
      <c r="M2438" s="388">
        <v>1</v>
      </c>
      <c r="N2438" s="304">
        <v>365</v>
      </c>
      <c r="O2438" s="304">
        <v>20</v>
      </c>
      <c r="P2438" s="331"/>
      <c r="Q2438" s="356"/>
      <c r="R2438" s="304"/>
      <c r="S2438" s="356">
        <v>409.33006710509778</v>
      </c>
      <c r="T2438" s="356">
        <v>438.15870091927781</v>
      </c>
      <c r="U2438" s="356">
        <f t="shared" si="628"/>
        <v>409.33006710509778</v>
      </c>
      <c r="V2438" s="356"/>
      <c r="W2438" s="304" t="s">
        <v>1674</v>
      </c>
      <c r="X2438" s="304" t="s">
        <v>213</v>
      </c>
      <c r="Y2438" s="366">
        <f t="shared" si="631"/>
        <v>274.5</v>
      </c>
      <c r="Z2438" s="304"/>
      <c r="AA2438" s="304"/>
      <c r="AB2438" s="304">
        <v>-999</v>
      </c>
      <c r="AC2438" s="304">
        <v>-999</v>
      </c>
      <c r="AD2438" s="366">
        <v>-999</v>
      </c>
      <c r="AE2438" s="304">
        <v>-999</v>
      </c>
      <c r="AF2438" s="304">
        <v>-999</v>
      </c>
      <c r="AG2438" s="304"/>
      <c r="AH2438" s="304">
        <v>8.2416600000000007E-2</v>
      </c>
      <c r="AI2438" s="312"/>
      <c r="AJ2438" s="332">
        <v>760</v>
      </c>
      <c r="AK2438" s="304">
        <f t="shared" si="630"/>
        <v>760</v>
      </c>
      <c r="AL2438" s="304">
        <f t="shared" si="626"/>
        <v>0.43</v>
      </c>
      <c r="AM2438" s="389" t="str">
        <f t="shared" si="622"/>
        <v/>
      </c>
      <c r="AN2438" s="304"/>
      <c r="AO2438" s="304"/>
      <c r="AP2438" s="312"/>
      <c r="AQ2438" s="312"/>
      <c r="AR2438" s="312"/>
      <c r="AS2438" s="304"/>
      <c r="AT2438" s="312"/>
      <c r="AU2438" s="329">
        <f>VLOOKUP(C2438,[1]world!$A$2:$B$3555,2,FALSE)</f>
        <v>3</v>
      </c>
      <c r="AV2438" s="329">
        <v>547</v>
      </c>
      <c r="AW2438" s="304">
        <v>0.37</v>
      </c>
      <c r="AX2438" s="304">
        <v>120</v>
      </c>
      <c r="AY2438" s="304">
        <v>-999</v>
      </c>
      <c r="AZ2438" s="304">
        <v>320</v>
      </c>
      <c r="BA2438" s="304">
        <v>120</v>
      </c>
      <c r="BB2438" s="304">
        <v>-999</v>
      </c>
      <c r="BC2438" s="304">
        <v>320</v>
      </c>
      <c r="BD2438" s="304">
        <v>120</v>
      </c>
      <c r="BE2438" s="304">
        <v>120</v>
      </c>
      <c r="BF2438" s="304">
        <v>-999</v>
      </c>
      <c r="BG2438" s="304">
        <v>-999</v>
      </c>
      <c r="BH2438" s="304">
        <v>320</v>
      </c>
      <c r="BI2438" s="304">
        <v>320</v>
      </c>
      <c r="BJ2438" s="304">
        <v>2</v>
      </c>
      <c r="BK2438" s="304" t="s">
        <v>4954</v>
      </c>
      <c r="BL2438" s="304">
        <v>2</v>
      </c>
    </row>
    <row r="2439" spans="1:64" ht="15" hidden="1" customHeight="1" x14ac:dyDescent="0.2">
      <c r="A2439" s="304" t="s">
        <v>6175</v>
      </c>
      <c r="B2439" s="304" t="s">
        <v>1612</v>
      </c>
      <c r="C2439" s="304">
        <v>2575</v>
      </c>
      <c r="D2439" s="349" t="s">
        <v>2868</v>
      </c>
      <c r="E2439" s="304" t="s">
        <v>2868</v>
      </c>
      <c r="F2439" s="304"/>
      <c r="G2439" s="324">
        <v>35.096600000000002</v>
      </c>
      <c r="H2439" s="324">
        <v>139.37780000000001</v>
      </c>
      <c r="I2439" s="324" t="s">
        <v>214</v>
      </c>
      <c r="J2439" s="368">
        <f>EXP(0.52*LN(AJ2439)+0.48*LN(AV2439))</f>
        <v>306.8849702473658</v>
      </c>
      <c r="K2439" s="331">
        <f>SQRT(0.52*AL2439^2+0.48*AW2439^2)</f>
        <v>0.2941292233015958</v>
      </c>
      <c r="L2439" s="304" t="str">
        <f t="shared" si="629"/>
        <v>D</v>
      </c>
      <c r="M2439" s="388" t="s">
        <v>6097</v>
      </c>
      <c r="N2439" s="304"/>
      <c r="O2439" s="304">
        <v>21</v>
      </c>
      <c r="P2439" s="356"/>
      <c r="Q2439" s="356"/>
      <c r="R2439" s="304"/>
      <c r="S2439" s="356"/>
      <c r="T2439" s="304"/>
      <c r="U2439" s="356"/>
      <c r="V2439" s="304"/>
      <c r="W2439" s="310" t="s">
        <v>4661</v>
      </c>
      <c r="X2439" s="304">
        <v>-999</v>
      </c>
      <c r="Y2439" s="366" t="str">
        <f t="shared" si="631"/>
        <v>-</v>
      </c>
      <c r="Z2439" s="304"/>
      <c r="AA2439" s="304"/>
      <c r="AB2439" s="304">
        <v>-999</v>
      </c>
      <c r="AC2439" s="304">
        <v>-999</v>
      </c>
      <c r="AD2439" s="366">
        <v>-999</v>
      </c>
      <c r="AE2439" s="304">
        <v>-999</v>
      </c>
      <c r="AF2439" s="304">
        <v>-999</v>
      </c>
      <c r="AG2439" s="304"/>
      <c r="AH2439" s="304">
        <v>1.0000000000000001E-5</v>
      </c>
      <c r="AI2439" s="312"/>
      <c r="AJ2439" s="332">
        <v>180</v>
      </c>
      <c r="AK2439" s="304">
        <f t="shared" si="630"/>
        <v>180</v>
      </c>
      <c r="AL2439" s="304">
        <v>0.2</v>
      </c>
      <c r="AM2439" s="389" t="str">
        <f t="shared" si="622"/>
        <v/>
      </c>
      <c r="AN2439" s="304"/>
      <c r="AO2439" s="304"/>
      <c r="AP2439" s="312"/>
      <c r="AQ2439" s="312"/>
      <c r="AR2439" s="312"/>
      <c r="AS2439" s="304"/>
      <c r="AT2439" s="312"/>
      <c r="AU2439" s="329">
        <f>VLOOKUP(C2439,[1]world!$A$2:$B$3555,2,FALSE)</f>
        <v>3</v>
      </c>
      <c r="AV2439" s="329">
        <v>547</v>
      </c>
      <c r="AW2439" s="304">
        <v>0.37</v>
      </c>
      <c r="AX2439" s="304">
        <v>2720</v>
      </c>
      <c r="AY2439" s="304">
        <v>-999</v>
      </c>
      <c r="AZ2439" s="304">
        <v>4940</v>
      </c>
      <c r="BA2439" s="304">
        <v>2720</v>
      </c>
      <c r="BB2439" s="304">
        <v>-999</v>
      </c>
      <c r="BC2439" s="304">
        <v>4940</v>
      </c>
      <c r="BD2439" s="304">
        <v>2720</v>
      </c>
      <c r="BE2439" s="304">
        <v>2720</v>
      </c>
      <c r="BF2439" s="304">
        <v>-999</v>
      </c>
      <c r="BG2439" s="304">
        <v>-999</v>
      </c>
      <c r="BH2439" s="304">
        <v>4940</v>
      </c>
      <c r="BI2439" s="304">
        <v>4940</v>
      </c>
      <c r="BJ2439" s="304">
        <v>2</v>
      </c>
      <c r="BK2439" s="304" t="s">
        <v>4954</v>
      </c>
      <c r="BL2439" s="304">
        <v>2</v>
      </c>
    </row>
    <row r="2440" spans="1:64" ht="15" hidden="1" customHeight="1" x14ac:dyDescent="0.2">
      <c r="A2440" s="304" t="s">
        <v>6159</v>
      </c>
      <c r="B2440" s="304" t="s">
        <v>2503</v>
      </c>
      <c r="C2440" s="304">
        <v>2576</v>
      </c>
      <c r="D2440" s="349" t="s">
        <v>3054</v>
      </c>
      <c r="E2440" s="304" t="s">
        <v>3054</v>
      </c>
      <c r="F2440" s="304"/>
      <c r="G2440" s="324">
        <v>35.495899999999999</v>
      </c>
      <c r="H2440" s="324">
        <v>139.52269999999999</v>
      </c>
      <c r="I2440" s="324" t="s">
        <v>214</v>
      </c>
      <c r="J2440" s="368">
        <v>296.73910000000001</v>
      </c>
      <c r="K2440" s="331">
        <v>0.1</v>
      </c>
      <c r="L2440" s="304" t="str">
        <f t="shared" si="629"/>
        <v>D</v>
      </c>
      <c r="M2440" s="388">
        <v>0</v>
      </c>
      <c r="N2440" s="304"/>
      <c r="O2440" s="304">
        <v>21</v>
      </c>
      <c r="P2440" s="356"/>
      <c r="Q2440" s="356"/>
      <c r="R2440" s="304" t="s">
        <v>6159</v>
      </c>
      <c r="S2440" s="304"/>
      <c r="T2440" s="304"/>
      <c r="U2440" s="304"/>
      <c r="V2440" s="304"/>
      <c r="W2440" s="304" t="s">
        <v>4661</v>
      </c>
      <c r="X2440" s="304">
        <v>-999</v>
      </c>
      <c r="Y2440" s="366" t="str">
        <f t="shared" si="631"/>
        <v>-</v>
      </c>
      <c r="Z2440" s="304"/>
      <c r="AA2440" s="304"/>
      <c r="AB2440" s="304">
        <v>-999</v>
      </c>
      <c r="AC2440" s="304">
        <v>-999</v>
      </c>
      <c r="AD2440" s="366">
        <v>-999</v>
      </c>
      <c r="AE2440" s="304">
        <v>-999</v>
      </c>
      <c r="AF2440" s="304">
        <v>-999</v>
      </c>
      <c r="AG2440" s="304"/>
      <c r="AH2440" s="304">
        <v>6.9889699999999997E-3</v>
      </c>
      <c r="AI2440" s="312"/>
      <c r="AJ2440" s="332">
        <v>356</v>
      </c>
      <c r="AK2440" s="304">
        <f t="shared" si="630"/>
        <v>270</v>
      </c>
      <c r="AL2440" s="304">
        <f t="shared" ref="AL2440:AL2471" si="632">IF(AH2440&lt;=0.0022,0.2,0.43)</f>
        <v>0.43</v>
      </c>
      <c r="AM2440" s="389" t="str">
        <f t="shared" si="622"/>
        <v/>
      </c>
      <c r="AN2440" s="304"/>
      <c r="AO2440" s="304"/>
      <c r="AP2440" s="312"/>
      <c r="AQ2440" s="312"/>
      <c r="AR2440" s="312"/>
      <c r="AS2440" s="304"/>
      <c r="AT2440" s="312"/>
      <c r="AU2440" s="329">
        <f>VLOOKUP(C2440,[1]world!$A$2:$B$3555,2,FALSE)</f>
        <v>9</v>
      </c>
      <c r="AV2440" s="329">
        <v>497</v>
      </c>
      <c r="AW2440" s="304">
        <v>0.37</v>
      </c>
      <c r="AX2440" s="304">
        <v>1560</v>
      </c>
      <c r="AY2440" s="304">
        <v>-999</v>
      </c>
      <c r="AZ2440" s="304">
        <v>3440</v>
      </c>
      <c r="BA2440" s="304">
        <v>1560</v>
      </c>
      <c r="BB2440" s="304">
        <v>-999</v>
      </c>
      <c r="BC2440" s="304">
        <v>3440</v>
      </c>
      <c r="BD2440" s="304">
        <v>1560</v>
      </c>
      <c r="BE2440" s="304">
        <v>1560</v>
      </c>
      <c r="BF2440" s="304">
        <v>-999</v>
      </c>
      <c r="BG2440" s="304">
        <v>-999</v>
      </c>
      <c r="BH2440" s="304">
        <v>3440</v>
      </c>
      <c r="BI2440" s="304">
        <v>3440</v>
      </c>
      <c r="BJ2440" s="304">
        <v>2</v>
      </c>
      <c r="BK2440" s="304" t="s">
        <v>4954</v>
      </c>
      <c r="BL2440" s="304">
        <v>2</v>
      </c>
    </row>
    <row r="2441" spans="1:64" ht="15" hidden="1" customHeight="1" x14ac:dyDescent="0.2">
      <c r="A2441" s="304" t="s">
        <v>6159</v>
      </c>
      <c r="B2441" s="304" t="s">
        <v>2503</v>
      </c>
      <c r="C2441" s="304">
        <v>2577</v>
      </c>
      <c r="D2441" s="349" t="s">
        <v>3009</v>
      </c>
      <c r="E2441" s="304" t="s">
        <v>3009</v>
      </c>
      <c r="F2441" s="304"/>
      <c r="G2441" s="324">
        <v>35.400700000000001</v>
      </c>
      <c r="H2441" s="324">
        <v>139.3571</v>
      </c>
      <c r="I2441" s="324" t="s">
        <v>214</v>
      </c>
      <c r="J2441" s="368">
        <v>234.59719999999999</v>
      </c>
      <c r="K2441" s="331">
        <v>0.1</v>
      </c>
      <c r="L2441" s="304" t="str">
        <f t="shared" si="629"/>
        <v>D</v>
      </c>
      <c r="M2441" s="388">
        <v>0</v>
      </c>
      <c r="N2441" s="304"/>
      <c r="O2441" s="304">
        <v>21</v>
      </c>
      <c r="P2441" s="356"/>
      <c r="Q2441" s="356"/>
      <c r="R2441" s="304" t="s">
        <v>6159</v>
      </c>
      <c r="S2441" s="304"/>
      <c r="T2441" s="304"/>
      <c r="U2441" s="304"/>
      <c r="V2441" s="304"/>
      <c r="W2441" s="304" t="s">
        <v>4661</v>
      </c>
      <c r="X2441" s="304">
        <v>-999</v>
      </c>
      <c r="Y2441" s="366" t="str">
        <f t="shared" si="631"/>
        <v>-</v>
      </c>
      <c r="Z2441" s="304"/>
      <c r="AA2441" s="304"/>
      <c r="AB2441" s="304">
        <v>-999</v>
      </c>
      <c r="AC2441" s="304">
        <v>-999</v>
      </c>
      <c r="AD2441" s="366">
        <v>-999</v>
      </c>
      <c r="AE2441" s="304">
        <v>-999</v>
      </c>
      <c r="AF2441" s="304">
        <v>-999</v>
      </c>
      <c r="AG2441" s="304"/>
      <c r="AH2441" s="304">
        <v>2.25509E-3</v>
      </c>
      <c r="AI2441" s="312"/>
      <c r="AJ2441" s="332">
        <v>248</v>
      </c>
      <c r="AK2441" s="304">
        <f t="shared" si="630"/>
        <v>270</v>
      </c>
      <c r="AL2441" s="304">
        <f t="shared" si="632"/>
        <v>0.43</v>
      </c>
      <c r="AM2441" s="389" t="str">
        <f t="shared" ref="AM2441:AM2504" si="633">IF(AT2441&lt;&gt;"",AT2441,IF(AND(AT2441="",AR2441=""),"",AR2441))</f>
        <v/>
      </c>
      <c r="AN2441" s="304"/>
      <c r="AO2441" s="304"/>
      <c r="AP2441" s="312"/>
      <c r="AQ2441" s="312"/>
      <c r="AR2441" s="312"/>
      <c r="AS2441" s="304"/>
      <c r="AT2441" s="312"/>
      <c r="AU2441" s="329">
        <f>VLOOKUP(C2441,[1]world!$A$2:$B$3555,2,FALSE)</f>
        <v>15</v>
      </c>
      <c r="AV2441" s="329">
        <v>363</v>
      </c>
      <c r="AW2441" s="304">
        <v>0.37</v>
      </c>
      <c r="AX2441" s="304">
        <v>300</v>
      </c>
      <c r="AY2441" s="304">
        <v>-999</v>
      </c>
      <c r="AZ2441" s="304">
        <v>1660</v>
      </c>
      <c r="BA2441" s="304">
        <v>300</v>
      </c>
      <c r="BB2441" s="304">
        <v>-999</v>
      </c>
      <c r="BC2441" s="304">
        <v>1660</v>
      </c>
      <c r="BD2441" s="304">
        <v>300</v>
      </c>
      <c r="BE2441" s="304">
        <v>300</v>
      </c>
      <c r="BF2441" s="304">
        <v>-999</v>
      </c>
      <c r="BG2441" s="304">
        <v>-999</v>
      </c>
      <c r="BH2441" s="304">
        <v>1660</v>
      </c>
      <c r="BI2441" s="304">
        <v>1660</v>
      </c>
      <c r="BJ2441" s="304">
        <v>2</v>
      </c>
      <c r="BK2441" s="304" t="s">
        <v>4954</v>
      </c>
      <c r="BL2441" s="304">
        <v>2</v>
      </c>
    </row>
    <row r="2442" spans="1:64" ht="15" hidden="1" customHeight="1" x14ac:dyDescent="0.2">
      <c r="A2442" s="304" t="s">
        <v>6159</v>
      </c>
      <c r="B2442" s="304" t="s">
        <v>2503</v>
      </c>
      <c r="C2442" s="304">
        <v>2578</v>
      </c>
      <c r="D2442" s="349" t="s">
        <v>3012</v>
      </c>
      <c r="E2442" s="304" t="s">
        <v>3012</v>
      </c>
      <c r="F2442" s="304"/>
      <c r="G2442" s="324">
        <v>35.414000000000001</v>
      </c>
      <c r="H2442" s="324">
        <v>139.04679999999999</v>
      </c>
      <c r="I2442" s="324" t="s">
        <v>214</v>
      </c>
      <c r="J2442" s="368">
        <v>731.42409999999995</v>
      </c>
      <c r="K2442" s="331">
        <v>0.1</v>
      </c>
      <c r="L2442" s="304" t="str">
        <f t="shared" si="629"/>
        <v>C</v>
      </c>
      <c r="M2442" s="388">
        <v>0</v>
      </c>
      <c r="N2442" s="304"/>
      <c r="O2442" s="304">
        <v>21</v>
      </c>
      <c r="P2442" s="356"/>
      <c r="Q2442" s="356"/>
      <c r="R2442" s="304" t="s">
        <v>6159</v>
      </c>
      <c r="S2442" s="304"/>
      <c r="T2442" s="304"/>
      <c r="U2442" s="304"/>
      <c r="V2442" s="304"/>
      <c r="W2442" s="304" t="s">
        <v>4661</v>
      </c>
      <c r="X2442" s="304">
        <v>-999</v>
      </c>
      <c r="Y2442" s="366" t="str">
        <f t="shared" si="631"/>
        <v>-</v>
      </c>
      <c r="Z2442" s="304"/>
      <c r="AA2442" s="304"/>
      <c r="AB2442" s="304">
        <v>-999</v>
      </c>
      <c r="AC2442" s="304">
        <v>-999</v>
      </c>
      <c r="AD2442" s="366">
        <v>-999</v>
      </c>
      <c r="AE2442" s="304">
        <v>-999</v>
      </c>
      <c r="AF2442" s="304">
        <v>-999</v>
      </c>
      <c r="AG2442" s="304"/>
      <c r="AH2442" s="304">
        <v>4.3575099999999999E-2</v>
      </c>
      <c r="AI2442" s="312"/>
      <c r="AJ2442" s="332">
        <v>760</v>
      </c>
      <c r="AK2442" s="304">
        <f t="shared" si="630"/>
        <v>760</v>
      </c>
      <c r="AL2442" s="304">
        <f t="shared" si="632"/>
        <v>0.43</v>
      </c>
      <c r="AM2442" s="389" t="str">
        <f t="shared" si="633"/>
        <v/>
      </c>
      <c r="AN2442" s="304"/>
      <c r="AO2442" s="304"/>
      <c r="AP2442" s="312"/>
      <c r="AQ2442" s="312"/>
      <c r="AR2442" s="312"/>
      <c r="AS2442" s="304"/>
      <c r="AT2442" s="312"/>
      <c r="AU2442" s="329">
        <f>VLOOKUP(C2442,[1]world!$A$2:$B$3555,2,FALSE)</f>
        <v>1</v>
      </c>
      <c r="AV2442" s="329">
        <v>519</v>
      </c>
      <c r="AW2442" s="304">
        <v>0.37</v>
      </c>
      <c r="AX2442" s="304">
        <v>10</v>
      </c>
      <c r="AY2442" s="304">
        <v>28</v>
      </c>
      <c r="AZ2442" s="304">
        <v>180</v>
      </c>
      <c r="BA2442" s="304">
        <v>10</v>
      </c>
      <c r="BB2442" s="304">
        <v>28</v>
      </c>
      <c r="BC2442" s="304">
        <v>180</v>
      </c>
      <c r="BD2442" s="304">
        <v>40</v>
      </c>
      <c r="BE2442" s="304">
        <v>40</v>
      </c>
      <c r="BF2442" s="304">
        <v>-999</v>
      </c>
      <c r="BG2442" s="304">
        <v>-999</v>
      </c>
      <c r="BH2442" s="304">
        <v>180</v>
      </c>
      <c r="BI2442" s="304">
        <v>180</v>
      </c>
      <c r="BJ2442" s="304">
        <v>0</v>
      </c>
      <c r="BK2442" s="304">
        <v>0</v>
      </c>
      <c r="BL2442" s="304">
        <v>0</v>
      </c>
    </row>
    <row r="2443" spans="1:64" ht="15" hidden="1" customHeight="1" x14ac:dyDescent="0.2">
      <c r="A2443" s="304" t="s">
        <v>6103</v>
      </c>
      <c r="B2443" s="304" t="s">
        <v>2503</v>
      </c>
      <c r="C2443" s="304">
        <v>2579</v>
      </c>
      <c r="D2443" s="349" t="s">
        <v>3002</v>
      </c>
      <c r="E2443" s="304" t="s">
        <v>3002</v>
      </c>
      <c r="F2443" s="304"/>
      <c r="G2443" s="324">
        <v>35.363100000000003</v>
      </c>
      <c r="H2443" s="324">
        <v>139.12909999999999</v>
      </c>
      <c r="I2443" s="324" t="s">
        <v>214</v>
      </c>
      <c r="J2443" s="366">
        <v>272.73</v>
      </c>
      <c r="K2443" s="331">
        <v>0.1</v>
      </c>
      <c r="L2443" s="304" t="str">
        <f t="shared" si="629"/>
        <v>D</v>
      </c>
      <c r="M2443" s="388">
        <v>0</v>
      </c>
      <c r="N2443" s="304"/>
      <c r="O2443" s="304">
        <v>21</v>
      </c>
      <c r="P2443" s="356"/>
      <c r="Q2443" s="356"/>
      <c r="R2443" s="304" t="s">
        <v>2503</v>
      </c>
      <c r="S2443" s="304"/>
      <c r="T2443" s="304"/>
      <c r="U2443" s="304"/>
      <c r="V2443" s="304"/>
      <c r="W2443" s="304" t="s">
        <v>4661</v>
      </c>
      <c r="X2443" s="304">
        <v>-999</v>
      </c>
      <c r="Y2443" s="366" t="str">
        <f t="shared" si="631"/>
        <v>-</v>
      </c>
      <c r="Z2443" s="304"/>
      <c r="AA2443" s="304"/>
      <c r="AB2443" s="304">
        <v>-999</v>
      </c>
      <c r="AC2443" s="304">
        <v>-999</v>
      </c>
      <c r="AD2443" s="366">
        <v>-999</v>
      </c>
      <c r="AE2443" s="304">
        <v>-999</v>
      </c>
      <c r="AF2443" s="304">
        <v>-999</v>
      </c>
      <c r="AG2443" s="304"/>
      <c r="AH2443" s="304">
        <v>0.18564700000000001</v>
      </c>
      <c r="AI2443" s="312"/>
      <c r="AJ2443" s="332">
        <v>760</v>
      </c>
      <c r="AK2443" s="304">
        <f t="shared" si="630"/>
        <v>760</v>
      </c>
      <c r="AL2443" s="304">
        <f t="shared" si="632"/>
        <v>0.43</v>
      </c>
      <c r="AM2443" s="389" t="str">
        <f t="shared" si="633"/>
        <v/>
      </c>
      <c r="AN2443" s="304"/>
      <c r="AO2443" s="304"/>
      <c r="AP2443" s="312"/>
      <c r="AQ2443" s="312"/>
      <c r="AR2443" s="312"/>
      <c r="AS2443" s="304"/>
      <c r="AT2443" s="312"/>
      <c r="AU2443" s="329">
        <f>VLOOKUP(C2443,[1]world!$A$2:$B$3555,2,FALSE)</f>
        <v>3</v>
      </c>
      <c r="AV2443" s="329">
        <v>547</v>
      </c>
      <c r="AW2443" s="304">
        <v>0.37</v>
      </c>
      <c r="AX2443" s="304">
        <v>82</v>
      </c>
      <c r="AY2443" s="304">
        <v>-999</v>
      </c>
      <c r="AZ2443" s="304">
        <v>460</v>
      </c>
      <c r="BA2443" s="304">
        <v>82</v>
      </c>
      <c r="BB2443" s="304">
        <v>-999</v>
      </c>
      <c r="BC2443" s="304">
        <v>460</v>
      </c>
      <c r="BD2443" s="304">
        <v>120</v>
      </c>
      <c r="BE2443" s="304">
        <v>120</v>
      </c>
      <c r="BF2443" s="304">
        <v>-999</v>
      </c>
      <c r="BG2443" s="304">
        <v>-999</v>
      </c>
      <c r="BH2443" s="304">
        <v>460</v>
      </c>
      <c r="BI2443" s="304">
        <v>460</v>
      </c>
      <c r="BJ2443" s="304">
        <v>0</v>
      </c>
      <c r="BK2443" s="304" t="s">
        <v>4954</v>
      </c>
      <c r="BL2443" s="304">
        <v>0</v>
      </c>
    </row>
    <row r="2444" spans="1:64" ht="15" hidden="1" customHeight="1" x14ac:dyDescent="0.2">
      <c r="A2444" s="304" t="s">
        <v>6103</v>
      </c>
      <c r="B2444" s="304" t="s">
        <v>2503</v>
      </c>
      <c r="C2444" s="304">
        <v>2580</v>
      </c>
      <c r="D2444" s="349" t="s">
        <v>3035</v>
      </c>
      <c r="E2444" s="304" t="s">
        <v>3035</v>
      </c>
      <c r="F2444" s="304"/>
      <c r="G2444" s="324">
        <v>35.459499999999998</v>
      </c>
      <c r="H2444" s="324">
        <v>139.21770000000001</v>
      </c>
      <c r="I2444" s="324" t="s">
        <v>214</v>
      </c>
      <c r="J2444" s="366">
        <v>792.45</v>
      </c>
      <c r="K2444" s="331">
        <v>0.1</v>
      </c>
      <c r="L2444" s="304" t="str">
        <f t="shared" si="629"/>
        <v>B</v>
      </c>
      <c r="M2444" s="388">
        <v>0</v>
      </c>
      <c r="N2444" s="304"/>
      <c r="O2444" s="304">
        <v>21</v>
      </c>
      <c r="P2444" s="356"/>
      <c r="Q2444" s="356"/>
      <c r="R2444" s="304" t="s">
        <v>2503</v>
      </c>
      <c r="S2444" s="304"/>
      <c r="T2444" s="304"/>
      <c r="U2444" s="304"/>
      <c r="V2444" s="304"/>
      <c r="W2444" s="304" t="s">
        <v>4661</v>
      </c>
      <c r="X2444" s="304">
        <v>-999</v>
      </c>
      <c r="Y2444" s="366" t="str">
        <f t="shared" si="631"/>
        <v>-</v>
      </c>
      <c r="Z2444" s="304"/>
      <c r="AA2444" s="304"/>
      <c r="AB2444" s="304">
        <v>-999</v>
      </c>
      <c r="AC2444" s="304">
        <v>-999</v>
      </c>
      <c r="AD2444" s="366">
        <v>-999</v>
      </c>
      <c r="AE2444" s="304">
        <v>-999</v>
      </c>
      <c r="AF2444" s="304">
        <v>-999</v>
      </c>
      <c r="AG2444" s="304"/>
      <c r="AH2444" s="304">
        <v>0.17433599999999999</v>
      </c>
      <c r="AI2444" s="312"/>
      <c r="AJ2444" s="332">
        <v>760</v>
      </c>
      <c r="AK2444" s="304">
        <f t="shared" si="630"/>
        <v>760</v>
      </c>
      <c r="AL2444" s="304">
        <f t="shared" si="632"/>
        <v>0.43</v>
      </c>
      <c r="AM2444" s="389" t="str">
        <f t="shared" si="633"/>
        <v/>
      </c>
      <c r="AN2444" s="304"/>
      <c r="AO2444" s="304"/>
      <c r="AP2444" s="312"/>
      <c r="AQ2444" s="312"/>
      <c r="AR2444" s="312"/>
      <c r="AS2444" s="304"/>
      <c r="AT2444" s="312"/>
      <c r="AU2444" s="329">
        <f>VLOOKUP(C2444,[1]world!$A$2:$B$3555,2,FALSE)</f>
        <v>1</v>
      </c>
      <c r="AV2444" s="329">
        <v>519</v>
      </c>
      <c r="AW2444" s="304">
        <v>0.37</v>
      </c>
      <c r="AX2444" s="304">
        <v>5</v>
      </c>
      <c r="AY2444" s="304">
        <v>48</v>
      </c>
      <c r="AZ2444" s="304">
        <v>140</v>
      </c>
      <c r="BA2444" s="304">
        <v>5</v>
      </c>
      <c r="BB2444" s="304">
        <v>48</v>
      </c>
      <c r="BC2444" s="304">
        <v>140</v>
      </c>
      <c r="BD2444" s="304">
        <v>20</v>
      </c>
      <c r="BE2444" s="304">
        <v>20</v>
      </c>
      <c r="BF2444" s="304">
        <v>-999</v>
      </c>
      <c r="BG2444" s="304">
        <v>-999</v>
      </c>
      <c r="BH2444" s="304">
        <v>140</v>
      </c>
      <c r="BI2444" s="304">
        <v>140</v>
      </c>
      <c r="BJ2444" s="304">
        <v>0</v>
      </c>
      <c r="BK2444" s="304">
        <v>0</v>
      </c>
      <c r="BL2444" s="304">
        <v>0</v>
      </c>
    </row>
    <row r="2445" spans="1:64" ht="15" hidden="1" customHeight="1" x14ac:dyDescent="0.2">
      <c r="A2445" s="304" t="s">
        <v>6103</v>
      </c>
      <c r="B2445" s="304" t="s">
        <v>2503</v>
      </c>
      <c r="C2445" s="304">
        <v>2581</v>
      </c>
      <c r="D2445" s="349" t="s">
        <v>2996</v>
      </c>
      <c r="E2445" s="304" t="s">
        <v>2996</v>
      </c>
      <c r="F2445" s="304"/>
      <c r="G2445" s="324">
        <v>35.3551</v>
      </c>
      <c r="H2445" s="324">
        <v>139.0942</v>
      </c>
      <c r="I2445" s="324" t="s">
        <v>214</v>
      </c>
      <c r="J2445" s="366">
        <v>339.23</v>
      </c>
      <c r="K2445" s="331">
        <v>0.1</v>
      </c>
      <c r="L2445" s="304" t="str">
        <f t="shared" si="629"/>
        <v>D</v>
      </c>
      <c r="M2445" s="388">
        <v>0</v>
      </c>
      <c r="N2445" s="304"/>
      <c r="O2445" s="304">
        <v>21</v>
      </c>
      <c r="P2445" s="356"/>
      <c r="Q2445" s="356"/>
      <c r="R2445" s="304" t="s">
        <v>2503</v>
      </c>
      <c r="S2445" s="304"/>
      <c r="T2445" s="304"/>
      <c r="U2445" s="304"/>
      <c r="V2445" s="304"/>
      <c r="W2445" s="304" t="s">
        <v>4661</v>
      </c>
      <c r="X2445" s="304">
        <v>-999</v>
      </c>
      <c r="Y2445" s="366" t="str">
        <f t="shared" si="631"/>
        <v>-</v>
      </c>
      <c r="Z2445" s="304"/>
      <c r="AA2445" s="304"/>
      <c r="AB2445" s="304">
        <v>-999</v>
      </c>
      <c r="AC2445" s="304">
        <v>-999</v>
      </c>
      <c r="AD2445" s="366">
        <v>-999</v>
      </c>
      <c r="AE2445" s="304">
        <v>-999</v>
      </c>
      <c r="AF2445" s="304">
        <v>-999</v>
      </c>
      <c r="AG2445" s="304"/>
      <c r="AH2445" s="304">
        <v>5.2962099999999998E-2</v>
      </c>
      <c r="AI2445" s="312"/>
      <c r="AJ2445" s="332">
        <v>760</v>
      </c>
      <c r="AK2445" s="304">
        <f t="shared" si="630"/>
        <v>760</v>
      </c>
      <c r="AL2445" s="304">
        <f t="shared" si="632"/>
        <v>0.43</v>
      </c>
      <c r="AM2445" s="389" t="str">
        <f t="shared" si="633"/>
        <v/>
      </c>
      <c r="AN2445" s="304"/>
      <c r="AO2445" s="304"/>
      <c r="AP2445" s="312"/>
      <c r="AQ2445" s="312"/>
      <c r="AR2445" s="312"/>
      <c r="AS2445" s="304"/>
      <c r="AT2445" s="312"/>
      <c r="AU2445" s="329">
        <f>VLOOKUP(C2445,[1]world!$A$2:$B$3555,2,FALSE)</f>
        <v>3</v>
      </c>
      <c r="AV2445" s="329">
        <v>547</v>
      </c>
      <c r="AW2445" s="304">
        <v>0.37</v>
      </c>
      <c r="AX2445" s="304">
        <v>175</v>
      </c>
      <c r="AY2445" s="304">
        <v>800</v>
      </c>
      <c r="AZ2445" s="304">
        <v>-999</v>
      </c>
      <c r="BA2445" s="304">
        <v>175</v>
      </c>
      <c r="BB2445" s="304">
        <v>800</v>
      </c>
      <c r="BC2445" s="304">
        <v>-999</v>
      </c>
      <c r="BD2445" s="304">
        <v>160</v>
      </c>
      <c r="BE2445" s="304">
        <v>160</v>
      </c>
      <c r="BF2445" s="304">
        <v>-999</v>
      </c>
      <c r="BG2445" s="304">
        <v>-999</v>
      </c>
      <c r="BH2445" s="304">
        <v>380</v>
      </c>
      <c r="BI2445" s="304">
        <v>380</v>
      </c>
      <c r="BJ2445" s="304">
        <v>0</v>
      </c>
      <c r="BK2445" s="304">
        <v>0</v>
      </c>
      <c r="BL2445" s="304">
        <v>0</v>
      </c>
    </row>
    <row r="2446" spans="1:64" ht="15" hidden="1" customHeight="1" x14ac:dyDescent="0.2">
      <c r="A2446" s="304" t="s">
        <v>6176</v>
      </c>
      <c r="B2446" s="304" t="s">
        <v>1612</v>
      </c>
      <c r="C2446" s="304">
        <v>2582</v>
      </c>
      <c r="D2446" s="349" t="s">
        <v>4139</v>
      </c>
      <c r="E2446" s="304" t="s">
        <v>4139</v>
      </c>
      <c r="F2446" s="304"/>
      <c r="G2446" s="324">
        <v>38.901499999999999</v>
      </c>
      <c r="H2446" s="324">
        <v>141.5684</v>
      </c>
      <c r="I2446" s="324" t="s">
        <v>212</v>
      </c>
      <c r="J2446" s="368">
        <f t="shared" ref="J2446:J2457" si="634">U2446</f>
        <v>559.75727469872902</v>
      </c>
      <c r="K2446" s="331">
        <v>0.2</v>
      </c>
      <c r="L2446" s="304" t="str">
        <f t="shared" si="629"/>
        <v>C</v>
      </c>
      <c r="M2446" s="388">
        <v>1</v>
      </c>
      <c r="N2446" s="304">
        <v>357.2</v>
      </c>
      <c r="O2446" s="304">
        <v>10</v>
      </c>
      <c r="P2446" s="331"/>
      <c r="Q2446" s="356"/>
      <c r="R2446" s="304"/>
      <c r="S2446" s="356">
        <v>467.21681504583313</v>
      </c>
      <c r="T2446" s="356">
        <v>559.75727469872902</v>
      </c>
      <c r="U2446" s="356">
        <f t="shared" ref="U2446:U2457" si="635">IF(O2446&lt;=10,T2446,IF(O2446&gt;=20,S2446,((O2446-10)*(S2446-T2446)/10+T2446)))</f>
        <v>559.75727469872902</v>
      </c>
      <c r="V2446" s="356"/>
      <c r="W2446" s="304" t="s">
        <v>890</v>
      </c>
      <c r="X2446" s="304" t="s">
        <v>205</v>
      </c>
      <c r="Y2446" s="366">
        <f t="shared" si="631"/>
        <v>424.8</v>
      </c>
      <c r="Z2446" s="304"/>
      <c r="AA2446" s="304"/>
      <c r="AB2446" s="304">
        <v>-999</v>
      </c>
      <c r="AC2446" s="304">
        <v>-999</v>
      </c>
      <c r="AD2446" s="366">
        <v>-999</v>
      </c>
      <c r="AE2446" s="304">
        <v>-999</v>
      </c>
      <c r="AF2446" s="304">
        <v>-999</v>
      </c>
      <c r="AG2446" s="304"/>
      <c r="AH2446" s="304">
        <v>5.6898499999999998E-2</v>
      </c>
      <c r="AI2446" s="312"/>
      <c r="AJ2446" s="332">
        <v>760</v>
      </c>
      <c r="AK2446" s="304">
        <f t="shared" si="630"/>
        <v>760</v>
      </c>
      <c r="AL2446" s="304">
        <f t="shared" si="632"/>
        <v>0.43</v>
      </c>
      <c r="AM2446" s="389" t="str">
        <f t="shared" si="633"/>
        <v/>
      </c>
      <c r="AN2446" s="304"/>
      <c r="AO2446" s="304"/>
      <c r="AP2446" s="312"/>
      <c r="AQ2446" s="312"/>
      <c r="AR2446" s="312"/>
      <c r="AS2446" s="304"/>
      <c r="AT2446" s="312"/>
      <c r="AU2446" s="329">
        <f>VLOOKUP(C2446,[1]world!$A$2:$B$3555,2,FALSE)</f>
        <v>11</v>
      </c>
      <c r="AV2446" s="329">
        <v>328</v>
      </c>
      <c r="AW2446" s="304">
        <v>0.37</v>
      </c>
      <c r="AX2446" s="304">
        <v>20</v>
      </c>
      <c r="AY2446" s="304">
        <v>-999</v>
      </c>
      <c r="AZ2446" s="304">
        <v>40</v>
      </c>
      <c r="BA2446" s="304">
        <v>20</v>
      </c>
      <c r="BB2446" s="304">
        <v>-999</v>
      </c>
      <c r="BC2446" s="304">
        <v>40</v>
      </c>
      <c r="BD2446" s="304">
        <v>20</v>
      </c>
      <c r="BE2446" s="304">
        <v>20</v>
      </c>
      <c r="BF2446" s="304">
        <v>-999</v>
      </c>
      <c r="BG2446" s="304">
        <v>-999</v>
      </c>
      <c r="BH2446" s="304">
        <v>40</v>
      </c>
      <c r="BI2446" s="304">
        <v>40</v>
      </c>
      <c r="BJ2446" s="304">
        <v>2</v>
      </c>
      <c r="BK2446" s="304" t="s">
        <v>4954</v>
      </c>
      <c r="BL2446" s="304">
        <v>2</v>
      </c>
    </row>
    <row r="2447" spans="1:64" ht="15" hidden="1" customHeight="1" x14ac:dyDescent="0.2">
      <c r="A2447" s="304" t="s">
        <v>6176</v>
      </c>
      <c r="B2447" s="304" t="s">
        <v>1612</v>
      </c>
      <c r="C2447" s="304">
        <v>2583</v>
      </c>
      <c r="D2447" s="349" t="s">
        <v>4134</v>
      </c>
      <c r="E2447" s="304" t="s">
        <v>4134</v>
      </c>
      <c r="F2447" s="304"/>
      <c r="G2447" s="324">
        <v>38.799199999999999</v>
      </c>
      <c r="H2447" s="324">
        <v>140.6507</v>
      </c>
      <c r="I2447" s="324" t="s">
        <v>212</v>
      </c>
      <c r="J2447" s="368">
        <f t="shared" si="634"/>
        <v>361.24325869865754</v>
      </c>
      <c r="K2447" s="331">
        <v>0.13</v>
      </c>
      <c r="L2447" s="304" t="str">
        <f t="shared" si="629"/>
        <v>C</v>
      </c>
      <c r="M2447" s="388">
        <v>1</v>
      </c>
      <c r="N2447" s="304">
        <v>322.5</v>
      </c>
      <c r="O2447" s="304">
        <v>20</v>
      </c>
      <c r="P2447" s="331"/>
      <c r="Q2447" s="356"/>
      <c r="R2447" s="304"/>
      <c r="S2447" s="356">
        <v>361.24325869865754</v>
      </c>
      <c r="T2447" s="356">
        <v>387.7594921716921</v>
      </c>
      <c r="U2447" s="356">
        <f t="shared" si="635"/>
        <v>361.24325869865754</v>
      </c>
      <c r="V2447" s="356"/>
      <c r="W2447" s="304" t="s">
        <v>1674</v>
      </c>
      <c r="X2447" s="304" t="s">
        <v>213</v>
      </c>
      <c r="Y2447" s="366">
        <f t="shared" si="631"/>
        <v>274.5</v>
      </c>
      <c r="Z2447" s="304"/>
      <c r="AA2447" s="304"/>
      <c r="AB2447" s="304">
        <v>-999</v>
      </c>
      <c r="AC2447" s="304">
        <v>-999</v>
      </c>
      <c r="AD2447" s="366">
        <v>-999</v>
      </c>
      <c r="AE2447" s="304">
        <v>-999</v>
      </c>
      <c r="AF2447" s="304">
        <v>-999</v>
      </c>
      <c r="AG2447" s="304"/>
      <c r="AH2447" s="304">
        <v>5.8257299999999998E-2</v>
      </c>
      <c r="AI2447" s="312"/>
      <c r="AJ2447" s="332">
        <v>760</v>
      </c>
      <c r="AK2447" s="304">
        <f t="shared" si="630"/>
        <v>760</v>
      </c>
      <c r="AL2447" s="304">
        <f t="shared" si="632"/>
        <v>0.43</v>
      </c>
      <c r="AM2447" s="389" t="str">
        <f t="shared" si="633"/>
        <v/>
      </c>
      <c r="AN2447" s="304"/>
      <c r="AO2447" s="304"/>
      <c r="AP2447" s="312"/>
      <c r="AQ2447" s="312"/>
      <c r="AR2447" s="312"/>
      <c r="AS2447" s="304"/>
      <c r="AT2447" s="312"/>
      <c r="AU2447" s="329">
        <f>VLOOKUP(C2447,[1]world!$A$2:$B$3555,2,FALSE)</f>
        <v>5</v>
      </c>
      <c r="AV2447" s="329">
        <v>402</v>
      </c>
      <c r="AW2447" s="304">
        <v>0.37</v>
      </c>
      <c r="AX2447" s="304">
        <v>160</v>
      </c>
      <c r="AY2447" s="304">
        <v>-999</v>
      </c>
      <c r="AZ2447" s="304">
        <v>540</v>
      </c>
      <c r="BA2447" s="304">
        <v>160</v>
      </c>
      <c r="BB2447" s="304">
        <v>-999</v>
      </c>
      <c r="BC2447" s="304">
        <v>540</v>
      </c>
      <c r="BD2447" s="304">
        <v>160</v>
      </c>
      <c r="BE2447" s="304">
        <v>160</v>
      </c>
      <c r="BF2447" s="304">
        <v>-999</v>
      </c>
      <c r="BG2447" s="304">
        <v>-999</v>
      </c>
      <c r="BH2447" s="304">
        <v>540</v>
      </c>
      <c r="BI2447" s="304">
        <v>540</v>
      </c>
      <c r="BJ2447" s="304">
        <v>2</v>
      </c>
      <c r="BK2447" s="304" t="s">
        <v>4954</v>
      </c>
      <c r="BL2447" s="304">
        <v>2</v>
      </c>
    </row>
    <row r="2448" spans="1:64" ht="15" hidden="1" customHeight="1" x14ac:dyDescent="0.2">
      <c r="A2448" s="304" t="s">
        <v>6176</v>
      </c>
      <c r="B2448" s="304" t="s">
        <v>1612</v>
      </c>
      <c r="C2448" s="304">
        <v>2584</v>
      </c>
      <c r="D2448" s="349" t="s">
        <v>4104</v>
      </c>
      <c r="E2448" s="304" t="s">
        <v>4104</v>
      </c>
      <c r="F2448" s="304"/>
      <c r="G2448" s="324">
        <v>38.580100000000002</v>
      </c>
      <c r="H2448" s="324">
        <v>140.96539999999999</v>
      </c>
      <c r="I2448" s="324" t="s">
        <v>212</v>
      </c>
      <c r="J2448" s="368">
        <f t="shared" si="634"/>
        <v>146.72036353010853</v>
      </c>
      <c r="K2448" s="331">
        <v>0.13</v>
      </c>
      <c r="L2448" s="304" t="str">
        <f t="shared" si="629"/>
        <v>E</v>
      </c>
      <c r="M2448" s="388">
        <v>1</v>
      </c>
      <c r="N2448" s="304">
        <v>132.1</v>
      </c>
      <c r="O2448" s="304">
        <v>20</v>
      </c>
      <c r="P2448" s="331"/>
      <c r="Q2448" s="356"/>
      <c r="R2448" s="304"/>
      <c r="S2448" s="356">
        <v>146.72036353010853</v>
      </c>
      <c r="T2448" s="356">
        <v>155.64786433282433</v>
      </c>
      <c r="U2448" s="356">
        <f t="shared" si="635"/>
        <v>146.72036353010853</v>
      </c>
      <c r="V2448" s="356"/>
      <c r="W2448" s="304" t="s">
        <v>1657</v>
      </c>
      <c r="X2448" s="304" t="s">
        <v>240</v>
      </c>
      <c r="Y2448" s="366">
        <f t="shared" si="631"/>
        <v>181.5</v>
      </c>
      <c r="Z2448" s="304">
        <v>0.2</v>
      </c>
      <c r="AA2448" s="304"/>
      <c r="AB2448" s="304">
        <v>-999</v>
      </c>
      <c r="AC2448" s="304">
        <v>-999</v>
      </c>
      <c r="AD2448" s="366">
        <v>-999</v>
      </c>
      <c r="AE2448" s="304">
        <v>-999</v>
      </c>
      <c r="AF2448" s="304">
        <v>-999</v>
      </c>
      <c r="AG2448" s="304"/>
      <c r="AH2448" s="304">
        <v>2.1374699999999998E-3</v>
      </c>
      <c r="AI2448" s="312"/>
      <c r="AJ2448" s="332">
        <v>244</v>
      </c>
      <c r="AK2448" s="304">
        <f t="shared" si="630"/>
        <v>270</v>
      </c>
      <c r="AL2448" s="304">
        <f t="shared" si="632"/>
        <v>0.2</v>
      </c>
      <c r="AM2448" s="389" t="str">
        <f t="shared" si="633"/>
        <v/>
      </c>
      <c r="AN2448" s="304"/>
      <c r="AO2448" s="304"/>
      <c r="AP2448" s="312"/>
      <c r="AQ2448" s="312"/>
      <c r="AR2448" s="312"/>
      <c r="AS2448" s="304"/>
      <c r="AT2448" s="312"/>
      <c r="AU2448" s="329">
        <f>VLOOKUP(C2448,[1]world!$A$2:$B$3555,2,FALSE)</f>
        <v>16</v>
      </c>
      <c r="AV2448" s="329">
        <v>246</v>
      </c>
      <c r="AW2448" s="304">
        <v>0.18</v>
      </c>
      <c r="AX2448" s="304">
        <v>80</v>
      </c>
      <c r="AY2448" s="304">
        <v>-999</v>
      </c>
      <c r="AZ2448" s="304">
        <v>1360</v>
      </c>
      <c r="BA2448" s="304">
        <v>80</v>
      </c>
      <c r="BB2448" s="304">
        <v>-999</v>
      </c>
      <c r="BC2448" s="304">
        <v>1360</v>
      </c>
      <c r="BD2448" s="304">
        <v>80</v>
      </c>
      <c r="BE2448" s="304">
        <v>80</v>
      </c>
      <c r="BF2448" s="304">
        <v>-999</v>
      </c>
      <c r="BG2448" s="304">
        <v>-999</v>
      </c>
      <c r="BH2448" s="304">
        <v>1360</v>
      </c>
      <c r="BI2448" s="304">
        <v>1360</v>
      </c>
      <c r="BJ2448" s="304">
        <v>2</v>
      </c>
      <c r="BK2448" s="304" t="s">
        <v>4954</v>
      </c>
      <c r="BL2448" s="304">
        <v>2</v>
      </c>
    </row>
    <row r="2449" spans="1:64" ht="15" hidden="1" customHeight="1" x14ac:dyDescent="0.2">
      <c r="A2449" s="304" t="s">
        <v>6176</v>
      </c>
      <c r="B2449" s="304" t="s">
        <v>1612</v>
      </c>
      <c r="C2449" s="304">
        <v>2585</v>
      </c>
      <c r="D2449" s="349" t="s">
        <v>4102</v>
      </c>
      <c r="E2449" s="304" t="s">
        <v>4102</v>
      </c>
      <c r="F2449" s="304"/>
      <c r="G2449" s="324">
        <v>38.576900000000002</v>
      </c>
      <c r="H2449" s="324">
        <v>141.45140000000001</v>
      </c>
      <c r="I2449" s="324" t="s">
        <v>212</v>
      </c>
      <c r="J2449" s="368">
        <f t="shared" si="634"/>
        <v>245.08506271889959</v>
      </c>
      <c r="K2449" s="331">
        <v>0.13</v>
      </c>
      <c r="L2449" s="304" t="str">
        <f t="shared" si="629"/>
        <v>D</v>
      </c>
      <c r="M2449" s="388">
        <v>1</v>
      </c>
      <c r="N2449" s="304">
        <v>219.6</v>
      </c>
      <c r="O2449" s="304">
        <v>20</v>
      </c>
      <c r="P2449" s="331"/>
      <c r="Q2449" s="356"/>
      <c r="R2449" s="304"/>
      <c r="S2449" s="356">
        <v>245.08506271889959</v>
      </c>
      <c r="T2449" s="356">
        <v>263.54216308544534</v>
      </c>
      <c r="U2449" s="356">
        <f t="shared" si="635"/>
        <v>245.08506271889959</v>
      </c>
      <c r="V2449" s="356"/>
      <c r="W2449" s="304" t="s">
        <v>1674</v>
      </c>
      <c r="X2449" s="304" t="s">
        <v>213</v>
      </c>
      <c r="Y2449" s="366">
        <f t="shared" si="631"/>
        <v>274.5</v>
      </c>
      <c r="Z2449" s="304"/>
      <c r="AA2449" s="304"/>
      <c r="AB2449" s="304">
        <v>-999</v>
      </c>
      <c r="AC2449" s="304">
        <v>-999</v>
      </c>
      <c r="AD2449" s="366">
        <v>-999</v>
      </c>
      <c r="AE2449" s="304">
        <v>-999</v>
      </c>
      <c r="AF2449" s="304">
        <v>-999</v>
      </c>
      <c r="AG2449" s="304"/>
      <c r="AH2449" s="304">
        <v>7.4821399999999996E-2</v>
      </c>
      <c r="AI2449" s="312"/>
      <c r="AJ2449" s="332">
        <v>760</v>
      </c>
      <c r="AK2449" s="304">
        <f t="shared" si="630"/>
        <v>760</v>
      </c>
      <c r="AL2449" s="304">
        <f t="shared" si="632"/>
        <v>0.43</v>
      </c>
      <c r="AM2449" s="389" t="str">
        <f t="shared" si="633"/>
        <v/>
      </c>
      <c r="AN2449" s="304"/>
      <c r="AO2449" s="304"/>
      <c r="AP2449" s="312"/>
      <c r="AQ2449" s="312"/>
      <c r="AR2449" s="312"/>
      <c r="AS2449" s="304"/>
      <c r="AT2449" s="312"/>
      <c r="AU2449" s="329">
        <f>VLOOKUP(C2449,[1]world!$A$2:$B$3555,2,FALSE)</f>
        <v>3</v>
      </c>
      <c r="AV2449" s="329">
        <v>547</v>
      </c>
      <c r="AW2449" s="304">
        <v>0.37</v>
      </c>
      <c r="AX2449" s="304">
        <v>40</v>
      </c>
      <c r="AY2449" s="304">
        <v>-999</v>
      </c>
      <c r="AZ2449" s="304">
        <v>80</v>
      </c>
      <c r="BA2449" s="304">
        <v>40</v>
      </c>
      <c r="BB2449" s="304">
        <v>-999</v>
      </c>
      <c r="BC2449" s="304">
        <v>80</v>
      </c>
      <c r="BD2449" s="304">
        <v>40</v>
      </c>
      <c r="BE2449" s="304">
        <v>40</v>
      </c>
      <c r="BF2449" s="304">
        <v>-999</v>
      </c>
      <c r="BG2449" s="304">
        <v>-999</v>
      </c>
      <c r="BH2449" s="304">
        <v>80</v>
      </c>
      <c r="BI2449" s="304">
        <v>80</v>
      </c>
      <c r="BJ2449" s="304">
        <v>2</v>
      </c>
      <c r="BK2449" s="304" t="s">
        <v>4954</v>
      </c>
      <c r="BL2449" s="304">
        <v>2</v>
      </c>
    </row>
    <row r="2450" spans="1:64" ht="15" hidden="1" customHeight="1" x14ac:dyDescent="0.2">
      <c r="A2450" s="304" t="s">
        <v>6176</v>
      </c>
      <c r="B2450" s="304" t="s">
        <v>1612</v>
      </c>
      <c r="C2450" s="304">
        <v>2586</v>
      </c>
      <c r="D2450" s="349" t="s">
        <v>4083</v>
      </c>
      <c r="E2450" s="304" t="s">
        <v>4083</v>
      </c>
      <c r="F2450" s="304"/>
      <c r="G2450" s="324">
        <v>38.446599999999997</v>
      </c>
      <c r="H2450" s="324">
        <v>140.88740000000001</v>
      </c>
      <c r="I2450" s="324" t="s">
        <v>212</v>
      </c>
      <c r="J2450" s="368">
        <f t="shared" si="634"/>
        <v>540.41713757797584</v>
      </c>
      <c r="K2450" s="331">
        <v>0.2</v>
      </c>
      <c r="L2450" s="304" t="str">
        <f t="shared" si="629"/>
        <v>C</v>
      </c>
      <c r="M2450" s="388">
        <v>1</v>
      </c>
      <c r="N2450" s="304">
        <v>343</v>
      </c>
      <c r="O2450" s="304">
        <v>10</v>
      </c>
      <c r="P2450" s="331"/>
      <c r="Q2450" s="356"/>
      <c r="R2450" s="304"/>
      <c r="S2450" s="356">
        <v>448.11213857171509</v>
      </c>
      <c r="T2450" s="356">
        <v>540.41713757797584</v>
      </c>
      <c r="U2450" s="356">
        <f t="shared" si="635"/>
        <v>540.41713757797584</v>
      </c>
      <c r="V2450" s="356"/>
      <c r="W2450" s="304" t="s">
        <v>890</v>
      </c>
      <c r="X2450" s="304" t="s">
        <v>205</v>
      </c>
      <c r="Y2450" s="366">
        <f t="shared" si="631"/>
        <v>424.8</v>
      </c>
      <c r="Z2450" s="304"/>
      <c r="AA2450" s="304"/>
      <c r="AB2450" s="304">
        <v>-999</v>
      </c>
      <c r="AC2450" s="304">
        <v>-999</v>
      </c>
      <c r="AD2450" s="366">
        <v>-999</v>
      </c>
      <c r="AE2450" s="304">
        <v>-999</v>
      </c>
      <c r="AF2450" s="304">
        <v>-999</v>
      </c>
      <c r="AG2450" s="304"/>
      <c r="AH2450" s="304">
        <v>9.7694300000000008E-3</v>
      </c>
      <c r="AI2450" s="312"/>
      <c r="AJ2450" s="332">
        <v>418</v>
      </c>
      <c r="AK2450" s="304">
        <f t="shared" si="630"/>
        <v>425</v>
      </c>
      <c r="AL2450" s="304">
        <f t="shared" si="632"/>
        <v>0.43</v>
      </c>
      <c r="AM2450" s="389" t="str">
        <f t="shared" si="633"/>
        <v/>
      </c>
      <c r="AN2450" s="304"/>
      <c r="AO2450" s="304"/>
      <c r="AP2450" s="312"/>
      <c r="AQ2450" s="312"/>
      <c r="AR2450" s="312"/>
      <c r="AS2450" s="304"/>
      <c r="AT2450" s="312"/>
      <c r="AU2450" s="329">
        <f>VLOOKUP(C2450,[1]world!$A$2:$B$3555,2,FALSE)</f>
        <v>11</v>
      </c>
      <c r="AV2450" s="329">
        <v>328</v>
      </c>
      <c r="AW2450" s="304">
        <v>0.37</v>
      </c>
      <c r="AX2450" s="304">
        <v>20</v>
      </c>
      <c r="AY2450" s="304">
        <v>-999</v>
      </c>
      <c r="AZ2450" s="304">
        <v>780</v>
      </c>
      <c r="BA2450" s="304">
        <v>20</v>
      </c>
      <c r="BB2450" s="304">
        <v>-999</v>
      </c>
      <c r="BC2450" s="304">
        <v>780</v>
      </c>
      <c r="BD2450" s="304">
        <v>20</v>
      </c>
      <c r="BE2450" s="304">
        <v>20</v>
      </c>
      <c r="BF2450" s="304">
        <v>-999</v>
      </c>
      <c r="BG2450" s="304">
        <v>-999</v>
      </c>
      <c r="BH2450" s="304">
        <v>780</v>
      </c>
      <c r="BI2450" s="304">
        <v>780</v>
      </c>
      <c r="BJ2450" s="304">
        <v>2</v>
      </c>
      <c r="BK2450" s="304" t="s">
        <v>4954</v>
      </c>
      <c r="BL2450" s="304">
        <v>2</v>
      </c>
    </row>
    <row r="2451" spans="1:64" ht="15" hidden="1" customHeight="1" x14ac:dyDescent="0.2">
      <c r="A2451" s="304" t="s">
        <v>6176</v>
      </c>
      <c r="B2451" s="304" t="s">
        <v>1612</v>
      </c>
      <c r="C2451" s="304">
        <v>2587</v>
      </c>
      <c r="D2451" s="349" t="s">
        <v>4080</v>
      </c>
      <c r="E2451" s="304" t="s">
        <v>4080</v>
      </c>
      <c r="F2451" s="304"/>
      <c r="G2451" s="324">
        <v>38.428199999999997</v>
      </c>
      <c r="H2451" s="324">
        <v>141.2809</v>
      </c>
      <c r="I2451" s="324" t="s">
        <v>212</v>
      </c>
      <c r="J2451" s="368">
        <f t="shared" si="634"/>
        <v>275.07066986001001</v>
      </c>
      <c r="K2451" s="331">
        <v>0.13</v>
      </c>
      <c r="L2451" s="304" t="str">
        <f t="shared" si="629"/>
        <v>D</v>
      </c>
      <c r="M2451" s="388">
        <v>1</v>
      </c>
      <c r="N2451" s="304">
        <v>246.2</v>
      </c>
      <c r="O2451" s="304">
        <v>20</v>
      </c>
      <c r="P2451" s="331"/>
      <c r="Q2451" s="356"/>
      <c r="R2451" s="304"/>
      <c r="S2451" s="356">
        <v>275.07066986001001</v>
      </c>
      <c r="T2451" s="356">
        <v>295.94959355805946</v>
      </c>
      <c r="U2451" s="356">
        <f t="shared" si="635"/>
        <v>275.07066986001001</v>
      </c>
      <c r="V2451" s="356"/>
      <c r="W2451" s="304" t="s">
        <v>1674</v>
      </c>
      <c r="X2451" s="304" t="s">
        <v>213</v>
      </c>
      <c r="Y2451" s="366">
        <f t="shared" si="631"/>
        <v>274.5</v>
      </c>
      <c r="Z2451" s="304"/>
      <c r="AA2451" s="304"/>
      <c r="AB2451" s="304">
        <v>-999</v>
      </c>
      <c r="AC2451" s="304">
        <v>-999</v>
      </c>
      <c r="AD2451" s="366">
        <v>-999</v>
      </c>
      <c r="AE2451" s="304">
        <v>-999</v>
      </c>
      <c r="AF2451" s="304">
        <v>-999</v>
      </c>
      <c r="AG2451" s="304"/>
      <c r="AH2451" s="304">
        <v>6.88033E-4</v>
      </c>
      <c r="AI2451" s="312"/>
      <c r="AJ2451" s="332">
        <v>201</v>
      </c>
      <c r="AK2451" s="304">
        <f t="shared" si="630"/>
        <v>210</v>
      </c>
      <c r="AL2451" s="304">
        <f t="shared" si="632"/>
        <v>0.2</v>
      </c>
      <c r="AM2451" s="389" t="str">
        <f t="shared" si="633"/>
        <v/>
      </c>
      <c r="AN2451" s="304"/>
      <c r="AO2451" s="304"/>
      <c r="AP2451" s="312"/>
      <c r="AQ2451" s="312"/>
      <c r="AR2451" s="312"/>
      <c r="AS2451" s="304"/>
      <c r="AT2451" s="312"/>
      <c r="AU2451" s="329">
        <f>VLOOKUP(C2451,[1]world!$A$2:$B$3555,2,FALSE)</f>
        <v>15</v>
      </c>
      <c r="AV2451" s="329">
        <v>363</v>
      </c>
      <c r="AW2451" s="304">
        <v>0.37</v>
      </c>
      <c r="AX2451" s="304">
        <v>40</v>
      </c>
      <c r="AY2451" s="304">
        <v>-999</v>
      </c>
      <c r="AZ2451" s="304">
        <v>260</v>
      </c>
      <c r="BA2451" s="304">
        <v>40</v>
      </c>
      <c r="BB2451" s="304">
        <v>-999</v>
      </c>
      <c r="BC2451" s="304">
        <v>260</v>
      </c>
      <c r="BD2451" s="304">
        <v>40</v>
      </c>
      <c r="BE2451" s="304">
        <v>40</v>
      </c>
      <c r="BF2451" s="304">
        <v>-999</v>
      </c>
      <c r="BG2451" s="304">
        <v>-999</v>
      </c>
      <c r="BH2451" s="304">
        <v>260</v>
      </c>
      <c r="BI2451" s="304">
        <v>260</v>
      </c>
      <c r="BJ2451" s="304">
        <v>2</v>
      </c>
      <c r="BK2451" s="304" t="s">
        <v>4954</v>
      </c>
      <c r="BL2451" s="304">
        <v>2</v>
      </c>
    </row>
    <row r="2452" spans="1:64" ht="15" hidden="1" customHeight="1" x14ac:dyDescent="0.2">
      <c r="A2452" s="304" t="s">
        <v>6176</v>
      </c>
      <c r="B2452" s="304" t="s">
        <v>1612</v>
      </c>
      <c r="C2452" s="304">
        <v>2588</v>
      </c>
      <c r="D2452" s="349" t="s">
        <v>4063</v>
      </c>
      <c r="E2452" s="304" t="s">
        <v>4063</v>
      </c>
      <c r="F2452" s="304"/>
      <c r="G2452" s="324">
        <v>38.317500000000003</v>
      </c>
      <c r="H2452" s="324">
        <v>141.01929999999999</v>
      </c>
      <c r="I2452" s="324" t="s">
        <v>212</v>
      </c>
      <c r="J2452" s="368">
        <f t="shared" si="634"/>
        <v>407.85835418762252</v>
      </c>
      <c r="K2452" s="331">
        <v>0.13</v>
      </c>
      <c r="L2452" s="304" t="str">
        <f t="shared" si="629"/>
        <v>C</v>
      </c>
      <c r="M2452" s="388">
        <v>1</v>
      </c>
      <c r="N2452" s="304">
        <v>363.7</v>
      </c>
      <c r="O2452" s="304">
        <v>20</v>
      </c>
      <c r="P2452" s="331"/>
      <c r="Q2452" s="356"/>
      <c r="R2452" s="304"/>
      <c r="S2452" s="356">
        <v>407.85835418762252</v>
      </c>
      <c r="T2452" s="356">
        <v>436.62480828922565</v>
      </c>
      <c r="U2452" s="356">
        <f t="shared" si="635"/>
        <v>407.85835418762252</v>
      </c>
      <c r="V2452" s="356"/>
      <c r="W2452" s="304" t="s">
        <v>890</v>
      </c>
      <c r="X2452" s="304" t="s">
        <v>205</v>
      </c>
      <c r="Y2452" s="366">
        <f t="shared" si="631"/>
        <v>424.8</v>
      </c>
      <c r="Z2452" s="304"/>
      <c r="AA2452" s="304"/>
      <c r="AB2452" s="304">
        <v>-999</v>
      </c>
      <c r="AC2452" s="304">
        <v>-999</v>
      </c>
      <c r="AD2452" s="366">
        <v>-999</v>
      </c>
      <c r="AE2452" s="304">
        <v>-999</v>
      </c>
      <c r="AF2452" s="304">
        <v>-999</v>
      </c>
      <c r="AG2452" s="304"/>
      <c r="AH2452" s="304">
        <v>3.3076000000000001E-2</v>
      </c>
      <c r="AI2452" s="312"/>
      <c r="AJ2452" s="332">
        <v>760</v>
      </c>
      <c r="AK2452" s="304">
        <f t="shared" si="630"/>
        <v>760</v>
      </c>
      <c r="AL2452" s="304">
        <f t="shared" si="632"/>
        <v>0.43</v>
      </c>
      <c r="AM2452" s="389" t="str">
        <f t="shared" si="633"/>
        <v/>
      </c>
      <c r="AN2452" s="304"/>
      <c r="AO2452" s="304"/>
      <c r="AP2452" s="312"/>
      <c r="AQ2452" s="312"/>
      <c r="AR2452" s="312"/>
      <c r="AS2452" s="304"/>
      <c r="AT2452" s="312"/>
      <c r="AU2452" s="329">
        <f>VLOOKUP(C2452,[1]world!$A$2:$B$3555,2,FALSE)</f>
        <v>7</v>
      </c>
      <c r="AV2452" s="329">
        <v>388</v>
      </c>
      <c r="AW2452" s="304">
        <v>0.37</v>
      </c>
      <c r="AX2452" s="304">
        <v>20</v>
      </c>
      <c r="AY2452" s="304">
        <v>-999</v>
      </c>
      <c r="AZ2452" s="304">
        <v>280</v>
      </c>
      <c r="BA2452" s="304">
        <v>20</v>
      </c>
      <c r="BB2452" s="304">
        <v>-999</v>
      </c>
      <c r="BC2452" s="304">
        <v>280</v>
      </c>
      <c r="BD2452" s="304">
        <v>20</v>
      </c>
      <c r="BE2452" s="304">
        <v>20</v>
      </c>
      <c r="BF2452" s="304">
        <v>-999</v>
      </c>
      <c r="BG2452" s="304">
        <v>-999</v>
      </c>
      <c r="BH2452" s="304">
        <v>280</v>
      </c>
      <c r="BI2452" s="304">
        <v>280</v>
      </c>
      <c r="BJ2452" s="304">
        <v>2</v>
      </c>
      <c r="BK2452" s="304" t="s">
        <v>4954</v>
      </c>
      <c r="BL2452" s="304">
        <v>2</v>
      </c>
    </row>
    <row r="2453" spans="1:64" ht="15" hidden="1" customHeight="1" x14ac:dyDescent="0.2">
      <c r="A2453" s="304" t="s">
        <v>6176</v>
      </c>
      <c r="B2453" s="304" t="s">
        <v>1612</v>
      </c>
      <c r="C2453" s="304">
        <v>2589</v>
      </c>
      <c r="D2453" s="349" t="s">
        <v>4055</v>
      </c>
      <c r="E2453" s="304" t="s">
        <v>4055</v>
      </c>
      <c r="F2453" s="304"/>
      <c r="G2453" s="324">
        <v>38.266300000000001</v>
      </c>
      <c r="H2453" s="324">
        <v>140.92930000000001</v>
      </c>
      <c r="I2453" s="324" t="s">
        <v>212</v>
      </c>
      <c r="J2453" s="368">
        <f t="shared" si="634"/>
        <v>252.68344876946401</v>
      </c>
      <c r="K2453" s="331">
        <v>0.13</v>
      </c>
      <c r="L2453" s="304" t="str">
        <f t="shared" si="629"/>
        <v>D</v>
      </c>
      <c r="M2453" s="388">
        <v>1</v>
      </c>
      <c r="N2453" s="304">
        <v>197.4</v>
      </c>
      <c r="O2453" s="304">
        <v>15</v>
      </c>
      <c r="P2453" s="331"/>
      <c r="Q2453" s="356"/>
      <c r="R2453" s="304"/>
      <c r="S2453" s="356">
        <v>234.15841963928207</v>
      </c>
      <c r="T2453" s="356">
        <v>271.20847789964597</v>
      </c>
      <c r="U2453" s="356">
        <f t="shared" si="635"/>
        <v>252.68344876946401</v>
      </c>
      <c r="V2453" s="356"/>
      <c r="W2453" s="304" t="s">
        <v>890</v>
      </c>
      <c r="X2453" s="304" t="s">
        <v>205</v>
      </c>
      <c r="Y2453" s="366">
        <f t="shared" si="631"/>
        <v>424.8</v>
      </c>
      <c r="Z2453" s="304"/>
      <c r="AA2453" s="304"/>
      <c r="AB2453" s="304">
        <v>-999</v>
      </c>
      <c r="AC2453" s="304">
        <v>-999</v>
      </c>
      <c r="AD2453" s="366">
        <v>-999</v>
      </c>
      <c r="AE2453" s="304">
        <v>-999</v>
      </c>
      <c r="AF2453" s="304">
        <v>-999</v>
      </c>
      <c r="AG2453" s="304"/>
      <c r="AH2453" s="304">
        <v>2.7982100000000002E-3</v>
      </c>
      <c r="AI2453" s="312"/>
      <c r="AJ2453" s="332">
        <v>264</v>
      </c>
      <c r="AK2453" s="304">
        <f t="shared" si="630"/>
        <v>270</v>
      </c>
      <c r="AL2453" s="304">
        <f t="shared" si="632"/>
        <v>0.43</v>
      </c>
      <c r="AM2453" s="389" t="str">
        <f t="shared" si="633"/>
        <v/>
      </c>
      <c r="AN2453" s="304"/>
      <c r="AO2453" s="304"/>
      <c r="AP2453" s="312"/>
      <c r="AQ2453" s="312"/>
      <c r="AR2453" s="312"/>
      <c r="AS2453" s="304"/>
      <c r="AT2453" s="312"/>
      <c r="AU2453" s="329">
        <f>VLOOKUP(C2453,[1]world!$A$2:$B$3555,2,FALSE)</f>
        <v>8</v>
      </c>
      <c r="AV2453" s="329">
        <v>374</v>
      </c>
      <c r="AW2453" s="304">
        <v>0.37</v>
      </c>
      <c r="AX2453" s="304">
        <v>20</v>
      </c>
      <c r="AY2453" s="304">
        <v>-999</v>
      </c>
      <c r="AZ2453" s="304">
        <v>480</v>
      </c>
      <c r="BA2453" s="304">
        <v>20</v>
      </c>
      <c r="BB2453" s="304">
        <v>-999</v>
      </c>
      <c r="BC2453" s="304">
        <v>480</v>
      </c>
      <c r="BD2453" s="304">
        <v>20</v>
      </c>
      <c r="BE2453" s="304">
        <v>20</v>
      </c>
      <c r="BF2453" s="304">
        <v>-999</v>
      </c>
      <c r="BG2453" s="304">
        <v>-999</v>
      </c>
      <c r="BH2453" s="304">
        <v>480</v>
      </c>
      <c r="BI2453" s="304">
        <v>480</v>
      </c>
      <c r="BJ2453" s="304">
        <v>2</v>
      </c>
      <c r="BK2453" s="304" t="s">
        <v>4954</v>
      </c>
      <c r="BL2453" s="304">
        <v>2</v>
      </c>
    </row>
    <row r="2454" spans="1:64" ht="15" hidden="1" customHeight="1" x14ac:dyDescent="0.2">
      <c r="A2454" s="304" t="s">
        <v>6176</v>
      </c>
      <c r="B2454" s="304" t="s">
        <v>1612</v>
      </c>
      <c r="C2454" s="304">
        <v>2590</v>
      </c>
      <c r="D2454" s="349" t="s">
        <v>4064</v>
      </c>
      <c r="E2454" s="304" t="s">
        <v>4064</v>
      </c>
      <c r="F2454" s="304"/>
      <c r="G2454" s="324">
        <v>38.317700000000002</v>
      </c>
      <c r="H2454" s="324">
        <v>140.63570000000001</v>
      </c>
      <c r="I2454" s="324" t="s">
        <v>212</v>
      </c>
      <c r="J2454" s="368">
        <f t="shared" si="634"/>
        <v>362.36805634491537</v>
      </c>
      <c r="K2454" s="331">
        <v>0.2</v>
      </c>
      <c r="L2454" s="304" t="str">
        <f t="shared" si="629"/>
        <v>C</v>
      </c>
      <c r="M2454" s="388">
        <v>1</v>
      </c>
      <c r="N2454" s="304">
        <v>220.2</v>
      </c>
      <c r="O2454" s="304">
        <v>10</v>
      </c>
      <c r="P2454" s="331"/>
      <c r="Q2454" s="356"/>
      <c r="R2454" s="304"/>
      <c r="S2454" s="356">
        <v>283.98119359121011</v>
      </c>
      <c r="T2454" s="356">
        <v>362.36805634491537</v>
      </c>
      <c r="U2454" s="356">
        <f t="shared" si="635"/>
        <v>362.36805634491537</v>
      </c>
      <c r="V2454" s="356"/>
      <c r="W2454" s="304" t="s">
        <v>890</v>
      </c>
      <c r="X2454" s="304" t="s">
        <v>205</v>
      </c>
      <c r="Y2454" s="366">
        <f t="shared" si="631"/>
        <v>424.8</v>
      </c>
      <c r="Z2454" s="304"/>
      <c r="AA2454" s="304"/>
      <c r="AB2454" s="304">
        <v>-999</v>
      </c>
      <c r="AC2454" s="304">
        <v>-999</v>
      </c>
      <c r="AD2454" s="366">
        <v>-999</v>
      </c>
      <c r="AE2454" s="304">
        <v>-999</v>
      </c>
      <c r="AF2454" s="304">
        <v>-999</v>
      </c>
      <c r="AG2454" s="304"/>
      <c r="AH2454" s="304">
        <v>8.1595899999999999E-2</v>
      </c>
      <c r="AI2454" s="312"/>
      <c r="AJ2454" s="332">
        <v>760</v>
      </c>
      <c r="AK2454" s="304">
        <f t="shared" si="630"/>
        <v>760</v>
      </c>
      <c r="AL2454" s="304">
        <f t="shared" si="632"/>
        <v>0.43</v>
      </c>
      <c r="AM2454" s="389" t="str">
        <f t="shared" si="633"/>
        <v/>
      </c>
      <c r="AN2454" s="304"/>
      <c r="AO2454" s="304"/>
      <c r="AP2454" s="312"/>
      <c r="AQ2454" s="312"/>
      <c r="AR2454" s="312"/>
      <c r="AS2454" s="304"/>
      <c r="AT2454" s="312"/>
      <c r="AU2454" s="329">
        <f>VLOOKUP(C2454,[1]world!$A$2:$B$3555,2,FALSE)</f>
        <v>1</v>
      </c>
      <c r="AV2454" s="329">
        <v>519</v>
      </c>
      <c r="AW2454" s="304">
        <v>0.37</v>
      </c>
      <c r="AX2454" s="304">
        <v>20</v>
      </c>
      <c r="AY2454" s="304">
        <v>-999</v>
      </c>
      <c r="AZ2454" s="304">
        <v>300</v>
      </c>
      <c r="BA2454" s="304">
        <v>20</v>
      </c>
      <c r="BB2454" s="304">
        <v>-999</v>
      </c>
      <c r="BC2454" s="304">
        <v>300</v>
      </c>
      <c r="BD2454" s="304">
        <v>20</v>
      </c>
      <c r="BE2454" s="304">
        <v>20</v>
      </c>
      <c r="BF2454" s="304">
        <v>-999</v>
      </c>
      <c r="BG2454" s="304">
        <v>-999</v>
      </c>
      <c r="BH2454" s="304">
        <v>300</v>
      </c>
      <c r="BI2454" s="304">
        <v>300</v>
      </c>
      <c r="BJ2454" s="304">
        <v>2</v>
      </c>
      <c r="BK2454" s="304" t="s">
        <v>4954</v>
      </c>
      <c r="BL2454" s="304">
        <v>2</v>
      </c>
    </row>
    <row r="2455" spans="1:64" ht="15" hidden="1" customHeight="1" x14ac:dyDescent="0.2">
      <c r="A2455" s="304" t="s">
        <v>6176</v>
      </c>
      <c r="B2455" s="304" t="s">
        <v>1612</v>
      </c>
      <c r="C2455" s="304">
        <v>2591</v>
      </c>
      <c r="D2455" s="349" t="s">
        <v>4037</v>
      </c>
      <c r="E2455" s="304" t="s">
        <v>4037</v>
      </c>
      <c r="F2455" s="304"/>
      <c r="G2455" s="324">
        <v>38.104900000000001</v>
      </c>
      <c r="H2455" s="324">
        <v>140.8699</v>
      </c>
      <c r="I2455" s="324" t="s">
        <v>212</v>
      </c>
      <c r="J2455" s="368">
        <f t="shared" si="634"/>
        <v>211.19590922318602</v>
      </c>
      <c r="K2455" s="331">
        <v>0.13</v>
      </c>
      <c r="L2455" s="304" t="str">
        <f t="shared" si="629"/>
        <v>D</v>
      </c>
      <c r="M2455" s="388">
        <v>1</v>
      </c>
      <c r="N2455" s="304">
        <v>189.5</v>
      </c>
      <c r="O2455" s="304">
        <v>20</v>
      </c>
      <c r="P2455" s="331"/>
      <c r="Q2455" s="356"/>
      <c r="R2455" s="304"/>
      <c r="S2455" s="356">
        <v>211.19590922318602</v>
      </c>
      <c r="T2455" s="356">
        <v>226.63248569474291</v>
      </c>
      <c r="U2455" s="356">
        <f t="shared" si="635"/>
        <v>211.19590922318602</v>
      </c>
      <c r="V2455" s="356"/>
      <c r="W2455" s="304" t="s">
        <v>1674</v>
      </c>
      <c r="X2455" s="304" t="s">
        <v>213</v>
      </c>
      <c r="Y2455" s="366">
        <f t="shared" si="631"/>
        <v>274.5</v>
      </c>
      <c r="Z2455" s="304"/>
      <c r="AA2455" s="304"/>
      <c r="AB2455" s="304">
        <v>-999</v>
      </c>
      <c r="AC2455" s="304">
        <v>-999</v>
      </c>
      <c r="AD2455" s="366">
        <v>-999</v>
      </c>
      <c r="AE2455" s="304">
        <v>-999</v>
      </c>
      <c r="AF2455" s="304">
        <v>-999</v>
      </c>
      <c r="AG2455" s="304"/>
      <c r="AH2455" s="304">
        <v>1.47214E-3</v>
      </c>
      <c r="AI2455" s="312"/>
      <c r="AJ2455" s="332">
        <v>224</v>
      </c>
      <c r="AK2455" s="304">
        <f t="shared" si="630"/>
        <v>210</v>
      </c>
      <c r="AL2455" s="304">
        <f t="shared" si="632"/>
        <v>0.2</v>
      </c>
      <c r="AM2455" s="389" t="str">
        <f t="shared" si="633"/>
        <v/>
      </c>
      <c r="AN2455" s="304"/>
      <c r="AO2455" s="304"/>
      <c r="AP2455" s="312"/>
      <c r="AQ2455" s="312"/>
      <c r="AR2455" s="312"/>
      <c r="AS2455" s="304"/>
      <c r="AT2455" s="312"/>
      <c r="AU2455" s="329">
        <f>VLOOKUP(C2455,[1]world!$A$2:$B$3555,2,FALSE)</f>
        <v>15</v>
      </c>
      <c r="AV2455" s="329">
        <v>363</v>
      </c>
      <c r="AW2455" s="304">
        <v>0.37</v>
      </c>
      <c r="AX2455" s="304">
        <v>60</v>
      </c>
      <c r="AY2455" s="304">
        <v>-999</v>
      </c>
      <c r="AZ2455" s="304">
        <v>620</v>
      </c>
      <c r="BA2455" s="304">
        <v>60</v>
      </c>
      <c r="BB2455" s="304">
        <v>-999</v>
      </c>
      <c r="BC2455" s="304">
        <v>620</v>
      </c>
      <c r="BD2455" s="304">
        <v>60</v>
      </c>
      <c r="BE2455" s="304">
        <v>60</v>
      </c>
      <c r="BF2455" s="304">
        <v>-999</v>
      </c>
      <c r="BG2455" s="304">
        <v>-999</v>
      </c>
      <c r="BH2455" s="304">
        <v>620</v>
      </c>
      <c r="BI2455" s="304">
        <v>620</v>
      </c>
      <c r="BJ2455" s="304">
        <v>2</v>
      </c>
      <c r="BK2455" s="304" t="s">
        <v>4954</v>
      </c>
      <c r="BL2455" s="304">
        <v>2</v>
      </c>
    </row>
    <row r="2456" spans="1:64" ht="15" hidden="1" customHeight="1" x14ac:dyDescent="0.2">
      <c r="A2456" s="304" t="s">
        <v>6176</v>
      </c>
      <c r="B2456" s="304" t="s">
        <v>1612</v>
      </c>
      <c r="C2456" s="304">
        <v>2592</v>
      </c>
      <c r="D2456" s="349" t="s">
        <v>4022</v>
      </c>
      <c r="E2456" s="304" t="s">
        <v>4022</v>
      </c>
      <c r="F2456" s="304"/>
      <c r="G2456" s="324">
        <v>38.008499999999998</v>
      </c>
      <c r="H2456" s="324">
        <v>140.62100000000001</v>
      </c>
      <c r="I2456" s="324" t="s">
        <v>212</v>
      </c>
      <c r="J2456" s="368">
        <f t="shared" si="634"/>
        <v>421.78499869166768</v>
      </c>
      <c r="K2456" s="331">
        <v>0.13</v>
      </c>
      <c r="L2456" s="304" t="str">
        <f t="shared" si="629"/>
        <v>C</v>
      </c>
      <c r="M2456" s="388">
        <v>1</v>
      </c>
      <c r="N2456" s="304">
        <v>376</v>
      </c>
      <c r="O2456" s="304">
        <v>20</v>
      </c>
      <c r="P2456" s="331"/>
      <c r="Q2456" s="356"/>
      <c r="R2456" s="304"/>
      <c r="S2456" s="356">
        <v>421.78499869166768</v>
      </c>
      <c r="T2456" s="356">
        <v>451.11847912424298</v>
      </c>
      <c r="U2456" s="356">
        <f t="shared" si="635"/>
        <v>421.78499869166768</v>
      </c>
      <c r="V2456" s="356"/>
      <c r="W2456" s="304" t="s">
        <v>1674</v>
      </c>
      <c r="X2456" s="304" t="s">
        <v>213</v>
      </c>
      <c r="Y2456" s="366">
        <f t="shared" si="631"/>
        <v>274.5</v>
      </c>
      <c r="Z2456" s="304"/>
      <c r="AA2456" s="304"/>
      <c r="AB2456" s="304">
        <v>-999</v>
      </c>
      <c r="AC2456" s="304">
        <v>-999</v>
      </c>
      <c r="AD2456" s="366">
        <v>-999</v>
      </c>
      <c r="AE2456" s="304">
        <v>-999</v>
      </c>
      <c r="AF2456" s="304">
        <v>-999</v>
      </c>
      <c r="AG2456" s="304"/>
      <c r="AH2456" s="304">
        <v>1.9185199999999999E-2</v>
      </c>
      <c r="AI2456" s="312"/>
      <c r="AJ2456" s="332">
        <v>644</v>
      </c>
      <c r="AK2456" s="304">
        <f t="shared" si="630"/>
        <v>690</v>
      </c>
      <c r="AL2456" s="304">
        <f t="shared" si="632"/>
        <v>0.43</v>
      </c>
      <c r="AM2456" s="389" t="str">
        <f t="shared" si="633"/>
        <v/>
      </c>
      <c r="AN2456" s="304"/>
      <c r="AO2456" s="304"/>
      <c r="AP2456" s="312"/>
      <c r="AQ2456" s="312"/>
      <c r="AR2456" s="312"/>
      <c r="AS2456" s="304"/>
      <c r="AT2456" s="312"/>
      <c r="AU2456" s="329">
        <f>VLOOKUP(C2456,[1]world!$A$2:$B$3555,2,FALSE)</f>
        <v>7</v>
      </c>
      <c r="AV2456" s="329">
        <v>388</v>
      </c>
      <c r="AW2456" s="304">
        <v>0.37</v>
      </c>
      <c r="AX2456" s="304">
        <v>80</v>
      </c>
      <c r="AY2456" s="304">
        <v>-999</v>
      </c>
      <c r="AZ2456" s="304">
        <v>560</v>
      </c>
      <c r="BA2456" s="304">
        <v>80</v>
      </c>
      <c r="BB2456" s="304">
        <v>-999</v>
      </c>
      <c r="BC2456" s="304">
        <v>560</v>
      </c>
      <c r="BD2456" s="304">
        <v>80</v>
      </c>
      <c r="BE2456" s="304">
        <v>80</v>
      </c>
      <c r="BF2456" s="304">
        <v>-999</v>
      </c>
      <c r="BG2456" s="304">
        <v>-999</v>
      </c>
      <c r="BH2456" s="304">
        <v>560</v>
      </c>
      <c r="BI2456" s="304">
        <v>560</v>
      </c>
      <c r="BJ2456" s="304">
        <v>2</v>
      </c>
      <c r="BK2456" s="304" t="s">
        <v>4954</v>
      </c>
      <c r="BL2456" s="304">
        <v>2</v>
      </c>
    </row>
    <row r="2457" spans="1:64" ht="15" hidden="1" customHeight="1" x14ac:dyDescent="0.2">
      <c r="A2457" s="304" t="s">
        <v>6176</v>
      </c>
      <c r="B2457" s="304" t="s">
        <v>1612</v>
      </c>
      <c r="C2457" s="304">
        <v>2593</v>
      </c>
      <c r="D2457" s="349" t="s">
        <v>4016</v>
      </c>
      <c r="E2457" s="304" t="s">
        <v>4016</v>
      </c>
      <c r="F2457" s="304"/>
      <c r="G2457" s="324">
        <v>37.976300000000002</v>
      </c>
      <c r="H2457" s="324">
        <v>140.7818</v>
      </c>
      <c r="I2457" s="324" t="s">
        <v>212</v>
      </c>
      <c r="J2457" s="368">
        <f t="shared" si="634"/>
        <v>122.074034619703</v>
      </c>
      <c r="K2457" s="331">
        <v>0.13</v>
      </c>
      <c r="L2457" s="304" t="str">
        <f t="shared" si="629"/>
        <v>E</v>
      </c>
      <c r="M2457" s="388">
        <v>1</v>
      </c>
      <c r="N2457" s="304">
        <v>110.1</v>
      </c>
      <c r="O2457" s="304">
        <v>20</v>
      </c>
      <c r="P2457" s="331"/>
      <c r="Q2457" s="356"/>
      <c r="R2457" s="304"/>
      <c r="S2457" s="356">
        <v>122.074034619703</v>
      </c>
      <c r="T2457" s="356">
        <v>128.30848223371697</v>
      </c>
      <c r="U2457" s="356">
        <f t="shared" si="635"/>
        <v>122.074034619703</v>
      </c>
      <c r="V2457" s="356"/>
      <c r="W2457" s="304" t="s">
        <v>1657</v>
      </c>
      <c r="X2457" s="304" t="s">
        <v>240</v>
      </c>
      <c r="Y2457" s="366">
        <f t="shared" si="631"/>
        <v>181.5</v>
      </c>
      <c r="Z2457" s="304">
        <v>0.2</v>
      </c>
      <c r="AA2457" s="304"/>
      <c r="AB2457" s="304">
        <v>-999</v>
      </c>
      <c r="AC2457" s="304">
        <v>-999</v>
      </c>
      <c r="AD2457" s="366">
        <v>-999</v>
      </c>
      <c r="AE2457" s="304">
        <v>-999</v>
      </c>
      <c r="AF2457" s="304">
        <v>-999</v>
      </c>
      <c r="AG2457" s="304"/>
      <c r="AH2457" s="304">
        <v>3.7729199999999999E-3</v>
      </c>
      <c r="AI2457" s="312"/>
      <c r="AJ2457" s="332">
        <v>293</v>
      </c>
      <c r="AK2457" s="304">
        <f t="shared" si="630"/>
        <v>270</v>
      </c>
      <c r="AL2457" s="304">
        <f t="shared" si="632"/>
        <v>0.43</v>
      </c>
      <c r="AM2457" s="389" t="str">
        <f t="shared" si="633"/>
        <v/>
      </c>
      <c r="AN2457" s="304"/>
      <c r="AO2457" s="304"/>
      <c r="AP2457" s="312"/>
      <c r="AQ2457" s="312"/>
      <c r="AR2457" s="312"/>
      <c r="AS2457" s="304"/>
      <c r="AT2457" s="312"/>
      <c r="AU2457" s="329">
        <f>VLOOKUP(C2457,[1]world!$A$2:$B$3555,2,FALSE)</f>
        <v>15</v>
      </c>
      <c r="AV2457" s="329">
        <v>363</v>
      </c>
      <c r="AW2457" s="304">
        <v>0.37</v>
      </c>
      <c r="AX2457" s="304">
        <v>60</v>
      </c>
      <c r="AY2457" s="304">
        <v>-999</v>
      </c>
      <c r="AZ2457" s="304">
        <v>400</v>
      </c>
      <c r="BA2457" s="304">
        <v>60</v>
      </c>
      <c r="BB2457" s="304">
        <v>-999</v>
      </c>
      <c r="BC2457" s="304">
        <v>400</v>
      </c>
      <c r="BD2457" s="304">
        <v>60</v>
      </c>
      <c r="BE2457" s="304">
        <v>60</v>
      </c>
      <c r="BF2457" s="304">
        <v>-999</v>
      </c>
      <c r="BG2457" s="304">
        <v>-999</v>
      </c>
      <c r="BH2457" s="304">
        <v>400</v>
      </c>
      <c r="BI2457" s="304">
        <v>400</v>
      </c>
      <c r="BJ2457" s="304">
        <v>2</v>
      </c>
      <c r="BK2457" s="304" t="s">
        <v>4954</v>
      </c>
      <c r="BL2457" s="304">
        <v>2</v>
      </c>
    </row>
    <row r="2458" spans="1:64" ht="15" hidden="1" customHeight="1" x14ac:dyDescent="0.2">
      <c r="A2458" s="304" t="s">
        <v>6159</v>
      </c>
      <c r="B2458" s="304" t="s">
        <v>2503</v>
      </c>
      <c r="C2458" s="304">
        <v>2594</v>
      </c>
      <c r="D2458" s="349" t="s">
        <v>4050</v>
      </c>
      <c r="E2458" s="304" t="s">
        <v>4050</v>
      </c>
      <c r="F2458" s="304"/>
      <c r="G2458" s="324">
        <v>38.237000000000002</v>
      </c>
      <c r="H2458" s="324">
        <v>141.00030000000001</v>
      </c>
      <c r="I2458" s="324" t="s">
        <v>214</v>
      </c>
      <c r="J2458" s="366">
        <v>210</v>
      </c>
      <c r="K2458" s="331">
        <v>0.1</v>
      </c>
      <c r="L2458" s="304" t="str">
        <f t="shared" si="629"/>
        <v>D</v>
      </c>
      <c r="M2458" s="388">
        <v>0</v>
      </c>
      <c r="N2458" s="304"/>
      <c r="O2458" s="304">
        <v>21</v>
      </c>
      <c r="P2458" s="356"/>
      <c r="Q2458" s="356"/>
      <c r="R2458" s="304" t="s">
        <v>6159</v>
      </c>
      <c r="S2458" s="304"/>
      <c r="T2458" s="304"/>
      <c r="U2458" s="304"/>
      <c r="V2458" s="304"/>
      <c r="W2458" s="304" t="s">
        <v>4661</v>
      </c>
      <c r="X2458" s="304">
        <v>-999</v>
      </c>
      <c r="Y2458" s="366" t="str">
        <f t="shared" si="631"/>
        <v>-</v>
      </c>
      <c r="Z2458" s="304"/>
      <c r="AA2458" s="304"/>
      <c r="AB2458" s="304">
        <v>-999</v>
      </c>
      <c r="AC2458" s="304">
        <v>-999</v>
      </c>
      <c r="AD2458" s="366">
        <v>-999</v>
      </c>
      <c r="AE2458" s="304">
        <v>-999</v>
      </c>
      <c r="AF2458" s="304">
        <v>-999</v>
      </c>
      <c r="AG2458" s="304"/>
      <c r="AH2458" s="304">
        <v>4.92086E-3</v>
      </c>
      <c r="AI2458" s="312"/>
      <c r="AJ2458" s="332">
        <v>317</v>
      </c>
      <c r="AK2458" s="304">
        <f t="shared" si="630"/>
        <v>270</v>
      </c>
      <c r="AL2458" s="304">
        <f t="shared" si="632"/>
        <v>0.43</v>
      </c>
      <c r="AM2458" s="389" t="str">
        <f t="shared" si="633"/>
        <v/>
      </c>
      <c r="AN2458" s="304"/>
      <c r="AO2458" s="304"/>
      <c r="AP2458" s="312"/>
      <c r="AQ2458" s="312"/>
      <c r="AR2458" s="312"/>
      <c r="AS2458" s="304"/>
      <c r="AT2458" s="312"/>
      <c r="AU2458" s="329">
        <f>VLOOKUP(C2458,[1]world!$A$2:$B$3555,2,FALSE)</f>
        <v>16</v>
      </c>
      <c r="AV2458" s="329">
        <v>246</v>
      </c>
      <c r="AW2458" s="304">
        <v>0.18</v>
      </c>
      <c r="AX2458" s="304">
        <v>110</v>
      </c>
      <c r="AY2458" s="304">
        <v>110</v>
      </c>
      <c r="AZ2458" s="304">
        <v>700</v>
      </c>
      <c r="BA2458" s="304">
        <v>110</v>
      </c>
      <c r="BB2458" s="304">
        <v>110</v>
      </c>
      <c r="BC2458" s="304">
        <v>700</v>
      </c>
      <c r="BD2458" s="304">
        <v>80</v>
      </c>
      <c r="BE2458" s="304">
        <v>80</v>
      </c>
      <c r="BF2458" s="304">
        <v>-999</v>
      </c>
      <c r="BG2458" s="304">
        <v>-999</v>
      </c>
      <c r="BH2458" s="304">
        <v>340</v>
      </c>
      <c r="BI2458" s="304">
        <v>340</v>
      </c>
      <c r="BJ2458" s="304">
        <v>0</v>
      </c>
      <c r="BK2458" s="304">
        <v>0</v>
      </c>
      <c r="BL2458" s="304">
        <v>0</v>
      </c>
    </row>
    <row r="2459" spans="1:64" ht="15" hidden="1" customHeight="1" x14ac:dyDescent="0.2">
      <c r="A2459" s="304" t="s">
        <v>6103</v>
      </c>
      <c r="B2459" s="304" t="s">
        <v>2503</v>
      </c>
      <c r="C2459" s="304">
        <v>2595</v>
      </c>
      <c r="D2459" s="349" t="s">
        <v>4137</v>
      </c>
      <c r="E2459" s="304" t="s">
        <v>4137</v>
      </c>
      <c r="F2459" s="304"/>
      <c r="G2459" s="324">
        <v>38.855800000000002</v>
      </c>
      <c r="H2459" s="324">
        <v>140.65469999999999</v>
      </c>
      <c r="I2459" s="324" t="s">
        <v>214</v>
      </c>
      <c r="J2459" s="366">
        <v>398.59</v>
      </c>
      <c r="K2459" s="331">
        <v>0.1</v>
      </c>
      <c r="L2459" s="304" t="str">
        <f t="shared" si="629"/>
        <v>C</v>
      </c>
      <c r="M2459" s="388">
        <v>0</v>
      </c>
      <c r="N2459" s="304"/>
      <c r="O2459" s="304">
        <v>21</v>
      </c>
      <c r="P2459" s="356"/>
      <c r="Q2459" s="356"/>
      <c r="R2459" s="304" t="s">
        <v>2503</v>
      </c>
      <c r="S2459" s="304"/>
      <c r="T2459" s="304"/>
      <c r="U2459" s="304"/>
      <c r="V2459" s="304"/>
      <c r="W2459" s="304" t="s">
        <v>4661</v>
      </c>
      <c r="X2459" s="304">
        <v>-999</v>
      </c>
      <c r="Y2459" s="366" t="str">
        <f t="shared" si="631"/>
        <v>-</v>
      </c>
      <c r="Z2459" s="304"/>
      <c r="AA2459" s="304"/>
      <c r="AB2459" s="304">
        <v>-999</v>
      </c>
      <c r="AC2459" s="304">
        <v>-999</v>
      </c>
      <c r="AD2459" s="366">
        <v>-999</v>
      </c>
      <c r="AE2459" s="304">
        <v>-999</v>
      </c>
      <c r="AF2459" s="304">
        <v>-999</v>
      </c>
      <c r="AG2459" s="304"/>
      <c r="AH2459" s="304">
        <v>4.7733600000000001E-2</v>
      </c>
      <c r="AI2459" s="312"/>
      <c r="AJ2459" s="332">
        <v>760</v>
      </c>
      <c r="AK2459" s="304">
        <f t="shared" si="630"/>
        <v>760</v>
      </c>
      <c r="AL2459" s="304">
        <f t="shared" si="632"/>
        <v>0.43</v>
      </c>
      <c r="AM2459" s="389" t="str">
        <f t="shared" si="633"/>
        <v/>
      </c>
      <c r="AN2459" s="304"/>
      <c r="AO2459" s="304"/>
      <c r="AP2459" s="312"/>
      <c r="AQ2459" s="312"/>
      <c r="AR2459" s="312"/>
      <c r="AS2459" s="304"/>
      <c r="AT2459" s="312"/>
      <c r="AU2459" s="329">
        <f>VLOOKUP(C2459,[1]world!$A$2:$B$3555,2,FALSE)</f>
        <v>1</v>
      </c>
      <c r="AV2459" s="329">
        <v>519</v>
      </c>
      <c r="AW2459" s="304">
        <v>0.37</v>
      </c>
      <c r="AX2459" s="304">
        <v>120</v>
      </c>
      <c r="AY2459" s="304">
        <v>120</v>
      </c>
      <c r="AZ2459" s="304">
        <v>520</v>
      </c>
      <c r="BA2459" s="304">
        <v>120</v>
      </c>
      <c r="BB2459" s="304">
        <v>120</v>
      </c>
      <c r="BC2459" s="304">
        <v>520</v>
      </c>
      <c r="BD2459" s="304">
        <v>20</v>
      </c>
      <c r="BE2459" s="304">
        <v>20</v>
      </c>
      <c r="BF2459" s="304">
        <v>-999</v>
      </c>
      <c r="BG2459" s="304">
        <v>-999</v>
      </c>
      <c r="BH2459" s="304">
        <v>520</v>
      </c>
      <c r="BI2459" s="304">
        <v>520</v>
      </c>
      <c r="BJ2459" s="304">
        <v>0</v>
      </c>
      <c r="BK2459" s="304">
        <v>0</v>
      </c>
      <c r="BL2459" s="304">
        <v>0</v>
      </c>
    </row>
    <row r="2460" spans="1:64" ht="15" hidden="1" customHeight="1" x14ac:dyDescent="0.2">
      <c r="A2460" s="304" t="s">
        <v>6103</v>
      </c>
      <c r="B2460" s="304" t="s">
        <v>2503</v>
      </c>
      <c r="C2460" s="304">
        <v>2596</v>
      </c>
      <c r="D2460" s="349" t="s">
        <v>4141</v>
      </c>
      <c r="E2460" s="304" t="s">
        <v>4141</v>
      </c>
      <c r="F2460" s="304"/>
      <c r="G2460" s="324">
        <v>38.9178</v>
      </c>
      <c r="H2460" s="324">
        <v>141.6412</v>
      </c>
      <c r="I2460" s="324" t="s">
        <v>214</v>
      </c>
      <c r="J2460" s="366">
        <v>933.96</v>
      </c>
      <c r="K2460" s="331">
        <v>0.1</v>
      </c>
      <c r="L2460" s="304" t="str">
        <f t="shared" si="629"/>
        <v>B</v>
      </c>
      <c r="M2460" s="388">
        <v>0</v>
      </c>
      <c r="N2460" s="304"/>
      <c r="O2460" s="304">
        <v>21</v>
      </c>
      <c r="P2460" s="356"/>
      <c r="Q2460" s="356"/>
      <c r="R2460" s="304" t="s">
        <v>2503</v>
      </c>
      <c r="S2460" s="304"/>
      <c r="T2460" s="304"/>
      <c r="U2460" s="304"/>
      <c r="V2460" s="304"/>
      <c r="W2460" s="304" t="s">
        <v>4661</v>
      </c>
      <c r="X2460" s="304">
        <v>-999</v>
      </c>
      <c r="Y2460" s="366" t="str">
        <f t="shared" si="631"/>
        <v>-</v>
      </c>
      <c r="Z2460" s="304"/>
      <c r="AA2460" s="304"/>
      <c r="AB2460" s="304">
        <v>-999</v>
      </c>
      <c r="AC2460" s="304">
        <v>-999</v>
      </c>
      <c r="AD2460" s="366">
        <v>-999</v>
      </c>
      <c r="AE2460" s="304">
        <v>-999</v>
      </c>
      <c r="AF2460" s="304">
        <v>-999</v>
      </c>
      <c r="AG2460" s="304"/>
      <c r="AH2460" s="304">
        <v>9.9041699999999996E-2</v>
      </c>
      <c r="AI2460" s="312"/>
      <c r="AJ2460" s="332">
        <v>760</v>
      </c>
      <c r="AK2460" s="304">
        <f t="shared" si="630"/>
        <v>760</v>
      </c>
      <c r="AL2460" s="304">
        <f t="shared" si="632"/>
        <v>0.43</v>
      </c>
      <c r="AM2460" s="389" t="str">
        <f t="shared" si="633"/>
        <v/>
      </c>
      <c r="AN2460" s="304"/>
      <c r="AO2460" s="304"/>
      <c r="AP2460" s="312"/>
      <c r="AQ2460" s="312"/>
      <c r="AR2460" s="312"/>
      <c r="AS2460" s="304"/>
      <c r="AT2460" s="312"/>
      <c r="AU2460" s="329">
        <f>VLOOKUP(C2460,[1]world!$A$2:$B$3555,2,FALSE)</f>
        <v>7</v>
      </c>
      <c r="AV2460" s="329">
        <v>388</v>
      </c>
      <c r="AW2460" s="304">
        <v>0.37</v>
      </c>
      <c r="AX2460" s="304">
        <v>10</v>
      </c>
      <c r="AY2460" s="304">
        <v>10</v>
      </c>
      <c r="AZ2460" s="304">
        <v>32</v>
      </c>
      <c r="BA2460" s="304">
        <v>10</v>
      </c>
      <c r="BB2460" s="304">
        <v>10</v>
      </c>
      <c r="BC2460" s="304">
        <v>32</v>
      </c>
      <c r="BD2460" s="304">
        <v>20</v>
      </c>
      <c r="BE2460" s="304">
        <v>20</v>
      </c>
      <c r="BF2460" s="304">
        <v>-999</v>
      </c>
      <c r="BG2460" s="304">
        <v>-999</v>
      </c>
      <c r="BH2460" s="304">
        <v>60</v>
      </c>
      <c r="BI2460" s="304">
        <v>60</v>
      </c>
      <c r="BJ2460" s="304">
        <v>0</v>
      </c>
      <c r="BK2460" s="304">
        <v>0</v>
      </c>
      <c r="BL2460" s="304">
        <v>0</v>
      </c>
    </row>
    <row r="2461" spans="1:64" ht="15" hidden="1" customHeight="1" x14ac:dyDescent="0.2">
      <c r="A2461" s="304" t="s">
        <v>6103</v>
      </c>
      <c r="B2461" s="304" t="s">
        <v>2503</v>
      </c>
      <c r="C2461" s="304">
        <v>2597</v>
      </c>
      <c r="D2461" s="349" t="s">
        <v>4130</v>
      </c>
      <c r="E2461" s="304" t="s">
        <v>4130</v>
      </c>
      <c r="F2461" s="304"/>
      <c r="G2461" s="324">
        <v>38.783099999999997</v>
      </c>
      <c r="H2461" s="324">
        <v>141.3289</v>
      </c>
      <c r="I2461" s="324" t="s">
        <v>214</v>
      </c>
      <c r="J2461" s="366">
        <v>849.83</v>
      </c>
      <c r="K2461" s="331">
        <v>0.1</v>
      </c>
      <c r="L2461" s="304" t="str">
        <f t="shared" si="629"/>
        <v>B</v>
      </c>
      <c r="M2461" s="388">
        <v>0</v>
      </c>
      <c r="N2461" s="304"/>
      <c r="O2461" s="304">
        <v>21</v>
      </c>
      <c r="P2461" s="356"/>
      <c r="Q2461" s="356"/>
      <c r="R2461" s="304" t="s">
        <v>2503</v>
      </c>
      <c r="S2461" s="304"/>
      <c r="T2461" s="304"/>
      <c r="U2461" s="304"/>
      <c r="V2461" s="304"/>
      <c r="W2461" s="304" t="s">
        <v>4661</v>
      </c>
      <c r="X2461" s="304">
        <v>-999</v>
      </c>
      <c r="Y2461" s="366" t="str">
        <f t="shared" si="631"/>
        <v>-</v>
      </c>
      <c r="Z2461" s="304"/>
      <c r="AA2461" s="304"/>
      <c r="AB2461" s="304">
        <v>-999</v>
      </c>
      <c r="AC2461" s="304">
        <v>-999</v>
      </c>
      <c r="AD2461" s="366">
        <v>-999</v>
      </c>
      <c r="AE2461" s="304">
        <v>-999</v>
      </c>
      <c r="AF2461" s="304">
        <v>-999</v>
      </c>
      <c r="AG2461" s="304"/>
      <c r="AH2461" s="304">
        <v>3.67163E-2</v>
      </c>
      <c r="AI2461" s="312"/>
      <c r="AJ2461" s="332">
        <v>760</v>
      </c>
      <c r="AK2461" s="304">
        <f t="shared" si="630"/>
        <v>760</v>
      </c>
      <c r="AL2461" s="304">
        <f t="shared" si="632"/>
        <v>0.43</v>
      </c>
      <c r="AM2461" s="389" t="str">
        <f t="shared" si="633"/>
        <v/>
      </c>
      <c r="AN2461" s="304"/>
      <c r="AO2461" s="304"/>
      <c r="AP2461" s="312"/>
      <c r="AQ2461" s="312"/>
      <c r="AR2461" s="312"/>
      <c r="AS2461" s="304"/>
      <c r="AT2461" s="312"/>
      <c r="AU2461" s="329">
        <f>VLOOKUP(C2461,[1]world!$A$2:$B$3555,2,FALSE)</f>
        <v>5</v>
      </c>
      <c r="AV2461" s="329">
        <v>402</v>
      </c>
      <c r="AW2461" s="304">
        <v>0.37</v>
      </c>
      <c r="AX2461" s="304">
        <v>10</v>
      </c>
      <c r="AY2461" s="304">
        <v>10</v>
      </c>
      <c r="AZ2461" s="304">
        <v>36</v>
      </c>
      <c r="BA2461" s="304">
        <v>10</v>
      </c>
      <c r="BB2461" s="304">
        <v>10</v>
      </c>
      <c r="BC2461" s="304">
        <v>36</v>
      </c>
      <c r="BD2461" s="304">
        <v>20</v>
      </c>
      <c r="BE2461" s="304">
        <v>20</v>
      </c>
      <c r="BF2461" s="304">
        <v>-999</v>
      </c>
      <c r="BG2461" s="304">
        <v>-999</v>
      </c>
      <c r="BH2461" s="304">
        <v>40</v>
      </c>
      <c r="BI2461" s="304">
        <v>40</v>
      </c>
      <c r="BJ2461" s="304">
        <v>0</v>
      </c>
      <c r="BK2461" s="304">
        <v>0</v>
      </c>
      <c r="BL2461" s="304">
        <v>0</v>
      </c>
    </row>
    <row r="2462" spans="1:64" ht="15" hidden="1" customHeight="1" x14ac:dyDescent="0.2">
      <c r="A2462" s="304" t="s">
        <v>6103</v>
      </c>
      <c r="B2462" s="304" t="s">
        <v>2503</v>
      </c>
      <c r="C2462" s="304">
        <v>2598</v>
      </c>
      <c r="D2462" s="349" t="s">
        <v>4101</v>
      </c>
      <c r="E2462" s="304" t="s">
        <v>4101</v>
      </c>
      <c r="F2462" s="304"/>
      <c r="G2462" s="324">
        <v>38.5764</v>
      </c>
      <c r="H2462" s="324">
        <v>140.78389999999999</v>
      </c>
      <c r="I2462" s="324" t="s">
        <v>214</v>
      </c>
      <c r="J2462" s="366">
        <v>305.33</v>
      </c>
      <c r="K2462" s="331">
        <v>0.1</v>
      </c>
      <c r="L2462" s="304" t="str">
        <f t="shared" si="629"/>
        <v>D</v>
      </c>
      <c r="M2462" s="388">
        <v>0</v>
      </c>
      <c r="N2462" s="304"/>
      <c r="O2462" s="304">
        <v>21</v>
      </c>
      <c r="P2462" s="356"/>
      <c r="Q2462" s="356"/>
      <c r="R2462" s="304" t="s">
        <v>2503</v>
      </c>
      <c r="S2462" s="304"/>
      <c r="T2462" s="304"/>
      <c r="U2462" s="304"/>
      <c r="V2462" s="304"/>
      <c r="W2462" s="304" t="s">
        <v>4661</v>
      </c>
      <c r="X2462" s="304">
        <v>-999</v>
      </c>
      <c r="Y2462" s="366" t="str">
        <f t="shared" si="631"/>
        <v>-</v>
      </c>
      <c r="Z2462" s="304"/>
      <c r="AA2462" s="304"/>
      <c r="AB2462" s="304">
        <v>-999</v>
      </c>
      <c r="AC2462" s="304">
        <v>-999</v>
      </c>
      <c r="AD2462" s="366">
        <v>-999</v>
      </c>
      <c r="AE2462" s="304">
        <v>-999</v>
      </c>
      <c r="AF2462" s="304">
        <v>-999</v>
      </c>
      <c r="AG2462" s="304"/>
      <c r="AH2462" s="304">
        <v>8.9630700000000001E-3</v>
      </c>
      <c r="AI2462" s="312"/>
      <c r="AJ2462" s="332">
        <v>400</v>
      </c>
      <c r="AK2462" s="304">
        <f t="shared" si="630"/>
        <v>425</v>
      </c>
      <c r="AL2462" s="304">
        <f t="shared" si="632"/>
        <v>0.43</v>
      </c>
      <c r="AM2462" s="389" t="str">
        <f t="shared" si="633"/>
        <v/>
      </c>
      <c r="AN2462" s="304"/>
      <c r="AO2462" s="304"/>
      <c r="AP2462" s="312"/>
      <c r="AQ2462" s="312"/>
      <c r="AR2462" s="312"/>
      <c r="AS2462" s="304"/>
      <c r="AT2462" s="312"/>
      <c r="AU2462" s="329">
        <f>VLOOKUP(C2462,[1]world!$A$2:$B$3555,2,FALSE)</f>
        <v>7</v>
      </c>
      <c r="AV2462" s="329">
        <v>388</v>
      </c>
      <c r="AW2462" s="304">
        <v>0.37</v>
      </c>
      <c r="AX2462" s="304">
        <v>260</v>
      </c>
      <c r="AY2462" s="304">
        <v>-999</v>
      </c>
      <c r="AZ2462" s="304">
        <v>1320</v>
      </c>
      <c r="BA2462" s="304">
        <v>260</v>
      </c>
      <c r="BB2462" s="304">
        <v>-999</v>
      </c>
      <c r="BC2462" s="304">
        <v>1320</v>
      </c>
      <c r="BD2462" s="304">
        <v>80</v>
      </c>
      <c r="BE2462" s="304">
        <v>80</v>
      </c>
      <c r="BF2462" s="304">
        <v>-999</v>
      </c>
      <c r="BG2462" s="304">
        <v>-999</v>
      </c>
      <c r="BH2462" s="304">
        <v>1320</v>
      </c>
      <c r="BI2462" s="304">
        <v>1320</v>
      </c>
      <c r="BJ2462" s="304">
        <v>0</v>
      </c>
      <c r="BK2462" s="304" t="s">
        <v>4954</v>
      </c>
      <c r="BL2462" s="304">
        <v>0</v>
      </c>
    </row>
    <row r="2463" spans="1:64" ht="15" hidden="1" customHeight="1" x14ac:dyDescent="0.2">
      <c r="A2463" s="304" t="s">
        <v>6103</v>
      </c>
      <c r="B2463" s="304" t="s">
        <v>2503</v>
      </c>
      <c r="C2463" s="304">
        <v>2599</v>
      </c>
      <c r="D2463" s="349" t="s">
        <v>4106</v>
      </c>
      <c r="E2463" s="304" t="s">
        <v>4106</v>
      </c>
      <c r="F2463" s="304"/>
      <c r="G2463" s="324">
        <v>38.587800000000001</v>
      </c>
      <c r="H2463" s="324">
        <v>141.0744</v>
      </c>
      <c r="I2463" s="324" t="s">
        <v>214</v>
      </c>
      <c r="J2463" s="366">
        <v>593.12</v>
      </c>
      <c r="K2463" s="331">
        <v>0.1</v>
      </c>
      <c r="L2463" s="304" t="str">
        <f t="shared" si="629"/>
        <v>C</v>
      </c>
      <c r="M2463" s="388">
        <v>0</v>
      </c>
      <c r="N2463" s="304"/>
      <c r="O2463" s="304">
        <v>21</v>
      </c>
      <c r="P2463" s="356"/>
      <c r="Q2463" s="356"/>
      <c r="R2463" s="304" t="s">
        <v>2503</v>
      </c>
      <c r="S2463" s="304"/>
      <c r="T2463" s="304"/>
      <c r="U2463" s="304"/>
      <c r="V2463" s="304"/>
      <c r="W2463" s="304" t="s">
        <v>4661</v>
      </c>
      <c r="X2463" s="304">
        <v>-999</v>
      </c>
      <c r="Y2463" s="366" t="str">
        <f t="shared" si="631"/>
        <v>-</v>
      </c>
      <c r="Z2463" s="304"/>
      <c r="AA2463" s="304"/>
      <c r="AB2463" s="304">
        <v>-999</v>
      </c>
      <c r="AC2463" s="304">
        <v>-999</v>
      </c>
      <c r="AD2463" s="366">
        <v>-999</v>
      </c>
      <c r="AE2463" s="304">
        <v>-999</v>
      </c>
      <c r="AF2463" s="304">
        <v>-999</v>
      </c>
      <c r="AG2463" s="304"/>
      <c r="AH2463" s="304">
        <v>2.3050000000000001E-2</v>
      </c>
      <c r="AI2463" s="312"/>
      <c r="AJ2463" s="332">
        <v>721</v>
      </c>
      <c r="AK2463" s="304">
        <f t="shared" si="630"/>
        <v>690</v>
      </c>
      <c r="AL2463" s="304">
        <f t="shared" si="632"/>
        <v>0.43</v>
      </c>
      <c r="AM2463" s="389" t="str">
        <f t="shared" si="633"/>
        <v/>
      </c>
      <c r="AN2463" s="304"/>
      <c r="AO2463" s="304"/>
      <c r="AP2463" s="312"/>
      <c r="AQ2463" s="312"/>
      <c r="AR2463" s="312"/>
      <c r="AS2463" s="304"/>
      <c r="AT2463" s="312"/>
      <c r="AU2463" s="329">
        <f>VLOOKUP(C2463,[1]world!$A$2:$B$3555,2,FALSE)</f>
        <v>7</v>
      </c>
      <c r="AV2463" s="329">
        <v>388</v>
      </c>
      <c r="AW2463" s="304">
        <v>0.37</v>
      </c>
      <c r="AX2463" s="304">
        <v>86</v>
      </c>
      <c r="AY2463" s="304">
        <v>-999</v>
      </c>
      <c r="AZ2463" s="304">
        <v>860</v>
      </c>
      <c r="BA2463" s="304">
        <v>86</v>
      </c>
      <c r="BB2463" s="304">
        <v>-999</v>
      </c>
      <c r="BC2463" s="304">
        <v>860</v>
      </c>
      <c r="BD2463" s="304">
        <v>60</v>
      </c>
      <c r="BE2463" s="304">
        <v>60</v>
      </c>
      <c r="BF2463" s="304">
        <v>-999</v>
      </c>
      <c r="BG2463" s="304">
        <v>-999</v>
      </c>
      <c r="BH2463" s="304">
        <v>860</v>
      </c>
      <c r="BI2463" s="304">
        <v>860</v>
      </c>
      <c r="BJ2463" s="304">
        <v>0</v>
      </c>
      <c r="BK2463" s="304" t="s">
        <v>4954</v>
      </c>
      <c r="BL2463" s="304">
        <v>0</v>
      </c>
    </row>
    <row r="2464" spans="1:64" ht="15" hidden="1" customHeight="1" x14ac:dyDescent="0.2">
      <c r="A2464" s="304" t="s">
        <v>6103</v>
      </c>
      <c r="B2464" s="304" t="s">
        <v>2503</v>
      </c>
      <c r="C2464" s="304">
        <v>2600</v>
      </c>
      <c r="D2464" s="349" t="s">
        <v>4040</v>
      </c>
      <c r="E2464" s="304" t="s">
        <v>4040</v>
      </c>
      <c r="F2464" s="304"/>
      <c r="G2464" s="324">
        <v>38.110300000000002</v>
      </c>
      <c r="H2464" s="324">
        <v>140.8475</v>
      </c>
      <c r="I2464" s="324" t="s">
        <v>214</v>
      </c>
      <c r="J2464" s="366">
        <v>203.45</v>
      </c>
      <c r="K2464" s="331">
        <v>0.1</v>
      </c>
      <c r="L2464" s="304" t="str">
        <f t="shared" si="629"/>
        <v>D</v>
      </c>
      <c r="M2464" s="388">
        <v>0</v>
      </c>
      <c r="N2464" s="304"/>
      <c r="O2464" s="304">
        <v>21</v>
      </c>
      <c r="P2464" s="356"/>
      <c r="Q2464" s="356"/>
      <c r="R2464" s="304" t="s">
        <v>2503</v>
      </c>
      <c r="S2464" s="304"/>
      <c r="T2464" s="304"/>
      <c r="U2464" s="304"/>
      <c r="V2464" s="304"/>
      <c r="W2464" s="304" t="s">
        <v>4661</v>
      </c>
      <c r="X2464" s="304">
        <v>-999</v>
      </c>
      <c r="Y2464" s="366" t="str">
        <f t="shared" si="631"/>
        <v>-</v>
      </c>
      <c r="Z2464" s="304"/>
      <c r="AA2464" s="304"/>
      <c r="AB2464" s="304">
        <v>-999</v>
      </c>
      <c r="AC2464" s="304">
        <v>-999</v>
      </c>
      <c r="AD2464" s="366">
        <v>-999</v>
      </c>
      <c r="AE2464" s="304">
        <v>-999</v>
      </c>
      <c r="AF2464" s="304">
        <v>-999</v>
      </c>
      <c r="AG2464" s="304"/>
      <c r="AH2464" s="304">
        <v>4.3322100000000002E-2</v>
      </c>
      <c r="AI2464" s="312"/>
      <c r="AJ2464" s="332">
        <v>760</v>
      </c>
      <c r="AK2464" s="304">
        <f t="shared" si="630"/>
        <v>760</v>
      </c>
      <c r="AL2464" s="304">
        <f t="shared" si="632"/>
        <v>0.43</v>
      </c>
      <c r="AM2464" s="389" t="str">
        <f t="shared" si="633"/>
        <v/>
      </c>
      <c r="AN2464" s="304"/>
      <c r="AO2464" s="304"/>
      <c r="AP2464" s="312"/>
      <c r="AQ2464" s="312"/>
      <c r="AR2464" s="312"/>
      <c r="AS2464" s="304"/>
      <c r="AT2464" s="312"/>
      <c r="AU2464" s="329">
        <f>VLOOKUP(C2464,[1]world!$A$2:$B$3555,2,FALSE)</f>
        <v>3</v>
      </c>
      <c r="AV2464" s="329">
        <v>547</v>
      </c>
      <c r="AW2464" s="304">
        <v>0.37</v>
      </c>
      <c r="AX2464" s="304">
        <v>60</v>
      </c>
      <c r="AY2464" s="304">
        <v>-999</v>
      </c>
      <c r="AZ2464" s="304">
        <v>600</v>
      </c>
      <c r="BA2464" s="304">
        <v>60</v>
      </c>
      <c r="BB2464" s="304">
        <v>-999</v>
      </c>
      <c r="BC2464" s="304">
        <v>600</v>
      </c>
      <c r="BD2464" s="304">
        <v>60</v>
      </c>
      <c r="BE2464" s="304">
        <v>60</v>
      </c>
      <c r="BF2464" s="304">
        <v>-999</v>
      </c>
      <c r="BG2464" s="304">
        <v>-999</v>
      </c>
      <c r="BH2464" s="304">
        <v>600</v>
      </c>
      <c r="BI2464" s="304">
        <v>600</v>
      </c>
      <c r="BJ2464" s="304">
        <v>2</v>
      </c>
      <c r="BK2464" s="304" t="s">
        <v>4954</v>
      </c>
      <c r="BL2464" s="304">
        <v>2</v>
      </c>
    </row>
    <row r="2465" spans="1:64" ht="15" hidden="1" customHeight="1" x14ac:dyDescent="0.2">
      <c r="A2465" s="304" t="s">
        <v>6103</v>
      </c>
      <c r="B2465" s="304" t="s">
        <v>2503</v>
      </c>
      <c r="C2465" s="304">
        <v>2601</v>
      </c>
      <c r="D2465" s="349" t="s">
        <v>4021</v>
      </c>
      <c r="E2465" s="304" t="s">
        <v>4021</v>
      </c>
      <c r="F2465" s="304"/>
      <c r="G2465" s="324">
        <v>38.006100000000004</v>
      </c>
      <c r="H2465" s="324">
        <v>140.6061</v>
      </c>
      <c r="I2465" s="324" t="s">
        <v>214</v>
      </c>
      <c r="J2465" s="366">
        <v>358.25</v>
      </c>
      <c r="K2465" s="331">
        <v>0.1</v>
      </c>
      <c r="L2465" s="304" t="str">
        <f t="shared" si="629"/>
        <v>D</v>
      </c>
      <c r="M2465" s="388">
        <v>0</v>
      </c>
      <c r="N2465" s="304"/>
      <c r="O2465" s="304">
        <v>21</v>
      </c>
      <c r="P2465" s="356"/>
      <c r="Q2465" s="356"/>
      <c r="R2465" s="304" t="s">
        <v>2503</v>
      </c>
      <c r="S2465" s="304"/>
      <c r="T2465" s="304"/>
      <c r="U2465" s="304"/>
      <c r="V2465" s="304"/>
      <c r="W2465" s="304" t="s">
        <v>4661</v>
      </c>
      <c r="X2465" s="304">
        <v>-999</v>
      </c>
      <c r="Y2465" s="366" t="str">
        <f t="shared" si="631"/>
        <v>-</v>
      </c>
      <c r="Z2465" s="304"/>
      <c r="AA2465" s="304"/>
      <c r="AB2465" s="304">
        <v>-999</v>
      </c>
      <c r="AC2465" s="304">
        <v>-999</v>
      </c>
      <c r="AD2465" s="366">
        <v>-999</v>
      </c>
      <c r="AE2465" s="304">
        <v>-999</v>
      </c>
      <c r="AF2465" s="304">
        <v>-999</v>
      </c>
      <c r="AG2465" s="304"/>
      <c r="AH2465" s="304">
        <v>2.8809899999999999E-2</v>
      </c>
      <c r="AI2465" s="312"/>
      <c r="AJ2465" s="332">
        <v>760</v>
      </c>
      <c r="AK2465" s="304">
        <f t="shared" si="630"/>
        <v>760</v>
      </c>
      <c r="AL2465" s="304">
        <f t="shared" si="632"/>
        <v>0.43</v>
      </c>
      <c r="AM2465" s="389" t="str">
        <f t="shared" si="633"/>
        <v/>
      </c>
      <c r="AN2465" s="304"/>
      <c r="AO2465" s="304"/>
      <c r="AP2465" s="312"/>
      <c r="AQ2465" s="312"/>
      <c r="AR2465" s="312"/>
      <c r="AS2465" s="304"/>
      <c r="AT2465" s="312"/>
      <c r="AU2465" s="329">
        <f>VLOOKUP(C2465,[1]world!$A$2:$B$3555,2,FALSE)</f>
        <v>1</v>
      </c>
      <c r="AV2465" s="329">
        <v>519</v>
      </c>
      <c r="AW2465" s="304">
        <v>0.37</v>
      </c>
      <c r="AX2465" s="304">
        <v>40</v>
      </c>
      <c r="AY2465" s="304">
        <v>-999</v>
      </c>
      <c r="AZ2465" s="304">
        <v>680</v>
      </c>
      <c r="BA2465" s="304">
        <v>40</v>
      </c>
      <c r="BB2465" s="304">
        <v>-999</v>
      </c>
      <c r="BC2465" s="304">
        <v>680</v>
      </c>
      <c r="BD2465" s="304">
        <v>40</v>
      </c>
      <c r="BE2465" s="304">
        <v>40</v>
      </c>
      <c r="BF2465" s="304">
        <v>-999</v>
      </c>
      <c r="BG2465" s="304">
        <v>-999</v>
      </c>
      <c r="BH2465" s="304">
        <v>680</v>
      </c>
      <c r="BI2465" s="304">
        <v>680</v>
      </c>
      <c r="BJ2465" s="304">
        <v>2</v>
      </c>
      <c r="BK2465" s="304" t="s">
        <v>4954</v>
      </c>
      <c r="BL2465" s="304">
        <v>2</v>
      </c>
    </row>
    <row r="2466" spans="1:64" ht="15" hidden="1" customHeight="1" x14ac:dyDescent="0.2">
      <c r="A2466" s="304" t="s">
        <v>6103</v>
      </c>
      <c r="B2466" s="304" t="s">
        <v>2503</v>
      </c>
      <c r="C2466" s="304">
        <v>2602</v>
      </c>
      <c r="D2466" s="349" t="s">
        <v>4008</v>
      </c>
      <c r="E2466" s="304" t="s">
        <v>4008</v>
      </c>
      <c r="F2466" s="304"/>
      <c r="G2466" s="324">
        <v>37.938099999999999</v>
      </c>
      <c r="H2466" s="324">
        <v>140.89580000000001</v>
      </c>
      <c r="I2466" s="324" t="s">
        <v>214</v>
      </c>
      <c r="J2466" s="366">
        <v>347.54</v>
      </c>
      <c r="K2466" s="331">
        <v>0.1</v>
      </c>
      <c r="L2466" s="304" t="str">
        <f t="shared" si="629"/>
        <v>D</v>
      </c>
      <c r="M2466" s="388">
        <v>0</v>
      </c>
      <c r="N2466" s="304"/>
      <c r="O2466" s="304">
        <v>21</v>
      </c>
      <c r="P2466" s="356"/>
      <c r="Q2466" s="356"/>
      <c r="R2466" s="304" t="s">
        <v>2503</v>
      </c>
      <c r="S2466" s="304"/>
      <c r="T2466" s="304"/>
      <c r="U2466" s="304"/>
      <c r="V2466" s="304"/>
      <c r="W2466" s="304" t="s">
        <v>4661</v>
      </c>
      <c r="X2466" s="304">
        <v>-999</v>
      </c>
      <c r="Y2466" s="366" t="str">
        <f t="shared" si="631"/>
        <v>-</v>
      </c>
      <c r="Z2466" s="304"/>
      <c r="AA2466" s="304"/>
      <c r="AB2466" s="304">
        <v>-999</v>
      </c>
      <c r="AC2466" s="304">
        <v>-999</v>
      </c>
      <c r="AD2466" s="366">
        <v>-999</v>
      </c>
      <c r="AE2466" s="304">
        <v>-999</v>
      </c>
      <c r="AF2466" s="304">
        <v>-999</v>
      </c>
      <c r="AG2466" s="304"/>
      <c r="AH2466" s="304">
        <v>8.6323100000000007E-3</v>
      </c>
      <c r="AI2466" s="312"/>
      <c r="AJ2466" s="332">
        <v>392</v>
      </c>
      <c r="AK2466" s="304">
        <f t="shared" si="630"/>
        <v>425</v>
      </c>
      <c r="AL2466" s="304">
        <f t="shared" si="632"/>
        <v>0.43</v>
      </c>
      <c r="AM2466" s="389" t="str">
        <f t="shared" si="633"/>
        <v/>
      </c>
      <c r="AN2466" s="304"/>
      <c r="AO2466" s="304"/>
      <c r="AP2466" s="312"/>
      <c r="AQ2466" s="312"/>
      <c r="AR2466" s="312"/>
      <c r="AS2466" s="304"/>
      <c r="AT2466" s="312"/>
      <c r="AU2466" s="329">
        <f>VLOOKUP(C2466,[1]world!$A$2:$B$3555,2,FALSE)</f>
        <v>7</v>
      </c>
      <c r="AV2466" s="329">
        <v>388</v>
      </c>
      <c r="AW2466" s="304">
        <v>0.37</v>
      </c>
      <c r="AX2466" s="304">
        <v>120</v>
      </c>
      <c r="AY2466" s="304">
        <v>-999</v>
      </c>
      <c r="AZ2466" s="304">
        <v>660</v>
      </c>
      <c r="BA2466" s="304">
        <v>120</v>
      </c>
      <c r="BB2466" s="304">
        <v>-999</v>
      </c>
      <c r="BC2466" s="304">
        <v>660</v>
      </c>
      <c r="BD2466" s="304">
        <v>120</v>
      </c>
      <c r="BE2466" s="304">
        <v>120</v>
      </c>
      <c r="BF2466" s="304">
        <v>-999</v>
      </c>
      <c r="BG2466" s="304">
        <v>-999</v>
      </c>
      <c r="BH2466" s="304">
        <v>660</v>
      </c>
      <c r="BI2466" s="304">
        <v>660</v>
      </c>
      <c r="BJ2466" s="304">
        <v>2</v>
      </c>
      <c r="BK2466" s="304" t="s">
        <v>4954</v>
      </c>
      <c r="BL2466" s="304">
        <v>2</v>
      </c>
    </row>
    <row r="2467" spans="1:64" ht="15" hidden="1" customHeight="1" x14ac:dyDescent="0.2">
      <c r="A2467" s="304" t="s">
        <v>6103</v>
      </c>
      <c r="B2467" s="304" t="s">
        <v>2503</v>
      </c>
      <c r="C2467" s="304">
        <v>2603</v>
      </c>
      <c r="D2467" s="349" t="s">
        <v>4091</v>
      </c>
      <c r="E2467" s="304" t="s">
        <v>4091</v>
      </c>
      <c r="F2467" s="304"/>
      <c r="G2467" s="324">
        <v>38.512900000000002</v>
      </c>
      <c r="H2467" s="324">
        <v>141.34559999999999</v>
      </c>
      <c r="I2467" s="324" t="s">
        <v>214</v>
      </c>
      <c r="J2467" s="366">
        <v>859.19</v>
      </c>
      <c r="K2467" s="331">
        <v>0.1</v>
      </c>
      <c r="L2467" s="304" t="str">
        <f t="shared" si="629"/>
        <v>B</v>
      </c>
      <c r="M2467" s="388">
        <v>0</v>
      </c>
      <c r="N2467" s="304"/>
      <c r="O2467" s="304">
        <v>21</v>
      </c>
      <c r="P2467" s="356"/>
      <c r="Q2467" s="356"/>
      <c r="R2467" s="304" t="s">
        <v>2503</v>
      </c>
      <c r="S2467" s="304"/>
      <c r="T2467" s="304"/>
      <c r="U2467" s="304"/>
      <c r="V2467" s="304"/>
      <c r="W2467" s="304" t="s">
        <v>4661</v>
      </c>
      <c r="X2467" s="304">
        <v>-999</v>
      </c>
      <c r="Y2467" s="366" t="str">
        <f t="shared" si="631"/>
        <v>-</v>
      </c>
      <c r="Z2467" s="304"/>
      <c r="AA2467" s="304"/>
      <c r="AB2467" s="304">
        <v>-999</v>
      </c>
      <c r="AC2467" s="304">
        <v>-999</v>
      </c>
      <c r="AD2467" s="366">
        <v>-999</v>
      </c>
      <c r="AE2467" s="304">
        <v>-999</v>
      </c>
      <c r="AF2467" s="304">
        <v>-999</v>
      </c>
      <c r="AG2467" s="304"/>
      <c r="AH2467" s="304">
        <v>0.19842499999999999</v>
      </c>
      <c r="AI2467" s="312"/>
      <c r="AJ2467" s="332">
        <v>760</v>
      </c>
      <c r="AK2467" s="304">
        <f t="shared" si="630"/>
        <v>760</v>
      </c>
      <c r="AL2467" s="304">
        <f t="shared" si="632"/>
        <v>0.43</v>
      </c>
      <c r="AM2467" s="389" t="str">
        <f t="shared" si="633"/>
        <v/>
      </c>
      <c r="AN2467" s="304"/>
      <c r="AO2467" s="304"/>
      <c r="AP2467" s="312"/>
      <c r="AQ2467" s="312"/>
      <c r="AR2467" s="312"/>
      <c r="AS2467" s="304"/>
      <c r="AT2467" s="312"/>
      <c r="AU2467" s="329">
        <f>VLOOKUP(C2467,[1]world!$A$2:$B$3555,2,FALSE)</f>
        <v>3</v>
      </c>
      <c r="AV2467" s="329">
        <v>547</v>
      </c>
      <c r="AW2467" s="304">
        <v>0.37</v>
      </c>
      <c r="AX2467" s="304">
        <v>10</v>
      </c>
      <c r="AY2467" s="304">
        <v>10</v>
      </c>
      <c r="AZ2467" s="304">
        <v>50</v>
      </c>
      <c r="BA2467" s="304">
        <v>10</v>
      </c>
      <c r="BB2467" s="304">
        <v>10</v>
      </c>
      <c r="BC2467" s="304">
        <v>50</v>
      </c>
      <c r="BD2467" s="304">
        <v>20</v>
      </c>
      <c r="BE2467" s="304">
        <v>20</v>
      </c>
      <c r="BF2467" s="304">
        <v>-999</v>
      </c>
      <c r="BG2467" s="304">
        <v>-999</v>
      </c>
      <c r="BH2467" s="304">
        <v>80</v>
      </c>
      <c r="BI2467" s="304">
        <v>80</v>
      </c>
      <c r="BJ2467" s="304">
        <v>0</v>
      </c>
      <c r="BK2467" s="304">
        <v>0</v>
      </c>
      <c r="BL2467" s="304">
        <v>0</v>
      </c>
    </row>
    <row r="2468" spans="1:64" ht="15" hidden="1" customHeight="1" x14ac:dyDescent="0.2">
      <c r="A2468" s="304" t="s">
        <v>6103</v>
      </c>
      <c r="B2468" s="304" t="s">
        <v>2503</v>
      </c>
      <c r="C2468" s="304">
        <v>2604</v>
      </c>
      <c r="D2468" s="349" t="s">
        <v>4113</v>
      </c>
      <c r="E2468" s="304" t="s">
        <v>4113</v>
      </c>
      <c r="F2468" s="304"/>
      <c r="G2468" s="324">
        <v>38.638599999999997</v>
      </c>
      <c r="H2468" s="324">
        <v>141.44630000000001</v>
      </c>
      <c r="I2468" s="324" t="s">
        <v>214</v>
      </c>
      <c r="J2468" s="366">
        <v>748.29</v>
      </c>
      <c r="K2468" s="331">
        <v>0.1</v>
      </c>
      <c r="L2468" s="304" t="str">
        <f t="shared" si="629"/>
        <v>C</v>
      </c>
      <c r="M2468" s="388">
        <v>0</v>
      </c>
      <c r="N2468" s="304"/>
      <c r="O2468" s="304">
        <v>21</v>
      </c>
      <c r="P2468" s="356"/>
      <c r="Q2468" s="356"/>
      <c r="R2468" s="304" t="s">
        <v>2503</v>
      </c>
      <c r="S2468" s="304"/>
      <c r="T2468" s="304"/>
      <c r="U2468" s="304"/>
      <c r="V2468" s="304"/>
      <c r="W2468" s="304" t="s">
        <v>4661</v>
      </c>
      <c r="X2468" s="304">
        <v>-999</v>
      </c>
      <c r="Y2468" s="366" t="str">
        <f t="shared" si="631"/>
        <v>-</v>
      </c>
      <c r="Z2468" s="304"/>
      <c r="AA2468" s="304"/>
      <c r="AB2468" s="304">
        <v>-999</v>
      </c>
      <c r="AC2468" s="304">
        <v>-999</v>
      </c>
      <c r="AD2468" s="366">
        <v>-999</v>
      </c>
      <c r="AE2468" s="304">
        <v>-999</v>
      </c>
      <c r="AF2468" s="304">
        <v>-999</v>
      </c>
      <c r="AG2468" s="304"/>
      <c r="AH2468" s="304">
        <v>3.9228699999999998E-2</v>
      </c>
      <c r="AI2468" s="312"/>
      <c r="AJ2468" s="332">
        <v>760</v>
      </c>
      <c r="AK2468" s="304">
        <f t="shared" si="630"/>
        <v>760</v>
      </c>
      <c r="AL2468" s="304">
        <f t="shared" si="632"/>
        <v>0.43</v>
      </c>
      <c r="AM2468" s="389" t="str">
        <f t="shared" si="633"/>
        <v/>
      </c>
      <c r="AN2468" s="304"/>
      <c r="AO2468" s="304"/>
      <c r="AP2468" s="312"/>
      <c r="AQ2468" s="312"/>
      <c r="AR2468" s="312"/>
      <c r="AS2468" s="304"/>
      <c r="AT2468" s="312"/>
      <c r="AU2468" s="329">
        <f>VLOOKUP(C2468,[1]world!$A$2:$B$3555,2,FALSE)</f>
        <v>7</v>
      </c>
      <c r="AV2468" s="329">
        <v>388</v>
      </c>
      <c r="AW2468" s="304">
        <v>0.37</v>
      </c>
      <c r="AX2468" s="304">
        <v>14</v>
      </c>
      <c r="AY2468" s="304">
        <v>14</v>
      </c>
      <c r="AZ2468" s="304">
        <v>34</v>
      </c>
      <c r="BA2468" s="304">
        <v>14</v>
      </c>
      <c r="BB2468" s="304">
        <v>14</v>
      </c>
      <c r="BC2468" s="304">
        <v>34</v>
      </c>
      <c r="BD2468" s="304">
        <v>20</v>
      </c>
      <c r="BE2468" s="304">
        <v>20</v>
      </c>
      <c r="BF2468" s="304">
        <v>-999</v>
      </c>
      <c r="BG2468" s="304">
        <v>-999</v>
      </c>
      <c r="BH2468" s="304">
        <v>40</v>
      </c>
      <c r="BI2468" s="304">
        <v>40</v>
      </c>
      <c r="BJ2468" s="304">
        <v>0</v>
      </c>
      <c r="BK2468" s="304">
        <v>0</v>
      </c>
      <c r="BL2468" s="304">
        <v>0</v>
      </c>
    </row>
    <row r="2469" spans="1:64" ht="15" hidden="1" customHeight="1" x14ac:dyDescent="0.2">
      <c r="A2469" s="304" t="s">
        <v>6176</v>
      </c>
      <c r="B2469" s="304" t="s">
        <v>1612</v>
      </c>
      <c r="C2469" s="304">
        <v>2605</v>
      </c>
      <c r="D2469" s="349" t="s">
        <v>3467</v>
      </c>
      <c r="E2469" s="304" t="s">
        <v>3467</v>
      </c>
      <c r="F2469" s="304"/>
      <c r="G2469" s="324">
        <v>36.508600000000001</v>
      </c>
      <c r="H2469" s="324">
        <v>137.85069999999999</v>
      </c>
      <c r="I2469" s="324" t="s">
        <v>212</v>
      </c>
      <c r="J2469" s="368">
        <f t="shared" ref="J2469:J2487" si="636">U2469</f>
        <v>410.34897446045255</v>
      </c>
      <c r="K2469" s="331">
        <v>0.13</v>
      </c>
      <c r="L2469" s="304" t="str">
        <f t="shared" si="629"/>
        <v>C</v>
      </c>
      <c r="M2469" s="388">
        <v>1</v>
      </c>
      <c r="N2469" s="304">
        <v>365.9</v>
      </c>
      <c r="O2469" s="304">
        <v>20</v>
      </c>
      <c r="P2469" s="331"/>
      <c r="Q2469" s="356"/>
      <c r="R2469" s="304"/>
      <c r="S2469" s="356">
        <v>410.34897446045255</v>
      </c>
      <c r="T2469" s="356">
        <v>439.22034331733073</v>
      </c>
      <c r="U2469" s="356">
        <f t="shared" ref="U2469:U2487" si="637">IF(O2469&lt;=10,T2469,IF(O2469&gt;=20,S2469,((O2469-10)*(S2469-T2469)/10+T2469)))</f>
        <v>410.34897446045255</v>
      </c>
      <c r="V2469" s="356"/>
      <c r="W2469" s="304" t="s">
        <v>1674</v>
      </c>
      <c r="X2469" s="304" t="s">
        <v>213</v>
      </c>
      <c r="Y2469" s="366">
        <f t="shared" si="631"/>
        <v>274.5</v>
      </c>
      <c r="Z2469" s="304"/>
      <c r="AA2469" s="304"/>
      <c r="AB2469" s="304">
        <v>-999</v>
      </c>
      <c r="AC2469" s="304">
        <v>-999</v>
      </c>
      <c r="AD2469" s="366">
        <v>-999</v>
      </c>
      <c r="AE2469" s="304">
        <v>-999</v>
      </c>
      <c r="AF2469" s="304">
        <v>-999</v>
      </c>
      <c r="AG2469" s="304"/>
      <c r="AH2469" s="304">
        <v>1.2259000000000001E-2</v>
      </c>
      <c r="AI2469" s="312"/>
      <c r="AJ2469" s="332">
        <v>473</v>
      </c>
      <c r="AK2469" s="304">
        <f t="shared" si="630"/>
        <v>425</v>
      </c>
      <c r="AL2469" s="304">
        <f t="shared" si="632"/>
        <v>0.43</v>
      </c>
      <c r="AM2469" s="389" t="str">
        <f t="shared" si="633"/>
        <v/>
      </c>
      <c r="AN2469" s="304"/>
      <c r="AO2469" s="304"/>
      <c r="AP2469" s="312"/>
      <c r="AQ2469" s="312"/>
      <c r="AR2469" s="312"/>
      <c r="AS2469" s="304"/>
      <c r="AT2469" s="312"/>
      <c r="AU2469" s="329">
        <f>VLOOKUP(C2469,[1]world!$A$2:$B$3555,2,FALSE)</f>
        <v>7</v>
      </c>
      <c r="AV2469" s="329">
        <v>388</v>
      </c>
      <c r="AW2469" s="304">
        <v>0.37</v>
      </c>
      <c r="AX2469" s="304">
        <v>20</v>
      </c>
      <c r="AY2469" s="304">
        <v>-999</v>
      </c>
      <c r="AZ2469" s="304">
        <v>580</v>
      </c>
      <c r="BA2469" s="304">
        <v>20</v>
      </c>
      <c r="BB2469" s="304">
        <v>-999</v>
      </c>
      <c r="BC2469" s="304">
        <v>580</v>
      </c>
      <c r="BD2469" s="304">
        <v>20</v>
      </c>
      <c r="BE2469" s="304">
        <v>20</v>
      </c>
      <c r="BF2469" s="304">
        <v>-999</v>
      </c>
      <c r="BG2469" s="304">
        <v>-999</v>
      </c>
      <c r="BH2469" s="304">
        <v>580</v>
      </c>
      <c r="BI2469" s="304">
        <v>580</v>
      </c>
      <c r="BJ2469" s="304">
        <v>2</v>
      </c>
      <c r="BK2469" s="304" t="s">
        <v>4954</v>
      </c>
      <c r="BL2469" s="304">
        <v>2</v>
      </c>
    </row>
    <row r="2470" spans="1:64" ht="15" hidden="1" customHeight="1" x14ac:dyDescent="0.2">
      <c r="A2470" s="304" t="s">
        <v>6176</v>
      </c>
      <c r="B2470" s="304" t="s">
        <v>1612</v>
      </c>
      <c r="C2470" s="304">
        <v>2606</v>
      </c>
      <c r="D2470" s="349" t="s">
        <v>3449</v>
      </c>
      <c r="E2470" s="304" t="s">
        <v>3449</v>
      </c>
      <c r="F2470" s="304"/>
      <c r="G2470" s="324">
        <v>36.402200000000001</v>
      </c>
      <c r="H2470" s="324">
        <v>138.2491</v>
      </c>
      <c r="I2470" s="324" t="s">
        <v>212</v>
      </c>
      <c r="J2470" s="368">
        <f t="shared" si="636"/>
        <v>582.0911967858242</v>
      </c>
      <c r="K2470" s="331">
        <v>0.2</v>
      </c>
      <c r="L2470" s="304" t="str">
        <f t="shared" si="629"/>
        <v>C</v>
      </c>
      <c r="M2470" s="388">
        <v>1</v>
      </c>
      <c r="N2470" s="304">
        <v>394.1</v>
      </c>
      <c r="O2470" s="304">
        <v>11</v>
      </c>
      <c r="P2470" s="331"/>
      <c r="Q2470" s="356"/>
      <c r="R2470" s="304"/>
      <c r="S2470" s="356">
        <v>508.45979063151441</v>
      </c>
      <c r="T2470" s="356">
        <v>590.27246413630303</v>
      </c>
      <c r="U2470" s="356">
        <f t="shared" si="637"/>
        <v>582.0911967858242</v>
      </c>
      <c r="V2470" s="356"/>
      <c r="W2470" s="304" t="s">
        <v>890</v>
      </c>
      <c r="X2470" s="304" t="s">
        <v>205</v>
      </c>
      <c r="Y2470" s="366">
        <f t="shared" si="631"/>
        <v>424.8</v>
      </c>
      <c r="Z2470" s="304"/>
      <c r="AA2470" s="304"/>
      <c r="AB2470" s="304">
        <v>-999</v>
      </c>
      <c r="AC2470" s="304">
        <v>-999</v>
      </c>
      <c r="AD2470" s="366">
        <v>-999</v>
      </c>
      <c r="AE2470" s="304">
        <v>-999</v>
      </c>
      <c r="AF2470" s="304">
        <v>-999</v>
      </c>
      <c r="AG2470" s="304"/>
      <c r="AH2470" s="304">
        <v>1.57121E-2</v>
      </c>
      <c r="AI2470" s="312"/>
      <c r="AJ2470" s="332">
        <v>561</v>
      </c>
      <c r="AK2470" s="304">
        <f t="shared" si="630"/>
        <v>555</v>
      </c>
      <c r="AL2470" s="304">
        <f t="shared" si="632"/>
        <v>0.43</v>
      </c>
      <c r="AM2470" s="389" t="str">
        <f t="shared" si="633"/>
        <v/>
      </c>
      <c r="AN2470" s="304"/>
      <c r="AO2470" s="304"/>
      <c r="AP2470" s="312"/>
      <c r="AQ2470" s="312"/>
      <c r="AR2470" s="312"/>
      <c r="AS2470" s="304"/>
      <c r="AT2470" s="312"/>
      <c r="AU2470" s="329">
        <f>VLOOKUP(C2470,[1]world!$A$2:$B$3555,2,FALSE)</f>
        <v>3</v>
      </c>
      <c r="AV2470" s="329">
        <v>547</v>
      </c>
      <c r="AW2470" s="304">
        <v>0.37</v>
      </c>
      <c r="AX2470" s="304">
        <v>120</v>
      </c>
      <c r="AY2470" s="304">
        <v>-999</v>
      </c>
      <c r="AZ2470" s="304">
        <v>480</v>
      </c>
      <c r="BA2470" s="304">
        <v>120</v>
      </c>
      <c r="BB2470" s="304">
        <v>-999</v>
      </c>
      <c r="BC2470" s="304">
        <v>480</v>
      </c>
      <c r="BD2470" s="304">
        <v>120</v>
      </c>
      <c r="BE2470" s="304">
        <v>120</v>
      </c>
      <c r="BF2470" s="304">
        <v>-999</v>
      </c>
      <c r="BG2470" s="304">
        <v>-999</v>
      </c>
      <c r="BH2470" s="304">
        <v>480</v>
      </c>
      <c r="BI2470" s="304">
        <v>480</v>
      </c>
      <c r="BJ2470" s="304">
        <v>2</v>
      </c>
      <c r="BK2470" s="304" t="s">
        <v>4954</v>
      </c>
      <c r="BL2470" s="304">
        <v>2</v>
      </c>
    </row>
    <row r="2471" spans="1:64" ht="15" hidden="1" customHeight="1" x14ac:dyDescent="0.2">
      <c r="A2471" s="304" t="s">
        <v>6176</v>
      </c>
      <c r="B2471" s="304" t="s">
        <v>1612</v>
      </c>
      <c r="C2471" s="304">
        <v>2607</v>
      </c>
      <c r="D2471" s="349" t="s">
        <v>3432</v>
      </c>
      <c r="E2471" s="304" t="s">
        <v>3432</v>
      </c>
      <c r="F2471" s="304"/>
      <c r="G2471" s="324">
        <v>36.337800000000001</v>
      </c>
      <c r="H2471" s="324">
        <v>137.86940000000001</v>
      </c>
      <c r="I2471" s="324" t="s">
        <v>212</v>
      </c>
      <c r="J2471" s="368">
        <f t="shared" si="636"/>
        <v>399.48186861495259</v>
      </c>
      <c r="K2471" s="331">
        <v>0.13</v>
      </c>
      <c r="L2471" s="304" t="str">
        <f t="shared" si="629"/>
        <v>C</v>
      </c>
      <c r="M2471" s="388">
        <v>1</v>
      </c>
      <c r="N2471" s="304">
        <v>356.3</v>
      </c>
      <c r="O2471" s="304">
        <v>20</v>
      </c>
      <c r="P2471" s="331"/>
      <c r="Q2471" s="356"/>
      <c r="R2471" s="304"/>
      <c r="S2471" s="356">
        <v>399.48186861495259</v>
      </c>
      <c r="T2471" s="356">
        <v>427.88418982922303</v>
      </c>
      <c r="U2471" s="356">
        <f t="shared" si="637"/>
        <v>399.48186861495259</v>
      </c>
      <c r="V2471" s="356"/>
      <c r="W2471" s="304" t="s">
        <v>1674</v>
      </c>
      <c r="X2471" s="304" t="s">
        <v>213</v>
      </c>
      <c r="Y2471" s="366">
        <f t="shared" si="631"/>
        <v>274.5</v>
      </c>
      <c r="Z2471" s="304"/>
      <c r="AA2471" s="304"/>
      <c r="AB2471" s="304">
        <v>-999</v>
      </c>
      <c r="AC2471" s="304">
        <v>-999</v>
      </c>
      <c r="AD2471" s="366">
        <v>-999</v>
      </c>
      <c r="AE2471" s="304">
        <v>-999</v>
      </c>
      <c r="AF2471" s="304">
        <v>-999</v>
      </c>
      <c r="AG2471" s="304"/>
      <c r="AH2471" s="304">
        <v>1.8789299999999998E-2</v>
      </c>
      <c r="AI2471" s="312"/>
      <c r="AJ2471" s="332">
        <v>636</v>
      </c>
      <c r="AK2471" s="304">
        <f t="shared" si="630"/>
        <v>690</v>
      </c>
      <c r="AL2471" s="304">
        <f t="shared" si="632"/>
        <v>0.43</v>
      </c>
      <c r="AM2471" s="389" t="str">
        <f t="shared" si="633"/>
        <v/>
      </c>
      <c r="AN2471" s="304"/>
      <c r="AO2471" s="304"/>
      <c r="AP2471" s="312"/>
      <c r="AQ2471" s="312"/>
      <c r="AR2471" s="312"/>
      <c r="AS2471" s="304"/>
      <c r="AT2471" s="312"/>
      <c r="AU2471" s="329">
        <f>VLOOKUP(C2471,[1]world!$A$2:$B$3555,2,FALSE)</f>
        <v>7</v>
      </c>
      <c r="AV2471" s="329">
        <v>388</v>
      </c>
      <c r="AW2471" s="304">
        <v>0.37</v>
      </c>
      <c r="AX2471" s="304">
        <v>20</v>
      </c>
      <c r="AY2471" s="304">
        <v>-999</v>
      </c>
      <c r="AZ2471" s="304">
        <v>560</v>
      </c>
      <c r="BA2471" s="304">
        <v>20</v>
      </c>
      <c r="BB2471" s="304">
        <v>-999</v>
      </c>
      <c r="BC2471" s="304">
        <v>560</v>
      </c>
      <c r="BD2471" s="304">
        <v>20</v>
      </c>
      <c r="BE2471" s="304">
        <v>20</v>
      </c>
      <c r="BF2471" s="304">
        <v>-999</v>
      </c>
      <c r="BG2471" s="304">
        <v>-999</v>
      </c>
      <c r="BH2471" s="304">
        <v>560</v>
      </c>
      <c r="BI2471" s="304">
        <v>560</v>
      </c>
      <c r="BJ2471" s="304">
        <v>2</v>
      </c>
      <c r="BK2471" s="304" t="s">
        <v>4954</v>
      </c>
      <c r="BL2471" s="304">
        <v>2</v>
      </c>
    </row>
    <row r="2472" spans="1:64" ht="15" hidden="1" customHeight="1" x14ac:dyDescent="0.2">
      <c r="A2472" s="304" t="s">
        <v>6176</v>
      </c>
      <c r="B2472" s="304" t="s">
        <v>1612</v>
      </c>
      <c r="C2472" s="304">
        <v>2608</v>
      </c>
      <c r="D2472" s="349" t="s">
        <v>3430</v>
      </c>
      <c r="E2472" s="304" t="s">
        <v>3430</v>
      </c>
      <c r="F2472" s="304"/>
      <c r="G2472" s="324">
        <v>36.328099999999999</v>
      </c>
      <c r="H2472" s="324">
        <v>138.4357</v>
      </c>
      <c r="I2472" s="324" t="s">
        <v>212</v>
      </c>
      <c r="J2472" s="368">
        <f t="shared" si="636"/>
        <v>338.86057149825876</v>
      </c>
      <c r="K2472" s="331">
        <v>0.13</v>
      </c>
      <c r="L2472" s="304" t="str">
        <f t="shared" si="629"/>
        <v>D</v>
      </c>
      <c r="M2472" s="388">
        <v>1</v>
      </c>
      <c r="N2472" s="304">
        <v>302.7</v>
      </c>
      <c r="O2472" s="304">
        <v>20</v>
      </c>
      <c r="P2472" s="331"/>
      <c r="Q2472" s="356"/>
      <c r="R2472" s="304"/>
      <c r="S2472" s="356">
        <v>338.86057149825876</v>
      </c>
      <c r="T2472" s="356">
        <v>364.09947987576953</v>
      </c>
      <c r="U2472" s="356">
        <f t="shared" si="637"/>
        <v>338.86057149825876</v>
      </c>
      <c r="V2472" s="356"/>
      <c r="W2472" s="304" t="s">
        <v>1674</v>
      </c>
      <c r="X2472" s="304" t="s">
        <v>213</v>
      </c>
      <c r="Y2472" s="366">
        <f t="shared" si="631"/>
        <v>274.5</v>
      </c>
      <c r="Z2472" s="304"/>
      <c r="AA2472" s="304"/>
      <c r="AB2472" s="304">
        <v>-999</v>
      </c>
      <c r="AC2472" s="304">
        <v>-999</v>
      </c>
      <c r="AD2472" s="366">
        <v>-999</v>
      </c>
      <c r="AE2472" s="304">
        <v>-999</v>
      </c>
      <c r="AF2472" s="304">
        <v>-999</v>
      </c>
      <c r="AG2472" s="304"/>
      <c r="AH2472" s="304">
        <v>7.3379700000000006E-2</v>
      </c>
      <c r="AI2472" s="312"/>
      <c r="AJ2472" s="332">
        <v>760</v>
      </c>
      <c r="AK2472" s="304">
        <f t="shared" si="630"/>
        <v>760</v>
      </c>
      <c r="AL2472" s="304">
        <f t="shared" ref="AL2472:AL2490" si="638">IF(AH2472&lt;=0.0022,0.2,0.43)</f>
        <v>0.43</v>
      </c>
      <c r="AM2472" s="389" t="str">
        <f t="shared" si="633"/>
        <v/>
      </c>
      <c r="AN2472" s="304"/>
      <c r="AO2472" s="304"/>
      <c r="AP2472" s="312"/>
      <c r="AQ2472" s="312"/>
      <c r="AR2472" s="312"/>
      <c r="AS2472" s="304"/>
      <c r="AT2472" s="312"/>
      <c r="AU2472" s="329">
        <f>VLOOKUP(C2472,[1]world!$A$2:$B$3555,2,FALSE)</f>
        <v>3</v>
      </c>
      <c r="AV2472" s="329">
        <v>547</v>
      </c>
      <c r="AW2472" s="304">
        <v>0.37</v>
      </c>
      <c r="AX2472" s="304">
        <v>20</v>
      </c>
      <c r="AY2472" s="304">
        <v>-999</v>
      </c>
      <c r="AZ2472" s="304">
        <v>2480</v>
      </c>
      <c r="BA2472" s="304">
        <v>20</v>
      </c>
      <c r="BB2472" s="304">
        <v>-999</v>
      </c>
      <c r="BC2472" s="304">
        <v>2480</v>
      </c>
      <c r="BD2472" s="304">
        <v>20</v>
      </c>
      <c r="BE2472" s="304">
        <v>20</v>
      </c>
      <c r="BF2472" s="304">
        <v>-999</v>
      </c>
      <c r="BG2472" s="304">
        <v>-999</v>
      </c>
      <c r="BH2472" s="304">
        <v>2480</v>
      </c>
      <c r="BI2472" s="304">
        <v>2480</v>
      </c>
      <c r="BJ2472" s="304">
        <v>2</v>
      </c>
      <c r="BK2472" s="304" t="s">
        <v>4954</v>
      </c>
      <c r="BL2472" s="304">
        <v>2</v>
      </c>
    </row>
    <row r="2473" spans="1:64" ht="15" hidden="1" customHeight="1" x14ac:dyDescent="0.2">
      <c r="A2473" s="304" t="s">
        <v>6176</v>
      </c>
      <c r="B2473" s="304" t="s">
        <v>1612</v>
      </c>
      <c r="C2473" s="304">
        <v>2609</v>
      </c>
      <c r="D2473" s="349" t="s">
        <v>3398</v>
      </c>
      <c r="E2473" s="304" t="s">
        <v>3398</v>
      </c>
      <c r="F2473" s="304"/>
      <c r="G2473" s="324">
        <v>36.256399999999999</v>
      </c>
      <c r="H2473" s="324">
        <v>138.26689999999999</v>
      </c>
      <c r="I2473" s="324" t="s">
        <v>212</v>
      </c>
      <c r="J2473" s="368">
        <f t="shared" si="636"/>
        <v>555.36540226786917</v>
      </c>
      <c r="K2473" s="331">
        <v>0.13</v>
      </c>
      <c r="L2473" s="304" t="str">
        <f t="shared" si="629"/>
        <v>C</v>
      </c>
      <c r="M2473" s="388">
        <v>1</v>
      </c>
      <c r="N2473" s="304">
        <v>493.8</v>
      </c>
      <c r="O2473" s="304">
        <v>20</v>
      </c>
      <c r="P2473" s="331"/>
      <c r="Q2473" s="356"/>
      <c r="R2473" s="304"/>
      <c r="S2473" s="356">
        <v>555.36540226786917</v>
      </c>
      <c r="T2473" s="356">
        <v>587.80947230288564</v>
      </c>
      <c r="U2473" s="356">
        <f t="shared" si="637"/>
        <v>555.36540226786917</v>
      </c>
      <c r="V2473" s="356"/>
      <c r="W2473" s="304" t="s">
        <v>1674</v>
      </c>
      <c r="X2473" s="304" t="s">
        <v>213</v>
      </c>
      <c r="Y2473" s="366">
        <f t="shared" si="631"/>
        <v>274.5</v>
      </c>
      <c r="Z2473" s="304"/>
      <c r="AA2473" s="304"/>
      <c r="AB2473" s="304">
        <v>-999</v>
      </c>
      <c r="AC2473" s="304">
        <v>-999</v>
      </c>
      <c r="AD2473" s="366">
        <v>-999</v>
      </c>
      <c r="AE2473" s="304">
        <v>-999</v>
      </c>
      <c r="AF2473" s="304">
        <v>-999</v>
      </c>
      <c r="AG2473" s="304"/>
      <c r="AH2473" s="304">
        <v>0.134655</v>
      </c>
      <c r="AI2473" s="312"/>
      <c r="AJ2473" s="332">
        <v>760</v>
      </c>
      <c r="AK2473" s="304">
        <f t="shared" si="630"/>
        <v>760</v>
      </c>
      <c r="AL2473" s="304">
        <f t="shared" si="638"/>
        <v>0.43</v>
      </c>
      <c r="AM2473" s="389" t="str">
        <f t="shared" si="633"/>
        <v/>
      </c>
      <c r="AN2473" s="304"/>
      <c r="AO2473" s="304"/>
      <c r="AP2473" s="312"/>
      <c r="AQ2473" s="312"/>
      <c r="AR2473" s="312"/>
      <c r="AS2473" s="304"/>
      <c r="AT2473" s="312"/>
      <c r="AU2473" s="329">
        <f>VLOOKUP(C2473,[1]world!$A$2:$B$3555,2,FALSE)</f>
        <v>1</v>
      </c>
      <c r="AV2473" s="329">
        <v>519</v>
      </c>
      <c r="AW2473" s="304">
        <v>0.37</v>
      </c>
      <c r="AX2473" s="304">
        <v>20</v>
      </c>
      <c r="AY2473" s="304">
        <v>-999</v>
      </c>
      <c r="AZ2473" s="304">
        <v>580</v>
      </c>
      <c r="BA2473" s="304">
        <v>20</v>
      </c>
      <c r="BB2473" s="304">
        <v>-999</v>
      </c>
      <c r="BC2473" s="304">
        <v>580</v>
      </c>
      <c r="BD2473" s="304">
        <v>20</v>
      </c>
      <c r="BE2473" s="304">
        <v>20</v>
      </c>
      <c r="BF2473" s="304">
        <v>-999</v>
      </c>
      <c r="BG2473" s="304">
        <v>-999</v>
      </c>
      <c r="BH2473" s="304">
        <v>580</v>
      </c>
      <c r="BI2473" s="304">
        <v>580</v>
      </c>
      <c r="BJ2473" s="304">
        <v>2</v>
      </c>
      <c r="BK2473" s="304" t="s">
        <v>4954</v>
      </c>
      <c r="BL2473" s="304">
        <v>2</v>
      </c>
    </row>
    <row r="2474" spans="1:64" ht="15" hidden="1" customHeight="1" x14ac:dyDescent="0.2">
      <c r="A2474" s="304" t="s">
        <v>6176</v>
      </c>
      <c r="B2474" s="304" t="s">
        <v>1612</v>
      </c>
      <c r="C2474" s="304">
        <v>2610</v>
      </c>
      <c r="D2474" s="349" t="s">
        <v>3399</v>
      </c>
      <c r="E2474" s="304" t="s">
        <v>3399</v>
      </c>
      <c r="F2474" s="304"/>
      <c r="G2474" s="324">
        <v>36.256399999999999</v>
      </c>
      <c r="H2474" s="324">
        <v>137.9785</v>
      </c>
      <c r="I2474" s="324" t="s">
        <v>212</v>
      </c>
      <c r="J2474" s="368">
        <f t="shared" si="636"/>
        <v>525.17266240523657</v>
      </c>
      <c r="K2474" s="331">
        <v>0.13</v>
      </c>
      <c r="L2474" s="304" t="str">
        <f t="shared" si="629"/>
        <v>C</v>
      </c>
      <c r="M2474" s="388">
        <v>1</v>
      </c>
      <c r="N2474" s="304">
        <v>467.2</v>
      </c>
      <c r="O2474" s="304">
        <v>20</v>
      </c>
      <c r="P2474" s="331"/>
      <c r="Q2474" s="356"/>
      <c r="R2474" s="304"/>
      <c r="S2474" s="356">
        <v>525.17266240523657</v>
      </c>
      <c r="T2474" s="356">
        <v>557.26982668206335</v>
      </c>
      <c r="U2474" s="356">
        <f t="shared" si="637"/>
        <v>525.17266240523657</v>
      </c>
      <c r="V2474" s="356"/>
      <c r="W2474" s="304" t="s">
        <v>1674</v>
      </c>
      <c r="X2474" s="304" t="s">
        <v>213</v>
      </c>
      <c r="Y2474" s="366">
        <f t="shared" si="631"/>
        <v>274.5</v>
      </c>
      <c r="Z2474" s="304"/>
      <c r="AA2474" s="304"/>
      <c r="AB2474" s="304">
        <v>-999</v>
      </c>
      <c r="AC2474" s="304">
        <v>-999</v>
      </c>
      <c r="AD2474" s="366">
        <v>-999</v>
      </c>
      <c r="AE2474" s="304">
        <v>-999</v>
      </c>
      <c r="AF2474" s="304">
        <v>-999</v>
      </c>
      <c r="AG2474" s="304"/>
      <c r="AH2474" s="304">
        <v>2.2637500000000001E-2</v>
      </c>
      <c r="AI2474" s="312"/>
      <c r="AJ2474" s="332">
        <v>713</v>
      </c>
      <c r="AK2474" s="304">
        <f t="shared" si="630"/>
        <v>690</v>
      </c>
      <c r="AL2474" s="304">
        <f t="shared" si="638"/>
        <v>0.43</v>
      </c>
      <c r="AM2474" s="389" t="str">
        <f t="shared" si="633"/>
        <v/>
      </c>
      <c r="AN2474" s="304"/>
      <c r="AO2474" s="304"/>
      <c r="AP2474" s="312"/>
      <c r="AQ2474" s="312"/>
      <c r="AR2474" s="312"/>
      <c r="AS2474" s="304"/>
      <c r="AT2474" s="312"/>
      <c r="AU2474" s="329">
        <f>VLOOKUP(C2474,[1]world!$A$2:$B$3555,2,FALSE)</f>
        <v>3</v>
      </c>
      <c r="AV2474" s="329">
        <v>547</v>
      </c>
      <c r="AW2474" s="304">
        <v>0.37</v>
      </c>
      <c r="AX2474" s="304">
        <v>20</v>
      </c>
      <c r="AY2474" s="304">
        <v>-999</v>
      </c>
      <c r="AZ2474" s="304">
        <v>420</v>
      </c>
      <c r="BA2474" s="304">
        <v>20</v>
      </c>
      <c r="BB2474" s="304">
        <v>-999</v>
      </c>
      <c r="BC2474" s="304">
        <v>420</v>
      </c>
      <c r="BD2474" s="304">
        <v>20</v>
      </c>
      <c r="BE2474" s="304">
        <v>20</v>
      </c>
      <c r="BF2474" s="304">
        <v>-999</v>
      </c>
      <c r="BG2474" s="304">
        <v>-999</v>
      </c>
      <c r="BH2474" s="304">
        <v>420</v>
      </c>
      <c r="BI2474" s="304">
        <v>420</v>
      </c>
      <c r="BJ2474" s="304">
        <v>2</v>
      </c>
      <c r="BK2474" s="304" t="s">
        <v>4954</v>
      </c>
      <c r="BL2474" s="304">
        <v>2</v>
      </c>
    </row>
    <row r="2475" spans="1:64" ht="15" hidden="1" customHeight="1" x14ac:dyDescent="0.2">
      <c r="A2475" s="304" t="s">
        <v>6176</v>
      </c>
      <c r="B2475" s="304" t="s">
        <v>1612</v>
      </c>
      <c r="C2475" s="304">
        <v>2611</v>
      </c>
      <c r="D2475" s="349" t="s">
        <v>3357</v>
      </c>
      <c r="E2475" s="304" t="s">
        <v>3357</v>
      </c>
      <c r="F2475" s="304"/>
      <c r="G2475" s="324">
        <v>36.183300000000003</v>
      </c>
      <c r="H2475" s="324">
        <v>137.7852</v>
      </c>
      <c r="I2475" s="324" t="s">
        <v>212</v>
      </c>
      <c r="J2475" s="368">
        <f t="shared" si="636"/>
        <v>846.32135971598143</v>
      </c>
      <c r="K2475" s="331">
        <v>0.2</v>
      </c>
      <c r="L2475" s="304" t="str">
        <f t="shared" si="629"/>
        <v>B</v>
      </c>
      <c r="M2475" s="388">
        <v>1</v>
      </c>
      <c r="N2475" s="304">
        <v>588.6</v>
      </c>
      <c r="O2475" s="304">
        <v>10</v>
      </c>
      <c r="P2475" s="331"/>
      <c r="Q2475" s="356"/>
      <c r="R2475" s="304"/>
      <c r="S2475" s="356">
        <v>781.19779591270003</v>
      </c>
      <c r="T2475" s="356">
        <v>846.32135971598143</v>
      </c>
      <c r="U2475" s="356">
        <f t="shared" si="637"/>
        <v>846.32135971598143</v>
      </c>
      <c r="V2475" s="356"/>
      <c r="W2475" s="304" t="s">
        <v>890</v>
      </c>
      <c r="X2475" s="304" t="s">
        <v>205</v>
      </c>
      <c r="Y2475" s="366">
        <f t="shared" si="631"/>
        <v>424.8</v>
      </c>
      <c r="Z2475" s="304"/>
      <c r="AA2475" s="304"/>
      <c r="AB2475" s="304">
        <v>-999</v>
      </c>
      <c r="AC2475" s="304">
        <v>-999</v>
      </c>
      <c r="AD2475" s="366">
        <v>-999</v>
      </c>
      <c r="AE2475" s="304">
        <v>-999</v>
      </c>
      <c r="AF2475" s="304">
        <v>-999</v>
      </c>
      <c r="AG2475" s="304"/>
      <c r="AH2475" s="304">
        <v>7.47284E-2</v>
      </c>
      <c r="AI2475" s="312"/>
      <c r="AJ2475" s="332">
        <v>760</v>
      </c>
      <c r="AK2475" s="304">
        <f t="shared" si="630"/>
        <v>760</v>
      </c>
      <c r="AL2475" s="304">
        <f t="shared" si="638"/>
        <v>0.43</v>
      </c>
      <c r="AM2475" s="389" t="str">
        <f t="shared" si="633"/>
        <v/>
      </c>
      <c r="AN2475" s="304"/>
      <c r="AO2475" s="304"/>
      <c r="AP2475" s="312"/>
      <c r="AQ2475" s="312"/>
      <c r="AR2475" s="312"/>
      <c r="AS2475" s="304"/>
      <c r="AT2475" s="312"/>
      <c r="AU2475" s="329">
        <f>VLOOKUP(C2475,[1]world!$A$2:$B$3555,2,FALSE)</f>
        <v>1</v>
      </c>
      <c r="AV2475" s="329">
        <v>519</v>
      </c>
      <c r="AW2475" s="304">
        <v>0.37</v>
      </c>
      <c r="AX2475" s="304">
        <v>20</v>
      </c>
      <c r="AY2475" s="304">
        <v>-999</v>
      </c>
      <c r="AZ2475" s="304">
        <v>40</v>
      </c>
      <c r="BA2475" s="304">
        <v>20</v>
      </c>
      <c r="BB2475" s="304">
        <v>-999</v>
      </c>
      <c r="BC2475" s="304">
        <v>40</v>
      </c>
      <c r="BD2475" s="304">
        <v>20</v>
      </c>
      <c r="BE2475" s="304">
        <v>20</v>
      </c>
      <c r="BF2475" s="304">
        <v>-999</v>
      </c>
      <c r="BG2475" s="304">
        <v>-999</v>
      </c>
      <c r="BH2475" s="304">
        <v>40</v>
      </c>
      <c r="BI2475" s="304">
        <v>40</v>
      </c>
      <c r="BJ2475" s="304">
        <v>2</v>
      </c>
      <c r="BK2475" s="304" t="s">
        <v>4954</v>
      </c>
      <c r="BL2475" s="304">
        <v>2</v>
      </c>
    </row>
    <row r="2476" spans="1:64" ht="15" hidden="1" customHeight="1" x14ac:dyDescent="0.2">
      <c r="A2476" s="304" t="s">
        <v>6176</v>
      </c>
      <c r="B2476" s="304" t="s">
        <v>1612</v>
      </c>
      <c r="C2476" s="304">
        <v>2612</v>
      </c>
      <c r="D2476" s="349" t="s">
        <v>3328</v>
      </c>
      <c r="E2476" s="304" t="s">
        <v>3328</v>
      </c>
      <c r="F2476" s="304"/>
      <c r="G2476" s="324">
        <v>36.095599999999997</v>
      </c>
      <c r="H2476" s="324">
        <v>138.48439999999999</v>
      </c>
      <c r="I2476" s="324" t="s">
        <v>212</v>
      </c>
      <c r="J2476" s="368">
        <f t="shared" si="636"/>
        <v>292.10650877690517</v>
      </c>
      <c r="K2476" s="331">
        <v>0.13</v>
      </c>
      <c r="L2476" s="304" t="str">
        <f t="shared" si="629"/>
        <v>D</v>
      </c>
      <c r="M2476" s="388">
        <v>1</v>
      </c>
      <c r="N2476" s="304">
        <v>261.3</v>
      </c>
      <c r="O2476" s="304">
        <v>20</v>
      </c>
      <c r="P2476" s="331"/>
      <c r="Q2476" s="356"/>
      <c r="R2476" s="304"/>
      <c r="S2476" s="356">
        <v>292.10650877690517</v>
      </c>
      <c r="T2476" s="356">
        <v>314.2551051414427</v>
      </c>
      <c r="U2476" s="356">
        <f t="shared" si="637"/>
        <v>292.10650877690517</v>
      </c>
      <c r="V2476" s="356"/>
      <c r="W2476" s="304" t="s">
        <v>890</v>
      </c>
      <c r="X2476" s="304" t="s">
        <v>205</v>
      </c>
      <c r="Y2476" s="366">
        <f t="shared" si="631"/>
        <v>424.8</v>
      </c>
      <c r="Z2476" s="304"/>
      <c r="AA2476" s="304"/>
      <c r="AB2476" s="304">
        <v>-999</v>
      </c>
      <c r="AC2476" s="304">
        <v>-999</v>
      </c>
      <c r="AD2476" s="366">
        <v>-999</v>
      </c>
      <c r="AE2476" s="304">
        <v>-999</v>
      </c>
      <c r="AF2476" s="304">
        <v>-999</v>
      </c>
      <c r="AG2476" s="304"/>
      <c r="AH2476" s="304">
        <v>7.6326000000000005E-2</v>
      </c>
      <c r="AI2476" s="312"/>
      <c r="AJ2476" s="332">
        <v>760</v>
      </c>
      <c r="AK2476" s="304">
        <f t="shared" si="630"/>
        <v>760</v>
      </c>
      <c r="AL2476" s="304">
        <f t="shared" si="638"/>
        <v>0.43</v>
      </c>
      <c r="AM2476" s="389" t="str">
        <f t="shared" si="633"/>
        <v/>
      </c>
      <c r="AN2476" s="304"/>
      <c r="AO2476" s="304"/>
      <c r="AP2476" s="312"/>
      <c r="AQ2476" s="312"/>
      <c r="AR2476" s="312"/>
      <c r="AS2476" s="304"/>
      <c r="AT2476" s="312"/>
      <c r="AU2476" s="329">
        <f>VLOOKUP(C2476,[1]world!$A$2:$B$3555,2,FALSE)</f>
        <v>7</v>
      </c>
      <c r="AV2476" s="329">
        <v>388</v>
      </c>
      <c r="AW2476" s="304">
        <v>0.37</v>
      </c>
      <c r="AX2476" s="304">
        <v>20</v>
      </c>
      <c r="AY2476" s="304">
        <v>-999</v>
      </c>
      <c r="AZ2476" s="304">
        <v>340</v>
      </c>
      <c r="BA2476" s="304">
        <v>20</v>
      </c>
      <c r="BB2476" s="304">
        <v>-999</v>
      </c>
      <c r="BC2476" s="304">
        <v>340</v>
      </c>
      <c r="BD2476" s="304">
        <v>20</v>
      </c>
      <c r="BE2476" s="304">
        <v>20</v>
      </c>
      <c r="BF2476" s="304">
        <v>-999</v>
      </c>
      <c r="BG2476" s="304">
        <v>-999</v>
      </c>
      <c r="BH2476" s="304">
        <v>340</v>
      </c>
      <c r="BI2476" s="304">
        <v>340</v>
      </c>
      <c r="BJ2476" s="304">
        <v>2</v>
      </c>
      <c r="BK2476" s="304" t="s">
        <v>4954</v>
      </c>
      <c r="BL2476" s="304">
        <v>2</v>
      </c>
    </row>
    <row r="2477" spans="1:64" ht="15" hidden="1" customHeight="1" x14ac:dyDescent="0.2">
      <c r="A2477" s="304" t="s">
        <v>6176</v>
      </c>
      <c r="B2477" s="304" t="s">
        <v>1612</v>
      </c>
      <c r="C2477" s="304">
        <v>2613</v>
      </c>
      <c r="D2477" s="349" t="s">
        <v>3313</v>
      </c>
      <c r="E2477" s="304" t="s">
        <v>3313</v>
      </c>
      <c r="F2477" s="304"/>
      <c r="G2477" s="324">
        <v>36.045400000000001</v>
      </c>
      <c r="H2477" s="324">
        <v>138.11160000000001</v>
      </c>
      <c r="I2477" s="324" t="s">
        <v>212</v>
      </c>
      <c r="J2477" s="368">
        <f t="shared" si="636"/>
        <v>206.13363408046632</v>
      </c>
      <c r="K2477" s="331">
        <v>0.13</v>
      </c>
      <c r="L2477" s="304" t="str">
        <f t="shared" si="629"/>
        <v>D</v>
      </c>
      <c r="M2477" s="388">
        <v>1</v>
      </c>
      <c r="N2477" s="304">
        <v>185</v>
      </c>
      <c r="O2477" s="304">
        <v>20</v>
      </c>
      <c r="P2477" s="331"/>
      <c r="Q2477" s="356"/>
      <c r="R2477" s="304"/>
      <c r="S2477" s="356">
        <v>206.13363408046632</v>
      </c>
      <c r="T2477" s="356">
        <v>221.0938579240165</v>
      </c>
      <c r="U2477" s="356">
        <f t="shared" si="637"/>
        <v>206.13363408046632</v>
      </c>
      <c r="V2477" s="356"/>
      <c r="W2477" s="304" t="s">
        <v>1674</v>
      </c>
      <c r="X2477" s="304" t="s">
        <v>213</v>
      </c>
      <c r="Y2477" s="366">
        <f t="shared" si="631"/>
        <v>274.5</v>
      </c>
      <c r="Z2477" s="304"/>
      <c r="AA2477" s="304"/>
      <c r="AB2477" s="304">
        <v>-999</v>
      </c>
      <c r="AC2477" s="304">
        <v>-999</v>
      </c>
      <c r="AD2477" s="366">
        <v>-999</v>
      </c>
      <c r="AE2477" s="304">
        <v>-999</v>
      </c>
      <c r="AF2477" s="304">
        <v>-999</v>
      </c>
      <c r="AG2477" s="304"/>
      <c r="AH2477" s="304">
        <v>3.1330900000000002E-2</v>
      </c>
      <c r="AI2477" s="312"/>
      <c r="AJ2477" s="332">
        <v>760</v>
      </c>
      <c r="AK2477" s="304">
        <f t="shared" si="630"/>
        <v>760</v>
      </c>
      <c r="AL2477" s="304">
        <f t="shared" si="638"/>
        <v>0.43</v>
      </c>
      <c r="AM2477" s="389" t="str">
        <f t="shared" si="633"/>
        <v/>
      </c>
      <c r="AN2477" s="304"/>
      <c r="AO2477" s="304"/>
      <c r="AP2477" s="312"/>
      <c r="AQ2477" s="312"/>
      <c r="AR2477" s="312"/>
      <c r="AS2477" s="304"/>
      <c r="AT2477" s="312"/>
      <c r="AU2477" s="329">
        <f>VLOOKUP(C2477,[1]world!$A$2:$B$3555,2,FALSE)</f>
        <v>1</v>
      </c>
      <c r="AV2477" s="329">
        <v>519</v>
      </c>
      <c r="AW2477" s="304">
        <v>0.37</v>
      </c>
      <c r="AX2477" s="304">
        <v>160</v>
      </c>
      <c r="AY2477" s="304">
        <v>-999</v>
      </c>
      <c r="AZ2477" s="304">
        <v>1040</v>
      </c>
      <c r="BA2477" s="304">
        <v>160</v>
      </c>
      <c r="BB2477" s="304">
        <v>-999</v>
      </c>
      <c r="BC2477" s="304">
        <v>1040</v>
      </c>
      <c r="BD2477" s="304">
        <v>160</v>
      </c>
      <c r="BE2477" s="304">
        <v>160</v>
      </c>
      <c r="BF2477" s="304">
        <v>-999</v>
      </c>
      <c r="BG2477" s="304">
        <v>-999</v>
      </c>
      <c r="BH2477" s="304">
        <v>1040</v>
      </c>
      <c r="BI2477" s="304">
        <v>1040</v>
      </c>
      <c r="BJ2477" s="304">
        <v>2</v>
      </c>
      <c r="BK2477" s="304" t="s">
        <v>4954</v>
      </c>
      <c r="BL2477" s="304">
        <v>2</v>
      </c>
    </row>
    <row r="2478" spans="1:64" ht="15" hidden="1" customHeight="1" x14ac:dyDescent="0.2">
      <c r="A2478" s="304" t="s">
        <v>6176</v>
      </c>
      <c r="B2478" s="304" t="s">
        <v>1612</v>
      </c>
      <c r="C2478" s="304">
        <v>2614</v>
      </c>
      <c r="D2478" s="349" t="s">
        <v>3266</v>
      </c>
      <c r="E2478" s="304" t="s">
        <v>3266</v>
      </c>
      <c r="F2478" s="304"/>
      <c r="G2478" s="324">
        <v>35.915100000000002</v>
      </c>
      <c r="H2478" s="324">
        <v>138.24209999999999</v>
      </c>
      <c r="I2478" s="324" t="s">
        <v>212</v>
      </c>
      <c r="J2478" s="368">
        <f t="shared" si="636"/>
        <v>289.84955682511674</v>
      </c>
      <c r="K2478" s="331">
        <v>0.13</v>
      </c>
      <c r="L2478" s="304" t="str">
        <f t="shared" si="629"/>
        <v>D</v>
      </c>
      <c r="M2478" s="388">
        <v>1</v>
      </c>
      <c r="N2478" s="304">
        <v>259.3</v>
      </c>
      <c r="O2478" s="304">
        <v>20</v>
      </c>
      <c r="P2478" s="331"/>
      <c r="Q2478" s="356"/>
      <c r="R2478" s="304"/>
      <c r="S2478" s="356">
        <v>289.84955682511674</v>
      </c>
      <c r="T2478" s="356">
        <v>311.83437148048426</v>
      </c>
      <c r="U2478" s="356">
        <f t="shared" si="637"/>
        <v>289.84955682511674</v>
      </c>
      <c r="V2478" s="356"/>
      <c r="W2478" s="304" t="s">
        <v>1674</v>
      </c>
      <c r="X2478" s="304" t="s">
        <v>213</v>
      </c>
      <c r="Y2478" s="366">
        <f t="shared" si="631"/>
        <v>274.5</v>
      </c>
      <c r="Z2478" s="304"/>
      <c r="AA2478" s="304"/>
      <c r="AB2478" s="304">
        <v>-999</v>
      </c>
      <c r="AC2478" s="304">
        <v>-999</v>
      </c>
      <c r="AD2478" s="366">
        <v>-999</v>
      </c>
      <c r="AE2478" s="304">
        <v>-999</v>
      </c>
      <c r="AF2478" s="304">
        <v>-999</v>
      </c>
      <c r="AG2478" s="304"/>
      <c r="AH2478" s="304">
        <v>4.9161999999999997E-2</v>
      </c>
      <c r="AI2478" s="312"/>
      <c r="AJ2478" s="332">
        <v>760</v>
      </c>
      <c r="AK2478" s="304">
        <f t="shared" si="630"/>
        <v>760</v>
      </c>
      <c r="AL2478" s="304">
        <f t="shared" si="638"/>
        <v>0.43</v>
      </c>
      <c r="AM2478" s="389" t="str">
        <f t="shared" si="633"/>
        <v/>
      </c>
      <c r="AN2478" s="304"/>
      <c r="AO2478" s="304"/>
      <c r="AP2478" s="312"/>
      <c r="AQ2478" s="312"/>
      <c r="AR2478" s="312"/>
      <c r="AS2478" s="304"/>
      <c r="AT2478" s="312"/>
      <c r="AU2478" s="329">
        <f>VLOOKUP(C2478,[1]world!$A$2:$B$3555,2,FALSE)</f>
        <v>5</v>
      </c>
      <c r="AV2478" s="329">
        <v>402</v>
      </c>
      <c r="AW2478" s="304">
        <v>0.37</v>
      </c>
      <c r="AX2478" s="304">
        <v>20</v>
      </c>
      <c r="AY2478" s="304">
        <v>-999</v>
      </c>
      <c r="AZ2478" s="304">
        <v>1440</v>
      </c>
      <c r="BA2478" s="304">
        <v>20</v>
      </c>
      <c r="BB2478" s="304">
        <v>-999</v>
      </c>
      <c r="BC2478" s="304">
        <v>1440</v>
      </c>
      <c r="BD2478" s="304">
        <v>20</v>
      </c>
      <c r="BE2478" s="304">
        <v>20</v>
      </c>
      <c r="BF2478" s="304">
        <v>-999</v>
      </c>
      <c r="BG2478" s="304">
        <v>-999</v>
      </c>
      <c r="BH2478" s="304">
        <v>1440</v>
      </c>
      <c r="BI2478" s="304">
        <v>1440</v>
      </c>
      <c r="BJ2478" s="304">
        <v>2</v>
      </c>
      <c r="BK2478" s="304" t="s">
        <v>4954</v>
      </c>
      <c r="BL2478" s="304">
        <v>2</v>
      </c>
    </row>
    <row r="2479" spans="1:64" ht="15" hidden="1" customHeight="1" x14ac:dyDescent="0.2">
      <c r="A2479" s="304" t="s">
        <v>6176</v>
      </c>
      <c r="B2479" s="304" t="s">
        <v>1612</v>
      </c>
      <c r="C2479" s="304">
        <v>2615</v>
      </c>
      <c r="D2479" s="349" t="s">
        <v>3296</v>
      </c>
      <c r="E2479" s="304" t="s">
        <v>3296</v>
      </c>
      <c r="F2479" s="304"/>
      <c r="G2479" s="324">
        <v>35.974800000000002</v>
      </c>
      <c r="H2479" s="324">
        <v>137.82550000000001</v>
      </c>
      <c r="I2479" s="324" t="s">
        <v>212</v>
      </c>
      <c r="J2479" s="368">
        <f t="shared" si="636"/>
        <v>534.98622592366587</v>
      </c>
      <c r="K2479" s="331">
        <v>0.2</v>
      </c>
      <c r="L2479" s="304" t="str">
        <f t="shared" si="629"/>
        <v>C</v>
      </c>
      <c r="M2479" s="388">
        <v>1</v>
      </c>
      <c r="N2479" s="304">
        <v>358.5</v>
      </c>
      <c r="O2479" s="304">
        <v>11</v>
      </c>
      <c r="P2479" s="331"/>
      <c r="Q2479" s="356"/>
      <c r="R2479" s="304"/>
      <c r="S2479" s="356">
        <v>461.03854965227845</v>
      </c>
      <c r="T2479" s="356">
        <v>543.20263439826454</v>
      </c>
      <c r="U2479" s="356">
        <f t="shared" si="637"/>
        <v>534.98622592366587</v>
      </c>
      <c r="V2479" s="356"/>
      <c r="W2479" s="304" t="s">
        <v>890</v>
      </c>
      <c r="X2479" s="304" t="s">
        <v>205</v>
      </c>
      <c r="Y2479" s="366">
        <f t="shared" si="631"/>
        <v>424.8</v>
      </c>
      <c r="Z2479" s="304"/>
      <c r="AA2479" s="304"/>
      <c r="AB2479" s="304">
        <v>-999</v>
      </c>
      <c r="AC2479" s="304">
        <v>-999</v>
      </c>
      <c r="AD2479" s="366">
        <v>-999</v>
      </c>
      <c r="AE2479" s="304">
        <v>-999</v>
      </c>
      <c r="AF2479" s="304">
        <v>-999</v>
      </c>
      <c r="AG2479" s="304"/>
      <c r="AH2479" s="304">
        <v>0.29034199999999999</v>
      </c>
      <c r="AI2479" s="312"/>
      <c r="AJ2479" s="332">
        <v>760</v>
      </c>
      <c r="AK2479" s="304">
        <f t="shared" si="630"/>
        <v>760</v>
      </c>
      <c r="AL2479" s="304">
        <f t="shared" si="638"/>
        <v>0.43</v>
      </c>
      <c r="AM2479" s="389" t="str">
        <f t="shared" si="633"/>
        <v/>
      </c>
      <c r="AN2479" s="304"/>
      <c r="AO2479" s="304"/>
      <c r="AP2479" s="312"/>
      <c r="AQ2479" s="312"/>
      <c r="AR2479" s="312"/>
      <c r="AS2479" s="304"/>
      <c r="AT2479" s="312"/>
      <c r="AU2479" s="329">
        <f>VLOOKUP(C2479,[1]world!$A$2:$B$3555,2,FALSE)</f>
        <v>1</v>
      </c>
      <c r="AV2479" s="329">
        <v>519</v>
      </c>
      <c r="AW2479" s="304">
        <v>0.37</v>
      </c>
      <c r="AX2479" s="304">
        <v>20</v>
      </c>
      <c r="AY2479" s="304">
        <v>-999</v>
      </c>
      <c r="AZ2479" s="304">
        <v>40</v>
      </c>
      <c r="BA2479" s="304">
        <v>20</v>
      </c>
      <c r="BB2479" s="304">
        <v>-999</v>
      </c>
      <c r="BC2479" s="304">
        <v>40</v>
      </c>
      <c r="BD2479" s="304">
        <v>20</v>
      </c>
      <c r="BE2479" s="304">
        <v>20</v>
      </c>
      <c r="BF2479" s="304">
        <v>-999</v>
      </c>
      <c r="BG2479" s="304">
        <v>-999</v>
      </c>
      <c r="BH2479" s="304">
        <v>40</v>
      </c>
      <c r="BI2479" s="304">
        <v>40</v>
      </c>
      <c r="BJ2479" s="304">
        <v>2</v>
      </c>
      <c r="BK2479" s="304" t="s">
        <v>4954</v>
      </c>
      <c r="BL2479" s="304">
        <v>2</v>
      </c>
    </row>
    <row r="2480" spans="1:64" ht="15" hidden="1" customHeight="1" x14ac:dyDescent="0.2">
      <c r="A2480" s="304" t="s">
        <v>6176</v>
      </c>
      <c r="B2480" s="304" t="s">
        <v>1612</v>
      </c>
      <c r="C2480" s="304">
        <v>2616</v>
      </c>
      <c r="D2480" s="349" t="s">
        <v>3207</v>
      </c>
      <c r="E2480" s="304" t="s">
        <v>3207</v>
      </c>
      <c r="F2480" s="304"/>
      <c r="G2480" s="324">
        <v>35.813200000000002</v>
      </c>
      <c r="H2480" s="324">
        <v>137.52950000000001</v>
      </c>
      <c r="I2480" s="324" t="s">
        <v>212</v>
      </c>
      <c r="J2480" s="368">
        <f t="shared" si="636"/>
        <v>444.77902759289282</v>
      </c>
      <c r="K2480" s="331">
        <v>0.13</v>
      </c>
      <c r="L2480" s="304" t="str">
        <f t="shared" si="629"/>
        <v>C</v>
      </c>
      <c r="M2480" s="388">
        <v>1</v>
      </c>
      <c r="N2480" s="304">
        <v>396.3</v>
      </c>
      <c r="O2480" s="304">
        <v>20</v>
      </c>
      <c r="P2480" s="331"/>
      <c r="Q2480" s="356"/>
      <c r="R2480" s="304"/>
      <c r="S2480" s="356">
        <v>444.77902759289282</v>
      </c>
      <c r="T2480" s="356">
        <v>474.94514429961657</v>
      </c>
      <c r="U2480" s="356">
        <f t="shared" si="637"/>
        <v>444.77902759289282</v>
      </c>
      <c r="V2480" s="356"/>
      <c r="W2480" s="304" t="s">
        <v>1674</v>
      </c>
      <c r="X2480" s="304" t="s">
        <v>213</v>
      </c>
      <c r="Y2480" s="366">
        <f t="shared" si="631"/>
        <v>274.5</v>
      </c>
      <c r="Z2480" s="304"/>
      <c r="AA2480" s="304"/>
      <c r="AB2480" s="304">
        <v>-999</v>
      </c>
      <c r="AC2480" s="304">
        <v>-999</v>
      </c>
      <c r="AD2480" s="366">
        <v>-999</v>
      </c>
      <c r="AE2480" s="304">
        <v>-999</v>
      </c>
      <c r="AF2480" s="304">
        <v>-999</v>
      </c>
      <c r="AG2480" s="304"/>
      <c r="AH2480" s="304">
        <v>9.0925099999999995E-2</v>
      </c>
      <c r="AI2480" s="312"/>
      <c r="AJ2480" s="332">
        <v>760</v>
      </c>
      <c r="AK2480" s="304">
        <f t="shared" si="630"/>
        <v>760</v>
      </c>
      <c r="AL2480" s="304">
        <f t="shared" si="638"/>
        <v>0.43</v>
      </c>
      <c r="AM2480" s="389" t="str">
        <f t="shared" si="633"/>
        <v/>
      </c>
      <c r="AN2480" s="304"/>
      <c r="AO2480" s="304"/>
      <c r="AP2480" s="312"/>
      <c r="AQ2480" s="312"/>
      <c r="AR2480" s="312"/>
      <c r="AS2480" s="304"/>
      <c r="AT2480" s="312"/>
      <c r="AU2480" s="329">
        <f>VLOOKUP(C2480,[1]world!$A$2:$B$3555,2,FALSE)</f>
        <v>1</v>
      </c>
      <c r="AV2480" s="329">
        <v>519</v>
      </c>
      <c r="AW2480" s="304">
        <v>0.37</v>
      </c>
      <c r="AX2480" s="304">
        <v>20</v>
      </c>
      <c r="AY2480" s="304">
        <v>-999</v>
      </c>
      <c r="AZ2480" s="304">
        <v>40</v>
      </c>
      <c r="BA2480" s="304">
        <v>20</v>
      </c>
      <c r="BB2480" s="304">
        <v>-999</v>
      </c>
      <c r="BC2480" s="304">
        <v>40</v>
      </c>
      <c r="BD2480" s="304">
        <v>20</v>
      </c>
      <c r="BE2480" s="304">
        <v>20</v>
      </c>
      <c r="BF2480" s="304">
        <v>-999</v>
      </c>
      <c r="BG2480" s="304">
        <v>-999</v>
      </c>
      <c r="BH2480" s="304">
        <v>40</v>
      </c>
      <c r="BI2480" s="304">
        <v>40</v>
      </c>
      <c r="BJ2480" s="304">
        <v>2</v>
      </c>
      <c r="BK2480" s="304" t="s">
        <v>4954</v>
      </c>
      <c r="BL2480" s="304">
        <v>2</v>
      </c>
    </row>
    <row r="2481" spans="1:64" ht="15" hidden="1" customHeight="1" x14ac:dyDescent="0.2">
      <c r="A2481" s="304" t="s">
        <v>6176</v>
      </c>
      <c r="B2481" s="304" t="s">
        <v>1612</v>
      </c>
      <c r="C2481" s="304">
        <v>2617</v>
      </c>
      <c r="D2481" s="349" t="s">
        <v>3235</v>
      </c>
      <c r="E2481" s="304" t="s">
        <v>3235</v>
      </c>
      <c r="F2481" s="304"/>
      <c r="G2481" s="324">
        <v>35.856200000000001</v>
      </c>
      <c r="H2481" s="324">
        <v>137.70779999999999</v>
      </c>
      <c r="I2481" s="324" t="s">
        <v>212</v>
      </c>
      <c r="J2481" s="368">
        <f t="shared" si="636"/>
        <v>346.42875686632721</v>
      </c>
      <c r="K2481" s="331">
        <v>0.2</v>
      </c>
      <c r="L2481" s="304" t="str">
        <f t="shared" si="629"/>
        <v>D</v>
      </c>
      <c r="M2481" s="388">
        <v>1</v>
      </c>
      <c r="N2481" s="304">
        <v>236.3</v>
      </c>
      <c r="O2481" s="304">
        <v>12</v>
      </c>
      <c r="P2481" s="331"/>
      <c r="Q2481" s="356"/>
      <c r="R2481" s="304"/>
      <c r="S2481" s="356">
        <v>294.83609102521967</v>
      </c>
      <c r="T2481" s="356">
        <v>359.32692332660412</v>
      </c>
      <c r="U2481" s="356">
        <f t="shared" si="637"/>
        <v>346.42875686632721</v>
      </c>
      <c r="V2481" s="356"/>
      <c r="W2481" s="304" t="s">
        <v>890</v>
      </c>
      <c r="X2481" s="304" t="s">
        <v>205</v>
      </c>
      <c r="Y2481" s="366">
        <f t="shared" si="631"/>
        <v>424.8</v>
      </c>
      <c r="Z2481" s="304"/>
      <c r="AA2481" s="304"/>
      <c r="AB2481" s="304">
        <v>-999</v>
      </c>
      <c r="AC2481" s="304">
        <v>-999</v>
      </c>
      <c r="AD2481" s="366">
        <v>-999</v>
      </c>
      <c r="AE2481" s="304">
        <v>-999</v>
      </c>
      <c r="AF2481" s="304">
        <v>-999</v>
      </c>
      <c r="AG2481" s="304"/>
      <c r="AH2481" s="304">
        <v>6.4505000000000007E-2</v>
      </c>
      <c r="AI2481" s="312"/>
      <c r="AJ2481" s="332">
        <v>760</v>
      </c>
      <c r="AK2481" s="304">
        <f t="shared" si="630"/>
        <v>760</v>
      </c>
      <c r="AL2481" s="304">
        <f t="shared" si="638"/>
        <v>0.43</v>
      </c>
      <c r="AM2481" s="389" t="str">
        <f t="shared" si="633"/>
        <v/>
      </c>
      <c r="AN2481" s="304"/>
      <c r="AO2481" s="304"/>
      <c r="AP2481" s="312"/>
      <c r="AQ2481" s="312"/>
      <c r="AR2481" s="312"/>
      <c r="AS2481" s="304"/>
      <c r="AT2481" s="312"/>
      <c r="AU2481" s="329">
        <f>VLOOKUP(C2481,[1]world!$A$2:$B$3555,2,FALSE)</f>
        <v>3</v>
      </c>
      <c r="AV2481" s="329">
        <v>547</v>
      </c>
      <c r="AW2481" s="304">
        <v>0.37</v>
      </c>
      <c r="AX2481" s="304">
        <v>20</v>
      </c>
      <c r="AY2481" s="304">
        <v>-999</v>
      </c>
      <c r="AZ2481" s="304">
        <v>40</v>
      </c>
      <c r="BA2481" s="304">
        <v>20</v>
      </c>
      <c r="BB2481" s="304">
        <v>-999</v>
      </c>
      <c r="BC2481" s="304">
        <v>40</v>
      </c>
      <c r="BD2481" s="304">
        <v>20</v>
      </c>
      <c r="BE2481" s="304">
        <v>20</v>
      </c>
      <c r="BF2481" s="304">
        <v>-999</v>
      </c>
      <c r="BG2481" s="304">
        <v>-999</v>
      </c>
      <c r="BH2481" s="304">
        <v>40</v>
      </c>
      <c r="BI2481" s="304">
        <v>40</v>
      </c>
      <c r="BJ2481" s="304">
        <v>2</v>
      </c>
      <c r="BK2481" s="304" t="s">
        <v>4954</v>
      </c>
      <c r="BL2481" s="304">
        <v>2</v>
      </c>
    </row>
    <row r="2482" spans="1:64" ht="15" hidden="1" customHeight="1" x14ac:dyDescent="0.2">
      <c r="A2482" s="304" t="s">
        <v>6176</v>
      </c>
      <c r="B2482" s="304" t="s">
        <v>1612</v>
      </c>
      <c r="C2482" s="304">
        <v>2618</v>
      </c>
      <c r="D2482" s="349" t="s">
        <v>3226</v>
      </c>
      <c r="E2482" s="304" t="s">
        <v>3226</v>
      </c>
      <c r="F2482" s="304"/>
      <c r="G2482" s="324">
        <v>35.828200000000002</v>
      </c>
      <c r="H2482" s="324">
        <v>137.95320000000001</v>
      </c>
      <c r="I2482" s="324" t="s">
        <v>212</v>
      </c>
      <c r="J2482" s="368">
        <f t="shared" si="636"/>
        <v>569.44554699152525</v>
      </c>
      <c r="K2482" s="331">
        <v>0.13</v>
      </c>
      <c r="L2482" s="304" t="str">
        <f t="shared" si="629"/>
        <v>C</v>
      </c>
      <c r="M2482" s="388">
        <v>1</v>
      </c>
      <c r="N2482" s="304">
        <v>506.2</v>
      </c>
      <c r="O2482" s="304">
        <v>20</v>
      </c>
      <c r="P2482" s="331"/>
      <c r="Q2482" s="356"/>
      <c r="R2482" s="304"/>
      <c r="S2482" s="356">
        <v>569.44554699152525</v>
      </c>
      <c r="T2482" s="356">
        <v>601.98337848119616</v>
      </c>
      <c r="U2482" s="356">
        <f t="shared" si="637"/>
        <v>569.44554699152525</v>
      </c>
      <c r="V2482" s="356"/>
      <c r="W2482" s="304" t="s">
        <v>1674</v>
      </c>
      <c r="X2482" s="304" t="s">
        <v>213</v>
      </c>
      <c r="Y2482" s="366">
        <f t="shared" si="631"/>
        <v>274.5</v>
      </c>
      <c r="Z2482" s="304"/>
      <c r="AA2482" s="304"/>
      <c r="AB2482" s="304">
        <v>-999</v>
      </c>
      <c r="AC2482" s="304">
        <v>-999</v>
      </c>
      <c r="AD2482" s="366">
        <v>-999</v>
      </c>
      <c r="AE2482" s="304">
        <v>-999</v>
      </c>
      <c r="AF2482" s="304">
        <v>-999</v>
      </c>
      <c r="AG2482" s="304"/>
      <c r="AH2482" s="304">
        <v>1.5111899999999999E-2</v>
      </c>
      <c r="AI2482" s="312"/>
      <c r="AJ2482" s="332">
        <v>545</v>
      </c>
      <c r="AK2482" s="304">
        <f t="shared" si="630"/>
        <v>555</v>
      </c>
      <c r="AL2482" s="304">
        <f t="shared" si="638"/>
        <v>0.43</v>
      </c>
      <c r="AM2482" s="389" t="str">
        <f t="shared" si="633"/>
        <v/>
      </c>
      <c r="AN2482" s="304"/>
      <c r="AO2482" s="304"/>
      <c r="AP2482" s="312"/>
      <c r="AQ2482" s="312"/>
      <c r="AR2482" s="312"/>
      <c r="AS2482" s="304"/>
      <c r="AT2482" s="312"/>
      <c r="AU2482" s="329">
        <f>VLOOKUP(C2482,[1]world!$A$2:$B$3555,2,FALSE)</f>
        <v>3</v>
      </c>
      <c r="AV2482" s="329">
        <v>547</v>
      </c>
      <c r="AW2482" s="304">
        <v>0.37</v>
      </c>
      <c r="AX2482" s="304">
        <v>300</v>
      </c>
      <c r="AY2482" s="304">
        <v>-999</v>
      </c>
      <c r="AZ2482" s="304">
        <v>420</v>
      </c>
      <c r="BA2482" s="304">
        <v>300</v>
      </c>
      <c r="BB2482" s="304">
        <v>-999</v>
      </c>
      <c r="BC2482" s="304">
        <v>420</v>
      </c>
      <c r="BD2482" s="304">
        <v>300</v>
      </c>
      <c r="BE2482" s="304">
        <v>300</v>
      </c>
      <c r="BF2482" s="304">
        <v>-999</v>
      </c>
      <c r="BG2482" s="304">
        <v>-999</v>
      </c>
      <c r="BH2482" s="304">
        <v>420</v>
      </c>
      <c r="BI2482" s="304">
        <v>420</v>
      </c>
      <c r="BJ2482" s="304">
        <v>2</v>
      </c>
      <c r="BK2482" s="304" t="s">
        <v>4954</v>
      </c>
      <c r="BL2482" s="304">
        <v>2</v>
      </c>
    </row>
    <row r="2483" spans="1:64" ht="15" hidden="1" customHeight="1" x14ac:dyDescent="0.2">
      <c r="A2483" s="304" t="s">
        <v>6176</v>
      </c>
      <c r="B2483" s="304" t="s">
        <v>1612</v>
      </c>
      <c r="C2483" s="304">
        <v>2619</v>
      </c>
      <c r="D2483" s="349" t="s">
        <v>3162</v>
      </c>
      <c r="E2483" s="304" t="s">
        <v>3162</v>
      </c>
      <c r="F2483" s="304"/>
      <c r="G2483" s="324">
        <v>35.730400000000003</v>
      </c>
      <c r="H2483" s="324">
        <v>137.9341</v>
      </c>
      <c r="I2483" s="324" t="s">
        <v>212</v>
      </c>
      <c r="J2483" s="368">
        <f t="shared" si="636"/>
        <v>539.92652822765831</v>
      </c>
      <c r="K2483" s="331">
        <v>0.13</v>
      </c>
      <c r="L2483" s="304" t="str">
        <f t="shared" si="629"/>
        <v>C</v>
      </c>
      <c r="M2483" s="388">
        <v>1</v>
      </c>
      <c r="N2483" s="304">
        <v>480.2</v>
      </c>
      <c r="O2483" s="304">
        <v>20</v>
      </c>
      <c r="P2483" s="331"/>
      <c r="Q2483" s="356"/>
      <c r="R2483" s="304"/>
      <c r="S2483" s="356">
        <v>539.92652822765831</v>
      </c>
      <c r="T2483" s="356">
        <v>572.21828494893305</v>
      </c>
      <c r="U2483" s="356">
        <f t="shared" si="637"/>
        <v>539.92652822765831</v>
      </c>
      <c r="V2483" s="356"/>
      <c r="W2483" s="304" t="s">
        <v>1674</v>
      </c>
      <c r="X2483" s="304" t="s">
        <v>213</v>
      </c>
      <c r="Y2483" s="366">
        <f t="shared" si="631"/>
        <v>274.5</v>
      </c>
      <c r="Z2483" s="304"/>
      <c r="AA2483" s="304"/>
      <c r="AB2483" s="304">
        <v>-999</v>
      </c>
      <c r="AC2483" s="304">
        <v>-999</v>
      </c>
      <c r="AD2483" s="366">
        <v>-999</v>
      </c>
      <c r="AE2483" s="304">
        <v>-999</v>
      </c>
      <c r="AF2483" s="304">
        <v>-999</v>
      </c>
      <c r="AG2483" s="304"/>
      <c r="AH2483" s="304">
        <v>2.55984E-2</v>
      </c>
      <c r="AI2483" s="312"/>
      <c r="AJ2483" s="332">
        <v>760</v>
      </c>
      <c r="AK2483" s="304">
        <f t="shared" si="630"/>
        <v>760</v>
      </c>
      <c r="AL2483" s="304">
        <f t="shared" si="638"/>
        <v>0.43</v>
      </c>
      <c r="AM2483" s="389" t="str">
        <f t="shared" si="633"/>
        <v/>
      </c>
      <c r="AN2483" s="304"/>
      <c r="AO2483" s="304"/>
      <c r="AP2483" s="312"/>
      <c r="AQ2483" s="312"/>
      <c r="AR2483" s="312"/>
      <c r="AS2483" s="304"/>
      <c r="AT2483" s="312"/>
      <c r="AU2483" s="329">
        <f>VLOOKUP(C2483,[1]world!$A$2:$B$3555,2,FALSE)</f>
        <v>3</v>
      </c>
      <c r="AV2483" s="329">
        <v>547</v>
      </c>
      <c r="AW2483" s="304">
        <v>0.37</v>
      </c>
      <c r="AX2483" s="304">
        <v>200</v>
      </c>
      <c r="AY2483" s="304">
        <v>-999</v>
      </c>
      <c r="AZ2483" s="304">
        <v>280</v>
      </c>
      <c r="BA2483" s="304">
        <v>200</v>
      </c>
      <c r="BB2483" s="304">
        <v>-999</v>
      </c>
      <c r="BC2483" s="304">
        <v>280</v>
      </c>
      <c r="BD2483" s="304">
        <v>200</v>
      </c>
      <c r="BE2483" s="304">
        <v>200</v>
      </c>
      <c r="BF2483" s="304">
        <v>-999</v>
      </c>
      <c r="BG2483" s="304">
        <v>-999</v>
      </c>
      <c r="BH2483" s="304">
        <v>280</v>
      </c>
      <c r="BI2483" s="304">
        <v>280</v>
      </c>
      <c r="BJ2483" s="304">
        <v>2</v>
      </c>
      <c r="BK2483" s="304" t="s">
        <v>4954</v>
      </c>
      <c r="BL2483" s="304">
        <v>2</v>
      </c>
    </row>
    <row r="2484" spans="1:64" ht="15" hidden="1" customHeight="1" x14ac:dyDescent="0.2">
      <c r="A2484" s="304" t="s">
        <v>6176</v>
      </c>
      <c r="B2484" s="304" t="s">
        <v>1612</v>
      </c>
      <c r="C2484" s="304">
        <v>2620</v>
      </c>
      <c r="D2484" s="349" t="s">
        <v>3091</v>
      </c>
      <c r="E2484" s="304" t="s">
        <v>3091</v>
      </c>
      <c r="F2484" s="304"/>
      <c r="G2484" s="324">
        <v>35.607900000000001</v>
      </c>
      <c r="H2484" s="324">
        <v>137.61250000000001</v>
      </c>
      <c r="I2484" s="324" t="s">
        <v>212</v>
      </c>
      <c r="J2484" s="368">
        <f t="shared" si="636"/>
        <v>516.11367305908163</v>
      </c>
      <c r="K2484" s="331">
        <v>0.2</v>
      </c>
      <c r="L2484" s="304" t="str">
        <f t="shared" si="629"/>
        <v>C</v>
      </c>
      <c r="M2484" s="388">
        <v>1</v>
      </c>
      <c r="N2484" s="304">
        <v>325.39999999999998</v>
      </c>
      <c r="O2484" s="304">
        <v>10</v>
      </c>
      <c r="P2484" s="331"/>
      <c r="Q2484" s="356"/>
      <c r="R2484" s="304"/>
      <c r="S2484" s="356">
        <v>424.46524968866458</v>
      </c>
      <c r="T2484" s="356">
        <v>516.11367305908163</v>
      </c>
      <c r="U2484" s="356">
        <f t="shared" si="637"/>
        <v>516.11367305908163</v>
      </c>
      <c r="V2484" s="356"/>
      <c r="W2484" s="304" t="s">
        <v>890</v>
      </c>
      <c r="X2484" s="304" t="s">
        <v>205</v>
      </c>
      <c r="Y2484" s="366">
        <f t="shared" si="631"/>
        <v>424.8</v>
      </c>
      <c r="Z2484" s="304"/>
      <c r="AA2484" s="304"/>
      <c r="AB2484" s="304">
        <v>-999</v>
      </c>
      <c r="AC2484" s="304">
        <v>-999</v>
      </c>
      <c r="AD2484" s="366">
        <v>-999</v>
      </c>
      <c r="AE2484" s="304">
        <v>-999</v>
      </c>
      <c r="AF2484" s="304">
        <v>-999</v>
      </c>
      <c r="AG2484" s="304"/>
      <c r="AH2484" s="304">
        <v>0.10029399999999999</v>
      </c>
      <c r="AI2484" s="312"/>
      <c r="AJ2484" s="332">
        <v>760</v>
      </c>
      <c r="AK2484" s="304">
        <f t="shared" si="630"/>
        <v>760</v>
      </c>
      <c r="AL2484" s="304">
        <f t="shared" si="638"/>
        <v>0.43</v>
      </c>
      <c r="AM2484" s="389" t="str">
        <f t="shared" si="633"/>
        <v/>
      </c>
      <c r="AN2484" s="304"/>
      <c r="AO2484" s="304"/>
      <c r="AP2484" s="312"/>
      <c r="AQ2484" s="312"/>
      <c r="AR2484" s="312"/>
      <c r="AS2484" s="304"/>
      <c r="AT2484" s="312"/>
      <c r="AU2484" s="329">
        <f>VLOOKUP(C2484,[1]world!$A$2:$B$3555,2,FALSE)</f>
        <v>1</v>
      </c>
      <c r="AV2484" s="329">
        <v>519</v>
      </c>
      <c r="AW2484" s="304">
        <v>0.37</v>
      </c>
      <c r="AX2484" s="304">
        <v>20</v>
      </c>
      <c r="AY2484" s="304">
        <v>-999</v>
      </c>
      <c r="AZ2484" s="304">
        <v>40</v>
      </c>
      <c r="BA2484" s="304">
        <v>20</v>
      </c>
      <c r="BB2484" s="304">
        <v>-999</v>
      </c>
      <c r="BC2484" s="304">
        <v>40</v>
      </c>
      <c r="BD2484" s="304">
        <v>20</v>
      </c>
      <c r="BE2484" s="304">
        <v>20</v>
      </c>
      <c r="BF2484" s="304">
        <v>-999</v>
      </c>
      <c r="BG2484" s="304">
        <v>-999</v>
      </c>
      <c r="BH2484" s="304">
        <v>40</v>
      </c>
      <c r="BI2484" s="304">
        <v>40</v>
      </c>
      <c r="BJ2484" s="304">
        <v>2</v>
      </c>
      <c r="BK2484" s="304" t="s">
        <v>4954</v>
      </c>
      <c r="BL2484" s="304">
        <v>2</v>
      </c>
    </row>
    <row r="2485" spans="1:64" ht="15" hidden="1" customHeight="1" x14ac:dyDescent="0.2">
      <c r="A2485" s="304" t="s">
        <v>6176</v>
      </c>
      <c r="B2485" s="304" t="s">
        <v>1612</v>
      </c>
      <c r="C2485" s="304">
        <v>2621</v>
      </c>
      <c r="D2485" s="349" t="s">
        <v>3083</v>
      </c>
      <c r="E2485" s="304" t="s">
        <v>3083</v>
      </c>
      <c r="F2485" s="304"/>
      <c r="G2485" s="324">
        <v>35.578699999999998</v>
      </c>
      <c r="H2485" s="324">
        <v>138.03380000000001</v>
      </c>
      <c r="I2485" s="324" t="s">
        <v>212</v>
      </c>
      <c r="J2485" s="368">
        <f t="shared" si="636"/>
        <v>478.54025988107139</v>
      </c>
      <c r="K2485" s="331">
        <v>0.2</v>
      </c>
      <c r="L2485" s="304" t="str">
        <f t="shared" si="629"/>
        <v>C</v>
      </c>
      <c r="M2485" s="388">
        <v>1</v>
      </c>
      <c r="N2485" s="304">
        <v>360.8</v>
      </c>
      <c r="O2485" s="304">
        <v>14</v>
      </c>
      <c r="P2485" s="331"/>
      <c r="Q2485" s="356"/>
      <c r="R2485" s="304"/>
      <c r="S2485" s="356">
        <v>442.09677290693838</v>
      </c>
      <c r="T2485" s="356">
        <v>502.83591786382669</v>
      </c>
      <c r="U2485" s="356">
        <f t="shared" si="637"/>
        <v>478.54025988107139</v>
      </c>
      <c r="V2485" s="356"/>
      <c r="W2485" s="304" t="s">
        <v>890</v>
      </c>
      <c r="X2485" s="304" t="s">
        <v>205</v>
      </c>
      <c r="Y2485" s="366">
        <f t="shared" si="631"/>
        <v>424.8</v>
      </c>
      <c r="Z2485" s="304"/>
      <c r="AA2485" s="304"/>
      <c r="AB2485" s="304">
        <v>-999</v>
      </c>
      <c r="AC2485" s="304">
        <v>-999</v>
      </c>
      <c r="AD2485" s="366">
        <v>-999</v>
      </c>
      <c r="AE2485" s="304">
        <v>-999</v>
      </c>
      <c r="AF2485" s="304">
        <v>-999</v>
      </c>
      <c r="AG2485" s="304"/>
      <c r="AH2485" s="304">
        <v>0.123157</v>
      </c>
      <c r="AI2485" s="312"/>
      <c r="AJ2485" s="332">
        <v>760</v>
      </c>
      <c r="AK2485" s="304">
        <f t="shared" si="630"/>
        <v>760</v>
      </c>
      <c r="AL2485" s="304">
        <f t="shared" si="638"/>
        <v>0.43</v>
      </c>
      <c r="AM2485" s="389" t="str">
        <f t="shared" si="633"/>
        <v/>
      </c>
      <c r="AN2485" s="304"/>
      <c r="AO2485" s="304"/>
      <c r="AP2485" s="312"/>
      <c r="AQ2485" s="312"/>
      <c r="AR2485" s="312"/>
      <c r="AS2485" s="304"/>
      <c r="AT2485" s="312"/>
      <c r="AU2485" s="329">
        <f>VLOOKUP(C2485,[1]world!$A$2:$B$3555,2,FALSE)</f>
        <v>1</v>
      </c>
      <c r="AV2485" s="329">
        <v>519</v>
      </c>
      <c r="AW2485" s="304">
        <v>0.37</v>
      </c>
      <c r="AX2485" s="304">
        <v>20</v>
      </c>
      <c r="AY2485" s="304">
        <v>-999</v>
      </c>
      <c r="AZ2485" s="304">
        <v>40</v>
      </c>
      <c r="BA2485" s="304">
        <v>20</v>
      </c>
      <c r="BB2485" s="304">
        <v>-999</v>
      </c>
      <c r="BC2485" s="304">
        <v>40</v>
      </c>
      <c r="BD2485" s="304">
        <v>20</v>
      </c>
      <c r="BE2485" s="304">
        <v>20</v>
      </c>
      <c r="BF2485" s="304">
        <v>-999</v>
      </c>
      <c r="BG2485" s="304">
        <v>-999</v>
      </c>
      <c r="BH2485" s="304">
        <v>40</v>
      </c>
      <c r="BI2485" s="304">
        <v>40</v>
      </c>
      <c r="BJ2485" s="304">
        <v>2</v>
      </c>
      <c r="BK2485" s="304" t="s">
        <v>4954</v>
      </c>
      <c r="BL2485" s="304">
        <v>2</v>
      </c>
    </row>
    <row r="2486" spans="1:64" ht="15" hidden="1" customHeight="1" x14ac:dyDescent="0.2">
      <c r="A2486" s="304" t="s">
        <v>6176</v>
      </c>
      <c r="B2486" s="304" t="s">
        <v>1612</v>
      </c>
      <c r="C2486" s="304">
        <v>2622</v>
      </c>
      <c r="D2486" s="349" t="s">
        <v>3064</v>
      </c>
      <c r="E2486" s="304" t="s">
        <v>3064</v>
      </c>
      <c r="F2486" s="304"/>
      <c r="G2486" s="324">
        <v>35.523200000000003</v>
      </c>
      <c r="H2486" s="324">
        <v>137.8374</v>
      </c>
      <c r="I2486" s="324" t="s">
        <v>212</v>
      </c>
      <c r="J2486" s="368">
        <f t="shared" si="636"/>
        <v>302.98377429871135</v>
      </c>
      <c r="K2486" s="331">
        <v>0.2</v>
      </c>
      <c r="L2486" s="304" t="str">
        <f t="shared" si="629"/>
        <v>D</v>
      </c>
      <c r="M2486" s="388">
        <v>1</v>
      </c>
      <c r="N2486" s="304">
        <v>182.3</v>
      </c>
      <c r="O2486" s="304">
        <v>10</v>
      </c>
      <c r="P2486" s="331"/>
      <c r="Q2486" s="356"/>
      <c r="R2486" s="304"/>
      <c r="S2486" s="356">
        <v>233.81030013001961</v>
      </c>
      <c r="T2486" s="356">
        <v>302.98377429871135</v>
      </c>
      <c r="U2486" s="356">
        <f t="shared" si="637"/>
        <v>302.98377429871135</v>
      </c>
      <c r="V2486" s="356"/>
      <c r="W2486" s="304" t="s">
        <v>890</v>
      </c>
      <c r="X2486" s="304" t="s">
        <v>205</v>
      </c>
      <c r="Y2486" s="366">
        <f t="shared" si="631"/>
        <v>424.8</v>
      </c>
      <c r="Z2486" s="304"/>
      <c r="AA2486" s="304"/>
      <c r="AB2486" s="304">
        <v>-999</v>
      </c>
      <c r="AC2486" s="304">
        <v>-999</v>
      </c>
      <c r="AD2486" s="366">
        <v>-999</v>
      </c>
      <c r="AE2486" s="304">
        <v>-999</v>
      </c>
      <c r="AF2486" s="304">
        <v>-999</v>
      </c>
      <c r="AG2486" s="304"/>
      <c r="AH2486" s="304">
        <v>5.4202300000000002E-2</v>
      </c>
      <c r="AI2486" s="312"/>
      <c r="AJ2486" s="332">
        <v>760</v>
      </c>
      <c r="AK2486" s="304">
        <f t="shared" si="630"/>
        <v>760</v>
      </c>
      <c r="AL2486" s="304">
        <f t="shared" si="638"/>
        <v>0.43</v>
      </c>
      <c r="AM2486" s="389" t="str">
        <f t="shared" si="633"/>
        <v/>
      </c>
      <c r="AN2486" s="304"/>
      <c r="AO2486" s="304"/>
      <c r="AP2486" s="312"/>
      <c r="AQ2486" s="312"/>
      <c r="AR2486" s="312"/>
      <c r="AS2486" s="304"/>
      <c r="AT2486" s="312"/>
      <c r="AU2486" s="329">
        <f>VLOOKUP(C2486,[1]world!$A$2:$B$3555,2,FALSE)</f>
        <v>3</v>
      </c>
      <c r="AV2486" s="329">
        <v>547</v>
      </c>
      <c r="AW2486" s="304">
        <v>0.37</v>
      </c>
      <c r="AX2486" s="304">
        <v>200</v>
      </c>
      <c r="AY2486" s="304">
        <v>-999</v>
      </c>
      <c r="AZ2486" s="304">
        <v>220</v>
      </c>
      <c r="BA2486" s="304">
        <v>200</v>
      </c>
      <c r="BB2486" s="304">
        <v>-999</v>
      </c>
      <c r="BC2486" s="304">
        <v>220</v>
      </c>
      <c r="BD2486" s="304">
        <v>200</v>
      </c>
      <c r="BE2486" s="304">
        <v>200</v>
      </c>
      <c r="BF2486" s="304">
        <v>-999</v>
      </c>
      <c r="BG2486" s="304">
        <v>-999</v>
      </c>
      <c r="BH2486" s="304">
        <v>220</v>
      </c>
      <c r="BI2486" s="304">
        <v>220</v>
      </c>
      <c r="BJ2486" s="304">
        <v>2</v>
      </c>
      <c r="BK2486" s="304" t="s">
        <v>4954</v>
      </c>
      <c r="BL2486" s="304">
        <v>2</v>
      </c>
    </row>
    <row r="2487" spans="1:64" ht="15" hidden="1" customHeight="1" x14ac:dyDescent="0.2">
      <c r="A2487" s="304" t="s">
        <v>6176</v>
      </c>
      <c r="B2487" s="304" t="s">
        <v>1612</v>
      </c>
      <c r="C2487" s="304">
        <v>2623</v>
      </c>
      <c r="D2487" s="349" t="s">
        <v>2958</v>
      </c>
      <c r="E2487" s="304" t="s">
        <v>2958</v>
      </c>
      <c r="F2487" s="304"/>
      <c r="G2487" s="324">
        <v>35.280700000000003</v>
      </c>
      <c r="H2487" s="324">
        <v>137.85669999999999</v>
      </c>
      <c r="I2487" s="324" t="s">
        <v>212</v>
      </c>
      <c r="J2487" s="368">
        <f t="shared" si="636"/>
        <v>427.71590332443384</v>
      </c>
      <c r="K2487" s="331">
        <v>0.2</v>
      </c>
      <c r="L2487" s="304" t="str">
        <f t="shared" si="629"/>
        <v>C</v>
      </c>
      <c r="M2487" s="388">
        <v>1</v>
      </c>
      <c r="N2487" s="304">
        <v>308.60000000000002</v>
      </c>
      <c r="O2487" s="304">
        <v>13</v>
      </c>
      <c r="P2487" s="331"/>
      <c r="Q2487" s="356"/>
      <c r="R2487" s="304"/>
      <c r="S2487" s="356">
        <v>382.59977653942298</v>
      </c>
      <c r="T2487" s="356">
        <v>447.05138623229561</v>
      </c>
      <c r="U2487" s="356">
        <f t="shared" si="637"/>
        <v>427.71590332443384</v>
      </c>
      <c r="V2487" s="356"/>
      <c r="W2487" s="304" t="s">
        <v>890</v>
      </c>
      <c r="X2487" s="304" t="s">
        <v>205</v>
      </c>
      <c r="Y2487" s="366">
        <f t="shared" si="631"/>
        <v>424.8</v>
      </c>
      <c r="Z2487" s="304"/>
      <c r="AA2487" s="304"/>
      <c r="AB2487" s="304">
        <v>-999</v>
      </c>
      <c r="AC2487" s="304">
        <v>-999</v>
      </c>
      <c r="AD2487" s="366">
        <v>-999</v>
      </c>
      <c r="AE2487" s="304">
        <v>-999</v>
      </c>
      <c r="AF2487" s="304">
        <v>-999</v>
      </c>
      <c r="AG2487" s="304"/>
      <c r="AH2487" s="304">
        <v>9.0066599999999997E-2</v>
      </c>
      <c r="AI2487" s="312"/>
      <c r="AJ2487" s="332">
        <v>760</v>
      </c>
      <c r="AK2487" s="304">
        <f t="shared" si="630"/>
        <v>760</v>
      </c>
      <c r="AL2487" s="304">
        <f t="shared" si="638"/>
        <v>0.43</v>
      </c>
      <c r="AM2487" s="389" t="str">
        <f t="shared" si="633"/>
        <v/>
      </c>
      <c r="AN2487" s="304"/>
      <c r="AO2487" s="304"/>
      <c r="AP2487" s="312"/>
      <c r="AQ2487" s="312"/>
      <c r="AR2487" s="312"/>
      <c r="AS2487" s="304"/>
      <c r="AT2487" s="312"/>
      <c r="AU2487" s="329">
        <f>VLOOKUP(C2487,[1]world!$A$2:$B$3555,2,FALSE)</f>
        <v>1</v>
      </c>
      <c r="AV2487" s="329">
        <v>519</v>
      </c>
      <c r="AW2487" s="304">
        <v>0.37</v>
      </c>
      <c r="AX2487" s="304">
        <v>20</v>
      </c>
      <c r="AY2487" s="304">
        <v>-999</v>
      </c>
      <c r="AZ2487" s="304">
        <v>40</v>
      </c>
      <c r="BA2487" s="304">
        <v>20</v>
      </c>
      <c r="BB2487" s="304">
        <v>-999</v>
      </c>
      <c r="BC2487" s="304">
        <v>40</v>
      </c>
      <c r="BD2487" s="304">
        <v>20</v>
      </c>
      <c r="BE2487" s="304">
        <v>20</v>
      </c>
      <c r="BF2487" s="304">
        <v>-999</v>
      </c>
      <c r="BG2487" s="304">
        <v>-999</v>
      </c>
      <c r="BH2487" s="304">
        <v>40</v>
      </c>
      <c r="BI2487" s="304">
        <v>40</v>
      </c>
      <c r="BJ2487" s="304">
        <v>2</v>
      </c>
      <c r="BK2487" s="304" t="s">
        <v>4954</v>
      </c>
      <c r="BL2487" s="304">
        <v>2</v>
      </c>
    </row>
    <row r="2488" spans="1:64" ht="15" hidden="1" customHeight="1" x14ac:dyDescent="0.2">
      <c r="A2488" s="304" t="s">
        <v>6103</v>
      </c>
      <c r="B2488" s="304" t="s">
        <v>2503</v>
      </c>
      <c r="C2488" s="304">
        <v>2624</v>
      </c>
      <c r="D2488" s="349" t="s">
        <v>3396</v>
      </c>
      <c r="E2488" s="304" t="s">
        <v>3396</v>
      </c>
      <c r="F2488" s="304"/>
      <c r="G2488" s="324">
        <v>36.250999999999998</v>
      </c>
      <c r="H2488" s="324">
        <v>137.8622</v>
      </c>
      <c r="I2488" s="324" t="s">
        <v>214</v>
      </c>
      <c r="J2488" s="366">
        <v>432.69</v>
      </c>
      <c r="K2488" s="331">
        <v>0.1</v>
      </c>
      <c r="L2488" s="304" t="str">
        <f t="shared" si="629"/>
        <v>C</v>
      </c>
      <c r="M2488" s="388">
        <v>0</v>
      </c>
      <c r="N2488" s="304"/>
      <c r="O2488" s="304">
        <v>21</v>
      </c>
      <c r="P2488" s="356"/>
      <c r="Q2488" s="356"/>
      <c r="R2488" s="304" t="s">
        <v>2503</v>
      </c>
      <c r="S2488" s="304"/>
      <c r="T2488" s="304"/>
      <c r="U2488" s="304"/>
      <c r="V2488" s="304"/>
      <c r="W2488" s="304" t="s">
        <v>4661</v>
      </c>
      <c r="X2488" s="304">
        <v>-999</v>
      </c>
      <c r="Y2488" s="366" t="str">
        <f t="shared" si="631"/>
        <v>-</v>
      </c>
      <c r="Z2488" s="304"/>
      <c r="AA2488" s="304"/>
      <c r="AB2488" s="304">
        <v>-999</v>
      </c>
      <c r="AC2488" s="304">
        <v>-999</v>
      </c>
      <c r="AD2488" s="366">
        <v>-999</v>
      </c>
      <c r="AE2488" s="304">
        <v>-999</v>
      </c>
      <c r="AF2488" s="304">
        <v>-999</v>
      </c>
      <c r="AG2488" s="304"/>
      <c r="AH2488" s="304">
        <v>3.3771799999999998E-2</v>
      </c>
      <c r="AI2488" s="312"/>
      <c r="AJ2488" s="332">
        <v>760</v>
      </c>
      <c r="AK2488" s="304">
        <f t="shared" si="630"/>
        <v>760</v>
      </c>
      <c r="AL2488" s="304">
        <f t="shared" si="638"/>
        <v>0.43</v>
      </c>
      <c r="AM2488" s="389" t="str">
        <f t="shared" si="633"/>
        <v/>
      </c>
      <c r="AN2488" s="304"/>
      <c r="AO2488" s="304"/>
      <c r="AP2488" s="312"/>
      <c r="AQ2488" s="312"/>
      <c r="AR2488" s="312"/>
      <c r="AS2488" s="304"/>
      <c r="AT2488" s="312"/>
      <c r="AU2488" s="329">
        <f>VLOOKUP(C2488,[1]world!$A$2:$B$3555,2,FALSE)</f>
        <v>3</v>
      </c>
      <c r="AV2488" s="329">
        <v>547</v>
      </c>
      <c r="AW2488" s="304">
        <v>0.37</v>
      </c>
      <c r="AX2488" s="304">
        <v>20</v>
      </c>
      <c r="AY2488" s="304">
        <v>-999</v>
      </c>
      <c r="AZ2488" s="304">
        <v>240</v>
      </c>
      <c r="BA2488" s="304">
        <v>20</v>
      </c>
      <c r="BB2488" s="304">
        <v>-999</v>
      </c>
      <c r="BC2488" s="304">
        <v>240</v>
      </c>
      <c r="BD2488" s="304">
        <v>20</v>
      </c>
      <c r="BE2488" s="304">
        <v>20</v>
      </c>
      <c r="BF2488" s="304">
        <v>-999</v>
      </c>
      <c r="BG2488" s="304">
        <v>-999</v>
      </c>
      <c r="BH2488" s="304">
        <v>240</v>
      </c>
      <c r="BI2488" s="304">
        <v>240</v>
      </c>
      <c r="BJ2488" s="304">
        <v>2</v>
      </c>
      <c r="BK2488" s="304" t="s">
        <v>4954</v>
      </c>
      <c r="BL2488" s="304">
        <v>2</v>
      </c>
    </row>
    <row r="2489" spans="1:64" ht="15" hidden="1" customHeight="1" x14ac:dyDescent="0.2">
      <c r="A2489" s="304" t="s">
        <v>6103</v>
      </c>
      <c r="B2489" s="304" t="s">
        <v>2503</v>
      </c>
      <c r="C2489" s="304">
        <v>2625</v>
      </c>
      <c r="D2489" s="349" t="s">
        <v>3288</v>
      </c>
      <c r="E2489" s="304" t="s">
        <v>3288</v>
      </c>
      <c r="F2489" s="304"/>
      <c r="G2489" s="324">
        <v>35.96</v>
      </c>
      <c r="H2489" s="324">
        <v>137.77000000000001</v>
      </c>
      <c r="I2489" s="324" t="s">
        <v>214</v>
      </c>
      <c r="J2489" s="366">
        <v>511.11</v>
      </c>
      <c r="K2489" s="331">
        <v>0.1</v>
      </c>
      <c r="L2489" s="304" t="str">
        <f t="shared" si="629"/>
        <v>C</v>
      </c>
      <c r="M2489" s="388">
        <v>0</v>
      </c>
      <c r="N2489" s="304"/>
      <c r="O2489" s="304">
        <v>21</v>
      </c>
      <c r="P2489" s="356"/>
      <c r="Q2489" s="356"/>
      <c r="R2489" s="304" t="s">
        <v>2503</v>
      </c>
      <c r="S2489" s="304"/>
      <c r="T2489" s="304"/>
      <c r="U2489" s="304"/>
      <c r="V2489" s="304"/>
      <c r="W2489" s="304" t="s">
        <v>4661</v>
      </c>
      <c r="X2489" s="304">
        <v>-999</v>
      </c>
      <c r="Y2489" s="366" t="str">
        <f t="shared" si="631"/>
        <v>-</v>
      </c>
      <c r="Z2489" s="304"/>
      <c r="AA2489" s="304"/>
      <c r="AB2489" s="304">
        <v>-999</v>
      </c>
      <c r="AC2489" s="304">
        <v>-999</v>
      </c>
      <c r="AD2489" s="366">
        <v>-999</v>
      </c>
      <c r="AE2489" s="304">
        <v>-999</v>
      </c>
      <c r="AF2489" s="304">
        <v>-999</v>
      </c>
      <c r="AG2489" s="304"/>
      <c r="AH2489" s="304">
        <v>6.9694300000000001E-2</v>
      </c>
      <c r="AI2489" s="312"/>
      <c r="AJ2489" s="332">
        <v>760</v>
      </c>
      <c r="AK2489" s="304">
        <f t="shared" si="630"/>
        <v>760</v>
      </c>
      <c r="AL2489" s="304">
        <f t="shared" si="638"/>
        <v>0.43</v>
      </c>
      <c r="AM2489" s="389" t="str">
        <f t="shared" si="633"/>
        <v/>
      </c>
      <c r="AN2489" s="304"/>
      <c r="AO2489" s="304"/>
      <c r="AP2489" s="312"/>
      <c r="AQ2489" s="312"/>
      <c r="AR2489" s="312"/>
      <c r="AS2489" s="304"/>
      <c r="AT2489" s="312"/>
      <c r="AU2489" s="329">
        <f>VLOOKUP(C2489,[1]world!$A$2:$B$3555,2,FALSE)</f>
        <v>1</v>
      </c>
      <c r="AV2489" s="329">
        <v>519</v>
      </c>
      <c r="AW2489" s="304">
        <v>0.37</v>
      </c>
      <c r="AX2489" s="304">
        <v>30</v>
      </c>
      <c r="AY2489" s="304">
        <v>-999</v>
      </c>
      <c r="AZ2489" s="304">
        <v>40</v>
      </c>
      <c r="BA2489" s="304">
        <v>30</v>
      </c>
      <c r="BB2489" s="304">
        <v>-999</v>
      </c>
      <c r="BC2489" s="304">
        <v>40</v>
      </c>
      <c r="BD2489" s="304">
        <v>20</v>
      </c>
      <c r="BE2489" s="304">
        <v>20</v>
      </c>
      <c r="BF2489" s="304">
        <v>-999</v>
      </c>
      <c r="BG2489" s="304">
        <v>-999</v>
      </c>
      <c r="BH2489" s="304">
        <v>40</v>
      </c>
      <c r="BI2489" s="304">
        <v>40</v>
      </c>
      <c r="BJ2489" s="304">
        <v>0</v>
      </c>
      <c r="BK2489" s="304" t="s">
        <v>4954</v>
      </c>
      <c r="BL2489" s="304">
        <v>0</v>
      </c>
    </row>
    <row r="2490" spans="1:64" ht="15" hidden="1" customHeight="1" x14ac:dyDescent="0.2">
      <c r="A2490" s="304" t="s">
        <v>6103</v>
      </c>
      <c r="B2490" s="304" t="s">
        <v>2503</v>
      </c>
      <c r="C2490" s="304">
        <v>2626</v>
      </c>
      <c r="D2490" s="349" t="s">
        <v>3265</v>
      </c>
      <c r="E2490" s="304" t="s">
        <v>3265</v>
      </c>
      <c r="F2490" s="304"/>
      <c r="G2490" s="324">
        <v>35.912500000000001</v>
      </c>
      <c r="H2490" s="324">
        <v>138.3083</v>
      </c>
      <c r="I2490" s="324" t="s">
        <v>214</v>
      </c>
      <c r="J2490" s="366">
        <v>372.13</v>
      </c>
      <c r="K2490" s="331">
        <v>0.1</v>
      </c>
      <c r="L2490" s="304" t="str">
        <f t="shared" si="629"/>
        <v>C</v>
      </c>
      <c r="M2490" s="388">
        <v>0</v>
      </c>
      <c r="N2490" s="304"/>
      <c r="O2490" s="304">
        <v>21</v>
      </c>
      <c r="P2490" s="356"/>
      <c r="Q2490" s="356"/>
      <c r="R2490" s="304" t="s">
        <v>2503</v>
      </c>
      <c r="S2490" s="304"/>
      <c r="T2490" s="304"/>
      <c r="U2490" s="304"/>
      <c r="V2490" s="304"/>
      <c r="W2490" s="304" t="s">
        <v>4661</v>
      </c>
      <c r="X2490" s="304">
        <v>-999</v>
      </c>
      <c r="Y2490" s="366" t="str">
        <f t="shared" si="631"/>
        <v>-</v>
      </c>
      <c r="Z2490" s="304"/>
      <c r="AA2490" s="304"/>
      <c r="AB2490" s="304">
        <v>-999</v>
      </c>
      <c r="AC2490" s="304">
        <v>-999</v>
      </c>
      <c r="AD2490" s="366">
        <v>-999</v>
      </c>
      <c r="AE2490" s="304">
        <v>-999</v>
      </c>
      <c r="AF2490" s="304">
        <v>-999</v>
      </c>
      <c r="AG2490" s="304"/>
      <c r="AH2490" s="304">
        <v>8.8577100000000006E-2</v>
      </c>
      <c r="AI2490" s="312"/>
      <c r="AJ2490" s="332">
        <v>760</v>
      </c>
      <c r="AK2490" s="304">
        <f t="shared" si="630"/>
        <v>760</v>
      </c>
      <c r="AL2490" s="304">
        <f t="shared" si="638"/>
        <v>0.43</v>
      </c>
      <c r="AM2490" s="389" t="str">
        <f t="shared" si="633"/>
        <v/>
      </c>
      <c r="AN2490" s="304"/>
      <c r="AO2490" s="304"/>
      <c r="AP2490" s="312"/>
      <c r="AQ2490" s="312"/>
      <c r="AR2490" s="312"/>
      <c r="AS2490" s="304"/>
      <c r="AT2490" s="312"/>
      <c r="AU2490" s="329">
        <f>VLOOKUP(C2490,[1]world!$A$2:$B$3555,2,FALSE)</f>
        <v>2</v>
      </c>
      <c r="AV2490" s="329">
        <v>393</v>
      </c>
      <c r="AW2490" s="304">
        <v>0.37</v>
      </c>
      <c r="AX2490" s="304">
        <v>82</v>
      </c>
      <c r="AY2490" s="304">
        <v>-999</v>
      </c>
      <c r="AZ2490" s="304">
        <v>1260</v>
      </c>
      <c r="BA2490" s="304">
        <v>82</v>
      </c>
      <c r="BB2490" s="304">
        <v>-999</v>
      </c>
      <c r="BC2490" s="304">
        <v>1260</v>
      </c>
      <c r="BD2490" s="304">
        <v>20</v>
      </c>
      <c r="BE2490" s="304">
        <v>20</v>
      </c>
      <c r="BF2490" s="304">
        <v>-999</v>
      </c>
      <c r="BG2490" s="304">
        <v>-999</v>
      </c>
      <c r="BH2490" s="304">
        <v>1260</v>
      </c>
      <c r="BI2490" s="304">
        <v>1260</v>
      </c>
      <c r="BJ2490" s="304">
        <v>0</v>
      </c>
      <c r="BK2490" s="304" t="s">
        <v>4954</v>
      </c>
      <c r="BL2490" s="304">
        <v>0</v>
      </c>
    </row>
    <row r="2491" spans="1:64" ht="15" hidden="1" customHeight="1" x14ac:dyDescent="0.2">
      <c r="A2491" s="304" t="s">
        <v>6175</v>
      </c>
      <c r="B2491" s="304" t="s">
        <v>2503</v>
      </c>
      <c r="C2491" s="304">
        <v>2627</v>
      </c>
      <c r="D2491" s="349" t="s">
        <v>3289</v>
      </c>
      <c r="E2491" s="304" t="s">
        <v>3289</v>
      </c>
      <c r="F2491" s="304"/>
      <c r="G2491" s="324">
        <v>35.9664</v>
      </c>
      <c r="H2491" s="324">
        <v>138.4828</v>
      </c>
      <c r="I2491" s="324" t="s">
        <v>212</v>
      </c>
      <c r="J2491" s="368">
        <f>EXP(0.38*LN(Y2491)+0.32*LN(AJ2491)+0.3*LN(AV2491))</f>
        <v>532.45466659913325</v>
      </c>
      <c r="K2491" s="331">
        <f>SQRT(0.38*AA2491^2+0.32*AL2491^2+0.3*AW2491^2)</f>
        <v>0.42093704992552033</v>
      </c>
      <c r="L2491" s="304" t="str">
        <f t="shared" si="629"/>
        <v>C</v>
      </c>
      <c r="M2491" s="388" t="s">
        <v>6089</v>
      </c>
      <c r="N2491" s="304"/>
      <c r="O2491" s="304">
        <v>21</v>
      </c>
      <c r="P2491" s="356"/>
      <c r="Q2491" s="356"/>
      <c r="R2491" s="304"/>
      <c r="S2491" s="356"/>
      <c r="T2491" s="304"/>
      <c r="U2491" s="356"/>
      <c r="V2491" s="304"/>
      <c r="W2491" s="310" t="s">
        <v>900</v>
      </c>
      <c r="X2491" s="304" t="s">
        <v>232</v>
      </c>
      <c r="Y2491" s="366">
        <f t="shared" si="631"/>
        <v>506.6</v>
      </c>
      <c r="Z2491" s="304"/>
      <c r="AA2491" s="304">
        <v>0.45</v>
      </c>
      <c r="AB2491" s="304">
        <v>-999</v>
      </c>
      <c r="AC2491" s="304">
        <v>-999</v>
      </c>
      <c r="AD2491" s="366">
        <v>-999</v>
      </c>
      <c r="AE2491" s="304">
        <v>-999</v>
      </c>
      <c r="AF2491" s="304">
        <v>-999</v>
      </c>
      <c r="AG2491" s="304"/>
      <c r="AH2491" s="304">
        <v>3.70196E-2</v>
      </c>
      <c r="AI2491" s="312"/>
      <c r="AJ2491" s="332">
        <v>760</v>
      </c>
      <c r="AK2491" s="304">
        <f t="shared" si="630"/>
        <v>760</v>
      </c>
      <c r="AL2491" s="363">
        <v>0.43</v>
      </c>
      <c r="AM2491" s="389" t="str">
        <f t="shared" si="633"/>
        <v/>
      </c>
      <c r="AN2491" s="304"/>
      <c r="AO2491" s="304"/>
      <c r="AP2491" s="312"/>
      <c r="AQ2491" s="312"/>
      <c r="AR2491" s="312"/>
      <c r="AS2491" s="304"/>
      <c r="AT2491" s="312"/>
      <c r="AU2491" s="329">
        <f>VLOOKUP(C2491,[1]world!$A$2:$B$3555,2,FALSE)</f>
        <v>7</v>
      </c>
      <c r="AV2491" s="329">
        <v>388</v>
      </c>
      <c r="AW2491" s="304">
        <v>0.37</v>
      </c>
      <c r="AX2491" s="304">
        <v>240</v>
      </c>
      <c r="AY2491" s="304">
        <v>-999</v>
      </c>
      <c r="AZ2491" s="304">
        <v>2160</v>
      </c>
      <c r="BA2491" s="304">
        <v>240</v>
      </c>
      <c r="BB2491" s="304">
        <v>-999</v>
      </c>
      <c r="BC2491" s="304">
        <v>2160</v>
      </c>
      <c r="BD2491" s="304">
        <v>240</v>
      </c>
      <c r="BE2491" s="304">
        <v>240</v>
      </c>
      <c r="BF2491" s="304">
        <v>-999</v>
      </c>
      <c r="BG2491" s="304">
        <v>-999</v>
      </c>
      <c r="BH2491" s="304">
        <v>2160</v>
      </c>
      <c r="BI2491" s="304">
        <v>2160</v>
      </c>
      <c r="BJ2491" s="304">
        <v>2</v>
      </c>
      <c r="BK2491" s="304" t="s">
        <v>4954</v>
      </c>
      <c r="BL2491" s="304">
        <v>2</v>
      </c>
    </row>
    <row r="2492" spans="1:64" ht="15" hidden="1" customHeight="1" x14ac:dyDescent="0.2">
      <c r="A2492" s="304" t="s">
        <v>6103</v>
      </c>
      <c r="B2492" s="304" t="s">
        <v>2503</v>
      </c>
      <c r="C2492" s="304">
        <v>2628</v>
      </c>
      <c r="D2492" s="349" t="s">
        <v>3061</v>
      </c>
      <c r="E2492" s="304" t="s">
        <v>3061</v>
      </c>
      <c r="F2492" s="304"/>
      <c r="G2492" s="324">
        <v>35.511099999999999</v>
      </c>
      <c r="H2492" s="324">
        <v>137.87970000000001</v>
      </c>
      <c r="I2492" s="324" t="s">
        <v>214</v>
      </c>
      <c r="J2492" s="366">
        <v>513.04999999999995</v>
      </c>
      <c r="K2492" s="331">
        <v>0.1</v>
      </c>
      <c r="L2492" s="304" t="str">
        <f t="shared" si="629"/>
        <v>C</v>
      </c>
      <c r="M2492" s="388">
        <v>0</v>
      </c>
      <c r="N2492" s="304"/>
      <c r="O2492" s="304">
        <v>21</v>
      </c>
      <c r="P2492" s="356"/>
      <c r="Q2492" s="356"/>
      <c r="R2492" s="304" t="s">
        <v>2503</v>
      </c>
      <c r="S2492" s="304"/>
      <c r="T2492" s="304"/>
      <c r="U2492" s="304"/>
      <c r="V2492" s="304"/>
      <c r="W2492" s="304" t="s">
        <v>4661</v>
      </c>
      <c r="X2492" s="304">
        <v>-999</v>
      </c>
      <c r="Y2492" s="366" t="str">
        <f t="shared" si="631"/>
        <v>-</v>
      </c>
      <c r="Z2492" s="304"/>
      <c r="AA2492" s="304"/>
      <c r="AB2492" s="304">
        <v>-999</v>
      </c>
      <c r="AC2492" s="304">
        <v>-999</v>
      </c>
      <c r="AD2492" s="366">
        <v>-999</v>
      </c>
      <c r="AE2492" s="304">
        <v>-999</v>
      </c>
      <c r="AF2492" s="304">
        <v>-999</v>
      </c>
      <c r="AG2492" s="304"/>
      <c r="AH2492" s="304">
        <v>6.7816799999999997E-2</v>
      </c>
      <c r="AI2492" s="312"/>
      <c r="AJ2492" s="332">
        <v>760</v>
      </c>
      <c r="AK2492" s="304">
        <f t="shared" si="630"/>
        <v>760</v>
      </c>
      <c r="AL2492" s="304">
        <f t="shared" ref="AL2492:AL2519" si="639">IF(AH2492&lt;=0.0022,0.2,0.43)</f>
        <v>0.43</v>
      </c>
      <c r="AM2492" s="389" t="str">
        <f t="shared" si="633"/>
        <v/>
      </c>
      <c r="AN2492" s="304"/>
      <c r="AO2492" s="304"/>
      <c r="AP2492" s="312"/>
      <c r="AQ2492" s="312"/>
      <c r="AR2492" s="312"/>
      <c r="AS2492" s="304"/>
      <c r="AT2492" s="312"/>
      <c r="AU2492" s="329">
        <f>VLOOKUP(C2492,[1]world!$A$2:$B$3555,2,FALSE)</f>
        <v>3</v>
      </c>
      <c r="AV2492" s="329">
        <v>547</v>
      </c>
      <c r="AW2492" s="304">
        <v>0.37</v>
      </c>
      <c r="AX2492" s="304">
        <v>116</v>
      </c>
      <c r="AY2492" s="304">
        <v>-999</v>
      </c>
      <c r="AZ2492" s="304">
        <v>140</v>
      </c>
      <c r="BA2492" s="304">
        <v>116</v>
      </c>
      <c r="BB2492" s="304">
        <v>-999</v>
      </c>
      <c r="BC2492" s="304">
        <v>140</v>
      </c>
      <c r="BD2492" s="304">
        <v>100</v>
      </c>
      <c r="BE2492" s="304">
        <v>100</v>
      </c>
      <c r="BF2492" s="304">
        <v>-999</v>
      </c>
      <c r="BG2492" s="304">
        <v>-999</v>
      </c>
      <c r="BH2492" s="304">
        <v>140</v>
      </c>
      <c r="BI2492" s="304">
        <v>140</v>
      </c>
      <c r="BJ2492" s="304">
        <v>0</v>
      </c>
      <c r="BK2492" s="304" t="s">
        <v>4954</v>
      </c>
      <c r="BL2492" s="304">
        <v>0</v>
      </c>
    </row>
    <row r="2493" spans="1:64" ht="15" hidden="1" customHeight="1" x14ac:dyDescent="0.2">
      <c r="A2493" s="304" t="s">
        <v>6159</v>
      </c>
      <c r="B2493" s="304" t="s">
        <v>2503</v>
      </c>
      <c r="C2493" s="304">
        <v>2629</v>
      </c>
      <c r="D2493" s="349" t="s">
        <v>2978</v>
      </c>
      <c r="E2493" s="304" t="s">
        <v>2978</v>
      </c>
      <c r="F2493" s="304"/>
      <c r="G2493" s="324">
        <v>35.3063</v>
      </c>
      <c r="H2493" s="324">
        <v>137.6292</v>
      </c>
      <c r="I2493" s="324" t="s">
        <v>214</v>
      </c>
      <c r="J2493" s="368">
        <v>476.25080000000003</v>
      </c>
      <c r="K2493" s="331">
        <v>0.1</v>
      </c>
      <c r="L2493" s="304" t="str">
        <f t="shared" si="629"/>
        <v>C</v>
      </c>
      <c r="M2493" s="388">
        <v>0</v>
      </c>
      <c r="N2493" s="304"/>
      <c r="O2493" s="304">
        <v>21</v>
      </c>
      <c r="P2493" s="356"/>
      <c r="Q2493" s="356"/>
      <c r="R2493" s="304" t="s">
        <v>6159</v>
      </c>
      <c r="S2493" s="304"/>
      <c r="T2493" s="304"/>
      <c r="U2493" s="304"/>
      <c r="V2493" s="304"/>
      <c r="W2493" s="304" t="s">
        <v>4661</v>
      </c>
      <c r="X2493" s="304">
        <v>-999</v>
      </c>
      <c r="Y2493" s="366" t="str">
        <f t="shared" si="631"/>
        <v>-</v>
      </c>
      <c r="Z2493" s="304"/>
      <c r="AA2493" s="304"/>
      <c r="AB2493" s="304">
        <v>-999</v>
      </c>
      <c r="AC2493" s="304">
        <v>-999</v>
      </c>
      <c r="AD2493" s="366">
        <v>-999</v>
      </c>
      <c r="AE2493" s="304">
        <v>-999</v>
      </c>
      <c r="AF2493" s="304">
        <v>-999</v>
      </c>
      <c r="AG2493" s="304"/>
      <c r="AH2493" s="304">
        <v>6.7607399999999998E-2</v>
      </c>
      <c r="AI2493" s="312"/>
      <c r="AJ2493" s="332">
        <v>760</v>
      </c>
      <c r="AK2493" s="304">
        <f t="shared" si="630"/>
        <v>760</v>
      </c>
      <c r="AL2493" s="304">
        <f t="shared" si="639"/>
        <v>0.43</v>
      </c>
      <c r="AM2493" s="389" t="str">
        <f t="shared" si="633"/>
        <v/>
      </c>
      <c r="AN2493" s="304"/>
      <c r="AO2493" s="304"/>
      <c r="AP2493" s="312"/>
      <c r="AQ2493" s="312"/>
      <c r="AR2493" s="312"/>
      <c r="AS2493" s="304"/>
      <c r="AT2493" s="312"/>
      <c r="AU2493" s="329">
        <f>VLOOKUP(C2493,[1]world!$A$2:$B$3555,2,FALSE)</f>
        <v>5</v>
      </c>
      <c r="AV2493" s="329">
        <v>402</v>
      </c>
      <c r="AW2493" s="304">
        <v>0.37</v>
      </c>
      <c r="AX2493" s="304">
        <v>24</v>
      </c>
      <c r="AY2493" s="304">
        <v>24</v>
      </c>
      <c r="AZ2493" s="304">
        <v>40</v>
      </c>
      <c r="BA2493" s="304">
        <v>24</v>
      </c>
      <c r="BB2493" s="304">
        <v>24</v>
      </c>
      <c r="BC2493" s="304">
        <v>40</v>
      </c>
      <c r="BD2493" s="304">
        <v>20</v>
      </c>
      <c r="BE2493" s="304">
        <v>20</v>
      </c>
      <c r="BF2493" s="304">
        <v>-999</v>
      </c>
      <c r="BG2493" s="304">
        <v>-999</v>
      </c>
      <c r="BH2493" s="304">
        <v>40</v>
      </c>
      <c r="BI2493" s="304">
        <v>40</v>
      </c>
      <c r="BJ2493" s="304">
        <v>0</v>
      </c>
      <c r="BK2493" s="304">
        <v>0</v>
      </c>
      <c r="BL2493" s="304">
        <v>0</v>
      </c>
    </row>
    <row r="2494" spans="1:64" ht="15" hidden="1" customHeight="1" x14ac:dyDescent="0.2">
      <c r="A2494" s="304" t="s">
        <v>6103</v>
      </c>
      <c r="B2494" s="304" t="s">
        <v>2503</v>
      </c>
      <c r="C2494" s="304">
        <v>2630</v>
      </c>
      <c r="D2494" s="349" t="s">
        <v>3303</v>
      </c>
      <c r="E2494" s="304" t="s">
        <v>3303</v>
      </c>
      <c r="F2494" s="304"/>
      <c r="G2494" s="324">
        <v>36.005600000000001</v>
      </c>
      <c r="H2494" s="324">
        <v>137.93360000000001</v>
      </c>
      <c r="I2494" s="324" t="s">
        <v>214</v>
      </c>
      <c r="J2494" s="366">
        <v>728.14</v>
      </c>
      <c r="K2494" s="331">
        <v>0.1</v>
      </c>
      <c r="L2494" s="304" t="str">
        <f t="shared" si="629"/>
        <v>C</v>
      </c>
      <c r="M2494" s="388">
        <v>0</v>
      </c>
      <c r="N2494" s="304"/>
      <c r="O2494" s="304">
        <v>21</v>
      </c>
      <c r="P2494" s="356"/>
      <c r="Q2494" s="356"/>
      <c r="R2494" s="304" t="s">
        <v>2503</v>
      </c>
      <c r="S2494" s="304"/>
      <c r="T2494" s="304"/>
      <c r="U2494" s="304"/>
      <c r="V2494" s="304"/>
      <c r="W2494" s="304" t="s">
        <v>4661</v>
      </c>
      <c r="X2494" s="304">
        <v>-999</v>
      </c>
      <c r="Y2494" s="366" t="str">
        <f t="shared" si="631"/>
        <v>-</v>
      </c>
      <c r="Z2494" s="304"/>
      <c r="AA2494" s="304"/>
      <c r="AB2494" s="304">
        <v>-999</v>
      </c>
      <c r="AC2494" s="304">
        <v>-999</v>
      </c>
      <c r="AD2494" s="366">
        <v>-999</v>
      </c>
      <c r="AE2494" s="304">
        <v>-999</v>
      </c>
      <c r="AF2494" s="304">
        <v>-999</v>
      </c>
      <c r="AG2494" s="304"/>
      <c r="AH2494" s="304">
        <v>0.25864100000000001</v>
      </c>
      <c r="AI2494" s="312"/>
      <c r="AJ2494" s="332">
        <v>760</v>
      </c>
      <c r="AK2494" s="304">
        <f t="shared" si="630"/>
        <v>760</v>
      </c>
      <c r="AL2494" s="304">
        <f t="shared" si="639"/>
        <v>0.43</v>
      </c>
      <c r="AM2494" s="389" t="str">
        <f t="shared" si="633"/>
        <v/>
      </c>
      <c r="AN2494" s="304"/>
      <c r="AO2494" s="304"/>
      <c r="AP2494" s="312"/>
      <c r="AQ2494" s="312"/>
      <c r="AR2494" s="312"/>
      <c r="AS2494" s="304"/>
      <c r="AT2494" s="312"/>
      <c r="AU2494" s="329">
        <f>VLOOKUP(C2494,[1]world!$A$2:$B$3555,2,FALSE)</f>
        <v>1</v>
      </c>
      <c r="AV2494" s="329">
        <v>519</v>
      </c>
      <c r="AW2494" s="304">
        <v>0.37</v>
      </c>
      <c r="AX2494" s="304">
        <v>10</v>
      </c>
      <c r="AY2494" s="304">
        <v>50</v>
      </c>
      <c r="AZ2494" s="304">
        <v>-999</v>
      </c>
      <c r="BA2494" s="304">
        <v>10</v>
      </c>
      <c r="BB2494" s="304">
        <v>50</v>
      </c>
      <c r="BC2494" s="304">
        <v>-999</v>
      </c>
      <c r="BD2494" s="304">
        <v>20</v>
      </c>
      <c r="BE2494" s="304">
        <v>20</v>
      </c>
      <c r="BF2494" s="304">
        <v>-999</v>
      </c>
      <c r="BG2494" s="304">
        <v>-999</v>
      </c>
      <c r="BH2494" s="304">
        <v>40</v>
      </c>
      <c r="BI2494" s="304">
        <v>40</v>
      </c>
      <c r="BJ2494" s="304">
        <v>0</v>
      </c>
      <c r="BK2494" s="304">
        <v>0</v>
      </c>
      <c r="BL2494" s="304">
        <v>0</v>
      </c>
    </row>
    <row r="2495" spans="1:64" ht="15" hidden="1" customHeight="1" x14ac:dyDescent="0.2">
      <c r="A2495" s="304" t="s">
        <v>6103</v>
      </c>
      <c r="B2495" s="304" t="s">
        <v>2503</v>
      </c>
      <c r="C2495" s="304">
        <v>2631</v>
      </c>
      <c r="D2495" s="349" t="s">
        <v>3278</v>
      </c>
      <c r="E2495" s="304" t="s">
        <v>3278</v>
      </c>
      <c r="F2495" s="304"/>
      <c r="G2495" s="324">
        <v>35.943300000000001</v>
      </c>
      <c r="H2495" s="324">
        <v>138.18790000000001</v>
      </c>
      <c r="I2495" s="324" t="s">
        <v>214</v>
      </c>
      <c r="J2495" s="366">
        <v>276.20999999999998</v>
      </c>
      <c r="K2495" s="331">
        <v>0.1</v>
      </c>
      <c r="L2495" s="304" t="str">
        <f t="shared" si="629"/>
        <v>D</v>
      </c>
      <c r="M2495" s="388">
        <v>0</v>
      </c>
      <c r="N2495" s="304"/>
      <c r="O2495" s="304">
        <v>21</v>
      </c>
      <c r="P2495" s="356"/>
      <c r="Q2495" s="356"/>
      <c r="R2495" s="304" t="s">
        <v>2503</v>
      </c>
      <c r="S2495" s="304"/>
      <c r="T2495" s="304"/>
      <c r="U2495" s="304"/>
      <c r="V2495" s="304"/>
      <c r="W2495" s="304" t="s">
        <v>4661</v>
      </c>
      <c r="X2495" s="304">
        <v>-999</v>
      </c>
      <c r="Y2495" s="366" t="str">
        <f t="shared" si="631"/>
        <v>-</v>
      </c>
      <c r="Z2495" s="304"/>
      <c r="AA2495" s="304"/>
      <c r="AB2495" s="304">
        <v>-999</v>
      </c>
      <c r="AC2495" s="304">
        <v>-999</v>
      </c>
      <c r="AD2495" s="366">
        <v>-999</v>
      </c>
      <c r="AE2495" s="304">
        <v>-999</v>
      </c>
      <c r="AF2495" s="304">
        <v>-999</v>
      </c>
      <c r="AG2495" s="304"/>
      <c r="AH2495" s="304">
        <v>9.6795500000000007E-2</v>
      </c>
      <c r="AI2495" s="312"/>
      <c r="AJ2495" s="332">
        <v>760</v>
      </c>
      <c r="AK2495" s="304">
        <f t="shared" si="630"/>
        <v>760</v>
      </c>
      <c r="AL2495" s="304">
        <f t="shared" si="639"/>
        <v>0.43</v>
      </c>
      <c r="AM2495" s="389" t="str">
        <f t="shared" si="633"/>
        <v/>
      </c>
      <c r="AN2495" s="304"/>
      <c r="AO2495" s="304"/>
      <c r="AP2495" s="312"/>
      <c r="AQ2495" s="312"/>
      <c r="AR2495" s="312"/>
      <c r="AS2495" s="304"/>
      <c r="AT2495" s="312"/>
      <c r="AU2495" s="329">
        <f>VLOOKUP(C2495,[1]world!$A$2:$B$3555,2,FALSE)</f>
        <v>1</v>
      </c>
      <c r="AV2495" s="329">
        <v>519</v>
      </c>
      <c r="AW2495" s="304">
        <v>0.37</v>
      </c>
      <c r="AX2495" s="304">
        <v>68</v>
      </c>
      <c r="AY2495" s="304">
        <v>110</v>
      </c>
      <c r="AZ2495" s="304">
        <v>240</v>
      </c>
      <c r="BA2495" s="304">
        <v>68</v>
      </c>
      <c r="BB2495" s="304">
        <v>110</v>
      </c>
      <c r="BC2495" s="304">
        <v>240</v>
      </c>
      <c r="BD2495" s="304">
        <v>20</v>
      </c>
      <c r="BE2495" s="304">
        <v>20</v>
      </c>
      <c r="BF2495" s="304">
        <v>-999</v>
      </c>
      <c r="BG2495" s="304">
        <v>-999</v>
      </c>
      <c r="BH2495" s="304">
        <v>240</v>
      </c>
      <c r="BI2495" s="304">
        <v>240</v>
      </c>
      <c r="BJ2495" s="304">
        <v>0</v>
      </c>
      <c r="BK2495" s="304">
        <v>0</v>
      </c>
      <c r="BL2495" s="304">
        <v>0</v>
      </c>
    </row>
    <row r="2496" spans="1:64" ht="15" hidden="1" customHeight="1" x14ac:dyDescent="0.2">
      <c r="A2496" s="304" t="s">
        <v>6103</v>
      </c>
      <c r="B2496" s="304" t="s">
        <v>2503</v>
      </c>
      <c r="C2496" s="304">
        <v>2632</v>
      </c>
      <c r="D2496" s="349" t="s">
        <v>3342</v>
      </c>
      <c r="E2496" s="304" t="s">
        <v>3342</v>
      </c>
      <c r="F2496" s="304"/>
      <c r="G2496" s="324">
        <v>36.139299999999999</v>
      </c>
      <c r="H2496" s="324">
        <v>138.55350000000001</v>
      </c>
      <c r="I2496" s="324" t="s">
        <v>214</v>
      </c>
      <c r="J2496" s="366">
        <v>608.70000000000005</v>
      </c>
      <c r="K2496" s="331">
        <v>0.1</v>
      </c>
      <c r="L2496" s="304" t="str">
        <f t="shared" si="629"/>
        <v>C</v>
      </c>
      <c r="M2496" s="388">
        <v>0</v>
      </c>
      <c r="N2496" s="304"/>
      <c r="O2496" s="304">
        <v>21</v>
      </c>
      <c r="P2496" s="356"/>
      <c r="Q2496" s="356"/>
      <c r="R2496" s="304" t="s">
        <v>2503</v>
      </c>
      <c r="S2496" s="304"/>
      <c r="T2496" s="304"/>
      <c r="U2496" s="304"/>
      <c r="V2496" s="304"/>
      <c r="W2496" s="304" t="s">
        <v>4661</v>
      </c>
      <c r="X2496" s="304">
        <v>-999</v>
      </c>
      <c r="Y2496" s="366" t="str">
        <f t="shared" si="631"/>
        <v>-</v>
      </c>
      <c r="Z2496" s="304"/>
      <c r="AA2496" s="304"/>
      <c r="AB2496" s="304">
        <v>-999</v>
      </c>
      <c r="AC2496" s="304">
        <v>-999</v>
      </c>
      <c r="AD2496" s="366">
        <v>-999</v>
      </c>
      <c r="AE2496" s="304">
        <v>-999</v>
      </c>
      <c r="AF2496" s="304">
        <v>-999</v>
      </c>
      <c r="AG2496" s="304"/>
      <c r="AH2496" s="304">
        <v>4.8527399999999998E-2</v>
      </c>
      <c r="AI2496" s="312"/>
      <c r="AJ2496" s="332">
        <v>760</v>
      </c>
      <c r="AK2496" s="304">
        <f t="shared" si="630"/>
        <v>760</v>
      </c>
      <c r="AL2496" s="304">
        <f t="shared" si="639"/>
        <v>0.43</v>
      </c>
      <c r="AM2496" s="389" t="str">
        <f t="shared" si="633"/>
        <v/>
      </c>
      <c r="AN2496" s="304"/>
      <c r="AO2496" s="304"/>
      <c r="AP2496" s="312"/>
      <c r="AQ2496" s="312"/>
      <c r="AR2496" s="312"/>
      <c r="AS2496" s="304"/>
      <c r="AT2496" s="312"/>
      <c r="AU2496" s="329">
        <f>VLOOKUP(C2496,[1]world!$A$2:$B$3555,2,FALSE)</f>
        <v>1</v>
      </c>
      <c r="AV2496" s="329">
        <v>519</v>
      </c>
      <c r="AW2496" s="304">
        <v>0.37</v>
      </c>
      <c r="AX2496" s="304">
        <v>20</v>
      </c>
      <c r="AY2496" s="304">
        <v>30</v>
      </c>
      <c r="AZ2496" s="304">
        <v>30</v>
      </c>
      <c r="BA2496" s="304">
        <v>20</v>
      </c>
      <c r="BB2496" s="304">
        <v>30</v>
      </c>
      <c r="BC2496" s="304">
        <v>30</v>
      </c>
      <c r="BD2496" s="304">
        <v>20</v>
      </c>
      <c r="BE2496" s="304">
        <v>20</v>
      </c>
      <c r="BF2496" s="304">
        <v>-999</v>
      </c>
      <c r="BG2496" s="304">
        <v>-999</v>
      </c>
      <c r="BH2496" s="304">
        <v>1380</v>
      </c>
      <c r="BI2496" s="304">
        <v>1380</v>
      </c>
      <c r="BJ2496" s="304">
        <v>0</v>
      </c>
      <c r="BK2496" s="304">
        <v>0</v>
      </c>
      <c r="BL2496" s="304">
        <v>0</v>
      </c>
    </row>
    <row r="2497" spans="1:64" ht="15" hidden="1" customHeight="1" x14ac:dyDescent="0.2">
      <c r="A2497" s="304" t="s">
        <v>6103</v>
      </c>
      <c r="B2497" s="304" t="s">
        <v>2503</v>
      </c>
      <c r="C2497" s="304">
        <v>2633</v>
      </c>
      <c r="D2497" s="349" t="s">
        <v>3273</v>
      </c>
      <c r="E2497" s="304" t="s">
        <v>3273</v>
      </c>
      <c r="F2497" s="304"/>
      <c r="G2497" s="324">
        <v>35.929200000000002</v>
      </c>
      <c r="H2497" s="324">
        <v>137.59800000000001</v>
      </c>
      <c r="I2497" s="324" t="s">
        <v>214</v>
      </c>
      <c r="J2497" s="366">
        <v>379.47</v>
      </c>
      <c r="K2497" s="331">
        <v>0.1</v>
      </c>
      <c r="L2497" s="304" t="str">
        <f t="shared" si="629"/>
        <v>C</v>
      </c>
      <c r="M2497" s="388">
        <v>0</v>
      </c>
      <c r="N2497" s="304"/>
      <c r="O2497" s="304">
        <v>21</v>
      </c>
      <c r="P2497" s="356"/>
      <c r="Q2497" s="356"/>
      <c r="R2497" s="304" t="s">
        <v>2503</v>
      </c>
      <c r="S2497" s="304"/>
      <c r="T2497" s="304"/>
      <c r="U2497" s="304"/>
      <c r="V2497" s="304"/>
      <c r="W2497" s="304" t="s">
        <v>4661</v>
      </c>
      <c r="X2497" s="304">
        <v>-999</v>
      </c>
      <c r="Y2497" s="366" t="str">
        <f t="shared" si="631"/>
        <v>-</v>
      </c>
      <c r="Z2497" s="304"/>
      <c r="AA2497" s="304"/>
      <c r="AB2497" s="304">
        <v>-999</v>
      </c>
      <c r="AC2497" s="304">
        <v>-999</v>
      </c>
      <c r="AD2497" s="366">
        <v>-999</v>
      </c>
      <c r="AE2497" s="304">
        <v>-999</v>
      </c>
      <c r="AF2497" s="304">
        <v>-999</v>
      </c>
      <c r="AG2497" s="304"/>
      <c r="AH2497" s="304">
        <v>5.35092E-2</v>
      </c>
      <c r="AI2497" s="312"/>
      <c r="AJ2497" s="332">
        <v>760</v>
      </c>
      <c r="AK2497" s="304">
        <f t="shared" si="630"/>
        <v>760</v>
      </c>
      <c r="AL2497" s="304">
        <f t="shared" si="639"/>
        <v>0.43</v>
      </c>
      <c r="AM2497" s="389" t="str">
        <f t="shared" si="633"/>
        <v/>
      </c>
      <c r="AN2497" s="304"/>
      <c r="AO2497" s="304"/>
      <c r="AP2497" s="312"/>
      <c r="AQ2497" s="312"/>
      <c r="AR2497" s="312"/>
      <c r="AS2497" s="304"/>
      <c r="AT2497" s="312"/>
      <c r="AU2497" s="329">
        <f>VLOOKUP(C2497,[1]world!$A$2:$B$3555,2,FALSE)</f>
        <v>5</v>
      </c>
      <c r="AV2497" s="329">
        <v>402</v>
      </c>
      <c r="AW2497" s="304">
        <v>0.37</v>
      </c>
      <c r="AX2497" s="304">
        <v>80</v>
      </c>
      <c r="AY2497" s="304">
        <v>-999</v>
      </c>
      <c r="AZ2497" s="304">
        <v>-999</v>
      </c>
      <c r="BA2497" s="304">
        <v>80</v>
      </c>
      <c r="BB2497" s="304">
        <v>-999</v>
      </c>
      <c r="BC2497" s="304">
        <v>-999</v>
      </c>
      <c r="BD2497" s="304">
        <v>20</v>
      </c>
      <c r="BE2497" s="304">
        <v>20</v>
      </c>
      <c r="BF2497" s="304">
        <v>-999</v>
      </c>
      <c r="BG2497" s="304">
        <v>-999</v>
      </c>
      <c r="BH2497" s="304">
        <v>40</v>
      </c>
      <c r="BI2497" s="304">
        <v>40</v>
      </c>
      <c r="BJ2497" s="304">
        <v>0</v>
      </c>
      <c r="BK2497" s="304" t="s">
        <v>4954</v>
      </c>
      <c r="BL2497" s="304">
        <v>0</v>
      </c>
    </row>
    <row r="2498" spans="1:64" ht="15" hidden="1" customHeight="1" x14ac:dyDescent="0.2">
      <c r="A2498" s="304" t="s">
        <v>6103</v>
      </c>
      <c r="B2498" s="304" t="s">
        <v>2503</v>
      </c>
      <c r="C2498" s="304">
        <v>2634</v>
      </c>
      <c r="D2498" s="349" t="s">
        <v>3290</v>
      </c>
      <c r="E2498" s="304" t="s">
        <v>3290</v>
      </c>
      <c r="F2498" s="304"/>
      <c r="G2498" s="324">
        <v>35.970300000000002</v>
      </c>
      <c r="H2498" s="324">
        <v>138.58770000000001</v>
      </c>
      <c r="I2498" s="324" t="s">
        <v>214</v>
      </c>
      <c r="J2498" s="366">
        <v>473.5</v>
      </c>
      <c r="K2498" s="331">
        <v>0.1</v>
      </c>
      <c r="L2498" s="304" t="str">
        <f t="shared" si="629"/>
        <v>C</v>
      </c>
      <c r="M2498" s="388">
        <v>0</v>
      </c>
      <c r="N2498" s="304"/>
      <c r="O2498" s="304">
        <v>21</v>
      </c>
      <c r="P2498" s="356"/>
      <c r="Q2498" s="356"/>
      <c r="R2498" s="304" t="s">
        <v>2503</v>
      </c>
      <c r="S2498" s="304"/>
      <c r="T2498" s="304"/>
      <c r="U2498" s="304"/>
      <c r="V2498" s="304"/>
      <c r="W2498" s="304" t="s">
        <v>4661</v>
      </c>
      <c r="X2498" s="304">
        <v>-999</v>
      </c>
      <c r="Y2498" s="366" t="str">
        <f t="shared" si="631"/>
        <v>-</v>
      </c>
      <c r="Z2498" s="304"/>
      <c r="AA2498" s="304"/>
      <c r="AB2498" s="304">
        <v>-999</v>
      </c>
      <c r="AC2498" s="304">
        <v>-999</v>
      </c>
      <c r="AD2498" s="366">
        <v>-999</v>
      </c>
      <c r="AE2498" s="304">
        <v>-999</v>
      </c>
      <c r="AF2498" s="304">
        <v>-999</v>
      </c>
      <c r="AG2498" s="304"/>
      <c r="AH2498" s="304">
        <v>0.122167</v>
      </c>
      <c r="AI2498" s="312"/>
      <c r="AJ2498" s="332">
        <v>760</v>
      </c>
      <c r="AK2498" s="304">
        <f t="shared" si="630"/>
        <v>760</v>
      </c>
      <c r="AL2498" s="304">
        <f t="shared" si="639"/>
        <v>0.43</v>
      </c>
      <c r="AM2498" s="389" t="str">
        <f t="shared" si="633"/>
        <v/>
      </c>
      <c r="AN2498" s="304"/>
      <c r="AO2498" s="304"/>
      <c r="AP2498" s="312"/>
      <c r="AQ2498" s="312"/>
      <c r="AR2498" s="312"/>
      <c r="AS2498" s="304"/>
      <c r="AT2498" s="312"/>
      <c r="AU2498" s="329">
        <f>VLOOKUP(C2498,[1]world!$A$2:$B$3555,2,FALSE)</f>
        <v>1</v>
      </c>
      <c r="AV2498" s="329">
        <v>519</v>
      </c>
      <c r="AW2498" s="304">
        <v>0.37</v>
      </c>
      <c r="AX2498" s="304">
        <v>96</v>
      </c>
      <c r="AY2498" s="304">
        <v>96</v>
      </c>
      <c r="AZ2498" s="304">
        <v>-999</v>
      </c>
      <c r="BA2498" s="304">
        <v>96</v>
      </c>
      <c r="BB2498" s="304">
        <v>96</v>
      </c>
      <c r="BC2498" s="304">
        <v>-999</v>
      </c>
      <c r="BD2498" s="304">
        <v>20</v>
      </c>
      <c r="BE2498" s="304">
        <v>20</v>
      </c>
      <c r="BF2498" s="304">
        <v>-999</v>
      </c>
      <c r="BG2498" s="304">
        <v>-999</v>
      </c>
      <c r="BH2498" s="304">
        <v>20</v>
      </c>
      <c r="BI2498" s="304">
        <v>20</v>
      </c>
      <c r="BJ2498" s="304">
        <v>0</v>
      </c>
      <c r="BK2498" s="304">
        <v>0</v>
      </c>
      <c r="BL2498" s="304">
        <v>0</v>
      </c>
    </row>
    <row r="2499" spans="1:64" ht="15" hidden="1" customHeight="1" x14ac:dyDescent="0.2">
      <c r="A2499" s="304" t="s">
        <v>6103</v>
      </c>
      <c r="B2499" s="304" t="s">
        <v>2503</v>
      </c>
      <c r="C2499" s="304">
        <v>2635</v>
      </c>
      <c r="D2499" s="349" t="s">
        <v>3185</v>
      </c>
      <c r="E2499" s="304" t="s">
        <v>3185</v>
      </c>
      <c r="F2499" s="304"/>
      <c r="G2499" s="324">
        <v>35.783900000000003</v>
      </c>
      <c r="H2499" s="324">
        <v>137.72030000000001</v>
      </c>
      <c r="I2499" s="324" t="s">
        <v>214</v>
      </c>
      <c r="J2499" s="366">
        <v>529.77</v>
      </c>
      <c r="K2499" s="331">
        <v>0.1</v>
      </c>
      <c r="L2499" s="304" t="str">
        <f t="shared" si="629"/>
        <v>C</v>
      </c>
      <c r="M2499" s="388">
        <v>0</v>
      </c>
      <c r="N2499" s="304"/>
      <c r="O2499" s="304">
        <v>21</v>
      </c>
      <c r="P2499" s="356"/>
      <c r="Q2499" s="356"/>
      <c r="R2499" s="304" t="s">
        <v>2503</v>
      </c>
      <c r="S2499" s="304"/>
      <c r="T2499" s="304"/>
      <c r="U2499" s="304"/>
      <c r="V2499" s="304"/>
      <c r="W2499" s="304" t="s">
        <v>4661</v>
      </c>
      <c r="X2499" s="304">
        <v>-999</v>
      </c>
      <c r="Y2499" s="366" t="str">
        <f t="shared" si="631"/>
        <v>-</v>
      </c>
      <c r="Z2499" s="304"/>
      <c r="AA2499" s="304"/>
      <c r="AB2499" s="304">
        <v>-999</v>
      </c>
      <c r="AC2499" s="304">
        <v>-999</v>
      </c>
      <c r="AD2499" s="366">
        <v>-999</v>
      </c>
      <c r="AE2499" s="304">
        <v>-999</v>
      </c>
      <c r="AF2499" s="304">
        <v>-999</v>
      </c>
      <c r="AG2499" s="304"/>
      <c r="AH2499" s="304">
        <v>0.130829</v>
      </c>
      <c r="AI2499" s="312"/>
      <c r="AJ2499" s="332">
        <v>760</v>
      </c>
      <c r="AK2499" s="304">
        <f t="shared" si="630"/>
        <v>760</v>
      </c>
      <c r="AL2499" s="304">
        <f t="shared" si="639"/>
        <v>0.43</v>
      </c>
      <c r="AM2499" s="389" t="str">
        <f t="shared" si="633"/>
        <v/>
      </c>
      <c r="AN2499" s="304"/>
      <c r="AO2499" s="304"/>
      <c r="AP2499" s="312"/>
      <c r="AQ2499" s="312"/>
      <c r="AR2499" s="312"/>
      <c r="AS2499" s="304"/>
      <c r="AT2499" s="312"/>
      <c r="AU2499" s="329">
        <f>VLOOKUP(C2499,[1]world!$A$2:$B$3555,2,FALSE)</f>
        <v>1</v>
      </c>
      <c r="AV2499" s="329">
        <v>519</v>
      </c>
      <c r="AW2499" s="304">
        <v>0.37</v>
      </c>
      <c r="AX2499" s="304">
        <v>30</v>
      </c>
      <c r="AY2499" s="304">
        <v>30</v>
      </c>
      <c r="AZ2499" s="304">
        <v>40</v>
      </c>
      <c r="BA2499" s="304">
        <v>30</v>
      </c>
      <c r="BB2499" s="304">
        <v>30</v>
      </c>
      <c r="BC2499" s="304">
        <v>40</v>
      </c>
      <c r="BD2499" s="304">
        <v>20</v>
      </c>
      <c r="BE2499" s="304">
        <v>20</v>
      </c>
      <c r="BF2499" s="304">
        <v>-999</v>
      </c>
      <c r="BG2499" s="304">
        <v>-999</v>
      </c>
      <c r="BH2499" s="304">
        <v>40</v>
      </c>
      <c r="BI2499" s="304">
        <v>40</v>
      </c>
      <c r="BJ2499" s="304">
        <v>0</v>
      </c>
      <c r="BK2499" s="304">
        <v>0</v>
      </c>
      <c r="BL2499" s="304">
        <v>0</v>
      </c>
    </row>
    <row r="2500" spans="1:64" ht="15" hidden="1" customHeight="1" x14ac:dyDescent="0.2">
      <c r="A2500" s="304" t="s">
        <v>6103</v>
      </c>
      <c r="B2500" s="304" t="s">
        <v>2503</v>
      </c>
      <c r="C2500" s="304">
        <v>2636</v>
      </c>
      <c r="D2500" s="349" t="s">
        <v>3227</v>
      </c>
      <c r="E2500" s="304" t="s">
        <v>3227</v>
      </c>
      <c r="F2500" s="304"/>
      <c r="G2500" s="324">
        <v>35.828299999999999</v>
      </c>
      <c r="H2500" s="324">
        <v>137.92670000000001</v>
      </c>
      <c r="I2500" s="324" t="s">
        <v>214</v>
      </c>
      <c r="J2500" s="366">
        <v>507.69</v>
      </c>
      <c r="K2500" s="331">
        <v>0.1</v>
      </c>
      <c r="L2500" s="304" t="str">
        <f t="shared" ref="L2500:L2563" si="640">IF(J2500&lt;180,"E",IF(AND(J2500&gt;=180,J2500&lt;360),"D",IF(AND(J2500&gt;=360,J2500&lt;760),"C",IF(AND(J2500&gt;=760,J2500&lt;1500),"B",IF(J2500&gt;=1500,"A","-")))))</f>
        <v>C</v>
      </c>
      <c r="M2500" s="388">
        <v>0</v>
      </c>
      <c r="N2500" s="304"/>
      <c r="O2500" s="304">
        <v>21</v>
      </c>
      <c r="P2500" s="356"/>
      <c r="Q2500" s="356"/>
      <c r="R2500" s="304" t="s">
        <v>2503</v>
      </c>
      <c r="S2500" s="304"/>
      <c r="T2500" s="304"/>
      <c r="U2500" s="304"/>
      <c r="V2500" s="304"/>
      <c r="W2500" s="304" t="s">
        <v>4661</v>
      </c>
      <c r="X2500" s="304">
        <v>-999</v>
      </c>
      <c r="Y2500" s="366" t="str">
        <f t="shared" si="631"/>
        <v>-</v>
      </c>
      <c r="Z2500" s="304"/>
      <c r="AA2500" s="304"/>
      <c r="AB2500" s="304">
        <v>-999</v>
      </c>
      <c r="AC2500" s="304">
        <v>-999</v>
      </c>
      <c r="AD2500" s="366">
        <v>-999</v>
      </c>
      <c r="AE2500" s="304">
        <v>-999</v>
      </c>
      <c r="AF2500" s="304">
        <v>-999</v>
      </c>
      <c r="AG2500" s="304"/>
      <c r="AH2500" s="304">
        <v>0.13721800000000001</v>
      </c>
      <c r="AI2500" s="312"/>
      <c r="AJ2500" s="332">
        <v>760</v>
      </c>
      <c r="AK2500" s="304">
        <f t="shared" ref="AK2500:AK2563" si="641">IF(AJ2500&lt;=180,180,IF(AND(AJ2500&gt;180,AJ2500&lt;240),210,IF(AND(AJ2500&gt;=240,AJ2500&lt;300),270,IF(AND(AJ2500&gt;=300,AJ2500&lt;360),270,IF(AND(AJ2500&gt;=360,AJ2500&lt;490),425,IF(AND(AJ2500&gt;=490,AJ2500&lt;620),555,IF(AND(AJ2500&gt;=620,AJ2500&lt;760),690,IF(AJ2500&gt;=760,760,"Error"))))))))</f>
        <v>760</v>
      </c>
      <c r="AL2500" s="304">
        <f t="shared" si="639"/>
        <v>0.43</v>
      </c>
      <c r="AM2500" s="389" t="str">
        <f t="shared" si="633"/>
        <v/>
      </c>
      <c r="AN2500" s="304"/>
      <c r="AO2500" s="304"/>
      <c r="AP2500" s="312"/>
      <c r="AQ2500" s="312"/>
      <c r="AR2500" s="312"/>
      <c r="AS2500" s="304"/>
      <c r="AT2500" s="312"/>
      <c r="AU2500" s="329">
        <f>VLOOKUP(C2500,[1]world!$A$2:$B$3555,2,FALSE)</f>
        <v>3</v>
      </c>
      <c r="AV2500" s="329">
        <v>547</v>
      </c>
      <c r="AW2500" s="304">
        <v>0.37</v>
      </c>
      <c r="AX2500" s="304">
        <v>92</v>
      </c>
      <c r="AY2500" s="304">
        <v>-999</v>
      </c>
      <c r="AZ2500" s="304">
        <v>460</v>
      </c>
      <c r="BA2500" s="304">
        <v>92</v>
      </c>
      <c r="BB2500" s="304">
        <v>-999</v>
      </c>
      <c r="BC2500" s="304">
        <v>460</v>
      </c>
      <c r="BD2500" s="304">
        <v>260</v>
      </c>
      <c r="BE2500" s="304">
        <v>260</v>
      </c>
      <c r="BF2500" s="304">
        <v>-999</v>
      </c>
      <c r="BG2500" s="304">
        <v>-999</v>
      </c>
      <c r="BH2500" s="304">
        <v>460</v>
      </c>
      <c r="BI2500" s="304">
        <v>460</v>
      </c>
      <c r="BJ2500" s="304">
        <v>0</v>
      </c>
      <c r="BK2500" s="304" t="s">
        <v>4954</v>
      </c>
      <c r="BL2500" s="304">
        <v>0</v>
      </c>
    </row>
    <row r="2501" spans="1:64" ht="15" hidden="1" customHeight="1" x14ac:dyDescent="0.2">
      <c r="A2501" s="304" t="s">
        <v>6103</v>
      </c>
      <c r="B2501" s="304" t="s">
        <v>2503</v>
      </c>
      <c r="C2501" s="304">
        <v>2637</v>
      </c>
      <c r="D2501" s="349" t="s">
        <v>3191</v>
      </c>
      <c r="E2501" s="304" t="s">
        <v>3191</v>
      </c>
      <c r="F2501" s="304"/>
      <c r="G2501" s="324">
        <v>35.791400000000003</v>
      </c>
      <c r="H2501" s="324">
        <v>138.0855</v>
      </c>
      <c r="I2501" s="324" t="s">
        <v>214</v>
      </c>
      <c r="J2501" s="366">
        <v>938.5</v>
      </c>
      <c r="K2501" s="331">
        <v>0.1</v>
      </c>
      <c r="L2501" s="304" t="str">
        <f t="shared" si="640"/>
        <v>B</v>
      </c>
      <c r="M2501" s="388">
        <v>0</v>
      </c>
      <c r="N2501" s="304"/>
      <c r="O2501" s="304">
        <v>21</v>
      </c>
      <c r="P2501" s="356"/>
      <c r="Q2501" s="356"/>
      <c r="R2501" s="304" t="s">
        <v>2503</v>
      </c>
      <c r="S2501" s="304"/>
      <c r="T2501" s="304"/>
      <c r="U2501" s="304"/>
      <c r="V2501" s="304"/>
      <c r="W2501" s="304" t="s">
        <v>4661</v>
      </c>
      <c r="X2501" s="304">
        <v>-999</v>
      </c>
      <c r="Y2501" s="366" t="str">
        <f t="shared" ref="Y2501:Y2564" si="642">IF(X2501="A",506.6,IF(X2501="B",424.8,IF(X2501="C",338.6,IF(X2501="D",274.5,IF(X2501="E",181.5,"-")))))</f>
        <v>-</v>
      </c>
      <c r="Z2501" s="304"/>
      <c r="AA2501" s="304"/>
      <c r="AB2501" s="304">
        <v>-999</v>
      </c>
      <c r="AC2501" s="304">
        <v>-999</v>
      </c>
      <c r="AD2501" s="366">
        <v>-999</v>
      </c>
      <c r="AE2501" s="304">
        <v>-999</v>
      </c>
      <c r="AF2501" s="304">
        <v>-999</v>
      </c>
      <c r="AG2501" s="304"/>
      <c r="AH2501" s="304">
        <v>7.8153200000000006E-2</v>
      </c>
      <c r="AI2501" s="312"/>
      <c r="AJ2501" s="332">
        <v>760</v>
      </c>
      <c r="AK2501" s="304">
        <f t="shared" si="641"/>
        <v>760</v>
      </c>
      <c r="AL2501" s="304">
        <f t="shared" si="639"/>
        <v>0.43</v>
      </c>
      <c r="AM2501" s="389" t="str">
        <f t="shared" si="633"/>
        <v/>
      </c>
      <c r="AN2501" s="304"/>
      <c r="AO2501" s="304"/>
      <c r="AP2501" s="312"/>
      <c r="AQ2501" s="312"/>
      <c r="AR2501" s="312"/>
      <c r="AS2501" s="304"/>
      <c r="AT2501" s="312"/>
      <c r="AU2501" s="329">
        <f>VLOOKUP(C2501,[1]world!$A$2:$B$3555,2,FALSE)</f>
        <v>1</v>
      </c>
      <c r="AV2501" s="329">
        <v>519</v>
      </c>
      <c r="AW2501" s="304">
        <v>0.37</v>
      </c>
      <c r="AX2501" s="304">
        <v>6</v>
      </c>
      <c r="AY2501" s="304">
        <v>56</v>
      </c>
      <c r="AZ2501" s="304">
        <v>-999</v>
      </c>
      <c r="BA2501" s="304">
        <v>6</v>
      </c>
      <c r="BB2501" s="304">
        <v>56</v>
      </c>
      <c r="BC2501" s="304">
        <v>-999</v>
      </c>
      <c r="BD2501" s="304">
        <v>20</v>
      </c>
      <c r="BE2501" s="304">
        <v>20</v>
      </c>
      <c r="BF2501" s="304">
        <v>-999</v>
      </c>
      <c r="BG2501" s="304">
        <v>-999</v>
      </c>
      <c r="BH2501" s="304">
        <v>40</v>
      </c>
      <c r="BI2501" s="304">
        <v>40</v>
      </c>
      <c r="BJ2501" s="304">
        <v>0</v>
      </c>
      <c r="BK2501" s="304">
        <v>0</v>
      </c>
      <c r="BL2501" s="304">
        <v>0</v>
      </c>
    </row>
    <row r="2502" spans="1:64" ht="15" hidden="1" customHeight="1" x14ac:dyDescent="0.2">
      <c r="A2502" s="304" t="s">
        <v>6103</v>
      </c>
      <c r="B2502" s="304" t="s">
        <v>2503</v>
      </c>
      <c r="C2502" s="304">
        <v>2638</v>
      </c>
      <c r="D2502" s="349" t="s">
        <v>3089</v>
      </c>
      <c r="E2502" s="304" t="s">
        <v>3089</v>
      </c>
      <c r="F2502" s="304"/>
      <c r="G2502" s="324">
        <v>35.602400000000003</v>
      </c>
      <c r="H2502" s="324">
        <v>137.61349999999999</v>
      </c>
      <c r="I2502" s="324" t="s">
        <v>214</v>
      </c>
      <c r="J2502" s="366">
        <v>524.27</v>
      </c>
      <c r="K2502" s="331">
        <v>0.1</v>
      </c>
      <c r="L2502" s="304" t="str">
        <f t="shared" si="640"/>
        <v>C</v>
      </c>
      <c r="M2502" s="388">
        <v>0</v>
      </c>
      <c r="N2502" s="304"/>
      <c r="O2502" s="304">
        <v>21</v>
      </c>
      <c r="P2502" s="356"/>
      <c r="Q2502" s="356"/>
      <c r="R2502" s="304" t="s">
        <v>2503</v>
      </c>
      <c r="S2502" s="304"/>
      <c r="T2502" s="304"/>
      <c r="U2502" s="304"/>
      <c r="V2502" s="304"/>
      <c r="W2502" s="304" t="s">
        <v>4661</v>
      </c>
      <c r="X2502" s="304">
        <v>-999</v>
      </c>
      <c r="Y2502" s="366" t="str">
        <f t="shared" si="642"/>
        <v>-</v>
      </c>
      <c r="Z2502" s="304"/>
      <c r="AA2502" s="304"/>
      <c r="AB2502" s="304">
        <v>-999</v>
      </c>
      <c r="AC2502" s="304">
        <v>-999</v>
      </c>
      <c r="AD2502" s="366">
        <v>-999</v>
      </c>
      <c r="AE2502" s="304">
        <v>-999</v>
      </c>
      <c r="AF2502" s="304">
        <v>-999</v>
      </c>
      <c r="AG2502" s="304"/>
      <c r="AH2502" s="304">
        <v>0.10029399999999999</v>
      </c>
      <c r="AI2502" s="312"/>
      <c r="AJ2502" s="332">
        <v>760</v>
      </c>
      <c r="AK2502" s="304">
        <f t="shared" si="641"/>
        <v>760</v>
      </c>
      <c r="AL2502" s="304">
        <f t="shared" si="639"/>
        <v>0.43</v>
      </c>
      <c r="AM2502" s="389" t="str">
        <f t="shared" si="633"/>
        <v/>
      </c>
      <c r="AN2502" s="304"/>
      <c r="AO2502" s="304"/>
      <c r="AP2502" s="312"/>
      <c r="AQ2502" s="312"/>
      <c r="AR2502" s="312"/>
      <c r="AS2502" s="304"/>
      <c r="AT2502" s="312"/>
      <c r="AU2502" s="329">
        <f>VLOOKUP(C2502,[1]world!$A$2:$B$3555,2,FALSE)</f>
        <v>1</v>
      </c>
      <c r="AV2502" s="329">
        <v>519</v>
      </c>
      <c r="AW2502" s="304">
        <v>0.37</v>
      </c>
      <c r="AX2502" s="304">
        <v>36</v>
      </c>
      <c r="AY2502" s="304">
        <v>-999</v>
      </c>
      <c r="AZ2502" s="304">
        <v>40</v>
      </c>
      <c r="BA2502" s="304">
        <v>36</v>
      </c>
      <c r="BB2502" s="304">
        <v>-999</v>
      </c>
      <c r="BC2502" s="304">
        <v>40</v>
      </c>
      <c r="BD2502" s="304">
        <v>20</v>
      </c>
      <c r="BE2502" s="304">
        <v>20</v>
      </c>
      <c r="BF2502" s="304">
        <v>-999</v>
      </c>
      <c r="BG2502" s="304">
        <v>-999</v>
      </c>
      <c r="BH2502" s="304">
        <v>40</v>
      </c>
      <c r="BI2502" s="304">
        <v>40</v>
      </c>
      <c r="BJ2502" s="304">
        <v>0</v>
      </c>
      <c r="BK2502" s="304" t="s">
        <v>4954</v>
      </c>
      <c r="BL2502" s="304">
        <v>0</v>
      </c>
    </row>
    <row r="2503" spans="1:64" ht="15" hidden="1" customHeight="1" x14ac:dyDescent="0.2">
      <c r="A2503" s="304" t="s">
        <v>6103</v>
      </c>
      <c r="B2503" s="304" t="s">
        <v>2503</v>
      </c>
      <c r="C2503" s="304">
        <v>2639</v>
      </c>
      <c r="D2503" s="349" t="s">
        <v>3094</v>
      </c>
      <c r="E2503" s="304" t="s">
        <v>3094</v>
      </c>
      <c r="F2503" s="304"/>
      <c r="G2503" s="324">
        <v>35.612000000000002</v>
      </c>
      <c r="H2503" s="324">
        <v>137.8827</v>
      </c>
      <c r="I2503" s="324" t="s">
        <v>214</v>
      </c>
      <c r="J2503" s="366">
        <v>464.24</v>
      </c>
      <c r="K2503" s="331">
        <v>0.1</v>
      </c>
      <c r="L2503" s="304" t="str">
        <f t="shared" si="640"/>
        <v>C</v>
      </c>
      <c r="M2503" s="388">
        <v>0</v>
      </c>
      <c r="N2503" s="304"/>
      <c r="O2503" s="304">
        <v>21</v>
      </c>
      <c r="P2503" s="356"/>
      <c r="Q2503" s="356"/>
      <c r="R2503" s="304" t="s">
        <v>2503</v>
      </c>
      <c r="S2503" s="304"/>
      <c r="T2503" s="304"/>
      <c r="U2503" s="304"/>
      <c r="V2503" s="304"/>
      <c r="W2503" s="304" t="s">
        <v>4661</v>
      </c>
      <c r="X2503" s="304">
        <v>-999</v>
      </c>
      <c r="Y2503" s="366" t="str">
        <f t="shared" si="642"/>
        <v>-</v>
      </c>
      <c r="Z2503" s="304"/>
      <c r="AA2503" s="304"/>
      <c r="AB2503" s="304">
        <v>-999</v>
      </c>
      <c r="AC2503" s="304">
        <v>-999</v>
      </c>
      <c r="AD2503" s="366">
        <v>-999</v>
      </c>
      <c r="AE2503" s="304">
        <v>-999</v>
      </c>
      <c r="AF2503" s="304">
        <v>-999</v>
      </c>
      <c r="AG2503" s="304"/>
      <c r="AH2503" s="304">
        <v>0.107236</v>
      </c>
      <c r="AI2503" s="312"/>
      <c r="AJ2503" s="332">
        <v>760</v>
      </c>
      <c r="AK2503" s="304">
        <f t="shared" si="641"/>
        <v>760</v>
      </c>
      <c r="AL2503" s="304">
        <f t="shared" si="639"/>
        <v>0.43</v>
      </c>
      <c r="AM2503" s="389" t="str">
        <f t="shared" si="633"/>
        <v/>
      </c>
      <c r="AN2503" s="304"/>
      <c r="AO2503" s="304"/>
      <c r="AP2503" s="312"/>
      <c r="AQ2503" s="312"/>
      <c r="AR2503" s="312"/>
      <c r="AS2503" s="304"/>
      <c r="AT2503" s="312"/>
      <c r="AU2503" s="329">
        <f>VLOOKUP(C2503,[1]world!$A$2:$B$3555,2,FALSE)</f>
        <v>1</v>
      </c>
      <c r="AV2503" s="329">
        <v>519</v>
      </c>
      <c r="AW2503" s="304">
        <v>0.37</v>
      </c>
      <c r="AX2503" s="304">
        <v>220</v>
      </c>
      <c r="AY2503" s="304">
        <v>-999</v>
      </c>
      <c r="AZ2503" s="304">
        <v>260</v>
      </c>
      <c r="BA2503" s="304">
        <v>220</v>
      </c>
      <c r="BB2503" s="304">
        <v>-999</v>
      </c>
      <c r="BC2503" s="304">
        <v>260</v>
      </c>
      <c r="BD2503" s="304">
        <v>220</v>
      </c>
      <c r="BE2503" s="304">
        <v>220</v>
      </c>
      <c r="BF2503" s="304">
        <v>-999</v>
      </c>
      <c r="BG2503" s="304">
        <v>-999</v>
      </c>
      <c r="BH2503" s="304">
        <v>260</v>
      </c>
      <c r="BI2503" s="304">
        <v>260</v>
      </c>
      <c r="BJ2503" s="304">
        <v>2</v>
      </c>
      <c r="BK2503" s="304" t="s">
        <v>4954</v>
      </c>
      <c r="BL2503" s="304">
        <v>2</v>
      </c>
    </row>
    <row r="2504" spans="1:64" ht="15" hidden="1" customHeight="1" x14ac:dyDescent="0.2">
      <c r="A2504" s="304" t="s">
        <v>6103</v>
      </c>
      <c r="B2504" s="304" t="s">
        <v>2503</v>
      </c>
      <c r="C2504" s="304">
        <v>2640</v>
      </c>
      <c r="D2504" s="349" t="s">
        <v>2969</v>
      </c>
      <c r="E2504" s="304" t="s">
        <v>2969</v>
      </c>
      <c r="F2504" s="304"/>
      <c r="G2504" s="324">
        <v>35.295299999999997</v>
      </c>
      <c r="H2504" s="324">
        <v>137.9298</v>
      </c>
      <c r="I2504" s="324" t="s">
        <v>214</v>
      </c>
      <c r="J2504" s="366">
        <v>622.91999999999996</v>
      </c>
      <c r="K2504" s="331">
        <v>0.1</v>
      </c>
      <c r="L2504" s="304" t="str">
        <f t="shared" si="640"/>
        <v>C</v>
      </c>
      <c r="M2504" s="388">
        <v>0</v>
      </c>
      <c r="N2504" s="304"/>
      <c r="O2504" s="304">
        <v>21</v>
      </c>
      <c r="P2504" s="356"/>
      <c r="Q2504" s="356"/>
      <c r="R2504" s="304" t="s">
        <v>2503</v>
      </c>
      <c r="S2504" s="304"/>
      <c r="T2504" s="304"/>
      <c r="U2504" s="304"/>
      <c r="V2504" s="304"/>
      <c r="W2504" s="304" t="s">
        <v>4661</v>
      </c>
      <c r="X2504" s="304">
        <v>-999</v>
      </c>
      <c r="Y2504" s="366" t="str">
        <f t="shared" si="642"/>
        <v>-</v>
      </c>
      <c r="Z2504" s="304"/>
      <c r="AA2504" s="304"/>
      <c r="AB2504" s="304">
        <v>-999</v>
      </c>
      <c r="AC2504" s="304">
        <v>-999</v>
      </c>
      <c r="AD2504" s="366">
        <v>-999</v>
      </c>
      <c r="AE2504" s="304">
        <v>-999</v>
      </c>
      <c r="AF2504" s="304">
        <v>-999</v>
      </c>
      <c r="AG2504" s="304"/>
      <c r="AH2504" s="304">
        <v>0.117606</v>
      </c>
      <c r="AI2504" s="312"/>
      <c r="AJ2504" s="332">
        <v>760</v>
      </c>
      <c r="AK2504" s="304">
        <f t="shared" si="641"/>
        <v>760</v>
      </c>
      <c r="AL2504" s="304">
        <f t="shared" si="639"/>
        <v>0.43</v>
      </c>
      <c r="AM2504" s="389" t="str">
        <f t="shared" si="633"/>
        <v/>
      </c>
      <c r="AN2504" s="304"/>
      <c r="AO2504" s="304"/>
      <c r="AP2504" s="312"/>
      <c r="AQ2504" s="312"/>
      <c r="AR2504" s="312"/>
      <c r="AS2504" s="304"/>
      <c r="AT2504" s="312"/>
      <c r="AU2504" s="329">
        <f>VLOOKUP(C2504,[1]world!$A$2:$B$3555,2,FALSE)</f>
        <v>1</v>
      </c>
      <c r="AV2504" s="329">
        <v>519</v>
      </c>
      <c r="AW2504" s="304">
        <v>0.37</v>
      </c>
      <c r="AX2504" s="304">
        <v>10</v>
      </c>
      <c r="AY2504" s="304">
        <v>56</v>
      </c>
      <c r="AZ2504" s="304">
        <v>60</v>
      </c>
      <c r="BA2504" s="304">
        <v>10</v>
      </c>
      <c r="BB2504" s="304">
        <v>56</v>
      </c>
      <c r="BC2504" s="304">
        <v>60</v>
      </c>
      <c r="BD2504" s="304">
        <v>20</v>
      </c>
      <c r="BE2504" s="304">
        <v>20</v>
      </c>
      <c r="BF2504" s="304">
        <v>-999</v>
      </c>
      <c r="BG2504" s="304">
        <v>-999</v>
      </c>
      <c r="BH2504" s="304">
        <v>60</v>
      </c>
      <c r="BI2504" s="304">
        <v>60</v>
      </c>
      <c r="BJ2504" s="304">
        <v>0</v>
      </c>
      <c r="BK2504" s="304">
        <v>0</v>
      </c>
      <c r="BL2504" s="304">
        <v>0</v>
      </c>
    </row>
    <row r="2505" spans="1:64" ht="15" hidden="1" customHeight="1" x14ac:dyDescent="0.2">
      <c r="A2505" s="304" t="s">
        <v>6103</v>
      </c>
      <c r="B2505" s="304" t="s">
        <v>2503</v>
      </c>
      <c r="C2505" s="304">
        <v>2641</v>
      </c>
      <c r="D2505" s="349" t="s">
        <v>3317</v>
      </c>
      <c r="E2505" s="304" t="s">
        <v>3317</v>
      </c>
      <c r="F2505" s="304"/>
      <c r="G2505" s="324">
        <v>36.060899999999997</v>
      </c>
      <c r="H2505" s="324">
        <v>137.68799999999999</v>
      </c>
      <c r="I2505" s="324" t="s">
        <v>214</v>
      </c>
      <c r="J2505" s="366">
        <v>456.56</v>
      </c>
      <c r="K2505" s="331">
        <v>0.1</v>
      </c>
      <c r="L2505" s="304" t="str">
        <f t="shared" si="640"/>
        <v>C</v>
      </c>
      <c r="M2505" s="388">
        <v>0</v>
      </c>
      <c r="N2505" s="304"/>
      <c r="O2505" s="304">
        <v>21</v>
      </c>
      <c r="P2505" s="356"/>
      <c r="Q2505" s="356"/>
      <c r="R2505" s="304" t="s">
        <v>2503</v>
      </c>
      <c r="S2505" s="304"/>
      <c r="T2505" s="304"/>
      <c r="U2505" s="304"/>
      <c r="V2505" s="304"/>
      <c r="W2505" s="304" t="s">
        <v>4661</v>
      </c>
      <c r="X2505" s="304">
        <v>-999</v>
      </c>
      <c r="Y2505" s="366" t="str">
        <f t="shared" si="642"/>
        <v>-</v>
      </c>
      <c r="Z2505" s="304"/>
      <c r="AA2505" s="304"/>
      <c r="AB2505" s="304">
        <v>-999</v>
      </c>
      <c r="AC2505" s="304">
        <v>-999</v>
      </c>
      <c r="AD2505" s="366">
        <v>-999</v>
      </c>
      <c r="AE2505" s="304">
        <v>-999</v>
      </c>
      <c r="AF2505" s="304">
        <v>-999</v>
      </c>
      <c r="AG2505" s="304"/>
      <c r="AH2505" s="304">
        <v>2.6312700000000001E-2</v>
      </c>
      <c r="AI2505" s="312"/>
      <c r="AJ2505" s="332">
        <v>760</v>
      </c>
      <c r="AK2505" s="304">
        <f t="shared" si="641"/>
        <v>760</v>
      </c>
      <c r="AL2505" s="304">
        <f t="shared" si="639"/>
        <v>0.43</v>
      </c>
      <c r="AM2505" s="389" t="str">
        <f t="shared" ref="AM2505:AM2568" si="643">IF(AT2505&lt;&gt;"",AT2505,IF(AND(AT2505="",AR2505=""),"",AR2505))</f>
        <v/>
      </c>
      <c r="AN2505" s="304"/>
      <c r="AO2505" s="304"/>
      <c r="AP2505" s="312"/>
      <c r="AQ2505" s="312"/>
      <c r="AR2505" s="312"/>
      <c r="AS2505" s="304"/>
      <c r="AT2505" s="312"/>
      <c r="AU2505" s="329">
        <f>VLOOKUP(C2505,[1]world!$A$2:$B$3555,2,FALSE)</f>
        <v>1</v>
      </c>
      <c r="AV2505" s="329">
        <v>519</v>
      </c>
      <c r="AW2505" s="304">
        <v>0.37</v>
      </c>
      <c r="AX2505" s="304">
        <v>64</v>
      </c>
      <c r="AY2505" s="304">
        <v>-999</v>
      </c>
      <c r="AZ2505" s="304">
        <v>-999</v>
      </c>
      <c r="BA2505" s="304">
        <v>64</v>
      </c>
      <c r="BB2505" s="304">
        <v>-999</v>
      </c>
      <c r="BC2505" s="304">
        <v>-999</v>
      </c>
      <c r="BD2505" s="304">
        <v>20</v>
      </c>
      <c r="BE2505" s="304">
        <v>20</v>
      </c>
      <c r="BF2505" s="304">
        <v>-999</v>
      </c>
      <c r="BG2505" s="304">
        <v>-999</v>
      </c>
      <c r="BH2505" s="304">
        <v>40</v>
      </c>
      <c r="BI2505" s="304">
        <v>40</v>
      </c>
      <c r="BJ2505" s="304">
        <v>0</v>
      </c>
      <c r="BK2505" s="304" t="s">
        <v>4954</v>
      </c>
      <c r="BL2505" s="304">
        <v>0</v>
      </c>
    </row>
    <row r="2506" spans="1:64" ht="15" hidden="1" customHeight="1" x14ac:dyDescent="0.2">
      <c r="A2506" s="304" t="s">
        <v>6103</v>
      </c>
      <c r="B2506" s="304" t="s">
        <v>2503</v>
      </c>
      <c r="C2506" s="304">
        <v>2642</v>
      </c>
      <c r="D2506" s="349" t="s">
        <v>3332</v>
      </c>
      <c r="E2506" s="304" t="s">
        <v>3332</v>
      </c>
      <c r="F2506" s="304"/>
      <c r="G2506" s="324">
        <v>36.115299999999998</v>
      </c>
      <c r="H2506" s="324">
        <v>137.9419</v>
      </c>
      <c r="I2506" s="324" t="s">
        <v>214</v>
      </c>
      <c r="J2506" s="366">
        <v>526.87</v>
      </c>
      <c r="K2506" s="331">
        <v>0.1</v>
      </c>
      <c r="L2506" s="304" t="str">
        <f t="shared" si="640"/>
        <v>C</v>
      </c>
      <c r="M2506" s="388">
        <v>0</v>
      </c>
      <c r="N2506" s="304"/>
      <c r="O2506" s="304">
        <v>21</v>
      </c>
      <c r="P2506" s="356"/>
      <c r="Q2506" s="356"/>
      <c r="R2506" s="304" t="s">
        <v>2503</v>
      </c>
      <c r="S2506" s="304"/>
      <c r="T2506" s="304"/>
      <c r="U2506" s="304"/>
      <c r="V2506" s="304"/>
      <c r="W2506" s="304" t="s">
        <v>4661</v>
      </c>
      <c r="X2506" s="304">
        <v>-999</v>
      </c>
      <c r="Y2506" s="366" t="str">
        <f t="shared" si="642"/>
        <v>-</v>
      </c>
      <c r="Z2506" s="304"/>
      <c r="AA2506" s="304"/>
      <c r="AB2506" s="304">
        <v>-999</v>
      </c>
      <c r="AC2506" s="304">
        <v>-999</v>
      </c>
      <c r="AD2506" s="366">
        <v>-999</v>
      </c>
      <c r="AE2506" s="304">
        <v>-999</v>
      </c>
      <c r="AF2506" s="304">
        <v>-999</v>
      </c>
      <c r="AG2506" s="304"/>
      <c r="AH2506" s="304">
        <v>1.3013500000000001E-2</v>
      </c>
      <c r="AI2506" s="312"/>
      <c r="AJ2506" s="332">
        <v>490</v>
      </c>
      <c r="AK2506" s="304">
        <f t="shared" si="641"/>
        <v>555</v>
      </c>
      <c r="AL2506" s="304">
        <f t="shared" si="639"/>
        <v>0.43</v>
      </c>
      <c r="AM2506" s="389" t="str">
        <f t="shared" si="643"/>
        <v/>
      </c>
      <c r="AN2506" s="304"/>
      <c r="AO2506" s="304"/>
      <c r="AP2506" s="312"/>
      <c r="AQ2506" s="312"/>
      <c r="AR2506" s="312"/>
      <c r="AS2506" s="304"/>
      <c r="AT2506" s="312"/>
      <c r="AU2506" s="329">
        <f>VLOOKUP(C2506,[1]world!$A$2:$B$3555,2,FALSE)</f>
        <v>7</v>
      </c>
      <c r="AV2506" s="329">
        <v>388</v>
      </c>
      <c r="AW2506" s="304">
        <v>0.37</v>
      </c>
      <c r="AX2506" s="304">
        <v>126</v>
      </c>
      <c r="AY2506" s="304">
        <v>-999</v>
      </c>
      <c r="AZ2506" s="304">
        <v>240</v>
      </c>
      <c r="BA2506" s="304">
        <v>126</v>
      </c>
      <c r="BB2506" s="304">
        <v>-999</v>
      </c>
      <c r="BC2506" s="304">
        <v>240</v>
      </c>
      <c r="BD2506" s="304">
        <v>20</v>
      </c>
      <c r="BE2506" s="304">
        <v>20</v>
      </c>
      <c r="BF2506" s="304">
        <v>-999</v>
      </c>
      <c r="BG2506" s="304">
        <v>-999</v>
      </c>
      <c r="BH2506" s="304">
        <v>240</v>
      </c>
      <c r="BI2506" s="304">
        <v>240</v>
      </c>
      <c r="BJ2506" s="304">
        <v>0</v>
      </c>
      <c r="BK2506" s="304" t="s">
        <v>4954</v>
      </c>
      <c r="BL2506" s="304">
        <v>0</v>
      </c>
    </row>
    <row r="2507" spans="1:64" ht="15" hidden="1" customHeight="1" x14ac:dyDescent="0.2">
      <c r="A2507" s="304" t="s">
        <v>6103</v>
      </c>
      <c r="B2507" s="304" t="s">
        <v>2503</v>
      </c>
      <c r="C2507" s="304">
        <v>2643</v>
      </c>
      <c r="D2507" s="349" t="s">
        <v>3397</v>
      </c>
      <c r="E2507" s="304" t="s">
        <v>3397</v>
      </c>
      <c r="F2507" s="304"/>
      <c r="G2507" s="324">
        <v>36.254600000000003</v>
      </c>
      <c r="H2507" s="324">
        <v>137.99289999999999</v>
      </c>
      <c r="I2507" s="324" t="s">
        <v>214</v>
      </c>
      <c r="J2507" s="366">
        <v>309.60000000000002</v>
      </c>
      <c r="K2507" s="331">
        <v>0.1</v>
      </c>
      <c r="L2507" s="304" t="str">
        <f t="shared" si="640"/>
        <v>D</v>
      </c>
      <c r="M2507" s="388">
        <v>0</v>
      </c>
      <c r="N2507" s="304"/>
      <c r="O2507" s="304">
        <v>21</v>
      </c>
      <c r="P2507" s="356"/>
      <c r="Q2507" s="356"/>
      <c r="R2507" s="304" t="s">
        <v>2503</v>
      </c>
      <c r="S2507" s="304"/>
      <c r="T2507" s="304"/>
      <c r="U2507" s="304"/>
      <c r="V2507" s="304"/>
      <c r="W2507" s="304" t="s">
        <v>4661</v>
      </c>
      <c r="X2507" s="304">
        <v>-999</v>
      </c>
      <c r="Y2507" s="366" t="str">
        <f t="shared" si="642"/>
        <v>-</v>
      </c>
      <c r="Z2507" s="304"/>
      <c r="AA2507" s="304"/>
      <c r="AB2507" s="304">
        <v>-999</v>
      </c>
      <c r="AC2507" s="304">
        <v>-999</v>
      </c>
      <c r="AD2507" s="366">
        <v>-999</v>
      </c>
      <c r="AE2507" s="304">
        <v>-999</v>
      </c>
      <c r="AF2507" s="304">
        <v>-999</v>
      </c>
      <c r="AG2507" s="304"/>
      <c r="AH2507" s="304">
        <v>0.159751</v>
      </c>
      <c r="AI2507" s="312"/>
      <c r="AJ2507" s="332">
        <v>760</v>
      </c>
      <c r="AK2507" s="304">
        <f t="shared" si="641"/>
        <v>760</v>
      </c>
      <c r="AL2507" s="304">
        <f t="shared" si="639"/>
        <v>0.43</v>
      </c>
      <c r="AM2507" s="389" t="str">
        <f t="shared" si="643"/>
        <v/>
      </c>
      <c r="AN2507" s="304"/>
      <c r="AO2507" s="304"/>
      <c r="AP2507" s="312"/>
      <c r="AQ2507" s="312"/>
      <c r="AR2507" s="312"/>
      <c r="AS2507" s="304"/>
      <c r="AT2507" s="312"/>
      <c r="AU2507" s="329">
        <f>VLOOKUP(C2507,[1]world!$A$2:$B$3555,2,FALSE)</f>
        <v>3</v>
      </c>
      <c r="AV2507" s="329">
        <v>547</v>
      </c>
      <c r="AW2507" s="304">
        <v>0.37</v>
      </c>
      <c r="AX2507" s="304">
        <v>36</v>
      </c>
      <c r="AY2507" s="304">
        <v>-999</v>
      </c>
      <c r="AZ2507" s="304">
        <v>300</v>
      </c>
      <c r="BA2507" s="304">
        <v>36</v>
      </c>
      <c r="BB2507" s="304">
        <v>-999</v>
      </c>
      <c r="BC2507" s="304">
        <v>300</v>
      </c>
      <c r="BD2507" s="304">
        <v>20</v>
      </c>
      <c r="BE2507" s="304">
        <v>20</v>
      </c>
      <c r="BF2507" s="304">
        <v>-999</v>
      </c>
      <c r="BG2507" s="304">
        <v>-999</v>
      </c>
      <c r="BH2507" s="304">
        <v>300</v>
      </c>
      <c r="BI2507" s="304">
        <v>300</v>
      </c>
      <c r="BJ2507" s="304">
        <v>0</v>
      </c>
      <c r="BK2507" s="304" t="s">
        <v>4954</v>
      </c>
      <c r="BL2507" s="304">
        <v>0</v>
      </c>
    </row>
    <row r="2508" spans="1:64" ht="15" hidden="1" customHeight="1" x14ac:dyDescent="0.2">
      <c r="A2508" s="304" t="s">
        <v>6103</v>
      </c>
      <c r="B2508" s="304" t="s">
        <v>2503</v>
      </c>
      <c r="C2508" s="304">
        <v>2644</v>
      </c>
      <c r="D2508" s="349" t="s">
        <v>3457</v>
      </c>
      <c r="E2508" s="304" t="s">
        <v>3457</v>
      </c>
      <c r="F2508" s="304"/>
      <c r="G2508" s="324">
        <v>36.456699999999998</v>
      </c>
      <c r="H2508" s="324">
        <v>137.96680000000001</v>
      </c>
      <c r="I2508" s="324" t="s">
        <v>214</v>
      </c>
      <c r="J2508" s="366">
        <v>435.4</v>
      </c>
      <c r="K2508" s="331">
        <v>0.1</v>
      </c>
      <c r="L2508" s="304" t="str">
        <f t="shared" si="640"/>
        <v>C</v>
      </c>
      <c r="M2508" s="388">
        <v>0</v>
      </c>
      <c r="N2508" s="304"/>
      <c r="O2508" s="304">
        <v>21</v>
      </c>
      <c r="P2508" s="356"/>
      <c r="Q2508" s="356"/>
      <c r="R2508" s="304" t="s">
        <v>2503</v>
      </c>
      <c r="S2508" s="304"/>
      <c r="T2508" s="304"/>
      <c r="U2508" s="304"/>
      <c r="V2508" s="304"/>
      <c r="W2508" s="304" t="s">
        <v>4661</v>
      </c>
      <c r="X2508" s="304">
        <v>-999</v>
      </c>
      <c r="Y2508" s="366" t="str">
        <f t="shared" si="642"/>
        <v>-</v>
      </c>
      <c r="Z2508" s="304"/>
      <c r="AA2508" s="304"/>
      <c r="AB2508" s="304">
        <v>-999</v>
      </c>
      <c r="AC2508" s="304">
        <v>-999</v>
      </c>
      <c r="AD2508" s="366">
        <v>-999</v>
      </c>
      <c r="AE2508" s="304">
        <v>-999</v>
      </c>
      <c r="AF2508" s="304">
        <v>-999</v>
      </c>
      <c r="AG2508" s="304"/>
      <c r="AH2508" s="304">
        <v>5.3310900000000001E-2</v>
      </c>
      <c r="AI2508" s="312"/>
      <c r="AJ2508" s="332">
        <v>760</v>
      </c>
      <c r="AK2508" s="304">
        <f t="shared" si="641"/>
        <v>760</v>
      </c>
      <c r="AL2508" s="304">
        <f t="shared" si="639"/>
        <v>0.43</v>
      </c>
      <c r="AM2508" s="389" t="str">
        <f t="shared" si="643"/>
        <v/>
      </c>
      <c r="AN2508" s="304"/>
      <c r="AO2508" s="304"/>
      <c r="AP2508" s="312"/>
      <c r="AQ2508" s="312"/>
      <c r="AR2508" s="312"/>
      <c r="AS2508" s="304"/>
      <c r="AT2508" s="312"/>
      <c r="AU2508" s="329">
        <f>VLOOKUP(C2508,[1]world!$A$2:$B$3555,2,FALSE)</f>
        <v>3</v>
      </c>
      <c r="AV2508" s="329">
        <v>547</v>
      </c>
      <c r="AW2508" s="304">
        <v>0.37</v>
      </c>
      <c r="AX2508" s="304">
        <v>96</v>
      </c>
      <c r="AY2508" s="304">
        <v>-999</v>
      </c>
      <c r="AZ2508" s="304">
        <v>1220</v>
      </c>
      <c r="BA2508" s="304">
        <v>96</v>
      </c>
      <c r="BB2508" s="304">
        <v>-999</v>
      </c>
      <c r="BC2508" s="304">
        <v>1220</v>
      </c>
      <c r="BD2508" s="304">
        <v>20</v>
      </c>
      <c r="BE2508" s="304">
        <v>20</v>
      </c>
      <c r="BF2508" s="304">
        <v>-999</v>
      </c>
      <c r="BG2508" s="304">
        <v>-999</v>
      </c>
      <c r="BH2508" s="304">
        <v>1220</v>
      </c>
      <c r="BI2508" s="304">
        <v>1220</v>
      </c>
      <c r="BJ2508" s="304">
        <v>0</v>
      </c>
      <c r="BK2508" s="304" t="s">
        <v>4954</v>
      </c>
      <c r="BL2508" s="304">
        <v>0</v>
      </c>
    </row>
    <row r="2509" spans="1:64" ht="15" hidden="1" customHeight="1" x14ac:dyDescent="0.2">
      <c r="A2509" s="304" t="s">
        <v>6159</v>
      </c>
      <c r="B2509" s="304" t="s">
        <v>2503</v>
      </c>
      <c r="C2509" s="304">
        <v>2645</v>
      </c>
      <c r="D2509" s="349" t="s">
        <v>3473</v>
      </c>
      <c r="E2509" s="304" t="s">
        <v>3473</v>
      </c>
      <c r="F2509" s="304"/>
      <c r="G2509" s="324">
        <v>36.529600000000002</v>
      </c>
      <c r="H2509" s="324">
        <v>137.82310000000001</v>
      </c>
      <c r="I2509" s="324" t="s">
        <v>214</v>
      </c>
      <c r="J2509" s="368">
        <v>489</v>
      </c>
      <c r="K2509" s="331">
        <v>0.1</v>
      </c>
      <c r="L2509" s="304" t="str">
        <f t="shared" si="640"/>
        <v>C</v>
      </c>
      <c r="M2509" s="388">
        <v>0</v>
      </c>
      <c r="N2509" s="304"/>
      <c r="O2509" s="304">
        <v>21</v>
      </c>
      <c r="P2509" s="356"/>
      <c r="Q2509" s="356"/>
      <c r="R2509" s="304" t="s">
        <v>6159</v>
      </c>
      <c r="S2509" s="304"/>
      <c r="T2509" s="304"/>
      <c r="U2509" s="304"/>
      <c r="V2509" s="304"/>
      <c r="W2509" s="304" t="s">
        <v>4661</v>
      </c>
      <c r="X2509" s="304">
        <v>-999</v>
      </c>
      <c r="Y2509" s="366" t="str">
        <f t="shared" si="642"/>
        <v>-</v>
      </c>
      <c r="Z2509" s="304"/>
      <c r="AA2509" s="304"/>
      <c r="AB2509" s="304">
        <v>-999</v>
      </c>
      <c r="AC2509" s="304">
        <v>-999</v>
      </c>
      <c r="AD2509" s="366">
        <v>-999</v>
      </c>
      <c r="AE2509" s="304">
        <v>-999</v>
      </c>
      <c r="AF2509" s="304">
        <v>-999</v>
      </c>
      <c r="AG2509" s="304"/>
      <c r="AH2509" s="304">
        <v>6.30386E-2</v>
      </c>
      <c r="AI2509" s="312"/>
      <c r="AJ2509" s="332">
        <v>760</v>
      </c>
      <c r="AK2509" s="304">
        <f t="shared" si="641"/>
        <v>760</v>
      </c>
      <c r="AL2509" s="304">
        <f t="shared" si="639"/>
        <v>0.43</v>
      </c>
      <c r="AM2509" s="389" t="str">
        <f t="shared" si="643"/>
        <v/>
      </c>
      <c r="AN2509" s="304"/>
      <c r="AO2509" s="304"/>
      <c r="AP2509" s="312"/>
      <c r="AQ2509" s="312"/>
      <c r="AR2509" s="312"/>
      <c r="AS2509" s="304"/>
      <c r="AT2509" s="312"/>
      <c r="AU2509" s="329">
        <f>VLOOKUP(C2509,[1]world!$A$2:$B$3555,2,FALSE)</f>
        <v>7</v>
      </c>
      <c r="AV2509" s="329">
        <v>388</v>
      </c>
      <c r="AW2509" s="304">
        <v>0.37</v>
      </c>
      <c r="AX2509" s="304">
        <v>20</v>
      </c>
      <c r="AY2509" s="304">
        <v>-999</v>
      </c>
      <c r="AZ2509" s="304">
        <v>160</v>
      </c>
      <c r="BA2509" s="304">
        <v>20</v>
      </c>
      <c r="BB2509" s="304">
        <v>-999</v>
      </c>
      <c r="BC2509" s="304">
        <v>160</v>
      </c>
      <c r="BD2509" s="304">
        <v>20</v>
      </c>
      <c r="BE2509" s="304">
        <v>20</v>
      </c>
      <c r="BF2509" s="304">
        <v>-999</v>
      </c>
      <c r="BG2509" s="304">
        <v>-999</v>
      </c>
      <c r="BH2509" s="304">
        <v>160</v>
      </c>
      <c r="BI2509" s="304">
        <v>160</v>
      </c>
      <c r="BJ2509" s="304">
        <v>2</v>
      </c>
      <c r="BK2509" s="304" t="s">
        <v>4954</v>
      </c>
      <c r="BL2509" s="304">
        <v>2</v>
      </c>
    </row>
    <row r="2510" spans="1:64" ht="15" hidden="1" customHeight="1" x14ac:dyDescent="0.2">
      <c r="A2510" s="304" t="s">
        <v>6103</v>
      </c>
      <c r="B2510" s="304" t="s">
        <v>2503</v>
      </c>
      <c r="C2510" s="304">
        <v>2646</v>
      </c>
      <c r="D2510" s="349" t="s">
        <v>3445</v>
      </c>
      <c r="E2510" s="304" t="s">
        <v>3445</v>
      </c>
      <c r="F2510" s="304"/>
      <c r="G2510" s="324">
        <v>36.379300000000001</v>
      </c>
      <c r="H2510" s="324">
        <v>137.82310000000001</v>
      </c>
      <c r="I2510" s="324" t="s">
        <v>214</v>
      </c>
      <c r="J2510" s="366">
        <v>511.93</v>
      </c>
      <c r="K2510" s="331">
        <v>0.1</v>
      </c>
      <c r="L2510" s="304" t="str">
        <f t="shared" si="640"/>
        <v>C</v>
      </c>
      <c r="M2510" s="388">
        <v>0</v>
      </c>
      <c r="N2510" s="304"/>
      <c r="O2510" s="304">
        <v>21</v>
      </c>
      <c r="P2510" s="356"/>
      <c r="Q2510" s="356"/>
      <c r="R2510" s="304" t="s">
        <v>2503</v>
      </c>
      <c r="S2510" s="304"/>
      <c r="T2510" s="304"/>
      <c r="U2510" s="304"/>
      <c r="V2510" s="304"/>
      <c r="W2510" s="304" t="s">
        <v>4661</v>
      </c>
      <c r="X2510" s="304">
        <v>-999</v>
      </c>
      <c r="Y2510" s="366" t="str">
        <f t="shared" si="642"/>
        <v>-</v>
      </c>
      <c r="Z2510" s="304"/>
      <c r="AA2510" s="304"/>
      <c r="AB2510" s="304">
        <v>-999</v>
      </c>
      <c r="AC2510" s="304">
        <v>-999</v>
      </c>
      <c r="AD2510" s="366">
        <v>-999</v>
      </c>
      <c r="AE2510" s="304">
        <v>-999</v>
      </c>
      <c r="AF2510" s="304">
        <v>-999</v>
      </c>
      <c r="AG2510" s="304"/>
      <c r="AH2510" s="304">
        <v>0.111285</v>
      </c>
      <c r="AI2510" s="312"/>
      <c r="AJ2510" s="332">
        <v>760</v>
      </c>
      <c r="AK2510" s="304">
        <f t="shared" si="641"/>
        <v>760</v>
      </c>
      <c r="AL2510" s="304">
        <f t="shared" si="639"/>
        <v>0.43</v>
      </c>
      <c r="AM2510" s="389" t="str">
        <f t="shared" si="643"/>
        <v/>
      </c>
      <c r="AN2510" s="304"/>
      <c r="AO2510" s="304"/>
      <c r="AP2510" s="312"/>
      <c r="AQ2510" s="312"/>
      <c r="AR2510" s="312"/>
      <c r="AS2510" s="304"/>
      <c r="AT2510" s="312"/>
      <c r="AU2510" s="329">
        <f>VLOOKUP(C2510,[1]world!$A$2:$B$3555,2,FALSE)</f>
        <v>3</v>
      </c>
      <c r="AV2510" s="329">
        <v>547</v>
      </c>
      <c r="AW2510" s="304">
        <v>0.37</v>
      </c>
      <c r="AX2510" s="304">
        <v>76</v>
      </c>
      <c r="AY2510" s="304">
        <v>76</v>
      </c>
      <c r="AZ2510" s="304">
        <v>100</v>
      </c>
      <c r="BA2510" s="304">
        <v>76</v>
      </c>
      <c r="BB2510" s="304">
        <v>76</v>
      </c>
      <c r="BC2510" s="304">
        <v>100</v>
      </c>
      <c r="BD2510" s="304">
        <v>20</v>
      </c>
      <c r="BE2510" s="304">
        <v>20</v>
      </c>
      <c r="BF2510" s="304">
        <v>-999</v>
      </c>
      <c r="BG2510" s="304">
        <v>-999</v>
      </c>
      <c r="BH2510" s="304">
        <v>100</v>
      </c>
      <c r="BI2510" s="304">
        <v>100</v>
      </c>
      <c r="BJ2510" s="304">
        <v>0</v>
      </c>
      <c r="BK2510" s="304">
        <v>0</v>
      </c>
      <c r="BL2510" s="304">
        <v>0</v>
      </c>
    </row>
    <row r="2511" spans="1:64" ht="15" hidden="1" customHeight="1" x14ac:dyDescent="0.2">
      <c r="A2511" s="304" t="s">
        <v>6103</v>
      </c>
      <c r="B2511" s="304" t="s">
        <v>2503</v>
      </c>
      <c r="C2511" s="304">
        <v>2647</v>
      </c>
      <c r="D2511" s="349" t="s">
        <v>3429</v>
      </c>
      <c r="E2511" s="304" t="s">
        <v>3429</v>
      </c>
      <c r="F2511" s="304"/>
      <c r="G2511" s="324">
        <v>36.3277</v>
      </c>
      <c r="H2511" s="324">
        <v>138.4999</v>
      </c>
      <c r="I2511" s="324" t="s">
        <v>214</v>
      </c>
      <c r="J2511" s="366">
        <v>338.37</v>
      </c>
      <c r="K2511" s="331">
        <v>0.1</v>
      </c>
      <c r="L2511" s="304" t="str">
        <f t="shared" si="640"/>
        <v>D</v>
      </c>
      <c r="M2511" s="388">
        <v>0</v>
      </c>
      <c r="N2511" s="304"/>
      <c r="O2511" s="304">
        <v>21</v>
      </c>
      <c r="P2511" s="356"/>
      <c r="Q2511" s="356"/>
      <c r="R2511" s="304" t="s">
        <v>2503</v>
      </c>
      <c r="S2511" s="304"/>
      <c r="T2511" s="304"/>
      <c r="U2511" s="304"/>
      <c r="V2511" s="304"/>
      <c r="W2511" s="304" t="s">
        <v>4661</v>
      </c>
      <c r="X2511" s="304">
        <v>-999</v>
      </c>
      <c r="Y2511" s="366" t="str">
        <f t="shared" si="642"/>
        <v>-</v>
      </c>
      <c r="Z2511" s="304"/>
      <c r="AA2511" s="304"/>
      <c r="AB2511" s="304">
        <v>-999</v>
      </c>
      <c r="AC2511" s="304">
        <v>-999</v>
      </c>
      <c r="AD2511" s="366">
        <v>-999</v>
      </c>
      <c r="AE2511" s="304">
        <v>-999</v>
      </c>
      <c r="AF2511" s="304">
        <v>-999</v>
      </c>
      <c r="AG2511" s="304"/>
      <c r="AH2511" s="304">
        <v>4.9130399999999998E-2</v>
      </c>
      <c r="AI2511" s="312"/>
      <c r="AJ2511" s="332">
        <v>760</v>
      </c>
      <c r="AK2511" s="304">
        <f t="shared" si="641"/>
        <v>760</v>
      </c>
      <c r="AL2511" s="304">
        <f t="shared" si="639"/>
        <v>0.43</v>
      </c>
      <c r="AM2511" s="389" t="str">
        <f t="shared" si="643"/>
        <v/>
      </c>
      <c r="AN2511" s="304"/>
      <c r="AO2511" s="304"/>
      <c r="AP2511" s="312"/>
      <c r="AQ2511" s="312"/>
      <c r="AR2511" s="312"/>
      <c r="AS2511" s="304"/>
      <c r="AT2511" s="312"/>
      <c r="AU2511" s="329">
        <f>VLOOKUP(C2511,[1]world!$A$2:$B$3555,2,FALSE)</f>
        <v>3</v>
      </c>
      <c r="AV2511" s="329">
        <v>547</v>
      </c>
      <c r="AW2511" s="304">
        <v>0.37</v>
      </c>
      <c r="AX2511" s="304">
        <v>510</v>
      </c>
      <c r="AY2511" s="304">
        <v>570</v>
      </c>
      <c r="AZ2511" s="304">
        <v>2960</v>
      </c>
      <c r="BA2511" s="304">
        <v>510</v>
      </c>
      <c r="BB2511" s="304">
        <v>570</v>
      </c>
      <c r="BC2511" s="304">
        <v>2960</v>
      </c>
      <c r="BD2511" s="304">
        <v>160</v>
      </c>
      <c r="BE2511" s="304">
        <v>160</v>
      </c>
      <c r="BF2511" s="304">
        <v>-999</v>
      </c>
      <c r="BG2511" s="304">
        <v>-999</v>
      </c>
      <c r="BH2511" s="304">
        <v>2960</v>
      </c>
      <c r="BI2511" s="304">
        <v>2960</v>
      </c>
      <c r="BJ2511" s="304">
        <v>0</v>
      </c>
      <c r="BK2511" s="304">
        <v>0</v>
      </c>
      <c r="BL2511" s="304">
        <v>0</v>
      </c>
    </row>
    <row r="2512" spans="1:64" ht="15" hidden="1" customHeight="1" x14ac:dyDescent="0.2">
      <c r="A2512" s="304" t="s">
        <v>6176</v>
      </c>
      <c r="B2512" s="304" t="s">
        <v>1612</v>
      </c>
      <c r="C2512" s="304">
        <v>2648</v>
      </c>
      <c r="D2512" s="349" t="s">
        <v>4053</v>
      </c>
      <c r="E2512" s="304" t="s">
        <v>4053</v>
      </c>
      <c r="F2512" s="304"/>
      <c r="G2512" s="324">
        <v>38.258400000000002</v>
      </c>
      <c r="H2512" s="324">
        <v>138.43369999999999</v>
      </c>
      <c r="I2512" s="324" t="s">
        <v>212</v>
      </c>
      <c r="J2512" s="368">
        <f>U2512</f>
        <v>648.6266502278695</v>
      </c>
      <c r="K2512" s="331">
        <v>0.2</v>
      </c>
      <c r="L2512" s="304" t="str">
        <f t="shared" si="640"/>
        <v>C</v>
      </c>
      <c r="M2512" s="388">
        <v>1</v>
      </c>
      <c r="N2512" s="304">
        <v>424.7</v>
      </c>
      <c r="O2512" s="304">
        <v>10</v>
      </c>
      <c r="P2512" s="331"/>
      <c r="Q2512" s="356"/>
      <c r="R2512" s="304"/>
      <c r="S2512" s="356">
        <v>558.3213854625069</v>
      </c>
      <c r="T2512" s="356">
        <v>648.6266502278695</v>
      </c>
      <c r="U2512" s="356">
        <f>IF(O2512&lt;=10,T2512,IF(O2512&gt;=20,S2512,((O2512-10)*(S2512-T2512)/10+T2512)))</f>
        <v>648.6266502278695</v>
      </c>
      <c r="V2512" s="356"/>
      <c r="W2512" s="304" t="s">
        <v>900</v>
      </c>
      <c r="X2512" s="304" t="s">
        <v>232</v>
      </c>
      <c r="Y2512" s="366">
        <f t="shared" si="642"/>
        <v>506.6</v>
      </c>
      <c r="Z2512" s="304"/>
      <c r="AA2512" s="304"/>
      <c r="AB2512" s="304">
        <v>-999</v>
      </c>
      <c r="AC2512" s="304">
        <v>-999</v>
      </c>
      <c r="AD2512" s="366">
        <v>-999</v>
      </c>
      <c r="AE2512" s="304">
        <v>-999</v>
      </c>
      <c r="AF2512" s="304">
        <v>-999</v>
      </c>
      <c r="AG2512" s="304"/>
      <c r="AH2512" s="304">
        <v>0.135492</v>
      </c>
      <c r="AI2512" s="312"/>
      <c r="AJ2512" s="332">
        <v>760</v>
      </c>
      <c r="AK2512" s="304">
        <f t="shared" si="641"/>
        <v>760</v>
      </c>
      <c r="AL2512" s="304">
        <f t="shared" si="639"/>
        <v>0.43</v>
      </c>
      <c r="AM2512" s="389" t="str">
        <f t="shared" si="643"/>
        <v/>
      </c>
      <c r="AN2512" s="304"/>
      <c r="AO2512" s="304"/>
      <c r="AP2512" s="312"/>
      <c r="AQ2512" s="312"/>
      <c r="AR2512" s="312"/>
      <c r="AS2512" s="304"/>
      <c r="AT2512" s="312"/>
      <c r="AU2512" s="329">
        <f>VLOOKUP(C2512,[1]world!$A$2:$B$3555,2,FALSE)</f>
        <v>1</v>
      </c>
      <c r="AV2512" s="329">
        <v>519</v>
      </c>
      <c r="AW2512" s="304">
        <v>0.37</v>
      </c>
      <c r="AX2512" s="304">
        <v>20</v>
      </c>
      <c r="AY2512" s="304">
        <v>-999</v>
      </c>
      <c r="AZ2512" s="304">
        <v>120</v>
      </c>
      <c r="BA2512" s="304">
        <v>20</v>
      </c>
      <c r="BB2512" s="304">
        <v>-999</v>
      </c>
      <c r="BC2512" s="304">
        <v>120</v>
      </c>
      <c r="BD2512" s="304">
        <v>20</v>
      </c>
      <c r="BE2512" s="304">
        <v>20</v>
      </c>
      <c r="BF2512" s="304">
        <v>-999</v>
      </c>
      <c r="BG2512" s="304">
        <v>-999</v>
      </c>
      <c r="BH2512" s="304">
        <v>120</v>
      </c>
      <c r="BI2512" s="304">
        <v>120</v>
      </c>
      <c r="BJ2512" s="304">
        <v>2</v>
      </c>
      <c r="BK2512" s="304" t="s">
        <v>4954</v>
      </c>
      <c r="BL2512" s="304">
        <v>2</v>
      </c>
    </row>
    <row r="2513" spans="1:64" ht="15" hidden="1" customHeight="1" x14ac:dyDescent="0.2">
      <c r="A2513" s="304" t="s">
        <v>6176</v>
      </c>
      <c r="B2513" s="304" t="s">
        <v>1612</v>
      </c>
      <c r="C2513" s="304">
        <v>2649</v>
      </c>
      <c r="D2513" s="349" t="s">
        <v>3987</v>
      </c>
      <c r="E2513" s="304" t="s">
        <v>3987</v>
      </c>
      <c r="F2513" s="304"/>
      <c r="G2513" s="324">
        <v>37.820500000000003</v>
      </c>
      <c r="H2513" s="324">
        <v>138.27950000000001</v>
      </c>
      <c r="I2513" s="324" t="s">
        <v>212</v>
      </c>
      <c r="J2513" s="368">
        <f>U2513</f>
        <v>318.61540749577694</v>
      </c>
      <c r="K2513" s="331">
        <v>0.2</v>
      </c>
      <c r="L2513" s="304" t="str">
        <f t="shared" si="640"/>
        <v>D</v>
      </c>
      <c r="M2513" s="388">
        <v>1</v>
      </c>
      <c r="N2513" s="304">
        <v>228.4</v>
      </c>
      <c r="O2513" s="304">
        <v>13</v>
      </c>
      <c r="P2513" s="331"/>
      <c r="Q2513" s="356"/>
      <c r="R2513" s="304"/>
      <c r="S2513" s="356">
        <v>280.47143436460624</v>
      </c>
      <c r="T2513" s="356">
        <v>334.96282455199292</v>
      </c>
      <c r="U2513" s="356">
        <f>IF(O2513&lt;=10,T2513,IF(O2513&gt;=20,S2513,((O2513-10)*(S2513-T2513)/10+T2513)))</f>
        <v>318.61540749577694</v>
      </c>
      <c r="V2513" s="356"/>
      <c r="W2513" s="304" t="s">
        <v>900</v>
      </c>
      <c r="X2513" s="304" t="s">
        <v>232</v>
      </c>
      <c r="Y2513" s="366">
        <f t="shared" si="642"/>
        <v>506.6</v>
      </c>
      <c r="Z2513" s="304"/>
      <c r="AA2513" s="304"/>
      <c r="AB2513" s="304">
        <v>-999</v>
      </c>
      <c r="AC2513" s="304">
        <v>-999</v>
      </c>
      <c r="AD2513" s="366">
        <v>-999</v>
      </c>
      <c r="AE2513" s="304">
        <v>-999</v>
      </c>
      <c r="AF2513" s="304">
        <v>-999</v>
      </c>
      <c r="AG2513" s="304"/>
      <c r="AH2513" s="304">
        <v>5.6914100000000002E-2</v>
      </c>
      <c r="AI2513" s="312"/>
      <c r="AJ2513" s="332">
        <v>760</v>
      </c>
      <c r="AK2513" s="304">
        <f t="shared" si="641"/>
        <v>760</v>
      </c>
      <c r="AL2513" s="304">
        <f t="shared" si="639"/>
        <v>0.43</v>
      </c>
      <c r="AM2513" s="389" t="str">
        <f t="shared" si="643"/>
        <v/>
      </c>
      <c r="AN2513" s="304"/>
      <c r="AO2513" s="304"/>
      <c r="AP2513" s="312"/>
      <c r="AQ2513" s="312"/>
      <c r="AR2513" s="312"/>
      <c r="AS2513" s="304"/>
      <c r="AT2513" s="312"/>
      <c r="AU2513" s="329">
        <f>VLOOKUP(C2513,[1]world!$A$2:$B$3555,2,FALSE)</f>
        <v>3</v>
      </c>
      <c r="AV2513" s="329">
        <v>547</v>
      </c>
      <c r="AW2513" s="304">
        <v>0.37</v>
      </c>
      <c r="AX2513" s="304">
        <v>20</v>
      </c>
      <c r="AY2513" s="304">
        <v>-999</v>
      </c>
      <c r="AZ2513" s="304">
        <v>120</v>
      </c>
      <c r="BA2513" s="304">
        <v>20</v>
      </c>
      <c r="BB2513" s="304">
        <v>-999</v>
      </c>
      <c r="BC2513" s="304">
        <v>120</v>
      </c>
      <c r="BD2513" s="304">
        <v>20</v>
      </c>
      <c r="BE2513" s="304">
        <v>20</v>
      </c>
      <c r="BF2513" s="304">
        <v>-999</v>
      </c>
      <c r="BG2513" s="304">
        <v>-999</v>
      </c>
      <c r="BH2513" s="304">
        <v>120</v>
      </c>
      <c r="BI2513" s="304">
        <v>120</v>
      </c>
      <c r="BJ2513" s="304">
        <v>2</v>
      </c>
      <c r="BK2513" s="304" t="s">
        <v>4954</v>
      </c>
      <c r="BL2513" s="304">
        <v>2</v>
      </c>
    </row>
    <row r="2514" spans="1:64" ht="15" hidden="1" customHeight="1" x14ac:dyDescent="0.2">
      <c r="A2514" s="304" t="s">
        <v>6176</v>
      </c>
      <c r="B2514" s="304" t="s">
        <v>1612</v>
      </c>
      <c r="C2514" s="304">
        <v>2650</v>
      </c>
      <c r="D2514" s="349" t="s">
        <v>4084</v>
      </c>
      <c r="E2514" s="304" t="s">
        <v>4084</v>
      </c>
      <c r="F2514" s="304"/>
      <c r="G2514" s="324">
        <v>38.450099999999999</v>
      </c>
      <c r="H2514" s="324">
        <v>139.49610000000001</v>
      </c>
      <c r="I2514" s="324" t="s">
        <v>212</v>
      </c>
      <c r="J2514" s="368">
        <f>U2514</f>
        <v>216.37185977585887</v>
      </c>
      <c r="K2514" s="331">
        <v>0.13</v>
      </c>
      <c r="L2514" s="304" t="str">
        <f t="shared" si="640"/>
        <v>D</v>
      </c>
      <c r="M2514" s="388">
        <v>1</v>
      </c>
      <c r="N2514" s="304">
        <v>194.1</v>
      </c>
      <c r="O2514" s="304">
        <v>20</v>
      </c>
      <c r="P2514" s="331"/>
      <c r="Q2514" s="356"/>
      <c r="R2514" s="304"/>
      <c r="S2514" s="356">
        <v>216.37185977585887</v>
      </c>
      <c r="T2514" s="356">
        <v>232.28883742961088</v>
      </c>
      <c r="U2514" s="356">
        <f>IF(O2514&lt;=10,T2514,IF(O2514&gt;=20,S2514,((O2514-10)*(S2514-T2514)/10+T2514)))</f>
        <v>216.37185977585887</v>
      </c>
      <c r="V2514" s="356"/>
      <c r="W2514" s="304" t="s">
        <v>890</v>
      </c>
      <c r="X2514" s="304" t="s">
        <v>205</v>
      </c>
      <c r="Y2514" s="366">
        <f t="shared" si="642"/>
        <v>424.8</v>
      </c>
      <c r="Z2514" s="304"/>
      <c r="AA2514" s="304"/>
      <c r="AB2514" s="304">
        <v>-999</v>
      </c>
      <c r="AC2514" s="304">
        <v>-999</v>
      </c>
      <c r="AD2514" s="366">
        <v>-999</v>
      </c>
      <c r="AE2514" s="304">
        <v>-999</v>
      </c>
      <c r="AF2514" s="304">
        <v>-999</v>
      </c>
      <c r="AG2514" s="304"/>
      <c r="AH2514" s="304">
        <v>0.111357</v>
      </c>
      <c r="AI2514" s="312"/>
      <c r="AJ2514" s="332">
        <v>760</v>
      </c>
      <c r="AK2514" s="304">
        <f t="shared" si="641"/>
        <v>760</v>
      </c>
      <c r="AL2514" s="304">
        <f t="shared" si="639"/>
        <v>0.43</v>
      </c>
      <c r="AM2514" s="389" t="str">
        <f t="shared" si="643"/>
        <v/>
      </c>
      <c r="AN2514" s="304"/>
      <c r="AO2514" s="304"/>
      <c r="AP2514" s="312"/>
      <c r="AQ2514" s="312"/>
      <c r="AR2514" s="312"/>
      <c r="AS2514" s="304"/>
      <c r="AT2514" s="312"/>
      <c r="AU2514" s="329">
        <f>VLOOKUP(C2514,[1]world!$A$2:$B$3555,2,FALSE)</f>
        <v>15</v>
      </c>
      <c r="AV2514" s="329">
        <v>363</v>
      </c>
      <c r="AW2514" s="304">
        <v>0.37</v>
      </c>
      <c r="AX2514" s="304">
        <v>20</v>
      </c>
      <c r="AY2514" s="304">
        <v>-999</v>
      </c>
      <c r="AZ2514" s="304">
        <v>180</v>
      </c>
      <c r="BA2514" s="304">
        <v>20</v>
      </c>
      <c r="BB2514" s="304">
        <v>-999</v>
      </c>
      <c r="BC2514" s="304">
        <v>180</v>
      </c>
      <c r="BD2514" s="304">
        <v>20</v>
      </c>
      <c r="BE2514" s="304">
        <v>20</v>
      </c>
      <c r="BF2514" s="304">
        <v>-999</v>
      </c>
      <c r="BG2514" s="304">
        <v>-999</v>
      </c>
      <c r="BH2514" s="304">
        <v>180</v>
      </c>
      <c r="BI2514" s="304">
        <v>180</v>
      </c>
      <c r="BJ2514" s="304">
        <v>2</v>
      </c>
      <c r="BK2514" s="304" t="s">
        <v>4954</v>
      </c>
      <c r="BL2514" s="304">
        <v>2</v>
      </c>
    </row>
    <row r="2515" spans="1:64" ht="15" hidden="1" customHeight="1" x14ac:dyDescent="0.2">
      <c r="A2515" s="304" t="s">
        <v>6176</v>
      </c>
      <c r="B2515" s="304" t="s">
        <v>1612</v>
      </c>
      <c r="C2515" s="304">
        <v>2651</v>
      </c>
      <c r="D2515" s="349" t="s">
        <v>4048</v>
      </c>
      <c r="E2515" s="304" t="s">
        <v>4048</v>
      </c>
      <c r="F2515" s="304"/>
      <c r="G2515" s="324">
        <v>38.2301</v>
      </c>
      <c r="H2515" s="324">
        <v>139.4864</v>
      </c>
      <c r="I2515" s="324" t="s">
        <v>212</v>
      </c>
      <c r="J2515" s="368">
        <f>U2515</f>
        <v>291.31655686156938</v>
      </c>
      <c r="K2515" s="331">
        <v>0.13</v>
      </c>
      <c r="L2515" s="304" t="str">
        <f t="shared" si="640"/>
        <v>D</v>
      </c>
      <c r="M2515" s="388">
        <v>1</v>
      </c>
      <c r="N2515" s="304">
        <v>260.60000000000002</v>
      </c>
      <c r="O2515" s="304">
        <v>20</v>
      </c>
      <c r="P2515" s="331"/>
      <c r="Q2515" s="356"/>
      <c r="R2515" s="304"/>
      <c r="S2515" s="356">
        <v>291.31655686156938</v>
      </c>
      <c r="T2515" s="356">
        <v>313.40798200017997</v>
      </c>
      <c r="U2515" s="356">
        <f>IF(O2515&lt;=10,T2515,IF(O2515&gt;=20,S2515,((O2515-10)*(S2515-T2515)/10+T2515)))</f>
        <v>291.31655686156938</v>
      </c>
      <c r="V2515" s="356"/>
      <c r="W2515" s="304" t="s">
        <v>1674</v>
      </c>
      <c r="X2515" s="304" t="s">
        <v>213</v>
      </c>
      <c r="Y2515" s="366">
        <f t="shared" si="642"/>
        <v>274.5</v>
      </c>
      <c r="Z2515" s="304"/>
      <c r="AA2515" s="304"/>
      <c r="AB2515" s="304">
        <v>-999</v>
      </c>
      <c r="AC2515" s="304">
        <v>-999</v>
      </c>
      <c r="AD2515" s="366">
        <v>-999</v>
      </c>
      <c r="AE2515" s="304">
        <v>-999</v>
      </c>
      <c r="AF2515" s="304">
        <v>-999</v>
      </c>
      <c r="AG2515" s="304"/>
      <c r="AH2515" s="304">
        <v>1.56431E-2</v>
      </c>
      <c r="AI2515" s="312"/>
      <c r="AJ2515" s="332">
        <v>559</v>
      </c>
      <c r="AK2515" s="304">
        <f t="shared" si="641"/>
        <v>555</v>
      </c>
      <c r="AL2515" s="304">
        <f t="shared" si="639"/>
        <v>0.43</v>
      </c>
      <c r="AM2515" s="389" t="str">
        <f t="shared" si="643"/>
        <v/>
      </c>
      <c r="AN2515" s="304"/>
      <c r="AO2515" s="304"/>
      <c r="AP2515" s="312"/>
      <c r="AQ2515" s="312"/>
      <c r="AR2515" s="312"/>
      <c r="AS2515" s="304"/>
      <c r="AT2515" s="312"/>
      <c r="AU2515" s="329">
        <f>VLOOKUP(C2515,[1]world!$A$2:$B$3555,2,FALSE)</f>
        <v>11</v>
      </c>
      <c r="AV2515" s="329">
        <v>328</v>
      </c>
      <c r="AW2515" s="304">
        <v>0.37</v>
      </c>
      <c r="AX2515" s="304">
        <v>140</v>
      </c>
      <c r="AY2515" s="304">
        <v>-999</v>
      </c>
      <c r="AZ2515" s="304">
        <v>1340</v>
      </c>
      <c r="BA2515" s="304">
        <v>140</v>
      </c>
      <c r="BB2515" s="304">
        <v>-999</v>
      </c>
      <c r="BC2515" s="304">
        <v>1340</v>
      </c>
      <c r="BD2515" s="304">
        <v>140</v>
      </c>
      <c r="BE2515" s="304">
        <v>140</v>
      </c>
      <c r="BF2515" s="304">
        <v>-999</v>
      </c>
      <c r="BG2515" s="304">
        <v>-999</v>
      </c>
      <c r="BH2515" s="304">
        <v>1340</v>
      </c>
      <c r="BI2515" s="304">
        <v>1340</v>
      </c>
      <c r="BJ2515" s="304">
        <v>2</v>
      </c>
      <c r="BK2515" s="304" t="s">
        <v>4954</v>
      </c>
      <c r="BL2515" s="304">
        <v>2</v>
      </c>
    </row>
    <row r="2516" spans="1:64" ht="15" hidden="1" customHeight="1" x14ac:dyDescent="0.2">
      <c r="A2516" s="304" t="s">
        <v>6103</v>
      </c>
      <c r="B2516" s="304" t="s">
        <v>2503</v>
      </c>
      <c r="C2516" s="304">
        <v>2652</v>
      </c>
      <c r="D2516" s="349" t="s">
        <v>4060</v>
      </c>
      <c r="E2516" s="304" t="s">
        <v>4060</v>
      </c>
      <c r="F2516" s="304"/>
      <c r="G2516" s="324">
        <v>38.276899999999998</v>
      </c>
      <c r="H2516" s="324">
        <v>139.55189999999999</v>
      </c>
      <c r="I2516" s="324" t="s">
        <v>214</v>
      </c>
      <c r="J2516" s="366">
        <v>360</v>
      </c>
      <c r="K2516" s="331">
        <v>0.1</v>
      </c>
      <c r="L2516" s="304" t="str">
        <f t="shared" si="640"/>
        <v>C</v>
      </c>
      <c r="M2516" s="388">
        <v>0</v>
      </c>
      <c r="N2516" s="304"/>
      <c r="O2516" s="304">
        <v>21</v>
      </c>
      <c r="P2516" s="356"/>
      <c r="Q2516" s="356"/>
      <c r="R2516" s="304" t="s">
        <v>2503</v>
      </c>
      <c r="S2516" s="304"/>
      <c r="T2516" s="304"/>
      <c r="U2516" s="304"/>
      <c r="V2516" s="304"/>
      <c r="W2516" s="304" t="s">
        <v>4661</v>
      </c>
      <c r="X2516" s="304">
        <v>-999</v>
      </c>
      <c r="Y2516" s="366" t="str">
        <f t="shared" si="642"/>
        <v>-</v>
      </c>
      <c r="Z2516" s="304"/>
      <c r="AA2516" s="304"/>
      <c r="AB2516" s="304">
        <v>-999</v>
      </c>
      <c r="AC2516" s="304">
        <v>-999</v>
      </c>
      <c r="AD2516" s="366">
        <v>-999</v>
      </c>
      <c r="AE2516" s="304">
        <v>-999</v>
      </c>
      <c r="AF2516" s="304">
        <v>-999</v>
      </c>
      <c r="AG2516" s="304"/>
      <c r="AH2516" s="304">
        <v>1.8540299999999999E-2</v>
      </c>
      <c r="AI2516" s="312"/>
      <c r="AJ2516" s="332">
        <v>631</v>
      </c>
      <c r="AK2516" s="304">
        <f t="shared" si="641"/>
        <v>690</v>
      </c>
      <c r="AL2516" s="304">
        <f t="shared" si="639"/>
        <v>0.43</v>
      </c>
      <c r="AM2516" s="389" t="str">
        <f t="shared" si="643"/>
        <v/>
      </c>
      <c r="AN2516" s="304"/>
      <c r="AO2516" s="304"/>
      <c r="AP2516" s="312"/>
      <c r="AQ2516" s="312"/>
      <c r="AR2516" s="312"/>
      <c r="AS2516" s="304"/>
      <c r="AT2516" s="312"/>
      <c r="AU2516" s="329">
        <f>VLOOKUP(C2516,[1]world!$A$2:$B$3555,2,FALSE)</f>
        <v>7</v>
      </c>
      <c r="AV2516" s="329">
        <v>388</v>
      </c>
      <c r="AW2516" s="304">
        <v>0.37</v>
      </c>
      <c r="AX2516" s="304">
        <v>220</v>
      </c>
      <c r="AY2516" s="304">
        <v>-999</v>
      </c>
      <c r="AZ2516" s="304">
        <v>1300</v>
      </c>
      <c r="BA2516" s="304">
        <v>220</v>
      </c>
      <c r="BB2516" s="304">
        <v>-999</v>
      </c>
      <c r="BC2516" s="304">
        <v>1300</v>
      </c>
      <c r="BD2516" s="304">
        <v>220</v>
      </c>
      <c r="BE2516" s="304">
        <v>220</v>
      </c>
      <c r="BF2516" s="304">
        <v>-999</v>
      </c>
      <c r="BG2516" s="304">
        <v>-999</v>
      </c>
      <c r="BH2516" s="304">
        <v>1300</v>
      </c>
      <c r="BI2516" s="304">
        <v>1300</v>
      </c>
      <c r="BJ2516" s="304">
        <v>2</v>
      </c>
      <c r="BK2516" s="304" t="s">
        <v>4954</v>
      </c>
      <c r="BL2516" s="304">
        <v>2</v>
      </c>
    </row>
    <row r="2517" spans="1:64" ht="15" hidden="1" customHeight="1" x14ac:dyDescent="0.2">
      <c r="A2517" s="304" t="s">
        <v>6103</v>
      </c>
      <c r="B2517" s="304" t="s">
        <v>2503</v>
      </c>
      <c r="C2517" s="304">
        <v>2653</v>
      </c>
      <c r="D2517" s="349" t="s">
        <v>3644</v>
      </c>
      <c r="E2517" s="304" t="s">
        <v>3644</v>
      </c>
      <c r="F2517" s="304"/>
      <c r="G2517" s="324">
        <v>37.027200000000001</v>
      </c>
      <c r="H2517" s="324">
        <v>138.8553</v>
      </c>
      <c r="I2517" s="324" t="s">
        <v>214</v>
      </c>
      <c r="J2517" s="366">
        <v>437.64</v>
      </c>
      <c r="K2517" s="331">
        <v>0.1</v>
      </c>
      <c r="L2517" s="304" t="str">
        <f t="shared" si="640"/>
        <v>C</v>
      </c>
      <c r="M2517" s="388">
        <v>0</v>
      </c>
      <c r="N2517" s="304"/>
      <c r="O2517" s="304">
        <v>21</v>
      </c>
      <c r="P2517" s="356"/>
      <c r="Q2517" s="356"/>
      <c r="R2517" s="304" t="s">
        <v>2503</v>
      </c>
      <c r="S2517" s="304"/>
      <c r="T2517" s="304"/>
      <c r="U2517" s="304"/>
      <c r="V2517" s="304"/>
      <c r="W2517" s="304" t="s">
        <v>4661</v>
      </c>
      <c r="X2517" s="304">
        <v>-999</v>
      </c>
      <c r="Y2517" s="366" t="str">
        <f t="shared" si="642"/>
        <v>-</v>
      </c>
      <c r="Z2517" s="304"/>
      <c r="AA2517" s="304"/>
      <c r="AB2517" s="304">
        <v>-999</v>
      </c>
      <c r="AC2517" s="304">
        <v>-999</v>
      </c>
      <c r="AD2517" s="366">
        <v>-999</v>
      </c>
      <c r="AE2517" s="304">
        <v>-999</v>
      </c>
      <c r="AF2517" s="304">
        <v>-999</v>
      </c>
      <c r="AG2517" s="304"/>
      <c r="AH2517" s="304">
        <v>3.0143000000000001E-3</v>
      </c>
      <c r="AI2517" s="312"/>
      <c r="AJ2517" s="332">
        <v>270</v>
      </c>
      <c r="AK2517" s="304">
        <f t="shared" si="641"/>
        <v>270</v>
      </c>
      <c r="AL2517" s="304">
        <f t="shared" si="639"/>
        <v>0.43</v>
      </c>
      <c r="AM2517" s="389" t="str">
        <f t="shared" si="643"/>
        <v/>
      </c>
      <c r="AN2517" s="304"/>
      <c r="AO2517" s="304"/>
      <c r="AP2517" s="312"/>
      <c r="AQ2517" s="312"/>
      <c r="AR2517" s="312"/>
      <c r="AS2517" s="304"/>
      <c r="AT2517" s="312"/>
      <c r="AU2517" s="329">
        <f>VLOOKUP(C2517,[1]world!$A$2:$B$3555,2,FALSE)</f>
        <v>7</v>
      </c>
      <c r="AV2517" s="329">
        <v>388</v>
      </c>
      <c r="AW2517" s="304">
        <v>0.37</v>
      </c>
      <c r="AX2517" s="304">
        <v>168</v>
      </c>
      <c r="AY2517" s="304">
        <v>-999</v>
      </c>
      <c r="AZ2517" s="304">
        <v>480</v>
      </c>
      <c r="BA2517" s="304">
        <v>168</v>
      </c>
      <c r="BB2517" s="304">
        <v>-999</v>
      </c>
      <c r="BC2517" s="304">
        <v>480</v>
      </c>
      <c r="BD2517" s="304">
        <v>20</v>
      </c>
      <c r="BE2517" s="304">
        <v>20</v>
      </c>
      <c r="BF2517" s="304">
        <v>-999</v>
      </c>
      <c r="BG2517" s="304">
        <v>-999</v>
      </c>
      <c r="BH2517" s="304">
        <v>480</v>
      </c>
      <c r="BI2517" s="304">
        <v>480</v>
      </c>
      <c r="BJ2517" s="304">
        <v>0</v>
      </c>
      <c r="BK2517" s="304" t="s">
        <v>4954</v>
      </c>
      <c r="BL2517" s="304">
        <v>0</v>
      </c>
    </row>
    <row r="2518" spans="1:64" ht="15" hidden="1" customHeight="1" x14ac:dyDescent="0.2">
      <c r="A2518" s="304" t="s">
        <v>6176</v>
      </c>
      <c r="B2518" s="304" t="s">
        <v>1612</v>
      </c>
      <c r="C2518" s="304">
        <v>2654</v>
      </c>
      <c r="D2518" s="349" t="s">
        <v>3388</v>
      </c>
      <c r="E2518" s="304" t="s">
        <v>3388</v>
      </c>
      <c r="F2518" s="304"/>
      <c r="G2518" s="324">
        <v>36.242800000000003</v>
      </c>
      <c r="H2518" s="324">
        <v>139.19370000000001</v>
      </c>
      <c r="I2518" s="324" t="s">
        <v>212</v>
      </c>
      <c r="J2518" s="368">
        <f t="shared" ref="J2518:J2531" si="644">U2518</f>
        <v>292.55791890122197</v>
      </c>
      <c r="K2518" s="331">
        <v>0.13</v>
      </c>
      <c r="L2518" s="304" t="str">
        <f t="shared" si="640"/>
        <v>D</v>
      </c>
      <c r="M2518" s="388">
        <v>1</v>
      </c>
      <c r="N2518" s="304">
        <v>261.7</v>
      </c>
      <c r="O2518" s="304">
        <v>20</v>
      </c>
      <c r="P2518" s="331"/>
      <c r="Q2518" s="356"/>
      <c r="R2518" s="304"/>
      <c r="S2518" s="356">
        <v>292.55791890122197</v>
      </c>
      <c r="T2518" s="356">
        <v>314.73911086689355</v>
      </c>
      <c r="U2518" s="356">
        <f t="shared" ref="U2518:U2531" si="645">IF(O2518&lt;=10,T2518,IF(O2518&gt;=20,S2518,((O2518-10)*(S2518-T2518)/10+T2518)))</f>
        <v>292.55791890122197</v>
      </c>
      <c r="V2518" s="356"/>
      <c r="W2518" s="304" t="s">
        <v>1674</v>
      </c>
      <c r="X2518" s="304" t="s">
        <v>213</v>
      </c>
      <c r="Y2518" s="366">
        <f t="shared" si="642"/>
        <v>274.5</v>
      </c>
      <c r="Z2518" s="304"/>
      <c r="AA2518" s="304"/>
      <c r="AB2518" s="304">
        <v>-999</v>
      </c>
      <c r="AC2518" s="304">
        <v>-999</v>
      </c>
      <c r="AD2518" s="366">
        <v>-999</v>
      </c>
      <c r="AE2518" s="304">
        <v>-999</v>
      </c>
      <c r="AF2518" s="304">
        <v>-999</v>
      </c>
      <c r="AG2518" s="304"/>
      <c r="AH2518" s="304">
        <v>5.8904500000000002E-3</v>
      </c>
      <c r="AI2518" s="312"/>
      <c r="AJ2518" s="332">
        <v>335</v>
      </c>
      <c r="AK2518" s="304">
        <f t="shared" si="641"/>
        <v>270</v>
      </c>
      <c r="AL2518" s="304">
        <f t="shared" si="639"/>
        <v>0.43</v>
      </c>
      <c r="AM2518" s="389" t="str">
        <f t="shared" si="643"/>
        <v/>
      </c>
      <c r="AN2518" s="304"/>
      <c r="AO2518" s="304"/>
      <c r="AP2518" s="312"/>
      <c r="AQ2518" s="312"/>
      <c r="AR2518" s="312"/>
      <c r="AS2518" s="304"/>
      <c r="AT2518" s="312"/>
      <c r="AU2518" s="329">
        <f>VLOOKUP(C2518,[1]world!$A$2:$B$3555,2,FALSE)</f>
        <v>12</v>
      </c>
      <c r="AV2518" s="329">
        <v>297</v>
      </c>
      <c r="AW2518" s="304">
        <v>0.37</v>
      </c>
      <c r="AX2518" s="304">
        <v>980</v>
      </c>
      <c r="AY2518" s="304">
        <v>-999</v>
      </c>
      <c r="AZ2518" s="304">
        <v>3040</v>
      </c>
      <c r="BA2518" s="304">
        <v>980</v>
      </c>
      <c r="BB2518" s="304">
        <v>-999</v>
      </c>
      <c r="BC2518" s="304">
        <v>3040</v>
      </c>
      <c r="BD2518" s="304">
        <v>980</v>
      </c>
      <c r="BE2518" s="304">
        <v>980</v>
      </c>
      <c r="BF2518" s="304">
        <v>-999</v>
      </c>
      <c r="BG2518" s="304">
        <v>-999</v>
      </c>
      <c r="BH2518" s="304">
        <v>3040</v>
      </c>
      <c r="BI2518" s="304">
        <v>3040</v>
      </c>
      <c r="BJ2518" s="304">
        <v>2</v>
      </c>
      <c r="BK2518" s="304" t="s">
        <v>4954</v>
      </c>
      <c r="BL2518" s="304">
        <v>2</v>
      </c>
    </row>
    <row r="2519" spans="1:64" ht="15" hidden="1" customHeight="1" x14ac:dyDescent="0.2">
      <c r="A2519" s="304" t="s">
        <v>6176</v>
      </c>
      <c r="B2519" s="304" t="s">
        <v>1612</v>
      </c>
      <c r="C2519" s="304">
        <v>2655</v>
      </c>
      <c r="D2519" s="349" t="s">
        <v>3345</v>
      </c>
      <c r="E2519" s="304" t="s">
        <v>3345</v>
      </c>
      <c r="F2519" s="304"/>
      <c r="G2519" s="324">
        <v>36.147599999999997</v>
      </c>
      <c r="H2519" s="324">
        <v>139.38839999999999</v>
      </c>
      <c r="I2519" s="324" t="s">
        <v>212</v>
      </c>
      <c r="J2519" s="368">
        <f t="shared" si="644"/>
        <v>298.99122067327403</v>
      </c>
      <c r="K2519" s="331">
        <v>0.13</v>
      </c>
      <c r="L2519" s="304" t="str">
        <f t="shared" si="640"/>
        <v>D</v>
      </c>
      <c r="M2519" s="388">
        <v>1</v>
      </c>
      <c r="N2519" s="304">
        <v>267.39999999999998</v>
      </c>
      <c r="O2519" s="304">
        <v>20</v>
      </c>
      <c r="P2519" s="331"/>
      <c r="Q2519" s="356"/>
      <c r="R2519" s="304"/>
      <c r="S2519" s="356">
        <v>298.99122067327403</v>
      </c>
      <c r="T2519" s="356">
        <v>321.63107954585809</v>
      </c>
      <c r="U2519" s="356">
        <f t="shared" si="645"/>
        <v>298.99122067327403</v>
      </c>
      <c r="V2519" s="356"/>
      <c r="W2519" s="304" t="s">
        <v>1674</v>
      </c>
      <c r="X2519" s="304" t="s">
        <v>213</v>
      </c>
      <c r="Y2519" s="366">
        <f t="shared" si="642"/>
        <v>274.5</v>
      </c>
      <c r="Z2519" s="304"/>
      <c r="AA2519" s="304"/>
      <c r="AB2519" s="304">
        <v>-999</v>
      </c>
      <c r="AC2519" s="304">
        <v>-999</v>
      </c>
      <c r="AD2519" s="366">
        <v>-999</v>
      </c>
      <c r="AE2519" s="304">
        <v>-999</v>
      </c>
      <c r="AF2519" s="304">
        <v>-999</v>
      </c>
      <c r="AG2519" s="304"/>
      <c r="AH2519" s="304">
        <v>3.7084100000000001E-3</v>
      </c>
      <c r="AI2519" s="312"/>
      <c r="AJ2519" s="332">
        <v>291</v>
      </c>
      <c r="AK2519" s="304">
        <f t="shared" si="641"/>
        <v>270</v>
      </c>
      <c r="AL2519" s="304">
        <f t="shared" si="639"/>
        <v>0.43</v>
      </c>
      <c r="AM2519" s="389" t="str">
        <f t="shared" si="643"/>
        <v/>
      </c>
      <c r="AN2519" s="304"/>
      <c r="AO2519" s="304"/>
      <c r="AP2519" s="312"/>
      <c r="AQ2519" s="312"/>
      <c r="AR2519" s="312"/>
      <c r="AS2519" s="304"/>
      <c r="AT2519" s="312"/>
      <c r="AU2519" s="329">
        <f>VLOOKUP(C2519,[1]world!$A$2:$B$3555,2,FALSE)</f>
        <v>10</v>
      </c>
      <c r="AV2519" s="329">
        <v>349</v>
      </c>
      <c r="AW2519" s="304">
        <v>0.37</v>
      </c>
      <c r="AX2519" s="304">
        <v>820</v>
      </c>
      <c r="AY2519" s="304">
        <v>-999</v>
      </c>
      <c r="AZ2519" s="304">
        <v>3240</v>
      </c>
      <c r="BA2519" s="304">
        <v>820</v>
      </c>
      <c r="BB2519" s="304">
        <v>-999</v>
      </c>
      <c r="BC2519" s="304">
        <v>3240</v>
      </c>
      <c r="BD2519" s="304">
        <v>820</v>
      </c>
      <c r="BE2519" s="304">
        <v>820</v>
      </c>
      <c r="BF2519" s="304">
        <v>-999</v>
      </c>
      <c r="BG2519" s="304">
        <v>-999</v>
      </c>
      <c r="BH2519" s="304">
        <v>3240</v>
      </c>
      <c r="BI2519" s="304">
        <v>3240</v>
      </c>
      <c r="BJ2519" s="304">
        <v>2</v>
      </c>
      <c r="BK2519" s="304" t="s">
        <v>4954</v>
      </c>
      <c r="BL2519" s="304">
        <v>2</v>
      </c>
    </row>
    <row r="2520" spans="1:64" ht="15" hidden="1" customHeight="1" x14ac:dyDescent="0.2">
      <c r="A2520" s="304" t="s">
        <v>6176</v>
      </c>
      <c r="B2520" s="304" t="s">
        <v>1612</v>
      </c>
      <c r="C2520" s="304">
        <v>2656</v>
      </c>
      <c r="D2520" s="349" t="s">
        <v>3321</v>
      </c>
      <c r="E2520" s="304" t="s">
        <v>3321</v>
      </c>
      <c r="F2520" s="304"/>
      <c r="G2520" s="324">
        <v>36.072000000000003</v>
      </c>
      <c r="H2520" s="324">
        <v>139.6968</v>
      </c>
      <c r="I2520" s="324" t="s">
        <v>212</v>
      </c>
      <c r="J2520" s="368">
        <f t="shared" si="644"/>
        <v>99.93227719120712</v>
      </c>
      <c r="K2520" s="331">
        <v>0.13</v>
      </c>
      <c r="L2520" s="304" t="str">
        <f t="shared" si="640"/>
        <v>E</v>
      </c>
      <c r="M2520" s="388">
        <v>1</v>
      </c>
      <c r="N2520" s="304">
        <v>90.3</v>
      </c>
      <c r="O2520" s="304">
        <v>20</v>
      </c>
      <c r="P2520" s="331"/>
      <c r="Q2520" s="356"/>
      <c r="R2520" s="304"/>
      <c r="S2520" s="356">
        <v>99.93227719120712</v>
      </c>
      <c r="T2520" s="356">
        <v>103.70868223426201</v>
      </c>
      <c r="U2520" s="356">
        <f t="shared" si="645"/>
        <v>99.93227719120712</v>
      </c>
      <c r="V2520" s="356"/>
      <c r="W2520" s="304" t="s">
        <v>1657</v>
      </c>
      <c r="X2520" s="304" t="s">
        <v>240</v>
      </c>
      <c r="Y2520" s="366">
        <f t="shared" si="642"/>
        <v>181.5</v>
      </c>
      <c r="Z2520" s="304">
        <v>0.2</v>
      </c>
      <c r="AA2520" s="304"/>
      <c r="AB2520" s="304">
        <v>-999</v>
      </c>
      <c r="AC2520" s="304">
        <v>-999</v>
      </c>
      <c r="AD2520" s="366">
        <v>-999</v>
      </c>
      <c r="AE2520" s="304">
        <v>-999</v>
      </c>
      <c r="AF2520" s="304">
        <v>-999</v>
      </c>
      <c r="AG2520" s="304"/>
      <c r="AH2520" s="304"/>
      <c r="AI2520" s="312"/>
      <c r="AJ2520" s="332"/>
      <c r="AK2520" s="304">
        <f t="shared" si="641"/>
        <v>180</v>
      </c>
      <c r="AL2520" s="304"/>
      <c r="AM2520" s="389" t="str">
        <f t="shared" si="643"/>
        <v/>
      </c>
      <c r="AN2520" s="304"/>
      <c r="AO2520" s="304"/>
      <c r="AP2520" s="312"/>
      <c r="AQ2520" s="312"/>
      <c r="AR2520" s="312"/>
      <c r="AS2520" s="304"/>
      <c r="AT2520" s="312"/>
      <c r="AU2520" s="329">
        <f>VLOOKUP(C2520,[1]world!$A$2:$B$3555,2,FALSE)</f>
        <v>16</v>
      </c>
      <c r="AV2520" s="329">
        <v>246</v>
      </c>
      <c r="AW2520" s="304">
        <v>0.18</v>
      </c>
      <c r="AX2520" s="304">
        <v>1280</v>
      </c>
      <c r="AY2520" s="304">
        <v>-999</v>
      </c>
      <c r="AZ2520" s="304">
        <v>3920</v>
      </c>
      <c r="BA2520" s="304">
        <v>1280</v>
      </c>
      <c r="BB2520" s="304">
        <v>-999</v>
      </c>
      <c r="BC2520" s="304">
        <v>3920</v>
      </c>
      <c r="BD2520" s="304">
        <v>1280</v>
      </c>
      <c r="BE2520" s="304">
        <v>1280</v>
      </c>
      <c r="BF2520" s="304">
        <v>-999</v>
      </c>
      <c r="BG2520" s="304">
        <v>-999</v>
      </c>
      <c r="BH2520" s="304">
        <v>3920</v>
      </c>
      <c r="BI2520" s="304">
        <v>3920</v>
      </c>
      <c r="BJ2520" s="304">
        <v>2</v>
      </c>
      <c r="BK2520" s="304" t="s">
        <v>4954</v>
      </c>
      <c r="BL2520" s="304">
        <v>2</v>
      </c>
    </row>
    <row r="2521" spans="1:64" ht="15" hidden="1" customHeight="1" x14ac:dyDescent="0.2">
      <c r="A2521" s="304" t="s">
        <v>6176</v>
      </c>
      <c r="B2521" s="304" t="s">
        <v>1612</v>
      </c>
      <c r="C2521" s="304">
        <v>2657</v>
      </c>
      <c r="D2521" s="349" t="s">
        <v>3335</v>
      </c>
      <c r="E2521" s="304" t="s">
        <v>3335</v>
      </c>
      <c r="F2521" s="304"/>
      <c r="G2521" s="324">
        <v>36.117899999999999</v>
      </c>
      <c r="H2521" s="324">
        <v>139.1045</v>
      </c>
      <c r="I2521" s="324" t="s">
        <v>212</v>
      </c>
      <c r="J2521" s="368">
        <f t="shared" si="644"/>
        <v>277.33414449121216</v>
      </c>
      <c r="K2521" s="331">
        <v>0.2</v>
      </c>
      <c r="L2521" s="304" t="str">
        <f t="shared" si="640"/>
        <v>D</v>
      </c>
      <c r="M2521" s="388">
        <v>1</v>
      </c>
      <c r="N2521" s="304">
        <v>198.8</v>
      </c>
      <c r="O2521" s="304">
        <v>13</v>
      </c>
      <c r="P2521" s="331"/>
      <c r="Q2521" s="356"/>
      <c r="R2521" s="304"/>
      <c r="S2521" s="356">
        <v>243.0479827946007</v>
      </c>
      <c r="T2521" s="356">
        <v>292.02821378975989</v>
      </c>
      <c r="U2521" s="356">
        <f t="shared" si="645"/>
        <v>277.33414449121216</v>
      </c>
      <c r="V2521" s="356"/>
      <c r="W2521" s="304" t="s">
        <v>890</v>
      </c>
      <c r="X2521" s="304" t="s">
        <v>205</v>
      </c>
      <c r="Y2521" s="366">
        <f t="shared" si="642"/>
        <v>424.8</v>
      </c>
      <c r="Z2521" s="304"/>
      <c r="AA2521" s="304"/>
      <c r="AB2521" s="304">
        <v>-999</v>
      </c>
      <c r="AC2521" s="304">
        <v>-999</v>
      </c>
      <c r="AD2521" s="366">
        <v>-999</v>
      </c>
      <c r="AE2521" s="304">
        <v>-999</v>
      </c>
      <c r="AF2521" s="304">
        <v>-999</v>
      </c>
      <c r="AG2521" s="304"/>
      <c r="AH2521" s="304">
        <v>8.1508899999999995E-2</v>
      </c>
      <c r="AI2521" s="312"/>
      <c r="AJ2521" s="332">
        <v>760</v>
      </c>
      <c r="AK2521" s="304">
        <f t="shared" si="641"/>
        <v>760</v>
      </c>
      <c r="AL2521" s="304">
        <f t="shared" ref="AL2521:AL2526" si="646">IF(AH2521&lt;=0.0022,0.2,0.43)</f>
        <v>0.43</v>
      </c>
      <c r="AM2521" s="389" t="str">
        <f t="shared" si="643"/>
        <v/>
      </c>
      <c r="AN2521" s="304"/>
      <c r="AO2521" s="304"/>
      <c r="AP2521" s="312"/>
      <c r="AQ2521" s="312"/>
      <c r="AR2521" s="312"/>
      <c r="AS2521" s="304"/>
      <c r="AT2521" s="312"/>
      <c r="AU2521" s="329">
        <f>VLOOKUP(C2521,[1]world!$A$2:$B$3555,2,FALSE)</f>
        <v>1</v>
      </c>
      <c r="AV2521" s="329">
        <v>519</v>
      </c>
      <c r="AW2521" s="304">
        <v>0.37</v>
      </c>
      <c r="AX2521" s="304">
        <v>20</v>
      </c>
      <c r="AY2521" s="304">
        <v>-999</v>
      </c>
      <c r="AZ2521" s="304">
        <v>80</v>
      </c>
      <c r="BA2521" s="304">
        <v>20</v>
      </c>
      <c r="BB2521" s="304">
        <v>-999</v>
      </c>
      <c r="BC2521" s="304">
        <v>80</v>
      </c>
      <c r="BD2521" s="304">
        <v>20</v>
      </c>
      <c r="BE2521" s="304">
        <v>20</v>
      </c>
      <c r="BF2521" s="304">
        <v>-999</v>
      </c>
      <c r="BG2521" s="304">
        <v>-999</v>
      </c>
      <c r="BH2521" s="304">
        <v>80</v>
      </c>
      <c r="BI2521" s="304">
        <v>80</v>
      </c>
      <c r="BJ2521" s="304">
        <v>2</v>
      </c>
      <c r="BK2521" s="304" t="s">
        <v>4954</v>
      </c>
      <c r="BL2521" s="304">
        <v>2</v>
      </c>
    </row>
    <row r="2522" spans="1:64" ht="15" hidden="1" customHeight="1" x14ac:dyDescent="0.2">
      <c r="A2522" s="304" t="s">
        <v>6176</v>
      </c>
      <c r="B2522" s="304" t="s">
        <v>1612</v>
      </c>
      <c r="C2522" s="304">
        <v>2658</v>
      </c>
      <c r="D2522" s="349" t="s">
        <v>3316</v>
      </c>
      <c r="E2522" s="304" t="s">
        <v>3316</v>
      </c>
      <c r="F2522" s="304"/>
      <c r="G2522" s="324">
        <v>36.056199999999997</v>
      </c>
      <c r="H2522" s="324">
        <v>139.26259999999999</v>
      </c>
      <c r="I2522" s="324" t="s">
        <v>212</v>
      </c>
      <c r="J2522" s="368">
        <f t="shared" si="644"/>
        <v>274.76910815232549</v>
      </c>
      <c r="K2522" s="331">
        <v>0.2</v>
      </c>
      <c r="L2522" s="304" t="str">
        <f t="shared" si="640"/>
        <v>D</v>
      </c>
      <c r="M2522" s="388">
        <v>1</v>
      </c>
      <c r="N2522" s="304">
        <v>164.8</v>
      </c>
      <c r="O2522" s="304">
        <v>10</v>
      </c>
      <c r="P2522" s="331"/>
      <c r="Q2522" s="356"/>
      <c r="R2522" s="304"/>
      <c r="S2522" s="356">
        <v>210.74358217121741</v>
      </c>
      <c r="T2522" s="356">
        <v>274.76910815232549</v>
      </c>
      <c r="U2522" s="356">
        <f t="shared" si="645"/>
        <v>274.76910815232549</v>
      </c>
      <c r="V2522" s="356"/>
      <c r="W2522" s="304" t="s">
        <v>890</v>
      </c>
      <c r="X2522" s="304" t="s">
        <v>205</v>
      </c>
      <c r="Y2522" s="366">
        <f t="shared" si="642"/>
        <v>424.8</v>
      </c>
      <c r="Z2522" s="304"/>
      <c r="AA2522" s="304"/>
      <c r="AB2522" s="304">
        <v>-999</v>
      </c>
      <c r="AC2522" s="304">
        <v>-999</v>
      </c>
      <c r="AD2522" s="366">
        <v>-999</v>
      </c>
      <c r="AE2522" s="304">
        <v>-999</v>
      </c>
      <c r="AF2522" s="304">
        <v>-999</v>
      </c>
      <c r="AG2522" s="304"/>
      <c r="AH2522" s="304">
        <v>8.8164599999999999E-3</v>
      </c>
      <c r="AI2522" s="312"/>
      <c r="AJ2522" s="332">
        <v>396</v>
      </c>
      <c r="AK2522" s="304">
        <f t="shared" si="641"/>
        <v>425</v>
      </c>
      <c r="AL2522" s="304">
        <f t="shared" si="646"/>
        <v>0.43</v>
      </c>
      <c r="AM2522" s="389" t="str">
        <f t="shared" si="643"/>
        <v/>
      </c>
      <c r="AN2522" s="304"/>
      <c r="AO2522" s="304"/>
      <c r="AP2522" s="312"/>
      <c r="AQ2522" s="312"/>
      <c r="AR2522" s="312"/>
      <c r="AS2522" s="304"/>
      <c r="AT2522" s="312"/>
      <c r="AU2522" s="329">
        <f>VLOOKUP(C2522,[1]world!$A$2:$B$3555,2,FALSE)</f>
        <v>5</v>
      </c>
      <c r="AV2522" s="329">
        <v>402</v>
      </c>
      <c r="AW2522" s="304">
        <v>0.37</v>
      </c>
      <c r="AX2522" s="304">
        <v>20</v>
      </c>
      <c r="AY2522" s="304">
        <v>-999</v>
      </c>
      <c r="AZ2522" s="304">
        <v>100</v>
      </c>
      <c r="BA2522" s="304">
        <v>20</v>
      </c>
      <c r="BB2522" s="304">
        <v>-999</v>
      </c>
      <c r="BC2522" s="304">
        <v>100</v>
      </c>
      <c r="BD2522" s="304">
        <v>20</v>
      </c>
      <c r="BE2522" s="304">
        <v>20</v>
      </c>
      <c r="BF2522" s="304">
        <v>-999</v>
      </c>
      <c r="BG2522" s="304">
        <v>-999</v>
      </c>
      <c r="BH2522" s="304">
        <v>100</v>
      </c>
      <c r="BI2522" s="304">
        <v>100</v>
      </c>
      <c r="BJ2522" s="304">
        <v>2</v>
      </c>
      <c r="BK2522" s="304" t="s">
        <v>4954</v>
      </c>
      <c r="BL2522" s="304">
        <v>2</v>
      </c>
    </row>
    <row r="2523" spans="1:64" ht="15" hidden="1" customHeight="1" x14ac:dyDescent="0.2">
      <c r="A2523" s="304" t="s">
        <v>6176</v>
      </c>
      <c r="B2523" s="304" t="s">
        <v>1612</v>
      </c>
      <c r="C2523" s="304">
        <v>2659</v>
      </c>
      <c r="D2523" s="349" t="s">
        <v>3300</v>
      </c>
      <c r="E2523" s="304" t="s">
        <v>3300</v>
      </c>
      <c r="F2523" s="304"/>
      <c r="G2523" s="324">
        <v>35.995399999999997</v>
      </c>
      <c r="H2523" s="324">
        <v>139.07089999999999</v>
      </c>
      <c r="I2523" s="324" t="s">
        <v>212</v>
      </c>
      <c r="J2523" s="368">
        <f t="shared" si="644"/>
        <v>576.85758063077378</v>
      </c>
      <c r="K2523" s="331">
        <v>0.2</v>
      </c>
      <c r="L2523" s="304" t="str">
        <f t="shared" si="640"/>
        <v>C</v>
      </c>
      <c r="M2523" s="388">
        <v>1</v>
      </c>
      <c r="N2523" s="304">
        <v>369.9</v>
      </c>
      <c r="O2523" s="304">
        <v>10</v>
      </c>
      <c r="P2523" s="331"/>
      <c r="Q2523" s="356"/>
      <c r="R2523" s="304"/>
      <c r="S2523" s="356">
        <v>484.32221942695895</v>
      </c>
      <c r="T2523" s="356">
        <v>576.85758063077378</v>
      </c>
      <c r="U2523" s="356">
        <f t="shared" si="645"/>
        <v>576.85758063077378</v>
      </c>
      <c r="V2523" s="356"/>
      <c r="W2523" s="304" t="s">
        <v>900</v>
      </c>
      <c r="X2523" s="304" t="s">
        <v>232</v>
      </c>
      <c r="Y2523" s="366">
        <f t="shared" si="642"/>
        <v>506.6</v>
      </c>
      <c r="Z2523" s="304"/>
      <c r="AA2523" s="304"/>
      <c r="AB2523" s="304">
        <v>-999</v>
      </c>
      <c r="AC2523" s="304">
        <v>-999</v>
      </c>
      <c r="AD2523" s="366">
        <v>-999</v>
      </c>
      <c r="AE2523" s="304">
        <v>-999</v>
      </c>
      <c r="AF2523" s="304">
        <v>-999</v>
      </c>
      <c r="AG2523" s="304"/>
      <c r="AH2523" s="304">
        <v>4.4087399999999999E-2</v>
      </c>
      <c r="AI2523" s="312"/>
      <c r="AJ2523" s="332">
        <v>760</v>
      </c>
      <c r="AK2523" s="304">
        <f t="shared" si="641"/>
        <v>760</v>
      </c>
      <c r="AL2523" s="304">
        <f t="shared" si="646"/>
        <v>0.43</v>
      </c>
      <c r="AM2523" s="389" t="str">
        <f t="shared" si="643"/>
        <v/>
      </c>
      <c r="AN2523" s="304"/>
      <c r="AO2523" s="304"/>
      <c r="AP2523" s="312"/>
      <c r="AQ2523" s="312"/>
      <c r="AR2523" s="312"/>
      <c r="AS2523" s="304"/>
      <c r="AT2523" s="312"/>
      <c r="AU2523" s="329">
        <f>VLOOKUP(C2523,[1]world!$A$2:$B$3555,2,FALSE)</f>
        <v>7</v>
      </c>
      <c r="AV2523" s="329">
        <v>388</v>
      </c>
      <c r="AW2523" s="304">
        <v>0.37</v>
      </c>
      <c r="AX2523" s="304">
        <v>4</v>
      </c>
      <c r="AY2523" s="304">
        <v>-999</v>
      </c>
      <c r="AZ2523" s="304">
        <v>-999</v>
      </c>
      <c r="BA2523" s="304">
        <v>4</v>
      </c>
      <c r="BB2523" s="304">
        <v>-999</v>
      </c>
      <c r="BC2523" s="304">
        <v>-999</v>
      </c>
      <c r="BD2523" s="304">
        <v>4</v>
      </c>
      <c r="BE2523" s="304">
        <v>4</v>
      </c>
      <c r="BF2523" s="304">
        <v>40</v>
      </c>
      <c r="BG2523" s="304">
        <v>160</v>
      </c>
      <c r="BH2523" s="304">
        <f>BI2523</f>
        <v>-999</v>
      </c>
      <c r="BI2523" s="304">
        <f>BC2523</f>
        <v>-999</v>
      </c>
      <c r="BJ2523" s="304">
        <v>0</v>
      </c>
      <c r="BK2523" s="304">
        <v>0</v>
      </c>
      <c r="BL2523" s="304">
        <v>0</v>
      </c>
    </row>
    <row r="2524" spans="1:64" ht="15" hidden="1" customHeight="1" x14ac:dyDescent="0.2">
      <c r="A2524" s="304" t="s">
        <v>6176</v>
      </c>
      <c r="B2524" s="304" t="s">
        <v>1612</v>
      </c>
      <c r="C2524" s="304">
        <v>2660</v>
      </c>
      <c r="D2524" s="349" t="s">
        <v>3315</v>
      </c>
      <c r="E2524" s="304" t="s">
        <v>3315</v>
      </c>
      <c r="F2524" s="304"/>
      <c r="G2524" s="324">
        <v>36.054000000000002</v>
      </c>
      <c r="H2524" s="324">
        <v>139.3912</v>
      </c>
      <c r="I2524" s="324" t="s">
        <v>212</v>
      </c>
      <c r="J2524" s="368">
        <f t="shared" si="644"/>
        <v>498.34059944568764</v>
      </c>
      <c r="K2524" s="331">
        <v>0.2</v>
      </c>
      <c r="L2524" s="304" t="str">
        <f t="shared" si="640"/>
        <v>C</v>
      </c>
      <c r="M2524" s="388">
        <v>1</v>
      </c>
      <c r="N2524" s="304">
        <v>312.7</v>
      </c>
      <c r="O2524" s="304">
        <v>10</v>
      </c>
      <c r="P2524" s="331"/>
      <c r="Q2524" s="356"/>
      <c r="R2524" s="304"/>
      <c r="S2524" s="356">
        <v>407.42494479619864</v>
      </c>
      <c r="T2524" s="356">
        <v>498.34059944568764</v>
      </c>
      <c r="U2524" s="356">
        <f t="shared" si="645"/>
        <v>498.34059944568764</v>
      </c>
      <c r="V2524" s="356"/>
      <c r="W2524" s="304" t="s">
        <v>900</v>
      </c>
      <c r="X2524" s="304" t="s">
        <v>232</v>
      </c>
      <c r="Y2524" s="366">
        <f t="shared" si="642"/>
        <v>506.6</v>
      </c>
      <c r="Z2524" s="304"/>
      <c r="AA2524" s="304"/>
      <c r="AB2524" s="304">
        <v>-999</v>
      </c>
      <c r="AC2524" s="304">
        <v>-999</v>
      </c>
      <c r="AD2524" s="366">
        <v>-999</v>
      </c>
      <c r="AE2524" s="304">
        <v>-999</v>
      </c>
      <c r="AF2524" s="304">
        <v>-999</v>
      </c>
      <c r="AG2524" s="304"/>
      <c r="AH2524" s="304">
        <v>5.3890400000000003E-3</v>
      </c>
      <c r="AI2524" s="312"/>
      <c r="AJ2524" s="332">
        <v>326</v>
      </c>
      <c r="AK2524" s="304">
        <f t="shared" si="641"/>
        <v>270</v>
      </c>
      <c r="AL2524" s="304">
        <f t="shared" si="646"/>
        <v>0.43</v>
      </c>
      <c r="AM2524" s="389" t="str">
        <f t="shared" si="643"/>
        <v/>
      </c>
      <c r="AN2524" s="304"/>
      <c r="AO2524" s="304"/>
      <c r="AP2524" s="312"/>
      <c r="AQ2524" s="312"/>
      <c r="AR2524" s="312"/>
      <c r="AS2524" s="304"/>
      <c r="AT2524" s="312"/>
      <c r="AU2524" s="329">
        <f>VLOOKUP(C2524,[1]world!$A$2:$B$3555,2,FALSE)</f>
        <v>7</v>
      </c>
      <c r="AV2524" s="329">
        <v>388</v>
      </c>
      <c r="AW2524" s="304">
        <v>0.37</v>
      </c>
      <c r="AX2524" s="304">
        <v>60</v>
      </c>
      <c r="AY2524" s="304">
        <v>-999</v>
      </c>
      <c r="AZ2524" s="304">
        <v>500</v>
      </c>
      <c r="BA2524" s="304">
        <v>60</v>
      </c>
      <c r="BB2524" s="304">
        <v>-999</v>
      </c>
      <c r="BC2524" s="304">
        <v>500</v>
      </c>
      <c r="BD2524" s="304">
        <v>60</v>
      </c>
      <c r="BE2524" s="304">
        <v>60</v>
      </c>
      <c r="BF2524" s="304">
        <v>-999</v>
      </c>
      <c r="BG2524" s="304">
        <v>-999</v>
      </c>
      <c r="BH2524" s="304">
        <v>500</v>
      </c>
      <c r="BI2524" s="304">
        <v>500</v>
      </c>
      <c r="BJ2524" s="304">
        <v>2</v>
      </c>
      <c r="BK2524" s="304" t="s">
        <v>4954</v>
      </c>
      <c r="BL2524" s="304">
        <v>2</v>
      </c>
    </row>
    <row r="2525" spans="1:64" ht="15" hidden="1" customHeight="1" x14ac:dyDescent="0.2">
      <c r="A2525" s="304" t="s">
        <v>6176</v>
      </c>
      <c r="B2525" s="304" t="s">
        <v>1612</v>
      </c>
      <c r="C2525" s="304">
        <v>2661</v>
      </c>
      <c r="D2525" s="349" t="s">
        <v>3295</v>
      </c>
      <c r="E2525" s="304" t="s">
        <v>3295</v>
      </c>
      <c r="F2525" s="304"/>
      <c r="G2525" s="324">
        <v>35.974499999999999</v>
      </c>
      <c r="H2525" s="324">
        <v>139.7526</v>
      </c>
      <c r="I2525" s="324" t="s">
        <v>212</v>
      </c>
      <c r="J2525" s="368">
        <f t="shared" si="644"/>
        <v>144.81439309561975</v>
      </c>
      <c r="K2525" s="331">
        <v>0.13</v>
      </c>
      <c r="L2525" s="304" t="str">
        <f t="shared" si="640"/>
        <v>E</v>
      </c>
      <c r="M2525" s="388">
        <v>1</v>
      </c>
      <c r="N2525" s="304">
        <v>130.4</v>
      </c>
      <c r="O2525" s="304">
        <v>20</v>
      </c>
      <c r="P2525" s="331"/>
      <c r="Q2525" s="356"/>
      <c r="R2525" s="304"/>
      <c r="S2525" s="356">
        <v>144.81439309561975</v>
      </c>
      <c r="T2525" s="356">
        <v>153.53661408207276</v>
      </c>
      <c r="U2525" s="356">
        <f t="shared" si="645"/>
        <v>144.81439309561975</v>
      </c>
      <c r="V2525" s="356"/>
      <c r="W2525" s="304" t="s">
        <v>1657</v>
      </c>
      <c r="X2525" s="304" t="s">
        <v>240</v>
      </c>
      <c r="Y2525" s="366">
        <f t="shared" si="642"/>
        <v>181.5</v>
      </c>
      <c r="Z2525" s="304">
        <v>0.2</v>
      </c>
      <c r="AA2525" s="304"/>
      <c r="AB2525" s="304">
        <v>-999</v>
      </c>
      <c r="AC2525" s="304">
        <v>-999</v>
      </c>
      <c r="AD2525" s="366">
        <v>-999</v>
      </c>
      <c r="AE2525" s="304">
        <v>-999</v>
      </c>
      <c r="AF2525" s="304">
        <v>-999</v>
      </c>
      <c r="AG2525" s="304"/>
      <c r="AH2525" s="304">
        <v>2.1559600000000002E-3</v>
      </c>
      <c r="AI2525" s="312"/>
      <c r="AJ2525" s="332">
        <v>245</v>
      </c>
      <c r="AK2525" s="304">
        <f t="shared" si="641"/>
        <v>270</v>
      </c>
      <c r="AL2525" s="304">
        <f t="shared" si="646"/>
        <v>0.2</v>
      </c>
      <c r="AM2525" s="389" t="str">
        <f t="shared" si="643"/>
        <v/>
      </c>
      <c r="AN2525" s="304"/>
      <c r="AO2525" s="304"/>
      <c r="AP2525" s="312"/>
      <c r="AQ2525" s="312"/>
      <c r="AR2525" s="312"/>
      <c r="AS2525" s="304"/>
      <c r="AT2525" s="312"/>
      <c r="AU2525" s="329">
        <f>VLOOKUP(C2525,[1]world!$A$2:$B$3555,2,FALSE)</f>
        <v>14</v>
      </c>
      <c r="AV2525" s="329">
        <v>209</v>
      </c>
      <c r="AW2525" s="304">
        <v>0.37</v>
      </c>
      <c r="AX2525" s="304">
        <v>1280</v>
      </c>
      <c r="AY2525" s="304">
        <v>-999</v>
      </c>
      <c r="AZ2525" s="304">
        <v>3020</v>
      </c>
      <c r="BA2525" s="304">
        <v>1280</v>
      </c>
      <c r="BB2525" s="304">
        <v>-999</v>
      </c>
      <c r="BC2525" s="304">
        <v>3020</v>
      </c>
      <c r="BD2525" s="304">
        <v>1280</v>
      </c>
      <c r="BE2525" s="304">
        <v>1280</v>
      </c>
      <c r="BF2525" s="304">
        <v>-999</v>
      </c>
      <c r="BG2525" s="304">
        <v>-999</v>
      </c>
      <c r="BH2525" s="304">
        <v>3020</v>
      </c>
      <c r="BI2525" s="304">
        <v>3020</v>
      </c>
      <c r="BJ2525" s="304">
        <v>2</v>
      </c>
      <c r="BK2525" s="304" t="s">
        <v>4954</v>
      </c>
      <c r="BL2525" s="304">
        <v>2</v>
      </c>
    </row>
    <row r="2526" spans="1:64" ht="15" hidden="1" customHeight="1" x14ac:dyDescent="0.2">
      <c r="A2526" s="304" t="s">
        <v>6176</v>
      </c>
      <c r="B2526" s="304" t="s">
        <v>1612</v>
      </c>
      <c r="C2526" s="304">
        <v>2662</v>
      </c>
      <c r="D2526" s="349" t="s">
        <v>3255</v>
      </c>
      <c r="E2526" s="304" t="s">
        <v>3255</v>
      </c>
      <c r="F2526" s="304"/>
      <c r="G2526" s="324">
        <v>35.903399999999998</v>
      </c>
      <c r="H2526" s="324">
        <v>139.48259999999999</v>
      </c>
      <c r="I2526" s="324" t="s">
        <v>212</v>
      </c>
      <c r="J2526" s="368">
        <f t="shared" si="644"/>
        <v>312.76508845344358</v>
      </c>
      <c r="K2526" s="331">
        <v>0.13</v>
      </c>
      <c r="L2526" s="304" t="str">
        <f t="shared" si="640"/>
        <v>D</v>
      </c>
      <c r="M2526" s="388">
        <v>1</v>
      </c>
      <c r="N2526" s="304">
        <v>279.60000000000002</v>
      </c>
      <c r="O2526" s="304">
        <v>20</v>
      </c>
      <c r="P2526" s="331"/>
      <c r="Q2526" s="356"/>
      <c r="R2526" s="304"/>
      <c r="S2526" s="356">
        <v>312.76508845344358</v>
      </c>
      <c r="T2526" s="356">
        <v>336.35013645921907</v>
      </c>
      <c r="U2526" s="356">
        <f t="shared" si="645"/>
        <v>312.76508845344358</v>
      </c>
      <c r="V2526" s="356"/>
      <c r="W2526" s="304" t="s">
        <v>1674</v>
      </c>
      <c r="X2526" s="304" t="s">
        <v>213</v>
      </c>
      <c r="Y2526" s="366">
        <f t="shared" si="642"/>
        <v>274.5</v>
      </c>
      <c r="Z2526" s="304"/>
      <c r="AA2526" s="304"/>
      <c r="AB2526" s="304">
        <v>-999</v>
      </c>
      <c r="AC2526" s="304">
        <v>-999</v>
      </c>
      <c r="AD2526" s="366">
        <v>-999</v>
      </c>
      <c r="AE2526" s="304">
        <v>-999</v>
      </c>
      <c r="AF2526" s="304">
        <v>-999</v>
      </c>
      <c r="AG2526" s="304"/>
      <c r="AH2526" s="304">
        <v>2.66168E-3</v>
      </c>
      <c r="AI2526" s="312"/>
      <c r="AJ2526" s="332">
        <v>260</v>
      </c>
      <c r="AK2526" s="304">
        <f t="shared" si="641"/>
        <v>270</v>
      </c>
      <c r="AL2526" s="304">
        <f t="shared" si="646"/>
        <v>0.43</v>
      </c>
      <c r="AM2526" s="389" t="str">
        <f t="shared" si="643"/>
        <v/>
      </c>
      <c r="AN2526" s="304"/>
      <c r="AO2526" s="304"/>
      <c r="AP2526" s="312"/>
      <c r="AQ2526" s="312"/>
      <c r="AR2526" s="312"/>
      <c r="AS2526" s="304"/>
      <c r="AT2526" s="312"/>
      <c r="AU2526" s="329">
        <f>VLOOKUP(C2526,[1]world!$A$2:$B$3555,2,FALSE)</f>
        <v>11</v>
      </c>
      <c r="AV2526" s="329">
        <v>328</v>
      </c>
      <c r="AW2526" s="304">
        <v>0.37</v>
      </c>
      <c r="AX2526" s="304">
        <v>960</v>
      </c>
      <c r="AY2526" s="304">
        <v>-999</v>
      </c>
      <c r="AZ2526" s="304">
        <v>2800</v>
      </c>
      <c r="BA2526" s="304">
        <v>960</v>
      </c>
      <c r="BB2526" s="304">
        <v>-999</v>
      </c>
      <c r="BC2526" s="304">
        <v>2800</v>
      </c>
      <c r="BD2526" s="304">
        <v>960</v>
      </c>
      <c r="BE2526" s="304">
        <v>960</v>
      </c>
      <c r="BF2526" s="304">
        <v>-999</v>
      </c>
      <c r="BG2526" s="304">
        <v>-999</v>
      </c>
      <c r="BH2526" s="304">
        <v>2800</v>
      </c>
      <c r="BI2526" s="304">
        <v>2800</v>
      </c>
      <c r="BJ2526" s="304">
        <v>2</v>
      </c>
      <c r="BK2526" s="304" t="s">
        <v>4954</v>
      </c>
      <c r="BL2526" s="304">
        <v>2</v>
      </c>
    </row>
    <row r="2527" spans="1:64" ht="15" hidden="1" customHeight="1" x14ac:dyDescent="0.2">
      <c r="A2527" s="304" t="s">
        <v>6176</v>
      </c>
      <c r="B2527" s="304" t="s">
        <v>1612</v>
      </c>
      <c r="C2527" s="304">
        <v>2663</v>
      </c>
      <c r="D2527" s="349" t="s">
        <v>3258</v>
      </c>
      <c r="E2527" s="304" t="s">
        <v>3258</v>
      </c>
      <c r="F2527" s="304"/>
      <c r="G2527" s="324">
        <v>35.906500000000001</v>
      </c>
      <c r="H2527" s="324">
        <v>139.6481</v>
      </c>
      <c r="I2527" s="324" t="s">
        <v>212</v>
      </c>
      <c r="J2527" s="368">
        <f t="shared" si="644"/>
        <v>152.32749863591977</v>
      </c>
      <c r="K2527" s="331">
        <v>0.13</v>
      </c>
      <c r="L2527" s="304" t="str">
        <f t="shared" si="640"/>
        <v>E</v>
      </c>
      <c r="M2527" s="388">
        <v>1</v>
      </c>
      <c r="N2527" s="304">
        <v>137.1</v>
      </c>
      <c r="O2527" s="304">
        <v>20</v>
      </c>
      <c r="P2527" s="331"/>
      <c r="Q2527" s="356"/>
      <c r="R2527" s="304"/>
      <c r="S2527" s="356">
        <v>152.32749863591977</v>
      </c>
      <c r="T2527" s="356">
        <v>161.85537474043375</v>
      </c>
      <c r="U2527" s="356">
        <f t="shared" si="645"/>
        <v>152.32749863591977</v>
      </c>
      <c r="V2527" s="356"/>
      <c r="W2527" s="304" t="s">
        <v>1657</v>
      </c>
      <c r="X2527" s="304" t="s">
        <v>240</v>
      </c>
      <c r="Y2527" s="366">
        <f t="shared" si="642"/>
        <v>181.5</v>
      </c>
      <c r="Z2527" s="304">
        <v>0.2</v>
      </c>
      <c r="AA2527" s="304"/>
      <c r="AB2527" s="304">
        <v>-999</v>
      </c>
      <c r="AC2527" s="304">
        <v>-999</v>
      </c>
      <c r="AD2527" s="366">
        <v>-999</v>
      </c>
      <c r="AE2527" s="304">
        <v>-999</v>
      </c>
      <c r="AF2527" s="304">
        <v>-999</v>
      </c>
      <c r="AG2527" s="304"/>
      <c r="AH2527" s="304"/>
      <c r="AI2527" s="312"/>
      <c r="AJ2527" s="332"/>
      <c r="AK2527" s="304">
        <f t="shared" si="641"/>
        <v>180</v>
      </c>
      <c r="AL2527" s="304"/>
      <c r="AM2527" s="389" t="str">
        <f t="shared" si="643"/>
        <v/>
      </c>
      <c r="AN2527" s="304"/>
      <c r="AO2527" s="304"/>
      <c r="AP2527" s="312"/>
      <c r="AQ2527" s="312"/>
      <c r="AR2527" s="312"/>
      <c r="AS2527" s="304"/>
      <c r="AT2527" s="312"/>
      <c r="AU2527" s="329">
        <f>VLOOKUP(C2527,[1]world!$A$2:$B$3555,2,FALSE)</f>
        <v>16</v>
      </c>
      <c r="AV2527" s="329">
        <v>246</v>
      </c>
      <c r="AW2527" s="304">
        <v>0.18</v>
      </c>
      <c r="AX2527" s="304">
        <v>1240</v>
      </c>
      <c r="AY2527" s="304">
        <v>-999</v>
      </c>
      <c r="AZ2527" s="304">
        <v>2960</v>
      </c>
      <c r="BA2527" s="304">
        <v>1240</v>
      </c>
      <c r="BB2527" s="304">
        <v>-999</v>
      </c>
      <c r="BC2527" s="304">
        <v>2960</v>
      </c>
      <c r="BD2527" s="304">
        <v>1240</v>
      </c>
      <c r="BE2527" s="304">
        <v>1240</v>
      </c>
      <c r="BF2527" s="304">
        <v>-999</v>
      </c>
      <c r="BG2527" s="304">
        <v>-999</v>
      </c>
      <c r="BH2527" s="304">
        <v>2960</v>
      </c>
      <c r="BI2527" s="304">
        <v>2960</v>
      </c>
      <c r="BJ2527" s="304">
        <v>2</v>
      </c>
      <c r="BK2527" s="304" t="s">
        <v>4954</v>
      </c>
      <c r="BL2527" s="304">
        <v>2</v>
      </c>
    </row>
    <row r="2528" spans="1:64" ht="15" hidden="1" customHeight="1" x14ac:dyDescent="0.2">
      <c r="A2528" s="304" t="s">
        <v>6176</v>
      </c>
      <c r="B2528" s="304" t="s">
        <v>1612</v>
      </c>
      <c r="C2528" s="304">
        <v>2664</v>
      </c>
      <c r="D2528" s="349" t="s">
        <v>3204</v>
      </c>
      <c r="E2528" s="304" t="s">
        <v>3204</v>
      </c>
      <c r="F2528" s="304"/>
      <c r="G2528" s="324">
        <v>35.809800000000003</v>
      </c>
      <c r="H2528" s="324">
        <v>139.72120000000001</v>
      </c>
      <c r="I2528" s="324" t="s">
        <v>212</v>
      </c>
      <c r="J2528" s="368">
        <f t="shared" si="644"/>
        <v>130.47136057493</v>
      </c>
      <c r="K2528" s="331">
        <v>0.13</v>
      </c>
      <c r="L2528" s="304" t="str">
        <f t="shared" si="640"/>
        <v>E</v>
      </c>
      <c r="M2528" s="388">
        <v>1</v>
      </c>
      <c r="N2528" s="304">
        <v>117.6</v>
      </c>
      <c r="O2528" s="304">
        <v>20</v>
      </c>
      <c r="P2528" s="331"/>
      <c r="Q2528" s="356"/>
      <c r="R2528" s="304"/>
      <c r="S2528" s="356">
        <v>130.47136057493</v>
      </c>
      <c r="T2528" s="356">
        <v>137.63164084583073</v>
      </c>
      <c r="U2528" s="356">
        <f t="shared" si="645"/>
        <v>130.47136057493</v>
      </c>
      <c r="V2528" s="356"/>
      <c r="W2528" s="304" t="s">
        <v>1657</v>
      </c>
      <c r="X2528" s="304" t="s">
        <v>240</v>
      </c>
      <c r="Y2528" s="366">
        <f t="shared" si="642"/>
        <v>181.5</v>
      </c>
      <c r="Z2528" s="304">
        <v>0.2</v>
      </c>
      <c r="AA2528" s="304"/>
      <c r="AB2528" s="304">
        <v>-999</v>
      </c>
      <c r="AC2528" s="304">
        <v>-999</v>
      </c>
      <c r="AD2528" s="366">
        <v>-999</v>
      </c>
      <c r="AE2528" s="304">
        <v>-999</v>
      </c>
      <c r="AF2528" s="304">
        <v>-999</v>
      </c>
      <c r="AG2528" s="304"/>
      <c r="AH2528" s="304">
        <v>2.5671800000000001E-3</v>
      </c>
      <c r="AI2528" s="312"/>
      <c r="AJ2528" s="332">
        <v>257</v>
      </c>
      <c r="AK2528" s="304">
        <f t="shared" si="641"/>
        <v>270</v>
      </c>
      <c r="AL2528" s="304">
        <f t="shared" ref="AL2528:AL2551" si="647">IF(AH2528&lt;=0.0022,0.2,0.43)</f>
        <v>0.43</v>
      </c>
      <c r="AM2528" s="389" t="str">
        <f t="shared" si="643"/>
        <v/>
      </c>
      <c r="AN2528" s="304"/>
      <c r="AO2528" s="304"/>
      <c r="AP2528" s="312"/>
      <c r="AQ2528" s="312"/>
      <c r="AR2528" s="312"/>
      <c r="AS2528" s="304"/>
      <c r="AT2528" s="312"/>
      <c r="AU2528" s="329">
        <f>VLOOKUP(C2528,[1]world!$A$2:$B$3555,2,FALSE)</f>
        <v>14</v>
      </c>
      <c r="AV2528" s="329">
        <v>209</v>
      </c>
      <c r="AW2528" s="304">
        <v>0.37</v>
      </c>
      <c r="AX2528" s="304">
        <v>1560</v>
      </c>
      <c r="AY2528" s="304">
        <v>-999</v>
      </c>
      <c r="AZ2528" s="304">
        <v>2840</v>
      </c>
      <c r="BA2528" s="304">
        <v>1560</v>
      </c>
      <c r="BB2528" s="304">
        <v>-999</v>
      </c>
      <c r="BC2528" s="304">
        <v>2840</v>
      </c>
      <c r="BD2528" s="304">
        <v>1560</v>
      </c>
      <c r="BE2528" s="304">
        <v>1560</v>
      </c>
      <c r="BF2528" s="304">
        <v>-999</v>
      </c>
      <c r="BG2528" s="304">
        <v>-999</v>
      </c>
      <c r="BH2528" s="304">
        <v>2840</v>
      </c>
      <c r="BI2528" s="304">
        <v>2840</v>
      </c>
      <c r="BJ2528" s="304">
        <v>2</v>
      </c>
      <c r="BK2528" s="304" t="s">
        <v>4954</v>
      </c>
      <c r="BL2528" s="304">
        <v>2</v>
      </c>
    </row>
    <row r="2529" spans="1:64" ht="15" hidden="1" customHeight="1" x14ac:dyDescent="0.2">
      <c r="A2529" s="304" t="s">
        <v>6176</v>
      </c>
      <c r="B2529" s="304" t="s">
        <v>1612</v>
      </c>
      <c r="C2529" s="304">
        <v>2665</v>
      </c>
      <c r="D2529" s="349" t="s">
        <v>3232</v>
      </c>
      <c r="E2529" s="304" t="s">
        <v>3232</v>
      </c>
      <c r="F2529" s="304"/>
      <c r="G2529" s="324">
        <v>35.8401</v>
      </c>
      <c r="H2529" s="324">
        <v>139.32149999999999</v>
      </c>
      <c r="I2529" s="324" t="s">
        <v>212</v>
      </c>
      <c r="J2529" s="368">
        <f t="shared" si="644"/>
        <v>710.52932448868512</v>
      </c>
      <c r="K2529" s="331">
        <v>0.13</v>
      </c>
      <c r="L2529" s="304" t="str">
        <f t="shared" si="640"/>
        <v>C</v>
      </c>
      <c r="M2529" s="388">
        <v>1</v>
      </c>
      <c r="N2529" s="304">
        <v>630.29999999999995</v>
      </c>
      <c r="O2529" s="304">
        <v>20</v>
      </c>
      <c r="P2529" s="331"/>
      <c r="Q2529" s="356"/>
      <c r="R2529" s="304"/>
      <c r="S2529" s="356">
        <v>710.52932448868512</v>
      </c>
      <c r="T2529" s="356">
        <v>741.74538531060182</v>
      </c>
      <c r="U2529" s="356">
        <f t="shared" si="645"/>
        <v>710.52932448868512</v>
      </c>
      <c r="V2529" s="356"/>
      <c r="W2529" s="304" t="s">
        <v>1674</v>
      </c>
      <c r="X2529" s="304" t="s">
        <v>213</v>
      </c>
      <c r="Y2529" s="366">
        <f t="shared" si="642"/>
        <v>274.5</v>
      </c>
      <c r="Z2529" s="304"/>
      <c r="AA2529" s="304"/>
      <c r="AB2529" s="304">
        <v>-999</v>
      </c>
      <c r="AC2529" s="304">
        <v>-999</v>
      </c>
      <c r="AD2529" s="366">
        <v>-999</v>
      </c>
      <c r="AE2529" s="304">
        <v>-999</v>
      </c>
      <c r="AF2529" s="304">
        <v>-999</v>
      </c>
      <c r="AG2529" s="304"/>
      <c r="AH2529" s="304">
        <v>3.5922500000000003E-2</v>
      </c>
      <c r="AI2529" s="312"/>
      <c r="AJ2529" s="332">
        <v>760</v>
      </c>
      <c r="AK2529" s="304">
        <f t="shared" si="641"/>
        <v>760</v>
      </c>
      <c r="AL2529" s="304">
        <f t="shared" si="647"/>
        <v>0.43</v>
      </c>
      <c r="AM2529" s="389" t="str">
        <f t="shared" si="643"/>
        <v/>
      </c>
      <c r="AN2529" s="304"/>
      <c r="AO2529" s="304"/>
      <c r="AP2529" s="312"/>
      <c r="AQ2529" s="312"/>
      <c r="AR2529" s="312"/>
      <c r="AS2529" s="304"/>
      <c r="AT2529" s="312"/>
      <c r="AU2529" s="329">
        <f>VLOOKUP(C2529,[1]world!$A$2:$B$3555,2,FALSE)</f>
        <v>5</v>
      </c>
      <c r="AV2529" s="329">
        <v>402</v>
      </c>
      <c r="AW2529" s="304">
        <v>0.37</v>
      </c>
      <c r="AX2529" s="304">
        <v>100</v>
      </c>
      <c r="AY2529" s="304">
        <v>-999</v>
      </c>
      <c r="AZ2529" s="304">
        <v>640</v>
      </c>
      <c r="BA2529" s="304">
        <v>100</v>
      </c>
      <c r="BB2529" s="304">
        <v>-999</v>
      </c>
      <c r="BC2529" s="304">
        <v>640</v>
      </c>
      <c r="BD2529" s="304">
        <v>100</v>
      </c>
      <c r="BE2529" s="304">
        <v>100</v>
      </c>
      <c r="BF2529" s="304">
        <v>-999</v>
      </c>
      <c r="BG2529" s="304">
        <v>-999</v>
      </c>
      <c r="BH2529" s="304">
        <v>640</v>
      </c>
      <c r="BI2529" s="304">
        <v>640</v>
      </c>
      <c r="BJ2529" s="304">
        <v>2</v>
      </c>
      <c r="BK2529" s="304" t="s">
        <v>4954</v>
      </c>
      <c r="BL2529" s="304">
        <v>2</v>
      </c>
    </row>
    <row r="2530" spans="1:64" ht="15" hidden="1" customHeight="1" x14ac:dyDescent="0.2">
      <c r="A2530" s="304" t="s">
        <v>6176</v>
      </c>
      <c r="B2530" s="304" t="s">
        <v>1612</v>
      </c>
      <c r="C2530" s="304">
        <v>2666</v>
      </c>
      <c r="D2530" s="349" t="s">
        <v>3197</v>
      </c>
      <c r="E2530" s="304" t="s">
        <v>3197</v>
      </c>
      <c r="F2530" s="304"/>
      <c r="G2530" s="324">
        <v>35.796500000000002</v>
      </c>
      <c r="H2530" s="324">
        <v>139.4659</v>
      </c>
      <c r="I2530" s="324" t="s">
        <v>212</v>
      </c>
      <c r="J2530" s="368">
        <f t="shared" si="644"/>
        <v>252.1839454960465</v>
      </c>
      <c r="K2530" s="331">
        <v>0.13</v>
      </c>
      <c r="L2530" s="304" t="str">
        <f t="shared" si="640"/>
        <v>D</v>
      </c>
      <c r="M2530" s="388">
        <v>1</v>
      </c>
      <c r="N2530" s="304">
        <v>225.9</v>
      </c>
      <c r="O2530" s="304">
        <v>20</v>
      </c>
      <c r="P2530" s="331"/>
      <c r="Q2530" s="356"/>
      <c r="R2530" s="304"/>
      <c r="S2530" s="356">
        <v>252.1839454960465</v>
      </c>
      <c r="T2530" s="356">
        <v>271.23587988295611</v>
      </c>
      <c r="U2530" s="356">
        <f t="shared" si="645"/>
        <v>252.1839454960465</v>
      </c>
      <c r="V2530" s="356"/>
      <c r="W2530" s="304" t="s">
        <v>1674</v>
      </c>
      <c r="X2530" s="304" t="s">
        <v>213</v>
      </c>
      <c r="Y2530" s="366">
        <f t="shared" si="642"/>
        <v>274.5</v>
      </c>
      <c r="Z2530" s="304"/>
      <c r="AA2530" s="304"/>
      <c r="AB2530" s="304">
        <v>-999</v>
      </c>
      <c r="AC2530" s="304">
        <v>-999</v>
      </c>
      <c r="AD2530" s="366">
        <v>-999</v>
      </c>
      <c r="AE2530" s="304">
        <v>-999</v>
      </c>
      <c r="AF2530" s="304">
        <v>-999</v>
      </c>
      <c r="AG2530" s="304"/>
      <c r="AH2530" s="304">
        <v>5.7366300000000004E-3</v>
      </c>
      <c r="AI2530" s="312"/>
      <c r="AJ2530" s="332">
        <v>333</v>
      </c>
      <c r="AK2530" s="304">
        <f t="shared" si="641"/>
        <v>270</v>
      </c>
      <c r="AL2530" s="304">
        <f t="shared" si="647"/>
        <v>0.43</v>
      </c>
      <c r="AM2530" s="389" t="str">
        <f t="shared" si="643"/>
        <v/>
      </c>
      <c r="AN2530" s="304"/>
      <c r="AO2530" s="304"/>
      <c r="AP2530" s="312"/>
      <c r="AQ2530" s="312"/>
      <c r="AR2530" s="312"/>
      <c r="AS2530" s="304"/>
      <c r="AT2530" s="312"/>
      <c r="AU2530" s="329">
        <f>VLOOKUP(C2530,[1]world!$A$2:$B$3555,2,FALSE)</f>
        <v>9</v>
      </c>
      <c r="AV2530" s="329">
        <v>497</v>
      </c>
      <c r="AW2530" s="304">
        <v>0.37</v>
      </c>
      <c r="AX2530" s="304">
        <v>1380</v>
      </c>
      <c r="AY2530" s="304">
        <v>-999</v>
      </c>
      <c r="AZ2530" s="304">
        <v>2580</v>
      </c>
      <c r="BA2530" s="304">
        <v>1380</v>
      </c>
      <c r="BB2530" s="304">
        <v>-999</v>
      </c>
      <c r="BC2530" s="304">
        <v>2580</v>
      </c>
      <c r="BD2530" s="304">
        <v>1380</v>
      </c>
      <c r="BE2530" s="304">
        <v>1380</v>
      </c>
      <c r="BF2530" s="304">
        <v>-999</v>
      </c>
      <c r="BG2530" s="304">
        <v>-999</v>
      </c>
      <c r="BH2530" s="304">
        <v>2580</v>
      </c>
      <c r="BI2530" s="304">
        <v>2580</v>
      </c>
      <c r="BJ2530" s="304">
        <v>2</v>
      </c>
      <c r="BK2530" s="304" t="s">
        <v>4954</v>
      </c>
      <c r="BL2530" s="304">
        <v>2</v>
      </c>
    </row>
    <row r="2531" spans="1:64" ht="15" hidden="1" customHeight="1" x14ac:dyDescent="0.2">
      <c r="A2531" s="304" t="s">
        <v>6176</v>
      </c>
      <c r="B2531" s="304" t="s">
        <v>1612</v>
      </c>
      <c r="C2531" s="304">
        <v>2667</v>
      </c>
      <c r="D2531" s="349" t="s">
        <v>3301</v>
      </c>
      <c r="E2531" s="304" t="s">
        <v>3301</v>
      </c>
      <c r="F2531" s="304"/>
      <c r="G2531" s="324">
        <v>35.995399999999997</v>
      </c>
      <c r="H2531" s="324">
        <v>138.80099999999999</v>
      </c>
      <c r="I2531" s="324" t="s">
        <v>212</v>
      </c>
      <c r="J2531" s="368">
        <f t="shared" si="644"/>
        <v>309.99723241827348</v>
      </c>
      <c r="K2531" s="331">
        <v>0.2</v>
      </c>
      <c r="L2531" s="304" t="str">
        <f t="shared" si="640"/>
        <v>D</v>
      </c>
      <c r="M2531" s="388">
        <v>1</v>
      </c>
      <c r="N2531" s="304">
        <v>186.7</v>
      </c>
      <c r="O2531" s="304">
        <v>10</v>
      </c>
      <c r="P2531" s="331"/>
      <c r="Q2531" s="356"/>
      <c r="R2531" s="304"/>
      <c r="S2531" s="356">
        <v>239.62036867804167</v>
      </c>
      <c r="T2531" s="356">
        <v>309.99723241827348</v>
      </c>
      <c r="U2531" s="356">
        <f t="shared" si="645"/>
        <v>309.99723241827348</v>
      </c>
      <c r="V2531" s="356"/>
      <c r="W2531" s="304" t="s">
        <v>890</v>
      </c>
      <c r="X2531" s="304" t="s">
        <v>205</v>
      </c>
      <c r="Y2531" s="366">
        <f t="shared" si="642"/>
        <v>424.8</v>
      </c>
      <c r="Z2531" s="304"/>
      <c r="AA2531" s="304"/>
      <c r="AB2531" s="304">
        <v>-999</v>
      </c>
      <c r="AC2531" s="304">
        <v>-999</v>
      </c>
      <c r="AD2531" s="366">
        <v>-999</v>
      </c>
      <c r="AE2531" s="304">
        <v>-999</v>
      </c>
      <c r="AF2531" s="304">
        <v>-999</v>
      </c>
      <c r="AG2531" s="304"/>
      <c r="AH2531" s="304">
        <v>0.138936</v>
      </c>
      <c r="AI2531" s="312"/>
      <c r="AJ2531" s="332">
        <v>760</v>
      </c>
      <c r="AK2531" s="304">
        <f t="shared" si="641"/>
        <v>760</v>
      </c>
      <c r="AL2531" s="304">
        <f t="shared" si="647"/>
        <v>0.43</v>
      </c>
      <c r="AM2531" s="389" t="str">
        <f t="shared" si="643"/>
        <v/>
      </c>
      <c r="AN2531" s="304"/>
      <c r="AO2531" s="304"/>
      <c r="AP2531" s="312"/>
      <c r="AQ2531" s="312"/>
      <c r="AR2531" s="312"/>
      <c r="AS2531" s="304"/>
      <c r="AT2531" s="312"/>
      <c r="AU2531" s="329">
        <f>VLOOKUP(C2531,[1]world!$A$2:$B$3555,2,FALSE)</f>
        <v>1</v>
      </c>
      <c r="AV2531" s="329">
        <v>519</v>
      </c>
      <c r="AW2531" s="304">
        <v>0.37</v>
      </c>
      <c r="AX2531" s="304">
        <v>20</v>
      </c>
      <c r="AY2531" s="304">
        <v>-999</v>
      </c>
      <c r="AZ2531" s="304">
        <v>40</v>
      </c>
      <c r="BA2531" s="304">
        <v>20</v>
      </c>
      <c r="BB2531" s="304">
        <v>-999</v>
      </c>
      <c r="BC2531" s="304">
        <v>40</v>
      </c>
      <c r="BD2531" s="304">
        <v>20</v>
      </c>
      <c r="BE2531" s="304">
        <v>20</v>
      </c>
      <c r="BF2531" s="304">
        <v>-999</v>
      </c>
      <c r="BG2531" s="304">
        <v>-999</v>
      </c>
      <c r="BH2531" s="304">
        <v>40</v>
      </c>
      <c r="BI2531" s="304">
        <v>40</v>
      </c>
      <c r="BJ2531" s="304">
        <v>2</v>
      </c>
      <c r="BK2531" s="304" t="s">
        <v>4954</v>
      </c>
      <c r="BL2531" s="304">
        <v>2</v>
      </c>
    </row>
    <row r="2532" spans="1:64" ht="15" hidden="1" customHeight="1" x14ac:dyDescent="0.2">
      <c r="A2532" s="304" t="s">
        <v>6159</v>
      </c>
      <c r="B2532" s="304" t="s">
        <v>2503</v>
      </c>
      <c r="C2532" s="304">
        <v>2668</v>
      </c>
      <c r="D2532" s="349" t="s">
        <v>3248</v>
      </c>
      <c r="E2532" s="304" t="s">
        <v>3248</v>
      </c>
      <c r="F2532" s="304"/>
      <c r="G2532" s="324">
        <v>35.895800000000001</v>
      </c>
      <c r="H2532" s="324">
        <v>139.38749999999999</v>
      </c>
      <c r="I2532" s="324" t="s">
        <v>214</v>
      </c>
      <c r="J2532" s="368">
        <v>331.8965</v>
      </c>
      <c r="K2532" s="331">
        <v>0.1</v>
      </c>
      <c r="L2532" s="304" t="str">
        <f t="shared" si="640"/>
        <v>D</v>
      </c>
      <c r="M2532" s="388">
        <v>0</v>
      </c>
      <c r="N2532" s="304"/>
      <c r="O2532" s="304">
        <v>21</v>
      </c>
      <c r="P2532" s="356"/>
      <c r="Q2532" s="356"/>
      <c r="R2532" s="304" t="s">
        <v>6159</v>
      </c>
      <c r="S2532" s="304"/>
      <c r="T2532" s="304"/>
      <c r="U2532" s="304"/>
      <c r="V2532" s="304"/>
      <c r="W2532" s="304" t="s">
        <v>4661</v>
      </c>
      <c r="X2532" s="304">
        <v>-999</v>
      </c>
      <c r="Y2532" s="366" t="str">
        <f t="shared" si="642"/>
        <v>-</v>
      </c>
      <c r="Z2532" s="304"/>
      <c r="AA2532" s="304"/>
      <c r="AB2532" s="304">
        <v>-999</v>
      </c>
      <c r="AC2532" s="304">
        <v>-999</v>
      </c>
      <c r="AD2532" s="366">
        <v>-999</v>
      </c>
      <c r="AE2532" s="304">
        <v>-999</v>
      </c>
      <c r="AF2532" s="304">
        <v>-999</v>
      </c>
      <c r="AG2532" s="304"/>
      <c r="AH2532" s="304">
        <v>7.9676699999999996E-3</v>
      </c>
      <c r="AI2532" s="312"/>
      <c r="AJ2532" s="332">
        <v>377</v>
      </c>
      <c r="AK2532" s="304">
        <f t="shared" si="641"/>
        <v>425</v>
      </c>
      <c r="AL2532" s="304">
        <f t="shared" si="647"/>
        <v>0.43</v>
      </c>
      <c r="AM2532" s="389" t="str">
        <f t="shared" si="643"/>
        <v/>
      </c>
      <c r="AN2532" s="304"/>
      <c r="AO2532" s="304"/>
      <c r="AP2532" s="312"/>
      <c r="AQ2532" s="312"/>
      <c r="AR2532" s="312"/>
      <c r="AS2532" s="304"/>
      <c r="AT2532" s="312"/>
      <c r="AU2532" s="329">
        <f>VLOOKUP(C2532,[1]world!$A$2:$B$3555,2,FALSE)</f>
        <v>9</v>
      </c>
      <c r="AV2532" s="329">
        <v>497</v>
      </c>
      <c r="AW2532" s="304">
        <v>0.37</v>
      </c>
      <c r="AX2532" s="304">
        <v>700</v>
      </c>
      <c r="AY2532" s="304">
        <v>-999</v>
      </c>
      <c r="AZ2532" s="304">
        <v>1860</v>
      </c>
      <c r="BA2532" s="304">
        <v>700</v>
      </c>
      <c r="BB2532" s="304">
        <v>-999</v>
      </c>
      <c r="BC2532" s="304">
        <v>1860</v>
      </c>
      <c r="BD2532" s="304">
        <v>700</v>
      </c>
      <c r="BE2532" s="304">
        <v>700</v>
      </c>
      <c r="BF2532" s="304">
        <v>-999</v>
      </c>
      <c r="BG2532" s="304">
        <v>-999</v>
      </c>
      <c r="BH2532" s="304">
        <v>1860</v>
      </c>
      <c r="BI2532" s="304">
        <v>1860</v>
      </c>
      <c r="BJ2532" s="304">
        <v>2</v>
      </c>
      <c r="BK2532" s="304" t="s">
        <v>4954</v>
      </c>
      <c r="BL2532" s="304">
        <v>2</v>
      </c>
    </row>
    <row r="2533" spans="1:64" ht="15" hidden="1" customHeight="1" x14ac:dyDescent="0.2">
      <c r="A2533" s="304" t="s">
        <v>6159</v>
      </c>
      <c r="B2533" s="304" t="s">
        <v>2503</v>
      </c>
      <c r="C2533" s="304">
        <v>2669</v>
      </c>
      <c r="D2533" s="349" t="s">
        <v>3200</v>
      </c>
      <c r="E2533" s="304" t="s">
        <v>3200</v>
      </c>
      <c r="F2533" s="304"/>
      <c r="G2533" s="324">
        <v>35.799599999999998</v>
      </c>
      <c r="H2533" s="324">
        <v>139.5385</v>
      </c>
      <c r="I2533" s="324" t="s">
        <v>214</v>
      </c>
      <c r="J2533" s="368">
        <v>324.6268</v>
      </c>
      <c r="K2533" s="331">
        <v>0.1</v>
      </c>
      <c r="L2533" s="304" t="str">
        <f t="shared" si="640"/>
        <v>D</v>
      </c>
      <c r="M2533" s="388">
        <v>0</v>
      </c>
      <c r="N2533" s="304"/>
      <c r="O2533" s="304">
        <v>21</v>
      </c>
      <c r="P2533" s="356"/>
      <c r="Q2533" s="356"/>
      <c r="R2533" s="304" t="s">
        <v>6159</v>
      </c>
      <c r="S2533" s="304"/>
      <c r="T2533" s="304"/>
      <c r="U2533" s="304"/>
      <c r="V2533" s="304"/>
      <c r="W2533" s="304" t="s">
        <v>4661</v>
      </c>
      <c r="X2533" s="304">
        <v>-999</v>
      </c>
      <c r="Y2533" s="366" t="str">
        <f t="shared" si="642"/>
        <v>-</v>
      </c>
      <c r="Z2533" s="304"/>
      <c r="AA2533" s="304"/>
      <c r="AB2533" s="304">
        <v>-999</v>
      </c>
      <c r="AC2533" s="304">
        <v>-999</v>
      </c>
      <c r="AD2533" s="366">
        <v>-999</v>
      </c>
      <c r="AE2533" s="304">
        <v>-999</v>
      </c>
      <c r="AF2533" s="304">
        <v>-999</v>
      </c>
      <c r="AG2533" s="304"/>
      <c r="AH2533" s="304">
        <v>1.17964E-2</v>
      </c>
      <c r="AI2533" s="312"/>
      <c r="AJ2533" s="332">
        <v>463</v>
      </c>
      <c r="AK2533" s="304">
        <f t="shared" si="641"/>
        <v>425</v>
      </c>
      <c r="AL2533" s="304">
        <f t="shared" si="647"/>
        <v>0.43</v>
      </c>
      <c r="AM2533" s="389" t="str">
        <f t="shared" si="643"/>
        <v/>
      </c>
      <c r="AN2533" s="304"/>
      <c r="AO2533" s="304"/>
      <c r="AP2533" s="312"/>
      <c r="AQ2533" s="312"/>
      <c r="AR2533" s="312"/>
      <c r="AS2533" s="304"/>
      <c r="AT2533" s="312"/>
      <c r="AU2533" s="329">
        <f>VLOOKUP(C2533,[1]world!$A$2:$B$3555,2,FALSE)</f>
        <v>9</v>
      </c>
      <c r="AV2533" s="329">
        <v>497</v>
      </c>
      <c r="AW2533" s="304">
        <v>0.37</v>
      </c>
      <c r="AX2533" s="304">
        <v>1460</v>
      </c>
      <c r="AY2533" s="304">
        <v>-999</v>
      </c>
      <c r="AZ2533" s="304">
        <v>2580</v>
      </c>
      <c r="BA2533" s="304">
        <v>1460</v>
      </c>
      <c r="BB2533" s="304">
        <v>-999</v>
      </c>
      <c r="BC2533" s="304">
        <v>2580</v>
      </c>
      <c r="BD2533" s="304">
        <v>1460</v>
      </c>
      <c r="BE2533" s="304">
        <v>1460</v>
      </c>
      <c r="BF2533" s="304">
        <v>-999</v>
      </c>
      <c r="BG2533" s="304">
        <v>-999</v>
      </c>
      <c r="BH2533" s="304">
        <v>2580</v>
      </c>
      <c r="BI2533" s="304">
        <v>2580</v>
      </c>
      <c r="BJ2533" s="304">
        <v>2</v>
      </c>
      <c r="BK2533" s="304" t="s">
        <v>4954</v>
      </c>
      <c r="BL2533" s="304">
        <v>2</v>
      </c>
    </row>
    <row r="2534" spans="1:64" ht="15" hidden="1" customHeight="1" x14ac:dyDescent="0.2">
      <c r="A2534" s="304" t="s">
        <v>6103</v>
      </c>
      <c r="B2534" s="304" t="s">
        <v>2503</v>
      </c>
      <c r="C2534" s="304">
        <v>2670</v>
      </c>
      <c r="D2534" s="349" t="s">
        <v>3346</v>
      </c>
      <c r="E2534" s="304" t="s">
        <v>3346</v>
      </c>
      <c r="F2534" s="304"/>
      <c r="G2534" s="324">
        <v>36.147799999999997</v>
      </c>
      <c r="H2534" s="324">
        <v>139.05359999999999</v>
      </c>
      <c r="I2534" s="324" t="s">
        <v>214</v>
      </c>
      <c r="J2534" s="366">
        <v>670.21</v>
      </c>
      <c r="K2534" s="331">
        <v>0.1</v>
      </c>
      <c r="L2534" s="304" t="str">
        <f t="shared" si="640"/>
        <v>C</v>
      </c>
      <c r="M2534" s="388">
        <v>0</v>
      </c>
      <c r="N2534" s="304"/>
      <c r="O2534" s="304">
        <v>21</v>
      </c>
      <c r="P2534" s="356"/>
      <c r="Q2534" s="356"/>
      <c r="R2534" s="304" t="s">
        <v>2503</v>
      </c>
      <c r="S2534" s="304"/>
      <c r="T2534" s="304"/>
      <c r="U2534" s="304"/>
      <c r="V2534" s="304"/>
      <c r="W2534" s="304" t="s">
        <v>4661</v>
      </c>
      <c r="X2534" s="304">
        <v>-999</v>
      </c>
      <c r="Y2534" s="366" t="str">
        <f t="shared" si="642"/>
        <v>-</v>
      </c>
      <c r="Z2534" s="304"/>
      <c r="AA2534" s="304"/>
      <c r="AB2534" s="304">
        <v>-999</v>
      </c>
      <c r="AC2534" s="304">
        <v>-999</v>
      </c>
      <c r="AD2534" s="366">
        <v>-999</v>
      </c>
      <c r="AE2534" s="304">
        <v>-999</v>
      </c>
      <c r="AF2534" s="304">
        <v>-999</v>
      </c>
      <c r="AG2534" s="304"/>
      <c r="AH2534" s="304">
        <v>0.143313</v>
      </c>
      <c r="AI2534" s="312"/>
      <c r="AJ2534" s="332">
        <v>760</v>
      </c>
      <c r="AK2534" s="304">
        <f t="shared" si="641"/>
        <v>760</v>
      </c>
      <c r="AL2534" s="304">
        <f t="shared" si="647"/>
        <v>0.43</v>
      </c>
      <c r="AM2534" s="389" t="str">
        <f t="shared" si="643"/>
        <v/>
      </c>
      <c r="AN2534" s="304"/>
      <c r="AO2534" s="304"/>
      <c r="AP2534" s="312"/>
      <c r="AQ2534" s="312"/>
      <c r="AR2534" s="312"/>
      <c r="AS2534" s="304"/>
      <c r="AT2534" s="312"/>
      <c r="AU2534" s="329">
        <f>VLOOKUP(C2534,[1]world!$A$2:$B$3555,2,FALSE)</f>
        <v>1</v>
      </c>
      <c r="AV2534" s="329">
        <v>519</v>
      </c>
      <c r="AW2534" s="304">
        <v>0.37</v>
      </c>
      <c r="AX2534" s="304">
        <v>4</v>
      </c>
      <c r="AY2534" s="304">
        <v>-999</v>
      </c>
      <c r="AZ2534" s="304">
        <v>40</v>
      </c>
      <c r="BA2534" s="304">
        <v>4</v>
      </c>
      <c r="BB2534" s="304">
        <v>-999</v>
      </c>
      <c r="BC2534" s="304">
        <v>40</v>
      </c>
      <c r="BD2534" s="304">
        <v>20</v>
      </c>
      <c r="BE2534" s="304">
        <v>20</v>
      </c>
      <c r="BF2534" s="304">
        <v>-999</v>
      </c>
      <c r="BG2534" s="304">
        <v>-999</v>
      </c>
      <c r="BH2534" s="304">
        <v>40</v>
      </c>
      <c r="BI2534" s="304">
        <v>40</v>
      </c>
      <c r="BJ2534" s="304">
        <v>0</v>
      </c>
      <c r="BK2534" s="304" t="s">
        <v>4954</v>
      </c>
      <c r="BL2534" s="304">
        <v>0</v>
      </c>
    </row>
    <row r="2535" spans="1:64" ht="15" hidden="1" customHeight="1" x14ac:dyDescent="0.2">
      <c r="A2535" s="304" t="s">
        <v>6103</v>
      </c>
      <c r="B2535" s="304" t="s">
        <v>2503</v>
      </c>
      <c r="C2535" s="304">
        <v>2671</v>
      </c>
      <c r="D2535" s="349" t="s">
        <v>3330</v>
      </c>
      <c r="E2535" s="304" t="s">
        <v>3330</v>
      </c>
      <c r="F2535" s="304"/>
      <c r="G2535" s="324">
        <v>36.11</v>
      </c>
      <c r="H2535" s="324">
        <v>139.29259999999999</v>
      </c>
      <c r="I2535" s="324" t="s">
        <v>214</v>
      </c>
      <c r="J2535" s="366">
        <v>369.4</v>
      </c>
      <c r="K2535" s="331">
        <v>0.1</v>
      </c>
      <c r="L2535" s="304" t="str">
        <f t="shared" si="640"/>
        <v>C</v>
      </c>
      <c r="M2535" s="388">
        <v>0</v>
      </c>
      <c r="N2535" s="304"/>
      <c r="O2535" s="304">
        <v>21</v>
      </c>
      <c r="P2535" s="356"/>
      <c r="Q2535" s="356"/>
      <c r="R2535" s="304" t="s">
        <v>2503</v>
      </c>
      <c r="S2535" s="304"/>
      <c r="T2535" s="304"/>
      <c r="U2535" s="304"/>
      <c r="V2535" s="304"/>
      <c r="W2535" s="304" t="s">
        <v>4661</v>
      </c>
      <c r="X2535" s="304">
        <v>-999</v>
      </c>
      <c r="Y2535" s="366" t="str">
        <f t="shared" si="642"/>
        <v>-</v>
      </c>
      <c r="Z2535" s="304"/>
      <c r="AA2535" s="304"/>
      <c r="AB2535" s="304">
        <v>-999</v>
      </c>
      <c r="AC2535" s="304">
        <v>-999</v>
      </c>
      <c r="AD2535" s="366">
        <v>-999</v>
      </c>
      <c r="AE2535" s="304">
        <v>-999</v>
      </c>
      <c r="AF2535" s="304">
        <v>-999</v>
      </c>
      <c r="AG2535" s="304"/>
      <c r="AH2535" s="304">
        <v>9.6434099999999998E-3</v>
      </c>
      <c r="AI2535" s="312"/>
      <c r="AJ2535" s="332">
        <v>415</v>
      </c>
      <c r="AK2535" s="304">
        <f t="shared" si="641"/>
        <v>425</v>
      </c>
      <c r="AL2535" s="304">
        <f t="shared" si="647"/>
        <v>0.43</v>
      </c>
      <c r="AM2535" s="389" t="str">
        <f t="shared" si="643"/>
        <v/>
      </c>
      <c r="AN2535" s="304"/>
      <c r="AO2535" s="304"/>
      <c r="AP2535" s="312"/>
      <c r="AQ2535" s="312"/>
      <c r="AR2535" s="312"/>
      <c r="AS2535" s="304"/>
      <c r="AT2535" s="312"/>
      <c r="AU2535" s="329">
        <f>VLOOKUP(C2535,[1]world!$A$2:$B$3555,2,FALSE)</f>
        <v>9</v>
      </c>
      <c r="AV2535" s="329">
        <v>497</v>
      </c>
      <c r="AW2535" s="304">
        <v>0.37</v>
      </c>
      <c r="AX2535" s="304">
        <v>50</v>
      </c>
      <c r="AY2535" s="304">
        <v>-999</v>
      </c>
      <c r="AZ2535" s="304">
        <v>780</v>
      </c>
      <c r="BA2535" s="304">
        <v>50</v>
      </c>
      <c r="BB2535" s="304">
        <v>-999</v>
      </c>
      <c r="BC2535" s="304">
        <v>780</v>
      </c>
      <c r="BD2535" s="304">
        <v>100</v>
      </c>
      <c r="BE2535" s="304">
        <v>100</v>
      </c>
      <c r="BF2535" s="304">
        <v>-999</v>
      </c>
      <c r="BG2535" s="304">
        <v>-999</v>
      </c>
      <c r="BH2535" s="304">
        <v>780</v>
      </c>
      <c r="BI2535" s="304">
        <v>780</v>
      </c>
      <c r="BJ2535" s="304">
        <v>0</v>
      </c>
      <c r="BK2535" s="304" t="s">
        <v>4954</v>
      </c>
      <c r="BL2535" s="304">
        <v>0</v>
      </c>
    </row>
    <row r="2536" spans="1:64" ht="15" hidden="1" customHeight="1" x14ac:dyDescent="0.2">
      <c r="A2536" s="304" t="s">
        <v>6103</v>
      </c>
      <c r="B2536" s="304" t="s">
        <v>2503</v>
      </c>
      <c r="C2536" s="304">
        <v>2672</v>
      </c>
      <c r="D2536" s="349" t="s">
        <v>3261</v>
      </c>
      <c r="E2536" s="304" t="s">
        <v>3261</v>
      </c>
      <c r="F2536" s="304"/>
      <c r="G2536" s="324">
        <v>35.9086</v>
      </c>
      <c r="H2536" s="324">
        <v>139.15170000000001</v>
      </c>
      <c r="I2536" s="324" t="s">
        <v>214</v>
      </c>
      <c r="J2536" s="366">
        <v>705.45</v>
      </c>
      <c r="K2536" s="331">
        <v>0.1</v>
      </c>
      <c r="L2536" s="304" t="str">
        <f t="shared" si="640"/>
        <v>C</v>
      </c>
      <c r="M2536" s="388">
        <v>0</v>
      </c>
      <c r="N2536" s="304"/>
      <c r="O2536" s="304">
        <v>21</v>
      </c>
      <c r="P2536" s="356"/>
      <c r="Q2536" s="356"/>
      <c r="R2536" s="304" t="s">
        <v>2503</v>
      </c>
      <c r="S2536" s="304"/>
      <c r="T2536" s="304"/>
      <c r="U2536" s="304"/>
      <c r="V2536" s="304"/>
      <c r="W2536" s="304" t="s">
        <v>4661</v>
      </c>
      <c r="X2536" s="304">
        <v>-999</v>
      </c>
      <c r="Y2536" s="366" t="str">
        <f t="shared" si="642"/>
        <v>-</v>
      </c>
      <c r="Z2536" s="304"/>
      <c r="AA2536" s="304"/>
      <c r="AB2536" s="304">
        <v>-999</v>
      </c>
      <c r="AC2536" s="304">
        <v>-999</v>
      </c>
      <c r="AD2536" s="366">
        <v>-999</v>
      </c>
      <c r="AE2536" s="304">
        <v>-999</v>
      </c>
      <c r="AF2536" s="304">
        <v>-999</v>
      </c>
      <c r="AG2536" s="304"/>
      <c r="AH2536" s="304">
        <v>0.125002</v>
      </c>
      <c r="AI2536" s="312"/>
      <c r="AJ2536" s="332">
        <v>760</v>
      </c>
      <c r="AK2536" s="304">
        <f t="shared" si="641"/>
        <v>760</v>
      </c>
      <c r="AL2536" s="304">
        <f t="shared" si="647"/>
        <v>0.43</v>
      </c>
      <c r="AM2536" s="389" t="str">
        <f t="shared" si="643"/>
        <v/>
      </c>
      <c r="AN2536" s="304"/>
      <c r="AO2536" s="304"/>
      <c r="AP2536" s="312"/>
      <c r="AQ2536" s="312"/>
      <c r="AR2536" s="312"/>
      <c r="AS2536" s="304"/>
      <c r="AT2536" s="312"/>
      <c r="AU2536" s="329">
        <f>VLOOKUP(C2536,[1]world!$A$2:$B$3555,2,FALSE)</f>
        <v>1</v>
      </c>
      <c r="AV2536" s="329">
        <v>519</v>
      </c>
      <c r="AW2536" s="304">
        <v>0.37</v>
      </c>
      <c r="AX2536" s="304">
        <v>8</v>
      </c>
      <c r="AY2536" s="304">
        <v>30</v>
      </c>
      <c r="AZ2536" s="304">
        <v>40</v>
      </c>
      <c r="BA2536" s="304">
        <v>8</v>
      </c>
      <c r="BB2536" s="304">
        <v>30</v>
      </c>
      <c r="BC2536" s="304">
        <v>40</v>
      </c>
      <c r="BD2536" s="304">
        <v>20</v>
      </c>
      <c r="BE2536" s="304">
        <v>20</v>
      </c>
      <c r="BF2536" s="304">
        <v>-999</v>
      </c>
      <c r="BG2536" s="304">
        <v>-999</v>
      </c>
      <c r="BH2536" s="304">
        <v>40</v>
      </c>
      <c r="BI2536" s="304">
        <v>40</v>
      </c>
      <c r="BJ2536" s="304">
        <v>0</v>
      </c>
      <c r="BK2536" s="304">
        <v>0</v>
      </c>
      <c r="BL2536" s="304">
        <v>0</v>
      </c>
    </row>
    <row r="2537" spans="1:64" ht="15" hidden="1" customHeight="1" x14ac:dyDescent="0.2">
      <c r="A2537" s="304" t="s">
        <v>6103</v>
      </c>
      <c r="B2537" s="304" t="s">
        <v>2503</v>
      </c>
      <c r="C2537" s="304">
        <v>2673</v>
      </c>
      <c r="D2537" s="349" t="s">
        <v>3306</v>
      </c>
      <c r="E2537" s="304" t="s">
        <v>3306</v>
      </c>
      <c r="F2537" s="304"/>
      <c r="G2537" s="324">
        <v>36.024299999999997</v>
      </c>
      <c r="H2537" s="324">
        <v>138.97219999999999</v>
      </c>
      <c r="I2537" s="324" t="s">
        <v>214</v>
      </c>
      <c r="J2537" s="366">
        <v>520.6</v>
      </c>
      <c r="K2537" s="331">
        <v>0.1</v>
      </c>
      <c r="L2537" s="304" t="str">
        <f t="shared" si="640"/>
        <v>C</v>
      </c>
      <c r="M2537" s="388">
        <v>0</v>
      </c>
      <c r="N2537" s="304"/>
      <c r="O2537" s="304">
        <v>21</v>
      </c>
      <c r="P2537" s="356"/>
      <c r="Q2537" s="356"/>
      <c r="R2537" s="304" t="s">
        <v>2503</v>
      </c>
      <c r="S2537" s="304"/>
      <c r="T2537" s="304"/>
      <c r="U2537" s="304"/>
      <c r="V2537" s="304"/>
      <c r="W2537" s="304" t="s">
        <v>4661</v>
      </c>
      <c r="X2537" s="304">
        <v>-999</v>
      </c>
      <c r="Y2537" s="366" t="str">
        <f t="shared" si="642"/>
        <v>-</v>
      </c>
      <c r="Z2537" s="304"/>
      <c r="AA2537" s="304"/>
      <c r="AB2537" s="304">
        <v>-999</v>
      </c>
      <c r="AC2537" s="304">
        <v>-999</v>
      </c>
      <c r="AD2537" s="366">
        <v>-999</v>
      </c>
      <c r="AE2537" s="304">
        <v>-999</v>
      </c>
      <c r="AF2537" s="304">
        <v>-999</v>
      </c>
      <c r="AG2537" s="304"/>
      <c r="AH2537" s="304">
        <v>4.8649699999999997E-2</v>
      </c>
      <c r="AI2537" s="312"/>
      <c r="AJ2537" s="332">
        <v>760</v>
      </c>
      <c r="AK2537" s="304">
        <f t="shared" si="641"/>
        <v>760</v>
      </c>
      <c r="AL2537" s="304">
        <f t="shared" si="647"/>
        <v>0.43</v>
      </c>
      <c r="AM2537" s="389" t="str">
        <f t="shared" si="643"/>
        <v/>
      </c>
      <c r="AN2537" s="304"/>
      <c r="AO2537" s="304"/>
      <c r="AP2537" s="312"/>
      <c r="AQ2537" s="312"/>
      <c r="AR2537" s="312"/>
      <c r="AS2537" s="304"/>
      <c r="AT2537" s="312"/>
      <c r="AU2537" s="329">
        <f>VLOOKUP(C2537,[1]world!$A$2:$B$3555,2,FALSE)</f>
        <v>1</v>
      </c>
      <c r="AV2537" s="329">
        <v>519</v>
      </c>
      <c r="AW2537" s="304">
        <v>0.37</v>
      </c>
      <c r="AX2537" s="304">
        <v>12</v>
      </c>
      <c r="AY2537" s="304">
        <v>44</v>
      </c>
      <c r="AZ2537" s="304">
        <v>140</v>
      </c>
      <c r="BA2537" s="304">
        <v>12</v>
      </c>
      <c r="BB2537" s="304">
        <v>44</v>
      </c>
      <c r="BC2537" s="304">
        <v>140</v>
      </c>
      <c r="BD2537" s="304">
        <v>20</v>
      </c>
      <c r="BE2537" s="304">
        <v>20</v>
      </c>
      <c r="BF2537" s="304">
        <v>-999</v>
      </c>
      <c r="BG2537" s="304">
        <v>-999</v>
      </c>
      <c r="BH2537" s="304">
        <v>140</v>
      </c>
      <c r="BI2537" s="304">
        <v>140</v>
      </c>
      <c r="BJ2537" s="304">
        <v>0</v>
      </c>
      <c r="BK2537" s="304">
        <v>0</v>
      </c>
      <c r="BL2537" s="304">
        <v>0</v>
      </c>
    </row>
    <row r="2538" spans="1:64" ht="15" hidden="1" customHeight="1" x14ac:dyDescent="0.2">
      <c r="A2538" s="304" t="s">
        <v>6159</v>
      </c>
      <c r="B2538" s="304" t="s">
        <v>2503</v>
      </c>
      <c r="C2538" s="304">
        <v>2674</v>
      </c>
      <c r="D2538" s="349" t="s">
        <v>3319</v>
      </c>
      <c r="E2538" s="304" t="s">
        <v>3319</v>
      </c>
      <c r="F2538" s="304"/>
      <c r="G2538" s="324">
        <v>36.068300000000001</v>
      </c>
      <c r="H2538" s="324">
        <v>139.10239999999999</v>
      </c>
      <c r="I2538" s="324" t="s">
        <v>214</v>
      </c>
      <c r="J2538" s="368">
        <v>913.47349999999994</v>
      </c>
      <c r="K2538" s="331">
        <v>0.1</v>
      </c>
      <c r="L2538" s="304" t="str">
        <f t="shared" si="640"/>
        <v>B</v>
      </c>
      <c r="M2538" s="388">
        <v>0</v>
      </c>
      <c r="N2538" s="304"/>
      <c r="O2538" s="304">
        <v>21</v>
      </c>
      <c r="P2538" s="356"/>
      <c r="Q2538" s="356"/>
      <c r="R2538" s="304" t="s">
        <v>6159</v>
      </c>
      <c r="S2538" s="304"/>
      <c r="T2538" s="304"/>
      <c r="U2538" s="304"/>
      <c r="V2538" s="304"/>
      <c r="W2538" s="304" t="s">
        <v>4661</v>
      </c>
      <c r="X2538" s="304">
        <v>-999</v>
      </c>
      <c r="Y2538" s="366" t="str">
        <f t="shared" si="642"/>
        <v>-</v>
      </c>
      <c r="Z2538" s="304"/>
      <c r="AA2538" s="304"/>
      <c r="AB2538" s="304">
        <v>-999</v>
      </c>
      <c r="AC2538" s="304">
        <v>-999</v>
      </c>
      <c r="AD2538" s="366">
        <v>-999</v>
      </c>
      <c r="AE2538" s="304">
        <v>-999</v>
      </c>
      <c r="AF2538" s="304">
        <v>-999</v>
      </c>
      <c r="AG2538" s="304"/>
      <c r="AH2538" s="304">
        <v>0.12135600000000001</v>
      </c>
      <c r="AI2538" s="312"/>
      <c r="AJ2538" s="332">
        <v>760</v>
      </c>
      <c r="AK2538" s="304">
        <f t="shared" si="641"/>
        <v>760</v>
      </c>
      <c r="AL2538" s="304">
        <f t="shared" si="647"/>
        <v>0.43</v>
      </c>
      <c r="AM2538" s="389" t="str">
        <f t="shared" si="643"/>
        <v/>
      </c>
      <c r="AN2538" s="304"/>
      <c r="AO2538" s="304"/>
      <c r="AP2538" s="312"/>
      <c r="AQ2538" s="312"/>
      <c r="AR2538" s="312"/>
      <c r="AS2538" s="304"/>
      <c r="AT2538" s="312"/>
      <c r="AU2538" s="329">
        <f>VLOOKUP(C2538,[1]world!$A$2:$B$3555,2,FALSE)</f>
        <v>1</v>
      </c>
      <c r="AV2538" s="329">
        <v>519</v>
      </c>
      <c r="AW2538" s="304">
        <v>0.37</v>
      </c>
      <c r="AX2538" s="304">
        <v>8</v>
      </c>
      <c r="AY2538" s="304">
        <v>8</v>
      </c>
      <c r="AZ2538" s="304">
        <v>160</v>
      </c>
      <c r="BA2538" s="304">
        <v>8</v>
      </c>
      <c r="BB2538" s="304">
        <v>8</v>
      </c>
      <c r="BC2538" s="304">
        <v>160</v>
      </c>
      <c r="BD2538" s="304">
        <v>20</v>
      </c>
      <c r="BE2538" s="304">
        <v>20</v>
      </c>
      <c r="BF2538" s="304">
        <v>-999</v>
      </c>
      <c r="BG2538" s="304">
        <v>-999</v>
      </c>
      <c r="BH2538" s="304">
        <v>160</v>
      </c>
      <c r="BI2538" s="304">
        <v>160</v>
      </c>
      <c r="BJ2538" s="304">
        <v>0</v>
      </c>
      <c r="BK2538" s="304">
        <v>0</v>
      </c>
      <c r="BL2538" s="304">
        <v>0</v>
      </c>
    </row>
    <row r="2539" spans="1:64" ht="15" hidden="1" customHeight="1" x14ac:dyDescent="0.2">
      <c r="A2539" s="304" t="s">
        <v>6103</v>
      </c>
      <c r="B2539" s="304" t="s">
        <v>2503</v>
      </c>
      <c r="C2539" s="304">
        <v>2675</v>
      </c>
      <c r="D2539" s="349" t="s">
        <v>3299</v>
      </c>
      <c r="E2539" s="304" t="s">
        <v>3299</v>
      </c>
      <c r="F2539" s="304"/>
      <c r="G2539" s="324">
        <v>35.993299999999998</v>
      </c>
      <c r="H2539" s="324">
        <v>139.22229999999999</v>
      </c>
      <c r="I2539" s="324" t="s">
        <v>214</v>
      </c>
      <c r="J2539" s="366">
        <v>542</v>
      </c>
      <c r="K2539" s="331">
        <v>0.1</v>
      </c>
      <c r="L2539" s="304" t="str">
        <f t="shared" si="640"/>
        <v>C</v>
      </c>
      <c r="M2539" s="388">
        <v>0</v>
      </c>
      <c r="N2539" s="304"/>
      <c r="O2539" s="304">
        <v>21</v>
      </c>
      <c r="P2539" s="356"/>
      <c r="Q2539" s="356"/>
      <c r="R2539" s="304" t="s">
        <v>2503</v>
      </c>
      <c r="S2539" s="304"/>
      <c r="T2539" s="304"/>
      <c r="U2539" s="304"/>
      <c r="V2539" s="304"/>
      <c r="W2539" s="304" t="s">
        <v>4661</v>
      </c>
      <c r="X2539" s="304">
        <v>-999</v>
      </c>
      <c r="Y2539" s="366" t="str">
        <f t="shared" si="642"/>
        <v>-</v>
      </c>
      <c r="Z2539" s="304"/>
      <c r="AA2539" s="304"/>
      <c r="AB2539" s="304">
        <v>-999</v>
      </c>
      <c r="AC2539" s="304">
        <v>-999</v>
      </c>
      <c r="AD2539" s="366">
        <v>-999</v>
      </c>
      <c r="AE2539" s="304">
        <v>-999</v>
      </c>
      <c r="AF2539" s="304">
        <v>-999</v>
      </c>
      <c r="AG2539" s="304"/>
      <c r="AH2539" s="304">
        <v>3.8361100000000002E-2</v>
      </c>
      <c r="AI2539" s="312"/>
      <c r="AJ2539" s="332">
        <v>760</v>
      </c>
      <c r="AK2539" s="304">
        <f t="shared" si="641"/>
        <v>760</v>
      </c>
      <c r="AL2539" s="304">
        <f t="shared" si="647"/>
        <v>0.43</v>
      </c>
      <c r="AM2539" s="389" t="str">
        <f t="shared" si="643"/>
        <v/>
      </c>
      <c r="AN2539" s="304"/>
      <c r="AO2539" s="304"/>
      <c r="AP2539" s="312"/>
      <c r="AQ2539" s="312"/>
      <c r="AR2539" s="312"/>
      <c r="AS2539" s="304"/>
      <c r="AT2539" s="312"/>
      <c r="AU2539" s="329">
        <f>VLOOKUP(C2539,[1]world!$A$2:$B$3555,2,FALSE)</f>
        <v>1</v>
      </c>
      <c r="AV2539" s="329">
        <v>519</v>
      </c>
      <c r="AW2539" s="304">
        <v>0.37</v>
      </c>
      <c r="AX2539" s="304">
        <v>10</v>
      </c>
      <c r="AY2539" s="304">
        <v>20</v>
      </c>
      <c r="AZ2539" s="304">
        <v>92</v>
      </c>
      <c r="BA2539" s="304">
        <v>10</v>
      </c>
      <c r="BB2539" s="304">
        <v>20</v>
      </c>
      <c r="BC2539" s="304">
        <v>92</v>
      </c>
      <c r="BD2539" s="304">
        <v>20</v>
      </c>
      <c r="BE2539" s="304">
        <v>20</v>
      </c>
      <c r="BF2539" s="304">
        <v>-999</v>
      </c>
      <c r="BG2539" s="304">
        <v>-999</v>
      </c>
      <c r="BH2539" s="304">
        <v>40</v>
      </c>
      <c r="BI2539" s="304">
        <v>40</v>
      </c>
      <c r="BJ2539" s="304">
        <v>0</v>
      </c>
      <c r="BK2539" s="304">
        <v>0</v>
      </c>
      <c r="BL2539" s="304">
        <v>0</v>
      </c>
    </row>
    <row r="2540" spans="1:64" ht="15" hidden="1" customHeight="1" x14ac:dyDescent="0.2">
      <c r="A2540" s="304" t="s">
        <v>6103</v>
      </c>
      <c r="B2540" s="304" t="s">
        <v>2503</v>
      </c>
      <c r="C2540" s="304">
        <v>2676</v>
      </c>
      <c r="D2540" s="349" t="s">
        <v>3237</v>
      </c>
      <c r="E2540" s="304" t="s">
        <v>3237</v>
      </c>
      <c r="F2540" s="304"/>
      <c r="G2540" s="324">
        <v>35.860500000000002</v>
      </c>
      <c r="H2540" s="324">
        <v>139.2758</v>
      </c>
      <c r="I2540" s="324" t="s">
        <v>214</v>
      </c>
      <c r="J2540" s="366">
        <v>371.62</v>
      </c>
      <c r="K2540" s="331">
        <v>0.1</v>
      </c>
      <c r="L2540" s="304" t="str">
        <f t="shared" si="640"/>
        <v>C</v>
      </c>
      <c r="M2540" s="388">
        <v>0</v>
      </c>
      <c r="N2540" s="304"/>
      <c r="O2540" s="304">
        <v>21</v>
      </c>
      <c r="P2540" s="356"/>
      <c r="Q2540" s="356"/>
      <c r="R2540" s="304" t="s">
        <v>2503</v>
      </c>
      <c r="S2540" s="304"/>
      <c r="T2540" s="304"/>
      <c r="U2540" s="304"/>
      <c r="V2540" s="304"/>
      <c r="W2540" s="304" t="s">
        <v>4661</v>
      </c>
      <c r="X2540" s="304">
        <v>-999</v>
      </c>
      <c r="Y2540" s="366" t="str">
        <f t="shared" si="642"/>
        <v>-</v>
      </c>
      <c r="Z2540" s="304"/>
      <c r="AA2540" s="304"/>
      <c r="AB2540" s="304">
        <v>-999</v>
      </c>
      <c r="AC2540" s="304">
        <v>-999</v>
      </c>
      <c r="AD2540" s="366">
        <v>-999</v>
      </c>
      <c r="AE2540" s="304">
        <v>-999</v>
      </c>
      <c r="AF2540" s="304">
        <v>-999</v>
      </c>
      <c r="AG2540" s="304"/>
      <c r="AH2540" s="304">
        <v>1.8565399999999999E-2</v>
      </c>
      <c r="AI2540" s="312"/>
      <c r="AJ2540" s="332">
        <v>631</v>
      </c>
      <c r="AK2540" s="304">
        <f t="shared" si="641"/>
        <v>690</v>
      </c>
      <c r="AL2540" s="304">
        <f t="shared" si="647"/>
        <v>0.43</v>
      </c>
      <c r="AM2540" s="389" t="str">
        <f t="shared" si="643"/>
        <v/>
      </c>
      <c r="AN2540" s="304"/>
      <c r="AO2540" s="304"/>
      <c r="AP2540" s="312"/>
      <c r="AQ2540" s="312"/>
      <c r="AR2540" s="312"/>
      <c r="AS2540" s="304"/>
      <c r="AT2540" s="312"/>
      <c r="AU2540" s="329">
        <f>VLOOKUP(C2540,[1]world!$A$2:$B$3555,2,FALSE)</f>
        <v>5</v>
      </c>
      <c r="AV2540" s="329">
        <v>402</v>
      </c>
      <c r="AW2540" s="304">
        <v>0.37</v>
      </c>
      <c r="AX2540" s="304">
        <v>14</v>
      </c>
      <c r="AY2540" s="304">
        <v>44</v>
      </c>
      <c r="AZ2540" s="304">
        <v>60</v>
      </c>
      <c r="BA2540" s="304">
        <v>14</v>
      </c>
      <c r="BB2540" s="304">
        <v>44</v>
      </c>
      <c r="BC2540" s="304">
        <v>60</v>
      </c>
      <c r="BD2540" s="304">
        <v>20</v>
      </c>
      <c r="BE2540" s="304">
        <v>20</v>
      </c>
      <c r="BF2540" s="304">
        <v>-999</v>
      </c>
      <c r="BG2540" s="304">
        <v>-999</v>
      </c>
      <c r="BH2540" s="304">
        <v>60</v>
      </c>
      <c r="BI2540" s="304">
        <v>60</v>
      </c>
      <c r="BJ2540" s="304">
        <v>0</v>
      </c>
      <c r="BK2540" s="304">
        <v>0</v>
      </c>
      <c r="BL2540" s="304">
        <v>0</v>
      </c>
    </row>
    <row r="2541" spans="1:64" ht="15" hidden="1" customHeight="1" x14ac:dyDescent="0.2">
      <c r="A2541" s="304" t="s">
        <v>6176</v>
      </c>
      <c r="B2541" s="304" t="s">
        <v>1612</v>
      </c>
      <c r="C2541" s="304">
        <v>2677</v>
      </c>
      <c r="D2541" s="349" t="s">
        <v>2867</v>
      </c>
      <c r="E2541" s="304" t="s">
        <v>2867</v>
      </c>
      <c r="F2541" s="304"/>
      <c r="G2541" s="324">
        <v>35.095999999999997</v>
      </c>
      <c r="H2541" s="324">
        <v>138.8657</v>
      </c>
      <c r="I2541" s="324" t="s">
        <v>212</v>
      </c>
      <c r="J2541" s="368">
        <f t="shared" ref="J2541:J2551" si="648">U2541</f>
        <v>352.98949245196729</v>
      </c>
      <c r="K2541" s="331">
        <v>0.13</v>
      </c>
      <c r="L2541" s="304" t="str">
        <f t="shared" si="640"/>
        <v>D</v>
      </c>
      <c r="M2541" s="388">
        <v>1</v>
      </c>
      <c r="N2541" s="304">
        <v>315.2</v>
      </c>
      <c r="O2541" s="304">
        <v>20</v>
      </c>
      <c r="P2541" s="331"/>
      <c r="Q2541" s="356"/>
      <c r="R2541" s="304"/>
      <c r="S2541" s="356">
        <v>352.98949245196729</v>
      </c>
      <c r="T2541" s="356">
        <v>379.04976081479293</v>
      </c>
      <c r="U2541" s="356">
        <f t="shared" ref="U2541:U2551" si="649">IF(O2541&lt;=10,T2541,IF(O2541&gt;=20,S2541,((O2541-10)*(S2541-T2541)/10+T2541)))</f>
        <v>352.98949245196729</v>
      </c>
      <c r="V2541" s="356"/>
      <c r="W2541" s="304" t="s">
        <v>1674</v>
      </c>
      <c r="X2541" s="304" t="s">
        <v>213</v>
      </c>
      <c r="Y2541" s="366">
        <f t="shared" si="642"/>
        <v>274.5</v>
      </c>
      <c r="Z2541" s="304"/>
      <c r="AA2541" s="304"/>
      <c r="AB2541" s="304">
        <v>-999</v>
      </c>
      <c r="AC2541" s="304">
        <v>-999</v>
      </c>
      <c r="AD2541" s="366">
        <v>-999</v>
      </c>
      <c r="AE2541" s="304">
        <v>-999</v>
      </c>
      <c r="AF2541" s="304">
        <v>-999</v>
      </c>
      <c r="AG2541" s="304"/>
      <c r="AH2541" s="304">
        <v>7.9325300000000001E-3</v>
      </c>
      <c r="AI2541" s="312"/>
      <c r="AJ2541" s="332">
        <v>376</v>
      </c>
      <c r="AK2541" s="304">
        <f t="shared" si="641"/>
        <v>425</v>
      </c>
      <c r="AL2541" s="304">
        <f t="shared" si="647"/>
        <v>0.43</v>
      </c>
      <c r="AM2541" s="389" t="str">
        <f t="shared" si="643"/>
        <v/>
      </c>
      <c r="AN2541" s="304"/>
      <c r="AO2541" s="304"/>
      <c r="AP2541" s="312"/>
      <c r="AQ2541" s="312"/>
      <c r="AR2541" s="312"/>
      <c r="AS2541" s="304"/>
      <c r="AT2541" s="312"/>
      <c r="AU2541" s="329">
        <f>VLOOKUP(C2541,[1]world!$A$2:$B$3555,2,FALSE)</f>
        <v>11</v>
      </c>
      <c r="AV2541" s="329">
        <v>328</v>
      </c>
      <c r="AW2541" s="304">
        <v>0.37</v>
      </c>
      <c r="AX2541" s="304">
        <v>260</v>
      </c>
      <c r="AY2541" s="304">
        <v>-999</v>
      </c>
      <c r="AZ2541" s="304">
        <v>420</v>
      </c>
      <c r="BA2541" s="304">
        <v>260</v>
      </c>
      <c r="BB2541" s="304">
        <v>-999</v>
      </c>
      <c r="BC2541" s="304">
        <v>420</v>
      </c>
      <c r="BD2541" s="304">
        <v>260</v>
      </c>
      <c r="BE2541" s="304">
        <v>260</v>
      </c>
      <c r="BF2541" s="304">
        <v>-999</v>
      </c>
      <c r="BG2541" s="304">
        <v>-999</v>
      </c>
      <c r="BH2541" s="304">
        <v>420</v>
      </c>
      <c r="BI2541" s="304">
        <v>420</v>
      </c>
      <c r="BJ2541" s="304">
        <v>2</v>
      </c>
      <c r="BK2541" s="304" t="s">
        <v>4954</v>
      </c>
      <c r="BL2541" s="304">
        <v>2</v>
      </c>
    </row>
    <row r="2542" spans="1:64" ht="15" hidden="1" customHeight="1" x14ac:dyDescent="0.2">
      <c r="A2542" s="304" t="s">
        <v>6176</v>
      </c>
      <c r="B2542" s="304" t="s">
        <v>1612</v>
      </c>
      <c r="C2542" s="304">
        <v>2678</v>
      </c>
      <c r="D2542" s="349" t="s">
        <v>2912</v>
      </c>
      <c r="E2542" s="304" t="s">
        <v>2912</v>
      </c>
      <c r="F2542" s="304"/>
      <c r="G2542" s="324">
        <v>35.197099999999999</v>
      </c>
      <c r="H2542" s="324">
        <v>138.9127</v>
      </c>
      <c r="I2542" s="324" t="s">
        <v>212</v>
      </c>
      <c r="J2542" s="368">
        <f t="shared" si="648"/>
        <v>508.30150386960634</v>
      </c>
      <c r="K2542" s="331">
        <v>0.2</v>
      </c>
      <c r="L2542" s="304" t="str">
        <f t="shared" si="640"/>
        <v>C</v>
      </c>
      <c r="M2542" s="388">
        <v>1</v>
      </c>
      <c r="N2542" s="304">
        <v>319.8</v>
      </c>
      <c r="O2542" s="304">
        <v>10</v>
      </c>
      <c r="P2542" s="331"/>
      <c r="Q2542" s="356"/>
      <c r="R2542" s="304"/>
      <c r="S2542" s="356">
        <v>416.94897489635048</v>
      </c>
      <c r="T2542" s="356">
        <v>508.30150386960634</v>
      </c>
      <c r="U2542" s="356">
        <f t="shared" si="649"/>
        <v>508.30150386960634</v>
      </c>
      <c r="V2542" s="356"/>
      <c r="W2542" s="304" t="s">
        <v>900</v>
      </c>
      <c r="X2542" s="304" t="s">
        <v>232</v>
      </c>
      <c r="Y2542" s="366">
        <f t="shared" si="642"/>
        <v>506.6</v>
      </c>
      <c r="Z2542" s="304"/>
      <c r="AA2542" s="304"/>
      <c r="AB2542" s="304">
        <v>-999</v>
      </c>
      <c r="AC2542" s="304">
        <v>-999</v>
      </c>
      <c r="AD2542" s="366">
        <v>-999</v>
      </c>
      <c r="AE2542" s="304">
        <v>-999</v>
      </c>
      <c r="AF2542" s="304">
        <v>-999</v>
      </c>
      <c r="AG2542" s="304"/>
      <c r="AH2542" s="304">
        <v>2.28819E-2</v>
      </c>
      <c r="AI2542" s="312"/>
      <c r="AJ2542" s="332">
        <v>718</v>
      </c>
      <c r="AK2542" s="304">
        <f t="shared" si="641"/>
        <v>690</v>
      </c>
      <c r="AL2542" s="304">
        <f t="shared" si="647"/>
        <v>0.43</v>
      </c>
      <c r="AM2542" s="389" t="str">
        <f t="shared" si="643"/>
        <v/>
      </c>
      <c r="AN2542" s="304"/>
      <c r="AO2542" s="304"/>
      <c r="AP2542" s="312"/>
      <c r="AQ2542" s="312"/>
      <c r="AR2542" s="312"/>
      <c r="AS2542" s="304"/>
      <c r="AT2542" s="312"/>
      <c r="AU2542" s="329">
        <f>VLOOKUP(C2542,[1]world!$A$2:$B$3555,2,FALSE)</f>
        <v>7</v>
      </c>
      <c r="AV2542" s="329">
        <v>388</v>
      </c>
      <c r="AW2542" s="304">
        <v>0.37</v>
      </c>
      <c r="AX2542" s="304">
        <v>60</v>
      </c>
      <c r="AY2542" s="304">
        <v>-999</v>
      </c>
      <c r="AZ2542" s="304">
        <v>80</v>
      </c>
      <c r="BA2542" s="304">
        <v>60</v>
      </c>
      <c r="BB2542" s="304">
        <v>-999</v>
      </c>
      <c r="BC2542" s="304">
        <v>80</v>
      </c>
      <c r="BD2542" s="304">
        <v>60</v>
      </c>
      <c r="BE2542" s="304">
        <v>60</v>
      </c>
      <c r="BF2542" s="304">
        <v>-999</v>
      </c>
      <c r="BG2542" s="304">
        <v>-999</v>
      </c>
      <c r="BH2542" s="304">
        <v>80</v>
      </c>
      <c r="BI2542" s="304">
        <v>80</v>
      </c>
      <c r="BJ2542" s="304">
        <v>2</v>
      </c>
      <c r="BK2542" s="304" t="s">
        <v>4954</v>
      </c>
      <c r="BL2542" s="304">
        <v>2</v>
      </c>
    </row>
    <row r="2543" spans="1:64" ht="15" hidden="1" customHeight="1" x14ac:dyDescent="0.2">
      <c r="A2543" s="304" t="s">
        <v>6176</v>
      </c>
      <c r="B2543" s="304" t="s">
        <v>1612</v>
      </c>
      <c r="C2543" s="304">
        <v>2679</v>
      </c>
      <c r="D2543" s="349" t="s">
        <v>2980</v>
      </c>
      <c r="E2543" s="304" t="s">
        <v>2980</v>
      </c>
      <c r="F2543" s="304"/>
      <c r="G2543" s="324">
        <v>35.309100000000001</v>
      </c>
      <c r="H2543" s="324">
        <v>138.9349</v>
      </c>
      <c r="I2543" s="324" t="s">
        <v>212</v>
      </c>
      <c r="J2543" s="368">
        <f t="shared" si="648"/>
        <v>400.95329467515432</v>
      </c>
      <c r="K2543" s="331">
        <v>0.13</v>
      </c>
      <c r="L2543" s="304" t="str">
        <f t="shared" si="640"/>
        <v>C</v>
      </c>
      <c r="M2543" s="388">
        <v>1</v>
      </c>
      <c r="N2543" s="304">
        <v>357.6</v>
      </c>
      <c r="O2543" s="304">
        <v>20</v>
      </c>
      <c r="P2543" s="331"/>
      <c r="Q2543" s="356"/>
      <c r="R2543" s="304"/>
      <c r="S2543" s="356">
        <v>400.95329467515432</v>
      </c>
      <c r="T2543" s="356">
        <v>429.4208425351456</v>
      </c>
      <c r="U2543" s="356">
        <f t="shared" si="649"/>
        <v>400.95329467515432</v>
      </c>
      <c r="V2543" s="356"/>
      <c r="W2543" s="304" t="s">
        <v>1674</v>
      </c>
      <c r="X2543" s="304" t="s">
        <v>213</v>
      </c>
      <c r="Y2543" s="366">
        <f t="shared" si="642"/>
        <v>274.5</v>
      </c>
      <c r="Z2543" s="304"/>
      <c r="AA2543" s="304"/>
      <c r="AB2543" s="304">
        <v>-999</v>
      </c>
      <c r="AC2543" s="304">
        <v>-999</v>
      </c>
      <c r="AD2543" s="366">
        <v>-999</v>
      </c>
      <c r="AE2543" s="304">
        <v>-999</v>
      </c>
      <c r="AF2543" s="304">
        <v>-999</v>
      </c>
      <c r="AG2543" s="304"/>
      <c r="AH2543" s="304">
        <v>2.12462E-2</v>
      </c>
      <c r="AI2543" s="312"/>
      <c r="AJ2543" s="332">
        <v>685</v>
      </c>
      <c r="AK2543" s="304">
        <f t="shared" si="641"/>
        <v>690</v>
      </c>
      <c r="AL2543" s="304">
        <f t="shared" si="647"/>
        <v>0.43</v>
      </c>
      <c r="AM2543" s="389" t="str">
        <f t="shared" si="643"/>
        <v/>
      </c>
      <c r="AN2543" s="304"/>
      <c r="AO2543" s="304"/>
      <c r="AP2543" s="312"/>
      <c r="AQ2543" s="312"/>
      <c r="AR2543" s="312"/>
      <c r="AS2543" s="304"/>
      <c r="AT2543" s="312"/>
      <c r="AU2543" s="329">
        <f>VLOOKUP(C2543,[1]world!$A$2:$B$3555,2,FALSE)</f>
        <v>7</v>
      </c>
      <c r="AV2543" s="329">
        <v>388</v>
      </c>
      <c r="AW2543" s="304">
        <v>0.37</v>
      </c>
      <c r="AX2543" s="304">
        <v>60</v>
      </c>
      <c r="AY2543" s="304">
        <v>-999</v>
      </c>
      <c r="AZ2543" s="304">
        <v>80</v>
      </c>
      <c r="BA2543" s="304">
        <v>60</v>
      </c>
      <c r="BB2543" s="304">
        <v>-999</v>
      </c>
      <c r="BC2543" s="304">
        <v>80</v>
      </c>
      <c r="BD2543" s="304">
        <v>60</v>
      </c>
      <c r="BE2543" s="304">
        <v>60</v>
      </c>
      <c r="BF2543" s="304">
        <v>-999</v>
      </c>
      <c r="BG2543" s="304">
        <v>-999</v>
      </c>
      <c r="BH2543" s="304">
        <v>80</v>
      </c>
      <c r="BI2543" s="304">
        <v>80</v>
      </c>
      <c r="BJ2543" s="304">
        <v>2</v>
      </c>
      <c r="BK2543" s="304" t="s">
        <v>4954</v>
      </c>
      <c r="BL2543" s="304">
        <v>2</v>
      </c>
    </row>
    <row r="2544" spans="1:64" ht="15" hidden="1" customHeight="1" x14ac:dyDescent="0.2">
      <c r="A2544" s="304" t="s">
        <v>6176</v>
      </c>
      <c r="B2544" s="304" t="s">
        <v>1612</v>
      </c>
      <c r="C2544" s="304">
        <v>2680</v>
      </c>
      <c r="D2544" s="349" t="s">
        <v>2919</v>
      </c>
      <c r="E2544" s="304" t="s">
        <v>2919</v>
      </c>
      <c r="F2544" s="304"/>
      <c r="G2544" s="324">
        <v>35.212800000000001</v>
      </c>
      <c r="H2544" s="324">
        <v>138.60159999999999</v>
      </c>
      <c r="I2544" s="324" t="s">
        <v>212</v>
      </c>
      <c r="J2544" s="368">
        <f t="shared" si="648"/>
        <v>300.91017821273289</v>
      </c>
      <c r="K2544" s="331">
        <v>0.13</v>
      </c>
      <c r="L2544" s="304" t="str">
        <f t="shared" si="640"/>
        <v>D</v>
      </c>
      <c r="M2544" s="388">
        <v>1</v>
      </c>
      <c r="N2544" s="304">
        <v>269.10000000000002</v>
      </c>
      <c r="O2544" s="304">
        <v>20</v>
      </c>
      <c r="P2544" s="331"/>
      <c r="Q2544" s="356"/>
      <c r="R2544" s="304"/>
      <c r="S2544" s="356">
        <v>300.91017821273289</v>
      </c>
      <c r="T2544" s="356">
        <v>323.68472732418775</v>
      </c>
      <c r="U2544" s="356">
        <f t="shared" si="649"/>
        <v>300.91017821273289</v>
      </c>
      <c r="V2544" s="356"/>
      <c r="W2544" s="304" t="s">
        <v>1674</v>
      </c>
      <c r="X2544" s="304" t="s">
        <v>213</v>
      </c>
      <c r="Y2544" s="366">
        <f t="shared" si="642"/>
        <v>274.5</v>
      </c>
      <c r="Z2544" s="304"/>
      <c r="AA2544" s="304"/>
      <c r="AB2544" s="304">
        <v>-999</v>
      </c>
      <c r="AC2544" s="304">
        <v>-999</v>
      </c>
      <c r="AD2544" s="366">
        <v>-999</v>
      </c>
      <c r="AE2544" s="304">
        <v>-999</v>
      </c>
      <c r="AF2544" s="304">
        <v>-999</v>
      </c>
      <c r="AG2544" s="304"/>
      <c r="AH2544" s="304">
        <v>4.8585799999999998E-2</v>
      </c>
      <c r="AI2544" s="312"/>
      <c r="AJ2544" s="332">
        <v>760</v>
      </c>
      <c r="AK2544" s="304">
        <f t="shared" si="641"/>
        <v>760</v>
      </c>
      <c r="AL2544" s="304">
        <f t="shared" si="647"/>
        <v>0.43</v>
      </c>
      <c r="AM2544" s="389" t="str">
        <f t="shared" si="643"/>
        <v/>
      </c>
      <c r="AN2544" s="304"/>
      <c r="AO2544" s="304"/>
      <c r="AP2544" s="312"/>
      <c r="AQ2544" s="312"/>
      <c r="AR2544" s="312"/>
      <c r="AS2544" s="304"/>
      <c r="AT2544" s="312"/>
      <c r="AU2544" s="329">
        <f>VLOOKUP(C2544,[1]world!$A$2:$B$3555,2,FALSE)</f>
        <v>7</v>
      </c>
      <c r="AV2544" s="329">
        <v>388</v>
      </c>
      <c r="AW2544" s="304">
        <v>0.37</v>
      </c>
      <c r="AX2544" s="304">
        <v>120</v>
      </c>
      <c r="AY2544" s="304">
        <v>-999</v>
      </c>
      <c r="AZ2544" s="304">
        <v>840</v>
      </c>
      <c r="BA2544" s="304">
        <v>120</v>
      </c>
      <c r="BB2544" s="304">
        <v>-999</v>
      </c>
      <c r="BC2544" s="304">
        <v>840</v>
      </c>
      <c r="BD2544" s="304">
        <v>120</v>
      </c>
      <c r="BE2544" s="304">
        <v>120</v>
      </c>
      <c r="BF2544" s="304">
        <v>-999</v>
      </c>
      <c r="BG2544" s="304">
        <v>-999</v>
      </c>
      <c r="BH2544" s="304">
        <v>840</v>
      </c>
      <c r="BI2544" s="304">
        <v>840</v>
      </c>
      <c r="BJ2544" s="304">
        <v>2</v>
      </c>
      <c r="BK2544" s="304" t="s">
        <v>4954</v>
      </c>
      <c r="BL2544" s="304">
        <v>2</v>
      </c>
    </row>
    <row r="2545" spans="1:64" ht="15" hidden="1" customHeight="1" x14ac:dyDescent="0.2">
      <c r="A2545" s="304" t="s">
        <v>6176</v>
      </c>
      <c r="B2545" s="304" t="s">
        <v>1612</v>
      </c>
      <c r="C2545" s="304">
        <v>2681</v>
      </c>
      <c r="D2545" s="349" t="s">
        <v>2876</v>
      </c>
      <c r="E2545" s="304" t="s">
        <v>2876</v>
      </c>
      <c r="F2545" s="304"/>
      <c r="G2545" s="324">
        <v>35.127099999999999</v>
      </c>
      <c r="H2545" s="324">
        <v>138.62129999999999</v>
      </c>
      <c r="I2545" s="324" t="s">
        <v>212</v>
      </c>
      <c r="J2545" s="368">
        <f t="shared" si="648"/>
        <v>389.8622713314063</v>
      </c>
      <c r="K2545" s="331">
        <v>0.13</v>
      </c>
      <c r="L2545" s="304" t="str">
        <f t="shared" si="640"/>
        <v>C</v>
      </c>
      <c r="M2545" s="388">
        <v>1</v>
      </c>
      <c r="N2545" s="304">
        <v>347.8</v>
      </c>
      <c r="O2545" s="304">
        <v>20</v>
      </c>
      <c r="P2545" s="331"/>
      <c r="Q2545" s="356"/>
      <c r="R2545" s="304"/>
      <c r="S2545" s="356">
        <v>389.8622713314063</v>
      </c>
      <c r="T2545" s="356">
        <v>417.82484503952276</v>
      </c>
      <c r="U2545" s="356">
        <f t="shared" si="649"/>
        <v>389.8622713314063</v>
      </c>
      <c r="V2545" s="356"/>
      <c r="W2545" s="304" t="s">
        <v>1674</v>
      </c>
      <c r="X2545" s="304" t="s">
        <v>213</v>
      </c>
      <c r="Y2545" s="366">
        <f t="shared" si="642"/>
        <v>274.5</v>
      </c>
      <c r="Z2545" s="304"/>
      <c r="AA2545" s="304"/>
      <c r="AB2545" s="304">
        <v>-999</v>
      </c>
      <c r="AC2545" s="304">
        <v>-999</v>
      </c>
      <c r="AD2545" s="366">
        <v>-999</v>
      </c>
      <c r="AE2545" s="304">
        <v>-999</v>
      </c>
      <c r="AF2545" s="304">
        <v>-999</v>
      </c>
      <c r="AG2545" s="304"/>
      <c r="AH2545" s="304">
        <v>3.7156500000000002E-2</v>
      </c>
      <c r="AI2545" s="312"/>
      <c r="AJ2545" s="332">
        <v>760</v>
      </c>
      <c r="AK2545" s="304">
        <f t="shared" si="641"/>
        <v>760</v>
      </c>
      <c r="AL2545" s="304">
        <f t="shared" si="647"/>
        <v>0.43</v>
      </c>
      <c r="AM2545" s="389" t="str">
        <f t="shared" si="643"/>
        <v/>
      </c>
      <c r="AN2545" s="304"/>
      <c r="AO2545" s="304"/>
      <c r="AP2545" s="312"/>
      <c r="AQ2545" s="312"/>
      <c r="AR2545" s="312"/>
      <c r="AS2545" s="304"/>
      <c r="AT2545" s="312"/>
      <c r="AU2545" s="329">
        <f>VLOOKUP(C2545,[1]world!$A$2:$B$3555,2,FALSE)</f>
        <v>7</v>
      </c>
      <c r="AV2545" s="329">
        <v>388</v>
      </c>
      <c r="AW2545" s="304">
        <v>0.37</v>
      </c>
      <c r="AX2545" s="304">
        <v>140</v>
      </c>
      <c r="AY2545" s="304">
        <v>-999</v>
      </c>
      <c r="AZ2545" s="304">
        <v>1140</v>
      </c>
      <c r="BA2545" s="304">
        <v>140</v>
      </c>
      <c r="BB2545" s="304">
        <v>-999</v>
      </c>
      <c r="BC2545" s="304">
        <v>1140</v>
      </c>
      <c r="BD2545" s="304">
        <v>140</v>
      </c>
      <c r="BE2545" s="304">
        <v>140</v>
      </c>
      <c r="BF2545" s="304">
        <v>-999</v>
      </c>
      <c r="BG2545" s="304">
        <v>-999</v>
      </c>
      <c r="BH2545" s="304">
        <v>1140</v>
      </c>
      <c r="BI2545" s="304">
        <v>1140</v>
      </c>
      <c r="BJ2545" s="304">
        <v>2</v>
      </c>
      <c r="BK2545" s="304" t="s">
        <v>4954</v>
      </c>
      <c r="BL2545" s="304">
        <v>2</v>
      </c>
    </row>
    <row r="2546" spans="1:64" ht="15" hidden="1" customHeight="1" x14ac:dyDescent="0.2">
      <c r="A2546" s="304" t="s">
        <v>6176</v>
      </c>
      <c r="B2546" s="304" t="s">
        <v>1612</v>
      </c>
      <c r="C2546" s="304">
        <v>2682</v>
      </c>
      <c r="D2546" s="349" t="s">
        <v>2843</v>
      </c>
      <c r="E2546" s="304" t="s">
        <v>2843</v>
      </c>
      <c r="F2546" s="304"/>
      <c r="G2546" s="324">
        <v>35.040999999999997</v>
      </c>
      <c r="H2546" s="324">
        <v>138.476</v>
      </c>
      <c r="I2546" s="324" t="s">
        <v>212</v>
      </c>
      <c r="J2546" s="368">
        <f t="shared" si="648"/>
        <v>131.81541364681604</v>
      </c>
      <c r="K2546" s="331">
        <v>0.13</v>
      </c>
      <c r="L2546" s="304" t="str">
        <f t="shared" si="640"/>
        <v>E</v>
      </c>
      <c r="M2546" s="388">
        <v>1</v>
      </c>
      <c r="N2546" s="304">
        <v>118.8</v>
      </c>
      <c r="O2546" s="304">
        <v>20</v>
      </c>
      <c r="P2546" s="331"/>
      <c r="Q2546" s="356"/>
      <c r="R2546" s="304"/>
      <c r="S2546" s="356">
        <v>131.81541364681604</v>
      </c>
      <c r="T2546" s="356">
        <v>139.12320617011338</v>
      </c>
      <c r="U2546" s="356">
        <f t="shared" si="649"/>
        <v>131.81541364681604</v>
      </c>
      <c r="V2546" s="356"/>
      <c r="W2546" s="304" t="s">
        <v>1657</v>
      </c>
      <c r="X2546" s="304" t="s">
        <v>240</v>
      </c>
      <c r="Y2546" s="366">
        <f t="shared" si="642"/>
        <v>181.5</v>
      </c>
      <c r="Z2546" s="304">
        <v>0.2</v>
      </c>
      <c r="AA2546" s="304"/>
      <c r="AB2546" s="304">
        <v>-999</v>
      </c>
      <c r="AC2546" s="304">
        <v>-999</v>
      </c>
      <c r="AD2546" s="366">
        <v>-999</v>
      </c>
      <c r="AE2546" s="304">
        <v>-999</v>
      </c>
      <c r="AF2546" s="304">
        <v>-999</v>
      </c>
      <c r="AG2546" s="304"/>
      <c r="AH2546" s="304">
        <v>3.3410800000000002E-3</v>
      </c>
      <c r="AI2546" s="312"/>
      <c r="AJ2546" s="332">
        <v>280</v>
      </c>
      <c r="AK2546" s="304">
        <f t="shared" si="641"/>
        <v>270</v>
      </c>
      <c r="AL2546" s="304">
        <f t="shared" si="647"/>
        <v>0.43</v>
      </c>
      <c r="AM2546" s="389" t="str">
        <f t="shared" si="643"/>
        <v/>
      </c>
      <c r="AN2546" s="304"/>
      <c r="AO2546" s="304"/>
      <c r="AP2546" s="312"/>
      <c r="AQ2546" s="312"/>
      <c r="AR2546" s="312"/>
      <c r="AS2546" s="304"/>
      <c r="AT2546" s="312"/>
      <c r="AU2546" s="329">
        <f>VLOOKUP(C2546,[1]world!$A$2:$B$3555,2,FALSE)</f>
        <v>7</v>
      </c>
      <c r="AV2546" s="329">
        <v>388</v>
      </c>
      <c r="AW2546" s="304">
        <v>0.37</v>
      </c>
      <c r="AX2546" s="304">
        <v>20</v>
      </c>
      <c r="AY2546" s="304">
        <v>-999</v>
      </c>
      <c r="AZ2546" s="304">
        <v>1760</v>
      </c>
      <c r="BA2546" s="304">
        <v>20</v>
      </c>
      <c r="BB2546" s="304">
        <v>-999</v>
      </c>
      <c r="BC2546" s="304">
        <v>1760</v>
      </c>
      <c r="BD2546" s="304">
        <v>20</v>
      </c>
      <c r="BE2546" s="304">
        <v>20</v>
      </c>
      <c r="BF2546" s="304">
        <v>-999</v>
      </c>
      <c r="BG2546" s="304">
        <v>-999</v>
      </c>
      <c r="BH2546" s="304">
        <v>1760</v>
      </c>
      <c r="BI2546" s="304">
        <v>1760</v>
      </c>
      <c r="BJ2546" s="304">
        <v>2</v>
      </c>
      <c r="BK2546" s="304" t="s">
        <v>4954</v>
      </c>
      <c r="BL2546" s="304">
        <v>2</v>
      </c>
    </row>
    <row r="2547" spans="1:64" ht="15" hidden="1" customHeight="1" x14ac:dyDescent="0.2">
      <c r="A2547" s="304" t="s">
        <v>6176</v>
      </c>
      <c r="B2547" s="304" t="s">
        <v>1612</v>
      </c>
      <c r="C2547" s="304">
        <v>2683</v>
      </c>
      <c r="D2547" s="349" t="s">
        <v>2806</v>
      </c>
      <c r="E2547" s="304" t="s">
        <v>2806</v>
      </c>
      <c r="F2547" s="304"/>
      <c r="G2547" s="324">
        <v>34.9649</v>
      </c>
      <c r="H2547" s="324">
        <v>138.37350000000001</v>
      </c>
      <c r="I2547" s="324" t="s">
        <v>212</v>
      </c>
      <c r="J2547" s="368">
        <f t="shared" si="648"/>
        <v>400.38735555112794</v>
      </c>
      <c r="K2547" s="331">
        <v>0.13</v>
      </c>
      <c r="L2547" s="304" t="str">
        <f t="shared" si="640"/>
        <v>C</v>
      </c>
      <c r="M2547" s="388">
        <v>1</v>
      </c>
      <c r="N2547" s="304">
        <v>357.1</v>
      </c>
      <c r="O2547" s="304">
        <v>20</v>
      </c>
      <c r="P2547" s="331"/>
      <c r="Q2547" s="356"/>
      <c r="R2547" s="304"/>
      <c r="S2547" s="356">
        <v>400.38735555112794</v>
      </c>
      <c r="T2547" s="356">
        <v>428.82987977840492</v>
      </c>
      <c r="U2547" s="356">
        <f t="shared" si="649"/>
        <v>400.38735555112794</v>
      </c>
      <c r="V2547" s="356"/>
      <c r="W2547" s="304" t="s">
        <v>1674</v>
      </c>
      <c r="X2547" s="304" t="s">
        <v>213</v>
      </c>
      <c r="Y2547" s="366">
        <f t="shared" si="642"/>
        <v>274.5</v>
      </c>
      <c r="Z2547" s="304"/>
      <c r="AA2547" s="304"/>
      <c r="AB2547" s="304">
        <v>-999</v>
      </c>
      <c r="AC2547" s="304">
        <v>-999</v>
      </c>
      <c r="AD2547" s="366">
        <v>-999</v>
      </c>
      <c r="AE2547" s="304">
        <v>-999</v>
      </c>
      <c r="AF2547" s="304">
        <v>-999</v>
      </c>
      <c r="AG2547" s="304"/>
      <c r="AH2547" s="304">
        <v>5.9976400000000003E-3</v>
      </c>
      <c r="AI2547" s="312"/>
      <c r="AJ2547" s="332">
        <v>337</v>
      </c>
      <c r="AK2547" s="304">
        <f t="shared" si="641"/>
        <v>270</v>
      </c>
      <c r="AL2547" s="304">
        <f t="shared" si="647"/>
        <v>0.43</v>
      </c>
      <c r="AM2547" s="389" t="str">
        <f t="shared" si="643"/>
        <v/>
      </c>
      <c r="AN2547" s="304"/>
      <c r="AO2547" s="304"/>
      <c r="AP2547" s="312"/>
      <c r="AQ2547" s="312"/>
      <c r="AR2547" s="312"/>
      <c r="AS2547" s="304"/>
      <c r="AT2547" s="312"/>
      <c r="AU2547" s="329">
        <f>VLOOKUP(C2547,[1]world!$A$2:$B$3555,2,FALSE)</f>
        <v>11</v>
      </c>
      <c r="AV2547" s="329">
        <v>328</v>
      </c>
      <c r="AW2547" s="304">
        <v>0.37</v>
      </c>
      <c r="AX2547" s="304">
        <v>20</v>
      </c>
      <c r="AY2547" s="304">
        <v>-999</v>
      </c>
      <c r="AZ2547" s="304">
        <v>1320</v>
      </c>
      <c r="BA2547" s="304">
        <v>20</v>
      </c>
      <c r="BB2547" s="304">
        <v>-999</v>
      </c>
      <c r="BC2547" s="304">
        <v>1320</v>
      </c>
      <c r="BD2547" s="304">
        <v>20</v>
      </c>
      <c r="BE2547" s="304">
        <v>20</v>
      </c>
      <c r="BF2547" s="304">
        <v>-999</v>
      </c>
      <c r="BG2547" s="304">
        <v>-999</v>
      </c>
      <c r="BH2547" s="304">
        <v>1320</v>
      </c>
      <c r="BI2547" s="304">
        <v>1320</v>
      </c>
      <c r="BJ2547" s="304">
        <v>2</v>
      </c>
      <c r="BK2547" s="304" t="s">
        <v>4954</v>
      </c>
      <c r="BL2547" s="304">
        <v>2</v>
      </c>
    </row>
    <row r="2548" spans="1:64" ht="15" hidden="1" customHeight="1" x14ac:dyDescent="0.2">
      <c r="A2548" s="304" t="s">
        <v>6176</v>
      </c>
      <c r="B2548" s="304" t="s">
        <v>1612</v>
      </c>
      <c r="C2548" s="304">
        <v>2684</v>
      </c>
      <c r="D2548" s="349" t="s">
        <v>2933</v>
      </c>
      <c r="E2548" s="304" t="s">
        <v>2933</v>
      </c>
      <c r="F2548" s="304"/>
      <c r="G2548" s="324">
        <v>35.243499999999997</v>
      </c>
      <c r="H2548" s="324">
        <v>138.3407</v>
      </c>
      <c r="I2548" s="324" t="s">
        <v>212</v>
      </c>
      <c r="J2548" s="368">
        <f t="shared" si="648"/>
        <v>542.88178925143518</v>
      </c>
      <c r="K2548" s="331">
        <v>0.2</v>
      </c>
      <c r="L2548" s="304" t="str">
        <f t="shared" si="640"/>
        <v>C</v>
      </c>
      <c r="M2548" s="388">
        <v>1</v>
      </c>
      <c r="N2548" s="304">
        <v>344.8</v>
      </c>
      <c r="O2548" s="304">
        <v>10</v>
      </c>
      <c r="P2548" s="331"/>
      <c r="Q2548" s="356"/>
      <c r="R2548" s="304"/>
      <c r="S2548" s="356">
        <v>450.53259956456543</v>
      </c>
      <c r="T2548" s="356">
        <v>542.88178925143518</v>
      </c>
      <c r="U2548" s="356">
        <f t="shared" si="649"/>
        <v>542.88178925143518</v>
      </c>
      <c r="V2548" s="356"/>
      <c r="W2548" s="304" t="s">
        <v>900</v>
      </c>
      <c r="X2548" s="304" t="s">
        <v>232</v>
      </c>
      <c r="Y2548" s="366">
        <f t="shared" si="642"/>
        <v>506.6</v>
      </c>
      <c r="Z2548" s="304"/>
      <c r="AA2548" s="304"/>
      <c r="AB2548" s="304">
        <v>-999</v>
      </c>
      <c r="AC2548" s="304">
        <v>-999</v>
      </c>
      <c r="AD2548" s="366">
        <v>-999</v>
      </c>
      <c r="AE2548" s="304">
        <v>-999</v>
      </c>
      <c r="AF2548" s="304">
        <v>-999</v>
      </c>
      <c r="AG2548" s="304"/>
      <c r="AH2548" s="304">
        <v>0.105949</v>
      </c>
      <c r="AI2548" s="312"/>
      <c r="AJ2548" s="332">
        <v>760</v>
      </c>
      <c r="AK2548" s="304">
        <f t="shared" si="641"/>
        <v>760</v>
      </c>
      <c r="AL2548" s="304">
        <f t="shared" si="647"/>
        <v>0.43</v>
      </c>
      <c r="AM2548" s="389" t="str">
        <f t="shared" si="643"/>
        <v/>
      </c>
      <c r="AN2548" s="304"/>
      <c r="AO2548" s="304"/>
      <c r="AP2548" s="312"/>
      <c r="AQ2548" s="312"/>
      <c r="AR2548" s="312"/>
      <c r="AS2548" s="304"/>
      <c r="AT2548" s="312"/>
      <c r="AU2548" s="329">
        <f>VLOOKUP(C2548,[1]world!$A$2:$B$3555,2,FALSE)</f>
        <v>1</v>
      </c>
      <c r="AV2548" s="329">
        <v>519</v>
      </c>
      <c r="AW2548" s="304">
        <v>0.37</v>
      </c>
      <c r="AX2548" s="304">
        <v>20</v>
      </c>
      <c r="AY2548" s="304">
        <v>-999</v>
      </c>
      <c r="AZ2548" s="304">
        <v>620</v>
      </c>
      <c r="BA2548" s="304">
        <v>20</v>
      </c>
      <c r="BB2548" s="304">
        <v>-999</v>
      </c>
      <c r="BC2548" s="304">
        <v>620</v>
      </c>
      <c r="BD2548" s="304">
        <v>20</v>
      </c>
      <c r="BE2548" s="304">
        <v>20</v>
      </c>
      <c r="BF2548" s="304">
        <v>-999</v>
      </c>
      <c r="BG2548" s="304">
        <v>-999</v>
      </c>
      <c r="BH2548" s="304">
        <v>620</v>
      </c>
      <c r="BI2548" s="304">
        <v>620</v>
      </c>
      <c r="BJ2548" s="304">
        <v>2</v>
      </c>
      <c r="BK2548" s="304" t="s">
        <v>4954</v>
      </c>
      <c r="BL2548" s="304">
        <v>2</v>
      </c>
    </row>
    <row r="2549" spans="1:64" ht="15" hidden="1" customHeight="1" x14ac:dyDescent="0.2">
      <c r="A2549" s="304" t="s">
        <v>6176</v>
      </c>
      <c r="B2549" s="304" t="s">
        <v>1612</v>
      </c>
      <c r="C2549" s="304">
        <v>2685</v>
      </c>
      <c r="D2549" s="349" t="s">
        <v>2871</v>
      </c>
      <c r="E2549" s="304" t="s">
        <v>2871</v>
      </c>
      <c r="F2549" s="304"/>
      <c r="G2549" s="324">
        <v>35.096899999999998</v>
      </c>
      <c r="H2549" s="324">
        <v>138.13319999999999</v>
      </c>
      <c r="I2549" s="324" t="s">
        <v>212</v>
      </c>
      <c r="J2549" s="368">
        <f t="shared" si="648"/>
        <v>642.59451153131943</v>
      </c>
      <c r="K2549" s="331">
        <v>0.2</v>
      </c>
      <c r="L2549" s="304" t="str">
        <f t="shared" si="640"/>
        <v>C</v>
      </c>
      <c r="M2549" s="388">
        <v>1</v>
      </c>
      <c r="N2549" s="304">
        <v>420</v>
      </c>
      <c r="O2549" s="304">
        <v>10</v>
      </c>
      <c r="P2549" s="331"/>
      <c r="Q2549" s="356"/>
      <c r="R2549" s="304"/>
      <c r="S2549" s="356">
        <v>551.96325830946319</v>
      </c>
      <c r="T2549" s="356">
        <v>642.59451153131943</v>
      </c>
      <c r="U2549" s="356">
        <f t="shared" si="649"/>
        <v>642.59451153131943</v>
      </c>
      <c r="V2549" s="356"/>
      <c r="W2549" s="304" t="s">
        <v>900</v>
      </c>
      <c r="X2549" s="304" t="s">
        <v>232</v>
      </c>
      <c r="Y2549" s="366">
        <f t="shared" si="642"/>
        <v>506.6</v>
      </c>
      <c r="Z2549" s="304"/>
      <c r="AA2549" s="304"/>
      <c r="AB2549" s="304">
        <v>-999</v>
      </c>
      <c r="AC2549" s="304">
        <v>-999</v>
      </c>
      <c r="AD2549" s="366">
        <v>-999</v>
      </c>
      <c r="AE2549" s="304">
        <v>-999</v>
      </c>
      <c r="AF2549" s="304">
        <v>-999</v>
      </c>
      <c r="AG2549" s="304"/>
      <c r="AH2549" s="304">
        <v>2.7345399999999999E-2</v>
      </c>
      <c r="AI2549" s="312"/>
      <c r="AJ2549" s="332">
        <v>760</v>
      </c>
      <c r="AK2549" s="304">
        <f t="shared" si="641"/>
        <v>760</v>
      </c>
      <c r="AL2549" s="304">
        <f t="shared" si="647"/>
        <v>0.43</v>
      </c>
      <c r="AM2549" s="389" t="str">
        <f t="shared" si="643"/>
        <v/>
      </c>
      <c r="AN2549" s="304"/>
      <c r="AO2549" s="304"/>
      <c r="AP2549" s="312"/>
      <c r="AQ2549" s="312"/>
      <c r="AR2549" s="312"/>
      <c r="AS2549" s="304"/>
      <c r="AT2549" s="312"/>
      <c r="AU2549" s="329">
        <f>VLOOKUP(C2549,[1]world!$A$2:$B$3555,2,FALSE)</f>
        <v>7</v>
      </c>
      <c r="AV2549" s="329">
        <v>388</v>
      </c>
      <c r="AW2549" s="304">
        <v>0.37</v>
      </c>
      <c r="AX2549" s="304">
        <v>20</v>
      </c>
      <c r="AY2549" s="304">
        <v>-999</v>
      </c>
      <c r="AZ2549" s="304">
        <v>400</v>
      </c>
      <c r="BA2549" s="304">
        <v>20</v>
      </c>
      <c r="BB2549" s="304">
        <v>-999</v>
      </c>
      <c r="BC2549" s="304">
        <v>400</v>
      </c>
      <c r="BD2549" s="304">
        <v>20</v>
      </c>
      <c r="BE2549" s="304">
        <v>20</v>
      </c>
      <c r="BF2549" s="304">
        <v>-999</v>
      </c>
      <c r="BG2549" s="304">
        <v>-999</v>
      </c>
      <c r="BH2549" s="304">
        <v>400</v>
      </c>
      <c r="BI2549" s="304">
        <v>400</v>
      </c>
      <c r="BJ2549" s="304">
        <v>2</v>
      </c>
      <c r="BK2549" s="304" t="s">
        <v>4954</v>
      </c>
      <c r="BL2549" s="304">
        <v>2</v>
      </c>
    </row>
    <row r="2550" spans="1:64" ht="15" hidden="1" customHeight="1" x14ac:dyDescent="0.2">
      <c r="A2550" s="304" t="s">
        <v>6176</v>
      </c>
      <c r="B2550" s="304" t="s">
        <v>1612</v>
      </c>
      <c r="C2550" s="304">
        <v>2686</v>
      </c>
      <c r="D2550" s="349" t="s">
        <v>2866</v>
      </c>
      <c r="E2550" s="304" t="s">
        <v>2866</v>
      </c>
      <c r="F2550" s="304"/>
      <c r="G2550" s="324">
        <v>35.0916</v>
      </c>
      <c r="H2550" s="324">
        <v>137.81360000000001</v>
      </c>
      <c r="I2550" s="324" t="s">
        <v>212</v>
      </c>
      <c r="J2550" s="368">
        <f t="shared" si="648"/>
        <v>356.94655357836962</v>
      </c>
      <c r="K2550" s="331">
        <v>0.13</v>
      </c>
      <c r="L2550" s="304" t="str">
        <f t="shared" si="640"/>
        <v>D</v>
      </c>
      <c r="M2550" s="388">
        <v>1</v>
      </c>
      <c r="N2550" s="304">
        <v>318.7</v>
      </c>
      <c r="O2550" s="304">
        <v>20</v>
      </c>
      <c r="P2550" s="331"/>
      <c r="Q2550" s="356"/>
      <c r="R2550" s="304"/>
      <c r="S2550" s="356">
        <v>356.94655357836962</v>
      </c>
      <c r="T2550" s="356">
        <v>383.22760958751502</v>
      </c>
      <c r="U2550" s="356">
        <f t="shared" si="649"/>
        <v>356.94655357836962</v>
      </c>
      <c r="V2550" s="356"/>
      <c r="W2550" s="304" t="s">
        <v>890</v>
      </c>
      <c r="X2550" s="304" t="s">
        <v>205</v>
      </c>
      <c r="Y2550" s="366">
        <f t="shared" si="642"/>
        <v>424.8</v>
      </c>
      <c r="Z2550" s="304"/>
      <c r="AA2550" s="304"/>
      <c r="AB2550" s="304">
        <v>-999</v>
      </c>
      <c r="AC2550" s="304">
        <v>-999</v>
      </c>
      <c r="AD2550" s="366">
        <v>-999</v>
      </c>
      <c r="AE2550" s="304">
        <v>-999</v>
      </c>
      <c r="AF2550" s="304">
        <v>-999</v>
      </c>
      <c r="AG2550" s="304"/>
      <c r="AH2550" s="304">
        <v>0.13653799999999999</v>
      </c>
      <c r="AI2550" s="312"/>
      <c r="AJ2550" s="332">
        <v>760</v>
      </c>
      <c r="AK2550" s="304">
        <f t="shared" si="641"/>
        <v>760</v>
      </c>
      <c r="AL2550" s="304">
        <f t="shared" si="647"/>
        <v>0.43</v>
      </c>
      <c r="AM2550" s="389" t="str">
        <f t="shared" si="643"/>
        <v/>
      </c>
      <c r="AN2550" s="304"/>
      <c r="AO2550" s="304"/>
      <c r="AP2550" s="312"/>
      <c r="AQ2550" s="312"/>
      <c r="AR2550" s="312"/>
      <c r="AS2550" s="304"/>
      <c r="AT2550" s="312"/>
      <c r="AU2550" s="329">
        <f>VLOOKUP(C2550,[1]world!$A$2:$B$3555,2,FALSE)</f>
        <v>1</v>
      </c>
      <c r="AV2550" s="329">
        <v>519</v>
      </c>
      <c r="AW2550" s="304">
        <v>0.37</v>
      </c>
      <c r="AX2550" s="304">
        <v>20</v>
      </c>
      <c r="AY2550" s="304">
        <v>-999</v>
      </c>
      <c r="AZ2550" s="304">
        <v>60</v>
      </c>
      <c r="BA2550" s="304">
        <v>20</v>
      </c>
      <c r="BB2550" s="304">
        <v>-999</v>
      </c>
      <c r="BC2550" s="304">
        <v>60</v>
      </c>
      <c r="BD2550" s="304">
        <v>20</v>
      </c>
      <c r="BE2550" s="304">
        <v>20</v>
      </c>
      <c r="BF2550" s="304">
        <v>-999</v>
      </c>
      <c r="BG2550" s="304">
        <v>-999</v>
      </c>
      <c r="BH2550" s="304">
        <v>60</v>
      </c>
      <c r="BI2550" s="304">
        <v>60</v>
      </c>
      <c r="BJ2550" s="304">
        <v>2</v>
      </c>
      <c r="BK2550" s="304" t="s">
        <v>4954</v>
      </c>
      <c r="BL2550" s="304">
        <v>2</v>
      </c>
    </row>
    <row r="2551" spans="1:64" ht="15" hidden="1" customHeight="1" x14ac:dyDescent="0.2">
      <c r="A2551" s="304" t="s">
        <v>6176</v>
      </c>
      <c r="B2551" s="304" t="s">
        <v>1612</v>
      </c>
      <c r="C2551" s="304">
        <v>2687</v>
      </c>
      <c r="D2551" s="349" t="s">
        <v>2816</v>
      </c>
      <c r="E2551" s="304" t="s">
        <v>2816</v>
      </c>
      <c r="F2551" s="304"/>
      <c r="G2551" s="324">
        <v>34.9816</v>
      </c>
      <c r="H2551" s="324">
        <v>137.89750000000001</v>
      </c>
      <c r="I2551" s="324" t="s">
        <v>212</v>
      </c>
      <c r="J2551" s="368">
        <f t="shared" si="648"/>
        <v>483.41557708673247</v>
      </c>
      <c r="K2551" s="331">
        <v>0.2</v>
      </c>
      <c r="L2551" s="304" t="str">
        <f t="shared" si="640"/>
        <v>C</v>
      </c>
      <c r="M2551" s="388">
        <v>1</v>
      </c>
      <c r="N2551" s="304">
        <v>320.5</v>
      </c>
      <c r="O2551" s="304">
        <v>11</v>
      </c>
      <c r="P2551" s="331"/>
      <c r="Q2551" s="356"/>
      <c r="R2551" s="304"/>
      <c r="S2551" s="356">
        <v>410.59794345702454</v>
      </c>
      <c r="T2551" s="356">
        <v>491.5064252678111</v>
      </c>
      <c r="U2551" s="356">
        <f t="shared" si="649"/>
        <v>483.41557708673247</v>
      </c>
      <c r="V2551" s="356"/>
      <c r="W2551" s="304" t="s">
        <v>890</v>
      </c>
      <c r="X2551" s="304" t="s">
        <v>205</v>
      </c>
      <c r="Y2551" s="366">
        <f t="shared" si="642"/>
        <v>424.8</v>
      </c>
      <c r="Z2551" s="304"/>
      <c r="AA2551" s="304"/>
      <c r="AB2551" s="304">
        <v>-999</v>
      </c>
      <c r="AC2551" s="304">
        <v>-999</v>
      </c>
      <c r="AD2551" s="366">
        <v>-999</v>
      </c>
      <c r="AE2551" s="304">
        <v>-999</v>
      </c>
      <c r="AF2551" s="304">
        <v>-999</v>
      </c>
      <c r="AG2551" s="304"/>
      <c r="AH2551" s="304">
        <v>5.8882999999999998E-2</v>
      </c>
      <c r="AI2551" s="312"/>
      <c r="AJ2551" s="332">
        <v>760</v>
      </c>
      <c r="AK2551" s="304">
        <f t="shared" si="641"/>
        <v>760</v>
      </c>
      <c r="AL2551" s="304">
        <f t="shared" si="647"/>
        <v>0.43</v>
      </c>
      <c r="AM2551" s="389" t="str">
        <f t="shared" si="643"/>
        <v/>
      </c>
      <c r="AN2551" s="304"/>
      <c r="AO2551" s="304"/>
      <c r="AP2551" s="312"/>
      <c r="AQ2551" s="312"/>
      <c r="AR2551" s="312"/>
      <c r="AS2551" s="304"/>
      <c r="AT2551" s="312"/>
      <c r="AU2551" s="329">
        <f>VLOOKUP(C2551,[1]world!$A$2:$B$3555,2,FALSE)</f>
        <v>1</v>
      </c>
      <c r="AV2551" s="329">
        <v>519</v>
      </c>
      <c r="AW2551" s="304">
        <v>0.37</v>
      </c>
      <c r="AX2551" s="304">
        <v>20</v>
      </c>
      <c r="AY2551" s="304">
        <v>-999</v>
      </c>
      <c r="AZ2551" s="304">
        <v>360</v>
      </c>
      <c r="BA2551" s="304">
        <v>20</v>
      </c>
      <c r="BB2551" s="304">
        <v>-999</v>
      </c>
      <c r="BC2551" s="304">
        <v>360</v>
      </c>
      <c r="BD2551" s="304">
        <v>20</v>
      </c>
      <c r="BE2551" s="304">
        <v>20</v>
      </c>
      <c r="BF2551" s="304">
        <v>-999</v>
      </c>
      <c r="BG2551" s="304">
        <v>-999</v>
      </c>
      <c r="BH2551" s="304">
        <v>360</v>
      </c>
      <c r="BI2551" s="304">
        <v>360</v>
      </c>
      <c r="BJ2551" s="304">
        <v>2</v>
      </c>
      <c r="BK2551" s="304" t="s">
        <v>4954</v>
      </c>
      <c r="BL2551" s="304">
        <v>2</v>
      </c>
    </row>
    <row r="2552" spans="1:64" ht="15" hidden="1" customHeight="1" x14ac:dyDescent="0.2">
      <c r="A2552" s="304" t="s">
        <v>6175</v>
      </c>
      <c r="B2552" s="304" t="s">
        <v>1612</v>
      </c>
      <c r="C2552" s="304">
        <v>2688</v>
      </c>
      <c r="D2552" s="349" t="s">
        <v>2801</v>
      </c>
      <c r="E2552" s="304" t="s">
        <v>2801</v>
      </c>
      <c r="F2552" s="304"/>
      <c r="G2552" s="324">
        <v>34.952399999999997</v>
      </c>
      <c r="H2552" s="324">
        <v>139.1378</v>
      </c>
      <c r="I2552" s="324" t="s">
        <v>214</v>
      </c>
      <c r="J2552" s="368">
        <f>EXP(0.52*LN(AJ2552)+0.48*LN(AV2552))</f>
        <v>649.01836291277971</v>
      </c>
      <c r="K2552" s="331">
        <f>SQRT(0.52*AL2552^2+0.48*AW2552^2)</f>
        <v>0.402318281960937</v>
      </c>
      <c r="L2552" s="304" t="str">
        <f t="shared" si="640"/>
        <v>C</v>
      </c>
      <c r="M2552" s="388" t="s">
        <v>6097</v>
      </c>
      <c r="N2552" s="304"/>
      <c r="O2552" s="304">
        <v>21</v>
      </c>
      <c r="P2552" s="356"/>
      <c r="Q2552" s="356"/>
      <c r="R2552" s="304"/>
      <c r="S2552" s="356"/>
      <c r="T2552" s="304"/>
      <c r="U2552" s="356"/>
      <c r="V2552" s="304"/>
      <c r="W2552" s="310" t="s">
        <v>4661</v>
      </c>
      <c r="X2552" s="304">
        <v>-999</v>
      </c>
      <c r="Y2552" s="366" t="str">
        <f t="shared" si="642"/>
        <v>-</v>
      </c>
      <c r="Z2552" s="304"/>
      <c r="AA2552" s="304"/>
      <c r="AB2552" s="304">
        <v>-999</v>
      </c>
      <c r="AC2552" s="304">
        <v>-999</v>
      </c>
      <c r="AD2552" s="366">
        <v>-999</v>
      </c>
      <c r="AE2552" s="304">
        <v>-999</v>
      </c>
      <c r="AF2552" s="304">
        <v>-999</v>
      </c>
      <c r="AG2552" s="304"/>
      <c r="AH2552" s="304">
        <v>5.2231699999999999E-2</v>
      </c>
      <c r="AI2552" s="312"/>
      <c r="AJ2552" s="332">
        <v>760</v>
      </c>
      <c r="AK2552" s="304">
        <f t="shared" si="641"/>
        <v>760</v>
      </c>
      <c r="AL2552" s="363">
        <v>0.43</v>
      </c>
      <c r="AM2552" s="389" t="str">
        <f t="shared" si="643"/>
        <v/>
      </c>
      <c r="AN2552" s="304"/>
      <c r="AO2552" s="304"/>
      <c r="AP2552" s="312"/>
      <c r="AQ2552" s="312"/>
      <c r="AR2552" s="312"/>
      <c r="AS2552" s="304"/>
      <c r="AT2552" s="312"/>
      <c r="AU2552" s="329">
        <f>VLOOKUP(C2552,[1]world!$A$2:$B$3555,2,FALSE)</f>
        <v>3</v>
      </c>
      <c r="AV2552" s="329">
        <v>547</v>
      </c>
      <c r="AW2552" s="304">
        <v>0.37</v>
      </c>
      <c r="AX2552" s="304">
        <v>720</v>
      </c>
      <c r="AY2552" s="304">
        <v>-999</v>
      </c>
      <c r="AZ2552" s="304">
        <v>1160</v>
      </c>
      <c r="BA2552" s="304">
        <v>720</v>
      </c>
      <c r="BB2552" s="304">
        <v>-999</v>
      </c>
      <c r="BC2552" s="304">
        <v>1160</v>
      </c>
      <c r="BD2552" s="304">
        <v>720</v>
      </c>
      <c r="BE2552" s="304">
        <v>720</v>
      </c>
      <c r="BF2552" s="304">
        <v>-999</v>
      </c>
      <c r="BG2552" s="304">
        <v>-999</v>
      </c>
      <c r="BH2552" s="304">
        <v>1160</v>
      </c>
      <c r="BI2552" s="304">
        <v>1160</v>
      </c>
      <c r="BJ2552" s="304">
        <v>2</v>
      </c>
      <c r="BK2552" s="304" t="s">
        <v>4954</v>
      </c>
      <c r="BL2552" s="304">
        <v>2</v>
      </c>
    </row>
    <row r="2553" spans="1:64" ht="15" hidden="1" customHeight="1" x14ac:dyDescent="0.2">
      <c r="A2553" s="304" t="s">
        <v>6103</v>
      </c>
      <c r="B2553" s="304" t="s">
        <v>2503</v>
      </c>
      <c r="C2553" s="304">
        <v>2689</v>
      </c>
      <c r="D2553" s="349" t="s">
        <v>2976</v>
      </c>
      <c r="E2553" s="304" t="s">
        <v>2976</v>
      </c>
      <c r="F2553" s="304"/>
      <c r="G2553" s="324">
        <v>35.303800000000003</v>
      </c>
      <c r="H2553" s="324">
        <v>138.2003</v>
      </c>
      <c r="I2553" s="324" t="s">
        <v>214</v>
      </c>
      <c r="J2553" s="366">
        <v>519.76</v>
      </c>
      <c r="K2553" s="331">
        <v>0.1</v>
      </c>
      <c r="L2553" s="304" t="str">
        <f t="shared" si="640"/>
        <v>C</v>
      </c>
      <c r="M2553" s="388">
        <v>0</v>
      </c>
      <c r="N2553" s="304"/>
      <c r="O2553" s="304">
        <v>21</v>
      </c>
      <c r="P2553" s="356"/>
      <c r="Q2553" s="356"/>
      <c r="R2553" s="304" t="s">
        <v>2503</v>
      </c>
      <c r="S2553" s="304"/>
      <c r="T2553" s="304"/>
      <c r="U2553" s="304"/>
      <c r="V2553" s="304"/>
      <c r="W2553" s="304" t="s">
        <v>4661</v>
      </c>
      <c r="X2553" s="304">
        <v>-999</v>
      </c>
      <c r="Y2553" s="366" t="str">
        <f t="shared" si="642"/>
        <v>-</v>
      </c>
      <c r="Z2553" s="304"/>
      <c r="AA2553" s="304"/>
      <c r="AB2553" s="304">
        <v>-999</v>
      </c>
      <c r="AC2553" s="304">
        <v>-999</v>
      </c>
      <c r="AD2553" s="366">
        <v>-999</v>
      </c>
      <c r="AE2553" s="304">
        <v>-999</v>
      </c>
      <c r="AF2553" s="304">
        <v>-999</v>
      </c>
      <c r="AG2553" s="304"/>
      <c r="AH2553" s="304">
        <v>0.11540599999999999</v>
      </c>
      <c r="AI2553" s="312"/>
      <c r="AJ2553" s="332">
        <v>760</v>
      </c>
      <c r="AK2553" s="304">
        <f t="shared" si="641"/>
        <v>760</v>
      </c>
      <c r="AL2553" s="304">
        <f t="shared" ref="AL2553:AL2584" si="650">IF(AH2553&lt;=0.0022,0.2,0.43)</f>
        <v>0.43</v>
      </c>
      <c r="AM2553" s="389" t="str">
        <f t="shared" si="643"/>
        <v/>
      </c>
      <c r="AN2553" s="304"/>
      <c r="AO2553" s="304"/>
      <c r="AP2553" s="312"/>
      <c r="AQ2553" s="312"/>
      <c r="AR2553" s="312"/>
      <c r="AS2553" s="304"/>
      <c r="AT2553" s="312"/>
      <c r="AU2553" s="329">
        <f>VLOOKUP(C2553,[1]world!$A$2:$B$3555,2,FALSE)</f>
        <v>1</v>
      </c>
      <c r="AV2553" s="329">
        <v>519</v>
      </c>
      <c r="AW2553" s="304">
        <v>0.37</v>
      </c>
      <c r="AX2553" s="304">
        <v>16</v>
      </c>
      <c r="AY2553" s="304">
        <v>16</v>
      </c>
      <c r="AZ2553" s="304">
        <v>84</v>
      </c>
      <c r="BA2553" s="304">
        <v>16</v>
      </c>
      <c r="BB2553" s="304">
        <v>16</v>
      </c>
      <c r="BC2553" s="304">
        <v>84</v>
      </c>
      <c r="BD2553" s="304">
        <v>20</v>
      </c>
      <c r="BE2553" s="304">
        <v>20</v>
      </c>
      <c r="BF2553" s="304">
        <v>-999</v>
      </c>
      <c r="BG2553" s="304">
        <v>-999</v>
      </c>
      <c r="BH2553" s="304">
        <v>280</v>
      </c>
      <c r="BI2553" s="304">
        <v>280</v>
      </c>
      <c r="BJ2553" s="304">
        <v>0</v>
      </c>
      <c r="BK2553" s="304">
        <v>0</v>
      </c>
      <c r="BL2553" s="304">
        <v>0</v>
      </c>
    </row>
    <row r="2554" spans="1:64" ht="15" hidden="1" customHeight="1" x14ac:dyDescent="0.2">
      <c r="A2554" s="304" t="s">
        <v>6103</v>
      </c>
      <c r="B2554" s="304" t="s">
        <v>2503</v>
      </c>
      <c r="C2554" s="304">
        <v>2690</v>
      </c>
      <c r="D2554" s="349" t="s">
        <v>2924</v>
      </c>
      <c r="E2554" s="304" t="s">
        <v>2924</v>
      </c>
      <c r="F2554" s="304"/>
      <c r="G2554" s="324">
        <v>35.220100000000002</v>
      </c>
      <c r="H2554" s="324">
        <v>137.9212</v>
      </c>
      <c r="I2554" s="324" t="s">
        <v>214</v>
      </c>
      <c r="J2554" s="366">
        <v>505.73</v>
      </c>
      <c r="K2554" s="331">
        <v>0.1</v>
      </c>
      <c r="L2554" s="304" t="str">
        <f t="shared" si="640"/>
        <v>C</v>
      </c>
      <c r="M2554" s="388">
        <v>0</v>
      </c>
      <c r="N2554" s="304"/>
      <c r="O2554" s="304">
        <v>21</v>
      </c>
      <c r="P2554" s="356"/>
      <c r="Q2554" s="356"/>
      <c r="R2554" s="304" t="s">
        <v>2503</v>
      </c>
      <c r="S2554" s="304"/>
      <c r="T2554" s="304"/>
      <c r="U2554" s="304"/>
      <c r="V2554" s="304"/>
      <c r="W2554" s="304" t="s">
        <v>4661</v>
      </c>
      <c r="X2554" s="304">
        <v>-999</v>
      </c>
      <c r="Y2554" s="366" t="str">
        <f t="shared" si="642"/>
        <v>-</v>
      </c>
      <c r="Z2554" s="304"/>
      <c r="AA2554" s="304"/>
      <c r="AB2554" s="304">
        <v>-999</v>
      </c>
      <c r="AC2554" s="304">
        <v>-999</v>
      </c>
      <c r="AD2554" s="366">
        <v>-999</v>
      </c>
      <c r="AE2554" s="304">
        <v>-999</v>
      </c>
      <c r="AF2554" s="304">
        <v>-999</v>
      </c>
      <c r="AG2554" s="304"/>
      <c r="AH2554" s="304">
        <v>0.101177</v>
      </c>
      <c r="AI2554" s="312"/>
      <c r="AJ2554" s="332">
        <v>760</v>
      </c>
      <c r="AK2554" s="304">
        <f t="shared" si="641"/>
        <v>760</v>
      </c>
      <c r="AL2554" s="304">
        <f t="shared" si="650"/>
        <v>0.43</v>
      </c>
      <c r="AM2554" s="389" t="str">
        <f t="shared" si="643"/>
        <v/>
      </c>
      <c r="AN2554" s="304"/>
      <c r="AO2554" s="304"/>
      <c r="AP2554" s="312"/>
      <c r="AQ2554" s="312"/>
      <c r="AR2554" s="312"/>
      <c r="AS2554" s="304"/>
      <c r="AT2554" s="312"/>
      <c r="AU2554" s="329">
        <f>VLOOKUP(C2554,[1]world!$A$2:$B$3555,2,FALSE)</f>
        <v>1</v>
      </c>
      <c r="AV2554" s="329">
        <v>519</v>
      </c>
      <c r="AW2554" s="304">
        <v>0.37</v>
      </c>
      <c r="AX2554" s="304">
        <v>22</v>
      </c>
      <c r="AY2554" s="304">
        <v>22</v>
      </c>
      <c r="AZ2554" s="304">
        <v>180</v>
      </c>
      <c r="BA2554" s="304">
        <v>22</v>
      </c>
      <c r="BB2554" s="304">
        <v>22</v>
      </c>
      <c r="BC2554" s="304">
        <v>180</v>
      </c>
      <c r="BD2554" s="304">
        <v>20</v>
      </c>
      <c r="BE2554" s="304">
        <v>20</v>
      </c>
      <c r="BF2554" s="304">
        <v>-999</v>
      </c>
      <c r="BG2554" s="304">
        <v>-999</v>
      </c>
      <c r="BH2554" s="304">
        <v>180</v>
      </c>
      <c r="BI2554" s="304">
        <v>180</v>
      </c>
      <c r="BJ2554" s="304">
        <v>0</v>
      </c>
      <c r="BK2554" s="304">
        <v>0</v>
      </c>
      <c r="BL2554" s="304">
        <v>0</v>
      </c>
    </row>
    <row r="2555" spans="1:64" ht="15" hidden="1" customHeight="1" x14ac:dyDescent="0.2">
      <c r="A2555" s="304" t="s">
        <v>6103</v>
      </c>
      <c r="B2555" s="304" t="s">
        <v>2503</v>
      </c>
      <c r="C2555" s="304">
        <v>2691</v>
      </c>
      <c r="D2555" s="349" t="s">
        <v>2794</v>
      </c>
      <c r="E2555" s="304" t="s">
        <v>2794</v>
      </c>
      <c r="F2555" s="304"/>
      <c r="G2555" s="324">
        <v>34.936500000000002</v>
      </c>
      <c r="H2555" s="324">
        <v>138.07980000000001</v>
      </c>
      <c r="I2555" s="324" t="s">
        <v>214</v>
      </c>
      <c r="J2555" s="366">
        <v>397.58</v>
      </c>
      <c r="K2555" s="331">
        <v>0.1</v>
      </c>
      <c r="L2555" s="304" t="str">
        <f t="shared" si="640"/>
        <v>C</v>
      </c>
      <c r="M2555" s="388">
        <v>0</v>
      </c>
      <c r="N2555" s="304"/>
      <c r="O2555" s="304">
        <v>21</v>
      </c>
      <c r="P2555" s="356"/>
      <c r="Q2555" s="356"/>
      <c r="R2555" s="304" t="s">
        <v>2503</v>
      </c>
      <c r="S2555" s="304"/>
      <c r="T2555" s="304"/>
      <c r="U2555" s="304"/>
      <c r="V2555" s="304"/>
      <c r="W2555" s="304" t="s">
        <v>4661</v>
      </c>
      <c r="X2555" s="304">
        <v>-999</v>
      </c>
      <c r="Y2555" s="366" t="str">
        <f t="shared" si="642"/>
        <v>-</v>
      </c>
      <c r="Z2555" s="304"/>
      <c r="AA2555" s="304"/>
      <c r="AB2555" s="304">
        <v>-999</v>
      </c>
      <c r="AC2555" s="304">
        <v>-999</v>
      </c>
      <c r="AD2555" s="366">
        <v>-999</v>
      </c>
      <c r="AE2555" s="304">
        <v>-999</v>
      </c>
      <c r="AF2555" s="304">
        <v>-999</v>
      </c>
      <c r="AG2555" s="304"/>
      <c r="AH2555" s="304">
        <v>1.9084799999999999E-2</v>
      </c>
      <c r="AI2555" s="312"/>
      <c r="AJ2555" s="332">
        <v>642</v>
      </c>
      <c r="AK2555" s="304">
        <f t="shared" si="641"/>
        <v>690</v>
      </c>
      <c r="AL2555" s="304">
        <f t="shared" si="650"/>
        <v>0.43</v>
      </c>
      <c r="AM2555" s="389" t="str">
        <f t="shared" si="643"/>
        <v/>
      </c>
      <c r="AN2555" s="304"/>
      <c r="AO2555" s="304"/>
      <c r="AP2555" s="312"/>
      <c r="AQ2555" s="312"/>
      <c r="AR2555" s="312"/>
      <c r="AS2555" s="304"/>
      <c r="AT2555" s="312"/>
      <c r="AU2555" s="329">
        <f>VLOOKUP(C2555,[1]world!$A$2:$B$3555,2,FALSE)</f>
        <v>5</v>
      </c>
      <c r="AV2555" s="329">
        <v>402</v>
      </c>
      <c r="AW2555" s="304">
        <v>0.37</v>
      </c>
      <c r="AX2555" s="304">
        <v>24</v>
      </c>
      <c r="AY2555" s="304">
        <v>48</v>
      </c>
      <c r="AZ2555" s="304">
        <v>640</v>
      </c>
      <c r="BA2555" s="304">
        <v>24</v>
      </c>
      <c r="BB2555" s="304">
        <v>48</v>
      </c>
      <c r="BC2555" s="304">
        <v>640</v>
      </c>
      <c r="BD2555" s="304">
        <v>20</v>
      </c>
      <c r="BE2555" s="304">
        <v>20</v>
      </c>
      <c r="BF2555" s="304">
        <v>-999</v>
      </c>
      <c r="BG2555" s="304">
        <v>-999</v>
      </c>
      <c r="BH2555" s="304">
        <v>640</v>
      </c>
      <c r="BI2555" s="304">
        <v>640</v>
      </c>
      <c r="BJ2555" s="304">
        <v>0</v>
      </c>
      <c r="BK2555" s="304">
        <v>0</v>
      </c>
      <c r="BL2555" s="304">
        <v>0</v>
      </c>
    </row>
    <row r="2556" spans="1:64" ht="15" hidden="1" customHeight="1" x14ac:dyDescent="0.2">
      <c r="A2556" s="304" t="s">
        <v>6103</v>
      </c>
      <c r="B2556" s="304" t="s">
        <v>2503</v>
      </c>
      <c r="C2556" s="304">
        <v>2692</v>
      </c>
      <c r="D2556" s="349" t="s">
        <v>2827</v>
      </c>
      <c r="E2556" s="304" t="s">
        <v>2827</v>
      </c>
      <c r="F2556" s="304"/>
      <c r="G2556" s="324">
        <v>35.005299999999998</v>
      </c>
      <c r="H2556" s="324">
        <v>137.84389999999999</v>
      </c>
      <c r="I2556" s="324" t="s">
        <v>214</v>
      </c>
      <c r="J2556" s="366">
        <v>579.16999999999996</v>
      </c>
      <c r="K2556" s="331">
        <v>0.1</v>
      </c>
      <c r="L2556" s="304" t="str">
        <f t="shared" si="640"/>
        <v>C</v>
      </c>
      <c r="M2556" s="388">
        <v>0</v>
      </c>
      <c r="N2556" s="304"/>
      <c r="O2556" s="304">
        <v>21</v>
      </c>
      <c r="P2556" s="356"/>
      <c r="Q2556" s="356"/>
      <c r="R2556" s="304" t="s">
        <v>2503</v>
      </c>
      <c r="S2556" s="304"/>
      <c r="T2556" s="304"/>
      <c r="U2556" s="304"/>
      <c r="V2556" s="304"/>
      <c r="W2556" s="304" t="s">
        <v>4661</v>
      </c>
      <c r="X2556" s="304">
        <v>-999</v>
      </c>
      <c r="Y2556" s="366" t="str">
        <f t="shared" si="642"/>
        <v>-</v>
      </c>
      <c r="Z2556" s="304"/>
      <c r="AA2556" s="304"/>
      <c r="AB2556" s="304">
        <v>-999</v>
      </c>
      <c r="AC2556" s="304">
        <v>-999</v>
      </c>
      <c r="AD2556" s="366">
        <v>-999</v>
      </c>
      <c r="AE2556" s="304">
        <v>-999</v>
      </c>
      <c r="AF2556" s="304">
        <v>-999</v>
      </c>
      <c r="AG2556" s="304"/>
      <c r="AH2556" s="304">
        <v>0.37478499999999998</v>
      </c>
      <c r="AI2556" s="312"/>
      <c r="AJ2556" s="332">
        <v>760</v>
      </c>
      <c r="AK2556" s="304">
        <f t="shared" si="641"/>
        <v>760</v>
      </c>
      <c r="AL2556" s="304">
        <f t="shared" si="650"/>
        <v>0.43</v>
      </c>
      <c r="AM2556" s="389" t="str">
        <f t="shared" si="643"/>
        <v/>
      </c>
      <c r="AN2556" s="304"/>
      <c r="AO2556" s="304"/>
      <c r="AP2556" s="312"/>
      <c r="AQ2556" s="312"/>
      <c r="AR2556" s="312"/>
      <c r="AS2556" s="304"/>
      <c r="AT2556" s="312"/>
      <c r="AU2556" s="329">
        <f>VLOOKUP(C2556,[1]world!$A$2:$B$3555,2,FALSE)</f>
        <v>1</v>
      </c>
      <c r="AV2556" s="329">
        <v>519</v>
      </c>
      <c r="AW2556" s="304">
        <v>0.37</v>
      </c>
      <c r="AX2556" s="304">
        <v>36</v>
      </c>
      <c r="AY2556" s="304">
        <v>86</v>
      </c>
      <c r="AZ2556" s="304">
        <v>100</v>
      </c>
      <c r="BA2556" s="304">
        <v>36</v>
      </c>
      <c r="BB2556" s="304">
        <v>86</v>
      </c>
      <c r="BC2556" s="304">
        <v>100</v>
      </c>
      <c r="BD2556" s="304">
        <v>20</v>
      </c>
      <c r="BE2556" s="304">
        <v>20</v>
      </c>
      <c r="BF2556" s="304">
        <v>-999</v>
      </c>
      <c r="BG2556" s="304">
        <v>-999</v>
      </c>
      <c r="BH2556" s="304">
        <v>100</v>
      </c>
      <c r="BI2556" s="304">
        <v>100</v>
      </c>
      <c r="BJ2556" s="304">
        <v>0</v>
      </c>
      <c r="BK2556" s="304">
        <v>0</v>
      </c>
      <c r="BL2556" s="304">
        <v>0</v>
      </c>
    </row>
    <row r="2557" spans="1:64" ht="15" hidden="1" customHeight="1" x14ac:dyDescent="0.2">
      <c r="A2557" s="304" t="s">
        <v>6103</v>
      </c>
      <c r="B2557" s="304" t="s">
        <v>2503</v>
      </c>
      <c r="C2557" s="304">
        <v>2693</v>
      </c>
      <c r="D2557" s="349" t="s">
        <v>2833</v>
      </c>
      <c r="E2557" s="304" t="s">
        <v>2833</v>
      </c>
      <c r="F2557" s="304"/>
      <c r="G2557" s="324">
        <v>35.011299999999999</v>
      </c>
      <c r="H2557" s="324">
        <v>138.35570000000001</v>
      </c>
      <c r="I2557" s="324" t="s">
        <v>214</v>
      </c>
      <c r="J2557" s="366">
        <v>519.79</v>
      </c>
      <c r="K2557" s="331">
        <v>0.1</v>
      </c>
      <c r="L2557" s="304" t="str">
        <f t="shared" si="640"/>
        <v>C</v>
      </c>
      <c r="M2557" s="388">
        <v>0</v>
      </c>
      <c r="N2557" s="304"/>
      <c r="O2557" s="304">
        <v>21</v>
      </c>
      <c r="P2557" s="356"/>
      <c r="Q2557" s="356"/>
      <c r="R2557" s="304" t="s">
        <v>2503</v>
      </c>
      <c r="S2557" s="304"/>
      <c r="T2557" s="304"/>
      <c r="U2557" s="304"/>
      <c r="V2557" s="304"/>
      <c r="W2557" s="304" t="s">
        <v>4661</v>
      </c>
      <c r="X2557" s="304">
        <v>-999</v>
      </c>
      <c r="Y2557" s="366" t="str">
        <f t="shared" si="642"/>
        <v>-</v>
      </c>
      <c r="Z2557" s="304"/>
      <c r="AA2557" s="304"/>
      <c r="AB2557" s="304">
        <v>-999</v>
      </c>
      <c r="AC2557" s="304">
        <v>-999</v>
      </c>
      <c r="AD2557" s="366">
        <v>-999</v>
      </c>
      <c r="AE2557" s="304">
        <v>-999</v>
      </c>
      <c r="AF2557" s="304">
        <v>-999</v>
      </c>
      <c r="AG2557" s="304"/>
      <c r="AH2557" s="304">
        <v>5.7974100000000001E-2</v>
      </c>
      <c r="AI2557" s="312"/>
      <c r="AJ2557" s="332">
        <v>760</v>
      </c>
      <c r="AK2557" s="304">
        <f t="shared" si="641"/>
        <v>760</v>
      </c>
      <c r="AL2557" s="304">
        <f t="shared" si="650"/>
        <v>0.43</v>
      </c>
      <c r="AM2557" s="389" t="str">
        <f t="shared" si="643"/>
        <v/>
      </c>
      <c r="AN2557" s="304"/>
      <c r="AO2557" s="304"/>
      <c r="AP2557" s="312"/>
      <c r="AQ2557" s="312"/>
      <c r="AR2557" s="312"/>
      <c r="AS2557" s="304"/>
      <c r="AT2557" s="312"/>
      <c r="AU2557" s="329">
        <f>VLOOKUP(C2557,[1]world!$A$2:$B$3555,2,FALSE)</f>
        <v>7</v>
      </c>
      <c r="AV2557" s="329">
        <v>388</v>
      </c>
      <c r="AW2557" s="304">
        <v>0.37</v>
      </c>
      <c r="AX2557" s="304">
        <v>16</v>
      </c>
      <c r="AY2557" s="304">
        <v>36</v>
      </c>
      <c r="AZ2557" s="304">
        <v>1160</v>
      </c>
      <c r="BA2557" s="304">
        <v>16</v>
      </c>
      <c r="BB2557" s="304">
        <v>36</v>
      </c>
      <c r="BC2557" s="304">
        <v>1160</v>
      </c>
      <c r="BD2557" s="304">
        <v>20</v>
      </c>
      <c r="BE2557" s="304">
        <v>20</v>
      </c>
      <c r="BF2557" s="304">
        <v>-999</v>
      </c>
      <c r="BG2557" s="304">
        <v>-999</v>
      </c>
      <c r="BH2557" s="304">
        <v>1160</v>
      </c>
      <c r="BI2557" s="304">
        <v>1160</v>
      </c>
      <c r="BJ2557" s="304">
        <v>0</v>
      </c>
      <c r="BK2557" s="304">
        <v>0</v>
      </c>
      <c r="BL2557" s="304">
        <v>0</v>
      </c>
    </row>
    <row r="2558" spans="1:64" ht="15" hidden="1" customHeight="1" x14ac:dyDescent="0.2">
      <c r="A2558" s="304" t="s">
        <v>6103</v>
      </c>
      <c r="B2558" s="304" t="s">
        <v>2503</v>
      </c>
      <c r="C2558" s="304">
        <v>2694</v>
      </c>
      <c r="D2558" s="349" t="s">
        <v>2875</v>
      </c>
      <c r="E2558" s="304" t="s">
        <v>2875</v>
      </c>
      <c r="F2558" s="304"/>
      <c r="G2558" s="324">
        <v>35.127099999999999</v>
      </c>
      <c r="H2558" s="324">
        <v>138.4273</v>
      </c>
      <c r="I2558" s="324" t="s">
        <v>214</v>
      </c>
      <c r="J2558" s="366">
        <v>430.19</v>
      </c>
      <c r="K2558" s="331">
        <v>0.1</v>
      </c>
      <c r="L2558" s="304" t="str">
        <f t="shared" si="640"/>
        <v>C</v>
      </c>
      <c r="M2558" s="388">
        <v>0</v>
      </c>
      <c r="N2558" s="304"/>
      <c r="O2558" s="304">
        <v>21</v>
      </c>
      <c r="P2558" s="356"/>
      <c r="Q2558" s="356"/>
      <c r="R2558" s="304" t="s">
        <v>2503</v>
      </c>
      <c r="S2558" s="304"/>
      <c r="T2558" s="304"/>
      <c r="U2558" s="304"/>
      <c r="V2558" s="304"/>
      <c r="W2558" s="304" t="s">
        <v>4661</v>
      </c>
      <c r="X2558" s="304">
        <v>-999</v>
      </c>
      <c r="Y2558" s="366" t="str">
        <f t="shared" si="642"/>
        <v>-</v>
      </c>
      <c r="Z2558" s="304"/>
      <c r="AA2558" s="304"/>
      <c r="AB2558" s="304">
        <v>-999</v>
      </c>
      <c r="AC2558" s="304">
        <v>-999</v>
      </c>
      <c r="AD2558" s="366">
        <v>-999</v>
      </c>
      <c r="AE2558" s="304">
        <v>-999</v>
      </c>
      <c r="AF2558" s="304">
        <v>-999</v>
      </c>
      <c r="AG2558" s="304"/>
      <c r="AH2558" s="304">
        <v>0.146176</v>
      </c>
      <c r="AI2558" s="312"/>
      <c r="AJ2558" s="332">
        <v>760</v>
      </c>
      <c r="AK2558" s="304">
        <f t="shared" si="641"/>
        <v>760</v>
      </c>
      <c r="AL2558" s="304">
        <f t="shared" si="650"/>
        <v>0.43</v>
      </c>
      <c r="AM2558" s="389" t="str">
        <f t="shared" si="643"/>
        <v/>
      </c>
      <c r="AN2558" s="304"/>
      <c r="AO2558" s="304"/>
      <c r="AP2558" s="312"/>
      <c r="AQ2558" s="312"/>
      <c r="AR2558" s="312"/>
      <c r="AS2558" s="304"/>
      <c r="AT2558" s="312"/>
      <c r="AU2558" s="329">
        <f>VLOOKUP(C2558,[1]world!$A$2:$B$3555,2,FALSE)</f>
        <v>1</v>
      </c>
      <c r="AV2558" s="329">
        <v>519</v>
      </c>
      <c r="AW2558" s="304">
        <v>0.37</v>
      </c>
      <c r="AX2558" s="304">
        <v>86</v>
      </c>
      <c r="AY2558" s="304">
        <v>-999</v>
      </c>
      <c r="AZ2558" s="304">
        <v>1520</v>
      </c>
      <c r="BA2558" s="304">
        <v>86</v>
      </c>
      <c r="BB2558" s="304">
        <v>-999</v>
      </c>
      <c r="BC2558" s="304">
        <v>1520</v>
      </c>
      <c r="BD2558" s="304">
        <v>20</v>
      </c>
      <c r="BE2558" s="304">
        <v>20</v>
      </c>
      <c r="BF2558" s="304">
        <v>-999</v>
      </c>
      <c r="BG2558" s="304">
        <v>-999</v>
      </c>
      <c r="BH2558" s="304">
        <v>1520</v>
      </c>
      <c r="BI2558" s="304">
        <v>1520</v>
      </c>
      <c r="BJ2558" s="304">
        <v>0</v>
      </c>
      <c r="BK2558" s="304" t="s">
        <v>4954</v>
      </c>
      <c r="BL2558" s="304">
        <v>0</v>
      </c>
    </row>
    <row r="2559" spans="1:64" ht="15" hidden="1" customHeight="1" x14ac:dyDescent="0.2">
      <c r="A2559" s="304" t="s">
        <v>6103</v>
      </c>
      <c r="B2559" s="304" t="s">
        <v>2503</v>
      </c>
      <c r="C2559" s="304">
        <v>2695</v>
      </c>
      <c r="D2559" s="349" t="s">
        <v>2796</v>
      </c>
      <c r="E2559" s="304" t="s">
        <v>2796</v>
      </c>
      <c r="F2559" s="304"/>
      <c r="G2559" s="324">
        <v>34.943399999999997</v>
      </c>
      <c r="H2559" s="324">
        <v>139.08869999999999</v>
      </c>
      <c r="I2559" s="324" t="s">
        <v>214</v>
      </c>
      <c r="J2559" s="366">
        <v>158.33000000000001</v>
      </c>
      <c r="K2559" s="331">
        <v>0.1</v>
      </c>
      <c r="L2559" s="304" t="str">
        <f t="shared" si="640"/>
        <v>E</v>
      </c>
      <c r="M2559" s="388">
        <v>0</v>
      </c>
      <c r="N2559" s="304"/>
      <c r="O2559" s="304">
        <v>21</v>
      </c>
      <c r="P2559" s="356"/>
      <c r="Q2559" s="356"/>
      <c r="R2559" s="304" t="s">
        <v>2503</v>
      </c>
      <c r="S2559" s="304"/>
      <c r="T2559" s="304"/>
      <c r="U2559" s="304"/>
      <c r="V2559" s="304"/>
      <c r="W2559" s="304" t="s">
        <v>4661</v>
      </c>
      <c r="X2559" s="304">
        <v>-999</v>
      </c>
      <c r="Y2559" s="366" t="str">
        <f t="shared" si="642"/>
        <v>-</v>
      </c>
      <c r="Z2559" s="304"/>
      <c r="AA2559" s="304"/>
      <c r="AB2559" s="304">
        <v>-999</v>
      </c>
      <c r="AC2559" s="304">
        <v>-999</v>
      </c>
      <c r="AD2559" s="366">
        <v>-999</v>
      </c>
      <c r="AE2559" s="304">
        <v>-999</v>
      </c>
      <c r="AF2559" s="304">
        <v>-999</v>
      </c>
      <c r="AG2559" s="304"/>
      <c r="AH2559" s="304">
        <v>6.16424E-2</v>
      </c>
      <c r="AI2559" s="312"/>
      <c r="AJ2559" s="332">
        <v>760</v>
      </c>
      <c r="AK2559" s="304">
        <f t="shared" si="641"/>
        <v>760</v>
      </c>
      <c r="AL2559" s="304">
        <f t="shared" si="650"/>
        <v>0.43</v>
      </c>
      <c r="AM2559" s="389" t="str">
        <f t="shared" si="643"/>
        <v/>
      </c>
      <c r="AN2559" s="304"/>
      <c r="AO2559" s="304"/>
      <c r="AP2559" s="312"/>
      <c r="AQ2559" s="312"/>
      <c r="AR2559" s="312"/>
      <c r="AS2559" s="304"/>
      <c r="AT2559" s="312"/>
      <c r="AU2559" s="329">
        <f>VLOOKUP(C2559,[1]world!$A$2:$B$3555,2,FALSE)</f>
        <v>3</v>
      </c>
      <c r="AV2559" s="329">
        <v>547</v>
      </c>
      <c r="AW2559" s="304">
        <v>0.37</v>
      </c>
      <c r="AX2559" s="304">
        <v>140</v>
      </c>
      <c r="AY2559" s="304">
        <v>-999</v>
      </c>
      <c r="AZ2559" s="304">
        <v>240</v>
      </c>
      <c r="BA2559" s="304">
        <v>140</v>
      </c>
      <c r="BB2559" s="304">
        <v>-999</v>
      </c>
      <c r="BC2559" s="304">
        <v>240</v>
      </c>
      <c r="BD2559" s="304">
        <v>160</v>
      </c>
      <c r="BE2559" s="304">
        <v>160</v>
      </c>
      <c r="BF2559" s="304">
        <v>-999</v>
      </c>
      <c r="BG2559" s="304">
        <v>-999</v>
      </c>
      <c r="BH2559" s="304">
        <v>240</v>
      </c>
      <c r="BI2559" s="304">
        <v>240</v>
      </c>
      <c r="BJ2559" s="304">
        <v>0</v>
      </c>
      <c r="BK2559" s="304" t="s">
        <v>4954</v>
      </c>
      <c r="BL2559" s="304">
        <v>0</v>
      </c>
    </row>
    <row r="2560" spans="1:64" ht="15" hidden="1" customHeight="1" x14ac:dyDescent="0.2">
      <c r="A2560" s="304" t="s">
        <v>6103</v>
      </c>
      <c r="B2560" s="304" t="s">
        <v>2503</v>
      </c>
      <c r="C2560" s="304">
        <v>2696</v>
      </c>
      <c r="D2560" s="349" t="s">
        <v>2785</v>
      </c>
      <c r="E2560" s="304" t="s">
        <v>2785</v>
      </c>
      <c r="F2560" s="304"/>
      <c r="G2560" s="324">
        <v>34.910899999999998</v>
      </c>
      <c r="H2560" s="324">
        <v>138.2038</v>
      </c>
      <c r="I2560" s="324" t="s">
        <v>214</v>
      </c>
      <c r="J2560" s="366">
        <v>676.54</v>
      </c>
      <c r="K2560" s="331">
        <v>0.1</v>
      </c>
      <c r="L2560" s="304" t="str">
        <f t="shared" si="640"/>
        <v>C</v>
      </c>
      <c r="M2560" s="388">
        <v>0</v>
      </c>
      <c r="N2560" s="304"/>
      <c r="O2560" s="304">
        <v>21</v>
      </c>
      <c r="P2560" s="356"/>
      <c r="Q2560" s="356"/>
      <c r="R2560" s="304" t="s">
        <v>2503</v>
      </c>
      <c r="S2560" s="304"/>
      <c r="T2560" s="304"/>
      <c r="U2560" s="304"/>
      <c r="V2560" s="304"/>
      <c r="W2560" s="304" t="s">
        <v>4661</v>
      </c>
      <c r="X2560" s="304">
        <v>-999</v>
      </c>
      <c r="Y2560" s="366" t="str">
        <f t="shared" si="642"/>
        <v>-</v>
      </c>
      <c r="Z2560" s="304"/>
      <c r="AA2560" s="304"/>
      <c r="AB2560" s="304">
        <v>-999</v>
      </c>
      <c r="AC2560" s="304">
        <v>-999</v>
      </c>
      <c r="AD2560" s="366">
        <v>-999</v>
      </c>
      <c r="AE2560" s="304">
        <v>-999</v>
      </c>
      <c r="AF2560" s="304">
        <v>-999</v>
      </c>
      <c r="AG2560" s="304"/>
      <c r="AH2560" s="304">
        <v>0.122296</v>
      </c>
      <c r="AI2560" s="312"/>
      <c r="AJ2560" s="332">
        <v>760</v>
      </c>
      <c r="AK2560" s="304">
        <f t="shared" si="641"/>
        <v>760</v>
      </c>
      <c r="AL2560" s="304">
        <f t="shared" si="650"/>
        <v>0.43</v>
      </c>
      <c r="AM2560" s="389" t="str">
        <f t="shared" si="643"/>
        <v/>
      </c>
      <c r="AN2560" s="304"/>
      <c r="AO2560" s="304"/>
      <c r="AP2560" s="312"/>
      <c r="AQ2560" s="312"/>
      <c r="AR2560" s="312"/>
      <c r="AS2560" s="304"/>
      <c r="AT2560" s="312"/>
      <c r="AU2560" s="329">
        <f>VLOOKUP(C2560,[1]world!$A$2:$B$3555,2,FALSE)</f>
        <v>7</v>
      </c>
      <c r="AV2560" s="329">
        <v>388</v>
      </c>
      <c r="AW2560" s="304">
        <v>0.37</v>
      </c>
      <c r="AX2560" s="304">
        <v>24</v>
      </c>
      <c r="AY2560" s="304">
        <v>84</v>
      </c>
      <c r="AZ2560" s="304">
        <v>960</v>
      </c>
      <c r="BA2560" s="304">
        <v>24</v>
      </c>
      <c r="BB2560" s="304">
        <v>84</v>
      </c>
      <c r="BC2560" s="304">
        <v>960</v>
      </c>
      <c r="BD2560" s="304">
        <v>20</v>
      </c>
      <c r="BE2560" s="304">
        <v>20</v>
      </c>
      <c r="BF2560" s="304">
        <v>-999</v>
      </c>
      <c r="BG2560" s="304">
        <v>-999</v>
      </c>
      <c r="BH2560" s="304">
        <v>960</v>
      </c>
      <c r="BI2560" s="304">
        <v>960</v>
      </c>
      <c r="BJ2560" s="304">
        <v>0</v>
      </c>
      <c r="BK2560" s="304">
        <v>0</v>
      </c>
      <c r="BL2560" s="304">
        <v>0</v>
      </c>
    </row>
    <row r="2561" spans="1:64" ht="15" hidden="1" customHeight="1" x14ac:dyDescent="0.2">
      <c r="A2561" s="304" t="s">
        <v>6103</v>
      </c>
      <c r="B2561" s="304" t="s">
        <v>2503</v>
      </c>
      <c r="C2561" s="304">
        <v>2697</v>
      </c>
      <c r="D2561" s="349" t="s">
        <v>2914</v>
      </c>
      <c r="E2561" s="304" t="s">
        <v>2914</v>
      </c>
      <c r="F2561" s="304"/>
      <c r="G2561" s="324">
        <v>35.1995</v>
      </c>
      <c r="H2561" s="324">
        <v>138.56899999999999</v>
      </c>
      <c r="I2561" s="324" t="s">
        <v>214</v>
      </c>
      <c r="J2561" s="366">
        <v>365.95</v>
      </c>
      <c r="K2561" s="331">
        <v>0.1</v>
      </c>
      <c r="L2561" s="304" t="str">
        <f t="shared" si="640"/>
        <v>C</v>
      </c>
      <c r="M2561" s="388">
        <v>0</v>
      </c>
      <c r="N2561" s="304"/>
      <c r="O2561" s="304">
        <v>21</v>
      </c>
      <c r="P2561" s="356"/>
      <c r="Q2561" s="356"/>
      <c r="R2561" s="304" t="s">
        <v>2503</v>
      </c>
      <c r="S2561" s="304"/>
      <c r="T2561" s="304"/>
      <c r="U2561" s="304"/>
      <c r="V2561" s="304"/>
      <c r="W2561" s="304" t="s">
        <v>4661</v>
      </c>
      <c r="X2561" s="304">
        <v>-999</v>
      </c>
      <c r="Y2561" s="366" t="str">
        <f t="shared" si="642"/>
        <v>-</v>
      </c>
      <c r="Z2561" s="304"/>
      <c r="AA2561" s="304"/>
      <c r="AB2561" s="304">
        <v>-999</v>
      </c>
      <c r="AC2561" s="304">
        <v>-999</v>
      </c>
      <c r="AD2561" s="366">
        <v>-999</v>
      </c>
      <c r="AE2561" s="304">
        <v>-999</v>
      </c>
      <c r="AF2561" s="304">
        <v>-999</v>
      </c>
      <c r="AG2561" s="304"/>
      <c r="AH2561" s="304">
        <v>4.18076E-2</v>
      </c>
      <c r="AI2561" s="312"/>
      <c r="AJ2561" s="332">
        <v>760</v>
      </c>
      <c r="AK2561" s="304">
        <f t="shared" si="641"/>
        <v>760</v>
      </c>
      <c r="AL2561" s="304">
        <f t="shared" si="650"/>
        <v>0.43</v>
      </c>
      <c r="AM2561" s="389" t="str">
        <f t="shared" si="643"/>
        <v/>
      </c>
      <c r="AN2561" s="304"/>
      <c r="AO2561" s="304"/>
      <c r="AP2561" s="312"/>
      <c r="AQ2561" s="312"/>
      <c r="AR2561" s="312"/>
      <c r="AS2561" s="304"/>
      <c r="AT2561" s="312"/>
      <c r="AU2561" s="329">
        <f>VLOOKUP(C2561,[1]world!$A$2:$B$3555,2,FALSE)</f>
        <v>3</v>
      </c>
      <c r="AV2561" s="329">
        <v>547</v>
      </c>
      <c r="AW2561" s="304">
        <v>0.37</v>
      </c>
      <c r="AX2561" s="304">
        <v>30</v>
      </c>
      <c r="AY2561" s="304">
        <v>-999</v>
      </c>
      <c r="AZ2561" s="304">
        <v>1040</v>
      </c>
      <c r="BA2561" s="304">
        <v>30</v>
      </c>
      <c r="BB2561" s="304">
        <v>-999</v>
      </c>
      <c r="BC2561" s="304">
        <v>1040</v>
      </c>
      <c r="BD2561" s="304">
        <v>100</v>
      </c>
      <c r="BE2561" s="304">
        <v>100</v>
      </c>
      <c r="BF2561" s="304">
        <v>-999</v>
      </c>
      <c r="BG2561" s="304">
        <v>-999</v>
      </c>
      <c r="BH2561" s="304">
        <v>1040</v>
      </c>
      <c r="BI2561" s="304">
        <v>1040</v>
      </c>
      <c r="BJ2561" s="304">
        <v>0</v>
      </c>
      <c r="BK2561" s="304" t="s">
        <v>4954</v>
      </c>
      <c r="BL2561" s="304">
        <v>0</v>
      </c>
    </row>
    <row r="2562" spans="1:64" ht="15" hidden="1" customHeight="1" x14ac:dyDescent="0.2">
      <c r="A2562" s="304" t="s">
        <v>6103</v>
      </c>
      <c r="B2562" s="304" t="s">
        <v>2503</v>
      </c>
      <c r="C2562" s="304">
        <v>2698</v>
      </c>
      <c r="D2562" s="349" t="s">
        <v>2863</v>
      </c>
      <c r="E2562" s="304" t="s">
        <v>2863</v>
      </c>
      <c r="F2562" s="304"/>
      <c r="G2562" s="324">
        <v>35.082099999999997</v>
      </c>
      <c r="H2562" s="324">
        <v>138.98099999999999</v>
      </c>
      <c r="I2562" s="324" t="s">
        <v>214</v>
      </c>
      <c r="J2562" s="366">
        <v>588.47</v>
      </c>
      <c r="K2562" s="331">
        <v>0.1</v>
      </c>
      <c r="L2562" s="304" t="str">
        <f t="shared" si="640"/>
        <v>C</v>
      </c>
      <c r="M2562" s="388">
        <v>0</v>
      </c>
      <c r="N2562" s="304"/>
      <c r="O2562" s="304">
        <v>21</v>
      </c>
      <c r="P2562" s="356"/>
      <c r="Q2562" s="356"/>
      <c r="R2562" s="304" t="s">
        <v>2503</v>
      </c>
      <c r="S2562" s="304"/>
      <c r="T2562" s="304"/>
      <c r="U2562" s="304"/>
      <c r="V2562" s="304"/>
      <c r="W2562" s="304" t="s">
        <v>4661</v>
      </c>
      <c r="X2562" s="304">
        <v>-999</v>
      </c>
      <c r="Y2562" s="366" t="str">
        <f t="shared" si="642"/>
        <v>-</v>
      </c>
      <c r="Z2562" s="304"/>
      <c r="AA2562" s="304"/>
      <c r="AB2562" s="304">
        <v>-999</v>
      </c>
      <c r="AC2562" s="304">
        <v>-999</v>
      </c>
      <c r="AD2562" s="366">
        <v>-999</v>
      </c>
      <c r="AE2562" s="304">
        <v>-999</v>
      </c>
      <c r="AF2562" s="304">
        <v>-999</v>
      </c>
      <c r="AG2562" s="304"/>
      <c r="AH2562" s="304">
        <v>0.172128</v>
      </c>
      <c r="AI2562" s="312"/>
      <c r="AJ2562" s="332">
        <v>760</v>
      </c>
      <c r="AK2562" s="304">
        <f t="shared" si="641"/>
        <v>760</v>
      </c>
      <c r="AL2562" s="304">
        <f t="shared" si="650"/>
        <v>0.43</v>
      </c>
      <c r="AM2562" s="389" t="str">
        <f t="shared" si="643"/>
        <v/>
      </c>
      <c r="AN2562" s="304"/>
      <c r="AO2562" s="304"/>
      <c r="AP2562" s="312"/>
      <c r="AQ2562" s="312"/>
      <c r="AR2562" s="312"/>
      <c r="AS2562" s="304"/>
      <c r="AT2562" s="312"/>
      <c r="AU2562" s="329">
        <f>VLOOKUP(C2562,[1]world!$A$2:$B$3555,2,FALSE)</f>
        <v>3</v>
      </c>
      <c r="AV2562" s="329">
        <v>547</v>
      </c>
      <c r="AW2562" s="304">
        <v>0.37</v>
      </c>
      <c r="AX2562" s="304">
        <v>50</v>
      </c>
      <c r="AY2562" s="304">
        <v>50</v>
      </c>
      <c r="AZ2562" s="304">
        <v>240</v>
      </c>
      <c r="BA2562" s="304">
        <v>50</v>
      </c>
      <c r="BB2562" s="304">
        <v>50</v>
      </c>
      <c r="BC2562" s="304">
        <v>240</v>
      </c>
      <c r="BD2562" s="304">
        <v>80</v>
      </c>
      <c r="BE2562" s="304">
        <v>80</v>
      </c>
      <c r="BF2562" s="304">
        <v>-999</v>
      </c>
      <c r="BG2562" s="304">
        <v>-999</v>
      </c>
      <c r="BH2562" s="304">
        <v>240</v>
      </c>
      <c r="BI2562" s="304">
        <v>240</v>
      </c>
      <c r="BJ2562" s="304">
        <v>0</v>
      </c>
      <c r="BK2562" s="304">
        <v>0</v>
      </c>
      <c r="BL2562" s="304">
        <v>0</v>
      </c>
    </row>
    <row r="2563" spans="1:64" ht="15" hidden="1" customHeight="1" x14ac:dyDescent="0.2">
      <c r="A2563" s="304" t="s">
        <v>6103</v>
      </c>
      <c r="B2563" s="304" t="s">
        <v>2503</v>
      </c>
      <c r="C2563" s="304">
        <v>2699</v>
      </c>
      <c r="D2563" s="349" t="s">
        <v>2812</v>
      </c>
      <c r="E2563" s="304" t="s">
        <v>2812</v>
      </c>
      <c r="F2563" s="304"/>
      <c r="G2563" s="324">
        <v>34.972299999999997</v>
      </c>
      <c r="H2563" s="324">
        <v>138.91589999999999</v>
      </c>
      <c r="I2563" s="324" t="s">
        <v>214</v>
      </c>
      <c r="J2563" s="366">
        <v>152.94</v>
      </c>
      <c r="K2563" s="331">
        <v>0.1</v>
      </c>
      <c r="L2563" s="304" t="str">
        <f t="shared" si="640"/>
        <v>E</v>
      </c>
      <c r="M2563" s="388">
        <v>0</v>
      </c>
      <c r="N2563" s="304"/>
      <c r="O2563" s="304">
        <v>21</v>
      </c>
      <c r="P2563" s="356"/>
      <c r="Q2563" s="356"/>
      <c r="R2563" s="304" t="s">
        <v>2503</v>
      </c>
      <c r="S2563" s="304"/>
      <c r="T2563" s="304"/>
      <c r="U2563" s="304"/>
      <c r="V2563" s="304"/>
      <c r="W2563" s="304" t="s">
        <v>4661</v>
      </c>
      <c r="X2563" s="304">
        <v>-999</v>
      </c>
      <c r="Y2563" s="366" t="str">
        <f t="shared" si="642"/>
        <v>-</v>
      </c>
      <c r="Z2563" s="304"/>
      <c r="AA2563" s="304"/>
      <c r="AB2563" s="304">
        <v>-999</v>
      </c>
      <c r="AC2563" s="304">
        <v>-999</v>
      </c>
      <c r="AD2563" s="366">
        <v>-999</v>
      </c>
      <c r="AE2563" s="304">
        <v>-999</v>
      </c>
      <c r="AF2563" s="304">
        <v>-999</v>
      </c>
      <c r="AG2563" s="304"/>
      <c r="AH2563" s="304">
        <v>4.3050699999999997E-2</v>
      </c>
      <c r="AI2563" s="312"/>
      <c r="AJ2563" s="332">
        <v>760</v>
      </c>
      <c r="AK2563" s="304">
        <f t="shared" si="641"/>
        <v>760</v>
      </c>
      <c r="AL2563" s="304">
        <f t="shared" si="650"/>
        <v>0.43</v>
      </c>
      <c r="AM2563" s="389" t="str">
        <f t="shared" si="643"/>
        <v/>
      </c>
      <c r="AN2563" s="304"/>
      <c r="AO2563" s="304"/>
      <c r="AP2563" s="312"/>
      <c r="AQ2563" s="312"/>
      <c r="AR2563" s="312"/>
      <c r="AS2563" s="304"/>
      <c r="AT2563" s="312"/>
      <c r="AU2563" s="329">
        <f>VLOOKUP(C2563,[1]world!$A$2:$B$3555,2,FALSE)</f>
        <v>1</v>
      </c>
      <c r="AV2563" s="329">
        <v>519</v>
      </c>
      <c r="AW2563" s="304">
        <v>0.37</v>
      </c>
      <c r="AX2563" s="304">
        <v>180</v>
      </c>
      <c r="AY2563" s="304">
        <v>-999</v>
      </c>
      <c r="AZ2563" s="304">
        <v>240</v>
      </c>
      <c r="BA2563" s="304">
        <v>180</v>
      </c>
      <c r="BB2563" s="304">
        <v>-999</v>
      </c>
      <c r="BC2563" s="304">
        <v>240</v>
      </c>
      <c r="BD2563" s="304">
        <v>180</v>
      </c>
      <c r="BE2563" s="304">
        <v>180</v>
      </c>
      <c r="BF2563" s="304">
        <v>-999</v>
      </c>
      <c r="BG2563" s="304">
        <v>-999</v>
      </c>
      <c r="BH2563" s="304">
        <v>240</v>
      </c>
      <c r="BI2563" s="304">
        <v>240</v>
      </c>
      <c r="BJ2563" s="304">
        <v>2</v>
      </c>
      <c r="BK2563" s="304" t="s">
        <v>4954</v>
      </c>
      <c r="BL2563" s="304">
        <v>2</v>
      </c>
    </row>
    <row r="2564" spans="1:64" ht="15" hidden="1" customHeight="1" x14ac:dyDescent="0.2">
      <c r="A2564" s="304" t="s">
        <v>6103</v>
      </c>
      <c r="B2564" s="304" t="s">
        <v>2503</v>
      </c>
      <c r="C2564" s="304">
        <v>2700</v>
      </c>
      <c r="D2564" s="349" t="s">
        <v>2808</v>
      </c>
      <c r="E2564" s="304" t="s">
        <v>2808</v>
      </c>
      <c r="F2564" s="304"/>
      <c r="G2564" s="324">
        <v>34.970599999999997</v>
      </c>
      <c r="H2564" s="324">
        <v>138.49549999999999</v>
      </c>
      <c r="I2564" s="324" t="s">
        <v>214</v>
      </c>
      <c r="J2564" s="366">
        <v>323.47000000000003</v>
      </c>
      <c r="K2564" s="331">
        <v>0.1</v>
      </c>
      <c r="L2564" s="304" t="str">
        <f t="shared" ref="L2564:L2627" si="651">IF(J2564&lt;180,"E",IF(AND(J2564&gt;=180,J2564&lt;360),"D",IF(AND(J2564&gt;=360,J2564&lt;760),"C",IF(AND(J2564&gt;=760,J2564&lt;1500),"B",IF(J2564&gt;=1500,"A","-")))))</f>
        <v>D</v>
      </c>
      <c r="M2564" s="388">
        <v>0</v>
      </c>
      <c r="N2564" s="304"/>
      <c r="O2564" s="304">
        <v>21</v>
      </c>
      <c r="P2564" s="356"/>
      <c r="Q2564" s="356"/>
      <c r="R2564" s="304" t="s">
        <v>2503</v>
      </c>
      <c r="S2564" s="304"/>
      <c r="T2564" s="304"/>
      <c r="U2564" s="304"/>
      <c r="V2564" s="304"/>
      <c r="W2564" s="304" t="s">
        <v>4661</v>
      </c>
      <c r="X2564" s="304">
        <v>-999</v>
      </c>
      <c r="Y2564" s="366" t="str">
        <f t="shared" si="642"/>
        <v>-</v>
      </c>
      <c r="Z2564" s="304"/>
      <c r="AA2564" s="304"/>
      <c r="AB2564" s="304">
        <v>-999</v>
      </c>
      <c r="AC2564" s="304">
        <v>-999</v>
      </c>
      <c r="AD2564" s="366">
        <v>-999</v>
      </c>
      <c r="AE2564" s="304">
        <v>-999</v>
      </c>
      <c r="AF2564" s="304">
        <v>-999</v>
      </c>
      <c r="AG2564" s="304"/>
      <c r="AH2564" s="304">
        <v>3.7226299999999997E-2</v>
      </c>
      <c r="AI2564" s="312"/>
      <c r="AJ2564" s="332">
        <v>760</v>
      </c>
      <c r="AK2564" s="304">
        <f t="shared" ref="AK2564:AK2627" si="652">IF(AJ2564&lt;=180,180,IF(AND(AJ2564&gt;180,AJ2564&lt;240),210,IF(AND(AJ2564&gt;=240,AJ2564&lt;300),270,IF(AND(AJ2564&gt;=300,AJ2564&lt;360),270,IF(AND(AJ2564&gt;=360,AJ2564&lt;490),425,IF(AND(AJ2564&gt;=490,AJ2564&lt;620),555,IF(AND(AJ2564&gt;=620,AJ2564&lt;760),690,IF(AJ2564&gt;=760,760,"Error"))))))))</f>
        <v>760</v>
      </c>
      <c r="AL2564" s="304">
        <f t="shared" si="650"/>
        <v>0.43</v>
      </c>
      <c r="AM2564" s="389" t="str">
        <f t="shared" si="643"/>
        <v/>
      </c>
      <c r="AN2564" s="304"/>
      <c r="AO2564" s="304"/>
      <c r="AP2564" s="312"/>
      <c r="AQ2564" s="312"/>
      <c r="AR2564" s="312"/>
      <c r="AS2564" s="304"/>
      <c r="AT2564" s="312"/>
      <c r="AU2564" s="329">
        <f>VLOOKUP(C2564,[1]world!$A$2:$B$3555,2,FALSE)</f>
        <v>7</v>
      </c>
      <c r="AV2564" s="329">
        <v>388</v>
      </c>
      <c r="AW2564" s="304">
        <v>0.37</v>
      </c>
      <c r="AX2564" s="304">
        <v>180</v>
      </c>
      <c r="AY2564" s="304">
        <v>-999</v>
      </c>
      <c r="AZ2564" s="304">
        <v>1640</v>
      </c>
      <c r="BA2564" s="304">
        <v>180</v>
      </c>
      <c r="BB2564" s="304">
        <v>-999</v>
      </c>
      <c r="BC2564" s="304">
        <v>1640</v>
      </c>
      <c r="BD2564" s="304">
        <v>20</v>
      </c>
      <c r="BE2564" s="304">
        <v>20</v>
      </c>
      <c r="BF2564" s="304">
        <v>-999</v>
      </c>
      <c r="BG2564" s="304">
        <v>-999</v>
      </c>
      <c r="BH2564" s="304">
        <v>1640</v>
      </c>
      <c r="BI2564" s="304">
        <v>1640</v>
      </c>
      <c r="BJ2564" s="304">
        <v>0</v>
      </c>
      <c r="BK2564" s="304" t="s">
        <v>4954</v>
      </c>
      <c r="BL2564" s="304">
        <v>0</v>
      </c>
    </row>
    <row r="2565" spans="1:64" ht="15" hidden="1" customHeight="1" x14ac:dyDescent="0.2">
      <c r="A2565" s="304" t="s">
        <v>6176</v>
      </c>
      <c r="B2565" s="304" t="s">
        <v>1612</v>
      </c>
      <c r="C2565" s="304">
        <v>2701</v>
      </c>
      <c r="D2565" s="349" t="s">
        <v>3606</v>
      </c>
      <c r="E2565" s="304" t="s">
        <v>3606</v>
      </c>
      <c r="F2565" s="304"/>
      <c r="G2565" s="324">
        <v>36.941699999999997</v>
      </c>
      <c r="H2565" s="324">
        <v>140.08279999999999</v>
      </c>
      <c r="I2565" s="324" t="s">
        <v>212</v>
      </c>
      <c r="J2565" s="368">
        <f t="shared" ref="J2565:J2572" si="653">U2565</f>
        <v>579.73633326047423</v>
      </c>
      <c r="K2565" s="331">
        <v>0.2</v>
      </c>
      <c r="L2565" s="304" t="str">
        <f t="shared" si="651"/>
        <v>C</v>
      </c>
      <c r="M2565" s="388">
        <v>1</v>
      </c>
      <c r="N2565" s="304">
        <v>392.3</v>
      </c>
      <c r="O2565" s="304">
        <v>11</v>
      </c>
      <c r="P2565" s="331"/>
      <c r="Q2565" s="356"/>
      <c r="R2565" s="304"/>
      <c r="S2565" s="356">
        <v>506.05846336945484</v>
      </c>
      <c r="T2565" s="356">
        <v>587.9227632483653</v>
      </c>
      <c r="U2565" s="356">
        <f t="shared" ref="U2565:U2572" si="654">IF(O2565&lt;=10,T2565,IF(O2565&gt;=20,S2565,((O2565-10)*(S2565-T2565)/10+T2565)))</f>
        <v>579.73633326047423</v>
      </c>
      <c r="V2565" s="356"/>
      <c r="W2565" s="304" t="s">
        <v>890</v>
      </c>
      <c r="X2565" s="304" t="s">
        <v>205</v>
      </c>
      <c r="Y2565" s="366">
        <f t="shared" ref="Y2565:Y2628" si="655">IF(X2565="A",506.6,IF(X2565="B",424.8,IF(X2565="C",338.6,IF(X2565="D",274.5,IF(X2565="E",181.5,"-")))))</f>
        <v>424.8</v>
      </c>
      <c r="Z2565" s="304"/>
      <c r="AA2565" s="304"/>
      <c r="AB2565" s="304">
        <v>-999</v>
      </c>
      <c r="AC2565" s="304">
        <v>-999</v>
      </c>
      <c r="AD2565" s="366">
        <v>-999</v>
      </c>
      <c r="AE2565" s="304">
        <v>-999</v>
      </c>
      <c r="AF2565" s="304">
        <v>-999</v>
      </c>
      <c r="AG2565" s="304"/>
      <c r="AH2565" s="304">
        <v>1.00699E-2</v>
      </c>
      <c r="AI2565" s="312"/>
      <c r="AJ2565" s="332">
        <v>424</v>
      </c>
      <c r="AK2565" s="304">
        <f t="shared" si="652"/>
        <v>425</v>
      </c>
      <c r="AL2565" s="304">
        <f t="shared" si="650"/>
        <v>0.43</v>
      </c>
      <c r="AM2565" s="389" t="str">
        <f t="shared" si="643"/>
        <v/>
      </c>
      <c r="AN2565" s="304"/>
      <c r="AO2565" s="304"/>
      <c r="AP2565" s="312"/>
      <c r="AQ2565" s="312"/>
      <c r="AR2565" s="312"/>
      <c r="AS2565" s="304"/>
      <c r="AT2565" s="312"/>
      <c r="AU2565" s="329">
        <f>VLOOKUP(C2565,[1]world!$A$2:$B$3555,2,FALSE)</f>
        <v>6</v>
      </c>
      <c r="AV2565" s="329">
        <v>345</v>
      </c>
      <c r="AW2565" s="304">
        <v>0.37</v>
      </c>
      <c r="AX2565" s="304">
        <v>320</v>
      </c>
      <c r="AY2565" s="304">
        <v>-999</v>
      </c>
      <c r="AZ2565" s="304">
        <v>640</v>
      </c>
      <c r="BA2565" s="304">
        <v>320</v>
      </c>
      <c r="BB2565" s="304">
        <v>-999</v>
      </c>
      <c r="BC2565" s="304">
        <v>640</v>
      </c>
      <c r="BD2565" s="304">
        <v>320</v>
      </c>
      <c r="BE2565" s="304">
        <v>320</v>
      </c>
      <c r="BF2565" s="304">
        <v>-999</v>
      </c>
      <c r="BG2565" s="304">
        <v>-999</v>
      </c>
      <c r="BH2565" s="304">
        <v>640</v>
      </c>
      <c r="BI2565" s="304">
        <v>640</v>
      </c>
      <c r="BJ2565" s="304">
        <v>2</v>
      </c>
      <c r="BK2565" s="304" t="s">
        <v>4954</v>
      </c>
      <c r="BL2565" s="304">
        <v>2</v>
      </c>
    </row>
    <row r="2566" spans="1:64" ht="15" hidden="1" customHeight="1" x14ac:dyDescent="0.2">
      <c r="A2566" s="304" t="s">
        <v>6176</v>
      </c>
      <c r="B2566" s="304" t="s">
        <v>1612</v>
      </c>
      <c r="C2566" s="304">
        <v>2702</v>
      </c>
      <c r="D2566" s="349" t="s">
        <v>3540</v>
      </c>
      <c r="E2566" s="304" t="s">
        <v>3540</v>
      </c>
      <c r="F2566" s="304"/>
      <c r="G2566" s="324">
        <v>36.7639</v>
      </c>
      <c r="H2566" s="324">
        <v>140.12970000000001</v>
      </c>
      <c r="I2566" s="324" t="s">
        <v>212</v>
      </c>
      <c r="J2566" s="368">
        <f t="shared" si="653"/>
        <v>464.72381956761967</v>
      </c>
      <c r="K2566" s="331">
        <v>0.13</v>
      </c>
      <c r="L2566" s="304" t="str">
        <f t="shared" si="651"/>
        <v>C</v>
      </c>
      <c r="M2566" s="388">
        <v>1</v>
      </c>
      <c r="N2566" s="304">
        <v>413.9</v>
      </c>
      <c r="O2566" s="304">
        <v>20</v>
      </c>
      <c r="P2566" s="331"/>
      <c r="Q2566" s="356"/>
      <c r="R2566" s="304"/>
      <c r="S2566" s="356">
        <v>464.72381956761967</v>
      </c>
      <c r="T2566" s="356">
        <v>495.50936935191902</v>
      </c>
      <c r="U2566" s="356">
        <f t="shared" si="654"/>
        <v>464.72381956761967</v>
      </c>
      <c r="V2566" s="356"/>
      <c r="W2566" s="304" t="s">
        <v>1674</v>
      </c>
      <c r="X2566" s="304" t="s">
        <v>213</v>
      </c>
      <c r="Y2566" s="366">
        <f t="shared" si="655"/>
        <v>274.5</v>
      </c>
      <c r="Z2566" s="304"/>
      <c r="AA2566" s="304"/>
      <c r="AB2566" s="304">
        <v>-999</v>
      </c>
      <c r="AC2566" s="304">
        <v>-999</v>
      </c>
      <c r="AD2566" s="366">
        <v>-999</v>
      </c>
      <c r="AE2566" s="304">
        <v>-999</v>
      </c>
      <c r="AF2566" s="304">
        <v>-999</v>
      </c>
      <c r="AG2566" s="304"/>
      <c r="AH2566" s="304">
        <v>1.03196E-2</v>
      </c>
      <c r="AI2566" s="312"/>
      <c r="AJ2566" s="332">
        <v>430</v>
      </c>
      <c r="AK2566" s="304">
        <f t="shared" si="652"/>
        <v>425</v>
      </c>
      <c r="AL2566" s="304">
        <f t="shared" si="650"/>
        <v>0.43</v>
      </c>
      <c r="AM2566" s="389" t="str">
        <f t="shared" si="643"/>
        <v/>
      </c>
      <c r="AN2566" s="304"/>
      <c r="AO2566" s="304"/>
      <c r="AP2566" s="312"/>
      <c r="AQ2566" s="312"/>
      <c r="AR2566" s="312"/>
      <c r="AS2566" s="304"/>
      <c r="AT2566" s="312"/>
      <c r="AU2566" s="329">
        <f>VLOOKUP(C2566,[1]world!$A$2:$B$3555,2,FALSE)</f>
        <v>5</v>
      </c>
      <c r="AV2566" s="329">
        <v>402</v>
      </c>
      <c r="AW2566" s="304">
        <v>0.37</v>
      </c>
      <c r="AX2566" s="304">
        <v>580</v>
      </c>
      <c r="AY2566" s="304">
        <v>-999</v>
      </c>
      <c r="AZ2566" s="304">
        <v>980</v>
      </c>
      <c r="BA2566" s="304">
        <v>580</v>
      </c>
      <c r="BB2566" s="304">
        <v>-999</v>
      </c>
      <c r="BC2566" s="304">
        <v>980</v>
      </c>
      <c r="BD2566" s="304">
        <v>580</v>
      </c>
      <c r="BE2566" s="304">
        <v>580</v>
      </c>
      <c r="BF2566" s="304">
        <v>-999</v>
      </c>
      <c r="BG2566" s="304">
        <v>-999</v>
      </c>
      <c r="BH2566" s="304">
        <v>980</v>
      </c>
      <c r="BI2566" s="304">
        <v>980</v>
      </c>
      <c r="BJ2566" s="304">
        <v>2</v>
      </c>
      <c r="BK2566" s="304" t="s">
        <v>4954</v>
      </c>
      <c r="BL2566" s="304">
        <v>2</v>
      </c>
    </row>
    <row r="2567" spans="1:64" ht="15" hidden="1" customHeight="1" x14ac:dyDescent="0.2">
      <c r="A2567" s="304" t="s">
        <v>6176</v>
      </c>
      <c r="B2567" s="304" t="s">
        <v>1612</v>
      </c>
      <c r="C2567" s="304">
        <v>2703</v>
      </c>
      <c r="D2567" s="349" t="s">
        <v>3488</v>
      </c>
      <c r="E2567" s="304" t="s">
        <v>3488</v>
      </c>
      <c r="F2567" s="304"/>
      <c r="G2567" s="324">
        <v>36.569200000000002</v>
      </c>
      <c r="H2567" s="324">
        <v>139.8861</v>
      </c>
      <c r="I2567" s="324" t="s">
        <v>212</v>
      </c>
      <c r="J2567" s="368">
        <f t="shared" si="653"/>
        <v>597.74773970286105</v>
      </c>
      <c r="K2567" s="331">
        <v>0.2</v>
      </c>
      <c r="L2567" s="304" t="str">
        <f t="shared" si="651"/>
        <v>C</v>
      </c>
      <c r="M2567" s="388">
        <v>1</v>
      </c>
      <c r="N2567" s="304">
        <v>385.6</v>
      </c>
      <c r="O2567" s="304">
        <v>10</v>
      </c>
      <c r="P2567" s="331"/>
      <c r="Q2567" s="356"/>
      <c r="R2567" s="304"/>
      <c r="S2567" s="356">
        <v>505.49192970095436</v>
      </c>
      <c r="T2567" s="356">
        <v>597.74773970286105</v>
      </c>
      <c r="U2567" s="356">
        <f t="shared" si="654"/>
        <v>597.74773970286105</v>
      </c>
      <c r="V2567" s="356"/>
      <c r="W2567" s="304" t="s">
        <v>900</v>
      </c>
      <c r="X2567" s="304" t="s">
        <v>232</v>
      </c>
      <c r="Y2567" s="366">
        <f t="shared" si="655"/>
        <v>506.6</v>
      </c>
      <c r="Z2567" s="304"/>
      <c r="AA2567" s="304"/>
      <c r="AB2567" s="304">
        <v>-999</v>
      </c>
      <c r="AC2567" s="304">
        <v>-999</v>
      </c>
      <c r="AD2567" s="366">
        <v>-999</v>
      </c>
      <c r="AE2567" s="304">
        <v>-999</v>
      </c>
      <c r="AF2567" s="304">
        <v>-999</v>
      </c>
      <c r="AG2567" s="304"/>
      <c r="AH2567" s="304">
        <v>1.0255200000000001E-2</v>
      </c>
      <c r="AI2567" s="312"/>
      <c r="AJ2567" s="332">
        <v>428</v>
      </c>
      <c r="AK2567" s="304">
        <f t="shared" si="652"/>
        <v>425</v>
      </c>
      <c r="AL2567" s="304">
        <f t="shared" si="650"/>
        <v>0.43</v>
      </c>
      <c r="AM2567" s="389" t="str">
        <f t="shared" si="643"/>
        <v/>
      </c>
      <c r="AN2567" s="304"/>
      <c r="AO2567" s="304"/>
      <c r="AP2567" s="312"/>
      <c r="AQ2567" s="312"/>
      <c r="AR2567" s="312"/>
      <c r="AS2567" s="304"/>
      <c r="AT2567" s="312"/>
      <c r="AU2567" s="329">
        <f>VLOOKUP(C2567,[1]world!$A$2:$B$3555,2,FALSE)</f>
        <v>6</v>
      </c>
      <c r="AV2567" s="329">
        <v>345</v>
      </c>
      <c r="AW2567" s="304">
        <v>0.37</v>
      </c>
      <c r="AX2567" s="304">
        <v>340</v>
      </c>
      <c r="AY2567" s="304">
        <v>-999</v>
      </c>
      <c r="AZ2567" s="304">
        <v>900</v>
      </c>
      <c r="BA2567" s="304">
        <v>340</v>
      </c>
      <c r="BB2567" s="304">
        <v>-999</v>
      </c>
      <c r="BC2567" s="304">
        <v>900</v>
      </c>
      <c r="BD2567" s="304">
        <v>340</v>
      </c>
      <c r="BE2567" s="304">
        <v>340</v>
      </c>
      <c r="BF2567" s="304">
        <v>-999</v>
      </c>
      <c r="BG2567" s="304">
        <v>-999</v>
      </c>
      <c r="BH2567" s="304">
        <v>900</v>
      </c>
      <c r="BI2567" s="304">
        <v>900</v>
      </c>
      <c r="BJ2567" s="304">
        <v>2</v>
      </c>
      <c r="BK2567" s="304" t="s">
        <v>4954</v>
      </c>
      <c r="BL2567" s="304">
        <v>2</v>
      </c>
    </row>
    <row r="2568" spans="1:64" ht="15" hidden="1" customHeight="1" x14ac:dyDescent="0.2">
      <c r="A2568" s="304" t="s">
        <v>6176</v>
      </c>
      <c r="B2568" s="304" t="s">
        <v>1612</v>
      </c>
      <c r="C2568" s="304">
        <v>2704</v>
      </c>
      <c r="D2568" s="349" t="s">
        <v>3484</v>
      </c>
      <c r="E2568" s="304" t="s">
        <v>3484</v>
      </c>
      <c r="F2568" s="304"/>
      <c r="G2568" s="324">
        <v>36.56</v>
      </c>
      <c r="H2568" s="324">
        <v>139.76750000000001</v>
      </c>
      <c r="I2568" s="324" t="s">
        <v>212</v>
      </c>
      <c r="J2568" s="368">
        <f t="shared" si="653"/>
        <v>265.5980382021188</v>
      </c>
      <c r="K2568" s="331">
        <v>0.13</v>
      </c>
      <c r="L2568" s="304" t="str">
        <f t="shared" si="651"/>
        <v>D</v>
      </c>
      <c r="M2568" s="388">
        <v>1</v>
      </c>
      <c r="N2568" s="304">
        <v>237.8</v>
      </c>
      <c r="O2568" s="304">
        <v>20</v>
      </c>
      <c r="P2568" s="331"/>
      <c r="Q2568" s="356"/>
      <c r="R2568" s="304"/>
      <c r="S2568" s="356">
        <v>265.5980382021188</v>
      </c>
      <c r="T2568" s="356">
        <v>285.73762947702022</v>
      </c>
      <c r="U2568" s="356">
        <f t="shared" si="654"/>
        <v>265.5980382021188</v>
      </c>
      <c r="V2568" s="356"/>
      <c r="W2568" s="304" t="s">
        <v>1674</v>
      </c>
      <c r="X2568" s="304" t="s">
        <v>213</v>
      </c>
      <c r="Y2568" s="366">
        <f t="shared" si="655"/>
        <v>274.5</v>
      </c>
      <c r="Z2568" s="304"/>
      <c r="AA2568" s="304"/>
      <c r="AB2568" s="304">
        <v>-999</v>
      </c>
      <c r="AC2568" s="304">
        <v>-999</v>
      </c>
      <c r="AD2568" s="366">
        <v>-999</v>
      </c>
      <c r="AE2568" s="304">
        <v>-999</v>
      </c>
      <c r="AF2568" s="304">
        <v>-999</v>
      </c>
      <c r="AG2568" s="304"/>
      <c r="AH2568" s="304">
        <v>9.1873600000000003E-3</v>
      </c>
      <c r="AI2568" s="312"/>
      <c r="AJ2568" s="332">
        <v>405</v>
      </c>
      <c r="AK2568" s="304">
        <f t="shared" si="652"/>
        <v>425</v>
      </c>
      <c r="AL2568" s="304">
        <f t="shared" si="650"/>
        <v>0.43</v>
      </c>
      <c r="AM2568" s="389" t="str">
        <f t="shared" si="643"/>
        <v/>
      </c>
      <c r="AN2568" s="304"/>
      <c r="AO2568" s="304"/>
      <c r="AP2568" s="312"/>
      <c r="AQ2568" s="312"/>
      <c r="AR2568" s="312"/>
      <c r="AS2568" s="304"/>
      <c r="AT2568" s="312"/>
      <c r="AU2568" s="329">
        <f>VLOOKUP(C2568,[1]world!$A$2:$B$3555,2,FALSE)</f>
        <v>7</v>
      </c>
      <c r="AV2568" s="329">
        <v>388</v>
      </c>
      <c r="AW2568" s="304">
        <v>0.37</v>
      </c>
      <c r="AX2568" s="304">
        <v>100</v>
      </c>
      <c r="AY2568" s="304">
        <v>-999</v>
      </c>
      <c r="AZ2568" s="304">
        <v>280</v>
      </c>
      <c r="BA2568" s="304">
        <v>100</v>
      </c>
      <c r="BB2568" s="304">
        <v>-999</v>
      </c>
      <c r="BC2568" s="304">
        <v>280</v>
      </c>
      <c r="BD2568" s="304">
        <v>100</v>
      </c>
      <c r="BE2568" s="304">
        <v>100</v>
      </c>
      <c r="BF2568" s="304">
        <v>-999</v>
      </c>
      <c r="BG2568" s="304">
        <v>-999</v>
      </c>
      <c r="BH2568" s="304">
        <v>280</v>
      </c>
      <c r="BI2568" s="304">
        <v>280</v>
      </c>
      <c r="BJ2568" s="304">
        <v>2</v>
      </c>
      <c r="BK2568" s="304" t="s">
        <v>4954</v>
      </c>
      <c r="BL2568" s="304">
        <v>2</v>
      </c>
    </row>
    <row r="2569" spans="1:64" ht="15" hidden="1" customHeight="1" x14ac:dyDescent="0.2">
      <c r="A2569" s="304" t="s">
        <v>6176</v>
      </c>
      <c r="B2569" s="304" t="s">
        <v>1612</v>
      </c>
      <c r="C2569" s="304">
        <v>2705</v>
      </c>
      <c r="D2569" s="349" t="s">
        <v>3447</v>
      </c>
      <c r="E2569" s="304" t="s">
        <v>3447</v>
      </c>
      <c r="F2569" s="304"/>
      <c r="G2569" s="324">
        <v>36.386699999999998</v>
      </c>
      <c r="H2569" s="324">
        <v>139.61449999999999</v>
      </c>
      <c r="I2569" s="324" t="s">
        <v>212</v>
      </c>
      <c r="J2569" s="368">
        <f t="shared" si="653"/>
        <v>415.07948253277624</v>
      </c>
      <c r="K2569" s="331">
        <v>0.2</v>
      </c>
      <c r="L2569" s="304" t="str">
        <f t="shared" si="651"/>
        <v>C</v>
      </c>
      <c r="M2569" s="388">
        <v>1</v>
      </c>
      <c r="N2569" s="304">
        <v>271.7</v>
      </c>
      <c r="O2569" s="304">
        <v>11</v>
      </c>
      <c r="P2569" s="331"/>
      <c r="Q2569" s="356"/>
      <c r="R2569" s="304"/>
      <c r="S2569" s="356">
        <v>346.12430370463966</v>
      </c>
      <c r="T2569" s="356">
        <v>422.74116906923587</v>
      </c>
      <c r="U2569" s="356">
        <f t="shared" si="654"/>
        <v>415.07948253277624</v>
      </c>
      <c r="V2569" s="356"/>
      <c r="W2569" s="304" t="s">
        <v>890</v>
      </c>
      <c r="X2569" s="304" t="s">
        <v>205</v>
      </c>
      <c r="Y2569" s="366">
        <f t="shared" si="655"/>
        <v>424.8</v>
      </c>
      <c r="Z2569" s="304"/>
      <c r="AA2569" s="304"/>
      <c r="AB2569" s="304">
        <v>-999</v>
      </c>
      <c r="AC2569" s="304">
        <v>-999</v>
      </c>
      <c r="AD2569" s="366">
        <v>-999</v>
      </c>
      <c r="AE2569" s="304">
        <v>-999</v>
      </c>
      <c r="AF2569" s="304">
        <v>-999</v>
      </c>
      <c r="AG2569" s="304"/>
      <c r="AH2569" s="304">
        <v>5.4250300000000001E-2</v>
      </c>
      <c r="AI2569" s="312"/>
      <c r="AJ2569" s="332">
        <v>760</v>
      </c>
      <c r="AK2569" s="304">
        <f t="shared" si="652"/>
        <v>760</v>
      </c>
      <c r="AL2569" s="304">
        <f t="shared" si="650"/>
        <v>0.43</v>
      </c>
      <c r="AM2569" s="389" t="str">
        <f t="shared" ref="AM2569:AM2632" si="656">IF(AT2569&lt;&gt;"",AT2569,IF(AND(AT2569="",AR2569=""),"",AR2569))</f>
        <v/>
      </c>
      <c r="AN2569" s="304"/>
      <c r="AO2569" s="304"/>
      <c r="AP2569" s="312"/>
      <c r="AQ2569" s="312"/>
      <c r="AR2569" s="312"/>
      <c r="AS2569" s="304"/>
      <c r="AT2569" s="312"/>
      <c r="AU2569" s="329">
        <f>VLOOKUP(C2569,[1]world!$A$2:$B$3555,2,FALSE)</f>
        <v>3</v>
      </c>
      <c r="AV2569" s="329">
        <v>547</v>
      </c>
      <c r="AW2569" s="304">
        <v>0.37</v>
      </c>
      <c r="AX2569" s="304">
        <v>8</v>
      </c>
      <c r="AY2569" s="304">
        <v>-999</v>
      </c>
      <c r="AZ2569" s="304">
        <v>-999</v>
      </c>
      <c r="BA2569" s="304">
        <v>8</v>
      </c>
      <c r="BB2569" s="304">
        <v>-999</v>
      </c>
      <c r="BC2569" s="304">
        <v>-999</v>
      </c>
      <c r="BD2569" s="304">
        <v>8</v>
      </c>
      <c r="BE2569" s="304">
        <v>8</v>
      </c>
      <c r="BF2569" s="304">
        <v>20</v>
      </c>
      <c r="BG2569" s="304">
        <v>140</v>
      </c>
      <c r="BH2569" s="304">
        <f>BI2569</f>
        <v>-999</v>
      </c>
      <c r="BI2569" s="304">
        <f>BC2569</f>
        <v>-999</v>
      </c>
      <c r="BJ2569" s="304">
        <v>0</v>
      </c>
      <c r="BK2569" s="304">
        <v>0</v>
      </c>
      <c r="BL2569" s="304">
        <v>0</v>
      </c>
    </row>
    <row r="2570" spans="1:64" ht="15" hidden="1" customHeight="1" x14ac:dyDescent="0.2">
      <c r="A2570" s="304" t="s">
        <v>6176</v>
      </c>
      <c r="B2570" s="304" t="s">
        <v>1612</v>
      </c>
      <c r="C2570" s="304">
        <v>2706</v>
      </c>
      <c r="D2570" s="349" t="s">
        <v>3414</v>
      </c>
      <c r="E2570" s="304" t="s">
        <v>3414</v>
      </c>
      <c r="F2570" s="304"/>
      <c r="G2570" s="324">
        <v>36.285899999999998</v>
      </c>
      <c r="H2570" s="324">
        <v>139.8047</v>
      </c>
      <c r="I2570" s="324" t="s">
        <v>212</v>
      </c>
      <c r="J2570" s="368">
        <f t="shared" si="653"/>
        <v>356.72042463484973</v>
      </c>
      <c r="K2570" s="331">
        <v>0.13</v>
      </c>
      <c r="L2570" s="304" t="str">
        <f t="shared" si="651"/>
        <v>D</v>
      </c>
      <c r="M2570" s="388">
        <v>1</v>
      </c>
      <c r="N2570" s="304">
        <v>318.5</v>
      </c>
      <c r="O2570" s="304">
        <v>20</v>
      </c>
      <c r="P2570" s="331"/>
      <c r="Q2570" s="356"/>
      <c r="R2570" s="304"/>
      <c r="S2570" s="356">
        <v>356.72042463484973</v>
      </c>
      <c r="T2570" s="356">
        <v>382.98897219646608</v>
      </c>
      <c r="U2570" s="356">
        <f t="shared" si="654"/>
        <v>356.72042463484973</v>
      </c>
      <c r="V2570" s="356"/>
      <c r="W2570" s="304" t="s">
        <v>1674</v>
      </c>
      <c r="X2570" s="304" t="s">
        <v>213</v>
      </c>
      <c r="Y2570" s="366">
        <f t="shared" si="655"/>
        <v>274.5</v>
      </c>
      <c r="Z2570" s="304"/>
      <c r="AA2570" s="304"/>
      <c r="AB2570" s="304">
        <v>-999</v>
      </c>
      <c r="AC2570" s="304">
        <v>-999</v>
      </c>
      <c r="AD2570" s="366">
        <v>-999</v>
      </c>
      <c r="AE2570" s="304">
        <v>-999</v>
      </c>
      <c r="AF2570" s="304">
        <v>-999</v>
      </c>
      <c r="AG2570" s="304"/>
      <c r="AH2570" s="304">
        <v>2.67469E-3</v>
      </c>
      <c r="AI2570" s="312"/>
      <c r="AJ2570" s="332">
        <v>260</v>
      </c>
      <c r="AK2570" s="304">
        <f t="shared" si="652"/>
        <v>270</v>
      </c>
      <c r="AL2570" s="304">
        <f t="shared" si="650"/>
        <v>0.43</v>
      </c>
      <c r="AM2570" s="389" t="str">
        <f t="shared" si="656"/>
        <v/>
      </c>
      <c r="AN2570" s="304"/>
      <c r="AO2570" s="304"/>
      <c r="AP2570" s="312"/>
      <c r="AQ2570" s="312"/>
      <c r="AR2570" s="312"/>
      <c r="AS2570" s="304"/>
      <c r="AT2570" s="312"/>
      <c r="AU2570" s="329">
        <f>VLOOKUP(C2570,[1]world!$A$2:$B$3555,2,FALSE)</f>
        <v>15</v>
      </c>
      <c r="AV2570" s="329">
        <v>363</v>
      </c>
      <c r="AW2570" s="304">
        <v>0.37</v>
      </c>
      <c r="AX2570" s="304">
        <v>780</v>
      </c>
      <c r="AY2570" s="304">
        <v>-999</v>
      </c>
      <c r="AZ2570" s="304">
        <v>1540</v>
      </c>
      <c r="BA2570" s="304">
        <v>780</v>
      </c>
      <c r="BB2570" s="304">
        <v>-999</v>
      </c>
      <c r="BC2570" s="304">
        <v>1540</v>
      </c>
      <c r="BD2570" s="304">
        <v>780</v>
      </c>
      <c r="BE2570" s="304">
        <v>780</v>
      </c>
      <c r="BF2570" s="304">
        <v>-999</v>
      </c>
      <c r="BG2570" s="304">
        <v>-999</v>
      </c>
      <c r="BH2570" s="304">
        <v>1540</v>
      </c>
      <c r="BI2570" s="304">
        <v>1540</v>
      </c>
      <c r="BJ2570" s="304">
        <v>2</v>
      </c>
      <c r="BK2570" s="304" t="s">
        <v>4954</v>
      </c>
      <c r="BL2570" s="304">
        <v>2</v>
      </c>
    </row>
    <row r="2571" spans="1:64" ht="15" hidden="1" customHeight="1" x14ac:dyDescent="0.2">
      <c r="A2571" s="304" t="s">
        <v>6176</v>
      </c>
      <c r="B2571" s="304" t="s">
        <v>1612</v>
      </c>
      <c r="C2571" s="304">
        <v>2707</v>
      </c>
      <c r="D2571" s="349" t="s">
        <v>3453</v>
      </c>
      <c r="E2571" s="304" t="s">
        <v>3453</v>
      </c>
      <c r="F2571" s="304"/>
      <c r="G2571" s="324">
        <v>36.436799999999998</v>
      </c>
      <c r="H2571" s="324">
        <v>140.02250000000001</v>
      </c>
      <c r="I2571" s="324" t="s">
        <v>212</v>
      </c>
      <c r="J2571" s="368">
        <f t="shared" si="653"/>
        <v>369.04639642027632</v>
      </c>
      <c r="K2571" s="331">
        <v>0.13</v>
      </c>
      <c r="L2571" s="304" t="str">
        <f t="shared" si="651"/>
        <v>C</v>
      </c>
      <c r="M2571" s="388">
        <v>1</v>
      </c>
      <c r="N2571" s="304">
        <v>329.4</v>
      </c>
      <c r="O2571" s="304">
        <v>20</v>
      </c>
      <c r="P2571" s="331"/>
      <c r="Q2571" s="356"/>
      <c r="R2571" s="304"/>
      <c r="S2571" s="356">
        <v>369.04639642027632</v>
      </c>
      <c r="T2571" s="356">
        <v>395.97763169970199</v>
      </c>
      <c r="U2571" s="356">
        <f t="shared" si="654"/>
        <v>369.04639642027632</v>
      </c>
      <c r="V2571" s="356"/>
      <c r="W2571" s="304" t="s">
        <v>1674</v>
      </c>
      <c r="X2571" s="304" t="s">
        <v>213</v>
      </c>
      <c r="Y2571" s="366">
        <f t="shared" si="655"/>
        <v>274.5</v>
      </c>
      <c r="Z2571" s="304"/>
      <c r="AA2571" s="304"/>
      <c r="AB2571" s="304">
        <v>-999</v>
      </c>
      <c r="AC2571" s="304">
        <v>-999</v>
      </c>
      <c r="AD2571" s="366">
        <v>-999</v>
      </c>
      <c r="AE2571" s="304">
        <v>-999</v>
      </c>
      <c r="AF2571" s="304">
        <v>-999</v>
      </c>
      <c r="AG2571" s="304"/>
      <c r="AH2571" s="304">
        <v>2.1559600000000002E-3</v>
      </c>
      <c r="AI2571" s="312"/>
      <c r="AJ2571" s="332">
        <v>245</v>
      </c>
      <c r="AK2571" s="304">
        <f t="shared" si="652"/>
        <v>270</v>
      </c>
      <c r="AL2571" s="304">
        <f t="shared" si="650"/>
        <v>0.2</v>
      </c>
      <c r="AM2571" s="389" t="str">
        <f t="shared" si="656"/>
        <v/>
      </c>
      <c r="AN2571" s="304"/>
      <c r="AO2571" s="304"/>
      <c r="AP2571" s="312"/>
      <c r="AQ2571" s="312"/>
      <c r="AR2571" s="312"/>
      <c r="AS2571" s="304"/>
      <c r="AT2571" s="312"/>
      <c r="AU2571" s="329">
        <f>VLOOKUP(C2571,[1]world!$A$2:$B$3555,2,FALSE)</f>
        <v>15</v>
      </c>
      <c r="AV2571" s="329">
        <v>363</v>
      </c>
      <c r="AW2571" s="304">
        <v>0.37</v>
      </c>
      <c r="AX2571" s="304">
        <v>260</v>
      </c>
      <c r="AY2571" s="304">
        <v>-999</v>
      </c>
      <c r="AZ2571" s="304">
        <v>560</v>
      </c>
      <c r="BA2571" s="304">
        <v>260</v>
      </c>
      <c r="BB2571" s="304">
        <v>-999</v>
      </c>
      <c r="BC2571" s="304">
        <v>560</v>
      </c>
      <c r="BD2571" s="304">
        <v>260</v>
      </c>
      <c r="BE2571" s="304">
        <v>260</v>
      </c>
      <c r="BF2571" s="304">
        <v>-999</v>
      </c>
      <c r="BG2571" s="304">
        <v>-999</v>
      </c>
      <c r="BH2571" s="304">
        <v>560</v>
      </c>
      <c r="BI2571" s="304">
        <v>560</v>
      </c>
      <c r="BJ2571" s="304">
        <v>2</v>
      </c>
      <c r="BK2571" s="304" t="s">
        <v>4954</v>
      </c>
      <c r="BL2571" s="304">
        <v>2</v>
      </c>
    </row>
    <row r="2572" spans="1:64" ht="15" hidden="1" customHeight="1" x14ac:dyDescent="0.2">
      <c r="A2572" s="304" t="s">
        <v>6176</v>
      </c>
      <c r="B2572" s="304" t="s">
        <v>1612</v>
      </c>
      <c r="C2572" s="304">
        <v>2708</v>
      </c>
      <c r="D2572" s="349" t="s">
        <v>3479</v>
      </c>
      <c r="E2572" s="304" t="s">
        <v>3479</v>
      </c>
      <c r="F2572" s="304"/>
      <c r="G2572" s="324">
        <v>36.545000000000002</v>
      </c>
      <c r="H2572" s="324">
        <v>140.17420000000001</v>
      </c>
      <c r="I2572" s="324" t="s">
        <v>212</v>
      </c>
      <c r="J2572" s="368">
        <f t="shared" si="653"/>
        <v>401.68713505190084</v>
      </c>
      <c r="K2572" s="331">
        <v>0.13</v>
      </c>
      <c r="L2572" s="304" t="str">
        <f t="shared" si="651"/>
        <v>C</v>
      </c>
      <c r="M2572" s="388">
        <v>1</v>
      </c>
      <c r="N2572" s="304">
        <v>323.39999999999998</v>
      </c>
      <c r="O2572" s="304">
        <v>16</v>
      </c>
      <c r="P2572" s="331"/>
      <c r="Q2572" s="356"/>
      <c r="R2572" s="304"/>
      <c r="S2572" s="356">
        <v>382.92511718910032</v>
      </c>
      <c r="T2572" s="356">
        <v>429.83016184610159</v>
      </c>
      <c r="U2572" s="356">
        <f t="shared" si="654"/>
        <v>401.68713505190084</v>
      </c>
      <c r="V2572" s="356"/>
      <c r="W2572" s="304" t="s">
        <v>890</v>
      </c>
      <c r="X2572" s="304" t="s">
        <v>205</v>
      </c>
      <c r="Y2572" s="366">
        <f t="shared" si="655"/>
        <v>424.8</v>
      </c>
      <c r="Z2572" s="304"/>
      <c r="AA2572" s="304"/>
      <c r="AB2572" s="304">
        <v>-999</v>
      </c>
      <c r="AC2572" s="304">
        <v>-999</v>
      </c>
      <c r="AD2572" s="366">
        <v>-999</v>
      </c>
      <c r="AE2572" s="304">
        <v>-999</v>
      </c>
      <c r="AF2572" s="304">
        <v>-999</v>
      </c>
      <c r="AG2572" s="304"/>
      <c r="AH2572" s="304">
        <v>1.9294800000000001E-2</v>
      </c>
      <c r="AI2572" s="312"/>
      <c r="AJ2572" s="332">
        <v>646</v>
      </c>
      <c r="AK2572" s="304">
        <f t="shared" si="652"/>
        <v>690</v>
      </c>
      <c r="AL2572" s="304">
        <f t="shared" si="650"/>
        <v>0.43</v>
      </c>
      <c r="AM2572" s="389" t="str">
        <f t="shared" si="656"/>
        <v/>
      </c>
      <c r="AN2572" s="304"/>
      <c r="AO2572" s="304"/>
      <c r="AP2572" s="312"/>
      <c r="AQ2572" s="312"/>
      <c r="AR2572" s="312"/>
      <c r="AS2572" s="304"/>
      <c r="AT2572" s="312"/>
      <c r="AU2572" s="329">
        <f>VLOOKUP(C2572,[1]world!$A$2:$B$3555,2,FALSE)</f>
        <v>11</v>
      </c>
      <c r="AV2572" s="329">
        <v>328</v>
      </c>
      <c r="AW2572" s="304">
        <v>0.37</v>
      </c>
      <c r="AX2572" s="304">
        <v>100</v>
      </c>
      <c r="AY2572" s="304">
        <v>-999</v>
      </c>
      <c r="AZ2572" s="304">
        <v>380</v>
      </c>
      <c r="BA2572" s="304">
        <v>100</v>
      </c>
      <c r="BB2572" s="304">
        <v>-999</v>
      </c>
      <c r="BC2572" s="304">
        <v>380</v>
      </c>
      <c r="BD2572" s="304">
        <v>100</v>
      </c>
      <c r="BE2572" s="304">
        <v>100</v>
      </c>
      <c r="BF2572" s="304">
        <v>-999</v>
      </c>
      <c r="BG2572" s="304">
        <v>-999</v>
      </c>
      <c r="BH2572" s="304">
        <v>380</v>
      </c>
      <c r="BI2572" s="304">
        <v>380</v>
      </c>
      <c r="BJ2572" s="304">
        <v>2</v>
      </c>
      <c r="BK2572" s="304" t="s">
        <v>4954</v>
      </c>
      <c r="BL2572" s="304">
        <v>2</v>
      </c>
    </row>
    <row r="2573" spans="1:64" ht="15" hidden="1" customHeight="1" x14ac:dyDescent="0.2">
      <c r="A2573" s="304" t="s">
        <v>6159</v>
      </c>
      <c r="B2573" s="304" t="s">
        <v>2503</v>
      </c>
      <c r="C2573" s="304">
        <v>2709</v>
      </c>
      <c r="D2573" s="349" t="s">
        <v>3456</v>
      </c>
      <c r="E2573" s="304" t="s">
        <v>3456</v>
      </c>
      <c r="F2573" s="304"/>
      <c r="G2573" s="324">
        <v>36.442700000000002</v>
      </c>
      <c r="H2573" s="324">
        <v>139.95410000000001</v>
      </c>
      <c r="I2573" s="324" t="s">
        <v>214</v>
      </c>
      <c r="J2573" s="368">
        <v>368.94409999999999</v>
      </c>
      <c r="K2573" s="331">
        <v>0.1</v>
      </c>
      <c r="L2573" s="304" t="str">
        <f t="shared" si="651"/>
        <v>C</v>
      </c>
      <c r="M2573" s="388">
        <v>0</v>
      </c>
      <c r="N2573" s="304"/>
      <c r="O2573" s="304">
        <v>21</v>
      </c>
      <c r="P2573" s="356"/>
      <c r="Q2573" s="356"/>
      <c r="R2573" s="304" t="s">
        <v>6159</v>
      </c>
      <c r="S2573" s="304"/>
      <c r="T2573" s="304"/>
      <c r="U2573" s="304"/>
      <c r="V2573" s="304"/>
      <c r="W2573" s="304" t="s">
        <v>4661</v>
      </c>
      <c r="X2573" s="304">
        <v>-999</v>
      </c>
      <c r="Y2573" s="366" t="str">
        <f t="shared" si="655"/>
        <v>-</v>
      </c>
      <c r="Z2573" s="304"/>
      <c r="AA2573" s="304"/>
      <c r="AB2573" s="304">
        <v>-999</v>
      </c>
      <c r="AC2573" s="304">
        <v>-999</v>
      </c>
      <c r="AD2573" s="366">
        <v>-999</v>
      </c>
      <c r="AE2573" s="304">
        <v>-999</v>
      </c>
      <c r="AF2573" s="304">
        <v>-999</v>
      </c>
      <c r="AG2573" s="304"/>
      <c r="AH2573" s="304">
        <v>5.5988599999999998E-3</v>
      </c>
      <c r="AI2573" s="312"/>
      <c r="AJ2573" s="332">
        <v>330</v>
      </c>
      <c r="AK2573" s="304">
        <f t="shared" si="652"/>
        <v>270</v>
      </c>
      <c r="AL2573" s="304">
        <f t="shared" si="650"/>
        <v>0.43</v>
      </c>
      <c r="AM2573" s="389" t="str">
        <f t="shared" si="656"/>
        <v/>
      </c>
      <c r="AN2573" s="304"/>
      <c r="AO2573" s="304"/>
      <c r="AP2573" s="312"/>
      <c r="AQ2573" s="312"/>
      <c r="AR2573" s="312"/>
      <c r="AS2573" s="304"/>
      <c r="AT2573" s="312"/>
      <c r="AU2573" s="329">
        <f>VLOOKUP(C2573,[1]world!$A$2:$B$3555,2,FALSE)</f>
        <v>13</v>
      </c>
      <c r="AV2573" s="329"/>
      <c r="AW2573" s="304">
        <v>0.37</v>
      </c>
      <c r="AX2573" s="304">
        <v>640</v>
      </c>
      <c r="AY2573" s="304">
        <v>-999</v>
      </c>
      <c r="AZ2573" s="304">
        <v>1320</v>
      </c>
      <c r="BA2573" s="304">
        <v>640</v>
      </c>
      <c r="BB2573" s="304">
        <v>-999</v>
      </c>
      <c r="BC2573" s="304">
        <v>1320</v>
      </c>
      <c r="BD2573" s="304">
        <v>640</v>
      </c>
      <c r="BE2573" s="304">
        <v>640</v>
      </c>
      <c r="BF2573" s="304">
        <v>-999</v>
      </c>
      <c r="BG2573" s="304">
        <v>-999</v>
      </c>
      <c r="BH2573" s="304">
        <v>1320</v>
      </c>
      <c r="BI2573" s="304">
        <v>1320</v>
      </c>
      <c r="BJ2573" s="304">
        <v>2</v>
      </c>
      <c r="BK2573" s="304" t="s">
        <v>4954</v>
      </c>
      <c r="BL2573" s="304">
        <v>2</v>
      </c>
    </row>
    <row r="2574" spans="1:64" ht="15" hidden="1" customHeight="1" x14ac:dyDescent="0.2">
      <c r="A2574" s="304" t="s">
        <v>6103</v>
      </c>
      <c r="B2574" s="304" t="s">
        <v>2503</v>
      </c>
      <c r="C2574" s="304">
        <v>2710</v>
      </c>
      <c r="D2574" s="349" t="s">
        <v>3518</v>
      </c>
      <c r="E2574" s="304" t="s">
        <v>3518</v>
      </c>
      <c r="F2574" s="304"/>
      <c r="G2574" s="324">
        <v>36.692799999999998</v>
      </c>
      <c r="H2574" s="324">
        <v>139.98750000000001</v>
      </c>
      <c r="I2574" s="324" t="s">
        <v>214</v>
      </c>
      <c r="J2574" s="366">
        <v>343.68</v>
      </c>
      <c r="K2574" s="331">
        <v>0.1</v>
      </c>
      <c r="L2574" s="304" t="str">
        <f t="shared" si="651"/>
        <v>D</v>
      </c>
      <c r="M2574" s="388">
        <v>0</v>
      </c>
      <c r="N2574" s="304"/>
      <c r="O2574" s="304">
        <v>21</v>
      </c>
      <c r="P2574" s="356"/>
      <c r="Q2574" s="356"/>
      <c r="R2574" s="304" t="s">
        <v>2503</v>
      </c>
      <c r="S2574" s="304"/>
      <c r="T2574" s="304"/>
      <c r="U2574" s="304"/>
      <c r="V2574" s="304"/>
      <c r="W2574" s="304" t="s">
        <v>4661</v>
      </c>
      <c r="X2574" s="304">
        <v>-999</v>
      </c>
      <c r="Y2574" s="366" t="str">
        <f t="shared" si="655"/>
        <v>-</v>
      </c>
      <c r="Z2574" s="304"/>
      <c r="AA2574" s="304"/>
      <c r="AB2574" s="304">
        <v>-999</v>
      </c>
      <c r="AC2574" s="304">
        <v>-999</v>
      </c>
      <c r="AD2574" s="366">
        <v>-999</v>
      </c>
      <c r="AE2574" s="304">
        <v>-999</v>
      </c>
      <c r="AF2574" s="304">
        <v>-999</v>
      </c>
      <c r="AG2574" s="304"/>
      <c r="AH2574" s="304">
        <v>4.3452999999999999E-3</v>
      </c>
      <c r="AI2574" s="312"/>
      <c r="AJ2574" s="332">
        <v>306</v>
      </c>
      <c r="AK2574" s="304">
        <f t="shared" si="652"/>
        <v>270</v>
      </c>
      <c r="AL2574" s="304">
        <f t="shared" si="650"/>
        <v>0.43</v>
      </c>
      <c r="AM2574" s="389" t="str">
        <f t="shared" si="656"/>
        <v/>
      </c>
      <c r="AN2574" s="304"/>
      <c r="AO2574" s="304"/>
      <c r="AP2574" s="312"/>
      <c r="AQ2574" s="312"/>
      <c r="AR2574" s="312"/>
      <c r="AS2574" s="304"/>
      <c r="AT2574" s="312"/>
      <c r="AU2574" s="329">
        <f>VLOOKUP(C2574,[1]world!$A$2:$B$3555,2,FALSE)</f>
        <v>11</v>
      </c>
      <c r="AV2574" s="329">
        <v>328</v>
      </c>
      <c r="AW2574" s="304">
        <v>0.37</v>
      </c>
      <c r="AX2574" s="304">
        <v>560</v>
      </c>
      <c r="AY2574" s="304">
        <v>-999</v>
      </c>
      <c r="AZ2574" s="304">
        <v>1100</v>
      </c>
      <c r="BA2574" s="304">
        <v>560</v>
      </c>
      <c r="BB2574" s="304">
        <v>-999</v>
      </c>
      <c r="BC2574" s="304">
        <v>1100</v>
      </c>
      <c r="BD2574" s="304">
        <v>560</v>
      </c>
      <c r="BE2574" s="304">
        <v>560</v>
      </c>
      <c r="BF2574" s="304">
        <v>-999</v>
      </c>
      <c r="BG2574" s="304">
        <v>-999</v>
      </c>
      <c r="BH2574" s="304">
        <v>1100</v>
      </c>
      <c r="BI2574" s="304">
        <v>1100</v>
      </c>
      <c r="BJ2574" s="304">
        <v>2</v>
      </c>
      <c r="BK2574" s="304" t="s">
        <v>4954</v>
      </c>
      <c r="BL2574" s="304">
        <v>2</v>
      </c>
    </row>
    <row r="2575" spans="1:64" ht="15" hidden="1" customHeight="1" x14ac:dyDescent="0.2">
      <c r="A2575" s="304" t="s">
        <v>6103</v>
      </c>
      <c r="B2575" s="304" t="s">
        <v>2503</v>
      </c>
      <c r="C2575" s="304">
        <v>2711</v>
      </c>
      <c r="D2575" s="349" t="s">
        <v>3531</v>
      </c>
      <c r="E2575" s="304" t="s">
        <v>3531</v>
      </c>
      <c r="F2575" s="304"/>
      <c r="G2575" s="324">
        <v>36.731099999999998</v>
      </c>
      <c r="H2575" s="324">
        <v>140.1814</v>
      </c>
      <c r="I2575" s="324" t="s">
        <v>214</v>
      </c>
      <c r="J2575" s="366">
        <v>573.6</v>
      </c>
      <c r="K2575" s="331">
        <v>0.1</v>
      </c>
      <c r="L2575" s="304" t="str">
        <f t="shared" si="651"/>
        <v>C</v>
      </c>
      <c r="M2575" s="388">
        <v>0</v>
      </c>
      <c r="N2575" s="304"/>
      <c r="O2575" s="304">
        <v>21</v>
      </c>
      <c r="P2575" s="356"/>
      <c r="Q2575" s="356"/>
      <c r="R2575" s="304" t="s">
        <v>2503</v>
      </c>
      <c r="S2575" s="304"/>
      <c r="T2575" s="304"/>
      <c r="U2575" s="304"/>
      <c r="V2575" s="304"/>
      <c r="W2575" s="304" t="s">
        <v>4661</v>
      </c>
      <c r="X2575" s="304">
        <v>-999</v>
      </c>
      <c r="Y2575" s="366" t="str">
        <f t="shared" si="655"/>
        <v>-</v>
      </c>
      <c r="Z2575" s="304"/>
      <c r="AA2575" s="304"/>
      <c r="AB2575" s="304">
        <v>-999</v>
      </c>
      <c r="AC2575" s="304">
        <v>-999</v>
      </c>
      <c r="AD2575" s="366">
        <v>-999</v>
      </c>
      <c r="AE2575" s="304">
        <v>-999</v>
      </c>
      <c r="AF2575" s="304">
        <v>-999</v>
      </c>
      <c r="AG2575" s="304"/>
      <c r="AH2575" s="304">
        <v>4.13689E-2</v>
      </c>
      <c r="AI2575" s="312"/>
      <c r="AJ2575" s="332">
        <v>760</v>
      </c>
      <c r="AK2575" s="304">
        <f t="shared" si="652"/>
        <v>760</v>
      </c>
      <c r="AL2575" s="304">
        <f t="shared" si="650"/>
        <v>0.43</v>
      </c>
      <c r="AM2575" s="389" t="str">
        <f t="shared" si="656"/>
        <v/>
      </c>
      <c r="AN2575" s="304"/>
      <c r="AO2575" s="304"/>
      <c r="AP2575" s="312"/>
      <c r="AQ2575" s="312"/>
      <c r="AR2575" s="312"/>
      <c r="AS2575" s="304"/>
      <c r="AT2575" s="312"/>
      <c r="AU2575" s="329">
        <f>VLOOKUP(C2575,[1]world!$A$2:$B$3555,2,FALSE)</f>
        <v>1</v>
      </c>
      <c r="AV2575" s="329">
        <v>519</v>
      </c>
      <c r="AW2575" s="304">
        <v>0.37</v>
      </c>
      <c r="AX2575" s="304">
        <v>12</v>
      </c>
      <c r="AY2575" s="304">
        <v>50</v>
      </c>
      <c r="AZ2575" s="304">
        <v>240</v>
      </c>
      <c r="BA2575" s="304">
        <v>12</v>
      </c>
      <c r="BB2575" s="304">
        <v>50</v>
      </c>
      <c r="BC2575" s="304">
        <v>240</v>
      </c>
      <c r="BD2575" s="304">
        <v>140</v>
      </c>
      <c r="BE2575" s="304">
        <v>140</v>
      </c>
      <c r="BF2575" s="304">
        <v>-999</v>
      </c>
      <c r="BG2575" s="304">
        <v>-999</v>
      </c>
      <c r="BH2575" s="304">
        <v>240</v>
      </c>
      <c r="BI2575" s="304">
        <v>240</v>
      </c>
      <c r="BJ2575" s="304">
        <v>0</v>
      </c>
      <c r="BK2575" s="304">
        <v>0</v>
      </c>
      <c r="BL2575" s="304">
        <v>0</v>
      </c>
    </row>
    <row r="2576" spans="1:64" ht="15" hidden="1" customHeight="1" x14ac:dyDescent="0.2">
      <c r="A2576" s="304" t="s">
        <v>6103</v>
      </c>
      <c r="B2576" s="304" t="s">
        <v>2503</v>
      </c>
      <c r="C2576" s="304">
        <v>2712</v>
      </c>
      <c r="D2576" s="349" t="s">
        <v>3483</v>
      </c>
      <c r="E2576" s="304" t="s">
        <v>3483</v>
      </c>
      <c r="F2576" s="304"/>
      <c r="G2576" s="324">
        <v>36.556399999999996</v>
      </c>
      <c r="H2576" s="324">
        <v>139.86689999999999</v>
      </c>
      <c r="I2576" s="324" t="s">
        <v>214</v>
      </c>
      <c r="J2576" s="366">
        <v>423</v>
      </c>
      <c r="K2576" s="331">
        <v>0.1</v>
      </c>
      <c r="L2576" s="304" t="str">
        <f t="shared" si="651"/>
        <v>C</v>
      </c>
      <c r="M2576" s="388">
        <v>0</v>
      </c>
      <c r="N2576" s="304"/>
      <c r="O2576" s="304">
        <v>21</v>
      </c>
      <c r="P2576" s="356"/>
      <c r="Q2576" s="356"/>
      <c r="R2576" s="304" t="s">
        <v>2503</v>
      </c>
      <c r="S2576" s="304"/>
      <c r="T2576" s="304"/>
      <c r="U2576" s="304"/>
      <c r="V2576" s="304"/>
      <c r="W2576" s="304" t="s">
        <v>4661</v>
      </c>
      <c r="X2576" s="304">
        <v>-999</v>
      </c>
      <c r="Y2576" s="366" t="str">
        <f t="shared" si="655"/>
        <v>-</v>
      </c>
      <c r="Z2576" s="304"/>
      <c r="AA2576" s="304"/>
      <c r="AB2576" s="304">
        <v>-999</v>
      </c>
      <c r="AC2576" s="304">
        <v>-999</v>
      </c>
      <c r="AD2576" s="366">
        <v>-999</v>
      </c>
      <c r="AE2576" s="304">
        <v>-999</v>
      </c>
      <c r="AF2576" s="304">
        <v>-999</v>
      </c>
      <c r="AG2576" s="304"/>
      <c r="AH2576" s="304">
        <v>5.4314999999999997E-3</v>
      </c>
      <c r="AI2576" s="312"/>
      <c r="AJ2576" s="332">
        <v>327</v>
      </c>
      <c r="AK2576" s="304">
        <f t="shared" si="652"/>
        <v>270</v>
      </c>
      <c r="AL2576" s="304">
        <f t="shared" si="650"/>
        <v>0.43</v>
      </c>
      <c r="AM2576" s="389" t="str">
        <f t="shared" si="656"/>
        <v/>
      </c>
      <c r="AN2576" s="304"/>
      <c r="AO2576" s="304"/>
      <c r="AP2576" s="312"/>
      <c r="AQ2576" s="312"/>
      <c r="AR2576" s="312"/>
      <c r="AS2576" s="304"/>
      <c r="AT2576" s="312"/>
      <c r="AU2576" s="329">
        <f>VLOOKUP(C2576,[1]world!$A$2:$B$3555,2,FALSE)</f>
        <v>9</v>
      </c>
      <c r="AV2576" s="329">
        <v>497</v>
      </c>
      <c r="AW2576" s="304">
        <v>0.37</v>
      </c>
      <c r="AX2576" s="304">
        <v>235</v>
      </c>
      <c r="AY2576" s="304">
        <v>-999</v>
      </c>
      <c r="AZ2576" s="304">
        <v>920</v>
      </c>
      <c r="BA2576" s="304">
        <v>235</v>
      </c>
      <c r="BB2576" s="304">
        <v>-999</v>
      </c>
      <c r="BC2576" s="304">
        <v>920</v>
      </c>
      <c r="BD2576" s="304">
        <v>300</v>
      </c>
      <c r="BE2576" s="304">
        <v>300</v>
      </c>
      <c r="BF2576" s="304">
        <v>-999</v>
      </c>
      <c r="BG2576" s="304">
        <v>-999</v>
      </c>
      <c r="BH2576" s="304">
        <v>920</v>
      </c>
      <c r="BI2576" s="304">
        <v>920</v>
      </c>
      <c r="BJ2576" s="304">
        <v>0</v>
      </c>
      <c r="BK2576" s="304" t="s">
        <v>4954</v>
      </c>
      <c r="BL2576" s="304">
        <v>0</v>
      </c>
    </row>
    <row r="2577" spans="1:64" ht="15" hidden="1" customHeight="1" x14ac:dyDescent="0.2">
      <c r="A2577" s="304" t="s">
        <v>6103</v>
      </c>
      <c r="B2577" s="304" t="s">
        <v>2503</v>
      </c>
      <c r="C2577" s="304">
        <v>2713</v>
      </c>
      <c r="D2577" s="349" t="s">
        <v>3478</v>
      </c>
      <c r="E2577" s="304" t="s">
        <v>3478</v>
      </c>
      <c r="F2577" s="304"/>
      <c r="G2577" s="324">
        <v>36.544899999999998</v>
      </c>
      <c r="H2577" s="324">
        <v>140.07839999999999</v>
      </c>
      <c r="I2577" s="324" t="s">
        <v>214</v>
      </c>
      <c r="J2577" s="366">
        <v>213.2</v>
      </c>
      <c r="K2577" s="331">
        <v>0.1</v>
      </c>
      <c r="L2577" s="304" t="str">
        <f t="shared" si="651"/>
        <v>D</v>
      </c>
      <c r="M2577" s="388">
        <v>0</v>
      </c>
      <c r="N2577" s="304"/>
      <c r="O2577" s="304">
        <v>21</v>
      </c>
      <c r="P2577" s="356"/>
      <c r="Q2577" s="356"/>
      <c r="R2577" s="304" t="s">
        <v>2503</v>
      </c>
      <c r="S2577" s="304"/>
      <c r="T2577" s="304"/>
      <c r="U2577" s="304"/>
      <c r="V2577" s="304"/>
      <c r="W2577" s="304" t="s">
        <v>4661</v>
      </c>
      <c r="X2577" s="304">
        <v>-999</v>
      </c>
      <c r="Y2577" s="366" t="str">
        <f t="shared" si="655"/>
        <v>-</v>
      </c>
      <c r="Z2577" s="304"/>
      <c r="AA2577" s="304"/>
      <c r="AB2577" s="304">
        <v>-999</v>
      </c>
      <c r="AC2577" s="304">
        <v>-999</v>
      </c>
      <c r="AD2577" s="366">
        <v>-999</v>
      </c>
      <c r="AE2577" s="304">
        <v>-999</v>
      </c>
      <c r="AF2577" s="304">
        <v>-999</v>
      </c>
      <c r="AG2577" s="304"/>
      <c r="AH2577" s="304">
        <v>5.16754E-3</v>
      </c>
      <c r="AI2577" s="312"/>
      <c r="AJ2577" s="332">
        <v>322</v>
      </c>
      <c r="AK2577" s="304">
        <f t="shared" si="652"/>
        <v>270</v>
      </c>
      <c r="AL2577" s="304">
        <f t="shared" si="650"/>
        <v>0.43</v>
      </c>
      <c r="AM2577" s="389" t="str">
        <f t="shared" si="656"/>
        <v/>
      </c>
      <c r="AN2577" s="304"/>
      <c r="AO2577" s="304"/>
      <c r="AP2577" s="312"/>
      <c r="AQ2577" s="312"/>
      <c r="AR2577" s="312"/>
      <c r="AS2577" s="304"/>
      <c r="AT2577" s="312"/>
      <c r="AU2577" s="329">
        <f>VLOOKUP(C2577,[1]world!$A$2:$B$3555,2,FALSE)</f>
        <v>9</v>
      </c>
      <c r="AV2577" s="329">
        <v>497</v>
      </c>
      <c r="AW2577" s="304">
        <v>0.37</v>
      </c>
      <c r="AX2577" s="304">
        <v>640</v>
      </c>
      <c r="AY2577" s="304">
        <v>-999</v>
      </c>
      <c r="AZ2577" s="304">
        <v>1860</v>
      </c>
      <c r="BA2577" s="304">
        <v>640</v>
      </c>
      <c r="BB2577" s="304">
        <v>-999</v>
      </c>
      <c r="BC2577" s="304">
        <v>1860</v>
      </c>
      <c r="BD2577" s="304">
        <v>640</v>
      </c>
      <c r="BE2577" s="304">
        <v>640</v>
      </c>
      <c r="BF2577" s="304">
        <v>-999</v>
      </c>
      <c r="BG2577" s="304">
        <v>-999</v>
      </c>
      <c r="BH2577" s="304">
        <v>1860</v>
      </c>
      <c r="BI2577" s="304">
        <v>1860</v>
      </c>
      <c r="BJ2577" s="304">
        <v>2</v>
      </c>
      <c r="BK2577" s="304" t="s">
        <v>4954</v>
      </c>
      <c r="BL2577" s="304">
        <v>2</v>
      </c>
    </row>
    <row r="2578" spans="1:64" ht="15" hidden="1" customHeight="1" x14ac:dyDescent="0.2">
      <c r="A2578" s="304" t="s">
        <v>6176</v>
      </c>
      <c r="B2578" s="304" t="s">
        <v>1612</v>
      </c>
      <c r="C2578" s="304">
        <v>2714</v>
      </c>
      <c r="D2578" s="349" t="s">
        <v>3202</v>
      </c>
      <c r="E2578" s="304" t="s">
        <v>3202</v>
      </c>
      <c r="F2578" s="304"/>
      <c r="G2578" s="324">
        <v>35.802900000000001</v>
      </c>
      <c r="H2578" s="324">
        <v>139.09559999999999</v>
      </c>
      <c r="I2578" s="324" t="s">
        <v>212</v>
      </c>
      <c r="J2578" s="368">
        <f t="shared" ref="J2578:J2584" si="657">U2578</f>
        <v>449.92328484030674</v>
      </c>
      <c r="K2578" s="331">
        <v>0.13</v>
      </c>
      <c r="L2578" s="304" t="str">
        <f t="shared" si="651"/>
        <v>C</v>
      </c>
      <c r="M2578" s="388">
        <v>1</v>
      </c>
      <c r="N2578" s="304">
        <v>392.5</v>
      </c>
      <c r="O2578" s="304">
        <v>19</v>
      </c>
      <c r="P2578" s="331"/>
      <c r="Q2578" s="356"/>
      <c r="R2578" s="304"/>
      <c r="S2578" s="356">
        <v>446.47956369984053</v>
      </c>
      <c r="T2578" s="356">
        <v>480.91677510450268</v>
      </c>
      <c r="U2578" s="356">
        <f t="shared" ref="U2578:U2584" si="658">IF(O2578&lt;=10,T2578,IF(O2578&gt;=20,S2578,((O2578-10)*(S2578-T2578)/10+T2578)))</f>
        <v>449.92328484030674</v>
      </c>
      <c r="V2578" s="356"/>
      <c r="W2578" s="304" t="s">
        <v>890</v>
      </c>
      <c r="X2578" s="304" t="s">
        <v>205</v>
      </c>
      <c r="Y2578" s="366">
        <f t="shared" si="655"/>
        <v>424.8</v>
      </c>
      <c r="Z2578" s="304"/>
      <c r="AA2578" s="304"/>
      <c r="AB2578" s="304">
        <v>-999</v>
      </c>
      <c r="AC2578" s="304">
        <v>-999</v>
      </c>
      <c r="AD2578" s="366">
        <v>-999</v>
      </c>
      <c r="AE2578" s="304">
        <v>-999</v>
      </c>
      <c r="AF2578" s="304">
        <v>-999</v>
      </c>
      <c r="AG2578" s="304"/>
      <c r="AH2578" s="304">
        <v>7.5161800000000001E-2</v>
      </c>
      <c r="AI2578" s="312"/>
      <c r="AJ2578" s="332">
        <v>760</v>
      </c>
      <c r="AK2578" s="304">
        <f t="shared" si="652"/>
        <v>760</v>
      </c>
      <c r="AL2578" s="304">
        <f t="shared" si="650"/>
        <v>0.43</v>
      </c>
      <c r="AM2578" s="389" t="str">
        <f t="shared" si="656"/>
        <v/>
      </c>
      <c r="AN2578" s="304"/>
      <c r="AO2578" s="304"/>
      <c r="AP2578" s="312"/>
      <c r="AQ2578" s="312"/>
      <c r="AR2578" s="312"/>
      <c r="AS2578" s="304"/>
      <c r="AT2578" s="312"/>
      <c r="AU2578" s="329">
        <f>VLOOKUP(C2578,[1]world!$A$2:$B$3555,2,FALSE)</f>
        <v>1</v>
      </c>
      <c r="AV2578" s="329">
        <v>519</v>
      </c>
      <c r="AW2578" s="304">
        <v>0.37</v>
      </c>
      <c r="AX2578" s="304">
        <v>20</v>
      </c>
      <c r="AY2578" s="304">
        <v>-999</v>
      </c>
      <c r="AZ2578" s="304">
        <v>40</v>
      </c>
      <c r="BA2578" s="304">
        <v>20</v>
      </c>
      <c r="BB2578" s="304">
        <v>-999</v>
      </c>
      <c r="BC2578" s="304">
        <v>40</v>
      </c>
      <c r="BD2578" s="304">
        <v>20</v>
      </c>
      <c r="BE2578" s="304">
        <v>20</v>
      </c>
      <c r="BF2578" s="304">
        <v>-999</v>
      </c>
      <c r="BG2578" s="304">
        <v>-999</v>
      </c>
      <c r="BH2578" s="304">
        <v>40</v>
      </c>
      <c r="BI2578" s="304">
        <v>40</v>
      </c>
      <c r="BJ2578" s="304">
        <v>2</v>
      </c>
      <c r="BK2578" s="304" t="s">
        <v>4954</v>
      </c>
      <c r="BL2578" s="304">
        <v>2</v>
      </c>
    </row>
    <row r="2579" spans="1:64" ht="15" hidden="1" customHeight="1" x14ac:dyDescent="0.2">
      <c r="A2579" s="304" t="s">
        <v>6176</v>
      </c>
      <c r="B2579" s="304" t="s">
        <v>1612</v>
      </c>
      <c r="C2579" s="304">
        <v>2715</v>
      </c>
      <c r="D2579" s="349" t="s">
        <v>3163</v>
      </c>
      <c r="E2579" s="304" t="s">
        <v>3163</v>
      </c>
      <c r="F2579" s="304"/>
      <c r="G2579" s="324">
        <v>35.730400000000003</v>
      </c>
      <c r="H2579" s="324">
        <v>139.1454</v>
      </c>
      <c r="I2579" s="324" t="s">
        <v>212</v>
      </c>
      <c r="J2579" s="368">
        <f t="shared" si="657"/>
        <v>473.22893547857046</v>
      </c>
      <c r="K2579" s="331">
        <v>0.2</v>
      </c>
      <c r="L2579" s="304" t="str">
        <f t="shared" si="651"/>
        <v>C</v>
      </c>
      <c r="M2579" s="388">
        <v>1</v>
      </c>
      <c r="N2579" s="304">
        <v>295</v>
      </c>
      <c r="O2579" s="304">
        <v>10</v>
      </c>
      <c r="P2579" s="331"/>
      <c r="Q2579" s="356"/>
      <c r="R2579" s="304"/>
      <c r="S2579" s="356">
        <v>383.70973600206042</v>
      </c>
      <c r="T2579" s="356">
        <v>473.22893547857046</v>
      </c>
      <c r="U2579" s="356">
        <f t="shared" si="658"/>
        <v>473.22893547857046</v>
      </c>
      <c r="V2579" s="356"/>
      <c r="W2579" s="304" t="s">
        <v>900</v>
      </c>
      <c r="X2579" s="304" t="s">
        <v>232</v>
      </c>
      <c r="Y2579" s="366">
        <f t="shared" si="655"/>
        <v>506.6</v>
      </c>
      <c r="Z2579" s="304"/>
      <c r="AA2579" s="304"/>
      <c r="AB2579" s="304">
        <v>-999</v>
      </c>
      <c r="AC2579" s="304">
        <v>-999</v>
      </c>
      <c r="AD2579" s="366">
        <v>-999</v>
      </c>
      <c r="AE2579" s="304">
        <v>-999</v>
      </c>
      <c r="AF2579" s="304">
        <v>-999</v>
      </c>
      <c r="AG2579" s="304"/>
      <c r="AH2579" s="304">
        <v>3.3168400000000001E-2</v>
      </c>
      <c r="AI2579" s="312"/>
      <c r="AJ2579" s="332">
        <v>760</v>
      </c>
      <c r="AK2579" s="304">
        <f t="shared" si="652"/>
        <v>760</v>
      </c>
      <c r="AL2579" s="304">
        <f t="shared" si="650"/>
        <v>0.43</v>
      </c>
      <c r="AM2579" s="389" t="str">
        <f t="shared" si="656"/>
        <v/>
      </c>
      <c r="AN2579" s="304"/>
      <c r="AO2579" s="304"/>
      <c r="AP2579" s="312"/>
      <c r="AQ2579" s="312"/>
      <c r="AR2579" s="312"/>
      <c r="AS2579" s="304"/>
      <c r="AT2579" s="312"/>
      <c r="AU2579" s="329">
        <f>VLOOKUP(C2579,[1]world!$A$2:$B$3555,2,FALSE)</f>
        <v>1</v>
      </c>
      <c r="AV2579" s="329">
        <v>519</v>
      </c>
      <c r="AW2579" s="304">
        <v>0.37</v>
      </c>
      <c r="AX2579" s="304">
        <v>20</v>
      </c>
      <c r="AY2579" s="304">
        <v>-999</v>
      </c>
      <c r="AZ2579" s="304">
        <v>140</v>
      </c>
      <c r="BA2579" s="304">
        <v>20</v>
      </c>
      <c r="BB2579" s="304">
        <v>-999</v>
      </c>
      <c r="BC2579" s="304">
        <v>140</v>
      </c>
      <c r="BD2579" s="304">
        <v>20</v>
      </c>
      <c r="BE2579" s="304">
        <v>20</v>
      </c>
      <c r="BF2579" s="304">
        <v>-999</v>
      </c>
      <c r="BG2579" s="304">
        <v>-999</v>
      </c>
      <c r="BH2579" s="304">
        <v>140</v>
      </c>
      <c r="BI2579" s="304">
        <v>140</v>
      </c>
      <c r="BJ2579" s="304">
        <v>2</v>
      </c>
      <c r="BK2579" s="304" t="s">
        <v>4954</v>
      </c>
      <c r="BL2579" s="304">
        <v>2</v>
      </c>
    </row>
    <row r="2580" spans="1:64" ht="15" hidden="1" customHeight="1" x14ac:dyDescent="0.2">
      <c r="A2580" s="304" t="s">
        <v>6176</v>
      </c>
      <c r="B2580" s="304" t="s">
        <v>1612</v>
      </c>
      <c r="C2580" s="304">
        <v>2716</v>
      </c>
      <c r="D2580" s="349" t="s">
        <v>3198</v>
      </c>
      <c r="E2580" s="304" t="s">
        <v>3198</v>
      </c>
      <c r="F2580" s="304"/>
      <c r="G2580" s="324">
        <v>35.796799999999998</v>
      </c>
      <c r="H2580" s="324">
        <v>139.2912</v>
      </c>
      <c r="I2580" s="324" t="s">
        <v>212</v>
      </c>
      <c r="J2580" s="368">
        <f t="shared" si="657"/>
        <v>215.02149832359027</v>
      </c>
      <c r="K2580" s="331">
        <v>0.13</v>
      </c>
      <c r="L2580" s="304" t="str">
        <f t="shared" si="651"/>
        <v>D</v>
      </c>
      <c r="M2580" s="388">
        <v>1</v>
      </c>
      <c r="N2580" s="304">
        <v>192.9</v>
      </c>
      <c r="O2580" s="304">
        <v>20</v>
      </c>
      <c r="P2580" s="331"/>
      <c r="Q2580" s="356"/>
      <c r="R2580" s="304"/>
      <c r="S2580" s="356">
        <v>215.02149832359027</v>
      </c>
      <c r="T2580" s="356">
        <v>230.81379559363796</v>
      </c>
      <c r="U2580" s="356">
        <f t="shared" si="658"/>
        <v>215.02149832359027</v>
      </c>
      <c r="V2580" s="356"/>
      <c r="W2580" s="304" t="s">
        <v>1674</v>
      </c>
      <c r="X2580" s="304" t="s">
        <v>213</v>
      </c>
      <c r="Y2580" s="366">
        <f t="shared" si="655"/>
        <v>274.5</v>
      </c>
      <c r="Z2580" s="304"/>
      <c r="AA2580" s="304"/>
      <c r="AB2580" s="304">
        <v>-999</v>
      </c>
      <c r="AC2580" s="304">
        <v>-999</v>
      </c>
      <c r="AD2580" s="366">
        <v>-999</v>
      </c>
      <c r="AE2580" s="304">
        <v>-999</v>
      </c>
      <c r="AF2580" s="304">
        <v>-999</v>
      </c>
      <c r="AG2580" s="304"/>
      <c r="AH2580" s="304">
        <v>8.7727900000000008E-3</v>
      </c>
      <c r="AI2580" s="312"/>
      <c r="AJ2580" s="332">
        <v>395</v>
      </c>
      <c r="AK2580" s="304">
        <f t="shared" si="652"/>
        <v>425</v>
      </c>
      <c r="AL2580" s="304">
        <f t="shared" si="650"/>
        <v>0.43</v>
      </c>
      <c r="AM2580" s="389" t="str">
        <f t="shared" si="656"/>
        <v/>
      </c>
      <c r="AN2580" s="304"/>
      <c r="AO2580" s="304"/>
      <c r="AP2580" s="312"/>
      <c r="AQ2580" s="312"/>
      <c r="AR2580" s="312"/>
      <c r="AS2580" s="304"/>
      <c r="AT2580" s="312"/>
      <c r="AU2580" s="329">
        <f>VLOOKUP(C2580,[1]world!$A$2:$B$3555,2,FALSE)</f>
        <v>5</v>
      </c>
      <c r="AV2580" s="329">
        <v>402</v>
      </c>
      <c r="AW2580" s="304">
        <v>0.37</v>
      </c>
      <c r="AX2580" s="304">
        <v>80</v>
      </c>
      <c r="AY2580" s="304">
        <v>-999</v>
      </c>
      <c r="AZ2580" s="304">
        <v>160</v>
      </c>
      <c r="BA2580" s="304">
        <v>80</v>
      </c>
      <c r="BB2580" s="304">
        <v>-999</v>
      </c>
      <c r="BC2580" s="304">
        <v>160</v>
      </c>
      <c r="BD2580" s="304">
        <v>80</v>
      </c>
      <c r="BE2580" s="304">
        <v>80</v>
      </c>
      <c r="BF2580" s="304">
        <v>-999</v>
      </c>
      <c r="BG2580" s="304">
        <v>-999</v>
      </c>
      <c r="BH2580" s="304">
        <v>160</v>
      </c>
      <c r="BI2580" s="304">
        <v>160</v>
      </c>
      <c r="BJ2580" s="304">
        <v>2</v>
      </c>
      <c r="BK2580" s="304" t="s">
        <v>4954</v>
      </c>
      <c r="BL2580" s="304">
        <v>2</v>
      </c>
    </row>
    <row r="2581" spans="1:64" ht="15" hidden="1" customHeight="1" x14ac:dyDescent="0.2">
      <c r="A2581" s="304" t="s">
        <v>6176</v>
      </c>
      <c r="B2581" s="304" t="s">
        <v>1612</v>
      </c>
      <c r="C2581" s="304">
        <v>2717</v>
      </c>
      <c r="D2581" s="349" t="s">
        <v>3101</v>
      </c>
      <c r="E2581" s="304" t="s">
        <v>3101</v>
      </c>
      <c r="F2581" s="304"/>
      <c r="G2581" s="324">
        <v>35.6282</v>
      </c>
      <c r="H2581" s="324">
        <v>139.4034</v>
      </c>
      <c r="I2581" s="324" t="s">
        <v>212</v>
      </c>
      <c r="J2581" s="368">
        <f t="shared" si="657"/>
        <v>302.26480585954948</v>
      </c>
      <c r="K2581" s="331">
        <v>0.13</v>
      </c>
      <c r="L2581" s="304" t="str">
        <f t="shared" si="651"/>
        <v>D</v>
      </c>
      <c r="M2581" s="388">
        <v>1</v>
      </c>
      <c r="N2581" s="304">
        <v>270.3</v>
      </c>
      <c r="O2581" s="304">
        <v>20</v>
      </c>
      <c r="P2581" s="331"/>
      <c r="Q2581" s="356"/>
      <c r="R2581" s="304"/>
      <c r="S2581" s="356">
        <v>302.26480585954948</v>
      </c>
      <c r="T2581" s="356">
        <v>325.13384835770296</v>
      </c>
      <c r="U2581" s="356">
        <f t="shared" si="658"/>
        <v>302.26480585954948</v>
      </c>
      <c r="V2581" s="356"/>
      <c r="W2581" s="304" t="s">
        <v>1674</v>
      </c>
      <c r="X2581" s="304" t="s">
        <v>213</v>
      </c>
      <c r="Y2581" s="366">
        <f t="shared" si="655"/>
        <v>274.5</v>
      </c>
      <c r="Z2581" s="304"/>
      <c r="AA2581" s="304"/>
      <c r="AB2581" s="304">
        <v>-999</v>
      </c>
      <c r="AC2581" s="304">
        <v>-999</v>
      </c>
      <c r="AD2581" s="366">
        <v>-999</v>
      </c>
      <c r="AE2581" s="304">
        <v>-999</v>
      </c>
      <c r="AF2581" s="304">
        <v>-999</v>
      </c>
      <c r="AG2581" s="304"/>
      <c r="AH2581" s="304">
        <v>1.33861E-2</v>
      </c>
      <c r="AI2581" s="312"/>
      <c r="AJ2581" s="332">
        <v>500</v>
      </c>
      <c r="AK2581" s="304">
        <f t="shared" si="652"/>
        <v>555</v>
      </c>
      <c r="AL2581" s="304">
        <f t="shared" si="650"/>
        <v>0.43</v>
      </c>
      <c r="AM2581" s="389" t="str">
        <f t="shared" si="656"/>
        <v/>
      </c>
      <c r="AN2581" s="304"/>
      <c r="AO2581" s="304"/>
      <c r="AP2581" s="312"/>
      <c r="AQ2581" s="312"/>
      <c r="AR2581" s="312"/>
      <c r="AS2581" s="304"/>
      <c r="AT2581" s="312"/>
      <c r="AU2581" s="329">
        <f>VLOOKUP(C2581,[1]world!$A$2:$B$3555,2,FALSE)</f>
        <v>13</v>
      </c>
      <c r="AV2581" s="329"/>
      <c r="AW2581" s="304">
        <v>0.37</v>
      </c>
      <c r="AX2581" s="304">
        <v>1080</v>
      </c>
      <c r="AY2581" s="304">
        <v>-999</v>
      </c>
      <c r="AZ2581" s="304">
        <v>1840</v>
      </c>
      <c r="BA2581" s="304">
        <v>1080</v>
      </c>
      <c r="BB2581" s="304">
        <v>-999</v>
      </c>
      <c r="BC2581" s="304">
        <v>1840</v>
      </c>
      <c r="BD2581" s="304">
        <v>1080</v>
      </c>
      <c r="BE2581" s="304">
        <v>1080</v>
      </c>
      <c r="BF2581" s="304">
        <v>-999</v>
      </c>
      <c r="BG2581" s="304">
        <v>-999</v>
      </c>
      <c r="BH2581" s="304">
        <v>1840</v>
      </c>
      <c r="BI2581" s="304">
        <v>1840</v>
      </c>
      <c r="BJ2581" s="304">
        <v>2</v>
      </c>
      <c r="BK2581" s="304" t="s">
        <v>4954</v>
      </c>
      <c r="BL2581" s="304">
        <v>2</v>
      </c>
    </row>
    <row r="2582" spans="1:64" ht="15" hidden="1" customHeight="1" x14ac:dyDescent="0.2">
      <c r="A2582" s="304" t="s">
        <v>6176</v>
      </c>
      <c r="B2582" s="304" t="s">
        <v>1612</v>
      </c>
      <c r="C2582" s="304">
        <v>2718</v>
      </c>
      <c r="D2582" s="349" t="s">
        <v>3082</v>
      </c>
      <c r="E2582" s="304" t="s">
        <v>3082</v>
      </c>
      <c r="F2582" s="304"/>
      <c r="G2582" s="324">
        <v>35.578200000000002</v>
      </c>
      <c r="H2582" s="324">
        <v>139.41560000000001</v>
      </c>
      <c r="I2582" s="324" t="s">
        <v>212</v>
      </c>
      <c r="J2582" s="368">
        <f t="shared" si="657"/>
        <v>242.26857887082051</v>
      </c>
      <c r="K2582" s="331">
        <v>0.13</v>
      </c>
      <c r="L2582" s="304" t="str">
        <f t="shared" si="651"/>
        <v>D</v>
      </c>
      <c r="M2582" s="388">
        <v>1</v>
      </c>
      <c r="N2582" s="304">
        <v>217.1</v>
      </c>
      <c r="O2582" s="304">
        <v>20</v>
      </c>
      <c r="P2582" s="331"/>
      <c r="Q2582" s="356"/>
      <c r="R2582" s="304"/>
      <c r="S2582" s="356">
        <v>242.26857887082051</v>
      </c>
      <c r="T2582" s="356">
        <v>260.48600578755497</v>
      </c>
      <c r="U2582" s="356">
        <f t="shared" si="658"/>
        <v>242.26857887082051</v>
      </c>
      <c r="V2582" s="356"/>
      <c r="W2582" s="304" t="s">
        <v>1674</v>
      </c>
      <c r="X2582" s="304" t="s">
        <v>213</v>
      </c>
      <c r="Y2582" s="366">
        <f t="shared" si="655"/>
        <v>274.5</v>
      </c>
      <c r="Z2582" s="304"/>
      <c r="AA2582" s="304"/>
      <c r="AB2582" s="304">
        <v>-999</v>
      </c>
      <c r="AC2582" s="304">
        <v>-999</v>
      </c>
      <c r="AD2582" s="366">
        <v>-999</v>
      </c>
      <c r="AE2582" s="304">
        <v>-999</v>
      </c>
      <c r="AF2582" s="304">
        <v>-999</v>
      </c>
      <c r="AG2582" s="304"/>
      <c r="AH2582" s="304">
        <v>8.3967299999999998E-3</v>
      </c>
      <c r="AI2582" s="312"/>
      <c r="AJ2582" s="332">
        <v>387</v>
      </c>
      <c r="AK2582" s="304">
        <f t="shared" si="652"/>
        <v>425</v>
      </c>
      <c r="AL2582" s="304">
        <f t="shared" si="650"/>
        <v>0.43</v>
      </c>
      <c r="AM2582" s="389" t="str">
        <f t="shared" si="656"/>
        <v/>
      </c>
      <c r="AN2582" s="304"/>
      <c r="AO2582" s="304"/>
      <c r="AP2582" s="312"/>
      <c r="AQ2582" s="312"/>
      <c r="AR2582" s="312"/>
      <c r="AS2582" s="304"/>
      <c r="AT2582" s="312"/>
      <c r="AU2582" s="329">
        <f>VLOOKUP(C2582,[1]world!$A$2:$B$3555,2,FALSE)</f>
        <v>5</v>
      </c>
      <c r="AV2582" s="329">
        <v>402</v>
      </c>
      <c r="AW2582" s="304">
        <v>0.37</v>
      </c>
      <c r="AX2582" s="304">
        <v>1120</v>
      </c>
      <c r="AY2582" s="304">
        <v>-999</v>
      </c>
      <c r="AZ2582" s="304">
        <v>1940</v>
      </c>
      <c r="BA2582" s="304">
        <v>1120</v>
      </c>
      <c r="BB2582" s="304">
        <v>-999</v>
      </c>
      <c r="BC2582" s="304">
        <v>1940</v>
      </c>
      <c r="BD2582" s="304">
        <v>1120</v>
      </c>
      <c r="BE2582" s="304">
        <v>1120</v>
      </c>
      <c r="BF2582" s="304">
        <v>-999</v>
      </c>
      <c r="BG2582" s="304">
        <v>-999</v>
      </c>
      <c r="BH2582" s="304">
        <v>1940</v>
      </c>
      <c r="BI2582" s="304">
        <v>1940</v>
      </c>
      <c r="BJ2582" s="304">
        <v>2</v>
      </c>
      <c r="BK2582" s="304" t="s">
        <v>4954</v>
      </c>
      <c r="BL2582" s="304">
        <v>2</v>
      </c>
    </row>
    <row r="2583" spans="1:64" ht="15" hidden="1" customHeight="1" x14ac:dyDescent="0.2">
      <c r="A2583" s="304" t="s">
        <v>6176</v>
      </c>
      <c r="B2583" s="304" t="s">
        <v>1612</v>
      </c>
      <c r="C2583" s="304">
        <v>2719</v>
      </c>
      <c r="D2583" s="349" t="s">
        <v>3143</v>
      </c>
      <c r="E2583" s="304" t="s">
        <v>3143</v>
      </c>
      <c r="F2583" s="304"/>
      <c r="G2583" s="324">
        <v>35.698999999999998</v>
      </c>
      <c r="H2583" s="324">
        <v>139.50290000000001</v>
      </c>
      <c r="I2583" s="324" t="s">
        <v>212</v>
      </c>
      <c r="J2583" s="368">
        <f t="shared" si="657"/>
        <v>266.04904469604628</v>
      </c>
      <c r="K2583" s="331">
        <v>0.13</v>
      </c>
      <c r="L2583" s="304" t="str">
        <f t="shared" si="651"/>
        <v>D</v>
      </c>
      <c r="M2583" s="388">
        <v>1</v>
      </c>
      <c r="N2583" s="304">
        <v>238.2</v>
      </c>
      <c r="O2583" s="304">
        <v>20</v>
      </c>
      <c r="P2583" s="331"/>
      <c r="Q2583" s="356"/>
      <c r="R2583" s="304"/>
      <c r="S2583" s="356">
        <v>266.04904469604628</v>
      </c>
      <c r="T2583" s="356">
        <v>286.22437668406866</v>
      </c>
      <c r="U2583" s="356">
        <f t="shared" si="658"/>
        <v>266.04904469604628</v>
      </c>
      <c r="V2583" s="356"/>
      <c r="W2583" s="304" t="s">
        <v>1674</v>
      </c>
      <c r="X2583" s="304" t="s">
        <v>213</v>
      </c>
      <c r="Y2583" s="366">
        <f t="shared" si="655"/>
        <v>274.5</v>
      </c>
      <c r="Z2583" s="304"/>
      <c r="AA2583" s="304"/>
      <c r="AB2583" s="304">
        <v>-999</v>
      </c>
      <c r="AC2583" s="304">
        <v>-999</v>
      </c>
      <c r="AD2583" s="366">
        <v>-999</v>
      </c>
      <c r="AE2583" s="304">
        <v>-999</v>
      </c>
      <c r="AF2583" s="304">
        <v>-999</v>
      </c>
      <c r="AG2583" s="304"/>
      <c r="AH2583" s="304">
        <v>1.0326500000000001E-2</v>
      </c>
      <c r="AI2583" s="312"/>
      <c r="AJ2583" s="332">
        <v>430</v>
      </c>
      <c r="AK2583" s="304">
        <f t="shared" si="652"/>
        <v>425</v>
      </c>
      <c r="AL2583" s="304">
        <f t="shared" si="650"/>
        <v>0.43</v>
      </c>
      <c r="AM2583" s="389" t="str">
        <f t="shared" si="656"/>
        <v/>
      </c>
      <c r="AN2583" s="304"/>
      <c r="AO2583" s="304"/>
      <c r="AP2583" s="312"/>
      <c r="AQ2583" s="312"/>
      <c r="AR2583" s="312"/>
      <c r="AS2583" s="304"/>
      <c r="AT2583" s="312"/>
      <c r="AU2583" s="329">
        <f>VLOOKUP(C2583,[1]world!$A$2:$B$3555,2,FALSE)</f>
        <v>8</v>
      </c>
      <c r="AV2583" s="329">
        <v>374</v>
      </c>
      <c r="AW2583" s="304">
        <v>0.37</v>
      </c>
      <c r="AX2583" s="304">
        <v>1380</v>
      </c>
      <c r="AY2583" s="304">
        <v>-999</v>
      </c>
      <c r="AZ2583" s="304">
        <v>2380</v>
      </c>
      <c r="BA2583" s="304">
        <v>1380</v>
      </c>
      <c r="BB2583" s="304">
        <v>-999</v>
      </c>
      <c r="BC2583" s="304">
        <v>2380</v>
      </c>
      <c r="BD2583" s="304">
        <v>1380</v>
      </c>
      <c r="BE2583" s="304">
        <v>1380</v>
      </c>
      <c r="BF2583" s="304">
        <v>-999</v>
      </c>
      <c r="BG2583" s="304">
        <v>-999</v>
      </c>
      <c r="BH2583" s="304">
        <v>2380</v>
      </c>
      <c r="BI2583" s="304">
        <v>2380</v>
      </c>
      <c r="BJ2583" s="304">
        <v>2</v>
      </c>
      <c r="BK2583" s="304" t="s">
        <v>4954</v>
      </c>
      <c r="BL2583" s="304">
        <v>2</v>
      </c>
    </row>
    <row r="2584" spans="1:64" ht="15" hidden="1" customHeight="1" x14ac:dyDescent="0.2">
      <c r="A2584" s="304" t="s">
        <v>6176</v>
      </c>
      <c r="B2584" s="304" t="s">
        <v>1612</v>
      </c>
      <c r="C2584" s="304">
        <v>2720</v>
      </c>
      <c r="D2584" s="349" t="s">
        <v>3153</v>
      </c>
      <c r="E2584" s="304" t="s">
        <v>3153</v>
      </c>
      <c r="F2584" s="304"/>
      <c r="G2584" s="324">
        <v>35.710700000000003</v>
      </c>
      <c r="H2584" s="324">
        <v>139.6859</v>
      </c>
      <c r="I2584" s="324" t="s">
        <v>212</v>
      </c>
      <c r="J2584" s="368">
        <f t="shared" si="657"/>
        <v>261.65204013449898</v>
      </c>
      <c r="K2584" s="331">
        <v>0.13</v>
      </c>
      <c r="L2584" s="304" t="str">
        <f t="shared" si="651"/>
        <v>D</v>
      </c>
      <c r="M2584" s="388">
        <v>1</v>
      </c>
      <c r="N2584" s="304">
        <v>234.3</v>
      </c>
      <c r="O2584" s="304">
        <v>20</v>
      </c>
      <c r="P2584" s="331"/>
      <c r="Q2584" s="356"/>
      <c r="R2584" s="304"/>
      <c r="S2584" s="356">
        <v>261.65204013449898</v>
      </c>
      <c r="T2584" s="356">
        <v>281.47662409299551</v>
      </c>
      <c r="U2584" s="356">
        <f t="shared" si="658"/>
        <v>261.65204013449898</v>
      </c>
      <c r="V2584" s="356"/>
      <c r="W2584" s="304" t="s">
        <v>1674</v>
      </c>
      <c r="X2584" s="304" t="s">
        <v>213</v>
      </c>
      <c r="Y2584" s="366">
        <f t="shared" si="655"/>
        <v>274.5</v>
      </c>
      <c r="Z2584" s="304"/>
      <c r="AA2584" s="304"/>
      <c r="AB2584" s="304">
        <v>-999</v>
      </c>
      <c r="AC2584" s="304">
        <v>-999</v>
      </c>
      <c r="AD2584" s="366">
        <v>-999</v>
      </c>
      <c r="AE2584" s="304">
        <v>-999</v>
      </c>
      <c r="AF2584" s="304">
        <v>-999</v>
      </c>
      <c r="AG2584" s="304"/>
      <c r="AH2584" s="304">
        <v>7.0659499999999997E-3</v>
      </c>
      <c r="AI2584" s="312"/>
      <c r="AJ2584" s="332">
        <v>357</v>
      </c>
      <c r="AK2584" s="304">
        <f t="shared" si="652"/>
        <v>270</v>
      </c>
      <c r="AL2584" s="304">
        <f t="shared" si="650"/>
        <v>0.43</v>
      </c>
      <c r="AM2584" s="389" t="str">
        <f t="shared" si="656"/>
        <v/>
      </c>
      <c r="AN2584" s="304"/>
      <c r="AO2584" s="304"/>
      <c r="AP2584" s="312"/>
      <c r="AQ2584" s="312"/>
      <c r="AR2584" s="312"/>
      <c r="AS2584" s="304"/>
      <c r="AT2584" s="312"/>
      <c r="AU2584" s="329">
        <f>VLOOKUP(C2584,[1]world!$A$2:$B$3555,2,FALSE)</f>
        <v>9</v>
      </c>
      <c r="AV2584" s="329">
        <v>497</v>
      </c>
      <c r="AW2584" s="304">
        <v>0.37</v>
      </c>
      <c r="AX2584" s="304">
        <v>1820</v>
      </c>
      <c r="AY2584" s="304">
        <v>-999</v>
      </c>
      <c r="AZ2584" s="304">
        <v>3220</v>
      </c>
      <c r="BA2584" s="304">
        <v>1820</v>
      </c>
      <c r="BB2584" s="304">
        <v>-999</v>
      </c>
      <c r="BC2584" s="304">
        <v>3220</v>
      </c>
      <c r="BD2584" s="304">
        <v>1820</v>
      </c>
      <c r="BE2584" s="304">
        <v>1820</v>
      </c>
      <c r="BF2584" s="304">
        <v>-999</v>
      </c>
      <c r="BG2584" s="304">
        <v>-999</v>
      </c>
      <c r="BH2584" s="304">
        <v>3220</v>
      </c>
      <c r="BI2584" s="304">
        <v>3220</v>
      </c>
      <c r="BJ2584" s="304">
        <v>2</v>
      </c>
      <c r="BK2584" s="304" t="s">
        <v>4954</v>
      </c>
      <c r="BL2584" s="304">
        <v>2</v>
      </c>
    </row>
    <row r="2585" spans="1:64" ht="15" hidden="1" customHeight="1" x14ac:dyDescent="0.2">
      <c r="A2585" s="304" t="s">
        <v>6175</v>
      </c>
      <c r="B2585" s="304" t="s">
        <v>1612</v>
      </c>
      <c r="C2585" s="304">
        <v>2721</v>
      </c>
      <c r="D2585" s="349" t="s">
        <v>3122</v>
      </c>
      <c r="E2585" s="304" t="s">
        <v>3122</v>
      </c>
      <c r="F2585" s="304"/>
      <c r="G2585" s="324">
        <v>35.659599999999998</v>
      </c>
      <c r="H2585" s="324">
        <v>139.83430000000001</v>
      </c>
      <c r="I2585" s="324" t="s">
        <v>214</v>
      </c>
      <c r="J2585" s="368">
        <f>AJ2585</f>
        <v>261</v>
      </c>
      <c r="K2585" s="331">
        <f t="shared" ref="K2585:K2600" si="659">SQRT(0.52*AL2585^2+0.48*AW2585^2)</f>
        <v>0.402318281960937</v>
      </c>
      <c r="L2585" s="304" t="str">
        <f t="shared" si="651"/>
        <v>D</v>
      </c>
      <c r="M2585" s="388" t="s">
        <v>6097</v>
      </c>
      <c r="N2585" s="304"/>
      <c r="O2585" s="304">
        <v>21</v>
      </c>
      <c r="P2585" s="356"/>
      <c r="Q2585" s="356"/>
      <c r="R2585" s="304"/>
      <c r="S2585" s="356"/>
      <c r="T2585" s="304"/>
      <c r="U2585" s="356"/>
      <c r="V2585" s="304"/>
      <c r="W2585" s="310" t="s">
        <v>4661</v>
      </c>
      <c r="X2585" s="304">
        <v>-999</v>
      </c>
      <c r="Y2585" s="366" t="str">
        <f t="shared" si="655"/>
        <v>-</v>
      </c>
      <c r="Z2585" s="304"/>
      <c r="AA2585" s="304"/>
      <c r="AB2585" s="304">
        <v>-999</v>
      </c>
      <c r="AC2585" s="304">
        <v>-999</v>
      </c>
      <c r="AD2585" s="366">
        <v>-999</v>
      </c>
      <c r="AE2585" s="304">
        <v>-999</v>
      </c>
      <c r="AF2585" s="304">
        <v>-999</v>
      </c>
      <c r="AG2585" s="304"/>
      <c r="AH2585" s="304">
        <v>2.7077799999999999E-3</v>
      </c>
      <c r="AI2585" s="312"/>
      <c r="AJ2585" s="332">
        <v>261</v>
      </c>
      <c r="AK2585" s="304">
        <f t="shared" si="652"/>
        <v>270</v>
      </c>
      <c r="AL2585" s="363">
        <v>0.43</v>
      </c>
      <c r="AM2585" s="389" t="str">
        <f t="shared" si="656"/>
        <v/>
      </c>
      <c r="AN2585" s="304"/>
      <c r="AO2585" s="304"/>
      <c r="AP2585" s="312"/>
      <c r="AQ2585" s="312"/>
      <c r="AR2585" s="312"/>
      <c r="AS2585" s="304"/>
      <c r="AT2585" s="312"/>
      <c r="AU2585" s="329">
        <f>VLOOKUP(C2585,[1]world!$A$2:$B$3555,2,FALSE)</f>
        <v>13</v>
      </c>
      <c r="AV2585" s="329"/>
      <c r="AW2585" s="304">
        <v>0.37</v>
      </c>
      <c r="AX2585" s="304">
        <v>1700</v>
      </c>
      <c r="AY2585" s="304">
        <v>-999</v>
      </c>
      <c r="AZ2585" s="304">
        <v>2980</v>
      </c>
      <c r="BA2585" s="304">
        <v>1700</v>
      </c>
      <c r="BB2585" s="304">
        <v>-999</v>
      </c>
      <c r="BC2585" s="304">
        <v>2980</v>
      </c>
      <c r="BD2585" s="304">
        <v>1700</v>
      </c>
      <c r="BE2585" s="304">
        <v>1700</v>
      </c>
      <c r="BF2585" s="304">
        <v>-999</v>
      </c>
      <c r="BG2585" s="304">
        <v>-999</v>
      </c>
      <c r="BH2585" s="304">
        <v>2980</v>
      </c>
      <c r="BI2585" s="304">
        <v>2980</v>
      </c>
      <c r="BJ2585" s="304">
        <v>2</v>
      </c>
      <c r="BK2585" s="304" t="s">
        <v>4954</v>
      </c>
      <c r="BL2585" s="304">
        <v>2</v>
      </c>
    </row>
    <row r="2586" spans="1:64" ht="15" hidden="1" customHeight="1" x14ac:dyDescent="0.2">
      <c r="A2586" s="304" t="s">
        <v>6175</v>
      </c>
      <c r="B2586" s="304" t="s">
        <v>1612</v>
      </c>
      <c r="C2586" s="304">
        <v>2722</v>
      </c>
      <c r="D2586" s="349" t="s">
        <v>3137</v>
      </c>
      <c r="E2586" s="304" t="s">
        <v>3137</v>
      </c>
      <c r="F2586" s="304"/>
      <c r="G2586" s="324">
        <v>35.689</v>
      </c>
      <c r="H2586" s="324">
        <v>139.83539999999999</v>
      </c>
      <c r="I2586" s="324" t="s">
        <v>214</v>
      </c>
      <c r="J2586" s="368">
        <f t="shared" ref="J2586:J2600" si="660">EXP(0.52*LN(AJ2586)+0.48*LN(AV2586))</f>
        <v>224.5846465940194</v>
      </c>
      <c r="K2586" s="331">
        <f t="shared" si="659"/>
        <v>0.2941292233015958</v>
      </c>
      <c r="L2586" s="304" t="str">
        <f t="shared" si="651"/>
        <v>D</v>
      </c>
      <c r="M2586" s="388" t="s">
        <v>6097</v>
      </c>
      <c r="N2586" s="304"/>
      <c r="O2586" s="304">
        <v>21</v>
      </c>
      <c r="P2586" s="356"/>
      <c r="Q2586" s="356"/>
      <c r="R2586" s="304"/>
      <c r="S2586" s="356"/>
      <c r="T2586" s="304"/>
      <c r="U2586" s="356"/>
      <c r="V2586" s="304"/>
      <c r="W2586" s="310" t="s">
        <v>4661</v>
      </c>
      <c r="X2586" s="304">
        <v>-999</v>
      </c>
      <c r="Y2586" s="366" t="str">
        <f t="shared" si="655"/>
        <v>-</v>
      </c>
      <c r="Z2586" s="304"/>
      <c r="AA2586" s="304"/>
      <c r="AB2586" s="304">
        <v>-999</v>
      </c>
      <c r="AC2586" s="304">
        <v>-999</v>
      </c>
      <c r="AD2586" s="366">
        <v>-999</v>
      </c>
      <c r="AE2586" s="304">
        <v>-999</v>
      </c>
      <c r="AF2586" s="304">
        <v>-999</v>
      </c>
      <c r="AG2586" s="304"/>
      <c r="AH2586" s="304">
        <v>1.9908199999999999E-3</v>
      </c>
      <c r="AI2586" s="312"/>
      <c r="AJ2586" s="332">
        <v>240</v>
      </c>
      <c r="AK2586" s="304">
        <f t="shared" si="652"/>
        <v>270</v>
      </c>
      <c r="AL2586" s="304">
        <v>0.2</v>
      </c>
      <c r="AM2586" s="389" t="str">
        <f t="shared" si="656"/>
        <v/>
      </c>
      <c r="AN2586" s="304"/>
      <c r="AO2586" s="304"/>
      <c r="AP2586" s="312"/>
      <c r="AQ2586" s="312"/>
      <c r="AR2586" s="312"/>
      <c r="AS2586" s="304"/>
      <c r="AT2586" s="312"/>
      <c r="AU2586" s="329">
        <f>VLOOKUP(C2586,[1]world!$A$2:$B$3555,2,FALSE)</f>
        <v>14</v>
      </c>
      <c r="AV2586" s="329">
        <v>209</v>
      </c>
      <c r="AW2586" s="304">
        <v>0.37</v>
      </c>
      <c r="AX2586" s="304">
        <v>1680</v>
      </c>
      <c r="AY2586" s="304">
        <v>-999</v>
      </c>
      <c r="AZ2586" s="304">
        <v>2940</v>
      </c>
      <c r="BA2586" s="304">
        <v>1680</v>
      </c>
      <c r="BB2586" s="304">
        <v>-999</v>
      </c>
      <c r="BC2586" s="304">
        <v>2940</v>
      </c>
      <c r="BD2586" s="304">
        <v>1680</v>
      </c>
      <c r="BE2586" s="304">
        <v>1680</v>
      </c>
      <c r="BF2586" s="304">
        <v>-999</v>
      </c>
      <c r="BG2586" s="304">
        <v>-999</v>
      </c>
      <c r="BH2586" s="304">
        <v>2940</v>
      </c>
      <c r="BI2586" s="304">
        <v>2940</v>
      </c>
      <c r="BJ2586" s="304">
        <v>2</v>
      </c>
      <c r="BK2586" s="304" t="s">
        <v>4954</v>
      </c>
      <c r="BL2586" s="304">
        <v>2</v>
      </c>
    </row>
    <row r="2587" spans="1:64" ht="15" hidden="1" customHeight="1" x14ac:dyDescent="0.2">
      <c r="A2587" s="304" t="s">
        <v>6175</v>
      </c>
      <c r="B2587" s="304" t="s">
        <v>1612</v>
      </c>
      <c r="C2587" s="304">
        <v>2723</v>
      </c>
      <c r="D2587" s="349" t="s">
        <v>3165</v>
      </c>
      <c r="E2587" s="304" t="s">
        <v>3165</v>
      </c>
      <c r="F2587" s="304"/>
      <c r="G2587" s="324">
        <v>35.731299999999997</v>
      </c>
      <c r="H2587" s="324">
        <v>139.81209999999999</v>
      </c>
      <c r="I2587" s="324" t="s">
        <v>214</v>
      </c>
      <c r="J2587" s="368">
        <f t="shared" si="660"/>
        <v>216.16667682952263</v>
      </c>
      <c r="K2587" s="331">
        <f t="shared" si="659"/>
        <v>0.2941292233015958</v>
      </c>
      <c r="L2587" s="304" t="str">
        <f t="shared" si="651"/>
        <v>D</v>
      </c>
      <c r="M2587" s="388" t="s">
        <v>6097</v>
      </c>
      <c r="N2587" s="304"/>
      <c r="O2587" s="304">
        <v>21</v>
      </c>
      <c r="P2587" s="356"/>
      <c r="Q2587" s="356"/>
      <c r="R2587" s="304"/>
      <c r="S2587" s="356"/>
      <c r="T2587" s="304"/>
      <c r="U2587" s="356"/>
      <c r="V2587" s="304"/>
      <c r="W2587" s="310" t="s">
        <v>4661</v>
      </c>
      <c r="X2587" s="304">
        <v>-999</v>
      </c>
      <c r="Y2587" s="366" t="str">
        <f t="shared" si="655"/>
        <v>-</v>
      </c>
      <c r="Z2587" s="304"/>
      <c r="AA2587" s="304"/>
      <c r="AB2587" s="304">
        <v>-999</v>
      </c>
      <c r="AC2587" s="304">
        <v>-999</v>
      </c>
      <c r="AD2587" s="366">
        <v>-999</v>
      </c>
      <c r="AE2587" s="304">
        <v>-999</v>
      </c>
      <c r="AF2587" s="304">
        <v>-999</v>
      </c>
      <c r="AG2587" s="304"/>
      <c r="AH2587" s="304">
        <v>1.4331299999999999E-3</v>
      </c>
      <c r="AI2587" s="312"/>
      <c r="AJ2587" s="332">
        <v>223</v>
      </c>
      <c r="AK2587" s="304">
        <f t="shared" si="652"/>
        <v>210</v>
      </c>
      <c r="AL2587" s="304">
        <v>0.2</v>
      </c>
      <c r="AM2587" s="389" t="str">
        <f t="shared" si="656"/>
        <v/>
      </c>
      <c r="AN2587" s="304"/>
      <c r="AO2587" s="304"/>
      <c r="AP2587" s="312"/>
      <c r="AQ2587" s="312"/>
      <c r="AR2587" s="312"/>
      <c r="AS2587" s="304"/>
      <c r="AT2587" s="312"/>
      <c r="AU2587" s="329">
        <f>VLOOKUP(C2587,[1]world!$A$2:$B$3555,2,FALSE)</f>
        <v>14</v>
      </c>
      <c r="AV2587" s="329">
        <v>209</v>
      </c>
      <c r="AW2587" s="304">
        <v>0.37</v>
      </c>
      <c r="AX2587" s="304">
        <v>1620</v>
      </c>
      <c r="AY2587" s="304">
        <v>-999</v>
      </c>
      <c r="AZ2587" s="304">
        <v>2860</v>
      </c>
      <c r="BA2587" s="304">
        <v>1620</v>
      </c>
      <c r="BB2587" s="304">
        <v>-999</v>
      </c>
      <c r="BC2587" s="304">
        <v>2860</v>
      </c>
      <c r="BD2587" s="304">
        <v>1620</v>
      </c>
      <c r="BE2587" s="304">
        <v>1620</v>
      </c>
      <c r="BF2587" s="304">
        <v>-999</v>
      </c>
      <c r="BG2587" s="304">
        <v>-999</v>
      </c>
      <c r="BH2587" s="304">
        <v>2860</v>
      </c>
      <c r="BI2587" s="304">
        <v>2860</v>
      </c>
      <c r="BJ2587" s="304">
        <v>2</v>
      </c>
      <c r="BK2587" s="304" t="s">
        <v>4954</v>
      </c>
      <c r="BL2587" s="304">
        <v>2</v>
      </c>
    </row>
    <row r="2588" spans="1:64" ht="15" hidden="1" customHeight="1" x14ac:dyDescent="0.2">
      <c r="A2588" s="304" t="s">
        <v>6175</v>
      </c>
      <c r="B2588" s="304" t="s">
        <v>1612</v>
      </c>
      <c r="C2588" s="304">
        <v>2724</v>
      </c>
      <c r="D2588" s="349" t="s">
        <v>3115</v>
      </c>
      <c r="E2588" s="304" t="s">
        <v>3115</v>
      </c>
      <c r="F2588" s="304"/>
      <c r="G2588" s="324">
        <v>35.648499999999999</v>
      </c>
      <c r="H2588" s="324">
        <v>139.79900000000001</v>
      </c>
      <c r="I2588" s="324" t="s">
        <v>214</v>
      </c>
      <c r="J2588" s="368">
        <f>AJ2588</f>
        <v>232</v>
      </c>
      <c r="K2588" s="331">
        <f>AL2588</f>
        <v>0.2</v>
      </c>
      <c r="L2588" s="304" t="str">
        <f t="shared" si="651"/>
        <v>D</v>
      </c>
      <c r="M2588" s="388" t="s">
        <v>4943</v>
      </c>
      <c r="N2588" s="304"/>
      <c r="O2588" s="304">
        <v>21</v>
      </c>
      <c r="P2588" s="356"/>
      <c r="Q2588" s="356"/>
      <c r="R2588" s="304"/>
      <c r="S2588" s="356"/>
      <c r="T2588" s="304"/>
      <c r="U2588" s="356"/>
      <c r="V2588" s="304"/>
      <c r="W2588" s="310" t="s">
        <v>4661</v>
      </c>
      <c r="X2588" s="304">
        <v>-999</v>
      </c>
      <c r="Y2588" s="366" t="str">
        <f t="shared" si="655"/>
        <v>-</v>
      </c>
      <c r="Z2588" s="304"/>
      <c r="AA2588" s="304"/>
      <c r="AB2588" s="304">
        <v>-999</v>
      </c>
      <c r="AC2588" s="304">
        <v>-999</v>
      </c>
      <c r="AD2588" s="366">
        <v>-999</v>
      </c>
      <c r="AE2588" s="304">
        <v>-999</v>
      </c>
      <c r="AF2588" s="304">
        <v>-999</v>
      </c>
      <c r="AG2588" s="304"/>
      <c r="AH2588" s="304">
        <v>1.74771E-3</v>
      </c>
      <c r="AI2588" s="312"/>
      <c r="AJ2588" s="332">
        <v>232</v>
      </c>
      <c r="AK2588" s="304">
        <f t="shared" si="652"/>
        <v>210</v>
      </c>
      <c r="AL2588" s="304">
        <v>0.2</v>
      </c>
      <c r="AM2588" s="389" t="str">
        <f t="shared" si="656"/>
        <v/>
      </c>
      <c r="AN2588" s="304"/>
      <c r="AO2588" s="304"/>
      <c r="AP2588" s="312"/>
      <c r="AQ2588" s="312"/>
      <c r="AR2588" s="312"/>
      <c r="AS2588" s="304"/>
      <c r="AT2588" s="312"/>
      <c r="AU2588" s="329">
        <f>VLOOKUP(C2588,[1]world!$A$2:$B$3555,2,FALSE)</f>
        <v>13</v>
      </c>
      <c r="AV2588" s="329"/>
      <c r="AW2588" s="304">
        <v>0.37</v>
      </c>
      <c r="AX2588" s="304">
        <v>1700</v>
      </c>
      <c r="AY2588" s="304">
        <v>-999</v>
      </c>
      <c r="AZ2588" s="304">
        <v>3020</v>
      </c>
      <c r="BA2588" s="304">
        <v>1700</v>
      </c>
      <c r="BB2588" s="304">
        <v>-999</v>
      </c>
      <c r="BC2588" s="304">
        <v>3020</v>
      </c>
      <c r="BD2588" s="304">
        <v>1700</v>
      </c>
      <c r="BE2588" s="304">
        <v>1700</v>
      </c>
      <c r="BF2588" s="304">
        <v>-999</v>
      </c>
      <c r="BG2588" s="304">
        <v>-999</v>
      </c>
      <c r="BH2588" s="304">
        <v>3020</v>
      </c>
      <c r="BI2588" s="304">
        <v>3020</v>
      </c>
      <c r="BJ2588" s="304">
        <v>2</v>
      </c>
      <c r="BK2588" s="304" t="s">
        <v>4954</v>
      </c>
      <c r="BL2588" s="304">
        <v>2</v>
      </c>
    </row>
    <row r="2589" spans="1:64" ht="15" hidden="1" customHeight="1" x14ac:dyDescent="0.2">
      <c r="A2589" s="304" t="s">
        <v>6175</v>
      </c>
      <c r="B2589" s="304" t="s">
        <v>1612</v>
      </c>
      <c r="C2589" s="304">
        <v>2725</v>
      </c>
      <c r="D2589" s="349" t="s">
        <v>3114</v>
      </c>
      <c r="E2589" s="304" t="s">
        <v>3114</v>
      </c>
      <c r="F2589" s="304"/>
      <c r="G2589" s="324">
        <v>35.647399999999998</v>
      </c>
      <c r="H2589" s="324">
        <v>139.80930000000001</v>
      </c>
      <c r="I2589" s="324" t="s">
        <v>214</v>
      </c>
      <c r="J2589" s="368">
        <f t="shared" ref="J2589:J2591" si="661">AJ2589</f>
        <v>263</v>
      </c>
      <c r="K2589" s="331">
        <f t="shared" ref="K2589:K2591" si="662">AL2589</f>
        <v>0.43</v>
      </c>
      <c r="L2589" s="304" t="str">
        <f t="shared" si="651"/>
        <v>D</v>
      </c>
      <c r="M2589" s="388" t="s">
        <v>4943</v>
      </c>
      <c r="N2589" s="304"/>
      <c r="O2589" s="304">
        <v>21</v>
      </c>
      <c r="P2589" s="356"/>
      <c r="Q2589" s="356"/>
      <c r="R2589" s="304"/>
      <c r="S2589" s="356"/>
      <c r="T2589" s="304"/>
      <c r="U2589" s="356"/>
      <c r="V2589" s="304"/>
      <c r="W2589" s="310" t="s">
        <v>4661</v>
      </c>
      <c r="X2589" s="304">
        <v>-999</v>
      </c>
      <c r="Y2589" s="366" t="str">
        <f t="shared" si="655"/>
        <v>-</v>
      </c>
      <c r="Z2589" s="304"/>
      <c r="AA2589" s="304"/>
      <c r="AB2589" s="304">
        <v>-999</v>
      </c>
      <c r="AC2589" s="304">
        <v>-999</v>
      </c>
      <c r="AD2589" s="366">
        <v>-999</v>
      </c>
      <c r="AE2589" s="304">
        <v>-999</v>
      </c>
      <c r="AF2589" s="304">
        <v>-999</v>
      </c>
      <c r="AG2589" s="304"/>
      <c r="AH2589" s="304">
        <v>2.7753600000000002E-3</v>
      </c>
      <c r="AI2589" s="312"/>
      <c r="AJ2589" s="332">
        <v>263</v>
      </c>
      <c r="AK2589" s="304">
        <f t="shared" si="652"/>
        <v>270</v>
      </c>
      <c r="AL2589" s="363">
        <v>0.43</v>
      </c>
      <c r="AM2589" s="389" t="str">
        <f t="shared" si="656"/>
        <v/>
      </c>
      <c r="AN2589" s="304"/>
      <c r="AO2589" s="304"/>
      <c r="AP2589" s="312"/>
      <c r="AQ2589" s="312"/>
      <c r="AR2589" s="312"/>
      <c r="AS2589" s="304"/>
      <c r="AT2589" s="312"/>
      <c r="AU2589" s="329">
        <f>VLOOKUP(C2589,[1]world!$A$2:$B$3555,2,FALSE)</f>
        <v>13</v>
      </c>
      <c r="AV2589" s="329"/>
      <c r="AW2589" s="304">
        <v>0.37</v>
      </c>
      <c r="AX2589" s="304">
        <v>1700</v>
      </c>
      <c r="AY2589" s="304">
        <v>-999</v>
      </c>
      <c r="AZ2589" s="304">
        <v>3000</v>
      </c>
      <c r="BA2589" s="304">
        <v>1700</v>
      </c>
      <c r="BB2589" s="304">
        <v>-999</v>
      </c>
      <c r="BC2589" s="304">
        <v>3000</v>
      </c>
      <c r="BD2589" s="304">
        <v>1700</v>
      </c>
      <c r="BE2589" s="304">
        <v>1700</v>
      </c>
      <c r="BF2589" s="304">
        <v>-999</v>
      </c>
      <c r="BG2589" s="304">
        <v>-999</v>
      </c>
      <c r="BH2589" s="304">
        <v>3000</v>
      </c>
      <c r="BI2589" s="304">
        <v>3000</v>
      </c>
      <c r="BJ2589" s="304">
        <v>2</v>
      </c>
      <c r="BK2589" s="304" t="s">
        <v>4954</v>
      </c>
      <c r="BL2589" s="304">
        <v>2</v>
      </c>
    </row>
    <row r="2590" spans="1:64" ht="15" hidden="1" customHeight="1" x14ac:dyDescent="0.2">
      <c r="A2590" s="304" t="s">
        <v>6175</v>
      </c>
      <c r="B2590" s="304" t="s">
        <v>1612</v>
      </c>
      <c r="C2590" s="304">
        <v>2726</v>
      </c>
      <c r="D2590" s="349" t="s">
        <v>3120</v>
      </c>
      <c r="E2590" s="304" t="s">
        <v>3120</v>
      </c>
      <c r="F2590" s="304"/>
      <c r="G2590" s="324">
        <v>35.655099999999997</v>
      </c>
      <c r="H2590" s="324">
        <v>139.8115</v>
      </c>
      <c r="I2590" s="324" t="s">
        <v>214</v>
      </c>
      <c r="J2590" s="368">
        <f t="shared" si="661"/>
        <v>200</v>
      </c>
      <c r="K2590" s="331">
        <f t="shared" si="662"/>
        <v>0.2</v>
      </c>
      <c r="L2590" s="304" t="str">
        <f t="shared" si="651"/>
        <v>D</v>
      </c>
      <c r="M2590" s="388" t="s">
        <v>4943</v>
      </c>
      <c r="N2590" s="304"/>
      <c r="O2590" s="304">
        <v>21</v>
      </c>
      <c r="P2590" s="356"/>
      <c r="Q2590" s="356"/>
      <c r="R2590" s="304"/>
      <c r="S2590" s="356"/>
      <c r="T2590" s="304"/>
      <c r="U2590" s="356"/>
      <c r="V2590" s="304"/>
      <c r="W2590" s="310" t="s">
        <v>4661</v>
      </c>
      <c r="X2590" s="304">
        <v>-999</v>
      </c>
      <c r="Y2590" s="366" t="str">
        <f t="shared" si="655"/>
        <v>-</v>
      </c>
      <c r="Z2590" s="304"/>
      <c r="AA2590" s="304"/>
      <c r="AB2590" s="304">
        <v>-999</v>
      </c>
      <c r="AC2590" s="304">
        <v>-999</v>
      </c>
      <c r="AD2590" s="366">
        <v>-999</v>
      </c>
      <c r="AE2590" s="304">
        <v>-999</v>
      </c>
      <c r="AF2590" s="304">
        <v>-999</v>
      </c>
      <c r="AG2590" s="304"/>
      <c r="AH2590" s="304">
        <v>6.6332999999999995E-4</v>
      </c>
      <c r="AI2590" s="312"/>
      <c r="AJ2590" s="332">
        <v>200</v>
      </c>
      <c r="AK2590" s="304">
        <f t="shared" si="652"/>
        <v>210</v>
      </c>
      <c r="AL2590" s="304">
        <v>0.2</v>
      </c>
      <c r="AM2590" s="389" t="str">
        <f t="shared" si="656"/>
        <v/>
      </c>
      <c r="AN2590" s="304"/>
      <c r="AO2590" s="304"/>
      <c r="AP2590" s="312"/>
      <c r="AQ2590" s="312"/>
      <c r="AR2590" s="312"/>
      <c r="AS2590" s="304"/>
      <c r="AT2590" s="312"/>
      <c r="AU2590" s="329">
        <f>VLOOKUP(C2590,[1]world!$A$2:$B$3555,2,FALSE)</f>
        <v>13</v>
      </c>
      <c r="AV2590" s="329"/>
      <c r="AW2590" s="304">
        <v>0.37</v>
      </c>
      <c r="AX2590" s="304">
        <v>1700</v>
      </c>
      <c r="AY2590" s="304">
        <v>-999</v>
      </c>
      <c r="AZ2590" s="304">
        <v>3020</v>
      </c>
      <c r="BA2590" s="304">
        <v>1700</v>
      </c>
      <c r="BB2590" s="304">
        <v>-999</v>
      </c>
      <c r="BC2590" s="304">
        <v>3020</v>
      </c>
      <c r="BD2590" s="304">
        <v>1700</v>
      </c>
      <c r="BE2590" s="304">
        <v>1700</v>
      </c>
      <c r="BF2590" s="304">
        <v>-999</v>
      </c>
      <c r="BG2590" s="304">
        <v>-999</v>
      </c>
      <c r="BH2590" s="304">
        <v>3020</v>
      </c>
      <c r="BI2590" s="304">
        <v>3020</v>
      </c>
      <c r="BJ2590" s="304">
        <v>2</v>
      </c>
      <c r="BK2590" s="304" t="s">
        <v>4954</v>
      </c>
      <c r="BL2590" s="304">
        <v>2</v>
      </c>
    </row>
    <row r="2591" spans="1:64" ht="15" hidden="1" customHeight="1" x14ac:dyDescent="0.2">
      <c r="A2591" s="304" t="s">
        <v>6175</v>
      </c>
      <c r="B2591" s="304" t="s">
        <v>1612</v>
      </c>
      <c r="C2591" s="304">
        <v>2727</v>
      </c>
      <c r="D2591" s="349" t="s">
        <v>3126</v>
      </c>
      <c r="E2591" s="304" t="s">
        <v>3126</v>
      </c>
      <c r="F2591" s="304"/>
      <c r="G2591" s="324">
        <v>35.665700000000001</v>
      </c>
      <c r="H2591" s="324">
        <v>139.80869999999999</v>
      </c>
      <c r="I2591" s="324" t="s">
        <v>214</v>
      </c>
      <c r="J2591" s="368">
        <f t="shared" si="661"/>
        <v>228</v>
      </c>
      <c r="K2591" s="331">
        <f t="shared" si="662"/>
        <v>0.2</v>
      </c>
      <c r="L2591" s="304" t="str">
        <f t="shared" si="651"/>
        <v>D</v>
      </c>
      <c r="M2591" s="388" t="s">
        <v>4943</v>
      </c>
      <c r="N2591" s="304"/>
      <c r="O2591" s="304">
        <v>21</v>
      </c>
      <c r="P2591" s="356"/>
      <c r="Q2591" s="356"/>
      <c r="R2591" s="304"/>
      <c r="S2591" s="356"/>
      <c r="T2591" s="304"/>
      <c r="U2591" s="356"/>
      <c r="V2591" s="304"/>
      <c r="W2591" s="310" t="s">
        <v>4661</v>
      </c>
      <c r="X2591" s="304">
        <v>-999</v>
      </c>
      <c r="Y2591" s="366" t="str">
        <f t="shared" si="655"/>
        <v>-</v>
      </c>
      <c r="Z2591" s="304"/>
      <c r="AA2591" s="304"/>
      <c r="AB2591" s="304">
        <v>-999</v>
      </c>
      <c r="AC2591" s="304">
        <v>-999</v>
      </c>
      <c r="AD2591" s="366">
        <v>-999</v>
      </c>
      <c r="AE2591" s="304">
        <v>-999</v>
      </c>
      <c r="AF2591" s="304">
        <v>-999</v>
      </c>
      <c r="AG2591" s="304"/>
      <c r="AH2591" s="304">
        <v>1.6169699999999999E-3</v>
      </c>
      <c r="AI2591" s="312"/>
      <c r="AJ2591" s="332">
        <v>228</v>
      </c>
      <c r="AK2591" s="304">
        <f t="shared" si="652"/>
        <v>210</v>
      </c>
      <c r="AL2591" s="304">
        <v>0.2</v>
      </c>
      <c r="AM2591" s="389" t="str">
        <f t="shared" si="656"/>
        <v/>
      </c>
      <c r="AN2591" s="304"/>
      <c r="AO2591" s="304"/>
      <c r="AP2591" s="312"/>
      <c r="AQ2591" s="312"/>
      <c r="AR2591" s="312"/>
      <c r="AS2591" s="304"/>
      <c r="AT2591" s="312"/>
      <c r="AU2591" s="329">
        <f>VLOOKUP(C2591,[1]world!$A$2:$B$3555,2,FALSE)</f>
        <v>13</v>
      </c>
      <c r="AV2591" s="329"/>
      <c r="AW2591" s="304">
        <v>0.37</v>
      </c>
      <c r="AX2591" s="304">
        <v>1700</v>
      </c>
      <c r="AY2591" s="304">
        <v>-999</v>
      </c>
      <c r="AZ2591" s="304">
        <v>3020</v>
      </c>
      <c r="BA2591" s="304">
        <v>1700</v>
      </c>
      <c r="BB2591" s="304">
        <v>-999</v>
      </c>
      <c r="BC2591" s="304">
        <v>3020</v>
      </c>
      <c r="BD2591" s="304">
        <v>1700</v>
      </c>
      <c r="BE2591" s="304">
        <v>1700</v>
      </c>
      <c r="BF2591" s="304">
        <v>-999</v>
      </c>
      <c r="BG2591" s="304">
        <v>-999</v>
      </c>
      <c r="BH2591" s="304">
        <v>3020</v>
      </c>
      <c r="BI2591" s="304">
        <v>3020</v>
      </c>
      <c r="BJ2591" s="304">
        <v>2</v>
      </c>
      <c r="BK2591" s="304" t="s">
        <v>4954</v>
      </c>
      <c r="BL2591" s="304">
        <v>2</v>
      </c>
    </row>
    <row r="2592" spans="1:64" ht="15" hidden="1" customHeight="1" x14ac:dyDescent="0.2">
      <c r="A2592" s="304" t="s">
        <v>6175</v>
      </c>
      <c r="B2592" s="304" t="s">
        <v>1612</v>
      </c>
      <c r="C2592" s="304">
        <v>2728</v>
      </c>
      <c r="D2592" s="349" t="s">
        <v>3136</v>
      </c>
      <c r="E2592" s="304" t="s">
        <v>3136</v>
      </c>
      <c r="F2592" s="304"/>
      <c r="G2592" s="324">
        <v>35.687600000000003</v>
      </c>
      <c r="H2592" s="324">
        <v>139.8193</v>
      </c>
      <c r="I2592" s="324" t="s">
        <v>214</v>
      </c>
      <c r="J2592" s="368">
        <f t="shared" si="660"/>
        <v>220.6601806935677</v>
      </c>
      <c r="K2592" s="331">
        <f t="shared" si="659"/>
        <v>0.2941292233015958</v>
      </c>
      <c r="L2592" s="304" t="str">
        <f t="shared" si="651"/>
        <v>D</v>
      </c>
      <c r="M2592" s="388" t="s">
        <v>6097</v>
      </c>
      <c r="N2592" s="304"/>
      <c r="O2592" s="304">
        <v>21</v>
      </c>
      <c r="P2592" s="356"/>
      <c r="Q2592" s="356"/>
      <c r="R2592" s="304"/>
      <c r="S2592" s="356"/>
      <c r="T2592" s="304"/>
      <c r="U2592" s="356"/>
      <c r="V2592" s="304"/>
      <c r="W2592" s="310" t="s">
        <v>4661</v>
      </c>
      <c r="X2592" s="304">
        <v>-999</v>
      </c>
      <c r="Y2592" s="366" t="str">
        <f t="shared" si="655"/>
        <v>-</v>
      </c>
      <c r="Z2592" s="304"/>
      <c r="AA2592" s="304"/>
      <c r="AB2592" s="304">
        <v>-999</v>
      </c>
      <c r="AC2592" s="304">
        <v>-999</v>
      </c>
      <c r="AD2592" s="366">
        <v>-999</v>
      </c>
      <c r="AE2592" s="304">
        <v>-999</v>
      </c>
      <c r="AF2592" s="304">
        <v>-999</v>
      </c>
      <c r="AG2592" s="304"/>
      <c r="AH2592" s="304">
        <v>1.7478400000000001E-3</v>
      </c>
      <c r="AI2592" s="312"/>
      <c r="AJ2592" s="332">
        <v>232</v>
      </c>
      <c r="AK2592" s="304">
        <f t="shared" si="652"/>
        <v>210</v>
      </c>
      <c r="AL2592" s="304">
        <v>0.2</v>
      </c>
      <c r="AM2592" s="389" t="str">
        <f t="shared" si="656"/>
        <v/>
      </c>
      <c r="AN2592" s="304"/>
      <c r="AO2592" s="304"/>
      <c r="AP2592" s="312"/>
      <c r="AQ2592" s="312"/>
      <c r="AR2592" s="312"/>
      <c r="AS2592" s="304"/>
      <c r="AT2592" s="312"/>
      <c r="AU2592" s="329">
        <f>VLOOKUP(C2592,[1]world!$A$2:$B$3555,2,FALSE)</f>
        <v>14</v>
      </c>
      <c r="AV2592" s="329">
        <v>209</v>
      </c>
      <c r="AW2592" s="304">
        <v>0.37</v>
      </c>
      <c r="AX2592" s="304">
        <v>1680</v>
      </c>
      <c r="AY2592" s="304">
        <v>-999</v>
      </c>
      <c r="AZ2592" s="304">
        <v>2960</v>
      </c>
      <c r="BA2592" s="304">
        <v>1680</v>
      </c>
      <c r="BB2592" s="304">
        <v>-999</v>
      </c>
      <c r="BC2592" s="304">
        <v>2960</v>
      </c>
      <c r="BD2592" s="304">
        <v>1680</v>
      </c>
      <c r="BE2592" s="304">
        <v>1680</v>
      </c>
      <c r="BF2592" s="304">
        <v>-999</v>
      </c>
      <c r="BG2592" s="304">
        <v>-999</v>
      </c>
      <c r="BH2592" s="304">
        <v>2960</v>
      </c>
      <c r="BI2592" s="304">
        <v>2960</v>
      </c>
      <c r="BJ2592" s="304">
        <v>2</v>
      </c>
      <c r="BK2592" s="304" t="s">
        <v>4954</v>
      </c>
      <c r="BL2592" s="304">
        <v>2</v>
      </c>
    </row>
    <row r="2593" spans="1:64" ht="15" hidden="1" customHeight="1" x14ac:dyDescent="0.2">
      <c r="A2593" s="304" t="s">
        <v>6175</v>
      </c>
      <c r="B2593" s="304" t="s">
        <v>1612</v>
      </c>
      <c r="C2593" s="304">
        <v>2729</v>
      </c>
      <c r="D2593" s="349" t="s">
        <v>3135</v>
      </c>
      <c r="E2593" s="304" t="s">
        <v>3135</v>
      </c>
      <c r="F2593" s="304"/>
      <c r="G2593" s="324">
        <v>35.687399999999997</v>
      </c>
      <c r="H2593" s="324">
        <v>139.7962</v>
      </c>
      <c r="I2593" s="324" t="s">
        <v>214</v>
      </c>
      <c r="J2593" s="368">
        <f>AJ2593</f>
        <v>266</v>
      </c>
      <c r="K2593" s="331">
        <f>AL2593</f>
        <v>0.43</v>
      </c>
      <c r="L2593" s="304" t="str">
        <f t="shared" si="651"/>
        <v>D</v>
      </c>
      <c r="M2593" s="388" t="s">
        <v>4943</v>
      </c>
      <c r="N2593" s="304"/>
      <c r="O2593" s="304">
        <v>21</v>
      </c>
      <c r="P2593" s="356"/>
      <c r="Q2593" s="356"/>
      <c r="R2593" s="304"/>
      <c r="S2593" s="356"/>
      <c r="T2593" s="304"/>
      <c r="U2593" s="356"/>
      <c r="V2593" s="304"/>
      <c r="W2593" s="310" t="s">
        <v>4661</v>
      </c>
      <c r="X2593" s="304">
        <v>-999</v>
      </c>
      <c r="Y2593" s="366" t="str">
        <f t="shared" si="655"/>
        <v>-</v>
      </c>
      <c r="Z2593" s="304"/>
      <c r="AA2593" s="304"/>
      <c r="AB2593" s="304">
        <v>-999</v>
      </c>
      <c r="AC2593" s="304">
        <v>-999</v>
      </c>
      <c r="AD2593" s="366">
        <v>-999</v>
      </c>
      <c r="AE2593" s="304">
        <v>-999</v>
      </c>
      <c r="AF2593" s="304">
        <v>-999</v>
      </c>
      <c r="AG2593" s="304"/>
      <c r="AH2593" s="304">
        <v>2.8649700000000001E-3</v>
      </c>
      <c r="AI2593" s="312"/>
      <c r="AJ2593" s="332">
        <v>266</v>
      </c>
      <c r="AK2593" s="304">
        <f t="shared" si="652"/>
        <v>270</v>
      </c>
      <c r="AL2593" s="363">
        <v>0.43</v>
      </c>
      <c r="AM2593" s="389" t="str">
        <f t="shared" si="656"/>
        <v/>
      </c>
      <c r="AN2593" s="304"/>
      <c r="AO2593" s="304"/>
      <c r="AP2593" s="312"/>
      <c r="AQ2593" s="312"/>
      <c r="AR2593" s="312"/>
      <c r="AS2593" s="304"/>
      <c r="AT2593" s="312"/>
      <c r="AU2593" s="329">
        <f>VLOOKUP(C2593,[1]world!$A$2:$B$3555,2,FALSE)</f>
        <v>13</v>
      </c>
      <c r="AV2593" s="329"/>
      <c r="AW2593" s="304">
        <v>0.37</v>
      </c>
      <c r="AX2593" s="304">
        <v>1700</v>
      </c>
      <c r="AY2593" s="304">
        <v>-999</v>
      </c>
      <c r="AZ2593" s="304">
        <v>3000</v>
      </c>
      <c r="BA2593" s="304">
        <v>1700</v>
      </c>
      <c r="BB2593" s="304">
        <v>-999</v>
      </c>
      <c r="BC2593" s="304">
        <v>3000</v>
      </c>
      <c r="BD2593" s="304">
        <v>1700</v>
      </c>
      <c r="BE2593" s="304">
        <v>1700</v>
      </c>
      <c r="BF2593" s="304">
        <v>-999</v>
      </c>
      <c r="BG2593" s="304">
        <v>-999</v>
      </c>
      <c r="BH2593" s="304">
        <v>3000</v>
      </c>
      <c r="BI2593" s="304">
        <v>3000</v>
      </c>
      <c r="BJ2593" s="304">
        <v>2</v>
      </c>
      <c r="BK2593" s="304" t="s">
        <v>4954</v>
      </c>
      <c r="BL2593" s="304">
        <v>2</v>
      </c>
    </row>
    <row r="2594" spans="1:64" ht="15" hidden="1" customHeight="1" x14ac:dyDescent="0.2">
      <c r="A2594" s="304" t="s">
        <v>6175</v>
      </c>
      <c r="B2594" s="304" t="s">
        <v>1612</v>
      </c>
      <c r="C2594" s="304">
        <v>2730</v>
      </c>
      <c r="D2594" s="349" t="s">
        <v>3160</v>
      </c>
      <c r="E2594" s="304" t="s">
        <v>3160</v>
      </c>
      <c r="F2594" s="304"/>
      <c r="G2594" s="324">
        <v>35.7254</v>
      </c>
      <c r="H2594" s="324">
        <v>139.82490000000001</v>
      </c>
      <c r="I2594" s="324" t="s">
        <v>214</v>
      </c>
      <c r="J2594" s="368">
        <f t="shared" si="660"/>
        <v>216.16667682952263</v>
      </c>
      <c r="K2594" s="331">
        <f t="shared" si="659"/>
        <v>0.2941292233015958</v>
      </c>
      <c r="L2594" s="304" t="str">
        <f t="shared" si="651"/>
        <v>D</v>
      </c>
      <c r="M2594" s="388" t="s">
        <v>6097</v>
      </c>
      <c r="N2594" s="304"/>
      <c r="O2594" s="304">
        <v>21</v>
      </c>
      <c r="P2594" s="356"/>
      <c r="Q2594" s="356"/>
      <c r="R2594" s="304"/>
      <c r="S2594" s="356"/>
      <c r="T2594" s="304"/>
      <c r="U2594" s="356"/>
      <c r="V2594" s="304"/>
      <c r="W2594" s="310" t="s">
        <v>4661</v>
      </c>
      <c r="X2594" s="304">
        <v>-999</v>
      </c>
      <c r="Y2594" s="366" t="str">
        <f t="shared" si="655"/>
        <v>-</v>
      </c>
      <c r="Z2594" s="304"/>
      <c r="AA2594" s="304"/>
      <c r="AB2594" s="304">
        <v>-999</v>
      </c>
      <c r="AC2594" s="304">
        <v>-999</v>
      </c>
      <c r="AD2594" s="366">
        <v>-999</v>
      </c>
      <c r="AE2594" s="304">
        <v>-999</v>
      </c>
      <c r="AF2594" s="304">
        <v>-999</v>
      </c>
      <c r="AG2594" s="304"/>
      <c r="AH2594" s="304">
        <v>1.4331299999999999E-3</v>
      </c>
      <c r="AI2594" s="312"/>
      <c r="AJ2594" s="332">
        <v>223</v>
      </c>
      <c r="AK2594" s="304">
        <f t="shared" si="652"/>
        <v>210</v>
      </c>
      <c r="AL2594" s="304">
        <v>0.2</v>
      </c>
      <c r="AM2594" s="389" t="str">
        <f t="shared" si="656"/>
        <v/>
      </c>
      <c r="AN2594" s="304"/>
      <c r="AO2594" s="304"/>
      <c r="AP2594" s="312"/>
      <c r="AQ2594" s="312"/>
      <c r="AR2594" s="312"/>
      <c r="AS2594" s="304"/>
      <c r="AT2594" s="312"/>
      <c r="AU2594" s="329">
        <f>VLOOKUP(C2594,[1]world!$A$2:$B$3555,2,FALSE)</f>
        <v>14</v>
      </c>
      <c r="AV2594" s="329">
        <v>209</v>
      </c>
      <c r="AW2594" s="304">
        <v>0.37</v>
      </c>
      <c r="AX2594" s="304">
        <v>1640</v>
      </c>
      <c r="AY2594" s="304">
        <v>-999</v>
      </c>
      <c r="AZ2594" s="304">
        <v>2860</v>
      </c>
      <c r="BA2594" s="304">
        <v>1640</v>
      </c>
      <c r="BB2594" s="304">
        <v>-999</v>
      </c>
      <c r="BC2594" s="304">
        <v>2860</v>
      </c>
      <c r="BD2594" s="304">
        <v>1640</v>
      </c>
      <c r="BE2594" s="304">
        <v>1640</v>
      </c>
      <c r="BF2594" s="304">
        <v>-999</v>
      </c>
      <c r="BG2594" s="304">
        <v>-999</v>
      </c>
      <c r="BH2594" s="304">
        <v>2860</v>
      </c>
      <c r="BI2594" s="304">
        <v>2860</v>
      </c>
      <c r="BJ2594" s="304">
        <v>2</v>
      </c>
      <c r="BK2594" s="304" t="s">
        <v>4954</v>
      </c>
      <c r="BL2594" s="304">
        <v>2</v>
      </c>
    </row>
    <row r="2595" spans="1:64" ht="15" hidden="1" customHeight="1" x14ac:dyDescent="0.2">
      <c r="A2595" s="304" t="s">
        <v>6175</v>
      </c>
      <c r="B2595" s="304" t="s">
        <v>1612</v>
      </c>
      <c r="C2595" s="304">
        <v>2731</v>
      </c>
      <c r="D2595" s="349" t="s">
        <v>3172</v>
      </c>
      <c r="E2595" s="304" t="s">
        <v>3172</v>
      </c>
      <c r="F2595" s="304"/>
      <c r="G2595" s="324">
        <v>35.740099999999998</v>
      </c>
      <c r="H2595" s="324">
        <v>139.86240000000001</v>
      </c>
      <c r="I2595" s="324" t="s">
        <v>214</v>
      </c>
      <c r="J2595" s="368">
        <f t="shared" si="660"/>
        <v>209.11758464334608</v>
      </c>
      <c r="K2595" s="331">
        <f t="shared" si="659"/>
        <v>0.19066200460500776</v>
      </c>
      <c r="L2595" s="304" t="str">
        <f t="shared" si="651"/>
        <v>D</v>
      </c>
      <c r="M2595" s="388" t="s">
        <v>6097</v>
      </c>
      <c r="N2595" s="304"/>
      <c r="O2595" s="304">
        <v>21</v>
      </c>
      <c r="P2595" s="356"/>
      <c r="Q2595" s="356"/>
      <c r="R2595" s="304"/>
      <c r="S2595" s="356"/>
      <c r="T2595" s="304"/>
      <c r="U2595" s="356"/>
      <c r="V2595" s="304"/>
      <c r="W2595" s="310" t="s">
        <v>4661</v>
      </c>
      <c r="X2595" s="304">
        <v>-999</v>
      </c>
      <c r="Y2595" s="366" t="str">
        <f t="shared" si="655"/>
        <v>-</v>
      </c>
      <c r="Z2595" s="304"/>
      <c r="AA2595" s="304"/>
      <c r="AB2595" s="304">
        <v>-999</v>
      </c>
      <c r="AC2595" s="304">
        <v>-999</v>
      </c>
      <c r="AD2595" s="366">
        <v>-999</v>
      </c>
      <c r="AE2595" s="304">
        <v>-999</v>
      </c>
      <c r="AF2595" s="304">
        <v>-999</v>
      </c>
      <c r="AG2595" s="304"/>
      <c r="AH2595" s="304">
        <v>1.0000000000000001E-5</v>
      </c>
      <c r="AI2595" s="312"/>
      <c r="AJ2595" s="332">
        <v>180</v>
      </c>
      <c r="AK2595" s="304">
        <f t="shared" si="652"/>
        <v>180</v>
      </c>
      <c r="AL2595" s="304">
        <v>0.2</v>
      </c>
      <c r="AM2595" s="389" t="str">
        <f t="shared" si="656"/>
        <v/>
      </c>
      <c r="AN2595" s="304"/>
      <c r="AO2595" s="304"/>
      <c r="AP2595" s="312"/>
      <c r="AQ2595" s="312"/>
      <c r="AR2595" s="312"/>
      <c r="AS2595" s="304"/>
      <c r="AT2595" s="312"/>
      <c r="AU2595" s="329">
        <f>VLOOKUP(C2595,[1]world!$A$2:$B$3555,2,FALSE)</f>
        <v>16</v>
      </c>
      <c r="AV2595" s="329">
        <v>246</v>
      </c>
      <c r="AW2595" s="304">
        <v>0.18</v>
      </c>
      <c r="AX2595" s="304">
        <v>1600</v>
      </c>
      <c r="AY2595" s="304">
        <v>-999</v>
      </c>
      <c r="AZ2595" s="304">
        <v>2780</v>
      </c>
      <c r="BA2595" s="304">
        <v>1600</v>
      </c>
      <c r="BB2595" s="304">
        <v>-999</v>
      </c>
      <c r="BC2595" s="304">
        <v>2780</v>
      </c>
      <c r="BD2595" s="304">
        <v>1600</v>
      </c>
      <c r="BE2595" s="304">
        <v>1600</v>
      </c>
      <c r="BF2595" s="304">
        <v>-999</v>
      </c>
      <c r="BG2595" s="304">
        <v>-999</v>
      </c>
      <c r="BH2595" s="304">
        <v>2780</v>
      </c>
      <c r="BI2595" s="304">
        <v>2780</v>
      </c>
      <c r="BJ2595" s="304">
        <v>2</v>
      </c>
      <c r="BK2595" s="304" t="s">
        <v>4954</v>
      </c>
      <c r="BL2595" s="304">
        <v>2</v>
      </c>
    </row>
    <row r="2596" spans="1:64" ht="15" hidden="1" customHeight="1" x14ac:dyDescent="0.2">
      <c r="A2596" s="304" t="s">
        <v>6175</v>
      </c>
      <c r="B2596" s="304" t="s">
        <v>1612</v>
      </c>
      <c r="C2596" s="304">
        <v>2732</v>
      </c>
      <c r="D2596" s="349" t="s">
        <v>3155</v>
      </c>
      <c r="E2596" s="304" t="s">
        <v>3155</v>
      </c>
      <c r="F2596" s="304"/>
      <c r="G2596" s="324">
        <v>35.713799999999999</v>
      </c>
      <c r="H2596" s="324">
        <v>139.89709999999999</v>
      </c>
      <c r="I2596" s="324" t="s">
        <v>214</v>
      </c>
      <c r="J2596" s="368">
        <f t="shared" si="660"/>
        <v>224.31576962756847</v>
      </c>
      <c r="K2596" s="331">
        <f t="shared" si="659"/>
        <v>0.19066200460500776</v>
      </c>
      <c r="L2596" s="304" t="str">
        <f t="shared" si="651"/>
        <v>D</v>
      </c>
      <c r="M2596" s="388" t="s">
        <v>6097</v>
      </c>
      <c r="N2596" s="304"/>
      <c r="O2596" s="304">
        <v>21</v>
      </c>
      <c r="P2596" s="356"/>
      <c r="Q2596" s="356"/>
      <c r="R2596" s="304"/>
      <c r="S2596" s="356"/>
      <c r="T2596" s="304"/>
      <c r="U2596" s="356"/>
      <c r="V2596" s="304"/>
      <c r="W2596" s="310" t="s">
        <v>4661</v>
      </c>
      <c r="X2596" s="304">
        <v>-999</v>
      </c>
      <c r="Y2596" s="366" t="str">
        <f t="shared" si="655"/>
        <v>-</v>
      </c>
      <c r="Z2596" s="304"/>
      <c r="AA2596" s="304"/>
      <c r="AB2596" s="304">
        <v>-999</v>
      </c>
      <c r="AC2596" s="304">
        <v>-999</v>
      </c>
      <c r="AD2596" s="366">
        <v>-999</v>
      </c>
      <c r="AE2596" s="304">
        <v>-999</v>
      </c>
      <c r="AF2596" s="304">
        <v>-999</v>
      </c>
      <c r="AG2596" s="304"/>
      <c r="AH2596" s="304">
        <v>8.5507900000000002E-4</v>
      </c>
      <c r="AI2596" s="312"/>
      <c r="AJ2596" s="332">
        <v>206</v>
      </c>
      <c r="AK2596" s="304">
        <f t="shared" si="652"/>
        <v>210</v>
      </c>
      <c r="AL2596" s="304">
        <v>0.2</v>
      </c>
      <c r="AM2596" s="389" t="str">
        <f t="shared" si="656"/>
        <v/>
      </c>
      <c r="AN2596" s="304"/>
      <c r="AO2596" s="304"/>
      <c r="AP2596" s="312"/>
      <c r="AQ2596" s="312"/>
      <c r="AR2596" s="312"/>
      <c r="AS2596" s="304"/>
      <c r="AT2596" s="312"/>
      <c r="AU2596" s="329">
        <f>VLOOKUP(C2596,[1]world!$A$2:$B$3555,2,FALSE)</f>
        <v>16</v>
      </c>
      <c r="AV2596" s="329">
        <v>246</v>
      </c>
      <c r="AW2596" s="304">
        <v>0.18</v>
      </c>
      <c r="AX2596" s="304">
        <v>1580</v>
      </c>
      <c r="AY2596" s="304">
        <v>-999</v>
      </c>
      <c r="AZ2596" s="304">
        <v>2760</v>
      </c>
      <c r="BA2596" s="304">
        <v>1580</v>
      </c>
      <c r="BB2596" s="304">
        <v>-999</v>
      </c>
      <c r="BC2596" s="304">
        <v>2760</v>
      </c>
      <c r="BD2596" s="304">
        <v>1580</v>
      </c>
      <c r="BE2596" s="304">
        <v>1580</v>
      </c>
      <c r="BF2596" s="304">
        <v>-999</v>
      </c>
      <c r="BG2596" s="304">
        <v>-999</v>
      </c>
      <c r="BH2596" s="304">
        <v>2760</v>
      </c>
      <c r="BI2596" s="304">
        <v>2760</v>
      </c>
      <c r="BJ2596" s="304">
        <v>2</v>
      </c>
      <c r="BK2596" s="304" t="s">
        <v>4954</v>
      </c>
      <c r="BL2596" s="304">
        <v>2</v>
      </c>
    </row>
    <row r="2597" spans="1:64" ht="15" hidden="1" customHeight="1" x14ac:dyDescent="0.2">
      <c r="A2597" s="304" t="s">
        <v>6175</v>
      </c>
      <c r="B2597" s="304" t="s">
        <v>1612</v>
      </c>
      <c r="C2597" s="304">
        <v>2733</v>
      </c>
      <c r="D2597" s="349" t="s">
        <v>3129</v>
      </c>
      <c r="E2597" s="304" t="s">
        <v>3129</v>
      </c>
      <c r="F2597" s="304"/>
      <c r="G2597" s="324">
        <v>35.670400000000001</v>
      </c>
      <c r="H2597" s="324">
        <v>139.86349999999999</v>
      </c>
      <c r="I2597" s="324" t="s">
        <v>214</v>
      </c>
      <c r="J2597" s="368">
        <f t="shared" si="660"/>
        <v>228.44680650597704</v>
      </c>
      <c r="K2597" s="331">
        <f t="shared" si="659"/>
        <v>0.402318281960937</v>
      </c>
      <c r="L2597" s="304" t="str">
        <f t="shared" si="651"/>
        <v>D</v>
      </c>
      <c r="M2597" s="388" t="s">
        <v>6097</v>
      </c>
      <c r="N2597" s="304"/>
      <c r="O2597" s="304">
        <v>21</v>
      </c>
      <c r="P2597" s="356"/>
      <c r="Q2597" s="356"/>
      <c r="R2597" s="304"/>
      <c r="S2597" s="356"/>
      <c r="T2597" s="304"/>
      <c r="U2597" s="356"/>
      <c r="V2597" s="304"/>
      <c r="W2597" s="310" t="s">
        <v>4661</v>
      </c>
      <c r="X2597" s="304">
        <v>-999</v>
      </c>
      <c r="Y2597" s="366" t="str">
        <f t="shared" si="655"/>
        <v>-</v>
      </c>
      <c r="Z2597" s="304"/>
      <c r="AA2597" s="304"/>
      <c r="AB2597" s="304">
        <v>-999</v>
      </c>
      <c r="AC2597" s="304">
        <v>-999</v>
      </c>
      <c r="AD2597" s="366">
        <v>-999</v>
      </c>
      <c r="AE2597" s="304">
        <v>-999</v>
      </c>
      <c r="AF2597" s="304">
        <v>-999</v>
      </c>
      <c r="AG2597" s="304"/>
      <c r="AH2597" s="304">
        <v>2.2557300000000001E-3</v>
      </c>
      <c r="AI2597" s="312"/>
      <c r="AJ2597" s="332">
        <v>248</v>
      </c>
      <c r="AK2597" s="304">
        <f t="shared" si="652"/>
        <v>270</v>
      </c>
      <c r="AL2597" s="363">
        <v>0.43</v>
      </c>
      <c r="AM2597" s="389" t="str">
        <f t="shared" si="656"/>
        <v/>
      </c>
      <c r="AN2597" s="304"/>
      <c r="AO2597" s="304"/>
      <c r="AP2597" s="312"/>
      <c r="AQ2597" s="312"/>
      <c r="AR2597" s="312"/>
      <c r="AS2597" s="304"/>
      <c r="AT2597" s="312"/>
      <c r="AU2597" s="329">
        <f>VLOOKUP(C2597,[1]world!$A$2:$B$3555,2,FALSE)</f>
        <v>14</v>
      </c>
      <c r="AV2597" s="329">
        <v>209</v>
      </c>
      <c r="AW2597" s="304">
        <v>0.37</v>
      </c>
      <c r="AX2597" s="304">
        <v>1740</v>
      </c>
      <c r="AY2597" s="304">
        <v>-999</v>
      </c>
      <c r="AZ2597" s="304">
        <v>3020</v>
      </c>
      <c r="BA2597" s="304">
        <v>1740</v>
      </c>
      <c r="BB2597" s="304">
        <v>-999</v>
      </c>
      <c r="BC2597" s="304">
        <v>3020</v>
      </c>
      <c r="BD2597" s="304">
        <v>1740</v>
      </c>
      <c r="BE2597" s="304">
        <v>1740</v>
      </c>
      <c r="BF2597" s="304">
        <v>-999</v>
      </c>
      <c r="BG2597" s="304">
        <v>-999</v>
      </c>
      <c r="BH2597" s="304">
        <v>3020</v>
      </c>
      <c r="BI2597" s="304">
        <v>3020</v>
      </c>
      <c r="BJ2597" s="304">
        <v>2</v>
      </c>
      <c r="BK2597" s="304" t="s">
        <v>4954</v>
      </c>
      <c r="BL2597" s="304">
        <v>2</v>
      </c>
    </row>
    <row r="2598" spans="1:64" ht="15" hidden="1" customHeight="1" x14ac:dyDescent="0.2">
      <c r="A2598" s="304" t="s">
        <v>6175</v>
      </c>
      <c r="B2598" s="304" t="s">
        <v>1612</v>
      </c>
      <c r="C2598" s="304">
        <v>2734</v>
      </c>
      <c r="D2598" s="349" t="s">
        <v>3138</v>
      </c>
      <c r="E2598" s="304" t="s">
        <v>3138</v>
      </c>
      <c r="F2598" s="304"/>
      <c r="G2598" s="324">
        <v>35.692599999999999</v>
      </c>
      <c r="H2598" s="324">
        <v>139.8912</v>
      </c>
      <c r="I2598" s="324" t="s">
        <v>214</v>
      </c>
      <c r="J2598" s="368">
        <f t="shared" si="660"/>
        <v>233.75848299705629</v>
      </c>
      <c r="K2598" s="331">
        <f t="shared" si="659"/>
        <v>0.19066200460500776</v>
      </c>
      <c r="L2598" s="304" t="str">
        <f t="shared" si="651"/>
        <v>D</v>
      </c>
      <c r="M2598" s="388" t="s">
        <v>6097</v>
      </c>
      <c r="N2598" s="304"/>
      <c r="O2598" s="304">
        <v>21</v>
      </c>
      <c r="P2598" s="356"/>
      <c r="Q2598" s="356"/>
      <c r="R2598" s="304"/>
      <c r="S2598" s="356"/>
      <c r="T2598" s="304"/>
      <c r="U2598" s="356"/>
      <c r="V2598" s="304"/>
      <c r="W2598" s="310" t="s">
        <v>4661</v>
      </c>
      <c r="X2598" s="304">
        <v>-999</v>
      </c>
      <c r="Y2598" s="366" t="str">
        <f t="shared" si="655"/>
        <v>-</v>
      </c>
      <c r="Z2598" s="304"/>
      <c r="AA2598" s="304"/>
      <c r="AB2598" s="304">
        <v>-999</v>
      </c>
      <c r="AC2598" s="304">
        <v>-999</v>
      </c>
      <c r="AD2598" s="366">
        <v>-999</v>
      </c>
      <c r="AE2598" s="304">
        <v>-999</v>
      </c>
      <c r="AF2598" s="304">
        <v>-999</v>
      </c>
      <c r="AG2598" s="304"/>
      <c r="AH2598" s="304">
        <v>1.43261E-3</v>
      </c>
      <c r="AI2598" s="312"/>
      <c r="AJ2598" s="332">
        <v>223</v>
      </c>
      <c r="AK2598" s="304">
        <f t="shared" si="652"/>
        <v>210</v>
      </c>
      <c r="AL2598" s="304">
        <v>0.2</v>
      </c>
      <c r="AM2598" s="389" t="str">
        <f t="shared" si="656"/>
        <v/>
      </c>
      <c r="AN2598" s="304"/>
      <c r="AO2598" s="304"/>
      <c r="AP2598" s="312"/>
      <c r="AQ2598" s="312"/>
      <c r="AR2598" s="312"/>
      <c r="AS2598" s="304"/>
      <c r="AT2598" s="312"/>
      <c r="AU2598" s="329">
        <f>VLOOKUP(C2598,[1]world!$A$2:$B$3555,2,FALSE)</f>
        <v>16</v>
      </c>
      <c r="AV2598" s="329">
        <v>246</v>
      </c>
      <c r="AW2598" s="304">
        <v>0.18</v>
      </c>
      <c r="AX2598" s="304">
        <v>1640</v>
      </c>
      <c r="AY2598" s="304">
        <v>-999</v>
      </c>
      <c r="AZ2598" s="304">
        <v>2860</v>
      </c>
      <c r="BA2598" s="304">
        <v>1640</v>
      </c>
      <c r="BB2598" s="304">
        <v>-999</v>
      </c>
      <c r="BC2598" s="304">
        <v>2860</v>
      </c>
      <c r="BD2598" s="304">
        <v>1640</v>
      </c>
      <c r="BE2598" s="304">
        <v>1640</v>
      </c>
      <c r="BF2598" s="304">
        <v>-999</v>
      </c>
      <c r="BG2598" s="304">
        <v>-999</v>
      </c>
      <c r="BH2598" s="304">
        <v>2860</v>
      </c>
      <c r="BI2598" s="304">
        <v>2860</v>
      </c>
      <c r="BJ2598" s="304">
        <v>2</v>
      </c>
      <c r="BK2598" s="304" t="s">
        <v>4954</v>
      </c>
      <c r="BL2598" s="304">
        <v>2</v>
      </c>
    </row>
    <row r="2599" spans="1:64" ht="15" hidden="1" customHeight="1" x14ac:dyDescent="0.2">
      <c r="A2599" s="304" t="s">
        <v>6175</v>
      </c>
      <c r="B2599" s="304" t="s">
        <v>1612</v>
      </c>
      <c r="C2599" s="304">
        <v>2735</v>
      </c>
      <c r="D2599" s="349" t="s">
        <v>3128</v>
      </c>
      <c r="E2599" s="304" t="s">
        <v>3128</v>
      </c>
      <c r="F2599" s="304"/>
      <c r="G2599" s="324">
        <v>35.668500000000002</v>
      </c>
      <c r="H2599" s="324">
        <v>139.7893</v>
      </c>
      <c r="I2599" s="324" t="s">
        <v>214</v>
      </c>
      <c r="J2599" s="368">
        <f t="shared" si="660"/>
        <v>395.30203976769246</v>
      </c>
      <c r="K2599" s="331">
        <f t="shared" si="659"/>
        <v>0.402318281960937</v>
      </c>
      <c r="L2599" s="304" t="str">
        <f t="shared" si="651"/>
        <v>C</v>
      </c>
      <c r="M2599" s="388" t="s">
        <v>6097</v>
      </c>
      <c r="N2599" s="304"/>
      <c r="O2599" s="304">
        <v>21</v>
      </c>
      <c r="P2599" s="356"/>
      <c r="Q2599" s="356"/>
      <c r="R2599" s="304"/>
      <c r="S2599" s="356"/>
      <c r="T2599" s="304"/>
      <c r="U2599" s="356"/>
      <c r="V2599" s="304"/>
      <c r="W2599" s="310" t="s">
        <v>4661</v>
      </c>
      <c r="X2599" s="304">
        <v>-999</v>
      </c>
      <c r="Y2599" s="366" t="str">
        <f t="shared" si="655"/>
        <v>-</v>
      </c>
      <c r="Z2599" s="304"/>
      <c r="AA2599" s="304"/>
      <c r="AB2599" s="304">
        <v>-999</v>
      </c>
      <c r="AC2599" s="304">
        <v>-999</v>
      </c>
      <c r="AD2599" s="366">
        <v>-999</v>
      </c>
      <c r="AE2599" s="304">
        <v>-999</v>
      </c>
      <c r="AF2599" s="304">
        <v>-999</v>
      </c>
      <c r="AG2599" s="304"/>
      <c r="AH2599" s="304">
        <v>5.0631699999999997E-3</v>
      </c>
      <c r="AI2599" s="312"/>
      <c r="AJ2599" s="332">
        <v>320</v>
      </c>
      <c r="AK2599" s="304">
        <f t="shared" si="652"/>
        <v>270</v>
      </c>
      <c r="AL2599" s="363">
        <v>0.43</v>
      </c>
      <c r="AM2599" s="389" t="str">
        <f t="shared" si="656"/>
        <v/>
      </c>
      <c r="AN2599" s="304"/>
      <c r="AO2599" s="304"/>
      <c r="AP2599" s="312"/>
      <c r="AQ2599" s="312"/>
      <c r="AR2599" s="312"/>
      <c r="AS2599" s="304"/>
      <c r="AT2599" s="312"/>
      <c r="AU2599" s="329">
        <f>VLOOKUP(C2599,[1]world!$A$2:$B$3555,2,FALSE)</f>
        <v>9</v>
      </c>
      <c r="AV2599" s="329">
        <v>497</v>
      </c>
      <c r="AW2599" s="304">
        <v>0.37</v>
      </c>
      <c r="AX2599" s="304">
        <v>1720</v>
      </c>
      <c r="AY2599" s="304">
        <v>-999</v>
      </c>
      <c r="AZ2599" s="304">
        <v>3000</v>
      </c>
      <c r="BA2599" s="304">
        <v>1720</v>
      </c>
      <c r="BB2599" s="304">
        <v>-999</v>
      </c>
      <c r="BC2599" s="304">
        <v>3000</v>
      </c>
      <c r="BD2599" s="304">
        <v>1720</v>
      </c>
      <c r="BE2599" s="304">
        <v>1720</v>
      </c>
      <c r="BF2599" s="304">
        <v>-999</v>
      </c>
      <c r="BG2599" s="304">
        <v>-999</v>
      </c>
      <c r="BH2599" s="304">
        <v>3000</v>
      </c>
      <c r="BI2599" s="304">
        <v>3000</v>
      </c>
      <c r="BJ2599" s="304">
        <v>2</v>
      </c>
      <c r="BK2599" s="304" t="s">
        <v>4954</v>
      </c>
      <c r="BL2599" s="304">
        <v>2</v>
      </c>
    </row>
    <row r="2600" spans="1:64" ht="15" hidden="1" customHeight="1" x14ac:dyDescent="0.2">
      <c r="A2600" s="304" t="s">
        <v>6175</v>
      </c>
      <c r="B2600" s="304" t="s">
        <v>2503</v>
      </c>
      <c r="C2600" s="304">
        <v>2736</v>
      </c>
      <c r="D2600" s="349" t="s">
        <v>3092</v>
      </c>
      <c r="E2600" s="304" t="s">
        <v>3092</v>
      </c>
      <c r="F2600" s="304"/>
      <c r="G2600" s="324">
        <v>35.6081</v>
      </c>
      <c r="H2600" s="324">
        <v>139.81569999999999</v>
      </c>
      <c r="I2600" s="324" t="s">
        <v>214</v>
      </c>
      <c r="J2600" s="368">
        <f t="shared" si="660"/>
        <v>365.0745288742911</v>
      </c>
      <c r="K2600" s="331">
        <f t="shared" si="659"/>
        <v>0.402318281960937</v>
      </c>
      <c r="L2600" s="304" t="str">
        <f t="shared" si="651"/>
        <v>C</v>
      </c>
      <c r="M2600" s="388" t="s">
        <v>6097</v>
      </c>
      <c r="N2600" s="304"/>
      <c r="O2600" s="304">
        <v>21</v>
      </c>
      <c r="P2600" s="356"/>
      <c r="Q2600" s="356"/>
      <c r="R2600" s="304"/>
      <c r="S2600" s="356"/>
      <c r="T2600" s="304"/>
      <c r="U2600" s="356"/>
      <c r="V2600" s="304"/>
      <c r="W2600" s="310" t="s">
        <v>4661</v>
      </c>
      <c r="X2600" s="304">
        <v>-999</v>
      </c>
      <c r="Y2600" s="366" t="str">
        <f t="shared" si="655"/>
        <v>-</v>
      </c>
      <c r="Z2600" s="304"/>
      <c r="AA2600" s="304"/>
      <c r="AB2600" s="304">
        <v>-999</v>
      </c>
      <c r="AC2600" s="304">
        <v>-999</v>
      </c>
      <c r="AD2600" s="366">
        <v>-999</v>
      </c>
      <c r="AE2600" s="304">
        <v>-999</v>
      </c>
      <c r="AF2600" s="304">
        <v>-999</v>
      </c>
      <c r="AG2600" s="304"/>
      <c r="AH2600" s="304">
        <v>7.4918199999999997E-3</v>
      </c>
      <c r="AI2600" s="312"/>
      <c r="AJ2600" s="332">
        <v>367</v>
      </c>
      <c r="AK2600" s="304">
        <f t="shared" si="652"/>
        <v>425</v>
      </c>
      <c r="AL2600" s="363">
        <v>0.43</v>
      </c>
      <c r="AM2600" s="389" t="str">
        <f t="shared" si="656"/>
        <v/>
      </c>
      <c r="AN2600" s="304"/>
      <c r="AO2600" s="304"/>
      <c r="AP2600" s="312"/>
      <c r="AQ2600" s="312"/>
      <c r="AR2600" s="312"/>
      <c r="AS2600" s="304"/>
      <c r="AT2600" s="312"/>
      <c r="AU2600" s="329">
        <f>VLOOKUP(C2600,[1]world!$A$2:$B$3555,2,FALSE)</f>
        <v>15</v>
      </c>
      <c r="AV2600" s="329">
        <v>363</v>
      </c>
      <c r="AW2600" s="304">
        <v>0.37</v>
      </c>
      <c r="AX2600" s="304">
        <v>1640</v>
      </c>
      <c r="AY2600" s="304">
        <v>-999</v>
      </c>
      <c r="AZ2600" s="304">
        <v>2900</v>
      </c>
      <c r="BA2600" s="304">
        <v>1640</v>
      </c>
      <c r="BB2600" s="304">
        <v>-999</v>
      </c>
      <c r="BC2600" s="304">
        <v>2900</v>
      </c>
      <c r="BD2600" s="304">
        <v>1640</v>
      </c>
      <c r="BE2600" s="304">
        <v>1640</v>
      </c>
      <c r="BF2600" s="304">
        <v>-999</v>
      </c>
      <c r="BG2600" s="304">
        <v>-999</v>
      </c>
      <c r="BH2600" s="304">
        <v>2900</v>
      </c>
      <c r="BI2600" s="304">
        <v>2900</v>
      </c>
      <c r="BJ2600" s="304">
        <v>2</v>
      </c>
      <c r="BK2600" s="304" t="s">
        <v>4954</v>
      </c>
      <c r="BL2600" s="304">
        <v>2</v>
      </c>
    </row>
    <row r="2601" spans="1:64" ht="15" hidden="1" customHeight="1" x14ac:dyDescent="0.2">
      <c r="A2601" s="304" t="s">
        <v>6103</v>
      </c>
      <c r="B2601" s="304" t="s">
        <v>2503</v>
      </c>
      <c r="C2601" s="304">
        <v>2737</v>
      </c>
      <c r="D2601" s="349" t="s">
        <v>3127</v>
      </c>
      <c r="E2601" s="304" t="s">
        <v>3127</v>
      </c>
      <c r="F2601" s="304"/>
      <c r="G2601" s="324">
        <v>35.666899999999998</v>
      </c>
      <c r="H2601" s="324">
        <v>139.26820000000001</v>
      </c>
      <c r="I2601" s="324" t="s">
        <v>214</v>
      </c>
      <c r="J2601" s="366">
        <v>325.70999999999998</v>
      </c>
      <c r="K2601" s="331">
        <v>0.1</v>
      </c>
      <c r="L2601" s="304" t="str">
        <f t="shared" si="651"/>
        <v>D</v>
      </c>
      <c r="M2601" s="388">
        <v>0</v>
      </c>
      <c r="N2601" s="304"/>
      <c r="O2601" s="304">
        <v>21</v>
      </c>
      <c r="P2601" s="356"/>
      <c r="Q2601" s="356"/>
      <c r="R2601" s="304" t="s">
        <v>2503</v>
      </c>
      <c r="S2601" s="304"/>
      <c r="T2601" s="304"/>
      <c r="U2601" s="304"/>
      <c r="V2601" s="304"/>
      <c r="W2601" s="304" t="s">
        <v>4661</v>
      </c>
      <c r="X2601" s="304">
        <v>-999</v>
      </c>
      <c r="Y2601" s="366" t="str">
        <f t="shared" si="655"/>
        <v>-</v>
      </c>
      <c r="Z2601" s="304"/>
      <c r="AA2601" s="304"/>
      <c r="AB2601" s="304">
        <v>-999</v>
      </c>
      <c r="AC2601" s="304">
        <v>-999</v>
      </c>
      <c r="AD2601" s="366">
        <v>-999</v>
      </c>
      <c r="AE2601" s="304">
        <v>-999</v>
      </c>
      <c r="AF2601" s="304">
        <v>-999</v>
      </c>
      <c r="AG2601" s="304"/>
      <c r="AH2601" s="304">
        <v>1.9714800000000001E-2</v>
      </c>
      <c r="AI2601" s="312"/>
      <c r="AJ2601" s="332">
        <v>654</v>
      </c>
      <c r="AK2601" s="304">
        <f t="shared" si="652"/>
        <v>690</v>
      </c>
      <c r="AL2601" s="304">
        <f t="shared" ref="AL2601:AL2637" si="663">IF(AH2601&lt;=0.0022,0.2,0.43)</f>
        <v>0.43</v>
      </c>
      <c r="AM2601" s="389" t="str">
        <f t="shared" si="656"/>
        <v/>
      </c>
      <c r="AN2601" s="304"/>
      <c r="AO2601" s="304"/>
      <c r="AP2601" s="312"/>
      <c r="AQ2601" s="312"/>
      <c r="AR2601" s="312"/>
      <c r="AS2601" s="304"/>
      <c r="AT2601" s="312"/>
      <c r="AU2601" s="329">
        <f>VLOOKUP(C2601,[1]world!$A$2:$B$3555,2,FALSE)</f>
        <v>7</v>
      </c>
      <c r="AV2601" s="329">
        <v>388</v>
      </c>
      <c r="AW2601" s="304">
        <v>0.37</v>
      </c>
      <c r="AX2601" s="304">
        <v>70</v>
      </c>
      <c r="AY2601" s="304">
        <v>120</v>
      </c>
      <c r="AZ2601" s="304">
        <v>140</v>
      </c>
      <c r="BA2601" s="304">
        <v>70</v>
      </c>
      <c r="BB2601" s="304">
        <v>120</v>
      </c>
      <c r="BC2601" s="304">
        <v>140</v>
      </c>
      <c r="BD2601" s="304">
        <v>40</v>
      </c>
      <c r="BE2601" s="304">
        <v>40</v>
      </c>
      <c r="BF2601" s="304">
        <v>-999</v>
      </c>
      <c r="BG2601" s="304">
        <v>-999</v>
      </c>
      <c r="BH2601" s="304">
        <v>140</v>
      </c>
      <c r="BI2601" s="304">
        <v>140</v>
      </c>
      <c r="BJ2601" s="304">
        <v>0</v>
      </c>
      <c r="BK2601" s="304">
        <v>0</v>
      </c>
      <c r="BL2601" s="304">
        <v>0</v>
      </c>
    </row>
    <row r="2602" spans="1:64" ht="15" hidden="1" customHeight="1" x14ac:dyDescent="0.2">
      <c r="A2602" s="304" t="s">
        <v>6103</v>
      </c>
      <c r="B2602" s="304" t="s">
        <v>2503</v>
      </c>
      <c r="C2602" s="304">
        <v>2738</v>
      </c>
      <c r="D2602" s="349" t="s">
        <v>3142</v>
      </c>
      <c r="E2602" s="304" t="s">
        <v>3142</v>
      </c>
      <c r="F2602" s="304"/>
      <c r="G2602" s="324">
        <v>35.698399999999999</v>
      </c>
      <c r="H2602" s="324">
        <v>139.13059999999999</v>
      </c>
      <c r="I2602" s="324" t="s">
        <v>214</v>
      </c>
      <c r="J2602" s="366">
        <v>1110.06</v>
      </c>
      <c r="K2602" s="331">
        <v>0.1</v>
      </c>
      <c r="L2602" s="304" t="str">
        <f t="shared" si="651"/>
        <v>B</v>
      </c>
      <c r="M2602" s="388">
        <v>0</v>
      </c>
      <c r="N2602" s="304"/>
      <c r="O2602" s="304">
        <v>21</v>
      </c>
      <c r="P2602" s="356"/>
      <c r="Q2602" s="356"/>
      <c r="R2602" s="304" t="s">
        <v>2503</v>
      </c>
      <c r="S2602" s="304"/>
      <c r="T2602" s="304"/>
      <c r="U2602" s="304"/>
      <c r="V2602" s="304"/>
      <c r="W2602" s="304" t="s">
        <v>4661</v>
      </c>
      <c r="X2602" s="304">
        <v>-999</v>
      </c>
      <c r="Y2602" s="366" t="str">
        <f t="shared" si="655"/>
        <v>-</v>
      </c>
      <c r="Z2602" s="304"/>
      <c r="AA2602" s="304"/>
      <c r="AB2602" s="304">
        <v>-999</v>
      </c>
      <c r="AC2602" s="304">
        <v>-999</v>
      </c>
      <c r="AD2602" s="366">
        <v>-999</v>
      </c>
      <c r="AE2602" s="304">
        <v>-999</v>
      </c>
      <c r="AF2602" s="304">
        <v>-999</v>
      </c>
      <c r="AG2602" s="304"/>
      <c r="AH2602" s="304">
        <v>0.13561500000000001</v>
      </c>
      <c r="AI2602" s="312"/>
      <c r="AJ2602" s="332">
        <v>760</v>
      </c>
      <c r="AK2602" s="304">
        <f t="shared" si="652"/>
        <v>760</v>
      </c>
      <c r="AL2602" s="304">
        <f t="shared" si="663"/>
        <v>0.43</v>
      </c>
      <c r="AM2602" s="389" t="str">
        <f t="shared" si="656"/>
        <v/>
      </c>
      <c r="AN2602" s="304"/>
      <c r="AO2602" s="304"/>
      <c r="AP2602" s="312"/>
      <c r="AQ2602" s="312"/>
      <c r="AR2602" s="312"/>
      <c r="AS2602" s="304"/>
      <c r="AT2602" s="312"/>
      <c r="AU2602" s="329">
        <f>VLOOKUP(C2602,[1]world!$A$2:$B$3555,2,FALSE)</f>
        <v>1</v>
      </c>
      <c r="AV2602" s="329">
        <v>519</v>
      </c>
      <c r="AW2602" s="304">
        <v>0.37</v>
      </c>
      <c r="AX2602" s="304">
        <v>1</v>
      </c>
      <c r="AY2602" s="304">
        <v>1</v>
      </c>
      <c r="AZ2602" s="304">
        <v>58</v>
      </c>
      <c r="BA2602" s="304">
        <v>1</v>
      </c>
      <c r="BB2602" s="304">
        <v>1</v>
      </c>
      <c r="BC2602" s="304">
        <v>58</v>
      </c>
      <c r="BD2602" s="304">
        <v>20</v>
      </c>
      <c r="BE2602" s="304">
        <v>20</v>
      </c>
      <c r="BF2602" s="304">
        <v>-999</v>
      </c>
      <c r="BG2602" s="304">
        <v>-999</v>
      </c>
      <c r="BH2602" s="304">
        <v>140</v>
      </c>
      <c r="BI2602" s="304">
        <v>140</v>
      </c>
      <c r="BJ2602" s="304">
        <v>0</v>
      </c>
      <c r="BK2602" s="304">
        <v>0</v>
      </c>
      <c r="BL2602" s="304">
        <v>0</v>
      </c>
    </row>
    <row r="2603" spans="1:64" ht="15" hidden="1" customHeight="1" x14ac:dyDescent="0.2">
      <c r="A2603" s="304" t="s">
        <v>6176</v>
      </c>
      <c r="B2603" s="304" t="s">
        <v>1612</v>
      </c>
      <c r="C2603" s="304">
        <v>2739</v>
      </c>
      <c r="D2603" s="349" t="s">
        <v>3580</v>
      </c>
      <c r="E2603" s="304" t="s">
        <v>3580</v>
      </c>
      <c r="F2603" s="304"/>
      <c r="G2603" s="324">
        <v>36.866</v>
      </c>
      <c r="H2603" s="324">
        <v>136.97470000000001</v>
      </c>
      <c r="I2603" s="324" t="s">
        <v>212</v>
      </c>
      <c r="J2603" s="368">
        <f t="shared" ref="J2603:J2613" si="664">U2603</f>
        <v>163.43529430725843</v>
      </c>
      <c r="K2603" s="331">
        <v>0.13</v>
      </c>
      <c r="L2603" s="304" t="str">
        <f t="shared" si="651"/>
        <v>E</v>
      </c>
      <c r="M2603" s="388">
        <v>1</v>
      </c>
      <c r="N2603" s="304">
        <v>147</v>
      </c>
      <c r="O2603" s="304">
        <v>20</v>
      </c>
      <c r="P2603" s="331"/>
      <c r="Q2603" s="356"/>
      <c r="R2603" s="304"/>
      <c r="S2603" s="356">
        <v>163.43529430725843</v>
      </c>
      <c r="T2603" s="356">
        <v>174.13561165152348</v>
      </c>
      <c r="U2603" s="356">
        <f t="shared" ref="U2603:U2613" si="665">IF(O2603&lt;=10,T2603,IF(O2603&gt;=20,S2603,((O2603-10)*(S2603-T2603)/10+T2603)))</f>
        <v>163.43529430725843</v>
      </c>
      <c r="V2603" s="356"/>
      <c r="W2603" s="304" t="s">
        <v>1657</v>
      </c>
      <c r="X2603" s="304" t="s">
        <v>240</v>
      </c>
      <c r="Y2603" s="366">
        <f t="shared" si="655"/>
        <v>181.5</v>
      </c>
      <c r="Z2603" s="304">
        <v>0.2</v>
      </c>
      <c r="AA2603" s="304"/>
      <c r="AB2603" s="304">
        <v>-999</v>
      </c>
      <c r="AC2603" s="304">
        <v>-999</v>
      </c>
      <c r="AD2603" s="366">
        <v>-999</v>
      </c>
      <c r="AE2603" s="304">
        <v>-999</v>
      </c>
      <c r="AF2603" s="304">
        <v>-999</v>
      </c>
      <c r="AG2603" s="304"/>
      <c r="AH2603" s="304">
        <v>1.4270400000000001E-2</v>
      </c>
      <c r="AI2603" s="312"/>
      <c r="AJ2603" s="332">
        <v>523</v>
      </c>
      <c r="AK2603" s="304">
        <f t="shared" si="652"/>
        <v>555</v>
      </c>
      <c r="AL2603" s="304">
        <f t="shared" si="663"/>
        <v>0.43</v>
      </c>
      <c r="AM2603" s="389" t="str">
        <f t="shared" si="656"/>
        <v/>
      </c>
      <c r="AN2603" s="304"/>
      <c r="AO2603" s="304"/>
      <c r="AP2603" s="312"/>
      <c r="AQ2603" s="312"/>
      <c r="AR2603" s="312"/>
      <c r="AS2603" s="304"/>
      <c r="AT2603" s="312"/>
      <c r="AU2603" s="329">
        <f>VLOOKUP(C2603,[1]world!$A$2:$B$3555,2,FALSE)</f>
        <v>7</v>
      </c>
      <c r="AV2603" s="329">
        <v>388</v>
      </c>
      <c r="AW2603" s="304">
        <v>0.37</v>
      </c>
      <c r="AX2603" s="304">
        <v>180</v>
      </c>
      <c r="AY2603" s="304">
        <v>-999</v>
      </c>
      <c r="AZ2603" s="304">
        <v>900</v>
      </c>
      <c r="BA2603" s="304">
        <v>180</v>
      </c>
      <c r="BB2603" s="304">
        <v>-999</v>
      </c>
      <c r="BC2603" s="304">
        <v>900</v>
      </c>
      <c r="BD2603" s="304">
        <v>180</v>
      </c>
      <c r="BE2603" s="304">
        <v>180</v>
      </c>
      <c r="BF2603" s="304">
        <v>-999</v>
      </c>
      <c r="BG2603" s="304">
        <v>-999</v>
      </c>
      <c r="BH2603" s="304">
        <v>900</v>
      </c>
      <c r="BI2603" s="304">
        <v>900</v>
      </c>
      <c r="BJ2603" s="304">
        <v>2</v>
      </c>
      <c r="BK2603" s="304" t="s">
        <v>4954</v>
      </c>
      <c r="BL2603" s="304">
        <v>2</v>
      </c>
    </row>
    <row r="2604" spans="1:64" ht="15" hidden="1" customHeight="1" x14ac:dyDescent="0.2">
      <c r="A2604" s="304" t="s">
        <v>6176</v>
      </c>
      <c r="B2604" s="304" t="s">
        <v>1612</v>
      </c>
      <c r="C2604" s="304">
        <v>2740</v>
      </c>
      <c r="D2604" s="349" t="s">
        <v>3564</v>
      </c>
      <c r="E2604" s="304" t="s">
        <v>3564</v>
      </c>
      <c r="F2604" s="304"/>
      <c r="G2604" s="324">
        <v>36.816299999999998</v>
      </c>
      <c r="H2604" s="324">
        <v>137.41919999999999</v>
      </c>
      <c r="I2604" s="324" t="s">
        <v>214</v>
      </c>
      <c r="J2604" s="368">
        <f t="shared" si="664"/>
        <v>618.63098922963923</v>
      </c>
      <c r="K2604" s="331">
        <v>0.2</v>
      </c>
      <c r="L2604" s="304" t="str">
        <f t="shared" si="651"/>
        <v>C</v>
      </c>
      <c r="M2604" s="388">
        <v>1</v>
      </c>
      <c r="N2604" s="304">
        <v>401.5</v>
      </c>
      <c r="O2604" s="304">
        <v>10</v>
      </c>
      <c r="P2604" s="331"/>
      <c r="Q2604" s="356"/>
      <c r="R2604" s="304"/>
      <c r="S2604" s="356">
        <v>526.9569874893682</v>
      </c>
      <c r="T2604" s="356">
        <v>618.63098922963923</v>
      </c>
      <c r="U2604" s="356">
        <f t="shared" si="665"/>
        <v>618.63098922963923</v>
      </c>
      <c r="V2604" s="356"/>
      <c r="W2604" s="304" t="s">
        <v>4661</v>
      </c>
      <c r="X2604" s="304">
        <v>-999</v>
      </c>
      <c r="Y2604" s="366" t="str">
        <f t="shared" si="655"/>
        <v>-</v>
      </c>
      <c r="Z2604" s="304"/>
      <c r="AA2604" s="304"/>
      <c r="AB2604" s="304">
        <v>-999</v>
      </c>
      <c r="AC2604" s="304">
        <v>-999</v>
      </c>
      <c r="AD2604" s="366">
        <v>-999</v>
      </c>
      <c r="AE2604" s="304">
        <v>-999</v>
      </c>
      <c r="AF2604" s="304">
        <v>-999</v>
      </c>
      <c r="AG2604" s="304"/>
      <c r="AH2604" s="304">
        <v>3.3964599999999998E-2</v>
      </c>
      <c r="AI2604" s="312"/>
      <c r="AJ2604" s="332">
        <v>760</v>
      </c>
      <c r="AK2604" s="304">
        <f t="shared" si="652"/>
        <v>760</v>
      </c>
      <c r="AL2604" s="304">
        <f t="shared" si="663"/>
        <v>0.43</v>
      </c>
      <c r="AM2604" s="389" t="str">
        <f t="shared" si="656"/>
        <v/>
      </c>
      <c r="AN2604" s="304"/>
      <c r="AO2604" s="304"/>
      <c r="AP2604" s="312"/>
      <c r="AQ2604" s="312"/>
      <c r="AR2604" s="312"/>
      <c r="AS2604" s="304"/>
      <c r="AT2604" s="312"/>
      <c r="AU2604" s="329">
        <f>VLOOKUP(C2604,[1]world!$A$2:$B$3555,2,FALSE)</f>
        <v>3</v>
      </c>
      <c r="AV2604" s="329">
        <v>547</v>
      </c>
      <c r="AW2604" s="304">
        <v>0.37</v>
      </c>
      <c r="AX2604" s="304">
        <v>220</v>
      </c>
      <c r="AY2604" s="304">
        <v>-999</v>
      </c>
      <c r="AZ2604" s="304">
        <v>1700</v>
      </c>
      <c r="BA2604" s="304">
        <v>220</v>
      </c>
      <c r="BB2604" s="304">
        <v>-999</v>
      </c>
      <c r="BC2604" s="304">
        <v>1700</v>
      </c>
      <c r="BD2604" s="304">
        <v>220</v>
      </c>
      <c r="BE2604" s="304">
        <v>220</v>
      </c>
      <c r="BF2604" s="304">
        <v>-999</v>
      </c>
      <c r="BG2604" s="304">
        <v>-999</v>
      </c>
      <c r="BH2604" s="304">
        <v>1700</v>
      </c>
      <c r="BI2604" s="304">
        <v>1700</v>
      </c>
      <c r="BJ2604" s="304">
        <v>2</v>
      </c>
      <c r="BK2604" s="304" t="s">
        <v>4954</v>
      </c>
      <c r="BL2604" s="304">
        <v>2</v>
      </c>
    </row>
    <row r="2605" spans="1:64" ht="15" hidden="1" customHeight="1" x14ac:dyDescent="0.2">
      <c r="A2605" s="304" t="s">
        <v>6176</v>
      </c>
      <c r="B2605" s="304" t="s">
        <v>1612</v>
      </c>
      <c r="C2605" s="304">
        <v>2741</v>
      </c>
      <c r="D2605" s="349" t="s">
        <v>3579</v>
      </c>
      <c r="E2605" s="304" t="s">
        <v>3579</v>
      </c>
      <c r="F2605" s="304"/>
      <c r="G2605" s="324">
        <v>36.862400000000001</v>
      </c>
      <c r="H2605" s="324">
        <v>137.5274</v>
      </c>
      <c r="I2605" s="324" t="s">
        <v>214</v>
      </c>
      <c r="J2605" s="368">
        <f t="shared" si="664"/>
        <v>486.4735036726691</v>
      </c>
      <c r="K2605" s="331">
        <v>0.2</v>
      </c>
      <c r="L2605" s="304" t="str">
        <f t="shared" si="651"/>
        <v>C</v>
      </c>
      <c r="M2605" s="388">
        <v>1</v>
      </c>
      <c r="N2605" s="304">
        <v>304.3</v>
      </c>
      <c r="O2605" s="304">
        <v>10</v>
      </c>
      <c r="P2605" s="331"/>
      <c r="Q2605" s="356"/>
      <c r="R2605" s="304"/>
      <c r="S2605" s="356">
        <v>396.16524182168928</v>
      </c>
      <c r="T2605" s="356">
        <v>486.4735036726691</v>
      </c>
      <c r="U2605" s="356">
        <f t="shared" si="665"/>
        <v>486.4735036726691</v>
      </c>
      <c r="V2605" s="356"/>
      <c r="W2605" s="304" t="s">
        <v>4661</v>
      </c>
      <c r="X2605" s="304">
        <v>-999</v>
      </c>
      <c r="Y2605" s="366" t="str">
        <f t="shared" si="655"/>
        <v>-</v>
      </c>
      <c r="Z2605" s="304"/>
      <c r="AA2605" s="304"/>
      <c r="AB2605" s="304">
        <v>-999</v>
      </c>
      <c r="AC2605" s="304">
        <v>-999</v>
      </c>
      <c r="AD2605" s="366">
        <v>-999</v>
      </c>
      <c r="AE2605" s="304">
        <v>-999</v>
      </c>
      <c r="AF2605" s="304">
        <v>-999</v>
      </c>
      <c r="AG2605" s="304"/>
      <c r="AH2605" s="304">
        <v>6.9532899999999995E-2</v>
      </c>
      <c r="AI2605" s="312"/>
      <c r="AJ2605" s="332">
        <v>760</v>
      </c>
      <c r="AK2605" s="304">
        <f t="shared" si="652"/>
        <v>760</v>
      </c>
      <c r="AL2605" s="304">
        <f t="shared" si="663"/>
        <v>0.43</v>
      </c>
      <c r="AM2605" s="389" t="str">
        <f t="shared" si="656"/>
        <v/>
      </c>
      <c r="AN2605" s="304"/>
      <c r="AO2605" s="304"/>
      <c r="AP2605" s="312"/>
      <c r="AQ2605" s="312"/>
      <c r="AR2605" s="312"/>
      <c r="AS2605" s="304"/>
      <c r="AT2605" s="312"/>
      <c r="AU2605" s="329">
        <f>VLOOKUP(C2605,[1]world!$A$2:$B$3555,2,FALSE)</f>
        <v>7</v>
      </c>
      <c r="AV2605" s="329">
        <v>388</v>
      </c>
      <c r="AW2605" s="304">
        <v>0.37</v>
      </c>
      <c r="AX2605" s="304">
        <v>20</v>
      </c>
      <c r="AY2605" s="304">
        <v>-999</v>
      </c>
      <c r="AZ2605" s="304">
        <v>960</v>
      </c>
      <c r="BA2605" s="304">
        <v>20</v>
      </c>
      <c r="BB2605" s="304">
        <v>-999</v>
      </c>
      <c r="BC2605" s="304">
        <v>960</v>
      </c>
      <c r="BD2605" s="304">
        <v>20</v>
      </c>
      <c r="BE2605" s="304">
        <v>20</v>
      </c>
      <c r="BF2605" s="304">
        <v>-999</v>
      </c>
      <c r="BG2605" s="304">
        <v>-999</v>
      </c>
      <c r="BH2605" s="304">
        <v>960</v>
      </c>
      <c r="BI2605" s="304">
        <v>960</v>
      </c>
      <c r="BJ2605" s="304">
        <v>2</v>
      </c>
      <c r="BK2605" s="304" t="s">
        <v>4954</v>
      </c>
      <c r="BL2605" s="304">
        <v>2</v>
      </c>
    </row>
    <row r="2606" spans="1:64" ht="15" hidden="1" customHeight="1" x14ac:dyDescent="0.2">
      <c r="A2606" s="304" t="s">
        <v>6176</v>
      </c>
      <c r="B2606" s="304" t="s">
        <v>1612</v>
      </c>
      <c r="C2606" s="304">
        <v>2742</v>
      </c>
      <c r="D2606" s="349" t="s">
        <v>3550</v>
      </c>
      <c r="E2606" s="304" t="s">
        <v>3550</v>
      </c>
      <c r="F2606" s="304"/>
      <c r="G2606" s="324">
        <v>36.782400000000003</v>
      </c>
      <c r="H2606" s="324">
        <v>137.08029999999999</v>
      </c>
      <c r="I2606" s="324" t="s">
        <v>212</v>
      </c>
      <c r="J2606" s="368">
        <f t="shared" si="664"/>
        <v>181.73917551830897</v>
      </c>
      <c r="K2606" s="331">
        <v>0.13</v>
      </c>
      <c r="L2606" s="304" t="str">
        <f t="shared" si="651"/>
        <v>D</v>
      </c>
      <c r="M2606" s="388">
        <v>1</v>
      </c>
      <c r="N2606" s="304">
        <v>163.30000000000001</v>
      </c>
      <c r="O2606" s="304">
        <v>20</v>
      </c>
      <c r="P2606" s="331"/>
      <c r="Q2606" s="356"/>
      <c r="R2606" s="304"/>
      <c r="S2606" s="356">
        <v>181.73917551830897</v>
      </c>
      <c r="T2606" s="356">
        <v>194.31655778089885</v>
      </c>
      <c r="U2606" s="356">
        <f t="shared" si="665"/>
        <v>181.73917551830897</v>
      </c>
      <c r="V2606" s="356"/>
      <c r="W2606" s="304" t="s">
        <v>1674</v>
      </c>
      <c r="X2606" s="304" t="s">
        <v>213</v>
      </c>
      <c r="Y2606" s="366">
        <f t="shared" si="655"/>
        <v>274.5</v>
      </c>
      <c r="Z2606" s="304"/>
      <c r="AA2606" s="304"/>
      <c r="AB2606" s="304">
        <v>-999</v>
      </c>
      <c r="AC2606" s="304">
        <v>-999</v>
      </c>
      <c r="AD2606" s="366">
        <v>-999</v>
      </c>
      <c r="AE2606" s="304">
        <v>-999</v>
      </c>
      <c r="AF2606" s="304">
        <v>-999</v>
      </c>
      <c r="AG2606" s="304"/>
      <c r="AH2606" s="304">
        <v>8.6218000000000004E-4</v>
      </c>
      <c r="AI2606" s="312"/>
      <c r="AJ2606" s="332">
        <v>206</v>
      </c>
      <c r="AK2606" s="304">
        <f t="shared" si="652"/>
        <v>210</v>
      </c>
      <c r="AL2606" s="304">
        <f t="shared" si="663"/>
        <v>0.2</v>
      </c>
      <c r="AM2606" s="389" t="str">
        <f t="shared" si="656"/>
        <v/>
      </c>
      <c r="AN2606" s="304"/>
      <c r="AO2606" s="304"/>
      <c r="AP2606" s="312"/>
      <c r="AQ2606" s="312"/>
      <c r="AR2606" s="312"/>
      <c r="AS2606" s="304"/>
      <c r="AT2606" s="312"/>
      <c r="AU2606" s="329">
        <f>VLOOKUP(C2606,[1]world!$A$2:$B$3555,2,FALSE)</f>
        <v>15</v>
      </c>
      <c r="AV2606" s="329">
        <v>363</v>
      </c>
      <c r="AW2606" s="304">
        <v>0.37</v>
      </c>
      <c r="AX2606" s="304">
        <v>200</v>
      </c>
      <c r="AY2606" s="304">
        <v>-999</v>
      </c>
      <c r="AZ2606" s="304">
        <v>2060</v>
      </c>
      <c r="BA2606" s="304">
        <v>200</v>
      </c>
      <c r="BB2606" s="304">
        <v>-999</v>
      </c>
      <c r="BC2606" s="304">
        <v>2060</v>
      </c>
      <c r="BD2606" s="304">
        <v>200</v>
      </c>
      <c r="BE2606" s="304">
        <v>200</v>
      </c>
      <c r="BF2606" s="304">
        <v>-999</v>
      </c>
      <c r="BG2606" s="304">
        <v>-999</v>
      </c>
      <c r="BH2606" s="304">
        <v>2060</v>
      </c>
      <c r="BI2606" s="304">
        <v>2060</v>
      </c>
      <c r="BJ2606" s="304">
        <v>2</v>
      </c>
      <c r="BK2606" s="304" t="s">
        <v>4954</v>
      </c>
      <c r="BL2606" s="304">
        <v>2</v>
      </c>
    </row>
    <row r="2607" spans="1:64" ht="15" hidden="1" customHeight="1" x14ac:dyDescent="0.2">
      <c r="A2607" s="304" t="s">
        <v>6176</v>
      </c>
      <c r="B2607" s="304" t="s">
        <v>1612</v>
      </c>
      <c r="C2607" s="304">
        <v>2743</v>
      </c>
      <c r="D2607" s="349" t="s">
        <v>3515</v>
      </c>
      <c r="E2607" s="304" t="s">
        <v>3515</v>
      </c>
      <c r="F2607" s="304"/>
      <c r="G2607" s="324">
        <v>36.671599999999998</v>
      </c>
      <c r="H2607" s="324">
        <v>136.89699999999999</v>
      </c>
      <c r="I2607" s="324" t="s">
        <v>214</v>
      </c>
      <c r="J2607" s="368">
        <f t="shared" si="664"/>
        <v>298.5039508074226</v>
      </c>
      <c r="K2607" s="331">
        <v>0.2</v>
      </c>
      <c r="L2607" s="304" t="str">
        <f t="shared" si="651"/>
        <v>D</v>
      </c>
      <c r="M2607" s="388">
        <v>1</v>
      </c>
      <c r="N2607" s="304">
        <v>179.5</v>
      </c>
      <c r="O2607" s="304">
        <v>10</v>
      </c>
      <c r="P2607" s="331"/>
      <c r="Q2607" s="356"/>
      <c r="R2607" s="304"/>
      <c r="S2607" s="356">
        <v>230.11510912435807</v>
      </c>
      <c r="T2607" s="356">
        <v>298.5039508074226</v>
      </c>
      <c r="U2607" s="356">
        <f t="shared" si="665"/>
        <v>298.5039508074226</v>
      </c>
      <c r="V2607" s="356"/>
      <c r="W2607" s="304" t="s">
        <v>4661</v>
      </c>
      <c r="X2607" s="304">
        <v>-999</v>
      </c>
      <c r="Y2607" s="366" t="str">
        <f t="shared" si="655"/>
        <v>-</v>
      </c>
      <c r="Z2607" s="304"/>
      <c r="AA2607" s="304"/>
      <c r="AB2607" s="304">
        <v>-999</v>
      </c>
      <c r="AC2607" s="304">
        <v>-999</v>
      </c>
      <c r="AD2607" s="366">
        <v>-999</v>
      </c>
      <c r="AE2607" s="304">
        <v>-999</v>
      </c>
      <c r="AF2607" s="304">
        <v>-999</v>
      </c>
      <c r="AG2607" s="304"/>
      <c r="AH2607" s="304">
        <v>3.2339299999999999E-3</v>
      </c>
      <c r="AI2607" s="312"/>
      <c r="AJ2607" s="332">
        <v>277</v>
      </c>
      <c r="AK2607" s="304">
        <f t="shared" si="652"/>
        <v>270</v>
      </c>
      <c r="AL2607" s="304">
        <f t="shared" si="663"/>
        <v>0.43</v>
      </c>
      <c r="AM2607" s="389" t="str">
        <f t="shared" si="656"/>
        <v/>
      </c>
      <c r="AN2607" s="304"/>
      <c r="AO2607" s="304"/>
      <c r="AP2607" s="312"/>
      <c r="AQ2607" s="312"/>
      <c r="AR2607" s="312"/>
      <c r="AS2607" s="304"/>
      <c r="AT2607" s="312"/>
      <c r="AU2607" s="329">
        <f>VLOOKUP(C2607,[1]world!$A$2:$B$3555,2,FALSE)</f>
        <v>12</v>
      </c>
      <c r="AV2607" s="329">
        <v>297</v>
      </c>
      <c r="AW2607" s="304">
        <v>0.37</v>
      </c>
      <c r="AX2607" s="304">
        <v>620</v>
      </c>
      <c r="AY2607" s="304">
        <v>-999</v>
      </c>
      <c r="AZ2607" s="304">
        <v>2160</v>
      </c>
      <c r="BA2607" s="304">
        <v>620</v>
      </c>
      <c r="BB2607" s="304">
        <v>-999</v>
      </c>
      <c r="BC2607" s="304">
        <v>2160</v>
      </c>
      <c r="BD2607" s="304">
        <v>620</v>
      </c>
      <c r="BE2607" s="304">
        <v>620</v>
      </c>
      <c r="BF2607" s="304">
        <v>-999</v>
      </c>
      <c r="BG2607" s="304">
        <v>-999</v>
      </c>
      <c r="BH2607" s="304">
        <v>2160</v>
      </c>
      <c r="BI2607" s="304">
        <v>2160</v>
      </c>
      <c r="BJ2607" s="304">
        <v>2</v>
      </c>
      <c r="BK2607" s="304" t="s">
        <v>4954</v>
      </c>
      <c r="BL2607" s="304">
        <v>2</v>
      </c>
    </row>
    <row r="2608" spans="1:64" ht="15" hidden="1" customHeight="1" x14ac:dyDescent="0.2">
      <c r="A2608" s="304" t="s">
        <v>6176</v>
      </c>
      <c r="B2608" s="304" t="s">
        <v>1612</v>
      </c>
      <c r="C2608" s="304">
        <v>2744</v>
      </c>
      <c r="D2608" s="349" t="s">
        <v>3512</v>
      </c>
      <c r="E2608" s="304" t="s">
        <v>3512</v>
      </c>
      <c r="F2608" s="304"/>
      <c r="G2608" s="324">
        <v>36.668599999999998</v>
      </c>
      <c r="H2608" s="324">
        <v>137.2114</v>
      </c>
      <c r="I2608" s="324" t="s">
        <v>214</v>
      </c>
      <c r="J2608" s="368">
        <f t="shared" si="664"/>
        <v>328.80641272609796</v>
      </c>
      <c r="K2608" s="331">
        <v>0.2</v>
      </c>
      <c r="L2608" s="304" t="str">
        <f t="shared" si="651"/>
        <v>D</v>
      </c>
      <c r="M2608" s="388">
        <v>1</v>
      </c>
      <c r="N2608" s="304">
        <v>198.6</v>
      </c>
      <c r="O2608" s="304">
        <v>10</v>
      </c>
      <c r="P2608" s="331"/>
      <c r="Q2608" s="356"/>
      <c r="R2608" s="304"/>
      <c r="S2608" s="356">
        <v>255.35374883260886</v>
      </c>
      <c r="T2608" s="356">
        <v>328.80641272609796</v>
      </c>
      <c r="U2608" s="356">
        <f t="shared" si="665"/>
        <v>328.80641272609796</v>
      </c>
      <c r="V2608" s="356"/>
      <c r="W2608" s="304" t="s">
        <v>4661</v>
      </c>
      <c r="X2608" s="304">
        <v>-999</v>
      </c>
      <c r="Y2608" s="366" t="str">
        <f t="shared" si="655"/>
        <v>-</v>
      </c>
      <c r="Z2608" s="304"/>
      <c r="AA2608" s="304"/>
      <c r="AB2608" s="304">
        <v>-999</v>
      </c>
      <c r="AC2608" s="304">
        <v>-999</v>
      </c>
      <c r="AD2608" s="366">
        <v>-999</v>
      </c>
      <c r="AE2608" s="304">
        <v>-999</v>
      </c>
      <c r="AF2608" s="304">
        <v>-999</v>
      </c>
      <c r="AG2608" s="304"/>
      <c r="AH2608" s="304">
        <v>6.0300800000000002E-3</v>
      </c>
      <c r="AI2608" s="312"/>
      <c r="AJ2608" s="332">
        <v>338</v>
      </c>
      <c r="AK2608" s="304">
        <f t="shared" si="652"/>
        <v>270</v>
      </c>
      <c r="AL2608" s="304">
        <f t="shared" si="663"/>
        <v>0.43</v>
      </c>
      <c r="AM2608" s="389" t="str">
        <f t="shared" si="656"/>
        <v/>
      </c>
      <c r="AN2608" s="304"/>
      <c r="AO2608" s="304"/>
      <c r="AP2608" s="312"/>
      <c r="AQ2608" s="312"/>
      <c r="AR2608" s="312"/>
      <c r="AS2608" s="304"/>
      <c r="AT2608" s="312"/>
      <c r="AU2608" s="329">
        <f>VLOOKUP(C2608,[1]world!$A$2:$B$3555,2,FALSE)</f>
        <v>12</v>
      </c>
      <c r="AV2608" s="329">
        <v>297</v>
      </c>
      <c r="AW2608" s="304">
        <v>0.37</v>
      </c>
      <c r="AX2608" s="304">
        <v>580</v>
      </c>
      <c r="AY2608" s="304">
        <v>-999</v>
      </c>
      <c r="AZ2608" s="304">
        <v>2020</v>
      </c>
      <c r="BA2608" s="304">
        <v>580</v>
      </c>
      <c r="BB2608" s="304">
        <v>-999</v>
      </c>
      <c r="BC2608" s="304">
        <v>2020</v>
      </c>
      <c r="BD2608" s="304">
        <v>580</v>
      </c>
      <c r="BE2608" s="304">
        <v>580</v>
      </c>
      <c r="BF2608" s="304">
        <v>-999</v>
      </c>
      <c r="BG2608" s="304">
        <v>-999</v>
      </c>
      <c r="BH2608" s="304">
        <v>2020</v>
      </c>
      <c r="BI2608" s="304">
        <v>2020</v>
      </c>
      <c r="BJ2608" s="304">
        <v>2</v>
      </c>
      <c r="BK2608" s="304" t="s">
        <v>4954</v>
      </c>
      <c r="BL2608" s="304">
        <v>2</v>
      </c>
    </row>
    <row r="2609" spans="1:64" ht="15" hidden="1" customHeight="1" x14ac:dyDescent="0.2">
      <c r="A2609" s="304" t="s">
        <v>6176</v>
      </c>
      <c r="B2609" s="304" t="s">
        <v>1612</v>
      </c>
      <c r="C2609" s="304">
        <v>2745</v>
      </c>
      <c r="D2609" s="349" t="s">
        <v>3497</v>
      </c>
      <c r="E2609" s="304" t="s">
        <v>3497</v>
      </c>
      <c r="F2609" s="304"/>
      <c r="G2609" s="324">
        <v>36.608600000000003</v>
      </c>
      <c r="H2609" s="324">
        <v>137.28309999999999</v>
      </c>
      <c r="I2609" s="324" t="s">
        <v>214</v>
      </c>
      <c r="J2609" s="368">
        <f t="shared" si="664"/>
        <v>448.43261158665064</v>
      </c>
      <c r="K2609" s="331">
        <v>0.2</v>
      </c>
      <c r="L2609" s="304" t="str">
        <f t="shared" si="651"/>
        <v>C</v>
      </c>
      <c r="M2609" s="388">
        <v>1</v>
      </c>
      <c r="N2609" s="304">
        <v>277.8</v>
      </c>
      <c r="O2609" s="304">
        <v>10</v>
      </c>
      <c r="P2609" s="331"/>
      <c r="Q2609" s="356"/>
      <c r="R2609" s="304"/>
      <c r="S2609" s="356">
        <v>360.70421962227346</v>
      </c>
      <c r="T2609" s="356">
        <v>448.43261158665064</v>
      </c>
      <c r="U2609" s="356">
        <f t="shared" si="665"/>
        <v>448.43261158665064</v>
      </c>
      <c r="V2609" s="356"/>
      <c r="W2609" s="304" t="s">
        <v>4661</v>
      </c>
      <c r="X2609" s="304">
        <v>-999</v>
      </c>
      <c r="Y2609" s="366" t="str">
        <f t="shared" si="655"/>
        <v>-</v>
      </c>
      <c r="Z2609" s="304"/>
      <c r="AA2609" s="304"/>
      <c r="AB2609" s="304">
        <v>-999</v>
      </c>
      <c r="AC2609" s="304">
        <v>-999</v>
      </c>
      <c r="AD2609" s="366">
        <v>-999</v>
      </c>
      <c r="AE2609" s="304">
        <v>-999</v>
      </c>
      <c r="AF2609" s="304">
        <v>-999</v>
      </c>
      <c r="AG2609" s="304"/>
      <c r="AH2609" s="304">
        <v>2.08682E-2</v>
      </c>
      <c r="AI2609" s="312"/>
      <c r="AJ2609" s="332">
        <v>677</v>
      </c>
      <c r="AK2609" s="304">
        <f t="shared" si="652"/>
        <v>690</v>
      </c>
      <c r="AL2609" s="304">
        <f t="shared" si="663"/>
        <v>0.43</v>
      </c>
      <c r="AM2609" s="389" t="str">
        <f t="shared" si="656"/>
        <v/>
      </c>
      <c r="AN2609" s="304"/>
      <c r="AO2609" s="304"/>
      <c r="AP2609" s="312"/>
      <c r="AQ2609" s="312"/>
      <c r="AR2609" s="312"/>
      <c r="AS2609" s="304"/>
      <c r="AT2609" s="312"/>
      <c r="AU2609" s="329">
        <f>VLOOKUP(C2609,[1]world!$A$2:$B$3555,2,FALSE)</f>
        <v>4</v>
      </c>
      <c r="AV2609" s="329">
        <v>459</v>
      </c>
      <c r="AW2609" s="304">
        <v>0.37</v>
      </c>
      <c r="AX2609" s="304">
        <v>260</v>
      </c>
      <c r="AY2609" s="304">
        <v>-999</v>
      </c>
      <c r="AZ2609" s="304">
        <v>1220</v>
      </c>
      <c r="BA2609" s="304">
        <v>260</v>
      </c>
      <c r="BB2609" s="304">
        <v>-999</v>
      </c>
      <c r="BC2609" s="304">
        <v>1220</v>
      </c>
      <c r="BD2609" s="304">
        <v>260</v>
      </c>
      <c r="BE2609" s="304">
        <v>260</v>
      </c>
      <c r="BF2609" s="304">
        <v>-999</v>
      </c>
      <c r="BG2609" s="304">
        <v>-999</v>
      </c>
      <c r="BH2609" s="304">
        <v>1220</v>
      </c>
      <c r="BI2609" s="304">
        <v>1220</v>
      </c>
      <c r="BJ2609" s="304">
        <v>2</v>
      </c>
      <c r="BK2609" s="304" t="s">
        <v>4954</v>
      </c>
      <c r="BL2609" s="304">
        <v>2</v>
      </c>
    </row>
    <row r="2610" spans="1:64" ht="15" hidden="1" customHeight="1" x14ac:dyDescent="0.2">
      <c r="A2610" s="304" t="s">
        <v>6176</v>
      </c>
      <c r="B2610" s="304" t="s">
        <v>1612</v>
      </c>
      <c r="C2610" s="304">
        <v>2746</v>
      </c>
      <c r="D2610" s="349" t="s">
        <v>3493</v>
      </c>
      <c r="E2610" s="304" t="s">
        <v>3493</v>
      </c>
      <c r="F2610" s="304"/>
      <c r="G2610" s="324">
        <v>36.586399999999998</v>
      </c>
      <c r="H2610" s="324">
        <v>137.14060000000001</v>
      </c>
      <c r="I2610" s="324" t="s">
        <v>212</v>
      </c>
      <c r="J2610" s="368">
        <f t="shared" si="664"/>
        <v>429.13014357065157</v>
      </c>
      <c r="K2610" s="331">
        <v>0.2</v>
      </c>
      <c r="L2610" s="304" t="str">
        <f t="shared" si="651"/>
        <v>C</v>
      </c>
      <c r="M2610" s="388">
        <v>1</v>
      </c>
      <c r="N2610" s="304">
        <v>264.60000000000002</v>
      </c>
      <c r="O2610" s="304">
        <v>10</v>
      </c>
      <c r="P2610" s="331"/>
      <c r="Q2610" s="356"/>
      <c r="R2610" s="304"/>
      <c r="S2610" s="356">
        <v>343.07688892666323</v>
      </c>
      <c r="T2610" s="356">
        <v>429.13014357065157</v>
      </c>
      <c r="U2610" s="356">
        <f t="shared" si="665"/>
        <v>429.13014357065157</v>
      </c>
      <c r="V2610" s="356"/>
      <c r="W2610" s="304" t="s">
        <v>900</v>
      </c>
      <c r="X2610" s="304" t="s">
        <v>232</v>
      </c>
      <c r="Y2610" s="366">
        <f t="shared" si="655"/>
        <v>506.6</v>
      </c>
      <c r="Z2610" s="304"/>
      <c r="AA2610" s="304"/>
      <c r="AB2610" s="304">
        <v>-999</v>
      </c>
      <c r="AC2610" s="304">
        <v>-999</v>
      </c>
      <c r="AD2610" s="366">
        <v>-999</v>
      </c>
      <c r="AE2610" s="304">
        <v>-999</v>
      </c>
      <c r="AF2610" s="304">
        <v>-999</v>
      </c>
      <c r="AG2610" s="304"/>
      <c r="AH2610" s="304">
        <v>3.0493200000000002E-2</v>
      </c>
      <c r="AI2610" s="312"/>
      <c r="AJ2610" s="332">
        <v>760</v>
      </c>
      <c r="AK2610" s="304">
        <f t="shared" si="652"/>
        <v>760</v>
      </c>
      <c r="AL2610" s="304">
        <f t="shared" si="663"/>
        <v>0.43</v>
      </c>
      <c r="AM2610" s="389" t="str">
        <f t="shared" si="656"/>
        <v/>
      </c>
      <c r="AN2610" s="304"/>
      <c r="AO2610" s="304"/>
      <c r="AP2610" s="312"/>
      <c r="AQ2610" s="312"/>
      <c r="AR2610" s="312"/>
      <c r="AS2610" s="304"/>
      <c r="AT2610" s="312"/>
      <c r="AU2610" s="329">
        <f>VLOOKUP(C2610,[1]world!$A$2:$B$3555,2,FALSE)</f>
        <v>7</v>
      </c>
      <c r="AV2610" s="329">
        <v>388</v>
      </c>
      <c r="AW2610" s="304">
        <v>0.37</v>
      </c>
      <c r="AX2610" s="304">
        <v>260</v>
      </c>
      <c r="AY2610" s="304">
        <v>-999</v>
      </c>
      <c r="AZ2610" s="304">
        <v>1180</v>
      </c>
      <c r="BA2610" s="304">
        <v>260</v>
      </c>
      <c r="BB2610" s="304">
        <v>-999</v>
      </c>
      <c r="BC2610" s="304">
        <v>1180</v>
      </c>
      <c r="BD2610" s="304">
        <v>260</v>
      </c>
      <c r="BE2610" s="304">
        <v>260</v>
      </c>
      <c r="BF2610" s="304">
        <v>-999</v>
      </c>
      <c r="BG2610" s="304">
        <v>-999</v>
      </c>
      <c r="BH2610" s="304">
        <v>1180</v>
      </c>
      <c r="BI2610" s="304">
        <v>1180</v>
      </c>
      <c r="BJ2610" s="304">
        <v>2</v>
      </c>
      <c r="BK2610" s="304" t="s">
        <v>4954</v>
      </c>
      <c r="BL2610" s="304">
        <v>2</v>
      </c>
    </row>
    <row r="2611" spans="1:64" ht="15" hidden="1" customHeight="1" x14ac:dyDescent="0.2">
      <c r="A2611" s="304" t="s">
        <v>6176</v>
      </c>
      <c r="B2611" s="304" t="s">
        <v>1612</v>
      </c>
      <c r="C2611" s="304">
        <v>2747</v>
      </c>
      <c r="D2611" s="349" t="s">
        <v>3485</v>
      </c>
      <c r="E2611" s="304" t="s">
        <v>3485</v>
      </c>
      <c r="F2611" s="304"/>
      <c r="G2611" s="324">
        <v>36.56</v>
      </c>
      <c r="H2611" s="324">
        <v>136.88720000000001</v>
      </c>
      <c r="I2611" s="324" t="s">
        <v>214</v>
      </c>
      <c r="J2611" s="368">
        <f t="shared" si="664"/>
        <v>435.59111568302757</v>
      </c>
      <c r="K2611" s="331">
        <v>0.2</v>
      </c>
      <c r="L2611" s="304" t="str">
        <f t="shared" si="651"/>
        <v>C</v>
      </c>
      <c r="M2611" s="388">
        <v>1</v>
      </c>
      <c r="N2611" s="304">
        <v>269</v>
      </c>
      <c r="O2611" s="304">
        <v>10</v>
      </c>
      <c r="P2611" s="331"/>
      <c r="Q2611" s="356"/>
      <c r="R2611" s="304"/>
      <c r="S2611" s="356">
        <v>348.94987458898657</v>
      </c>
      <c r="T2611" s="356">
        <v>435.59111568302757</v>
      </c>
      <c r="U2611" s="356">
        <f t="shared" si="665"/>
        <v>435.59111568302757</v>
      </c>
      <c r="V2611" s="356"/>
      <c r="W2611" s="304" t="s">
        <v>4661</v>
      </c>
      <c r="X2611" s="304">
        <v>-999</v>
      </c>
      <c r="Y2611" s="366" t="str">
        <f t="shared" si="655"/>
        <v>-</v>
      </c>
      <c r="Z2611" s="304"/>
      <c r="AA2611" s="304"/>
      <c r="AB2611" s="304">
        <v>-999</v>
      </c>
      <c r="AC2611" s="304">
        <v>-999</v>
      </c>
      <c r="AD2611" s="366">
        <v>-999</v>
      </c>
      <c r="AE2611" s="304">
        <v>-999</v>
      </c>
      <c r="AF2611" s="304">
        <v>-999</v>
      </c>
      <c r="AG2611" s="304"/>
      <c r="AH2611" s="304">
        <v>8.8884600000000008E-3</v>
      </c>
      <c r="AI2611" s="312"/>
      <c r="AJ2611" s="332">
        <v>398</v>
      </c>
      <c r="AK2611" s="304">
        <f t="shared" si="652"/>
        <v>425</v>
      </c>
      <c r="AL2611" s="304">
        <f t="shared" si="663"/>
        <v>0.43</v>
      </c>
      <c r="AM2611" s="389" t="str">
        <f t="shared" si="656"/>
        <v/>
      </c>
      <c r="AN2611" s="304"/>
      <c r="AO2611" s="304"/>
      <c r="AP2611" s="312"/>
      <c r="AQ2611" s="312"/>
      <c r="AR2611" s="312"/>
      <c r="AS2611" s="304"/>
      <c r="AT2611" s="312"/>
      <c r="AU2611" s="329">
        <f>VLOOKUP(C2611,[1]world!$A$2:$B$3555,2,FALSE)</f>
        <v>7</v>
      </c>
      <c r="AV2611" s="329">
        <v>388</v>
      </c>
      <c r="AW2611" s="304">
        <v>0.37</v>
      </c>
      <c r="AX2611" s="304">
        <v>140</v>
      </c>
      <c r="AY2611" s="304">
        <v>-999</v>
      </c>
      <c r="AZ2611" s="304">
        <v>1420</v>
      </c>
      <c r="BA2611" s="304">
        <v>140</v>
      </c>
      <c r="BB2611" s="304">
        <v>-999</v>
      </c>
      <c r="BC2611" s="304">
        <v>1420</v>
      </c>
      <c r="BD2611" s="304">
        <v>140</v>
      </c>
      <c r="BE2611" s="304">
        <v>140</v>
      </c>
      <c r="BF2611" s="304">
        <v>-999</v>
      </c>
      <c r="BG2611" s="304">
        <v>-999</v>
      </c>
      <c r="BH2611" s="304">
        <v>1420</v>
      </c>
      <c r="BI2611" s="304">
        <v>1420</v>
      </c>
      <c r="BJ2611" s="304">
        <v>2</v>
      </c>
      <c r="BK2611" s="304" t="s">
        <v>4954</v>
      </c>
      <c r="BL2611" s="304">
        <v>2</v>
      </c>
    </row>
    <row r="2612" spans="1:64" ht="15" hidden="1" customHeight="1" x14ac:dyDescent="0.2">
      <c r="A2612" s="304" t="s">
        <v>6176</v>
      </c>
      <c r="B2612" s="304" t="s">
        <v>1612</v>
      </c>
      <c r="C2612" s="304">
        <v>2748</v>
      </c>
      <c r="D2612" s="349" t="s">
        <v>3492</v>
      </c>
      <c r="E2612" s="304" t="s">
        <v>3492</v>
      </c>
      <c r="F2612" s="304"/>
      <c r="G2612" s="324">
        <v>36.578099999999999</v>
      </c>
      <c r="H2612" s="324">
        <v>137.38499999999999</v>
      </c>
      <c r="I2612" s="324" t="s">
        <v>214</v>
      </c>
      <c r="J2612" s="368">
        <f t="shared" si="664"/>
        <v>471.22535014439887</v>
      </c>
      <c r="K2612" s="331">
        <v>0.2</v>
      </c>
      <c r="L2612" s="304" t="str">
        <f t="shared" si="651"/>
        <v>C</v>
      </c>
      <c r="M2612" s="388">
        <v>1</v>
      </c>
      <c r="N2612" s="304">
        <v>293.60000000000002</v>
      </c>
      <c r="O2612" s="304">
        <v>10</v>
      </c>
      <c r="P2612" s="331"/>
      <c r="Q2612" s="356"/>
      <c r="R2612" s="304"/>
      <c r="S2612" s="356">
        <v>381.83569763785903</v>
      </c>
      <c r="T2612" s="356">
        <v>471.22535014439887</v>
      </c>
      <c r="U2612" s="356">
        <f t="shared" si="665"/>
        <v>471.22535014439887</v>
      </c>
      <c r="V2612" s="356"/>
      <c r="W2612" s="304" t="s">
        <v>4661</v>
      </c>
      <c r="X2612" s="304">
        <v>-999</v>
      </c>
      <c r="Y2612" s="366" t="str">
        <f t="shared" si="655"/>
        <v>-</v>
      </c>
      <c r="Z2612" s="304"/>
      <c r="AA2612" s="304"/>
      <c r="AB2612" s="304">
        <v>-999</v>
      </c>
      <c r="AC2612" s="304">
        <v>-999</v>
      </c>
      <c r="AD2612" s="366">
        <v>-999</v>
      </c>
      <c r="AE2612" s="304">
        <v>-999</v>
      </c>
      <c r="AF2612" s="304">
        <v>-999</v>
      </c>
      <c r="AG2612" s="304"/>
      <c r="AH2612" s="304">
        <v>0.10216500000000001</v>
      </c>
      <c r="AI2612" s="312"/>
      <c r="AJ2612" s="332">
        <v>760</v>
      </c>
      <c r="AK2612" s="304">
        <f t="shared" si="652"/>
        <v>760</v>
      </c>
      <c r="AL2612" s="304">
        <f t="shared" si="663"/>
        <v>0.43</v>
      </c>
      <c r="AM2612" s="389" t="str">
        <f t="shared" si="656"/>
        <v/>
      </c>
      <c r="AN2612" s="304"/>
      <c r="AO2612" s="304"/>
      <c r="AP2612" s="312"/>
      <c r="AQ2612" s="312"/>
      <c r="AR2612" s="312"/>
      <c r="AS2612" s="304"/>
      <c r="AT2612" s="312"/>
      <c r="AU2612" s="329">
        <f>VLOOKUP(C2612,[1]world!$A$2:$B$3555,2,FALSE)</f>
        <v>5</v>
      </c>
      <c r="AV2612" s="329">
        <v>402</v>
      </c>
      <c r="AW2612" s="304">
        <v>0.37</v>
      </c>
      <c r="AX2612" s="304">
        <v>80</v>
      </c>
      <c r="AY2612" s="304">
        <v>-999</v>
      </c>
      <c r="AZ2612" s="304">
        <v>380</v>
      </c>
      <c r="BA2612" s="304">
        <v>80</v>
      </c>
      <c r="BB2612" s="304">
        <v>-999</v>
      </c>
      <c r="BC2612" s="304">
        <v>380</v>
      </c>
      <c r="BD2612" s="304">
        <v>80</v>
      </c>
      <c r="BE2612" s="304">
        <v>80</v>
      </c>
      <c r="BF2612" s="304">
        <v>-999</v>
      </c>
      <c r="BG2612" s="304">
        <v>-999</v>
      </c>
      <c r="BH2612" s="304">
        <v>380</v>
      </c>
      <c r="BI2612" s="304">
        <v>380</v>
      </c>
      <c r="BJ2612" s="304">
        <v>2</v>
      </c>
      <c r="BK2612" s="304" t="s">
        <v>4954</v>
      </c>
      <c r="BL2612" s="304">
        <v>2</v>
      </c>
    </row>
    <row r="2613" spans="1:64" ht="15" hidden="1" customHeight="1" x14ac:dyDescent="0.2">
      <c r="A2613" s="304" t="s">
        <v>6176</v>
      </c>
      <c r="B2613" s="304" t="s">
        <v>1612</v>
      </c>
      <c r="C2613" s="304">
        <v>2749</v>
      </c>
      <c r="D2613" s="349" t="s">
        <v>3455</v>
      </c>
      <c r="E2613" s="304" t="s">
        <v>3455</v>
      </c>
      <c r="F2613" s="304"/>
      <c r="G2613" s="324">
        <v>36.441099999999999</v>
      </c>
      <c r="H2613" s="324">
        <v>137.03530000000001</v>
      </c>
      <c r="I2613" s="324" t="s">
        <v>214</v>
      </c>
      <c r="J2613" s="368">
        <f t="shared" si="664"/>
        <v>461.74497414713147</v>
      </c>
      <c r="K2613" s="331">
        <v>0.2</v>
      </c>
      <c r="L2613" s="304" t="str">
        <f t="shared" si="651"/>
        <v>C</v>
      </c>
      <c r="M2613" s="388">
        <v>1</v>
      </c>
      <c r="N2613" s="304">
        <v>287</v>
      </c>
      <c r="O2613" s="304">
        <v>10</v>
      </c>
      <c r="P2613" s="331"/>
      <c r="Q2613" s="356"/>
      <c r="R2613" s="304"/>
      <c r="S2613" s="356">
        <v>373.00448012897357</v>
      </c>
      <c r="T2613" s="356">
        <v>461.74497414713147</v>
      </c>
      <c r="U2613" s="356">
        <f t="shared" si="665"/>
        <v>461.74497414713147</v>
      </c>
      <c r="V2613" s="356"/>
      <c r="W2613" s="304" t="s">
        <v>4661</v>
      </c>
      <c r="X2613" s="304">
        <v>-999</v>
      </c>
      <c r="Y2613" s="366" t="str">
        <f t="shared" si="655"/>
        <v>-</v>
      </c>
      <c r="Z2613" s="304"/>
      <c r="AA2613" s="304"/>
      <c r="AB2613" s="304">
        <v>-999</v>
      </c>
      <c r="AC2613" s="304">
        <v>-999</v>
      </c>
      <c r="AD2613" s="366">
        <v>-999</v>
      </c>
      <c r="AE2613" s="304">
        <v>-999</v>
      </c>
      <c r="AF2613" s="304">
        <v>-999</v>
      </c>
      <c r="AG2613" s="304"/>
      <c r="AH2613" s="304">
        <v>4.6767299999999998E-2</v>
      </c>
      <c r="AI2613" s="312"/>
      <c r="AJ2613" s="332">
        <v>760</v>
      </c>
      <c r="AK2613" s="304">
        <f t="shared" si="652"/>
        <v>760</v>
      </c>
      <c r="AL2613" s="304">
        <f t="shared" si="663"/>
        <v>0.43</v>
      </c>
      <c r="AM2613" s="389" t="str">
        <f t="shared" si="656"/>
        <v/>
      </c>
      <c r="AN2613" s="304"/>
      <c r="AO2613" s="304"/>
      <c r="AP2613" s="312"/>
      <c r="AQ2613" s="312"/>
      <c r="AR2613" s="312"/>
      <c r="AS2613" s="304"/>
      <c r="AT2613" s="312"/>
      <c r="AU2613" s="329">
        <f>VLOOKUP(C2613,[1]world!$A$2:$B$3555,2,FALSE)</f>
        <v>1</v>
      </c>
      <c r="AV2613" s="329">
        <v>519</v>
      </c>
      <c r="AW2613" s="304">
        <v>0.37</v>
      </c>
      <c r="AX2613" s="304">
        <v>60</v>
      </c>
      <c r="AY2613" s="304">
        <v>-999</v>
      </c>
      <c r="AZ2613" s="304">
        <v>60</v>
      </c>
      <c r="BA2613" s="304">
        <v>60</v>
      </c>
      <c r="BB2613" s="304">
        <v>-999</v>
      </c>
      <c r="BC2613" s="304">
        <v>60</v>
      </c>
      <c r="BD2613" s="304">
        <v>60</v>
      </c>
      <c r="BE2613" s="304">
        <v>60</v>
      </c>
      <c r="BF2613" s="304">
        <v>-999</v>
      </c>
      <c r="BG2613" s="304">
        <v>-999</v>
      </c>
      <c r="BH2613" s="304">
        <v>60</v>
      </c>
      <c r="BI2613" s="304">
        <v>60</v>
      </c>
      <c r="BJ2613" s="304">
        <v>2</v>
      </c>
      <c r="BK2613" s="304" t="s">
        <v>4954</v>
      </c>
      <c r="BL2613" s="304">
        <v>2</v>
      </c>
    </row>
    <row r="2614" spans="1:64" ht="15" hidden="1" customHeight="1" x14ac:dyDescent="0.2">
      <c r="A2614" s="304" t="s">
        <v>6103</v>
      </c>
      <c r="B2614" s="304" t="s">
        <v>2503</v>
      </c>
      <c r="C2614" s="304">
        <v>2750</v>
      </c>
      <c r="D2614" s="349" t="s">
        <v>3585</v>
      </c>
      <c r="E2614" s="304" t="s">
        <v>3585</v>
      </c>
      <c r="F2614" s="304"/>
      <c r="G2614" s="324">
        <v>36.883600000000001</v>
      </c>
      <c r="H2614" s="324">
        <v>136.9306</v>
      </c>
      <c r="I2614" s="324" t="s">
        <v>214</v>
      </c>
      <c r="J2614" s="366">
        <v>382.88</v>
      </c>
      <c r="K2614" s="331">
        <v>0.1</v>
      </c>
      <c r="L2614" s="304" t="str">
        <f t="shared" si="651"/>
        <v>C</v>
      </c>
      <c r="M2614" s="388">
        <v>0</v>
      </c>
      <c r="N2614" s="304"/>
      <c r="O2614" s="304">
        <v>21</v>
      </c>
      <c r="P2614" s="356"/>
      <c r="Q2614" s="356"/>
      <c r="R2614" s="304" t="s">
        <v>2503</v>
      </c>
      <c r="S2614" s="304"/>
      <c r="T2614" s="304"/>
      <c r="U2614" s="304"/>
      <c r="V2614" s="304"/>
      <c r="W2614" s="304" t="s">
        <v>4661</v>
      </c>
      <c r="X2614" s="304">
        <v>-999</v>
      </c>
      <c r="Y2614" s="366" t="str">
        <f t="shared" si="655"/>
        <v>-</v>
      </c>
      <c r="Z2614" s="304"/>
      <c r="AA2614" s="304"/>
      <c r="AB2614" s="304">
        <v>-999</v>
      </c>
      <c r="AC2614" s="304">
        <v>-999</v>
      </c>
      <c r="AD2614" s="366">
        <v>-999</v>
      </c>
      <c r="AE2614" s="304">
        <v>-999</v>
      </c>
      <c r="AF2614" s="304">
        <v>-999</v>
      </c>
      <c r="AG2614" s="304"/>
      <c r="AH2614" s="304">
        <v>2.32657E-2</v>
      </c>
      <c r="AI2614" s="312"/>
      <c r="AJ2614" s="332">
        <v>725</v>
      </c>
      <c r="AK2614" s="304">
        <f t="shared" si="652"/>
        <v>690</v>
      </c>
      <c r="AL2614" s="304">
        <f t="shared" si="663"/>
        <v>0.43</v>
      </c>
      <c r="AM2614" s="389" t="str">
        <f t="shared" si="656"/>
        <v/>
      </c>
      <c r="AN2614" s="304"/>
      <c r="AO2614" s="304"/>
      <c r="AP2614" s="312"/>
      <c r="AQ2614" s="312"/>
      <c r="AR2614" s="312"/>
      <c r="AS2614" s="304"/>
      <c r="AT2614" s="312"/>
      <c r="AU2614" s="329">
        <f>VLOOKUP(C2614,[1]world!$A$2:$B$3555,2,FALSE)</f>
        <v>7</v>
      </c>
      <c r="AV2614" s="329">
        <v>388</v>
      </c>
      <c r="AW2614" s="304">
        <v>0.37</v>
      </c>
      <c r="AX2614" s="304">
        <v>60</v>
      </c>
      <c r="AY2614" s="304">
        <v>-999</v>
      </c>
      <c r="AZ2614" s="304">
        <v>400</v>
      </c>
      <c r="BA2614" s="304">
        <v>60</v>
      </c>
      <c r="BB2614" s="304">
        <v>-999</v>
      </c>
      <c r="BC2614" s="304">
        <v>400</v>
      </c>
      <c r="BD2614" s="304">
        <v>60</v>
      </c>
      <c r="BE2614" s="304">
        <v>60</v>
      </c>
      <c r="BF2614" s="304">
        <v>-999</v>
      </c>
      <c r="BG2614" s="304">
        <v>-999</v>
      </c>
      <c r="BH2614" s="304">
        <v>400</v>
      </c>
      <c r="BI2614" s="304">
        <v>400</v>
      </c>
      <c r="BJ2614" s="304">
        <v>2</v>
      </c>
      <c r="BK2614" s="304" t="s">
        <v>4954</v>
      </c>
      <c r="BL2614" s="304">
        <v>2</v>
      </c>
    </row>
    <row r="2615" spans="1:64" ht="15" hidden="1" customHeight="1" x14ac:dyDescent="0.2">
      <c r="A2615" s="304" t="s">
        <v>6103</v>
      </c>
      <c r="B2615" s="304" t="s">
        <v>2503</v>
      </c>
      <c r="C2615" s="304">
        <v>2751</v>
      </c>
      <c r="D2615" s="349" t="s">
        <v>3551</v>
      </c>
      <c r="E2615" s="304" t="s">
        <v>3551</v>
      </c>
      <c r="F2615" s="304"/>
      <c r="G2615" s="324">
        <v>36.7883</v>
      </c>
      <c r="H2615" s="324">
        <v>137.47190000000001</v>
      </c>
      <c r="I2615" s="324" t="s">
        <v>214</v>
      </c>
      <c r="J2615" s="366">
        <v>662.97</v>
      </c>
      <c r="K2615" s="331">
        <v>0.1</v>
      </c>
      <c r="L2615" s="304" t="str">
        <f t="shared" si="651"/>
        <v>C</v>
      </c>
      <c r="M2615" s="388">
        <v>0</v>
      </c>
      <c r="N2615" s="304"/>
      <c r="O2615" s="304">
        <v>21</v>
      </c>
      <c r="P2615" s="356"/>
      <c r="Q2615" s="356"/>
      <c r="R2615" s="304" t="s">
        <v>2503</v>
      </c>
      <c r="S2615" s="304"/>
      <c r="T2615" s="304"/>
      <c r="U2615" s="304"/>
      <c r="V2615" s="304"/>
      <c r="W2615" s="304" t="s">
        <v>4661</v>
      </c>
      <c r="X2615" s="304">
        <v>-999</v>
      </c>
      <c r="Y2615" s="366" t="str">
        <f t="shared" si="655"/>
        <v>-</v>
      </c>
      <c r="Z2615" s="304"/>
      <c r="AA2615" s="304"/>
      <c r="AB2615" s="304">
        <v>-999</v>
      </c>
      <c r="AC2615" s="304">
        <v>-999</v>
      </c>
      <c r="AD2615" s="366">
        <v>-999</v>
      </c>
      <c r="AE2615" s="304">
        <v>-999</v>
      </c>
      <c r="AF2615" s="304">
        <v>-999</v>
      </c>
      <c r="AG2615" s="304"/>
      <c r="AH2615" s="304">
        <v>9.8783099999999999E-2</v>
      </c>
      <c r="AI2615" s="312"/>
      <c r="AJ2615" s="332">
        <v>760</v>
      </c>
      <c r="AK2615" s="304">
        <f t="shared" si="652"/>
        <v>760</v>
      </c>
      <c r="AL2615" s="304">
        <f t="shared" si="663"/>
        <v>0.43</v>
      </c>
      <c r="AM2615" s="389" t="str">
        <f t="shared" si="656"/>
        <v/>
      </c>
      <c r="AN2615" s="304"/>
      <c r="AO2615" s="304"/>
      <c r="AP2615" s="312"/>
      <c r="AQ2615" s="312"/>
      <c r="AR2615" s="312"/>
      <c r="AS2615" s="304"/>
      <c r="AT2615" s="312"/>
      <c r="AU2615" s="329">
        <f>VLOOKUP(C2615,[1]world!$A$2:$B$3555,2,FALSE)</f>
        <v>3</v>
      </c>
      <c r="AV2615" s="329">
        <v>547</v>
      </c>
      <c r="AW2615" s="304">
        <v>0.37</v>
      </c>
      <c r="AX2615" s="304">
        <v>100</v>
      </c>
      <c r="AY2615" s="304">
        <v>-999</v>
      </c>
      <c r="AZ2615" s="304">
        <v>700</v>
      </c>
      <c r="BA2615" s="304">
        <v>100</v>
      </c>
      <c r="BB2615" s="304">
        <v>-999</v>
      </c>
      <c r="BC2615" s="304">
        <v>700</v>
      </c>
      <c r="BD2615" s="304">
        <v>100</v>
      </c>
      <c r="BE2615" s="304">
        <v>100</v>
      </c>
      <c r="BF2615" s="304">
        <v>-999</v>
      </c>
      <c r="BG2615" s="304">
        <v>-999</v>
      </c>
      <c r="BH2615" s="304">
        <v>700</v>
      </c>
      <c r="BI2615" s="304">
        <v>700</v>
      </c>
      <c r="BJ2615" s="304">
        <v>2</v>
      </c>
      <c r="BK2615" s="304" t="s">
        <v>4954</v>
      </c>
      <c r="BL2615" s="304">
        <v>2</v>
      </c>
    </row>
    <row r="2616" spans="1:64" ht="15" hidden="1" customHeight="1" x14ac:dyDescent="0.2">
      <c r="A2616" s="304" t="s">
        <v>6103</v>
      </c>
      <c r="B2616" s="304" t="s">
        <v>2503</v>
      </c>
      <c r="C2616" s="304">
        <v>2752</v>
      </c>
      <c r="D2616" s="349" t="s">
        <v>3489</v>
      </c>
      <c r="E2616" s="304" t="s">
        <v>3489</v>
      </c>
      <c r="F2616" s="304"/>
      <c r="G2616" s="324">
        <v>36.570599999999999</v>
      </c>
      <c r="H2616" s="324">
        <v>136.9614</v>
      </c>
      <c r="I2616" s="324" t="s">
        <v>214</v>
      </c>
      <c r="J2616" s="366">
        <v>627.64</v>
      </c>
      <c r="K2616" s="331">
        <v>0.1</v>
      </c>
      <c r="L2616" s="304" t="str">
        <f t="shared" si="651"/>
        <v>C</v>
      </c>
      <c r="M2616" s="388">
        <v>0</v>
      </c>
      <c r="N2616" s="304"/>
      <c r="O2616" s="304">
        <v>21</v>
      </c>
      <c r="P2616" s="356"/>
      <c r="Q2616" s="356"/>
      <c r="R2616" s="304" t="s">
        <v>2503</v>
      </c>
      <c r="S2616" s="304"/>
      <c r="T2616" s="304"/>
      <c r="U2616" s="304"/>
      <c r="V2616" s="304"/>
      <c r="W2616" s="304" t="s">
        <v>4661</v>
      </c>
      <c r="X2616" s="304">
        <v>-999</v>
      </c>
      <c r="Y2616" s="366" t="str">
        <f t="shared" si="655"/>
        <v>-</v>
      </c>
      <c r="Z2616" s="304"/>
      <c r="AA2616" s="304"/>
      <c r="AB2616" s="304">
        <v>-999</v>
      </c>
      <c r="AC2616" s="304">
        <v>-999</v>
      </c>
      <c r="AD2616" s="366">
        <v>-999</v>
      </c>
      <c r="AE2616" s="304">
        <v>-999</v>
      </c>
      <c r="AF2616" s="304">
        <v>-999</v>
      </c>
      <c r="AG2616" s="304"/>
      <c r="AH2616" s="304">
        <v>1.23953E-2</v>
      </c>
      <c r="AI2616" s="312"/>
      <c r="AJ2616" s="332">
        <v>476</v>
      </c>
      <c r="AK2616" s="304">
        <f t="shared" si="652"/>
        <v>425</v>
      </c>
      <c r="AL2616" s="304">
        <f t="shared" si="663"/>
        <v>0.43</v>
      </c>
      <c r="AM2616" s="389" t="str">
        <f t="shared" si="656"/>
        <v/>
      </c>
      <c r="AN2616" s="304"/>
      <c r="AO2616" s="304"/>
      <c r="AP2616" s="312"/>
      <c r="AQ2616" s="312"/>
      <c r="AR2616" s="312"/>
      <c r="AS2616" s="304"/>
      <c r="AT2616" s="312"/>
      <c r="AU2616" s="329">
        <f>VLOOKUP(C2616,[1]world!$A$2:$B$3555,2,FALSE)</f>
        <v>8</v>
      </c>
      <c r="AV2616" s="329">
        <v>374</v>
      </c>
      <c r="AW2616" s="304">
        <v>0.37</v>
      </c>
      <c r="AX2616" s="304">
        <v>82</v>
      </c>
      <c r="AY2616" s="304">
        <v>-999</v>
      </c>
      <c r="AZ2616" s="304">
        <v>1080</v>
      </c>
      <c r="BA2616" s="304">
        <v>82</v>
      </c>
      <c r="BB2616" s="304">
        <v>-999</v>
      </c>
      <c r="BC2616" s="304">
        <v>1080</v>
      </c>
      <c r="BD2616" s="304">
        <v>40</v>
      </c>
      <c r="BE2616" s="304">
        <v>40</v>
      </c>
      <c r="BF2616" s="304">
        <v>-999</v>
      </c>
      <c r="BG2616" s="304">
        <v>-999</v>
      </c>
      <c r="BH2616" s="304">
        <v>1080</v>
      </c>
      <c r="BI2616" s="304">
        <v>1080</v>
      </c>
      <c r="BJ2616" s="304">
        <v>0</v>
      </c>
      <c r="BK2616" s="304" t="s">
        <v>4954</v>
      </c>
      <c r="BL2616" s="304">
        <v>0</v>
      </c>
    </row>
    <row r="2617" spans="1:64" ht="15" hidden="1" customHeight="1" x14ac:dyDescent="0.2">
      <c r="A2617" s="304" t="s">
        <v>6159</v>
      </c>
      <c r="B2617" s="304" t="s">
        <v>2503</v>
      </c>
      <c r="C2617" s="304">
        <v>2753</v>
      </c>
      <c r="D2617" s="349" t="s">
        <v>3486</v>
      </c>
      <c r="E2617" s="304" t="s">
        <v>3486</v>
      </c>
      <c r="F2617" s="304"/>
      <c r="G2617" s="324">
        <v>36.568100000000001</v>
      </c>
      <c r="H2617" s="324">
        <v>137.16249999999999</v>
      </c>
      <c r="I2617" s="324" t="s">
        <v>214</v>
      </c>
      <c r="J2617" s="366">
        <v>570</v>
      </c>
      <c r="K2617" s="331">
        <v>0.1</v>
      </c>
      <c r="L2617" s="304" t="str">
        <f t="shared" si="651"/>
        <v>C</v>
      </c>
      <c r="M2617" s="388">
        <v>0</v>
      </c>
      <c r="N2617" s="304"/>
      <c r="O2617" s="304">
        <v>21</v>
      </c>
      <c r="P2617" s="356"/>
      <c r="Q2617" s="356"/>
      <c r="R2617" s="304" t="s">
        <v>6159</v>
      </c>
      <c r="S2617" s="304"/>
      <c r="T2617" s="304"/>
      <c r="U2617" s="304"/>
      <c r="V2617" s="304"/>
      <c r="W2617" s="304" t="s">
        <v>4661</v>
      </c>
      <c r="X2617" s="304">
        <v>-999</v>
      </c>
      <c r="Y2617" s="366" t="str">
        <f t="shared" si="655"/>
        <v>-</v>
      </c>
      <c r="Z2617" s="304"/>
      <c r="AA2617" s="304"/>
      <c r="AB2617" s="304">
        <v>-999</v>
      </c>
      <c r="AC2617" s="304">
        <v>-999</v>
      </c>
      <c r="AD2617" s="366">
        <v>-999</v>
      </c>
      <c r="AE2617" s="304">
        <v>-999</v>
      </c>
      <c r="AF2617" s="304">
        <v>-999</v>
      </c>
      <c r="AG2617" s="304"/>
      <c r="AH2617" s="304">
        <v>2.60354E-2</v>
      </c>
      <c r="AI2617" s="312"/>
      <c r="AJ2617" s="332">
        <v>760</v>
      </c>
      <c r="AK2617" s="304">
        <f t="shared" si="652"/>
        <v>760</v>
      </c>
      <c r="AL2617" s="304">
        <f t="shared" si="663"/>
        <v>0.43</v>
      </c>
      <c r="AM2617" s="389" t="str">
        <f t="shared" si="656"/>
        <v/>
      </c>
      <c r="AN2617" s="304"/>
      <c r="AO2617" s="304"/>
      <c r="AP2617" s="312"/>
      <c r="AQ2617" s="312"/>
      <c r="AR2617" s="312"/>
      <c r="AS2617" s="304"/>
      <c r="AT2617" s="312"/>
      <c r="AU2617" s="329">
        <f>VLOOKUP(C2617,[1]world!$A$2:$B$3555,2,FALSE)</f>
        <v>7</v>
      </c>
      <c r="AV2617" s="329">
        <v>388</v>
      </c>
      <c r="AW2617" s="304">
        <v>0.37</v>
      </c>
      <c r="AX2617" s="304">
        <v>200</v>
      </c>
      <c r="AY2617" s="304">
        <v>-999</v>
      </c>
      <c r="AZ2617" s="304">
        <v>1040</v>
      </c>
      <c r="BA2617" s="304">
        <v>200</v>
      </c>
      <c r="BB2617" s="304">
        <v>-999</v>
      </c>
      <c r="BC2617" s="304">
        <v>1040</v>
      </c>
      <c r="BD2617" s="304">
        <v>200</v>
      </c>
      <c r="BE2617" s="304">
        <v>200</v>
      </c>
      <c r="BF2617" s="304">
        <v>-999</v>
      </c>
      <c r="BG2617" s="304">
        <v>-999</v>
      </c>
      <c r="BH2617" s="304">
        <v>1040</v>
      </c>
      <c r="BI2617" s="304">
        <v>1040</v>
      </c>
      <c r="BJ2617" s="304">
        <v>2</v>
      </c>
      <c r="BK2617" s="304" t="s">
        <v>4954</v>
      </c>
      <c r="BL2617" s="304">
        <v>2</v>
      </c>
    </row>
    <row r="2618" spans="1:64" ht="15" hidden="1" customHeight="1" x14ac:dyDescent="0.2">
      <c r="A2618" s="304" t="s">
        <v>6103</v>
      </c>
      <c r="B2618" s="304" t="s">
        <v>2503</v>
      </c>
      <c r="C2618" s="304">
        <v>2754</v>
      </c>
      <c r="D2618" s="349" t="s">
        <v>3454</v>
      </c>
      <c r="E2618" s="304" t="s">
        <v>3454</v>
      </c>
      <c r="F2618" s="304"/>
      <c r="G2618" s="324">
        <v>36.4375</v>
      </c>
      <c r="H2618" s="324">
        <v>137.04220000000001</v>
      </c>
      <c r="I2618" s="324" t="s">
        <v>214</v>
      </c>
      <c r="J2618" s="368">
        <v>425.87689999999998</v>
      </c>
      <c r="K2618" s="331">
        <v>0.1</v>
      </c>
      <c r="L2618" s="304" t="str">
        <f t="shared" si="651"/>
        <v>C</v>
      </c>
      <c r="M2618" s="388">
        <v>0</v>
      </c>
      <c r="N2618" s="304"/>
      <c r="O2618" s="304">
        <v>21</v>
      </c>
      <c r="P2618" s="356"/>
      <c r="Q2618" s="356"/>
      <c r="R2618" s="304" t="s">
        <v>2503</v>
      </c>
      <c r="S2618" s="304"/>
      <c r="T2618" s="304"/>
      <c r="U2618" s="304"/>
      <c r="V2618" s="304"/>
      <c r="W2618" s="304" t="s">
        <v>4661</v>
      </c>
      <c r="X2618" s="304">
        <v>-999</v>
      </c>
      <c r="Y2618" s="366" t="str">
        <f t="shared" si="655"/>
        <v>-</v>
      </c>
      <c r="Z2618" s="304"/>
      <c r="AA2618" s="304"/>
      <c r="AB2618" s="304">
        <v>-999</v>
      </c>
      <c r="AC2618" s="304">
        <v>-999</v>
      </c>
      <c r="AD2618" s="366">
        <v>-999</v>
      </c>
      <c r="AE2618" s="304">
        <v>-999</v>
      </c>
      <c r="AF2618" s="304">
        <v>-999</v>
      </c>
      <c r="AG2618" s="304"/>
      <c r="AH2618" s="304">
        <v>0.209644</v>
      </c>
      <c r="AI2618" s="312"/>
      <c r="AJ2618" s="332">
        <v>760</v>
      </c>
      <c r="AK2618" s="304">
        <f t="shared" si="652"/>
        <v>760</v>
      </c>
      <c r="AL2618" s="304">
        <f t="shared" si="663"/>
        <v>0.43</v>
      </c>
      <c r="AM2618" s="389" t="str">
        <f t="shared" si="656"/>
        <v/>
      </c>
      <c r="AN2618" s="304"/>
      <c r="AO2618" s="304"/>
      <c r="AP2618" s="312"/>
      <c r="AQ2618" s="312"/>
      <c r="AR2618" s="312"/>
      <c r="AS2618" s="304"/>
      <c r="AT2618" s="312"/>
      <c r="AU2618" s="329">
        <f>VLOOKUP(C2618,[1]world!$A$2:$B$3555,2,FALSE)</f>
        <v>1</v>
      </c>
      <c r="AV2618" s="329">
        <v>519</v>
      </c>
      <c r="AW2618" s="304">
        <v>0.37</v>
      </c>
      <c r="AX2618" s="304">
        <v>36</v>
      </c>
      <c r="AY2618" s="304">
        <v>36</v>
      </c>
      <c r="AZ2618" s="304">
        <v>40</v>
      </c>
      <c r="BA2618" s="304">
        <v>36</v>
      </c>
      <c r="BB2618" s="304">
        <v>36</v>
      </c>
      <c r="BC2618" s="304">
        <v>40</v>
      </c>
      <c r="BD2618" s="304">
        <v>40</v>
      </c>
      <c r="BE2618" s="304">
        <v>40</v>
      </c>
      <c r="BF2618" s="304">
        <v>-999</v>
      </c>
      <c r="BG2618" s="304">
        <v>-999</v>
      </c>
      <c r="BH2618" s="304">
        <v>40</v>
      </c>
      <c r="BI2618" s="304">
        <v>40</v>
      </c>
      <c r="BJ2618" s="304">
        <v>0</v>
      </c>
      <c r="BK2618" s="304">
        <v>0</v>
      </c>
      <c r="BL2618" s="304">
        <v>0</v>
      </c>
    </row>
    <row r="2619" spans="1:64" ht="15" hidden="1" customHeight="1" x14ac:dyDescent="0.2">
      <c r="A2619" s="304" t="s">
        <v>6176</v>
      </c>
      <c r="B2619" s="304" t="s">
        <v>1612</v>
      </c>
      <c r="C2619" s="304">
        <v>2755</v>
      </c>
      <c r="D2619" s="349" t="s">
        <v>3190</v>
      </c>
      <c r="E2619" s="304" t="s">
        <v>3190</v>
      </c>
      <c r="F2619" s="304"/>
      <c r="G2619" s="324">
        <v>35.789499999999997</v>
      </c>
      <c r="H2619" s="324">
        <v>138.91980000000001</v>
      </c>
      <c r="I2619" s="324" t="s">
        <v>212</v>
      </c>
      <c r="J2619" s="368">
        <f t="shared" ref="J2619:J2629" si="666">U2619</f>
        <v>761.97752166721943</v>
      </c>
      <c r="K2619" s="331">
        <v>0.2</v>
      </c>
      <c r="L2619" s="304" t="str">
        <f t="shared" si="651"/>
        <v>B</v>
      </c>
      <c r="M2619" s="388">
        <v>1</v>
      </c>
      <c r="N2619" s="304">
        <v>516.29999999999995</v>
      </c>
      <c r="O2619" s="304">
        <v>10</v>
      </c>
      <c r="P2619" s="331"/>
      <c r="Q2619" s="356"/>
      <c r="R2619" s="304"/>
      <c r="S2619" s="356">
        <v>682.62292138127441</v>
      </c>
      <c r="T2619" s="356">
        <v>761.97752166721943</v>
      </c>
      <c r="U2619" s="356">
        <f t="shared" ref="U2619:U2629" si="667">IF(O2619&lt;=10,T2619,IF(O2619&gt;=20,S2619,((O2619-10)*(S2619-T2619)/10+T2619)))</f>
        <v>761.97752166721943</v>
      </c>
      <c r="V2619" s="356"/>
      <c r="W2619" s="304" t="s">
        <v>890</v>
      </c>
      <c r="X2619" s="304" t="s">
        <v>205</v>
      </c>
      <c r="Y2619" s="366">
        <f t="shared" si="655"/>
        <v>424.8</v>
      </c>
      <c r="Z2619" s="304"/>
      <c r="AA2619" s="304"/>
      <c r="AB2619" s="304">
        <v>-999</v>
      </c>
      <c r="AC2619" s="304">
        <v>-999</v>
      </c>
      <c r="AD2619" s="366">
        <v>-999</v>
      </c>
      <c r="AE2619" s="304">
        <v>-999</v>
      </c>
      <c r="AF2619" s="304">
        <v>-999</v>
      </c>
      <c r="AG2619" s="304"/>
      <c r="AH2619" s="304">
        <v>8.1846600000000005E-2</v>
      </c>
      <c r="AI2619" s="312"/>
      <c r="AJ2619" s="332">
        <v>760</v>
      </c>
      <c r="AK2619" s="304">
        <f t="shared" si="652"/>
        <v>760</v>
      </c>
      <c r="AL2619" s="304">
        <f t="shared" si="663"/>
        <v>0.43</v>
      </c>
      <c r="AM2619" s="389" t="str">
        <f t="shared" si="656"/>
        <v/>
      </c>
      <c r="AN2619" s="304"/>
      <c r="AO2619" s="304"/>
      <c r="AP2619" s="312"/>
      <c r="AQ2619" s="312"/>
      <c r="AR2619" s="312"/>
      <c r="AS2619" s="304"/>
      <c r="AT2619" s="312"/>
      <c r="AU2619" s="329">
        <f>VLOOKUP(C2619,[1]world!$A$2:$B$3555,2,FALSE)</f>
        <v>1</v>
      </c>
      <c r="AV2619" s="329">
        <v>519</v>
      </c>
      <c r="AW2619" s="304">
        <v>0.37</v>
      </c>
      <c r="AX2619" s="304">
        <v>7</v>
      </c>
      <c r="AY2619" s="304">
        <v>-999</v>
      </c>
      <c r="AZ2619" s="304">
        <v>-999</v>
      </c>
      <c r="BA2619" s="304">
        <v>7</v>
      </c>
      <c r="BB2619" s="304">
        <v>-999</v>
      </c>
      <c r="BC2619" s="304">
        <v>-999</v>
      </c>
      <c r="BD2619" s="304">
        <v>7</v>
      </c>
      <c r="BE2619" s="304">
        <v>7</v>
      </c>
      <c r="BF2619" s="304">
        <v>40</v>
      </c>
      <c r="BG2619" s="304">
        <v>120</v>
      </c>
      <c r="BH2619" s="304">
        <f>BI2619</f>
        <v>-999</v>
      </c>
      <c r="BI2619" s="304">
        <f>BC2619</f>
        <v>-999</v>
      </c>
      <c r="BJ2619" s="304">
        <v>0</v>
      </c>
      <c r="BK2619" s="304">
        <v>0</v>
      </c>
      <c r="BL2619" s="304">
        <v>0</v>
      </c>
    </row>
    <row r="2620" spans="1:64" ht="15" hidden="1" customHeight="1" x14ac:dyDescent="0.2">
      <c r="A2620" s="304" t="s">
        <v>6176</v>
      </c>
      <c r="B2620" s="304" t="s">
        <v>1612</v>
      </c>
      <c r="C2620" s="304">
        <v>2756</v>
      </c>
      <c r="D2620" s="349" t="s">
        <v>3095</v>
      </c>
      <c r="E2620" s="304" t="s">
        <v>3095</v>
      </c>
      <c r="F2620" s="304"/>
      <c r="G2620" s="324">
        <v>35.613199999999999</v>
      </c>
      <c r="H2620" s="324">
        <v>138.947</v>
      </c>
      <c r="I2620" s="324" t="s">
        <v>212</v>
      </c>
      <c r="J2620" s="368">
        <f t="shared" si="666"/>
        <v>287.93127763993908</v>
      </c>
      <c r="K2620" s="331">
        <v>0.13</v>
      </c>
      <c r="L2620" s="304" t="str">
        <f t="shared" si="651"/>
        <v>D</v>
      </c>
      <c r="M2620" s="388">
        <v>1</v>
      </c>
      <c r="N2620" s="304">
        <v>257.60000000000002</v>
      </c>
      <c r="O2620" s="304">
        <v>20</v>
      </c>
      <c r="P2620" s="331"/>
      <c r="Q2620" s="356"/>
      <c r="R2620" s="304"/>
      <c r="S2620" s="356">
        <v>287.93127763993908</v>
      </c>
      <c r="T2620" s="356">
        <v>309.77582458428941</v>
      </c>
      <c r="U2620" s="356">
        <f t="shared" si="667"/>
        <v>287.93127763993908</v>
      </c>
      <c r="V2620" s="356"/>
      <c r="W2620" s="304" t="s">
        <v>1674</v>
      </c>
      <c r="X2620" s="304" t="s">
        <v>213</v>
      </c>
      <c r="Y2620" s="366">
        <f t="shared" si="655"/>
        <v>274.5</v>
      </c>
      <c r="Z2620" s="304"/>
      <c r="AA2620" s="304"/>
      <c r="AB2620" s="304">
        <v>-999</v>
      </c>
      <c r="AC2620" s="304">
        <v>-999</v>
      </c>
      <c r="AD2620" s="366">
        <v>-999</v>
      </c>
      <c r="AE2620" s="304">
        <v>-999</v>
      </c>
      <c r="AF2620" s="304">
        <v>-999</v>
      </c>
      <c r="AG2620" s="304"/>
      <c r="AH2620" s="304">
        <v>2.5104399999999999E-2</v>
      </c>
      <c r="AI2620" s="312"/>
      <c r="AJ2620" s="332">
        <v>760</v>
      </c>
      <c r="AK2620" s="304">
        <f t="shared" si="652"/>
        <v>760</v>
      </c>
      <c r="AL2620" s="304">
        <f t="shared" si="663"/>
        <v>0.43</v>
      </c>
      <c r="AM2620" s="389" t="str">
        <f t="shared" si="656"/>
        <v/>
      </c>
      <c r="AN2620" s="304"/>
      <c r="AO2620" s="304"/>
      <c r="AP2620" s="312"/>
      <c r="AQ2620" s="312"/>
      <c r="AR2620" s="312"/>
      <c r="AS2620" s="304"/>
      <c r="AT2620" s="312"/>
      <c r="AU2620" s="329">
        <f>VLOOKUP(C2620,[1]world!$A$2:$B$3555,2,FALSE)</f>
        <v>5</v>
      </c>
      <c r="AV2620" s="329">
        <v>402</v>
      </c>
      <c r="AW2620" s="304">
        <v>0.37</v>
      </c>
      <c r="AX2620" s="304">
        <v>40</v>
      </c>
      <c r="AY2620" s="304">
        <v>-999</v>
      </c>
      <c r="AZ2620" s="304">
        <v>380</v>
      </c>
      <c r="BA2620" s="304">
        <v>40</v>
      </c>
      <c r="BB2620" s="304">
        <v>-999</v>
      </c>
      <c r="BC2620" s="304">
        <v>380</v>
      </c>
      <c r="BD2620" s="304">
        <v>40</v>
      </c>
      <c r="BE2620" s="304">
        <v>40</v>
      </c>
      <c r="BF2620" s="304">
        <v>-999</v>
      </c>
      <c r="BG2620" s="304">
        <v>-999</v>
      </c>
      <c r="BH2620" s="304">
        <v>380</v>
      </c>
      <c r="BI2620" s="304">
        <v>380</v>
      </c>
      <c r="BJ2620" s="304">
        <v>2</v>
      </c>
      <c r="BK2620" s="304" t="s">
        <v>4954</v>
      </c>
      <c r="BL2620" s="304">
        <v>2</v>
      </c>
    </row>
    <row r="2621" spans="1:64" ht="15" hidden="1" customHeight="1" x14ac:dyDescent="0.2">
      <c r="A2621" s="304" t="s">
        <v>6176</v>
      </c>
      <c r="B2621" s="304" t="s">
        <v>1612</v>
      </c>
      <c r="C2621" s="304">
        <v>2757</v>
      </c>
      <c r="D2621" s="349" t="s">
        <v>3040</v>
      </c>
      <c r="E2621" s="304" t="s">
        <v>3040</v>
      </c>
      <c r="F2621" s="304"/>
      <c r="G2621" s="324">
        <v>35.464799999999997</v>
      </c>
      <c r="H2621" s="324">
        <v>138.81299999999999</v>
      </c>
      <c r="I2621" s="324" t="s">
        <v>212</v>
      </c>
      <c r="J2621" s="368">
        <f t="shared" si="666"/>
        <v>409.78291187547148</v>
      </c>
      <c r="K2621" s="331">
        <v>0.13</v>
      </c>
      <c r="L2621" s="304" t="str">
        <f t="shared" si="651"/>
        <v>C</v>
      </c>
      <c r="M2621" s="388">
        <v>1</v>
      </c>
      <c r="N2621" s="304">
        <v>365.4</v>
      </c>
      <c r="O2621" s="304">
        <v>20</v>
      </c>
      <c r="P2621" s="331"/>
      <c r="Q2621" s="356"/>
      <c r="R2621" s="304"/>
      <c r="S2621" s="356">
        <v>409.78291187547148</v>
      </c>
      <c r="T2621" s="356">
        <v>438.63057058744607</v>
      </c>
      <c r="U2621" s="356">
        <f t="shared" si="667"/>
        <v>409.78291187547148</v>
      </c>
      <c r="V2621" s="356"/>
      <c r="W2621" s="304" t="s">
        <v>1674</v>
      </c>
      <c r="X2621" s="304" t="s">
        <v>213</v>
      </c>
      <c r="Y2621" s="366">
        <f t="shared" si="655"/>
        <v>274.5</v>
      </c>
      <c r="Z2621" s="304"/>
      <c r="AA2621" s="304"/>
      <c r="AB2621" s="304">
        <v>-999</v>
      </c>
      <c r="AC2621" s="304">
        <v>-999</v>
      </c>
      <c r="AD2621" s="366">
        <v>-999</v>
      </c>
      <c r="AE2621" s="304">
        <v>-999</v>
      </c>
      <c r="AF2621" s="304">
        <v>-999</v>
      </c>
      <c r="AG2621" s="304"/>
      <c r="AH2621" s="304">
        <v>7.5725799999999996E-2</v>
      </c>
      <c r="AI2621" s="312"/>
      <c r="AJ2621" s="332">
        <v>760</v>
      </c>
      <c r="AK2621" s="304">
        <f t="shared" si="652"/>
        <v>760</v>
      </c>
      <c r="AL2621" s="304">
        <f t="shared" si="663"/>
        <v>0.43</v>
      </c>
      <c r="AM2621" s="389" t="str">
        <f t="shared" si="656"/>
        <v/>
      </c>
      <c r="AN2621" s="304"/>
      <c r="AO2621" s="304"/>
      <c r="AP2621" s="312"/>
      <c r="AQ2621" s="312"/>
      <c r="AR2621" s="312"/>
      <c r="AS2621" s="304"/>
      <c r="AT2621" s="312"/>
      <c r="AU2621" s="329">
        <f>VLOOKUP(C2621,[1]world!$A$2:$B$3555,2,FALSE)</f>
        <v>1</v>
      </c>
      <c r="AV2621" s="329">
        <v>519</v>
      </c>
      <c r="AW2621" s="304">
        <v>0.37</v>
      </c>
      <c r="AX2621" s="304">
        <v>180</v>
      </c>
      <c r="AY2621" s="304">
        <v>-999</v>
      </c>
      <c r="AZ2621" s="304">
        <v>360</v>
      </c>
      <c r="BA2621" s="304">
        <v>180</v>
      </c>
      <c r="BB2621" s="304">
        <v>-999</v>
      </c>
      <c r="BC2621" s="304">
        <v>360</v>
      </c>
      <c r="BD2621" s="304">
        <v>180</v>
      </c>
      <c r="BE2621" s="304">
        <v>180</v>
      </c>
      <c r="BF2621" s="304">
        <v>-999</v>
      </c>
      <c r="BG2621" s="304">
        <v>-999</v>
      </c>
      <c r="BH2621" s="304">
        <v>360</v>
      </c>
      <c r="BI2621" s="304">
        <v>360</v>
      </c>
      <c r="BJ2621" s="304">
        <v>2</v>
      </c>
      <c r="BK2621" s="304" t="s">
        <v>4954</v>
      </c>
      <c r="BL2621" s="304">
        <v>2</v>
      </c>
    </row>
    <row r="2622" spans="1:64" ht="15" hidden="1" customHeight="1" x14ac:dyDescent="0.2">
      <c r="A2622" s="304" t="s">
        <v>6176</v>
      </c>
      <c r="B2622" s="304" t="s">
        <v>1612</v>
      </c>
      <c r="C2622" s="304">
        <v>2758</v>
      </c>
      <c r="D2622" s="349" t="s">
        <v>3145</v>
      </c>
      <c r="E2622" s="304" t="s">
        <v>3145</v>
      </c>
      <c r="F2622" s="304"/>
      <c r="G2622" s="324">
        <v>35.701999999999998</v>
      </c>
      <c r="H2622" s="324">
        <v>138.72659999999999</v>
      </c>
      <c r="I2622" s="324" t="s">
        <v>212</v>
      </c>
      <c r="J2622" s="368">
        <f t="shared" si="666"/>
        <v>382.06631915797703</v>
      </c>
      <c r="K2622" s="331">
        <v>0.2</v>
      </c>
      <c r="L2622" s="304" t="str">
        <f t="shared" si="651"/>
        <v>C</v>
      </c>
      <c r="M2622" s="388">
        <v>1</v>
      </c>
      <c r="N2622" s="304">
        <v>233.1</v>
      </c>
      <c r="O2622" s="304">
        <v>10</v>
      </c>
      <c r="P2622" s="331"/>
      <c r="Q2622" s="356"/>
      <c r="R2622" s="304"/>
      <c r="S2622" s="356">
        <v>301.11785488014073</v>
      </c>
      <c r="T2622" s="356">
        <v>382.06631915797703</v>
      </c>
      <c r="U2622" s="356">
        <f t="shared" si="667"/>
        <v>382.06631915797703</v>
      </c>
      <c r="V2622" s="356"/>
      <c r="W2622" s="304" t="s">
        <v>900</v>
      </c>
      <c r="X2622" s="304" t="s">
        <v>232</v>
      </c>
      <c r="Y2622" s="366">
        <f t="shared" si="655"/>
        <v>506.6</v>
      </c>
      <c r="Z2622" s="304"/>
      <c r="AA2622" s="304"/>
      <c r="AB2622" s="304">
        <v>-999</v>
      </c>
      <c r="AC2622" s="304">
        <v>-999</v>
      </c>
      <c r="AD2622" s="366">
        <v>-999</v>
      </c>
      <c r="AE2622" s="304">
        <v>-999</v>
      </c>
      <c r="AF2622" s="304">
        <v>-999</v>
      </c>
      <c r="AG2622" s="304"/>
      <c r="AH2622" s="304">
        <v>3.2782699999999998E-2</v>
      </c>
      <c r="AI2622" s="312"/>
      <c r="AJ2622" s="332">
        <v>760</v>
      </c>
      <c r="AK2622" s="304">
        <f t="shared" si="652"/>
        <v>760</v>
      </c>
      <c r="AL2622" s="304">
        <f t="shared" si="663"/>
        <v>0.43</v>
      </c>
      <c r="AM2622" s="389" t="str">
        <f t="shared" si="656"/>
        <v/>
      </c>
      <c r="AN2622" s="304"/>
      <c r="AO2622" s="304"/>
      <c r="AP2622" s="312"/>
      <c r="AQ2622" s="312"/>
      <c r="AR2622" s="312"/>
      <c r="AS2622" s="304"/>
      <c r="AT2622" s="312"/>
      <c r="AU2622" s="329">
        <f>VLOOKUP(C2622,[1]world!$A$2:$B$3555,2,FALSE)</f>
        <v>7</v>
      </c>
      <c r="AV2622" s="329">
        <v>388</v>
      </c>
      <c r="AW2622" s="304">
        <v>0.37</v>
      </c>
      <c r="AX2622" s="304">
        <v>120</v>
      </c>
      <c r="AY2622" s="304">
        <v>-999</v>
      </c>
      <c r="AZ2622" s="304">
        <v>900</v>
      </c>
      <c r="BA2622" s="304">
        <v>120</v>
      </c>
      <c r="BB2622" s="304">
        <v>-999</v>
      </c>
      <c r="BC2622" s="304">
        <v>900</v>
      </c>
      <c r="BD2622" s="304">
        <v>120</v>
      </c>
      <c r="BE2622" s="304">
        <v>120</v>
      </c>
      <c r="BF2622" s="304">
        <v>-999</v>
      </c>
      <c r="BG2622" s="304">
        <v>-999</v>
      </c>
      <c r="BH2622" s="304">
        <v>900</v>
      </c>
      <c r="BI2622" s="304">
        <v>900</v>
      </c>
      <c r="BJ2622" s="304">
        <v>2</v>
      </c>
      <c r="BK2622" s="304" t="s">
        <v>4954</v>
      </c>
      <c r="BL2622" s="304">
        <v>2</v>
      </c>
    </row>
    <row r="2623" spans="1:64" ht="15" hidden="1" customHeight="1" x14ac:dyDescent="0.2">
      <c r="A2623" s="304" t="s">
        <v>6176</v>
      </c>
      <c r="B2623" s="304" t="s">
        <v>1612</v>
      </c>
      <c r="C2623" s="304">
        <v>2759</v>
      </c>
      <c r="D2623" s="349" t="s">
        <v>3117</v>
      </c>
      <c r="E2623" s="304" t="s">
        <v>3117</v>
      </c>
      <c r="F2623" s="304"/>
      <c r="G2623" s="324">
        <v>35.654800000000002</v>
      </c>
      <c r="H2623" s="324">
        <v>138.5677</v>
      </c>
      <c r="I2623" s="324" t="s">
        <v>212</v>
      </c>
      <c r="J2623" s="368">
        <f t="shared" si="666"/>
        <v>190.5043446364717</v>
      </c>
      <c r="K2623" s="331">
        <v>0.13</v>
      </c>
      <c r="L2623" s="304" t="str">
        <f t="shared" si="651"/>
        <v>D</v>
      </c>
      <c r="M2623" s="388">
        <v>1</v>
      </c>
      <c r="N2623" s="304">
        <v>171.1</v>
      </c>
      <c r="O2623" s="304">
        <v>20</v>
      </c>
      <c r="P2623" s="331"/>
      <c r="Q2623" s="356"/>
      <c r="R2623" s="304"/>
      <c r="S2623" s="356">
        <v>190.5043446364717</v>
      </c>
      <c r="T2623" s="356">
        <v>203.95418695053382</v>
      </c>
      <c r="U2623" s="356">
        <f t="shared" si="667"/>
        <v>190.5043446364717</v>
      </c>
      <c r="V2623" s="356"/>
      <c r="W2623" s="304" t="s">
        <v>1674</v>
      </c>
      <c r="X2623" s="304" t="s">
        <v>213</v>
      </c>
      <c r="Y2623" s="366">
        <f t="shared" si="655"/>
        <v>274.5</v>
      </c>
      <c r="Z2623" s="304"/>
      <c r="AA2623" s="304"/>
      <c r="AB2623" s="304">
        <v>-999</v>
      </c>
      <c r="AC2623" s="304">
        <v>-999</v>
      </c>
      <c r="AD2623" s="366">
        <v>-999</v>
      </c>
      <c r="AE2623" s="304">
        <v>-999</v>
      </c>
      <c r="AF2623" s="304">
        <v>-999</v>
      </c>
      <c r="AG2623" s="304"/>
      <c r="AH2623" s="304">
        <v>8.0583100000000008E-3</v>
      </c>
      <c r="AI2623" s="312"/>
      <c r="AJ2623" s="332">
        <v>379</v>
      </c>
      <c r="AK2623" s="304">
        <f t="shared" si="652"/>
        <v>425</v>
      </c>
      <c r="AL2623" s="304">
        <f t="shared" si="663"/>
        <v>0.43</v>
      </c>
      <c r="AM2623" s="389" t="str">
        <f t="shared" si="656"/>
        <v/>
      </c>
      <c r="AN2623" s="304"/>
      <c r="AO2623" s="304"/>
      <c r="AP2623" s="312"/>
      <c r="AQ2623" s="312"/>
      <c r="AR2623" s="312"/>
      <c r="AS2623" s="304"/>
      <c r="AT2623" s="312"/>
      <c r="AU2623" s="329">
        <f>VLOOKUP(C2623,[1]world!$A$2:$B$3555,2,FALSE)</f>
        <v>8</v>
      </c>
      <c r="AV2623" s="329">
        <v>374</v>
      </c>
      <c r="AW2623" s="304">
        <v>0.37</v>
      </c>
      <c r="AX2623" s="304">
        <v>480</v>
      </c>
      <c r="AY2623" s="304">
        <v>-999</v>
      </c>
      <c r="AZ2623" s="304">
        <v>2660</v>
      </c>
      <c r="BA2623" s="304">
        <v>480</v>
      </c>
      <c r="BB2623" s="304">
        <v>-999</v>
      </c>
      <c r="BC2623" s="304">
        <v>2660</v>
      </c>
      <c r="BD2623" s="304">
        <v>480</v>
      </c>
      <c r="BE2623" s="304">
        <v>480</v>
      </c>
      <c r="BF2623" s="304">
        <v>-999</v>
      </c>
      <c r="BG2623" s="304">
        <v>-999</v>
      </c>
      <c r="BH2623" s="304">
        <v>2660</v>
      </c>
      <c r="BI2623" s="304">
        <v>2660</v>
      </c>
      <c r="BJ2623" s="304">
        <v>2</v>
      </c>
      <c r="BK2623" s="304" t="s">
        <v>4954</v>
      </c>
      <c r="BL2623" s="304">
        <v>2</v>
      </c>
    </row>
    <row r="2624" spans="1:64" ht="15" hidden="1" customHeight="1" x14ac:dyDescent="0.2">
      <c r="A2624" s="304" t="s">
        <v>6176</v>
      </c>
      <c r="B2624" s="304" t="s">
        <v>1612</v>
      </c>
      <c r="C2624" s="304">
        <v>2760</v>
      </c>
      <c r="D2624" s="349" t="s">
        <v>3043</v>
      </c>
      <c r="E2624" s="304" t="s">
        <v>3043</v>
      </c>
      <c r="F2624" s="304"/>
      <c r="G2624" s="324">
        <v>35.468400000000003</v>
      </c>
      <c r="H2624" s="324">
        <v>138.6069</v>
      </c>
      <c r="I2624" s="324" t="s">
        <v>212</v>
      </c>
      <c r="J2624" s="368">
        <f t="shared" si="666"/>
        <v>433.24479748086952</v>
      </c>
      <c r="K2624" s="331">
        <v>0.2</v>
      </c>
      <c r="L2624" s="304" t="str">
        <f t="shared" si="651"/>
        <v>C</v>
      </c>
      <c r="M2624" s="388">
        <v>1</v>
      </c>
      <c r="N2624" s="304">
        <v>267.39999999999998</v>
      </c>
      <c r="O2624" s="304">
        <v>10</v>
      </c>
      <c r="P2624" s="331"/>
      <c r="Q2624" s="356"/>
      <c r="R2624" s="304"/>
      <c r="S2624" s="356">
        <v>346.81391644463446</v>
      </c>
      <c r="T2624" s="356">
        <v>433.24479748086952</v>
      </c>
      <c r="U2624" s="356">
        <f t="shared" si="667"/>
        <v>433.24479748086952</v>
      </c>
      <c r="V2624" s="356"/>
      <c r="W2624" s="304" t="s">
        <v>900</v>
      </c>
      <c r="X2624" s="304" t="s">
        <v>232</v>
      </c>
      <c r="Y2624" s="366">
        <f t="shared" si="655"/>
        <v>506.6</v>
      </c>
      <c r="Z2624" s="304"/>
      <c r="AA2624" s="304"/>
      <c r="AB2624" s="304">
        <v>-999</v>
      </c>
      <c r="AC2624" s="304">
        <v>-999</v>
      </c>
      <c r="AD2624" s="366">
        <v>-999</v>
      </c>
      <c r="AE2624" s="304">
        <v>-999</v>
      </c>
      <c r="AF2624" s="304">
        <v>-999</v>
      </c>
      <c r="AG2624" s="304"/>
      <c r="AH2624" s="304">
        <v>7.5773499999999994E-2</v>
      </c>
      <c r="AI2624" s="312"/>
      <c r="AJ2624" s="332">
        <v>760</v>
      </c>
      <c r="AK2624" s="304">
        <f t="shared" si="652"/>
        <v>760</v>
      </c>
      <c r="AL2624" s="304">
        <f t="shared" si="663"/>
        <v>0.43</v>
      </c>
      <c r="AM2624" s="389" t="str">
        <f t="shared" si="656"/>
        <v/>
      </c>
      <c r="AN2624" s="304"/>
      <c r="AO2624" s="304"/>
      <c r="AP2624" s="312"/>
      <c r="AQ2624" s="312"/>
      <c r="AR2624" s="312"/>
      <c r="AS2624" s="304"/>
      <c r="AT2624" s="312"/>
      <c r="AU2624" s="329">
        <f>VLOOKUP(C2624,[1]world!$A$2:$B$3555,2,FALSE)</f>
        <v>1</v>
      </c>
      <c r="AV2624" s="329">
        <v>519</v>
      </c>
      <c r="AW2624" s="304">
        <v>0.37</v>
      </c>
      <c r="AX2624" s="304">
        <v>760</v>
      </c>
      <c r="AY2624" s="304">
        <v>-999</v>
      </c>
      <c r="AZ2624" s="304">
        <v>1520</v>
      </c>
      <c r="BA2624" s="304">
        <v>760</v>
      </c>
      <c r="BB2624" s="304">
        <v>-999</v>
      </c>
      <c r="BC2624" s="304">
        <v>1520</v>
      </c>
      <c r="BD2624" s="304">
        <v>760</v>
      </c>
      <c r="BE2624" s="304">
        <v>760</v>
      </c>
      <c r="BF2624" s="304">
        <v>-999</v>
      </c>
      <c r="BG2624" s="304">
        <v>-999</v>
      </c>
      <c r="BH2624" s="304">
        <v>1520</v>
      </c>
      <c r="BI2624" s="304">
        <v>1520</v>
      </c>
      <c r="BJ2624" s="304">
        <v>2</v>
      </c>
      <c r="BK2624" s="304" t="s">
        <v>4954</v>
      </c>
      <c r="BL2624" s="304">
        <v>2</v>
      </c>
    </row>
    <row r="2625" spans="1:64" ht="15" hidden="1" customHeight="1" x14ac:dyDescent="0.2">
      <c r="A2625" s="304" t="s">
        <v>6176</v>
      </c>
      <c r="B2625" s="304" t="s">
        <v>1612</v>
      </c>
      <c r="C2625" s="304">
        <v>2761</v>
      </c>
      <c r="D2625" s="349" t="s">
        <v>2953</v>
      </c>
      <c r="E2625" s="304" t="s">
        <v>2953</v>
      </c>
      <c r="F2625" s="304"/>
      <c r="G2625" s="324">
        <v>35.2791</v>
      </c>
      <c r="H2625" s="324">
        <v>138.4649</v>
      </c>
      <c r="I2625" s="324" t="s">
        <v>212</v>
      </c>
      <c r="J2625" s="368">
        <f t="shared" si="666"/>
        <v>411.02825926157328</v>
      </c>
      <c r="K2625" s="331">
        <v>0.13</v>
      </c>
      <c r="L2625" s="304" t="str">
        <f t="shared" si="651"/>
        <v>C</v>
      </c>
      <c r="M2625" s="388">
        <v>1</v>
      </c>
      <c r="N2625" s="304">
        <v>366.5</v>
      </c>
      <c r="O2625" s="304">
        <v>20</v>
      </c>
      <c r="P2625" s="331"/>
      <c r="Q2625" s="356"/>
      <c r="R2625" s="304"/>
      <c r="S2625" s="356">
        <v>411.02825926157328</v>
      </c>
      <c r="T2625" s="356">
        <v>439.92797623652496</v>
      </c>
      <c r="U2625" s="356">
        <f t="shared" si="667"/>
        <v>411.02825926157328</v>
      </c>
      <c r="V2625" s="356"/>
      <c r="W2625" s="304" t="s">
        <v>1674</v>
      </c>
      <c r="X2625" s="304" t="s">
        <v>213</v>
      </c>
      <c r="Y2625" s="366">
        <f t="shared" si="655"/>
        <v>274.5</v>
      </c>
      <c r="Z2625" s="304"/>
      <c r="AA2625" s="304"/>
      <c r="AB2625" s="304">
        <v>-999</v>
      </c>
      <c r="AC2625" s="304">
        <v>-999</v>
      </c>
      <c r="AD2625" s="366">
        <v>-999</v>
      </c>
      <c r="AE2625" s="304">
        <v>-999</v>
      </c>
      <c r="AF2625" s="304">
        <v>-999</v>
      </c>
      <c r="AG2625" s="304"/>
      <c r="AH2625" s="304">
        <v>3.7071800000000002E-2</v>
      </c>
      <c r="AI2625" s="312"/>
      <c r="AJ2625" s="332">
        <v>760</v>
      </c>
      <c r="AK2625" s="304">
        <f t="shared" si="652"/>
        <v>760</v>
      </c>
      <c r="AL2625" s="304">
        <f t="shared" si="663"/>
        <v>0.43</v>
      </c>
      <c r="AM2625" s="389" t="str">
        <f t="shared" si="656"/>
        <v/>
      </c>
      <c r="AN2625" s="304"/>
      <c r="AO2625" s="304"/>
      <c r="AP2625" s="312"/>
      <c r="AQ2625" s="312"/>
      <c r="AR2625" s="312"/>
      <c r="AS2625" s="304"/>
      <c r="AT2625" s="312"/>
      <c r="AU2625" s="329">
        <f>VLOOKUP(C2625,[1]world!$A$2:$B$3555,2,FALSE)</f>
        <v>3</v>
      </c>
      <c r="AV2625" s="329">
        <v>547</v>
      </c>
      <c r="AW2625" s="304">
        <v>0.37</v>
      </c>
      <c r="AX2625" s="304">
        <v>60</v>
      </c>
      <c r="AY2625" s="304">
        <v>-999</v>
      </c>
      <c r="AZ2625" s="304">
        <v>2280</v>
      </c>
      <c r="BA2625" s="304">
        <v>60</v>
      </c>
      <c r="BB2625" s="304">
        <v>-999</v>
      </c>
      <c r="BC2625" s="304">
        <v>2280</v>
      </c>
      <c r="BD2625" s="304">
        <v>60</v>
      </c>
      <c r="BE2625" s="304">
        <v>60</v>
      </c>
      <c r="BF2625" s="304">
        <v>-999</v>
      </c>
      <c r="BG2625" s="304">
        <v>-999</v>
      </c>
      <c r="BH2625" s="304">
        <v>2280</v>
      </c>
      <c r="BI2625" s="304">
        <v>2280</v>
      </c>
      <c r="BJ2625" s="304">
        <v>2</v>
      </c>
      <c r="BK2625" s="304" t="s">
        <v>4954</v>
      </c>
      <c r="BL2625" s="304">
        <v>2</v>
      </c>
    </row>
    <row r="2626" spans="1:64" ht="15" hidden="1" customHeight="1" x14ac:dyDescent="0.2">
      <c r="A2626" s="304" t="s">
        <v>6176</v>
      </c>
      <c r="B2626" s="304" t="s">
        <v>1612</v>
      </c>
      <c r="C2626" s="304">
        <v>2762</v>
      </c>
      <c r="D2626" s="349" t="s">
        <v>3022</v>
      </c>
      <c r="E2626" s="304" t="s">
        <v>3022</v>
      </c>
      <c r="F2626" s="304"/>
      <c r="G2626" s="324">
        <v>35.432000000000002</v>
      </c>
      <c r="H2626" s="324">
        <v>138.3321</v>
      </c>
      <c r="I2626" s="324" t="s">
        <v>212</v>
      </c>
      <c r="J2626" s="368">
        <f t="shared" si="666"/>
        <v>445.6690210008743</v>
      </c>
      <c r="K2626" s="331">
        <v>0.2</v>
      </c>
      <c r="L2626" s="304" t="str">
        <f t="shared" si="651"/>
        <v>C</v>
      </c>
      <c r="M2626" s="388">
        <v>1</v>
      </c>
      <c r="N2626" s="304">
        <v>275.89999999999998</v>
      </c>
      <c r="O2626" s="304">
        <v>10</v>
      </c>
      <c r="P2626" s="331"/>
      <c r="Q2626" s="356"/>
      <c r="R2626" s="304"/>
      <c r="S2626" s="356">
        <v>358.16541725529572</v>
      </c>
      <c r="T2626" s="356">
        <v>445.6690210008743</v>
      </c>
      <c r="U2626" s="356">
        <f t="shared" si="667"/>
        <v>445.6690210008743</v>
      </c>
      <c r="V2626" s="356"/>
      <c r="W2626" s="304" t="s">
        <v>890</v>
      </c>
      <c r="X2626" s="304" t="s">
        <v>205</v>
      </c>
      <c r="Y2626" s="366">
        <f t="shared" si="655"/>
        <v>424.8</v>
      </c>
      <c r="Z2626" s="304"/>
      <c r="AA2626" s="304"/>
      <c r="AB2626" s="304">
        <v>-999</v>
      </c>
      <c r="AC2626" s="304">
        <v>-999</v>
      </c>
      <c r="AD2626" s="366">
        <v>-999</v>
      </c>
      <c r="AE2626" s="304">
        <v>-999</v>
      </c>
      <c r="AF2626" s="304">
        <v>-999</v>
      </c>
      <c r="AG2626" s="304"/>
      <c r="AH2626" s="304">
        <v>0.378023</v>
      </c>
      <c r="AI2626" s="312"/>
      <c r="AJ2626" s="332">
        <v>760</v>
      </c>
      <c r="AK2626" s="304">
        <f t="shared" si="652"/>
        <v>760</v>
      </c>
      <c r="AL2626" s="304">
        <f t="shared" si="663"/>
        <v>0.43</v>
      </c>
      <c r="AM2626" s="389" t="str">
        <f t="shared" si="656"/>
        <v/>
      </c>
      <c r="AN2626" s="304"/>
      <c r="AO2626" s="304"/>
      <c r="AP2626" s="312"/>
      <c r="AQ2626" s="312"/>
      <c r="AR2626" s="312"/>
      <c r="AS2626" s="304"/>
      <c r="AT2626" s="312"/>
      <c r="AU2626" s="329">
        <f>VLOOKUP(C2626,[1]world!$A$2:$B$3555,2,FALSE)</f>
        <v>1</v>
      </c>
      <c r="AV2626" s="329">
        <v>519</v>
      </c>
      <c r="AW2626" s="304">
        <v>0.37</v>
      </c>
      <c r="AX2626" s="304">
        <v>20</v>
      </c>
      <c r="AY2626" s="304">
        <v>-999</v>
      </c>
      <c r="AZ2626" s="304">
        <v>1420</v>
      </c>
      <c r="BA2626" s="304">
        <v>20</v>
      </c>
      <c r="BB2626" s="304">
        <v>-999</v>
      </c>
      <c r="BC2626" s="304">
        <v>1420</v>
      </c>
      <c r="BD2626" s="304">
        <v>20</v>
      </c>
      <c r="BE2626" s="304">
        <v>20</v>
      </c>
      <c r="BF2626" s="304">
        <v>-999</v>
      </c>
      <c r="BG2626" s="304">
        <v>-999</v>
      </c>
      <c r="BH2626" s="304">
        <v>1420</v>
      </c>
      <c r="BI2626" s="304">
        <v>1420</v>
      </c>
      <c r="BJ2626" s="304">
        <v>2</v>
      </c>
      <c r="BK2626" s="304" t="s">
        <v>4954</v>
      </c>
      <c r="BL2626" s="304">
        <v>2</v>
      </c>
    </row>
    <row r="2627" spans="1:64" ht="15" hidden="1" customHeight="1" x14ac:dyDescent="0.2">
      <c r="A2627" s="304" t="s">
        <v>6176</v>
      </c>
      <c r="B2627" s="304" t="s">
        <v>1612</v>
      </c>
      <c r="C2627" s="304">
        <v>2763</v>
      </c>
      <c r="D2627" s="349" t="s">
        <v>3055</v>
      </c>
      <c r="E2627" s="304" t="s">
        <v>3055</v>
      </c>
      <c r="F2627" s="304"/>
      <c r="G2627" s="324">
        <v>35.496499999999997</v>
      </c>
      <c r="H2627" s="324">
        <v>138.46270000000001</v>
      </c>
      <c r="I2627" s="324" t="s">
        <v>212</v>
      </c>
      <c r="J2627" s="368">
        <f t="shared" si="666"/>
        <v>260.37515436351191</v>
      </c>
      <c r="K2627" s="331">
        <v>0.13</v>
      </c>
      <c r="L2627" s="304" t="str">
        <f t="shared" si="651"/>
        <v>D</v>
      </c>
      <c r="M2627" s="388">
        <v>1</v>
      </c>
      <c r="N2627" s="304">
        <v>203.3</v>
      </c>
      <c r="O2627" s="304">
        <v>15</v>
      </c>
      <c r="P2627" s="331"/>
      <c r="Q2627" s="356"/>
      <c r="R2627" s="304"/>
      <c r="S2627" s="356">
        <v>241.34393626321651</v>
      </c>
      <c r="T2627" s="356">
        <v>279.40637246380726</v>
      </c>
      <c r="U2627" s="356">
        <f t="shared" si="667"/>
        <v>260.37515436351191</v>
      </c>
      <c r="V2627" s="356"/>
      <c r="W2627" s="304" t="s">
        <v>890</v>
      </c>
      <c r="X2627" s="304" t="s">
        <v>205</v>
      </c>
      <c r="Y2627" s="366">
        <f t="shared" si="655"/>
        <v>424.8</v>
      </c>
      <c r="Z2627" s="304"/>
      <c r="AA2627" s="304"/>
      <c r="AB2627" s="304">
        <v>-999</v>
      </c>
      <c r="AC2627" s="304">
        <v>-999</v>
      </c>
      <c r="AD2627" s="366">
        <v>-999</v>
      </c>
      <c r="AE2627" s="304">
        <v>-999</v>
      </c>
      <c r="AF2627" s="304">
        <v>-999</v>
      </c>
      <c r="AG2627" s="304"/>
      <c r="AH2627" s="304">
        <v>6.3205999999999998E-2</v>
      </c>
      <c r="AI2627" s="312"/>
      <c r="AJ2627" s="332">
        <v>760</v>
      </c>
      <c r="AK2627" s="304">
        <f t="shared" si="652"/>
        <v>760</v>
      </c>
      <c r="AL2627" s="304">
        <f t="shared" si="663"/>
        <v>0.43</v>
      </c>
      <c r="AM2627" s="389" t="str">
        <f t="shared" si="656"/>
        <v/>
      </c>
      <c r="AN2627" s="304"/>
      <c r="AO2627" s="304"/>
      <c r="AP2627" s="312"/>
      <c r="AQ2627" s="312"/>
      <c r="AR2627" s="312"/>
      <c r="AS2627" s="304"/>
      <c r="AT2627" s="312"/>
      <c r="AU2627" s="329">
        <f>VLOOKUP(C2627,[1]world!$A$2:$B$3555,2,FALSE)</f>
        <v>11</v>
      </c>
      <c r="AV2627" s="329">
        <v>328</v>
      </c>
      <c r="AW2627" s="304">
        <v>0.37</v>
      </c>
      <c r="AX2627" s="304">
        <v>20</v>
      </c>
      <c r="AY2627" s="304">
        <v>-999</v>
      </c>
      <c r="AZ2627" s="304">
        <v>2400</v>
      </c>
      <c r="BA2627" s="304">
        <v>20</v>
      </c>
      <c r="BB2627" s="304">
        <v>-999</v>
      </c>
      <c r="BC2627" s="304">
        <v>2400</v>
      </c>
      <c r="BD2627" s="304">
        <v>20</v>
      </c>
      <c r="BE2627" s="304">
        <v>20</v>
      </c>
      <c r="BF2627" s="304">
        <v>-999</v>
      </c>
      <c r="BG2627" s="304">
        <v>-999</v>
      </c>
      <c r="BH2627" s="304">
        <v>2400</v>
      </c>
      <c r="BI2627" s="304">
        <v>2400</v>
      </c>
      <c r="BJ2627" s="304">
        <v>2</v>
      </c>
      <c r="BK2627" s="304" t="s">
        <v>4954</v>
      </c>
      <c r="BL2627" s="304">
        <v>2</v>
      </c>
    </row>
    <row r="2628" spans="1:64" ht="15" hidden="1" customHeight="1" x14ac:dyDescent="0.2">
      <c r="A2628" s="304" t="s">
        <v>6176</v>
      </c>
      <c r="B2628" s="304" t="s">
        <v>1612</v>
      </c>
      <c r="C2628" s="304">
        <v>2764</v>
      </c>
      <c r="D2628" s="349" t="s">
        <v>3192</v>
      </c>
      <c r="E2628" s="304" t="s">
        <v>3192</v>
      </c>
      <c r="F2628" s="304"/>
      <c r="G2628" s="324">
        <v>35.791800000000002</v>
      </c>
      <c r="H2628" s="324">
        <v>138.40960000000001</v>
      </c>
      <c r="I2628" s="324" t="s">
        <v>212</v>
      </c>
      <c r="J2628" s="368">
        <f t="shared" si="666"/>
        <v>570.83342046873156</v>
      </c>
      <c r="K2628" s="331">
        <v>0.2</v>
      </c>
      <c r="L2628" s="304" t="str">
        <f t="shared" ref="L2628:L2691" si="668">IF(J2628&lt;180,"E",IF(AND(J2628&gt;=180,J2628&lt;360),"D",IF(AND(J2628&gt;=360,J2628&lt;760),"C",IF(AND(J2628&gt;=760,J2628&lt;1500),"B",IF(J2628&gt;=1500,"A","-")))))</f>
        <v>C</v>
      </c>
      <c r="M2628" s="388">
        <v>1</v>
      </c>
      <c r="N2628" s="304">
        <v>418.2</v>
      </c>
      <c r="O2628" s="304">
        <v>13</v>
      </c>
      <c r="P2628" s="331"/>
      <c r="Q2628" s="356"/>
      <c r="R2628" s="304"/>
      <c r="S2628" s="356">
        <v>523.51609789322549</v>
      </c>
      <c r="T2628" s="356">
        <v>591.11227300109135</v>
      </c>
      <c r="U2628" s="356">
        <f t="shared" si="667"/>
        <v>570.83342046873156</v>
      </c>
      <c r="V2628" s="356"/>
      <c r="W2628" s="304" t="s">
        <v>890</v>
      </c>
      <c r="X2628" s="304" t="s">
        <v>205</v>
      </c>
      <c r="Y2628" s="366">
        <f t="shared" si="655"/>
        <v>424.8</v>
      </c>
      <c r="Z2628" s="304"/>
      <c r="AA2628" s="304"/>
      <c r="AB2628" s="304">
        <v>-999</v>
      </c>
      <c r="AC2628" s="304">
        <v>-999</v>
      </c>
      <c r="AD2628" s="366">
        <v>-999</v>
      </c>
      <c r="AE2628" s="304">
        <v>-999</v>
      </c>
      <c r="AF2628" s="304">
        <v>-999</v>
      </c>
      <c r="AG2628" s="304"/>
      <c r="AH2628" s="304">
        <v>4.2286200000000003E-2</v>
      </c>
      <c r="AI2628" s="312"/>
      <c r="AJ2628" s="332">
        <v>760</v>
      </c>
      <c r="AK2628" s="304">
        <f t="shared" ref="AK2628:AK2691" si="669">IF(AJ2628&lt;=180,180,IF(AND(AJ2628&gt;180,AJ2628&lt;240),210,IF(AND(AJ2628&gt;=240,AJ2628&lt;300),270,IF(AND(AJ2628&gt;=300,AJ2628&lt;360),270,IF(AND(AJ2628&gt;=360,AJ2628&lt;490),425,IF(AND(AJ2628&gt;=490,AJ2628&lt;620),555,IF(AND(AJ2628&gt;=620,AJ2628&lt;760),690,IF(AJ2628&gt;=760,760,"Error"))))))))</f>
        <v>760</v>
      </c>
      <c r="AL2628" s="304">
        <f t="shared" si="663"/>
        <v>0.43</v>
      </c>
      <c r="AM2628" s="389" t="str">
        <f t="shared" si="656"/>
        <v/>
      </c>
      <c r="AN2628" s="304"/>
      <c r="AO2628" s="304"/>
      <c r="AP2628" s="312"/>
      <c r="AQ2628" s="312"/>
      <c r="AR2628" s="312"/>
      <c r="AS2628" s="304"/>
      <c r="AT2628" s="312"/>
      <c r="AU2628" s="329">
        <f>VLOOKUP(C2628,[1]world!$A$2:$B$3555,2,FALSE)</f>
        <v>3</v>
      </c>
      <c r="AV2628" s="329">
        <v>547</v>
      </c>
      <c r="AW2628" s="304">
        <v>0.37</v>
      </c>
      <c r="AX2628" s="304">
        <v>20</v>
      </c>
      <c r="AY2628" s="304">
        <v>-999</v>
      </c>
      <c r="AZ2628" s="304">
        <v>1160</v>
      </c>
      <c r="BA2628" s="304">
        <v>20</v>
      </c>
      <c r="BB2628" s="304">
        <v>-999</v>
      </c>
      <c r="BC2628" s="304">
        <v>1160</v>
      </c>
      <c r="BD2628" s="304">
        <v>20</v>
      </c>
      <c r="BE2628" s="304">
        <v>20</v>
      </c>
      <c r="BF2628" s="304">
        <v>-999</v>
      </c>
      <c r="BG2628" s="304">
        <v>-999</v>
      </c>
      <c r="BH2628" s="304">
        <v>1160</v>
      </c>
      <c r="BI2628" s="304">
        <v>1160</v>
      </c>
      <c r="BJ2628" s="304">
        <v>2</v>
      </c>
      <c r="BK2628" s="304" t="s">
        <v>4954</v>
      </c>
      <c r="BL2628" s="304">
        <v>2</v>
      </c>
    </row>
    <row r="2629" spans="1:64" ht="15" hidden="1" customHeight="1" x14ac:dyDescent="0.2">
      <c r="A2629" s="304" t="s">
        <v>6176</v>
      </c>
      <c r="B2629" s="304" t="s">
        <v>1612</v>
      </c>
      <c r="C2629" s="304">
        <v>2765</v>
      </c>
      <c r="D2629" s="349" t="s">
        <v>3107</v>
      </c>
      <c r="E2629" s="304" t="s">
        <v>3107</v>
      </c>
      <c r="F2629" s="304"/>
      <c r="G2629" s="324">
        <v>35.638199999999998</v>
      </c>
      <c r="H2629" s="324">
        <v>138.3835</v>
      </c>
      <c r="I2629" s="324" t="s">
        <v>212</v>
      </c>
      <c r="J2629" s="368">
        <f t="shared" si="666"/>
        <v>229.65456463213303</v>
      </c>
      <c r="K2629" s="331">
        <v>0.13</v>
      </c>
      <c r="L2629" s="304" t="str">
        <f t="shared" si="668"/>
        <v>D</v>
      </c>
      <c r="M2629" s="388">
        <v>1</v>
      </c>
      <c r="N2629" s="304">
        <v>205.9</v>
      </c>
      <c r="O2629" s="304">
        <v>20</v>
      </c>
      <c r="P2629" s="331"/>
      <c r="Q2629" s="356"/>
      <c r="R2629" s="304"/>
      <c r="S2629" s="356">
        <v>229.65456463213303</v>
      </c>
      <c r="T2629" s="356">
        <v>246.77313649249021</v>
      </c>
      <c r="U2629" s="356">
        <f t="shared" si="667"/>
        <v>229.65456463213303</v>
      </c>
      <c r="V2629" s="356"/>
      <c r="W2629" s="304" t="s">
        <v>1674</v>
      </c>
      <c r="X2629" s="304" t="s">
        <v>213</v>
      </c>
      <c r="Y2629" s="366">
        <f t="shared" ref="Y2629:Y2692" si="670">IF(X2629="A",506.6,IF(X2629="B",424.8,IF(X2629="C",338.6,IF(X2629="D",274.5,IF(X2629="E",181.5,"-")))))</f>
        <v>274.5</v>
      </c>
      <c r="Z2629" s="304"/>
      <c r="AA2629" s="304"/>
      <c r="AB2629" s="304">
        <v>-999</v>
      </c>
      <c r="AC2629" s="304">
        <v>-999</v>
      </c>
      <c r="AD2629" s="366">
        <v>-999</v>
      </c>
      <c r="AE2629" s="304">
        <v>-999</v>
      </c>
      <c r="AF2629" s="304">
        <v>-999</v>
      </c>
      <c r="AG2629" s="304"/>
      <c r="AH2629" s="304">
        <v>4.5642099999999998E-2</v>
      </c>
      <c r="AI2629" s="312"/>
      <c r="AJ2629" s="332">
        <v>760</v>
      </c>
      <c r="AK2629" s="304">
        <f t="shared" si="669"/>
        <v>760</v>
      </c>
      <c r="AL2629" s="304">
        <f t="shared" si="663"/>
        <v>0.43</v>
      </c>
      <c r="AM2629" s="389" t="str">
        <f t="shared" si="656"/>
        <v/>
      </c>
      <c r="AN2629" s="304"/>
      <c r="AO2629" s="304"/>
      <c r="AP2629" s="312"/>
      <c r="AQ2629" s="312"/>
      <c r="AR2629" s="312"/>
      <c r="AS2629" s="304"/>
      <c r="AT2629" s="312"/>
      <c r="AU2629" s="329">
        <f>VLOOKUP(C2629,[1]world!$A$2:$B$3555,2,FALSE)</f>
        <v>1</v>
      </c>
      <c r="AV2629" s="329">
        <v>519</v>
      </c>
      <c r="AW2629" s="304">
        <v>0.37</v>
      </c>
      <c r="AX2629" s="304">
        <v>20</v>
      </c>
      <c r="AY2629" s="304">
        <v>-999</v>
      </c>
      <c r="AZ2629" s="304">
        <v>820</v>
      </c>
      <c r="BA2629" s="304">
        <v>20</v>
      </c>
      <c r="BB2629" s="304">
        <v>-999</v>
      </c>
      <c r="BC2629" s="304">
        <v>820</v>
      </c>
      <c r="BD2629" s="304">
        <v>20</v>
      </c>
      <c r="BE2629" s="304">
        <v>20</v>
      </c>
      <c r="BF2629" s="304">
        <v>-999</v>
      </c>
      <c r="BG2629" s="304">
        <v>-999</v>
      </c>
      <c r="BH2629" s="304">
        <v>820</v>
      </c>
      <c r="BI2629" s="304">
        <v>820</v>
      </c>
      <c r="BJ2629" s="304">
        <v>2</v>
      </c>
      <c r="BK2629" s="304" t="s">
        <v>4954</v>
      </c>
      <c r="BL2629" s="304">
        <v>2</v>
      </c>
    </row>
    <row r="2630" spans="1:64" ht="15" hidden="1" customHeight="1" x14ac:dyDescent="0.2">
      <c r="A2630" s="304" t="s">
        <v>6159</v>
      </c>
      <c r="B2630" s="304" t="s">
        <v>2503</v>
      </c>
      <c r="C2630" s="304">
        <v>2766</v>
      </c>
      <c r="D2630" s="349" t="s">
        <v>3134</v>
      </c>
      <c r="E2630" s="304" t="s">
        <v>3134</v>
      </c>
      <c r="F2630" s="304"/>
      <c r="G2630" s="324">
        <v>35.686300000000003</v>
      </c>
      <c r="H2630" s="324">
        <v>138.7371</v>
      </c>
      <c r="I2630" s="324" t="s">
        <v>214</v>
      </c>
      <c r="J2630" s="366">
        <v>450.07499999999999</v>
      </c>
      <c r="K2630" s="331">
        <v>0.1</v>
      </c>
      <c r="L2630" s="304" t="str">
        <f t="shared" si="668"/>
        <v>C</v>
      </c>
      <c r="M2630" s="388">
        <v>0</v>
      </c>
      <c r="N2630" s="304"/>
      <c r="O2630" s="304">
        <v>21</v>
      </c>
      <c r="P2630" s="356"/>
      <c r="Q2630" s="356"/>
      <c r="R2630" s="304" t="s">
        <v>6159</v>
      </c>
      <c r="S2630" s="304"/>
      <c r="T2630" s="304"/>
      <c r="U2630" s="304"/>
      <c r="V2630" s="304"/>
      <c r="W2630" s="304" t="s">
        <v>4661</v>
      </c>
      <c r="X2630" s="304">
        <v>-999</v>
      </c>
      <c r="Y2630" s="366" t="str">
        <f t="shared" si="670"/>
        <v>-</v>
      </c>
      <c r="Z2630" s="304"/>
      <c r="AA2630" s="304"/>
      <c r="AB2630" s="304">
        <v>-999</v>
      </c>
      <c r="AC2630" s="304">
        <v>-999</v>
      </c>
      <c r="AD2630" s="366">
        <v>-999</v>
      </c>
      <c r="AE2630" s="304">
        <v>-999</v>
      </c>
      <c r="AF2630" s="304">
        <v>-999</v>
      </c>
      <c r="AG2630" s="304"/>
      <c r="AH2630" s="304">
        <v>0.113382</v>
      </c>
      <c r="AI2630" s="312"/>
      <c r="AJ2630" s="332">
        <v>760</v>
      </c>
      <c r="AK2630" s="304">
        <f t="shared" si="669"/>
        <v>760</v>
      </c>
      <c r="AL2630" s="304">
        <f t="shared" si="663"/>
        <v>0.43</v>
      </c>
      <c r="AM2630" s="389" t="str">
        <f t="shared" si="656"/>
        <v/>
      </c>
      <c r="AN2630" s="304"/>
      <c r="AO2630" s="304"/>
      <c r="AP2630" s="312"/>
      <c r="AQ2630" s="312"/>
      <c r="AR2630" s="312"/>
      <c r="AS2630" s="304"/>
      <c r="AT2630" s="312"/>
      <c r="AU2630" s="329">
        <f>VLOOKUP(C2630,[1]world!$A$2:$B$3555,2,FALSE)</f>
        <v>3</v>
      </c>
      <c r="AV2630" s="329">
        <v>547</v>
      </c>
      <c r="AW2630" s="304">
        <v>0.37</v>
      </c>
      <c r="AX2630" s="304">
        <v>120</v>
      </c>
      <c r="AY2630" s="304">
        <v>-999</v>
      </c>
      <c r="AZ2630" s="304">
        <v>1040</v>
      </c>
      <c r="BA2630" s="304">
        <v>120</v>
      </c>
      <c r="BB2630" s="304">
        <v>-999</v>
      </c>
      <c r="BC2630" s="304">
        <v>1040</v>
      </c>
      <c r="BD2630" s="304">
        <v>120</v>
      </c>
      <c r="BE2630" s="304">
        <v>120</v>
      </c>
      <c r="BF2630" s="304">
        <v>-999</v>
      </c>
      <c r="BG2630" s="304">
        <v>-999</v>
      </c>
      <c r="BH2630" s="304">
        <v>1040</v>
      </c>
      <c r="BI2630" s="304">
        <v>1040</v>
      </c>
      <c r="BJ2630" s="304">
        <v>2</v>
      </c>
      <c r="BK2630" s="304" t="s">
        <v>4954</v>
      </c>
      <c r="BL2630" s="304">
        <v>2</v>
      </c>
    </row>
    <row r="2631" spans="1:64" ht="15" hidden="1" customHeight="1" x14ac:dyDescent="0.2">
      <c r="A2631" s="304" t="s">
        <v>6103</v>
      </c>
      <c r="B2631" s="304" t="s">
        <v>2503</v>
      </c>
      <c r="C2631" s="304">
        <v>2767</v>
      </c>
      <c r="D2631" s="349" t="s">
        <v>3021</v>
      </c>
      <c r="E2631" s="304" t="s">
        <v>3021</v>
      </c>
      <c r="F2631" s="304"/>
      <c r="G2631" s="324">
        <v>35.429400000000001</v>
      </c>
      <c r="H2631" s="324">
        <v>138.3356</v>
      </c>
      <c r="I2631" s="324" t="s">
        <v>214</v>
      </c>
      <c r="J2631" s="366">
        <v>768.38</v>
      </c>
      <c r="K2631" s="331">
        <v>0.1</v>
      </c>
      <c r="L2631" s="304" t="str">
        <f t="shared" si="668"/>
        <v>B</v>
      </c>
      <c r="M2631" s="388">
        <v>0</v>
      </c>
      <c r="N2631" s="304"/>
      <c r="O2631" s="304">
        <v>21</v>
      </c>
      <c r="P2631" s="356"/>
      <c r="Q2631" s="356"/>
      <c r="R2631" s="304" t="s">
        <v>2503</v>
      </c>
      <c r="S2631" s="304"/>
      <c r="T2631" s="304"/>
      <c r="U2631" s="304"/>
      <c r="V2631" s="304"/>
      <c r="W2631" s="304" t="s">
        <v>4661</v>
      </c>
      <c r="X2631" s="304">
        <v>-999</v>
      </c>
      <c r="Y2631" s="366" t="str">
        <f t="shared" si="670"/>
        <v>-</v>
      </c>
      <c r="Z2631" s="304"/>
      <c r="AA2631" s="304"/>
      <c r="AB2631" s="304">
        <v>-999</v>
      </c>
      <c r="AC2631" s="304">
        <v>-999</v>
      </c>
      <c r="AD2631" s="366">
        <v>-999</v>
      </c>
      <c r="AE2631" s="304">
        <v>-999</v>
      </c>
      <c r="AF2631" s="304">
        <v>-999</v>
      </c>
      <c r="AG2631" s="304"/>
      <c r="AH2631" s="304">
        <v>0.157836</v>
      </c>
      <c r="AI2631" s="312"/>
      <c r="AJ2631" s="332">
        <v>760</v>
      </c>
      <c r="AK2631" s="304">
        <f t="shared" si="669"/>
        <v>760</v>
      </c>
      <c r="AL2631" s="304">
        <f t="shared" si="663"/>
        <v>0.43</v>
      </c>
      <c r="AM2631" s="389" t="str">
        <f t="shared" si="656"/>
        <v/>
      </c>
      <c r="AN2631" s="304"/>
      <c r="AO2631" s="304"/>
      <c r="AP2631" s="312"/>
      <c r="AQ2631" s="312"/>
      <c r="AR2631" s="312"/>
      <c r="AS2631" s="304"/>
      <c r="AT2631" s="312"/>
      <c r="AU2631" s="329">
        <f>VLOOKUP(C2631,[1]world!$A$2:$B$3555,2,FALSE)</f>
        <v>1</v>
      </c>
      <c r="AV2631" s="329">
        <v>519</v>
      </c>
      <c r="AW2631" s="304">
        <v>0.37</v>
      </c>
      <c r="AX2631" s="304">
        <v>8</v>
      </c>
      <c r="AY2631" s="304">
        <v>54</v>
      </c>
      <c r="AZ2631" s="304">
        <v>1480</v>
      </c>
      <c r="BA2631" s="304">
        <v>8</v>
      </c>
      <c r="BB2631" s="304">
        <v>54</v>
      </c>
      <c r="BC2631" s="304">
        <v>1480</v>
      </c>
      <c r="BD2631" s="304">
        <v>20</v>
      </c>
      <c r="BE2631" s="304">
        <v>20</v>
      </c>
      <c r="BF2631" s="304">
        <v>-999</v>
      </c>
      <c r="BG2631" s="304">
        <v>-999</v>
      </c>
      <c r="BH2631" s="304">
        <v>1480</v>
      </c>
      <c r="BI2631" s="304">
        <v>1480</v>
      </c>
      <c r="BJ2631" s="304">
        <v>0</v>
      </c>
      <c r="BK2631" s="304">
        <v>0</v>
      </c>
      <c r="BL2631" s="304">
        <v>0</v>
      </c>
    </row>
    <row r="2632" spans="1:64" ht="15" hidden="1" customHeight="1" x14ac:dyDescent="0.2">
      <c r="A2632" s="304" t="s">
        <v>6103</v>
      </c>
      <c r="B2632" s="304" t="s">
        <v>2503</v>
      </c>
      <c r="C2632" s="304">
        <v>2768</v>
      </c>
      <c r="D2632" s="349" t="s">
        <v>3067</v>
      </c>
      <c r="E2632" s="304" t="s">
        <v>3067</v>
      </c>
      <c r="F2632" s="304"/>
      <c r="G2632" s="324">
        <v>35.5319</v>
      </c>
      <c r="H2632" s="324">
        <v>138.31180000000001</v>
      </c>
      <c r="I2632" s="324" t="s">
        <v>214</v>
      </c>
      <c r="J2632" s="366">
        <v>771.43</v>
      </c>
      <c r="K2632" s="331">
        <v>0.1</v>
      </c>
      <c r="L2632" s="304" t="str">
        <f t="shared" si="668"/>
        <v>B</v>
      </c>
      <c r="M2632" s="388">
        <v>0</v>
      </c>
      <c r="N2632" s="304"/>
      <c r="O2632" s="304">
        <v>21</v>
      </c>
      <c r="P2632" s="356"/>
      <c r="Q2632" s="356"/>
      <c r="R2632" s="304" t="s">
        <v>2503</v>
      </c>
      <c r="S2632" s="304"/>
      <c r="T2632" s="304"/>
      <c r="U2632" s="304"/>
      <c r="V2632" s="304"/>
      <c r="W2632" s="304" t="s">
        <v>4661</v>
      </c>
      <c r="X2632" s="304">
        <v>-999</v>
      </c>
      <c r="Y2632" s="366" t="str">
        <f t="shared" si="670"/>
        <v>-</v>
      </c>
      <c r="Z2632" s="304"/>
      <c r="AA2632" s="304"/>
      <c r="AB2632" s="304">
        <v>-999</v>
      </c>
      <c r="AC2632" s="304">
        <v>-999</v>
      </c>
      <c r="AD2632" s="366">
        <v>-999</v>
      </c>
      <c r="AE2632" s="304">
        <v>-999</v>
      </c>
      <c r="AF2632" s="304">
        <v>-999</v>
      </c>
      <c r="AG2632" s="304"/>
      <c r="AH2632" s="304">
        <v>8.4552100000000005E-2</v>
      </c>
      <c r="AI2632" s="312"/>
      <c r="AJ2632" s="332">
        <v>760</v>
      </c>
      <c r="AK2632" s="304">
        <f t="shared" si="669"/>
        <v>760</v>
      </c>
      <c r="AL2632" s="304">
        <f t="shared" si="663"/>
        <v>0.43</v>
      </c>
      <c r="AM2632" s="389" t="str">
        <f t="shared" si="656"/>
        <v/>
      </c>
      <c r="AN2632" s="304"/>
      <c r="AO2632" s="304"/>
      <c r="AP2632" s="312"/>
      <c r="AQ2632" s="312"/>
      <c r="AR2632" s="312"/>
      <c r="AS2632" s="304"/>
      <c r="AT2632" s="312"/>
      <c r="AU2632" s="329">
        <f>VLOOKUP(C2632,[1]world!$A$2:$B$3555,2,FALSE)</f>
        <v>1</v>
      </c>
      <c r="AV2632" s="329">
        <v>519</v>
      </c>
      <c r="AW2632" s="304">
        <v>0.37</v>
      </c>
      <c r="AX2632" s="304">
        <v>14</v>
      </c>
      <c r="AY2632" s="304">
        <v>14</v>
      </c>
      <c r="AZ2632" s="304">
        <v>500</v>
      </c>
      <c r="BA2632" s="304">
        <v>14</v>
      </c>
      <c r="BB2632" s="304">
        <v>14</v>
      </c>
      <c r="BC2632" s="304">
        <v>500</v>
      </c>
      <c r="BD2632" s="304">
        <v>20</v>
      </c>
      <c r="BE2632" s="304">
        <v>20</v>
      </c>
      <c r="BF2632" s="304">
        <v>-999</v>
      </c>
      <c r="BG2632" s="304">
        <v>-999</v>
      </c>
      <c r="BH2632" s="304">
        <v>500</v>
      </c>
      <c r="BI2632" s="304">
        <v>500</v>
      </c>
      <c r="BJ2632" s="304">
        <v>0</v>
      </c>
      <c r="BK2632" s="304">
        <v>0</v>
      </c>
      <c r="BL2632" s="304">
        <v>0</v>
      </c>
    </row>
    <row r="2633" spans="1:64" ht="15" hidden="1" customHeight="1" x14ac:dyDescent="0.2">
      <c r="A2633" s="304" t="s">
        <v>6103</v>
      </c>
      <c r="B2633" s="304" t="s">
        <v>2503</v>
      </c>
      <c r="C2633" s="304">
        <v>2769</v>
      </c>
      <c r="D2633" s="349" t="s">
        <v>3099</v>
      </c>
      <c r="E2633" s="304" t="s">
        <v>3099</v>
      </c>
      <c r="F2633" s="304"/>
      <c r="G2633" s="324">
        <v>35.621499999999997</v>
      </c>
      <c r="H2633" s="324">
        <v>138.98079999999999</v>
      </c>
      <c r="I2633" s="324" t="s">
        <v>214</v>
      </c>
      <c r="J2633" s="366">
        <v>295.14</v>
      </c>
      <c r="K2633" s="331">
        <v>0.1</v>
      </c>
      <c r="L2633" s="304" t="str">
        <f t="shared" si="668"/>
        <v>D</v>
      </c>
      <c r="M2633" s="388">
        <v>0</v>
      </c>
      <c r="N2633" s="304"/>
      <c r="O2633" s="304">
        <v>21</v>
      </c>
      <c r="P2633" s="356"/>
      <c r="Q2633" s="356"/>
      <c r="R2633" s="304" t="s">
        <v>2503</v>
      </c>
      <c r="S2633" s="304"/>
      <c r="T2633" s="304"/>
      <c r="U2633" s="304"/>
      <c r="V2633" s="304"/>
      <c r="W2633" s="304" t="s">
        <v>4661</v>
      </c>
      <c r="X2633" s="304">
        <v>-999</v>
      </c>
      <c r="Y2633" s="366" t="str">
        <f t="shared" si="670"/>
        <v>-</v>
      </c>
      <c r="Z2633" s="304"/>
      <c r="AA2633" s="304"/>
      <c r="AB2633" s="304">
        <v>-999</v>
      </c>
      <c r="AC2633" s="304">
        <v>-999</v>
      </c>
      <c r="AD2633" s="366">
        <v>-999</v>
      </c>
      <c r="AE2633" s="304">
        <v>-999</v>
      </c>
      <c r="AF2633" s="304">
        <v>-999</v>
      </c>
      <c r="AG2633" s="304"/>
      <c r="AH2633" s="304">
        <v>0.10888399999999999</v>
      </c>
      <c r="AI2633" s="312"/>
      <c r="AJ2633" s="332">
        <v>760</v>
      </c>
      <c r="AK2633" s="304">
        <f t="shared" si="669"/>
        <v>760</v>
      </c>
      <c r="AL2633" s="304">
        <f t="shared" si="663"/>
        <v>0.43</v>
      </c>
      <c r="AM2633" s="389" t="str">
        <f t="shared" ref="AM2633:AM2696" si="671">IF(AT2633&lt;&gt;"",AT2633,IF(AND(AT2633="",AR2633=""),"",AR2633))</f>
        <v/>
      </c>
      <c r="AN2633" s="304"/>
      <c r="AO2633" s="304"/>
      <c r="AP2633" s="312"/>
      <c r="AQ2633" s="312"/>
      <c r="AR2633" s="312"/>
      <c r="AS2633" s="304"/>
      <c r="AT2633" s="312"/>
      <c r="AU2633" s="329">
        <f>VLOOKUP(C2633,[1]world!$A$2:$B$3555,2,FALSE)</f>
        <v>1</v>
      </c>
      <c r="AV2633" s="329">
        <v>519</v>
      </c>
      <c r="AW2633" s="304">
        <v>0.37</v>
      </c>
      <c r="AX2633" s="304">
        <v>31.5</v>
      </c>
      <c r="AY2633" s="304">
        <v>68</v>
      </c>
      <c r="AZ2633" s="304">
        <v>260</v>
      </c>
      <c r="BA2633" s="304">
        <v>31.5</v>
      </c>
      <c r="BB2633" s="304">
        <v>68</v>
      </c>
      <c r="BC2633" s="304">
        <v>260</v>
      </c>
      <c r="BD2633" s="304">
        <v>40</v>
      </c>
      <c r="BE2633" s="304">
        <v>40</v>
      </c>
      <c r="BF2633" s="304">
        <v>-999</v>
      </c>
      <c r="BG2633" s="304">
        <v>-999</v>
      </c>
      <c r="BH2633" s="304">
        <v>260</v>
      </c>
      <c r="BI2633" s="304">
        <v>260</v>
      </c>
      <c r="BJ2633" s="304">
        <v>0</v>
      </c>
      <c r="BK2633" s="304">
        <v>0</v>
      </c>
      <c r="BL2633" s="304">
        <v>0</v>
      </c>
    </row>
    <row r="2634" spans="1:64" ht="15" hidden="1" customHeight="1" x14ac:dyDescent="0.2">
      <c r="A2634" s="304" t="s">
        <v>6103</v>
      </c>
      <c r="B2634" s="304" t="s">
        <v>2503</v>
      </c>
      <c r="C2634" s="304">
        <v>2770</v>
      </c>
      <c r="D2634" s="349" t="s">
        <v>3079</v>
      </c>
      <c r="E2634" s="304" t="s">
        <v>3079</v>
      </c>
      <c r="F2634" s="304"/>
      <c r="G2634" s="324">
        <v>35.559100000000001</v>
      </c>
      <c r="H2634" s="324">
        <v>138.4521</v>
      </c>
      <c r="I2634" s="324" t="s">
        <v>214</v>
      </c>
      <c r="J2634" s="366">
        <v>447.44</v>
      </c>
      <c r="K2634" s="331">
        <v>0.1</v>
      </c>
      <c r="L2634" s="304" t="str">
        <f t="shared" si="668"/>
        <v>C</v>
      </c>
      <c r="M2634" s="388">
        <v>0</v>
      </c>
      <c r="N2634" s="304"/>
      <c r="O2634" s="304">
        <v>21</v>
      </c>
      <c r="P2634" s="356"/>
      <c r="Q2634" s="356"/>
      <c r="R2634" s="304" t="s">
        <v>2503</v>
      </c>
      <c r="S2634" s="304"/>
      <c r="T2634" s="304"/>
      <c r="U2634" s="304"/>
      <c r="V2634" s="304"/>
      <c r="W2634" s="304" t="s">
        <v>4661</v>
      </c>
      <c r="X2634" s="304">
        <v>-999</v>
      </c>
      <c r="Y2634" s="366" t="str">
        <f t="shared" si="670"/>
        <v>-</v>
      </c>
      <c r="Z2634" s="304"/>
      <c r="AA2634" s="304"/>
      <c r="AB2634" s="304">
        <v>-999</v>
      </c>
      <c r="AC2634" s="304">
        <v>-999</v>
      </c>
      <c r="AD2634" s="366">
        <v>-999</v>
      </c>
      <c r="AE2634" s="304">
        <v>-999</v>
      </c>
      <c r="AF2634" s="304">
        <v>-999</v>
      </c>
      <c r="AG2634" s="304"/>
      <c r="AH2634" s="304">
        <v>4.3633400000000003E-2</v>
      </c>
      <c r="AI2634" s="312"/>
      <c r="AJ2634" s="332">
        <v>760</v>
      </c>
      <c r="AK2634" s="304">
        <f t="shared" si="669"/>
        <v>760</v>
      </c>
      <c r="AL2634" s="304">
        <f t="shared" si="663"/>
        <v>0.43</v>
      </c>
      <c r="AM2634" s="389" t="str">
        <f t="shared" si="671"/>
        <v/>
      </c>
      <c r="AN2634" s="304"/>
      <c r="AO2634" s="304"/>
      <c r="AP2634" s="312"/>
      <c r="AQ2634" s="312"/>
      <c r="AR2634" s="312"/>
      <c r="AS2634" s="304"/>
      <c r="AT2634" s="312"/>
      <c r="AU2634" s="329">
        <f>VLOOKUP(C2634,[1]world!$A$2:$B$3555,2,FALSE)</f>
        <v>3</v>
      </c>
      <c r="AV2634" s="329">
        <v>547</v>
      </c>
      <c r="AW2634" s="304">
        <v>0.37</v>
      </c>
      <c r="AX2634" s="304">
        <v>56.2</v>
      </c>
      <c r="AY2634" s="304">
        <v>-999</v>
      </c>
      <c r="AZ2634" s="304">
        <v>1460</v>
      </c>
      <c r="BA2634" s="304">
        <v>56.2</v>
      </c>
      <c r="BB2634" s="304">
        <v>-999</v>
      </c>
      <c r="BC2634" s="304">
        <v>1460</v>
      </c>
      <c r="BD2634" s="304">
        <v>40</v>
      </c>
      <c r="BE2634" s="304">
        <v>40</v>
      </c>
      <c r="BF2634" s="304">
        <v>-999</v>
      </c>
      <c r="BG2634" s="304">
        <v>-999</v>
      </c>
      <c r="BH2634" s="304">
        <v>1460</v>
      </c>
      <c r="BI2634" s="304">
        <v>1460</v>
      </c>
      <c r="BJ2634" s="304">
        <v>0</v>
      </c>
      <c r="BK2634" s="304" t="s">
        <v>4954</v>
      </c>
      <c r="BL2634" s="304">
        <v>0</v>
      </c>
    </row>
    <row r="2635" spans="1:64" ht="15" hidden="1" customHeight="1" x14ac:dyDescent="0.2">
      <c r="A2635" s="304" t="s">
        <v>6103</v>
      </c>
      <c r="B2635" s="304" t="s">
        <v>2503</v>
      </c>
      <c r="C2635" s="304">
        <v>2771</v>
      </c>
      <c r="D2635" s="349" t="s">
        <v>2993</v>
      </c>
      <c r="E2635" s="304" t="s">
        <v>2993</v>
      </c>
      <c r="F2635" s="304"/>
      <c r="G2635" s="324">
        <v>35.3476</v>
      </c>
      <c r="H2635" s="324">
        <v>138.42339999999999</v>
      </c>
      <c r="I2635" s="324" t="s">
        <v>214</v>
      </c>
      <c r="J2635" s="366">
        <v>788.41</v>
      </c>
      <c r="K2635" s="331">
        <v>0.1</v>
      </c>
      <c r="L2635" s="304" t="str">
        <f t="shared" si="668"/>
        <v>B</v>
      </c>
      <c r="M2635" s="388">
        <v>0</v>
      </c>
      <c r="N2635" s="304"/>
      <c r="O2635" s="304">
        <v>21</v>
      </c>
      <c r="P2635" s="356"/>
      <c r="Q2635" s="356"/>
      <c r="R2635" s="304" t="s">
        <v>2503</v>
      </c>
      <c r="S2635" s="304"/>
      <c r="T2635" s="304"/>
      <c r="U2635" s="304"/>
      <c r="V2635" s="304"/>
      <c r="W2635" s="304" t="s">
        <v>4661</v>
      </c>
      <c r="X2635" s="304">
        <v>-999</v>
      </c>
      <c r="Y2635" s="366" t="str">
        <f t="shared" si="670"/>
        <v>-</v>
      </c>
      <c r="Z2635" s="304"/>
      <c r="AA2635" s="304"/>
      <c r="AB2635" s="304">
        <v>-999</v>
      </c>
      <c r="AC2635" s="304">
        <v>-999</v>
      </c>
      <c r="AD2635" s="366">
        <v>-999</v>
      </c>
      <c r="AE2635" s="304">
        <v>-999</v>
      </c>
      <c r="AF2635" s="304">
        <v>-999</v>
      </c>
      <c r="AG2635" s="304"/>
      <c r="AH2635" s="304">
        <v>9.3565200000000001E-2</v>
      </c>
      <c r="AI2635" s="312"/>
      <c r="AJ2635" s="332">
        <v>760</v>
      </c>
      <c r="AK2635" s="304">
        <f t="shared" si="669"/>
        <v>760</v>
      </c>
      <c r="AL2635" s="304">
        <f t="shared" si="663"/>
        <v>0.43</v>
      </c>
      <c r="AM2635" s="389" t="str">
        <f t="shared" si="671"/>
        <v/>
      </c>
      <c r="AN2635" s="304"/>
      <c r="AO2635" s="304"/>
      <c r="AP2635" s="312"/>
      <c r="AQ2635" s="312"/>
      <c r="AR2635" s="312"/>
      <c r="AS2635" s="304"/>
      <c r="AT2635" s="312"/>
      <c r="AU2635" s="329">
        <f>VLOOKUP(C2635,[1]world!$A$2:$B$3555,2,FALSE)</f>
        <v>1</v>
      </c>
      <c r="AV2635" s="329">
        <v>519</v>
      </c>
      <c r="AW2635" s="304">
        <v>0.37</v>
      </c>
      <c r="AX2635" s="304">
        <v>10</v>
      </c>
      <c r="AY2635" s="304">
        <v>-999</v>
      </c>
      <c r="AZ2635" s="304">
        <v>2540</v>
      </c>
      <c r="BA2635" s="304">
        <v>10</v>
      </c>
      <c r="BB2635" s="304">
        <v>-999</v>
      </c>
      <c r="BC2635" s="304">
        <v>2540</v>
      </c>
      <c r="BD2635" s="304">
        <v>60</v>
      </c>
      <c r="BE2635" s="304">
        <v>60</v>
      </c>
      <c r="BF2635" s="304">
        <v>-999</v>
      </c>
      <c r="BG2635" s="304">
        <v>-999</v>
      </c>
      <c r="BH2635" s="304">
        <v>2540</v>
      </c>
      <c r="BI2635" s="304">
        <v>2540</v>
      </c>
      <c r="BJ2635" s="304">
        <v>0</v>
      </c>
      <c r="BK2635" s="304" t="s">
        <v>4954</v>
      </c>
      <c r="BL2635" s="304">
        <v>0</v>
      </c>
    </row>
    <row r="2636" spans="1:64" ht="15" hidden="1" customHeight="1" x14ac:dyDescent="0.2">
      <c r="A2636" s="304" t="s">
        <v>6103</v>
      </c>
      <c r="B2636" s="304" t="s">
        <v>2503</v>
      </c>
      <c r="C2636" s="304">
        <v>2772</v>
      </c>
      <c r="D2636" s="349" t="s">
        <v>3060</v>
      </c>
      <c r="E2636" s="304" t="s">
        <v>3060</v>
      </c>
      <c r="F2636" s="304"/>
      <c r="G2636" s="324">
        <v>35.508200000000002</v>
      </c>
      <c r="H2636" s="324">
        <v>138.97069999999999</v>
      </c>
      <c r="I2636" s="324" t="s">
        <v>214</v>
      </c>
      <c r="J2636" s="366">
        <v>309.26</v>
      </c>
      <c r="K2636" s="331">
        <v>0.1</v>
      </c>
      <c r="L2636" s="304" t="str">
        <f t="shared" si="668"/>
        <v>D</v>
      </c>
      <c r="M2636" s="388">
        <v>0</v>
      </c>
      <c r="N2636" s="304"/>
      <c r="O2636" s="304">
        <v>21</v>
      </c>
      <c r="P2636" s="356"/>
      <c r="Q2636" s="356"/>
      <c r="R2636" s="304" t="s">
        <v>2503</v>
      </c>
      <c r="S2636" s="304"/>
      <c r="T2636" s="304"/>
      <c r="U2636" s="304"/>
      <c r="V2636" s="304"/>
      <c r="W2636" s="304" t="s">
        <v>4661</v>
      </c>
      <c r="X2636" s="304">
        <v>-999</v>
      </c>
      <c r="Y2636" s="366" t="str">
        <f t="shared" si="670"/>
        <v>-</v>
      </c>
      <c r="Z2636" s="304"/>
      <c r="AA2636" s="304"/>
      <c r="AB2636" s="304">
        <v>-999</v>
      </c>
      <c r="AC2636" s="304">
        <v>-999</v>
      </c>
      <c r="AD2636" s="366">
        <v>-999</v>
      </c>
      <c r="AE2636" s="304">
        <v>-999</v>
      </c>
      <c r="AF2636" s="304">
        <v>-999</v>
      </c>
      <c r="AG2636" s="304"/>
      <c r="AH2636" s="304">
        <v>0.17383999999999999</v>
      </c>
      <c r="AI2636" s="312"/>
      <c r="AJ2636" s="332">
        <v>760</v>
      </c>
      <c r="AK2636" s="304">
        <f t="shared" si="669"/>
        <v>760</v>
      </c>
      <c r="AL2636" s="304">
        <f t="shared" si="663"/>
        <v>0.43</v>
      </c>
      <c r="AM2636" s="389" t="str">
        <f t="shared" si="671"/>
        <v/>
      </c>
      <c r="AN2636" s="304"/>
      <c r="AO2636" s="304"/>
      <c r="AP2636" s="312"/>
      <c r="AQ2636" s="312"/>
      <c r="AR2636" s="312"/>
      <c r="AS2636" s="304"/>
      <c r="AT2636" s="312"/>
      <c r="AU2636" s="329">
        <f>VLOOKUP(C2636,[1]world!$A$2:$B$3555,2,FALSE)</f>
        <v>1</v>
      </c>
      <c r="AV2636" s="329">
        <v>519</v>
      </c>
      <c r="AW2636" s="304">
        <v>0.37</v>
      </c>
      <c r="AX2636" s="304">
        <v>30</v>
      </c>
      <c r="AY2636" s="304">
        <v>60</v>
      </c>
      <c r="AZ2636" s="304">
        <v>200</v>
      </c>
      <c r="BA2636" s="304">
        <v>30</v>
      </c>
      <c r="BB2636" s="304">
        <v>60</v>
      </c>
      <c r="BC2636" s="304">
        <v>200</v>
      </c>
      <c r="BD2636" s="304">
        <v>40</v>
      </c>
      <c r="BE2636" s="304">
        <v>40</v>
      </c>
      <c r="BF2636" s="304">
        <v>-999</v>
      </c>
      <c r="BG2636" s="304">
        <v>-999</v>
      </c>
      <c r="BH2636" s="304">
        <v>200</v>
      </c>
      <c r="BI2636" s="304">
        <v>200</v>
      </c>
      <c r="BJ2636" s="304">
        <v>0</v>
      </c>
      <c r="BK2636" s="304">
        <v>0</v>
      </c>
      <c r="BL2636" s="304">
        <v>0</v>
      </c>
    </row>
    <row r="2637" spans="1:64" ht="15" hidden="1" customHeight="1" x14ac:dyDescent="0.2">
      <c r="A2637" s="304" t="s">
        <v>6103</v>
      </c>
      <c r="B2637" s="304" t="s">
        <v>2503</v>
      </c>
      <c r="C2637" s="304">
        <v>2773</v>
      </c>
      <c r="D2637" s="349" t="s">
        <v>3065</v>
      </c>
      <c r="E2637" s="304" t="s">
        <v>3065</v>
      </c>
      <c r="F2637" s="304"/>
      <c r="G2637" s="324">
        <v>35.5291</v>
      </c>
      <c r="H2637" s="324">
        <v>138.60759999999999</v>
      </c>
      <c r="I2637" s="324" t="s">
        <v>214</v>
      </c>
      <c r="J2637" s="366">
        <v>578.95000000000005</v>
      </c>
      <c r="K2637" s="331">
        <v>0.1</v>
      </c>
      <c r="L2637" s="304" t="str">
        <f t="shared" si="668"/>
        <v>C</v>
      </c>
      <c r="M2637" s="388">
        <v>0</v>
      </c>
      <c r="N2637" s="304"/>
      <c r="O2637" s="304">
        <v>21</v>
      </c>
      <c r="P2637" s="356"/>
      <c r="Q2637" s="356"/>
      <c r="R2637" s="304" t="s">
        <v>2503</v>
      </c>
      <c r="S2637" s="304"/>
      <c r="T2637" s="304"/>
      <c r="U2637" s="304"/>
      <c r="V2637" s="304"/>
      <c r="W2637" s="304" t="s">
        <v>4661</v>
      </c>
      <c r="X2637" s="304">
        <v>-999</v>
      </c>
      <c r="Y2637" s="366" t="str">
        <f t="shared" si="670"/>
        <v>-</v>
      </c>
      <c r="Z2637" s="304"/>
      <c r="AA2637" s="304"/>
      <c r="AB2637" s="304">
        <v>-999</v>
      </c>
      <c r="AC2637" s="304">
        <v>-999</v>
      </c>
      <c r="AD2637" s="366">
        <v>-999</v>
      </c>
      <c r="AE2637" s="304">
        <v>-999</v>
      </c>
      <c r="AF2637" s="304">
        <v>-999</v>
      </c>
      <c r="AG2637" s="304"/>
      <c r="AH2637" s="304">
        <v>0.18117800000000001</v>
      </c>
      <c r="AI2637" s="312"/>
      <c r="AJ2637" s="332">
        <v>760</v>
      </c>
      <c r="AK2637" s="304">
        <f t="shared" si="669"/>
        <v>760</v>
      </c>
      <c r="AL2637" s="304">
        <f t="shared" si="663"/>
        <v>0.43</v>
      </c>
      <c r="AM2637" s="389" t="str">
        <f t="shared" si="671"/>
        <v/>
      </c>
      <c r="AN2637" s="304"/>
      <c r="AO2637" s="304"/>
      <c r="AP2637" s="312"/>
      <c r="AQ2637" s="312"/>
      <c r="AR2637" s="312"/>
      <c r="AS2637" s="304"/>
      <c r="AT2637" s="312"/>
      <c r="AU2637" s="329">
        <f>VLOOKUP(C2637,[1]world!$A$2:$B$3555,2,FALSE)</f>
        <v>4</v>
      </c>
      <c r="AV2637" s="329">
        <v>459</v>
      </c>
      <c r="AW2637" s="304">
        <v>0.37</v>
      </c>
      <c r="AX2637" s="304">
        <v>6</v>
      </c>
      <c r="AY2637" s="304">
        <v>84</v>
      </c>
      <c r="AZ2637" s="304">
        <v>1420</v>
      </c>
      <c r="BA2637" s="304">
        <v>6</v>
      </c>
      <c r="BB2637" s="304">
        <v>84</v>
      </c>
      <c r="BC2637" s="304">
        <v>1420</v>
      </c>
      <c r="BD2637" s="304">
        <v>60</v>
      </c>
      <c r="BE2637" s="304">
        <v>60</v>
      </c>
      <c r="BF2637" s="304">
        <v>-999</v>
      </c>
      <c r="BG2637" s="304">
        <v>-999</v>
      </c>
      <c r="BH2637" s="304">
        <v>1420</v>
      </c>
      <c r="BI2637" s="304">
        <v>1420</v>
      </c>
      <c r="BJ2637" s="304">
        <v>0</v>
      </c>
      <c r="BK2637" s="304">
        <v>0</v>
      </c>
      <c r="BL2637" s="304">
        <v>0</v>
      </c>
    </row>
    <row r="2638" spans="1:64" ht="15" hidden="1" customHeight="1" x14ac:dyDescent="0.2">
      <c r="A2638" s="304" t="s">
        <v>6175</v>
      </c>
      <c r="B2638" s="304" t="s">
        <v>2503</v>
      </c>
      <c r="C2638" s="304">
        <v>2774</v>
      </c>
      <c r="D2638" s="349" t="s">
        <v>3171</v>
      </c>
      <c r="E2638" s="304" t="s">
        <v>3171</v>
      </c>
      <c r="F2638" s="304"/>
      <c r="G2638" s="324">
        <v>35.738900000000001</v>
      </c>
      <c r="H2638" s="324">
        <v>138.5684</v>
      </c>
      <c r="I2638" s="324" t="s">
        <v>214</v>
      </c>
      <c r="J2638" s="368">
        <f>EXP(0.52*LN(AJ2638)+0.48*LN(AV2638))</f>
        <v>649.01836291277971</v>
      </c>
      <c r="K2638" s="331">
        <f>SQRT(0.52*AL2638^2+0.48*AW2638^2)</f>
        <v>0.402318281960937</v>
      </c>
      <c r="L2638" s="304" t="str">
        <f t="shared" si="668"/>
        <v>C</v>
      </c>
      <c r="M2638" s="388" t="s">
        <v>6097</v>
      </c>
      <c r="N2638" s="304"/>
      <c r="O2638" s="304">
        <v>21</v>
      </c>
      <c r="P2638" s="356"/>
      <c r="Q2638" s="356"/>
      <c r="R2638" s="304"/>
      <c r="S2638" s="356"/>
      <c r="T2638" s="304"/>
      <c r="U2638" s="356"/>
      <c r="V2638" s="304"/>
      <c r="W2638" s="310" t="s">
        <v>4661</v>
      </c>
      <c r="X2638" s="304">
        <v>-999</v>
      </c>
      <c r="Y2638" s="366" t="str">
        <f t="shared" si="670"/>
        <v>-</v>
      </c>
      <c r="Z2638" s="304"/>
      <c r="AA2638" s="304"/>
      <c r="AB2638" s="304">
        <v>-999</v>
      </c>
      <c r="AC2638" s="304">
        <v>-999</v>
      </c>
      <c r="AD2638" s="366">
        <v>-999</v>
      </c>
      <c r="AE2638" s="304">
        <v>-999</v>
      </c>
      <c r="AF2638" s="304">
        <v>-999</v>
      </c>
      <c r="AG2638" s="304"/>
      <c r="AH2638" s="304">
        <v>0.189918</v>
      </c>
      <c r="AI2638" s="312"/>
      <c r="AJ2638" s="332">
        <v>760</v>
      </c>
      <c r="AK2638" s="304">
        <f t="shared" si="669"/>
        <v>760</v>
      </c>
      <c r="AL2638" s="363">
        <v>0.43</v>
      </c>
      <c r="AM2638" s="389" t="str">
        <f t="shared" si="671"/>
        <v/>
      </c>
      <c r="AN2638" s="304"/>
      <c r="AO2638" s="304"/>
      <c r="AP2638" s="312"/>
      <c r="AQ2638" s="312"/>
      <c r="AR2638" s="312"/>
      <c r="AS2638" s="304"/>
      <c r="AT2638" s="312"/>
      <c r="AU2638" s="329">
        <f>VLOOKUP(C2638,[1]world!$A$2:$B$3555,2,FALSE)</f>
        <v>3</v>
      </c>
      <c r="AV2638" s="329">
        <v>547</v>
      </c>
      <c r="AW2638" s="304">
        <v>0.37</v>
      </c>
      <c r="AX2638" s="304">
        <v>40</v>
      </c>
      <c r="AY2638" s="304">
        <v>-999</v>
      </c>
      <c r="AZ2638" s="304">
        <v>360</v>
      </c>
      <c r="BA2638" s="304">
        <v>40</v>
      </c>
      <c r="BB2638" s="304">
        <v>-999</v>
      </c>
      <c r="BC2638" s="304">
        <v>360</v>
      </c>
      <c r="BD2638" s="304">
        <v>40</v>
      </c>
      <c r="BE2638" s="304">
        <v>40</v>
      </c>
      <c r="BF2638" s="304">
        <v>-999</v>
      </c>
      <c r="BG2638" s="304">
        <v>-999</v>
      </c>
      <c r="BH2638" s="304">
        <v>360</v>
      </c>
      <c r="BI2638" s="304">
        <v>360</v>
      </c>
      <c r="BJ2638" s="304">
        <v>2</v>
      </c>
      <c r="BK2638" s="304" t="s">
        <v>4954</v>
      </c>
      <c r="BL2638" s="304">
        <v>2</v>
      </c>
    </row>
    <row r="2639" spans="1:64" ht="15" hidden="1" customHeight="1" x14ac:dyDescent="0.2">
      <c r="A2639" s="304" t="s">
        <v>6176</v>
      </c>
      <c r="B2639" s="304" t="s">
        <v>1612</v>
      </c>
      <c r="C2639" s="304">
        <v>2775</v>
      </c>
      <c r="D2639" s="349" t="s">
        <v>4140</v>
      </c>
      <c r="E2639" s="304" t="s">
        <v>4140</v>
      </c>
      <c r="F2639" s="304"/>
      <c r="G2639" s="324">
        <v>38.914000000000001</v>
      </c>
      <c r="H2639" s="324">
        <v>139.81270000000001</v>
      </c>
      <c r="I2639" s="324" t="s">
        <v>212</v>
      </c>
      <c r="J2639" s="368">
        <f t="shared" ref="J2639:J2653" si="672">U2639</f>
        <v>177.80736840687379</v>
      </c>
      <c r="K2639" s="331">
        <v>0.13</v>
      </c>
      <c r="L2639" s="304" t="str">
        <f t="shared" si="668"/>
        <v>E</v>
      </c>
      <c r="M2639" s="388">
        <v>1</v>
      </c>
      <c r="N2639" s="304">
        <v>159.80000000000001</v>
      </c>
      <c r="O2639" s="304">
        <v>20</v>
      </c>
      <c r="P2639" s="331"/>
      <c r="Q2639" s="356"/>
      <c r="R2639" s="304"/>
      <c r="S2639" s="356">
        <v>177.80736840687379</v>
      </c>
      <c r="T2639" s="356">
        <v>189.98768426706394</v>
      </c>
      <c r="U2639" s="356">
        <f t="shared" ref="U2639:U2653" si="673">IF(O2639&lt;=10,T2639,IF(O2639&gt;=20,S2639,((O2639-10)*(S2639-T2639)/10+T2639)))</f>
        <v>177.80736840687379</v>
      </c>
      <c r="V2639" s="356"/>
      <c r="W2639" s="304" t="s">
        <v>1674</v>
      </c>
      <c r="X2639" s="304" t="s">
        <v>213</v>
      </c>
      <c r="Y2639" s="366">
        <f t="shared" si="670"/>
        <v>274.5</v>
      </c>
      <c r="Z2639" s="304"/>
      <c r="AA2639" s="304"/>
      <c r="AB2639" s="304">
        <v>-999</v>
      </c>
      <c r="AC2639" s="304">
        <v>-999</v>
      </c>
      <c r="AD2639" s="366">
        <v>-999</v>
      </c>
      <c r="AE2639" s="304">
        <v>-999</v>
      </c>
      <c r="AF2639" s="304">
        <v>-999</v>
      </c>
      <c r="AG2639" s="304"/>
      <c r="AH2639" s="304">
        <v>3.8359800000000001E-3</v>
      </c>
      <c r="AI2639" s="312"/>
      <c r="AJ2639" s="332">
        <v>295</v>
      </c>
      <c r="AK2639" s="304">
        <f t="shared" si="669"/>
        <v>270</v>
      </c>
      <c r="AL2639" s="304">
        <f t="shared" ref="AL2639:AL2653" si="674">IF(AH2639&lt;=0.0022,0.2,0.43)</f>
        <v>0.43</v>
      </c>
      <c r="AM2639" s="389" t="str">
        <f t="shared" si="671"/>
        <v/>
      </c>
      <c r="AN2639" s="304"/>
      <c r="AO2639" s="304"/>
      <c r="AP2639" s="312"/>
      <c r="AQ2639" s="312"/>
      <c r="AR2639" s="312"/>
      <c r="AS2639" s="304"/>
      <c r="AT2639" s="312"/>
      <c r="AU2639" s="329">
        <f>VLOOKUP(C2639,[1]world!$A$2:$B$3555,2,FALSE)</f>
        <v>12</v>
      </c>
      <c r="AV2639" s="329">
        <v>297</v>
      </c>
      <c r="AW2639" s="304">
        <v>0.37</v>
      </c>
      <c r="AX2639" s="304">
        <v>960</v>
      </c>
      <c r="AY2639" s="304">
        <v>-999</v>
      </c>
      <c r="AZ2639" s="304">
        <v>3020</v>
      </c>
      <c r="BA2639" s="304">
        <v>960</v>
      </c>
      <c r="BB2639" s="304">
        <v>-999</v>
      </c>
      <c r="BC2639" s="304">
        <v>3020</v>
      </c>
      <c r="BD2639" s="304">
        <v>960</v>
      </c>
      <c r="BE2639" s="304">
        <v>960</v>
      </c>
      <c r="BF2639" s="304">
        <v>-999</v>
      </c>
      <c r="BG2639" s="304">
        <v>-999</v>
      </c>
      <c r="BH2639" s="304">
        <v>3020</v>
      </c>
      <c r="BI2639" s="304">
        <v>3020</v>
      </c>
      <c r="BJ2639" s="304">
        <v>2</v>
      </c>
      <c r="BK2639" s="304" t="s">
        <v>4954</v>
      </c>
      <c r="BL2639" s="304">
        <v>2</v>
      </c>
    </row>
    <row r="2640" spans="1:64" ht="15" hidden="1" customHeight="1" x14ac:dyDescent="0.2">
      <c r="A2640" s="304" t="s">
        <v>6176</v>
      </c>
      <c r="B2640" s="304" t="s">
        <v>1612</v>
      </c>
      <c r="C2640" s="304">
        <v>2776</v>
      </c>
      <c r="D2640" s="349" t="s">
        <v>4128</v>
      </c>
      <c r="E2640" s="304" t="s">
        <v>4128</v>
      </c>
      <c r="F2640" s="304"/>
      <c r="G2640" s="324">
        <v>38.767899999999997</v>
      </c>
      <c r="H2640" s="324">
        <v>140.29570000000001</v>
      </c>
      <c r="I2640" s="324" t="s">
        <v>214</v>
      </c>
      <c r="J2640" s="368">
        <f t="shared" si="672"/>
        <v>365.59207041050581</v>
      </c>
      <c r="K2640" s="331">
        <v>0.2</v>
      </c>
      <c r="L2640" s="304" t="str">
        <f t="shared" si="668"/>
        <v>C</v>
      </c>
      <c r="M2640" s="388">
        <v>1</v>
      </c>
      <c r="N2640" s="304">
        <v>222.3</v>
      </c>
      <c r="O2640" s="304">
        <v>10</v>
      </c>
      <c r="P2640" s="331"/>
      <c r="Q2640" s="356"/>
      <c r="R2640" s="304"/>
      <c r="S2640" s="356">
        <v>286.76892942656042</v>
      </c>
      <c r="T2640" s="356">
        <v>365.59207041050581</v>
      </c>
      <c r="U2640" s="356">
        <f t="shared" si="673"/>
        <v>365.59207041050581</v>
      </c>
      <c r="V2640" s="356"/>
      <c r="W2640" s="304" t="s">
        <v>4661</v>
      </c>
      <c r="X2640" s="304">
        <v>-999</v>
      </c>
      <c r="Y2640" s="366" t="str">
        <f t="shared" si="670"/>
        <v>-</v>
      </c>
      <c r="Z2640" s="304"/>
      <c r="AA2640" s="304"/>
      <c r="AB2640" s="304">
        <v>-999</v>
      </c>
      <c r="AC2640" s="304">
        <v>-999</v>
      </c>
      <c r="AD2640" s="366">
        <v>-999</v>
      </c>
      <c r="AE2640" s="304">
        <v>-999</v>
      </c>
      <c r="AF2640" s="304">
        <v>-999</v>
      </c>
      <c r="AG2640" s="304"/>
      <c r="AH2640" s="304">
        <v>8.5943600000000005E-3</v>
      </c>
      <c r="AI2640" s="312"/>
      <c r="AJ2640" s="332">
        <v>391</v>
      </c>
      <c r="AK2640" s="304">
        <f t="shared" si="669"/>
        <v>425</v>
      </c>
      <c r="AL2640" s="304">
        <f t="shared" si="674"/>
        <v>0.43</v>
      </c>
      <c r="AM2640" s="389" t="str">
        <f t="shared" si="671"/>
        <v/>
      </c>
      <c r="AN2640" s="304"/>
      <c r="AO2640" s="304"/>
      <c r="AP2640" s="312"/>
      <c r="AQ2640" s="312"/>
      <c r="AR2640" s="312"/>
      <c r="AS2640" s="304"/>
      <c r="AT2640" s="312"/>
      <c r="AU2640" s="329">
        <f>VLOOKUP(C2640,[1]world!$A$2:$B$3555,2,FALSE)</f>
        <v>11</v>
      </c>
      <c r="AV2640" s="329">
        <v>328</v>
      </c>
      <c r="AW2640" s="304">
        <v>0.37</v>
      </c>
      <c r="AX2640" s="304">
        <v>480</v>
      </c>
      <c r="AY2640" s="304">
        <v>-999</v>
      </c>
      <c r="AZ2640" s="304">
        <v>1180</v>
      </c>
      <c r="BA2640" s="304">
        <v>480</v>
      </c>
      <c r="BB2640" s="304">
        <v>-999</v>
      </c>
      <c r="BC2640" s="304">
        <v>1180</v>
      </c>
      <c r="BD2640" s="304">
        <v>480</v>
      </c>
      <c r="BE2640" s="304">
        <v>480</v>
      </c>
      <c r="BF2640" s="304">
        <v>-999</v>
      </c>
      <c r="BG2640" s="304">
        <v>-999</v>
      </c>
      <c r="BH2640" s="304">
        <v>1180</v>
      </c>
      <c r="BI2640" s="304">
        <v>1180</v>
      </c>
      <c r="BJ2640" s="304">
        <v>2</v>
      </c>
      <c r="BK2640" s="304" t="s">
        <v>4954</v>
      </c>
      <c r="BL2640" s="304">
        <v>2</v>
      </c>
    </row>
    <row r="2641" spans="1:64" ht="15" hidden="1" customHeight="1" x14ac:dyDescent="0.2">
      <c r="A2641" s="304" t="s">
        <v>6176</v>
      </c>
      <c r="B2641" s="304" t="s">
        <v>1612</v>
      </c>
      <c r="C2641" s="304">
        <v>2777</v>
      </c>
      <c r="D2641" s="349" t="s">
        <v>4123</v>
      </c>
      <c r="E2641" s="304" t="s">
        <v>4123</v>
      </c>
      <c r="F2641" s="304"/>
      <c r="G2641" s="324">
        <v>38.729199999999999</v>
      </c>
      <c r="H2641" s="324">
        <v>139.8013</v>
      </c>
      <c r="I2641" s="324" t="s">
        <v>212</v>
      </c>
      <c r="J2641" s="368">
        <f t="shared" si="672"/>
        <v>368.93329629887234</v>
      </c>
      <c r="K2641" s="331">
        <v>0.13</v>
      </c>
      <c r="L2641" s="304" t="str">
        <f t="shared" si="668"/>
        <v>C</v>
      </c>
      <c r="M2641" s="388">
        <v>1</v>
      </c>
      <c r="N2641" s="304">
        <v>329.3</v>
      </c>
      <c r="O2641" s="304">
        <v>20</v>
      </c>
      <c r="P2641" s="331"/>
      <c r="Q2641" s="356"/>
      <c r="R2641" s="304"/>
      <c r="S2641" s="356">
        <v>368.93329629887234</v>
      </c>
      <c r="T2641" s="356">
        <v>395.85862759692486</v>
      </c>
      <c r="U2641" s="356">
        <f t="shared" si="673"/>
        <v>368.93329629887234</v>
      </c>
      <c r="V2641" s="356"/>
      <c r="W2641" s="304" t="s">
        <v>1674</v>
      </c>
      <c r="X2641" s="304" t="s">
        <v>213</v>
      </c>
      <c r="Y2641" s="366">
        <f t="shared" si="670"/>
        <v>274.5</v>
      </c>
      <c r="Z2641" s="304"/>
      <c r="AA2641" s="304"/>
      <c r="AB2641" s="304">
        <v>-999</v>
      </c>
      <c r="AC2641" s="304">
        <v>-999</v>
      </c>
      <c r="AD2641" s="366">
        <v>-999</v>
      </c>
      <c r="AE2641" s="304">
        <v>-999</v>
      </c>
      <c r="AF2641" s="304">
        <v>-999</v>
      </c>
      <c r="AG2641" s="304"/>
      <c r="AH2641" s="304">
        <v>2.3362999999999999E-3</v>
      </c>
      <c r="AI2641" s="312"/>
      <c r="AJ2641" s="332">
        <v>250</v>
      </c>
      <c r="AK2641" s="304">
        <f t="shared" si="669"/>
        <v>270</v>
      </c>
      <c r="AL2641" s="304">
        <f t="shared" si="674"/>
        <v>0.43</v>
      </c>
      <c r="AM2641" s="389" t="str">
        <f t="shared" si="671"/>
        <v/>
      </c>
      <c r="AN2641" s="304"/>
      <c r="AO2641" s="304"/>
      <c r="AP2641" s="312"/>
      <c r="AQ2641" s="312"/>
      <c r="AR2641" s="312"/>
      <c r="AS2641" s="304"/>
      <c r="AT2641" s="312"/>
      <c r="AU2641" s="329">
        <f>VLOOKUP(C2641,[1]world!$A$2:$B$3555,2,FALSE)</f>
        <v>16</v>
      </c>
      <c r="AV2641" s="329">
        <v>246</v>
      </c>
      <c r="AW2641" s="304">
        <v>0.18</v>
      </c>
      <c r="AX2641" s="304">
        <v>200</v>
      </c>
      <c r="AY2641" s="304">
        <v>-999</v>
      </c>
      <c r="AZ2641" s="304">
        <v>340</v>
      </c>
      <c r="BA2641" s="304">
        <v>200</v>
      </c>
      <c r="BB2641" s="304">
        <v>-999</v>
      </c>
      <c r="BC2641" s="304">
        <v>340</v>
      </c>
      <c r="BD2641" s="304">
        <v>200</v>
      </c>
      <c r="BE2641" s="304">
        <v>200</v>
      </c>
      <c r="BF2641" s="304">
        <v>-999</v>
      </c>
      <c r="BG2641" s="304">
        <v>-999</v>
      </c>
      <c r="BH2641" s="304">
        <v>340</v>
      </c>
      <c r="BI2641" s="304">
        <v>340</v>
      </c>
      <c r="BJ2641" s="304">
        <v>2</v>
      </c>
      <c r="BK2641" s="304" t="s">
        <v>4954</v>
      </c>
      <c r="BL2641" s="304">
        <v>2</v>
      </c>
    </row>
    <row r="2642" spans="1:64" ht="15" hidden="1" customHeight="1" x14ac:dyDescent="0.2">
      <c r="A2642" s="304" t="s">
        <v>6176</v>
      </c>
      <c r="B2642" s="304" t="s">
        <v>1612</v>
      </c>
      <c r="C2642" s="304">
        <v>2778</v>
      </c>
      <c r="D2642" s="349" t="s">
        <v>4111</v>
      </c>
      <c r="E2642" s="304" t="s">
        <v>4111</v>
      </c>
      <c r="F2642" s="304"/>
      <c r="G2642" s="324">
        <v>38.627600000000001</v>
      </c>
      <c r="H2642" s="324">
        <v>139.5889</v>
      </c>
      <c r="I2642" s="324" t="s">
        <v>214</v>
      </c>
      <c r="J2642" s="368">
        <f t="shared" si="672"/>
        <v>471.42461446430809</v>
      </c>
      <c r="K2642" s="331">
        <v>0.2</v>
      </c>
      <c r="L2642" s="304" t="str">
        <f t="shared" si="668"/>
        <v>C</v>
      </c>
      <c r="M2642" s="388">
        <v>1</v>
      </c>
      <c r="N2642" s="304">
        <v>326.39999999999998</v>
      </c>
      <c r="O2642" s="304">
        <v>12</v>
      </c>
      <c r="P2642" s="331"/>
      <c r="Q2642" s="356"/>
      <c r="R2642" s="304"/>
      <c r="S2642" s="356">
        <v>411.91267451646149</v>
      </c>
      <c r="T2642" s="356">
        <v>486.30259945126977</v>
      </c>
      <c r="U2642" s="356">
        <f t="shared" si="673"/>
        <v>471.42461446430809</v>
      </c>
      <c r="V2642" s="356"/>
      <c r="W2642" s="304" t="s">
        <v>4661</v>
      </c>
      <c r="X2642" s="304">
        <v>-999</v>
      </c>
      <c r="Y2642" s="366" t="str">
        <f t="shared" si="670"/>
        <v>-</v>
      </c>
      <c r="Z2642" s="304"/>
      <c r="AA2642" s="304"/>
      <c r="AB2642" s="304">
        <v>-999</v>
      </c>
      <c r="AC2642" s="304">
        <v>-999</v>
      </c>
      <c r="AD2642" s="366">
        <v>-999</v>
      </c>
      <c r="AE2642" s="304">
        <v>-999</v>
      </c>
      <c r="AF2642" s="304">
        <v>-999</v>
      </c>
      <c r="AG2642" s="304"/>
      <c r="AH2642" s="304">
        <v>0.10180599999999999</v>
      </c>
      <c r="AI2642" s="312"/>
      <c r="AJ2642" s="332">
        <v>760</v>
      </c>
      <c r="AK2642" s="304">
        <f t="shared" si="669"/>
        <v>760</v>
      </c>
      <c r="AL2642" s="304">
        <f t="shared" si="674"/>
        <v>0.43</v>
      </c>
      <c r="AM2642" s="389" t="str">
        <f t="shared" si="671"/>
        <v/>
      </c>
      <c r="AN2642" s="304"/>
      <c r="AO2642" s="304"/>
      <c r="AP2642" s="312"/>
      <c r="AQ2642" s="312"/>
      <c r="AR2642" s="312"/>
      <c r="AS2642" s="304"/>
      <c r="AT2642" s="312"/>
      <c r="AU2642" s="329">
        <f>VLOOKUP(C2642,[1]world!$A$2:$B$3555,2,FALSE)</f>
        <v>7</v>
      </c>
      <c r="AV2642" s="329">
        <v>388</v>
      </c>
      <c r="AW2642" s="304">
        <v>0.37</v>
      </c>
      <c r="AX2642" s="304">
        <v>20</v>
      </c>
      <c r="AY2642" s="304">
        <v>-999</v>
      </c>
      <c r="AZ2642" s="304">
        <v>100</v>
      </c>
      <c r="BA2642" s="304">
        <v>20</v>
      </c>
      <c r="BB2642" s="304">
        <v>-999</v>
      </c>
      <c r="BC2642" s="304">
        <v>100</v>
      </c>
      <c r="BD2642" s="304">
        <v>20</v>
      </c>
      <c r="BE2642" s="304">
        <v>20</v>
      </c>
      <c r="BF2642" s="304">
        <v>-999</v>
      </c>
      <c r="BG2642" s="304">
        <v>-999</v>
      </c>
      <c r="BH2642" s="304">
        <v>100</v>
      </c>
      <c r="BI2642" s="304">
        <v>100</v>
      </c>
      <c r="BJ2642" s="304">
        <v>2</v>
      </c>
      <c r="BK2642" s="304" t="s">
        <v>4954</v>
      </c>
      <c r="BL2642" s="304">
        <v>2</v>
      </c>
    </row>
    <row r="2643" spans="1:64" ht="15" hidden="1" customHeight="1" x14ac:dyDescent="0.2">
      <c r="A2643" s="304" t="s">
        <v>6176</v>
      </c>
      <c r="B2643" s="304" t="s">
        <v>1612</v>
      </c>
      <c r="C2643" s="304">
        <v>2779</v>
      </c>
      <c r="D2643" s="349" t="s">
        <v>4108</v>
      </c>
      <c r="E2643" s="304" t="s">
        <v>4108</v>
      </c>
      <c r="F2643" s="304"/>
      <c r="G2643" s="324">
        <v>38.606999999999999</v>
      </c>
      <c r="H2643" s="324">
        <v>140.16210000000001</v>
      </c>
      <c r="I2643" s="324" t="s">
        <v>212</v>
      </c>
      <c r="J2643" s="368">
        <f t="shared" si="672"/>
        <v>192.29105080429679</v>
      </c>
      <c r="K2643" s="331">
        <v>0.2</v>
      </c>
      <c r="L2643" s="304" t="str">
        <f t="shared" si="668"/>
        <v>D</v>
      </c>
      <c r="M2643" s="388">
        <v>1</v>
      </c>
      <c r="N2643" s="304">
        <v>115.4</v>
      </c>
      <c r="O2643" s="304">
        <v>10</v>
      </c>
      <c r="P2643" s="331"/>
      <c r="Q2643" s="356"/>
      <c r="R2643" s="304"/>
      <c r="S2643" s="356">
        <v>146.04416783764395</v>
      </c>
      <c r="T2643" s="356">
        <v>192.29105080429679</v>
      </c>
      <c r="U2643" s="356">
        <f t="shared" si="673"/>
        <v>192.29105080429679</v>
      </c>
      <c r="V2643" s="356"/>
      <c r="W2643" s="304" t="s">
        <v>900</v>
      </c>
      <c r="X2643" s="304" t="s">
        <v>232</v>
      </c>
      <c r="Y2643" s="366">
        <f t="shared" si="670"/>
        <v>506.6</v>
      </c>
      <c r="Z2643" s="304"/>
      <c r="AA2643" s="304"/>
      <c r="AB2643" s="304">
        <v>-999</v>
      </c>
      <c r="AC2643" s="304">
        <v>-999</v>
      </c>
      <c r="AD2643" s="366">
        <v>-999</v>
      </c>
      <c r="AE2643" s="304">
        <v>-999</v>
      </c>
      <c r="AF2643" s="304">
        <v>-999</v>
      </c>
      <c r="AG2643" s="304"/>
      <c r="AH2643" s="304">
        <v>6.4693399999999998E-2</v>
      </c>
      <c r="AI2643" s="312"/>
      <c r="AJ2643" s="332">
        <v>760</v>
      </c>
      <c r="AK2643" s="304">
        <f t="shared" si="669"/>
        <v>760</v>
      </c>
      <c r="AL2643" s="304">
        <f t="shared" si="674"/>
        <v>0.43</v>
      </c>
      <c r="AM2643" s="389" t="str">
        <f t="shared" si="671"/>
        <v/>
      </c>
      <c r="AN2643" s="304"/>
      <c r="AO2643" s="304"/>
      <c r="AP2643" s="312"/>
      <c r="AQ2643" s="312"/>
      <c r="AR2643" s="312"/>
      <c r="AS2643" s="304"/>
      <c r="AT2643" s="312"/>
      <c r="AU2643" s="329">
        <f>VLOOKUP(C2643,[1]world!$A$2:$B$3555,2,FALSE)</f>
        <v>1</v>
      </c>
      <c r="AV2643" s="329">
        <v>519</v>
      </c>
      <c r="AW2643" s="304">
        <v>0.37</v>
      </c>
      <c r="AX2643" s="304">
        <v>20</v>
      </c>
      <c r="AY2643" s="304">
        <v>-999</v>
      </c>
      <c r="AZ2643" s="304">
        <v>320</v>
      </c>
      <c r="BA2643" s="304">
        <v>20</v>
      </c>
      <c r="BB2643" s="304">
        <v>-999</v>
      </c>
      <c r="BC2643" s="304">
        <v>320</v>
      </c>
      <c r="BD2643" s="304">
        <v>20</v>
      </c>
      <c r="BE2643" s="304">
        <v>20</v>
      </c>
      <c r="BF2643" s="304">
        <v>-999</v>
      </c>
      <c r="BG2643" s="304">
        <v>-999</v>
      </c>
      <c r="BH2643" s="304">
        <v>320</v>
      </c>
      <c r="BI2643" s="304">
        <v>320</v>
      </c>
      <c r="BJ2643" s="304">
        <v>2</v>
      </c>
      <c r="BK2643" s="304" t="s">
        <v>4954</v>
      </c>
      <c r="BL2643" s="304">
        <v>2</v>
      </c>
    </row>
    <row r="2644" spans="1:64" ht="15" hidden="1" customHeight="1" x14ac:dyDescent="0.2">
      <c r="A2644" s="304" t="s">
        <v>6176</v>
      </c>
      <c r="B2644" s="304" t="s">
        <v>1612</v>
      </c>
      <c r="C2644" s="304">
        <v>2780</v>
      </c>
      <c r="D2644" s="349" t="s">
        <v>4107</v>
      </c>
      <c r="E2644" s="304" t="s">
        <v>4107</v>
      </c>
      <c r="F2644" s="304"/>
      <c r="G2644" s="324">
        <v>38.600099999999998</v>
      </c>
      <c r="H2644" s="324">
        <v>140.40539999999999</v>
      </c>
      <c r="I2644" s="324" t="s">
        <v>214</v>
      </c>
      <c r="J2644" s="368">
        <f t="shared" si="672"/>
        <v>130.69330868440034</v>
      </c>
      <c r="K2644" s="331">
        <v>0.2</v>
      </c>
      <c r="L2644" s="304" t="str">
        <f t="shared" si="668"/>
        <v>E</v>
      </c>
      <c r="M2644" s="388">
        <v>1</v>
      </c>
      <c r="N2644" s="304">
        <v>80</v>
      </c>
      <c r="O2644" s="304">
        <v>10</v>
      </c>
      <c r="P2644" s="331"/>
      <c r="Q2644" s="356"/>
      <c r="R2644" s="304"/>
      <c r="S2644" s="356">
        <v>100.16643440855489</v>
      </c>
      <c r="T2644" s="356">
        <v>130.69330868440034</v>
      </c>
      <c r="U2644" s="356">
        <f t="shared" si="673"/>
        <v>130.69330868440034</v>
      </c>
      <c r="V2644" s="356"/>
      <c r="W2644" s="304" t="s">
        <v>4661</v>
      </c>
      <c r="X2644" s="304">
        <v>-999</v>
      </c>
      <c r="Y2644" s="366" t="str">
        <f t="shared" si="670"/>
        <v>-</v>
      </c>
      <c r="Z2644" s="304"/>
      <c r="AA2644" s="304"/>
      <c r="AB2644" s="304">
        <v>-999</v>
      </c>
      <c r="AC2644" s="304">
        <v>-999</v>
      </c>
      <c r="AD2644" s="366">
        <v>-999</v>
      </c>
      <c r="AE2644" s="304">
        <v>-999</v>
      </c>
      <c r="AF2644" s="304">
        <v>-999</v>
      </c>
      <c r="AG2644" s="304"/>
      <c r="AH2644" s="304">
        <v>2.00305E-2</v>
      </c>
      <c r="AI2644" s="312"/>
      <c r="AJ2644" s="332">
        <v>661</v>
      </c>
      <c r="AK2644" s="304">
        <f t="shared" si="669"/>
        <v>690</v>
      </c>
      <c r="AL2644" s="304">
        <f t="shared" si="674"/>
        <v>0.43</v>
      </c>
      <c r="AM2644" s="389" t="str">
        <f t="shared" si="671"/>
        <v/>
      </c>
      <c r="AN2644" s="304"/>
      <c r="AO2644" s="304"/>
      <c r="AP2644" s="312"/>
      <c r="AQ2644" s="312"/>
      <c r="AR2644" s="312"/>
      <c r="AS2644" s="304"/>
      <c r="AT2644" s="312"/>
      <c r="AU2644" s="329">
        <f>VLOOKUP(C2644,[1]world!$A$2:$B$3555,2,FALSE)</f>
        <v>7</v>
      </c>
      <c r="AV2644" s="329">
        <v>388</v>
      </c>
      <c r="AW2644" s="304">
        <v>0.37</v>
      </c>
      <c r="AX2644" s="304">
        <v>160</v>
      </c>
      <c r="AY2644" s="304">
        <v>-999</v>
      </c>
      <c r="AZ2644" s="304">
        <v>1660</v>
      </c>
      <c r="BA2644" s="304">
        <v>160</v>
      </c>
      <c r="BB2644" s="304">
        <v>-999</v>
      </c>
      <c r="BC2644" s="304">
        <v>1660</v>
      </c>
      <c r="BD2644" s="304">
        <v>160</v>
      </c>
      <c r="BE2644" s="304">
        <v>160</v>
      </c>
      <c r="BF2644" s="304">
        <v>-999</v>
      </c>
      <c r="BG2644" s="304">
        <v>-999</v>
      </c>
      <c r="BH2644" s="304">
        <v>1660</v>
      </c>
      <c r="BI2644" s="304">
        <v>1660</v>
      </c>
      <c r="BJ2644" s="304">
        <v>2</v>
      </c>
      <c r="BK2644" s="304" t="s">
        <v>4954</v>
      </c>
      <c r="BL2644" s="304">
        <v>2</v>
      </c>
    </row>
    <row r="2645" spans="1:64" ht="15" hidden="1" customHeight="1" x14ac:dyDescent="0.2">
      <c r="A2645" s="304" t="s">
        <v>6176</v>
      </c>
      <c r="B2645" s="304" t="s">
        <v>1612</v>
      </c>
      <c r="C2645" s="304">
        <v>2781</v>
      </c>
      <c r="D2645" s="349" t="s">
        <v>4081</v>
      </c>
      <c r="E2645" s="304" t="s">
        <v>4081</v>
      </c>
      <c r="F2645" s="304"/>
      <c r="G2645" s="324">
        <v>38.430599999999998</v>
      </c>
      <c r="H2645" s="324">
        <v>140.39070000000001</v>
      </c>
      <c r="I2645" s="324" t="s">
        <v>214</v>
      </c>
      <c r="J2645" s="368">
        <f t="shared" si="672"/>
        <v>407.49541834208293</v>
      </c>
      <c r="K2645" s="331">
        <v>0.2</v>
      </c>
      <c r="L2645" s="304" t="str">
        <f t="shared" si="668"/>
        <v>C</v>
      </c>
      <c r="M2645" s="388">
        <v>1</v>
      </c>
      <c r="N2645" s="304">
        <v>250</v>
      </c>
      <c r="O2645" s="304">
        <v>10</v>
      </c>
      <c r="P2645" s="331"/>
      <c r="Q2645" s="356"/>
      <c r="R2645" s="304"/>
      <c r="S2645" s="356">
        <v>323.60994297665189</v>
      </c>
      <c r="T2645" s="356">
        <v>407.49541834208293</v>
      </c>
      <c r="U2645" s="356">
        <f t="shared" si="673"/>
        <v>407.49541834208293</v>
      </c>
      <c r="V2645" s="356"/>
      <c r="W2645" s="304" t="s">
        <v>4661</v>
      </c>
      <c r="X2645" s="304">
        <v>-999</v>
      </c>
      <c r="Y2645" s="366" t="str">
        <f t="shared" si="670"/>
        <v>-</v>
      </c>
      <c r="Z2645" s="304"/>
      <c r="AA2645" s="304"/>
      <c r="AB2645" s="304">
        <v>-999</v>
      </c>
      <c r="AC2645" s="304">
        <v>-999</v>
      </c>
      <c r="AD2645" s="366">
        <v>-999</v>
      </c>
      <c r="AE2645" s="304">
        <v>-999</v>
      </c>
      <c r="AF2645" s="304">
        <v>-999</v>
      </c>
      <c r="AG2645" s="304"/>
      <c r="AH2645" s="304">
        <v>1.42685E-2</v>
      </c>
      <c r="AI2645" s="312"/>
      <c r="AJ2645" s="332">
        <v>523</v>
      </c>
      <c r="AK2645" s="304">
        <f t="shared" si="669"/>
        <v>555</v>
      </c>
      <c r="AL2645" s="304">
        <f t="shared" si="674"/>
        <v>0.43</v>
      </c>
      <c r="AM2645" s="389" t="str">
        <f t="shared" si="671"/>
        <v/>
      </c>
      <c r="AN2645" s="304"/>
      <c r="AO2645" s="304"/>
      <c r="AP2645" s="312"/>
      <c r="AQ2645" s="312"/>
      <c r="AR2645" s="312"/>
      <c r="AS2645" s="304"/>
      <c r="AT2645" s="312"/>
      <c r="AU2645" s="329">
        <f>VLOOKUP(C2645,[1]world!$A$2:$B$3555,2,FALSE)</f>
        <v>7</v>
      </c>
      <c r="AV2645" s="329">
        <v>388</v>
      </c>
      <c r="AW2645" s="304">
        <v>0.37</v>
      </c>
      <c r="AX2645" s="304">
        <v>100</v>
      </c>
      <c r="AY2645" s="304">
        <v>-999</v>
      </c>
      <c r="AZ2645" s="304">
        <v>1280</v>
      </c>
      <c r="BA2645" s="304">
        <v>100</v>
      </c>
      <c r="BB2645" s="304">
        <v>-999</v>
      </c>
      <c r="BC2645" s="304">
        <v>1280</v>
      </c>
      <c r="BD2645" s="304">
        <v>100</v>
      </c>
      <c r="BE2645" s="304">
        <v>100</v>
      </c>
      <c r="BF2645" s="304">
        <v>-999</v>
      </c>
      <c r="BG2645" s="304">
        <v>-999</v>
      </c>
      <c r="BH2645" s="304">
        <v>1280</v>
      </c>
      <c r="BI2645" s="304">
        <v>1280</v>
      </c>
      <c r="BJ2645" s="304">
        <v>2</v>
      </c>
      <c r="BK2645" s="304" t="s">
        <v>4954</v>
      </c>
      <c r="BL2645" s="304">
        <v>2</v>
      </c>
    </row>
    <row r="2646" spans="1:64" ht="15" hidden="1" customHeight="1" x14ac:dyDescent="0.2">
      <c r="A2646" s="304" t="s">
        <v>6176</v>
      </c>
      <c r="B2646" s="304" t="s">
        <v>1612</v>
      </c>
      <c r="C2646" s="304">
        <v>2782</v>
      </c>
      <c r="D2646" s="349" t="s">
        <v>4073</v>
      </c>
      <c r="E2646" s="304" t="s">
        <v>4073</v>
      </c>
      <c r="F2646" s="304"/>
      <c r="G2646" s="324">
        <v>38.385599999999997</v>
      </c>
      <c r="H2646" s="324">
        <v>139.99209999999999</v>
      </c>
      <c r="I2646" s="324" t="s">
        <v>212</v>
      </c>
      <c r="J2646" s="368">
        <f t="shared" si="672"/>
        <v>339.91966790277996</v>
      </c>
      <c r="K2646" s="331">
        <v>0.2</v>
      </c>
      <c r="L2646" s="304" t="str">
        <f t="shared" si="668"/>
        <v>D</v>
      </c>
      <c r="M2646" s="388">
        <v>1</v>
      </c>
      <c r="N2646" s="304">
        <v>205.7</v>
      </c>
      <c r="O2646" s="304">
        <v>10</v>
      </c>
      <c r="P2646" s="331"/>
      <c r="Q2646" s="356"/>
      <c r="R2646" s="304"/>
      <c r="S2646" s="356">
        <v>264.75412357196552</v>
      </c>
      <c r="T2646" s="356">
        <v>339.91966790277996</v>
      </c>
      <c r="U2646" s="356">
        <f t="shared" si="673"/>
        <v>339.91966790277996</v>
      </c>
      <c r="V2646" s="356"/>
      <c r="W2646" s="304" t="s">
        <v>900</v>
      </c>
      <c r="X2646" s="304" t="s">
        <v>232</v>
      </c>
      <c r="Y2646" s="366">
        <f t="shared" si="670"/>
        <v>506.6</v>
      </c>
      <c r="Z2646" s="304"/>
      <c r="AA2646" s="304"/>
      <c r="AB2646" s="304">
        <v>-999</v>
      </c>
      <c r="AC2646" s="304">
        <v>-999</v>
      </c>
      <c r="AD2646" s="366">
        <v>-999</v>
      </c>
      <c r="AE2646" s="304">
        <v>-999</v>
      </c>
      <c r="AF2646" s="304">
        <v>-999</v>
      </c>
      <c r="AG2646" s="304"/>
      <c r="AH2646" s="304">
        <v>4.7602499999999999E-2</v>
      </c>
      <c r="AI2646" s="312"/>
      <c r="AJ2646" s="332">
        <v>760</v>
      </c>
      <c r="AK2646" s="304">
        <f t="shared" si="669"/>
        <v>760</v>
      </c>
      <c r="AL2646" s="304">
        <f t="shared" si="674"/>
        <v>0.43</v>
      </c>
      <c r="AM2646" s="389" t="str">
        <f t="shared" si="671"/>
        <v/>
      </c>
      <c r="AN2646" s="304"/>
      <c r="AO2646" s="304"/>
      <c r="AP2646" s="312"/>
      <c r="AQ2646" s="312"/>
      <c r="AR2646" s="312"/>
      <c r="AS2646" s="304"/>
      <c r="AT2646" s="312"/>
      <c r="AU2646" s="329">
        <f>VLOOKUP(C2646,[1]world!$A$2:$B$3555,2,FALSE)</f>
        <v>1</v>
      </c>
      <c r="AV2646" s="329">
        <v>519</v>
      </c>
      <c r="AW2646" s="304">
        <v>0.37</v>
      </c>
      <c r="AX2646" s="304">
        <v>20</v>
      </c>
      <c r="AY2646" s="304">
        <v>-999</v>
      </c>
      <c r="AZ2646" s="304">
        <v>340</v>
      </c>
      <c r="BA2646" s="304">
        <v>20</v>
      </c>
      <c r="BB2646" s="304">
        <v>-999</v>
      </c>
      <c r="BC2646" s="304">
        <v>340</v>
      </c>
      <c r="BD2646" s="304">
        <v>20</v>
      </c>
      <c r="BE2646" s="304">
        <v>20</v>
      </c>
      <c r="BF2646" s="304">
        <v>-999</v>
      </c>
      <c r="BG2646" s="304">
        <v>-999</v>
      </c>
      <c r="BH2646" s="304">
        <v>340</v>
      </c>
      <c r="BI2646" s="304">
        <v>340</v>
      </c>
      <c r="BJ2646" s="304">
        <v>2</v>
      </c>
      <c r="BK2646" s="304" t="s">
        <v>4954</v>
      </c>
      <c r="BL2646" s="304">
        <v>2</v>
      </c>
    </row>
    <row r="2647" spans="1:64" ht="15" hidden="1" customHeight="1" x14ac:dyDescent="0.2">
      <c r="A2647" s="304" t="s">
        <v>6176</v>
      </c>
      <c r="B2647" s="304" t="s">
        <v>1612</v>
      </c>
      <c r="C2647" s="304">
        <v>2783</v>
      </c>
      <c r="D2647" s="349" t="s">
        <v>4074</v>
      </c>
      <c r="E2647" s="304" t="s">
        <v>4074</v>
      </c>
      <c r="F2647" s="304"/>
      <c r="G2647" s="324">
        <v>38.389800000000001</v>
      </c>
      <c r="H2647" s="324">
        <v>140.27430000000001</v>
      </c>
      <c r="I2647" s="324" t="s">
        <v>214</v>
      </c>
      <c r="J2647" s="368">
        <f t="shared" si="672"/>
        <v>443.62953035620035</v>
      </c>
      <c r="K2647" s="331">
        <v>0.2</v>
      </c>
      <c r="L2647" s="304" t="str">
        <f t="shared" si="668"/>
        <v>C</v>
      </c>
      <c r="M2647" s="388">
        <v>1</v>
      </c>
      <c r="N2647" s="304">
        <v>274.5</v>
      </c>
      <c r="O2647" s="304">
        <v>10</v>
      </c>
      <c r="P2647" s="331"/>
      <c r="Q2647" s="356"/>
      <c r="R2647" s="304"/>
      <c r="S2647" s="356">
        <v>356.29504722892295</v>
      </c>
      <c r="T2647" s="356">
        <v>443.62953035620035</v>
      </c>
      <c r="U2647" s="356">
        <f t="shared" si="673"/>
        <v>443.62953035620035</v>
      </c>
      <c r="V2647" s="356"/>
      <c r="W2647" s="304" t="s">
        <v>4661</v>
      </c>
      <c r="X2647" s="304">
        <v>-999</v>
      </c>
      <c r="Y2647" s="366" t="str">
        <f t="shared" si="670"/>
        <v>-</v>
      </c>
      <c r="Z2647" s="304"/>
      <c r="AA2647" s="304"/>
      <c r="AB2647" s="304">
        <v>-999</v>
      </c>
      <c r="AC2647" s="304">
        <v>-999</v>
      </c>
      <c r="AD2647" s="366">
        <v>-999</v>
      </c>
      <c r="AE2647" s="304">
        <v>-999</v>
      </c>
      <c r="AF2647" s="304">
        <v>-999</v>
      </c>
      <c r="AG2647" s="304"/>
      <c r="AH2647" s="304">
        <v>8.6805600000000004E-3</v>
      </c>
      <c r="AI2647" s="312"/>
      <c r="AJ2647" s="332">
        <v>393</v>
      </c>
      <c r="AK2647" s="304">
        <f t="shared" si="669"/>
        <v>425</v>
      </c>
      <c r="AL2647" s="304">
        <f t="shared" si="674"/>
        <v>0.43</v>
      </c>
      <c r="AM2647" s="389" t="str">
        <f t="shared" si="671"/>
        <v/>
      </c>
      <c r="AN2647" s="304"/>
      <c r="AO2647" s="304"/>
      <c r="AP2647" s="312"/>
      <c r="AQ2647" s="312"/>
      <c r="AR2647" s="312"/>
      <c r="AS2647" s="304"/>
      <c r="AT2647" s="312"/>
      <c r="AU2647" s="329">
        <f>VLOOKUP(C2647,[1]world!$A$2:$B$3555,2,FALSE)</f>
        <v>7</v>
      </c>
      <c r="AV2647" s="329">
        <v>388</v>
      </c>
      <c r="AW2647" s="304">
        <v>0.37</v>
      </c>
      <c r="AX2647" s="304">
        <v>20</v>
      </c>
      <c r="AY2647" s="304">
        <v>-999</v>
      </c>
      <c r="AZ2647" s="304">
        <v>1980</v>
      </c>
      <c r="BA2647" s="304">
        <v>20</v>
      </c>
      <c r="BB2647" s="304">
        <v>-999</v>
      </c>
      <c r="BC2647" s="304">
        <v>1980</v>
      </c>
      <c r="BD2647" s="304">
        <v>20</v>
      </c>
      <c r="BE2647" s="304">
        <v>20</v>
      </c>
      <c r="BF2647" s="304">
        <v>-999</v>
      </c>
      <c r="BG2647" s="304">
        <v>-999</v>
      </c>
      <c r="BH2647" s="304">
        <v>1980</v>
      </c>
      <c r="BI2647" s="304">
        <v>1980</v>
      </c>
      <c r="BJ2647" s="304">
        <v>2</v>
      </c>
      <c r="BK2647" s="304" t="s">
        <v>4954</v>
      </c>
      <c r="BL2647" s="304">
        <v>2</v>
      </c>
    </row>
    <row r="2648" spans="1:64" ht="15" hidden="1" customHeight="1" x14ac:dyDescent="0.2">
      <c r="A2648" s="304" t="s">
        <v>6176</v>
      </c>
      <c r="B2648" s="304" t="s">
        <v>1612</v>
      </c>
      <c r="C2648" s="304">
        <v>2784</v>
      </c>
      <c r="D2648" s="349" t="s">
        <v>4054</v>
      </c>
      <c r="E2648" s="304" t="s">
        <v>4054</v>
      </c>
      <c r="F2648" s="304"/>
      <c r="G2648" s="324">
        <v>38.260399999999997</v>
      </c>
      <c r="H2648" s="324">
        <v>140.34880000000001</v>
      </c>
      <c r="I2648" s="324" t="s">
        <v>214</v>
      </c>
      <c r="J2648" s="368">
        <f t="shared" si="672"/>
        <v>511.95493449132431</v>
      </c>
      <c r="K2648" s="331">
        <v>0.13</v>
      </c>
      <c r="L2648" s="304" t="str">
        <f t="shared" si="668"/>
        <v>C</v>
      </c>
      <c r="M2648" s="388">
        <v>1</v>
      </c>
      <c r="N2648" s="304">
        <v>412.8</v>
      </c>
      <c r="O2648" s="304">
        <v>16</v>
      </c>
      <c r="P2648" s="331"/>
      <c r="Q2648" s="356"/>
      <c r="R2648" s="304"/>
      <c r="S2648" s="356">
        <v>491.61567213738601</v>
      </c>
      <c r="T2648" s="356">
        <v>542.46382802223172</v>
      </c>
      <c r="U2648" s="356">
        <f t="shared" si="673"/>
        <v>511.95493449132431</v>
      </c>
      <c r="V2648" s="356"/>
      <c r="W2648" s="304" t="s">
        <v>4661</v>
      </c>
      <c r="X2648" s="304">
        <v>-999</v>
      </c>
      <c r="Y2648" s="366" t="str">
        <f t="shared" si="670"/>
        <v>-</v>
      </c>
      <c r="Z2648" s="304"/>
      <c r="AA2648" s="304"/>
      <c r="AB2648" s="304">
        <v>-999</v>
      </c>
      <c r="AC2648" s="304">
        <v>-999</v>
      </c>
      <c r="AD2648" s="366">
        <v>-999</v>
      </c>
      <c r="AE2648" s="304">
        <v>-999</v>
      </c>
      <c r="AF2648" s="304">
        <v>-999</v>
      </c>
      <c r="AG2648" s="304"/>
      <c r="AH2648" s="304">
        <v>1.7814300000000002E-2</v>
      </c>
      <c r="AI2648" s="312"/>
      <c r="AJ2648" s="332">
        <v>615</v>
      </c>
      <c r="AK2648" s="304">
        <f t="shared" si="669"/>
        <v>555</v>
      </c>
      <c r="AL2648" s="304">
        <f t="shared" si="674"/>
        <v>0.43</v>
      </c>
      <c r="AM2648" s="389" t="str">
        <f t="shared" si="671"/>
        <v/>
      </c>
      <c r="AN2648" s="304"/>
      <c r="AO2648" s="304"/>
      <c r="AP2648" s="312"/>
      <c r="AQ2648" s="312"/>
      <c r="AR2648" s="312"/>
      <c r="AS2648" s="304"/>
      <c r="AT2648" s="312"/>
      <c r="AU2648" s="329">
        <f>VLOOKUP(C2648,[1]world!$A$2:$B$3555,2,FALSE)</f>
        <v>4</v>
      </c>
      <c r="AV2648" s="329">
        <v>459</v>
      </c>
      <c r="AW2648" s="304">
        <v>0.37</v>
      </c>
      <c r="AX2648" s="304">
        <v>240</v>
      </c>
      <c r="AY2648" s="304">
        <v>-999</v>
      </c>
      <c r="AZ2648" s="304">
        <v>1120</v>
      </c>
      <c r="BA2648" s="304">
        <v>240</v>
      </c>
      <c r="BB2648" s="304">
        <v>-999</v>
      </c>
      <c r="BC2648" s="304">
        <v>1120</v>
      </c>
      <c r="BD2648" s="304">
        <v>240</v>
      </c>
      <c r="BE2648" s="304">
        <v>240</v>
      </c>
      <c r="BF2648" s="304">
        <v>-999</v>
      </c>
      <c r="BG2648" s="304">
        <v>-999</v>
      </c>
      <c r="BH2648" s="304">
        <v>1120</v>
      </c>
      <c r="BI2648" s="304">
        <v>1120</v>
      </c>
      <c r="BJ2648" s="304">
        <v>2</v>
      </c>
      <c r="BK2648" s="304" t="s">
        <v>4954</v>
      </c>
      <c r="BL2648" s="304">
        <v>2</v>
      </c>
    </row>
    <row r="2649" spans="1:64" ht="15" hidden="1" customHeight="1" x14ac:dyDescent="0.2">
      <c r="A2649" s="304" t="s">
        <v>6176</v>
      </c>
      <c r="B2649" s="304" t="s">
        <v>1612</v>
      </c>
      <c r="C2649" s="304">
        <v>2785</v>
      </c>
      <c r="D2649" s="349" t="s">
        <v>4045</v>
      </c>
      <c r="E2649" s="304" t="s">
        <v>4045</v>
      </c>
      <c r="F2649" s="304"/>
      <c r="G2649" s="324">
        <v>38.150199999999998</v>
      </c>
      <c r="H2649" s="324">
        <v>140.26740000000001</v>
      </c>
      <c r="I2649" s="324" t="s">
        <v>214</v>
      </c>
      <c r="J2649" s="368">
        <f t="shared" si="672"/>
        <v>235.78508361102286</v>
      </c>
      <c r="K2649" s="331">
        <v>0.2</v>
      </c>
      <c r="L2649" s="304" t="str">
        <f t="shared" si="668"/>
        <v>D</v>
      </c>
      <c r="M2649" s="388">
        <v>1</v>
      </c>
      <c r="N2649" s="304">
        <v>151.80000000000001</v>
      </c>
      <c r="O2649" s="304">
        <v>11</v>
      </c>
      <c r="P2649" s="331"/>
      <c r="Q2649" s="356"/>
      <c r="R2649" s="304"/>
      <c r="S2649" s="356">
        <v>189.58027066179807</v>
      </c>
      <c r="T2649" s="356">
        <v>240.91895171649227</v>
      </c>
      <c r="U2649" s="356">
        <f t="shared" si="673"/>
        <v>235.78508361102286</v>
      </c>
      <c r="V2649" s="356"/>
      <c r="W2649" s="304" t="s">
        <v>4661</v>
      </c>
      <c r="X2649" s="304">
        <v>-999</v>
      </c>
      <c r="Y2649" s="366" t="str">
        <f t="shared" si="670"/>
        <v>-</v>
      </c>
      <c r="Z2649" s="304"/>
      <c r="AA2649" s="304"/>
      <c r="AB2649" s="304">
        <v>-999</v>
      </c>
      <c r="AC2649" s="304">
        <v>-999</v>
      </c>
      <c r="AD2649" s="366">
        <v>-999</v>
      </c>
      <c r="AE2649" s="304">
        <v>-999</v>
      </c>
      <c r="AF2649" s="304">
        <v>-999</v>
      </c>
      <c r="AG2649" s="304"/>
      <c r="AH2649" s="304">
        <v>4.7766500000000003E-2</v>
      </c>
      <c r="AI2649" s="312"/>
      <c r="AJ2649" s="332">
        <v>760</v>
      </c>
      <c r="AK2649" s="304">
        <f t="shared" si="669"/>
        <v>760</v>
      </c>
      <c r="AL2649" s="304">
        <f t="shared" si="674"/>
        <v>0.43</v>
      </c>
      <c r="AM2649" s="389" t="str">
        <f t="shared" si="671"/>
        <v/>
      </c>
      <c r="AN2649" s="304"/>
      <c r="AO2649" s="304"/>
      <c r="AP2649" s="312"/>
      <c r="AQ2649" s="312"/>
      <c r="AR2649" s="312"/>
      <c r="AS2649" s="304"/>
      <c r="AT2649" s="312"/>
      <c r="AU2649" s="329">
        <f>VLOOKUP(C2649,[1]world!$A$2:$B$3555,2,FALSE)</f>
        <v>3</v>
      </c>
      <c r="AV2649" s="329">
        <v>547</v>
      </c>
      <c r="AW2649" s="304">
        <v>0.37</v>
      </c>
      <c r="AX2649" s="304">
        <v>20</v>
      </c>
      <c r="AY2649" s="304">
        <v>-999</v>
      </c>
      <c r="AZ2649" s="304">
        <v>640</v>
      </c>
      <c r="BA2649" s="304">
        <v>20</v>
      </c>
      <c r="BB2649" s="304">
        <v>-999</v>
      </c>
      <c r="BC2649" s="304">
        <v>640</v>
      </c>
      <c r="BD2649" s="304">
        <v>20</v>
      </c>
      <c r="BE2649" s="304">
        <v>20</v>
      </c>
      <c r="BF2649" s="304">
        <v>-999</v>
      </c>
      <c r="BG2649" s="304">
        <v>-999</v>
      </c>
      <c r="BH2649" s="304">
        <v>640</v>
      </c>
      <c r="BI2649" s="304">
        <v>640</v>
      </c>
      <c r="BJ2649" s="304">
        <v>2</v>
      </c>
      <c r="BK2649" s="304" t="s">
        <v>4954</v>
      </c>
      <c r="BL2649" s="304">
        <v>2</v>
      </c>
    </row>
    <row r="2650" spans="1:64" ht="15" hidden="1" customHeight="1" x14ac:dyDescent="0.2">
      <c r="A2650" s="304" t="s">
        <v>6176</v>
      </c>
      <c r="B2650" s="304" t="s">
        <v>1612</v>
      </c>
      <c r="C2650" s="304">
        <v>2786</v>
      </c>
      <c r="D2650" s="349" t="s">
        <v>4038</v>
      </c>
      <c r="E2650" s="304" t="s">
        <v>4038</v>
      </c>
      <c r="F2650" s="304"/>
      <c r="G2650" s="324">
        <v>38.107399999999998</v>
      </c>
      <c r="H2650" s="324">
        <v>140.0428</v>
      </c>
      <c r="I2650" s="324" t="s">
        <v>214</v>
      </c>
      <c r="J2650" s="368">
        <f t="shared" si="672"/>
        <v>373.6988010838034</v>
      </c>
      <c r="K2650" s="331">
        <v>0.2</v>
      </c>
      <c r="L2650" s="304" t="str">
        <f t="shared" si="668"/>
        <v>C</v>
      </c>
      <c r="M2650" s="388">
        <v>1</v>
      </c>
      <c r="N2650" s="304">
        <v>227.6</v>
      </c>
      <c r="O2650" s="304">
        <v>10</v>
      </c>
      <c r="P2650" s="331"/>
      <c r="Q2650" s="356"/>
      <c r="R2650" s="304"/>
      <c r="S2650" s="356">
        <v>293.80804787972835</v>
      </c>
      <c r="T2650" s="356">
        <v>373.6988010838034</v>
      </c>
      <c r="U2650" s="356">
        <f t="shared" si="673"/>
        <v>373.6988010838034</v>
      </c>
      <c r="V2650" s="356"/>
      <c r="W2650" s="304" t="s">
        <v>4661</v>
      </c>
      <c r="X2650" s="304">
        <v>-999</v>
      </c>
      <c r="Y2650" s="366" t="str">
        <f t="shared" si="670"/>
        <v>-</v>
      </c>
      <c r="Z2650" s="304"/>
      <c r="AA2650" s="304"/>
      <c r="AB2650" s="304">
        <v>-999</v>
      </c>
      <c r="AC2650" s="304">
        <v>-999</v>
      </c>
      <c r="AD2650" s="366">
        <v>-999</v>
      </c>
      <c r="AE2650" s="304">
        <v>-999</v>
      </c>
      <c r="AF2650" s="304">
        <v>-999</v>
      </c>
      <c r="AG2650" s="304"/>
      <c r="AH2650" s="304">
        <v>5.3437800000000001E-2</v>
      </c>
      <c r="AI2650" s="312"/>
      <c r="AJ2650" s="332">
        <v>760</v>
      </c>
      <c r="AK2650" s="304">
        <f t="shared" si="669"/>
        <v>760</v>
      </c>
      <c r="AL2650" s="304">
        <f t="shared" si="674"/>
        <v>0.43</v>
      </c>
      <c r="AM2650" s="389" t="str">
        <f t="shared" si="671"/>
        <v/>
      </c>
      <c r="AN2650" s="304"/>
      <c r="AO2650" s="304"/>
      <c r="AP2650" s="312"/>
      <c r="AQ2650" s="312"/>
      <c r="AR2650" s="312"/>
      <c r="AS2650" s="304"/>
      <c r="AT2650" s="312"/>
      <c r="AU2650" s="329">
        <f>VLOOKUP(C2650,[1]world!$A$2:$B$3555,2,FALSE)</f>
        <v>11</v>
      </c>
      <c r="AV2650" s="329">
        <v>328</v>
      </c>
      <c r="AW2650" s="304">
        <v>0.37</v>
      </c>
      <c r="AX2650" s="304">
        <v>20</v>
      </c>
      <c r="AY2650" s="304">
        <v>-999</v>
      </c>
      <c r="AZ2650" s="304">
        <v>240</v>
      </c>
      <c r="BA2650" s="304">
        <v>20</v>
      </c>
      <c r="BB2650" s="304">
        <v>-999</v>
      </c>
      <c r="BC2650" s="304">
        <v>240</v>
      </c>
      <c r="BD2650" s="304">
        <v>20</v>
      </c>
      <c r="BE2650" s="304">
        <v>20</v>
      </c>
      <c r="BF2650" s="304">
        <v>-999</v>
      </c>
      <c r="BG2650" s="304">
        <v>-999</v>
      </c>
      <c r="BH2650" s="304">
        <v>240</v>
      </c>
      <c r="BI2650" s="304">
        <v>240</v>
      </c>
      <c r="BJ2650" s="304">
        <v>2</v>
      </c>
      <c r="BK2650" s="304" t="s">
        <v>4954</v>
      </c>
      <c r="BL2650" s="304">
        <v>2</v>
      </c>
    </row>
    <row r="2651" spans="1:64" ht="15" hidden="1" customHeight="1" x14ac:dyDescent="0.2">
      <c r="A2651" s="304" t="s">
        <v>6176</v>
      </c>
      <c r="B2651" s="304" t="s">
        <v>1612</v>
      </c>
      <c r="C2651" s="304">
        <v>2787</v>
      </c>
      <c r="D2651" s="349" t="s">
        <v>4030</v>
      </c>
      <c r="E2651" s="304" t="s">
        <v>4030</v>
      </c>
      <c r="F2651" s="304"/>
      <c r="G2651" s="324">
        <v>38.062100000000001</v>
      </c>
      <c r="H2651" s="324">
        <v>139.75749999999999</v>
      </c>
      <c r="I2651" s="324" t="s">
        <v>212</v>
      </c>
      <c r="J2651" s="368">
        <f t="shared" si="672"/>
        <v>389.18072033809557</v>
      </c>
      <c r="K2651" s="331">
        <v>0.2</v>
      </c>
      <c r="L2651" s="304" t="str">
        <f t="shared" si="668"/>
        <v>C</v>
      </c>
      <c r="M2651" s="388">
        <v>1</v>
      </c>
      <c r="N2651" s="304">
        <v>237.8</v>
      </c>
      <c r="O2651" s="304">
        <v>10</v>
      </c>
      <c r="P2651" s="331"/>
      <c r="Q2651" s="356"/>
      <c r="R2651" s="304"/>
      <c r="S2651" s="356">
        <v>307.36841408233335</v>
      </c>
      <c r="T2651" s="356">
        <v>389.18072033809557</v>
      </c>
      <c r="U2651" s="356">
        <f t="shared" si="673"/>
        <v>389.18072033809557</v>
      </c>
      <c r="V2651" s="356"/>
      <c r="W2651" s="304" t="s">
        <v>900</v>
      </c>
      <c r="X2651" s="304" t="s">
        <v>232</v>
      </c>
      <c r="Y2651" s="366">
        <f t="shared" si="670"/>
        <v>506.6</v>
      </c>
      <c r="Z2651" s="304"/>
      <c r="AA2651" s="304"/>
      <c r="AB2651" s="304">
        <v>-999</v>
      </c>
      <c r="AC2651" s="304">
        <v>-999</v>
      </c>
      <c r="AD2651" s="366">
        <v>-999</v>
      </c>
      <c r="AE2651" s="304">
        <v>-999</v>
      </c>
      <c r="AF2651" s="304">
        <v>-999</v>
      </c>
      <c r="AG2651" s="304"/>
      <c r="AH2651" s="304">
        <v>3.5722900000000002E-2</v>
      </c>
      <c r="AI2651" s="312"/>
      <c r="AJ2651" s="332">
        <v>760</v>
      </c>
      <c r="AK2651" s="304">
        <f t="shared" si="669"/>
        <v>760</v>
      </c>
      <c r="AL2651" s="304">
        <f t="shared" si="674"/>
        <v>0.43</v>
      </c>
      <c r="AM2651" s="389" t="str">
        <f t="shared" si="671"/>
        <v/>
      </c>
      <c r="AN2651" s="304"/>
      <c r="AO2651" s="304"/>
      <c r="AP2651" s="312"/>
      <c r="AQ2651" s="312"/>
      <c r="AR2651" s="312"/>
      <c r="AS2651" s="304"/>
      <c r="AT2651" s="312"/>
      <c r="AU2651" s="329">
        <f>VLOOKUP(C2651,[1]world!$A$2:$B$3555,2,FALSE)</f>
        <v>3</v>
      </c>
      <c r="AV2651" s="329">
        <v>547</v>
      </c>
      <c r="AW2651" s="304">
        <v>0.37</v>
      </c>
      <c r="AX2651" s="304">
        <v>20</v>
      </c>
      <c r="AY2651" s="304">
        <v>-999</v>
      </c>
      <c r="AZ2651" s="304">
        <v>40</v>
      </c>
      <c r="BA2651" s="304">
        <v>20</v>
      </c>
      <c r="BB2651" s="304">
        <v>-999</v>
      </c>
      <c r="BC2651" s="304">
        <v>40</v>
      </c>
      <c r="BD2651" s="304">
        <v>20</v>
      </c>
      <c r="BE2651" s="304">
        <v>20</v>
      </c>
      <c r="BF2651" s="304">
        <v>-999</v>
      </c>
      <c r="BG2651" s="304">
        <v>-999</v>
      </c>
      <c r="BH2651" s="304">
        <v>40</v>
      </c>
      <c r="BI2651" s="304">
        <v>40</v>
      </c>
      <c r="BJ2651" s="304">
        <v>2</v>
      </c>
      <c r="BK2651" s="304" t="s">
        <v>4954</v>
      </c>
      <c r="BL2651" s="304">
        <v>2</v>
      </c>
    </row>
    <row r="2652" spans="1:64" ht="15" hidden="1" customHeight="1" x14ac:dyDescent="0.2">
      <c r="A2652" s="304" t="s">
        <v>6176</v>
      </c>
      <c r="B2652" s="304" t="s">
        <v>1612</v>
      </c>
      <c r="C2652" s="304">
        <v>2788</v>
      </c>
      <c r="D2652" s="349" t="s">
        <v>3998</v>
      </c>
      <c r="E2652" s="304" t="s">
        <v>3998</v>
      </c>
      <c r="F2652" s="304"/>
      <c r="G2652" s="324">
        <v>37.904299999999999</v>
      </c>
      <c r="H2652" s="324">
        <v>140.09960000000001</v>
      </c>
      <c r="I2652" s="324" t="s">
        <v>214</v>
      </c>
      <c r="J2652" s="368">
        <f t="shared" si="672"/>
        <v>164.79091632354707</v>
      </c>
      <c r="K2652" s="331">
        <v>0.2</v>
      </c>
      <c r="L2652" s="304" t="str">
        <f t="shared" si="668"/>
        <v>E</v>
      </c>
      <c r="M2652" s="388">
        <v>1</v>
      </c>
      <c r="N2652" s="304">
        <v>107.3</v>
      </c>
      <c r="O2652" s="304">
        <v>11</v>
      </c>
      <c r="P2652" s="331"/>
      <c r="Q2652" s="356"/>
      <c r="R2652" s="304"/>
      <c r="S2652" s="356">
        <v>132.42902222117644</v>
      </c>
      <c r="T2652" s="356">
        <v>168.38668233492157</v>
      </c>
      <c r="U2652" s="356">
        <f t="shared" si="673"/>
        <v>164.79091632354707</v>
      </c>
      <c r="V2652" s="356"/>
      <c r="W2652" s="304" t="s">
        <v>4661</v>
      </c>
      <c r="X2652" s="304">
        <v>-999</v>
      </c>
      <c r="Y2652" s="366" t="str">
        <f t="shared" si="670"/>
        <v>-</v>
      </c>
      <c r="Z2652" s="304"/>
      <c r="AA2652" s="304"/>
      <c r="AB2652" s="304">
        <v>-999</v>
      </c>
      <c r="AC2652" s="304">
        <v>-999</v>
      </c>
      <c r="AD2652" s="366">
        <v>-999</v>
      </c>
      <c r="AE2652" s="304">
        <v>-999</v>
      </c>
      <c r="AF2652" s="304">
        <v>-999</v>
      </c>
      <c r="AG2652" s="304"/>
      <c r="AH2652" s="304">
        <v>5.0396199999999999E-3</v>
      </c>
      <c r="AI2652" s="312"/>
      <c r="AJ2652" s="332">
        <v>319</v>
      </c>
      <c r="AK2652" s="304">
        <f t="shared" si="669"/>
        <v>270</v>
      </c>
      <c r="AL2652" s="304">
        <f t="shared" si="674"/>
        <v>0.43</v>
      </c>
      <c r="AM2652" s="389" t="str">
        <f t="shared" si="671"/>
        <v/>
      </c>
      <c r="AN2652" s="304"/>
      <c r="AO2652" s="304"/>
      <c r="AP2652" s="312"/>
      <c r="AQ2652" s="312"/>
      <c r="AR2652" s="312"/>
      <c r="AS2652" s="304"/>
      <c r="AT2652" s="312"/>
      <c r="AU2652" s="329">
        <f>VLOOKUP(C2652,[1]world!$A$2:$B$3555,2,FALSE)</f>
        <v>11</v>
      </c>
      <c r="AV2652" s="329">
        <v>328</v>
      </c>
      <c r="AW2652" s="304">
        <v>0.37</v>
      </c>
      <c r="AX2652" s="304">
        <v>40</v>
      </c>
      <c r="AY2652" s="304">
        <v>-999</v>
      </c>
      <c r="AZ2652" s="304">
        <v>700</v>
      </c>
      <c r="BA2652" s="304">
        <v>40</v>
      </c>
      <c r="BB2652" s="304">
        <v>-999</v>
      </c>
      <c r="BC2652" s="304">
        <v>700</v>
      </c>
      <c r="BD2652" s="304">
        <v>40</v>
      </c>
      <c r="BE2652" s="304">
        <v>40</v>
      </c>
      <c r="BF2652" s="304">
        <v>-999</v>
      </c>
      <c r="BG2652" s="304">
        <v>-999</v>
      </c>
      <c r="BH2652" s="304">
        <v>700</v>
      </c>
      <c r="BI2652" s="304">
        <v>700</v>
      </c>
      <c r="BJ2652" s="304">
        <v>2</v>
      </c>
      <c r="BK2652" s="304" t="s">
        <v>4954</v>
      </c>
      <c r="BL2652" s="304">
        <v>2</v>
      </c>
    </row>
    <row r="2653" spans="1:64" ht="15" hidden="1" customHeight="1" x14ac:dyDescent="0.2">
      <c r="A2653" s="304" t="s">
        <v>6176</v>
      </c>
      <c r="B2653" s="304" t="s">
        <v>1612</v>
      </c>
      <c r="C2653" s="304">
        <v>2789</v>
      </c>
      <c r="D2653" s="349" t="s">
        <v>4131</v>
      </c>
      <c r="E2653" s="304" t="s">
        <v>4131</v>
      </c>
      <c r="F2653" s="304"/>
      <c r="G2653" s="324">
        <v>38.789499999999997</v>
      </c>
      <c r="H2653" s="324">
        <v>140.01849999999999</v>
      </c>
      <c r="I2653" s="324" t="s">
        <v>212</v>
      </c>
      <c r="J2653" s="368">
        <f t="shared" si="672"/>
        <v>339.4256234134229</v>
      </c>
      <c r="K2653" s="331">
        <v>0.13</v>
      </c>
      <c r="L2653" s="304" t="str">
        <f t="shared" si="668"/>
        <v>D</v>
      </c>
      <c r="M2653" s="388">
        <v>1</v>
      </c>
      <c r="N2653" s="304">
        <v>303.2</v>
      </c>
      <c r="O2653" s="304">
        <v>20</v>
      </c>
      <c r="P2653" s="331"/>
      <c r="Q2653" s="356"/>
      <c r="R2653" s="304"/>
      <c r="S2653" s="356">
        <v>339.4256234134229</v>
      </c>
      <c r="T2653" s="356">
        <v>364.69837424424082</v>
      </c>
      <c r="U2653" s="356">
        <f t="shared" si="673"/>
        <v>339.4256234134229</v>
      </c>
      <c r="V2653" s="356"/>
      <c r="W2653" s="304" t="s">
        <v>1674</v>
      </c>
      <c r="X2653" s="304" t="s">
        <v>213</v>
      </c>
      <c r="Y2653" s="366">
        <f t="shared" si="670"/>
        <v>274.5</v>
      </c>
      <c r="Z2653" s="304"/>
      <c r="AA2653" s="304"/>
      <c r="AB2653" s="304">
        <v>-999</v>
      </c>
      <c r="AC2653" s="304">
        <v>-999</v>
      </c>
      <c r="AD2653" s="366">
        <v>-999</v>
      </c>
      <c r="AE2653" s="304">
        <v>-999</v>
      </c>
      <c r="AF2653" s="304">
        <v>-999</v>
      </c>
      <c r="AG2653" s="304"/>
      <c r="AH2653" s="304">
        <v>2.39008E-2</v>
      </c>
      <c r="AI2653" s="312"/>
      <c r="AJ2653" s="332">
        <v>738</v>
      </c>
      <c r="AK2653" s="304">
        <f t="shared" si="669"/>
        <v>690</v>
      </c>
      <c r="AL2653" s="304">
        <f t="shared" si="674"/>
        <v>0.43</v>
      </c>
      <c r="AM2653" s="389" t="str">
        <f t="shared" si="671"/>
        <v/>
      </c>
      <c r="AN2653" s="304"/>
      <c r="AO2653" s="304"/>
      <c r="AP2653" s="312"/>
      <c r="AQ2653" s="312"/>
      <c r="AR2653" s="312"/>
      <c r="AS2653" s="304"/>
      <c r="AT2653" s="312"/>
      <c r="AU2653" s="329">
        <f>VLOOKUP(C2653,[1]world!$A$2:$B$3555,2,FALSE)</f>
        <v>1</v>
      </c>
      <c r="AV2653" s="329">
        <v>519</v>
      </c>
      <c r="AW2653" s="304">
        <v>0.37</v>
      </c>
      <c r="AX2653" s="304">
        <v>20</v>
      </c>
      <c r="AY2653" s="304">
        <v>-999</v>
      </c>
      <c r="AZ2653" s="304">
        <v>1880</v>
      </c>
      <c r="BA2653" s="304">
        <v>20</v>
      </c>
      <c r="BB2653" s="304">
        <v>-999</v>
      </c>
      <c r="BC2653" s="304">
        <v>1880</v>
      </c>
      <c r="BD2653" s="304">
        <v>20</v>
      </c>
      <c r="BE2653" s="304">
        <v>20</v>
      </c>
      <c r="BF2653" s="304">
        <v>-999</v>
      </c>
      <c r="BG2653" s="304">
        <v>-999</v>
      </c>
      <c r="BH2653" s="304">
        <v>1880</v>
      </c>
      <c r="BI2653" s="304">
        <v>1880</v>
      </c>
      <c r="BJ2653" s="304">
        <v>2</v>
      </c>
      <c r="BK2653" s="304" t="s">
        <v>4954</v>
      </c>
      <c r="BL2653" s="304">
        <v>2</v>
      </c>
    </row>
    <row r="2654" spans="1:64" ht="15" hidden="1" customHeight="1" x14ac:dyDescent="0.2">
      <c r="A2654" s="304" t="s">
        <v>6175</v>
      </c>
      <c r="B2654" s="304" t="s">
        <v>1612</v>
      </c>
      <c r="C2654" s="304">
        <v>2790</v>
      </c>
      <c r="D2654" s="349" t="s">
        <v>4132</v>
      </c>
      <c r="E2654" s="304" t="s">
        <v>4132</v>
      </c>
      <c r="F2654" s="304"/>
      <c r="G2654" s="324">
        <v>38.790900000000001</v>
      </c>
      <c r="H2654" s="324">
        <v>140.31299999999999</v>
      </c>
      <c r="I2654" s="324" t="s">
        <v>214</v>
      </c>
      <c r="J2654" s="368">
        <f>EXP(0.52*LN(AJ2654)+0.48*LN(AV2654))</f>
        <v>409.3010183553717</v>
      </c>
      <c r="K2654" s="331">
        <f>SQRT(0.52*AL2654^2+0.48*AW2654^2)</f>
        <v>0.402318281960937</v>
      </c>
      <c r="L2654" s="304" t="str">
        <f t="shared" si="668"/>
        <v>C</v>
      </c>
      <c r="M2654" s="388" t="s">
        <v>6097</v>
      </c>
      <c r="N2654" s="304"/>
      <c r="O2654" s="304">
        <v>21</v>
      </c>
      <c r="P2654" s="356"/>
      <c r="Q2654" s="356"/>
      <c r="R2654" s="304"/>
      <c r="S2654" s="356"/>
      <c r="T2654" s="356"/>
      <c r="U2654" s="356"/>
      <c r="V2654" s="356"/>
      <c r="W2654" s="310" t="s">
        <v>4661</v>
      </c>
      <c r="X2654" s="304">
        <v>-999</v>
      </c>
      <c r="Y2654" s="366" t="str">
        <f t="shared" si="670"/>
        <v>-</v>
      </c>
      <c r="Z2654" s="304"/>
      <c r="AA2654" s="304"/>
      <c r="AB2654" s="304">
        <v>-999</v>
      </c>
      <c r="AC2654" s="304">
        <v>-999</v>
      </c>
      <c r="AD2654" s="366">
        <v>-999</v>
      </c>
      <c r="AE2654" s="304">
        <v>-999</v>
      </c>
      <c r="AF2654" s="304">
        <v>-999</v>
      </c>
      <c r="AG2654" s="304"/>
      <c r="AH2654" s="304">
        <v>1.0341700000000001E-2</v>
      </c>
      <c r="AI2654" s="312"/>
      <c r="AJ2654" s="332">
        <v>430</v>
      </c>
      <c r="AK2654" s="304">
        <f t="shared" si="669"/>
        <v>425</v>
      </c>
      <c r="AL2654" s="363">
        <v>0.43</v>
      </c>
      <c r="AM2654" s="389" t="str">
        <f t="shared" si="671"/>
        <v/>
      </c>
      <c r="AN2654" s="304"/>
      <c r="AO2654" s="304"/>
      <c r="AP2654" s="312"/>
      <c r="AQ2654" s="312"/>
      <c r="AR2654" s="312"/>
      <c r="AS2654" s="304"/>
      <c r="AT2654" s="312"/>
      <c r="AU2654" s="329">
        <f>VLOOKUP(C2654,[1]world!$A$2:$B$3555,2,FALSE)</f>
        <v>7</v>
      </c>
      <c r="AV2654" s="329">
        <v>388</v>
      </c>
      <c r="AW2654" s="304">
        <v>0.37</v>
      </c>
      <c r="AX2654" s="304">
        <v>500</v>
      </c>
      <c r="AY2654" s="304">
        <v>-999</v>
      </c>
      <c r="AZ2654" s="304">
        <v>1120</v>
      </c>
      <c r="BA2654" s="304">
        <v>500</v>
      </c>
      <c r="BB2654" s="304">
        <v>-999</v>
      </c>
      <c r="BC2654" s="304">
        <v>1120</v>
      </c>
      <c r="BD2654" s="304">
        <v>500</v>
      </c>
      <c r="BE2654" s="304">
        <v>500</v>
      </c>
      <c r="BF2654" s="304">
        <v>-999</v>
      </c>
      <c r="BG2654" s="304">
        <v>-999</v>
      </c>
      <c r="BH2654" s="304">
        <v>1120</v>
      </c>
      <c r="BI2654" s="304">
        <v>1120</v>
      </c>
      <c r="BJ2654" s="304">
        <v>2</v>
      </c>
      <c r="BK2654" s="304" t="s">
        <v>4954</v>
      </c>
      <c r="BL2654" s="304">
        <v>2</v>
      </c>
    </row>
    <row r="2655" spans="1:64" ht="15" hidden="1" customHeight="1" x14ac:dyDescent="0.2">
      <c r="A2655" s="304" t="s">
        <v>6159</v>
      </c>
      <c r="B2655" s="304" t="s">
        <v>2503</v>
      </c>
      <c r="C2655" s="304">
        <v>2791</v>
      </c>
      <c r="D2655" s="349" t="s">
        <v>4056</v>
      </c>
      <c r="E2655" s="304" t="s">
        <v>4056</v>
      </c>
      <c r="F2655" s="304"/>
      <c r="G2655" s="324">
        <v>38.266399999999997</v>
      </c>
      <c r="H2655" s="324">
        <v>140.26169999999999</v>
      </c>
      <c r="I2655" s="324" t="s">
        <v>214</v>
      </c>
      <c r="J2655" s="366">
        <v>279</v>
      </c>
      <c r="K2655" s="331">
        <v>0.1</v>
      </c>
      <c r="L2655" s="304" t="str">
        <f t="shared" si="668"/>
        <v>D</v>
      </c>
      <c r="M2655" s="388">
        <v>0</v>
      </c>
      <c r="N2655" s="304"/>
      <c r="O2655" s="304">
        <v>21</v>
      </c>
      <c r="P2655" s="356"/>
      <c r="Q2655" s="356"/>
      <c r="R2655" s="304" t="s">
        <v>6159</v>
      </c>
      <c r="S2655" s="304"/>
      <c r="T2655" s="304"/>
      <c r="U2655" s="304"/>
      <c r="V2655" s="304"/>
      <c r="W2655" s="304" t="s">
        <v>4661</v>
      </c>
      <c r="X2655" s="304">
        <v>-999</v>
      </c>
      <c r="Y2655" s="366" t="str">
        <f t="shared" si="670"/>
        <v>-</v>
      </c>
      <c r="Z2655" s="304"/>
      <c r="AA2655" s="304"/>
      <c r="AB2655" s="304">
        <v>-999</v>
      </c>
      <c r="AC2655" s="304">
        <v>-999</v>
      </c>
      <c r="AD2655" s="366">
        <v>-999</v>
      </c>
      <c r="AE2655" s="304">
        <v>-999</v>
      </c>
      <c r="AF2655" s="304">
        <v>-999</v>
      </c>
      <c r="AG2655" s="304"/>
      <c r="AH2655" s="304">
        <v>2.5541299999999999E-2</v>
      </c>
      <c r="AI2655" s="312"/>
      <c r="AJ2655" s="332">
        <v>760</v>
      </c>
      <c r="AK2655" s="304">
        <f t="shared" si="669"/>
        <v>760</v>
      </c>
      <c r="AL2655" s="304">
        <f t="shared" ref="AL2655:AL2686" si="675">IF(AH2655&lt;=0.0022,0.2,0.43)</f>
        <v>0.43</v>
      </c>
      <c r="AM2655" s="389" t="str">
        <f t="shared" si="671"/>
        <v/>
      </c>
      <c r="AN2655" s="304"/>
      <c r="AO2655" s="304"/>
      <c r="AP2655" s="312"/>
      <c r="AQ2655" s="312"/>
      <c r="AR2655" s="312"/>
      <c r="AS2655" s="304"/>
      <c r="AT2655" s="312"/>
      <c r="AU2655" s="329">
        <f>VLOOKUP(C2655,[1]world!$A$2:$B$3555,2,FALSE)</f>
        <v>3</v>
      </c>
      <c r="AV2655" s="329">
        <v>547</v>
      </c>
      <c r="AW2655" s="304">
        <v>0.37</v>
      </c>
      <c r="AX2655" s="304">
        <v>180</v>
      </c>
      <c r="AY2655" s="304">
        <v>-999</v>
      </c>
      <c r="AZ2655" s="304">
        <v>1260</v>
      </c>
      <c r="BA2655" s="304">
        <v>180</v>
      </c>
      <c r="BB2655" s="304">
        <v>-999</v>
      </c>
      <c r="BC2655" s="304">
        <v>1260</v>
      </c>
      <c r="BD2655" s="304">
        <v>180</v>
      </c>
      <c r="BE2655" s="304">
        <v>180</v>
      </c>
      <c r="BF2655" s="304">
        <v>-999</v>
      </c>
      <c r="BG2655" s="304">
        <v>-999</v>
      </c>
      <c r="BH2655" s="304">
        <v>1260</v>
      </c>
      <c r="BI2655" s="304">
        <v>1260</v>
      </c>
      <c r="BJ2655" s="304">
        <v>2</v>
      </c>
      <c r="BK2655" s="304" t="s">
        <v>4954</v>
      </c>
      <c r="BL2655" s="304">
        <v>2</v>
      </c>
    </row>
    <row r="2656" spans="1:64" ht="15" hidden="1" customHeight="1" x14ac:dyDescent="0.2">
      <c r="A2656" s="304" t="s">
        <v>6103</v>
      </c>
      <c r="B2656" s="304" t="s">
        <v>2503</v>
      </c>
      <c r="C2656" s="304">
        <v>2792</v>
      </c>
      <c r="D2656" s="349" t="s">
        <v>4036</v>
      </c>
      <c r="E2656" s="304" t="s">
        <v>4036</v>
      </c>
      <c r="F2656" s="304"/>
      <c r="G2656" s="324">
        <v>38.1006</v>
      </c>
      <c r="H2656" s="324">
        <v>140.15860000000001</v>
      </c>
      <c r="I2656" s="324" t="s">
        <v>214</v>
      </c>
      <c r="J2656" s="366">
        <v>899.84</v>
      </c>
      <c r="K2656" s="331">
        <v>0.1</v>
      </c>
      <c r="L2656" s="304" t="str">
        <f t="shared" si="668"/>
        <v>B</v>
      </c>
      <c r="M2656" s="388">
        <v>0</v>
      </c>
      <c r="N2656" s="304"/>
      <c r="O2656" s="304">
        <v>21</v>
      </c>
      <c r="P2656" s="356"/>
      <c r="Q2656" s="356"/>
      <c r="R2656" s="304" t="s">
        <v>2503</v>
      </c>
      <c r="S2656" s="304"/>
      <c r="T2656" s="304"/>
      <c r="U2656" s="304"/>
      <c r="V2656" s="304"/>
      <c r="W2656" s="304" t="s">
        <v>4661</v>
      </c>
      <c r="X2656" s="304">
        <v>-999</v>
      </c>
      <c r="Y2656" s="366" t="str">
        <f t="shared" si="670"/>
        <v>-</v>
      </c>
      <c r="Z2656" s="304"/>
      <c r="AA2656" s="304"/>
      <c r="AB2656" s="304">
        <v>-999</v>
      </c>
      <c r="AC2656" s="304">
        <v>-999</v>
      </c>
      <c r="AD2656" s="366">
        <v>-999</v>
      </c>
      <c r="AE2656" s="304">
        <v>-999</v>
      </c>
      <c r="AF2656" s="304">
        <v>-999</v>
      </c>
      <c r="AG2656" s="304"/>
      <c r="AH2656" s="304">
        <v>5.9922400000000001E-2</v>
      </c>
      <c r="AI2656" s="312"/>
      <c r="AJ2656" s="332">
        <v>760</v>
      </c>
      <c r="AK2656" s="304">
        <f t="shared" si="669"/>
        <v>760</v>
      </c>
      <c r="AL2656" s="304">
        <f t="shared" si="675"/>
        <v>0.43</v>
      </c>
      <c r="AM2656" s="389" t="str">
        <f t="shared" si="671"/>
        <v/>
      </c>
      <c r="AN2656" s="304"/>
      <c r="AO2656" s="304"/>
      <c r="AP2656" s="312"/>
      <c r="AQ2656" s="312"/>
      <c r="AR2656" s="312"/>
      <c r="AS2656" s="304"/>
      <c r="AT2656" s="312"/>
      <c r="AU2656" s="329">
        <f>VLOOKUP(C2656,[1]world!$A$2:$B$3555,2,FALSE)</f>
        <v>11</v>
      </c>
      <c r="AV2656" s="329">
        <v>328</v>
      </c>
      <c r="AW2656" s="304">
        <v>0.37</v>
      </c>
      <c r="AX2656" s="304">
        <v>6</v>
      </c>
      <c r="AY2656" s="304">
        <v>30</v>
      </c>
      <c r="AZ2656" s="304">
        <v>240</v>
      </c>
      <c r="BA2656" s="304">
        <v>6</v>
      </c>
      <c r="BB2656" s="304">
        <v>30</v>
      </c>
      <c r="BC2656" s="304">
        <v>240</v>
      </c>
      <c r="BD2656" s="304">
        <v>20</v>
      </c>
      <c r="BE2656" s="304">
        <v>20</v>
      </c>
      <c r="BF2656" s="304">
        <v>-999</v>
      </c>
      <c r="BG2656" s="304">
        <v>-999</v>
      </c>
      <c r="BH2656" s="304">
        <v>240</v>
      </c>
      <c r="BI2656" s="304">
        <v>240</v>
      </c>
      <c r="BJ2656" s="304">
        <v>0</v>
      </c>
      <c r="BK2656" s="304">
        <v>0</v>
      </c>
      <c r="BL2656" s="304">
        <v>0</v>
      </c>
    </row>
    <row r="2657" spans="1:64" ht="15" hidden="1" customHeight="1" x14ac:dyDescent="0.2">
      <c r="A2657" s="304" t="s">
        <v>6103</v>
      </c>
      <c r="B2657" s="304" t="s">
        <v>2503</v>
      </c>
      <c r="C2657" s="304">
        <v>2793</v>
      </c>
      <c r="D2657" s="349" t="s">
        <v>4033</v>
      </c>
      <c r="E2657" s="304" t="s">
        <v>4033</v>
      </c>
      <c r="F2657" s="304"/>
      <c r="G2657" s="324">
        <v>38.078299999999999</v>
      </c>
      <c r="H2657" s="324">
        <v>140.30109999999999</v>
      </c>
      <c r="I2657" s="324" t="s">
        <v>214</v>
      </c>
      <c r="J2657" s="366">
        <v>247.62</v>
      </c>
      <c r="K2657" s="331">
        <v>0.1</v>
      </c>
      <c r="L2657" s="304" t="str">
        <f t="shared" si="668"/>
        <v>D</v>
      </c>
      <c r="M2657" s="388">
        <v>0</v>
      </c>
      <c r="N2657" s="304"/>
      <c r="O2657" s="304">
        <v>21</v>
      </c>
      <c r="P2657" s="356"/>
      <c r="Q2657" s="356"/>
      <c r="R2657" s="304" t="s">
        <v>2503</v>
      </c>
      <c r="S2657" s="304"/>
      <c r="T2657" s="304"/>
      <c r="U2657" s="304"/>
      <c r="V2657" s="304"/>
      <c r="W2657" s="304" t="s">
        <v>4661</v>
      </c>
      <c r="X2657" s="304">
        <v>-999</v>
      </c>
      <c r="Y2657" s="366" t="str">
        <f t="shared" si="670"/>
        <v>-</v>
      </c>
      <c r="Z2657" s="304"/>
      <c r="AA2657" s="304"/>
      <c r="AB2657" s="304">
        <v>-999</v>
      </c>
      <c r="AC2657" s="304">
        <v>-999</v>
      </c>
      <c r="AD2657" s="366">
        <v>-999</v>
      </c>
      <c r="AE2657" s="304">
        <v>-999</v>
      </c>
      <c r="AF2657" s="304">
        <v>-999</v>
      </c>
      <c r="AG2657" s="304"/>
      <c r="AH2657" s="304">
        <v>0.111845</v>
      </c>
      <c r="AI2657" s="312"/>
      <c r="AJ2657" s="332">
        <v>760</v>
      </c>
      <c r="AK2657" s="304">
        <f t="shared" si="669"/>
        <v>760</v>
      </c>
      <c r="AL2657" s="304">
        <f t="shared" si="675"/>
        <v>0.43</v>
      </c>
      <c r="AM2657" s="389" t="str">
        <f t="shared" si="671"/>
        <v/>
      </c>
      <c r="AN2657" s="304"/>
      <c r="AO2657" s="304"/>
      <c r="AP2657" s="312"/>
      <c r="AQ2657" s="312"/>
      <c r="AR2657" s="312"/>
      <c r="AS2657" s="304"/>
      <c r="AT2657" s="312"/>
      <c r="AU2657" s="329">
        <f>VLOOKUP(C2657,[1]world!$A$2:$B$3555,2,FALSE)</f>
        <v>3</v>
      </c>
      <c r="AV2657" s="329">
        <v>547</v>
      </c>
      <c r="AW2657" s="304">
        <v>0.37</v>
      </c>
      <c r="AX2657" s="304">
        <v>85</v>
      </c>
      <c r="AY2657" s="304">
        <v>-999</v>
      </c>
      <c r="AZ2657" s="304">
        <v>680</v>
      </c>
      <c r="BA2657" s="304">
        <v>85</v>
      </c>
      <c r="BB2657" s="304">
        <v>-999</v>
      </c>
      <c r="BC2657" s="304">
        <v>680</v>
      </c>
      <c r="BD2657" s="304">
        <v>20</v>
      </c>
      <c r="BE2657" s="304">
        <v>20</v>
      </c>
      <c r="BF2657" s="304">
        <v>-999</v>
      </c>
      <c r="BG2657" s="304">
        <v>-999</v>
      </c>
      <c r="BH2657" s="304">
        <v>680</v>
      </c>
      <c r="BI2657" s="304">
        <v>680</v>
      </c>
      <c r="BJ2657" s="304">
        <v>0</v>
      </c>
      <c r="BK2657" s="304" t="s">
        <v>4954</v>
      </c>
      <c r="BL2657" s="304">
        <v>0</v>
      </c>
    </row>
    <row r="2658" spans="1:64" ht="15" hidden="1" customHeight="1" x14ac:dyDescent="0.2">
      <c r="A2658" s="304" t="s">
        <v>6103</v>
      </c>
      <c r="B2658" s="304" t="s">
        <v>2503</v>
      </c>
      <c r="C2658" s="304">
        <v>2794</v>
      </c>
      <c r="D2658" s="349" t="s">
        <v>4018</v>
      </c>
      <c r="E2658" s="304" t="s">
        <v>4018</v>
      </c>
      <c r="F2658" s="304"/>
      <c r="G2658" s="324">
        <v>37.985300000000002</v>
      </c>
      <c r="H2658" s="324">
        <v>139.80500000000001</v>
      </c>
      <c r="I2658" s="324" t="s">
        <v>214</v>
      </c>
      <c r="J2658" s="366">
        <v>533.12</v>
      </c>
      <c r="K2658" s="331">
        <v>0.1</v>
      </c>
      <c r="L2658" s="304" t="str">
        <f t="shared" si="668"/>
        <v>C</v>
      </c>
      <c r="M2658" s="388">
        <v>0</v>
      </c>
      <c r="N2658" s="304"/>
      <c r="O2658" s="304">
        <v>21</v>
      </c>
      <c r="P2658" s="356"/>
      <c r="Q2658" s="356"/>
      <c r="R2658" s="304" t="s">
        <v>2503</v>
      </c>
      <c r="S2658" s="304"/>
      <c r="T2658" s="304"/>
      <c r="U2658" s="304"/>
      <c r="V2658" s="304"/>
      <c r="W2658" s="304" t="s">
        <v>4661</v>
      </c>
      <c r="X2658" s="304">
        <v>-999</v>
      </c>
      <c r="Y2658" s="366" t="str">
        <f t="shared" si="670"/>
        <v>-</v>
      </c>
      <c r="Z2658" s="304"/>
      <c r="AA2658" s="304"/>
      <c r="AB2658" s="304">
        <v>-999</v>
      </c>
      <c r="AC2658" s="304">
        <v>-999</v>
      </c>
      <c r="AD2658" s="366">
        <v>-999</v>
      </c>
      <c r="AE2658" s="304">
        <v>-999</v>
      </c>
      <c r="AF2658" s="304">
        <v>-999</v>
      </c>
      <c r="AG2658" s="304"/>
      <c r="AH2658" s="304">
        <v>3.2969600000000002E-2</v>
      </c>
      <c r="AI2658" s="312"/>
      <c r="AJ2658" s="332">
        <v>760</v>
      </c>
      <c r="AK2658" s="304">
        <f t="shared" si="669"/>
        <v>760</v>
      </c>
      <c r="AL2658" s="304">
        <f t="shared" si="675"/>
        <v>0.43</v>
      </c>
      <c r="AM2658" s="389" t="str">
        <f t="shared" si="671"/>
        <v/>
      </c>
      <c r="AN2658" s="304"/>
      <c r="AO2658" s="304"/>
      <c r="AP2658" s="312"/>
      <c r="AQ2658" s="312"/>
      <c r="AR2658" s="312"/>
      <c r="AS2658" s="304"/>
      <c r="AT2658" s="312"/>
      <c r="AU2658" s="329">
        <f>VLOOKUP(C2658,[1]world!$A$2:$B$3555,2,FALSE)</f>
        <v>1</v>
      </c>
      <c r="AV2658" s="329">
        <v>519</v>
      </c>
      <c r="AW2658" s="304">
        <v>0.37</v>
      </c>
      <c r="AX2658" s="304">
        <v>80</v>
      </c>
      <c r="AY2658" s="304">
        <v>-999</v>
      </c>
      <c r="AZ2658" s="304">
        <v>540</v>
      </c>
      <c r="BA2658" s="304">
        <v>80</v>
      </c>
      <c r="BB2658" s="304">
        <v>-999</v>
      </c>
      <c r="BC2658" s="304">
        <v>540</v>
      </c>
      <c r="BD2658" s="304">
        <v>20</v>
      </c>
      <c r="BE2658" s="304">
        <v>20</v>
      </c>
      <c r="BF2658" s="304">
        <v>-999</v>
      </c>
      <c r="BG2658" s="304">
        <v>-999</v>
      </c>
      <c r="BH2658" s="304">
        <v>540</v>
      </c>
      <c r="BI2658" s="304">
        <v>540</v>
      </c>
      <c r="BJ2658" s="304">
        <v>0</v>
      </c>
      <c r="BK2658" s="304" t="s">
        <v>4954</v>
      </c>
      <c r="BL2658" s="304">
        <v>0</v>
      </c>
    </row>
    <row r="2659" spans="1:64" ht="15" hidden="1" customHeight="1" x14ac:dyDescent="0.2">
      <c r="A2659" s="304" t="s">
        <v>6103</v>
      </c>
      <c r="B2659" s="304" t="s">
        <v>2503</v>
      </c>
      <c r="C2659" s="304">
        <v>2795</v>
      </c>
      <c r="D2659" s="349" t="s">
        <v>4014</v>
      </c>
      <c r="E2659" s="304" t="s">
        <v>4014</v>
      </c>
      <c r="F2659" s="304"/>
      <c r="G2659" s="324">
        <v>37.960299999999997</v>
      </c>
      <c r="H2659" s="324">
        <v>140.18690000000001</v>
      </c>
      <c r="I2659" s="324" t="s">
        <v>214</v>
      </c>
      <c r="J2659" s="366">
        <v>261.08999999999997</v>
      </c>
      <c r="K2659" s="331">
        <v>0.1</v>
      </c>
      <c r="L2659" s="304" t="str">
        <f t="shared" si="668"/>
        <v>D</v>
      </c>
      <c r="M2659" s="388">
        <v>0</v>
      </c>
      <c r="N2659" s="304"/>
      <c r="O2659" s="304">
        <v>21</v>
      </c>
      <c r="P2659" s="356"/>
      <c r="Q2659" s="356"/>
      <c r="R2659" s="304" t="s">
        <v>2503</v>
      </c>
      <c r="S2659" s="304"/>
      <c r="T2659" s="304"/>
      <c r="U2659" s="304"/>
      <c r="V2659" s="304"/>
      <c r="W2659" s="304" t="s">
        <v>4661</v>
      </c>
      <c r="X2659" s="304">
        <v>-999</v>
      </c>
      <c r="Y2659" s="366" t="str">
        <f t="shared" si="670"/>
        <v>-</v>
      </c>
      <c r="Z2659" s="304"/>
      <c r="AA2659" s="304"/>
      <c r="AB2659" s="304">
        <v>-999</v>
      </c>
      <c r="AC2659" s="304">
        <v>-999</v>
      </c>
      <c r="AD2659" s="366">
        <v>-999</v>
      </c>
      <c r="AE2659" s="304">
        <v>-999</v>
      </c>
      <c r="AF2659" s="304">
        <v>-999</v>
      </c>
      <c r="AG2659" s="304"/>
      <c r="AH2659" s="304">
        <v>1.9743400000000001E-2</v>
      </c>
      <c r="AI2659" s="312"/>
      <c r="AJ2659" s="332">
        <v>655</v>
      </c>
      <c r="AK2659" s="304">
        <f t="shared" si="669"/>
        <v>690</v>
      </c>
      <c r="AL2659" s="304">
        <f t="shared" si="675"/>
        <v>0.43</v>
      </c>
      <c r="AM2659" s="389" t="str">
        <f t="shared" si="671"/>
        <v/>
      </c>
      <c r="AN2659" s="304"/>
      <c r="AO2659" s="304"/>
      <c r="AP2659" s="312"/>
      <c r="AQ2659" s="312"/>
      <c r="AR2659" s="312"/>
      <c r="AS2659" s="304"/>
      <c r="AT2659" s="312"/>
      <c r="AU2659" s="329">
        <f>VLOOKUP(C2659,[1]world!$A$2:$B$3555,2,FALSE)</f>
        <v>8</v>
      </c>
      <c r="AV2659" s="329">
        <v>374</v>
      </c>
      <c r="AW2659" s="304">
        <v>0.37</v>
      </c>
      <c r="AX2659" s="304">
        <v>128</v>
      </c>
      <c r="AY2659" s="304">
        <v>-999</v>
      </c>
      <c r="AZ2659" s="304">
        <v>540</v>
      </c>
      <c r="BA2659" s="304">
        <v>128</v>
      </c>
      <c r="BB2659" s="304">
        <v>-999</v>
      </c>
      <c r="BC2659" s="304">
        <v>540</v>
      </c>
      <c r="BD2659" s="304">
        <v>20</v>
      </c>
      <c r="BE2659" s="304">
        <v>20</v>
      </c>
      <c r="BF2659" s="304">
        <v>-999</v>
      </c>
      <c r="BG2659" s="304">
        <v>-999</v>
      </c>
      <c r="BH2659" s="304">
        <v>540</v>
      </c>
      <c r="BI2659" s="304">
        <v>540</v>
      </c>
      <c r="BJ2659" s="304">
        <v>0</v>
      </c>
      <c r="BK2659" s="304" t="s">
        <v>4954</v>
      </c>
      <c r="BL2659" s="304">
        <v>0</v>
      </c>
    </row>
    <row r="2660" spans="1:64" ht="15" hidden="1" customHeight="1" x14ac:dyDescent="0.2">
      <c r="A2660" s="304" t="s">
        <v>6103</v>
      </c>
      <c r="B2660" s="304" t="s">
        <v>2503</v>
      </c>
      <c r="C2660" s="304">
        <v>2796</v>
      </c>
      <c r="D2660" s="349" t="s">
        <v>3997</v>
      </c>
      <c r="E2660" s="304" t="s">
        <v>3997</v>
      </c>
      <c r="F2660" s="304"/>
      <c r="G2660" s="324">
        <v>37.893099999999997</v>
      </c>
      <c r="H2660" s="324">
        <v>140.03110000000001</v>
      </c>
      <c r="I2660" s="324" t="s">
        <v>214</v>
      </c>
      <c r="J2660" s="366">
        <v>371.57</v>
      </c>
      <c r="K2660" s="331">
        <v>0.1</v>
      </c>
      <c r="L2660" s="304" t="str">
        <f t="shared" si="668"/>
        <v>C</v>
      </c>
      <c r="M2660" s="388">
        <v>0</v>
      </c>
      <c r="N2660" s="304"/>
      <c r="O2660" s="304">
        <v>21</v>
      </c>
      <c r="P2660" s="356"/>
      <c r="Q2660" s="356"/>
      <c r="R2660" s="304" t="s">
        <v>2503</v>
      </c>
      <c r="S2660" s="304"/>
      <c r="T2660" s="304"/>
      <c r="U2660" s="304"/>
      <c r="V2660" s="304"/>
      <c r="W2660" s="304" t="s">
        <v>4661</v>
      </c>
      <c r="X2660" s="304">
        <v>-999</v>
      </c>
      <c r="Y2660" s="366" t="str">
        <f t="shared" si="670"/>
        <v>-</v>
      </c>
      <c r="Z2660" s="304"/>
      <c r="AA2660" s="304"/>
      <c r="AB2660" s="304">
        <v>-999</v>
      </c>
      <c r="AC2660" s="304">
        <v>-999</v>
      </c>
      <c r="AD2660" s="366">
        <v>-999</v>
      </c>
      <c r="AE2660" s="304">
        <v>-999</v>
      </c>
      <c r="AF2660" s="304">
        <v>-999</v>
      </c>
      <c r="AG2660" s="304"/>
      <c r="AH2660" s="304">
        <v>5.8361400000000001E-2</v>
      </c>
      <c r="AI2660" s="312"/>
      <c r="AJ2660" s="332">
        <v>760</v>
      </c>
      <c r="AK2660" s="304">
        <f t="shared" si="669"/>
        <v>760</v>
      </c>
      <c r="AL2660" s="304">
        <f t="shared" si="675"/>
        <v>0.43</v>
      </c>
      <c r="AM2660" s="389" t="str">
        <f t="shared" si="671"/>
        <v/>
      </c>
      <c r="AN2660" s="304"/>
      <c r="AO2660" s="304"/>
      <c r="AP2660" s="312"/>
      <c r="AQ2660" s="312"/>
      <c r="AR2660" s="312"/>
      <c r="AS2660" s="304"/>
      <c r="AT2660" s="312"/>
      <c r="AU2660" s="329">
        <f>VLOOKUP(C2660,[1]world!$A$2:$B$3555,2,FALSE)</f>
        <v>7</v>
      </c>
      <c r="AV2660" s="329">
        <v>388</v>
      </c>
      <c r="AW2660" s="304">
        <v>0.37</v>
      </c>
      <c r="AX2660" s="304">
        <v>20</v>
      </c>
      <c r="AY2660" s="304">
        <v>-999</v>
      </c>
      <c r="AZ2660" s="304">
        <v>1020</v>
      </c>
      <c r="BA2660" s="304">
        <v>20</v>
      </c>
      <c r="BB2660" s="304">
        <v>-999</v>
      </c>
      <c r="BC2660" s="304">
        <v>1020</v>
      </c>
      <c r="BD2660" s="304">
        <v>20</v>
      </c>
      <c r="BE2660" s="304">
        <v>20</v>
      </c>
      <c r="BF2660" s="304">
        <v>-999</v>
      </c>
      <c r="BG2660" s="304">
        <v>-999</v>
      </c>
      <c r="BH2660" s="304">
        <v>1020</v>
      </c>
      <c r="BI2660" s="304">
        <v>1020</v>
      </c>
      <c r="BJ2660" s="304">
        <v>2</v>
      </c>
      <c r="BK2660" s="304" t="s">
        <v>4954</v>
      </c>
      <c r="BL2660" s="304">
        <v>2</v>
      </c>
    </row>
    <row r="2661" spans="1:64" ht="15" hidden="1" customHeight="1" x14ac:dyDescent="0.2">
      <c r="A2661" s="304" t="s">
        <v>6103</v>
      </c>
      <c r="B2661" s="304" t="s">
        <v>2503</v>
      </c>
      <c r="C2661" s="304">
        <v>2797</v>
      </c>
      <c r="D2661" s="349" t="s">
        <v>4146</v>
      </c>
      <c r="E2661" s="304" t="s">
        <v>4146</v>
      </c>
      <c r="F2661" s="304"/>
      <c r="G2661" s="324">
        <v>38.967199999999998</v>
      </c>
      <c r="H2661" s="324">
        <v>140.0367</v>
      </c>
      <c r="I2661" s="324" t="s">
        <v>214</v>
      </c>
      <c r="J2661" s="366">
        <v>320.31</v>
      </c>
      <c r="K2661" s="331">
        <v>0.1</v>
      </c>
      <c r="L2661" s="304" t="str">
        <f t="shared" si="668"/>
        <v>D</v>
      </c>
      <c r="M2661" s="388">
        <v>0</v>
      </c>
      <c r="N2661" s="304"/>
      <c r="O2661" s="304">
        <v>21</v>
      </c>
      <c r="P2661" s="356"/>
      <c r="Q2661" s="356"/>
      <c r="R2661" s="304" t="s">
        <v>2503</v>
      </c>
      <c r="S2661" s="304"/>
      <c r="T2661" s="304"/>
      <c r="U2661" s="304"/>
      <c r="V2661" s="304"/>
      <c r="W2661" s="304" t="s">
        <v>4661</v>
      </c>
      <c r="X2661" s="304">
        <v>-999</v>
      </c>
      <c r="Y2661" s="366" t="str">
        <f t="shared" si="670"/>
        <v>-</v>
      </c>
      <c r="Z2661" s="304"/>
      <c r="AA2661" s="304"/>
      <c r="AB2661" s="304">
        <v>-999</v>
      </c>
      <c r="AC2661" s="304">
        <v>-999</v>
      </c>
      <c r="AD2661" s="366">
        <v>-999</v>
      </c>
      <c r="AE2661" s="304">
        <v>-999</v>
      </c>
      <c r="AF2661" s="304">
        <v>-999</v>
      </c>
      <c r="AG2661" s="304"/>
      <c r="AH2661" s="304">
        <v>4.6954500000000003E-2</v>
      </c>
      <c r="AI2661" s="312"/>
      <c r="AJ2661" s="332">
        <v>760</v>
      </c>
      <c r="AK2661" s="304">
        <f t="shared" si="669"/>
        <v>760</v>
      </c>
      <c r="AL2661" s="304">
        <f t="shared" si="675"/>
        <v>0.43</v>
      </c>
      <c r="AM2661" s="389" t="str">
        <f t="shared" si="671"/>
        <v/>
      </c>
      <c r="AN2661" s="304"/>
      <c r="AO2661" s="304"/>
      <c r="AP2661" s="312"/>
      <c r="AQ2661" s="312"/>
      <c r="AR2661" s="312"/>
      <c r="AS2661" s="304"/>
      <c r="AT2661" s="312"/>
      <c r="AU2661" s="329">
        <f>VLOOKUP(C2661,[1]world!$A$2:$B$3555,2,FALSE)</f>
        <v>1</v>
      </c>
      <c r="AV2661" s="329">
        <v>519</v>
      </c>
      <c r="AW2661" s="304">
        <v>0.37</v>
      </c>
      <c r="AX2661" s="304">
        <v>20</v>
      </c>
      <c r="AY2661" s="304">
        <v>-999</v>
      </c>
      <c r="AZ2661" s="304">
        <v>760</v>
      </c>
      <c r="BA2661" s="304">
        <v>20</v>
      </c>
      <c r="BB2661" s="304">
        <v>-999</v>
      </c>
      <c r="BC2661" s="304">
        <v>760</v>
      </c>
      <c r="BD2661" s="304">
        <v>20</v>
      </c>
      <c r="BE2661" s="304">
        <v>20</v>
      </c>
      <c r="BF2661" s="304">
        <v>-999</v>
      </c>
      <c r="BG2661" s="304">
        <v>-999</v>
      </c>
      <c r="BH2661" s="304">
        <v>760</v>
      </c>
      <c r="BI2661" s="304">
        <v>760</v>
      </c>
      <c r="BJ2661" s="304">
        <v>2</v>
      </c>
      <c r="BK2661" s="304" t="s">
        <v>4954</v>
      </c>
      <c r="BL2661" s="304">
        <v>2</v>
      </c>
    </row>
    <row r="2662" spans="1:64" ht="15" hidden="1" customHeight="1" x14ac:dyDescent="0.2">
      <c r="A2662" s="304" t="s">
        <v>6103</v>
      </c>
      <c r="B2662" s="304" t="s">
        <v>2503</v>
      </c>
      <c r="C2662" s="304">
        <v>2798</v>
      </c>
      <c r="D2662" s="349" t="s">
        <v>4126</v>
      </c>
      <c r="E2662" s="304" t="s">
        <v>4126</v>
      </c>
      <c r="F2662" s="304"/>
      <c r="G2662" s="324">
        <v>38.746899999999997</v>
      </c>
      <c r="H2662" s="324">
        <v>140.1814</v>
      </c>
      <c r="I2662" s="324" t="s">
        <v>214</v>
      </c>
      <c r="J2662" s="366">
        <v>291.48</v>
      </c>
      <c r="K2662" s="331">
        <v>0.1</v>
      </c>
      <c r="L2662" s="304" t="str">
        <f t="shared" si="668"/>
        <v>D</v>
      </c>
      <c r="M2662" s="388">
        <v>0</v>
      </c>
      <c r="N2662" s="304"/>
      <c r="O2662" s="304">
        <v>21</v>
      </c>
      <c r="P2662" s="356"/>
      <c r="Q2662" s="356"/>
      <c r="R2662" s="304" t="s">
        <v>2503</v>
      </c>
      <c r="S2662" s="304"/>
      <c r="T2662" s="304"/>
      <c r="U2662" s="304"/>
      <c r="V2662" s="304"/>
      <c r="W2662" s="304" t="s">
        <v>4661</v>
      </c>
      <c r="X2662" s="304">
        <v>-999</v>
      </c>
      <c r="Y2662" s="366" t="str">
        <f t="shared" si="670"/>
        <v>-</v>
      </c>
      <c r="Z2662" s="304"/>
      <c r="AA2662" s="304"/>
      <c r="AB2662" s="304">
        <v>-999</v>
      </c>
      <c r="AC2662" s="304">
        <v>-999</v>
      </c>
      <c r="AD2662" s="366">
        <v>-999</v>
      </c>
      <c r="AE2662" s="304">
        <v>-999</v>
      </c>
      <c r="AF2662" s="304">
        <v>-999</v>
      </c>
      <c r="AG2662" s="304"/>
      <c r="AH2662" s="304">
        <v>3.0711499999999999E-2</v>
      </c>
      <c r="AI2662" s="312"/>
      <c r="AJ2662" s="332">
        <v>760</v>
      </c>
      <c r="AK2662" s="304">
        <f t="shared" si="669"/>
        <v>760</v>
      </c>
      <c r="AL2662" s="304">
        <f t="shared" si="675"/>
        <v>0.43</v>
      </c>
      <c r="AM2662" s="389" t="str">
        <f t="shared" si="671"/>
        <v/>
      </c>
      <c r="AN2662" s="304"/>
      <c r="AO2662" s="304"/>
      <c r="AP2662" s="312"/>
      <c r="AQ2662" s="312"/>
      <c r="AR2662" s="312"/>
      <c r="AS2662" s="304"/>
      <c r="AT2662" s="312"/>
      <c r="AU2662" s="329">
        <f>VLOOKUP(C2662,[1]world!$A$2:$B$3555,2,FALSE)</f>
        <v>3</v>
      </c>
      <c r="AV2662" s="329">
        <v>547</v>
      </c>
      <c r="AW2662" s="304">
        <v>0.37</v>
      </c>
      <c r="AX2662" s="304">
        <v>44</v>
      </c>
      <c r="AY2662" s="304">
        <v>-999</v>
      </c>
      <c r="AZ2662" s="304">
        <v>1120</v>
      </c>
      <c r="BA2662" s="304">
        <v>44</v>
      </c>
      <c r="BB2662" s="304">
        <v>-999</v>
      </c>
      <c r="BC2662" s="304">
        <v>1120</v>
      </c>
      <c r="BD2662" s="304">
        <v>40</v>
      </c>
      <c r="BE2662" s="304">
        <v>40</v>
      </c>
      <c r="BF2662" s="304">
        <v>-999</v>
      </c>
      <c r="BG2662" s="304">
        <v>-999</v>
      </c>
      <c r="BH2662" s="304">
        <v>1120</v>
      </c>
      <c r="BI2662" s="304">
        <v>1120</v>
      </c>
      <c r="BJ2662" s="304">
        <v>0</v>
      </c>
      <c r="BK2662" s="304" t="s">
        <v>4954</v>
      </c>
      <c r="BL2662" s="304">
        <v>0</v>
      </c>
    </row>
    <row r="2663" spans="1:64" ht="15" hidden="1" customHeight="1" x14ac:dyDescent="0.2">
      <c r="A2663" s="304" t="s">
        <v>6103</v>
      </c>
      <c r="B2663" s="304" t="s">
        <v>2503</v>
      </c>
      <c r="C2663" s="304">
        <v>2799</v>
      </c>
      <c r="D2663" s="349" t="s">
        <v>4121</v>
      </c>
      <c r="E2663" s="304" t="s">
        <v>4121</v>
      </c>
      <c r="F2663" s="304"/>
      <c r="G2663" s="324">
        <v>38.710299999999997</v>
      </c>
      <c r="H2663" s="324">
        <v>140.55779999999999</v>
      </c>
      <c r="I2663" s="324" t="s">
        <v>214</v>
      </c>
      <c r="J2663" s="366">
        <v>411.97</v>
      </c>
      <c r="K2663" s="331">
        <v>0.1</v>
      </c>
      <c r="L2663" s="304" t="str">
        <f t="shared" si="668"/>
        <v>C</v>
      </c>
      <c r="M2663" s="388">
        <v>0</v>
      </c>
      <c r="N2663" s="304"/>
      <c r="O2663" s="304">
        <v>21</v>
      </c>
      <c r="P2663" s="356"/>
      <c r="Q2663" s="356"/>
      <c r="R2663" s="304" t="s">
        <v>2503</v>
      </c>
      <c r="S2663" s="304"/>
      <c r="T2663" s="304"/>
      <c r="U2663" s="304"/>
      <c r="V2663" s="304"/>
      <c r="W2663" s="304" t="s">
        <v>4661</v>
      </c>
      <c r="X2663" s="304">
        <v>-999</v>
      </c>
      <c r="Y2663" s="366" t="str">
        <f t="shared" si="670"/>
        <v>-</v>
      </c>
      <c r="Z2663" s="304"/>
      <c r="AA2663" s="304"/>
      <c r="AB2663" s="304">
        <v>-999</v>
      </c>
      <c r="AC2663" s="304">
        <v>-999</v>
      </c>
      <c r="AD2663" s="366">
        <v>-999</v>
      </c>
      <c r="AE2663" s="304">
        <v>-999</v>
      </c>
      <c r="AF2663" s="304">
        <v>-999</v>
      </c>
      <c r="AG2663" s="304"/>
      <c r="AH2663" s="304">
        <v>3.2907400000000003E-2</v>
      </c>
      <c r="AI2663" s="312"/>
      <c r="AJ2663" s="332">
        <v>760</v>
      </c>
      <c r="AK2663" s="304">
        <f t="shared" si="669"/>
        <v>760</v>
      </c>
      <c r="AL2663" s="304">
        <f t="shared" si="675"/>
        <v>0.43</v>
      </c>
      <c r="AM2663" s="389" t="str">
        <f t="shared" si="671"/>
        <v/>
      </c>
      <c r="AN2663" s="304"/>
      <c r="AO2663" s="304"/>
      <c r="AP2663" s="312"/>
      <c r="AQ2663" s="312"/>
      <c r="AR2663" s="312"/>
      <c r="AS2663" s="304"/>
      <c r="AT2663" s="312"/>
      <c r="AU2663" s="329">
        <f>VLOOKUP(C2663,[1]world!$A$2:$B$3555,2,FALSE)</f>
        <v>3</v>
      </c>
      <c r="AV2663" s="329">
        <v>547</v>
      </c>
      <c r="AW2663" s="304">
        <v>0.37</v>
      </c>
      <c r="AX2663" s="304">
        <v>20</v>
      </c>
      <c r="AY2663" s="304">
        <v>-999</v>
      </c>
      <c r="AZ2663" s="304">
        <v>20</v>
      </c>
      <c r="BA2663" s="304">
        <v>20</v>
      </c>
      <c r="BB2663" s="304">
        <v>-999</v>
      </c>
      <c r="BC2663" s="304">
        <v>20</v>
      </c>
      <c r="BD2663" s="304">
        <v>20</v>
      </c>
      <c r="BE2663" s="304">
        <v>20</v>
      </c>
      <c r="BF2663" s="304">
        <v>-999</v>
      </c>
      <c r="BG2663" s="304">
        <v>-999</v>
      </c>
      <c r="BH2663" s="304">
        <v>20</v>
      </c>
      <c r="BI2663" s="304">
        <v>20</v>
      </c>
      <c r="BJ2663" s="304">
        <v>2</v>
      </c>
      <c r="BK2663" s="304" t="s">
        <v>4954</v>
      </c>
      <c r="BL2663" s="304">
        <v>2</v>
      </c>
    </row>
    <row r="2664" spans="1:64" ht="15" hidden="1" customHeight="1" x14ac:dyDescent="0.2">
      <c r="A2664" s="304" t="s">
        <v>6103</v>
      </c>
      <c r="B2664" s="304" t="s">
        <v>2503</v>
      </c>
      <c r="C2664" s="304">
        <v>2800</v>
      </c>
      <c r="D2664" s="349" t="s">
        <v>4112</v>
      </c>
      <c r="E2664" s="304" t="s">
        <v>4112</v>
      </c>
      <c r="F2664" s="304"/>
      <c r="G2664" s="324">
        <v>38.632800000000003</v>
      </c>
      <c r="H2664" s="324">
        <v>140.00890000000001</v>
      </c>
      <c r="I2664" s="324" t="s">
        <v>214</v>
      </c>
      <c r="J2664" s="366">
        <v>366.93</v>
      </c>
      <c r="K2664" s="331">
        <v>0.1</v>
      </c>
      <c r="L2664" s="304" t="str">
        <f t="shared" si="668"/>
        <v>C</v>
      </c>
      <c r="M2664" s="388">
        <v>0</v>
      </c>
      <c r="N2664" s="304"/>
      <c r="O2664" s="304">
        <v>21</v>
      </c>
      <c r="P2664" s="356"/>
      <c r="Q2664" s="356"/>
      <c r="R2664" s="304" t="s">
        <v>2503</v>
      </c>
      <c r="S2664" s="304"/>
      <c r="T2664" s="304"/>
      <c r="U2664" s="304"/>
      <c r="V2664" s="304"/>
      <c r="W2664" s="304" t="s">
        <v>4661</v>
      </c>
      <c r="X2664" s="304">
        <v>-999</v>
      </c>
      <c r="Y2664" s="366" t="str">
        <f t="shared" si="670"/>
        <v>-</v>
      </c>
      <c r="Z2664" s="304"/>
      <c r="AA2664" s="304"/>
      <c r="AB2664" s="304">
        <v>-999</v>
      </c>
      <c r="AC2664" s="304">
        <v>-999</v>
      </c>
      <c r="AD2664" s="366">
        <v>-999</v>
      </c>
      <c r="AE2664" s="304">
        <v>-999</v>
      </c>
      <c r="AF2664" s="304">
        <v>-999</v>
      </c>
      <c r="AG2664" s="304"/>
      <c r="AH2664" s="304">
        <v>0.15418899999999999</v>
      </c>
      <c r="AI2664" s="312"/>
      <c r="AJ2664" s="332">
        <v>760</v>
      </c>
      <c r="AK2664" s="304">
        <f t="shared" si="669"/>
        <v>760</v>
      </c>
      <c r="AL2664" s="304">
        <f t="shared" si="675"/>
        <v>0.43</v>
      </c>
      <c r="AM2664" s="389" t="str">
        <f t="shared" si="671"/>
        <v/>
      </c>
      <c r="AN2664" s="304"/>
      <c r="AO2664" s="304"/>
      <c r="AP2664" s="312"/>
      <c r="AQ2664" s="312"/>
      <c r="AR2664" s="312"/>
      <c r="AS2664" s="304"/>
      <c r="AT2664" s="312"/>
      <c r="AU2664" s="329">
        <f>VLOOKUP(C2664,[1]world!$A$2:$B$3555,2,FALSE)</f>
        <v>1</v>
      </c>
      <c r="AV2664" s="329">
        <v>519</v>
      </c>
      <c r="AW2664" s="304">
        <v>0.37</v>
      </c>
      <c r="AX2664" s="304">
        <v>20</v>
      </c>
      <c r="AY2664" s="304">
        <v>-999</v>
      </c>
      <c r="AZ2664" s="304">
        <v>360</v>
      </c>
      <c r="BA2664" s="304">
        <v>20</v>
      </c>
      <c r="BB2664" s="304">
        <v>-999</v>
      </c>
      <c r="BC2664" s="304">
        <v>360</v>
      </c>
      <c r="BD2664" s="304">
        <v>20</v>
      </c>
      <c r="BE2664" s="304">
        <v>20</v>
      </c>
      <c r="BF2664" s="304">
        <v>-999</v>
      </c>
      <c r="BG2664" s="304">
        <v>-999</v>
      </c>
      <c r="BH2664" s="304">
        <v>360</v>
      </c>
      <c r="BI2664" s="304">
        <v>360</v>
      </c>
      <c r="BJ2664" s="304">
        <v>2</v>
      </c>
      <c r="BK2664" s="304" t="s">
        <v>4954</v>
      </c>
      <c r="BL2664" s="304">
        <v>2</v>
      </c>
    </row>
    <row r="2665" spans="1:64" ht="15" hidden="1" customHeight="1" x14ac:dyDescent="0.2">
      <c r="A2665" s="304" t="s">
        <v>6103</v>
      </c>
      <c r="B2665" s="304" t="s">
        <v>2503</v>
      </c>
      <c r="C2665" s="304">
        <v>2801</v>
      </c>
      <c r="D2665" s="349" t="s">
        <v>4087</v>
      </c>
      <c r="E2665" s="304" t="s">
        <v>4087</v>
      </c>
      <c r="F2665" s="304"/>
      <c r="G2665" s="324">
        <v>38.467500000000001</v>
      </c>
      <c r="H2665" s="324">
        <v>139.76390000000001</v>
      </c>
      <c r="I2665" s="324" t="s">
        <v>214</v>
      </c>
      <c r="J2665" s="366">
        <v>576.97</v>
      </c>
      <c r="K2665" s="331">
        <v>0.1</v>
      </c>
      <c r="L2665" s="304" t="str">
        <f t="shared" si="668"/>
        <v>C</v>
      </c>
      <c r="M2665" s="388">
        <v>0</v>
      </c>
      <c r="N2665" s="304"/>
      <c r="O2665" s="304">
        <v>21</v>
      </c>
      <c r="P2665" s="356"/>
      <c r="Q2665" s="356"/>
      <c r="R2665" s="304" t="s">
        <v>2503</v>
      </c>
      <c r="S2665" s="304"/>
      <c r="T2665" s="304"/>
      <c r="U2665" s="304"/>
      <c r="V2665" s="304"/>
      <c r="W2665" s="304" t="s">
        <v>4661</v>
      </c>
      <c r="X2665" s="304">
        <v>-999</v>
      </c>
      <c r="Y2665" s="366" t="str">
        <f t="shared" si="670"/>
        <v>-</v>
      </c>
      <c r="Z2665" s="304"/>
      <c r="AA2665" s="304"/>
      <c r="AB2665" s="304">
        <v>-999</v>
      </c>
      <c r="AC2665" s="304">
        <v>-999</v>
      </c>
      <c r="AD2665" s="366">
        <v>-999</v>
      </c>
      <c r="AE2665" s="304">
        <v>-999</v>
      </c>
      <c r="AF2665" s="304">
        <v>-999</v>
      </c>
      <c r="AG2665" s="304"/>
      <c r="AH2665" s="304">
        <v>4.7010400000000001E-2</v>
      </c>
      <c r="AI2665" s="312"/>
      <c r="AJ2665" s="332">
        <v>760</v>
      </c>
      <c r="AK2665" s="304">
        <f t="shared" si="669"/>
        <v>760</v>
      </c>
      <c r="AL2665" s="304">
        <f t="shared" si="675"/>
        <v>0.43</v>
      </c>
      <c r="AM2665" s="389" t="str">
        <f t="shared" si="671"/>
        <v/>
      </c>
      <c r="AN2665" s="304"/>
      <c r="AO2665" s="304"/>
      <c r="AP2665" s="312"/>
      <c r="AQ2665" s="312"/>
      <c r="AR2665" s="312"/>
      <c r="AS2665" s="304"/>
      <c r="AT2665" s="312"/>
      <c r="AU2665" s="329">
        <f>VLOOKUP(C2665,[1]world!$A$2:$B$3555,2,FALSE)</f>
        <v>1</v>
      </c>
      <c r="AV2665" s="329">
        <v>519</v>
      </c>
      <c r="AW2665" s="304">
        <v>0.37</v>
      </c>
      <c r="AX2665" s="304">
        <v>40</v>
      </c>
      <c r="AY2665" s="304">
        <v>80</v>
      </c>
      <c r="AZ2665" s="304">
        <v>100</v>
      </c>
      <c r="BA2665" s="304">
        <v>40</v>
      </c>
      <c r="BB2665" s="304">
        <v>80</v>
      </c>
      <c r="BC2665" s="304">
        <v>100</v>
      </c>
      <c r="BD2665" s="304">
        <v>20</v>
      </c>
      <c r="BE2665" s="304">
        <v>20</v>
      </c>
      <c r="BF2665" s="304">
        <v>-999</v>
      </c>
      <c r="BG2665" s="304">
        <v>-999</v>
      </c>
      <c r="BH2665" s="304">
        <v>100</v>
      </c>
      <c r="BI2665" s="304">
        <v>100</v>
      </c>
      <c r="BJ2665" s="304">
        <v>0</v>
      </c>
      <c r="BK2665" s="304">
        <v>0</v>
      </c>
      <c r="BL2665" s="304">
        <v>0</v>
      </c>
    </row>
    <row r="2666" spans="1:64" ht="15" hidden="1" customHeight="1" x14ac:dyDescent="0.2">
      <c r="A2666" s="304" t="s">
        <v>6103</v>
      </c>
      <c r="B2666" s="304" t="s">
        <v>2503</v>
      </c>
      <c r="C2666" s="304">
        <v>2802</v>
      </c>
      <c r="D2666" s="349" t="s">
        <v>4072</v>
      </c>
      <c r="E2666" s="304" t="s">
        <v>4072</v>
      </c>
      <c r="F2666" s="304"/>
      <c r="G2666" s="324">
        <v>38.383099999999999</v>
      </c>
      <c r="H2666" s="324">
        <v>139.995</v>
      </c>
      <c r="I2666" s="324" t="s">
        <v>214</v>
      </c>
      <c r="J2666" s="366">
        <v>310.88</v>
      </c>
      <c r="K2666" s="331">
        <v>0.1</v>
      </c>
      <c r="L2666" s="304" t="str">
        <f t="shared" si="668"/>
        <v>D</v>
      </c>
      <c r="M2666" s="388">
        <v>0</v>
      </c>
      <c r="N2666" s="304"/>
      <c r="O2666" s="304">
        <v>21</v>
      </c>
      <c r="P2666" s="356"/>
      <c r="Q2666" s="356"/>
      <c r="R2666" s="304" t="s">
        <v>2503</v>
      </c>
      <c r="S2666" s="304"/>
      <c r="T2666" s="304"/>
      <c r="U2666" s="304"/>
      <c r="V2666" s="304"/>
      <c r="W2666" s="304" t="s">
        <v>4661</v>
      </c>
      <c r="X2666" s="304">
        <v>-999</v>
      </c>
      <c r="Y2666" s="366" t="str">
        <f t="shared" si="670"/>
        <v>-</v>
      </c>
      <c r="Z2666" s="304"/>
      <c r="AA2666" s="304"/>
      <c r="AB2666" s="304">
        <v>-999</v>
      </c>
      <c r="AC2666" s="304">
        <v>-999</v>
      </c>
      <c r="AD2666" s="366">
        <v>-999</v>
      </c>
      <c r="AE2666" s="304">
        <v>-999</v>
      </c>
      <c r="AF2666" s="304">
        <v>-999</v>
      </c>
      <c r="AG2666" s="304"/>
      <c r="AH2666" s="304">
        <v>4.6790100000000001E-2</v>
      </c>
      <c r="AI2666" s="312"/>
      <c r="AJ2666" s="332">
        <v>760</v>
      </c>
      <c r="AK2666" s="304">
        <f t="shared" si="669"/>
        <v>760</v>
      </c>
      <c r="AL2666" s="304">
        <f t="shared" si="675"/>
        <v>0.43</v>
      </c>
      <c r="AM2666" s="389" t="str">
        <f t="shared" si="671"/>
        <v/>
      </c>
      <c r="AN2666" s="304"/>
      <c r="AO2666" s="304"/>
      <c r="AP2666" s="312"/>
      <c r="AQ2666" s="312"/>
      <c r="AR2666" s="312"/>
      <c r="AS2666" s="304"/>
      <c r="AT2666" s="312"/>
      <c r="AU2666" s="329">
        <f>VLOOKUP(C2666,[1]world!$A$2:$B$3555,2,FALSE)</f>
        <v>1</v>
      </c>
      <c r="AV2666" s="329">
        <v>519</v>
      </c>
      <c r="AW2666" s="304">
        <v>0.37</v>
      </c>
      <c r="AX2666" s="304">
        <v>40</v>
      </c>
      <c r="AY2666" s="304">
        <v>-999</v>
      </c>
      <c r="AZ2666" s="304">
        <v>300</v>
      </c>
      <c r="BA2666" s="304">
        <v>40</v>
      </c>
      <c r="BB2666" s="304">
        <v>-999</v>
      </c>
      <c r="BC2666" s="304">
        <v>300</v>
      </c>
      <c r="BD2666" s="304">
        <v>40</v>
      </c>
      <c r="BE2666" s="304">
        <v>40</v>
      </c>
      <c r="BF2666" s="304">
        <v>-999</v>
      </c>
      <c r="BG2666" s="304">
        <v>-999</v>
      </c>
      <c r="BH2666" s="304">
        <v>300</v>
      </c>
      <c r="BI2666" s="304">
        <v>300</v>
      </c>
      <c r="BJ2666" s="304">
        <v>2</v>
      </c>
      <c r="BK2666" s="304" t="s">
        <v>4954</v>
      </c>
      <c r="BL2666" s="304">
        <v>2</v>
      </c>
    </row>
    <row r="2667" spans="1:64" ht="15" hidden="1" customHeight="1" x14ac:dyDescent="0.2">
      <c r="A2667" s="304" t="s">
        <v>6103</v>
      </c>
      <c r="B2667" s="304" t="s">
        <v>2503</v>
      </c>
      <c r="C2667" s="304">
        <v>2803</v>
      </c>
      <c r="D2667" s="349" t="s">
        <v>4079</v>
      </c>
      <c r="E2667" s="304" t="s">
        <v>4079</v>
      </c>
      <c r="F2667" s="304"/>
      <c r="G2667" s="324">
        <v>38.422800000000002</v>
      </c>
      <c r="H2667" s="324">
        <v>140.1283</v>
      </c>
      <c r="I2667" s="324" t="s">
        <v>214</v>
      </c>
      <c r="J2667" s="366">
        <v>285.91000000000003</v>
      </c>
      <c r="K2667" s="331">
        <v>0.1</v>
      </c>
      <c r="L2667" s="304" t="str">
        <f t="shared" si="668"/>
        <v>D</v>
      </c>
      <c r="M2667" s="388">
        <v>0</v>
      </c>
      <c r="N2667" s="304"/>
      <c r="O2667" s="304">
        <v>21</v>
      </c>
      <c r="P2667" s="356"/>
      <c r="Q2667" s="356"/>
      <c r="R2667" s="304" t="s">
        <v>2503</v>
      </c>
      <c r="S2667" s="304"/>
      <c r="T2667" s="304"/>
      <c r="U2667" s="304"/>
      <c r="V2667" s="304"/>
      <c r="W2667" s="304" t="s">
        <v>4661</v>
      </c>
      <c r="X2667" s="304">
        <v>-999</v>
      </c>
      <c r="Y2667" s="366" t="str">
        <f t="shared" si="670"/>
        <v>-</v>
      </c>
      <c r="Z2667" s="304"/>
      <c r="AA2667" s="304"/>
      <c r="AB2667" s="304">
        <v>-999</v>
      </c>
      <c r="AC2667" s="304">
        <v>-999</v>
      </c>
      <c r="AD2667" s="366">
        <v>-999</v>
      </c>
      <c r="AE2667" s="304">
        <v>-999</v>
      </c>
      <c r="AF2667" s="304">
        <v>-999</v>
      </c>
      <c r="AG2667" s="304"/>
      <c r="AH2667" s="304">
        <v>6.2270399999999997E-2</v>
      </c>
      <c r="AI2667" s="312"/>
      <c r="AJ2667" s="332">
        <v>760</v>
      </c>
      <c r="AK2667" s="304">
        <f t="shared" si="669"/>
        <v>760</v>
      </c>
      <c r="AL2667" s="304">
        <f t="shared" si="675"/>
        <v>0.43</v>
      </c>
      <c r="AM2667" s="389" t="str">
        <f t="shared" si="671"/>
        <v/>
      </c>
      <c r="AN2667" s="304"/>
      <c r="AO2667" s="304"/>
      <c r="AP2667" s="312"/>
      <c r="AQ2667" s="312"/>
      <c r="AR2667" s="312"/>
      <c r="AS2667" s="304"/>
      <c r="AT2667" s="312"/>
      <c r="AU2667" s="329">
        <f>VLOOKUP(C2667,[1]world!$A$2:$B$3555,2,FALSE)</f>
        <v>3</v>
      </c>
      <c r="AV2667" s="329">
        <v>547</v>
      </c>
      <c r="AW2667" s="304">
        <v>0.37</v>
      </c>
      <c r="AX2667" s="304">
        <v>20</v>
      </c>
      <c r="AY2667" s="304">
        <v>-999</v>
      </c>
      <c r="AZ2667" s="304">
        <v>1360</v>
      </c>
      <c r="BA2667" s="304">
        <v>20</v>
      </c>
      <c r="BB2667" s="304">
        <v>-999</v>
      </c>
      <c r="BC2667" s="304">
        <v>1360</v>
      </c>
      <c r="BD2667" s="304">
        <v>20</v>
      </c>
      <c r="BE2667" s="304">
        <v>20</v>
      </c>
      <c r="BF2667" s="304">
        <v>-999</v>
      </c>
      <c r="BG2667" s="304">
        <v>-999</v>
      </c>
      <c r="BH2667" s="304">
        <v>1360</v>
      </c>
      <c r="BI2667" s="304">
        <v>1360</v>
      </c>
      <c r="BJ2667" s="304">
        <v>2</v>
      </c>
      <c r="BK2667" s="304" t="s">
        <v>4954</v>
      </c>
      <c r="BL2667" s="304">
        <v>2</v>
      </c>
    </row>
    <row r="2668" spans="1:64" ht="15" hidden="1" customHeight="1" x14ac:dyDescent="0.2">
      <c r="A2668" s="304" t="s">
        <v>6176</v>
      </c>
      <c r="B2668" s="304" t="s">
        <v>1612</v>
      </c>
      <c r="C2668" s="304">
        <v>2804</v>
      </c>
      <c r="D2668" s="349" t="s">
        <v>4309</v>
      </c>
      <c r="E2668" s="304" t="s">
        <v>4309</v>
      </c>
      <c r="F2668" s="304"/>
      <c r="G2668" s="324">
        <v>40.3279</v>
      </c>
      <c r="H2668" s="324">
        <v>140.74279999999999</v>
      </c>
      <c r="I2668" s="324" t="s">
        <v>212</v>
      </c>
      <c r="J2668" s="368">
        <f t="shared" ref="J2668:J2676" si="676">U2668</f>
        <v>417.30932597451653</v>
      </c>
      <c r="K2668" s="331">
        <v>0.13</v>
      </c>
      <c r="L2668" s="304" t="str">
        <f t="shared" si="668"/>
        <v>C</v>
      </c>
      <c r="M2668" s="388">
        <v>1</v>
      </c>
      <c r="N2668" s="304">
        <v>336</v>
      </c>
      <c r="O2668" s="304">
        <v>16</v>
      </c>
      <c r="P2668" s="331"/>
      <c r="Q2668" s="356"/>
      <c r="R2668" s="304"/>
      <c r="S2668" s="356">
        <v>398.20482522617812</v>
      </c>
      <c r="T2668" s="356">
        <v>445.9660770970242</v>
      </c>
      <c r="U2668" s="356">
        <f t="shared" ref="U2668:U2676" si="677">IF(O2668&lt;=10,T2668,IF(O2668&gt;=20,S2668,((O2668-10)*(S2668-T2668)/10+T2668)))</f>
        <v>417.30932597451653</v>
      </c>
      <c r="V2668" s="356"/>
      <c r="W2668" s="304" t="s">
        <v>890</v>
      </c>
      <c r="X2668" s="304" t="s">
        <v>205</v>
      </c>
      <c r="Y2668" s="366">
        <f t="shared" si="670"/>
        <v>424.8</v>
      </c>
      <c r="Z2668" s="304"/>
      <c r="AA2668" s="304"/>
      <c r="AB2668" s="304">
        <v>-999</v>
      </c>
      <c r="AC2668" s="304">
        <v>-999</v>
      </c>
      <c r="AD2668" s="366">
        <v>-999</v>
      </c>
      <c r="AE2668" s="304">
        <v>-999</v>
      </c>
      <c r="AF2668" s="304">
        <v>-999</v>
      </c>
      <c r="AG2668" s="304"/>
      <c r="AH2668" s="304">
        <v>4.2704199999999998E-2</v>
      </c>
      <c r="AI2668" s="312"/>
      <c r="AJ2668" s="332">
        <v>760</v>
      </c>
      <c r="AK2668" s="304">
        <f t="shared" si="669"/>
        <v>760</v>
      </c>
      <c r="AL2668" s="304">
        <f t="shared" si="675"/>
        <v>0.43</v>
      </c>
      <c r="AM2668" s="389" t="str">
        <f t="shared" si="671"/>
        <v/>
      </c>
      <c r="AN2668" s="304"/>
      <c r="AO2668" s="304"/>
      <c r="AP2668" s="312"/>
      <c r="AQ2668" s="312"/>
      <c r="AR2668" s="312"/>
      <c r="AS2668" s="304"/>
      <c r="AT2668" s="312"/>
      <c r="AU2668" s="329">
        <f>VLOOKUP(C2668,[1]world!$A$2:$B$3555,2,FALSE)</f>
        <v>9</v>
      </c>
      <c r="AV2668" s="329">
        <v>497</v>
      </c>
      <c r="AW2668" s="304">
        <v>0.37</v>
      </c>
      <c r="AX2668" s="304">
        <v>40</v>
      </c>
      <c r="AY2668" s="304">
        <v>-999</v>
      </c>
      <c r="AZ2668" s="304">
        <v>240</v>
      </c>
      <c r="BA2668" s="304">
        <v>40</v>
      </c>
      <c r="BB2668" s="304">
        <v>-999</v>
      </c>
      <c r="BC2668" s="304">
        <v>240</v>
      </c>
      <c r="BD2668" s="304">
        <v>40</v>
      </c>
      <c r="BE2668" s="304">
        <v>40</v>
      </c>
      <c r="BF2668" s="304">
        <v>-999</v>
      </c>
      <c r="BG2668" s="304">
        <v>-999</v>
      </c>
      <c r="BH2668" s="304">
        <v>240</v>
      </c>
      <c r="BI2668" s="304">
        <v>240</v>
      </c>
      <c r="BJ2668" s="304">
        <v>2</v>
      </c>
      <c r="BK2668" s="304" t="s">
        <v>4954</v>
      </c>
      <c r="BL2668" s="304">
        <v>2</v>
      </c>
    </row>
    <row r="2669" spans="1:64" ht="15" hidden="1" customHeight="1" x14ac:dyDescent="0.2">
      <c r="A2669" s="304" t="s">
        <v>6176</v>
      </c>
      <c r="B2669" s="304" t="s">
        <v>1612</v>
      </c>
      <c r="C2669" s="304">
        <v>2805</v>
      </c>
      <c r="D2669" s="349" t="s">
        <v>4299</v>
      </c>
      <c r="E2669" s="304" t="s">
        <v>4299</v>
      </c>
      <c r="F2669" s="304"/>
      <c r="G2669" s="324">
        <v>40.267699999999998</v>
      </c>
      <c r="H2669" s="324">
        <v>140.5659</v>
      </c>
      <c r="I2669" s="324" t="s">
        <v>214</v>
      </c>
      <c r="J2669" s="368">
        <f t="shared" si="676"/>
        <v>242.54947300853718</v>
      </c>
      <c r="K2669" s="331">
        <v>0.2</v>
      </c>
      <c r="L2669" s="304" t="str">
        <f t="shared" si="668"/>
        <v>D</v>
      </c>
      <c r="M2669" s="388">
        <v>1</v>
      </c>
      <c r="N2669" s="304">
        <v>145.19999999999999</v>
      </c>
      <c r="O2669" s="304">
        <v>10</v>
      </c>
      <c r="P2669" s="331"/>
      <c r="Q2669" s="356"/>
      <c r="R2669" s="304"/>
      <c r="S2669" s="356">
        <v>184.99416979535377</v>
      </c>
      <c r="T2669" s="356">
        <v>242.54947300853718</v>
      </c>
      <c r="U2669" s="356">
        <f t="shared" si="677"/>
        <v>242.54947300853718</v>
      </c>
      <c r="V2669" s="356"/>
      <c r="W2669" s="304" t="s">
        <v>4661</v>
      </c>
      <c r="X2669" s="304">
        <v>-999</v>
      </c>
      <c r="Y2669" s="366" t="str">
        <f t="shared" si="670"/>
        <v>-</v>
      </c>
      <c r="Z2669" s="304"/>
      <c r="AA2669" s="304"/>
      <c r="AB2669" s="304">
        <v>-999</v>
      </c>
      <c r="AC2669" s="304">
        <v>-999</v>
      </c>
      <c r="AD2669" s="366">
        <v>-999</v>
      </c>
      <c r="AE2669" s="304">
        <v>-999</v>
      </c>
      <c r="AF2669" s="304">
        <v>-999</v>
      </c>
      <c r="AG2669" s="304"/>
      <c r="AH2669" s="304">
        <v>8.2245700000000005E-3</v>
      </c>
      <c r="AI2669" s="312"/>
      <c r="AJ2669" s="332">
        <v>383</v>
      </c>
      <c r="AK2669" s="304">
        <f t="shared" si="669"/>
        <v>425</v>
      </c>
      <c r="AL2669" s="304">
        <f t="shared" si="675"/>
        <v>0.43</v>
      </c>
      <c r="AM2669" s="389" t="str">
        <f t="shared" si="671"/>
        <v/>
      </c>
      <c r="AN2669" s="304"/>
      <c r="AO2669" s="304"/>
      <c r="AP2669" s="312"/>
      <c r="AQ2669" s="312"/>
      <c r="AR2669" s="312"/>
      <c r="AS2669" s="304"/>
      <c r="AT2669" s="312"/>
      <c r="AU2669" s="329">
        <f>VLOOKUP(C2669,[1]world!$A$2:$B$3555,2,FALSE)</f>
        <v>7</v>
      </c>
      <c r="AV2669" s="329">
        <v>388</v>
      </c>
      <c r="AW2669" s="304">
        <v>0.37</v>
      </c>
      <c r="AX2669" s="304">
        <v>260</v>
      </c>
      <c r="AY2669" s="304">
        <v>-999</v>
      </c>
      <c r="AZ2669" s="304">
        <v>520</v>
      </c>
      <c r="BA2669" s="304">
        <v>260</v>
      </c>
      <c r="BB2669" s="304">
        <v>-999</v>
      </c>
      <c r="BC2669" s="304">
        <v>520</v>
      </c>
      <c r="BD2669" s="304">
        <v>260</v>
      </c>
      <c r="BE2669" s="304">
        <v>260</v>
      </c>
      <c r="BF2669" s="304">
        <v>-999</v>
      </c>
      <c r="BG2669" s="304">
        <v>-999</v>
      </c>
      <c r="BH2669" s="304">
        <v>520</v>
      </c>
      <c r="BI2669" s="304">
        <v>520</v>
      </c>
      <c r="BJ2669" s="304">
        <v>2</v>
      </c>
      <c r="BK2669" s="304" t="s">
        <v>4954</v>
      </c>
      <c r="BL2669" s="304">
        <v>2</v>
      </c>
    </row>
    <row r="2670" spans="1:64" ht="15" hidden="1" customHeight="1" x14ac:dyDescent="0.2">
      <c r="A2670" s="304" t="s">
        <v>6176</v>
      </c>
      <c r="B2670" s="304" t="s">
        <v>1612</v>
      </c>
      <c r="C2670" s="304">
        <v>2806</v>
      </c>
      <c r="D2670" s="349" t="s">
        <v>4302</v>
      </c>
      <c r="E2670" s="304" t="s">
        <v>4302</v>
      </c>
      <c r="F2670" s="304"/>
      <c r="G2670" s="324">
        <v>40.278199999999998</v>
      </c>
      <c r="H2670" s="324">
        <v>140.26310000000001</v>
      </c>
      <c r="I2670" s="324" t="s">
        <v>212</v>
      </c>
      <c r="J2670" s="368">
        <f t="shared" si="676"/>
        <v>506.25848826415557</v>
      </c>
      <c r="K2670" s="331">
        <v>0.13</v>
      </c>
      <c r="L2670" s="304" t="str">
        <f t="shared" si="668"/>
        <v>C</v>
      </c>
      <c r="M2670" s="388">
        <v>1</v>
      </c>
      <c r="N2670" s="304">
        <v>396</v>
      </c>
      <c r="O2670" s="304">
        <v>15</v>
      </c>
      <c r="P2670" s="331"/>
      <c r="Q2670" s="356"/>
      <c r="R2670" s="304"/>
      <c r="S2670" s="356">
        <v>478.42026723863796</v>
      </c>
      <c r="T2670" s="356">
        <v>534.09670928967319</v>
      </c>
      <c r="U2670" s="356">
        <f t="shared" si="677"/>
        <v>506.25848826415557</v>
      </c>
      <c r="V2670" s="356"/>
      <c r="W2670" s="304" t="s">
        <v>890</v>
      </c>
      <c r="X2670" s="304" t="s">
        <v>205</v>
      </c>
      <c r="Y2670" s="366">
        <f t="shared" si="670"/>
        <v>424.8</v>
      </c>
      <c r="Z2670" s="304"/>
      <c r="AA2670" s="304"/>
      <c r="AB2670" s="304">
        <v>-999</v>
      </c>
      <c r="AC2670" s="304">
        <v>-999</v>
      </c>
      <c r="AD2670" s="366">
        <v>-999</v>
      </c>
      <c r="AE2670" s="304">
        <v>-999</v>
      </c>
      <c r="AF2670" s="304">
        <v>-999</v>
      </c>
      <c r="AG2670" s="304"/>
      <c r="AH2670" s="304">
        <v>4.4995899999999998E-2</v>
      </c>
      <c r="AI2670" s="312"/>
      <c r="AJ2670" s="332">
        <v>760</v>
      </c>
      <c r="AK2670" s="304">
        <f t="shared" si="669"/>
        <v>760</v>
      </c>
      <c r="AL2670" s="304">
        <f t="shared" si="675"/>
        <v>0.43</v>
      </c>
      <c r="AM2670" s="389" t="str">
        <f t="shared" si="671"/>
        <v/>
      </c>
      <c r="AN2670" s="304"/>
      <c r="AO2670" s="304"/>
      <c r="AP2670" s="312"/>
      <c r="AQ2670" s="312"/>
      <c r="AR2670" s="312"/>
      <c r="AS2670" s="304"/>
      <c r="AT2670" s="312"/>
      <c r="AU2670" s="329">
        <f>VLOOKUP(C2670,[1]world!$A$2:$B$3555,2,FALSE)</f>
        <v>7</v>
      </c>
      <c r="AV2670" s="329">
        <v>388</v>
      </c>
      <c r="AW2670" s="304">
        <v>0.37</v>
      </c>
      <c r="AX2670" s="304">
        <v>620</v>
      </c>
      <c r="AY2670" s="304">
        <v>-999</v>
      </c>
      <c r="AZ2670" s="304">
        <v>840</v>
      </c>
      <c r="BA2670" s="304">
        <v>620</v>
      </c>
      <c r="BB2670" s="304">
        <v>-999</v>
      </c>
      <c r="BC2670" s="304">
        <v>840</v>
      </c>
      <c r="BD2670" s="304">
        <v>620</v>
      </c>
      <c r="BE2670" s="304">
        <v>620</v>
      </c>
      <c r="BF2670" s="304">
        <v>-999</v>
      </c>
      <c r="BG2670" s="304">
        <v>-999</v>
      </c>
      <c r="BH2670" s="304">
        <v>840</v>
      </c>
      <c r="BI2670" s="304">
        <v>840</v>
      </c>
      <c r="BJ2670" s="304">
        <v>2</v>
      </c>
      <c r="BK2670" s="304" t="s">
        <v>4954</v>
      </c>
      <c r="BL2670" s="304">
        <v>2</v>
      </c>
    </row>
    <row r="2671" spans="1:64" ht="15" hidden="1" customHeight="1" x14ac:dyDescent="0.2">
      <c r="A2671" s="304" t="s">
        <v>6176</v>
      </c>
      <c r="B2671" s="304" t="s">
        <v>1612</v>
      </c>
      <c r="C2671" s="304">
        <v>2807</v>
      </c>
      <c r="D2671" s="349" t="s">
        <v>4313</v>
      </c>
      <c r="E2671" s="304" t="s">
        <v>4313</v>
      </c>
      <c r="F2671" s="304"/>
      <c r="G2671" s="324">
        <v>40.388800000000003</v>
      </c>
      <c r="H2671" s="324">
        <v>139.98269999999999</v>
      </c>
      <c r="I2671" s="324" t="s">
        <v>212</v>
      </c>
      <c r="J2671" s="368">
        <f t="shared" si="676"/>
        <v>459.87079276865103</v>
      </c>
      <c r="K2671" s="331">
        <v>0.2</v>
      </c>
      <c r="L2671" s="304" t="str">
        <f t="shared" si="668"/>
        <v>C</v>
      </c>
      <c r="M2671" s="388">
        <v>1</v>
      </c>
      <c r="N2671" s="304">
        <v>285.7</v>
      </c>
      <c r="O2671" s="304">
        <v>10</v>
      </c>
      <c r="P2671" s="331"/>
      <c r="Q2671" s="356"/>
      <c r="R2671" s="304"/>
      <c r="S2671" s="356">
        <v>371.2656925980516</v>
      </c>
      <c r="T2671" s="356">
        <v>459.87079276865103</v>
      </c>
      <c r="U2671" s="356">
        <f t="shared" si="677"/>
        <v>459.87079276865103</v>
      </c>
      <c r="V2671" s="356"/>
      <c r="W2671" s="304" t="s">
        <v>900</v>
      </c>
      <c r="X2671" s="304" t="s">
        <v>232</v>
      </c>
      <c r="Y2671" s="366">
        <f t="shared" si="670"/>
        <v>506.6</v>
      </c>
      <c r="Z2671" s="304"/>
      <c r="AA2671" s="304"/>
      <c r="AB2671" s="304">
        <v>-999</v>
      </c>
      <c r="AC2671" s="304">
        <v>-999</v>
      </c>
      <c r="AD2671" s="366">
        <v>-999</v>
      </c>
      <c r="AE2671" s="304">
        <v>-999</v>
      </c>
      <c r="AF2671" s="304">
        <v>-999</v>
      </c>
      <c r="AG2671" s="304"/>
      <c r="AH2671" s="304">
        <v>3.9750599999999997E-2</v>
      </c>
      <c r="AI2671" s="312"/>
      <c r="AJ2671" s="332">
        <v>760</v>
      </c>
      <c r="AK2671" s="304">
        <f t="shared" si="669"/>
        <v>760</v>
      </c>
      <c r="AL2671" s="304">
        <f t="shared" si="675"/>
        <v>0.43</v>
      </c>
      <c r="AM2671" s="389" t="str">
        <f t="shared" si="671"/>
        <v/>
      </c>
      <c r="AN2671" s="304"/>
      <c r="AO2671" s="304"/>
      <c r="AP2671" s="312"/>
      <c r="AQ2671" s="312"/>
      <c r="AR2671" s="312"/>
      <c r="AS2671" s="304"/>
      <c r="AT2671" s="312"/>
      <c r="AU2671" s="329">
        <f>VLOOKUP(C2671,[1]world!$A$2:$B$3555,2,FALSE)</f>
        <v>3</v>
      </c>
      <c r="AV2671" s="329">
        <v>547</v>
      </c>
      <c r="AW2671" s="304">
        <v>0.37</v>
      </c>
      <c r="AX2671" s="304">
        <v>820</v>
      </c>
      <c r="AY2671" s="304">
        <v>-999</v>
      </c>
      <c r="AZ2671" s="304">
        <v>1280</v>
      </c>
      <c r="BA2671" s="304">
        <v>820</v>
      </c>
      <c r="BB2671" s="304">
        <v>-999</v>
      </c>
      <c r="BC2671" s="304">
        <v>1280</v>
      </c>
      <c r="BD2671" s="304">
        <v>820</v>
      </c>
      <c r="BE2671" s="304">
        <v>820</v>
      </c>
      <c r="BF2671" s="304">
        <v>-999</v>
      </c>
      <c r="BG2671" s="304">
        <v>-999</v>
      </c>
      <c r="BH2671" s="304">
        <v>1280</v>
      </c>
      <c r="BI2671" s="304">
        <v>1280</v>
      </c>
      <c r="BJ2671" s="304">
        <v>2</v>
      </c>
      <c r="BK2671" s="304" t="s">
        <v>4954</v>
      </c>
      <c r="BL2671" s="304">
        <v>2</v>
      </c>
    </row>
    <row r="2672" spans="1:64" ht="15" hidden="1" customHeight="1" x14ac:dyDescent="0.2">
      <c r="A2672" s="304" t="s">
        <v>6176</v>
      </c>
      <c r="B2672" s="304" t="s">
        <v>1612</v>
      </c>
      <c r="C2672" s="304">
        <v>2808</v>
      </c>
      <c r="D2672" s="349" t="s">
        <v>4293</v>
      </c>
      <c r="E2672" s="304" t="s">
        <v>4293</v>
      </c>
      <c r="F2672" s="304"/>
      <c r="G2672" s="324">
        <v>40.203200000000002</v>
      </c>
      <c r="H2672" s="324">
        <v>140.02879999999999</v>
      </c>
      <c r="I2672" s="324" t="s">
        <v>212</v>
      </c>
      <c r="J2672" s="368">
        <f t="shared" si="676"/>
        <v>207.25848401016719</v>
      </c>
      <c r="K2672" s="331">
        <v>0.13</v>
      </c>
      <c r="L2672" s="304" t="str">
        <f t="shared" si="668"/>
        <v>D</v>
      </c>
      <c r="M2672" s="388">
        <v>1</v>
      </c>
      <c r="N2672" s="304">
        <v>186</v>
      </c>
      <c r="O2672" s="304">
        <v>20</v>
      </c>
      <c r="P2672" s="331"/>
      <c r="Q2672" s="356"/>
      <c r="R2672" s="304"/>
      <c r="S2672" s="356">
        <v>207.25848401016719</v>
      </c>
      <c r="T2672" s="356">
        <v>222.32510640825893</v>
      </c>
      <c r="U2672" s="356">
        <f t="shared" si="677"/>
        <v>207.25848401016719</v>
      </c>
      <c r="V2672" s="356"/>
      <c r="W2672" s="304" t="s">
        <v>1674</v>
      </c>
      <c r="X2672" s="304" t="s">
        <v>213</v>
      </c>
      <c r="Y2672" s="366">
        <f t="shared" si="670"/>
        <v>274.5</v>
      </c>
      <c r="Z2672" s="304"/>
      <c r="AA2672" s="304"/>
      <c r="AB2672" s="304">
        <v>-999</v>
      </c>
      <c r="AC2672" s="304">
        <v>-999</v>
      </c>
      <c r="AD2672" s="366">
        <v>-999</v>
      </c>
      <c r="AE2672" s="304">
        <v>-999</v>
      </c>
      <c r="AF2672" s="304">
        <v>-999</v>
      </c>
      <c r="AG2672" s="304"/>
      <c r="AH2672" s="304">
        <v>5.05625E-3</v>
      </c>
      <c r="AI2672" s="312"/>
      <c r="AJ2672" s="332">
        <v>320</v>
      </c>
      <c r="AK2672" s="304">
        <f t="shared" si="669"/>
        <v>270</v>
      </c>
      <c r="AL2672" s="304">
        <f t="shared" si="675"/>
        <v>0.43</v>
      </c>
      <c r="AM2672" s="389" t="str">
        <f t="shared" si="671"/>
        <v/>
      </c>
      <c r="AN2672" s="304"/>
      <c r="AO2672" s="304"/>
      <c r="AP2672" s="312"/>
      <c r="AQ2672" s="312"/>
      <c r="AR2672" s="312"/>
      <c r="AS2672" s="304"/>
      <c r="AT2672" s="312"/>
      <c r="AU2672" s="329">
        <f>VLOOKUP(C2672,[1]world!$A$2:$B$3555,2,FALSE)</f>
        <v>11</v>
      </c>
      <c r="AV2672" s="329">
        <v>328</v>
      </c>
      <c r="AW2672" s="304">
        <v>0.37</v>
      </c>
      <c r="AX2672" s="304">
        <v>660</v>
      </c>
      <c r="AY2672" s="304">
        <v>-999</v>
      </c>
      <c r="AZ2672" s="304">
        <v>2540</v>
      </c>
      <c r="BA2672" s="304">
        <v>660</v>
      </c>
      <c r="BB2672" s="304">
        <v>-999</v>
      </c>
      <c r="BC2672" s="304">
        <v>2540</v>
      </c>
      <c r="BD2672" s="304">
        <v>660</v>
      </c>
      <c r="BE2672" s="304">
        <v>660</v>
      </c>
      <c r="BF2672" s="304">
        <v>-999</v>
      </c>
      <c r="BG2672" s="304">
        <v>-999</v>
      </c>
      <c r="BH2672" s="304">
        <v>2540</v>
      </c>
      <c r="BI2672" s="304">
        <v>2540</v>
      </c>
      <c r="BJ2672" s="304">
        <v>2</v>
      </c>
      <c r="BK2672" s="304" t="s">
        <v>4954</v>
      </c>
      <c r="BL2672" s="304">
        <v>2</v>
      </c>
    </row>
    <row r="2673" spans="1:64" ht="15" hidden="1" customHeight="1" x14ac:dyDescent="0.2">
      <c r="A2673" s="304" t="s">
        <v>6176</v>
      </c>
      <c r="B2673" s="304" t="s">
        <v>1612</v>
      </c>
      <c r="C2673" s="304">
        <v>2809</v>
      </c>
      <c r="D2673" s="349" t="s">
        <v>4294</v>
      </c>
      <c r="E2673" s="304" t="s">
        <v>4294</v>
      </c>
      <c r="F2673" s="304"/>
      <c r="G2673" s="324">
        <v>40.215200000000003</v>
      </c>
      <c r="H2673" s="324">
        <v>140.78729999999999</v>
      </c>
      <c r="I2673" s="324" t="s">
        <v>212</v>
      </c>
      <c r="J2673" s="368">
        <f t="shared" si="676"/>
        <v>279.35692317701802</v>
      </c>
      <c r="K2673" s="331">
        <v>0.13</v>
      </c>
      <c r="L2673" s="304" t="str">
        <f t="shared" si="668"/>
        <v>D</v>
      </c>
      <c r="M2673" s="388">
        <v>1</v>
      </c>
      <c r="N2673" s="304">
        <v>250</v>
      </c>
      <c r="O2673" s="304">
        <v>20</v>
      </c>
      <c r="P2673" s="331"/>
      <c r="Q2673" s="356"/>
      <c r="R2673" s="304"/>
      <c r="S2673" s="356">
        <v>279.35692317701802</v>
      </c>
      <c r="T2673" s="356">
        <v>300.56255567748047</v>
      </c>
      <c r="U2673" s="356">
        <f t="shared" si="677"/>
        <v>279.35692317701802</v>
      </c>
      <c r="V2673" s="356"/>
      <c r="W2673" s="304" t="s">
        <v>1674</v>
      </c>
      <c r="X2673" s="304" t="s">
        <v>213</v>
      </c>
      <c r="Y2673" s="366">
        <f t="shared" si="670"/>
        <v>274.5</v>
      </c>
      <c r="Z2673" s="304"/>
      <c r="AA2673" s="304"/>
      <c r="AB2673" s="304">
        <v>-999</v>
      </c>
      <c r="AC2673" s="304">
        <v>-999</v>
      </c>
      <c r="AD2673" s="366">
        <v>-999</v>
      </c>
      <c r="AE2673" s="304">
        <v>-999</v>
      </c>
      <c r="AF2673" s="304">
        <v>-999</v>
      </c>
      <c r="AG2673" s="304"/>
      <c r="AH2673" s="304">
        <v>4.02835E-3</v>
      </c>
      <c r="AI2673" s="312"/>
      <c r="AJ2673" s="332">
        <v>301</v>
      </c>
      <c r="AK2673" s="304">
        <f t="shared" si="669"/>
        <v>270</v>
      </c>
      <c r="AL2673" s="304">
        <f t="shared" si="675"/>
        <v>0.43</v>
      </c>
      <c r="AM2673" s="389" t="str">
        <f t="shared" si="671"/>
        <v/>
      </c>
      <c r="AN2673" s="304"/>
      <c r="AO2673" s="304"/>
      <c r="AP2673" s="312"/>
      <c r="AQ2673" s="312"/>
      <c r="AR2673" s="312"/>
      <c r="AS2673" s="304"/>
      <c r="AT2673" s="312"/>
      <c r="AU2673" s="329">
        <f>VLOOKUP(C2673,[1]world!$A$2:$B$3555,2,FALSE)</f>
        <v>11</v>
      </c>
      <c r="AV2673" s="329">
        <v>328</v>
      </c>
      <c r="AW2673" s="304">
        <v>0.37</v>
      </c>
      <c r="AX2673" s="304">
        <v>300</v>
      </c>
      <c r="AY2673" s="304">
        <v>-999</v>
      </c>
      <c r="AZ2673" s="304">
        <v>700</v>
      </c>
      <c r="BA2673" s="304">
        <v>300</v>
      </c>
      <c r="BB2673" s="304">
        <v>-999</v>
      </c>
      <c r="BC2673" s="304">
        <v>700</v>
      </c>
      <c r="BD2673" s="304">
        <v>300</v>
      </c>
      <c r="BE2673" s="304">
        <v>300</v>
      </c>
      <c r="BF2673" s="304">
        <v>-999</v>
      </c>
      <c r="BG2673" s="304">
        <v>-999</v>
      </c>
      <c r="BH2673" s="304">
        <v>700</v>
      </c>
      <c r="BI2673" s="304">
        <v>700</v>
      </c>
      <c r="BJ2673" s="304">
        <v>2</v>
      </c>
      <c r="BK2673" s="304" t="s">
        <v>4954</v>
      </c>
      <c r="BL2673" s="304">
        <v>2</v>
      </c>
    </row>
    <row r="2674" spans="1:64" ht="15" hidden="1" customHeight="1" x14ac:dyDescent="0.2">
      <c r="A2674" s="304" t="s">
        <v>6176</v>
      </c>
      <c r="B2674" s="304" t="s">
        <v>1612</v>
      </c>
      <c r="C2674" s="304">
        <v>2810</v>
      </c>
      <c r="D2674" s="349" t="s">
        <v>4280</v>
      </c>
      <c r="E2674" s="304" t="s">
        <v>4280</v>
      </c>
      <c r="F2674" s="304"/>
      <c r="G2674" s="324">
        <v>40.045999999999999</v>
      </c>
      <c r="H2674" s="324">
        <v>140.0813</v>
      </c>
      <c r="I2674" s="324" t="s">
        <v>212</v>
      </c>
      <c r="J2674" s="368">
        <f t="shared" si="676"/>
        <v>232.58224962846438</v>
      </c>
      <c r="K2674" s="331">
        <v>0.13</v>
      </c>
      <c r="L2674" s="304" t="str">
        <f t="shared" si="668"/>
        <v>D</v>
      </c>
      <c r="M2674" s="388">
        <v>1</v>
      </c>
      <c r="N2674" s="304">
        <v>208.5</v>
      </c>
      <c r="O2674" s="304">
        <v>20</v>
      </c>
      <c r="P2674" s="331"/>
      <c r="Q2674" s="356"/>
      <c r="R2674" s="304"/>
      <c r="S2674" s="356">
        <v>232.58224962846438</v>
      </c>
      <c r="T2674" s="356">
        <v>249.95955555154984</v>
      </c>
      <c r="U2674" s="356">
        <f t="shared" si="677"/>
        <v>232.58224962846438</v>
      </c>
      <c r="V2674" s="356"/>
      <c r="W2674" s="304" t="s">
        <v>1674</v>
      </c>
      <c r="X2674" s="304" t="s">
        <v>213</v>
      </c>
      <c r="Y2674" s="366">
        <f t="shared" si="670"/>
        <v>274.5</v>
      </c>
      <c r="Z2674" s="304"/>
      <c r="AA2674" s="304"/>
      <c r="AB2674" s="304">
        <v>-999</v>
      </c>
      <c r="AC2674" s="304">
        <v>-999</v>
      </c>
      <c r="AD2674" s="366">
        <v>-999</v>
      </c>
      <c r="AE2674" s="304">
        <v>-999</v>
      </c>
      <c r="AF2674" s="304">
        <v>-999</v>
      </c>
      <c r="AG2674" s="304"/>
      <c r="AH2674" s="304">
        <v>7.7635400000000002E-3</v>
      </c>
      <c r="AI2674" s="312"/>
      <c r="AJ2674" s="332">
        <v>373</v>
      </c>
      <c r="AK2674" s="304">
        <f t="shared" si="669"/>
        <v>425</v>
      </c>
      <c r="AL2674" s="304">
        <f t="shared" si="675"/>
        <v>0.43</v>
      </c>
      <c r="AM2674" s="389" t="str">
        <f t="shared" si="671"/>
        <v/>
      </c>
      <c r="AN2674" s="304"/>
      <c r="AO2674" s="304"/>
      <c r="AP2674" s="312"/>
      <c r="AQ2674" s="312"/>
      <c r="AR2674" s="312"/>
      <c r="AS2674" s="304"/>
      <c r="AT2674" s="312"/>
      <c r="AU2674" s="329">
        <f>VLOOKUP(C2674,[1]world!$A$2:$B$3555,2,FALSE)</f>
        <v>7</v>
      </c>
      <c r="AV2674" s="329">
        <v>388</v>
      </c>
      <c r="AW2674" s="304">
        <v>0.37</v>
      </c>
      <c r="AX2674" s="304">
        <v>20</v>
      </c>
      <c r="AY2674" s="304">
        <v>-999</v>
      </c>
      <c r="AZ2674" s="304">
        <v>860</v>
      </c>
      <c r="BA2674" s="304">
        <v>20</v>
      </c>
      <c r="BB2674" s="304">
        <v>-999</v>
      </c>
      <c r="BC2674" s="304">
        <v>860</v>
      </c>
      <c r="BD2674" s="304">
        <v>20</v>
      </c>
      <c r="BE2674" s="304">
        <v>20</v>
      </c>
      <c r="BF2674" s="304">
        <v>-999</v>
      </c>
      <c r="BG2674" s="304">
        <v>-999</v>
      </c>
      <c r="BH2674" s="304">
        <v>860</v>
      </c>
      <c r="BI2674" s="304">
        <v>860</v>
      </c>
      <c r="BJ2674" s="304">
        <v>2</v>
      </c>
      <c r="BK2674" s="304" t="s">
        <v>4954</v>
      </c>
      <c r="BL2674" s="304">
        <v>2</v>
      </c>
    </row>
    <row r="2675" spans="1:64" ht="15" hidden="1" customHeight="1" x14ac:dyDescent="0.2">
      <c r="A2675" s="304" t="s">
        <v>6176</v>
      </c>
      <c r="B2675" s="304" t="s">
        <v>1612</v>
      </c>
      <c r="C2675" s="304">
        <v>2811</v>
      </c>
      <c r="D2675" s="349" t="s">
        <v>4255</v>
      </c>
      <c r="E2675" s="304" t="s">
        <v>4255</v>
      </c>
      <c r="F2675" s="304"/>
      <c r="G2675" s="324">
        <v>39.722499999999997</v>
      </c>
      <c r="H2675" s="324">
        <v>140.1002</v>
      </c>
      <c r="I2675" s="324" t="s">
        <v>212</v>
      </c>
      <c r="J2675" s="368">
        <f t="shared" si="676"/>
        <v>425.15202539409631</v>
      </c>
      <c r="K2675" s="331">
        <v>0.2</v>
      </c>
      <c r="L2675" s="304" t="str">
        <f t="shared" si="668"/>
        <v>C</v>
      </c>
      <c r="M2675" s="388">
        <v>1</v>
      </c>
      <c r="N2675" s="304">
        <v>261.89999999999998</v>
      </c>
      <c r="O2675" s="304">
        <v>10</v>
      </c>
      <c r="P2675" s="331"/>
      <c r="Q2675" s="356"/>
      <c r="R2675" s="304"/>
      <c r="S2675" s="356">
        <v>339.47441999201931</v>
      </c>
      <c r="T2675" s="356">
        <v>425.15202539409631</v>
      </c>
      <c r="U2675" s="356">
        <f t="shared" si="677"/>
        <v>425.15202539409631</v>
      </c>
      <c r="V2675" s="356"/>
      <c r="W2675" s="304" t="s">
        <v>900</v>
      </c>
      <c r="X2675" s="304" t="s">
        <v>232</v>
      </c>
      <c r="Y2675" s="366">
        <f t="shared" si="670"/>
        <v>506.6</v>
      </c>
      <c r="Z2675" s="304"/>
      <c r="AA2675" s="304"/>
      <c r="AB2675" s="304">
        <v>-999</v>
      </c>
      <c r="AC2675" s="304">
        <v>-999</v>
      </c>
      <c r="AD2675" s="366">
        <v>-999</v>
      </c>
      <c r="AE2675" s="304">
        <v>-999</v>
      </c>
      <c r="AF2675" s="304">
        <v>-999</v>
      </c>
      <c r="AG2675" s="304"/>
      <c r="AH2675" s="304">
        <v>2.17023E-3</v>
      </c>
      <c r="AI2675" s="312"/>
      <c r="AJ2675" s="332">
        <v>245</v>
      </c>
      <c r="AK2675" s="304">
        <f t="shared" si="669"/>
        <v>270</v>
      </c>
      <c r="AL2675" s="304">
        <f t="shared" si="675"/>
        <v>0.2</v>
      </c>
      <c r="AM2675" s="389" t="str">
        <f t="shared" si="671"/>
        <v/>
      </c>
      <c r="AN2675" s="304"/>
      <c r="AO2675" s="304"/>
      <c r="AP2675" s="312"/>
      <c r="AQ2675" s="312"/>
      <c r="AR2675" s="312"/>
      <c r="AS2675" s="304"/>
      <c r="AT2675" s="312"/>
      <c r="AU2675" s="329">
        <f>VLOOKUP(C2675,[1]world!$A$2:$B$3555,2,FALSE)</f>
        <v>11</v>
      </c>
      <c r="AV2675" s="329">
        <v>328</v>
      </c>
      <c r="AW2675" s="304">
        <v>0.37</v>
      </c>
      <c r="AX2675" s="304">
        <v>240</v>
      </c>
      <c r="AY2675" s="304">
        <v>-999</v>
      </c>
      <c r="AZ2675" s="304">
        <v>1700</v>
      </c>
      <c r="BA2675" s="304">
        <v>240</v>
      </c>
      <c r="BB2675" s="304">
        <v>-999</v>
      </c>
      <c r="BC2675" s="304">
        <v>1700</v>
      </c>
      <c r="BD2675" s="304">
        <v>240</v>
      </c>
      <c r="BE2675" s="304">
        <v>240</v>
      </c>
      <c r="BF2675" s="304">
        <v>-999</v>
      </c>
      <c r="BG2675" s="304">
        <v>-999</v>
      </c>
      <c r="BH2675" s="304">
        <v>1700</v>
      </c>
      <c r="BI2675" s="304">
        <v>1700</v>
      </c>
      <c r="BJ2675" s="304">
        <v>2</v>
      </c>
      <c r="BK2675" s="304" t="s">
        <v>4954</v>
      </c>
      <c r="BL2675" s="304">
        <v>2</v>
      </c>
    </row>
    <row r="2676" spans="1:64" ht="15" hidden="1" customHeight="1" x14ac:dyDescent="0.2">
      <c r="A2676" s="304" t="s">
        <v>6176</v>
      </c>
      <c r="B2676" s="304" t="s">
        <v>1612</v>
      </c>
      <c r="C2676" s="304">
        <v>2812</v>
      </c>
      <c r="D2676" s="349" t="s">
        <v>4273</v>
      </c>
      <c r="E2676" s="304" t="s">
        <v>4273</v>
      </c>
      <c r="F2676" s="304"/>
      <c r="G2676" s="324">
        <v>39.994999999999997</v>
      </c>
      <c r="H2676" s="324">
        <v>140.40309999999999</v>
      </c>
      <c r="I2676" s="324" t="s">
        <v>212</v>
      </c>
      <c r="J2676" s="368">
        <f t="shared" si="676"/>
        <v>620.58723238949108</v>
      </c>
      <c r="K2676" s="331">
        <v>0.2</v>
      </c>
      <c r="L2676" s="304" t="str">
        <f t="shared" si="668"/>
        <v>C</v>
      </c>
      <c r="M2676" s="388">
        <v>1</v>
      </c>
      <c r="N2676" s="304">
        <v>403</v>
      </c>
      <c r="O2676" s="304">
        <v>10</v>
      </c>
      <c r="P2676" s="331"/>
      <c r="Q2676" s="356"/>
      <c r="R2676" s="304"/>
      <c r="S2676" s="356">
        <v>528.98329014777266</v>
      </c>
      <c r="T2676" s="356">
        <v>620.58723238949108</v>
      </c>
      <c r="U2676" s="356">
        <f t="shared" si="677"/>
        <v>620.58723238949108</v>
      </c>
      <c r="V2676" s="356"/>
      <c r="W2676" s="304" t="s">
        <v>900</v>
      </c>
      <c r="X2676" s="304" t="s">
        <v>232</v>
      </c>
      <c r="Y2676" s="366">
        <f t="shared" si="670"/>
        <v>506.6</v>
      </c>
      <c r="Z2676" s="304"/>
      <c r="AA2676" s="304"/>
      <c r="AB2676" s="304">
        <v>-999</v>
      </c>
      <c r="AC2676" s="304">
        <v>-999</v>
      </c>
      <c r="AD2676" s="366">
        <v>-999</v>
      </c>
      <c r="AE2676" s="304">
        <v>-999</v>
      </c>
      <c r="AF2676" s="304">
        <v>-999</v>
      </c>
      <c r="AG2676" s="304"/>
      <c r="AH2676" s="304">
        <v>0.14221800000000001</v>
      </c>
      <c r="AI2676" s="312"/>
      <c r="AJ2676" s="332">
        <v>760</v>
      </c>
      <c r="AK2676" s="304">
        <f t="shared" si="669"/>
        <v>760</v>
      </c>
      <c r="AL2676" s="304">
        <f t="shared" si="675"/>
        <v>0.43</v>
      </c>
      <c r="AM2676" s="389" t="str">
        <f t="shared" si="671"/>
        <v/>
      </c>
      <c r="AN2676" s="304"/>
      <c r="AO2676" s="304"/>
      <c r="AP2676" s="312"/>
      <c r="AQ2676" s="312"/>
      <c r="AR2676" s="312"/>
      <c r="AS2676" s="304"/>
      <c r="AT2676" s="312"/>
      <c r="AU2676" s="329">
        <f>VLOOKUP(C2676,[1]world!$A$2:$B$3555,2,FALSE)</f>
        <v>3</v>
      </c>
      <c r="AV2676" s="329">
        <v>547</v>
      </c>
      <c r="AW2676" s="304">
        <v>0.37</v>
      </c>
      <c r="AX2676" s="304">
        <v>20</v>
      </c>
      <c r="AY2676" s="304">
        <v>-999</v>
      </c>
      <c r="AZ2676" s="304">
        <v>80</v>
      </c>
      <c r="BA2676" s="304">
        <v>20</v>
      </c>
      <c r="BB2676" s="304">
        <v>-999</v>
      </c>
      <c r="BC2676" s="304">
        <v>80</v>
      </c>
      <c r="BD2676" s="304">
        <v>20</v>
      </c>
      <c r="BE2676" s="304">
        <v>20</v>
      </c>
      <c r="BF2676" s="304">
        <v>-999</v>
      </c>
      <c r="BG2676" s="304">
        <v>-999</v>
      </c>
      <c r="BH2676" s="304">
        <v>80</v>
      </c>
      <c r="BI2676" s="304">
        <v>80</v>
      </c>
      <c r="BJ2676" s="304">
        <v>2</v>
      </c>
      <c r="BK2676" s="304" t="s">
        <v>4954</v>
      </c>
      <c r="BL2676" s="304">
        <v>2</v>
      </c>
    </row>
    <row r="2677" spans="1:64" ht="15" hidden="1" customHeight="1" x14ac:dyDescent="0.2">
      <c r="A2677" s="304" t="s">
        <v>6103</v>
      </c>
      <c r="B2677" s="304" t="s">
        <v>2503</v>
      </c>
      <c r="C2677" s="304">
        <v>2813</v>
      </c>
      <c r="D2677" s="349" t="s">
        <v>4164</v>
      </c>
      <c r="E2677" s="304" t="s">
        <v>4164</v>
      </c>
      <c r="F2677" s="304"/>
      <c r="G2677" s="324">
        <v>39.171100000000003</v>
      </c>
      <c r="H2677" s="324">
        <v>140.71639999999999</v>
      </c>
      <c r="I2677" s="324" t="s">
        <v>214</v>
      </c>
      <c r="J2677" s="366">
        <v>458.73</v>
      </c>
      <c r="K2677" s="331">
        <v>0.1</v>
      </c>
      <c r="L2677" s="304" t="str">
        <f t="shared" si="668"/>
        <v>C</v>
      </c>
      <c r="M2677" s="388">
        <v>0</v>
      </c>
      <c r="N2677" s="304"/>
      <c r="O2677" s="304">
        <v>21</v>
      </c>
      <c r="P2677" s="356"/>
      <c r="Q2677" s="356"/>
      <c r="R2677" s="304" t="s">
        <v>2503</v>
      </c>
      <c r="S2677" s="304"/>
      <c r="T2677" s="304"/>
      <c r="U2677" s="304"/>
      <c r="V2677" s="304"/>
      <c r="W2677" s="304" t="s">
        <v>4661</v>
      </c>
      <c r="X2677" s="304">
        <v>-999</v>
      </c>
      <c r="Y2677" s="366" t="str">
        <f t="shared" si="670"/>
        <v>-</v>
      </c>
      <c r="Z2677" s="304"/>
      <c r="AA2677" s="304"/>
      <c r="AB2677" s="304">
        <v>-999</v>
      </c>
      <c r="AC2677" s="304">
        <v>-999</v>
      </c>
      <c r="AD2677" s="366">
        <v>-999</v>
      </c>
      <c r="AE2677" s="304">
        <v>-999</v>
      </c>
      <c r="AF2677" s="304">
        <v>-999</v>
      </c>
      <c r="AG2677" s="304"/>
      <c r="AH2677" s="304">
        <v>4.0262399999999997E-2</v>
      </c>
      <c r="AI2677" s="312"/>
      <c r="AJ2677" s="332">
        <v>760</v>
      </c>
      <c r="AK2677" s="304">
        <f t="shared" si="669"/>
        <v>760</v>
      </c>
      <c r="AL2677" s="304">
        <f t="shared" si="675"/>
        <v>0.43</v>
      </c>
      <c r="AM2677" s="389" t="str">
        <f t="shared" si="671"/>
        <v/>
      </c>
      <c r="AN2677" s="304"/>
      <c r="AO2677" s="304"/>
      <c r="AP2677" s="312"/>
      <c r="AQ2677" s="312"/>
      <c r="AR2677" s="312"/>
      <c r="AS2677" s="304"/>
      <c r="AT2677" s="312"/>
      <c r="AU2677" s="329">
        <f>VLOOKUP(C2677,[1]world!$A$2:$B$3555,2,FALSE)</f>
        <v>1</v>
      </c>
      <c r="AV2677" s="329">
        <v>519</v>
      </c>
      <c r="AW2677" s="304">
        <v>0.37</v>
      </c>
      <c r="AX2677" s="304">
        <v>32</v>
      </c>
      <c r="AY2677" s="304">
        <v>70</v>
      </c>
      <c r="AZ2677" s="304">
        <v>420</v>
      </c>
      <c r="BA2677" s="304">
        <v>32</v>
      </c>
      <c r="BB2677" s="304">
        <v>70</v>
      </c>
      <c r="BC2677" s="304">
        <v>420</v>
      </c>
      <c r="BD2677" s="304">
        <v>20</v>
      </c>
      <c r="BE2677" s="304">
        <v>20</v>
      </c>
      <c r="BF2677" s="304">
        <v>-999</v>
      </c>
      <c r="BG2677" s="304">
        <v>-999</v>
      </c>
      <c r="BH2677" s="304">
        <v>420</v>
      </c>
      <c r="BI2677" s="304">
        <v>420</v>
      </c>
      <c r="BJ2677" s="304">
        <v>0</v>
      </c>
      <c r="BK2677" s="304">
        <v>0</v>
      </c>
      <c r="BL2677" s="304">
        <v>0</v>
      </c>
    </row>
    <row r="2678" spans="1:64" ht="15" hidden="1" customHeight="1" x14ac:dyDescent="0.2">
      <c r="A2678" s="304" t="s">
        <v>6103</v>
      </c>
      <c r="B2678" s="304" t="s">
        <v>2503</v>
      </c>
      <c r="C2678" s="304">
        <v>2814</v>
      </c>
      <c r="D2678" s="349" t="s">
        <v>4321</v>
      </c>
      <c r="E2678" s="304" t="s">
        <v>4321</v>
      </c>
      <c r="F2678" s="304"/>
      <c r="G2678" s="324">
        <v>40.453600000000002</v>
      </c>
      <c r="H2678" s="324">
        <v>140.84309999999999</v>
      </c>
      <c r="I2678" s="324" t="s">
        <v>214</v>
      </c>
      <c r="J2678" s="366">
        <v>349.54</v>
      </c>
      <c r="K2678" s="331">
        <v>0.1</v>
      </c>
      <c r="L2678" s="304" t="str">
        <f t="shared" si="668"/>
        <v>D</v>
      </c>
      <c r="M2678" s="388">
        <v>0</v>
      </c>
      <c r="N2678" s="304"/>
      <c r="O2678" s="304">
        <v>21</v>
      </c>
      <c r="P2678" s="356"/>
      <c r="Q2678" s="356"/>
      <c r="R2678" s="304" t="s">
        <v>2503</v>
      </c>
      <c r="S2678" s="304"/>
      <c r="T2678" s="304"/>
      <c r="U2678" s="304"/>
      <c r="V2678" s="304"/>
      <c r="W2678" s="304" t="s">
        <v>4661</v>
      </c>
      <c r="X2678" s="304">
        <v>-999</v>
      </c>
      <c r="Y2678" s="366" t="str">
        <f t="shared" si="670"/>
        <v>-</v>
      </c>
      <c r="Z2678" s="304"/>
      <c r="AA2678" s="304"/>
      <c r="AB2678" s="304">
        <v>-999</v>
      </c>
      <c r="AC2678" s="304">
        <v>-999</v>
      </c>
      <c r="AD2678" s="366">
        <v>-999</v>
      </c>
      <c r="AE2678" s="304">
        <v>-999</v>
      </c>
      <c r="AF2678" s="304">
        <v>-999</v>
      </c>
      <c r="AG2678" s="304"/>
      <c r="AH2678" s="304">
        <v>3.3330899999999997E-2</v>
      </c>
      <c r="AI2678" s="312"/>
      <c r="AJ2678" s="332">
        <v>760</v>
      </c>
      <c r="AK2678" s="304">
        <f t="shared" si="669"/>
        <v>760</v>
      </c>
      <c r="AL2678" s="304">
        <f t="shared" si="675"/>
        <v>0.43</v>
      </c>
      <c r="AM2678" s="389" t="str">
        <f t="shared" si="671"/>
        <v/>
      </c>
      <c r="AN2678" s="304"/>
      <c r="AO2678" s="304"/>
      <c r="AP2678" s="312"/>
      <c r="AQ2678" s="312"/>
      <c r="AR2678" s="312"/>
      <c r="AS2678" s="304"/>
      <c r="AT2678" s="312"/>
      <c r="AU2678" s="329">
        <f>VLOOKUP(C2678,[1]world!$A$2:$B$3555,2,FALSE)</f>
        <v>1</v>
      </c>
      <c r="AV2678" s="329">
        <v>519</v>
      </c>
      <c r="AW2678" s="304">
        <v>0.37</v>
      </c>
      <c r="AX2678" s="304">
        <v>20</v>
      </c>
      <c r="AY2678" s="304">
        <v>-999</v>
      </c>
      <c r="AZ2678" s="304">
        <v>600</v>
      </c>
      <c r="BA2678" s="304">
        <v>20</v>
      </c>
      <c r="BB2678" s="304">
        <v>-999</v>
      </c>
      <c r="BC2678" s="304">
        <v>600</v>
      </c>
      <c r="BD2678" s="304">
        <v>20</v>
      </c>
      <c r="BE2678" s="304">
        <v>20</v>
      </c>
      <c r="BF2678" s="304">
        <v>-999</v>
      </c>
      <c r="BG2678" s="304">
        <v>-999</v>
      </c>
      <c r="BH2678" s="304">
        <v>600</v>
      </c>
      <c r="BI2678" s="304">
        <v>600</v>
      </c>
      <c r="BJ2678" s="304">
        <v>2</v>
      </c>
      <c r="BK2678" s="304" t="s">
        <v>4954</v>
      </c>
      <c r="BL2678" s="304">
        <v>2</v>
      </c>
    </row>
    <row r="2679" spans="1:64" ht="15" hidden="1" customHeight="1" x14ac:dyDescent="0.2">
      <c r="A2679" s="304" t="s">
        <v>6103</v>
      </c>
      <c r="B2679" s="304" t="s">
        <v>2503</v>
      </c>
      <c r="C2679" s="304">
        <v>2815</v>
      </c>
      <c r="D2679" s="349" t="s">
        <v>4306</v>
      </c>
      <c r="E2679" s="304" t="s">
        <v>4306</v>
      </c>
      <c r="F2679" s="304"/>
      <c r="G2679" s="324">
        <v>40.316099999999999</v>
      </c>
      <c r="H2679" s="324">
        <v>140.23750000000001</v>
      </c>
      <c r="I2679" s="324" t="s">
        <v>214</v>
      </c>
      <c r="J2679" s="366">
        <v>471.98</v>
      </c>
      <c r="K2679" s="331">
        <v>0.1</v>
      </c>
      <c r="L2679" s="304" t="str">
        <f t="shared" si="668"/>
        <v>C</v>
      </c>
      <c r="M2679" s="388">
        <v>0</v>
      </c>
      <c r="N2679" s="304"/>
      <c r="O2679" s="304">
        <v>21</v>
      </c>
      <c r="P2679" s="356"/>
      <c r="Q2679" s="356"/>
      <c r="R2679" s="304" t="s">
        <v>2503</v>
      </c>
      <c r="S2679" s="304"/>
      <c r="T2679" s="304"/>
      <c r="U2679" s="304"/>
      <c r="V2679" s="304"/>
      <c r="W2679" s="304" t="s">
        <v>4661</v>
      </c>
      <c r="X2679" s="304">
        <v>-999</v>
      </c>
      <c r="Y2679" s="366" t="str">
        <f t="shared" si="670"/>
        <v>-</v>
      </c>
      <c r="Z2679" s="304"/>
      <c r="AA2679" s="304"/>
      <c r="AB2679" s="304">
        <v>-999</v>
      </c>
      <c r="AC2679" s="304">
        <v>-999</v>
      </c>
      <c r="AD2679" s="366">
        <v>-999</v>
      </c>
      <c r="AE2679" s="304">
        <v>-999</v>
      </c>
      <c r="AF2679" s="304">
        <v>-999</v>
      </c>
      <c r="AG2679" s="304"/>
      <c r="AH2679" s="304">
        <v>9.7340899999999994E-2</v>
      </c>
      <c r="AI2679" s="312"/>
      <c r="AJ2679" s="332">
        <v>760</v>
      </c>
      <c r="AK2679" s="304">
        <f t="shared" si="669"/>
        <v>760</v>
      </c>
      <c r="AL2679" s="304">
        <f t="shared" si="675"/>
        <v>0.43</v>
      </c>
      <c r="AM2679" s="389" t="str">
        <f t="shared" si="671"/>
        <v/>
      </c>
      <c r="AN2679" s="304"/>
      <c r="AO2679" s="304"/>
      <c r="AP2679" s="312"/>
      <c r="AQ2679" s="312"/>
      <c r="AR2679" s="312"/>
      <c r="AS2679" s="304"/>
      <c r="AT2679" s="312"/>
      <c r="AU2679" s="329">
        <f>VLOOKUP(C2679,[1]world!$A$2:$B$3555,2,FALSE)</f>
        <v>1</v>
      </c>
      <c r="AV2679" s="329">
        <v>519</v>
      </c>
      <c r="AW2679" s="304">
        <v>0.37</v>
      </c>
      <c r="AX2679" s="304">
        <v>158</v>
      </c>
      <c r="AY2679" s="304">
        <v>-999</v>
      </c>
      <c r="AZ2679" s="304">
        <v>1180</v>
      </c>
      <c r="BA2679" s="304">
        <v>158</v>
      </c>
      <c r="BB2679" s="304">
        <v>-999</v>
      </c>
      <c r="BC2679" s="304">
        <v>1180</v>
      </c>
      <c r="BD2679" s="304">
        <v>60</v>
      </c>
      <c r="BE2679" s="304">
        <v>60</v>
      </c>
      <c r="BF2679" s="304">
        <v>-999</v>
      </c>
      <c r="BG2679" s="304">
        <v>-999</v>
      </c>
      <c r="BH2679" s="304">
        <v>1180</v>
      </c>
      <c r="BI2679" s="304">
        <v>1180</v>
      </c>
      <c r="BJ2679" s="304">
        <v>0</v>
      </c>
      <c r="BK2679" s="304" t="s">
        <v>4954</v>
      </c>
      <c r="BL2679" s="304">
        <v>0</v>
      </c>
    </row>
    <row r="2680" spans="1:64" ht="15" hidden="1" customHeight="1" x14ac:dyDescent="0.2">
      <c r="A2680" s="304" t="s">
        <v>6103</v>
      </c>
      <c r="B2680" s="304" t="s">
        <v>2503</v>
      </c>
      <c r="C2680" s="304">
        <v>2816</v>
      </c>
      <c r="D2680" s="349" t="s">
        <v>4301</v>
      </c>
      <c r="E2680" s="304" t="s">
        <v>4301</v>
      </c>
      <c r="F2680" s="304"/>
      <c r="G2680" s="324">
        <v>40.272799999999997</v>
      </c>
      <c r="H2680" s="324">
        <v>140.4631</v>
      </c>
      <c r="I2680" s="324" t="s">
        <v>214</v>
      </c>
      <c r="J2680" s="366">
        <v>319.63</v>
      </c>
      <c r="K2680" s="331">
        <v>0.1</v>
      </c>
      <c r="L2680" s="304" t="str">
        <f t="shared" si="668"/>
        <v>D</v>
      </c>
      <c r="M2680" s="388">
        <v>0</v>
      </c>
      <c r="N2680" s="304"/>
      <c r="O2680" s="304">
        <v>21</v>
      </c>
      <c r="P2680" s="356"/>
      <c r="Q2680" s="356"/>
      <c r="R2680" s="304" t="s">
        <v>2503</v>
      </c>
      <c r="S2680" s="304"/>
      <c r="T2680" s="304"/>
      <c r="U2680" s="304"/>
      <c r="V2680" s="304"/>
      <c r="W2680" s="304" t="s">
        <v>4661</v>
      </c>
      <c r="X2680" s="304">
        <v>-999</v>
      </c>
      <c r="Y2680" s="366" t="str">
        <f t="shared" si="670"/>
        <v>-</v>
      </c>
      <c r="Z2680" s="304"/>
      <c r="AA2680" s="304"/>
      <c r="AB2680" s="304">
        <v>-999</v>
      </c>
      <c r="AC2680" s="304">
        <v>-999</v>
      </c>
      <c r="AD2680" s="366">
        <v>-999</v>
      </c>
      <c r="AE2680" s="304">
        <v>-999</v>
      </c>
      <c r="AF2680" s="304">
        <v>-999</v>
      </c>
      <c r="AG2680" s="304"/>
      <c r="AH2680" s="304">
        <v>3.2230200000000001E-2</v>
      </c>
      <c r="AI2680" s="312"/>
      <c r="AJ2680" s="332">
        <v>760</v>
      </c>
      <c r="AK2680" s="304">
        <f t="shared" si="669"/>
        <v>760</v>
      </c>
      <c r="AL2680" s="304">
        <f t="shared" si="675"/>
        <v>0.43</v>
      </c>
      <c r="AM2680" s="389" t="str">
        <f t="shared" si="671"/>
        <v/>
      </c>
      <c r="AN2680" s="304"/>
      <c r="AO2680" s="304"/>
      <c r="AP2680" s="312"/>
      <c r="AQ2680" s="312"/>
      <c r="AR2680" s="312"/>
      <c r="AS2680" s="304"/>
      <c r="AT2680" s="312"/>
      <c r="AU2680" s="329">
        <f>VLOOKUP(C2680,[1]world!$A$2:$B$3555,2,FALSE)</f>
        <v>7</v>
      </c>
      <c r="AV2680" s="329">
        <v>388</v>
      </c>
      <c r="AW2680" s="304">
        <v>0.37</v>
      </c>
      <c r="AX2680" s="304">
        <v>280</v>
      </c>
      <c r="AY2680" s="304">
        <v>-999</v>
      </c>
      <c r="AZ2680" s="304">
        <v>680</v>
      </c>
      <c r="BA2680" s="304">
        <v>280</v>
      </c>
      <c r="BB2680" s="304">
        <v>-999</v>
      </c>
      <c r="BC2680" s="304">
        <v>680</v>
      </c>
      <c r="BD2680" s="304">
        <v>280</v>
      </c>
      <c r="BE2680" s="304">
        <v>280</v>
      </c>
      <c r="BF2680" s="304">
        <v>-999</v>
      </c>
      <c r="BG2680" s="304">
        <v>-999</v>
      </c>
      <c r="BH2680" s="304">
        <v>680</v>
      </c>
      <c r="BI2680" s="304">
        <v>680</v>
      </c>
      <c r="BJ2680" s="304">
        <v>2</v>
      </c>
      <c r="BK2680" s="304" t="s">
        <v>4954</v>
      </c>
      <c r="BL2680" s="304">
        <v>2</v>
      </c>
    </row>
    <row r="2681" spans="1:64" ht="15" hidden="1" customHeight="1" x14ac:dyDescent="0.2">
      <c r="A2681" s="304" t="s">
        <v>6103</v>
      </c>
      <c r="B2681" s="304" t="s">
        <v>2503</v>
      </c>
      <c r="C2681" s="304">
        <v>2817</v>
      </c>
      <c r="D2681" s="349" t="s">
        <v>4304</v>
      </c>
      <c r="E2681" s="304" t="s">
        <v>4304</v>
      </c>
      <c r="F2681" s="304"/>
      <c r="G2681" s="324">
        <v>40.297499999999999</v>
      </c>
      <c r="H2681" s="324">
        <v>140.5847</v>
      </c>
      <c r="I2681" s="324" t="s">
        <v>214</v>
      </c>
      <c r="J2681" s="366">
        <v>333.55</v>
      </c>
      <c r="K2681" s="331">
        <v>0.1</v>
      </c>
      <c r="L2681" s="304" t="str">
        <f t="shared" si="668"/>
        <v>D</v>
      </c>
      <c r="M2681" s="388">
        <v>0</v>
      </c>
      <c r="N2681" s="304"/>
      <c r="O2681" s="304">
        <v>21</v>
      </c>
      <c r="P2681" s="356"/>
      <c r="Q2681" s="356"/>
      <c r="R2681" s="304" t="s">
        <v>2503</v>
      </c>
      <c r="S2681" s="304"/>
      <c r="T2681" s="304"/>
      <c r="U2681" s="304"/>
      <c r="V2681" s="304"/>
      <c r="W2681" s="304" t="s">
        <v>4661</v>
      </c>
      <c r="X2681" s="304">
        <v>-999</v>
      </c>
      <c r="Y2681" s="366" t="str">
        <f t="shared" si="670"/>
        <v>-</v>
      </c>
      <c r="Z2681" s="304"/>
      <c r="AA2681" s="304"/>
      <c r="AB2681" s="304">
        <v>-999</v>
      </c>
      <c r="AC2681" s="304">
        <v>-999</v>
      </c>
      <c r="AD2681" s="366">
        <v>-999</v>
      </c>
      <c r="AE2681" s="304">
        <v>-999</v>
      </c>
      <c r="AF2681" s="304">
        <v>-999</v>
      </c>
      <c r="AG2681" s="304"/>
      <c r="AH2681" s="304">
        <v>3.2911599999999999E-2</v>
      </c>
      <c r="AI2681" s="312"/>
      <c r="AJ2681" s="332">
        <v>760</v>
      </c>
      <c r="AK2681" s="304">
        <f t="shared" si="669"/>
        <v>760</v>
      </c>
      <c r="AL2681" s="304">
        <f t="shared" si="675"/>
        <v>0.43</v>
      </c>
      <c r="AM2681" s="389" t="str">
        <f t="shared" si="671"/>
        <v/>
      </c>
      <c r="AN2681" s="304"/>
      <c r="AO2681" s="304"/>
      <c r="AP2681" s="312"/>
      <c r="AQ2681" s="312"/>
      <c r="AR2681" s="312"/>
      <c r="AS2681" s="304"/>
      <c r="AT2681" s="312"/>
      <c r="AU2681" s="329">
        <f>VLOOKUP(C2681,[1]world!$A$2:$B$3555,2,FALSE)</f>
        <v>7</v>
      </c>
      <c r="AV2681" s="329">
        <v>388</v>
      </c>
      <c r="AW2681" s="304">
        <v>0.37</v>
      </c>
      <c r="AX2681" s="304">
        <v>32</v>
      </c>
      <c r="AY2681" s="304">
        <v>72</v>
      </c>
      <c r="AZ2681" s="304">
        <v>600</v>
      </c>
      <c r="BA2681" s="304">
        <v>32</v>
      </c>
      <c r="BB2681" s="304">
        <v>72</v>
      </c>
      <c r="BC2681" s="304">
        <v>600</v>
      </c>
      <c r="BD2681" s="304">
        <v>220</v>
      </c>
      <c r="BE2681" s="304">
        <v>220</v>
      </c>
      <c r="BF2681" s="304">
        <v>-999</v>
      </c>
      <c r="BG2681" s="304">
        <v>-999</v>
      </c>
      <c r="BH2681" s="304">
        <v>600</v>
      </c>
      <c r="BI2681" s="304">
        <v>600</v>
      </c>
      <c r="BJ2681" s="304">
        <v>0</v>
      </c>
      <c r="BK2681" s="304">
        <v>0</v>
      </c>
      <c r="BL2681" s="304">
        <v>0</v>
      </c>
    </row>
    <row r="2682" spans="1:64" ht="15" hidden="1" customHeight="1" x14ac:dyDescent="0.2">
      <c r="A2682" s="304" t="s">
        <v>6103</v>
      </c>
      <c r="B2682" s="304" t="s">
        <v>2503</v>
      </c>
      <c r="C2682" s="304">
        <v>2818</v>
      </c>
      <c r="D2682" s="349" t="s">
        <v>4281</v>
      </c>
      <c r="E2682" s="304" t="s">
        <v>4281</v>
      </c>
      <c r="F2682" s="304"/>
      <c r="G2682" s="324">
        <v>40.059399999999997</v>
      </c>
      <c r="H2682" s="324">
        <v>140.81190000000001</v>
      </c>
      <c r="I2682" s="324" t="s">
        <v>214</v>
      </c>
      <c r="J2682" s="366">
        <v>232.58</v>
      </c>
      <c r="K2682" s="331">
        <v>0.1</v>
      </c>
      <c r="L2682" s="304" t="str">
        <f t="shared" si="668"/>
        <v>D</v>
      </c>
      <c r="M2682" s="388">
        <v>0</v>
      </c>
      <c r="N2682" s="304"/>
      <c r="O2682" s="304">
        <v>21</v>
      </c>
      <c r="P2682" s="356"/>
      <c r="Q2682" s="356"/>
      <c r="R2682" s="304" t="s">
        <v>2503</v>
      </c>
      <c r="S2682" s="304"/>
      <c r="T2682" s="304"/>
      <c r="U2682" s="304"/>
      <c r="V2682" s="304"/>
      <c r="W2682" s="304" t="s">
        <v>4661</v>
      </c>
      <c r="X2682" s="304">
        <v>-999</v>
      </c>
      <c r="Y2682" s="366" t="str">
        <f t="shared" si="670"/>
        <v>-</v>
      </c>
      <c r="Z2682" s="304"/>
      <c r="AA2682" s="304"/>
      <c r="AB2682" s="304">
        <v>-999</v>
      </c>
      <c r="AC2682" s="304">
        <v>-999</v>
      </c>
      <c r="AD2682" s="366">
        <v>-999</v>
      </c>
      <c r="AE2682" s="304">
        <v>-999</v>
      </c>
      <c r="AF2682" s="304">
        <v>-999</v>
      </c>
      <c r="AG2682" s="304"/>
      <c r="AH2682" s="304">
        <v>0.106156</v>
      </c>
      <c r="AI2682" s="312"/>
      <c r="AJ2682" s="332">
        <v>760</v>
      </c>
      <c r="AK2682" s="304">
        <f t="shared" si="669"/>
        <v>760</v>
      </c>
      <c r="AL2682" s="304">
        <f t="shared" si="675"/>
        <v>0.43</v>
      </c>
      <c r="AM2682" s="389" t="str">
        <f t="shared" si="671"/>
        <v/>
      </c>
      <c r="AN2682" s="304"/>
      <c r="AO2682" s="304"/>
      <c r="AP2682" s="312"/>
      <c r="AQ2682" s="312"/>
      <c r="AR2682" s="312"/>
      <c r="AS2682" s="304"/>
      <c r="AT2682" s="312"/>
      <c r="AU2682" s="329">
        <f>VLOOKUP(C2682,[1]world!$A$2:$B$3555,2,FALSE)</f>
        <v>1</v>
      </c>
      <c r="AV2682" s="329">
        <v>519</v>
      </c>
      <c r="AW2682" s="304">
        <v>0.37</v>
      </c>
      <c r="AX2682" s="304">
        <v>90</v>
      </c>
      <c r="AY2682" s="304">
        <v>-999</v>
      </c>
      <c r="AZ2682" s="304">
        <v>180</v>
      </c>
      <c r="BA2682" s="304">
        <v>90</v>
      </c>
      <c r="BB2682" s="304">
        <v>-999</v>
      </c>
      <c r="BC2682" s="304">
        <v>180</v>
      </c>
      <c r="BD2682" s="304">
        <v>20</v>
      </c>
      <c r="BE2682" s="304">
        <v>20</v>
      </c>
      <c r="BF2682" s="304">
        <v>-999</v>
      </c>
      <c r="BG2682" s="304">
        <v>-999</v>
      </c>
      <c r="BH2682" s="304">
        <v>180</v>
      </c>
      <c r="BI2682" s="304">
        <v>180</v>
      </c>
      <c r="BJ2682" s="304">
        <v>0</v>
      </c>
      <c r="BK2682" s="304" t="s">
        <v>4954</v>
      </c>
      <c r="BL2682" s="304">
        <v>0</v>
      </c>
    </row>
    <row r="2683" spans="1:64" ht="15" hidden="1" customHeight="1" x14ac:dyDescent="0.2">
      <c r="A2683" s="304" t="s">
        <v>6176</v>
      </c>
      <c r="B2683" s="304" t="s">
        <v>1612</v>
      </c>
      <c r="C2683" s="304">
        <v>2819</v>
      </c>
      <c r="D2683" s="349" t="s">
        <v>4472</v>
      </c>
      <c r="E2683" s="304" t="s">
        <v>4472</v>
      </c>
      <c r="F2683" s="304"/>
      <c r="G2683" s="324">
        <v>41.526699999999998</v>
      </c>
      <c r="H2683" s="324">
        <v>140.92439999999999</v>
      </c>
      <c r="I2683" s="324" t="s">
        <v>212</v>
      </c>
      <c r="J2683" s="368">
        <f t="shared" ref="J2683:J2711" si="678">U2683</f>
        <v>474.22976253115269</v>
      </c>
      <c r="K2683" s="331">
        <v>0.2</v>
      </c>
      <c r="L2683" s="304" t="str">
        <f t="shared" si="668"/>
        <v>C</v>
      </c>
      <c r="M2683" s="388">
        <v>1</v>
      </c>
      <c r="N2683" s="304">
        <v>295.7</v>
      </c>
      <c r="O2683" s="304">
        <v>10</v>
      </c>
      <c r="P2683" s="331"/>
      <c r="Q2683" s="356"/>
      <c r="R2683" s="304"/>
      <c r="S2683" s="356">
        <v>384.64685265243571</v>
      </c>
      <c r="T2683" s="356">
        <v>474.22976253115269</v>
      </c>
      <c r="U2683" s="356">
        <f t="shared" ref="U2683:U2711" si="679">IF(O2683&lt;=10,T2683,IF(O2683&gt;=20,S2683,((O2683-10)*(S2683-T2683)/10+T2683)))</f>
        <v>474.22976253115269</v>
      </c>
      <c r="V2683" s="356"/>
      <c r="W2683" s="304" t="s">
        <v>900</v>
      </c>
      <c r="X2683" s="304" t="s">
        <v>232</v>
      </c>
      <c r="Y2683" s="366">
        <f t="shared" si="670"/>
        <v>506.6</v>
      </c>
      <c r="Z2683" s="304"/>
      <c r="AA2683" s="304"/>
      <c r="AB2683" s="304">
        <v>-999</v>
      </c>
      <c r="AC2683" s="304">
        <v>-999</v>
      </c>
      <c r="AD2683" s="366">
        <v>-999</v>
      </c>
      <c r="AE2683" s="304">
        <v>-999</v>
      </c>
      <c r="AF2683" s="304">
        <v>-999</v>
      </c>
      <c r="AG2683" s="304"/>
      <c r="AH2683" s="304">
        <v>1.9417E-2</v>
      </c>
      <c r="AI2683" s="312"/>
      <c r="AJ2683" s="332">
        <v>648</v>
      </c>
      <c r="AK2683" s="304">
        <f t="shared" si="669"/>
        <v>690</v>
      </c>
      <c r="AL2683" s="304">
        <f t="shared" si="675"/>
        <v>0.43</v>
      </c>
      <c r="AM2683" s="389" t="str">
        <f t="shared" si="671"/>
        <v/>
      </c>
      <c r="AN2683" s="304"/>
      <c r="AO2683" s="304"/>
      <c r="AP2683" s="312"/>
      <c r="AQ2683" s="312"/>
      <c r="AR2683" s="312"/>
      <c r="AS2683" s="304"/>
      <c r="AT2683" s="312"/>
      <c r="AU2683" s="329">
        <f>VLOOKUP(C2683,[1]world!$A$2:$B$3555,2,FALSE)</f>
        <v>7</v>
      </c>
      <c r="AV2683" s="329">
        <v>388</v>
      </c>
      <c r="AW2683" s="304">
        <v>0.37</v>
      </c>
      <c r="AX2683" s="304">
        <v>100</v>
      </c>
      <c r="AY2683" s="304">
        <v>-999</v>
      </c>
      <c r="AZ2683" s="304">
        <v>800</v>
      </c>
      <c r="BA2683" s="304">
        <v>100</v>
      </c>
      <c r="BB2683" s="304">
        <v>-999</v>
      </c>
      <c r="BC2683" s="304">
        <v>800</v>
      </c>
      <c r="BD2683" s="304">
        <v>100</v>
      </c>
      <c r="BE2683" s="304">
        <v>100</v>
      </c>
      <c r="BF2683" s="304">
        <v>-999</v>
      </c>
      <c r="BG2683" s="304">
        <v>-999</v>
      </c>
      <c r="BH2683" s="304">
        <v>800</v>
      </c>
      <c r="BI2683" s="304">
        <v>800</v>
      </c>
      <c r="BJ2683" s="304">
        <v>2</v>
      </c>
      <c r="BK2683" s="304" t="s">
        <v>4954</v>
      </c>
      <c r="BL2683" s="304">
        <v>2</v>
      </c>
    </row>
    <row r="2684" spans="1:64" ht="15" hidden="1" customHeight="1" x14ac:dyDescent="0.2">
      <c r="A2684" s="304" t="s">
        <v>6176</v>
      </c>
      <c r="B2684" s="304" t="s">
        <v>1612</v>
      </c>
      <c r="C2684" s="304">
        <v>2820</v>
      </c>
      <c r="D2684" s="349" t="s">
        <v>4458</v>
      </c>
      <c r="E2684" s="304" t="s">
        <v>4458</v>
      </c>
      <c r="F2684" s="304"/>
      <c r="G2684" s="324">
        <v>41.328000000000003</v>
      </c>
      <c r="H2684" s="324">
        <v>140.81319999999999</v>
      </c>
      <c r="I2684" s="324" t="s">
        <v>212</v>
      </c>
      <c r="J2684" s="368">
        <f t="shared" si="678"/>
        <v>351.85898002499613</v>
      </c>
      <c r="K2684" s="331">
        <v>0.13</v>
      </c>
      <c r="L2684" s="304" t="str">
        <f t="shared" si="668"/>
        <v>D</v>
      </c>
      <c r="M2684" s="388">
        <v>1</v>
      </c>
      <c r="N2684" s="304">
        <v>314.2</v>
      </c>
      <c r="O2684" s="304">
        <v>20</v>
      </c>
      <c r="P2684" s="331"/>
      <c r="Q2684" s="356"/>
      <c r="R2684" s="304"/>
      <c r="S2684" s="356">
        <v>351.85898002499613</v>
      </c>
      <c r="T2684" s="356">
        <v>377.85542922828381</v>
      </c>
      <c r="U2684" s="356">
        <f t="shared" si="679"/>
        <v>351.85898002499613</v>
      </c>
      <c r="V2684" s="356"/>
      <c r="W2684" s="304" t="s">
        <v>890</v>
      </c>
      <c r="X2684" s="304" t="s">
        <v>205</v>
      </c>
      <c r="Y2684" s="366">
        <f t="shared" si="670"/>
        <v>424.8</v>
      </c>
      <c r="Z2684" s="304"/>
      <c r="AA2684" s="304"/>
      <c r="AB2684" s="304">
        <v>-999</v>
      </c>
      <c r="AC2684" s="304">
        <v>-999</v>
      </c>
      <c r="AD2684" s="366">
        <v>-999</v>
      </c>
      <c r="AE2684" s="304">
        <v>-999</v>
      </c>
      <c r="AF2684" s="304">
        <v>-999</v>
      </c>
      <c r="AG2684" s="304"/>
      <c r="AH2684" s="304">
        <v>0.159251</v>
      </c>
      <c r="AI2684" s="312"/>
      <c r="AJ2684" s="332">
        <v>760</v>
      </c>
      <c r="AK2684" s="304">
        <f t="shared" si="669"/>
        <v>760</v>
      </c>
      <c r="AL2684" s="304">
        <f t="shared" si="675"/>
        <v>0.43</v>
      </c>
      <c r="AM2684" s="389" t="str">
        <f t="shared" si="671"/>
        <v/>
      </c>
      <c r="AN2684" s="304"/>
      <c r="AO2684" s="304"/>
      <c r="AP2684" s="312"/>
      <c r="AQ2684" s="312"/>
      <c r="AR2684" s="312"/>
      <c r="AS2684" s="304"/>
      <c r="AT2684" s="312"/>
      <c r="AU2684" s="329">
        <f>VLOOKUP(C2684,[1]world!$A$2:$B$3555,2,FALSE)</f>
        <v>3</v>
      </c>
      <c r="AV2684" s="329">
        <v>547</v>
      </c>
      <c r="AW2684" s="304">
        <v>0.37</v>
      </c>
      <c r="AX2684" s="304">
        <v>17</v>
      </c>
      <c r="AY2684" s="304">
        <v>-999</v>
      </c>
      <c r="AZ2684" s="304">
        <v>-999</v>
      </c>
      <c r="BA2684" s="304">
        <v>17</v>
      </c>
      <c r="BB2684" s="304">
        <v>-999</v>
      </c>
      <c r="BC2684" s="304">
        <v>-999</v>
      </c>
      <c r="BD2684" s="304">
        <v>17</v>
      </c>
      <c r="BE2684" s="304">
        <v>17</v>
      </c>
      <c r="BF2684" s="304">
        <v>20</v>
      </c>
      <c r="BG2684" s="304">
        <v>160</v>
      </c>
      <c r="BH2684" s="304">
        <f>BI2684</f>
        <v>-999</v>
      </c>
      <c r="BI2684" s="304">
        <f>BC2684</f>
        <v>-999</v>
      </c>
      <c r="BJ2684" s="304">
        <v>0</v>
      </c>
      <c r="BK2684" s="304">
        <v>0</v>
      </c>
      <c r="BL2684" s="304">
        <v>0</v>
      </c>
    </row>
    <row r="2685" spans="1:64" ht="15" hidden="1" customHeight="1" x14ac:dyDescent="0.2">
      <c r="A2685" s="304" t="s">
        <v>6176</v>
      </c>
      <c r="B2685" s="304" t="s">
        <v>1612</v>
      </c>
      <c r="C2685" s="304">
        <v>2821</v>
      </c>
      <c r="D2685" s="349" t="s">
        <v>4461</v>
      </c>
      <c r="E2685" s="304" t="s">
        <v>4461</v>
      </c>
      <c r="F2685" s="304"/>
      <c r="G2685" s="324">
        <v>41.405299999999997</v>
      </c>
      <c r="H2685" s="324">
        <v>141.16909999999999</v>
      </c>
      <c r="I2685" s="324" t="s">
        <v>212</v>
      </c>
      <c r="J2685" s="368">
        <f t="shared" si="678"/>
        <v>184.21100803385212</v>
      </c>
      <c r="K2685" s="331">
        <v>0.13</v>
      </c>
      <c r="L2685" s="304" t="str">
        <f t="shared" si="668"/>
        <v>D</v>
      </c>
      <c r="M2685" s="388">
        <v>1</v>
      </c>
      <c r="N2685" s="304">
        <v>165.5</v>
      </c>
      <c r="O2685" s="304">
        <v>20</v>
      </c>
      <c r="P2685" s="331"/>
      <c r="Q2685" s="356"/>
      <c r="R2685" s="304"/>
      <c r="S2685" s="356">
        <v>184.21100803385212</v>
      </c>
      <c r="T2685" s="356">
        <v>197.03622555966643</v>
      </c>
      <c r="U2685" s="356">
        <f t="shared" si="679"/>
        <v>184.21100803385212</v>
      </c>
      <c r="V2685" s="356"/>
      <c r="W2685" s="304" t="s">
        <v>1674</v>
      </c>
      <c r="X2685" s="304" t="s">
        <v>213</v>
      </c>
      <c r="Y2685" s="366">
        <f t="shared" si="670"/>
        <v>274.5</v>
      </c>
      <c r="Z2685" s="304"/>
      <c r="AA2685" s="304"/>
      <c r="AB2685" s="304">
        <v>-999</v>
      </c>
      <c r="AC2685" s="304">
        <v>-999</v>
      </c>
      <c r="AD2685" s="366">
        <v>-999</v>
      </c>
      <c r="AE2685" s="304">
        <v>-999</v>
      </c>
      <c r="AF2685" s="304">
        <v>-999</v>
      </c>
      <c r="AG2685" s="304"/>
      <c r="AH2685" s="304">
        <v>1.6038299999999998E-2</v>
      </c>
      <c r="AI2685" s="312"/>
      <c r="AJ2685" s="332">
        <v>569</v>
      </c>
      <c r="AK2685" s="304">
        <f t="shared" si="669"/>
        <v>555</v>
      </c>
      <c r="AL2685" s="304">
        <f t="shared" si="675"/>
        <v>0.43</v>
      </c>
      <c r="AM2685" s="389" t="str">
        <f t="shared" si="671"/>
        <v/>
      </c>
      <c r="AN2685" s="304"/>
      <c r="AO2685" s="304"/>
      <c r="AP2685" s="312"/>
      <c r="AQ2685" s="312"/>
      <c r="AR2685" s="312"/>
      <c r="AS2685" s="304"/>
      <c r="AT2685" s="312"/>
      <c r="AU2685" s="329">
        <f>VLOOKUP(C2685,[1]world!$A$2:$B$3555,2,FALSE)</f>
        <v>11</v>
      </c>
      <c r="AV2685" s="329">
        <v>328</v>
      </c>
      <c r="AW2685" s="304">
        <v>0.37</v>
      </c>
      <c r="AX2685" s="304">
        <v>520</v>
      </c>
      <c r="AY2685" s="304">
        <v>-999</v>
      </c>
      <c r="AZ2685" s="304">
        <v>600</v>
      </c>
      <c r="BA2685" s="304">
        <v>520</v>
      </c>
      <c r="BB2685" s="304">
        <v>-999</v>
      </c>
      <c r="BC2685" s="304">
        <v>600</v>
      </c>
      <c r="BD2685" s="304">
        <v>520</v>
      </c>
      <c r="BE2685" s="304">
        <v>520</v>
      </c>
      <c r="BF2685" s="304">
        <v>-999</v>
      </c>
      <c r="BG2685" s="304">
        <v>-999</v>
      </c>
      <c r="BH2685" s="304">
        <v>600</v>
      </c>
      <c r="BI2685" s="304">
        <v>600</v>
      </c>
      <c r="BJ2685" s="304">
        <v>2</v>
      </c>
      <c r="BK2685" s="304" t="s">
        <v>4954</v>
      </c>
      <c r="BL2685" s="304">
        <v>2</v>
      </c>
    </row>
    <row r="2686" spans="1:64" ht="15" hidden="1" customHeight="1" x14ac:dyDescent="0.2">
      <c r="A2686" s="304" t="s">
        <v>6176</v>
      </c>
      <c r="B2686" s="304" t="s">
        <v>1612</v>
      </c>
      <c r="C2686" s="304">
        <v>2822</v>
      </c>
      <c r="D2686" s="349" t="s">
        <v>4462</v>
      </c>
      <c r="E2686" s="304" t="s">
        <v>4462</v>
      </c>
      <c r="F2686" s="304"/>
      <c r="G2686" s="324">
        <v>41.408700000000003</v>
      </c>
      <c r="H2686" s="324">
        <v>141.4486</v>
      </c>
      <c r="I2686" s="324" t="s">
        <v>212</v>
      </c>
      <c r="J2686" s="368">
        <f t="shared" si="678"/>
        <v>337.16546901166566</v>
      </c>
      <c r="K2686" s="331">
        <v>0.13</v>
      </c>
      <c r="L2686" s="304" t="str">
        <f t="shared" si="668"/>
        <v>D</v>
      </c>
      <c r="M2686" s="388">
        <v>1</v>
      </c>
      <c r="N2686" s="304">
        <v>301.2</v>
      </c>
      <c r="O2686" s="304">
        <v>20</v>
      </c>
      <c r="P2686" s="331"/>
      <c r="Q2686" s="356"/>
      <c r="R2686" s="304"/>
      <c r="S2686" s="356">
        <v>337.16546901166566</v>
      </c>
      <c r="T2686" s="356">
        <v>362.3023546823535</v>
      </c>
      <c r="U2686" s="356">
        <f t="shared" si="679"/>
        <v>337.16546901166566</v>
      </c>
      <c r="V2686" s="356"/>
      <c r="W2686" s="304" t="s">
        <v>900</v>
      </c>
      <c r="X2686" s="304" t="s">
        <v>232</v>
      </c>
      <c r="Y2686" s="366">
        <f t="shared" si="670"/>
        <v>506.6</v>
      </c>
      <c r="Z2686" s="304"/>
      <c r="AA2686" s="304"/>
      <c r="AB2686" s="304">
        <v>-999</v>
      </c>
      <c r="AC2686" s="304">
        <v>-999</v>
      </c>
      <c r="AD2686" s="366">
        <v>-999</v>
      </c>
      <c r="AE2686" s="304">
        <v>-999</v>
      </c>
      <c r="AF2686" s="304">
        <v>-999</v>
      </c>
      <c r="AG2686" s="304"/>
      <c r="AH2686" s="304">
        <v>4.0395599999999997E-2</v>
      </c>
      <c r="AI2686" s="312"/>
      <c r="AJ2686" s="332">
        <v>760</v>
      </c>
      <c r="AK2686" s="304">
        <f t="shared" si="669"/>
        <v>760</v>
      </c>
      <c r="AL2686" s="304">
        <f t="shared" si="675"/>
        <v>0.43</v>
      </c>
      <c r="AM2686" s="389" t="str">
        <f t="shared" si="671"/>
        <v/>
      </c>
      <c r="AN2686" s="304"/>
      <c r="AO2686" s="304"/>
      <c r="AP2686" s="312"/>
      <c r="AQ2686" s="312"/>
      <c r="AR2686" s="312"/>
      <c r="AS2686" s="304"/>
      <c r="AT2686" s="312"/>
      <c r="AU2686" s="329">
        <f>VLOOKUP(C2686,[1]world!$A$2:$B$3555,2,FALSE)</f>
        <v>7</v>
      </c>
      <c r="AV2686" s="329">
        <v>388</v>
      </c>
      <c r="AW2686" s="304">
        <v>0.37</v>
      </c>
      <c r="AX2686" s="304">
        <v>20</v>
      </c>
      <c r="AY2686" s="304">
        <v>-999</v>
      </c>
      <c r="AZ2686" s="304">
        <v>60</v>
      </c>
      <c r="BA2686" s="304">
        <v>20</v>
      </c>
      <c r="BB2686" s="304">
        <v>-999</v>
      </c>
      <c r="BC2686" s="304">
        <v>60</v>
      </c>
      <c r="BD2686" s="304">
        <v>20</v>
      </c>
      <c r="BE2686" s="304">
        <v>20</v>
      </c>
      <c r="BF2686" s="304">
        <v>-999</v>
      </c>
      <c r="BG2686" s="304">
        <v>-999</v>
      </c>
      <c r="BH2686" s="304">
        <v>60</v>
      </c>
      <c r="BI2686" s="304">
        <v>60</v>
      </c>
      <c r="BJ2686" s="304">
        <v>2</v>
      </c>
      <c r="BK2686" s="304" t="s">
        <v>4954</v>
      </c>
      <c r="BL2686" s="304">
        <v>2</v>
      </c>
    </row>
    <row r="2687" spans="1:64" ht="15" hidden="1" customHeight="1" x14ac:dyDescent="0.2">
      <c r="A2687" s="304" t="s">
        <v>6176</v>
      </c>
      <c r="B2687" s="304" t="s">
        <v>1612</v>
      </c>
      <c r="C2687" s="304">
        <v>2823</v>
      </c>
      <c r="D2687" s="349" t="s">
        <v>4455</v>
      </c>
      <c r="E2687" s="304" t="s">
        <v>4455</v>
      </c>
      <c r="F2687" s="304"/>
      <c r="G2687" s="324">
        <v>41.294800000000002</v>
      </c>
      <c r="H2687" s="324">
        <v>141.19720000000001</v>
      </c>
      <c r="I2687" s="324" t="s">
        <v>212</v>
      </c>
      <c r="J2687" s="368">
        <f t="shared" si="678"/>
        <v>287.59277024524965</v>
      </c>
      <c r="K2687" s="331">
        <v>0.13</v>
      </c>
      <c r="L2687" s="304" t="str">
        <f t="shared" si="668"/>
        <v>D</v>
      </c>
      <c r="M2687" s="388">
        <v>1</v>
      </c>
      <c r="N2687" s="304">
        <v>257.3</v>
      </c>
      <c r="O2687" s="304">
        <v>20</v>
      </c>
      <c r="P2687" s="331"/>
      <c r="Q2687" s="356"/>
      <c r="R2687" s="304"/>
      <c r="S2687" s="356">
        <v>287.59277024524965</v>
      </c>
      <c r="T2687" s="356">
        <v>309.41246359018902</v>
      </c>
      <c r="U2687" s="356">
        <f t="shared" si="679"/>
        <v>287.59277024524965</v>
      </c>
      <c r="V2687" s="356"/>
      <c r="W2687" s="304" t="s">
        <v>1674</v>
      </c>
      <c r="X2687" s="304" t="s">
        <v>213</v>
      </c>
      <c r="Y2687" s="366">
        <f t="shared" si="670"/>
        <v>274.5</v>
      </c>
      <c r="Z2687" s="304"/>
      <c r="AA2687" s="304"/>
      <c r="AB2687" s="304">
        <v>-999</v>
      </c>
      <c r="AC2687" s="304">
        <v>-999</v>
      </c>
      <c r="AD2687" s="366">
        <v>-999</v>
      </c>
      <c r="AE2687" s="304">
        <v>-999</v>
      </c>
      <c r="AF2687" s="304">
        <v>-999</v>
      </c>
      <c r="AG2687" s="304"/>
      <c r="AH2687" s="304">
        <v>1.6036999999999999E-2</v>
      </c>
      <c r="AI2687" s="312"/>
      <c r="AJ2687" s="332">
        <v>569</v>
      </c>
      <c r="AK2687" s="304">
        <f t="shared" si="669"/>
        <v>555</v>
      </c>
      <c r="AL2687" s="304">
        <f t="shared" ref="AL2687:AL2713" si="680">IF(AH2687&lt;=0.0022,0.2,0.43)</f>
        <v>0.43</v>
      </c>
      <c r="AM2687" s="389" t="str">
        <f t="shared" si="671"/>
        <v/>
      </c>
      <c r="AN2687" s="304"/>
      <c r="AO2687" s="304"/>
      <c r="AP2687" s="312"/>
      <c r="AQ2687" s="312"/>
      <c r="AR2687" s="312"/>
      <c r="AS2687" s="304"/>
      <c r="AT2687" s="312"/>
      <c r="AU2687" s="329">
        <f>VLOOKUP(C2687,[1]world!$A$2:$B$3555,2,FALSE)</f>
        <v>7</v>
      </c>
      <c r="AV2687" s="329">
        <v>388</v>
      </c>
      <c r="AW2687" s="304">
        <v>0.37</v>
      </c>
      <c r="AX2687" s="304">
        <v>660</v>
      </c>
      <c r="AY2687" s="304">
        <v>-999</v>
      </c>
      <c r="AZ2687" s="304">
        <v>720</v>
      </c>
      <c r="BA2687" s="304">
        <v>660</v>
      </c>
      <c r="BB2687" s="304">
        <v>-999</v>
      </c>
      <c r="BC2687" s="304">
        <v>720</v>
      </c>
      <c r="BD2687" s="304">
        <v>660</v>
      </c>
      <c r="BE2687" s="304">
        <v>660</v>
      </c>
      <c r="BF2687" s="304">
        <v>-999</v>
      </c>
      <c r="BG2687" s="304">
        <v>-999</v>
      </c>
      <c r="BH2687" s="304">
        <v>720</v>
      </c>
      <c r="BI2687" s="304">
        <v>720</v>
      </c>
      <c r="BJ2687" s="304">
        <v>2</v>
      </c>
      <c r="BK2687" s="304" t="s">
        <v>4954</v>
      </c>
      <c r="BL2687" s="304">
        <v>2</v>
      </c>
    </row>
    <row r="2688" spans="1:64" ht="15" hidden="1" customHeight="1" x14ac:dyDescent="0.2">
      <c r="A2688" s="304" t="s">
        <v>6176</v>
      </c>
      <c r="B2688" s="304" t="s">
        <v>1612</v>
      </c>
      <c r="C2688" s="304">
        <v>2824</v>
      </c>
      <c r="D2688" s="349" t="s">
        <v>4438</v>
      </c>
      <c r="E2688" s="304" t="s">
        <v>4438</v>
      </c>
      <c r="F2688" s="304"/>
      <c r="G2688" s="324">
        <v>41.197600000000001</v>
      </c>
      <c r="H2688" s="324">
        <v>140.99719999999999</v>
      </c>
      <c r="I2688" s="324" t="s">
        <v>212</v>
      </c>
      <c r="J2688" s="368">
        <f t="shared" si="678"/>
        <v>269.20629094609853</v>
      </c>
      <c r="K2688" s="331">
        <v>0.13</v>
      </c>
      <c r="L2688" s="304" t="str">
        <f t="shared" si="668"/>
        <v>D</v>
      </c>
      <c r="M2688" s="388">
        <v>1</v>
      </c>
      <c r="N2688" s="304">
        <v>241</v>
      </c>
      <c r="O2688" s="304">
        <v>20</v>
      </c>
      <c r="P2688" s="331"/>
      <c r="Q2688" s="356"/>
      <c r="R2688" s="304"/>
      <c r="S2688" s="356">
        <v>269.20629094609853</v>
      </c>
      <c r="T2688" s="356">
        <v>289.6303124807896</v>
      </c>
      <c r="U2688" s="356">
        <f t="shared" si="679"/>
        <v>269.20629094609853</v>
      </c>
      <c r="V2688" s="356"/>
      <c r="W2688" s="304" t="s">
        <v>1674</v>
      </c>
      <c r="X2688" s="304" t="s">
        <v>213</v>
      </c>
      <c r="Y2688" s="366">
        <f t="shared" si="670"/>
        <v>274.5</v>
      </c>
      <c r="Z2688" s="304"/>
      <c r="AA2688" s="304"/>
      <c r="AB2688" s="304">
        <v>-999</v>
      </c>
      <c r="AC2688" s="304">
        <v>-999</v>
      </c>
      <c r="AD2688" s="366">
        <v>-999</v>
      </c>
      <c r="AE2688" s="304">
        <v>-999</v>
      </c>
      <c r="AF2688" s="304">
        <v>-999</v>
      </c>
      <c r="AG2688" s="304"/>
      <c r="AH2688" s="304">
        <v>2.1559600000000002E-3</v>
      </c>
      <c r="AI2688" s="312"/>
      <c r="AJ2688" s="332">
        <v>245</v>
      </c>
      <c r="AK2688" s="304">
        <f t="shared" si="669"/>
        <v>270</v>
      </c>
      <c r="AL2688" s="304">
        <f t="shared" si="680"/>
        <v>0.2</v>
      </c>
      <c r="AM2688" s="389" t="str">
        <f t="shared" si="671"/>
        <v/>
      </c>
      <c r="AN2688" s="304"/>
      <c r="AO2688" s="304"/>
      <c r="AP2688" s="312"/>
      <c r="AQ2688" s="312"/>
      <c r="AR2688" s="312"/>
      <c r="AS2688" s="304"/>
      <c r="AT2688" s="312"/>
      <c r="AU2688" s="329">
        <f>VLOOKUP(C2688,[1]world!$A$2:$B$3555,2,FALSE)</f>
        <v>3</v>
      </c>
      <c r="AV2688" s="329">
        <v>547</v>
      </c>
      <c r="AW2688" s="304">
        <v>0.37</v>
      </c>
      <c r="AX2688" s="304">
        <v>100</v>
      </c>
      <c r="AY2688" s="304">
        <v>-999</v>
      </c>
      <c r="AZ2688" s="304">
        <v>880</v>
      </c>
      <c r="BA2688" s="304">
        <v>100</v>
      </c>
      <c r="BB2688" s="304">
        <v>-999</v>
      </c>
      <c r="BC2688" s="304">
        <v>880</v>
      </c>
      <c r="BD2688" s="304">
        <v>100</v>
      </c>
      <c r="BE2688" s="304">
        <v>100</v>
      </c>
      <c r="BF2688" s="304">
        <v>-999</v>
      </c>
      <c r="BG2688" s="304">
        <v>-999</v>
      </c>
      <c r="BH2688" s="304">
        <v>880</v>
      </c>
      <c r="BI2688" s="304">
        <v>880</v>
      </c>
      <c r="BJ2688" s="304">
        <v>2</v>
      </c>
      <c r="BK2688" s="304" t="s">
        <v>4954</v>
      </c>
      <c r="BL2688" s="304">
        <v>2</v>
      </c>
    </row>
    <row r="2689" spans="1:64" ht="15" hidden="1" customHeight="1" x14ac:dyDescent="0.2">
      <c r="A2689" s="304" t="s">
        <v>6176</v>
      </c>
      <c r="B2689" s="304" t="s">
        <v>1612</v>
      </c>
      <c r="C2689" s="304">
        <v>2825</v>
      </c>
      <c r="D2689" s="349" t="s">
        <v>4442</v>
      </c>
      <c r="E2689" s="304" t="s">
        <v>4442</v>
      </c>
      <c r="F2689" s="304"/>
      <c r="G2689" s="324">
        <v>41.2256</v>
      </c>
      <c r="H2689" s="324">
        <v>141.39580000000001</v>
      </c>
      <c r="I2689" s="324" t="s">
        <v>212</v>
      </c>
      <c r="J2689" s="368">
        <f t="shared" si="678"/>
        <v>229.04043339700434</v>
      </c>
      <c r="K2689" s="331">
        <v>0.2</v>
      </c>
      <c r="L2689" s="304" t="str">
        <f t="shared" si="668"/>
        <v>D</v>
      </c>
      <c r="M2689" s="388">
        <v>1</v>
      </c>
      <c r="N2689" s="304">
        <v>137.1</v>
      </c>
      <c r="O2689" s="304">
        <v>10</v>
      </c>
      <c r="P2689" s="331"/>
      <c r="Q2689" s="356"/>
      <c r="R2689" s="304"/>
      <c r="S2689" s="356">
        <v>174.38171658387847</v>
      </c>
      <c r="T2689" s="356">
        <v>229.04043339700434</v>
      </c>
      <c r="U2689" s="356">
        <f t="shared" si="679"/>
        <v>229.04043339700434</v>
      </c>
      <c r="V2689" s="356"/>
      <c r="W2689" s="304" t="s">
        <v>900</v>
      </c>
      <c r="X2689" s="304" t="s">
        <v>232</v>
      </c>
      <c r="Y2689" s="366">
        <f t="shared" si="670"/>
        <v>506.6</v>
      </c>
      <c r="Z2689" s="304"/>
      <c r="AA2689" s="304"/>
      <c r="AB2689" s="304">
        <v>-999</v>
      </c>
      <c r="AC2689" s="304">
        <v>-999</v>
      </c>
      <c r="AD2689" s="366">
        <v>-999</v>
      </c>
      <c r="AE2689" s="304">
        <v>-999</v>
      </c>
      <c r="AF2689" s="304">
        <v>-999</v>
      </c>
      <c r="AG2689" s="304"/>
      <c r="AH2689" s="304">
        <v>2.0644599999999999E-2</v>
      </c>
      <c r="AI2689" s="312"/>
      <c r="AJ2689" s="332">
        <v>673</v>
      </c>
      <c r="AK2689" s="304">
        <f t="shared" si="669"/>
        <v>690</v>
      </c>
      <c r="AL2689" s="304">
        <f t="shared" si="680"/>
        <v>0.43</v>
      </c>
      <c r="AM2689" s="389" t="str">
        <f t="shared" si="671"/>
        <v/>
      </c>
      <c r="AN2689" s="304"/>
      <c r="AO2689" s="304"/>
      <c r="AP2689" s="312"/>
      <c r="AQ2689" s="312"/>
      <c r="AR2689" s="312"/>
      <c r="AS2689" s="304"/>
      <c r="AT2689" s="312"/>
      <c r="AU2689" s="329">
        <f>VLOOKUP(C2689,[1]world!$A$2:$B$3555,2,FALSE)</f>
        <v>3</v>
      </c>
      <c r="AV2689" s="329">
        <v>547</v>
      </c>
      <c r="AW2689" s="304">
        <v>0.37</v>
      </c>
      <c r="AX2689" s="304">
        <v>80</v>
      </c>
      <c r="AY2689" s="304">
        <v>-999</v>
      </c>
      <c r="AZ2689" s="304">
        <v>700</v>
      </c>
      <c r="BA2689" s="304">
        <v>80</v>
      </c>
      <c r="BB2689" s="304">
        <v>-999</v>
      </c>
      <c r="BC2689" s="304">
        <v>700</v>
      </c>
      <c r="BD2689" s="304">
        <v>80</v>
      </c>
      <c r="BE2689" s="304">
        <v>80</v>
      </c>
      <c r="BF2689" s="304">
        <v>-999</v>
      </c>
      <c r="BG2689" s="304">
        <v>-999</v>
      </c>
      <c r="BH2689" s="304">
        <v>700</v>
      </c>
      <c r="BI2689" s="304">
        <v>700</v>
      </c>
      <c r="BJ2689" s="304">
        <v>2</v>
      </c>
      <c r="BK2689" s="304" t="s">
        <v>4954</v>
      </c>
      <c r="BL2689" s="304">
        <v>2</v>
      </c>
    </row>
    <row r="2690" spans="1:64" ht="15" hidden="1" customHeight="1" x14ac:dyDescent="0.2">
      <c r="A2690" s="304" t="s">
        <v>6176</v>
      </c>
      <c r="B2690" s="304" t="s">
        <v>1612</v>
      </c>
      <c r="C2690" s="304">
        <v>2826</v>
      </c>
      <c r="D2690" s="349" t="s">
        <v>4428</v>
      </c>
      <c r="E2690" s="304" t="s">
        <v>4428</v>
      </c>
      <c r="F2690" s="304"/>
      <c r="G2690" s="324">
        <v>41.084000000000003</v>
      </c>
      <c r="H2690" s="324">
        <v>141.2552</v>
      </c>
      <c r="I2690" s="324" t="s">
        <v>212</v>
      </c>
      <c r="J2690" s="368">
        <f t="shared" si="678"/>
        <v>364.18338705227762</v>
      </c>
      <c r="K2690" s="331">
        <v>0.13</v>
      </c>
      <c r="L2690" s="304" t="str">
        <f t="shared" si="668"/>
        <v>C</v>
      </c>
      <c r="M2690" s="388">
        <v>1</v>
      </c>
      <c r="N2690" s="304">
        <v>325.10000000000002</v>
      </c>
      <c r="O2690" s="304">
        <v>20</v>
      </c>
      <c r="P2690" s="331"/>
      <c r="Q2690" s="356"/>
      <c r="R2690" s="304"/>
      <c r="S2690" s="356">
        <v>364.18338705227762</v>
      </c>
      <c r="T2690" s="356">
        <v>390.85781717507541</v>
      </c>
      <c r="U2690" s="356">
        <f t="shared" si="679"/>
        <v>364.18338705227762</v>
      </c>
      <c r="V2690" s="356"/>
      <c r="W2690" s="304" t="s">
        <v>1674</v>
      </c>
      <c r="X2690" s="304" t="s">
        <v>213</v>
      </c>
      <c r="Y2690" s="366">
        <f t="shared" si="670"/>
        <v>274.5</v>
      </c>
      <c r="Z2690" s="304"/>
      <c r="AA2690" s="304"/>
      <c r="AB2690" s="304">
        <v>-999</v>
      </c>
      <c r="AC2690" s="304">
        <v>-999</v>
      </c>
      <c r="AD2690" s="366">
        <v>-999</v>
      </c>
      <c r="AE2690" s="304">
        <v>-999</v>
      </c>
      <c r="AF2690" s="304">
        <v>-999</v>
      </c>
      <c r="AG2690" s="304"/>
      <c r="AH2690" s="304">
        <v>3.3627799999999999E-2</v>
      </c>
      <c r="AI2690" s="312"/>
      <c r="AJ2690" s="332">
        <v>760</v>
      </c>
      <c r="AK2690" s="304">
        <f t="shared" si="669"/>
        <v>760</v>
      </c>
      <c r="AL2690" s="304">
        <f t="shared" si="680"/>
        <v>0.43</v>
      </c>
      <c r="AM2690" s="389" t="str">
        <f t="shared" si="671"/>
        <v/>
      </c>
      <c r="AN2690" s="304"/>
      <c r="AO2690" s="304"/>
      <c r="AP2690" s="312"/>
      <c r="AQ2690" s="312"/>
      <c r="AR2690" s="312"/>
      <c r="AS2690" s="304"/>
      <c r="AT2690" s="312"/>
      <c r="AU2690" s="329">
        <f>VLOOKUP(C2690,[1]world!$A$2:$B$3555,2,FALSE)</f>
        <v>7</v>
      </c>
      <c r="AV2690" s="329">
        <v>388</v>
      </c>
      <c r="AW2690" s="304">
        <v>0.37</v>
      </c>
      <c r="AX2690" s="304">
        <v>280</v>
      </c>
      <c r="AY2690" s="304">
        <v>-999</v>
      </c>
      <c r="AZ2690" s="304">
        <v>1240</v>
      </c>
      <c r="BA2690" s="304">
        <v>280</v>
      </c>
      <c r="BB2690" s="304">
        <v>-999</v>
      </c>
      <c r="BC2690" s="304">
        <v>1240</v>
      </c>
      <c r="BD2690" s="304">
        <v>280</v>
      </c>
      <c r="BE2690" s="304">
        <v>280</v>
      </c>
      <c r="BF2690" s="304">
        <v>-999</v>
      </c>
      <c r="BG2690" s="304">
        <v>-999</v>
      </c>
      <c r="BH2690" s="304">
        <v>1240</v>
      </c>
      <c r="BI2690" s="304">
        <v>1240</v>
      </c>
      <c r="BJ2690" s="304">
        <v>2</v>
      </c>
      <c r="BK2690" s="304" t="s">
        <v>4954</v>
      </c>
      <c r="BL2690" s="304">
        <v>2</v>
      </c>
    </row>
    <row r="2691" spans="1:64" ht="15" hidden="1" customHeight="1" x14ac:dyDescent="0.2">
      <c r="A2691" s="304" t="s">
        <v>6176</v>
      </c>
      <c r="B2691" s="304" t="s">
        <v>1612</v>
      </c>
      <c r="C2691" s="304">
        <v>2827</v>
      </c>
      <c r="D2691" s="349" t="s">
        <v>4405</v>
      </c>
      <c r="E2691" s="304" t="s">
        <v>4405</v>
      </c>
      <c r="F2691" s="304"/>
      <c r="G2691" s="324">
        <v>40.966500000000003</v>
      </c>
      <c r="H2691" s="324">
        <v>141.3733</v>
      </c>
      <c r="I2691" s="324" t="s">
        <v>212</v>
      </c>
      <c r="J2691" s="368">
        <f t="shared" si="678"/>
        <v>387.48600689554308</v>
      </c>
      <c r="K2691" s="331">
        <v>0.13</v>
      </c>
      <c r="L2691" s="304" t="str">
        <f t="shared" si="668"/>
        <v>C</v>
      </c>
      <c r="M2691" s="388">
        <v>1</v>
      </c>
      <c r="N2691" s="304">
        <v>345.7</v>
      </c>
      <c r="O2691" s="304">
        <v>20</v>
      </c>
      <c r="P2691" s="331"/>
      <c r="Q2691" s="356"/>
      <c r="R2691" s="304"/>
      <c r="S2691" s="356">
        <v>387.48600689554308</v>
      </c>
      <c r="T2691" s="356">
        <v>415.33638077770644</v>
      </c>
      <c r="U2691" s="356">
        <f t="shared" si="679"/>
        <v>387.48600689554308</v>
      </c>
      <c r="V2691" s="356"/>
      <c r="W2691" s="304" t="s">
        <v>1674</v>
      </c>
      <c r="X2691" s="304" t="s">
        <v>213</v>
      </c>
      <c r="Y2691" s="366">
        <f t="shared" si="670"/>
        <v>274.5</v>
      </c>
      <c r="Z2691" s="304"/>
      <c r="AA2691" s="304"/>
      <c r="AB2691" s="304">
        <v>-999</v>
      </c>
      <c r="AC2691" s="304">
        <v>-999</v>
      </c>
      <c r="AD2691" s="366">
        <v>-999</v>
      </c>
      <c r="AE2691" s="304">
        <v>-999</v>
      </c>
      <c r="AF2691" s="304">
        <v>-999</v>
      </c>
      <c r="AG2691" s="304"/>
      <c r="AH2691" s="304">
        <v>7.4924199999999996E-3</v>
      </c>
      <c r="AI2691" s="312"/>
      <c r="AJ2691" s="332">
        <v>367</v>
      </c>
      <c r="AK2691" s="304">
        <f t="shared" si="669"/>
        <v>425</v>
      </c>
      <c r="AL2691" s="304">
        <f t="shared" si="680"/>
        <v>0.43</v>
      </c>
      <c r="AM2691" s="389" t="str">
        <f t="shared" si="671"/>
        <v/>
      </c>
      <c r="AN2691" s="304"/>
      <c r="AO2691" s="304"/>
      <c r="AP2691" s="312"/>
      <c r="AQ2691" s="312"/>
      <c r="AR2691" s="312"/>
      <c r="AS2691" s="304"/>
      <c r="AT2691" s="312"/>
      <c r="AU2691" s="329">
        <f>VLOOKUP(C2691,[1]world!$A$2:$B$3555,2,FALSE)</f>
        <v>11</v>
      </c>
      <c r="AV2691" s="329">
        <v>328</v>
      </c>
      <c r="AW2691" s="304">
        <v>0.37</v>
      </c>
      <c r="AX2691" s="304">
        <v>120</v>
      </c>
      <c r="AY2691" s="304">
        <v>-999</v>
      </c>
      <c r="AZ2691" s="304">
        <v>1120</v>
      </c>
      <c r="BA2691" s="304">
        <v>120</v>
      </c>
      <c r="BB2691" s="304">
        <v>-999</v>
      </c>
      <c r="BC2691" s="304">
        <v>1120</v>
      </c>
      <c r="BD2691" s="304">
        <v>120</v>
      </c>
      <c r="BE2691" s="304">
        <v>120</v>
      </c>
      <c r="BF2691" s="304">
        <v>-999</v>
      </c>
      <c r="BG2691" s="304">
        <v>-999</v>
      </c>
      <c r="BH2691" s="304">
        <v>1120</v>
      </c>
      <c r="BI2691" s="304">
        <v>1120</v>
      </c>
      <c r="BJ2691" s="304">
        <v>2</v>
      </c>
      <c r="BK2691" s="304" t="s">
        <v>4954</v>
      </c>
      <c r="BL2691" s="304">
        <v>2</v>
      </c>
    </row>
    <row r="2692" spans="1:64" ht="15" hidden="1" customHeight="1" x14ac:dyDescent="0.2">
      <c r="A2692" s="304" t="s">
        <v>6176</v>
      </c>
      <c r="B2692" s="304" t="s">
        <v>1612</v>
      </c>
      <c r="C2692" s="304">
        <v>2828</v>
      </c>
      <c r="D2692" s="349" t="s">
        <v>4394</v>
      </c>
      <c r="E2692" s="304" t="s">
        <v>4394</v>
      </c>
      <c r="F2692" s="304"/>
      <c r="G2692" s="324">
        <v>40.872100000000003</v>
      </c>
      <c r="H2692" s="324">
        <v>141.14160000000001</v>
      </c>
      <c r="I2692" s="324" t="s">
        <v>212</v>
      </c>
      <c r="J2692" s="368">
        <f t="shared" si="678"/>
        <v>243.6204528823375</v>
      </c>
      <c r="K2692" s="331">
        <v>0.13</v>
      </c>
      <c r="L2692" s="304" t="str">
        <f t="shared" ref="L2692:L2755" si="681">IF(J2692&lt;180,"E",IF(AND(J2692&gt;=180,J2692&lt;360),"D",IF(AND(J2692&gt;=360,J2692&lt;760),"C",IF(AND(J2692&gt;=760,J2692&lt;1500),"B",IF(J2692&gt;=1500,"A","-")))))</f>
        <v>D</v>
      </c>
      <c r="M2692" s="388">
        <v>1</v>
      </c>
      <c r="N2692" s="304">
        <v>218.3</v>
      </c>
      <c r="O2692" s="304">
        <v>20</v>
      </c>
      <c r="P2692" s="331"/>
      <c r="Q2692" s="356"/>
      <c r="R2692" s="304"/>
      <c r="S2692" s="356">
        <v>243.6204528823375</v>
      </c>
      <c r="T2692" s="356">
        <v>261.95317968572488</v>
      </c>
      <c r="U2692" s="356">
        <f t="shared" si="679"/>
        <v>243.6204528823375</v>
      </c>
      <c r="V2692" s="356"/>
      <c r="W2692" s="304" t="s">
        <v>1674</v>
      </c>
      <c r="X2692" s="304" t="s">
        <v>213</v>
      </c>
      <c r="Y2692" s="366">
        <f t="shared" si="670"/>
        <v>274.5</v>
      </c>
      <c r="Z2692" s="304"/>
      <c r="AA2692" s="304"/>
      <c r="AB2692" s="304">
        <v>-999</v>
      </c>
      <c r="AC2692" s="304">
        <v>-999</v>
      </c>
      <c r="AD2692" s="366">
        <v>-999</v>
      </c>
      <c r="AE2692" s="304">
        <v>-999</v>
      </c>
      <c r="AF2692" s="304">
        <v>-999</v>
      </c>
      <c r="AG2692" s="304"/>
      <c r="AH2692" s="304">
        <v>2.7781199999999999E-2</v>
      </c>
      <c r="AI2692" s="312"/>
      <c r="AJ2692" s="332">
        <v>760</v>
      </c>
      <c r="AK2692" s="304">
        <f t="shared" ref="AK2692:AK2755" si="682">IF(AJ2692&lt;=180,180,IF(AND(AJ2692&gt;180,AJ2692&lt;240),210,IF(AND(AJ2692&gt;=240,AJ2692&lt;300),270,IF(AND(AJ2692&gt;=300,AJ2692&lt;360),270,IF(AND(AJ2692&gt;=360,AJ2692&lt;490),425,IF(AND(AJ2692&gt;=490,AJ2692&lt;620),555,IF(AND(AJ2692&gt;=620,AJ2692&lt;760),690,IF(AJ2692&gt;=760,760,"Error"))))))))</f>
        <v>760</v>
      </c>
      <c r="AL2692" s="304">
        <f t="shared" si="680"/>
        <v>0.43</v>
      </c>
      <c r="AM2692" s="389" t="str">
        <f t="shared" si="671"/>
        <v/>
      </c>
      <c r="AN2692" s="304"/>
      <c r="AO2692" s="304"/>
      <c r="AP2692" s="312"/>
      <c r="AQ2692" s="312"/>
      <c r="AR2692" s="312"/>
      <c r="AS2692" s="304"/>
      <c r="AT2692" s="312"/>
      <c r="AU2692" s="329">
        <f>VLOOKUP(C2692,[1]world!$A$2:$B$3555,2,FALSE)</f>
        <v>5</v>
      </c>
      <c r="AV2692" s="329">
        <v>402</v>
      </c>
      <c r="AW2692" s="304">
        <v>0.37</v>
      </c>
      <c r="AX2692" s="304">
        <v>560</v>
      </c>
      <c r="AY2692" s="304">
        <v>-999</v>
      </c>
      <c r="AZ2692" s="304">
        <v>1360</v>
      </c>
      <c r="BA2692" s="304">
        <v>560</v>
      </c>
      <c r="BB2692" s="304">
        <v>-999</v>
      </c>
      <c r="BC2692" s="304">
        <v>1360</v>
      </c>
      <c r="BD2692" s="304">
        <v>560</v>
      </c>
      <c r="BE2692" s="304">
        <v>560</v>
      </c>
      <c r="BF2692" s="304">
        <v>-999</v>
      </c>
      <c r="BG2692" s="304">
        <v>-999</v>
      </c>
      <c r="BH2692" s="304">
        <v>1360</v>
      </c>
      <c r="BI2692" s="304">
        <v>1360</v>
      </c>
      <c r="BJ2692" s="304">
        <v>2</v>
      </c>
      <c r="BK2692" s="304" t="s">
        <v>4954</v>
      </c>
      <c r="BL2692" s="304">
        <v>2</v>
      </c>
    </row>
    <row r="2693" spans="1:64" ht="15" hidden="1" customHeight="1" x14ac:dyDescent="0.2">
      <c r="A2693" s="304" t="s">
        <v>6176</v>
      </c>
      <c r="B2693" s="304" t="s">
        <v>1612</v>
      </c>
      <c r="C2693" s="304">
        <v>2829</v>
      </c>
      <c r="D2693" s="349" t="s">
        <v>4354</v>
      </c>
      <c r="E2693" s="304" t="s">
        <v>4354</v>
      </c>
      <c r="F2693" s="304"/>
      <c r="G2693" s="324">
        <v>40.680300000000003</v>
      </c>
      <c r="H2693" s="324">
        <v>141.36689999999999</v>
      </c>
      <c r="I2693" s="324" t="s">
        <v>212</v>
      </c>
      <c r="J2693" s="368">
        <f t="shared" si="678"/>
        <v>256.46672418387453</v>
      </c>
      <c r="K2693" s="331">
        <v>0.13</v>
      </c>
      <c r="L2693" s="304" t="str">
        <f t="shared" si="681"/>
        <v>D</v>
      </c>
      <c r="M2693" s="388">
        <v>1</v>
      </c>
      <c r="N2693" s="304">
        <v>229.7</v>
      </c>
      <c r="O2693" s="304">
        <v>20</v>
      </c>
      <c r="P2693" s="331"/>
      <c r="Q2693" s="356"/>
      <c r="R2693" s="304"/>
      <c r="S2693" s="356">
        <v>256.46672418387453</v>
      </c>
      <c r="T2693" s="356">
        <v>275.87109434721435</v>
      </c>
      <c r="U2693" s="356">
        <f t="shared" si="679"/>
        <v>256.46672418387453</v>
      </c>
      <c r="V2693" s="356"/>
      <c r="W2693" s="304" t="s">
        <v>1674</v>
      </c>
      <c r="X2693" s="304" t="s">
        <v>213</v>
      </c>
      <c r="Y2693" s="366">
        <f t="shared" ref="Y2693:Y2756" si="683">IF(X2693="A",506.6,IF(X2693="B",424.8,IF(X2693="C",338.6,IF(X2693="D",274.5,IF(X2693="E",181.5,"-")))))</f>
        <v>274.5</v>
      </c>
      <c r="Z2693" s="304"/>
      <c r="AA2693" s="304"/>
      <c r="AB2693" s="304">
        <v>-999</v>
      </c>
      <c r="AC2693" s="304">
        <v>-999</v>
      </c>
      <c r="AD2693" s="366">
        <v>-999</v>
      </c>
      <c r="AE2693" s="304">
        <v>-999</v>
      </c>
      <c r="AF2693" s="304">
        <v>-999</v>
      </c>
      <c r="AG2693" s="304"/>
      <c r="AH2693" s="304">
        <v>7.7141099999999997E-3</v>
      </c>
      <c r="AI2693" s="312"/>
      <c r="AJ2693" s="332">
        <v>372</v>
      </c>
      <c r="AK2693" s="304">
        <f t="shared" si="682"/>
        <v>425</v>
      </c>
      <c r="AL2693" s="304">
        <f t="shared" si="680"/>
        <v>0.43</v>
      </c>
      <c r="AM2693" s="389" t="str">
        <f t="shared" si="671"/>
        <v/>
      </c>
      <c r="AN2693" s="304"/>
      <c r="AO2693" s="304"/>
      <c r="AP2693" s="312"/>
      <c r="AQ2693" s="312"/>
      <c r="AR2693" s="312"/>
      <c r="AS2693" s="304"/>
      <c r="AT2693" s="312"/>
      <c r="AU2693" s="329">
        <f>VLOOKUP(C2693,[1]world!$A$2:$B$3555,2,FALSE)</f>
        <v>13</v>
      </c>
      <c r="AV2693" s="329"/>
      <c r="AW2693" s="304">
        <v>0.37</v>
      </c>
      <c r="AX2693" s="304">
        <v>40</v>
      </c>
      <c r="AY2693" s="304">
        <v>-999</v>
      </c>
      <c r="AZ2693" s="304">
        <v>2160</v>
      </c>
      <c r="BA2693" s="304">
        <v>40</v>
      </c>
      <c r="BB2693" s="304">
        <v>-999</v>
      </c>
      <c r="BC2693" s="304">
        <v>2160</v>
      </c>
      <c r="BD2693" s="304">
        <v>40</v>
      </c>
      <c r="BE2693" s="304">
        <v>40</v>
      </c>
      <c r="BF2693" s="304">
        <v>-999</v>
      </c>
      <c r="BG2693" s="304">
        <v>-999</v>
      </c>
      <c r="BH2693" s="304">
        <v>2160</v>
      </c>
      <c r="BI2693" s="304">
        <v>2160</v>
      </c>
      <c r="BJ2693" s="304">
        <v>2</v>
      </c>
      <c r="BK2693" s="304" t="s">
        <v>4954</v>
      </c>
      <c r="BL2693" s="304">
        <v>2</v>
      </c>
    </row>
    <row r="2694" spans="1:64" ht="15" hidden="1" customHeight="1" x14ac:dyDescent="0.2">
      <c r="A2694" s="304" t="s">
        <v>6176</v>
      </c>
      <c r="B2694" s="304" t="s">
        <v>1612</v>
      </c>
      <c r="C2694" s="304">
        <v>2830</v>
      </c>
      <c r="D2694" s="349" t="s">
        <v>4331</v>
      </c>
      <c r="E2694" s="304" t="s">
        <v>4331</v>
      </c>
      <c r="F2694" s="304"/>
      <c r="G2694" s="324">
        <v>40.513800000000003</v>
      </c>
      <c r="H2694" s="324">
        <v>141.48050000000001</v>
      </c>
      <c r="I2694" s="324" t="s">
        <v>212</v>
      </c>
      <c r="J2694" s="368">
        <f t="shared" si="678"/>
        <v>231.45617565467086</v>
      </c>
      <c r="K2694" s="331">
        <v>0.13</v>
      </c>
      <c r="L2694" s="304" t="str">
        <f t="shared" si="681"/>
        <v>D</v>
      </c>
      <c r="M2694" s="388">
        <v>1</v>
      </c>
      <c r="N2694" s="304">
        <v>207.5</v>
      </c>
      <c r="O2694" s="304">
        <v>20</v>
      </c>
      <c r="P2694" s="331"/>
      <c r="Q2694" s="356"/>
      <c r="R2694" s="304"/>
      <c r="S2694" s="356">
        <v>231.45617565467086</v>
      </c>
      <c r="T2694" s="356">
        <v>248.73422793162018</v>
      </c>
      <c r="U2694" s="356">
        <f t="shared" si="679"/>
        <v>231.45617565467086</v>
      </c>
      <c r="V2694" s="356"/>
      <c r="W2694" s="304" t="s">
        <v>1674</v>
      </c>
      <c r="X2694" s="304" t="s">
        <v>213</v>
      </c>
      <c r="Y2694" s="366">
        <f t="shared" si="683"/>
        <v>274.5</v>
      </c>
      <c r="Z2694" s="304"/>
      <c r="AA2694" s="304"/>
      <c r="AB2694" s="304">
        <v>-999</v>
      </c>
      <c r="AC2694" s="304">
        <v>-999</v>
      </c>
      <c r="AD2694" s="366">
        <v>-999</v>
      </c>
      <c r="AE2694" s="304">
        <v>-999</v>
      </c>
      <c r="AF2694" s="304">
        <v>-999</v>
      </c>
      <c r="AG2694" s="304"/>
      <c r="AH2694" s="304">
        <v>9.1902000000000008E-3</v>
      </c>
      <c r="AI2694" s="312"/>
      <c r="AJ2694" s="332">
        <v>405</v>
      </c>
      <c r="AK2694" s="304">
        <f t="shared" si="682"/>
        <v>425</v>
      </c>
      <c r="AL2694" s="304">
        <f t="shared" si="680"/>
        <v>0.43</v>
      </c>
      <c r="AM2694" s="389" t="str">
        <f t="shared" si="671"/>
        <v/>
      </c>
      <c r="AN2694" s="304"/>
      <c r="AO2694" s="304"/>
      <c r="AP2694" s="312"/>
      <c r="AQ2694" s="312"/>
      <c r="AR2694" s="312"/>
      <c r="AS2694" s="304"/>
      <c r="AT2694" s="312"/>
      <c r="AU2694" s="329">
        <f>VLOOKUP(C2694,[1]world!$A$2:$B$3555,2,FALSE)</f>
        <v>5</v>
      </c>
      <c r="AV2694" s="329">
        <v>402</v>
      </c>
      <c r="AW2694" s="304">
        <v>0.37</v>
      </c>
      <c r="AX2694" s="304">
        <v>120</v>
      </c>
      <c r="AY2694" s="304">
        <v>-999</v>
      </c>
      <c r="AZ2694" s="304">
        <v>1360</v>
      </c>
      <c r="BA2694" s="304">
        <v>120</v>
      </c>
      <c r="BB2694" s="304">
        <v>-999</v>
      </c>
      <c r="BC2694" s="304">
        <v>1360</v>
      </c>
      <c r="BD2694" s="304">
        <v>120</v>
      </c>
      <c r="BE2694" s="304">
        <v>120</v>
      </c>
      <c r="BF2694" s="304">
        <v>-999</v>
      </c>
      <c r="BG2694" s="304">
        <v>-999</v>
      </c>
      <c r="BH2694" s="304">
        <v>1360</v>
      </c>
      <c r="BI2694" s="304">
        <v>1360</v>
      </c>
      <c r="BJ2694" s="304">
        <v>2</v>
      </c>
      <c r="BK2694" s="304" t="s">
        <v>4954</v>
      </c>
      <c r="BL2694" s="304">
        <v>2</v>
      </c>
    </row>
    <row r="2695" spans="1:64" ht="15" hidden="1" customHeight="1" x14ac:dyDescent="0.2">
      <c r="A2695" s="304" t="s">
        <v>6176</v>
      </c>
      <c r="B2695" s="304" t="s">
        <v>1612</v>
      </c>
      <c r="C2695" s="304">
        <v>2831</v>
      </c>
      <c r="D2695" s="349" t="s">
        <v>4317</v>
      </c>
      <c r="E2695" s="304" t="s">
        <v>4317</v>
      </c>
      <c r="F2695" s="304"/>
      <c r="G2695" s="324">
        <v>40.412399999999998</v>
      </c>
      <c r="H2695" s="324">
        <v>141.28</v>
      </c>
      <c r="I2695" s="324" t="s">
        <v>212</v>
      </c>
      <c r="J2695" s="368">
        <f t="shared" si="678"/>
        <v>307.76914821263648</v>
      </c>
      <c r="K2695" s="331">
        <v>0.2</v>
      </c>
      <c r="L2695" s="304" t="str">
        <f t="shared" si="681"/>
        <v>D</v>
      </c>
      <c r="M2695" s="388">
        <v>1</v>
      </c>
      <c r="N2695" s="304">
        <v>185.3</v>
      </c>
      <c r="O2695" s="304">
        <v>10</v>
      </c>
      <c r="P2695" s="331"/>
      <c r="Q2695" s="356"/>
      <c r="R2695" s="304"/>
      <c r="S2695" s="356">
        <v>237.77127223949131</v>
      </c>
      <c r="T2695" s="356">
        <v>307.76914821263648</v>
      </c>
      <c r="U2695" s="356">
        <f t="shared" si="679"/>
        <v>307.76914821263648</v>
      </c>
      <c r="V2695" s="356"/>
      <c r="W2695" s="304" t="s">
        <v>890</v>
      </c>
      <c r="X2695" s="304" t="s">
        <v>205</v>
      </c>
      <c r="Y2695" s="366">
        <f t="shared" si="683"/>
        <v>424.8</v>
      </c>
      <c r="Z2695" s="304"/>
      <c r="AA2695" s="304"/>
      <c r="AB2695" s="304">
        <v>-999</v>
      </c>
      <c r="AC2695" s="304">
        <v>-999</v>
      </c>
      <c r="AD2695" s="366">
        <v>-999</v>
      </c>
      <c r="AE2695" s="304">
        <v>-999</v>
      </c>
      <c r="AF2695" s="304">
        <v>-999</v>
      </c>
      <c r="AG2695" s="304"/>
      <c r="AH2695" s="304">
        <v>4.4238E-2</v>
      </c>
      <c r="AI2695" s="312"/>
      <c r="AJ2695" s="332">
        <v>760</v>
      </c>
      <c r="AK2695" s="304">
        <f t="shared" si="682"/>
        <v>760</v>
      </c>
      <c r="AL2695" s="304">
        <f t="shared" si="680"/>
        <v>0.43</v>
      </c>
      <c r="AM2695" s="389" t="str">
        <f t="shared" si="671"/>
        <v/>
      </c>
      <c r="AN2695" s="304"/>
      <c r="AO2695" s="304"/>
      <c r="AP2695" s="312"/>
      <c r="AQ2695" s="312"/>
      <c r="AR2695" s="312"/>
      <c r="AS2695" s="304"/>
      <c r="AT2695" s="312"/>
      <c r="AU2695" s="329">
        <f>VLOOKUP(C2695,[1]world!$A$2:$B$3555,2,FALSE)</f>
        <v>5</v>
      </c>
      <c r="AV2695" s="329">
        <v>402</v>
      </c>
      <c r="AW2695" s="304">
        <v>0.37</v>
      </c>
      <c r="AX2695" s="304">
        <v>20</v>
      </c>
      <c r="AY2695" s="304">
        <v>-999</v>
      </c>
      <c r="AZ2695" s="304">
        <v>1000</v>
      </c>
      <c r="BA2695" s="304">
        <v>20</v>
      </c>
      <c r="BB2695" s="304">
        <v>-999</v>
      </c>
      <c r="BC2695" s="304">
        <v>1000</v>
      </c>
      <c r="BD2695" s="304">
        <v>20</v>
      </c>
      <c r="BE2695" s="304">
        <v>20</v>
      </c>
      <c r="BF2695" s="304">
        <v>-999</v>
      </c>
      <c r="BG2695" s="304">
        <v>-999</v>
      </c>
      <c r="BH2695" s="304">
        <v>1000</v>
      </c>
      <c r="BI2695" s="304">
        <v>1000</v>
      </c>
      <c r="BJ2695" s="304">
        <v>2</v>
      </c>
      <c r="BK2695" s="304" t="s">
        <v>4954</v>
      </c>
      <c r="BL2695" s="304">
        <v>2</v>
      </c>
    </row>
    <row r="2696" spans="1:64" ht="15" hidden="1" customHeight="1" x14ac:dyDescent="0.2">
      <c r="A2696" s="304" t="s">
        <v>6176</v>
      </c>
      <c r="B2696" s="304" t="s">
        <v>1612</v>
      </c>
      <c r="C2696" s="304">
        <v>2832</v>
      </c>
      <c r="D2696" s="349" t="s">
        <v>4318</v>
      </c>
      <c r="E2696" s="304" t="s">
        <v>4318</v>
      </c>
      <c r="F2696" s="304"/>
      <c r="G2696" s="324">
        <v>40.437100000000001</v>
      </c>
      <c r="H2696" s="324">
        <v>140.94059999999999</v>
      </c>
      <c r="I2696" s="324" t="s">
        <v>212</v>
      </c>
      <c r="J2696" s="368">
        <f t="shared" si="678"/>
        <v>291.20370823223277</v>
      </c>
      <c r="K2696" s="331">
        <v>0.13</v>
      </c>
      <c r="L2696" s="304" t="str">
        <f t="shared" si="681"/>
        <v>D</v>
      </c>
      <c r="M2696" s="388">
        <v>1</v>
      </c>
      <c r="N2696" s="304">
        <v>260.5</v>
      </c>
      <c r="O2696" s="304">
        <v>20</v>
      </c>
      <c r="P2696" s="331"/>
      <c r="Q2696" s="356"/>
      <c r="R2696" s="304"/>
      <c r="S2696" s="356">
        <v>291.20370823223277</v>
      </c>
      <c r="T2696" s="356">
        <v>313.28695265779641</v>
      </c>
      <c r="U2696" s="356">
        <f t="shared" si="679"/>
        <v>291.20370823223277</v>
      </c>
      <c r="V2696" s="356"/>
      <c r="W2696" s="304" t="s">
        <v>1674</v>
      </c>
      <c r="X2696" s="304" t="s">
        <v>213</v>
      </c>
      <c r="Y2696" s="366">
        <f t="shared" si="683"/>
        <v>274.5</v>
      </c>
      <c r="Z2696" s="304"/>
      <c r="AA2696" s="304"/>
      <c r="AB2696" s="304">
        <v>-999</v>
      </c>
      <c r="AC2696" s="304">
        <v>-999</v>
      </c>
      <c r="AD2696" s="366">
        <v>-999</v>
      </c>
      <c r="AE2696" s="304">
        <v>-999</v>
      </c>
      <c r="AF2696" s="304">
        <v>-999</v>
      </c>
      <c r="AG2696" s="304"/>
      <c r="AH2696" s="304">
        <v>0.13833000000000001</v>
      </c>
      <c r="AI2696" s="312"/>
      <c r="AJ2696" s="332">
        <v>760</v>
      </c>
      <c r="AK2696" s="304">
        <f t="shared" si="682"/>
        <v>760</v>
      </c>
      <c r="AL2696" s="304">
        <f t="shared" si="680"/>
        <v>0.43</v>
      </c>
      <c r="AM2696" s="389" t="str">
        <f t="shared" si="671"/>
        <v/>
      </c>
      <c r="AN2696" s="304"/>
      <c r="AO2696" s="304"/>
      <c r="AP2696" s="312"/>
      <c r="AQ2696" s="312"/>
      <c r="AR2696" s="312"/>
      <c r="AS2696" s="304"/>
      <c r="AT2696" s="312"/>
      <c r="AU2696" s="329">
        <f>VLOOKUP(C2696,[1]world!$A$2:$B$3555,2,FALSE)</f>
        <v>1</v>
      </c>
      <c r="AV2696" s="329">
        <v>519</v>
      </c>
      <c r="AW2696" s="304">
        <v>0.37</v>
      </c>
      <c r="AX2696" s="304">
        <v>140</v>
      </c>
      <c r="AY2696" s="304">
        <v>-999</v>
      </c>
      <c r="AZ2696" s="304">
        <v>1000</v>
      </c>
      <c r="BA2696" s="304">
        <v>140</v>
      </c>
      <c r="BB2696" s="304">
        <v>-999</v>
      </c>
      <c r="BC2696" s="304">
        <v>1000</v>
      </c>
      <c r="BD2696" s="304">
        <v>140</v>
      </c>
      <c r="BE2696" s="304">
        <v>140</v>
      </c>
      <c r="BF2696" s="304">
        <v>-999</v>
      </c>
      <c r="BG2696" s="304">
        <v>-999</v>
      </c>
      <c r="BH2696" s="304">
        <v>1000</v>
      </c>
      <c r="BI2696" s="304">
        <v>1000</v>
      </c>
      <c r="BJ2696" s="304">
        <v>2</v>
      </c>
      <c r="BK2696" s="304" t="s">
        <v>4954</v>
      </c>
      <c r="BL2696" s="304">
        <v>2</v>
      </c>
    </row>
    <row r="2697" spans="1:64" ht="15" hidden="1" customHeight="1" x14ac:dyDescent="0.2">
      <c r="A2697" s="304" t="s">
        <v>6176</v>
      </c>
      <c r="B2697" s="304" t="s">
        <v>1612</v>
      </c>
      <c r="C2697" s="304">
        <v>2833</v>
      </c>
      <c r="D2697" s="349" t="s">
        <v>4325</v>
      </c>
      <c r="E2697" s="304" t="s">
        <v>4325</v>
      </c>
      <c r="F2697" s="304"/>
      <c r="G2697" s="324">
        <v>40.473799999999997</v>
      </c>
      <c r="H2697" s="324">
        <v>140.63059999999999</v>
      </c>
      <c r="I2697" s="324" t="s">
        <v>212</v>
      </c>
      <c r="J2697" s="368">
        <f t="shared" si="678"/>
        <v>430.01277878482955</v>
      </c>
      <c r="K2697" s="331">
        <v>0.2</v>
      </c>
      <c r="L2697" s="304" t="str">
        <f t="shared" si="681"/>
        <v>C</v>
      </c>
      <c r="M2697" s="388">
        <v>1</v>
      </c>
      <c r="N2697" s="304">
        <v>265.2</v>
      </c>
      <c r="O2697" s="304">
        <v>10</v>
      </c>
      <c r="P2697" s="331"/>
      <c r="Q2697" s="356"/>
      <c r="R2697" s="304"/>
      <c r="S2697" s="356">
        <v>343.87758374587582</v>
      </c>
      <c r="T2697" s="356">
        <v>430.01277878482955</v>
      </c>
      <c r="U2697" s="356">
        <f t="shared" si="679"/>
        <v>430.01277878482955</v>
      </c>
      <c r="V2697" s="356"/>
      <c r="W2697" s="304" t="s">
        <v>900</v>
      </c>
      <c r="X2697" s="304" t="s">
        <v>232</v>
      </c>
      <c r="Y2697" s="366">
        <f t="shared" si="683"/>
        <v>506.6</v>
      </c>
      <c r="Z2697" s="304"/>
      <c r="AA2697" s="304"/>
      <c r="AB2697" s="304">
        <v>-999</v>
      </c>
      <c r="AC2697" s="304">
        <v>-999</v>
      </c>
      <c r="AD2697" s="366">
        <v>-999</v>
      </c>
      <c r="AE2697" s="304">
        <v>-999</v>
      </c>
      <c r="AF2697" s="304">
        <v>-999</v>
      </c>
      <c r="AG2697" s="304"/>
      <c r="AH2697" s="304">
        <v>6.0696399999999998E-2</v>
      </c>
      <c r="AI2697" s="312"/>
      <c r="AJ2697" s="332">
        <v>760</v>
      </c>
      <c r="AK2697" s="304">
        <f t="shared" si="682"/>
        <v>760</v>
      </c>
      <c r="AL2697" s="304">
        <f t="shared" si="680"/>
        <v>0.43</v>
      </c>
      <c r="AM2697" s="389" t="str">
        <f t="shared" ref="AM2697:AM2760" si="684">IF(AT2697&lt;&gt;"",AT2697,IF(AND(AT2697="",AR2697=""),"",AR2697))</f>
        <v/>
      </c>
      <c r="AN2697" s="304"/>
      <c r="AO2697" s="304"/>
      <c r="AP2697" s="312"/>
      <c r="AQ2697" s="312"/>
      <c r="AR2697" s="312"/>
      <c r="AS2697" s="304"/>
      <c r="AT2697" s="312"/>
      <c r="AU2697" s="329">
        <f>VLOOKUP(C2697,[1]world!$A$2:$B$3555,2,FALSE)</f>
        <v>7</v>
      </c>
      <c r="AV2697" s="329">
        <v>388</v>
      </c>
      <c r="AW2697" s="304">
        <v>0.37</v>
      </c>
      <c r="AX2697" s="304">
        <v>20</v>
      </c>
      <c r="AY2697" s="304">
        <v>-999</v>
      </c>
      <c r="AZ2697" s="304">
        <v>280</v>
      </c>
      <c r="BA2697" s="304">
        <v>20</v>
      </c>
      <c r="BB2697" s="304">
        <v>-999</v>
      </c>
      <c r="BC2697" s="304">
        <v>280</v>
      </c>
      <c r="BD2697" s="304">
        <v>20</v>
      </c>
      <c r="BE2697" s="304">
        <v>20</v>
      </c>
      <c r="BF2697" s="304">
        <v>-999</v>
      </c>
      <c r="BG2697" s="304">
        <v>-999</v>
      </c>
      <c r="BH2697" s="304">
        <v>280</v>
      </c>
      <c r="BI2697" s="304">
        <v>280</v>
      </c>
      <c r="BJ2697" s="304">
        <v>2</v>
      </c>
      <c r="BK2697" s="304" t="s">
        <v>4954</v>
      </c>
      <c r="BL2697" s="304">
        <v>2</v>
      </c>
    </row>
    <row r="2698" spans="1:64" ht="15" hidden="1" customHeight="1" x14ac:dyDescent="0.2">
      <c r="A2698" s="304" t="s">
        <v>6176</v>
      </c>
      <c r="B2698" s="304" t="s">
        <v>1612</v>
      </c>
      <c r="C2698" s="304">
        <v>2834</v>
      </c>
      <c r="D2698" s="349" t="s">
        <v>4346</v>
      </c>
      <c r="E2698" s="304" t="s">
        <v>4346</v>
      </c>
      <c r="F2698" s="304"/>
      <c r="G2698" s="324">
        <v>40.601799999999997</v>
      </c>
      <c r="H2698" s="324">
        <v>140.499</v>
      </c>
      <c r="I2698" s="324" t="s">
        <v>212</v>
      </c>
      <c r="J2698" s="368">
        <f t="shared" si="678"/>
        <v>257.48116551306106</v>
      </c>
      <c r="K2698" s="331">
        <v>0.13</v>
      </c>
      <c r="L2698" s="304" t="str">
        <f t="shared" si="681"/>
        <v>D</v>
      </c>
      <c r="M2698" s="388">
        <v>1</v>
      </c>
      <c r="N2698" s="304">
        <v>230.6</v>
      </c>
      <c r="O2698" s="304">
        <v>20</v>
      </c>
      <c r="P2698" s="331"/>
      <c r="Q2698" s="356"/>
      <c r="R2698" s="304"/>
      <c r="S2698" s="356">
        <v>257.48116551306106</v>
      </c>
      <c r="T2698" s="356">
        <v>276.96830516418197</v>
      </c>
      <c r="U2698" s="356">
        <f t="shared" si="679"/>
        <v>257.48116551306106</v>
      </c>
      <c r="V2698" s="356"/>
      <c r="W2698" s="304" t="s">
        <v>1674</v>
      </c>
      <c r="X2698" s="304" t="s">
        <v>213</v>
      </c>
      <c r="Y2698" s="366">
        <f t="shared" si="683"/>
        <v>274.5</v>
      </c>
      <c r="Z2698" s="304"/>
      <c r="AA2698" s="304"/>
      <c r="AB2698" s="304">
        <v>-999</v>
      </c>
      <c r="AC2698" s="304">
        <v>-999</v>
      </c>
      <c r="AD2698" s="366">
        <v>-999</v>
      </c>
      <c r="AE2698" s="304">
        <v>-999</v>
      </c>
      <c r="AF2698" s="304">
        <v>-999</v>
      </c>
      <c r="AG2698" s="304"/>
      <c r="AH2698" s="304">
        <v>4.8092100000000004E-3</v>
      </c>
      <c r="AI2698" s="312"/>
      <c r="AJ2698" s="332">
        <v>315</v>
      </c>
      <c r="AK2698" s="304">
        <f t="shared" si="682"/>
        <v>270</v>
      </c>
      <c r="AL2698" s="304">
        <f t="shared" si="680"/>
        <v>0.43</v>
      </c>
      <c r="AM2698" s="389" t="str">
        <f t="shared" si="684"/>
        <v/>
      </c>
      <c r="AN2698" s="304"/>
      <c r="AO2698" s="304"/>
      <c r="AP2698" s="312"/>
      <c r="AQ2698" s="312"/>
      <c r="AR2698" s="312"/>
      <c r="AS2698" s="304"/>
      <c r="AT2698" s="312"/>
      <c r="AU2698" s="329">
        <f>VLOOKUP(C2698,[1]world!$A$2:$B$3555,2,FALSE)</f>
        <v>11</v>
      </c>
      <c r="AV2698" s="329">
        <v>328</v>
      </c>
      <c r="AW2698" s="304">
        <v>0.37</v>
      </c>
      <c r="AX2698" s="304">
        <v>500</v>
      </c>
      <c r="AY2698" s="304">
        <v>-999</v>
      </c>
      <c r="AZ2698" s="304">
        <v>1080</v>
      </c>
      <c r="BA2698" s="304">
        <v>500</v>
      </c>
      <c r="BB2698" s="304">
        <v>-999</v>
      </c>
      <c r="BC2698" s="304">
        <v>1080</v>
      </c>
      <c r="BD2698" s="304">
        <v>500</v>
      </c>
      <c r="BE2698" s="304">
        <v>500</v>
      </c>
      <c r="BF2698" s="304">
        <v>-999</v>
      </c>
      <c r="BG2698" s="304">
        <v>-999</v>
      </c>
      <c r="BH2698" s="304">
        <v>1080</v>
      </c>
      <c r="BI2698" s="304">
        <v>1080</v>
      </c>
      <c r="BJ2698" s="304">
        <v>2</v>
      </c>
      <c r="BK2698" s="304" t="s">
        <v>4954</v>
      </c>
      <c r="BL2698" s="304">
        <v>2</v>
      </c>
    </row>
    <row r="2699" spans="1:64" ht="15" hidden="1" customHeight="1" x14ac:dyDescent="0.2">
      <c r="A2699" s="304" t="s">
        <v>6176</v>
      </c>
      <c r="B2699" s="304" t="s">
        <v>1612</v>
      </c>
      <c r="C2699" s="304">
        <v>2835</v>
      </c>
      <c r="D2699" s="349" t="s">
        <v>4351</v>
      </c>
      <c r="E2699" s="304" t="s">
        <v>4351</v>
      </c>
      <c r="F2699" s="304"/>
      <c r="G2699" s="324">
        <v>40.636299999999999</v>
      </c>
      <c r="H2699" s="324">
        <v>139.92840000000001</v>
      </c>
      <c r="I2699" s="324" t="s">
        <v>212</v>
      </c>
      <c r="J2699" s="368">
        <f t="shared" si="678"/>
        <v>665.5764402154407</v>
      </c>
      <c r="K2699" s="331">
        <v>0.2</v>
      </c>
      <c r="L2699" s="304" t="str">
        <f t="shared" si="681"/>
        <v>C</v>
      </c>
      <c r="M2699" s="388">
        <v>1</v>
      </c>
      <c r="N2699" s="304">
        <v>438</v>
      </c>
      <c r="O2699" s="304">
        <v>10</v>
      </c>
      <c r="P2699" s="331"/>
      <c r="Q2699" s="356"/>
      <c r="R2699" s="304"/>
      <c r="S2699" s="356">
        <v>576.32459602818392</v>
      </c>
      <c r="T2699" s="356">
        <v>665.5764402154407</v>
      </c>
      <c r="U2699" s="356">
        <f t="shared" si="679"/>
        <v>665.5764402154407</v>
      </c>
      <c r="V2699" s="356"/>
      <c r="W2699" s="304" t="s">
        <v>900</v>
      </c>
      <c r="X2699" s="304" t="s">
        <v>232</v>
      </c>
      <c r="Y2699" s="366">
        <f t="shared" si="683"/>
        <v>506.6</v>
      </c>
      <c r="Z2699" s="304"/>
      <c r="AA2699" s="304"/>
      <c r="AB2699" s="304">
        <v>-999</v>
      </c>
      <c r="AC2699" s="304">
        <v>-999</v>
      </c>
      <c r="AD2699" s="366">
        <v>-999</v>
      </c>
      <c r="AE2699" s="304">
        <v>-999</v>
      </c>
      <c r="AF2699" s="304">
        <v>-999</v>
      </c>
      <c r="AG2699" s="304"/>
      <c r="AH2699" s="304">
        <v>6.8813200000000005E-2</v>
      </c>
      <c r="AI2699" s="312"/>
      <c r="AJ2699" s="332">
        <v>760</v>
      </c>
      <c r="AK2699" s="304">
        <f t="shared" si="682"/>
        <v>760</v>
      </c>
      <c r="AL2699" s="304">
        <f t="shared" si="680"/>
        <v>0.43</v>
      </c>
      <c r="AM2699" s="389" t="str">
        <f t="shared" si="684"/>
        <v/>
      </c>
      <c r="AN2699" s="304"/>
      <c r="AO2699" s="304"/>
      <c r="AP2699" s="312"/>
      <c r="AQ2699" s="312"/>
      <c r="AR2699" s="312"/>
      <c r="AS2699" s="304"/>
      <c r="AT2699" s="312"/>
      <c r="AU2699" s="329">
        <f>VLOOKUP(C2699,[1]world!$A$2:$B$3555,2,FALSE)</f>
        <v>1</v>
      </c>
      <c r="AV2699" s="329">
        <v>519</v>
      </c>
      <c r="AW2699" s="304">
        <v>0.37</v>
      </c>
      <c r="AX2699" s="304">
        <v>260</v>
      </c>
      <c r="AY2699" s="304">
        <v>-999</v>
      </c>
      <c r="AZ2699" s="304">
        <v>420</v>
      </c>
      <c r="BA2699" s="304">
        <v>260</v>
      </c>
      <c r="BB2699" s="304">
        <v>-999</v>
      </c>
      <c r="BC2699" s="304">
        <v>420</v>
      </c>
      <c r="BD2699" s="304">
        <v>260</v>
      </c>
      <c r="BE2699" s="304">
        <v>260</v>
      </c>
      <c r="BF2699" s="304">
        <v>-999</v>
      </c>
      <c r="BG2699" s="304">
        <v>-999</v>
      </c>
      <c r="BH2699" s="304">
        <v>420</v>
      </c>
      <c r="BI2699" s="304">
        <v>420</v>
      </c>
      <c r="BJ2699" s="304">
        <v>2</v>
      </c>
      <c r="BK2699" s="304" t="s">
        <v>4954</v>
      </c>
      <c r="BL2699" s="304">
        <v>2</v>
      </c>
    </row>
    <row r="2700" spans="1:64" ht="15" hidden="1" customHeight="1" x14ac:dyDescent="0.2">
      <c r="A2700" s="304" t="s">
        <v>6176</v>
      </c>
      <c r="B2700" s="304" t="s">
        <v>1612</v>
      </c>
      <c r="C2700" s="304">
        <v>2836</v>
      </c>
      <c r="D2700" s="349" t="s">
        <v>4372</v>
      </c>
      <c r="E2700" s="304" t="s">
        <v>4372</v>
      </c>
      <c r="F2700" s="304"/>
      <c r="G2700" s="324">
        <v>40.778199999999998</v>
      </c>
      <c r="H2700" s="324">
        <v>140.19759999999999</v>
      </c>
      <c r="I2700" s="324" t="s">
        <v>212</v>
      </c>
      <c r="J2700" s="368">
        <f t="shared" si="678"/>
        <v>540.68492643192803</v>
      </c>
      <c r="K2700" s="331">
        <v>0.2</v>
      </c>
      <c r="L2700" s="304" t="str">
        <f t="shared" si="681"/>
        <v>C</v>
      </c>
      <c r="M2700" s="388">
        <v>1</v>
      </c>
      <c r="N2700" s="304">
        <v>394.7</v>
      </c>
      <c r="O2700" s="304">
        <v>13</v>
      </c>
      <c r="P2700" s="331"/>
      <c r="Q2700" s="356"/>
      <c r="R2700" s="304"/>
      <c r="S2700" s="356">
        <v>493.19018036575801</v>
      </c>
      <c r="T2700" s="356">
        <v>561.03981760314377</v>
      </c>
      <c r="U2700" s="356">
        <f t="shared" si="679"/>
        <v>540.68492643192803</v>
      </c>
      <c r="V2700" s="356"/>
      <c r="W2700" s="304" t="s">
        <v>900</v>
      </c>
      <c r="X2700" s="304" t="s">
        <v>232</v>
      </c>
      <c r="Y2700" s="366">
        <f t="shared" si="683"/>
        <v>506.6</v>
      </c>
      <c r="Z2700" s="304"/>
      <c r="AA2700" s="304"/>
      <c r="AB2700" s="304">
        <v>-999</v>
      </c>
      <c r="AC2700" s="304">
        <v>-999</v>
      </c>
      <c r="AD2700" s="366">
        <v>-999</v>
      </c>
      <c r="AE2700" s="304">
        <v>-999</v>
      </c>
      <c r="AF2700" s="304">
        <v>-999</v>
      </c>
      <c r="AG2700" s="304"/>
      <c r="AH2700" s="304">
        <v>4.2157800000000002E-2</v>
      </c>
      <c r="AI2700" s="312"/>
      <c r="AJ2700" s="332">
        <v>760</v>
      </c>
      <c r="AK2700" s="304">
        <f t="shared" si="682"/>
        <v>760</v>
      </c>
      <c r="AL2700" s="304">
        <f t="shared" si="680"/>
        <v>0.43</v>
      </c>
      <c r="AM2700" s="389" t="str">
        <f t="shared" si="684"/>
        <v/>
      </c>
      <c r="AN2700" s="304"/>
      <c r="AO2700" s="304"/>
      <c r="AP2700" s="312"/>
      <c r="AQ2700" s="312"/>
      <c r="AR2700" s="312"/>
      <c r="AS2700" s="304"/>
      <c r="AT2700" s="312"/>
      <c r="AU2700" s="329">
        <f>VLOOKUP(C2700,[1]world!$A$2:$B$3555,2,FALSE)</f>
        <v>7</v>
      </c>
      <c r="AV2700" s="329">
        <v>388</v>
      </c>
      <c r="AW2700" s="304">
        <v>0.37</v>
      </c>
      <c r="AX2700" s="304">
        <v>280</v>
      </c>
      <c r="AY2700" s="304">
        <v>-999</v>
      </c>
      <c r="AZ2700" s="304">
        <v>1060</v>
      </c>
      <c r="BA2700" s="304">
        <v>280</v>
      </c>
      <c r="BB2700" s="304">
        <v>-999</v>
      </c>
      <c r="BC2700" s="304">
        <v>1060</v>
      </c>
      <c r="BD2700" s="304">
        <v>280</v>
      </c>
      <c r="BE2700" s="304">
        <v>280</v>
      </c>
      <c r="BF2700" s="304">
        <v>-999</v>
      </c>
      <c r="BG2700" s="304">
        <v>-999</v>
      </c>
      <c r="BH2700" s="304">
        <v>1060</v>
      </c>
      <c r="BI2700" s="304">
        <v>1060</v>
      </c>
      <c r="BJ2700" s="304">
        <v>2</v>
      </c>
      <c r="BK2700" s="304" t="s">
        <v>4954</v>
      </c>
      <c r="BL2700" s="304">
        <v>2</v>
      </c>
    </row>
    <row r="2701" spans="1:64" ht="15" hidden="1" customHeight="1" x14ac:dyDescent="0.2">
      <c r="A2701" s="304" t="s">
        <v>6176</v>
      </c>
      <c r="B2701" s="304" t="s">
        <v>1612</v>
      </c>
      <c r="C2701" s="304">
        <v>2837</v>
      </c>
      <c r="D2701" s="349" t="s">
        <v>4385</v>
      </c>
      <c r="E2701" s="304" t="s">
        <v>4385</v>
      </c>
      <c r="F2701" s="304"/>
      <c r="G2701" s="324">
        <v>40.815199999999997</v>
      </c>
      <c r="H2701" s="324">
        <v>140.44730000000001</v>
      </c>
      <c r="I2701" s="324" t="s">
        <v>212</v>
      </c>
      <c r="J2701" s="368">
        <f t="shared" si="678"/>
        <v>129.79938281402232</v>
      </c>
      <c r="K2701" s="331">
        <v>0.13</v>
      </c>
      <c r="L2701" s="304" t="str">
        <f t="shared" si="681"/>
        <v>E</v>
      </c>
      <c r="M2701" s="388">
        <v>1</v>
      </c>
      <c r="N2701" s="304">
        <v>117</v>
      </c>
      <c r="O2701" s="304">
        <v>20</v>
      </c>
      <c r="P2701" s="331"/>
      <c r="Q2701" s="356"/>
      <c r="R2701" s="304"/>
      <c r="S2701" s="356">
        <v>129.79938281402232</v>
      </c>
      <c r="T2701" s="356">
        <v>136.88583545340097</v>
      </c>
      <c r="U2701" s="356">
        <f t="shared" si="679"/>
        <v>129.79938281402232</v>
      </c>
      <c r="V2701" s="356"/>
      <c r="W2701" s="304" t="s">
        <v>1657</v>
      </c>
      <c r="X2701" s="304" t="s">
        <v>240</v>
      </c>
      <c r="Y2701" s="366">
        <f t="shared" si="683"/>
        <v>181.5</v>
      </c>
      <c r="Z2701" s="304">
        <v>0.2</v>
      </c>
      <c r="AA2701" s="304"/>
      <c r="AB2701" s="304">
        <v>-999</v>
      </c>
      <c r="AC2701" s="304">
        <v>-999</v>
      </c>
      <c r="AD2701" s="366">
        <v>-999</v>
      </c>
      <c r="AE2701" s="304">
        <v>-999</v>
      </c>
      <c r="AF2701" s="304">
        <v>-999</v>
      </c>
      <c r="AG2701" s="304"/>
      <c r="AH2701" s="304">
        <v>1.2919699999999999E-3</v>
      </c>
      <c r="AI2701" s="312"/>
      <c r="AJ2701" s="332">
        <v>219</v>
      </c>
      <c r="AK2701" s="304">
        <f t="shared" si="682"/>
        <v>210</v>
      </c>
      <c r="AL2701" s="304">
        <f t="shared" si="680"/>
        <v>0.2</v>
      </c>
      <c r="AM2701" s="389" t="str">
        <f t="shared" si="684"/>
        <v/>
      </c>
      <c r="AN2701" s="304"/>
      <c r="AO2701" s="304"/>
      <c r="AP2701" s="312"/>
      <c r="AQ2701" s="312"/>
      <c r="AR2701" s="312"/>
      <c r="AS2701" s="304"/>
      <c r="AT2701" s="312"/>
      <c r="AU2701" s="329">
        <f>VLOOKUP(C2701,[1]world!$A$2:$B$3555,2,FALSE)</f>
        <v>16</v>
      </c>
      <c r="AV2701" s="329">
        <v>246</v>
      </c>
      <c r="AW2701" s="304">
        <v>0.18</v>
      </c>
      <c r="AX2701" s="304">
        <v>340</v>
      </c>
      <c r="AY2701" s="304">
        <v>-999</v>
      </c>
      <c r="AZ2701" s="304">
        <v>820</v>
      </c>
      <c r="BA2701" s="304">
        <v>340</v>
      </c>
      <c r="BB2701" s="304">
        <v>-999</v>
      </c>
      <c r="BC2701" s="304">
        <v>820</v>
      </c>
      <c r="BD2701" s="304">
        <v>340</v>
      </c>
      <c r="BE2701" s="304">
        <v>340</v>
      </c>
      <c r="BF2701" s="304">
        <v>-999</v>
      </c>
      <c r="BG2701" s="304">
        <v>-999</v>
      </c>
      <c r="BH2701" s="304">
        <v>820</v>
      </c>
      <c r="BI2701" s="304">
        <v>820</v>
      </c>
      <c r="BJ2701" s="304">
        <v>2</v>
      </c>
      <c r="BK2701" s="304" t="s">
        <v>4954</v>
      </c>
      <c r="BL2701" s="304">
        <v>2</v>
      </c>
    </row>
    <row r="2702" spans="1:64" ht="15" hidden="1" customHeight="1" x14ac:dyDescent="0.2">
      <c r="A2702" s="304" t="s">
        <v>6176</v>
      </c>
      <c r="B2702" s="304" t="s">
        <v>1612</v>
      </c>
      <c r="C2702" s="304">
        <v>2838</v>
      </c>
      <c r="D2702" s="349" t="s">
        <v>4386</v>
      </c>
      <c r="E2702" s="304" t="s">
        <v>4386</v>
      </c>
      <c r="F2702" s="304"/>
      <c r="G2702" s="324">
        <v>40.819299999999998</v>
      </c>
      <c r="H2702" s="324">
        <v>140.7501</v>
      </c>
      <c r="I2702" s="324" t="s">
        <v>212</v>
      </c>
      <c r="J2702" s="368">
        <f t="shared" si="678"/>
        <v>183.98628302510994</v>
      </c>
      <c r="K2702" s="331">
        <v>0.13</v>
      </c>
      <c r="L2702" s="304" t="str">
        <f t="shared" si="681"/>
        <v>D</v>
      </c>
      <c r="M2702" s="388">
        <v>1</v>
      </c>
      <c r="N2702" s="304">
        <v>165.3</v>
      </c>
      <c r="O2702" s="304">
        <v>20</v>
      </c>
      <c r="P2702" s="331"/>
      <c r="Q2702" s="356"/>
      <c r="R2702" s="304"/>
      <c r="S2702" s="356">
        <v>183.98628302510994</v>
      </c>
      <c r="T2702" s="356">
        <v>196.78902649756307</v>
      </c>
      <c r="U2702" s="356">
        <f t="shared" si="679"/>
        <v>183.98628302510994</v>
      </c>
      <c r="V2702" s="356"/>
      <c r="W2702" s="304" t="s">
        <v>1674</v>
      </c>
      <c r="X2702" s="304" t="s">
        <v>213</v>
      </c>
      <c r="Y2702" s="366">
        <f t="shared" si="683"/>
        <v>274.5</v>
      </c>
      <c r="Z2702" s="304"/>
      <c r="AA2702" s="304"/>
      <c r="AB2702" s="304">
        <v>-999</v>
      </c>
      <c r="AC2702" s="304">
        <v>-999</v>
      </c>
      <c r="AD2702" s="366">
        <v>-999</v>
      </c>
      <c r="AE2702" s="304">
        <v>-999</v>
      </c>
      <c r="AF2702" s="304">
        <v>-999</v>
      </c>
      <c r="AG2702" s="304"/>
      <c r="AH2702" s="304">
        <v>2.3932300000000001E-3</v>
      </c>
      <c r="AI2702" s="312"/>
      <c r="AJ2702" s="332">
        <v>252</v>
      </c>
      <c r="AK2702" s="304">
        <f t="shared" si="682"/>
        <v>270</v>
      </c>
      <c r="AL2702" s="304">
        <f t="shared" si="680"/>
        <v>0.43</v>
      </c>
      <c r="AM2702" s="389" t="str">
        <f t="shared" si="684"/>
        <v/>
      </c>
      <c r="AN2702" s="304"/>
      <c r="AO2702" s="304"/>
      <c r="AP2702" s="312"/>
      <c r="AQ2702" s="312"/>
      <c r="AR2702" s="312"/>
      <c r="AS2702" s="304"/>
      <c r="AT2702" s="312"/>
      <c r="AU2702" s="329">
        <f>VLOOKUP(C2702,[1]world!$A$2:$B$3555,2,FALSE)</f>
        <v>15</v>
      </c>
      <c r="AV2702" s="329">
        <v>363</v>
      </c>
      <c r="AW2702" s="304">
        <v>0.37</v>
      </c>
      <c r="AX2702" s="304">
        <v>500</v>
      </c>
      <c r="AY2702" s="304">
        <v>-999</v>
      </c>
      <c r="AZ2702" s="304">
        <v>1100</v>
      </c>
      <c r="BA2702" s="304">
        <v>500</v>
      </c>
      <c r="BB2702" s="304">
        <v>-999</v>
      </c>
      <c r="BC2702" s="304">
        <v>1100</v>
      </c>
      <c r="BD2702" s="304">
        <v>500</v>
      </c>
      <c r="BE2702" s="304">
        <v>500</v>
      </c>
      <c r="BF2702" s="304">
        <v>-999</v>
      </c>
      <c r="BG2702" s="304">
        <v>-999</v>
      </c>
      <c r="BH2702" s="304">
        <v>1100</v>
      </c>
      <c r="BI2702" s="304">
        <v>1100</v>
      </c>
      <c r="BJ2702" s="304">
        <v>2</v>
      </c>
      <c r="BK2702" s="304" t="s">
        <v>4954</v>
      </c>
      <c r="BL2702" s="304">
        <v>2</v>
      </c>
    </row>
    <row r="2703" spans="1:64" ht="15" hidden="1" customHeight="1" x14ac:dyDescent="0.2">
      <c r="A2703" s="304" t="s">
        <v>6176</v>
      </c>
      <c r="B2703" s="304" t="s">
        <v>1612</v>
      </c>
      <c r="C2703" s="304">
        <v>2839</v>
      </c>
      <c r="D2703" s="349" t="s">
        <v>4348</v>
      </c>
      <c r="E2703" s="304" t="s">
        <v>4348</v>
      </c>
      <c r="F2703" s="304"/>
      <c r="G2703" s="324">
        <v>40.615200000000002</v>
      </c>
      <c r="H2703" s="324">
        <v>141.208</v>
      </c>
      <c r="I2703" s="324" t="s">
        <v>212</v>
      </c>
      <c r="J2703" s="368">
        <f t="shared" si="678"/>
        <v>249.14133375455486</v>
      </c>
      <c r="K2703" s="331">
        <v>0.13</v>
      </c>
      <c r="L2703" s="304" t="str">
        <f t="shared" si="681"/>
        <v>D</v>
      </c>
      <c r="M2703" s="388">
        <v>1</v>
      </c>
      <c r="N2703" s="304">
        <v>223.2</v>
      </c>
      <c r="O2703" s="304">
        <v>20</v>
      </c>
      <c r="P2703" s="331"/>
      <c r="Q2703" s="356"/>
      <c r="R2703" s="304"/>
      <c r="S2703" s="356">
        <v>249.14133375455486</v>
      </c>
      <c r="T2703" s="356">
        <v>267.93994534325964</v>
      </c>
      <c r="U2703" s="356">
        <f t="shared" si="679"/>
        <v>249.14133375455486</v>
      </c>
      <c r="V2703" s="356"/>
      <c r="W2703" s="304" t="s">
        <v>1674</v>
      </c>
      <c r="X2703" s="304" t="s">
        <v>213</v>
      </c>
      <c r="Y2703" s="366">
        <f t="shared" si="683"/>
        <v>274.5</v>
      </c>
      <c r="Z2703" s="304"/>
      <c r="AA2703" s="304"/>
      <c r="AB2703" s="304">
        <v>-999</v>
      </c>
      <c r="AC2703" s="304">
        <v>-999</v>
      </c>
      <c r="AD2703" s="366">
        <v>-999</v>
      </c>
      <c r="AE2703" s="304">
        <v>-999</v>
      </c>
      <c r="AF2703" s="304">
        <v>-999</v>
      </c>
      <c r="AG2703" s="304"/>
      <c r="AH2703" s="304">
        <v>5.0409199999999999E-3</v>
      </c>
      <c r="AI2703" s="312"/>
      <c r="AJ2703" s="332">
        <v>320</v>
      </c>
      <c r="AK2703" s="304">
        <f t="shared" si="682"/>
        <v>270</v>
      </c>
      <c r="AL2703" s="304">
        <f t="shared" si="680"/>
        <v>0.43</v>
      </c>
      <c r="AM2703" s="389" t="str">
        <f t="shared" si="684"/>
        <v/>
      </c>
      <c r="AN2703" s="304"/>
      <c r="AO2703" s="304"/>
      <c r="AP2703" s="312"/>
      <c r="AQ2703" s="312"/>
      <c r="AR2703" s="312"/>
      <c r="AS2703" s="304"/>
      <c r="AT2703" s="312"/>
      <c r="AU2703" s="329">
        <f>VLOOKUP(C2703,[1]world!$A$2:$B$3555,2,FALSE)</f>
        <v>13</v>
      </c>
      <c r="AV2703" s="329"/>
      <c r="AW2703" s="304">
        <v>0.37</v>
      </c>
      <c r="AX2703" s="304">
        <v>20</v>
      </c>
      <c r="AY2703" s="304">
        <v>-999</v>
      </c>
      <c r="AZ2703" s="304">
        <v>2520</v>
      </c>
      <c r="BA2703" s="304">
        <v>20</v>
      </c>
      <c r="BB2703" s="304">
        <v>-999</v>
      </c>
      <c r="BC2703" s="304">
        <v>2520</v>
      </c>
      <c r="BD2703" s="304">
        <v>20</v>
      </c>
      <c r="BE2703" s="304">
        <v>20</v>
      </c>
      <c r="BF2703" s="304">
        <v>-999</v>
      </c>
      <c r="BG2703" s="304">
        <v>-999</v>
      </c>
      <c r="BH2703" s="304">
        <v>2520</v>
      </c>
      <c r="BI2703" s="304">
        <v>2520</v>
      </c>
      <c r="BJ2703" s="304">
        <v>2</v>
      </c>
      <c r="BK2703" s="304" t="s">
        <v>4954</v>
      </c>
      <c r="BL2703" s="304">
        <v>2</v>
      </c>
    </row>
    <row r="2704" spans="1:64" ht="15" hidden="1" customHeight="1" x14ac:dyDescent="0.2">
      <c r="A2704" s="304" t="s">
        <v>6176</v>
      </c>
      <c r="B2704" s="304" t="s">
        <v>1612</v>
      </c>
      <c r="C2704" s="304">
        <v>2840</v>
      </c>
      <c r="D2704" s="349" t="s">
        <v>4415</v>
      </c>
      <c r="E2704" s="304" t="s">
        <v>4415</v>
      </c>
      <c r="F2704" s="304"/>
      <c r="G2704" s="324">
        <v>40.992400000000004</v>
      </c>
      <c r="H2704" s="324">
        <v>140.91550000000001</v>
      </c>
      <c r="I2704" s="324" t="s">
        <v>212</v>
      </c>
      <c r="J2704" s="368">
        <f t="shared" si="678"/>
        <v>341.79786652151245</v>
      </c>
      <c r="K2704" s="331">
        <v>0.2</v>
      </c>
      <c r="L2704" s="304" t="str">
        <f t="shared" si="681"/>
        <v>D</v>
      </c>
      <c r="M2704" s="388">
        <v>1</v>
      </c>
      <c r="N2704" s="304">
        <v>245.2</v>
      </c>
      <c r="O2704" s="304">
        <v>13</v>
      </c>
      <c r="P2704" s="331"/>
      <c r="Q2704" s="356"/>
      <c r="R2704" s="304"/>
      <c r="S2704" s="356">
        <v>301.78191956680178</v>
      </c>
      <c r="T2704" s="356">
        <v>358.9475580735313</v>
      </c>
      <c r="U2704" s="356">
        <f t="shared" si="679"/>
        <v>341.79786652151245</v>
      </c>
      <c r="V2704" s="356"/>
      <c r="W2704" s="304" t="s">
        <v>890</v>
      </c>
      <c r="X2704" s="304" t="s">
        <v>205</v>
      </c>
      <c r="Y2704" s="366">
        <f t="shared" si="683"/>
        <v>424.8</v>
      </c>
      <c r="Z2704" s="304"/>
      <c r="AA2704" s="304"/>
      <c r="AB2704" s="304">
        <v>-999</v>
      </c>
      <c r="AC2704" s="304">
        <v>-999</v>
      </c>
      <c r="AD2704" s="366">
        <v>-999</v>
      </c>
      <c r="AE2704" s="304">
        <v>-999</v>
      </c>
      <c r="AF2704" s="304">
        <v>-999</v>
      </c>
      <c r="AG2704" s="304"/>
      <c r="AH2704" s="304">
        <v>4.40585E-2</v>
      </c>
      <c r="AI2704" s="312"/>
      <c r="AJ2704" s="332">
        <v>760</v>
      </c>
      <c r="AK2704" s="304">
        <f t="shared" si="682"/>
        <v>760</v>
      </c>
      <c r="AL2704" s="304">
        <f t="shared" si="680"/>
        <v>0.43</v>
      </c>
      <c r="AM2704" s="389" t="str">
        <f t="shared" si="684"/>
        <v/>
      </c>
      <c r="AN2704" s="304"/>
      <c r="AO2704" s="304"/>
      <c r="AP2704" s="312"/>
      <c r="AQ2704" s="312"/>
      <c r="AR2704" s="312"/>
      <c r="AS2704" s="304"/>
      <c r="AT2704" s="312"/>
      <c r="AU2704" s="329">
        <f>VLOOKUP(C2704,[1]world!$A$2:$B$3555,2,FALSE)</f>
        <v>3</v>
      </c>
      <c r="AV2704" s="329">
        <v>547</v>
      </c>
      <c r="AW2704" s="304">
        <v>0.37</v>
      </c>
      <c r="AX2704" s="304">
        <v>80</v>
      </c>
      <c r="AY2704" s="304">
        <v>-999</v>
      </c>
      <c r="AZ2704" s="304">
        <v>860</v>
      </c>
      <c r="BA2704" s="304">
        <v>80</v>
      </c>
      <c r="BB2704" s="304">
        <v>-999</v>
      </c>
      <c r="BC2704" s="304">
        <v>860</v>
      </c>
      <c r="BD2704" s="304">
        <v>80</v>
      </c>
      <c r="BE2704" s="304">
        <v>80</v>
      </c>
      <c r="BF2704" s="304">
        <v>-999</v>
      </c>
      <c r="BG2704" s="304">
        <v>-999</v>
      </c>
      <c r="BH2704" s="304">
        <v>860</v>
      </c>
      <c r="BI2704" s="304">
        <v>860</v>
      </c>
      <c r="BJ2704" s="304">
        <v>2</v>
      </c>
      <c r="BK2704" s="304" t="s">
        <v>4954</v>
      </c>
      <c r="BL2704" s="304">
        <v>2</v>
      </c>
    </row>
    <row r="2705" spans="1:64" ht="15" hidden="1" customHeight="1" x14ac:dyDescent="0.2">
      <c r="A2705" s="304" t="s">
        <v>6176</v>
      </c>
      <c r="B2705" s="304" t="s">
        <v>1612</v>
      </c>
      <c r="C2705" s="304">
        <v>2841</v>
      </c>
      <c r="D2705" s="349" t="s">
        <v>4406</v>
      </c>
      <c r="E2705" s="304" t="s">
        <v>4406</v>
      </c>
      <c r="F2705" s="304"/>
      <c r="G2705" s="324">
        <v>40.967599999999997</v>
      </c>
      <c r="H2705" s="324">
        <v>140.43260000000001</v>
      </c>
      <c r="I2705" s="324" t="s">
        <v>212</v>
      </c>
      <c r="J2705" s="368">
        <f t="shared" si="678"/>
        <v>199.04842052666248</v>
      </c>
      <c r="K2705" s="331">
        <v>0.13</v>
      </c>
      <c r="L2705" s="304" t="str">
        <f t="shared" si="681"/>
        <v>D</v>
      </c>
      <c r="M2705" s="388">
        <v>1</v>
      </c>
      <c r="N2705" s="304">
        <v>178.7</v>
      </c>
      <c r="O2705" s="304">
        <v>20</v>
      </c>
      <c r="P2705" s="331"/>
      <c r="Q2705" s="356"/>
      <c r="R2705" s="304"/>
      <c r="S2705" s="356">
        <v>199.04842052666248</v>
      </c>
      <c r="T2705" s="356">
        <v>213.33128714138897</v>
      </c>
      <c r="U2705" s="356">
        <f t="shared" si="679"/>
        <v>199.04842052666248</v>
      </c>
      <c r="V2705" s="356"/>
      <c r="W2705" s="304" t="s">
        <v>1674</v>
      </c>
      <c r="X2705" s="304" t="s">
        <v>213</v>
      </c>
      <c r="Y2705" s="366">
        <f t="shared" si="683"/>
        <v>274.5</v>
      </c>
      <c r="Z2705" s="304"/>
      <c r="AA2705" s="304"/>
      <c r="AB2705" s="304">
        <v>-999</v>
      </c>
      <c r="AC2705" s="304">
        <v>-999</v>
      </c>
      <c r="AD2705" s="366">
        <v>-999</v>
      </c>
      <c r="AE2705" s="304">
        <v>-999</v>
      </c>
      <c r="AF2705" s="304">
        <v>-999</v>
      </c>
      <c r="AG2705" s="304"/>
      <c r="AH2705" s="304">
        <v>1.2950700000000001E-2</v>
      </c>
      <c r="AI2705" s="312"/>
      <c r="AJ2705" s="332">
        <v>489</v>
      </c>
      <c r="AK2705" s="304">
        <f t="shared" si="682"/>
        <v>425</v>
      </c>
      <c r="AL2705" s="304">
        <f t="shared" si="680"/>
        <v>0.43</v>
      </c>
      <c r="AM2705" s="389" t="str">
        <f t="shared" si="684"/>
        <v/>
      </c>
      <c r="AN2705" s="304"/>
      <c r="AO2705" s="304"/>
      <c r="AP2705" s="312"/>
      <c r="AQ2705" s="312"/>
      <c r="AR2705" s="312"/>
      <c r="AS2705" s="304"/>
      <c r="AT2705" s="312"/>
      <c r="AU2705" s="329">
        <f>VLOOKUP(C2705,[1]world!$A$2:$B$3555,2,FALSE)</f>
        <v>8</v>
      </c>
      <c r="AV2705" s="329">
        <v>374</v>
      </c>
      <c r="AW2705" s="304">
        <v>0.37</v>
      </c>
      <c r="AX2705" s="304">
        <v>120</v>
      </c>
      <c r="AY2705" s="304">
        <v>-999</v>
      </c>
      <c r="AZ2705" s="304">
        <v>600</v>
      </c>
      <c r="BA2705" s="304">
        <v>120</v>
      </c>
      <c r="BB2705" s="304">
        <v>-999</v>
      </c>
      <c r="BC2705" s="304">
        <v>600</v>
      </c>
      <c r="BD2705" s="304">
        <v>120</v>
      </c>
      <c r="BE2705" s="304">
        <v>120</v>
      </c>
      <c r="BF2705" s="304">
        <v>-999</v>
      </c>
      <c r="BG2705" s="304">
        <v>-999</v>
      </c>
      <c r="BH2705" s="304">
        <v>600</v>
      </c>
      <c r="BI2705" s="304">
        <v>600</v>
      </c>
      <c r="BJ2705" s="304">
        <v>2</v>
      </c>
      <c r="BK2705" s="304" t="s">
        <v>4954</v>
      </c>
      <c r="BL2705" s="304">
        <v>2</v>
      </c>
    </row>
    <row r="2706" spans="1:64" ht="15" hidden="1" customHeight="1" x14ac:dyDescent="0.2">
      <c r="A2706" s="304" t="s">
        <v>6176</v>
      </c>
      <c r="B2706" s="304" t="s">
        <v>1612</v>
      </c>
      <c r="C2706" s="304">
        <v>2842</v>
      </c>
      <c r="D2706" s="349" t="s">
        <v>4424</v>
      </c>
      <c r="E2706" s="304" t="s">
        <v>4424</v>
      </c>
      <c r="F2706" s="304"/>
      <c r="G2706" s="324">
        <v>41.0473</v>
      </c>
      <c r="H2706" s="324">
        <v>140.63980000000001</v>
      </c>
      <c r="I2706" s="324" t="s">
        <v>212</v>
      </c>
      <c r="J2706" s="368">
        <f t="shared" si="678"/>
        <v>166.46594764828657</v>
      </c>
      <c r="K2706" s="331">
        <v>0.13</v>
      </c>
      <c r="L2706" s="304" t="str">
        <f t="shared" si="681"/>
        <v>E</v>
      </c>
      <c r="M2706" s="388">
        <v>1</v>
      </c>
      <c r="N2706" s="304">
        <v>149.69999999999999</v>
      </c>
      <c r="O2706" s="304">
        <v>20</v>
      </c>
      <c r="P2706" s="331"/>
      <c r="Q2706" s="356"/>
      <c r="R2706" s="304"/>
      <c r="S2706" s="356">
        <v>166.46594764828657</v>
      </c>
      <c r="T2706" s="356">
        <v>177.48196374013634</v>
      </c>
      <c r="U2706" s="356">
        <f t="shared" si="679"/>
        <v>166.46594764828657</v>
      </c>
      <c r="V2706" s="356"/>
      <c r="W2706" s="304" t="s">
        <v>1657</v>
      </c>
      <c r="X2706" s="304" t="s">
        <v>240</v>
      </c>
      <c r="Y2706" s="366">
        <f t="shared" si="683"/>
        <v>181.5</v>
      </c>
      <c r="Z2706" s="304">
        <v>0.2</v>
      </c>
      <c r="AA2706" s="304"/>
      <c r="AB2706" s="304">
        <v>-999</v>
      </c>
      <c r="AC2706" s="304">
        <v>-999</v>
      </c>
      <c r="AD2706" s="366">
        <v>-999</v>
      </c>
      <c r="AE2706" s="304">
        <v>-999</v>
      </c>
      <c r="AF2706" s="304">
        <v>-999</v>
      </c>
      <c r="AG2706" s="304"/>
      <c r="AH2706" s="304">
        <v>8.8392999999999996E-3</v>
      </c>
      <c r="AI2706" s="312"/>
      <c r="AJ2706" s="332">
        <v>397</v>
      </c>
      <c r="AK2706" s="304">
        <f t="shared" si="682"/>
        <v>425</v>
      </c>
      <c r="AL2706" s="304">
        <f t="shared" si="680"/>
        <v>0.43</v>
      </c>
      <c r="AM2706" s="389" t="str">
        <f t="shared" si="684"/>
        <v/>
      </c>
      <c r="AN2706" s="304"/>
      <c r="AO2706" s="304"/>
      <c r="AP2706" s="312"/>
      <c r="AQ2706" s="312"/>
      <c r="AR2706" s="312"/>
      <c r="AS2706" s="304"/>
      <c r="AT2706" s="312"/>
      <c r="AU2706" s="329">
        <f>VLOOKUP(C2706,[1]world!$A$2:$B$3555,2,FALSE)</f>
        <v>7</v>
      </c>
      <c r="AV2706" s="329">
        <v>388</v>
      </c>
      <c r="AW2706" s="304">
        <v>0.37</v>
      </c>
      <c r="AX2706" s="304">
        <v>600</v>
      </c>
      <c r="AY2706" s="304">
        <v>-999</v>
      </c>
      <c r="AZ2706" s="304">
        <v>1400</v>
      </c>
      <c r="BA2706" s="304">
        <v>600</v>
      </c>
      <c r="BB2706" s="304">
        <v>-999</v>
      </c>
      <c r="BC2706" s="304">
        <v>1400</v>
      </c>
      <c r="BD2706" s="304">
        <v>600</v>
      </c>
      <c r="BE2706" s="304">
        <v>600</v>
      </c>
      <c r="BF2706" s="304">
        <v>-999</v>
      </c>
      <c r="BG2706" s="304">
        <v>-999</v>
      </c>
      <c r="BH2706" s="304">
        <v>1400</v>
      </c>
      <c r="BI2706" s="304">
        <v>1400</v>
      </c>
      <c r="BJ2706" s="304">
        <v>2</v>
      </c>
      <c r="BK2706" s="304" t="s">
        <v>4954</v>
      </c>
      <c r="BL2706" s="304">
        <v>2</v>
      </c>
    </row>
    <row r="2707" spans="1:64" ht="15" hidden="1" customHeight="1" x14ac:dyDescent="0.2">
      <c r="A2707" s="304" t="s">
        <v>6176</v>
      </c>
      <c r="B2707" s="304" t="s">
        <v>1612</v>
      </c>
      <c r="C2707" s="304">
        <v>2843</v>
      </c>
      <c r="D2707" s="349" t="s">
        <v>4437</v>
      </c>
      <c r="E2707" s="304" t="s">
        <v>4437</v>
      </c>
      <c r="F2707" s="304"/>
      <c r="G2707" s="324">
        <v>41.179499999999997</v>
      </c>
      <c r="H2707" s="324">
        <v>140.48009999999999</v>
      </c>
      <c r="I2707" s="324" t="s">
        <v>212</v>
      </c>
      <c r="J2707" s="368">
        <f t="shared" si="678"/>
        <v>294.58934543258971</v>
      </c>
      <c r="K2707" s="331">
        <v>0.13</v>
      </c>
      <c r="L2707" s="304" t="str">
        <f t="shared" si="681"/>
        <v>D</v>
      </c>
      <c r="M2707" s="388">
        <v>1</v>
      </c>
      <c r="N2707" s="304">
        <v>263.5</v>
      </c>
      <c r="O2707" s="304">
        <v>20</v>
      </c>
      <c r="P2707" s="331"/>
      <c r="Q2707" s="356"/>
      <c r="R2707" s="304"/>
      <c r="S2707" s="356">
        <v>294.58934543258971</v>
      </c>
      <c r="T2707" s="356">
        <v>316.9165546171435</v>
      </c>
      <c r="U2707" s="356">
        <f t="shared" si="679"/>
        <v>294.58934543258971</v>
      </c>
      <c r="V2707" s="356"/>
      <c r="W2707" s="304" t="s">
        <v>1674</v>
      </c>
      <c r="X2707" s="304" t="s">
        <v>213</v>
      </c>
      <c r="Y2707" s="366">
        <f t="shared" si="683"/>
        <v>274.5</v>
      </c>
      <c r="Z2707" s="304"/>
      <c r="AA2707" s="304"/>
      <c r="AB2707" s="304">
        <v>-999</v>
      </c>
      <c r="AC2707" s="304">
        <v>-999</v>
      </c>
      <c r="AD2707" s="366">
        <v>-999</v>
      </c>
      <c r="AE2707" s="304">
        <v>-999</v>
      </c>
      <c r="AF2707" s="304">
        <v>-999</v>
      </c>
      <c r="AG2707" s="304"/>
      <c r="AH2707" s="304">
        <v>2.4265100000000001E-2</v>
      </c>
      <c r="AI2707" s="312"/>
      <c r="AJ2707" s="332">
        <v>745</v>
      </c>
      <c r="AK2707" s="304">
        <f t="shared" si="682"/>
        <v>690</v>
      </c>
      <c r="AL2707" s="304">
        <f t="shared" si="680"/>
        <v>0.43</v>
      </c>
      <c r="AM2707" s="389" t="str">
        <f t="shared" si="684"/>
        <v/>
      </c>
      <c r="AN2707" s="304"/>
      <c r="AO2707" s="304"/>
      <c r="AP2707" s="312"/>
      <c r="AQ2707" s="312"/>
      <c r="AR2707" s="312"/>
      <c r="AS2707" s="304"/>
      <c r="AT2707" s="312"/>
      <c r="AU2707" s="329">
        <f>VLOOKUP(C2707,[1]world!$A$2:$B$3555,2,FALSE)</f>
        <v>5</v>
      </c>
      <c r="AV2707" s="329">
        <v>402</v>
      </c>
      <c r="AW2707" s="304">
        <v>0.37</v>
      </c>
      <c r="AX2707" s="304">
        <v>380</v>
      </c>
      <c r="AY2707" s="304">
        <v>-999</v>
      </c>
      <c r="AZ2707" s="304">
        <v>980</v>
      </c>
      <c r="BA2707" s="304">
        <v>380</v>
      </c>
      <c r="BB2707" s="304">
        <v>-999</v>
      </c>
      <c r="BC2707" s="304">
        <v>980</v>
      </c>
      <c r="BD2707" s="304">
        <v>380</v>
      </c>
      <c r="BE2707" s="304">
        <v>380</v>
      </c>
      <c r="BF2707" s="304">
        <v>-999</v>
      </c>
      <c r="BG2707" s="304">
        <v>-999</v>
      </c>
      <c r="BH2707" s="304">
        <v>980</v>
      </c>
      <c r="BI2707" s="304">
        <v>980</v>
      </c>
      <c r="BJ2707" s="304">
        <v>2</v>
      </c>
      <c r="BK2707" s="304" t="s">
        <v>4954</v>
      </c>
      <c r="BL2707" s="304">
        <v>2</v>
      </c>
    </row>
    <row r="2708" spans="1:64" ht="15" hidden="1" customHeight="1" x14ac:dyDescent="0.2">
      <c r="A2708" s="304" t="s">
        <v>6176</v>
      </c>
      <c r="B2708" s="304" t="s">
        <v>1612</v>
      </c>
      <c r="C2708" s="304">
        <v>2844</v>
      </c>
      <c r="D2708" s="349" t="s">
        <v>4431</v>
      </c>
      <c r="E2708" s="304" t="s">
        <v>4431</v>
      </c>
      <c r="F2708" s="304"/>
      <c r="G2708" s="324">
        <v>41.128100000000003</v>
      </c>
      <c r="H2708" s="324">
        <v>140.31059999999999</v>
      </c>
      <c r="I2708" s="324" t="s">
        <v>214</v>
      </c>
      <c r="J2708" s="368">
        <f t="shared" si="678"/>
        <v>217.52540780853636</v>
      </c>
      <c r="K2708" s="331">
        <v>0.13</v>
      </c>
      <c r="L2708" s="304" t="str">
        <f t="shared" si="681"/>
        <v>D</v>
      </c>
      <c r="M2708" s="388">
        <v>1</v>
      </c>
      <c r="N2708" s="304">
        <v>186.7</v>
      </c>
      <c r="O2708" s="304">
        <v>18</v>
      </c>
      <c r="P2708" s="331"/>
      <c r="Q2708" s="356"/>
      <c r="R2708" s="304"/>
      <c r="S2708" s="356">
        <v>213.17083979745868</v>
      </c>
      <c r="T2708" s="356">
        <v>234.94367985284703</v>
      </c>
      <c r="U2708" s="356">
        <f t="shared" si="679"/>
        <v>217.52540780853636</v>
      </c>
      <c r="V2708" s="356"/>
      <c r="W2708" s="304" t="s">
        <v>4661</v>
      </c>
      <c r="X2708" s="304">
        <v>-999</v>
      </c>
      <c r="Y2708" s="366" t="str">
        <f t="shared" si="683"/>
        <v>-</v>
      </c>
      <c r="Z2708" s="304"/>
      <c r="AA2708" s="304"/>
      <c r="AB2708" s="304">
        <v>-999</v>
      </c>
      <c r="AC2708" s="304">
        <v>-999</v>
      </c>
      <c r="AD2708" s="366">
        <v>-999</v>
      </c>
      <c r="AE2708" s="304">
        <v>-999</v>
      </c>
      <c r="AF2708" s="304">
        <v>-999</v>
      </c>
      <c r="AG2708" s="304"/>
      <c r="AH2708" s="304">
        <v>4.5402100000000001E-2</v>
      </c>
      <c r="AI2708" s="312"/>
      <c r="AJ2708" s="332">
        <v>760</v>
      </c>
      <c r="AK2708" s="304">
        <f t="shared" si="682"/>
        <v>760</v>
      </c>
      <c r="AL2708" s="304">
        <f t="shared" si="680"/>
        <v>0.43</v>
      </c>
      <c r="AM2708" s="389" t="str">
        <f t="shared" si="684"/>
        <v/>
      </c>
      <c r="AN2708" s="304"/>
      <c r="AO2708" s="304"/>
      <c r="AP2708" s="312"/>
      <c r="AQ2708" s="312"/>
      <c r="AR2708" s="312"/>
      <c r="AS2708" s="304"/>
      <c r="AT2708" s="312"/>
      <c r="AU2708" s="329">
        <f>VLOOKUP(C2708,[1]world!$A$2:$B$3555,2,FALSE)</f>
        <v>5</v>
      </c>
      <c r="AV2708" s="329">
        <v>402</v>
      </c>
      <c r="AW2708" s="304">
        <v>0.37</v>
      </c>
      <c r="AX2708" s="304">
        <v>20</v>
      </c>
      <c r="AY2708" s="304">
        <v>-999</v>
      </c>
      <c r="AZ2708" s="304">
        <v>520</v>
      </c>
      <c r="BA2708" s="304">
        <v>20</v>
      </c>
      <c r="BB2708" s="304">
        <v>-999</v>
      </c>
      <c r="BC2708" s="304">
        <v>520</v>
      </c>
      <c r="BD2708" s="304">
        <v>20</v>
      </c>
      <c r="BE2708" s="304">
        <v>20</v>
      </c>
      <c r="BF2708" s="304">
        <v>-999</v>
      </c>
      <c r="BG2708" s="304">
        <v>-999</v>
      </c>
      <c r="BH2708" s="304">
        <v>520</v>
      </c>
      <c r="BI2708" s="304">
        <v>520</v>
      </c>
      <c r="BJ2708" s="304">
        <v>2</v>
      </c>
      <c r="BK2708" s="304" t="s">
        <v>4954</v>
      </c>
      <c r="BL2708" s="304">
        <v>2</v>
      </c>
    </row>
    <row r="2709" spans="1:64" ht="15" hidden="1" customHeight="1" x14ac:dyDescent="0.2">
      <c r="A2709" s="304" t="s">
        <v>6176</v>
      </c>
      <c r="B2709" s="304" t="s">
        <v>1612</v>
      </c>
      <c r="C2709" s="304">
        <v>2845</v>
      </c>
      <c r="D2709" s="349" t="s">
        <v>4436</v>
      </c>
      <c r="E2709" s="304" t="s">
        <v>4436</v>
      </c>
      <c r="F2709" s="304"/>
      <c r="G2709" s="324">
        <v>41.145299999999999</v>
      </c>
      <c r="H2709" s="324">
        <v>140.8219</v>
      </c>
      <c r="I2709" s="324" t="s">
        <v>212</v>
      </c>
      <c r="J2709" s="368">
        <f t="shared" si="678"/>
        <v>268.30418485171106</v>
      </c>
      <c r="K2709" s="331">
        <v>0.13</v>
      </c>
      <c r="L2709" s="304" t="str">
        <f t="shared" si="681"/>
        <v>D</v>
      </c>
      <c r="M2709" s="388">
        <v>1</v>
      </c>
      <c r="N2709" s="304">
        <v>240.2</v>
      </c>
      <c r="O2709" s="304">
        <v>20</v>
      </c>
      <c r="P2709" s="331"/>
      <c r="Q2709" s="356"/>
      <c r="R2709" s="304"/>
      <c r="S2709" s="356">
        <v>268.30418485171106</v>
      </c>
      <c r="T2709" s="356">
        <v>288.65741935570048</v>
      </c>
      <c r="U2709" s="356">
        <f t="shared" si="679"/>
        <v>268.30418485171106</v>
      </c>
      <c r="V2709" s="356"/>
      <c r="W2709" s="304" t="s">
        <v>1674</v>
      </c>
      <c r="X2709" s="304" t="s">
        <v>213</v>
      </c>
      <c r="Y2709" s="366">
        <f t="shared" si="683"/>
        <v>274.5</v>
      </c>
      <c r="Z2709" s="304"/>
      <c r="AA2709" s="304"/>
      <c r="AB2709" s="304">
        <v>-999</v>
      </c>
      <c r="AC2709" s="304">
        <v>-999</v>
      </c>
      <c r="AD2709" s="366">
        <v>-999</v>
      </c>
      <c r="AE2709" s="304">
        <v>-999</v>
      </c>
      <c r="AF2709" s="304">
        <v>-999</v>
      </c>
      <c r="AG2709" s="304"/>
      <c r="AH2709" s="304">
        <v>5.3364500000000002E-2</v>
      </c>
      <c r="AI2709" s="312"/>
      <c r="AJ2709" s="332">
        <v>760</v>
      </c>
      <c r="AK2709" s="304">
        <f t="shared" si="682"/>
        <v>760</v>
      </c>
      <c r="AL2709" s="304">
        <f t="shared" si="680"/>
        <v>0.43</v>
      </c>
      <c r="AM2709" s="389" t="str">
        <f t="shared" si="684"/>
        <v/>
      </c>
      <c r="AN2709" s="304"/>
      <c r="AO2709" s="304"/>
      <c r="AP2709" s="312"/>
      <c r="AQ2709" s="312"/>
      <c r="AR2709" s="312"/>
      <c r="AS2709" s="304"/>
      <c r="AT2709" s="312"/>
      <c r="AU2709" s="329">
        <f>VLOOKUP(C2709,[1]world!$A$2:$B$3555,2,FALSE)</f>
        <v>7</v>
      </c>
      <c r="AV2709" s="329">
        <v>388</v>
      </c>
      <c r="AW2709" s="304">
        <v>0.37</v>
      </c>
      <c r="AX2709" s="304">
        <v>40</v>
      </c>
      <c r="AY2709" s="304">
        <v>-999</v>
      </c>
      <c r="AZ2709" s="304">
        <v>460</v>
      </c>
      <c r="BA2709" s="304">
        <v>40</v>
      </c>
      <c r="BB2709" s="304">
        <v>-999</v>
      </c>
      <c r="BC2709" s="304">
        <v>460</v>
      </c>
      <c r="BD2709" s="304">
        <v>40</v>
      </c>
      <c r="BE2709" s="304">
        <v>40</v>
      </c>
      <c r="BF2709" s="304">
        <v>-999</v>
      </c>
      <c r="BG2709" s="304">
        <v>-999</v>
      </c>
      <c r="BH2709" s="304">
        <v>460</v>
      </c>
      <c r="BI2709" s="304">
        <v>460</v>
      </c>
      <c r="BJ2709" s="304">
        <v>2</v>
      </c>
      <c r="BK2709" s="304" t="s">
        <v>4954</v>
      </c>
      <c r="BL2709" s="304">
        <v>2</v>
      </c>
    </row>
    <row r="2710" spans="1:64" ht="15" hidden="1" customHeight="1" x14ac:dyDescent="0.2">
      <c r="A2710" s="304" t="s">
        <v>6176</v>
      </c>
      <c r="B2710" s="304" t="s">
        <v>1612</v>
      </c>
      <c r="C2710" s="304">
        <v>2846</v>
      </c>
      <c r="D2710" s="349" t="s">
        <v>4357</v>
      </c>
      <c r="E2710" s="304" t="s">
        <v>4357</v>
      </c>
      <c r="F2710" s="304"/>
      <c r="G2710" s="324">
        <v>40.700200000000002</v>
      </c>
      <c r="H2710" s="324">
        <v>140.91900000000001</v>
      </c>
      <c r="I2710" s="324" t="s">
        <v>212</v>
      </c>
      <c r="J2710" s="368">
        <f t="shared" si="678"/>
        <v>456.69393932469563</v>
      </c>
      <c r="K2710" s="331">
        <v>0.2</v>
      </c>
      <c r="L2710" s="304" t="str">
        <f t="shared" si="681"/>
        <v>C</v>
      </c>
      <c r="M2710" s="388">
        <v>1</v>
      </c>
      <c r="N2710" s="304">
        <v>283.5</v>
      </c>
      <c r="O2710" s="304">
        <v>10</v>
      </c>
      <c r="P2710" s="331"/>
      <c r="Q2710" s="356"/>
      <c r="R2710" s="304"/>
      <c r="S2710" s="356">
        <v>368.32365589333159</v>
      </c>
      <c r="T2710" s="356">
        <v>456.69393932469563</v>
      </c>
      <c r="U2710" s="356">
        <f t="shared" si="679"/>
        <v>456.69393932469563</v>
      </c>
      <c r="V2710" s="356"/>
      <c r="W2710" s="304" t="s">
        <v>900</v>
      </c>
      <c r="X2710" s="304" t="s">
        <v>232</v>
      </c>
      <c r="Y2710" s="366">
        <f t="shared" si="683"/>
        <v>506.6</v>
      </c>
      <c r="Z2710" s="304"/>
      <c r="AA2710" s="304"/>
      <c r="AB2710" s="304">
        <v>-999</v>
      </c>
      <c r="AC2710" s="304">
        <v>-999</v>
      </c>
      <c r="AD2710" s="366">
        <v>-999</v>
      </c>
      <c r="AE2710" s="304">
        <v>-999</v>
      </c>
      <c r="AF2710" s="304">
        <v>-999</v>
      </c>
      <c r="AG2710" s="304"/>
      <c r="AH2710" s="304">
        <v>6.9129700000000001E-3</v>
      </c>
      <c r="AI2710" s="312"/>
      <c r="AJ2710" s="332">
        <v>355</v>
      </c>
      <c r="AK2710" s="304">
        <f t="shared" si="682"/>
        <v>270</v>
      </c>
      <c r="AL2710" s="304">
        <f t="shared" si="680"/>
        <v>0.43</v>
      </c>
      <c r="AM2710" s="389" t="str">
        <f t="shared" si="684"/>
        <v/>
      </c>
      <c r="AN2710" s="304"/>
      <c r="AO2710" s="304"/>
      <c r="AP2710" s="312"/>
      <c r="AQ2710" s="312"/>
      <c r="AR2710" s="312"/>
      <c r="AS2710" s="304"/>
      <c r="AT2710" s="312"/>
      <c r="AU2710" s="329">
        <f>VLOOKUP(C2710,[1]world!$A$2:$B$3555,2,FALSE)</f>
        <v>1</v>
      </c>
      <c r="AV2710" s="329">
        <v>519</v>
      </c>
      <c r="AW2710" s="304">
        <v>0.37</v>
      </c>
      <c r="AX2710" s="304">
        <v>280</v>
      </c>
      <c r="AY2710" s="304">
        <v>-999</v>
      </c>
      <c r="AZ2710" s="304">
        <v>1300</v>
      </c>
      <c r="BA2710" s="304">
        <v>280</v>
      </c>
      <c r="BB2710" s="304">
        <v>-999</v>
      </c>
      <c r="BC2710" s="304">
        <v>1300</v>
      </c>
      <c r="BD2710" s="304">
        <v>280</v>
      </c>
      <c r="BE2710" s="304">
        <v>280</v>
      </c>
      <c r="BF2710" s="304">
        <v>-999</v>
      </c>
      <c r="BG2710" s="304">
        <v>-999</v>
      </c>
      <c r="BH2710" s="304">
        <v>1300</v>
      </c>
      <c r="BI2710" s="304">
        <v>1300</v>
      </c>
      <c r="BJ2710" s="304">
        <v>2</v>
      </c>
      <c r="BK2710" s="304" t="s">
        <v>4954</v>
      </c>
      <c r="BL2710" s="304">
        <v>2</v>
      </c>
    </row>
    <row r="2711" spans="1:64" ht="15" hidden="1" customHeight="1" x14ac:dyDescent="0.2">
      <c r="A2711" s="304" t="s">
        <v>6176</v>
      </c>
      <c r="B2711" s="304" t="s">
        <v>1612</v>
      </c>
      <c r="C2711" s="304">
        <v>2847</v>
      </c>
      <c r="D2711" s="349" t="s">
        <v>4338</v>
      </c>
      <c r="E2711" s="304" t="s">
        <v>4338</v>
      </c>
      <c r="F2711" s="304"/>
      <c r="G2711" s="324">
        <v>40.575800000000001</v>
      </c>
      <c r="H2711" s="324">
        <v>140.29650000000001</v>
      </c>
      <c r="I2711" s="324" t="s">
        <v>212</v>
      </c>
      <c r="J2711" s="368">
        <f t="shared" si="678"/>
        <v>439.22769790993107</v>
      </c>
      <c r="K2711" s="331">
        <v>0.13</v>
      </c>
      <c r="L2711" s="304" t="str">
        <f t="shared" si="681"/>
        <v>C</v>
      </c>
      <c r="M2711" s="388">
        <v>1</v>
      </c>
      <c r="N2711" s="304">
        <v>391.4</v>
      </c>
      <c r="O2711" s="304">
        <v>20</v>
      </c>
      <c r="P2711" s="331"/>
      <c r="Q2711" s="356"/>
      <c r="R2711" s="304"/>
      <c r="S2711" s="356">
        <v>439.22769790993107</v>
      </c>
      <c r="T2711" s="356">
        <v>469.20450336924375</v>
      </c>
      <c r="U2711" s="356">
        <f t="shared" si="679"/>
        <v>439.22769790993107</v>
      </c>
      <c r="V2711" s="356"/>
      <c r="W2711" s="304" t="s">
        <v>1674</v>
      </c>
      <c r="X2711" s="304" t="s">
        <v>213</v>
      </c>
      <c r="Y2711" s="366">
        <f t="shared" si="683"/>
        <v>274.5</v>
      </c>
      <c r="Z2711" s="304"/>
      <c r="AA2711" s="304"/>
      <c r="AB2711" s="304">
        <v>-999</v>
      </c>
      <c r="AC2711" s="304">
        <v>-999</v>
      </c>
      <c r="AD2711" s="366">
        <v>-999</v>
      </c>
      <c r="AE2711" s="304">
        <v>-999</v>
      </c>
      <c r="AF2711" s="304">
        <v>-999</v>
      </c>
      <c r="AG2711" s="304"/>
      <c r="AH2711" s="304">
        <v>7.3349899999999996E-2</v>
      </c>
      <c r="AI2711" s="312"/>
      <c r="AJ2711" s="332">
        <v>760</v>
      </c>
      <c r="AK2711" s="304">
        <f t="shared" si="682"/>
        <v>760</v>
      </c>
      <c r="AL2711" s="304">
        <f t="shared" si="680"/>
        <v>0.43</v>
      </c>
      <c r="AM2711" s="389" t="str">
        <f t="shared" si="684"/>
        <v/>
      </c>
      <c r="AN2711" s="304"/>
      <c r="AO2711" s="304"/>
      <c r="AP2711" s="312"/>
      <c r="AQ2711" s="312"/>
      <c r="AR2711" s="312"/>
      <c r="AS2711" s="304"/>
      <c r="AT2711" s="312"/>
      <c r="AU2711" s="329">
        <f>VLOOKUP(C2711,[1]world!$A$2:$B$3555,2,FALSE)</f>
        <v>5</v>
      </c>
      <c r="AV2711" s="329">
        <v>402</v>
      </c>
      <c r="AW2711" s="304">
        <v>0.37</v>
      </c>
      <c r="AX2711" s="304">
        <v>320</v>
      </c>
      <c r="AY2711" s="304">
        <v>-999</v>
      </c>
      <c r="AZ2711" s="304">
        <v>460</v>
      </c>
      <c r="BA2711" s="304">
        <v>320</v>
      </c>
      <c r="BB2711" s="304">
        <v>-999</v>
      </c>
      <c r="BC2711" s="304">
        <v>460</v>
      </c>
      <c r="BD2711" s="304">
        <v>320</v>
      </c>
      <c r="BE2711" s="304">
        <v>320</v>
      </c>
      <c r="BF2711" s="304">
        <v>-999</v>
      </c>
      <c r="BG2711" s="304">
        <v>-999</v>
      </c>
      <c r="BH2711" s="304">
        <v>460</v>
      </c>
      <c r="BI2711" s="304">
        <v>460</v>
      </c>
      <c r="BJ2711" s="304">
        <v>2</v>
      </c>
      <c r="BK2711" s="304" t="s">
        <v>4954</v>
      </c>
      <c r="BL2711" s="304">
        <v>2</v>
      </c>
    </row>
    <row r="2712" spans="1:64" ht="15" hidden="1" customHeight="1" x14ac:dyDescent="0.2">
      <c r="A2712" s="304" t="s">
        <v>6103</v>
      </c>
      <c r="B2712" s="304" t="s">
        <v>2503</v>
      </c>
      <c r="C2712" s="304">
        <v>2848</v>
      </c>
      <c r="D2712" s="349" t="s">
        <v>4471</v>
      </c>
      <c r="E2712" s="304" t="s">
        <v>4471</v>
      </c>
      <c r="F2712" s="304"/>
      <c r="G2712" s="324">
        <v>41.5246</v>
      </c>
      <c r="H2712" s="324">
        <v>140.91630000000001</v>
      </c>
      <c r="I2712" s="324" t="s">
        <v>214</v>
      </c>
      <c r="J2712" s="366">
        <v>301.99</v>
      </c>
      <c r="K2712" s="331">
        <v>0.1</v>
      </c>
      <c r="L2712" s="304" t="str">
        <f t="shared" si="681"/>
        <v>D</v>
      </c>
      <c r="M2712" s="388">
        <v>0</v>
      </c>
      <c r="N2712" s="304"/>
      <c r="O2712" s="304">
        <v>21</v>
      </c>
      <c r="P2712" s="356"/>
      <c r="Q2712" s="356"/>
      <c r="R2712" s="304" t="s">
        <v>2503</v>
      </c>
      <c r="S2712" s="304"/>
      <c r="T2712" s="304"/>
      <c r="U2712" s="304"/>
      <c r="V2712" s="304"/>
      <c r="W2712" s="304" t="s">
        <v>4661</v>
      </c>
      <c r="X2712" s="304">
        <v>-999</v>
      </c>
      <c r="Y2712" s="366" t="str">
        <f t="shared" si="683"/>
        <v>-</v>
      </c>
      <c r="Z2712" s="304"/>
      <c r="AA2712" s="304"/>
      <c r="AB2712" s="304">
        <v>-999</v>
      </c>
      <c r="AC2712" s="304">
        <v>-999</v>
      </c>
      <c r="AD2712" s="366">
        <v>-999</v>
      </c>
      <c r="AE2712" s="304">
        <v>-999</v>
      </c>
      <c r="AF2712" s="304">
        <v>-999</v>
      </c>
      <c r="AG2712" s="304"/>
      <c r="AH2712" s="304">
        <v>2.21417E-2</v>
      </c>
      <c r="AI2712" s="312"/>
      <c r="AJ2712" s="332">
        <v>703</v>
      </c>
      <c r="AK2712" s="304">
        <f t="shared" si="682"/>
        <v>690</v>
      </c>
      <c r="AL2712" s="304">
        <f t="shared" si="680"/>
        <v>0.43</v>
      </c>
      <c r="AM2712" s="389" t="str">
        <f t="shared" si="684"/>
        <v/>
      </c>
      <c r="AN2712" s="304"/>
      <c r="AO2712" s="304"/>
      <c r="AP2712" s="312"/>
      <c r="AQ2712" s="312"/>
      <c r="AR2712" s="312"/>
      <c r="AS2712" s="304"/>
      <c r="AT2712" s="312"/>
      <c r="AU2712" s="329">
        <f>VLOOKUP(C2712,[1]world!$A$2:$B$3555,2,FALSE)</f>
        <v>7</v>
      </c>
      <c r="AV2712" s="329">
        <v>388</v>
      </c>
      <c r="AW2712" s="304">
        <v>0.37</v>
      </c>
      <c r="AX2712" s="304">
        <v>100</v>
      </c>
      <c r="AY2712" s="304">
        <v>-999</v>
      </c>
      <c r="AZ2712" s="304">
        <v>780</v>
      </c>
      <c r="BA2712" s="304">
        <v>100</v>
      </c>
      <c r="BB2712" s="304">
        <v>-999</v>
      </c>
      <c r="BC2712" s="304">
        <v>780</v>
      </c>
      <c r="BD2712" s="304">
        <v>100</v>
      </c>
      <c r="BE2712" s="304">
        <v>100</v>
      </c>
      <c r="BF2712" s="304">
        <v>-999</v>
      </c>
      <c r="BG2712" s="304">
        <v>-999</v>
      </c>
      <c r="BH2712" s="304">
        <v>780</v>
      </c>
      <c r="BI2712" s="304">
        <v>780</v>
      </c>
      <c r="BJ2712" s="304">
        <v>2</v>
      </c>
      <c r="BK2712" s="304" t="s">
        <v>4954</v>
      </c>
      <c r="BL2712" s="304">
        <v>2</v>
      </c>
    </row>
    <row r="2713" spans="1:64" ht="15" hidden="1" customHeight="1" x14ac:dyDescent="0.2">
      <c r="A2713" s="304" t="s">
        <v>6103</v>
      </c>
      <c r="B2713" s="304" t="s">
        <v>2503</v>
      </c>
      <c r="C2713" s="304">
        <v>2849</v>
      </c>
      <c r="D2713" s="349" t="s">
        <v>4443</v>
      </c>
      <c r="E2713" s="304" t="s">
        <v>4443</v>
      </c>
      <c r="F2713" s="304"/>
      <c r="G2713" s="324">
        <v>41.231299999999997</v>
      </c>
      <c r="H2713" s="324">
        <v>140.9932</v>
      </c>
      <c r="I2713" s="324" t="s">
        <v>214</v>
      </c>
      <c r="J2713" s="366">
        <v>653.66999999999996</v>
      </c>
      <c r="K2713" s="331">
        <v>0.1</v>
      </c>
      <c r="L2713" s="304" t="str">
        <f t="shared" si="681"/>
        <v>C</v>
      </c>
      <c r="M2713" s="388">
        <v>0</v>
      </c>
      <c r="N2713" s="304"/>
      <c r="O2713" s="304">
        <v>21</v>
      </c>
      <c r="P2713" s="356"/>
      <c r="Q2713" s="356"/>
      <c r="R2713" s="304" t="s">
        <v>2503</v>
      </c>
      <c r="S2713" s="304"/>
      <c r="T2713" s="304"/>
      <c r="U2713" s="304"/>
      <c r="V2713" s="304"/>
      <c r="W2713" s="304" t="s">
        <v>4661</v>
      </c>
      <c r="X2713" s="304">
        <v>-999</v>
      </c>
      <c r="Y2713" s="366" t="str">
        <f t="shared" si="683"/>
        <v>-</v>
      </c>
      <c r="Z2713" s="304"/>
      <c r="AA2713" s="304"/>
      <c r="AB2713" s="304">
        <v>-999</v>
      </c>
      <c r="AC2713" s="304">
        <v>-999</v>
      </c>
      <c r="AD2713" s="366">
        <v>-999</v>
      </c>
      <c r="AE2713" s="304">
        <v>-999</v>
      </c>
      <c r="AF2713" s="304">
        <v>-999</v>
      </c>
      <c r="AG2713" s="304"/>
      <c r="AH2713" s="304">
        <v>3.6692599999999999E-2</v>
      </c>
      <c r="AI2713" s="312"/>
      <c r="AJ2713" s="332">
        <v>760</v>
      </c>
      <c r="AK2713" s="304">
        <f t="shared" si="682"/>
        <v>760</v>
      </c>
      <c r="AL2713" s="304">
        <f t="shared" si="680"/>
        <v>0.43</v>
      </c>
      <c r="AM2713" s="389" t="str">
        <f t="shared" si="684"/>
        <v/>
      </c>
      <c r="AN2713" s="304"/>
      <c r="AO2713" s="304"/>
      <c r="AP2713" s="312"/>
      <c r="AQ2713" s="312"/>
      <c r="AR2713" s="312"/>
      <c r="AS2713" s="304"/>
      <c r="AT2713" s="312"/>
      <c r="AU2713" s="329">
        <f>VLOOKUP(C2713,[1]world!$A$2:$B$3555,2,FALSE)</f>
        <v>7</v>
      </c>
      <c r="AV2713" s="329">
        <v>388</v>
      </c>
      <c r="AW2713" s="304">
        <v>0.37</v>
      </c>
      <c r="AX2713" s="304">
        <v>60</v>
      </c>
      <c r="AY2713" s="304">
        <v>-999</v>
      </c>
      <c r="AZ2713" s="304">
        <v>780</v>
      </c>
      <c r="BA2713" s="304">
        <v>60</v>
      </c>
      <c r="BB2713" s="304">
        <v>-999</v>
      </c>
      <c r="BC2713" s="304">
        <v>780</v>
      </c>
      <c r="BD2713" s="304">
        <v>60</v>
      </c>
      <c r="BE2713" s="304">
        <v>60</v>
      </c>
      <c r="BF2713" s="304">
        <v>-999</v>
      </c>
      <c r="BG2713" s="304">
        <v>-999</v>
      </c>
      <c r="BH2713" s="304">
        <v>780</v>
      </c>
      <c r="BI2713" s="304">
        <v>780</v>
      </c>
      <c r="BJ2713" s="304">
        <v>2</v>
      </c>
      <c r="BK2713" s="304" t="s">
        <v>4954</v>
      </c>
      <c r="BL2713" s="304">
        <v>2</v>
      </c>
    </row>
    <row r="2714" spans="1:64" ht="15" hidden="1" customHeight="1" x14ac:dyDescent="0.2">
      <c r="A2714" s="304" t="s">
        <v>6175</v>
      </c>
      <c r="B2714" s="304" t="s">
        <v>2503</v>
      </c>
      <c r="C2714" s="304">
        <v>2850</v>
      </c>
      <c r="D2714" s="349" t="s">
        <v>4392</v>
      </c>
      <c r="E2714" s="304" t="s">
        <v>4392</v>
      </c>
      <c r="F2714" s="304"/>
      <c r="G2714" s="324">
        <v>40.849699999999999</v>
      </c>
      <c r="H2714" s="324">
        <v>140.67939999999999</v>
      </c>
      <c r="I2714" s="324" t="s">
        <v>212</v>
      </c>
      <c r="J2714" s="368">
        <f>EXP(0.38*LN(Y2714)+0.32*LN(AJ2714)+0.3*LN(AV2714))</f>
        <v>403.22706026369497</v>
      </c>
      <c r="K2714" s="331">
        <f>SQRT(0.38*AA2714^2+0.32*AL2714^2+0.3*AW2714^2)</f>
        <v>0.38663419403875804</v>
      </c>
      <c r="L2714" s="304" t="str">
        <f t="shared" si="681"/>
        <v>C</v>
      </c>
      <c r="M2714" s="388" t="s">
        <v>6089</v>
      </c>
      <c r="N2714" s="304"/>
      <c r="O2714" s="304">
        <v>21</v>
      </c>
      <c r="P2714" s="356"/>
      <c r="Q2714" s="356"/>
      <c r="R2714" s="304"/>
      <c r="S2714" s="356"/>
      <c r="T2714" s="304"/>
      <c r="U2714" s="356"/>
      <c r="V2714" s="304"/>
      <c r="W2714" s="310" t="s">
        <v>1674</v>
      </c>
      <c r="X2714" s="304" t="s">
        <v>213</v>
      </c>
      <c r="Y2714" s="366">
        <f t="shared" si="683"/>
        <v>274.5</v>
      </c>
      <c r="Z2714" s="304"/>
      <c r="AA2714" s="331">
        <v>0.36</v>
      </c>
      <c r="AB2714" s="304">
        <v>-999</v>
      </c>
      <c r="AC2714" s="304">
        <v>-999</v>
      </c>
      <c r="AD2714" s="366">
        <v>-999</v>
      </c>
      <c r="AE2714" s="304">
        <v>-999</v>
      </c>
      <c r="AF2714" s="304">
        <v>-999</v>
      </c>
      <c r="AG2714" s="304"/>
      <c r="AH2714" s="304">
        <v>1.99784E-2</v>
      </c>
      <c r="AI2714" s="312"/>
      <c r="AJ2714" s="332">
        <v>660</v>
      </c>
      <c r="AK2714" s="304">
        <f t="shared" si="682"/>
        <v>690</v>
      </c>
      <c r="AL2714" s="363">
        <v>0.43</v>
      </c>
      <c r="AM2714" s="389" t="str">
        <f t="shared" si="684"/>
        <v/>
      </c>
      <c r="AN2714" s="304"/>
      <c r="AO2714" s="304"/>
      <c r="AP2714" s="312"/>
      <c r="AQ2714" s="312"/>
      <c r="AR2714" s="312"/>
      <c r="AS2714" s="304"/>
      <c r="AT2714" s="312"/>
      <c r="AU2714" s="329">
        <f>VLOOKUP(C2714,[1]world!$A$2:$B$3555,2,FALSE)</f>
        <v>7</v>
      </c>
      <c r="AV2714" s="329">
        <v>388</v>
      </c>
      <c r="AW2714" s="304">
        <v>0.37</v>
      </c>
      <c r="AX2714" s="304">
        <v>780</v>
      </c>
      <c r="AY2714" s="304">
        <v>-999</v>
      </c>
      <c r="AZ2714" s="304">
        <v>1260</v>
      </c>
      <c r="BA2714" s="304">
        <v>780</v>
      </c>
      <c r="BB2714" s="304">
        <v>-999</v>
      </c>
      <c r="BC2714" s="304">
        <v>1260</v>
      </c>
      <c r="BD2714" s="304">
        <v>780</v>
      </c>
      <c r="BE2714" s="304">
        <v>780</v>
      </c>
      <c r="BF2714" s="304">
        <v>-999</v>
      </c>
      <c r="BG2714" s="304">
        <v>-999</v>
      </c>
      <c r="BH2714" s="304">
        <v>1260</v>
      </c>
      <c r="BI2714" s="304">
        <v>1260</v>
      </c>
      <c r="BJ2714" s="304">
        <v>2</v>
      </c>
      <c r="BK2714" s="304" t="s">
        <v>4954</v>
      </c>
      <c r="BL2714" s="304">
        <v>2</v>
      </c>
    </row>
    <row r="2715" spans="1:64" ht="15" hidden="1" customHeight="1" x14ac:dyDescent="0.2">
      <c r="A2715" s="304" t="s">
        <v>6103</v>
      </c>
      <c r="B2715" s="304" t="s">
        <v>2503</v>
      </c>
      <c r="C2715" s="304">
        <v>2851</v>
      </c>
      <c r="D2715" s="349" t="s">
        <v>4393</v>
      </c>
      <c r="E2715" s="304" t="s">
        <v>4393</v>
      </c>
      <c r="F2715" s="304"/>
      <c r="G2715" s="324">
        <v>40.853700000000003</v>
      </c>
      <c r="H2715" s="324">
        <v>141.1069</v>
      </c>
      <c r="I2715" s="324" t="s">
        <v>214</v>
      </c>
      <c r="J2715" s="366">
        <v>238.3</v>
      </c>
      <c r="K2715" s="331">
        <v>0.1</v>
      </c>
      <c r="L2715" s="304" t="str">
        <f t="shared" si="681"/>
        <v>D</v>
      </c>
      <c r="M2715" s="388">
        <v>0</v>
      </c>
      <c r="N2715" s="304"/>
      <c r="O2715" s="304">
        <v>21</v>
      </c>
      <c r="P2715" s="356"/>
      <c r="Q2715" s="356"/>
      <c r="R2715" s="304" t="s">
        <v>2503</v>
      </c>
      <c r="S2715" s="304"/>
      <c r="T2715" s="304"/>
      <c r="U2715" s="304"/>
      <c r="V2715" s="304"/>
      <c r="W2715" s="304" t="s">
        <v>4661</v>
      </c>
      <c r="X2715" s="304">
        <v>-999</v>
      </c>
      <c r="Y2715" s="366" t="str">
        <f t="shared" si="683"/>
        <v>-</v>
      </c>
      <c r="Z2715" s="304"/>
      <c r="AA2715" s="304"/>
      <c r="AB2715" s="304">
        <v>-999</v>
      </c>
      <c r="AC2715" s="304">
        <v>-999</v>
      </c>
      <c r="AD2715" s="366">
        <v>-999</v>
      </c>
      <c r="AE2715" s="304">
        <v>-999</v>
      </c>
      <c r="AF2715" s="304">
        <v>-999</v>
      </c>
      <c r="AG2715" s="304"/>
      <c r="AH2715" s="304">
        <v>2.3660299999999999E-2</v>
      </c>
      <c r="AI2715" s="312"/>
      <c r="AJ2715" s="332">
        <v>733</v>
      </c>
      <c r="AK2715" s="304">
        <f t="shared" si="682"/>
        <v>690</v>
      </c>
      <c r="AL2715" s="304">
        <f t="shared" ref="AL2715:AL2746" si="685">IF(AH2715&lt;=0.0022,0.2,0.43)</f>
        <v>0.43</v>
      </c>
      <c r="AM2715" s="389" t="str">
        <f t="shared" si="684"/>
        <v/>
      </c>
      <c r="AN2715" s="304"/>
      <c r="AO2715" s="304"/>
      <c r="AP2715" s="312"/>
      <c r="AQ2715" s="312"/>
      <c r="AR2715" s="312"/>
      <c r="AS2715" s="304"/>
      <c r="AT2715" s="312"/>
      <c r="AU2715" s="329">
        <f>VLOOKUP(C2715,[1]world!$A$2:$B$3555,2,FALSE)</f>
        <v>5</v>
      </c>
      <c r="AV2715" s="329">
        <v>402</v>
      </c>
      <c r="AW2715" s="304">
        <v>0.37</v>
      </c>
      <c r="AX2715" s="304">
        <v>60</v>
      </c>
      <c r="AY2715" s="304">
        <v>-999</v>
      </c>
      <c r="AZ2715" s="304">
        <v>1220</v>
      </c>
      <c r="BA2715" s="304">
        <v>60</v>
      </c>
      <c r="BB2715" s="304">
        <v>-999</v>
      </c>
      <c r="BC2715" s="304">
        <v>1220</v>
      </c>
      <c r="BD2715" s="304">
        <v>20</v>
      </c>
      <c r="BE2715" s="304">
        <v>20</v>
      </c>
      <c r="BF2715" s="304">
        <v>-999</v>
      </c>
      <c r="BG2715" s="304">
        <v>-999</v>
      </c>
      <c r="BH2715" s="304">
        <v>1220</v>
      </c>
      <c r="BI2715" s="304">
        <v>1220</v>
      </c>
      <c r="BJ2715" s="304">
        <v>0</v>
      </c>
      <c r="BK2715" s="304" t="s">
        <v>4954</v>
      </c>
      <c r="BL2715" s="304">
        <v>0</v>
      </c>
    </row>
    <row r="2716" spans="1:64" ht="15" hidden="1" customHeight="1" x14ac:dyDescent="0.2">
      <c r="A2716" s="304" t="s">
        <v>6103</v>
      </c>
      <c r="B2716" s="304" t="s">
        <v>2503</v>
      </c>
      <c r="C2716" s="304">
        <v>2852</v>
      </c>
      <c r="D2716" s="349" t="s">
        <v>4404</v>
      </c>
      <c r="E2716" s="304" t="s">
        <v>4404</v>
      </c>
      <c r="F2716" s="304"/>
      <c r="G2716" s="324">
        <v>40.963799999999999</v>
      </c>
      <c r="H2716" s="324">
        <v>141.37739999999999</v>
      </c>
      <c r="I2716" s="324" t="s">
        <v>214</v>
      </c>
      <c r="J2716" s="366">
        <v>434.43</v>
      </c>
      <c r="K2716" s="331">
        <v>0.1</v>
      </c>
      <c r="L2716" s="304" t="str">
        <f t="shared" si="681"/>
        <v>C</v>
      </c>
      <c r="M2716" s="388">
        <v>0</v>
      </c>
      <c r="N2716" s="304"/>
      <c r="O2716" s="304">
        <v>21</v>
      </c>
      <c r="P2716" s="356"/>
      <c r="Q2716" s="356"/>
      <c r="R2716" s="304" t="s">
        <v>2503</v>
      </c>
      <c r="S2716" s="304"/>
      <c r="T2716" s="304"/>
      <c r="U2716" s="304"/>
      <c r="V2716" s="304"/>
      <c r="W2716" s="304" t="s">
        <v>4661</v>
      </c>
      <c r="X2716" s="304">
        <v>-999</v>
      </c>
      <c r="Y2716" s="366" t="str">
        <f t="shared" si="683"/>
        <v>-</v>
      </c>
      <c r="Z2716" s="304"/>
      <c r="AA2716" s="304"/>
      <c r="AB2716" s="304">
        <v>-999</v>
      </c>
      <c r="AC2716" s="304">
        <v>-999</v>
      </c>
      <c r="AD2716" s="366">
        <v>-999</v>
      </c>
      <c r="AE2716" s="304">
        <v>-999</v>
      </c>
      <c r="AF2716" s="304">
        <v>-999</v>
      </c>
      <c r="AG2716" s="304"/>
      <c r="AH2716" s="304">
        <v>6.4464300000000004E-3</v>
      </c>
      <c r="AI2716" s="312"/>
      <c r="AJ2716" s="332">
        <v>346</v>
      </c>
      <c r="AK2716" s="304">
        <f t="shared" si="682"/>
        <v>270</v>
      </c>
      <c r="AL2716" s="304">
        <f t="shared" si="685"/>
        <v>0.43</v>
      </c>
      <c r="AM2716" s="389" t="str">
        <f t="shared" si="684"/>
        <v/>
      </c>
      <c r="AN2716" s="304"/>
      <c r="AO2716" s="304"/>
      <c r="AP2716" s="312"/>
      <c r="AQ2716" s="312"/>
      <c r="AR2716" s="312"/>
      <c r="AS2716" s="304"/>
      <c r="AT2716" s="312"/>
      <c r="AU2716" s="329">
        <f>VLOOKUP(C2716,[1]world!$A$2:$B$3555,2,FALSE)</f>
        <v>11</v>
      </c>
      <c r="AV2716" s="329">
        <v>328</v>
      </c>
      <c r="AW2716" s="304">
        <v>0.37</v>
      </c>
      <c r="AX2716" s="304">
        <v>120</v>
      </c>
      <c r="AY2716" s="304">
        <v>-999</v>
      </c>
      <c r="AZ2716" s="304">
        <v>1120</v>
      </c>
      <c r="BA2716" s="304">
        <v>120</v>
      </c>
      <c r="BB2716" s="304">
        <v>-999</v>
      </c>
      <c r="BC2716" s="304">
        <v>1120</v>
      </c>
      <c r="BD2716" s="304">
        <v>120</v>
      </c>
      <c r="BE2716" s="304">
        <v>120</v>
      </c>
      <c r="BF2716" s="304">
        <v>-999</v>
      </c>
      <c r="BG2716" s="304">
        <v>-999</v>
      </c>
      <c r="BH2716" s="304">
        <v>1120</v>
      </c>
      <c r="BI2716" s="304">
        <v>1120</v>
      </c>
      <c r="BJ2716" s="304">
        <v>2</v>
      </c>
      <c r="BK2716" s="304" t="s">
        <v>4954</v>
      </c>
      <c r="BL2716" s="304">
        <v>2</v>
      </c>
    </row>
    <row r="2717" spans="1:64" ht="15" hidden="1" customHeight="1" x14ac:dyDescent="0.2">
      <c r="A2717" s="304" t="s">
        <v>6103</v>
      </c>
      <c r="B2717" s="304" t="s">
        <v>2503</v>
      </c>
      <c r="C2717" s="304">
        <v>2853</v>
      </c>
      <c r="D2717" s="349" t="s">
        <v>4363</v>
      </c>
      <c r="E2717" s="304" t="s">
        <v>4363</v>
      </c>
      <c r="F2717" s="304"/>
      <c r="G2717" s="324">
        <v>40.741900000000001</v>
      </c>
      <c r="H2717" s="324">
        <v>140.02719999999999</v>
      </c>
      <c r="I2717" s="324" t="s">
        <v>214</v>
      </c>
      <c r="J2717" s="366">
        <v>572.1</v>
      </c>
      <c r="K2717" s="331">
        <v>0.1</v>
      </c>
      <c r="L2717" s="304" t="str">
        <f t="shared" si="681"/>
        <v>C</v>
      </c>
      <c r="M2717" s="388">
        <v>0</v>
      </c>
      <c r="N2717" s="304"/>
      <c r="O2717" s="304">
        <v>21</v>
      </c>
      <c r="P2717" s="356"/>
      <c r="Q2717" s="356"/>
      <c r="R2717" s="304" t="s">
        <v>2503</v>
      </c>
      <c r="S2717" s="304"/>
      <c r="T2717" s="304"/>
      <c r="U2717" s="304"/>
      <c r="V2717" s="304"/>
      <c r="W2717" s="304" t="s">
        <v>4661</v>
      </c>
      <c r="X2717" s="304">
        <v>-999</v>
      </c>
      <c r="Y2717" s="366" t="str">
        <f t="shared" si="683"/>
        <v>-</v>
      </c>
      <c r="Z2717" s="304"/>
      <c r="AA2717" s="304"/>
      <c r="AB2717" s="304">
        <v>-999</v>
      </c>
      <c r="AC2717" s="304">
        <v>-999</v>
      </c>
      <c r="AD2717" s="366">
        <v>-999</v>
      </c>
      <c r="AE2717" s="304">
        <v>-999</v>
      </c>
      <c r="AF2717" s="304">
        <v>-999</v>
      </c>
      <c r="AG2717" s="304"/>
      <c r="AH2717" s="304">
        <v>6.5793599999999994E-2</v>
      </c>
      <c r="AI2717" s="312"/>
      <c r="AJ2717" s="332">
        <v>760</v>
      </c>
      <c r="AK2717" s="304">
        <f t="shared" si="682"/>
        <v>760</v>
      </c>
      <c r="AL2717" s="304">
        <f t="shared" si="685"/>
        <v>0.43</v>
      </c>
      <c r="AM2717" s="389" t="str">
        <f t="shared" si="684"/>
        <v/>
      </c>
      <c r="AN2717" s="304"/>
      <c r="AO2717" s="304"/>
      <c r="AP2717" s="312"/>
      <c r="AQ2717" s="312"/>
      <c r="AR2717" s="312"/>
      <c r="AS2717" s="304"/>
      <c r="AT2717" s="312"/>
      <c r="AU2717" s="329">
        <f>VLOOKUP(C2717,[1]world!$A$2:$B$3555,2,FALSE)</f>
        <v>3</v>
      </c>
      <c r="AV2717" s="329">
        <v>547</v>
      </c>
      <c r="AW2717" s="304">
        <v>0.37</v>
      </c>
      <c r="AX2717" s="304">
        <v>260</v>
      </c>
      <c r="AY2717" s="304">
        <v>-999</v>
      </c>
      <c r="AZ2717" s="304">
        <v>420</v>
      </c>
      <c r="BA2717" s="304">
        <v>260</v>
      </c>
      <c r="BB2717" s="304">
        <v>-999</v>
      </c>
      <c r="BC2717" s="304">
        <v>420</v>
      </c>
      <c r="BD2717" s="304">
        <v>260</v>
      </c>
      <c r="BE2717" s="304">
        <v>260</v>
      </c>
      <c r="BF2717" s="304">
        <v>-999</v>
      </c>
      <c r="BG2717" s="304">
        <v>-999</v>
      </c>
      <c r="BH2717" s="304">
        <v>420</v>
      </c>
      <c r="BI2717" s="304">
        <v>420</v>
      </c>
      <c r="BJ2717" s="304">
        <v>2</v>
      </c>
      <c r="BK2717" s="304" t="s">
        <v>4954</v>
      </c>
      <c r="BL2717" s="304">
        <v>2</v>
      </c>
    </row>
    <row r="2718" spans="1:64" ht="15" hidden="1" customHeight="1" x14ac:dyDescent="0.2">
      <c r="A2718" s="304" t="s">
        <v>6103</v>
      </c>
      <c r="B2718" s="304" t="s">
        <v>2503</v>
      </c>
      <c r="C2718" s="304">
        <v>2854</v>
      </c>
      <c r="D2718" s="349" t="s">
        <v>4369</v>
      </c>
      <c r="E2718" s="304" t="s">
        <v>4369</v>
      </c>
      <c r="F2718" s="304"/>
      <c r="G2718" s="324">
        <v>40.7592</v>
      </c>
      <c r="H2718" s="324">
        <v>140.31559999999999</v>
      </c>
      <c r="I2718" s="324" t="s">
        <v>214</v>
      </c>
      <c r="J2718" s="366">
        <v>297.79000000000002</v>
      </c>
      <c r="K2718" s="331">
        <v>0.1</v>
      </c>
      <c r="L2718" s="304" t="str">
        <f t="shared" si="681"/>
        <v>D</v>
      </c>
      <c r="M2718" s="388">
        <v>0</v>
      </c>
      <c r="N2718" s="304"/>
      <c r="O2718" s="304">
        <v>21</v>
      </c>
      <c r="P2718" s="356"/>
      <c r="Q2718" s="356"/>
      <c r="R2718" s="304" t="s">
        <v>2503</v>
      </c>
      <c r="S2718" s="304"/>
      <c r="T2718" s="304"/>
      <c r="U2718" s="304"/>
      <c r="V2718" s="304"/>
      <c r="W2718" s="304" t="s">
        <v>4661</v>
      </c>
      <c r="X2718" s="304">
        <v>-999</v>
      </c>
      <c r="Y2718" s="366" t="str">
        <f t="shared" si="683"/>
        <v>-</v>
      </c>
      <c r="Z2718" s="304"/>
      <c r="AA2718" s="304"/>
      <c r="AB2718" s="304">
        <v>-999</v>
      </c>
      <c r="AC2718" s="304">
        <v>-999</v>
      </c>
      <c r="AD2718" s="366">
        <v>-999</v>
      </c>
      <c r="AE2718" s="304">
        <v>-999</v>
      </c>
      <c r="AF2718" s="304">
        <v>-999</v>
      </c>
      <c r="AG2718" s="304"/>
      <c r="AH2718" s="304">
        <v>1.4628E-2</v>
      </c>
      <c r="AI2718" s="312"/>
      <c r="AJ2718" s="332">
        <v>532</v>
      </c>
      <c r="AK2718" s="304">
        <f t="shared" si="682"/>
        <v>555</v>
      </c>
      <c r="AL2718" s="304">
        <f t="shared" si="685"/>
        <v>0.43</v>
      </c>
      <c r="AM2718" s="389" t="str">
        <f t="shared" si="684"/>
        <v/>
      </c>
      <c r="AN2718" s="304"/>
      <c r="AO2718" s="304"/>
      <c r="AP2718" s="312"/>
      <c r="AQ2718" s="312"/>
      <c r="AR2718" s="312"/>
      <c r="AS2718" s="304"/>
      <c r="AT2718" s="312"/>
      <c r="AU2718" s="329">
        <f>VLOOKUP(C2718,[1]world!$A$2:$B$3555,2,FALSE)</f>
        <v>8</v>
      </c>
      <c r="AV2718" s="329">
        <v>374</v>
      </c>
      <c r="AW2718" s="304">
        <v>0.37</v>
      </c>
      <c r="AX2718" s="304">
        <v>400</v>
      </c>
      <c r="AY2718" s="304">
        <v>-999</v>
      </c>
      <c r="AZ2718" s="304">
        <v>1120</v>
      </c>
      <c r="BA2718" s="304">
        <v>400</v>
      </c>
      <c r="BB2718" s="304">
        <v>-999</v>
      </c>
      <c r="BC2718" s="304">
        <v>1120</v>
      </c>
      <c r="BD2718" s="304">
        <v>400</v>
      </c>
      <c r="BE2718" s="304">
        <v>400</v>
      </c>
      <c r="BF2718" s="304">
        <v>-999</v>
      </c>
      <c r="BG2718" s="304">
        <v>-999</v>
      </c>
      <c r="BH2718" s="304">
        <v>1120</v>
      </c>
      <c r="BI2718" s="304">
        <v>1120</v>
      </c>
      <c r="BJ2718" s="304">
        <v>2</v>
      </c>
      <c r="BK2718" s="304" t="s">
        <v>4954</v>
      </c>
      <c r="BL2718" s="304">
        <v>2</v>
      </c>
    </row>
    <row r="2719" spans="1:64" ht="15" hidden="1" customHeight="1" x14ac:dyDescent="0.2">
      <c r="A2719" s="304" t="s">
        <v>6103</v>
      </c>
      <c r="B2719" s="304" t="s">
        <v>2503</v>
      </c>
      <c r="C2719" s="304">
        <v>2855</v>
      </c>
      <c r="D2719" s="349" t="s">
        <v>4349</v>
      </c>
      <c r="E2719" s="304" t="s">
        <v>4349</v>
      </c>
      <c r="F2719" s="304"/>
      <c r="G2719" s="324">
        <v>40.617199999999997</v>
      </c>
      <c r="H2719" s="324">
        <v>140.35329999999999</v>
      </c>
      <c r="I2719" s="324" t="s">
        <v>214</v>
      </c>
      <c r="J2719" s="366">
        <v>261.02</v>
      </c>
      <c r="K2719" s="331">
        <v>0.1</v>
      </c>
      <c r="L2719" s="304" t="str">
        <f t="shared" si="681"/>
        <v>D</v>
      </c>
      <c r="M2719" s="388">
        <v>0</v>
      </c>
      <c r="N2719" s="304"/>
      <c r="O2719" s="304">
        <v>21</v>
      </c>
      <c r="P2719" s="356"/>
      <c r="Q2719" s="356"/>
      <c r="R2719" s="304" t="s">
        <v>2503</v>
      </c>
      <c r="S2719" s="304"/>
      <c r="T2719" s="304"/>
      <c r="U2719" s="304"/>
      <c r="V2719" s="304"/>
      <c r="W2719" s="304" t="s">
        <v>4661</v>
      </c>
      <c r="X2719" s="304">
        <v>-999</v>
      </c>
      <c r="Y2719" s="366" t="str">
        <f t="shared" si="683"/>
        <v>-</v>
      </c>
      <c r="Z2719" s="304"/>
      <c r="AA2719" s="304"/>
      <c r="AB2719" s="304">
        <v>-999</v>
      </c>
      <c r="AC2719" s="304">
        <v>-999</v>
      </c>
      <c r="AD2719" s="366">
        <v>-999</v>
      </c>
      <c r="AE2719" s="304">
        <v>-999</v>
      </c>
      <c r="AF2719" s="304">
        <v>-999</v>
      </c>
      <c r="AG2719" s="304"/>
      <c r="AH2719" s="304">
        <v>3.1964399999999997E-2</v>
      </c>
      <c r="AI2719" s="312"/>
      <c r="AJ2719" s="332">
        <v>760</v>
      </c>
      <c r="AK2719" s="304">
        <f t="shared" si="682"/>
        <v>760</v>
      </c>
      <c r="AL2719" s="304">
        <f t="shared" si="685"/>
        <v>0.43</v>
      </c>
      <c r="AM2719" s="389" t="str">
        <f t="shared" si="684"/>
        <v/>
      </c>
      <c r="AN2719" s="304"/>
      <c r="AO2719" s="304"/>
      <c r="AP2719" s="312"/>
      <c r="AQ2719" s="312"/>
      <c r="AR2719" s="312"/>
      <c r="AS2719" s="304"/>
      <c r="AT2719" s="312"/>
      <c r="AU2719" s="329">
        <f>VLOOKUP(C2719,[1]world!$A$2:$B$3555,2,FALSE)</f>
        <v>1</v>
      </c>
      <c r="AV2719" s="329">
        <v>519</v>
      </c>
      <c r="AW2719" s="304">
        <v>0.37</v>
      </c>
      <c r="AX2719" s="304">
        <v>60</v>
      </c>
      <c r="AY2719" s="304">
        <v>136</v>
      </c>
      <c r="AZ2719" s="304">
        <v>980</v>
      </c>
      <c r="BA2719" s="304">
        <v>60</v>
      </c>
      <c r="BB2719" s="304">
        <v>136</v>
      </c>
      <c r="BC2719" s="304">
        <v>980</v>
      </c>
      <c r="BD2719" s="304">
        <v>640</v>
      </c>
      <c r="BE2719" s="304">
        <v>640</v>
      </c>
      <c r="BF2719" s="304">
        <v>-999</v>
      </c>
      <c r="BG2719" s="304">
        <v>-999</v>
      </c>
      <c r="BH2719" s="304">
        <v>980</v>
      </c>
      <c r="BI2719" s="304">
        <v>980</v>
      </c>
      <c r="BJ2719" s="304">
        <v>0</v>
      </c>
      <c r="BK2719" s="304">
        <v>0</v>
      </c>
      <c r="BL2719" s="304">
        <v>0</v>
      </c>
    </row>
    <row r="2720" spans="1:64" ht="15" hidden="1" customHeight="1" x14ac:dyDescent="0.2">
      <c r="A2720" s="304" t="s">
        <v>6103</v>
      </c>
      <c r="B2720" s="304" t="s">
        <v>2503</v>
      </c>
      <c r="C2720" s="304">
        <v>2856</v>
      </c>
      <c r="D2720" s="349" t="s">
        <v>4347</v>
      </c>
      <c r="E2720" s="304" t="s">
        <v>4347</v>
      </c>
      <c r="F2720" s="304"/>
      <c r="G2720" s="324">
        <v>40.606400000000001</v>
      </c>
      <c r="H2720" s="324">
        <v>140.66810000000001</v>
      </c>
      <c r="I2720" s="324" t="s">
        <v>214</v>
      </c>
      <c r="J2720" s="366">
        <v>329.03</v>
      </c>
      <c r="K2720" s="331">
        <v>0.1</v>
      </c>
      <c r="L2720" s="304" t="str">
        <f t="shared" si="681"/>
        <v>D</v>
      </c>
      <c r="M2720" s="388">
        <v>0</v>
      </c>
      <c r="N2720" s="304"/>
      <c r="O2720" s="304">
        <v>21</v>
      </c>
      <c r="P2720" s="356"/>
      <c r="Q2720" s="356"/>
      <c r="R2720" s="304" t="s">
        <v>2503</v>
      </c>
      <c r="S2720" s="304"/>
      <c r="T2720" s="304"/>
      <c r="U2720" s="304"/>
      <c r="V2720" s="304"/>
      <c r="W2720" s="304" t="s">
        <v>4661</v>
      </c>
      <c r="X2720" s="304">
        <v>-999</v>
      </c>
      <c r="Y2720" s="366" t="str">
        <f t="shared" si="683"/>
        <v>-</v>
      </c>
      <c r="Z2720" s="304"/>
      <c r="AA2720" s="304"/>
      <c r="AB2720" s="304">
        <v>-999</v>
      </c>
      <c r="AC2720" s="304">
        <v>-999</v>
      </c>
      <c r="AD2720" s="366">
        <v>-999</v>
      </c>
      <c r="AE2720" s="304">
        <v>-999</v>
      </c>
      <c r="AF2720" s="304">
        <v>-999</v>
      </c>
      <c r="AG2720" s="304"/>
      <c r="AH2720" s="304">
        <v>2.7816500000000001E-2</v>
      </c>
      <c r="AI2720" s="312"/>
      <c r="AJ2720" s="332">
        <v>760</v>
      </c>
      <c r="AK2720" s="304">
        <f t="shared" si="682"/>
        <v>760</v>
      </c>
      <c r="AL2720" s="304">
        <f t="shared" si="685"/>
        <v>0.43</v>
      </c>
      <c r="AM2720" s="389" t="str">
        <f t="shared" si="684"/>
        <v/>
      </c>
      <c r="AN2720" s="304"/>
      <c r="AO2720" s="304"/>
      <c r="AP2720" s="312"/>
      <c r="AQ2720" s="312"/>
      <c r="AR2720" s="312"/>
      <c r="AS2720" s="304"/>
      <c r="AT2720" s="312"/>
      <c r="AU2720" s="329">
        <f>VLOOKUP(C2720,[1]world!$A$2:$B$3555,2,FALSE)</f>
        <v>3</v>
      </c>
      <c r="AV2720" s="329">
        <v>547</v>
      </c>
      <c r="AW2720" s="304">
        <v>0.37</v>
      </c>
      <c r="AX2720" s="304">
        <v>40</v>
      </c>
      <c r="AY2720" s="304">
        <v>-999</v>
      </c>
      <c r="AZ2720" s="304">
        <v>500</v>
      </c>
      <c r="BA2720" s="304">
        <v>40</v>
      </c>
      <c r="BB2720" s="304">
        <v>-999</v>
      </c>
      <c r="BC2720" s="304">
        <v>500</v>
      </c>
      <c r="BD2720" s="304">
        <v>40</v>
      </c>
      <c r="BE2720" s="304">
        <v>40</v>
      </c>
      <c r="BF2720" s="304">
        <v>-999</v>
      </c>
      <c r="BG2720" s="304">
        <v>-999</v>
      </c>
      <c r="BH2720" s="304">
        <v>500</v>
      </c>
      <c r="BI2720" s="304">
        <v>500</v>
      </c>
      <c r="BJ2720" s="304">
        <v>2</v>
      </c>
      <c r="BK2720" s="304" t="s">
        <v>4954</v>
      </c>
      <c r="BL2720" s="304">
        <v>2</v>
      </c>
    </row>
    <row r="2721" spans="1:64" ht="15" hidden="1" customHeight="1" x14ac:dyDescent="0.2">
      <c r="A2721" s="304" t="s">
        <v>6103</v>
      </c>
      <c r="B2721" s="304" t="s">
        <v>2503</v>
      </c>
      <c r="C2721" s="304">
        <v>2857</v>
      </c>
      <c r="D2721" s="349" t="s">
        <v>4342</v>
      </c>
      <c r="E2721" s="304" t="s">
        <v>4342</v>
      </c>
      <c r="F2721" s="304"/>
      <c r="G2721" s="324">
        <v>40.577300000000001</v>
      </c>
      <c r="H2721" s="324">
        <v>140.99860000000001</v>
      </c>
      <c r="I2721" s="324" t="s">
        <v>214</v>
      </c>
      <c r="J2721" s="366">
        <v>539.29</v>
      </c>
      <c r="K2721" s="331">
        <v>0.1</v>
      </c>
      <c r="L2721" s="304" t="str">
        <f t="shared" si="681"/>
        <v>C</v>
      </c>
      <c r="M2721" s="388">
        <v>0</v>
      </c>
      <c r="N2721" s="304"/>
      <c r="O2721" s="304">
        <v>21</v>
      </c>
      <c r="P2721" s="356"/>
      <c r="Q2721" s="356"/>
      <c r="R2721" s="304" t="s">
        <v>2503</v>
      </c>
      <c r="S2721" s="304"/>
      <c r="T2721" s="304"/>
      <c r="U2721" s="304"/>
      <c r="V2721" s="304"/>
      <c r="W2721" s="304" t="s">
        <v>4661</v>
      </c>
      <c r="X2721" s="304">
        <v>-999</v>
      </c>
      <c r="Y2721" s="366" t="str">
        <f t="shared" si="683"/>
        <v>-</v>
      </c>
      <c r="Z2721" s="304"/>
      <c r="AA2721" s="304"/>
      <c r="AB2721" s="304">
        <v>-999</v>
      </c>
      <c r="AC2721" s="304">
        <v>-999</v>
      </c>
      <c r="AD2721" s="366">
        <v>-999</v>
      </c>
      <c r="AE2721" s="304">
        <v>-999</v>
      </c>
      <c r="AF2721" s="304">
        <v>-999</v>
      </c>
      <c r="AG2721" s="304"/>
      <c r="AH2721" s="304">
        <v>3.1887699999999998E-2</v>
      </c>
      <c r="AI2721" s="312"/>
      <c r="AJ2721" s="332">
        <v>760</v>
      </c>
      <c r="AK2721" s="304">
        <f t="shared" si="682"/>
        <v>760</v>
      </c>
      <c r="AL2721" s="304">
        <f t="shared" si="685"/>
        <v>0.43</v>
      </c>
      <c r="AM2721" s="389" t="str">
        <f t="shared" si="684"/>
        <v/>
      </c>
      <c r="AN2721" s="304"/>
      <c r="AO2721" s="304"/>
      <c r="AP2721" s="312"/>
      <c r="AQ2721" s="312"/>
      <c r="AR2721" s="312"/>
      <c r="AS2721" s="304"/>
      <c r="AT2721" s="312"/>
      <c r="AU2721" s="329">
        <f>VLOOKUP(C2721,[1]world!$A$2:$B$3555,2,FALSE)</f>
        <v>1</v>
      </c>
      <c r="AV2721" s="329">
        <v>519</v>
      </c>
      <c r="AW2721" s="304">
        <v>0.37</v>
      </c>
      <c r="AX2721" s="304">
        <v>6</v>
      </c>
      <c r="AY2721" s="304">
        <v>-999</v>
      </c>
      <c r="AZ2721" s="304">
        <v>1500</v>
      </c>
      <c r="BA2721" s="304">
        <v>6</v>
      </c>
      <c r="BB2721" s="304">
        <v>-999</v>
      </c>
      <c r="BC2721" s="304">
        <v>1500</v>
      </c>
      <c r="BD2721" s="304">
        <v>20</v>
      </c>
      <c r="BE2721" s="304">
        <v>20</v>
      </c>
      <c r="BF2721" s="304">
        <v>-999</v>
      </c>
      <c r="BG2721" s="304">
        <v>-999</v>
      </c>
      <c r="BH2721" s="304">
        <v>1500</v>
      </c>
      <c r="BI2721" s="304">
        <v>1500</v>
      </c>
      <c r="BJ2721" s="304">
        <v>0</v>
      </c>
      <c r="BK2721" s="304" t="s">
        <v>4954</v>
      </c>
      <c r="BL2721" s="304">
        <v>0</v>
      </c>
    </row>
    <row r="2722" spans="1:64" ht="15" hidden="1" customHeight="1" x14ac:dyDescent="0.2">
      <c r="A2722" s="304" t="s">
        <v>6103</v>
      </c>
      <c r="B2722" s="304" t="s">
        <v>2503</v>
      </c>
      <c r="C2722" s="304">
        <v>2858</v>
      </c>
      <c r="D2722" s="349" t="s">
        <v>4343</v>
      </c>
      <c r="E2722" s="304" t="s">
        <v>4343</v>
      </c>
      <c r="F2722" s="304"/>
      <c r="G2722" s="324">
        <v>40.581899999999997</v>
      </c>
      <c r="H2722" s="324">
        <v>141.15819999999999</v>
      </c>
      <c r="I2722" s="324" t="s">
        <v>214</v>
      </c>
      <c r="J2722" s="366">
        <v>281</v>
      </c>
      <c r="K2722" s="331">
        <v>0.1</v>
      </c>
      <c r="L2722" s="304" t="str">
        <f t="shared" si="681"/>
        <v>D</v>
      </c>
      <c r="M2722" s="388">
        <v>0</v>
      </c>
      <c r="N2722" s="304"/>
      <c r="O2722" s="304">
        <v>21</v>
      </c>
      <c r="P2722" s="356"/>
      <c r="Q2722" s="356"/>
      <c r="R2722" s="304" t="s">
        <v>2503</v>
      </c>
      <c r="S2722" s="304"/>
      <c r="T2722" s="304"/>
      <c r="U2722" s="304"/>
      <c r="V2722" s="304"/>
      <c r="W2722" s="304" t="s">
        <v>4661</v>
      </c>
      <c r="X2722" s="304">
        <v>-999</v>
      </c>
      <c r="Y2722" s="366" t="str">
        <f t="shared" si="683"/>
        <v>-</v>
      </c>
      <c r="Z2722" s="304"/>
      <c r="AA2722" s="304"/>
      <c r="AB2722" s="304">
        <v>-999</v>
      </c>
      <c r="AC2722" s="304">
        <v>-999</v>
      </c>
      <c r="AD2722" s="366">
        <v>-999</v>
      </c>
      <c r="AE2722" s="304">
        <v>-999</v>
      </c>
      <c r="AF2722" s="304">
        <v>-999</v>
      </c>
      <c r="AG2722" s="304"/>
      <c r="AH2722" s="304">
        <v>1.65142E-2</v>
      </c>
      <c r="AI2722" s="312"/>
      <c r="AJ2722" s="332">
        <v>581</v>
      </c>
      <c r="AK2722" s="304">
        <f t="shared" si="682"/>
        <v>555</v>
      </c>
      <c r="AL2722" s="304">
        <f t="shared" si="685"/>
        <v>0.43</v>
      </c>
      <c r="AM2722" s="389" t="str">
        <f t="shared" si="684"/>
        <v/>
      </c>
      <c r="AN2722" s="304"/>
      <c r="AO2722" s="304"/>
      <c r="AP2722" s="312"/>
      <c r="AQ2722" s="312"/>
      <c r="AR2722" s="312"/>
      <c r="AS2722" s="304"/>
      <c r="AT2722" s="312"/>
      <c r="AU2722" s="329">
        <f>VLOOKUP(C2722,[1]world!$A$2:$B$3555,2,FALSE)</f>
        <v>5</v>
      </c>
      <c r="AV2722" s="329">
        <v>402</v>
      </c>
      <c r="AW2722" s="304">
        <v>0.37</v>
      </c>
      <c r="AX2722" s="304">
        <v>20</v>
      </c>
      <c r="AY2722" s="304">
        <v>-999</v>
      </c>
      <c r="AZ2722" s="304">
        <v>2240</v>
      </c>
      <c r="BA2722" s="304">
        <v>20</v>
      </c>
      <c r="BB2722" s="304">
        <v>-999</v>
      </c>
      <c r="BC2722" s="304">
        <v>2240</v>
      </c>
      <c r="BD2722" s="304">
        <v>20</v>
      </c>
      <c r="BE2722" s="304">
        <v>20</v>
      </c>
      <c r="BF2722" s="304">
        <v>-999</v>
      </c>
      <c r="BG2722" s="304">
        <v>-999</v>
      </c>
      <c r="BH2722" s="304">
        <v>2240</v>
      </c>
      <c r="BI2722" s="304">
        <v>2240</v>
      </c>
      <c r="BJ2722" s="304">
        <v>2</v>
      </c>
      <c r="BK2722" s="304" t="s">
        <v>4954</v>
      </c>
      <c r="BL2722" s="304">
        <v>2</v>
      </c>
    </row>
    <row r="2723" spans="1:64" ht="15" hidden="1" customHeight="1" x14ac:dyDescent="0.2">
      <c r="A2723" s="304" t="s">
        <v>6103</v>
      </c>
      <c r="B2723" s="304" t="s">
        <v>2503</v>
      </c>
      <c r="C2723" s="304">
        <v>2859</v>
      </c>
      <c r="D2723" s="349" t="s">
        <v>4341</v>
      </c>
      <c r="E2723" s="304" t="s">
        <v>4341</v>
      </c>
      <c r="F2723" s="304"/>
      <c r="G2723" s="324">
        <v>40.576700000000002</v>
      </c>
      <c r="H2723" s="324">
        <v>141.4487</v>
      </c>
      <c r="I2723" s="324" t="s">
        <v>214</v>
      </c>
      <c r="J2723" s="366">
        <v>154.27000000000001</v>
      </c>
      <c r="K2723" s="331">
        <v>0.1</v>
      </c>
      <c r="L2723" s="304" t="str">
        <f t="shared" si="681"/>
        <v>E</v>
      </c>
      <c r="M2723" s="388">
        <v>0</v>
      </c>
      <c r="N2723" s="304"/>
      <c r="O2723" s="304">
        <v>21</v>
      </c>
      <c r="P2723" s="356"/>
      <c r="Q2723" s="356"/>
      <c r="R2723" s="304" t="s">
        <v>2503</v>
      </c>
      <c r="S2723" s="304"/>
      <c r="T2723" s="304"/>
      <c r="U2723" s="304"/>
      <c r="V2723" s="304"/>
      <c r="W2723" s="304" t="s">
        <v>4661</v>
      </c>
      <c r="X2723" s="304">
        <v>-999</v>
      </c>
      <c r="Y2723" s="366" t="str">
        <f t="shared" si="683"/>
        <v>-</v>
      </c>
      <c r="Z2723" s="304"/>
      <c r="AA2723" s="304"/>
      <c r="AB2723" s="304">
        <v>-999</v>
      </c>
      <c r="AC2723" s="304">
        <v>-999</v>
      </c>
      <c r="AD2723" s="366">
        <v>-999</v>
      </c>
      <c r="AE2723" s="304">
        <v>-999</v>
      </c>
      <c r="AF2723" s="304">
        <v>-999</v>
      </c>
      <c r="AG2723" s="304"/>
      <c r="AH2723" s="304">
        <v>7.7348900000000003E-3</v>
      </c>
      <c r="AI2723" s="312"/>
      <c r="AJ2723" s="332">
        <v>372</v>
      </c>
      <c r="AK2723" s="304">
        <f t="shared" si="682"/>
        <v>425</v>
      </c>
      <c r="AL2723" s="304">
        <f t="shared" si="685"/>
        <v>0.43</v>
      </c>
      <c r="AM2723" s="389" t="str">
        <f t="shared" si="684"/>
        <v/>
      </c>
      <c r="AN2723" s="304"/>
      <c r="AO2723" s="304"/>
      <c r="AP2723" s="312"/>
      <c r="AQ2723" s="312"/>
      <c r="AR2723" s="312"/>
      <c r="AS2723" s="304"/>
      <c r="AT2723" s="312"/>
      <c r="AU2723" s="329">
        <f>VLOOKUP(C2723,[1]world!$A$2:$B$3555,2,FALSE)</f>
        <v>11</v>
      </c>
      <c r="AV2723" s="329">
        <v>328</v>
      </c>
      <c r="AW2723" s="304">
        <v>0.37</v>
      </c>
      <c r="AX2723" s="304">
        <v>300</v>
      </c>
      <c r="AY2723" s="304">
        <v>-999</v>
      </c>
      <c r="AZ2723" s="304">
        <v>1800</v>
      </c>
      <c r="BA2723" s="304">
        <v>300</v>
      </c>
      <c r="BB2723" s="304">
        <v>-999</v>
      </c>
      <c r="BC2723" s="304">
        <v>1800</v>
      </c>
      <c r="BD2723" s="304">
        <v>300</v>
      </c>
      <c r="BE2723" s="304">
        <v>300</v>
      </c>
      <c r="BF2723" s="304">
        <v>-999</v>
      </c>
      <c r="BG2723" s="304">
        <v>-999</v>
      </c>
      <c r="BH2723" s="304">
        <v>1800</v>
      </c>
      <c r="BI2723" s="304">
        <v>1800</v>
      </c>
      <c r="BJ2723" s="304">
        <v>2</v>
      </c>
      <c r="BK2723" s="304" t="s">
        <v>4954</v>
      </c>
      <c r="BL2723" s="304">
        <v>2</v>
      </c>
    </row>
    <row r="2724" spans="1:64" ht="15" hidden="1" customHeight="1" x14ac:dyDescent="0.2">
      <c r="A2724" s="304" t="s">
        <v>6103</v>
      </c>
      <c r="B2724" s="304" t="s">
        <v>2503</v>
      </c>
      <c r="C2724" s="304">
        <v>2860</v>
      </c>
      <c r="D2724" s="349" t="s">
        <v>4335</v>
      </c>
      <c r="E2724" s="304" t="s">
        <v>4335</v>
      </c>
      <c r="F2724" s="304"/>
      <c r="G2724" s="324">
        <v>40.546100000000003</v>
      </c>
      <c r="H2724" s="324">
        <v>140.27610000000001</v>
      </c>
      <c r="I2724" s="324" t="s">
        <v>214</v>
      </c>
      <c r="J2724" s="366">
        <v>360.65</v>
      </c>
      <c r="K2724" s="331">
        <v>0.1</v>
      </c>
      <c r="L2724" s="304" t="str">
        <f t="shared" si="681"/>
        <v>C</v>
      </c>
      <c r="M2724" s="388">
        <v>0</v>
      </c>
      <c r="N2724" s="304"/>
      <c r="O2724" s="304">
        <v>21</v>
      </c>
      <c r="P2724" s="356"/>
      <c r="Q2724" s="356"/>
      <c r="R2724" s="304" t="s">
        <v>2503</v>
      </c>
      <c r="S2724" s="304"/>
      <c r="T2724" s="304"/>
      <c r="U2724" s="304"/>
      <c r="V2724" s="304"/>
      <c r="W2724" s="304" t="s">
        <v>4661</v>
      </c>
      <c r="X2724" s="304">
        <v>-999</v>
      </c>
      <c r="Y2724" s="366" t="str">
        <f t="shared" si="683"/>
        <v>-</v>
      </c>
      <c r="Z2724" s="304"/>
      <c r="AA2724" s="304"/>
      <c r="AB2724" s="304">
        <v>-999</v>
      </c>
      <c r="AC2724" s="304">
        <v>-999</v>
      </c>
      <c r="AD2724" s="366">
        <v>-999</v>
      </c>
      <c r="AE2724" s="304">
        <v>-999</v>
      </c>
      <c r="AF2724" s="304">
        <v>-999</v>
      </c>
      <c r="AG2724" s="304"/>
      <c r="AH2724" s="304">
        <v>5.9934899999999999E-2</v>
      </c>
      <c r="AI2724" s="312"/>
      <c r="AJ2724" s="332">
        <v>760</v>
      </c>
      <c r="AK2724" s="304">
        <f t="shared" si="682"/>
        <v>760</v>
      </c>
      <c r="AL2724" s="304">
        <f t="shared" si="685"/>
        <v>0.43</v>
      </c>
      <c r="AM2724" s="389" t="str">
        <f t="shared" si="684"/>
        <v/>
      </c>
      <c r="AN2724" s="304"/>
      <c r="AO2724" s="304"/>
      <c r="AP2724" s="312"/>
      <c r="AQ2724" s="312"/>
      <c r="AR2724" s="312"/>
      <c r="AS2724" s="304"/>
      <c r="AT2724" s="312"/>
      <c r="AU2724" s="329">
        <f>VLOOKUP(C2724,[1]world!$A$2:$B$3555,2,FALSE)</f>
        <v>1</v>
      </c>
      <c r="AV2724" s="329">
        <v>519</v>
      </c>
      <c r="AW2724" s="304">
        <v>0.37</v>
      </c>
      <c r="AX2724" s="304">
        <v>20</v>
      </c>
      <c r="AY2724" s="304">
        <v>-999</v>
      </c>
      <c r="AZ2724" s="304">
        <v>120</v>
      </c>
      <c r="BA2724" s="304">
        <v>20</v>
      </c>
      <c r="BB2724" s="304">
        <v>-999</v>
      </c>
      <c r="BC2724" s="304">
        <v>120</v>
      </c>
      <c r="BD2724" s="304">
        <v>20</v>
      </c>
      <c r="BE2724" s="304">
        <v>20</v>
      </c>
      <c r="BF2724" s="304">
        <v>-999</v>
      </c>
      <c r="BG2724" s="304">
        <v>-999</v>
      </c>
      <c r="BH2724" s="304">
        <v>120</v>
      </c>
      <c r="BI2724" s="304">
        <v>120</v>
      </c>
      <c r="BJ2724" s="304">
        <v>2</v>
      </c>
      <c r="BK2724" s="304" t="s">
        <v>4954</v>
      </c>
      <c r="BL2724" s="304">
        <v>2</v>
      </c>
    </row>
    <row r="2725" spans="1:64" ht="15" hidden="1" customHeight="1" x14ac:dyDescent="0.2">
      <c r="A2725" s="304" t="s">
        <v>6103</v>
      </c>
      <c r="B2725" s="304" t="s">
        <v>2503</v>
      </c>
      <c r="C2725" s="304">
        <v>2861</v>
      </c>
      <c r="D2725" s="349" t="s">
        <v>4326</v>
      </c>
      <c r="E2725" s="304" t="s">
        <v>4326</v>
      </c>
      <c r="F2725" s="304"/>
      <c r="G2725" s="324">
        <v>40.481400000000001</v>
      </c>
      <c r="H2725" s="324">
        <v>140.56</v>
      </c>
      <c r="I2725" s="324" t="s">
        <v>214</v>
      </c>
      <c r="J2725" s="366">
        <v>577.54</v>
      </c>
      <c r="K2725" s="331">
        <v>0.1</v>
      </c>
      <c r="L2725" s="304" t="str">
        <f t="shared" si="681"/>
        <v>C</v>
      </c>
      <c r="M2725" s="388">
        <v>0</v>
      </c>
      <c r="N2725" s="304"/>
      <c r="O2725" s="304">
        <v>21</v>
      </c>
      <c r="P2725" s="356"/>
      <c r="Q2725" s="356"/>
      <c r="R2725" s="304" t="s">
        <v>2503</v>
      </c>
      <c r="S2725" s="304"/>
      <c r="T2725" s="304"/>
      <c r="U2725" s="304"/>
      <c r="V2725" s="304"/>
      <c r="W2725" s="304" t="s">
        <v>4661</v>
      </c>
      <c r="X2725" s="304">
        <v>-999</v>
      </c>
      <c r="Y2725" s="366" t="str">
        <f t="shared" si="683"/>
        <v>-</v>
      </c>
      <c r="Z2725" s="304"/>
      <c r="AA2725" s="304"/>
      <c r="AB2725" s="304">
        <v>-999</v>
      </c>
      <c r="AC2725" s="304">
        <v>-999</v>
      </c>
      <c r="AD2725" s="366">
        <v>-999</v>
      </c>
      <c r="AE2725" s="304">
        <v>-999</v>
      </c>
      <c r="AF2725" s="304">
        <v>-999</v>
      </c>
      <c r="AG2725" s="304"/>
      <c r="AH2725" s="304">
        <v>6.3066399999999995E-2</v>
      </c>
      <c r="AI2725" s="312"/>
      <c r="AJ2725" s="332">
        <v>760</v>
      </c>
      <c r="AK2725" s="304">
        <f t="shared" si="682"/>
        <v>760</v>
      </c>
      <c r="AL2725" s="304">
        <f t="shared" si="685"/>
        <v>0.43</v>
      </c>
      <c r="AM2725" s="389" t="str">
        <f t="shared" si="684"/>
        <v/>
      </c>
      <c r="AN2725" s="304"/>
      <c r="AO2725" s="304"/>
      <c r="AP2725" s="312"/>
      <c r="AQ2725" s="312"/>
      <c r="AR2725" s="312"/>
      <c r="AS2725" s="304"/>
      <c r="AT2725" s="312"/>
      <c r="AU2725" s="329">
        <f>VLOOKUP(C2725,[1]world!$A$2:$B$3555,2,FALSE)</f>
        <v>3</v>
      </c>
      <c r="AV2725" s="329">
        <v>547</v>
      </c>
      <c r="AW2725" s="304">
        <v>0.37</v>
      </c>
      <c r="AX2725" s="304">
        <v>84</v>
      </c>
      <c r="AY2725" s="304">
        <v>-999</v>
      </c>
      <c r="AZ2725" s="304">
        <v>160</v>
      </c>
      <c r="BA2725" s="304">
        <v>84</v>
      </c>
      <c r="BB2725" s="304">
        <v>-999</v>
      </c>
      <c r="BC2725" s="304">
        <v>160</v>
      </c>
      <c r="BD2725" s="304">
        <v>20</v>
      </c>
      <c r="BE2725" s="304">
        <v>20</v>
      </c>
      <c r="BF2725" s="304">
        <v>-999</v>
      </c>
      <c r="BG2725" s="304">
        <v>-999</v>
      </c>
      <c r="BH2725" s="304">
        <v>160</v>
      </c>
      <c r="BI2725" s="304">
        <v>160</v>
      </c>
      <c r="BJ2725" s="304">
        <v>0</v>
      </c>
      <c r="BK2725" s="304" t="s">
        <v>4954</v>
      </c>
      <c r="BL2725" s="304">
        <v>0</v>
      </c>
    </row>
    <row r="2726" spans="1:64" ht="15" hidden="1" customHeight="1" x14ac:dyDescent="0.2">
      <c r="A2726" s="304" t="s">
        <v>6103</v>
      </c>
      <c r="B2726" s="304" t="s">
        <v>2503</v>
      </c>
      <c r="C2726" s="304">
        <v>2862</v>
      </c>
      <c r="D2726" s="349" t="s">
        <v>4323</v>
      </c>
      <c r="E2726" s="304" t="s">
        <v>4323</v>
      </c>
      <c r="F2726" s="304"/>
      <c r="G2726" s="324">
        <v>40.459699999999998</v>
      </c>
      <c r="H2726" s="324">
        <v>141.0958</v>
      </c>
      <c r="I2726" s="324" t="s">
        <v>214</v>
      </c>
      <c r="J2726" s="366">
        <v>225.75</v>
      </c>
      <c r="K2726" s="331">
        <v>0.1</v>
      </c>
      <c r="L2726" s="304" t="str">
        <f t="shared" si="681"/>
        <v>D</v>
      </c>
      <c r="M2726" s="388">
        <v>0</v>
      </c>
      <c r="N2726" s="304"/>
      <c r="O2726" s="304">
        <v>21</v>
      </c>
      <c r="P2726" s="356"/>
      <c r="Q2726" s="356"/>
      <c r="R2726" s="304" t="s">
        <v>2503</v>
      </c>
      <c r="S2726" s="304"/>
      <c r="T2726" s="304"/>
      <c r="U2726" s="304"/>
      <c r="V2726" s="304"/>
      <c r="W2726" s="304" t="s">
        <v>4661</v>
      </c>
      <c r="X2726" s="304">
        <v>-999</v>
      </c>
      <c r="Y2726" s="366" t="str">
        <f t="shared" si="683"/>
        <v>-</v>
      </c>
      <c r="Z2726" s="304"/>
      <c r="AA2726" s="304"/>
      <c r="AB2726" s="304">
        <v>-999</v>
      </c>
      <c r="AC2726" s="304">
        <v>-999</v>
      </c>
      <c r="AD2726" s="366">
        <v>-999</v>
      </c>
      <c r="AE2726" s="304">
        <v>-999</v>
      </c>
      <c r="AF2726" s="304">
        <v>-999</v>
      </c>
      <c r="AG2726" s="304"/>
      <c r="AH2726" s="304">
        <v>3.0917400000000001E-2</v>
      </c>
      <c r="AI2726" s="312"/>
      <c r="AJ2726" s="332">
        <v>760</v>
      </c>
      <c r="AK2726" s="304">
        <f t="shared" si="682"/>
        <v>760</v>
      </c>
      <c r="AL2726" s="304">
        <f t="shared" si="685"/>
        <v>0.43</v>
      </c>
      <c r="AM2726" s="389" t="str">
        <f t="shared" si="684"/>
        <v/>
      </c>
      <c r="AN2726" s="304"/>
      <c r="AO2726" s="304"/>
      <c r="AP2726" s="312"/>
      <c r="AQ2726" s="312"/>
      <c r="AR2726" s="312"/>
      <c r="AS2726" s="304"/>
      <c r="AT2726" s="312"/>
      <c r="AU2726" s="329">
        <f>VLOOKUP(C2726,[1]world!$A$2:$B$3555,2,FALSE)</f>
        <v>1</v>
      </c>
      <c r="AV2726" s="329">
        <v>519</v>
      </c>
      <c r="AW2726" s="304">
        <v>0.37</v>
      </c>
      <c r="AX2726" s="304">
        <v>20</v>
      </c>
      <c r="AY2726" s="304">
        <v>-999</v>
      </c>
      <c r="AZ2726" s="304">
        <v>1460</v>
      </c>
      <c r="BA2726" s="304">
        <v>20</v>
      </c>
      <c r="BB2726" s="304">
        <v>-999</v>
      </c>
      <c r="BC2726" s="304">
        <v>1460</v>
      </c>
      <c r="BD2726" s="304">
        <v>20</v>
      </c>
      <c r="BE2726" s="304">
        <v>20</v>
      </c>
      <c r="BF2726" s="304">
        <v>-999</v>
      </c>
      <c r="BG2726" s="304">
        <v>-999</v>
      </c>
      <c r="BH2726" s="304">
        <v>1460</v>
      </c>
      <c r="BI2726" s="304">
        <v>1460</v>
      </c>
      <c r="BJ2726" s="304">
        <v>2</v>
      </c>
      <c r="BK2726" s="304" t="s">
        <v>4954</v>
      </c>
      <c r="BL2726" s="304">
        <v>2</v>
      </c>
    </row>
    <row r="2727" spans="1:64" ht="15" hidden="1" customHeight="1" x14ac:dyDescent="0.2">
      <c r="A2727" s="304" t="s">
        <v>6103</v>
      </c>
      <c r="B2727" s="304" t="s">
        <v>2503</v>
      </c>
      <c r="C2727" s="304">
        <v>2863</v>
      </c>
      <c r="D2727" s="349" t="s">
        <v>4320</v>
      </c>
      <c r="E2727" s="304" t="s">
        <v>4320</v>
      </c>
      <c r="F2727" s="304"/>
      <c r="G2727" s="324">
        <v>40.4465</v>
      </c>
      <c r="H2727" s="324">
        <v>141.3409</v>
      </c>
      <c r="I2727" s="324" t="s">
        <v>214</v>
      </c>
      <c r="J2727" s="366">
        <v>378.36</v>
      </c>
      <c r="K2727" s="331">
        <v>0.1</v>
      </c>
      <c r="L2727" s="304" t="str">
        <f t="shared" si="681"/>
        <v>C</v>
      </c>
      <c r="M2727" s="388">
        <v>0</v>
      </c>
      <c r="N2727" s="304"/>
      <c r="O2727" s="304">
        <v>21</v>
      </c>
      <c r="P2727" s="356"/>
      <c r="Q2727" s="356"/>
      <c r="R2727" s="304" t="s">
        <v>2503</v>
      </c>
      <c r="S2727" s="304"/>
      <c r="T2727" s="304"/>
      <c r="U2727" s="304"/>
      <c r="V2727" s="304"/>
      <c r="W2727" s="304" t="s">
        <v>4661</v>
      </c>
      <c r="X2727" s="304">
        <v>-999</v>
      </c>
      <c r="Y2727" s="366" t="str">
        <f t="shared" si="683"/>
        <v>-</v>
      </c>
      <c r="Z2727" s="304"/>
      <c r="AA2727" s="304"/>
      <c r="AB2727" s="304">
        <v>-999</v>
      </c>
      <c r="AC2727" s="304">
        <v>-999</v>
      </c>
      <c r="AD2727" s="366">
        <v>-999</v>
      </c>
      <c r="AE2727" s="304">
        <v>-999</v>
      </c>
      <c r="AF2727" s="304">
        <v>-999</v>
      </c>
      <c r="AG2727" s="304"/>
      <c r="AH2727" s="304">
        <v>6.1005400000000001E-2</v>
      </c>
      <c r="AI2727" s="312"/>
      <c r="AJ2727" s="332">
        <v>760</v>
      </c>
      <c r="AK2727" s="304">
        <f t="shared" si="682"/>
        <v>760</v>
      </c>
      <c r="AL2727" s="304">
        <f t="shared" si="685"/>
        <v>0.43</v>
      </c>
      <c r="AM2727" s="389" t="str">
        <f t="shared" si="684"/>
        <v/>
      </c>
      <c r="AN2727" s="304"/>
      <c r="AO2727" s="304"/>
      <c r="AP2727" s="312"/>
      <c r="AQ2727" s="312"/>
      <c r="AR2727" s="312"/>
      <c r="AS2727" s="304"/>
      <c r="AT2727" s="312"/>
      <c r="AU2727" s="329">
        <f>VLOOKUP(C2727,[1]world!$A$2:$B$3555,2,FALSE)</f>
        <v>1</v>
      </c>
      <c r="AV2727" s="329">
        <v>519</v>
      </c>
      <c r="AW2727" s="304">
        <v>0.37</v>
      </c>
      <c r="AX2727" s="304">
        <v>74</v>
      </c>
      <c r="AY2727" s="304">
        <v>-999</v>
      </c>
      <c r="AZ2727" s="304">
        <v>620</v>
      </c>
      <c r="BA2727" s="304">
        <v>74</v>
      </c>
      <c r="BB2727" s="304">
        <v>-999</v>
      </c>
      <c r="BC2727" s="304">
        <v>620</v>
      </c>
      <c r="BD2727" s="304">
        <v>20</v>
      </c>
      <c r="BE2727" s="304">
        <v>20</v>
      </c>
      <c r="BF2727" s="304">
        <v>-999</v>
      </c>
      <c r="BG2727" s="304">
        <v>-999</v>
      </c>
      <c r="BH2727" s="304">
        <v>620</v>
      </c>
      <c r="BI2727" s="304">
        <v>620</v>
      </c>
      <c r="BJ2727" s="304">
        <v>0</v>
      </c>
      <c r="BK2727" s="304" t="s">
        <v>4954</v>
      </c>
      <c r="BL2727" s="304">
        <v>0</v>
      </c>
    </row>
    <row r="2728" spans="1:64" ht="15" hidden="1" customHeight="1" x14ac:dyDescent="0.2">
      <c r="A2728" s="304" t="s">
        <v>6103</v>
      </c>
      <c r="B2728" s="304" t="s">
        <v>2503</v>
      </c>
      <c r="C2728" s="304">
        <v>2864</v>
      </c>
      <c r="D2728" s="349" t="s">
        <v>4303</v>
      </c>
      <c r="E2728" s="304" t="s">
        <v>4303</v>
      </c>
      <c r="F2728" s="304"/>
      <c r="G2728" s="324">
        <v>40.293399999999998</v>
      </c>
      <c r="H2728" s="324">
        <v>141.018</v>
      </c>
      <c r="I2728" s="324" t="s">
        <v>214</v>
      </c>
      <c r="J2728" s="366">
        <v>369.11</v>
      </c>
      <c r="K2728" s="331">
        <v>0.1</v>
      </c>
      <c r="L2728" s="304" t="str">
        <f t="shared" si="681"/>
        <v>C</v>
      </c>
      <c r="M2728" s="388">
        <v>0</v>
      </c>
      <c r="N2728" s="304"/>
      <c r="O2728" s="304">
        <v>21</v>
      </c>
      <c r="P2728" s="356"/>
      <c r="Q2728" s="356"/>
      <c r="R2728" s="304" t="s">
        <v>2503</v>
      </c>
      <c r="S2728" s="304"/>
      <c r="T2728" s="304"/>
      <c r="U2728" s="304"/>
      <c r="V2728" s="304"/>
      <c r="W2728" s="304" t="s">
        <v>4661</v>
      </c>
      <c r="X2728" s="304">
        <v>-999</v>
      </c>
      <c r="Y2728" s="366" t="str">
        <f t="shared" si="683"/>
        <v>-</v>
      </c>
      <c r="Z2728" s="304"/>
      <c r="AA2728" s="304"/>
      <c r="AB2728" s="304">
        <v>-999</v>
      </c>
      <c r="AC2728" s="304">
        <v>-999</v>
      </c>
      <c r="AD2728" s="366">
        <v>-999</v>
      </c>
      <c r="AE2728" s="304">
        <v>-999</v>
      </c>
      <c r="AF2728" s="304">
        <v>-999</v>
      </c>
      <c r="AG2728" s="304"/>
      <c r="AH2728" s="304">
        <v>1.5998700000000001E-2</v>
      </c>
      <c r="AI2728" s="312"/>
      <c r="AJ2728" s="332">
        <v>568</v>
      </c>
      <c r="AK2728" s="304">
        <f t="shared" si="682"/>
        <v>555</v>
      </c>
      <c r="AL2728" s="304">
        <f t="shared" si="685"/>
        <v>0.43</v>
      </c>
      <c r="AM2728" s="389" t="str">
        <f t="shared" si="684"/>
        <v/>
      </c>
      <c r="AN2728" s="304"/>
      <c r="AO2728" s="304"/>
      <c r="AP2728" s="312"/>
      <c r="AQ2728" s="312"/>
      <c r="AR2728" s="312"/>
      <c r="AS2728" s="304"/>
      <c r="AT2728" s="312"/>
      <c r="AU2728" s="329">
        <f>VLOOKUP(C2728,[1]world!$A$2:$B$3555,2,FALSE)</f>
        <v>1</v>
      </c>
      <c r="AV2728" s="329">
        <v>519</v>
      </c>
      <c r="AW2728" s="304">
        <v>0.37</v>
      </c>
      <c r="AX2728" s="304">
        <v>52</v>
      </c>
      <c r="AY2728" s="304">
        <v>68</v>
      </c>
      <c r="AZ2728" s="304">
        <v>200</v>
      </c>
      <c r="BA2728" s="304">
        <v>52</v>
      </c>
      <c r="BB2728" s="304">
        <v>68</v>
      </c>
      <c r="BC2728" s="304">
        <v>200</v>
      </c>
      <c r="BD2728" s="304">
        <v>20</v>
      </c>
      <c r="BE2728" s="304">
        <v>20</v>
      </c>
      <c r="BF2728" s="304">
        <v>-999</v>
      </c>
      <c r="BG2728" s="304">
        <v>-999</v>
      </c>
      <c r="BH2728" s="304">
        <v>200</v>
      </c>
      <c r="BI2728" s="304">
        <v>200</v>
      </c>
      <c r="BJ2728" s="304">
        <v>0</v>
      </c>
      <c r="BK2728" s="304">
        <v>0</v>
      </c>
      <c r="BL2728" s="304">
        <v>0</v>
      </c>
    </row>
    <row r="2729" spans="1:64" ht="15" hidden="1" customHeight="1" x14ac:dyDescent="0.2">
      <c r="A2729" s="304" t="s">
        <v>6103</v>
      </c>
      <c r="B2729" s="304" t="s">
        <v>2503</v>
      </c>
      <c r="C2729" s="304">
        <v>2865</v>
      </c>
      <c r="D2729" s="349" t="s">
        <v>3716</v>
      </c>
      <c r="E2729" s="304" t="s">
        <v>3716</v>
      </c>
      <c r="F2729" s="304"/>
      <c r="G2729" s="324">
        <v>37.197600000000001</v>
      </c>
      <c r="H2729" s="324">
        <v>140.34200000000001</v>
      </c>
      <c r="I2729" s="324" t="s">
        <v>214</v>
      </c>
      <c r="J2729" s="366">
        <v>239.83</v>
      </c>
      <c r="K2729" s="331">
        <v>0.1</v>
      </c>
      <c r="L2729" s="304" t="str">
        <f t="shared" si="681"/>
        <v>D</v>
      </c>
      <c r="M2729" s="388">
        <v>0</v>
      </c>
      <c r="N2729" s="304"/>
      <c r="O2729" s="304">
        <v>21</v>
      </c>
      <c r="P2729" s="356"/>
      <c r="Q2729" s="356"/>
      <c r="R2729" s="304" t="s">
        <v>2503</v>
      </c>
      <c r="S2729" s="304"/>
      <c r="T2729" s="304"/>
      <c r="U2729" s="304"/>
      <c r="V2729" s="304"/>
      <c r="W2729" s="304" t="s">
        <v>4661</v>
      </c>
      <c r="X2729" s="304">
        <v>-999</v>
      </c>
      <c r="Y2729" s="366" t="str">
        <f t="shared" si="683"/>
        <v>-</v>
      </c>
      <c r="Z2729" s="304"/>
      <c r="AA2729" s="304"/>
      <c r="AB2729" s="304">
        <v>-999</v>
      </c>
      <c r="AC2729" s="304">
        <v>-999</v>
      </c>
      <c r="AD2729" s="366">
        <v>-999</v>
      </c>
      <c r="AE2729" s="304">
        <v>-999</v>
      </c>
      <c r="AF2729" s="304">
        <v>-999</v>
      </c>
      <c r="AG2729" s="304"/>
      <c r="AH2729" s="304">
        <v>8.1323699999999999E-3</v>
      </c>
      <c r="AI2729" s="312"/>
      <c r="AJ2729" s="332">
        <v>381</v>
      </c>
      <c r="AK2729" s="304">
        <f t="shared" si="682"/>
        <v>425</v>
      </c>
      <c r="AL2729" s="304">
        <f t="shared" si="685"/>
        <v>0.43</v>
      </c>
      <c r="AM2729" s="389" t="str">
        <f t="shared" si="684"/>
        <v/>
      </c>
      <c r="AN2729" s="304"/>
      <c r="AO2729" s="304"/>
      <c r="AP2729" s="312"/>
      <c r="AQ2729" s="312"/>
      <c r="AR2729" s="312"/>
      <c r="AS2729" s="304"/>
      <c r="AT2729" s="312"/>
      <c r="AU2729" s="329">
        <f>VLOOKUP(C2729,[1]world!$A$2:$B$3555,2,FALSE)</f>
        <v>13</v>
      </c>
      <c r="AV2729" s="329"/>
      <c r="AW2729" s="304">
        <v>0.37</v>
      </c>
      <c r="AX2729" s="304">
        <v>34</v>
      </c>
      <c r="AY2729" s="304">
        <v>-999</v>
      </c>
      <c r="AZ2729" s="304">
        <v>440</v>
      </c>
      <c r="BA2729" s="304">
        <v>34</v>
      </c>
      <c r="BB2729" s="304">
        <v>-999</v>
      </c>
      <c r="BC2729" s="304">
        <v>440</v>
      </c>
      <c r="BD2729" s="304">
        <v>280</v>
      </c>
      <c r="BE2729" s="304">
        <v>280</v>
      </c>
      <c r="BF2729" s="304">
        <v>-999</v>
      </c>
      <c r="BG2729" s="304">
        <v>-999</v>
      </c>
      <c r="BH2729" s="304">
        <v>440</v>
      </c>
      <c r="BI2729" s="304">
        <v>440</v>
      </c>
      <c r="BJ2729" s="304">
        <v>0</v>
      </c>
      <c r="BK2729" s="304" t="s">
        <v>4954</v>
      </c>
      <c r="BL2729" s="304">
        <v>0</v>
      </c>
    </row>
    <row r="2730" spans="1:64" ht="15" hidden="1" customHeight="1" x14ac:dyDescent="0.2">
      <c r="A2730" s="304" t="s">
        <v>6103</v>
      </c>
      <c r="B2730" s="304" t="s">
        <v>2503</v>
      </c>
      <c r="C2730" s="304">
        <v>2866</v>
      </c>
      <c r="D2730" s="349" t="s">
        <v>3953</v>
      </c>
      <c r="E2730" s="304" t="s">
        <v>3953</v>
      </c>
      <c r="F2730" s="304"/>
      <c r="G2730" s="324">
        <v>37.761299999999999</v>
      </c>
      <c r="H2730" s="324">
        <v>140.38</v>
      </c>
      <c r="I2730" s="324" t="s">
        <v>214</v>
      </c>
      <c r="J2730" s="366">
        <v>531.61</v>
      </c>
      <c r="K2730" s="331">
        <v>0.1</v>
      </c>
      <c r="L2730" s="304" t="str">
        <f t="shared" si="681"/>
        <v>C</v>
      </c>
      <c r="M2730" s="388">
        <v>0</v>
      </c>
      <c r="N2730" s="304"/>
      <c r="O2730" s="304">
        <v>21</v>
      </c>
      <c r="P2730" s="356"/>
      <c r="Q2730" s="356"/>
      <c r="R2730" s="304" t="s">
        <v>2503</v>
      </c>
      <c r="S2730" s="304"/>
      <c r="T2730" s="304"/>
      <c r="U2730" s="304"/>
      <c r="V2730" s="304"/>
      <c r="W2730" s="304" t="s">
        <v>4661</v>
      </c>
      <c r="X2730" s="304">
        <v>-999</v>
      </c>
      <c r="Y2730" s="366" t="str">
        <f t="shared" si="683"/>
        <v>-</v>
      </c>
      <c r="Z2730" s="304"/>
      <c r="AA2730" s="304"/>
      <c r="AB2730" s="304">
        <v>-999</v>
      </c>
      <c r="AC2730" s="304">
        <v>-999</v>
      </c>
      <c r="AD2730" s="366">
        <v>-999</v>
      </c>
      <c r="AE2730" s="304">
        <v>-999</v>
      </c>
      <c r="AF2730" s="304">
        <v>-999</v>
      </c>
      <c r="AG2730" s="304"/>
      <c r="AH2730" s="304">
        <v>1.61286E-2</v>
      </c>
      <c r="AI2730" s="312"/>
      <c r="AJ2730" s="332">
        <v>571</v>
      </c>
      <c r="AK2730" s="304">
        <f t="shared" si="682"/>
        <v>555</v>
      </c>
      <c r="AL2730" s="304">
        <f t="shared" si="685"/>
        <v>0.43</v>
      </c>
      <c r="AM2730" s="389" t="str">
        <f t="shared" si="684"/>
        <v/>
      </c>
      <c r="AN2730" s="304"/>
      <c r="AO2730" s="304"/>
      <c r="AP2730" s="312"/>
      <c r="AQ2730" s="312"/>
      <c r="AR2730" s="312"/>
      <c r="AS2730" s="304"/>
      <c r="AT2730" s="312"/>
      <c r="AU2730" s="329">
        <f>VLOOKUP(C2730,[1]world!$A$2:$B$3555,2,FALSE)</f>
        <v>3</v>
      </c>
      <c r="AV2730" s="329">
        <v>547</v>
      </c>
      <c r="AW2730" s="304">
        <v>0.37</v>
      </c>
      <c r="AX2730" s="304">
        <v>180</v>
      </c>
      <c r="AY2730" s="304">
        <v>274</v>
      </c>
      <c r="AZ2730" s="304">
        <v>440</v>
      </c>
      <c r="BA2730" s="304">
        <v>180</v>
      </c>
      <c r="BB2730" s="304">
        <v>274</v>
      </c>
      <c r="BC2730" s="304">
        <v>440</v>
      </c>
      <c r="BD2730" s="304">
        <v>20</v>
      </c>
      <c r="BE2730" s="304">
        <v>20</v>
      </c>
      <c r="BF2730" s="304">
        <v>-999</v>
      </c>
      <c r="BG2730" s="304">
        <v>-999</v>
      </c>
      <c r="BH2730" s="304">
        <v>440</v>
      </c>
      <c r="BI2730" s="304">
        <v>440</v>
      </c>
      <c r="BJ2730" s="304">
        <v>0</v>
      </c>
      <c r="BK2730" s="304">
        <v>0</v>
      </c>
      <c r="BL2730" s="304">
        <v>0</v>
      </c>
    </row>
    <row r="2731" spans="1:64" ht="15" hidden="1" customHeight="1" x14ac:dyDescent="0.2">
      <c r="A2731" s="304" t="s">
        <v>6176</v>
      </c>
      <c r="B2731" s="304" t="s">
        <v>1612</v>
      </c>
      <c r="C2731" s="304">
        <v>2867</v>
      </c>
      <c r="D2731" s="349" t="s">
        <v>4488</v>
      </c>
      <c r="E2731" s="304" t="s">
        <v>4488</v>
      </c>
      <c r="F2731" s="304"/>
      <c r="G2731" s="324">
        <v>41.716200000000001</v>
      </c>
      <c r="H2731" s="324">
        <v>141.0025</v>
      </c>
      <c r="I2731" s="324" t="s">
        <v>212</v>
      </c>
      <c r="J2731" s="368">
        <f t="shared" ref="J2731:J2752" si="686">U2731</f>
        <v>247.93067675782754</v>
      </c>
      <c r="K2731" s="331">
        <v>0.2</v>
      </c>
      <c r="L2731" s="304" t="str">
        <f t="shared" si="681"/>
        <v>D</v>
      </c>
      <c r="M2731" s="388">
        <v>1</v>
      </c>
      <c r="N2731" s="304">
        <v>168.6</v>
      </c>
      <c r="O2731" s="304">
        <v>12</v>
      </c>
      <c r="P2731" s="331"/>
      <c r="Q2731" s="356"/>
      <c r="R2731" s="304"/>
      <c r="S2731" s="356">
        <v>207.88059766324454</v>
      </c>
      <c r="T2731" s="356">
        <v>257.94319653147329</v>
      </c>
      <c r="U2731" s="356">
        <f t="shared" ref="U2731:U2752" si="687">IF(O2731&lt;=10,T2731,IF(O2731&gt;=20,S2731,((O2731-10)*(S2731-T2731)/10+T2731)))</f>
        <v>247.93067675782754</v>
      </c>
      <c r="V2731" s="356"/>
      <c r="W2731" s="304" t="s">
        <v>890</v>
      </c>
      <c r="X2731" s="304" t="s">
        <v>205</v>
      </c>
      <c r="Y2731" s="366">
        <f t="shared" si="683"/>
        <v>424.8</v>
      </c>
      <c r="Z2731" s="304"/>
      <c r="AA2731" s="304"/>
      <c r="AB2731" s="304">
        <v>-999</v>
      </c>
      <c r="AC2731" s="304">
        <v>-999</v>
      </c>
      <c r="AD2731" s="366">
        <v>-999</v>
      </c>
      <c r="AE2731" s="304">
        <v>-999</v>
      </c>
      <c r="AF2731" s="304">
        <v>-999</v>
      </c>
      <c r="AG2731" s="304"/>
      <c r="AH2731" s="304">
        <v>2.9185900000000001E-2</v>
      </c>
      <c r="AI2731" s="312"/>
      <c r="AJ2731" s="332">
        <v>760</v>
      </c>
      <c r="AK2731" s="304">
        <f t="shared" si="682"/>
        <v>760</v>
      </c>
      <c r="AL2731" s="304">
        <f t="shared" si="685"/>
        <v>0.43</v>
      </c>
      <c r="AM2731" s="389" t="str">
        <f t="shared" si="684"/>
        <v/>
      </c>
      <c r="AN2731" s="304"/>
      <c r="AO2731" s="304"/>
      <c r="AP2731" s="312"/>
      <c r="AQ2731" s="312"/>
      <c r="AR2731" s="312"/>
      <c r="AS2731" s="304"/>
      <c r="AT2731" s="312"/>
      <c r="AU2731" s="329">
        <f>VLOOKUP(C2731,[1]world!$A$2:$B$3555,2,FALSE)</f>
        <v>1</v>
      </c>
      <c r="AV2731" s="329">
        <v>519</v>
      </c>
      <c r="AW2731" s="304">
        <v>0.37</v>
      </c>
      <c r="AX2731" s="304">
        <v>60</v>
      </c>
      <c r="AY2731" s="304">
        <v>-999</v>
      </c>
      <c r="AZ2731" s="304">
        <v>100</v>
      </c>
      <c r="BA2731" s="304">
        <v>60</v>
      </c>
      <c r="BB2731" s="304">
        <v>-999</v>
      </c>
      <c r="BC2731" s="304">
        <v>100</v>
      </c>
      <c r="BD2731" s="304">
        <v>60</v>
      </c>
      <c r="BE2731" s="304">
        <v>60</v>
      </c>
      <c r="BF2731" s="304">
        <v>-999</v>
      </c>
      <c r="BG2731" s="304">
        <v>-999</v>
      </c>
      <c r="BH2731" s="304">
        <v>100</v>
      </c>
      <c r="BI2731" s="304">
        <v>100</v>
      </c>
      <c r="BJ2731" s="304">
        <v>2</v>
      </c>
      <c r="BK2731" s="304" t="s">
        <v>4954</v>
      </c>
      <c r="BL2731" s="304">
        <v>2</v>
      </c>
    </row>
    <row r="2732" spans="1:64" ht="15" hidden="1" customHeight="1" x14ac:dyDescent="0.2">
      <c r="A2732" s="304" t="s">
        <v>6176</v>
      </c>
      <c r="B2732" s="304" t="s">
        <v>1612</v>
      </c>
      <c r="C2732" s="304">
        <v>2868</v>
      </c>
      <c r="D2732" s="349" t="s">
        <v>4482</v>
      </c>
      <c r="E2732" s="304" t="s">
        <v>4482</v>
      </c>
      <c r="F2732" s="304"/>
      <c r="G2732" s="324">
        <v>41.679499999999997</v>
      </c>
      <c r="H2732" s="324">
        <v>140.43340000000001</v>
      </c>
      <c r="I2732" s="324" t="s">
        <v>212</v>
      </c>
      <c r="J2732" s="368">
        <f t="shared" si="686"/>
        <v>129.45752720455613</v>
      </c>
      <c r="K2732" s="331">
        <v>0.13</v>
      </c>
      <c r="L2732" s="304" t="str">
        <f t="shared" si="681"/>
        <v>E</v>
      </c>
      <c r="M2732" s="388">
        <v>1</v>
      </c>
      <c r="N2732" s="304">
        <v>112.4</v>
      </c>
      <c r="O2732" s="304">
        <v>18</v>
      </c>
      <c r="P2732" s="331"/>
      <c r="Q2732" s="356"/>
      <c r="R2732" s="304"/>
      <c r="S2732" s="356">
        <v>127.40202944077602</v>
      </c>
      <c r="T2732" s="356">
        <v>137.67951825967654</v>
      </c>
      <c r="U2732" s="356">
        <f t="shared" si="687"/>
        <v>129.45752720455613</v>
      </c>
      <c r="V2732" s="356"/>
      <c r="W2732" s="304" t="s">
        <v>890</v>
      </c>
      <c r="X2732" s="304" t="s">
        <v>205</v>
      </c>
      <c r="Y2732" s="366">
        <f t="shared" si="683"/>
        <v>424.8</v>
      </c>
      <c r="Z2732" s="304"/>
      <c r="AA2732" s="304"/>
      <c r="AB2732" s="304">
        <v>-999</v>
      </c>
      <c r="AC2732" s="304">
        <v>-999</v>
      </c>
      <c r="AD2732" s="366">
        <v>-999</v>
      </c>
      <c r="AE2732" s="304">
        <v>-999</v>
      </c>
      <c r="AF2732" s="304">
        <v>-999</v>
      </c>
      <c r="AG2732" s="304"/>
      <c r="AH2732" s="304">
        <v>2.3233799999999999E-2</v>
      </c>
      <c r="AI2732" s="312"/>
      <c r="AJ2732" s="332">
        <v>725</v>
      </c>
      <c r="AK2732" s="304">
        <f t="shared" si="682"/>
        <v>690</v>
      </c>
      <c r="AL2732" s="304">
        <f t="shared" si="685"/>
        <v>0.43</v>
      </c>
      <c r="AM2732" s="389" t="str">
        <f t="shared" si="684"/>
        <v/>
      </c>
      <c r="AN2732" s="304"/>
      <c r="AO2732" s="304"/>
      <c r="AP2732" s="312"/>
      <c r="AQ2732" s="312"/>
      <c r="AR2732" s="312"/>
      <c r="AS2732" s="304"/>
      <c r="AT2732" s="312"/>
      <c r="AU2732" s="329">
        <f>VLOOKUP(C2732,[1]world!$A$2:$B$3555,2,FALSE)</f>
        <v>7</v>
      </c>
      <c r="AV2732" s="329">
        <v>388</v>
      </c>
      <c r="AW2732" s="304">
        <v>0.37</v>
      </c>
      <c r="AX2732" s="304">
        <v>60</v>
      </c>
      <c r="AY2732" s="304">
        <v>-999</v>
      </c>
      <c r="AZ2732" s="304">
        <v>1900</v>
      </c>
      <c r="BA2732" s="304">
        <v>60</v>
      </c>
      <c r="BB2732" s="304">
        <v>-999</v>
      </c>
      <c r="BC2732" s="304">
        <v>1900</v>
      </c>
      <c r="BD2732" s="304">
        <v>60</v>
      </c>
      <c r="BE2732" s="304">
        <v>60</v>
      </c>
      <c r="BF2732" s="304">
        <v>-999</v>
      </c>
      <c r="BG2732" s="304">
        <v>-999</v>
      </c>
      <c r="BH2732" s="304">
        <v>1900</v>
      </c>
      <c r="BI2732" s="304">
        <v>1900</v>
      </c>
      <c r="BJ2732" s="304">
        <v>2</v>
      </c>
      <c r="BK2732" s="304" t="s">
        <v>4954</v>
      </c>
      <c r="BL2732" s="304">
        <v>2</v>
      </c>
    </row>
    <row r="2733" spans="1:64" ht="15" hidden="1" customHeight="1" x14ac:dyDescent="0.2">
      <c r="A2733" s="304" t="s">
        <v>6176</v>
      </c>
      <c r="B2733" s="304" t="s">
        <v>1612</v>
      </c>
      <c r="C2733" s="304">
        <v>2869</v>
      </c>
      <c r="D2733" s="349" t="s">
        <v>4467</v>
      </c>
      <c r="E2733" s="304" t="s">
        <v>4467</v>
      </c>
      <c r="F2733" s="304"/>
      <c r="G2733" s="324">
        <v>41.486199999999997</v>
      </c>
      <c r="H2733" s="324">
        <v>140.24700000000001</v>
      </c>
      <c r="I2733" s="324" t="s">
        <v>212</v>
      </c>
      <c r="J2733" s="368">
        <f t="shared" si="686"/>
        <v>316.34542499651519</v>
      </c>
      <c r="K2733" s="331">
        <v>0.2</v>
      </c>
      <c r="L2733" s="304" t="str">
        <f t="shared" si="681"/>
        <v>D</v>
      </c>
      <c r="M2733" s="388">
        <v>1</v>
      </c>
      <c r="N2733" s="304">
        <v>190.7</v>
      </c>
      <c r="O2733" s="304">
        <v>10</v>
      </c>
      <c r="P2733" s="331"/>
      <c r="Q2733" s="356"/>
      <c r="R2733" s="304"/>
      <c r="S2733" s="356">
        <v>244.90572264463944</v>
      </c>
      <c r="T2733" s="356">
        <v>316.34542499651519</v>
      </c>
      <c r="U2733" s="356">
        <f t="shared" si="687"/>
        <v>316.34542499651519</v>
      </c>
      <c r="V2733" s="356"/>
      <c r="W2733" s="304" t="s">
        <v>890</v>
      </c>
      <c r="X2733" s="304" t="s">
        <v>205</v>
      </c>
      <c r="Y2733" s="366">
        <f t="shared" si="683"/>
        <v>424.8</v>
      </c>
      <c r="Z2733" s="304"/>
      <c r="AA2733" s="304"/>
      <c r="AB2733" s="304">
        <v>-999</v>
      </c>
      <c r="AC2733" s="304">
        <v>-999</v>
      </c>
      <c r="AD2733" s="366">
        <v>-999</v>
      </c>
      <c r="AE2733" s="304">
        <v>-999</v>
      </c>
      <c r="AF2733" s="304">
        <v>-999</v>
      </c>
      <c r="AG2733" s="304"/>
      <c r="AH2733" s="304">
        <v>3.42996E-2</v>
      </c>
      <c r="AI2733" s="312"/>
      <c r="AJ2733" s="332">
        <v>760</v>
      </c>
      <c r="AK2733" s="304">
        <f t="shared" si="682"/>
        <v>760</v>
      </c>
      <c r="AL2733" s="304">
        <f t="shared" si="685"/>
        <v>0.43</v>
      </c>
      <c r="AM2733" s="389" t="str">
        <f t="shared" si="684"/>
        <v/>
      </c>
      <c r="AN2733" s="304"/>
      <c r="AO2733" s="304"/>
      <c r="AP2733" s="312"/>
      <c r="AQ2733" s="312"/>
      <c r="AR2733" s="312"/>
      <c r="AS2733" s="304"/>
      <c r="AT2733" s="312"/>
      <c r="AU2733" s="329">
        <f>VLOOKUP(C2733,[1]world!$A$2:$B$3555,2,FALSE)</f>
        <v>7</v>
      </c>
      <c r="AV2733" s="329">
        <v>388</v>
      </c>
      <c r="AW2733" s="304">
        <v>0.37</v>
      </c>
      <c r="AX2733" s="304">
        <v>80</v>
      </c>
      <c r="AY2733" s="304">
        <v>-999</v>
      </c>
      <c r="AZ2733" s="304">
        <v>320</v>
      </c>
      <c r="BA2733" s="304">
        <v>80</v>
      </c>
      <c r="BB2733" s="304">
        <v>-999</v>
      </c>
      <c r="BC2733" s="304">
        <v>320</v>
      </c>
      <c r="BD2733" s="304">
        <v>80</v>
      </c>
      <c r="BE2733" s="304">
        <v>80</v>
      </c>
      <c r="BF2733" s="304">
        <v>-999</v>
      </c>
      <c r="BG2733" s="304">
        <v>-999</v>
      </c>
      <c r="BH2733" s="304">
        <v>320</v>
      </c>
      <c r="BI2733" s="304">
        <v>320</v>
      </c>
      <c r="BJ2733" s="304">
        <v>2</v>
      </c>
      <c r="BK2733" s="304" t="s">
        <v>4954</v>
      </c>
      <c r="BL2733" s="304">
        <v>2</v>
      </c>
    </row>
    <row r="2734" spans="1:64" ht="15" hidden="1" customHeight="1" x14ac:dyDescent="0.2">
      <c r="A2734" s="304" t="s">
        <v>6176</v>
      </c>
      <c r="B2734" s="304" t="s">
        <v>1612</v>
      </c>
      <c r="C2734" s="304">
        <v>2870</v>
      </c>
      <c r="D2734" s="349" t="s">
        <v>4463</v>
      </c>
      <c r="E2734" s="304" t="s">
        <v>4463</v>
      </c>
      <c r="F2734" s="304"/>
      <c r="G2734" s="324">
        <v>41.433900000000001</v>
      </c>
      <c r="H2734" s="324">
        <v>140.11150000000001</v>
      </c>
      <c r="I2734" s="324" t="s">
        <v>212</v>
      </c>
      <c r="J2734" s="368">
        <f t="shared" si="686"/>
        <v>488.31597633910519</v>
      </c>
      <c r="K2734" s="331">
        <v>0.2</v>
      </c>
      <c r="L2734" s="304" t="str">
        <f t="shared" si="681"/>
        <v>C</v>
      </c>
      <c r="M2734" s="388">
        <v>1</v>
      </c>
      <c r="N2734" s="304">
        <v>305.60000000000002</v>
      </c>
      <c r="O2734" s="304">
        <v>10</v>
      </c>
      <c r="P2734" s="331"/>
      <c r="Q2734" s="356"/>
      <c r="R2734" s="304"/>
      <c r="S2734" s="356">
        <v>397.90722756657567</v>
      </c>
      <c r="T2734" s="356">
        <v>488.31597633910519</v>
      </c>
      <c r="U2734" s="356">
        <f t="shared" si="687"/>
        <v>488.31597633910519</v>
      </c>
      <c r="V2734" s="356"/>
      <c r="W2734" s="304" t="s">
        <v>890</v>
      </c>
      <c r="X2734" s="304" t="s">
        <v>205</v>
      </c>
      <c r="Y2734" s="366">
        <f t="shared" si="683"/>
        <v>424.8</v>
      </c>
      <c r="Z2734" s="304"/>
      <c r="AA2734" s="304"/>
      <c r="AB2734" s="304">
        <v>-999</v>
      </c>
      <c r="AC2734" s="304">
        <v>-999</v>
      </c>
      <c r="AD2734" s="366">
        <v>-999</v>
      </c>
      <c r="AE2734" s="304">
        <v>-999</v>
      </c>
      <c r="AF2734" s="304">
        <v>-999</v>
      </c>
      <c r="AG2734" s="304"/>
      <c r="AH2734" s="304">
        <v>5.8052600000000003E-2</v>
      </c>
      <c r="AI2734" s="312"/>
      <c r="AJ2734" s="332">
        <v>760</v>
      </c>
      <c r="AK2734" s="304">
        <f t="shared" si="682"/>
        <v>760</v>
      </c>
      <c r="AL2734" s="304">
        <f t="shared" si="685"/>
        <v>0.43</v>
      </c>
      <c r="AM2734" s="389" t="str">
        <f t="shared" si="684"/>
        <v/>
      </c>
      <c r="AN2734" s="304"/>
      <c r="AO2734" s="304"/>
      <c r="AP2734" s="312"/>
      <c r="AQ2734" s="312"/>
      <c r="AR2734" s="312"/>
      <c r="AS2734" s="304"/>
      <c r="AT2734" s="312"/>
      <c r="AU2734" s="329">
        <f>VLOOKUP(C2734,[1]world!$A$2:$B$3555,2,FALSE)</f>
        <v>3</v>
      </c>
      <c r="AV2734" s="329">
        <v>547</v>
      </c>
      <c r="AW2734" s="304">
        <v>0.37</v>
      </c>
      <c r="AX2734" s="304">
        <v>100</v>
      </c>
      <c r="AY2734" s="304">
        <v>-999</v>
      </c>
      <c r="AZ2734" s="304">
        <v>200</v>
      </c>
      <c r="BA2734" s="304">
        <v>100</v>
      </c>
      <c r="BB2734" s="304">
        <v>-999</v>
      </c>
      <c r="BC2734" s="304">
        <v>200</v>
      </c>
      <c r="BD2734" s="304">
        <v>100</v>
      </c>
      <c r="BE2734" s="304">
        <v>100</v>
      </c>
      <c r="BF2734" s="304">
        <v>-999</v>
      </c>
      <c r="BG2734" s="304">
        <v>-999</v>
      </c>
      <c r="BH2734" s="304">
        <v>200</v>
      </c>
      <c r="BI2734" s="304">
        <v>200</v>
      </c>
      <c r="BJ2734" s="304">
        <v>2</v>
      </c>
      <c r="BK2734" s="304" t="s">
        <v>4954</v>
      </c>
      <c r="BL2734" s="304">
        <v>2</v>
      </c>
    </row>
    <row r="2735" spans="1:64" ht="15" hidden="1" customHeight="1" x14ac:dyDescent="0.2">
      <c r="A2735" s="304" t="s">
        <v>6176</v>
      </c>
      <c r="B2735" s="304" t="s">
        <v>1612</v>
      </c>
      <c r="C2735" s="304">
        <v>2871</v>
      </c>
      <c r="D2735" s="349" t="s">
        <v>4316</v>
      </c>
      <c r="E2735" s="304" t="s">
        <v>4316</v>
      </c>
      <c r="F2735" s="304"/>
      <c r="G2735" s="324">
        <v>40.4099</v>
      </c>
      <c r="H2735" s="324">
        <v>141.7191</v>
      </c>
      <c r="I2735" s="324" t="s">
        <v>212</v>
      </c>
      <c r="J2735" s="368">
        <f t="shared" si="686"/>
        <v>265.63085870271561</v>
      </c>
      <c r="K2735" s="331">
        <v>0.2</v>
      </c>
      <c r="L2735" s="304" t="str">
        <f t="shared" si="681"/>
        <v>D</v>
      </c>
      <c r="M2735" s="388">
        <v>1</v>
      </c>
      <c r="N2735" s="304">
        <v>159.19999999999999</v>
      </c>
      <c r="O2735" s="304">
        <v>10</v>
      </c>
      <c r="P2735" s="331"/>
      <c r="Q2735" s="356"/>
      <c r="R2735" s="304"/>
      <c r="S2735" s="356">
        <v>203.37698316732656</v>
      </c>
      <c r="T2735" s="356">
        <v>265.63085870271561</v>
      </c>
      <c r="U2735" s="356">
        <f t="shared" si="687"/>
        <v>265.63085870271561</v>
      </c>
      <c r="V2735" s="356"/>
      <c r="W2735" s="304" t="s">
        <v>890</v>
      </c>
      <c r="X2735" s="304" t="s">
        <v>205</v>
      </c>
      <c r="Y2735" s="366">
        <f t="shared" si="683"/>
        <v>424.8</v>
      </c>
      <c r="Z2735" s="304"/>
      <c r="AA2735" s="304"/>
      <c r="AB2735" s="304">
        <v>-999</v>
      </c>
      <c r="AC2735" s="304">
        <v>-999</v>
      </c>
      <c r="AD2735" s="366">
        <v>-999</v>
      </c>
      <c r="AE2735" s="304">
        <v>-999</v>
      </c>
      <c r="AF2735" s="304">
        <v>-999</v>
      </c>
      <c r="AG2735" s="304"/>
      <c r="AH2735" s="304">
        <v>1.2923199999999999E-2</v>
      </c>
      <c r="AI2735" s="312"/>
      <c r="AJ2735" s="332">
        <v>488</v>
      </c>
      <c r="AK2735" s="304">
        <f t="shared" si="682"/>
        <v>425</v>
      </c>
      <c r="AL2735" s="304">
        <f t="shared" si="685"/>
        <v>0.43</v>
      </c>
      <c r="AM2735" s="389" t="str">
        <f t="shared" si="684"/>
        <v/>
      </c>
      <c r="AN2735" s="304"/>
      <c r="AO2735" s="304"/>
      <c r="AP2735" s="312"/>
      <c r="AQ2735" s="312"/>
      <c r="AR2735" s="312"/>
      <c r="AS2735" s="304"/>
      <c r="AT2735" s="312"/>
      <c r="AU2735" s="329">
        <f>VLOOKUP(C2735,[1]world!$A$2:$B$3555,2,FALSE)</f>
        <v>5</v>
      </c>
      <c r="AV2735" s="329">
        <v>402</v>
      </c>
      <c r="AW2735" s="304">
        <v>0.37</v>
      </c>
      <c r="AX2735" s="304">
        <v>40</v>
      </c>
      <c r="AY2735" s="304">
        <v>-999</v>
      </c>
      <c r="AZ2735" s="304">
        <v>240</v>
      </c>
      <c r="BA2735" s="304">
        <v>40</v>
      </c>
      <c r="BB2735" s="304">
        <v>-999</v>
      </c>
      <c r="BC2735" s="304">
        <v>240</v>
      </c>
      <c r="BD2735" s="304">
        <v>40</v>
      </c>
      <c r="BE2735" s="304">
        <v>40</v>
      </c>
      <c r="BF2735" s="304">
        <v>-999</v>
      </c>
      <c r="BG2735" s="304">
        <v>-999</v>
      </c>
      <c r="BH2735" s="304">
        <v>240</v>
      </c>
      <c r="BI2735" s="304">
        <v>240</v>
      </c>
      <c r="BJ2735" s="304">
        <v>2</v>
      </c>
      <c r="BK2735" s="304" t="s">
        <v>4954</v>
      </c>
      <c r="BL2735" s="304">
        <v>2</v>
      </c>
    </row>
    <row r="2736" spans="1:64" ht="15" hidden="1" customHeight="1" x14ac:dyDescent="0.2">
      <c r="A2736" s="304" t="s">
        <v>6176</v>
      </c>
      <c r="B2736" s="304" t="s">
        <v>1612</v>
      </c>
      <c r="C2736" s="304">
        <v>2872</v>
      </c>
      <c r="D2736" s="349" t="s">
        <v>4291</v>
      </c>
      <c r="E2736" s="304" t="s">
        <v>4291</v>
      </c>
      <c r="F2736" s="304"/>
      <c r="G2736" s="324">
        <v>40.181899999999999</v>
      </c>
      <c r="H2736" s="324">
        <v>141.76410000000001</v>
      </c>
      <c r="I2736" s="324" t="s">
        <v>212</v>
      </c>
      <c r="J2736" s="368">
        <f t="shared" si="686"/>
        <v>422.64201010645405</v>
      </c>
      <c r="K2736" s="331">
        <v>0.2</v>
      </c>
      <c r="L2736" s="304" t="str">
        <f t="shared" si="681"/>
        <v>C</v>
      </c>
      <c r="M2736" s="388">
        <v>1</v>
      </c>
      <c r="N2736" s="304">
        <v>260.2</v>
      </c>
      <c r="O2736" s="304">
        <v>10</v>
      </c>
      <c r="P2736" s="331"/>
      <c r="Q2736" s="356"/>
      <c r="R2736" s="304"/>
      <c r="S2736" s="356">
        <v>337.20675440677587</v>
      </c>
      <c r="T2736" s="356">
        <v>422.64201010645405</v>
      </c>
      <c r="U2736" s="356">
        <f t="shared" si="687"/>
        <v>422.64201010645405</v>
      </c>
      <c r="V2736" s="356"/>
      <c r="W2736" s="304" t="s">
        <v>900</v>
      </c>
      <c r="X2736" s="304" t="s">
        <v>232</v>
      </c>
      <c r="Y2736" s="366">
        <f t="shared" si="683"/>
        <v>506.6</v>
      </c>
      <c r="Z2736" s="304"/>
      <c r="AA2736" s="304"/>
      <c r="AB2736" s="304">
        <v>-999</v>
      </c>
      <c r="AC2736" s="304">
        <v>-999</v>
      </c>
      <c r="AD2736" s="366">
        <v>-999</v>
      </c>
      <c r="AE2736" s="304">
        <v>-999</v>
      </c>
      <c r="AF2736" s="304">
        <v>-999</v>
      </c>
      <c r="AG2736" s="304"/>
      <c r="AH2736" s="304">
        <v>4.2485299999999997E-2</v>
      </c>
      <c r="AI2736" s="312"/>
      <c r="AJ2736" s="332">
        <v>760</v>
      </c>
      <c r="AK2736" s="304">
        <f t="shared" si="682"/>
        <v>760</v>
      </c>
      <c r="AL2736" s="304">
        <f t="shared" si="685"/>
        <v>0.43</v>
      </c>
      <c r="AM2736" s="389" t="str">
        <f t="shared" si="684"/>
        <v/>
      </c>
      <c r="AN2736" s="304"/>
      <c r="AO2736" s="304"/>
      <c r="AP2736" s="312"/>
      <c r="AQ2736" s="312"/>
      <c r="AR2736" s="312"/>
      <c r="AS2736" s="304"/>
      <c r="AT2736" s="312"/>
      <c r="AU2736" s="329">
        <f>VLOOKUP(C2736,[1]world!$A$2:$B$3555,2,FALSE)</f>
        <v>5</v>
      </c>
      <c r="AV2736" s="329">
        <v>402</v>
      </c>
      <c r="AW2736" s="304">
        <v>0.37</v>
      </c>
      <c r="AX2736" s="304">
        <v>220</v>
      </c>
      <c r="AY2736" s="304">
        <v>-999</v>
      </c>
      <c r="AZ2736" s="304">
        <v>260</v>
      </c>
      <c r="BA2736" s="304">
        <v>220</v>
      </c>
      <c r="BB2736" s="304">
        <v>-999</v>
      </c>
      <c r="BC2736" s="304">
        <v>260</v>
      </c>
      <c r="BD2736" s="304">
        <v>220</v>
      </c>
      <c r="BE2736" s="304">
        <v>220</v>
      </c>
      <c r="BF2736" s="304">
        <v>-999</v>
      </c>
      <c r="BG2736" s="304">
        <v>-999</v>
      </c>
      <c r="BH2736" s="304">
        <v>260</v>
      </c>
      <c r="BI2736" s="304">
        <v>260</v>
      </c>
      <c r="BJ2736" s="304">
        <v>2</v>
      </c>
      <c r="BK2736" s="304" t="s">
        <v>4954</v>
      </c>
      <c r="BL2736" s="304">
        <v>2</v>
      </c>
    </row>
    <row r="2737" spans="1:64" ht="15" hidden="1" customHeight="1" x14ac:dyDescent="0.2">
      <c r="A2737" s="304" t="s">
        <v>6176</v>
      </c>
      <c r="B2737" s="304" t="s">
        <v>1612</v>
      </c>
      <c r="C2737" s="304">
        <v>2873</v>
      </c>
      <c r="D2737" s="349" t="s">
        <v>4274</v>
      </c>
      <c r="E2737" s="304" t="s">
        <v>4274</v>
      </c>
      <c r="F2737" s="304"/>
      <c r="G2737" s="324">
        <v>40.008299999999998</v>
      </c>
      <c r="H2737" s="324">
        <v>141.8861</v>
      </c>
      <c r="I2737" s="324" t="s">
        <v>212</v>
      </c>
      <c r="J2737" s="368">
        <f t="shared" si="686"/>
        <v>228.52862521463268</v>
      </c>
      <c r="K2737" s="331">
        <v>0.13</v>
      </c>
      <c r="L2737" s="304" t="str">
        <f t="shared" si="681"/>
        <v>D</v>
      </c>
      <c r="M2737" s="388">
        <v>1</v>
      </c>
      <c r="N2737" s="304">
        <v>204.9</v>
      </c>
      <c r="O2737" s="304">
        <v>20</v>
      </c>
      <c r="P2737" s="331"/>
      <c r="Q2737" s="356"/>
      <c r="R2737" s="304"/>
      <c r="S2737" s="356">
        <v>228.52862521463268</v>
      </c>
      <c r="T2737" s="356">
        <v>245.54710100907451</v>
      </c>
      <c r="U2737" s="356">
        <f t="shared" si="687"/>
        <v>228.52862521463268</v>
      </c>
      <c r="V2737" s="356"/>
      <c r="W2737" s="304" t="s">
        <v>1674</v>
      </c>
      <c r="X2737" s="304" t="s">
        <v>213</v>
      </c>
      <c r="Y2737" s="366">
        <f t="shared" si="683"/>
        <v>274.5</v>
      </c>
      <c r="Z2737" s="304"/>
      <c r="AA2737" s="304"/>
      <c r="AB2737" s="304">
        <v>-999</v>
      </c>
      <c r="AC2737" s="304">
        <v>-999</v>
      </c>
      <c r="AD2737" s="366">
        <v>-999</v>
      </c>
      <c r="AE2737" s="304">
        <v>-999</v>
      </c>
      <c r="AF2737" s="304">
        <v>-999</v>
      </c>
      <c r="AG2737" s="304"/>
      <c r="AH2737" s="304">
        <v>8.8220999999999994E-2</v>
      </c>
      <c r="AI2737" s="312"/>
      <c r="AJ2737" s="332">
        <v>760</v>
      </c>
      <c r="AK2737" s="304">
        <f t="shared" si="682"/>
        <v>760</v>
      </c>
      <c r="AL2737" s="304">
        <f t="shared" si="685"/>
        <v>0.43</v>
      </c>
      <c r="AM2737" s="389" t="str">
        <f t="shared" si="684"/>
        <v/>
      </c>
      <c r="AN2737" s="304"/>
      <c r="AO2737" s="304"/>
      <c r="AP2737" s="312"/>
      <c r="AQ2737" s="312"/>
      <c r="AR2737" s="312"/>
      <c r="AS2737" s="304"/>
      <c r="AT2737" s="312"/>
      <c r="AU2737" s="329">
        <f>VLOOKUP(C2737,[1]world!$A$2:$B$3555,2,FALSE)</f>
        <v>1</v>
      </c>
      <c r="AV2737" s="329">
        <v>519</v>
      </c>
      <c r="AW2737" s="304">
        <v>0.37</v>
      </c>
      <c r="AX2737" s="304">
        <v>20</v>
      </c>
      <c r="AY2737" s="304">
        <v>-999</v>
      </c>
      <c r="AZ2737" s="304">
        <v>40</v>
      </c>
      <c r="BA2737" s="304">
        <v>20</v>
      </c>
      <c r="BB2737" s="304">
        <v>-999</v>
      </c>
      <c r="BC2737" s="304">
        <v>40</v>
      </c>
      <c r="BD2737" s="304">
        <v>20</v>
      </c>
      <c r="BE2737" s="304">
        <v>20</v>
      </c>
      <c r="BF2737" s="304">
        <v>-999</v>
      </c>
      <c r="BG2737" s="304">
        <v>-999</v>
      </c>
      <c r="BH2737" s="304">
        <v>40</v>
      </c>
      <c r="BI2737" s="304">
        <v>40</v>
      </c>
      <c r="BJ2737" s="304">
        <v>2</v>
      </c>
      <c r="BK2737" s="304" t="s">
        <v>4954</v>
      </c>
      <c r="BL2737" s="304">
        <v>2</v>
      </c>
    </row>
    <row r="2738" spans="1:64" ht="15" hidden="1" customHeight="1" x14ac:dyDescent="0.2">
      <c r="A2738" s="304" t="s">
        <v>6176</v>
      </c>
      <c r="B2738" s="304" t="s">
        <v>1612</v>
      </c>
      <c r="C2738" s="304">
        <v>2874</v>
      </c>
      <c r="D2738" s="349" t="s">
        <v>4256</v>
      </c>
      <c r="E2738" s="304" t="s">
        <v>4256</v>
      </c>
      <c r="F2738" s="304"/>
      <c r="G2738" s="324">
        <v>39.736899999999999</v>
      </c>
      <c r="H2738" s="324">
        <v>141.96969999999999</v>
      </c>
      <c r="I2738" s="324" t="s">
        <v>212</v>
      </c>
      <c r="J2738" s="368">
        <f t="shared" si="686"/>
        <v>406.15176869015983</v>
      </c>
      <c r="K2738" s="331">
        <v>0.2</v>
      </c>
      <c r="L2738" s="304" t="str">
        <f t="shared" si="681"/>
        <v>C</v>
      </c>
      <c r="M2738" s="388">
        <v>1</v>
      </c>
      <c r="N2738" s="304">
        <v>249.1</v>
      </c>
      <c r="O2738" s="304">
        <v>10</v>
      </c>
      <c r="P2738" s="331"/>
      <c r="Q2738" s="356"/>
      <c r="R2738" s="304"/>
      <c r="S2738" s="356">
        <v>322.41099239843567</v>
      </c>
      <c r="T2738" s="356">
        <v>406.15176869015983</v>
      </c>
      <c r="U2738" s="356">
        <f t="shared" si="687"/>
        <v>406.15176869015983</v>
      </c>
      <c r="V2738" s="356"/>
      <c r="W2738" s="304" t="s">
        <v>890</v>
      </c>
      <c r="X2738" s="304" t="s">
        <v>205</v>
      </c>
      <c r="Y2738" s="366">
        <f t="shared" si="683"/>
        <v>424.8</v>
      </c>
      <c r="Z2738" s="304"/>
      <c r="AA2738" s="304"/>
      <c r="AB2738" s="304">
        <v>-999</v>
      </c>
      <c r="AC2738" s="304">
        <v>-999</v>
      </c>
      <c r="AD2738" s="366">
        <v>-999</v>
      </c>
      <c r="AE2738" s="304">
        <v>-999</v>
      </c>
      <c r="AF2738" s="304">
        <v>-999</v>
      </c>
      <c r="AG2738" s="304"/>
      <c r="AH2738" s="304">
        <v>4.2290000000000001E-2</v>
      </c>
      <c r="AI2738" s="312"/>
      <c r="AJ2738" s="332">
        <v>760</v>
      </c>
      <c r="AK2738" s="304">
        <f t="shared" si="682"/>
        <v>760</v>
      </c>
      <c r="AL2738" s="304">
        <f t="shared" si="685"/>
        <v>0.43</v>
      </c>
      <c r="AM2738" s="389" t="str">
        <f t="shared" si="684"/>
        <v/>
      </c>
      <c r="AN2738" s="304"/>
      <c r="AO2738" s="304"/>
      <c r="AP2738" s="312"/>
      <c r="AQ2738" s="312"/>
      <c r="AR2738" s="312"/>
      <c r="AS2738" s="304"/>
      <c r="AT2738" s="312"/>
      <c r="AU2738" s="329">
        <f>VLOOKUP(C2738,[1]world!$A$2:$B$3555,2,FALSE)</f>
        <v>3</v>
      </c>
      <c r="AV2738" s="329">
        <v>547</v>
      </c>
      <c r="AW2738" s="304">
        <v>0.37</v>
      </c>
      <c r="AX2738" s="304">
        <v>40</v>
      </c>
      <c r="AY2738" s="304">
        <v>-999</v>
      </c>
      <c r="AZ2738" s="304">
        <v>80</v>
      </c>
      <c r="BA2738" s="304">
        <v>40</v>
      </c>
      <c r="BB2738" s="304">
        <v>-999</v>
      </c>
      <c r="BC2738" s="304">
        <v>80</v>
      </c>
      <c r="BD2738" s="304">
        <v>40</v>
      </c>
      <c r="BE2738" s="304">
        <v>40</v>
      </c>
      <c r="BF2738" s="304">
        <v>-999</v>
      </c>
      <c r="BG2738" s="304">
        <v>-999</v>
      </c>
      <c r="BH2738" s="304">
        <v>80</v>
      </c>
      <c r="BI2738" s="304">
        <v>80</v>
      </c>
      <c r="BJ2738" s="304">
        <v>2</v>
      </c>
      <c r="BK2738" s="304" t="s">
        <v>4954</v>
      </c>
      <c r="BL2738" s="304">
        <v>2</v>
      </c>
    </row>
    <row r="2739" spans="1:64" ht="15" hidden="1" customHeight="1" x14ac:dyDescent="0.2">
      <c r="A2739" s="304" t="s">
        <v>6176</v>
      </c>
      <c r="B2739" s="304" t="s">
        <v>1612</v>
      </c>
      <c r="C2739" s="304">
        <v>2875</v>
      </c>
      <c r="D2739" s="349" t="s">
        <v>4249</v>
      </c>
      <c r="E2739" s="304" t="s">
        <v>4249</v>
      </c>
      <c r="F2739" s="304"/>
      <c r="G2739" s="324">
        <v>39.647199999999998</v>
      </c>
      <c r="H2739" s="324">
        <v>141.94640000000001</v>
      </c>
      <c r="I2739" s="324" t="s">
        <v>214</v>
      </c>
      <c r="J2739" s="368">
        <f t="shared" si="686"/>
        <v>476.80037015408806</v>
      </c>
      <c r="K2739" s="331">
        <v>0.2</v>
      </c>
      <c r="L2739" s="304" t="str">
        <f t="shared" si="681"/>
        <v>C</v>
      </c>
      <c r="M2739" s="388">
        <v>1</v>
      </c>
      <c r="N2739" s="304">
        <v>297.5</v>
      </c>
      <c r="O2739" s="304">
        <v>10</v>
      </c>
      <c r="P2739" s="331"/>
      <c r="Q2739" s="356"/>
      <c r="R2739" s="304"/>
      <c r="S2739" s="356">
        <v>387.05687828256583</v>
      </c>
      <c r="T2739" s="356">
        <v>476.80037015408806</v>
      </c>
      <c r="U2739" s="356">
        <f t="shared" si="687"/>
        <v>476.80037015408806</v>
      </c>
      <c r="V2739" s="356"/>
      <c r="W2739" s="304" t="s">
        <v>4661</v>
      </c>
      <c r="X2739" s="304">
        <v>-999</v>
      </c>
      <c r="Y2739" s="366" t="str">
        <f t="shared" si="683"/>
        <v>-</v>
      </c>
      <c r="Z2739" s="304"/>
      <c r="AA2739" s="304"/>
      <c r="AB2739" s="304">
        <v>-999</v>
      </c>
      <c r="AC2739" s="304">
        <v>-999</v>
      </c>
      <c r="AD2739" s="366">
        <v>-999</v>
      </c>
      <c r="AE2739" s="304">
        <v>-999</v>
      </c>
      <c r="AF2739" s="304">
        <v>-999</v>
      </c>
      <c r="AG2739" s="304"/>
      <c r="AH2739" s="304">
        <v>6.3981700000000002E-2</v>
      </c>
      <c r="AI2739" s="312"/>
      <c r="AJ2739" s="332">
        <v>760</v>
      </c>
      <c r="AK2739" s="304">
        <f t="shared" si="682"/>
        <v>760</v>
      </c>
      <c r="AL2739" s="304">
        <f t="shared" si="685"/>
        <v>0.43</v>
      </c>
      <c r="AM2739" s="389" t="str">
        <f t="shared" si="684"/>
        <v/>
      </c>
      <c r="AN2739" s="304"/>
      <c r="AO2739" s="304"/>
      <c r="AP2739" s="312"/>
      <c r="AQ2739" s="312"/>
      <c r="AR2739" s="312"/>
      <c r="AS2739" s="304"/>
      <c r="AT2739" s="312"/>
      <c r="AU2739" s="329">
        <f>VLOOKUP(C2739,[1]world!$A$2:$B$3555,2,FALSE)</f>
        <v>7</v>
      </c>
      <c r="AV2739" s="329">
        <v>388</v>
      </c>
      <c r="AW2739" s="304">
        <v>0.37</v>
      </c>
      <c r="AX2739" s="304">
        <v>60</v>
      </c>
      <c r="AY2739" s="304">
        <v>-999</v>
      </c>
      <c r="AZ2739" s="304">
        <v>140</v>
      </c>
      <c r="BA2739" s="304">
        <v>60</v>
      </c>
      <c r="BB2739" s="304">
        <v>-999</v>
      </c>
      <c r="BC2739" s="304">
        <v>140</v>
      </c>
      <c r="BD2739" s="304">
        <v>60</v>
      </c>
      <c r="BE2739" s="304">
        <v>60</v>
      </c>
      <c r="BF2739" s="304">
        <v>-999</v>
      </c>
      <c r="BG2739" s="304">
        <v>-999</v>
      </c>
      <c r="BH2739" s="304">
        <v>140</v>
      </c>
      <c r="BI2739" s="304">
        <v>140</v>
      </c>
      <c r="BJ2739" s="304">
        <v>2</v>
      </c>
      <c r="BK2739" s="304" t="s">
        <v>4954</v>
      </c>
      <c r="BL2739" s="304">
        <v>2</v>
      </c>
    </row>
    <row r="2740" spans="1:64" ht="15" hidden="1" customHeight="1" x14ac:dyDescent="0.2">
      <c r="A2740" s="304" t="s">
        <v>6176</v>
      </c>
      <c r="B2740" s="304" t="s">
        <v>1612</v>
      </c>
      <c r="C2740" s="304">
        <v>2876</v>
      </c>
      <c r="D2740" s="349" t="s">
        <v>4219</v>
      </c>
      <c r="E2740" s="304" t="s">
        <v>4219</v>
      </c>
      <c r="F2740" s="304"/>
      <c r="G2740" s="324">
        <v>39.480600000000003</v>
      </c>
      <c r="H2740" s="324">
        <v>141.96520000000001</v>
      </c>
      <c r="I2740" s="324" t="s">
        <v>212</v>
      </c>
      <c r="J2740" s="368">
        <f t="shared" si="686"/>
        <v>229.89094725894682</v>
      </c>
      <c r="K2740" s="331">
        <v>0.2</v>
      </c>
      <c r="L2740" s="304" t="str">
        <f t="shared" si="681"/>
        <v>D</v>
      </c>
      <c r="M2740" s="388">
        <v>1</v>
      </c>
      <c r="N2740" s="304">
        <v>156.5</v>
      </c>
      <c r="O2740" s="304">
        <v>12</v>
      </c>
      <c r="P2740" s="331"/>
      <c r="Q2740" s="356"/>
      <c r="R2740" s="304"/>
      <c r="S2740" s="356">
        <v>192.45635076344698</v>
      </c>
      <c r="T2740" s="356">
        <v>239.24959638282178</v>
      </c>
      <c r="U2740" s="356">
        <f t="shared" si="687"/>
        <v>229.89094725894682</v>
      </c>
      <c r="V2740" s="356"/>
      <c r="W2740" s="304" t="s">
        <v>890</v>
      </c>
      <c r="X2740" s="304" t="s">
        <v>205</v>
      </c>
      <c r="Y2740" s="366">
        <f t="shared" si="683"/>
        <v>424.8</v>
      </c>
      <c r="Z2740" s="304"/>
      <c r="AA2740" s="304"/>
      <c r="AB2740" s="304">
        <v>-999</v>
      </c>
      <c r="AC2740" s="304">
        <v>-999</v>
      </c>
      <c r="AD2740" s="366">
        <v>-999</v>
      </c>
      <c r="AE2740" s="304">
        <v>-999</v>
      </c>
      <c r="AF2740" s="304">
        <v>-999</v>
      </c>
      <c r="AG2740" s="304"/>
      <c r="AH2740" s="304">
        <v>3.7866900000000002E-2</v>
      </c>
      <c r="AI2740" s="312"/>
      <c r="AJ2740" s="332">
        <v>760</v>
      </c>
      <c r="AK2740" s="304">
        <f t="shared" si="682"/>
        <v>760</v>
      </c>
      <c r="AL2740" s="304">
        <f t="shared" si="685"/>
        <v>0.43</v>
      </c>
      <c r="AM2740" s="389" t="str">
        <f t="shared" si="684"/>
        <v/>
      </c>
      <c r="AN2740" s="304"/>
      <c r="AO2740" s="304"/>
      <c r="AP2740" s="312"/>
      <c r="AQ2740" s="312"/>
      <c r="AR2740" s="312"/>
      <c r="AS2740" s="304"/>
      <c r="AT2740" s="312"/>
      <c r="AU2740" s="329">
        <f>VLOOKUP(C2740,[1]world!$A$2:$B$3555,2,FALSE)</f>
        <v>3</v>
      </c>
      <c r="AV2740" s="329">
        <v>547</v>
      </c>
      <c r="AW2740" s="304">
        <v>0.37</v>
      </c>
      <c r="AX2740" s="304">
        <v>20</v>
      </c>
      <c r="AY2740" s="304">
        <v>-999</v>
      </c>
      <c r="AZ2740" s="304">
        <v>40</v>
      </c>
      <c r="BA2740" s="304">
        <v>20</v>
      </c>
      <c r="BB2740" s="304">
        <v>-999</v>
      </c>
      <c r="BC2740" s="304">
        <v>40</v>
      </c>
      <c r="BD2740" s="304">
        <v>20</v>
      </c>
      <c r="BE2740" s="304">
        <v>20</v>
      </c>
      <c r="BF2740" s="304">
        <v>-999</v>
      </c>
      <c r="BG2740" s="304">
        <v>-999</v>
      </c>
      <c r="BH2740" s="304">
        <v>40</v>
      </c>
      <c r="BI2740" s="304">
        <v>40</v>
      </c>
      <c r="BJ2740" s="304">
        <v>2</v>
      </c>
      <c r="BK2740" s="304" t="s">
        <v>4954</v>
      </c>
      <c r="BL2740" s="304">
        <v>2</v>
      </c>
    </row>
    <row r="2741" spans="1:64" ht="15" hidden="1" customHeight="1" x14ac:dyDescent="0.2">
      <c r="A2741" s="304" t="s">
        <v>6176</v>
      </c>
      <c r="B2741" s="304" t="s">
        <v>1612</v>
      </c>
      <c r="C2741" s="304">
        <v>2877</v>
      </c>
      <c r="D2741" s="349" t="s">
        <v>4180</v>
      </c>
      <c r="E2741" s="304" t="s">
        <v>4180</v>
      </c>
      <c r="F2741" s="304"/>
      <c r="G2741" s="324">
        <v>39.270099999999999</v>
      </c>
      <c r="H2741" s="324">
        <v>141.8561</v>
      </c>
      <c r="I2741" s="324" t="s">
        <v>212</v>
      </c>
      <c r="J2741" s="368">
        <f t="shared" si="686"/>
        <v>363.95721537913556</v>
      </c>
      <c r="K2741" s="331">
        <v>0.13</v>
      </c>
      <c r="L2741" s="304" t="str">
        <f t="shared" si="681"/>
        <v>C</v>
      </c>
      <c r="M2741" s="388">
        <v>1</v>
      </c>
      <c r="N2741" s="304">
        <v>324.89999999999998</v>
      </c>
      <c r="O2741" s="304">
        <v>20</v>
      </c>
      <c r="P2741" s="331"/>
      <c r="Q2741" s="356"/>
      <c r="R2741" s="304"/>
      <c r="S2741" s="356">
        <v>363.95721537913556</v>
      </c>
      <c r="T2741" s="356">
        <v>390.61955471396988</v>
      </c>
      <c r="U2741" s="356">
        <f t="shared" si="687"/>
        <v>363.95721537913556</v>
      </c>
      <c r="V2741" s="356"/>
      <c r="W2741" s="304" t="s">
        <v>1674</v>
      </c>
      <c r="X2741" s="304" t="s">
        <v>213</v>
      </c>
      <c r="Y2741" s="366">
        <f t="shared" si="683"/>
        <v>274.5</v>
      </c>
      <c r="Z2741" s="304"/>
      <c r="AA2741" s="304"/>
      <c r="AB2741" s="304">
        <v>-999</v>
      </c>
      <c r="AC2741" s="304">
        <v>-999</v>
      </c>
      <c r="AD2741" s="366">
        <v>-999</v>
      </c>
      <c r="AE2741" s="304">
        <v>-999</v>
      </c>
      <c r="AF2741" s="304">
        <v>-999</v>
      </c>
      <c r="AG2741" s="304"/>
      <c r="AH2741" s="304">
        <v>0.122748</v>
      </c>
      <c r="AI2741" s="312"/>
      <c r="AJ2741" s="332">
        <v>760</v>
      </c>
      <c r="AK2741" s="304">
        <f t="shared" si="682"/>
        <v>760</v>
      </c>
      <c r="AL2741" s="304">
        <f t="shared" si="685"/>
        <v>0.43</v>
      </c>
      <c r="AM2741" s="389" t="str">
        <f t="shared" si="684"/>
        <v/>
      </c>
      <c r="AN2741" s="304"/>
      <c r="AO2741" s="304"/>
      <c r="AP2741" s="312"/>
      <c r="AQ2741" s="312"/>
      <c r="AR2741" s="312"/>
      <c r="AS2741" s="304"/>
      <c r="AT2741" s="312"/>
      <c r="AU2741" s="329">
        <f>VLOOKUP(C2741,[1]world!$A$2:$B$3555,2,FALSE)</f>
        <v>3</v>
      </c>
      <c r="AV2741" s="329">
        <v>547</v>
      </c>
      <c r="AW2741" s="304">
        <v>0.37</v>
      </c>
      <c r="AX2741" s="304">
        <v>20</v>
      </c>
      <c r="AY2741" s="304">
        <v>-999</v>
      </c>
      <c r="AZ2741" s="304">
        <v>40</v>
      </c>
      <c r="BA2741" s="304">
        <v>20</v>
      </c>
      <c r="BB2741" s="304">
        <v>-999</v>
      </c>
      <c r="BC2741" s="304">
        <v>40</v>
      </c>
      <c r="BD2741" s="304">
        <v>20</v>
      </c>
      <c r="BE2741" s="304">
        <v>20</v>
      </c>
      <c r="BF2741" s="304">
        <v>-999</v>
      </c>
      <c r="BG2741" s="304">
        <v>-999</v>
      </c>
      <c r="BH2741" s="304">
        <v>40</v>
      </c>
      <c r="BI2741" s="304">
        <v>40</v>
      </c>
      <c r="BJ2741" s="304">
        <v>2</v>
      </c>
      <c r="BK2741" s="304" t="s">
        <v>4954</v>
      </c>
      <c r="BL2741" s="304">
        <v>2</v>
      </c>
    </row>
    <row r="2742" spans="1:64" ht="15" hidden="1" customHeight="1" x14ac:dyDescent="0.2">
      <c r="A2742" s="304" t="s">
        <v>6176</v>
      </c>
      <c r="B2742" s="304" t="s">
        <v>1612</v>
      </c>
      <c r="C2742" s="304">
        <v>2878</v>
      </c>
      <c r="D2742" s="349" t="s">
        <v>4149</v>
      </c>
      <c r="E2742" s="304" t="s">
        <v>4149</v>
      </c>
      <c r="F2742" s="304"/>
      <c r="G2742" s="324">
        <v>39.018700000000003</v>
      </c>
      <c r="H2742" s="324">
        <v>141.40309999999999</v>
      </c>
      <c r="I2742" s="324" t="s">
        <v>212</v>
      </c>
      <c r="J2742" s="368">
        <f t="shared" si="686"/>
        <v>516.53108927141375</v>
      </c>
      <c r="K2742" s="331">
        <v>0.2</v>
      </c>
      <c r="L2742" s="304" t="str">
        <f t="shared" si="681"/>
        <v>C</v>
      </c>
      <c r="M2742" s="388">
        <v>1</v>
      </c>
      <c r="N2742" s="304">
        <v>325.7</v>
      </c>
      <c r="O2742" s="304">
        <v>10</v>
      </c>
      <c r="P2742" s="331"/>
      <c r="Q2742" s="356"/>
      <c r="R2742" s="304"/>
      <c r="S2742" s="356">
        <v>424.86801445219794</v>
      </c>
      <c r="T2742" s="356">
        <v>516.53108927141375</v>
      </c>
      <c r="U2742" s="356">
        <f t="shared" si="687"/>
        <v>516.53108927141375</v>
      </c>
      <c r="V2742" s="356"/>
      <c r="W2742" s="304" t="s">
        <v>890</v>
      </c>
      <c r="X2742" s="304" t="s">
        <v>205</v>
      </c>
      <c r="Y2742" s="366">
        <f t="shared" si="683"/>
        <v>424.8</v>
      </c>
      <c r="Z2742" s="304"/>
      <c r="AA2742" s="304"/>
      <c r="AB2742" s="304">
        <v>-999</v>
      </c>
      <c r="AC2742" s="304">
        <v>-999</v>
      </c>
      <c r="AD2742" s="366">
        <v>-999</v>
      </c>
      <c r="AE2742" s="304">
        <v>-999</v>
      </c>
      <c r="AF2742" s="304">
        <v>-999</v>
      </c>
      <c r="AG2742" s="304"/>
      <c r="AH2742" s="304">
        <v>5.6661900000000001E-2</v>
      </c>
      <c r="AI2742" s="312"/>
      <c r="AJ2742" s="332">
        <v>760</v>
      </c>
      <c r="AK2742" s="304">
        <f t="shared" si="682"/>
        <v>760</v>
      </c>
      <c r="AL2742" s="304">
        <f t="shared" si="685"/>
        <v>0.43</v>
      </c>
      <c r="AM2742" s="389" t="str">
        <f t="shared" si="684"/>
        <v/>
      </c>
      <c r="AN2742" s="304"/>
      <c r="AO2742" s="304"/>
      <c r="AP2742" s="312"/>
      <c r="AQ2742" s="312"/>
      <c r="AR2742" s="312"/>
      <c r="AS2742" s="304"/>
      <c r="AT2742" s="312"/>
      <c r="AU2742" s="329">
        <f>VLOOKUP(C2742,[1]world!$A$2:$B$3555,2,FALSE)</f>
        <v>3</v>
      </c>
      <c r="AV2742" s="329">
        <v>547</v>
      </c>
      <c r="AW2742" s="304">
        <v>0.37</v>
      </c>
      <c r="AX2742" s="304">
        <v>20</v>
      </c>
      <c r="AY2742" s="304">
        <v>-999</v>
      </c>
      <c r="AZ2742" s="304">
        <v>40</v>
      </c>
      <c r="BA2742" s="304">
        <v>20</v>
      </c>
      <c r="BB2742" s="304">
        <v>-999</v>
      </c>
      <c r="BC2742" s="304">
        <v>40</v>
      </c>
      <c r="BD2742" s="304">
        <v>20</v>
      </c>
      <c r="BE2742" s="304">
        <v>20</v>
      </c>
      <c r="BF2742" s="304">
        <v>-999</v>
      </c>
      <c r="BG2742" s="304">
        <v>-999</v>
      </c>
      <c r="BH2742" s="304">
        <v>40</v>
      </c>
      <c r="BI2742" s="304">
        <v>40</v>
      </c>
      <c r="BJ2742" s="304">
        <v>2</v>
      </c>
      <c r="BK2742" s="304" t="s">
        <v>4954</v>
      </c>
      <c r="BL2742" s="304">
        <v>2</v>
      </c>
    </row>
    <row r="2743" spans="1:64" ht="15" hidden="1" customHeight="1" x14ac:dyDescent="0.2">
      <c r="A2743" s="304" t="s">
        <v>6176</v>
      </c>
      <c r="B2743" s="304" t="s">
        <v>1612</v>
      </c>
      <c r="C2743" s="304">
        <v>2879</v>
      </c>
      <c r="D2743" s="349" t="s">
        <v>4196</v>
      </c>
      <c r="E2743" s="304" t="s">
        <v>4196</v>
      </c>
      <c r="F2743" s="304"/>
      <c r="G2743" s="324">
        <v>39.3367</v>
      </c>
      <c r="H2743" s="324">
        <v>141.5378</v>
      </c>
      <c r="I2743" s="324" t="s">
        <v>214</v>
      </c>
      <c r="J2743" s="368">
        <f t="shared" si="686"/>
        <v>494.39489015764474</v>
      </c>
      <c r="K2743" s="331">
        <v>0.2</v>
      </c>
      <c r="L2743" s="304" t="str">
        <f t="shared" si="681"/>
        <v>C</v>
      </c>
      <c r="M2743" s="388">
        <v>1</v>
      </c>
      <c r="N2743" s="304">
        <v>309.89999999999998</v>
      </c>
      <c r="O2743" s="304">
        <v>10</v>
      </c>
      <c r="P2743" s="331"/>
      <c r="Q2743" s="356"/>
      <c r="R2743" s="304"/>
      <c r="S2743" s="356">
        <v>403.67071720031481</v>
      </c>
      <c r="T2743" s="356">
        <v>494.39489015764474</v>
      </c>
      <c r="U2743" s="356">
        <f t="shared" si="687"/>
        <v>494.39489015764474</v>
      </c>
      <c r="V2743" s="356"/>
      <c r="W2743" s="304" t="s">
        <v>4661</v>
      </c>
      <c r="X2743" s="304">
        <v>-999</v>
      </c>
      <c r="Y2743" s="366" t="str">
        <f t="shared" si="683"/>
        <v>-</v>
      </c>
      <c r="Z2743" s="304"/>
      <c r="AA2743" s="304"/>
      <c r="AB2743" s="304">
        <v>-999</v>
      </c>
      <c r="AC2743" s="304">
        <v>-999</v>
      </c>
      <c r="AD2743" s="366">
        <v>-999</v>
      </c>
      <c r="AE2743" s="304">
        <v>-999</v>
      </c>
      <c r="AF2743" s="304">
        <v>-999</v>
      </c>
      <c r="AG2743" s="304"/>
      <c r="AH2743" s="304">
        <v>1.17056E-2</v>
      </c>
      <c r="AI2743" s="312"/>
      <c r="AJ2743" s="332">
        <v>461</v>
      </c>
      <c r="AK2743" s="304">
        <f t="shared" si="682"/>
        <v>425</v>
      </c>
      <c r="AL2743" s="304">
        <f t="shared" si="685"/>
        <v>0.43</v>
      </c>
      <c r="AM2743" s="389" t="str">
        <f t="shared" si="684"/>
        <v/>
      </c>
      <c r="AN2743" s="304"/>
      <c r="AO2743" s="304"/>
      <c r="AP2743" s="312"/>
      <c r="AQ2743" s="312"/>
      <c r="AR2743" s="312"/>
      <c r="AS2743" s="304"/>
      <c r="AT2743" s="312"/>
      <c r="AU2743" s="329">
        <f>VLOOKUP(C2743,[1]world!$A$2:$B$3555,2,FALSE)</f>
        <v>7</v>
      </c>
      <c r="AV2743" s="329">
        <v>388</v>
      </c>
      <c r="AW2743" s="304">
        <v>0.37</v>
      </c>
      <c r="AX2743" s="304">
        <v>40</v>
      </c>
      <c r="AY2743" s="304">
        <v>-999</v>
      </c>
      <c r="AZ2743" s="304">
        <v>80</v>
      </c>
      <c r="BA2743" s="304">
        <v>40</v>
      </c>
      <c r="BB2743" s="304">
        <v>-999</v>
      </c>
      <c r="BC2743" s="304">
        <v>80</v>
      </c>
      <c r="BD2743" s="304">
        <v>40</v>
      </c>
      <c r="BE2743" s="304">
        <v>40</v>
      </c>
      <c r="BF2743" s="304">
        <v>-999</v>
      </c>
      <c r="BG2743" s="304">
        <v>-999</v>
      </c>
      <c r="BH2743" s="304">
        <v>80</v>
      </c>
      <c r="BI2743" s="304">
        <v>80</v>
      </c>
      <c r="BJ2743" s="304">
        <v>2</v>
      </c>
      <c r="BK2743" s="304" t="s">
        <v>4954</v>
      </c>
      <c r="BL2743" s="304">
        <v>2</v>
      </c>
    </row>
    <row r="2744" spans="1:64" ht="15" hidden="1" customHeight="1" x14ac:dyDescent="0.2">
      <c r="A2744" s="304" t="s">
        <v>6176</v>
      </c>
      <c r="B2744" s="304" t="s">
        <v>1612</v>
      </c>
      <c r="C2744" s="304">
        <v>2880</v>
      </c>
      <c r="D2744" s="349" t="s">
        <v>4223</v>
      </c>
      <c r="E2744" s="304" t="s">
        <v>4223</v>
      </c>
      <c r="F2744" s="304"/>
      <c r="G2744" s="324">
        <v>39.484400000000001</v>
      </c>
      <c r="H2744" s="324">
        <v>141.14699999999999</v>
      </c>
      <c r="I2744" s="324" t="s">
        <v>212</v>
      </c>
      <c r="J2744" s="368">
        <f t="shared" si="686"/>
        <v>314.60228861774675</v>
      </c>
      <c r="K2744" s="331">
        <v>0.2</v>
      </c>
      <c r="L2744" s="304" t="str">
        <f t="shared" si="681"/>
        <v>D</v>
      </c>
      <c r="M2744" s="388">
        <v>1</v>
      </c>
      <c r="N2744" s="304">
        <v>189.6</v>
      </c>
      <c r="O2744" s="304">
        <v>10</v>
      </c>
      <c r="P2744" s="331"/>
      <c r="Q2744" s="356"/>
      <c r="R2744" s="304"/>
      <c r="S2744" s="356">
        <v>243.45192467376532</v>
      </c>
      <c r="T2744" s="356">
        <v>314.60228861774675</v>
      </c>
      <c r="U2744" s="356">
        <f t="shared" si="687"/>
        <v>314.60228861774675</v>
      </c>
      <c r="V2744" s="356"/>
      <c r="W2744" s="304" t="s">
        <v>890</v>
      </c>
      <c r="X2744" s="304" t="s">
        <v>205</v>
      </c>
      <c r="Y2744" s="366">
        <f t="shared" si="683"/>
        <v>424.8</v>
      </c>
      <c r="Z2744" s="304"/>
      <c r="AA2744" s="304"/>
      <c r="AB2744" s="304">
        <v>-999</v>
      </c>
      <c r="AC2744" s="304">
        <v>-999</v>
      </c>
      <c r="AD2744" s="366">
        <v>-999</v>
      </c>
      <c r="AE2744" s="304">
        <v>-999</v>
      </c>
      <c r="AF2744" s="304">
        <v>-999</v>
      </c>
      <c r="AG2744" s="304"/>
      <c r="AH2744" s="304">
        <v>1.4061000000000001E-2</v>
      </c>
      <c r="AI2744" s="312"/>
      <c r="AJ2744" s="332">
        <v>518</v>
      </c>
      <c r="AK2744" s="304">
        <f t="shared" si="682"/>
        <v>555</v>
      </c>
      <c r="AL2744" s="304">
        <f t="shared" si="685"/>
        <v>0.43</v>
      </c>
      <c r="AM2744" s="389" t="str">
        <f t="shared" si="684"/>
        <v/>
      </c>
      <c r="AN2744" s="304"/>
      <c r="AO2744" s="304"/>
      <c r="AP2744" s="312"/>
      <c r="AQ2744" s="312"/>
      <c r="AR2744" s="312"/>
      <c r="AS2744" s="304"/>
      <c r="AT2744" s="312"/>
      <c r="AU2744" s="329">
        <f>VLOOKUP(C2744,[1]world!$A$2:$B$3555,2,FALSE)</f>
        <v>7</v>
      </c>
      <c r="AV2744" s="329">
        <v>388</v>
      </c>
      <c r="AW2744" s="304">
        <v>0.37</v>
      </c>
      <c r="AX2744" s="304">
        <v>140</v>
      </c>
      <c r="AY2744" s="304">
        <v>-999</v>
      </c>
      <c r="AZ2744" s="304">
        <v>380</v>
      </c>
      <c r="BA2744" s="304">
        <v>140</v>
      </c>
      <c r="BB2744" s="304">
        <v>-999</v>
      </c>
      <c r="BC2744" s="304">
        <v>380</v>
      </c>
      <c r="BD2744" s="304">
        <v>140</v>
      </c>
      <c r="BE2744" s="304">
        <v>140</v>
      </c>
      <c r="BF2744" s="304">
        <v>-999</v>
      </c>
      <c r="BG2744" s="304">
        <v>-999</v>
      </c>
      <c r="BH2744" s="304">
        <v>380</v>
      </c>
      <c r="BI2744" s="304">
        <v>380</v>
      </c>
      <c r="BJ2744" s="304">
        <v>2</v>
      </c>
      <c r="BK2744" s="304" t="s">
        <v>4954</v>
      </c>
      <c r="BL2744" s="304">
        <v>2</v>
      </c>
    </row>
    <row r="2745" spans="1:64" ht="15" hidden="1" customHeight="1" x14ac:dyDescent="0.2">
      <c r="A2745" s="304" t="s">
        <v>6176</v>
      </c>
      <c r="B2745" s="304" t="s">
        <v>1612</v>
      </c>
      <c r="C2745" s="304">
        <v>2881</v>
      </c>
      <c r="D2745" s="349" t="s">
        <v>4240</v>
      </c>
      <c r="E2745" s="304" t="s">
        <v>4240</v>
      </c>
      <c r="F2745" s="304"/>
      <c r="G2745" s="324">
        <v>39.599699999999999</v>
      </c>
      <c r="H2745" s="324">
        <v>141.6789</v>
      </c>
      <c r="I2745" s="324" t="s">
        <v>212</v>
      </c>
      <c r="J2745" s="368">
        <f t="shared" si="686"/>
        <v>405.16107111196368</v>
      </c>
      <c r="K2745" s="331">
        <v>0.13</v>
      </c>
      <c r="L2745" s="304" t="str">
        <f t="shared" si="681"/>
        <v>C</v>
      </c>
      <c r="M2745" s="388">
        <v>1</v>
      </c>
      <c r="N2745" s="304">
        <v>326.2</v>
      </c>
      <c r="O2745" s="304">
        <v>16</v>
      </c>
      <c r="P2745" s="331"/>
      <c r="Q2745" s="356"/>
      <c r="R2745" s="304"/>
      <c r="S2745" s="356">
        <v>386.31940764673567</v>
      </c>
      <c r="T2745" s="356">
        <v>433.42356630980566</v>
      </c>
      <c r="U2745" s="356">
        <f t="shared" si="687"/>
        <v>405.16107111196368</v>
      </c>
      <c r="V2745" s="356"/>
      <c r="W2745" s="304" t="s">
        <v>890</v>
      </c>
      <c r="X2745" s="304" t="s">
        <v>205</v>
      </c>
      <c r="Y2745" s="366">
        <f t="shared" si="683"/>
        <v>424.8</v>
      </c>
      <c r="Z2745" s="304"/>
      <c r="AA2745" s="304"/>
      <c r="AB2745" s="304">
        <v>-999</v>
      </c>
      <c r="AC2745" s="304">
        <v>-999</v>
      </c>
      <c r="AD2745" s="366">
        <v>-999</v>
      </c>
      <c r="AE2745" s="304">
        <v>-999</v>
      </c>
      <c r="AF2745" s="304">
        <v>-999</v>
      </c>
      <c r="AG2745" s="304"/>
      <c r="AH2745" s="304">
        <v>2.91054E-2</v>
      </c>
      <c r="AI2745" s="312"/>
      <c r="AJ2745" s="332">
        <v>760</v>
      </c>
      <c r="AK2745" s="304">
        <f t="shared" si="682"/>
        <v>760</v>
      </c>
      <c r="AL2745" s="304">
        <f t="shared" si="685"/>
        <v>0.43</v>
      </c>
      <c r="AM2745" s="389" t="str">
        <f t="shared" si="684"/>
        <v/>
      </c>
      <c r="AN2745" s="304"/>
      <c r="AO2745" s="304"/>
      <c r="AP2745" s="312"/>
      <c r="AQ2745" s="312"/>
      <c r="AR2745" s="312"/>
      <c r="AS2745" s="304"/>
      <c r="AT2745" s="312"/>
      <c r="AU2745" s="329">
        <f>VLOOKUP(C2745,[1]world!$A$2:$B$3555,2,FALSE)</f>
        <v>1</v>
      </c>
      <c r="AV2745" s="329">
        <v>519</v>
      </c>
      <c r="AW2745" s="304">
        <v>0.37</v>
      </c>
      <c r="AX2745" s="304">
        <v>20</v>
      </c>
      <c r="AY2745" s="304">
        <v>-999</v>
      </c>
      <c r="AZ2745" s="304">
        <v>60</v>
      </c>
      <c r="BA2745" s="304">
        <v>20</v>
      </c>
      <c r="BB2745" s="304">
        <v>-999</v>
      </c>
      <c r="BC2745" s="304">
        <v>60</v>
      </c>
      <c r="BD2745" s="304">
        <v>20</v>
      </c>
      <c r="BE2745" s="304">
        <v>20</v>
      </c>
      <c r="BF2745" s="304">
        <v>-999</v>
      </c>
      <c r="BG2745" s="304">
        <v>-999</v>
      </c>
      <c r="BH2745" s="304">
        <v>60</v>
      </c>
      <c r="BI2745" s="304">
        <v>60</v>
      </c>
      <c r="BJ2745" s="304">
        <v>2</v>
      </c>
      <c r="BK2745" s="304" t="s">
        <v>4954</v>
      </c>
      <c r="BL2745" s="304">
        <v>2</v>
      </c>
    </row>
    <row r="2746" spans="1:64" ht="15" hidden="1" customHeight="1" x14ac:dyDescent="0.2">
      <c r="A2746" s="304" t="s">
        <v>6176</v>
      </c>
      <c r="B2746" s="304" t="s">
        <v>1612</v>
      </c>
      <c r="C2746" s="304">
        <v>2882</v>
      </c>
      <c r="D2746" s="349" t="s">
        <v>4244</v>
      </c>
      <c r="E2746" s="304" t="s">
        <v>4244</v>
      </c>
      <c r="F2746" s="304"/>
      <c r="G2746" s="324">
        <v>39.633600000000001</v>
      </c>
      <c r="H2746" s="324">
        <v>141.4376</v>
      </c>
      <c r="I2746" s="324" t="s">
        <v>212</v>
      </c>
      <c r="J2746" s="368">
        <f t="shared" si="686"/>
        <v>455.9710195446998</v>
      </c>
      <c r="K2746" s="331">
        <v>0.2</v>
      </c>
      <c r="L2746" s="304" t="str">
        <f t="shared" si="681"/>
        <v>C</v>
      </c>
      <c r="M2746" s="388">
        <v>1</v>
      </c>
      <c r="N2746" s="304">
        <v>283</v>
      </c>
      <c r="O2746" s="304">
        <v>10</v>
      </c>
      <c r="P2746" s="331"/>
      <c r="Q2746" s="356"/>
      <c r="R2746" s="304"/>
      <c r="S2746" s="356">
        <v>367.65510397100354</v>
      </c>
      <c r="T2746" s="356">
        <v>455.9710195446998</v>
      </c>
      <c r="U2746" s="356">
        <f t="shared" si="687"/>
        <v>455.9710195446998</v>
      </c>
      <c r="V2746" s="356"/>
      <c r="W2746" s="304" t="s">
        <v>890</v>
      </c>
      <c r="X2746" s="304" t="s">
        <v>205</v>
      </c>
      <c r="Y2746" s="366">
        <f t="shared" si="683"/>
        <v>424.8</v>
      </c>
      <c r="Z2746" s="304"/>
      <c r="AA2746" s="304"/>
      <c r="AB2746" s="304">
        <v>-999</v>
      </c>
      <c r="AC2746" s="304">
        <v>-999</v>
      </c>
      <c r="AD2746" s="366">
        <v>-999</v>
      </c>
      <c r="AE2746" s="304">
        <v>-999</v>
      </c>
      <c r="AF2746" s="304">
        <v>-999</v>
      </c>
      <c r="AG2746" s="304"/>
      <c r="AH2746" s="304">
        <v>7.6587600000000006E-2</v>
      </c>
      <c r="AI2746" s="312"/>
      <c r="AJ2746" s="332">
        <v>760</v>
      </c>
      <c r="AK2746" s="304">
        <f t="shared" si="682"/>
        <v>760</v>
      </c>
      <c r="AL2746" s="304">
        <f t="shared" si="685"/>
        <v>0.43</v>
      </c>
      <c r="AM2746" s="389" t="str">
        <f t="shared" si="684"/>
        <v/>
      </c>
      <c r="AN2746" s="304"/>
      <c r="AO2746" s="304"/>
      <c r="AP2746" s="312"/>
      <c r="AQ2746" s="312"/>
      <c r="AR2746" s="312"/>
      <c r="AS2746" s="304"/>
      <c r="AT2746" s="312"/>
      <c r="AU2746" s="329">
        <f>VLOOKUP(C2746,[1]world!$A$2:$B$3555,2,FALSE)</f>
        <v>1</v>
      </c>
      <c r="AV2746" s="329">
        <v>519</v>
      </c>
      <c r="AW2746" s="304">
        <v>0.37</v>
      </c>
      <c r="AX2746" s="304">
        <v>20</v>
      </c>
      <c r="AY2746" s="304">
        <v>-999</v>
      </c>
      <c r="AZ2746" s="304">
        <v>60</v>
      </c>
      <c r="BA2746" s="304">
        <v>20</v>
      </c>
      <c r="BB2746" s="304">
        <v>-999</v>
      </c>
      <c r="BC2746" s="304">
        <v>60</v>
      </c>
      <c r="BD2746" s="304">
        <v>20</v>
      </c>
      <c r="BE2746" s="304">
        <v>20</v>
      </c>
      <c r="BF2746" s="304">
        <v>-999</v>
      </c>
      <c r="BG2746" s="304">
        <v>-999</v>
      </c>
      <c r="BH2746" s="304">
        <v>60</v>
      </c>
      <c r="BI2746" s="304">
        <v>60</v>
      </c>
      <c r="BJ2746" s="304">
        <v>2</v>
      </c>
      <c r="BK2746" s="304" t="s">
        <v>4954</v>
      </c>
      <c r="BL2746" s="304">
        <v>2</v>
      </c>
    </row>
    <row r="2747" spans="1:64" ht="15" hidden="1" customHeight="1" x14ac:dyDescent="0.2">
      <c r="A2747" s="304" t="s">
        <v>6176</v>
      </c>
      <c r="B2747" s="304" t="s">
        <v>1612</v>
      </c>
      <c r="C2747" s="304">
        <v>2883</v>
      </c>
      <c r="D2747" s="349" t="s">
        <v>4253</v>
      </c>
      <c r="E2747" s="304" t="s">
        <v>4253</v>
      </c>
      <c r="F2747" s="304"/>
      <c r="G2747" s="324">
        <v>39.695300000000003</v>
      </c>
      <c r="H2747" s="324">
        <v>141.14779999999999</v>
      </c>
      <c r="I2747" s="324" t="s">
        <v>212</v>
      </c>
      <c r="J2747" s="368">
        <f t="shared" si="686"/>
        <v>347.45030916236038</v>
      </c>
      <c r="K2747" s="331">
        <v>0.13</v>
      </c>
      <c r="L2747" s="304" t="str">
        <f t="shared" si="681"/>
        <v>D</v>
      </c>
      <c r="M2747" s="388">
        <v>1</v>
      </c>
      <c r="N2747" s="304">
        <v>310.3</v>
      </c>
      <c r="O2747" s="304">
        <v>20</v>
      </c>
      <c r="P2747" s="331"/>
      <c r="Q2747" s="356"/>
      <c r="R2747" s="304"/>
      <c r="S2747" s="356">
        <v>347.45030916236038</v>
      </c>
      <c r="T2747" s="356">
        <v>373.19472839212648</v>
      </c>
      <c r="U2747" s="356">
        <f t="shared" si="687"/>
        <v>347.45030916236038</v>
      </c>
      <c r="V2747" s="356"/>
      <c r="W2747" s="304" t="s">
        <v>890</v>
      </c>
      <c r="X2747" s="304" t="s">
        <v>205</v>
      </c>
      <c r="Y2747" s="366">
        <f t="shared" si="683"/>
        <v>424.8</v>
      </c>
      <c r="Z2747" s="304"/>
      <c r="AA2747" s="304"/>
      <c r="AB2747" s="304">
        <v>-999</v>
      </c>
      <c r="AC2747" s="304">
        <v>-999</v>
      </c>
      <c r="AD2747" s="366">
        <v>-999</v>
      </c>
      <c r="AE2747" s="304">
        <v>-999</v>
      </c>
      <c r="AF2747" s="304">
        <v>-999</v>
      </c>
      <c r="AG2747" s="304"/>
      <c r="AH2747" s="304">
        <v>5.9831800000000003E-3</v>
      </c>
      <c r="AI2747" s="312"/>
      <c r="AJ2747" s="332">
        <v>337</v>
      </c>
      <c r="AK2747" s="304">
        <f t="shared" si="682"/>
        <v>270</v>
      </c>
      <c r="AL2747" s="304">
        <f t="shared" ref="AL2747:AL2777" si="688">IF(AH2747&lt;=0.0022,0.2,0.43)</f>
        <v>0.43</v>
      </c>
      <c r="AM2747" s="389" t="str">
        <f t="shared" si="684"/>
        <v/>
      </c>
      <c r="AN2747" s="304"/>
      <c r="AO2747" s="304"/>
      <c r="AP2747" s="312"/>
      <c r="AQ2747" s="312"/>
      <c r="AR2747" s="312"/>
      <c r="AS2747" s="304"/>
      <c r="AT2747" s="312"/>
      <c r="AU2747" s="329">
        <f>VLOOKUP(C2747,[1]world!$A$2:$B$3555,2,FALSE)</f>
        <v>11</v>
      </c>
      <c r="AV2747" s="329">
        <v>328</v>
      </c>
      <c r="AW2747" s="304">
        <v>0.37</v>
      </c>
      <c r="AX2747" s="304">
        <v>20</v>
      </c>
      <c r="AY2747" s="304">
        <v>-999</v>
      </c>
      <c r="AZ2747" s="304">
        <v>180</v>
      </c>
      <c r="BA2747" s="304">
        <v>20</v>
      </c>
      <c r="BB2747" s="304">
        <v>-999</v>
      </c>
      <c r="BC2747" s="304">
        <v>180</v>
      </c>
      <c r="BD2747" s="304">
        <v>20</v>
      </c>
      <c r="BE2747" s="304">
        <v>20</v>
      </c>
      <c r="BF2747" s="304">
        <v>-999</v>
      </c>
      <c r="BG2747" s="304">
        <v>-999</v>
      </c>
      <c r="BH2747" s="304">
        <v>180</v>
      </c>
      <c r="BI2747" s="304">
        <v>180</v>
      </c>
      <c r="BJ2747" s="304">
        <v>2</v>
      </c>
      <c r="BK2747" s="304" t="s">
        <v>4954</v>
      </c>
      <c r="BL2747" s="304">
        <v>2</v>
      </c>
    </row>
    <row r="2748" spans="1:64" ht="15" hidden="1" customHeight="1" x14ac:dyDescent="0.2">
      <c r="A2748" s="304" t="s">
        <v>6176</v>
      </c>
      <c r="B2748" s="304" t="s">
        <v>1612</v>
      </c>
      <c r="C2748" s="304">
        <v>2884</v>
      </c>
      <c r="D2748" s="349" t="s">
        <v>4266</v>
      </c>
      <c r="E2748" s="304" t="s">
        <v>4266</v>
      </c>
      <c r="F2748" s="304"/>
      <c r="G2748" s="324">
        <v>39.8491</v>
      </c>
      <c r="H2748" s="324">
        <v>141.80340000000001</v>
      </c>
      <c r="I2748" s="324" t="s">
        <v>212</v>
      </c>
      <c r="J2748" s="368">
        <f t="shared" si="686"/>
        <v>339.08659120112196</v>
      </c>
      <c r="K2748" s="331">
        <v>0.13</v>
      </c>
      <c r="L2748" s="304" t="str">
        <f t="shared" si="681"/>
        <v>D</v>
      </c>
      <c r="M2748" s="388">
        <v>1</v>
      </c>
      <c r="N2748" s="304">
        <v>302.89999999999998</v>
      </c>
      <c r="O2748" s="304">
        <v>20</v>
      </c>
      <c r="P2748" s="331"/>
      <c r="Q2748" s="356"/>
      <c r="R2748" s="304"/>
      <c r="S2748" s="356">
        <v>339.08659120112196</v>
      </c>
      <c r="T2748" s="356">
        <v>364.33904646381205</v>
      </c>
      <c r="U2748" s="356">
        <f t="shared" si="687"/>
        <v>339.08659120112196</v>
      </c>
      <c r="V2748" s="356"/>
      <c r="W2748" s="304" t="s">
        <v>890</v>
      </c>
      <c r="X2748" s="304" t="s">
        <v>205</v>
      </c>
      <c r="Y2748" s="366">
        <f t="shared" si="683"/>
        <v>424.8</v>
      </c>
      <c r="Z2748" s="304"/>
      <c r="AA2748" s="304"/>
      <c r="AB2748" s="304">
        <v>-999</v>
      </c>
      <c r="AC2748" s="304">
        <v>-999</v>
      </c>
      <c r="AD2748" s="366">
        <v>-999</v>
      </c>
      <c r="AE2748" s="304">
        <v>-999</v>
      </c>
      <c r="AF2748" s="304">
        <v>-999</v>
      </c>
      <c r="AG2748" s="304"/>
      <c r="AH2748" s="304">
        <v>1.40137E-2</v>
      </c>
      <c r="AI2748" s="312"/>
      <c r="AJ2748" s="332">
        <v>516</v>
      </c>
      <c r="AK2748" s="304">
        <f t="shared" si="682"/>
        <v>555</v>
      </c>
      <c r="AL2748" s="304">
        <f t="shared" si="688"/>
        <v>0.43</v>
      </c>
      <c r="AM2748" s="389" t="str">
        <f t="shared" si="684"/>
        <v/>
      </c>
      <c r="AN2748" s="304"/>
      <c r="AO2748" s="304"/>
      <c r="AP2748" s="312"/>
      <c r="AQ2748" s="312"/>
      <c r="AR2748" s="312"/>
      <c r="AS2748" s="304"/>
      <c r="AT2748" s="312"/>
      <c r="AU2748" s="329">
        <f>VLOOKUP(C2748,[1]world!$A$2:$B$3555,2,FALSE)</f>
        <v>5</v>
      </c>
      <c r="AV2748" s="329">
        <v>402</v>
      </c>
      <c r="AW2748" s="304">
        <v>0.37</v>
      </c>
      <c r="AX2748" s="304">
        <v>20</v>
      </c>
      <c r="AY2748" s="304">
        <v>-999</v>
      </c>
      <c r="AZ2748" s="304">
        <v>40</v>
      </c>
      <c r="BA2748" s="304">
        <v>20</v>
      </c>
      <c r="BB2748" s="304">
        <v>-999</v>
      </c>
      <c r="BC2748" s="304">
        <v>40</v>
      </c>
      <c r="BD2748" s="304">
        <v>20</v>
      </c>
      <c r="BE2748" s="304">
        <v>20</v>
      </c>
      <c r="BF2748" s="304">
        <v>-999</v>
      </c>
      <c r="BG2748" s="304">
        <v>-999</v>
      </c>
      <c r="BH2748" s="304">
        <v>40</v>
      </c>
      <c r="BI2748" s="304">
        <v>40</v>
      </c>
      <c r="BJ2748" s="304">
        <v>2</v>
      </c>
      <c r="BK2748" s="304" t="s">
        <v>4954</v>
      </c>
      <c r="BL2748" s="304">
        <v>2</v>
      </c>
    </row>
    <row r="2749" spans="1:64" ht="15" hidden="1" customHeight="1" x14ac:dyDescent="0.2">
      <c r="A2749" s="304" t="s">
        <v>6176</v>
      </c>
      <c r="B2749" s="304" t="s">
        <v>1612</v>
      </c>
      <c r="C2749" s="304">
        <v>2885</v>
      </c>
      <c r="D2749" s="349" t="s">
        <v>4260</v>
      </c>
      <c r="E2749" s="304" t="s">
        <v>4260</v>
      </c>
      <c r="F2749" s="304"/>
      <c r="G2749" s="324">
        <v>39.784100000000002</v>
      </c>
      <c r="H2749" s="324">
        <v>141.3295</v>
      </c>
      <c r="I2749" s="324" t="s">
        <v>212</v>
      </c>
      <c r="J2749" s="368">
        <f t="shared" si="686"/>
        <v>134.39187480210006</v>
      </c>
      <c r="K2749" s="331">
        <v>0.13</v>
      </c>
      <c r="L2749" s="304" t="str">
        <f t="shared" si="681"/>
        <v>E</v>
      </c>
      <c r="M2749" s="388">
        <v>1</v>
      </c>
      <c r="N2749" s="304">
        <v>121.1</v>
      </c>
      <c r="O2749" s="304">
        <v>20</v>
      </c>
      <c r="P2749" s="331"/>
      <c r="Q2749" s="356"/>
      <c r="R2749" s="304"/>
      <c r="S2749" s="356">
        <v>134.39187480210006</v>
      </c>
      <c r="T2749" s="356">
        <v>141.98183632964731</v>
      </c>
      <c r="U2749" s="356">
        <f t="shared" si="687"/>
        <v>134.39187480210006</v>
      </c>
      <c r="V2749" s="356"/>
      <c r="W2749" s="304" t="s">
        <v>1657</v>
      </c>
      <c r="X2749" s="304" t="s">
        <v>240</v>
      </c>
      <c r="Y2749" s="366">
        <f t="shared" si="683"/>
        <v>181.5</v>
      </c>
      <c r="Z2749" s="304">
        <v>0.2</v>
      </c>
      <c r="AA2749" s="304"/>
      <c r="AB2749" s="304">
        <v>-999</v>
      </c>
      <c r="AC2749" s="304">
        <v>-999</v>
      </c>
      <c r="AD2749" s="366">
        <v>-999</v>
      </c>
      <c r="AE2749" s="304">
        <v>-999</v>
      </c>
      <c r="AF2749" s="304">
        <v>-999</v>
      </c>
      <c r="AG2749" s="304"/>
      <c r="AH2749" s="304">
        <v>2.9129800000000001E-2</v>
      </c>
      <c r="AI2749" s="312"/>
      <c r="AJ2749" s="332">
        <v>760</v>
      </c>
      <c r="AK2749" s="304">
        <f t="shared" si="682"/>
        <v>760</v>
      </c>
      <c r="AL2749" s="304">
        <f t="shared" si="688"/>
        <v>0.43</v>
      </c>
      <c r="AM2749" s="389" t="str">
        <f t="shared" si="684"/>
        <v/>
      </c>
      <c r="AN2749" s="304"/>
      <c r="AO2749" s="304"/>
      <c r="AP2749" s="312"/>
      <c r="AQ2749" s="312"/>
      <c r="AR2749" s="312"/>
      <c r="AS2749" s="304"/>
      <c r="AT2749" s="312"/>
      <c r="AU2749" s="329">
        <f>VLOOKUP(C2749,[1]world!$A$2:$B$3555,2,FALSE)</f>
        <v>1</v>
      </c>
      <c r="AV2749" s="329">
        <v>519</v>
      </c>
      <c r="AW2749" s="304">
        <v>0.37</v>
      </c>
      <c r="AX2749" s="304">
        <v>20</v>
      </c>
      <c r="AY2749" s="304">
        <v>-999</v>
      </c>
      <c r="AZ2749" s="304">
        <v>40</v>
      </c>
      <c r="BA2749" s="304">
        <v>20</v>
      </c>
      <c r="BB2749" s="304">
        <v>-999</v>
      </c>
      <c r="BC2749" s="304">
        <v>40</v>
      </c>
      <c r="BD2749" s="304">
        <v>20</v>
      </c>
      <c r="BE2749" s="304">
        <v>20</v>
      </c>
      <c r="BF2749" s="304">
        <v>-999</v>
      </c>
      <c r="BG2749" s="304">
        <v>-999</v>
      </c>
      <c r="BH2749" s="304">
        <v>40</v>
      </c>
      <c r="BI2749" s="304">
        <v>40</v>
      </c>
      <c r="BJ2749" s="304">
        <v>2</v>
      </c>
      <c r="BK2749" s="304" t="s">
        <v>4954</v>
      </c>
      <c r="BL2749" s="304">
        <v>2</v>
      </c>
    </row>
    <row r="2750" spans="1:64" ht="15" hidden="1" customHeight="1" x14ac:dyDescent="0.2">
      <c r="A2750" s="304" t="s">
        <v>6176</v>
      </c>
      <c r="B2750" s="304" t="s">
        <v>1612</v>
      </c>
      <c r="C2750" s="304">
        <v>2886</v>
      </c>
      <c r="D2750" s="349" t="s">
        <v>4270</v>
      </c>
      <c r="E2750" s="304" t="s">
        <v>4270</v>
      </c>
      <c r="F2750" s="304"/>
      <c r="G2750" s="324">
        <v>39.920299999999997</v>
      </c>
      <c r="H2750" s="324">
        <v>141.08199999999999</v>
      </c>
      <c r="I2750" s="324" t="s">
        <v>214</v>
      </c>
      <c r="J2750" s="368">
        <f t="shared" si="686"/>
        <v>331.00415427931057</v>
      </c>
      <c r="K2750" s="331">
        <v>0.2</v>
      </c>
      <c r="L2750" s="304" t="str">
        <f t="shared" si="681"/>
        <v>D</v>
      </c>
      <c r="M2750" s="388">
        <v>1</v>
      </c>
      <c r="N2750" s="304">
        <v>200</v>
      </c>
      <c r="O2750" s="304">
        <v>10</v>
      </c>
      <c r="P2750" s="331"/>
      <c r="Q2750" s="356"/>
      <c r="R2750" s="304"/>
      <c r="S2750" s="356">
        <v>257.20657809482032</v>
      </c>
      <c r="T2750" s="356">
        <v>331.00415427931057</v>
      </c>
      <c r="U2750" s="356">
        <f t="shared" si="687"/>
        <v>331.00415427931057</v>
      </c>
      <c r="V2750" s="356"/>
      <c r="W2750" s="304" t="s">
        <v>4661</v>
      </c>
      <c r="X2750" s="304">
        <v>-999</v>
      </c>
      <c r="Y2750" s="366" t="str">
        <f t="shared" si="683"/>
        <v>-</v>
      </c>
      <c r="Z2750" s="304"/>
      <c r="AA2750" s="304"/>
      <c r="AB2750" s="304">
        <v>-999</v>
      </c>
      <c r="AC2750" s="304">
        <v>-999</v>
      </c>
      <c r="AD2750" s="366">
        <v>-999</v>
      </c>
      <c r="AE2750" s="304">
        <v>-999</v>
      </c>
      <c r="AF2750" s="304">
        <v>-999</v>
      </c>
      <c r="AG2750" s="304"/>
      <c r="AH2750" s="304">
        <v>2.1761599999999999E-3</v>
      </c>
      <c r="AI2750" s="312"/>
      <c r="AJ2750" s="332">
        <v>245</v>
      </c>
      <c r="AK2750" s="304">
        <f t="shared" si="682"/>
        <v>270</v>
      </c>
      <c r="AL2750" s="304">
        <f t="shared" si="688"/>
        <v>0.2</v>
      </c>
      <c r="AM2750" s="389" t="str">
        <f t="shared" si="684"/>
        <v/>
      </c>
      <c r="AN2750" s="304"/>
      <c r="AO2750" s="304"/>
      <c r="AP2750" s="312"/>
      <c r="AQ2750" s="312"/>
      <c r="AR2750" s="312"/>
      <c r="AS2750" s="304"/>
      <c r="AT2750" s="312"/>
      <c r="AU2750" s="329">
        <f>VLOOKUP(C2750,[1]world!$A$2:$B$3555,2,FALSE)</f>
        <v>7</v>
      </c>
      <c r="AV2750" s="329">
        <v>388</v>
      </c>
      <c r="AW2750" s="304">
        <v>0.37</v>
      </c>
      <c r="AX2750" s="304">
        <v>120</v>
      </c>
      <c r="AY2750" s="304">
        <v>-999</v>
      </c>
      <c r="AZ2750" s="304">
        <v>840</v>
      </c>
      <c r="BA2750" s="304">
        <v>120</v>
      </c>
      <c r="BB2750" s="304">
        <v>-999</v>
      </c>
      <c r="BC2750" s="304">
        <v>840</v>
      </c>
      <c r="BD2750" s="304">
        <v>120</v>
      </c>
      <c r="BE2750" s="304">
        <v>120</v>
      </c>
      <c r="BF2750" s="304">
        <v>-999</v>
      </c>
      <c r="BG2750" s="304">
        <v>-999</v>
      </c>
      <c r="BH2750" s="304">
        <v>840</v>
      </c>
      <c r="BI2750" s="304">
        <v>840</v>
      </c>
      <c r="BJ2750" s="304">
        <v>2</v>
      </c>
      <c r="BK2750" s="304" t="s">
        <v>4954</v>
      </c>
      <c r="BL2750" s="304">
        <v>2</v>
      </c>
    </row>
    <row r="2751" spans="1:64" ht="15" hidden="1" customHeight="1" x14ac:dyDescent="0.2">
      <c r="A2751" s="304" t="s">
        <v>6176</v>
      </c>
      <c r="B2751" s="304" t="s">
        <v>1612</v>
      </c>
      <c r="C2751" s="304">
        <v>2887</v>
      </c>
      <c r="D2751" s="349" t="s">
        <v>4285</v>
      </c>
      <c r="E2751" s="304" t="s">
        <v>4285</v>
      </c>
      <c r="F2751" s="304"/>
      <c r="G2751" s="324">
        <v>40.101100000000002</v>
      </c>
      <c r="H2751" s="324">
        <v>141.0523</v>
      </c>
      <c r="I2751" s="324" t="s">
        <v>212</v>
      </c>
      <c r="J2751" s="368">
        <f t="shared" si="686"/>
        <v>392.49955933115046</v>
      </c>
      <c r="K2751" s="331">
        <v>0.2</v>
      </c>
      <c r="L2751" s="304" t="str">
        <f t="shared" si="681"/>
        <v>C</v>
      </c>
      <c r="M2751" s="388">
        <v>1</v>
      </c>
      <c r="N2751" s="304">
        <v>240</v>
      </c>
      <c r="O2751" s="304">
        <v>10</v>
      </c>
      <c r="P2751" s="331"/>
      <c r="Q2751" s="356"/>
      <c r="R2751" s="304"/>
      <c r="S2751" s="356">
        <v>310.29545185165625</v>
      </c>
      <c r="T2751" s="356">
        <v>392.49955933115046</v>
      </c>
      <c r="U2751" s="356">
        <f t="shared" si="687"/>
        <v>392.49955933115046</v>
      </c>
      <c r="V2751" s="356"/>
      <c r="W2751" s="304" t="s">
        <v>890</v>
      </c>
      <c r="X2751" s="304" t="s">
        <v>205</v>
      </c>
      <c r="Y2751" s="366">
        <f t="shared" si="683"/>
        <v>424.8</v>
      </c>
      <c r="Z2751" s="304"/>
      <c r="AA2751" s="304"/>
      <c r="AB2751" s="304">
        <v>-999</v>
      </c>
      <c r="AC2751" s="304">
        <v>-999</v>
      </c>
      <c r="AD2751" s="366">
        <v>-999</v>
      </c>
      <c r="AE2751" s="304">
        <v>-999</v>
      </c>
      <c r="AF2751" s="304">
        <v>-999</v>
      </c>
      <c r="AG2751" s="304"/>
      <c r="AH2751" s="304">
        <v>2.7954099999999999E-2</v>
      </c>
      <c r="AI2751" s="312"/>
      <c r="AJ2751" s="332">
        <v>760</v>
      </c>
      <c r="AK2751" s="304">
        <f t="shared" si="682"/>
        <v>760</v>
      </c>
      <c r="AL2751" s="304">
        <f t="shared" si="688"/>
        <v>0.43</v>
      </c>
      <c r="AM2751" s="389" t="str">
        <f t="shared" si="684"/>
        <v/>
      </c>
      <c r="AN2751" s="304"/>
      <c r="AO2751" s="304"/>
      <c r="AP2751" s="312"/>
      <c r="AQ2751" s="312"/>
      <c r="AR2751" s="312"/>
      <c r="AS2751" s="304"/>
      <c r="AT2751" s="312"/>
      <c r="AU2751" s="329">
        <f>VLOOKUP(C2751,[1]world!$A$2:$B$3555,2,FALSE)</f>
        <v>5</v>
      </c>
      <c r="AV2751" s="329">
        <v>402</v>
      </c>
      <c r="AW2751" s="304">
        <v>0.37</v>
      </c>
      <c r="AX2751" s="304">
        <v>20</v>
      </c>
      <c r="AY2751" s="304">
        <v>-999</v>
      </c>
      <c r="AZ2751" s="304">
        <v>420</v>
      </c>
      <c r="BA2751" s="304">
        <v>20</v>
      </c>
      <c r="BB2751" s="304">
        <v>-999</v>
      </c>
      <c r="BC2751" s="304">
        <v>420</v>
      </c>
      <c r="BD2751" s="304">
        <v>20</v>
      </c>
      <c r="BE2751" s="304">
        <v>20</v>
      </c>
      <c r="BF2751" s="304">
        <v>-999</v>
      </c>
      <c r="BG2751" s="304">
        <v>-999</v>
      </c>
      <c r="BH2751" s="304">
        <v>420</v>
      </c>
      <c r="BI2751" s="304">
        <v>420</v>
      </c>
      <c r="BJ2751" s="304">
        <v>2</v>
      </c>
      <c r="BK2751" s="304" t="s">
        <v>4954</v>
      </c>
      <c r="BL2751" s="304">
        <v>2</v>
      </c>
    </row>
    <row r="2752" spans="1:64" ht="15" hidden="1" customHeight="1" x14ac:dyDescent="0.2">
      <c r="A2752" s="304" t="s">
        <v>6176</v>
      </c>
      <c r="B2752" s="304" t="s">
        <v>1612</v>
      </c>
      <c r="C2752" s="304">
        <v>2888</v>
      </c>
      <c r="D2752" s="349" t="s">
        <v>4278</v>
      </c>
      <c r="E2752" s="304" t="s">
        <v>4278</v>
      </c>
      <c r="F2752" s="304"/>
      <c r="G2752" s="324">
        <v>40.0366</v>
      </c>
      <c r="H2752" s="324">
        <v>141.4502</v>
      </c>
      <c r="I2752" s="324" t="s">
        <v>212</v>
      </c>
      <c r="J2752" s="368">
        <f t="shared" si="686"/>
        <v>519.7276093526641</v>
      </c>
      <c r="K2752" s="331">
        <v>0.2</v>
      </c>
      <c r="L2752" s="304" t="str">
        <f t="shared" si="681"/>
        <v>C</v>
      </c>
      <c r="M2752" s="388">
        <v>1</v>
      </c>
      <c r="N2752" s="304">
        <v>328</v>
      </c>
      <c r="O2752" s="304">
        <v>10</v>
      </c>
      <c r="P2752" s="331"/>
      <c r="Q2752" s="356"/>
      <c r="R2752" s="304"/>
      <c r="S2752" s="356">
        <v>427.95623681878914</v>
      </c>
      <c r="T2752" s="356">
        <v>519.7276093526641</v>
      </c>
      <c r="U2752" s="356">
        <f t="shared" si="687"/>
        <v>519.7276093526641</v>
      </c>
      <c r="V2752" s="356"/>
      <c r="W2752" s="304" t="s">
        <v>890</v>
      </c>
      <c r="X2752" s="304" t="s">
        <v>205</v>
      </c>
      <c r="Y2752" s="366">
        <f t="shared" si="683"/>
        <v>424.8</v>
      </c>
      <c r="Z2752" s="304"/>
      <c r="AA2752" s="304"/>
      <c r="AB2752" s="304">
        <v>-999</v>
      </c>
      <c r="AC2752" s="304">
        <v>-999</v>
      </c>
      <c r="AD2752" s="366">
        <v>-999</v>
      </c>
      <c r="AE2752" s="304">
        <v>-999</v>
      </c>
      <c r="AF2752" s="304">
        <v>-999</v>
      </c>
      <c r="AG2752" s="304"/>
      <c r="AH2752" s="304">
        <v>8.5611999999999997E-3</v>
      </c>
      <c r="AI2752" s="312"/>
      <c r="AJ2752" s="332">
        <v>391</v>
      </c>
      <c r="AK2752" s="304">
        <f t="shared" si="682"/>
        <v>425</v>
      </c>
      <c r="AL2752" s="304">
        <f t="shared" si="688"/>
        <v>0.43</v>
      </c>
      <c r="AM2752" s="389" t="str">
        <f t="shared" si="684"/>
        <v/>
      </c>
      <c r="AN2752" s="304"/>
      <c r="AO2752" s="304"/>
      <c r="AP2752" s="312"/>
      <c r="AQ2752" s="312"/>
      <c r="AR2752" s="312"/>
      <c r="AS2752" s="304"/>
      <c r="AT2752" s="312"/>
      <c r="AU2752" s="329">
        <f>VLOOKUP(C2752,[1]world!$A$2:$B$3555,2,FALSE)</f>
        <v>1</v>
      </c>
      <c r="AV2752" s="329">
        <v>519</v>
      </c>
      <c r="AW2752" s="304">
        <v>0.37</v>
      </c>
      <c r="AX2752" s="304">
        <v>20</v>
      </c>
      <c r="AY2752" s="304">
        <v>-999</v>
      </c>
      <c r="AZ2752" s="304">
        <v>40</v>
      </c>
      <c r="BA2752" s="304">
        <v>20</v>
      </c>
      <c r="BB2752" s="304">
        <v>-999</v>
      </c>
      <c r="BC2752" s="304">
        <v>40</v>
      </c>
      <c r="BD2752" s="304">
        <v>20</v>
      </c>
      <c r="BE2752" s="304">
        <v>20</v>
      </c>
      <c r="BF2752" s="304">
        <v>-999</v>
      </c>
      <c r="BG2752" s="304">
        <v>-999</v>
      </c>
      <c r="BH2752" s="304">
        <v>40</v>
      </c>
      <c r="BI2752" s="304">
        <v>40</v>
      </c>
      <c r="BJ2752" s="304">
        <v>2</v>
      </c>
      <c r="BK2752" s="304" t="s">
        <v>4954</v>
      </c>
      <c r="BL2752" s="304">
        <v>2</v>
      </c>
    </row>
    <row r="2753" spans="1:64" ht="15" hidden="1" customHeight="1" x14ac:dyDescent="0.2">
      <c r="A2753" s="304" t="s">
        <v>6103</v>
      </c>
      <c r="B2753" s="304" t="s">
        <v>2503</v>
      </c>
      <c r="C2753" s="304">
        <v>2889</v>
      </c>
      <c r="D2753" s="349" t="s">
        <v>4295</v>
      </c>
      <c r="E2753" s="304" t="s">
        <v>4295</v>
      </c>
      <c r="F2753" s="304"/>
      <c r="G2753" s="324">
        <v>40.235599999999998</v>
      </c>
      <c r="H2753" s="324">
        <v>141.3458</v>
      </c>
      <c r="I2753" s="324" t="s">
        <v>214</v>
      </c>
      <c r="J2753" s="366">
        <v>438.04</v>
      </c>
      <c r="K2753" s="331">
        <v>0.1</v>
      </c>
      <c r="L2753" s="304" t="str">
        <f t="shared" si="681"/>
        <v>C</v>
      </c>
      <c r="M2753" s="388">
        <v>0</v>
      </c>
      <c r="N2753" s="304"/>
      <c r="O2753" s="304">
        <v>21</v>
      </c>
      <c r="P2753" s="356"/>
      <c r="Q2753" s="356"/>
      <c r="R2753" s="304" t="s">
        <v>2503</v>
      </c>
      <c r="S2753" s="304"/>
      <c r="T2753" s="304"/>
      <c r="U2753" s="304"/>
      <c r="V2753" s="304"/>
      <c r="W2753" s="304" t="s">
        <v>4661</v>
      </c>
      <c r="X2753" s="304">
        <v>-999</v>
      </c>
      <c r="Y2753" s="366" t="str">
        <f t="shared" si="683"/>
        <v>-</v>
      </c>
      <c r="Z2753" s="304"/>
      <c r="AA2753" s="304"/>
      <c r="AB2753" s="304">
        <v>-999</v>
      </c>
      <c r="AC2753" s="304">
        <v>-999</v>
      </c>
      <c r="AD2753" s="366">
        <v>-999</v>
      </c>
      <c r="AE2753" s="304">
        <v>-999</v>
      </c>
      <c r="AF2753" s="304">
        <v>-999</v>
      </c>
      <c r="AG2753" s="304"/>
      <c r="AH2753" s="304">
        <v>2.65484E-2</v>
      </c>
      <c r="AI2753" s="312"/>
      <c r="AJ2753" s="332">
        <v>760</v>
      </c>
      <c r="AK2753" s="304">
        <f t="shared" si="682"/>
        <v>760</v>
      </c>
      <c r="AL2753" s="304">
        <f t="shared" si="688"/>
        <v>0.43</v>
      </c>
      <c r="AM2753" s="389" t="str">
        <f t="shared" si="684"/>
        <v/>
      </c>
      <c r="AN2753" s="304"/>
      <c r="AO2753" s="304"/>
      <c r="AP2753" s="312"/>
      <c r="AQ2753" s="312"/>
      <c r="AR2753" s="312"/>
      <c r="AS2753" s="304"/>
      <c r="AT2753" s="312"/>
      <c r="AU2753" s="329">
        <f>VLOOKUP(C2753,[1]world!$A$2:$B$3555,2,FALSE)</f>
        <v>3</v>
      </c>
      <c r="AV2753" s="329">
        <v>547</v>
      </c>
      <c r="AW2753" s="304">
        <v>0.37</v>
      </c>
      <c r="AX2753" s="304">
        <v>156</v>
      </c>
      <c r="AY2753" s="304">
        <v>-999</v>
      </c>
      <c r="AZ2753" s="304">
        <v>660</v>
      </c>
      <c r="BA2753" s="304">
        <v>156</v>
      </c>
      <c r="BB2753" s="304">
        <v>-999</v>
      </c>
      <c r="BC2753" s="304">
        <v>660</v>
      </c>
      <c r="BD2753" s="304">
        <v>40</v>
      </c>
      <c r="BE2753" s="304">
        <v>40</v>
      </c>
      <c r="BF2753" s="304">
        <v>-999</v>
      </c>
      <c r="BG2753" s="304">
        <v>-999</v>
      </c>
      <c r="BH2753" s="304">
        <v>660</v>
      </c>
      <c r="BI2753" s="304">
        <v>660</v>
      </c>
      <c r="BJ2753" s="304">
        <v>0</v>
      </c>
      <c r="BK2753" s="304" t="s">
        <v>4954</v>
      </c>
      <c r="BL2753" s="304">
        <v>0</v>
      </c>
    </row>
    <row r="2754" spans="1:64" ht="15" hidden="1" customHeight="1" x14ac:dyDescent="0.2">
      <c r="A2754" s="304" t="s">
        <v>6103</v>
      </c>
      <c r="B2754" s="304" t="s">
        <v>2503</v>
      </c>
      <c r="C2754" s="304">
        <v>2890</v>
      </c>
      <c r="D2754" s="349" t="s">
        <v>4265</v>
      </c>
      <c r="E2754" s="304" t="s">
        <v>4265</v>
      </c>
      <c r="F2754" s="304"/>
      <c r="G2754" s="324">
        <v>39.822200000000002</v>
      </c>
      <c r="H2754" s="324">
        <v>141.3861</v>
      </c>
      <c r="I2754" s="324" t="s">
        <v>214</v>
      </c>
      <c r="J2754" s="366">
        <v>389.57</v>
      </c>
      <c r="K2754" s="331">
        <v>0.1</v>
      </c>
      <c r="L2754" s="304" t="str">
        <f t="shared" si="681"/>
        <v>C</v>
      </c>
      <c r="M2754" s="388">
        <v>0</v>
      </c>
      <c r="N2754" s="304"/>
      <c r="O2754" s="304">
        <v>21</v>
      </c>
      <c r="P2754" s="356"/>
      <c r="Q2754" s="356"/>
      <c r="R2754" s="304" t="s">
        <v>2503</v>
      </c>
      <c r="S2754" s="304"/>
      <c r="T2754" s="304"/>
      <c r="U2754" s="304"/>
      <c r="V2754" s="304"/>
      <c r="W2754" s="304" t="s">
        <v>4661</v>
      </c>
      <c r="X2754" s="304">
        <v>-999</v>
      </c>
      <c r="Y2754" s="366" t="str">
        <f t="shared" si="683"/>
        <v>-</v>
      </c>
      <c r="Z2754" s="304"/>
      <c r="AA2754" s="304"/>
      <c r="AB2754" s="304">
        <v>-999</v>
      </c>
      <c r="AC2754" s="304">
        <v>-999</v>
      </c>
      <c r="AD2754" s="366">
        <v>-999</v>
      </c>
      <c r="AE2754" s="304">
        <v>-999</v>
      </c>
      <c r="AF2754" s="304">
        <v>-999</v>
      </c>
      <c r="AG2754" s="304"/>
      <c r="AH2754" s="304">
        <v>8.2683599999999996E-2</v>
      </c>
      <c r="AI2754" s="312"/>
      <c r="AJ2754" s="332">
        <v>760</v>
      </c>
      <c r="AK2754" s="304">
        <f t="shared" si="682"/>
        <v>760</v>
      </c>
      <c r="AL2754" s="304">
        <f t="shared" si="688"/>
        <v>0.43</v>
      </c>
      <c r="AM2754" s="389" t="str">
        <f t="shared" si="684"/>
        <v/>
      </c>
      <c r="AN2754" s="304"/>
      <c r="AO2754" s="304"/>
      <c r="AP2754" s="312"/>
      <c r="AQ2754" s="312"/>
      <c r="AR2754" s="312"/>
      <c r="AS2754" s="304"/>
      <c r="AT2754" s="312"/>
      <c r="AU2754" s="329">
        <f>VLOOKUP(C2754,[1]world!$A$2:$B$3555,2,FALSE)</f>
        <v>1</v>
      </c>
      <c r="AV2754" s="329">
        <v>519</v>
      </c>
      <c r="AW2754" s="304">
        <v>0.37</v>
      </c>
      <c r="AX2754" s="304">
        <v>27</v>
      </c>
      <c r="AY2754" s="304">
        <v>42</v>
      </c>
      <c r="AZ2754" s="304">
        <v>60</v>
      </c>
      <c r="BA2754" s="304">
        <v>27</v>
      </c>
      <c r="BB2754" s="304">
        <v>42</v>
      </c>
      <c r="BC2754" s="304">
        <v>60</v>
      </c>
      <c r="BD2754" s="304">
        <v>20</v>
      </c>
      <c r="BE2754" s="304">
        <v>20</v>
      </c>
      <c r="BF2754" s="304">
        <v>-999</v>
      </c>
      <c r="BG2754" s="304">
        <v>-999</v>
      </c>
      <c r="BH2754" s="304">
        <v>60</v>
      </c>
      <c r="BI2754" s="304">
        <v>60</v>
      </c>
      <c r="BJ2754" s="304">
        <v>0</v>
      </c>
      <c r="BK2754" s="304">
        <v>0</v>
      </c>
      <c r="BL2754" s="304">
        <v>0</v>
      </c>
    </row>
    <row r="2755" spans="1:64" ht="15" hidden="1" customHeight="1" x14ac:dyDescent="0.2">
      <c r="A2755" s="304" t="s">
        <v>6103</v>
      </c>
      <c r="B2755" s="304" t="s">
        <v>2503</v>
      </c>
      <c r="C2755" s="304">
        <v>2891</v>
      </c>
      <c r="D2755" s="349" t="s">
        <v>4261</v>
      </c>
      <c r="E2755" s="304" t="s">
        <v>4261</v>
      </c>
      <c r="F2755" s="304"/>
      <c r="G2755" s="324">
        <v>39.799199999999999</v>
      </c>
      <c r="H2755" s="324">
        <v>141.65559999999999</v>
      </c>
      <c r="I2755" s="324" t="s">
        <v>214</v>
      </c>
      <c r="J2755" s="366">
        <v>732.56</v>
      </c>
      <c r="K2755" s="331">
        <v>0.1</v>
      </c>
      <c r="L2755" s="304" t="str">
        <f t="shared" si="681"/>
        <v>C</v>
      </c>
      <c r="M2755" s="388">
        <v>0</v>
      </c>
      <c r="N2755" s="304"/>
      <c r="O2755" s="304">
        <v>21</v>
      </c>
      <c r="P2755" s="356"/>
      <c r="Q2755" s="356"/>
      <c r="R2755" s="304" t="s">
        <v>2503</v>
      </c>
      <c r="S2755" s="304"/>
      <c r="T2755" s="304"/>
      <c r="U2755" s="304"/>
      <c r="V2755" s="304"/>
      <c r="W2755" s="304" t="s">
        <v>4661</v>
      </c>
      <c r="X2755" s="304">
        <v>-999</v>
      </c>
      <c r="Y2755" s="366" t="str">
        <f t="shared" si="683"/>
        <v>-</v>
      </c>
      <c r="Z2755" s="304"/>
      <c r="AA2755" s="304"/>
      <c r="AB2755" s="304">
        <v>-999</v>
      </c>
      <c r="AC2755" s="304">
        <v>-999</v>
      </c>
      <c r="AD2755" s="366">
        <v>-999</v>
      </c>
      <c r="AE2755" s="304">
        <v>-999</v>
      </c>
      <c r="AF2755" s="304">
        <v>-999</v>
      </c>
      <c r="AG2755" s="304"/>
      <c r="AH2755" s="304">
        <v>9.8427500000000001E-2</v>
      </c>
      <c r="AI2755" s="312"/>
      <c r="AJ2755" s="332">
        <v>760</v>
      </c>
      <c r="AK2755" s="304">
        <f t="shared" si="682"/>
        <v>760</v>
      </c>
      <c r="AL2755" s="304">
        <f t="shared" si="688"/>
        <v>0.43</v>
      </c>
      <c r="AM2755" s="389" t="str">
        <f t="shared" si="684"/>
        <v/>
      </c>
      <c r="AN2755" s="304"/>
      <c r="AO2755" s="304"/>
      <c r="AP2755" s="312"/>
      <c r="AQ2755" s="312"/>
      <c r="AR2755" s="312"/>
      <c r="AS2755" s="304"/>
      <c r="AT2755" s="312"/>
      <c r="AU2755" s="329">
        <f>VLOOKUP(C2755,[1]world!$A$2:$B$3555,2,FALSE)</f>
        <v>1</v>
      </c>
      <c r="AV2755" s="329">
        <v>519</v>
      </c>
      <c r="AW2755" s="304">
        <v>0.37</v>
      </c>
      <c r="AX2755" s="304">
        <v>5</v>
      </c>
      <c r="AY2755" s="304">
        <v>22</v>
      </c>
      <c r="AZ2755" s="304">
        <v>66</v>
      </c>
      <c r="BA2755" s="304">
        <v>5</v>
      </c>
      <c r="BB2755" s="304">
        <v>22</v>
      </c>
      <c r="BC2755" s="304">
        <v>66</v>
      </c>
      <c r="BD2755" s="304">
        <v>20</v>
      </c>
      <c r="BE2755" s="304">
        <v>20</v>
      </c>
      <c r="BF2755" s="304">
        <v>-999</v>
      </c>
      <c r="BG2755" s="304">
        <v>-999</v>
      </c>
      <c r="BH2755" s="304">
        <v>60</v>
      </c>
      <c r="BI2755" s="304">
        <v>60</v>
      </c>
      <c r="BJ2755" s="304">
        <v>0</v>
      </c>
      <c r="BK2755" s="304">
        <v>0</v>
      </c>
      <c r="BL2755" s="304">
        <v>0</v>
      </c>
    </row>
    <row r="2756" spans="1:64" ht="15" hidden="1" customHeight="1" x14ac:dyDescent="0.2">
      <c r="A2756" s="304" t="s">
        <v>6103</v>
      </c>
      <c r="B2756" s="304" t="s">
        <v>2503</v>
      </c>
      <c r="C2756" s="304">
        <v>2892</v>
      </c>
      <c r="D2756" s="349" t="s">
        <v>4296</v>
      </c>
      <c r="E2756" s="304" t="s">
        <v>4296</v>
      </c>
      <c r="F2756" s="304"/>
      <c r="G2756" s="324">
        <v>40.258299999999998</v>
      </c>
      <c r="H2756" s="324">
        <v>141.17439999999999</v>
      </c>
      <c r="I2756" s="324" t="s">
        <v>214</v>
      </c>
      <c r="J2756" s="366">
        <v>431.65</v>
      </c>
      <c r="K2756" s="331">
        <v>0.1</v>
      </c>
      <c r="L2756" s="304" t="str">
        <f t="shared" ref="L2756:L2819" si="689">IF(J2756&lt;180,"E",IF(AND(J2756&gt;=180,J2756&lt;360),"D",IF(AND(J2756&gt;=360,J2756&lt;760),"C",IF(AND(J2756&gt;=760,J2756&lt;1500),"B",IF(J2756&gt;=1500,"A","-")))))</f>
        <v>C</v>
      </c>
      <c r="M2756" s="388">
        <v>0</v>
      </c>
      <c r="N2756" s="304"/>
      <c r="O2756" s="304">
        <v>21</v>
      </c>
      <c r="P2756" s="356"/>
      <c r="Q2756" s="356"/>
      <c r="R2756" s="304" t="s">
        <v>2503</v>
      </c>
      <c r="S2756" s="304"/>
      <c r="T2756" s="304"/>
      <c r="U2756" s="304"/>
      <c r="V2756" s="304"/>
      <c r="W2756" s="304" t="s">
        <v>4661</v>
      </c>
      <c r="X2756" s="304">
        <v>-999</v>
      </c>
      <c r="Y2756" s="366" t="str">
        <f t="shared" si="683"/>
        <v>-</v>
      </c>
      <c r="Z2756" s="304"/>
      <c r="AA2756" s="304"/>
      <c r="AB2756" s="304">
        <v>-999</v>
      </c>
      <c r="AC2756" s="304">
        <v>-999</v>
      </c>
      <c r="AD2756" s="366">
        <v>-999</v>
      </c>
      <c r="AE2756" s="304">
        <v>-999</v>
      </c>
      <c r="AF2756" s="304">
        <v>-999</v>
      </c>
      <c r="AG2756" s="304"/>
      <c r="AH2756" s="304">
        <v>3.1291600000000003E-2</v>
      </c>
      <c r="AI2756" s="312"/>
      <c r="AJ2756" s="332">
        <v>760</v>
      </c>
      <c r="AK2756" s="304">
        <f t="shared" ref="AK2756:AK2819" si="690">IF(AJ2756&lt;=180,180,IF(AND(AJ2756&gt;180,AJ2756&lt;240),210,IF(AND(AJ2756&gt;=240,AJ2756&lt;300),270,IF(AND(AJ2756&gt;=300,AJ2756&lt;360),270,IF(AND(AJ2756&gt;=360,AJ2756&lt;490),425,IF(AND(AJ2756&gt;=490,AJ2756&lt;620),555,IF(AND(AJ2756&gt;=620,AJ2756&lt;760),690,IF(AJ2756&gt;=760,760,"Error"))))))))</f>
        <v>760</v>
      </c>
      <c r="AL2756" s="304">
        <f t="shared" si="688"/>
        <v>0.43</v>
      </c>
      <c r="AM2756" s="389" t="str">
        <f t="shared" si="684"/>
        <v/>
      </c>
      <c r="AN2756" s="304"/>
      <c r="AO2756" s="304"/>
      <c r="AP2756" s="312"/>
      <c r="AQ2756" s="312"/>
      <c r="AR2756" s="312"/>
      <c r="AS2756" s="304"/>
      <c r="AT2756" s="312"/>
      <c r="AU2756" s="329">
        <f>VLOOKUP(C2756,[1]world!$A$2:$B$3555,2,FALSE)</f>
        <v>1</v>
      </c>
      <c r="AV2756" s="329">
        <v>519</v>
      </c>
      <c r="AW2756" s="304">
        <v>0.37</v>
      </c>
      <c r="AX2756" s="304">
        <v>32</v>
      </c>
      <c r="AY2756" s="304">
        <v>-999</v>
      </c>
      <c r="AZ2756" s="304">
        <v>640</v>
      </c>
      <c r="BA2756" s="304">
        <v>32</v>
      </c>
      <c r="BB2756" s="304">
        <v>-999</v>
      </c>
      <c r="BC2756" s="304">
        <v>640</v>
      </c>
      <c r="BD2756" s="304">
        <v>440</v>
      </c>
      <c r="BE2756" s="304">
        <v>440</v>
      </c>
      <c r="BF2756" s="304">
        <v>-999</v>
      </c>
      <c r="BG2756" s="304">
        <v>-999</v>
      </c>
      <c r="BH2756" s="304">
        <v>640</v>
      </c>
      <c r="BI2756" s="304">
        <v>640</v>
      </c>
      <c r="BJ2756" s="304">
        <v>0</v>
      </c>
      <c r="BK2756" s="304" t="s">
        <v>4954</v>
      </c>
      <c r="BL2756" s="304">
        <v>0</v>
      </c>
    </row>
    <row r="2757" spans="1:64" ht="15" hidden="1" customHeight="1" x14ac:dyDescent="0.2">
      <c r="A2757" s="304" t="s">
        <v>6103</v>
      </c>
      <c r="B2757" s="304" t="s">
        <v>2503</v>
      </c>
      <c r="C2757" s="304">
        <v>2893</v>
      </c>
      <c r="D2757" s="349" t="s">
        <v>4300</v>
      </c>
      <c r="E2757" s="304" t="s">
        <v>4300</v>
      </c>
      <c r="F2757" s="304"/>
      <c r="G2757" s="324">
        <v>40.267800000000001</v>
      </c>
      <c r="H2757" s="324">
        <v>141.5744</v>
      </c>
      <c r="I2757" s="324" t="s">
        <v>214</v>
      </c>
      <c r="J2757" s="366">
        <v>395.57</v>
      </c>
      <c r="K2757" s="331">
        <v>0.1</v>
      </c>
      <c r="L2757" s="304" t="str">
        <f t="shared" si="689"/>
        <v>C</v>
      </c>
      <c r="M2757" s="388">
        <v>0</v>
      </c>
      <c r="N2757" s="304"/>
      <c r="O2757" s="304">
        <v>21</v>
      </c>
      <c r="P2757" s="356"/>
      <c r="Q2757" s="356"/>
      <c r="R2757" s="304" t="s">
        <v>2503</v>
      </c>
      <c r="S2757" s="304"/>
      <c r="T2757" s="304"/>
      <c r="U2757" s="304"/>
      <c r="V2757" s="304"/>
      <c r="W2757" s="304" t="s">
        <v>4661</v>
      </c>
      <c r="X2757" s="304">
        <v>-999</v>
      </c>
      <c r="Y2757" s="366" t="str">
        <f t="shared" ref="Y2757:Y2820" si="691">IF(X2757="A",506.6,IF(X2757="B",424.8,IF(X2757="C",338.6,IF(X2757="D",274.5,IF(X2757="E",181.5,"-")))))</f>
        <v>-</v>
      </c>
      <c r="Z2757" s="304"/>
      <c r="AA2757" s="304"/>
      <c r="AB2757" s="304">
        <v>-999</v>
      </c>
      <c r="AC2757" s="304">
        <v>-999</v>
      </c>
      <c r="AD2757" s="366">
        <v>-999</v>
      </c>
      <c r="AE2757" s="304">
        <v>-999</v>
      </c>
      <c r="AF2757" s="304">
        <v>-999</v>
      </c>
      <c r="AG2757" s="304"/>
      <c r="AH2757" s="304">
        <v>1.0337799999999999E-2</v>
      </c>
      <c r="AI2757" s="312"/>
      <c r="AJ2757" s="332">
        <v>430</v>
      </c>
      <c r="AK2757" s="304">
        <f t="shared" si="690"/>
        <v>425</v>
      </c>
      <c r="AL2757" s="304">
        <f t="shared" si="688"/>
        <v>0.43</v>
      </c>
      <c r="AM2757" s="389" t="str">
        <f t="shared" si="684"/>
        <v/>
      </c>
      <c r="AN2757" s="304"/>
      <c r="AO2757" s="304"/>
      <c r="AP2757" s="312"/>
      <c r="AQ2757" s="312"/>
      <c r="AR2757" s="312"/>
      <c r="AS2757" s="304"/>
      <c r="AT2757" s="312"/>
      <c r="AU2757" s="329">
        <f>VLOOKUP(C2757,[1]world!$A$2:$B$3555,2,FALSE)</f>
        <v>5</v>
      </c>
      <c r="AV2757" s="329">
        <v>402</v>
      </c>
      <c r="AW2757" s="304">
        <v>0.37</v>
      </c>
      <c r="AX2757" s="304">
        <v>24</v>
      </c>
      <c r="AY2757" s="304">
        <v>50</v>
      </c>
      <c r="AZ2757" s="304">
        <v>-999</v>
      </c>
      <c r="BA2757" s="304">
        <v>24</v>
      </c>
      <c r="BB2757" s="304">
        <v>50</v>
      </c>
      <c r="BC2757" s="304">
        <v>-999</v>
      </c>
      <c r="BD2757" s="304">
        <v>20</v>
      </c>
      <c r="BE2757" s="304">
        <v>20</v>
      </c>
      <c r="BF2757" s="304">
        <v>-999</v>
      </c>
      <c r="BG2757" s="304">
        <v>-999</v>
      </c>
      <c r="BH2757" s="304">
        <v>40</v>
      </c>
      <c r="BI2757" s="304">
        <v>40</v>
      </c>
      <c r="BJ2757" s="304">
        <v>0</v>
      </c>
      <c r="BK2757" s="304">
        <v>0</v>
      </c>
      <c r="BL2757" s="304">
        <v>0</v>
      </c>
    </row>
    <row r="2758" spans="1:64" ht="15" hidden="1" customHeight="1" x14ac:dyDescent="0.2">
      <c r="A2758" s="304" t="s">
        <v>6103</v>
      </c>
      <c r="B2758" s="304" t="s">
        <v>2503</v>
      </c>
      <c r="C2758" s="304">
        <v>2894</v>
      </c>
      <c r="D2758" s="349" t="s">
        <v>4298</v>
      </c>
      <c r="E2758" s="304" t="s">
        <v>4298</v>
      </c>
      <c r="F2758" s="304"/>
      <c r="G2758" s="324">
        <v>40.265799999999999</v>
      </c>
      <c r="H2758" s="324">
        <v>141.7867</v>
      </c>
      <c r="I2758" s="324" t="s">
        <v>214</v>
      </c>
      <c r="J2758" s="366">
        <v>304.52</v>
      </c>
      <c r="K2758" s="331">
        <v>0.1</v>
      </c>
      <c r="L2758" s="304" t="str">
        <f t="shared" si="689"/>
        <v>D</v>
      </c>
      <c r="M2758" s="388">
        <v>0</v>
      </c>
      <c r="N2758" s="304"/>
      <c r="O2758" s="304">
        <v>21</v>
      </c>
      <c r="P2758" s="356"/>
      <c r="Q2758" s="356"/>
      <c r="R2758" s="304" t="s">
        <v>2503</v>
      </c>
      <c r="S2758" s="304"/>
      <c r="T2758" s="304"/>
      <c r="U2758" s="304"/>
      <c r="V2758" s="304"/>
      <c r="W2758" s="304" t="s">
        <v>4661</v>
      </c>
      <c r="X2758" s="304">
        <v>-999</v>
      </c>
      <c r="Y2758" s="366" t="str">
        <f t="shared" si="691"/>
        <v>-</v>
      </c>
      <c r="Z2758" s="304"/>
      <c r="AA2758" s="304"/>
      <c r="AB2758" s="304">
        <v>-999</v>
      </c>
      <c r="AC2758" s="304">
        <v>-999</v>
      </c>
      <c r="AD2758" s="366">
        <v>-999</v>
      </c>
      <c r="AE2758" s="304">
        <v>-999</v>
      </c>
      <c r="AF2758" s="304">
        <v>-999</v>
      </c>
      <c r="AG2758" s="304"/>
      <c r="AH2758" s="304">
        <v>1.0120799999999999E-2</v>
      </c>
      <c r="AI2758" s="312"/>
      <c r="AJ2758" s="332">
        <v>425</v>
      </c>
      <c r="AK2758" s="304">
        <f t="shared" si="690"/>
        <v>425</v>
      </c>
      <c r="AL2758" s="304">
        <f t="shared" si="688"/>
        <v>0.43</v>
      </c>
      <c r="AM2758" s="389" t="str">
        <f t="shared" si="684"/>
        <v/>
      </c>
      <c r="AN2758" s="304"/>
      <c r="AO2758" s="304"/>
      <c r="AP2758" s="312"/>
      <c r="AQ2758" s="312"/>
      <c r="AR2758" s="312"/>
      <c r="AS2758" s="304"/>
      <c r="AT2758" s="312"/>
      <c r="AU2758" s="329">
        <f>VLOOKUP(C2758,[1]world!$A$2:$B$3555,2,FALSE)</f>
        <v>5</v>
      </c>
      <c r="AV2758" s="329">
        <v>402</v>
      </c>
      <c r="AW2758" s="304">
        <v>0.37</v>
      </c>
      <c r="AX2758" s="304">
        <v>50</v>
      </c>
      <c r="AY2758" s="304">
        <v>50</v>
      </c>
      <c r="AZ2758" s="304">
        <v>60</v>
      </c>
      <c r="BA2758" s="304">
        <v>50</v>
      </c>
      <c r="BB2758" s="304">
        <v>50</v>
      </c>
      <c r="BC2758" s="304">
        <v>60</v>
      </c>
      <c r="BD2758" s="304">
        <v>20</v>
      </c>
      <c r="BE2758" s="304">
        <v>20</v>
      </c>
      <c r="BF2758" s="304">
        <v>-999</v>
      </c>
      <c r="BG2758" s="304">
        <v>-999</v>
      </c>
      <c r="BH2758" s="304">
        <v>60</v>
      </c>
      <c r="BI2758" s="304">
        <v>60</v>
      </c>
      <c r="BJ2758" s="304">
        <v>0</v>
      </c>
      <c r="BK2758" s="304">
        <v>0</v>
      </c>
      <c r="BL2758" s="304">
        <v>0</v>
      </c>
    </row>
    <row r="2759" spans="1:64" ht="15" hidden="1" customHeight="1" x14ac:dyDescent="0.2">
      <c r="A2759" s="304" t="s">
        <v>6103</v>
      </c>
      <c r="B2759" s="304" t="s">
        <v>2503</v>
      </c>
      <c r="C2759" s="304">
        <v>2895</v>
      </c>
      <c r="D2759" s="349" t="s">
        <v>4283</v>
      </c>
      <c r="E2759" s="304" t="s">
        <v>4283</v>
      </c>
      <c r="F2759" s="304"/>
      <c r="G2759" s="324">
        <v>40.083300000000001</v>
      </c>
      <c r="H2759" s="324">
        <v>141.71559999999999</v>
      </c>
      <c r="I2759" s="324" t="s">
        <v>214</v>
      </c>
      <c r="J2759" s="366">
        <v>966.82</v>
      </c>
      <c r="K2759" s="331">
        <v>0.1</v>
      </c>
      <c r="L2759" s="304" t="str">
        <f t="shared" si="689"/>
        <v>B</v>
      </c>
      <c r="M2759" s="388">
        <v>0</v>
      </c>
      <c r="N2759" s="304"/>
      <c r="O2759" s="304">
        <v>21</v>
      </c>
      <c r="P2759" s="356"/>
      <c r="Q2759" s="356"/>
      <c r="R2759" s="304" t="s">
        <v>2503</v>
      </c>
      <c r="S2759" s="304"/>
      <c r="T2759" s="304"/>
      <c r="U2759" s="304"/>
      <c r="V2759" s="304"/>
      <c r="W2759" s="304" t="s">
        <v>4661</v>
      </c>
      <c r="X2759" s="304">
        <v>-999</v>
      </c>
      <c r="Y2759" s="366" t="str">
        <f t="shared" si="691"/>
        <v>-</v>
      </c>
      <c r="Z2759" s="304"/>
      <c r="AA2759" s="304"/>
      <c r="AB2759" s="304">
        <v>-999</v>
      </c>
      <c r="AC2759" s="304">
        <v>-999</v>
      </c>
      <c r="AD2759" s="366">
        <v>-999</v>
      </c>
      <c r="AE2759" s="304">
        <v>-999</v>
      </c>
      <c r="AF2759" s="304">
        <v>-999</v>
      </c>
      <c r="AG2759" s="304"/>
      <c r="AH2759" s="304">
        <v>3.62899E-2</v>
      </c>
      <c r="AI2759" s="312"/>
      <c r="AJ2759" s="332">
        <v>760</v>
      </c>
      <c r="AK2759" s="304">
        <f t="shared" si="690"/>
        <v>760</v>
      </c>
      <c r="AL2759" s="304">
        <f t="shared" si="688"/>
        <v>0.43</v>
      </c>
      <c r="AM2759" s="389" t="str">
        <f t="shared" si="684"/>
        <v/>
      </c>
      <c r="AN2759" s="304"/>
      <c r="AO2759" s="304"/>
      <c r="AP2759" s="312"/>
      <c r="AQ2759" s="312"/>
      <c r="AR2759" s="312"/>
      <c r="AS2759" s="304"/>
      <c r="AT2759" s="312"/>
      <c r="AU2759" s="329">
        <f>VLOOKUP(C2759,[1]world!$A$2:$B$3555,2,FALSE)</f>
        <v>1</v>
      </c>
      <c r="AV2759" s="329">
        <v>519</v>
      </c>
      <c r="AW2759" s="304">
        <v>0.37</v>
      </c>
      <c r="AX2759" s="304">
        <v>6</v>
      </c>
      <c r="AY2759" s="304">
        <v>16</v>
      </c>
      <c r="AZ2759" s="304">
        <v>58</v>
      </c>
      <c r="BA2759" s="304">
        <v>6</v>
      </c>
      <c r="BB2759" s="304">
        <v>16</v>
      </c>
      <c r="BC2759" s="304">
        <v>58</v>
      </c>
      <c r="BD2759" s="304">
        <v>20</v>
      </c>
      <c r="BE2759" s="304">
        <v>20</v>
      </c>
      <c r="BF2759" s="304">
        <v>-999</v>
      </c>
      <c r="BG2759" s="304">
        <v>-999</v>
      </c>
      <c r="BH2759" s="304">
        <v>40</v>
      </c>
      <c r="BI2759" s="304">
        <v>40</v>
      </c>
      <c r="BJ2759" s="304">
        <v>0</v>
      </c>
      <c r="BK2759" s="304">
        <v>0</v>
      </c>
      <c r="BL2759" s="304">
        <v>0</v>
      </c>
    </row>
    <row r="2760" spans="1:64" ht="15" hidden="1" customHeight="1" x14ac:dyDescent="0.2">
      <c r="A2760" s="304" t="s">
        <v>6103</v>
      </c>
      <c r="B2760" s="304" t="s">
        <v>2503</v>
      </c>
      <c r="C2760" s="304">
        <v>2896</v>
      </c>
      <c r="D2760" s="349" t="s">
        <v>4287</v>
      </c>
      <c r="E2760" s="304" t="s">
        <v>4287</v>
      </c>
      <c r="F2760" s="304"/>
      <c r="G2760" s="324">
        <v>40.136400000000002</v>
      </c>
      <c r="H2760" s="324">
        <v>140.9564</v>
      </c>
      <c r="I2760" s="324" t="s">
        <v>214</v>
      </c>
      <c r="J2760" s="366">
        <v>496.2</v>
      </c>
      <c r="K2760" s="331">
        <v>0.1</v>
      </c>
      <c r="L2760" s="304" t="str">
        <f t="shared" si="689"/>
        <v>C</v>
      </c>
      <c r="M2760" s="388">
        <v>0</v>
      </c>
      <c r="N2760" s="304"/>
      <c r="O2760" s="304">
        <v>21</v>
      </c>
      <c r="P2760" s="356"/>
      <c r="Q2760" s="356"/>
      <c r="R2760" s="304" t="s">
        <v>2503</v>
      </c>
      <c r="S2760" s="304"/>
      <c r="T2760" s="304"/>
      <c r="U2760" s="304"/>
      <c r="V2760" s="304"/>
      <c r="W2760" s="304" t="s">
        <v>4661</v>
      </c>
      <c r="X2760" s="304">
        <v>-999</v>
      </c>
      <c r="Y2760" s="366" t="str">
        <f t="shared" si="691"/>
        <v>-</v>
      </c>
      <c r="Z2760" s="304"/>
      <c r="AA2760" s="304"/>
      <c r="AB2760" s="304">
        <v>-999</v>
      </c>
      <c r="AC2760" s="304">
        <v>-999</v>
      </c>
      <c r="AD2760" s="366">
        <v>-999</v>
      </c>
      <c r="AE2760" s="304">
        <v>-999</v>
      </c>
      <c r="AF2760" s="304">
        <v>-999</v>
      </c>
      <c r="AG2760" s="304"/>
      <c r="AH2760" s="304">
        <v>3.5168400000000002E-2</v>
      </c>
      <c r="AI2760" s="312"/>
      <c r="AJ2760" s="332">
        <v>760</v>
      </c>
      <c r="AK2760" s="304">
        <f t="shared" si="690"/>
        <v>760</v>
      </c>
      <c r="AL2760" s="304">
        <f t="shared" si="688"/>
        <v>0.43</v>
      </c>
      <c r="AM2760" s="389" t="str">
        <f t="shared" si="684"/>
        <v/>
      </c>
      <c r="AN2760" s="304"/>
      <c r="AO2760" s="304"/>
      <c r="AP2760" s="312"/>
      <c r="AQ2760" s="312"/>
      <c r="AR2760" s="312"/>
      <c r="AS2760" s="304"/>
      <c r="AT2760" s="312"/>
      <c r="AU2760" s="329">
        <f>VLOOKUP(C2760,[1]world!$A$2:$B$3555,2,FALSE)</f>
        <v>5</v>
      </c>
      <c r="AV2760" s="329">
        <v>402</v>
      </c>
      <c r="AW2760" s="304">
        <v>0.37</v>
      </c>
      <c r="AX2760" s="304">
        <v>16</v>
      </c>
      <c r="AY2760" s="304">
        <v>-999</v>
      </c>
      <c r="AZ2760" s="304">
        <v>160</v>
      </c>
      <c r="BA2760" s="304">
        <v>16</v>
      </c>
      <c r="BB2760" s="304">
        <v>-999</v>
      </c>
      <c r="BC2760" s="304">
        <v>160</v>
      </c>
      <c r="BD2760" s="304">
        <v>20</v>
      </c>
      <c r="BE2760" s="304">
        <v>20</v>
      </c>
      <c r="BF2760" s="304">
        <v>-999</v>
      </c>
      <c r="BG2760" s="304">
        <v>-999</v>
      </c>
      <c r="BH2760" s="304">
        <v>160</v>
      </c>
      <c r="BI2760" s="304">
        <v>160</v>
      </c>
      <c r="BJ2760" s="304">
        <v>0</v>
      </c>
      <c r="BK2760" s="304" t="s">
        <v>4954</v>
      </c>
      <c r="BL2760" s="304">
        <v>0</v>
      </c>
    </row>
    <row r="2761" spans="1:64" ht="15" hidden="1" customHeight="1" x14ac:dyDescent="0.2">
      <c r="A2761" s="304" t="s">
        <v>6103</v>
      </c>
      <c r="B2761" s="304" t="s">
        <v>2503</v>
      </c>
      <c r="C2761" s="304">
        <v>2897</v>
      </c>
      <c r="D2761" s="349" t="s">
        <v>4282</v>
      </c>
      <c r="E2761" s="304" t="s">
        <v>4282</v>
      </c>
      <c r="F2761" s="304"/>
      <c r="G2761" s="324">
        <v>40.078299999999999</v>
      </c>
      <c r="H2761" s="324">
        <v>141.19499999999999</v>
      </c>
      <c r="I2761" s="324" t="s">
        <v>214</v>
      </c>
      <c r="J2761" s="366">
        <v>343.15</v>
      </c>
      <c r="K2761" s="331">
        <v>0.1</v>
      </c>
      <c r="L2761" s="304" t="str">
        <f t="shared" si="689"/>
        <v>D</v>
      </c>
      <c r="M2761" s="388">
        <v>0</v>
      </c>
      <c r="N2761" s="304"/>
      <c r="O2761" s="304">
        <v>21</v>
      </c>
      <c r="P2761" s="356"/>
      <c r="Q2761" s="356"/>
      <c r="R2761" s="304" t="s">
        <v>2503</v>
      </c>
      <c r="S2761" s="304"/>
      <c r="T2761" s="304"/>
      <c r="U2761" s="304"/>
      <c r="V2761" s="304"/>
      <c r="W2761" s="304" t="s">
        <v>4661</v>
      </c>
      <c r="X2761" s="304">
        <v>-999</v>
      </c>
      <c r="Y2761" s="366" t="str">
        <f t="shared" si="691"/>
        <v>-</v>
      </c>
      <c r="Z2761" s="304"/>
      <c r="AA2761" s="304"/>
      <c r="AB2761" s="304">
        <v>-999</v>
      </c>
      <c r="AC2761" s="304">
        <v>-999</v>
      </c>
      <c r="AD2761" s="366">
        <v>-999</v>
      </c>
      <c r="AE2761" s="304">
        <v>-999</v>
      </c>
      <c r="AF2761" s="304">
        <v>-999</v>
      </c>
      <c r="AG2761" s="304"/>
      <c r="AH2761" s="304">
        <v>8.9594900000000005E-2</v>
      </c>
      <c r="AI2761" s="312"/>
      <c r="AJ2761" s="332">
        <v>760</v>
      </c>
      <c r="AK2761" s="304">
        <f t="shared" si="690"/>
        <v>760</v>
      </c>
      <c r="AL2761" s="304">
        <f t="shared" si="688"/>
        <v>0.43</v>
      </c>
      <c r="AM2761" s="389" t="str">
        <f t="shared" ref="AM2761:AM2824" si="692">IF(AT2761&lt;&gt;"",AT2761,IF(AND(AT2761="",AR2761=""),"",AR2761))</f>
        <v/>
      </c>
      <c r="AN2761" s="304"/>
      <c r="AO2761" s="304"/>
      <c r="AP2761" s="312"/>
      <c r="AQ2761" s="312"/>
      <c r="AR2761" s="312"/>
      <c r="AS2761" s="304"/>
      <c r="AT2761" s="312"/>
      <c r="AU2761" s="329">
        <f>VLOOKUP(C2761,[1]world!$A$2:$B$3555,2,FALSE)</f>
        <v>2</v>
      </c>
      <c r="AV2761" s="329">
        <v>393</v>
      </c>
      <c r="AW2761" s="304">
        <v>0.37</v>
      </c>
      <c r="AX2761" s="304">
        <v>50</v>
      </c>
      <c r="AY2761" s="304">
        <v>-999</v>
      </c>
      <c r="AZ2761" s="304">
        <v>640</v>
      </c>
      <c r="BA2761" s="304">
        <v>50</v>
      </c>
      <c r="BB2761" s="304">
        <v>-999</v>
      </c>
      <c r="BC2761" s="304">
        <v>640</v>
      </c>
      <c r="BD2761" s="304">
        <v>40</v>
      </c>
      <c r="BE2761" s="304">
        <v>40</v>
      </c>
      <c r="BF2761" s="304">
        <v>-999</v>
      </c>
      <c r="BG2761" s="304">
        <v>-999</v>
      </c>
      <c r="BH2761" s="304">
        <v>640</v>
      </c>
      <c r="BI2761" s="304">
        <v>640</v>
      </c>
      <c r="BJ2761" s="304">
        <v>0</v>
      </c>
      <c r="BK2761" s="304" t="s">
        <v>4954</v>
      </c>
      <c r="BL2761" s="304">
        <v>0</v>
      </c>
    </row>
    <row r="2762" spans="1:64" ht="15" hidden="1" customHeight="1" x14ac:dyDescent="0.2">
      <c r="A2762" s="304" t="s">
        <v>6103</v>
      </c>
      <c r="B2762" s="304" t="s">
        <v>2503</v>
      </c>
      <c r="C2762" s="304">
        <v>2898</v>
      </c>
      <c r="D2762" s="349" t="s">
        <v>4289</v>
      </c>
      <c r="E2762" s="304" t="s">
        <v>4289</v>
      </c>
      <c r="F2762" s="304"/>
      <c r="G2762" s="324">
        <v>40.150599999999997</v>
      </c>
      <c r="H2762" s="324">
        <v>141.4281</v>
      </c>
      <c r="I2762" s="324" t="s">
        <v>214</v>
      </c>
      <c r="J2762" s="366">
        <v>367.94</v>
      </c>
      <c r="K2762" s="331">
        <v>0.1</v>
      </c>
      <c r="L2762" s="304" t="str">
        <f t="shared" si="689"/>
        <v>C</v>
      </c>
      <c r="M2762" s="388">
        <v>0</v>
      </c>
      <c r="N2762" s="304"/>
      <c r="O2762" s="304">
        <v>21</v>
      </c>
      <c r="P2762" s="356"/>
      <c r="Q2762" s="356"/>
      <c r="R2762" s="304" t="s">
        <v>2503</v>
      </c>
      <c r="S2762" s="304"/>
      <c r="T2762" s="304"/>
      <c r="U2762" s="304"/>
      <c r="V2762" s="304"/>
      <c r="W2762" s="304" t="s">
        <v>4661</v>
      </c>
      <c r="X2762" s="304">
        <v>-999</v>
      </c>
      <c r="Y2762" s="366" t="str">
        <f t="shared" si="691"/>
        <v>-</v>
      </c>
      <c r="Z2762" s="304"/>
      <c r="AA2762" s="304"/>
      <c r="AB2762" s="304">
        <v>-999</v>
      </c>
      <c r="AC2762" s="304">
        <v>-999</v>
      </c>
      <c r="AD2762" s="366">
        <v>-999</v>
      </c>
      <c r="AE2762" s="304">
        <v>-999</v>
      </c>
      <c r="AF2762" s="304">
        <v>-999</v>
      </c>
      <c r="AG2762" s="304"/>
      <c r="AH2762" s="304">
        <v>5.4882899999999998E-2</v>
      </c>
      <c r="AI2762" s="312"/>
      <c r="AJ2762" s="332">
        <v>760</v>
      </c>
      <c r="AK2762" s="304">
        <f t="shared" si="690"/>
        <v>760</v>
      </c>
      <c r="AL2762" s="304">
        <f t="shared" si="688"/>
        <v>0.43</v>
      </c>
      <c r="AM2762" s="389" t="str">
        <f t="shared" si="692"/>
        <v/>
      </c>
      <c r="AN2762" s="304"/>
      <c r="AO2762" s="304"/>
      <c r="AP2762" s="312"/>
      <c r="AQ2762" s="312"/>
      <c r="AR2762" s="312"/>
      <c r="AS2762" s="304"/>
      <c r="AT2762" s="312"/>
      <c r="AU2762" s="329">
        <f>VLOOKUP(C2762,[1]world!$A$2:$B$3555,2,FALSE)</f>
        <v>5</v>
      </c>
      <c r="AV2762" s="329">
        <v>402</v>
      </c>
      <c r="AW2762" s="304">
        <v>0.37</v>
      </c>
      <c r="AX2762" s="304">
        <v>74</v>
      </c>
      <c r="AY2762" s="304">
        <v>-999</v>
      </c>
      <c r="AZ2762" s="304">
        <v>-999</v>
      </c>
      <c r="BA2762" s="304">
        <v>74</v>
      </c>
      <c r="BB2762" s="304">
        <v>-999</v>
      </c>
      <c r="BC2762" s="304">
        <v>-999</v>
      </c>
      <c r="BD2762" s="304">
        <v>20</v>
      </c>
      <c r="BE2762" s="304">
        <v>20</v>
      </c>
      <c r="BF2762" s="304">
        <v>-999</v>
      </c>
      <c r="BG2762" s="304">
        <v>-999</v>
      </c>
      <c r="BH2762" s="304">
        <v>40</v>
      </c>
      <c r="BI2762" s="304">
        <v>40</v>
      </c>
      <c r="BJ2762" s="304">
        <v>0</v>
      </c>
      <c r="BK2762" s="304" t="s">
        <v>4954</v>
      </c>
      <c r="BL2762" s="304">
        <v>0</v>
      </c>
    </row>
    <row r="2763" spans="1:64" ht="15" hidden="1" customHeight="1" x14ac:dyDescent="0.2">
      <c r="A2763" s="304" t="s">
        <v>6103</v>
      </c>
      <c r="B2763" s="304" t="s">
        <v>2503</v>
      </c>
      <c r="C2763" s="304">
        <v>2899</v>
      </c>
      <c r="D2763" s="349" t="s">
        <v>4271</v>
      </c>
      <c r="E2763" s="304" t="s">
        <v>4271</v>
      </c>
      <c r="F2763" s="304"/>
      <c r="G2763" s="324">
        <v>39.936900000000001</v>
      </c>
      <c r="H2763" s="324">
        <v>141.55279999999999</v>
      </c>
      <c r="I2763" s="324" t="s">
        <v>214</v>
      </c>
      <c r="J2763" s="366">
        <v>620.54</v>
      </c>
      <c r="K2763" s="331">
        <v>0.1</v>
      </c>
      <c r="L2763" s="304" t="str">
        <f t="shared" si="689"/>
        <v>C</v>
      </c>
      <c r="M2763" s="388">
        <v>0</v>
      </c>
      <c r="N2763" s="304"/>
      <c r="O2763" s="304">
        <v>21</v>
      </c>
      <c r="P2763" s="356"/>
      <c r="Q2763" s="356"/>
      <c r="R2763" s="304" t="s">
        <v>2503</v>
      </c>
      <c r="S2763" s="304"/>
      <c r="T2763" s="304"/>
      <c r="U2763" s="304"/>
      <c r="V2763" s="304"/>
      <c r="W2763" s="304" t="s">
        <v>4661</v>
      </c>
      <c r="X2763" s="304">
        <v>-999</v>
      </c>
      <c r="Y2763" s="366" t="str">
        <f t="shared" si="691"/>
        <v>-</v>
      </c>
      <c r="Z2763" s="304"/>
      <c r="AA2763" s="304"/>
      <c r="AB2763" s="304">
        <v>-999</v>
      </c>
      <c r="AC2763" s="304">
        <v>-999</v>
      </c>
      <c r="AD2763" s="366">
        <v>-999</v>
      </c>
      <c r="AE2763" s="304">
        <v>-999</v>
      </c>
      <c r="AF2763" s="304">
        <v>-999</v>
      </c>
      <c r="AG2763" s="304"/>
      <c r="AH2763" s="304">
        <v>3.3669900000000003E-2</v>
      </c>
      <c r="AI2763" s="312"/>
      <c r="AJ2763" s="332">
        <v>760</v>
      </c>
      <c r="AK2763" s="304">
        <f t="shared" si="690"/>
        <v>760</v>
      </c>
      <c r="AL2763" s="304">
        <f t="shared" si="688"/>
        <v>0.43</v>
      </c>
      <c r="AM2763" s="389" t="str">
        <f t="shared" si="692"/>
        <v/>
      </c>
      <c r="AN2763" s="304"/>
      <c r="AO2763" s="304"/>
      <c r="AP2763" s="312"/>
      <c r="AQ2763" s="312"/>
      <c r="AR2763" s="312"/>
      <c r="AS2763" s="304"/>
      <c r="AT2763" s="312"/>
      <c r="AU2763" s="329">
        <f>VLOOKUP(C2763,[1]world!$A$2:$B$3555,2,FALSE)</f>
        <v>1</v>
      </c>
      <c r="AV2763" s="329">
        <v>519</v>
      </c>
      <c r="AW2763" s="304">
        <v>0.37</v>
      </c>
      <c r="AX2763" s="304">
        <v>4</v>
      </c>
      <c r="AY2763" s="304">
        <v>18</v>
      </c>
      <c r="AZ2763" s="304">
        <v>60</v>
      </c>
      <c r="BA2763" s="304">
        <v>4</v>
      </c>
      <c r="BB2763" s="304">
        <v>18</v>
      </c>
      <c r="BC2763" s="304">
        <v>60</v>
      </c>
      <c r="BD2763" s="304">
        <v>20</v>
      </c>
      <c r="BE2763" s="304">
        <v>20</v>
      </c>
      <c r="BF2763" s="304">
        <v>-999</v>
      </c>
      <c r="BG2763" s="304">
        <v>-999</v>
      </c>
      <c r="BH2763" s="304">
        <v>60</v>
      </c>
      <c r="BI2763" s="304">
        <v>60</v>
      </c>
      <c r="BJ2763" s="304">
        <v>0</v>
      </c>
      <c r="BK2763" s="304">
        <v>0</v>
      </c>
      <c r="BL2763" s="304">
        <v>0</v>
      </c>
    </row>
    <row r="2764" spans="1:64" ht="15" hidden="1" customHeight="1" x14ac:dyDescent="0.2">
      <c r="A2764" s="304" t="s">
        <v>6103</v>
      </c>
      <c r="B2764" s="304" t="s">
        <v>2503</v>
      </c>
      <c r="C2764" s="304">
        <v>2900</v>
      </c>
      <c r="D2764" s="349" t="s">
        <v>4257</v>
      </c>
      <c r="E2764" s="304" t="s">
        <v>4257</v>
      </c>
      <c r="F2764" s="304"/>
      <c r="G2764" s="324">
        <v>39.740699999999997</v>
      </c>
      <c r="H2764" s="324">
        <v>141.91229999999999</v>
      </c>
      <c r="I2764" s="324" t="s">
        <v>214</v>
      </c>
      <c r="J2764" s="366">
        <v>816.31</v>
      </c>
      <c r="K2764" s="331">
        <v>0.1</v>
      </c>
      <c r="L2764" s="304" t="str">
        <f t="shared" si="689"/>
        <v>B</v>
      </c>
      <c r="M2764" s="388">
        <v>0</v>
      </c>
      <c r="N2764" s="304"/>
      <c r="O2764" s="304">
        <v>21</v>
      </c>
      <c r="P2764" s="356"/>
      <c r="Q2764" s="356"/>
      <c r="R2764" s="304" t="s">
        <v>2503</v>
      </c>
      <c r="S2764" s="304"/>
      <c r="T2764" s="304"/>
      <c r="U2764" s="304"/>
      <c r="V2764" s="304"/>
      <c r="W2764" s="304" t="s">
        <v>4661</v>
      </c>
      <c r="X2764" s="304">
        <v>-999</v>
      </c>
      <c r="Y2764" s="366" t="str">
        <f t="shared" si="691"/>
        <v>-</v>
      </c>
      <c r="Z2764" s="304"/>
      <c r="AA2764" s="304"/>
      <c r="AB2764" s="304">
        <v>-999</v>
      </c>
      <c r="AC2764" s="304">
        <v>-999</v>
      </c>
      <c r="AD2764" s="366">
        <v>-999</v>
      </c>
      <c r="AE2764" s="304">
        <v>-999</v>
      </c>
      <c r="AF2764" s="304">
        <v>-999</v>
      </c>
      <c r="AG2764" s="304"/>
      <c r="AH2764" s="304">
        <v>7.3448299999999994E-2</v>
      </c>
      <c r="AI2764" s="312"/>
      <c r="AJ2764" s="332">
        <v>760</v>
      </c>
      <c r="AK2764" s="304">
        <f t="shared" si="690"/>
        <v>760</v>
      </c>
      <c r="AL2764" s="304">
        <f t="shared" si="688"/>
        <v>0.43</v>
      </c>
      <c r="AM2764" s="389" t="str">
        <f t="shared" si="692"/>
        <v/>
      </c>
      <c r="AN2764" s="304"/>
      <c r="AO2764" s="304"/>
      <c r="AP2764" s="312"/>
      <c r="AQ2764" s="312"/>
      <c r="AR2764" s="312"/>
      <c r="AS2764" s="304"/>
      <c r="AT2764" s="312"/>
      <c r="AU2764" s="329">
        <f>VLOOKUP(C2764,[1]world!$A$2:$B$3555,2,FALSE)</f>
        <v>3</v>
      </c>
      <c r="AV2764" s="329">
        <v>547</v>
      </c>
      <c r="AW2764" s="304">
        <v>0.37</v>
      </c>
      <c r="AX2764" s="304">
        <v>6</v>
      </c>
      <c r="AY2764" s="304">
        <v>20</v>
      </c>
      <c r="AZ2764" s="304">
        <v>46</v>
      </c>
      <c r="BA2764" s="304">
        <v>6</v>
      </c>
      <c r="BB2764" s="304">
        <v>20</v>
      </c>
      <c r="BC2764" s="304">
        <v>46</v>
      </c>
      <c r="BD2764" s="304">
        <v>20</v>
      </c>
      <c r="BE2764" s="304">
        <v>20</v>
      </c>
      <c r="BF2764" s="304">
        <v>-999</v>
      </c>
      <c r="BG2764" s="304">
        <v>-999</v>
      </c>
      <c r="BH2764" s="304">
        <v>40</v>
      </c>
      <c r="BI2764" s="304">
        <v>40</v>
      </c>
      <c r="BJ2764" s="304">
        <v>0</v>
      </c>
      <c r="BK2764" s="304">
        <v>0</v>
      </c>
      <c r="BL2764" s="304">
        <v>0</v>
      </c>
    </row>
    <row r="2765" spans="1:64" ht="15" hidden="1" customHeight="1" x14ac:dyDescent="0.2">
      <c r="A2765" s="304" t="s">
        <v>6103</v>
      </c>
      <c r="B2765" s="304" t="s">
        <v>2503</v>
      </c>
      <c r="C2765" s="304">
        <v>2901</v>
      </c>
      <c r="D2765" s="349" t="s">
        <v>4243</v>
      </c>
      <c r="E2765" s="304" t="s">
        <v>4243</v>
      </c>
      <c r="F2765" s="304"/>
      <c r="G2765" s="324">
        <v>39.611899999999999</v>
      </c>
      <c r="H2765" s="324">
        <v>141.09639999999999</v>
      </c>
      <c r="I2765" s="324" t="s">
        <v>214</v>
      </c>
      <c r="J2765" s="366">
        <v>337.5</v>
      </c>
      <c r="K2765" s="331">
        <v>0.1</v>
      </c>
      <c r="L2765" s="304" t="str">
        <f t="shared" si="689"/>
        <v>D</v>
      </c>
      <c r="M2765" s="388">
        <v>0</v>
      </c>
      <c r="N2765" s="304"/>
      <c r="O2765" s="304">
        <v>21</v>
      </c>
      <c r="P2765" s="356"/>
      <c r="Q2765" s="356"/>
      <c r="R2765" s="304" t="s">
        <v>2503</v>
      </c>
      <c r="S2765" s="304"/>
      <c r="T2765" s="304"/>
      <c r="U2765" s="304"/>
      <c r="V2765" s="304"/>
      <c r="W2765" s="304" t="s">
        <v>4661</v>
      </c>
      <c r="X2765" s="304">
        <v>-999</v>
      </c>
      <c r="Y2765" s="366" t="str">
        <f t="shared" si="691"/>
        <v>-</v>
      </c>
      <c r="Z2765" s="304"/>
      <c r="AA2765" s="304"/>
      <c r="AB2765" s="304">
        <v>-999</v>
      </c>
      <c r="AC2765" s="304">
        <v>-999</v>
      </c>
      <c r="AD2765" s="366">
        <v>-999</v>
      </c>
      <c r="AE2765" s="304">
        <v>-999</v>
      </c>
      <c r="AF2765" s="304">
        <v>-999</v>
      </c>
      <c r="AG2765" s="304"/>
      <c r="AH2765" s="304">
        <v>7.7149599999999999E-3</v>
      </c>
      <c r="AI2765" s="312"/>
      <c r="AJ2765" s="332">
        <v>372</v>
      </c>
      <c r="AK2765" s="304">
        <f t="shared" si="690"/>
        <v>425</v>
      </c>
      <c r="AL2765" s="304">
        <f t="shared" si="688"/>
        <v>0.43</v>
      </c>
      <c r="AM2765" s="389" t="str">
        <f t="shared" si="692"/>
        <v/>
      </c>
      <c r="AN2765" s="304"/>
      <c r="AO2765" s="304"/>
      <c r="AP2765" s="312"/>
      <c r="AQ2765" s="312"/>
      <c r="AR2765" s="312"/>
      <c r="AS2765" s="304"/>
      <c r="AT2765" s="312"/>
      <c r="AU2765" s="329">
        <f>VLOOKUP(C2765,[1]world!$A$2:$B$3555,2,FALSE)</f>
        <v>3</v>
      </c>
      <c r="AV2765" s="329">
        <v>547</v>
      </c>
      <c r="AW2765" s="304">
        <v>0.37</v>
      </c>
      <c r="AX2765" s="304">
        <v>40</v>
      </c>
      <c r="AY2765" s="304">
        <v>-999</v>
      </c>
      <c r="AZ2765" s="304">
        <v>820</v>
      </c>
      <c r="BA2765" s="304">
        <v>40</v>
      </c>
      <c r="BB2765" s="304">
        <v>-999</v>
      </c>
      <c r="BC2765" s="304">
        <v>820</v>
      </c>
      <c r="BD2765" s="304">
        <v>40</v>
      </c>
      <c r="BE2765" s="304">
        <v>40</v>
      </c>
      <c r="BF2765" s="304">
        <v>-999</v>
      </c>
      <c r="BG2765" s="304">
        <v>-999</v>
      </c>
      <c r="BH2765" s="304">
        <v>820</v>
      </c>
      <c r="BI2765" s="304">
        <v>820</v>
      </c>
      <c r="BJ2765" s="304">
        <v>2</v>
      </c>
      <c r="BK2765" s="304" t="s">
        <v>4954</v>
      </c>
      <c r="BL2765" s="304">
        <v>2</v>
      </c>
    </row>
    <row r="2766" spans="1:64" ht="15" hidden="1" customHeight="1" x14ac:dyDescent="0.2">
      <c r="A2766" s="304" t="s">
        <v>6103</v>
      </c>
      <c r="B2766" s="304" t="s">
        <v>2503</v>
      </c>
      <c r="C2766" s="304">
        <v>2902</v>
      </c>
      <c r="D2766" s="349" t="s">
        <v>4247</v>
      </c>
      <c r="E2766" s="304" t="s">
        <v>4247</v>
      </c>
      <c r="F2766" s="304"/>
      <c r="G2766" s="324">
        <v>39.640799999999999</v>
      </c>
      <c r="H2766" s="324">
        <v>140.94999999999999</v>
      </c>
      <c r="I2766" s="324" t="s">
        <v>214</v>
      </c>
      <c r="J2766" s="366">
        <v>534.71</v>
      </c>
      <c r="K2766" s="331">
        <v>0.1</v>
      </c>
      <c r="L2766" s="304" t="str">
        <f t="shared" si="689"/>
        <v>C</v>
      </c>
      <c r="M2766" s="388">
        <v>0</v>
      </c>
      <c r="N2766" s="304"/>
      <c r="O2766" s="304">
        <v>21</v>
      </c>
      <c r="P2766" s="356"/>
      <c r="Q2766" s="356"/>
      <c r="R2766" s="304" t="s">
        <v>2503</v>
      </c>
      <c r="S2766" s="304"/>
      <c r="T2766" s="304"/>
      <c r="U2766" s="304"/>
      <c r="V2766" s="304"/>
      <c r="W2766" s="304" t="s">
        <v>4661</v>
      </c>
      <c r="X2766" s="304">
        <v>-999</v>
      </c>
      <c r="Y2766" s="366" t="str">
        <f t="shared" si="691"/>
        <v>-</v>
      </c>
      <c r="Z2766" s="304"/>
      <c r="AA2766" s="304"/>
      <c r="AB2766" s="304">
        <v>-999</v>
      </c>
      <c r="AC2766" s="304">
        <v>-999</v>
      </c>
      <c r="AD2766" s="366">
        <v>-999</v>
      </c>
      <c r="AE2766" s="304">
        <v>-999</v>
      </c>
      <c r="AF2766" s="304">
        <v>-999</v>
      </c>
      <c r="AG2766" s="304"/>
      <c r="AH2766" s="304">
        <v>1.7917800000000001E-2</v>
      </c>
      <c r="AI2766" s="312"/>
      <c r="AJ2766" s="332">
        <v>618</v>
      </c>
      <c r="AK2766" s="304">
        <f t="shared" si="690"/>
        <v>555</v>
      </c>
      <c r="AL2766" s="304">
        <f t="shared" si="688"/>
        <v>0.43</v>
      </c>
      <c r="AM2766" s="389" t="str">
        <f t="shared" si="692"/>
        <v/>
      </c>
      <c r="AN2766" s="304"/>
      <c r="AO2766" s="304"/>
      <c r="AP2766" s="312"/>
      <c r="AQ2766" s="312"/>
      <c r="AR2766" s="312"/>
      <c r="AS2766" s="304"/>
      <c r="AT2766" s="312"/>
      <c r="AU2766" s="329">
        <f>VLOOKUP(C2766,[1]world!$A$2:$B$3555,2,FALSE)</f>
        <v>11</v>
      </c>
      <c r="AV2766" s="329">
        <v>328</v>
      </c>
      <c r="AW2766" s="304">
        <v>0.37</v>
      </c>
      <c r="AX2766" s="304">
        <v>120</v>
      </c>
      <c r="AY2766" s="304">
        <v>-999</v>
      </c>
      <c r="AZ2766" s="304">
        <v>580</v>
      </c>
      <c r="BA2766" s="304">
        <v>120</v>
      </c>
      <c r="BB2766" s="304">
        <v>-999</v>
      </c>
      <c r="BC2766" s="304">
        <v>580</v>
      </c>
      <c r="BD2766" s="304">
        <v>120</v>
      </c>
      <c r="BE2766" s="304">
        <v>120</v>
      </c>
      <c r="BF2766" s="304">
        <v>-999</v>
      </c>
      <c r="BG2766" s="304">
        <v>-999</v>
      </c>
      <c r="BH2766" s="304">
        <v>580</v>
      </c>
      <c r="BI2766" s="304">
        <v>580</v>
      </c>
      <c r="BJ2766" s="304">
        <v>0</v>
      </c>
      <c r="BK2766" s="304" t="s">
        <v>4954</v>
      </c>
      <c r="BL2766" s="304">
        <v>0</v>
      </c>
    </row>
    <row r="2767" spans="1:64" ht="15" hidden="1" customHeight="1" x14ac:dyDescent="0.2">
      <c r="A2767" s="304" t="s">
        <v>6103</v>
      </c>
      <c r="B2767" s="304" t="s">
        <v>2503</v>
      </c>
      <c r="C2767" s="304">
        <v>2903</v>
      </c>
      <c r="D2767" s="349" t="s">
        <v>4248</v>
      </c>
      <c r="E2767" s="304" t="s">
        <v>4248</v>
      </c>
      <c r="F2767" s="304"/>
      <c r="G2767" s="324">
        <v>39.641399999999997</v>
      </c>
      <c r="H2767" s="324">
        <v>141.60130000000001</v>
      </c>
      <c r="I2767" s="324" t="s">
        <v>214</v>
      </c>
      <c r="J2767" s="366">
        <v>1269.78</v>
      </c>
      <c r="K2767" s="331">
        <v>0.1</v>
      </c>
      <c r="L2767" s="304" t="str">
        <f t="shared" si="689"/>
        <v>B</v>
      </c>
      <c r="M2767" s="388">
        <v>0</v>
      </c>
      <c r="N2767" s="304"/>
      <c r="O2767" s="304">
        <v>21</v>
      </c>
      <c r="P2767" s="356"/>
      <c r="Q2767" s="356"/>
      <c r="R2767" s="304" t="s">
        <v>2503</v>
      </c>
      <c r="S2767" s="304"/>
      <c r="T2767" s="304"/>
      <c r="U2767" s="304"/>
      <c r="V2767" s="304"/>
      <c r="W2767" s="304" t="s">
        <v>4661</v>
      </c>
      <c r="X2767" s="304">
        <v>-999</v>
      </c>
      <c r="Y2767" s="366" t="str">
        <f t="shared" si="691"/>
        <v>-</v>
      </c>
      <c r="Z2767" s="304"/>
      <c r="AA2767" s="304"/>
      <c r="AB2767" s="304">
        <v>-999</v>
      </c>
      <c r="AC2767" s="304">
        <v>-999</v>
      </c>
      <c r="AD2767" s="366">
        <v>-999</v>
      </c>
      <c r="AE2767" s="304">
        <v>-999</v>
      </c>
      <c r="AF2767" s="304">
        <v>-999</v>
      </c>
      <c r="AG2767" s="304"/>
      <c r="AH2767" s="304">
        <v>0.16464599999999999</v>
      </c>
      <c r="AI2767" s="312"/>
      <c r="AJ2767" s="332">
        <v>760</v>
      </c>
      <c r="AK2767" s="304">
        <f t="shared" si="690"/>
        <v>760</v>
      </c>
      <c r="AL2767" s="304">
        <f t="shared" si="688"/>
        <v>0.43</v>
      </c>
      <c r="AM2767" s="389" t="str">
        <f t="shared" si="692"/>
        <v/>
      </c>
      <c r="AN2767" s="304"/>
      <c r="AO2767" s="304"/>
      <c r="AP2767" s="312"/>
      <c r="AQ2767" s="312"/>
      <c r="AR2767" s="312"/>
      <c r="AS2767" s="304"/>
      <c r="AT2767" s="312"/>
      <c r="AU2767" s="329">
        <f>VLOOKUP(C2767,[1]world!$A$2:$B$3555,2,FALSE)</f>
        <v>5</v>
      </c>
      <c r="AV2767" s="329">
        <v>402</v>
      </c>
      <c r="AW2767" s="304">
        <v>0.37</v>
      </c>
      <c r="AX2767" s="304">
        <v>2</v>
      </c>
      <c r="AY2767" s="304">
        <v>2</v>
      </c>
      <c r="AZ2767" s="304">
        <v>26</v>
      </c>
      <c r="BA2767" s="304">
        <v>2</v>
      </c>
      <c r="BB2767" s="304">
        <v>2</v>
      </c>
      <c r="BC2767" s="304">
        <v>26</v>
      </c>
      <c r="BD2767" s="304">
        <v>20</v>
      </c>
      <c r="BE2767" s="304">
        <v>20</v>
      </c>
      <c r="BF2767" s="304">
        <v>-999</v>
      </c>
      <c r="BG2767" s="304">
        <v>-999</v>
      </c>
      <c r="BH2767" s="304">
        <v>60</v>
      </c>
      <c r="BI2767" s="304">
        <v>60</v>
      </c>
      <c r="BJ2767" s="304">
        <v>0</v>
      </c>
      <c r="BK2767" s="304">
        <v>0</v>
      </c>
      <c r="BL2767" s="304">
        <v>0</v>
      </c>
    </row>
    <row r="2768" spans="1:64" ht="15" hidden="1" customHeight="1" x14ac:dyDescent="0.2">
      <c r="A2768" s="304" t="s">
        <v>6103</v>
      </c>
      <c r="B2768" s="304" t="s">
        <v>2503</v>
      </c>
      <c r="C2768" s="304">
        <v>2904</v>
      </c>
      <c r="D2768" s="349" t="s">
        <v>4216</v>
      </c>
      <c r="E2768" s="304" t="s">
        <v>4216</v>
      </c>
      <c r="F2768" s="304"/>
      <c r="G2768" s="324">
        <v>39.460099999999997</v>
      </c>
      <c r="H2768" s="324">
        <v>141.68109999999999</v>
      </c>
      <c r="I2768" s="324" t="s">
        <v>214</v>
      </c>
      <c r="J2768" s="366">
        <v>891.55</v>
      </c>
      <c r="K2768" s="331">
        <v>0.1</v>
      </c>
      <c r="L2768" s="304" t="str">
        <f t="shared" si="689"/>
        <v>B</v>
      </c>
      <c r="M2768" s="388">
        <v>0</v>
      </c>
      <c r="N2768" s="304"/>
      <c r="O2768" s="304">
        <v>21</v>
      </c>
      <c r="P2768" s="356"/>
      <c r="Q2768" s="356"/>
      <c r="R2768" s="304" t="s">
        <v>2503</v>
      </c>
      <c r="S2768" s="304"/>
      <c r="T2768" s="304"/>
      <c r="U2768" s="304"/>
      <c r="V2768" s="304"/>
      <c r="W2768" s="304" t="s">
        <v>4661</v>
      </c>
      <c r="X2768" s="304">
        <v>-999</v>
      </c>
      <c r="Y2768" s="366" t="str">
        <f t="shared" si="691"/>
        <v>-</v>
      </c>
      <c r="Z2768" s="304"/>
      <c r="AA2768" s="304"/>
      <c r="AB2768" s="304">
        <v>-999</v>
      </c>
      <c r="AC2768" s="304">
        <v>-999</v>
      </c>
      <c r="AD2768" s="366">
        <v>-999</v>
      </c>
      <c r="AE2768" s="304">
        <v>-999</v>
      </c>
      <c r="AF2768" s="304">
        <v>-999</v>
      </c>
      <c r="AG2768" s="304"/>
      <c r="AH2768" s="304">
        <v>5.0530600000000002E-2</v>
      </c>
      <c r="AI2768" s="312"/>
      <c r="AJ2768" s="332">
        <v>760</v>
      </c>
      <c r="AK2768" s="304">
        <f t="shared" si="690"/>
        <v>760</v>
      </c>
      <c r="AL2768" s="304">
        <f t="shared" si="688"/>
        <v>0.43</v>
      </c>
      <c r="AM2768" s="389" t="str">
        <f t="shared" si="692"/>
        <v/>
      </c>
      <c r="AN2768" s="304"/>
      <c r="AO2768" s="304"/>
      <c r="AP2768" s="312"/>
      <c r="AQ2768" s="312"/>
      <c r="AR2768" s="312"/>
      <c r="AS2768" s="304"/>
      <c r="AT2768" s="312"/>
      <c r="AU2768" s="329">
        <f>VLOOKUP(C2768,[1]world!$A$2:$B$3555,2,FALSE)</f>
        <v>1</v>
      </c>
      <c r="AV2768" s="329">
        <v>519</v>
      </c>
      <c r="AW2768" s="304">
        <v>0.37</v>
      </c>
      <c r="AX2768" s="304">
        <v>8</v>
      </c>
      <c r="AY2768" s="304">
        <v>16</v>
      </c>
      <c r="AZ2768" s="304">
        <v>60</v>
      </c>
      <c r="BA2768" s="304">
        <v>8</v>
      </c>
      <c r="BB2768" s="304">
        <v>16</v>
      </c>
      <c r="BC2768" s="304">
        <v>60</v>
      </c>
      <c r="BD2768" s="304">
        <v>20</v>
      </c>
      <c r="BE2768" s="304">
        <v>20</v>
      </c>
      <c r="BF2768" s="304">
        <v>-999</v>
      </c>
      <c r="BG2768" s="304">
        <v>-999</v>
      </c>
      <c r="BH2768" s="304">
        <v>40</v>
      </c>
      <c r="BI2768" s="304">
        <v>40</v>
      </c>
      <c r="BJ2768" s="304">
        <v>0</v>
      </c>
      <c r="BK2768" s="304">
        <v>0</v>
      </c>
      <c r="BL2768" s="304">
        <v>0</v>
      </c>
    </row>
    <row r="2769" spans="1:64" ht="15" hidden="1" customHeight="1" x14ac:dyDescent="0.2">
      <c r="A2769" s="304" t="s">
        <v>6103</v>
      </c>
      <c r="B2769" s="304" t="s">
        <v>2503</v>
      </c>
      <c r="C2769" s="304">
        <v>2905</v>
      </c>
      <c r="D2769" s="349" t="s">
        <v>4198</v>
      </c>
      <c r="E2769" s="304" t="s">
        <v>4198</v>
      </c>
      <c r="F2769" s="304"/>
      <c r="G2769" s="324">
        <v>39.340600000000002</v>
      </c>
      <c r="H2769" s="324">
        <v>141.05080000000001</v>
      </c>
      <c r="I2769" s="324" t="s">
        <v>214</v>
      </c>
      <c r="J2769" s="366">
        <v>288.75</v>
      </c>
      <c r="K2769" s="331">
        <v>0.1</v>
      </c>
      <c r="L2769" s="304" t="str">
        <f t="shared" si="689"/>
        <v>D</v>
      </c>
      <c r="M2769" s="388">
        <v>0</v>
      </c>
      <c r="N2769" s="304"/>
      <c r="O2769" s="304">
        <v>21</v>
      </c>
      <c r="P2769" s="356"/>
      <c r="Q2769" s="356"/>
      <c r="R2769" s="304" t="s">
        <v>2503</v>
      </c>
      <c r="S2769" s="304"/>
      <c r="T2769" s="304"/>
      <c r="U2769" s="304"/>
      <c r="V2769" s="304"/>
      <c r="W2769" s="304" t="s">
        <v>4661</v>
      </c>
      <c r="X2769" s="304">
        <v>-999</v>
      </c>
      <c r="Y2769" s="366" t="str">
        <f t="shared" si="691"/>
        <v>-</v>
      </c>
      <c r="Z2769" s="304"/>
      <c r="AA2769" s="304"/>
      <c r="AB2769" s="304">
        <v>-999</v>
      </c>
      <c r="AC2769" s="304">
        <v>-999</v>
      </c>
      <c r="AD2769" s="366">
        <v>-999</v>
      </c>
      <c r="AE2769" s="304">
        <v>-999</v>
      </c>
      <c r="AF2769" s="304">
        <v>-999</v>
      </c>
      <c r="AG2769" s="304"/>
      <c r="AH2769" s="304">
        <v>4.31344E-3</v>
      </c>
      <c r="AI2769" s="312"/>
      <c r="AJ2769" s="332">
        <v>306</v>
      </c>
      <c r="AK2769" s="304">
        <f t="shared" si="690"/>
        <v>270</v>
      </c>
      <c r="AL2769" s="304">
        <f t="shared" si="688"/>
        <v>0.43</v>
      </c>
      <c r="AM2769" s="389" t="str">
        <f t="shared" si="692"/>
        <v/>
      </c>
      <c r="AN2769" s="304"/>
      <c r="AO2769" s="304"/>
      <c r="AP2769" s="312"/>
      <c r="AQ2769" s="312"/>
      <c r="AR2769" s="312"/>
      <c r="AS2769" s="304"/>
      <c r="AT2769" s="312"/>
      <c r="AU2769" s="329">
        <f>VLOOKUP(C2769,[1]world!$A$2:$B$3555,2,FALSE)</f>
        <v>11</v>
      </c>
      <c r="AV2769" s="329">
        <v>328</v>
      </c>
      <c r="AW2769" s="304">
        <v>0.37</v>
      </c>
      <c r="AX2769" s="304">
        <v>60</v>
      </c>
      <c r="AY2769" s="304">
        <v>-999</v>
      </c>
      <c r="AZ2769" s="304">
        <v>600</v>
      </c>
      <c r="BA2769" s="304">
        <v>60</v>
      </c>
      <c r="BB2769" s="304">
        <v>-999</v>
      </c>
      <c r="BC2769" s="304">
        <v>600</v>
      </c>
      <c r="BD2769" s="304">
        <v>60</v>
      </c>
      <c r="BE2769" s="304">
        <v>60</v>
      </c>
      <c r="BF2769" s="304">
        <v>-999</v>
      </c>
      <c r="BG2769" s="304">
        <v>-999</v>
      </c>
      <c r="BH2769" s="304">
        <v>600</v>
      </c>
      <c r="BI2769" s="304">
        <v>600</v>
      </c>
      <c r="BJ2769" s="304">
        <v>2</v>
      </c>
      <c r="BK2769" s="304" t="s">
        <v>4954</v>
      </c>
      <c r="BL2769" s="304">
        <v>2</v>
      </c>
    </row>
    <row r="2770" spans="1:64" ht="15" hidden="1" customHeight="1" x14ac:dyDescent="0.2">
      <c r="A2770" s="304" t="s">
        <v>6103</v>
      </c>
      <c r="B2770" s="304" t="s">
        <v>2503</v>
      </c>
      <c r="C2770" s="304">
        <v>2906</v>
      </c>
      <c r="D2770" s="349" t="s">
        <v>4218</v>
      </c>
      <c r="E2770" s="304" t="s">
        <v>4218</v>
      </c>
      <c r="F2770" s="304"/>
      <c r="G2770" s="324">
        <v>39.470500000000001</v>
      </c>
      <c r="H2770" s="324">
        <v>141.93719999999999</v>
      </c>
      <c r="I2770" s="324" t="s">
        <v>214</v>
      </c>
      <c r="J2770" s="366">
        <v>521.09</v>
      </c>
      <c r="K2770" s="331">
        <v>0.1</v>
      </c>
      <c r="L2770" s="304" t="str">
        <f t="shared" si="689"/>
        <v>C</v>
      </c>
      <c r="M2770" s="388">
        <v>0</v>
      </c>
      <c r="N2770" s="304"/>
      <c r="O2770" s="304">
        <v>21</v>
      </c>
      <c r="P2770" s="356"/>
      <c r="Q2770" s="356"/>
      <c r="R2770" s="304" t="s">
        <v>2503</v>
      </c>
      <c r="S2770" s="304"/>
      <c r="T2770" s="304"/>
      <c r="U2770" s="304"/>
      <c r="V2770" s="304"/>
      <c r="W2770" s="304" t="s">
        <v>4661</v>
      </c>
      <c r="X2770" s="304">
        <v>-999</v>
      </c>
      <c r="Y2770" s="366" t="str">
        <f t="shared" si="691"/>
        <v>-</v>
      </c>
      <c r="Z2770" s="304"/>
      <c r="AA2770" s="304"/>
      <c r="AB2770" s="304">
        <v>-999</v>
      </c>
      <c r="AC2770" s="304">
        <v>-999</v>
      </c>
      <c r="AD2770" s="366">
        <v>-999</v>
      </c>
      <c r="AE2770" s="304">
        <v>-999</v>
      </c>
      <c r="AF2770" s="304">
        <v>-999</v>
      </c>
      <c r="AG2770" s="304"/>
      <c r="AH2770" s="304">
        <v>1.9815800000000001E-2</v>
      </c>
      <c r="AI2770" s="312"/>
      <c r="AJ2770" s="332">
        <v>656</v>
      </c>
      <c r="AK2770" s="304">
        <f t="shared" si="690"/>
        <v>690</v>
      </c>
      <c r="AL2770" s="304">
        <f t="shared" si="688"/>
        <v>0.43</v>
      </c>
      <c r="AM2770" s="389" t="str">
        <f t="shared" si="692"/>
        <v/>
      </c>
      <c r="AN2770" s="304"/>
      <c r="AO2770" s="304"/>
      <c r="AP2770" s="312"/>
      <c r="AQ2770" s="312"/>
      <c r="AR2770" s="312"/>
      <c r="AS2770" s="304"/>
      <c r="AT2770" s="312"/>
      <c r="AU2770" s="329">
        <f>VLOOKUP(C2770,[1]world!$A$2:$B$3555,2,FALSE)</f>
        <v>7</v>
      </c>
      <c r="AV2770" s="329">
        <v>388</v>
      </c>
      <c r="AW2770" s="304">
        <v>0.37</v>
      </c>
      <c r="AX2770" s="304">
        <v>20</v>
      </c>
      <c r="AY2770" s="304">
        <v>40</v>
      </c>
      <c r="AZ2770" s="304">
        <v>40</v>
      </c>
      <c r="BA2770" s="304">
        <v>20</v>
      </c>
      <c r="BB2770" s="304">
        <v>40</v>
      </c>
      <c r="BC2770" s="304">
        <v>40</v>
      </c>
      <c r="BD2770" s="304">
        <v>20</v>
      </c>
      <c r="BE2770" s="304">
        <v>20</v>
      </c>
      <c r="BF2770" s="304">
        <v>-999</v>
      </c>
      <c r="BG2770" s="304">
        <v>-999</v>
      </c>
      <c r="BH2770" s="304">
        <v>40</v>
      </c>
      <c r="BI2770" s="304">
        <v>40</v>
      </c>
      <c r="BJ2770" s="304">
        <v>0</v>
      </c>
      <c r="BK2770" s="304">
        <v>0</v>
      </c>
      <c r="BL2770" s="304">
        <v>0</v>
      </c>
    </row>
    <row r="2771" spans="1:64" ht="15" hidden="1" customHeight="1" x14ac:dyDescent="0.2">
      <c r="A2771" s="304" t="s">
        <v>6103</v>
      </c>
      <c r="B2771" s="304" t="s">
        <v>2503</v>
      </c>
      <c r="C2771" s="304">
        <v>2907</v>
      </c>
      <c r="D2771" s="349" t="s">
        <v>4195</v>
      </c>
      <c r="E2771" s="304" t="s">
        <v>4195</v>
      </c>
      <c r="F2771" s="304"/>
      <c r="G2771" s="324">
        <v>39.331099999999999</v>
      </c>
      <c r="H2771" s="324">
        <v>141.30500000000001</v>
      </c>
      <c r="I2771" s="324" t="s">
        <v>214</v>
      </c>
      <c r="J2771" s="366">
        <v>532.13</v>
      </c>
      <c r="K2771" s="331">
        <v>0.1</v>
      </c>
      <c r="L2771" s="304" t="str">
        <f t="shared" si="689"/>
        <v>C</v>
      </c>
      <c r="M2771" s="388">
        <v>0</v>
      </c>
      <c r="N2771" s="304"/>
      <c r="O2771" s="304">
        <v>21</v>
      </c>
      <c r="P2771" s="356"/>
      <c r="Q2771" s="356"/>
      <c r="R2771" s="304" t="s">
        <v>2503</v>
      </c>
      <c r="S2771" s="304"/>
      <c r="T2771" s="304"/>
      <c r="U2771" s="304"/>
      <c r="V2771" s="304"/>
      <c r="W2771" s="304" t="s">
        <v>4661</v>
      </c>
      <c r="X2771" s="304">
        <v>-999</v>
      </c>
      <c r="Y2771" s="366" t="str">
        <f t="shared" si="691"/>
        <v>-</v>
      </c>
      <c r="Z2771" s="304"/>
      <c r="AA2771" s="304"/>
      <c r="AB2771" s="304">
        <v>-999</v>
      </c>
      <c r="AC2771" s="304">
        <v>-999</v>
      </c>
      <c r="AD2771" s="366">
        <v>-999</v>
      </c>
      <c r="AE2771" s="304">
        <v>-999</v>
      </c>
      <c r="AF2771" s="304">
        <v>-999</v>
      </c>
      <c r="AG2771" s="304"/>
      <c r="AH2771" s="304">
        <v>2.9012400000000001E-2</v>
      </c>
      <c r="AI2771" s="312"/>
      <c r="AJ2771" s="332">
        <v>760</v>
      </c>
      <c r="AK2771" s="304">
        <f t="shared" si="690"/>
        <v>760</v>
      </c>
      <c r="AL2771" s="304">
        <f t="shared" si="688"/>
        <v>0.43</v>
      </c>
      <c r="AM2771" s="389" t="str">
        <f t="shared" si="692"/>
        <v/>
      </c>
      <c r="AN2771" s="304"/>
      <c r="AO2771" s="304"/>
      <c r="AP2771" s="312"/>
      <c r="AQ2771" s="312"/>
      <c r="AR2771" s="312"/>
      <c r="AS2771" s="304"/>
      <c r="AT2771" s="312"/>
      <c r="AU2771" s="329">
        <f>VLOOKUP(C2771,[1]world!$A$2:$B$3555,2,FALSE)</f>
        <v>5</v>
      </c>
      <c r="AV2771" s="329">
        <v>402</v>
      </c>
      <c r="AW2771" s="304">
        <v>0.37</v>
      </c>
      <c r="AX2771" s="304">
        <v>10</v>
      </c>
      <c r="AY2771" s="304">
        <v>30</v>
      </c>
      <c r="AZ2771" s="304">
        <v>70</v>
      </c>
      <c r="BA2771" s="304">
        <v>10</v>
      </c>
      <c r="BB2771" s="304">
        <v>30</v>
      </c>
      <c r="BC2771" s="304">
        <v>70</v>
      </c>
      <c r="BD2771" s="304">
        <v>20</v>
      </c>
      <c r="BE2771" s="304">
        <v>20</v>
      </c>
      <c r="BF2771" s="304">
        <v>-999</v>
      </c>
      <c r="BG2771" s="304">
        <v>-999</v>
      </c>
      <c r="BH2771" s="304">
        <v>40</v>
      </c>
      <c r="BI2771" s="304">
        <v>40</v>
      </c>
      <c r="BJ2771" s="304">
        <v>0</v>
      </c>
      <c r="BK2771" s="304">
        <v>0</v>
      </c>
      <c r="BL2771" s="304">
        <v>0</v>
      </c>
    </row>
    <row r="2772" spans="1:64" ht="15" hidden="1" customHeight="1" x14ac:dyDescent="0.2">
      <c r="A2772" s="304" t="s">
        <v>6103</v>
      </c>
      <c r="B2772" s="304" t="s">
        <v>2503</v>
      </c>
      <c r="C2772" s="304">
        <v>2908</v>
      </c>
      <c r="D2772" s="349" t="s">
        <v>4181</v>
      </c>
      <c r="E2772" s="304" t="s">
        <v>4181</v>
      </c>
      <c r="F2772" s="304"/>
      <c r="G2772" s="324">
        <v>39.2712</v>
      </c>
      <c r="H2772" s="324">
        <v>141.82689999999999</v>
      </c>
      <c r="I2772" s="324" t="s">
        <v>214</v>
      </c>
      <c r="J2772" s="366">
        <v>922.89</v>
      </c>
      <c r="K2772" s="331">
        <v>0.1</v>
      </c>
      <c r="L2772" s="304" t="str">
        <f t="shared" si="689"/>
        <v>B</v>
      </c>
      <c r="M2772" s="388">
        <v>0</v>
      </c>
      <c r="N2772" s="304"/>
      <c r="O2772" s="304">
        <v>21</v>
      </c>
      <c r="P2772" s="356"/>
      <c r="Q2772" s="356"/>
      <c r="R2772" s="304" t="s">
        <v>2503</v>
      </c>
      <c r="S2772" s="304"/>
      <c r="T2772" s="304"/>
      <c r="U2772" s="304"/>
      <c r="V2772" s="304"/>
      <c r="W2772" s="304" t="s">
        <v>4661</v>
      </c>
      <c r="X2772" s="304">
        <v>-999</v>
      </c>
      <c r="Y2772" s="366" t="str">
        <f t="shared" si="691"/>
        <v>-</v>
      </c>
      <c r="Z2772" s="304"/>
      <c r="AA2772" s="304"/>
      <c r="AB2772" s="304">
        <v>-999</v>
      </c>
      <c r="AC2772" s="304">
        <v>-999</v>
      </c>
      <c r="AD2772" s="366">
        <v>-999</v>
      </c>
      <c r="AE2772" s="304">
        <v>-999</v>
      </c>
      <c r="AF2772" s="304">
        <v>-999</v>
      </c>
      <c r="AG2772" s="304"/>
      <c r="AH2772" s="304">
        <v>0.111955</v>
      </c>
      <c r="AI2772" s="312"/>
      <c r="AJ2772" s="332">
        <v>760</v>
      </c>
      <c r="AK2772" s="304">
        <f t="shared" si="690"/>
        <v>760</v>
      </c>
      <c r="AL2772" s="304">
        <f t="shared" si="688"/>
        <v>0.43</v>
      </c>
      <c r="AM2772" s="389" t="str">
        <f t="shared" si="692"/>
        <v/>
      </c>
      <c r="AN2772" s="304"/>
      <c r="AO2772" s="304"/>
      <c r="AP2772" s="312"/>
      <c r="AQ2772" s="312"/>
      <c r="AR2772" s="312"/>
      <c r="AS2772" s="304"/>
      <c r="AT2772" s="312"/>
      <c r="AU2772" s="329">
        <f>VLOOKUP(C2772,[1]world!$A$2:$B$3555,2,FALSE)</f>
        <v>3</v>
      </c>
      <c r="AV2772" s="329">
        <v>547</v>
      </c>
      <c r="AW2772" s="304">
        <v>0.37</v>
      </c>
      <c r="AX2772" s="304">
        <v>10</v>
      </c>
      <c r="AY2772" s="304">
        <v>10</v>
      </c>
      <c r="AZ2772" s="304">
        <v>40</v>
      </c>
      <c r="BA2772" s="304">
        <v>10</v>
      </c>
      <c r="BB2772" s="304">
        <v>10</v>
      </c>
      <c r="BC2772" s="304">
        <v>40</v>
      </c>
      <c r="BD2772" s="304">
        <v>20</v>
      </c>
      <c r="BE2772" s="304">
        <v>20</v>
      </c>
      <c r="BF2772" s="304">
        <v>-999</v>
      </c>
      <c r="BG2772" s="304">
        <v>-999</v>
      </c>
      <c r="BH2772" s="304">
        <v>40</v>
      </c>
      <c r="BI2772" s="304">
        <v>40</v>
      </c>
      <c r="BJ2772" s="304">
        <v>0</v>
      </c>
      <c r="BK2772" s="304">
        <v>0</v>
      </c>
      <c r="BL2772" s="304">
        <v>0</v>
      </c>
    </row>
    <row r="2773" spans="1:64" ht="15" hidden="1" customHeight="1" x14ac:dyDescent="0.2">
      <c r="A2773" s="304" t="s">
        <v>6176</v>
      </c>
      <c r="B2773" s="304" t="s">
        <v>1612</v>
      </c>
      <c r="C2773" s="304">
        <v>2909</v>
      </c>
      <c r="D2773" s="349" t="s">
        <v>4122</v>
      </c>
      <c r="E2773" s="304" t="s">
        <v>4122</v>
      </c>
      <c r="F2773" s="304"/>
      <c r="G2773" s="324">
        <v>38.726199999999999</v>
      </c>
      <c r="H2773" s="324">
        <v>141.51089999999999</v>
      </c>
      <c r="I2773" s="324" t="s">
        <v>212</v>
      </c>
      <c r="J2773" s="368">
        <f>U2773</f>
        <v>526.65427978963987</v>
      </c>
      <c r="K2773" s="331">
        <v>0.2</v>
      </c>
      <c r="L2773" s="304" t="str">
        <f t="shared" si="689"/>
        <v>C</v>
      </c>
      <c r="M2773" s="388">
        <v>1</v>
      </c>
      <c r="N2773" s="304">
        <v>333</v>
      </c>
      <c r="O2773" s="304">
        <v>10</v>
      </c>
      <c r="P2773" s="331"/>
      <c r="Q2773" s="356"/>
      <c r="R2773" s="304"/>
      <c r="S2773" s="356">
        <v>434.67193966210749</v>
      </c>
      <c r="T2773" s="356">
        <v>526.65427978963987</v>
      </c>
      <c r="U2773" s="356">
        <f>IF(O2773&lt;=10,T2773,IF(O2773&gt;=20,S2773,((O2773-10)*(S2773-T2773)/10+T2773)))</f>
        <v>526.65427978963987</v>
      </c>
      <c r="V2773" s="356"/>
      <c r="W2773" s="304" t="s">
        <v>900</v>
      </c>
      <c r="X2773" s="304" t="s">
        <v>232</v>
      </c>
      <c r="Y2773" s="366">
        <f t="shared" si="691"/>
        <v>506.6</v>
      </c>
      <c r="Z2773" s="304"/>
      <c r="AA2773" s="304"/>
      <c r="AB2773" s="304">
        <v>-999</v>
      </c>
      <c r="AC2773" s="304">
        <v>-999</v>
      </c>
      <c r="AD2773" s="366">
        <v>-999</v>
      </c>
      <c r="AE2773" s="304">
        <v>-999</v>
      </c>
      <c r="AF2773" s="304">
        <v>-999</v>
      </c>
      <c r="AG2773" s="304"/>
      <c r="AH2773" s="304">
        <v>1.65346E-2</v>
      </c>
      <c r="AI2773" s="312"/>
      <c r="AJ2773" s="332">
        <v>582</v>
      </c>
      <c r="AK2773" s="304">
        <f t="shared" si="690"/>
        <v>555</v>
      </c>
      <c r="AL2773" s="304">
        <f t="shared" si="688"/>
        <v>0.43</v>
      </c>
      <c r="AM2773" s="389" t="str">
        <f t="shared" si="692"/>
        <v/>
      </c>
      <c r="AN2773" s="304"/>
      <c r="AO2773" s="304"/>
      <c r="AP2773" s="312"/>
      <c r="AQ2773" s="312"/>
      <c r="AR2773" s="312"/>
      <c r="AS2773" s="304"/>
      <c r="AT2773" s="312"/>
      <c r="AU2773" s="329">
        <f>VLOOKUP(C2773,[1]world!$A$2:$B$3555,2,FALSE)</f>
        <v>7</v>
      </c>
      <c r="AV2773" s="329">
        <v>388</v>
      </c>
      <c r="AW2773" s="304">
        <v>0.37</v>
      </c>
      <c r="AX2773" s="304">
        <v>20</v>
      </c>
      <c r="AY2773" s="304">
        <v>-999</v>
      </c>
      <c r="AZ2773" s="304">
        <v>40</v>
      </c>
      <c r="BA2773" s="304">
        <v>20</v>
      </c>
      <c r="BB2773" s="304">
        <v>-999</v>
      </c>
      <c r="BC2773" s="304">
        <v>40</v>
      </c>
      <c r="BD2773" s="304">
        <v>20</v>
      </c>
      <c r="BE2773" s="304">
        <v>20</v>
      </c>
      <c r="BF2773" s="304">
        <v>-999</v>
      </c>
      <c r="BG2773" s="304">
        <v>-999</v>
      </c>
      <c r="BH2773" s="304">
        <v>40</v>
      </c>
      <c r="BI2773" s="304">
        <v>40</v>
      </c>
      <c r="BJ2773" s="304">
        <v>2</v>
      </c>
      <c r="BK2773" s="304" t="s">
        <v>4954</v>
      </c>
      <c r="BL2773" s="304">
        <v>2</v>
      </c>
    </row>
    <row r="2774" spans="1:64" ht="15" hidden="1" customHeight="1" x14ac:dyDescent="0.2">
      <c r="A2774" s="304" t="s">
        <v>6176</v>
      </c>
      <c r="B2774" s="304" t="s">
        <v>1612</v>
      </c>
      <c r="C2774" s="304">
        <v>2910</v>
      </c>
      <c r="D2774" s="349" t="s">
        <v>4125</v>
      </c>
      <c r="E2774" s="304" t="s">
        <v>4125</v>
      </c>
      <c r="F2774" s="304"/>
      <c r="G2774" s="324">
        <v>38.7348</v>
      </c>
      <c r="H2774" s="324">
        <v>141.31059999999999</v>
      </c>
      <c r="I2774" s="324" t="s">
        <v>212</v>
      </c>
      <c r="J2774" s="368">
        <f>U2774</f>
        <v>482.07112640067623</v>
      </c>
      <c r="K2774" s="331">
        <v>0.2</v>
      </c>
      <c r="L2774" s="304" t="str">
        <f t="shared" si="689"/>
        <v>C</v>
      </c>
      <c r="M2774" s="388">
        <v>1</v>
      </c>
      <c r="N2774" s="304">
        <v>301.2</v>
      </c>
      <c r="O2774" s="304">
        <v>10</v>
      </c>
      <c r="P2774" s="331"/>
      <c r="Q2774" s="356"/>
      <c r="R2774" s="304"/>
      <c r="S2774" s="356">
        <v>392.01215438277262</v>
      </c>
      <c r="T2774" s="356">
        <v>482.07112640067623</v>
      </c>
      <c r="U2774" s="356">
        <f>IF(O2774&lt;=10,T2774,IF(O2774&gt;=20,S2774,((O2774-10)*(S2774-T2774)/10+T2774)))</f>
        <v>482.07112640067623</v>
      </c>
      <c r="V2774" s="356"/>
      <c r="W2774" s="304" t="s">
        <v>900</v>
      </c>
      <c r="X2774" s="304" t="s">
        <v>232</v>
      </c>
      <c r="Y2774" s="366">
        <f t="shared" si="691"/>
        <v>506.6</v>
      </c>
      <c r="Z2774" s="304"/>
      <c r="AA2774" s="304"/>
      <c r="AB2774" s="304">
        <v>-999</v>
      </c>
      <c r="AC2774" s="304">
        <v>-999</v>
      </c>
      <c r="AD2774" s="366">
        <v>-999</v>
      </c>
      <c r="AE2774" s="304">
        <v>-999</v>
      </c>
      <c r="AF2774" s="304">
        <v>-999</v>
      </c>
      <c r="AG2774" s="304"/>
      <c r="AH2774" s="304">
        <v>2.97323E-2</v>
      </c>
      <c r="AI2774" s="312"/>
      <c r="AJ2774" s="332">
        <v>760</v>
      </c>
      <c r="AK2774" s="304">
        <f t="shared" si="690"/>
        <v>760</v>
      </c>
      <c r="AL2774" s="304">
        <f t="shared" si="688"/>
        <v>0.43</v>
      </c>
      <c r="AM2774" s="389" t="str">
        <f t="shared" si="692"/>
        <v/>
      </c>
      <c r="AN2774" s="304"/>
      <c r="AO2774" s="304"/>
      <c r="AP2774" s="312"/>
      <c r="AQ2774" s="312"/>
      <c r="AR2774" s="312"/>
      <c r="AS2774" s="304"/>
      <c r="AT2774" s="312"/>
      <c r="AU2774" s="329">
        <f>VLOOKUP(C2774,[1]world!$A$2:$B$3555,2,FALSE)</f>
        <v>5</v>
      </c>
      <c r="AV2774" s="329">
        <v>402</v>
      </c>
      <c r="AW2774" s="304">
        <v>0.37</v>
      </c>
      <c r="AX2774" s="304">
        <v>20</v>
      </c>
      <c r="AY2774" s="304">
        <v>-999</v>
      </c>
      <c r="AZ2774" s="304">
        <v>80</v>
      </c>
      <c r="BA2774" s="304">
        <v>20</v>
      </c>
      <c r="BB2774" s="304">
        <v>-999</v>
      </c>
      <c r="BC2774" s="304">
        <v>80</v>
      </c>
      <c r="BD2774" s="304">
        <v>20</v>
      </c>
      <c r="BE2774" s="304">
        <v>20</v>
      </c>
      <c r="BF2774" s="304">
        <v>-999</v>
      </c>
      <c r="BG2774" s="304">
        <v>-999</v>
      </c>
      <c r="BH2774" s="304">
        <v>80</v>
      </c>
      <c r="BI2774" s="304">
        <v>80</v>
      </c>
      <c r="BJ2774" s="304">
        <v>2</v>
      </c>
      <c r="BK2774" s="304" t="s">
        <v>4954</v>
      </c>
      <c r="BL2774" s="304">
        <v>2</v>
      </c>
    </row>
    <row r="2775" spans="1:64" ht="15" hidden="1" customHeight="1" x14ac:dyDescent="0.2">
      <c r="A2775" s="304" t="s">
        <v>6176</v>
      </c>
      <c r="B2775" s="304" t="s">
        <v>1612</v>
      </c>
      <c r="C2775" s="304">
        <v>2911</v>
      </c>
      <c r="D2775" s="349" t="s">
        <v>4124</v>
      </c>
      <c r="E2775" s="304" t="s">
        <v>4124</v>
      </c>
      <c r="F2775" s="304"/>
      <c r="G2775" s="324">
        <v>38.729199999999999</v>
      </c>
      <c r="H2775" s="324">
        <v>141.02170000000001</v>
      </c>
      <c r="I2775" s="324" t="s">
        <v>212</v>
      </c>
      <c r="J2775" s="368">
        <f>U2775</f>
        <v>479.36674629271948</v>
      </c>
      <c r="K2775" s="331">
        <v>0.2</v>
      </c>
      <c r="L2775" s="304" t="str">
        <f t="shared" si="689"/>
        <v>C</v>
      </c>
      <c r="M2775" s="388">
        <v>1</v>
      </c>
      <c r="N2775" s="304">
        <v>299.3</v>
      </c>
      <c r="O2775" s="304">
        <v>10</v>
      </c>
      <c r="P2775" s="331"/>
      <c r="Q2775" s="356"/>
      <c r="R2775" s="304"/>
      <c r="S2775" s="356">
        <v>389.46732973756679</v>
      </c>
      <c r="T2775" s="356">
        <v>479.36674629271948</v>
      </c>
      <c r="U2775" s="356">
        <f>IF(O2775&lt;=10,T2775,IF(O2775&gt;=20,S2775,((O2775-10)*(S2775-T2775)/10+T2775)))</f>
        <v>479.36674629271948</v>
      </c>
      <c r="V2775" s="356"/>
      <c r="W2775" s="304" t="s">
        <v>900</v>
      </c>
      <c r="X2775" s="304" t="s">
        <v>232</v>
      </c>
      <c r="Y2775" s="366">
        <f t="shared" si="691"/>
        <v>506.6</v>
      </c>
      <c r="Z2775" s="304"/>
      <c r="AA2775" s="304"/>
      <c r="AB2775" s="304">
        <v>-999</v>
      </c>
      <c r="AC2775" s="304">
        <v>-999</v>
      </c>
      <c r="AD2775" s="366">
        <v>-999</v>
      </c>
      <c r="AE2775" s="304">
        <v>-999</v>
      </c>
      <c r="AF2775" s="304">
        <v>-999</v>
      </c>
      <c r="AG2775" s="304"/>
      <c r="AH2775" s="304">
        <v>5.5535200000000002E-3</v>
      </c>
      <c r="AI2775" s="312"/>
      <c r="AJ2775" s="332">
        <v>329</v>
      </c>
      <c r="AK2775" s="304">
        <f t="shared" si="690"/>
        <v>270</v>
      </c>
      <c r="AL2775" s="304">
        <f t="shared" si="688"/>
        <v>0.43</v>
      </c>
      <c r="AM2775" s="389" t="str">
        <f t="shared" si="692"/>
        <v/>
      </c>
      <c r="AN2775" s="304"/>
      <c r="AO2775" s="304"/>
      <c r="AP2775" s="312"/>
      <c r="AQ2775" s="312"/>
      <c r="AR2775" s="312"/>
      <c r="AS2775" s="304"/>
      <c r="AT2775" s="312"/>
      <c r="AU2775" s="329">
        <f>VLOOKUP(C2775,[1]world!$A$2:$B$3555,2,FALSE)</f>
        <v>15</v>
      </c>
      <c r="AV2775" s="329">
        <v>363</v>
      </c>
      <c r="AW2775" s="304">
        <v>0.37</v>
      </c>
      <c r="AX2775" s="304">
        <v>20</v>
      </c>
      <c r="AY2775" s="304">
        <v>-999</v>
      </c>
      <c r="AZ2775" s="304">
        <v>900</v>
      </c>
      <c r="BA2775" s="304">
        <v>20</v>
      </c>
      <c r="BB2775" s="304">
        <v>-999</v>
      </c>
      <c r="BC2775" s="304">
        <v>900</v>
      </c>
      <c r="BD2775" s="304">
        <v>20</v>
      </c>
      <c r="BE2775" s="304">
        <v>20</v>
      </c>
      <c r="BF2775" s="304">
        <v>-999</v>
      </c>
      <c r="BG2775" s="304">
        <v>-999</v>
      </c>
      <c r="BH2775" s="304">
        <v>900</v>
      </c>
      <c r="BI2775" s="304">
        <v>900</v>
      </c>
      <c r="BJ2775" s="304">
        <v>2</v>
      </c>
      <c r="BK2775" s="304" t="s">
        <v>4954</v>
      </c>
      <c r="BL2775" s="304">
        <v>2</v>
      </c>
    </row>
    <row r="2776" spans="1:64" ht="15" hidden="1" customHeight="1" x14ac:dyDescent="0.2">
      <c r="A2776" s="304" t="s">
        <v>6176</v>
      </c>
      <c r="B2776" s="304" t="s">
        <v>1612</v>
      </c>
      <c r="C2776" s="304">
        <v>2912</v>
      </c>
      <c r="D2776" s="349" t="s">
        <v>4105</v>
      </c>
      <c r="E2776" s="304" t="s">
        <v>4105</v>
      </c>
      <c r="F2776" s="304"/>
      <c r="G2776" s="324">
        <v>38.587600000000002</v>
      </c>
      <c r="H2776" s="324">
        <v>141.251</v>
      </c>
      <c r="I2776" s="324" t="s">
        <v>212</v>
      </c>
      <c r="J2776" s="368">
        <f>U2776</f>
        <v>166.75047341193815</v>
      </c>
      <c r="K2776" s="331">
        <v>0.2</v>
      </c>
      <c r="L2776" s="304" t="str">
        <f t="shared" si="689"/>
        <v>E</v>
      </c>
      <c r="M2776" s="388">
        <v>1</v>
      </c>
      <c r="N2776" s="304">
        <v>114.8</v>
      </c>
      <c r="O2776" s="304">
        <v>12</v>
      </c>
      <c r="P2776" s="331"/>
      <c r="Q2776" s="356"/>
      <c r="R2776" s="304"/>
      <c r="S2776" s="356">
        <v>139.64418075647288</v>
      </c>
      <c r="T2776" s="356">
        <v>173.52704657580446</v>
      </c>
      <c r="U2776" s="356">
        <f>IF(O2776&lt;=10,T2776,IF(O2776&gt;=20,S2776,((O2776-10)*(S2776-T2776)/10+T2776)))</f>
        <v>166.75047341193815</v>
      </c>
      <c r="V2776" s="356"/>
      <c r="W2776" s="304" t="s">
        <v>890</v>
      </c>
      <c r="X2776" s="304" t="s">
        <v>205</v>
      </c>
      <c r="Y2776" s="366">
        <f t="shared" si="691"/>
        <v>424.8</v>
      </c>
      <c r="Z2776" s="304"/>
      <c r="AA2776" s="304"/>
      <c r="AB2776" s="304">
        <v>-999</v>
      </c>
      <c r="AC2776" s="304">
        <v>-999</v>
      </c>
      <c r="AD2776" s="366">
        <v>-999</v>
      </c>
      <c r="AE2776" s="304">
        <v>-999</v>
      </c>
      <c r="AF2776" s="304">
        <v>-999</v>
      </c>
      <c r="AG2776" s="304"/>
      <c r="AH2776" s="304">
        <v>1.13188E-2</v>
      </c>
      <c r="AI2776" s="312"/>
      <c r="AJ2776" s="332">
        <v>452</v>
      </c>
      <c r="AK2776" s="304">
        <f t="shared" si="690"/>
        <v>425</v>
      </c>
      <c r="AL2776" s="304">
        <f t="shared" si="688"/>
        <v>0.43</v>
      </c>
      <c r="AM2776" s="389" t="str">
        <f t="shared" si="692"/>
        <v/>
      </c>
      <c r="AN2776" s="304"/>
      <c r="AO2776" s="304"/>
      <c r="AP2776" s="312"/>
      <c r="AQ2776" s="312"/>
      <c r="AR2776" s="312"/>
      <c r="AS2776" s="304"/>
      <c r="AT2776" s="312"/>
      <c r="AU2776" s="329">
        <f>VLOOKUP(C2776,[1]world!$A$2:$B$3555,2,FALSE)</f>
        <v>15</v>
      </c>
      <c r="AV2776" s="329">
        <v>363</v>
      </c>
      <c r="AW2776" s="304">
        <v>0.37</v>
      </c>
      <c r="AX2776" s="304">
        <v>20</v>
      </c>
      <c r="AY2776" s="304">
        <v>-999</v>
      </c>
      <c r="AZ2776" s="304">
        <v>280</v>
      </c>
      <c r="BA2776" s="304">
        <v>20</v>
      </c>
      <c r="BB2776" s="304">
        <v>-999</v>
      </c>
      <c r="BC2776" s="304">
        <v>280</v>
      </c>
      <c r="BD2776" s="304">
        <v>20</v>
      </c>
      <c r="BE2776" s="304">
        <v>20</v>
      </c>
      <c r="BF2776" s="304">
        <v>-999</v>
      </c>
      <c r="BG2776" s="304">
        <v>-999</v>
      </c>
      <c r="BH2776" s="304">
        <v>280</v>
      </c>
      <c r="BI2776" s="304">
        <v>280</v>
      </c>
      <c r="BJ2776" s="304">
        <v>2</v>
      </c>
      <c r="BK2776" s="304" t="s">
        <v>4954</v>
      </c>
      <c r="BL2776" s="304">
        <v>2</v>
      </c>
    </row>
    <row r="2777" spans="1:64" ht="15" hidden="1" customHeight="1" x14ac:dyDescent="0.2">
      <c r="A2777" s="304" t="s">
        <v>6176</v>
      </c>
      <c r="B2777" s="304" t="s">
        <v>1612</v>
      </c>
      <c r="C2777" s="304">
        <v>2913</v>
      </c>
      <c r="D2777" s="349" t="s">
        <v>4062</v>
      </c>
      <c r="E2777" s="304" t="s">
        <v>4062</v>
      </c>
      <c r="F2777" s="304"/>
      <c r="G2777" s="324">
        <v>38.305199999999999</v>
      </c>
      <c r="H2777" s="324">
        <v>141.5044</v>
      </c>
      <c r="I2777" s="324" t="s">
        <v>212</v>
      </c>
      <c r="J2777" s="368">
        <f>U2777</f>
        <v>1423.8032104625158</v>
      </c>
      <c r="K2777" s="331">
        <v>0.13</v>
      </c>
      <c r="L2777" s="304" t="str">
        <f t="shared" si="689"/>
        <v>B</v>
      </c>
      <c r="M2777" s="388">
        <v>1</v>
      </c>
      <c r="N2777" s="304">
        <v>1254.8</v>
      </c>
      <c r="O2777" s="304">
        <v>20</v>
      </c>
      <c r="P2777" s="331"/>
      <c r="Q2777" s="356"/>
      <c r="R2777" s="304"/>
      <c r="S2777" s="356">
        <v>1423.8032104625158</v>
      </c>
      <c r="T2777" s="356">
        <v>1397.8872749833497</v>
      </c>
      <c r="U2777" s="356">
        <f>IF(O2777&lt;=10,T2777,IF(O2777&gt;=20,S2777,((O2777-10)*(S2777-T2777)/10+T2777)))</f>
        <v>1423.8032104625158</v>
      </c>
      <c r="V2777" s="356"/>
      <c r="W2777" s="304" t="s">
        <v>900</v>
      </c>
      <c r="X2777" s="304" t="s">
        <v>232</v>
      </c>
      <c r="Y2777" s="366">
        <f t="shared" si="691"/>
        <v>506.6</v>
      </c>
      <c r="Z2777" s="304"/>
      <c r="AA2777" s="304"/>
      <c r="AB2777" s="304">
        <v>-999</v>
      </c>
      <c r="AC2777" s="304">
        <v>-999</v>
      </c>
      <c r="AD2777" s="366">
        <v>-999</v>
      </c>
      <c r="AE2777" s="304">
        <v>-999</v>
      </c>
      <c r="AF2777" s="304">
        <v>-999</v>
      </c>
      <c r="AG2777" s="304"/>
      <c r="AH2777" s="304">
        <v>5.8317399999999998E-2</v>
      </c>
      <c r="AI2777" s="312"/>
      <c r="AJ2777" s="332">
        <v>760</v>
      </c>
      <c r="AK2777" s="304">
        <f t="shared" si="690"/>
        <v>760</v>
      </c>
      <c r="AL2777" s="304">
        <f t="shared" si="688"/>
        <v>0.43</v>
      </c>
      <c r="AM2777" s="389" t="str">
        <f t="shared" si="692"/>
        <v/>
      </c>
      <c r="AN2777" s="304"/>
      <c r="AO2777" s="304"/>
      <c r="AP2777" s="312"/>
      <c r="AQ2777" s="312"/>
      <c r="AR2777" s="312"/>
      <c r="AS2777" s="304"/>
      <c r="AT2777" s="312"/>
      <c r="AU2777" s="329">
        <f>VLOOKUP(C2777,[1]world!$A$2:$B$3555,2,FALSE)</f>
        <v>3</v>
      </c>
      <c r="AV2777" s="329">
        <v>547</v>
      </c>
      <c r="AW2777" s="304">
        <v>0.37</v>
      </c>
      <c r="AX2777" s="304">
        <v>1</v>
      </c>
      <c r="AY2777" s="304">
        <v>4</v>
      </c>
      <c r="AZ2777" s="304">
        <v>-999</v>
      </c>
      <c r="BA2777" s="304">
        <v>1</v>
      </c>
      <c r="BB2777" s="304">
        <v>4</v>
      </c>
      <c r="BC2777" s="304">
        <v>-999</v>
      </c>
      <c r="BD2777" s="304">
        <v>1</v>
      </c>
      <c r="BE2777" s="304">
        <v>1</v>
      </c>
      <c r="BF2777" s="304">
        <v>20</v>
      </c>
      <c r="BG2777" s="304">
        <v>40</v>
      </c>
      <c r="BH2777" s="304">
        <f>BI2777</f>
        <v>-999</v>
      </c>
      <c r="BI2777" s="304">
        <f>BC2777</f>
        <v>-999</v>
      </c>
      <c r="BJ2777" s="304">
        <v>0</v>
      </c>
      <c r="BK2777" s="304">
        <v>0</v>
      </c>
      <c r="BL2777" s="304">
        <v>0</v>
      </c>
    </row>
    <row r="2778" spans="1:64" ht="15" hidden="1" customHeight="1" x14ac:dyDescent="0.2">
      <c r="A2778" s="304" t="s">
        <v>6175</v>
      </c>
      <c r="B2778" s="304" t="s">
        <v>2679</v>
      </c>
      <c r="C2778" s="304">
        <v>2914</v>
      </c>
      <c r="D2778" s="349" t="s">
        <v>4086</v>
      </c>
      <c r="E2778" s="309">
        <v>54007</v>
      </c>
      <c r="F2778" s="309"/>
      <c r="G2778" s="324">
        <v>38.464700000000001</v>
      </c>
      <c r="H2778" s="324">
        <v>140.88329999999999</v>
      </c>
      <c r="I2778" s="324" t="s">
        <v>212</v>
      </c>
      <c r="J2778" s="368">
        <f t="shared" ref="J2778:J2826" si="693">EXP(0.52*LN(AJ2778)+0.48*LN(AV2778))</f>
        <v>522.22388530047601</v>
      </c>
      <c r="K2778" s="331">
        <f t="shared" ref="K2778:K2826" si="694">SQRT(0.52*AL2778^2+0.48*AW2778^2)</f>
        <v>0.402318281960937</v>
      </c>
      <c r="L2778" s="304" t="str">
        <f t="shared" si="689"/>
        <v>C</v>
      </c>
      <c r="M2778" s="388" t="s">
        <v>6097</v>
      </c>
      <c r="N2778" s="304"/>
      <c r="O2778" s="304"/>
      <c r="P2778" s="356"/>
      <c r="Q2778" s="356"/>
      <c r="R2778" s="304"/>
      <c r="S2778" s="356"/>
      <c r="T2778" s="304"/>
      <c r="U2778" s="356"/>
      <c r="V2778" s="304"/>
      <c r="W2778" s="310" t="s">
        <v>624</v>
      </c>
      <c r="X2778" s="304">
        <v>-999</v>
      </c>
      <c r="Y2778" s="366" t="str">
        <f t="shared" si="691"/>
        <v>-</v>
      </c>
      <c r="Z2778" s="304"/>
      <c r="AA2778" s="304"/>
      <c r="AB2778" s="304">
        <v>-999</v>
      </c>
      <c r="AC2778" s="304">
        <v>-999</v>
      </c>
      <c r="AD2778" s="366">
        <v>-999</v>
      </c>
      <c r="AE2778" s="304">
        <v>-999</v>
      </c>
      <c r="AF2778" s="304">
        <v>-999</v>
      </c>
      <c r="AG2778" s="304"/>
      <c r="AH2778" s="304">
        <v>2.1340999999999999E-2</v>
      </c>
      <c r="AI2778" s="312"/>
      <c r="AJ2778" s="332">
        <v>687</v>
      </c>
      <c r="AK2778" s="304">
        <f t="shared" si="690"/>
        <v>690</v>
      </c>
      <c r="AL2778" s="363">
        <v>0.43</v>
      </c>
      <c r="AM2778" s="389" t="str">
        <f t="shared" si="692"/>
        <v/>
      </c>
      <c r="AN2778" s="304"/>
      <c r="AO2778" s="304"/>
      <c r="AP2778" s="312"/>
      <c r="AQ2778" s="312"/>
      <c r="AR2778" s="312"/>
      <c r="AS2778" s="304"/>
      <c r="AT2778" s="312"/>
      <c r="AU2778" s="329">
        <f>VLOOKUP(C2778,[1]world!$A$2:$B$3555,2,FALSE)</f>
        <v>7</v>
      </c>
      <c r="AV2778" s="329">
        <v>388</v>
      </c>
      <c r="AW2778" s="304">
        <v>0.37</v>
      </c>
      <c r="AX2778" s="304">
        <v>20</v>
      </c>
      <c r="AY2778" s="304">
        <v>-999</v>
      </c>
      <c r="AZ2778" s="304">
        <v>840</v>
      </c>
      <c r="BA2778" s="304">
        <v>20</v>
      </c>
      <c r="BB2778" s="304">
        <v>-999</v>
      </c>
      <c r="BC2778" s="304">
        <v>840</v>
      </c>
      <c r="BD2778" s="304">
        <v>20</v>
      </c>
      <c r="BE2778" s="304">
        <v>20</v>
      </c>
      <c r="BF2778" s="304">
        <v>-999</v>
      </c>
      <c r="BG2778" s="304">
        <v>-999</v>
      </c>
      <c r="BH2778" s="304">
        <v>840</v>
      </c>
      <c r="BI2778" s="304">
        <v>840</v>
      </c>
      <c r="BJ2778" s="304">
        <v>2</v>
      </c>
      <c r="BK2778" s="304" t="s">
        <v>4954</v>
      </c>
      <c r="BL2778" s="304">
        <v>2</v>
      </c>
    </row>
    <row r="2779" spans="1:64" ht="15" hidden="1" customHeight="1" x14ac:dyDescent="0.2">
      <c r="A2779" s="304" t="s">
        <v>6175</v>
      </c>
      <c r="B2779" s="304" t="s">
        <v>2679</v>
      </c>
      <c r="C2779" s="304">
        <v>2915</v>
      </c>
      <c r="D2779" s="349" t="s">
        <v>4097</v>
      </c>
      <c r="E2779" s="309">
        <v>54008</v>
      </c>
      <c r="F2779" s="309"/>
      <c r="G2779" s="324">
        <v>38.568899999999999</v>
      </c>
      <c r="H2779" s="324">
        <v>140.85890000000001</v>
      </c>
      <c r="I2779" s="324" t="s">
        <v>212</v>
      </c>
      <c r="J2779" s="368">
        <f t="shared" si="693"/>
        <v>280.43948592523208</v>
      </c>
      <c r="K2779" s="331">
        <f t="shared" si="694"/>
        <v>0.2941292233015958</v>
      </c>
      <c r="L2779" s="304" t="str">
        <f t="shared" si="689"/>
        <v>D</v>
      </c>
      <c r="M2779" s="388" t="s">
        <v>6097</v>
      </c>
      <c r="N2779" s="304"/>
      <c r="O2779" s="304"/>
      <c r="P2779" s="356"/>
      <c r="Q2779" s="356"/>
      <c r="R2779" s="304"/>
      <c r="S2779" s="356"/>
      <c r="T2779" s="304"/>
      <c r="U2779" s="356"/>
      <c r="V2779" s="304"/>
      <c r="W2779" s="310" t="s">
        <v>624</v>
      </c>
      <c r="X2779" s="304">
        <v>-999</v>
      </c>
      <c r="Y2779" s="366" t="str">
        <f t="shared" si="691"/>
        <v>-</v>
      </c>
      <c r="Z2779" s="304"/>
      <c r="AA2779" s="304"/>
      <c r="AB2779" s="304">
        <v>-999</v>
      </c>
      <c r="AC2779" s="304">
        <v>-999</v>
      </c>
      <c r="AD2779" s="366">
        <v>-999</v>
      </c>
      <c r="AE2779" s="304">
        <v>-999</v>
      </c>
      <c r="AF2779" s="304">
        <v>-999</v>
      </c>
      <c r="AG2779" s="304"/>
      <c r="AH2779" s="304">
        <v>1.3787700000000001E-3</v>
      </c>
      <c r="AI2779" s="312"/>
      <c r="AJ2779" s="332">
        <v>221</v>
      </c>
      <c r="AK2779" s="304">
        <f t="shared" si="690"/>
        <v>210</v>
      </c>
      <c r="AL2779" s="304">
        <v>0.2</v>
      </c>
      <c r="AM2779" s="389" t="str">
        <f t="shared" si="692"/>
        <v/>
      </c>
      <c r="AN2779" s="304"/>
      <c r="AO2779" s="304"/>
      <c r="AP2779" s="312"/>
      <c r="AQ2779" s="312"/>
      <c r="AR2779" s="312"/>
      <c r="AS2779" s="304"/>
      <c r="AT2779" s="312"/>
      <c r="AU2779" s="329">
        <f>VLOOKUP(C2779,[1]world!$A$2:$B$3555,2,FALSE)</f>
        <v>15</v>
      </c>
      <c r="AV2779" s="329">
        <v>363</v>
      </c>
      <c r="AW2779" s="304">
        <v>0.37</v>
      </c>
      <c r="AX2779" s="304">
        <v>20</v>
      </c>
      <c r="AY2779" s="304">
        <v>-999</v>
      </c>
      <c r="AZ2779" s="304">
        <v>1140</v>
      </c>
      <c r="BA2779" s="304">
        <v>20</v>
      </c>
      <c r="BB2779" s="304">
        <v>-999</v>
      </c>
      <c r="BC2779" s="304">
        <v>1140</v>
      </c>
      <c r="BD2779" s="304">
        <v>20</v>
      </c>
      <c r="BE2779" s="304">
        <v>20</v>
      </c>
      <c r="BF2779" s="304">
        <v>-999</v>
      </c>
      <c r="BG2779" s="304">
        <v>-999</v>
      </c>
      <c r="BH2779" s="304">
        <v>1140</v>
      </c>
      <c r="BI2779" s="304">
        <v>1140</v>
      </c>
      <c r="BJ2779" s="304">
        <v>2</v>
      </c>
      <c r="BK2779" s="304" t="s">
        <v>4954</v>
      </c>
      <c r="BL2779" s="304">
        <v>2</v>
      </c>
    </row>
    <row r="2780" spans="1:64" ht="15" hidden="1" customHeight="1" x14ac:dyDescent="0.2">
      <c r="A2780" s="304" t="s">
        <v>6175</v>
      </c>
      <c r="B2780" s="304" t="s">
        <v>2679</v>
      </c>
      <c r="C2780" s="304">
        <v>2916</v>
      </c>
      <c r="D2780" s="349" t="s">
        <v>4100</v>
      </c>
      <c r="E2780" s="309">
        <v>54009</v>
      </c>
      <c r="F2780" s="309"/>
      <c r="G2780" s="324">
        <v>38.5747</v>
      </c>
      <c r="H2780" s="324">
        <v>140.78360000000001</v>
      </c>
      <c r="I2780" s="324" t="s">
        <v>212</v>
      </c>
      <c r="J2780" s="368">
        <f t="shared" si="693"/>
        <v>550.37955946245654</v>
      </c>
      <c r="K2780" s="331">
        <f t="shared" si="694"/>
        <v>0.402318281960937</v>
      </c>
      <c r="L2780" s="304" t="str">
        <f t="shared" si="689"/>
        <v>C</v>
      </c>
      <c r="M2780" s="388" t="s">
        <v>6097</v>
      </c>
      <c r="N2780" s="304"/>
      <c r="O2780" s="304"/>
      <c r="P2780" s="356"/>
      <c r="Q2780" s="356"/>
      <c r="R2780" s="304"/>
      <c r="S2780" s="356"/>
      <c r="T2780" s="304"/>
      <c r="U2780" s="356"/>
      <c r="V2780" s="304"/>
      <c r="W2780" s="310" t="s">
        <v>624</v>
      </c>
      <c r="X2780" s="304">
        <v>-999</v>
      </c>
      <c r="Y2780" s="366" t="str">
        <f t="shared" si="691"/>
        <v>-</v>
      </c>
      <c r="Z2780" s="304"/>
      <c r="AA2780" s="304"/>
      <c r="AB2780" s="304">
        <v>-999</v>
      </c>
      <c r="AC2780" s="304">
        <v>-999</v>
      </c>
      <c r="AD2780" s="366">
        <v>-999</v>
      </c>
      <c r="AE2780" s="304">
        <v>-999</v>
      </c>
      <c r="AF2780" s="304">
        <v>-999</v>
      </c>
      <c r="AG2780" s="304"/>
      <c r="AH2780" s="304">
        <v>3.1629999999999998E-2</v>
      </c>
      <c r="AI2780" s="312"/>
      <c r="AJ2780" s="332">
        <v>760</v>
      </c>
      <c r="AK2780" s="304">
        <f t="shared" si="690"/>
        <v>760</v>
      </c>
      <c r="AL2780" s="363">
        <v>0.43</v>
      </c>
      <c r="AM2780" s="389" t="str">
        <f t="shared" si="692"/>
        <v/>
      </c>
      <c r="AN2780" s="304"/>
      <c r="AO2780" s="304"/>
      <c r="AP2780" s="312"/>
      <c r="AQ2780" s="312"/>
      <c r="AR2780" s="312"/>
      <c r="AS2780" s="304"/>
      <c r="AT2780" s="312"/>
      <c r="AU2780" s="329">
        <f>VLOOKUP(C2780,[1]world!$A$2:$B$3555,2,FALSE)</f>
        <v>7</v>
      </c>
      <c r="AV2780" s="329">
        <v>388</v>
      </c>
      <c r="AW2780" s="304">
        <v>0.37</v>
      </c>
      <c r="AX2780" s="304">
        <v>80</v>
      </c>
      <c r="AY2780" s="304">
        <v>-999</v>
      </c>
      <c r="AZ2780" s="304">
        <v>1300</v>
      </c>
      <c r="BA2780" s="304">
        <v>80</v>
      </c>
      <c r="BB2780" s="304">
        <v>-999</v>
      </c>
      <c r="BC2780" s="304">
        <v>1300</v>
      </c>
      <c r="BD2780" s="304">
        <v>80</v>
      </c>
      <c r="BE2780" s="304">
        <v>80</v>
      </c>
      <c r="BF2780" s="304">
        <v>-999</v>
      </c>
      <c r="BG2780" s="304">
        <v>-999</v>
      </c>
      <c r="BH2780" s="304">
        <v>1300</v>
      </c>
      <c r="BI2780" s="304">
        <v>1300</v>
      </c>
      <c r="BJ2780" s="304">
        <v>2</v>
      </c>
      <c r="BK2780" s="304" t="s">
        <v>4954</v>
      </c>
      <c r="BL2780" s="304">
        <v>2</v>
      </c>
    </row>
    <row r="2781" spans="1:64" ht="15" hidden="1" customHeight="1" x14ac:dyDescent="0.2">
      <c r="A2781" s="304" t="s">
        <v>6175</v>
      </c>
      <c r="B2781" s="304" t="s">
        <v>2679</v>
      </c>
      <c r="C2781" s="304">
        <v>2917</v>
      </c>
      <c r="D2781" s="349" t="s">
        <v>4109</v>
      </c>
      <c r="E2781" s="309">
        <v>54010</v>
      </c>
      <c r="F2781" s="309"/>
      <c r="G2781" s="324">
        <v>38.612200000000001</v>
      </c>
      <c r="H2781" s="324">
        <v>140.7619</v>
      </c>
      <c r="I2781" s="324" t="s">
        <v>212</v>
      </c>
      <c r="J2781" s="368">
        <f t="shared" si="693"/>
        <v>472.17585185306319</v>
      </c>
      <c r="K2781" s="331">
        <f t="shared" si="694"/>
        <v>0.402318281960937</v>
      </c>
      <c r="L2781" s="304" t="str">
        <f t="shared" si="689"/>
        <v>C</v>
      </c>
      <c r="M2781" s="388" t="s">
        <v>6097</v>
      </c>
      <c r="N2781" s="304"/>
      <c r="O2781" s="304"/>
      <c r="P2781" s="356"/>
      <c r="Q2781" s="356"/>
      <c r="R2781" s="304"/>
      <c r="S2781" s="356"/>
      <c r="T2781" s="304"/>
      <c r="U2781" s="356"/>
      <c r="V2781" s="304"/>
      <c r="W2781" s="310" t="s">
        <v>624</v>
      </c>
      <c r="X2781" s="304">
        <v>-999</v>
      </c>
      <c r="Y2781" s="366" t="str">
        <f t="shared" si="691"/>
        <v>-</v>
      </c>
      <c r="Z2781" s="304"/>
      <c r="AA2781" s="304"/>
      <c r="AB2781" s="304">
        <v>-999</v>
      </c>
      <c r="AC2781" s="304">
        <v>-999</v>
      </c>
      <c r="AD2781" s="366">
        <v>-999</v>
      </c>
      <c r="AE2781" s="304">
        <v>-999</v>
      </c>
      <c r="AF2781" s="304">
        <v>-999</v>
      </c>
      <c r="AG2781" s="304"/>
      <c r="AH2781" s="304">
        <v>1.5931799999999999E-2</v>
      </c>
      <c r="AI2781" s="312"/>
      <c r="AJ2781" s="332">
        <v>566</v>
      </c>
      <c r="AK2781" s="304">
        <f t="shared" si="690"/>
        <v>555</v>
      </c>
      <c r="AL2781" s="363">
        <v>0.43</v>
      </c>
      <c r="AM2781" s="389" t="str">
        <f t="shared" si="692"/>
        <v/>
      </c>
      <c r="AN2781" s="304"/>
      <c r="AO2781" s="304"/>
      <c r="AP2781" s="312"/>
      <c r="AQ2781" s="312"/>
      <c r="AR2781" s="312"/>
      <c r="AS2781" s="304"/>
      <c r="AT2781" s="312"/>
      <c r="AU2781" s="329">
        <f>VLOOKUP(C2781,[1]world!$A$2:$B$3555,2,FALSE)</f>
        <v>7</v>
      </c>
      <c r="AV2781" s="329">
        <v>388</v>
      </c>
      <c r="AW2781" s="304">
        <v>0.37</v>
      </c>
      <c r="AX2781" s="304">
        <v>1040</v>
      </c>
      <c r="AY2781" s="304">
        <v>-999</v>
      </c>
      <c r="AZ2781" s="304">
        <v>2060</v>
      </c>
      <c r="BA2781" s="304">
        <v>1040</v>
      </c>
      <c r="BB2781" s="304">
        <v>-999</v>
      </c>
      <c r="BC2781" s="304">
        <v>2060</v>
      </c>
      <c r="BD2781" s="304">
        <v>1040</v>
      </c>
      <c r="BE2781" s="304">
        <v>1040</v>
      </c>
      <c r="BF2781" s="304">
        <v>-999</v>
      </c>
      <c r="BG2781" s="304">
        <v>-999</v>
      </c>
      <c r="BH2781" s="304">
        <v>2060</v>
      </c>
      <c r="BI2781" s="304">
        <v>2060</v>
      </c>
      <c r="BJ2781" s="304">
        <v>2</v>
      </c>
      <c r="BK2781" s="304" t="s">
        <v>4954</v>
      </c>
      <c r="BL2781" s="304">
        <v>2</v>
      </c>
    </row>
    <row r="2782" spans="1:64" ht="15" hidden="1" customHeight="1" x14ac:dyDescent="0.2">
      <c r="A2782" s="304" t="s">
        <v>6175</v>
      </c>
      <c r="B2782" s="304" t="s">
        <v>2679</v>
      </c>
      <c r="C2782" s="304">
        <v>2918</v>
      </c>
      <c r="D2782" s="349" t="s">
        <v>4096</v>
      </c>
      <c r="E2782" s="309">
        <v>54011</v>
      </c>
      <c r="F2782" s="309"/>
      <c r="G2782" s="324">
        <v>38.546100000000003</v>
      </c>
      <c r="H2782" s="324">
        <v>140.85329999999999</v>
      </c>
      <c r="I2782" s="324" t="s">
        <v>212</v>
      </c>
      <c r="J2782" s="368">
        <f t="shared" si="693"/>
        <v>334.18617677810562</v>
      </c>
      <c r="K2782" s="331">
        <f t="shared" si="694"/>
        <v>0.402318281960937</v>
      </c>
      <c r="L2782" s="304" t="str">
        <f t="shared" si="689"/>
        <v>D</v>
      </c>
      <c r="M2782" s="388" t="s">
        <v>6097</v>
      </c>
      <c r="N2782" s="304"/>
      <c r="O2782" s="304"/>
      <c r="P2782" s="356"/>
      <c r="Q2782" s="356"/>
      <c r="R2782" s="304"/>
      <c r="S2782" s="356"/>
      <c r="T2782" s="304"/>
      <c r="U2782" s="356"/>
      <c r="V2782" s="304"/>
      <c r="W2782" s="310" t="s">
        <v>624</v>
      </c>
      <c r="X2782" s="304">
        <v>-999</v>
      </c>
      <c r="Y2782" s="366" t="str">
        <f t="shared" si="691"/>
        <v>-</v>
      </c>
      <c r="Z2782" s="304"/>
      <c r="AA2782" s="304"/>
      <c r="AB2782" s="304">
        <v>-999</v>
      </c>
      <c r="AC2782" s="304">
        <v>-999</v>
      </c>
      <c r="AD2782" s="366">
        <v>-999</v>
      </c>
      <c r="AE2782" s="304">
        <v>-999</v>
      </c>
      <c r="AF2782" s="304">
        <v>-999</v>
      </c>
      <c r="AG2782" s="304"/>
      <c r="AH2782" s="304">
        <v>6.1365999999999999E-3</v>
      </c>
      <c r="AI2782" s="312"/>
      <c r="AJ2782" s="332">
        <v>340</v>
      </c>
      <c r="AK2782" s="304">
        <f t="shared" si="690"/>
        <v>270</v>
      </c>
      <c r="AL2782" s="363">
        <v>0.43</v>
      </c>
      <c r="AM2782" s="389" t="str">
        <f t="shared" si="692"/>
        <v/>
      </c>
      <c r="AN2782" s="304"/>
      <c r="AO2782" s="304"/>
      <c r="AP2782" s="312"/>
      <c r="AQ2782" s="312"/>
      <c r="AR2782" s="312"/>
      <c r="AS2782" s="304"/>
      <c r="AT2782" s="312"/>
      <c r="AU2782" s="329">
        <f>VLOOKUP(C2782,[1]world!$A$2:$B$3555,2,FALSE)</f>
        <v>11</v>
      </c>
      <c r="AV2782" s="329">
        <v>328</v>
      </c>
      <c r="AW2782" s="304">
        <v>0.37</v>
      </c>
      <c r="AX2782" s="304">
        <v>20</v>
      </c>
      <c r="AY2782" s="304">
        <v>-999</v>
      </c>
      <c r="AZ2782" s="304">
        <v>1100</v>
      </c>
      <c r="BA2782" s="304">
        <v>20</v>
      </c>
      <c r="BB2782" s="304">
        <v>-999</v>
      </c>
      <c r="BC2782" s="304">
        <v>1100</v>
      </c>
      <c r="BD2782" s="304">
        <v>20</v>
      </c>
      <c r="BE2782" s="304">
        <v>20</v>
      </c>
      <c r="BF2782" s="304">
        <v>-999</v>
      </c>
      <c r="BG2782" s="304">
        <v>-999</v>
      </c>
      <c r="BH2782" s="304">
        <v>1100</v>
      </c>
      <c r="BI2782" s="304">
        <v>1100</v>
      </c>
      <c r="BJ2782" s="304">
        <v>2</v>
      </c>
      <c r="BK2782" s="304" t="s">
        <v>4954</v>
      </c>
      <c r="BL2782" s="304">
        <v>2</v>
      </c>
    </row>
    <row r="2783" spans="1:64" ht="15" hidden="1" customHeight="1" x14ac:dyDescent="0.2">
      <c r="A2783" s="304" t="s">
        <v>6175</v>
      </c>
      <c r="B2783" s="304" t="s">
        <v>2679</v>
      </c>
      <c r="C2783" s="304">
        <v>2919</v>
      </c>
      <c r="D2783" s="349" t="s">
        <v>4090</v>
      </c>
      <c r="E2783" s="309">
        <v>54012</v>
      </c>
      <c r="F2783" s="309"/>
      <c r="G2783" s="324">
        <v>38.511699999999998</v>
      </c>
      <c r="H2783" s="324">
        <v>141.06309999999999</v>
      </c>
      <c r="I2783" s="324" t="s">
        <v>212</v>
      </c>
      <c r="J2783" s="368">
        <f t="shared" si="693"/>
        <v>432.68622827119424</v>
      </c>
      <c r="K2783" s="331">
        <f t="shared" si="694"/>
        <v>0.402318281960937</v>
      </c>
      <c r="L2783" s="304" t="str">
        <f t="shared" si="689"/>
        <v>C</v>
      </c>
      <c r="M2783" s="388" t="s">
        <v>6097</v>
      </c>
      <c r="N2783" s="304"/>
      <c r="O2783" s="304"/>
      <c r="P2783" s="356"/>
      <c r="Q2783" s="356"/>
      <c r="R2783" s="304"/>
      <c r="S2783" s="356"/>
      <c r="T2783" s="304"/>
      <c r="U2783" s="356"/>
      <c r="V2783" s="304"/>
      <c r="W2783" s="310" t="s">
        <v>624</v>
      </c>
      <c r="X2783" s="304">
        <v>-999</v>
      </c>
      <c r="Y2783" s="366" t="str">
        <f t="shared" si="691"/>
        <v>-</v>
      </c>
      <c r="Z2783" s="304"/>
      <c r="AA2783" s="304"/>
      <c r="AB2783" s="304">
        <v>-999</v>
      </c>
      <c r="AC2783" s="304">
        <v>-999</v>
      </c>
      <c r="AD2783" s="366">
        <v>-999</v>
      </c>
      <c r="AE2783" s="304">
        <v>-999</v>
      </c>
      <c r="AF2783" s="304">
        <v>-999</v>
      </c>
      <c r="AG2783" s="304"/>
      <c r="AH2783" s="304">
        <v>1.3202800000000001E-2</v>
      </c>
      <c r="AI2783" s="312"/>
      <c r="AJ2783" s="332">
        <v>495</v>
      </c>
      <c r="AK2783" s="304">
        <f t="shared" si="690"/>
        <v>555</v>
      </c>
      <c r="AL2783" s="363">
        <v>0.43</v>
      </c>
      <c r="AM2783" s="389" t="str">
        <f t="shared" si="692"/>
        <v/>
      </c>
      <c r="AN2783" s="304"/>
      <c r="AO2783" s="304"/>
      <c r="AP2783" s="312"/>
      <c r="AQ2783" s="312"/>
      <c r="AR2783" s="312"/>
      <c r="AS2783" s="304"/>
      <c r="AT2783" s="312"/>
      <c r="AU2783" s="329">
        <f>VLOOKUP(C2783,[1]world!$A$2:$B$3555,2,FALSE)</f>
        <v>8</v>
      </c>
      <c r="AV2783" s="329">
        <v>374</v>
      </c>
      <c r="AW2783" s="304">
        <v>0.37</v>
      </c>
      <c r="AX2783" s="304">
        <v>20</v>
      </c>
      <c r="AY2783" s="304">
        <v>-999</v>
      </c>
      <c r="AZ2783" s="304">
        <v>580</v>
      </c>
      <c r="BA2783" s="304">
        <v>20</v>
      </c>
      <c r="BB2783" s="304">
        <v>-999</v>
      </c>
      <c r="BC2783" s="304">
        <v>580</v>
      </c>
      <c r="BD2783" s="304">
        <v>20</v>
      </c>
      <c r="BE2783" s="304">
        <v>20</v>
      </c>
      <c r="BF2783" s="304">
        <v>-999</v>
      </c>
      <c r="BG2783" s="304">
        <v>-999</v>
      </c>
      <c r="BH2783" s="304">
        <v>580</v>
      </c>
      <c r="BI2783" s="304">
        <v>580</v>
      </c>
      <c r="BJ2783" s="304">
        <v>2</v>
      </c>
      <c r="BK2783" s="304" t="s">
        <v>4954</v>
      </c>
      <c r="BL2783" s="304">
        <v>2</v>
      </c>
    </row>
    <row r="2784" spans="1:64" ht="15" hidden="1" customHeight="1" x14ac:dyDescent="0.2">
      <c r="A2784" s="304" t="s">
        <v>6175</v>
      </c>
      <c r="B2784" s="304" t="s">
        <v>2679</v>
      </c>
      <c r="C2784" s="304">
        <v>2920</v>
      </c>
      <c r="D2784" s="349" t="s">
        <v>4092</v>
      </c>
      <c r="E2784" s="309">
        <v>54013</v>
      </c>
      <c r="F2784" s="309"/>
      <c r="G2784" s="324">
        <v>38.517499999999998</v>
      </c>
      <c r="H2784" s="324">
        <v>140.94280000000001</v>
      </c>
      <c r="I2784" s="324" t="s">
        <v>212</v>
      </c>
      <c r="J2784" s="368">
        <f t="shared" si="693"/>
        <v>529.17178971522424</v>
      </c>
      <c r="K2784" s="331">
        <f t="shared" si="694"/>
        <v>0.402318281960937</v>
      </c>
      <c r="L2784" s="304" t="str">
        <f t="shared" si="689"/>
        <v>C</v>
      </c>
      <c r="M2784" s="388" t="s">
        <v>6097</v>
      </c>
      <c r="N2784" s="304"/>
      <c r="O2784" s="304"/>
      <c r="P2784" s="356"/>
      <c r="Q2784" s="356"/>
      <c r="R2784" s="304"/>
      <c r="S2784" s="356"/>
      <c r="T2784" s="304"/>
      <c r="U2784" s="356"/>
      <c r="V2784" s="304"/>
      <c r="W2784" s="310" t="s">
        <v>624</v>
      </c>
      <c r="X2784" s="304">
        <v>-999</v>
      </c>
      <c r="Y2784" s="366" t="str">
        <f t="shared" si="691"/>
        <v>-</v>
      </c>
      <c r="Z2784" s="304"/>
      <c r="AA2784" s="304"/>
      <c r="AB2784" s="304">
        <v>-999</v>
      </c>
      <c r="AC2784" s="304">
        <v>-999</v>
      </c>
      <c r="AD2784" s="366">
        <v>-999</v>
      </c>
      <c r="AE2784" s="304">
        <v>-999</v>
      </c>
      <c r="AF2784" s="304">
        <v>-999</v>
      </c>
      <c r="AG2784" s="304"/>
      <c r="AH2784" s="304">
        <v>2.34311E-2</v>
      </c>
      <c r="AI2784" s="312"/>
      <c r="AJ2784" s="332">
        <v>729</v>
      </c>
      <c r="AK2784" s="304">
        <f t="shared" si="690"/>
        <v>690</v>
      </c>
      <c r="AL2784" s="363">
        <v>0.43</v>
      </c>
      <c r="AM2784" s="389" t="str">
        <f t="shared" si="692"/>
        <v/>
      </c>
      <c r="AN2784" s="304"/>
      <c r="AO2784" s="304"/>
      <c r="AP2784" s="312"/>
      <c r="AQ2784" s="312"/>
      <c r="AR2784" s="312"/>
      <c r="AS2784" s="304"/>
      <c r="AT2784" s="312"/>
      <c r="AU2784" s="329">
        <f>VLOOKUP(C2784,[1]world!$A$2:$B$3555,2,FALSE)</f>
        <v>8</v>
      </c>
      <c r="AV2784" s="329">
        <v>374</v>
      </c>
      <c r="AW2784" s="304">
        <v>0.37</v>
      </c>
      <c r="AX2784" s="304">
        <v>20</v>
      </c>
      <c r="AY2784" s="304">
        <v>-999</v>
      </c>
      <c r="AZ2784" s="304">
        <v>900</v>
      </c>
      <c r="BA2784" s="304">
        <v>20</v>
      </c>
      <c r="BB2784" s="304">
        <v>-999</v>
      </c>
      <c r="BC2784" s="304">
        <v>900</v>
      </c>
      <c r="BD2784" s="304">
        <v>20</v>
      </c>
      <c r="BE2784" s="304">
        <v>20</v>
      </c>
      <c r="BF2784" s="304">
        <v>-999</v>
      </c>
      <c r="BG2784" s="304">
        <v>-999</v>
      </c>
      <c r="BH2784" s="304">
        <v>900</v>
      </c>
      <c r="BI2784" s="304">
        <v>900</v>
      </c>
      <c r="BJ2784" s="304">
        <v>2</v>
      </c>
      <c r="BK2784" s="304" t="s">
        <v>4954</v>
      </c>
      <c r="BL2784" s="304">
        <v>2</v>
      </c>
    </row>
    <row r="2785" spans="1:64" ht="15" hidden="1" customHeight="1" x14ac:dyDescent="0.2">
      <c r="A2785" s="304" t="s">
        <v>6175</v>
      </c>
      <c r="B2785" s="304" t="s">
        <v>2679</v>
      </c>
      <c r="C2785" s="304">
        <v>2921</v>
      </c>
      <c r="D2785" s="349" t="s">
        <v>4114</v>
      </c>
      <c r="E2785" s="309">
        <v>54015</v>
      </c>
      <c r="F2785" s="309"/>
      <c r="G2785" s="324">
        <v>38.6494</v>
      </c>
      <c r="H2785" s="324">
        <v>140.88030000000001</v>
      </c>
      <c r="I2785" s="324" t="s">
        <v>212</v>
      </c>
      <c r="J2785" s="368">
        <f t="shared" si="693"/>
        <v>345.51963877721164</v>
      </c>
      <c r="K2785" s="331">
        <f t="shared" si="694"/>
        <v>0.402318281960937</v>
      </c>
      <c r="L2785" s="304" t="str">
        <f t="shared" si="689"/>
        <v>D</v>
      </c>
      <c r="M2785" s="388" t="s">
        <v>6097</v>
      </c>
      <c r="N2785" s="304"/>
      <c r="O2785" s="304"/>
      <c r="P2785" s="356"/>
      <c r="Q2785" s="356"/>
      <c r="R2785" s="304"/>
      <c r="S2785" s="356"/>
      <c r="T2785" s="304"/>
      <c r="U2785" s="356"/>
      <c r="V2785" s="304"/>
      <c r="W2785" s="310" t="s">
        <v>624</v>
      </c>
      <c r="X2785" s="304">
        <v>-999</v>
      </c>
      <c r="Y2785" s="366" t="str">
        <f t="shared" si="691"/>
        <v>-</v>
      </c>
      <c r="Z2785" s="304"/>
      <c r="AA2785" s="304"/>
      <c r="AB2785" s="304">
        <v>-999</v>
      </c>
      <c r="AC2785" s="304">
        <v>-999</v>
      </c>
      <c r="AD2785" s="366">
        <v>-999</v>
      </c>
      <c r="AE2785" s="304">
        <v>-999</v>
      </c>
      <c r="AF2785" s="304">
        <v>-999</v>
      </c>
      <c r="AG2785" s="304"/>
      <c r="AH2785" s="304">
        <v>6.4752500000000001E-3</v>
      </c>
      <c r="AI2785" s="312"/>
      <c r="AJ2785" s="332">
        <v>346</v>
      </c>
      <c r="AK2785" s="304">
        <f t="shared" si="690"/>
        <v>270</v>
      </c>
      <c r="AL2785" s="363">
        <v>0.43</v>
      </c>
      <c r="AM2785" s="389" t="str">
        <f t="shared" si="692"/>
        <v/>
      </c>
      <c r="AN2785" s="304"/>
      <c r="AO2785" s="304"/>
      <c r="AP2785" s="312"/>
      <c r="AQ2785" s="312"/>
      <c r="AR2785" s="312"/>
      <c r="AS2785" s="304"/>
      <c r="AT2785" s="312"/>
      <c r="AU2785" s="329">
        <f>VLOOKUP(C2785,[1]world!$A$2:$B$3555,2,FALSE)</f>
        <v>6</v>
      </c>
      <c r="AV2785" s="329">
        <v>345</v>
      </c>
      <c r="AW2785" s="304">
        <v>0.37</v>
      </c>
      <c r="AX2785" s="304">
        <v>20</v>
      </c>
      <c r="AY2785" s="304">
        <v>-999</v>
      </c>
      <c r="AZ2785" s="304">
        <v>960</v>
      </c>
      <c r="BA2785" s="304">
        <v>20</v>
      </c>
      <c r="BB2785" s="304">
        <v>-999</v>
      </c>
      <c r="BC2785" s="304">
        <v>960</v>
      </c>
      <c r="BD2785" s="304">
        <v>20</v>
      </c>
      <c r="BE2785" s="304">
        <v>20</v>
      </c>
      <c r="BF2785" s="304">
        <v>-999</v>
      </c>
      <c r="BG2785" s="304">
        <v>-999</v>
      </c>
      <c r="BH2785" s="304">
        <v>960</v>
      </c>
      <c r="BI2785" s="304">
        <v>960</v>
      </c>
      <c r="BJ2785" s="304">
        <v>2</v>
      </c>
      <c r="BK2785" s="304" t="s">
        <v>4954</v>
      </c>
      <c r="BL2785" s="304">
        <v>2</v>
      </c>
    </row>
    <row r="2786" spans="1:64" ht="15" hidden="1" customHeight="1" x14ac:dyDescent="0.2">
      <c r="A2786" s="304" t="s">
        <v>6175</v>
      </c>
      <c r="B2786" s="304" t="s">
        <v>2679</v>
      </c>
      <c r="C2786" s="304">
        <v>2922</v>
      </c>
      <c r="D2786" s="349" t="s">
        <v>4095</v>
      </c>
      <c r="E2786" s="309">
        <v>54019</v>
      </c>
      <c r="F2786" s="309"/>
      <c r="G2786" s="324">
        <v>38.5411</v>
      </c>
      <c r="H2786" s="324">
        <v>141.06030000000001</v>
      </c>
      <c r="I2786" s="324" t="s">
        <v>212</v>
      </c>
      <c r="J2786" s="368">
        <f t="shared" si="693"/>
        <v>282.41265230966877</v>
      </c>
      <c r="K2786" s="331">
        <f t="shared" si="694"/>
        <v>0.2941292233015958</v>
      </c>
      <c r="L2786" s="304" t="str">
        <f t="shared" si="689"/>
        <v>D</v>
      </c>
      <c r="M2786" s="388" t="s">
        <v>6097</v>
      </c>
      <c r="N2786" s="304"/>
      <c r="O2786" s="304"/>
      <c r="P2786" s="356"/>
      <c r="Q2786" s="356"/>
      <c r="R2786" s="304"/>
      <c r="S2786" s="356"/>
      <c r="T2786" s="304"/>
      <c r="U2786" s="356"/>
      <c r="V2786" s="304"/>
      <c r="W2786" s="310" t="s">
        <v>624</v>
      </c>
      <c r="X2786" s="304">
        <v>-999</v>
      </c>
      <c r="Y2786" s="366" t="str">
        <f t="shared" si="691"/>
        <v>-</v>
      </c>
      <c r="Z2786" s="304"/>
      <c r="AA2786" s="304"/>
      <c r="AB2786" s="304">
        <v>-999</v>
      </c>
      <c r="AC2786" s="304">
        <v>-999</v>
      </c>
      <c r="AD2786" s="366">
        <v>-999</v>
      </c>
      <c r="AE2786" s="304">
        <v>-999</v>
      </c>
      <c r="AF2786" s="304">
        <v>-999</v>
      </c>
      <c r="AG2786" s="304"/>
      <c r="AH2786" s="304">
        <v>1.4797899999999999E-3</v>
      </c>
      <c r="AI2786" s="312"/>
      <c r="AJ2786" s="332">
        <v>224</v>
      </c>
      <c r="AK2786" s="304">
        <f t="shared" si="690"/>
        <v>210</v>
      </c>
      <c r="AL2786" s="304">
        <v>0.2</v>
      </c>
      <c r="AM2786" s="389" t="str">
        <f t="shared" si="692"/>
        <v/>
      </c>
      <c r="AN2786" s="304"/>
      <c r="AO2786" s="304"/>
      <c r="AP2786" s="312"/>
      <c r="AQ2786" s="312"/>
      <c r="AR2786" s="312"/>
      <c r="AS2786" s="304"/>
      <c r="AT2786" s="312"/>
      <c r="AU2786" s="329">
        <f>VLOOKUP(C2786,[1]world!$A$2:$B$3555,2,FALSE)</f>
        <v>15</v>
      </c>
      <c r="AV2786" s="329">
        <v>363</v>
      </c>
      <c r="AW2786" s="304">
        <v>0.37</v>
      </c>
      <c r="AX2786" s="304">
        <v>900</v>
      </c>
      <c r="AY2786" s="304">
        <v>-999</v>
      </c>
      <c r="AZ2786" s="304">
        <v>1940</v>
      </c>
      <c r="BA2786" s="304">
        <v>900</v>
      </c>
      <c r="BB2786" s="304">
        <v>-999</v>
      </c>
      <c r="BC2786" s="304">
        <v>1940</v>
      </c>
      <c r="BD2786" s="304">
        <v>900</v>
      </c>
      <c r="BE2786" s="304">
        <v>900</v>
      </c>
      <c r="BF2786" s="304">
        <v>-999</v>
      </c>
      <c r="BG2786" s="304">
        <v>-999</v>
      </c>
      <c r="BH2786" s="304">
        <v>1940</v>
      </c>
      <c r="BI2786" s="304">
        <v>1940</v>
      </c>
      <c r="BJ2786" s="304">
        <v>2</v>
      </c>
      <c r="BK2786" s="304" t="s">
        <v>4954</v>
      </c>
      <c r="BL2786" s="304">
        <v>2</v>
      </c>
    </row>
    <row r="2787" spans="1:64" ht="15" hidden="1" customHeight="1" x14ac:dyDescent="0.2">
      <c r="A2787" s="304" t="s">
        <v>6175</v>
      </c>
      <c r="B2787" s="304" t="s">
        <v>2679</v>
      </c>
      <c r="C2787" s="304">
        <v>2923</v>
      </c>
      <c r="D2787" s="349" t="s">
        <v>4115</v>
      </c>
      <c r="E2787" s="309">
        <v>54026</v>
      </c>
      <c r="F2787" s="309"/>
      <c r="G2787" s="324">
        <v>38.653300000000002</v>
      </c>
      <c r="H2787" s="324">
        <v>141.0718</v>
      </c>
      <c r="I2787" s="324" t="s">
        <v>212</v>
      </c>
      <c r="J2787" s="368">
        <f t="shared" si="693"/>
        <v>363.90847566716394</v>
      </c>
      <c r="K2787" s="331">
        <f t="shared" si="694"/>
        <v>0.402318281960937</v>
      </c>
      <c r="L2787" s="304" t="str">
        <f t="shared" si="689"/>
        <v>C</v>
      </c>
      <c r="M2787" s="388" t="s">
        <v>6097</v>
      </c>
      <c r="N2787" s="304"/>
      <c r="O2787" s="304"/>
      <c r="P2787" s="356"/>
      <c r="Q2787" s="356"/>
      <c r="R2787" s="304"/>
      <c r="S2787" s="356"/>
      <c r="T2787" s="304"/>
      <c r="U2787" s="356"/>
      <c r="V2787" s="304"/>
      <c r="W2787" s="310" t="s">
        <v>624</v>
      </c>
      <c r="X2787" s="304">
        <v>-999</v>
      </c>
      <c r="Y2787" s="366" t="str">
        <f t="shared" si="691"/>
        <v>-</v>
      </c>
      <c r="Z2787" s="304"/>
      <c r="AA2787" s="304"/>
      <c r="AB2787" s="304">
        <v>-999</v>
      </c>
      <c r="AC2787" s="304">
        <v>-999</v>
      </c>
      <c r="AD2787" s="366">
        <v>-999</v>
      </c>
      <c r="AE2787" s="304">
        <v>-999</v>
      </c>
      <c r="AF2787" s="304">
        <v>-999</v>
      </c>
      <c r="AG2787" s="304"/>
      <c r="AH2787" s="304">
        <v>6.2800399999999998E-3</v>
      </c>
      <c r="AI2787" s="312"/>
      <c r="AJ2787" s="332">
        <v>343</v>
      </c>
      <c r="AK2787" s="304">
        <f t="shared" si="690"/>
        <v>270</v>
      </c>
      <c r="AL2787" s="363">
        <v>0.43</v>
      </c>
      <c r="AM2787" s="389" t="str">
        <f t="shared" si="692"/>
        <v/>
      </c>
      <c r="AN2787" s="304"/>
      <c r="AO2787" s="304"/>
      <c r="AP2787" s="312"/>
      <c r="AQ2787" s="312"/>
      <c r="AR2787" s="312"/>
      <c r="AS2787" s="304"/>
      <c r="AT2787" s="312"/>
      <c r="AU2787" s="329">
        <f>VLOOKUP(C2787,[1]world!$A$2:$B$3555,2,FALSE)</f>
        <v>7</v>
      </c>
      <c r="AV2787" s="329">
        <v>388</v>
      </c>
      <c r="AW2787" s="304">
        <v>0.37</v>
      </c>
      <c r="AX2787" s="304">
        <v>20</v>
      </c>
      <c r="AY2787" s="304">
        <v>-999</v>
      </c>
      <c r="AZ2787" s="304">
        <v>960</v>
      </c>
      <c r="BA2787" s="304">
        <v>20</v>
      </c>
      <c r="BB2787" s="304">
        <v>-999</v>
      </c>
      <c r="BC2787" s="304">
        <v>960</v>
      </c>
      <c r="BD2787" s="304">
        <v>20</v>
      </c>
      <c r="BE2787" s="304">
        <v>20</v>
      </c>
      <c r="BF2787" s="304">
        <v>-999</v>
      </c>
      <c r="BG2787" s="304">
        <v>-999</v>
      </c>
      <c r="BH2787" s="304">
        <v>960</v>
      </c>
      <c r="BI2787" s="304">
        <v>960</v>
      </c>
      <c r="BJ2787" s="304">
        <v>2</v>
      </c>
      <c r="BK2787" s="304" t="s">
        <v>4954</v>
      </c>
      <c r="BL2787" s="304">
        <v>2</v>
      </c>
    </row>
    <row r="2788" spans="1:64" ht="15" hidden="1" customHeight="1" x14ac:dyDescent="0.2">
      <c r="A2788" s="304" t="s">
        <v>6175</v>
      </c>
      <c r="B2788" s="304" t="s">
        <v>2679</v>
      </c>
      <c r="C2788" s="304">
        <v>2924</v>
      </c>
      <c r="D2788" s="349" t="s">
        <v>4118</v>
      </c>
      <c r="E2788" s="309">
        <v>54031</v>
      </c>
      <c r="F2788" s="309"/>
      <c r="G2788" s="324">
        <v>38.6892</v>
      </c>
      <c r="H2788" s="324">
        <v>141.19139999999999</v>
      </c>
      <c r="I2788" s="324" t="s">
        <v>212</v>
      </c>
      <c r="J2788" s="368">
        <f t="shared" si="693"/>
        <v>304.88690536583351</v>
      </c>
      <c r="K2788" s="331">
        <f t="shared" si="694"/>
        <v>0.402318281960937</v>
      </c>
      <c r="L2788" s="304" t="str">
        <f t="shared" si="689"/>
        <v>D</v>
      </c>
      <c r="M2788" s="388" t="s">
        <v>6097</v>
      </c>
      <c r="N2788" s="304"/>
      <c r="O2788" s="304"/>
      <c r="P2788" s="356"/>
      <c r="Q2788" s="356"/>
      <c r="R2788" s="304"/>
      <c r="S2788" s="356"/>
      <c r="T2788" s="304"/>
      <c r="U2788" s="356"/>
      <c r="V2788" s="304"/>
      <c r="W2788" s="310" t="s">
        <v>624</v>
      </c>
      <c r="X2788" s="304">
        <v>-999</v>
      </c>
      <c r="Y2788" s="366" t="str">
        <f t="shared" si="691"/>
        <v>-</v>
      </c>
      <c r="Z2788" s="304"/>
      <c r="AA2788" s="304"/>
      <c r="AB2788" s="304">
        <v>-999</v>
      </c>
      <c r="AC2788" s="304">
        <v>-999</v>
      </c>
      <c r="AD2788" s="366">
        <v>-999</v>
      </c>
      <c r="AE2788" s="304">
        <v>-999</v>
      </c>
      <c r="AF2788" s="304">
        <v>-999</v>
      </c>
      <c r="AG2788" s="304"/>
      <c r="AH2788" s="304">
        <v>3.5038600000000001E-3</v>
      </c>
      <c r="AI2788" s="312"/>
      <c r="AJ2788" s="332">
        <v>285</v>
      </c>
      <c r="AK2788" s="304">
        <f t="shared" si="690"/>
        <v>270</v>
      </c>
      <c r="AL2788" s="363">
        <v>0.43</v>
      </c>
      <c r="AM2788" s="389" t="str">
        <f t="shared" si="692"/>
        <v/>
      </c>
      <c r="AN2788" s="304"/>
      <c r="AO2788" s="304"/>
      <c r="AP2788" s="312"/>
      <c r="AQ2788" s="312"/>
      <c r="AR2788" s="312"/>
      <c r="AS2788" s="304"/>
      <c r="AT2788" s="312"/>
      <c r="AU2788" s="329">
        <f>VLOOKUP(C2788,[1]world!$A$2:$B$3555,2,FALSE)</f>
        <v>11</v>
      </c>
      <c r="AV2788" s="329">
        <v>328</v>
      </c>
      <c r="AW2788" s="304">
        <v>0.37</v>
      </c>
      <c r="AX2788" s="304">
        <v>40</v>
      </c>
      <c r="AY2788" s="304">
        <v>-999</v>
      </c>
      <c r="AZ2788" s="304">
        <v>540</v>
      </c>
      <c r="BA2788" s="304">
        <v>40</v>
      </c>
      <c r="BB2788" s="304">
        <v>-999</v>
      </c>
      <c r="BC2788" s="304">
        <v>540</v>
      </c>
      <c r="BD2788" s="304">
        <v>40</v>
      </c>
      <c r="BE2788" s="304">
        <v>40</v>
      </c>
      <c r="BF2788" s="304">
        <v>-999</v>
      </c>
      <c r="BG2788" s="304">
        <v>-999</v>
      </c>
      <c r="BH2788" s="304">
        <v>540</v>
      </c>
      <c r="BI2788" s="304">
        <v>540</v>
      </c>
      <c r="BJ2788" s="304">
        <v>2</v>
      </c>
      <c r="BK2788" s="304" t="s">
        <v>4954</v>
      </c>
      <c r="BL2788" s="304">
        <v>2</v>
      </c>
    </row>
    <row r="2789" spans="1:64" ht="15" hidden="1" customHeight="1" x14ac:dyDescent="0.2">
      <c r="A2789" s="304" t="s">
        <v>6175</v>
      </c>
      <c r="B2789" s="304" t="s">
        <v>2679</v>
      </c>
      <c r="C2789" s="304">
        <v>2925</v>
      </c>
      <c r="D2789" s="349" t="s">
        <v>4110</v>
      </c>
      <c r="E2789" s="309">
        <v>54036</v>
      </c>
      <c r="F2789" s="309"/>
      <c r="G2789" s="324">
        <v>38.625799999999998</v>
      </c>
      <c r="H2789" s="324">
        <v>141.19280000000001</v>
      </c>
      <c r="I2789" s="324" t="s">
        <v>212</v>
      </c>
      <c r="J2789" s="368">
        <f t="shared" si="693"/>
        <v>278.45342023955715</v>
      </c>
      <c r="K2789" s="331">
        <f t="shared" si="694"/>
        <v>0.2941292233015958</v>
      </c>
      <c r="L2789" s="304" t="str">
        <f t="shared" si="689"/>
        <v>D</v>
      </c>
      <c r="M2789" s="388" t="s">
        <v>6097</v>
      </c>
      <c r="N2789" s="304"/>
      <c r="O2789" s="304"/>
      <c r="P2789" s="356"/>
      <c r="Q2789" s="356"/>
      <c r="R2789" s="304"/>
      <c r="S2789" s="356"/>
      <c r="T2789" s="304"/>
      <c r="U2789" s="356"/>
      <c r="V2789" s="304"/>
      <c r="W2789" s="310" t="s">
        <v>624</v>
      </c>
      <c r="X2789" s="304">
        <v>-999</v>
      </c>
      <c r="Y2789" s="366" t="str">
        <f t="shared" si="691"/>
        <v>-</v>
      </c>
      <c r="Z2789" s="304"/>
      <c r="AA2789" s="304"/>
      <c r="AB2789" s="304">
        <v>-999</v>
      </c>
      <c r="AC2789" s="304">
        <v>-999</v>
      </c>
      <c r="AD2789" s="366">
        <v>-999</v>
      </c>
      <c r="AE2789" s="304">
        <v>-999</v>
      </c>
      <c r="AF2789" s="304">
        <v>-999</v>
      </c>
      <c r="AG2789" s="304"/>
      <c r="AH2789" s="304">
        <v>1.27987E-3</v>
      </c>
      <c r="AI2789" s="312"/>
      <c r="AJ2789" s="332">
        <v>218</v>
      </c>
      <c r="AK2789" s="304">
        <f t="shared" si="690"/>
        <v>210</v>
      </c>
      <c r="AL2789" s="304">
        <v>0.2</v>
      </c>
      <c r="AM2789" s="389" t="str">
        <f t="shared" si="692"/>
        <v/>
      </c>
      <c r="AN2789" s="304"/>
      <c r="AO2789" s="304"/>
      <c r="AP2789" s="312"/>
      <c r="AQ2789" s="312"/>
      <c r="AR2789" s="312"/>
      <c r="AS2789" s="304"/>
      <c r="AT2789" s="312"/>
      <c r="AU2789" s="329">
        <f>VLOOKUP(C2789,[1]world!$A$2:$B$3555,2,FALSE)</f>
        <v>15</v>
      </c>
      <c r="AV2789" s="329">
        <v>363</v>
      </c>
      <c r="AW2789" s="304">
        <v>0.37</v>
      </c>
      <c r="AX2789" s="304">
        <v>40</v>
      </c>
      <c r="AY2789" s="304">
        <v>-999</v>
      </c>
      <c r="AZ2789" s="304">
        <v>500</v>
      </c>
      <c r="BA2789" s="304">
        <v>40</v>
      </c>
      <c r="BB2789" s="304">
        <v>-999</v>
      </c>
      <c r="BC2789" s="304">
        <v>500</v>
      </c>
      <c r="BD2789" s="304">
        <v>40</v>
      </c>
      <c r="BE2789" s="304">
        <v>40</v>
      </c>
      <c r="BF2789" s="304">
        <v>-999</v>
      </c>
      <c r="BG2789" s="304">
        <v>-999</v>
      </c>
      <c r="BH2789" s="304">
        <v>500</v>
      </c>
      <c r="BI2789" s="304">
        <v>500</v>
      </c>
      <c r="BJ2789" s="304">
        <v>2</v>
      </c>
      <c r="BK2789" s="304" t="s">
        <v>4954</v>
      </c>
      <c r="BL2789" s="304">
        <v>2</v>
      </c>
    </row>
    <row r="2790" spans="1:64" ht="15" hidden="1" customHeight="1" x14ac:dyDescent="0.2">
      <c r="A2790" s="304" t="s">
        <v>6175</v>
      </c>
      <c r="B2790" s="304" t="s">
        <v>2679</v>
      </c>
      <c r="C2790" s="304">
        <v>2926</v>
      </c>
      <c r="D2790" s="349" t="s">
        <v>4116</v>
      </c>
      <c r="E2790" s="309">
        <v>54038</v>
      </c>
      <c r="F2790" s="309"/>
      <c r="G2790" s="324">
        <v>38.661700000000003</v>
      </c>
      <c r="H2790" s="324">
        <v>141.16249999999999</v>
      </c>
      <c r="I2790" s="324" t="s">
        <v>212</v>
      </c>
      <c r="J2790" s="368">
        <f t="shared" si="693"/>
        <v>303.33351950418034</v>
      </c>
      <c r="K2790" s="331">
        <f t="shared" si="694"/>
        <v>0.402318281960937</v>
      </c>
      <c r="L2790" s="304" t="str">
        <f t="shared" si="689"/>
        <v>D</v>
      </c>
      <c r="M2790" s="388" t="s">
        <v>6097</v>
      </c>
      <c r="N2790" s="304"/>
      <c r="O2790" s="304"/>
      <c r="P2790" s="356"/>
      <c r="Q2790" s="356"/>
      <c r="R2790" s="304"/>
      <c r="S2790" s="356"/>
      <c r="T2790" s="304"/>
      <c r="U2790" s="356"/>
      <c r="V2790" s="304"/>
      <c r="W2790" s="310" t="s">
        <v>624</v>
      </c>
      <c r="X2790" s="304">
        <v>-999</v>
      </c>
      <c r="Y2790" s="366" t="str">
        <f t="shared" si="691"/>
        <v>-</v>
      </c>
      <c r="Z2790" s="304"/>
      <c r="AA2790" s="304"/>
      <c r="AB2790" s="304">
        <v>-999</v>
      </c>
      <c r="AC2790" s="304">
        <v>-999</v>
      </c>
      <c r="AD2790" s="366">
        <v>-999</v>
      </c>
      <c r="AE2790" s="304">
        <v>-999</v>
      </c>
      <c r="AF2790" s="304">
        <v>-999</v>
      </c>
      <c r="AG2790" s="304"/>
      <c r="AH2790" s="304">
        <v>2.5600800000000002E-3</v>
      </c>
      <c r="AI2790" s="312"/>
      <c r="AJ2790" s="332">
        <v>257</v>
      </c>
      <c r="AK2790" s="304">
        <f t="shared" si="690"/>
        <v>270</v>
      </c>
      <c r="AL2790" s="363">
        <v>0.43</v>
      </c>
      <c r="AM2790" s="389" t="str">
        <f t="shared" si="692"/>
        <v/>
      </c>
      <c r="AN2790" s="304"/>
      <c r="AO2790" s="304"/>
      <c r="AP2790" s="312"/>
      <c r="AQ2790" s="312"/>
      <c r="AR2790" s="312"/>
      <c r="AS2790" s="304"/>
      <c r="AT2790" s="312"/>
      <c r="AU2790" s="329">
        <f>VLOOKUP(C2790,[1]world!$A$2:$B$3555,2,FALSE)</f>
        <v>15</v>
      </c>
      <c r="AV2790" s="329">
        <v>363</v>
      </c>
      <c r="AW2790" s="304">
        <v>0.37</v>
      </c>
      <c r="AX2790" s="304">
        <v>20</v>
      </c>
      <c r="AY2790" s="304">
        <v>-999</v>
      </c>
      <c r="AZ2790" s="304">
        <v>700</v>
      </c>
      <c r="BA2790" s="304">
        <v>20</v>
      </c>
      <c r="BB2790" s="304">
        <v>-999</v>
      </c>
      <c r="BC2790" s="304">
        <v>700</v>
      </c>
      <c r="BD2790" s="304">
        <v>20</v>
      </c>
      <c r="BE2790" s="304">
        <v>20</v>
      </c>
      <c r="BF2790" s="304">
        <v>-999</v>
      </c>
      <c r="BG2790" s="304">
        <v>-999</v>
      </c>
      <c r="BH2790" s="304">
        <v>700</v>
      </c>
      <c r="BI2790" s="304">
        <v>700</v>
      </c>
      <c r="BJ2790" s="304">
        <v>2</v>
      </c>
      <c r="BK2790" s="304" t="s">
        <v>4954</v>
      </c>
      <c r="BL2790" s="304">
        <v>2</v>
      </c>
    </row>
    <row r="2791" spans="1:64" ht="15" hidden="1" customHeight="1" x14ac:dyDescent="0.2">
      <c r="A2791" s="304" t="s">
        <v>6175</v>
      </c>
      <c r="B2791" s="304" t="s">
        <v>2679</v>
      </c>
      <c r="C2791" s="304">
        <v>2927</v>
      </c>
      <c r="D2791" s="349" t="s">
        <v>4089</v>
      </c>
      <c r="E2791" s="309">
        <v>54042</v>
      </c>
      <c r="F2791" s="309"/>
      <c r="G2791" s="324">
        <v>38.506700000000002</v>
      </c>
      <c r="H2791" s="324">
        <v>141.19720000000001</v>
      </c>
      <c r="I2791" s="324" t="s">
        <v>212</v>
      </c>
      <c r="J2791" s="368">
        <f t="shared" si="693"/>
        <v>521.82846848036957</v>
      </c>
      <c r="K2791" s="331">
        <f t="shared" si="694"/>
        <v>0.402318281960937</v>
      </c>
      <c r="L2791" s="304" t="str">
        <f t="shared" si="689"/>
        <v>C</v>
      </c>
      <c r="M2791" s="388" t="s">
        <v>6097</v>
      </c>
      <c r="N2791" s="304"/>
      <c r="O2791" s="304"/>
      <c r="P2791" s="356"/>
      <c r="Q2791" s="356"/>
      <c r="R2791" s="304"/>
      <c r="S2791" s="356"/>
      <c r="T2791" s="304"/>
      <c r="U2791" s="356"/>
      <c r="V2791" s="304"/>
      <c r="W2791" s="310" t="s">
        <v>624</v>
      </c>
      <c r="X2791" s="304">
        <v>-999</v>
      </c>
      <c r="Y2791" s="366" t="str">
        <f t="shared" si="691"/>
        <v>-</v>
      </c>
      <c r="Z2791" s="304"/>
      <c r="AA2791" s="304"/>
      <c r="AB2791" s="304">
        <v>-999</v>
      </c>
      <c r="AC2791" s="304">
        <v>-999</v>
      </c>
      <c r="AD2791" s="366">
        <v>-999</v>
      </c>
      <c r="AE2791" s="304">
        <v>-999</v>
      </c>
      <c r="AF2791" s="304">
        <v>-999</v>
      </c>
      <c r="AG2791" s="304"/>
      <c r="AH2791" s="304">
        <v>2.12946E-2</v>
      </c>
      <c r="AI2791" s="312"/>
      <c r="AJ2791" s="332">
        <v>686</v>
      </c>
      <c r="AK2791" s="304">
        <f t="shared" si="690"/>
        <v>690</v>
      </c>
      <c r="AL2791" s="363">
        <v>0.43</v>
      </c>
      <c r="AM2791" s="389" t="str">
        <f t="shared" si="692"/>
        <v/>
      </c>
      <c r="AN2791" s="304"/>
      <c r="AO2791" s="304"/>
      <c r="AP2791" s="312"/>
      <c r="AQ2791" s="312"/>
      <c r="AR2791" s="312"/>
      <c r="AS2791" s="304"/>
      <c r="AT2791" s="312"/>
      <c r="AU2791" s="329">
        <f>VLOOKUP(C2791,[1]world!$A$2:$B$3555,2,FALSE)</f>
        <v>7</v>
      </c>
      <c r="AV2791" s="329">
        <v>388</v>
      </c>
      <c r="AW2791" s="304">
        <v>0.37</v>
      </c>
      <c r="AX2791" s="304">
        <v>20</v>
      </c>
      <c r="AY2791" s="304">
        <v>-999</v>
      </c>
      <c r="AZ2791" s="304">
        <v>360</v>
      </c>
      <c r="BA2791" s="304">
        <v>20</v>
      </c>
      <c r="BB2791" s="304">
        <v>-999</v>
      </c>
      <c r="BC2791" s="304">
        <v>360</v>
      </c>
      <c r="BD2791" s="304">
        <v>20</v>
      </c>
      <c r="BE2791" s="304">
        <v>20</v>
      </c>
      <c r="BF2791" s="304">
        <v>-999</v>
      </c>
      <c r="BG2791" s="304">
        <v>-999</v>
      </c>
      <c r="BH2791" s="304">
        <v>360</v>
      </c>
      <c r="BI2791" s="304">
        <v>360</v>
      </c>
      <c r="BJ2791" s="304">
        <v>2</v>
      </c>
      <c r="BK2791" s="304" t="s">
        <v>4954</v>
      </c>
      <c r="BL2791" s="304">
        <v>2</v>
      </c>
    </row>
    <row r="2792" spans="1:64" ht="15" hidden="1" customHeight="1" x14ac:dyDescent="0.2">
      <c r="A2792" s="304" t="s">
        <v>6175</v>
      </c>
      <c r="B2792" s="304" t="s">
        <v>2679</v>
      </c>
      <c r="C2792" s="304">
        <v>2928</v>
      </c>
      <c r="D2792" s="349" t="s">
        <v>4046</v>
      </c>
      <c r="E2792" s="309">
        <v>54056</v>
      </c>
      <c r="F2792" s="309"/>
      <c r="G2792" s="324">
        <v>38.168100000000003</v>
      </c>
      <c r="H2792" s="324">
        <v>140.89529999999999</v>
      </c>
      <c r="I2792" s="324" t="s">
        <v>212</v>
      </c>
      <c r="J2792" s="368">
        <f t="shared" si="693"/>
        <v>320.11240223609281</v>
      </c>
      <c r="K2792" s="331">
        <f t="shared" si="694"/>
        <v>0.402318281960937</v>
      </c>
      <c r="L2792" s="304" t="str">
        <f t="shared" si="689"/>
        <v>D</v>
      </c>
      <c r="M2792" s="388" t="s">
        <v>6097</v>
      </c>
      <c r="N2792" s="304"/>
      <c r="O2792" s="304"/>
      <c r="P2792" s="356"/>
      <c r="Q2792" s="356"/>
      <c r="R2792" s="304"/>
      <c r="S2792" s="356"/>
      <c r="T2792" s="304"/>
      <c r="U2792" s="356"/>
      <c r="V2792" s="304"/>
      <c r="W2792" s="310" t="s">
        <v>624</v>
      </c>
      <c r="X2792" s="304">
        <v>-999</v>
      </c>
      <c r="Y2792" s="366" t="str">
        <f t="shared" si="691"/>
        <v>-</v>
      </c>
      <c r="Z2792" s="304"/>
      <c r="AA2792" s="304"/>
      <c r="AB2792" s="304">
        <v>-999</v>
      </c>
      <c r="AC2792" s="304">
        <v>-999</v>
      </c>
      <c r="AD2792" s="366">
        <v>-999</v>
      </c>
      <c r="AE2792" s="304">
        <v>-999</v>
      </c>
      <c r="AF2792" s="304">
        <v>-999</v>
      </c>
      <c r="AG2792" s="304"/>
      <c r="AH2792" s="304">
        <v>4.7126499999999997E-3</v>
      </c>
      <c r="AI2792" s="312"/>
      <c r="AJ2792" s="332">
        <v>313</v>
      </c>
      <c r="AK2792" s="304">
        <f t="shared" si="690"/>
        <v>270</v>
      </c>
      <c r="AL2792" s="363">
        <v>0.43</v>
      </c>
      <c r="AM2792" s="389" t="str">
        <f t="shared" si="692"/>
        <v/>
      </c>
      <c r="AN2792" s="304"/>
      <c r="AO2792" s="304"/>
      <c r="AP2792" s="312"/>
      <c r="AQ2792" s="312"/>
      <c r="AR2792" s="312"/>
      <c r="AS2792" s="304"/>
      <c r="AT2792" s="312"/>
      <c r="AU2792" s="329">
        <f>VLOOKUP(C2792,[1]world!$A$2:$B$3555,2,FALSE)</f>
        <v>11</v>
      </c>
      <c r="AV2792" s="329">
        <v>328</v>
      </c>
      <c r="AW2792" s="304">
        <v>0.37</v>
      </c>
      <c r="AX2792" s="304">
        <v>40</v>
      </c>
      <c r="AY2792" s="304">
        <v>-999</v>
      </c>
      <c r="AZ2792" s="304">
        <v>740</v>
      </c>
      <c r="BA2792" s="304">
        <v>40</v>
      </c>
      <c r="BB2792" s="304">
        <v>-999</v>
      </c>
      <c r="BC2792" s="304">
        <v>740</v>
      </c>
      <c r="BD2792" s="304">
        <v>40</v>
      </c>
      <c r="BE2792" s="304">
        <v>40</v>
      </c>
      <c r="BF2792" s="304">
        <v>-999</v>
      </c>
      <c r="BG2792" s="304">
        <v>-999</v>
      </c>
      <c r="BH2792" s="304">
        <v>740</v>
      </c>
      <c r="BI2792" s="304">
        <v>740</v>
      </c>
      <c r="BJ2792" s="304">
        <v>2</v>
      </c>
      <c r="BK2792" s="304" t="s">
        <v>4954</v>
      </c>
      <c r="BL2792" s="304">
        <v>2</v>
      </c>
    </row>
    <row r="2793" spans="1:64" ht="15" hidden="1" customHeight="1" x14ac:dyDescent="0.2">
      <c r="A2793" s="304" t="s">
        <v>6175</v>
      </c>
      <c r="B2793" s="304" t="s">
        <v>2679</v>
      </c>
      <c r="C2793" s="304">
        <v>2929</v>
      </c>
      <c r="D2793" s="349" t="s">
        <v>4034</v>
      </c>
      <c r="E2793" s="309">
        <v>54060</v>
      </c>
      <c r="F2793" s="309"/>
      <c r="G2793" s="324">
        <v>38.094700000000003</v>
      </c>
      <c r="H2793" s="324">
        <v>140.6619</v>
      </c>
      <c r="I2793" s="324" t="s">
        <v>212</v>
      </c>
      <c r="J2793" s="368">
        <f t="shared" si="693"/>
        <v>547.35930498668426</v>
      </c>
      <c r="K2793" s="331">
        <f t="shared" si="694"/>
        <v>0.402318281960937</v>
      </c>
      <c r="L2793" s="304" t="str">
        <f t="shared" si="689"/>
        <v>C</v>
      </c>
      <c r="M2793" s="388" t="s">
        <v>6097</v>
      </c>
      <c r="N2793" s="304"/>
      <c r="O2793" s="304"/>
      <c r="P2793" s="356"/>
      <c r="Q2793" s="356"/>
      <c r="R2793" s="304"/>
      <c r="S2793" s="356"/>
      <c r="T2793" s="304"/>
      <c r="U2793" s="356"/>
      <c r="V2793" s="304"/>
      <c r="W2793" s="310" t="s">
        <v>624</v>
      </c>
      <c r="X2793" s="304">
        <v>-999</v>
      </c>
      <c r="Y2793" s="366" t="str">
        <f t="shared" si="691"/>
        <v>-</v>
      </c>
      <c r="Z2793" s="304"/>
      <c r="AA2793" s="304"/>
      <c r="AB2793" s="304">
        <v>-999</v>
      </c>
      <c r="AC2793" s="304">
        <v>-999</v>
      </c>
      <c r="AD2793" s="366">
        <v>-999</v>
      </c>
      <c r="AE2793" s="304">
        <v>-999</v>
      </c>
      <c r="AF2793" s="304">
        <v>-999</v>
      </c>
      <c r="AG2793" s="304"/>
      <c r="AH2793" s="304">
        <v>2.4587899999999999E-2</v>
      </c>
      <c r="AI2793" s="312"/>
      <c r="AJ2793" s="332">
        <v>752</v>
      </c>
      <c r="AK2793" s="304">
        <f t="shared" si="690"/>
        <v>690</v>
      </c>
      <c r="AL2793" s="363">
        <v>0.43</v>
      </c>
      <c r="AM2793" s="389" t="str">
        <f t="shared" si="692"/>
        <v/>
      </c>
      <c r="AN2793" s="304"/>
      <c r="AO2793" s="304"/>
      <c r="AP2793" s="312"/>
      <c r="AQ2793" s="312"/>
      <c r="AR2793" s="312"/>
      <c r="AS2793" s="304"/>
      <c r="AT2793" s="312"/>
      <c r="AU2793" s="329">
        <f>VLOOKUP(C2793,[1]world!$A$2:$B$3555,2,FALSE)</f>
        <v>7</v>
      </c>
      <c r="AV2793" s="329">
        <v>388</v>
      </c>
      <c r="AW2793" s="304">
        <v>0.37</v>
      </c>
      <c r="AX2793" s="304">
        <v>20</v>
      </c>
      <c r="AY2793" s="304">
        <v>-999</v>
      </c>
      <c r="AZ2793" s="304">
        <v>1080</v>
      </c>
      <c r="BA2793" s="304">
        <v>20</v>
      </c>
      <c r="BB2793" s="304">
        <v>-999</v>
      </c>
      <c r="BC2793" s="304">
        <v>1080</v>
      </c>
      <c r="BD2793" s="304">
        <v>20</v>
      </c>
      <c r="BE2793" s="304">
        <v>20</v>
      </c>
      <c r="BF2793" s="304">
        <v>-999</v>
      </c>
      <c r="BG2793" s="304">
        <v>-999</v>
      </c>
      <c r="BH2793" s="304">
        <v>1080</v>
      </c>
      <c r="BI2793" s="304">
        <v>1080</v>
      </c>
      <c r="BJ2793" s="304">
        <v>2</v>
      </c>
      <c r="BK2793" s="304" t="s">
        <v>4954</v>
      </c>
      <c r="BL2793" s="304">
        <v>2</v>
      </c>
    </row>
    <row r="2794" spans="1:64" ht="15" hidden="1" customHeight="1" x14ac:dyDescent="0.2">
      <c r="A2794" s="304" t="s">
        <v>6175</v>
      </c>
      <c r="B2794" s="304" t="s">
        <v>2679</v>
      </c>
      <c r="C2794" s="304">
        <v>2930</v>
      </c>
      <c r="D2794" s="349" t="s">
        <v>4025</v>
      </c>
      <c r="E2794" s="309">
        <v>54062</v>
      </c>
      <c r="F2794" s="309"/>
      <c r="G2794" s="324">
        <v>38.046100000000003</v>
      </c>
      <c r="H2794" s="324">
        <v>140.73390000000001</v>
      </c>
      <c r="I2794" s="324" t="s">
        <v>212</v>
      </c>
      <c r="J2794" s="368">
        <f t="shared" si="693"/>
        <v>330.49017684887133</v>
      </c>
      <c r="K2794" s="331">
        <f t="shared" si="694"/>
        <v>0.402318281960937</v>
      </c>
      <c r="L2794" s="304" t="str">
        <f t="shared" si="689"/>
        <v>D</v>
      </c>
      <c r="M2794" s="388" t="s">
        <v>6097</v>
      </c>
      <c r="N2794" s="304"/>
      <c r="O2794" s="304"/>
      <c r="P2794" s="356"/>
      <c r="Q2794" s="356"/>
      <c r="R2794" s="304"/>
      <c r="S2794" s="356"/>
      <c r="T2794" s="304"/>
      <c r="U2794" s="356"/>
      <c r="V2794" s="304"/>
      <c r="W2794" s="310" t="s">
        <v>624</v>
      </c>
      <c r="X2794" s="304">
        <v>-999</v>
      </c>
      <c r="Y2794" s="366" t="str">
        <f t="shared" si="691"/>
        <v>-</v>
      </c>
      <c r="Z2794" s="304"/>
      <c r="AA2794" s="304"/>
      <c r="AB2794" s="304">
        <v>-999</v>
      </c>
      <c r="AC2794" s="304">
        <v>-999</v>
      </c>
      <c r="AD2794" s="366">
        <v>-999</v>
      </c>
      <c r="AE2794" s="304">
        <v>-999</v>
      </c>
      <c r="AF2794" s="304">
        <v>-999</v>
      </c>
      <c r="AG2794" s="304"/>
      <c r="AH2794" s="304">
        <v>3.5117E-3</v>
      </c>
      <c r="AI2794" s="312"/>
      <c r="AJ2794" s="332">
        <v>285</v>
      </c>
      <c r="AK2794" s="304">
        <f t="shared" si="690"/>
        <v>270</v>
      </c>
      <c r="AL2794" s="363">
        <v>0.43</v>
      </c>
      <c r="AM2794" s="389" t="str">
        <f t="shared" si="692"/>
        <v/>
      </c>
      <c r="AN2794" s="304"/>
      <c r="AO2794" s="304"/>
      <c r="AP2794" s="312"/>
      <c r="AQ2794" s="312"/>
      <c r="AR2794" s="312"/>
      <c r="AS2794" s="304"/>
      <c r="AT2794" s="312"/>
      <c r="AU2794" s="329">
        <f>VLOOKUP(C2794,[1]world!$A$2:$B$3555,2,FALSE)</f>
        <v>7</v>
      </c>
      <c r="AV2794" s="329">
        <v>388</v>
      </c>
      <c r="AW2794" s="304">
        <v>0.37</v>
      </c>
      <c r="AX2794" s="304">
        <v>40</v>
      </c>
      <c r="AY2794" s="304">
        <v>-999</v>
      </c>
      <c r="AZ2794" s="304">
        <v>820</v>
      </c>
      <c r="BA2794" s="304">
        <v>40</v>
      </c>
      <c r="BB2794" s="304">
        <v>-999</v>
      </c>
      <c r="BC2794" s="304">
        <v>820</v>
      </c>
      <c r="BD2794" s="304">
        <v>40</v>
      </c>
      <c r="BE2794" s="304">
        <v>40</v>
      </c>
      <c r="BF2794" s="304">
        <v>-999</v>
      </c>
      <c r="BG2794" s="304">
        <v>-999</v>
      </c>
      <c r="BH2794" s="304">
        <v>820</v>
      </c>
      <c r="BI2794" s="304">
        <v>820</v>
      </c>
      <c r="BJ2794" s="304">
        <v>2</v>
      </c>
      <c r="BK2794" s="304" t="s">
        <v>4954</v>
      </c>
      <c r="BL2794" s="304">
        <v>2</v>
      </c>
    </row>
    <row r="2795" spans="1:64" ht="15" hidden="1" customHeight="1" x14ac:dyDescent="0.2">
      <c r="A2795" s="304" t="s">
        <v>6175</v>
      </c>
      <c r="B2795" s="304" t="s">
        <v>2679</v>
      </c>
      <c r="C2795" s="304">
        <v>2931</v>
      </c>
      <c r="D2795" s="349" t="s">
        <v>4047</v>
      </c>
      <c r="E2795" s="309">
        <v>54065</v>
      </c>
      <c r="F2795" s="309"/>
      <c r="G2795" s="324">
        <v>38.174999999999997</v>
      </c>
      <c r="H2795" s="324">
        <v>140.64689999999999</v>
      </c>
      <c r="I2795" s="324" t="s">
        <v>212</v>
      </c>
      <c r="J2795" s="368">
        <f t="shared" si="693"/>
        <v>632.85381102592612</v>
      </c>
      <c r="K2795" s="331">
        <f t="shared" si="694"/>
        <v>0.402318281960937</v>
      </c>
      <c r="L2795" s="304" t="str">
        <f t="shared" si="689"/>
        <v>C</v>
      </c>
      <c r="M2795" s="388" t="s">
        <v>6097</v>
      </c>
      <c r="N2795" s="304"/>
      <c r="O2795" s="304"/>
      <c r="P2795" s="356"/>
      <c r="Q2795" s="356"/>
      <c r="R2795" s="304"/>
      <c r="S2795" s="356"/>
      <c r="T2795" s="304"/>
      <c r="U2795" s="356"/>
      <c r="V2795" s="304"/>
      <c r="W2795" s="310" t="s">
        <v>624</v>
      </c>
      <c r="X2795" s="304">
        <v>-999</v>
      </c>
      <c r="Y2795" s="366" t="str">
        <f t="shared" si="691"/>
        <v>-</v>
      </c>
      <c r="Z2795" s="304"/>
      <c r="AA2795" s="304"/>
      <c r="AB2795" s="304">
        <v>-999</v>
      </c>
      <c r="AC2795" s="304">
        <v>-999</v>
      </c>
      <c r="AD2795" s="366">
        <v>-999</v>
      </c>
      <c r="AE2795" s="304">
        <v>-999</v>
      </c>
      <c r="AF2795" s="304">
        <v>-999</v>
      </c>
      <c r="AG2795" s="304"/>
      <c r="AH2795" s="304">
        <v>3.0868799999999998E-2</v>
      </c>
      <c r="AI2795" s="312"/>
      <c r="AJ2795" s="332">
        <v>760</v>
      </c>
      <c r="AK2795" s="304">
        <f t="shared" si="690"/>
        <v>760</v>
      </c>
      <c r="AL2795" s="363">
        <v>0.43</v>
      </c>
      <c r="AM2795" s="389" t="str">
        <f t="shared" si="692"/>
        <v/>
      </c>
      <c r="AN2795" s="304"/>
      <c r="AO2795" s="304"/>
      <c r="AP2795" s="312"/>
      <c r="AQ2795" s="312"/>
      <c r="AR2795" s="312"/>
      <c r="AS2795" s="304"/>
      <c r="AT2795" s="312"/>
      <c r="AU2795" s="329">
        <f>VLOOKUP(C2795,[1]world!$A$2:$B$3555,2,FALSE)</f>
        <v>1</v>
      </c>
      <c r="AV2795" s="329">
        <v>519</v>
      </c>
      <c r="AW2795" s="304">
        <v>0.37</v>
      </c>
      <c r="AX2795" s="304">
        <v>120</v>
      </c>
      <c r="AY2795" s="304">
        <v>-999</v>
      </c>
      <c r="AZ2795" s="304">
        <v>960</v>
      </c>
      <c r="BA2795" s="304">
        <v>120</v>
      </c>
      <c r="BB2795" s="304">
        <v>-999</v>
      </c>
      <c r="BC2795" s="304">
        <v>960</v>
      </c>
      <c r="BD2795" s="304">
        <v>120</v>
      </c>
      <c r="BE2795" s="304">
        <v>120</v>
      </c>
      <c r="BF2795" s="304">
        <v>-999</v>
      </c>
      <c r="BG2795" s="304">
        <v>-999</v>
      </c>
      <c r="BH2795" s="304">
        <v>960</v>
      </c>
      <c r="BI2795" s="304">
        <v>960</v>
      </c>
      <c r="BJ2795" s="304">
        <v>2</v>
      </c>
      <c r="BK2795" s="304" t="s">
        <v>4954</v>
      </c>
      <c r="BL2795" s="304">
        <v>2</v>
      </c>
    </row>
    <row r="2796" spans="1:64" ht="15" hidden="1" customHeight="1" x14ac:dyDescent="0.2">
      <c r="A2796" s="304" t="s">
        <v>6175</v>
      </c>
      <c r="B2796" s="304" t="s">
        <v>2679</v>
      </c>
      <c r="C2796" s="304">
        <v>2932</v>
      </c>
      <c r="D2796" s="349" t="s">
        <v>4065</v>
      </c>
      <c r="E2796" s="309">
        <v>54071</v>
      </c>
      <c r="F2796" s="309"/>
      <c r="G2796" s="324">
        <v>38.326900000000002</v>
      </c>
      <c r="H2796" s="324">
        <v>140.98439999999999</v>
      </c>
      <c r="I2796" s="324" t="s">
        <v>212</v>
      </c>
      <c r="J2796" s="368">
        <f t="shared" si="693"/>
        <v>507.74132611467422</v>
      </c>
      <c r="K2796" s="331">
        <f t="shared" si="694"/>
        <v>0.402318281960937</v>
      </c>
      <c r="L2796" s="304" t="str">
        <f t="shared" si="689"/>
        <v>C</v>
      </c>
      <c r="M2796" s="388" t="s">
        <v>6097</v>
      </c>
      <c r="N2796" s="304"/>
      <c r="O2796" s="304"/>
      <c r="P2796" s="356"/>
      <c r="Q2796" s="356"/>
      <c r="R2796" s="304"/>
      <c r="S2796" s="356"/>
      <c r="T2796" s="304"/>
      <c r="U2796" s="356"/>
      <c r="V2796" s="304"/>
      <c r="W2796" s="310" t="s">
        <v>624</v>
      </c>
      <c r="X2796" s="304">
        <v>-999</v>
      </c>
      <c r="Y2796" s="366" t="str">
        <f t="shared" si="691"/>
        <v>-</v>
      </c>
      <c r="Z2796" s="304"/>
      <c r="AA2796" s="304"/>
      <c r="AB2796" s="304">
        <v>-999</v>
      </c>
      <c r="AC2796" s="304">
        <v>-999</v>
      </c>
      <c r="AD2796" s="366">
        <v>-999</v>
      </c>
      <c r="AE2796" s="304">
        <v>-999</v>
      </c>
      <c r="AF2796" s="304">
        <v>-999</v>
      </c>
      <c r="AG2796" s="304"/>
      <c r="AH2796" s="304">
        <v>2.7565699999999999E-2</v>
      </c>
      <c r="AI2796" s="312"/>
      <c r="AJ2796" s="332">
        <v>760</v>
      </c>
      <c r="AK2796" s="304">
        <f t="shared" si="690"/>
        <v>760</v>
      </c>
      <c r="AL2796" s="363">
        <v>0.43</v>
      </c>
      <c r="AM2796" s="389" t="str">
        <f t="shared" si="692"/>
        <v/>
      </c>
      <c r="AN2796" s="304"/>
      <c r="AO2796" s="304"/>
      <c r="AP2796" s="312"/>
      <c r="AQ2796" s="312"/>
      <c r="AR2796" s="312"/>
      <c r="AS2796" s="304"/>
      <c r="AT2796" s="312"/>
      <c r="AU2796" s="329">
        <f>VLOOKUP(C2796,[1]world!$A$2:$B$3555,2,FALSE)</f>
        <v>11</v>
      </c>
      <c r="AV2796" s="329">
        <v>328</v>
      </c>
      <c r="AW2796" s="304">
        <v>0.37</v>
      </c>
      <c r="AX2796" s="304">
        <v>40</v>
      </c>
      <c r="AY2796" s="304">
        <v>-999</v>
      </c>
      <c r="AZ2796" s="304">
        <v>360</v>
      </c>
      <c r="BA2796" s="304">
        <v>40</v>
      </c>
      <c r="BB2796" s="304">
        <v>-999</v>
      </c>
      <c r="BC2796" s="304">
        <v>360</v>
      </c>
      <c r="BD2796" s="304">
        <v>40</v>
      </c>
      <c r="BE2796" s="304">
        <v>40</v>
      </c>
      <c r="BF2796" s="304">
        <v>-999</v>
      </c>
      <c r="BG2796" s="304">
        <v>-999</v>
      </c>
      <c r="BH2796" s="304">
        <v>360</v>
      </c>
      <c r="BI2796" s="304">
        <v>360</v>
      </c>
      <c r="BJ2796" s="304">
        <v>2</v>
      </c>
      <c r="BK2796" s="304" t="s">
        <v>4954</v>
      </c>
      <c r="BL2796" s="304">
        <v>2</v>
      </c>
    </row>
    <row r="2797" spans="1:64" ht="15" hidden="1" customHeight="1" x14ac:dyDescent="0.2">
      <c r="A2797" s="304" t="s">
        <v>6175</v>
      </c>
      <c r="B2797" s="304" t="s">
        <v>2679</v>
      </c>
      <c r="C2797" s="304">
        <v>2933</v>
      </c>
      <c r="D2797" s="349" t="s">
        <v>4059</v>
      </c>
      <c r="E2797" s="309">
        <v>54080</v>
      </c>
      <c r="F2797" s="309"/>
      <c r="G2797" s="324">
        <v>38.272199999999998</v>
      </c>
      <c r="H2797" s="324">
        <v>140.87219999999999</v>
      </c>
      <c r="I2797" s="324" t="s">
        <v>212</v>
      </c>
      <c r="J2797" s="368">
        <f t="shared" si="693"/>
        <v>350.43350124868226</v>
      </c>
      <c r="K2797" s="331">
        <f t="shared" si="694"/>
        <v>0.402318281960937</v>
      </c>
      <c r="L2797" s="304" t="str">
        <f t="shared" si="689"/>
        <v>D</v>
      </c>
      <c r="M2797" s="388" t="s">
        <v>6097</v>
      </c>
      <c r="N2797" s="304"/>
      <c r="O2797" s="304"/>
      <c r="P2797" s="356"/>
      <c r="Q2797" s="356"/>
      <c r="R2797" s="304"/>
      <c r="S2797" s="356"/>
      <c r="T2797" s="304"/>
      <c r="U2797" s="356"/>
      <c r="V2797" s="304"/>
      <c r="W2797" s="310" t="s">
        <v>624</v>
      </c>
      <c r="X2797" s="304">
        <v>-999</v>
      </c>
      <c r="Y2797" s="366" t="str">
        <f t="shared" si="691"/>
        <v>-</v>
      </c>
      <c r="Z2797" s="304"/>
      <c r="AA2797" s="304"/>
      <c r="AB2797" s="304">
        <v>-999</v>
      </c>
      <c r="AC2797" s="304">
        <v>-999</v>
      </c>
      <c r="AD2797" s="366">
        <v>-999</v>
      </c>
      <c r="AE2797" s="304">
        <v>-999</v>
      </c>
      <c r="AF2797" s="304">
        <v>-999</v>
      </c>
      <c r="AG2797" s="304"/>
      <c r="AH2797" s="304">
        <v>5.5970300000000002E-3</v>
      </c>
      <c r="AI2797" s="312"/>
      <c r="AJ2797" s="332">
        <v>330</v>
      </c>
      <c r="AK2797" s="304">
        <f t="shared" si="690"/>
        <v>270</v>
      </c>
      <c r="AL2797" s="363">
        <v>0.43</v>
      </c>
      <c r="AM2797" s="389" t="str">
        <f t="shared" si="692"/>
        <v/>
      </c>
      <c r="AN2797" s="304"/>
      <c r="AO2797" s="304"/>
      <c r="AP2797" s="312"/>
      <c r="AQ2797" s="312"/>
      <c r="AR2797" s="312"/>
      <c r="AS2797" s="304"/>
      <c r="AT2797" s="312"/>
      <c r="AU2797" s="329">
        <f>VLOOKUP(C2797,[1]world!$A$2:$B$3555,2,FALSE)</f>
        <v>8</v>
      </c>
      <c r="AV2797" s="329">
        <v>374</v>
      </c>
      <c r="AW2797" s="304">
        <v>0.37</v>
      </c>
      <c r="AX2797" s="304">
        <v>1040</v>
      </c>
      <c r="AY2797" s="304">
        <v>-999</v>
      </c>
      <c r="AZ2797" s="304">
        <v>2060</v>
      </c>
      <c r="BA2797" s="304">
        <v>1040</v>
      </c>
      <c r="BB2797" s="304">
        <v>-999</v>
      </c>
      <c r="BC2797" s="304">
        <v>2060</v>
      </c>
      <c r="BD2797" s="304">
        <v>1040</v>
      </c>
      <c r="BE2797" s="304">
        <v>1040</v>
      </c>
      <c r="BF2797" s="304">
        <v>-999</v>
      </c>
      <c r="BG2797" s="304">
        <v>-999</v>
      </c>
      <c r="BH2797" s="304">
        <v>2060</v>
      </c>
      <c r="BI2797" s="304">
        <v>2060</v>
      </c>
      <c r="BJ2797" s="304">
        <v>2</v>
      </c>
      <c r="BK2797" s="304" t="s">
        <v>4954</v>
      </c>
      <c r="BL2797" s="304">
        <v>2</v>
      </c>
    </row>
    <row r="2798" spans="1:64" ht="15" hidden="1" customHeight="1" x14ac:dyDescent="0.2">
      <c r="A2798" s="304" t="s">
        <v>6175</v>
      </c>
      <c r="B2798" s="304" t="s">
        <v>2679</v>
      </c>
      <c r="C2798" s="304">
        <v>2934</v>
      </c>
      <c r="D2798" s="349" t="s">
        <v>4051</v>
      </c>
      <c r="E2798" s="309">
        <v>54081</v>
      </c>
      <c r="F2798" s="309"/>
      <c r="G2798" s="324">
        <v>38.241100000000003</v>
      </c>
      <c r="H2798" s="324">
        <v>140.91749999999999</v>
      </c>
      <c r="I2798" s="324" t="s">
        <v>212</v>
      </c>
      <c r="J2798" s="368">
        <f t="shared" si="693"/>
        <v>295.43619921753645</v>
      </c>
      <c r="K2798" s="331">
        <f t="shared" si="694"/>
        <v>0.402318281960937</v>
      </c>
      <c r="L2798" s="304" t="str">
        <f t="shared" si="689"/>
        <v>D</v>
      </c>
      <c r="M2798" s="388" t="s">
        <v>6097</v>
      </c>
      <c r="N2798" s="304"/>
      <c r="O2798" s="304"/>
      <c r="P2798" s="356"/>
      <c r="Q2798" s="356"/>
      <c r="R2798" s="304"/>
      <c r="S2798" s="356"/>
      <c r="T2798" s="304"/>
      <c r="U2798" s="356"/>
      <c r="V2798" s="304"/>
      <c r="W2798" s="310" t="s">
        <v>624</v>
      </c>
      <c r="X2798" s="304">
        <v>-999</v>
      </c>
      <c r="Y2798" s="366" t="str">
        <f t="shared" si="691"/>
        <v>-</v>
      </c>
      <c r="Z2798" s="304"/>
      <c r="AA2798" s="304"/>
      <c r="AB2798" s="304">
        <v>-999</v>
      </c>
      <c r="AC2798" s="304">
        <v>-999</v>
      </c>
      <c r="AD2798" s="366">
        <v>-999</v>
      </c>
      <c r="AE2798" s="304">
        <v>-999</v>
      </c>
      <c r="AF2798" s="304">
        <v>-999</v>
      </c>
      <c r="AG2798" s="304"/>
      <c r="AH2798" s="304">
        <v>3.7929999999999999E-3</v>
      </c>
      <c r="AI2798" s="312"/>
      <c r="AJ2798" s="332">
        <v>294</v>
      </c>
      <c r="AK2798" s="304">
        <f t="shared" si="690"/>
        <v>270</v>
      </c>
      <c r="AL2798" s="363">
        <v>0.43</v>
      </c>
      <c r="AM2798" s="389" t="str">
        <f t="shared" si="692"/>
        <v/>
      </c>
      <c r="AN2798" s="304"/>
      <c r="AO2798" s="304"/>
      <c r="AP2798" s="312"/>
      <c r="AQ2798" s="312"/>
      <c r="AR2798" s="312"/>
      <c r="AS2798" s="304"/>
      <c r="AT2798" s="312"/>
      <c r="AU2798" s="329">
        <f>VLOOKUP(C2798,[1]world!$A$2:$B$3555,2,FALSE)</f>
        <v>12</v>
      </c>
      <c r="AV2798" s="329">
        <v>297</v>
      </c>
      <c r="AW2798" s="304">
        <v>0.37</v>
      </c>
      <c r="AX2798" s="304">
        <v>80</v>
      </c>
      <c r="AY2798" s="304">
        <v>-999</v>
      </c>
      <c r="AZ2798" s="304">
        <v>680</v>
      </c>
      <c r="BA2798" s="304">
        <v>80</v>
      </c>
      <c r="BB2798" s="304">
        <v>-999</v>
      </c>
      <c r="BC2798" s="304">
        <v>680</v>
      </c>
      <c r="BD2798" s="304">
        <v>80</v>
      </c>
      <c r="BE2798" s="304">
        <v>80</v>
      </c>
      <c r="BF2798" s="304">
        <v>-999</v>
      </c>
      <c r="BG2798" s="304">
        <v>-999</v>
      </c>
      <c r="BH2798" s="304">
        <v>680</v>
      </c>
      <c r="BI2798" s="304">
        <v>680</v>
      </c>
      <c r="BJ2798" s="304">
        <v>2</v>
      </c>
      <c r="BK2798" s="304" t="s">
        <v>4954</v>
      </c>
      <c r="BL2798" s="304">
        <v>2</v>
      </c>
    </row>
    <row r="2799" spans="1:64" ht="15" hidden="1" customHeight="1" x14ac:dyDescent="0.2">
      <c r="A2799" s="304" t="s">
        <v>6175</v>
      </c>
      <c r="B2799" s="304" t="s">
        <v>2679</v>
      </c>
      <c r="C2799" s="304">
        <v>2935</v>
      </c>
      <c r="D2799" s="349" t="s">
        <v>4067</v>
      </c>
      <c r="E2799" s="309">
        <v>54083</v>
      </c>
      <c r="F2799" s="309"/>
      <c r="G2799" s="324">
        <v>38.334200000000003</v>
      </c>
      <c r="H2799" s="324">
        <v>140.88939999999999</v>
      </c>
      <c r="I2799" s="324" t="s">
        <v>212</v>
      </c>
      <c r="J2799" s="368">
        <f t="shared" si="693"/>
        <v>495.9184070330715</v>
      </c>
      <c r="K2799" s="331">
        <f t="shared" si="694"/>
        <v>0.402318281960937</v>
      </c>
      <c r="L2799" s="304" t="str">
        <f t="shared" si="689"/>
        <v>C</v>
      </c>
      <c r="M2799" s="388" t="s">
        <v>6097</v>
      </c>
      <c r="N2799" s="304"/>
      <c r="O2799" s="304"/>
      <c r="P2799" s="356"/>
      <c r="Q2799" s="356"/>
      <c r="R2799" s="304"/>
      <c r="S2799" s="356"/>
      <c r="T2799" s="304"/>
      <c r="U2799" s="356"/>
      <c r="V2799" s="304"/>
      <c r="W2799" s="310" t="s">
        <v>624</v>
      </c>
      <c r="X2799" s="304">
        <v>-999</v>
      </c>
      <c r="Y2799" s="366" t="str">
        <f t="shared" si="691"/>
        <v>-</v>
      </c>
      <c r="Z2799" s="304"/>
      <c r="AA2799" s="304"/>
      <c r="AB2799" s="304">
        <v>-999</v>
      </c>
      <c r="AC2799" s="304">
        <v>-999</v>
      </c>
      <c r="AD2799" s="366">
        <v>-999</v>
      </c>
      <c r="AE2799" s="304">
        <v>-999</v>
      </c>
      <c r="AF2799" s="304">
        <v>-999</v>
      </c>
      <c r="AG2799" s="304"/>
      <c r="AH2799" s="304">
        <v>1.8102500000000001E-2</v>
      </c>
      <c r="AI2799" s="312"/>
      <c r="AJ2799" s="332">
        <v>622</v>
      </c>
      <c r="AK2799" s="304">
        <f t="shared" si="690"/>
        <v>690</v>
      </c>
      <c r="AL2799" s="363">
        <v>0.43</v>
      </c>
      <c r="AM2799" s="389" t="str">
        <f t="shared" si="692"/>
        <v/>
      </c>
      <c r="AN2799" s="304"/>
      <c r="AO2799" s="304"/>
      <c r="AP2799" s="312"/>
      <c r="AQ2799" s="312"/>
      <c r="AR2799" s="312"/>
      <c r="AS2799" s="304"/>
      <c r="AT2799" s="312"/>
      <c r="AU2799" s="329">
        <f>VLOOKUP(C2799,[1]world!$A$2:$B$3555,2,FALSE)</f>
        <v>7</v>
      </c>
      <c r="AV2799" s="329">
        <v>388</v>
      </c>
      <c r="AW2799" s="304">
        <v>0.37</v>
      </c>
      <c r="AX2799" s="304">
        <v>20</v>
      </c>
      <c r="AY2799" s="304">
        <v>-999</v>
      </c>
      <c r="AZ2799" s="304">
        <v>820</v>
      </c>
      <c r="BA2799" s="304">
        <v>20</v>
      </c>
      <c r="BB2799" s="304">
        <v>-999</v>
      </c>
      <c r="BC2799" s="304">
        <v>820</v>
      </c>
      <c r="BD2799" s="304">
        <v>20</v>
      </c>
      <c r="BE2799" s="304">
        <v>20</v>
      </c>
      <c r="BF2799" s="304">
        <v>-999</v>
      </c>
      <c r="BG2799" s="304">
        <v>-999</v>
      </c>
      <c r="BH2799" s="304">
        <v>820</v>
      </c>
      <c r="BI2799" s="304">
        <v>820</v>
      </c>
      <c r="BJ2799" s="304">
        <v>2</v>
      </c>
      <c r="BK2799" s="304" t="s">
        <v>4954</v>
      </c>
      <c r="BL2799" s="304">
        <v>2</v>
      </c>
    </row>
    <row r="2800" spans="1:64" ht="15" hidden="1" customHeight="1" x14ac:dyDescent="0.2">
      <c r="A2800" s="304" t="s">
        <v>6175</v>
      </c>
      <c r="B2800" s="304" t="s">
        <v>2679</v>
      </c>
      <c r="C2800" s="304">
        <v>2936</v>
      </c>
      <c r="D2800" s="349" t="s">
        <v>4187</v>
      </c>
      <c r="E2800" s="309">
        <v>55203</v>
      </c>
      <c r="F2800" s="309"/>
      <c r="G2800" s="324">
        <v>39.3108</v>
      </c>
      <c r="H2800" s="324">
        <v>140.56970000000001</v>
      </c>
      <c r="I2800" s="324" t="s">
        <v>212</v>
      </c>
      <c r="J2800" s="368">
        <f t="shared" si="693"/>
        <v>521.57217126638761</v>
      </c>
      <c r="K2800" s="331">
        <f t="shared" si="694"/>
        <v>0.402318281960937</v>
      </c>
      <c r="L2800" s="304" t="str">
        <f t="shared" si="689"/>
        <v>C</v>
      </c>
      <c r="M2800" s="388" t="s">
        <v>6097</v>
      </c>
      <c r="N2800" s="304"/>
      <c r="O2800" s="304"/>
      <c r="P2800" s="356"/>
      <c r="Q2800" s="356"/>
      <c r="R2800" s="304"/>
      <c r="S2800" s="356"/>
      <c r="T2800" s="304"/>
      <c r="U2800" s="356"/>
      <c r="V2800" s="304"/>
      <c r="W2800" s="310" t="s">
        <v>624</v>
      </c>
      <c r="X2800" s="304">
        <v>-999</v>
      </c>
      <c r="Y2800" s="366" t="str">
        <f t="shared" si="691"/>
        <v>-</v>
      </c>
      <c r="Z2800" s="304"/>
      <c r="AA2800" s="304"/>
      <c r="AB2800" s="304">
        <v>-999</v>
      </c>
      <c r="AC2800" s="304">
        <v>-999</v>
      </c>
      <c r="AD2800" s="366">
        <v>-999</v>
      </c>
      <c r="AE2800" s="304">
        <v>-999</v>
      </c>
      <c r="AF2800" s="304">
        <v>-999</v>
      </c>
      <c r="AG2800" s="304"/>
      <c r="AH2800" s="304">
        <v>2.2454700000000001E-2</v>
      </c>
      <c r="AI2800" s="312"/>
      <c r="AJ2800" s="332">
        <v>709</v>
      </c>
      <c r="AK2800" s="304">
        <f t="shared" si="690"/>
        <v>690</v>
      </c>
      <c r="AL2800" s="363">
        <v>0.43</v>
      </c>
      <c r="AM2800" s="389" t="str">
        <f t="shared" si="692"/>
        <v/>
      </c>
      <c r="AN2800" s="304"/>
      <c r="AO2800" s="304"/>
      <c r="AP2800" s="312"/>
      <c r="AQ2800" s="312"/>
      <c r="AR2800" s="312"/>
      <c r="AS2800" s="304"/>
      <c r="AT2800" s="312"/>
      <c r="AU2800" s="329">
        <f>VLOOKUP(C2800,[1]world!$A$2:$B$3555,2,FALSE)</f>
        <v>8</v>
      </c>
      <c r="AV2800" s="329">
        <v>374</v>
      </c>
      <c r="AW2800" s="304">
        <v>0.37</v>
      </c>
      <c r="AX2800" s="304">
        <v>20</v>
      </c>
      <c r="AY2800" s="304">
        <v>-999</v>
      </c>
      <c r="AZ2800" s="304">
        <v>1100</v>
      </c>
      <c r="BA2800" s="304">
        <v>20</v>
      </c>
      <c r="BB2800" s="304">
        <v>-999</v>
      </c>
      <c r="BC2800" s="304">
        <v>1100</v>
      </c>
      <c r="BD2800" s="304">
        <v>20</v>
      </c>
      <c r="BE2800" s="304">
        <v>20</v>
      </c>
      <c r="BF2800" s="304">
        <v>-999</v>
      </c>
      <c r="BG2800" s="304">
        <v>-999</v>
      </c>
      <c r="BH2800" s="304">
        <v>1100</v>
      </c>
      <c r="BI2800" s="304">
        <v>1100</v>
      </c>
      <c r="BJ2800" s="304">
        <v>2</v>
      </c>
      <c r="BK2800" s="304" t="s">
        <v>4954</v>
      </c>
      <c r="BL2800" s="304">
        <v>2</v>
      </c>
    </row>
    <row r="2801" spans="1:64" ht="15" hidden="1" customHeight="1" x14ac:dyDescent="0.2">
      <c r="A2801" s="304" t="s">
        <v>6175</v>
      </c>
      <c r="B2801" s="304" t="s">
        <v>2679</v>
      </c>
      <c r="C2801" s="304">
        <v>2937</v>
      </c>
      <c r="D2801" s="349" t="s">
        <v>4210</v>
      </c>
      <c r="E2801" s="309">
        <v>55208</v>
      </c>
      <c r="F2801" s="309"/>
      <c r="G2801" s="324">
        <v>39.450600000000001</v>
      </c>
      <c r="H2801" s="324">
        <v>140.47890000000001</v>
      </c>
      <c r="I2801" s="324" t="s">
        <v>212</v>
      </c>
      <c r="J2801" s="368">
        <f t="shared" si="693"/>
        <v>266.94213515264545</v>
      </c>
      <c r="K2801" s="331">
        <f t="shared" si="694"/>
        <v>0.2941292233015958</v>
      </c>
      <c r="L2801" s="304" t="str">
        <f t="shared" si="689"/>
        <v>D</v>
      </c>
      <c r="M2801" s="388" t="s">
        <v>6097</v>
      </c>
      <c r="N2801" s="304"/>
      <c r="O2801" s="304"/>
      <c r="P2801" s="356"/>
      <c r="Q2801" s="356"/>
      <c r="R2801" s="304"/>
      <c r="S2801" s="356"/>
      <c r="T2801" s="304"/>
      <c r="U2801" s="356"/>
      <c r="V2801" s="304"/>
      <c r="W2801" s="310" t="s">
        <v>624</v>
      </c>
      <c r="X2801" s="304">
        <v>-999</v>
      </c>
      <c r="Y2801" s="366" t="str">
        <f t="shared" si="691"/>
        <v>-</v>
      </c>
      <c r="Z2801" s="304"/>
      <c r="AA2801" s="304"/>
      <c r="AB2801" s="304">
        <v>-999</v>
      </c>
      <c r="AC2801" s="304">
        <v>-999</v>
      </c>
      <c r="AD2801" s="366">
        <v>-999</v>
      </c>
      <c r="AE2801" s="304">
        <v>-999</v>
      </c>
      <c r="AF2801" s="304">
        <v>-999</v>
      </c>
      <c r="AG2801" s="304"/>
      <c r="AH2801" s="304">
        <v>6.98052E-4</v>
      </c>
      <c r="AI2801" s="312"/>
      <c r="AJ2801" s="332">
        <v>201</v>
      </c>
      <c r="AK2801" s="304">
        <f t="shared" si="690"/>
        <v>210</v>
      </c>
      <c r="AL2801" s="304">
        <v>0.2</v>
      </c>
      <c r="AM2801" s="389" t="str">
        <f t="shared" si="692"/>
        <v/>
      </c>
      <c r="AN2801" s="304"/>
      <c r="AO2801" s="304"/>
      <c r="AP2801" s="312"/>
      <c r="AQ2801" s="312"/>
      <c r="AR2801" s="312"/>
      <c r="AS2801" s="304"/>
      <c r="AT2801" s="312"/>
      <c r="AU2801" s="329">
        <f>VLOOKUP(C2801,[1]world!$A$2:$B$3555,2,FALSE)</f>
        <v>15</v>
      </c>
      <c r="AV2801" s="329">
        <v>363</v>
      </c>
      <c r="AW2801" s="304">
        <v>0.37</v>
      </c>
      <c r="AX2801" s="304">
        <v>900</v>
      </c>
      <c r="AY2801" s="304">
        <v>-999</v>
      </c>
      <c r="AZ2801" s="304">
        <v>2180</v>
      </c>
      <c r="BA2801" s="304">
        <v>900</v>
      </c>
      <c r="BB2801" s="304">
        <v>-999</v>
      </c>
      <c r="BC2801" s="304">
        <v>2180</v>
      </c>
      <c r="BD2801" s="304">
        <v>900</v>
      </c>
      <c r="BE2801" s="304">
        <v>900</v>
      </c>
      <c r="BF2801" s="304">
        <v>-999</v>
      </c>
      <c r="BG2801" s="304">
        <v>-999</v>
      </c>
      <c r="BH2801" s="304">
        <v>2180</v>
      </c>
      <c r="BI2801" s="304">
        <v>2180</v>
      </c>
      <c r="BJ2801" s="304">
        <v>2</v>
      </c>
      <c r="BK2801" s="304" t="s">
        <v>4954</v>
      </c>
      <c r="BL2801" s="304">
        <v>2</v>
      </c>
    </row>
    <row r="2802" spans="1:64" ht="15" hidden="1" customHeight="1" x14ac:dyDescent="0.2">
      <c r="A2802" s="304" t="s">
        <v>6175</v>
      </c>
      <c r="B2802" s="304" t="s">
        <v>2679</v>
      </c>
      <c r="C2802" s="304">
        <v>2938</v>
      </c>
      <c r="D2802" s="349" t="s">
        <v>4215</v>
      </c>
      <c r="E2802" s="309">
        <v>55429</v>
      </c>
      <c r="F2802" s="309"/>
      <c r="G2802" s="324">
        <v>39.458599999999997</v>
      </c>
      <c r="H2802" s="324">
        <v>140.50970000000001</v>
      </c>
      <c r="I2802" s="324" t="s">
        <v>212</v>
      </c>
      <c r="J2802" s="368">
        <f t="shared" si="693"/>
        <v>218.58583174823266</v>
      </c>
      <c r="K2802" s="331">
        <f t="shared" si="694"/>
        <v>0.19066200460500776</v>
      </c>
      <c r="L2802" s="304" t="str">
        <f t="shared" si="689"/>
        <v>D</v>
      </c>
      <c r="M2802" s="388" t="s">
        <v>6097</v>
      </c>
      <c r="N2802" s="304"/>
      <c r="O2802" s="304"/>
      <c r="P2802" s="356"/>
      <c r="Q2802" s="356"/>
      <c r="R2802" s="304"/>
      <c r="S2802" s="356"/>
      <c r="T2802" s="304"/>
      <c r="U2802" s="356"/>
      <c r="V2802" s="304"/>
      <c r="W2802" s="310" t="s">
        <v>624</v>
      </c>
      <c r="X2802" s="304">
        <v>-999</v>
      </c>
      <c r="Y2802" s="366" t="str">
        <f t="shared" si="691"/>
        <v>-</v>
      </c>
      <c r="Z2802" s="304"/>
      <c r="AA2802" s="304"/>
      <c r="AB2802" s="304">
        <v>-999</v>
      </c>
      <c r="AC2802" s="304">
        <v>-999</v>
      </c>
      <c r="AD2802" s="366">
        <v>-999</v>
      </c>
      <c r="AE2802" s="304">
        <v>-999</v>
      </c>
      <c r="AF2802" s="304">
        <v>-999</v>
      </c>
      <c r="AG2802" s="304"/>
      <c r="AH2802" s="304">
        <v>5.3898900000000003E-4</v>
      </c>
      <c r="AI2802" s="312"/>
      <c r="AJ2802" s="332">
        <v>196</v>
      </c>
      <c r="AK2802" s="304">
        <f t="shared" si="690"/>
        <v>210</v>
      </c>
      <c r="AL2802" s="304">
        <v>0.2</v>
      </c>
      <c r="AM2802" s="389" t="str">
        <f t="shared" si="692"/>
        <v/>
      </c>
      <c r="AN2802" s="304"/>
      <c r="AO2802" s="304"/>
      <c r="AP2802" s="312"/>
      <c r="AQ2802" s="312"/>
      <c r="AR2802" s="312"/>
      <c r="AS2802" s="304"/>
      <c r="AT2802" s="312"/>
      <c r="AU2802" s="329">
        <f>VLOOKUP(C2802,[1]world!$A$2:$B$3555,2,FALSE)</f>
        <v>16</v>
      </c>
      <c r="AV2802" s="329">
        <v>246</v>
      </c>
      <c r="AW2802" s="304">
        <v>0.18</v>
      </c>
      <c r="AX2802" s="304">
        <v>220</v>
      </c>
      <c r="AY2802" s="304">
        <v>-999</v>
      </c>
      <c r="AZ2802" s="304">
        <v>940</v>
      </c>
      <c r="BA2802" s="304">
        <v>220</v>
      </c>
      <c r="BB2802" s="304">
        <v>-999</v>
      </c>
      <c r="BC2802" s="304">
        <v>940</v>
      </c>
      <c r="BD2802" s="304">
        <v>220</v>
      </c>
      <c r="BE2802" s="304">
        <v>220</v>
      </c>
      <c r="BF2802" s="304">
        <v>-999</v>
      </c>
      <c r="BG2802" s="304">
        <v>-999</v>
      </c>
      <c r="BH2802" s="304">
        <v>940</v>
      </c>
      <c r="BI2802" s="304">
        <v>940</v>
      </c>
      <c r="BJ2802" s="304">
        <v>2</v>
      </c>
      <c r="BK2802" s="304" t="s">
        <v>4954</v>
      </c>
      <c r="BL2802" s="304">
        <v>2</v>
      </c>
    </row>
    <row r="2803" spans="1:64" ht="15" hidden="1" customHeight="1" x14ac:dyDescent="0.2">
      <c r="A2803" s="304" t="s">
        <v>6175</v>
      </c>
      <c r="B2803" s="304" t="s">
        <v>2679</v>
      </c>
      <c r="C2803" s="304">
        <v>2939</v>
      </c>
      <c r="D2803" s="349" t="s">
        <v>4214</v>
      </c>
      <c r="E2803" s="309">
        <v>55432</v>
      </c>
      <c r="F2803" s="309"/>
      <c r="G2803" s="324">
        <v>39.457500000000003</v>
      </c>
      <c r="H2803" s="324">
        <v>140.58439999999999</v>
      </c>
      <c r="I2803" s="324" t="s">
        <v>212</v>
      </c>
      <c r="J2803" s="368">
        <f t="shared" si="693"/>
        <v>540.75611225703369</v>
      </c>
      <c r="K2803" s="331">
        <f t="shared" si="694"/>
        <v>0.402318281960937</v>
      </c>
      <c r="L2803" s="304" t="str">
        <f t="shared" si="689"/>
        <v>C</v>
      </c>
      <c r="M2803" s="388" t="s">
        <v>6097</v>
      </c>
      <c r="N2803" s="304"/>
      <c r="O2803" s="304"/>
      <c r="P2803" s="356"/>
      <c r="Q2803" s="356"/>
      <c r="R2803" s="304"/>
      <c r="S2803" s="356"/>
      <c r="T2803" s="304"/>
      <c r="U2803" s="356"/>
      <c r="V2803" s="304"/>
      <c r="W2803" s="310" t="s">
        <v>624</v>
      </c>
      <c r="X2803" s="304">
        <v>-999</v>
      </c>
      <c r="Y2803" s="366" t="str">
        <f t="shared" si="691"/>
        <v>-</v>
      </c>
      <c r="Z2803" s="304"/>
      <c r="AA2803" s="304"/>
      <c r="AB2803" s="304">
        <v>-999</v>
      </c>
      <c r="AC2803" s="304">
        <v>-999</v>
      </c>
      <c r="AD2803" s="366">
        <v>-999</v>
      </c>
      <c r="AE2803" s="304">
        <v>-999</v>
      </c>
      <c r="AF2803" s="304">
        <v>-999</v>
      </c>
      <c r="AG2803" s="304"/>
      <c r="AH2803" s="304">
        <v>2.6238299999999999E-2</v>
      </c>
      <c r="AI2803" s="312"/>
      <c r="AJ2803" s="332">
        <v>760</v>
      </c>
      <c r="AK2803" s="304">
        <f t="shared" si="690"/>
        <v>760</v>
      </c>
      <c r="AL2803" s="363">
        <v>0.43</v>
      </c>
      <c r="AM2803" s="389" t="str">
        <f t="shared" si="692"/>
        <v/>
      </c>
      <c r="AN2803" s="304"/>
      <c r="AO2803" s="304"/>
      <c r="AP2803" s="312"/>
      <c r="AQ2803" s="312"/>
      <c r="AR2803" s="312"/>
      <c r="AS2803" s="304"/>
      <c r="AT2803" s="312"/>
      <c r="AU2803" s="329">
        <f>VLOOKUP(C2803,[1]world!$A$2:$B$3555,2,FALSE)</f>
        <v>8</v>
      </c>
      <c r="AV2803" s="329">
        <v>374</v>
      </c>
      <c r="AW2803" s="304">
        <v>0.37</v>
      </c>
      <c r="AX2803" s="304">
        <v>1040</v>
      </c>
      <c r="AY2803" s="304">
        <v>-999</v>
      </c>
      <c r="AZ2803" s="304">
        <v>2060</v>
      </c>
      <c r="BA2803" s="304">
        <v>1040</v>
      </c>
      <c r="BB2803" s="304">
        <v>-999</v>
      </c>
      <c r="BC2803" s="304">
        <v>2060</v>
      </c>
      <c r="BD2803" s="304">
        <v>1040</v>
      </c>
      <c r="BE2803" s="304">
        <v>1040</v>
      </c>
      <c r="BF2803" s="304">
        <v>-999</v>
      </c>
      <c r="BG2803" s="304">
        <v>-999</v>
      </c>
      <c r="BH2803" s="304">
        <v>2060</v>
      </c>
      <c r="BI2803" s="304">
        <v>2060</v>
      </c>
      <c r="BJ2803" s="304">
        <v>2</v>
      </c>
      <c r="BK2803" s="304" t="s">
        <v>4954</v>
      </c>
      <c r="BL2803" s="304">
        <v>2</v>
      </c>
    </row>
    <row r="2804" spans="1:64" ht="15" hidden="1" customHeight="1" x14ac:dyDescent="0.2">
      <c r="A2804" s="304" t="s">
        <v>6175</v>
      </c>
      <c r="B2804" s="304" t="s">
        <v>2679</v>
      </c>
      <c r="C2804" s="304">
        <v>2940</v>
      </c>
      <c r="D2804" s="349" t="s">
        <v>4174</v>
      </c>
      <c r="E2804" s="309">
        <v>55441</v>
      </c>
      <c r="F2804" s="309"/>
      <c r="G2804" s="324">
        <v>39.198300000000003</v>
      </c>
      <c r="H2804" s="324">
        <v>140.54810000000001</v>
      </c>
      <c r="I2804" s="324" t="s">
        <v>212</v>
      </c>
      <c r="J2804" s="368">
        <f t="shared" si="693"/>
        <v>369.38739808200171</v>
      </c>
      <c r="K2804" s="331">
        <f t="shared" si="694"/>
        <v>0.402318281960937</v>
      </c>
      <c r="L2804" s="304" t="str">
        <f t="shared" si="689"/>
        <v>C</v>
      </c>
      <c r="M2804" s="388" t="s">
        <v>6097</v>
      </c>
      <c r="N2804" s="304"/>
      <c r="O2804" s="304"/>
      <c r="P2804" s="356"/>
      <c r="Q2804" s="356"/>
      <c r="R2804" s="304"/>
      <c r="S2804" s="356"/>
      <c r="T2804" s="304"/>
      <c r="U2804" s="356"/>
      <c r="V2804" s="304"/>
      <c r="W2804" s="310" t="s">
        <v>624</v>
      </c>
      <c r="X2804" s="304">
        <v>-999</v>
      </c>
      <c r="Y2804" s="366" t="str">
        <f t="shared" si="691"/>
        <v>-</v>
      </c>
      <c r="Z2804" s="304"/>
      <c r="AA2804" s="304"/>
      <c r="AB2804" s="304">
        <v>-999</v>
      </c>
      <c r="AC2804" s="304">
        <v>-999</v>
      </c>
      <c r="AD2804" s="366">
        <v>-999</v>
      </c>
      <c r="AE2804" s="304">
        <v>-999</v>
      </c>
      <c r="AF2804" s="304">
        <v>-999</v>
      </c>
      <c r="AG2804" s="304"/>
      <c r="AH2804" s="304">
        <v>6.8148100000000001E-3</v>
      </c>
      <c r="AI2804" s="312"/>
      <c r="AJ2804" s="332">
        <v>353</v>
      </c>
      <c r="AK2804" s="304">
        <f t="shared" si="690"/>
        <v>270</v>
      </c>
      <c r="AL2804" s="363">
        <v>0.43</v>
      </c>
      <c r="AM2804" s="389" t="str">
        <f t="shared" si="692"/>
        <v/>
      </c>
      <c r="AN2804" s="304"/>
      <c r="AO2804" s="304"/>
      <c r="AP2804" s="312"/>
      <c r="AQ2804" s="312"/>
      <c r="AR2804" s="312"/>
      <c r="AS2804" s="304"/>
      <c r="AT2804" s="312"/>
      <c r="AU2804" s="329">
        <f>VLOOKUP(C2804,[1]world!$A$2:$B$3555,2,FALSE)</f>
        <v>7</v>
      </c>
      <c r="AV2804" s="329">
        <v>388</v>
      </c>
      <c r="AW2804" s="304">
        <v>0.37</v>
      </c>
      <c r="AX2804" s="304">
        <v>100</v>
      </c>
      <c r="AY2804" s="304">
        <v>-999</v>
      </c>
      <c r="AZ2804" s="304">
        <v>700</v>
      </c>
      <c r="BA2804" s="304">
        <v>100</v>
      </c>
      <c r="BB2804" s="304">
        <v>-999</v>
      </c>
      <c r="BC2804" s="304">
        <v>700</v>
      </c>
      <c r="BD2804" s="304">
        <v>100</v>
      </c>
      <c r="BE2804" s="304">
        <v>100</v>
      </c>
      <c r="BF2804" s="304">
        <v>-999</v>
      </c>
      <c r="BG2804" s="304">
        <v>-999</v>
      </c>
      <c r="BH2804" s="304">
        <v>700</v>
      </c>
      <c r="BI2804" s="304">
        <v>700</v>
      </c>
      <c r="BJ2804" s="304">
        <v>2</v>
      </c>
      <c r="BK2804" s="304" t="s">
        <v>4954</v>
      </c>
      <c r="BL2804" s="304">
        <v>2</v>
      </c>
    </row>
    <row r="2805" spans="1:64" ht="15" hidden="1" customHeight="1" x14ac:dyDescent="0.2">
      <c r="A2805" s="304" t="s">
        <v>6175</v>
      </c>
      <c r="B2805" s="304" t="s">
        <v>2679</v>
      </c>
      <c r="C2805" s="304">
        <v>2941</v>
      </c>
      <c r="D2805" s="349" t="s">
        <v>4178</v>
      </c>
      <c r="E2805" s="309">
        <v>55442</v>
      </c>
      <c r="F2805" s="309"/>
      <c r="G2805" s="324">
        <v>39.260300000000001</v>
      </c>
      <c r="H2805" s="324">
        <v>140.49250000000001</v>
      </c>
      <c r="I2805" s="324" t="s">
        <v>212</v>
      </c>
      <c r="J2805" s="368">
        <f t="shared" si="693"/>
        <v>325.91387529000497</v>
      </c>
      <c r="K2805" s="331">
        <f t="shared" si="694"/>
        <v>0.402318281960937</v>
      </c>
      <c r="L2805" s="304" t="str">
        <f t="shared" si="689"/>
        <v>D</v>
      </c>
      <c r="M2805" s="388" t="s">
        <v>6097</v>
      </c>
      <c r="N2805" s="304"/>
      <c r="O2805" s="304"/>
      <c r="P2805" s="356"/>
      <c r="Q2805" s="356"/>
      <c r="R2805" s="304"/>
      <c r="S2805" s="356"/>
      <c r="T2805" s="304"/>
      <c r="U2805" s="356"/>
      <c r="V2805" s="304"/>
      <c r="W2805" s="310" t="s">
        <v>624</v>
      </c>
      <c r="X2805" s="304">
        <v>-999</v>
      </c>
      <c r="Y2805" s="366" t="str">
        <f t="shared" si="691"/>
        <v>-</v>
      </c>
      <c r="Z2805" s="304"/>
      <c r="AA2805" s="304"/>
      <c r="AB2805" s="304">
        <v>-999</v>
      </c>
      <c r="AC2805" s="304">
        <v>-999</v>
      </c>
      <c r="AD2805" s="366">
        <v>-999</v>
      </c>
      <c r="AE2805" s="304">
        <v>-999</v>
      </c>
      <c r="AF2805" s="304">
        <v>-999</v>
      </c>
      <c r="AG2805" s="304"/>
      <c r="AH2805" s="304">
        <v>5.2824500000000002E-3</v>
      </c>
      <c r="AI2805" s="312"/>
      <c r="AJ2805" s="332">
        <v>324</v>
      </c>
      <c r="AK2805" s="304">
        <f t="shared" si="690"/>
        <v>270</v>
      </c>
      <c r="AL2805" s="363">
        <v>0.43</v>
      </c>
      <c r="AM2805" s="389" t="str">
        <f t="shared" si="692"/>
        <v/>
      </c>
      <c r="AN2805" s="304"/>
      <c r="AO2805" s="304"/>
      <c r="AP2805" s="312"/>
      <c r="AQ2805" s="312"/>
      <c r="AR2805" s="312"/>
      <c r="AS2805" s="304"/>
      <c r="AT2805" s="312"/>
      <c r="AU2805" s="329">
        <f>VLOOKUP(C2805,[1]world!$A$2:$B$3555,2,FALSE)</f>
        <v>11</v>
      </c>
      <c r="AV2805" s="329">
        <v>328</v>
      </c>
      <c r="AW2805" s="304">
        <v>0.37</v>
      </c>
      <c r="AX2805" s="304">
        <v>120</v>
      </c>
      <c r="AY2805" s="304">
        <v>-999</v>
      </c>
      <c r="AZ2805" s="304">
        <v>720</v>
      </c>
      <c r="BA2805" s="304">
        <v>120</v>
      </c>
      <c r="BB2805" s="304">
        <v>-999</v>
      </c>
      <c r="BC2805" s="304">
        <v>720</v>
      </c>
      <c r="BD2805" s="304">
        <v>120</v>
      </c>
      <c r="BE2805" s="304">
        <v>120</v>
      </c>
      <c r="BF2805" s="304">
        <v>-999</v>
      </c>
      <c r="BG2805" s="304">
        <v>-999</v>
      </c>
      <c r="BH2805" s="304">
        <v>720</v>
      </c>
      <c r="BI2805" s="304">
        <v>720</v>
      </c>
      <c r="BJ2805" s="304">
        <v>2</v>
      </c>
      <c r="BK2805" s="304" t="s">
        <v>4954</v>
      </c>
      <c r="BL2805" s="304">
        <v>2</v>
      </c>
    </row>
    <row r="2806" spans="1:64" ht="15" hidden="1" customHeight="1" x14ac:dyDescent="0.2">
      <c r="A2806" s="304" t="s">
        <v>6175</v>
      </c>
      <c r="B2806" s="304" t="s">
        <v>2679</v>
      </c>
      <c r="C2806" s="304">
        <v>2942</v>
      </c>
      <c r="D2806" s="349" t="s">
        <v>4197</v>
      </c>
      <c r="E2806" s="309">
        <v>55444</v>
      </c>
      <c r="F2806" s="309"/>
      <c r="G2806" s="324">
        <v>39.339399999999998</v>
      </c>
      <c r="H2806" s="324">
        <v>140.4375</v>
      </c>
      <c r="I2806" s="324" t="s">
        <v>212</v>
      </c>
      <c r="J2806" s="368">
        <f t="shared" si="693"/>
        <v>345.75692727341675</v>
      </c>
      <c r="K2806" s="331">
        <f t="shared" si="694"/>
        <v>0.402318281960937</v>
      </c>
      <c r="L2806" s="304" t="str">
        <f t="shared" si="689"/>
        <v>D</v>
      </c>
      <c r="M2806" s="388" t="s">
        <v>6097</v>
      </c>
      <c r="N2806" s="304"/>
      <c r="O2806" s="304"/>
      <c r="P2806" s="356"/>
      <c r="Q2806" s="356"/>
      <c r="R2806" s="304"/>
      <c r="S2806" s="356"/>
      <c r="T2806" s="304"/>
      <c r="U2806" s="356"/>
      <c r="V2806" s="304"/>
      <c r="W2806" s="310" t="s">
        <v>624</v>
      </c>
      <c r="X2806" s="304">
        <v>-999</v>
      </c>
      <c r="Y2806" s="366" t="str">
        <f t="shared" si="691"/>
        <v>-</v>
      </c>
      <c r="Z2806" s="304"/>
      <c r="AA2806" s="304"/>
      <c r="AB2806" s="304">
        <v>-999</v>
      </c>
      <c r="AC2806" s="304">
        <v>-999</v>
      </c>
      <c r="AD2806" s="366">
        <v>-999</v>
      </c>
      <c r="AE2806" s="304">
        <v>-999</v>
      </c>
      <c r="AF2806" s="304">
        <v>-999</v>
      </c>
      <c r="AG2806" s="304"/>
      <c r="AH2806" s="304">
        <v>7.3121100000000001E-3</v>
      </c>
      <c r="AI2806" s="312"/>
      <c r="AJ2806" s="332">
        <v>363</v>
      </c>
      <c r="AK2806" s="304">
        <f t="shared" si="690"/>
        <v>425</v>
      </c>
      <c r="AL2806" s="363">
        <v>0.43</v>
      </c>
      <c r="AM2806" s="389" t="str">
        <f t="shared" si="692"/>
        <v/>
      </c>
      <c r="AN2806" s="304"/>
      <c r="AO2806" s="304"/>
      <c r="AP2806" s="312"/>
      <c r="AQ2806" s="312"/>
      <c r="AR2806" s="312"/>
      <c r="AS2806" s="304"/>
      <c r="AT2806" s="312"/>
      <c r="AU2806" s="329">
        <f>VLOOKUP(C2806,[1]world!$A$2:$B$3555,2,FALSE)</f>
        <v>11</v>
      </c>
      <c r="AV2806" s="329">
        <v>328</v>
      </c>
      <c r="AW2806" s="304">
        <v>0.37</v>
      </c>
      <c r="AX2806" s="304">
        <v>120</v>
      </c>
      <c r="AY2806" s="304">
        <v>-999</v>
      </c>
      <c r="AZ2806" s="304">
        <v>620</v>
      </c>
      <c r="BA2806" s="304">
        <v>120</v>
      </c>
      <c r="BB2806" s="304">
        <v>-999</v>
      </c>
      <c r="BC2806" s="304">
        <v>620</v>
      </c>
      <c r="BD2806" s="304">
        <v>120</v>
      </c>
      <c r="BE2806" s="304">
        <v>120</v>
      </c>
      <c r="BF2806" s="304">
        <v>-999</v>
      </c>
      <c r="BG2806" s="304">
        <v>-999</v>
      </c>
      <c r="BH2806" s="304">
        <v>620</v>
      </c>
      <c r="BI2806" s="304">
        <v>620</v>
      </c>
      <c r="BJ2806" s="304">
        <v>2</v>
      </c>
      <c r="BK2806" s="304" t="s">
        <v>4954</v>
      </c>
      <c r="BL2806" s="304">
        <v>2</v>
      </c>
    </row>
    <row r="2807" spans="1:64" ht="15" hidden="1" customHeight="1" x14ac:dyDescent="0.2">
      <c r="A2807" s="304" t="s">
        <v>6175</v>
      </c>
      <c r="B2807" s="304" t="s">
        <v>2679</v>
      </c>
      <c r="C2807" s="304">
        <v>2943</v>
      </c>
      <c r="D2807" s="349" t="s">
        <v>4177</v>
      </c>
      <c r="E2807" s="309">
        <v>55445</v>
      </c>
      <c r="F2807" s="309"/>
      <c r="G2807" s="324">
        <v>39.220799999999997</v>
      </c>
      <c r="H2807" s="324">
        <v>140.5256</v>
      </c>
      <c r="I2807" s="324" t="s">
        <v>212</v>
      </c>
      <c r="J2807" s="368">
        <f t="shared" si="693"/>
        <v>342.77324613007204</v>
      </c>
      <c r="K2807" s="331">
        <f t="shared" si="694"/>
        <v>0.402318281960937</v>
      </c>
      <c r="L2807" s="304" t="str">
        <f t="shared" si="689"/>
        <v>D</v>
      </c>
      <c r="M2807" s="388" t="s">
        <v>6097</v>
      </c>
      <c r="N2807" s="304"/>
      <c r="O2807" s="304"/>
      <c r="P2807" s="356"/>
      <c r="Q2807" s="356"/>
      <c r="R2807" s="304"/>
      <c r="S2807" s="356"/>
      <c r="T2807" s="304"/>
      <c r="U2807" s="356"/>
      <c r="V2807" s="304"/>
      <c r="W2807" s="310" t="s">
        <v>624</v>
      </c>
      <c r="X2807" s="304">
        <v>-999</v>
      </c>
      <c r="Y2807" s="366" t="str">
        <f t="shared" si="691"/>
        <v>-</v>
      </c>
      <c r="Z2807" s="304"/>
      <c r="AA2807" s="304"/>
      <c r="AB2807" s="304">
        <v>-999</v>
      </c>
      <c r="AC2807" s="304">
        <v>-999</v>
      </c>
      <c r="AD2807" s="366">
        <v>-999</v>
      </c>
      <c r="AE2807" s="304">
        <v>-999</v>
      </c>
      <c r="AF2807" s="304">
        <v>-999</v>
      </c>
      <c r="AG2807" s="304"/>
      <c r="AH2807" s="304">
        <v>7.0402800000000003E-3</v>
      </c>
      <c r="AI2807" s="312"/>
      <c r="AJ2807" s="332">
        <v>357</v>
      </c>
      <c r="AK2807" s="304">
        <f t="shared" si="690"/>
        <v>270</v>
      </c>
      <c r="AL2807" s="363">
        <v>0.43</v>
      </c>
      <c r="AM2807" s="389" t="str">
        <f t="shared" si="692"/>
        <v/>
      </c>
      <c r="AN2807" s="304"/>
      <c r="AO2807" s="304"/>
      <c r="AP2807" s="312"/>
      <c r="AQ2807" s="312"/>
      <c r="AR2807" s="312"/>
      <c r="AS2807" s="304"/>
      <c r="AT2807" s="312"/>
      <c r="AU2807" s="329">
        <f>VLOOKUP(C2807,[1]world!$A$2:$B$3555,2,FALSE)</f>
        <v>11</v>
      </c>
      <c r="AV2807" s="329">
        <v>328</v>
      </c>
      <c r="AW2807" s="304">
        <v>0.37</v>
      </c>
      <c r="AX2807" s="304">
        <v>120</v>
      </c>
      <c r="AY2807" s="304">
        <v>-999</v>
      </c>
      <c r="AZ2807" s="304">
        <v>740</v>
      </c>
      <c r="BA2807" s="304">
        <v>120</v>
      </c>
      <c r="BB2807" s="304">
        <v>-999</v>
      </c>
      <c r="BC2807" s="304">
        <v>740</v>
      </c>
      <c r="BD2807" s="304">
        <v>120</v>
      </c>
      <c r="BE2807" s="304">
        <v>120</v>
      </c>
      <c r="BF2807" s="304">
        <v>-999</v>
      </c>
      <c r="BG2807" s="304">
        <v>-999</v>
      </c>
      <c r="BH2807" s="304">
        <v>740</v>
      </c>
      <c r="BI2807" s="304">
        <v>740</v>
      </c>
      <c r="BJ2807" s="304">
        <v>2</v>
      </c>
      <c r="BK2807" s="304" t="s">
        <v>4954</v>
      </c>
      <c r="BL2807" s="304">
        <v>2</v>
      </c>
    </row>
    <row r="2808" spans="1:64" ht="15" hidden="1" customHeight="1" x14ac:dyDescent="0.2">
      <c r="A2808" s="304" t="s">
        <v>6175</v>
      </c>
      <c r="B2808" s="304" t="s">
        <v>2679</v>
      </c>
      <c r="C2808" s="304">
        <v>2944</v>
      </c>
      <c r="D2808" s="349" t="s">
        <v>4182</v>
      </c>
      <c r="E2808" s="309">
        <v>55446</v>
      </c>
      <c r="F2808" s="309"/>
      <c r="G2808" s="324">
        <v>39.274999999999999</v>
      </c>
      <c r="H2808" s="324">
        <v>140.6242</v>
      </c>
      <c r="I2808" s="324" t="s">
        <v>212</v>
      </c>
      <c r="J2808" s="368">
        <f t="shared" si="693"/>
        <v>550.37955946245654</v>
      </c>
      <c r="K2808" s="331">
        <f t="shared" si="694"/>
        <v>0.402318281960937</v>
      </c>
      <c r="L2808" s="304" t="str">
        <f t="shared" si="689"/>
        <v>C</v>
      </c>
      <c r="M2808" s="388" t="s">
        <v>6097</v>
      </c>
      <c r="N2808" s="304"/>
      <c r="O2808" s="304"/>
      <c r="P2808" s="356"/>
      <c r="Q2808" s="356"/>
      <c r="R2808" s="304"/>
      <c r="S2808" s="356"/>
      <c r="T2808" s="304"/>
      <c r="U2808" s="356"/>
      <c r="V2808" s="304"/>
      <c r="W2808" s="310" t="s">
        <v>624</v>
      </c>
      <c r="X2808" s="304">
        <v>-999</v>
      </c>
      <c r="Y2808" s="366" t="str">
        <f t="shared" si="691"/>
        <v>-</v>
      </c>
      <c r="Z2808" s="304"/>
      <c r="AA2808" s="304"/>
      <c r="AB2808" s="304">
        <v>-999</v>
      </c>
      <c r="AC2808" s="304">
        <v>-999</v>
      </c>
      <c r="AD2808" s="366">
        <v>-999</v>
      </c>
      <c r="AE2808" s="304">
        <v>-999</v>
      </c>
      <c r="AF2808" s="304">
        <v>-999</v>
      </c>
      <c r="AG2808" s="304"/>
      <c r="AH2808" s="304">
        <v>4.3498000000000002E-2</v>
      </c>
      <c r="AI2808" s="312"/>
      <c r="AJ2808" s="332">
        <v>760</v>
      </c>
      <c r="AK2808" s="304">
        <f t="shared" si="690"/>
        <v>760</v>
      </c>
      <c r="AL2808" s="363">
        <v>0.43</v>
      </c>
      <c r="AM2808" s="389" t="str">
        <f t="shared" si="692"/>
        <v/>
      </c>
      <c r="AN2808" s="304"/>
      <c r="AO2808" s="304"/>
      <c r="AP2808" s="312"/>
      <c r="AQ2808" s="312"/>
      <c r="AR2808" s="312"/>
      <c r="AS2808" s="304"/>
      <c r="AT2808" s="312"/>
      <c r="AU2808" s="329">
        <f>VLOOKUP(C2808,[1]world!$A$2:$B$3555,2,FALSE)</f>
        <v>7</v>
      </c>
      <c r="AV2808" s="329">
        <v>388</v>
      </c>
      <c r="AW2808" s="304">
        <v>0.37</v>
      </c>
      <c r="AX2808" s="304">
        <v>20</v>
      </c>
      <c r="AY2808" s="304">
        <v>-999</v>
      </c>
      <c r="AZ2808" s="304">
        <v>880</v>
      </c>
      <c r="BA2808" s="304">
        <v>20</v>
      </c>
      <c r="BB2808" s="304">
        <v>-999</v>
      </c>
      <c r="BC2808" s="304">
        <v>880</v>
      </c>
      <c r="BD2808" s="304">
        <v>20</v>
      </c>
      <c r="BE2808" s="304">
        <v>20</v>
      </c>
      <c r="BF2808" s="304">
        <v>-999</v>
      </c>
      <c r="BG2808" s="304">
        <v>-999</v>
      </c>
      <c r="BH2808" s="304">
        <v>880</v>
      </c>
      <c r="BI2808" s="304">
        <v>880</v>
      </c>
      <c r="BJ2808" s="304">
        <v>2</v>
      </c>
      <c r="BK2808" s="304" t="s">
        <v>4954</v>
      </c>
      <c r="BL2808" s="304">
        <v>2</v>
      </c>
    </row>
    <row r="2809" spans="1:64" ht="15" hidden="1" customHeight="1" x14ac:dyDescent="0.2">
      <c r="A2809" s="304" t="s">
        <v>6175</v>
      </c>
      <c r="B2809" s="304" t="s">
        <v>2679</v>
      </c>
      <c r="C2809" s="304">
        <v>2945</v>
      </c>
      <c r="D2809" s="349" t="s">
        <v>4194</v>
      </c>
      <c r="E2809" s="309">
        <v>55447</v>
      </c>
      <c r="F2809" s="309"/>
      <c r="G2809" s="324">
        <v>39.330800000000004</v>
      </c>
      <c r="H2809" s="324">
        <v>140.4778</v>
      </c>
      <c r="I2809" s="324" t="s">
        <v>212</v>
      </c>
      <c r="J2809" s="368">
        <f t="shared" si="693"/>
        <v>252.67642796409299</v>
      </c>
      <c r="K2809" s="331">
        <f t="shared" si="694"/>
        <v>0.33421549934136807</v>
      </c>
      <c r="L2809" s="304" t="str">
        <f t="shared" si="689"/>
        <v>D</v>
      </c>
      <c r="M2809" s="388" t="s">
        <v>6097</v>
      </c>
      <c r="N2809" s="304"/>
      <c r="O2809" s="304"/>
      <c r="P2809" s="356"/>
      <c r="Q2809" s="356"/>
      <c r="R2809" s="304"/>
      <c r="S2809" s="356"/>
      <c r="T2809" s="304"/>
      <c r="U2809" s="356"/>
      <c r="V2809" s="304"/>
      <c r="W2809" s="310" t="s">
        <v>624</v>
      </c>
      <c r="X2809" s="304">
        <v>-999</v>
      </c>
      <c r="Y2809" s="366" t="str">
        <f t="shared" si="691"/>
        <v>-</v>
      </c>
      <c r="Z2809" s="304"/>
      <c r="AA2809" s="304"/>
      <c r="AB2809" s="304">
        <v>-999</v>
      </c>
      <c r="AC2809" s="304">
        <v>-999</v>
      </c>
      <c r="AD2809" s="366">
        <v>-999</v>
      </c>
      <c r="AE2809" s="304">
        <v>-999</v>
      </c>
      <c r="AF2809" s="304">
        <v>-999</v>
      </c>
      <c r="AG2809" s="304"/>
      <c r="AH2809" s="304">
        <v>2.6427999999999998E-3</v>
      </c>
      <c r="AI2809" s="312"/>
      <c r="AJ2809" s="332">
        <v>259</v>
      </c>
      <c r="AK2809" s="304">
        <f t="shared" si="690"/>
        <v>270</v>
      </c>
      <c r="AL2809" s="363">
        <v>0.43</v>
      </c>
      <c r="AM2809" s="389" t="str">
        <f t="shared" si="692"/>
        <v/>
      </c>
      <c r="AN2809" s="304"/>
      <c r="AO2809" s="304"/>
      <c r="AP2809" s="312"/>
      <c r="AQ2809" s="312"/>
      <c r="AR2809" s="312"/>
      <c r="AS2809" s="304"/>
      <c r="AT2809" s="312"/>
      <c r="AU2809" s="329">
        <f>VLOOKUP(C2809,[1]world!$A$2:$B$3555,2,FALSE)</f>
        <v>16</v>
      </c>
      <c r="AV2809" s="329">
        <v>246</v>
      </c>
      <c r="AW2809" s="304">
        <v>0.18</v>
      </c>
      <c r="AX2809" s="304">
        <v>100</v>
      </c>
      <c r="AY2809" s="304">
        <v>-999</v>
      </c>
      <c r="AZ2809" s="304">
        <v>760</v>
      </c>
      <c r="BA2809" s="304">
        <v>100</v>
      </c>
      <c r="BB2809" s="304">
        <v>-999</v>
      </c>
      <c r="BC2809" s="304">
        <v>760</v>
      </c>
      <c r="BD2809" s="304">
        <v>100</v>
      </c>
      <c r="BE2809" s="304">
        <v>100</v>
      </c>
      <c r="BF2809" s="304">
        <v>-999</v>
      </c>
      <c r="BG2809" s="304">
        <v>-999</v>
      </c>
      <c r="BH2809" s="304">
        <v>760</v>
      </c>
      <c r="BI2809" s="304">
        <v>760</v>
      </c>
      <c r="BJ2809" s="304">
        <v>2</v>
      </c>
      <c r="BK2809" s="304" t="s">
        <v>4954</v>
      </c>
      <c r="BL2809" s="304">
        <v>2</v>
      </c>
    </row>
    <row r="2810" spans="1:64" ht="15" hidden="1" customHeight="1" x14ac:dyDescent="0.2">
      <c r="A2810" s="304" t="s">
        <v>6175</v>
      </c>
      <c r="B2810" s="304" t="s">
        <v>2679</v>
      </c>
      <c r="C2810" s="304">
        <v>2946</v>
      </c>
      <c r="D2810" s="349" t="s">
        <v>4159</v>
      </c>
      <c r="E2810" s="309">
        <v>55461</v>
      </c>
      <c r="F2810" s="309"/>
      <c r="G2810" s="324">
        <v>39.146900000000002</v>
      </c>
      <c r="H2810" s="324">
        <v>140.57560000000001</v>
      </c>
      <c r="I2810" s="324" t="s">
        <v>212</v>
      </c>
      <c r="J2810" s="368">
        <f t="shared" si="693"/>
        <v>649.01836291277971</v>
      </c>
      <c r="K2810" s="331">
        <f t="shared" si="694"/>
        <v>0.402318281960937</v>
      </c>
      <c r="L2810" s="304" t="str">
        <f t="shared" si="689"/>
        <v>C</v>
      </c>
      <c r="M2810" s="388" t="s">
        <v>6097</v>
      </c>
      <c r="N2810" s="304"/>
      <c r="O2810" s="304"/>
      <c r="P2810" s="356"/>
      <c r="Q2810" s="356"/>
      <c r="R2810" s="304"/>
      <c r="S2810" s="356"/>
      <c r="T2810" s="304"/>
      <c r="U2810" s="356"/>
      <c r="V2810" s="304"/>
      <c r="W2810" s="310" t="s">
        <v>624</v>
      </c>
      <c r="X2810" s="304">
        <v>-999</v>
      </c>
      <c r="Y2810" s="366" t="str">
        <f t="shared" si="691"/>
        <v>-</v>
      </c>
      <c r="Z2810" s="304"/>
      <c r="AA2810" s="304"/>
      <c r="AB2810" s="304">
        <v>-999</v>
      </c>
      <c r="AC2810" s="304">
        <v>-999</v>
      </c>
      <c r="AD2810" s="366">
        <v>-999</v>
      </c>
      <c r="AE2810" s="304">
        <v>-999</v>
      </c>
      <c r="AF2810" s="304">
        <v>-999</v>
      </c>
      <c r="AG2810" s="304"/>
      <c r="AH2810" s="304">
        <v>0.123582</v>
      </c>
      <c r="AI2810" s="312"/>
      <c r="AJ2810" s="332">
        <v>760</v>
      </c>
      <c r="AK2810" s="304">
        <f t="shared" si="690"/>
        <v>760</v>
      </c>
      <c r="AL2810" s="363">
        <v>0.43</v>
      </c>
      <c r="AM2810" s="389" t="str">
        <f t="shared" si="692"/>
        <v/>
      </c>
      <c r="AN2810" s="304"/>
      <c r="AO2810" s="304"/>
      <c r="AP2810" s="312"/>
      <c r="AQ2810" s="312"/>
      <c r="AR2810" s="312"/>
      <c r="AS2810" s="304"/>
      <c r="AT2810" s="312"/>
      <c r="AU2810" s="329">
        <f>VLOOKUP(C2810,[1]world!$A$2:$B$3555,2,FALSE)</f>
        <v>3</v>
      </c>
      <c r="AV2810" s="329">
        <v>547</v>
      </c>
      <c r="AW2810" s="304">
        <v>0.37</v>
      </c>
      <c r="AX2810" s="304">
        <v>40</v>
      </c>
      <c r="AY2810" s="304">
        <v>-999</v>
      </c>
      <c r="AZ2810" s="304">
        <v>540</v>
      </c>
      <c r="BA2810" s="304">
        <v>40</v>
      </c>
      <c r="BB2810" s="304">
        <v>-999</v>
      </c>
      <c r="BC2810" s="304">
        <v>540</v>
      </c>
      <c r="BD2810" s="304">
        <v>40</v>
      </c>
      <c r="BE2810" s="304">
        <v>40</v>
      </c>
      <c r="BF2810" s="304">
        <v>-999</v>
      </c>
      <c r="BG2810" s="304">
        <v>-999</v>
      </c>
      <c r="BH2810" s="304">
        <v>540</v>
      </c>
      <c r="BI2810" s="304">
        <v>540</v>
      </c>
      <c r="BJ2810" s="304">
        <v>2</v>
      </c>
      <c r="BK2810" s="304" t="s">
        <v>4954</v>
      </c>
      <c r="BL2810" s="304">
        <v>2</v>
      </c>
    </row>
    <row r="2811" spans="1:64" ht="15" hidden="1" customHeight="1" x14ac:dyDescent="0.2">
      <c r="A2811" s="304" t="s">
        <v>6175</v>
      </c>
      <c r="B2811" s="304" t="s">
        <v>2679</v>
      </c>
      <c r="C2811" s="304">
        <v>2947</v>
      </c>
      <c r="D2811" s="349" t="s">
        <v>4152</v>
      </c>
      <c r="E2811" s="309">
        <v>55462</v>
      </c>
      <c r="F2811" s="309"/>
      <c r="G2811" s="324">
        <v>39.0578</v>
      </c>
      <c r="H2811" s="324">
        <v>140.45060000000001</v>
      </c>
      <c r="I2811" s="324" t="s">
        <v>212</v>
      </c>
      <c r="J2811" s="368">
        <f t="shared" si="693"/>
        <v>559.8240779421302</v>
      </c>
      <c r="K2811" s="331">
        <f t="shared" si="694"/>
        <v>0.402318281960937</v>
      </c>
      <c r="L2811" s="304" t="str">
        <f t="shared" si="689"/>
        <v>C</v>
      </c>
      <c r="M2811" s="388" t="s">
        <v>6097</v>
      </c>
      <c r="N2811" s="304"/>
      <c r="O2811" s="304"/>
      <c r="P2811" s="356"/>
      <c r="Q2811" s="356"/>
      <c r="R2811" s="304"/>
      <c r="S2811" s="356"/>
      <c r="T2811" s="304"/>
      <c r="U2811" s="356"/>
      <c r="V2811" s="304"/>
      <c r="W2811" s="310" t="s">
        <v>624</v>
      </c>
      <c r="X2811" s="304">
        <v>-999</v>
      </c>
      <c r="Y2811" s="366" t="str">
        <f t="shared" si="691"/>
        <v>-</v>
      </c>
      <c r="Z2811" s="304"/>
      <c r="AA2811" s="304"/>
      <c r="AB2811" s="304">
        <v>-999</v>
      </c>
      <c r="AC2811" s="304">
        <v>-999</v>
      </c>
      <c r="AD2811" s="366">
        <v>-999</v>
      </c>
      <c r="AE2811" s="304">
        <v>-999</v>
      </c>
      <c r="AF2811" s="304">
        <v>-999</v>
      </c>
      <c r="AG2811" s="304"/>
      <c r="AH2811" s="304">
        <v>4.5934900000000001E-2</v>
      </c>
      <c r="AI2811" s="312"/>
      <c r="AJ2811" s="332">
        <v>760</v>
      </c>
      <c r="AK2811" s="304">
        <f t="shared" si="690"/>
        <v>760</v>
      </c>
      <c r="AL2811" s="363">
        <v>0.43</v>
      </c>
      <c r="AM2811" s="389" t="str">
        <f t="shared" si="692"/>
        <v/>
      </c>
      <c r="AN2811" s="304"/>
      <c r="AO2811" s="304"/>
      <c r="AP2811" s="312"/>
      <c r="AQ2811" s="312"/>
      <c r="AR2811" s="312"/>
      <c r="AS2811" s="304"/>
      <c r="AT2811" s="312"/>
      <c r="AU2811" s="329">
        <f>VLOOKUP(C2811,[1]world!$A$2:$B$3555,2,FALSE)</f>
        <v>5</v>
      </c>
      <c r="AV2811" s="329">
        <v>402</v>
      </c>
      <c r="AW2811" s="304">
        <v>0.37</v>
      </c>
      <c r="AX2811" s="304">
        <v>20</v>
      </c>
      <c r="AY2811" s="304">
        <v>-999</v>
      </c>
      <c r="AZ2811" s="304">
        <v>100</v>
      </c>
      <c r="BA2811" s="304">
        <v>20</v>
      </c>
      <c r="BB2811" s="304">
        <v>-999</v>
      </c>
      <c r="BC2811" s="304">
        <v>100</v>
      </c>
      <c r="BD2811" s="304">
        <v>20</v>
      </c>
      <c r="BE2811" s="304">
        <v>20</v>
      </c>
      <c r="BF2811" s="304">
        <v>-999</v>
      </c>
      <c r="BG2811" s="304">
        <v>-999</v>
      </c>
      <c r="BH2811" s="304">
        <v>100</v>
      </c>
      <c r="BI2811" s="304">
        <v>100</v>
      </c>
      <c r="BJ2811" s="304">
        <v>2</v>
      </c>
      <c r="BK2811" s="304" t="s">
        <v>4954</v>
      </c>
      <c r="BL2811" s="304">
        <v>2</v>
      </c>
    </row>
    <row r="2812" spans="1:64" ht="15" hidden="1" customHeight="1" x14ac:dyDescent="0.2">
      <c r="A2812" s="304" t="s">
        <v>6175</v>
      </c>
      <c r="B2812" s="304" t="s">
        <v>2679</v>
      </c>
      <c r="C2812" s="304">
        <v>2948</v>
      </c>
      <c r="D2812" s="349" t="s">
        <v>4173</v>
      </c>
      <c r="E2812" s="309">
        <v>55463</v>
      </c>
      <c r="F2812" s="309"/>
      <c r="G2812" s="324">
        <v>39.197200000000002</v>
      </c>
      <c r="H2812" s="324">
        <v>140.41720000000001</v>
      </c>
      <c r="I2812" s="324" t="s">
        <v>212</v>
      </c>
      <c r="J2812" s="368">
        <f t="shared" si="693"/>
        <v>317.97857172946993</v>
      </c>
      <c r="K2812" s="331">
        <f t="shared" si="694"/>
        <v>0.402318281960937</v>
      </c>
      <c r="L2812" s="304" t="str">
        <f t="shared" si="689"/>
        <v>D</v>
      </c>
      <c r="M2812" s="388" t="s">
        <v>6097</v>
      </c>
      <c r="N2812" s="304"/>
      <c r="O2812" s="304"/>
      <c r="P2812" s="356"/>
      <c r="Q2812" s="356"/>
      <c r="R2812" s="304"/>
      <c r="S2812" s="356"/>
      <c r="T2812" s="304"/>
      <c r="U2812" s="356"/>
      <c r="V2812" s="304"/>
      <c r="W2812" s="310" t="s">
        <v>624</v>
      </c>
      <c r="X2812" s="304">
        <v>-999</v>
      </c>
      <c r="Y2812" s="366" t="str">
        <f t="shared" si="691"/>
        <v>-</v>
      </c>
      <c r="Z2812" s="304"/>
      <c r="AA2812" s="304"/>
      <c r="AB2812" s="304">
        <v>-999</v>
      </c>
      <c r="AC2812" s="304">
        <v>-999</v>
      </c>
      <c r="AD2812" s="366">
        <v>-999</v>
      </c>
      <c r="AE2812" s="304">
        <v>-999</v>
      </c>
      <c r="AF2812" s="304">
        <v>-999</v>
      </c>
      <c r="AG2812" s="304"/>
      <c r="AH2812" s="304">
        <v>4.4752000000000004E-3</v>
      </c>
      <c r="AI2812" s="312"/>
      <c r="AJ2812" s="332">
        <v>309</v>
      </c>
      <c r="AK2812" s="304">
        <f t="shared" si="690"/>
        <v>270</v>
      </c>
      <c r="AL2812" s="363">
        <v>0.43</v>
      </c>
      <c r="AM2812" s="389" t="str">
        <f t="shared" si="692"/>
        <v/>
      </c>
      <c r="AN2812" s="304"/>
      <c r="AO2812" s="304"/>
      <c r="AP2812" s="312"/>
      <c r="AQ2812" s="312"/>
      <c r="AR2812" s="312"/>
      <c r="AS2812" s="304"/>
      <c r="AT2812" s="312"/>
      <c r="AU2812" s="329">
        <f>VLOOKUP(C2812,[1]world!$A$2:$B$3555,2,FALSE)</f>
        <v>11</v>
      </c>
      <c r="AV2812" s="329">
        <v>328</v>
      </c>
      <c r="AW2812" s="304">
        <v>0.37</v>
      </c>
      <c r="AX2812" s="304">
        <v>40</v>
      </c>
      <c r="AY2812" s="304">
        <v>-999</v>
      </c>
      <c r="AZ2812" s="304">
        <v>300</v>
      </c>
      <c r="BA2812" s="304">
        <v>40</v>
      </c>
      <c r="BB2812" s="304">
        <v>-999</v>
      </c>
      <c r="BC2812" s="304">
        <v>300</v>
      </c>
      <c r="BD2812" s="304">
        <v>40</v>
      </c>
      <c r="BE2812" s="304">
        <v>40</v>
      </c>
      <c r="BF2812" s="304">
        <v>-999</v>
      </c>
      <c r="BG2812" s="304">
        <v>-999</v>
      </c>
      <c r="BH2812" s="304">
        <v>300</v>
      </c>
      <c r="BI2812" s="304">
        <v>300</v>
      </c>
      <c r="BJ2812" s="304">
        <v>2</v>
      </c>
      <c r="BK2812" s="304" t="s">
        <v>4954</v>
      </c>
      <c r="BL2812" s="304">
        <v>2</v>
      </c>
    </row>
    <row r="2813" spans="1:64" ht="15" hidden="1" customHeight="1" x14ac:dyDescent="0.2">
      <c r="A2813" s="304" t="s">
        <v>6175</v>
      </c>
      <c r="B2813" s="304" t="s">
        <v>2679</v>
      </c>
      <c r="C2813" s="304">
        <v>2949</v>
      </c>
      <c r="D2813" s="349" t="s">
        <v>4154</v>
      </c>
      <c r="E2813" s="309">
        <v>55465</v>
      </c>
      <c r="F2813" s="309"/>
      <c r="G2813" s="324">
        <v>39.073099999999997</v>
      </c>
      <c r="H2813" s="324">
        <v>140.59030000000001</v>
      </c>
      <c r="I2813" s="324" t="s">
        <v>212</v>
      </c>
      <c r="J2813" s="368">
        <f t="shared" si="693"/>
        <v>649.01836291277971</v>
      </c>
      <c r="K2813" s="331">
        <f t="shared" si="694"/>
        <v>0.402318281960937</v>
      </c>
      <c r="L2813" s="304" t="str">
        <f t="shared" si="689"/>
        <v>C</v>
      </c>
      <c r="M2813" s="388" t="s">
        <v>6097</v>
      </c>
      <c r="N2813" s="304"/>
      <c r="O2813" s="304"/>
      <c r="P2813" s="356"/>
      <c r="Q2813" s="356"/>
      <c r="R2813" s="304"/>
      <c r="S2813" s="356"/>
      <c r="T2813" s="304"/>
      <c r="U2813" s="356"/>
      <c r="V2813" s="304"/>
      <c r="W2813" s="310" t="s">
        <v>624</v>
      </c>
      <c r="X2813" s="304">
        <v>-999</v>
      </c>
      <c r="Y2813" s="366" t="str">
        <f t="shared" si="691"/>
        <v>-</v>
      </c>
      <c r="Z2813" s="304"/>
      <c r="AA2813" s="304"/>
      <c r="AB2813" s="304">
        <v>-999</v>
      </c>
      <c r="AC2813" s="304">
        <v>-999</v>
      </c>
      <c r="AD2813" s="366">
        <v>-999</v>
      </c>
      <c r="AE2813" s="304">
        <v>-999</v>
      </c>
      <c r="AF2813" s="304">
        <v>-999</v>
      </c>
      <c r="AG2813" s="304"/>
      <c r="AH2813" s="304">
        <v>9.8869200000000004E-2</v>
      </c>
      <c r="AI2813" s="312"/>
      <c r="AJ2813" s="332">
        <v>760</v>
      </c>
      <c r="AK2813" s="304">
        <f t="shared" si="690"/>
        <v>760</v>
      </c>
      <c r="AL2813" s="363">
        <v>0.43</v>
      </c>
      <c r="AM2813" s="389" t="str">
        <f t="shared" si="692"/>
        <v/>
      </c>
      <c r="AN2813" s="304"/>
      <c r="AO2813" s="304"/>
      <c r="AP2813" s="312"/>
      <c r="AQ2813" s="312"/>
      <c r="AR2813" s="312"/>
      <c r="AS2813" s="304"/>
      <c r="AT2813" s="312"/>
      <c r="AU2813" s="329">
        <f>VLOOKUP(C2813,[1]world!$A$2:$B$3555,2,FALSE)</f>
        <v>3</v>
      </c>
      <c r="AV2813" s="329">
        <v>547</v>
      </c>
      <c r="AW2813" s="304">
        <v>0.37</v>
      </c>
      <c r="AX2813" s="304">
        <v>20</v>
      </c>
      <c r="AY2813" s="304">
        <v>-999</v>
      </c>
      <c r="AZ2813" s="304">
        <v>380</v>
      </c>
      <c r="BA2813" s="304">
        <v>20</v>
      </c>
      <c r="BB2813" s="304">
        <v>-999</v>
      </c>
      <c r="BC2813" s="304">
        <v>380</v>
      </c>
      <c r="BD2813" s="304">
        <v>20</v>
      </c>
      <c r="BE2813" s="304">
        <v>20</v>
      </c>
      <c r="BF2813" s="304">
        <v>-999</v>
      </c>
      <c r="BG2813" s="304">
        <v>-999</v>
      </c>
      <c r="BH2813" s="304">
        <v>380</v>
      </c>
      <c r="BI2813" s="304">
        <v>380</v>
      </c>
      <c r="BJ2813" s="304">
        <v>2</v>
      </c>
      <c r="BK2813" s="304" t="s">
        <v>4954</v>
      </c>
      <c r="BL2813" s="304">
        <v>2</v>
      </c>
    </row>
    <row r="2814" spans="1:64" ht="15" hidden="1" customHeight="1" x14ac:dyDescent="0.2">
      <c r="A2814" s="304" t="s">
        <v>6175</v>
      </c>
      <c r="B2814" s="304" t="s">
        <v>2679</v>
      </c>
      <c r="C2814" s="304">
        <v>2950</v>
      </c>
      <c r="D2814" s="349" t="s">
        <v>4127</v>
      </c>
      <c r="E2814" s="309">
        <v>56362</v>
      </c>
      <c r="F2814" s="309"/>
      <c r="G2814" s="324">
        <v>38.755000000000003</v>
      </c>
      <c r="H2814" s="324">
        <v>140.52279999999999</v>
      </c>
      <c r="I2814" s="324" t="s">
        <v>212</v>
      </c>
      <c r="J2814" s="368">
        <f t="shared" si="693"/>
        <v>649.01836291277971</v>
      </c>
      <c r="K2814" s="331">
        <f t="shared" si="694"/>
        <v>0.402318281960937</v>
      </c>
      <c r="L2814" s="304" t="str">
        <f t="shared" si="689"/>
        <v>C</v>
      </c>
      <c r="M2814" s="388" t="s">
        <v>6097</v>
      </c>
      <c r="N2814" s="304"/>
      <c r="O2814" s="304"/>
      <c r="P2814" s="356"/>
      <c r="Q2814" s="356"/>
      <c r="R2814" s="304"/>
      <c r="S2814" s="356"/>
      <c r="T2814" s="304"/>
      <c r="U2814" s="356"/>
      <c r="V2814" s="304"/>
      <c r="W2814" s="310" t="s">
        <v>624</v>
      </c>
      <c r="X2814" s="304">
        <v>-999</v>
      </c>
      <c r="Y2814" s="366" t="str">
        <f t="shared" si="691"/>
        <v>-</v>
      </c>
      <c r="Z2814" s="304"/>
      <c r="AA2814" s="304"/>
      <c r="AB2814" s="304">
        <v>-999</v>
      </c>
      <c r="AC2814" s="304">
        <v>-999</v>
      </c>
      <c r="AD2814" s="366">
        <v>-999</v>
      </c>
      <c r="AE2814" s="304">
        <v>-999</v>
      </c>
      <c r="AF2814" s="304">
        <v>-999</v>
      </c>
      <c r="AG2814" s="304"/>
      <c r="AH2814" s="304">
        <v>4.43519E-2</v>
      </c>
      <c r="AI2814" s="312"/>
      <c r="AJ2814" s="332">
        <v>760</v>
      </c>
      <c r="AK2814" s="304">
        <f t="shared" si="690"/>
        <v>760</v>
      </c>
      <c r="AL2814" s="363">
        <v>0.43</v>
      </c>
      <c r="AM2814" s="389" t="str">
        <f t="shared" si="692"/>
        <v/>
      </c>
      <c r="AN2814" s="304"/>
      <c r="AO2814" s="304"/>
      <c r="AP2814" s="312"/>
      <c r="AQ2814" s="312"/>
      <c r="AR2814" s="312"/>
      <c r="AS2814" s="304"/>
      <c r="AT2814" s="312"/>
      <c r="AU2814" s="329">
        <f>VLOOKUP(C2814,[1]world!$A$2:$B$3555,2,FALSE)</f>
        <v>3</v>
      </c>
      <c r="AV2814" s="329">
        <v>547</v>
      </c>
      <c r="AW2814" s="304">
        <v>0.37</v>
      </c>
      <c r="AX2814" s="304">
        <v>20</v>
      </c>
      <c r="AY2814" s="304">
        <v>-999</v>
      </c>
      <c r="AZ2814" s="304">
        <v>20</v>
      </c>
      <c r="BA2814" s="304">
        <v>20</v>
      </c>
      <c r="BB2814" s="304">
        <v>-999</v>
      </c>
      <c r="BC2814" s="304">
        <v>20</v>
      </c>
      <c r="BD2814" s="304">
        <v>20</v>
      </c>
      <c r="BE2814" s="304">
        <v>20</v>
      </c>
      <c r="BF2814" s="304">
        <v>-999</v>
      </c>
      <c r="BG2814" s="304">
        <v>-999</v>
      </c>
      <c r="BH2814" s="304">
        <v>20</v>
      </c>
      <c r="BI2814" s="304">
        <v>20</v>
      </c>
      <c r="BJ2814" s="304">
        <v>2</v>
      </c>
      <c r="BK2814" s="304" t="s">
        <v>4954</v>
      </c>
      <c r="BL2814" s="304">
        <v>2</v>
      </c>
    </row>
    <row r="2815" spans="1:64" ht="15" hidden="1" customHeight="1" x14ac:dyDescent="0.2">
      <c r="A2815" s="304" t="s">
        <v>6175</v>
      </c>
      <c r="B2815" s="304" t="s">
        <v>2679</v>
      </c>
      <c r="C2815" s="304">
        <v>2951</v>
      </c>
      <c r="D2815" s="349" t="s">
        <v>3996</v>
      </c>
      <c r="E2815" s="309">
        <v>57059</v>
      </c>
      <c r="F2815" s="309"/>
      <c r="G2815" s="324">
        <v>37.876399999999997</v>
      </c>
      <c r="H2815" s="324">
        <v>140.9194</v>
      </c>
      <c r="I2815" s="324" t="s">
        <v>212</v>
      </c>
      <c r="J2815" s="368">
        <f t="shared" si="693"/>
        <v>341.77334469661741</v>
      </c>
      <c r="K2815" s="331">
        <f t="shared" si="694"/>
        <v>0.402318281960937</v>
      </c>
      <c r="L2815" s="304" t="str">
        <f t="shared" si="689"/>
        <v>D</v>
      </c>
      <c r="M2815" s="388" t="s">
        <v>6097</v>
      </c>
      <c r="N2815" s="304"/>
      <c r="O2815" s="304"/>
      <c r="P2815" s="356"/>
      <c r="Q2815" s="356"/>
      <c r="R2815" s="304"/>
      <c r="S2815" s="356"/>
      <c r="T2815" s="304"/>
      <c r="U2815" s="356"/>
      <c r="V2815" s="304"/>
      <c r="W2815" s="310" t="s">
        <v>624</v>
      </c>
      <c r="X2815" s="304">
        <v>-999</v>
      </c>
      <c r="Y2815" s="366" t="str">
        <f t="shared" si="691"/>
        <v>-</v>
      </c>
      <c r="Z2815" s="304"/>
      <c r="AA2815" s="304"/>
      <c r="AB2815" s="304">
        <v>-999</v>
      </c>
      <c r="AC2815" s="304">
        <v>-999</v>
      </c>
      <c r="AD2815" s="366">
        <v>-999</v>
      </c>
      <c r="AE2815" s="304">
        <v>-999</v>
      </c>
      <c r="AF2815" s="304">
        <v>-999</v>
      </c>
      <c r="AG2815" s="304"/>
      <c r="AH2815" s="304">
        <v>6.9132000000000004E-3</v>
      </c>
      <c r="AI2815" s="312"/>
      <c r="AJ2815" s="332">
        <v>355</v>
      </c>
      <c r="AK2815" s="304">
        <f t="shared" si="690"/>
        <v>270</v>
      </c>
      <c r="AL2815" s="363">
        <v>0.43</v>
      </c>
      <c r="AM2815" s="389" t="str">
        <f t="shared" si="692"/>
        <v/>
      </c>
      <c r="AN2815" s="304"/>
      <c r="AO2815" s="304"/>
      <c r="AP2815" s="312"/>
      <c r="AQ2815" s="312"/>
      <c r="AR2815" s="312"/>
      <c r="AS2815" s="304"/>
      <c r="AT2815" s="312"/>
      <c r="AU2815" s="329">
        <f>VLOOKUP(C2815,[1]world!$A$2:$B$3555,2,FALSE)</f>
        <v>11</v>
      </c>
      <c r="AV2815" s="329">
        <v>328</v>
      </c>
      <c r="AW2815" s="304">
        <v>0.37</v>
      </c>
      <c r="AX2815" s="304">
        <v>20</v>
      </c>
      <c r="AY2815" s="304">
        <v>-999</v>
      </c>
      <c r="AZ2815" s="304">
        <v>400</v>
      </c>
      <c r="BA2815" s="304">
        <v>20</v>
      </c>
      <c r="BB2815" s="304">
        <v>-999</v>
      </c>
      <c r="BC2815" s="304">
        <v>400</v>
      </c>
      <c r="BD2815" s="304">
        <v>20</v>
      </c>
      <c r="BE2815" s="304">
        <v>20</v>
      </c>
      <c r="BF2815" s="304">
        <v>-999</v>
      </c>
      <c r="BG2815" s="304">
        <v>-999</v>
      </c>
      <c r="BH2815" s="304">
        <v>400</v>
      </c>
      <c r="BI2815" s="304">
        <v>400</v>
      </c>
      <c r="BJ2815" s="304">
        <v>2</v>
      </c>
      <c r="BK2815" s="304" t="s">
        <v>4954</v>
      </c>
      <c r="BL2815" s="304">
        <v>2</v>
      </c>
    </row>
    <row r="2816" spans="1:64" ht="15" hidden="1" customHeight="1" x14ac:dyDescent="0.2">
      <c r="A2816" s="304" t="s">
        <v>6175</v>
      </c>
      <c r="B2816" s="304" t="s">
        <v>2679</v>
      </c>
      <c r="C2816" s="304">
        <v>2952</v>
      </c>
      <c r="D2816" s="349" t="s">
        <v>4183</v>
      </c>
      <c r="E2816" s="304" t="s">
        <v>4184</v>
      </c>
      <c r="F2816" s="304"/>
      <c r="G2816" s="324">
        <v>39.29</v>
      </c>
      <c r="H2816" s="324">
        <v>141.11330000000001</v>
      </c>
      <c r="I2816" s="324" t="s">
        <v>212</v>
      </c>
      <c r="J2816" s="368">
        <f t="shared" si="693"/>
        <v>351.00816343041919</v>
      </c>
      <c r="K2816" s="331">
        <f t="shared" si="694"/>
        <v>0.402318281960937</v>
      </c>
      <c r="L2816" s="304" t="str">
        <f t="shared" si="689"/>
        <v>D</v>
      </c>
      <c r="M2816" s="388" t="s">
        <v>6097</v>
      </c>
      <c r="N2816" s="304"/>
      <c r="O2816" s="304"/>
      <c r="P2816" s="356"/>
      <c r="Q2816" s="356"/>
      <c r="R2816" s="304"/>
      <c r="S2816" s="356"/>
      <c r="T2816" s="304"/>
      <c r="U2816" s="356"/>
      <c r="V2816" s="304"/>
      <c r="W2816" s="310" t="s">
        <v>624</v>
      </c>
      <c r="X2816" s="304">
        <v>-999</v>
      </c>
      <c r="Y2816" s="366" t="str">
        <f t="shared" si="691"/>
        <v>-</v>
      </c>
      <c r="Z2816" s="304"/>
      <c r="AA2816" s="304"/>
      <c r="AB2816" s="304">
        <v>-999</v>
      </c>
      <c r="AC2816" s="304">
        <v>-999</v>
      </c>
      <c r="AD2816" s="366">
        <v>-999</v>
      </c>
      <c r="AE2816" s="304">
        <v>-999</v>
      </c>
      <c r="AF2816" s="304">
        <v>-999</v>
      </c>
      <c r="AG2816" s="304"/>
      <c r="AH2816" s="304">
        <v>5.0468900000000001E-3</v>
      </c>
      <c r="AI2816" s="312"/>
      <c r="AJ2816" s="332">
        <v>320</v>
      </c>
      <c r="AK2816" s="304">
        <f t="shared" si="690"/>
        <v>270</v>
      </c>
      <c r="AL2816" s="363">
        <v>0.43</v>
      </c>
      <c r="AM2816" s="389" t="str">
        <f t="shared" si="692"/>
        <v/>
      </c>
      <c r="AN2816" s="304"/>
      <c r="AO2816" s="304"/>
      <c r="AP2816" s="312"/>
      <c r="AQ2816" s="312"/>
      <c r="AR2816" s="312"/>
      <c r="AS2816" s="304"/>
      <c r="AT2816" s="312"/>
      <c r="AU2816" s="329">
        <f>VLOOKUP(C2816,[1]world!$A$2:$B$3555,2,FALSE)</f>
        <v>7</v>
      </c>
      <c r="AV2816" s="329">
        <v>388</v>
      </c>
      <c r="AW2816" s="304">
        <v>0.37</v>
      </c>
      <c r="AX2816" s="304">
        <v>100</v>
      </c>
      <c r="AY2816" s="304">
        <v>-999</v>
      </c>
      <c r="AZ2816" s="304">
        <v>660</v>
      </c>
      <c r="BA2816" s="304">
        <v>100</v>
      </c>
      <c r="BB2816" s="304">
        <v>-999</v>
      </c>
      <c r="BC2816" s="304">
        <v>660</v>
      </c>
      <c r="BD2816" s="304">
        <v>100</v>
      </c>
      <c r="BE2816" s="304">
        <v>100</v>
      </c>
      <c r="BF2816" s="304">
        <v>-999</v>
      </c>
      <c r="BG2816" s="304">
        <v>-999</v>
      </c>
      <c r="BH2816" s="304">
        <v>660</v>
      </c>
      <c r="BI2816" s="304">
        <v>660</v>
      </c>
      <c r="BJ2816" s="304">
        <v>2</v>
      </c>
      <c r="BK2816" s="304" t="s">
        <v>4954</v>
      </c>
      <c r="BL2816" s="304">
        <v>2</v>
      </c>
    </row>
    <row r="2817" spans="1:64" ht="15" hidden="1" customHeight="1" x14ac:dyDescent="0.2">
      <c r="A2817" s="304" t="s">
        <v>6175</v>
      </c>
      <c r="B2817" s="304" t="s">
        <v>2679</v>
      </c>
      <c r="C2817" s="304">
        <v>2953</v>
      </c>
      <c r="D2817" s="349" t="s">
        <v>4155</v>
      </c>
      <c r="E2817" s="304" t="s">
        <v>4156</v>
      </c>
      <c r="F2817" s="304"/>
      <c r="G2817" s="324">
        <v>39.1267</v>
      </c>
      <c r="H2817" s="324">
        <v>141.14169999999999</v>
      </c>
      <c r="I2817" s="324" t="s">
        <v>212</v>
      </c>
      <c r="J2817" s="368">
        <f t="shared" si="693"/>
        <v>410.81182527839582</v>
      </c>
      <c r="K2817" s="331">
        <f t="shared" si="694"/>
        <v>0.402318281960937</v>
      </c>
      <c r="L2817" s="304" t="str">
        <f t="shared" si="689"/>
        <v>C</v>
      </c>
      <c r="M2817" s="388" t="s">
        <v>6097</v>
      </c>
      <c r="N2817" s="304"/>
      <c r="O2817" s="304"/>
      <c r="P2817" s="356"/>
      <c r="Q2817" s="356"/>
      <c r="R2817" s="304"/>
      <c r="S2817" s="356"/>
      <c r="T2817" s="304"/>
      <c r="U2817" s="356"/>
      <c r="V2817" s="304"/>
      <c r="W2817" s="310" t="s">
        <v>624</v>
      </c>
      <c r="X2817" s="304">
        <v>-999</v>
      </c>
      <c r="Y2817" s="366" t="str">
        <f t="shared" si="691"/>
        <v>-</v>
      </c>
      <c r="Z2817" s="304"/>
      <c r="AA2817" s="304"/>
      <c r="AB2817" s="304">
        <v>-999</v>
      </c>
      <c r="AC2817" s="304">
        <v>-999</v>
      </c>
      <c r="AD2817" s="366">
        <v>-999</v>
      </c>
      <c r="AE2817" s="304">
        <v>-999</v>
      </c>
      <c r="AF2817" s="304">
        <v>-999</v>
      </c>
      <c r="AG2817" s="304"/>
      <c r="AH2817" s="304">
        <v>1.11302E-2</v>
      </c>
      <c r="AI2817" s="312"/>
      <c r="AJ2817" s="332">
        <v>448</v>
      </c>
      <c r="AK2817" s="304">
        <f t="shared" si="690"/>
        <v>425</v>
      </c>
      <c r="AL2817" s="363">
        <v>0.43</v>
      </c>
      <c r="AM2817" s="389" t="str">
        <f t="shared" si="692"/>
        <v/>
      </c>
      <c r="AN2817" s="304"/>
      <c r="AO2817" s="304"/>
      <c r="AP2817" s="312"/>
      <c r="AQ2817" s="312"/>
      <c r="AR2817" s="312"/>
      <c r="AS2817" s="304"/>
      <c r="AT2817" s="312"/>
      <c r="AU2817" s="329">
        <f>VLOOKUP(C2817,[1]world!$A$2:$B$3555,2,FALSE)</f>
        <v>8</v>
      </c>
      <c r="AV2817" s="329">
        <v>374</v>
      </c>
      <c r="AW2817" s="304">
        <v>0.37</v>
      </c>
      <c r="AX2817" s="304">
        <v>180</v>
      </c>
      <c r="AY2817" s="304">
        <v>-999</v>
      </c>
      <c r="AZ2817" s="304">
        <v>900</v>
      </c>
      <c r="BA2817" s="304">
        <v>180</v>
      </c>
      <c r="BB2817" s="304">
        <v>-999</v>
      </c>
      <c r="BC2817" s="304">
        <v>900</v>
      </c>
      <c r="BD2817" s="304">
        <v>180</v>
      </c>
      <c r="BE2817" s="304">
        <v>180</v>
      </c>
      <c r="BF2817" s="304">
        <v>-999</v>
      </c>
      <c r="BG2817" s="304">
        <v>-999</v>
      </c>
      <c r="BH2817" s="304">
        <v>900</v>
      </c>
      <c r="BI2817" s="304">
        <v>900</v>
      </c>
      <c r="BJ2817" s="304">
        <v>2</v>
      </c>
      <c r="BK2817" s="304" t="s">
        <v>4954</v>
      </c>
      <c r="BL2817" s="304">
        <v>2</v>
      </c>
    </row>
    <row r="2818" spans="1:64" ht="15" hidden="1" customHeight="1" x14ac:dyDescent="0.2">
      <c r="A2818" s="304" t="s">
        <v>6175</v>
      </c>
      <c r="B2818" s="304" t="s">
        <v>2679</v>
      </c>
      <c r="C2818" s="304">
        <v>2954</v>
      </c>
      <c r="D2818" s="349" t="s">
        <v>4098</v>
      </c>
      <c r="E2818" s="304" t="s">
        <v>4099</v>
      </c>
      <c r="F2818" s="304"/>
      <c r="G2818" s="324">
        <v>38.5717</v>
      </c>
      <c r="H2818" s="324">
        <v>140.96</v>
      </c>
      <c r="I2818" s="324" t="s">
        <v>212</v>
      </c>
      <c r="J2818" s="368">
        <f t="shared" si="693"/>
        <v>248.07194739031473</v>
      </c>
      <c r="K2818" s="331">
        <f t="shared" si="694"/>
        <v>0.33421549934136807</v>
      </c>
      <c r="L2818" s="304" t="str">
        <f t="shared" si="689"/>
        <v>D</v>
      </c>
      <c r="M2818" s="388" t="s">
        <v>6097</v>
      </c>
      <c r="N2818" s="304"/>
      <c r="O2818" s="304"/>
      <c r="P2818" s="356"/>
      <c r="Q2818" s="356"/>
      <c r="R2818" s="304"/>
      <c r="S2818" s="356"/>
      <c r="T2818" s="304"/>
      <c r="U2818" s="356"/>
      <c r="V2818" s="304"/>
      <c r="W2818" s="310" t="s">
        <v>624</v>
      </c>
      <c r="X2818" s="304">
        <v>-999</v>
      </c>
      <c r="Y2818" s="366" t="str">
        <f t="shared" si="691"/>
        <v>-</v>
      </c>
      <c r="Z2818" s="304"/>
      <c r="AA2818" s="304"/>
      <c r="AB2818" s="304">
        <v>-999</v>
      </c>
      <c r="AC2818" s="304">
        <v>-999</v>
      </c>
      <c r="AD2818" s="366">
        <v>-999</v>
      </c>
      <c r="AE2818" s="304">
        <v>-999</v>
      </c>
      <c r="AF2818" s="304">
        <v>-999</v>
      </c>
      <c r="AG2818" s="304"/>
      <c r="AH2818" s="304">
        <v>2.3322400000000002E-3</v>
      </c>
      <c r="AI2818" s="312"/>
      <c r="AJ2818" s="332">
        <v>250</v>
      </c>
      <c r="AK2818" s="304">
        <f t="shared" si="690"/>
        <v>270</v>
      </c>
      <c r="AL2818" s="363">
        <v>0.43</v>
      </c>
      <c r="AM2818" s="389" t="str">
        <f t="shared" si="692"/>
        <v/>
      </c>
      <c r="AN2818" s="304"/>
      <c r="AO2818" s="304"/>
      <c r="AP2818" s="312"/>
      <c r="AQ2818" s="312"/>
      <c r="AR2818" s="312"/>
      <c r="AS2818" s="304"/>
      <c r="AT2818" s="312"/>
      <c r="AU2818" s="329">
        <f>VLOOKUP(C2818,[1]world!$A$2:$B$3555,2,FALSE)</f>
        <v>16</v>
      </c>
      <c r="AV2818" s="329">
        <v>246</v>
      </c>
      <c r="AW2818" s="304">
        <v>0.18</v>
      </c>
      <c r="AX2818" s="304">
        <v>80</v>
      </c>
      <c r="AY2818" s="304">
        <v>-999</v>
      </c>
      <c r="AZ2818" s="304">
        <v>1380</v>
      </c>
      <c r="BA2818" s="304">
        <v>80</v>
      </c>
      <c r="BB2818" s="304">
        <v>-999</v>
      </c>
      <c r="BC2818" s="304">
        <v>1380</v>
      </c>
      <c r="BD2818" s="304">
        <v>80</v>
      </c>
      <c r="BE2818" s="304">
        <v>80</v>
      </c>
      <c r="BF2818" s="304">
        <v>-999</v>
      </c>
      <c r="BG2818" s="304">
        <v>-999</v>
      </c>
      <c r="BH2818" s="304">
        <v>1380</v>
      </c>
      <c r="BI2818" s="304">
        <v>1380</v>
      </c>
      <c r="BJ2818" s="304">
        <v>2</v>
      </c>
      <c r="BK2818" s="304" t="s">
        <v>4954</v>
      </c>
      <c r="BL2818" s="304">
        <v>2</v>
      </c>
    </row>
    <row r="2819" spans="1:64" ht="15" hidden="1" customHeight="1" x14ac:dyDescent="0.2">
      <c r="A2819" s="304" t="s">
        <v>6175</v>
      </c>
      <c r="B2819" s="304" t="s">
        <v>2679</v>
      </c>
      <c r="C2819" s="304">
        <v>2955</v>
      </c>
      <c r="D2819" s="349" t="s">
        <v>4160</v>
      </c>
      <c r="E2819" s="304" t="s">
        <v>4161</v>
      </c>
      <c r="F2819" s="304"/>
      <c r="G2819" s="324">
        <v>39.146900000000002</v>
      </c>
      <c r="H2819" s="324">
        <v>140.57560000000001</v>
      </c>
      <c r="I2819" s="324" t="s">
        <v>212</v>
      </c>
      <c r="J2819" s="368">
        <f t="shared" si="693"/>
        <v>649.01836291277971</v>
      </c>
      <c r="K2819" s="331">
        <f t="shared" si="694"/>
        <v>0.402318281960937</v>
      </c>
      <c r="L2819" s="304" t="str">
        <f t="shared" si="689"/>
        <v>C</v>
      </c>
      <c r="M2819" s="388" t="s">
        <v>6097</v>
      </c>
      <c r="N2819" s="304"/>
      <c r="O2819" s="304"/>
      <c r="P2819" s="356"/>
      <c r="Q2819" s="356"/>
      <c r="R2819" s="304"/>
      <c r="S2819" s="356"/>
      <c r="T2819" s="304"/>
      <c r="U2819" s="356"/>
      <c r="V2819" s="304"/>
      <c r="W2819" s="310" t="s">
        <v>624</v>
      </c>
      <c r="X2819" s="304">
        <v>-999</v>
      </c>
      <c r="Y2819" s="366" t="str">
        <f t="shared" si="691"/>
        <v>-</v>
      </c>
      <c r="Z2819" s="304"/>
      <c r="AA2819" s="304"/>
      <c r="AB2819" s="304">
        <v>-999</v>
      </c>
      <c r="AC2819" s="304">
        <v>-999</v>
      </c>
      <c r="AD2819" s="366">
        <v>-999</v>
      </c>
      <c r="AE2819" s="304">
        <v>-999</v>
      </c>
      <c r="AF2819" s="304">
        <v>-999</v>
      </c>
      <c r="AG2819" s="304"/>
      <c r="AH2819" s="304">
        <v>0.123582</v>
      </c>
      <c r="AI2819" s="312"/>
      <c r="AJ2819" s="332">
        <v>760</v>
      </c>
      <c r="AK2819" s="304">
        <f t="shared" si="690"/>
        <v>760</v>
      </c>
      <c r="AL2819" s="363">
        <v>0.43</v>
      </c>
      <c r="AM2819" s="389" t="str">
        <f t="shared" si="692"/>
        <v/>
      </c>
      <c r="AN2819" s="304"/>
      <c r="AO2819" s="304"/>
      <c r="AP2819" s="312"/>
      <c r="AQ2819" s="312"/>
      <c r="AR2819" s="312"/>
      <c r="AS2819" s="304"/>
      <c r="AT2819" s="312"/>
      <c r="AU2819" s="329">
        <f>VLOOKUP(C2819,[1]world!$A$2:$B$3555,2,FALSE)</f>
        <v>3</v>
      </c>
      <c r="AV2819" s="329">
        <v>547</v>
      </c>
      <c r="AW2819" s="304">
        <v>0.37</v>
      </c>
      <c r="AX2819" s="304">
        <v>40</v>
      </c>
      <c r="AY2819" s="304">
        <v>-999</v>
      </c>
      <c r="AZ2819" s="304">
        <v>540</v>
      </c>
      <c r="BA2819" s="304">
        <v>40</v>
      </c>
      <c r="BB2819" s="304">
        <v>-999</v>
      </c>
      <c r="BC2819" s="304">
        <v>540</v>
      </c>
      <c r="BD2819" s="304">
        <v>40</v>
      </c>
      <c r="BE2819" s="304">
        <v>40</v>
      </c>
      <c r="BF2819" s="304">
        <v>-999</v>
      </c>
      <c r="BG2819" s="304">
        <v>-999</v>
      </c>
      <c r="BH2819" s="304">
        <v>540</v>
      </c>
      <c r="BI2819" s="304">
        <v>540</v>
      </c>
      <c r="BJ2819" s="304">
        <v>2</v>
      </c>
      <c r="BK2819" s="304" t="s">
        <v>4954</v>
      </c>
      <c r="BL2819" s="304">
        <v>2</v>
      </c>
    </row>
    <row r="2820" spans="1:64" ht="15" hidden="1" customHeight="1" x14ac:dyDescent="0.2">
      <c r="A2820" s="304" t="s">
        <v>6175</v>
      </c>
      <c r="B2820" s="304" t="s">
        <v>2679</v>
      </c>
      <c r="C2820" s="304">
        <v>2956</v>
      </c>
      <c r="D2820" s="349" t="s">
        <v>4093</v>
      </c>
      <c r="E2820" s="304" t="s">
        <v>4094</v>
      </c>
      <c r="F2820" s="304"/>
      <c r="G2820" s="324">
        <v>38.536700000000003</v>
      </c>
      <c r="H2820" s="324">
        <v>141.1317</v>
      </c>
      <c r="I2820" s="324" t="s">
        <v>212</v>
      </c>
      <c r="J2820" s="368">
        <f t="shared" si="693"/>
        <v>359.34299151283454</v>
      </c>
      <c r="K2820" s="331">
        <f t="shared" si="694"/>
        <v>0.402318281960937</v>
      </c>
      <c r="L2820" s="304" t="str">
        <f t="shared" ref="L2820:L2883" si="695">IF(J2820&lt;180,"E",IF(AND(J2820&gt;=180,J2820&lt;360),"D",IF(AND(J2820&gt;=360,J2820&lt;760),"C",IF(AND(J2820&gt;=760,J2820&lt;1500),"B",IF(J2820&gt;=1500,"A","-")))))</f>
        <v>D</v>
      </c>
      <c r="M2820" s="388" t="s">
        <v>6097</v>
      </c>
      <c r="N2820" s="304"/>
      <c r="O2820" s="304"/>
      <c r="P2820" s="356"/>
      <c r="Q2820" s="356"/>
      <c r="R2820" s="304"/>
      <c r="S2820" s="356"/>
      <c r="T2820" s="304"/>
      <c r="U2820" s="356"/>
      <c r="V2820" s="304"/>
      <c r="W2820" s="310" t="s">
        <v>624</v>
      </c>
      <c r="X2820" s="304">
        <v>-999</v>
      </c>
      <c r="Y2820" s="366" t="str">
        <f t="shared" si="691"/>
        <v>-</v>
      </c>
      <c r="Z2820" s="304"/>
      <c r="AA2820" s="304"/>
      <c r="AB2820" s="304">
        <v>-999</v>
      </c>
      <c r="AC2820" s="304">
        <v>-999</v>
      </c>
      <c r="AD2820" s="366">
        <v>-999</v>
      </c>
      <c r="AE2820" s="304">
        <v>-999</v>
      </c>
      <c r="AF2820" s="304">
        <v>-999</v>
      </c>
      <c r="AG2820" s="304"/>
      <c r="AH2820" s="304">
        <v>7.0068600000000002E-3</v>
      </c>
      <c r="AI2820" s="312"/>
      <c r="AJ2820" s="332">
        <v>356</v>
      </c>
      <c r="AK2820" s="304">
        <f t="shared" ref="AK2820:AK2883" si="696">IF(AJ2820&lt;=180,180,IF(AND(AJ2820&gt;180,AJ2820&lt;240),210,IF(AND(AJ2820&gt;=240,AJ2820&lt;300),270,IF(AND(AJ2820&gt;=300,AJ2820&lt;360),270,IF(AND(AJ2820&gt;=360,AJ2820&lt;490),425,IF(AND(AJ2820&gt;=490,AJ2820&lt;620),555,IF(AND(AJ2820&gt;=620,AJ2820&lt;760),690,IF(AJ2820&gt;=760,760,"Error"))))))))</f>
        <v>270</v>
      </c>
      <c r="AL2820" s="363">
        <v>0.43</v>
      </c>
      <c r="AM2820" s="389" t="str">
        <f t="shared" si="692"/>
        <v/>
      </c>
      <c r="AN2820" s="304"/>
      <c r="AO2820" s="304"/>
      <c r="AP2820" s="312"/>
      <c r="AQ2820" s="312"/>
      <c r="AR2820" s="312"/>
      <c r="AS2820" s="304"/>
      <c r="AT2820" s="312"/>
      <c r="AU2820" s="329">
        <f>VLOOKUP(C2820,[1]world!$A$2:$B$3555,2,FALSE)</f>
        <v>15</v>
      </c>
      <c r="AV2820" s="329">
        <v>363</v>
      </c>
      <c r="AW2820" s="304">
        <v>0.37</v>
      </c>
      <c r="AX2820" s="304">
        <v>40</v>
      </c>
      <c r="AY2820" s="304">
        <v>-999</v>
      </c>
      <c r="AZ2820" s="304">
        <v>580</v>
      </c>
      <c r="BA2820" s="304">
        <v>40</v>
      </c>
      <c r="BB2820" s="304">
        <v>-999</v>
      </c>
      <c r="BC2820" s="304">
        <v>580</v>
      </c>
      <c r="BD2820" s="304">
        <v>40</v>
      </c>
      <c r="BE2820" s="304">
        <v>40</v>
      </c>
      <c r="BF2820" s="304">
        <v>-999</v>
      </c>
      <c r="BG2820" s="304">
        <v>-999</v>
      </c>
      <c r="BH2820" s="304">
        <v>580</v>
      </c>
      <c r="BI2820" s="304">
        <v>580</v>
      </c>
      <c r="BJ2820" s="304">
        <v>2</v>
      </c>
      <c r="BK2820" s="304" t="s">
        <v>4954</v>
      </c>
      <c r="BL2820" s="304">
        <v>2</v>
      </c>
    </row>
    <row r="2821" spans="1:64" ht="15" hidden="1" customHeight="1" x14ac:dyDescent="0.2">
      <c r="A2821" s="304" t="s">
        <v>6175</v>
      </c>
      <c r="B2821" s="304" t="s">
        <v>2679</v>
      </c>
      <c r="C2821" s="304">
        <v>2957</v>
      </c>
      <c r="D2821" s="349" t="s">
        <v>4119</v>
      </c>
      <c r="E2821" s="304" t="s">
        <v>4120</v>
      </c>
      <c r="F2821" s="304"/>
      <c r="G2821" s="324">
        <v>38.706699999999998</v>
      </c>
      <c r="H2821" s="324">
        <v>141.23830000000001</v>
      </c>
      <c r="I2821" s="324" t="s">
        <v>212</v>
      </c>
      <c r="J2821" s="368">
        <f t="shared" si="693"/>
        <v>288.25726317060486</v>
      </c>
      <c r="K2821" s="331">
        <f t="shared" si="694"/>
        <v>0.2941292233015958</v>
      </c>
      <c r="L2821" s="304" t="str">
        <f t="shared" si="695"/>
        <v>D</v>
      </c>
      <c r="M2821" s="388" t="s">
        <v>6097</v>
      </c>
      <c r="N2821" s="304"/>
      <c r="O2821" s="304"/>
      <c r="P2821" s="356"/>
      <c r="Q2821" s="356"/>
      <c r="R2821" s="304"/>
      <c r="S2821" s="356"/>
      <c r="T2821" s="304"/>
      <c r="U2821" s="356"/>
      <c r="V2821" s="304"/>
      <c r="W2821" s="310" t="s">
        <v>624</v>
      </c>
      <c r="X2821" s="304">
        <v>-999</v>
      </c>
      <c r="Y2821" s="366" t="str">
        <f t="shared" ref="Y2821:Y2884" si="697">IF(X2821="A",506.6,IF(X2821="B",424.8,IF(X2821="C",338.6,IF(X2821="D",274.5,IF(X2821="E",181.5,"-")))))</f>
        <v>-</v>
      </c>
      <c r="Z2821" s="304"/>
      <c r="AA2821" s="304"/>
      <c r="AB2821" s="304">
        <v>-999</v>
      </c>
      <c r="AC2821" s="304">
        <v>-999</v>
      </c>
      <c r="AD2821" s="366">
        <v>-999</v>
      </c>
      <c r="AE2821" s="304">
        <v>-999</v>
      </c>
      <c r="AF2821" s="304">
        <v>-999</v>
      </c>
      <c r="AG2821" s="304"/>
      <c r="AH2821" s="304">
        <v>1.7583E-3</v>
      </c>
      <c r="AI2821" s="312"/>
      <c r="AJ2821" s="332">
        <v>233</v>
      </c>
      <c r="AK2821" s="304">
        <f t="shared" si="696"/>
        <v>210</v>
      </c>
      <c r="AL2821" s="304">
        <v>0.2</v>
      </c>
      <c r="AM2821" s="389" t="str">
        <f t="shared" si="692"/>
        <v/>
      </c>
      <c r="AN2821" s="304"/>
      <c r="AO2821" s="304"/>
      <c r="AP2821" s="312"/>
      <c r="AQ2821" s="312"/>
      <c r="AR2821" s="312"/>
      <c r="AS2821" s="304"/>
      <c r="AT2821" s="312"/>
      <c r="AU2821" s="329">
        <f>VLOOKUP(C2821,[1]world!$A$2:$B$3555,2,FALSE)</f>
        <v>15</v>
      </c>
      <c r="AV2821" s="329">
        <v>363</v>
      </c>
      <c r="AW2821" s="304">
        <v>0.37</v>
      </c>
      <c r="AX2821" s="304">
        <v>900</v>
      </c>
      <c r="AY2821" s="304">
        <v>-999</v>
      </c>
      <c r="AZ2821" s="304">
        <v>2180</v>
      </c>
      <c r="BA2821" s="304">
        <v>900</v>
      </c>
      <c r="BB2821" s="304">
        <v>-999</v>
      </c>
      <c r="BC2821" s="304">
        <v>2180</v>
      </c>
      <c r="BD2821" s="304">
        <v>900</v>
      </c>
      <c r="BE2821" s="304">
        <v>900</v>
      </c>
      <c r="BF2821" s="304">
        <v>-999</v>
      </c>
      <c r="BG2821" s="304">
        <v>-999</v>
      </c>
      <c r="BH2821" s="304">
        <v>2180</v>
      </c>
      <c r="BI2821" s="304">
        <v>2180</v>
      </c>
      <c r="BJ2821" s="304">
        <v>2</v>
      </c>
      <c r="BK2821" s="304" t="s">
        <v>4954</v>
      </c>
      <c r="BL2821" s="304">
        <v>2</v>
      </c>
    </row>
    <row r="2822" spans="1:64" ht="15" hidden="1" customHeight="1" x14ac:dyDescent="0.2">
      <c r="A2822" s="304" t="s">
        <v>6175</v>
      </c>
      <c r="B2822" s="304" t="s">
        <v>2679</v>
      </c>
      <c r="C2822" s="304">
        <v>2958</v>
      </c>
      <c r="D2822" s="349" t="s">
        <v>4135</v>
      </c>
      <c r="E2822" s="304" t="s">
        <v>4136</v>
      </c>
      <c r="F2822" s="304"/>
      <c r="G2822" s="324">
        <v>38.823300000000003</v>
      </c>
      <c r="H2822" s="324">
        <v>140.9933</v>
      </c>
      <c r="I2822" s="324" t="s">
        <v>212</v>
      </c>
      <c r="J2822" s="368">
        <f t="shared" si="693"/>
        <v>504.55548787498338</v>
      </c>
      <c r="K2822" s="331">
        <f t="shared" si="694"/>
        <v>0.402318281960937</v>
      </c>
      <c r="L2822" s="304" t="str">
        <f t="shared" si="695"/>
        <v>C</v>
      </c>
      <c r="M2822" s="388" t="s">
        <v>6097</v>
      </c>
      <c r="N2822" s="304"/>
      <c r="O2822" s="304"/>
      <c r="P2822" s="356"/>
      <c r="Q2822" s="356"/>
      <c r="R2822" s="304"/>
      <c r="S2822" s="356"/>
      <c r="T2822" s="304"/>
      <c r="U2822" s="356"/>
      <c r="V2822" s="304"/>
      <c r="W2822" s="310" t="s">
        <v>624</v>
      </c>
      <c r="X2822" s="304">
        <v>-999</v>
      </c>
      <c r="Y2822" s="366" t="str">
        <f t="shared" si="697"/>
        <v>-</v>
      </c>
      <c r="Z2822" s="304"/>
      <c r="AA2822" s="304"/>
      <c r="AB2822" s="304">
        <v>-999</v>
      </c>
      <c r="AC2822" s="304">
        <v>-999</v>
      </c>
      <c r="AD2822" s="366">
        <v>-999</v>
      </c>
      <c r="AE2822" s="304">
        <v>-999</v>
      </c>
      <c r="AF2822" s="304">
        <v>-999</v>
      </c>
      <c r="AG2822" s="304"/>
      <c r="AH2822" s="304">
        <v>1.91431E-2</v>
      </c>
      <c r="AI2822" s="312"/>
      <c r="AJ2822" s="332">
        <v>643</v>
      </c>
      <c r="AK2822" s="304">
        <f t="shared" si="696"/>
        <v>690</v>
      </c>
      <c r="AL2822" s="363">
        <v>0.43</v>
      </c>
      <c r="AM2822" s="389" t="str">
        <f t="shared" si="692"/>
        <v/>
      </c>
      <c r="AN2822" s="304"/>
      <c r="AO2822" s="304"/>
      <c r="AP2822" s="312"/>
      <c r="AQ2822" s="312"/>
      <c r="AR2822" s="312"/>
      <c r="AS2822" s="304"/>
      <c r="AT2822" s="312"/>
      <c r="AU2822" s="329">
        <f>VLOOKUP(C2822,[1]world!$A$2:$B$3555,2,FALSE)</f>
        <v>7</v>
      </c>
      <c r="AV2822" s="329">
        <v>388</v>
      </c>
      <c r="AW2822" s="304">
        <v>0.37</v>
      </c>
      <c r="AX2822" s="304">
        <v>20</v>
      </c>
      <c r="AY2822" s="304">
        <v>-999</v>
      </c>
      <c r="AZ2822" s="304">
        <v>800</v>
      </c>
      <c r="BA2822" s="304">
        <v>20</v>
      </c>
      <c r="BB2822" s="304">
        <v>-999</v>
      </c>
      <c r="BC2822" s="304">
        <v>800</v>
      </c>
      <c r="BD2822" s="304">
        <v>20</v>
      </c>
      <c r="BE2822" s="304">
        <v>20</v>
      </c>
      <c r="BF2822" s="304">
        <v>-999</v>
      </c>
      <c r="BG2822" s="304">
        <v>-999</v>
      </c>
      <c r="BH2822" s="304">
        <v>800</v>
      </c>
      <c r="BI2822" s="304">
        <v>800</v>
      </c>
      <c r="BJ2822" s="304">
        <v>2</v>
      </c>
      <c r="BK2822" s="304" t="s">
        <v>4954</v>
      </c>
      <c r="BL2822" s="304">
        <v>2</v>
      </c>
    </row>
    <row r="2823" spans="1:64" ht="15" hidden="1" customHeight="1" x14ac:dyDescent="0.2">
      <c r="A2823" s="304" t="s">
        <v>6175</v>
      </c>
      <c r="B2823" s="304" t="s">
        <v>2679</v>
      </c>
      <c r="C2823" s="304">
        <v>2959</v>
      </c>
      <c r="D2823" s="349" t="s">
        <v>4143</v>
      </c>
      <c r="E2823" s="304" t="s">
        <v>4144</v>
      </c>
      <c r="F2823" s="304"/>
      <c r="G2823" s="324">
        <v>38.951799999999999</v>
      </c>
      <c r="H2823" s="324">
        <v>141.21979999999999</v>
      </c>
      <c r="I2823" s="324" t="s">
        <v>212</v>
      </c>
      <c r="J2823" s="368">
        <f t="shared" si="693"/>
        <v>632.85381102592612</v>
      </c>
      <c r="K2823" s="331">
        <f t="shared" si="694"/>
        <v>0.402318281960937</v>
      </c>
      <c r="L2823" s="304" t="str">
        <f t="shared" si="695"/>
        <v>C</v>
      </c>
      <c r="M2823" s="388" t="s">
        <v>6097</v>
      </c>
      <c r="N2823" s="304"/>
      <c r="O2823" s="304"/>
      <c r="P2823" s="356"/>
      <c r="Q2823" s="356"/>
      <c r="R2823" s="304"/>
      <c r="S2823" s="356"/>
      <c r="T2823" s="304"/>
      <c r="U2823" s="356"/>
      <c r="V2823" s="304"/>
      <c r="W2823" s="310" t="s">
        <v>624</v>
      </c>
      <c r="X2823" s="304">
        <v>-999</v>
      </c>
      <c r="Y2823" s="366" t="str">
        <f t="shared" si="697"/>
        <v>-</v>
      </c>
      <c r="Z2823" s="304"/>
      <c r="AA2823" s="304"/>
      <c r="AB2823" s="304">
        <v>-999</v>
      </c>
      <c r="AC2823" s="304">
        <v>-999</v>
      </c>
      <c r="AD2823" s="366">
        <v>-999</v>
      </c>
      <c r="AE2823" s="304">
        <v>-999</v>
      </c>
      <c r="AF2823" s="304">
        <v>-999</v>
      </c>
      <c r="AG2823" s="304"/>
      <c r="AH2823" s="304">
        <v>8.3313399999999996E-2</v>
      </c>
      <c r="AI2823" s="312"/>
      <c r="AJ2823" s="332">
        <v>760</v>
      </c>
      <c r="AK2823" s="304">
        <f t="shared" si="696"/>
        <v>760</v>
      </c>
      <c r="AL2823" s="363">
        <v>0.43</v>
      </c>
      <c r="AM2823" s="389" t="str">
        <f t="shared" si="692"/>
        <v/>
      </c>
      <c r="AN2823" s="304"/>
      <c r="AO2823" s="304"/>
      <c r="AP2823" s="312"/>
      <c r="AQ2823" s="312"/>
      <c r="AR2823" s="312"/>
      <c r="AS2823" s="304"/>
      <c r="AT2823" s="312"/>
      <c r="AU2823" s="329">
        <f>VLOOKUP(C2823,[1]world!$A$2:$B$3555,2,FALSE)</f>
        <v>1</v>
      </c>
      <c r="AV2823" s="329">
        <v>519</v>
      </c>
      <c r="AW2823" s="304">
        <v>0.37</v>
      </c>
      <c r="AX2823" s="304">
        <v>20</v>
      </c>
      <c r="AY2823" s="304">
        <v>-999</v>
      </c>
      <c r="AZ2823" s="304">
        <v>40</v>
      </c>
      <c r="BA2823" s="304">
        <v>20</v>
      </c>
      <c r="BB2823" s="304">
        <v>-999</v>
      </c>
      <c r="BC2823" s="304">
        <v>40</v>
      </c>
      <c r="BD2823" s="304">
        <v>20</v>
      </c>
      <c r="BE2823" s="304">
        <v>20</v>
      </c>
      <c r="BF2823" s="304">
        <v>-999</v>
      </c>
      <c r="BG2823" s="304">
        <v>-999</v>
      </c>
      <c r="BH2823" s="304">
        <v>40</v>
      </c>
      <c r="BI2823" s="304">
        <v>40</v>
      </c>
      <c r="BJ2823" s="304">
        <v>2</v>
      </c>
      <c r="BK2823" s="304" t="s">
        <v>4954</v>
      </c>
      <c r="BL2823" s="304">
        <v>2</v>
      </c>
    </row>
    <row r="2824" spans="1:64" ht="15" hidden="1" customHeight="1" x14ac:dyDescent="0.2">
      <c r="A2824" s="304" t="s">
        <v>6175</v>
      </c>
      <c r="B2824" s="304" t="s">
        <v>2679</v>
      </c>
      <c r="C2824" s="304">
        <v>2960</v>
      </c>
      <c r="D2824" s="349" t="s">
        <v>4069</v>
      </c>
      <c r="E2824" s="304" t="s">
        <v>4070</v>
      </c>
      <c r="F2824" s="304"/>
      <c r="G2824" s="324">
        <v>38.365499999999997</v>
      </c>
      <c r="H2824" s="324">
        <v>140.66399999999999</v>
      </c>
      <c r="I2824" s="324" t="s">
        <v>212</v>
      </c>
      <c r="J2824" s="368">
        <f t="shared" si="693"/>
        <v>632.85381102592612</v>
      </c>
      <c r="K2824" s="331">
        <f t="shared" si="694"/>
        <v>0.402318281960937</v>
      </c>
      <c r="L2824" s="304" t="str">
        <f t="shared" si="695"/>
        <v>C</v>
      </c>
      <c r="M2824" s="388" t="s">
        <v>6097</v>
      </c>
      <c r="N2824" s="304"/>
      <c r="O2824" s="304"/>
      <c r="P2824" s="356"/>
      <c r="Q2824" s="356"/>
      <c r="R2824" s="304"/>
      <c r="S2824" s="356"/>
      <c r="T2824" s="304"/>
      <c r="U2824" s="356"/>
      <c r="V2824" s="304"/>
      <c r="W2824" s="310" t="s">
        <v>624</v>
      </c>
      <c r="X2824" s="304">
        <v>-999</v>
      </c>
      <c r="Y2824" s="366" t="str">
        <f t="shared" si="697"/>
        <v>-</v>
      </c>
      <c r="Z2824" s="304"/>
      <c r="AA2824" s="304"/>
      <c r="AB2824" s="304">
        <v>-999</v>
      </c>
      <c r="AC2824" s="304">
        <v>-999</v>
      </c>
      <c r="AD2824" s="366">
        <v>-999</v>
      </c>
      <c r="AE2824" s="304">
        <v>-999</v>
      </c>
      <c r="AF2824" s="304">
        <v>-999</v>
      </c>
      <c r="AG2824" s="304"/>
      <c r="AH2824" s="304">
        <v>9.5625199999999994E-2</v>
      </c>
      <c r="AI2824" s="312"/>
      <c r="AJ2824" s="332">
        <v>760</v>
      </c>
      <c r="AK2824" s="304">
        <f t="shared" si="696"/>
        <v>760</v>
      </c>
      <c r="AL2824" s="363">
        <v>0.43</v>
      </c>
      <c r="AM2824" s="389" t="str">
        <f t="shared" si="692"/>
        <v/>
      </c>
      <c r="AN2824" s="304"/>
      <c r="AO2824" s="304"/>
      <c r="AP2824" s="312"/>
      <c r="AQ2824" s="312"/>
      <c r="AR2824" s="312"/>
      <c r="AS2824" s="304"/>
      <c r="AT2824" s="312"/>
      <c r="AU2824" s="329">
        <f>VLOOKUP(C2824,[1]world!$A$2:$B$3555,2,FALSE)</f>
        <v>1</v>
      </c>
      <c r="AV2824" s="329">
        <v>519</v>
      </c>
      <c r="AW2824" s="304">
        <v>0.37</v>
      </c>
      <c r="AX2824" s="304">
        <v>1040</v>
      </c>
      <c r="AY2824" s="304">
        <v>-999</v>
      </c>
      <c r="AZ2824" s="304">
        <v>2060</v>
      </c>
      <c r="BA2824" s="304">
        <v>1040</v>
      </c>
      <c r="BB2824" s="304">
        <v>-999</v>
      </c>
      <c r="BC2824" s="304">
        <v>2060</v>
      </c>
      <c r="BD2824" s="304">
        <v>1040</v>
      </c>
      <c r="BE2824" s="304">
        <v>1040</v>
      </c>
      <c r="BF2824" s="304">
        <v>-999</v>
      </c>
      <c r="BG2824" s="304">
        <v>-999</v>
      </c>
      <c r="BH2824" s="304">
        <v>2060</v>
      </c>
      <c r="BI2824" s="304">
        <v>2060</v>
      </c>
      <c r="BJ2824" s="304">
        <v>2</v>
      </c>
      <c r="BK2824" s="304" t="s">
        <v>4954</v>
      </c>
      <c r="BL2824" s="304">
        <v>2</v>
      </c>
    </row>
    <row r="2825" spans="1:64" ht="15" hidden="1" customHeight="1" x14ac:dyDescent="0.2">
      <c r="A2825" s="304" t="s">
        <v>6175</v>
      </c>
      <c r="B2825" s="304" t="s">
        <v>2679</v>
      </c>
      <c r="C2825" s="304">
        <v>2961</v>
      </c>
      <c r="D2825" s="349" t="s">
        <v>4043</v>
      </c>
      <c r="E2825" s="304" t="s">
        <v>4044</v>
      </c>
      <c r="F2825" s="304"/>
      <c r="G2825" s="324">
        <v>38.134999999999998</v>
      </c>
      <c r="H2825" s="324">
        <v>140.93109999999999</v>
      </c>
      <c r="I2825" s="324" t="s">
        <v>212</v>
      </c>
      <c r="J2825" s="368">
        <f t="shared" si="693"/>
        <v>314.20144702385312</v>
      </c>
      <c r="K2825" s="331">
        <f t="shared" si="694"/>
        <v>0.402318281960937</v>
      </c>
      <c r="L2825" s="304" t="str">
        <f t="shared" si="695"/>
        <v>D</v>
      </c>
      <c r="M2825" s="388" t="s">
        <v>6097</v>
      </c>
      <c r="N2825" s="304"/>
      <c r="O2825" s="304"/>
      <c r="P2825" s="356"/>
      <c r="Q2825" s="356"/>
      <c r="R2825" s="304"/>
      <c r="S2825" s="356"/>
      <c r="T2825" s="304"/>
      <c r="U2825" s="356"/>
      <c r="V2825" s="304"/>
      <c r="W2825" s="310" t="s">
        <v>624</v>
      </c>
      <c r="X2825" s="304">
        <v>-999</v>
      </c>
      <c r="Y2825" s="366" t="str">
        <f t="shared" si="697"/>
        <v>-</v>
      </c>
      <c r="Z2825" s="304"/>
      <c r="AA2825" s="304"/>
      <c r="AB2825" s="304">
        <v>-999</v>
      </c>
      <c r="AC2825" s="304">
        <v>-999</v>
      </c>
      <c r="AD2825" s="366">
        <v>-999</v>
      </c>
      <c r="AE2825" s="304">
        <v>-999</v>
      </c>
      <c r="AF2825" s="304">
        <v>-999</v>
      </c>
      <c r="AG2825" s="304"/>
      <c r="AH2825" s="304">
        <v>3.1824800000000001E-3</v>
      </c>
      <c r="AI2825" s="312"/>
      <c r="AJ2825" s="332">
        <v>275</v>
      </c>
      <c r="AK2825" s="304">
        <f t="shared" si="696"/>
        <v>270</v>
      </c>
      <c r="AL2825" s="363">
        <v>0.43</v>
      </c>
      <c r="AM2825" s="389" t="str">
        <f t="shared" ref="AM2825:AM2888" si="698">IF(AT2825&lt;&gt;"",AT2825,IF(AND(AT2825="",AR2825=""),"",AR2825))</f>
        <v/>
      </c>
      <c r="AN2825" s="304"/>
      <c r="AO2825" s="304"/>
      <c r="AP2825" s="312"/>
      <c r="AQ2825" s="312"/>
      <c r="AR2825" s="312"/>
      <c r="AS2825" s="304"/>
      <c r="AT2825" s="312"/>
      <c r="AU2825" s="329">
        <f>VLOOKUP(C2825,[1]world!$A$2:$B$3555,2,FALSE)</f>
        <v>15</v>
      </c>
      <c r="AV2825" s="329">
        <v>363</v>
      </c>
      <c r="AW2825" s="304">
        <v>0.37</v>
      </c>
      <c r="AX2825" s="304">
        <v>40</v>
      </c>
      <c r="AY2825" s="304">
        <v>-999</v>
      </c>
      <c r="AZ2825" s="304">
        <v>560</v>
      </c>
      <c r="BA2825" s="304">
        <v>40</v>
      </c>
      <c r="BB2825" s="304">
        <v>-999</v>
      </c>
      <c r="BC2825" s="304">
        <v>560</v>
      </c>
      <c r="BD2825" s="304">
        <v>40</v>
      </c>
      <c r="BE2825" s="304">
        <v>40</v>
      </c>
      <c r="BF2825" s="304">
        <v>-999</v>
      </c>
      <c r="BG2825" s="304">
        <v>-999</v>
      </c>
      <c r="BH2825" s="304">
        <v>560</v>
      </c>
      <c r="BI2825" s="304">
        <v>560</v>
      </c>
      <c r="BJ2825" s="304">
        <v>2</v>
      </c>
      <c r="BK2825" s="304" t="s">
        <v>4954</v>
      </c>
      <c r="BL2825" s="304">
        <v>2</v>
      </c>
    </row>
    <row r="2826" spans="1:64" ht="15" hidden="1" customHeight="1" x14ac:dyDescent="0.2">
      <c r="A2826" s="304" t="s">
        <v>6175</v>
      </c>
      <c r="B2826" s="304" t="s">
        <v>2679</v>
      </c>
      <c r="C2826" s="304">
        <v>2962</v>
      </c>
      <c r="D2826" s="349" t="s">
        <v>4052</v>
      </c>
      <c r="E2826" s="310" t="s">
        <v>4912</v>
      </c>
      <c r="F2826" s="310"/>
      <c r="G2826" s="324">
        <v>38.258299999999998</v>
      </c>
      <c r="H2826" s="324">
        <v>140.9</v>
      </c>
      <c r="I2826" s="324" t="s">
        <v>212</v>
      </c>
      <c r="J2826" s="368">
        <f t="shared" si="693"/>
        <v>418.8455489317509</v>
      </c>
      <c r="K2826" s="331">
        <f t="shared" si="694"/>
        <v>0.402318281960937</v>
      </c>
      <c r="L2826" s="304" t="str">
        <f t="shared" si="695"/>
        <v>C</v>
      </c>
      <c r="M2826" s="388" t="s">
        <v>6097</v>
      </c>
      <c r="N2826" s="304"/>
      <c r="O2826" s="304"/>
      <c r="P2826" s="356"/>
      <c r="Q2826" s="356"/>
      <c r="R2826" s="304"/>
      <c r="S2826" s="356"/>
      <c r="T2826" s="304"/>
      <c r="U2826" s="356"/>
      <c r="V2826" s="304"/>
      <c r="W2826" s="310" t="s">
        <v>624</v>
      </c>
      <c r="X2826" s="304">
        <v>-999</v>
      </c>
      <c r="Y2826" s="366" t="str">
        <f t="shared" si="697"/>
        <v>-</v>
      </c>
      <c r="Z2826" s="304"/>
      <c r="AA2826" s="304"/>
      <c r="AB2826" s="304">
        <v>-999</v>
      </c>
      <c r="AC2826" s="304">
        <v>-999</v>
      </c>
      <c r="AD2826" s="366">
        <v>-999</v>
      </c>
      <c r="AE2826" s="304">
        <v>-999</v>
      </c>
      <c r="AF2826" s="304">
        <v>-999</v>
      </c>
      <c r="AG2826" s="304"/>
      <c r="AH2826" s="304">
        <v>1.18926E-2</v>
      </c>
      <c r="AI2826" s="312"/>
      <c r="AJ2826" s="332">
        <v>465</v>
      </c>
      <c r="AK2826" s="304">
        <f t="shared" si="696"/>
        <v>425</v>
      </c>
      <c r="AL2826" s="363">
        <v>0.43</v>
      </c>
      <c r="AM2826" s="389" t="str">
        <f t="shared" si="698"/>
        <v/>
      </c>
      <c r="AN2826" s="304"/>
      <c r="AO2826" s="304"/>
      <c r="AP2826" s="312"/>
      <c r="AQ2826" s="312"/>
      <c r="AR2826" s="312"/>
      <c r="AS2826" s="304"/>
      <c r="AT2826" s="312"/>
      <c r="AU2826" s="329">
        <f>VLOOKUP(C2826,[1]world!$A$2:$B$3555,2,FALSE)</f>
        <v>8</v>
      </c>
      <c r="AV2826" s="329">
        <v>374</v>
      </c>
      <c r="AW2826" s="304">
        <v>0.37</v>
      </c>
      <c r="AX2826" s="304">
        <v>1040</v>
      </c>
      <c r="AY2826" s="304">
        <v>-999</v>
      </c>
      <c r="AZ2826" s="304">
        <v>2060</v>
      </c>
      <c r="BA2826" s="304">
        <v>1040</v>
      </c>
      <c r="BB2826" s="304">
        <v>-999</v>
      </c>
      <c r="BC2826" s="304">
        <v>2060</v>
      </c>
      <c r="BD2826" s="304">
        <v>1040</v>
      </c>
      <c r="BE2826" s="304">
        <v>1040</v>
      </c>
      <c r="BF2826" s="304">
        <v>-999</v>
      </c>
      <c r="BG2826" s="304">
        <v>-999</v>
      </c>
      <c r="BH2826" s="304">
        <v>2060</v>
      </c>
      <c r="BI2826" s="304">
        <v>2060</v>
      </c>
      <c r="BJ2826" s="304">
        <v>2</v>
      </c>
      <c r="BK2826" s="304" t="s">
        <v>4954</v>
      </c>
      <c r="BL2826" s="304">
        <v>2</v>
      </c>
    </row>
    <row r="2827" spans="1:64" ht="15" customHeight="1" x14ac:dyDescent="0.2">
      <c r="A2827" s="304" t="s">
        <v>4917</v>
      </c>
      <c r="B2827" s="304" t="s">
        <v>5974</v>
      </c>
      <c r="C2827" s="304">
        <v>2963</v>
      </c>
      <c r="D2827" s="349" t="s">
        <v>1554</v>
      </c>
      <c r="E2827" s="304">
        <v>-999</v>
      </c>
      <c r="F2827" s="304"/>
      <c r="G2827" s="324">
        <v>31.868300000000001</v>
      </c>
      <c r="H2827" s="324">
        <v>-116.66419999999999</v>
      </c>
      <c r="I2827" s="324" t="s">
        <v>212</v>
      </c>
      <c r="J2827" s="368">
        <f t="shared" ref="J2827:J2839" si="699">GEOMEAN(Y2827,AV2827,AK2827)</f>
        <v>505.22900178235989</v>
      </c>
      <c r="K2827" s="331">
        <f t="shared" ref="K2827:K2839" si="700">GEOMEAN(AA2827,AL2827,AW2827)</f>
        <v>0.38547027482550061</v>
      </c>
      <c r="L2827" s="304" t="str">
        <f t="shared" si="695"/>
        <v>C</v>
      </c>
      <c r="M2827" s="388" t="s">
        <v>6089</v>
      </c>
      <c r="N2827" s="304"/>
      <c r="O2827" s="304"/>
      <c r="P2827" s="356"/>
      <c r="Q2827" s="356"/>
      <c r="R2827" s="304"/>
      <c r="S2827" s="356"/>
      <c r="T2827" s="304"/>
      <c r="U2827" s="356"/>
      <c r="V2827" s="304"/>
      <c r="W2827" s="310" t="s">
        <v>890</v>
      </c>
      <c r="X2827" s="304" t="s">
        <v>205</v>
      </c>
      <c r="Y2827" s="366">
        <f t="shared" si="697"/>
        <v>424.8</v>
      </c>
      <c r="Z2827" s="304"/>
      <c r="AA2827" s="331">
        <v>0.36</v>
      </c>
      <c r="AB2827" s="304">
        <v>-999</v>
      </c>
      <c r="AC2827" s="304">
        <v>-999</v>
      </c>
      <c r="AD2827" s="366">
        <v>-999</v>
      </c>
      <c r="AE2827" s="304">
        <v>-999</v>
      </c>
      <c r="AF2827" s="304">
        <v>-999</v>
      </c>
      <c r="AG2827" s="304"/>
      <c r="AH2827" s="304">
        <v>8.2045199999999999E-2</v>
      </c>
      <c r="AI2827" s="312"/>
      <c r="AJ2827" s="332">
        <v>573</v>
      </c>
      <c r="AK2827" s="304">
        <f t="shared" si="696"/>
        <v>555</v>
      </c>
      <c r="AL2827" s="363">
        <v>0.43</v>
      </c>
      <c r="AM2827" s="389" t="str">
        <f t="shared" si="698"/>
        <v/>
      </c>
      <c r="AN2827" s="304"/>
      <c r="AO2827" s="304"/>
      <c r="AP2827" s="312"/>
      <c r="AQ2827" s="312"/>
      <c r="AR2827" s="312"/>
      <c r="AS2827" s="304"/>
      <c r="AT2827" s="312"/>
      <c r="AU2827" s="329">
        <f>VLOOKUP(C2827,[1]world!$A$2:$B$3555,2,FALSE)</f>
        <v>3</v>
      </c>
      <c r="AV2827" s="329">
        <v>547</v>
      </c>
      <c r="AW2827" s="304">
        <v>0.37</v>
      </c>
      <c r="AX2827" s="304">
        <v>40</v>
      </c>
      <c r="AY2827" s="304">
        <v>-999</v>
      </c>
      <c r="AZ2827" s="304">
        <v>220</v>
      </c>
      <c r="BA2827" s="304">
        <v>-999</v>
      </c>
      <c r="BB2827" s="304">
        <v>-999</v>
      </c>
      <c r="BC2827" s="304">
        <v>-999</v>
      </c>
      <c r="BD2827" s="304">
        <v>-999</v>
      </c>
      <c r="BE2827" s="304">
        <v>-999</v>
      </c>
      <c r="BF2827" s="304">
        <v>-999</v>
      </c>
      <c r="BG2827" s="304">
        <v>-999</v>
      </c>
      <c r="BH2827" s="304">
        <v>-999</v>
      </c>
      <c r="BI2827" s="304">
        <v>-999</v>
      </c>
      <c r="BJ2827" s="304">
        <v>4</v>
      </c>
      <c r="BK2827" s="304" t="s">
        <v>4954</v>
      </c>
      <c r="BL2827" s="304">
        <v>4</v>
      </c>
    </row>
    <row r="2828" spans="1:64" ht="15" customHeight="1" x14ac:dyDescent="0.2">
      <c r="A2828" s="304" t="s">
        <v>4917</v>
      </c>
      <c r="B2828" s="304" t="s">
        <v>5974</v>
      </c>
      <c r="C2828" s="304">
        <v>2964</v>
      </c>
      <c r="D2828" s="349" t="s">
        <v>1564</v>
      </c>
      <c r="E2828" s="304">
        <v>-999</v>
      </c>
      <c r="F2828" s="304"/>
      <c r="G2828" s="324">
        <v>32.4</v>
      </c>
      <c r="H2828" s="324">
        <v>-115.24</v>
      </c>
      <c r="I2828" s="324" t="s">
        <v>212</v>
      </c>
      <c r="J2828" s="368">
        <f t="shared" si="699"/>
        <v>242.04656117508151</v>
      </c>
      <c r="K2828" s="331">
        <f t="shared" si="700"/>
        <v>0.23489205847013181</v>
      </c>
      <c r="L2828" s="304" t="str">
        <f t="shared" si="695"/>
        <v>D</v>
      </c>
      <c r="M2828" s="388" t="s">
        <v>6089</v>
      </c>
      <c r="N2828" s="304"/>
      <c r="O2828" s="304"/>
      <c r="P2828" s="356"/>
      <c r="Q2828" s="356"/>
      <c r="R2828" s="304"/>
      <c r="S2828" s="356"/>
      <c r="T2828" s="304"/>
      <c r="U2828" s="356"/>
      <c r="V2828" s="304"/>
      <c r="W2828" s="310" t="s">
        <v>1408</v>
      </c>
      <c r="X2828" s="304" t="s">
        <v>213</v>
      </c>
      <c r="Y2828" s="366">
        <f t="shared" si="697"/>
        <v>274.5</v>
      </c>
      <c r="Z2828" s="304"/>
      <c r="AA2828" s="331">
        <v>0.36</v>
      </c>
      <c r="AB2828" s="304">
        <v>-999</v>
      </c>
      <c r="AC2828" s="304">
        <v>-999</v>
      </c>
      <c r="AD2828" s="366">
        <v>-999</v>
      </c>
      <c r="AE2828" s="304">
        <v>-999</v>
      </c>
      <c r="AF2828" s="304">
        <v>-999</v>
      </c>
      <c r="AG2828" s="304"/>
      <c r="AH2828" s="304">
        <v>8.3549799999999995E-4</v>
      </c>
      <c r="AI2828" s="312"/>
      <c r="AJ2828" s="332">
        <v>190</v>
      </c>
      <c r="AK2828" s="304">
        <f t="shared" si="696"/>
        <v>210</v>
      </c>
      <c r="AL2828" s="304">
        <v>0.2</v>
      </c>
      <c r="AM2828" s="389" t="str">
        <f t="shared" si="698"/>
        <v/>
      </c>
      <c r="AN2828" s="304"/>
      <c r="AO2828" s="304"/>
      <c r="AP2828" s="312"/>
      <c r="AQ2828" s="312"/>
      <c r="AR2828" s="312"/>
      <c r="AS2828" s="304"/>
      <c r="AT2828" s="312"/>
      <c r="AU2828" s="329">
        <f>VLOOKUP(C2828,[1]world!$A$2:$B$3555,2,FALSE)</f>
        <v>16</v>
      </c>
      <c r="AV2828" s="329">
        <v>246</v>
      </c>
      <c r="AW2828" s="304">
        <v>0.18</v>
      </c>
      <c r="AX2828" s="304">
        <v>1460</v>
      </c>
      <c r="AY2828" s="304">
        <v>-999</v>
      </c>
      <c r="AZ2828" s="304">
        <v>3160</v>
      </c>
      <c r="BA2828" s="304">
        <v>1980</v>
      </c>
      <c r="BB2828" s="304">
        <v>-999</v>
      </c>
      <c r="BC2828" s="304">
        <v>1980</v>
      </c>
      <c r="BD2828" s="304">
        <v>-999</v>
      </c>
      <c r="BE2828" s="304">
        <v>-999</v>
      </c>
      <c r="BF2828" s="304">
        <v>-999</v>
      </c>
      <c r="BG2828" s="304">
        <v>-999</v>
      </c>
      <c r="BH2828" s="304">
        <v>-999</v>
      </c>
      <c r="BI2828" s="304">
        <v>-999</v>
      </c>
      <c r="BJ2828" s="304">
        <v>3</v>
      </c>
      <c r="BK2828" s="304" t="s">
        <v>4954</v>
      </c>
      <c r="BL2828" s="304">
        <v>3</v>
      </c>
    </row>
    <row r="2829" spans="1:64" ht="15" customHeight="1" x14ac:dyDescent="0.2">
      <c r="A2829" s="304" t="s">
        <v>4917</v>
      </c>
      <c r="B2829" s="304" t="s">
        <v>5974</v>
      </c>
      <c r="C2829" s="304">
        <v>2965</v>
      </c>
      <c r="D2829" s="349" t="s">
        <v>1552</v>
      </c>
      <c r="E2829" s="304">
        <v>-999</v>
      </c>
      <c r="F2829" s="304"/>
      <c r="G2829" s="324">
        <v>31.614999999999998</v>
      </c>
      <c r="H2829" s="324">
        <v>-115.88200000000001</v>
      </c>
      <c r="I2829" s="324" t="s">
        <v>212</v>
      </c>
      <c r="J2829" s="368">
        <f t="shared" si="699"/>
        <v>380.26381495738855</v>
      </c>
      <c r="K2829" s="331">
        <f t="shared" si="700"/>
        <v>0.41523526603009125</v>
      </c>
      <c r="L2829" s="304" t="str">
        <f t="shared" si="695"/>
        <v>C</v>
      </c>
      <c r="M2829" s="388" t="s">
        <v>6089</v>
      </c>
      <c r="N2829" s="304"/>
      <c r="O2829" s="304"/>
      <c r="P2829" s="356"/>
      <c r="Q2829" s="356"/>
      <c r="R2829" s="304"/>
      <c r="S2829" s="356"/>
      <c r="T2829" s="304"/>
      <c r="U2829" s="356"/>
      <c r="V2829" s="304"/>
      <c r="W2829" s="310" t="s">
        <v>900</v>
      </c>
      <c r="X2829" s="304" t="s">
        <v>232</v>
      </c>
      <c r="Y2829" s="366">
        <f t="shared" si="697"/>
        <v>506.6</v>
      </c>
      <c r="Z2829" s="304"/>
      <c r="AA2829" s="304">
        <v>0.45</v>
      </c>
      <c r="AB2829" s="304">
        <v>-999</v>
      </c>
      <c r="AC2829" s="304">
        <v>-999</v>
      </c>
      <c r="AD2829" s="366">
        <v>-999</v>
      </c>
      <c r="AE2829" s="304">
        <v>-999</v>
      </c>
      <c r="AF2829" s="304">
        <v>-999</v>
      </c>
      <c r="AG2829" s="304"/>
      <c r="AH2829" s="304">
        <v>1.7294E-2</v>
      </c>
      <c r="AI2829" s="312"/>
      <c r="AJ2829" s="332">
        <v>355</v>
      </c>
      <c r="AK2829" s="304">
        <f t="shared" si="696"/>
        <v>270</v>
      </c>
      <c r="AL2829" s="363">
        <v>0.43</v>
      </c>
      <c r="AM2829" s="389" t="str">
        <f t="shared" si="698"/>
        <v/>
      </c>
      <c r="AN2829" s="304"/>
      <c r="AO2829" s="304"/>
      <c r="AP2829" s="312"/>
      <c r="AQ2829" s="312"/>
      <c r="AR2829" s="312"/>
      <c r="AS2829" s="304"/>
      <c r="AT2829" s="312"/>
      <c r="AU2829" s="329">
        <f>VLOOKUP(C2829,[1]world!$A$2:$B$3555,2,FALSE)</f>
        <v>5</v>
      </c>
      <c r="AV2829" s="329">
        <v>402</v>
      </c>
      <c r="AW2829" s="304">
        <v>0.37</v>
      </c>
      <c r="AX2829" s="304">
        <v>60</v>
      </c>
      <c r="AY2829" s="304">
        <v>-999</v>
      </c>
      <c r="AZ2829" s="304">
        <v>240</v>
      </c>
      <c r="BA2829" s="304">
        <v>-999</v>
      </c>
      <c r="BB2829" s="304">
        <v>-999</v>
      </c>
      <c r="BC2829" s="304">
        <v>-999</v>
      </c>
      <c r="BD2829" s="304">
        <v>-999</v>
      </c>
      <c r="BE2829" s="304">
        <v>-999</v>
      </c>
      <c r="BF2829" s="304">
        <v>-999</v>
      </c>
      <c r="BG2829" s="304">
        <v>-999</v>
      </c>
      <c r="BH2829" s="304">
        <v>-999</v>
      </c>
      <c r="BI2829" s="304">
        <v>-999</v>
      </c>
      <c r="BJ2829" s="304">
        <v>4</v>
      </c>
      <c r="BK2829" s="304" t="s">
        <v>4954</v>
      </c>
      <c r="BL2829" s="304">
        <v>4</v>
      </c>
    </row>
    <row r="2830" spans="1:64" ht="15" customHeight="1" x14ac:dyDescent="0.2">
      <c r="A2830" s="304" t="s">
        <v>4917</v>
      </c>
      <c r="B2830" s="304" t="s">
        <v>5974</v>
      </c>
      <c r="C2830" s="304">
        <v>2966</v>
      </c>
      <c r="D2830" s="349" t="s">
        <v>1569</v>
      </c>
      <c r="E2830" s="304">
        <v>-999</v>
      </c>
      <c r="F2830" s="304"/>
      <c r="G2830" s="324">
        <v>32.463999999999999</v>
      </c>
      <c r="H2830" s="324">
        <v>-115.316</v>
      </c>
      <c r="I2830" s="324" t="s">
        <v>212</v>
      </c>
      <c r="J2830" s="368">
        <f t="shared" si="699"/>
        <v>242.04656117508151</v>
      </c>
      <c r="K2830" s="331">
        <f t="shared" si="700"/>
        <v>0.23489205847013181</v>
      </c>
      <c r="L2830" s="304" t="str">
        <f t="shared" si="695"/>
        <v>D</v>
      </c>
      <c r="M2830" s="388" t="s">
        <v>6089</v>
      </c>
      <c r="N2830" s="304"/>
      <c r="O2830" s="304"/>
      <c r="P2830" s="356"/>
      <c r="Q2830" s="356"/>
      <c r="R2830" s="304"/>
      <c r="S2830" s="356"/>
      <c r="T2830" s="304"/>
      <c r="U2830" s="356"/>
      <c r="V2830" s="304"/>
      <c r="W2830" s="310" t="s">
        <v>1408</v>
      </c>
      <c r="X2830" s="304" t="s">
        <v>213</v>
      </c>
      <c r="Y2830" s="366">
        <f t="shared" si="697"/>
        <v>274.5</v>
      </c>
      <c r="Z2830" s="304"/>
      <c r="AA2830" s="331">
        <v>0.36</v>
      </c>
      <c r="AB2830" s="304">
        <v>-999</v>
      </c>
      <c r="AC2830" s="304">
        <v>-999</v>
      </c>
      <c r="AD2830" s="366">
        <v>-999</v>
      </c>
      <c r="AE2830" s="304">
        <v>-999</v>
      </c>
      <c r="AF2830" s="304">
        <v>-999</v>
      </c>
      <c r="AG2830" s="304"/>
      <c r="AH2830" s="304">
        <v>8.3581300000000003E-4</v>
      </c>
      <c r="AI2830" s="312"/>
      <c r="AJ2830" s="332">
        <v>190</v>
      </c>
      <c r="AK2830" s="304">
        <f t="shared" si="696"/>
        <v>210</v>
      </c>
      <c r="AL2830" s="304">
        <v>0.2</v>
      </c>
      <c r="AM2830" s="389" t="str">
        <f t="shared" si="698"/>
        <v/>
      </c>
      <c r="AN2830" s="304"/>
      <c r="AO2830" s="304"/>
      <c r="AP2830" s="312"/>
      <c r="AQ2830" s="312"/>
      <c r="AR2830" s="312"/>
      <c r="AS2830" s="304"/>
      <c r="AT2830" s="312"/>
      <c r="AU2830" s="329">
        <f>VLOOKUP(C2830,[1]world!$A$2:$B$3555,2,FALSE)</f>
        <v>16</v>
      </c>
      <c r="AV2830" s="329">
        <v>246</v>
      </c>
      <c r="AW2830" s="304">
        <v>0.18</v>
      </c>
      <c r="AX2830" s="304">
        <v>1360</v>
      </c>
      <c r="AY2830" s="304">
        <v>-999</v>
      </c>
      <c r="AZ2830" s="304">
        <v>3060</v>
      </c>
      <c r="BA2830" s="304">
        <v>1160</v>
      </c>
      <c r="BB2830" s="304">
        <v>-999</v>
      </c>
      <c r="BC2830" s="304">
        <v>1160</v>
      </c>
      <c r="BD2830" s="304">
        <v>-999</v>
      </c>
      <c r="BE2830" s="304">
        <v>-999</v>
      </c>
      <c r="BF2830" s="304">
        <v>-999</v>
      </c>
      <c r="BG2830" s="304">
        <v>-999</v>
      </c>
      <c r="BH2830" s="304">
        <v>-999</v>
      </c>
      <c r="BI2830" s="304">
        <v>-999</v>
      </c>
      <c r="BJ2830" s="304">
        <v>3</v>
      </c>
      <c r="BK2830" s="304" t="s">
        <v>4954</v>
      </c>
      <c r="BL2830" s="304">
        <v>3</v>
      </c>
    </row>
    <row r="2831" spans="1:64" ht="15" customHeight="1" x14ac:dyDescent="0.2">
      <c r="A2831" s="304" t="s">
        <v>4917</v>
      </c>
      <c r="B2831" s="304" t="s">
        <v>5974</v>
      </c>
      <c r="C2831" s="304">
        <v>2967</v>
      </c>
      <c r="D2831" s="349" t="s">
        <v>1556</v>
      </c>
      <c r="E2831" s="304">
        <v>-999</v>
      </c>
      <c r="F2831" s="304"/>
      <c r="G2831" s="324">
        <v>32.020299999999999</v>
      </c>
      <c r="H2831" s="324">
        <v>-116.30119999999999</v>
      </c>
      <c r="I2831" s="324" t="s">
        <v>212</v>
      </c>
      <c r="J2831" s="368">
        <f t="shared" si="699"/>
        <v>490.17047379551963</v>
      </c>
      <c r="K2831" s="331">
        <f t="shared" si="700"/>
        <v>0.41523526603009125</v>
      </c>
      <c r="L2831" s="304" t="str">
        <f t="shared" si="695"/>
        <v>C</v>
      </c>
      <c r="M2831" s="388" t="s">
        <v>6089</v>
      </c>
      <c r="N2831" s="304"/>
      <c r="O2831" s="304"/>
      <c r="P2831" s="356"/>
      <c r="Q2831" s="356"/>
      <c r="R2831" s="304"/>
      <c r="S2831" s="356"/>
      <c r="T2831" s="304"/>
      <c r="U2831" s="356"/>
      <c r="V2831" s="304"/>
      <c r="W2831" s="310" t="s">
        <v>900</v>
      </c>
      <c r="X2831" s="304" t="s">
        <v>232</v>
      </c>
      <c r="Y2831" s="366">
        <f t="shared" si="697"/>
        <v>506.6</v>
      </c>
      <c r="Z2831" s="304"/>
      <c r="AA2831" s="304">
        <v>0.45</v>
      </c>
      <c r="AB2831" s="304">
        <v>-999</v>
      </c>
      <c r="AC2831" s="304">
        <v>-999</v>
      </c>
      <c r="AD2831" s="366">
        <v>-999</v>
      </c>
      <c r="AE2831" s="304">
        <v>-999</v>
      </c>
      <c r="AF2831" s="304">
        <v>-999</v>
      </c>
      <c r="AG2831" s="304"/>
      <c r="AH2831" s="304">
        <v>4.0293500000000003E-2</v>
      </c>
      <c r="AI2831" s="312"/>
      <c r="AJ2831" s="332">
        <v>451</v>
      </c>
      <c r="AK2831" s="304">
        <f t="shared" si="696"/>
        <v>425</v>
      </c>
      <c r="AL2831" s="363">
        <v>0.43</v>
      </c>
      <c r="AM2831" s="389" t="str">
        <f t="shared" si="698"/>
        <v/>
      </c>
      <c r="AN2831" s="304"/>
      <c r="AO2831" s="304"/>
      <c r="AP2831" s="312"/>
      <c r="AQ2831" s="312"/>
      <c r="AR2831" s="312"/>
      <c r="AS2831" s="304"/>
      <c r="AT2831" s="312"/>
      <c r="AU2831" s="329">
        <f>VLOOKUP(C2831,[1]world!$A$2:$B$3555,2,FALSE)</f>
        <v>3</v>
      </c>
      <c r="AV2831" s="329">
        <v>547</v>
      </c>
      <c r="AW2831" s="304">
        <v>0.37</v>
      </c>
      <c r="AX2831" s="304">
        <v>60</v>
      </c>
      <c r="AY2831" s="304">
        <v>-999</v>
      </c>
      <c r="AZ2831" s="304">
        <v>240</v>
      </c>
      <c r="BA2831" s="304">
        <v>-999</v>
      </c>
      <c r="BB2831" s="304">
        <v>-999</v>
      </c>
      <c r="BC2831" s="304">
        <v>-999</v>
      </c>
      <c r="BD2831" s="304">
        <v>-999</v>
      </c>
      <c r="BE2831" s="304">
        <v>-999</v>
      </c>
      <c r="BF2831" s="304">
        <v>-999</v>
      </c>
      <c r="BG2831" s="304">
        <v>-999</v>
      </c>
      <c r="BH2831" s="304">
        <v>-999</v>
      </c>
      <c r="BI2831" s="304">
        <v>-999</v>
      </c>
      <c r="BJ2831" s="304">
        <v>4</v>
      </c>
      <c r="BK2831" s="304" t="s">
        <v>4954</v>
      </c>
      <c r="BL2831" s="304">
        <v>4</v>
      </c>
    </row>
    <row r="2832" spans="1:64" ht="15" customHeight="1" x14ac:dyDescent="0.2">
      <c r="A2832" s="304" t="s">
        <v>4917</v>
      </c>
      <c r="B2832" s="304" t="s">
        <v>5974</v>
      </c>
      <c r="C2832" s="304">
        <v>2968</v>
      </c>
      <c r="D2832" s="349" t="s">
        <v>1558</v>
      </c>
      <c r="E2832" s="304">
        <v>-999</v>
      </c>
      <c r="F2832" s="304"/>
      <c r="G2832" s="324">
        <v>32.165599999999998</v>
      </c>
      <c r="H2832" s="324">
        <v>-114.96120000000001</v>
      </c>
      <c r="I2832" s="324" t="s">
        <v>212</v>
      </c>
      <c r="J2832" s="368">
        <f t="shared" si="699"/>
        <v>242.04656117508151</v>
      </c>
      <c r="K2832" s="331">
        <f t="shared" si="700"/>
        <v>0.23489205847013181</v>
      </c>
      <c r="L2832" s="304" t="str">
        <f t="shared" si="695"/>
        <v>D</v>
      </c>
      <c r="M2832" s="388" t="s">
        <v>6089</v>
      </c>
      <c r="N2832" s="304"/>
      <c r="O2832" s="304"/>
      <c r="P2832" s="356"/>
      <c r="Q2832" s="356"/>
      <c r="R2832" s="304"/>
      <c r="S2832" s="356"/>
      <c r="T2832" s="304"/>
      <c r="U2832" s="356"/>
      <c r="V2832" s="304"/>
      <c r="W2832" s="310" t="s">
        <v>1408</v>
      </c>
      <c r="X2832" s="304" t="s">
        <v>213</v>
      </c>
      <c r="Y2832" s="366">
        <f t="shared" si="697"/>
        <v>274.5</v>
      </c>
      <c r="Z2832" s="304"/>
      <c r="AA2832" s="331">
        <v>0.36</v>
      </c>
      <c r="AB2832" s="304">
        <v>-999</v>
      </c>
      <c r="AC2832" s="304">
        <v>-999</v>
      </c>
      <c r="AD2832" s="366">
        <v>-999</v>
      </c>
      <c r="AE2832" s="304">
        <v>-999</v>
      </c>
      <c r="AF2832" s="304">
        <v>-999</v>
      </c>
      <c r="AG2832" s="304"/>
      <c r="AH2832" s="304">
        <v>1.2733899999999999E-3</v>
      </c>
      <c r="AI2832" s="312"/>
      <c r="AJ2832" s="332">
        <v>198</v>
      </c>
      <c r="AK2832" s="304">
        <f t="shared" si="696"/>
        <v>210</v>
      </c>
      <c r="AL2832" s="304">
        <v>0.2</v>
      </c>
      <c r="AM2832" s="389" t="str">
        <f t="shared" si="698"/>
        <v/>
      </c>
      <c r="AN2832" s="304"/>
      <c r="AO2832" s="304"/>
      <c r="AP2832" s="312"/>
      <c r="AQ2832" s="312"/>
      <c r="AR2832" s="312"/>
      <c r="AS2832" s="304"/>
      <c r="AT2832" s="312"/>
      <c r="AU2832" s="329">
        <f>VLOOKUP(C2832,[1]world!$A$2:$B$3555,2,FALSE)</f>
        <v>16</v>
      </c>
      <c r="AV2832" s="329">
        <v>246</v>
      </c>
      <c r="AW2832" s="304">
        <v>0.18</v>
      </c>
      <c r="AX2832" s="304">
        <v>1580</v>
      </c>
      <c r="AY2832" s="304">
        <v>-999</v>
      </c>
      <c r="AZ2832" s="304">
        <v>3480</v>
      </c>
      <c r="BA2832" s="304">
        <v>1020</v>
      </c>
      <c r="BB2832" s="304">
        <v>-999</v>
      </c>
      <c r="BC2832" s="304">
        <v>2340</v>
      </c>
      <c r="BD2832" s="304">
        <v>-999</v>
      </c>
      <c r="BE2832" s="304">
        <v>-999</v>
      </c>
      <c r="BF2832" s="304">
        <v>-999</v>
      </c>
      <c r="BG2832" s="304">
        <v>-999</v>
      </c>
      <c r="BH2832" s="304">
        <v>-999</v>
      </c>
      <c r="BI2832" s="304">
        <v>-999</v>
      </c>
      <c r="BJ2832" s="304">
        <v>3</v>
      </c>
      <c r="BK2832" s="304" t="s">
        <v>4954</v>
      </c>
      <c r="BL2832" s="304">
        <v>3</v>
      </c>
    </row>
    <row r="2833" spans="1:64" ht="15" customHeight="1" x14ac:dyDescent="0.2">
      <c r="A2833" s="304" t="s">
        <v>4917</v>
      </c>
      <c r="B2833" s="304" t="s">
        <v>5974</v>
      </c>
      <c r="C2833" s="304">
        <v>2969</v>
      </c>
      <c r="D2833" s="349" t="s">
        <v>1557</v>
      </c>
      <c r="E2833" s="304">
        <v>-999</v>
      </c>
      <c r="F2833" s="304"/>
      <c r="G2833" s="324">
        <v>32.116</v>
      </c>
      <c r="H2833" s="324">
        <v>-115.8407</v>
      </c>
      <c r="I2833" s="324" t="s">
        <v>212</v>
      </c>
      <c r="J2833" s="368">
        <f t="shared" si="699"/>
        <v>479.86260390440441</v>
      </c>
      <c r="K2833" s="331">
        <f t="shared" si="700"/>
        <v>0.41523526603009125</v>
      </c>
      <c r="L2833" s="304" t="str">
        <f t="shared" si="695"/>
        <v>C</v>
      </c>
      <c r="M2833" s="388" t="s">
        <v>6089</v>
      </c>
      <c r="N2833" s="304"/>
      <c r="O2833" s="304"/>
      <c r="P2833" s="356"/>
      <c r="Q2833" s="356"/>
      <c r="R2833" s="304"/>
      <c r="S2833" s="356"/>
      <c r="T2833" s="304"/>
      <c r="U2833" s="356"/>
      <c r="V2833" s="304"/>
      <c r="W2833" s="310" t="s">
        <v>900</v>
      </c>
      <c r="X2833" s="304" t="s">
        <v>232</v>
      </c>
      <c r="Y2833" s="366">
        <f t="shared" si="697"/>
        <v>506.6</v>
      </c>
      <c r="Z2833" s="304"/>
      <c r="AA2833" s="304">
        <v>0.45</v>
      </c>
      <c r="AB2833" s="304">
        <v>-999</v>
      </c>
      <c r="AC2833" s="304">
        <v>-999</v>
      </c>
      <c r="AD2833" s="366">
        <v>-999</v>
      </c>
      <c r="AE2833" s="304">
        <v>-999</v>
      </c>
      <c r="AF2833" s="304">
        <v>-999</v>
      </c>
      <c r="AG2833" s="304"/>
      <c r="AH2833" s="304">
        <v>8.2839300000000005E-2</v>
      </c>
      <c r="AI2833" s="312"/>
      <c r="AJ2833" s="332">
        <v>575</v>
      </c>
      <c r="AK2833" s="304">
        <f t="shared" si="696"/>
        <v>555</v>
      </c>
      <c r="AL2833" s="363">
        <v>0.43</v>
      </c>
      <c r="AM2833" s="389" t="str">
        <f t="shared" si="698"/>
        <v/>
      </c>
      <c r="AN2833" s="304"/>
      <c r="AO2833" s="304"/>
      <c r="AP2833" s="312"/>
      <c r="AQ2833" s="312"/>
      <c r="AR2833" s="312"/>
      <c r="AS2833" s="304"/>
      <c r="AT2833" s="312"/>
      <c r="AU2833" s="329">
        <f>VLOOKUP(C2833,[1]world!$A$2:$B$3555,2,FALSE)</f>
        <v>2</v>
      </c>
      <c r="AV2833" s="329">
        <v>393</v>
      </c>
      <c r="AW2833" s="304">
        <v>0.37</v>
      </c>
      <c r="AX2833" s="304">
        <v>40</v>
      </c>
      <c r="AY2833" s="304">
        <v>-999</v>
      </c>
      <c r="AZ2833" s="304">
        <v>240</v>
      </c>
      <c r="BA2833" s="304">
        <v>-999</v>
      </c>
      <c r="BB2833" s="304">
        <v>-999</v>
      </c>
      <c r="BC2833" s="304">
        <v>-999</v>
      </c>
      <c r="BD2833" s="304">
        <v>-999</v>
      </c>
      <c r="BE2833" s="304">
        <v>-999</v>
      </c>
      <c r="BF2833" s="304">
        <v>-999</v>
      </c>
      <c r="BG2833" s="304">
        <v>-999</v>
      </c>
      <c r="BH2833" s="304">
        <v>-999</v>
      </c>
      <c r="BI2833" s="304">
        <v>-999</v>
      </c>
      <c r="BJ2833" s="304">
        <v>4</v>
      </c>
      <c r="BK2833" s="304" t="s">
        <v>4954</v>
      </c>
      <c r="BL2833" s="304">
        <v>4</v>
      </c>
    </row>
    <row r="2834" spans="1:64" ht="15" customHeight="1" x14ac:dyDescent="0.2">
      <c r="A2834" s="304" t="s">
        <v>4917</v>
      </c>
      <c r="B2834" s="304" t="s">
        <v>5974</v>
      </c>
      <c r="C2834" s="304">
        <v>2970</v>
      </c>
      <c r="D2834" s="349" t="s">
        <v>1568</v>
      </c>
      <c r="E2834" s="304">
        <v>-999</v>
      </c>
      <c r="F2834" s="304"/>
      <c r="G2834" s="324">
        <v>32.422199999999997</v>
      </c>
      <c r="H2834" s="324">
        <v>-115.13030000000001</v>
      </c>
      <c r="I2834" s="324" t="s">
        <v>212</v>
      </c>
      <c r="J2834" s="368">
        <f t="shared" si="699"/>
        <v>242.04656117508151</v>
      </c>
      <c r="K2834" s="331">
        <f t="shared" si="700"/>
        <v>0.23489205847013181</v>
      </c>
      <c r="L2834" s="304" t="str">
        <f t="shared" si="695"/>
        <v>D</v>
      </c>
      <c r="M2834" s="388" t="s">
        <v>6089</v>
      </c>
      <c r="N2834" s="304"/>
      <c r="O2834" s="304"/>
      <c r="P2834" s="356"/>
      <c r="Q2834" s="356"/>
      <c r="R2834" s="304"/>
      <c r="S2834" s="356"/>
      <c r="T2834" s="304"/>
      <c r="U2834" s="356"/>
      <c r="V2834" s="304"/>
      <c r="W2834" s="310" t="s">
        <v>1408</v>
      </c>
      <c r="X2834" s="304" t="s">
        <v>213</v>
      </c>
      <c r="Y2834" s="366">
        <f t="shared" si="697"/>
        <v>274.5</v>
      </c>
      <c r="Z2834" s="304"/>
      <c r="AA2834" s="331">
        <v>0.36</v>
      </c>
      <c r="AB2834" s="304">
        <v>-999</v>
      </c>
      <c r="AC2834" s="304">
        <v>-999</v>
      </c>
      <c r="AD2834" s="366">
        <v>-999</v>
      </c>
      <c r="AE2834" s="304">
        <v>-999</v>
      </c>
      <c r="AF2834" s="304">
        <v>-999</v>
      </c>
      <c r="AG2834" s="304"/>
      <c r="AH2834" s="304">
        <v>1.9155400000000001E-3</v>
      </c>
      <c r="AI2834" s="312"/>
      <c r="AJ2834" s="332">
        <v>210</v>
      </c>
      <c r="AK2834" s="304">
        <f t="shared" si="696"/>
        <v>210</v>
      </c>
      <c r="AL2834" s="304">
        <v>0.2</v>
      </c>
      <c r="AM2834" s="389" t="str">
        <f t="shared" si="698"/>
        <v/>
      </c>
      <c r="AN2834" s="304"/>
      <c r="AO2834" s="304"/>
      <c r="AP2834" s="312"/>
      <c r="AQ2834" s="312"/>
      <c r="AR2834" s="312"/>
      <c r="AS2834" s="304"/>
      <c r="AT2834" s="312"/>
      <c r="AU2834" s="329">
        <f>VLOOKUP(C2834,[1]world!$A$2:$B$3555,2,FALSE)</f>
        <v>16</v>
      </c>
      <c r="AV2834" s="329">
        <v>246</v>
      </c>
      <c r="AW2834" s="304">
        <v>0.18</v>
      </c>
      <c r="AX2834" s="304">
        <v>2080</v>
      </c>
      <c r="AY2834" s="304">
        <v>-999</v>
      </c>
      <c r="AZ2834" s="304">
        <v>4680</v>
      </c>
      <c r="BA2834" s="304">
        <v>1140</v>
      </c>
      <c r="BB2834" s="304">
        <v>-999</v>
      </c>
      <c r="BC2834" s="304">
        <v>2640</v>
      </c>
      <c r="BD2834" s="304">
        <v>-999</v>
      </c>
      <c r="BE2834" s="304">
        <v>-999</v>
      </c>
      <c r="BF2834" s="304">
        <v>-999</v>
      </c>
      <c r="BG2834" s="304">
        <v>-999</v>
      </c>
      <c r="BH2834" s="304">
        <v>-999</v>
      </c>
      <c r="BI2834" s="304">
        <v>-999</v>
      </c>
      <c r="BJ2834" s="304">
        <v>3</v>
      </c>
      <c r="BK2834" s="304" t="s">
        <v>4954</v>
      </c>
      <c r="BL2834" s="304">
        <v>3</v>
      </c>
    </row>
    <row r="2835" spans="1:64" ht="15" customHeight="1" x14ac:dyDescent="0.2">
      <c r="A2835" s="304" t="s">
        <v>4917</v>
      </c>
      <c r="B2835" s="304" t="s">
        <v>5974</v>
      </c>
      <c r="C2835" s="304">
        <v>2971</v>
      </c>
      <c r="D2835" s="349" t="s">
        <v>1574</v>
      </c>
      <c r="E2835" s="304">
        <v>-999</v>
      </c>
      <c r="F2835" s="304"/>
      <c r="G2835" s="324">
        <v>32.549500000000002</v>
      </c>
      <c r="H2835" s="324">
        <v>-115.23569999999999</v>
      </c>
      <c r="I2835" s="324" t="s">
        <v>212</v>
      </c>
      <c r="J2835" s="368">
        <f t="shared" si="699"/>
        <v>242.04656117508151</v>
      </c>
      <c r="K2835" s="331">
        <f t="shared" si="700"/>
        <v>0.23489205847013181</v>
      </c>
      <c r="L2835" s="304" t="str">
        <f t="shared" si="695"/>
        <v>D</v>
      </c>
      <c r="M2835" s="388" t="s">
        <v>6089</v>
      </c>
      <c r="N2835" s="304"/>
      <c r="O2835" s="304"/>
      <c r="P2835" s="356"/>
      <c r="Q2835" s="356"/>
      <c r="R2835" s="304"/>
      <c r="S2835" s="356"/>
      <c r="T2835" s="304"/>
      <c r="U2835" s="356"/>
      <c r="V2835" s="304"/>
      <c r="W2835" s="310" t="s">
        <v>1408</v>
      </c>
      <c r="X2835" s="304" t="s">
        <v>213</v>
      </c>
      <c r="Y2835" s="366">
        <f t="shared" si="697"/>
        <v>274.5</v>
      </c>
      <c r="Z2835" s="304"/>
      <c r="AA2835" s="331">
        <v>0.36</v>
      </c>
      <c r="AB2835" s="304">
        <v>-999</v>
      </c>
      <c r="AC2835" s="304">
        <v>-999</v>
      </c>
      <c r="AD2835" s="366">
        <v>-999</v>
      </c>
      <c r="AE2835" s="304">
        <v>-999</v>
      </c>
      <c r="AF2835" s="304">
        <v>-999</v>
      </c>
      <c r="AG2835" s="304"/>
      <c r="AH2835" s="304">
        <v>1.3877500000000001E-3</v>
      </c>
      <c r="AI2835" s="312"/>
      <c r="AJ2835" s="332">
        <v>200</v>
      </c>
      <c r="AK2835" s="304">
        <f t="shared" si="696"/>
        <v>210</v>
      </c>
      <c r="AL2835" s="304">
        <v>0.2</v>
      </c>
      <c r="AM2835" s="389" t="str">
        <f t="shared" si="698"/>
        <v/>
      </c>
      <c r="AN2835" s="304"/>
      <c r="AO2835" s="304"/>
      <c r="AP2835" s="312"/>
      <c r="AQ2835" s="312"/>
      <c r="AR2835" s="312"/>
      <c r="AS2835" s="304"/>
      <c r="AT2835" s="312"/>
      <c r="AU2835" s="329">
        <f>VLOOKUP(C2835,[1]world!$A$2:$B$3555,2,FALSE)</f>
        <v>16</v>
      </c>
      <c r="AV2835" s="329">
        <v>246</v>
      </c>
      <c r="AW2835" s="304">
        <v>0.18</v>
      </c>
      <c r="AX2835" s="304">
        <v>2180</v>
      </c>
      <c r="AY2835" s="304">
        <v>-999</v>
      </c>
      <c r="AZ2835" s="304">
        <v>4880</v>
      </c>
      <c r="BA2835" s="304">
        <v>1240</v>
      </c>
      <c r="BB2835" s="304">
        <v>-999</v>
      </c>
      <c r="BC2835" s="304">
        <v>2860</v>
      </c>
      <c r="BD2835" s="304">
        <v>-999</v>
      </c>
      <c r="BE2835" s="304">
        <v>-999</v>
      </c>
      <c r="BF2835" s="304">
        <v>-999</v>
      </c>
      <c r="BG2835" s="304">
        <v>-999</v>
      </c>
      <c r="BH2835" s="304">
        <v>-999</v>
      </c>
      <c r="BI2835" s="304">
        <v>-999</v>
      </c>
      <c r="BJ2835" s="304">
        <v>3</v>
      </c>
      <c r="BK2835" s="304" t="s">
        <v>4954</v>
      </c>
      <c r="BL2835" s="304">
        <v>3</v>
      </c>
    </row>
    <row r="2836" spans="1:64" ht="15" customHeight="1" x14ac:dyDescent="0.2">
      <c r="A2836" s="304" t="s">
        <v>4917</v>
      </c>
      <c r="B2836" s="304" t="s">
        <v>5974</v>
      </c>
      <c r="C2836" s="304">
        <v>2972</v>
      </c>
      <c r="D2836" s="349" t="s">
        <v>1553</v>
      </c>
      <c r="E2836" s="304">
        <v>-999</v>
      </c>
      <c r="F2836" s="304"/>
      <c r="G2836" s="324">
        <v>31.69</v>
      </c>
      <c r="H2836" s="324">
        <v>-116.19</v>
      </c>
      <c r="I2836" s="324" t="s">
        <v>212</v>
      </c>
      <c r="J2836" s="368">
        <f t="shared" si="699"/>
        <v>477.81887128468151</v>
      </c>
      <c r="K2836" s="331">
        <f t="shared" si="700"/>
        <v>0.41523526603009125</v>
      </c>
      <c r="L2836" s="304" t="str">
        <f t="shared" si="695"/>
        <v>C</v>
      </c>
      <c r="M2836" s="388" t="s">
        <v>6089</v>
      </c>
      <c r="N2836" s="304"/>
      <c r="O2836" s="304"/>
      <c r="P2836" s="356"/>
      <c r="Q2836" s="356"/>
      <c r="R2836" s="304"/>
      <c r="S2836" s="356"/>
      <c r="T2836" s="304"/>
      <c r="U2836" s="356"/>
      <c r="V2836" s="304"/>
      <c r="W2836" s="310" t="s">
        <v>900</v>
      </c>
      <c r="X2836" s="304" t="s">
        <v>232</v>
      </c>
      <c r="Y2836" s="366">
        <f t="shared" si="697"/>
        <v>506.6</v>
      </c>
      <c r="Z2836" s="304"/>
      <c r="AA2836" s="304">
        <v>0.45</v>
      </c>
      <c r="AB2836" s="304">
        <v>-999</v>
      </c>
      <c r="AC2836" s="304">
        <v>-999</v>
      </c>
      <c r="AD2836" s="366">
        <v>-999</v>
      </c>
      <c r="AE2836" s="304">
        <v>-999</v>
      </c>
      <c r="AF2836" s="304">
        <v>-999</v>
      </c>
      <c r="AG2836" s="304"/>
      <c r="AH2836" s="304">
        <v>5.6806500000000003E-2</v>
      </c>
      <c r="AI2836" s="312"/>
      <c r="AJ2836" s="332">
        <v>508</v>
      </c>
      <c r="AK2836" s="304">
        <f t="shared" si="696"/>
        <v>555</v>
      </c>
      <c r="AL2836" s="363">
        <v>0.43</v>
      </c>
      <c r="AM2836" s="389" t="str">
        <f t="shared" si="698"/>
        <v/>
      </c>
      <c r="AN2836" s="304"/>
      <c r="AO2836" s="304"/>
      <c r="AP2836" s="312"/>
      <c r="AQ2836" s="312"/>
      <c r="AR2836" s="312"/>
      <c r="AS2836" s="304"/>
      <c r="AT2836" s="312"/>
      <c r="AU2836" s="329">
        <f>VLOOKUP(C2836,[1]world!$A$2:$B$3555,2,FALSE)</f>
        <v>7</v>
      </c>
      <c r="AV2836" s="329">
        <v>388</v>
      </c>
      <c r="AW2836" s="304">
        <v>0.37</v>
      </c>
      <c r="AX2836" s="304">
        <v>60</v>
      </c>
      <c r="AY2836" s="304">
        <v>-999</v>
      </c>
      <c r="AZ2836" s="304">
        <v>240</v>
      </c>
      <c r="BA2836" s="304">
        <v>-999</v>
      </c>
      <c r="BB2836" s="304">
        <v>-999</v>
      </c>
      <c r="BC2836" s="304">
        <v>-999</v>
      </c>
      <c r="BD2836" s="304">
        <v>-999</v>
      </c>
      <c r="BE2836" s="304">
        <v>-999</v>
      </c>
      <c r="BF2836" s="304">
        <v>-999</v>
      </c>
      <c r="BG2836" s="304">
        <v>-999</v>
      </c>
      <c r="BH2836" s="304">
        <v>-999</v>
      </c>
      <c r="BI2836" s="304">
        <v>-999</v>
      </c>
      <c r="BJ2836" s="304">
        <v>4</v>
      </c>
      <c r="BK2836" s="304" t="s">
        <v>4954</v>
      </c>
      <c r="BL2836" s="304">
        <v>4</v>
      </c>
    </row>
    <row r="2837" spans="1:64" ht="15" customHeight="1" x14ac:dyDescent="0.2">
      <c r="A2837" s="304" t="s">
        <v>4917</v>
      </c>
      <c r="B2837" s="304" t="s">
        <v>5974</v>
      </c>
      <c r="C2837" s="304">
        <v>2973</v>
      </c>
      <c r="D2837" s="349" t="s">
        <v>1551</v>
      </c>
      <c r="E2837" s="304">
        <v>-999</v>
      </c>
      <c r="F2837" s="304"/>
      <c r="G2837" s="324">
        <v>31.398</v>
      </c>
      <c r="H2837" s="324">
        <v>-115.714</v>
      </c>
      <c r="I2837" s="324" t="s">
        <v>212</v>
      </c>
      <c r="J2837" s="368">
        <f t="shared" si="699"/>
        <v>505.22900178235989</v>
      </c>
      <c r="K2837" s="331">
        <f t="shared" si="700"/>
        <v>0.38547027482550061</v>
      </c>
      <c r="L2837" s="304" t="str">
        <f t="shared" si="695"/>
        <v>C</v>
      </c>
      <c r="M2837" s="388" t="s">
        <v>6089</v>
      </c>
      <c r="N2837" s="304"/>
      <c r="O2837" s="304"/>
      <c r="P2837" s="356"/>
      <c r="Q2837" s="356"/>
      <c r="R2837" s="304"/>
      <c r="S2837" s="356"/>
      <c r="T2837" s="304"/>
      <c r="U2837" s="356"/>
      <c r="V2837" s="304"/>
      <c r="W2837" s="310" t="s">
        <v>890</v>
      </c>
      <c r="X2837" s="304" t="s">
        <v>205</v>
      </c>
      <c r="Y2837" s="366">
        <f t="shared" si="697"/>
        <v>424.8</v>
      </c>
      <c r="Z2837" s="304"/>
      <c r="AA2837" s="331">
        <v>0.36</v>
      </c>
      <c r="AB2837" s="304">
        <v>-999</v>
      </c>
      <c r="AC2837" s="304">
        <v>-999</v>
      </c>
      <c r="AD2837" s="366">
        <v>-999</v>
      </c>
      <c r="AE2837" s="304">
        <v>-999</v>
      </c>
      <c r="AF2837" s="304">
        <v>-999</v>
      </c>
      <c r="AG2837" s="304"/>
      <c r="AH2837" s="304">
        <v>5.0124599999999998E-2</v>
      </c>
      <c r="AI2837" s="312"/>
      <c r="AJ2837" s="332">
        <v>490</v>
      </c>
      <c r="AK2837" s="304">
        <f t="shared" si="696"/>
        <v>555</v>
      </c>
      <c r="AL2837" s="363">
        <v>0.43</v>
      </c>
      <c r="AM2837" s="389" t="str">
        <f t="shared" si="698"/>
        <v/>
      </c>
      <c r="AN2837" s="304"/>
      <c r="AO2837" s="304"/>
      <c r="AP2837" s="312"/>
      <c r="AQ2837" s="312"/>
      <c r="AR2837" s="312"/>
      <c r="AS2837" s="304"/>
      <c r="AT2837" s="312"/>
      <c r="AU2837" s="329">
        <f>VLOOKUP(C2837,[1]world!$A$2:$B$3555,2,FALSE)</f>
        <v>3</v>
      </c>
      <c r="AV2837" s="329">
        <v>547</v>
      </c>
      <c r="AW2837" s="304">
        <v>0.37</v>
      </c>
      <c r="AX2837" s="304">
        <v>40</v>
      </c>
      <c r="AY2837" s="304">
        <v>-999</v>
      </c>
      <c r="AZ2837" s="304">
        <v>240</v>
      </c>
      <c r="BA2837" s="304">
        <v>-999</v>
      </c>
      <c r="BB2837" s="304">
        <v>-999</v>
      </c>
      <c r="BC2837" s="304">
        <v>-999</v>
      </c>
      <c r="BD2837" s="304">
        <v>-999</v>
      </c>
      <c r="BE2837" s="304">
        <v>-999</v>
      </c>
      <c r="BF2837" s="304">
        <v>-999</v>
      </c>
      <c r="BG2837" s="304">
        <v>-999</v>
      </c>
      <c r="BH2837" s="304">
        <v>-999</v>
      </c>
      <c r="BI2837" s="304">
        <v>-999</v>
      </c>
      <c r="BJ2837" s="304">
        <v>4</v>
      </c>
      <c r="BK2837" s="304" t="s">
        <v>4954</v>
      </c>
      <c r="BL2837" s="304">
        <v>4</v>
      </c>
    </row>
    <row r="2838" spans="1:64" ht="15" customHeight="1" x14ac:dyDescent="0.2">
      <c r="A2838" s="304" t="s">
        <v>4917</v>
      </c>
      <c r="B2838" s="304" t="s">
        <v>5974</v>
      </c>
      <c r="C2838" s="304">
        <v>2974</v>
      </c>
      <c r="D2838" s="349" t="s">
        <v>1605</v>
      </c>
      <c r="E2838" s="309">
        <v>22</v>
      </c>
      <c r="F2838" s="309"/>
      <c r="G2838" s="324">
        <v>32.738999999999997</v>
      </c>
      <c r="H2838" s="324">
        <v>-114.636</v>
      </c>
      <c r="I2838" s="324" t="s">
        <v>232</v>
      </c>
      <c r="J2838" s="368">
        <f t="shared" si="699"/>
        <v>229.92347800928601</v>
      </c>
      <c r="K2838" s="331">
        <f t="shared" si="700"/>
        <v>0.23489205847013181</v>
      </c>
      <c r="L2838" s="304" t="str">
        <f t="shared" si="695"/>
        <v>D</v>
      </c>
      <c r="M2838" s="388" t="s">
        <v>6089</v>
      </c>
      <c r="N2838" s="304"/>
      <c r="O2838" s="304"/>
      <c r="P2838" s="356"/>
      <c r="Q2838" s="356"/>
      <c r="R2838" s="304"/>
      <c r="S2838" s="356"/>
      <c r="T2838" s="304"/>
      <c r="U2838" s="356"/>
      <c r="V2838" s="304"/>
      <c r="W2838" s="310" t="s">
        <v>1414</v>
      </c>
      <c r="X2838" s="304" t="s">
        <v>213</v>
      </c>
      <c r="Y2838" s="366">
        <f t="shared" si="697"/>
        <v>274.5</v>
      </c>
      <c r="Z2838" s="304"/>
      <c r="AA2838" s="331">
        <v>0.36</v>
      </c>
      <c r="AB2838" s="304">
        <v>-999</v>
      </c>
      <c r="AC2838" s="304">
        <v>-999</v>
      </c>
      <c r="AD2838" s="366">
        <v>-999</v>
      </c>
      <c r="AE2838" s="304">
        <v>-999</v>
      </c>
      <c r="AF2838" s="304">
        <v>-999</v>
      </c>
      <c r="AG2838" s="304"/>
      <c r="AH2838" s="304">
        <v>1.0000000000000001E-5</v>
      </c>
      <c r="AI2838" s="312"/>
      <c r="AJ2838" s="332">
        <v>180</v>
      </c>
      <c r="AK2838" s="304">
        <f t="shared" si="696"/>
        <v>180</v>
      </c>
      <c r="AL2838" s="304">
        <v>0.2</v>
      </c>
      <c r="AM2838" s="389" t="str">
        <f t="shared" si="698"/>
        <v/>
      </c>
      <c r="AN2838" s="304"/>
      <c r="AO2838" s="304"/>
      <c r="AP2838" s="312"/>
      <c r="AQ2838" s="312"/>
      <c r="AR2838" s="312"/>
      <c r="AS2838" s="304"/>
      <c r="AT2838" s="312"/>
      <c r="AU2838" s="329">
        <f>VLOOKUP(C2838,[1]world!$A$2:$B$3555,2,FALSE)</f>
        <v>16</v>
      </c>
      <c r="AV2838" s="329">
        <v>246</v>
      </c>
      <c r="AW2838" s="304">
        <v>0.18</v>
      </c>
      <c r="AX2838" s="304">
        <v>400</v>
      </c>
      <c r="AY2838" s="304">
        <v>-999</v>
      </c>
      <c r="AZ2838" s="304">
        <v>400</v>
      </c>
      <c r="BA2838" s="304">
        <v>40</v>
      </c>
      <c r="BB2838" s="304">
        <v>-999</v>
      </c>
      <c r="BC2838" s="304">
        <v>40</v>
      </c>
      <c r="BD2838" s="304">
        <v>-999</v>
      </c>
      <c r="BE2838" s="304">
        <v>-999</v>
      </c>
      <c r="BF2838" s="304">
        <v>-999</v>
      </c>
      <c r="BG2838" s="304">
        <v>-999</v>
      </c>
      <c r="BH2838" s="304">
        <v>-999</v>
      </c>
      <c r="BI2838" s="304">
        <v>-999</v>
      </c>
      <c r="BJ2838" s="304">
        <v>3</v>
      </c>
      <c r="BK2838" s="304" t="s">
        <v>4954</v>
      </c>
      <c r="BL2838" s="304">
        <v>3</v>
      </c>
    </row>
    <row r="2839" spans="1:64" ht="15" customHeight="1" x14ac:dyDescent="0.2">
      <c r="A2839" s="304" t="s">
        <v>4917</v>
      </c>
      <c r="B2839" s="304" t="s">
        <v>5974</v>
      </c>
      <c r="C2839" s="304">
        <v>2975</v>
      </c>
      <c r="D2839" s="349" t="s">
        <v>1620</v>
      </c>
      <c r="E2839" s="309">
        <v>1711</v>
      </c>
      <c r="F2839" s="309"/>
      <c r="G2839" s="324">
        <v>32.78</v>
      </c>
      <c r="H2839" s="324">
        <v>-115.56699999999999</v>
      </c>
      <c r="I2839" s="324" t="s">
        <v>214</v>
      </c>
      <c r="J2839" s="368">
        <f t="shared" si="699"/>
        <v>229.24646271676545</v>
      </c>
      <c r="K2839" s="331">
        <f t="shared" si="700"/>
        <v>0.29866069645095356</v>
      </c>
      <c r="L2839" s="304" t="str">
        <f t="shared" si="695"/>
        <v>D</v>
      </c>
      <c r="M2839" s="388" t="s">
        <v>6089</v>
      </c>
      <c r="N2839" s="304"/>
      <c r="O2839" s="304"/>
      <c r="P2839" s="356"/>
      <c r="Q2839" s="356"/>
      <c r="R2839" s="304"/>
      <c r="S2839" s="356"/>
      <c r="T2839" s="304"/>
      <c r="U2839" s="356"/>
      <c r="V2839" s="304"/>
      <c r="W2839" s="310" t="s">
        <v>1582</v>
      </c>
      <c r="X2839" s="304" t="s">
        <v>213</v>
      </c>
      <c r="Y2839" s="366">
        <f t="shared" si="697"/>
        <v>274.5</v>
      </c>
      <c r="Z2839" s="304"/>
      <c r="AA2839" s="331">
        <v>0.36</v>
      </c>
      <c r="AB2839" s="304">
        <v>-999</v>
      </c>
      <c r="AC2839" s="304">
        <v>-999</v>
      </c>
      <c r="AD2839" s="366">
        <v>-999</v>
      </c>
      <c r="AE2839" s="304">
        <v>-999</v>
      </c>
      <c r="AF2839" s="304">
        <v>-999</v>
      </c>
      <c r="AG2839" s="304"/>
      <c r="AH2839" s="304">
        <v>1.67509E-3</v>
      </c>
      <c r="AI2839" s="312"/>
      <c r="AJ2839" s="332">
        <v>206</v>
      </c>
      <c r="AK2839" s="304">
        <f t="shared" si="696"/>
        <v>210</v>
      </c>
      <c r="AL2839" s="304">
        <v>0.2</v>
      </c>
      <c r="AM2839" s="389" t="str">
        <f t="shared" si="698"/>
        <v/>
      </c>
      <c r="AN2839" s="304"/>
      <c r="AO2839" s="304"/>
      <c r="AP2839" s="312"/>
      <c r="AQ2839" s="312"/>
      <c r="AR2839" s="312"/>
      <c r="AS2839" s="304"/>
      <c r="AT2839" s="312"/>
      <c r="AU2839" s="329">
        <f>VLOOKUP(C2839,[1]world!$A$2:$B$3555,2,FALSE)</f>
        <v>14</v>
      </c>
      <c r="AV2839" s="329">
        <v>209</v>
      </c>
      <c r="AW2839" s="304">
        <v>0.37</v>
      </c>
      <c r="AX2839" s="304">
        <v>1460</v>
      </c>
      <c r="AY2839" s="304">
        <v>-999</v>
      </c>
      <c r="AZ2839" s="304">
        <v>3260</v>
      </c>
      <c r="BA2839" s="304">
        <v>1420</v>
      </c>
      <c r="BB2839" s="304">
        <v>-999</v>
      </c>
      <c r="BC2839" s="304">
        <v>5240</v>
      </c>
      <c r="BD2839" s="304">
        <v>-999</v>
      </c>
      <c r="BE2839" s="304">
        <v>-999</v>
      </c>
      <c r="BF2839" s="304">
        <v>-999</v>
      </c>
      <c r="BG2839" s="304">
        <v>-999</v>
      </c>
      <c r="BH2839" s="304">
        <v>-999</v>
      </c>
      <c r="BI2839" s="304">
        <v>-999</v>
      </c>
      <c r="BJ2839" s="304">
        <v>3</v>
      </c>
      <c r="BK2839" s="304" t="s">
        <v>4954</v>
      </c>
      <c r="BL2839" s="304">
        <v>3</v>
      </c>
    </row>
    <row r="2840" spans="1:64" ht="15" customHeight="1" x14ac:dyDescent="0.2">
      <c r="A2840" s="304" t="s">
        <v>4917</v>
      </c>
      <c r="B2840" s="304" t="s">
        <v>5974</v>
      </c>
      <c r="C2840" s="304">
        <v>2976</v>
      </c>
      <c r="D2840" s="349" t="s">
        <v>1613</v>
      </c>
      <c r="E2840" s="309">
        <v>1794</v>
      </c>
      <c r="F2840" s="309"/>
      <c r="G2840" s="324">
        <v>32.773000000000003</v>
      </c>
      <c r="H2840" s="324">
        <v>-115.447</v>
      </c>
      <c r="I2840" s="324" t="s">
        <v>214</v>
      </c>
      <c r="J2840" s="366">
        <v>186.21</v>
      </c>
      <c r="K2840" s="331">
        <v>0.1</v>
      </c>
      <c r="L2840" s="304" t="str">
        <f t="shared" si="695"/>
        <v>D</v>
      </c>
      <c r="M2840" s="388">
        <v>0</v>
      </c>
      <c r="N2840" s="304"/>
      <c r="O2840" s="304"/>
      <c r="P2840" s="356">
        <v>186.21</v>
      </c>
      <c r="Q2840" s="356"/>
      <c r="R2840" s="304"/>
      <c r="S2840" s="356"/>
      <c r="T2840" s="304"/>
      <c r="U2840" s="356"/>
      <c r="V2840" s="304"/>
      <c r="W2840" s="310" t="s">
        <v>6032</v>
      </c>
      <c r="X2840" s="304" t="s">
        <v>232</v>
      </c>
      <c r="Y2840" s="366">
        <f t="shared" si="697"/>
        <v>506.6</v>
      </c>
      <c r="Z2840" s="304"/>
      <c r="AA2840" s="304"/>
      <c r="AB2840" s="304">
        <v>-999</v>
      </c>
      <c r="AC2840" s="304">
        <v>-999</v>
      </c>
      <c r="AD2840" s="366">
        <v>-999</v>
      </c>
      <c r="AE2840" s="304">
        <v>-999</v>
      </c>
      <c r="AF2840" s="304">
        <v>-999</v>
      </c>
      <c r="AG2840" s="304"/>
      <c r="AH2840" s="304">
        <v>1.6169699999999999E-3</v>
      </c>
      <c r="AI2840" s="312"/>
      <c r="AJ2840" s="332">
        <v>205</v>
      </c>
      <c r="AK2840" s="304">
        <f t="shared" si="696"/>
        <v>210</v>
      </c>
      <c r="AL2840" s="304">
        <f>IF(AH2840&lt;=0.0022,0.2,0.43)</f>
        <v>0.2</v>
      </c>
      <c r="AM2840" s="389" t="str">
        <f t="shared" si="698"/>
        <v/>
      </c>
      <c r="AN2840" s="304"/>
      <c r="AO2840" s="304"/>
      <c r="AP2840" s="312"/>
      <c r="AQ2840" s="312"/>
      <c r="AR2840" s="312"/>
      <c r="AS2840" s="304"/>
      <c r="AT2840" s="312"/>
      <c r="AU2840" s="329">
        <f>VLOOKUP(C2840,[1]world!$A$2:$B$3555,2,FALSE)</f>
        <v>14</v>
      </c>
      <c r="AV2840" s="329">
        <v>209</v>
      </c>
      <c r="AW2840" s="304">
        <v>0.37</v>
      </c>
      <c r="AX2840" s="304">
        <v>1360</v>
      </c>
      <c r="AY2840" s="304">
        <v>-999</v>
      </c>
      <c r="AZ2840" s="304">
        <v>3060</v>
      </c>
      <c r="BA2840" s="304">
        <v>1320</v>
      </c>
      <c r="BB2840" s="304">
        <v>-999</v>
      </c>
      <c r="BC2840" s="304">
        <v>5240</v>
      </c>
      <c r="BD2840" s="304">
        <v>-999</v>
      </c>
      <c r="BE2840" s="304">
        <v>-999</v>
      </c>
      <c r="BF2840" s="304">
        <v>-999</v>
      </c>
      <c r="BG2840" s="304">
        <v>-999</v>
      </c>
      <c r="BH2840" s="304">
        <v>-999</v>
      </c>
      <c r="BI2840" s="304">
        <v>-999</v>
      </c>
      <c r="BJ2840" s="304">
        <v>3</v>
      </c>
      <c r="BK2840" s="304" t="s">
        <v>4954</v>
      </c>
      <c r="BL2840" s="304">
        <v>3</v>
      </c>
    </row>
    <row r="2841" spans="1:64" ht="15" customHeight="1" x14ac:dyDescent="0.2">
      <c r="A2841" s="304" t="s">
        <v>4917</v>
      </c>
      <c r="B2841" s="304" t="s">
        <v>5974</v>
      </c>
      <c r="C2841" s="304">
        <v>2977</v>
      </c>
      <c r="D2841" s="349" t="s">
        <v>1639</v>
      </c>
      <c r="E2841" s="309">
        <v>2140</v>
      </c>
      <c r="F2841" s="309"/>
      <c r="G2841" s="324">
        <v>32.813000000000002</v>
      </c>
      <c r="H2841" s="324">
        <v>-116.97499999999999</v>
      </c>
      <c r="I2841" s="324" t="s">
        <v>232</v>
      </c>
      <c r="J2841" s="368">
        <f>GEOMEAN(Y2841,AV2841,AK2841)</f>
        <v>355.33195426093596</v>
      </c>
      <c r="K2841" s="331">
        <f t="shared" ref="K2841:K2843" si="701">GEOMEAN(AA2841,AL2841,AW2841)</f>
        <v>0.41523526603009125</v>
      </c>
      <c r="L2841" s="304" t="str">
        <f t="shared" si="695"/>
        <v>D</v>
      </c>
      <c r="M2841" s="388" t="s">
        <v>6089</v>
      </c>
      <c r="N2841" s="304"/>
      <c r="O2841" s="304"/>
      <c r="P2841" s="356"/>
      <c r="Q2841" s="356"/>
      <c r="R2841" s="304"/>
      <c r="S2841" s="356"/>
      <c r="T2841" s="304"/>
      <c r="U2841" s="356"/>
      <c r="V2841" s="304"/>
      <c r="W2841" s="310" t="s">
        <v>1395</v>
      </c>
      <c r="X2841" s="304" t="s">
        <v>232</v>
      </c>
      <c r="Y2841" s="366">
        <f t="shared" si="697"/>
        <v>506.6</v>
      </c>
      <c r="Z2841" s="304"/>
      <c r="AA2841" s="304">
        <v>0.45</v>
      </c>
      <c r="AB2841" s="304">
        <v>-999</v>
      </c>
      <c r="AC2841" s="304">
        <v>-999</v>
      </c>
      <c r="AD2841" s="366">
        <v>-999</v>
      </c>
      <c r="AE2841" s="304">
        <v>-999</v>
      </c>
      <c r="AF2841" s="304">
        <v>-999</v>
      </c>
      <c r="AG2841" s="304"/>
      <c r="AH2841" s="304">
        <v>7.7057200000000001E-3</v>
      </c>
      <c r="AI2841" s="312"/>
      <c r="AJ2841" s="332">
        <v>279</v>
      </c>
      <c r="AK2841" s="304">
        <f t="shared" si="696"/>
        <v>270</v>
      </c>
      <c r="AL2841" s="363">
        <v>0.43</v>
      </c>
      <c r="AM2841" s="389" t="str">
        <f t="shared" si="698"/>
        <v/>
      </c>
      <c r="AN2841" s="304"/>
      <c r="AO2841" s="304"/>
      <c r="AP2841" s="312"/>
      <c r="AQ2841" s="312"/>
      <c r="AR2841" s="312"/>
      <c r="AS2841" s="304"/>
      <c r="AT2841" s="312"/>
      <c r="AU2841" s="329">
        <f>VLOOKUP(C2841,[1]world!$A$2:$B$3555,2,FALSE)</f>
        <v>11</v>
      </c>
      <c r="AV2841" s="329">
        <v>328</v>
      </c>
      <c r="AW2841" s="304">
        <v>0.37</v>
      </c>
      <c r="AX2841" s="304">
        <v>60</v>
      </c>
      <c r="AY2841" s="304">
        <v>-999</v>
      </c>
      <c r="AZ2841" s="304">
        <v>200</v>
      </c>
      <c r="BA2841" s="304">
        <v>-999</v>
      </c>
      <c r="BB2841" s="304">
        <v>-999</v>
      </c>
      <c r="BC2841" s="304">
        <v>-999</v>
      </c>
      <c r="BD2841" s="304">
        <v>-999</v>
      </c>
      <c r="BE2841" s="304">
        <v>-999</v>
      </c>
      <c r="BF2841" s="304">
        <v>-999</v>
      </c>
      <c r="BG2841" s="304">
        <v>-999</v>
      </c>
      <c r="BH2841" s="304">
        <v>-999</v>
      </c>
      <c r="BI2841" s="304">
        <v>-999</v>
      </c>
      <c r="BJ2841" s="304">
        <v>4</v>
      </c>
      <c r="BK2841" s="304" t="s">
        <v>4954</v>
      </c>
      <c r="BL2841" s="304">
        <v>4</v>
      </c>
    </row>
    <row r="2842" spans="1:64" ht="15" customHeight="1" x14ac:dyDescent="0.2">
      <c r="A2842" s="304" t="s">
        <v>4917</v>
      </c>
      <c r="B2842" s="304" t="s">
        <v>5974</v>
      </c>
      <c r="C2842" s="304">
        <v>2978</v>
      </c>
      <c r="D2842" s="254" t="s">
        <v>4963</v>
      </c>
      <c r="E2842" s="309">
        <v>2143</v>
      </c>
      <c r="F2842" s="309"/>
      <c r="G2842" s="324">
        <v>32.840000000000003</v>
      </c>
      <c r="H2842" s="324">
        <v>-116.974</v>
      </c>
      <c r="I2842" s="324" t="s">
        <v>205</v>
      </c>
      <c r="J2842" s="368">
        <f>GEOMEAN(Y2842,AV2842,AK2842)</f>
        <v>382.21043201468012</v>
      </c>
      <c r="K2842" s="331">
        <f t="shared" si="701"/>
        <v>0.38547027482550061</v>
      </c>
      <c r="L2842" s="304" t="str">
        <f t="shared" si="695"/>
        <v>C</v>
      </c>
      <c r="M2842" s="388" t="s">
        <v>6089</v>
      </c>
      <c r="N2842" s="304"/>
      <c r="O2842" s="304"/>
      <c r="P2842" s="356"/>
      <c r="Q2842" s="356"/>
      <c r="R2842" s="304"/>
      <c r="S2842" s="356"/>
      <c r="T2842" s="304"/>
      <c r="U2842" s="356"/>
      <c r="V2842" s="304"/>
      <c r="W2842" s="310" t="s">
        <v>1571</v>
      </c>
      <c r="X2842" s="304" t="s">
        <v>206</v>
      </c>
      <c r="Y2842" s="366">
        <f t="shared" si="697"/>
        <v>338.6</v>
      </c>
      <c r="Z2842" s="304"/>
      <c r="AA2842" s="331">
        <v>0.36</v>
      </c>
      <c r="AB2842" s="304">
        <v>-999</v>
      </c>
      <c r="AC2842" s="304">
        <v>-999</v>
      </c>
      <c r="AD2842" s="366">
        <v>-999</v>
      </c>
      <c r="AE2842" s="304">
        <v>-999</v>
      </c>
      <c r="AF2842" s="304">
        <v>-999</v>
      </c>
      <c r="AG2842" s="304"/>
      <c r="AH2842" s="304">
        <v>1.9611099999999999E-2</v>
      </c>
      <c r="AI2842" s="312"/>
      <c r="AJ2842" s="332">
        <v>367</v>
      </c>
      <c r="AK2842" s="304">
        <f t="shared" si="696"/>
        <v>425</v>
      </c>
      <c r="AL2842" s="363">
        <v>0.43</v>
      </c>
      <c r="AM2842" s="389" t="str">
        <f t="shared" si="698"/>
        <v/>
      </c>
      <c r="AN2842" s="304"/>
      <c r="AO2842" s="304"/>
      <c r="AP2842" s="312"/>
      <c r="AQ2842" s="312"/>
      <c r="AR2842" s="312"/>
      <c r="AS2842" s="304"/>
      <c r="AT2842" s="312"/>
      <c r="AU2842" s="329">
        <f>VLOOKUP(C2842,[1]world!$A$2:$B$3555,2,FALSE)</f>
        <v>7</v>
      </c>
      <c r="AV2842" s="329">
        <v>388</v>
      </c>
      <c r="AW2842" s="304">
        <v>0.37</v>
      </c>
      <c r="AX2842" s="304">
        <v>60</v>
      </c>
      <c r="AY2842" s="304">
        <v>-999</v>
      </c>
      <c r="AZ2842" s="304">
        <v>200</v>
      </c>
      <c r="BA2842" s="304">
        <v>-999</v>
      </c>
      <c r="BB2842" s="304">
        <v>-999</v>
      </c>
      <c r="BC2842" s="304">
        <v>-999</v>
      </c>
      <c r="BD2842" s="304">
        <v>-999</v>
      </c>
      <c r="BE2842" s="304">
        <v>-999</v>
      </c>
      <c r="BF2842" s="304">
        <v>-999</v>
      </c>
      <c r="BG2842" s="304">
        <v>-999</v>
      </c>
      <c r="BH2842" s="304">
        <v>-999</v>
      </c>
      <c r="BI2842" s="304">
        <v>-999</v>
      </c>
      <c r="BJ2842" s="304">
        <v>4</v>
      </c>
      <c r="BK2842" s="304" t="s">
        <v>4954</v>
      </c>
      <c r="BL2842" s="304">
        <v>4</v>
      </c>
    </row>
    <row r="2843" spans="1:64" ht="15" customHeight="1" x14ac:dyDescent="0.2">
      <c r="A2843" s="304" t="s">
        <v>4917</v>
      </c>
      <c r="B2843" s="304" t="s">
        <v>5974</v>
      </c>
      <c r="C2843" s="304">
        <v>2979</v>
      </c>
      <c r="D2843" s="349" t="s">
        <v>1658</v>
      </c>
      <c r="E2843" s="309">
        <v>2659</v>
      </c>
      <c r="F2843" s="309"/>
      <c r="G2843" s="324">
        <v>32.942</v>
      </c>
      <c r="H2843" s="324">
        <v>-116.276</v>
      </c>
      <c r="I2843" s="324" t="s">
        <v>214</v>
      </c>
      <c r="J2843" s="368">
        <f>GEOMEAN(Y2843,AV2843,AK2843)</f>
        <v>535.77424335653598</v>
      </c>
      <c r="K2843" s="331">
        <f t="shared" si="701"/>
        <v>0.41523526603009125</v>
      </c>
      <c r="L2843" s="304" t="str">
        <f t="shared" si="695"/>
        <v>C</v>
      </c>
      <c r="M2843" s="388" t="s">
        <v>6089</v>
      </c>
      <c r="N2843" s="304"/>
      <c r="O2843" s="304"/>
      <c r="P2843" s="356"/>
      <c r="Q2843" s="356"/>
      <c r="R2843" s="304"/>
      <c r="S2843" s="356"/>
      <c r="T2843" s="304"/>
      <c r="U2843" s="356"/>
      <c r="V2843" s="304"/>
      <c r="W2843" s="310" t="s">
        <v>1609</v>
      </c>
      <c r="X2843" s="304" t="s">
        <v>232</v>
      </c>
      <c r="Y2843" s="366">
        <f t="shared" si="697"/>
        <v>506.6</v>
      </c>
      <c r="Z2843" s="304"/>
      <c r="AA2843" s="304">
        <v>0.45</v>
      </c>
      <c r="AB2843" s="304">
        <v>-999</v>
      </c>
      <c r="AC2843" s="304">
        <v>-999</v>
      </c>
      <c r="AD2843" s="366">
        <v>-999</v>
      </c>
      <c r="AE2843" s="304">
        <v>-999</v>
      </c>
      <c r="AF2843" s="304">
        <v>-999</v>
      </c>
      <c r="AG2843" s="304"/>
      <c r="AH2843" s="304">
        <v>8.8716900000000001E-2</v>
      </c>
      <c r="AI2843" s="312"/>
      <c r="AJ2843" s="332">
        <v>591</v>
      </c>
      <c r="AK2843" s="304">
        <f t="shared" si="696"/>
        <v>555</v>
      </c>
      <c r="AL2843" s="363">
        <v>0.43</v>
      </c>
      <c r="AM2843" s="389" t="str">
        <f t="shared" si="698"/>
        <v/>
      </c>
      <c r="AN2843" s="304"/>
      <c r="AO2843" s="304"/>
      <c r="AP2843" s="312"/>
      <c r="AQ2843" s="312"/>
      <c r="AR2843" s="312"/>
      <c r="AS2843" s="304"/>
      <c r="AT2843" s="312"/>
      <c r="AU2843" s="329">
        <f>VLOOKUP(C2843,[1]world!$A$2:$B$3555,2,FALSE)</f>
        <v>3</v>
      </c>
      <c r="AV2843" s="329">
        <v>547</v>
      </c>
      <c r="AW2843" s="304">
        <v>0.37</v>
      </c>
      <c r="AX2843" s="304">
        <v>60</v>
      </c>
      <c r="AY2843" s="304">
        <v>-999</v>
      </c>
      <c r="AZ2843" s="304">
        <v>300</v>
      </c>
      <c r="BA2843" s="304">
        <v>20</v>
      </c>
      <c r="BB2843" s="304">
        <v>-999</v>
      </c>
      <c r="BC2843" s="304">
        <v>20</v>
      </c>
      <c r="BD2843" s="304">
        <v>-999</v>
      </c>
      <c r="BE2843" s="304">
        <v>-999</v>
      </c>
      <c r="BF2843" s="304">
        <v>-999</v>
      </c>
      <c r="BG2843" s="304">
        <v>-999</v>
      </c>
      <c r="BH2843" s="304">
        <v>-999</v>
      </c>
      <c r="BI2843" s="304">
        <v>-999</v>
      </c>
      <c r="BJ2843" s="304">
        <v>3</v>
      </c>
      <c r="BK2843" s="304" t="s">
        <v>4954</v>
      </c>
      <c r="BL2843" s="304">
        <v>3</v>
      </c>
    </row>
    <row r="2844" spans="1:64" ht="15" hidden="1" customHeight="1" x14ac:dyDescent="0.2">
      <c r="A2844" s="304" t="s">
        <v>4917</v>
      </c>
      <c r="B2844" s="304" t="s">
        <v>5965</v>
      </c>
      <c r="C2844" s="304">
        <v>2980</v>
      </c>
      <c r="D2844" s="349" t="s">
        <v>1606</v>
      </c>
      <c r="E2844" s="309">
        <v>3121</v>
      </c>
      <c r="F2844" s="309"/>
      <c r="G2844" s="324">
        <v>32.749000000000002</v>
      </c>
      <c r="H2844" s="324">
        <v>-117.242</v>
      </c>
      <c r="I2844" s="324" t="s">
        <v>232</v>
      </c>
      <c r="J2844" s="368">
        <f t="shared" ref="J2844:J2858" si="702">EXP(0.35*LN(AM2844)+0.24*LN(Y2844)+0.2*LN(AJ2844)+0.21*LN(AV2844))</f>
        <v>402.50162693277224</v>
      </c>
      <c r="K2844" s="331">
        <f t="shared" ref="K2844:K2858" si="703">SQRT(0.35*AN2844^2+0.24*Z2844^2+0.2*AL2844^2+0.21*AW2844^2)</f>
        <v>0.33046028505707004</v>
      </c>
      <c r="L2844" s="304" t="str">
        <f t="shared" si="695"/>
        <v>C</v>
      </c>
      <c r="M2844" s="388" t="s">
        <v>6092</v>
      </c>
      <c r="N2844" s="304"/>
      <c r="O2844" s="304"/>
      <c r="P2844" s="356"/>
      <c r="Q2844" s="356"/>
      <c r="R2844" s="304"/>
      <c r="S2844" s="356"/>
      <c r="T2844" s="304"/>
      <c r="U2844" s="356"/>
      <c r="V2844" s="304"/>
      <c r="W2844" s="310" t="s">
        <v>1398</v>
      </c>
      <c r="X2844" s="304" t="s">
        <v>205</v>
      </c>
      <c r="Y2844" s="366">
        <f t="shared" si="697"/>
        <v>424.8</v>
      </c>
      <c r="Z2844" s="304">
        <v>0.3</v>
      </c>
      <c r="AA2844" s="304"/>
      <c r="AB2844" s="304">
        <v>-999</v>
      </c>
      <c r="AC2844" s="304">
        <v>-999</v>
      </c>
      <c r="AD2844" s="366">
        <v>-999</v>
      </c>
      <c r="AE2844" s="304">
        <v>-999</v>
      </c>
      <c r="AF2844" s="304">
        <v>-999</v>
      </c>
      <c r="AG2844" s="304"/>
      <c r="AH2844" s="304">
        <v>3.2826099999999997E-2</v>
      </c>
      <c r="AI2844" s="312"/>
      <c r="AJ2844" s="332">
        <v>420</v>
      </c>
      <c r="AK2844" s="304">
        <f t="shared" si="696"/>
        <v>425</v>
      </c>
      <c r="AL2844" s="363">
        <v>0.43</v>
      </c>
      <c r="AM2844" s="389">
        <f t="shared" si="698"/>
        <v>387</v>
      </c>
      <c r="AN2844" s="363">
        <v>0.25</v>
      </c>
      <c r="AO2844" s="304"/>
      <c r="AP2844" s="312" t="s">
        <v>1600</v>
      </c>
      <c r="AQ2844" s="312"/>
      <c r="AR2844" s="312">
        <v>387</v>
      </c>
      <c r="AS2844" s="304"/>
      <c r="AT2844" s="312"/>
      <c r="AU2844" s="329">
        <f>VLOOKUP(C2844,[1]world!$A$2:$B$3555,2,FALSE)</f>
        <v>7</v>
      </c>
      <c r="AV2844" s="329">
        <v>388</v>
      </c>
      <c r="AW2844" s="304">
        <v>0.37</v>
      </c>
      <c r="AX2844" s="304">
        <v>60</v>
      </c>
      <c r="AY2844" s="304">
        <v>-999</v>
      </c>
      <c r="AZ2844" s="304">
        <v>240</v>
      </c>
      <c r="BA2844" s="304">
        <v>-999</v>
      </c>
      <c r="BB2844" s="304">
        <v>-999</v>
      </c>
      <c r="BC2844" s="304">
        <v>-999</v>
      </c>
      <c r="BD2844" s="304">
        <v>-999</v>
      </c>
      <c r="BE2844" s="304">
        <v>-999</v>
      </c>
      <c r="BF2844" s="304">
        <v>-999</v>
      </c>
      <c r="BG2844" s="304">
        <v>-999</v>
      </c>
      <c r="BH2844" s="304">
        <v>-999</v>
      </c>
      <c r="BI2844" s="304">
        <v>-999</v>
      </c>
      <c r="BJ2844" s="304">
        <v>4</v>
      </c>
      <c r="BK2844" s="304" t="s">
        <v>4954</v>
      </c>
      <c r="BL2844" s="304">
        <v>4</v>
      </c>
    </row>
    <row r="2845" spans="1:64" ht="15" hidden="1" customHeight="1" x14ac:dyDescent="0.2">
      <c r="A2845" s="304" t="s">
        <v>4917</v>
      </c>
      <c r="B2845" s="304" t="s">
        <v>5965</v>
      </c>
      <c r="C2845" s="304">
        <v>2981</v>
      </c>
      <c r="D2845" s="349" t="s">
        <v>1595</v>
      </c>
      <c r="E2845" s="309">
        <v>3145</v>
      </c>
      <c r="F2845" s="309"/>
      <c r="G2845" s="324">
        <v>32.71</v>
      </c>
      <c r="H2845" s="324">
        <v>-117.158</v>
      </c>
      <c r="I2845" s="324" t="s">
        <v>205</v>
      </c>
      <c r="J2845" s="368">
        <f t="shared" si="702"/>
        <v>395.14595164936389</v>
      </c>
      <c r="K2845" s="331">
        <f t="shared" si="703"/>
        <v>0.33046028505707004</v>
      </c>
      <c r="L2845" s="304" t="str">
        <f t="shared" si="695"/>
        <v>C</v>
      </c>
      <c r="M2845" s="388" t="s">
        <v>6092</v>
      </c>
      <c r="N2845" s="304"/>
      <c r="O2845" s="304"/>
      <c r="P2845" s="356"/>
      <c r="Q2845" s="356"/>
      <c r="R2845" s="304"/>
      <c r="S2845" s="356"/>
      <c r="T2845" s="304"/>
      <c r="U2845" s="356"/>
      <c r="V2845" s="304"/>
      <c r="W2845" s="310" t="s">
        <v>1405</v>
      </c>
      <c r="X2845" s="304" t="s">
        <v>205</v>
      </c>
      <c r="Y2845" s="366">
        <f t="shared" si="697"/>
        <v>424.8</v>
      </c>
      <c r="Z2845" s="304">
        <v>0.3</v>
      </c>
      <c r="AA2845" s="304"/>
      <c r="AB2845" s="304">
        <v>-999</v>
      </c>
      <c r="AC2845" s="304">
        <v>-999</v>
      </c>
      <c r="AD2845" s="366">
        <v>-999</v>
      </c>
      <c r="AE2845" s="304">
        <v>-999</v>
      </c>
      <c r="AF2845" s="304">
        <v>-999</v>
      </c>
      <c r="AG2845" s="304"/>
      <c r="AH2845" s="304">
        <v>2.3603900000000001E-2</v>
      </c>
      <c r="AI2845" s="312"/>
      <c r="AJ2845" s="332">
        <v>383</v>
      </c>
      <c r="AK2845" s="304">
        <f t="shared" si="696"/>
        <v>425</v>
      </c>
      <c r="AL2845" s="363">
        <v>0.43</v>
      </c>
      <c r="AM2845" s="389">
        <f t="shared" si="698"/>
        <v>387</v>
      </c>
      <c r="AN2845" s="363">
        <v>0.25</v>
      </c>
      <c r="AO2845" s="304"/>
      <c r="AP2845" s="312" t="s">
        <v>1600</v>
      </c>
      <c r="AQ2845" s="312"/>
      <c r="AR2845" s="312">
        <v>387</v>
      </c>
      <c r="AS2845" s="304"/>
      <c r="AT2845" s="312"/>
      <c r="AU2845" s="329">
        <f>VLOOKUP(C2845,[1]world!$A$2:$B$3555,2,FALSE)</f>
        <v>7</v>
      </c>
      <c r="AV2845" s="329">
        <v>388</v>
      </c>
      <c r="AW2845" s="304">
        <v>0.37</v>
      </c>
      <c r="AX2845" s="304">
        <v>60</v>
      </c>
      <c r="AY2845" s="304">
        <v>-999</v>
      </c>
      <c r="AZ2845" s="304">
        <v>240</v>
      </c>
      <c r="BA2845" s="304">
        <v>-999</v>
      </c>
      <c r="BB2845" s="304">
        <v>-999</v>
      </c>
      <c r="BC2845" s="304">
        <v>-999</v>
      </c>
      <c r="BD2845" s="304">
        <v>-999</v>
      </c>
      <c r="BE2845" s="304">
        <v>-999</v>
      </c>
      <c r="BF2845" s="304">
        <v>-999</v>
      </c>
      <c r="BG2845" s="304">
        <v>-999</v>
      </c>
      <c r="BH2845" s="304">
        <v>-999</v>
      </c>
      <c r="BI2845" s="304">
        <v>-999</v>
      </c>
      <c r="BJ2845" s="304">
        <v>4</v>
      </c>
      <c r="BK2845" s="304" t="s">
        <v>4954</v>
      </c>
      <c r="BL2845" s="304">
        <v>4</v>
      </c>
    </row>
    <row r="2846" spans="1:64" ht="15" hidden="1" customHeight="1" x14ac:dyDescent="0.2">
      <c r="A2846" s="304" t="s">
        <v>4917</v>
      </c>
      <c r="B2846" s="304" t="s">
        <v>5965</v>
      </c>
      <c r="C2846" s="304">
        <v>2982</v>
      </c>
      <c r="D2846" s="349" t="s">
        <v>1601</v>
      </c>
      <c r="E2846" s="309">
        <v>3146</v>
      </c>
      <c r="F2846" s="309"/>
      <c r="G2846" s="324">
        <v>32.729999999999997</v>
      </c>
      <c r="H2846" s="324">
        <v>-117.169</v>
      </c>
      <c r="I2846" s="324" t="s">
        <v>205</v>
      </c>
      <c r="J2846" s="368">
        <f t="shared" si="702"/>
        <v>412.18293770759226</v>
      </c>
      <c r="K2846" s="331">
        <f t="shared" si="703"/>
        <v>0.33046028505707004</v>
      </c>
      <c r="L2846" s="304" t="str">
        <f t="shared" si="695"/>
        <v>C</v>
      </c>
      <c r="M2846" s="388" t="s">
        <v>6092</v>
      </c>
      <c r="N2846" s="304"/>
      <c r="O2846" s="304"/>
      <c r="P2846" s="356"/>
      <c r="Q2846" s="356"/>
      <c r="R2846" s="304"/>
      <c r="S2846" s="356"/>
      <c r="T2846" s="304"/>
      <c r="U2846" s="356"/>
      <c r="V2846" s="304"/>
      <c r="W2846" s="310" t="s">
        <v>1405</v>
      </c>
      <c r="X2846" s="304" t="s">
        <v>205</v>
      </c>
      <c r="Y2846" s="366">
        <f t="shared" si="697"/>
        <v>424.8</v>
      </c>
      <c r="Z2846" s="304">
        <v>0.3</v>
      </c>
      <c r="AA2846" s="304"/>
      <c r="AB2846" s="304">
        <v>-999</v>
      </c>
      <c r="AC2846" s="304">
        <v>-999</v>
      </c>
      <c r="AD2846" s="366">
        <v>-999</v>
      </c>
      <c r="AE2846" s="304">
        <v>-999</v>
      </c>
      <c r="AF2846" s="304">
        <v>-999</v>
      </c>
      <c r="AG2846" s="304"/>
      <c r="AH2846" s="304">
        <v>4.5721600000000001E-2</v>
      </c>
      <c r="AI2846" s="312"/>
      <c r="AJ2846" s="332">
        <v>473</v>
      </c>
      <c r="AK2846" s="304">
        <f t="shared" si="696"/>
        <v>425</v>
      </c>
      <c r="AL2846" s="363">
        <v>0.43</v>
      </c>
      <c r="AM2846" s="389">
        <f t="shared" si="698"/>
        <v>387</v>
      </c>
      <c r="AN2846" s="363">
        <v>0.25</v>
      </c>
      <c r="AO2846" s="304"/>
      <c r="AP2846" s="312" t="s">
        <v>1600</v>
      </c>
      <c r="AQ2846" s="312"/>
      <c r="AR2846" s="312">
        <v>387</v>
      </c>
      <c r="AS2846" s="304"/>
      <c r="AT2846" s="312"/>
      <c r="AU2846" s="329">
        <f>VLOOKUP(C2846,[1]world!$A$2:$B$3555,2,FALSE)</f>
        <v>7</v>
      </c>
      <c r="AV2846" s="329">
        <v>388</v>
      </c>
      <c r="AW2846" s="304">
        <v>0.37</v>
      </c>
      <c r="AX2846" s="304">
        <v>60</v>
      </c>
      <c r="AY2846" s="304">
        <v>-999</v>
      </c>
      <c r="AZ2846" s="304">
        <v>240</v>
      </c>
      <c r="BA2846" s="304">
        <v>-999</v>
      </c>
      <c r="BB2846" s="304">
        <v>-999</v>
      </c>
      <c r="BC2846" s="304">
        <v>-999</v>
      </c>
      <c r="BD2846" s="304">
        <v>-999</v>
      </c>
      <c r="BE2846" s="304">
        <v>-999</v>
      </c>
      <c r="BF2846" s="304">
        <v>-999</v>
      </c>
      <c r="BG2846" s="304">
        <v>-999</v>
      </c>
      <c r="BH2846" s="304">
        <v>-999</v>
      </c>
      <c r="BI2846" s="304">
        <v>-999</v>
      </c>
      <c r="BJ2846" s="304">
        <v>4</v>
      </c>
      <c r="BK2846" s="304" t="s">
        <v>4954</v>
      </c>
      <c r="BL2846" s="304">
        <v>4</v>
      </c>
    </row>
    <row r="2847" spans="1:64" ht="15" hidden="1" customHeight="1" x14ac:dyDescent="0.2">
      <c r="A2847" s="304" t="s">
        <v>4917</v>
      </c>
      <c r="B2847" s="304" t="s">
        <v>5965</v>
      </c>
      <c r="C2847" s="304">
        <v>2983</v>
      </c>
      <c r="D2847" s="349" t="s">
        <v>1591</v>
      </c>
      <c r="E2847" s="309">
        <v>3147</v>
      </c>
      <c r="F2847" s="309"/>
      <c r="G2847" s="324">
        <v>32.701999999999998</v>
      </c>
      <c r="H2847" s="324">
        <v>-117.12</v>
      </c>
      <c r="I2847" s="324" t="s">
        <v>232</v>
      </c>
      <c r="J2847" s="368">
        <f t="shared" si="702"/>
        <v>371.9418690964531</v>
      </c>
      <c r="K2847" s="331">
        <f t="shared" si="703"/>
        <v>0.33046028505707004</v>
      </c>
      <c r="L2847" s="304" t="str">
        <f t="shared" si="695"/>
        <v>C</v>
      </c>
      <c r="M2847" s="388" t="s">
        <v>6092</v>
      </c>
      <c r="N2847" s="304"/>
      <c r="O2847" s="304"/>
      <c r="P2847" s="356"/>
      <c r="Q2847" s="356"/>
      <c r="R2847" s="304"/>
      <c r="S2847" s="356"/>
      <c r="T2847" s="304"/>
      <c r="U2847" s="356"/>
      <c r="V2847" s="304"/>
      <c r="W2847" s="310" t="s">
        <v>1398</v>
      </c>
      <c r="X2847" s="304" t="s">
        <v>205</v>
      </c>
      <c r="Y2847" s="366">
        <f t="shared" si="697"/>
        <v>424.8</v>
      </c>
      <c r="Z2847" s="304">
        <v>0.3</v>
      </c>
      <c r="AA2847" s="304"/>
      <c r="AB2847" s="304">
        <v>-999</v>
      </c>
      <c r="AC2847" s="304">
        <v>-999</v>
      </c>
      <c r="AD2847" s="366">
        <v>-999</v>
      </c>
      <c r="AE2847" s="304">
        <v>-999</v>
      </c>
      <c r="AF2847" s="304">
        <v>-999</v>
      </c>
      <c r="AG2847" s="304"/>
      <c r="AH2847" s="304">
        <v>8.1973700000000007E-3</v>
      </c>
      <c r="AI2847" s="312"/>
      <c r="AJ2847" s="332">
        <v>283</v>
      </c>
      <c r="AK2847" s="304">
        <f t="shared" si="696"/>
        <v>270</v>
      </c>
      <c r="AL2847" s="363">
        <v>0.43</v>
      </c>
      <c r="AM2847" s="389">
        <f t="shared" si="698"/>
        <v>387</v>
      </c>
      <c r="AN2847" s="363">
        <v>0.25</v>
      </c>
      <c r="AO2847" s="304"/>
      <c r="AP2847" s="312" t="s">
        <v>1600</v>
      </c>
      <c r="AQ2847" s="312"/>
      <c r="AR2847" s="312">
        <v>387</v>
      </c>
      <c r="AS2847" s="304"/>
      <c r="AT2847" s="312"/>
      <c r="AU2847" s="329">
        <f>VLOOKUP(C2847,[1]world!$A$2:$B$3555,2,FALSE)</f>
        <v>7</v>
      </c>
      <c r="AV2847" s="329">
        <v>388</v>
      </c>
      <c r="AW2847" s="304">
        <v>0.37</v>
      </c>
      <c r="AX2847" s="304">
        <v>60</v>
      </c>
      <c r="AY2847" s="304">
        <v>-999</v>
      </c>
      <c r="AZ2847" s="304">
        <v>240</v>
      </c>
      <c r="BA2847" s="304">
        <v>-999</v>
      </c>
      <c r="BB2847" s="304">
        <v>-999</v>
      </c>
      <c r="BC2847" s="304">
        <v>-999</v>
      </c>
      <c r="BD2847" s="304">
        <v>-999</v>
      </c>
      <c r="BE2847" s="304">
        <v>-999</v>
      </c>
      <c r="BF2847" s="304">
        <v>-999</v>
      </c>
      <c r="BG2847" s="304">
        <v>-999</v>
      </c>
      <c r="BH2847" s="304">
        <v>-999</v>
      </c>
      <c r="BI2847" s="304">
        <v>-999</v>
      </c>
      <c r="BJ2847" s="304">
        <v>4</v>
      </c>
      <c r="BK2847" s="304" t="s">
        <v>4954</v>
      </c>
      <c r="BL2847" s="304">
        <v>4</v>
      </c>
    </row>
    <row r="2848" spans="1:64" ht="15" hidden="1" customHeight="1" x14ac:dyDescent="0.2">
      <c r="A2848" s="304" t="s">
        <v>4917</v>
      </c>
      <c r="B2848" s="304" t="s">
        <v>5965</v>
      </c>
      <c r="C2848" s="304">
        <v>2984</v>
      </c>
      <c r="D2848" s="349" t="s">
        <v>1602</v>
      </c>
      <c r="E2848" s="309">
        <v>3148</v>
      </c>
      <c r="F2848" s="309"/>
      <c r="G2848" s="324">
        <v>32.734999999999999</v>
      </c>
      <c r="H2848" s="324">
        <v>-117.08</v>
      </c>
      <c r="I2848" s="324" t="s">
        <v>232</v>
      </c>
      <c r="J2848" s="368">
        <f t="shared" si="702"/>
        <v>402.96699125715475</v>
      </c>
      <c r="K2848" s="331">
        <f t="shared" si="703"/>
        <v>0.33046028505707004</v>
      </c>
      <c r="L2848" s="304" t="str">
        <f t="shared" si="695"/>
        <v>C</v>
      </c>
      <c r="M2848" s="388" t="s">
        <v>6092</v>
      </c>
      <c r="N2848" s="304"/>
      <c r="O2848" s="304"/>
      <c r="P2848" s="356"/>
      <c r="Q2848" s="356"/>
      <c r="R2848" s="304"/>
      <c r="S2848" s="356"/>
      <c r="T2848" s="304"/>
      <c r="U2848" s="356"/>
      <c r="V2848" s="304"/>
      <c r="W2848" s="310" t="s">
        <v>1398</v>
      </c>
      <c r="X2848" s="304" t="s">
        <v>205</v>
      </c>
      <c r="Y2848" s="366">
        <f t="shared" si="697"/>
        <v>424.8</v>
      </c>
      <c r="Z2848" s="304">
        <v>0.3</v>
      </c>
      <c r="AA2848" s="304"/>
      <c r="AB2848" s="304">
        <v>-999</v>
      </c>
      <c r="AC2848" s="304">
        <v>-999</v>
      </c>
      <c r="AD2848" s="366">
        <v>-999</v>
      </c>
      <c r="AE2848" s="304">
        <v>-999</v>
      </c>
      <c r="AF2848" s="304">
        <v>-999</v>
      </c>
      <c r="AG2848" s="304"/>
      <c r="AH2848" s="304">
        <v>2.9519799999999999E-2</v>
      </c>
      <c r="AI2848" s="312"/>
      <c r="AJ2848" s="332">
        <v>407</v>
      </c>
      <c r="AK2848" s="304">
        <f t="shared" si="696"/>
        <v>425</v>
      </c>
      <c r="AL2848" s="363">
        <v>0.43</v>
      </c>
      <c r="AM2848" s="389">
        <f t="shared" si="698"/>
        <v>387</v>
      </c>
      <c r="AN2848" s="363">
        <v>0.25</v>
      </c>
      <c r="AO2848" s="304"/>
      <c r="AP2848" s="312" t="s">
        <v>1600</v>
      </c>
      <c r="AQ2848" s="312"/>
      <c r="AR2848" s="312">
        <v>387</v>
      </c>
      <c r="AS2848" s="304"/>
      <c r="AT2848" s="312"/>
      <c r="AU2848" s="329">
        <f>VLOOKUP(C2848,[1]world!$A$2:$B$3555,2,FALSE)</f>
        <v>5</v>
      </c>
      <c r="AV2848" s="329">
        <v>402</v>
      </c>
      <c r="AW2848" s="304">
        <v>0.37</v>
      </c>
      <c r="AX2848" s="304">
        <v>60</v>
      </c>
      <c r="AY2848" s="304">
        <v>-999</v>
      </c>
      <c r="AZ2848" s="304">
        <v>220</v>
      </c>
      <c r="BA2848" s="304">
        <v>-999</v>
      </c>
      <c r="BB2848" s="304">
        <v>-999</v>
      </c>
      <c r="BC2848" s="304">
        <v>-999</v>
      </c>
      <c r="BD2848" s="304">
        <v>-999</v>
      </c>
      <c r="BE2848" s="304">
        <v>-999</v>
      </c>
      <c r="BF2848" s="304">
        <v>-999</v>
      </c>
      <c r="BG2848" s="304">
        <v>-999</v>
      </c>
      <c r="BH2848" s="304">
        <v>-999</v>
      </c>
      <c r="BI2848" s="304">
        <v>-999</v>
      </c>
      <c r="BJ2848" s="304">
        <v>4</v>
      </c>
      <c r="BK2848" s="304" t="s">
        <v>4954</v>
      </c>
      <c r="BL2848" s="304">
        <v>4</v>
      </c>
    </row>
    <row r="2849" spans="1:64" ht="15" hidden="1" customHeight="1" x14ac:dyDescent="0.2">
      <c r="A2849" s="304" t="s">
        <v>4917</v>
      </c>
      <c r="B2849" s="304" t="s">
        <v>5965</v>
      </c>
      <c r="C2849" s="304">
        <v>2985</v>
      </c>
      <c r="D2849" s="349" t="s">
        <v>1631</v>
      </c>
      <c r="E2849" s="309">
        <v>3150</v>
      </c>
      <c r="F2849" s="309"/>
      <c r="G2849" s="324">
        <v>32.795000000000002</v>
      </c>
      <c r="H2849" s="324">
        <v>-117.255</v>
      </c>
      <c r="I2849" s="324" t="s">
        <v>232</v>
      </c>
      <c r="J2849" s="368">
        <f t="shared" si="702"/>
        <v>377.07845933893725</v>
      </c>
      <c r="K2849" s="331">
        <f t="shared" si="703"/>
        <v>0.33046028505707004</v>
      </c>
      <c r="L2849" s="304" t="str">
        <f t="shared" si="695"/>
        <v>C</v>
      </c>
      <c r="M2849" s="388" t="s">
        <v>6092</v>
      </c>
      <c r="N2849" s="304"/>
      <c r="O2849" s="304"/>
      <c r="P2849" s="356"/>
      <c r="Q2849" s="356"/>
      <c r="R2849" s="304"/>
      <c r="S2849" s="356"/>
      <c r="T2849" s="304"/>
      <c r="U2849" s="356"/>
      <c r="V2849" s="304"/>
      <c r="W2849" s="310" t="s">
        <v>1398</v>
      </c>
      <c r="X2849" s="304" t="s">
        <v>205</v>
      </c>
      <c r="Y2849" s="366">
        <f t="shared" si="697"/>
        <v>424.8</v>
      </c>
      <c r="Z2849" s="304">
        <v>0.3</v>
      </c>
      <c r="AA2849" s="304"/>
      <c r="AB2849" s="304">
        <v>-999</v>
      </c>
      <c r="AC2849" s="304">
        <v>-999</v>
      </c>
      <c r="AD2849" s="366">
        <v>-999</v>
      </c>
      <c r="AE2849" s="304">
        <v>-999</v>
      </c>
      <c r="AF2849" s="304">
        <v>-999</v>
      </c>
      <c r="AG2849" s="304"/>
      <c r="AH2849" s="304">
        <v>1.5688500000000001E-2</v>
      </c>
      <c r="AI2849" s="385">
        <v>3.9862000000000002E-2</v>
      </c>
      <c r="AJ2849" s="332">
        <v>343</v>
      </c>
      <c r="AK2849" s="304">
        <f t="shared" si="696"/>
        <v>270</v>
      </c>
      <c r="AL2849" s="363">
        <v>0.43</v>
      </c>
      <c r="AM2849" s="389">
        <f t="shared" si="698"/>
        <v>353</v>
      </c>
      <c r="AN2849" s="363">
        <v>0.25</v>
      </c>
      <c r="AO2849" s="304"/>
      <c r="AP2849" s="312" t="s">
        <v>4980</v>
      </c>
      <c r="AQ2849" s="312"/>
      <c r="AR2849" s="312">
        <v>349</v>
      </c>
      <c r="AS2849" s="304"/>
      <c r="AT2849" s="312">
        <v>353</v>
      </c>
      <c r="AU2849" s="329">
        <f>VLOOKUP(C2849,[1]world!$A$2:$B$3555,2,FALSE)</f>
        <v>5</v>
      </c>
      <c r="AV2849" s="329">
        <v>402</v>
      </c>
      <c r="AW2849" s="304">
        <v>0.37</v>
      </c>
      <c r="AX2849" s="304">
        <v>60</v>
      </c>
      <c r="AY2849" s="304">
        <v>-999</v>
      </c>
      <c r="AZ2849" s="304">
        <v>240</v>
      </c>
      <c r="BA2849" s="304">
        <v>-999</v>
      </c>
      <c r="BB2849" s="304">
        <v>-999</v>
      </c>
      <c r="BC2849" s="304">
        <v>-999</v>
      </c>
      <c r="BD2849" s="304">
        <v>-999</v>
      </c>
      <c r="BE2849" s="304">
        <v>-999</v>
      </c>
      <c r="BF2849" s="304">
        <v>-999</v>
      </c>
      <c r="BG2849" s="304">
        <v>-999</v>
      </c>
      <c r="BH2849" s="304">
        <v>-999</v>
      </c>
      <c r="BI2849" s="304">
        <v>-999</v>
      </c>
      <c r="BJ2849" s="304">
        <v>4</v>
      </c>
      <c r="BK2849" s="304" t="s">
        <v>4954</v>
      </c>
      <c r="BL2849" s="304">
        <v>4</v>
      </c>
    </row>
    <row r="2850" spans="1:64" ht="15" hidden="1" customHeight="1" x14ac:dyDescent="0.2">
      <c r="A2850" s="304" t="s">
        <v>4917</v>
      </c>
      <c r="B2850" s="304" t="s">
        <v>5965</v>
      </c>
      <c r="C2850" s="304">
        <v>2986</v>
      </c>
      <c r="D2850" s="349" t="s">
        <v>1640</v>
      </c>
      <c r="E2850" s="309">
        <v>3151</v>
      </c>
      <c r="F2850" s="309"/>
      <c r="G2850" s="324">
        <v>32.822000000000003</v>
      </c>
      <c r="H2850" s="324">
        <v>-117.175</v>
      </c>
      <c r="I2850" s="324" t="s">
        <v>232</v>
      </c>
      <c r="J2850" s="368">
        <f t="shared" si="702"/>
        <v>374.9853136431816</v>
      </c>
      <c r="K2850" s="331">
        <f t="shared" si="703"/>
        <v>0.33046028505707004</v>
      </c>
      <c r="L2850" s="304" t="str">
        <f t="shared" si="695"/>
        <v>C</v>
      </c>
      <c r="M2850" s="388" t="s">
        <v>6092</v>
      </c>
      <c r="N2850" s="304"/>
      <c r="O2850" s="304"/>
      <c r="P2850" s="356"/>
      <c r="Q2850" s="356"/>
      <c r="R2850" s="304"/>
      <c r="S2850" s="356"/>
      <c r="T2850" s="304"/>
      <c r="U2850" s="356"/>
      <c r="V2850" s="304"/>
      <c r="W2850" s="310" t="s">
        <v>1398</v>
      </c>
      <c r="X2850" s="304" t="s">
        <v>205</v>
      </c>
      <c r="Y2850" s="366">
        <f t="shared" si="697"/>
        <v>424.8</v>
      </c>
      <c r="Z2850" s="304">
        <v>0.3</v>
      </c>
      <c r="AA2850" s="304"/>
      <c r="AB2850" s="304">
        <v>-999</v>
      </c>
      <c r="AC2850" s="304">
        <v>-999</v>
      </c>
      <c r="AD2850" s="366">
        <v>-999</v>
      </c>
      <c r="AE2850" s="304">
        <v>-999</v>
      </c>
      <c r="AF2850" s="304">
        <v>-999</v>
      </c>
      <c r="AG2850" s="304"/>
      <c r="AH2850" s="304">
        <v>8.2747600000000008E-3</v>
      </c>
      <c r="AI2850" s="312"/>
      <c r="AJ2850" s="332">
        <v>284</v>
      </c>
      <c r="AK2850" s="304">
        <f t="shared" si="696"/>
        <v>270</v>
      </c>
      <c r="AL2850" s="363">
        <v>0.43</v>
      </c>
      <c r="AM2850" s="389">
        <f t="shared" si="698"/>
        <v>387</v>
      </c>
      <c r="AN2850" s="363">
        <v>0.25</v>
      </c>
      <c r="AO2850" s="304"/>
      <c r="AP2850" s="312" t="s">
        <v>1600</v>
      </c>
      <c r="AQ2850" s="312"/>
      <c r="AR2850" s="312">
        <v>387</v>
      </c>
      <c r="AS2850" s="304"/>
      <c r="AT2850" s="312"/>
      <c r="AU2850" s="329">
        <f>VLOOKUP(C2850,[1]world!$A$2:$B$3555,2,FALSE)</f>
        <v>5</v>
      </c>
      <c r="AV2850" s="329">
        <v>402</v>
      </c>
      <c r="AW2850" s="304">
        <v>0.37</v>
      </c>
      <c r="AX2850" s="304">
        <v>60</v>
      </c>
      <c r="AY2850" s="304">
        <v>-999</v>
      </c>
      <c r="AZ2850" s="304">
        <v>240</v>
      </c>
      <c r="BA2850" s="304">
        <v>-999</v>
      </c>
      <c r="BB2850" s="304">
        <v>-999</v>
      </c>
      <c r="BC2850" s="304">
        <v>-999</v>
      </c>
      <c r="BD2850" s="304">
        <v>-999</v>
      </c>
      <c r="BE2850" s="304">
        <v>-999</v>
      </c>
      <c r="BF2850" s="304">
        <v>-999</v>
      </c>
      <c r="BG2850" s="304">
        <v>-999</v>
      </c>
      <c r="BH2850" s="304">
        <v>-999</v>
      </c>
      <c r="BI2850" s="304">
        <v>-999</v>
      </c>
      <c r="BJ2850" s="304">
        <v>4</v>
      </c>
      <c r="BK2850" s="304" t="s">
        <v>4954</v>
      </c>
      <c r="BL2850" s="304">
        <v>4</v>
      </c>
    </row>
    <row r="2851" spans="1:64" ht="15" hidden="1" customHeight="1" x14ac:dyDescent="0.2">
      <c r="A2851" s="304" t="s">
        <v>4917</v>
      </c>
      <c r="B2851" s="304" t="s">
        <v>5965</v>
      </c>
      <c r="C2851" s="304">
        <v>2987</v>
      </c>
      <c r="D2851" s="349" t="s">
        <v>1596</v>
      </c>
      <c r="E2851" s="309">
        <v>3152</v>
      </c>
      <c r="F2851" s="309"/>
      <c r="G2851" s="324">
        <v>32.71</v>
      </c>
      <c r="H2851" s="324">
        <v>-117.00700000000001</v>
      </c>
      <c r="I2851" s="324" t="s">
        <v>232</v>
      </c>
      <c r="J2851" s="368">
        <f t="shared" si="702"/>
        <v>424.75575271583898</v>
      </c>
      <c r="K2851" s="331">
        <f t="shared" si="703"/>
        <v>0.33046028505707004</v>
      </c>
      <c r="L2851" s="304" t="str">
        <f t="shared" si="695"/>
        <v>C</v>
      </c>
      <c r="M2851" s="388" t="s">
        <v>6092</v>
      </c>
      <c r="N2851" s="304"/>
      <c r="O2851" s="304"/>
      <c r="P2851" s="356"/>
      <c r="Q2851" s="356"/>
      <c r="R2851" s="304"/>
      <c r="S2851" s="356"/>
      <c r="T2851" s="304"/>
      <c r="U2851" s="356"/>
      <c r="V2851" s="304"/>
      <c r="W2851" s="310" t="s">
        <v>1398</v>
      </c>
      <c r="X2851" s="304" t="s">
        <v>205</v>
      </c>
      <c r="Y2851" s="366">
        <f t="shared" si="697"/>
        <v>424.8</v>
      </c>
      <c r="Z2851" s="304">
        <v>0.3</v>
      </c>
      <c r="AA2851" s="304"/>
      <c r="AB2851" s="304">
        <v>-999</v>
      </c>
      <c r="AC2851" s="304">
        <v>-999</v>
      </c>
      <c r="AD2851" s="366">
        <v>-999</v>
      </c>
      <c r="AE2851" s="304">
        <v>-999</v>
      </c>
      <c r="AF2851" s="304">
        <v>-999</v>
      </c>
      <c r="AG2851" s="304"/>
      <c r="AH2851" s="304">
        <v>2.9064699999999999E-2</v>
      </c>
      <c r="AI2851" s="312"/>
      <c r="AJ2851" s="332">
        <v>405</v>
      </c>
      <c r="AK2851" s="304">
        <f t="shared" si="696"/>
        <v>425</v>
      </c>
      <c r="AL2851" s="363">
        <v>0.43</v>
      </c>
      <c r="AM2851" s="389">
        <f t="shared" si="698"/>
        <v>387</v>
      </c>
      <c r="AN2851" s="363">
        <v>0.25</v>
      </c>
      <c r="AO2851" s="304"/>
      <c r="AP2851" s="312" t="s">
        <v>1600</v>
      </c>
      <c r="AQ2851" s="312"/>
      <c r="AR2851" s="312">
        <v>387</v>
      </c>
      <c r="AS2851" s="304"/>
      <c r="AT2851" s="312"/>
      <c r="AU2851" s="329">
        <f>VLOOKUP(C2851,[1]world!$A$2:$B$3555,2,FALSE)</f>
        <v>1</v>
      </c>
      <c r="AV2851" s="329">
        <v>519</v>
      </c>
      <c r="AW2851" s="304">
        <v>0.37</v>
      </c>
      <c r="AX2851" s="304">
        <v>60</v>
      </c>
      <c r="AY2851" s="304">
        <v>-999</v>
      </c>
      <c r="AZ2851" s="304">
        <v>220</v>
      </c>
      <c r="BA2851" s="304">
        <v>-999</v>
      </c>
      <c r="BB2851" s="304">
        <v>-999</v>
      </c>
      <c r="BC2851" s="304">
        <v>-999</v>
      </c>
      <c r="BD2851" s="304">
        <v>-999</v>
      </c>
      <c r="BE2851" s="304">
        <v>-999</v>
      </c>
      <c r="BF2851" s="304">
        <v>-999</v>
      </c>
      <c r="BG2851" s="304">
        <v>-999</v>
      </c>
      <c r="BH2851" s="304">
        <v>-999</v>
      </c>
      <c r="BI2851" s="304">
        <v>-999</v>
      </c>
      <c r="BJ2851" s="304">
        <v>4</v>
      </c>
      <c r="BK2851" s="304" t="s">
        <v>4954</v>
      </c>
      <c r="BL2851" s="304">
        <v>4</v>
      </c>
    </row>
    <row r="2852" spans="1:64" ht="15" hidden="1" customHeight="1" x14ac:dyDescent="0.2">
      <c r="A2852" s="304" t="s">
        <v>4917</v>
      </c>
      <c r="B2852" s="304" t="s">
        <v>5965</v>
      </c>
      <c r="C2852" s="304">
        <v>2988</v>
      </c>
      <c r="D2852" s="349" t="s">
        <v>1610</v>
      </c>
      <c r="E2852" s="309">
        <v>3154</v>
      </c>
      <c r="F2852" s="309"/>
      <c r="G2852" s="324">
        <v>32.753999999999998</v>
      </c>
      <c r="H2852" s="324">
        <v>-117.09699999999999</v>
      </c>
      <c r="I2852" s="324" t="s">
        <v>232</v>
      </c>
      <c r="J2852" s="368">
        <f t="shared" si="702"/>
        <v>375.54765785299867</v>
      </c>
      <c r="K2852" s="331">
        <f t="shared" si="703"/>
        <v>0.33046028505707004</v>
      </c>
      <c r="L2852" s="304" t="str">
        <f t="shared" si="695"/>
        <v>C</v>
      </c>
      <c r="M2852" s="388" t="s">
        <v>6092</v>
      </c>
      <c r="N2852" s="304"/>
      <c r="O2852" s="304"/>
      <c r="P2852" s="356"/>
      <c r="Q2852" s="356"/>
      <c r="R2852" s="304"/>
      <c r="S2852" s="356"/>
      <c r="T2852" s="304"/>
      <c r="U2852" s="356"/>
      <c r="V2852" s="304"/>
      <c r="W2852" s="310" t="s">
        <v>1398</v>
      </c>
      <c r="X2852" s="304" t="s">
        <v>205</v>
      </c>
      <c r="Y2852" s="366">
        <f t="shared" si="697"/>
        <v>424.8</v>
      </c>
      <c r="Z2852" s="304">
        <v>0.3</v>
      </c>
      <c r="AA2852" s="304"/>
      <c r="AB2852" s="304">
        <v>-999</v>
      </c>
      <c r="AC2852" s="304">
        <v>-999</v>
      </c>
      <c r="AD2852" s="366">
        <v>-999</v>
      </c>
      <c r="AE2852" s="304">
        <v>-999</v>
      </c>
      <c r="AF2852" s="304">
        <v>-999</v>
      </c>
      <c r="AG2852" s="304"/>
      <c r="AH2852" s="304">
        <v>2.8887399999999999E-3</v>
      </c>
      <c r="AI2852" s="312"/>
      <c r="AJ2852" s="332">
        <v>229</v>
      </c>
      <c r="AK2852" s="304">
        <f t="shared" si="696"/>
        <v>210</v>
      </c>
      <c r="AL2852" s="363">
        <v>0.43</v>
      </c>
      <c r="AM2852" s="389">
        <f t="shared" si="698"/>
        <v>387</v>
      </c>
      <c r="AN2852" s="363">
        <v>0.25</v>
      </c>
      <c r="AO2852" s="304"/>
      <c r="AP2852" s="312" t="s">
        <v>1600</v>
      </c>
      <c r="AQ2852" s="312"/>
      <c r="AR2852" s="312">
        <v>387</v>
      </c>
      <c r="AS2852" s="304"/>
      <c r="AT2852" s="312"/>
      <c r="AU2852" s="329">
        <f>VLOOKUP(C2852,[1]world!$A$2:$B$3555,2,FALSE)</f>
        <v>9</v>
      </c>
      <c r="AV2852" s="329">
        <v>497</v>
      </c>
      <c r="AW2852" s="304">
        <v>0.37</v>
      </c>
      <c r="AX2852" s="304">
        <v>60</v>
      </c>
      <c r="AY2852" s="304">
        <v>-999</v>
      </c>
      <c r="AZ2852" s="304">
        <v>220</v>
      </c>
      <c r="BA2852" s="304">
        <v>-999</v>
      </c>
      <c r="BB2852" s="304">
        <v>-999</v>
      </c>
      <c r="BC2852" s="304">
        <v>-999</v>
      </c>
      <c r="BD2852" s="304">
        <v>-999</v>
      </c>
      <c r="BE2852" s="304">
        <v>-999</v>
      </c>
      <c r="BF2852" s="304">
        <v>-999</v>
      </c>
      <c r="BG2852" s="304">
        <v>-999</v>
      </c>
      <c r="BH2852" s="304">
        <v>-999</v>
      </c>
      <c r="BI2852" s="304">
        <v>-999</v>
      </c>
      <c r="BJ2852" s="304">
        <v>4</v>
      </c>
      <c r="BK2852" s="304" t="s">
        <v>4954</v>
      </c>
      <c r="BL2852" s="304">
        <v>4</v>
      </c>
    </row>
    <row r="2853" spans="1:64" ht="15" hidden="1" customHeight="1" x14ac:dyDescent="0.2">
      <c r="A2853" s="304" t="s">
        <v>4917</v>
      </c>
      <c r="B2853" s="304" t="s">
        <v>5965</v>
      </c>
      <c r="C2853" s="304">
        <v>2989</v>
      </c>
      <c r="D2853" s="349" t="s">
        <v>1652</v>
      </c>
      <c r="E2853" s="309">
        <v>3156</v>
      </c>
      <c r="F2853" s="309"/>
      <c r="G2853" s="324">
        <v>32.914999999999999</v>
      </c>
      <c r="H2853" s="324">
        <v>-117.142</v>
      </c>
      <c r="I2853" s="324" t="s">
        <v>232</v>
      </c>
      <c r="J2853" s="368">
        <f t="shared" si="702"/>
        <v>383.71254435649706</v>
      </c>
      <c r="K2853" s="331">
        <f t="shared" si="703"/>
        <v>0.33046028505707004</v>
      </c>
      <c r="L2853" s="304" t="str">
        <f t="shared" si="695"/>
        <v>C</v>
      </c>
      <c r="M2853" s="388" t="s">
        <v>6092</v>
      </c>
      <c r="N2853" s="304"/>
      <c r="O2853" s="304"/>
      <c r="P2853" s="356"/>
      <c r="Q2853" s="356"/>
      <c r="R2853" s="304"/>
      <c r="S2853" s="356"/>
      <c r="T2853" s="304"/>
      <c r="U2853" s="356"/>
      <c r="V2853" s="304"/>
      <c r="W2853" s="310" t="s">
        <v>1398</v>
      </c>
      <c r="X2853" s="304" t="s">
        <v>205</v>
      </c>
      <c r="Y2853" s="366">
        <f t="shared" si="697"/>
        <v>424.8</v>
      </c>
      <c r="Z2853" s="304">
        <v>0.3</v>
      </c>
      <c r="AA2853" s="304"/>
      <c r="AB2853" s="304">
        <v>-999</v>
      </c>
      <c r="AC2853" s="304">
        <v>-999</v>
      </c>
      <c r="AD2853" s="366">
        <v>-999</v>
      </c>
      <c r="AE2853" s="304">
        <v>-999</v>
      </c>
      <c r="AF2853" s="304">
        <v>-999</v>
      </c>
      <c r="AG2853" s="304"/>
      <c r="AH2853" s="304">
        <v>5.13628E-3</v>
      </c>
      <c r="AI2853" s="312"/>
      <c r="AJ2853" s="332">
        <v>255</v>
      </c>
      <c r="AK2853" s="304">
        <f t="shared" si="696"/>
        <v>270</v>
      </c>
      <c r="AL2853" s="363">
        <v>0.43</v>
      </c>
      <c r="AM2853" s="389">
        <f t="shared" si="698"/>
        <v>387</v>
      </c>
      <c r="AN2853" s="363">
        <v>0.25</v>
      </c>
      <c r="AO2853" s="304"/>
      <c r="AP2853" s="312" t="s">
        <v>1600</v>
      </c>
      <c r="AQ2853" s="312"/>
      <c r="AR2853" s="312">
        <v>387</v>
      </c>
      <c r="AS2853" s="304"/>
      <c r="AT2853" s="312"/>
      <c r="AU2853" s="329">
        <f>VLOOKUP(C2853,[1]world!$A$2:$B$3555,2,FALSE)</f>
        <v>9</v>
      </c>
      <c r="AV2853" s="329">
        <v>497</v>
      </c>
      <c r="AW2853" s="304">
        <v>0.37</v>
      </c>
      <c r="AX2853" s="304">
        <v>60</v>
      </c>
      <c r="AY2853" s="304">
        <v>-999</v>
      </c>
      <c r="AZ2853" s="304">
        <v>220</v>
      </c>
      <c r="BA2853" s="304">
        <v>-999</v>
      </c>
      <c r="BB2853" s="304">
        <v>-999</v>
      </c>
      <c r="BC2853" s="304">
        <v>-999</v>
      </c>
      <c r="BD2853" s="304">
        <v>-999</v>
      </c>
      <c r="BE2853" s="304">
        <v>-999</v>
      </c>
      <c r="BF2853" s="304">
        <v>-999</v>
      </c>
      <c r="BG2853" s="304">
        <v>-999</v>
      </c>
      <c r="BH2853" s="304">
        <v>-999</v>
      </c>
      <c r="BI2853" s="304">
        <v>-999</v>
      </c>
      <c r="BJ2853" s="304">
        <v>4</v>
      </c>
      <c r="BK2853" s="304" t="s">
        <v>4954</v>
      </c>
      <c r="BL2853" s="304">
        <v>4</v>
      </c>
    </row>
    <row r="2854" spans="1:64" ht="15" hidden="1" customHeight="1" x14ac:dyDescent="0.2">
      <c r="A2854" s="304" t="s">
        <v>4917</v>
      </c>
      <c r="B2854" s="304" t="s">
        <v>5965</v>
      </c>
      <c r="C2854" s="304">
        <v>2990</v>
      </c>
      <c r="D2854" s="349" t="s">
        <v>1648</v>
      </c>
      <c r="E2854" s="309">
        <v>3234</v>
      </c>
      <c r="F2854" s="309"/>
      <c r="G2854" s="324">
        <v>32.877000000000002</v>
      </c>
      <c r="H2854" s="324">
        <v>-117.227</v>
      </c>
      <c r="I2854" s="324" t="s">
        <v>214</v>
      </c>
      <c r="J2854" s="368">
        <f t="shared" si="702"/>
        <v>443.03766787098976</v>
      </c>
      <c r="K2854" s="331">
        <f t="shared" si="703"/>
        <v>0.40016121751114264</v>
      </c>
      <c r="L2854" s="304" t="str">
        <f t="shared" si="695"/>
        <v>C</v>
      </c>
      <c r="M2854" s="388" t="s">
        <v>6092</v>
      </c>
      <c r="N2854" s="304"/>
      <c r="O2854" s="304"/>
      <c r="P2854" s="356"/>
      <c r="Q2854" s="356"/>
      <c r="R2854" s="304"/>
      <c r="S2854" s="356"/>
      <c r="T2854" s="304"/>
      <c r="U2854" s="356"/>
      <c r="V2854" s="304"/>
      <c r="W2854" s="310" t="s">
        <v>1609</v>
      </c>
      <c r="X2854" s="304" t="s">
        <v>232</v>
      </c>
      <c r="Y2854" s="366">
        <f t="shared" si="697"/>
        <v>506.6</v>
      </c>
      <c r="Z2854" s="304">
        <v>0.4</v>
      </c>
      <c r="AA2854" s="304"/>
      <c r="AB2854" s="304">
        <v>-999</v>
      </c>
      <c r="AC2854" s="304">
        <v>-999</v>
      </c>
      <c r="AD2854" s="366">
        <v>-999</v>
      </c>
      <c r="AE2854" s="304">
        <v>-999</v>
      </c>
      <c r="AF2854" s="304">
        <v>-999</v>
      </c>
      <c r="AG2854" s="304"/>
      <c r="AH2854" s="304">
        <v>1.27431E-2</v>
      </c>
      <c r="AI2854" s="312"/>
      <c r="AJ2854" s="332">
        <v>321</v>
      </c>
      <c r="AK2854" s="304">
        <f t="shared" si="696"/>
        <v>270</v>
      </c>
      <c r="AL2854" s="363">
        <v>0.43</v>
      </c>
      <c r="AM2854" s="389">
        <f t="shared" si="698"/>
        <v>515</v>
      </c>
      <c r="AN2854" s="304">
        <v>0.4</v>
      </c>
      <c r="AO2854" s="304"/>
      <c r="AP2854" s="312" t="s">
        <v>1710</v>
      </c>
      <c r="AQ2854" s="312"/>
      <c r="AR2854" s="312">
        <v>515</v>
      </c>
      <c r="AS2854" s="304"/>
      <c r="AT2854" s="312"/>
      <c r="AU2854" s="329">
        <f>VLOOKUP(C2854,[1]world!$A$2:$B$3555,2,FALSE)</f>
        <v>5</v>
      </c>
      <c r="AV2854" s="329">
        <v>402</v>
      </c>
      <c r="AW2854" s="304">
        <v>0.37</v>
      </c>
      <c r="AX2854" s="304">
        <v>40</v>
      </c>
      <c r="AY2854" s="304">
        <v>-999</v>
      </c>
      <c r="AZ2854" s="304">
        <v>220</v>
      </c>
      <c r="BA2854" s="304">
        <v>-999</v>
      </c>
      <c r="BB2854" s="304">
        <v>-999</v>
      </c>
      <c r="BC2854" s="304">
        <v>-999</v>
      </c>
      <c r="BD2854" s="304">
        <v>-999</v>
      </c>
      <c r="BE2854" s="304">
        <v>-999</v>
      </c>
      <c r="BF2854" s="304">
        <v>-999</v>
      </c>
      <c r="BG2854" s="304">
        <v>-999</v>
      </c>
      <c r="BH2854" s="304">
        <v>-999</v>
      </c>
      <c r="BI2854" s="304">
        <v>-999</v>
      </c>
      <c r="BJ2854" s="304">
        <v>4</v>
      </c>
      <c r="BK2854" s="304" t="s">
        <v>4954</v>
      </c>
      <c r="BL2854" s="304">
        <v>4</v>
      </c>
    </row>
    <row r="2855" spans="1:64" ht="15" hidden="1" customHeight="1" x14ac:dyDescent="0.2">
      <c r="A2855" s="304" t="s">
        <v>4917</v>
      </c>
      <c r="B2855" s="304" t="s">
        <v>5965</v>
      </c>
      <c r="C2855" s="304">
        <v>2991</v>
      </c>
      <c r="D2855" s="349" t="s">
        <v>1660</v>
      </c>
      <c r="E2855" s="309">
        <v>3260</v>
      </c>
      <c r="F2855" s="309"/>
      <c r="G2855" s="324">
        <v>32.954000000000001</v>
      </c>
      <c r="H2855" s="324">
        <v>-117.042</v>
      </c>
      <c r="I2855" s="324" t="s">
        <v>205</v>
      </c>
      <c r="J2855" s="368">
        <f t="shared" si="702"/>
        <v>332.97441113866211</v>
      </c>
      <c r="K2855" s="331">
        <f t="shared" si="703"/>
        <v>0.33046028505707004</v>
      </c>
      <c r="L2855" s="304" t="str">
        <f t="shared" si="695"/>
        <v>D</v>
      </c>
      <c r="M2855" s="388" t="s">
        <v>6092</v>
      </c>
      <c r="N2855" s="304"/>
      <c r="O2855" s="304"/>
      <c r="P2855" s="356"/>
      <c r="Q2855" s="356"/>
      <c r="R2855" s="304"/>
      <c r="S2855" s="356"/>
      <c r="T2855" s="304"/>
      <c r="U2855" s="356"/>
      <c r="V2855" s="304"/>
      <c r="W2855" s="310" t="s">
        <v>1661</v>
      </c>
      <c r="X2855" s="304" t="s">
        <v>213</v>
      </c>
      <c r="Y2855" s="366">
        <f t="shared" si="697"/>
        <v>274.5</v>
      </c>
      <c r="Z2855" s="304">
        <v>0.3</v>
      </c>
      <c r="AA2855" s="304"/>
      <c r="AB2855" s="304">
        <v>-999</v>
      </c>
      <c r="AC2855" s="304">
        <v>-999</v>
      </c>
      <c r="AD2855" s="366">
        <v>-999</v>
      </c>
      <c r="AE2855" s="304">
        <v>-999</v>
      </c>
      <c r="AF2855" s="304">
        <v>-999</v>
      </c>
      <c r="AG2855" s="304"/>
      <c r="AH2855" s="304">
        <v>1.1400199999999999E-2</v>
      </c>
      <c r="AI2855" s="385">
        <v>9.0350199999999992E-2</v>
      </c>
      <c r="AJ2855" s="332">
        <v>311</v>
      </c>
      <c r="AK2855" s="304">
        <f t="shared" si="696"/>
        <v>270</v>
      </c>
      <c r="AL2855" s="363">
        <v>0.43</v>
      </c>
      <c r="AM2855" s="389">
        <f t="shared" si="698"/>
        <v>353</v>
      </c>
      <c r="AN2855" s="363">
        <v>0.25</v>
      </c>
      <c r="AO2855" s="304"/>
      <c r="AP2855" s="312" t="s">
        <v>4980</v>
      </c>
      <c r="AQ2855" s="312"/>
      <c r="AR2855" s="312">
        <v>349</v>
      </c>
      <c r="AS2855" s="304"/>
      <c r="AT2855" s="312">
        <v>353</v>
      </c>
      <c r="AU2855" s="329">
        <f>VLOOKUP(C2855,[1]world!$A$2:$B$3555,2,FALSE)</f>
        <v>5</v>
      </c>
      <c r="AV2855" s="329">
        <v>402</v>
      </c>
      <c r="AW2855" s="304">
        <v>0.37</v>
      </c>
      <c r="AX2855" s="304">
        <v>60</v>
      </c>
      <c r="AY2855" s="304">
        <v>-999</v>
      </c>
      <c r="AZ2855" s="304">
        <v>220</v>
      </c>
      <c r="BA2855" s="304">
        <v>-999</v>
      </c>
      <c r="BB2855" s="304">
        <v>-999</v>
      </c>
      <c r="BC2855" s="304">
        <v>-999</v>
      </c>
      <c r="BD2855" s="304">
        <v>-999</v>
      </c>
      <c r="BE2855" s="304">
        <v>-999</v>
      </c>
      <c r="BF2855" s="304">
        <v>-999</v>
      </c>
      <c r="BG2855" s="304">
        <v>-999</v>
      </c>
      <c r="BH2855" s="304">
        <v>-999</v>
      </c>
      <c r="BI2855" s="304">
        <v>-999</v>
      </c>
      <c r="BJ2855" s="304">
        <v>4</v>
      </c>
      <c r="BK2855" s="304" t="s">
        <v>4954</v>
      </c>
      <c r="BL2855" s="304">
        <v>4</v>
      </c>
    </row>
    <row r="2856" spans="1:64" ht="15" hidden="1" customHeight="1" x14ac:dyDescent="0.2">
      <c r="A2856" s="304" t="s">
        <v>4917</v>
      </c>
      <c r="B2856" s="304" t="s">
        <v>5965</v>
      </c>
      <c r="C2856" s="304">
        <v>2992</v>
      </c>
      <c r="D2856" s="349" t="s">
        <v>1840</v>
      </c>
      <c r="E2856" s="309">
        <v>10021</v>
      </c>
      <c r="F2856" s="309"/>
      <c r="G2856" s="324">
        <v>33.61</v>
      </c>
      <c r="H2856" s="324">
        <v>-114.715</v>
      </c>
      <c r="I2856" s="324" t="s">
        <v>232</v>
      </c>
      <c r="J2856" s="368">
        <f t="shared" si="702"/>
        <v>263.10098835508086</v>
      </c>
      <c r="K2856" s="331">
        <f t="shared" si="703"/>
        <v>0.24141043887951488</v>
      </c>
      <c r="L2856" s="304" t="str">
        <f t="shared" si="695"/>
        <v>D</v>
      </c>
      <c r="M2856" s="388" t="s">
        <v>6092</v>
      </c>
      <c r="N2856" s="304"/>
      <c r="O2856" s="304"/>
      <c r="P2856" s="356"/>
      <c r="Q2856" s="356"/>
      <c r="R2856" s="304"/>
      <c r="S2856" s="356"/>
      <c r="T2856" s="304"/>
      <c r="U2856" s="356"/>
      <c r="V2856" s="304"/>
      <c r="W2856" s="310" t="s">
        <v>1832</v>
      </c>
      <c r="X2856" s="304" t="s">
        <v>213</v>
      </c>
      <c r="Y2856" s="366">
        <f t="shared" si="697"/>
        <v>274.5</v>
      </c>
      <c r="Z2856" s="304">
        <v>0.3</v>
      </c>
      <c r="AA2856" s="304"/>
      <c r="AB2856" s="304">
        <v>-999</v>
      </c>
      <c r="AC2856" s="304">
        <v>-999</v>
      </c>
      <c r="AD2856" s="366">
        <v>-999</v>
      </c>
      <c r="AE2856" s="304">
        <v>-999</v>
      </c>
      <c r="AF2856" s="304">
        <v>-999</v>
      </c>
      <c r="AG2856" s="304"/>
      <c r="AH2856" s="304">
        <v>1.6844900000000001E-3</v>
      </c>
      <c r="AI2856" s="385">
        <v>5.4453799999999997E-3</v>
      </c>
      <c r="AJ2856" s="332">
        <v>206</v>
      </c>
      <c r="AK2856" s="304">
        <f t="shared" si="696"/>
        <v>210</v>
      </c>
      <c r="AL2856" s="304">
        <v>0.2</v>
      </c>
      <c r="AM2856" s="389">
        <f t="shared" si="698"/>
        <v>306</v>
      </c>
      <c r="AN2856" s="363">
        <v>0.25</v>
      </c>
      <c r="AO2856" s="304"/>
      <c r="AP2856" s="312" t="s">
        <v>4979</v>
      </c>
      <c r="AQ2856" s="312"/>
      <c r="AR2856" s="312">
        <v>354</v>
      </c>
      <c r="AS2856" s="304"/>
      <c r="AT2856" s="312">
        <v>306</v>
      </c>
      <c r="AU2856" s="329">
        <f>VLOOKUP(C2856,[1]world!$A$2:$B$3555,2,FALSE)</f>
        <v>16</v>
      </c>
      <c r="AV2856" s="329">
        <v>246</v>
      </c>
      <c r="AW2856" s="304">
        <v>0.18</v>
      </c>
      <c r="AX2856" s="304">
        <v>60</v>
      </c>
      <c r="AY2856" s="304">
        <v>-999</v>
      </c>
      <c r="AZ2856" s="304">
        <v>240</v>
      </c>
      <c r="BA2856" s="304">
        <v>-999</v>
      </c>
      <c r="BB2856" s="304">
        <v>-999</v>
      </c>
      <c r="BC2856" s="304">
        <v>-999</v>
      </c>
      <c r="BD2856" s="304">
        <v>-999</v>
      </c>
      <c r="BE2856" s="304">
        <v>-999</v>
      </c>
      <c r="BF2856" s="304">
        <v>-999</v>
      </c>
      <c r="BG2856" s="304">
        <v>-999</v>
      </c>
      <c r="BH2856" s="304">
        <v>-999</v>
      </c>
      <c r="BI2856" s="304">
        <v>-999</v>
      </c>
      <c r="BJ2856" s="304">
        <v>4</v>
      </c>
      <c r="BK2856" s="304" t="s">
        <v>4954</v>
      </c>
      <c r="BL2856" s="304">
        <v>4</v>
      </c>
    </row>
    <row r="2857" spans="1:64" ht="15" hidden="1" customHeight="1" x14ac:dyDescent="0.2">
      <c r="A2857" s="304" t="s">
        <v>4917</v>
      </c>
      <c r="B2857" s="304" t="s">
        <v>5965</v>
      </c>
      <c r="C2857" s="304">
        <v>2993</v>
      </c>
      <c r="D2857" s="349" t="s">
        <v>1780</v>
      </c>
      <c r="E2857" s="309">
        <v>11217</v>
      </c>
      <c r="F2857" s="309"/>
      <c r="G2857" s="324">
        <v>33.511000000000003</v>
      </c>
      <c r="H2857" s="324">
        <v>-115.92</v>
      </c>
      <c r="I2857" s="324" t="s">
        <v>232</v>
      </c>
      <c r="J2857" s="368">
        <f t="shared" si="702"/>
        <v>385.45925316721718</v>
      </c>
      <c r="K2857" s="331">
        <f t="shared" si="703"/>
        <v>0.33046028505707004</v>
      </c>
      <c r="L2857" s="304" t="str">
        <f t="shared" si="695"/>
        <v>C</v>
      </c>
      <c r="M2857" s="388" t="s">
        <v>6092</v>
      </c>
      <c r="N2857" s="304"/>
      <c r="O2857" s="304"/>
      <c r="P2857" s="356"/>
      <c r="Q2857" s="356"/>
      <c r="R2857" s="304"/>
      <c r="S2857" s="356"/>
      <c r="T2857" s="304"/>
      <c r="U2857" s="356"/>
      <c r="V2857" s="304"/>
      <c r="W2857" s="310" t="s">
        <v>1398</v>
      </c>
      <c r="X2857" s="304" t="s">
        <v>205</v>
      </c>
      <c r="Y2857" s="366">
        <f t="shared" si="697"/>
        <v>424.8</v>
      </c>
      <c r="Z2857" s="304">
        <v>0.3</v>
      </c>
      <c r="AA2857" s="304"/>
      <c r="AB2857" s="304">
        <v>-999</v>
      </c>
      <c r="AC2857" s="304">
        <v>-999</v>
      </c>
      <c r="AD2857" s="366">
        <v>-999</v>
      </c>
      <c r="AE2857" s="304">
        <v>-999</v>
      </c>
      <c r="AF2857" s="304">
        <v>-999</v>
      </c>
      <c r="AG2857" s="304"/>
      <c r="AH2857" s="304">
        <v>3.1065800000000001E-2</v>
      </c>
      <c r="AI2857" s="385">
        <v>0.11551399999999999</v>
      </c>
      <c r="AJ2857" s="332">
        <v>413</v>
      </c>
      <c r="AK2857" s="304">
        <f t="shared" si="696"/>
        <v>425</v>
      </c>
      <c r="AL2857" s="363">
        <v>0.43</v>
      </c>
      <c r="AM2857" s="389">
        <f t="shared" si="698"/>
        <v>353</v>
      </c>
      <c r="AN2857" s="363">
        <v>0.25</v>
      </c>
      <c r="AO2857" s="304"/>
      <c r="AP2857" s="312" t="s">
        <v>4984</v>
      </c>
      <c r="AQ2857" s="312"/>
      <c r="AR2857" s="312">
        <v>209</v>
      </c>
      <c r="AS2857" s="304"/>
      <c r="AT2857" s="312">
        <v>353</v>
      </c>
      <c r="AU2857" s="329">
        <f>VLOOKUP(C2857,[1]world!$A$2:$B$3555,2,FALSE)</f>
        <v>8</v>
      </c>
      <c r="AV2857" s="329">
        <v>374</v>
      </c>
      <c r="AW2857" s="304">
        <v>0.37</v>
      </c>
      <c r="AX2857" s="304">
        <v>920</v>
      </c>
      <c r="AY2857" s="304">
        <v>-999</v>
      </c>
      <c r="AZ2857" s="304">
        <v>2620</v>
      </c>
      <c r="BA2857" s="304">
        <v>520</v>
      </c>
      <c r="BB2857" s="304">
        <v>-999</v>
      </c>
      <c r="BC2857" s="304">
        <v>1200</v>
      </c>
      <c r="BD2857" s="304">
        <v>-999</v>
      </c>
      <c r="BE2857" s="304">
        <v>-999</v>
      </c>
      <c r="BF2857" s="304">
        <v>-999</v>
      </c>
      <c r="BG2857" s="304">
        <v>-999</v>
      </c>
      <c r="BH2857" s="304">
        <v>-999</v>
      </c>
      <c r="BI2857" s="304">
        <v>-999</v>
      </c>
      <c r="BJ2857" s="304">
        <v>3</v>
      </c>
      <c r="BK2857" s="304" t="s">
        <v>4954</v>
      </c>
      <c r="BL2857" s="304">
        <v>3</v>
      </c>
    </row>
    <row r="2858" spans="1:64" ht="15" hidden="1" customHeight="1" x14ac:dyDescent="0.2">
      <c r="A2858" s="304" t="s">
        <v>4917</v>
      </c>
      <c r="B2858" s="304" t="s">
        <v>5965</v>
      </c>
      <c r="C2858" s="304">
        <v>2994</v>
      </c>
      <c r="D2858" s="349" t="s">
        <v>1748</v>
      </c>
      <c r="E2858" s="309">
        <v>11627</v>
      </c>
      <c r="F2858" s="309"/>
      <c r="G2858" s="324">
        <v>33.396999999999998</v>
      </c>
      <c r="H2858" s="324">
        <v>-115.776</v>
      </c>
      <c r="I2858" s="324" t="s">
        <v>214</v>
      </c>
      <c r="J2858" s="368">
        <f t="shared" si="702"/>
        <v>410.14275868271972</v>
      </c>
      <c r="K2858" s="331">
        <f t="shared" si="703"/>
        <v>0.40016121751114264</v>
      </c>
      <c r="L2858" s="304" t="str">
        <f t="shared" si="695"/>
        <v>C</v>
      </c>
      <c r="M2858" s="388" t="s">
        <v>6092</v>
      </c>
      <c r="N2858" s="304"/>
      <c r="O2858" s="304"/>
      <c r="P2858" s="356"/>
      <c r="Q2858" s="356"/>
      <c r="R2858" s="304"/>
      <c r="S2858" s="356"/>
      <c r="T2858" s="304"/>
      <c r="U2858" s="356"/>
      <c r="V2858" s="304"/>
      <c r="W2858" s="310" t="s">
        <v>1609</v>
      </c>
      <c r="X2858" s="304" t="s">
        <v>232</v>
      </c>
      <c r="Y2858" s="366">
        <f t="shared" si="697"/>
        <v>506.6</v>
      </c>
      <c r="Z2858" s="304">
        <v>0.4</v>
      </c>
      <c r="AA2858" s="304"/>
      <c r="AB2858" s="304">
        <v>-999</v>
      </c>
      <c r="AC2858" s="304">
        <v>-999</v>
      </c>
      <c r="AD2858" s="366">
        <v>-999</v>
      </c>
      <c r="AE2858" s="304">
        <v>-999</v>
      </c>
      <c r="AF2858" s="304">
        <v>-999</v>
      </c>
      <c r="AG2858" s="304"/>
      <c r="AH2858" s="304">
        <v>2.3556199999999999E-2</v>
      </c>
      <c r="AI2858" s="312"/>
      <c r="AJ2858" s="332">
        <v>383</v>
      </c>
      <c r="AK2858" s="304">
        <f t="shared" si="696"/>
        <v>425</v>
      </c>
      <c r="AL2858" s="363">
        <v>0.43</v>
      </c>
      <c r="AM2858" s="389">
        <f t="shared" si="698"/>
        <v>390</v>
      </c>
      <c r="AN2858" s="304">
        <v>0.4</v>
      </c>
      <c r="AO2858" s="304"/>
      <c r="AP2858" s="312" t="s">
        <v>1903</v>
      </c>
      <c r="AQ2858" s="312"/>
      <c r="AR2858" s="312">
        <v>390</v>
      </c>
      <c r="AS2858" s="304"/>
      <c r="AT2858" s="312"/>
      <c r="AU2858" s="329">
        <f>VLOOKUP(C2858,[1]world!$A$2:$B$3555,2,FALSE)</f>
        <v>8</v>
      </c>
      <c r="AV2858" s="329">
        <v>374</v>
      </c>
      <c r="AW2858" s="304">
        <v>0.37</v>
      </c>
      <c r="AX2858" s="304">
        <v>940</v>
      </c>
      <c r="AY2858" s="304">
        <v>-999</v>
      </c>
      <c r="AZ2858" s="304">
        <v>2040</v>
      </c>
      <c r="BA2858" s="304">
        <v>740</v>
      </c>
      <c r="BB2858" s="304">
        <v>-999</v>
      </c>
      <c r="BC2858" s="304">
        <v>1680</v>
      </c>
      <c r="BD2858" s="304">
        <v>-999</v>
      </c>
      <c r="BE2858" s="304">
        <v>-999</v>
      </c>
      <c r="BF2858" s="304">
        <v>-999</v>
      </c>
      <c r="BG2858" s="304">
        <v>-999</v>
      </c>
      <c r="BH2858" s="304">
        <v>-999</v>
      </c>
      <c r="BI2858" s="304">
        <v>-999</v>
      </c>
      <c r="BJ2858" s="304">
        <v>3</v>
      </c>
      <c r="BK2858" s="304" t="s">
        <v>4954</v>
      </c>
      <c r="BL2858" s="304">
        <v>3</v>
      </c>
    </row>
    <row r="2859" spans="1:64" ht="15" hidden="1" customHeight="1" x14ac:dyDescent="0.2">
      <c r="A2859" s="304" t="s">
        <v>4917</v>
      </c>
      <c r="B2859" s="304" t="s">
        <v>5965</v>
      </c>
      <c r="C2859" s="304">
        <v>2995</v>
      </c>
      <c r="D2859" s="349" t="s">
        <v>1980</v>
      </c>
      <c r="E2859" s="309">
        <v>12108</v>
      </c>
      <c r="F2859" s="309"/>
      <c r="G2859" s="324">
        <v>33.814999999999998</v>
      </c>
      <c r="H2859" s="324">
        <v>-116.461</v>
      </c>
      <c r="I2859" s="324" t="s">
        <v>232</v>
      </c>
      <c r="J2859" s="368">
        <f>P2859</f>
        <v>301</v>
      </c>
      <c r="K2859" s="331">
        <v>0.1</v>
      </c>
      <c r="L2859" s="304" t="str">
        <f t="shared" si="695"/>
        <v>D</v>
      </c>
      <c r="M2859" s="388">
        <v>0</v>
      </c>
      <c r="N2859" s="304"/>
      <c r="O2859" s="304">
        <f>VLOOKUP($C2859,SMM_Vol1!$B$271:$F$306,3,FALSE)</f>
        <v>49</v>
      </c>
      <c r="P2859" s="304">
        <f>VLOOKUP($C2859,SMM_Vol1!$B$271:$F$306,4,FALSE)</f>
        <v>301</v>
      </c>
      <c r="Q2859" s="309"/>
      <c r="R2859" s="304" t="str">
        <f>VLOOKUP($C2859,SMM_Vol1!$B$271:$F$306,5,FALSE)</f>
        <v>Yong et al. (2012)</v>
      </c>
      <c r="S2859" s="356"/>
      <c r="T2859" s="304"/>
      <c r="U2859" s="356"/>
      <c r="V2859" s="304"/>
      <c r="W2859" s="310" t="s">
        <v>1414</v>
      </c>
      <c r="X2859" s="304" t="s">
        <v>213</v>
      </c>
      <c r="Y2859" s="366">
        <f t="shared" si="697"/>
        <v>274.5</v>
      </c>
      <c r="Z2859" s="304">
        <v>0.3</v>
      </c>
      <c r="AA2859" s="304"/>
      <c r="AB2859" s="304">
        <v>-999</v>
      </c>
      <c r="AC2859" s="304">
        <v>-999</v>
      </c>
      <c r="AD2859" s="366">
        <v>-999</v>
      </c>
      <c r="AE2859" s="304">
        <v>-999</v>
      </c>
      <c r="AF2859" s="304">
        <v>-999</v>
      </c>
      <c r="AG2859" s="304"/>
      <c r="AH2859" s="304">
        <v>5.4287900000000002E-3</v>
      </c>
      <c r="AI2859" s="385">
        <v>1.3595100000000001E-2</v>
      </c>
      <c r="AJ2859" s="332">
        <v>258</v>
      </c>
      <c r="AK2859" s="304">
        <f t="shared" si="696"/>
        <v>270</v>
      </c>
      <c r="AL2859" s="363">
        <f>IF(AND(AH2859&lt;=0.0022,AI2859&lt;=0.0022),0.2,0.43)</f>
        <v>0.43</v>
      </c>
      <c r="AM2859" s="389">
        <f t="shared" si="698"/>
        <v>306</v>
      </c>
      <c r="AN2859" s="363">
        <v>0.25</v>
      </c>
      <c r="AO2859" s="304"/>
      <c r="AP2859" s="312" t="s">
        <v>4984</v>
      </c>
      <c r="AQ2859" s="312"/>
      <c r="AR2859" s="312">
        <v>209</v>
      </c>
      <c r="AS2859" s="304"/>
      <c r="AT2859" s="312">
        <v>306</v>
      </c>
      <c r="AU2859" s="329">
        <f>VLOOKUP(C2859,[1]world!$A$2:$B$3555,2,FALSE)</f>
        <v>11</v>
      </c>
      <c r="AV2859" s="329">
        <v>328</v>
      </c>
      <c r="AW2859" s="304">
        <v>0.37</v>
      </c>
      <c r="AX2859" s="304">
        <v>80</v>
      </c>
      <c r="AY2859" s="304">
        <v>-999</v>
      </c>
      <c r="AZ2859" s="304">
        <v>300</v>
      </c>
      <c r="BA2859" s="304">
        <v>860</v>
      </c>
      <c r="BB2859" s="304">
        <v>-999</v>
      </c>
      <c r="BC2859" s="304">
        <v>860</v>
      </c>
      <c r="BD2859" s="304">
        <v>-999</v>
      </c>
      <c r="BE2859" s="304">
        <v>-999</v>
      </c>
      <c r="BF2859" s="304">
        <v>-999</v>
      </c>
      <c r="BG2859" s="304">
        <v>-999</v>
      </c>
      <c r="BH2859" s="304">
        <v>-999</v>
      </c>
      <c r="BI2859" s="304">
        <v>-999</v>
      </c>
      <c r="BJ2859" s="304">
        <v>3</v>
      </c>
      <c r="BK2859" s="304" t="s">
        <v>4954</v>
      </c>
      <c r="BL2859" s="304">
        <v>3</v>
      </c>
    </row>
    <row r="2860" spans="1:64" ht="15" hidden="1" customHeight="1" x14ac:dyDescent="0.2">
      <c r="A2860" s="304" t="s">
        <v>4917</v>
      </c>
      <c r="B2860" s="304" t="s">
        <v>5965</v>
      </c>
      <c r="C2860" s="304">
        <v>2996</v>
      </c>
      <c r="D2860" s="349" t="s">
        <v>1836</v>
      </c>
      <c r="E2860" s="309">
        <v>12188</v>
      </c>
      <c r="F2860" s="309"/>
      <c r="G2860" s="324">
        <v>33.604999999999997</v>
      </c>
      <c r="H2860" s="324">
        <v>-116.938</v>
      </c>
      <c r="I2860" s="324" t="s">
        <v>232</v>
      </c>
      <c r="J2860" s="368">
        <f t="shared" ref="J2860:J2897" si="704">EXP(0.35*LN(AM2860)+0.24*LN(Y2860)+0.2*LN(AJ2860)+0.21*LN(AV2860))</f>
        <v>534.5129725247516</v>
      </c>
      <c r="K2860" s="331">
        <f t="shared" ref="K2860:K2897" si="705">SQRT(0.35*AN2860^2+0.24*Z2860^2+0.2*AL2860^2+0.21*AW2860^2)</f>
        <v>0.40016121751114264</v>
      </c>
      <c r="L2860" s="304" t="str">
        <f t="shared" si="695"/>
        <v>C</v>
      </c>
      <c r="M2860" s="388" t="s">
        <v>6092</v>
      </c>
      <c r="N2860" s="304"/>
      <c r="O2860" s="304"/>
      <c r="P2860" s="356"/>
      <c r="Q2860" s="356"/>
      <c r="R2860" s="304"/>
      <c r="S2860" s="356"/>
      <c r="T2860" s="304"/>
      <c r="U2860" s="356"/>
      <c r="V2860" s="304"/>
      <c r="W2860" s="310" t="s">
        <v>1812</v>
      </c>
      <c r="X2860" s="304" t="s">
        <v>232</v>
      </c>
      <c r="Y2860" s="366">
        <f t="shared" si="697"/>
        <v>506.6</v>
      </c>
      <c r="Z2860" s="304">
        <v>0.4</v>
      </c>
      <c r="AA2860" s="304"/>
      <c r="AB2860" s="304">
        <v>-999</v>
      </c>
      <c r="AC2860" s="304">
        <v>-999</v>
      </c>
      <c r="AD2860" s="366">
        <v>-999</v>
      </c>
      <c r="AE2860" s="304">
        <v>-999</v>
      </c>
      <c r="AF2860" s="304">
        <v>-999</v>
      </c>
      <c r="AG2860" s="304"/>
      <c r="AH2860" s="304">
        <v>3.4556400000000001E-2</v>
      </c>
      <c r="AI2860" s="312"/>
      <c r="AJ2860" s="332">
        <v>427</v>
      </c>
      <c r="AK2860" s="304">
        <f t="shared" si="696"/>
        <v>425</v>
      </c>
      <c r="AL2860" s="363">
        <v>0.43</v>
      </c>
      <c r="AM2860" s="389">
        <f t="shared" si="698"/>
        <v>748</v>
      </c>
      <c r="AN2860" s="304">
        <v>0.4</v>
      </c>
      <c r="AO2860" s="304"/>
      <c r="AP2860" s="312" t="s">
        <v>6114</v>
      </c>
      <c r="AQ2860" s="312"/>
      <c r="AR2860" s="312">
        <v>748</v>
      </c>
      <c r="AS2860" s="304"/>
      <c r="AT2860" s="312"/>
      <c r="AU2860" s="329">
        <f>VLOOKUP(C2860,[1]world!$A$2:$B$3555,2,FALSE)</f>
        <v>5</v>
      </c>
      <c r="AV2860" s="329">
        <v>402</v>
      </c>
      <c r="AW2860" s="304">
        <v>0.37</v>
      </c>
      <c r="AX2860" s="304">
        <v>40</v>
      </c>
      <c r="AY2860" s="304">
        <v>-999</v>
      </c>
      <c r="AZ2860" s="304">
        <v>200</v>
      </c>
      <c r="BA2860" s="304">
        <v>-999</v>
      </c>
      <c r="BB2860" s="304">
        <v>-999</v>
      </c>
      <c r="BC2860" s="304">
        <v>-999</v>
      </c>
      <c r="BD2860" s="304">
        <v>-999</v>
      </c>
      <c r="BE2860" s="304">
        <v>-999</v>
      </c>
      <c r="BF2860" s="304">
        <v>-999</v>
      </c>
      <c r="BG2860" s="304">
        <v>-999</v>
      </c>
      <c r="BH2860" s="304">
        <v>-999</v>
      </c>
      <c r="BI2860" s="304">
        <v>-999</v>
      </c>
      <c r="BJ2860" s="304">
        <v>4</v>
      </c>
      <c r="BK2860" s="304" t="s">
        <v>4954</v>
      </c>
      <c r="BL2860" s="304">
        <v>4</v>
      </c>
    </row>
    <row r="2861" spans="1:64" ht="15" hidden="1" customHeight="1" x14ac:dyDescent="0.2">
      <c r="A2861" s="304" t="s">
        <v>4917</v>
      </c>
      <c r="B2861" s="304" t="s">
        <v>5965</v>
      </c>
      <c r="C2861" s="304">
        <v>2997</v>
      </c>
      <c r="D2861" s="349" t="s">
        <v>1927</v>
      </c>
      <c r="E2861" s="309">
        <v>12266</v>
      </c>
      <c r="F2861" s="309"/>
      <c r="G2861" s="324">
        <v>33.747999999999998</v>
      </c>
      <c r="H2861" s="324">
        <v>-116.96599999999999</v>
      </c>
      <c r="I2861" s="324" t="s">
        <v>232</v>
      </c>
      <c r="J2861" s="368">
        <f t="shared" si="704"/>
        <v>325.6908379324351</v>
      </c>
      <c r="K2861" s="331">
        <f t="shared" si="705"/>
        <v>0.33046028505707004</v>
      </c>
      <c r="L2861" s="304" t="str">
        <f t="shared" si="695"/>
        <v>D</v>
      </c>
      <c r="M2861" s="388" t="s">
        <v>6092</v>
      </c>
      <c r="N2861" s="304"/>
      <c r="O2861" s="304"/>
      <c r="P2861" s="356"/>
      <c r="Q2861" s="356"/>
      <c r="R2861" s="304"/>
      <c r="S2861" s="356"/>
      <c r="T2861" s="304"/>
      <c r="U2861" s="356"/>
      <c r="V2861" s="304"/>
      <c r="W2861" s="310" t="s">
        <v>1414</v>
      </c>
      <c r="X2861" s="304" t="s">
        <v>213</v>
      </c>
      <c r="Y2861" s="366">
        <f t="shared" si="697"/>
        <v>274.5</v>
      </c>
      <c r="Z2861" s="304">
        <v>0.3</v>
      </c>
      <c r="AA2861" s="304"/>
      <c r="AB2861" s="304">
        <v>-999</v>
      </c>
      <c r="AC2861" s="304">
        <v>-999</v>
      </c>
      <c r="AD2861" s="366">
        <v>-999</v>
      </c>
      <c r="AE2861" s="304">
        <v>-999</v>
      </c>
      <c r="AF2861" s="304">
        <v>-999</v>
      </c>
      <c r="AG2861" s="304"/>
      <c r="AH2861" s="304">
        <v>8.84712E-3</v>
      </c>
      <c r="AI2861" s="385">
        <v>2.69819E-2</v>
      </c>
      <c r="AJ2861" s="332">
        <v>289</v>
      </c>
      <c r="AK2861" s="304">
        <f t="shared" si="696"/>
        <v>270</v>
      </c>
      <c r="AL2861" s="363">
        <v>0.43</v>
      </c>
      <c r="AM2861" s="389">
        <f t="shared" si="698"/>
        <v>353</v>
      </c>
      <c r="AN2861" s="363">
        <v>0.25</v>
      </c>
      <c r="AO2861" s="304"/>
      <c r="AP2861" s="312" t="s">
        <v>4980</v>
      </c>
      <c r="AQ2861" s="312"/>
      <c r="AR2861" s="312">
        <v>349</v>
      </c>
      <c r="AS2861" s="304"/>
      <c r="AT2861" s="312">
        <v>353</v>
      </c>
      <c r="AU2861" s="329">
        <f>VLOOKUP(C2861,[1]world!$A$2:$B$3555,2,FALSE)</f>
        <v>7</v>
      </c>
      <c r="AV2861" s="329">
        <v>388</v>
      </c>
      <c r="AW2861" s="304">
        <v>0.37</v>
      </c>
      <c r="AX2861" s="304">
        <v>60</v>
      </c>
      <c r="AY2861" s="304">
        <v>-999</v>
      </c>
      <c r="AZ2861" s="304">
        <v>320</v>
      </c>
      <c r="BA2861" s="304">
        <v>-999</v>
      </c>
      <c r="BB2861" s="304">
        <v>-999</v>
      </c>
      <c r="BC2861" s="304">
        <v>-999</v>
      </c>
      <c r="BD2861" s="304">
        <v>-999</v>
      </c>
      <c r="BE2861" s="304">
        <v>-999</v>
      </c>
      <c r="BF2861" s="304">
        <v>-999</v>
      </c>
      <c r="BG2861" s="304">
        <v>-999</v>
      </c>
      <c r="BH2861" s="304">
        <v>-999</v>
      </c>
      <c r="BI2861" s="304">
        <v>-999</v>
      </c>
      <c r="BJ2861" s="304">
        <v>4</v>
      </c>
      <c r="BK2861" s="304" t="s">
        <v>4954</v>
      </c>
      <c r="BL2861" s="304">
        <v>4</v>
      </c>
    </row>
    <row r="2862" spans="1:64" ht="15" hidden="1" customHeight="1" x14ac:dyDescent="0.2">
      <c r="A2862" s="304" t="s">
        <v>4917</v>
      </c>
      <c r="B2862" s="304" t="s">
        <v>5965</v>
      </c>
      <c r="C2862" s="304">
        <v>2999</v>
      </c>
      <c r="D2862" s="349" t="s">
        <v>1955</v>
      </c>
      <c r="E2862" s="309">
        <v>13067</v>
      </c>
      <c r="F2862" s="309"/>
      <c r="G2862" s="324">
        <v>33.786000000000001</v>
      </c>
      <c r="H2862" s="324">
        <v>-117.809</v>
      </c>
      <c r="I2862" s="324" t="s">
        <v>232</v>
      </c>
      <c r="J2862" s="368">
        <f t="shared" si="704"/>
        <v>346.22697769760327</v>
      </c>
      <c r="K2862" s="331">
        <f t="shared" si="705"/>
        <v>0.33046028505707004</v>
      </c>
      <c r="L2862" s="304" t="str">
        <f t="shared" si="695"/>
        <v>D</v>
      </c>
      <c r="M2862" s="388" t="s">
        <v>6092</v>
      </c>
      <c r="N2862" s="304"/>
      <c r="O2862" s="304"/>
      <c r="P2862" s="356"/>
      <c r="Q2862" s="356"/>
      <c r="R2862" s="304"/>
      <c r="S2862" s="356"/>
      <c r="T2862" s="304"/>
      <c r="U2862" s="356"/>
      <c r="V2862" s="304"/>
      <c r="W2862" s="310" t="s">
        <v>1462</v>
      </c>
      <c r="X2862" s="304" t="s">
        <v>206</v>
      </c>
      <c r="Y2862" s="366">
        <f t="shared" si="697"/>
        <v>338.6</v>
      </c>
      <c r="Z2862" s="304">
        <v>0.3</v>
      </c>
      <c r="AA2862" s="304"/>
      <c r="AB2862" s="304">
        <v>-999</v>
      </c>
      <c r="AC2862" s="304">
        <v>-999</v>
      </c>
      <c r="AD2862" s="366">
        <v>-999</v>
      </c>
      <c r="AE2862" s="304">
        <v>-999</v>
      </c>
      <c r="AF2862" s="304">
        <v>-999</v>
      </c>
      <c r="AG2862" s="304"/>
      <c r="AH2862" s="304">
        <v>1.2227099999999999E-2</v>
      </c>
      <c r="AI2862" s="385">
        <v>4.5483500000000003E-2</v>
      </c>
      <c r="AJ2862" s="332">
        <v>317</v>
      </c>
      <c r="AK2862" s="304">
        <f t="shared" si="696"/>
        <v>270</v>
      </c>
      <c r="AL2862" s="363">
        <v>0.43</v>
      </c>
      <c r="AM2862" s="389">
        <f t="shared" si="698"/>
        <v>353</v>
      </c>
      <c r="AN2862" s="363">
        <v>0.25</v>
      </c>
      <c r="AO2862" s="304"/>
      <c r="AP2862" s="312" t="s">
        <v>6119</v>
      </c>
      <c r="AQ2862" s="312"/>
      <c r="AR2862" s="312">
        <v>280</v>
      </c>
      <c r="AS2862" s="304"/>
      <c r="AT2862" s="312">
        <v>353</v>
      </c>
      <c r="AU2862" s="329">
        <f>VLOOKUP(C2862,[1]world!$A$2:$B$3555,2,FALSE)</f>
        <v>8</v>
      </c>
      <c r="AV2862" s="329">
        <v>374</v>
      </c>
      <c r="AW2862" s="304">
        <v>0.37</v>
      </c>
      <c r="AX2862" s="304">
        <v>860</v>
      </c>
      <c r="AY2862" s="304">
        <v>-999</v>
      </c>
      <c r="AZ2862" s="304">
        <v>2760</v>
      </c>
      <c r="BA2862" s="304">
        <v>320</v>
      </c>
      <c r="BB2862" s="304">
        <v>-999</v>
      </c>
      <c r="BC2862" s="304">
        <v>2260</v>
      </c>
      <c r="BD2862" s="304">
        <v>-999</v>
      </c>
      <c r="BE2862" s="304">
        <v>-999</v>
      </c>
      <c r="BF2862" s="304">
        <v>-999</v>
      </c>
      <c r="BG2862" s="304">
        <v>-999</v>
      </c>
      <c r="BH2862" s="304">
        <v>-999</v>
      </c>
      <c r="BI2862" s="304">
        <v>-999</v>
      </c>
      <c r="BJ2862" s="304">
        <v>3</v>
      </c>
      <c r="BK2862" s="304" t="s">
        <v>4954</v>
      </c>
      <c r="BL2862" s="304">
        <v>3</v>
      </c>
    </row>
    <row r="2863" spans="1:64" ht="15" hidden="1" customHeight="1" x14ac:dyDescent="0.2">
      <c r="A2863" s="304" t="s">
        <v>4917</v>
      </c>
      <c r="B2863" s="304" t="s">
        <v>5965</v>
      </c>
      <c r="C2863" s="304">
        <v>3000</v>
      </c>
      <c r="D2863" s="349" t="s">
        <v>1942</v>
      </c>
      <c r="E2863" s="309">
        <v>13069</v>
      </c>
      <c r="F2863" s="309"/>
      <c r="G2863" s="324">
        <v>33.768000000000001</v>
      </c>
      <c r="H2863" s="324">
        <v>-117.85</v>
      </c>
      <c r="I2863" s="324" t="s">
        <v>232</v>
      </c>
      <c r="J2863" s="368">
        <f t="shared" si="704"/>
        <v>301.93288949206294</v>
      </c>
      <c r="K2863" s="331">
        <f t="shared" si="705"/>
        <v>0.33046028505707004</v>
      </c>
      <c r="L2863" s="304" t="str">
        <f t="shared" si="695"/>
        <v>D</v>
      </c>
      <c r="M2863" s="388" t="s">
        <v>6092</v>
      </c>
      <c r="N2863" s="304"/>
      <c r="O2863" s="304"/>
      <c r="P2863" s="356"/>
      <c r="Q2863" s="356"/>
      <c r="R2863" s="304"/>
      <c r="S2863" s="356"/>
      <c r="T2863" s="304"/>
      <c r="U2863" s="356"/>
      <c r="V2863" s="304"/>
      <c r="W2863" s="310" t="s">
        <v>1414</v>
      </c>
      <c r="X2863" s="304" t="s">
        <v>213</v>
      </c>
      <c r="Y2863" s="366">
        <f t="shared" si="697"/>
        <v>274.5</v>
      </c>
      <c r="Z2863" s="304">
        <v>0.3</v>
      </c>
      <c r="AA2863" s="304"/>
      <c r="AB2863" s="304">
        <v>-999</v>
      </c>
      <c r="AC2863" s="304">
        <v>-999</v>
      </c>
      <c r="AD2863" s="366">
        <v>-999</v>
      </c>
      <c r="AE2863" s="304">
        <v>-999</v>
      </c>
      <c r="AF2863" s="304">
        <v>-999</v>
      </c>
      <c r="AG2863" s="304"/>
      <c r="AH2863" s="304">
        <v>5.9021400000000002E-3</v>
      </c>
      <c r="AI2863" s="385">
        <v>2.58257E-2</v>
      </c>
      <c r="AJ2863" s="332">
        <v>262</v>
      </c>
      <c r="AK2863" s="304">
        <f t="shared" si="696"/>
        <v>270</v>
      </c>
      <c r="AL2863" s="363">
        <v>0.43</v>
      </c>
      <c r="AM2863" s="389">
        <f t="shared" si="698"/>
        <v>353</v>
      </c>
      <c r="AN2863" s="363">
        <v>0.25</v>
      </c>
      <c r="AO2863" s="304"/>
      <c r="AP2863" s="312" t="s">
        <v>6119</v>
      </c>
      <c r="AQ2863" s="312"/>
      <c r="AR2863" s="312">
        <v>280</v>
      </c>
      <c r="AS2863" s="304"/>
      <c r="AT2863" s="312">
        <v>353</v>
      </c>
      <c r="AU2863" s="329">
        <f>VLOOKUP(C2863,[1]world!$A$2:$B$3555,2,FALSE)</f>
        <v>12</v>
      </c>
      <c r="AV2863" s="329">
        <v>297</v>
      </c>
      <c r="AW2863" s="304">
        <v>0.37</v>
      </c>
      <c r="AX2863" s="304">
        <v>920</v>
      </c>
      <c r="AY2863" s="304">
        <v>-999</v>
      </c>
      <c r="AZ2863" s="304">
        <v>2820</v>
      </c>
      <c r="BA2863" s="304">
        <v>320</v>
      </c>
      <c r="BB2863" s="304">
        <v>-999</v>
      </c>
      <c r="BC2863" s="304">
        <v>3400</v>
      </c>
      <c r="BD2863" s="304">
        <v>-999</v>
      </c>
      <c r="BE2863" s="304">
        <v>-999</v>
      </c>
      <c r="BF2863" s="304">
        <v>-999</v>
      </c>
      <c r="BG2863" s="304">
        <v>-999</v>
      </c>
      <c r="BH2863" s="304">
        <v>-999</v>
      </c>
      <c r="BI2863" s="304">
        <v>-999</v>
      </c>
      <c r="BJ2863" s="304">
        <v>3</v>
      </c>
      <c r="BK2863" s="304" t="s">
        <v>4954</v>
      </c>
      <c r="BL2863" s="304">
        <v>3</v>
      </c>
    </row>
    <row r="2864" spans="1:64" ht="15" hidden="1" customHeight="1" x14ac:dyDescent="0.2">
      <c r="A2864" s="304" t="s">
        <v>4917</v>
      </c>
      <c r="B2864" s="304" t="s">
        <v>5965</v>
      </c>
      <c r="C2864" s="304">
        <v>3001</v>
      </c>
      <c r="D2864" s="349" t="s">
        <v>1769</v>
      </c>
      <c r="E2864" s="309">
        <v>13070</v>
      </c>
      <c r="F2864" s="309"/>
      <c r="G2864" s="324">
        <v>33.484999999999999</v>
      </c>
      <c r="H2864" s="324">
        <v>-117.669</v>
      </c>
      <c r="I2864" s="324" t="s">
        <v>232</v>
      </c>
      <c r="J2864" s="368">
        <f t="shared" si="704"/>
        <v>364.13060425575139</v>
      </c>
      <c r="K2864" s="331">
        <f t="shared" si="705"/>
        <v>0.33046028505707004</v>
      </c>
      <c r="L2864" s="304" t="str">
        <f t="shared" si="695"/>
        <v>C</v>
      </c>
      <c r="M2864" s="388" t="s">
        <v>6092</v>
      </c>
      <c r="N2864" s="304"/>
      <c r="O2864" s="304"/>
      <c r="P2864" s="356"/>
      <c r="Q2864" s="356"/>
      <c r="R2864" s="304"/>
      <c r="S2864" s="356"/>
      <c r="T2864" s="304"/>
      <c r="U2864" s="356"/>
      <c r="V2864" s="304"/>
      <c r="W2864" s="310" t="s">
        <v>1414</v>
      </c>
      <c r="X2864" s="304" t="s">
        <v>213</v>
      </c>
      <c r="Y2864" s="366">
        <f t="shared" si="697"/>
        <v>274.5</v>
      </c>
      <c r="Z2864" s="304">
        <v>0.3</v>
      </c>
      <c r="AA2864" s="304"/>
      <c r="AB2864" s="304">
        <v>-999</v>
      </c>
      <c r="AC2864" s="304">
        <v>-999</v>
      </c>
      <c r="AD2864" s="366">
        <v>-999</v>
      </c>
      <c r="AE2864" s="304">
        <v>-999</v>
      </c>
      <c r="AF2864" s="304">
        <v>-999</v>
      </c>
      <c r="AG2864" s="304"/>
      <c r="AH2864" s="304">
        <v>1.6920600000000001E-2</v>
      </c>
      <c r="AI2864" s="385">
        <v>0.141374</v>
      </c>
      <c r="AJ2864" s="332">
        <v>352</v>
      </c>
      <c r="AK2864" s="304">
        <f t="shared" si="696"/>
        <v>270</v>
      </c>
      <c r="AL2864" s="363">
        <v>0.43</v>
      </c>
      <c r="AM2864" s="389">
        <f t="shared" si="698"/>
        <v>353</v>
      </c>
      <c r="AN2864" s="363">
        <v>0.25</v>
      </c>
      <c r="AO2864" s="304"/>
      <c r="AP2864" s="312" t="s">
        <v>4980</v>
      </c>
      <c r="AQ2864" s="312"/>
      <c r="AR2864" s="312">
        <v>349</v>
      </c>
      <c r="AS2864" s="304"/>
      <c r="AT2864" s="312">
        <v>353</v>
      </c>
      <c r="AU2864" s="329">
        <f>VLOOKUP(C2864,[1]world!$A$2:$B$3555,2,FALSE)</f>
        <v>3</v>
      </c>
      <c r="AV2864" s="329">
        <v>547</v>
      </c>
      <c r="AW2864" s="304">
        <v>0.37</v>
      </c>
      <c r="AX2864" s="304">
        <v>800</v>
      </c>
      <c r="AY2864" s="304">
        <v>-999</v>
      </c>
      <c r="AZ2864" s="304">
        <v>3300</v>
      </c>
      <c r="BA2864" s="304">
        <v>-999</v>
      </c>
      <c r="BB2864" s="304">
        <v>-999</v>
      </c>
      <c r="BC2864" s="304">
        <v>2000</v>
      </c>
      <c r="BD2864" s="304">
        <v>-999</v>
      </c>
      <c r="BE2864" s="304">
        <v>-999</v>
      </c>
      <c r="BF2864" s="304">
        <v>-999</v>
      </c>
      <c r="BG2864" s="304">
        <v>-999</v>
      </c>
      <c r="BH2864" s="304">
        <v>-999</v>
      </c>
      <c r="BI2864" s="304">
        <v>-999</v>
      </c>
      <c r="BJ2864" s="304">
        <v>4</v>
      </c>
      <c r="BK2864" s="304" t="s">
        <v>4954</v>
      </c>
      <c r="BL2864" s="304">
        <v>3</v>
      </c>
    </row>
    <row r="2865" spans="1:64" ht="15" hidden="1" customHeight="1" x14ac:dyDescent="0.2">
      <c r="A2865" s="304" t="s">
        <v>4917</v>
      </c>
      <c r="B2865" s="304" t="s">
        <v>5965</v>
      </c>
      <c r="C2865" s="304">
        <v>3002</v>
      </c>
      <c r="D2865" s="349" t="s">
        <v>1797</v>
      </c>
      <c r="E2865" s="309">
        <v>13081</v>
      </c>
      <c r="F2865" s="309"/>
      <c r="G2865" s="324">
        <v>33.564999999999998</v>
      </c>
      <c r="H2865" s="324">
        <v>-117.264</v>
      </c>
      <c r="I2865" s="324" t="s">
        <v>232</v>
      </c>
      <c r="J2865" s="368">
        <f t="shared" si="704"/>
        <v>586.27544440933889</v>
      </c>
      <c r="K2865" s="331">
        <f t="shared" si="705"/>
        <v>0.37858816674587176</v>
      </c>
      <c r="L2865" s="304" t="str">
        <f t="shared" si="695"/>
        <v>C</v>
      </c>
      <c r="M2865" s="388" t="s">
        <v>6092</v>
      </c>
      <c r="N2865" s="304"/>
      <c r="O2865" s="304"/>
      <c r="P2865" s="356"/>
      <c r="Q2865" s="356"/>
      <c r="R2865" s="304"/>
      <c r="S2865" s="356"/>
      <c r="T2865" s="304"/>
      <c r="U2865" s="356"/>
      <c r="V2865" s="304"/>
      <c r="W2865" s="310" t="s">
        <v>1398</v>
      </c>
      <c r="X2865" s="304" t="s">
        <v>205</v>
      </c>
      <c r="Y2865" s="366">
        <f t="shared" si="697"/>
        <v>424.8</v>
      </c>
      <c r="Z2865" s="304">
        <v>0.3</v>
      </c>
      <c r="AA2865" s="304"/>
      <c r="AB2865" s="304">
        <v>-999</v>
      </c>
      <c r="AC2865" s="304">
        <v>-999</v>
      </c>
      <c r="AD2865" s="366">
        <v>-999</v>
      </c>
      <c r="AE2865" s="304">
        <v>-999</v>
      </c>
      <c r="AF2865" s="304">
        <v>-999</v>
      </c>
      <c r="AG2865" s="304"/>
      <c r="AH2865" s="304">
        <v>9.4454399999999994E-2</v>
      </c>
      <c r="AI2865" s="312"/>
      <c r="AJ2865" s="332">
        <v>606</v>
      </c>
      <c r="AK2865" s="304">
        <f t="shared" si="696"/>
        <v>555</v>
      </c>
      <c r="AL2865" s="363">
        <v>0.43</v>
      </c>
      <c r="AM2865" s="389">
        <f t="shared" si="698"/>
        <v>748</v>
      </c>
      <c r="AN2865" s="304">
        <v>0.4</v>
      </c>
      <c r="AO2865" s="304"/>
      <c r="AP2865" s="312" t="s">
        <v>6114</v>
      </c>
      <c r="AQ2865" s="312"/>
      <c r="AR2865" s="312">
        <v>748</v>
      </c>
      <c r="AS2865" s="304"/>
      <c r="AT2865" s="312"/>
      <c r="AU2865" s="329">
        <f>VLOOKUP(C2865,[1]world!$A$2:$B$3555,2,FALSE)</f>
        <v>3</v>
      </c>
      <c r="AV2865" s="329">
        <v>547</v>
      </c>
      <c r="AW2865" s="304">
        <v>0.37</v>
      </c>
      <c r="AX2865" s="304">
        <v>40</v>
      </c>
      <c r="AY2865" s="304">
        <v>-999</v>
      </c>
      <c r="AZ2865" s="304">
        <v>240</v>
      </c>
      <c r="BA2865" s="304">
        <v>-999</v>
      </c>
      <c r="BB2865" s="304">
        <v>-999</v>
      </c>
      <c r="BC2865" s="304">
        <v>-999</v>
      </c>
      <c r="BD2865" s="304">
        <v>-999</v>
      </c>
      <c r="BE2865" s="304">
        <v>-999</v>
      </c>
      <c r="BF2865" s="304">
        <v>-999</v>
      </c>
      <c r="BG2865" s="304">
        <v>-999</v>
      </c>
      <c r="BH2865" s="304">
        <v>-999</v>
      </c>
      <c r="BI2865" s="304">
        <v>-999</v>
      </c>
      <c r="BJ2865" s="304">
        <v>4</v>
      </c>
      <c r="BK2865" s="304" t="s">
        <v>4954</v>
      </c>
      <c r="BL2865" s="304">
        <v>4</v>
      </c>
    </row>
    <row r="2866" spans="1:64" ht="15" hidden="1" customHeight="1" x14ac:dyDescent="0.2">
      <c r="A2866" s="304" t="s">
        <v>4901</v>
      </c>
      <c r="B2866" s="304" t="s">
        <v>5965</v>
      </c>
      <c r="C2866" s="304">
        <v>3003</v>
      </c>
      <c r="D2866" s="349" t="s">
        <v>1983</v>
      </c>
      <c r="E2866" s="309">
        <v>13095</v>
      </c>
      <c r="F2866" s="309"/>
      <c r="G2866" s="324">
        <v>33.817999999999998</v>
      </c>
      <c r="H2866" s="324">
        <v>-117.133</v>
      </c>
      <c r="I2866" s="324" t="s">
        <v>232</v>
      </c>
      <c r="J2866" s="368">
        <f t="shared" si="704"/>
        <v>393.79668789557718</v>
      </c>
      <c r="K2866" s="331">
        <f t="shared" si="705"/>
        <v>0.35497042130295869</v>
      </c>
      <c r="L2866" s="304" t="str">
        <f t="shared" si="695"/>
        <v>C</v>
      </c>
      <c r="M2866" s="388" t="s">
        <v>6092</v>
      </c>
      <c r="N2866" s="304"/>
      <c r="O2866" s="304"/>
      <c r="P2866" s="356"/>
      <c r="Q2866" s="356"/>
      <c r="R2866" s="304"/>
      <c r="S2866" s="356"/>
      <c r="T2866" s="304"/>
      <c r="U2866" s="356"/>
      <c r="V2866" s="304"/>
      <c r="W2866" s="310" t="s">
        <v>1644</v>
      </c>
      <c r="X2866" s="304" t="s">
        <v>232</v>
      </c>
      <c r="Y2866" s="366">
        <f t="shared" si="697"/>
        <v>506.6</v>
      </c>
      <c r="Z2866" s="304">
        <v>0.4</v>
      </c>
      <c r="AA2866" s="304"/>
      <c r="AB2866" s="304">
        <v>-999</v>
      </c>
      <c r="AC2866" s="304">
        <v>-999</v>
      </c>
      <c r="AD2866" s="366">
        <v>-999</v>
      </c>
      <c r="AE2866" s="304">
        <v>-999</v>
      </c>
      <c r="AF2866" s="304">
        <v>-999</v>
      </c>
      <c r="AG2866" s="304"/>
      <c r="AH2866" s="304">
        <v>1.7798399999999999E-2</v>
      </c>
      <c r="AI2866" s="385">
        <v>4.6589499999999999E-2</v>
      </c>
      <c r="AJ2866" s="332">
        <v>358</v>
      </c>
      <c r="AK2866" s="304">
        <f t="shared" si="696"/>
        <v>270</v>
      </c>
      <c r="AL2866" s="363">
        <v>0.43</v>
      </c>
      <c r="AM2866" s="389">
        <f t="shared" si="698"/>
        <v>353</v>
      </c>
      <c r="AN2866" s="363">
        <v>0.25</v>
      </c>
      <c r="AO2866" s="304"/>
      <c r="AP2866" s="312" t="s">
        <v>4980</v>
      </c>
      <c r="AQ2866" s="312"/>
      <c r="AR2866" s="312">
        <v>349</v>
      </c>
      <c r="AS2866" s="304"/>
      <c r="AT2866" s="312">
        <v>353</v>
      </c>
      <c r="AU2866" s="329">
        <f>VLOOKUP(C2866,[1]world!$A$2:$B$3555,2,FALSE)</f>
        <v>7</v>
      </c>
      <c r="AV2866" s="329">
        <v>388</v>
      </c>
      <c r="AW2866" s="304">
        <v>0.37</v>
      </c>
      <c r="AX2866" s="304">
        <v>60</v>
      </c>
      <c r="AY2866" s="304">
        <v>-999</v>
      </c>
      <c r="AZ2866" s="304">
        <v>260</v>
      </c>
      <c r="BA2866" s="304">
        <v>-999</v>
      </c>
      <c r="BB2866" s="304">
        <v>-999</v>
      </c>
      <c r="BC2866" s="304">
        <v>-999</v>
      </c>
      <c r="BD2866" s="304">
        <v>-999</v>
      </c>
      <c r="BE2866" s="304">
        <v>-999</v>
      </c>
      <c r="BF2866" s="304">
        <v>-999</v>
      </c>
      <c r="BG2866" s="304">
        <v>-999</v>
      </c>
      <c r="BH2866" s="304">
        <v>-999</v>
      </c>
      <c r="BI2866" s="304">
        <v>-999</v>
      </c>
      <c r="BJ2866" s="304">
        <v>4</v>
      </c>
      <c r="BK2866" s="304" t="s">
        <v>4954</v>
      </c>
      <c r="BL2866" s="304">
        <v>4</v>
      </c>
    </row>
    <row r="2867" spans="1:64" ht="15" hidden="1" customHeight="1" x14ac:dyDescent="0.2">
      <c r="A2867" s="304" t="s">
        <v>4917</v>
      </c>
      <c r="B2867" s="304" t="s">
        <v>5965</v>
      </c>
      <c r="C2867" s="304">
        <v>3004</v>
      </c>
      <c r="D2867" s="349" t="s">
        <v>1831</v>
      </c>
      <c r="E2867" s="309">
        <v>13097</v>
      </c>
      <c r="F2867" s="309"/>
      <c r="G2867" s="324">
        <v>33.603999999999999</v>
      </c>
      <c r="H2867" s="324">
        <v>-117.279</v>
      </c>
      <c r="I2867" s="324" t="s">
        <v>232</v>
      </c>
      <c r="J2867" s="368">
        <f t="shared" si="704"/>
        <v>323.17289757363523</v>
      </c>
      <c r="K2867" s="331">
        <f t="shared" si="705"/>
        <v>0.33046028505707004</v>
      </c>
      <c r="L2867" s="304" t="str">
        <f t="shared" si="695"/>
        <v>D</v>
      </c>
      <c r="M2867" s="388" t="s">
        <v>6092</v>
      </c>
      <c r="N2867" s="304"/>
      <c r="O2867" s="304"/>
      <c r="P2867" s="356"/>
      <c r="Q2867" s="356"/>
      <c r="R2867" s="304"/>
      <c r="S2867" s="356"/>
      <c r="T2867" s="304"/>
      <c r="U2867" s="356"/>
      <c r="V2867" s="304"/>
      <c r="W2867" s="310" t="s">
        <v>1832</v>
      </c>
      <c r="X2867" s="304" t="s">
        <v>213</v>
      </c>
      <c r="Y2867" s="366">
        <f t="shared" si="697"/>
        <v>274.5</v>
      </c>
      <c r="Z2867" s="304">
        <v>0.3</v>
      </c>
      <c r="AA2867" s="304"/>
      <c r="AB2867" s="304">
        <v>-999</v>
      </c>
      <c r="AC2867" s="304">
        <v>-999</v>
      </c>
      <c r="AD2867" s="366">
        <v>-999</v>
      </c>
      <c r="AE2867" s="304">
        <v>-999</v>
      </c>
      <c r="AF2867" s="304">
        <v>-999</v>
      </c>
      <c r="AG2867" s="304"/>
      <c r="AH2867" s="304">
        <v>7.5797800000000004E-3</v>
      </c>
      <c r="AI2867" s="385">
        <v>3.15229E-2</v>
      </c>
      <c r="AJ2867" s="332">
        <v>278</v>
      </c>
      <c r="AK2867" s="304">
        <f t="shared" si="696"/>
        <v>270</v>
      </c>
      <c r="AL2867" s="363">
        <v>0.43</v>
      </c>
      <c r="AM2867" s="389">
        <f t="shared" si="698"/>
        <v>353</v>
      </c>
      <c r="AN2867" s="363">
        <v>0.25</v>
      </c>
      <c r="AO2867" s="304"/>
      <c r="AP2867" s="312" t="s">
        <v>4980</v>
      </c>
      <c r="AQ2867" s="312"/>
      <c r="AR2867" s="312">
        <v>349</v>
      </c>
      <c r="AS2867" s="304"/>
      <c r="AT2867" s="312">
        <v>353</v>
      </c>
      <c r="AU2867" s="329">
        <f>VLOOKUP(C2867,[1]world!$A$2:$B$3555,2,FALSE)</f>
        <v>7</v>
      </c>
      <c r="AV2867" s="329">
        <v>388</v>
      </c>
      <c r="AW2867" s="304">
        <v>0.37</v>
      </c>
      <c r="AX2867" s="304">
        <v>60</v>
      </c>
      <c r="AY2867" s="304">
        <v>-999</v>
      </c>
      <c r="AZ2867" s="304">
        <v>260</v>
      </c>
      <c r="BA2867" s="304">
        <v>-999</v>
      </c>
      <c r="BB2867" s="304">
        <v>-999</v>
      </c>
      <c r="BC2867" s="304">
        <v>-999</v>
      </c>
      <c r="BD2867" s="304">
        <v>-999</v>
      </c>
      <c r="BE2867" s="304">
        <v>-999</v>
      </c>
      <c r="BF2867" s="304">
        <v>-999</v>
      </c>
      <c r="BG2867" s="304">
        <v>-999</v>
      </c>
      <c r="BH2867" s="304">
        <v>-999</v>
      </c>
      <c r="BI2867" s="304">
        <v>-999</v>
      </c>
      <c r="BJ2867" s="304">
        <v>4</v>
      </c>
      <c r="BK2867" s="304" t="s">
        <v>4954</v>
      </c>
      <c r="BL2867" s="304">
        <v>4</v>
      </c>
    </row>
    <row r="2868" spans="1:64" ht="15" hidden="1" customHeight="1" x14ac:dyDescent="0.2">
      <c r="A2868" s="304" t="s">
        <v>4917</v>
      </c>
      <c r="B2868" s="304" t="s">
        <v>5965</v>
      </c>
      <c r="C2868" s="304">
        <v>3005</v>
      </c>
      <c r="D2868" s="349" t="s">
        <v>1681</v>
      </c>
      <c r="E2868" s="309">
        <v>13141</v>
      </c>
      <c r="F2868" s="309"/>
      <c r="G2868" s="324">
        <v>33.054000000000002</v>
      </c>
      <c r="H2868" s="324">
        <v>-117.245</v>
      </c>
      <c r="I2868" s="324" t="s">
        <v>232</v>
      </c>
      <c r="J2868" s="368">
        <f t="shared" si="704"/>
        <v>446.30165007206188</v>
      </c>
      <c r="K2868" s="331">
        <f t="shared" si="705"/>
        <v>0.40016121751114264</v>
      </c>
      <c r="L2868" s="304" t="str">
        <f t="shared" si="695"/>
        <v>C</v>
      </c>
      <c r="M2868" s="388" t="s">
        <v>6092</v>
      </c>
      <c r="N2868" s="304"/>
      <c r="O2868" s="304"/>
      <c r="P2868" s="356"/>
      <c r="Q2868" s="356"/>
      <c r="R2868" s="304"/>
      <c r="S2868" s="356"/>
      <c r="T2868" s="304"/>
      <c r="U2868" s="356"/>
      <c r="V2868" s="304"/>
      <c r="W2868" s="310" t="s">
        <v>1395</v>
      </c>
      <c r="X2868" s="304" t="s">
        <v>232</v>
      </c>
      <c r="Y2868" s="366">
        <f t="shared" si="697"/>
        <v>506.6</v>
      </c>
      <c r="Z2868" s="304">
        <v>0.4</v>
      </c>
      <c r="AA2868" s="304"/>
      <c r="AB2868" s="304">
        <v>-999</v>
      </c>
      <c r="AC2868" s="304">
        <v>-999</v>
      </c>
      <c r="AD2868" s="366">
        <v>-999</v>
      </c>
      <c r="AE2868" s="304">
        <v>-999</v>
      </c>
      <c r="AF2868" s="304">
        <v>-999</v>
      </c>
      <c r="AG2868" s="304"/>
      <c r="AH2868" s="304">
        <v>1.4423399999999999E-2</v>
      </c>
      <c r="AI2868" s="312"/>
      <c r="AJ2868" s="332">
        <v>333</v>
      </c>
      <c r="AK2868" s="304">
        <f t="shared" si="696"/>
        <v>270</v>
      </c>
      <c r="AL2868" s="363">
        <v>0.43</v>
      </c>
      <c r="AM2868" s="389">
        <f t="shared" si="698"/>
        <v>515</v>
      </c>
      <c r="AN2868" s="304">
        <v>0.4</v>
      </c>
      <c r="AO2868" s="304"/>
      <c r="AP2868" s="312" t="s">
        <v>1710</v>
      </c>
      <c r="AQ2868" s="312"/>
      <c r="AR2868" s="312">
        <v>515</v>
      </c>
      <c r="AS2868" s="304"/>
      <c r="AT2868" s="312"/>
      <c r="AU2868" s="329">
        <f>VLOOKUP(C2868,[1]world!$A$2:$B$3555,2,FALSE)</f>
        <v>5</v>
      </c>
      <c r="AV2868" s="329">
        <v>402</v>
      </c>
      <c r="AW2868" s="304">
        <v>0.37</v>
      </c>
      <c r="AX2868" s="304">
        <v>40</v>
      </c>
      <c r="AY2868" s="304">
        <v>-999</v>
      </c>
      <c r="AZ2868" s="304">
        <v>220</v>
      </c>
      <c r="BA2868" s="304">
        <v>-999</v>
      </c>
      <c r="BB2868" s="304">
        <v>-999</v>
      </c>
      <c r="BC2868" s="304">
        <v>-999</v>
      </c>
      <c r="BD2868" s="304">
        <v>-999</v>
      </c>
      <c r="BE2868" s="304">
        <v>-999</v>
      </c>
      <c r="BF2868" s="304">
        <v>-999</v>
      </c>
      <c r="BG2868" s="304">
        <v>-999</v>
      </c>
      <c r="BH2868" s="304">
        <v>-999</v>
      </c>
      <c r="BI2868" s="304">
        <v>-999</v>
      </c>
      <c r="BJ2868" s="304">
        <v>4</v>
      </c>
      <c r="BK2868" s="304" t="s">
        <v>4954</v>
      </c>
      <c r="BL2868" s="304">
        <v>4</v>
      </c>
    </row>
    <row r="2869" spans="1:64" ht="15" hidden="1" customHeight="1" x14ac:dyDescent="0.2">
      <c r="A2869" s="304" t="s">
        <v>4917</v>
      </c>
      <c r="B2869" s="304" t="s">
        <v>5965</v>
      </c>
      <c r="C2869" s="304">
        <v>3006</v>
      </c>
      <c r="D2869" s="349" t="s">
        <v>1695</v>
      </c>
      <c r="E2869" s="309">
        <v>13142</v>
      </c>
      <c r="F2869" s="309"/>
      <c r="G2869" s="324">
        <v>33.143999999999998</v>
      </c>
      <c r="H2869" s="324">
        <v>-117.16500000000001</v>
      </c>
      <c r="I2869" s="324" t="s">
        <v>232</v>
      </c>
      <c r="J2869" s="368">
        <f t="shared" si="704"/>
        <v>380.71782091996482</v>
      </c>
      <c r="K2869" s="331">
        <f t="shared" si="705"/>
        <v>0.33046028505707004</v>
      </c>
      <c r="L2869" s="304" t="str">
        <f t="shared" si="695"/>
        <v>C</v>
      </c>
      <c r="M2869" s="388" t="s">
        <v>6092</v>
      </c>
      <c r="N2869" s="304"/>
      <c r="O2869" s="304"/>
      <c r="P2869" s="356"/>
      <c r="Q2869" s="356"/>
      <c r="R2869" s="304"/>
      <c r="S2869" s="356"/>
      <c r="T2869" s="304"/>
      <c r="U2869" s="356"/>
      <c r="V2869" s="304"/>
      <c r="W2869" s="310" t="s">
        <v>1398</v>
      </c>
      <c r="X2869" s="304" t="s">
        <v>205</v>
      </c>
      <c r="Y2869" s="366">
        <f t="shared" si="697"/>
        <v>424.8</v>
      </c>
      <c r="Z2869" s="304">
        <v>0.3</v>
      </c>
      <c r="AA2869" s="304"/>
      <c r="AB2869" s="304">
        <v>-999</v>
      </c>
      <c r="AC2869" s="304">
        <v>-999</v>
      </c>
      <c r="AD2869" s="366">
        <v>-999</v>
      </c>
      <c r="AE2869" s="304">
        <v>-999</v>
      </c>
      <c r="AF2869" s="304">
        <v>-999</v>
      </c>
      <c r="AG2869" s="304"/>
      <c r="AH2869" s="304">
        <v>1.2413499999999999E-2</v>
      </c>
      <c r="AI2869" s="312"/>
      <c r="AJ2869" s="332">
        <v>318</v>
      </c>
      <c r="AK2869" s="304">
        <f t="shared" si="696"/>
        <v>270</v>
      </c>
      <c r="AL2869" s="363">
        <v>0.43</v>
      </c>
      <c r="AM2869" s="389">
        <f t="shared" si="698"/>
        <v>387</v>
      </c>
      <c r="AN2869" s="363">
        <v>0.25</v>
      </c>
      <c r="AO2869" s="304"/>
      <c r="AP2869" s="312" t="s">
        <v>1600</v>
      </c>
      <c r="AQ2869" s="312"/>
      <c r="AR2869" s="312">
        <v>387</v>
      </c>
      <c r="AS2869" s="304"/>
      <c r="AT2869" s="312"/>
      <c r="AU2869" s="329">
        <f>VLOOKUP(C2869,[1]world!$A$2:$B$3555,2,FALSE)</f>
        <v>7</v>
      </c>
      <c r="AV2869" s="329">
        <v>388</v>
      </c>
      <c r="AW2869" s="304">
        <v>0.37</v>
      </c>
      <c r="AX2869" s="304">
        <v>60</v>
      </c>
      <c r="AY2869" s="304">
        <v>-999</v>
      </c>
      <c r="AZ2869" s="304">
        <v>220</v>
      </c>
      <c r="BA2869" s="304">
        <v>-999</v>
      </c>
      <c r="BB2869" s="304">
        <v>-999</v>
      </c>
      <c r="BC2869" s="304">
        <v>-999</v>
      </c>
      <c r="BD2869" s="304">
        <v>-999</v>
      </c>
      <c r="BE2869" s="304">
        <v>-999</v>
      </c>
      <c r="BF2869" s="304">
        <v>-999</v>
      </c>
      <c r="BG2869" s="304">
        <v>-999</v>
      </c>
      <c r="BH2869" s="304">
        <v>-999</v>
      </c>
      <c r="BI2869" s="304">
        <v>-999</v>
      </c>
      <c r="BJ2869" s="304">
        <v>4</v>
      </c>
      <c r="BK2869" s="304" t="s">
        <v>4954</v>
      </c>
      <c r="BL2869" s="304">
        <v>4</v>
      </c>
    </row>
    <row r="2870" spans="1:64" ht="15" hidden="1" customHeight="1" x14ac:dyDescent="0.2">
      <c r="A2870" s="304" t="s">
        <v>4917</v>
      </c>
      <c r="B2870" s="304" t="s">
        <v>5965</v>
      </c>
      <c r="C2870" s="304">
        <v>3007</v>
      </c>
      <c r="D2870" s="349" t="s">
        <v>2122</v>
      </c>
      <c r="E2870" s="309">
        <v>13162</v>
      </c>
      <c r="F2870" s="309"/>
      <c r="G2870" s="324">
        <v>33.99</v>
      </c>
      <c r="H2870" s="324">
        <v>-117.718</v>
      </c>
      <c r="I2870" s="324" t="s">
        <v>232</v>
      </c>
      <c r="J2870" s="368">
        <f t="shared" si="704"/>
        <v>331.47373034964579</v>
      </c>
      <c r="K2870" s="331">
        <f t="shared" si="705"/>
        <v>0.33046028505707004</v>
      </c>
      <c r="L2870" s="304" t="str">
        <f t="shared" si="695"/>
        <v>D</v>
      </c>
      <c r="M2870" s="388" t="s">
        <v>6092</v>
      </c>
      <c r="N2870" s="304"/>
      <c r="O2870" s="304"/>
      <c r="P2870" s="356"/>
      <c r="Q2870" s="356"/>
      <c r="R2870" s="304"/>
      <c r="S2870" s="356"/>
      <c r="T2870" s="304"/>
      <c r="U2870" s="356"/>
      <c r="V2870" s="304"/>
      <c r="W2870" s="310" t="s">
        <v>1832</v>
      </c>
      <c r="X2870" s="304" t="s">
        <v>213</v>
      </c>
      <c r="Y2870" s="366">
        <f t="shared" si="697"/>
        <v>274.5</v>
      </c>
      <c r="Z2870" s="304">
        <v>0.3</v>
      </c>
      <c r="AA2870" s="304"/>
      <c r="AB2870" s="304">
        <v>-999</v>
      </c>
      <c r="AC2870" s="304">
        <v>-999</v>
      </c>
      <c r="AD2870" s="366">
        <v>-999</v>
      </c>
      <c r="AE2870" s="304">
        <v>-999</v>
      </c>
      <c r="AF2870" s="304">
        <v>-999</v>
      </c>
      <c r="AG2870" s="304"/>
      <c r="AH2870" s="304">
        <v>1.3755E-2</v>
      </c>
      <c r="AI2870" s="385">
        <v>2.4055E-2</v>
      </c>
      <c r="AJ2870" s="332">
        <v>328</v>
      </c>
      <c r="AK2870" s="304">
        <f t="shared" si="696"/>
        <v>270</v>
      </c>
      <c r="AL2870" s="363">
        <v>0.43</v>
      </c>
      <c r="AM2870" s="389">
        <f t="shared" si="698"/>
        <v>353</v>
      </c>
      <c r="AN2870" s="363">
        <v>0.25</v>
      </c>
      <c r="AO2870" s="304"/>
      <c r="AP2870" s="312" t="s">
        <v>4979</v>
      </c>
      <c r="AQ2870" s="312"/>
      <c r="AR2870" s="312">
        <v>354</v>
      </c>
      <c r="AS2870" s="304"/>
      <c r="AT2870" s="312">
        <v>353</v>
      </c>
      <c r="AU2870" s="329">
        <f>VLOOKUP(C2870,[1]world!$A$2:$B$3555,2,FALSE)</f>
        <v>8</v>
      </c>
      <c r="AV2870" s="329">
        <v>374</v>
      </c>
      <c r="AW2870" s="304">
        <v>0.37</v>
      </c>
      <c r="AX2870" s="304">
        <v>760</v>
      </c>
      <c r="AY2870" s="304">
        <v>-999</v>
      </c>
      <c r="AZ2870" s="304">
        <v>1360</v>
      </c>
      <c r="BA2870" s="304">
        <v>320</v>
      </c>
      <c r="BB2870" s="304">
        <v>-999</v>
      </c>
      <c r="BC2870" s="304">
        <v>1420</v>
      </c>
      <c r="BD2870" s="304">
        <v>-999</v>
      </c>
      <c r="BE2870" s="304">
        <v>-999</v>
      </c>
      <c r="BF2870" s="304">
        <v>-999</v>
      </c>
      <c r="BG2870" s="304">
        <v>-999</v>
      </c>
      <c r="BH2870" s="304">
        <v>-999</v>
      </c>
      <c r="BI2870" s="304">
        <v>-999</v>
      </c>
      <c r="BJ2870" s="304">
        <v>3</v>
      </c>
      <c r="BK2870" s="304" t="s">
        <v>4954</v>
      </c>
      <c r="BL2870" s="304">
        <v>3</v>
      </c>
    </row>
    <row r="2871" spans="1:64" ht="15" hidden="1" customHeight="1" x14ac:dyDescent="0.2">
      <c r="A2871" s="304" t="s">
        <v>4917</v>
      </c>
      <c r="B2871" s="304" t="s">
        <v>5965</v>
      </c>
      <c r="C2871" s="304">
        <v>3008</v>
      </c>
      <c r="D2871" s="349" t="s">
        <v>1872</v>
      </c>
      <c r="E2871" s="309">
        <v>13208</v>
      </c>
      <c r="F2871" s="309"/>
      <c r="G2871" s="324">
        <v>33.677999999999997</v>
      </c>
      <c r="H2871" s="324">
        <v>-117.753</v>
      </c>
      <c r="I2871" s="324" t="s">
        <v>205</v>
      </c>
      <c r="J2871" s="368">
        <f t="shared" si="704"/>
        <v>333.2731506895966</v>
      </c>
      <c r="K2871" s="331">
        <f t="shared" si="705"/>
        <v>0.33046028505707004</v>
      </c>
      <c r="L2871" s="304" t="str">
        <f t="shared" si="695"/>
        <v>D</v>
      </c>
      <c r="M2871" s="388" t="s">
        <v>6092</v>
      </c>
      <c r="N2871" s="304"/>
      <c r="O2871" s="304"/>
      <c r="P2871" s="356"/>
      <c r="Q2871" s="356"/>
      <c r="R2871" s="304"/>
      <c r="S2871" s="356"/>
      <c r="T2871" s="304"/>
      <c r="U2871" s="356"/>
      <c r="V2871" s="304"/>
      <c r="W2871" s="310" t="s">
        <v>1411</v>
      </c>
      <c r="X2871" s="304" t="s">
        <v>213</v>
      </c>
      <c r="Y2871" s="366">
        <f t="shared" si="697"/>
        <v>274.5</v>
      </c>
      <c r="Z2871" s="304">
        <v>0.3</v>
      </c>
      <c r="AA2871" s="304"/>
      <c r="AB2871" s="304">
        <v>-999</v>
      </c>
      <c r="AC2871" s="304">
        <v>-999</v>
      </c>
      <c r="AD2871" s="366">
        <v>-999</v>
      </c>
      <c r="AE2871" s="304">
        <v>-999</v>
      </c>
      <c r="AF2871" s="304">
        <v>-999</v>
      </c>
      <c r="AG2871" s="304"/>
      <c r="AH2871" s="304">
        <v>1.4936100000000001E-2</v>
      </c>
      <c r="AI2871" s="385">
        <v>5.1676E-2</v>
      </c>
      <c r="AJ2871" s="332">
        <v>337</v>
      </c>
      <c r="AK2871" s="304">
        <f t="shared" si="696"/>
        <v>270</v>
      </c>
      <c r="AL2871" s="363">
        <v>0.43</v>
      </c>
      <c r="AM2871" s="389">
        <f t="shared" si="698"/>
        <v>353</v>
      </c>
      <c r="AN2871" s="363">
        <v>0.25</v>
      </c>
      <c r="AO2871" s="304"/>
      <c r="AP2871" s="312" t="s">
        <v>6119</v>
      </c>
      <c r="AQ2871" s="312"/>
      <c r="AR2871" s="312">
        <v>280</v>
      </c>
      <c r="AS2871" s="304"/>
      <c r="AT2871" s="312">
        <v>353</v>
      </c>
      <c r="AU2871" s="329">
        <f>VLOOKUP(C2871,[1]world!$A$2:$B$3555,2,FALSE)</f>
        <v>8</v>
      </c>
      <c r="AV2871" s="329">
        <v>374</v>
      </c>
      <c r="AW2871" s="304">
        <v>0.37</v>
      </c>
      <c r="AX2871" s="304">
        <v>840</v>
      </c>
      <c r="AY2871" s="304">
        <v>-999</v>
      </c>
      <c r="AZ2871" s="304">
        <v>1340</v>
      </c>
      <c r="BA2871" s="304">
        <v>-999</v>
      </c>
      <c r="BB2871" s="304">
        <v>-999</v>
      </c>
      <c r="BC2871" s="304">
        <v>1480</v>
      </c>
      <c r="BD2871" s="304">
        <v>-999</v>
      </c>
      <c r="BE2871" s="304">
        <v>-999</v>
      </c>
      <c r="BF2871" s="304">
        <v>-999</v>
      </c>
      <c r="BG2871" s="304">
        <v>-999</v>
      </c>
      <c r="BH2871" s="304">
        <v>-999</v>
      </c>
      <c r="BI2871" s="304">
        <v>-999</v>
      </c>
      <c r="BJ2871" s="304">
        <v>4</v>
      </c>
      <c r="BK2871" s="304" t="s">
        <v>4954</v>
      </c>
      <c r="BL2871" s="304">
        <v>3</v>
      </c>
    </row>
    <row r="2872" spans="1:64" ht="15" hidden="1" customHeight="1" x14ac:dyDescent="0.2">
      <c r="A2872" s="304" t="s">
        <v>4917</v>
      </c>
      <c r="B2872" s="304" t="s">
        <v>5965</v>
      </c>
      <c r="C2872" s="304">
        <v>3009</v>
      </c>
      <c r="D2872" s="349" t="s">
        <v>2065</v>
      </c>
      <c r="E2872" s="309">
        <v>13213</v>
      </c>
      <c r="F2872" s="309"/>
      <c r="G2872" s="324">
        <v>33.912999999999997</v>
      </c>
      <c r="H2872" s="324">
        <v>-117.196</v>
      </c>
      <c r="I2872" s="324" t="s">
        <v>205</v>
      </c>
      <c r="J2872" s="368">
        <f t="shared" si="704"/>
        <v>336.84584460404449</v>
      </c>
      <c r="K2872" s="331">
        <f t="shared" si="705"/>
        <v>0.33046028505707004</v>
      </c>
      <c r="L2872" s="304" t="str">
        <f t="shared" si="695"/>
        <v>D</v>
      </c>
      <c r="M2872" s="388" t="s">
        <v>6092</v>
      </c>
      <c r="N2872" s="304"/>
      <c r="O2872" s="304"/>
      <c r="P2872" s="356"/>
      <c r="Q2872" s="356"/>
      <c r="R2872" s="304"/>
      <c r="S2872" s="356"/>
      <c r="T2872" s="304"/>
      <c r="U2872" s="356"/>
      <c r="V2872" s="304"/>
      <c r="W2872" s="310" t="s">
        <v>1661</v>
      </c>
      <c r="X2872" s="304" t="s">
        <v>213</v>
      </c>
      <c r="Y2872" s="366">
        <f t="shared" si="697"/>
        <v>274.5</v>
      </c>
      <c r="Z2872" s="304">
        <v>0.3</v>
      </c>
      <c r="AA2872" s="304"/>
      <c r="AB2872" s="304">
        <v>-999</v>
      </c>
      <c r="AC2872" s="304">
        <v>-999</v>
      </c>
      <c r="AD2872" s="366">
        <v>-999</v>
      </c>
      <c r="AE2872" s="304">
        <v>-999</v>
      </c>
      <c r="AF2872" s="304">
        <v>-999</v>
      </c>
      <c r="AG2872" s="304"/>
      <c r="AH2872" s="304">
        <v>1.5630700000000001E-2</v>
      </c>
      <c r="AI2872" s="385">
        <v>5.4648700000000001E-2</v>
      </c>
      <c r="AJ2872" s="332">
        <v>342</v>
      </c>
      <c r="AK2872" s="304">
        <f t="shared" si="696"/>
        <v>270</v>
      </c>
      <c r="AL2872" s="363">
        <v>0.43</v>
      </c>
      <c r="AM2872" s="389">
        <f t="shared" si="698"/>
        <v>353</v>
      </c>
      <c r="AN2872" s="363">
        <v>0.25</v>
      </c>
      <c r="AO2872" s="304"/>
      <c r="AP2872" s="312" t="s">
        <v>4980</v>
      </c>
      <c r="AQ2872" s="312"/>
      <c r="AR2872" s="312">
        <v>349</v>
      </c>
      <c r="AS2872" s="304"/>
      <c r="AT2872" s="312">
        <v>353</v>
      </c>
      <c r="AU2872" s="329">
        <f>VLOOKUP(C2872,[1]world!$A$2:$B$3555,2,FALSE)</f>
        <v>7</v>
      </c>
      <c r="AV2872" s="329">
        <v>388</v>
      </c>
      <c r="AW2872" s="304">
        <v>0.37</v>
      </c>
      <c r="AX2872" s="304">
        <v>60</v>
      </c>
      <c r="AY2872" s="304">
        <v>-999</v>
      </c>
      <c r="AZ2872" s="304">
        <v>240</v>
      </c>
      <c r="BA2872" s="304">
        <v>-999</v>
      </c>
      <c r="BB2872" s="304">
        <v>-999</v>
      </c>
      <c r="BC2872" s="304">
        <v>-999</v>
      </c>
      <c r="BD2872" s="304">
        <v>-999</v>
      </c>
      <c r="BE2872" s="304">
        <v>-999</v>
      </c>
      <c r="BF2872" s="304">
        <v>-999</v>
      </c>
      <c r="BG2872" s="304">
        <v>-999</v>
      </c>
      <c r="BH2872" s="304">
        <v>-999</v>
      </c>
      <c r="BI2872" s="304">
        <v>-999</v>
      </c>
      <c r="BJ2872" s="304">
        <v>4</v>
      </c>
      <c r="BK2872" s="304" t="s">
        <v>4954</v>
      </c>
      <c r="BL2872" s="304">
        <v>4</v>
      </c>
    </row>
    <row r="2873" spans="1:64" ht="15" hidden="1" customHeight="1" x14ac:dyDescent="0.2">
      <c r="A2873" s="304" t="s">
        <v>4917</v>
      </c>
      <c r="B2873" s="304" t="s">
        <v>5965</v>
      </c>
      <c r="C2873" s="304">
        <v>3010</v>
      </c>
      <c r="D2873" s="349" t="s">
        <v>1873</v>
      </c>
      <c r="E2873" s="309">
        <v>13220</v>
      </c>
      <c r="F2873" s="309"/>
      <c r="G2873" s="324">
        <v>33.677999999999997</v>
      </c>
      <c r="H2873" s="324">
        <v>-117.753</v>
      </c>
      <c r="I2873" s="324" t="s">
        <v>214</v>
      </c>
      <c r="J2873" s="368">
        <f t="shared" si="704"/>
        <v>333.2731506895966</v>
      </c>
      <c r="K2873" s="331">
        <f t="shared" si="705"/>
        <v>0.33046028505707004</v>
      </c>
      <c r="L2873" s="304" t="str">
        <f t="shared" si="695"/>
        <v>D</v>
      </c>
      <c r="M2873" s="388" t="s">
        <v>6092</v>
      </c>
      <c r="N2873" s="304"/>
      <c r="O2873" s="304"/>
      <c r="P2873" s="356"/>
      <c r="Q2873" s="356"/>
      <c r="R2873" s="304"/>
      <c r="S2873" s="356"/>
      <c r="T2873" s="304"/>
      <c r="U2873" s="356"/>
      <c r="V2873" s="304"/>
      <c r="W2873" s="310" t="s">
        <v>1582</v>
      </c>
      <c r="X2873" s="304" t="s">
        <v>213</v>
      </c>
      <c r="Y2873" s="366">
        <f t="shared" si="697"/>
        <v>274.5</v>
      </c>
      <c r="Z2873" s="304">
        <v>0.3</v>
      </c>
      <c r="AA2873" s="304"/>
      <c r="AB2873" s="304">
        <v>-999</v>
      </c>
      <c r="AC2873" s="304">
        <v>-999</v>
      </c>
      <c r="AD2873" s="366">
        <v>-999</v>
      </c>
      <c r="AE2873" s="304">
        <v>-999</v>
      </c>
      <c r="AF2873" s="304">
        <v>-999</v>
      </c>
      <c r="AG2873" s="304"/>
      <c r="AH2873" s="304">
        <v>1.4936100000000001E-2</v>
      </c>
      <c r="AI2873" s="385">
        <v>5.1676E-2</v>
      </c>
      <c r="AJ2873" s="332">
        <v>337</v>
      </c>
      <c r="AK2873" s="304">
        <f t="shared" si="696"/>
        <v>270</v>
      </c>
      <c r="AL2873" s="363">
        <v>0.43</v>
      </c>
      <c r="AM2873" s="389">
        <f t="shared" si="698"/>
        <v>353</v>
      </c>
      <c r="AN2873" s="363">
        <v>0.25</v>
      </c>
      <c r="AO2873" s="304"/>
      <c r="AP2873" s="312" t="s">
        <v>6119</v>
      </c>
      <c r="AQ2873" s="312"/>
      <c r="AR2873" s="312">
        <v>280</v>
      </c>
      <c r="AS2873" s="304"/>
      <c r="AT2873" s="312">
        <v>353</v>
      </c>
      <c r="AU2873" s="329">
        <f>VLOOKUP(C2873,[1]world!$A$2:$B$3555,2,FALSE)</f>
        <v>8</v>
      </c>
      <c r="AV2873" s="329">
        <v>374</v>
      </c>
      <c r="AW2873" s="304">
        <v>0.37</v>
      </c>
      <c r="AX2873" s="304">
        <v>840</v>
      </c>
      <c r="AY2873" s="304">
        <v>-999</v>
      </c>
      <c r="AZ2873" s="304">
        <v>1340</v>
      </c>
      <c r="BA2873" s="304">
        <v>-999</v>
      </c>
      <c r="BB2873" s="304">
        <v>-999</v>
      </c>
      <c r="BC2873" s="304">
        <v>1480</v>
      </c>
      <c r="BD2873" s="304">
        <v>-999</v>
      </c>
      <c r="BE2873" s="304">
        <v>-999</v>
      </c>
      <c r="BF2873" s="304">
        <v>-999</v>
      </c>
      <c r="BG2873" s="304">
        <v>-999</v>
      </c>
      <c r="BH2873" s="304">
        <v>-999</v>
      </c>
      <c r="BI2873" s="304">
        <v>-999</v>
      </c>
      <c r="BJ2873" s="304">
        <v>4</v>
      </c>
      <c r="BK2873" s="304" t="s">
        <v>4954</v>
      </c>
      <c r="BL2873" s="304">
        <v>3</v>
      </c>
    </row>
    <row r="2874" spans="1:64" ht="15" hidden="1" customHeight="1" x14ac:dyDescent="0.2">
      <c r="A2874" s="304" t="s">
        <v>4917</v>
      </c>
      <c r="B2874" s="304" t="s">
        <v>5965</v>
      </c>
      <c r="C2874" s="304">
        <v>3011</v>
      </c>
      <c r="D2874" s="349" t="s">
        <v>1765</v>
      </c>
      <c r="E2874" s="309">
        <v>13795</v>
      </c>
      <c r="F2874" s="309"/>
      <c r="G2874" s="324">
        <v>33.466000000000001</v>
      </c>
      <c r="H2874" s="324">
        <v>-117.666</v>
      </c>
      <c r="I2874" s="324" t="s">
        <v>214</v>
      </c>
      <c r="J2874" s="368">
        <f t="shared" si="704"/>
        <v>403.9907230900584</v>
      </c>
      <c r="K2874" s="331">
        <f t="shared" si="705"/>
        <v>0.37858816674587176</v>
      </c>
      <c r="L2874" s="304" t="str">
        <f t="shared" si="695"/>
        <v>C</v>
      </c>
      <c r="M2874" s="388" t="s">
        <v>6092</v>
      </c>
      <c r="N2874" s="304"/>
      <c r="O2874" s="304"/>
      <c r="P2874" s="356"/>
      <c r="Q2874" s="356"/>
      <c r="R2874" s="304"/>
      <c r="S2874" s="356"/>
      <c r="T2874" s="304"/>
      <c r="U2874" s="356"/>
      <c r="V2874" s="304"/>
      <c r="W2874" s="310" t="s">
        <v>1582</v>
      </c>
      <c r="X2874" s="304" t="s">
        <v>213</v>
      </c>
      <c r="Y2874" s="366">
        <f t="shared" si="697"/>
        <v>274.5</v>
      </c>
      <c r="Z2874" s="304">
        <v>0.3</v>
      </c>
      <c r="AA2874" s="304"/>
      <c r="AB2874" s="304">
        <v>-999</v>
      </c>
      <c r="AC2874" s="304">
        <v>-999</v>
      </c>
      <c r="AD2874" s="366">
        <v>-999</v>
      </c>
      <c r="AE2874" s="304">
        <v>-999</v>
      </c>
      <c r="AF2874" s="304">
        <v>-999</v>
      </c>
      <c r="AG2874" s="304"/>
      <c r="AH2874" s="304">
        <v>5.2722699999999997E-2</v>
      </c>
      <c r="AI2874" s="312"/>
      <c r="AJ2874" s="332">
        <v>497</v>
      </c>
      <c r="AK2874" s="304">
        <f t="shared" si="696"/>
        <v>555</v>
      </c>
      <c r="AL2874" s="363">
        <v>0.43</v>
      </c>
      <c r="AM2874" s="389">
        <f t="shared" si="698"/>
        <v>390</v>
      </c>
      <c r="AN2874" s="304">
        <v>0.4</v>
      </c>
      <c r="AO2874" s="304"/>
      <c r="AP2874" s="312" t="s">
        <v>1903</v>
      </c>
      <c r="AQ2874" s="312"/>
      <c r="AR2874" s="312">
        <v>390</v>
      </c>
      <c r="AS2874" s="304"/>
      <c r="AT2874" s="312"/>
      <c r="AU2874" s="329">
        <f>VLOOKUP(C2874,[1]world!$A$2:$B$3555,2,FALSE)</f>
        <v>3</v>
      </c>
      <c r="AV2874" s="329">
        <v>547</v>
      </c>
      <c r="AW2874" s="304">
        <v>0.37</v>
      </c>
      <c r="AX2874" s="304">
        <v>940</v>
      </c>
      <c r="AY2874" s="304">
        <v>-999</v>
      </c>
      <c r="AZ2874" s="304">
        <v>2740</v>
      </c>
      <c r="BA2874" s="304">
        <v>-999</v>
      </c>
      <c r="BB2874" s="304">
        <v>-999</v>
      </c>
      <c r="BC2874" s="304">
        <v>2160</v>
      </c>
      <c r="BD2874" s="304">
        <v>-999</v>
      </c>
      <c r="BE2874" s="304">
        <v>-999</v>
      </c>
      <c r="BF2874" s="304">
        <v>-999</v>
      </c>
      <c r="BG2874" s="304">
        <v>-999</v>
      </c>
      <c r="BH2874" s="304">
        <v>-999</v>
      </c>
      <c r="BI2874" s="304">
        <v>-999</v>
      </c>
      <c r="BJ2874" s="304">
        <v>4</v>
      </c>
      <c r="BK2874" s="304" t="s">
        <v>4954</v>
      </c>
      <c r="BL2874" s="304">
        <v>3</v>
      </c>
    </row>
    <row r="2875" spans="1:64" ht="15" hidden="1" customHeight="1" x14ac:dyDescent="0.2">
      <c r="A2875" s="304" t="s">
        <v>4917</v>
      </c>
      <c r="B2875" s="304" t="s">
        <v>5965</v>
      </c>
      <c r="C2875" s="304">
        <v>3012</v>
      </c>
      <c r="D2875" s="349" t="s">
        <v>1709</v>
      </c>
      <c r="E2875" s="309">
        <v>13333</v>
      </c>
      <c r="F2875" s="309"/>
      <c r="G2875" s="324">
        <v>33.201000000000001</v>
      </c>
      <c r="H2875" s="324">
        <v>-117.331</v>
      </c>
      <c r="I2875" s="324" t="s">
        <v>232</v>
      </c>
      <c r="J2875" s="368">
        <f t="shared" si="704"/>
        <v>466.63344528439359</v>
      </c>
      <c r="K2875" s="331">
        <f t="shared" si="705"/>
        <v>0.37715248905449367</v>
      </c>
      <c r="L2875" s="304" t="str">
        <f t="shared" si="695"/>
        <v>C</v>
      </c>
      <c r="M2875" s="388" t="s">
        <v>6092</v>
      </c>
      <c r="N2875" s="304"/>
      <c r="O2875" s="310"/>
      <c r="P2875" s="356"/>
      <c r="Q2875" s="356"/>
      <c r="R2875" s="304"/>
      <c r="S2875" s="304"/>
      <c r="T2875" s="304"/>
      <c r="U2875" s="304"/>
      <c r="V2875" s="304"/>
      <c r="W2875" s="304" t="s">
        <v>483</v>
      </c>
      <c r="X2875" s="304" t="s">
        <v>232</v>
      </c>
      <c r="Y2875" s="366">
        <f t="shared" si="697"/>
        <v>506.6</v>
      </c>
      <c r="Z2875" s="304">
        <v>0.4</v>
      </c>
      <c r="AA2875" s="304"/>
      <c r="AB2875" s="304">
        <v>-999</v>
      </c>
      <c r="AC2875" s="304">
        <v>-999</v>
      </c>
      <c r="AD2875" s="366">
        <v>-999</v>
      </c>
      <c r="AE2875" s="304">
        <v>-999</v>
      </c>
      <c r="AF2875" s="304">
        <v>-999</v>
      </c>
      <c r="AG2875" s="304"/>
      <c r="AH2875" s="304">
        <v>1.44256E-2</v>
      </c>
      <c r="AI2875" s="312"/>
      <c r="AJ2875" s="332">
        <v>333</v>
      </c>
      <c r="AK2875" s="304">
        <f t="shared" si="696"/>
        <v>270</v>
      </c>
      <c r="AL2875" s="363">
        <v>0.43</v>
      </c>
      <c r="AM2875" s="389">
        <f t="shared" si="698"/>
        <v>515</v>
      </c>
      <c r="AN2875" s="304">
        <v>0.33</v>
      </c>
      <c r="AO2875" s="304"/>
      <c r="AP2875" s="312" t="s">
        <v>1710</v>
      </c>
      <c r="AQ2875" s="312"/>
      <c r="AR2875" s="312">
        <v>515</v>
      </c>
      <c r="AS2875" s="312">
        <v>477.65199999999999</v>
      </c>
      <c r="AT2875" s="312"/>
      <c r="AU2875" s="329">
        <f>VLOOKUP(C2875,[1]world!$A$2:$B$3555,2,FALSE)</f>
        <v>9</v>
      </c>
      <c r="AV2875" s="329">
        <v>497</v>
      </c>
      <c r="AW2875" s="304">
        <v>0.37</v>
      </c>
      <c r="AX2875" s="304">
        <v>40</v>
      </c>
      <c r="AY2875" s="304">
        <v>-999</v>
      </c>
      <c r="AZ2875" s="304">
        <v>220</v>
      </c>
      <c r="BA2875" s="304">
        <v>-999</v>
      </c>
      <c r="BB2875" s="304">
        <v>-999</v>
      </c>
      <c r="BC2875" s="304">
        <v>-999</v>
      </c>
      <c r="BD2875" s="304">
        <v>-999</v>
      </c>
      <c r="BE2875" s="304">
        <v>-999</v>
      </c>
      <c r="BF2875" s="304">
        <v>-999</v>
      </c>
      <c r="BG2875" s="304">
        <v>-999</v>
      </c>
      <c r="BH2875" s="304">
        <v>-999</v>
      </c>
      <c r="BI2875" s="304">
        <v>-999</v>
      </c>
      <c r="BJ2875" s="304">
        <v>4</v>
      </c>
      <c r="BK2875" s="304" t="s">
        <v>4954</v>
      </c>
      <c r="BL2875" s="304">
        <v>4</v>
      </c>
    </row>
    <row r="2876" spans="1:64" ht="15" hidden="1" customHeight="1" x14ac:dyDescent="0.2">
      <c r="A2876" s="304" t="s">
        <v>4917</v>
      </c>
      <c r="B2876" s="304" t="s">
        <v>5965</v>
      </c>
      <c r="C2876" s="304">
        <v>3013</v>
      </c>
      <c r="D2876" s="349" t="s">
        <v>2021</v>
      </c>
      <c r="E2876" s="309">
        <v>13698</v>
      </c>
      <c r="F2876" s="309"/>
      <c r="G2876" s="324">
        <v>33.856000000000002</v>
      </c>
      <c r="H2876" s="324">
        <v>-117.541</v>
      </c>
      <c r="I2876" s="324" t="s">
        <v>205</v>
      </c>
      <c r="J2876" s="368">
        <f t="shared" si="704"/>
        <v>374.7557728323394</v>
      </c>
      <c r="K2876" s="331">
        <f t="shared" si="705"/>
        <v>0.33046028505707004</v>
      </c>
      <c r="L2876" s="304" t="str">
        <f t="shared" si="695"/>
        <v>C</v>
      </c>
      <c r="M2876" s="388" t="s">
        <v>6092</v>
      </c>
      <c r="N2876" s="304"/>
      <c r="O2876" s="310"/>
      <c r="P2876" s="356"/>
      <c r="Q2876" s="356"/>
      <c r="R2876" s="304"/>
      <c r="S2876" s="304"/>
      <c r="T2876" s="304"/>
      <c r="U2876" s="304"/>
      <c r="V2876" s="304"/>
      <c r="W2876" s="304" t="s">
        <v>1517</v>
      </c>
      <c r="X2876" s="304" t="s">
        <v>213</v>
      </c>
      <c r="Y2876" s="366">
        <f t="shared" si="697"/>
        <v>274.5</v>
      </c>
      <c r="Z2876" s="304">
        <v>0.3</v>
      </c>
      <c r="AA2876" s="304"/>
      <c r="AB2876" s="304">
        <v>-999</v>
      </c>
      <c r="AC2876" s="304">
        <v>-999</v>
      </c>
      <c r="AD2876" s="366">
        <v>-999</v>
      </c>
      <c r="AE2876" s="304">
        <v>-999</v>
      </c>
      <c r="AF2876" s="304">
        <v>-999</v>
      </c>
      <c r="AG2876" s="304"/>
      <c r="AH2876" s="304">
        <v>3.1802400000000002E-2</v>
      </c>
      <c r="AI2876" s="312"/>
      <c r="AJ2876" s="332">
        <v>416</v>
      </c>
      <c r="AK2876" s="304">
        <f t="shared" si="696"/>
        <v>425</v>
      </c>
      <c r="AL2876" s="363">
        <v>0.43</v>
      </c>
      <c r="AM2876" s="389">
        <f t="shared" si="698"/>
        <v>387</v>
      </c>
      <c r="AN2876" s="363">
        <v>0.25</v>
      </c>
      <c r="AO2876" s="304"/>
      <c r="AP2876" s="312" t="s">
        <v>1600</v>
      </c>
      <c r="AQ2876" s="312"/>
      <c r="AR2876" s="312">
        <v>387</v>
      </c>
      <c r="AS2876" s="312">
        <v>370.78899999999999</v>
      </c>
      <c r="AT2876" s="312"/>
      <c r="AU2876" s="329">
        <f>VLOOKUP(C2876,[1]world!$A$2:$B$3555,2,FALSE)</f>
        <v>4</v>
      </c>
      <c r="AV2876" s="329">
        <v>459</v>
      </c>
      <c r="AW2876" s="304">
        <v>0.37</v>
      </c>
      <c r="AX2876" s="304">
        <v>60</v>
      </c>
      <c r="AY2876" s="304">
        <v>-999</v>
      </c>
      <c r="AZ2876" s="304">
        <v>300</v>
      </c>
      <c r="BA2876" s="304">
        <v>320</v>
      </c>
      <c r="BB2876" s="304">
        <v>-999</v>
      </c>
      <c r="BC2876" s="304">
        <v>320</v>
      </c>
      <c r="BD2876" s="304">
        <v>-999</v>
      </c>
      <c r="BE2876" s="304">
        <v>-999</v>
      </c>
      <c r="BF2876" s="304">
        <v>-999</v>
      </c>
      <c r="BG2876" s="304">
        <v>-999</v>
      </c>
      <c r="BH2876" s="304">
        <v>-999</v>
      </c>
      <c r="BI2876" s="304">
        <v>-999</v>
      </c>
      <c r="BJ2876" s="304">
        <v>3</v>
      </c>
      <c r="BK2876" s="304" t="s">
        <v>4954</v>
      </c>
      <c r="BL2876" s="304">
        <v>3</v>
      </c>
    </row>
    <row r="2877" spans="1:64" ht="15" hidden="1" customHeight="1" x14ac:dyDescent="0.2">
      <c r="A2877" s="304" t="s">
        <v>4917</v>
      </c>
      <c r="B2877" s="304" t="s">
        <v>5965</v>
      </c>
      <c r="C2877" s="304">
        <v>3014</v>
      </c>
      <c r="D2877" s="349" t="s">
        <v>1952</v>
      </c>
      <c r="E2877" s="309">
        <v>13875</v>
      </c>
      <c r="F2877" s="309"/>
      <c r="G2877" s="324">
        <v>33.777000000000001</v>
      </c>
      <c r="H2877" s="324">
        <v>-117.834</v>
      </c>
      <c r="I2877" s="324" t="s">
        <v>214</v>
      </c>
      <c r="J2877" s="368">
        <f t="shared" si="704"/>
        <v>318.82113232496533</v>
      </c>
      <c r="K2877" s="331">
        <f t="shared" si="705"/>
        <v>0.33046028505707004</v>
      </c>
      <c r="L2877" s="304" t="str">
        <f t="shared" si="695"/>
        <v>D</v>
      </c>
      <c r="M2877" s="388" t="s">
        <v>6092</v>
      </c>
      <c r="N2877" s="304"/>
      <c r="O2877" s="310"/>
      <c r="P2877" s="356"/>
      <c r="Q2877" s="356"/>
      <c r="R2877" s="304"/>
      <c r="S2877" s="304"/>
      <c r="T2877" s="304"/>
      <c r="U2877" s="304"/>
      <c r="V2877" s="304"/>
      <c r="W2877" s="304" t="s">
        <v>225</v>
      </c>
      <c r="X2877" s="304" t="s">
        <v>213</v>
      </c>
      <c r="Y2877" s="366">
        <f t="shared" si="697"/>
        <v>274.5</v>
      </c>
      <c r="Z2877" s="304">
        <v>0.3</v>
      </c>
      <c r="AA2877" s="304"/>
      <c r="AB2877" s="304">
        <v>-999</v>
      </c>
      <c r="AC2877" s="304">
        <v>-999</v>
      </c>
      <c r="AD2877" s="366">
        <v>-999</v>
      </c>
      <c r="AE2877" s="304">
        <v>-999</v>
      </c>
      <c r="AF2877" s="304">
        <v>-999</v>
      </c>
      <c r="AG2877" s="304"/>
      <c r="AH2877" s="304">
        <v>6.7457000000000003E-3</v>
      </c>
      <c r="AI2877" s="385">
        <v>2.4068599999999999E-2</v>
      </c>
      <c r="AJ2877" s="332">
        <v>270</v>
      </c>
      <c r="AK2877" s="304">
        <f t="shared" si="696"/>
        <v>270</v>
      </c>
      <c r="AL2877" s="363">
        <v>0.43</v>
      </c>
      <c r="AM2877" s="389">
        <f t="shared" si="698"/>
        <v>353</v>
      </c>
      <c r="AN2877" s="363">
        <v>0.25</v>
      </c>
      <c r="AO2877" s="304"/>
      <c r="AP2877" s="312" t="s">
        <v>6119</v>
      </c>
      <c r="AQ2877" s="312"/>
      <c r="AR2877" s="312">
        <v>280</v>
      </c>
      <c r="AS2877" s="312">
        <v>270.19</v>
      </c>
      <c r="AT2877" s="312">
        <v>353</v>
      </c>
      <c r="AU2877" s="329">
        <f>VLOOKUP(C2877,[1]world!$A$2:$B$3555,2,FALSE)</f>
        <v>8</v>
      </c>
      <c r="AV2877" s="329">
        <v>374</v>
      </c>
      <c r="AW2877" s="304">
        <v>0.37</v>
      </c>
      <c r="AX2877" s="304">
        <v>920</v>
      </c>
      <c r="AY2877" s="304">
        <v>-999</v>
      </c>
      <c r="AZ2877" s="304">
        <v>2720</v>
      </c>
      <c r="BA2877" s="304">
        <v>320</v>
      </c>
      <c r="BB2877" s="304">
        <v>-999</v>
      </c>
      <c r="BC2877" s="304">
        <v>3020</v>
      </c>
      <c r="BD2877" s="304">
        <v>-999</v>
      </c>
      <c r="BE2877" s="304">
        <v>-999</v>
      </c>
      <c r="BF2877" s="304">
        <v>-999</v>
      </c>
      <c r="BG2877" s="304">
        <v>-999</v>
      </c>
      <c r="BH2877" s="304">
        <v>-999</v>
      </c>
      <c r="BI2877" s="304">
        <v>-999</v>
      </c>
      <c r="BJ2877" s="304">
        <v>3</v>
      </c>
      <c r="BK2877" s="304" t="s">
        <v>4954</v>
      </c>
      <c r="BL2877" s="304">
        <v>3</v>
      </c>
    </row>
    <row r="2878" spans="1:64" ht="15" hidden="1" customHeight="1" x14ac:dyDescent="0.2">
      <c r="A2878" s="304" t="s">
        <v>4917</v>
      </c>
      <c r="B2878" s="304" t="s">
        <v>5965</v>
      </c>
      <c r="C2878" s="304">
        <v>3015</v>
      </c>
      <c r="D2878" s="349" t="s">
        <v>1833</v>
      </c>
      <c r="E2878" s="309">
        <v>13876</v>
      </c>
      <c r="F2878" s="309"/>
      <c r="G2878" s="324">
        <v>33.603999999999999</v>
      </c>
      <c r="H2878" s="324">
        <v>-117.90600000000001</v>
      </c>
      <c r="I2878" s="324" t="s">
        <v>214</v>
      </c>
      <c r="J2878" s="368">
        <f t="shared" si="704"/>
        <v>277.28042319712489</v>
      </c>
      <c r="K2878" s="331">
        <f t="shared" si="705"/>
        <v>0.28323841547360767</v>
      </c>
      <c r="L2878" s="304" t="str">
        <f t="shared" si="695"/>
        <v>D</v>
      </c>
      <c r="M2878" s="388" t="s">
        <v>6092</v>
      </c>
      <c r="N2878" s="304"/>
      <c r="O2878" s="304"/>
      <c r="P2878" s="356"/>
      <c r="Q2878" s="356"/>
      <c r="R2878" s="304"/>
      <c r="S2878" s="304"/>
      <c r="T2878" s="304"/>
      <c r="U2878" s="304"/>
      <c r="V2878" s="304"/>
      <c r="W2878" s="304" t="s">
        <v>225</v>
      </c>
      <c r="X2878" s="304" t="s">
        <v>213</v>
      </c>
      <c r="Y2878" s="366">
        <f t="shared" si="697"/>
        <v>274.5</v>
      </c>
      <c r="Z2878" s="304">
        <v>0.3</v>
      </c>
      <c r="AA2878" s="304"/>
      <c r="AB2878" s="304">
        <v>-999</v>
      </c>
      <c r="AC2878" s="304">
        <v>-999</v>
      </c>
      <c r="AD2878" s="366">
        <v>-999</v>
      </c>
      <c r="AE2878" s="304">
        <v>-999</v>
      </c>
      <c r="AF2878" s="304">
        <v>-999</v>
      </c>
      <c r="AG2878" s="304"/>
      <c r="AH2878" s="304">
        <v>1.25731E-3</v>
      </c>
      <c r="AI2878" s="385">
        <v>9.1427399999999999E-3</v>
      </c>
      <c r="AJ2878" s="332">
        <v>198</v>
      </c>
      <c r="AK2878" s="304">
        <f t="shared" si="696"/>
        <v>210</v>
      </c>
      <c r="AL2878" s="304">
        <v>0.2</v>
      </c>
      <c r="AM2878" s="389">
        <f t="shared" si="698"/>
        <v>306</v>
      </c>
      <c r="AN2878" s="363">
        <v>0.25</v>
      </c>
      <c r="AO2878" s="304"/>
      <c r="AP2878" s="312" t="s">
        <v>4987</v>
      </c>
      <c r="AQ2878" s="312"/>
      <c r="AR2878" s="312">
        <v>236</v>
      </c>
      <c r="AS2878" s="312">
        <v>229.78700000000001</v>
      </c>
      <c r="AT2878" s="312">
        <v>306</v>
      </c>
      <c r="AU2878" s="329">
        <f>VLOOKUP(C2878,[1]world!$A$2:$B$3555,2,FALSE)</f>
        <v>11</v>
      </c>
      <c r="AV2878" s="329">
        <v>328</v>
      </c>
      <c r="AW2878" s="304">
        <v>0.37</v>
      </c>
      <c r="AX2878" s="304">
        <v>860</v>
      </c>
      <c r="AY2878" s="304">
        <v>-999</v>
      </c>
      <c r="AZ2878" s="304">
        <v>3360</v>
      </c>
      <c r="BA2878" s="304">
        <v>320</v>
      </c>
      <c r="BB2878" s="304">
        <v>-999</v>
      </c>
      <c r="BC2878" s="304">
        <v>2440</v>
      </c>
      <c r="BD2878" s="304">
        <v>-999</v>
      </c>
      <c r="BE2878" s="304">
        <v>-999</v>
      </c>
      <c r="BF2878" s="304">
        <v>-999</v>
      </c>
      <c r="BG2878" s="304">
        <v>-999</v>
      </c>
      <c r="BH2878" s="304">
        <v>-999</v>
      </c>
      <c r="BI2878" s="304">
        <v>-999</v>
      </c>
      <c r="BJ2878" s="304">
        <v>3</v>
      </c>
      <c r="BK2878" s="304" t="s">
        <v>4954</v>
      </c>
      <c r="BL2878" s="304">
        <v>3</v>
      </c>
    </row>
    <row r="2879" spans="1:64" ht="15" hidden="1" customHeight="1" x14ac:dyDescent="0.2">
      <c r="A2879" s="304" t="s">
        <v>4917</v>
      </c>
      <c r="B2879" s="304" t="s">
        <v>5965</v>
      </c>
      <c r="C2879" s="304">
        <v>3017</v>
      </c>
      <c r="D2879" s="349" t="s">
        <v>1936</v>
      </c>
      <c r="E2879" s="309">
        <v>13885</v>
      </c>
      <c r="F2879" s="309"/>
      <c r="G2879" s="324">
        <v>33.756999999999998</v>
      </c>
      <c r="H2879" s="324">
        <v>-117.956</v>
      </c>
      <c r="I2879" s="324" t="s">
        <v>232</v>
      </c>
      <c r="J2879" s="368">
        <f t="shared" si="704"/>
        <v>268.96427729987846</v>
      </c>
      <c r="K2879" s="331">
        <f t="shared" si="705"/>
        <v>0.29539634391779462</v>
      </c>
      <c r="L2879" s="304" t="str">
        <f t="shared" si="695"/>
        <v>D</v>
      </c>
      <c r="M2879" s="388" t="s">
        <v>6092</v>
      </c>
      <c r="N2879" s="304"/>
      <c r="O2879" s="304"/>
      <c r="P2879" s="356"/>
      <c r="Q2879" s="356"/>
      <c r="R2879" s="304"/>
      <c r="S2879" s="304"/>
      <c r="T2879" s="304"/>
      <c r="U2879" s="304"/>
      <c r="V2879" s="304"/>
      <c r="W2879" s="304" t="s">
        <v>286</v>
      </c>
      <c r="X2879" s="304" t="s">
        <v>213</v>
      </c>
      <c r="Y2879" s="366">
        <f t="shared" si="697"/>
        <v>274.5</v>
      </c>
      <c r="Z2879" s="304">
        <v>0.3</v>
      </c>
      <c r="AA2879" s="304"/>
      <c r="AB2879" s="304">
        <v>-999</v>
      </c>
      <c r="AC2879" s="304">
        <v>-999</v>
      </c>
      <c r="AD2879" s="366">
        <v>-999</v>
      </c>
      <c r="AE2879" s="304">
        <v>-999</v>
      </c>
      <c r="AF2879" s="304">
        <v>-999</v>
      </c>
      <c r="AG2879" s="304"/>
      <c r="AH2879" s="304">
        <v>2.9906099999999999E-3</v>
      </c>
      <c r="AI2879" s="385">
        <v>1.4074400000000001E-2</v>
      </c>
      <c r="AJ2879" s="332">
        <v>230</v>
      </c>
      <c r="AK2879" s="304">
        <f t="shared" si="696"/>
        <v>210</v>
      </c>
      <c r="AL2879" s="363">
        <v>0.43</v>
      </c>
      <c r="AM2879" s="389">
        <f t="shared" si="698"/>
        <v>306</v>
      </c>
      <c r="AN2879" s="363">
        <v>0.25</v>
      </c>
      <c r="AO2879" s="304"/>
      <c r="AP2879" s="312" t="s">
        <v>6119</v>
      </c>
      <c r="AQ2879" s="312"/>
      <c r="AR2879" s="312">
        <v>280</v>
      </c>
      <c r="AS2879" s="312">
        <v>270.19</v>
      </c>
      <c r="AT2879" s="312">
        <v>306</v>
      </c>
      <c r="AU2879" s="329">
        <f>VLOOKUP(C2879,[1]world!$A$2:$B$3555,2,FALSE)</f>
        <v>16</v>
      </c>
      <c r="AV2879" s="329">
        <v>246</v>
      </c>
      <c r="AW2879" s="304">
        <v>0.18</v>
      </c>
      <c r="AX2879" s="304">
        <v>1180</v>
      </c>
      <c r="AY2879" s="304">
        <v>-999</v>
      </c>
      <c r="AZ2879" s="304">
        <v>3680</v>
      </c>
      <c r="BA2879" s="304">
        <v>660</v>
      </c>
      <c r="BB2879" s="304">
        <v>-999</v>
      </c>
      <c r="BC2879" s="304">
        <v>3400</v>
      </c>
      <c r="BD2879" s="304">
        <v>-999</v>
      </c>
      <c r="BE2879" s="304">
        <v>-999</v>
      </c>
      <c r="BF2879" s="304">
        <v>-999</v>
      </c>
      <c r="BG2879" s="304">
        <v>-999</v>
      </c>
      <c r="BH2879" s="304">
        <v>-999</v>
      </c>
      <c r="BI2879" s="304">
        <v>-999</v>
      </c>
      <c r="BJ2879" s="304">
        <v>3</v>
      </c>
      <c r="BK2879" s="304" t="s">
        <v>4954</v>
      </c>
      <c r="BL2879" s="304">
        <v>3</v>
      </c>
    </row>
    <row r="2880" spans="1:64" ht="15" hidden="1" customHeight="1" x14ac:dyDescent="0.2">
      <c r="A2880" s="304" t="s">
        <v>4917</v>
      </c>
      <c r="B2880" s="304" t="s">
        <v>5965</v>
      </c>
      <c r="C2880" s="304">
        <v>3018</v>
      </c>
      <c r="D2880" s="349" t="s">
        <v>1870</v>
      </c>
      <c r="E2880" s="309">
        <v>13887</v>
      </c>
      <c r="F2880" s="309"/>
      <c r="G2880" s="324">
        <v>33.676000000000002</v>
      </c>
      <c r="H2880" s="324">
        <v>-117.96299999999999</v>
      </c>
      <c r="I2880" s="324" t="s">
        <v>214</v>
      </c>
      <c r="J2880" s="368">
        <f t="shared" si="704"/>
        <v>285.7769016240731</v>
      </c>
      <c r="K2880" s="331">
        <f t="shared" si="705"/>
        <v>0.28323841547360767</v>
      </c>
      <c r="L2880" s="304" t="str">
        <f t="shared" si="695"/>
        <v>D</v>
      </c>
      <c r="M2880" s="388" t="s">
        <v>6092</v>
      </c>
      <c r="N2880" s="304"/>
      <c r="O2880" s="304"/>
      <c r="P2880" s="356"/>
      <c r="Q2880" s="356"/>
      <c r="R2880" s="304"/>
      <c r="S2880" s="304"/>
      <c r="T2880" s="304"/>
      <c r="U2880" s="304"/>
      <c r="V2880" s="304"/>
      <c r="W2880" s="304" t="s">
        <v>225</v>
      </c>
      <c r="X2880" s="304" t="s">
        <v>213</v>
      </c>
      <c r="Y2880" s="366">
        <f t="shared" si="697"/>
        <v>274.5</v>
      </c>
      <c r="Z2880" s="304">
        <v>0.3</v>
      </c>
      <c r="AA2880" s="304"/>
      <c r="AB2880" s="304">
        <v>-999</v>
      </c>
      <c r="AC2880" s="304">
        <v>-999</v>
      </c>
      <c r="AD2880" s="366">
        <v>-999</v>
      </c>
      <c r="AE2880" s="304">
        <v>-999</v>
      </c>
      <c r="AF2880" s="304">
        <v>-999</v>
      </c>
      <c r="AG2880" s="304"/>
      <c r="AH2880" s="304">
        <v>1.74187E-3</v>
      </c>
      <c r="AI2880" s="385">
        <v>8.2858900000000006E-3</v>
      </c>
      <c r="AJ2880" s="332">
        <v>207</v>
      </c>
      <c r="AK2880" s="304">
        <f t="shared" si="696"/>
        <v>210</v>
      </c>
      <c r="AL2880" s="304">
        <v>0.2</v>
      </c>
      <c r="AM2880" s="389">
        <f t="shared" si="698"/>
        <v>306</v>
      </c>
      <c r="AN2880" s="363">
        <v>0.25</v>
      </c>
      <c r="AO2880" s="304"/>
      <c r="AP2880" s="312" t="s">
        <v>6119</v>
      </c>
      <c r="AQ2880" s="312"/>
      <c r="AR2880" s="312">
        <v>280</v>
      </c>
      <c r="AS2880" s="312">
        <v>270.19</v>
      </c>
      <c r="AT2880" s="312">
        <v>306</v>
      </c>
      <c r="AU2880" s="329">
        <f>VLOOKUP(C2880,[1]world!$A$2:$B$3555,2,FALSE)</f>
        <v>15</v>
      </c>
      <c r="AV2880" s="329">
        <v>363</v>
      </c>
      <c r="AW2880" s="304">
        <v>0.37</v>
      </c>
      <c r="AX2880" s="304">
        <v>1160</v>
      </c>
      <c r="AY2880" s="304">
        <v>-999</v>
      </c>
      <c r="AZ2880" s="304">
        <v>3360</v>
      </c>
      <c r="BA2880" s="304">
        <v>440</v>
      </c>
      <c r="BB2880" s="304">
        <v>-999</v>
      </c>
      <c r="BC2880" s="304">
        <v>2640</v>
      </c>
      <c r="BD2880" s="304">
        <v>-999</v>
      </c>
      <c r="BE2880" s="304">
        <v>-999</v>
      </c>
      <c r="BF2880" s="304">
        <v>-999</v>
      </c>
      <c r="BG2880" s="304">
        <v>-999</v>
      </c>
      <c r="BH2880" s="304">
        <v>-999</v>
      </c>
      <c r="BI2880" s="304">
        <v>-999</v>
      </c>
      <c r="BJ2880" s="304">
        <v>3</v>
      </c>
      <c r="BK2880" s="304" t="s">
        <v>4954</v>
      </c>
      <c r="BL2880" s="304">
        <v>3</v>
      </c>
    </row>
    <row r="2881" spans="1:64" ht="15" hidden="1" customHeight="1" x14ac:dyDescent="0.2">
      <c r="A2881" s="304" t="s">
        <v>4917</v>
      </c>
      <c r="B2881" s="304" t="s">
        <v>5965</v>
      </c>
      <c r="C2881" s="304">
        <v>3019</v>
      </c>
      <c r="D2881" s="349" t="s">
        <v>1988</v>
      </c>
      <c r="E2881" s="309">
        <v>13888</v>
      </c>
      <c r="F2881" s="309"/>
      <c r="G2881" s="324">
        <v>33.819000000000003</v>
      </c>
      <c r="H2881" s="324">
        <v>-117.85</v>
      </c>
      <c r="I2881" s="324" t="s">
        <v>232</v>
      </c>
      <c r="J2881" s="368">
        <f t="shared" si="704"/>
        <v>326.25927948994814</v>
      </c>
      <c r="K2881" s="331">
        <f t="shared" si="705"/>
        <v>0.33046028505707004</v>
      </c>
      <c r="L2881" s="304" t="str">
        <f t="shared" si="695"/>
        <v>D</v>
      </c>
      <c r="M2881" s="388" t="s">
        <v>6092</v>
      </c>
      <c r="N2881" s="304"/>
      <c r="O2881" s="304"/>
      <c r="P2881" s="356"/>
      <c r="Q2881" s="356"/>
      <c r="R2881" s="304"/>
      <c r="S2881" s="304"/>
      <c r="T2881" s="304"/>
      <c r="U2881" s="304"/>
      <c r="V2881" s="304"/>
      <c r="W2881" s="304" t="s">
        <v>286</v>
      </c>
      <c r="X2881" s="304" t="s">
        <v>213</v>
      </c>
      <c r="Y2881" s="366">
        <f t="shared" si="697"/>
        <v>274.5</v>
      </c>
      <c r="Z2881" s="304">
        <v>0.3</v>
      </c>
      <c r="AA2881" s="304"/>
      <c r="AB2881" s="304">
        <v>-999</v>
      </c>
      <c r="AC2881" s="304">
        <v>-999</v>
      </c>
      <c r="AD2881" s="366">
        <v>-999</v>
      </c>
      <c r="AE2881" s="304">
        <v>-999</v>
      </c>
      <c r="AF2881" s="304">
        <v>-999</v>
      </c>
      <c r="AG2881" s="304"/>
      <c r="AH2881" s="304">
        <v>1.03944E-2</v>
      </c>
      <c r="AI2881" s="385">
        <v>3.0624699999999998E-2</v>
      </c>
      <c r="AJ2881" s="332">
        <v>303</v>
      </c>
      <c r="AK2881" s="304">
        <f t="shared" si="696"/>
        <v>270</v>
      </c>
      <c r="AL2881" s="363">
        <v>0.43</v>
      </c>
      <c r="AM2881" s="389">
        <f t="shared" si="698"/>
        <v>353</v>
      </c>
      <c r="AN2881" s="363">
        <v>0.25</v>
      </c>
      <c r="AO2881" s="304"/>
      <c r="AP2881" s="312" t="s">
        <v>6119</v>
      </c>
      <c r="AQ2881" s="312"/>
      <c r="AR2881" s="312">
        <v>280</v>
      </c>
      <c r="AS2881" s="312">
        <v>270.19</v>
      </c>
      <c r="AT2881" s="312">
        <v>353</v>
      </c>
      <c r="AU2881" s="329">
        <f>VLOOKUP(C2881,[1]world!$A$2:$B$3555,2,FALSE)</f>
        <v>8</v>
      </c>
      <c r="AV2881" s="329">
        <v>374</v>
      </c>
      <c r="AW2881" s="304">
        <v>0.37</v>
      </c>
      <c r="AX2881" s="304">
        <v>820</v>
      </c>
      <c r="AY2881" s="304">
        <v>-999</v>
      </c>
      <c r="AZ2881" s="304">
        <v>3320</v>
      </c>
      <c r="BA2881" s="304">
        <v>380</v>
      </c>
      <c r="BB2881" s="304">
        <v>-999</v>
      </c>
      <c r="BC2881" s="304">
        <v>2400</v>
      </c>
      <c r="BD2881" s="304">
        <v>-999</v>
      </c>
      <c r="BE2881" s="304">
        <v>-999</v>
      </c>
      <c r="BF2881" s="304">
        <v>-999</v>
      </c>
      <c r="BG2881" s="304">
        <v>-999</v>
      </c>
      <c r="BH2881" s="304">
        <v>-999</v>
      </c>
      <c r="BI2881" s="304">
        <v>-999</v>
      </c>
      <c r="BJ2881" s="304">
        <v>3</v>
      </c>
      <c r="BK2881" s="304" t="s">
        <v>4954</v>
      </c>
      <c r="BL2881" s="304">
        <v>3</v>
      </c>
    </row>
    <row r="2882" spans="1:64" ht="15" hidden="1" customHeight="1" x14ac:dyDescent="0.2">
      <c r="A2882" s="304" t="s">
        <v>4917</v>
      </c>
      <c r="B2882" s="304" t="s">
        <v>5965</v>
      </c>
      <c r="C2882" s="304">
        <v>3020</v>
      </c>
      <c r="D2882" s="349" t="s">
        <v>1928</v>
      </c>
      <c r="E2882" s="309">
        <v>13889</v>
      </c>
      <c r="F2882" s="309"/>
      <c r="G2882" s="324">
        <v>33.747999999999998</v>
      </c>
      <c r="H2882" s="324">
        <v>-117.84399999999999</v>
      </c>
      <c r="I2882" s="324" t="s">
        <v>232</v>
      </c>
      <c r="J2882" s="368">
        <f t="shared" si="704"/>
        <v>306.1903004560632</v>
      </c>
      <c r="K2882" s="331">
        <f t="shared" si="705"/>
        <v>0.33046028505707004</v>
      </c>
      <c r="L2882" s="304" t="str">
        <f t="shared" si="695"/>
        <v>D</v>
      </c>
      <c r="M2882" s="388" t="s">
        <v>6092</v>
      </c>
      <c r="N2882" s="304"/>
      <c r="O2882" s="304"/>
      <c r="P2882" s="356"/>
      <c r="Q2882" s="356"/>
      <c r="R2882" s="304"/>
      <c r="S2882" s="304"/>
      <c r="T2882" s="304"/>
      <c r="U2882" s="304"/>
      <c r="V2882" s="304"/>
      <c r="W2882" s="304" t="s">
        <v>286</v>
      </c>
      <c r="X2882" s="304" t="s">
        <v>213</v>
      </c>
      <c r="Y2882" s="366">
        <f t="shared" si="697"/>
        <v>274.5</v>
      </c>
      <c r="Z2882" s="304">
        <v>0.3</v>
      </c>
      <c r="AA2882" s="304"/>
      <c r="AB2882" s="304">
        <v>-999</v>
      </c>
      <c r="AC2882" s="304">
        <v>-999</v>
      </c>
      <c r="AD2882" s="366">
        <v>-999</v>
      </c>
      <c r="AE2882" s="304">
        <v>-999</v>
      </c>
      <c r="AF2882" s="304">
        <v>-999</v>
      </c>
      <c r="AG2882" s="304"/>
      <c r="AH2882" s="304">
        <v>7.9788800000000007E-3</v>
      </c>
      <c r="AI2882" s="385">
        <v>2.71589E-2</v>
      </c>
      <c r="AJ2882" s="332">
        <v>281</v>
      </c>
      <c r="AK2882" s="304">
        <f t="shared" si="696"/>
        <v>270</v>
      </c>
      <c r="AL2882" s="363">
        <v>0.43</v>
      </c>
      <c r="AM2882" s="389">
        <f t="shared" si="698"/>
        <v>353</v>
      </c>
      <c r="AN2882" s="363">
        <v>0.25</v>
      </c>
      <c r="AO2882" s="304"/>
      <c r="AP2882" s="312" t="s">
        <v>6119</v>
      </c>
      <c r="AQ2882" s="312"/>
      <c r="AR2882" s="312">
        <v>280</v>
      </c>
      <c r="AS2882" s="312">
        <v>270.19</v>
      </c>
      <c r="AT2882" s="312">
        <v>353</v>
      </c>
      <c r="AU2882" s="329">
        <f>VLOOKUP(C2882,[1]world!$A$2:$B$3555,2,FALSE)</f>
        <v>12</v>
      </c>
      <c r="AV2882" s="329">
        <v>297</v>
      </c>
      <c r="AW2882" s="304">
        <v>0.37</v>
      </c>
      <c r="AX2882" s="304">
        <v>900</v>
      </c>
      <c r="AY2882" s="304">
        <v>-999</v>
      </c>
      <c r="AZ2882" s="304">
        <v>2800</v>
      </c>
      <c r="BA2882" s="304">
        <v>320</v>
      </c>
      <c r="BB2882" s="304">
        <v>-999</v>
      </c>
      <c r="BC2882" s="304">
        <v>3320</v>
      </c>
      <c r="BD2882" s="304">
        <v>-999</v>
      </c>
      <c r="BE2882" s="304">
        <v>-999</v>
      </c>
      <c r="BF2882" s="304">
        <v>-999</v>
      </c>
      <c r="BG2882" s="304">
        <v>-999</v>
      </c>
      <c r="BH2882" s="304">
        <v>-999</v>
      </c>
      <c r="BI2882" s="304">
        <v>-999</v>
      </c>
      <c r="BJ2882" s="304">
        <v>3</v>
      </c>
      <c r="BK2882" s="304" t="s">
        <v>4954</v>
      </c>
      <c r="BL2882" s="304">
        <v>3</v>
      </c>
    </row>
    <row r="2883" spans="1:64" ht="15" hidden="1" customHeight="1" x14ac:dyDescent="0.2">
      <c r="A2883" s="304" t="s">
        <v>4917</v>
      </c>
      <c r="B2883" s="304" t="s">
        <v>5965</v>
      </c>
      <c r="C2883" s="304">
        <v>3021</v>
      </c>
      <c r="D2883" s="349" t="s">
        <v>1920</v>
      </c>
      <c r="E2883" s="309">
        <v>13890</v>
      </c>
      <c r="F2883" s="309"/>
      <c r="G2883" s="324">
        <v>33.741999999999997</v>
      </c>
      <c r="H2883" s="324">
        <v>-117.89400000000001</v>
      </c>
      <c r="I2883" s="324" t="s">
        <v>232</v>
      </c>
      <c r="J2883" s="368">
        <f t="shared" si="704"/>
        <v>283.60804017065095</v>
      </c>
      <c r="K2883" s="331">
        <f t="shared" si="705"/>
        <v>0.33046028505707004</v>
      </c>
      <c r="L2883" s="304" t="str">
        <f t="shared" si="695"/>
        <v>D</v>
      </c>
      <c r="M2883" s="388" t="s">
        <v>6092</v>
      </c>
      <c r="N2883" s="304"/>
      <c r="O2883" s="304"/>
      <c r="P2883" s="356"/>
      <c r="Q2883" s="356"/>
      <c r="R2883" s="304"/>
      <c r="S2883" s="304"/>
      <c r="T2883" s="304"/>
      <c r="U2883" s="304"/>
      <c r="V2883" s="304"/>
      <c r="W2883" s="304" t="s">
        <v>286</v>
      </c>
      <c r="X2883" s="304" t="s">
        <v>213</v>
      </c>
      <c r="Y2883" s="366">
        <f t="shared" si="697"/>
        <v>274.5</v>
      </c>
      <c r="Z2883" s="304">
        <v>0.3</v>
      </c>
      <c r="AA2883" s="304"/>
      <c r="AB2883" s="304">
        <v>-999</v>
      </c>
      <c r="AC2883" s="304">
        <v>-999</v>
      </c>
      <c r="AD2883" s="366">
        <v>-999</v>
      </c>
      <c r="AE2883" s="304">
        <v>-999</v>
      </c>
      <c r="AF2883" s="304">
        <v>-999</v>
      </c>
      <c r="AG2883" s="304"/>
      <c r="AH2883" s="304">
        <v>4.1450000000000002E-3</v>
      </c>
      <c r="AI2883" s="385">
        <v>1.8021300000000001E-2</v>
      </c>
      <c r="AJ2883" s="332">
        <v>246</v>
      </c>
      <c r="AK2883" s="304">
        <f t="shared" si="696"/>
        <v>270</v>
      </c>
      <c r="AL2883" s="363">
        <v>0.43</v>
      </c>
      <c r="AM2883" s="389">
        <f t="shared" si="698"/>
        <v>306</v>
      </c>
      <c r="AN2883" s="363">
        <v>0.25</v>
      </c>
      <c r="AO2883" s="304"/>
      <c r="AP2883" s="312" t="s">
        <v>6119</v>
      </c>
      <c r="AQ2883" s="312"/>
      <c r="AR2883" s="312">
        <v>280</v>
      </c>
      <c r="AS2883" s="312">
        <v>270.19</v>
      </c>
      <c r="AT2883" s="312">
        <v>306</v>
      </c>
      <c r="AU2883" s="329">
        <f>VLOOKUP(C2883,[1]world!$A$2:$B$3555,2,FALSE)</f>
        <v>12</v>
      </c>
      <c r="AV2883" s="329">
        <v>297</v>
      </c>
      <c r="AW2883" s="304">
        <v>0.37</v>
      </c>
      <c r="AX2883" s="304">
        <v>780</v>
      </c>
      <c r="AY2883" s="304">
        <v>-999</v>
      </c>
      <c r="AZ2883" s="304">
        <v>3480</v>
      </c>
      <c r="BA2883" s="304">
        <v>440</v>
      </c>
      <c r="BB2883" s="304">
        <v>-999</v>
      </c>
      <c r="BC2883" s="304">
        <v>4520</v>
      </c>
      <c r="BD2883" s="304">
        <v>-999</v>
      </c>
      <c r="BE2883" s="304">
        <v>-999</v>
      </c>
      <c r="BF2883" s="304">
        <v>-999</v>
      </c>
      <c r="BG2883" s="304">
        <v>-999</v>
      </c>
      <c r="BH2883" s="304">
        <v>-999</v>
      </c>
      <c r="BI2883" s="304">
        <v>-999</v>
      </c>
      <c r="BJ2883" s="304">
        <v>3</v>
      </c>
      <c r="BK2883" s="304" t="s">
        <v>4954</v>
      </c>
      <c r="BL2883" s="304">
        <v>3</v>
      </c>
    </row>
    <row r="2884" spans="1:64" ht="15" hidden="1" customHeight="1" x14ac:dyDescent="0.2">
      <c r="A2884" s="304" t="s">
        <v>4917</v>
      </c>
      <c r="B2884" s="304" t="s">
        <v>5965</v>
      </c>
      <c r="C2884" s="304">
        <v>3022</v>
      </c>
      <c r="D2884" s="349" t="s">
        <v>1895</v>
      </c>
      <c r="E2884" s="309">
        <v>13891</v>
      </c>
      <c r="F2884" s="309"/>
      <c r="G2884" s="324">
        <v>33.716000000000001</v>
      </c>
      <c r="H2884" s="324">
        <v>-117.904</v>
      </c>
      <c r="I2884" s="324" t="s">
        <v>232</v>
      </c>
      <c r="J2884" s="368">
        <f t="shared" si="704"/>
        <v>265.8526429914254</v>
      </c>
      <c r="K2884" s="331">
        <f t="shared" si="705"/>
        <v>0.29539634391779462</v>
      </c>
      <c r="L2884" s="304" t="str">
        <f t="shared" ref="L2884:L2947" si="706">IF(J2884&lt;180,"E",IF(AND(J2884&gt;=180,J2884&lt;360),"D",IF(AND(J2884&gt;=360,J2884&lt;760),"C",IF(AND(J2884&gt;=760,J2884&lt;1500),"B",IF(J2884&gt;=1500,"A","-")))))</f>
        <v>D</v>
      </c>
      <c r="M2884" s="388" t="s">
        <v>6092</v>
      </c>
      <c r="N2884" s="304"/>
      <c r="O2884" s="304"/>
      <c r="P2884" s="356"/>
      <c r="Q2884" s="356"/>
      <c r="R2884" s="304"/>
      <c r="S2884" s="304"/>
      <c r="T2884" s="304"/>
      <c r="U2884" s="304"/>
      <c r="V2884" s="304"/>
      <c r="W2884" s="304" t="s">
        <v>286</v>
      </c>
      <c r="X2884" s="304" t="s">
        <v>213</v>
      </c>
      <c r="Y2884" s="366">
        <f t="shared" si="697"/>
        <v>274.5</v>
      </c>
      <c r="Z2884" s="304">
        <v>0.3</v>
      </c>
      <c r="AA2884" s="304"/>
      <c r="AB2884" s="304">
        <v>-999</v>
      </c>
      <c r="AC2884" s="304">
        <v>-999</v>
      </c>
      <c r="AD2884" s="366">
        <v>-999</v>
      </c>
      <c r="AE2884" s="304">
        <v>-999</v>
      </c>
      <c r="AF2884" s="304">
        <v>-999</v>
      </c>
      <c r="AG2884" s="304"/>
      <c r="AH2884" s="304">
        <v>2.25122E-3</v>
      </c>
      <c r="AI2884" s="385">
        <v>8.2908099999999992E-3</v>
      </c>
      <c r="AJ2884" s="332">
        <v>217</v>
      </c>
      <c r="AK2884" s="304">
        <f t="shared" ref="AK2884:AK2947" si="707">IF(AJ2884&lt;=180,180,IF(AND(AJ2884&gt;180,AJ2884&lt;240),210,IF(AND(AJ2884&gt;=240,AJ2884&lt;300),270,IF(AND(AJ2884&gt;=300,AJ2884&lt;360),270,IF(AND(AJ2884&gt;=360,AJ2884&lt;490),425,IF(AND(AJ2884&gt;=490,AJ2884&lt;620),555,IF(AND(AJ2884&gt;=620,AJ2884&lt;760),690,IF(AJ2884&gt;=760,760,"Error"))))))))</f>
        <v>210</v>
      </c>
      <c r="AL2884" s="363">
        <v>0.43</v>
      </c>
      <c r="AM2884" s="389">
        <f t="shared" si="698"/>
        <v>306</v>
      </c>
      <c r="AN2884" s="363">
        <v>0.25</v>
      </c>
      <c r="AO2884" s="304"/>
      <c r="AP2884" s="312" t="s">
        <v>6119</v>
      </c>
      <c r="AQ2884" s="312"/>
      <c r="AR2884" s="312">
        <v>280</v>
      </c>
      <c r="AS2884" s="312">
        <v>270.19</v>
      </c>
      <c r="AT2884" s="312">
        <v>306</v>
      </c>
      <c r="AU2884" s="329">
        <f>VLOOKUP(C2884,[1]world!$A$2:$B$3555,2,FALSE)</f>
        <v>16</v>
      </c>
      <c r="AV2884" s="329">
        <v>246</v>
      </c>
      <c r="AW2884" s="304">
        <v>0.18</v>
      </c>
      <c r="AX2884" s="304">
        <v>980</v>
      </c>
      <c r="AY2884" s="304">
        <v>-999</v>
      </c>
      <c r="AZ2884" s="304">
        <v>3480</v>
      </c>
      <c r="BA2884" s="304">
        <v>460</v>
      </c>
      <c r="BB2884" s="304">
        <v>-999</v>
      </c>
      <c r="BC2884" s="304">
        <v>2580</v>
      </c>
      <c r="BD2884" s="304">
        <v>-999</v>
      </c>
      <c r="BE2884" s="304">
        <v>-999</v>
      </c>
      <c r="BF2884" s="304">
        <v>-999</v>
      </c>
      <c r="BG2884" s="304">
        <v>-999</v>
      </c>
      <c r="BH2884" s="304">
        <v>-999</v>
      </c>
      <c r="BI2884" s="304">
        <v>-999</v>
      </c>
      <c r="BJ2884" s="304">
        <v>3</v>
      </c>
      <c r="BK2884" s="304" t="s">
        <v>4954</v>
      </c>
      <c r="BL2884" s="304">
        <v>3</v>
      </c>
    </row>
    <row r="2885" spans="1:64" ht="15" hidden="1" customHeight="1" x14ac:dyDescent="0.2">
      <c r="A2885" s="304" t="s">
        <v>4917</v>
      </c>
      <c r="B2885" s="304" t="s">
        <v>5965</v>
      </c>
      <c r="C2885" s="304">
        <v>3023</v>
      </c>
      <c r="D2885" s="349" t="s">
        <v>2102</v>
      </c>
      <c r="E2885" s="309">
        <v>13914</v>
      </c>
      <c r="F2885" s="309"/>
      <c r="G2885" s="324">
        <v>33.951000000000001</v>
      </c>
      <c r="H2885" s="324">
        <v>-117.38800000000001</v>
      </c>
      <c r="I2885" s="324" t="s">
        <v>232</v>
      </c>
      <c r="J2885" s="368">
        <f t="shared" si="704"/>
        <v>351.64553246344093</v>
      </c>
      <c r="K2885" s="331">
        <f t="shared" si="705"/>
        <v>0.33046028505707004</v>
      </c>
      <c r="L2885" s="304" t="str">
        <f t="shared" si="706"/>
        <v>D</v>
      </c>
      <c r="M2885" s="388" t="s">
        <v>6092</v>
      </c>
      <c r="N2885" s="304"/>
      <c r="O2885" s="304"/>
      <c r="P2885" s="356"/>
      <c r="Q2885" s="356"/>
      <c r="R2885" s="304"/>
      <c r="S2885" s="356"/>
      <c r="T2885" s="304"/>
      <c r="U2885" s="356"/>
      <c r="V2885" s="304"/>
      <c r="W2885" s="310" t="s">
        <v>1414</v>
      </c>
      <c r="X2885" s="304" t="s">
        <v>213</v>
      </c>
      <c r="Y2885" s="366">
        <f t="shared" ref="Y2885:Y2948" si="708">IF(X2885="A",506.6,IF(X2885="B",424.8,IF(X2885="C",338.6,IF(X2885="D",274.5,IF(X2885="E",181.5,"-")))))</f>
        <v>274.5</v>
      </c>
      <c r="Z2885" s="304">
        <v>0.3</v>
      </c>
      <c r="AA2885" s="304"/>
      <c r="AB2885" s="304">
        <v>-999</v>
      </c>
      <c r="AC2885" s="304">
        <v>-999</v>
      </c>
      <c r="AD2885" s="366">
        <v>-999</v>
      </c>
      <c r="AE2885" s="304">
        <v>-999</v>
      </c>
      <c r="AF2885" s="304">
        <v>-999</v>
      </c>
      <c r="AG2885" s="304"/>
      <c r="AH2885" s="304">
        <v>1.8321400000000002E-2</v>
      </c>
      <c r="AI2885" s="312"/>
      <c r="AJ2885" s="332">
        <v>361</v>
      </c>
      <c r="AK2885" s="304">
        <f t="shared" si="707"/>
        <v>425</v>
      </c>
      <c r="AL2885" s="363">
        <v>0.43</v>
      </c>
      <c r="AM2885" s="389">
        <f t="shared" si="698"/>
        <v>387</v>
      </c>
      <c r="AN2885" s="363">
        <v>0.25</v>
      </c>
      <c r="AO2885" s="304"/>
      <c r="AP2885" s="312" t="s">
        <v>1600</v>
      </c>
      <c r="AQ2885" s="312"/>
      <c r="AR2885" s="312">
        <v>387</v>
      </c>
      <c r="AS2885" s="304"/>
      <c r="AT2885" s="312"/>
      <c r="AU2885" s="329">
        <f>VLOOKUP(C2885,[1]world!$A$2:$B$3555,2,FALSE)</f>
        <v>7</v>
      </c>
      <c r="AV2885" s="329">
        <v>388</v>
      </c>
      <c r="AW2885" s="304">
        <v>0.37</v>
      </c>
      <c r="AX2885" s="304">
        <v>60</v>
      </c>
      <c r="AY2885" s="304">
        <v>-999</v>
      </c>
      <c r="AZ2885" s="304">
        <v>220</v>
      </c>
      <c r="BA2885" s="304">
        <v>320</v>
      </c>
      <c r="BB2885" s="304">
        <v>-999</v>
      </c>
      <c r="BC2885" s="304">
        <v>320</v>
      </c>
      <c r="BD2885" s="304">
        <v>-999</v>
      </c>
      <c r="BE2885" s="304">
        <v>-999</v>
      </c>
      <c r="BF2885" s="304">
        <v>-999</v>
      </c>
      <c r="BG2885" s="304">
        <v>-999</v>
      </c>
      <c r="BH2885" s="304">
        <v>-999</v>
      </c>
      <c r="BI2885" s="304">
        <v>-999</v>
      </c>
      <c r="BJ2885" s="304">
        <v>3</v>
      </c>
      <c r="BK2885" s="304" t="s">
        <v>4954</v>
      </c>
      <c r="BL2885" s="304">
        <v>3</v>
      </c>
    </row>
    <row r="2886" spans="1:64" ht="15" hidden="1" customHeight="1" x14ac:dyDescent="0.2">
      <c r="A2886" s="304" t="s">
        <v>4917</v>
      </c>
      <c r="B2886" s="304" t="s">
        <v>5965</v>
      </c>
      <c r="C2886" s="304">
        <v>3024</v>
      </c>
      <c r="D2886" s="349" t="s">
        <v>1885</v>
      </c>
      <c r="E2886" s="309">
        <v>13892</v>
      </c>
      <c r="F2886" s="309"/>
      <c r="G2886" s="324">
        <v>33.700000000000003</v>
      </c>
      <c r="H2886" s="324">
        <v>-117.88</v>
      </c>
      <c r="I2886" s="324" t="s">
        <v>214</v>
      </c>
      <c r="J2886" s="368">
        <f t="shared" si="704"/>
        <v>257.22465894995906</v>
      </c>
      <c r="K2886" s="331">
        <f t="shared" si="705"/>
        <v>0.24141043887951488</v>
      </c>
      <c r="L2886" s="304" t="str">
        <f t="shared" si="706"/>
        <v>D</v>
      </c>
      <c r="M2886" s="388" t="s">
        <v>6092</v>
      </c>
      <c r="N2886" s="304"/>
      <c r="O2886" s="310"/>
      <c r="P2886" s="356"/>
      <c r="Q2886" s="356"/>
      <c r="R2886" s="304"/>
      <c r="S2886" s="304"/>
      <c r="T2886" s="304"/>
      <c r="U2886" s="304"/>
      <c r="V2886" s="304"/>
      <c r="W2886" s="304" t="s">
        <v>225</v>
      </c>
      <c r="X2886" s="304" t="s">
        <v>213</v>
      </c>
      <c r="Y2886" s="366">
        <f t="shared" si="708"/>
        <v>274.5</v>
      </c>
      <c r="Z2886" s="304">
        <v>0.3</v>
      </c>
      <c r="AA2886" s="304"/>
      <c r="AB2886" s="304">
        <v>-999</v>
      </c>
      <c r="AC2886" s="304">
        <v>-999</v>
      </c>
      <c r="AD2886" s="366">
        <v>-999</v>
      </c>
      <c r="AE2886" s="304">
        <v>-999</v>
      </c>
      <c r="AF2886" s="304">
        <v>-999</v>
      </c>
      <c r="AG2886" s="304"/>
      <c r="AH2886" s="304">
        <v>5.3898900000000003E-4</v>
      </c>
      <c r="AI2886" s="385">
        <v>9.5319099999999993E-3</v>
      </c>
      <c r="AJ2886" s="332">
        <v>184</v>
      </c>
      <c r="AK2886" s="304">
        <f t="shared" si="707"/>
        <v>210</v>
      </c>
      <c r="AL2886" s="304">
        <v>0.2</v>
      </c>
      <c r="AM2886" s="389">
        <f t="shared" si="698"/>
        <v>306</v>
      </c>
      <c r="AN2886" s="363">
        <v>0.25</v>
      </c>
      <c r="AO2886" s="304"/>
      <c r="AP2886" s="312" t="s">
        <v>6119</v>
      </c>
      <c r="AQ2886" s="312"/>
      <c r="AR2886" s="312">
        <v>280</v>
      </c>
      <c r="AS2886" s="312">
        <v>270.19</v>
      </c>
      <c r="AT2886" s="312">
        <v>306</v>
      </c>
      <c r="AU2886" s="329">
        <f>VLOOKUP(C2886,[1]world!$A$2:$B$3555,2,FALSE)</f>
        <v>16</v>
      </c>
      <c r="AV2886" s="329">
        <v>246</v>
      </c>
      <c r="AW2886" s="304">
        <v>0.18</v>
      </c>
      <c r="AX2886" s="304">
        <v>980</v>
      </c>
      <c r="AY2886" s="304">
        <v>-999</v>
      </c>
      <c r="AZ2886" s="304">
        <v>4580</v>
      </c>
      <c r="BA2886" s="304">
        <v>360</v>
      </c>
      <c r="BB2886" s="304">
        <v>-999</v>
      </c>
      <c r="BC2886" s="304">
        <v>2480</v>
      </c>
      <c r="BD2886" s="304">
        <v>-999</v>
      </c>
      <c r="BE2886" s="304">
        <v>-999</v>
      </c>
      <c r="BF2886" s="304">
        <v>-999</v>
      </c>
      <c r="BG2886" s="304">
        <v>-999</v>
      </c>
      <c r="BH2886" s="304">
        <v>-999</v>
      </c>
      <c r="BI2886" s="304">
        <v>-999</v>
      </c>
      <c r="BJ2886" s="304">
        <v>3</v>
      </c>
      <c r="BK2886" s="304" t="s">
        <v>4954</v>
      </c>
      <c r="BL2886" s="304">
        <v>3</v>
      </c>
    </row>
    <row r="2887" spans="1:64" ht="15" hidden="1" customHeight="1" x14ac:dyDescent="0.2">
      <c r="A2887" s="304" t="s">
        <v>4917</v>
      </c>
      <c r="B2887" s="304" t="s">
        <v>5965</v>
      </c>
      <c r="C2887" s="304">
        <v>3025</v>
      </c>
      <c r="D2887" s="349" t="s">
        <v>2328</v>
      </c>
      <c r="E2887" s="309">
        <v>20955</v>
      </c>
      <c r="F2887" s="309"/>
      <c r="G2887" s="324">
        <v>34.133000000000003</v>
      </c>
      <c r="H2887" s="324">
        <v>-114.372</v>
      </c>
      <c r="I2887" s="324" t="s">
        <v>232</v>
      </c>
      <c r="J2887" s="368">
        <f t="shared" si="704"/>
        <v>342.73213465444928</v>
      </c>
      <c r="K2887" s="331">
        <f t="shared" si="705"/>
        <v>0.33046028505707004</v>
      </c>
      <c r="L2887" s="304" t="str">
        <f t="shared" si="706"/>
        <v>D</v>
      </c>
      <c r="M2887" s="388" t="s">
        <v>6092</v>
      </c>
      <c r="N2887" s="304"/>
      <c r="O2887" s="304"/>
      <c r="P2887" s="356"/>
      <c r="Q2887" s="356"/>
      <c r="R2887" s="304"/>
      <c r="S2887" s="356"/>
      <c r="T2887" s="304"/>
      <c r="U2887" s="356"/>
      <c r="V2887" s="304"/>
      <c r="W2887" s="310" t="s">
        <v>1414</v>
      </c>
      <c r="X2887" s="304" t="s">
        <v>213</v>
      </c>
      <c r="Y2887" s="366">
        <f t="shared" si="708"/>
        <v>274.5</v>
      </c>
      <c r="Z2887" s="304">
        <v>0.3</v>
      </c>
      <c r="AA2887" s="304"/>
      <c r="AB2887" s="304">
        <v>-999</v>
      </c>
      <c r="AC2887" s="304">
        <v>-999</v>
      </c>
      <c r="AD2887" s="366">
        <v>-999</v>
      </c>
      <c r="AE2887" s="304">
        <v>-999</v>
      </c>
      <c r="AF2887" s="304">
        <v>-999</v>
      </c>
      <c r="AG2887" s="304"/>
      <c r="AH2887" s="304">
        <v>1.39452E-2</v>
      </c>
      <c r="AI2887" s="312"/>
      <c r="AJ2887" s="332">
        <v>330</v>
      </c>
      <c r="AK2887" s="304">
        <f t="shared" si="707"/>
        <v>270</v>
      </c>
      <c r="AL2887" s="363">
        <v>0.43</v>
      </c>
      <c r="AM2887" s="389">
        <f t="shared" si="698"/>
        <v>387</v>
      </c>
      <c r="AN2887" s="363">
        <v>0.25</v>
      </c>
      <c r="AO2887" s="304"/>
      <c r="AP2887" s="312" t="s">
        <v>1600</v>
      </c>
      <c r="AQ2887" s="312"/>
      <c r="AR2887" s="312">
        <v>387</v>
      </c>
      <c r="AS2887" s="304"/>
      <c r="AT2887" s="312"/>
      <c r="AU2887" s="329">
        <f>VLOOKUP(C2887,[1]world!$A$2:$B$3555,2,FALSE)</f>
        <v>8</v>
      </c>
      <c r="AV2887" s="329">
        <v>374</v>
      </c>
      <c r="AW2887" s="304">
        <v>0.37</v>
      </c>
      <c r="AX2887" s="304">
        <v>60</v>
      </c>
      <c r="AY2887" s="304">
        <v>-999</v>
      </c>
      <c r="AZ2887" s="304">
        <v>240</v>
      </c>
      <c r="BA2887" s="304">
        <v>-999</v>
      </c>
      <c r="BB2887" s="304">
        <v>-999</v>
      </c>
      <c r="BC2887" s="304">
        <v>-999</v>
      </c>
      <c r="BD2887" s="304">
        <v>-999</v>
      </c>
      <c r="BE2887" s="304">
        <v>-999</v>
      </c>
      <c r="BF2887" s="304">
        <v>-999</v>
      </c>
      <c r="BG2887" s="304">
        <v>-999</v>
      </c>
      <c r="BH2887" s="304">
        <v>-999</v>
      </c>
      <c r="BI2887" s="304">
        <v>-999</v>
      </c>
      <c r="BJ2887" s="304">
        <v>4</v>
      </c>
      <c r="BK2887" s="304" t="s">
        <v>4954</v>
      </c>
      <c r="BL2887" s="304">
        <v>4</v>
      </c>
    </row>
    <row r="2888" spans="1:64" ht="15" hidden="1" customHeight="1" x14ac:dyDescent="0.2">
      <c r="A2888" s="304" t="s">
        <v>4917</v>
      </c>
      <c r="B2888" s="304" t="s">
        <v>5965</v>
      </c>
      <c r="C2888" s="304">
        <v>3026</v>
      </c>
      <c r="D2888" s="349" t="s">
        <v>1954</v>
      </c>
      <c r="E2888" s="309">
        <v>13893</v>
      </c>
      <c r="F2888" s="309"/>
      <c r="G2888" s="324">
        <v>33.784999999999997</v>
      </c>
      <c r="H2888" s="324">
        <v>-117.89</v>
      </c>
      <c r="I2888" s="324" t="s">
        <v>214</v>
      </c>
      <c r="J2888" s="368">
        <f t="shared" si="704"/>
        <v>285.17400270335781</v>
      </c>
      <c r="K2888" s="331">
        <f t="shared" si="705"/>
        <v>0.29539634391779462</v>
      </c>
      <c r="L2888" s="304" t="str">
        <f t="shared" si="706"/>
        <v>D</v>
      </c>
      <c r="M2888" s="388" t="s">
        <v>6092</v>
      </c>
      <c r="N2888" s="304"/>
      <c r="O2888" s="310"/>
      <c r="P2888" s="356"/>
      <c r="Q2888" s="356"/>
      <c r="R2888" s="304"/>
      <c r="S2888" s="304"/>
      <c r="T2888" s="304"/>
      <c r="U2888" s="304"/>
      <c r="V2888" s="304"/>
      <c r="W2888" s="304" t="s">
        <v>225</v>
      </c>
      <c r="X2888" s="304" t="s">
        <v>213</v>
      </c>
      <c r="Y2888" s="366">
        <f t="shared" si="708"/>
        <v>274.5</v>
      </c>
      <c r="Z2888" s="304">
        <v>0.3</v>
      </c>
      <c r="AA2888" s="304"/>
      <c r="AB2888" s="304">
        <v>-999</v>
      </c>
      <c r="AC2888" s="304">
        <v>-999</v>
      </c>
      <c r="AD2888" s="366">
        <v>-999</v>
      </c>
      <c r="AE2888" s="304">
        <v>-999</v>
      </c>
      <c r="AF2888" s="304">
        <v>-999</v>
      </c>
      <c r="AG2888" s="304"/>
      <c r="AH2888" s="304">
        <v>3.4843399999999998E-3</v>
      </c>
      <c r="AI2888" s="385">
        <v>2.3412499999999999E-2</v>
      </c>
      <c r="AJ2888" s="332">
        <v>240</v>
      </c>
      <c r="AK2888" s="304">
        <f t="shared" si="707"/>
        <v>270</v>
      </c>
      <c r="AL2888" s="363">
        <v>0.43</v>
      </c>
      <c r="AM2888" s="389">
        <f t="shared" si="698"/>
        <v>353</v>
      </c>
      <c r="AN2888" s="363">
        <v>0.25</v>
      </c>
      <c r="AO2888" s="304"/>
      <c r="AP2888" s="312" t="s">
        <v>6119</v>
      </c>
      <c r="AQ2888" s="312"/>
      <c r="AR2888" s="312">
        <v>280</v>
      </c>
      <c r="AS2888" s="312">
        <v>270.19</v>
      </c>
      <c r="AT2888" s="312">
        <v>353</v>
      </c>
      <c r="AU2888" s="329">
        <f>VLOOKUP(C2888,[1]world!$A$2:$B$3555,2,FALSE)</f>
        <v>16</v>
      </c>
      <c r="AV2888" s="329">
        <v>246</v>
      </c>
      <c r="AW2888" s="304">
        <v>0.18</v>
      </c>
      <c r="AX2888" s="304">
        <v>900</v>
      </c>
      <c r="AY2888" s="304">
        <v>-999</v>
      </c>
      <c r="AZ2888" s="304">
        <v>3000</v>
      </c>
      <c r="BA2888" s="304">
        <v>400</v>
      </c>
      <c r="BB2888" s="304">
        <v>-999</v>
      </c>
      <c r="BC2888" s="304">
        <v>4040</v>
      </c>
      <c r="BD2888" s="304">
        <v>-999</v>
      </c>
      <c r="BE2888" s="304">
        <v>-999</v>
      </c>
      <c r="BF2888" s="304">
        <v>-999</v>
      </c>
      <c r="BG2888" s="304">
        <v>-999</v>
      </c>
      <c r="BH2888" s="304">
        <v>-999</v>
      </c>
      <c r="BI2888" s="304">
        <v>-999</v>
      </c>
      <c r="BJ2888" s="304">
        <v>3</v>
      </c>
      <c r="BK2888" s="304" t="s">
        <v>4954</v>
      </c>
      <c r="BL2888" s="304">
        <v>3</v>
      </c>
    </row>
    <row r="2889" spans="1:64" ht="15" hidden="1" customHeight="1" x14ac:dyDescent="0.2">
      <c r="A2889" s="304" t="s">
        <v>4917</v>
      </c>
      <c r="B2889" s="304" t="s">
        <v>5965</v>
      </c>
      <c r="C2889" s="304">
        <v>3027</v>
      </c>
      <c r="D2889" s="349" t="s">
        <v>1967</v>
      </c>
      <c r="E2889" s="309">
        <v>13894</v>
      </c>
      <c r="F2889" s="309"/>
      <c r="G2889" s="324">
        <v>33.789000000000001</v>
      </c>
      <c r="H2889" s="324">
        <v>-117.922</v>
      </c>
      <c r="I2889" s="324" t="s">
        <v>232</v>
      </c>
      <c r="J2889" s="368">
        <f t="shared" si="704"/>
        <v>274.35683160739649</v>
      </c>
      <c r="K2889" s="331">
        <f t="shared" si="705"/>
        <v>0.29539634391779462</v>
      </c>
      <c r="L2889" s="304" t="str">
        <f t="shared" si="706"/>
        <v>D</v>
      </c>
      <c r="M2889" s="388" t="s">
        <v>6092</v>
      </c>
      <c r="N2889" s="304"/>
      <c r="O2889" s="310"/>
      <c r="P2889" s="356"/>
      <c r="Q2889" s="356"/>
      <c r="R2889" s="304"/>
      <c r="S2889" s="304"/>
      <c r="T2889" s="304"/>
      <c r="U2889" s="304"/>
      <c r="V2889" s="304"/>
      <c r="W2889" s="304" t="s">
        <v>286</v>
      </c>
      <c r="X2889" s="304" t="s">
        <v>213</v>
      </c>
      <c r="Y2889" s="366">
        <f t="shared" si="708"/>
        <v>274.5</v>
      </c>
      <c r="Z2889" s="304">
        <v>0.3</v>
      </c>
      <c r="AA2889" s="304"/>
      <c r="AB2889" s="304">
        <v>-999</v>
      </c>
      <c r="AC2889" s="304">
        <v>-999</v>
      </c>
      <c r="AD2889" s="366">
        <v>-999</v>
      </c>
      <c r="AE2889" s="304">
        <v>-999</v>
      </c>
      <c r="AF2889" s="304">
        <v>-999</v>
      </c>
      <c r="AG2889" s="304"/>
      <c r="AH2889" s="304">
        <v>5.0320800000000004E-3</v>
      </c>
      <c r="AI2889" s="385">
        <v>1.2955600000000001E-2</v>
      </c>
      <c r="AJ2889" s="332">
        <v>254</v>
      </c>
      <c r="AK2889" s="304">
        <f t="shared" si="707"/>
        <v>270</v>
      </c>
      <c r="AL2889" s="363">
        <v>0.43</v>
      </c>
      <c r="AM2889" s="389">
        <f t="shared" ref="AM2889:AM2952" si="709">IF(AT2889&lt;&gt;"",AT2889,IF(AND(AT2889="",AR2889=""),"",AR2889))</f>
        <v>306</v>
      </c>
      <c r="AN2889" s="363">
        <v>0.25</v>
      </c>
      <c r="AO2889" s="304"/>
      <c r="AP2889" s="312" t="s">
        <v>6119</v>
      </c>
      <c r="AQ2889" s="312"/>
      <c r="AR2889" s="312">
        <v>280</v>
      </c>
      <c r="AS2889" s="312">
        <v>270.19</v>
      </c>
      <c r="AT2889" s="312">
        <v>306</v>
      </c>
      <c r="AU2889" s="329">
        <f>VLOOKUP(C2889,[1]world!$A$2:$B$3555,2,FALSE)</f>
        <v>16</v>
      </c>
      <c r="AV2889" s="329">
        <v>246</v>
      </c>
      <c r="AW2889" s="304">
        <v>0.18</v>
      </c>
      <c r="AX2889" s="304">
        <v>1100</v>
      </c>
      <c r="AY2889" s="304">
        <v>-999</v>
      </c>
      <c r="AZ2889" s="304">
        <v>3100</v>
      </c>
      <c r="BA2889" s="304">
        <v>540</v>
      </c>
      <c r="BB2889" s="304">
        <v>-999</v>
      </c>
      <c r="BC2889" s="304">
        <v>4520</v>
      </c>
      <c r="BD2889" s="304">
        <v>-999</v>
      </c>
      <c r="BE2889" s="304">
        <v>-999</v>
      </c>
      <c r="BF2889" s="304">
        <v>-999</v>
      </c>
      <c r="BG2889" s="304">
        <v>-999</v>
      </c>
      <c r="BH2889" s="304">
        <v>-999</v>
      </c>
      <c r="BI2889" s="304">
        <v>-999</v>
      </c>
      <c r="BJ2889" s="304">
        <v>3</v>
      </c>
      <c r="BK2889" s="304" t="s">
        <v>4954</v>
      </c>
      <c r="BL2889" s="304">
        <v>3</v>
      </c>
    </row>
    <row r="2890" spans="1:64" ht="15" hidden="1" customHeight="1" x14ac:dyDescent="0.2">
      <c r="A2890" s="304" t="s">
        <v>4917</v>
      </c>
      <c r="B2890" s="304" t="s">
        <v>5965</v>
      </c>
      <c r="C2890" s="304">
        <v>3028</v>
      </c>
      <c r="D2890" s="349" t="s">
        <v>2360</v>
      </c>
      <c r="E2890" s="309">
        <v>22078</v>
      </c>
      <c r="F2890" s="309"/>
      <c r="G2890" s="324">
        <v>34.155000000000001</v>
      </c>
      <c r="H2890" s="324">
        <v>-116.504</v>
      </c>
      <c r="I2890" s="324" t="s">
        <v>232</v>
      </c>
      <c r="J2890" s="368">
        <f t="shared" si="704"/>
        <v>422.30481531000504</v>
      </c>
      <c r="K2890" s="331">
        <f t="shared" si="705"/>
        <v>0.33046028505707004</v>
      </c>
      <c r="L2890" s="304" t="str">
        <f t="shared" si="706"/>
        <v>C</v>
      </c>
      <c r="M2890" s="388" t="s">
        <v>6092</v>
      </c>
      <c r="N2890" s="304"/>
      <c r="O2890" s="304"/>
      <c r="P2890" s="356"/>
      <c r="Q2890" s="356"/>
      <c r="R2890" s="304"/>
      <c r="S2890" s="356"/>
      <c r="T2890" s="304"/>
      <c r="U2890" s="356"/>
      <c r="V2890" s="304"/>
      <c r="W2890" s="310" t="s">
        <v>1398</v>
      </c>
      <c r="X2890" s="304" t="s">
        <v>205</v>
      </c>
      <c r="Y2890" s="366">
        <f t="shared" si="708"/>
        <v>424.8</v>
      </c>
      <c r="Z2890" s="304">
        <v>0.3</v>
      </c>
      <c r="AA2890" s="304"/>
      <c r="AB2890" s="304">
        <v>-999</v>
      </c>
      <c r="AC2890" s="304">
        <v>-999</v>
      </c>
      <c r="AD2890" s="366">
        <v>-999</v>
      </c>
      <c r="AE2890" s="304">
        <v>-999</v>
      </c>
      <c r="AF2890" s="304">
        <v>-999</v>
      </c>
      <c r="AG2890" s="304"/>
      <c r="AH2890" s="304">
        <v>6.6754800000000003E-2</v>
      </c>
      <c r="AI2890" s="312"/>
      <c r="AJ2890" s="332">
        <v>534</v>
      </c>
      <c r="AK2890" s="304">
        <f t="shared" si="707"/>
        <v>555</v>
      </c>
      <c r="AL2890" s="363">
        <v>0.43</v>
      </c>
      <c r="AM2890" s="389">
        <f t="shared" si="709"/>
        <v>387</v>
      </c>
      <c r="AN2890" s="363">
        <v>0.25</v>
      </c>
      <c r="AO2890" s="304"/>
      <c r="AP2890" s="312" t="s">
        <v>1600</v>
      </c>
      <c r="AQ2890" s="312"/>
      <c r="AR2890" s="312">
        <v>387</v>
      </c>
      <c r="AS2890" s="304"/>
      <c r="AT2890" s="312"/>
      <c r="AU2890" s="329">
        <f>VLOOKUP(C2890,[1]world!$A$2:$B$3555,2,FALSE)</f>
        <v>7</v>
      </c>
      <c r="AV2890" s="329">
        <v>388</v>
      </c>
      <c r="AW2890" s="304">
        <v>0.37</v>
      </c>
      <c r="AX2890" s="304">
        <v>60</v>
      </c>
      <c r="AY2890" s="304">
        <v>-999</v>
      </c>
      <c r="AZ2890" s="304">
        <v>300</v>
      </c>
      <c r="BA2890" s="304">
        <v>-999</v>
      </c>
      <c r="BB2890" s="304">
        <v>-999</v>
      </c>
      <c r="BC2890" s="304">
        <v>-999</v>
      </c>
      <c r="BD2890" s="304">
        <v>-999</v>
      </c>
      <c r="BE2890" s="304">
        <v>-999</v>
      </c>
      <c r="BF2890" s="304">
        <v>-999</v>
      </c>
      <c r="BG2890" s="304">
        <v>-999</v>
      </c>
      <c r="BH2890" s="304">
        <v>-999</v>
      </c>
      <c r="BI2890" s="304">
        <v>-999</v>
      </c>
      <c r="BJ2890" s="304">
        <v>4</v>
      </c>
      <c r="BK2890" s="304" t="s">
        <v>4954</v>
      </c>
      <c r="BL2890" s="304">
        <v>4</v>
      </c>
    </row>
    <row r="2891" spans="1:64" ht="15" hidden="1" customHeight="1" x14ac:dyDescent="0.2">
      <c r="A2891" s="304" t="s">
        <v>4917</v>
      </c>
      <c r="B2891" s="304" t="s">
        <v>5965</v>
      </c>
      <c r="C2891" s="304">
        <v>3029</v>
      </c>
      <c r="D2891" s="349" t="s">
        <v>2316</v>
      </c>
      <c r="E2891" s="309">
        <v>22960</v>
      </c>
      <c r="F2891" s="309"/>
      <c r="G2891" s="324">
        <v>34.122</v>
      </c>
      <c r="H2891" s="324">
        <v>-116.416</v>
      </c>
      <c r="I2891" s="324" t="s">
        <v>232</v>
      </c>
      <c r="J2891" s="368">
        <f t="shared" si="704"/>
        <v>342.1892152390493</v>
      </c>
      <c r="K2891" s="331">
        <f t="shared" si="705"/>
        <v>0.33046028505707004</v>
      </c>
      <c r="L2891" s="304" t="str">
        <f t="shared" si="706"/>
        <v>D</v>
      </c>
      <c r="M2891" s="388" t="s">
        <v>6092</v>
      </c>
      <c r="N2891" s="304"/>
      <c r="O2891" s="304"/>
      <c r="P2891" s="356"/>
      <c r="Q2891" s="356"/>
      <c r="R2891" s="304"/>
      <c r="S2891" s="356"/>
      <c r="T2891" s="304"/>
      <c r="U2891" s="356"/>
      <c r="V2891" s="304"/>
      <c r="W2891" s="310" t="s">
        <v>1414</v>
      </c>
      <c r="X2891" s="304" t="s">
        <v>213</v>
      </c>
      <c r="Y2891" s="366">
        <f t="shared" si="708"/>
        <v>274.5</v>
      </c>
      <c r="Z2891" s="304">
        <v>0.3</v>
      </c>
      <c r="AA2891" s="304"/>
      <c r="AB2891" s="304">
        <v>-999</v>
      </c>
      <c r="AC2891" s="304">
        <v>-999</v>
      </c>
      <c r="AD2891" s="366">
        <v>-999</v>
      </c>
      <c r="AE2891" s="304">
        <v>-999</v>
      </c>
      <c r="AF2891" s="304">
        <v>-999</v>
      </c>
      <c r="AG2891" s="304"/>
      <c r="AH2891" s="304">
        <v>2.0574499999999999E-2</v>
      </c>
      <c r="AI2891" s="385">
        <v>8.2316E-2</v>
      </c>
      <c r="AJ2891" s="332">
        <v>370</v>
      </c>
      <c r="AK2891" s="304">
        <f t="shared" si="707"/>
        <v>425</v>
      </c>
      <c r="AL2891" s="363">
        <v>0.43</v>
      </c>
      <c r="AM2891" s="389">
        <f t="shared" si="709"/>
        <v>353</v>
      </c>
      <c r="AN2891" s="363">
        <v>0.25</v>
      </c>
      <c r="AO2891" s="304"/>
      <c r="AP2891" s="312" t="s">
        <v>4979</v>
      </c>
      <c r="AQ2891" s="312"/>
      <c r="AR2891" s="312">
        <v>354</v>
      </c>
      <c r="AS2891" s="304"/>
      <c r="AT2891" s="312">
        <v>353</v>
      </c>
      <c r="AU2891" s="329">
        <f>VLOOKUP(C2891,[1]world!$A$2:$B$3555,2,FALSE)</f>
        <v>7</v>
      </c>
      <c r="AV2891" s="329">
        <v>388</v>
      </c>
      <c r="AW2891" s="304">
        <v>0.37</v>
      </c>
      <c r="AX2891" s="304">
        <v>60</v>
      </c>
      <c r="AY2891" s="304">
        <v>-999</v>
      </c>
      <c r="AZ2891" s="304">
        <v>280</v>
      </c>
      <c r="BA2891" s="304">
        <v>-999</v>
      </c>
      <c r="BB2891" s="304">
        <v>-999</v>
      </c>
      <c r="BC2891" s="304">
        <v>-999</v>
      </c>
      <c r="BD2891" s="304">
        <v>-999</v>
      </c>
      <c r="BE2891" s="304">
        <v>-999</v>
      </c>
      <c r="BF2891" s="304">
        <v>-999</v>
      </c>
      <c r="BG2891" s="304">
        <v>-999</v>
      </c>
      <c r="BH2891" s="304">
        <v>-999</v>
      </c>
      <c r="BI2891" s="304">
        <v>-999</v>
      </c>
      <c r="BJ2891" s="304">
        <v>4</v>
      </c>
      <c r="BK2891" s="304" t="s">
        <v>4954</v>
      </c>
      <c r="BL2891" s="304">
        <v>4</v>
      </c>
    </row>
    <row r="2892" spans="1:64" ht="15" hidden="1" customHeight="1" x14ac:dyDescent="0.2">
      <c r="A2892" s="304" t="s">
        <v>4917</v>
      </c>
      <c r="B2892" s="304" t="s">
        <v>5965</v>
      </c>
      <c r="C2892" s="304">
        <v>3030</v>
      </c>
      <c r="D2892" s="349" t="s">
        <v>2191</v>
      </c>
      <c r="E2892" s="309">
        <v>23075</v>
      </c>
      <c r="F2892" s="309"/>
      <c r="G2892" s="324">
        <v>34.045999999999999</v>
      </c>
      <c r="H2892" s="324">
        <v>-117.035</v>
      </c>
      <c r="I2892" s="324" t="s">
        <v>232</v>
      </c>
      <c r="J2892" s="368">
        <f t="shared" si="704"/>
        <v>418.64915195407013</v>
      </c>
      <c r="K2892" s="331">
        <f t="shared" si="705"/>
        <v>0.33046028505707004</v>
      </c>
      <c r="L2892" s="304" t="str">
        <f t="shared" si="706"/>
        <v>C</v>
      </c>
      <c r="M2892" s="388" t="s">
        <v>6092</v>
      </c>
      <c r="N2892" s="304"/>
      <c r="O2892" s="304"/>
      <c r="P2892" s="356"/>
      <c r="Q2892" s="356"/>
      <c r="R2892" s="304"/>
      <c r="S2892" s="356"/>
      <c r="T2892" s="304"/>
      <c r="U2892" s="356"/>
      <c r="V2892" s="304"/>
      <c r="W2892" s="310" t="s">
        <v>1462</v>
      </c>
      <c r="X2892" s="304" t="s">
        <v>206</v>
      </c>
      <c r="Y2892" s="366">
        <f t="shared" si="708"/>
        <v>338.6</v>
      </c>
      <c r="Z2892" s="304">
        <v>0.3</v>
      </c>
      <c r="AA2892" s="304"/>
      <c r="AB2892" s="304">
        <v>-999</v>
      </c>
      <c r="AC2892" s="304">
        <v>-999</v>
      </c>
      <c r="AD2892" s="366">
        <v>-999</v>
      </c>
      <c r="AE2892" s="304">
        <v>-999</v>
      </c>
      <c r="AF2892" s="304">
        <v>-999</v>
      </c>
      <c r="AG2892" s="304"/>
      <c r="AH2892" s="304">
        <v>4.4535600000000002E-2</v>
      </c>
      <c r="AI2892" s="312"/>
      <c r="AJ2892" s="332">
        <v>468</v>
      </c>
      <c r="AK2892" s="304">
        <f t="shared" si="707"/>
        <v>425</v>
      </c>
      <c r="AL2892" s="363">
        <v>0.43</v>
      </c>
      <c r="AM2892" s="389">
        <f t="shared" si="709"/>
        <v>387</v>
      </c>
      <c r="AN2892" s="363">
        <v>0.25</v>
      </c>
      <c r="AO2892" s="304"/>
      <c r="AP2892" s="312" t="s">
        <v>1600</v>
      </c>
      <c r="AQ2892" s="312"/>
      <c r="AR2892" s="312">
        <v>387</v>
      </c>
      <c r="AS2892" s="304"/>
      <c r="AT2892" s="312"/>
      <c r="AU2892" s="329">
        <f>VLOOKUP(C2892,[1]world!$A$2:$B$3555,2,FALSE)</f>
        <v>3</v>
      </c>
      <c r="AV2892" s="329">
        <v>547</v>
      </c>
      <c r="AW2892" s="304">
        <v>0.37</v>
      </c>
      <c r="AX2892" s="304">
        <v>60</v>
      </c>
      <c r="AY2892" s="304">
        <v>-999</v>
      </c>
      <c r="AZ2892" s="304">
        <v>360</v>
      </c>
      <c r="BA2892" s="304">
        <v>320</v>
      </c>
      <c r="BB2892" s="304">
        <v>-999</v>
      </c>
      <c r="BC2892" s="304">
        <v>320</v>
      </c>
      <c r="BD2892" s="304">
        <v>-999</v>
      </c>
      <c r="BE2892" s="304">
        <v>-999</v>
      </c>
      <c r="BF2892" s="304">
        <v>-999</v>
      </c>
      <c r="BG2892" s="304">
        <v>-999</v>
      </c>
      <c r="BH2892" s="304">
        <v>-999</v>
      </c>
      <c r="BI2892" s="304">
        <v>-999</v>
      </c>
      <c r="BJ2892" s="304">
        <v>3</v>
      </c>
      <c r="BK2892" s="304" t="s">
        <v>4954</v>
      </c>
      <c r="BL2892" s="304">
        <v>3</v>
      </c>
    </row>
    <row r="2893" spans="1:64" ht="15" hidden="1" customHeight="1" x14ac:dyDescent="0.2">
      <c r="A2893" s="304" t="s">
        <v>4917</v>
      </c>
      <c r="B2893" s="304" t="s">
        <v>5965</v>
      </c>
      <c r="C2893" s="304">
        <v>3031</v>
      </c>
      <c r="D2893" s="349" t="s">
        <v>2172</v>
      </c>
      <c r="E2893" s="309">
        <v>23084</v>
      </c>
      <c r="F2893" s="309"/>
      <c r="G2893" s="324">
        <v>34.033000000000001</v>
      </c>
      <c r="H2893" s="324">
        <v>-117.312</v>
      </c>
      <c r="I2893" s="324" t="s">
        <v>232</v>
      </c>
      <c r="J2893" s="368">
        <f t="shared" si="704"/>
        <v>432.10025945722413</v>
      </c>
      <c r="K2893" s="331">
        <f t="shared" si="705"/>
        <v>0.33046028505707004</v>
      </c>
      <c r="L2893" s="304" t="str">
        <f t="shared" si="706"/>
        <v>C</v>
      </c>
      <c r="M2893" s="388" t="s">
        <v>6092</v>
      </c>
      <c r="N2893" s="304"/>
      <c r="O2893" s="304"/>
      <c r="P2893" s="356"/>
      <c r="Q2893" s="356"/>
      <c r="R2893" s="304"/>
      <c r="S2893" s="356"/>
      <c r="T2893" s="304"/>
      <c r="U2893" s="356"/>
      <c r="V2893" s="304"/>
      <c r="W2893" s="310" t="s">
        <v>1398</v>
      </c>
      <c r="X2893" s="304" t="s">
        <v>205</v>
      </c>
      <c r="Y2893" s="366">
        <f t="shared" si="708"/>
        <v>424.8</v>
      </c>
      <c r="Z2893" s="304">
        <v>0.3</v>
      </c>
      <c r="AA2893" s="304"/>
      <c r="AB2893" s="304">
        <v>-999</v>
      </c>
      <c r="AC2893" s="304">
        <v>-999</v>
      </c>
      <c r="AD2893" s="366">
        <v>-999</v>
      </c>
      <c r="AE2893" s="304">
        <v>-999</v>
      </c>
      <c r="AF2893" s="304">
        <v>-999</v>
      </c>
      <c r="AG2893" s="304"/>
      <c r="AH2893" s="304">
        <v>5.4654300000000003E-2</v>
      </c>
      <c r="AI2893" s="312"/>
      <c r="AJ2893" s="332">
        <v>502</v>
      </c>
      <c r="AK2893" s="304">
        <f t="shared" si="707"/>
        <v>555</v>
      </c>
      <c r="AL2893" s="363">
        <v>0.43</v>
      </c>
      <c r="AM2893" s="389">
        <f t="shared" si="709"/>
        <v>387</v>
      </c>
      <c r="AN2893" s="363">
        <v>0.25</v>
      </c>
      <c r="AO2893" s="304"/>
      <c r="AP2893" s="312" t="s">
        <v>1600</v>
      </c>
      <c r="AQ2893" s="312"/>
      <c r="AR2893" s="312">
        <v>387</v>
      </c>
      <c r="AS2893" s="304"/>
      <c r="AT2893" s="312"/>
      <c r="AU2893" s="329">
        <f>VLOOKUP(C2893,[1]world!$A$2:$B$3555,2,FALSE)</f>
        <v>4</v>
      </c>
      <c r="AV2893" s="329">
        <v>459</v>
      </c>
      <c r="AW2893" s="304">
        <v>0.37</v>
      </c>
      <c r="AX2893" s="304">
        <v>60</v>
      </c>
      <c r="AY2893" s="304">
        <v>-999</v>
      </c>
      <c r="AZ2893" s="304">
        <v>300</v>
      </c>
      <c r="BA2893" s="304">
        <v>320</v>
      </c>
      <c r="BB2893" s="304">
        <v>-999</v>
      </c>
      <c r="BC2893" s="304">
        <v>320</v>
      </c>
      <c r="BD2893" s="304">
        <v>-999</v>
      </c>
      <c r="BE2893" s="304">
        <v>-999</v>
      </c>
      <c r="BF2893" s="304">
        <v>-999</v>
      </c>
      <c r="BG2893" s="304">
        <v>-999</v>
      </c>
      <c r="BH2893" s="304">
        <v>-999</v>
      </c>
      <c r="BI2893" s="304">
        <v>-999</v>
      </c>
      <c r="BJ2893" s="304">
        <v>3</v>
      </c>
      <c r="BK2893" s="304" t="s">
        <v>4954</v>
      </c>
      <c r="BL2893" s="304">
        <v>3</v>
      </c>
    </row>
    <row r="2894" spans="1:64" ht="15" hidden="1" customHeight="1" x14ac:dyDescent="0.2">
      <c r="A2894" s="304" t="s">
        <v>4917</v>
      </c>
      <c r="B2894" s="304" t="s">
        <v>5965</v>
      </c>
      <c r="C2894" s="304">
        <v>3032</v>
      </c>
      <c r="D2894" s="349" t="s">
        <v>2167</v>
      </c>
      <c r="E2894" s="309">
        <v>23164</v>
      </c>
      <c r="F2894" s="309"/>
      <c r="G2894" s="324">
        <v>34.026000000000003</v>
      </c>
      <c r="H2894" s="324">
        <v>-117.155</v>
      </c>
      <c r="I2894" s="324" t="s">
        <v>232</v>
      </c>
      <c r="J2894" s="368">
        <f t="shared" si="704"/>
        <v>389.10822303402722</v>
      </c>
      <c r="K2894" s="331">
        <f t="shared" si="705"/>
        <v>0.33046028505707004</v>
      </c>
      <c r="L2894" s="304" t="str">
        <f t="shared" si="706"/>
        <v>C</v>
      </c>
      <c r="M2894" s="388" t="s">
        <v>6092</v>
      </c>
      <c r="N2894" s="304"/>
      <c r="O2894" s="304"/>
      <c r="P2894" s="356"/>
      <c r="Q2894" s="356"/>
      <c r="R2894" s="304"/>
      <c r="S2894" s="356"/>
      <c r="T2894" s="304"/>
      <c r="U2894" s="356"/>
      <c r="V2894" s="304"/>
      <c r="W2894" s="310" t="s">
        <v>1414</v>
      </c>
      <c r="X2894" s="304" t="s">
        <v>213</v>
      </c>
      <c r="Y2894" s="366">
        <f t="shared" si="708"/>
        <v>274.5</v>
      </c>
      <c r="Z2894" s="304">
        <v>0.3</v>
      </c>
      <c r="AA2894" s="304"/>
      <c r="AB2894" s="304">
        <v>-999</v>
      </c>
      <c r="AC2894" s="304">
        <v>-999</v>
      </c>
      <c r="AD2894" s="366">
        <v>-999</v>
      </c>
      <c r="AE2894" s="304">
        <v>-999</v>
      </c>
      <c r="AF2894" s="304">
        <v>-999</v>
      </c>
      <c r="AG2894" s="304"/>
      <c r="AH2894" s="304">
        <v>5.4739999999999997E-2</v>
      </c>
      <c r="AI2894" s="312"/>
      <c r="AJ2894" s="332">
        <v>502</v>
      </c>
      <c r="AK2894" s="304">
        <f t="shared" si="707"/>
        <v>555</v>
      </c>
      <c r="AL2894" s="363">
        <v>0.43</v>
      </c>
      <c r="AM2894" s="389">
        <f t="shared" si="709"/>
        <v>387</v>
      </c>
      <c r="AN2894" s="363">
        <v>0.25</v>
      </c>
      <c r="AO2894" s="304"/>
      <c r="AP2894" s="312" t="s">
        <v>1600</v>
      </c>
      <c r="AQ2894" s="312"/>
      <c r="AR2894" s="312">
        <v>387</v>
      </c>
      <c r="AS2894" s="304"/>
      <c r="AT2894" s="312"/>
      <c r="AU2894" s="329">
        <f>VLOOKUP(C2894,[1]world!$A$2:$B$3555,2,FALSE)</f>
        <v>4</v>
      </c>
      <c r="AV2894" s="329">
        <v>459</v>
      </c>
      <c r="AW2894" s="304">
        <v>0.37</v>
      </c>
      <c r="AX2894" s="304">
        <v>60</v>
      </c>
      <c r="AY2894" s="304">
        <v>-999</v>
      </c>
      <c r="AZ2894" s="304">
        <v>340</v>
      </c>
      <c r="BA2894" s="304">
        <v>320</v>
      </c>
      <c r="BB2894" s="304">
        <v>-999</v>
      </c>
      <c r="BC2894" s="304">
        <v>320</v>
      </c>
      <c r="BD2894" s="304">
        <v>-999</v>
      </c>
      <c r="BE2894" s="304">
        <v>-999</v>
      </c>
      <c r="BF2894" s="304">
        <v>-999</v>
      </c>
      <c r="BG2894" s="304">
        <v>-999</v>
      </c>
      <c r="BH2894" s="304">
        <v>-999</v>
      </c>
      <c r="BI2894" s="304">
        <v>-999</v>
      </c>
      <c r="BJ2894" s="304">
        <v>3</v>
      </c>
      <c r="BK2894" s="304" t="s">
        <v>4954</v>
      </c>
      <c r="BL2894" s="304">
        <v>3</v>
      </c>
    </row>
    <row r="2895" spans="1:64" ht="15" hidden="1" customHeight="1" x14ac:dyDescent="0.2">
      <c r="A2895" s="304" t="s">
        <v>4917</v>
      </c>
      <c r="B2895" s="304" t="s">
        <v>5965</v>
      </c>
      <c r="C2895" s="304">
        <v>3033</v>
      </c>
      <c r="D2895" s="349" t="s">
        <v>2248</v>
      </c>
      <c r="E2895" s="309">
        <v>23169</v>
      </c>
      <c r="F2895" s="309"/>
      <c r="G2895" s="324">
        <v>34.073999999999998</v>
      </c>
      <c r="H2895" s="324">
        <v>-117.18300000000001</v>
      </c>
      <c r="I2895" s="324" t="s">
        <v>232</v>
      </c>
      <c r="J2895" s="368">
        <f t="shared" si="704"/>
        <v>335.42095865286757</v>
      </c>
      <c r="K2895" s="331">
        <f t="shared" si="705"/>
        <v>0.33046028505707004</v>
      </c>
      <c r="L2895" s="304" t="str">
        <f t="shared" si="706"/>
        <v>D</v>
      </c>
      <c r="M2895" s="388" t="s">
        <v>6092</v>
      </c>
      <c r="N2895" s="304"/>
      <c r="O2895" s="304"/>
      <c r="P2895" s="356"/>
      <c r="Q2895" s="356"/>
      <c r="R2895" s="304"/>
      <c r="S2895" s="356"/>
      <c r="T2895" s="304"/>
      <c r="U2895" s="356"/>
      <c r="V2895" s="304"/>
      <c r="W2895" s="310" t="s">
        <v>1414</v>
      </c>
      <c r="X2895" s="304" t="s">
        <v>213</v>
      </c>
      <c r="Y2895" s="366">
        <f t="shared" si="708"/>
        <v>274.5</v>
      </c>
      <c r="Z2895" s="304">
        <v>0.3</v>
      </c>
      <c r="AA2895" s="304"/>
      <c r="AB2895" s="304">
        <v>-999</v>
      </c>
      <c r="AC2895" s="304">
        <v>-999</v>
      </c>
      <c r="AD2895" s="366">
        <v>-999</v>
      </c>
      <c r="AE2895" s="304">
        <v>-999</v>
      </c>
      <c r="AF2895" s="304">
        <v>-999</v>
      </c>
      <c r="AG2895" s="304"/>
      <c r="AH2895" s="304">
        <v>1.6347199999999999E-2</v>
      </c>
      <c r="AI2895" s="385">
        <v>5.33765E-2</v>
      </c>
      <c r="AJ2895" s="332">
        <v>348</v>
      </c>
      <c r="AK2895" s="304">
        <f t="shared" si="707"/>
        <v>270</v>
      </c>
      <c r="AL2895" s="363">
        <v>0.43</v>
      </c>
      <c r="AM2895" s="389">
        <f t="shared" si="709"/>
        <v>353</v>
      </c>
      <c r="AN2895" s="363">
        <v>0.25</v>
      </c>
      <c r="AO2895" s="304"/>
      <c r="AP2895" s="312" t="s">
        <v>6113</v>
      </c>
      <c r="AQ2895" s="312"/>
      <c r="AR2895" s="312">
        <v>280</v>
      </c>
      <c r="AS2895" s="304"/>
      <c r="AT2895" s="312">
        <v>353</v>
      </c>
      <c r="AU2895" s="329">
        <f>VLOOKUP(C2895,[1]world!$A$2:$B$3555,2,FALSE)</f>
        <v>8</v>
      </c>
      <c r="AV2895" s="329">
        <v>374</v>
      </c>
      <c r="AW2895" s="304">
        <v>0.37</v>
      </c>
      <c r="AX2895" s="304">
        <v>80</v>
      </c>
      <c r="AY2895" s="304">
        <v>-999</v>
      </c>
      <c r="AZ2895" s="304">
        <v>380</v>
      </c>
      <c r="BA2895" s="304">
        <v>320</v>
      </c>
      <c r="BB2895" s="304">
        <v>-999</v>
      </c>
      <c r="BC2895" s="304">
        <v>320</v>
      </c>
      <c r="BD2895" s="304">
        <v>-999</v>
      </c>
      <c r="BE2895" s="304">
        <v>-999</v>
      </c>
      <c r="BF2895" s="304">
        <v>-999</v>
      </c>
      <c r="BG2895" s="304">
        <v>-999</v>
      </c>
      <c r="BH2895" s="304">
        <v>-999</v>
      </c>
      <c r="BI2895" s="304">
        <v>-999</v>
      </c>
      <c r="BJ2895" s="304">
        <v>3</v>
      </c>
      <c r="BK2895" s="304" t="s">
        <v>4954</v>
      </c>
      <c r="BL2895" s="304">
        <v>3</v>
      </c>
    </row>
    <row r="2896" spans="1:64" ht="15" hidden="1" customHeight="1" x14ac:dyDescent="0.2">
      <c r="A2896" s="304" t="s">
        <v>4917</v>
      </c>
      <c r="B2896" s="304" t="s">
        <v>5965</v>
      </c>
      <c r="C2896" s="304">
        <v>3034</v>
      </c>
      <c r="D2896" s="349" t="s">
        <v>2237</v>
      </c>
      <c r="E2896" s="309">
        <v>23495</v>
      </c>
      <c r="F2896" s="309"/>
      <c r="G2896" s="324">
        <v>34.066000000000003</v>
      </c>
      <c r="H2896" s="324">
        <v>-117.214</v>
      </c>
      <c r="I2896" s="324" t="s">
        <v>232</v>
      </c>
      <c r="J2896" s="368">
        <f t="shared" si="704"/>
        <v>332.2782877071013</v>
      </c>
      <c r="K2896" s="331">
        <f t="shared" si="705"/>
        <v>0.33046028505707004</v>
      </c>
      <c r="L2896" s="304" t="str">
        <f t="shared" si="706"/>
        <v>D</v>
      </c>
      <c r="M2896" s="388" t="s">
        <v>6092</v>
      </c>
      <c r="N2896" s="304"/>
      <c r="O2896" s="304"/>
      <c r="P2896" s="356"/>
      <c r="Q2896" s="356"/>
      <c r="R2896" s="304"/>
      <c r="S2896" s="356"/>
      <c r="T2896" s="304"/>
      <c r="U2896" s="356"/>
      <c r="V2896" s="304"/>
      <c r="W2896" s="310" t="s">
        <v>1414</v>
      </c>
      <c r="X2896" s="304" t="s">
        <v>213</v>
      </c>
      <c r="Y2896" s="366">
        <f t="shared" si="708"/>
        <v>274.5</v>
      </c>
      <c r="Z2896" s="304">
        <v>0.3</v>
      </c>
      <c r="AA2896" s="304"/>
      <c r="AB2896" s="304">
        <v>-999</v>
      </c>
      <c r="AC2896" s="304">
        <v>-999</v>
      </c>
      <c r="AD2896" s="366">
        <v>-999</v>
      </c>
      <c r="AE2896" s="304">
        <v>-999</v>
      </c>
      <c r="AF2896" s="304">
        <v>-999</v>
      </c>
      <c r="AG2896" s="304"/>
      <c r="AH2896" s="304">
        <v>1.4313599999999999E-2</v>
      </c>
      <c r="AI2896" s="385">
        <v>5.0712300000000002E-2</v>
      </c>
      <c r="AJ2896" s="332">
        <v>332</v>
      </c>
      <c r="AK2896" s="304">
        <f t="shared" si="707"/>
        <v>270</v>
      </c>
      <c r="AL2896" s="363">
        <v>0.43</v>
      </c>
      <c r="AM2896" s="389">
        <f t="shared" si="709"/>
        <v>353</v>
      </c>
      <c r="AN2896" s="363">
        <v>0.25</v>
      </c>
      <c r="AO2896" s="304"/>
      <c r="AP2896" s="312" t="s">
        <v>6113</v>
      </c>
      <c r="AQ2896" s="312"/>
      <c r="AR2896" s="312">
        <v>280</v>
      </c>
      <c r="AS2896" s="304"/>
      <c r="AT2896" s="312">
        <v>353</v>
      </c>
      <c r="AU2896" s="329">
        <f>VLOOKUP(C2896,[1]world!$A$2:$B$3555,2,FALSE)</f>
        <v>8</v>
      </c>
      <c r="AV2896" s="329">
        <v>374</v>
      </c>
      <c r="AW2896" s="304">
        <v>0.37</v>
      </c>
      <c r="AX2896" s="304">
        <v>80</v>
      </c>
      <c r="AY2896" s="304">
        <v>-999</v>
      </c>
      <c r="AZ2896" s="304">
        <v>640</v>
      </c>
      <c r="BA2896" s="304">
        <v>320</v>
      </c>
      <c r="BB2896" s="304">
        <v>-999</v>
      </c>
      <c r="BC2896" s="304">
        <v>600</v>
      </c>
      <c r="BD2896" s="304">
        <v>-999</v>
      </c>
      <c r="BE2896" s="304">
        <v>-999</v>
      </c>
      <c r="BF2896" s="304">
        <v>-999</v>
      </c>
      <c r="BG2896" s="304">
        <v>-999</v>
      </c>
      <c r="BH2896" s="304">
        <v>-999</v>
      </c>
      <c r="BI2896" s="304">
        <v>-999</v>
      </c>
      <c r="BJ2896" s="304">
        <v>3</v>
      </c>
      <c r="BK2896" s="304" t="s">
        <v>4954</v>
      </c>
      <c r="BL2896" s="304">
        <v>3</v>
      </c>
    </row>
    <row r="2897" spans="1:64" ht="15" hidden="1" customHeight="1" x14ac:dyDescent="0.2">
      <c r="A2897" s="304" t="s">
        <v>4917</v>
      </c>
      <c r="B2897" s="304" t="s">
        <v>5965</v>
      </c>
      <c r="C2897" s="304">
        <v>3035</v>
      </c>
      <c r="D2897" s="349" t="s">
        <v>2234</v>
      </c>
      <c r="E2897" s="309">
        <v>23516</v>
      </c>
      <c r="F2897" s="309"/>
      <c r="G2897" s="324">
        <v>34.064999999999998</v>
      </c>
      <c r="H2897" s="324">
        <v>-117.289</v>
      </c>
      <c r="I2897" s="324" t="s">
        <v>205</v>
      </c>
      <c r="J2897" s="368">
        <f t="shared" si="704"/>
        <v>322.06090951611435</v>
      </c>
      <c r="K2897" s="331">
        <f t="shared" si="705"/>
        <v>0.33046028505707004</v>
      </c>
      <c r="L2897" s="304" t="str">
        <f t="shared" si="706"/>
        <v>D</v>
      </c>
      <c r="M2897" s="388" t="s">
        <v>6092</v>
      </c>
      <c r="N2897" s="304"/>
      <c r="O2897" s="304"/>
      <c r="P2897" s="356"/>
      <c r="Q2897" s="356"/>
      <c r="R2897" s="304"/>
      <c r="S2897" s="356"/>
      <c r="T2897" s="304"/>
      <c r="U2897" s="356"/>
      <c r="V2897" s="304"/>
      <c r="W2897" s="310" t="s">
        <v>1411</v>
      </c>
      <c r="X2897" s="304" t="s">
        <v>213</v>
      </c>
      <c r="Y2897" s="366">
        <f t="shared" si="708"/>
        <v>274.5</v>
      </c>
      <c r="Z2897" s="304">
        <v>0.3</v>
      </c>
      <c r="AA2897" s="304"/>
      <c r="AB2897" s="304">
        <v>-999</v>
      </c>
      <c r="AC2897" s="304">
        <v>-999</v>
      </c>
      <c r="AD2897" s="366">
        <v>-999</v>
      </c>
      <c r="AE2897" s="304">
        <v>-999</v>
      </c>
      <c r="AF2897" s="304">
        <v>-999</v>
      </c>
      <c r="AG2897" s="304"/>
      <c r="AH2897" s="304">
        <v>8.2594399999999998E-3</v>
      </c>
      <c r="AI2897" s="385">
        <v>3.1898900000000001E-2</v>
      </c>
      <c r="AJ2897" s="332">
        <v>284</v>
      </c>
      <c r="AK2897" s="304">
        <f t="shared" si="707"/>
        <v>270</v>
      </c>
      <c r="AL2897" s="363">
        <v>0.43</v>
      </c>
      <c r="AM2897" s="389">
        <f t="shared" si="709"/>
        <v>353</v>
      </c>
      <c r="AN2897" s="363">
        <v>0.25</v>
      </c>
      <c r="AO2897" s="304"/>
      <c r="AP2897" s="312" t="s">
        <v>6113</v>
      </c>
      <c r="AQ2897" s="312"/>
      <c r="AR2897" s="312">
        <v>280</v>
      </c>
      <c r="AS2897" s="304"/>
      <c r="AT2897" s="312">
        <v>353</v>
      </c>
      <c r="AU2897" s="329">
        <f>VLOOKUP(C2897,[1]world!$A$2:$B$3555,2,FALSE)</f>
        <v>8</v>
      </c>
      <c r="AV2897" s="329">
        <v>374</v>
      </c>
      <c r="AW2897" s="304">
        <v>0.37</v>
      </c>
      <c r="AX2897" s="304">
        <v>80</v>
      </c>
      <c r="AY2897" s="304">
        <v>-999</v>
      </c>
      <c r="AZ2897" s="304">
        <v>460</v>
      </c>
      <c r="BA2897" s="304">
        <v>320</v>
      </c>
      <c r="BB2897" s="304">
        <v>-999</v>
      </c>
      <c r="BC2897" s="304">
        <v>1740</v>
      </c>
      <c r="BD2897" s="304">
        <v>-999</v>
      </c>
      <c r="BE2897" s="304">
        <v>-999</v>
      </c>
      <c r="BF2897" s="304">
        <v>-999</v>
      </c>
      <c r="BG2897" s="304">
        <v>-999</v>
      </c>
      <c r="BH2897" s="304">
        <v>-999</v>
      </c>
      <c r="BI2897" s="304">
        <v>-999</v>
      </c>
      <c r="BJ2897" s="304">
        <v>3</v>
      </c>
      <c r="BK2897" s="304" t="s">
        <v>4954</v>
      </c>
      <c r="BL2897" s="304">
        <v>3</v>
      </c>
    </row>
    <row r="2898" spans="1:64" ht="15" hidden="1" customHeight="1" x14ac:dyDescent="0.2">
      <c r="A2898" s="304" t="s">
        <v>4917</v>
      </c>
      <c r="B2898" s="304" t="s">
        <v>5965</v>
      </c>
      <c r="C2898" s="304">
        <v>3036</v>
      </c>
      <c r="D2898" s="349" t="s">
        <v>2230</v>
      </c>
      <c r="E2898" s="309">
        <v>23631</v>
      </c>
      <c r="F2898" s="309"/>
      <c r="G2898" s="324">
        <v>34.064</v>
      </c>
      <c r="H2898" s="324">
        <v>-117.29600000000001</v>
      </c>
      <c r="I2898" s="324" t="s">
        <v>212</v>
      </c>
      <c r="J2898" s="368">
        <f t="shared" ref="J2898:J2899" si="710">P2898</f>
        <v>271</v>
      </c>
      <c r="K2898" s="331">
        <v>0.1</v>
      </c>
      <c r="L2898" s="304" t="str">
        <f t="shared" si="706"/>
        <v>D</v>
      </c>
      <c r="M2898" s="388">
        <v>0</v>
      </c>
      <c r="N2898" s="304"/>
      <c r="O2898" s="304"/>
      <c r="P2898" s="356">
        <v>271</v>
      </c>
      <c r="Q2898" s="356" t="s">
        <v>5948</v>
      </c>
      <c r="R2898" s="304"/>
      <c r="S2898" s="356"/>
      <c r="T2898" s="304"/>
      <c r="U2898" s="356"/>
      <c r="V2898" s="304"/>
      <c r="W2898" s="310" t="s">
        <v>1408</v>
      </c>
      <c r="X2898" s="304" t="s">
        <v>213</v>
      </c>
      <c r="Y2898" s="366">
        <f t="shared" si="708"/>
        <v>274.5</v>
      </c>
      <c r="Z2898" s="304">
        <v>0.3</v>
      </c>
      <c r="AA2898" s="304"/>
      <c r="AB2898" s="304">
        <v>-999</v>
      </c>
      <c r="AC2898" s="304">
        <v>-999</v>
      </c>
      <c r="AD2898" s="366">
        <v>-999</v>
      </c>
      <c r="AE2898" s="304">
        <v>-999</v>
      </c>
      <c r="AF2898" s="304">
        <v>-999</v>
      </c>
      <c r="AG2898" s="304"/>
      <c r="AH2898" s="304">
        <v>1.01245E-2</v>
      </c>
      <c r="AI2898" s="385">
        <v>2.818E-2</v>
      </c>
      <c r="AJ2898" s="332">
        <v>301</v>
      </c>
      <c r="AK2898" s="304">
        <f t="shared" si="707"/>
        <v>270</v>
      </c>
      <c r="AL2898" s="363">
        <f>IF(AND(AH2898&lt;=0.0022,AI2898&lt;=0.0022),0.2,0.43)</f>
        <v>0.43</v>
      </c>
      <c r="AM2898" s="389">
        <f t="shared" si="709"/>
        <v>353</v>
      </c>
      <c r="AN2898" s="363">
        <v>0.25</v>
      </c>
      <c r="AO2898" s="304"/>
      <c r="AP2898" s="312" t="s">
        <v>6113</v>
      </c>
      <c r="AQ2898" s="312"/>
      <c r="AR2898" s="312">
        <v>280</v>
      </c>
      <c r="AS2898" s="304"/>
      <c r="AT2898" s="312">
        <v>353</v>
      </c>
      <c r="AU2898" s="329">
        <f>VLOOKUP(C2898,[1]world!$A$2:$B$3555,2,FALSE)</f>
        <v>8</v>
      </c>
      <c r="AV2898" s="329">
        <v>374</v>
      </c>
      <c r="AW2898" s="304">
        <v>0.37</v>
      </c>
      <c r="AX2898" s="304">
        <v>80</v>
      </c>
      <c r="AY2898" s="304">
        <v>-999</v>
      </c>
      <c r="AZ2898" s="304">
        <v>460</v>
      </c>
      <c r="BA2898" s="304">
        <v>340</v>
      </c>
      <c r="BB2898" s="304">
        <v>-999</v>
      </c>
      <c r="BC2898" s="304">
        <v>1940</v>
      </c>
      <c r="BD2898" s="304">
        <v>-999</v>
      </c>
      <c r="BE2898" s="304">
        <v>-999</v>
      </c>
      <c r="BF2898" s="304">
        <v>-999</v>
      </c>
      <c r="BG2898" s="304">
        <v>-999</v>
      </c>
      <c r="BH2898" s="304">
        <v>-999</v>
      </c>
      <c r="BI2898" s="304">
        <v>-999</v>
      </c>
      <c r="BJ2898" s="304">
        <v>3</v>
      </c>
      <c r="BK2898" s="304" t="s">
        <v>4954</v>
      </c>
      <c r="BL2898" s="304">
        <v>3</v>
      </c>
    </row>
    <row r="2899" spans="1:64" ht="15" hidden="1" customHeight="1" x14ac:dyDescent="0.2">
      <c r="A2899" s="304" t="s">
        <v>4917</v>
      </c>
      <c r="B2899" s="304" t="s">
        <v>5965</v>
      </c>
      <c r="C2899" s="304">
        <v>3037</v>
      </c>
      <c r="D2899" s="349" t="s">
        <v>2231</v>
      </c>
      <c r="E2899" s="309">
        <v>23792</v>
      </c>
      <c r="F2899" s="309"/>
      <c r="G2899" s="324">
        <v>34.064</v>
      </c>
      <c r="H2899" s="324">
        <v>-117.294</v>
      </c>
      <c r="I2899" s="324" t="s">
        <v>214</v>
      </c>
      <c r="J2899" s="368">
        <f t="shared" si="710"/>
        <v>271</v>
      </c>
      <c r="K2899" s="331">
        <v>0.1</v>
      </c>
      <c r="L2899" s="304" t="str">
        <f t="shared" si="706"/>
        <v>D</v>
      </c>
      <c r="M2899" s="388">
        <v>0</v>
      </c>
      <c r="N2899" s="304"/>
      <c r="O2899" s="304"/>
      <c r="P2899" s="356">
        <v>271</v>
      </c>
      <c r="Q2899" s="356" t="s">
        <v>5948</v>
      </c>
      <c r="R2899" s="304"/>
      <c r="S2899" s="356"/>
      <c r="T2899" s="304"/>
      <c r="U2899" s="356"/>
      <c r="V2899" s="304"/>
      <c r="W2899" s="310" t="s">
        <v>1582</v>
      </c>
      <c r="X2899" s="304" t="s">
        <v>213</v>
      </c>
      <c r="Y2899" s="366">
        <f t="shared" si="708"/>
        <v>274.5</v>
      </c>
      <c r="Z2899" s="304">
        <v>0.3</v>
      </c>
      <c r="AA2899" s="304"/>
      <c r="AB2899" s="304">
        <v>-999</v>
      </c>
      <c r="AC2899" s="304">
        <v>-999</v>
      </c>
      <c r="AD2899" s="366">
        <v>-999</v>
      </c>
      <c r="AE2899" s="304">
        <v>-999</v>
      </c>
      <c r="AF2899" s="304">
        <v>-999</v>
      </c>
      <c r="AG2899" s="304"/>
      <c r="AH2899" s="304">
        <v>1.01245E-2</v>
      </c>
      <c r="AI2899" s="385">
        <v>2.98619E-2</v>
      </c>
      <c r="AJ2899" s="332">
        <v>301</v>
      </c>
      <c r="AK2899" s="304">
        <f t="shared" si="707"/>
        <v>270</v>
      </c>
      <c r="AL2899" s="363">
        <f>IF(AND(AH2899&lt;=0.0022,AI2899&lt;=0.0022),0.2,0.43)</f>
        <v>0.43</v>
      </c>
      <c r="AM2899" s="389">
        <f t="shared" si="709"/>
        <v>353</v>
      </c>
      <c r="AN2899" s="363">
        <v>0.25</v>
      </c>
      <c r="AO2899" s="304"/>
      <c r="AP2899" s="312" t="s">
        <v>6113</v>
      </c>
      <c r="AQ2899" s="312"/>
      <c r="AR2899" s="312">
        <v>280</v>
      </c>
      <c r="AS2899" s="304"/>
      <c r="AT2899" s="312">
        <v>353</v>
      </c>
      <c r="AU2899" s="329">
        <f>VLOOKUP(C2899,[1]world!$A$2:$B$3555,2,FALSE)</f>
        <v>8</v>
      </c>
      <c r="AV2899" s="329">
        <v>374</v>
      </c>
      <c r="AW2899" s="304">
        <v>0.37</v>
      </c>
      <c r="AX2899" s="304">
        <v>80</v>
      </c>
      <c r="AY2899" s="304">
        <v>-999</v>
      </c>
      <c r="AZ2899" s="304">
        <v>460</v>
      </c>
      <c r="BA2899" s="304">
        <v>340</v>
      </c>
      <c r="BB2899" s="304">
        <v>-999</v>
      </c>
      <c r="BC2899" s="304">
        <v>1900</v>
      </c>
      <c r="BD2899" s="304">
        <v>-999</v>
      </c>
      <c r="BE2899" s="304">
        <v>-999</v>
      </c>
      <c r="BF2899" s="304">
        <v>-999</v>
      </c>
      <c r="BG2899" s="304">
        <v>-999</v>
      </c>
      <c r="BH2899" s="304">
        <v>-999</v>
      </c>
      <c r="BI2899" s="304">
        <v>-999</v>
      </c>
      <c r="BJ2899" s="304">
        <v>3</v>
      </c>
      <c r="BK2899" s="304" t="s">
        <v>4954</v>
      </c>
      <c r="BL2899" s="304">
        <v>3</v>
      </c>
    </row>
    <row r="2900" spans="1:64" ht="15" hidden="1" customHeight="1" x14ac:dyDescent="0.2">
      <c r="A2900" s="304" t="s">
        <v>4917</v>
      </c>
      <c r="B2900" s="304" t="s">
        <v>5965</v>
      </c>
      <c r="C2900" s="304">
        <v>3038</v>
      </c>
      <c r="D2900" s="349" t="s">
        <v>2371</v>
      </c>
      <c r="E2900" s="309">
        <v>23701</v>
      </c>
      <c r="F2900" s="309"/>
      <c r="G2900" s="324">
        <v>34.162999999999997</v>
      </c>
      <c r="H2900" s="324">
        <v>-117.33199999999999</v>
      </c>
      <c r="I2900" s="324" t="s">
        <v>205</v>
      </c>
      <c r="J2900" s="368">
        <f>EXP(0.35*LN(AM2900)+0.24*LN(Y2900)+0.2*LN(AJ2900)+0.21*LN(AV2900))</f>
        <v>532.73089107021349</v>
      </c>
      <c r="K2900" s="331">
        <f>SQRT(0.35*AN2900^2+0.24*Z2900^2+0.2*AL2900^2+0.21*AW2900^2)</f>
        <v>0.40016121751114264</v>
      </c>
      <c r="L2900" s="304" t="str">
        <f t="shared" si="706"/>
        <v>C</v>
      </c>
      <c r="M2900" s="388" t="s">
        <v>6092</v>
      </c>
      <c r="N2900" s="304"/>
      <c r="O2900" s="310"/>
      <c r="P2900" s="356"/>
      <c r="Q2900" s="356"/>
      <c r="R2900" s="304"/>
      <c r="S2900" s="304"/>
      <c r="T2900" s="304"/>
      <c r="U2900" s="304"/>
      <c r="V2900" s="304"/>
      <c r="W2900" s="304" t="s">
        <v>2372</v>
      </c>
      <c r="X2900" s="304" t="s">
        <v>232</v>
      </c>
      <c r="Y2900" s="366">
        <f t="shared" si="708"/>
        <v>506.6</v>
      </c>
      <c r="Z2900" s="304">
        <v>0.4</v>
      </c>
      <c r="AA2900" s="304"/>
      <c r="AB2900" s="304">
        <v>-999</v>
      </c>
      <c r="AC2900" s="304">
        <v>-999</v>
      </c>
      <c r="AD2900" s="366">
        <v>-999</v>
      </c>
      <c r="AE2900" s="304">
        <v>-999</v>
      </c>
      <c r="AF2900" s="304">
        <v>-999</v>
      </c>
      <c r="AG2900" s="304"/>
      <c r="AH2900" s="304">
        <v>4.1002799999999999E-2</v>
      </c>
      <c r="AI2900" s="312"/>
      <c r="AJ2900" s="332">
        <v>453</v>
      </c>
      <c r="AK2900" s="304">
        <f t="shared" si="707"/>
        <v>425</v>
      </c>
      <c r="AL2900" s="363">
        <v>0.43</v>
      </c>
      <c r="AM2900" s="389">
        <f t="shared" si="709"/>
        <v>748</v>
      </c>
      <c r="AN2900" s="304">
        <v>0.4</v>
      </c>
      <c r="AO2900" s="304"/>
      <c r="AP2900" s="312" t="s">
        <v>6112</v>
      </c>
      <c r="AQ2900" s="312"/>
      <c r="AR2900" s="312">
        <v>748</v>
      </c>
      <c r="AS2900" s="312">
        <v>622.85900000000004</v>
      </c>
      <c r="AT2900" s="312"/>
      <c r="AU2900" s="329">
        <f>VLOOKUP(C2900,[1]world!$A$2:$B$3555,2,FALSE)</f>
        <v>8</v>
      </c>
      <c r="AV2900" s="329">
        <v>374</v>
      </c>
      <c r="AW2900" s="304">
        <v>0.37</v>
      </c>
      <c r="AX2900" s="304">
        <v>40</v>
      </c>
      <c r="AY2900" s="304">
        <v>-999</v>
      </c>
      <c r="AZ2900" s="304">
        <v>400</v>
      </c>
      <c r="BA2900" s="304">
        <v>320</v>
      </c>
      <c r="BB2900" s="304">
        <v>-999</v>
      </c>
      <c r="BC2900" s="304">
        <v>320</v>
      </c>
      <c r="BD2900" s="304">
        <v>-999</v>
      </c>
      <c r="BE2900" s="304">
        <v>-999</v>
      </c>
      <c r="BF2900" s="304">
        <v>-999</v>
      </c>
      <c r="BG2900" s="304">
        <v>-999</v>
      </c>
      <c r="BH2900" s="304">
        <v>-999</v>
      </c>
      <c r="BI2900" s="304">
        <v>-999</v>
      </c>
      <c r="BJ2900" s="304">
        <v>3</v>
      </c>
      <c r="BK2900" s="304" t="s">
        <v>4954</v>
      </c>
      <c r="BL2900" s="304">
        <v>3</v>
      </c>
    </row>
    <row r="2901" spans="1:64" ht="15" hidden="1" customHeight="1" x14ac:dyDescent="0.2">
      <c r="A2901" s="304" t="s">
        <v>4917</v>
      </c>
      <c r="B2901" s="304" t="s">
        <v>5965</v>
      </c>
      <c r="C2901" s="304">
        <v>3039</v>
      </c>
      <c r="D2901" s="349" t="s">
        <v>2075</v>
      </c>
      <c r="E2901" s="304" t="s">
        <v>2076</v>
      </c>
      <c r="F2901" s="304"/>
      <c r="G2901" s="324">
        <v>33.920999999999999</v>
      </c>
      <c r="H2901" s="324">
        <v>-116.98099999999999</v>
      </c>
      <c r="I2901" s="324" t="s">
        <v>212</v>
      </c>
      <c r="J2901" s="368">
        <f>P2901</f>
        <v>341</v>
      </c>
      <c r="K2901" s="331">
        <v>0.1</v>
      </c>
      <c r="L2901" s="304" t="str">
        <f t="shared" si="706"/>
        <v>D</v>
      </c>
      <c r="M2901" s="388">
        <v>0</v>
      </c>
      <c r="N2901" s="304"/>
      <c r="O2901" s="304">
        <f>VLOOKUP($C2901,SMM_Vol1!$B$271:$F$306,3,FALSE)</f>
        <v>32</v>
      </c>
      <c r="P2901" s="304">
        <f>VLOOKUP($C2901,SMM_Vol1!$B$271:$F$306,4,FALSE)</f>
        <v>341</v>
      </c>
      <c r="Q2901" s="309"/>
      <c r="R2901" s="304" t="str">
        <f>VLOOKUP($C2901,SMM_Vol1!$B$271:$F$306,5,FALSE)</f>
        <v>Yong et al. (2012)</v>
      </c>
      <c r="S2901" s="356"/>
      <c r="T2901" s="304"/>
      <c r="U2901" s="356"/>
      <c r="V2901" s="304"/>
      <c r="W2901" s="310" t="s">
        <v>900</v>
      </c>
      <c r="X2901" s="304" t="s">
        <v>232</v>
      </c>
      <c r="Y2901" s="366">
        <f t="shared" si="708"/>
        <v>506.6</v>
      </c>
      <c r="Z2901" s="304">
        <v>0.4</v>
      </c>
      <c r="AA2901" s="304"/>
      <c r="AB2901" s="304">
        <v>-999</v>
      </c>
      <c r="AC2901" s="304">
        <v>-999</v>
      </c>
      <c r="AD2901" s="366">
        <v>-999</v>
      </c>
      <c r="AE2901" s="304">
        <v>-999</v>
      </c>
      <c r="AF2901" s="304">
        <v>-999</v>
      </c>
      <c r="AG2901" s="304"/>
      <c r="AH2901" s="304">
        <v>9.7430099999999999E-3</v>
      </c>
      <c r="AI2901" s="312"/>
      <c r="AJ2901" s="332">
        <v>298</v>
      </c>
      <c r="AK2901" s="304">
        <f t="shared" si="707"/>
        <v>270</v>
      </c>
      <c r="AL2901" s="304">
        <f>IF(AH2901&lt;=0.0022,0.2,0.43)</f>
        <v>0.43</v>
      </c>
      <c r="AM2901" s="389">
        <f t="shared" si="709"/>
        <v>387</v>
      </c>
      <c r="AN2901" s="363">
        <v>0.25</v>
      </c>
      <c r="AO2901" s="304"/>
      <c r="AP2901" s="312" t="s">
        <v>1600</v>
      </c>
      <c r="AQ2901" s="312"/>
      <c r="AR2901" s="312">
        <v>387</v>
      </c>
      <c r="AS2901" s="304"/>
      <c r="AT2901" s="312"/>
      <c r="AU2901" s="329">
        <f>VLOOKUP(C2901,[1]world!$A$2:$B$3555,2,FALSE)</f>
        <v>7</v>
      </c>
      <c r="AV2901" s="329">
        <v>388</v>
      </c>
      <c r="AW2901" s="304">
        <v>0.37</v>
      </c>
      <c r="AX2901" s="304">
        <v>80</v>
      </c>
      <c r="AY2901" s="304">
        <v>-999</v>
      </c>
      <c r="AZ2901" s="304">
        <v>2440</v>
      </c>
      <c r="BA2901" s="304">
        <v>-999</v>
      </c>
      <c r="BB2901" s="304">
        <v>-999</v>
      </c>
      <c r="BC2901" s="304">
        <v>-999</v>
      </c>
      <c r="BD2901" s="304">
        <v>-999</v>
      </c>
      <c r="BE2901" s="304">
        <v>-999</v>
      </c>
      <c r="BF2901" s="304">
        <v>-999</v>
      </c>
      <c r="BG2901" s="304">
        <v>-999</v>
      </c>
      <c r="BH2901" s="304">
        <v>-999</v>
      </c>
      <c r="BI2901" s="304">
        <v>-999</v>
      </c>
      <c r="BJ2901" s="304">
        <v>4</v>
      </c>
      <c r="BK2901" s="304" t="s">
        <v>4954</v>
      </c>
      <c r="BL2901" s="304">
        <v>4</v>
      </c>
    </row>
    <row r="2902" spans="1:64" ht="15" hidden="1" customHeight="1" x14ac:dyDescent="0.2">
      <c r="A2902" s="304" t="s">
        <v>4917</v>
      </c>
      <c r="B2902" s="304" t="s">
        <v>5965</v>
      </c>
      <c r="C2902" s="304">
        <v>3040</v>
      </c>
      <c r="D2902" s="349" t="s">
        <v>1858</v>
      </c>
      <c r="E2902" s="304" t="s">
        <v>1859</v>
      </c>
      <c r="F2902" s="304"/>
      <c r="G2902" s="324">
        <v>33.655000000000001</v>
      </c>
      <c r="H2902" s="324">
        <v>-115.45399999999999</v>
      </c>
      <c r="I2902" s="324" t="s">
        <v>223</v>
      </c>
      <c r="J2902" s="368">
        <f>P2902</f>
        <v>763</v>
      </c>
      <c r="K2902" s="331">
        <v>0.1</v>
      </c>
      <c r="L2902" s="304" t="str">
        <f t="shared" si="706"/>
        <v>B</v>
      </c>
      <c r="M2902" s="388">
        <v>0</v>
      </c>
      <c r="N2902" s="304"/>
      <c r="O2902" s="304" t="str">
        <f>VLOOKUP($C2902,SMM_Vol1!$B$271:$F$306,3,FALSE)</f>
        <v>&gt; 30</v>
      </c>
      <c r="P2902" s="304">
        <f>VLOOKUP($C2902,SMM_Vol1!$B$271:$F$306,4,FALSE)</f>
        <v>763</v>
      </c>
      <c r="Q2902" s="309"/>
      <c r="R2902" s="304" t="str">
        <f>VLOOKUP($C2902,SMM_Vol1!$B$271:$F$306,5,FALSE)</f>
        <v>Yong et al. (2012)</v>
      </c>
      <c r="S2902" s="356"/>
      <c r="T2902" s="304"/>
      <c r="U2902" s="356"/>
      <c r="V2902" s="304"/>
      <c r="W2902" s="310" t="s">
        <v>6033</v>
      </c>
      <c r="X2902" s="304">
        <v>-999</v>
      </c>
      <c r="Y2902" s="366" t="str">
        <f t="shared" si="708"/>
        <v>-</v>
      </c>
      <c r="Z2902" s="304"/>
      <c r="AA2902" s="304"/>
      <c r="AB2902" s="304">
        <v>-999</v>
      </c>
      <c r="AC2902" s="304">
        <v>-999</v>
      </c>
      <c r="AD2902" s="366">
        <v>-999</v>
      </c>
      <c r="AE2902" s="304">
        <v>-999</v>
      </c>
      <c r="AF2902" s="304">
        <v>-999</v>
      </c>
      <c r="AG2902" s="304"/>
      <c r="AH2902" s="304">
        <v>6.64217E-2</v>
      </c>
      <c r="AI2902" s="312"/>
      <c r="AJ2902" s="332">
        <v>533</v>
      </c>
      <c r="AK2902" s="304">
        <f t="shared" si="707"/>
        <v>555</v>
      </c>
      <c r="AL2902" s="304">
        <f>IF(AH2902&lt;=0.0022,0.2,0.43)</f>
        <v>0.43</v>
      </c>
      <c r="AM2902" s="389">
        <f t="shared" si="709"/>
        <v>748</v>
      </c>
      <c r="AN2902" s="304">
        <v>0.4</v>
      </c>
      <c r="AO2902" s="304"/>
      <c r="AP2902" s="312" t="s">
        <v>4893</v>
      </c>
      <c r="AQ2902" s="312"/>
      <c r="AR2902" s="312">
        <v>748</v>
      </c>
      <c r="AS2902" s="304"/>
      <c r="AT2902" s="312"/>
      <c r="AU2902" s="329">
        <f>VLOOKUP(C2902,[1]world!$A$2:$B$3555,2,FALSE)</f>
        <v>4</v>
      </c>
      <c r="AV2902" s="329">
        <v>459</v>
      </c>
      <c r="AW2902" s="304">
        <v>0.37</v>
      </c>
      <c r="AX2902" s="304">
        <v>16</v>
      </c>
      <c r="AY2902" s="304">
        <v>-999</v>
      </c>
      <c r="AZ2902" s="304">
        <v>240</v>
      </c>
      <c r="BA2902" s="304">
        <v>16</v>
      </c>
      <c r="BB2902" s="304">
        <v>-999</v>
      </c>
      <c r="BC2902" s="304">
        <v>-999</v>
      </c>
      <c r="BD2902" s="304">
        <v>-999</v>
      </c>
      <c r="BE2902" s="304">
        <v>-999</v>
      </c>
      <c r="BF2902" s="304">
        <v>-999</v>
      </c>
      <c r="BG2902" s="304">
        <v>-999</v>
      </c>
      <c r="BH2902" s="304">
        <v>-999</v>
      </c>
      <c r="BI2902" s="304">
        <v>-999</v>
      </c>
      <c r="BJ2902" s="304">
        <v>0</v>
      </c>
      <c r="BK2902" s="304" t="s">
        <v>4954</v>
      </c>
      <c r="BL2902" s="304">
        <v>4</v>
      </c>
    </row>
    <row r="2903" spans="1:64" ht="15" hidden="1" customHeight="1" x14ac:dyDescent="0.2">
      <c r="A2903" s="304" t="s">
        <v>4917</v>
      </c>
      <c r="B2903" s="304" t="s">
        <v>5965</v>
      </c>
      <c r="C2903" s="304">
        <v>3041</v>
      </c>
      <c r="D2903" s="349" t="s">
        <v>2329</v>
      </c>
      <c r="E2903" s="309">
        <v>23897</v>
      </c>
      <c r="F2903" s="309"/>
      <c r="G2903" s="324">
        <v>34.133000000000003</v>
      </c>
      <c r="H2903" s="324">
        <v>-117.253</v>
      </c>
      <c r="I2903" s="324" t="s">
        <v>232</v>
      </c>
      <c r="J2903" s="368">
        <f>P2903</f>
        <v>584</v>
      </c>
      <c r="K2903" s="331">
        <v>0.1</v>
      </c>
      <c r="L2903" s="304" t="str">
        <f t="shared" si="706"/>
        <v>C</v>
      </c>
      <c r="M2903" s="388">
        <v>0</v>
      </c>
      <c r="N2903" s="304"/>
      <c r="O2903" s="304" t="str">
        <f>VLOOKUP($C2903,SMM_Vol1!$B$271:$F$306,3,FALSE)</f>
        <v>&gt; 30</v>
      </c>
      <c r="P2903" s="304">
        <f>VLOOKUP($C2903,SMM_Vol1!$B$271:$F$306,4,FALSE)</f>
        <v>584</v>
      </c>
      <c r="Q2903" s="309"/>
      <c r="R2903" s="304" t="str">
        <f>VLOOKUP($C2903,SMM_Vol1!$B$271:$F$306,5,FALSE)</f>
        <v>Yong et al. (2012)</v>
      </c>
      <c r="S2903" s="304"/>
      <c r="T2903" s="304"/>
      <c r="U2903" s="304"/>
      <c r="V2903" s="304"/>
      <c r="W2903" s="304" t="s">
        <v>286</v>
      </c>
      <c r="X2903" s="304" t="s">
        <v>213</v>
      </c>
      <c r="Y2903" s="366">
        <f t="shared" si="708"/>
        <v>274.5</v>
      </c>
      <c r="Z2903" s="304">
        <v>0.3</v>
      </c>
      <c r="AA2903" s="304"/>
      <c r="AB2903" s="304">
        <v>-999</v>
      </c>
      <c r="AC2903" s="304">
        <v>-999</v>
      </c>
      <c r="AD2903" s="366">
        <v>-999</v>
      </c>
      <c r="AE2903" s="304">
        <v>-999</v>
      </c>
      <c r="AF2903" s="304">
        <v>-999</v>
      </c>
      <c r="AG2903" s="304"/>
      <c r="AH2903" s="304">
        <v>1.6222E-2</v>
      </c>
      <c r="AI2903" s="385">
        <v>5.4402600000000002E-2</v>
      </c>
      <c r="AJ2903" s="332">
        <v>347</v>
      </c>
      <c r="AK2903" s="304">
        <f t="shared" si="707"/>
        <v>270</v>
      </c>
      <c r="AL2903" s="363">
        <f>IF(AND(AH2903&lt;=0.0022,AI2903&lt;=0.0022),0.2,0.43)</f>
        <v>0.43</v>
      </c>
      <c r="AM2903" s="389">
        <f t="shared" si="709"/>
        <v>353</v>
      </c>
      <c r="AN2903" s="363">
        <v>0.25</v>
      </c>
      <c r="AO2903" s="304"/>
      <c r="AP2903" s="312" t="s">
        <v>6113</v>
      </c>
      <c r="AQ2903" s="312"/>
      <c r="AR2903" s="312">
        <v>280</v>
      </c>
      <c r="AS2903" s="312">
        <v>271.44099999999997</v>
      </c>
      <c r="AT2903" s="312">
        <v>353</v>
      </c>
      <c r="AU2903" s="329">
        <f>VLOOKUP(C2903,[1]world!$A$2:$B$3555,2,FALSE)</f>
        <v>8</v>
      </c>
      <c r="AV2903" s="329">
        <v>374</v>
      </c>
      <c r="AW2903" s="304">
        <v>0.37</v>
      </c>
      <c r="AX2903" s="304">
        <v>80</v>
      </c>
      <c r="AY2903" s="304">
        <v>-999</v>
      </c>
      <c r="AZ2903" s="304">
        <v>360</v>
      </c>
      <c r="BA2903" s="304">
        <v>320</v>
      </c>
      <c r="BB2903" s="304">
        <v>-999</v>
      </c>
      <c r="BC2903" s="304">
        <v>320</v>
      </c>
      <c r="BD2903" s="304">
        <v>-999</v>
      </c>
      <c r="BE2903" s="304">
        <v>-999</v>
      </c>
      <c r="BF2903" s="304">
        <v>-999</v>
      </c>
      <c r="BG2903" s="304">
        <v>-999</v>
      </c>
      <c r="BH2903" s="304">
        <v>-999</v>
      </c>
      <c r="BI2903" s="304">
        <v>-999</v>
      </c>
      <c r="BJ2903" s="304">
        <v>3</v>
      </c>
      <c r="BK2903" s="304" t="s">
        <v>4954</v>
      </c>
      <c r="BL2903" s="304">
        <v>3</v>
      </c>
    </row>
    <row r="2904" spans="1:64" ht="15" hidden="1" customHeight="1" x14ac:dyDescent="0.2">
      <c r="A2904" s="304" t="s">
        <v>4917</v>
      </c>
      <c r="B2904" s="304" t="s">
        <v>5965</v>
      </c>
      <c r="C2904" s="304">
        <v>3042</v>
      </c>
      <c r="D2904" s="349" t="s">
        <v>2240</v>
      </c>
      <c r="E2904" s="304" t="s">
        <v>2241</v>
      </c>
      <c r="F2904" s="304" t="s">
        <v>5958</v>
      </c>
      <c r="G2904" s="324">
        <v>34.069000000000003</v>
      </c>
      <c r="H2904" s="324">
        <v>-116.39</v>
      </c>
      <c r="I2904" s="324" t="s">
        <v>212</v>
      </c>
      <c r="J2904" s="368">
        <f>P2904</f>
        <v>524</v>
      </c>
      <c r="K2904" s="331">
        <v>0.1</v>
      </c>
      <c r="L2904" s="304" t="str">
        <f t="shared" si="706"/>
        <v>C</v>
      </c>
      <c r="M2904" s="388">
        <v>0</v>
      </c>
      <c r="N2904" s="304"/>
      <c r="O2904" s="304">
        <f>VLOOKUP($C2904,SMM_Vol1!$B$271:$F$306,3,FALSE)</f>
        <v>32</v>
      </c>
      <c r="P2904" s="304">
        <f>VLOOKUP($C2904,SMM_Vol1!$B$271:$F$306,4,FALSE)</f>
        <v>524</v>
      </c>
      <c r="Q2904" s="309"/>
      <c r="R2904" s="304" t="str">
        <f>VLOOKUP($C2904,SMM_Vol1!$B$271:$F$306,5,FALSE)</f>
        <v>Yong et al. (2012)</v>
      </c>
      <c r="S2904" s="356"/>
      <c r="T2904" s="304"/>
      <c r="U2904" s="356"/>
      <c r="V2904" s="304"/>
      <c r="W2904" s="310" t="s">
        <v>900</v>
      </c>
      <c r="X2904" s="304" t="s">
        <v>232</v>
      </c>
      <c r="Y2904" s="366">
        <f t="shared" si="708"/>
        <v>506.6</v>
      </c>
      <c r="Z2904" s="304">
        <v>0.4</v>
      </c>
      <c r="AA2904" s="304"/>
      <c r="AB2904" s="304">
        <v>-999</v>
      </c>
      <c r="AC2904" s="304">
        <v>-999</v>
      </c>
      <c r="AD2904" s="366">
        <v>-999</v>
      </c>
      <c r="AE2904" s="304">
        <v>-999</v>
      </c>
      <c r="AF2904" s="304">
        <v>-999</v>
      </c>
      <c r="AG2904" s="304"/>
      <c r="AH2904" s="304">
        <v>5.4268700000000003E-2</v>
      </c>
      <c r="AI2904" s="312"/>
      <c r="AJ2904" s="332">
        <v>501</v>
      </c>
      <c r="AK2904" s="304">
        <f t="shared" si="707"/>
        <v>555</v>
      </c>
      <c r="AL2904" s="304">
        <f>IF(AH2904&lt;=0.0022,0.2,0.43)</f>
        <v>0.43</v>
      </c>
      <c r="AM2904" s="389">
        <f t="shared" si="709"/>
        <v>387</v>
      </c>
      <c r="AN2904" s="363">
        <v>0.25</v>
      </c>
      <c r="AO2904" s="304"/>
      <c r="AP2904" s="312" t="s">
        <v>1600</v>
      </c>
      <c r="AQ2904" s="312"/>
      <c r="AR2904" s="312">
        <v>387</v>
      </c>
      <c r="AS2904" s="304"/>
      <c r="AT2904" s="312"/>
      <c r="AU2904" s="329">
        <f>VLOOKUP(C2904,[1]world!$A$2:$B$3555,2,FALSE)</f>
        <v>3</v>
      </c>
      <c r="AV2904" s="329">
        <v>547</v>
      </c>
      <c r="AW2904" s="304">
        <v>0.37</v>
      </c>
      <c r="AX2904" s="304">
        <v>60</v>
      </c>
      <c r="AY2904" s="304">
        <v>-999</v>
      </c>
      <c r="AZ2904" s="304">
        <v>280</v>
      </c>
      <c r="BA2904" s="304">
        <v>-999</v>
      </c>
      <c r="BB2904" s="304">
        <v>-999</v>
      </c>
      <c r="BC2904" s="304">
        <v>-999</v>
      </c>
      <c r="BD2904" s="304">
        <v>-999</v>
      </c>
      <c r="BE2904" s="304">
        <v>-999</v>
      </c>
      <c r="BF2904" s="304">
        <v>-999</v>
      </c>
      <c r="BG2904" s="304">
        <v>-999</v>
      </c>
      <c r="BH2904" s="304">
        <v>-999</v>
      </c>
      <c r="BI2904" s="304">
        <v>-999</v>
      </c>
      <c r="BJ2904" s="304">
        <v>4</v>
      </c>
      <c r="BK2904" s="304" t="s">
        <v>4954</v>
      </c>
      <c r="BL2904" s="304">
        <v>4</v>
      </c>
    </row>
    <row r="2905" spans="1:64" ht="15" hidden="1" customHeight="1" x14ac:dyDescent="0.2">
      <c r="A2905" s="304" t="s">
        <v>4917</v>
      </c>
      <c r="B2905" s="304" t="s">
        <v>5965</v>
      </c>
      <c r="C2905" s="304">
        <v>3043</v>
      </c>
      <c r="D2905" s="349" t="s">
        <v>2242</v>
      </c>
      <c r="E2905" s="309">
        <v>23899</v>
      </c>
      <c r="F2905" s="309"/>
      <c r="G2905" s="324">
        <v>34.069000000000003</v>
      </c>
      <c r="H2905" s="324">
        <v>-117.398</v>
      </c>
      <c r="I2905" s="324" t="s">
        <v>232</v>
      </c>
      <c r="J2905" s="368">
        <f>EXP(0.35*LN(AM2905)+0.24*LN(Y2905)+0.2*LN(AJ2905)+0.21*LN(AV2905))</f>
        <v>331.06850452845964</v>
      </c>
      <c r="K2905" s="331">
        <f>SQRT(0.35*AN2905^2+0.24*Z2905^2+0.2*AL2905^2+0.21*AW2905^2)</f>
        <v>0.33046028505707004</v>
      </c>
      <c r="L2905" s="304" t="str">
        <f t="shared" si="706"/>
        <v>D</v>
      </c>
      <c r="M2905" s="388" t="s">
        <v>6092</v>
      </c>
      <c r="N2905" s="304"/>
      <c r="O2905" s="310"/>
      <c r="P2905" s="356"/>
      <c r="Q2905" s="356"/>
      <c r="R2905" s="304"/>
      <c r="S2905" s="304"/>
      <c r="T2905" s="304"/>
      <c r="U2905" s="304"/>
      <c r="V2905" s="304"/>
      <c r="W2905" s="304" t="s">
        <v>286</v>
      </c>
      <c r="X2905" s="304" t="s">
        <v>213</v>
      </c>
      <c r="Y2905" s="366">
        <f t="shared" si="708"/>
        <v>274.5</v>
      </c>
      <c r="Z2905" s="304">
        <v>0.3</v>
      </c>
      <c r="AA2905" s="304"/>
      <c r="AB2905" s="304">
        <v>-999</v>
      </c>
      <c r="AC2905" s="304">
        <v>-999</v>
      </c>
      <c r="AD2905" s="366">
        <v>-999</v>
      </c>
      <c r="AE2905" s="304">
        <v>-999</v>
      </c>
      <c r="AF2905" s="304">
        <v>-999</v>
      </c>
      <c r="AG2905" s="304"/>
      <c r="AH2905" s="304">
        <v>1.34453E-2</v>
      </c>
      <c r="AI2905" s="385">
        <v>4.1329700000000004E-2</v>
      </c>
      <c r="AJ2905" s="332">
        <v>326</v>
      </c>
      <c r="AK2905" s="304">
        <f t="shared" si="707"/>
        <v>270</v>
      </c>
      <c r="AL2905" s="363">
        <v>0.43</v>
      </c>
      <c r="AM2905" s="389">
        <f t="shared" si="709"/>
        <v>353</v>
      </c>
      <c r="AN2905" s="363">
        <v>0.25</v>
      </c>
      <c r="AO2905" s="304"/>
      <c r="AP2905" s="312" t="s">
        <v>6113</v>
      </c>
      <c r="AQ2905" s="312"/>
      <c r="AR2905" s="312">
        <v>280</v>
      </c>
      <c r="AS2905" s="312">
        <v>271.44099999999997</v>
      </c>
      <c r="AT2905" s="312">
        <v>353</v>
      </c>
      <c r="AU2905" s="329">
        <f>VLOOKUP(C2905,[1]world!$A$2:$B$3555,2,FALSE)</f>
        <v>8</v>
      </c>
      <c r="AV2905" s="329">
        <v>374</v>
      </c>
      <c r="AW2905" s="304">
        <v>0.37</v>
      </c>
      <c r="AX2905" s="304">
        <v>80</v>
      </c>
      <c r="AY2905" s="304">
        <v>-999</v>
      </c>
      <c r="AZ2905" s="304">
        <v>280</v>
      </c>
      <c r="BA2905" s="304">
        <v>320</v>
      </c>
      <c r="BB2905" s="304">
        <v>-999</v>
      </c>
      <c r="BC2905" s="304">
        <v>320</v>
      </c>
      <c r="BD2905" s="304">
        <v>-999</v>
      </c>
      <c r="BE2905" s="304">
        <v>-999</v>
      </c>
      <c r="BF2905" s="304">
        <v>-999</v>
      </c>
      <c r="BG2905" s="304">
        <v>-999</v>
      </c>
      <c r="BH2905" s="304">
        <v>-999</v>
      </c>
      <c r="BI2905" s="304">
        <v>-999</v>
      </c>
      <c r="BJ2905" s="304">
        <v>3</v>
      </c>
      <c r="BK2905" s="304" t="s">
        <v>4954</v>
      </c>
      <c r="BL2905" s="304">
        <v>3</v>
      </c>
    </row>
    <row r="2906" spans="1:64" ht="15" hidden="1" customHeight="1" x14ac:dyDescent="0.2">
      <c r="A2906" s="304" t="s">
        <v>4917</v>
      </c>
      <c r="B2906" s="304" t="s">
        <v>5965</v>
      </c>
      <c r="C2906" s="304">
        <v>3044</v>
      </c>
      <c r="D2906" s="349" t="s">
        <v>1930</v>
      </c>
      <c r="E2906" s="304" t="s">
        <v>1931</v>
      </c>
      <c r="F2906" s="304"/>
      <c r="G2906" s="324">
        <v>33.75</v>
      </c>
      <c r="H2906" s="324">
        <v>-114.524</v>
      </c>
      <c r="I2906" s="324" t="s">
        <v>223</v>
      </c>
      <c r="J2906" s="368">
        <f>P2906</f>
        <v>1029</v>
      </c>
      <c r="K2906" s="331">
        <v>0.1</v>
      </c>
      <c r="L2906" s="304" t="str">
        <f t="shared" si="706"/>
        <v>B</v>
      </c>
      <c r="M2906" s="388">
        <v>0</v>
      </c>
      <c r="N2906" s="304"/>
      <c r="O2906" s="304">
        <f>VLOOKUP($C2906,SMM_Vol1!$B$271:$F$306,3,FALSE)</f>
        <v>30</v>
      </c>
      <c r="P2906" s="304">
        <f>VLOOKUP($C2906,SMM_Vol1!$B$271:$F$306,4,FALSE)</f>
        <v>1029</v>
      </c>
      <c r="Q2906" s="309"/>
      <c r="R2906" s="304" t="str">
        <f>VLOOKUP($C2906,SMM_Vol1!$B$271:$F$306,5,FALSE)</f>
        <v>Yong et al. (2012)</v>
      </c>
      <c r="S2906" s="356"/>
      <c r="T2906" s="304"/>
      <c r="U2906" s="356"/>
      <c r="V2906" s="304"/>
      <c r="W2906" s="310" t="s">
        <v>6033</v>
      </c>
      <c r="X2906" s="304">
        <v>-999</v>
      </c>
      <c r="Y2906" s="366" t="str">
        <f t="shared" si="708"/>
        <v>-</v>
      </c>
      <c r="Z2906" s="304"/>
      <c r="AA2906" s="304"/>
      <c r="AB2906" s="304">
        <v>-999</v>
      </c>
      <c r="AC2906" s="304">
        <v>-999</v>
      </c>
      <c r="AD2906" s="366">
        <v>-999</v>
      </c>
      <c r="AE2906" s="304">
        <v>-999</v>
      </c>
      <c r="AF2906" s="304">
        <v>-999</v>
      </c>
      <c r="AG2906" s="304"/>
      <c r="AH2906" s="304">
        <v>5.66008E-2</v>
      </c>
      <c r="AI2906" s="312"/>
      <c r="AJ2906" s="332">
        <v>507</v>
      </c>
      <c r="AK2906" s="304">
        <f t="shared" si="707"/>
        <v>555</v>
      </c>
      <c r="AL2906" s="304">
        <f>IF(AH2906&lt;=0.0022,0.2,0.43)</f>
        <v>0.43</v>
      </c>
      <c r="AM2906" s="389">
        <f t="shared" si="709"/>
        <v>748</v>
      </c>
      <c r="AN2906" s="304">
        <v>0.4</v>
      </c>
      <c r="AO2906" s="304"/>
      <c r="AP2906" s="312" t="s">
        <v>6127</v>
      </c>
      <c r="AQ2906" s="312"/>
      <c r="AR2906" s="312">
        <v>748</v>
      </c>
      <c r="AS2906" s="304"/>
      <c r="AT2906" s="312"/>
      <c r="AU2906" s="329">
        <f>VLOOKUP(C2906,[1]world!$A$2:$B$3555,2,FALSE)</f>
        <v>4</v>
      </c>
      <c r="AV2906" s="329">
        <v>459</v>
      </c>
      <c r="AW2906" s="304">
        <v>0.37</v>
      </c>
      <c r="AX2906" s="304">
        <v>1</v>
      </c>
      <c r="AY2906" s="304">
        <v>-999</v>
      </c>
      <c r="AZ2906" s="304">
        <v>220</v>
      </c>
      <c r="BA2906" s="304">
        <v>1</v>
      </c>
      <c r="BB2906" s="304">
        <v>-999</v>
      </c>
      <c r="BC2906" s="304">
        <v>-999</v>
      </c>
      <c r="BD2906" s="304">
        <v>-999</v>
      </c>
      <c r="BE2906" s="304">
        <v>-999</v>
      </c>
      <c r="BF2906" s="304">
        <v>-999</v>
      </c>
      <c r="BG2906" s="304">
        <v>-999</v>
      </c>
      <c r="BH2906" s="304">
        <v>-999</v>
      </c>
      <c r="BI2906" s="304">
        <v>-999</v>
      </c>
      <c r="BJ2906" s="304">
        <v>0</v>
      </c>
      <c r="BK2906" s="304" t="s">
        <v>4954</v>
      </c>
      <c r="BL2906" s="304">
        <v>4</v>
      </c>
    </row>
    <row r="2907" spans="1:64" ht="15" hidden="1" customHeight="1" x14ac:dyDescent="0.2">
      <c r="A2907" s="304" t="s">
        <v>4917</v>
      </c>
      <c r="B2907" s="304" t="s">
        <v>5965</v>
      </c>
      <c r="C2907" s="304">
        <v>3045</v>
      </c>
      <c r="D2907" s="349" t="s">
        <v>1741</v>
      </c>
      <c r="E2907" s="304" t="s">
        <v>1742</v>
      </c>
      <c r="F2907" s="304"/>
      <c r="G2907" s="324">
        <v>33.365000000000002</v>
      </c>
      <c r="H2907" s="324">
        <v>-115.73</v>
      </c>
      <c r="I2907" s="324" t="s">
        <v>223</v>
      </c>
      <c r="J2907" s="368">
        <f>EXP(0.52*LN(AJ2907)+0.48*LN(AV2907))</f>
        <v>348.77327582506592</v>
      </c>
      <c r="K2907" s="331">
        <v>0.11</v>
      </c>
      <c r="L2907" s="304" t="str">
        <f t="shared" si="706"/>
        <v>D</v>
      </c>
      <c r="M2907" s="388">
        <v>1</v>
      </c>
      <c r="N2907" s="304"/>
      <c r="O2907" s="304">
        <v>28</v>
      </c>
      <c r="P2907" s="331">
        <v>202</v>
      </c>
      <c r="Q2907" s="356"/>
      <c r="R2907" s="304" t="s">
        <v>4993</v>
      </c>
      <c r="S2907" s="356"/>
      <c r="T2907" s="304"/>
      <c r="U2907" s="356"/>
      <c r="V2907" s="304"/>
      <c r="W2907" s="310" t="s">
        <v>6033</v>
      </c>
      <c r="X2907" s="304">
        <v>-999</v>
      </c>
      <c r="Y2907" s="366" t="str">
        <f t="shared" si="708"/>
        <v>-</v>
      </c>
      <c r="Z2907" s="304"/>
      <c r="AA2907" s="304"/>
      <c r="AB2907" s="304">
        <v>-999</v>
      </c>
      <c r="AC2907" s="304">
        <v>-999</v>
      </c>
      <c r="AD2907" s="366">
        <v>-999</v>
      </c>
      <c r="AE2907" s="304">
        <v>-999</v>
      </c>
      <c r="AF2907" s="304">
        <v>-999</v>
      </c>
      <c r="AG2907" s="304"/>
      <c r="AH2907" s="304">
        <v>1.36279E-2</v>
      </c>
      <c r="AI2907" s="385">
        <v>4.6694800000000002E-2</v>
      </c>
      <c r="AJ2907" s="332">
        <v>327</v>
      </c>
      <c r="AK2907" s="304">
        <f t="shared" si="707"/>
        <v>270</v>
      </c>
      <c r="AL2907" s="363">
        <f>IF(AND(AH2907&lt;=0.0022,AI2907&lt;=0.0022),0.2,0.43)</f>
        <v>0.43</v>
      </c>
      <c r="AM2907" s="389">
        <f t="shared" si="709"/>
        <v>353</v>
      </c>
      <c r="AN2907" s="363">
        <v>0.25</v>
      </c>
      <c r="AO2907" s="304"/>
      <c r="AP2907" s="312" t="s">
        <v>4979</v>
      </c>
      <c r="AQ2907" s="312"/>
      <c r="AR2907" s="312">
        <v>354</v>
      </c>
      <c r="AS2907" s="304"/>
      <c r="AT2907" s="312">
        <v>353</v>
      </c>
      <c r="AU2907" s="329">
        <f>VLOOKUP(C2907,[1]world!$A$2:$B$3555,2,FALSE)</f>
        <v>8</v>
      </c>
      <c r="AV2907" s="329">
        <v>374</v>
      </c>
      <c r="AW2907" s="304">
        <v>0.37</v>
      </c>
      <c r="AX2907" s="304">
        <v>900</v>
      </c>
      <c r="AY2907" s="304">
        <v>-999</v>
      </c>
      <c r="AZ2907" s="304">
        <v>2000</v>
      </c>
      <c r="BA2907" s="304">
        <v>900</v>
      </c>
      <c r="BB2907" s="304">
        <v>-999</v>
      </c>
      <c r="BC2907" s="304">
        <v>2060</v>
      </c>
      <c r="BD2907" s="304">
        <v>-999</v>
      </c>
      <c r="BE2907" s="304">
        <v>-999</v>
      </c>
      <c r="BF2907" s="304">
        <v>-999</v>
      </c>
      <c r="BG2907" s="304">
        <v>-999</v>
      </c>
      <c r="BH2907" s="304">
        <v>-999</v>
      </c>
      <c r="BI2907" s="304">
        <v>-999</v>
      </c>
      <c r="BJ2907" s="304">
        <v>3</v>
      </c>
      <c r="BK2907" s="304" t="s">
        <v>4954</v>
      </c>
      <c r="BL2907" s="304">
        <v>3</v>
      </c>
    </row>
    <row r="2908" spans="1:64" ht="15" hidden="1" customHeight="1" x14ac:dyDescent="0.2">
      <c r="A2908" s="304" t="s">
        <v>4917</v>
      </c>
      <c r="B2908" s="304" t="s">
        <v>5965</v>
      </c>
      <c r="C2908" s="304">
        <v>3046</v>
      </c>
      <c r="D2908" s="349" t="s">
        <v>1719</v>
      </c>
      <c r="E2908" s="304" t="s">
        <v>1720</v>
      </c>
      <c r="F2908" s="304"/>
      <c r="G2908" s="324">
        <v>33.268000000000001</v>
      </c>
      <c r="H2908" s="324">
        <v>-116.417</v>
      </c>
      <c r="I2908" s="324" t="s">
        <v>212</v>
      </c>
      <c r="J2908" s="368">
        <f>P2908</f>
        <v>619</v>
      </c>
      <c r="K2908" s="331">
        <v>0.1</v>
      </c>
      <c r="L2908" s="304" t="str">
        <f t="shared" si="706"/>
        <v>C</v>
      </c>
      <c r="M2908" s="388">
        <v>0</v>
      </c>
      <c r="N2908" s="304"/>
      <c r="O2908" s="304" t="str">
        <f>VLOOKUP($C2908,SMM_Vol1!$B$271:$F$306,3,FALSE)</f>
        <v>&gt; 30</v>
      </c>
      <c r="P2908" s="304">
        <f>VLOOKUP($C2908,SMM_Vol1!$B$271:$F$306,4,FALSE)</f>
        <v>619</v>
      </c>
      <c r="Q2908" s="309"/>
      <c r="R2908" s="304" t="str">
        <f>VLOOKUP($C2908,SMM_Vol1!$B$271:$F$306,5,FALSE)</f>
        <v>Yong et al. (2012)</v>
      </c>
      <c r="S2908" s="356"/>
      <c r="T2908" s="304"/>
      <c r="U2908" s="356"/>
      <c r="V2908" s="304"/>
      <c r="W2908" s="310" t="s">
        <v>900</v>
      </c>
      <c r="X2908" s="304" t="s">
        <v>232</v>
      </c>
      <c r="Y2908" s="366">
        <f t="shared" si="708"/>
        <v>506.6</v>
      </c>
      <c r="Z2908" s="304">
        <v>0.4</v>
      </c>
      <c r="AA2908" s="304"/>
      <c r="AB2908" s="304">
        <v>-999</v>
      </c>
      <c r="AC2908" s="304">
        <v>-999</v>
      </c>
      <c r="AD2908" s="366">
        <v>-999</v>
      </c>
      <c r="AE2908" s="304">
        <v>-999</v>
      </c>
      <c r="AF2908" s="304">
        <v>-999</v>
      </c>
      <c r="AG2908" s="304"/>
      <c r="AH2908" s="304">
        <v>0.161833</v>
      </c>
      <c r="AI2908" s="312"/>
      <c r="AJ2908" s="332">
        <v>760</v>
      </c>
      <c r="AK2908" s="304">
        <f t="shared" si="707"/>
        <v>760</v>
      </c>
      <c r="AL2908" s="304">
        <f>IF(AH2908&lt;=0.0022,0.2,0.43)</f>
        <v>0.43</v>
      </c>
      <c r="AM2908" s="389">
        <f t="shared" si="709"/>
        <v>748</v>
      </c>
      <c r="AN2908" s="304">
        <v>0.4</v>
      </c>
      <c r="AO2908" s="304"/>
      <c r="AP2908" s="312" t="s">
        <v>4979</v>
      </c>
      <c r="AQ2908" s="312"/>
      <c r="AR2908" s="312">
        <v>748</v>
      </c>
      <c r="AS2908" s="304"/>
      <c r="AT2908" s="312"/>
      <c r="AU2908" s="329">
        <f>VLOOKUP(C2908,[1]world!$A$2:$B$3555,2,FALSE)</f>
        <v>4</v>
      </c>
      <c r="AV2908" s="329">
        <v>459</v>
      </c>
      <c r="AW2908" s="304">
        <v>0.37</v>
      </c>
      <c r="AX2908" s="304">
        <v>40</v>
      </c>
      <c r="AY2908" s="304">
        <v>-999</v>
      </c>
      <c r="AZ2908" s="304">
        <v>260</v>
      </c>
      <c r="BA2908" s="304">
        <v>40</v>
      </c>
      <c r="BB2908" s="304">
        <v>-999</v>
      </c>
      <c r="BC2908" s="304">
        <v>40</v>
      </c>
      <c r="BD2908" s="304">
        <v>-999</v>
      </c>
      <c r="BE2908" s="304">
        <v>-999</v>
      </c>
      <c r="BF2908" s="304">
        <v>-999</v>
      </c>
      <c r="BG2908" s="304">
        <v>-999</v>
      </c>
      <c r="BH2908" s="304">
        <v>-999</v>
      </c>
      <c r="BI2908" s="304">
        <v>-999</v>
      </c>
      <c r="BJ2908" s="304">
        <v>3</v>
      </c>
      <c r="BK2908" s="304" t="s">
        <v>4954</v>
      </c>
      <c r="BL2908" s="304">
        <v>3</v>
      </c>
    </row>
    <row r="2909" spans="1:64" ht="15" hidden="1" customHeight="1" x14ac:dyDescent="0.2">
      <c r="A2909" s="304" t="s">
        <v>4917</v>
      </c>
      <c r="B2909" s="304" t="s">
        <v>5965</v>
      </c>
      <c r="C2909" s="304">
        <v>3047</v>
      </c>
      <c r="D2909" s="349" t="s">
        <v>1781</v>
      </c>
      <c r="E2909" s="309">
        <v>5241</v>
      </c>
      <c r="F2909" s="309"/>
      <c r="G2909" s="324">
        <v>33.512369999999997</v>
      </c>
      <c r="H2909" s="324">
        <v>-116.80034999999999</v>
      </c>
      <c r="I2909" s="324" t="s">
        <v>212</v>
      </c>
      <c r="J2909" s="368">
        <f t="shared" ref="J2909:J2910" si="711">EXP(0.35*LN(AM2909)+0.24*LN(Y2909)+0.2*LN(AJ2909)+0.21*LN(AV2909))</f>
        <v>472.92309047267173</v>
      </c>
      <c r="K2909" s="331">
        <f t="shared" ref="K2909:K2910" si="712">SQRT(0.35*AN2909^2+0.24*Z2909^2+0.2*AL2909^2+0.21*AW2909^2)</f>
        <v>0.37858816674587176</v>
      </c>
      <c r="L2909" s="304" t="str">
        <f t="shared" si="706"/>
        <v>C</v>
      </c>
      <c r="M2909" s="388" t="s">
        <v>6092</v>
      </c>
      <c r="N2909" s="304"/>
      <c r="O2909" s="304"/>
      <c r="P2909" s="356"/>
      <c r="Q2909" s="356"/>
      <c r="R2909" s="304"/>
      <c r="S2909" s="356"/>
      <c r="T2909" s="304"/>
      <c r="U2909" s="356"/>
      <c r="V2909" s="304"/>
      <c r="W2909" s="310" t="s">
        <v>890</v>
      </c>
      <c r="X2909" s="304" t="s">
        <v>205</v>
      </c>
      <c r="Y2909" s="366">
        <f t="shared" si="708"/>
        <v>424.8</v>
      </c>
      <c r="Z2909" s="304">
        <v>0.3</v>
      </c>
      <c r="AA2909" s="304"/>
      <c r="AB2909" s="304">
        <v>-999</v>
      </c>
      <c r="AC2909" s="304">
        <v>-999</v>
      </c>
      <c r="AD2909" s="366">
        <v>-999</v>
      </c>
      <c r="AE2909" s="304">
        <v>-999</v>
      </c>
      <c r="AF2909" s="304">
        <v>-999</v>
      </c>
      <c r="AG2909" s="304"/>
      <c r="AH2909" s="304">
        <v>8.4843499999999999E-3</v>
      </c>
      <c r="AI2909" s="312"/>
      <c r="AJ2909" s="332">
        <v>286</v>
      </c>
      <c r="AK2909" s="304">
        <f t="shared" si="707"/>
        <v>270</v>
      </c>
      <c r="AL2909" s="363">
        <v>0.43</v>
      </c>
      <c r="AM2909" s="389">
        <f t="shared" si="709"/>
        <v>748</v>
      </c>
      <c r="AN2909" s="304">
        <v>0.4</v>
      </c>
      <c r="AO2909" s="304"/>
      <c r="AP2909" s="312" t="s">
        <v>6114</v>
      </c>
      <c r="AQ2909" s="312"/>
      <c r="AR2909" s="312">
        <v>748</v>
      </c>
      <c r="AS2909" s="304"/>
      <c r="AT2909" s="312"/>
      <c r="AU2909" s="329">
        <f>VLOOKUP(C2909,[1]world!$A$2:$B$3555,2,FALSE)</f>
        <v>5</v>
      </c>
      <c r="AV2909" s="329">
        <v>402</v>
      </c>
      <c r="AW2909" s="304">
        <v>0.37</v>
      </c>
      <c r="AX2909" s="304">
        <v>40</v>
      </c>
      <c r="AY2909" s="304">
        <v>-999</v>
      </c>
      <c r="AZ2909" s="304">
        <v>220</v>
      </c>
      <c r="BA2909" s="304">
        <v>-999</v>
      </c>
      <c r="BB2909" s="304">
        <v>-999</v>
      </c>
      <c r="BC2909" s="304">
        <v>-999</v>
      </c>
      <c r="BD2909" s="304">
        <v>-999</v>
      </c>
      <c r="BE2909" s="304">
        <v>-999</v>
      </c>
      <c r="BF2909" s="304">
        <v>-999</v>
      </c>
      <c r="BG2909" s="304">
        <v>-999</v>
      </c>
      <c r="BH2909" s="304">
        <v>-999</v>
      </c>
      <c r="BI2909" s="304">
        <v>-999</v>
      </c>
      <c r="BJ2909" s="304">
        <v>4</v>
      </c>
      <c r="BK2909" s="304" t="s">
        <v>4954</v>
      </c>
      <c r="BL2909" s="304">
        <v>4</v>
      </c>
    </row>
    <row r="2910" spans="1:64" ht="15" hidden="1" customHeight="1" x14ac:dyDescent="0.2">
      <c r="A2910" s="304" t="s">
        <v>4917</v>
      </c>
      <c r="B2910" s="304" t="s">
        <v>5965</v>
      </c>
      <c r="C2910" s="304">
        <v>3048</v>
      </c>
      <c r="D2910" s="349" t="s">
        <v>1745</v>
      </c>
      <c r="E2910" s="309">
        <v>5221</v>
      </c>
      <c r="F2910" s="309"/>
      <c r="G2910" s="324">
        <v>33.382150000000003</v>
      </c>
      <c r="H2910" s="324">
        <v>-116.68976000000001</v>
      </c>
      <c r="I2910" s="324" t="s">
        <v>212</v>
      </c>
      <c r="J2910" s="368">
        <f t="shared" si="711"/>
        <v>512.17275380668605</v>
      </c>
      <c r="K2910" s="331">
        <f t="shared" si="712"/>
        <v>0.40016121751114264</v>
      </c>
      <c r="L2910" s="304" t="str">
        <f t="shared" si="706"/>
        <v>C</v>
      </c>
      <c r="M2910" s="388" t="s">
        <v>6092</v>
      </c>
      <c r="N2910" s="304"/>
      <c r="O2910" s="304"/>
      <c r="P2910" s="356"/>
      <c r="Q2910" s="356"/>
      <c r="R2910" s="304"/>
      <c r="S2910" s="356"/>
      <c r="T2910" s="304"/>
      <c r="U2910" s="356"/>
      <c r="V2910" s="304"/>
      <c r="W2910" s="310" t="s">
        <v>900</v>
      </c>
      <c r="X2910" s="304" t="s">
        <v>232</v>
      </c>
      <c r="Y2910" s="366">
        <f t="shared" si="708"/>
        <v>506.6</v>
      </c>
      <c r="Z2910" s="304">
        <v>0.4</v>
      </c>
      <c r="AA2910" s="304"/>
      <c r="AB2910" s="304">
        <v>-999</v>
      </c>
      <c r="AC2910" s="304">
        <v>-999</v>
      </c>
      <c r="AD2910" s="366">
        <v>-999</v>
      </c>
      <c r="AE2910" s="304">
        <v>-999</v>
      </c>
      <c r="AF2910" s="304">
        <v>-999</v>
      </c>
      <c r="AG2910" s="304"/>
      <c r="AH2910" s="304">
        <v>1.77866E-2</v>
      </c>
      <c r="AI2910" s="312"/>
      <c r="AJ2910" s="332">
        <v>358</v>
      </c>
      <c r="AK2910" s="304">
        <f t="shared" si="707"/>
        <v>270</v>
      </c>
      <c r="AL2910" s="363">
        <v>0.43</v>
      </c>
      <c r="AM2910" s="389">
        <f t="shared" si="709"/>
        <v>748</v>
      </c>
      <c r="AN2910" s="304">
        <v>0.4</v>
      </c>
      <c r="AO2910" s="304"/>
      <c r="AP2910" s="312" t="s">
        <v>6114</v>
      </c>
      <c r="AQ2910" s="312"/>
      <c r="AR2910" s="312">
        <v>748</v>
      </c>
      <c r="AS2910" s="304"/>
      <c r="AT2910" s="312"/>
      <c r="AU2910" s="329">
        <f>VLOOKUP(C2910,[1]world!$A$2:$B$3555,2,FALSE)</f>
        <v>7</v>
      </c>
      <c r="AV2910" s="329">
        <v>388</v>
      </c>
      <c r="AW2910" s="304">
        <v>0.37</v>
      </c>
      <c r="AX2910" s="304">
        <v>40</v>
      </c>
      <c r="AY2910" s="304">
        <v>-999</v>
      </c>
      <c r="AZ2910" s="304">
        <v>260</v>
      </c>
      <c r="BA2910" s="304">
        <v>-999</v>
      </c>
      <c r="BB2910" s="304">
        <v>-999</v>
      </c>
      <c r="BC2910" s="304">
        <v>-999</v>
      </c>
      <c r="BD2910" s="304">
        <v>-999</v>
      </c>
      <c r="BE2910" s="304">
        <v>-999</v>
      </c>
      <c r="BF2910" s="304">
        <v>-999</v>
      </c>
      <c r="BG2910" s="304">
        <v>-999</v>
      </c>
      <c r="BH2910" s="304">
        <v>-999</v>
      </c>
      <c r="BI2910" s="304">
        <v>-999</v>
      </c>
      <c r="BJ2910" s="304">
        <v>4</v>
      </c>
      <c r="BK2910" s="304" t="s">
        <v>4954</v>
      </c>
      <c r="BL2910" s="304">
        <v>4</v>
      </c>
    </row>
    <row r="2911" spans="1:64" ht="15" hidden="1" customHeight="1" x14ac:dyDescent="0.2">
      <c r="A2911" s="304" t="s">
        <v>4917</v>
      </c>
      <c r="B2911" s="304" t="s">
        <v>5965</v>
      </c>
      <c r="C2911" s="304">
        <v>3049</v>
      </c>
      <c r="D2911" s="349" t="s">
        <v>2129</v>
      </c>
      <c r="E2911" s="304" t="s">
        <v>2130</v>
      </c>
      <c r="F2911" s="304"/>
      <c r="G2911" s="324">
        <v>33.999000000000002</v>
      </c>
      <c r="H2911" s="324">
        <v>-117.68</v>
      </c>
      <c r="I2911" s="324" t="s">
        <v>223</v>
      </c>
      <c r="J2911" s="368">
        <f>P2911</f>
        <v>292</v>
      </c>
      <c r="K2911" s="331">
        <v>0.1</v>
      </c>
      <c r="L2911" s="304" t="str">
        <f t="shared" si="706"/>
        <v>D</v>
      </c>
      <c r="M2911" s="388">
        <v>0</v>
      </c>
      <c r="N2911" s="304"/>
      <c r="O2911" s="304">
        <f>VLOOKUP($C2911,SMM_Vol1!$B$271:$F$306,3,FALSE)</f>
        <v>77</v>
      </c>
      <c r="P2911" s="304">
        <f>VLOOKUP($C2911,SMM_Vol1!$B$271:$F$306,4,FALSE)</f>
        <v>292</v>
      </c>
      <c r="Q2911" s="309"/>
      <c r="R2911" s="304" t="str">
        <f>VLOOKUP($C2911,SMM_Vol1!$B$271:$F$306,5,FALSE)</f>
        <v>Yong et al. (2012)</v>
      </c>
      <c r="S2911" s="356"/>
      <c r="T2911" s="304"/>
      <c r="U2911" s="356"/>
      <c r="V2911" s="304"/>
      <c r="W2911" s="310" t="s">
        <v>4908</v>
      </c>
      <c r="X2911" s="304" t="s">
        <v>232</v>
      </c>
      <c r="Y2911" s="366">
        <f t="shared" si="708"/>
        <v>506.6</v>
      </c>
      <c r="Z2911" s="304">
        <v>0.4</v>
      </c>
      <c r="AA2911" s="304"/>
      <c r="AB2911" s="304">
        <v>-999</v>
      </c>
      <c r="AC2911" s="304">
        <v>-999</v>
      </c>
      <c r="AD2911" s="366">
        <v>-999</v>
      </c>
      <c r="AE2911" s="304">
        <v>-999</v>
      </c>
      <c r="AF2911" s="304">
        <v>-999</v>
      </c>
      <c r="AG2911" s="304"/>
      <c r="AH2911" s="304">
        <v>1.21396E-2</v>
      </c>
      <c r="AI2911" s="385">
        <v>4.0496299999999999E-2</v>
      </c>
      <c r="AJ2911" s="332">
        <v>316</v>
      </c>
      <c r="AK2911" s="304">
        <f t="shared" si="707"/>
        <v>270</v>
      </c>
      <c r="AL2911" s="363">
        <f>IF(AND(AH2911&lt;=0.0022,AI2911&lt;=0.0022),0.2,0.43)</f>
        <v>0.43</v>
      </c>
      <c r="AM2911" s="389">
        <f t="shared" si="709"/>
        <v>353</v>
      </c>
      <c r="AN2911" s="363">
        <v>0.25</v>
      </c>
      <c r="AO2911" s="304"/>
      <c r="AP2911" s="312" t="s">
        <v>4979</v>
      </c>
      <c r="AQ2911" s="312"/>
      <c r="AR2911" s="312">
        <v>354</v>
      </c>
      <c r="AS2911" s="304"/>
      <c r="AT2911" s="312">
        <v>353</v>
      </c>
      <c r="AU2911" s="329">
        <f>VLOOKUP(C2911,[1]world!$A$2:$B$3555,2,FALSE)</f>
        <v>8</v>
      </c>
      <c r="AV2911" s="329">
        <v>374</v>
      </c>
      <c r="AW2911" s="304">
        <v>0.37</v>
      </c>
      <c r="AX2911" s="304">
        <v>1360</v>
      </c>
      <c r="AY2911" s="304">
        <v>-999</v>
      </c>
      <c r="AZ2911" s="304">
        <v>1360</v>
      </c>
      <c r="BA2911" s="304">
        <v>320</v>
      </c>
      <c r="BB2911" s="304">
        <v>-999</v>
      </c>
      <c r="BC2911" s="304">
        <v>820</v>
      </c>
      <c r="BD2911" s="304">
        <v>-999</v>
      </c>
      <c r="BE2911" s="304">
        <v>-999</v>
      </c>
      <c r="BF2911" s="304">
        <v>-999</v>
      </c>
      <c r="BG2911" s="304">
        <v>-999</v>
      </c>
      <c r="BH2911" s="304">
        <v>-999</v>
      </c>
      <c r="BI2911" s="304">
        <v>-999</v>
      </c>
      <c r="BJ2911" s="304">
        <v>3</v>
      </c>
      <c r="BK2911" s="304" t="s">
        <v>4954</v>
      </c>
      <c r="BL2911" s="304">
        <v>3</v>
      </c>
    </row>
    <row r="2912" spans="1:64" ht="15" hidden="1" customHeight="1" x14ac:dyDescent="0.2">
      <c r="A2912" s="304" t="s">
        <v>4917</v>
      </c>
      <c r="B2912" s="304" t="s">
        <v>5965</v>
      </c>
      <c r="C2912" s="304">
        <v>3050</v>
      </c>
      <c r="D2912" s="349" t="s">
        <v>2273</v>
      </c>
      <c r="E2912" s="304" t="s">
        <v>2274</v>
      </c>
      <c r="F2912" s="304"/>
      <c r="G2912" s="324">
        <v>34.093000000000004</v>
      </c>
      <c r="H2912" s="324">
        <v>-117.31699999999999</v>
      </c>
      <c r="I2912" s="324" t="s">
        <v>223</v>
      </c>
      <c r="J2912" s="368">
        <f t="shared" ref="J2912:J2913" si="713">EXP(0.35*LN(AM2912)+0.24*LN(Y2912)+0.2*LN(AJ2912)+0.21*LN(AV2912))</f>
        <v>325.17048957351415</v>
      </c>
      <c r="K2912" s="331">
        <f t="shared" ref="K2912:K2913" si="714">SQRT(0.35*AN2912^2+0.24*Z2912^2+0.2*AL2912^2+0.21*AW2912^2)</f>
        <v>0.35497042130295869</v>
      </c>
      <c r="L2912" s="304" t="str">
        <f t="shared" si="706"/>
        <v>D</v>
      </c>
      <c r="M2912" s="388" t="s">
        <v>6092</v>
      </c>
      <c r="N2912" s="304"/>
      <c r="O2912" s="304"/>
      <c r="P2912" s="356"/>
      <c r="Q2912" s="356"/>
      <c r="R2912" s="304"/>
      <c r="S2912" s="356"/>
      <c r="T2912" s="304"/>
      <c r="U2912" s="356"/>
      <c r="V2912" s="304"/>
      <c r="W2912" s="310" t="s">
        <v>4908</v>
      </c>
      <c r="X2912" s="304" t="s">
        <v>232</v>
      </c>
      <c r="Y2912" s="366">
        <f t="shared" si="708"/>
        <v>506.6</v>
      </c>
      <c r="Z2912" s="304">
        <v>0.4</v>
      </c>
      <c r="AA2912" s="304"/>
      <c r="AB2912" s="304">
        <v>-999</v>
      </c>
      <c r="AC2912" s="304">
        <v>-999</v>
      </c>
      <c r="AD2912" s="366">
        <v>-999</v>
      </c>
      <c r="AE2912" s="304">
        <v>-999</v>
      </c>
      <c r="AF2912" s="304">
        <v>-999</v>
      </c>
      <c r="AG2912" s="304"/>
      <c r="AH2912" s="304">
        <v>9.9651099999999992E-3</v>
      </c>
      <c r="AI2912" s="385">
        <v>3.8794599999999999E-3</v>
      </c>
      <c r="AJ2912" s="332">
        <v>300</v>
      </c>
      <c r="AK2912" s="304">
        <f t="shared" si="707"/>
        <v>270</v>
      </c>
      <c r="AL2912" s="363">
        <v>0.43</v>
      </c>
      <c r="AM2912" s="389">
        <f t="shared" si="709"/>
        <v>231</v>
      </c>
      <c r="AN2912" s="363">
        <v>0.25</v>
      </c>
      <c r="AO2912" s="304"/>
      <c r="AP2912" s="312" t="s">
        <v>6113</v>
      </c>
      <c r="AQ2912" s="312"/>
      <c r="AR2912" s="312">
        <v>280</v>
      </c>
      <c r="AS2912" s="304"/>
      <c r="AT2912" s="312">
        <v>231</v>
      </c>
      <c r="AU2912" s="329">
        <f>VLOOKUP(C2912,[1]world!$A$2:$B$3555,2,FALSE)</f>
        <v>8</v>
      </c>
      <c r="AV2912" s="329">
        <v>374</v>
      </c>
      <c r="AW2912" s="304">
        <v>0.37</v>
      </c>
      <c r="AX2912" s="304">
        <v>80</v>
      </c>
      <c r="AY2912" s="304">
        <v>-999</v>
      </c>
      <c r="AZ2912" s="304">
        <v>880</v>
      </c>
      <c r="BA2912" s="304">
        <v>320</v>
      </c>
      <c r="BB2912" s="304">
        <v>-999</v>
      </c>
      <c r="BC2912" s="304">
        <v>1180</v>
      </c>
      <c r="BD2912" s="304">
        <v>-999</v>
      </c>
      <c r="BE2912" s="304">
        <v>-999</v>
      </c>
      <c r="BF2912" s="304">
        <v>-999</v>
      </c>
      <c r="BG2912" s="304">
        <v>-999</v>
      </c>
      <c r="BH2912" s="304">
        <v>-999</v>
      </c>
      <c r="BI2912" s="304">
        <v>-999</v>
      </c>
      <c r="BJ2912" s="304">
        <v>3</v>
      </c>
      <c r="BK2912" s="304" t="s">
        <v>4954</v>
      </c>
      <c r="BL2912" s="304">
        <v>3</v>
      </c>
    </row>
    <row r="2913" spans="1:64" ht="15" hidden="1" customHeight="1" x14ac:dyDescent="0.2">
      <c r="A2913" s="304" t="s">
        <v>4917</v>
      </c>
      <c r="B2913" s="304" t="s">
        <v>5965</v>
      </c>
      <c r="C2913" s="304">
        <v>3051</v>
      </c>
      <c r="D2913" s="349" t="s">
        <v>2031</v>
      </c>
      <c r="E2913" s="304" t="s">
        <v>2032</v>
      </c>
      <c r="F2913" s="304"/>
      <c r="G2913" s="324">
        <v>33.875999999999998</v>
      </c>
      <c r="H2913" s="324">
        <v>-117.56100000000001</v>
      </c>
      <c r="I2913" s="324" t="s">
        <v>232</v>
      </c>
      <c r="J2913" s="368">
        <f t="shared" si="713"/>
        <v>408.39295160254386</v>
      </c>
      <c r="K2913" s="331">
        <f t="shared" si="714"/>
        <v>0.35497042130295869</v>
      </c>
      <c r="L2913" s="304" t="str">
        <f t="shared" si="706"/>
        <v>C</v>
      </c>
      <c r="M2913" s="388" t="s">
        <v>6092</v>
      </c>
      <c r="N2913" s="304"/>
      <c r="O2913" s="304"/>
      <c r="P2913" s="356"/>
      <c r="Q2913" s="356"/>
      <c r="R2913" s="304"/>
      <c r="S2913" s="356"/>
      <c r="T2913" s="304"/>
      <c r="U2913" s="356"/>
      <c r="V2913" s="304"/>
      <c r="W2913" s="310" t="s">
        <v>1395</v>
      </c>
      <c r="X2913" s="304" t="s">
        <v>232</v>
      </c>
      <c r="Y2913" s="366">
        <f t="shared" si="708"/>
        <v>506.6</v>
      </c>
      <c r="Z2913" s="304">
        <v>0.4</v>
      </c>
      <c r="AA2913" s="304"/>
      <c r="AB2913" s="304">
        <v>-999</v>
      </c>
      <c r="AC2913" s="304">
        <v>-999</v>
      </c>
      <c r="AD2913" s="366">
        <v>-999</v>
      </c>
      <c r="AE2913" s="304">
        <v>-999</v>
      </c>
      <c r="AF2913" s="304">
        <v>-999</v>
      </c>
      <c r="AG2913" s="304"/>
      <c r="AH2913" s="304">
        <v>2.28691E-2</v>
      </c>
      <c r="AI2913" s="312"/>
      <c r="AJ2913" s="332">
        <v>380</v>
      </c>
      <c r="AK2913" s="304">
        <f t="shared" si="707"/>
        <v>425</v>
      </c>
      <c r="AL2913" s="363">
        <v>0.43</v>
      </c>
      <c r="AM2913" s="389">
        <f t="shared" si="709"/>
        <v>387</v>
      </c>
      <c r="AN2913" s="363">
        <v>0.25</v>
      </c>
      <c r="AO2913" s="304"/>
      <c r="AP2913" s="312" t="s">
        <v>1600</v>
      </c>
      <c r="AQ2913" s="312"/>
      <c r="AR2913" s="312">
        <v>387</v>
      </c>
      <c r="AS2913" s="304"/>
      <c r="AT2913" s="312"/>
      <c r="AU2913" s="329">
        <f>VLOOKUP(C2913,[1]world!$A$2:$B$3555,2,FALSE)</f>
        <v>8</v>
      </c>
      <c r="AV2913" s="329">
        <v>374</v>
      </c>
      <c r="AW2913" s="304">
        <v>0.37</v>
      </c>
      <c r="AX2913" s="304">
        <v>60</v>
      </c>
      <c r="AY2913" s="304">
        <v>-999</v>
      </c>
      <c r="AZ2913" s="304">
        <v>300</v>
      </c>
      <c r="BA2913" s="304">
        <v>320</v>
      </c>
      <c r="BB2913" s="304">
        <v>-999</v>
      </c>
      <c r="BC2913" s="304">
        <v>2100</v>
      </c>
      <c r="BD2913" s="304">
        <v>-999</v>
      </c>
      <c r="BE2913" s="304">
        <v>-999</v>
      </c>
      <c r="BF2913" s="304">
        <v>-999</v>
      </c>
      <c r="BG2913" s="304">
        <v>-999</v>
      </c>
      <c r="BH2913" s="304">
        <v>-999</v>
      </c>
      <c r="BI2913" s="304">
        <v>-999</v>
      </c>
      <c r="BJ2913" s="304">
        <v>3</v>
      </c>
      <c r="BK2913" s="304" t="s">
        <v>4954</v>
      </c>
      <c r="BL2913" s="304">
        <v>3</v>
      </c>
    </row>
    <row r="2914" spans="1:64" ht="15" hidden="1" customHeight="1" x14ac:dyDescent="0.2">
      <c r="A2914" s="304" t="s">
        <v>4917</v>
      </c>
      <c r="B2914" s="304" t="s">
        <v>5965</v>
      </c>
      <c r="C2914" s="304">
        <v>3052</v>
      </c>
      <c r="D2914" s="349" t="s">
        <v>1860</v>
      </c>
      <c r="E2914" s="304" t="s">
        <v>1861</v>
      </c>
      <c r="F2914" s="304"/>
      <c r="G2914" s="324">
        <v>33.655000000000001</v>
      </c>
      <c r="H2914" s="324">
        <v>-115.99</v>
      </c>
      <c r="I2914" s="324" t="s">
        <v>223</v>
      </c>
      <c r="J2914" s="368">
        <f>P2914</f>
        <v>370</v>
      </c>
      <c r="K2914" s="331">
        <v>0.1</v>
      </c>
      <c r="L2914" s="304" t="str">
        <f t="shared" si="706"/>
        <v>C</v>
      </c>
      <c r="M2914" s="388">
        <v>0</v>
      </c>
      <c r="N2914" s="304"/>
      <c r="O2914" s="304" t="str">
        <f>VLOOKUP($C2914,SMM_Vol1!$B$271:$F$306,3,FALSE)</f>
        <v>&gt; 30</v>
      </c>
      <c r="P2914" s="304">
        <f>VLOOKUP($C2914,SMM_Vol1!$B$271:$F$306,4,FALSE)</f>
        <v>370</v>
      </c>
      <c r="Q2914" s="309"/>
      <c r="R2914" s="304" t="str">
        <f>VLOOKUP($C2914,SMM_Vol1!$B$271:$F$306,5,FALSE)</f>
        <v>Yong et al. (2012)</v>
      </c>
      <c r="S2914" s="356"/>
      <c r="T2914" s="304"/>
      <c r="U2914" s="356"/>
      <c r="V2914" s="304"/>
      <c r="W2914" s="310" t="s">
        <v>4908</v>
      </c>
      <c r="X2914" s="304" t="s">
        <v>232</v>
      </c>
      <c r="Y2914" s="366">
        <f t="shared" si="708"/>
        <v>506.6</v>
      </c>
      <c r="Z2914" s="304">
        <v>0.4</v>
      </c>
      <c r="AA2914" s="304"/>
      <c r="AB2914" s="304">
        <v>-999</v>
      </c>
      <c r="AC2914" s="304">
        <v>-999</v>
      </c>
      <c r="AD2914" s="366">
        <v>-999</v>
      </c>
      <c r="AE2914" s="304">
        <v>-999</v>
      </c>
      <c r="AF2914" s="304">
        <v>-999</v>
      </c>
      <c r="AG2914" s="304"/>
      <c r="AH2914" s="304">
        <v>5.8728700000000002E-2</v>
      </c>
      <c r="AI2914" s="312"/>
      <c r="AJ2914" s="332">
        <v>513</v>
      </c>
      <c r="AK2914" s="304">
        <f t="shared" si="707"/>
        <v>555</v>
      </c>
      <c r="AL2914" s="304">
        <f>IF(AH2914&lt;=0.0022,0.2,0.43)</f>
        <v>0.43</v>
      </c>
      <c r="AM2914" s="389">
        <f t="shared" si="709"/>
        <v>387</v>
      </c>
      <c r="AN2914" s="363">
        <v>0.25</v>
      </c>
      <c r="AO2914" s="304"/>
      <c r="AP2914" s="312" t="s">
        <v>1600</v>
      </c>
      <c r="AQ2914" s="312"/>
      <c r="AR2914" s="312">
        <v>387</v>
      </c>
      <c r="AS2914" s="304"/>
      <c r="AT2914" s="312"/>
      <c r="AU2914" s="329">
        <f>VLOOKUP(C2914,[1]world!$A$2:$B$3555,2,FALSE)</f>
        <v>4</v>
      </c>
      <c r="AV2914" s="329">
        <v>459</v>
      </c>
      <c r="AW2914" s="304">
        <v>0.37</v>
      </c>
      <c r="AX2914" s="304">
        <v>540</v>
      </c>
      <c r="AY2914" s="304">
        <v>-999</v>
      </c>
      <c r="AZ2914" s="304">
        <v>540</v>
      </c>
      <c r="BA2914" s="304">
        <v>100</v>
      </c>
      <c r="BB2914" s="304">
        <v>-999</v>
      </c>
      <c r="BC2914" s="304">
        <v>100</v>
      </c>
      <c r="BD2914" s="304">
        <v>-999</v>
      </c>
      <c r="BE2914" s="304">
        <v>-999</v>
      </c>
      <c r="BF2914" s="304">
        <v>-999</v>
      </c>
      <c r="BG2914" s="304">
        <v>-999</v>
      </c>
      <c r="BH2914" s="304">
        <v>-999</v>
      </c>
      <c r="BI2914" s="304">
        <v>-999</v>
      </c>
      <c r="BJ2914" s="304">
        <v>3</v>
      </c>
      <c r="BK2914" s="304" t="s">
        <v>4954</v>
      </c>
      <c r="BL2914" s="304">
        <v>3</v>
      </c>
    </row>
    <row r="2915" spans="1:64" ht="15" hidden="1" customHeight="1" x14ac:dyDescent="0.2">
      <c r="A2915" s="304" t="s">
        <v>4917</v>
      </c>
      <c r="B2915" s="304" t="s">
        <v>5965</v>
      </c>
      <c r="C2915" s="304">
        <v>3053</v>
      </c>
      <c r="D2915" s="349" t="s">
        <v>1855</v>
      </c>
      <c r="E2915" s="304" t="s">
        <v>1856</v>
      </c>
      <c r="F2915" s="304"/>
      <c r="G2915" s="324">
        <v>33.65</v>
      </c>
      <c r="H2915" s="324">
        <v>-117.009</v>
      </c>
      <c r="I2915" s="324" t="s">
        <v>223</v>
      </c>
      <c r="J2915" s="368">
        <f>EXP(0.35*LN(AM2915)+0.24*LN(Y2915)+0.2*LN(AJ2915)+0.21*LN(AV2915))</f>
        <v>526.88002199110917</v>
      </c>
      <c r="K2915" s="331">
        <f>SQRT(0.35*AN2915^2+0.24*Z2915^2+0.2*AL2915^2+0.21*AW2915^2)</f>
        <v>0.40016121751114264</v>
      </c>
      <c r="L2915" s="304" t="str">
        <f t="shared" si="706"/>
        <v>C</v>
      </c>
      <c r="M2915" s="388" t="s">
        <v>6092</v>
      </c>
      <c r="N2915" s="304"/>
      <c r="O2915" s="304"/>
      <c r="P2915" s="356"/>
      <c r="Q2915" s="356"/>
      <c r="R2915" s="304"/>
      <c r="S2915" s="356"/>
      <c r="T2915" s="304"/>
      <c r="U2915" s="356"/>
      <c r="V2915" s="304"/>
      <c r="W2915" s="310" t="s">
        <v>4908</v>
      </c>
      <c r="X2915" s="304" t="s">
        <v>232</v>
      </c>
      <c r="Y2915" s="366">
        <f t="shared" si="708"/>
        <v>506.6</v>
      </c>
      <c r="Z2915" s="304">
        <v>0.4</v>
      </c>
      <c r="AA2915" s="304"/>
      <c r="AB2915" s="304">
        <v>-999</v>
      </c>
      <c r="AC2915" s="304">
        <v>-999</v>
      </c>
      <c r="AD2915" s="366">
        <v>-999</v>
      </c>
      <c r="AE2915" s="304">
        <v>-999</v>
      </c>
      <c r="AF2915" s="304">
        <v>-999</v>
      </c>
      <c r="AG2915" s="304"/>
      <c r="AH2915" s="304">
        <v>5.0748500000000002E-2</v>
      </c>
      <c r="AI2915" s="312"/>
      <c r="AJ2915" s="332">
        <v>492</v>
      </c>
      <c r="AK2915" s="304">
        <f t="shared" si="707"/>
        <v>555</v>
      </c>
      <c r="AL2915" s="363">
        <v>0.43</v>
      </c>
      <c r="AM2915" s="389">
        <f t="shared" si="709"/>
        <v>748</v>
      </c>
      <c r="AN2915" s="304">
        <v>0.4</v>
      </c>
      <c r="AO2915" s="304"/>
      <c r="AP2915" s="312" t="s">
        <v>6112</v>
      </c>
      <c r="AQ2915" s="312"/>
      <c r="AR2915" s="312">
        <v>748</v>
      </c>
      <c r="AS2915" s="304"/>
      <c r="AT2915" s="312"/>
      <c r="AU2915" s="329">
        <f>VLOOKUP(C2915,[1]world!$A$2:$B$3555,2,FALSE)</f>
        <v>11</v>
      </c>
      <c r="AV2915" s="329">
        <v>328</v>
      </c>
      <c r="AW2915" s="304">
        <v>0.37</v>
      </c>
      <c r="AX2915" s="304">
        <v>40</v>
      </c>
      <c r="AY2915" s="304">
        <v>-999</v>
      </c>
      <c r="AZ2915" s="304">
        <v>200</v>
      </c>
      <c r="BA2915" s="304">
        <v>-999</v>
      </c>
      <c r="BB2915" s="304">
        <v>-999</v>
      </c>
      <c r="BC2915" s="304">
        <v>-999</v>
      </c>
      <c r="BD2915" s="304">
        <v>-999</v>
      </c>
      <c r="BE2915" s="304">
        <v>-999</v>
      </c>
      <c r="BF2915" s="304">
        <v>-999</v>
      </c>
      <c r="BG2915" s="304">
        <v>-999</v>
      </c>
      <c r="BH2915" s="304">
        <v>-999</v>
      </c>
      <c r="BI2915" s="304">
        <v>-999</v>
      </c>
      <c r="BJ2915" s="304">
        <v>4</v>
      </c>
      <c r="BK2915" s="304" t="s">
        <v>4954</v>
      </c>
      <c r="BL2915" s="304">
        <v>4</v>
      </c>
    </row>
    <row r="2916" spans="1:64" ht="15" hidden="1" customHeight="1" x14ac:dyDescent="0.2">
      <c r="A2916" s="304" t="s">
        <v>4917</v>
      </c>
      <c r="B2916" s="304" t="s">
        <v>5965</v>
      </c>
      <c r="C2916" s="304">
        <v>3054</v>
      </c>
      <c r="D2916" s="349" t="s">
        <v>1799</v>
      </c>
      <c r="E2916" s="304" t="s">
        <v>1800</v>
      </c>
      <c r="F2916" s="304"/>
      <c r="G2916" s="324">
        <v>33.567</v>
      </c>
      <c r="H2916" s="324">
        <v>-116.631</v>
      </c>
      <c r="I2916" s="324" t="s">
        <v>223</v>
      </c>
      <c r="J2916" s="368">
        <f>P2916</f>
        <v>361</v>
      </c>
      <c r="K2916" s="331">
        <v>0.1</v>
      </c>
      <c r="L2916" s="304" t="str">
        <f t="shared" si="706"/>
        <v>C</v>
      </c>
      <c r="M2916" s="388">
        <v>0</v>
      </c>
      <c r="N2916" s="304"/>
      <c r="O2916" s="304">
        <f>VLOOKUP($C2916,SMM_Vol1!$B$271:$F$306,3,FALSE)</f>
        <v>36</v>
      </c>
      <c r="P2916" s="304">
        <f>VLOOKUP($C2916,SMM_Vol1!$B$271:$F$306,4,FALSE)</f>
        <v>361</v>
      </c>
      <c r="Q2916" s="309"/>
      <c r="R2916" s="304" t="str">
        <f>VLOOKUP($C2916,SMM_Vol1!$B$271:$F$306,5,FALSE)</f>
        <v>Yong et al. (2012)</v>
      </c>
      <c r="S2916" s="356"/>
      <c r="T2916" s="304"/>
      <c r="U2916" s="356"/>
      <c r="V2916" s="304"/>
      <c r="W2916" s="310" t="s">
        <v>4908</v>
      </c>
      <c r="X2916" s="304" t="s">
        <v>232</v>
      </c>
      <c r="Y2916" s="366">
        <f t="shared" si="708"/>
        <v>506.6</v>
      </c>
      <c r="Z2916" s="304">
        <v>0.4</v>
      </c>
      <c r="AA2916" s="304"/>
      <c r="AB2916" s="304">
        <v>-999</v>
      </c>
      <c r="AC2916" s="304">
        <v>-999</v>
      </c>
      <c r="AD2916" s="366">
        <v>-999</v>
      </c>
      <c r="AE2916" s="304">
        <v>-999</v>
      </c>
      <c r="AF2916" s="304">
        <v>-999</v>
      </c>
      <c r="AG2916" s="304"/>
      <c r="AH2916" s="304">
        <v>0.11512500000000001</v>
      </c>
      <c r="AI2916" s="385">
        <v>0.193632</v>
      </c>
      <c r="AJ2916" s="332">
        <v>673</v>
      </c>
      <c r="AK2916" s="304">
        <f t="shared" si="707"/>
        <v>690</v>
      </c>
      <c r="AL2916" s="363">
        <f>IF(OR(AH2916&lt;=0.0022,AI2916&lt;=0.0022),0.2,0.43)</f>
        <v>0.43</v>
      </c>
      <c r="AM2916" s="389">
        <f t="shared" si="709"/>
        <v>353</v>
      </c>
      <c r="AN2916" s="363">
        <v>0.25</v>
      </c>
      <c r="AO2916" s="304"/>
      <c r="AP2916" s="312" t="s">
        <v>4980</v>
      </c>
      <c r="AQ2916" s="312"/>
      <c r="AR2916" s="312">
        <v>349</v>
      </c>
      <c r="AS2916" s="304"/>
      <c r="AT2916" s="312">
        <v>353</v>
      </c>
      <c r="AU2916" s="329">
        <f>VLOOKUP(C2916,[1]world!$A$2:$B$3555,2,FALSE)</f>
        <v>3</v>
      </c>
      <c r="AV2916" s="329">
        <v>547</v>
      </c>
      <c r="AW2916" s="304">
        <v>0.37</v>
      </c>
      <c r="AX2916" s="304">
        <v>60</v>
      </c>
      <c r="AY2916" s="304">
        <v>-999</v>
      </c>
      <c r="AZ2916" s="304">
        <v>300</v>
      </c>
      <c r="BA2916" s="304">
        <v>20</v>
      </c>
      <c r="BB2916" s="304">
        <v>-999</v>
      </c>
      <c r="BC2916" s="304">
        <v>20</v>
      </c>
      <c r="BD2916" s="304">
        <v>-999</v>
      </c>
      <c r="BE2916" s="304">
        <v>-999</v>
      </c>
      <c r="BF2916" s="304">
        <v>-999</v>
      </c>
      <c r="BG2916" s="304">
        <v>-999</v>
      </c>
      <c r="BH2916" s="304">
        <v>-999</v>
      </c>
      <c r="BI2916" s="304">
        <v>-999</v>
      </c>
      <c r="BJ2916" s="304">
        <v>3</v>
      </c>
      <c r="BK2916" s="304" t="s">
        <v>4954</v>
      </c>
      <c r="BL2916" s="304">
        <v>3</v>
      </c>
    </row>
    <row r="2917" spans="1:64" ht="15" hidden="1" customHeight="1" x14ac:dyDescent="0.2">
      <c r="A2917" s="304" t="s">
        <v>4917</v>
      </c>
      <c r="B2917" s="304" t="s">
        <v>5965</v>
      </c>
      <c r="C2917" s="304">
        <v>3055</v>
      </c>
      <c r="D2917" s="349" t="s">
        <v>1676</v>
      </c>
      <c r="E2917" s="304" t="s">
        <v>1677</v>
      </c>
      <c r="F2917" s="304"/>
      <c r="G2917" s="324">
        <v>32.999000000000002</v>
      </c>
      <c r="H2917" s="324">
        <v>-116.94199999999999</v>
      </c>
      <c r="I2917" s="324" t="s">
        <v>223</v>
      </c>
      <c r="J2917" s="368">
        <f>P2917</f>
        <v>611</v>
      </c>
      <c r="K2917" s="331">
        <v>0.1</v>
      </c>
      <c r="L2917" s="304" t="str">
        <f t="shared" si="706"/>
        <v>C</v>
      </c>
      <c r="M2917" s="388">
        <v>0</v>
      </c>
      <c r="N2917" s="304"/>
      <c r="O2917" s="304" t="str">
        <f>VLOOKUP($C2917,SMM_Vol1!$B$271:$F$306,3,FALSE)</f>
        <v>&gt; 30</v>
      </c>
      <c r="P2917" s="304">
        <f>VLOOKUP($C2917,SMM_Vol1!$B$271:$F$306,4,FALSE)</f>
        <v>611</v>
      </c>
      <c r="Q2917" s="309"/>
      <c r="R2917" s="304" t="str">
        <f>VLOOKUP($C2917,SMM_Vol1!$B$271:$F$306,5,FALSE)</f>
        <v>Yong et al. (2012)</v>
      </c>
      <c r="S2917" s="356"/>
      <c r="T2917" s="304"/>
      <c r="U2917" s="356"/>
      <c r="V2917" s="304"/>
      <c r="W2917" s="310" t="s">
        <v>4908</v>
      </c>
      <c r="X2917" s="304" t="s">
        <v>232</v>
      </c>
      <c r="Y2917" s="366">
        <f t="shared" si="708"/>
        <v>506.6</v>
      </c>
      <c r="Z2917" s="304">
        <v>0.4</v>
      </c>
      <c r="AA2917" s="304"/>
      <c r="AB2917" s="304">
        <v>-999</v>
      </c>
      <c r="AC2917" s="304">
        <v>-999</v>
      </c>
      <c r="AD2917" s="366">
        <v>-999</v>
      </c>
      <c r="AE2917" s="304">
        <v>-999</v>
      </c>
      <c r="AF2917" s="304">
        <v>-999</v>
      </c>
      <c r="AG2917" s="304"/>
      <c r="AH2917" s="304">
        <v>7.9814999999999997E-2</v>
      </c>
      <c r="AI2917" s="312"/>
      <c r="AJ2917" s="332">
        <v>568</v>
      </c>
      <c r="AK2917" s="304">
        <f t="shared" si="707"/>
        <v>555</v>
      </c>
      <c r="AL2917" s="304">
        <f>IF(AH2917&lt;=0.0022,0.2,0.43)</f>
        <v>0.43</v>
      </c>
      <c r="AM2917" s="389">
        <f t="shared" si="709"/>
        <v>748</v>
      </c>
      <c r="AN2917" s="304">
        <v>0.4</v>
      </c>
      <c r="AO2917" s="304"/>
      <c r="AP2917" s="312" t="s">
        <v>6114</v>
      </c>
      <c r="AQ2917" s="312"/>
      <c r="AR2917" s="312">
        <v>748</v>
      </c>
      <c r="AS2917" s="304"/>
      <c r="AT2917" s="312"/>
      <c r="AU2917" s="329">
        <f>VLOOKUP(C2917,[1]world!$A$2:$B$3555,2,FALSE)</f>
        <v>1</v>
      </c>
      <c r="AV2917" s="329">
        <v>519</v>
      </c>
      <c r="AW2917" s="304">
        <v>0.37</v>
      </c>
      <c r="AX2917" s="304">
        <v>40</v>
      </c>
      <c r="AY2917" s="304">
        <v>-999</v>
      </c>
      <c r="AZ2917" s="304">
        <v>180</v>
      </c>
      <c r="BA2917" s="304">
        <v>-999</v>
      </c>
      <c r="BB2917" s="304">
        <v>-999</v>
      </c>
      <c r="BC2917" s="304">
        <v>-999</v>
      </c>
      <c r="BD2917" s="304">
        <v>-999</v>
      </c>
      <c r="BE2917" s="304">
        <v>-999</v>
      </c>
      <c r="BF2917" s="304">
        <v>-999</v>
      </c>
      <c r="BG2917" s="304">
        <v>-999</v>
      </c>
      <c r="BH2917" s="304">
        <v>-999</v>
      </c>
      <c r="BI2917" s="304">
        <v>-999</v>
      </c>
      <c r="BJ2917" s="304">
        <v>4</v>
      </c>
      <c r="BK2917" s="304" t="s">
        <v>4954</v>
      </c>
      <c r="BL2917" s="304">
        <v>4</v>
      </c>
    </row>
    <row r="2918" spans="1:64" ht="15" hidden="1" customHeight="1" x14ac:dyDescent="0.2">
      <c r="A2918" s="304" t="s">
        <v>4917</v>
      </c>
      <c r="B2918" s="304" t="s">
        <v>5965</v>
      </c>
      <c r="C2918" s="304">
        <v>3056</v>
      </c>
      <c r="D2918" s="349" t="s">
        <v>1635</v>
      </c>
      <c r="E2918" s="304" t="s">
        <v>1636</v>
      </c>
      <c r="F2918" s="304" t="s">
        <v>5959</v>
      </c>
      <c r="G2918" s="324">
        <v>32.805</v>
      </c>
      <c r="H2918" s="324">
        <v>-115.447</v>
      </c>
      <c r="I2918" s="324" t="s">
        <v>223</v>
      </c>
      <c r="J2918" s="368">
        <f>P2918</f>
        <v>196</v>
      </c>
      <c r="K2918" s="331">
        <v>0.1</v>
      </c>
      <c r="L2918" s="304" t="str">
        <f t="shared" si="706"/>
        <v>D</v>
      </c>
      <c r="M2918" s="388">
        <v>0</v>
      </c>
      <c r="N2918" s="304"/>
      <c r="O2918" s="304" t="str">
        <f>VLOOKUP($C2918,SMM_Vol1!$B$271:$F$306,3,FALSE)</f>
        <v>&gt; 30</v>
      </c>
      <c r="P2918" s="304">
        <f>VLOOKUP($C2918,SMM_Vol1!$B$271:$F$306,4,FALSE)</f>
        <v>196</v>
      </c>
      <c r="Q2918" s="309"/>
      <c r="R2918" s="304" t="str">
        <f>VLOOKUP($C2918,SMM_Vol1!$B$271:$F$306,5,FALSE)</f>
        <v>Yong et al. (2012)</v>
      </c>
      <c r="S2918" s="356"/>
      <c r="T2918" s="304"/>
      <c r="U2918" s="356"/>
      <c r="V2918" s="304"/>
      <c r="W2918" s="310" t="s">
        <v>4908</v>
      </c>
      <c r="X2918" s="304" t="s">
        <v>232</v>
      </c>
      <c r="Y2918" s="366">
        <f t="shared" si="708"/>
        <v>506.6</v>
      </c>
      <c r="Z2918" s="304">
        <v>0.4</v>
      </c>
      <c r="AA2918" s="304"/>
      <c r="AB2918" s="304">
        <v>-999</v>
      </c>
      <c r="AC2918" s="304">
        <v>-999</v>
      </c>
      <c r="AD2918" s="366">
        <v>-999</v>
      </c>
      <c r="AE2918" s="304">
        <v>-999</v>
      </c>
      <c r="AF2918" s="304">
        <v>-999</v>
      </c>
      <c r="AG2918" s="304"/>
      <c r="AH2918" s="304">
        <v>2.7701900000000001E-3</v>
      </c>
      <c r="AI2918" s="385">
        <v>1.20027E-2</v>
      </c>
      <c r="AJ2918" s="332">
        <v>226</v>
      </c>
      <c r="AK2918" s="304">
        <f t="shared" si="707"/>
        <v>210</v>
      </c>
      <c r="AL2918" s="363">
        <f>IF(AND(AH2918&lt;=0.0022,AI2918&lt;=0.0022),0.2,0.43)</f>
        <v>0.43</v>
      </c>
      <c r="AM2918" s="389">
        <f t="shared" si="709"/>
        <v>306</v>
      </c>
      <c r="AN2918" s="363">
        <v>0.25</v>
      </c>
      <c r="AO2918" s="304"/>
      <c r="AP2918" s="312" t="s">
        <v>4984</v>
      </c>
      <c r="AQ2918" s="312"/>
      <c r="AR2918" s="312">
        <v>209</v>
      </c>
      <c r="AS2918" s="304"/>
      <c r="AT2918" s="312">
        <v>306</v>
      </c>
      <c r="AU2918" s="329">
        <f>VLOOKUP(C2918,[1]world!$A$2:$B$3555,2,FALSE)</f>
        <v>16</v>
      </c>
      <c r="AV2918" s="329">
        <v>246</v>
      </c>
      <c r="AW2918" s="304">
        <v>0.18</v>
      </c>
      <c r="AX2918" s="304">
        <v>1440</v>
      </c>
      <c r="AY2918" s="304">
        <v>-999</v>
      </c>
      <c r="AZ2918" s="304">
        <v>3340</v>
      </c>
      <c r="BA2918" s="304">
        <v>1440</v>
      </c>
      <c r="BB2918" s="304">
        <v>-999</v>
      </c>
      <c r="BC2918" s="304">
        <v>5460</v>
      </c>
      <c r="BD2918" s="304">
        <v>-999</v>
      </c>
      <c r="BE2918" s="304">
        <v>-999</v>
      </c>
      <c r="BF2918" s="304">
        <v>-999</v>
      </c>
      <c r="BG2918" s="304">
        <v>-999</v>
      </c>
      <c r="BH2918" s="304">
        <v>-999</v>
      </c>
      <c r="BI2918" s="304">
        <v>-999</v>
      </c>
      <c r="BJ2918" s="304">
        <v>3</v>
      </c>
      <c r="BK2918" s="304" t="s">
        <v>4954</v>
      </c>
      <c r="BL2918" s="304">
        <v>3</v>
      </c>
    </row>
    <row r="2919" spans="1:64" ht="15" hidden="1" customHeight="1" x14ac:dyDescent="0.2">
      <c r="A2919" s="304" t="s">
        <v>4917</v>
      </c>
      <c r="B2919" s="304" t="s">
        <v>5965</v>
      </c>
      <c r="C2919" s="304">
        <v>3057</v>
      </c>
      <c r="D2919" s="349" t="s">
        <v>1649</v>
      </c>
      <c r="E2919" s="304" t="s">
        <v>1650</v>
      </c>
      <c r="F2919" s="304"/>
      <c r="G2919" s="324">
        <v>32.890999999999998</v>
      </c>
      <c r="H2919" s="324">
        <v>-116.846</v>
      </c>
      <c r="I2919" s="324" t="s">
        <v>223</v>
      </c>
      <c r="J2919" s="368">
        <f>P2919</f>
        <v>805</v>
      </c>
      <c r="K2919" s="331">
        <v>0.1</v>
      </c>
      <c r="L2919" s="304" t="str">
        <f t="shared" si="706"/>
        <v>B</v>
      </c>
      <c r="M2919" s="388">
        <v>0</v>
      </c>
      <c r="N2919" s="304"/>
      <c r="O2919" s="304" t="str">
        <f>VLOOKUP($C2919,SMM_Vol1!$B$271:$F$306,3,FALSE)</f>
        <v>&gt; 30</v>
      </c>
      <c r="P2919" s="304">
        <f>VLOOKUP($C2919,SMM_Vol1!$B$271:$F$306,4,FALSE)</f>
        <v>805</v>
      </c>
      <c r="Q2919" s="309"/>
      <c r="R2919" s="304" t="str">
        <f>VLOOKUP($C2919,SMM_Vol1!$B$271:$F$306,5,FALSE)</f>
        <v>Yong et al. (2012)</v>
      </c>
      <c r="S2919" s="356"/>
      <c r="T2919" s="304"/>
      <c r="U2919" s="356"/>
      <c r="V2919" s="304"/>
      <c r="W2919" s="310" t="s">
        <v>4908</v>
      </c>
      <c r="X2919" s="304" t="s">
        <v>232</v>
      </c>
      <c r="Y2919" s="366">
        <f t="shared" si="708"/>
        <v>506.6</v>
      </c>
      <c r="Z2919" s="304">
        <v>0.4</v>
      </c>
      <c r="AA2919" s="304"/>
      <c r="AB2919" s="304">
        <v>-999</v>
      </c>
      <c r="AC2919" s="304">
        <v>-999</v>
      </c>
      <c r="AD2919" s="366">
        <v>-999</v>
      </c>
      <c r="AE2919" s="304">
        <v>-999</v>
      </c>
      <c r="AF2919" s="304">
        <v>-999</v>
      </c>
      <c r="AG2919" s="304"/>
      <c r="AH2919" s="304">
        <v>0.138457</v>
      </c>
      <c r="AI2919" s="312"/>
      <c r="AJ2919" s="332">
        <v>755</v>
      </c>
      <c r="AK2919" s="304">
        <f t="shared" si="707"/>
        <v>690</v>
      </c>
      <c r="AL2919" s="304">
        <f>IF(AH2919&lt;=0.0022,0.2,0.43)</f>
        <v>0.43</v>
      </c>
      <c r="AM2919" s="389">
        <f t="shared" si="709"/>
        <v>748</v>
      </c>
      <c r="AN2919" s="304">
        <v>0.4</v>
      </c>
      <c r="AO2919" s="304"/>
      <c r="AP2919" s="312" t="s">
        <v>6112</v>
      </c>
      <c r="AQ2919" s="312"/>
      <c r="AR2919" s="312">
        <v>748</v>
      </c>
      <c r="AS2919" s="304"/>
      <c r="AT2919" s="312"/>
      <c r="AU2919" s="329">
        <f>VLOOKUP(C2919,[1]world!$A$2:$B$3555,2,FALSE)</f>
        <v>1</v>
      </c>
      <c r="AV2919" s="329">
        <v>519</v>
      </c>
      <c r="AW2919" s="304">
        <v>0.37</v>
      </c>
      <c r="AX2919" s="304">
        <v>4</v>
      </c>
      <c r="AY2919" s="304">
        <v>-999</v>
      </c>
      <c r="AZ2919" s="304">
        <v>180</v>
      </c>
      <c r="BA2919" s="304">
        <v>4</v>
      </c>
      <c r="BB2919" s="304">
        <v>-999</v>
      </c>
      <c r="BC2919" s="304">
        <v>-999</v>
      </c>
      <c r="BD2919" s="304">
        <v>-999</v>
      </c>
      <c r="BE2919" s="304">
        <v>-999</v>
      </c>
      <c r="BF2919" s="304">
        <v>-999</v>
      </c>
      <c r="BG2919" s="304">
        <v>-999</v>
      </c>
      <c r="BH2919" s="304">
        <v>-999</v>
      </c>
      <c r="BI2919" s="304">
        <v>-999</v>
      </c>
      <c r="BJ2919" s="304">
        <v>0</v>
      </c>
      <c r="BK2919" s="304" t="s">
        <v>4954</v>
      </c>
      <c r="BL2919" s="304">
        <v>4</v>
      </c>
    </row>
    <row r="2920" spans="1:64" ht="15" hidden="1" customHeight="1" x14ac:dyDescent="0.2">
      <c r="A2920" s="304" t="s">
        <v>4917</v>
      </c>
      <c r="B2920" s="304" t="s">
        <v>5965</v>
      </c>
      <c r="C2920" s="304">
        <v>3058</v>
      </c>
      <c r="D2920" s="349" t="s">
        <v>2276</v>
      </c>
      <c r="E2920" s="304" t="s">
        <v>2277</v>
      </c>
      <c r="F2920" s="304"/>
      <c r="G2920" s="324">
        <v>34.094000000000001</v>
      </c>
      <c r="H2920" s="324">
        <v>-116.93600000000001</v>
      </c>
      <c r="I2920" s="324" t="s">
        <v>223</v>
      </c>
      <c r="J2920" s="368">
        <f>P2920</f>
        <v>416</v>
      </c>
      <c r="K2920" s="331">
        <v>0.1</v>
      </c>
      <c r="L2920" s="304" t="str">
        <f t="shared" si="706"/>
        <v>C</v>
      </c>
      <c r="M2920" s="388">
        <v>0</v>
      </c>
      <c r="N2920" s="304"/>
      <c r="O2920" s="304" t="str">
        <f>VLOOKUP($C2920,SMM_Vol1!$B$271:$F$306,3,FALSE)</f>
        <v>&gt; 30</v>
      </c>
      <c r="P2920" s="304">
        <f>VLOOKUP($C2920,SMM_Vol1!$B$271:$F$306,4,FALSE)</f>
        <v>416</v>
      </c>
      <c r="Q2920" s="309"/>
      <c r="R2920" s="304" t="str">
        <f>VLOOKUP($C2920,SMM_Vol1!$B$271:$F$306,5,FALSE)</f>
        <v>Yong et al. (2012)</v>
      </c>
      <c r="S2920" s="356"/>
      <c r="T2920" s="304"/>
      <c r="U2920" s="356"/>
      <c r="V2920" s="304"/>
      <c r="W2920" s="310" t="s">
        <v>6033</v>
      </c>
      <c r="X2920" s="304">
        <v>-999</v>
      </c>
      <c r="Y2920" s="366" t="str">
        <f t="shared" si="708"/>
        <v>-</v>
      </c>
      <c r="Z2920" s="304"/>
      <c r="AA2920" s="304"/>
      <c r="AB2920" s="304">
        <v>-999</v>
      </c>
      <c r="AC2920" s="304">
        <v>-999</v>
      </c>
      <c r="AD2920" s="366">
        <v>-999</v>
      </c>
      <c r="AE2920" s="304">
        <v>-999</v>
      </c>
      <c r="AF2920" s="304">
        <v>-999</v>
      </c>
      <c r="AG2920" s="304"/>
      <c r="AH2920" s="304">
        <v>0.28387699999999999</v>
      </c>
      <c r="AI2920" s="312"/>
      <c r="AJ2920" s="332">
        <v>760</v>
      </c>
      <c r="AK2920" s="304">
        <f t="shared" si="707"/>
        <v>760</v>
      </c>
      <c r="AL2920" s="304">
        <f>IF(AH2920&lt;=0.0022,0.2,0.43)</f>
        <v>0.43</v>
      </c>
      <c r="AM2920" s="389">
        <f t="shared" si="709"/>
        <v>748</v>
      </c>
      <c r="AN2920" s="304">
        <v>0.4</v>
      </c>
      <c r="AO2920" s="304"/>
      <c r="AP2920" s="312" t="s">
        <v>1600</v>
      </c>
      <c r="AQ2920" s="312"/>
      <c r="AR2920" s="312">
        <v>748</v>
      </c>
      <c r="AS2920" s="304"/>
      <c r="AT2920" s="312"/>
      <c r="AU2920" s="329">
        <f>VLOOKUP(C2920,[1]world!$A$2:$B$3555,2,FALSE)</f>
        <v>1</v>
      </c>
      <c r="AV2920" s="329">
        <v>519</v>
      </c>
      <c r="AW2920" s="304">
        <v>0.37</v>
      </c>
      <c r="AX2920" s="304">
        <v>40</v>
      </c>
      <c r="AY2920" s="304">
        <v>-999</v>
      </c>
      <c r="AZ2920" s="304">
        <v>280</v>
      </c>
      <c r="BA2920" s="304">
        <v>-999</v>
      </c>
      <c r="BB2920" s="304">
        <v>-999</v>
      </c>
      <c r="BC2920" s="304">
        <v>-999</v>
      </c>
      <c r="BD2920" s="304">
        <v>-999</v>
      </c>
      <c r="BE2920" s="304">
        <v>-999</v>
      </c>
      <c r="BF2920" s="304">
        <v>-999</v>
      </c>
      <c r="BG2920" s="304">
        <v>-999</v>
      </c>
      <c r="BH2920" s="304">
        <v>-999</v>
      </c>
      <c r="BI2920" s="304">
        <v>-999</v>
      </c>
      <c r="BJ2920" s="304">
        <v>4</v>
      </c>
      <c r="BK2920" s="304" t="s">
        <v>4954</v>
      </c>
      <c r="BL2920" s="304">
        <v>4</v>
      </c>
    </row>
    <row r="2921" spans="1:64" ht="15" hidden="1" customHeight="1" x14ac:dyDescent="0.2">
      <c r="A2921" s="304" t="s">
        <v>4917</v>
      </c>
      <c r="B2921" s="304" t="s">
        <v>5965</v>
      </c>
      <c r="C2921" s="304">
        <v>3059</v>
      </c>
      <c r="D2921" s="349" t="s">
        <v>2283</v>
      </c>
      <c r="E2921" s="304" t="s">
        <v>2284</v>
      </c>
      <c r="F2921" s="304"/>
      <c r="G2921" s="324">
        <v>34.1</v>
      </c>
      <c r="H2921" s="324">
        <v>-117.43899999999999</v>
      </c>
      <c r="I2921" s="324" t="s">
        <v>232</v>
      </c>
      <c r="J2921" s="368">
        <f t="shared" ref="J2921:J2922" si="715">EXP(0.35*LN(AM2921)+0.24*LN(Y2921)+0.2*LN(AJ2921)+0.21*LN(AV2921))</f>
        <v>389.22905439008485</v>
      </c>
      <c r="K2921" s="331">
        <f t="shared" ref="K2921:K2922" si="716">SQRT(0.35*AN2921^2+0.24*Z2921^2+0.2*AL2921^2+0.21*AW2921^2)</f>
        <v>0.35497042130295869</v>
      </c>
      <c r="L2921" s="304" t="str">
        <f t="shared" si="706"/>
        <v>C</v>
      </c>
      <c r="M2921" s="388" t="s">
        <v>6092</v>
      </c>
      <c r="N2921" s="304"/>
      <c r="O2921" s="304"/>
      <c r="P2921" s="356"/>
      <c r="Q2921" s="356"/>
      <c r="R2921" s="304"/>
      <c r="S2921" s="356"/>
      <c r="T2921" s="304"/>
      <c r="U2921" s="356"/>
      <c r="V2921" s="304"/>
      <c r="W2921" s="310" t="s">
        <v>1395</v>
      </c>
      <c r="X2921" s="304" t="s">
        <v>232</v>
      </c>
      <c r="Y2921" s="366">
        <f t="shared" si="708"/>
        <v>506.6</v>
      </c>
      <c r="Z2921" s="304">
        <v>0.4</v>
      </c>
      <c r="AA2921" s="304"/>
      <c r="AB2921" s="304">
        <v>-999</v>
      </c>
      <c r="AC2921" s="304">
        <v>-999</v>
      </c>
      <c r="AD2921" s="366">
        <v>-999</v>
      </c>
      <c r="AE2921" s="304">
        <v>-999</v>
      </c>
      <c r="AF2921" s="304">
        <v>-999</v>
      </c>
      <c r="AG2921" s="304"/>
      <c r="AH2921" s="304">
        <v>1.6822400000000001E-2</v>
      </c>
      <c r="AI2921" s="385">
        <v>5.45823E-2</v>
      </c>
      <c r="AJ2921" s="332">
        <v>351</v>
      </c>
      <c r="AK2921" s="304">
        <f t="shared" si="707"/>
        <v>270</v>
      </c>
      <c r="AL2921" s="363">
        <v>0.43</v>
      </c>
      <c r="AM2921" s="389">
        <f t="shared" si="709"/>
        <v>353</v>
      </c>
      <c r="AN2921" s="363">
        <v>0.25</v>
      </c>
      <c r="AO2921" s="304"/>
      <c r="AP2921" s="312" t="s">
        <v>6113</v>
      </c>
      <c r="AQ2921" s="312"/>
      <c r="AR2921" s="312">
        <v>280</v>
      </c>
      <c r="AS2921" s="304"/>
      <c r="AT2921" s="312">
        <v>353</v>
      </c>
      <c r="AU2921" s="329">
        <f>VLOOKUP(C2921,[1]world!$A$2:$B$3555,2,FALSE)</f>
        <v>8</v>
      </c>
      <c r="AV2921" s="329">
        <v>374</v>
      </c>
      <c r="AW2921" s="304">
        <v>0.37</v>
      </c>
      <c r="AX2921" s="304">
        <v>80</v>
      </c>
      <c r="AY2921" s="304">
        <v>-999</v>
      </c>
      <c r="AZ2921" s="304">
        <v>300</v>
      </c>
      <c r="BA2921" s="304">
        <v>320</v>
      </c>
      <c r="BB2921" s="304">
        <v>-999</v>
      </c>
      <c r="BC2921" s="304">
        <v>440</v>
      </c>
      <c r="BD2921" s="304">
        <v>-999</v>
      </c>
      <c r="BE2921" s="304">
        <v>-999</v>
      </c>
      <c r="BF2921" s="304">
        <v>-999</v>
      </c>
      <c r="BG2921" s="304">
        <v>-999</v>
      </c>
      <c r="BH2921" s="304">
        <v>-999</v>
      </c>
      <c r="BI2921" s="304">
        <v>-999</v>
      </c>
      <c r="BJ2921" s="304">
        <v>3</v>
      </c>
      <c r="BK2921" s="304" t="s">
        <v>4954</v>
      </c>
      <c r="BL2921" s="304">
        <v>3</v>
      </c>
    </row>
    <row r="2922" spans="1:64" ht="15" hidden="1" customHeight="1" x14ac:dyDescent="0.2">
      <c r="A2922" s="304" t="s">
        <v>4917</v>
      </c>
      <c r="B2922" s="304" t="s">
        <v>5965</v>
      </c>
      <c r="C2922" s="304">
        <v>3060</v>
      </c>
      <c r="D2922" s="349" t="s">
        <v>2290</v>
      </c>
      <c r="E2922" s="309">
        <v>5326</v>
      </c>
      <c r="F2922" s="309" t="s">
        <v>1693</v>
      </c>
      <c r="G2922" s="324">
        <v>34.10521</v>
      </c>
      <c r="H2922" s="324">
        <v>-117.28264</v>
      </c>
      <c r="I2922" s="324" t="s">
        <v>232</v>
      </c>
      <c r="J2922" s="368">
        <f t="shared" si="715"/>
        <v>349.47517412070715</v>
      </c>
      <c r="K2922" s="331">
        <f t="shared" si="716"/>
        <v>0.35497042130295869</v>
      </c>
      <c r="L2922" s="304" t="str">
        <f t="shared" si="706"/>
        <v>D</v>
      </c>
      <c r="M2922" s="388" t="s">
        <v>6092</v>
      </c>
      <c r="N2922" s="304"/>
      <c r="O2922" s="304"/>
      <c r="P2922" s="356"/>
      <c r="Q2922" s="356"/>
      <c r="R2922" s="304"/>
      <c r="S2922" s="356"/>
      <c r="T2922" s="304"/>
      <c r="U2922" s="356"/>
      <c r="V2922" s="304"/>
      <c r="W2922" s="310" t="s">
        <v>1395</v>
      </c>
      <c r="X2922" s="304" t="s">
        <v>232</v>
      </c>
      <c r="Y2922" s="366">
        <f t="shared" si="708"/>
        <v>506.6</v>
      </c>
      <c r="Z2922" s="304">
        <v>0.4</v>
      </c>
      <c r="AA2922" s="304"/>
      <c r="AB2922" s="304">
        <v>-999</v>
      </c>
      <c r="AC2922" s="304">
        <v>-999</v>
      </c>
      <c r="AD2922" s="366">
        <v>-999</v>
      </c>
      <c r="AE2922" s="304">
        <v>-999</v>
      </c>
      <c r="AF2922" s="304">
        <v>-999</v>
      </c>
      <c r="AG2922" s="304"/>
      <c r="AH2922" s="304">
        <v>5.98585E-3</v>
      </c>
      <c r="AI2922" s="385">
        <v>1.6440799999999998E-2</v>
      </c>
      <c r="AJ2922" s="332">
        <v>263</v>
      </c>
      <c r="AK2922" s="304">
        <f t="shared" si="707"/>
        <v>270</v>
      </c>
      <c r="AL2922" s="363">
        <v>0.43</v>
      </c>
      <c r="AM2922" s="389">
        <f t="shared" si="709"/>
        <v>306</v>
      </c>
      <c r="AN2922" s="363">
        <v>0.25</v>
      </c>
      <c r="AO2922" s="304"/>
      <c r="AP2922" s="312" t="s">
        <v>6113</v>
      </c>
      <c r="AQ2922" s="312"/>
      <c r="AR2922" s="312">
        <v>280</v>
      </c>
      <c r="AS2922" s="304"/>
      <c r="AT2922" s="312">
        <v>306</v>
      </c>
      <c r="AU2922" s="329">
        <f>VLOOKUP(C2922,[1]world!$A$2:$B$3555,2,FALSE)</f>
        <v>8</v>
      </c>
      <c r="AV2922" s="329">
        <v>374</v>
      </c>
      <c r="AW2922" s="304">
        <v>0.37</v>
      </c>
      <c r="AX2922" s="304">
        <v>80</v>
      </c>
      <c r="AY2922" s="304">
        <v>-999</v>
      </c>
      <c r="AZ2922" s="304">
        <v>1180</v>
      </c>
      <c r="BA2922" s="304">
        <v>320</v>
      </c>
      <c r="BB2922" s="304">
        <v>-999</v>
      </c>
      <c r="BC2922" s="304">
        <v>580</v>
      </c>
      <c r="BD2922" s="304">
        <v>-999</v>
      </c>
      <c r="BE2922" s="304">
        <v>-999</v>
      </c>
      <c r="BF2922" s="304">
        <v>-999</v>
      </c>
      <c r="BG2922" s="304">
        <v>-999</v>
      </c>
      <c r="BH2922" s="304">
        <v>-999</v>
      </c>
      <c r="BI2922" s="304">
        <v>-999</v>
      </c>
      <c r="BJ2922" s="304">
        <v>3</v>
      </c>
      <c r="BK2922" s="304" t="s">
        <v>4954</v>
      </c>
      <c r="BL2922" s="304">
        <v>3</v>
      </c>
    </row>
    <row r="2923" spans="1:64" ht="15" hidden="1" customHeight="1" x14ac:dyDescent="0.2">
      <c r="A2923" s="304" t="s">
        <v>4917</v>
      </c>
      <c r="B2923" s="304" t="s">
        <v>5965</v>
      </c>
      <c r="C2923" s="304">
        <v>3061</v>
      </c>
      <c r="D2923" s="349" t="s">
        <v>1679</v>
      </c>
      <c r="E2923" s="304" t="s">
        <v>1680</v>
      </c>
      <c r="F2923" s="304"/>
      <c r="G2923" s="324">
        <v>33.051000000000002</v>
      </c>
      <c r="H2923" s="324">
        <v>-114.827</v>
      </c>
      <c r="I2923" s="324" t="s">
        <v>223</v>
      </c>
      <c r="J2923" s="368">
        <f>P2923</f>
        <v>743</v>
      </c>
      <c r="K2923" s="331">
        <v>0.1</v>
      </c>
      <c r="L2923" s="304" t="str">
        <f t="shared" si="706"/>
        <v>C</v>
      </c>
      <c r="M2923" s="388">
        <v>0</v>
      </c>
      <c r="N2923" s="304"/>
      <c r="O2923" s="304" t="str">
        <f>VLOOKUP($C2923,SMM_Vol1!$B$271:$F$306,3,FALSE)</f>
        <v>&gt; 30</v>
      </c>
      <c r="P2923" s="304">
        <f>VLOOKUP($C2923,SMM_Vol1!$B$271:$F$306,4,FALSE)</f>
        <v>743</v>
      </c>
      <c r="Q2923" s="309"/>
      <c r="R2923" s="304" t="str">
        <f>VLOOKUP($C2923,SMM_Vol1!$B$271:$F$306,5,FALSE)</f>
        <v>Yong et al. (2012)</v>
      </c>
      <c r="S2923" s="356"/>
      <c r="T2923" s="304"/>
      <c r="U2923" s="356"/>
      <c r="V2923" s="304"/>
      <c r="W2923" s="310" t="s">
        <v>4908</v>
      </c>
      <c r="X2923" s="304" t="s">
        <v>232</v>
      </c>
      <c r="Y2923" s="366">
        <f t="shared" si="708"/>
        <v>506.6</v>
      </c>
      <c r="Z2923" s="304">
        <v>0.4</v>
      </c>
      <c r="AA2923" s="304"/>
      <c r="AB2923" s="304">
        <v>-999</v>
      </c>
      <c r="AC2923" s="304">
        <v>-999</v>
      </c>
      <c r="AD2923" s="366">
        <v>-999</v>
      </c>
      <c r="AE2923" s="304">
        <v>-999</v>
      </c>
      <c r="AF2923" s="304">
        <v>-999</v>
      </c>
      <c r="AG2923" s="304"/>
      <c r="AH2923" s="304">
        <v>1.2407E-2</v>
      </c>
      <c r="AI2923" s="312"/>
      <c r="AJ2923" s="332">
        <v>318</v>
      </c>
      <c r="AK2923" s="304">
        <f t="shared" si="707"/>
        <v>270</v>
      </c>
      <c r="AL2923" s="304">
        <f>IF(AH2923&lt;=0.0022,0.2,0.43)</f>
        <v>0.43</v>
      </c>
      <c r="AM2923" s="389">
        <f t="shared" si="709"/>
        <v>748</v>
      </c>
      <c r="AN2923" s="304">
        <v>0.4</v>
      </c>
      <c r="AO2923" s="304"/>
      <c r="AP2923" s="312" t="s">
        <v>6125</v>
      </c>
      <c r="AQ2923" s="312"/>
      <c r="AR2923" s="312">
        <v>748</v>
      </c>
      <c r="AS2923" s="304"/>
      <c r="AT2923" s="312"/>
      <c r="AU2923" s="329">
        <f>VLOOKUP(C2923,[1]world!$A$2:$B$3555,2,FALSE)</f>
        <v>8</v>
      </c>
      <c r="AV2923" s="329">
        <v>374</v>
      </c>
      <c r="AW2923" s="304">
        <v>0.37</v>
      </c>
      <c r="AX2923" s="304">
        <v>40</v>
      </c>
      <c r="AY2923" s="304">
        <v>-999</v>
      </c>
      <c r="AZ2923" s="304">
        <v>260</v>
      </c>
      <c r="BA2923" s="304">
        <v>-999</v>
      </c>
      <c r="BB2923" s="304">
        <v>-999</v>
      </c>
      <c r="BC2923" s="304">
        <v>-999</v>
      </c>
      <c r="BD2923" s="304">
        <v>-999</v>
      </c>
      <c r="BE2923" s="304">
        <v>-999</v>
      </c>
      <c r="BF2923" s="304">
        <v>-999</v>
      </c>
      <c r="BG2923" s="304">
        <v>-999</v>
      </c>
      <c r="BH2923" s="304">
        <v>-999</v>
      </c>
      <c r="BI2923" s="304">
        <v>-999</v>
      </c>
      <c r="BJ2923" s="304">
        <v>4</v>
      </c>
      <c r="BK2923" s="304" t="s">
        <v>4954</v>
      </c>
      <c r="BL2923" s="304">
        <v>4</v>
      </c>
    </row>
    <row r="2924" spans="1:64" ht="15" hidden="1" customHeight="1" x14ac:dyDescent="0.2">
      <c r="A2924" s="304" t="s">
        <v>4917</v>
      </c>
      <c r="B2924" s="304" t="s">
        <v>5965</v>
      </c>
      <c r="C2924" s="304">
        <v>3062</v>
      </c>
      <c r="D2924" s="349" t="s">
        <v>2312</v>
      </c>
      <c r="E2924" s="304" t="s">
        <v>2313</v>
      </c>
      <c r="F2924" s="304"/>
      <c r="G2924" s="324">
        <v>34.121000000000002</v>
      </c>
      <c r="H2924" s="324">
        <v>-117.21899999999999</v>
      </c>
      <c r="I2924" s="324" t="s">
        <v>223</v>
      </c>
      <c r="J2924" s="368">
        <f>EXP(0.35*LN(AM2924)+0.24*LN(Y2924)+0.2*LN(AJ2924)+0.21*LN(AV2924))</f>
        <v>389.22905439008485</v>
      </c>
      <c r="K2924" s="331">
        <f>SQRT(0.35*AN2924^2+0.24*Z2924^2+0.2*AL2924^2+0.21*AW2924^2)</f>
        <v>0.35497042130295869</v>
      </c>
      <c r="L2924" s="304" t="str">
        <f t="shared" si="706"/>
        <v>C</v>
      </c>
      <c r="M2924" s="388" t="s">
        <v>6092</v>
      </c>
      <c r="N2924" s="304"/>
      <c r="O2924" s="304"/>
      <c r="P2924" s="356"/>
      <c r="Q2924" s="356"/>
      <c r="R2924" s="304"/>
      <c r="S2924" s="356"/>
      <c r="T2924" s="304"/>
      <c r="U2924" s="356"/>
      <c r="V2924" s="304"/>
      <c r="W2924" s="310" t="s">
        <v>4908</v>
      </c>
      <c r="X2924" s="304" t="s">
        <v>232</v>
      </c>
      <c r="Y2924" s="366">
        <f t="shared" si="708"/>
        <v>506.6</v>
      </c>
      <c r="Z2924" s="304">
        <v>0.4</v>
      </c>
      <c r="AA2924" s="304"/>
      <c r="AB2924" s="304">
        <v>-999</v>
      </c>
      <c r="AC2924" s="304">
        <v>-999</v>
      </c>
      <c r="AD2924" s="366">
        <v>-999</v>
      </c>
      <c r="AE2924" s="304">
        <v>-999</v>
      </c>
      <c r="AF2924" s="304">
        <v>-999</v>
      </c>
      <c r="AG2924" s="304"/>
      <c r="AH2924" s="304">
        <v>1.67648E-2</v>
      </c>
      <c r="AI2924" s="385">
        <v>6.9429299999999999E-2</v>
      </c>
      <c r="AJ2924" s="332">
        <v>351</v>
      </c>
      <c r="AK2924" s="304">
        <f t="shared" si="707"/>
        <v>270</v>
      </c>
      <c r="AL2924" s="363">
        <v>0.43</v>
      </c>
      <c r="AM2924" s="389">
        <f t="shared" si="709"/>
        <v>353</v>
      </c>
      <c r="AN2924" s="363">
        <v>0.25</v>
      </c>
      <c r="AO2924" s="304"/>
      <c r="AP2924" s="312" t="s">
        <v>4979</v>
      </c>
      <c r="AQ2924" s="312"/>
      <c r="AR2924" s="312">
        <v>354</v>
      </c>
      <c r="AS2924" s="304"/>
      <c r="AT2924" s="312">
        <v>353</v>
      </c>
      <c r="AU2924" s="329">
        <f>VLOOKUP(C2924,[1]world!$A$2:$B$3555,2,FALSE)</f>
        <v>8</v>
      </c>
      <c r="AV2924" s="329">
        <v>374</v>
      </c>
      <c r="AW2924" s="304">
        <v>0.37</v>
      </c>
      <c r="AX2924" s="304">
        <v>80</v>
      </c>
      <c r="AY2924" s="304">
        <v>-999</v>
      </c>
      <c r="AZ2924" s="304">
        <v>360</v>
      </c>
      <c r="BA2924" s="304">
        <v>320</v>
      </c>
      <c r="BB2924" s="304">
        <v>-999</v>
      </c>
      <c r="BC2924" s="304">
        <v>320</v>
      </c>
      <c r="BD2924" s="304">
        <v>-999</v>
      </c>
      <c r="BE2924" s="304">
        <v>-999</v>
      </c>
      <c r="BF2924" s="304">
        <v>-999</v>
      </c>
      <c r="BG2924" s="304">
        <v>-999</v>
      </c>
      <c r="BH2924" s="304">
        <v>-999</v>
      </c>
      <c r="BI2924" s="304">
        <v>-999</v>
      </c>
      <c r="BJ2924" s="304">
        <v>3</v>
      </c>
      <c r="BK2924" s="304" t="s">
        <v>4954</v>
      </c>
      <c r="BL2924" s="304">
        <v>3</v>
      </c>
    </row>
    <row r="2925" spans="1:64" ht="15" hidden="1" customHeight="1" x14ac:dyDescent="0.2">
      <c r="A2925" s="304" t="s">
        <v>4917</v>
      </c>
      <c r="B2925" s="304" t="s">
        <v>5965</v>
      </c>
      <c r="C2925" s="304">
        <v>3063</v>
      </c>
      <c r="D2925" s="349" t="s">
        <v>1686</v>
      </c>
      <c r="E2925" s="304" t="s">
        <v>1687</v>
      </c>
      <c r="F2925" s="304"/>
      <c r="G2925" s="324">
        <v>33.081000000000003</v>
      </c>
      <c r="H2925" s="324">
        <v>-116.598</v>
      </c>
      <c r="I2925" s="324" t="s">
        <v>223</v>
      </c>
      <c r="J2925" s="368">
        <f>P2925</f>
        <v>501</v>
      </c>
      <c r="K2925" s="331">
        <v>0.1</v>
      </c>
      <c r="L2925" s="304" t="str">
        <f t="shared" si="706"/>
        <v>C</v>
      </c>
      <c r="M2925" s="388">
        <v>0</v>
      </c>
      <c r="N2925" s="304"/>
      <c r="O2925" s="304" t="str">
        <f>VLOOKUP($C2925,SMM_Vol1!$B$271:$F$306,3,FALSE)</f>
        <v>&gt; 30</v>
      </c>
      <c r="P2925" s="304">
        <f>VLOOKUP($C2925,SMM_Vol1!$B$271:$F$306,4,FALSE)</f>
        <v>501</v>
      </c>
      <c r="Q2925" s="309"/>
      <c r="R2925" s="304" t="str">
        <f>VLOOKUP($C2925,SMM_Vol1!$B$271:$F$306,5,FALSE)</f>
        <v>Yong et al. (2012)</v>
      </c>
      <c r="S2925" s="356"/>
      <c r="T2925" s="304"/>
      <c r="U2925" s="356"/>
      <c r="V2925" s="304"/>
      <c r="W2925" s="310" t="s">
        <v>6033</v>
      </c>
      <c r="X2925" s="304">
        <v>-999</v>
      </c>
      <c r="Y2925" s="366" t="str">
        <f t="shared" si="708"/>
        <v>-</v>
      </c>
      <c r="Z2925" s="304"/>
      <c r="AA2925" s="304"/>
      <c r="AB2925" s="304">
        <v>-999</v>
      </c>
      <c r="AC2925" s="304">
        <v>-999</v>
      </c>
      <c r="AD2925" s="366">
        <v>-999</v>
      </c>
      <c r="AE2925" s="304">
        <v>-999</v>
      </c>
      <c r="AF2925" s="304">
        <v>-999</v>
      </c>
      <c r="AG2925" s="304"/>
      <c r="AH2925" s="304">
        <v>3.1058100000000002E-2</v>
      </c>
      <c r="AI2925" s="312"/>
      <c r="AJ2925" s="332">
        <v>413</v>
      </c>
      <c r="AK2925" s="304">
        <f t="shared" si="707"/>
        <v>425</v>
      </c>
      <c r="AL2925" s="304">
        <f>IF(AH2925&lt;=0.0022,0.2,0.43)</f>
        <v>0.43</v>
      </c>
      <c r="AM2925" s="389">
        <f t="shared" si="709"/>
        <v>748</v>
      </c>
      <c r="AN2925" s="304">
        <v>0.4</v>
      </c>
      <c r="AO2925" s="304"/>
      <c r="AP2925" s="312" t="s">
        <v>6112</v>
      </c>
      <c r="AQ2925" s="312"/>
      <c r="AR2925" s="312">
        <v>748</v>
      </c>
      <c r="AS2925" s="304"/>
      <c r="AT2925" s="312"/>
      <c r="AU2925" s="329">
        <f>VLOOKUP(C2925,[1]world!$A$2:$B$3555,2,FALSE)</f>
        <v>5</v>
      </c>
      <c r="AV2925" s="329">
        <v>402</v>
      </c>
      <c r="AW2925" s="304">
        <v>0.37</v>
      </c>
      <c r="AX2925" s="304">
        <v>40</v>
      </c>
      <c r="AY2925" s="304">
        <v>-999</v>
      </c>
      <c r="AZ2925" s="304">
        <v>220</v>
      </c>
      <c r="BA2925" s="304">
        <v>-999</v>
      </c>
      <c r="BB2925" s="304">
        <v>-999</v>
      </c>
      <c r="BC2925" s="304">
        <v>-999</v>
      </c>
      <c r="BD2925" s="304">
        <v>-999</v>
      </c>
      <c r="BE2925" s="304">
        <v>-999</v>
      </c>
      <c r="BF2925" s="304">
        <v>-999</v>
      </c>
      <c r="BG2925" s="304">
        <v>-999</v>
      </c>
      <c r="BH2925" s="304">
        <v>-999</v>
      </c>
      <c r="BI2925" s="304">
        <v>-999</v>
      </c>
      <c r="BJ2925" s="304">
        <v>4</v>
      </c>
      <c r="BK2925" s="304" t="s">
        <v>4954</v>
      </c>
      <c r="BL2925" s="304">
        <v>4</v>
      </c>
    </row>
    <row r="2926" spans="1:64" ht="15" hidden="1" customHeight="1" x14ac:dyDescent="0.2">
      <c r="A2926" s="304" t="s">
        <v>4917</v>
      </c>
      <c r="B2926" s="304" t="s">
        <v>5965</v>
      </c>
      <c r="C2926" s="304">
        <v>3064</v>
      </c>
      <c r="D2926" s="349" t="s">
        <v>1821</v>
      </c>
      <c r="E2926" s="304" t="s">
        <v>1822</v>
      </c>
      <c r="F2926" s="304"/>
      <c r="G2926" s="324">
        <v>33.597000000000001</v>
      </c>
      <c r="H2926" s="324">
        <v>-117.879</v>
      </c>
      <c r="I2926" s="324" t="s">
        <v>205</v>
      </c>
      <c r="J2926" s="368">
        <f>EXP(0.46*LN(AM2926)+0.26*LN(AJ2926)+0.28*LN(AV2926))</f>
        <v>390.40844975003807</v>
      </c>
      <c r="K2926" s="331">
        <f>SQRT(0.46*AN2926^2+0.26*AL2926^2+0.28*AW2926^2)</f>
        <v>0.40000749992968881</v>
      </c>
      <c r="L2926" s="304" t="str">
        <f t="shared" si="706"/>
        <v>C</v>
      </c>
      <c r="M2926" s="388" t="s">
        <v>6100</v>
      </c>
      <c r="N2926" s="304"/>
      <c r="O2926" s="304"/>
      <c r="P2926" s="356"/>
      <c r="Q2926" s="356"/>
      <c r="R2926" s="304"/>
      <c r="S2926" s="356"/>
      <c r="T2926" s="304"/>
      <c r="U2926" s="356"/>
      <c r="V2926" s="304"/>
      <c r="W2926" s="310" t="s">
        <v>1708</v>
      </c>
      <c r="X2926" s="304">
        <v>-999</v>
      </c>
      <c r="Y2926" s="366" t="str">
        <f t="shared" si="708"/>
        <v>-</v>
      </c>
      <c r="Z2926" s="304"/>
      <c r="AA2926" s="304"/>
      <c r="AB2926" s="304">
        <v>-999</v>
      </c>
      <c r="AC2926" s="304">
        <v>-999</v>
      </c>
      <c r="AD2926" s="366">
        <v>-999</v>
      </c>
      <c r="AE2926" s="304">
        <v>-999</v>
      </c>
      <c r="AF2926" s="304">
        <v>-999</v>
      </c>
      <c r="AG2926" s="304"/>
      <c r="AH2926" s="304">
        <v>2.2791800000000001E-2</v>
      </c>
      <c r="AI2926" s="312"/>
      <c r="AJ2926" s="332">
        <v>379</v>
      </c>
      <c r="AK2926" s="304">
        <f t="shared" si="707"/>
        <v>425</v>
      </c>
      <c r="AL2926" s="363">
        <v>0.43</v>
      </c>
      <c r="AM2926" s="389">
        <f t="shared" si="709"/>
        <v>390</v>
      </c>
      <c r="AN2926" s="304">
        <v>0.4</v>
      </c>
      <c r="AO2926" s="304"/>
      <c r="AP2926" s="312" t="s">
        <v>1903</v>
      </c>
      <c r="AQ2926" s="312"/>
      <c r="AR2926" s="312">
        <v>390</v>
      </c>
      <c r="AS2926" s="304"/>
      <c r="AT2926" s="312"/>
      <c r="AU2926" s="329">
        <f>VLOOKUP(C2926,[1]world!$A$2:$B$3555,2,FALSE)</f>
        <v>5</v>
      </c>
      <c r="AV2926" s="329">
        <v>402</v>
      </c>
      <c r="AW2926" s="304">
        <v>0.37</v>
      </c>
      <c r="AX2926" s="304">
        <v>860</v>
      </c>
      <c r="AY2926" s="304">
        <v>-999</v>
      </c>
      <c r="AZ2926" s="304">
        <v>3760</v>
      </c>
      <c r="BA2926" s="304">
        <v>-999</v>
      </c>
      <c r="BB2926" s="304">
        <v>-999</v>
      </c>
      <c r="BC2926" s="304">
        <v>1860</v>
      </c>
      <c r="BD2926" s="304">
        <v>-999</v>
      </c>
      <c r="BE2926" s="304">
        <v>-999</v>
      </c>
      <c r="BF2926" s="304">
        <v>-999</v>
      </c>
      <c r="BG2926" s="304">
        <v>-999</v>
      </c>
      <c r="BH2926" s="304">
        <v>-999</v>
      </c>
      <c r="BI2926" s="304">
        <v>-999</v>
      </c>
      <c r="BJ2926" s="304">
        <v>4</v>
      </c>
      <c r="BK2926" s="304" t="s">
        <v>4954</v>
      </c>
      <c r="BL2926" s="304">
        <v>3</v>
      </c>
    </row>
    <row r="2927" spans="1:64" ht="15" hidden="1" customHeight="1" x14ac:dyDescent="0.2">
      <c r="A2927" s="304" t="s">
        <v>4917</v>
      </c>
      <c r="B2927" s="304" t="s">
        <v>5965</v>
      </c>
      <c r="C2927" s="304">
        <v>3065</v>
      </c>
      <c r="D2927" s="349" t="s">
        <v>1877</v>
      </c>
      <c r="E2927" s="304" t="s">
        <v>1878</v>
      </c>
      <c r="F2927" s="304"/>
      <c r="G2927" s="324">
        <v>33.683999999999997</v>
      </c>
      <c r="H2927" s="324">
        <v>-117.943</v>
      </c>
      <c r="I2927" s="324" t="s">
        <v>223</v>
      </c>
      <c r="J2927" s="368">
        <f t="shared" ref="J2927:J2929" si="717">EXP(0.35*LN(AM2927)+0.24*LN(Y2927)+0.2*LN(AJ2927)+0.21*LN(AV2927))</f>
        <v>302.0179365599484</v>
      </c>
      <c r="K2927" s="331">
        <f t="shared" ref="K2927:K2929" si="718">SQRT(0.35*AN2927^2+0.24*Z2927^2+0.2*AL2927^2+0.21*AW2927^2)</f>
        <v>0.35497042130295869</v>
      </c>
      <c r="L2927" s="304" t="str">
        <f t="shared" si="706"/>
        <v>D</v>
      </c>
      <c r="M2927" s="388" t="s">
        <v>6092</v>
      </c>
      <c r="N2927" s="304"/>
      <c r="O2927" s="304"/>
      <c r="P2927" s="356"/>
      <c r="Q2927" s="356"/>
      <c r="R2927" s="304"/>
      <c r="S2927" s="356"/>
      <c r="T2927" s="304"/>
      <c r="U2927" s="356"/>
      <c r="V2927" s="304"/>
      <c r="W2927" s="310" t="s">
        <v>4908</v>
      </c>
      <c r="X2927" s="304" t="s">
        <v>232</v>
      </c>
      <c r="Y2927" s="366">
        <f t="shared" si="708"/>
        <v>506.6</v>
      </c>
      <c r="Z2927" s="304">
        <v>0.4</v>
      </c>
      <c r="AA2927" s="304"/>
      <c r="AB2927" s="304">
        <v>-999</v>
      </c>
      <c r="AC2927" s="304">
        <v>-999</v>
      </c>
      <c r="AD2927" s="366">
        <v>-999</v>
      </c>
      <c r="AE2927" s="304">
        <v>-999</v>
      </c>
      <c r="AF2927" s="304">
        <v>-999</v>
      </c>
      <c r="AG2927" s="304"/>
      <c r="AH2927" s="304">
        <v>3.3707199999999998E-3</v>
      </c>
      <c r="AI2927" s="385">
        <v>7.1607100000000007E-2</v>
      </c>
      <c r="AJ2927" s="332">
        <v>238</v>
      </c>
      <c r="AK2927" s="304">
        <f t="shared" si="707"/>
        <v>210</v>
      </c>
      <c r="AL2927" s="363">
        <v>0.43</v>
      </c>
      <c r="AM2927" s="389">
        <f t="shared" si="709"/>
        <v>231</v>
      </c>
      <c r="AN2927" s="363">
        <v>0.25</v>
      </c>
      <c r="AO2927" s="304"/>
      <c r="AP2927" s="312" t="s">
        <v>6119</v>
      </c>
      <c r="AQ2927" s="312"/>
      <c r="AR2927" s="312">
        <v>280</v>
      </c>
      <c r="AS2927" s="304"/>
      <c r="AT2927" s="312">
        <v>231</v>
      </c>
      <c r="AU2927" s="329">
        <f>VLOOKUP(C2927,[1]world!$A$2:$B$3555,2,FALSE)</f>
        <v>11</v>
      </c>
      <c r="AV2927" s="329">
        <v>328</v>
      </c>
      <c r="AW2927" s="304">
        <v>0.37</v>
      </c>
      <c r="AX2927" s="304">
        <v>1080</v>
      </c>
      <c r="AY2927" s="304">
        <v>-999</v>
      </c>
      <c r="AZ2927" s="304">
        <v>3480</v>
      </c>
      <c r="BA2927" s="304">
        <v>480</v>
      </c>
      <c r="BB2927" s="304">
        <v>-999</v>
      </c>
      <c r="BC2927" s="304">
        <v>2720</v>
      </c>
      <c r="BD2927" s="304">
        <v>-999</v>
      </c>
      <c r="BE2927" s="304">
        <v>-999</v>
      </c>
      <c r="BF2927" s="304">
        <v>-999</v>
      </c>
      <c r="BG2927" s="304">
        <v>-999</v>
      </c>
      <c r="BH2927" s="304">
        <v>-999</v>
      </c>
      <c r="BI2927" s="304">
        <v>-999</v>
      </c>
      <c r="BJ2927" s="304">
        <v>3</v>
      </c>
      <c r="BK2927" s="304" t="s">
        <v>4954</v>
      </c>
      <c r="BL2927" s="304">
        <v>3</v>
      </c>
    </row>
    <row r="2928" spans="1:64" ht="15" hidden="1" customHeight="1" x14ac:dyDescent="0.2">
      <c r="A2928" s="304" t="s">
        <v>4917</v>
      </c>
      <c r="B2928" s="304" t="s">
        <v>5965</v>
      </c>
      <c r="C2928" s="304">
        <v>3066</v>
      </c>
      <c r="D2928" s="349" t="s">
        <v>1984</v>
      </c>
      <c r="E2928" s="304" t="s">
        <v>1985</v>
      </c>
      <c r="F2928" s="304"/>
      <c r="G2928" s="324">
        <v>33.817999999999998</v>
      </c>
      <c r="H2928" s="324">
        <v>-116.369</v>
      </c>
      <c r="I2928" s="324" t="s">
        <v>223</v>
      </c>
      <c r="J2928" s="368">
        <f t="shared" si="717"/>
        <v>389.0643461997476</v>
      </c>
      <c r="K2928" s="331">
        <f t="shared" si="718"/>
        <v>0.35497042130295869</v>
      </c>
      <c r="L2928" s="304" t="str">
        <f t="shared" si="706"/>
        <v>C</v>
      </c>
      <c r="M2928" s="388" t="s">
        <v>6092</v>
      </c>
      <c r="N2928" s="304"/>
      <c r="O2928" s="304"/>
      <c r="P2928" s="356"/>
      <c r="Q2928" s="356"/>
      <c r="R2928" s="304"/>
      <c r="S2928" s="356"/>
      <c r="T2928" s="304"/>
      <c r="U2928" s="356"/>
      <c r="V2928" s="304"/>
      <c r="W2928" s="310" t="s">
        <v>4908</v>
      </c>
      <c r="X2928" s="304" t="s">
        <v>232</v>
      </c>
      <c r="Y2928" s="366">
        <f t="shared" si="708"/>
        <v>506.6</v>
      </c>
      <c r="Z2928" s="304">
        <v>0.4</v>
      </c>
      <c r="AA2928" s="304"/>
      <c r="AB2928" s="304">
        <v>-999</v>
      </c>
      <c r="AC2928" s="304">
        <v>-999</v>
      </c>
      <c r="AD2928" s="366">
        <v>-999</v>
      </c>
      <c r="AE2928" s="304">
        <v>-999</v>
      </c>
      <c r="AF2928" s="304">
        <v>-999</v>
      </c>
      <c r="AG2928" s="304"/>
      <c r="AH2928" s="304">
        <v>1.4944000000000001E-2</v>
      </c>
      <c r="AI2928" s="385">
        <v>4.08023E-2</v>
      </c>
      <c r="AJ2928" s="332">
        <v>337</v>
      </c>
      <c r="AK2928" s="304">
        <f t="shared" si="707"/>
        <v>270</v>
      </c>
      <c r="AL2928" s="363">
        <v>0.43</v>
      </c>
      <c r="AM2928" s="389">
        <f t="shared" si="709"/>
        <v>353</v>
      </c>
      <c r="AN2928" s="363">
        <v>0.25</v>
      </c>
      <c r="AO2928" s="304"/>
      <c r="AP2928" s="312" t="s">
        <v>4984</v>
      </c>
      <c r="AQ2928" s="312"/>
      <c r="AR2928" s="312">
        <v>209</v>
      </c>
      <c r="AS2928" s="304"/>
      <c r="AT2928" s="312">
        <v>353</v>
      </c>
      <c r="AU2928" s="329">
        <f>VLOOKUP(C2928,[1]world!$A$2:$B$3555,2,FALSE)</f>
        <v>7</v>
      </c>
      <c r="AV2928" s="329">
        <v>388</v>
      </c>
      <c r="AW2928" s="304">
        <v>0.37</v>
      </c>
      <c r="AX2928" s="304">
        <v>520</v>
      </c>
      <c r="AY2928" s="304">
        <v>-999</v>
      </c>
      <c r="AZ2928" s="304">
        <v>520</v>
      </c>
      <c r="BA2928" s="304">
        <v>1580</v>
      </c>
      <c r="BB2928" s="304">
        <v>-999</v>
      </c>
      <c r="BC2928" s="304">
        <v>1580</v>
      </c>
      <c r="BD2928" s="304">
        <v>-999</v>
      </c>
      <c r="BE2928" s="304">
        <v>-999</v>
      </c>
      <c r="BF2928" s="304">
        <v>-999</v>
      </c>
      <c r="BG2928" s="304">
        <v>-999</v>
      </c>
      <c r="BH2928" s="304">
        <v>-999</v>
      </c>
      <c r="BI2928" s="304">
        <v>-999</v>
      </c>
      <c r="BJ2928" s="304">
        <v>3</v>
      </c>
      <c r="BK2928" s="304" t="s">
        <v>4954</v>
      </c>
      <c r="BL2928" s="304">
        <v>3</v>
      </c>
    </row>
    <row r="2929" spans="1:64" ht="15" hidden="1" customHeight="1" x14ac:dyDescent="0.2">
      <c r="A2929" s="304" t="s">
        <v>4917</v>
      </c>
      <c r="B2929" s="304" t="s">
        <v>5965</v>
      </c>
      <c r="C2929" s="304">
        <v>3067</v>
      </c>
      <c r="D2929" s="349" t="s">
        <v>2139</v>
      </c>
      <c r="E2929" s="304" t="s">
        <v>2140</v>
      </c>
      <c r="F2929" s="304"/>
      <c r="G2929" s="324">
        <v>34.005000000000003</v>
      </c>
      <c r="H2929" s="324">
        <v>-117.562</v>
      </c>
      <c r="I2929" s="324" t="s">
        <v>223</v>
      </c>
      <c r="J2929" s="368">
        <f t="shared" si="717"/>
        <v>373.86964637330396</v>
      </c>
      <c r="K2929" s="331">
        <f t="shared" si="718"/>
        <v>0.35497042130295869</v>
      </c>
      <c r="L2929" s="304" t="str">
        <f t="shared" si="706"/>
        <v>C</v>
      </c>
      <c r="M2929" s="388" t="s">
        <v>6092</v>
      </c>
      <c r="N2929" s="304"/>
      <c r="O2929" s="304"/>
      <c r="P2929" s="356"/>
      <c r="Q2929" s="356"/>
      <c r="R2929" s="304"/>
      <c r="S2929" s="356"/>
      <c r="T2929" s="304"/>
      <c r="U2929" s="356"/>
      <c r="V2929" s="304"/>
      <c r="W2929" s="310" t="s">
        <v>4908</v>
      </c>
      <c r="X2929" s="304" t="s">
        <v>232</v>
      </c>
      <c r="Y2929" s="366">
        <f t="shared" si="708"/>
        <v>506.6</v>
      </c>
      <c r="Z2929" s="304">
        <v>0.4</v>
      </c>
      <c r="AA2929" s="304"/>
      <c r="AB2929" s="304">
        <v>-999</v>
      </c>
      <c r="AC2929" s="304">
        <v>-999</v>
      </c>
      <c r="AD2929" s="366">
        <v>-999</v>
      </c>
      <c r="AE2929" s="304">
        <v>-999</v>
      </c>
      <c r="AF2929" s="304">
        <v>-999</v>
      </c>
      <c r="AG2929" s="304"/>
      <c r="AH2929" s="304">
        <v>8.6238300000000007E-3</v>
      </c>
      <c r="AI2929" s="385">
        <v>3.2833500000000002E-2</v>
      </c>
      <c r="AJ2929" s="332">
        <v>287</v>
      </c>
      <c r="AK2929" s="304">
        <f t="shared" si="707"/>
        <v>270</v>
      </c>
      <c r="AL2929" s="363">
        <v>0.43</v>
      </c>
      <c r="AM2929" s="389">
        <f t="shared" si="709"/>
        <v>353</v>
      </c>
      <c r="AN2929" s="363">
        <v>0.25</v>
      </c>
      <c r="AO2929" s="304"/>
      <c r="AP2929" s="312" t="s">
        <v>4979</v>
      </c>
      <c r="AQ2929" s="312"/>
      <c r="AR2929" s="312">
        <v>354</v>
      </c>
      <c r="AS2929" s="304"/>
      <c r="AT2929" s="312">
        <v>353</v>
      </c>
      <c r="AU2929" s="329">
        <f>VLOOKUP(C2929,[1]world!$A$2:$B$3555,2,FALSE)</f>
        <v>8</v>
      </c>
      <c r="AV2929" s="329">
        <v>374</v>
      </c>
      <c r="AW2929" s="304">
        <v>0.37</v>
      </c>
      <c r="AX2929" s="304">
        <v>60</v>
      </c>
      <c r="AY2929" s="304">
        <v>-999</v>
      </c>
      <c r="AZ2929" s="304">
        <v>280</v>
      </c>
      <c r="BA2929" s="304">
        <v>320</v>
      </c>
      <c r="BB2929" s="304">
        <v>-999</v>
      </c>
      <c r="BC2929" s="304">
        <v>320</v>
      </c>
      <c r="BD2929" s="304">
        <v>-999</v>
      </c>
      <c r="BE2929" s="304">
        <v>-999</v>
      </c>
      <c r="BF2929" s="304">
        <v>-999</v>
      </c>
      <c r="BG2929" s="304">
        <v>-999</v>
      </c>
      <c r="BH2929" s="304">
        <v>-999</v>
      </c>
      <c r="BI2929" s="304">
        <v>-999</v>
      </c>
      <c r="BJ2929" s="304">
        <v>3</v>
      </c>
      <c r="BK2929" s="304" t="s">
        <v>4954</v>
      </c>
      <c r="BL2929" s="304">
        <v>3</v>
      </c>
    </row>
    <row r="2930" spans="1:64" ht="15" hidden="1" customHeight="1" x14ac:dyDescent="0.2">
      <c r="A2930" s="304" t="s">
        <v>4917</v>
      </c>
      <c r="B2930" s="304" t="s">
        <v>5965</v>
      </c>
      <c r="C2930" s="304">
        <v>3068</v>
      </c>
      <c r="D2930" s="349" t="s">
        <v>2201</v>
      </c>
      <c r="E2930" s="309">
        <v>5479</v>
      </c>
      <c r="F2930" s="309"/>
      <c r="G2930" s="324">
        <v>34.050339999999998</v>
      </c>
      <c r="H2930" s="324">
        <v>-117.27737</v>
      </c>
      <c r="I2930" s="324" t="s">
        <v>232</v>
      </c>
      <c r="J2930" s="368">
        <f>EXP(0.47*LN('V032'!Y2930)+0.27*LN('V032'!AJ2930)+0.26*LN('V032'!AV2930))</f>
        <v>348.03150907256725</v>
      </c>
      <c r="K2930" s="331">
        <v>0.1</v>
      </c>
      <c r="L2930" s="304" t="str">
        <f t="shared" si="706"/>
        <v>D</v>
      </c>
      <c r="M2930" s="388">
        <v>0</v>
      </c>
      <c r="N2930" s="304"/>
      <c r="O2930" s="304" t="s">
        <v>4992</v>
      </c>
      <c r="P2930" s="356">
        <v>377</v>
      </c>
      <c r="Q2930" s="356"/>
      <c r="R2930" s="304" t="s">
        <v>4993</v>
      </c>
      <c r="S2930" s="356"/>
      <c r="T2930" s="304"/>
      <c r="U2930" s="356"/>
      <c r="V2930" s="304"/>
      <c r="W2930" s="310" t="s">
        <v>286</v>
      </c>
      <c r="X2930" s="304" t="s">
        <v>213</v>
      </c>
      <c r="Y2930" s="366">
        <f t="shared" si="708"/>
        <v>274.5</v>
      </c>
      <c r="Z2930" s="304">
        <v>0.3</v>
      </c>
      <c r="AA2930" s="304"/>
      <c r="AB2930" s="304">
        <v>-999</v>
      </c>
      <c r="AC2930" s="304">
        <v>-999</v>
      </c>
      <c r="AD2930" s="366">
        <v>-999</v>
      </c>
      <c r="AE2930" s="304">
        <v>-999</v>
      </c>
      <c r="AF2930" s="304">
        <v>-999</v>
      </c>
      <c r="AG2930" s="304"/>
      <c r="AH2930" s="304">
        <v>2.8632600000000001E-2</v>
      </c>
      <c r="AI2930" s="385">
        <v>0.17805900000000002</v>
      </c>
      <c r="AJ2930" s="332">
        <v>403</v>
      </c>
      <c r="AK2930" s="304">
        <f t="shared" si="707"/>
        <v>425</v>
      </c>
      <c r="AL2930" s="363"/>
      <c r="AM2930" s="389">
        <f t="shared" si="709"/>
        <v>353</v>
      </c>
      <c r="AN2930" s="363">
        <v>0.25</v>
      </c>
      <c r="AO2930" s="304"/>
      <c r="AP2930" s="312" t="s">
        <v>6113</v>
      </c>
      <c r="AQ2930" s="312"/>
      <c r="AR2930" s="312">
        <v>280</v>
      </c>
      <c r="AS2930" s="304"/>
      <c r="AT2930" s="312">
        <v>353</v>
      </c>
      <c r="AU2930" s="329">
        <f>VLOOKUP(C2930,[1]world!$A$2:$B$3555,2,FALSE)</f>
        <v>4</v>
      </c>
      <c r="AV2930" s="329">
        <v>459</v>
      </c>
      <c r="AW2930" s="304"/>
      <c r="AX2930" s="304">
        <v>80</v>
      </c>
      <c r="AY2930" s="304">
        <v>-999</v>
      </c>
      <c r="AZ2930" s="304">
        <v>360</v>
      </c>
      <c r="BA2930" s="304">
        <v>320</v>
      </c>
      <c r="BB2930" s="304">
        <v>-999</v>
      </c>
      <c r="BC2930" s="304">
        <v>1160</v>
      </c>
      <c r="BD2930" s="304">
        <v>-999</v>
      </c>
      <c r="BE2930" s="304">
        <v>-999</v>
      </c>
      <c r="BF2930" s="304">
        <v>-999</v>
      </c>
      <c r="BG2930" s="304">
        <v>-999</v>
      </c>
      <c r="BH2930" s="304">
        <v>-999</v>
      </c>
      <c r="BI2930" s="304">
        <v>-999</v>
      </c>
      <c r="BJ2930" s="304">
        <v>3</v>
      </c>
      <c r="BK2930" s="304" t="s">
        <v>4954</v>
      </c>
      <c r="BL2930" s="304">
        <v>3</v>
      </c>
    </row>
    <row r="2931" spans="1:64" ht="15" hidden="1" customHeight="1" x14ac:dyDescent="0.2">
      <c r="A2931" s="304" t="s">
        <v>4917</v>
      </c>
      <c r="B2931" s="304" t="s">
        <v>5965</v>
      </c>
      <c r="C2931" s="304">
        <v>3069</v>
      </c>
      <c r="D2931" s="349" t="s">
        <v>2180</v>
      </c>
      <c r="E2931" s="304" t="s">
        <v>2181</v>
      </c>
      <c r="F2931" s="304"/>
      <c r="G2931" s="324">
        <v>34.039000000000001</v>
      </c>
      <c r="H2931" s="324">
        <v>-116.648</v>
      </c>
      <c r="I2931" s="324" t="s">
        <v>223</v>
      </c>
      <c r="J2931" s="368">
        <f>P2931</f>
        <v>377</v>
      </c>
      <c r="K2931" s="331">
        <v>0.1</v>
      </c>
      <c r="L2931" s="304" t="str">
        <f t="shared" si="706"/>
        <v>C</v>
      </c>
      <c r="M2931" s="388">
        <v>0</v>
      </c>
      <c r="N2931" s="304"/>
      <c r="O2931" s="304" t="str">
        <f>VLOOKUP($C2931,SMM_Vol1!$B$271:$F$306,3,FALSE)</f>
        <v>&gt; 30</v>
      </c>
      <c r="P2931" s="304">
        <f>VLOOKUP($C2931,SMM_Vol1!$B$271:$F$306,4,FALSE)</f>
        <v>377</v>
      </c>
      <c r="Q2931" s="309"/>
      <c r="R2931" s="304" t="str">
        <f>VLOOKUP($C2931,SMM_Vol1!$B$271:$F$306,5,FALSE)</f>
        <v>Yong et al. (2012)</v>
      </c>
      <c r="S2931" s="356"/>
      <c r="T2931" s="304"/>
      <c r="U2931" s="356"/>
      <c r="V2931" s="304"/>
      <c r="W2931" s="310" t="s">
        <v>6033</v>
      </c>
      <c r="X2931" s="304">
        <v>-999</v>
      </c>
      <c r="Y2931" s="366" t="str">
        <f t="shared" si="708"/>
        <v>-</v>
      </c>
      <c r="Z2931" s="304"/>
      <c r="AA2931" s="304"/>
      <c r="AB2931" s="304">
        <v>-999</v>
      </c>
      <c r="AC2931" s="304">
        <v>-999</v>
      </c>
      <c r="AD2931" s="366">
        <v>-999</v>
      </c>
      <c r="AE2931" s="304">
        <v>-999</v>
      </c>
      <c r="AF2931" s="304">
        <v>-999</v>
      </c>
      <c r="AG2931" s="304"/>
      <c r="AH2931" s="304">
        <v>5.55311E-2</v>
      </c>
      <c r="AI2931" s="312"/>
      <c r="AJ2931" s="332">
        <v>504</v>
      </c>
      <c r="AK2931" s="304">
        <f t="shared" si="707"/>
        <v>555</v>
      </c>
      <c r="AL2931" s="304">
        <f>IF(AH2931&lt;=0.0022,0.2,0.43)</f>
        <v>0.43</v>
      </c>
      <c r="AM2931" s="389">
        <f t="shared" si="709"/>
        <v>748</v>
      </c>
      <c r="AN2931" s="304">
        <v>0.4</v>
      </c>
      <c r="AO2931" s="304"/>
      <c r="AP2931" s="312" t="s">
        <v>6114</v>
      </c>
      <c r="AQ2931" s="312"/>
      <c r="AR2931" s="312">
        <v>748</v>
      </c>
      <c r="AS2931" s="304"/>
      <c r="AT2931" s="312"/>
      <c r="AU2931" s="329">
        <f>VLOOKUP(C2931,[1]world!$A$2:$B$3555,2,FALSE)</f>
        <v>1</v>
      </c>
      <c r="AV2931" s="329">
        <v>519</v>
      </c>
      <c r="AW2931" s="304">
        <v>0.37</v>
      </c>
      <c r="AX2931" s="304">
        <v>60</v>
      </c>
      <c r="AY2931" s="304">
        <v>-999</v>
      </c>
      <c r="AZ2931" s="304">
        <v>280</v>
      </c>
      <c r="BA2931" s="304">
        <v>20</v>
      </c>
      <c r="BB2931" s="304">
        <v>-999</v>
      </c>
      <c r="BC2931" s="304">
        <v>1100</v>
      </c>
      <c r="BD2931" s="304">
        <v>-999</v>
      </c>
      <c r="BE2931" s="304">
        <v>-999</v>
      </c>
      <c r="BF2931" s="304">
        <v>-999</v>
      </c>
      <c r="BG2931" s="304">
        <v>-999</v>
      </c>
      <c r="BH2931" s="304">
        <v>-999</v>
      </c>
      <c r="BI2931" s="304">
        <v>-999</v>
      </c>
      <c r="BJ2931" s="304">
        <v>3</v>
      </c>
      <c r="BK2931" s="304" t="s">
        <v>4954</v>
      </c>
      <c r="BL2931" s="304">
        <v>3</v>
      </c>
    </row>
    <row r="2932" spans="1:64" ht="15" hidden="1" customHeight="1" x14ac:dyDescent="0.2">
      <c r="A2932" s="304" t="s">
        <v>4917</v>
      </c>
      <c r="B2932" s="304" t="s">
        <v>5965</v>
      </c>
      <c r="C2932" s="304">
        <v>3070</v>
      </c>
      <c r="D2932" s="349" t="s">
        <v>1977</v>
      </c>
      <c r="E2932" s="304" t="s">
        <v>1978</v>
      </c>
      <c r="F2932" s="304"/>
      <c r="G2932" s="324">
        <v>33.808</v>
      </c>
      <c r="H2932" s="324">
        <v>-116.968</v>
      </c>
      <c r="I2932" s="324" t="s">
        <v>223</v>
      </c>
      <c r="J2932" s="368">
        <f>P2932</f>
        <v>244</v>
      </c>
      <c r="K2932" s="331">
        <v>0.1</v>
      </c>
      <c r="L2932" s="304" t="str">
        <f t="shared" si="706"/>
        <v>D</v>
      </c>
      <c r="M2932" s="388">
        <v>0</v>
      </c>
      <c r="N2932" s="304"/>
      <c r="O2932" s="304">
        <f>VLOOKUP($C2932,SMM_Vol1!$B$271:$F$306,3,FALSE)</f>
        <v>67</v>
      </c>
      <c r="P2932" s="304">
        <f>VLOOKUP($C2932,SMM_Vol1!$B$271:$F$306,4,FALSE)</f>
        <v>244</v>
      </c>
      <c r="Q2932" s="309"/>
      <c r="R2932" s="304" t="str">
        <f>VLOOKUP($C2932,SMM_Vol1!$B$271:$F$306,5,FALSE)</f>
        <v>Yong et al. (2012)</v>
      </c>
      <c r="S2932" s="356"/>
      <c r="T2932" s="304"/>
      <c r="U2932" s="356"/>
      <c r="V2932" s="304"/>
      <c r="W2932" s="310" t="s">
        <v>4908</v>
      </c>
      <c r="X2932" s="304" t="s">
        <v>232</v>
      </c>
      <c r="Y2932" s="366">
        <f t="shared" si="708"/>
        <v>506.6</v>
      </c>
      <c r="Z2932" s="304">
        <v>0.4</v>
      </c>
      <c r="AA2932" s="304"/>
      <c r="AB2932" s="304">
        <v>-999</v>
      </c>
      <c r="AC2932" s="304">
        <v>-999</v>
      </c>
      <c r="AD2932" s="366">
        <v>-999</v>
      </c>
      <c r="AE2932" s="304">
        <v>-999</v>
      </c>
      <c r="AF2932" s="304">
        <v>-999</v>
      </c>
      <c r="AG2932" s="304"/>
      <c r="AH2932" s="304">
        <v>5.8472400000000001E-3</v>
      </c>
      <c r="AI2932" s="385">
        <v>1.7592699999999999E-2</v>
      </c>
      <c r="AJ2932" s="332">
        <v>262</v>
      </c>
      <c r="AK2932" s="304">
        <f t="shared" si="707"/>
        <v>270</v>
      </c>
      <c r="AL2932" s="363">
        <f>IF(AND(AH2932&lt;=0.0022,AI2932&lt;=0.0022),0.2,0.43)</f>
        <v>0.43</v>
      </c>
      <c r="AM2932" s="389">
        <f t="shared" si="709"/>
        <v>306</v>
      </c>
      <c r="AN2932" s="363">
        <v>0.25</v>
      </c>
      <c r="AO2932" s="304"/>
      <c r="AP2932" s="312" t="s">
        <v>6113</v>
      </c>
      <c r="AQ2932" s="312"/>
      <c r="AR2932" s="312">
        <v>280</v>
      </c>
      <c r="AS2932" s="304"/>
      <c r="AT2932" s="312">
        <v>306</v>
      </c>
      <c r="AU2932" s="329">
        <f>VLOOKUP(C2932,[1]world!$A$2:$B$3555,2,FALSE)</f>
        <v>3</v>
      </c>
      <c r="AV2932" s="329">
        <v>547</v>
      </c>
      <c r="AW2932" s="304">
        <v>0.37</v>
      </c>
      <c r="AX2932" s="304">
        <v>80</v>
      </c>
      <c r="AY2932" s="304">
        <v>-999</v>
      </c>
      <c r="AZ2932" s="304">
        <v>2220</v>
      </c>
      <c r="BA2932" s="304">
        <v>-999</v>
      </c>
      <c r="BB2932" s="304">
        <v>-999</v>
      </c>
      <c r="BC2932" s="304">
        <v>-999</v>
      </c>
      <c r="BD2932" s="304">
        <v>-999</v>
      </c>
      <c r="BE2932" s="304">
        <v>-999</v>
      </c>
      <c r="BF2932" s="304">
        <v>-999</v>
      </c>
      <c r="BG2932" s="304">
        <v>-999</v>
      </c>
      <c r="BH2932" s="304">
        <v>-999</v>
      </c>
      <c r="BI2932" s="304">
        <v>-999</v>
      </c>
      <c r="BJ2932" s="304">
        <v>4</v>
      </c>
      <c r="BK2932" s="304" t="s">
        <v>4954</v>
      </c>
      <c r="BL2932" s="304">
        <v>4</v>
      </c>
    </row>
    <row r="2933" spans="1:64" ht="15" hidden="1" customHeight="1" x14ac:dyDescent="0.2">
      <c r="A2933" s="304" t="s">
        <v>4917</v>
      </c>
      <c r="B2933" s="304" t="s">
        <v>5965</v>
      </c>
      <c r="C2933" s="304">
        <v>3071</v>
      </c>
      <c r="D2933" s="349" t="s">
        <v>1826</v>
      </c>
      <c r="E2933" s="304" t="s">
        <v>1827</v>
      </c>
      <c r="F2933" s="304"/>
      <c r="G2933" s="324">
        <v>33.6</v>
      </c>
      <c r="H2933" s="324">
        <v>-117.19499999999999</v>
      </c>
      <c r="I2933" s="324" t="s">
        <v>223</v>
      </c>
      <c r="J2933" s="368">
        <f>EXP(0.46*LN(AM2933)+0.26*LN(AJ2933)+0.28*LN(AV2933))</f>
        <v>606.22641237658206</v>
      </c>
      <c r="K2933" s="331">
        <f>SQRT(0.46*AN2933^2+0.26*AL2933^2+0.28*AW2933^2)</f>
        <v>0.40000749992968881</v>
      </c>
      <c r="L2933" s="304" t="str">
        <f t="shared" si="706"/>
        <v>C</v>
      </c>
      <c r="M2933" s="388" t="s">
        <v>6100</v>
      </c>
      <c r="N2933" s="304"/>
      <c r="O2933" s="304"/>
      <c r="P2933" s="356"/>
      <c r="Q2933" s="356"/>
      <c r="R2933" s="304"/>
      <c r="S2933" s="356"/>
      <c r="T2933" s="304"/>
      <c r="U2933" s="356"/>
      <c r="V2933" s="304"/>
      <c r="W2933" s="310" t="s">
        <v>6033</v>
      </c>
      <c r="X2933" s="304">
        <v>-999</v>
      </c>
      <c r="Y2933" s="366" t="str">
        <f t="shared" si="708"/>
        <v>-</v>
      </c>
      <c r="Z2933" s="304"/>
      <c r="AA2933" s="304"/>
      <c r="AB2933" s="304">
        <v>-999</v>
      </c>
      <c r="AC2933" s="304">
        <v>-999</v>
      </c>
      <c r="AD2933" s="366">
        <v>-999</v>
      </c>
      <c r="AE2933" s="304">
        <v>-999</v>
      </c>
      <c r="AF2933" s="304">
        <v>-999</v>
      </c>
      <c r="AG2933" s="304"/>
      <c r="AH2933" s="304">
        <v>7.8324699999999997E-2</v>
      </c>
      <c r="AI2933" s="312"/>
      <c r="AJ2933" s="332">
        <v>564</v>
      </c>
      <c r="AK2933" s="304">
        <f t="shared" si="707"/>
        <v>555</v>
      </c>
      <c r="AL2933" s="363">
        <v>0.43</v>
      </c>
      <c r="AM2933" s="389">
        <f t="shared" si="709"/>
        <v>748</v>
      </c>
      <c r="AN2933" s="304">
        <v>0.4</v>
      </c>
      <c r="AO2933" s="304"/>
      <c r="AP2933" s="312" t="s">
        <v>6114</v>
      </c>
      <c r="AQ2933" s="312"/>
      <c r="AR2933" s="312">
        <v>748</v>
      </c>
      <c r="AS2933" s="304"/>
      <c r="AT2933" s="312"/>
      <c r="AU2933" s="329">
        <f>VLOOKUP(C2933,[1]world!$A$2:$B$3555,2,FALSE)</f>
        <v>4</v>
      </c>
      <c r="AV2933" s="329">
        <v>459</v>
      </c>
      <c r="AW2933" s="304">
        <v>0.37</v>
      </c>
      <c r="AX2933" s="304">
        <v>40</v>
      </c>
      <c r="AY2933" s="304">
        <v>-999</v>
      </c>
      <c r="AZ2933" s="304">
        <v>240</v>
      </c>
      <c r="BA2933" s="304">
        <v>-999</v>
      </c>
      <c r="BB2933" s="304">
        <v>-999</v>
      </c>
      <c r="BC2933" s="304">
        <v>-999</v>
      </c>
      <c r="BD2933" s="304">
        <v>-999</v>
      </c>
      <c r="BE2933" s="304">
        <v>-999</v>
      </c>
      <c r="BF2933" s="304">
        <v>-999</v>
      </c>
      <c r="BG2933" s="304">
        <v>-999</v>
      </c>
      <c r="BH2933" s="304">
        <v>-999</v>
      </c>
      <c r="BI2933" s="304">
        <v>-999</v>
      </c>
      <c r="BJ2933" s="304">
        <v>4</v>
      </c>
      <c r="BK2933" s="304" t="s">
        <v>4954</v>
      </c>
      <c r="BL2933" s="304">
        <v>4</v>
      </c>
    </row>
    <row r="2934" spans="1:64" ht="15" hidden="1" customHeight="1" x14ac:dyDescent="0.2">
      <c r="A2934" s="304" t="s">
        <v>4917</v>
      </c>
      <c r="B2934" s="304" t="s">
        <v>5965</v>
      </c>
      <c r="C2934" s="304">
        <v>3072</v>
      </c>
      <c r="D2934" s="349" t="s">
        <v>1815</v>
      </c>
      <c r="E2934" s="309">
        <v>720</v>
      </c>
      <c r="F2934" s="309"/>
      <c r="G2934" s="324">
        <v>33.582819999999998</v>
      </c>
      <c r="H2934" s="324">
        <v>-117.07169</v>
      </c>
      <c r="I2934" s="324" t="s">
        <v>226</v>
      </c>
      <c r="J2934" s="368">
        <f>EXP(0.35*LN(AM2934)+0.24*LN(Y2934)+0.2*LN(AJ2934)+0.21*LN(AV2934))</f>
        <v>516.9471194538346</v>
      </c>
      <c r="K2934" s="331">
        <f>SQRT(0.35*AN2934^2+0.24*Z2934^2+0.2*AL2934^2+0.21*AW2934^2)</f>
        <v>0.40016121751114264</v>
      </c>
      <c r="L2934" s="304" t="str">
        <f t="shared" si="706"/>
        <v>C</v>
      </c>
      <c r="M2934" s="388" t="s">
        <v>6092</v>
      </c>
      <c r="N2934" s="304"/>
      <c r="O2934" s="304"/>
      <c r="P2934" s="356"/>
      <c r="Q2934" s="356"/>
      <c r="R2934" s="304"/>
      <c r="S2934" s="356"/>
      <c r="T2934" s="304"/>
      <c r="U2934" s="356"/>
      <c r="V2934" s="304"/>
      <c r="W2934" s="310" t="s">
        <v>1816</v>
      </c>
      <c r="X2934" s="304" t="s">
        <v>232</v>
      </c>
      <c r="Y2934" s="366">
        <f t="shared" si="708"/>
        <v>506.6</v>
      </c>
      <c r="Z2934" s="304">
        <v>0.4</v>
      </c>
      <c r="AA2934" s="304"/>
      <c r="AB2934" s="304">
        <v>-999</v>
      </c>
      <c r="AC2934" s="304">
        <v>-999</v>
      </c>
      <c r="AD2934" s="366">
        <v>-999</v>
      </c>
      <c r="AE2934" s="304">
        <v>-999</v>
      </c>
      <c r="AF2934" s="304">
        <v>-999</v>
      </c>
      <c r="AG2934" s="304"/>
      <c r="AH2934" s="304">
        <v>2.1689300000000002E-2</v>
      </c>
      <c r="AI2934" s="312"/>
      <c r="AJ2934" s="332">
        <v>375</v>
      </c>
      <c r="AK2934" s="304">
        <f t="shared" si="707"/>
        <v>425</v>
      </c>
      <c r="AL2934" s="363">
        <v>0.43</v>
      </c>
      <c r="AM2934" s="389">
        <f t="shared" si="709"/>
        <v>748</v>
      </c>
      <c r="AN2934" s="304">
        <v>0.4</v>
      </c>
      <c r="AO2934" s="304"/>
      <c r="AP2934" s="312" t="s">
        <v>6112</v>
      </c>
      <c r="AQ2934" s="312"/>
      <c r="AR2934" s="312">
        <v>748</v>
      </c>
      <c r="AS2934" s="304"/>
      <c r="AT2934" s="312"/>
      <c r="AU2934" s="329">
        <f>VLOOKUP(C2934,[1]world!$A$2:$B$3555,2,FALSE)</f>
        <v>7</v>
      </c>
      <c r="AV2934" s="329">
        <v>388</v>
      </c>
      <c r="AW2934" s="304">
        <v>0.37</v>
      </c>
      <c r="AX2934" s="304">
        <v>40</v>
      </c>
      <c r="AY2934" s="304">
        <v>-999</v>
      </c>
      <c r="AZ2934" s="304">
        <v>200</v>
      </c>
      <c r="BA2934" s="304">
        <v>-999</v>
      </c>
      <c r="BB2934" s="304">
        <v>-999</v>
      </c>
      <c r="BC2934" s="304">
        <v>-999</v>
      </c>
      <c r="BD2934" s="304">
        <v>-999</v>
      </c>
      <c r="BE2934" s="304">
        <v>-999</v>
      </c>
      <c r="BF2934" s="304">
        <v>-999</v>
      </c>
      <c r="BG2934" s="304">
        <v>-999</v>
      </c>
      <c r="BH2934" s="304">
        <v>-999</v>
      </c>
      <c r="BI2934" s="304">
        <v>-999</v>
      </c>
      <c r="BJ2934" s="304">
        <v>4</v>
      </c>
      <c r="BK2934" s="304" t="s">
        <v>4954</v>
      </c>
      <c r="BL2934" s="304">
        <v>4</v>
      </c>
    </row>
    <row r="2935" spans="1:64" ht="15" hidden="1" customHeight="1" x14ac:dyDescent="0.2">
      <c r="A2935" s="304" t="s">
        <v>4917</v>
      </c>
      <c r="B2935" s="304" t="s">
        <v>5965</v>
      </c>
      <c r="C2935" s="304">
        <v>3073</v>
      </c>
      <c r="D2935" s="349" t="s">
        <v>1791</v>
      </c>
      <c r="E2935" s="304" t="s">
        <v>1792</v>
      </c>
      <c r="F2935" s="304" t="s">
        <v>5960</v>
      </c>
      <c r="G2935" s="324">
        <v>33.555999999999997</v>
      </c>
      <c r="H2935" s="324">
        <v>-115.946</v>
      </c>
      <c r="I2935" s="324" t="s">
        <v>223</v>
      </c>
      <c r="J2935" s="368">
        <f>P2935</f>
        <v>352</v>
      </c>
      <c r="K2935" s="331">
        <v>0.1</v>
      </c>
      <c r="L2935" s="304" t="str">
        <f t="shared" si="706"/>
        <v>D</v>
      </c>
      <c r="M2935" s="388">
        <v>0</v>
      </c>
      <c r="N2935" s="304"/>
      <c r="O2935" s="304" t="str">
        <f>VLOOKUP($C2935,SMM_Vol1!$B$271:$F$306,3,FALSE)</f>
        <v>&gt; 30</v>
      </c>
      <c r="P2935" s="304">
        <f>VLOOKUP($C2935,SMM_Vol1!$B$271:$F$306,4,FALSE)</f>
        <v>352</v>
      </c>
      <c r="Q2935" s="309"/>
      <c r="R2935" s="304" t="str">
        <f>VLOOKUP($C2935,SMM_Vol1!$B$271:$F$306,5,FALSE)</f>
        <v>Yong et al. (2012)</v>
      </c>
      <c r="S2935" s="356"/>
      <c r="T2935" s="304"/>
      <c r="U2935" s="356"/>
      <c r="V2935" s="304"/>
      <c r="W2935" s="310" t="s">
        <v>6033</v>
      </c>
      <c r="X2935" s="304">
        <v>-999</v>
      </c>
      <c r="Y2935" s="366" t="str">
        <f t="shared" si="708"/>
        <v>-</v>
      </c>
      <c r="Z2935" s="304"/>
      <c r="AA2935" s="304"/>
      <c r="AB2935" s="304">
        <v>-999</v>
      </c>
      <c r="AC2935" s="304">
        <v>-999</v>
      </c>
      <c r="AD2935" s="366">
        <v>-999</v>
      </c>
      <c r="AE2935" s="304">
        <v>-999</v>
      </c>
      <c r="AF2935" s="304">
        <v>-999</v>
      </c>
      <c r="AG2935" s="304"/>
      <c r="AH2935" s="304">
        <v>3.7408499999999997E-2</v>
      </c>
      <c r="AI2935" s="385">
        <v>0.10835</v>
      </c>
      <c r="AJ2935" s="332">
        <v>439</v>
      </c>
      <c r="AK2935" s="304">
        <f t="shared" si="707"/>
        <v>425</v>
      </c>
      <c r="AL2935" s="363">
        <f>IF(OR(AH2935&lt;=0.0022,AI2935&lt;=0.0022),0.2,0.43)</f>
        <v>0.43</v>
      </c>
      <c r="AM2935" s="389">
        <f t="shared" si="709"/>
        <v>353</v>
      </c>
      <c r="AN2935" s="363">
        <v>0.25</v>
      </c>
      <c r="AO2935" s="304"/>
      <c r="AP2935" s="312" t="s">
        <v>4979</v>
      </c>
      <c r="AQ2935" s="312"/>
      <c r="AR2935" s="312">
        <v>354</v>
      </c>
      <c r="AS2935" s="304"/>
      <c r="AT2935" s="312">
        <v>353</v>
      </c>
      <c r="AU2935" s="329">
        <f>VLOOKUP(C2935,[1]world!$A$2:$B$3555,2,FALSE)</f>
        <v>4</v>
      </c>
      <c r="AV2935" s="329">
        <v>459</v>
      </c>
      <c r="AW2935" s="304">
        <v>0.37</v>
      </c>
      <c r="AX2935" s="304">
        <v>860</v>
      </c>
      <c r="AY2935" s="304">
        <v>-999</v>
      </c>
      <c r="AZ2935" s="304">
        <v>1860</v>
      </c>
      <c r="BA2935" s="304">
        <v>1180</v>
      </c>
      <c r="BB2935" s="304">
        <v>-999</v>
      </c>
      <c r="BC2935" s="304">
        <v>1180</v>
      </c>
      <c r="BD2935" s="304">
        <v>-999</v>
      </c>
      <c r="BE2935" s="304">
        <v>-999</v>
      </c>
      <c r="BF2935" s="304">
        <v>-999</v>
      </c>
      <c r="BG2935" s="304">
        <v>-999</v>
      </c>
      <c r="BH2935" s="304">
        <v>-999</v>
      </c>
      <c r="BI2935" s="304">
        <v>-999</v>
      </c>
      <c r="BJ2935" s="304">
        <v>3</v>
      </c>
      <c r="BK2935" s="304" t="s">
        <v>4954</v>
      </c>
      <c r="BL2935" s="304">
        <v>3</v>
      </c>
    </row>
    <row r="2936" spans="1:64" ht="15" hidden="1" customHeight="1" x14ac:dyDescent="0.2">
      <c r="A2936" s="304" t="s">
        <v>4917</v>
      </c>
      <c r="B2936" s="304" t="s">
        <v>5965</v>
      </c>
      <c r="C2936" s="304">
        <v>3074</v>
      </c>
      <c r="D2936" s="349" t="s">
        <v>1707</v>
      </c>
      <c r="E2936" s="309">
        <v>5430</v>
      </c>
      <c r="F2936" s="309"/>
      <c r="G2936" s="324">
        <v>33.198300000000003</v>
      </c>
      <c r="H2936" s="324">
        <v>-117.37820000000001</v>
      </c>
      <c r="I2936" s="324" t="s">
        <v>205</v>
      </c>
      <c r="J2936" s="368">
        <f>EXP(0.64*LN(AM2936)+0.36*LN(AK2936))</f>
        <v>400.27183522370677</v>
      </c>
      <c r="K2936" s="331">
        <f>SQRT(0.64*AN2936^2+0.36*AL2936^2)</f>
        <v>0.32644141894067302</v>
      </c>
      <c r="L2936" s="304" t="str">
        <f t="shared" si="706"/>
        <v>C</v>
      </c>
      <c r="M2936" s="388" t="s">
        <v>6088</v>
      </c>
      <c r="N2936" s="304"/>
      <c r="O2936" s="304"/>
      <c r="P2936" s="356"/>
      <c r="Q2936" s="356"/>
      <c r="R2936" s="304"/>
      <c r="S2936" s="356"/>
      <c r="T2936" s="304"/>
      <c r="U2936" s="356"/>
      <c r="V2936" s="304"/>
      <c r="W2936" s="310" t="s">
        <v>1708</v>
      </c>
      <c r="X2936" s="304">
        <v>-999</v>
      </c>
      <c r="Y2936" s="366" t="str">
        <f t="shared" si="708"/>
        <v>-</v>
      </c>
      <c r="Z2936" s="304"/>
      <c r="AA2936" s="304"/>
      <c r="AB2936" s="304">
        <v>-999</v>
      </c>
      <c r="AC2936" s="304">
        <v>-999</v>
      </c>
      <c r="AD2936" s="366">
        <v>-999</v>
      </c>
      <c r="AE2936" s="304">
        <v>-999</v>
      </c>
      <c r="AF2936" s="304">
        <v>-999</v>
      </c>
      <c r="AG2936" s="304"/>
      <c r="AH2936" s="304">
        <v>2.4408900000000001E-2</v>
      </c>
      <c r="AI2936" s="312"/>
      <c r="AJ2936" s="332">
        <v>386</v>
      </c>
      <c r="AK2936" s="304">
        <f t="shared" si="707"/>
        <v>425</v>
      </c>
      <c r="AL2936" s="363">
        <v>0.43</v>
      </c>
      <c r="AM2936" s="389">
        <f t="shared" si="709"/>
        <v>387</v>
      </c>
      <c r="AN2936" s="363">
        <v>0.25</v>
      </c>
      <c r="AO2936" s="304"/>
      <c r="AP2936" s="312" t="s">
        <v>1600</v>
      </c>
      <c r="AQ2936" s="312"/>
      <c r="AR2936" s="312">
        <v>387</v>
      </c>
      <c r="AS2936" s="304"/>
      <c r="AT2936" s="312"/>
      <c r="AU2936" s="329">
        <f>VLOOKUP(C2936,[1]world!$A$2:$B$3555,2,FALSE)</f>
        <v>13</v>
      </c>
      <c r="AV2936" s="329"/>
      <c r="AW2936" s="304">
        <v>0.37</v>
      </c>
      <c r="AX2936" s="304">
        <v>100</v>
      </c>
      <c r="AY2936" s="304">
        <v>-999</v>
      </c>
      <c r="AZ2936" s="304">
        <v>480</v>
      </c>
      <c r="BA2936" s="304">
        <v>-999</v>
      </c>
      <c r="BB2936" s="304">
        <v>-999</v>
      </c>
      <c r="BC2936" s="304">
        <v>-999</v>
      </c>
      <c r="BD2936" s="304">
        <v>-999</v>
      </c>
      <c r="BE2936" s="304">
        <v>-999</v>
      </c>
      <c r="BF2936" s="304">
        <v>-999</v>
      </c>
      <c r="BG2936" s="304">
        <v>-999</v>
      </c>
      <c r="BH2936" s="304">
        <v>-999</v>
      </c>
      <c r="BI2936" s="304">
        <v>-999</v>
      </c>
      <c r="BJ2936" s="304">
        <v>4</v>
      </c>
      <c r="BK2936" s="304" t="s">
        <v>4954</v>
      </c>
      <c r="BL2936" s="304">
        <v>4</v>
      </c>
    </row>
    <row r="2937" spans="1:64" ht="15" hidden="1" customHeight="1" x14ac:dyDescent="0.2">
      <c r="A2937" s="304" t="s">
        <v>4917</v>
      </c>
      <c r="B2937" s="304" t="s">
        <v>5965</v>
      </c>
      <c r="C2937" s="304">
        <v>3075</v>
      </c>
      <c r="D2937" s="349" t="s">
        <v>1965</v>
      </c>
      <c r="E2937" s="304" t="s">
        <v>1966</v>
      </c>
      <c r="F2937" s="304"/>
      <c r="G2937" s="324">
        <v>33.787999999999997</v>
      </c>
      <c r="H2937" s="324">
        <v>-117.84399999999999</v>
      </c>
      <c r="I2937" s="324" t="s">
        <v>232</v>
      </c>
      <c r="J2937" s="368">
        <f>EXP(0.35*LN(AM2937)+0.24*LN(Y2937)+0.2*LN(AJ2937)+0.21*LN(AV2937))</f>
        <v>354.69977234602646</v>
      </c>
      <c r="K2937" s="331">
        <f>SQRT(0.35*AN2937^2+0.24*Z2937^2+0.2*AL2937^2+0.21*AW2937^2)</f>
        <v>0.35497042130295869</v>
      </c>
      <c r="L2937" s="304" t="str">
        <f t="shared" si="706"/>
        <v>D</v>
      </c>
      <c r="M2937" s="388" t="s">
        <v>6092</v>
      </c>
      <c r="N2937" s="304"/>
      <c r="O2937" s="304"/>
      <c r="P2937" s="356"/>
      <c r="Q2937" s="356"/>
      <c r="R2937" s="304"/>
      <c r="S2937" s="356"/>
      <c r="T2937" s="304"/>
      <c r="U2937" s="356"/>
      <c r="V2937" s="304"/>
      <c r="W2937" s="310" t="s">
        <v>1395</v>
      </c>
      <c r="X2937" s="304" t="s">
        <v>232</v>
      </c>
      <c r="Y2937" s="366">
        <f t="shared" si="708"/>
        <v>506.6</v>
      </c>
      <c r="Z2937" s="304">
        <v>0.4</v>
      </c>
      <c r="AA2937" s="304"/>
      <c r="AB2937" s="304">
        <v>-999</v>
      </c>
      <c r="AC2937" s="304">
        <v>-999</v>
      </c>
      <c r="AD2937" s="366">
        <v>-999</v>
      </c>
      <c r="AE2937" s="304">
        <v>-999</v>
      </c>
      <c r="AF2937" s="304">
        <v>-999</v>
      </c>
      <c r="AG2937" s="304"/>
      <c r="AH2937" s="304">
        <v>7.9484599999999992E-3</v>
      </c>
      <c r="AI2937" s="385">
        <v>2.9404300000000001E-2</v>
      </c>
      <c r="AJ2937" s="332">
        <v>281</v>
      </c>
      <c r="AK2937" s="304">
        <f t="shared" si="707"/>
        <v>270</v>
      </c>
      <c r="AL2937" s="363">
        <v>0.43</v>
      </c>
      <c r="AM2937" s="389">
        <f t="shared" si="709"/>
        <v>353</v>
      </c>
      <c r="AN2937" s="363">
        <v>0.25</v>
      </c>
      <c r="AO2937" s="304"/>
      <c r="AP2937" s="312" t="s">
        <v>6119</v>
      </c>
      <c r="AQ2937" s="312"/>
      <c r="AR2937" s="312">
        <v>280</v>
      </c>
      <c r="AS2937" s="304"/>
      <c r="AT2937" s="312">
        <v>353</v>
      </c>
      <c r="AU2937" s="329">
        <f>VLOOKUP(C2937,[1]world!$A$2:$B$3555,2,FALSE)</f>
        <v>12</v>
      </c>
      <c r="AV2937" s="329">
        <v>297</v>
      </c>
      <c r="AW2937" s="304">
        <v>0.37</v>
      </c>
      <c r="AX2937" s="304">
        <v>920</v>
      </c>
      <c r="AY2937" s="304">
        <v>-999</v>
      </c>
      <c r="AZ2937" s="304">
        <v>2820</v>
      </c>
      <c r="BA2937" s="304">
        <v>320</v>
      </c>
      <c r="BB2937" s="304">
        <v>-999</v>
      </c>
      <c r="BC2937" s="304">
        <v>3220</v>
      </c>
      <c r="BD2937" s="304">
        <v>-999</v>
      </c>
      <c r="BE2937" s="304">
        <v>-999</v>
      </c>
      <c r="BF2937" s="304">
        <v>-999</v>
      </c>
      <c r="BG2937" s="304">
        <v>-999</v>
      </c>
      <c r="BH2937" s="304">
        <v>-999</v>
      </c>
      <c r="BI2937" s="304">
        <v>-999</v>
      </c>
      <c r="BJ2937" s="304">
        <v>3</v>
      </c>
      <c r="BK2937" s="304" t="s">
        <v>4954</v>
      </c>
      <c r="BL2937" s="304">
        <v>3</v>
      </c>
    </row>
    <row r="2938" spans="1:64" ht="15" hidden="1" customHeight="1" x14ac:dyDescent="0.2">
      <c r="A2938" s="304" t="s">
        <v>4917</v>
      </c>
      <c r="B2938" s="304" t="s">
        <v>5965</v>
      </c>
      <c r="C2938" s="304">
        <v>3076</v>
      </c>
      <c r="D2938" s="349" t="s">
        <v>1576</v>
      </c>
      <c r="E2938" s="304" t="s">
        <v>1577</v>
      </c>
      <c r="F2938" s="304"/>
      <c r="G2938" s="324">
        <v>32.607999999999997</v>
      </c>
      <c r="H2938" s="324">
        <v>-116.93</v>
      </c>
      <c r="I2938" s="324" t="s">
        <v>223</v>
      </c>
      <c r="J2938" s="368">
        <f>P2938</f>
        <v>489</v>
      </c>
      <c r="K2938" s="331">
        <v>0.1</v>
      </c>
      <c r="L2938" s="304" t="str">
        <f t="shared" si="706"/>
        <v>C</v>
      </c>
      <c r="M2938" s="388">
        <v>0</v>
      </c>
      <c r="N2938" s="304"/>
      <c r="O2938" s="304">
        <f>VLOOKUP($C2938,SMM_Vol1!$B$271:$F$306,3,FALSE)</f>
        <v>35</v>
      </c>
      <c r="P2938" s="304">
        <f>VLOOKUP($C2938,SMM_Vol1!$B$271:$F$306,4,FALSE)</f>
        <v>489</v>
      </c>
      <c r="Q2938" s="309"/>
      <c r="R2938" s="304" t="str">
        <f>VLOOKUP($C2938,SMM_Vol1!$B$271:$F$306,5,FALSE)</f>
        <v>Yong et al. (2012)</v>
      </c>
      <c r="S2938" s="356"/>
      <c r="T2938" s="304"/>
      <c r="U2938" s="356"/>
      <c r="V2938" s="304"/>
      <c r="W2938" s="310" t="s">
        <v>4908</v>
      </c>
      <c r="X2938" s="304" t="s">
        <v>232</v>
      </c>
      <c r="Y2938" s="366">
        <f t="shared" si="708"/>
        <v>506.6</v>
      </c>
      <c r="Z2938" s="304">
        <v>0.4</v>
      </c>
      <c r="AA2938" s="304"/>
      <c r="AB2938" s="304">
        <v>-999</v>
      </c>
      <c r="AC2938" s="304">
        <v>-999</v>
      </c>
      <c r="AD2938" s="366">
        <v>-999</v>
      </c>
      <c r="AE2938" s="304">
        <v>-999</v>
      </c>
      <c r="AF2938" s="304">
        <v>-999</v>
      </c>
      <c r="AG2938" s="304"/>
      <c r="AH2938" s="304">
        <v>4.4787100000000003E-2</v>
      </c>
      <c r="AI2938" s="312"/>
      <c r="AJ2938" s="332">
        <v>469</v>
      </c>
      <c r="AK2938" s="304">
        <f t="shared" si="707"/>
        <v>425</v>
      </c>
      <c r="AL2938" s="304">
        <f>IF(AH2938&lt;=0.0022,0.2,0.43)</f>
        <v>0.43</v>
      </c>
      <c r="AM2938" s="389">
        <f t="shared" si="709"/>
        <v>455</v>
      </c>
      <c r="AN2938" s="304">
        <v>0.4</v>
      </c>
      <c r="AO2938" s="304"/>
      <c r="AP2938" s="312" t="s">
        <v>4893</v>
      </c>
      <c r="AQ2938" s="312"/>
      <c r="AR2938" s="312">
        <v>455</v>
      </c>
      <c r="AS2938" s="304"/>
      <c r="AT2938" s="312"/>
      <c r="AU2938" s="329">
        <f>VLOOKUP(C2938,[1]world!$A$2:$B$3555,2,FALSE)</f>
        <v>1</v>
      </c>
      <c r="AV2938" s="329">
        <v>519</v>
      </c>
      <c r="AW2938" s="304">
        <v>0.37</v>
      </c>
      <c r="AX2938" s="304">
        <v>40</v>
      </c>
      <c r="AY2938" s="304">
        <v>-999</v>
      </c>
      <c r="AZ2938" s="304">
        <v>200</v>
      </c>
      <c r="BA2938" s="304">
        <v>-999</v>
      </c>
      <c r="BB2938" s="304">
        <v>-999</v>
      </c>
      <c r="BC2938" s="304">
        <v>-999</v>
      </c>
      <c r="BD2938" s="304">
        <v>-999</v>
      </c>
      <c r="BE2938" s="304">
        <v>-999</v>
      </c>
      <c r="BF2938" s="304">
        <v>-999</v>
      </c>
      <c r="BG2938" s="304">
        <v>-999</v>
      </c>
      <c r="BH2938" s="304">
        <v>-999</v>
      </c>
      <c r="BI2938" s="304">
        <v>-999</v>
      </c>
      <c r="BJ2938" s="304">
        <v>4</v>
      </c>
      <c r="BK2938" s="304" t="s">
        <v>4954</v>
      </c>
      <c r="BL2938" s="304">
        <v>4</v>
      </c>
    </row>
    <row r="2939" spans="1:64" ht="15" hidden="1" customHeight="1" x14ac:dyDescent="0.2">
      <c r="A2939" s="304" t="s">
        <v>4917</v>
      </c>
      <c r="B2939" s="304" t="s">
        <v>5965</v>
      </c>
      <c r="C2939" s="304">
        <v>3077</v>
      </c>
      <c r="D2939" s="349" t="s">
        <v>2022</v>
      </c>
      <c r="E2939" s="304" t="s">
        <v>2023</v>
      </c>
      <c r="F2939" s="304"/>
      <c r="G2939" s="324">
        <v>33.862000000000002</v>
      </c>
      <c r="H2939" s="324">
        <v>-117.205</v>
      </c>
      <c r="I2939" s="324" t="s">
        <v>223</v>
      </c>
      <c r="J2939" s="368">
        <f>EXP(0.46*LN(AM2939)+0.26*LN(AJ2939)+0.28*LN(AV2939))</f>
        <v>421.65249685271965</v>
      </c>
      <c r="K2939" s="331">
        <f>SQRT(0.46*AN2939^2+0.26*AL2939^2+0.28*AW2939^2)</f>
        <v>0.33934643065752146</v>
      </c>
      <c r="L2939" s="304" t="str">
        <f t="shared" si="706"/>
        <v>C</v>
      </c>
      <c r="M2939" s="388" t="s">
        <v>6100</v>
      </c>
      <c r="N2939" s="304"/>
      <c r="O2939" s="304"/>
      <c r="P2939" s="356"/>
      <c r="Q2939" s="356"/>
      <c r="R2939" s="304"/>
      <c r="S2939" s="356"/>
      <c r="T2939" s="304"/>
      <c r="U2939" s="356"/>
      <c r="V2939" s="304"/>
      <c r="W2939" s="310" t="s">
        <v>6033</v>
      </c>
      <c r="X2939" s="304">
        <v>-999</v>
      </c>
      <c r="Y2939" s="366" t="str">
        <f t="shared" si="708"/>
        <v>-</v>
      </c>
      <c r="Z2939" s="304"/>
      <c r="AA2939" s="304"/>
      <c r="AB2939" s="304">
        <v>-999</v>
      </c>
      <c r="AC2939" s="304">
        <v>-999</v>
      </c>
      <c r="AD2939" s="366">
        <v>-999</v>
      </c>
      <c r="AE2939" s="304">
        <v>-999</v>
      </c>
      <c r="AF2939" s="304">
        <v>-999</v>
      </c>
      <c r="AG2939" s="304"/>
      <c r="AH2939" s="304">
        <v>6.4070699999999994E-2</v>
      </c>
      <c r="AI2939" s="385">
        <v>0.24674199999999999</v>
      </c>
      <c r="AJ2939" s="332">
        <v>527</v>
      </c>
      <c r="AK2939" s="304">
        <f t="shared" si="707"/>
        <v>555</v>
      </c>
      <c r="AL2939" s="363">
        <v>0.43</v>
      </c>
      <c r="AM2939" s="389">
        <f t="shared" si="709"/>
        <v>353</v>
      </c>
      <c r="AN2939" s="363">
        <v>0.25</v>
      </c>
      <c r="AO2939" s="304"/>
      <c r="AP2939" s="312" t="s">
        <v>4980</v>
      </c>
      <c r="AQ2939" s="312"/>
      <c r="AR2939" s="312">
        <v>349</v>
      </c>
      <c r="AS2939" s="304"/>
      <c r="AT2939" s="312">
        <v>353</v>
      </c>
      <c r="AU2939" s="329">
        <f>VLOOKUP(C2939,[1]world!$A$2:$B$3555,2,FALSE)</f>
        <v>4</v>
      </c>
      <c r="AV2939" s="329">
        <v>459</v>
      </c>
      <c r="AW2939" s="304">
        <v>0.37</v>
      </c>
      <c r="AX2939" s="304">
        <v>60</v>
      </c>
      <c r="AY2939" s="304">
        <v>-999</v>
      </c>
      <c r="AZ2939" s="304">
        <v>220</v>
      </c>
      <c r="BA2939" s="304">
        <v>-999</v>
      </c>
      <c r="BB2939" s="304">
        <v>-999</v>
      </c>
      <c r="BC2939" s="304">
        <v>-999</v>
      </c>
      <c r="BD2939" s="304">
        <v>-999</v>
      </c>
      <c r="BE2939" s="304">
        <v>-999</v>
      </c>
      <c r="BF2939" s="304">
        <v>-999</v>
      </c>
      <c r="BG2939" s="304">
        <v>-999</v>
      </c>
      <c r="BH2939" s="304">
        <v>-999</v>
      </c>
      <c r="BI2939" s="304">
        <v>-999</v>
      </c>
      <c r="BJ2939" s="304">
        <v>4</v>
      </c>
      <c r="BK2939" s="304" t="s">
        <v>4954</v>
      </c>
      <c r="BL2939" s="304">
        <v>4</v>
      </c>
    </row>
    <row r="2940" spans="1:64" ht="15" hidden="1" customHeight="1" x14ac:dyDescent="0.2">
      <c r="A2940" s="304" t="s">
        <v>4917</v>
      </c>
      <c r="B2940" s="304" t="s">
        <v>5965</v>
      </c>
      <c r="C2940" s="304">
        <v>3079</v>
      </c>
      <c r="D2940" s="349" t="s">
        <v>1738</v>
      </c>
      <c r="E2940" s="304" t="s">
        <v>1739</v>
      </c>
      <c r="F2940" s="304"/>
      <c r="G2940" s="324">
        <v>33.353999999999999</v>
      </c>
      <c r="H2940" s="324">
        <v>-116.863</v>
      </c>
      <c r="I2940" s="324" t="s">
        <v>223</v>
      </c>
      <c r="J2940" s="368">
        <f>P2940</f>
        <v>465</v>
      </c>
      <c r="K2940" s="331">
        <v>0.1</v>
      </c>
      <c r="L2940" s="304" t="str">
        <f t="shared" si="706"/>
        <v>C</v>
      </c>
      <c r="M2940" s="388">
        <v>0</v>
      </c>
      <c r="N2940" s="304"/>
      <c r="O2940" s="304" t="str">
        <f>VLOOKUP($C2940,SMM_Vol1!$B$271:$F$306,3,FALSE)</f>
        <v>&gt; 30</v>
      </c>
      <c r="P2940" s="304">
        <f>VLOOKUP($C2940,SMM_Vol1!$B$271:$F$306,4,FALSE)</f>
        <v>465</v>
      </c>
      <c r="Q2940" s="309"/>
      <c r="R2940" s="304" t="str">
        <f>VLOOKUP($C2940,SMM_Vol1!$B$271:$F$306,5,FALSE)</f>
        <v>Yong et al. (2012)</v>
      </c>
      <c r="S2940" s="356"/>
      <c r="T2940" s="304"/>
      <c r="U2940" s="356"/>
      <c r="V2940" s="304"/>
      <c r="W2940" s="310" t="s">
        <v>6033</v>
      </c>
      <c r="X2940" s="304">
        <v>-999</v>
      </c>
      <c r="Y2940" s="366" t="str">
        <f t="shared" si="708"/>
        <v>-</v>
      </c>
      <c r="Z2940" s="304"/>
      <c r="AA2940" s="304"/>
      <c r="AB2940" s="304">
        <v>-999</v>
      </c>
      <c r="AC2940" s="304">
        <v>-999</v>
      </c>
      <c r="AD2940" s="366">
        <v>-999</v>
      </c>
      <c r="AE2940" s="304">
        <v>-999</v>
      </c>
      <c r="AF2940" s="304">
        <v>-999</v>
      </c>
      <c r="AG2940" s="304"/>
      <c r="AH2940" s="304">
        <v>3.01903E-2</v>
      </c>
      <c r="AI2940" s="312"/>
      <c r="AJ2940" s="332">
        <v>410</v>
      </c>
      <c r="AK2940" s="304">
        <f t="shared" si="707"/>
        <v>425</v>
      </c>
      <c r="AL2940" s="304">
        <f>IF(AH2940&lt;=0.0022,0.2,0.43)</f>
        <v>0.43</v>
      </c>
      <c r="AM2940" s="389">
        <f t="shared" si="709"/>
        <v>748</v>
      </c>
      <c r="AN2940" s="304">
        <v>0.4</v>
      </c>
      <c r="AO2940" s="304"/>
      <c r="AP2940" s="312" t="s">
        <v>6114</v>
      </c>
      <c r="AQ2940" s="312"/>
      <c r="AR2940" s="312">
        <v>748</v>
      </c>
      <c r="AS2940" s="304"/>
      <c r="AT2940" s="312"/>
      <c r="AU2940" s="329">
        <f>VLOOKUP(C2940,[1]world!$A$2:$B$3555,2,FALSE)</f>
        <v>5</v>
      </c>
      <c r="AV2940" s="329">
        <v>402</v>
      </c>
      <c r="AW2940" s="304">
        <v>0.37</v>
      </c>
      <c r="AX2940" s="304">
        <v>40</v>
      </c>
      <c r="AY2940" s="304">
        <v>-999</v>
      </c>
      <c r="AZ2940" s="304">
        <v>220</v>
      </c>
      <c r="BA2940" s="304">
        <v>-999</v>
      </c>
      <c r="BB2940" s="304">
        <v>-999</v>
      </c>
      <c r="BC2940" s="304">
        <v>-999</v>
      </c>
      <c r="BD2940" s="304">
        <v>-999</v>
      </c>
      <c r="BE2940" s="304">
        <v>-999</v>
      </c>
      <c r="BF2940" s="304">
        <v>-999</v>
      </c>
      <c r="BG2940" s="304">
        <v>-999</v>
      </c>
      <c r="BH2940" s="304">
        <v>-999</v>
      </c>
      <c r="BI2940" s="304">
        <v>-999</v>
      </c>
      <c r="BJ2940" s="304">
        <v>4</v>
      </c>
      <c r="BK2940" s="304" t="s">
        <v>4954</v>
      </c>
      <c r="BL2940" s="304">
        <v>4</v>
      </c>
    </row>
    <row r="2941" spans="1:64" ht="15" hidden="1" customHeight="1" x14ac:dyDescent="0.2">
      <c r="A2941" s="304" t="s">
        <v>4917</v>
      </c>
      <c r="B2941" s="304" t="s">
        <v>5965</v>
      </c>
      <c r="C2941" s="304">
        <v>3080</v>
      </c>
      <c r="D2941" s="349" t="s">
        <v>1996</v>
      </c>
      <c r="E2941" s="304" t="s">
        <v>1997</v>
      </c>
      <c r="F2941" s="304"/>
      <c r="G2941" s="324">
        <v>33.823999999999998</v>
      </c>
      <c r="H2941" s="324">
        <v>-116.55</v>
      </c>
      <c r="I2941" s="324" t="s">
        <v>223</v>
      </c>
      <c r="J2941" s="368">
        <f>EXP(0.46*LN(AM2941)+0.26*LN(AJ2941)+0.28*LN(AV2941))</f>
        <v>430.83917409155049</v>
      </c>
      <c r="K2941" s="331">
        <f>SQRT(0.46*AN2941^2+0.26*AL2941^2+0.28*AW2941^2)</f>
        <v>0.33934643065752146</v>
      </c>
      <c r="L2941" s="304" t="str">
        <f t="shared" si="706"/>
        <v>C</v>
      </c>
      <c r="M2941" s="388" t="s">
        <v>6100</v>
      </c>
      <c r="N2941" s="304"/>
      <c r="O2941" s="304"/>
      <c r="P2941" s="356"/>
      <c r="Q2941" s="356"/>
      <c r="R2941" s="304"/>
      <c r="S2941" s="356"/>
      <c r="T2941" s="304"/>
      <c r="U2941" s="356"/>
      <c r="V2941" s="304"/>
      <c r="W2941" s="310" t="s">
        <v>6033</v>
      </c>
      <c r="X2941" s="304">
        <v>-999</v>
      </c>
      <c r="Y2941" s="366" t="str">
        <f t="shared" si="708"/>
        <v>-</v>
      </c>
      <c r="Z2941" s="304"/>
      <c r="AA2941" s="304"/>
      <c r="AB2941" s="304">
        <v>-999</v>
      </c>
      <c r="AC2941" s="304">
        <v>-999</v>
      </c>
      <c r="AD2941" s="366">
        <v>-999</v>
      </c>
      <c r="AE2941" s="304">
        <v>-999</v>
      </c>
      <c r="AF2941" s="304">
        <v>-999</v>
      </c>
      <c r="AG2941" s="304"/>
      <c r="AH2941" s="304">
        <v>4.6176300000000003E-2</v>
      </c>
      <c r="AI2941" s="385">
        <v>0.463142</v>
      </c>
      <c r="AJ2941" s="332">
        <v>474</v>
      </c>
      <c r="AK2941" s="304">
        <f t="shared" si="707"/>
        <v>425</v>
      </c>
      <c r="AL2941" s="363">
        <v>0.43</v>
      </c>
      <c r="AM2941" s="389">
        <f t="shared" si="709"/>
        <v>353</v>
      </c>
      <c r="AN2941" s="363">
        <v>0.25</v>
      </c>
      <c r="AO2941" s="304"/>
      <c r="AP2941" s="312" t="s">
        <v>4979</v>
      </c>
      <c r="AQ2941" s="312"/>
      <c r="AR2941" s="312">
        <v>354</v>
      </c>
      <c r="AS2941" s="304"/>
      <c r="AT2941" s="312">
        <v>353</v>
      </c>
      <c r="AU2941" s="329">
        <f>VLOOKUP(C2941,[1]world!$A$2:$B$3555,2,FALSE)</f>
        <v>3</v>
      </c>
      <c r="AV2941" s="329">
        <v>547</v>
      </c>
      <c r="AW2941" s="304">
        <v>0.37</v>
      </c>
      <c r="AX2941" s="304">
        <v>60</v>
      </c>
      <c r="AY2941" s="304">
        <v>-999</v>
      </c>
      <c r="AZ2941" s="304">
        <v>260</v>
      </c>
      <c r="BA2941" s="304">
        <v>120</v>
      </c>
      <c r="BB2941" s="304">
        <v>-999</v>
      </c>
      <c r="BC2941" s="304">
        <v>120</v>
      </c>
      <c r="BD2941" s="304">
        <v>-999</v>
      </c>
      <c r="BE2941" s="304">
        <v>-999</v>
      </c>
      <c r="BF2941" s="304">
        <v>-999</v>
      </c>
      <c r="BG2941" s="304">
        <v>-999</v>
      </c>
      <c r="BH2941" s="304">
        <v>-999</v>
      </c>
      <c r="BI2941" s="304">
        <v>-999</v>
      </c>
      <c r="BJ2941" s="304">
        <v>3</v>
      </c>
      <c r="BK2941" s="304" t="s">
        <v>4954</v>
      </c>
      <c r="BL2941" s="304">
        <v>3</v>
      </c>
    </row>
    <row r="2942" spans="1:64" ht="15" hidden="1" customHeight="1" x14ac:dyDescent="0.2">
      <c r="A2942" s="304" t="s">
        <v>4917</v>
      </c>
      <c r="B2942" s="304" t="s">
        <v>5965</v>
      </c>
      <c r="C2942" s="304">
        <v>3081</v>
      </c>
      <c r="D2942" s="349" t="s">
        <v>2113</v>
      </c>
      <c r="E2942" s="304" t="s">
        <v>2114</v>
      </c>
      <c r="F2942" s="304"/>
      <c r="G2942" s="324">
        <v>33.972999999999999</v>
      </c>
      <c r="H2942" s="324">
        <v>-117.327</v>
      </c>
      <c r="I2942" s="324" t="s">
        <v>223</v>
      </c>
      <c r="J2942" s="368">
        <f>P2942</f>
        <v>360</v>
      </c>
      <c r="K2942" s="331">
        <v>0.1</v>
      </c>
      <c r="L2942" s="304" t="str">
        <f t="shared" si="706"/>
        <v>C</v>
      </c>
      <c r="M2942" s="388">
        <v>0</v>
      </c>
      <c r="N2942" s="304"/>
      <c r="O2942" s="304">
        <f>VLOOKUP($C2942,SMM_Vol1!$B$271:$F$306,3,FALSE)</f>
        <v>63</v>
      </c>
      <c r="P2942" s="304">
        <f>VLOOKUP($C2942,SMM_Vol1!$B$271:$F$306,4,FALSE)</f>
        <v>360</v>
      </c>
      <c r="Q2942" s="309"/>
      <c r="R2942" s="304" t="str">
        <f>VLOOKUP($C2942,SMM_Vol1!$B$271:$F$306,5,FALSE)</f>
        <v>Yong et al. (2012)</v>
      </c>
      <c r="S2942" s="356"/>
      <c r="T2942" s="304"/>
      <c r="U2942" s="356"/>
      <c r="V2942" s="304"/>
      <c r="W2942" s="310" t="s">
        <v>4908</v>
      </c>
      <c r="X2942" s="304" t="s">
        <v>232</v>
      </c>
      <c r="Y2942" s="366">
        <f t="shared" si="708"/>
        <v>506.6</v>
      </c>
      <c r="Z2942" s="304">
        <v>0.4</v>
      </c>
      <c r="AA2942" s="304"/>
      <c r="AB2942" s="304">
        <v>-999</v>
      </c>
      <c r="AC2942" s="304">
        <v>-999</v>
      </c>
      <c r="AD2942" s="366">
        <v>-999</v>
      </c>
      <c r="AE2942" s="304">
        <v>-999</v>
      </c>
      <c r="AF2942" s="304">
        <v>-999</v>
      </c>
      <c r="AG2942" s="304"/>
      <c r="AH2942" s="304">
        <v>3.5897499999999999E-2</v>
      </c>
      <c r="AI2942" s="312"/>
      <c r="AJ2942" s="332">
        <v>433</v>
      </c>
      <c r="AK2942" s="304">
        <f t="shared" si="707"/>
        <v>425</v>
      </c>
      <c r="AL2942" s="304">
        <f>IF(AH2942&lt;=0.0022,0.2,0.43)</f>
        <v>0.43</v>
      </c>
      <c r="AM2942" s="389">
        <f t="shared" si="709"/>
        <v>387</v>
      </c>
      <c r="AN2942" s="363">
        <v>0.25</v>
      </c>
      <c r="AO2942" s="304"/>
      <c r="AP2942" s="312" t="s">
        <v>1600</v>
      </c>
      <c r="AQ2942" s="312"/>
      <c r="AR2942" s="312">
        <v>387</v>
      </c>
      <c r="AS2942" s="304"/>
      <c r="AT2942" s="312"/>
      <c r="AU2942" s="329">
        <f>VLOOKUP(C2942,[1]world!$A$2:$B$3555,2,FALSE)</f>
        <v>3</v>
      </c>
      <c r="AV2942" s="329">
        <v>547</v>
      </c>
      <c r="AW2942" s="304">
        <v>0.37</v>
      </c>
      <c r="AX2942" s="304">
        <v>60</v>
      </c>
      <c r="AY2942" s="304">
        <v>-999</v>
      </c>
      <c r="AZ2942" s="304">
        <v>220</v>
      </c>
      <c r="BA2942" s="304">
        <v>320</v>
      </c>
      <c r="BB2942" s="304">
        <v>-999</v>
      </c>
      <c r="BC2942" s="304">
        <v>320</v>
      </c>
      <c r="BD2942" s="304">
        <v>-999</v>
      </c>
      <c r="BE2942" s="304">
        <v>-999</v>
      </c>
      <c r="BF2942" s="304">
        <v>-999</v>
      </c>
      <c r="BG2942" s="304">
        <v>-999</v>
      </c>
      <c r="BH2942" s="304">
        <v>-999</v>
      </c>
      <c r="BI2942" s="304">
        <v>-999</v>
      </c>
      <c r="BJ2942" s="304">
        <v>3</v>
      </c>
      <c r="BK2942" s="304" t="s">
        <v>4954</v>
      </c>
      <c r="BL2942" s="304">
        <v>3</v>
      </c>
    </row>
    <row r="2943" spans="1:64" ht="15" hidden="1" customHeight="1" x14ac:dyDescent="0.2">
      <c r="A2943" s="304" t="s">
        <v>4917</v>
      </c>
      <c r="B2943" s="304" t="s">
        <v>5965</v>
      </c>
      <c r="C2943" s="304">
        <v>3082</v>
      </c>
      <c r="D2943" s="349" t="s">
        <v>1699</v>
      </c>
      <c r="E2943" s="304" t="s">
        <v>1700</v>
      </c>
      <c r="F2943" s="304"/>
      <c r="G2943" s="324">
        <v>33.183</v>
      </c>
      <c r="H2943" s="324">
        <v>-115.623</v>
      </c>
      <c r="I2943" s="324" t="s">
        <v>223</v>
      </c>
      <c r="J2943" s="368">
        <f>P2943</f>
        <v>309</v>
      </c>
      <c r="K2943" s="331">
        <v>0.1</v>
      </c>
      <c r="L2943" s="304" t="str">
        <f t="shared" si="706"/>
        <v>D</v>
      </c>
      <c r="M2943" s="388">
        <v>0</v>
      </c>
      <c r="N2943" s="304"/>
      <c r="O2943" s="304" t="str">
        <f>VLOOKUP($C2943,SMM_Vol1!$B$271:$F$306,3,FALSE)</f>
        <v>&gt; 30</v>
      </c>
      <c r="P2943" s="304">
        <f>VLOOKUP($C2943,SMM_Vol1!$B$271:$F$306,4,FALSE)</f>
        <v>309</v>
      </c>
      <c r="Q2943" s="309"/>
      <c r="R2943" s="304" t="str">
        <f>VLOOKUP($C2943,SMM_Vol1!$B$271:$F$306,5,FALSE)</f>
        <v>Yong et al. (2012)</v>
      </c>
      <c r="S2943" s="356"/>
      <c r="T2943" s="304"/>
      <c r="U2943" s="356"/>
      <c r="V2943" s="304"/>
      <c r="W2943" s="310" t="s">
        <v>6033</v>
      </c>
      <c r="X2943" s="304">
        <v>-999</v>
      </c>
      <c r="Y2943" s="366" t="str">
        <f t="shared" si="708"/>
        <v>-</v>
      </c>
      <c r="Z2943" s="304"/>
      <c r="AA2943" s="304"/>
      <c r="AB2943" s="304">
        <v>-999</v>
      </c>
      <c r="AC2943" s="304">
        <v>-999</v>
      </c>
      <c r="AD2943" s="366">
        <v>-999</v>
      </c>
      <c r="AE2943" s="304">
        <v>-999</v>
      </c>
      <c r="AF2943" s="304">
        <v>-999</v>
      </c>
      <c r="AG2943" s="304"/>
      <c r="AH2943" s="304">
        <v>8.3977499999999996E-4</v>
      </c>
      <c r="AI2943" s="385">
        <v>1.09655E-2</v>
      </c>
      <c r="AJ2943" s="332">
        <v>190</v>
      </c>
      <c r="AK2943" s="304">
        <f t="shared" si="707"/>
        <v>210</v>
      </c>
      <c r="AL2943" s="363">
        <f>IF(AND(AH2943&lt;=0.0022,AI2943&lt;=0.0022),0.2,0.43)</f>
        <v>0.43</v>
      </c>
      <c r="AM2943" s="389">
        <f t="shared" si="709"/>
        <v>306</v>
      </c>
      <c r="AN2943" s="363">
        <v>0.25</v>
      </c>
      <c r="AO2943" s="304"/>
      <c r="AP2943" s="312" t="s">
        <v>4984</v>
      </c>
      <c r="AQ2943" s="312"/>
      <c r="AR2943" s="312">
        <v>209</v>
      </c>
      <c r="AS2943" s="304"/>
      <c r="AT2943" s="312">
        <v>306</v>
      </c>
      <c r="AU2943" s="329">
        <f>VLOOKUP(C2943,[1]world!$A$2:$B$3555,2,FALSE)</f>
        <v>16</v>
      </c>
      <c r="AV2943" s="329">
        <v>246</v>
      </c>
      <c r="AW2943" s="304">
        <v>0.18</v>
      </c>
      <c r="AX2943" s="304">
        <v>900</v>
      </c>
      <c r="AY2943" s="304">
        <v>-999</v>
      </c>
      <c r="AZ2943" s="304">
        <v>2800</v>
      </c>
      <c r="BA2943" s="304">
        <v>660</v>
      </c>
      <c r="BB2943" s="304">
        <v>-999</v>
      </c>
      <c r="BC2943" s="304">
        <v>1500</v>
      </c>
      <c r="BD2943" s="304">
        <v>-999</v>
      </c>
      <c r="BE2943" s="304">
        <v>-999</v>
      </c>
      <c r="BF2943" s="304">
        <v>-999</v>
      </c>
      <c r="BG2943" s="304">
        <v>-999</v>
      </c>
      <c r="BH2943" s="304">
        <v>-999</v>
      </c>
      <c r="BI2943" s="304">
        <v>-999</v>
      </c>
      <c r="BJ2943" s="304">
        <v>3</v>
      </c>
      <c r="BK2943" s="304" t="s">
        <v>4954</v>
      </c>
      <c r="BL2943" s="304">
        <v>3</v>
      </c>
    </row>
    <row r="2944" spans="1:64" ht="15" hidden="1" customHeight="1" x14ac:dyDescent="0.2">
      <c r="A2944" s="304" t="s">
        <v>4917</v>
      </c>
      <c r="B2944" s="304" t="s">
        <v>5965</v>
      </c>
      <c r="C2944" s="304">
        <v>3083</v>
      </c>
      <c r="D2944" s="254" t="s">
        <v>5915</v>
      </c>
      <c r="E2944" s="309">
        <v>5440</v>
      </c>
      <c r="F2944" s="309"/>
      <c r="G2944" s="324">
        <v>32.875140000000002</v>
      </c>
      <c r="H2944" s="324">
        <v>-117.22977</v>
      </c>
      <c r="I2944" s="324" t="s">
        <v>205</v>
      </c>
      <c r="J2944" s="368">
        <f>EXP(0.35*LN(AM2944)+0.24*LN(Y2944)+0.2*LN(AJ2944)+0.21*LN(AV2944))</f>
        <v>384.28337592905399</v>
      </c>
      <c r="K2944" s="331">
        <f>SQRT(0.35*AN2944^2+0.24*Z2944^2+0.2*AL2944^2+0.21*AW2944^2)</f>
        <v>0.33046028505707004</v>
      </c>
      <c r="L2944" s="304" t="str">
        <f t="shared" si="706"/>
        <v>C</v>
      </c>
      <c r="M2944" s="388" t="s">
        <v>6092</v>
      </c>
      <c r="N2944" s="304"/>
      <c r="O2944" s="304"/>
      <c r="P2944" s="356"/>
      <c r="Q2944" s="356"/>
      <c r="R2944" s="304"/>
      <c r="S2944" s="356"/>
      <c r="T2944" s="304"/>
      <c r="U2944" s="356"/>
      <c r="V2944" s="304"/>
      <c r="W2944" s="310" t="s">
        <v>1405</v>
      </c>
      <c r="X2944" s="304" t="s">
        <v>205</v>
      </c>
      <c r="Y2944" s="366">
        <f t="shared" si="708"/>
        <v>424.8</v>
      </c>
      <c r="Z2944" s="304">
        <v>0.3</v>
      </c>
      <c r="AA2944" s="304"/>
      <c r="AB2944" s="304">
        <v>-999</v>
      </c>
      <c r="AC2944" s="304">
        <v>-999</v>
      </c>
      <c r="AD2944" s="366">
        <v>-999</v>
      </c>
      <c r="AE2944" s="304">
        <v>-999</v>
      </c>
      <c r="AF2944" s="304">
        <v>-999</v>
      </c>
      <c r="AG2944" s="304"/>
      <c r="AH2944" s="304">
        <v>1.27431E-2</v>
      </c>
      <c r="AI2944" s="312"/>
      <c r="AJ2944" s="332">
        <v>321</v>
      </c>
      <c r="AK2944" s="304">
        <f t="shared" si="707"/>
        <v>270</v>
      </c>
      <c r="AL2944" s="363">
        <v>0.43</v>
      </c>
      <c r="AM2944" s="389">
        <f t="shared" si="709"/>
        <v>387</v>
      </c>
      <c r="AN2944" s="363">
        <v>0.25</v>
      </c>
      <c r="AO2944" s="304"/>
      <c r="AP2944" s="312" t="s">
        <v>1600</v>
      </c>
      <c r="AQ2944" s="312"/>
      <c r="AR2944" s="312">
        <v>387</v>
      </c>
      <c r="AS2944" s="304"/>
      <c r="AT2944" s="312"/>
      <c r="AU2944" s="329">
        <f>VLOOKUP(C2944,[1]world!$A$2:$B$3555,2,FALSE)</f>
        <v>5</v>
      </c>
      <c r="AV2944" s="329">
        <v>402</v>
      </c>
      <c r="AW2944" s="304">
        <v>0.37</v>
      </c>
      <c r="AX2944" s="304">
        <v>60</v>
      </c>
      <c r="AY2944" s="304">
        <v>-999</v>
      </c>
      <c r="AZ2944" s="304">
        <v>240</v>
      </c>
      <c r="BA2944" s="304">
        <v>-999</v>
      </c>
      <c r="BB2944" s="304">
        <v>-999</v>
      </c>
      <c r="BC2944" s="304">
        <v>-999</v>
      </c>
      <c r="BD2944" s="304">
        <v>-999</v>
      </c>
      <c r="BE2944" s="304">
        <v>-999</v>
      </c>
      <c r="BF2944" s="304">
        <v>-999</v>
      </c>
      <c r="BG2944" s="304">
        <v>-999</v>
      </c>
      <c r="BH2944" s="304">
        <v>-999</v>
      </c>
      <c r="BI2944" s="304">
        <v>-999</v>
      </c>
      <c r="BJ2944" s="304">
        <v>4</v>
      </c>
      <c r="BK2944" s="304" t="s">
        <v>4954</v>
      </c>
      <c r="BL2944" s="304">
        <v>4</v>
      </c>
    </row>
    <row r="2945" spans="1:64" ht="15" hidden="1" customHeight="1" x14ac:dyDescent="0.2">
      <c r="A2945" s="304" t="s">
        <v>4917</v>
      </c>
      <c r="B2945" s="304" t="s">
        <v>5965</v>
      </c>
      <c r="C2945" s="304">
        <v>3084</v>
      </c>
      <c r="D2945" s="349" t="s">
        <v>2423</v>
      </c>
      <c r="E2945" s="304" t="s">
        <v>2424</v>
      </c>
      <c r="F2945" s="304"/>
      <c r="G2945" s="324">
        <v>34.231999999999999</v>
      </c>
      <c r="H2945" s="324">
        <v>-117.235</v>
      </c>
      <c r="I2945" s="324" t="s">
        <v>223</v>
      </c>
      <c r="J2945" s="368">
        <f>P2945</f>
        <v>393</v>
      </c>
      <c r="K2945" s="331">
        <v>0.1</v>
      </c>
      <c r="L2945" s="304" t="str">
        <f t="shared" si="706"/>
        <v>C</v>
      </c>
      <c r="M2945" s="388">
        <v>0</v>
      </c>
      <c r="N2945" s="304"/>
      <c r="O2945" s="304" t="str">
        <f>VLOOKUP($C2945,SMM_Vol1!$B$271:$F$306,3,FALSE)</f>
        <v>&gt; 30</v>
      </c>
      <c r="P2945" s="304">
        <f>VLOOKUP($C2945,SMM_Vol1!$B$271:$F$306,4,FALSE)</f>
        <v>393</v>
      </c>
      <c r="Q2945" s="309"/>
      <c r="R2945" s="304" t="str">
        <f>VLOOKUP($C2945,SMM_Vol1!$B$271:$F$306,5,FALSE)</f>
        <v>Yong et al. (2012)</v>
      </c>
      <c r="S2945" s="356"/>
      <c r="T2945" s="304"/>
      <c r="U2945" s="356"/>
      <c r="V2945" s="304"/>
      <c r="W2945" s="310" t="s">
        <v>4908</v>
      </c>
      <c r="X2945" s="304" t="s">
        <v>232</v>
      </c>
      <c r="Y2945" s="366">
        <f t="shared" si="708"/>
        <v>506.6</v>
      </c>
      <c r="Z2945" s="304">
        <v>0.4</v>
      </c>
      <c r="AA2945" s="304"/>
      <c r="AB2945" s="304">
        <v>-999</v>
      </c>
      <c r="AC2945" s="304">
        <v>-999</v>
      </c>
      <c r="AD2945" s="366">
        <v>-999</v>
      </c>
      <c r="AE2945" s="304">
        <v>-999</v>
      </c>
      <c r="AF2945" s="304">
        <v>-999</v>
      </c>
      <c r="AG2945" s="304"/>
      <c r="AH2945" s="304">
        <v>0.187807</v>
      </c>
      <c r="AI2945" s="312"/>
      <c r="AJ2945" s="332">
        <v>760</v>
      </c>
      <c r="AK2945" s="304">
        <f t="shared" si="707"/>
        <v>760</v>
      </c>
      <c r="AL2945" s="304">
        <f>IF(AH2945&lt;=0.0022,0.2,0.43)</f>
        <v>0.43</v>
      </c>
      <c r="AM2945" s="389">
        <f t="shared" si="709"/>
        <v>748</v>
      </c>
      <c r="AN2945" s="304">
        <v>0.4</v>
      </c>
      <c r="AO2945" s="304"/>
      <c r="AP2945" s="312" t="s">
        <v>6114</v>
      </c>
      <c r="AQ2945" s="312"/>
      <c r="AR2945" s="312">
        <v>748</v>
      </c>
      <c r="AS2945" s="304"/>
      <c r="AT2945" s="312"/>
      <c r="AU2945" s="329">
        <f>VLOOKUP(C2945,[1]world!$A$2:$B$3555,2,FALSE)</f>
        <v>1</v>
      </c>
      <c r="AV2945" s="329">
        <v>519</v>
      </c>
      <c r="AW2945" s="304">
        <v>0.37</v>
      </c>
      <c r="AX2945" s="304">
        <v>40</v>
      </c>
      <c r="AY2945" s="304">
        <v>-999</v>
      </c>
      <c r="AZ2945" s="304">
        <v>200</v>
      </c>
      <c r="BA2945" s="304">
        <v>-999</v>
      </c>
      <c r="BB2945" s="304">
        <v>-999</v>
      </c>
      <c r="BC2945" s="304">
        <v>-999</v>
      </c>
      <c r="BD2945" s="304">
        <v>-999</v>
      </c>
      <c r="BE2945" s="304">
        <v>-999</v>
      </c>
      <c r="BF2945" s="304">
        <v>-999</v>
      </c>
      <c r="BG2945" s="304">
        <v>-999</v>
      </c>
      <c r="BH2945" s="304">
        <v>-999</v>
      </c>
      <c r="BI2945" s="304">
        <v>-999</v>
      </c>
      <c r="BJ2945" s="304">
        <v>4</v>
      </c>
      <c r="BK2945" s="304" t="s">
        <v>4954</v>
      </c>
      <c r="BL2945" s="304">
        <v>4</v>
      </c>
    </row>
    <row r="2946" spans="1:64" ht="15" hidden="1" customHeight="1" x14ac:dyDescent="0.2">
      <c r="A2946" s="304" t="s">
        <v>4917</v>
      </c>
      <c r="B2946" s="304" t="s">
        <v>5965</v>
      </c>
      <c r="C2946" s="304">
        <v>3085</v>
      </c>
      <c r="D2946" s="349" t="s">
        <v>1787</v>
      </c>
      <c r="E2946" s="304" t="s">
        <v>1788</v>
      </c>
      <c r="F2946" s="304"/>
      <c r="G2946" s="324">
        <v>33.552999999999997</v>
      </c>
      <c r="H2946" s="324">
        <v>-117.66200000000001</v>
      </c>
      <c r="I2946" s="324" t="s">
        <v>223</v>
      </c>
      <c r="J2946" s="368">
        <f>EXP(0.35*LN(AM2946)+0.24*LN(Y2946)+0.2*LN(AJ2946)+0.21*LN(AV2946))</f>
        <v>439.39587260363123</v>
      </c>
      <c r="K2946" s="331">
        <f>SQRT(0.35*AN2946^2+0.24*Z2946^2+0.2*AL2946^2+0.21*AW2946^2)</f>
        <v>0.37715248905449367</v>
      </c>
      <c r="L2946" s="304" t="str">
        <f t="shared" si="706"/>
        <v>C</v>
      </c>
      <c r="M2946" s="388" t="s">
        <v>6092</v>
      </c>
      <c r="N2946" s="304"/>
      <c r="O2946" s="304"/>
      <c r="P2946" s="356"/>
      <c r="Q2946" s="356"/>
      <c r="R2946" s="304"/>
      <c r="S2946" s="356"/>
      <c r="T2946" s="304"/>
      <c r="U2946" s="356"/>
      <c r="V2946" s="304"/>
      <c r="W2946" s="310" t="s">
        <v>4908</v>
      </c>
      <c r="X2946" s="304" t="s">
        <v>232</v>
      </c>
      <c r="Y2946" s="366">
        <f t="shared" si="708"/>
        <v>506.6</v>
      </c>
      <c r="Z2946" s="304">
        <v>0.4</v>
      </c>
      <c r="AA2946" s="304"/>
      <c r="AB2946" s="304">
        <v>-999</v>
      </c>
      <c r="AC2946" s="304">
        <v>-999</v>
      </c>
      <c r="AD2946" s="366">
        <v>-999</v>
      </c>
      <c r="AE2946" s="304">
        <v>-999</v>
      </c>
      <c r="AF2946" s="304">
        <v>-999</v>
      </c>
      <c r="AG2946" s="304"/>
      <c r="AH2946" s="304">
        <v>2.8027400000000001E-2</v>
      </c>
      <c r="AI2946" s="312"/>
      <c r="AJ2946" s="332">
        <v>401</v>
      </c>
      <c r="AK2946" s="304">
        <f t="shared" si="707"/>
        <v>425</v>
      </c>
      <c r="AL2946" s="363">
        <v>0.43</v>
      </c>
      <c r="AM2946" s="389">
        <f t="shared" si="709"/>
        <v>390</v>
      </c>
      <c r="AN2946" s="304">
        <v>0.33</v>
      </c>
      <c r="AO2946" s="304"/>
      <c r="AP2946" s="312" t="s">
        <v>1903</v>
      </c>
      <c r="AQ2946" s="312"/>
      <c r="AR2946" s="312">
        <v>390</v>
      </c>
      <c r="AS2946" s="304"/>
      <c r="AT2946" s="312"/>
      <c r="AU2946" s="329">
        <f>VLOOKUP(C2946,[1]world!$A$2:$B$3555,2,FALSE)</f>
        <v>9</v>
      </c>
      <c r="AV2946" s="329">
        <v>497</v>
      </c>
      <c r="AW2946" s="304">
        <v>0.37</v>
      </c>
      <c r="AX2946" s="304">
        <v>780</v>
      </c>
      <c r="AY2946" s="304">
        <v>-999</v>
      </c>
      <c r="AZ2946" s="304">
        <v>3480</v>
      </c>
      <c r="BA2946" s="304">
        <v>-999</v>
      </c>
      <c r="BB2946" s="304">
        <v>-999</v>
      </c>
      <c r="BC2946" s="304">
        <v>1660</v>
      </c>
      <c r="BD2946" s="304">
        <v>-999</v>
      </c>
      <c r="BE2946" s="304">
        <v>-999</v>
      </c>
      <c r="BF2946" s="304">
        <v>-999</v>
      </c>
      <c r="BG2946" s="304">
        <v>-999</v>
      </c>
      <c r="BH2946" s="304">
        <v>-999</v>
      </c>
      <c r="BI2946" s="304">
        <v>-999</v>
      </c>
      <c r="BJ2946" s="304">
        <v>4</v>
      </c>
      <c r="BK2946" s="304" t="s">
        <v>4954</v>
      </c>
      <c r="BL2946" s="304">
        <v>3</v>
      </c>
    </row>
    <row r="2947" spans="1:64" ht="15" hidden="1" customHeight="1" x14ac:dyDescent="0.2">
      <c r="A2947" s="304" t="s">
        <v>4917</v>
      </c>
      <c r="B2947" s="304" t="s">
        <v>5965</v>
      </c>
      <c r="C2947" s="304">
        <v>3086</v>
      </c>
      <c r="D2947" s="349" t="s">
        <v>1603</v>
      </c>
      <c r="E2947" s="304" t="s">
        <v>1604</v>
      </c>
      <c r="F2947" s="304"/>
      <c r="G2947" s="324">
        <v>32.735999999999997</v>
      </c>
      <c r="H2947" s="324">
        <v>-116.94199999999999</v>
      </c>
      <c r="I2947" s="324" t="s">
        <v>223</v>
      </c>
      <c r="J2947" s="368">
        <f>P2947</f>
        <v>827</v>
      </c>
      <c r="K2947" s="331">
        <v>0.1</v>
      </c>
      <c r="L2947" s="304" t="str">
        <f t="shared" si="706"/>
        <v>B</v>
      </c>
      <c r="M2947" s="388">
        <v>0</v>
      </c>
      <c r="N2947" s="304"/>
      <c r="O2947" s="304" t="str">
        <f>VLOOKUP($C2947,SMM_Vol1!$B$271:$F$306,3,FALSE)</f>
        <v>&gt; 30</v>
      </c>
      <c r="P2947" s="304">
        <f>VLOOKUP($C2947,SMM_Vol1!$B$271:$F$306,4,FALSE)</f>
        <v>827</v>
      </c>
      <c r="Q2947" s="309"/>
      <c r="R2947" s="304" t="str">
        <f>VLOOKUP($C2947,SMM_Vol1!$B$271:$F$306,5,FALSE)</f>
        <v>Yong et al. (2012)</v>
      </c>
      <c r="S2947" s="356"/>
      <c r="T2947" s="304"/>
      <c r="U2947" s="356"/>
      <c r="V2947" s="304"/>
      <c r="W2947" s="310" t="s">
        <v>4908</v>
      </c>
      <c r="X2947" s="304" t="s">
        <v>232</v>
      </c>
      <c r="Y2947" s="366">
        <f t="shared" si="708"/>
        <v>506.6</v>
      </c>
      <c r="Z2947" s="304">
        <v>0.4</v>
      </c>
      <c r="AA2947" s="304"/>
      <c r="AB2947" s="304">
        <v>-999</v>
      </c>
      <c r="AC2947" s="304">
        <v>-999</v>
      </c>
      <c r="AD2947" s="366">
        <v>-999</v>
      </c>
      <c r="AE2947" s="304">
        <v>-999</v>
      </c>
      <c r="AF2947" s="304">
        <v>-999</v>
      </c>
      <c r="AG2947" s="304"/>
      <c r="AH2947" s="304">
        <v>4.9317800000000002E-2</v>
      </c>
      <c r="AI2947" s="385">
        <v>0.11248699999999999</v>
      </c>
      <c r="AJ2947" s="332">
        <v>487</v>
      </c>
      <c r="AK2947" s="304">
        <f t="shared" si="707"/>
        <v>425</v>
      </c>
      <c r="AL2947" s="363">
        <f>IF(OR(AH2947&lt;=0.0022,AI2947&lt;=0.0022),0.2,0.43)</f>
        <v>0.43</v>
      </c>
      <c r="AM2947" s="389">
        <f t="shared" si="709"/>
        <v>353</v>
      </c>
      <c r="AN2947" s="363">
        <v>0.25</v>
      </c>
      <c r="AO2947" s="304"/>
      <c r="AP2947" s="312" t="s">
        <v>6128</v>
      </c>
      <c r="AQ2947" s="312"/>
      <c r="AR2947" s="312">
        <v>349</v>
      </c>
      <c r="AS2947" s="304"/>
      <c r="AT2947" s="312">
        <v>353</v>
      </c>
      <c r="AU2947" s="329">
        <f>VLOOKUP(C2947,[1]world!$A$2:$B$3555,2,FALSE)</f>
        <v>15</v>
      </c>
      <c r="AV2947" s="329">
        <v>363</v>
      </c>
      <c r="AW2947" s="304">
        <v>0.37</v>
      </c>
      <c r="AX2947" s="304">
        <v>14</v>
      </c>
      <c r="AY2947" s="304">
        <v>-999</v>
      </c>
      <c r="AZ2947" s="304">
        <v>220</v>
      </c>
      <c r="BA2947" s="304">
        <v>14</v>
      </c>
      <c r="BB2947" s="304">
        <v>-999</v>
      </c>
      <c r="BC2947" s="304">
        <v>-999</v>
      </c>
      <c r="BD2947" s="304">
        <v>-999</v>
      </c>
      <c r="BE2947" s="304">
        <v>-999</v>
      </c>
      <c r="BF2947" s="304">
        <v>-999</v>
      </c>
      <c r="BG2947" s="304">
        <v>-999</v>
      </c>
      <c r="BH2947" s="304">
        <v>-999</v>
      </c>
      <c r="BI2947" s="304">
        <v>-999</v>
      </c>
      <c r="BJ2947" s="304">
        <v>0</v>
      </c>
      <c r="BK2947" s="304" t="s">
        <v>4954</v>
      </c>
      <c r="BL2947" s="304">
        <v>4</v>
      </c>
    </row>
    <row r="2948" spans="1:64" ht="15" hidden="1" customHeight="1" x14ac:dyDescent="0.2">
      <c r="A2948" s="304" t="s">
        <v>4917</v>
      </c>
      <c r="B2948" s="304" t="s">
        <v>5965</v>
      </c>
      <c r="C2948" s="304">
        <v>3087</v>
      </c>
      <c r="D2948" s="349" t="s">
        <v>1770</v>
      </c>
      <c r="E2948" s="304" t="s">
        <v>1771</v>
      </c>
      <c r="F2948" s="304"/>
      <c r="G2948" s="324">
        <v>33.484999999999999</v>
      </c>
      <c r="H2948" s="324">
        <v>-115.866</v>
      </c>
      <c r="I2948" s="324" t="s">
        <v>223</v>
      </c>
      <c r="J2948" s="368">
        <f>EXP(0.52*LN(AJ2948)+0.48*LN(AV2948))</f>
        <v>367.18261802476917</v>
      </c>
      <c r="K2948" s="331">
        <v>0.1</v>
      </c>
      <c r="L2948" s="304" t="str">
        <f t="shared" ref="L2948:L3011" si="719">IF(J2948&lt;180,"E",IF(AND(J2948&gt;=180,J2948&lt;360),"D",IF(AND(J2948&gt;=360,J2948&lt;760),"C",IF(AND(J2948&gt;=760,J2948&lt;1500),"B",IF(J2948&gt;=1500,"A","-")))))</f>
        <v>C</v>
      </c>
      <c r="M2948" s="388">
        <v>0</v>
      </c>
      <c r="N2948" s="304"/>
      <c r="O2948" s="304" t="s">
        <v>4992</v>
      </c>
      <c r="P2948" s="356">
        <v>336</v>
      </c>
      <c r="Q2948" s="356"/>
      <c r="R2948" s="304" t="s">
        <v>4993</v>
      </c>
      <c r="S2948" s="356"/>
      <c r="T2948" s="304"/>
      <c r="U2948" s="356"/>
      <c r="V2948" s="304"/>
      <c r="W2948" s="310" t="s">
        <v>6033</v>
      </c>
      <c r="X2948" s="304">
        <v>-999</v>
      </c>
      <c r="Y2948" s="366" t="str">
        <f t="shared" si="708"/>
        <v>-</v>
      </c>
      <c r="Z2948" s="304"/>
      <c r="AA2948" s="304"/>
      <c r="AB2948" s="304">
        <v>-999</v>
      </c>
      <c r="AC2948" s="304">
        <v>-999</v>
      </c>
      <c r="AD2948" s="366">
        <v>-999</v>
      </c>
      <c r="AE2948" s="304">
        <v>-999</v>
      </c>
      <c r="AF2948" s="304">
        <v>-999</v>
      </c>
      <c r="AG2948" s="304"/>
      <c r="AH2948" s="304">
        <v>1.83141E-2</v>
      </c>
      <c r="AI2948" s="385">
        <v>3.7515800000000002E-2</v>
      </c>
      <c r="AJ2948" s="332">
        <v>361</v>
      </c>
      <c r="AK2948" s="304">
        <f t="shared" ref="AK2948:AK3011" si="720">IF(AJ2948&lt;=180,180,IF(AND(AJ2948&gt;180,AJ2948&lt;240),210,IF(AND(AJ2948&gt;=240,AJ2948&lt;300),270,IF(AND(AJ2948&gt;=300,AJ2948&lt;360),270,IF(AND(AJ2948&gt;=360,AJ2948&lt;490),425,IF(AND(AJ2948&gt;=490,AJ2948&lt;620),555,IF(AND(AJ2948&gt;=620,AJ2948&lt;760),690,IF(AJ2948&gt;=760,760,"Error"))))))))</f>
        <v>425</v>
      </c>
      <c r="AL2948" s="363">
        <f>IF(AND(AH2948&lt;=0.0022,AI2948&lt;=0.0022),0.2,0.43)</f>
        <v>0.43</v>
      </c>
      <c r="AM2948" s="389">
        <f t="shared" si="709"/>
        <v>353</v>
      </c>
      <c r="AN2948" s="363">
        <v>0.25</v>
      </c>
      <c r="AO2948" s="304"/>
      <c r="AP2948" s="312" t="s">
        <v>4979</v>
      </c>
      <c r="AQ2948" s="312"/>
      <c r="AR2948" s="312">
        <v>354</v>
      </c>
      <c r="AS2948" s="304"/>
      <c r="AT2948" s="312">
        <v>353</v>
      </c>
      <c r="AU2948" s="329">
        <f>VLOOKUP(C2948,[1]world!$A$2:$B$3555,2,FALSE)</f>
        <v>8</v>
      </c>
      <c r="AV2948" s="329">
        <v>374</v>
      </c>
      <c r="AW2948" s="304">
        <v>0.37</v>
      </c>
      <c r="AX2948" s="304">
        <v>960</v>
      </c>
      <c r="AY2948" s="304">
        <v>-999</v>
      </c>
      <c r="AZ2948" s="304">
        <v>2560</v>
      </c>
      <c r="BA2948" s="304">
        <v>1400</v>
      </c>
      <c r="BB2948" s="304">
        <v>-999</v>
      </c>
      <c r="BC2948" s="304">
        <v>1400</v>
      </c>
      <c r="BD2948" s="304">
        <v>-999</v>
      </c>
      <c r="BE2948" s="304">
        <v>-999</v>
      </c>
      <c r="BF2948" s="304">
        <v>-999</v>
      </c>
      <c r="BG2948" s="304">
        <v>-999</v>
      </c>
      <c r="BH2948" s="304">
        <v>-999</v>
      </c>
      <c r="BI2948" s="304">
        <v>-999</v>
      </c>
      <c r="BJ2948" s="304">
        <v>3</v>
      </c>
      <c r="BK2948" s="304" t="s">
        <v>4954</v>
      </c>
      <c r="BL2948" s="304">
        <v>3</v>
      </c>
    </row>
    <row r="2949" spans="1:64" ht="15" hidden="1" customHeight="1" x14ac:dyDescent="0.2">
      <c r="A2949" s="304" t="s">
        <v>4917</v>
      </c>
      <c r="B2949" s="304" t="s">
        <v>5965</v>
      </c>
      <c r="C2949" s="304">
        <v>3088</v>
      </c>
      <c r="D2949" s="349" t="s">
        <v>2003</v>
      </c>
      <c r="E2949" s="304" t="s">
        <v>2004</v>
      </c>
      <c r="F2949" s="304"/>
      <c r="G2949" s="324">
        <v>33.834000000000003</v>
      </c>
      <c r="H2949" s="324">
        <v>-116.797</v>
      </c>
      <c r="I2949" s="324" t="s">
        <v>223</v>
      </c>
      <c r="J2949" s="368">
        <f>P2949</f>
        <v>499</v>
      </c>
      <c r="K2949" s="331">
        <v>0.1</v>
      </c>
      <c r="L2949" s="304" t="str">
        <f t="shared" si="719"/>
        <v>C</v>
      </c>
      <c r="M2949" s="388">
        <v>0</v>
      </c>
      <c r="N2949" s="304"/>
      <c r="O2949" s="304" t="str">
        <f>VLOOKUP($C2949,SMM_Vol1!$B$271:$F$306,3,FALSE)</f>
        <v>&gt; 30</v>
      </c>
      <c r="P2949" s="304">
        <f>VLOOKUP($C2949,SMM_Vol1!$B$271:$F$306,4,FALSE)</f>
        <v>499</v>
      </c>
      <c r="Q2949" s="309"/>
      <c r="R2949" s="304" t="str">
        <f>VLOOKUP($C2949,SMM_Vol1!$B$271:$F$306,5,FALSE)</f>
        <v>Yong et al. (2012)</v>
      </c>
      <c r="S2949" s="356"/>
      <c r="T2949" s="304"/>
      <c r="U2949" s="356"/>
      <c r="V2949" s="304"/>
      <c r="W2949" s="310" t="s">
        <v>6033</v>
      </c>
      <c r="X2949" s="304">
        <v>-999</v>
      </c>
      <c r="Y2949" s="366" t="str">
        <f t="shared" ref="Y2949:Y3012" si="721">IF(X2949="A",506.6,IF(X2949="B",424.8,IF(X2949="C",338.6,IF(X2949="D",274.5,IF(X2949="E",181.5,"-")))))</f>
        <v>-</v>
      </c>
      <c r="Z2949" s="304"/>
      <c r="AA2949" s="304"/>
      <c r="AB2949" s="304">
        <v>-999</v>
      </c>
      <c r="AC2949" s="304">
        <v>-999</v>
      </c>
      <c r="AD2949" s="366">
        <v>-999</v>
      </c>
      <c r="AE2949" s="304">
        <v>-999</v>
      </c>
      <c r="AF2949" s="304">
        <v>-999</v>
      </c>
      <c r="AG2949" s="304"/>
      <c r="AH2949" s="304">
        <v>0.150418</v>
      </c>
      <c r="AI2949" s="312"/>
      <c r="AJ2949" s="332">
        <v>760</v>
      </c>
      <c r="AK2949" s="304">
        <f t="shared" si="720"/>
        <v>760</v>
      </c>
      <c r="AL2949" s="304">
        <f>IF(AH2949&lt;=0.0022,0.2,0.43)</f>
        <v>0.43</v>
      </c>
      <c r="AM2949" s="389">
        <f t="shared" si="709"/>
        <v>748</v>
      </c>
      <c r="AN2949" s="304">
        <v>0.4</v>
      </c>
      <c r="AO2949" s="304"/>
      <c r="AP2949" s="312" t="s">
        <v>6114</v>
      </c>
      <c r="AQ2949" s="312"/>
      <c r="AR2949" s="312">
        <v>748</v>
      </c>
      <c r="AS2949" s="304"/>
      <c r="AT2949" s="312"/>
      <c r="AU2949" s="329">
        <f>VLOOKUP(C2949,[1]world!$A$2:$B$3555,2,FALSE)</f>
        <v>1</v>
      </c>
      <c r="AV2949" s="329">
        <v>519</v>
      </c>
      <c r="AW2949" s="304">
        <v>0.37</v>
      </c>
      <c r="AX2949" s="304">
        <v>40</v>
      </c>
      <c r="AY2949" s="304">
        <v>-999</v>
      </c>
      <c r="AZ2949" s="304">
        <v>260</v>
      </c>
      <c r="BA2949" s="304">
        <v>-999</v>
      </c>
      <c r="BB2949" s="304">
        <v>-999</v>
      </c>
      <c r="BC2949" s="304">
        <v>-999</v>
      </c>
      <c r="BD2949" s="304">
        <v>-999</v>
      </c>
      <c r="BE2949" s="304">
        <v>-999</v>
      </c>
      <c r="BF2949" s="304">
        <v>-999</v>
      </c>
      <c r="BG2949" s="304">
        <v>-999</v>
      </c>
      <c r="BH2949" s="304">
        <v>-999</v>
      </c>
      <c r="BI2949" s="304">
        <v>-999</v>
      </c>
      <c r="BJ2949" s="304">
        <v>4</v>
      </c>
      <c r="BK2949" s="304" t="s">
        <v>4954</v>
      </c>
      <c r="BL2949" s="304">
        <v>4</v>
      </c>
    </row>
    <row r="2950" spans="1:64" ht="15" hidden="1" customHeight="1" x14ac:dyDescent="0.2">
      <c r="A2950" s="304" t="s">
        <v>4917</v>
      </c>
      <c r="B2950" s="304" t="s">
        <v>5965</v>
      </c>
      <c r="C2950" s="304">
        <v>3089</v>
      </c>
      <c r="D2950" s="349" t="s">
        <v>2173</v>
      </c>
      <c r="E2950" s="304" t="s">
        <v>2174</v>
      </c>
      <c r="F2950" s="304"/>
      <c r="G2950" s="324">
        <v>34.034999999999997</v>
      </c>
      <c r="H2950" s="324">
        <v>-116.80800000000001</v>
      </c>
      <c r="I2950" s="324" t="s">
        <v>223</v>
      </c>
      <c r="J2950" s="368">
        <f>P2950</f>
        <v>503</v>
      </c>
      <c r="K2950" s="331">
        <v>0.1</v>
      </c>
      <c r="L2950" s="304" t="str">
        <f t="shared" si="719"/>
        <v>C</v>
      </c>
      <c r="M2950" s="388">
        <v>0</v>
      </c>
      <c r="N2950" s="304"/>
      <c r="O2950" s="304" t="str">
        <f>VLOOKUP($C2950,SMM_Vol1!$B$271:$F$306,3,FALSE)</f>
        <v>&gt; 30</v>
      </c>
      <c r="P2950" s="304">
        <f>VLOOKUP($C2950,SMM_Vol1!$B$271:$F$306,4,FALSE)</f>
        <v>503</v>
      </c>
      <c r="Q2950" s="309"/>
      <c r="R2950" s="304" t="str">
        <f>VLOOKUP($C2950,SMM_Vol1!$B$271:$F$306,5,FALSE)</f>
        <v>Yong et al. (2012)</v>
      </c>
      <c r="S2950" s="356"/>
      <c r="T2950" s="304"/>
      <c r="U2950" s="356"/>
      <c r="V2950" s="304"/>
      <c r="W2950" s="310" t="s">
        <v>6033</v>
      </c>
      <c r="X2950" s="304">
        <v>-999</v>
      </c>
      <c r="Y2950" s="366" t="str">
        <f t="shared" si="721"/>
        <v>-</v>
      </c>
      <c r="Z2950" s="304"/>
      <c r="AA2950" s="304"/>
      <c r="AB2950" s="304">
        <v>-999</v>
      </c>
      <c r="AC2950" s="304">
        <v>-999</v>
      </c>
      <c r="AD2950" s="366">
        <v>-999</v>
      </c>
      <c r="AE2950" s="304">
        <v>-999</v>
      </c>
      <c r="AF2950" s="304">
        <v>-999</v>
      </c>
      <c r="AG2950" s="304"/>
      <c r="AH2950" s="304">
        <v>0.174508</v>
      </c>
      <c r="AI2950" s="312"/>
      <c r="AJ2950" s="332">
        <v>760</v>
      </c>
      <c r="AK2950" s="304">
        <f t="shared" si="720"/>
        <v>760</v>
      </c>
      <c r="AL2950" s="304">
        <f>IF(AH2950&lt;=0.0022,0.2,0.43)</f>
        <v>0.43</v>
      </c>
      <c r="AM2950" s="389">
        <f t="shared" si="709"/>
        <v>748</v>
      </c>
      <c r="AN2950" s="304">
        <v>0.4</v>
      </c>
      <c r="AO2950" s="304"/>
      <c r="AP2950" s="312" t="s">
        <v>6112</v>
      </c>
      <c r="AQ2950" s="312"/>
      <c r="AR2950" s="312">
        <v>748</v>
      </c>
      <c r="AS2950" s="304"/>
      <c r="AT2950" s="312"/>
      <c r="AU2950" s="329">
        <f>VLOOKUP(C2950,[1]world!$A$2:$B$3555,2,FALSE)</f>
        <v>3</v>
      </c>
      <c r="AV2950" s="329">
        <v>547</v>
      </c>
      <c r="AW2950" s="304">
        <v>0.37</v>
      </c>
      <c r="AX2950" s="304">
        <v>40</v>
      </c>
      <c r="AY2950" s="304">
        <v>-999</v>
      </c>
      <c r="AZ2950" s="304">
        <v>240</v>
      </c>
      <c r="BA2950" s="304">
        <v>-999</v>
      </c>
      <c r="BB2950" s="304">
        <v>-999</v>
      </c>
      <c r="BC2950" s="304">
        <v>-999</v>
      </c>
      <c r="BD2950" s="304">
        <v>-999</v>
      </c>
      <c r="BE2950" s="304">
        <v>-999</v>
      </c>
      <c r="BF2950" s="304">
        <v>-999</v>
      </c>
      <c r="BG2950" s="304">
        <v>-999</v>
      </c>
      <c r="BH2950" s="304">
        <v>-999</v>
      </c>
      <c r="BI2950" s="304">
        <v>-999</v>
      </c>
      <c r="BJ2950" s="304">
        <v>4</v>
      </c>
      <c r="BK2950" s="304" t="s">
        <v>4954</v>
      </c>
      <c r="BL2950" s="304">
        <v>4</v>
      </c>
    </row>
    <row r="2951" spans="1:64" ht="15" hidden="1" customHeight="1" x14ac:dyDescent="0.2">
      <c r="A2951" s="304" t="s">
        <v>4917</v>
      </c>
      <c r="B2951" s="304" t="s">
        <v>5965</v>
      </c>
      <c r="C2951" s="304">
        <v>3090</v>
      </c>
      <c r="D2951" s="349" t="s">
        <v>1999</v>
      </c>
      <c r="E2951" s="304" t="s">
        <v>2000</v>
      </c>
      <c r="F2951" s="304"/>
      <c r="G2951" s="324">
        <v>33.829000000000001</v>
      </c>
      <c r="H2951" s="324">
        <v>-117.789</v>
      </c>
      <c r="I2951" s="324" t="s">
        <v>223</v>
      </c>
      <c r="J2951" s="368">
        <f t="shared" ref="J2951:J2953" si="722">EXP(0.35*LN(AM2951)+0.24*LN(Y2951)+0.2*LN(AJ2951)+0.21*LN(AV2951))</f>
        <v>452.69221328192305</v>
      </c>
      <c r="K2951" s="331">
        <f t="shared" ref="K2951:K2953" si="723">SQRT(0.35*AN2951^2+0.24*Z2951^2+0.2*AL2951^2+0.21*AW2951^2)</f>
        <v>0.37715248905449367</v>
      </c>
      <c r="L2951" s="304" t="str">
        <f t="shared" si="719"/>
        <v>C</v>
      </c>
      <c r="M2951" s="388" t="s">
        <v>6092</v>
      </c>
      <c r="N2951" s="304"/>
      <c r="O2951" s="304"/>
      <c r="P2951" s="356"/>
      <c r="Q2951" s="356"/>
      <c r="R2951" s="304"/>
      <c r="S2951" s="356"/>
      <c r="T2951" s="304"/>
      <c r="U2951" s="356"/>
      <c r="V2951" s="304"/>
      <c r="W2951" s="310" t="s">
        <v>4908</v>
      </c>
      <c r="X2951" s="304" t="s">
        <v>232</v>
      </c>
      <c r="Y2951" s="366">
        <f t="shared" si="721"/>
        <v>506.6</v>
      </c>
      <c r="Z2951" s="304">
        <v>0.4</v>
      </c>
      <c r="AA2951" s="304"/>
      <c r="AB2951" s="304">
        <v>-999</v>
      </c>
      <c r="AC2951" s="304">
        <v>-999</v>
      </c>
      <c r="AD2951" s="366">
        <v>-999</v>
      </c>
      <c r="AE2951" s="304">
        <v>-999</v>
      </c>
      <c r="AF2951" s="304">
        <v>-999</v>
      </c>
      <c r="AG2951" s="304"/>
      <c r="AH2951" s="304">
        <v>5.5994299999999997E-2</v>
      </c>
      <c r="AI2951" s="312"/>
      <c r="AJ2951" s="332">
        <v>506</v>
      </c>
      <c r="AK2951" s="304">
        <f t="shared" si="720"/>
        <v>555</v>
      </c>
      <c r="AL2951" s="363">
        <v>0.43</v>
      </c>
      <c r="AM2951" s="389">
        <f t="shared" si="709"/>
        <v>390</v>
      </c>
      <c r="AN2951" s="304">
        <v>0.33</v>
      </c>
      <c r="AO2951" s="304"/>
      <c r="AP2951" s="312" t="s">
        <v>1903</v>
      </c>
      <c r="AQ2951" s="312"/>
      <c r="AR2951" s="312">
        <v>390</v>
      </c>
      <c r="AS2951" s="304"/>
      <c r="AT2951" s="312"/>
      <c r="AU2951" s="329">
        <f>VLOOKUP(C2951,[1]world!$A$2:$B$3555,2,FALSE)</f>
        <v>4</v>
      </c>
      <c r="AV2951" s="329">
        <v>459</v>
      </c>
      <c r="AW2951" s="304">
        <v>0.37</v>
      </c>
      <c r="AX2951" s="304">
        <v>880</v>
      </c>
      <c r="AY2951" s="304">
        <v>-999</v>
      </c>
      <c r="AZ2951" s="304">
        <v>3380</v>
      </c>
      <c r="BA2951" s="304">
        <v>-999</v>
      </c>
      <c r="BB2951" s="304">
        <v>-999</v>
      </c>
      <c r="BC2951" s="304">
        <v>2140</v>
      </c>
      <c r="BD2951" s="304">
        <v>-999</v>
      </c>
      <c r="BE2951" s="304">
        <v>-999</v>
      </c>
      <c r="BF2951" s="304">
        <v>-999</v>
      </c>
      <c r="BG2951" s="304">
        <v>-999</v>
      </c>
      <c r="BH2951" s="304">
        <v>-999</v>
      </c>
      <c r="BI2951" s="304">
        <v>-999</v>
      </c>
      <c r="BJ2951" s="304">
        <v>4</v>
      </c>
      <c r="BK2951" s="304" t="s">
        <v>4954</v>
      </c>
      <c r="BL2951" s="304">
        <v>3</v>
      </c>
    </row>
    <row r="2952" spans="1:64" ht="15" hidden="1" customHeight="1" x14ac:dyDescent="0.2">
      <c r="A2952" s="304" t="s">
        <v>4917</v>
      </c>
      <c r="B2952" s="304" t="s">
        <v>5965</v>
      </c>
      <c r="C2952" s="304">
        <v>3091</v>
      </c>
      <c r="D2952" s="349" t="s">
        <v>1863</v>
      </c>
      <c r="E2952" s="304" t="s">
        <v>1864</v>
      </c>
      <c r="F2952" s="304"/>
      <c r="G2952" s="324">
        <v>33.664000000000001</v>
      </c>
      <c r="H2952" s="324">
        <v>-117.76900000000001</v>
      </c>
      <c r="I2952" s="324" t="s">
        <v>223</v>
      </c>
      <c r="J2952" s="368">
        <f t="shared" si="722"/>
        <v>361.91443458528681</v>
      </c>
      <c r="K2952" s="331">
        <f t="shared" si="723"/>
        <v>0.35497042130295869</v>
      </c>
      <c r="L2952" s="304" t="str">
        <f t="shared" si="719"/>
        <v>C</v>
      </c>
      <c r="M2952" s="388" t="s">
        <v>6092</v>
      </c>
      <c r="N2952" s="304"/>
      <c r="O2952" s="304"/>
      <c r="P2952" s="356"/>
      <c r="Q2952" s="356"/>
      <c r="R2952" s="304"/>
      <c r="S2952" s="356"/>
      <c r="T2952" s="304"/>
      <c r="U2952" s="356"/>
      <c r="V2952" s="304"/>
      <c r="W2952" s="310" t="s">
        <v>4908</v>
      </c>
      <c r="X2952" s="304" t="s">
        <v>232</v>
      </c>
      <c r="Y2952" s="366">
        <f t="shared" si="721"/>
        <v>506.6</v>
      </c>
      <c r="Z2952" s="304">
        <v>0.4</v>
      </c>
      <c r="AA2952" s="304"/>
      <c r="AB2952" s="304">
        <v>-999</v>
      </c>
      <c r="AC2952" s="304">
        <v>-999</v>
      </c>
      <c r="AD2952" s="366">
        <v>-999</v>
      </c>
      <c r="AE2952" s="304">
        <v>-999</v>
      </c>
      <c r="AF2952" s="304">
        <v>-999</v>
      </c>
      <c r="AG2952" s="304"/>
      <c r="AH2952" s="304">
        <v>7.8230699999999997E-3</v>
      </c>
      <c r="AI2952" s="385">
        <v>2.9627000000000001E-2</v>
      </c>
      <c r="AJ2952" s="332">
        <v>280</v>
      </c>
      <c r="AK2952" s="304">
        <f t="shared" si="720"/>
        <v>270</v>
      </c>
      <c r="AL2952" s="363">
        <v>0.43</v>
      </c>
      <c r="AM2952" s="389">
        <f t="shared" si="709"/>
        <v>353</v>
      </c>
      <c r="AN2952" s="363">
        <v>0.25</v>
      </c>
      <c r="AO2952" s="304"/>
      <c r="AP2952" s="312" t="s">
        <v>6119</v>
      </c>
      <c r="AQ2952" s="312"/>
      <c r="AR2952" s="312">
        <v>280</v>
      </c>
      <c r="AS2952" s="304"/>
      <c r="AT2952" s="312">
        <v>353</v>
      </c>
      <c r="AU2952" s="329">
        <f>VLOOKUP(C2952,[1]world!$A$2:$B$3555,2,FALSE)</f>
        <v>11</v>
      </c>
      <c r="AV2952" s="329">
        <v>328</v>
      </c>
      <c r="AW2952" s="304">
        <v>0.37</v>
      </c>
      <c r="AX2952" s="304">
        <v>820</v>
      </c>
      <c r="AY2952" s="304">
        <v>-999</v>
      </c>
      <c r="AZ2952" s="304">
        <v>2120</v>
      </c>
      <c r="BA2952" s="304">
        <v>-999</v>
      </c>
      <c r="BB2952" s="304">
        <v>-999</v>
      </c>
      <c r="BC2952" s="304">
        <v>1800</v>
      </c>
      <c r="BD2952" s="304">
        <v>-999</v>
      </c>
      <c r="BE2952" s="304">
        <v>-999</v>
      </c>
      <c r="BF2952" s="304">
        <v>-999</v>
      </c>
      <c r="BG2952" s="304">
        <v>-999</v>
      </c>
      <c r="BH2952" s="304">
        <v>-999</v>
      </c>
      <c r="BI2952" s="304">
        <v>-999</v>
      </c>
      <c r="BJ2952" s="304">
        <v>4</v>
      </c>
      <c r="BK2952" s="304" t="s">
        <v>4954</v>
      </c>
      <c r="BL2952" s="304">
        <v>3</v>
      </c>
    </row>
    <row r="2953" spans="1:64" ht="15" hidden="1" customHeight="1" x14ac:dyDescent="0.2">
      <c r="A2953" s="304" t="s">
        <v>4917</v>
      </c>
      <c r="B2953" s="304" t="s">
        <v>5965</v>
      </c>
      <c r="C2953" s="304">
        <v>3092</v>
      </c>
      <c r="D2953" s="349" t="s">
        <v>2291</v>
      </c>
      <c r="E2953" s="304" t="s">
        <v>2292</v>
      </c>
      <c r="F2953" s="304"/>
      <c r="G2953" s="324">
        <v>34.106000000000002</v>
      </c>
      <c r="H2953" s="324">
        <v>-117.098</v>
      </c>
      <c r="I2953" s="324" t="s">
        <v>232</v>
      </c>
      <c r="J2953" s="368">
        <f t="shared" si="722"/>
        <v>639.91937667433149</v>
      </c>
      <c r="K2953" s="331">
        <f t="shared" si="723"/>
        <v>0.40016121751114264</v>
      </c>
      <c r="L2953" s="304" t="str">
        <f t="shared" si="719"/>
        <v>C</v>
      </c>
      <c r="M2953" s="388" t="s">
        <v>6092</v>
      </c>
      <c r="N2953" s="304"/>
      <c r="O2953" s="304"/>
      <c r="P2953" s="356"/>
      <c r="Q2953" s="356"/>
      <c r="R2953" s="304"/>
      <c r="S2953" s="356"/>
      <c r="T2953" s="304"/>
      <c r="U2953" s="356"/>
      <c r="V2953" s="304"/>
      <c r="W2953" s="310" t="s">
        <v>1395</v>
      </c>
      <c r="X2953" s="304" t="s">
        <v>232</v>
      </c>
      <c r="Y2953" s="366">
        <f t="shared" si="721"/>
        <v>506.6</v>
      </c>
      <c r="Z2953" s="304">
        <v>0.4</v>
      </c>
      <c r="AA2953" s="304"/>
      <c r="AB2953" s="304">
        <v>-999</v>
      </c>
      <c r="AC2953" s="304">
        <v>-999</v>
      </c>
      <c r="AD2953" s="366">
        <v>-999</v>
      </c>
      <c r="AE2953" s="304">
        <v>-999</v>
      </c>
      <c r="AF2953" s="304">
        <v>-999</v>
      </c>
      <c r="AG2953" s="304"/>
      <c r="AH2953" s="304">
        <v>0.18384500000000001</v>
      </c>
      <c r="AI2953" s="312"/>
      <c r="AJ2953" s="332">
        <v>760</v>
      </c>
      <c r="AK2953" s="304">
        <f t="shared" si="720"/>
        <v>760</v>
      </c>
      <c r="AL2953" s="363">
        <v>0.43</v>
      </c>
      <c r="AM2953" s="389">
        <f t="shared" ref="AM2953:AM3016" si="724">IF(AT2953&lt;&gt;"",AT2953,IF(AND(AT2953="",AR2953=""),"",AR2953))</f>
        <v>748</v>
      </c>
      <c r="AN2953" s="304">
        <v>0.4</v>
      </c>
      <c r="AO2953" s="304"/>
      <c r="AP2953" s="312" t="s">
        <v>6114</v>
      </c>
      <c r="AQ2953" s="312"/>
      <c r="AR2953" s="312">
        <v>748</v>
      </c>
      <c r="AS2953" s="304"/>
      <c r="AT2953" s="312"/>
      <c r="AU2953" s="329">
        <f>VLOOKUP(C2953,[1]world!$A$2:$B$3555,2,FALSE)</f>
        <v>3</v>
      </c>
      <c r="AV2953" s="329">
        <v>547</v>
      </c>
      <c r="AW2953" s="304">
        <v>0.37</v>
      </c>
      <c r="AX2953" s="304">
        <v>40</v>
      </c>
      <c r="AY2953" s="304">
        <v>-999</v>
      </c>
      <c r="AZ2953" s="304">
        <v>300</v>
      </c>
      <c r="BA2953" s="304">
        <v>320</v>
      </c>
      <c r="BB2953" s="304">
        <v>-999</v>
      </c>
      <c r="BC2953" s="304">
        <v>320</v>
      </c>
      <c r="BD2953" s="304">
        <v>-999</v>
      </c>
      <c r="BE2953" s="304">
        <v>-999</v>
      </c>
      <c r="BF2953" s="304">
        <v>-999</v>
      </c>
      <c r="BG2953" s="304">
        <v>-999</v>
      </c>
      <c r="BH2953" s="304">
        <v>-999</v>
      </c>
      <c r="BI2953" s="304">
        <v>-999</v>
      </c>
      <c r="BJ2953" s="304">
        <v>3</v>
      </c>
      <c r="BK2953" s="304" t="s">
        <v>4954</v>
      </c>
      <c r="BL2953" s="304">
        <v>3</v>
      </c>
    </row>
    <row r="2954" spans="1:64" ht="15" hidden="1" customHeight="1" x14ac:dyDescent="0.2">
      <c r="A2954" s="304" t="s">
        <v>4917</v>
      </c>
      <c r="B2954" s="304" t="s">
        <v>5965</v>
      </c>
      <c r="C2954" s="304">
        <v>3093</v>
      </c>
      <c r="D2954" s="349" t="s">
        <v>1807</v>
      </c>
      <c r="E2954" s="304" t="s">
        <v>1808</v>
      </c>
      <c r="F2954" s="304"/>
      <c r="G2954" s="324">
        <v>33.575000000000003</v>
      </c>
      <c r="H2954" s="324">
        <v>-116.226</v>
      </c>
      <c r="I2954" s="324" t="s">
        <v>223</v>
      </c>
      <c r="J2954" s="368">
        <f>P2954</f>
        <v>1100</v>
      </c>
      <c r="K2954" s="331">
        <v>0.1</v>
      </c>
      <c r="L2954" s="304" t="str">
        <f t="shared" si="719"/>
        <v>B</v>
      </c>
      <c r="M2954" s="388">
        <v>0</v>
      </c>
      <c r="N2954" s="304"/>
      <c r="O2954" s="304" t="str">
        <f>VLOOKUP($C2954,SMM_Vol1!$B$271:$F$306,3,FALSE)</f>
        <v>&gt; 30</v>
      </c>
      <c r="P2954" s="304">
        <f>VLOOKUP($C2954,SMM_Vol1!$B$271:$F$306,4,FALSE)</f>
        <v>1100</v>
      </c>
      <c r="Q2954" s="309"/>
      <c r="R2954" s="304" t="str">
        <f>VLOOKUP($C2954,SMM_Vol1!$B$271:$F$306,5,FALSE)</f>
        <v>Yong et al. (2012)</v>
      </c>
      <c r="S2954" s="356"/>
      <c r="T2954" s="304"/>
      <c r="U2954" s="356"/>
      <c r="V2954" s="304"/>
      <c r="W2954" s="310" t="s">
        <v>6033</v>
      </c>
      <c r="X2954" s="304">
        <v>-999</v>
      </c>
      <c r="Y2954" s="366" t="str">
        <f t="shared" si="721"/>
        <v>-</v>
      </c>
      <c r="Z2954" s="304"/>
      <c r="AA2954" s="304"/>
      <c r="AB2954" s="304">
        <v>-999</v>
      </c>
      <c r="AC2954" s="304">
        <v>-999</v>
      </c>
      <c r="AD2954" s="366">
        <v>-999</v>
      </c>
      <c r="AE2954" s="304">
        <v>-999</v>
      </c>
      <c r="AF2954" s="304">
        <v>-999</v>
      </c>
      <c r="AG2954" s="304"/>
      <c r="AH2954" s="304">
        <v>0.13112399999999999</v>
      </c>
      <c r="AI2954" s="385">
        <v>0.28718399999999999</v>
      </c>
      <c r="AJ2954" s="332">
        <v>729</v>
      </c>
      <c r="AK2954" s="304">
        <f t="shared" si="720"/>
        <v>690</v>
      </c>
      <c r="AL2954" s="363">
        <f>IF(OR(AH2954&lt;=0.0022,AI2954&lt;=0.0022),0.2,0.43)</f>
        <v>0.43</v>
      </c>
      <c r="AM2954" s="389">
        <f t="shared" si="724"/>
        <v>353</v>
      </c>
      <c r="AN2954" s="363">
        <v>0.25</v>
      </c>
      <c r="AO2954" s="304"/>
      <c r="AP2954" s="312" t="s">
        <v>4893</v>
      </c>
      <c r="AQ2954" s="312"/>
      <c r="AR2954" s="312">
        <v>354</v>
      </c>
      <c r="AS2954" s="304"/>
      <c r="AT2954" s="312">
        <v>353</v>
      </c>
      <c r="AU2954" s="329">
        <f>VLOOKUP(C2954,[1]world!$A$2:$B$3555,2,FALSE)</f>
        <v>4</v>
      </c>
      <c r="AV2954" s="329">
        <v>459</v>
      </c>
      <c r="AW2954" s="304">
        <v>0.37</v>
      </c>
      <c r="AX2954" s="304">
        <v>5</v>
      </c>
      <c r="AY2954" s="304">
        <v>-999</v>
      </c>
      <c r="AZ2954" s="304">
        <v>1860</v>
      </c>
      <c r="BA2954" s="304">
        <v>5</v>
      </c>
      <c r="BB2954" s="304">
        <v>-999</v>
      </c>
      <c r="BC2954" s="304">
        <v>340</v>
      </c>
      <c r="BD2954" s="304">
        <v>-999</v>
      </c>
      <c r="BE2954" s="304">
        <v>-999</v>
      </c>
      <c r="BF2954" s="304">
        <v>-999</v>
      </c>
      <c r="BG2954" s="304">
        <v>-999</v>
      </c>
      <c r="BH2954" s="304">
        <v>-999</v>
      </c>
      <c r="BI2954" s="304">
        <v>-999</v>
      </c>
      <c r="BJ2954" s="304">
        <v>0</v>
      </c>
      <c r="BK2954" s="304" t="s">
        <v>4954</v>
      </c>
      <c r="BL2954" s="304">
        <v>3</v>
      </c>
    </row>
    <row r="2955" spans="1:64" ht="15" hidden="1" customHeight="1" x14ac:dyDescent="0.2">
      <c r="A2955" s="304" t="s">
        <v>4917</v>
      </c>
      <c r="B2955" s="304" t="s">
        <v>5965</v>
      </c>
      <c r="C2955" s="304">
        <v>3094</v>
      </c>
      <c r="D2955" s="254" t="s">
        <v>5916</v>
      </c>
      <c r="E2955" s="309">
        <v>5438</v>
      </c>
      <c r="F2955" s="309"/>
      <c r="G2955" s="324">
        <v>34.0869</v>
      </c>
      <c r="H2955" s="324">
        <v>-117.31140000000001</v>
      </c>
      <c r="I2955" s="324" t="s">
        <v>205</v>
      </c>
      <c r="J2955" s="368">
        <f t="shared" ref="J2955:J2956" si="725">EXP(0.46*LN(AM2955)+0.26*LN(AJ2955)+0.28*LN(AV2955))</f>
        <v>341.79522752378296</v>
      </c>
      <c r="K2955" s="331">
        <f t="shared" ref="K2955:K2956" si="726">SQRT(0.46*AN2955^2+0.26*AL2955^2+0.28*AW2955^2)</f>
        <v>0.33934643065752146</v>
      </c>
      <c r="L2955" s="304" t="str">
        <f t="shared" si="719"/>
        <v>D</v>
      </c>
      <c r="M2955" s="388" t="s">
        <v>6100</v>
      </c>
      <c r="N2955" s="304"/>
      <c r="O2955" s="304"/>
      <c r="P2955" s="356"/>
      <c r="Q2955" s="356"/>
      <c r="R2955" s="304"/>
      <c r="S2955" s="356"/>
      <c r="T2955" s="304"/>
      <c r="U2955" s="356"/>
      <c r="V2955" s="304"/>
      <c r="W2955" s="310" t="s">
        <v>1708</v>
      </c>
      <c r="X2955" s="304">
        <v>-999</v>
      </c>
      <c r="Y2955" s="366" t="str">
        <f t="shared" si="721"/>
        <v>-</v>
      </c>
      <c r="Z2955" s="304"/>
      <c r="AA2955" s="304"/>
      <c r="AB2955" s="304">
        <v>-999</v>
      </c>
      <c r="AC2955" s="304">
        <v>-999</v>
      </c>
      <c r="AD2955" s="366">
        <v>-999</v>
      </c>
      <c r="AE2955" s="304">
        <v>-999</v>
      </c>
      <c r="AF2955" s="304">
        <v>-999</v>
      </c>
      <c r="AG2955" s="304"/>
      <c r="AH2955" s="304">
        <v>9.2800199999999999E-3</v>
      </c>
      <c r="AI2955" s="385">
        <v>2.6650800000000002E-2</v>
      </c>
      <c r="AJ2955" s="332">
        <v>293</v>
      </c>
      <c r="AK2955" s="304">
        <f t="shared" si="720"/>
        <v>270</v>
      </c>
      <c r="AL2955" s="363">
        <v>0.43</v>
      </c>
      <c r="AM2955" s="389">
        <f t="shared" si="724"/>
        <v>353</v>
      </c>
      <c r="AN2955" s="363">
        <v>0.25</v>
      </c>
      <c r="AO2955" s="304"/>
      <c r="AP2955" s="312" t="s">
        <v>6113</v>
      </c>
      <c r="AQ2955" s="312"/>
      <c r="AR2955" s="312">
        <v>280</v>
      </c>
      <c r="AS2955" s="304"/>
      <c r="AT2955" s="312">
        <v>353</v>
      </c>
      <c r="AU2955" s="329">
        <f>VLOOKUP(C2955,[1]world!$A$2:$B$3555,2,FALSE)</f>
        <v>8</v>
      </c>
      <c r="AV2955" s="329">
        <v>374</v>
      </c>
      <c r="AW2955" s="304">
        <v>0.37</v>
      </c>
      <c r="AX2955" s="304">
        <v>80</v>
      </c>
      <c r="AY2955" s="304">
        <v>-999</v>
      </c>
      <c r="AZ2955" s="304">
        <v>880</v>
      </c>
      <c r="BA2955" s="304">
        <v>320</v>
      </c>
      <c r="BB2955" s="304">
        <v>-999</v>
      </c>
      <c r="BC2955" s="304">
        <v>1400</v>
      </c>
      <c r="BD2955" s="304">
        <v>-999</v>
      </c>
      <c r="BE2955" s="304">
        <v>-999</v>
      </c>
      <c r="BF2955" s="304">
        <v>-999</v>
      </c>
      <c r="BG2955" s="304">
        <v>-999</v>
      </c>
      <c r="BH2955" s="304">
        <v>-999</v>
      </c>
      <c r="BI2955" s="304">
        <v>-999</v>
      </c>
      <c r="BJ2955" s="304">
        <v>3</v>
      </c>
      <c r="BK2955" s="304" t="s">
        <v>4954</v>
      </c>
      <c r="BL2955" s="304">
        <v>3</v>
      </c>
    </row>
    <row r="2956" spans="1:64" ht="15" hidden="1" customHeight="1" x14ac:dyDescent="0.2">
      <c r="A2956" s="304" t="s">
        <v>4917</v>
      </c>
      <c r="B2956" s="304" t="s">
        <v>5965</v>
      </c>
      <c r="C2956" s="304">
        <v>3095</v>
      </c>
      <c r="D2956" s="349" t="s">
        <v>2009</v>
      </c>
      <c r="E2956" s="309">
        <v>5443</v>
      </c>
      <c r="F2956" s="309"/>
      <c r="G2956" s="324">
        <v>33.844470000000001</v>
      </c>
      <c r="H2956" s="324">
        <v>-116.31079</v>
      </c>
      <c r="I2956" s="324" t="s">
        <v>232</v>
      </c>
      <c r="J2956" s="368">
        <f t="shared" si="725"/>
        <v>402.82637488120912</v>
      </c>
      <c r="K2956" s="331">
        <f t="shared" si="726"/>
        <v>0.33934643065752146</v>
      </c>
      <c r="L2956" s="304" t="str">
        <f t="shared" si="719"/>
        <v>C</v>
      </c>
      <c r="M2956" s="388" t="s">
        <v>6100</v>
      </c>
      <c r="N2956" s="304"/>
      <c r="O2956" s="304"/>
      <c r="P2956" s="356"/>
      <c r="Q2956" s="356"/>
      <c r="R2956" s="304"/>
      <c r="S2956" s="356"/>
      <c r="T2956" s="304"/>
      <c r="U2956" s="356"/>
      <c r="V2956" s="304"/>
      <c r="W2956" s="310" t="s">
        <v>4991</v>
      </c>
      <c r="X2956" s="304">
        <v>-999</v>
      </c>
      <c r="Y2956" s="366" t="str">
        <f t="shared" si="721"/>
        <v>-</v>
      </c>
      <c r="Z2956" s="304"/>
      <c r="AA2956" s="304"/>
      <c r="AB2956" s="304">
        <v>-999</v>
      </c>
      <c r="AC2956" s="304">
        <v>-999</v>
      </c>
      <c r="AD2956" s="366">
        <v>-999</v>
      </c>
      <c r="AE2956" s="304">
        <v>-999</v>
      </c>
      <c r="AF2956" s="304">
        <v>-999</v>
      </c>
      <c r="AG2956" s="304"/>
      <c r="AH2956" s="304">
        <v>1.95753E-2</v>
      </c>
      <c r="AI2956" s="385">
        <v>7.9287099999999999E-2</v>
      </c>
      <c r="AJ2956" s="332">
        <v>366</v>
      </c>
      <c r="AK2956" s="304">
        <f t="shared" si="720"/>
        <v>425</v>
      </c>
      <c r="AL2956" s="363">
        <v>0.43</v>
      </c>
      <c r="AM2956" s="389">
        <f t="shared" si="724"/>
        <v>353</v>
      </c>
      <c r="AN2956" s="363">
        <v>0.25</v>
      </c>
      <c r="AO2956" s="304"/>
      <c r="AP2956" s="312" t="s">
        <v>4979</v>
      </c>
      <c r="AQ2956" s="312"/>
      <c r="AR2956" s="312">
        <v>354</v>
      </c>
      <c r="AS2956" s="304"/>
      <c r="AT2956" s="312">
        <v>353</v>
      </c>
      <c r="AU2956" s="329">
        <f>VLOOKUP(C2956,[1]world!$A$2:$B$3555,2,FALSE)</f>
        <v>3</v>
      </c>
      <c r="AV2956" s="329">
        <v>547</v>
      </c>
      <c r="AW2956" s="304">
        <v>0.37</v>
      </c>
      <c r="AX2956" s="304">
        <v>80</v>
      </c>
      <c r="AY2956" s="304">
        <v>-999</v>
      </c>
      <c r="AZ2956" s="304">
        <v>460</v>
      </c>
      <c r="BA2956" s="304">
        <v>240</v>
      </c>
      <c r="BB2956" s="304">
        <v>-999</v>
      </c>
      <c r="BC2956" s="304">
        <v>240</v>
      </c>
      <c r="BD2956" s="304">
        <v>-999</v>
      </c>
      <c r="BE2956" s="304">
        <v>-999</v>
      </c>
      <c r="BF2956" s="304">
        <v>-999</v>
      </c>
      <c r="BG2956" s="304">
        <v>-999</v>
      </c>
      <c r="BH2956" s="304">
        <v>-999</v>
      </c>
      <c r="BI2956" s="304">
        <v>-999</v>
      </c>
      <c r="BJ2956" s="304">
        <v>3</v>
      </c>
      <c r="BK2956" s="304" t="s">
        <v>4954</v>
      </c>
      <c r="BL2956" s="304">
        <v>3</v>
      </c>
    </row>
    <row r="2957" spans="1:64" ht="15" hidden="1" customHeight="1" x14ac:dyDescent="0.2">
      <c r="A2957" s="304" t="s">
        <v>4917</v>
      </c>
      <c r="B2957" s="304" t="s">
        <v>5965</v>
      </c>
      <c r="C2957" s="304">
        <v>3096</v>
      </c>
      <c r="D2957" s="349" t="s">
        <v>2096</v>
      </c>
      <c r="E2957" s="304" t="s">
        <v>2097</v>
      </c>
      <c r="F2957" s="304"/>
      <c r="G2957" s="324">
        <v>33.941000000000003</v>
      </c>
      <c r="H2957" s="324">
        <v>-116.40900000000001</v>
      </c>
      <c r="I2957" s="324" t="s">
        <v>223</v>
      </c>
      <c r="J2957" s="368">
        <f>P2957</f>
        <v>587</v>
      </c>
      <c r="K2957" s="331">
        <v>0.1</v>
      </c>
      <c r="L2957" s="304" t="str">
        <f t="shared" si="719"/>
        <v>C</v>
      </c>
      <c r="M2957" s="388">
        <v>0</v>
      </c>
      <c r="N2957" s="304"/>
      <c r="O2957" s="304" t="str">
        <f>VLOOKUP($C2957,SMM_Vol1!$B$271:$F$306,3,FALSE)</f>
        <v>&gt; 30</v>
      </c>
      <c r="P2957" s="304">
        <f>VLOOKUP($C2957,SMM_Vol1!$B$271:$F$306,4,FALSE)</f>
        <v>587</v>
      </c>
      <c r="Q2957" s="309"/>
      <c r="R2957" s="304" t="str">
        <f>VLOOKUP($C2957,SMM_Vol1!$B$271:$F$306,5,FALSE)</f>
        <v>Yong et al. (2012)</v>
      </c>
      <c r="S2957" s="356"/>
      <c r="T2957" s="304"/>
      <c r="U2957" s="356"/>
      <c r="V2957" s="304"/>
      <c r="W2957" s="310" t="s">
        <v>6033</v>
      </c>
      <c r="X2957" s="304">
        <v>-999</v>
      </c>
      <c r="Y2957" s="366" t="str">
        <f t="shared" si="721"/>
        <v>-</v>
      </c>
      <c r="Z2957" s="304"/>
      <c r="AA2957" s="304"/>
      <c r="AB2957" s="304">
        <v>-999</v>
      </c>
      <c r="AC2957" s="304">
        <v>-999</v>
      </c>
      <c r="AD2957" s="366">
        <v>-999</v>
      </c>
      <c r="AE2957" s="304">
        <v>-999</v>
      </c>
      <c r="AF2957" s="304">
        <v>-999</v>
      </c>
      <c r="AG2957" s="304"/>
      <c r="AH2957" s="304">
        <v>0.12718599999999999</v>
      </c>
      <c r="AI2957" s="312"/>
      <c r="AJ2957" s="332">
        <v>715</v>
      </c>
      <c r="AK2957" s="304">
        <f t="shared" si="720"/>
        <v>690</v>
      </c>
      <c r="AL2957" s="304">
        <f>IF(AH2957&lt;=0.0022,0.2,0.43)</f>
        <v>0.43</v>
      </c>
      <c r="AM2957" s="389">
        <f t="shared" si="724"/>
        <v>748</v>
      </c>
      <c r="AN2957" s="304">
        <v>0.4</v>
      </c>
      <c r="AO2957" s="304"/>
      <c r="AP2957" s="312" t="s">
        <v>6112</v>
      </c>
      <c r="AQ2957" s="312"/>
      <c r="AR2957" s="312">
        <v>748</v>
      </c>
      <c r="AS2957" s="304"/>
      <c r="AT2957" s="312"/>
      <c r="AU2957" s="329">
        <f>VLOOKUP(C2957,[1]world!$A$2:$B$3555,2,FALSE)</f>
        <v>3</v>
      </c>
      <c r="AV2957" s="329">
        <v>547</v>
      </c>
      <c r="AW2957" s="304">
        <v>0.37</v>
      </c>
      <c r="AX2957" s="304">
        <v>40</v>
      </c>
      <c r="AY2957" s="304">
        <v>-999</v>
      </c>
      <c r="AZ2957" s="304">
        <v>300</v>
      </c>
      <c r="BA2957" s="304">
        <v>160</v>
      </c>
      <c r="BB2957" s="304">
        <v>-999</v>
      </c>
      <c r="BC2957" s="304">
        <v>160</v>
      </c>
      <c r="BD2957" s="304">
        <v>-999</v>
      </c>
      <c r="BE2957" s="304">
        <v>-999</v>
      </c>
      <c r="BF2957" s="304">
        <v>-999</v>
      </c>
      <c r="BG2957" s="304">
        <v>-999</v>
      </c>
      <c r="BH2957" s="304">
        <v>-999</v>
      </c>
      <c r="BI2957" s="304">
        <v>-999</v>
      </c>
      <c r="BJ2957" s="304">
        <v>3</v>
      </c>
      <c r="BK2957" s="304" t="s">
        <v>4954</v>
      </c>
      <c r="BL2957" s="304">
        <v>3</v>
      </c>
    </row>
    <row r="2958" spans="1:64" ht="15" hidden="1" customHeight="1" x14ac:dyDescent="0.2">
      <c r="A2958" s="304" t="s">
        <v>4901</v>
      </c>
      <c r="B2958" s="304" t="s">
        <v>5983</v>
      </c>
      <c r="C2958" s="304">
        <v>3097</v>
      </c>
      <c r="D2958" s="349" t="s">
        <v>4162</v>
      </c>
      <c r="E2958" s="309" t="s">
        <v>4163</v>
      </c>
      <c r="F2958" s="309"/>
      <c r="G2958" s="324">
        <v>39.159320000000001</v>
      </c>
      <c r="H2958" s="324">
        <v>-119.76465</v>
      </c>
      <c r="I2958" s="324" t="s">
        <v>212</v>
      </c>
      <c r="J2958" s="368">
        <f>GEOMEAN(Y2958,AV2958,AK2958)</f>
        <v>306.36979514415833</v>
      </c>
      <c r="K2958" s="331">
        <f>GEOMEAN(AA2958,AL2958,AW2958)</f>
        <v>0.38547027482550061</v>
      </c>
      <c r="L2958" s="304" t="str">
        <f t="shared" si="719"/>
        <v>D</v>
      </c>
      <c r="M2958" s="388" t="s">
        <v>6089</v>
      </c>
      <c r="N2958" s="304"/>
      <c r="O2958" s="304"/>
      <c r="P2958" s="356"/>
      <c r="Q2958" s="356"/>
      <c r="R2958" s="304"/>
      <c r="S2958" s="356"/>
      <c r="T2958" s="304"/>
      <c r="U2958" s="356"/>
      <c r="V2958" s="304"/>
      <c r="W2958" s="308" t="s">
        <v>1408</v>
      </c>
      <c r="X2958" s="304" t="s">
        <v>213</v>
      </c>
      <c r="Y2958" s="366">
        <f t="shared" si="721"/>
        <v>274.5</v>
      </c>
      <c r="Z2958" s="304"/>
      <c r="AA2958" s="331">
        <v>0.36</v>
      </c>
      <c r="AB2958" s="304">
        <v>-999</v>
      </c>
      <c r="AC2958" s="304">
        <v>-999</v>
      </c>
      <c r="AD2958" s="366">
        <v>-999</v>
      </c>
      <c r="AE2958" s="304">
        <v>-999</v>
      </c>
      <c r="AF2958" s="304">
        <v>-999</v>
      </c>
      <c r="AG2958" s="304"/>
      <c r="AH2958" s="304">
        <v>1.2359500000000001E-2</v>
      </c>
      <c r="AI2958" s="312"/>
      <c r="AJ2958" s="332">
        <v>318</v>
      </c>
      <c r="AK2958" s="304">
        <f t="shared" si="720"/>
        <v>270</v>
      </c>
      <c r="AL2958" s="363">
        <v>0.43</v>
      </c>
      <c r="AM2958" s="389" t="str">
        <f t="shared" si="724"/>
        <v/>
      </c>
      <c r="AN2958" s="304"/>
      <c r="AO2958" s="304"/>
      <c r="AP2958" s="312"/>
      <c r="AQ2958" s="312"/>
      <c r="AR2958" s="312"/>
      <c r="AS2958" s="304"/>
      <c r="AT2958" s="312"/>
      <c r="AU2958" s="329">
        <f>VLOOKUP(C2958,[1]world!$A$2:$B$3555,2,FALSE)</f>
        <v>7</v>
      </c>
      <c r="AV2958" s="329">
        <v>388</v>
      </c>
      <c r="AW2958" s="304">
        <v>0.37</v>
      </c>
      <c r="AX2958" s="304">
        <v>-999</v>
      </c>
      <c r="AY2958" s="304">
        <v>-999</v>
      </c>
      <c r="AZ2958" s="304">
        <v>-999</v>
      </c>
      <c r="BA2958" s="304">
        <v>-999</v>
      </c>
      <c r="BB2958" s="304">
        <v>-999</v>
      </c>
      <c r="BC2958" s="304">
        <v>-999</v>
      </c>
      <c r="BD2958" s="304">
        <v>-999</v>
      </c>
      <c r="BE2958" s="304">
        <v>-999</v>
      </c>
      <c r="BF2958" s="304">
        <v>-999</v>
      </c>
      <c r="BG2958" s="304">
        <v>-999</v>
      </c>
      <c r="BH2958" s="304">
        <v>-999</v>
      </c>
      <c r="BI2958" s="304">
        <v>-999</v>
      </c>
      <c r="BJ2958" s="304" t="s">
        <v>4954</v>
      </c>
      <c r="BK2958" s="304" t="s">
        <v>4954</v>
      </c>
      <c r="BL2958" s="304" t="s">
        <v>4954</v>
      </c>
    </row>
    <row r="2959" spans="1:64" ht="15" hidden="1" customHeight="1" x14ac:dyDescent="0.2">
      <c r="A2959" s="304" t="s">
        <v>4901</v>
      </c>
      <c r="B2959" s="304" t="s">
        <v>5983</v>
      </c>
      <c r="C2959" s="304">
        <v>3098</v>
      </c>
      <c r="D2959" s="349" t="s">
        <v>4234</v>
      </c>
      <c r="E2959" s="309" t="s">
        <v>4235</v>
      </c>
      <c r="F2959" s="309"/>
      <c r="G2959" s="324">
        <v>39.555729999999997</v>
      </c>
      <c r="H2959" s="324">
        <v>-119.73335</v>
      </c>
      <c r="I2959" s="324" t="s">
        <v>212</v>
      </c>
      <c r="J2959" s="368">
        <f>GEOMEAN(AV2959,AJ2959)</f>
        <v>359.2074609470132</v>
      </c>
      <c r="K2959" s="331">
        <f t="shared" ref="K2959:K2962" si="727">GEOMEAN(AL2959,AW2959)</f>
        <v>0.39887341350358263</v>
      </c>
      <c r="L2959" s="304" t="str">
        <f t="shared" si="719"/>
        <v>D</v>
      </c>
      <c r="M2959" s="388" t="s">
        <v>6097</v>
      </c>
      <c r="N2959" s="304"/>
      <c r="O2959" s="304"/>
      <c r="P2959" s="356"/>
      <c r="Q2959" s="356"/>
      <c r="R2959" s="304"/>
      <c r="S2959" s="356"/>
      <c r="T2959" s="304"/>
      <c r="U2959" s="356"/>
      <c r="V2959" s="304"/>
      <c r="W2959" s="308" t="s">
        <v>624</v>
      </c>
      <c r="X2959" s="304">
        <v>-999</v>
      </c>
      <c r="Y2959" s="366" t="str">
        <f t="shared" si="721"/>
        <v>-</v>
      </c>
      <c r="Z2959" s="304"/>
      <c r="AA2959" s="304"/>
      <c r="AB2959" s="304">
        <v>-999</v>
      </c>
      <c r="AC2959" s="304">
        <v>-999</v>
      </c>
      <c r="AD2959" s="366">
        <v>-999</v>
      </c>
      <c r="AE2959" s="304">
        <v>-999</v>
      </c>
      <c r="AF2959" s="304">
        <v>-999</v>
      </c>
      <c r="AG2959" s="304"/>
      <c r="AH2959" s="304">
        <v>1.6016699999999998E-2</v>
      </c>
      <c r="AI2959" s="312"/>
      <c r="AJ2959" s="332">
        <v>345</v>
      </c>
      <c r="AK2959" s="304">
        <f t="shared" si="720"/>
        <v>270</v>
      </c>
      <c r="AL2959" s="363">
        <v>0.43</v>
      </c>
      <c r="AM2959" s="389" t="str">
        <f t="shared" si="724"/>
        <v/>
      </c>
      <c r="AN2959" s="304"/>
      <c r="AO2959" s="304"/>
      <c r="AP2959" s="312"/>
      <c r="AQ2959" s="312"/>
      <c r="AR2959" s="312"/>
      <c r="AS2959" s="304"/>
      <c r="AT2959" s="312"/>
      <c r="AU2959" s="329">
        <f>VLOOKUP(C2959,[1]world!$A$2:$B$3555,2,FALSE)</f>
        <v>8</v>
      </c>
      <c r="AV2959" s="329">
        <v>374</v>
      </c>
      <c r="AW2959" s="304">
        <v>0.37</v>
      </c>
      <c r="AX2959" s="304">
        <v>-999</v>
      </c>
      <c r="AY2959" s="304">
        <v>-999</v>
      </c>
      <c r="AZ2959" s="304">
        <v>-999</v>
      </c>
      <c r="BA2959" s="304">
        <v>-999</v>
      </c>
      <c r="BB2959" s="304">
        <v>-999</v>
      </c>
      <c r="BC2959" s="304">
        <v>-999</v>
      </c>
      <c r="BD2959" s="304">
        <v>-999</v>
      </c>
      <c r="BE2959" s="304">
        <v>-999</v>
      </c>
      <c r="BF2959" s="304">
        <v>-999</v>
      </c>
      <c r="BG2959" s="304">
        <v>-999</v>
      </c>
      <c r="BH2959" s="304">
        <v>-999</v>
      </c>
      <c r="BI2959" s="304">
        <v>-999</v>
      </c>
      <c r="BJ2959" s="304" t="s">
        <v>4954</v>
      </c>
      <c r="BK2959" s="304" t="s">
        <v>4954</v>
      </c>
      <c r="BL2959" s="304" t="s">
        <v>4954</v>
      </c>
    </row>
    <row r="2960" spans="1:64" ht="15" hidden="1" customHeight="1" x14ac:dyDescent="0.2">
      <c r="A2960" s="304" t="s">
        <v>4901</v>
      </c>
      <c r="B2960" s="304" t="s">
        <v>5983</v>
      </c>
      <c r="C2960" s="304">
        <v>3099</v>
      </c>
      <c r="D2960" s="349" t="s">
        <v>4220</v>
      </c>
      <c r="E2960" s="309" t="s">
        <v>4221</v>
      </c>
      <c r="F2960" s="309"/>
      <c r="G2960" s="324">
        <v>39.482729999999997</v>
      </c>
      <c r="H2960" s="324">
        <v>-119.83414999999999</v>
      </c>
      <c r="I2960" s="324" t="s">
        <v>212</v>
      </c>
      <c r="J2960" s="368">
        <f>GEOMEAN(AV2960,AJ2960)</f>
        <v>492.75856156945667</v>
      </c>
      <c r="K2960" s="331">
        <f t="shared" si="727"/>
        <v>0.39887341350358263</v>
      </c>
      <c r="L2960" s="304" t="str">
        <f t="shared" si="719"/>
        <v>C</v>
      </c>
      <c r="M2960" s="388" t="s">
        <v>6097</v>
      </c>
      <c r="N2960" s="304"/>
      <c r="O2960" s="304"/>
      <c r="P2960" s="356"/>
      <c r="Q2960" s="356"/>
      <c r="R2960" s="304"/>
      <c r="S2960" s="356"/>
      <c r="T2960" s="304"/>
      <c r="U2960" s="356"/>
      <c r="V2960" s="304"/>
      <c r="W2960" s="308" t="s">
        <v>624</v>
      </c>
      <c r="X2960" s="304">
        <v>-999</v>
      </c>
      <c r="Y2960" s="366" t="str">
        <f t="shared" si="721"/>
        <v>-</v>
      </c>
      <c r="Z2960" s="304"/>
      <c r="AA2960" s="304"/>
      <c r="AB2960" s="304">
        <v>-999</v>
      </c>
      <c r="AC2960" s="304">
        <v>-999</v>
      </c>
      <c r="AD2960" s="366">
        <v>-999</v>
      </c>
      <c r="AE2960" s="304">
        <v>-999</v>
      </c>
      <c r="AF2960" s="304">
        <v>-999</v>
      </c>
      <c r="AG2960" s="304"/>
      <c r="AH2960" s="304">
        <v>6.5183599999999994E-2</v>
      </c>
      <c r="AI2960" s="312"/>
      <c r="AJ2960" s="332">
        <v>529</v>
      </c>
      <c r="AK2960" s="304">
        <f t="shared" si="720"/>
        <v>555</v>
      </c>
      <c r="AL2960" s="363">
        <v>0.43</v>
      </c>
      <c r="AM2960" s="389" t="str">
        <f t="shared" si="724"/>
        <v/>
      </c>
      <c r="AN2960" s="304"/>
      <c r="AO2960" s="304"/>
      <c r="AP2960" s="312"/>
      <c r="AQ2960" s="312"/>
      <c r="AR2960" s="312"/>
      <c r="AS2960" s="304"/>
      <c r="AT2960" s="312"/>
      <c r="AU2960" s="329">
        <f>VLOOKUP(C2960,[1]world!$A$2:$B$3555,2,FALSE)</f>
        <v>4</v>
      </c>
      <c r="AV2960" s="329">
        <v>459</v>
      </c>
      <c r="AW2960" s="304">
        <v>0.37</v>
      </c>
      <c r="AX2960" s="304">
        <v>-999</v>
      </c>
      <c r="AY2960" s="304">
        <v>-999</v>
      </c>
      <c r="AZ2960" s="304">
        <v>-999</v>
      </c>
      <c r="BA2960" s="304">
        <v>-999</v>
      </c>
      <c r="BB2960" s="304">
        <v>-999</v>
      </c>
      <c r="BC2960" s="304">
        <v>-999</v>
      </c>
      <c r="BD2960" s="304">
        <v>-999</v>
      </c>
      <c r="BE2960" s="304">
        <v>-999</v>
      </c>
      <c r="BF2960" s="304">
        <v>-999</v>
      </c>
      <c r="BG2960" s="304">
        <v>-999</v>
      </c>
      <c r="BH2960" s="304">
        <v>-999</v>
      </c>
      <c r="BI2960" s="304">
        <v>-999</v>
      </c>
      <c r="BJ2960" s="304" t="s">
        <v>4954</v>
      </c>
      <c r="BK2960" s="304" t="s">
        <v>4954</v>
      </c>
      <c r="BL2960" s="304" t="s">
        <v>4954</v>
      </c>
    </row>
    <row r="2961" spans="1:64" ht="15" hidden="1" customHeight="1" x14ac:dyDescent="0.2">
      <c r="A2961" s="304" t="s">
        <v>4901</v>
      </c>
      <c r="B2961" s="304" t="s">
        <v>5983</v>
      </c>
      <c r="C2961" s="304">
        <v>3100</v>
      </c>
      <c r="D2961" s="349" t="s">
        <v>4236</v>
      </c>
      <c r="E2961" s="309" t="s">
        <v>4237</v>
      </c>
      <c r="F2961" s="309"/>
      <c r="G2961" s="324">
        <v>39.57358</v>
      </c>
      <c r="H2961" s="324">
        <v>-119.82782</v>
      </c>
      <c r="I2961" s="324" t="s">
        <v>212</v>
      </c>
      <c r="J2961" s="368">
        <f>GEOMEAN(AV2961,AJ2961)</f>
        <v>489.01840456162796</v>
      </c>
      <c r="K2961" s="331">
        <f t="shared" si="727"/>
        <v>0.39887341350358263</v>
      </c>
      <c r="L2961" s="304" t="str">
        <f t="shared" si="719"/>
        <v>C</v>
      </c>
      <c r="M2961" s="388" t="s">
        <v>6097</v>
      </c>
      <c r="N2961" s="304"/>
      <c r="O2961" s="304"/>
      <c r="P2961" s="356"/>
      <c r="Q2961" s="356"/>
      <c r="R2961" s="304"/>
      <c r="S2961" s="356"/>
      <c r="T2961" s="304"/>
      <c r="U2961" s="356"/>
      <c r="V2961" s="304"/>
      <c r="W2961" s="308" t="s">
        <v>624</v>
      </c>
      <c r="X2961" s="304">
        <v>-999</v>
      </c>
      <c r="Y2961" s="366" t="str">
        <f t="shared" si="721"/>
        <v>-</v>
      </c>
      <c r="Z2961" s="304"/>
      <c r="AA2961" s="304"/>
      <c r="AB2961" s="304">
        <v>-999</v>
      </c>
      <c r="AC2961" s="304">
        <v>-999</v>
      </c>
      <c r="AD2961" s="366">
        <v>-999</v>
      </c>
      <c r="AE2961" s="304">
        <v>-999</v>
      </c>
      <c r="AF2961" s="304">
        <v>-999</v>
      </c>
      <c r="AG2961" s="304"/>
      <c r="AH2961" s="304">
        <v>6.2091399999999998E-2</v>
      </c>
      <c r="AI2961" s="312"/>
      <c r="AJ2961" s="332">
        <v>521</v>
      </c>
      <c r="AK2961" s="304">
        <f t="shared" si="720"/>
        <v>555</v>
      </c>
      <c r="AL2961" s="363">
        <v>0.43</v>
      </c>
      <c r="AM2961" s="389" t="str">
        <f t="shared" si="724"/>
        <v/>
      </c>
      <c r="AN2961" s="304"/>
      <c r="AO2961" s="304"/>
      <c r="AP2961" s="312"/>
      <c r="AQ2961" s="312"/>
      <c r="AR2961" s="312"/>
      <c r="AS2961" s="304"/>
      <c r="AT2961" s="312"/>
      <c r="AU2961" s="329">
        <f>VLOOKUP(C2961,[1]world!$A$2:$B$3555,2,FALSE)</f>
        <v>4</v>
      </c>
      <c r="AV2961" s="329">
        <v>459</v>
      </c>
      <c r="AW2961" s="304">
        <v>0.37</v>
      </c>
      <c r="AX2961" s="304">
        <v>-999</v>
      </c>
      <c r="AY2961" s="304">
        <v>-999</v>
      </c>
      <c r="AZ2961" s="304">
        <v>-999</v>
      </c>
      <c r="BA2961" s="304">
        <v>-999</v>
      </c>
      <c r="BB2961" s="304">
        <v>-999</v>
      </c>
      <c r="BC2961" s="304">
        <v>-999</v>
      </c>
      <c r="BD2961" s="304">
        <v>-999</v>
      </c>
      <c r="BE2961" s="304">
        <v>-999</v>
      </c>
      <c r="BF2961" s="304">
        <v>-999</v>
      </c>
      <c r="BG2961" s="304">
        <v>-999</v>
      </c>
      <c r="BH2961" s="304">
        <v>-999</v>
      </c>
      <c r="BI2961" s="304">
        <v>-999</v>
      </c>
      <c r="BJ2961" s="304" t="s">
        <v>4954</v>
      </c>
      <c r="BK2961" s="304" t="s">
        <v>4954</v>
      </c>
      <c r="BL2961" s="304" t="s">
        <v>4954</v>
      </c>
    </row>
    <row r="2962" spans="1:64" ht="15" hidden="1" customHeight="1" x14ac:dyDescent="0.2">
      <c r="A2962" s="304" t="s">
        <v>4901</v>
      </c>
      <c r="B2962" s="304" t="s">
        <v>5983</v>
      </c>
      <c r="C2962" s="304">
        <v>3101</v>
      </c>
      <c r="D2962" s="349" t="s">
        <v>4229</v>
      </c>
      <c r="E2962" s="309" t="s">
        <v>4230</v>
      </c>
      <c r="F2962" s="309"/>
      <c r="G2962" s="324">
        <v>39.518819999999998</v>
      </c>
      <c r="H2962" s="324">
        <v>-119.90103000000001</v>
      </c>
      <c r="I2962" s="324" t="s">
        <v>212</v>
      </c>
      <c r="J2962" s="368">
        <f>GEOMEAN(AV2962,AJ2962)</f>
        <v>480.49661809423804</v>
      </c>
      <c r="K2962" s="331">
        <f t="shared" si="727"/>
        <v>0.39887341350358263</v>
      </c>
      <c r="L2962" s="304" t="str">
        <f t="shared" si="719"/>
        <v>C</v>
      </c>
      <c r="M2962" s="388" t="s">
        <v>6097</v>
      </c>
      <c r="N2962" s="304"/>
      <c r="O2962" s="304"/>
      <c r="P2962" s="356"/>
      <c r="Q2962" s="356"/>
      <c r="R2962" s="304"/>
      <c r="S2962" s="356"/>
      <c r="T2962" s="304"/>
      <c r="U2962" s="356"/>
      <c r="V2962" s="304"/>
      <c r="W2962" s="308" t="s">
        <v>624</v>
      </c>
      <c r="X2962" s="304">
        <v>-999</v>
      </c>
      <c r="Y2962" s="366" t="str">
        <f t="shared" si="721"/>
        <v>-</v>
      </c>
      <c r="Z2962" s="304"/>
      <c r="AA2962" s="304"/>
      <c r="AB2962" s="304">
        <v>-999</v>
      </c>
      <c r="AC2962" s="304">
        <v>-999</v>
      </c>
      <c r="AD2962" s="366">
        <v>-999</v>
      </c>
      <c r="AE2962" s="304">
        <v>-999</v>
      </c>
      <c r="AF2962" s="304">
        <v>-999</v>
      </c>
      <c r="AG2962" s="304"/>
      <c r="AH2962" s="304">
        <v>5.5067499999999998E-2</v>
      </c>
      <c r="AI2962" s="312"/>
      <c r="AJ2962" s="332">
        <v>503</v>
      </c>
      <c r="AK2962" s="304">
        <f t="shared" si="720"/>
        <v>555</v>
      </c>
      <c r="AL2962" s="363">
        <v>0.43</v>
      </c>
      <c r="AM2962" s="389" t="str">
        <f t="shared" si="724"/>
        <v/>
      </c>
      <c r="AN2962" s="304"/>
      <c r="AO2962" s="304"/>
      <c r="AP2962" s="312"/>
      <c r="AQ2962" s="312"/>
      <c r="AR2962" s="312"/>
      <c r="AS2962" s="304"/>
      <c r="AT2962" s="312"/>
      <c r="AU2962" s="329">
        <f>VLOOKUP(C2962,[1]world!$A$2:$B$3555,2,FALSE)</f>
        <v>4</v>
      </c>
      <c r="AV2962" s="329">
        <v>459</v>
      </c>
      <c r="AW2962" s="304">
        <v>0.37</v>
      </c>
      <c r="AX2962" s="304">
        <v>-999</v>
      </c>
      <c r="AY2962" s="304">
        <v>-999</v>
      </c>
      <c r="AZ2962" s="304">
        <v>-999</v>
      </c>
      <c r="BA2962" s="304">
        <v>-999</v>
      </c>
      <c r="BB2962" s="304">
        <v>-999</v>
      </c>
      <c r="BC2962" s="304">
        <v>-999</v>
      </c>
      <c r="BD2962" s="304">
        <v>-999</v>
      </c>
      <c r="BE2962" s="304">
        <v>-999</v>
      </c>
      <c r="BF2962" s="304">
        <v>-999</v>
      </c>
      <c r="BG2962" s="304">
        <v>-999</v>
      </c>
      <c r="BH2962" s="304">
        <v>-999</v>
      </c>
      <c r="BI2962" s="304">
        <v>-999</v>
      </c>
      <c r="BJ2962" s="304" t="s">
        <v>4954</v>
      </c>
      <c r="BK2962" s="304" t="s">
        <v>4954</v>
      </c>
      <c r="BL2962" s="304" t="s">
        <v>4954</v>
      </c>
    </row>
    <row r="2963" spans="1:64" ht="15" hidden="1" customHeight="1" x14ac:dyDescent="0.2">
      <c r="A2963" s="304" t="s">
        <v>4922</v>
      </c>
      <c r="B2963" s="304" t="s">
        <v>5965</v>
      </c>
      <c r="C2963" s="304">
        <v>3102</v>
      </c>
      <c r="D2963" s="349" t="s">
        <v>2086</v>
      </c>
      <c r="E2963" s="304">
        <v>13882</v>
      </c>
      <c r="F2963" s="304"/>
      <c r="G2963" s="324">
        <v>33.927</v>
      </c>
      <c r="H2963" s="324">
        <v>-117.803</v>
      </c>
      <c r="I2963" s="324" t="s">
        <v>214</v>
      </c>
      <c r="J2963" s="368">
        <f t="shared" ref="J2963:J2989" si="728">EXP(0.35*LN(AM2963)+0.24*LN(Y2963)+0.2*LN(AJ2963)+0.21*LN(AV2963))</f>
        <v>395.86707565920216</v>
      </c>
      <c r="K2963" s="331">
        <f t="shared" ref="K2963:K2989" si="729">SQRT(0.35*AN2963^2+0.24*Z2963^2+0.2*AL2963^2+0.21*AW2963^2)</f>
        <v>0.35418074481823542</v>
      </c>
      <c r="L2963" s="304" t="str">
        <f t="shared" si="719"/>
        <v>C</v>
      </c>
      <c r="M2963" s="388" t="s">
        <v>6092</v>
      </c>
      <c r="N2963" s="304"/>
      <c r="O2963" s="304"/>
      <c r="P2963" s="356"/>
      <c r="Q2963" s="356"/>
      <c r="R2963" s="304"/>
      <c r="S2963" s="304"/>
      <c r="T2963" s="304"/>
      <c r="U2963" s="304"/>
      <c r="V2963" s="304"/>
      <c r="W2963" s="304" t="s">
        <v>273</v>
      </c>
      <c r="X2963" s="304" t="s">
        <v>213</v>
      </c>
      <c r="Y2963" s="366">
        <f t="shared" si="721"/>
        <v>274.5</v>
      </c>
      <c r="Z2963" s="304">
        <v>0.3</v>
      </c>
      <c r="AA2963" s="304"/>
      <c r="AB2963" s="304">
        <v>-999</v>
      </c>
      <c r="AC2963" s="304">
        <v>-999</v>
      </c>
      <c r="AD2963" s="366">
        <v>-999</v>
      </c>
      <c r="AE2963" s="304">
        <v>-999</v>
      </c>
      <c r="AF2963" s="304">
        <v>-999</v>
      </c>
      <c r="AG2963" s="304"/>
      <c r="AH2963" s="304">
        <v>3.9878799999999999E-2</v>
      </c>
      <c r="AI2963" s="312"/>
      <c r="AJ2963" s="332">
        <v>449</v>
      </c>
      <c r="AK2963" s="304">
        <f t="shared" si="720"/>
        <v>425</v>
      </c>
      <c r="AL2963" s="363">
        <v>0.43</v>
      </c>
      <c r="AM2963" s="389">
        <f t="shared" si="724"/>
        <v>390</v>
      </c>
      <c r="AN2963" s="304">
        <v>0.33</v>
      </c>
      <c r="AO2963" s="304"/>
      <c r="AP2963" s="312" t="s">
        <v>1903</v>
      </c>
      <c r="AQ2963" s="312"/>
      <c r="AR2963" s="312">
        <v>390</v>
      </c>
      <c r="AS2963" s="312">
        <v>376.07299999999998</v>
      </c>
      <c r="AT2963" s="312"/>
      <c r="AU2963" s="329">
        <f>VLOOKUP(C2963,[1]world!$A$2:$B$3555,2,FALSE)</f>
        <v>3</v>
      </c>
      <c r="AV2963" s="329">
        <v>547</v>
      </c>
      <c r="AW2963" s="304">
        <v>0.37</v>
      </c>
      <c r="AX2963" s="304">
        <v>840</v>
      </c>
      <c r="AY2963" s="304">
        <v>-999</v>
      </c>
      <c r="AZ2963" s="304">
        <v>4540</v>
      </c>
      <c r="BA2963" s="304">
        <v>320</v>
      </c>
      <c r="BB2963" s="304">
        <v>-999</v>
      </c>
      <c r="BC2963" s="304">
        <v>2600</v>
      </c>
      <c r="BD2963" s="304">
        <v>-999</v>
      </c>
      <c r="BE2963" s="304">
        <v>-999</v>
      </c>
      <c r="BF2963" s="304">
        <v>-999</v>
      </c>
      <c r="BG2963" s="304">
        <v>-999</v>
      </c>
      <c r="BH2963" s="304">
        <v>-999</v>
      </c>
      <c r="BI2963" s="304">
        <v>-999</v>
      </c>
      <c r="BJ2963" s="304">
        <v>3</v>
      </c>
      <c r="BK2963" s="304" t="s">
        <v>4954</v>
      </c>
      <c r="BL2963" s="304">
        <v>3</v>
      </c>
    </row>
    <row r="2964" spans="1:64" ht="15" hidden="1" customHeight="1" x14ac:dyDescent="0.2">
      <c r="A2964" s="304" t="s">
        <v>4922</v>
      </c>
      <c r="B2964" s="304" t="s">
        <v>5965</v>
      </c>
      <c r="C2964" s="304">
        <v>3103</v>
      </c>
      <c r="D2964" s="349" t="s">
        <v>2058</v>
      </c>
      <c r="E2964" s="304">
        <v>13918</v>
      </c>
      <c r="F2964" s="304"/>
      <c r="G2964" s="324">
        <v>33.904000000000003</v>
      </c>
      <c r="H2964" s="324">
        <v>-117.56100000000001</v>
      </c>
      <c r="I2964" s="324" t="s">
        <v>214</v>
      </c>
      <c r="J2964" s="368">
        <f t="shared" si="728"/>
        <v>336.93068400370061</v>
      </c>
      <c r="K2964" s="331">
        <f t="shared" si="729"/>
        <v>0.33046028505707004</v>
      </c>
      <c r="L2964" s="304" t="str">
        <f t="shared" si="719"/>
        <v>D</v>
      </c>
      <c r="M2964" s="388" t="s">
        <v>6092</v>
      </c>
      <c r="N2964" s="304"/>
      <c r="O2964" s="310"/>
      <c r="P2964" s="356"/>
      <c r="Q2964" s="356"/>
      <c r="R2964" s="304"/>
      <c r="S2964" s="304"/>
      <c r="T2964" s="304"/>
      <c r="U2964" s="304"/>
      <c r="V2964" s="304"/>
      <c r="W2964" s="304" t="s">
        <v>273</v>
      </c>
      <c r="X2964" s="304" t="s">
        <v>213</v>
      </c>
      <c r="Y2964" s="366">
        <f t="shared" si="721"/>
        <v>274.5</v>
      </c>
      <c r="Z2964" s="304">
        <v>0.3</v>
      </c>
      <c r="AA2964" s="304"/>
      <c r="AB2964" s="304">
        <v>-999</v>
      </c>
      <c r="AC2964" s="304">
        <v>-999</v>
      </c>
      <c r="AD2964" s="366">
        <v>-999</v>
      </c>
      <c r="AE2964" s="304">
        <v>-999</v>
      </c>
      <c r="AF2964" s="304">
        <v>-999</v>
      </c>
      <c r="AG2964" s="304"/>
      <c r="AH2964" s="304">
        <v>1.04463E-2</v>
      </c>
      <c r="AI2964" s="312"/>
      <c r="AJ2964" s="332">
        <v>303</v>
      </c>
      <c r="AK2964" s="304">
        <f t="shared" si="720"/>
        <v>270</v>
      </c>
      <c r="AL2964" s="363">
        <v>0.43</v>
      </c>
      <c r="AM2964" s="389">
        <f t="shared" si="724"/>
        <v>387</v>
      </c>
      <c r="AN2964" s="363">
        <v>0.25</v>
      </c>
      <c r="AO2964" s="304"/>
      <c r="AP2964" s="312" t="s">
        <v>1600</v>
      </c>
      <c r="AQ2964" s="312"/>
      <c r="AR2964" s="312">
        <v>387</v>
      </c>
      <c r="AS2964" s="312">
        <v>370.78899999999999</v>
      </c>
      <c r="AT2964" s="312"/>
      <c r="AU2964" s="329">
        <f>VLOOKUP(C2964,[1]world!$A$2:$B$3555,2,FALSE)</f>
        <v>8</v>
      </c>
      <c r="AV2964" s="329">
        <v>374</v>
      </c>
      <c r="AW2964" s="304">
        <v>0.37</v>
      </c>
      <c r="AX2964" s="304">
        <v>60</v>
      </c>
      <c r="AY2964" s="304">
        <v>-999</v>
      </c>
      <c r="AZ2964" s="304">
        <v>300</v>
      </c>
      <c r="BA2964" s="304">
        <v>320</v>
      </c>
      <c r="BB2964" s="304">
        <v>-999</v>
      </c>
      <c r="BC2964" s="304">
        <v>320</v>
      </c>
      <c r="BD2964" s="304">
        <v>-999</v>
      </c>
      <c r="BE2964" s="304">
        <v>-999</v>
      </c>
      <c r="BF2964" s="304">
        <v>-999</v>
      </c>
      <c r="BG2964" s="304">
        <v>-999</v>
      </c>
      <c r="BH2964" s="304">
        <v>-999</v>
      </c>
      <c r="BI2964" s="304">
        <v>-999</v>
      </c>
      <c r="BJ2964" s="304">
        <v>3</v>
      </c>
      <c r="BK2964" s="304" t="s">
        <v>4954</v>
      </c>
      <c r="BL2964" s="304">
        <v>3</v>
      </c>
    </row>
    <row r="2965" spans="1:64" ht="15" hidden="1" customHeight="1" x14ac:dyDescent="0.2">
      <c r="A2965" s="304" t="s">
        <v>4922</v>
      </c>
      <c r="B2965" s="304" t="s">
        <v>5965</v>
      </c>
      <c r="C2965" s="304">
        <v>3104</v>
      </c>
      <c r="D2965" s="349" t="s">
        <v>2043</v>
      </c>
      <c r="E2965" s="304">
        <v>14026</v>
      </c>
      <c r="F2965" s="304"/>
      <c r="G2965" s="324">
        <v>33.889000000000003</v>
      </c>
      <c r="H2965" s="324">
        <v>-118.047</v>
      </c>
      <c r="I2965" s="324" t="s">
        <v>214</v>
      </c>
      <c r="J2965" s="368">
        <f t="shared" si="728"/>
        <v>264.86523355290154</v>
      </c>
      <c r="K2965" s="331">
        <f t="shared" si="729"/>
        <v>0.24141043887951488</v>
      </c>
      <c r="L2965" s="304" t="str">
        <f t="shared" si="719"/>
        <v>D</v>
      </c>
      <c r="M2965" s="388" t="s">
        <v>6092</v>
      </c>
      <c r="N2965" s="304"/>
      <c r="O2965" s="310"/>
      <c r="P2965" s="356"/>
      <c r="Q2965" s="356"/>
      <c r="R2965" s="304"/>
      <c r="S2965" s="304"/>
      <c r="T2965" s="304"/>
      <c r="U2965" s="304"/>
      <c r="V2965" s="304"/>
      <c r="W2965" s="304" t="s">
        <v>225</v>
      </c>
      <c r="X2965" s="304" t="s">
        <v>213</v>
      </c>
      <c r="Y2965" s="366">
        <f t="shared" si="721"/>
        <v>274.5</v>
      </c>
      <c r="Z2965" s="304">
        <v>0.3</v>
      </c>
      <c r="AA2965" s="304"/>
      <c r="AB2965" s="304">
        <v>-999</v>
      </c>
      <c r="AC2965" s="304">
        <v>-999</v>
      </c>
      <c r="AD2965" s="366">
        <v>-999</v>
      </c>
      <c r="AE2965" s="304">
        <v>-999</v>
      </c>
      <c r="AF2965" s="304">
        <v>-999</v>
      </c>
      <c r="AG2965" s="304"/>
      <c r="AH2965" s="304">
        <v>2.0738499999999999E-3</v>
      </c>
      <c r="AI2965" s="385">
        <v>9.3077699999999999E-3</v>
      </c>
      <c r="AJ2965" s="332">
        <v>213</v>
      </c>
      <c r="AK2965" s="304">
        <f t="shared" si="720"/>
        <v>210</v>
      </c>
      <c r="AL2965" s="304">
        <v>0.2</v>
      </c>
      <c r="AM2965" s="389">
        <f t="shared" si="724"/>
        <v>306</v>
      </c>
      <c r="AN2965" s="363">
        <v>0.25</v>
      </c>
      <c r="AO2965" s="304"/>
      <c r="AP2965" s="312" t="s">
        <v>6119</v>
      </c>
      <c r="AQ2965" s="312"/>
      <c r="AR2965" s="312">
        <v>280</v>
      </c>
      <c r="AS2965" s="312">
        <v>270.19</v>
      </c>
      <c r="AT2965" s="312">
        <v>306</v>
      </c>
      <c r="AU2965" s="329">
        <f>VLOOKUP(C2965,[1]world!$A$2:$B$3555,2,FALSE)</f>
        <v>16</v>
      </c>
      <c r="AV2965" s="329">
        <v>246</v>
      </c>
      <c r="AW2965" s="304">
        <v>0.18</v>
      </c>
      <c r="AX2965" s="304">
        <v>980</v>
      </c>
      <c r="AY2965" s="304">
        <v>-999</v>
      </c>
      <c r="AZ2965" s="304">
        <v>3780</v>
      </c>
      <c r="BA2965" s="304">
        <v>720</v>
      </c>
      <c r="BB2965" s="304">
        <v>-999</v>
      </c>
      <c r="BC2965" s="304">
        <v>4040</v>
      </c>
      <c r="BD2965" s="304">
        <v>-999</v>
      </c>
      <c r="BE2965" s="304">
        <v>-999</v>
      </c>
      <c r="BF2965" s="304">
        <v>-999</v>
      </c>
      <c r="BG2965" s="304">
        <v>-999</v>
      </c>
      <c r="BH2965" s="304">
        <v>-999</v>
      </c>
      <c r="BI2965" s="304">
        <v>-999</v>
      </c>
      <c r="BJ2965" s="304">
        <v>3</v>
      </c>
      <c r="BK2965" s="304" t="s">
        <v>4954</v>
      </c>
      <c r="BL2965" s="304">
        <v>3</v>
      </c>
    </row>
    <row r="2966" spans="1:64" ht="15" hidden="1" customHeight="1" x14ac:dyDescent="0.2">
      <c r="A2966" s="304" t="s">
        <v>4922</v>
      </c>
      <c r="B2966" s="304" t="s">
        <v>5965</v>
      </c>
      <c r="C2966" s="304">
        <v>3105</v>
      </c>
      <c r="D2966" s="349" t="s">
        <v>2105</v>
      </c>
      <c r="E2966" s="304">
        <v>14028</v>
      </c>
      <c r="F2966" s="304"/>
      <c r="G2966" s="324">
        <v>33.962000000000003</v>
      </c>
      <c r="H2966" s="324">
        <v>-118.065</v>
      </c>
      <c r="I2966" s="324" t="s">
        <v>214</v>
      </c>
      <c r="J2966" s="368">
        <f t="shared" si="728"/>
        <v>256.09643711794217</v>
      </c>
      <c r="K2966" s="331">
        <f t="shared" si="729"/>
        <v>0.24141043887951488</v>
      </c>
      <c r="L2966" s="304" t="str">
        <f t="shared" si="719"/>
        <v>D</v>
      </c>
      <c r="M2966" s="388" t="s">
        <v>6092</v>
      </c>
      <c r="N2966" s="304"/>
      <c r="O2966" s="310"/>
      <c r="P2966" s="356"/>
      <c r="Q2966" s="356"/>
      <c r="R2966" s="304"/>
      <c r="S2966" s="304"/>
      <c r="T2966" s="304"/>
      <c r="U2966" s="304"/>
      <c r="V2966" s="304"/>
      <c r="W2966" s="304" t="s">
        <v>225</v>
      </c>
      <c r="X2966" s="304" t="s">
        <v>213</v>
      </c>
      <c r="Y2966" s="366">
        <f t="shared" si="721"/>
        <v>274.5</v>
      </c>
      <c r="Z2966" s="304">
        <v>0.3</v>
      </c>
      <c r="AA2966" s="304"/>
      <c r="AB2966" s="304">
        <v>-999</v>
      </c>
      <c r="AC2966" s="304">
        <v>-999</v>
      </c>
      <c r="AD2966" s="366">
        <v>-999</v>
      </c>
      <c r="AE2966" s="304">
        <v>-999</v>
      </c>
      <c r="AF2966" s="304">
        <v>-999</v>
      </c>
      <c r="AG2966" s="304"/>
      <c r="AH2966" s="304">
        <v>1.0000000000000001E-5</v>
      </c>
      <c r="AI2966" s="385">
        <v>7.8054800000000001E-3</v>
      </c>
      <c r="AJ2966" s="332">
        <v>180</v>
      </c>
      <c r="AK2966" s="304">
        <f t="shared" si="720"/>
        <v>180</v>
      </c>
      <c r="AL2966" s="304">
        <v>0.2</v>
      </c>
      <c r="AM2966" s="389">
        <f t="shared" si="724"/>
        <v>306</v>
      </c>
      <c r="AN2966" s="363">
        <v>0.25</v>
      </c>
      <c r="AO2966" s="304"/>
      <c r="AP2966" s="312" t="s">
        <v>6119</v>
      </c>
      <c r="AQ2966" s="312"/>
      <c r="AR2966" s="312">
        <v>280</v>
      </c>
      <c r="AS2966" s="312">
        <v>270.19</v>
      </c>
      <c r="AT2966" s="312">
        <v>306</v>
      </c>
      <c r="AU2966" s="329">
        <f>VLOOKUP(C2966,[1]world!$A$2:$B$3555,2,FALSE)</f>
        <v>16</v>
      </c>
      <c r="AV2966" s="329">
        <v>246</v>
      </c>
      <c r="AW2966" s="304">
        <v>0.18</v>
      </c>
      <c r="AX2966" s="304">
        <v>1300</v>
      </c>
      <c r="AY2966" s="304">
        <v>-999</v>
      </c>
      <c r="AZ2966" s="304">
        <v>3600</v>
      </c>
      <c r="BA2966" s="304">
        <v>640</v>
      </c>
      <c r="BB2966" s="304">
        <v>-999</v>
      </c>
      <c r="BC2966" s="304">
        <v>4000</v>
      </c>
      <c r="BD2966" s="304">
        <v>-999</v>
      </c>
      <c r="BE2966" s="304">
        <v>-999</v>
      </c>
      <c r="BF2966" s="304">
        <v>-999</v>
      </c>
      <c r="BG2966" s="304">
        <v>-999</v>
      </c>
      <c r="BH2966" s="304">
        <v>-999</v>
      </c>
      <c r="BI2966" s="304">
        <v>-999</v>
      </c>
      <c r="BJ2966" s="304">
        <v>3</v>
      </c>
      <c r="BK2966" s="304" t="s">
        <v>4954</v>
      </c>
      <c r="BL2966" s="304">
        <v>3</v>
      </c>
    </row>
    <row r="2967" spans="1:64" ht="15" hidden="1" customHeight="1" x14ac:dyDescent="0.2">
      <c r="A2967" s="304" t="s">
        <v>4922</v>
      </c>
      <c r="B2967" s="304" t="s">
        <v>5965</v>
      </c>
      <c r="C2967" s="304">
        <v>3106</v>
      </c>
      <c r="D2967" s="349" t="s">
        <v>2127</v>
      </c>
      <c r="E2967" s="304">
        <v>14041</v>
      </c>
      <c r="F2967" s="304"/>
      <c r="G2967" s="324">
        <v>33.991</v>
      </c>
      <c r="H2967" s="324">
        <v>-118.121</v>
      </c>
      <c r="I2967" s="324" t="s">
        <v>214</v>
      </c>
      <c r="J2967" s="368">
        <f t="shared" si="728"/>
        <v>308.89854137294964</v>
      </c>
      <c r="K2967" s="331">
        <f t="shared" si="729"/>
        <v>0.33046028505707004</v>
      </c>
      <c r="L2967" s="304" t="str">
        <f t="shared" si="719"/>
        <v>D</v>
      </c>
      <c r="M2967" s="388" t="s">
        <v>6092</v>
      </c>
      <c r="N2967" s="304"/>
      <c r="O2967" s="310"/>
      <c r="P2967" s="356"/>
      <c r="Q2967" s="356"/>
      <c r="R2967" s="304"/>
      <c r="S2967" s="304"/>
      <c r="T2967" s="304"/>
      <c r="U2967" s="304"/>
      <c r="V2967" s="304"/>
      <c r="W2967" s="304" t="s">
        <v>273</v>
      </c>
      <c r="X2967" s="304" t="s">
        <v>213</v>
      </c>
      <c r="Y2967" s="366">
        <f t="shared" si="721"/>
        <v>274.5</v>
      </c>
      <c r="Z2967" s="304">
        <v>0.3</v>
      </c>
      <c r="AA2967" s="304"/>
      <c r="AB2967" s="304">
        <v>-999</v>
      </c>
      <c r="AC2967" s="304">
        <v>-999</v>
      </c>
      <c r="AD2967" s="366">
        <v>-999</v>
      </c>
      <c r="AE2967" s="304">
        <v>-999</v>
      </c>
      <c r="AF2967" s="304">
        <v>-999</v>
      </c>
      <c r="AG2967" s="304"/>
      <c r="AH2967" s="304">
        <v>4.5821200000000003E-3</v>
      </c>
      <c r="AI2967" s="312"/>
      <c r="AJ2967" s="332">
        <v>250</v>
      </c>
      <c r="AK2967" s="304">
        <f t="shared" si="720"/>
        <v>270</v>
      </c>
      <c r="AL2967" s="363">
        <v>0.43</v>
      </c>
      <c r="AM2967" s="389">
        <f t="shared" si="724"/>
        <v>387</v>
      </c>
      <c r="AN2967" s="363">
        <v>0.25</v>
      </c>
      <c r="AO2967" s="304"/>
      <c r="AP2967" s="312" t="s">
        <v>1600</v>
      </c>
      <c r="AQ2967" s="312"/>
      <c r="AR2967" s="312">
        <v>387</v>
      </c>
      <c r="AS2967" s="312">
        <v>370.78899999999999</v>
      </c>
      <c r="AT2967" s="312"/>
      <c r="AU2967" s="329">
        <f>VLOOKUP(C2967,[1]world!$A$2:$B$3555,2,FALSE)</f>
        <v>12</v>
      </c>
      <c r="AV2967" s="329">
        <v>297</v>
      </c>
      <c r="AW2967" s="304">
        <v>0.37</v>
      </c>
      <c r="AX2967" s="304">
        <v>1120</v>
      </c>
      <c r="AY2967" s="304">
        <v>-999</v>
      </c>
      <c r="AZ2967" s="304">
        <v>4320</v>
      </c>
      <c r="BA2967" s="304">
        <v>580</v>
      </c>
      <c r="BB2967" s="304">
        <v>-999</v>
      </c>
      <c r="BC2967" s="304">
        <v>3760</v>
      </c>
      <c r="BD2967" s="304">
        <v>-999</v>
      </c>
      <c r="BE2967" s="304">
        <v>-999</v>
      </c>
      <c r="BF2967" s="304">
        <v>-999</v>
      </c>
      <c r="BG2967" s="304">
        <v>-999</v>
      </c>
      <c r="BH2967" s="304">
        <v>-999</v>
      </c>
      <c r="BI2967" s="304">
        <v>-999</v>
      </c>
      <c r="BJ2967" s="304">
        <v>3</v>
      </c>
      <c r="BK2967" s="304" t="s">
        <v>4954</v>
      </c>
      <c r="BL2967" s="304">
        <v>3</v>
      </c>
    </row>
    <row r="2968" spans="1:64" ht="15" hidden="1" customHeight="1" x14ac:dyDescent="0.2">
      <c r="A2968" s="304" t="s">
        <v>4922</v>
      </c>
      <c r="B2968" s="304" t="s">
        <v>5965</v>
      </c>
      <c r="C2968" s="304">
        <v>3107</v>
      </c>
      <c r="D2968" s="349" t="s">
        <v>2054</v>
      </c>
      <c r="E2968" s="304">
        <v>14058</v>
      </c>
      <c r="F2968" s="304"/>
      <c r="G2968" s="324">
        <v>33.898000000000003</v>
      </c>
      <c r="H2968" s="324">
        <v>-118.209</v>
      </c>
      <c r="I2968" s="324" t="s">
        <v>205</v>
      </c>
      <c r="J2968" s="368">
        <f t="shared" si="728"/>
        <v>263.35593165177954</v>
      </c>
      <c r="K2968" s="331">
        <f t="shared" si="729"/>
        <v>0.24141043887951488</v>
      </c>
      <c r="L2968" s="304" t="str">
        <f t="shared" si="719"/>
        <v>D</v>
      </c>
      <c r="M2968" s="388" t="s">
        <v>6092</v>
      </c>
      <c r="N2968" s="304"/>
      <c r="O2968" s="310"/>
      <c r="P2968" s="356"/>
      <c r="Q2968" s="356"/>
      <c r="R2968" s="304"/>
      <c r="S2968" s="304"/>
      <c r="T2968" s="304"/>
      <c r="U2968" s="304"/>
      <c r="V2968" s="304"/>
      <c r="W2968" s="304" t="s">
        <v>464</v>
      </c>
      <c r="X2968" s="304" t="s">
        <v>213</v>
      </c>
      <c r="Y2968" s="366">
        <f t="shared" si="721"/>
        <v>274.5</v>
      </c>
      <c r="Z2968" s="304">
        <v>0.3</v>
      </c>
      <c r="AA2968" s="304"/>
      <c r="AB2968" s="304">
        <v>-999</v>
      </c>
      <c r="AC2968" s="304">
        <v>-999</v>
      </c>
      <c r="AD2968" s="366">
        <v>-999</v>
      </c>
      <c r="AE2968" s="304">
        <v>-999</v>
      </c>
      <c r="AF2968" s="304">
        <v>-999</v>
      </c>
      <c r="AG2968" s="304"/>
      <c r="AH2968" s="304">
        <v>1.74248E-3</v>
      </c>
      <c r="AI2968" s="385">
        <v>5.1536800000000008E-3</v>
      </c>
      <c r="AJ2968" s="332">
        <v>207</v>
      </c>
      <c r="AK2968" s="304">
        <f t="shared" si="720"/>
        <v>210</v>
      </c>
      <c r="AL2968" s="304">
        <v>0.2</v>
      </c>
      <c r="AM2968" s="389">
        <f t="shared" si="724"/>
        <v>306</v>
      </c>
      <c r="AN2968" s="363">
        <v>0.25</v>
      </c>
      <c r="AO2968" s="304"/>
      <c r="AP2968" s="312" t="s">
        <v>6119</v>
      </c>
      <c r="AQ2968" s="312"/>
      <c r="AR2968" s="312">
        <v>280</v>
      </c>
      <c r="AS2968" s="312">
        <v>270.19</v>
      </c>
      <c r="AT2968" s="312">
        <v>306</v>
      </c>
      <c r="AU2968" s="329">
        <f>VLOOKUP(C2968,[1]world!$A$2:$B$3555,2,FALSE)</f>
        <v>16</v>
      </c>
      <c r="AV2968" s="329">
        <v>246</v>
      </c>
      <c r="AW2968" s="304">
        <v>0.18</v>
      </c>
      <c r="AX2968" s="304">
        <v>1080</v>
      </c>
      <c r="AY2968" s="304">
        <v>-999</v>
      </c>
      <c r="AZ2968" s="304">
        <v>2980</v>
      </c>
      <c r="BA2968" s="304">
        <v>800</v>
      </c>
      <c r="BB2968" s="304">
        <v>-999</v>
      </c>
      <c r="BC2968" s="304">
        <v>5200</v>
      </c>
      <c r="BD2968" s="304">
        <v>-999</v>
      </c>
      <c r="BE2968" s="304">
        <v>-999</v>
      </c>
      <c r="BF2968" s="304">
        <v>-999</v>
      </c>
      <c r="BG2968" s="304">
        <v>-999</v>
      </c>
      <c r="BH2968" s="304">
        <v>-999</v>
      </c>
      <c r="BI2968" s="304">
        <v>-999</v>
      </c>
      <c r="BJ2968" s="304">
        <v>3</v>
      </c>
      <c r="BK2968" s="304" t="s">
        <v>4954</v>
      </c>
      <c r="BL2968" s="304">
        <v>3</v>
      </c>
    </row>
    <row r="2969" spans="1:64" ht="15" hidden="1" customHeight="1" x14ac:dyDescent="0.2">
      <c r="A2969" s="304" t="s">
        <v>4922</v>
      </c>
      <c r="B2969" s="304" t="s">
        <v>5965</v>
      </c>
      <c r="C2969" s="304">
        <v>3108</v>
      </c>
      <c r="D2969" s="349" t="s">
        <v>2131</v>
      </c>
      <c r="E2969" s="304">
        <v>14060</v>
      </c>
      <c r="F2969" s="304"/>
      <c r="G2969" s="324">
        <v>33.999000000000002</v>
      </c>
      <c r="H2969" s="324">
        <v>-118.178</v>
      </c>
      <c r="I2969" s="324" t="s">
        <v>232</v>
      </c>
      <c r="J2969" s="368">
        <f t="shared" si="728"/>
        <v>272.82767756774479</v>
      </c>
      <c r="K2969" s="331">
        <f t="shared" si="729"/>
        <v>0.29539634391779462</v>
      </c>
      <c r="L2969" s="304" t="str">
        <f t="shared" si="719"/>
        <v>D</v>
      </c>
      <c r="M2969" s="388" t="s">
        <v>6092</v>
      </c>
      <c r="N2969" s="304"/>
      <c r="O2969" s="310"/>
      <c r="P2969" s="356"/>
      <c r="Q2969" s="356"/>
      <c r="R2969" s="304"/>
      <c r="S2969" s="304"/>
      <c r="T2969" s="304"/>
      <c r="U2969" s="304"/>
      <c r="V2969" s="304"/>
      <c r="W2969" s="304" t="s">
        <v>286</v>
      </c>
      <c r="X2969" s="304" t="s">
        <v>213</v>
      </c>
      <c r="Y2969" s="366">
        <f t="shared" si="721"/>
        <v>274.5</v>
      </c>
      <c r="Z2969" s="304">
        <v>0.3</v>
      </c>
      <c r="AA2969" s="304"/>
      <c r="AB2969" s="304">
        <v>-999</v>
      </c>
      <c r="AC2969" s="304">
        <v>-999</v>
      </c>
      <c r="AD2969" s="366">
        <v>-999</v>
      </c>
      <c r="AE2969" s="304">
        <v>-999</v>
      </c>
      <c r="AF2969" s="304">
        <v>-999</v>
      </c>
      <c r="AG2969" s="304"/>
      <c r="AH2969" s="304">
        <v>4.2225099999999996E-3</v>
      </c>
      <c r="AI2969" s="385">
        <v>6.4597700000000001E-3</v>
      </c>
      <c r="AJ2969" s="332">
        <v>247</v>
      </c>
      <c r="AK2969" s="304">
        <f t="shared" si="720"/>
        <v>270</v>
      </c>
      <c r="AL2969" s="363">
        <v>0.43</v>
      </c>
      <c r="AM2969" s="389">
        <f t="shared" si="724"/>
        <v>306</v>
      </c>
      <c r="AN2969" s="363">
        <v>0.25</v>
      </c>
      <c r="AO2969" s="304"/>
      <c r="AP2969" s="312" t="s">
        <v>6119</v>
      </c>
      <c r="AQ2969" s="312"/>
      <c r="AR2969" s="312">
        <v>280</v>
      </c>
      <c r="AS2969" s="312">
        <v>270.19</v>
      </c>
      <c r="AT2969" s="312">
        <v>306</v>
      </c>
      <c r="AU2969" s="329">
        <f>VLOOKUP(C2969,[1]world!$A$2:$B$3555,2,FALSE)</f>
        <v>16</v>
      </c>
      <c r="AV2969" s="329">
        <v>246</v>
      </c>
      <c r="AW2969" s="304">
        <v>0.18</v>
      </c>
      <c r="AX2969" s="304">
        <v>1000</v>
      </c>
      <c r="AY2969" s="304">
        <v>-999</v>
      </c>
      <c r="AZ2969" s="304">
        <v>4700</v>
      </c>
      <c r="BA2969" s="304">
        <v>600</v>
      </c>
      <c r="BB2969" s="304">
        <v>-999</v>
      </c>
      <c r="BC2969" s="304">
        <v>3680</v>
      </c>
      <c r="BD2969" s="304">
        <v>-999</v>
      </c>
      <c r="BE2969" s="304">
        <v>-999</v>
      </c>
      <c r="BF2969" s="304">
        <v>-999</v>
      </c>
      <c r="BG2969" s="304">
        <v>-999</v>
      </c>
      <c r="BH2969" s="304">
        <v>-999</v>
      </c>
      <c r="BI2969" s="304">
        <v>-999</v>
      </c>
      <c r="BJ2969" s="304">
        <v>3</v>
      </c>
      <c r="BK2969" s="304" t="s">
        <v>4954</v>
      </c>
      <c r="BL2969" s="304">
        <v>3</v>
      </c>
    </row>
    <row r="2970" spans="1:64" ht="15" hidden="1" customHeight="1" x14ac:dyDescent="0.2">
      <c r="A2970" s="304" t="s">
        <v>4922</v>
      </c>
      <c r="B2970" s="304" t="s">
        <v>5965</v>
      </c>
      <c r="C2970" s="304">
        <v>3109</v>
      </c>
      <c r="D2970" s="349" t="s">
        <v>2006</v>
      </c>
      <c r="E2970" s="304">
        <v>14400</v>
      </c>
      <c r="F2970" s="304"/>
      <c r="G2970" s="324">
        <v>33.837000000000003</v>
      </c>
      <c r="H2970" s="324">
        <v>-118.072</v>
      </c>
      <c r="I2970" s="324" t="s">
        <v>232</v>
      </c>
      <c r="J2970" s="368">
        <f t="shared" si="728"/>
        <v>240.49077458156253</v>
      </c>
      <c r="K2970" s="331">
        <f t="shared" si="729"/>
        <v>0.24141043887951488</v>
      </c>
      <c r="L2970" s="304" t="str">
        <f t="shared" si="719"/>
        <v>D</v>
      </c>
      <c r="M2970" s="388" t="s">
        <v>6092</v>
      </c>
      <c r="N2970" s="304"/>
      <c r="O2970" s="310"/>
      <c r="P2970" s="356"/>
      <c r="Q2970" s="356"/>
      <c r="R2970" s="304"/>
      <c r="S2970" s="304"/>
      <c r="T2970" s="304"/>
      <c r="U2970" s="304"/>
      <c r="V2970" s="304"/>
      <c r="W2970" s="304" t="s">
        <v>286</v>
      </c>
      <c r="X2970" s="304" t="s">
        <v>213</v>
      </c>
      <c r="Y2970" s="366">
        <f t="shared" si="721"/>
        <v>274.5</v>
      </c>
      <c r="Z2970" s="304">
        <v>0.3</v>
      </c>
      <c r="AA2970" s="304"/>
      <c r="AB2970" s="304">
        <v>-999</v>
      </c>
      <c r="AC2970" s="304">
        <v>-999</v>
      </c>
      <c r="AD2970" s="366">
        <v>-999</v>
      </c>
      <c r="AE2970" s="304">
        <v>-999</v>
      </c>
      <c r="AF2970" s="304">
        <v>-999</v>
      </c>
      <c r="AG2970" s="304"/>
      <c r="AH2970" s="304">
        <v>2.1559600000000002E-3</v>
      </c>
      <c r="AI2970" s="385">
        <v>4.8614699999999997E-3</v>
      </c>
      <c r="AJ2970" s="332">
        <v>215</v>
      </c>
      <c r="AK2970" s="304">
        <f t="shared" si="720"/>
        <v>210</v>
      </c>
      <c r="AL2970" s="304">
        <v>0.2</v>
      </c>
      <c r="AM2970" s="389">
        <f t="shared" si="724"/>
        <v>231</v>
      </c>
      <c r="AN2970" s="363">
        <v>0.25</v>
      </c>
      <c r="AO2970" s="304"/>
      <c r="AP2970" s="312" t="s">
        <v>6119</v>
      </c>
      <c r="AQ2970" s="312"/>
      <c r="AR2970" s="312">
        <v>280</v>
      </c>
      <c r="AS2970" s="312">
        <v>270.19</v>
      </c>
      <c r="AT2970" s="312">
        <v>231</v>
      </c>
      <c r="AU2970" s="329">
        <f>VLOOKUP(C2970,[1]world!$A$2:$B$3555,2,FALSE)</f>
        <v>16</v>
      </c>
      <c r="AV2970" s="329">
        <v>246</v>
      </c>
      <c r="AW2970" s="304">
        <v>0.18</v>
      </c>
      <c r="AX2970" s="304">
        <v>980</v>
      </c>
      <c r="AY2970" s="304">
        <v>-999</v>
      </c>
      <c r="AZ2970" s="304">
        <v>5580</v>
      </c>
      <c r="BA2970" s="304">
        <v>800</v>
      </c>
      <c r="BB2970" s="304">
        <v>-999</v>
      </c>
      <c r="BC2970" s="304">
        <v>5140</v>
      </c>
      <c r="BD2970" s="304">
        <v>-999</v>
      </c>
      <c r="BE2970" s="304">
        <v>-999</v>
      </c>
      <c r="BF2970" s="304">
        <v>-999</v>
      </c>
      <c r="BG2970" s="304">
        <v>-999</v>
      </c>
      <c r="BH2970" s="304">
        <v>-999</v>
      </c>
      <c r="BI2970" s="304">
        <v>-999</v>
      </c>
      <c r="BJ2970" s="304">
        <v>3</v>
      </c>
      <c r="BK2970" s="304" t="s">
        <v>4954</v>
      </c>
      <c r="BL2970" s="304">
        <v>3</v>
      </c>
    </row>
    <row r="2971" spans="1:64" ht="15" hidden="1" customHeight="1" x14ac:dyDescent="0.2">
      <c r="A2971" s="304" t="s">
        <v>4922</v>
      </c>
      <c r="B2971" s="304" t="s">
        <v>5965</v>
      </c>
      <c r="C2971" s="304">
        <v>3110</v>
      </c>
      <c r="D2971" s="349" t="s">
        <v>2099</v>
      </c>
      <c r="E2971" s="304">
        <v>14823</v>
      </c>
      <c r="F2971" s="304"/>
      <c r="G2971" s="324">
        <v>33.944000000000003</v>
      </c>
      <c r="H2971" s="324">
        <v>-118.246</v>
      </c>
      <c r="I2971" s="324" t="s">
        <v>214</v>
      </c>
      <c r="J2971" s="368">
        <f t="shared" si="728"/>
        <v>273.26807966334724</v>
      </c>
      <c r="K2971" s="331">
        <f t="shared" si="729"/>
        <v>0.29539634391779462</v>
      </c>
      <c r="L2971" s="304" t="str">
        <f t="shared" si="719"/>
        <v>D</v>
      </c>
      <c r="M2971" s="388" t="s">
        <v>6092</v>
      </c>
      <c r="N2971" s="304"/>
      <c r="O2971" s="310"/>
      <c r="P2971" s="356"/>
      <c r="Q2971" s="356"/>
      <c r="R2971" s="304"/>
      <c r="S2971" s="304"/>
      <c r="T2971" s="304"/>
      <c r="U2971" s="304"/>
      <c r="V2971" s="304"/>
      <c r="W2971" s="304" t="s">
        <v>225</v>
      </c>
      <c r="X2971" s="304" t="s">
        <v>213</v>
      </c>
      <c r="Y2971" s="366">
        <f t="shared" si="721"/>
        <v>274.5</v>
      </c>
      <c r="Z2971" s="304">
        <v>0.3</v>
      </c>
      <c r="AA2971" s="304"/>
      <c r="AB2971" s="304">
        <v>-999</v>
      </c>
      <c r="AC2971" s="304">
        <v>-999</v>
      </c>
      <c r="AD2971" s="366">
        <v>-999</v>
      </c>
      <c r="AE2971" s="304">
        <v>-999</v>
      </c>
      <c r="AF2971" s="304">
        <v>-999</v>
      </c>
      <c r="AG2971" s="304"/>
      <c r="AH2971" s="304">
        <v>4.5034599999999999E-3</v>
      </c>
      <c r="AI2971" s="385">
        <v>1.1961699999999999E-2</v>
      </c>
      <c r="AJ2971" s="332">
        <v>249</v>
      </c>
      <c r="AK2971" s="304">
        <f t="shared" si="720"/>
        <v>270</v>
      </c>
      <c r="AL2971" s="363">
        <v>0.43</v>
      </c>
      <c r="AM2971" s="389">
        <f t="shared" si="724"/>
        <v>306</v>
      </c>
      <c r="AN2971" s="363">
        <v>0.25</v>
      </c>
      <c r="AO2971" s="304"/>
      <c r="AP2971" s="312" t="s">
        <v>6119</v>
      </c>
      <c r="AQ2971" s="312"/>
      <c r="AR2971" s="312">
        <v>280</v>
      </c>
      <c r="AS2971" s="312">
        <v>270.19</v>
      </c>
      <c r="AT2971" s="312">
        <v>306</v>
      </c>
      <c r="AU2971" s="329">
        <f>VLOOKUP(C2971,[1]world!$A$2:$B$3555,2,FALSE)</f>
        <v>16</v>
      </c>
      <c r="AV2971" s="329">
        <v>246</v>
      </c>
      <c r="AW2971" s="304">
        <v>0.18</v>
      </c>
      <c r="AX2971" s="304">
        <v>900</v>
      </c>
      <c r="AY2971" s="304">
        <v>-999</v>
      </c>
      <c r="AZ2971" s="304">
        <v>3300</v>
      </c>
      <c r="BA2971" s="304">
        <v>860</v>
      </c>
      <c r="BB2971" s="304">
        <v>-999</v>
      </c>
      <c r="BC2971" s="304">
        <v>5620</v>
      </c>
      <c r="BD2971" s="304">
        <v>-999</v>
      </c>
      <c r="BE2971" s="304">
        <v>-999</v>
      </c>
      <c r="BF2971" s="304">
        <v>-999</v>
      </c>
      <c r="BG2971" s="304">
        <v>-999</v>
      </c>
      <c r="BH2971" s="304">
        <v>-999</v>
      </c>
      <c r="BI2971" s="304">
        <v>-999</v>
      </c>
      <c r="BJ2971" s="304">
        <v>3</v>
      </c>
      <c r="BK2971" s="304" t="s">
        <v>4954</v>
      </c>
      <c r="BL2971" s="304">
        <v>3</v>
      </c>
    </row>
    <row r="2972" spans="1:64" ht="15" hidden="1" customHeight="1" x14ac:dyDescent="0.2">
      <c r="A2972" s="304" t="s">
        <v>4922</v>
      </c>
      <c r="B2972" s="304" t="s">
        <v>5965</v>
      </c>
      <c r="C2972" s="304">
        <v>3111</v>
      </c>
      <c r="D2972" s="349" t="s">
        <v>2011</v>
      </c>
      <c r="E2972" s="304">
        <v>14830</v>
      </c>
      <c r="F2972" s="304"/>
      <c r="G2972" s="324">
        <v>33.845999999999997</v>
      </c>
      <c r="H2972" s="324">
        <v>-118.107</v>
      </c>
      <c r="I2972" s="324" t="s">
        <v>232</v>
      </c>
      <c r="J2972" s="368">
        <f t="shared" si="728"/>
        <v>262.84505305690328</v>
      </c>
      <c r="K2972" s="331">
        <f t="shared" si="729"/>
        <v>0.24141043887951488</v>
      </c>
      <c r="L2972" s="304" t="str">
        <f t="shared" si="719"/>
        <v>D</v>
      </c>
      <c r="M2972" s="388" t="s">
        <v>6092</v>
      </c>
      <c r="N2972" s="304"/>
      <c r="O2972" s="310"/>
      <c r="P2972" s="356"/>
      <c r="Q2972" s="356"/>
      <c r="R2972" s="304"/>
      <c r="S2972" s="304"/>
      <c r="T2972" s="304"/>
      <c r="U2972" s="304"/>
      <c r="V2972" s="304"/>
      <c r="W2972" s="304" t="s">
        <v>286</v>
      </c>
      <c r="X2972" s="304" t="s">
        <v>213</v>
      </c>
      <c r="Y2972" s="366">
        <f t="shared" si="721"/>
        <v>274.5</v>
      </c>
      <c r="Z2972" s="304">
        <v>0.3</v>
      </c>
      <c r="AA2972" s="304"/>
      <c r="AB2972" s="304">
        <v>-999</v>
      </c>
      <c r="AC2972" s="304">
        <v>-999</v>
      </c>
      <c r="AD2972" s="366">
        <v>-999</v>
      </c>
      <c r="AE2972" s="304">
        <v>-999</v>
      </c>
      <c r="AF2972" s="304">
        <v>-999</v>
      </c>
      <c r="AG2972" s="304"/>
      <c r="AH2972" s="304">
        <v>1.6169699999999999E-3</v>
      </c>
      <c r="AI2972" s="385">
        <v>6.83076E-3</v>
      </c>
      <c r="AJ2972" s="332">
        <v>205</v>
      </c>
      <c r="AK2972" s="304">
        <f t="shared" si="720"/>
        <v>210</v>
      </c>
      <c r="AL2972" s="304">
        <v>0.2</v>
      </c>
      <c r="AM2972" s="389">
        <f t="shared" si="724"/>
        <v>306</v>
      </c>
      <c r="AN2972" s="363">
        <v>0.25</v>
      </c>
      <c r="AO2972" s="304"/>
      <c r="AP2972" s="312" t="s">
        <v>6119</v>
      </c>
      <c r="AQ2972" s="312"/>
      <c r="AR2972" s="312">
        <v>280</v>
      </c>
      <c r="AS2972" s="312">
        <v>270.19</v>
      </c>
      <c r="AT2972" s="312">
        <v>306</v>
      </c>
      <c r="AU2972" s="329">
        <f>VLOOKUP(C2972,[1]world!$A$2:$B$3555,2,FALSE)</f>
        <v>16</v>
      </c>
      <c r="AV2972" s="329">
        <v>246</v>
      </c>
      <c r="AW2972" s="304">
        <v>0.18</v>
      </c>
      <c r="AX2972" s="304">
        <v>1080</v>
      </c>
      <c r="AY2972" s="304">
        <v>-999</v>
      </c>
      <c r="AZ2972" s="304">
        <v>6180</v>
      </c>
      <c r="BA2972" s="304">
        <v>820</v>
      </c>
      <c r="BB2972" s="304">
        <v>-999</v>
      </c>
      <c r="BC2972" s="304">
        <v>5300</v>
      </c>
      <c r="BD2972" s="304">
        <v>-999</v>
      </c>
      <c r="BE2972" s="304">
        <v>-999</v>
      </c>
      <c r="BF2972" s="304">
        <v>-999</v>
      </c>
      <c r="BG2972" s="304">
        <v>-999</v>
      </c>
      <c r="BH2972" s="304">
        <v>-999</v>
      </c>
      <c r="BI2972" s="304">
        <v>-999</v>
      </c>
      <c r="BJ2972" s="304">
        <v>3</v>
      </c>
      <c r="BK2972" s="304" t="s">
        <v>4954</v>
      </c>
      <c r="BL2972" s="304">
        <v>3</v>
      </c>
    </row>
    <row r="2973" spans="1:64" ht="15" hidden="1" customHeight="1" x14ac:dyDescent="0.2">
      <c r="A2973" s="304" t="s">
        <v>4922</v>
      </c>
      <c r="B2973" s="304" t="s">
        <v>5965</v>
      </c>
      <c r="C2973" s="304">
        <v>3112</v>
      </c>
      <c r="D2973" s="349" t="s">
        <v>2112</v>
      </c>
      <c r="E2973" s="304">
        <v>14844</v>
      </c>
      <c r="F2973" s="304"/>
      <c r="G2973" s="324">
        <v>33.969000000000001</v>
      </c>
      <c r="H2973" s="324">
        <v>-118.149</v>
      </c>
      <c r="I2973" s="324" t="s">
        <v>214</v>
      </c>
      <c r="J2973" s="368">
        <f t="shared" si="728"/>
        <v>281.50180670294122</v>
      </c>
      <c r="K2973" s="331">
        <f t="shared" si="729"/>
        <v>0.33046028505707004</v>
      </c>
      <c r="L2973" s="304" t="str">
        <f t="shared" si="719"/>
        <v>D</v>
      </c>
      <c r="M2973" s="388" t="s">
        <v>6092</v>
      </c>
      <c r="N2973" s="304"/>
      <c r="O2973" s="310"/>
      <c r="P2973" s="356"/>
      <c r="Q2973" s="356"/>
      <c r="R2973" s="304"/>
      <c r="S2973" s="304"/>
      <c r="T2973" s="304"/>
      <c r="U2973" s="304"/>
      <c r="V2973" s="304"/>
      <c r="W2973" s="304" t="s">
        <v>225</v>
      </c>
      <c r="X2973" s="304" t="s">
        <v>213</v>
      </c>
      <c r="Y2973" s="366">
        <f t="shared" si="721"/>
        <v>274.5</v>
      </c>
      <c r="Z2973" s="304">
        <v>0.3</v>
      </c>
      <c r="AA2973" s="304"/>
      <c r="AB2973" s="304">
        <v>-999</v>
      </c>
      <c r="AC2973" s="304">
        <v>-999</v>
      </c>
      <c r="AD2973" s="366">
        <v>-999</v>
      </c>
      <c r="AE2973" s="304">
        <v>-999</v>
      </c>
      <c r="AF2973" s="304">
        <v>-999</v>
      </c>
      <c r="AG2973" s="304"/>
      <c r="AH2973" s="304">
        <v>3.3262999999999999E-3</v>
      </c>
      <c r="AI2973" s="385">
        <v>1.33095E-2</v>
      </c>
      <c r="AJ2973" s="332">
        <v>237</v>
      </c>
      <c r="AK2973" s="304">
        <f t="shared" si="720"/>
        <v>210</v>
      </c>
      <c r="AL2973" s="363">
        <v>0.43</v>
      </c>
      <c r="AM2973" s="389">
        <f t="shared" si="724"/>
        <v>306</v>
      </c>
      <c r="AN2973" s="363">
        <v>0.25</v>
      </c>
      <c r="AO2973" s="304"/>
      <c r="AP2973" s="312" t="s">
        <v>6119</v>
      </c>
      <c r="AQ2973" s="312"/>
      <c r="AR2973" s="312">
        <v>280</v>
      </c>
      <c r="AS2973" s="312">
        <v>270.19</v>
      </c>
      <c r="AT2973" s="312">
        <v>306</v>
      </c>
      <c r="AU2973" s="329">
        <f>VLOOKUP(C2973,[1]world!$A$2:$B$3555,2,FALSE)</f>
        <v>12</v>
      </c>
      <c r="AV2973" s="329">
        <v>297</v>
      </c>
      <c r="AW2973" s="304">
        <v>0.37</v>
      </c>
      <c r="AX2973" s="304">
        <v>900</v>
      </c>
      <c r="AY2973" s="304">
        <v>-999</v>
      </c>
      <c r="AZ2973" s="304">
        <v>7300</v>
      </c>
      <c r="BA2973" s="304">
        <v>760</v>
      </c>
      <c r="BB2973" s="304">
        <v>-999</v>
      </c>
      <c r="BC2973" s="304">
        <v>4720</v>
      </c>
      <c r="BD2973" s="304">
        <v>-999</v>
      </c>
      <c r="BE2973" s="304">
        <v>-999</v>
      </c>
      <c r="BF2973" s="304">
        <v>-999</v>
      </c>
      <c r="BG2973" s="304">
        <v>-999</v>
      </c>
      <c r="BH2973" s="304">
        <v>-999</v>
      </c>
      <c r="BI2973" s="304">
        <v>-999</v>
      </c>
      <c r="BJ2973" s="304">
        <v>3</v>
      </c>
      <c r="BK2973" s="304" t="s">
        <v>4954</v>
      </c>
      <c r="BL2973" s="304">
        <v>3</v>
      </c>
    </row>
    <row r="2974" spans="1:64" ht="15" hidden="1" customHeight="1" x14ac:dyDescent="0.2">
      <c r="A2974" s="304" t="s">
        <v>4922</v>
      </c>
      <c r="B2974" s="304" t="s">
        <v>5965</v>
      </c>
      <c r="C2974" s="304">
        <v>3113</v>
      </c>
      <c r="D2974" s="349" t="s">
        <v>1986</v>
      </c>
      <c r="E2974" s="304">
        <v>14869</v>
      </c>
      <c r="F2974" s="304"/>
      <c r="G2974" s="324">
        <v>33.817999999999998</v>
      </c>
      <c r="H2974" s="324">
        <v>-118.108</v>
      </c>
      <c r="I2974" s="324" t="s">
        <v>214</v>
      </c>
      <c r="J2974" s="368">
        <f t="shared" si="728"/>
        <v>240.93654367440351</v>
      </c>
      <c r="K2974" s="331">
        <f t="shared" si="729"/>
        <v>0.29539634391779462</v>
      </c>
      <c r="L2974" s="304" t="str">
        <f t="shared" si="719"/>
        <v>D</v>
      </c>
      <c r="M2974" s="388" t="s">
        <v>6092</v>
      </c>
      <c r="N2974" s="304"/>
      <c r="O2974" s="310"/>
      <c r="P2974" s="356"/>
      <c r="Q2974" s="356"/>
      <c r="R2974" s="304"/>
      <c r="S2974" s="304"/>
      <c r="T2974" s="304"/>
      <c r="U2974" s="304"/>
      <c r="V2974" s="304"/>
      <c r="W2974" s="304" t="s">
        <v>225</v>
      </c>
      <c r="X2974" s="304" t="s">
        <v>213</v>
      </c>
      <c r="Y2974" s="366">
        <f t="shared" si="721"/>
        <v>274.5</v>
      </c>
      <c r="Z2974" s="304">
        <v>0.3</v>
      </c>
      <c r="AA2974" s="304"/>
      <c r="AB2974" s="304">
        <v>-999</v>
      </c>
      <c r="AC2974" s="304">
        <v>-999</v>
      </c>
      <c r="AD2974" s="366">
        <v>-999</v>
      </c>
      <c r="AE2974" s="304">
        <v>-999</v>
      </c>
      <c r="AF2974" s="304">
        <v>-999</v>
      </c>
      <c r="AG2974" s="304"/>
      <c r="AH2974" s="304">
        <v>2.2514599999999998E-3</v>
      </c>
      <c r="AI2974" s="385">
        <v>0.494334</v>
      </c>
      <c r="AJ2974" s="332">
        <v>217</v>
      </c>
      <c r="AK2974" s="304">
        <f t="shared" si="720"/>
        <v>210</v>
      </c>
      <c r="AL2974" s="363">
        <v>0.43</v>
      </c>
      <c r="AM2974" s="389">
        <f t="shared" si="724"/>
        <v>231</v>
      </c>
      <c r="AN2974" s="363">
        <v>0.25</v>
      </c>
      <c r="AO2974" s="304"/>
      <c r="AP2974" s="312" t="s">
        <v>6119</v>
      </c>
      <c r="AQ2974" s="312"/>
      <c r="AR2974" s="312">
        <v>280</v>
      </c>
      <c r="AS2974" s="312">
        <v>270.19</v>
      </c>
      <c r="AT2974" s="312">
        <v>231</v>
      </c>
      <c r="AU2974" s="329">
        <f>VLOOKUP(C2974,[1]world!$A$2:$B$3555,2,FALSE)</f>
        <v>16</v>
      </c>
      <c r="AV2974" s="329">
        <v>246</v>
      </c>
      <c r="AW2974" s="304">
        <v>0.18</v>
      </c>
      <c r="AX2974" s="304">
        <v>1080</v>
      </c>
      <c r="AY2974" s="304">
        <v>-999</v>
      </c>
      <c r="AZ2974" s="304">
        <v>7280</v>
      </c>
      <c r="BA2974" s="304">
        <v>720</v>
      </c>
      <c r="BB2974" s="304">
        <v>-999</v>
      </c>
      <c r="BC2974" s="304">
        <v>4460</v>
      </c>
      <c r="BD2974" s="304">
        <v>-999</v>
      </c>
      <c r="BE2974" s="304">
        <v>-999</v>
      </c>
      <c r="BF2974" s="304">
        <v>-999</v>
      </c>
      <c r="BG2974" s="304">
        <v>-999</v>
      </c>
      <c r="BH2974" s="304">
        <v>-999</v>
      </c>
      <c r="BI2974" s="304">
        <v>-999</v>
      </c>
      <c r="BJ2974" s="304">
        <v>3</v>
      </c>
      <c r="BK2974" s="304" t="s">
        <v>4954</v>
      </c>
      <c r="BL2974" s="304">
        <v>3</v>
      </c>
    </row>
    <row r="2975" spans="1:64" ht="15" hidden="1" customHeight="1" x14ac:dyDescent="0.2">
      <c r="A2975" s="304" t="s">
        <v>4922</v>
      </c>
      <c r="B2975" s="304" t="s">
        <v>5965</v>
      </c>
      <c r="C2975" s="304">
        <v>3114</v>
      </c>
      <c r="D2975" s="349" t="s">
        <v>1972</v>
      </c>
      <c r="E2975" s="304">
        <v>14870</v>
      </c>
      <c r="F2975" s="304"/>
      <c r="G2975" s="324">
        <v>33.798000000000002</v>
      </c>
      <c r="H2975" s="324">
        <v>-118.137</v>
      </c>
      <c r="I2975" s="324" t="s">
        <v>214</v>
      </c>
      <c r="J2975" s="368">
        <f t="shared" si="728"/>
        <v>315.97990347635215</v>
      </c>
      <c r="K2975" s="331">
        <f t="shared" si="729"/>
        <v>0.33046028505707004</v>
      </c>
      <c r="L2975" s="304" t="str">
        <f t="shared" si="719"/>
        <v>D</v>
      </c>
      <c r="M2975" s="388" t="s">
        <v>6092</v>
      </c>
      <c r="N2975" s="304"/>
      <c r="O2975" s="310"/>
      <c r="P2975" s="356"/>
      <c r="Q2975" s="356"/>
      <c r="R2975" s="304"/>
      <c r="S2975" s="304"/>
      <c r="T2975" s="304"/>
      <c r="U2975" s="304"/>
      <c r="V2975" s="304"/>
      <c r="W2975" s="304" t="s">
        <v>273</v>
      </c>
      <c r="X2975" s="304" t="s">
        <v>213</v>
      </c>
      <c r="Y2975" s="366">
        <f t="shared" si="721"/>
        <v>274.5</v>
      </c>
      <c r="Z2975" s="304">
        <v>0.3</v>
      </c>
      <c r="AA2975" s="304"/>
      <c r="AB2975" s="304">
        <v>-999</v>
      </c>
      <c r="AC2975" s="304">
        <v>-999</v>
      </c>
      <c r="AD2975" s="366">
        <v>-999</v>
      </c>
      <c r="AE2975" s="304">
        <v>-999</v>
      </c>
      <c r="AF2975" s="304">
        <v>-999</v>
      </c>
      <c r="AG2975" s="304"/>
      <c r="AH2975" s="304">
        <v>7.8016400000000003E-3</v>
      </c>
      <c r="AI2975" s="312"/>
      <c r="AJ2975" s="332">
        <v>280</v>
      </c>
      <c r="AK2975" s="304">
        <f t="shared" si="720"/>
        <v>270</v>
      </c>
      <c r="AL2975" s="363">
        <v>0.43</v>
      </c>
      <c r="AM2975" s="389">
        <f t="shared" si="724"/>
        <v>387</v>
      </c>
      <c r="AN2975" s="363">
        <v>0.25</v>
      </c>
      <c r="AO2975" s="304"/>
      <c r="AP2975" s="312" t="s">
        <v>1600</v>
      </c>
      <c r="AQ2975" s="312"/>
      <c r="AR2975" s="312">
        <v>387</v>
      </c>
      <c r="AS2975" s="312">
        <v>370.78899999999999</v>
      </c>
      <c r="AT2975" s="312"/>
      <c r="AU2975" s="329">
        <f>VLOOKUP(C2975,[1]world!$A$2:$B$3555,2,FALSE)</f>
        <v>12</v>
      </c>
      <c r="AV2975" s="329">
        <v>297</v>
      </c>
      <c r="AW2975" s="304">
        <v>0.37</v>
      </c>
      <c r="AX2975" s="304">
        <v>1080</v>
      </c>
      <c r="AY2975" s="304">
        <v>-999</v>
      </c>
      <c r="AZ2975" s="304">
        <v>4680</v>
      </c>
      <c r="BA2975" s="304">
        <v>540</v>
      </c>
      <c r="BB2975" s="304">
        <v>-999</v>
      </c>
      <c r="BC2975" s="304">
        <v>5220</v>
      </c>
      <c r="BD2975" s="304">
        <v>-999</v>
      </c>
      <c r="BE2975" s="304">
        <v>-999</v>
      </c>
      <c r="BF2975" s="304">
        <v>-999</v>
      </c>
      <c r="BG2975" s="304">
        <v>-999</v>
      </c>
      <c r="BH2975" s="304">
        <v>-999</v>
      </c>
      <c r="BI2975" s="304">
        <v>-999</v>
      </c>
      <c r="BJ2975" s="304">
        <v>3</v>
      </c>
      <c r="BK2975" s="304" t="s">
        <v>4954</v>
      </c>
      <c r="BL2975" s="304">
        <v>3</v>
      </c>
    </row>
    <row r="2976" spans="1:64" ht="15" hidden="1" customHeight="1" x14ac:dyDescent="0.2">
      <c r="A2976" s="304" t="s">
        <v>4922</v>
      </c>
      <c r="B2976" s="304" t="s">
        <v>5965</v>
      </c>
      <c r="C2976" s="304">
        <v>3115</v>
      </c>
      <c r="D2976" s="349" t="s">
        <v>2318</v>
      </c>
      <c r="E2976" s="304">
        <v>23049</v>
      </c>
      <c r="F2976" s="304"/>
      <c r="G2976" s="324">
        <v>34.125</v>
      </c>
      <c r="H2976" s="324">
        <v>-117.777</v>
      </c>
      <c r="I2976" s="324" t="s">
        <v>232</v>
      </c>
      <c r="J2976" s="368">
        <f t="shared" si="728"/>
        <v>380.47897090568307</v>
      </c>
      <c r="K2976" s="331">
        <f t="shared" si="729"/>
        <v>0.33046028505707004</v>
      </c>
      <c r="L2976" s="304" t="str">
        <f t="shared" si="719"/>
        <v>C</v>
      </c>
      <c r="M2976" s="388" t="s">
        <v>6092</v>
      </c>
      <c r="N2976" s="304"/>
      <c r="O2976" s="310"/>
      <c r="P2976" s="356"/>
      <c r="Q2976" s="356"/>
      <c r="R2976" s="304"/>
      <c r="S2976" s="304"/>
      <c r="T2976" s="304"/>
      <c r="U2976" s="304"/>
      <c r="V2976" s="304"/>
      <c r="W2976" s="304" t="s">
        <v>583</v>
      </c>
      <c r="X2976" s="304" t="s">
        <v>205</v>
      </c>
      <c r="Y2976" s="366">
        <f t="shared" si="721"/>
        <v>424.8</v>
      </c>
      <c r="Z2976" s="304">
        <v>0.3</v>
      </c>
      <c r="AA2976" s="304"/>
      <c r="AB2976" s="304">
        <v>-999</v>
      </c>
      <c r="AC2976" s="304">
        <v>-999</v>
      </c>
      <c r="AD2976" s="366">
        <v>-999</v>
      </c>
      <c r="AE2976" s="304">
        <v>-999</v>
      </c>
      <c r="AF2976" s="304">
        <v>-999</v>
      </c>
      <c r="AG2976" s="304"/>
      <c r="AH2976" s="304">
        <v>2.4654300000000001E-2</v>
      </c>
      <c r="AI2976" s="385">
        <v>0.105479</v>
      </c>
      <c r="AJ2976" s="332">
        <v>387</v>
      </c>
      <c r="AK2976" s="304">
        <f t="shared" si="720"/>
        <v>425</v>
      </c>
      <c r="AL2976" s="363">
        <v>0.43</v>
      </c>
      <c r="AM2976" s="389">
        <f t="shared" si="724"/>
        <v>353</v>
      </c>
      <c r="AN2976" s="363">
        <v>0.25</v>
      </c>
      <c r="AO2976" s="304"/>
      <c r="AP2976" s="312" t="s">
        <v>4980</v>
      </c>
      <c r="AQ2976" s="312"/>
      <c r="AR2976" s="312">
        <v>349</v>
      </c>
      <c r="AS2976" s="312">
        <v>338.53899999999999</v>
      </c>
      <c r="AT2976" s="312">
        <v>353</v>
      </c>
      <c r="AU2976" s="329">
        <f>VLOOKUP(C2976,[1]world!$A$2:$B$3555,2,FALSE)</f>
        <v>8</v>
      </c>
      <c r="AV2976" s="329">
        <v>374</v>
      </c>
      <c r="AW2976" s="304">
        <v>0.37</v>
      </c>
      <c r="AX2976" s="304">
        <v>100</v>
      </c>
      <c r="AY2976" s="304">
        <v>-999</v>
      </c>
      <c r="AZ2976" s="304">
        <v>420</v>
      </c>
      <c r="BA2976" s="304">
        <v>320</v>
      </c>
      <c r="BB2976" s="304">
        <v>-999</v>
      </c>
      <c r="BC2976" s="304">
        <v>320</v>
      </c>
      <c r="BD2976" s="304">
        <v>-999</v>
      </c>
      <c r="BE2976" s="304">
        <v>-999</v>
      </c>
      <c r="BF2976" s="304">
        <v>-999</v>
      </c>
      <c r="BG2976" s="304">
        <v>-999</v>
      </c>
      <c r="BH2976" s="304">
        <v>-999</v>
      </c>
      <c r="BI2976" s="304">
        <v>-999</v>
      </c>
      <c r="BJ2976" s="304">
        <v>3</v>
      </c>
      <c r="BK2976" s="304" t="s">
        <v>4954</v>
      </c>
      <c r="BL2976" s="304">
        <v>3</v>
      </c>
    </row>
    <row r="2977" spans="1:64" ht="15" hidden="1" customHeight="1" x14ac:dyDescent="0.2">
      <c r="A2977" s="304" t="s">
        <v>4922</v>
      </c>
      <c r="B2977" s="304" t="s">
        <v>5965</v>
      </c>
      <c r="C2977" s="304">
        <v>3116</v>
      </c>
      <c r="D2977" s="349" t="s">
        <v>2235</v>
      </c>
      <c r="E2977" s="304">
        <v>23056</v>
      </c>
      <c r="F2977" s="304"/>
      <c r="G2977" s="324">
        <v>34.064999999999998</v>
      </c>
      <c r="H2977" s="324">
        <v>-117.893</v>
      </c>
      <c r="I2977" s="324" t="s">
        <v>232</v>
      </c>
      <c r="J2977" s="368">
        <f t="shared" si="728"/>
        <v>353.95286354416515</v>
      </c>
      <c r="K2977" s="331">
        <f t="shared" si="729"/>
        <v>0.33046028505707004</v>
      </c>
      <c r="L2977" s="304" t="str">
        <f t="shared" si="719"/>
        <v>D</v>
      </c>
      <c r="M2977" s="388" t="s">
        <v>6092</v>
      </c>
      <c r="N2977" s="304"/>
      <c r="O2977" s="310"/>
      <c r="P2977" s="356"/>
      <c r="Q2977" s="356"/>
      <c r="R2977" s="304"/>
      <c r="S2977" s="304"/>
      <c r="T2977" s="304"/>
      <c r="U2977" s="304"/>
      <c r="V2977" s="304"/>
      <c r="W2977" s="304" t="s">
        <v>505</v>
      </c>
      <c r="X2977" s="304" t="s">
        <v>213</v>
      </c>
      <c r="Y2977" s="366">
        <f t="shared" si="721"/>
        <v>274.5</v>
      </c>
      <c r="Z2977" s="304">
        <v>0.3</v>
      </c>
      <c r="AA2977" s="304"/>
      <c r="AB2977" s="304">
        <v>-999</v>
      </c>
      <c r="AC2977" s="304">
        <v>-999</v>
      </c>
      <c r="AD2977" s="366">
        <v>-999</v>
      </c>
      <c r="AE2977" s="304">
        <v>-999</v>
      </c>
      <c r="AF2977" s="304">
        <v>-999</v>
      </c>
      <c r="AG2977" s="304"/>
      <c r="AH2977" s="304">
        <v>2.11778E-2</v>
      </c>
      <c r="AI2977" s="312"/>
      <c r="AJ2977" s="332">
        <v>373</v>
      </c>
      <c r="AK2977" s="304">
        <f t="shared" si="720"/>
        <v>425</v>
      </c>
      <c r="AL2977" s="363">
        <v>0.43</v>
      </c>
      <c r="AM2977" s="389">
        <f t="shared" si="724"/>
        <v>387</v>
      </c>
      <c r="AN2977" s="363">
        <v>0.25</v>
      </c>
      <c r="AO2977" s="304"/>
      <c r="AP2977" s="312" t="s">
        <v>1600</v>
      </c>
      <c r="AQ2977" s="312"/>
      <c r="AR2977" s="312">
        <v>387</v>
      </c>
      <c r="AS2977" s="312">
        <v>370.78899999999999</v>
      </c>
      <c r="AT2977" s="312"/>
      <c r="AU2977" s="329">
        <f>VLOOKUP(C2977,[1]world!$A$2:$B$3555,2,FALSE)</f>
        <v>7</v>
      </c>
      <c r="AV2977" s="329">
        <v>388</v>
      </c>
      <c r="AW2977" s="304">
        <v>0.37</v>
      </c>
      <c r="AX2977" s="304">
        <v>800</v>
      </c>
      <c r="AY2977" s="304">
        <v>-999</v>
      </c>
      <c r="AZ2977" s="304">
        <v>2200</v>
      </c>
      <c r="BA2977" s="304">
        <v>320</v>
      </c>
      <c r="BB2977" s="304">
        <v>-999</v>
      </c>
      <c r="BC2977" s="304">
        <v>2060</v>
      </c>
      <c r="BD2977" s="304">
        <v>-999</v>
      </c>
      <c r="BE2977" s="304">
        <v>-999</v>
      </c>
      <c r="BF2977" s="304">
        <v>-999</v>
      </c>
      <c r="BG2977" s="304">
        <v>-999</v>
      </c>
      <c r="BH2977" s="304">
        <v>-999</v>
      </c>
      <c r="BI2977" s="304">
        <v>-999</v>
      </c>
      <c r="BJ2977" s="304">
        <v>3</v>
      </c>
      <c r="BK2977" s="304" t="s">
        <v>4954</v>
      </c>
      <c r="BL2977" s="304">
        <v>3</v>
      </c>
    </row>
    <row r="2978" spans="1:64" ht="15" hidden="1" customHeight="1" x14ac:dyDescent="0.2">
      <c r="A2978" s="304" t="s">
        <v>4922</v>
      </c>
      <c r="B2978" s="304" t="s">
        <v>5965</v>
      </c>
      <c r="C2978" s="304">
        <v>3117</v>
      </c>
      <c r="D2978" s="349" t="s">
        <v>2537</v>
      </c>
      <c r="E2978" s="304">
        <v>23073</v>
      </c>
      <c r="F2978" s="304"/>
      <c r="G2978" s="324">
        <v>34.421999999999997</v>
      </c>
      <c r="H2978" s="324">
        <v>-117.572</v>
      </c>
      <c r="I2978" s="324" t="s">
        <v>232</v>
      </c>
      <c r="J2978" s="368">
        <f t="shared" si="728"/>
        <v>387.33102270569907</v>
      </c>
      <c r="K2978" s="331">
        <f t="shared" si="729"/>
        <v>0.33046028505707004</v>
      </c>
      <c r="L2978" s="304" t="str">
        <f t="shared" si="719"/>
        <v>C</v>
      </c>
      <c r="M2978" s="388" t="s">
        <v>6092</v>
      </c>
      <c r="N2978" s="304"/>
      <c r="O2978" s="310"/>
      <c r="P2978" s="356"/>
      <c r="Q2978" s="356"/>
      <c r="R2978" s="304"/>
      <c r="S2978" s="304"/>
      <c r="T2978" s="304"/>
      <c r="U2978" s="304"/>
      <c r="V2978" s="304"/>
      <c r="W2978" s="304" t="s">
        <v>1579</v>
      </c>
      <c r="X2978" s="304" t="s">
        <v>206</v>
      </c>
      <c r="Y2978" s="366">
        <f t="shared" si="721"/>
        <v>338.6</v>
      </c>
      <c r="Z2978" s="304">
        <v>0.3</v>
      </c>
      <c r="AA2978" s="304"/>
      <c r="AB2978" s="304">
        <v>-999</v>
      </c>
      <c r="AC2978" s="304">
        <v>-999</v>
      </c>
      <c r="AD2978" s="366">
        <v>-999</v>
      </c>
      <c r="AE2978" s="304">
        <v>-999</v>
      </c>
      <c r="AF2978" s="304">
        <v>-999</v>
      </c>
      <c r="AG2978" s="304"/>
      <c r="AH2978" s="304">
        <v>3.9640700000000001E-2</v>
      </c>
      <c r="AI2978" s="385">
        <v>0.118973</v>
      </c>
      <c r="AJ2978" s="332">
        <v>448</v>
      </c>
      <c r="AK2978" s="304">
        <f t="shared" si="720"/>
        <v>425</v>
      </c>
      <c r="AL2978" s="363">
        <v>0.43</v>
      </c>
      <c r="AM2978" s="389">
        <f t="shared" si="724"/>
        <v>353</v>
      </c>
      <c r="AN2978" s="363">
        <v>0.25</v>
      </c>
      <c r="AO2978" s="304"/>
      <c r="AP2978" s="312" t="s">
        <v>4979</v>
      </c>
      <c r="AQ2978" s="312"/>
      <c r="AR2978" s="312">
        <v>354</v>
      </c>
      <c r="AS2978" s="312">
        <v>345.41899999999998</v>
      </c>
      <c r="AT2978" s="312">
        <v>353</v>
      </c>
      <c r="AU2978" s="329">
        <f>VLOOKUP(C2978,[1]world!$A$2:$B$3555,2,FALSE)</f>
        <v>4</v>
      </c>
      <c r="AV2978" s="329">
        <v>459</v>
      </c>
      <c r="AW2978" s="304">
        <v>0.37</v>
      </c>
      <c r="AX2978" s="304">
        <v>60</v>
      </c>
      <c r="AY2978" s="304">
        <v>-999</v>
      </c>
      <c r="AZ2978" s="304">
        <v>260</v>
      </c>
      <c r="BA2978" s="304">
        <v>-999</v>
      </c>
      <c r="BB2978" s="304">
        <v>-999</v>
      </c>
      <c r="BC2978" s="304">
        <v>-999</v>
      </c>
      <c r="BD2978" s="304">
        <v>-999</v>
      </c>
      <c r="BE2978" s="304">
        <v>-999</v>
      </c>
      <c r="BF2978" s="304">
        <v>-999</v>
      </c>
      <c r="BG2978" s="304">
        <v>-999</v>
      </c>
      <c r="BH2978" s="304">
        <v>-999</v>
      </c>
      <c r="BI2978" s="304">
        <v>-999</v>
      </c>
      <c r="BJ2978" s="304">
        <v>4</v>
      </c>
      <c r="BK2978" s="304" t="s">
        <v>4954</v>
      </c>
      <c r="BL2978" s="304">
        <v>4</v>
      </c>
    </row>
    <row r="2979" spans="1:64" ht="15" hidden="1" customHeight="1" x14ac:dyDescent="0.2">
      <c r="A2979" s="304" t="s">
        <v>4922</v>
      </c>
      <c r="B2979" s="304" t="s">
        <v>5965</v>
      </c>
      <c r="C2979" s="304">
        <v>3118</v>
      </c>
      <c r="D2979" s="349" t="s">
        <v>2304</v>
      </c>
      <c r="E2979" s="304">
        <v>23089</v>
      </c>
      <c r="F2979" s="304"/>
      <c r="G2979" s="324">
        <v>34.112000000000002</v>
      </c>
      <c r="H2979" s="324">
        <v>-117.681</v>
      </c>
      <c r="I2979" s="324" t="s">
        <v>232</v>
      </c>
      <c r="J2979" s="368">
        <f t="shared" si="728"/>
        <v>364.44312384965883</v>
      </c>
      <c r="K2979" s="331">
        <f t="shared" si="729"/>
        <v>0.33046028505707004</v>
      </c>
      <c r="L2979" s="304" t="str">
        <f t="shared" si="719"/>
        <v>C</v>
      </c>
      <c r="M2979" s="388" t="s">
        <v>6092</v>
      </c>
      <c r="N2979" s="304"/>
      <c r="O2979" s="310"/>
      <c r="P2979" s="356"/>
      <c r="Q2979" s="356"/>
      <c r="R2979" s="304"/>
      <c r="S2979" s="304"/>
      <c r="T2979" s="304"/>
      <c r="U2979" s="304"/>
      <c r="V2979" s="304"/>
      <c r="W2979" s="304" t="s">
        <v>286</v>
      </c>
      <c r="X2979" s="304" t="s">
        <v>213</v>
      </c>
      <c r="Y2979" s="366">
        <f t="shared" si="721"/>
        <v>274.5</v>
      </c>
      <c r="Z2979" s="304">
        <v>0.3</v>
      </c>
      <c r="AA2979" s="304"/>
      <c r="AB2979" s="304">
        <v>-999</v>
      </c>
      <c r="AC2979" s="304">
        <v>-999</v>
      </c>
      <c r="AD2979" s="366">
        <v>-999</v>
      </c>
      <c r="AE2979" s="304">
        <v>-999</v>
      </c>
      <c r="AF2979" s="304">
        <v>-999</v>
      </c>
      <c r="AG2979" s="304"/>
      <c r="AH2979" s="304">
        <v>3.3981299999999999E-2</v>
      </c>
      <c r="AI2979" s="385">
        <v>0.109191</v>
      </c>
      <c r="AJ2979" s="332">
        <v>425</v>
      </c>
      <c r="AK2979" s="304">
        <f t="shared" si="720"/>
        <v>425</v>
      </c>
      <c r="AL2979" s="363">
        <v>0.43</v>
      </c>
      <c r="AM2979" s="389">
        <f t="shared" si="724"/>
        <v>353</v>
      </c>
      <c r="AN2979" s="363">
        <v>0.25</v>
      </c>
      <c r="AO2979" s="304"/>
      <c r="AP2979" s="312" t="s">
        <v>4979</v>
      </c>
      <c r="AQ2979" s="312"/>
      <c r="AR2979" s="312">
        <v>354</v>
      </c>
      <c r="AS2979" s="312">
        <v>345.41899999999998</v>
      </c>
      <c r="AT2979" s="312">
        <v>353</v>
      </c>
      <c r="AU2979" s="329">
        <f>VLOOKUP(C2979,[1]world!$A$2:$B$3555,2,FALSE)</f>
        <v>4</v>
      </c>
      <c r="AV2979" s="329">
        <v>459</v>
      </c>
      <c r="AW2979" s="304">
        <v>0.37</v>
      </c>
      <c r="AX2979" s="304">
        <v>100</v>
      </c>
      <c r="AY2979" s="304">
        <v>-999</v>
      </c>
      <c r="AZ2979" s="304">
        <v>600</v>
      </c>
      <c r="BA2979" s="304">
        <v>320</v>
      </c>
      <c r="BB2979" s="304">
        <v>-999</v>
      </c>
      <c r="BC2979" s="304">
        <v>320</v>
      </c>
      <c r="BD2979" s="304">
        <v>-999</v>
      </c>
      <c r="BE2979" s="304">
        <v>-999</v>
      </c>
      <c r="BF2979" s="304">
        <v>-999</v>
      </c>
      <c r="BG2979" s="304">
        <v>-999</v>
      </c>
      <c r="BH2979" s="304">
        <v>-999</v>
      </c>
      <c r="BI2979" s="304">
        <v>-999</v>
      </c>
      <c r="BJ2979" s="304">
        <v>3</v>
      </c>
      <c r="BK2979" s="304" t="s">
        <v>4954</v>
      </c>
      <c r="BL2979" s="304">
        <v>3</v>
      </c>
    </row>
    <row r="2980" spans="1:64" ht="15" hidden="1" customHeight="1" x14ac:dyDescent="0.2">
      <c r="A2980" s="304" t="s">
        <v>4922</v>
      </c>
      <c r="B2980" s="304" t="s">
        <v>5965</v>
      </c>
      <c r="C2980" s="304">
        <v>3119</v>
      </c>
      <c r="D2980" s="349" t="s">
        <v>2319</v>
      </c>
      <c r="E2980" s="304">
        <v>23138</v>
      </c>
      <c r="F2980" s="304"/>
      <c r="G2980" s="324">
        <v>34.125</v>
      </c>
      <c r="H2980" s="324">
        <v>-117.45399999999999</v>
      </c>
      <c r="I2980" s="324" t="s">
        <v>232</v>
      </c>
      <c r="J2980" s="368">
        <f t="shared" si="728"/>
        <v>339.74191387697698</v>
      </c>
      <c r="K2980" s="331">
        <f t="shared" si="729"/>
        <v>0.33046028505707004</v>
      </c>
      <c r="L2980" s="304" t="str">
        <f t="shared" si="719"/>
        <v>D</v>
      </c>
      <c r="M2980" s="388" t="s">
        <v>6092</v>
      </c>
      <c r="N2980" s="304"/>
      <c r="O2980" s="310"/>
      <c r="P2980" s="356"/>
      <c r="Q2980" s="356"/>
      <c r="R2980" s="304"/>
      <c r="S2980" s="304"/>
      <c r="T2980" s="304"/>
      <c r="U2980" s="304"/>
      <c r="V2980" s="304"/>
      <c r="W2980" s="304" t="s">
        <v>286</v>
      </c>
      <c r="X2980" s="304" t="s">
        <v>213</v>
      </c>
      <c r="Y2980" s="366">
        <f t="shared" si="721"/>
        <v>274.5</v>
      </c>
      <c r="Z2980" s="304">
        <v>0.3</v>
      </c>
      <c r="AA2980" s="304"/>
      <c r="AB2980" s="304">
        <v>-999</v>
      </c>
      <c r="AC2980" s="304">
        <v>-999</v>
      </c>
      <c r="AD2980" s="366">
        <v>-999</v>
      </c>
      <c r="AE2980" s="304">
        <v>-999</v>
      </c>
      <c r="AF2980" s="304">
        <v>-999</v>
      </c>
      <c r="AG2980" s="304"/>
      <c r="AH2980" s="304">
        <v>2.0611600000000001E-2</v>
      </c>
      <c r="AI2980" s="385">
        <v>7.09259E-2</v>
      </c>
      <c r="AJ2980" s="332">
        <v>371</v>
      </c>
      <c r="AK2980" s="304">
        <f t="shared" si="720"/>
        <v>425</v>
      </c>
      <c r="AL2980" s="363">
        <v>0.43</v>
      </c>
      <c r="AM2980" s="389">
        <f t="shared" si="724"/>
        <v>353</v>
      </c>
      <c r="AN2980" s="363">
        <v>0.25</v>
      </c>
      <c r="AO2980" s="304"/>
      <c r="AP2980" s="312" t="s">
        <v>6113</v>
      </c>
      <c r="AQ2980" s="312"/>
      <c r="AR2980" s="312">
        <v>280</v>
      </c>
      <c r="AS2980" s="312">
        <v>271.44099999999997</v>
      </c>
      <c r="AT2980" s="312">
        <v>353</v>
      </c>
      <c r="AU2980" s="329">
        <f>VLOOKUP(C2980,[1]world!$A$2:$B$3555,2,FALSE)</f>
        <v>8</v>
      </c>
      <c r="AV2980" s="329">
        <v>374</v>
      </c>
      <c r="AW2980" s="304">
        <v>0.37</v>
      </c>
      <c r="AX2980" s="304">
        <v>80</v>
      </c>
      <c r="AY2980" s="304">
        <v>-999</v>
      </c>
      <c r="AZ2980" s="304">
        <v>300</v>
      </c>
      <c r="BA2980" s="304">
        <v>320</v>
      </c>
      <c r="BB2980" s="304">
        <v>-999</v>
      </c>
      <c r="BC2980" s="304">
        <v>320</v>
      </c>
      <c r="BD2980" s="304">
        <v>-999</v>
      </c>
      <c r="BE2980" s="304">
        <v>-999</v>
      </c>
      <c r="BF2980" s="304">
        <v>-999</v>
      </c>
      <c r="BG2980" s="304">
        <v>-999</v>
      </c>
      <c r="BH2980" s="304">
        <v>-999</v>
      </c>
      <c r="BI2980" s="304">
        <v>-999</v>
      </c>
      <c r="BJ2980" s="304">
        <v>3</v>
      </c>
      <c r="BK2980" s="304" t="s">
        <v>4954</v>
      </c>
      <c r="BL2980" s="304">
        <v>3</v>
      </c>
    </row>
    <row r="2981" spans="1:64" ht="15" hidden="1" customHeight="1" x14ac:dyDescent="0.2">
      <c r="A2981" s="304" t="s">
        <v>4922</v>
      </c>
      <c r="B2981" s="304" t="s">
        <v>5965</v>
      </c>
      <c r="C2981" s="304">
        <v>3120</v>
      </c>
      <c r="D2981" s="349" t="s">
        <v>2247</v>
      </c>
      <c r="E2981" s="304">
        <v>23774</v>
      </c>
      <c r="F2981" s="304"/>
      <c r="G2981" s="324">
        <v>34.073</v>
      </c>
      <c r="H2981" s="324">
        <v>-117.938</v>
      </c>
      <c r="I2981" s="324" t="s">
        <v>214</v>
      </c>
      <c r="J2981" s="368">
        <f t="shared" si="728"/>
        <v>308.29400244419475</v>
      </c>
      <c r="K2981" s="331">
        <f t="shared" si="729"/>
        <v>0.33046028505707004</v>
      </c>
      <c r="L2981" s="304" t="str">
        <f t="shared" si="719"/>
        <v>D</v>
      </c>
      <c r="M2981" s="388" t="s">
        <v>6092</v>
      </c>
      <c r="N2981" s="304"/>
      <c r="O2981" s="310"/>
      <c r="P2981" s="356"/>
      <c r="Q2981" s="356"/>
      <c r="R2981" s="304"/>
      <c r="S2981" s="304"/>
      <c r="T2981" s="304"/>
      <c r="U2981" s="304"/>
      <c r="V2981" s="304"/>
      <c r="W2981" s="304" t="s">
        <v>225</v>
      </c>
      <c r="X2981" s="304" t="s">
        <v>213</v>
      </c>
      <c r="Y2981" s="366">
        <f t="shared" si="721"/>
        <v>274.5</v>
      </c>
      <c r="Z2981" s="304">
        <v>0.3</v>
      </c>
      <c r="AA2981" s="304"/>
      <c r="AB2981" s="304">
        <v>-999</v>
      </c>
      <c r="AC2981" s="304">
        <v>-999</v>
      </c>
      <c r="AD2981" s="366">
        <v>-999</v>
      </c>
      <c r="AE2981" s="304">
        <v>-999</v>
      </c>
      <c r="AF2981" s="304">
        <v>-999</v>
      </c>
      <c r="AG2981" s="304"/>
      <c r="AH2981" s="304">
        <v>5.8616900000000001E-3</v>
      </c>
      <c r="AI2981" s="385">
        <v>2.0075300000000001E-2</v>
      </c>
      <c r="AJ2981" s="332">
        <v>262</v>
      </c>
      <c r="AK2981" s="304">
        <f t="shared" si="720"/>
        <v>270</v>
      </c>
      <c r="AL2981" s="363">
        <v>0.43</v>
      </c>
      <c r="AM2981" s="389">
        <f t="shared" si="724"/>
        <v>353</v>
      </c>
      <c r="AN2981" s="363">
        <v>0.25</v>
      </c>
      <c r="AO2981" s="304"/>
      <c r="AP2981" s="312" t="s">
        <v>6113</v>
      </c>
      <c r="AQ2981" s="312"/>
      <c r="AR2981" s="312">
        <v>280</v>
      </c>
      <c r="AS2981" s="312">
        <v>271.44099999999997</v>
      </c>
      <c r="AT2981" s="312">
        <v>353</v>
      </c>
      <c r="AU2981" s="329">
        <f>VLOOKUP(C2981,[1]world!$A$2:$B$3555,2,FALSE)</f>
        <v>11</v>
      </c>
      <c r="AV2981" s="329">
        <v>328</v>
      </c>
      <c r="AW2981" s="304">
        <v>0.37</v>
      </c>
      <c r="AX2981" s="304">
        <v>480</v>
      </c>
      <c r="AY2981" s="304">
        <v>-999</v>
      </c>
      <c r="AZ2981" s="304">
        <v>3080</v>
      </c>
      <c r="BA2981" s="304">
        <v>320</v>
      </c>
      <c r="BB2981" s="304">
        <v>-999</v>
      </c>
      <c r="BC2981" s="304">
        <v>2960</v>
      </c>
      <c r="BD2981" s="304">
        <v>-999</v>
      </c>
      <c r="BE2981" s="304">
        <v>-999</v>
      </c>
      <c r="BF2981" s="304">
        <v>-999</v>
      </c>
      <c r="BG2981" s="304">
        <v>-999</v>
      </c>
      <c r="BH2981" s="304">
        <v>-999</v>
      </c>
      <c r="BI2981" s="304">
        <v>-999</v>
      </c>
      <c r="BJ2981" s="304">
        <v>3</v>
      </c>
      <c r="BK2981" s="304" t="s">
        <v>4954</v>
      </c>
      <c r="BL2981" s="304">
        <v>3</v>
      </c>
    </row>
    <row r="2982" spans="1:64" ht="15" hidden="1" customHeight="1" x14ac:dyDescent="0.2">
      <c r="A2982" s="304" t="s">
        <v>4922</v>
      </c>
      <c r="B2982" s="304" t="s">
        <v>5965</v>
      </c>
      <c r="C2982" s="304">
        <v>3121</v>
      </c>
      <c r="D2982" s="349" t="s">
        <v>2251</v>
      </c>
      <c r="E2982" s="304">
        <v>23895</v>
      </c>
      <c r="F2982" s="304"/>
      <c r="G2982" s="324">
        <v>34.076000000000001</v>
      </c>
      <c r="H2982" s="324">
        <v>-117.67100000000001</v>
      </c>
      <c r="I2982" s="324" t="s">
        <v>214</v>
      </c>
      <c r="J2982" s="368">
        <f t="shared" si="728"/>
        <v>339.74191387697698</v>
      </c>
      <c r="K2982" s="331">
        <f t="shared" si="729"/>
        <v>0.33046028505707004</v>
      </c>
      <c r="L2982" s="304" t="str">
        <f t="shared" si="719"/>
        <v>D</v>
      </c>
      <c r="M2982" s="388" t="s">
        <v>6092</v>
      </c>
      <c r="N2982" s="304"/>
      <c r="O2982" s="304"/>
      <c r="P2982" s="356"/>
      <c r="Q2982" s="356"/>
      <c r="R2982" s="304"/>
      <c r="S2982" s="304"/>
      <c r="T2982" s="304"/>
      <c r="U2982" s="304"/>
      <c r="V2982" s="304"/>
      <c r="W2982" s="304" t="s">
        <v>225</v>
      </c>
      <c r="X2982" s="304" t="s">
        <v>213</v>
      </c>
      <c r="Y2982" s="366">
        <f t="shared" si="721"/>
        <v>274.5</v>
      </c>
      <c r="Z2982" s="304">
        <v>0.3</v>
      </c>
      <c r="AA2982" s="304"/>
      <c r="AB2982" s="304">
        <v>-999</v>
      </c>
      <c r="AC2982" s="304">
        <v>-999</v>
      </c>
      <c r="AD2982" s="366">
        <v>-999</v>
      </c>
      <c r="AE2982" s="304">
        <v>-999</v>
      </c>
      <c r="AF2982" s="304">
        <v>-999</v>
      </c>
      <c r="AG2982" s="304"/>
      <c r="AH2982" s="304">
        <v>2.0646299999999999E-2</v>
      </c>
      <c r="AI2982" s="385">
        <v>6.0750400000000003E-2</v>
      </c>
      <c r="AJ2982" s="332">
        <v>371</v>
      </c>
      <c r="AK2982" s="304">
        <f t="shared" si="720"/>
        <v>425</v>
      </c>
      <c r="AL2982" s="363">
        <v>0.43</v>
      </c>
      <c r="AM2982" s="389">
        <f t="shared" si="724"/>
        <v>353</v>
      </c>
      <c r="AN2982" s="363">
        <v>0.25</v>
      </c>
      <c r="AO2982" s="304"/>
      <c r="AP2982" s="312" t="s">
        <v>4979</v>
      </c>
      <c r="AQ2982" s="312"/>
      <c r="AR2982" s="312">
        <v>354</v>
      </c>
      <c r="AS2982" s="312">
        <v>345.41899999999998</v>
      </c>
      <c r="AT2982" s="312">
        <v>353</v>
      </c>
      <c r="AU2982" s="329">
        <f>VLOOKUP(C2982,[1]world!$A$2:$B$3555,2,FALSE)</f>
        <v>8</v>
      </c>
      <c r="AV2982" s="329">
        <v>374</v>
      </c>
      <c r="AW2982" s="304">
        <v>0.37</v>
      </c>
      <c r="AX2982" s="304">
        <v>900</v>
      </c>
      <c r="AY2982" s="304">
        <v>-999</v>
      </c>
      <c r="AZ2982" s="304">
        <v>900</v>
      </c>
      <c r="BA2982" s="304">
        <v>320</v>
      </c>
      <c r="BB2982" s="304">
        <v>-999</v>
      </c>
      <c r="BC2982" s="304">
        <v>400</v>
      </c>
      <c r="BD2982" s="304">
        <v>-999</v>
      </c>
      <c r="BE2982" s="304">
        <v>-999</v>
      </c>
      <c r="BF2982" s="304">
        <v>-999</v>
      </c>
      <c r="BG2982" s="304">
        <v>-999</v>
      </c>
      <c r="BH2982" s="304">
        <v>-999</v>
      </c>
      <c r="BI2982" s="304">
        <v>-999</v>
      </c>
      <c r="BJ2982" s="304">
        <v>3</v>
      </c>
      <c r="BK2982" s="304" t="s">
        <v>4954</v>
      </c>
      <c r="BL2982" s="304">
        <v>3</v>
      </c>
    </row>
    <row r="2983" spans="1:64" ht="15" hidden="1" customHeight="1" x14ac:dyDescent="0.2">
      <c r="A2983" s="304" t="s">
        <v>4922</v>
      </c>
      <c r="B2983" s="304" t="s">
        <v>5965</v>
      </c>
      <c r="C2983" s="304">
        <v>3122</v>
      </c>
      <c r="D2983" s="349" t="s">
        <v>2254</v>
      </c>
      <c r="E2983" s="304">
        <v>23896</v>
      </c>
      <c r="F2983" s="304"/>
      <c r="G2983" s="324">
        <v>34.076999999999998</v>
      </c>
      <c r="H2983" s="324">
        <v>-117.621</v>
      </c>
      <c r="I2983" s="324" t="s">
        <v>214</v>
      </c>
      <c r="J2983" s="368">
        <f t="shared" si="728"/>
        <v>354.75265756688538</v>
      </c>
      <c r="K2983" s="331">
        <f t="shared" si="729"/>
        <v>0.33046028505707004</v>
      </c>
      <c r="L2983" s="304" t="str">
        <f t="shared" si="719"/>
        <v>D</v>
      </c>
      <c r="M2983" s="388" t="s">
        <v>6092</v>
      </c>
      <c r="N2983" s="304"/>
      <c r="O2983" s="310"/>
      <c r="P2983" s="356"/>
      <c r="Q2983" s="356"/>
      <c r="R2983" s="304"/>
      <c r="S2983" s="304"/>
      <c r="T2983" s="304"/>
      <c r="U2983" s="304"/>
      <c r="V2983" s="304"/>
      <c r="W2983" s="304" t="s">
        <v>401</v>
      </c>
      <c r="X2983" s="304" t="s">
        <v>206</v>
      </c>
      <c r="Y2983" s="366">
        <f t="shared" si="721"/>
        <v>338.6</v>
      </c>
      <c r="Z2983" s="304">
        <v>0.3</v>
      </c>
      <c r="AA2983" s="304"/>
      <c r="AB2983" s="304">
        <v>-999</v>
      </c>
      <c r="AC2983" s="304">
        <v>-999</v>
      </c>
      <c r="AD2983" s="366">
        <v>-999</v>
      </c>
      <c r="AE2983" s="304">
        <v>-999</v>
      </c>
      <c r="AF2983" s="304">
        <v>-999</v>
      </c>
      <c r="AG2983" s="304"/>
      <c r="AH2983" s="304">
        <v>1.77054E-2</v>
      </c>
      <c r="AI2983" s="385">
        <v>5.6999599999999997E-2</v>
      </c>
      <c r="AJ2983" s="332">
        <v>358</v>
      </c>
      <c r="AK2983" s="304">
        <f t="shared" si="720"/>
        <v>270</v>
      </c>
      <c r="AL2983" s="363">
        <v>0.43</v>
      </c>
      <c r="AM2983" s="389">
        <f t="shared" si="724"/>
        <v>353</v>
      </c>
      <c r="AN2983" s="363">
        <v>0.25</v>
      </c>
      <c r="AO2983" s="304"/>
      <c r="AP2983" s="312" t="s">
        <v>4979</v>
      </c>
      <c r="AQ2983" s="312"/>
      <c r="AR2983" s="312">
        <v>354</v>
      </c>
      <c r="AS2983" s="312">
        <v>345.41899999999998</v>
      </c>
      <c r="AT2983" s="312">
        <v>353</v>
      </c>
      <c r="AU2983" s="329">
        <f>VLOOKUP(C2983,[1]world!$A$2:$B$3555,2,FALSE)</f>
        <v>8</v>
      </c>
      <c r="AV2983" s="329">
        <v>374</v>
      </c>
      <c r="AW2983" s="304">
        <v>0.37</v>
      </c>
      <c r="AX2983" s="304">
        <v>100</v>
      </c>
      <c r="AY2983" s="304">
        <v>-999</v>
      </c>
      <c r="AZ2983" s="304">
        <v>580</v>
      </c>
      <c r="BA2983" s="304">
        <v>320</v>
      </c>
      <c r="BB2983" s="304">
        <v>-999</v>
      </c>
      <c r="BC2983" s="304">
        <v>340</v>
      </c>
      <c r="BD2983" s="304">
        <v>-999</v>
      </c>
      <c r="BE2983" s="304">
        <v>-999</v>
      </c>
      <c r="BF2983" s="304">
        <v>-999</v>
      </c>
      <c r="BG2983" s="304">
        <v>-999</v>
      </c>
      <c r="BH2983" s="304">
        <v>-999</v>
      </c>
      <c r="BI2983" s="304">
        <v>-999</v>
      </c>
      <c r="BJ2983" s="304">
        <v>3</v>
      </c>
      <c r="BK2983" s="304" t="s">
        <v>4954</v>
      </c>
      <c r="BL2983" s="304">
        <v>3</v>
      </c>
    </row>
    <row r="2984" spans="1:64" ht="15" hidden="1" customHeight="1" x14ac:dyDescent="0.2">
      <c r="A2984" s="304" t="s">
        <v>4922</v>
      </c>
      <c r="B2984" s="304" t="s">
        <v>5965</v>
      </c>
      <c r="C2984" s="304">
        <v>3123</v>
      </c>
      <c r="D2984" s="349" t="s">
        <v>2286</v>
      </c>
      <c r="E2984" s="304">
        <v>23912</v>
      </c>
      <c r="F2984" s="304"/>
      <c r="G2984" s="324">
        <v>34.1</v>
      </c>
      <c r="H2984" s="324">
        <v>-117.434</v>
      </c>
      <c r="I2984" s="324" t="s">
        <v>214</v>
      </c>
      <c r="J2984" s="368">
        <f t="shared" si="728"/>
        <v>335.99728672412391</v>
      </c>
      <c r="K2984" s="331">
        <f t="shared" si="729"/>
        <v>0.33046028505707004</v>
      </c>
      <c r="L2984" s="304" t="str">
        <f t="shared" si="719"/>
        <v>D</v>
      </c>
      <c r="M2984" s="388" t="s">
        <v>6092</v>
      </c>
      <c r="N2984" s="304"/>
      <c r="O2984" s="310"/>
      <c r="P2984" s="356"/>
      <c r="Q2984" s="356"/>
      <c r="R2984" s="304"/>
      <c r="S2984" s="304"/>
      <c r="T2984" s="304"/>
      <c r="U2984" s="304"/>
      <c r="V2984" s="304"/>
      <c r="W2984" s="304" t="s">
        <v>225</v>
      </c>
      <c r="X2984" s="304" t="s">
        <v>213</v>
      </c>
      <c r="Y2984" s="366">
        <f t="shared" si="721"/>
        <v>274.5</v>
      </c>
      <c r="Z2984" s="304">
        <v>0.3</v>
      </c>
      <c r="AA2984" s="304"/>
      <c r="AB2984" s="304">
        <v>-999</v>
      </c>
      <c r="AC2984" s="304">
        <v>-999</v>
      </c>
      <c r="AD2984" s="366">
        <v>-999</v>
      </c>
      <c r="AE2984" s="304">
        <v>-999</v>
      </c>
      <c r="AF2984" s="304">
        <v>-999</v>
      </c>
      <c r="AG2984" s="304"/>
      <c r="AH2984" s="304">
        <v>1.6822400000000001E-2</v>
      </c>
      <c r="AI2984" s="385">
        <v>5.4069300000000001E-2</v>
      </c>
      <c r="AJ2984" s="332">
        <v>351</v>
      </c>
      <c r="AK2984" s="304">
        <f t="shared" si="720"/>
        <v>270</v>
      </c>
      <c r="AL2984" s="363">
        <v>0.43</v>
      </c>
      <c r="AM2984" s="389">
        <f t="shared" si="724"/>
        <v>353</v>
      </c>
      <c r="AN2984" s="363">
        <v>0.25</v>
      </c>
      <c r="AO2984" s="304"/>
      <c r="AP2984" s="312" t="s">
        <v>6113</v>
      </c>
      <c r="AQ2984" s="312"/>
      <c r="AR2984" s="312">
        <v>280</v>
      </c>
      <c r="AS2984" s="312">
        <v>271.44099999999997</v>
      </c>
      <c r="AT2984" s="312">
        <v>353</v>
      </c>
      <c r="AU2984" s="329">
        <f>VLOOKUP(C2984,[1]world!$A$2:$B$3555,2,FALSE)</f>
        <v>8</v>
      </c>
      <c r="AV2984" s="329">
        <v>374</v>
      </c>
      <c r="AW2984" s="304">
        <v>0.37</v>
      </c>
      <c r="AX2984" s="304">
        <v>80</v>
      </c>
      <c r="AY2984" s="304">
        <v>-999</v>
      </c>
      <c r="AZ2984" s="304">
        <v>300</v>
      </c>
      <c r="BA2984" s="304">
        <v>320</v>
      </c>
      <c r="BB2984" s="304">
        <v>-999</v>
      </c>
      <c r="BC2984" s="304">
        <v>440</v>
      </c>
      <c r="BD2984" s="304">
        <v>-999</v>
      </c>
      <c r="BE2984" s="304">
        <v>-999</v>
      </c>
      <c r="BF2984" s="304">
        <v>-999</v>
      </c>
      <c r="BG2984" s="304">
        <v>-999</v>
      </c>
      <c r="BH2984" s="304">
        <v>-999</v>
      </c>
      <c r="BI2984" s="304">
        <v>-999</v>
      </c>
      <c r="BJ2984" s="304">
        <v>3</v>
      </c>
      <c r="BK2984" s="304" t="s">
        <v>4954</v>
      </c>
      <c r="BL2984" s="304">
        <v>3</v>
      </c>
    </row>
    <row r="2985" spans="1:64" ht="15" hidden="1" customHeight="1" x14ac:dyDescent="0.2">
      <c r="A2985" s="304" t="s">
        <v>4922</v>
      </c>
      <c r="B2985" s="304" t="s">
        <v>5965</v>
      </c>
      <c r="C2985" s="304">
        <v>3124</v>
      </c>
      <c r="D2985" s="349" t="s">
        <v>2315</v>
      </c>
      <c r="E2985" s="304">
        <v>23939</v>
      </c>
      <c r="F2985" s="304"/>
      <c r="G2985" s="324">
        <v>34.121000000000002</v>
      </c>
      <c r="H2985" s="324">
        <v>-117.738</v>
      </c>
      <c r="I2985" s="324" t="s">
        <v>214</v>
      </c>
      <c r="J2985" s="368">
        <f t="shared" si="728"/>
        <v>368.79691790900137</v>
      </c>
      <c r="K2985" s="331">
        <f t="shared" si="729"/>
        <v>0.33046028505707004</v>
      </c>
      <c r="L2985" s="304" t="str">
        <f t="shared" si="719"/>
        <v>C</v>
      </c>
      <c r="M2985" s="388" t="s">
        <v>6092</v>
      </c>
      <c r="N2985" s="304"/>
      <c r="O2985" s="310"/>
      <c r="P2985" s="356"/>
      <c r="Q2985" s="356"/>
      <c r="R2985" s="304"/>
      <c r="S2985" s="304"/>
      <c r="T2985" s="304"/>
      <c r="U2985" s="304"/>
      <c r="V2985" s="304"/>
      <c r="W2985" s="304" t="s">
        <v>225</v>
      </c>
      <c r="X2985" s="304" t="s">
        <v>213</v>
      </c>
      <c r="Y2985" s="366">
        <f t="shared" si="721"/>
        <v>274.5</v>
      </c>
      <c r="Z2985" s="304">
        <v>0.3</v>
      </c>
      <c r="AA2985" s="304"/>
      <c r="AB2985" s="304">
        <v>-999</v>
      </c>
      <c r="AC2985" s="304">
        <v>-999</v>
      </c>
      <c r="AD2985" s="366">
        <v>-999</v>
      </c>
      <c r="AE2985" s="304">
        <v>-999</v>
      </c>
      <c r="AF2985" s="304">
        <v>-999</v>
      </c>
      <c r="AG2985" s="304"/>
      <c r="AH2985" s="304">
        <v>4.0429399999999997E-2</v>
      </c>
      <c r="AI2985" s="385">
        <v>0.10723299999999999</v>
      </c>
      <c r="AJ2985" s="332">
        <v>451</v>
      </c>
      <c r="AK2985" s="304">
        <f t="shared" si="720"/>
        <v>425</v>
      </c>
      <c r="AL2985" s="363">
        <v>0.43</v>
      </c>
      <c r="AM2985" s="389">
        <f t="shared" si="724"/>
        <v>353</v>
      </c>
      <c r="AN2985" s="363">
        <v>0.25</v>
      </c>
      <c r="AO2985" s="304"/>
      <c r="AP2985" s="312" t="s">
        <v>4979</v>
      </c>
      <c r="AQ2985" s="312"/>
      <c r="AR2985" s="312">
        <v>354</v>
      </c>
      <c r="AS2985" s="312">
        <v>345.41899999999998</v>
      </c>
      <c r="AT2985" s="312">
        <v>353</v>
      </c>
      <c r="AU2985" s="329">
        <f>VLOOKUP(C2985,[1]world!$A$2:$B$3555,2,FALSE)</f>
        <v>4</v>
      </c>
      <c r="AV2985" s="329">
        <v>459</v>
      </c>
      <c r="AW2985" s="304">
        <v>0.37</v>
      </c>
      <c r="AX2985" s="304">
        <v>60</v>
      </c>
      <c r="AY2985" s="304">
        <v>-999</v>
      </c>
      <c r="AZ2985" s="304">
        <v>320</v>
      </c>
      <c r="BA2985" s="304">
        <v>320</v>
      </c>
      <c r="BB2985" s="304">
        <v>-999</v>
      </c>
      <c r="BC2985" s="304">
        <v>320</v>
      </c>
      <c r="BD2985" s="304">
        <v>-999</v>
      </c>
      <c r="BE2985" s="304">
        <v>-999</v>
      </c>
      <c r="BF2985" s="304">
        <v>-999</v>
      </c>
      <c r="BG2985" s="304">
        <v>-999</v>
      </c>
      <c r="BH2985" s="304">
        <v>-999</v>
      </c>
      <c r="BI2985" s="304">
        <v>-999</v>
      </c>
      <c r="BJ2985" s="304">
        <v>3</v>
      </c>
      <c r="BK2985" s="304" t="s">
        <v>4954</v>
      </c>
      <c r="BL2985" s="304">
        <v>3</v>
      </c>
    </row>
    <row r="2986" spans="1:64" ht="15" hidden="1" customHeight="1" x14ac:dyDescent="0.2">
      <c r="A2986" s="304" t="s">
        <v>4922</v>
      </c>
      <c r="B2986" s="304" t="s">
        <v>5965</v>
      </c>
      <c r="C2986" s="304">
        <v>3125</v>
      </c>
      <c r="D2986" s="349" t="s">
        <v>2278</v>
      </c>
      <c r="E2986" s="304">
        <v>23940</v>
      </c>
      <c r="F2986" s="304"/>
      <c r="G2986" s="324">
        <v>34.095999999999997</v>
      </c>
      <c r="H2986" s="324">
        <v>-117.745</v>
      </c>
      <c r="I2986" s="324" t="s">
        <v>214</v>
      </c>
      <c r="J2986" s="368">
        <f t="shared" si="728"/>
        <v>339.92486600991435</v>
      </c>
      <c r="K2986" s="331">
        <f t="shared" si="729"/>
        <v>0.33046028505707004</v>
      </c>
      <c r="L2986" s="304" t="str">
        <f t="shared" si="719"/>
        <v>D</v>
      </c>
      <c r="M2986" s="388" t="s">
        <v>6092</v>
      </c>
      <c r="N2986" s="304"/>
      <c r="O2986" s="304"/>
      <c r="P2986" s="356"/>
      <c r="Q2986" s="356"/>
      <c r="R2986" s="304"/>
      <c r="S2986" s="304"/>
      <c r="T2986" s="304"/>
      <c r="U2986" s="304"/>
      <c r="V2986" s="304"/>
      <c r="W2986" s="304" t="s">
        <v>225</v>
      </c>
      <c r="X2986" s="304" t="s">
        <v>213</v>
      </c>
      <c r="Y2986" s="366">
        <f t="shared" si="721"/>
        <v>274.5</v>
      </c>
      <c r="Z2986" s="304">
        <v>0.3</v>
      </c>
      <c r="AA2986" s="304"/>
      <c r="AB2986" s="304">
        <v>-999</v>
      </c>
      <c r="AC2986" s="304">
        <v>-999</v>
      </c>
      <c r="AD2986" s="366">
        <v>-999</v>
      </c>
      <c r="AE2986" s="304">
        <v>-999</v>
      </c>
      <c r="AF2986" s="304">
        <v>-999</v>
      </c>
      <c r="AG2986" s="304"/>
      <c r="AH2986" s="304">
        <v>2.0950099999999999E-2</v>
      </c>
      <c r="AI2986" s="385">
        <v>6.6931699999999997E-2</v>
      </c>
      <c r="AJ2986" s="332">
        <v>372</v>
      </c>
      <c r="AK2986" s="304">
        <f t="shared" si="720"/>
        <v>425</v>
      </c>
      <c r="AL2986" s="363">
        <v>0.43</v>
      </c>
      <c r="AM2986" s="389">
        <f t="shared" si="724"/>
        <v>353</v>
      </c>
      <c r="AN2986" s="363">
        <v>0.25</v>
      </c>
      <c r="AO2986" s="304"/>
      <c r="AP2986" s="312" t="s">
        <v>4979</v>
      </c>
      <c r="AQ2986" s="312"/>
      <c r="AR2986" s="312">
        <v>354</v>
      </c>
      <c r="AS2986" s="312">
        <v>345.41899999999998</v>
      </c>
      <c r="AT2986" s="312">
        <v>353</v>
      </c>
      <c r="AU2986" s="329">
        <f>VLOOKUP(C2986,[1]world!$A$2:$B$3555,2,FALSE)</f>
        <v>8</v>
      </c>
      <c r="AV2986" s="329">
        <v>374</v>
      </c>
      <c r="AW2986" s="304">
        <v>0.37</v>
      </c>
      <c r="AX2986" s="304">
        <v>100</v>
      </c>
      <c r="AY2986" s="304">
        <v>-999</v>
      </c>
      <c r="AZ2986" s="304">
        <v>400</v>
      </c>
      <c r="BA2986" s="304">
        <v>320</v>
      </c>
      <c r="BB2986" s="304">
        <v>-999</v>
      </c>
      <c r="BC2986" s="304">
        <v>320</v>
      </c>
      <c r="BD2986" s="304">
        <v>-999</v>
      </c>
      <c r="BE2986" s="304">
        <v>-999</v>
      </c>
      <c r="BF2986" s="304">
        <v>-999</v>
      </c>
      <c r="BG2986" s="304">
        <v>-999</v>
      </c>
      <c r="BH2986" s="304">
        <v>-999</v>
      </c>
      <c r="BI2986" s="304">
        <v>-999</v>
      </c>
      <c r="BJ2986" s="304">
        <v>3</v>
      </c>
      <c r="BK2986" s="304" t="s">
        <v>4954</v>
      </c>
      <c r="BL2986" s="304">
        <v>3</v>
      </c>
    </row>
    <row r="2987" spans="1:64" ht="15" hidden="1" customHeight="1" x14ac:dyDescent="0.2">
      <c r="A2987" s="304" t="s">
        <v>4922</v>
      </c>
      <c r="B2987" s="304" t="s">
        <v>5965</v>
      </c>
      <c r="C2987" s="304">
        <v>3126</v>
      </c>
      <c r="D2987" s="349" t="s">
        <v>2170</v>
      </c>
      <c r="E2987" s="304">
        <v>24040</v>
      </c>
      <c r="F2987" s="304"/>
      <c r="G2987" s="324">
        <v>34.030999999999999</v>
      </c>
      <c r="H2987" s="324">
        <v>-118.208</v>
      </c>
      <c r="I2987" s="324" t="s">
        <v>214</v>
      </c>
      <c r="J2987" s="368">
        <f t="shared" si="728"/>
        <v>347.57832846939516</v>
      </c>
      <c r="K2987" s="331">
        <f t="shared" si="729"/>
        <v>0.33046028505707004</v>
      </c>
      <c r="L2987" s="304" t="str">
        <f t="shared" si="719"/>
        <v>D</v>
      </c>
      <c r="M2987" s="388" t="s">
        <v>6092</v>
      </c>
      <c r="N2987" s="304"/>
      <c r="O2987" s="310"/>
      <c r="P2987" s="356"/>
      <c r="Q2987" s="356"/>
      <c r="R2987" s="304"/>
      <c r="S2987" s="304"/>
      <c r="T2987" s="304"/>
      <c r="U2987" s="304"/>
      <c r="V2987" s="304"/>
      <c r="W2987" s="304" t="s">
        <v>273</v>
      </c>
      <c r="X2987" s="304" t="s">
        <v>213</v>
      </c>
      <c r="Y2987" s="366">
        <f t="shared" si="721"/>
        <v>274.5</v>
      </c>
      <c r="Z2987" s="304">
        <v>0.3</v>
      </c>
      <c r="AA2987" s="304"/>
      <c r="AB2987" s="304">
        <v>-999</v>
      </c>
      <c r="AC2987" s="304">
        <v>-999</v>
      </c>
      <c r="AD2987" s="366">
        <v>-999</v>
      </c>
      <c r="AE2987" s="304">
        <v>-999</v>
      </c>
      <c r="AF2987" s="304">
        <v>-999</v>
      </c>
      <c r="AG2987" s="304"/>
      <c r="AH2987" s="304">
        <v>1.7247700000000001E-2</v>
      </c>
      <c r="AI2987" s="312"/>
      <c r="AJ2987" s="332">
        <v>354</v>
      </c>
      <c r="AK2987" s="304">
        <f t="shared" si="720"/>
        <v>270</v>
      </c>
      <c r="AL2987" s="363">
        <v>0.43</v>
      </c>
      <c r="AM2987" s="389">
        <f t="shared" si="724"/>
        <v>387</v>
      </c>
      <c r="AN2987" s="363">
        <v>0.25</v>
      </c>
      <c r="AO2987" s="304"/>
      <c r="AP2987" s="312" t="s">
        <v>1600</v>
      </c>
      <c r="AQ2987" s="312"/>
      <c r="AR2987" s="312">
        <v>387</v>
      </c>
      <c r="AS2987" s="312">
        <v>370.78899999999999</v>
      </c>
      <c r="AT2987" s="312"/>
      <c r="AU2987" s="329">
        <f>VLOOKUP(C2987,[1]world!$A$2:$B$3555,2,FALSE)</f>
        <v>8</v>
      </c>
      <c r="AV2987" s="329">
        <v>374</v>
      </c>
      <c r="AW2987" s="304">
        <v>0.37</v>
      </c>
      <c r="AX2987" s="304">
        <v>1040</v>
      </c>
      <c r="AY2987" s="304">
        <v>-999</v>
      </c>
      <c r="AZ2987" s="304">
        <v>3940</v>
      </c>
      <c r="BA2987" s="304">
        <v>420</v>
      </c>
      <c r="BB2987" s="304">
        <v>-999</v>
      </c>
      <c r="BC2987" s="304">
        <v>3120</v>
      </c>
      <c r="BD2987" s="304">
        <v>-999</v>
      </c>
      <c r="BE2987" s="304">
        <v>-999</v>
      </c>
      <c r="BF2987" s="304">
        <v>-999</v>
      </c>
      <c r="BG2987" s="304">
        <v>-999</v>
      </c>
      <c r="BH2987" s="304">
        <v>-999</v>
      </c>
      <c r="BI2987" s="304">
        <v>-999</v>
      </c>
      <c r="BJ2987" s="304">
        <v>3</v>
      </c>
      <c r="BK2987" s="304" t="s">
        <v>4954</v>
      </c>
      <c r="BL2987" s="304">
        <v>3</v>
      </c>
    </row>
    <row r="2988" spans="1:64" ht="15" hidden="1" customHeight="1" x14ac:dyDescent="0.2">
      <c r="A2988" s="304" t="s">
        <v>4922</v>
      </c>
      <c r="B2988" s="304" t="s">
        <v>5965</v>
      </c>
      <c r="C2988" s="304">
        <v>3127</v>
      </c>
      <c r="D2988" s="349" t="s">
        <v>2132</v>
      </c>
      <c r="E2988" s="304">
        <v>24061</v>
      </c>
      <c r="F2988" s="304"/>
      <c r="G2988" s="324">
        <v>34.005000000000003</v>
      </c>
      <c r="H2988" s="324">
        <v>-118.23099999999999</v>
      </c>
      <c r="I2988" s="324" t="s">
        <v>232</v>
      </c>
      <c r="J2988" s="368">
        <f t="shared" si="728"/>
        <v>282.91291406313513</v>
      </c>
      <c r="K2988" s="331">
        <f t="shared" si="729"/>
        <v>0.33046028505707004</v>
      </c>
      <c r="L2988" s="304" t="str">
        <f t="shared" si="719"/>
        <v>D</v>
      </c>
      <c r="M2988" s="388" t="s">
        <v>6092</v>
      </c>
      <c r="N2988" s="304"/>
      <c r="O2988" s="310"/>
      <c r="P2988" s="356"/>
      <c r="Q2988" s="356"/>
      <c r="R2988" s="304"/>
      <c r="S2988" s="304"/>
      <c r="T2988" s="304"/>
      <c r="U2988" s="304"/>
      <c r="V2988" s="304"/>
      <c r="W2988" s="304" t="s">
        <v>286</v>
      </c>
      <c r="X2988" s="304" t="s">
        <v>213</v>
      </c>
      <c r="Y2988" s="366">
        <f t="shared" si="721"/>
        <v>274.5</v>
      </c>
      <c r="Z2988" s="304">
        <v>0.3</v>
      </c>
      <c r="AA2988" s="304"/>
      <c r="AB2988" s="304">
        <v>-999</v>
      </c>
      <c r="AC2988" s="304">
        <v>-999</v>
      </c>
      <c r="AD2988" s="366">
        <v>-999</v>
      </c>
      <c r="AE2988" s="304">
        <v>-999</v>
      </c>
      <c r="AF2988" s="304">
        <v>-999</v>
      </c>
      <c r="AG2988" s="304"/>
      <c r="AH2988" s="304">
        <v>3.7729199999999999E-3</v>
      </c>
      <c r="AI2988" s="385">
        <v>1.4267200000000001E-2</v>
      </c>
      <c r="AJ2988" s="332">
        <v>243</v>
      </c>
      <c r="AK2988" s="304">
        <f t="shared" si="720"/>
        <v>270</v>
      </c>
      <c r="AL2988" s="363">
        <v>0.43</v>
      </c>
      <c r="AM2988" s="389">
        <f t="shared" si="724"/>
        <v>306</v>
      </c>
      <c r="AN2988" s="363">
        <v>0.25</v>
      </c>
      <c r="AO2988" s="304"/>
      <c r="AP2988" s="312" t="s">
        <v>6119</v>
      </c>
      <c r="AQ2988" s="312"/>
      <c r="AR2988" s="312">
        <v>280</v>
      </c>
      <c r="AS2988" s="312">
        <v>270.19</v>
      </c>
      <c r="AT2988" s="312">
        <v>306</v>
      </c>
      <c r="AU2988" s="329">
        <f>VLOOKUP(C2988,[1]world!$A$2:$B$3555,2,FALSE)</f>
        <v>12</v>
      </c>
      <c r="AV2988" s="329">
        <v>297</v>
      </c>
      <c r="AW2988" s="304">
        <v>0.37</v>
      </c>
      <c r="AX2988" s="304">
        <v>920</v>
      </c>
      <c r="AY2988" s="304">
        <v>-999</v>
      </c>
      <c r="AZ2988" s="304">
        <v>6720</v>
      </c>
      <c r="BA2988" s="304">
        <v>640</v>
      </c>
      <c r="BB2988" s="304">
        <v>-999</v>
      </c>
      <c r="BC2988" s="304">
        <v>4020</v>
      </c>
      <c r="BD2988" s="304">
        <v>-999</v>
      </c>
      <c r="BE2988" s="304">
        <v>-999</v>
      </c>
      <c r="BF2988" s="304">
        <v>-999</v>
      </c>
      <c r="BG2988" s="304">
        <v>-999</v>
      </c>
      <c r="BH2988" s="304">
        <v>-999</v>
      </c>
      <c r="BI2988" s="304">
        <v>-999</v>
      </c>
      <c r="BJ2988" s="304">
        <v>3</v>
      </c>
      <c r="BK2988" s="304" t="s">
        <v>4954</v>
      </c>
      <c r="BL2988" s="304">
        <v>3</v>
      </c>
    </row>
    <row r="2989" spans="1:64" ht="15" hidden="1" customHeight="1" x14ac:dyDescent="0.2">
      <c r="A2989" s="304" t="s">
        <v>4922</v>
      </c>
      <c r="B2989" s="304" t="s">
        <v>5965</v>
      </c>
      <c r="C2989" s="304">
        <v>3128</v>
      </c>
      <c r="D2989" s="349" t="s">
        <v>2185</v>
      </c>
      <c r="E2989" s="304">
        <v>24977</v>
      </c>
      <c r="F2989" s="304"/>
      <c r="G2989" s="324">
        <v>34.040999999999997</v>
      </c>
      <c r="H2989" s="324">
        <v>-118.248</v>
      </c>
      <c r="I2989" s="324" t="s">
        <v>214</v>
      </c>
      <c r="J2989" s="368">
        <f t="shared" si="728"/>
        <v>303.94025874417679</v>
      </c>
      <c r="K2989" s="331">
        <f t="shared" si="729"/>
        <v>0.33046028505707004</v>
      </c>
      <c r="L2989" s="304" t="str">
        <f t="shared" si="719"/>
        <v>D</v>
      </c>
      <c r="M2989" s="388" t="s">
        <v>6092</v>
      </c>
      <c r="N2989" s="304"/>
      <c r="O2989" s="310"/>
      <c r="P2989" s="356"/>
      <c r="Q2989" s="356"/>
      <c r="R2989" s="304"/>
      <c r="S2989" s="304"/>
      <c r="T2989" s="304"/>
      <c r="U2989" s="304"/>
      <c r="V2989" s="304"/>
      <c r="W2989" s="304" t="s">
        <v>225</v>
      </c>
      <c r="X2989" s="304" t="s">
        <v>213</v>
      </c>
      <c r="Y2989" s="366">
        <f t="shared" si="721"/>
        <v>274.5</v>
      </c>
      <c r="Z2989" s="304">
        <v>0.3</v>
      </c>
      <c r="AA2989" s="304"/>
      <c r="AB2989" s="304">
        <v>-999</v>
      </c>
      <c r="AC2989" s="304">
        <v>-999</v>
      </c>
      <c r="AD2989" s="366">
        <v>-999</v>
      </c>
      <c r="AE2989" s="304">
        <v>-999</v>
      </c>
      <c r="AF2989" s="304">
        <v>-999</v>
      </c>
      <c r="AG2989" s="304"/>
      <c r="AH2989" s="304">
        <v>7.03698E-3</v>
      </c>
      <c r="AI2989" s="385">
        <v>1.8317300000000002E-2</v>
      </c>
      <c r="AJ2989" s="332">
        <v>273</v>
      </c>
      <c r="AK2989" s="304">
        <f t="shared" si="720"/>
        <v>270</v>
      </c>
      <c r="AL2989" s="363">
        <v>0.43</v>
      </c>
      <c r="AM2989" s="389">
        <f t="shared" si="724"/>
        <v>306</v>
      </c>
      <c r="AN2989" s="363">
        <v>0.25</v>
      </c>
      <c r="AO2989" s="304"/>
      <c r="AP2989" s="312" t="s">
        <v>6119</v>
      </c>
      <c r="AQ2989" s="312"/>
      <c r="AR2989" s="312">
        <v>280</v>
      </c>
      <c r="AS2989" s="312">
        <v>270.19</v>
      </c>
      <c r="AT2989" s="312">
        <v>306</v>
      </c>
      <c r="AU2989" s="329">
        <f>VLOOKUP(C2989,[1]world!$A$2:$B$3555,2,FALSE)</f>
        <v>8</v>
      </c>
      <c r="AV2989" s="329">
        <v>374</v>
      </c>
      <c r="AW2989" s="304">
        <v>0.37</v>
      </c>
      <c r="AX2989" s="304">
        <v>1240</v>
      </c>
      <c r="AY2989" s="304">
        <v>-999</v>
      </c>
      <c r="AZ2989" s="304">
        <v>3340</v>
      </c>
      <c r="BA2989" s="304">
        <v>320</v>
      </c>
      <c r="BB2989" s="304">
        <v>-999</v>
      </c>
      <c r="BC2989" s="304">
        <v>2740</v>
      </c>
      <c r="BD2989" s="304">
        <v>-999</v>
      </c>
      <c r="BE2989" s="304">
        <v>-999</v>
      </c>
      <c r="BF2989" s="304">
        <v>-999</v>
      </c>
      <c r="BG2989" s="304">
        <v>-999</v>
      </c>
      <c r="BH2989" s="304">
        <v>-999</v>
      </c>
      <c r="BI2989" s="304">
        <v>-999</v>
      </c>
      <c r="BJ2989" s="304">
        <v>3</v>
      </c>
      <c r="BK2989" s="304" t="s">
        <v>4954</v>
      </c>
      <c r="BL2989" s="304">
        <v>3</v>
      </c>
    </row>
    <row r="2990" spans="1:64" ht="15" hidden="1" customHeight="1" x14ac:dyDescent="0.2">
      <c r="A2990" s="304" t="s">
        <v>6176</v>
      </c>
      <c r="B2990" s="304" t="s">
        <v>1612</v>
      </c>
      <c r="C2990" s="304">
        <v>3129</v>
      </c>
      <c r="D2990" s="349" t="s">
        <v>2899</v>
      </c>
      <c r="E2990" s="304" t="s">
        <v>2899</v>
      </c>
      <c r="F2990" s="304"/>
      <c r="G2990" s="324">
        <v>35.173200000000001</v>
      </c>
      <c r="H2990" s="324">
        <v>136.74039999999999</v>
      </c>
      <c r="I2990" s="324" t="s">
        <v>212</v>
      </c>
      <c r="J2990" s="368">
        <f>U2990</f>
        <v>144.3659636551335</v>
      </c>
      <c r="K2990" s="331">
        <v>0.13</v>
      </c>
      <c r="L2990" s="304" t="str">
        <f t="shared" si="719"/>
        <v>E</v>
      </c>
      <c r="M2990" s="388">
        <v>1</v>
      </c>
      <c r="N2990" s="304">
        <v>130</v>
      </c>
      <c r="O2990" s="304">
        <v>20</v>
      </c>
      <c r="P2990" s="331"/>
      <c r="Q2990" s="356"/>
      <c r="R2990" s="304"/>
      <c r="S2990" s="356">
        <v>144.3659636551335</v>
      </c>
      <c r="T2990" s="356">
        <v>153.03980227620642</v>
      </c>
      <c r="U2990" s="356">
        <f>IF(O2990&lt;=10,T2990,IF(O2990&gt;=20,S2990,((O2990-10)*(S2990-T2990)/10+T2990)))</f>
        <v>144.3659636551335</v>
      </c>
      <c r="V2990" s="356"/>
      <c r="W2990" s="304" t="s">
        <v>1657</v>
      </c>
      <c r="X2990" s="304" t="s">
        <v>240</v>
      </c>
      <c r="Y2990" s="366">
        <f t="shared" si="721"/>
        <v>181.5</v>
      </c>
      <c r="Z2990" s="304">
        <v>0.2</v>
      </c>
      <c r="AA2990" s="304"/>
      <c r="AB2990" s="304">
        <v>-999</v>
      </c>
      <c r="AC2990" s="304">
        <v>-999</v>
      </c>
      <c r="AD2990" s="366">
        <v>-999</v>
      </c>
      <c r="AE2990" s="304">
        <v>-999</v>
      </c>
      <c r="AF2990" s="304">
        <v>-999</v>
      </c>
      <c r="AG2990" s="304"/>
      <c r="AH2990" s="304"/>
      <c r="AI2990" s="312"/>
      <c r="AJ2990" s="332"/>
      <c r="AK2990" s="304">
        <f t="shared" si="720"/>
        <v>180</v>
      </c>
      <c r="AL2990" s="304"/>
      <c r="AM2990" s="389" t="str">
        <f t="shared" si="724"/>
        <v/>
      </c>
      <c r="AN2990" s="304"/>
      <c r="AO2990" s="304"/>
      <c r="AP2990" s="312"/>
      <c r="AQ2990" s="312"/>
      <c r="AR2990" s="312"/>
      <c r="AS2990" s="304"/>
      <c r="AT2990" s="312"/>
      <c r="AU2990" s="329">
        <f>VLOOKUP(C2990,[1]world!$A$2:$B$3555,2,FALSE)</f>
        <v>16</v>
      </c>
      <c r="AV2990" s="329">
        <v>246</v>
      </c>
      <c r="AW2990" s="304">
        <v>0.18</v>
      </c>
      <c r="AX2990" s="304">
        <v>1220</v>
      </c>
      <c r="AY2990" s="304">
        <v>-999</v>
      </c>
      <c r="AZ2990" s="304">
        <v>1280</v>
      </c>
      <c r="BA2990" s="304">
        <v>1220</v>
      </c>
      <c r="BB2990" s="304">
        <v>-999</v>
      </c>
      <c r="BC2990" s="304">
        <v>1280</v>
      </c>
      <c r="BD2990" s="304">
        <v>1220</v>
      </c>
      <c r="BE2990" s="304">
        <v>1220</v>
      </c>
      <c r="BF2990" s="304">
        <v>-999</v>
      </c>
      <c r="BG2990" s="304">
        <v>-999</v>
      </c>
      <c r="BH2990" s="304">
        <v>1280</v>
      </c>
      <c r="BI2990" s="304">
        <v>1280</v>
      </c>
      <c r="BJ2990" s="304">
        <v>2</v>
      </c>
      <c r="BK2990" s="304" t="s">
        <v>4954</v>
      </c>
      <c r="BL2990" s="304">
        <v>2</v>
      </c>
    </row>
    <row r="2991" spans="1:64" ht="15" hidden="1" customHeight="1" x14ac:dyDescent="0.2">
      <c r="A2991" s="304" t="s">
        <v>6176</v>
      </c>
      <c r="B2991" s="304" t="s">
        <v>1612</v>
      </c>
      <c r="C2991" s="304">
        <v>3130</v>
      </c>
      <c r="D2991" s="349" t="s">
        <v>2849</v>
      </c>
      <c r="E2991" s="304" t="s">
        <v>2849</v>
      </c>
      <c r="F2991" s="304"/>
      <c r="G2991" s="324">
        <v>35.063200000000002</v>
      </c>
      <c r="H2991" s="324">
        <v>136.97370000000001</v>
      </c>
      <c r="I2991" s="324" t="s">
        <v>212</v>
      </c>
      <c r="J2991" s="368">
        <f>U2991</f>
        <v>311.41002445787291</v>
      </c>
      <c r="K2991" s="331">
        <v>0.13</v>
      </c>
      <c r="L2991" s="304" t="str">
        <f t="shared" si="719"/>
        <v>D</v>
      </c>
      <c r="M2991" s="388">
        <v>1</v>
      </c>
      <c r="N2991" s="304">
        <v>278.39999999999998</v>
      </c>
      <c r="O2991" s="304">
        <v>20</v>
      </c>
      <c r="P2991" s="331"/>
      <c r="Q2991" s="356"/>
      <c r="R2991" s="304"/>
      <c r="S2991" s="356">
        <v>311.41002445787291</v>
      </c>
      <c r="T2991" s="356">
        <v>334.90430763775061</v>
      </c>
      <c r="U2991" s="356">
        <f>IF(O2991&lt;=10,T2991,IF(O2991&gt;=20,S2991,((O2991-10)*(S2991-T2991)/10+T2991)))</f>
        <v>311.41002445787291</v>
      </c>
      <c r="V2991" s="356"/>
      <c r="W2991" s="304" t="s">
        <v>1674</v>
      </c>
      <c r="X2991" s="304" t="s">
        <v>213</v>
      </c>
      <c r="Y2991" s="366">
        <f t="shared" si="721"/>
        <v>274.5</v>
      </c>
      <c r="Z2991" s="304"/>
      <c r="AA2991" s="304"/>
      <c r="AB2991" s="304">
        <v>-999</v>
      </c>
      <c r="AC2991" s="304">
        <v>-999</v>
      </c>
      <c r="AD2991" s="366">
        <v>-999</v>
      </c>
      <c r="AE2991" s="304">
        <v>-999</v>
      </c>
      <c r="AF2991" s="304">
        <v>-999</v>
      </c>
      <c r="AG2991" s="304"/>
      <c r="AH2991" s="304">
        <v>6.24933E-3</v>
      </c>
      <c r="AI2991" s="312"/>
      <c r="AJ2991" s="332">
        <v>342</v>
      </c>
      <c r="AK2991" s="304">
        <f t="shared" si="720"/>
        <v>270</v>
      </c>
      <c r="AL2991" s="304">
        <f t="shared" ref="AL2991:AL3022" si="730">IF(AH2991&lt;=0.0022,0.2,0.43)</f>
        <v>0.43</v>
      </c>
      <c r="AM2991" s="389" t="str">
        <f t="shared" si="724"/>
        <v/>
      </c>
      <c r="AN2991" s="304"/>
      <c r="AO2991" s="304"/>
      <c r="AP2991" s="312"/>
      <c r="AQ2991" s="312"/>
      <c r="AR2991" s="312"/>
      <c r="AS2991" s="304"/>
      <c r="AT2991" s="312"/>
      <c r="AU2991" s="329">
        <f>VLOOKUP(C2991,[1]world!$A$2:$B$3555,2,FALSE)</f>
        <v>7</v>
      </c>
      <c r="AV2991" s="329">
        <v>388</v>
      </c>
      <c r="AW2991" s="304">
        <v>0.37</v>
      </c>
      <c r="AX2991" s="304">
        <v>620</v>
      </c>
      <c r="AY2991" s="304">
        <v>-999</v>
      </c>
      <c r="AZ2991" s="304">
        <v>860</v>
      </c>
      <c r="BA2991" s="304">
        <v>620</v>
      </c>
      <c r="BB2991" s="304">
        <v>-999</v>
      </c>
      <c r="BC2991" s="304">
        <v>860</v>
      </c>
      <c r="BD2991" s="304">
        <v>620</v>
      </c>
      <c r="BE2991" s="304">
        <v>620</v>
      </c>
      <c r="BF2991" s="304">
        <v>-999</v>
      </c>
      <c r="BG2991" s="304">
        <v>-999</v>
      </c>
      <c r="BH2991" s="304">
        <v>860</v>
      </c>
      <c r="BI2991" s="304">
        <v>860</v>
      </c>
      <c r="BJ2991" s="304">
        <v>2</v>
      </c>
      <c r="BK2991" s="304" t="s">
        <v>4954</v>
      </c>
      <c r="BL2991" s="304">
        <v>2</v>
      </c>
    </row>
    <row r="2992" spans="1:64" ht="15" hidden="1" customHeight="1" x14ac:dyDescent="0.2">
      <c r="A2992" s="304" t="s">
        <v>6176</v>
      </c>
      <c r="B2992" s="304" t="s">
        <v>1612</v>
      </c>
      <c r="C2992" s="304">
        <v>3131</v>
      </c>
      <c r="D2992" s="349" t="s">
        <v>2822</v>
      </c>
      <c r="E2992" s="304" t="s">
        <v>2822</v>
      </c>
      <c r="F2992" s="304"/>
      <c r="G2992" s="324">
        <v>34.996499999999997</v>
      </c>
      <c r="H2992" s="324">
        <v>136.8639</v>
      </c>
      <c r="I2992" s="324" t="s">
        <v>212</v>
      </c>
      <c r="J2992" s="368">
        <f>U2992</f>
        <v>210.74588256097738</v>
      </c>
      <c r="K2992" s="331">
        <v>0.13</v>
      </c>
      <c r="L2992" s="304" t="str">
        <f t="shared" si="719"/>
        <v>D</v>
      </c>
      <c r="M2992" s="388">
        <v>1</v>
      </c>
      <c r="N2992" s="304">
        <v>189.1</v>
      </c>
      <c r="O2992" s="304">
        <v>20</v>
      </c>
      <c r="P2992" s="331"/>
      <c r="Q2992" s="356"/>
      <c r="R2992" s="304"/>
      <c r="S2992" s="356">
        <v>210.74588256097738</v>
      </c>
      <c r="T2992" s="356">
        <v>226.1403715088571</v>
      </c>
      <c r="U2992" s="356">
        <f>IF(O2992&lt;=10,T2992,IF(O2992&gt;=20,S2992,((O2992-10)*(S2992-T2992)/10+T2992)))</f>
        <v>210.74588256097738</v>
      </c>
      <c r="V2992" s="356"/>
      <c r="W2992" s="304" t="s">
        <v>890</v>
      </c>
      <c r="X2992" s="304" t="s">
        <v>205</v>
      </c>
      <c r="Y2992" s="366">
        <f t="shared" si="721"/>
        <v>424.8</v>
      </c>
      <c r="Z2992" s="304"/>
      <c r="AA2992" s="304"/>
      <c r="AB2992" s="304">
        <v>-999</v>
      </c>
      <c r="AC2992" s="304">
        <v>-999</v>
      </c>
      <c r="AD2992" s="366">
        <v>-999</v>
      </c>
      <c r="AE2992" s="304">
        <v>-999</v>
      </c>
      <c r="AF2992" s="304">
        <v>-999</v>
      </c>
      <c r="AG2992" s="304"/>
      <c r="AH2992" s="304">
        <v>2.1559600000000002E-3</v>
      </c>
      <c r="AI2992" s="312"/>
      <c r="AJ2992" s="332">
        <v>245</v>
      </c>
      <c r="AK2992" s="304">
        <f t="shared" si="720"/>
        <v>270</v>
      </c>
      <c r="AL2992" s="304">
        <f t="shared" si="730"/>
        <v>0.2</v>
      </c>
      <c r="AM2992" s="389" t="str">
        <f t="shared" si="724"/>
        <v/>
      </c>
      <c r="AN2992" s="304"/>
      <c r="AO2992" s="304"/>
      <c r="AP2992" s="312"/>
      <c r="AQ2992" s="312"/>
      <c r="AR2992" s="312"/>
      <c r="AS2992" s="304"/>
      <c r="AT2992" s="312"/>
      <c r="AU2992" s="329">
        <f>VLOOKUP(C2992,[1]world!$A$2:$B$3555,2,FALSE)</f>
        <v>11</v>
      </c>
      <c r="AV2992" s="329">
        <v>328</v>
      </c>
      <c r="AW2992" s="304">
        <v>0.37</v>
      </c>
      <c r="AX2992" s="304">
        <v>620</v>
      </c>
      <c r="AY2992" s="304">
        <v>-999</v>
      </c>
      <c r="AZ2992" s="304">
        <v>960</v>
      </c>
      <c r="BA2992" s="304">
        <v>620</v>
      </c>
      <c r="BB2992" s="304">
        <v>-999</v>
      </c>
      <c r="BC2992" s="304">
        <v>960</v>
      </c>
      <c r="BD2992" s="304">
        <v>620</v>
      </c>
      <c r="BE2992" s="304">
        <v>620</v>
      </c>
      <c r="BF2992" s="304">
        <v>-999</v>
      </c>
      <c r="BG2992" s="304">
        <v>-999</v>
      </c>
      <c r="BH2992" s="304">
        <v>960</v>
      </c>
      <c r="BI2992" s="304">
        <v>960</v>
      </c>
      <c r="BJ2992" s="304">
        <v>2</v>
      </c>
      <c r="BK2992" s="304" t="s">
        <v>4954</v>
      </c>
      <c r="BL2992" s="304">
        <v>2</v>
      </c>
    </row>
    <row r="2993" spans="1:64" ht="15" hidden="1" customHeight="1" x14ac:dyDescent="0.2">
      <c r="A2993" s="304" t="s">
        <v>6176</v>
      </c>
      <c r="B2993" s="304" t="s">
        <v>1612</v>
      </c>
      <c r="C2993" s="304">
        <v>3132</v>
      </c>
      <c r="D2993" s="349" t="s">
        <v>2786</v>
      </c>
      <c r="E2993" s="304" t="s">
        <v>2786</v>
      </c>
      <c r="F2993" s="304"/>
      <c r="G2993" s="324">
        <v>34.911900000000003</v>
      </c>
      <c r="H2993" s="324">
        <v>137.04470000000001</v>
      </c>
      <c r="I2993" s="324" t="s">
        <v>212</v>
      </c>
      <c r="J2993" s="368">
        <f>U2993</f>
        <v>193.87658415957617</v>
      </c>
      <c r="K2993" s="331">
        <v>0.13</v>
      </c>
      <c r="L2993" s="304" t="str">
        <f t="shared" si="719"/>
        <v>D</v>
      </c>
      <c r="M2993" s="388">
        <v>1</v>
      </c>
      <c r="N2993" s="304">
        <v>174.1</v>
      </c>
      <c r="O2993" s="304">
        <v>20</v>
      </c>
      <c r="P2993" s="331"/>
      <c r="Q2993" s="356"/>
      <c r="R2993" s="304"/>
      <c r="S2993" s="356">
        <v>193.87658415957617</v>
      </c>
      <c r="T2993" s="356">
        <v>207.65729822569034</v>
      </c>
      <c r="U2993" s="356">
        <f>IF(O2993&lt;=10,T2993,IF(O2993&gt;=20,S2993,((O2993-10)*(S2993-T2993)/10+T2993)))</f>
        <v>193.87658415957617</v>
      </c>
      <c r="V2993" s="356"/>
      <c r="W2993" s="304" t="s">
        <v>1674</v>
      </c>
      <c r="X2993" s="304" t="s">
        <v>213</v>
      </c>
      <c r="Y2993" s="366">
        <f t="shared" si="721"/>
        <v>274.5</v>
      </c>
      <c r="Z2993" s="304"/>
      <c r="AA2993" s="304"/>
      <c r="AB2993" s="304">
        <v>-999</v>
      </c>
      <c r="AC2993" s="304">
        <v>-999</v>
      </c>
      <c r="AD2993" s="366">
        <v>-999</v>
      </c>
      <c r="AE2993" s="304">
        <v>-999</v>
      </c>
      <c r="AF2993" s="304">
        <v>-999</v>
      </c>
      <c r="AG2993" s="304"/>
      <c r="AH2993" s="304">
        <v>2.7739399999999999E-3</v>
      </c>
      <c r="AI2993" s="312"/>
      <c r="AJ2993" s="332">
        <v>263</v>
      </c>
      <c r="AK2993" s="304">
        <f t="shared" si="720"/>
        <v>270</v>
      </c>
      <c r="AL2993" s="304">
        <f t="shared" si="730"/>
        <v>0.43</v>
      </c>
      <c r="AM2993" s="389" t="str">
        <f t="shared" si="724"/>
        <v/>
      </c>
      <c r="AN2993" s="304"/>
      <c r="AO2993" s="304"/>
      <c r="AP2993" s="312"/>
      <c r="AQ2993" s="312"/>
      <c r="AR2993" s="312"/>
      <c r="AS2993" s="304"/>
      <c r="AT2993" s="312"/>
      <c r="AU2993" s="329">
        <f>VLOOKUP(C2993,[1]world!$A$2:$B$3555,2,FALSE)</f>
        <v>15</v>
      </c>
      <c r="AV2993" s="329">
        <v>363</v>
      </c>
      <c r="AW2993" s="304">
        <v>0.37</v>
      </c>
      <c r="AX2993" s="304">
        <v>360</v>
      </c>
      <c r="AY2993" s="304">
        <v>-999</v>
      </c>
      <c r="AZ2993" s="304">
        <v>460</v>
      </c>
      <c r="BA2993" s="304">
        <v>360</v>
      </c>
      <c r="BB2993" s="304">
        <v>-999</v>
      </c>
      <c r="BC2993" s="304">
        <v>460</v>
      </c>
      <c r="BD2993" s="304">
        <v>360</v>
      </c>
      <c r="BE2993" s="304">
        <v>360</v>
      </c>
      <c r="BF2993" s="304">
        <v>-999</v>
      </c>
      <c r="BG2993" s="304">
        <v>-999</v>
      </c>
      <c r="BH2993" s="304">
        <v>460</v>
      </c>
      <c r="BI2993" s="304">
        <v>460</v>
      </c>
      <c r="BJ2993" s="304">
        <v>2</v>
      </c>
      <c r="BK2993" s="304" t="s">
        <v>4954</v>
      </c>
      <c r="BL2993" s="304">
        <v>2</v>
      </c>
    </row>
    <row r="2994" spans="1:64" ht="15" hidden="1" customHeight="1" x14ac:dyDescent="0.2">
      <c r="A2994" s="304" t="s">
        <v>6176</v>
      </c>
      <c r="B2994" s="304" t="s">
        <v>1612</v>
      </c>
      <c r="C2994" s="304">
        <v>3133</v>
      </c>
      <c r="D2994" s="349" t="s">
        <v>2726</v>
      </c>
      <c r="E2994" s="304" t="s">
        <v>2726</v>
      </c>
      <c r="F2994" s="304"/>
      <c r="G2994" s="324">
        <v>34.778799999999997</v>
      </c>
      <c r="H2994" s="324">
        <v>136.90870000000001</v>
      </c>
      <c r="I2994" s="324" t="s">
        <v>212</v>
      </c>
      <c r="J2994" s="368">
        <f>U2994</f>
        <v>197.92399954466001</v>
      </c>
      <c r="K2994" s="331">
        <v>0.13</v>
      </c>
      <c r="L2994" s="304" t="str">
        <f t="shared" si="719"/>
        <v>D</v>
      </c>
      <c r="M2994" s="388">
        <v>1</v>
      </c>
      <c r="N2994" s="304">
        <v>177.7</v>
      </c>
      <c r="O2994" s="304">
        <v>20</v>
      </c>
      <c r="P2994" s="331"/>
      <c r="Q2994" s="356"/>
      <c r="R2994" s="304"/>
      <c r="S2994" s="356">
        <v>197.92399954466001</v>
      </c>
      <c r="T2994" s="356">
        <v>212.0982413663242</v>
      </c>
      <c r="U2994" s="356">
        <f>IF(O2994&lt;=10,T2994,IF(O2994&gt;=20,S2994,((O2994-10)*(S2994-T2994)/10+T2994)))</f>
        <v>197.92399954466001</v>
      </c>
      <c r="V2994" s="356"/>
      <c r="W2994" s="304" t="s">
        <v>890</v>
      </c>
      <c r="X2994" s="304" t="s">
        <v>205</v>
      </c>
      <c r="Y2994" s="366">
        <f t="shared" si="721"/>
        <v>424.8</v>
      </c>
      <c r="Z2994" s="304"/>
      <c r="AA2994" s="304"/>
      <c r="AB2994" s="304">
        <v>-999</v>
      </c>
      <c r="AC2994" s="304">
        <v>-999</v>
      </c>
      <c r="AD2994" s="366">
        <v>-999</v>
      </c>
      <c r="AE2994" s="304">
        <v>-999</v>
      </c>
      <c r="AF2994" s="304">
        <v>-999</v>
      </c>
      <c r="AG2994" s="304"/>
      <c r="AH2994" s="304">
        <v>9.2138800000000007E-3</v>
      </c>
      <c r="AI2994" s="312"/>
      <c r="AJ2994" s="332">
        <v>405</v>
      </c>
      <c r="AK2994" s="304">
        <f t="shared" si="720"/>
        <v>425</v>
      </c>
      <c r="AL2994" s="304">
        <f t="shared" si="730"/>
        <v>0.43</v>
      </c>
      <c r="AM2994" s="389" t="str">
        <f t="shared" si="724"/>
        <v/>
      </c>
      <c r="AN2994" s="304"/>
      <c r="AO2994" s="304"/>
      <c r="AP2994" s="312"/>
      <c r="AQ2994" s="312"/>
      <c r="AR2994" s="312"/>
      <c r="AS2994" s="304"/>
      <c r="AT2994" s="312"/>
      <c r="AU2994" s="329">
        <f>VLOOKUP(C2994,[1]world!$A$2:$B$3555,2,FALSE)</f>
        <v>7</v>
      </c>
      <c r="AV2994" s="329">
        <v>388</v>
      </c>
      <c r="AW2994" s="304">
        <v>0.37</v>
      </c>
      <c r="AX2994" s="304">
        <v>460</v>
      </c>
      <c r="AY2994" s="304">
        <v>-999</v>
      </c>
      <c r="AZ2994" s="304">
        <v>1560</v>
      </c>
      <c r="BA2994" s="304">
        <v>460</v>
      </c>
      <c r="BB2994" s="304">
        <v>-999</v>
      </c>
      <c r="BC2994" s="304">
        <v>1560</v>
      </c>
      <c r="BD2994" s="304">
        <v>460</v>
      </c>
      <c r="BE2994" s="304">
        <v>460</v>
      </c>
      <c r="BF2994" s="304">
        <v>-999</v>
      </c>
      <c r="BG2994" s="304">
        <v>-999</v>
      </c>
      <c r="BH2994" s="304">
        <v>1560</v>
      </c>
      <c r="BI2994" s="304">
        <v>1560</v>
      </c>
      <c r="BJ2994" s="304">
        <v>2</v>
      </c>
      <c r="BK2994" s="304" t="s">
        <v>4954</v>
      </c>
      <c r="BL2994" s="304">
        <v>2</v>
      </c>
    </row>
    <row r="2995" spans="1:64" ht="15" hidden="1" customHeight="1" x14ac:dyDescent="0.2">
      <c r="A2995" s="304" t="s">
        <v>6103</v>
      </c>
      <c r="B2995" s="304" t="s">
        <v>2503</v>
      </c>
      <c r="C2995" s="304">
        <v>3134</v>
      </c>
      <c r="D2995" s="349" t="s">
        <v>2792</v>
      </c>
      <c r="E2995" s="309">
        <v>-999</v>
      </c>
      <c r="F2995" s="309"/>
      <c r="G2995" s="324">
        <v>34.928600000000003</v>
      </c>
      <c r="H2995" s="324">
        <v>137.05969999999999</v>
      </c>
      <c r="I2995" s="324" t="s">
        <v>212</v>
      </c>
      <c r="J2995" s="366">
        <v>241.15</v>
      </c>
      <c r="K2995" s="331">
        <v>0.1</v>
      </c>
      <c r="L2995" s="304" t="str">
        <f t="shared" si="719"/>
        <v>D</v>
      </c>
      <c r="M2995" s="388">
        <v>0</v>
      </c>
      <c r="N2995" s="304"/>
      <c r="O2995" s="304">
        <v>21</v>
      </c>
      <c r="P2995" s="356"/>
      <c r="Q2995" s="356"/>
      <c r="R2995" s="304" t="s">
        <v>2503</v>
      </c>
      <c r="S2995" s="304"/>
      <c r="T2995" s="304"/>
      <c r="U2995" s="304"/>
      <c r="V2995" s="304"/>
      <c r="W2995" s="304" t="s">
        <v>1674</v>
      </c>
      <c r="X2995" s="304" t="s">
        <v>213</v>
      </c>
      <c r="Y2995" s="366">
        <f t="shared" si="721"/>
        <v>274.5</v>
      </c>
      <c r="Z2995" s="304"/>
      <c r="AA2995" s="304"/>
      <c r="AB2995" s="304">
        <v>-999</v>
      </c>
      <c r="AC2995" s="304">
        <v>-999</v>
      </c>
      <c r="AD2995" s="366">
        <v>-999</v>
      </c>
      <c r="AE2995" s="304">
        <v>-999</v>
      </c>
      <c r="AF2995" s="304">
        <v>-999</v>
      </c>
      <c r="AG2995" s="304"/>
      <c r="AH2995" s="304">
        <v>1.97225E-3</v>
      </c>
      <c r="AI2995" s="312"/>
      <c r="AJ2995" s="332">
        <v>239</v>
      </c>
      <c r="AK2995" s="304">
        <f t="shared" si="720"/>
        <v>210</v>
      </c>
      <c r="AL2995" s="304">
        <f t="shared" si="730"/>
        <v>0.2</v>
      </c>
      <c r="AM2995" s="389" t="str">
        <f t="shared" si="724"/>
        <v/>
      </c>
      <c r="AN2995" s="304"/>
      <c r="AO2995" s="304"/>
      <c r="AP2995" s="312"/>
      <c r="AQ2995" s="312"/>
      <c r="AR2995" s="312"/>
      <c r="AS2995" s="304"/>
      <c r="AT2995" s="312"/>
      <c r="AU2995" s="329">
        <f>VLOOKUP(C2995,[1]world!$A$2:$B$3555,2,FALSE)</f>
        <v>15</v>
      </c>
      <c r="AV2995" s="329">
        <v>363</v>
      </c>
      <c r="AW2995" s="304">
        <v>0.37</v>
      </c>
      <c r="AX2995" s="304">
        <v>300</v>
      </c>
      <c r="AY2995" s="304">
        <v>300</v>
      </c>
      <c r="AZ2995" s="304">
        <v>400</v>
      </c>
      <c r="BA2995" s="304">
        <v>300</v>
      </c>
      <c r="BB2995" s="304">
        <v>300</v>
      </c>
      <c r="BC2995" s="304">
        <v>400</v>
      </c>
      <c r="BD2995" s="304">
        <v>320</v>
      </c>
      <c r="BE2995" s="304">
        <v>320</v>
      </c>
      <c r="BF2995" s="304">
        <v>-999</v>
      </c>
      <c r="BG2995" s="304">
        <v>-999</v>
      </c>
      <c r="BH2995" s="304">
        <v>360</v>
      </c>
      <c r="BI2995" s="304">
        <v>360</v>
      </c>
      <c r="BJ2995" s="304">
        <v>0</v>
      </c>
      <c r="BK2995" s="304">
        <v>0</v>
      </c>
      <c r="BL2995" s="304">
        <v>0</v>
      </c>
    </row>
    <row r="2996" spans="1:64" ht="15" hidden="1" customHeight="1" x14ac:dyDescent="0.2">
      <c r="A2996" s="304" t="s">
        <v>6103</v>
      </c>
      <c r="B2996" s="304" t="s">
        <v>2503</v>
      </c>
      <c r="C2996" s="304">
        <v>3135</v>
      </c>
      <c r="D2996" s="349" t="s">
        <v>2771</v>
      </c>
      <c r="E2996" s="309">
        <v>-999</v>
      </c>
      <c r="F2996" s="309"/>
      <c r="G2996" s="324">
        <v>34.885399999999997</v>
      </c>
      <c r="H2996" s="324">
        <v>136.8792</v>
      </c>
      <c r="I2996" s="324" t="s">
        <v>212</v>
      </c>
      <c r="J2996" s="366">
        <v>301.32</v>
      </c>
      <c r="K2996" s="331">
        <v>0.1</v>
      </c>
      <c r="L2996" s="304" t="str">
        <f t="shared" si="719"/>
        <v>D</v>
      </c>
      <c r="M2996" s="388">
        <v>0</v>
      </c>
      <c r="N2996" s="304"/>
      <c r="O2996" s="304">
        <v>21</v>
      </c>
      <c r="P2996" s="356"/>
      <c r="Q2996" s="356"/>
      <c r="R2996" s="304" t="s">
        <v>2503</v>
      </c>
      <c r="S2996" s="304"/>
      <c r="T2996" s="304"/>
      <c r="U2996" s="304"/>
      <c r="V2996" s="304"/>
      <c r="W2996" s="304" t="s">
        <v>1674</v>
      </c>
      <c r="X2996" s="304" t="s">
        <v>213</v>
      </c>
      <c r="Y2996" s="366">
        <f t="shared" si="721"/>
        <v>274.5</v>
      </c>
      <c r="Z2996" s="304"/>
      <c r="AA2996" s="304"/>
      <c r="AB2996" s="304">
        <v>-999</v>
      </c>
      <c r="AC2996" s="304">
        <v>-999</v>
      </c>
      <c r="AD2996" s="366">
        <v>-999</v>
      </c>
      <c r="AE2996" s="304">
        <v>-999</v>
      </c>
      <c r="AF2996" s="304">
        <v>-999</v>
      </c>
      <c r="AG2996" s="304"/>
      <c r="AH2996" s="304">
        <v>2.2529500000000001E-2</v>
      </c>
      <c r="AI2996" s="312"/>
      <c r="AJ2996" s="332">
        <v>711</v>
      </c>
      <c r="AK2996" s="304">
        <f t="shared" si="720"/>
        <v>690</v>
      </c>
      <c r="AL2996" s="304">
        <f t="shared" si="730"/>
        <v>0.43</v>
      </c>
      <c r="AM2996" s="389" t="str">
        <f t="shared" si="724"/>
        <v/>
      </c>
      <c r="AN2996" s="304"/>
      <c r="AO2996" s="304"/>
      <c r="AP2996" s="312"/>
      <c r="AQ2996" s="312"/>
      <c r="AR2996" s="312"/>
      <c r="AS2996" s="304"/>
      <c r="AT2996" s="312"/>
      <c r="AU2996" s="329">
        <f>VLOOKUP(C2996,[1]world!$A$2:$B$3555,2,FALSE)</f>
        <v>11</v>
      </c>
      <c r="AV2996" s="329">
        <v>328</v>
      </c>
      <c r="AW2996" s="304">
        <v>0.37</v>
      </c>
      <c r="AX2996" s="304">
        <v>540</v>
      </c>
      <c r="AY2996" s="304">
        <v>-999</v>
      </c>
      <c r="AZ2996" s="304">
        <v>1300</v>
      </c>
      <c r="BA2996" s="304">
        <v>540</v>
      </c>
      <c r="BB2996" s="304">
        <v>-999</v>
      </c>
      <c r="BC2996" s="304">
        <v>1300</v>
      </c>
      <c r="BD2996" s="304">
        <v>540</v>
      </c>
      <c r="BE2996" s="304">
        <v>540</v>
      </c>
      <c r="BF2996" s="304">
        <v>-999</v>
      </c>
      <c r="BG2996" s="304">
        <v>-999</v>
      </c>
      <c r="BH2996" s="304">
        <v>1300</v>
      </c>
      <c r="BI2996" s="304">
        <v>1300</v>
      </c>
      <c r="BJ2996" s="304">
        <v>2</v>
      </c>
      <c r="BK2996" s="304" t="s">
        <v>4954</v>
      </c>
      <c r="BL2996" s="304">
        <v>2</v>
      </c>
    </row>
    <row r="2997" spans="1:64" ht="15" hidden="1" customHeight="1" x14ac:dyDescent="0.2">
      <c r="A2997" s="304" t="s">
        <v>6103</v>
      </c>
      <c r="B2997" s="304" t="s">
        <v>2503</v>
      </c>
      <c r="C2997" s="304">
        <v>3136</v>
      </c>
      <c r="D2997" s="349" t="s">
        <v>2975</v>
      </c>
      <c r="E2997" s="309">
        <v>-999</v>
      </c>
      <c r="F2997" s="309"/>
      <c r="G2997" s="324">
        <v>35.302700000000002</v>
      </c>
      <c r="H2997" s="324">
        <v>137.06</v>
      </c>
      <c r="I2997" s="324" t="s">
        <v>212</v>
      </c>
      <c r="J2997" s="366">
        <v>382.2</v>
      </c>
      <c r="K2997" s="331">
        <v>0.1</v>
      </c>
      <c r="L2997" s="304" t="str">
        <f t="shared" si="719"/>
        <v>C</v>
      </c>
      <c r="M2997" s="388">
        <v>0</v>
      </c>
      <c r="N2997" s="304"/>
      <c r="O2997" s="304">
        <v>21</v>
      </c>
      <c r="P2997" s="356"/>
      <c r="Q2997" s="356"/>
      <c r="R2997" s="304" t="s">
        <v>2503</v>
      </c>
      <c r="S2997" s="304"/>
      <c r="T2997" s="304"/>
      <c r="U2997" s="304"/>
      <c r="V2997" s="304"/>
      <c r="W2997" s="304" t="s">
        <v>900</v>
      </c>
      <c r="X2997" s="304" t="s">
        <v>232</v>
      </c>
      <c r="Y2997" s="366">
        <f t="shared" si="721"/>
        <v>506.6</v>
      </c>
      <c r="Z2997" s="304"/>
      <c r="AA2997" s="304"/>
      <c r="AB2997" s="304">
        <v>-999</v>
      </c>
      <c r="AC2997" s="304">
        <v>-999</v>
      </c>
      <c r="AD2997" s="366">
        <v>-999</v>
      </c>
      <c r="AE2997" s="304">
        <v>-999</v>
      </c>
      <c r="AF2997" s="304">
        <v>-999</v>
      </c>
      <c r="AG2997" s="304"/>
      <c r="AH2997" s="304">
        <v>0.136381</v>
      </c>
      <c r="AI2997" s="312"/>
      <c r="AJ2997" s="332">
        <v>760</v>
      </c>
      <c r="AK2997" s="304">
        <f t="shared" si="720"/>
        <v>760</v>
      </c>
      <c r="AL2997" s="304">
        <f t="shared" si="730"/>
        <v>0.43</v>
      </c>
      <c r="AM2997" s="389" t="str">
        <f t="shared" si="724"/>
        <v/>
      </c>
      <c r="AN2997" s="304"/>
      <c r="AO2997" s="304"/>
      <c r="AP2997" s="312"/>
      <c r="AQ2997" s="312"/>
      <c r="AR2997" s="312"/>
      <c r="AS2997" s="304"/>
      <c r="AT2997" s="312"/>
      <c r="AU2997" s="329">
        <f>VLOOKUP(C2997,[1]world!$A$2:$B$3555,2,FALSE)</f>
        <v>1</v>
      </c>
      <c r="AV2997" s="329">
        <v>519</v>
      </c>
      <c r="AW2997" s="304">
        <v>0.37</v>
      </c>
      <c r="AX2997" s="304">
        <v>32</v>
      </c>
      <c r="AY2997" s="304">
        <v>32</v>
      </c>
      <c r="AZ2997" s="304">
        <v>60</v>
      </c>
      <c r="BA2997" s="304">
        <v>32</v>
      </c>
      <c r="BB2997" s="304">
        <v>32</v>
      </c>
      <c r="BC2997" s="304">
        <v>60</v>
      </c>
      <c r="BD2997" s="304">
        <v>20</v>
      </c>
      <c r="BE2997" s="304">
        <v>20</v>
      </c>
      <c r="BF2997" s="304">
        <v>-999</v>
      </c>
      <c r="BG2997" s="304">
        <v>-999</v>
      </c>
      <c r="BH2997" s="304">
        <v>60</v>
      </c>
      <c r="BI2997" s="304">
        <v>60</v>
      </c>
      <c r="BJ2997" s="304">
        <v>0</v>
      </c>
      <c r="BK2997" s="304">
        <v>0</v>
      </c>
      <c r="BL2997" s="304">
        <v>0</v>
      </c>
    </row>
    <row r="2998" spans="1:64" ht="15" hidden="1" customHeight="1" x14ac:dyDescent="0.2">
      <c r="A2998" s="304" t="s">
        <v>6176</v>
      </c>
      <c r="B2998" s="304" t="s">
        <v>1612</v>
      </c>
      <c r="C2998" s="304">
        <v>3137</v>
      </c>
      <c r="D2998" s="349" t="s">
        <v>2120</v>
      </c>
      <c r="E2998" s="304" t="s">
        <v>2120</v>
      </c>
      <c r="F2998" s="304"/>
      <c r="G2998" s="324">
        <v>33.981000000000002</v>
      </c>
      <c r="H2998" s="324">
        <v>133.54900000000001</v>
      </c>
      <c r="I2998" s="324" t="s">
        <v>212</v>
      </c>
      <c r="J2998" s="368">
        <f t="shared" ref="J2998:J3013" si="731">U2998</f>
        <v>320.67072215511325</v>
      </c>
      <c r="K2998" s="331">
        <v>0.13</v>
      </c>
      <c r="L2998" s="304" t="str">
        <f t="shared" si="719"/>
        <v>D</v>
      </c>
      <c r="M2998" s="388">
        <v>1</v>
      </c>
      <c r="N2998" s="304">
        <v>286.60000000000002</v>
      </c>
      <c r="O2998" s="304">
        <v>20</v>
      </c>
      <c r="P2998" s="331"/>
      <c r="Q2998" s="356"/>
      <c r="R2998" s="304"/>
      <c r="S2998" s="356">
        <v>320.67072215511325</v>
      </c>
      <c r="T2998" s="356">
        <v>344.77566386165853</v>
      </c>
      <c r="U2998" s="356">
        <f t="shared" ref="U2998:U3013" si="732">IF(O2998&lt;=10,T2998,IF(O2998&gt;=20,S2998,((O2998-10)*(S2998-T2998)/10+T2998)))</f>
        <v>320.67072215511325</v>
      </c>
      <c r="V2998" s="356"/>
      <c r="W2998" s="304" t="s">
        <v>1674</v>
      </c>
      <c r="X2998" s="304" t="s">
        <v>213</v>
      </c>
      <c r="Y2998" s="366">
        <f t="shared" si="721"/>
        <v>274.5</v>
      </c>
      <c r="Z2998" s="304"/>
      <c r="AA2998" s="304"/>
      <c r="AB2998" s="304">
        <v>-999</v>
      </c>
      <c r="AC2998" s="304">
        <v>-999</v>
      </c>
      <c r="AD2998" s="366">
        <v>-999</v>
      </c>
      <c r="AE2998" s="304">
        <v>-999</v>
      </c>
      <c r="AF2998" s="304">
        <v>-999</v>
      </c>
      <c r="AG2998" s="304"/>
      <c r="AH2998" s="304">
        <v>4.0243300000000003E-2</v>
      </c>
      <c r="AI2998" s="312"/>
      <c r="AJ2998" s="332">
        <v>760</v>
      </c>
      <c r="AK2998" s="304">
        <f t="shared" si="720"/>
        <v>760</v>
      </c>
      <c r="AL2998" s="304">
        <f t="shared" si="730"/>
        <v>0.43</v>
      </c>
      <c r="AM2998" s="389" t="str">
        <f t="shared" si="724"/>
        <v/>
      </c>
      <c r="AN2998" s="304"/>
      <c r="AO2998" s="304"/>
      <c r="AP2998" s="312"/>
      <c r="AQ2998" s="312"/>
      <c r="AR2998" s="312"/>
      <c r="AS2998" s="304"/>
      <c r="AT2998" s="312"/>
      <c r="AU2998" s="329">
        <f>VLOOKUP(C2998,[1]world!$A$2:$B$3555,2,FALSE)</f>
        <v>3</v>
      </c>
      <c r="AV2998" s="329">
        <v>547</v>
      </c>
      <c r="AW2998" s="304">
        <v>0.37</v>
      </c>
      <c r="AX2998" s="304">
        <v>20</v>
      </c>
      <c r="AY2998" s="304">
        <v>-999</v>
      </c>
      <c r="AZ2998" s="304">
        <v>500</v>
      </c>
      <c r="BA2998" s="304">
        <v>20</v>
      </c>
      <c r="BB2998" s="304">
        <v>-999</v>
      </c>
      <c r="BC2998" s="304">
        <v>500</v>
      </c>
      <c r="BD2998" s="304">
        <v>20</v>
      </c>
      <c r="BE2998" s="304">
        <v>20</v>
      </c>
      <c r="BF2998" s="304">
        <v>-999</v>
      </c>
      <c r="BG2998" s="304">
        <v>-999</v>
      </c>
      <c r="BH2998" s="304">
        <v>500</v>
      </c>
      <c r="BI2998" s="304">
        <v>500</v>
      </c>
      <c r="BJ2998" s="304">
        <v>2</v>
      </c>
      <c r="BK2998" s="304" t="s">
        <v>4954</v>
      </c>
      <c r="BL2998" s="304">
        <v>2</v>
      </c>
    </row>
    <row r="2999" spans="1:64" ht="15" hidden="1" customHeight="1" x14ac:dyDescent="0.2">
      <c r="A2999" s="304" t="s">
        <v>6176</v>
      </c>
      <c r="B2999" s="304" t="s">
        <v>1612</v>
      </c>
      <c r="C2999" s="304">
        <v>3138</v>
      </c>
      <c r="D2999" s="349" t="s">
        <v>2079</v>
      </c>
      <c r="E2999" s="304" t="s">
        <v>2079</v>
      </c>
      <c r="F2999" s="304"/>
      <c r="G2999" s="324">
        <v>33.921599999999998</v>
      </c>
      <c r="H2999" s="324">
        <v>133.3074</v>
      </c>
      <c r="I2999" s="324" t="s">
        <v>212</v>
      </c>
      <c r="J2999" s="368">
        <f t="shared" si="731"/>
        <v>621.23878806237667</v>
      </c>
      <c r="K2999" s="331">
        <v>0.2</v>
      </c>
      <c r="L2999" s="304" t="str">
        <f t="shared" si="719"/>
        <v>C</v>
      </c>
      <c r="M2999" s="388">
        <v>1</v>
      </c>
      <c r="N2999" s="304">
        <v>403.5</v>
      </c>
      <c r="O2999" s="304">
        <v>10</v>
      </c>
      <c r="P2999" s="331"/>
      <c r="Q2999" s="356"/>
      <c r="R2999" s="304"/>
      <c r="S2999" s="356">
        <v>529.6587733489381</v>
      </c>
      <c r="T2999" s="356">
        <v>621.23878806237667</v>
      </c>
      <c r="U2999" s="356">
        <f t="shared" si="732"/>
        <v>621.23878806237667</v>
      </c>
      <c r="V2999" s="356"/>
      <c r="W2999" s="304" t="s">
        <v>900</v>
      </c>
      <c r="X2999" s="304" t="s">
        <v>232</v>
      </c>
      <c r="Y2999" s="366">
        <f t="shared" si="721"/>
        <v>506.6</v>
      </c>
      <c r="Z2999" s="304"/>
      <c r="AA2999" s="304"/>
      <c r="AB2999" s="304">
        <v>-999</v>
      </c>
      <c r="AC2999" s="304">
        <v>-999</v>
      </c>
      <c r="AD2999" s="366">
        <v>-999</v>
      </c>
      <c r="AE2999" s="304">
        <v>-999</v>
      </c>
      <c r="AF2999" s="304">
        <v>-999</v>
      </c>
      <c r="AG2999" s="304"/>
      <c r="AH2999" s="304">
        <v>0.14682799999999999</v>
      </c>
      <c r="AI2999" s="312"/>
      <c r="AJ2999" s="332">
        <v>760</v>
      </c>
      <c r="AK2999" s="304">
        <f t="shared" si="720"/>
        <v>760</v>
      </c>
      <c r="AL2999" s="304">
        <f t="shared" si="730"/>
        <v>0.43</v>
      </c>
      <c r="AM2999" s="389" t="str">
        <f t="shared" si="724"/>
        <v/>
      </c>
      <c r="AN2999" s="304"/>
      <c r="AO2999" s="304"/>
      <c r="AP2999" s="312"/>
      <c r="AQ2999" s="312"/>
      <c r="AR2999" s="312"/>
      <c r="AS2999" s="304"/>
      <c r="AT2999" s="312"/>
      <c r="AU2999" s="329">
        <f>VLOOKUP(C2999,[1]world!$A$2:$B$3555,2,FALSE)</f>
        <v>3</v>
      </c>
      <c r="AV2999" s="329">
        <v>547</v>
      </c>
      <c r="AW2999" s="304">
        <v>0.37</v>
      </c>
      <c r="AX2999" s="304">
        <v>20</v>
      </c>
      <c r="AY2999" s="304">
        <v>-999</v>
      </c>
      <c r="AZ2999" s="304">
        <v>60</v>
      </c>
      <c r="BA2999" s="304">
        <v>20</v>
      </c>
      <c r="BB2999" s="304">
        <v>-999</v>
      </c>
      <c r="BC2999" s="304">
        <v>60</v>
      </c>
      <c r="BD2999" s="304">
        <v>20</v>
      </c>
      <c r="BE2999" s="304">
        <v>20</v>
      </c>
      <c r="BF2999" s="304">
        <v>-999</v>
      </c>
      <c r="BG2999" s="304">
        <v>-999</v>
      </c>
      <c r="BH2999" s="304">
        <v>60</v>
      </c>
      <c r="BI2999" s="304">
        <v>60</v>
      </c>
      <c r="BJ2999" s="304">
        <v>2</v>
      </c>
      <c r="BK2999" s="304" t="s">
        <v>4954</v>
      </c>
      <c r="BL2999" s="304">
        <v>2</v>
      </c>
    </row>
    <row r="3000" spans="1:64" ht="15" hidden="1" customHeight="1" x14ac:dyDescent="0.2">
      <c r="A3000" s="304" t="s">
        <v>6176</v>
      </c>
      <c r="B3000" s="304" t="s">
        <v>1612</v>
      </c>
      <c r="C3000" s="304">
        <v>3139</v>
      </c>
      <c r="D3000" s="349" t="s">
        <v>2085</v>
      </c>
      <c r="E3000" s="304" t="s">
        <v>2085</v>
      </c>
      <c r="F3000" s="304"/>
      <c r="G3000" s="324">
        <v>33.926600000000001</v>
      </c>
      <c r="H3000" s="324">
        <v>133.08430000000001</v>
      </c>
      <c r="I3000" s="324" t="s">
        <v>214</v>
      </c>
      <c r="J3000" s="368">
        <f t="shared" si="731"/>
        <v>244.58982108705072</v>
      </c>
      <c r="K3000" s="331">
        <v>0.13</v>
      </c>
      <c r="L3000" s="304" t="str">
        <f t="shared" si="719"/>
        <v>D</v>
      </c>
      <c r="M3000" s="388">
        <v>1</v>
      </c>
      <c r="N3000" s="304">
        <v>204</v>
      </c>
      <c r="O3000" s="304">
        <v>17</v>
      </c>
      <c r="P3000" s="331"/>
      <c r="Q3000" s="356"/>
      <c r="R3000" s="304"/>
      <c r="S3000" s="356">
        <v>236.09029813737013</v>
      </c>
      <c r="T3000" s="356">
        <v>264.42204130297216</v>
      </c>
      <c r="U3000" s="356">
        <f t="shared" si="732"/>
        <v>244.58982108705072</v>
      </c>
      <c r="V3000" s="356"/>
      <c r="W3000" s="304" t="s">
        <v>4661</v>
      </c>
      <c r="X3000" s="304">
        <v>-999</v>
      </c>
      <c r="Y3000" s="366" t="str">
        <f t="shared" si="721"/>
        <v>-</v>
      </c>
      <c r="Z3000" s="304"/>
      <c r="AA3000" s="304"/>
      <c r="AB3000" s="304">
        <v>-999</v>
      </c>
      <c r="AC3000" s="304">
        <v>-999</v>
      </c>
      <c r="AD3000" s="366">
        <v>-999</v>
      </c>
      <c r="AE3000" s="304">
        <v>-999</v>
      </c>
      <c r="AF3000" s="304">
        <v>-999</v>
      </c>
      <c r="AG3000" s="304"/>
      <c r="AH3000" s="304">
        <v>1.7425699999999999E-3</v>
      </c>
      <c r="AI3000" s="312"/>
      <c r="AJ3000" s="332">
        <v>232</v>
      </c>
      <c r="AK3000" s="304">
        <f t="shared" si="720"/>
        <v>210</v>
      </c>
      <c r="AL3000" s="304">
        <f t="shared" si="730"/>
        <v>0.2</v>
      </c>
      <c r="AM3000" s="389" t="str">
        <f t="shared" si="724"/>
        <v/>
      </c>
      <c r="AN3000" s="304"/>
      <c r="AO3000" s="304"/>
      <c r="AP3000" s="312"/>
      <c r="AQ3000" s="312"/>
      <c r="AR3000" s="312"/>
      <c r="AS3000" s="304"/>
      <c r="AT3000" s="312"/>
      <c r="AU3000" s="329">
        <f>VLOOKUP(C3000,[1]world!$A$2:$B$3555,2,FALSE)</f>
        <v>15</v>
      </c>
      <c r="AV3000" s="329">
        <v>363</v>
      </c>
      <c r="AW3000" s="304">
        <v>0.37</v>
      </c>
      <c r="AX3000" s="304">
        <v>80</v>
      </c>
      <c r="AY3000" s="304">
        <v>-999</v>
      </c>
      <c r="AZ3000" s="304">
        <v>460</v>
      </c>
      <c r="BA3000" s="304">
        <v>80</v>
      </c>
      <c r="BB3000" s="304">
        <v>-999</v>
      </c>
      <c r="BC3000" s="304">
        <v>460</v>
      </c>
      <c r="BD3000" s="304">
        <v>80</v>
      </c>
      <c r="BE3000" s="304">
        <v>80</v>
      </c>
      <c r="BF3000" s="304">
        <v>-999</v>
      </c>
      <c r="BG3000" s="304">
        <v>-999</v>
      </c>
      <c r="BH3000" s="304">
        <v>460</v>
      </c>
      <c r="BI3000" s="304">
        <v>460</v>
      </c>
      <c r="BJ3000" s="304">
        <v>2</v>
      </c>
      <c r="BK3000" s="304" t="s">
        <v>4954</v>
      </c>
      <c r="BL3000" s="304">
        <v>2</v>
      </c>
    </row>
    <row r="3001" spans="1:64" ht="15" hidden="1" customHeight="1" x14ac:dyDescent="0.2">
      <c r="A3001" s="304" t="s">
        <v>6176</v>
      </c>
      <c r="B3001" s="304" t="s">
        <v>1612</v>
      </c>
      <c r="C3001" s="304">
        <v>3140</v>
      </c>
      <c r="D3001" s="349" t="s">
        <v>2225</v>
      </c>
      <c r="E3001" s="304" t="s">
        <v>2225</v>
      </c>
      <c r="F3001" s="304"/>
      <c r="G3001" s="324">
        <v>34.062399999999997</v>
      </c>
      <c r="H3001" s="324">
        <v>132.9982</v>
      </c>
      <c r="I3001" s="324" t="s">
        <v>212</v>
      </c>
      <c r="J3001" s="368">
        <f t="shared" si="731"/>
        <v>285.33615031051096</v>
      </c>
      <c r="K3001" s="331">
        <v>0.13</v>
      </c>
      <c r="L3001" s="304" t="str">
        <f t="shared" si="719"/>
        <v>D</v>
      </c>
      <c r="M3001" s="388">
        <v>1</v>
      </c>
      <c r="N3001" s="304">
        <v>255.3</v>
      </c>
      <c r="O3001" s="304">
        <v>20</v>
      </c>
      <c r="P3001" s="331"/>
      <c r="Q3001" s="356"/>
      <c r="R3001" s="304"/>
      <c r="S3001" s="356">
        <v>285.33615031051096</v>
      </c>
      <c r="T3001" s="356">
        <v>306.98938268769672</v>
      </c>
      <c r="U3001" s="356">
        <f t="shared" si="732"/>
        <v>285.33615031051096</v>
      </c>
      <c r="V3001" s="356"/>
      <c r="W3001" s="304" t="s">
        <v>1674</v>
      </c>
      <c r="X3001" s="304" t="s">
        <v>213</v>
      </c>
      <c r="Y3001" s="366">
        <f t="shared" si="721"/>
        <v>274.5</v>
      </c>
      <c r="Z3001" s="304"/>
      <c r="AA3001" s="304"/>
      <c r="AB3001" s="304">
        <v>-999</v>
      </c>
      <c r="AC3001" s="304">
        <v>-999</v>
      </c>
      <c r="AD3001" s="366">
        <v>-999</v>
      </c>
      <c r="AE3001" s="304">
        <v>-999</v>
      </c>
      <c r="AF3001" s="304">
        <v>-999</v>
      </c>
      <c r="AG3001" s="304"/>
      <c r="AH3001" s="304">
        <v>2.9082399999999999E-3</v>
      </c>
      <c r="AI3001" s="312"/>
      <c r="AJ3001" s="332">
        <v>267</v>
      </c>
      <c r="AK3001" s="304">
        <f t="shared" si="720"/>
        <v>270</v>
      </c>
      <c r="AL3001" s="304">
        <f t="shared" si="730"/>
        <v>0.43</v>
      </c>
      <c r="AM3001" s="389" t="str">
        <f t="shared" si="724"/>
        <v/>
      </c>
      <c r="AN3001" s="304"/>
      <c r="AO3001" s="304"/>
      <c r="AP3001" s="312"/>
      <c r="AQ3001" s="312"/>
      <c r="AR3001" s="312"/>
      <c r="AS3001" s="304"/>
      <c r="AT3001" s="312"/>
      <c r="AU3001" s="329">
        <f>VLOOKUP(C3001,[1]world!$A$2:$B$3555,2,FALSE)</f>
        <v>15</v>
      </c>
      <c r="AV3001" s="329">
        <v>363</v>
      </c>
      <c r="AW3001" s="304">
        <v>0.37</v>
      </c>
      <c r="AX3001" s="304">
        <v>20</v>
      </c>
      <c r="AY3001" s="304">
        <v>-999</v>
      </c>
      <c r="AZ3001" s="304">
        <v>220</v>
      </c>
      <c r="BA3001" s="304">
        <v>20</v>
      </c>
      <c r="BB3001" s="304">
        <v>-999</v>
      </c>
      <c r="BC3001" s="304">
        <v>220</v>
      </c>
      <c r="BD3001" s="304">
        <v>20</v>
      </c>
      <c r="BE3001" s="304">
        <v>20</v>
      </c>
      <c r="BF3001" s="304">
        <v>-999</v>
      </c>
      <c r="BG3001" s="304">
        <v>-999</v>
      </c>
      <c r="BH3001" s="304">
        <v>220</v>
      </c>
      <c r="BI3001" s="304">
        <v>220</v>
      </c>
      <c r="BJ3001" s="304">
        <v>2</v>
      </c>
      <c r="BK3001" s="304" t="s">
        <v>4954</v>
      </c>
      <c r="BL3001" s="304">
        <v>2</v>
      </c>
    </row>
    <row r="3002" spans="1:64" ht="15" hidden="1" customHeight="1" x14ac:dyDescent="0.2">
      <c r="A3002" s="304" t="s">
        <v>6176</v>
      </c>
      <c r="B3002" s="304" t="s">
        <v>1612</v>
      </c>
      <c r="C3002" s="304">
        <v>3141</v>
      </c>
      <c r="D3002" s="349" t="s">
        <v>1971</v>
      </c>
      <c r="E3002" s="304" t="s">
        <v>1971</v>
      </c>
      <c r="F3002" s="304"/>
      <c r="G3002" s="324">
        <v>33.797400000000003</v>
      </c>
      <c r="H3002" s="324">
        <v>132.91409999999999</v>
      </c>
      <c r="I3002" s="324" t="s">
        <v>214</v>
      </c>
      <c r="J3002" s="368">
        <f t="shared" si="731"/>
        <v>358.14432456358094</v>
      </c>
      <c r="K3002" s="331">
        <v>0.13</v>
      </c>
      <c r="L3002" s="304" t="str">
        <f t="shared" si="719"/>
        <v>D</v>
      </c>
      <c r="M3002" s="388">
        <v>1</v>
      </c>
      <c r="N3002" s="304">
        <v>305.39999999999998</v>
      </c>
      <c r="O3002" s="304">
        <v>18</v>
      </c>
      <c r="P3002" s="331"/>
      <c r="Q3002" s="356"/>
      <c r="R3002" s="304"/>
      <c r="S3002" s="356">
        <v>351.18030104498501</v>
      </c>
      <c r="T3002" s="356">
        <v>386.00041863796457</v>
      </c>
      <c r="U3002" s="356">
        <f t="shared" si="732"/>
        <v>358.14432456358094</v>
      </c>
      <c r="V3002" s="356"/>
      <c r="W3002" s="304" t="s">
        <v>4661</v>
      </c>
      <c r="X3002" s="304">
        <v>-999</v>
      </c>
      <c r="Y3002" s="366" t="str">
        <f t="shared" si="721"/>
        <v>-</v>
      </c>
      <c r="Z3002" s="304"/>
      <c r="AA3002" s="304"/>
      <c r="AB3002" s="304">
        <v>-999</v>
      </c>
      <c r="AC3002" s="304">
        <v>-999</v>
      </c>
      <c r="AD3002" s="366">
        <v>-999</v>
      </c>
      <c r="AE3002" s="304">
        <v>-999</v>
      </c>
      <c r="AF3002" s="304">
        <v>-999</v>
      </c>
      <c r="AG3002" s="304"/>
      <c r="AH3002" s="304">
        <v>5.6992599999999997E-2</v>
      </c>
      <c r="AI3002" s="312"/>
      <c r="AJ3002" s="332">
        <v>760</v>
      </c>
      <c r="AK3002" s="304">
        <f t="shared" si="720"/>
        <v>760</v>
      </c>
      <c r="AL3002" s="304">
        <f t="shared" si="730"/>
        <v>0.43</v>
      </c>
      <c r="AM3002" s="389" t="str">
        <f t="shared" si="724"/>
        <v/>
      </c>
      <c r="AN3002" s="304"/>
      <c r="AO3002" s="304"/>
      <c r="AP3002" s="312"/>
      <c r="AQ3002" s="312"/>
      <c r="AR3002" s="312"/>
      <c r="AS3002" s="304"/>
      <c r="AT3002" s="312"/>
      <c r="AU3002" s="329">
        <f>VLOOKUP(C3002,[1]world!$A$2:$B$3555,2,FALSE)</f>
        <v>1</v>
      </c>
      <c r="AV3002" s="329">
        <v>519</v>
      </c>
      <c r="AW3002" s="304">
        <v>0.37</v>
      </c>
      <c r="AX3002" s="304">
        <v>40</v>
      </c>
      <c r="AY3002" s="304">
        <v>-999</v>
      </c>
      <c r="AZ3002" s="304">
        <v>260</v>
      </c>
      <c r="BA3002" s="304">
        <v>40</v>
      </c>
      <c r="BB3002" s="304">
        <v>-999</v>
      </c>
      <c r="BC3002" s="304">
        <v>260</v>
      </c>
      <c r="BD3002" s="304">
        <v>40</v>
      </c>
      <c r="BE3002" s="304">
        <v>40</v>
      </c>
      <c r="BF3002" s="304">
        <v>-999</v>
      </c>
      <c r="BG3002" s="304">
        <v>-999</v>
      </c>
      <c r="BH3002" s="304">
        <v>260</v>
      </c>
      <c r="BI3002" s="304">
        <v>260</v>
      </c>
      <c r="BJ3002" s="304">
        <v>2</v>
      </c>
      <c r="BK3002" s="304" t="s">
        <v>4954</v>
      </c>
      <c r="BL3002" s="304">
        <v>2</v>
      </c>
    </row>
    <row r="3003" spans="1:64" ht="15" hidden="1" customHeight="1" x14ac:dyDescent="0.2">
      <c r="A3003" s="304" t="s">
        <v>6176</v>
      </c>
      <c r="B3003" s="304" t="s">
        <v>1612</v>
      </c>
      <c r="C3003" s="304">
        <v>3142</v>
      </c>
      <c r="D3003" s="349" t="s">
        <v>1852</v>
      </c>
      <c r="E3003" s="304" t="s">
        <v>1852</v>
      </c>
      <c r="F3003" s="304"/>
      <c r="G3003" s="324">
        <v>33.640999999999998</v>
      </c>
      <c r="H3003" s="324">
        <v>133.00819999999999</v>
      </c>
      <c r="I3003" s="324" t="s">
        <v>212</v>
      </c>
      <c r="J3003" s="368">
        <f t="shared" si="731"/>
        <v>656.54994699980796</v>
      </c>
      <c r="K3003" s="331">
        <v>0.2</v>
      </c>
      <c r="L3003" s="304" t="str">
        <f t="shared" si="719"/>
        <v>C</v>
      </c>
      <c r="M3003" s="388">
        <v>1</v>
      </c>
      <c r="N3003" s="304">
        <v>430.9</v>
      </c>
      <c r="O3003" s="304">
        <v>10</v>
      </c>
      <c r="P3003" s="331"/>
      <c r="Q3003" s="356"/>
      <c r="R3003" s="304"/>
      <c r="S3003" s="356">
        <v>566.71184196098739</v>
      </c>
      <c r="T3003" s="356">
        <v>656.54994699980796</v>
      </c>
      <c r="U3003" s="356">
        <f t="shared" si="732"/>
        <v>656.54994699980796</v>
      </c>
      <c r="V3003" s="356"/>
      <c r="W3003" s="304" t="s">
        <v>890</v>
      </c>
      <c r="X3003" s="304" t="s">
        <v>205</v>
      </c>
      <c r="Y3003" s="366">
        <f t="shared" si="721"/>
        <v>424.8</v>
      </c>
      <c r="Z3003" s="304"/>
      <c r="AA3003" s="304"/>
      <c r="AB3003" s="304">
        <v>-999</v>
      </c>
      <c r="AC3003" s="304">
        <v>-999</v>
      </c>
      <c r="AD3003" s="366">
        <v>-999</v>
      </c>
      <c r="AE3003" s="304">
        <v>-999</v>
      </c>
      <c r="AF3003" s="304">
        <v>-999</v>
      </c>
      <c r="AG3003" s="304"/>
      <c r="AH3003" s="304">
        <v>2.97573E-2</v>
      </c>
      <c r="AI3003" s="312"/>
      <c r="AJ3003" s="332">
        <v>760</v>
      </c>
      <c r="AK3003" s="304">
        <f t="shared" si="720"/>
        <v>760</v>
      </c>
      <c r="AL3003" s="304">
        <f t="shared" si="730"/>
        <v>0.43</v>
      </c>
      <c r="AM3003" s="389" t="str">
        <f t="shared" si="724"/>
        <v/>
      </c>
      <c r="AN3003" s="304"/>
      <c r="AO3003" s="304"/>
      <c r="AP3003" s="312"/>
      <c r="AQ3003" s="312"/>
      <c r="AR3003" s="312"/>
      <c r="AS3003" s="304"/>
      <c r="AT3003" s="312"/>
      <c r="AU3003" s="329">
        <f>VLOOKUP(C3003,[1]world!$A$2:$B$3555,2,FALSE)</f>
        <v>1</v>
      </c>
      <c r="AV3003" s="329">
        <v>519</v>
      </c>
      <c r="AW3003" s="304">
        <v>0.37</v>
      </c>
      <c r="AX3003" s="304">
        <v>20</v>
      </c>
      <c r="AY3003" s="304">
        <v>-999</v>
      </c>
      <c r="AZ3003" s="304">
        <v>40</v>
      </c>
      <c r="BA3003" s="304">
        <v>20</v>
      </c>
      <c r="BB3003" s="304">
        <v>-999</v>
      </c>
      <c r="BC3003" s="304">
        <v>40</v>
      </c>
      <c r="BD3003" s="304">
        <v>20</v>
      </c>
      <c r="BE3003" s="304">
        <v>20</v>
      </c>
      <c r="BF3003" s="304">
        <v>-999</v>
      </c>
      <c r="BG3003" s="304">
        <v>-999</v>
      </c>
      <c r="BH3003" s="304">
        <v>40</v>
      </c>
      <c r="BI3003" s="304">
        <v>40</v>
      </c>
      <c r="BJ3003" s="304">
        <v>2</v>
      </c>
      <c r="BK3003" s="304" t="s">
        <v>4954</v>
      </c>
      <c r="BL3003" s="304">
        <v>2</v>
      </c>
    </row>
    <row r="3004" spans="1:64" ht="15" hidden="1" customHeight="1" x14ac:dyDescent="0.2">
      <c r="A3004" s="304" t="s">
        <v>6176</v>
      </c>
      <c r="B3004" s="304" t="s">
        <v>1612</v>
      </c>
      <c r="C3004" s="304">
        <v>3143</v>
      </c>
      <c r="D3004" s="349" t="s">
        <v>2107</v>
      </c>
      <c r="E3004" s="304" t="s">
        <v>2107</v>
      </c>
      <c r="F3004" s="304"/>
      <c r="G3004" s="324">
        <v>33.9621</v>
      </c>
      <c r="H3004" s="324">
        <v>132.7722</v>
      </c>
      <c r="I3004" s="324" t="s">
        <v>212</v>
      </c>
      <c r="J3004" s="368">
        <f t="shared" si="731"/>
        <v>229.54196834846289</v>
      </c>
      <c r="K3004" s="331">
        <v>0.13</v>
      </c>
      <c r="L3004" s="304" t="str">
        <f t="shared" si="719"/>
        <v>D</v>
      </c>
      <c r="M3004" s="388">
        <v>1</v>
      </c>
      <c r="N3004" s="304">
        <v>205.8</v>
      </c>
      <c r="O3004" s="304">
        <v>20</v>
      </c>
      <c r="P3004" s="331"/>
      <c r="Q3004" s="356"/>
      <c r="R3004" s="304"/>
      <c r="S3004" s="356">
        <v>229.54196834846289</v>
      </c>
      <c r="T3004" s="356">
        <v>246.65054515507128</v>
      </c>
      <c r="U3004" s="356">
        <f t="shared" si="732"/>
        <v>229.54196834846289</v>
      </c>
      <c r="V3004" s="356"/>
      <c r="W3004" s="304" t="s">
        <v>1674</v>
      </c>
      <c r="X3004" s="304" t="s">
        <v>213</v>
      </c>
      <c r="Y3004" s="366">
        <f t="shared" si="721"/>
        <v>274.5</v>
      </c>
      <c r="Z3004" s="304"/>
      <c r="AA3004" s="304"/>
      <c r="AB3004" s="304">
        <v>-999</v>
      </c>
      <c r="AC3004" s="304">
        <v>-999</v>
      </c>
      <c r="AD3004" s="366">
        <v>-999</v>
      </c>
      <c r="AE3004" s="304">
        <v>-999</v>
      </c>
      <c r="AF3004" s="304">
        <v>-999</v>
      </c>
      <c r="AG3004" s="304"/>
      <c r="AH3004" s="304">
        <v>3.93619E-3</v>
      </c>
      <c r="AI3004" s="312"/>
      <c r="AJ3004" s="332">
        <v>298</v>
      </c>
      <c r="AK3004" s="304">
        <f t="shared" si="720"/>
        <v>270</v>
      </c>
      <c r="AL3004" s="304">
        <f t="shared" si="730"/>
        <v>0.43</v>
      </c>
      <c r="AM3004" s="389" t="str">
        <f t="shared" si="724"/>
        <v/>
      </c>
      <c r="AN3004" s="304"/>
      <c r="AO3004" s="304"/>
      <c r="AP3004" s="312"/>
      <c r="AQ3004" s="312"/>
      <c r="AR3004" s="312"/>
      <c r="AS3004" s="304"/>
      <c r="AT3004" s="312"/>
      <c r="AU3004" s="329">
        <f>VLOOKUP(C3004,[1]world!$A$2:$B$3555,2,FALSE)</f>
        <v>7</v>
      </c>
      <c r="AV3004" s="329">
        <v>388</v>
      </c>
      <c r="AW3004" s="304">
        <v>0.37</v>
      </c>
      <c r="AX3004" s="304">
        <v>20</v>
      </c>
      <c r="AY3004" s="304">
        <v>-999</v>
      </c>
      <c r="AZ3004" s="304">
        <v>40</v>
      </c>
      <c r="BA3004" s="304">
        <v>20</v>
      </c>
      <c r="BB3004" s="304">
        <v>-999</v>
      </c>
      <c r="BC3004" s="304">
        <v>40</v>
      </c>
      <c r="BD3004" s="304">
        <v>20</v>
      </c>
      <c r="BE3004" s="304">
        <v>20</v>
      </c>
      <c r="BF3004" s="304">
        <v>-999</v>
      </c>
      <c r="BG3004" s="304">
        <v>-999</v>
      </c>
      <c r="BH3004" s="304">
        <v>40</v>
      </c>
      <c r="BI3004" s="304">
        <v>40</v>
      </c>
      <c r="BJ3004" s="304">
        <v>2</v>
      </c>
      <c r="BK3004" s="304" t="s">
        <v>4954</v>
      </c>
      <c r="BL3004" s="304">
        <v>2</v>
      </c>
    </row>
    <row r="3005" spans="1:64" ht="15" hidden="1" customHeight="1" x14ac:dyDescent="0.2">
      <c r="A3005" s="304" t="s">
        <v>6176</v>
      </c>
      <c r="B3005" s="304" t="s">
        <v>1612</v>
      </c>
      <c r="C3005" s="304">
        <v>3144</v>
      </c>
      <c r="D3005" s="349" t="s">
        <v>1989</v>
      </c>
      <c r="E3005" s="304" t="s">
        <v>1989</v>
      </c>
      <c r="F3005" s="304"/>
      <c r="G3005" s="324">
        <v>33.819800000000001</v>
      </c>
      <c r="H3005" s="324">
        <v>132.72819999999999</v>
      </c>
      <c r="I3005" s="324" t="s">
        <v>214</v>
      </c>
      <c r="J3005" s="368">
        <f t="shared" si="731"/>
        <v>277.67927932495968</v>
      </c>
      <c r="K3005" s="331">
        <v>0.13</v>
      </c>
      <c r="L3005" s="304" t="str">
        <f t="shared" si="719"/>
        <v>D</v>
      </c>
      <c r="M3005" s="388">
        <v>1</v>
      </c>
      <c r="N3005" s="304">
        <v>216.6</v>
      </c>
      <c r="O3005" s="304">
        <v>15</v>
      </c>
      <c r="P3005" s="331"/>
      <c r="Q3005" s="356"/>
      <c r="R3005" s="304"/>
      <c r="S3005" s="356">
        <v>257.56169208560885</v>
      </c>
      <c r="T3005" s="356">
        <v>297.79686656431056</v>
      </c>
      <c r="U3005" s="356">
        <f t="shared" si="732"/>
        <v>277.67927932495968</v>
      </c>
      <c r="V3005" s="356"/>
      <c r="W3005" s="304" t="s">
        <v>4661</v>
      </c>
      <c r="X3005" s="304">
        <v>-999</v>
      </c>
      <c r="Y3005" s="366" t="str">
        <f t="shared" si="721"/>
        <v>-</v>
      </c>
      <c r="Z3005" s="304"/>
      <c r="AA3005" s="304"/>
      <c r="AB3005" s="304">
        <v>-999</v>
      </c>
      <c r="AC3005" s="304">
        <v>-999</v>
      </c>
      <c r="AD3005" s="366">
        <v>-999</v>
      </c>
      <c r="AE3005" s="304">
        <v>-999</v>
      </c>
      <c r="AF3005" s="304">
        <v>-999</v>
      </c>
      <c r="AG3005" s="304"/>
      <c r="AH3005" s="304">
        <v>3.9297799999999999E-3</v>
      </c>
      <c r="AI3005" s="312"/>
      <c r="AJ3005" s="332">
        <v>298</v>
      </c>
      <c r="AK3005" s="304">
        <f t="shared" si="720"/>
        <v>270</v>
      </c>
      <c r="AL3005" s="304">
        <f t="shared" si="730"/>
        <v>0.43</v>
      </c>
      <c r="AM3005" s="389" t="str">
        <f t="shared" si="724"/>
        <v/>
      </c>
      <c r="AN3005" s="304"/>
      <c r="AO3005" s="304"/>
      <c r="AP3005" s="312"/>
      <c r="AQ3005" s="312"/>
      <c r="AR3005" s="312"/>
      <c r="AS3005" s="304"/>
      <c r="AT3005" s="312"/>
      <c r="AU3005" s="329">
        <f>VLOOKUP(C3005,[1]world!$A$2:$B$3555,2,FALSE)</f>
        <v>15</v>
      </c>
      <c r="AV3005" s="329">
        <v>363</v>
      </c>
      <c r="AW3005" s="304">
        <v>0.37</v>
      </c>
      <c r="AX3005" s="304">
        <v>20</v>
      </c>
      <c r="AY3005" s="304">
        <v>-999</v>
      </c>
      <c r="AZ3005" s="304">
        <v>480</v>
      </c>
      <c r="BA3005" s="304">
        <v>20</v>
      </c>
      <c r="BB3005" s="304">
        <v>-999</v>
      </c>
      <c r="BC3005" s="304">
        <v>480</v>
      </c>
      <c r="BD3005" s="304">
        <v>20</v>
      </c>
      <c r="BE3005" s="304">
        <v>20</v>
      </c>
      <c r="BF3005" s="304">
        <v>-999</v>
      </c>
      <c r="BG3005" s="304">
        <v>-999</v>
      </c>
      <c r="BH3005" s="304">
        <v>480</v>
      </c>
      <c r="BI3005" s="304">
        <v>480</v>
      </c>
      <c r="BJ3005" s="304">
        <v>2</v>
      </c>
      <c r="BK3005" s="304" t="s">
        <v>4954</v>
      </c>
      <c r="BL3005" s="304">
        <v>2</v>
      </c>
    </row>
    <row r="3006" spans="1:64" ht="15" hidden="1" customHeight="1" x14ac:dyDescent="0.2">
      <c r="A3006" s="304" t="s">
        <v>6176</v>
      </c>
      <c r="B3006" s="304" t="s">
        <v>1612</v>
      </c>
      <c r="C3006" s="304">
        <v>3145</v>
      </c>
      <c r="D3006" s="349" t="s">
        <v>1845</v>
      </c>
      <c r="E3006" s="304" t="s">
        <v>1845</v>
      </c>
      <c r="F3006" s="304"/>
      <c r="G3006" s="324">
        <v>33.632399999999997</v>
      </c>
      <c r="H3006" s="324">
        <v>132.7963</v>
      </c>
      <c r="I3006" s="324" t="s">
        <v>214</v>
      </c>
      <c r="J3006" s="368">
        <f t="shared" si="731"/>
        <v>436.20727622402285</v>
      </c>
      <c r="K3006" s="331">
        <v>0.2</v>
      </c>
      <c r="L3006" s="304" t="str">
        <f t="shared" si="719"/>
        <v>C</v>
      </c>
      <c r="M3006" s="388">
        <v>1</v>
      </c>
      <c r="N3006" s="304">
        <v>286.60000000000002</v>
      </c>
      <c r="O3006" s="304">
        <v>11</v>
      </c>
      <c r="P3006" s="331"/>
      <c r="Q3006" s="356"/>
      <c r="R3006" s="304"/>
      <c r="S3006" s="356">
        <v>365.77102893540325</v>
      </c>
      <c r="T3006" s="356">
        <v>444.03352592275837</v>
      </c>
      <c r="U3006" s="356">
        <f t="shared" si="732"/>
        <v>436.20727622402285</v>
      </c>
      <c r="V3006" s="356"/>
      <c r="W3006" s="304" t="s">
        <v>4661</v>
      </c>
      <c r="X3006" s="304">
        <v>-999</v>
      </c>
      <c r="Y3006" s="366" t="str">
        <f t="shared" si="721"/>
        <v>-</v>
      </c>
      <c r="Z3006" s="304"/>
      <c r="AA3006" s="304"/>
      <c r="AB3006" s="304">
        <v>-999</v>
      </c>
      <c r="AC3006" s="304">
        <v>-999</v>
      </c>
      <c r="AD3006" s="366">
        <v>-999</v>
      </c>
      <c r="AE3006" s="304">
        <v>-999</v>
      </c>
      <c r="AF3006" s="304">
        <v>-999</v>
      </c>
      <c r="AG3006" s="304"/>
      <c r="AH3006" s="304">
        <v>0.10495500000000001</v>
      </c>
      <c r="AI3006" s="312"/>
      <c r="AJ3006" s="332">
        <v>760</v>
      </c>
      <c r="AK3006" s="304">
        <f t="shared" si="720"/>
        <v>760</v>
      </c>
      <c r="AL3006" s="304">
        <f t="shared" si="730"/>
        <v>0.43</v>
      </c>
      <c r="AM3006" s="389" t="str">
        <f t="shared" si="724"/>
        <v/>
      </c>
      <c r="AN3006" s="304"/>
      <c r="AO3006" s="304"/>
      <c r="AP3006" s="312"/>
      <c r="AQ3006" s="312"/>
      <c r="AR3006" s="312"/>
      <c r="AS3006" s="304"/>
      <c r="AT3006" s="312"/>
      <c r="AU3006" s="329">
        <f>VLOOKUP(C3006,[1]world!$A$2:$B$3555,2,FALSE)</f>
        <v>1</v>
      </c>
      <c r="AV3006" s="329">
        <v>519</v>
      </c>
      <c r="AW3006" s="304">
        <v>0.37</v>
      </c>
      <c r="AX3006" s="304">
        <v>20</v>
      </c>
      <c r="AY3006" s="304">
        <v>-999</v>
      </c>
      <c r="AZ3006" s="304">
        <v>40</v>
      </c>
      <c r="BA3006" s="304">
        <v>20</v>
      </c>
      <c r="BB3006" s="304">
        <v>-999</v>
      </c>
      <c r="BC3006" s="304">
        <v>40</v>
      </c>
      <c r="BD3006" s="304">
        <v>20</v>
      </c>
      <c r="BE3006" s="304">
        <v>20</v>
      </c>
      <c r="BF3006" s="304">
        <v>-999</v>
      </c>
      <c r="BG3006" s="304">
        <v>-999</v>
      </c>
      <c r="BH3006" s="304">
        <v>40</v>
      </c>
      <c r="BI3006" s="304">
        <v>40</v>
      </c>
      <c r="BJ3006" s="304">
        <v>2</v>
      </c>
      <c r="BK3006" s="304" t="s">
        <v>4954</v>
      </c>
      <c r="BL3006" s="304">
        <v>2</v>
      </c>
    </row>
    <row r="3007" spans="1:64" ht="15" hidden="1" customHeight="1" x14ac:dyDescent="0.2">
      <c r="A3007" s="304" t="s">
        <v>6176</v>
      </c>
      <c r="B3007" s="304" t="s">
        <v>1612</v>
      </c>
      <c r="C3007" s="304">
        <v>3146</v>
      </c>
      <c r="D3007" s="349" t="s">
        <v>1759</v>
      </c>
      <c r="E3007" s="304" t="s">
        <v>1759</v>
      </c>
      <c r="F3007" s="304"/>
      <c r="G3007" s="324">
        <v>33.4512</v>
      </c>
      <c r="H3007" s="324">
        <v>132.68819999999999</v>
      </c>
      <c r="I3007" s="324" t="s">
        <v>214</v>
      </c>
      <c r="J3007" s="368">
        <f t="shared" si="731"/>
        <v>367.74592220521157</v>
      </c>
      <c r="K3007" s="331">
        <v>0.13</v>
      </c>
      <c r="L3007" s="304" t="str">
        <f t="shared" si="719"/>
        <v>C</v>
      </c>
      <c r="M3007" s="388">
        <v>1</v>
      </c>
      <c r="N3007" s="304">
        <v>296.10000000000002</v>
      </c>
      <c r="O3007" s="304">
        <v>16</v>
      </c>
      <c r="P3007" s="331"/>
      <c r="Q3007" s="356"/>
      <c r="R3007" s="304"/>
      <c r="S3007" s="356">
        <v>349.86822174168486</v>
      </c>
      <c r="T3007" s="356">
        <v>394.56247290050158</v>
      </c>
      <c r="U3007" s="356">
        <f t="shared" si="732"/>
        <v>367.74592220521157</v>
      </c>
      <c r="V3007" s="356"/>
      <c r="W3007" s="304" t="s">
        <v>4661</v>
      </c>
      <c r="X3007" s="304">
        <v>-999</v>
      </c>
      <c r="Y3007" s="366" t="str">
        <f t="shared" si="721"/>
        <v>-</v>
      </c>
      <c r="Z3007" s="304"/>
      <c r="AA3007" s="304"/>
      <c r="AB3007" s="304">
        <v>-999</v>
      </c>
      <c r="AC3007" s="304">
        <v>-999</v>
      </c>
      <c r="AD3007" s="366">
        <v>-999</v>
      </c>
      <c r="AE3007" s="304">
        <v>-999</v>
      </c>
      <c r="AF3007" s="304">
        <v>-999</v>
      </c>
      <c r="AG3007" s="304"/>
      <c r="AH3007" s="304">
        <v>6.7971299999999998E-2</v>
      </c>
      <c r="AI3007" s="312"/>
      <c r="AJ3007" s="332">
        <v>760</v>
      </c>
      <c r="AK3007" s="304">
        <f t="shared" si="720"/>
        <v>760</v>
      </c>
      <c r="AL3007" s="304">
        <f t="shared" si="730"/>
        <v>0.43</v>
      </c>
      <c r="AM3007" s="389" t="str">
        <f t="shared" si="724"/>
        <v/>
      </c>
      <c r="AN3007" s="304"/>
      <c r="AO3007" s="304"/>
      <c r="AP3007" s="312"/>
      <c r="AQ3007" s="312"/>
      <c r="AR3007" s="312"/>
      <c r="AS3007" s="304"/>
      <c r="AT3007" s="312"/>
      <c r="AU3007" s="329">
        <f>VLOOKUP(C3007,[1]world!$A$2:$B$3555,2,FALSE)</f>
        <v>5</v>
      </c>
      <c r="AV3007" s="329">
        <v>402</v>
      </c>
      <c r="AW3007" s="304">
        <v>0.37</v>
      </c>
      <c r="AX3007" s="304">
        <v>20</v>
      </c>
      <c r="AY3007" s="304">
        <v>-999</v>
      </c>
      <c r="AZ3007" s="304">
        <v>40</v>
      </c>
      <c r="BA3007" s="304">
        <v>20</v>
      </c>
      <c r="BB3007" s="304">
        <v>-999</v>
      </c>
      <c r="BC3007" s="304">
        <v>40</v>
      </c>
      <c r="BD3007" s="304">
        <v>20</v>
      </c>
      <c r="BE3007" s="304">
        <v>20</v>
      </c>
      <c r="BF3007" s="304">
        <v>-999</v>
      </c>
      <c r="BG3007" s="304">
        <v>-999</v>
      </c>
      <c r="BH3007" s="304">
        <v>40</v>
      </c>
      <c r="BI3007" s="304">
        <v>40</v>
      </c>
      <c r="BJ3007" s="304">
        <v>2</v>
      </c>
      <c r="BK3007" s="304" t="s">
        <v>4954</v>
      </c>
      <c r="BL3007" s="304">
        <v>2</v>
      </c>
    </row>
    <row r="3008" spans="1:64" ht="15" hidden="1" customHeight="1" x14ac:dyDescent="0.2">
      <c r="A3008" s="304" t="s">
        <v>6176</v>
      </c>
      <c r="B3008" s="304" t="s">
        <v>1612</v>
      </c>
      <c r="C3008" s="304">
        <v>3147</v>
      </c>
      <c r="D3008" s="349" t="s">
        <v>1758</v>
      </c>
      <c r="E3008" s="304" t="s">
        <v>1758</v>
      </c>
      <c r="F3008" s="304"/>
      <c r="G3008" s="324">
        <v>33.449599999999997</v>
      </c>
      <c r="H3008" s="324">
        <v>132.43360000000001</v>
      </c>
      <c r="I3008" s="324" t="s">
        <v>212</v>
      </c>
      <c r="J3008" s="368">
        <f t="shared" si="731"/>
        <v>271.34890676601225</v>
      </c>
      <c r="K3008" s="331">
        <v>0.13</v>
      </c>
      <c r="L3008" s="304" t="str">
        <f t="shared" si="719"/>
        <v>D</v>
      </c>
      <c r="M3008" s="388">
        <v>1</v>
      </c>
      <c r="N3008" s="304">
        <v>242.9</v>
      </c>
      <c r="O3008" s="304">
        <v>20</v>
      </c>
      <c r="P3008" s="331"/>
      <c r="Q3008" s="356"/>
      <c r="R3008" s="304"/>
      <c r="S3008" s="356">
        <v>271.34890676601225</v>
      </c>
      <c r="T3008" s="356">
        <v>291.94019055736169</v>
      </c>
      <c r="U3008" s="356">
        <f t="shared" si="732"/>
        <v>271.34890676601225</v>
      </c>
      <c r="V3008" s="356"/>
      <c r="W3008" s="304" t="s">
        <v>1674</v>
      </c>
      <c r="X3008" s="304" t="s">
        <v>213</v>
      </c>
      <c r="Y3008" s="366">
        <f t="shared" si="721"/>
        <v>274.5</v>
      </c>
      <c r="Z3008" s="304"/>
      <c r="AA3008" s="304"/>
      <c r="AB3008" s="304">
        <v>-999</v>
      </c>
      <c r="AC3008" s="304">
        <v>-999</v>
      </c>
      <c r="AD3008" s="366">
        <v>-999</v>
      </c>
      <c r="AE3008" s="304">
        <v>-999</v>
      </c>
      <c r="AF3008" s="304">
        <v>-999</v>
      </c>
      <c r="AG3008" s="304"/>
      <c r="AH3008" s="304">
        <v>9.7453499999999998E-2</v>
      </c>
      <c r="AI3008" s="312"/>
      <c r="AJ3008" s="332">
        <v>760</v>
      </c>
      <c r="AK3008" s="304">
        <f t="shared" si="720"/>
        <v>760</v>
      </c>
      <c r="AL3008" s="304">
        <f t="shared" si="730"/>
        <v>0.43</v>
      </c>
      <c r="AM3008" s="389" t="str">
        <f t="shared" si="724"/>
        <v/>
      </c>
      <c r="AN3008" s="304"/>
      <c r="AO3008" s="304"/>
      <c r="AP3008" s="312"/>
      <c r="AQ3008" s="312"/>
      <c r="AR3008" s="312"/>
      <c r="AS3008" s="304"/>
      <c r="AT3008" s="312"/>
      <c r="AU3008" s="329">
        <f>VLOOKUP(C3008,[1]world!$A$2:$B$3555,2,FALSE)</f>
        <v>1</v>
      </c>
      <c r="AV3008" s="329">
        <v>519</v>
      </c>
      <c r="AW3008" s="304">
        <v>0.37</v>
      </c>
      <c r="AX3008" s="304">
        <v>20</v>
      </c>
      <c r="AY3008" s="304">
        <v>-999</v>
      </c>
      <c r="AZ3008" s="304">
        <v>40</v>
      </c>
      <c r="BA3008" s="304">
        <v>20</v>
      </c>
      <c r="BB3008" s="304">
        <v>-999</v>
      </c>
      <c r="BC3008" s="304">
        <v>40</v>
      </c>
      <c r="BD3008" s="304">
        <v>20</v>
      </c>
      <c r="BE3008" s="304">
        <v>20</v>
      </c>
      <c r="BF3008" s="304">
        <v>-999</v>
      </c>
      <c r="BG3008" s="304">
        <v>-999</v>
      </c>
      <c r="BH3008" s="304">
        <v>40</v>
      </c>
      <c r="BI3008" s="304">
        <v>40</v>
      </c>
      <c r="BJ3008" s="304">
        <v>2</v>
      </c>
      <c r="BK3008" s="304" t="s">
        <v>4954</v>
      </c>
      <c r="BL3008" s="304">
        <v>2</v>
      </c>
    </row>
    <row r="3009" spans="1:64" ht="15" hidden="1" customHeight="1" x14ac:dyDescent="0.2">
      <c r="A3009" s="304" t="s">
        <v>6176</v>
      </c>
      <c r="B3009" s="304" t="s">
        <v>1612</v>
      </c>
      <c r="C3009" s="304">
        <v>3148</v>
      </c>
      <c r="D3009" s="349" t="s">
        <v>1712</v>
      </c>
      <c r="E3009" s="304" t="s">
        <v>1712</v>
      </c>
      <c r="F3009" s="304"/>
      <c r="G3009" s="324">
        <v>33.221699999999998</v>
      </c>
      <c r="H3009" s="324">
        <v>132.5727</v>
      </c>
      <c r="I3009" s="324" t="s">
        <v>212</v>
      </c>
      <c r="J3009" s="368">
        <f t="shared" si="731"/>
        <v>602.10430887315431</v>
      </c>
      <c r="K3009" s="331">
        <v>0.2</v>
      </c>
      <c r="L3009" s="304" t="str">
        <f t="shared" si="719"/>
        <v>C</v>
      </c>
      <c r="M3009" s="388">
        <v>1</v>
      </c>
      <c r="N3009" s="304">
        <v>388.9</v>
      </c>
      <c r="O3009" s="304">
        <v>10</v>
      </c>
      <c r="P3009" s="331"/>
      <c r="Q3009" s="356"/>
      <c r="R3009" s="304"/>
      <c r="S3009" s="356">
        <v>509.94485110603159</v>
      </c>
      <c r="T3009" s="356">
        <v>602.10430887315431</v>
      </c>
      <c r="U3009" s="356">
        <f t="shared" si="732"/>
        <v>602.10430887315431</v>
      </c>
      <c r="V3009" s="356"/>
      <c r="W3009" s="304" t="s">
        <v>890</v>
      </c>
      <c r="X3009" s="304" t="s">
        <v>205</v>
      </c>
      <c r="Y3009" s="366">
        <f t="shared" si="721"/>
        <v>424.8</v>
      </c>
      <c r="Z3009" s="304"/>
      <c r="AA3009" s="304"/>
      <c r="AB3009" s="304">
        <v>-999</v>
      </c>
      <c r="AC3009" s="304">
        <v>-999</v>
      </c>
      <c r="AD3009" s="366">
        <v>-999</v>
      </c>
      <c r="AE3009" s="304">
        <v>-999</v>
      </c>
      <c r="AF3009" s="304">
        <v>-999</v>
      </c>
      <c r="AG3009" s="304"/>
      <c r="AH3009" s="304">
        <v>5.3088999999999997E-2</v>
      </c>
      <c r="AI3009" s="312"/>
      <c r="AJ3009" s="332">
        <v>760</v>
      </c>
      <c r="AK3009" s="304">
        <f t="shared" si="720"/>
        <v>760</v>
      </c>
      <c r="AL3009" s="304">
        <f t="shared" si="730"/>
        <v>0.43</v>
      </c>
      <c r="AM3009" s="389" t="str">
        <f t="shared" si="724"/>
        <v/>
      </c>
      <c r="AN3009" s="304"/>
      <c r="AO3009" s="304"/>
      <c r="AP3009" s="312"/>
      <c r="AQ3009" s="312"/>
      <c r="AR3009" s="312"/>
      <c r="AS3009" s="304"/>
      <c r="AT3009" s="312"/>
      <c r="AU3009" s="329">
        <f>VLOOKUP(C3009,[1]world!$A$2:$B$3555,2,FALSE)</f>
        <v>3</v>
      </c>
      <c r="AV3009" s="329">
        <v>547</v>
      </c>
      <c r="AW3009" s="304">
        <v>0.37</v>
      </c>
      <c r="AX3009" s="304">
        <v>20</v>
      </c>
      <c r="AY3009" s="304">
        <v>-999</v>
      </c>
      <c r="AZ3009" s="304">
        <v>40</v>
      </c>
      <c r="BA3009" s="304">
        <v>20</v>
      </c>
      <c r="BB3009" s="304">
        <v>-999</v>
      </c>
      <c r="BC3009" s="304">
        <v>40</v>
      </c>
      <c r="BD3009" s="304">
        <v>20</v>
      </c>
      <c r="BE3009" s="304">
        <v>20</v>
      </c>
      <c r="BF3009" s="304">
        <v>-999</v>
      </c>
      <c r="BG3009" s="304">
        <v>-999</v>
      </c>
      <c r="BH3009" s="304">
        <v>40</v>
      </c>
      <c r="BI3009" s="304">
        <v>40</v>
      </c>
      <c r="BJ3009" s="304">
        <v>2</v>
      </c>
      <c r="BK3009" s="304" t="s">
        <v>4954</v>
      </c>
      <c r="BL3009" s="304">
        <v>2</v>
      </c>
    </row>
    <row r="3010" spans="1:64" ht="15" hidden="1" customHeight="1" x14ac:dyDescent="0.2">
      <c r="A3010" s="304" t="s">
        <v>6176</v>
      </c>
      <c r="B3010" s="304" t="s">
        <v>1612</v>
      </c>
      <c r="C3010" s="304">
        <v>3149</v>
      </c>
      <c r="D3010" s="349" t="s">
        <v>1746</v>
      </c>
      <c r="E3010" s="304" t="s">
        <v>1746</v>
      </c>
      <c r="F3010" s="304"/>
      <c r="G3010" s="324">
        <v>33.392400000000002</v>
      </c>
      <c r="H3010" s="324">
        <v>132.11410000000001</v>
      </c>
      <c r="I3010" s="324" t="s">
        <v>212</v>
      </c>
      <c r="J3010" s="368">
        <f t="shared" si="731"/>
        <v>658.07905588700385</v>
      </c>
      <c r="K3010" s="331">
        <v>0.2</v>
      </c>
      <c r="L3010" s="304" t="str">
        <f t="shared" si="719"/>
        <v>C</v>
      </c>
      <c r="M3010" s="388">
        <v>1</v>
      </c>
      <c r="N3010" s="304">
        <v>432.1</v>
      </c>
      <c r="O3010" s="304">
        <v>10</v>
      </c>
      <c r="P3010" s="331"/>
      <c r="Q3010" s="356"/>
      <c r="R3010" s="304"/>
      <c r="S3010" s="356">
        <v>568.33621008690659</v>
      </c>
      <c r="T3010" s="356">
        <v>658.07905588700385</v>
      </c>
      <c r="U3010" s="356">
        <f t="shared" si="732"/>
        <v>658.07905588700385</v>
      </c>
      <c r="V3010" s="356"/>
      <c r="W3010" s="304" t="s">
        <v>890</v>
      </c>
      <c r="X3010" s="304" t="s">
        <v>205</v>
      </c>
      <c r="Y3010" s="366">
        <f t="shared" si="721"/>
        <v>424.8</v>
      </c>
      <c r="Z3010" s="304"/>
      <c r="AA3010" s="304"/>
      <c r="AB3010" s="304">
        <v>-999</v>
      </c>
      <c r="AC3010" s="304">
        <v>-999</v>
      </c>
      <c r="AD3010" s="366">
        <v>-999</v>
      </c>
      <c r="AE3010" s="304">
        <v>-999</v>
      </c>
      <c r="AF3010" s="304">
        <v>-999</v>
      </c>
      <c r="AG3010" s="304"/>
      <c r="AH3010" s="304">
        <v>0.14044899999999999</v>
      </c>
      <c r="AI3010" s="312"/>
      <c r="AJ3010" s="332">
        <v>760</v>
      </c>
      <c r="AK3010" s="304">
        <f t="shared" si="720"/>
        <v>760</v>
      </c>
      <c r="AL3010" s="304">
        <f t="shared" si="730"/>
        <v>0.43</v>
      </c>
      <c r="AM3010" s="389" t="str">
        <f t="shared" si="724"/>
        <v/>
      </c>
      <c r="AN3010" s="304"/>
      <c r="AO3010" s="304"/>
      <c r="AP3010" s="312"/>
      <c r="AQ3010" s="312"/>
      <c r="AR3010" s="312"/>
      <c r="AS3010" s="304"/>
      <c r="AT3010" s="312"/>
      <c r="AU3010" s="329">
        <f>VLOOKUP(C3010,[1]world!$A$2:$B$3555,2,FALSE)</f>
        <v>7</v>
      </c>
      <c r="AV3010" s="329">
        <v>388</v>
      </c>
      <c r="AW3010" s="304">
        <v>0.37</v>
      </c>
      <c r="AX3010" s="304">
        <v>40</v>
      </c>
      <c r="AY3010" s="304">
        <v>-999</v>
      </c>
      <c r="AZ3010" s="304">
        <v>140</v>
      </c>
      <c r="BA3010" s="304">
        <v>40</v>
      </c>
      <c r="BB3010" s="304">
        <v>-999</v>
      </c>
      <c r="BC3010" s="304">
        <v>140</v>
      </c>
      <c r="BD3010" s="304">
        <v>40</v>
      </c>
      <c r="BE3010" s="304">
        <v>40</v>
      </c>
      <c r="BF3010" s="304">
        <v>-999</v>
      </c>
      <c r="BG3010" s="304">
        <v>-999</v>
      </c>
      <c r="BH3010" s="304">
        <v>140</v>
      </c>
      <c r="BI3010" s="304">
        <v>140</v>
      </c>
      <c r="BJ3010" s="304">
        <v>2</v>
      </c>
      <c r="BK3010" s="304" t="s">
        <v>4954</v>
      </c>
      <c r="BL3010" s="304">
        <v>2</v>
      </c>
    </row>
    <row r="3011" spans="1:64" ht="15" hidden="1" customHeight="1" x14ac:dyDescent="0.2">
      <c r="A3011" s="304" t="s">
        <v>6176</v>
      </c>
      <c r="B3011" s="304" t="s">
        <v>1612</v>
      </c>
      <c r="C3011" s="304">
        <v>3150</v>
      </c>
      <c r="D3011" s="349" t="s">
        <v>1659</v>
      </c>
      <c r="E3011" s="304" t="s">
        <v>1659</v>
      </c>
      <c r="F3011" s="304"/>
      <c r="G3011" s="324">
        <v>32.945300000000003</v>
      </c>
      <c r="H3011" s="324">
        <v>132.50470000000001</v>
      </c>
      <c r="I3011" s="324" t="s">
        <v>212</v>
      </c>
      <c r="J3011" s="368">
        <f t="shared" si="731"/>
        <v>375.87871770622678</v>
      </c>
      <c r="K3011" s="331">
        <v>0.2</v>
      </c>
      <c r="L3011" s="304" t="str">
        <f t="shared" si="719"/>
        <v>C</v>
      </c>
      <c r="M3011" s="388">
        <v>1</v>
      </c>
      <c r="N3011" s="304">
        <v>257.10000000000002</v>
      </c>
      <c r="O3011" s="304">
        <v>12</v>
      </c>
      <c r="P3011" s="331"/>
      <c r="Q3011" s="356"/>
      <c r="R3011" s="304"/>
      <c r="S3011" s="356">
        <v>321.74267609518739</v>
      </c>
      <c r="T3011" s="356">
        <v>389.41272810898664</v>
      </c>
      <c r="U3011" s="356">
        <f t="shared" si="732"/>
        <v>375.87871770622678</v>
      </c>
      <c r="V3011" s="356"/>
      <c r="W3011" s="304" t="s">
        <v>890</v>
      </c>
      <c r="X3011" s="304" t="s">
        <v>205</v>
      </c>
      <c r="Y3011" s="366">
        <f t="shared" si="721"/>
        <v>424.8</v>
      </c>
      <c r="Z3011" s="304"/>
      <c r="AA3011" s="304"/>
      <c r="AB3011" s="304">
        <v>-999</v>
      </c>
      <c r="AC3011" s="304">
        <v>-999</v>
      </c>
      <c r="AD3011" s="366">
        <v>-999</v>
      </c>
      <c r="AE3011" s="304">
        <v>-999</v>
      </c>
      <c r="AF3011" s="304">
        <v>-999</v>
      </c>
      <c r="AG3011" s="304"/>
      <c r="AH3011" s="304">
        <v>3.7574799999999998E-2</v>
      </c>
      <c r="AI3011" s="312"/>
      <c r="AJ3011" s="332">
        <v>760</v>
      </c>
      <c r="AK3011" s="304">
        <f t="shared" si="720"/>
        <v>760</v>
      </c>
      <c r="AL3011" s="304">
        <f t="shared" si="730"/>
        <v>0.43</v>
      </c>
      <c r="AM3011" s="389" t="str">
        <f t="shared" si="724"/>
        <v/>
      </c>
      <c r="AN3011" s="304"/>
      <c r="AO3011" s="304"/>
      <c r="AP3011" s="312"/>
      <c r="AQ3011" s="312"/>
      <c r="AR3011" s="312"/>
      <c r="AS3011" s="304"/>
      <c r="AT3011" s="312"/>
      <c r="AU3011" s="329">
        <f>VLOOKUP(C3011,[1]world!$A$2:$B$3555,2,FALSE)</f>
        <v>7</v>
      </c>
      <c r="AV3011" s="329">
        <v>388</v>
      </c>
      <c r="AW3011" s="304">
        <v>0.37</v>
      </c>
      <c r="AX3011" s="304">
        <v>20</v>
      </c>
      <c r="AY3011" s="304">
        <v>-999</v>
      </c>
      <c r="AZ3011" s="304">
        <v>20</v>
      </c>
      <c r="BA3011" s="304">
        <v>20</v>
      </c>
      <c r="BB3011" s="304">
        <v>-999</v>
      </c>
      <c r="BC3011" s="304">
        <v>20</v>
      </c>
      <c r="BD3011" s="304">
        <v>20</v>
      </c>
      <c r="BE3011" s="304">
        <v>20</v>
      </c>
      <c r="BF3011" s="304">
        <v>-999</v>
      </c>
      <c r="BG3011" s="304">
        <v>-999</v>
      </c>
      <c r="BH3011" s="304">
        <v>20</v>
      </c>
      <c r="BI3011" s="304">
        <v>20</v>
      </c>
      <c r="BJ3011" s="304">
        <v>2</v>
      </c>
      <c r="BK3011" s="304" t="s">
        <v>4954</v>
      </c>
      <c r="BL3011" s="304">
        <v>2</v>
      </c>
    </row>
    <row r="3012" spans="1:64" ht="15" hidden="1" customHeight="1" x14ac:dyDescent="0.2">
      <c r="A3012" s="304" t="s">
        <v>6176</v>
      </c>
      <c r="B3012" s="304" t="s">
        <v>1612</v>
      </c>
      <c r="C3012" s="304">
        <v>3151</v>
      </c>
      <c r="D3012" s="349" t="s">
        <v>1839</v>
      </c>
      <c r="E3012" s="304" t="s">
        <v>1839</v>
      </c>
      <c r="F3012" s="304"/>
      <c r="G3012" s="324">
        <v>33.609400000000001</v>
      </c>
      <c r="H3012" s="324">
        <v>132.4768</v>
      </c>
      <c r="I3012" s="324" t="s">
        <v>212</v>
      </c>
      <c r="J3012" s="368">
        <f t="shared" si="731"/>
        <v>365.08808695511738</v>
      </c>
      <c r="K3012" s="331">
        <v>0.13</v>
      </c>
      <c r="L3012" s="304" t="str">
        <f t="shared" ref="L3012:L3075" si="733">IF(J3012&lt;180,"E",IF(AND(J3012&gt;=180,J3012&lt;360),"D",IF(AND(J3012&gt;=360,J3012&lt;760),"C",IF(AND(J3012&gt;=760,J3012&lt;1500),"B",IF(J3012&gt;=1500,"A","-")))))</f>
        <v>C</v>
      </c>
      <c r="M3012" s="388">
        <v>1</v>
      </c>
      <c r="N3012" s="304">
        <v>325.89999999999998</v>
      </c>
      <c r="O3012" s="304">
        <v>20</v>
      </c>
      <c r="P3012" s="331"/>
      <c r="Q3012" s="356"/>
      <c r="R3012" s="304"/>
      <c r="S3012" s="356">
        <v>365.08808695511738</v>
      </c>
      <c r="T3012" s="356">
        <v>391.8107500235821</v>
      </c>
      <c r="U3012" s="356">
        <f t="shared" si="732"/>
        <v>365.08808695511738</v>
      </c>
      <c r="V3012" s="356"/>
      <c r="W3012" s="304" t="s">
        <v>1674</v>
      </c>
      <c r="X3012" s="304" t="s">
        <v>213</v>
      </c>
      <c r="Y3012" s="366">
        <f t="shared" si="721"/>
        <v>274.5</v>
      </c>
      <c r="Z3012" s="304"/>
      <c r="AA3012" s="304"/>
      <c r="AB3012" s="304">
        <v>-999</v>
      </c>
      <c r="AC3012" s="304">
        <v>-999</v>
      </c>
      <c r="AD3012" s="366">
        <v>-999</v>
      </c>
      <c r="AE3012" s="304">
        <v>-999</v>
      </c>
      <c r="AF3012" s="304">
        <v>-999</v>
      </c>
      <c r="AG3012" s="304"/>
      <c r="AH3012" s="304">
        <v>7.7978400000000003E-2</v>
      </c>
      <c r="AI3012" s="312"/>
      <c r="AJ3012" s="332">
        <v>760</v>
      </c>
      <c r="AK3012" s="304">
        <f t="shared" ref="AK3012:AK3075" si="734">IF(AJ3012&lt;=180,180,IF(AND(AJ3012&gt;180,AJ3012&lt;240),210,IF(AND(AJ3012&gt;=240,AJ3012&lt;300),270,IF(AND(AJ3012&gt;=300,AJ3012&lt;360),270,IF(AND(AJ3012&gt;=360,AJ3012&lt;490),425,IF(AND(AJ3012&gt;=490,AJ3012&lt;620),555,IF(AND(AJ3012&gt;=620,AJ3012&lt;760),690,IF(AJ3012&gt;=760,760,"Error"))))))))</f>
        <v>760</v>
      </c>
      <c r="AL3012" s="304">
        <f t="shared" si="730"/>
        <v>0.43</v>
      </c>
      <c r="AM3012" s="389" t="str">
        <f t="shared" si="724"/>
        <v/>
      </c>
      <c r="AN3012" s="304"/>
      <c r="AO3012" s="304"/>
      <c r="AP3012" s="312"/>
      <c r="AQ3012" s="312"/>
      <c r="AR3012" s="312"/>
      <c r="AS3012" s="304"/>
      <c r="AT3012" s="312"/>
      <c r="AU3012" s="329">
        <f>VLOOKUP(C3012,[1]world!$A$2:$B$3555,2,FALSE)</f>
        <v>3</v>
      </c>
      <c r="AV3012" s="329">
        <v>547</v>
      </c>
      <c r="AW3012" s="304">
        <v>0.37</v>
      </c>
      <c r="AX3012" s="304">
        <v>20</v>
      </c>
      <c r="AY3012" s="304">
        <v>-999</v>
      </c>
      <c r="AZ3012" s="304">
        <v>40</v>
      </c>
      <c r="BA3012" s="304">
        <v>20</v>
      </c>
      <c r="BB3012" s="304">
        <v>-999</v>
      </c>
      <c r="BC3012" s="304">
        <v>40</v>
      </c>
      <c r="BD3012" s="304">
        <v>20</v>
      </c>
      <c r="BE3012" s="304">
        <v>20</v>
      </c>
      <c r="BF3012" s="304">
        <v>-999</v>
      </c>
      <c r="BG3012" s="304">
        <v>-999</v>
      </c>
      <c r="BH3012" s="304">
        <v>40</v>
      </c>
      <c r="BI3012" s="304">
        <v>40</v>
      </c>
      <c r="BJ3012" s="304">
        <v>2</v>
      </c>
      <c r="BK3012" s="304" t="s">
        <v>4954</v>
      </c>
      <c r="BL3012" s="304">
        <v>2</v>
      </c>
    </row>
    <row r="3013" spans="1:64" ht="15" hidden="1" customHeight="1" x14ac:dyDescent="0.2">
      <c r="A3013" s="304" t="s">
        <v>6176</v>
      </c>
      <c r="B3013" s="304" t="s">
        <v>1612</v>
      </c>
      <c r="C3013" s="304">
        <v>3152</v>
      </c>
      <c r="D3013" s="349" t="s">
        <v>1940</v>
      </c>
      <c r="E3013" s="304" t="s">
        <v>1940</v>
      </c>
      <c r="F3013" s="304"/>
      <c r="G3013" s="324">
        <v>33.765799999999999</v>
      </c>
      <c r="H3013" s="324">
        <v>132.7088</v>
      </c>
      <c r="I3013" s="324" t="s">
        <v>212</v>
      </c>
      <c r="J3013" s="368">
        <f t="shared" si="731"/>
        <v>232.2444220377522</v>
      </c>
      <c r="K3013" s="331">
        <v>0.13</v>
      </c>
      <c r="L3013" s="304" t="str">
        <f t="shared" si="733"/>
        <v>D</v>
      </c>
      <c r="M3013" s="388">
        <v>1</v>
      </c>
      <c r="N3013" s="304">
        <v>208.2</v>
      </c>
      <c r="O3013" s="304">
        <v>20</v>
      </c>
      <c r="P3013" s="331"/>
      <c r="Q3013" s="356"/>
      <c r="R3013" s="304"/>
      <c r="S3013" s="356">
        <v>232.2444220377522</v>
      </c>
      <c r="T3013" s="356">
        <v>249.59198596109991</v>
      </c>
      <c r="U3013" s="356">
        <f t="shared" si="732"/>
        <v>232.2444220377522</v>
      </c>
      <c r="V3013" s="356"/>
      <c r="W3013" s="304" t="s">
        <v>1674</v>
      </c>
      <c r="X3013" s="304" t="s">
        <v>213</v>
      </c>
      <c r="Y3013" s="366">
        <f t="shared" ref="Y3013:Y3076" si="735">IF(X3013="A",506.6,IF(X3013="B",424.8,IF(X3013="C",338.6,IF(X3013="D",274.5,IF(X3013="E",181.5,"-")))))</f>
        <v>274.5</v>
      </c>
      <c r="Z3013" s="304"/>
      <c r="AA3013" s="304"/>
      <c r="AB3013" s="304">
        <v>-999</v>
      </c>
      <c r="AC3013" s="304">
        <v>-999</v>
      </c>
      <c r="AD3013" s="366">
        <v>-999</v>
      </c>
      <c r="AE3013" s="304">
        <v>-999</v>
      </c>
      <c r="AF3013" s="304">
        <v>-999</v>
      </c>
      <c r="AG3013" s="304"/>
      <c r="AH3013" s="304">
        <v>1.1321299999999999E-2</v>
      </c>
      <c r="AI3013" s="312"/>
      <c r="AJ3013" s="332">
        <v>452</v>
      </c>
      <c r="AK3013" s="304">
        <f t="shared" si="734"/>
        <v>425</v>
      </c>
      <c r="AL3013" s="304">
        <f t="shared" si="730"/>
        <v>0.43</v>
      </c>
      <c r="AM3013" s="389" t="str">
        <f t="shared" si="724"/>
        <v/>
      </c>
      <c r="AN3013" s="304"/>
      <c r="AO3013" s="304"/>
      <c r="AP3013" s="312"/>
      <c r="AQ3013" s="312"/>
      <c r="AR3013" s="312"/>
      <c r="AS3013" s="304"/>
      <c r="AT3013" s="312"/>
      <c r="AU3013" s="329">
        <f>VLOOKUP(C3013,[1]world!$A$2:$B$3555,2,FALSE)</f>
        <v>7</v>
      </c>
      <c r="AV3013" s="329">
        <v>388</v>
      </c>
      <c r="AW3013" s="304">
        <v>0.37</v>
      </c>
      <c r="AX3013" s="304">
        <v>20</v>
      </c>
      <c r="AY3013" s="304">
        <v>-999</v>
      </c>
      <c r="AZ3013" s="304">
        <v>580</v>
      </c>
      <c r="BA3013" s="304">
        <v>20</v>
      </c>
      <c r="BB3013" s="304">
        <v>-999</v>
      </c>
      <c r="BC3013" s="304">
        <v>580</v>
      </c>
      <c r="BD3013" s="304">
        <v>20</v>
      </c>
      <c r="BE3013" s="304">
        <v>20</v>
      </c>
      <c r="BF3013" s="304">
        <v>-999</v>
      </c>
      <c r="BG3013" s="304">
        <v>-999</v>
      </c>
      <c r="BH3013" s="304">
        <v>580</v>
      </c>
      <c r="BI3013" s="304">
        <v>580</v>
      </c>
      <c r="BJ3013" s="304">
        <v>2</v>
      </c>
      <c r="BK3013" s="304" t="s">
        <v>4954</v>
      </c>
      <c r="BL3013" s="304">
        <v>2</v>
      </c>
    </row>
    <row r="3014" spans="1:64" ht="15" hidden="1" customHeight="1" x14ac:dyDescent="0.2">
      <c r="A3014" s="304" t="s">
        <v>6159</v>
      </c>
      <c r="B3014" s="304" t="s">
        <v>2503</v>
      </c>
      <c r="C3014" s="304">
        <v>3153</v>
      </c>
      <c r="D3014" s="349" t="s">
        <v>2063</v>
      </c>
      <c r="E3014" s="309">
        <v>-999</v>
      </c>
      <c r="F3014" s="309"/>
      <c r="G3014" s="324">
        <v>33.912100000000002</v>
      </c>
      <c r="H3014" s="324">
        <v>133.6523</v>
      </c>
      <c r="I3014" s="324" t="s">
        <v>212</v>
      </c>
      <c r="J3014" s="368">
        <v>591.15639999999996</v>
      </c>
      <c r="K3014" s="331">
        <v>0.1</v>
      </c>
      <c r="L3014" s="304" t="str">
        <f t="shared" si="733"/>
        <v>C</v>
      </c>
      <c r="M3014" s="388">
        <v>0</v>
      </c>
      <c r="N3014" s="304"/>
      <c r="O3014" s="304">
        <v>21</v>
      </c>
      <c r="P3014" s="356"/>
      <c r="Q3014" s="356"/>
      <c r="R3014" s="304" t="s">
        <v>6159</v>
      </c>
      <c r="S3014" s="304"/>
      <c r="T3014" s="304"/>
      <c r="U3014" s="304"/>
      <c r="V3014" s="304"/>
      <c r="W3014" s="304" t="s">
        <v>900</v>
      </c>
      <c r="X3014" s="304" t="s">
        <v>232</v>
      </c>
      <c r="Y3014" s="366">
        <f t="shared" si="735"/>
        <v>506.6</v>
      </c>
      <c r="Z3014" s="304"/>
      <c r="AA3014" s="304"/>
      <c r="AB3014" s="304">
        <v>-999</v>
      </c>
      <c r="AC3014" s="304">
        <v>-999</v>
      </c>
      <c r="AD3014" s="366">
        <v>-999</v>
      </c>
      <c r="AE3014" s="304">
        <v>-999</v>
      </c>
      <c r="AF3014" s="304">
        <v>-999</v>
      </c>
      <c r="AG3014" s="304"/>
      <c r="AH3014" s="304">
        <v>8.5965499999999997E-3</v>
      </c>
      <c r="AI3014" s="312"/>
      <c r="AJ3014" s="332">
        <v>391</v>
      </c>
      <c r="AK3014" s="304">
        <f t="shared" si="734"/>
        <v>425</v>
      </c>
      <c r="AL3014" s="304">
        <f t="shared" si="730"/>
        <v>0.43</v>
      </c>
      <c r="AM3014" s="389" t="str">
        <f t="shared" si="724"/>
        <v/>
      </c>
      <c r="AN3014" s="304"/>
      <c r="AO3014" s="304"/>
      <c r="AP3014" s="312"/>
      <c r="AQ3014" s="312"/>
      <c r="AR3014" s="312"/>
      <c r="AS3014" s="304"/>
      <c r="AT3014" s="312"/>
      <c r="AU3014" s="329">
        <f>VLOOKUP(C3014,[1]world!$A$2:$B$3555,2,FALSE)</f>
        <v>3</v>
      </c>
      <c r="AV3014" s="329">
        <v>547</v>
      </c>
      <c r="AW3014" s="304">
        <v>0.37</v>
      </c>
      <c r="AX3014" s="304">
        <v>24</v>
      </c>
      <c r="AY3014" s="304">
        <v>24</v>
      </c>
      <c r="AZ3014" s="304">
        <v>40</v>
      </c>
      <c r="BA3014" s="304">
        <v>24</v>
      </c>
      <c r="BB3014" s="304">
        <v>24</v>
      </c>
      <c r="BC3014" s="304">
        <v>40</v>
      </c>
      <c r="BD3014" s="304">
        <v>20</v>
      </c>
      <c r="BE3014" s="304">
        <v>20</v>
      </c>
      <c r="BF3014" s="304">
        <v>-999</v>
      </c>
      <c r="BG3014" s="304">
        <v>-999</v>
      </c>
      <c r="BH3014" s="304">
        <v>40</v>
      </c>
      <c r="BI3014" s="304">
        <v>40</v>
      </c>
      <c r="BJ3014" s="304">
        <v>0</v>
      </c>
      <c r="BK3014" s="304">
        <v>0</v>
      </c>
      <c r="BL3014" s="304">
        <v>0</v>
      </c>
    </row>
    <row r="3015" spans="1:64" ht="15" hidden="1" customHeight="1" x14ac:dyDescent="0.2">
      <c r="A3015" s="304" t="s">
        <v>6103</v>
      </c>
      <c r="B3015" s="304" t="s">
        <v>2503</v>
      </c>
      <c r="C3015" s="304">
        <v>3154</v>
      </c>
      <c r="D3015" s="349" t="s">
        <v>2055</v>
      </c>
      <c r="E3015" s="309">
        <v>-999</v>
      </c>
      <c r="F3015" s="309"/>
      <c r="G3015" s="324">
        <v>33.899000000000001</v>
      </c>
      <c r="H3015" s="324">
        <v>133.0684</v>
      </c>
      <c r="I3015" s="324" t="s">
        <v>212</v>
      </c>
      <c r="J3015" s="366">
        <v>254.35</v>
      </c>
      <c r="K3015" s="331">
        <v>0.1</v>
      </c>
      <c r="L3015" s="304" t="str">
        <f t="shared" si="733"/>
        <v>D</v>
      </c>
      <c r="M3015" s="388">
        <v>0</v>
      </c>
      <c r="N3015" s="304"/>
      <c r="O3015" s="304">
        <v>21</v>
      </c>
      <c r="P3015" s="356"/>
      <c r="Q3015" s="356"/>
      <c r="R3015" s="304" t="s">
        <v>2503</v>
      </c>
      <c r="S3015" s="304"/>
      <c r="T3015" s="304"/>
      <c r="U3015" s="304"/>
      <c r="V3015" s="304"/>
      <c r="W3015" s="304" t="s">
        <v>1674</v>
      </c>
      <c r="X3015" s="304" t="s">
        <v>213</v>
      </c>
      <c r="Y3015" s="366">
        <f t="shared" si="735"/>
        <v>274.5</v>
      </c>
      <c r="Z3015" s="304"/>
      <c r="AA3015" s="304"/>
      <c r="AB3015" s="304">
        <v>-999</v>
      </c>
      <c r="AC3015" s="304">
        <v>-999</v>
      </c>
      <c r="AD3015" s="366">
        <v>-999</v>
      </c>
      <c r="AE3015" s="304">
        <v>-999</v>
      </c>
      <c r="AF3015" s="304">
        <v>-999</v>
      </c>
      <c r="AG3015" s="304"/>
      <c r="AH3015" s="304">
        <v>6.6505799999999997E-3</v>
      </c>
      <c r="AI3015" s="312"/>
      <c r="AJ3015" s="332">
        <v>350</v>
      </c>
      <c r="AK3015" s="304">
        <f t="shared" si="734"/>
        <v>270</v>
      </c>
      <c r="AL3015" s="304">
        <f t="shared" si="730"/>
        <v>0.43</v>
      </c>
      <c r="AM3015" s="389" t="str">
        <f t="shared" si="724"/>
        <v/>
      </c>
      <c r="AN3015" s="304"/>
      <c r="AO3015" s="304"/>
      <c r="AP3015" s="312"/>
      <c r="AQ3015" s="312"/>
      <c r="AR3015" s="312"/>
      <c r="AS3015" s="304"/>
      <c r="AT3015" s="312"/>
      <c r="AU3015" s="329">
        <f>VLOOKUP(C3015,[1]world!$A$2:$B$3555,2,FALSE)</f>
        <v>11</v>
      </c>
      <c r="AV3015" s="329">
        <v>328</v>
      </c>
      <c r="AW3015" s="304">
        <v>0.37</v>
      </c>
      <c r="AX3015" s="304">
        <v>20</v>
      </c>
      <c r="AY3015" s="304">
        <v>-999</v>
      </c>
      <c r="AZ3015" s="304">
        <v>360</v>
      </c>
      <c r="BA3015" s="304">
        <v>20</v>
      </c>
      <c r="BB3015" s="304">
        <v>-999</v>
      </c>
      <c r="BC3015" s="304">
        <v>360</v>
      </c>
      <c r="BD3015" s="304">
        <v>20</v>
      </c>
      <c r="BE3015" s="304">
        <v>20</v>
      </c>
      <c r="BF3015" s="304">
        <v>-999</v>
      </c>
      <c r="BG3015" s="304">
        <v>-999</v>
      </c>
      <c r="BH3015" s="304">
        <v>360</v>
      </c>
      <c r="BI3015" s="304">
        <v>360</v>
      </c>
      <c r="BJ3015" s="304">
        <v>2</v>
      </c>
      <c r="BK3015" s="304" t="s">
        <v>4954</v>
      </c>
      <c r="BL3015" s="304">
        <v>2</v>
      </c>
    </row>
    <row r="3016" spans="1:64" ht="15" hidden="1" customHeight="1" x14ac:dyDescent="0.2">
      <c r="A3016" s="304" t="s">
        <v>6103</v>
      </c>
      <c r="B3016" s="304" t="s">
        <v>2503</v>
      </c>
      <c r="C3016" s="304">
        <v>3155</v>
      </c>
      <c r="D3016" s="349" t="s">
        <v>1890</v>
      </c>
      <c r="E3016" s="309">
        <v>-999</v>
      </c>
      <c r="F3016" s="309"/>
      <c r="G3016" s="324">
        <v>33.707900000000002</v>
      </c>
      <c r="H3016" s="324">
        <v>132.8057</v>
      </c>
      <c r="I3016" s="324" t="s">
        <v>212</v>
      </c>
      <c r="J3016" s="366">
        <v>362.14</v>
      </c>
      <c r="K3016" s="331">
        <v>0.1</v>
      </c>
      <c r="L3016" s="304" t="str">
        <f t="shared" si="733"/>
        <v>C</v>
      </c>
      <c r="M3016" s="388">
        <v>0</v>
      </c>
      <c r="N3016" s="304"/>
      <c r="O3016" s="304">
        <v>21</v>
      </c>
      <c r="P3016" s="356"/>
      <c r="Q3016" s="356"/>
      <c r="R3016" s="304" t="s">
        <v>2503</v>
      </c>
      <c r="S3016" s="304"/>
      <c r="T3016" s="304"/>
      <c r="U3016" s="304"/>
      <c r="V3016" s="304"/>
      <c r="W3016" s="304" t="s">
        <v>900</v>
      </c>
      <c r="X3016" s="304" t="s">
        <v>232</v>
      </c>
      <c r="Y3016" s="366">
        <f t="shared" si="735"/>
        <v>506.6</v>
      </c>
      <c r="Z3016" s="304"/>
      <c r="AA3016" s="304"/>
      <c r="AB3016" s="304">
        <v>-999</v>
      </c>
      <c r="AC3016" s="304">
        <v>-999</v>
      </c>
      <c r="AD3016" s="366">
        <v>-999</v>
      </c>
      <c r="AE3016" s="304">
        <v>-999</v>
      </c>
      <c r="AF3016" s="304">
        <v>-999</v>
      </c>
      <c r="AG3016" s="304"/>
      <c r="AH3016" s="304">
        <v>0.141342</v>
      </c>
      <c r="AI3016" s="312"/>
      <c r="AJ3016" s="332">
        <v>760</v>
      </c>
      <c r="AK3016" s="304">
        <f t="shared" si="734"/>
        <v>760</v>
      </c>
      <c r="AL3016" s="304">
        <f t="shared" si="730"/>
        <v>0.43</v>
      </c>
      <c r="AM3016" s="389" t="str">
        <f t="shared" si="724"/>
        <v/>
      </c>
      <c r="AN3016" s="304"/>
      <c r="AO3016" s="304"/>
      <c r="AP3016" s="312"/>
      <c r="AQ3016" s="312"/>
      <c r="AR3016" s="312"/>
      <c r="AS3016" s="304"/>
      <c r="AT3016" s="312"/>
      <c r="AU3016" s="329">
        <f>VLOOKUP(C3016,[1]world!$A$2:$B$3555,2,FALSE)</f>
        <v>3</v>
      </c>
      <c r="AV3016" s="329">
        <v>547</v>
      </c>
      <c r="AW3016" s="304">
        <v>0.37</v>
      </c>
      <c r="AX3016" s="304">
        <v>30</v>
      </c>
      <c r="AY3016" s="304">
        <v>44</v>
      </c>
      <c r="AZ3016" s="304">
        <v>60</v>
      </c>
      <c r="BA3016" s="304">
        <v>30</v>
      </c>
      <c r="BB3016" s="304">
        <v>44</v>
      </c>
      <c r="BC3016" s="304">
        <v>60</v>
      </c>
      <c r="BD3016" s="304">
        <v>20</v>
      </c>
      <c r="BE3016" s="304">
        <v>20</v>
      </c>
      <c r="BF3016" s="304">
        <v>-999</v>
      </c>
      <c r="BG3016" s="304">
        <v>-999</v>
      </c>
      <c r="BH3016" s="304">
        <v>60</v>
      </c>
      <c r="BI3016" s="304">
        <v>60</v>
      </c>
      <c r="BJ3016" s="304">
        <v>0</v>
      </c>
      <c r="BK3016" s="304">
        <v>0</v>
      </c>
      <c r="BL3016" s="304">
        <v>0</v>
      </c>
    </row>
    <row r="3017" spans="1:64" ht="15" hidden="1" customHeight="1" x14ac:dyDescent="0.2">
      <c r="A3017" s="304" t="s">
        <v>6103</v>
      </c>
      <c r="B3017" s="304" t="s">
        <v>2503</v>
      </c>
      <c r="C3017" s="304">
        <v>3156</v>
      </c>
      <c r="D3017" s="349" t="s">
        <v>1733</v>
      </c>
      <c r="E3017" s="309">
        <v>-999</v>
      </c>
      <c r="F3017" s="309"/>
      <c r="G3017" s="324">
        <v>33.331400000000002</v>
      </c>
      <c r="H3017" s="324">
        <v>132.8005</v>
      </c>
      <c r="I3017" s="324" t="s">
        <v>212</v>
      </c>
      <c r="J3017" s="366">
        <v>717.22</v>
      </c>
      <c r="K3017" s="331">
        <v>0.1</v>
      </c>
      <c r="L3017" s="304" t="str">
        <f t="shared" si="733"/>
        <v>C</v>
      </c>
      <c r="M3017" s="388">
        <v>0</v>
      </c>
      <c r="N3017" s="304"/>
      <c r="O3017" s="304">
        <v>21</v>
      </c>
      <c r="P3017" s="356"/>
      <c r="Q3017" s="356"/>
      <c r="R3017" s="304" t="s">
        <v>2503</v>
      </c>
      <c r="S3017" s="304"/>
      <c r="T3017" s="304"/>
      <c r="U3017" s="304"/>
      <c r="V3017" s="304"/>
      <c r="W3017" s="304" t="s">
        <v>1674</v>
      </c>
      <c r="X3017" s="304" t="s">
        <v>213</v>
      </c>
      <c r="Y3017" s="366">
        <f t="shared" si="735"/>
        <v>274.5</v>
      </c>
      <c r="Z3017" s="304"/>
      <c r="AA3017" s="304"/>
      <c r="AB3017" s="304">
        <v>-999</v>
      </c>
      <c r="AC3017" s="304">
        <v>-999</v>
      </c>
      <c r="AD3017" s="366">
        <v>-999</v>
      </c>
      <c r="AE3017" s="304">
        <v>-999</v>
      </c>
      <c r="AF3017" s="304">
        <v>-999</v>
      </c>
      <c r="AG3017" s="304"/>
      <c r="AH3017" s="304">
        <v>9.2898999999999995E-2</v>
      </c>
      <c r="AI3017" s="312"/>
      <c r="AJ3017" s="332">
        <v>760</v>
      </c>
      <c r="AK3017" s="304">
        <f t="shared" si="734"/>
        <v>760</v>
      </c>
      <c r="AL3017" s="304">
        <f t="shared" si="730"/>
        <v>0.43</v>
      </c>
      <c r="AM3017" s="389" t="str">
        <f t="shared" ref="AM3017:AM3080" si="736">IF(AT3017&lt;&gt;"",AT3017,IF(AND(AT3017="",AR3017=""),"",AR3017))</f>
        <v/>
      </c>
      <c r="AN3017" s="304"/>
      <c r="AO3017" s="304"/>
      <c r="AP3017" s="312"/>
      <c r="AQ3017" s="312"/>
      <c r="AR3017" s="312"/>
      <c r="AS3017" s="304"/>
      <c r="AT3017" s="312"/>
      <c r="AU3017" s="329">
        <f>VLOOKUP(C3017,[1]world!$A$2:$B$3555,2,FALSE)</f>
        <v>1</v>
      </c>
      <c r="AV3017" s="329">
        <v>519</v>
      </c>
      <c r="AW3017" s="304">
        <v>0.37</v>
      </c>
      <c r="AX3017" s="304">
        <v>18</v>
      </c>
      <c r="AY3017" s="304">
        <v>18</v>
      </c>
      <c r="AZ3017" s="304">
        <v>40</v>
      </c>
      <c r="BA3017" s="304">
        <v>18</v>
      </c>
      <c r="BB3017" s="304">
        <v>18</v>
      </c>
      <c r="BC3017" s="304">
        <v>40</v>
      </c>
      <c r="BD3017" s="304">
        <v>20</v>
      </c>
      <c r="BE3017" s="304">
        <v>20</v>
      </c>
      <c r="BF3017" s="304">
        <v>-999</v>
      </c>
      <c r="BG3017" s="304">
        <v>-999</v>
      </c>
      <c r="BH3017" s="304">
        <v>40</v>
      </c>
      <c r="BI3017" s="304">
        <v>40</v>
      </c>
      <c r="BJ3017" s="304">
        <v>0</v>
      </c>
      <c r="BK3017" s="304">
        <v>0</v>
      </c>
      <c r="BL3017" s="304">
        <v>0</v>
      </c>
    </row>
    <row r="3018" spans="1:64" ht="15" hidden="1" customHeight="1" x14ac:dyDescent="0.2">
      <c r="A3018" s="304" t="s">
        <v>6159</v>
      </c>
      <c r="B3018" s="304" t="s">
        <v>2503</v>
      </c>
      <c r="C3018" s="304">
        <v>3157</v>
      </c>
      <c r="D3018" s="349" t="s">
        <v>1777</v>
      </c>
      <c r="E3018" s="309">
        <v>-999</v>
      </c>
      <c r="F3018" s="309"/>
      <c r="G3018" s="324">
        <v>33.498800000000003</v>
      </c>
      <c r="H3018" s="324">
        <v>132.75049999999999</v>
      </c>
      <c r="I3018" s="324" t="s">
        <v>212</v>
      </c>
      <c r="J3018" s="368">
        <v>391.42590000000001</v>
      </c>
      <c r="K3018" s="331">
        <v>0.1</v>
      </c>
      <c r="L3018" s="304" t="str">
        <f t="shared" si="733"/>
        <v>C</v>
      </c>
      <c r="M3018" s="388">
        <v>0</v>
      </c>
      <c r="N3018" s="304"/>
      <c r="O3018" s="304">
        <v>21</v>
      </c>
      <c r="P3018" s="356"/>
      <c r="Q3018" s="356"/>
      <c r="R3018" s="304" t="s">
        <v>6159</v>
      </c>
      <c r="S3018" s="304"/>
      <c r="T3018" s="304"/>
      <c r="U3018" s="304"/>
      <c r="V3018" s="304"/>
      <c r="W3018" s="304" t="s">
        <v>900</v>
      </c>
      <c r="X3018" s="304" t="s">
        <v>232</v>
      </c>
      <c r="Y3018" s="366">
        <f t="shared" si="735"/>
        <v>506.6</v>
      </c>
      <c r="Z3018" s="304"/>
      <c r="AA3018" s="304"/>
      <c r="AB3018" s="304">
        <v>-999</v>
      </c>
      <c r="AC3018" s="304">
        <v>-999</v>
      </c>
      <c r="AD3018" s="366">
        <v>-999</v>
      </c>
      <c r="AE3018" s="304">
        <v>-999</v>
      </c>
      <c r="AF3018" s="304">
        <v>-999</v>
      </c>
      <c r="AG3018" s="304"/>
      <c r="AH3018" s="304">
        <v>8.4488199999999999E-2</v>
      </c>
      <c r="AI3018" s="312"/>
      <c r="AJ3018" s="332">
        <v>760</v>
      </c>
      <c r="AK3018" s="304">
        <f t="shared" si="734"/>
        <v>760</v>
      </c>
      <c r="AL3018" s="304">
        <f t="shared" si="730"/>
        <v>0.43</v>
      </c>
      <c r="AM3018" s="389" t="str">
        <f t="shared" si="736"/>
        <v/>
      </c>
      <c r="AN3018" s="304"/>
      <c r="AO3018" s="304"/>
      <c r="AP3018" s="312"/>
      <c r="AQ3018" s="312"/>
      <c r="AR3018" s="312"/>
      <c r="AS3018" s="304"/>
      <c r="AT3018" s="312"/>
      <c r="AU3018" s="329">
        <f>VLOOKUP(C3018,[1]world!$A$2:$B$3555,2,FALSE)</f>
        <v>3</v>
      </c>
      <c r="AV3018" s="329">
        <v>547</v>
      </c>
      <c r="AW3018" s="304">
        <v>0.37</v>
      </c>
      <c r="AX3018" s="304">
        <v>20</v>
      </c>
      <c r="AY3018" s="304">
        <v>20</v>
      </c>
      <c r="AZ3018" s="304">
        <v>40</v>
      </c>
      <c r="BA3018" s="304">
        <v>20</v>
      </c>
      <c r="BB3018" s="304">
        <v>20</v>
      </c>
      <c r="BC3018" s="304">
        <v>40</v>
      </c>
      <c r="BD3018" s="304">
        <v>20</v>
      </c>
      <c r="BE3018" s="304">
        <v>20</v>
      </c>
      <c r="BF3018" s="304">
        <v>-999</v>
      </c>
      <c r="BG3018" s="304">
        <v>-999</v>
      </c>
      <c r="BH3018" s="304">
        <v>40</v>
      </c>
      <c r="BI3018" s="304">
        <v>40</v>
      </c>
      <c r="BJ3018" s="304">
        <v>0</v>
      </c>
      <c r="BK3018" s="304">
        <v>0</v>
      </c>
      <c r="BL3018" s="304">
        <v>0</v>
      </c>
    </row>
    <row r="3019" spans="1:64" ht="15" hidden="1" customHeight="1" x14ac:dyDescent="0.2">
      <c r="A3019" s="304" t="s">
        <v>6103</v>
      </c>
      <c r="B3019" s="304" t="s">
        <v>2503</v>
      </c>
      <c r="C3019" s="304">
        <v>3158</v>
      </c>
      <c r="D3019" s="349" t="s">
        <v>1783</v>
      </c>
      <c r="E3019" s="309">
        <v>-999</v>
      </c>
      <c r="F3019" s="309"/>
      <c r="G3019" s="324">
        <v>33.535400000000003</v>
      </c>
      <c r="H3019" s="324">
        <v>133.0042</v>
      </c>
      <c r="I3019" s="324" t="s">
        <v>214</v>
      </c>
      <c r="J3019" s="366">
        <v>363.85</v>
      </c>
      <c r="K3019" s="331">
        <v>0.1</v>
      </c>
      <c r="L3019" s="304" t="str">
        <f t="shared" si="733"/>
        <v>C</v>
      </c>
      <c r="M3019" s="388">
        <v>0</v>
      </c>
      <c r="N3019" s="304"/>
      <c r="O3019" s="304">
        <v>21</v>
      </c>
      <c r="P3019" s="356"/>
      <c r="Q3019" s="356"/>
      <c r="R3019" s="304" t="s">
        <v>2503</v>
      </c>
      <c r="S3019" s="304"/>
      <c r="T3019" s="304"/>
      <c r="U3019" s="304"/>
      <c r="V3019" s="304"/>
      <c r="W3019" s="304" t="s">
        <v>4661</v>
      </c>
      <c r="X3019" s="304">
        <v>-999</v>
      </c>
      <c r="Y3019" s="366" t="str">
        <f t="shared" si="735"/>
        <v>-</v>
      </c>
      <c r="Z3019" s="304"/>
      <c r="AA3019" s="304"/>
      <c r="AB3019" s="304">
        <v>-999</v>
      </c>
      <c r="AC3019" s="304">
        <v>-999</v>
      </c>
      <c r="AD3019" s="366">
        <v>-999</v>
      </c>
      <c r="AE3019" s="304">
        <v>-999</v>
      </c>
      <c r="AF3019" s="304">
        <v>-999</v>
      </c>
      <c r="AG3019" s="304"/>
      <c r="AH3019" s="304">
        <v>0.14568400000000001</v>
      </c>
      <c r="AI3019" s="312"/>
      <c r="AJ3019" s="332">
        <v>760</v>
      </c>
      <c r="AK3019" s="304">
        <f t="shared" si="734"/>
        <v>760</v>
      </c>
      <c r="AL3019" s="304">
        <f t="shared" si="730"/>
        <v>0.43</v>
      </c>
      <c r="AM3019" s="389" t="str">
        <f t="shared" si="736"/>
        <v/>
      </c>
      <c r="AN3019" s="304"/>
      <c r="AO3019" s="304"/>
      <c r="AP3019" s="312"/>
      <c r="AQ3019" s="312"/>
      <c r="AR3019" s="312"/>
      <c r="AS3019" s="304"/>
      <c r="AT3019" s="312"/>
      <c r="AU3019" s="329">
        <f>VLOOKUP(C3019,[1]world!$A$2:$B$3555,2,FALSE)</f>
        <v>1</v>
      </c>
      <c r="AV3019" s="329">
        <v>519</v>
      </c>
      <c r="AW3019" s="304">
        <v>0.37</v>
      </c>
      <c r="AX3019" s="304">
        <v>38</v>
      </c>
      <c r="AY3019" s="304">
        <v>84</v>
      </c>
      <c r="AZ3019" s="304">
        <v>-999</v>
      </c>
      <c r="BA3019" s="304">
        <v>38</v>
      </c>
      <c r="BB3019" s="304">
        <v>84</v>
      </c>
      <c r="BC3019" s="304">
        <v>-999</v>
      </c>
      <c r="BD3019" s="304">
        <v>20</v>
      </c>
      <c r="BE3019" s="304">
        <v>20</v>
      </c>
      <c r="BF3019" s="304">
        <v>-999</v>
      </c>
      <c r="BG3019" s="304">
        <v>-999</v>
      </c>
      <c r="BH3019" s="304">
        <v>40</v>
      </c>
      <c r="BI3019" s="304">
        <v>40</v>
      </c>
      <c r="BJ3019" s="304">
        <v>0</v>
      </c>
      <c r="BK3019" s="304">
        <v>0</v>
      </c>
      <c r="BL3019" s="304">
        <v>0</v>
      </c>
    </row>
    <row r="3020" spans="1:64" ht="15" hidden="1" customHeight="1" x14ac:dyDescent="0.2">
      <c r="A3020" s="304" t="s">
        <v>6176</v>
      </c>
      <c r="B3020" s="304" t="s">
        <v>1612</v>
      </c>
      <c r="C3020" s="304">
        <v>3159</v>
      </c>
      <c r="D3020" s="349" t="s">
        <v>3311</v>
      </c>
      <c r="E3020" s="304" t="s">
        <v>3311</v>
      </c>
      <c r="F3020" s="304"/>
      <c r="G3020" s="324">
        <v>36.038600000000002</v>
      </c>
      <c r="H3020" s="324">
        <v>136.0137</v>
      </c>
      <c r="I3020" s="324" t="s">
        <v>212</v>
      </c>
      <c r="J3020" s="368">
        <f t="shared" ref="J3020:J3026" si="737">U3020</f>
        <v>365.54660686132513</v>
      </c>
      <c r="K3020" s="331">
        <v>0.2</v>
      </c>
      <c r="L3020" s="304" t="str">
        <f t="shared" si="733"/>
        <v>C</v>
      </c>
      <c r="M3020" s="388">
        <v>1</v>
      </c>
      <c r="N3020" s="304">
        <v>274</v>
      </c>
      <c r="O3020" s="304">
        <v>14</v>
      </c>
      <c r="P3020" s="331"/>
      <c r="Q3020" s="356"/>
      <c r="R3020" s="304"/>
      <c r="S3020" s="356">
        <v>333.00576688105764</v>
      </c>
      <c r="T3020" s="356">
        <v>387.24050018150348</v>
      </c>
      <c r="U3020" s="356">
        <f t="shared" ref="U3020:U3026" si="738">IF(O3020&lt;=10,T3020,IF(O3020&gt;=20,S3020,((O3020-10)*(S3020-T3020)/10+T3020)))</f>
        <v>365.54660686132513</v>
      </c>
      <c r="V3020" s="356"/>
      <c r="W3020" s="304" t="s">
        <v>890</v>
      </c>
      <c r="X3020" s="304" t="s">
        <v>205</v>
      </c>
      <c r="Y3020" s="366">
        <f t="shared" si="735"/>
        <v>424.8</v>
      </c>
      <c r="Z3020" s="304"/>
      <c r="AA3020" s="304"/>
      <c r="AB3020" s="304">
        <v>-999</v>
      </c>
      <c r="AC3020" s="304">
        <v>-999</v>
      </c>
      <c r="AD3020" s="366">
        <v>-999</v>
      </c>
      <c r="AE3020" s="304">
        <v>-999</v>
      </c>
      <c r="AF3020" s="304">
        <v>-999</v>
      </c>
      <c r="AG3020" s="304"/>
      <c r="AH3020" s="304">
        <v>0.217364</v>
      </c>
      <c r="AI3020" s="312"/>
      <c r="AJ3020" s="332">
        <v>760</v>
      </c>
      <c r="AK3020" s="304">
        <f t="shared" si="734"/>
        <v>760</v>
      </c>
      <c r="AL3020" s="304">
        <f t="shared" si="730"/>
        <v>0.43</v>
      </c>
      <c r="AM3020" s="389" t="str">
        <f t="shared" si="736"/>
        <v/>
      </c>
      <c r="AN3020" s="304"/>
      <c r="AO3020" s="304"/>
      <c r="AP3020" s="312"/>
      <c r="AQ3020" s="312"/>
      <c r="AR3020" s="312"/>
      <c r="AS3020" s="304"/>
      <c r="AT3020" s="312"/>
      <c r="AU3020" s="329">
        <f>VLOOKUP(C3020,[1]world!$A$2:$B$3555,2,FALSE)</f>
        <v>3</v>
      </c>
      <c r="AV3020" s="329">
        <v>547</v>
      </c>
      <c r="AW3020" s="304">
        <v>0.37</v>
      </c>
      <c r="AX3020" s="304">
        <v>480</v>
      </c>
      <c r="AY3020" s="304">
        <v>-999</v>
      </c>
      <c r="AZ3020" s="304">
        <v>1020</v>
      </c>
      <c r="BA3020" s="304">
        <v>480</v>
      </c>
      <c r="BB3020" s="304">
        <v>-999</v>
      </c>
      <c r="BC3020" s="304">
        <v>1020</v>
      </c>
      <c r="BD3020" s="304">
        <v>480</v>
      </c>
      <c r="BE3020" s="304">
        <v>480</v>
      </c>
      <c r="BF3020" s="304">
        <v>-999</v>
      </c>
      <c r="BG3020" s="304">
        <v>-999</v>
      </c>
      <c r="BH3020" s="304">
        <v>1020</v>
      </c>
      <c r="BI3020" s="304">
        <v>1020</v>
      </c>
      <c r="BJ3020" s="304">
        <v>2</v>
      </c>
      <c r="BK3020" s="304" t="s">
        <v>4954</v>
      </c>
      <c r="BL3020" s="304">
        <v>2</v>
      </c>
    </row>
    <row r="3021" spans="1:64" ht="15" hidden="1" customHeight="1" x14ac:dyDescent="0.2">
      <c r="A3021" s="304" t="s">
        <v>6176</v>
      </c>
      <c r="B3021" s="304" t="s">
        <v>1612</v>
      </c>
      <c r="C3021" s="304">
        <v>3160</v>
      </c>
      <c r="D3021" s="349" t="s">
        <v>3259</v>
      </c>
      <c r="E3021" s="304" t="s">
        <v>3259</v>
      </c>
      <c r="F3021" s="304"/>
      <c r="G3021" s="324">
        <v>35.906700000000001</v>
      </c>
      <c r="H3021" s="324">
        <v>136.17429999999999</v>
      </c>
      <c r="I3021" s="324" t="s">
        <v>214</v>
      </c>
      <c r="J3021" s="368">
        <f t="shared" si="737"/>
        <v>371.27539325650969</v>
      </c>
      <c r="K3021" s="331">
        <v>0.13</v>
      </c>
      <c r="L3021" s="304" t="str">
        <f t="shared" si="733"/>
        <v>C</v>
      </c>
      <c r="M3021" s="388">
        <v>1</v>
      </c>
      <c r="N3021" s="304">
        <v>324.39999999999998</v>
      </c>
      <c r="O3021" s="304">
        <v>19</v>
      </c>
      <c r="P3021" s="331"/>
      <c r="Q3021" s="356"/>
      <c r="R3021" s="304"/>
      <c r="S3021" s="356">
        <v>368.19212159270438</v>
      </c>
      <c r="T3021" s="356">
        <v>399.0248382307575</v>
      </c>
      <c r="U3021" s="356">
        <f t="shared" si="738"/>
        <v>371.27539325650969</v>
      </c>
      <c r="V3021" s="356"/>
      <c r="W3021" s="304" t="s">
        <v>4661</v>
      </c>
      <c r="X3021" s="304">
        <v>-999</v>
      </c>
      <c r="Y3021" s="366" t="str">
        <f t="shared" si="735"/>
        <v>-</v>
      </c>
      <c r="Z3021" s="304"/>
      <c r="AA3021" s="304"/>
      <c r="AB3021" s="304">
        <v>-999</v>
      </c>
      <c r="AC3021" s="304">
        <v>-999</v>
      </c>
      <c r="AD3021" s="366">
        <v>-999</v>
      </c>
      <c r="AE3021" s="304">
        <v>-999</v>
      </c>
      <c r="AF3021" s="304">
        <v>-999</v>
      </c>
      <c r="AG3021" s="304"/>
      <c r="AH3021" s="304">
        <v>2.4250399999999998E-2</v>
      </c>
      <c r="AI3021" s="312"/>
      <c r="AJ3021" s="332">
        <v>745</v>
      </c>
      <c r="AK3021" s="304">
        <f t="shared" si="734"/>
        <v>690</v>
      </c>
      <c r="AL3021" s="304">
        <f t="shared" si="730"/>
        <v>0.43</v>
      </c>
      <c r="AM3021" s="389" t="str">
        <f t="shared" si="736"/>
        <v/>
      </c>
      <c r="AN3021" s="304"/>
      <c r="AO3021" s="304"/>
      <c r="AP3021" s="312"/>
      <c r="AQ3021" s="312"/>
      <c r="AR3021" s="312"/>
      <c r="AS3021" s="304"/>
      <c r="AT3021" s="312"/>
      <c r="AU3021" s="329">
        <f>VLOOKUP(C3021,[1]world!$A$2:$B$3555,2,FALSE)</f>
        <v>7</v>
      </c>
      <c r="AV3021" s="329">
        <v>388</v>
      </c>
      <c r="AW3021" s="304">
        <v>0.37</v>
      </c>
      <c r="AX3021" s="304">
        <v>80</v>
      </c>
      <c r="AY3021" s="304">
        <v>-999</v>
      </c>
      <c r="AZ3021" s="304">
        <v>120</v>
      </c>
      <c r="BA3021" s="304">
        <v>80</v>
      </c>
      <c r="BB3021" s="304">
        <v>-999</v>
      </c>
      <c r="BC3021" s="304">
        <v>120</v>
      </c>
      <c r="BD3021" s="304">
        <v>80</v>
      </c>
      <c r="BE3021" s="304">
        <v>80</v>
      </c>
      <c r="BF3021" s="304">
        <v>-999</v>
      </c>
      <c r="BG3021" s="304">
        <v>-999</v>
      </c>
      <c r="BH3021" s="304">
        <v>120</v>
      </c>
      <c r="BI3021" s="304">
        <v>120</v>
      </c>
      <c r="BJ3021" s="304">
        <v>2</v>
      </c>
      <c r="BK3021" s="304" t="s">
        <v>4954</v>
      </c>
      <c r="BL3021" s="304">
        <v>2</v>
      </c>
    </row>
    <row r="3022" spans="1:64" ht="15" hidden="1" customHeight="1" x14ac:dyDescent="0.2">
      <c r="A3022" s="304" t="s">
        <v>6176</v>
      </c>
      <c r="B3022" s="304" t="s">
        <v>1612</v>
      </c>
      <c r="C3022" s="304">
        <v>3161</v>
      </c>
      <c r="D3022" s="349" t="s">
        <v>3183</v>
      </c>
      <c r="E3022" s="304" t="s">
        <v>3183</v>
      </c>
      <c r="F3022" s="304"/>
      <c r="G3022" s="324">
        <v>35.773099999999999</v>
      </c>
      <c r="H3022" s="324">
        <v>136.19980000000001</v>
      </c>
      <c r="I3022" s="324" t="s">
        <v>212</v>
      </c>
      <c r="J3022" s="368">
        <f t="shared" si="737"/>
        <v>587.669283629593</v>
      </c>
      <c r="K3022" s="331">
        <v>0.2</v>
      </c>
      <c r="L3022" s="304" t="str">
        <f t="shared" si="733"/>
        <v>C</v>
      </c>
      <c r="M3022" s="388">
        <v>1</v>
      </c>
      <c r="N3022" s="304">
        <v>378</v>
      </c>
      <c r="O3022" s="304">
        <v>10</v>
      </c>
      <c r="P3022" s="331"/>
      <c r="Q3022" s="356"/>
      <c r="R3022" s="304"/>
      <c r="S3022" s="356">
        <v>495.24096411470998</v>
      </c>
      <c r="T3022" s="356">
        <v>587.669283629593</v>
      </c>
      <c r="U3022" s="356">
        <f t="shared" si="738"/>
        <v>587.669283629593</v>
      </c>
      <c r="V3022" s="356"/>
      <c r="W3022" s="304" t="s">
        <v>890</v>
      </c>
      <c r="X3022" s="304" t="s">
        <v>205</v>
      </c>
      <c r="Y3022" s="366">
        <f t="shared" si="735"/>
        <v>424.8</v>
      </c>
      <c r="Z3022" s="304"/>
      <c r="AA3022" s="304"/>
      <c r="AB3022" s="304">
        <v>-999</v>
      </c>
      <c r="AC3022" s="304">
        <v>-999</v>
      </c>
      <c r="AD3022" s="366">
        <v>-999</v>
      </c>
      <c r="AE3022" s="304">
        <v>-999</v>
      </c>
      <c r="AF3022" s="304">
        <v>-999</v>
      </c>
      <c r="AG3022" s="304"/>
      <c r="AH3022" s="304">
        <v>0.110985</v>
      </c>
      <c r="AI3022" s="312"/>
      <c r="AJ3022" s="332">
        <v>760</v>
      </c>
      <c r="AK3022" s="304">
        <f t="shared" si="734"/>
        <v>760</v>
      </c>
      <c r="AL3022" s="304">
        <f t="shared" si="730"/>
        <v>0.43</v>
      </c>
      <c r="AM3022" s="389" t="str">
        <f t="shared" si="736"/>
        <v/>
      </c>
      <c r="AN3022" s="304"/>
      <c r="AO3022" s="304"/>
      <c r="AP3022" s="312"/>
      <c r="AQ3022" s="312"/>
      <c r="AR3022" s="312"/>
      <c r="AS3022" s="304"/>
      <c r="AT3022" s="312"/>
      <c r="AU3022" s="329">
        <f>VLOOKUP(C3022,[1]world!$A$2:$B$3555,2,FALSE)</f>
        <v>1</v>
      </c>
      <c r="AV3022" s="329">
        <v>519</v>
      </c>
      <c r="AW3022" s="304">
        <v>0.37</v>
      </c>
      <c r="AX3022" s="304">
        <v>20</v>
      </c>
      <c r="AY3022" s="304">
        <v>-999</v>
      </c>
      <c r="AZ3022" s="304">
        <v>40</v>
      </c>
      <c r="BA3022" s="304">
        <v>20</v>
      </c>
      <c r="BB3022" s="304">
        <v>-999</v>
      </c>
      <c r="BC3022" s="304">
        <v>40</v>
      </c>
      <c r="BD3022" s="304">
        <v>20</v>
      </c>
      <c r="BE3022" s="304">
        <v>20</v>
      </c>
      <c r="BF3022" s="304">
        <v>-999</v>
      </c>
      <c r="BG3022" s="304">
        <v>-999</v>
      </c>
      <c r="BH3022" s="304">
        <v>40</v>
      </c>
      <c r="BI3022" s="304">
        <v>40</v>
      </c>
      <c r="BJ3022" s="304">
        <v>2</v>
      </c>
      <c r="BK3022" s="304" t="s">
        <v>4954</v>
      </c>
      <c r="BL3022" s="304">
        <v>2</v>
      </c>
    </row>
    <row r="3023" spans="1:64" ht="15" hidden="1" customHeight="1" x14ac:dyDescent="0.2">
      <c r="A3023" s="304" t="s">
        <v>6176</v>
      </c>
      <c r="B3023" s="304" t="s">
        <v>1612</v>
      </c>
      <c r="C3023" s="304">
        <v>3162</v>
      </c>
      <c r="D3023" s="349" t="s">
        <v>3113</v>
      </c>
      <c r="E3023" s="304" t="s">
        <v>3113</v>
      </c>
      <c r="F3023" s="304"/>
      <c r="G3023" s="324">
        <v>35.6447</v>
      </c>
      <c r="H3023" s="324">
        <v>136.0575</v>
      </c>
      <c r="I3023" s="324" t="s">
        <v>212</v>
      </c>
      <c r="J3023" s="368">
        <f t="shared" si="737"/>
        <v>186.2336488412478</v>
      </c>
      <c r="K3023" s="331">
        <v>0.13</v>
      </c>
      <c r="L3023" s="304" t="str">
        <f t="shared" si="733"/>
        <v>D</v>
      </c>
      <c r="M3023" s="388">
        <v>1</v>
      </c>
      <c r="N3023" s="304">
        <v>167.3</v>
      </c>
      <c r="O3023" s="304">
        <v>20</v>
      </c>
      <c r="P3023" s="331"/>
      <c r="Q3023" s="356"/>
      <c r="R3023" s="304"/>
      <c r="S3023" s="356">
        <v>186.2336488412478</v>
      </c>
      <c r="T3023" s="356">
        <v>199.26062112182944</v>
      </c>
      <c r="U3023" s="356">
        <f t="shared" si="738"/>
        <v>186.2336488412478</v>
      </c>
      <c r="V3023" s="356"/>
      <c r="W3023" s="304" t="s">
        <v>1674</v>
      </c>
      <c r="X3023" s="304" t="s">
        <v>213</v>
      </c>
      <c r="Y3023" s="366">
        <f t="shared" si="735"/>
        <v>274.5</v>
      </c>
      <c r="Z3023" s="304"/>
      <c r="AA3023" s="304"/>
      <c r="AB3023" s="304">
        <v>-999</v>
      </c>
      <c r="AC3023" s="304">
        <v>-999</v>
      </c>
      <c r="AD3023" s="366">
        <v>-999</v>
      </c>
      <c r="AE3023" s="304">
        <v>-999</v>
      </c>
      <c r="AF3023" s="304">
        <v>-999</v>
      </c>
      <c r="AG3023" s="304"/>
      <c r="AH3023" s="304">
        <v>2.1559600000000002E-3</v>
      </c>
      <c r="AI3023" s="312"/>
      <c r="AJ3023" s="332">
        <v>245</v>
      </c>
      <c r="AK3023" s="304">
        <f t="shared" si="734"/>
        <v>270</v>
      </c>
      <c r="AL3023" s="304">
        <f t="shared" ref="AL3023:AL3054" si="739">IF(AH3023&lt;=0.0022,0.2,0.43)</f>
        <v>0.2</v>
      </c>
      <c r="AM3023" s="389" t="str">
        <f t="shared" si="736"/>
        <v/>
      </c>
      <c r="AN3023" s="304"/>
      <c r="AO3023" s="304"/>
      <c r="AP3023" s="312"/>
      <c r="AQ3023" s="312"/>
      <c r="AR3023" s="312"/>
      <c r="AS3023" s="304"/>
      <c r="AT3023" s="312"/>
      <c r="AU3023" s="329">
        <f>VLOOKUP(C3023,[1]world!$A$2:$B$3555,2,FALSE)</f>
        <v>7</v>
      </c>
      <c r="AV3023" s="329">
        <v>388</v>
      </c>
      <c r="AW3023" s="304">
        <v>0.37</v>
      </c>
      <c r="AX3023" s="304">
        <v>80</v>
      </c>
      <c r="AY3023" s="304">
        <v>-999</v>
      </c>
      <c r="AZ3023" s="304">
        <v>180</v>
      </c>
      <c r="BA3023" s="304">
        <v>80</v>
      </c>
      <c r="BB3023" s="304">
        <v>-999</v>
      </c>
      <c r="BC3023" s="304">
        <v>180</v>
      </c>
      <c r="BD3023" s="304">
        <v>80</v>
      </c>
      <c r="BE3023" s="304">
        <v>80</v>
      </c>
      <c r="BF3023" s="304">
        <v>-999</v>
      </c>
      <c r="BG3023" s="304">
        <v>-999</v>
      </c>
      <c r="BH3023" s="304">
        <v>180</v>
      </c>
      <c r="BI3023" s="304">
        <v>180</v>
      </c>
      <c r="BJ3023" s="304">
        <v>2</v>
      </c>
      <c r="BK3023" s="304" t="s">
        <v>4954</v>
      </c>
      <c r="BL3023" s="304">
        <v>2</v>
      </c>
    </row>
    <row r="3024" spans="1:64" ht="15" hidden="1" customHeight="1" x14ac:dyDescent="0.2">
      <c r="A3024" s="304" t="s">
        <v>6176</v>
      </c>
      <c r="B3024" s="304" t="s">
        <v>1612</v>
      </c>
      <c r="C3024" s="304">
        <v>3163</v>
      </c>
      <c r="D3024" s="349" t="s">
        <v>3073</v>
      </c>
      <c r="E3024" s="304" t="s">
        <v>3073</v>
      </c>
      <c r="F3024" s="304"/>
      <c r="G3024" s="324">
        <v>35.547899999999998</v>
      </c>
      <c r="H3024" s="324">
        <v>135.9084</v>
      </c>
      <c r="I3024" s="324" t="s">
        <v>212</v>
      </c>
      <c r="J3024" s="368">
        <f t="shared" si="737"/>
        <v>200.84761829899853</v>
      </c>
      <c r="K3024" s="331">
        <v>0.13</v>
      </c>
      <c r="L3024" s="304" t="str">
        <f t="shared" si="733"/>
        <v>D</v>
      </c>
      <c r="M3024" s="388">
        <v>1</v>
      </c>
      <c r="N3024" s="304">
        <v>180.3</v>
      </c>
      <c r="O3024" s="304">
        <v>20</v>
      </c>
      <c r="P3024" s="331"/>
      <c r="Q3024" s="356"/>
      <c r="R3024" s="304"/>
      <c r="S3024" s="356">
        <v>200.84761829899853</v>
      </c>
      <c r="T3024" s="356">
        <v>215.30365688662326</v>
      </c>
      <c r="U3024" s="356">
        <f t="shared" si="738"/>
        <v>200.84761829899853</v>
      </c>
      <c r="V3024" s="356"/>
      <c r="W3024" s="304" t="s">
        <v>1674</v>
      </c>
      <c r="X3024" s="304" t="s">
        <v>213</v>
      </c>
      <c r="Y3024" s="366">
        <f t="shared" si="735"/>
        <v>274.5</v>
      </c>
      <c r="Z3024" s="304"/>
      <c r="AA3024" s="304"/>
      <c r="AB3024" s="304">
        <v>-999</v>
      </c>
      <c r="AC3024" s="304">
        <v>-999</v>
      </c>
      <c r="AD3024" s="366">
        <v>-999</v>
      </c>
      <c r="AE3024" s="304">
        <v>-999</v>
      </c>
      <c r="AF3024" s="304">
        <v>-999</v>
      </c>
      <c r="AG3024" s="304"/>
      <c r="AH3024" s="304">
        <v>0.14613300000000001</v>
      </c>
      <c r="AI3024" s="312"/>
      <c r="AJ3024" s="332">
        <v>760</v>
      </c>
      <c r="AK3024" s="304">
        <f t="shared" si="734"/>
        <v>760</v>
      </c>
      <c r="AL3024" s="304">
        <f t="shared" si="739"/>
        <v>0.43</v>
      </c>
      <c r="AM3024" s="389" t="str">
        <f t="shared" si="736"/>
        <v/>
      </c>
      <c r="AN3024" s="304"/>
      <c r="AO3024" s="304"/>
      <c r="AP3024" s="312"/>
      <c r="AQ3024" s="312"/>
      <c r="AR3024" s="312"/>
      <c r="AS3024" s="304"/>
      <c r="AT3024" s="312"/>
      <c r="AU3024" s="329">
        <f>VLOOKUP(C3024,[1]world!$A$2:$B$3555,2,FALSE)</f>
        <v>3</v>
      </c>
      <c r="AV3024" s="329">
        <v>547</v>
      </c>
      <c r="AW3024" s="304">
        <v>0.37</v>
      </c>
      <c r="AX3024" s="304">
        <v>100</v>
      </c>
      <c r="AY3024" s="304">
        <v>-999</v>
      </c>
      <c r="AZ3024" s="304">
        <v>400</v>
      </c>
      <c r="BA3024" s="304">
        <v>100</v>
      </c>
      <c r="BB3024" s="304">
        <v>-999</v>
      </c>
      <c r="BC3024" s="304">
        <v>400</v>
      </c>
      <c r="BD3024" s="304">
        <v>100</v>
      </c>
      <c r="BE3024" s="304">
        <v>100</v>
      </c>
      <c r="BF3024" s="304">
        <v>-999</v>
      </c>
      <c r="BG3024" s="304">
        <v>-999</v>
      </c>
      <c r="BH3024" s="304">
        <v>400</v>
      </c>
      <c r="BI3024" s="304">
        <v>400</v>
      </c>
      <c r="BJ3024" s="304">
        <v>2</v>
      </c>
      <c r="BK3024" s="304" t="s">
        <v>4954</v>
      </c>
      <c r="BL3024" s="304">
        <v>2</v>
      </c>
    </row>
    <row r="3025" spans="1:64" ht="15" hidden="1" customHeight="1" x14ac:dyDescent="0.2">
      <c r="A3025" s="304" t="s">
        <v>6176</v>
      </c>
      <c r="B3025" s="304" t="s">
        <v>1612</v>
      </c>
      <c r="C3025" s="304">
        <v>3164</v>
      </c>
      <c r="D3025" s="349" t="s">
        <v>3056</v>
      </c>
      <c r="E3025" s="304" t="s">
        <v>3056</v>
      </c>
      <c r="F3025" s="304"/>
      <c r="G3025" s="324">
        <v>35.496499999999997</v>
      </c>
      <c r="H3025" s="324">
        <v>135.75190000000001</v>
      </c>
      <c r="I3025" s="324" t="s">
        <v>212</v>
      </c>
      <c r="J3025" s="368">
        <f t="shared" si="737"/>
        <v>163.21082238497931</v>
      </c>
      <c r="K3025" s="331">
        <v>0.13</v>
      </c>
      <c r="L3025" s="304" t="str">
        <f t="shared" si="733"/>
        <v>E</v>
      </c>
      <c r="M3025" s="388">
        <v>1</v>
      </c>
      <c r="N3025" s="304">
        <v>146.80000000000001</v>
      </c>
      <c r="O3025" s="304">
        <v>20</v>
      </c>
      <c r="P3025" s="331"/>
      <c r="Q3025" s="356"/>
      <c r="R3025" s="304"/>
      <c r="S3025" s="356">
        <v>163.21082238497931</v>
      </c>
      <c r="T3025" s="356">
        <v>173.88768290657163</v>
      </c>
      <c r="U3025" s="356">
        <f t="shared" si="738"/>
        <v>163.21082238497931</v>
      </c>
      <c r="V3025" s="356"/>
      <c r="W3025" s="304" t="s">
        <v>1657</v>
      </c>
      <c r="X3025" s="304" t="s">
        <v>240</v>
      </c>
      <c r="Y3025" s="366">
        <f t="shared" si="735"/>
        <v>181.5</v>
      </c>
      <c r="Z3025" s="304">
        <v>0.2</v>
      </c>
      <c r="AA3025" s="304"/>
      <c r="AB3025" s="304">
        <v>-999</v>
      </c>
      <c r="AC3025" s="304">
        <v>-999</v>
      </c>
      <c r="AD3025" s="366">
        <v>-999</v>
      </c>
      <c r="AE3025" s="304">
        <v>-999</v>
      </c>
      <c r="AF3025" s="304">
        <v>-999</v>
      </c>
      <c r="AG3025" s="304"/>
      <c r="AH3025" s="304">
        <v>2.7750700000000001E-3</v>
      </c>
      <c r="AI3025" s="312"/>
      <c r="AJ3025" s="332">
        <v>263</v>
      </c>
      <c r="AK3025" s="304">
        <f t="shared" si="734"/>
        <v>270</v>
      </c>
      <c r="AL3025" s="304">
        <f t="shared" si="739"/>
        <v>0.43</v>
      </c>
      <c r="AM3025" s="389" t="str">
        <f t="shared" si="736"/>
        <v/>
      </c>
      <c r="AN3025" s="304"/>
      <c r="AO3025" s="304"/>
      <c r="AP3025" s="312"/>
      <c r="AQ3025" s="312"/>
      <c r="AR3025" s="312"/>
      <c r="AS3025" s="304"/>
      <c r="AT3025" s="312"/>
      <c r="AU3025" s="329">
        <f>VLOOKUP(C3025,[1]world!$A$2:$B$3555,2,FALSE)</f>
        <v>7</v>
      </c>
      <c r="AV3025" s="329">
        <v>388</v>
      </c>
      <c r="AW3025" s="304">
        <v>0.37</v>
      </c>
      <c r="AX3025" s="304">
        <v>60</v>
      </c>
      <c r="AY3025" s="304">
        <v>-999</v>
      </c>
      <c r="AZ3025" s="304">
        <v>200</v>
      </c>
      <c r="BA3025" s="304">
        <v>60</v>
      </c>
      <c r="BB3025" s="304">
        <v>-999</v>
      </c>
      <c r="BC3025" s="304">
        <v>200</v>
      </c>
      <c r="BD3025" s="304">
        <v>60</v>
      </c>
      <c r="BE3025" s="304">
        <v>60</v>
      </c>
      <c r="BF3025" s="304">
        <v>-999</v>
      </c>
      <c r="BG3025" s="304">
        <v>-999</v>
      </c>
      <c r="BH3025" s="304">
        <v>200</v>
      </c>
      <c r="BI3025" s="304">
        <v>200</v>
      </c>
      <c r="BJ3025" s="304">
        <v>2</v>
      </c>
      <c r="BK3025" s="304" t="s">
        <v>4954</v>
      </c>
      <c r="BL3025" s="304">
        <v>2</v>
      </c>
    </row>
    <row r="3026" spans="1:64" ht="15" hidden="1" customHeight="1" x14ac:dyDescent="0.2">
      <c r="A3026" s="304" t="s">
        <v>6176</v>
      </c>
      <c r="B3026" s="304" t="s">
        <v>1612</v>
      </c>
      <c r="C3026" s="304">
        <v>3165</v>
      </c>
      <c r="D3026" s="349" t="s">
        <v>3053</v>
      </c>
      <c r="E3026" s="304" t="s">
        <v>3053</v>
      </c>
      <c r="F3026" s="304"/>
      <c r="G3026" s="324">
        <v>35.490400000000001</v>
      </c>
      <c r="H3026" s="324">
        <v>135.55099999999999</v>
      </c>
      <c r="I3026" s="324" t="s">
        <v>212</v>
      </c>
      <c r="J3026" s="368">
        <f t="shared" si="737"/>
        <v>214.34634749234519</v>
      </c>
      <c r="K3026" s="331">
        <v>0.13</v>
      </c>
      <c r="L3026" s="304" t="str">
        <f t="shared" si="733"/>
        <v>D</v>
      </c>
      <c r="M3026" s="388">
        <v>1</v>
      </c>
      <c r="N3026" s="304">
        <v>192.3</v>
      </c>
      <c r="O3026" s="304">
        <v>20</v>
      </c>
      <c r="P3026" s="331"/>
      <c r="Q3026" s="356"/>
      <c r="R3026" s="304"/>
      <c r="S3026" s="356">
        <v>214.34634749234519</v>
      </c>
      <c r="T3026" s="356">
        <v>230.07613431638603</v>
      </c>
      <c r="U3026" s="356">
        <f t="shared" si="738"/>
        <v>214.34634749234519</v>
      </c>
      <c r="V3026" s="356"/>
      <c r="W3026" s="304" t="s">
        <v>1674</v>
      </c>
      <c r="X3026" s="304" t="s">
        <v>213</v>
      </c>
      <c r="Y3026" s="366">
        <f t="shared" si="735"/>
        <v>274.5</v>
      </c>
      <c r="Z3026" s="304"/>
      <c r="AA3026" s="304"/>
      <c r="AB3026" s="304">
        <v>-999</v>
      </c>
      <c r="AC3026" s="304">
        <v>-999</v>
      </c>
      <c r="AD3026" s="366">
        <v>-999</v>
      </c>
      <c r="AE3026" s="304">
        <v>-999</v>
      </c>
      <c r="AF3026" s="304">
        <v>-999</v>
      </c>
      <c r="AG3026" s="304"/>
      <c r="AH3026" s="304">
        <v>1.4241699999999999E-2</v>
      </c>
      <c r="AI3026" s="312"/>
      <c r="AJ3026" s="332">
        <v>522</v>
      </c>
      <c r="AK3026" s="304">
        <f t="shared" si="734"/>
        <v>555</v>
      </c>
      <c r="AL3026" s="304">
        <f t="shared" si="739"/>
        <v>0.43</v>
      </c>
      <c r="AM3026" s="389" t="str">
        <f t="shared" si="736"/>
        <v/>
      </c>
      <c r="AN3026" s="304"/>
      <c r="AO3026" s="304"/>
      <c r="AP3026" s="312"/>
      <c r="AQ3026" s="312"/>
      <c r="AR3026" s="312"/>
      <c r="AS3026" s="304"/>
      <c r="AT3026" s="312"/>
      <c r="AU3026" s="329">
        <f>VLOOKUP(C3026,[1]world!$A$2:$B$3555,2,FALSE)</f>
        <v>7</v>
      </c>
      <c r="AV3026" s="329">
        <v>388</v>
      </c>
      <c r="AW3026" s="304">
        <v>0.37</v>
      </c>
      <c r="AX3026" s="304">
        <v>40</v>
      </c>
      <c r="AY3026" s="304">
        <v>-999</v>
      </c>
      <c r="AZ3026" s="304">
        <v>240</v>
      </c>
      <c r="BA3026" s="304">
        <v>40</v>
      </c>
      <c r="BB3026" s="304">
        <v>-999</v>
      </c>
      <c r="BC3026" s="304">
        <v>240</v>
      </c>
      <c r="BD3026" s="304">
        <v>40</v>
      </c>
      <c r="BE3026" s="304">
        <v>40</v>
      </c>
      <c r="BF3026" s="304">
        <v>-999</v>
      </c>
      <c r="BG3026" s="304">
        <v>-999</v>
      </c>
      <c r="BH3026" s="304">
        <v>240</v>
      </c>
      <c r="BI3026" s="304">
        <v>240</v>
      </c>
      <c r="BJ3026" s="304">
        <v>2</v>
      </c>
      <c r="BK3026" s="304" t="s">
        <v>4954</v>
      </c>
      <c r="BL3026" s="304">
        <v>2</v>
      </c>
    </row>
    <row r="3027" spans="1:64" ht="15" hidden="1" customHeight="1" x14ac:dyDescent="0.2">
      <c r="A3027" s="304" t="s">
        <v>6103</v>
      </c>
      <c r="B3027" s="304" t="s">
        <v>2503</v>
      </c>
      <c r="C3027" s="304">
        <v>3166</v>
      </c>
      <c r="D3027" s="349" t="s">
        <v>3280</v>
      </c>
      <c r="E3027" s="309">
        <v>-999</v>
      </c>
      <c r="F3027" s="309"/>
      <c r="G3027" s="324">
        <v>35.9452</v>
      </c>
      <c r="H3027" s="324">
        <v>136.05840000000001</v>
      </c>
      <c r="I3027" s="324" t="s">
        <v>214</v>
      </c>
      <c r="J3027" s="366">
        <v>342.86</v>
      </c>
      <c r="K3027" s="331">
        <v>0.1</v>
      </c>
      <c r="L3027" s="304" t="str">
        <f t="shared" si="733"/>
        <v>D</v>
      </c>
      <c r="M3027" s="388">
        <v>0</v>
      </c>
      <c r="N3027" s="304"/>
      <c r="O3027" s="304">
        <v>21</v>
      </c>
      <c r="P3027" s="356"/>
      <c r="Q3027" s="356"/>
      <c r="R3027" s="304" t="s">
        <v>2503</v>
      </c>
      <c r="S3027" s="304"/>
      <c r="T3027" s="304"/>
      <c r="U3027" s="304"/>
      <c r="V3027" s="304"/>
      <c r="W3027" s="304" t="s">
        <v>4661</v>
      </c>
      <c r="X3027" s="304">
        <v>-999</v>
      </c>
      <c r="Y3027" s="366" t="str">
        <f t="shared" si="735"/>
        <v>-</v>
      </c>
      <c r="Z3027" s="304"/>
      <c r="AA3027" s="304"/>
      <c r="AB3027" s="304">
        <v>-999</v>
      </c>
      <c r="AC3027" s="304">
        <v>-999</v>
      </c>
      <c r="AD3027" s="366">
        <v>-999</v>
      </c>
      <c r="AE3027" s="304">
        <v>-999</v>
      </c>
      <c r="AF3027" s="304">
        <v>-999</v>
      </c>
      <c r="AG3027" s="304"/>
      <c r="AH3027" s="304">
        <v>2.35421E-2</v>
      </c>
      <c r="AI3027" s="312"/>
      <c r="AJ3027" s="332">
        <v>731</v>
      </c>
      <c r="AK3027" s="304">
        <f t="shared" si="734"/>
        <v>690</v>
      </c>
      <c r="AL3027" s="304">
        <f t="shared" si="739"/>
        <v>0.43</v>
      </c>
      <c r="AM3027" s="389" t="str">
        <f t="shared" si="736"/>
        <v/>
      </c>
      <c r="AN3027" s="304"/>
      <c r="AO3027" s="304"/>
      <c r="AP3027" s="312"/>
      <c r="AQ3027" s="312"/>
      <c r="AR3027" s="312"/>
      <c r="AS3027" s="304"/>
      <c r="AT3027" s="312"/>
      <c r="AU3027" s="329">
        <f>VLOOKUP(C3027,[1]world!$A$2:$B$3555,2,FALSE)</f>
        <v>7</v>
      </c>
      <c r="AV3027" s="329">
        <v>388</v>
      </c>
      <c r="AW3027" s="304">
        <v>0.37</v>
      </c>
      <c r="AX3027" s="304">
        <v>46</v>
      </c>
      <c r="AY3027" s="304">
        <v>46</v>
      </c>
      <c r="AZ3027" s="304">
        <v>80</v>
      </c>
      <c r="BA3027" s="304">
        <v>46</v>
      </c>
      <c r="BB3027" s="304">
        <v>46</v>
      </c>
      <c r="BC3027" s="304">
        <v>80</v>
      </c>
      <c r="BD3027" s="304">
        <v>20</v>
      </c>
      <c r="BE3027" s="304">
        <v>20</v>
      </c>
      <c r="BF3027" s="304">
        <v>-999</v>
      </c>
      <c r="BG3027" s="304">
        <v>-999</v>
      </c>
      <c r="BH3027" s="304">
        <v>80</v>
      </c>
      <c r="BI3027" s="304">
        <v>80</v>
      </c>
      <c r="BJ3027" s="304">
        <v>0</v>
      </c>
      <c r="BK3027" s="304">
        <v>0</v>
      </c>
      <c r="BL3027" s="304">
        <v>0</v>
      </c>
    </row>
    <row r="3028" spans="1:64" ht="15" hidden="1" customHeight="1" x14ac:dyDescent="0.2">
      <c r="A3028" s="304" t="s">
        <v>6103</v>
      </c>
      <c r="B3028" s="304" t="s">
        <v>2503</v>
      </c>
      <c r="C3028" s="304">
        <v>3167</v>
      </c>
      <c r="D3028" s="349" t="s">
        <v>3075</v>
      </c>
      <c r="E3028" s="309">
        <v>-999</v>
      </c>
      <c r="F3028" s="309"/>
      <c r="G3028" s="324">
        <v>35.555599999999998</v>
      </c>
      <c r="H3028" s="324">
        <v>135.87219999999999</v>
      </c>
      <c r="I3028" s="324" t="s">
        <v>214</v>
      </c>
      <c r="J3028" s="366">
        <v>300</v>
      </c>
      <c r="K3028" s="331">
        <v>0.1</v>
      </c>
      <c r="L3028" s="304" t="str">
        <f t="shared" si="733"/>
        <v>D</v>
      </c>
      <c r="M3028" s="388">
        <v>0</v>
      </c>
      <c r="N3028" s="304"/>
      <c r="O3028" s="304">
        <v>21</v>
      </c>
      <c r="P3028" s="356"/>
      <c r="Q3028" s="356"/>
      <c r="R3028" s="304" t="s">
        <v>2503</v>
      </c>
      <c r="S3028" s="304"/>
      <c r="T3028" s="304"/>
      <c r="U3028" s="304"/>
      <c r="V3028" s="304"/>
      <c r="W3028" s="304" t="s">
        <v>4661</v>
      </c>
      <c r="X3028" s="304">
        <v>-999</v>
      </c>
      <c r="Y3028" s="366" t="str">
        <f t="shared" si="735"/>
        <v>-</v>
      </c>
      <c r="Z3028" s="304"/>
      <c r="AA3028" s="304"/>
      <c r="AB3028" s="304">
        <v>-999</v>
      </c>
      <c r="AC3028" s="304">
        <v>-999</v>
      </c>
      <c r="AD3028" s="366">
        <v>-999</v>
      </c>
      <c r="AE3028" s="304">
        <v>-999</v>
      </c>
      <c r="AF3028" s="304">
        <v>-999</v>
      </c>
      <c r="AG3028" s="304"/>
      <c r="AH3028" s="304">
        <v>0.116636</v>
      </c>
      <c r="AI3028" s="312"/>
      <c r="AJ3028" s="332">
        <v>760</v>
      </c>
      <c r="AK3028" s="304">
        <f t="shared" si="734"/>
        <v>760</v>
      </c>
      <c r="AL3028" s="304">
        <f t="shared" si="739"/>
        <v>0.43</v>
      </c>
      <c r="AM3028" s="389" t="str">
        <f t="shared" si="736"/>
        <v/>
      </c>
      <c r="AN3028" s="304"/>
      <c r="AO3028" s="304"/>
      <c r="AP3028" s="312"/>
      <c r="AQ3028" s="312"/>
      <c r="AR3028" s="312"/>
      <c r="AS3028" s="304"/>
      <c r="AT3028" s="312"/>
      <c r="AU3028" s="329">
        <f>VLOOKUP(C3028,[1]world!$A$2:$B$3555,2,FALSE)</f>
        <v>3</v>
      </c>
      <c r="AV3028" s="329">
        <v>547</v>
      </c>
      <c r="AW3028" s="304">
        <v>0.37</v>
      </c>
      <c r="AX3028" s="304">
        <v>98</v>
      </c>
      <c r="AY3028" s="304">
        <v>98</v>
      </c>
      <c r="AZ3028" s="304">
        <v>-999</v>
      </c>
      <c r="BA3028" s="304">
        <v>98</v>
      </c>
      <c r="BB3028" s="304">
        <v>98</v>
      </c>
      <c r="BC3028" s="304">
        <v>-999</v>
      </c>
      <c r="BD3028" s="304">
        <v>20</v>
      </c>
      <c r="BE3028" s="304">
        <v>20</v>
      </c>
      <c r="BF3028" s="304">
        <v>-999</v>
      </c>
      <c r="BG3028" s="304">
        <v>-999</v>
      </c>
      <c r="BH3028" s="304">
        <v>40</v>
      </c>
      <c r="BI3028" s="304">
        <v>40</v>
      </c>
      <c r="BJ3028" s="304">
        <v>0</v>
      </c>
      <c r="BK3028" s="304">
        <v>0</v>
      </c>
      <c r="BL3028" s="304">
        <v>0</v>
      </c>
    </row>
    <row r="3029" spans="1:64" ht="15" hidden="1" customHeight="1" x14ac:dyDescent="0.2">
      <c r="A3029" s="304" t="s">
        <v>6103</v>
      </c>
      <c r="B3029" s="304" t="s">
        <v>2503</v>
      </c>
      <c r="C3029" s="304">
        <v>3168</v>
      </c>
      <c r="D3029" s="349" t="s">
        <v>3104</v>
      </c>
      <c r="E3029" s="309">
        <v>-999</v>
      </c>
      <c r="F3029" s="309"/>
      <c r="G3029" s="324">
        <v>35.635800000000003</v>
      </c>
      <c r="H3029" s="324">
        <v>136.03309999999999</v>
      </c>
      <c r="I3029" s="324" t="s">
        <v>214</v>
      </c>
      <c r="J3029" s="366">
        <v>187.41</v>
      </c>
      <c r="K3029" s="331">
        <v>0.1</v>
      </c>
      <c r="L3029" s="304" t="str">
        <f t="shared" si="733"/>
        <v>D</v>
      </c>
      <c r="M3029" s="388">
        <v>0</v>
      </c>
      <c r="N3029" s="304"/>
      <c r="O3029" s="304">
        <v>21</v>
      </c>
      <c r="P3029" s="356"/>
      <c r="Q3029" s="356"/>
      <c r="R3029" s="304" t="s">
        <v>2503</v>
      </c>
      <c r="S3029" s="304"/>
      <c r="T3029" s="304"/>
      <c r="U3029" s="304"/>
      <c r="V3029" s="304"/>
      <c r="W3029" s="304" t="s">
        <v>4661</v>
      </c>
      <c r="X3029" s="304">
        <v>-999</v>
      </c>
      <c r="Y3029" s="366" t="str">
        <f t="shared" si="735"/>
        <v>-</v>
      </c>
      <c r="Z3029" s="304"/>
      <c r="AA3029" s="304"/>
      <c r="AB3029" s="304">
        <v>-999</v>
      </c>
      <c r="AC3029" s="304">
        <v>-999</v>
      </c>
      <c r="AD3029" s="366">
        <v>-999</v>
      </c>
      <c r="AE3029" s="304">
        <v>-999</v>
      </c>
      <c r="AF3029" s="304">
        <v>-999</v>
      </c>
      <c r="AG3029" s="304"/>
      <c r="AH3029" s="304">
        <v>1.55903E-2</v>
      </c>
      <c r="AI3029" s="312"/>
      <c r="AJ3029" s="332">
        <v>557</v>
      </c>
      <c r="AK3029" s="304">
        <f t="shared" si="734"/>
        <v>555</v>
      </c>
      <c r="AL3029" s="304">
        <f t="shared" si="739"/>
        <v>0.43</v>
      </c>
      <c r="AM3029" s="389" t="str">
        <f t="shared" si="736"/>
        <v/>
      </c>
      <c r="AN3029" s="304"/>
      <c r="AO3029" s="304"/>
      <c r="AP3029" s="312"/>
      <c r="AQ3029" s="312"/>
      <c r="AR3029" s="312"/>
      <c r="AS3029" s="304"/>
      <c r="AT3029" s="312"/>
      <c r="AU3029" s="329">
        <f>VLOOKUP(C3029,[1]world!$A$2:$B$3555,2,FALSE)</f>
        <v>7</v>
      </c>
      <c r="AV3029" s="329">
        <v>388</v>
      </c>
      <c r="AW3029" s="304">
        <v>0.37</v>
      </c>
      <c r="AX3029" s="304">
        <v>80</v>
      </c>
      <c r="AY3029" s="304">
        <v>-999</v>
      </c>
      <c r="AZ3029" s="304">
        <v>-999</v>
      </c>
      <c r="BA3029" s="304">
        <v>80</v>
      </c>
      <c r="BB3029" s="304">
        <v>-999</v>
      </c>
      <c r="BC3029" s="304">
        <v>-999</v>
      </c>
      <c r="BD3029" s="304">
        <v>20</v>
      </c>
      <c r="BE3029" s="304">
        <v>20</v>
      </c>
      <c r="BF3029" s="304">
        <v>-999</v>
      </c>
      <c r="BG3029" s="304">
        <v>-999</v>
      </c>
      <c r="BH3029" s="304">
        <v>60</v>
      </c>
      <c r="BI3029" s="304">
        <v>60</v>
      </c>
      <c r="BJ3029" s="304">
        <v>0</v>
      </c>
      <c r="BK3029" s="304" t="s">
        <v>4954</v>
      </c>
      <c r="BL3029" s="304">
        <v>0</v>
      </c>
    </row>
    <row r="3030" spans="1:64" ht="15" hidden="1" customHeight="1" x14ac:dyDescent="0.2">
      <c r="A3030" s="304" t="s">
        <v>6103</v>
      </c>
      <c r="B3030" s="304" t="s">
        <v>2503</v>
      </c>
      <c r="C3030" s="304">
        <v>3169</v>
      </c>
      <c r="D3030" s="349" t="s">
        <v>3051</v>
      </c>
      <c r="E3030" s="309">
        <v>-999</v>
      </c>
      <c r="F3030" s="309"/>
      <c r="G3030" s="324">
        <v>35.487499999999997</v>
      </c>
      <c r="H3030" s="324">
        <v>135.48689999999999</v>
      </c>
      <c r="I3030" s="324" t="s">
        <v>214</v>
      </c>
      <c r="J3030" s="366">
        <v>395.6</v>
      </c>
      <c r="K3030" s="331">
        <v>0.1</v>
      </c>
      <c r="L3030" s="304" t="str">
        <f t="shared" si="733"/>
        <v>C</v>
      </c>
      <c r="M3030" s="388">
        <v>0</v>
      </c>
      <c r="N3030" s="304"/>
      <c r="O3030" s="304">
        <v>21</v>
      </c>
      <c r="P3030" s="356"/>
      <c r="Q3030" s="356"/>
      <c r="R3030" s="304" t="s">
        <v>2503</v>
      </c>
      <c r="S3030" s="304"/>
      <c r="T3030" s="304"/>
      <c r="U3030" s="304"/>
      <c r="V3030" s="304"/>
      <c r="W3030" s="304" t="s">
        <v>4661</v>
      </c>
      <c r="X3030" s="304">
        <v>-999</v>
      </c>
      <c r="Y3030" s="366" t="str">
        <f t="shared" si="735"/>
        <v>-</v>
      </c>
      <c r="Z3030" s="304"/>
      <c r="AA3030" s="304"/>
      <c r="AB3030" s="304">
        <v>-999</v>
      </c>
      <c r="AC3030" s="304">
        <v>-999</v>
      </c>
      <c r="AD3030" s="366">
        <v>-999</v>
      </c>
      <c r="AE3030" s="304">
        <v>-999</v>
      </c>
      <c r="AF3030" s="304">
        <v>-999</v>
      </c>
      <c r="AG3030" s="304"/>
      <c r="AH3030" s="304">
        <v>7.9027600000000003E-2</v>
      </c>
      <c r="AI3030" s="312"/>
      <c r="AJ3030" s="332">
        <v>760</v>
      </c>
      <c r="AK3030" s="304">
        <f t="shared" si="734"/>
        <v>760</v>
      </c>
      <c r="AL3030" s="304">
        <f t="shared" si="739"/>
        <v>0.43</v>
      </c>
      <c r="AM3030" s="389" t="str">
        <f t="shared" si="736"/>
        <v/>
      </c>
      <c r="AN3030" s="304"/>
      <c r="AO3030" s="304"/>
      <c r="AP3030" s="312"/>
      <c r="AQ3030" s="312"/>
      <c r="AR3030" s="312"/>
      <c r="AS3030" s="304"/>
      <c r="AT3030" s="312"/>
      <c r="AU3030" s="329">
        <f>VLOOKUP(C3030,[1]world!$A$2:$B$3555,2,FALSE)</f>
        <v>3</v>
      </c>
      <c r="AV3030" s="329">
        <v>547</v>
      </c>
      <c r="AW3030" s="304">
        <v>0.37</v>
      </c>
      <c r="AX3030" s="304">
        <v>86</v>
      </c>
      <c r="AY3030" s="304">
        <v>-999</v>
      </c>
      <c r="AZ3030" s="304">
        <v>180</v>
      </c>
      <c r="BA3030" s="304">
        <v>86</v>
      </c>
      <c r="BB3030" s="304">
        <v>-999</v>
      </c>
      <c r="BC3030" s="304">
        <v>180</v>
      </c>
      <c r="BD3030" s="304">
        <v>40</v>
      </c>
      <c r="BE3030" s="304">
        <v>40</v>
      </c>
      <c r="BF3030" s="304">
        <v>-999</v>
      </c>
      <c r="BG3030" s="304">
        <v>-999</v>
      </c>
      <c r="BH3030" s="304">
        <v>180</v>
      </c>
      <c r="BI3030" s="304">
        <v>180</v>
      </c>
      <c r="BJ3030" s="304">
        <v>0</v>
      </c>
      <c r="BK3030" s="304" t="s">
        <v>4954</v>
      </c>
      <c r="BL3030" s="304">
        <v>0</v>
      </c>
    </row>
    <row r="3031" spans="1:64" ht="15" hidden="1" customHeight="1" x14ac:dyDescent="0.2">
      <c r="A3031" s="304" t="s">
        <v>6103</v>
      </c>
      <c r="B3031" s="304" t="s">
        <v>2503</v>
      </c>
      <c r="C3031" s="304">
        <v>3170</v>
      </c>
      <c r="D3031" s="349" t="s">
        <v>3031</v>
      </c>
      <c r="E3031" s="309">
        <v>-999</v>
      </c>
      <c r="F3031" s="309"/>
      <c r="G3031" s="324">
        <v>35.4542</v>
      </c>
      <c r="H3031" s="324">
        <v>135.7294</v>
      </c>
      <c r="I3031" s="324" t="s">
        <v>214</v>
      </c>
      <c r="J3031" s="366">
        <v>384.12</v>
      </c>
      <c r="K3031" s="331">
        <v>0.1</v>
      </c>
      <c r="L3031" s="304" t="str">
        <f t="shared" si="733"/>
        <v>C</v>
      </c>
      <c r="M3031" s="388">
        <v>0</v>
      </c>
      <c r="N3031" s="304"/>
      <c r="O3031" s="304">
        <v>21</v>
      </c>
      <c r="P3031" s="356"/>
      <c r="Q3031" s="356"/>
      <c r="R3031" s="304" t="s">
        <v>2503</v>
      </c>
      <c r="S3031" s="304"/>
      <c r="T3031" s="304"/>
      <c r="U3031" s="304"/>
      <c r="V3031" s="304"/>
      <c r="W3031" s="304" t="s">
        <v>4661</v>
      </c>
      <c r="X3031" s="304">
        <v>-999</v>
      </c>
      <c r="Y3031" s="366" t="str">
        <f t="shared" si="735"/>
        <v>-</v>
      </c>
      <c r="Z3031" s="304"/>
      <c r="AA3031" s="304"/>
      <c r="AB3031" s="304">
        <v>-999</v>
      </c>
      <c r="AC3031" s="304">
        <v>-999</v>
      </c>
      <c r="AD3031" s="366">
        <v>-999</v>
      </c>
      <c r="AE3031" s="304">
        <v>-999</v>
      </c>
      <c r="AF3031" s="304">
        <v>-999</v>
      </c>
      <c r="AG3031" s="304"/>
      <c r="AH3031" s="304">
        <v>4.97738E-2</v>
      </c>
      <c r="AI3031" s="312"/>
      <c r="AJ3031" s="332">
        <v>760</v>
      </c>
      <c r="AK3031" s="304">
        <f t="shared" si="734"/>
        <v>760</v>
      </c>
      <c r="AL3031" s="304">
        <f t="shared" si="739"/>
        <v>0.43</v>
      </c>
      <c r="AM3031" s="389" t="str">
        <f t="shared" si="736"/>
        <v/>
      </c>
      <c r="AN3031" s="304"/>
      <c r="AO3031" s="304"/>
      <c r="AP3031" s="312"/>
      <c r="AQ3031" s="312"/>
      <c r="AR3031" s="312"/>
      <c r="AS3031" s="304"/>
      <c r="AT3031" s="312"/>
      <c r="AU3031" s="329">
        <f>VLOOKUP(C3031,[1]world!$A$2:$B$3555,2,FALSE)</f>
        <v>3</v>
      </c>
      <c r="AV3031" s="329">
        <v>547</v>
      </c>
      <c r="AW3031" s="304">
        <v>0.37</v>
      </c>
      <c r="AX3031" s="304">
        <v>24</v>
      </c>
      <c r="AY3031" s="304">
        <v>38</v>
      </c>
      <c r="AZ3031" s="304">
        <v>40</v>
      </c>
      <c r="BA3031" s="304">
        <v>24</v>
      </c>
      <c r="BB3031" s="304">
        <v>38</v>
      </c>
      <c r="BC3031" s="304">
        <v>40</v>
      </c>
      <c r="BD3031" s="304">
        <v>20</v>
      </c>
      <c r="BE3031" s="304">
        <v>20</v>
      </c>
      <c r="BF3031" s="304">
        <v>-999</v>
      </c>
      <c r="BG3031" s="304">
        <v>-999</v>
      </c>
      <c r="BH3031" s="304">
        <v>40</v>
      </c>
      <c r="BI3031" s="304">
        <v>40</v>
      </c>
      <c r="BJ3031" s="304">
        <v>0</v>
      </c>
      <c r="BK3031" s="304">
        <v>0</v>
      </c>
      <c r="BL3031" s="304">
        <v>0</v>
      </c>
    </row>
    <row r="3032" spans="1:64" ht="15" hidden="1" customHeight="1" x14ac:dyDescent="0.2">
      <c r="A3032" s="304" t="s">
        <v>6176</v>
      </c>
      <c r="B3032" s="304" t="s">
        <v>1612</v>
      </c>
      <c r="C3032" s="304">
        <v>3171</v>
      </c>
      <c r="D3032" s="349" t="s">
        <v>1998</v>
      </c>
      <c r="E3032" s="304" t="s">
        <v>1998</v>
      </c>
      <c r="F3032" s="304"/>
      <c r="G3032" s="324">
        <v>33.826300000000003</v>
      </c>
      <c r="H3032" s="324">
        <v>130.70529999999999</v>
      </c>
      <c r="I3032" s="324" t="s">
        <v>212</v>
      </c>
      <c r="J3032" s="368">
        <f t="shared" ref="J3032:J3040" si="740">U3032</f>
        <v>129.44536442613955</v>
      </c>
      <c r="K3032" s="331">
        <v>0.13</v>
      </c>
      <c r="L3032" s="304" t="str">
        <f t="shared" si="733"/>
        <v>E</v>
      </c>
      <c r="M3032" s="388">
        <v>1</v>
      </c>
      <c r="N3032" s="304">
        <v>114.7</v>
      </c>
      <c r="O3032" s="304">
        <v>19</v>
      </c>
      <c r="P3032" s="331"/>
      <c r="Q3032" s="356"/>
      <c r="R3032" s="304"/>
      <c r="S3032" s="356">
        <v>128.60987315351952</v>
      </c>
      <c r="T3032" s="356">
        <v>136.96478587971993</v>
      </c>
      <c r="U3032" s="356">
        <f t="shared" ref="U3032:U3040" si="741">IF(O3032&lt;=10,T3032,IF(O3032&gt;=20,S3032,((O3032-10)*(S3032-T3032)/10+T3032)))</f>
        <v>129.44536442613955</v>
      </c>
      <c r="V3032" s="356"/>
      <c r="W3032" s="304" t="s">
        <v>890</v>
      </c>
      <c r="X3032" s="304" t="s">
        <v>205</v>
      </c>
      <c r="Y3032" s="366">
        <f t="shared" si="735"/>
        <v>424.8</v>
      </c>
      <c r="Z3032" s="304"/>
      <c r="AA3032" s="304"/>
      <c r="AB3032" s="304">
        <v>-999</v>
      </c>
      <c r="AC3032" s="304">
        <v>-999</v>
      </c>
      <c r="AD3032" s="366">
        <v>-999</v>
      </c>
      <c r="AE3032" s="304">
        <v>-999</v>
      </c>
      <c r="AF3032" s="304">
        <v>-999</v>
      </c>
      <c r="AG3032" s="304"/>
      <c r="AH3032" s="304">
        <v>5.6206199999999998E-3</v>
      </c>
      <c r="AI3032" s="312"/>
      <c r="AJ3032" s="332">
        <v>330</v>
      </c>
      <c r="AK3032" s="304">
        <f t="shared" si="734"/>
        <v>270</v>
      </c>
      <c r="AL3032" s="304">
        <f t="shared" si="739"/>
        <v>0.43</v>
      </c>
      <c r="AM3032" s="389" t="str">
        <f t="shared" si="736"/>
        <v/>
      </c>
      <c r="AN3032" s="304"/>
      <c r="AO3032" s="304"/>
      <c r="AP3032" s="312"/>
      <c r="AQ3032" s="312"/>
      <c r="AR3032" s="312"/>
      <c r="AS3032" s="304"/>
      <c r="AT3032" s="312"/>
      <c r="AU3032" s="329">
        <f>VLOOKUP(C3032,[1]world!$A$2:$B$3555,2,FALSE)</f>
        <v>15</v>
      </c>
      <c r="AV3032" s="329">
        <v>363</v>
      </c>
      <c r="AW3032" s="304">
        <v>0.37</v>
      </c>
      <c r="AX3032" s="304">
        <v>20</v>
      </c>
      <c r="AY3032" s="304">
        <v>-999</v>
      </c>
      <c r="AZ3032" s="304">
        <v>1420</v>
      </c>
      <c r="BA3032" s="304">
        <v>20</v>
      </c>
      <c r="BB3032" s="304">
        <v>-999</v>
      </c>
      <c r="BC3032" s="304">
        <v>1420</v>
      </c>
      <c r="BD3032" s="304">
        <v>20</v>
      </c>
      <c r="BE3032" s="304">
        <v>20</v>
      </c>
      <c r="BF3032" s="304">
        <v>-999</v>
      </c>
      <c r="BG3032" s="304">
        <v>-999</v>
      </c>
      <c r="BH3032" s="304">
        <v>1420</v>
      </c>
      <c r="BI3032" s="304">
        <v>1420</v>
      </c>
      <c r="BJ3032" s="304">
        <v>2</v>
      </c>
      <c r="BK3032" s="304" t="s">
        <v>4954</v>
      </c>
      <c r="BL3032" s="304">
        <v>2</v>
      </c>
    </row>
    <row r="3033" spans="1:64" ht="15" hidden="1" customHeight="1" x14ac:dyDescent="0.2">
      <c r="A3033" s="304" t="s">
        <v>6176</v>
      </c>
      <c r="B3033" s="304" t="s">
        <v>1612</v>
      </c>
      <c r="C3033" s="304">
        <v>3172</v>
      </c>
      <c r="D3033" s="349" t="s">
        <v>2002</v>
      </c>
      <c r="E3033" s="304" t="s">
        <v>2002</v>
      </c>
      <c r="F3033" s="304"/>
      <c r="G3033" s="324">
        <v>33.8324</v>
      </c>
      <c r="H3033" s="324">
        <v>130.9014</v>
      </c>
      <c r="I3033" s="324" t="s">
        <v>212</v>
      </c>
      <c r="J3033" s="368">
        <f t="shared" si="740"/>
        <v>248.00174155481591</v>
      </c>
      <c r="K3033" s="331">
        <v>0.13</v>
      </c>
      <c r="L3033" s="304" t="str">
        <f t="shared" si="733"/>
        <v>D</v>
      </c>
      <c r="M3033" s="388">
        <v>1</v>
      </c>
      <c r="N3033" s="304">
        <v>212.4</v>
      </c>
      <c r="O3033" s="304">
        <v>18</v>
      </c>
      <c r="P3033" s="331"/>
      <c r="Q3033" s="356"/>
      <c r="R3033" s="304"/>
      <c r="S3033" s="356">
        <v>242.96545930591117</v>
      </c>
      <c r="T3033" s="356">
        <v>268.14687055043493</v>
      </c>
      <c r="U3033" s="356">
        <f t="shared" si="741"/>
        <v>248.00174155481591</v>
      </c>
      <c r="V3033" s="356"/>
      <c r="W3033" s="304" t="s">
        <v>900</v>
      </c>
      <c r="X3033" s="304" t="s">
        <v>232</v>
      </c>
      <c r="Y3033" s="366">
        <f t="shared" si="735"/>
        <v>506.6</v>
      </c>
      <c r="Z3033" s="304"/>
      <c r="AA3033" s="304"/>
      <c r="AB3033" s="304">
        <v>-999</v>
      </c>
      <c r="AC3033" s="304">
        <v>-999</v>
      </c>
      <c r="AD3033" s="366">
        <v>-999</v>
      </c>
      <c r="AE3033" s="304">
        <v>-999</v>
      </c>
      <c r="AF3033" s="304">
        <v>-999</v>
      </c>
      <c r="AG3033" s="304"/>
      <c r="AH3033" s="304">
        <v>1.52167E-2</v>
      </c>
      <c r="AI3033" s="312"/>
      <c r="AJ3033" s="332">
        <v>548</v>
      </c>
      <c r="AK3033" s="304">
        <f t="shared" si="734"/>
        <v>555</v>
      </c>
      <c r="AL3033" s="304">
        <f t="shared" si="739"/>
        <v>0.43</v>
      </c>
      <c r="AM3033" s="389" t="str">
        <f t="shared" si="736"/>
        <v/>
      </c>
      <c r="AN3033" s="304"/>
      <c r="AO3033" s="304"/>
      <c r="AP3033" s="312"/>
      <c r="AQ3033" s="312"/>
      <c r="AR3033" s="312"/>
      <c r="AS3033" s="304"/>
      <c r="AT3033" s="312"/>
      <c r="AU3033" s="329">
        <f>VLOOKUP(C3033,[1]world!$A$2:$B$3555,2,FALSE)</f>
        <v>7</v>
      </c>
      <c r="AV3033" s="329">
        <v>388</v>
      </c>
      <c r="AW3033" s="304">
        <v>0.37</v>
      </c>
      <c r="AX3033" s="304">
        <v>40</v>
      </c>
      <c r="AY3033" s="304">
        <v>-999</v>
      </c>
      <c r="AZ3033" s="304">
        <v>160</v>
      </c>
      <c r="BA3033" s="304">
        <v>40</v>
      </c>
      <c r="BB3033" s="304">
        <v>-999</v>
      </c>
      <c r="BC3033" s="304">
        <v>160</v>
      </c>
      <c r="BD3033" s="304">
        <v>40</v>
      </c>
      <c r="BE3033" s="304">
        <v>40</v>
      </c>
      <c r="BF3033" s="304">
        <v>-999</v>
      </c>
      <c r="BG3033" s="304">
        <v>-999</v>
      </c>
      <c r="BH3033" s="304">
        <v>160</v>
      </c>
      <c r="BI3033" s="304">
        <v>160</v>
      </c>
      <c r="BJ3033" s="304">
        <v>2</v>
      </c>
      <c r="BK3033" s="304" t="s">
        <v>4954</v>
      </c>
      <c r="BL3033" s="304">
        <v>2</v>
      </c>
    </row>
    <row r="3034" spans="1:64" ht="15" hidden="1" customHeight="1" x14ac:dyDescent="0.2">
      <c r="A3034" s="304" t="s">
        <v>6176</v>
      </c>
      <c r="B3034" s="304" t="s">
        <v>1612</v>
      </c>
      <c r="C3034" s="304">
        <v>3173</v>
      </c>
      <c r="D3034" s="349" t="s">
        <v>1917</v>
      </c>
      <c r="E3034" s="304" t="s">
        <v>1917</v>
      </c>
      <c r="F3034" s="304"/>
      <c r="G3034" s="324">
        <v>33.738799999999998</v>
      </c>
      <c r="H3034" s="324">
        <v>131.0095</v>
      </c>
      <c r="I3034" s="324" t="s">
        <v>212</v>
      </c>
      <c r="J3034" s="368">
        <f t="shared" si="740"/>
        <v>237.19968675177066</v>
      </c>
      <c r="K3034" s="331">
        <v>0.13</v>
      </c>
      <c r="L3034" s="304" t="str">
        <f t="shared" si="733"/>
        <v>D</v>
      </c>
      <c r="M3034" s="388">
        <v>1</v>
      </c>
      <c r="N3034" s="304">
        <v>212.6</v>
      </c>
      <c r="O3034" s="304">
        <v>20</v>
      </c>
      <c r="P3034" s="331"/>
      <c r="Q3034" s="356"/>
      <c r="R3034" s="304"/>
      <c r="S3034" s="356">
        <v>237.19968675177066</v>
      </c>
      <c r="T3034" s="356">
        <v>254.98053048924041</v>
      </c>
      <c r="U3034" s="356">
        <f t="shared" si="741"/>
        <v>237.19968675177066</v>
      </c>
      <c r="V3034" s="356"/>
      <c r="W3034" s="304" t="s">
        <v>1674</v>
      </c>
      <c r="X3034" s="304" t="s">
        <v>213</v>
      </c>
      <c r="Y3034" s="366">
        <f t="shared" si="735"/>
        <v>274.5</v>
      </c>
      <c r="Z3034" s="304"/>
      <c r="AA3034" s="304"/>
      <c r="AB3034" s="304">
        <v>-999</v>
      </c>
      <c r="AC3034" s="304">
        <v>-999</v>
      </c>
      <c r="AD3034" s="366">
        <v>-999</v>
      </c>
      <c r="AE3034" s="304">
        <v>-999</v>
      </c>
      <c r="AF3034" s="304">
        <v>-999</v>
      </c>
      <c r="AG3034" s="304"/>
      <c r="AH3034" s="304">
        <v>1.6169699999999999E-3</v>
      </c>
      <c r="AI3034" s="312"/>
      <c r="AJ3034" s="332">
        <v>228</v>
      </c>
      <c r="AK3034" s="304">
        <f t="shared" si="734"/>
        <v>210</v>
      </c>
      <c r="AL3034" s="304">
        <f t="shared" si="739"/>
        <v>0.2</v>
      </c>
      <c r="AM3034" s="389" t="str">
        <f t="shared" si="736"/>
        <v/>
      </c>
      <c r="AN3034" s="304"/>
      <c r="AO3034" s="304"/>
      <c r="AP3034" s="312"/>
      <c r="AQ3034" s="312"/>
      <c r="AR3034" s="312"/>
      <c r="AS3034" s="304"/>
      <c r="AT3034" s="312"/>
      <c r="AU3034" s="329">
        <f>VLOOKUP(C3034,[1]world!$A$2:$B$3555,2,FALSE)</f>
        <v>11</v>
      </c>
      <c r="AV3034" s="329">
        <v>328</v>
      </c>
      <c r="AW3034" s="304">
        <v>0.37</v>
      </c>
      <c r="AX3034" s="304">
        <v>40</v>
      </c>
      <c r="AY3034" s="304">
        <v>-999</v>
      </c>
      <c r="AZ3034" s="304">
        <v>40</v>
      </c>
      <c r="BA3034" s="304">
        <v>40</v>
      </c>
      <c r="BB3034" s="304">
        <v>-999</v>
      </c>
      <c r="BC3034" s="304">
        <v>40</v>
      </c>
      <c r="BD3034" s="304">
        <v>40</v>
      </c>
      <c r="BE3034" s="304">
        <v>40</v>
      </c>
      <c r="BF3034" s="304">
        <v>-999</v>
      </c>
      <c r="BG3034" s="304">
        <v>-999</v>
      </c>
      <c r="BH3034" s="304">
        <v>40</v>
      </c>
      <c r="BI3034" s="304">
        <v>40</v>
      </c>
      <c r="BJ3034" s="304">
        <v>2</v>
      </c>
      <c r="BK3034" s="304" t="s">
        <v>4954</v>
      </c>
      <c r="BL3034" s="304">
        <v>2</v>
      </c>
    </row>
    <row r="3035" spans="1:64" ht="15" hidden="1" customHeight="1" x14ac:dyDescent="0.2">
      <c r="A3035" s="304" t="s">
        <v>6176</v>
      </c>
      <c r="B3035" s="304" t="s">
        <v>1612</v>
      </c>
      <c r="C3035" s="304">
        <v>3174</v>
      </c>
      <c r="D3035" s="349" t="s">
        <v>1857</v>
      </c>
      <c r="E3035" s="304" t="s">
        <v>1857</v>
      </c>
      <c r="F3035" s="304"/>
      <c r="G3035" s="324">
        <v>33.651899999999998</v>
      </c>
      <c r="H3035" s="324">
        <v>130.6962</v>
      </c>
      <c r="I3035" s="324" t="s">
        <v>212</v>
      </c>
      <c r="J3035" s="368">
        <f t="shared" si="740"/>
        <v>245.98640205209583</v>
      </c>
      <c r="K3035" s="331">
        <v>0.13</v>
      </c>
      <c r="L3035" s="304" t="str">
        <f t="shared" si="733"/>
        <v>D</v>
      </c>
      <c r="M3035" s="388">
        <v>1</v>
      </c>
      <c r="N3035" s="304">
        <v>220.4</v>
      </c>
      <c r="O3035" s="304">
        <v>20</v>
      </c>
      <c r="P3035" s="331"/>
      <c r="Q3035" s="356"/>
      <c r="R3035" s="304"/>
      <c r="S3035" s="356">
        <v>245.98640205209583</v>
      </c>
      <c r="T3035" s="356">
        <v>264.51976330846531</v>
      </c>
      <c r="U3035" s="356">
        <f t="shared" si="741"/>
        <v>245.98640205209583</v>
      </c>
      <c r="V3035" s="356"/>
      <c r="W3035" s="304" t="s">
        <v>900</v>
      </c>
      <c r="X3035" s="304" t="s">
        <v>232</v>
      </c>
      <c r="Y3035" s="366">
        <f t="shared" si="735"/>
        <v>506.6</v>
      </c>
      <c r="Z3035" s="304"/>
      <c r="AA3035" s="304"/>
      <c r="AB3035" s="304">
        <v>-999</v>
      </c>
      <c r="AC3035" s="304">
        <v>-999</v>
      </c>
      <c r="AD3035" s="366">
        <v>-999</v>
      </c>
      <c r="AE3035" s="304">
        <v>-999</v>
      </c>
      <c r="AF3035" s="304">
        <v>-999</v>
      </c>
      <c r="AG3035" s="304"/>
      <c r="AH3035" s="304">
        <v>1.10209E-2</v>
      </c>
      <c r="AI3035" s="312"/>
      <c r="AJ3035" s="332">
        <v>446</v>
      </c>
      <c r="AK3035" s="304">
        <f t="shared" si="734"/>
        <v>425</v>
      </c>
      <c r="AL3035" s="304">
        <f t="shared" si="739"/>
        <v>0.43</v>
      </c>
      <c r="AM3035" s="389" t="str">
        <f t="shared" si="736"/>
        <v/>
      </c>
      <c r="AN3035" s="304"/>
      <c r="AO3035" s="304"/>
      <c r="AP3035" s="312"/>
      <c r="AQ3035" s="312"/>
      <c r="AR3035" s="312"/>
      <c r="AS3035" s="304"/>
      <c r="AT3035" s="312"/>
      <c r="AU3035" s="329">
        <f>VLOOKUP(C3035,[1]world!$A$2:$B$3555,2,FALSE)</f>
        <v>7</v>
      </c>
      <c r="AV3035" s="329">
        <v>388</v>
      </c>
      <c r="AW3035" s="304">
        <v>0.37</v>
      </c>
      <c r="AX3035" s="304">
        <v>40</v>
      </c>
      <c r="AY3035" s="304">
        <v>-999</v>
      </c>
      <c r="AZ3035" s="304">
        <v>60</v>
      </c>
      <c r="BA3035" s="304">
        <v>40</v>
      </c>
      <c r="BB3035" s="304">
        <v>-999</v>
      </c>
      <c r="BC3035" s="304">
        <v>60</v>
      </c>
      <c r="BD3035" s="304">
        <v>40</v>
      </c>
      <c r="BE3035" s="304">
        <v>40</v>
      </c>
      <c r="BF3035" s="304">
        <v>-999</v>
      </c>
      <c r="BG3035" s="304">
        <v>-999</v>
      </c>
      <c r="BH3035" s="304">
        <v>60</v>
      </c>
      <c r="BI3035" s="304">
        <v>60</v>
      </c>
      <c r="BJ3035" s="304">
        <v>2</v>
      </c>
      <c r="BK3035" s="304" t="s">
        <v>4954</v>
      </c>
      <c r="BL3035" s="304">
        <v>2</v>
      </c>
    </row>
    <row r="3036" spans="1:64" ht="15" hidden="1" customHeight="1" x14ac:dyDescent="0.2">
      <c r="A3036" s="304" t="s">
        <v>6176</v>
      </c>
      <c r="B3036" s="304" t="s">
        <v>1612</v>
      </c>
      <c r="C3036" s="304">
        <v>3175</v>
      </c>
      <c r="D3036" s="349" t="s">
        <v>1820</v>
      </c>
      <c r="E3036" s="304" t="s">
        <v>1820</v>
      </c>
      <c r="F3036" s="304"/>
      <c r="G3036" s="324">
        <v>33.596899999999998</v>
      </c>
      <c r="H3036" s="324">
        <v>130.39850000000001</v>
      </c>
      <c r="I3036" s="324" t="s">
        <v>212</v>
      </c>
      <c r="J3036" s="368">
        <f t="shared" si="740"/>
        <v>180.50337762612389</v>
      </c>
      <c r="K3036" s="331">
        <v>0.13</v>
      </c>
      <c r="L3036" s="304" t="str">
        <f t="shared" si="733"/>
        <v>D</v>
      </c>
      <c r="M3036" s="388">
        <v>1</v>
      </c>
      <c r="N3036" s="304">
        <v>162.19999999999999</v>
      </c>
      <c r="O3036" s="304">
        <v>20</v>
      </c>
      <c r="P3036" s="331"/>
      <c r="Q3036" s="356"/>
      <c r="R3036" s="304"/>
      <c r="S3036" s="356">
        <v>180.50337762612389</v>
      </c>
      <c r="T3036" s="356">
        <v>192.9563333471111</v>
      </c>
      <c r="U3036" s="356">
        <f t="shared" si="741"/>
        <v>180.50337762612389</v>
      </c>
      <c r="V3036" s="356"/>
      <c r="W3036" s="304" t="s">
        <v>1674</v>
      </c>
      <c r="X3036" s="304" t="s">
        <v>213</v>
      </c>
      <c r="Y3036" s="366">
        <f t="shared" si="735"/>
        <v>274.5</v>
      </c>
      <c r="Z3036" s="304"/>
      <c r="AA3036" s="304"/>
      <c r="AB3036" s="304">
        <v>-999</v>
      </c>
      <c r="AC3036" s="304">
        <v>-999</v>
      </c>
      <c r="AD3036" s="366">
        <v>-999</v>
      </c>
      <c r="AE3036" s="304">
        <v>-999</v>
      </c>
      <c r="AF3036" s="304">
        <v>-999</v>
      </c>
      <c r="AG3036" s="304"/>
      <c r="AH3036" s="304">
        <v>7.4611199999999999E-3</v>
      </c>
      <c r="AI3036" s="312"/>
      <c r="AJ3036" s="332">
        <v>366</v>
      </c>
      <c r="AK3036" s="304">
        <f t="shared" si="734"/>
        <v>425</v>
      </c>
      <c r="AL3036" s="304">
        <f t="shared" si="739"/>
        <v>0.43</v>
      </c>
      <c r="AM3036" s="389" t="str">
        <f t="shared" si="736"/>
        <v/>
      </c>
      <c r="AN3036" s="304"/>
      <c r="AO3036" s="304"/>
      <c r="AP3036" s="312"/>
      <c r="AQ3036" s="312"/>
      <c r="AR3036" s="312"/>
      <c r="AS3036" s="304"/>
      <c r="AT3036" s="312"/>
      <c r="AU3036" s="329">
        <f>VLOOKUP(C3036,[1]world!$A$2:$B$3555,2,FALSE)</f>
        <v>15</v>
      </c>
      <c r="AV3036" s="329">
        <v>363</v>
      </c>
      <c r="AW3036" s="304">
        <v>0.37</v>
      </c>
      <c r="AX3036" s="304">
        <v>100</v>
      </c>
      <c r="AY3036" s="304">
        <v>-999</v>
      </c>
      <c r="AZ3036" s="304">
        <v>560</v>
      </c>
      <c r="BA3036" s="304">
        <v>100</v>
      </c>
      <c r="BB3036" s="304">
        <v>-999</v>
      </c>
      <c r="BC3036" s="304">
        <v>560</v>
      </c>
      <c r="BD3036" s="304">
        <v>100</v>
      </c>
      <c r="BE3036" s="304">
        <v>100</v>
      </c>
      <c r="BF3036" s="304">
        <v>-999</v>
      </c>
      <c r="BG3036" s="304">
        <v>-999</v>
      </c>
      <c r="BH3036" s="304">
        <v>560</v>
      </c>
      <c r="BI3036" s="304">
        <v>560</v>
      </c>
      <c r="BJ3036" s="304">
        <v>2</v>
      </c>
      <c r="BK3036" s="304" t="s">
        <v>4954</v>
      </c>
      <c r="BL3036" s="304">
        <v>2</v>
      </c>
    </row>
    <row r="3037" spans="1:64" ht="15" hidden="1" customHeight="1" x14ac:dyDescent="0.2">
      <c r="A3037" s="304" t="s">
        <v>6176</v>
      </c>
      <c r="B3037" s="304" t="s">
        <v>1612</v>
      </c>
      <c r="C3037" s="304">
        <v>3176</v>
      </c>
      <c r="D3037" s="349" t="s">
        <v>1804</v>
      </c>
      <c r="E3037" s="304" t="s">
        <v>1804</v>
      </c>
      <c r="F3037" s="304"/>
      <c r="G3037" s="324">
        <v>33.571599999999997</v>
      </c>
      <c r="H3037" s="324">
        <v>130.85390000000001</v>
      </c>
      <c r="I3037" s="324" t="s">
        <v>212</v>
      </c>
      <c r="J3037" s="368">
        <f t="shared" si="740"/>
        <v>419.23958839942924</v>
      </c>
      <c r="K3037" s="331">
        <v>0.2</v>
      </c>
      <c r="L3037" s="304" t="str">
        <f t="shared" si="733"/>
        <v>C</v>
      </c>
      <c r="M3037" s="388">
        <v>1</v>
      </c>
      <c r="N3037" s="304">
        <v>257.89999999999998</v>
      </c>
      <c r="O3037" s="304">
        <v>10</v>
      </c>
      <c r="P3037" s="331"/>
      <c r="Q3037" s="356"/>
      <c r="R3037" s="304"/>
      <c r="S3037" s="356">
        <v>334.13942531160183</v>
      </c>
      <c r="T3037" s="356">
        <v>419.23958839942924</v>
      </c>
      <c r="U3037" s="356">
        <f t="shared" si="741"/>
        <v>419.23958839942924</v>
      </c>
      <c r="V3037" s="356"/>
      <c r="W3037" s="304" t="s">
        <v>890</v>
      </c>
      <c r="X3037" s="304" t="s">
        <v>205</v>
      </c>
      <c r="Y3037" s="366">
        <f t="shared" si="735"/>
        <v>424.8</v>
      </c>
      <c r="Z3037" s="304"/>
      <c r="AA3037" s="304"/>
      <c r="AB3037" s="304">
        <v>-999</v>
      </c>
      <c r="AC3037" s="304">
        <v>-999</v>
      </c>
      <c r="AD3037" s="366">
        <v>-999</v>
      </c>
      <c r="AE3037" s="304">
        <v>-999</v>
      </c>
      <c r="AF3037" s="304">
        <v>-999</v>
      </c>
      <c r="AG3037" s="304"/>
      <c r="AH3037" s="304">
        <v>1.7853299999999999E-2</v>
      </c>
      <c r="AI3037" s="312"/>
      <c r="AJ3037" s="332">
        <v>616</v>
      </c>
      <c r="AK3037" s="304">
        <f t="shared" si="734"/>
        <v>555</v>
      </c>
      <c r="AL3037" s="304">
        <f t="shared" si="739"/>
        <v>0.43</v>
      </c>
      <c r="AM3037" s="389" t="str">
        <f t="shared" si="736"/>
        <v/>
      </c>
      <c r="AN3037" s="304"/>
      <c r="AO3037" s="304"/>
      <c r="AP3037" s="312"/>
      <c r="AQ3037" s="312"/>
      <c r="AR3037" s="312"/>
      <c r="AS3037" s="304"/>
      <c r="AT3037" s="312"/>
      <c r="AU3037" s="329">
        <f>VLOOKUP(C3037,[1]world!$A$2:$B$3555,2,FALSE)</f>
        <v>1</v>
      </c>
      <c r="AV3037" s="329">
        <v>519</v>
      </c>
      <c r="AW3037" s="304">
        <v>0.37</v>
      </c>
      <c r="AX3037" s="304">
        <v>80</v>
      </c>
      <c r="AY3037" s="304">
        <v>-999</v>
      </c>
      <c r="AZ3037" s="304">
        <v>320</v>
      </c>
      <c r="BA3037" s="304">
        <v>80</v>
      </c>
      <c r="BB3037" s="304">
        <v>-999</v>
      </c>
      <c r="BC3037" s="304">
        <v>320</v>
      </c>
      <c r="BD3037" s="304">
        <v>80</v>
      </c>
      <c r="BE3037" s="304">
        <v>80</v>
      </c>
      <c r="BF3037" s="304">
        <v>-999</v>
      </c>
      <c r="BG3037" s="304">
        <v>-999</v>
      </c>
      <c r="BH3037" s="304">
        <v>320</v>
      </c>
      <c r="BI3037" s="304">
        <v>320</v>
      </c>
      <c r="BJ3037" s="304">
        <v>2</v>
      </c>
      <c r="BK3037" s="304" t="s">
        <v>4954</v>
      </c>
      <c r="BL3037" s="304">
        <v>2</v>
      </c>
    </row>
    <row r="3038" spans="1:64" ht="15" hidden="1" customHeight="1" x14ac:dyDescent="0.2">
      <c r="A3038" s="304" t="s">
        <v>6176</v>
      </c>
      <c r="B3038" s="304" t="s">
        <v>1612</v>
      </c>
      <c r="C3038" s="304">
        <v>3177</v>
      </c>
      <c r="D3038" s="349" t="s">
        <v>1774</v>
      </c>
      <c r="E3038" s="304" t="s">
        <v>1774</v>
      </c>
      <c r="F3038" s="304"/>
      <c r="G3038" s="324">
        <v>33.495199999999997</v>
      </c>
      <c r="H3038" s="324">
        <v>130.5163</v>
      </c>
      <c r="I3038" s="324" t="s">
        <v>212</v>
      </c>
      <c r="J3038" s="368">
        <f t="shared" si="740"/>
        <v>308.7244372706067</v>
      </c>
      <c r="K3038" s="331">
        <v>0.2</v>
      </c>
      <c r="L3038" s="304" t="str">
        <f t="shared" si="733"/>
        <v>D</v>
      </c>
      <c r="M3038" s="388">
        <v>1</v>
      </c>
      <c r="N3038" s="304">
        <v>185.9</v>
      </c>
      <c r="O3038" s="304">
        <v>10</v>
      </c>
      <c r="P3038" s="331"/>
      <c r="Q3038" s="356"/>
      <c r="R3038" s="304"/>
      <c r="S3038" s="356">
        <v>238.56369236925002</v>
      </c>
      <c r="T3038" s="356">
        <v>308.7244372706067</v>
      </c>
      <c r="U3038" s="356">
        <f t="shared" si="741"/>
        <v>308.7244372706067</v>
      </c>
      <c r="V3038" s="356"/>
      <c r="W3038" s="304" t="s">
        <v>890</v>
      </c>
      <c r="X3038" s="304" t="s">
        <v>205</v>
      </c>
      <c r="Y3038" s="366">
        <f t="shared" si="735"/>
        <v>424.8</v>
      </c>
      <c r="Z3038" s="304"/>
      <c r="AA3038" s="304"/>
      <c r="AB3038" s="304">
        <v>-999</v>
      </c>
      <c r="AC3038" s="304">
        <v>-999</v>
      </c>
      <c r="AD3038" s="366">
        <v>-999</v>
      </c>
      <c r="AE3038" s="304">
        <v>-999</v>
      </c>
      <c r="AF3038" s="304">
        <v>-999</v>
      </c>
      <c r="AG3038" s="304"/>
      <c r="AH3038" s="304">
        <v>2.05744E-2</v>
      </c>
      <c r="AI3038" s="312"/>
      <c r="AJ3038" s="332">
        <v>671</v>
      </c>
      <c r="AK3038" s="304">
        <f t="shared" si="734"/>
        <v>690</v>
      </c>
      <c r="AL3038" s="304">
        <f t="shared" si="739"/>
        <v>0.43</v>
      </c>
      <c r="AM3038" s="389" t="str">
        <f t="shared" si="736"/>
        <v/>
      </c>
      <c r="AN3038" s="304"/>
      <c r="AO3038" s="304"/>
      <c r="AP3038" s="312"/>
      <c r="AQ3038" s="312"/>
      <c r="AR3038" s="312"/>
      <c r="AS3038" s="304"/>
      <c r="AT3038" s="312"/>
      <c r="AU3038" s="329">
        <f>VLOOKUP(C3038,[1]world!$A$2:$B$3555,2,FALSE)</f>
        <v>11</v>
      </c>
      <c r="AV3038" s="329">
        <v>328</v>
      </c>
      <c r="AW3038" s="304">
        <v>0.37</v>
      </c>
      <c r="AX3038" s="304">
        <v>60</v>
      </c>
      <c r="AY3038" s="304">
        <v>-999</v>
      </c>
      <c r="AZ3038" s="304">
        <v>80</v>
      </c>
      <c r="BA3038" s="304">
        <v>60</v>
      </c>
      <c r="BB3038" s="304">
        <v>-999</v>
      </c>
      <c r="BC3038" s="304">
        <v>80</v>
      </c>
      <c r="BD3038" s="304">
        <v>60</v>
      </c>
      <c r="BE3038" s="304">
        <v>60</v>
      </c>
      <c r="BF3038" s="304">
        <v>-999</v>
      </c>
      <c r="BG3038" s="304">
        <v>-999</v>
      </c>
      <c r="BH3038" s="304">
        <v>80</v>
      </c>
      <c r="BI3038" s="304">
        <v>80</v>
      </c>
      <c r="BJ3038" s="304">
        <v>2</v>
      </c>
      <c r="BK3038" s="304" t="s">
        <v>4954</v>
      </c>
      <c r="BL3038" s="304">
        <v>2</v>
      </c>
    </row>
    <row r="3039" spans="1:64" ht="15" hidden="1" customHeight="1" x14ac:dyDescent="0.2">
      <c r="A3039" s="304" t="s">
        <v>6176</v>
      </c>
      <c r="B3039" s="304" t="s">
        <v>1612</v>
      </c>
      <c r="C3039" s="304">
        <v>3178</v>
      </c>
      <c r="D3039" s="349" t="s">
        <v>1756</v>
      </c>
      <c r="E3039" s="304" t="s">
        <v>1756</v>
      </c>
      <c r="F3039" s="304"/>
      <c r="G3039" s="324">
        <v>33.423499999999997</v>
      </c>
      <c r="H3039" s="324">
        <v>130.66890000000001</v>
      </c>
      <c r="I3039" s="324" t="s">
        <v>212</v>
      </c>
      <c r="J3039" s="368">
        <f t="shared" si="740"/>
        <v>560.02799722156635</v>
      </c>
      <c r="K3039" s="331">
        <v>0.2</v>
      </c>
      <c r="L3039" s="304" t="str">
        <f t="shared" si="733"/>
        <v>C</v>
      </c>
      <c r="M3039" s="388">
        <v>1</v>
      </c>
      <c r="N3039" s="304">
        <v>357.4</v>
      </c>
      <c r="O3039" s="304">
        <v>10</v>
      </c>
      <c r="P3039" s="331"/>
      <c r="Q3039" s="356"/>
      <c r="R3039" s="304"/>
      <c r="S3039" s="356">
        <v>467.48605551403631</v>
      </c>
      <c r="T3039" s="356">
        <v>560.02799722156635</v>
      </c>
      <c r="U3039" s="356">
        <f t="shared" si="741"/>
        <v>560.02799722156635</v>
      </c>
      <c r="V3039" s="356"/>
      <c r="W3039" s="304" t="s">
        <v>900</v>
      </c>
      <c r="X3039" s="304" t="s">
        <v>232</v>
      </c>
      <c r="Y3039" s="366">
        <f t="shared" si="735"/>
        <v>506.6</v>
      </c>
      <c r="Z3039" s="304"/>
      <c r="AA3039" s="304"/>
      <c r="AB3039" s="304">
        <v>-999</v>
      </c>
      <c r="AC3039" s="304">
        <v>-999</v>
      </c>
      <c r="AD3039" s="366">
        <v>-999</v>
      </c>
      <c r="AE3039" s="304">
        <v>-999</v>
      </c>
      <c r="AF3039" s="304">
        <v>-999</v>
      </c>
      <c r="AG3039" s="304"/>
      <c r="AH3039" s="304">
        <v>3.2872899999999997E-2</v>
      </c>
      <c r="AI3039" s="312"/>
      <c r="AJ3039" s="332">
        <v>760</v>
      </c>
      <c r="AK3039" s="304">
        <f t="shared" si="734"/>
        <v>760</v>
      </c>
      <c r="AL3039" s="304">
        <f t="shared" si="739"/>
        <v>0.43</v>
      </c>
      <c r="AM3039" s="389" t="str">
        <f t="shared" si="736"/>
        <v/>
      </c>
      <c r="AN3039" s="304"/>
      <c r="AO3039" s="304"/>
      <c r="AP3039" s="312"/>
      <c r="AQ3039" s="312"/>
      <c r="AR3039" s="312"/>
      <c r="AS3039" s="304"/>
      <c r="AT3039" s="312"/>
      <c r="AU3039" s="329">
        <f>VLOOKUP(C3039,[1]world!$A$2:$B$3555,2,FALSE)</f>
        <v>3</v>
      </c>
      <c r="AV3039" s="329">
        <v>547</v>
      </c>
      <c r="AW3039" s="304">
        <v>0.37</v>
      </c>
      <c r="AX3039" s="304">
        <v>60</v>
      </c>
      <c r="AY3039" s="304">
        <v>-999</v>
      </c>
      <c r="AZ3039" s="304">
        <v>60</v>
      </c>
      <c r="BA3039" s="304">
        <v>60</v>
      </c>
      <c r="BB3039" s="304">
        <v>-999</v>
      </c>
      <c r="BC3039" s="304">
        <v>60</v>
      </c>
      <c r="BD3039" s="304">
        <v>60</v>
      </c>
      <c r="BE3039" s="304">
        <v>60</v>
      </c>
      <c r="BF3039" s="304">
        <v>-999</v>
      </c>
      <c r="BG3039" s="304">
        <v>-999</v>
      </c>
      <c r="BH3039" s="304">
        <v>60</v>
      </c>
      <c r="BI3039" s="304">
        <v>60</v>
      </c>
      <c r="BJ3039" s="304">
        <v>2</v>
      </c>
      <c r="BK3039" s="304" t="s">
        <v>4954</v>
      </c>
      <c r="BL3039" s="304">
        <v>2</v>
      </c>
    </row>
    <row r="3040" spans="1:64" ht="15" hidden="1" customHeight="1" x14ac:dyDescent="0.2">
      <c r="A3040" s="304" t="s">
        <v>6176</v>
      </c>
      <c r="B3040" s="304" t="s">
        <v>1612</v>
      </c>
      <c r="C3040" s="304">
        <v>3179</v>
      </c>
      <c r="D3040" s="349" t="s">
        <v>1734</v>
      </c>
      <c r="E3040" s="304" t="s">
        <v>1734</v>
      </c>
      <c r="F3040" s="304"/>
      <c r="G3040" s="324">
        <v>33.331899999999997</v>
      </c>
      <c r="H3040" s="324">
        <v>130.79390000000001</v>
      </c>
      <c r="I3040" s="324" t="s">
        <v>212</v>
      </c>
      <c r="J3040" s="368">
        <f t="shared" si="740"/>
        <v>358.30335552076514</v>
      </c>
      <c r="K3040" s="331">
        <v>0.13</v>
      </c>
      <c r="L3040" s="304" t="str">
        <f t="shared" si="733"/>
        <v>D</v>
      </c>
      <c r="M3040" s="388">
        <v>1</v>
      </c>
      <c r="N3040" s="304">
        <v>319.89999999999998</v>
      </c>
      <c r="O3040" s="304">
        <v>20</v>
      </c>
      <c r="P3040" s="331"/>
      <c r="Q3040" s="356"/>
      <c r="R3040" s="304"/>
      <c r="S3040" s="356">
        <v>358.30335552076514</v>
      </c>
      <c r="T3040" s="356">
        <v>384.65918761533715</v>
      </c>
      <c r="U3040" s="356">
        <f t="shared" si="741"/>
        <v>358.30335552076514</v>
      </c>
      <c r="V3040" s="356"/>
      <c r="W3040" s="304" t="s">
        <v>1674</v>
      </c>
      <c r="X3040" s="304" t="s">
        <v>213</v>
      </c>
      <c r="Y3040" s="366">
        <f t="shared" si="735"/>
        <v>274.5</v>
      </c>
      <c r="Z3040" s="304"/>
      <c r="AA3040" s="304"/>
      <c r="AB3040" s="304">
        <v>-999</v>
      </c>
      <c r="AC3040" s="304">
        <v>-999</v>
      </c>
      <c r="AD3040" s="366">
        <v>-999</v>
      </c>
      <c r="AE3040" s="304">
        <v>-999</v>
      </c>
      <c r="AF3040" s="304">
        <v>-999</v>
      </c>
      <c r="AG3040" s="304"/>
      <c r="AH3040" s="304">
        <v>3.8649999999999997E-2</v>
      </c>
      <c r="AI3040" s="312"/>
      <c r="AJ3040" s="332">
        <v>760</v>
      </c>
      <c r="AK3040" s="304">
        <f t="shared" si="734"/>
        <v>760</v>
      </c>
      <c r="AL3040" s="304">
        <f t="shared" si="739"/>
        <v>0.43</v>
      </c>
      <c r="AM3040" s="389" t="str">
        <f t="shared" si="736"/>
        <v/>
      </c>
      <c r="AN3040" s="304"/>
      <c r="AO3040" s="304"/>
      <c r="AP3040" s="312"/>
      <c r="AQ3040" s="312"/>
      <c r="AR3040" s="312"/>
      <c r="AS3040" s="304"/>
      <c r="AT3040" s="312"/>
      <c r="AU3040" s="329">
        <f>VLOOKUP(C3040,[1]world!$A$2:$B$3555,2,FALSE)</f>
        <v>7</v>
      </c>
      <c r="AV3040" s="329">
        <v>388</v>
      </c>
      <c r="AW3040" s="304">
        <v>0.37</v>
      </c>
      <c r="AX3040" s="304">
        <v>100</v>
      </c>
      <c r="AY3040" s="304">
        <v>-999</v>
      </c>
      <c r="AZ3040" s="304">
        <v>1160</v>
      </c>
      <c r="BA3040" s="304">
        <v>100</v>
      </c>
      <c r="BB3040" s="304">
        <v>-999</v>
      </c>
      <c r="BC3040" s="304">
        <v>1160</v>
      </c>
      <c r="BD3040" s="304">
        <v>100</v>
      </c>
      <c r="BE3040" s="304">
        <v>100</v>
      </c>
      <c r="BF3040" s="304">
        <v>-999</v>
      </c>
      <c r="BG3040" s="304">
        <v>-999</v>
      </c>
      <c r="BH3040" s="304">
        <v>1160</v>
      </c>
      <c r="BI3040" s="304">
        <v>1160</v>
      </c>
      <c r="BJ3040" s="304">
        <v>2</v>
      </c>
      <c r="BK3040" s="304" t="s">
        <v>4954</v>
      </c>
      <c r="BL3040" s="304">
        <v>2</v>
      </c>
    </row>
    <row r="3041" spans="1:64" ht="15" hidden="1" customHeight="1" x14ac:dyDescent="0.2">
      <c r="A3041" s="304" t="s">
        <v>6103</v>
      </c>
      <c r="B3041" s="304" t="s">
        <v>2503</v>
      </c>
      <c r="C3041" s="304">
        <v>3180</v>
      </c>
      <c r="D3041" s="349" t="s">
        <v>2039</v>
      </c>
      <c r="E3041" s="309">
        <v>-999</v>
      </c>
      <c r="F3041" s="309"/>
      <c r="G3041" s="324">
        <v>33.881700000000002</v>
      </c>
      <c r="H3041" s="324">
        <v>130.98220000000001</v>
      </c>
      <c r="I3041" s="324" t="s">
        <v>212</v>
      </c>
      <c r="J3041" s="366">
        <v>588.47</v>
      </c>
      <c r="K3041" s="331">
        <v>0.1</v>
      </c>
      <c r="L3041" s="304" t="str">
        <f t="shared" si="733"/>
        <v>C</v>
      </c>
      <c r="M3041" s="388">
        <v>0</v>
      </c>
      <c r="N3041" s="304"/>
      <c r="O3041" s="304">
        <v>21</v>
      </c>
      <c r="P3041" s="356"/>
      <c r="Q3041" s="356"/>
      <c r="R3041" s="304" t="s">
        <v>2503</v>
      </c>
      <c r="S3041" s="304"/>
      <c r="T3041" s="304"/>
      <c r="U3041" s="304"/>
      <c r="V3041" s="304"/>
      <c r="W3041" s="304" t="s">
        <v>900</v>
      </c>
      <c r="X3041" s="304" t="s">
        <v>232</v>
      </c>
      <c r="Y3041" s="366">
        <f t="shared" si="735"/>
        <v>506.6</v>
      </c>
      <c r="Z3041" s="304"/>
      <c r="AA3041" s="304"/>
      <c r="AB3041" s="304">
        <v>-999</v>
      </c>
      <c r="AC3041" s="304">
        <v>-999</v>
      </c>
      <c r="AD3041" s="366">
        <v>-999</v>
      </c>
      <c r="AE3041" s="304">
        <v>-999</v>
      </c>
      <c r="AF3041" s="304">
        <v>-999</v>
      </c>
      <c r="AG3041" s="304"/>
      <c r="AH3041" s="304">
        <v>2.49121E-2</v>
      </c>
      <c r="AI3041" s="312"/>
      <c r="AJ3041" s="332">
        <v>758</v>
      </c>
      <c r="AK3041" s="304">
        <f t="shared" si="734"/>
        <v>690</v>
      </c>
      <c r="AL3041" s="304">
        <f t="shared" si="739"/>
        <v>0.43</v>
      </c>
      <c r="AM3041" s="389" t="str">
        <f t="shared" si="736"/>
        <v/>
      </c>
      <c r="AN3041" s="304"/>
      <c r="AO3041" s="304"/>
      <c r="AP3041" s="312"/>
      <c r="AQ3041" s="312"/>
      <c r="AR3041" s="312"/>
      <c r="AS3041" s="304"/>
      <c r="AT3041" s="312"/>
      <c r="AU3041" s="329">
        <f>VLOOKUP(C3041,[1]world!$A$2:$B$3555,2,FALSE)</f>
        <v>3</v>
      </c>
      <c r="AV3041" s="329">
        <v>547</v>
      </c>
      <c r="AW3041" s="304">
        <v>0.37</v>
      </c>
      <c r="AX3041" s="304">
        <v>13</v>
      </c>
      <c r="AY3041" s="304">
        <v>13</v>
      </c>
      <c r="AZ3041" s="304">
        <v>72</v>
      </c>
      <c r="BA3041" s="304">
        <v>13</v>
      </c>
      <c r="BB3041" s="304">
        <v>13</v>
      </c>
      <c r="BC3041" s="304">
        <v>72</v>
      </c>
      <c r="BD3041" s="304">
        <v>40</v>
      </c>
      <c r="BE3041" s="304">
        <v>40</v>
      </c>
      <c r="BF3041" s="304">
        <v>-999</v>
      </c>
      <c r="BG3041" s="304">
        <v>-999</v>
      </c>
      <c r="BH3041" s="304">
        <v>60</v>
      </c>
      <c r="BI3041" s="304">
        <v>60</v>
      </c>
      <c r="BJ3041" s="304">
        <v>0</v>
      </c>
      <c r="BK3041" s="304">
        <v>0</v>
      </c>
      <c r="BL3041" s="304">
        <v>0</v>
      </c>
    </row>
    <row r="3042" spans="1:64" ht="15" hidden="1" customHeight="1" x14ac:dyDescent="0.2">
      <c r="A3042" s="304" t="s">
        <v>6103</v>
      </c>
      <c r="B3042" s="304" t="s">
        <v>2503</v>
      </c>
      <c r="C3042" s="304">
        <v>3181</v>
      </c>
      <c r="D3042" s="349" t="s">
        <v>1881</v>
      </c>
      <c r="E3042" s="309">
        <v>-999</v>
      </c>
      <c r="F3042" s="309"/>
      <c r="G3042" s="324">
        <v>33.693100000000001</v>
      </c>
      <c r="H3042" s="324">
        <v>130.5986</v>
      </c>
      <c r="I3042" s="324" t="s">
        <v>212</v>
      </c>
      <c r="J3042" s="366">
        <v>273.39999999999998</v>
      </c>
      <c r="K3042" s="331">
        <v>0.1</v>
      </c>
      <c r="L3042" s="304" t="str">
        <f t="shared" si="733"/>
        <v>D</v>
      </c>
      <c r="M3042" s="388">
        <v>0</v>
      </c>
      <c r="N3042" s="304"/>
      <c r="O3042" s="304">
        <v>21</v>
      </c>
      <c r="P3042" s="356"/>
      <c r="Q3042" s="356"/>
      <c r="R3042" s="304" t="s">
        <v>2503</v>
      </c>
      <c r="S3042" s="304"/>
      <c r="T3042" s="304"/>
      <c r="U3042" s="304"/>
      <c r="V3042" s="304"/>
      <c r="W3042" s="304" t="s">
        <v>900</v>
      </c>
      <c r="X3042" s="304" t="s">
        <v>232</v>
      </c>
      <c r="Y3042" s="366">
        <f t="shared" si="735"/>
        <v>506.6</v>
      </c>
      <c r="Z3042" s="304"/>
      <c r="AA3042" s="304"/>
      <c r="AB3042" s="304">
        <v>-999</v>
      </c>
      <c r="AC3042" s="304">
        <v>-999</v>
      </c>
      <c r="AD3042" s="366">
        <v>-999</v>
      </c>
      <c r="AE3042" s="304">
        <v>-999</v>
      </c>
      <c r="AF3042" s="304">
        <v>-999</v>
      </c>
      <c r="AG3042" s="304"/>
      <c r="AH3042" s="304">
        <v>8.2453499999999999E-2</v>
      </c>
      <c r="AI3042" s="312"/>
      <c r="AJ3042" s="332">
        <v>760</v>
      </c>
      <c r="AK3042" s="304">
        <f t="shared" si="734"/>
        <v>760</v>
      </c>
      <c r="AL3042" s="304">
        <f t="shared" si="739"/>
        <v>0.43</v>
      </c>
      <c r="AM3042" s="389" t="str">
        <f t="shared" si="736"/>
        <v/>
      </c>
      <c r="AN3042" s="304"/>
      <c r="AO3042" s="304"/>
      <c r="AP3042" s="312"/>
      <c r="AQ3042" s="312"/>
      <c r="AR3042" s="312"/>
      <c r="AS3042" s="304"/>
      <c r="AT3042" s="312"/>
      <c r="AU3042" s="329">
        <f>VLOOKUP(C3042,[1]world!$A$2:$B$3555,2,FALSE)</f>
        <v>3</v>
      </c>
      <c r="AV3042" s="329">
        <v>547</v>
      </c>
      <c r="AW3042" s="304">
        <v>0.37</v>
      </c>
      <c r="AX3042" s="304">
        <v>40</v>
      </c>
      <c r="AY3042" s="304">
        <v>40</v>
      </c>
      <c r="AZ3042" s="304">
        <v>100</v>
      </c>
      <c r="BA3042" s="304">
        <v>40</v>
      </c>
      <c r="BB3042" s="304">
        <v>40</v>
      </c>
      <c r="BC3042" s="304">
        <v>100</v>
      </c>
      <c r="BD3042" s="304">
        <v>20</v>
      </c>
      <c r="BE3042" s="304">
        <v>20</v>
      </c>
      <c r="BF3042" s="304">
        <v>-999</v>
      </c>
      <c r="BG3042" s="304">
        <v>-999</v>
      </c>
      <c r="BH3042" s="304">
        <v>100</v>
      </c>
      <c r="BI3042" s="304">
        <v>100</v>
      </c>
      <c r="BJ3042" s="304">
        <v>0</v>
      </c>
      <c r="BK3042" s="304">
        <v>0</v>
      </c>
      <c r="BL3042" s="304">
        <v>0</v>
      </c>
    </row>
    <row r="3043" spans="1:64" ht="15" hidden="1" customHeight="1" x14ac:dyDescent="0.2">
      <c r="A3043" s="304" t="s">
        <v>6159</v>
      </c>
      <c r="B3043" s="304" t="s">
        <v>2503</v>
      </c>
      <c r="C3043" s="304">
        <v>3182</v>
      </c>
      <c r="D3043" s="349" t="s">
        <v>1793</v>
      </c>
      <c r="E3043" s="309">
        <v>-999</v>
      </c>
      <c r="F3043" s="309"/>
      <c r="G3043" s="324">
        <v>33.557499999999997</v>
      </c>
      <c r="H3043" s="324">
        <v>130.5522</v>
      </c>
      <c r="I3043" s="324" t="s">
        <v>212</v>
      </c>
      <c r="J3043" s="368">
        <v>497.02480000000003</v>
      </c>
      <c r="K3043" s="331">
        <v>0.1</v>
      </c>
      <c r="L3043" s="304" t="str">
        <f t="shared" si="733"/>
        <v>C</v>
      </c>
      <c r="M3043" s="388">
        <v>0</v>
      </c>
      <c r="N3043" s="304"/>
      <c r="O3043" s="304">
        <v>21</v>
      </c>
      <c r="P3043" s="356"/>
      <c r="Q3043" s="356"/>
      <c r="R3043" s="304" t="s">
        <v>6159</v>
      </c>
      <c r="S3043" s="304"/>
      <c r="T3043" s="304"/>
      <c r="U3043" s="304"/>
      <c r="V3043" s="304"/>
      <c r="W3043" s="304" t="s">
        <v>900</v>
      </c>
      <c r="X3043" s="304" t="s">
        <v>232</v>
      </c>
      <c r="Y3043" s="366">
        <f t="shared" si="735"/>
        <v>506.6</v>
      </c>
      <c r="Z3043" s="304"/>
      <c r="AA3043" s="304"/>
      <c r="AB3043" s="304">
        <v>-999</v>
      </c>
      <c r="AC3043" s="304">
        <v>-999</v>
      </c>
      <c r="AD3043" s="366">
        <v>-999</v>
      </c>
      <c r="AE3043" s="304">
        <v>-999</v>
      </c>
      <c r="AF3043" s="304">
        <v>-999</v>
      </c>
      <c r="AG3043" s="304"/>
      <c r="AH3043" s="304">
        <v>0.14102000000000001</v>
      </c>
      <c r="AI3043" s="312"/>
      <c r="AJ3043" s="332">
        <v>760</v>
      </c>
      <c r="AK3043" s="304">
        <f t="shared" si="734"/>
        <v>760</v>
      </c>
      <c r="AL3043" s="304">
        <f t="shared" si="739"/>
        <v>0.43</v>
      </c>
      <c r="AM3043" s="389" t="str">
        <f t="shared" si="736"/>
        <v/>
      </c>
      <c r="AN3043" s="304"/>
      <c r="AO3043" s="304"/>
      <c r="AP3043" s="312"/>
      <c r="AQ3043" s="312"/>
      <c r="AR3043" s="312"/>
      <c r="AS3043" s="304"/>
      <c r="AT3043" s="312"/>
      <c r="AU3043" s="329">
        <f>VLOOKUP(C3043,[1]world!$A$2:$B$3555,2,FALSE)</f>
        <v>3</v>
      </c>
      <c r="AV3043" s="329">
        <v>547</v>
      </c>
      <c r="AW3043" s="304">
        <v>0.37</v>
      </c>
      <c r="AX3043" s="304">
        <v>25</v>
      </c>
      <c r="AY3043" s="304">
        <v>25</v>
      </c>
      <c r="AZ3043" s="304">
        <v>100</v>
      </c>
      <c r="BA3043" s="304">
        <v>25</v>
      </c>
      <c r="BB3043" s="304">
        <v>25</v>
      </c>
      <c r="BC3043" s="304">
        <v>100</v>
      </c>
      <c r="BD3043" s="304">
        <v>20</v>
      </c>
      <c r="BE3043" s="304">
        <v>20</v>
      </c>
      <c r="BF3043" s="304">
        <v>-999</v>
      </c>
      <c r="BG3043" s="304">
        <v>-999</v>
      </c>
      <c r="BH3043" s="304">
        <v>100</v>
      </c>
      <c r="BI3043" s="304">
        <v>100</v>
      </c>
      <c r="BJ3043" s="304">
        <v>0</v>
      </c>
      <c r="BK3043" s="304">
        <v>0</v>
      </c>
      <c r="BL3043" s="304">
        <v>0</v>
      </c>
    </row>
    <row r="3044" spans="1:64" ht="15" hidden="1" customHeight="1" x14ac:dyDescent="0.2">
      <c r="A3044" s="304" t="s">
        <v>6103</v>
      </c>
      <c r="B3044" s="304" t="s">
        <v>2503</v>
      </c>
      <c r="C3044" s="304">
        <v>3183</v>
      </c>
      <c r="D3044" s="349" t="s">
        <v>1782</v>
      </c>
      <c r="E3044" s="309">
        <v>-999</v>
      </c>
      <c r="F3044" s="309"/>
      <c r="G3044" s="324">
        <v>33.526000000000003</v>
      </c>
      <c r="H3044" s="324">
        <v>130.95259999999999</v>
      </c>
      <c r="I3044" s="324" t="s">
        <v>212</v>
      </c>
      <c r="J3044" s="366">
        <v>776.99</v>
      </c>
      <c r="K3044" s="331">
        <v>0.1</v>
      </c>
      <c r="L3044" s="304" t="str">
        <f t="shared" si="733"/>
        <v>B</v>
      </c>
      <c r="M3044" s="388">
        <v>0</v>
      </c>
      <c r="N3044" s="304"/>
      <c r="O3044" s="304">
        <v>21</v>
      </c>
      <c r="P3044" s="356"/>
      <c r="Q3044" s="356"/>
      <c r="R3044" s="304" t="s">
        <v>2503</v>
      </c>
      <c r="S3044" s="304"/>
      <c r="T3044" s="304"/>
      <c r="U3044" s="304"/>
      <c r="V3044" s="304"/>
      <c r="W3044" s="304" t="s">
        <v>890</v>
      </c>
      <c r="X3044" s="304" t="s">
        <v>205</v>
      </c>
      <c r="Y3044" s="366">
        <f t="shared" si="735"/>
        <v>424.8</v>
      </c>
      <c r="Z3044" s="304"/>
      <c r="AA3044" s="304"/>
      <c r="AB3044" s="304">
        <v>-999</v>
      </c>
      <c r="AC3044" s="304">
        <v>-999</v>
      </c>
      <c r="AD3044" s="366">
        <v>-999</v>
      </c>
      <c r="AE3044" s="304">
        <v>-999</v>
      </c>
      <c r="AF3044" s="304">
        <v>-999</v>
      </c>
      <c r="AG3044" s="304"/>
      <c r="AH3044" s="304">
        <v>6.7794699999999999E-2</v>
      </c>
      <c r="AI3044" s="312"/>
      <c r="AJ3044" s="332">
        <v>760</v>
      </c>
      <c r="AK3044" s="304">
        <f t="shared" si="734"/>
        <v>760</v>
      </c>
      <c r="AL3044" s="304">
        <f t="shared" si="739"/>
        <v>0.43</v>
      </c>
      <c r="AM3044" s="389" t="str">
        <f t="shared" si="736"/>
        <v/>
      </c>
      <c r="AN3044" s="304"/>
      <c r="AO3044" s="304"/>
      <c r="AP3044" s="312"/>
      <c r="AQ3044" s="312"/>
      <c r="AR3044" s="312"/>
      <c r="AS3044" s="304"/>
      <c r="AT3044" s="312"/>
      <c r="AU3044" s="329">
        <f>VLOOKUP(C3044,[1]world!$A$2:$B$3555,2,FALSE)</f>
        <v>1</v>
      </c>
      <c r="AV3044" s="329">
        <v>519</v>
      </c>
      <c r="AW3044" s="304">
        <v>0.37</v>
      </c>
      <c r="AX3044" s="304">
        <v>3</v>
      </c>
      <c r="AY3044" s="304">
        <v>12</v>
      </c>
      <c r="AZ3044" s="304">
        <v>66</v>
      </c>
      <c r="BA3044" s="304">
        <v>3</v>
      </c>
      <c r="BB3044" s="304">
        <v>12</v>
      </c>
      <c r="BC3044" s="304">
        <v>66</v>
      </c>
      <c r="BD3044" s="304">
        <v>20</v>
      </c>
      <c r="BE3044" s="304">
        <v>20</v>
      </c>
      <c r="BF3044" s="304">
        <v>-999</v>
      </c>
      <c r="BG3044" s="304">
        <v>-999</v>
      </c>
      <c r="BH3044" s="304">
        <v>100</v>
      </c>
      <c r="BI3044" s="304">
        <v>100</v>
      </c>
      <c r="BJ3044" s="304">
        <v>0</v>
      </c>
      <c r="BK3044" s="304">
        <v>0</v>
      </c>
      <c r="BL3044" s="304">
        <v>0</v>
      </c>
    </row>
    <row r="3045" spans="1:64" ht="15" hidden="1" customHeight="1" x14ac:dyDescent="0.2">
      <c r="A3045" s="304" t="s">
        <v>6103</v>
      </c>
      <c r="B3045" s="304" t="s">
        <v>2503</v>
      </c>
      <c r="C3045" s="304">
        <v>3184</v>
      </c>
      <c r="D3045" s="349" t="s">
        <v>1817</v>
      </c>
      <c r="E3045" s="309">
        <v>-999</v>
      </c>
      <c r="F3045" s="309"/>
      <c r="G3045" s="324">
        <v>33.589199999999998</v>
      </c>
      <c r="H3045" s="324">
        <v>131.13720000000001</v>
      </c>
      <c r="I3045" s="324" t="s">
        <v>214</v>
      </c>
      <c r="J3045" s="366">
        <v>1001.79</v>
      </c>
      <c r="K3045" s="331">
        <v>0.1</v>
      </c>
      <c r="L3045" s="304" t="str">
        <f t="shared" si="733"/>
        <v>B</v>
      </c>
      <c r="M3045" s="388">
        <v>0</v>
      </c>
      <c r="N3045" s="304"/>
      <c r="O3045" s="304">
        <v>21</v>
      </c>
      <c r="P3045" s="356"/>
      <c r="Q3045" s="356"/>
      <c r="R3045" s="304" t="s">
        <v>2503</v>
      </c>
      <c r="S3045" s="304"/>
      <c r="T3045" s="304"/>
      <c r="U3045" s="304"/>
      <c r="V3045" s="304"/>
      <c r="W3045" s="304" t="s">
        <v>4661</v>
      </c>
      <c r="X3045" s="304">
        <v>-999</v>
      </c>
      <c r="Y3045" s="366" t="str">
        <f t="shared" si="735"/>
        <v>-</v>
      </c>
      <c r="Z3045" s="304"/>
      <c r="AA3045" s="304"/>
      <c r="AB3045" s="304">
        <v>-999</v>
      </c>
      <c r="AC3045" s="304">
        <v>-999</v>
      </c>
      <c r="AD3045" s="366">
        <v>-999</v>
      </c>
      <c r="AE3045" s="304">
        <v>-999</v>
      </c>
      <c r="AF3045" s="304">
        <v>-999</v>
      </c>
      <c r="AG3045" s="304"/>
      <c r="AH3045" s="304">
        <v>1.0856599999999999E-2</v>
      </c>
      <c r="AI3045" s="312"/>
      <c r="AJ3045" s="332">
        <v>442</v>
      </c>
      <c r="AK3045" s="304">
        <f t="shared" si="734"/>
        <v>425</v>
      </c>
      <c r="AL3045" s="304">
        <f t="shared" si="739"/>
        <v>0.43</v>
      </c>
      <c r="AM3045" s="389" t="str">
        <f t="shared" si="736"/>
        <v/>
      </c>
      <c r="AN3045" s="304"/>
      <c r="AO3045" s="304"/>
      <c r="AP3045" s="312"/>
      <c r="AQ3045" s="312"/>
      <c r="AR3045" s="312"/>
      <c r="AS3045" s="304"/>
      <c r="AT3045" s="312"/>
      <c r="AU3045" s="329">
        <f>VLOOKUP(C3045,[1]world!$A$2:$B$3555,2,FALSE)</f>
        <v>7</v>
      </c>
      <c r="AV3045" s="329">
        <v>388</v>
      </c>
      <c r="AW3045" s="304">
        <v>0.37</v>
      </c>
      <c r="AX3045" s="304">
        <v>10</v>
      </c>
      <c r="AY3045" s="304">
        <v>-999</v>
      </c>
      <c r="AZ3045" s="304">
        <v>220</v>
      </c>
      <c r="BA3045" s="304">
        <v>10</v>
      </c>
      <c r="BB3045" s="304">
        <v>-999</v>
      </c>
      <c r="BC3045" s="304">
        <v>220</v>
      </c>
      <c r="BD3045" s="304">
        <v>40</v>
      </c>
      <c r="BE3045" s="304">
        <v>40</v>
      </c>
      <c r="BF3045" s="304">
        <v>-999</v>
      </c>
      <c r="BG3045" s="304">
        <v>-999</v>
      </c>
      <c r="BH3045" s="304">
        <v>220</v>
      </c>
      <c r="BI3045" s="304">
        <v>220</v>
      </c>
      <c r="BJ3045" s="304">
        <v>0</v>
      </c>
      <c r="BK3045" s="304" t="s">
        <v>4954</v>
      </c>
      <c r="BL3045" s="304">
        <v>0</v>
      </c>
    </row>
    <row r="3046" spans="1:64" ht="15" hidden="1" customHeight="1" x14ac:dyDescent="0.2">
      <c r="A3046" s="304" t="s">
        <v>6103</v>
      </c>
      <c r="B3046" s="304" t="s">
        <v>2503</v>
      </c>
      <c r="C3046" s="304">
        <v>3185</v>
      </c>
      <c r="D3046" s="349" t="s">
        <v>1764</v>
      </c>
      <c r="E3046" s="309">
        <v>-999</v>
      </c>
      <c r="F3046" s="309"/>
      <c r="G3046" s="324">
        <v>33.4621</v>
      </c>
      <c r="H3046" s="324">
        <v>130.83080000000001</v>
      </c>
      <c r="I3046" s="324" t="s">
        <v>214</v>
      </c>
      <c r="J3046" s="366">
        <v>535.78</v>
      </c>
      <c r="K3046" s="331">
        <v>0.1</v>
      </c>
      <c r="L3046" s="304" t="str">
        <f t="shared" si="733"/>
        <v>C</v>
      </c>
      <c r="M3046" s="388">
        <v>0</v>
      </c>
      <c r="N3046" s="304"/>
      <c r="O3046" s="304">
        <v>21</v>
      </c>
      <c r="P3046" s="356"/>
      <c r="Q3046" s="356"/>
      <c r="R3046" s="304" t="s">
        <v>2503</v>
      </c>
      <c r="S3046" s="304"/>
      <c r="T3046" s="304"/>
      <c r="U3046" s="304"/>
      <c r="V3046" s="304"/>
      <c r="W3046" s="304" t="s">
        <v>4661</v>
      </c>
      <c r="X3046" s="304">
        <v>-999</v>
      </c>
      <c r="Y3046" s="366" t="str">
        <f t="shared" si="735"/>
        <v>-</v>
      </c>
      <c r="Z3046" s="304"/>
      <c r="AA3046" s="304"/>
      <c r="AB3046" s="304">
        <v>-999</v>
      </c>
      <c r="AC3046" s="304">
        <v>-999</v>
      </c>
      <c r="AD3046" s="366">
        <v>-999</v>
      </c>
      <c r="AE3046" s="304">
        <v>-999</v>
      </c>
      <c r="AF3046" s="304">
        <v>-999</v>
      </c>
      <c r="AG3046" s="304"/>
      <c r="AH3046" s="304">
        <v>4.40358E-2</v>
      </c>
      <c r="AI3046" s="312"/>
      <c r="AJ3046" s="332">
        <v>760</v>
      </c>
      <c r="AK3046" s="304">
        <f t="shared" si="734"/>
        <v>760</v>
      </c>
      <c r="AL3046" s="304">
        <f t="shared" si="739"/>
        <v>0.43</v>
      </c>
      <c r="AM3046" s="389" t="str">
        <f t="shared" si="736"/>
        <v/>
      </c>
      <c r="AN3046" s="304"/>
      <c r="AO3046" s="304"/>
      <c r="AP3046" s="312"/>
      <c r="AQ3046" s="312"/>
      <c r="AR3046" s="312"/>
      <c r="AS3046" s="304"/>
      <c r="AT3046" s="312"/>
      <c r="AU3046" s="329">
        <f>VLOOKUP(C3046,[1]world!$A$2:$B$3555,2,FALSE)</f>
        <v>5</v>
      </c>
      <c r="AV3046" s="329">
        <v>402</v>
      </c>
      <c r="AW3046" s="304">
        <v>0.37</v>
      </c>
      <c r="AX3046" s="304">
        <v>14</v>
      </c>
      <c r="AY3046" s="304">
        <v>62</v>
      </c>
      <c r="AZ3046" s="304">
        <v>-999</v>
      </c>
      <c r="BA3046" s="304">
        <v>14</v>
      </c>
      <c r="BB3046" s="304">
        <v>62</v>
      </c>
      <c r="BC3046" s="304">
        <v>-999</v>
      </c>
      <c r="BD3046" s="304">
        <v>20</v>
      </c>
      <c r="BE3046" s="304">
        <v>20</v>
      </c>
      <c r="BF3046" s="304">
        <v>-999</v>
      </c>
      <c r="BG3046" s="304">
        <v>-999</v>
      </c>
      <c r="BH3046" s="304">
        <v>60</v>
      </c>
      <c r="BI3046" s="304">
        <v>60</v>
      </c>
      <c r="BJ3046" s="304">
        <v>0</v>
      </c>
      <c r="BK3046" s="304">
        <v>0</v>
      </c>
      <c r="BL3046" s="304">
        <v>0</v>
      </c>
    </row>
    <row r="3047" spans="1:64" ht="15" hidden="1" customHeight="1" x14ac:dyDescent="0.2">
      <c r="A3047" s="304" t="s">
        <v>6103</v>
      </c>
      <c r="B3047" s="304" t="s">
        <v>2503</v>
      </c>
      <c r="C3047" s="304">
        <v>3186</v>
      </c>
      <c r="D3047" s="349" t="s">
        <v>2013</v>
      </c>
      <c r="E3047" s="309">
        <v>-999</v>
      </c>
      <c r="F3047" s="309"/>
      <c r="G3047" s="324">
        <v>33.846899999999998</v>
      </c>
      <c r="H3047" s="324">
        <v>130.54560000000001</v>
      </c>
      <c r="I3047" s="324" t="s">
        <v>214</v>
      </c>
      <c r="J3047" s="366">
        <v>566.75</v>
      </c>
      <c r="K3047" s="331">
        <v>0.1</v>
      </c>
      <c r="L3047" s="304" t="str">
        <f t="shared" si="733"/>
        <v>C</v>
      </c>
      <c r="M3047" s="388">
        <v>0</v>
      </c>
      <c r="N3047" s="304"/>
      <c r="O3047" s="304">
        <v>21</v>
      </c>
      <c r="P3047" s="356"/>
      <c r="Q3047" s="356"/>
      <c r="R3047" s="304" t="s">
        <v>2503</v>
      </c>
      <c r="S3047" s="304"/>
      <c r="T3047" s="304"/>
      <c r="U3047" s="304"/>
      <c r="V3047" s="304"/>
      <c r="W3047" s="304" t="s">
        <v>4661</v>
      </c>
      <c r="X3047" s="304">
        <v>-999</v>
      </c>
      <c r="Y3047" s="366" t="str">
        <f t="shared" si="735"/>
        <v>-</v>
      </c>
      <c r="Z3047" s="304"/>
      <c r="AA3047" s="304"/>
      <c r="AB3047" s="304">
        <v>-999</v>
      </c>
      <c r="AC3047" s="304">
        <v>-999</v>
      </c>
      <c r="AD3047" s="366">
        <v>-999</v>
      </c>
      <c r="AE3047" s="304">
        <v>-999</v>
      </c>
      <c r="AF3047" s="304">
        <v>-999</v>
      </c>
      <c r="AG3047" s="304"/>
      <c r="AH3047" s="304">
        <v>2.0880099999999999E-2</v>
      </c>
      <c r="AI3047" s="312"/>
      <c r="AJ3047" s="332">
        <v>678</v>
      </c>
      <c r="AK3047" s="304">
        <f t="shared" si="734"/>
        <v>690</v>
      </c>
      <c r="AL3047" s="304">
        <f t="shared" si="739"/>
        <v>0.43</v>
      </c>
      <c r="AM3047" s="389" t="str">
        <f t="shared" si="736"/>
        <v/>
      </c>
      <c r="AN3047" s="304"/>
      <c r="AO3047" s="304"/>
      <c r="AP3047" s="312"/>
      <c r="AQ3047" s="312"/>
      <c r="AR3047" s="312"/>
      <c r="AS3047" s="304"/>
      <c r="AT3047" s="312"/>
      <c r="AU3047" s="329">
        <f>VLOOKUP(C3047,[1]world!$A$2:$B$3555,2,FALSE)</f>
        <v>3</v>
      </c>
      <c r="AV3047" s="329">
        <v>547</v>
      </c>
      <c r="AW3047" s="304">
        <v>0.37</v>
      </c>
      <c r="AX3047" s="304">
        <v>118</v>
      </c>
      <c r="AY3047" s="304">
        <v>118</v>
      </c>
      <c r="AZ3047" s="304">
        <v>800</v>
      </c>
      <c r="BA3047" s="304">
        <v>118</v>
      </c>
      <c r="BB3047" s="304">
        <v>118</v>
      </c>
      <c r="BC3047" s="304">
        <v>800</v>
      </c>
      <c r="BD3047" s="304">
        <v>20</v>
      </c>
      <c r="BE3047" s="304">
        <v>20</v>
      </c>
      <c r="BF3047" s="304">
        <v>-999</v>
      </c>
      <c r="BG3047" s="304">
        <v>-999</v>
      </c>
      <c r="BH3047" s="304">
        <v>800</v>
      </c>
      <c r="BI3047" s="304">
        <v>800</v>
      </c>
      <c r="BJ3047" s="304">
        <v>0</v>
      </c>
      <c r="BK3047" s="304">
        <v>0</v>
      </c>
      <c r="BL3047" s="304">
        <v>0</v>
      </c>
    </row>
    <row r="3048" spans="1:64" ht="15" hidden="1" customHeight="1" x14ac:dyDescent="0.2">
      <c r="A3048" s="304" t="s">
        <v>6176</v>
      </c>
      <c r="B3048" s="304" t="s">
        <v>1612</v>
      </c>
      <c r="C3048" s="304">
        <v>3187</v>
      </c>
      <c r="D3048" s="349" t="s">
        <v>3105</v>
      </c>
      <c r="E3048" s="304" t="s">
        <v>3105</v>
      </c>
      <c r="F3048" s="304"/>
      <c r="G3048" s="324">
        <v>35.636499999999998</v>
      </c>
      <c r="H3048" s="324">
        <v>136.48820000000001</v>
      </c>
      <c r="I3048" s="324" t="s">
        <v>212</v>
      </c>
      <c r="J3048" s="368">
        <f>U3048</f>
        <v>481.64443045529453</v>
      </c>
      <c r="K3048" s="331">
        <v>0.2</v>
      </c>
      <c r="L3048" s="304" t="str">
        <f t="shared" si="733"/>
        <v>C</v>
      </c>
      <c r="M3048" s="388">
        <v>1</v>
      </c>
      <c r="N3048" s="304">
        <v>300.89999999999998</v>
      </c>
      <c r="O3048" s="304">
        <v>10</v>
      </c>
      <c r="P3048" s="331"/>
      <c r="Q3048" s="356"/>
      <c r="R3048" s="304"/>
      <c r="S3048" s="356">
        <v>391.61030872503665</v>
      </c>
      <c r="T3048" s="356">
        <v>481.64443045529453</v>
      </c>
      <c r="U3048" s="356">
        <f>IF(O3048&lt;=10,T3048,IF(O3048&gt;=20,S3048,((O3048-10)*(S3048-T3048)/10+T3048)))</f>
        <v>481.64443045529453</v>
      </c>
      <c r="V3048" s="356"/>
      <c r="W3048" s="304" t="s">
        <v>890</v>
      </c>
      <c r="X3048" s="304" t="s">
        <v>205</v>
      </c>
      <c r="Y3048" s="366">
        <f t="shared" si="735"/>
        <v>424.8</v>
      </c>
      <c r="Z3048" s="304"/>
      <c r="AA3048" s="304"/>
      <c r="AB3048" s="304">
        <v>-999</v>
      </c>
      <c r="AC3048" s="304">
        <v>-999</v>
      </c>
      <c r="AD3048" s="366">
        <v>-999</v>
      </c>
      <c r="AE3048" s="304">
        <v>-999</v>
      </c>
      <c r="AF3048" s="304">
        <v>-999</v>
      </c>
      <c r="AG3048" s="304"/>
      <c r="AH3048" s="304">
        <v>2.5526799999999999E-2</v>
      </c>
      <c r="AI3048" s="312"/>
      <c r="AJ3048" s="332">
        <v>760</v>
      </c>
      <c r="AK3048" s="304">
        <f t="shared" si="734"/>
        <v>760</v>
      </c>
      <c r="AL3048" s="304">
        <f t="shared" si="739"/>
        <v>0.43</v>
      </c>
      <c r="AM3048" s="389" t="str">
        <f t="shared" si="736"/>
        <v/>
      </c>
      <c r="AN3048" s="304"/>
      <c r="AO3048" s="304"/>
      <c r="AP3048" s="312"/>
      <c r="AQ3048" s="312"/>
      <c r="AR3048" s="312"/>
      <c r="AS3048" s="304"/>
      <c r="AT3048" s="312"/>
      <c r="AU3048" s="329">
        <f>VLOOKUP(C3048,[1]world!$A$2:$B$3555,2,FALSE)</f>
        <v>1</v>
      </c>
      <c r="AV3048" s="329">
        <v>519</v>
      </c>
      <c r="AW3048" s="304">
        <v>0.37</v>
      </c>
      <c r="AX3048" s="304">
        <v>20</v>
      </c>
      <c r="AY3048" s="304">
        <v>-999</v>
      </c>
      <c r="AZ3048" s="304">
        <v>40</v>
      </c>
      <c r="BA3048" s="304">
        <v>20</v>
      </c>
      <c r="BB3048" s="304">
        <v>-999</v>
      </c>
      <c r="BC3048" s="304">
        <v>40</v>
      </c>
      <c r="BD3048" s="304">
        <v>20</v>
      </c>
      <c r="BE3048" s="304">
        <v>20</v>
      </c>
      <c r="BF3048" s="304">
        <v>-999</v>
      </c>
      <c r="BG3048" s="304">
        <v>-999</v>
      </c>
      <c r="BH3048" s="304">
        <v>40</v>
      </c>
      <c r="BI3048" s="304">
        <v>40</v>
      </c>
      <c r="BJ3048" s="304">
        <v>2</v>
      </c>
      <c r="BK3048" s="304" t="s">
        <v>4954</v>
      </c>
      <c r="BL3048" s="304">
        <v>2</v>
      </c>
    </row>
    <row r="3049" spans="1:64" ht="15" hidden="1" customHeight="1" x14ac:dyDescent="0.2">
      <c r="A3049" s="304" t="s">
        <v>6176</v>
      </c>
      <c r="B3049" s="304" t="s">
        <v>1612</v>
      </c>
      <c r="C3049" s="304">
        <v>3188</v>
      </c>
      <c r="D3049" s="349" t="s">
        <v>3048</v>
      </c>
      <c r="E3049" s="304" t="s">
        <v>3048</v>
      </c>
      <c r="F3049" s="304"/>
      <c r="G3049" s="324">
        <v>35.482900000000001</v>
      </c>
      <c r="H3049" s="324">
        <v>136.57140000000001</v>
      </c>
      <c r="I3049" s="324" t="s">
        <v>212</v>
      </c>
      <c r="J3049" s="368">
        <f>U3049</f>
        <v>447.83820271592896</v>
      </c>
      <c r="K3049" s="331">
        <v>0.13</v>
      </c>
      <c r="L3049" s="304" t="str">
        <f t="shared" si="733"/>
        <v>C</v>
      </c>
      <c r="M3049" s="388">
        <v>1</v>
      </c>
      <c r="N3049" s="304">
        <v>399</v>
      </c>
      <c r="O3049" s="304">
        <v>20</v>
      </c>
      <c r="P3049" s="331"/>
      <c r="Q3049" s="356"/>
      <c r="R3049" s="304"/>
      <c r="S3049" s="356">
        <v>447.83820271592896</v>
      </c>
      <c r="T3049" s="356">
        <v>478.10548229150959</v>
      </c>
      <c r="U3049" s="356">
        <f>IF(O3049&lt;=10,T3049,IF(O3049&gt;=20,S3049,((O3049-10)*(S3049-T3049)/10+T3049)))</f>
        <v>447.83820271592896</v>
      </c>
      <c r="V3049" s="356"/>
      <c r="W3049" s="304" t="s">
        <v>1674</v>
      </c>
      <c r="X3049" s="304" t="s">
        <v>213</v>
      </c>
      <c r="Y3049" s="366">
        <f t="shared" si="735"/>
        <v>274.5</v>
      </c>
      <c r="Z3049" s="304"/>
      <c r="AA3049" s="304"/>
      <c r="AB3049" s="304">
        <v>-999</v>
      </c>
      <c r="AC3049" s="304">
        <v>-999</v>
      </c>
      <c r="AD3049" s="366">
        <v>-999</v>
      </c>
      <c r="AE3049" s="304">
        <v>-999</v>
      </c>
      <c r="AF3049" s="304">
        <v>-999</v>
      </c>
      <c r="AG3049" s="304"/>
      <c r="AH3049" s="304">
        <v>5.3224300000000004E-3</v>
      </c>
      <c r="AI3049" s="312"/>
      <c r="AJ3049" s="332">
        <v>325</v>
      </c>
      <c r="AK3049" s="304">
        <f t="shared" si="734"/>
        <v>270</v>
      </c>
      <c r="AL3049" s="304">
        <f t="shared" si="739"/>
        <v>0.43</v>
      </c>
      <c r="AM3049" s="389" t="str">
        <f t="shared" si="736"/>
        <v/>
      </c>
      <c r="AN3049" s="304"/>
      <c r="AO3049" s="304"/>
      <c r="AP3049" s="312"/>
      <c r="AQ3049" s="312"/>
      <c r="AR3049" s="312"/>
      <c r="AS3049" s="304"/>
      <c r="AT3049" s="312"/>
      <c r="AU3049" s="329">
        <f>VLOOKUP(C3049,[1]world!$A$2:$B$3555,2,FALSE)</f>
        <v>11</v>
      </c>
      <c r="AV3049" s="329">
        <v>328</v>
      </c>
      <c r="AW3049" s="304">
        <v>0.37</v>
      </c>
      <c r="AX3049" s="304">
        <v>20</v>
      </c>
      <c r="AY3049" s="304">
        <v>-999</v>
      </c>
      <c r="AZ3049" s="304">
        <v>100</v>
      </c>
      <c r="BA3049" s="304">
        <v>20</v>
      </c>
      <c r="BB3049" s="304">
        <v>-999</v>
      </c>
      <c r="BC3049" s="304">
        <v>100</v>
      </c>
      <c r="BD3049" s="304">
        <v>20</v>
      </c>
      <c r="BE3049" s="304">
        <v>20</v>
      </c>
      <c r="BF3049" s="304">
        <v>-999</v>
      </c>
      <c r="BG3049" s="304">
        <v>-999</v>
      </c>
      <c r="BH3049" s="304">
        <v>100</v>
      </c>
      <c r="BI3049" s="304">
        <v>100</v>
      </c>
      <c r="BJ3049" s="304">
        <v>2</v>
      </c>
      <c r="BK3049" s="304" t="s">
        <v>4954</v>
      </c>
      <c r="BL3049" s="304">
        <v>2</v>
      </c>
    </row>
    <row r="3050" spans="1:64" ht="15" hidden="1" customHeight="1" x14ac:dyDescent="0.2">
      <c r="A3050" s="304" t="s">
        <v>6176</v>
      </c>
      <c r="B3050" s="304" t="s">
        <v>1612</v>
      </c>
      <c r="C3050" s="304">
        <v>3189</v>
      </c>
      <c r="D3050" s="349" t="s">
        <v>2960</v>
      </c>
      <c r="E3050" s="304" t="s">
        <v>2960</v>
      </c>
      <c r="F3050" s="304"/>
      <c r="G3050" s="324">
        <v>35.2834</v>
      </c>
      <c r="H3050" s="324">
        <v>136.47149999999999</v>
      </c>
      <c r="I3050" s="324" t="s">
        <v>212</v>
      </c>
      <c r="J3050" s="368">
        <f>U3050</f>
        <v>632.01649454742324</v>
      </c>
      <c r="K3050" s="331">
        <v>0.2</v>
      </c>
      <c r="L3050" s="304" t="str">
        <f t="shared" si="733"/>
        <v>C</v>
      </c>
      <c r="M3050" s="388">
        <v>1</v>
      </c>
      <c r="N3050" s="304">
        <v>411.8</v>
      </c>
      <c r="O3050" s="304">
        <v>10</v>
      </c>
      <c r="P3050" s="331"/>
      <c r="Q3050" s="356"/>
      <c r="R3050" s="304"/>
      <c r="S3050" s="356">
        <v>540.8753428241497</v>
      </c>
      <c r="T3050" s="356">
        <v>632.01649454742324</v>
      </c>
      <c r="U3050" s="356">
        <f>IF(O3050&lt;=10,T3050,IF(O3050&gt;=20,S3050,((O3050-10)*(S3050-T3050)/10+T3050)))</f>
        <v>632.01649454742324</v>
      </c>
      <c r="V3050" s="356"/>
      <c r="W3050" s="304" t="s">
        <v>890</v>
      </c>
      <c r="X3050" s="304" t="s">
        <v>205</v>
      </c>
      <c r="Y3050" s="366">
        <f t="shared" si="735"/>
        <v>424.8</v>
      </c>
      <c r="Z3050" s="304"/>
      <c r="AA3050" s="304"/>
      <c r="AB3050" s="304">
        <v>-999</v>
      </c>
      <c r="AC3050" s="304">
        <v>-999</v>
      </c>
      <c r="AD3050" s="366">
        <v>-999</v>
      </c>
      <c r="AE3050" s="304">
        <v>-999</v>
      </c>
      <c r="AF3050" s="304">
        <v>-999</v>
      </c>
      <c r="AG3050" s="304"/>
      <c r="AH3050" s="304">
        <v>2.4635500000000001E-2</v>
      </c>
      <c r="AI3050" s="312"/>
      <c r="AJ3050" s="332">
        <v>753</v>
      </c>
      <c r="AK3050" s="304">
        <f t="shared" si="734"/>
        <v>690</v>
      </c>
      <c r="AL3050" s="304">
        <f t="shared" si="739"/>
        <v>0.43</v>
      </c>
      <c r="AM3050" s="389" t="str">
        <f t="shared" si="736"/>
        <v/>
      </c>
      <c r="AN3050" s="304"/>
      <c r="AO3050" s="304"/>
      <c r="AP3050" s="312"/>
      <c r="AQ3050" s="312"/>
      <c r="AR3050" s="312"/>
      <c r="AS3050" s="304"/>
      <c r="AT3050" s="312"/>
      <c r="AU3050" s="329">
        <f>VLOOKUP(C3050,[1]world!$A$2:$B$3555,2,FALSE)</f>
        <v>7</v>
      </c>
      <c r="AV3050" s="329">
        <v>388</v>
      </c>
      <c r="AW3050" s="304">
        <v>0.37</v>
      </c>
      <c r="AX3050" s="304">
        <v>20</v>
      </c>
      <c r="AY3050" s="304">
        <v>-999</v>
      </c>
      <c r="AZ3050" s="304">
        <v>60</v>
      </c>
      <c r="BA3050" s="304">
        <v>20</v>
      </c>
      <c r="BB3050" s="304">
        <v>-999</v>
      </c>
      <c r="BC3050" s="304">
        <v>60</v>
      </c>
      <c r="BD3050" s="304">
        <v>20</v>
      </c>
      <c r="BE3050" s="304">
        <v>20</v>
      </c>
      <c r="BF3050" s="304">
        <v>-999</v>
      </c>
      <c r="BG3050" s="304">
        <v>-999</v>
      </c>
      <c r="BH3050" s="304">
        <v>60</v>
      </c>
      <c r="BI3050" s="304">
        <v>60</v>
      </c>
      <c r="BJ3050" s="304">
        <v>2</v>
      </c>
      <c r="BK3050" s="304" t="s">
        <v>4954</v>
      </c>
      <c r="BL3050" s="304">
        <v>2</v>
      </c>
    </row>
    <row r="3051" spans="1:64" ht="15" hidden="1" customHeight="1" x14ac:dyDescent="0.2">
      <c r="A3051" s="304" t="s">
        <v>6176</v>
      </c>
      <c r="B3051" s="304" t="s">
        <v>1612</v>
      </c>
      <c r="C3051" s="304">
        <v>3190</v>
      </c>
      <c r="D3051" s="349" t="s">
        <v>3085</v>
      </c>
      <c r="E3051" s="304" t="s">
        <v>3085</v>
      </c>
      <c r="F3051" s="304"/>
      <c r="G3051" s="324">
        <v>35.591200000000001</v>
      </c>
      <c r="H3051" s="324">
        <v>136.7414</v>
      </c>
      <c r="I3051" s="324" t="s">
        <v>212</v>
      </c>
      <c r="J3051" s="368">
        <f>U3051</f>
        <v>411.37049131747352</v>
      </c>
      <c r="K3051" s="331">
        <v>0.2</v>
      </c>
      <c r="L3051" s="304" t="str">
        <f t="shared" si="733"/>
        <v>C</v>
      </c>
      <c r="M3051" s="388">
        <v>1</v>
      </c>
      <c r="N3051" s="304">
        <v>252.6</v>
      </c>
      <c r="O3051" s="304">
        <v>10</v>
      </c>
      <c r="P3051" s="331"/>
      <c r="Q3051" s="356"/>
      <c r="R3051" s="304"/>
      <c r="S3051" s="356">
        <v>327.07428443608177</v>
      </c>
      <c r="T3051" s="356">
        <v>411.37049131747352</v>
      </c>
      <c r="U3051" s="356">
        <f>IF(O3051&lt;=10,T3051,IF(O3051&gt;=20,S3051,((O3051-10)*(S3051-T3051)/10+T3051)))</f>
        <v>411.37049131747352</v>
      </c>
      <c r="V3051" s="356"/>
      <c r="W3051" s="304" t="s">
        <v>890</v>
      </c>
      <c r="X3051" s="304" t="s">
        <v>205</v>
      </c>
      <c r="Y3051" s="366">
        <f t="shared" si="735"/>
        <v>424.8</v>
      </c>
      <c r="Z3051" s="304"/>
      <c r="AA3051" s="304"/>
      <c r="AB3051" s="304">
        <v>-999</v>
      </c>
      <c r="AC3051" s="304">
        <v>-999</v>
      </c>
      <c r="AD3051" s="366">
        <v>-999</v>
      </c>
      <c r="AE3051" s="304">
        <v>-999</v>
      </c>
      <c r="AF3051" s="304">
        <v>-999</v>
      </c>
      <c r="AG3051" s="304"/>
      <c r="AH3051" s="304">
        <v>4.19251E-2</v>
      </c>
      <c r="AI3051" s="312"/>
      <c r="AJ3051" s="332">
        <v>760</v>
      </c>
      <c r="AK3051" s="304">
        <f t="shared" si="734"/>
        <v>760</v>
      </c>
      <c r="AL3051" s="304">
        <f t="shared" si="739"/>
        <v>0.43</v>
      </c>
      <c r="AM3051" s="389" t="str">
        <f t="shared" si="736"/>
        <v/>
      </c>
      <c r="AN3051" s="304"/>
      <c r="AO3051" s="304"/>
      <c r="AP3051" s="312"/>
      <c r="AQ3051" s="312"/>
      <c r="AR3051" s="312"/>
      <c r="AS3051" s="304"/>
      <c r="AT3051" s="312"/>
      <c r="AU3051" s="329">
        <f>VLOOKUP(C3051,[1]world!$A$2:$B$3555,2,FALSE)</f>
        <v>1</v>
      </c>
      <c r="AV3051" s="329">
        <v>519</v>
      </c>
      <c r="AW3051" s="304">
        <v>0.37</v>
      </c>
      <c r="AX3051" s="304">
        <v>20</v>
      </c>
      <c r="AY3051" s="304">
        <v>-999</v>
      </c>
      <c r="AZ3051" s="304">
        <v>40</v>
      </c>
      <c r="BA3051" s="304">
        <v>20</v>
      </c>
      <c r="BB3051" s="304">
        <v>-999</v>
      </c>
      <c r="BC3051" s="304">
        <v>40</v>
      </c>
      <c r="BD3051" s="304">
        <v>20</v>
      </c>
      <c r="BE3051" s="304">
        <v>20</v>
      </c>
      <c r="BF3051" s="304">
        <v>-999</v>
      </c>
      <c r="BG3051" s="304">
        <v>-999</v>
      </c>
      <c r="BH3051" s="304">
        <v>40</v>
      </c>
      <c r="BI3051" s="304">
        <v>40</v>
      </c>
      <c r="BJ3051" s="304">
        <v>2</v>
      </c>
      <c r="BK3051" s="304" t="s">
        <v>4954</v>
      </c>
      <c r="BL3051" s="304">
        <v>2</v>
      </c>
    </row>
    <row r="3052" spans="1:64" ht="15" hidden="1" customHeight="1" x14ac:dyDescent="0.2">
      <c r="A3052" s="304" t="s">
        <v>6103</v>
      </c>
      <c r="B3052" s="304" t="s">
        <v>2503</v>
      </c>
      <c r="C3052" s="304">
        <v>3191</v>
      </c>
      <c r="D3052" s="349" t="s">
        <v>3102</v>
      </c>
      <c r="E3052" s="309">
        <v>-999</v>
      </c>
      <c r="F3052" s="309"/>
      <c r="G3052" s="324">
        <v>35.629399999999997</v>
      </c>
      <c r="H3052" s="324">
        <v>136.6164</v>
      </c>
      <c r="I3052" s="324" t="s">
        <v>212</v>
      </c>
      <c r="J3052" s="366">
        <v>421.24</v>
      </c>
      <c r="K3052" s="331">
        <v>0.1</v>
      </c>
      <c r="L3052" s="304" t="str">
        <f t="shared" si="733"/>
        <v>C</v>
      </c>
      <c r="M3052" s="388">
        <v>0</v>
      </c>
      <c r="N3052" s="304"/>
      <c r="O3052" s="304">
        <v>21</v>
      </c>
      <c r="P3052" s="356"/>
      <c r="Q3052" s="356"/>
      <c r="R3052" s="304" t="s">
        <v>2503</v>
      </c>
      <c r="S3052" s="304"/>
      <c r="T3052" s="304"/>
      <c r="U3052" s="304"/>
      <c r="V3052" s="304"/>
      <c r="W3052" s="304" t="s">
        <v>900</v>
      </c>
      <c r="X3052" s="304" t="s">
        <v>232</v>
      </c>
      <c r="Y3052" s="366">
        <f t="shared" si="735"/>
        <v>506.6</v>
      </c>
      <c r="Z3052" s="304"/>
      <c r="AA3052" s="304"/>
      <c r="AB3052" s="304">
        <v>-999</v>
      </c>
      <c r="AC3052" s="304">
        <v>-999</v>
      </c>
      <c r="AD3052" s="366">
        <v>-999</v>
      </c>
      <c r="AE3052" s="304">
        <v>-999</v>
      </c>
      <c r="AF3052" s="304">
        <v>-999</v>
      </c>
      <c r="AG3052" s="304"/>
      <c r="AH3052" s="304">
        <v>0.12375899999999999</v>
      </c>
      <c r="AI3052" s="312"/>
      <c r="AJ3052" s="332">
        <v>760</v>
      </c>
      <c r="AK3052" s="304">
        <f t="shared" si="734"/>
        <v>760</v>
      </c>
      <c r="AL3052" s="304">
        <f t="shared" si="739"/>
        <v>0.43</v>
      </c>
      <c r="AM3052" s="389" t="str">
        <f t="shared" si="736"/>
        <v/>
      </c>
      <c r="AN3052" s="304"/>
      <c r="AO3052" s="304"/>
      <c r="AP3052" s="312"/>
      <c r="AQ3052" s="312"/>
      <c r="AR3052" s="312"/>
      <c r="AS3052" s="304"/>
      <c r="AT3052" s="312"/>
      <c r="AU3052" s="329">
        <f>VLOOKUP(C3052,[1]world!$A$2:$B$3555,2,FALSE)</f>
        <v>3</v>
      </c>
      <c r="AV3052" s="329">
        <v>547</v>
      </c>
      <c r="AW3052" s="304">
        <v>0.37</v>
      </c>
      <c r="AX3052" s="304">
        <v>20</v>
      </c>
      <c r="AY3052" s="304">
        <v>-999</v>
      </c>
      <c r="AZ3052" s="304">
        <v>40</v>
      </c>
      <c r="BA3052" s="304">
        <v>20</v>
      </c>
      <c r="BB3052" s="304">
        <v>-999</v>
      </c>
      <c r="BC3052" s="304">
        <v>40</v>
      </c>
      <c r="BD3052" s="304">
        <v>20</v>
      </c>
      <c r="BE3052" s="304">
        <v>20</v>
      </c>
      <c r="BF3052" s="304">
        <v>-999</v>
      </c>
      <c r="BG3052" s="304">
        <v>-999</v>
      </c>
      <c r="BH3052" s="304">
        <v>40</v>
      </c>
      <c r="BI3052" s="304">
        <v>40</v>
      </c>
      <c r="BJ3052" s="304">
        <v>2</v>
      </c>
      <c r="BK3052" s="304" t="s">
        <v>4954</v>
      </c>
      <c r="BL3052" s="304">
        <v>2</v>
      </c>
    </row>
    <row r="3053" spans="1:64" ht="15" hidden="1" customHeight="1" x14ac:dyDescent="0.2">
      <c r="A3053" s="304" t="s">
        <v>6103</v>
      </c>
      <c r="B3053" s="304" t="s">
        <v>2503</v>
      </c>
      <c r="C3053" s="304">
        <v>3192</v>
      </c>
      <c r="D3053" s="349" t="s">
        <v>3318</v>
      </c>
      <c r="E3053" s="309">
        <v>-999</v>
      </c>
      <c r="F3053" s="309"/>
      <c r="G3053" s="324">
        <v>36.062199999999997</v>
      </c>
      <c r="H3053" s="324">
        <v>136.95079999999999</v>
      </c>
      <c r="I3053" s="324" t="s">
        <v>212</v>
      </c>
      <c r="J3053" s="366">
        <v>262.35000000000002</v>
      </c>
      <c r="K3053" s="331">
        <v>0.1</v>
      </c>
      <c r="L3053" s="304" t="str">
        <f t="shared" si="733"/>
        <v>D</v>
      </c>
      <c r="M3053" s="388">
        <v>0</v>
      </c>
      <c r="N3053" s="304"/>
      <c r="O3053" s="304">
        <v>21</v>
      </c>
      <c r="P3053" s="356"/>
      <c r="Q3053" s="356"/>
      <c r="R3053" s="304" t="s">
        <v>2503</v>
      </c>
      <c r="S3053" s="304"/>
      <c r="T3053" s="304"/>
      <c r="U3053" s="304"/>
      <c r="V3053" s="304"/>
      <c r="W3053" s="304" t="s">
        <v>900</v>
      </c>
      <c r="X3053" s="304" t="s">
        <v>232</v>
      </c>
      <c r="Y3053" s="366">
        <f t="shared" si="735"/>
        <v>506.6</v>
      </c>
      <c r="Z3053" s="304"/>
      <c r="AA3053" s="304"/>
      <c r="AB3053" s="304">
        <v>-999</v>
      </c>
      <c r="AC3053" s="304">
        <v>-999</v>
      </c>
      <c r="AD3053" s="366">
        <v>-999</v>
      </c>
      <c r="AE3053" s="304">
        <v>-999</v>
      </c>
      <c r="AF3053" s="304">
        <v>-999</v>
      </c>
      <c r="AG3053" s="304"/>
      <c r="AH3053" s="304">
        <v>7.6296000000000003E-2</v>
      </c>
      <c r="AI3053" s="312"/>
      <c r="AJ3053" s="332">
        <v>760</v>
      </c>
      <c r="AK3053" s="304">
        <f t="shared" si="734"/>
        <v>760</v>
      </c>
      <c r="AL3053" s="304">
        <f t="shared" si="739"/>
        <v>0.43</v>
      </c>
      <c r="AM3053" s="389" t="str">
        <f t="shared" si="736"/>
        <v/>
      </c>
      <c r="AN3053" s="304"/>
      <c r="AO3053" s="304"/>
      <c r="AP3053" s="312"/>
      <c r="AQ3053" s="312"/>
      <c r="AR3053" s="312"/>
      <c r="AS3053" s="304"/>
      <c r="AT3053" s="312"/>
      <c r="AU3053" s="329">
        <f>VLOOKUP(C3053,[1]world!$A$2:$B$3555,2,FALSE)</f>
        <v>1</v>
      </c>
      <c r="AV3053" s="329">
        <v>519</v>
      </c>
      <c r="AW3053" s="304">
        <v>0.37</v>
      </c>
      <c r="AX3053" s="304">
        <v>42</v>
      </c>
      <c r="AY3053" s="304">
        <v>-999</v>
      </c>
      <c r="AZ3053" s="304">
        <v>60</v>
      </c>
      <c r="BA3053" s="304">
        <v>42</v>
      </c>
      <c r="BB3053" s="304">
        <v>-999</v>
      </c>
      <c r="BC3053" s="304">
        <v>60</v>
      </c>
      <c r="BD3053" s="304">
        <v>40</v>
      </c>
      <c r="BE3053" s="304">
        <v>40</v>
      </c>
      <c r="BF3053" s="304">
        <v>-999</v>
      </c>
      <c r="BG3053" s="304">
        <v>-999</v>
      </c>
      <c r="BH3053" s="304">
        <v>60</v>
      </c>
      <c r="BI3053" s="304">
        <v>60</v>
      </c>
      <c r="BJ3053" s="304">
        <v>0</v>
      </c>
      <c r="BK3053" s="304" t="s">
        <v>4954</v>
      </c>
      <c r="BL3053" s="304">
        <v>0</v>
      </c>
    </row>
    <row r="3054" spans="1:64" ht="15" hidden="1" customHeight="1" x14ac:dyDescent="0.2">
      <c r="A3054" s="304" t="s">
        <v>6103</v>
      </c>
      <c r="B3054" s="304" t="s">
        <v>2503</v>
      </c>
      <c r="C3054" s="304">
        <v>3193</v>
      </c>
      <c r="D3054" s="349" t="s">
        <v>3057</v>
      </c>
      <c r="E3054" s="309">
        <v>-999</v>
      </c>
      <c r="F3054" s="309"/>
      <c r="G3054" s="324">
        <v>35.500599999999999</v>
      </c>
      <c r="H3054" s="324">
        <v>136.79689999999999</v>
      </c>
      <c r="I3054" s="324" t="s">
        <v>212</v>
      </c>
      <c r="J3054" s="366">
        <v>300</v>
      </c>
      <c r="K3054" s="331">
        <v>0.1</v>
      </c>
      <c r="L3054" s="304" t="str">
        <f t="shared" si="733"/>
        <v>D</v>
      </c>
      <c r="M3054" s="388">
        <v>0</v>
      </c>
      <c r="N3054" s="304"/>
      <c r="O3054" s="304">
        <v>21</v>
      </c>
      <c r="P3054" s="356"/>
      <c r="Q3054" s="356"/>
      <c r="R3054" s="304" t="s">
        <v>2503</v>
      </c>
      <c r="S3054" s="304"/>
      <c r="T3054" s="304"/>
      <c r="U3054" s="304"/>
      <c r="V3054" s="304"/>
      <c r="W3054" s="304" t="s">
        <v>1674</v>
      </c>
      <c r="X3054" s="304" t="s">
        <v>213</v>
      </c>
      <c r="Y3054" s="366">
        <f t="shared" si="735"/>
        <v>274.5</v>
      </c>
      <c r="Z3054" s="304"/>
      <c r="AA3054" s="304"/>
      <c r="AB3054" s="304">
        <v>-999</v>
      </c>
      <c r="AC3054" s="304">
        <v>-999</v>
      </c>
      <c r="AD3054" s="366">
        <v>-999</v>
      </c>
      <c r="AE3054" s="304">
        <v>-999</v>
      </c>
      <c r="AF3054" s="304">
        <v>-999</v>
      </c>
      <c r="AG3054" s="304"/>
      <c r="AH3054" s="304">
        <v>3.3121999999999999E-2</v>
      </c>
      <c r="AI3054" s="312"/>
      <c r="AJ3054" s="332">
        <v>760</v>
      </c>
      <c r="AK3054" s="304">
        <f t="shared" si="734"/>
        <v>760</v>
      </c>
      <c r="AL3054" s="304">
        <f t="shared" si="739"/>
        <v>0.43</v>
      </c>
      <c r="AM3054" s="389" t="str">
        <f t="shared" si="736"/>
        <v/>
      </c>
      <c r="AN3054" s="304"/>
      <c r="AO3054" s="304"/>
      <c r="AP3054" s="312"/>
      <c r="AQ3054" s="312"/>
      <c r="AR3054" s="312"/>
      <c r="AS3054" s="304"/>
      <c r="AT3054" s="312"/>
      <c r="AU3054" s="329">
        <f>VLOOKUP(C3054,[1]world!$A$2:$B$3555,2,FALSE)</f>
        <v>7</v>
      </c>
      <c r="AV3054" s="329">
        <v>388</v>
      </c>
      <c r="AW3054" s="304">
        <v>0.37</v>
      </c>
      <c r="AX3054" s="304">
        <v>24</v>
      </c>
      <c r="AY3054" s="304">
        <v>44</v>
      </c>
      <c r="AZ3054" s="304">
        <v>-999</v>
      </c>
      <c r="BA3054" s="304">
        <v>24</v>
      </c>
      <c r="BB3054" s="304">
        <v>44</v>
      </c>
      <c r="BC3054" s="304">
        <v>-999</v>
      </c>
      <c r="BD3054" s="304">
        <v>20</v>
      </c>
      <c r="BE3054" s="304">
        <v>20</v>
      </c>
      <c r="BF3054" s="304">
        <v>-999</v>
      </c>
      <c r="BG3054" s="304">
        <v>-999</v>
      </c>
      <c r="BH3054" s="304">
        <v>40</v>
      </c>
      <c r="BI3054" s="304">
        <v>40</v>
      </c>
      <c r="BJ3054" s="304">
        <v>0</v>
      </c>
      <c r="BK3054" s="304">
        <v>0</v>
      </c>
      <c r="BL3054" s="304">
        <v>0</v>
      </c>
    </row>
    <row r="3055" spans="1:64" ht="15" hidden="1" customHeight="1" x14ac:dyDescent="0.2">
      <c r="A3055" s="304" t="s">
        <v>6176</v>
      </c>
      <c r="B3055" s="304" t="s">
        <v>1612</v>
      </c>
      <c r="C3055" s="304">
        <v>3194</v>
      </c>
      <c r="D3055" s="349" t="s">
        <v>2573</v>
      </c>
      <c r="E3055" s="304" t="s">
        <v>2573</v>
      </c>
      <c r="F3055" s="304"/>
      <c r="G3055" s="324">
        <v>34.492600000000003</v>
      </c>
      <c r="H3055" s="324">
        <v>132.27940000000001</v>
      </c>
      <c r="I3055" s="324" t="s">
        <v>212</v>
      </c>
      <c r="J3055" s="368">
        <f t="shared" ref="J3055:J3060" si="742">U3055</f>
        <v>436.93721740164926</v>
      </c>
      <c r="K3055" s="331">
        <v>0.13</v>
      </c>
      <c r="L3055" s="304" t="str">
        <f t="shared" si="733"/>
        <v>C</v>
      </c>
      <c r="M3055" s="388">
        <v>1</v>
      </c>
      <c r="N3055" s="304">
        <v>372.1</v>
      </c>
      <c r="O3055" s="304">
        <v>18</v>
      </c>
      <c r="P3055" s="331"/>
      <c r="Q3055" s="356"/>
      <c r="R3055" s="304"/>
      <c r="S3055" s="356">
        <v>429.09768279449992</v>
      </c>
      <c r="T3055" s="356">
        <v>468.29535583024654</v>
      </c>
      <c r="U3055" s="356">
        <f t="shared" ref="U3055:U3060" si="743">IF(O3055&lt;=10,T3055,IF(O3055&gt;=20,S3055,((O3055-10)*(S3055-T3055)/10+T3055)))</f>
        <v>436.93721740164926</v>
      </c>
      <c r="V3055" s="356"/>
      <c r="W3055" s="304" t="s">
        <v>890</v>
      </c>
      <c r="X3055" s="304" t="s">
        <v>205</v>
      </c>
      <c r="Y3055" s="366">
        <f t="shared" si="735"/>
        <v>424.8</v>
      </c>
      <c r="Z3055" s="304"/>
      <c r="AA3055" s="304"/>
      <c r="AB3055" s="304">
        <v>-999</v>
      </c>
      <c r="AC3055" s="304">
        <v>-999</v>
      </c>
      <c r="AD3055" s="366">
        <v>-999</v>
      </c>
      <c r="AE3055" s="304">
        <v>-999</v>
      </c>
      <c r="AF3055" s="304">
        <v>-999</v>
      </c>
      <c r="AG3055" s="304"/>
      <c r="AH3055" s="304">
        <v>0.22231899999999999</v>
      </c>
      <c r="AI3055" s="312"/>
      <c r="AJ3055" s="332">
        <v>760</v>
      </c>
      <c r="AK3055" s="304">
        <f t="shared" si="734"/>
        <v>760</v>
      </c>
      <c r="AL3055" s="304">
        <f t="shared" ref="AL3055:AL3086" si="744">IF(AH3055&lt;=0.0022,0.2,0.43)</f>
        <v>0.43</v>
      </c>
      <c r="AM3055" s="389" t="str">
        <f t="shared" si="736"/>
        <v/>
      </c>
      <c r="AN3055" s="304"/>
      <c r="AO3055" s="304"/>
      <c r="AP3055" s="312"/>
      <c r="AQ3055" s="312"/>
      <c r="AR3055" s="312"/>
      <c r="AS3055" s="304"/>
      <c r="AT3055" s="312"/>
      <c r="AU3055" s="329">
        <f>VLOOKUP(C3055,[1]world!$A$2:$B$3555,2,FALSE)</f>
        <v>1</v>
      </c>
      <c r="AV3055" s="329">
        <v>519</v>
      </c>
      <c r="AW3055" s="304">
        <v>0.37</v>
      </c>
      <c r="AX3055" s="304">
        <v>20</v>
      </c>
      <c r="AY3055" s="304">
        <v>-999</v>
      </c>
      <c r="AZ3055" s="304">
        <v>40</v>
      </c>
      <c r="BA3055" s="304">
        <v>20</v>
      </c>
      <c r="BB3055" s="304">
        <v>-999</v>
      </c>
      <c r="BC3055" s="304">
        <v>40</v>
      </c>
      <c r="BD3055" s="304">
        <v>20</v>
      </c>
      <c r="BE3055" s="304">
        <v>20</v>
      </c>
      <c r="BF3055" s="304">
        <v>-999</v>
      </c>
      <c r="BG3055" s="304">
        <v>-999</v>
      </c>
      <c r="BH3055" s="304">
        <v>40</v>
      </c>
      <c r="BI3055" s="304">
        <v>40</v>
      </c>
      <c r="BJ3055" s="304">
        <v>2</v>
      </c>
      <c r="BK3055" s="304" t="s">
        <v>4954</v>
      </c>
      <c r="BL3055" s="304">
        <v>2</v>
      </c>
    </row>
    <row r="3056" spans="1:64" ht="15" hidden="1" customHeight="1" x14ac:dyDescent="0.2">
      <c r="A3056" s="304" t="s">
        <v>6176</v>
      </c>
      <c r="B3056" s="304" t="s">
        <v>1612</v>
      </c>
      <c r="C3056" s="304">
        <v>3195</v>
      </c>
      <c r="D3056" s="349" t="s">
        <v>2509</v>
      </c>
      <c r="E3056" s="304" t="s">
        <v>2509</v>
      </c>
      <c r="F3056" s="304"/>
      <c r="G3056" s="324">
        <v>34.376800000000003</v>
      </c>
      <c r="H3056" s="324">
        <v>132.45050000000001</v>
      </c>
      <c r="I3056" s="324" t="s">
        <v>212</v>
      </c>
      <c r="J3056" s="368">
        <f t="shared" si="742"/>
        <v>137.97728796977151</v>
      </c>
      <c r="K3056" s="331">
        <v>0.13</v>
      </c>
      <c r="L3056" s="304" t="str">
        <f t="shared" si="733"/>
        <v>E</v>
      </c>
      <c r="M3056" s="388">
        <v>1</v>
      </c>
      <c r="N3056" s="304">
        <v>124.3</v>
      </c>
      <c r="O3056" s="304">
        <v>20</v>
      </c>
      <c r="P3056" s="331"/>
      <c r="Q3056" s="356"/>
      <c r="R3056" s="304"/>
      <c r="S3056" s="356">
        <v>137.97728796977151</v>
      </c>
      <c r="T3056" s="356">
        <v>145.95850047448053</v>
      </c>
      <c r="U3056" s="356">
        <f t="shared" si="743"/>
        <v>137.97728796977151</v>
      </c>
      <c r="V3056" s="356"/>
      <c r="W3056" s="304" t="s">
        <v>1657</v>
      </c>
      <c r="X3056" s="304" t="s">
        <v>240</v>
      </c>
      <c r="Y3056" s="366">
        <f t="shared" si="735"/>
        <v>181.5</v>
      </c>
      <c r="Z3056" s="304">
        <v>0.2</v>
      </c>
      <c r="AA3056" s="304"/>
      <c r="AB3056" s="304">
        <v>-999</v>
      </c>
      <c r="AC3056" s="304">
        <v>-999</v>
      </c>
      <c r="AD3056" s="366">
        <v>-999</v>
      </c>
      <c r="AE3056" s="304">
        <v>-999</v>
      </c>
      <c r="AF3056" s="304">
        <v>-999</v>
      </c>
      <c r="AG3056" s="304"/>
      <c r="AH3056" s="304">
        <v>3.8290300000000002E-3</v>
      </c>
      <c r="AI3056" s="312"/>
      <c r="AJ3056" s="332">
        <v>295</v>
      </c>
      <c r="AK3056" s="304">
        <f t="shared" si="734"/>
        <v>270</v>
      </c>
      <c r="AL3056" s="304">
        <f t="shared" si="744"/>
        <v>0.43</v>
      </c>
      <c r="AM3056" s="389" t="str">
        <f t="shared" si="736"/>
        <v/>
      </c>
      <c r="AN3056" s="304"/>
      <c r="AO3056" s="304"/>
      <c r="AP3056" s="312"/>
      <c r="AQ3056" s="312"/>
      <c r="AR3056" s="312"/>
      <c r="AS3056" s="304"/>
      <c r="AT3056" s="312"/>
      <c r="AU3056" s="329">
        <f>VLOOKUP(C3056,[1]world!$A$2:$B$3555,2,FALSE)</f>
        <v>15</v>
      </c>
      <c r="AV3056" s="329">
        <v>363</v>
      </c>
      <c r="AW3056" s="304">
        <v>0.37</v>
      </c>
      <c r="AX3056" s="304">
        <v>20</v>
      </c>
      <c r="AY3056" s="304">
        <v>-999</v>
      </c>
      <c r="AZ3056" s="304">
        <v>40</v>
      </c>
      <c r="BA3056" s="304">
        <v>20</v>
      </c>
      <c r="BB3056" s="304">
        <v>-999</v>
      </c>
      <c r="BC3056" s="304">
        <v>40</v>
      </c>
      <c r="BD3056" s="304">
        <v>20</v>
      </c>
      <c r="BE3056" s="304">
        <v>20</v>
      </c>
      <c r="BF3056" s="304">
        <v>-999</v>
      </c>
      <c r="BG3056" s="304">
        <v>-999</v>
      </c>
      <c r="BH3056" s="304">
        <v>40</v>
      </c>
      <c r="BI3056" s="304">
        <v>40</v>
      </c>
      <c r="BJ3056" s="304">
        <v>2</v>
      </c>
      <c r="BK3056" s="304" t="s">
        <v>4954</v>
      </c>
      <c r="BL3056" s="304">
        <v>2</v>
      </c>
    </row>
    <row r="3057" spans="1:64" ht="15" hidden="1" customHeight="1" x14ac:dyDescent="0.2">
      <c r="A3057" s="304" t="s">
        <v>6176</v>
      </c>
      <c r="B3057" s="304" t="s">
        <v>1612</v>
      </c>
      <c r="C3057" s="304">
        <v>3196</v>
      </c>
      <c r="D3057" s="349" t="s">
        <v>2463</v>
      </c>
      <c r="E3057" s="304" t="s">
        <v>2463</v>
      </c>
      <c r="F3057" s="304"/>
      <c r="G3057" s="324">
        <v>34.286900000000003</v>
      </c>
      <c r="H3057" s="324">
        <v>132.2766</v>
      </c>
      <c r="I3057" s="324" t="s">
        <v>212</v>
      </c>
      <c r="J3057" s="368">
        <f t="shared" si="742"/>
        <v>218.05992306852494</v>
      </c>
      <c r="K3057" s="331">
        <v>0.13</v>
      </c>
      <c r="L3057" s="304" t="str">
        <f t="shared" si="733"/>
        <v>D</v>
      </c>
      <c r="M3057" s="388">
        <v>1</v>
      </c>
      <c r="N3057" s="304">
        <v>195.6</v>
      </c>
      <c r="O3057" s="304">
        <v>20</v>
      </c>
      <c r="P3057" s="331"/>
      <c r="Q3057" s="356"/>
      <c r="R3057" s="304"/>
      <c r="S3057" s="356">
        <v>218.05992306852494</v>
      </c>
      <c r="T3057" s="356">
        <v>234.13211104730604</v>
      </c>
      <c r="U3057" s="356">
        <f t="shared" si="743"/>
        <v>218.05992306852494</v>
      </c>
      <c r="V3057" s="356"/>
      <c r="W3057" s="304" t="s">
        <v>1674</v>
      </c>
      <c r="X3057" s="304" t="s">
        <v>213</v>
      </c>
      <c r="Y3057" s="366">
        <f t="shared" si="735"/>
        <v>274.5</v>
      </c>
      <c r="Z3057" s="304"/>
      <c r="AA3057" s="304"/>
      <c r="AB3057" s="304">
        <v>-999</v>
      </c>
      <c r="AC3057" s="304">
        <v>-999</v>
      </c>
      <c r="AD3057" s="366">
        <v>-999</v>
      </c>
      <c r="AE3057" s="304">
        <v>-999</v>
      </c>
      <c r="AF3057" s="304">
        <v>-999</v>
      </c>
      <c r="AG3057" s="304"/>
      <c r="AH3057" s="304">
        <v>1.0261599999999999E-2</v>
      </c>
      <c r="AI3057" s="312"/>
      <c r="AJ3057" s="332">
        <v>429</v>
      </c>
      <c r="AK3057" s="304">
        <f t="shared" si="734"/>
        <v>425</v>
      </c>
      <c r="AL3057" s="304">
        <f t="shared" si="744"/>
        <v>0.43</v>
      </c>
      <c r="AM3057" s="389" t="str">
        <f t="shared" si="736"/>
        <v/>
      </c>
      <c r="AN3057" s="304"/>
      <c r="AO3057" s="304"/>
      <c r="AP3057" s="312"/>
      <c r="AQ3057" s="312"/>
      <c r="AR3057" s="312"/>
      <c r="AS3057" s="304"/>
      <c r="AT3057" s="312"/>
      <c r="AU3057" s="329">
        <f>VLOOKUP(C3057,[1]world!$A$2:$B$3555,2,FALSE)</f>
        <v>3</v>
      </c>
      <c r="AV3057" s="329">
        <v>547</v>
      </c>
      <c r="AW3057" s="304">
        <v>0.37</v>
      </c>
      <c r="AX3057" s="304">
        <v>20</v>
      </c>
      <c r="AY3057" s="304">
        <v>-999</v>
      </c>
      <c r="AZ3057" s="304">
        <v>40</v>
      </c>
      <c r="BA3057" s="304">
        <v>20</v>
      </c>
      <c r="BB3057" s="304">
        <v>-999</v>
      </c>
      <c r="BC3057" s="304">
        <v>40</v>
      </c>
      <c r="BD3057" s="304">
        <v>20</v>
      </c>
      <c r="BE3057" s="304">
        <v>20</v>
      </c>
      <c r="BF3057" s="304">
        <v>-999</v>
      </c>
      <c r="BG3057" s="304">
        <v>-999</v>
      </c>
      <c r="BH3057" s="304">
        <v>40</v>
      </c>
      <c r="BI3057" s="304">
        <v>40</v>
      </c>
      <c r="BJ3057" s="304">
        <v>2</v>
      </c>
      <c r="BK3057" s="304" t="s">
        <v>4954</v>
      </c>
      <c r="BL3057" s="304">
        <v>2</v>
      </c>
    </row>
    <row r="3058" spans="1:64" ht="15" hidden="1" customHeight="1" x14ac:dyDescent="0.2">
      <c r="A3058" s="304" t="s">
        <v>6176</v>
      </c>
      <c r="B3058" s="304" t="s">
        <v>1612</v>
      </c>
      <c r="C3058" s="304">
        <v>3197</v>
      </c>
      <c r="D3058" s="349" t="s">
        <v>2492</v>
      </c>
      <c r="E3058" s="304" t="s">
        <v>2492</v>
      </c>
      <c r="F3058" s="304"/>
      <c r="G3058" s="324">
        <v>34.341299999999997</v>
      </c>
      <c r="H3058" s="324">
        <v>132.9068</v>
      </c>
      <c r="I3058" s="324" t="s">
        <v>212</v>
      </c>
      <c r="J3058" s="368">
        <f t="shared" si="742"/>
        <v>168.26213603217059</v>
      </c>
      <c r="K3058" s="331">
        <v>0.13</v>
      </c>
      <c r="L3058" s="304" t="str">
        <f t="shared" si="733"/>
        <v>E</v>
      </c>
      <c r="M3058" s="388">
        <v>1</v>
      </c>
      <c r="N3058" s="304">
        <v>151.30000000000001</v>
      </c>
      <c r="O3058" s="304">
        <v>20</v>
      </c>
      <c r="P3058" s="331"/>
      <c r="Q3058" s="356"/>
      <c r="R3058" s="304"/>
      <c r="S3058" s="356">
        <v>168.26213603217059</v>
      </c>
      <c r="T3058" s="356">
        <v>179.46436920311012</v>
      </c>
      <c r="U3058" s="356">
        <f t="shared" si="743"/>
        <v>168.26213603217059</v>
      </c>
      <c r="V3058" s="356"/>
      <c r="W3058" s="304" t="s">
        <v>1657</v>
      </c>
      <c r="X3058" s="304" t="s">
        <v>240</v>
      </c>
      <c r="Y3058" s="366">
        <f t="shared" si="735"/>
        <v>181.5</v>
      </c>
      <c r="Z3058" s="304">
        <v>0.2</v>
      </c>
      <c r="AA3058" s="304"/>
      <c r="AB3058" s="304">
        <v>-999</v>
      </c>
      <c r="AC3058" s="304">
        <v>-999</v>
      </c>
      <c r="AD3058" s="366">
        <v>-999</v>
      </c>
      <c r="AE3058" s="304">
        <v>-999</v>
      </c>
      <c r="AF3058" s="304">
        <v>-999</v>
      </c>
      <c r="AG3058" s="304"/>
      <c r="AH3058" s="304">
        <v>2.45334E-2</v>
      </c>
      <c r="AI3058" s="312"/>
      <c r="AJ3058" s="332">
        <v>751</v>
      </c>
      <c r="AK3058" s="304">
        <f t="shared" si="734"/>
        <v>690</v>
      </c>
      <c r="AL3058" s="304">
        <f t="shared" si="744"/>
        <v>0.43</v>
      </c>
      <c r="AM3058" s="389" t="str">
        <f t="shared" si="736"/>
        <v/>
      </c>
      <c r="AN3058" s="304"/>
      <c r="AO3058" s="304"/>
      <c r="AP3058" s="312"/>
      <c r="AQ3058" s="312"/>
      <c r="AR3058" s="312"/>
      <c r="AS3058" s="304"/>
      <c r="AT3058" s="312"/>
      <c r="AU3058" s="329">
        <f>VLOOKUP(C3058,[1]world!$A$2:$B$3555,2,FALSE)</f>
        <v>3</v>
      </c>
      <c r="AV3058" s="329">
        <v>547</v>
      </c>
      <c r="AW3058" s="304">
        <v>0.37</v>
      </c>
      <c r="AX3058" s="304">
        <v>20</v>
      </c>
      <c r="AY3058" s="304">
        <v>-999</v>
      </c>
      <c r="AZ3058" s="304">
        <v>40</v>
      </c>
      <c r="BA3058" s="304">
        <v>20</v>
      </c>
      <c r="BB3058" s="304">
        <v>-999</v>
      </c>
      <c r="BC3058" s="304">
        <v>40</v>
      </c>
      <c r="BD3058" s="304">
        <v>20</v>
      </c>
      <c r="BE3058" s="304">
        <v>20</v>
      </c>
      <c r="BF3058" s="304">
        <v>-999</v>
      </c>
      <c r="BG3058" s="304">
        <v>-999</v>
      </c>
      <c r="BH3058" s="304">
        <v>40</v>
      </c>
      <c r="BI3058" s="304">
        <v>40</v>
      </c>
      <c r="BJ3058" s="304">
        <v>2</v>
      </c>
      <c r="BK3058" s="304" t="s">
        <v>4954</v>
      </c>
      <c r="BL3058" s="304">
        <v>2</v>
      </c>
    </row>
    <row r="3059" spans="1:64" ht="15" hidden="1" customHeight="1" x14ac:dyDescent="0.2">
      <c r="A3059" s="304" t="s">
        <v>6176</v>
      </c>
      <c r="B3059" s="304" t="s">
        <v>1612</v>
      </c>
      <c r="C3059" s="304">
        <v>3198</v>
      </c>
      <c r="D3059" s="349" t="s">
        <v>2438</v>
      </c>
      <c r="E3059" s="304" t="s">
        <v>2438</v>
      </c>
      <c r="F3059" s="304"/>
      <c r="G3059" s="324">
        <v>34.2485</v>
      </c>
      <c r="H3059" s="324">
        <v>132.56469999999999</v>
      </c>
      <c r="I3059" s="324" t="s">
        <v>212</v>
      </c>
      <c r="J3059" s="368">
        <f t="shared" si="742"/>
        <v>182.7503417319989</v>
      </c>
      <c r="K3059" s="331">
        <v>0.13</v>
      </c>
      <c r="L3059" s="304" t="str">
        <f t="shared" si="733"/>
        <v>D</v>
      </c>
      <c r="M3059" s="388">
        <v>1</v>
      </c>
      <c r="N3059" s="304">
        <v>164.2</v>
      </c>
      <c r="O3059" s="304">
        <v>20</v>
      </c>
      <c r="P3059" s="331"/>
      <c r="Q3059" s="356"/>
      <c r="R3059" s="304"/>
      <c r="S3059" s="356">
        <v>182.7503417319989</v>
      </c>
      <c r="T3059" s="356">
        <v>195.42927583573996</v>
      </c>
      <c r="U3059" s="356">
        <f t="shared" si="743"/>
        <v>182.7503417319989</v>
      </c>
      <c r="V3059" s="356"/>
      <c r="W3059" s="304" t="s">
        <v>1674</v>
      </c>
      <c r="X3059" s="304" t="s">
        <v>213</v>
      </c>
      <c r="Y3059" s="366">
        <f t="shared" si="735"/>
        <v>274.5</v>
      </c>
      <c r="Z3059" s="304"/>
      <c r="AA3059" s="304"/>
      <c r="AB3059" s="304">
        <v>-999</v>
      </c>
      <c r="AC3059" s="304">
        <v>-999</v>
      </c>
      <c r="AD3059" s="366">
        <v>-999</v>
      </c>
      <c r="AE3059" s="304">
        <v>-999</v>
      </c>
      <c r="AF3059" s="304">
        <v>-999</v>
      </c>
      <c r="AG3059" s="304"/>
      <c r="AH3059" s="304">
        <v>9.5101000000000005E-3</v>
      </c>
      <c r="AI3059" s="312"/>
      <c r="AJ3059" s="332">
        <v>412</v>
      </c>
      <c r="AK3059" s="304">
        <f t="shared" si="734"/>
        <v>425</v>
      </c>
      <c r="AL3059" s="304">
        <f t="shared" si="744"/>
        <v>0.43</v>
      </c>
      <c r="AM3059" s="389" t="str">
        <f t="shared" si="736"/>
        <v/>
      </c>
      <c r="AN3059" s="304"/>
      <c r="AO3059" s="304"/>
      <c r="AP3059" s="312"/>
      <c r="AQ3059" s="312"/>
      <c r="AR3059" s="312"/>
      <c r="AS3059" s="304"/>
      <c r="AT3059" s="312"/>
      <c r="AU3059" s="329">
        <f>VLOOKUP(C3059,[1]world!$A$2:$B$3555,2,FALSE)</f>
        <v>3</v>
      </c>
      <c r="AV3059" s="329">
        <v>547</v>
      </c>
      <c r="AW3059" s="304">
        <v>0.37</v>
      </c>
      <c r="AX3059" s="304">
        <v>20</v>
      </c>
      <c r="AY3059" s="304">
        <v>-999</v>
      </c>
      <c r="AZ3059" s="304">
        <v>40</v>
      </c>
      <c r="BA3059" s="304">
        <v>20</v>
      </c>
      <c r="BB3059" s="304">
        <v>-999</v>
      </c>
      <c r="BC3059" s="304">
        <v>40</v>
      </c>
      <c r="BD3059" s="304">
        <v>20</v>
      </c>
      <c r="BE3059" s="304">
        <v>20</v>
      </c>
      <c r="BF3059" s="304">
        <v>-999</v>
      </c>
      <c r="BG3059" s="304">
        <v>-999</v>
      </c>
      <c r="BH3059" s="304">
        <v>40</v>
      </c>
      <c r="BI3059" s="304">
        <v>40</v>
      </c>
      <c r="BJ3059" s="304">
        <v>2</v>
      </c>
      <c r="BK3059" s="304" t="s">
        <v>4954</v>
      </c>
      <c r="BL3059" s="304">
        <v>2</v>
      </c>
    </row>
    <row r="3060" spans="1:64" ht="15" hidden="1" customHeight="1" x14ac:dyDescent="0.2">
      <c r="A3060" s="304" t="s">
        <v>6176</v>
      </c>
      <c r="B3060" s="304" t="s">
        <v>1612</v>
      </c>
      <c r="C3060" s="304">
        <v>3199</v>
      </c>
      <c r="D3060" s="349" t="s">
        <v>2471</v>
      </c>
      <c r="E3060" s="304" t="s">
        <v>2471</v>
      </c>
      <c r="F3060" s="304"/>
      <c r="G3060" s="324">
        <v>34.302700000000002</v>
      </c>
      <c r="H3060" s="324">
        <v>133.16929999999999</v>
      </c>
      <c r="I3060" s="324" t="s">
        <v>212</v>
      </c>
      <c r="J3060" s="368">
        <f t="shared" si="742"/>
        <v>306.81326472855329</v>
      </c>
      <c r="K3060" s="331">
        <v>0.2</v>
      </c>
      <c r="L3060" s="304" t="str">
        <f t="shared" si="733"/>
        <v>D</v>
      </c>
      <c r="M3060" s="388">
        <v>1</v>
      </c>
      <c r="N3060" s="304">
        <v>184.7</v>
      </c>
      <c r="O3060" s="304">
        <v>10</v>
      </c>
      <c r="P3060" s="331"/>
      <c r="Q3060" s="356"/>
      <c r="R3060" s="304"/>
      <c r="S3060" s="356">
        <v>236.97892702915127</v>
      </c>
      <c r="T3060" s="356">
        <v>306.81326472855329</v>
      </c>
      <c r="U3060" s="356">
        <f t="shared" si="743"/>
        <v>306.81326472855329</v>
      </c>
      <c r="V3060" s="356"/>
      <c r="W3060" s="304" t="s">
        <v>890</v>
      </c>
      <c r="X3060" s="304" t="s">
        <v>205</v>
      </c>
      <c r="Y3060" s="366">
        <f t="shared" si="735"/>
        <v>424.8</v>
      </c>
      <c r="Z3060" s="304"/>
      <c r="AA3060" s="304"/>
      <c r="AB3060" s="304">
        <v>-999</v>
      </c>
      <c r="AC3060" s="304">
        <v>-999</v>
      </c>
      <c r="AD3060" s="366">
        <v>-999</v>
      </c>
      <c r="AE3060" s="304">
        <v>-999</v>
      </c>
      <c r="AF3060" s="304">
        <v>-999</v>
      </c>
      <c r="AG3060" s="304"/>
      <c r="AH3060" s="304">
        <v>9.4468700000000003E-2</v>
      </c>
      <c r="AI3060" s="312"/>
      <c r="AJ3060" s="332">
        <v>760</v>
      </c>
      <c r="AK3060" s="304">
        <f t="shared" si="734"/>
        <v>760</v>
      </c>
      <c r="AL3060" s="304">
        <f t="shared" si="744"/>
        <v>0.43</v>
      </c>
      <c r="AM3060" s="389" t="str">
        <f t="shared" si="736"/>
        <v/>
      </c>
      <c r="AN3060" s="304"/>
      <c r="AO3060" s="304"/>
      <c r="AP3060" s="312"/>
      <c r="AQ3060" s="312"/>
      <c r="AR3060" s="312"/>
      <c r="AS3060" s="304"/>
      <c r="AT3060" s="312"/>
      <c r="AU3060" s="329">
        <f>VLOOKUP(C3060,[1]world!$A$2:$B$3555,2,FALSE)</f>
        <v>3</v>
      </c>
      <c r="AV3060" s="329">
        <v>547</v>
      </c>
      <c r="AW3060" s="304">
        <v>0.37</v>
      </c>
      <c r="AX3060" s="304">
        <v>20</v>
      </c>
      <c r="AY3060" s="304">
        <v>-999</v>
      </c>
      <c r="AZ3060" s="304">
        <v>40</v>
      </c>
      <c r="BA3060" s="304">
        <v>20</v>
      </c>
      <c r="BB3060" s="304">
        <v>-999</v>
      </c>
      <c r="BC3060" s="304">
        <v>40</v>
      </c>
      <c r="BD3060" s="304">
        <v>20</v>
      </c>
      <c r="BE3060" s="304">
        <v>20</v>
      </c>
      <c r="BF3060" s="304">
        <v>-999</v>
      </c>
      <c r="BG3060" s="304">
        <v>-999</v>
      </c>
      <c r="BH3060" s="304">
        <v>40</v>
      </c>
      <c r="BI3060" s="304">
        <v>40</v>
      </c>
      <c r="BJ3060" s="304">
        <v>2</v>
      </c>
      <c r="BK3060" s="304" t="s">
        <v>4954</v>
      </c>
      <c r="BL3060" s="304">
        <v>2</v>
      </c>
    </row>
    <row r="3061" spans="1:64" ht="15" hidden="1" customHeight="1" x14ac:dyDescent="0.2">
      <c r="A3061" s="304" t="s">
        <v>6103</v>
      </c>
      <c r="B3061" s="304" t="s">
        <v>2503</v>
      </c>
      <c r="C3061" s="304">
        <v>3200</v>
      </c>
      <c r="D3061" s="349" t="s">
        <v>2461</v>
      </c>
      <c r="E3061" s="309">
        <v>-999</v>
      </c>
      <c r="F3061" s="309"/>
      <c r="G3061" s="324">
        <v>34.284999999999997</v>
      </c>
      <c r="H3061" s="324">
        <v>132.64359999999999</v>
      </c>
      <c r="I3061" s="324" t="s">
        <v>212</v>
      </c>
      <c r="J3061" s="366">
        <v>461.46</v>
      </c>
      <c r="K3061" s="331">
        <v>0.1</v>
      </c>
      <c r="L3061" s="304" t="str">
        <f t="shared" si="733"/>
        <v>C</v>
      </c>
      <c r="M3061" s="388">
        <v>0</v>
      </c>
      <c r="N3061" s="304"/>
      <c r="O3061" s="304">
        <v>21</v>
      </c>
      <c r="P3061" s="356"/>
      <c r="Q3061" s="356"/>
      <c r="R3061" s="304" t="s">
        <v>2503</v>
      </c>
      <c r="S3061" s="304"/>
      <c r="T3061" s="304"/>
      <c r="U3061" s="304"/>
      <c r="V3061" s="304"/>
      <c r="W3061" s="304" t="s">
        <v>890</v>
      </c>
      <c r="X3061" s="304" t="s">
        <v>205</v>
      </c>
      <c r="Y3061" s="366">
        <f t="shared" si="735"/>
        <v>424.8</v>
      </c>
      <c r="Z3061" s="304"/>
      <c r="AA3061" s="304"/>
      <c r="AB3061" s="304">
        <v>-999</v>
      </c>
      <c r="AC3061" s="304">
        <v>-999</v>
      </c>
      <c r="AD3061" s="366">
        <v>-999</v>
      </c>
      <c r="AE3061" s="304">
        <v>-999</v>
      </c>
      <c r="AF3061" s="304">
        <v>-999</v>
      </c>
      <c r="AG3061" s="304"/>
      <c r="AH3061" s="304">
        <v>0.21734600000000001</v>
      </c>
      <c r="AI3061" s="312"/>
      <c r="AJ3061" s="332">
        <v>760</v>
      </c>
      <c r="AK3061" s="304">
        <f t="shared" si="734"/>
        <v>760</v>
      </c>
      <c r="AL3061" s="304">
        <f t="shared" si="744"/>
        <v>0.43</v>
      </c>
      <c r="AM3061" s="389" t="str">
        <f t="shared" si="736"/>
        <v/>
      </c>
      <c r="AN3061" s="304"/>
      <c r="AO3061" s="304"/>
      <c r="AP3061" s="312"/>
      <c r="AQ3061" s="312"/>
      <c r="AR3061" s="312"/>
      <c r="AS3061" s="304"/>
      <c r="AT3061" s="312"/>
      <c r="AU3061" s="329">
        <f>VLOOKUP(C3061,[1]world!$A$2:$B$3555,2,FALSE)</f>
        <v>7</v>
      </c>
      <c r="AV3061" s="329">
        <v>388</v>
      </c>
      <c r="AW3061" s="304">
        <v>0.37</v>
      </c>
      <c r="AX3061" s="304">
        <v>52</v>
      </c>
      <c r="AY3061" s="304">
        <v>-999</v>
      </c>
      <c r="AZ3061" s="304">
        <v>-999</v>
      </c>
      <c r="BA3061" s="304">
        <v>52</v>
      </c>
      <c r="BB3061" s="304">
        <v>-999</v>
      </c>
      <c r="BC3061" s="304">
        <v>-999</v>
      </c>
      <c r="BD3061" s="304">
        <v>20</v>
      </c>
      <c r="BE3061" s="304">
        <v>20</v>
      </c>
      <c r="BF3061" s="304">
        <v>-999</v>
      </c>
      <c r="BG3061" s="304">
        <v>-999</v>
      </c>
      <c r="BH3061" s="304">
        <v>40</v>
      </c>
      <c r="BI3061" s="304">
        <v>40</v>
      </c>
      <c r="BJ3061" s="304">
        <v>0</v>
      </c>
      <c r="BK3061" s="304" t="s">
        <v>4954</v>
      </c>
      <c r="BL3061" s="304">
        <v>0</v>
      </c>
    </row>
    <row r="3062" spans="1:64" ht="15" hidden="1" customHeight="1" x14ac:dyDescent="0.2">
      <c r="A3062" s="304" t="s">
        <v>6103</v>
      </c>
      <c r="B3062" s="304" t="s">
        <v>2503</v>
      </c>
      <c r="C3062" s="304">
        <v>3201</v>
      </c>
      <c r="D3062" s="349" t="s">
        <v>2516</v>
      </c>
      <c r="E3062" s="309">
        <v>-999</v>
      </c>
      <c r="F3062" s="309"/>
      <c r="G3062" s="324">
        <v>34.390300000000003</v>
      </c>
      <c r="H3062" s="324">
        <v>132.1636</v>
      </c>
      <c r="I3062" s="324" t="s">
        <v>212</v>
      </c>
      <c r="J3062" s="366">
        <v>781.15</v>
      </c>
      <c r="K3062" s="331">
        <v>0.1</v>
      </c>
      <c r="L3062" s="304" t="str">
        <f t="shared" si="733"/>
        <v>B</v>
      </c>
      <c r="M3062" s="388">
        <v>0</v>
      </c>
      <c r="N3062" s="304"/>
      <c r="O3062" s="304">
        <v>21</v>
      </c>
      <c r="P3062" s="356"/>
      <c r="Q3062" s="356"/>
      <c r="R3062" s="304" t="s">
        <v>2503</v>
      </c>
      <c r="S3062" s="304"/>
      <c r="T3062" s="304"/>
      <c r="U3062" s="304"/>
      <c r="V3062" s="304"/>
      <c r="W3062" s="304" t="s">
        <v>890</v>
      </c>
      <c r="X3062" s="304" t="s">
        <v>205</v>
      </c>
      <c r="Y3062" s="366">
        <f t="shared" si="735"/>
        <v>424.8</v>
      </c>
      <c r="Z3062" s="304"/>
      <c r="AA3062" s="304"/>
      <c r="AB3062" s="304">
        <v>-999</v>
      </c>
      <c r="AC3062" s="304">
        <v>-999</v>
      </c>
      <c r="AD3062" s="366">
        <v>-999</v>
      </c>
      <c r="AE3062" s="304">
        <v>-999</v>
      </c>
      <c r="AF3062" s="304">
        <v>-999</v>
      </c>
      <c r="AG3062" s="304"/>
      <c r="AH3062" s="304">
        <v>0.10782899999999999</v>
      </c>
      <c r="AI3062" s="312"/>
      <c r="AJ3062" s="332">
        <v>760</v>
      </c>
      <c r="AK3062" s="304">
        <f t="shared" si="734"/>
        <v>760</v>
      </c>
      <c r="AL3062" s="304">
        <f t="shared" si="744"/>
        <v>0.43</v>
      </c>
      <c r="AM3062" s="389" t="str">
        <f t="shared" si="736"/>
        <v/>
      </c>
      <c r="AN3062" s="304"/>
      <c r="AO3062" s="304"/>
      <c r="AP3062" s="312"/>
      <c r="AQ3062" s="312"/>
      <c r="AR3062" s="312"/>
      <c r="AS3062" s="304"/>
      <c r="AT3062" s="312"/>
      <c r="AU3062" s="329">
        <f>VLOOKUP(C3062,[1]world!$A$2:$B$3555,2,FALSE)</f>
        <v>1</v>
      </c>
      <c r="AV3062" s="329">
        <v>519</v>
      </c>
      <c r="AW3062" s="304">
        <v>0.37</v>
      </c>
      <c r="AX3062" s="304">
        <v>12</v>
      </c>
      <c r="AY3062" s="304">
        <v>26</v>
      </c>
      <c r="AZ3062" s="304">
        <v>60</v>
      </c>
      <c r="BA3062" s="304">
        <v>12</v>
      </c>
      <c r="BB3062" s="304">
        <v>26</v>
      </c>
      <c r="BC3062" s="304">
        <v>60</v>
      </c>
      <c r="BD3062" s="304">
        <v>20</v>
      </c>
      <c r="BE3062" s="304">
        <v>20</v>
      </c>
      <c r="BF3062" s="304">
        <v>-999</v>
      </c>
      <c r="BG3062" s="304">
        <v>-999</v>
      </c>
      <c r="BH3062" s="304">
        <v>60</v>
      </c>
      <c r="BI3062" s="304">
        <v>60</v>
      </c>
      <c r="BJ3062" s="304">
        <v>0</v>
      </c>
      <c r="BK3062" s="304">
        <v>0</v>
      </c>
      <c r="BL3062" s="304">
        <v>0</v>
      </c>
    </row>
    <row r="3063" spans="1:64" ht="15" hidden="1" customHeight="1" x14ac:dyDescent="0.2">
      <c r="A3063" s="304" t="s">
        <v>6176</v>
      </c>
      <c r="B3063" s="304" t="s">
        <v>1612</v>
      </c>
      <c r="C3063" s="304">
        <v>3202</v>
      </c>
      <c r="D3063" s="349" t="s">
        <v>3111</v>
      </c>
      <c r="E3063" s="304" t="s">
        <v>3111</v>
      </c>
      <c r="F3063" s="304"/>
      <c r="G3063" s="324">
        <v>35.641100000000002</v>
      </c>
      <c r="H3063" s="324">
        <v>134.6284</v>
      </c>
      <c r="I3063" s="324" t="s">
        <v>212</v>
      </c>
      <c r="J3063" s="368">
        <f t="shared" ref="J3063:J3081" si="745">U3063</f>
        <v>274.50673573995954</v>
      </c>
      <c r="K3063" s="331">
        <v>0.13</v>
      </c>
      <c r="L3063" s="304" t="str">
        <f t="shared" si="733"/>
        <v>D</v>
      </c>
      <c r="M3063" s="388">
        <v>1</v>
      </c>
      <c r="N3063" s="304">
        <v>245.7</v>
      </c>
      <c r="O3063" s="304">
        <v>20</v>
      </c>
      <c r="P3063" s="331"/>
      <c r="Q3063" s="356"/>
      <c r="R3063" s="304"/>
      <c r="S3063" s="356">
        <v>274.50673573995954</v>
      </c>
      <c r="T3063" s="356">
        <v>295.34231173688039</v>
      </c>
      <c r="U3063" s="356">
        <f t="shared" ref="U3063:U3081" si="746">IF(O3063&lt;=10,T3063,IF(O3063&gt;=20,S3063,((O3063-10)*(S3063-T3063)/10+T3063)))</f>
        <v>274.50673573995954</v>
      </c>
      <c r="V3063" s="356"/>
      <c r="W3063" s="304" t="s">
        <v>1674</v>
      </c>
      <c r="X3063" s="304" t="s">
        <v>213</v>
      </c>
      <c r="Y3063" s="366">
        <f t="shared" si="735"/>
        <v>274.5</v>
      </c>
      <c r="Z3063" s="304"/>
      <c r="AA3063" s="304"/>
      <c r="AB3063" s="304">
        <v>-999</v>
      </c>
      <c r="AC3063" s="304">
        <v>-999</v>
      </c>
      <c r="AD3063" s="366">
        <v>-999</v>
      </c>
      <c r="AE3063" s="304">
        <v>-999</v>
      </c>
      <c r="AF3063" s="304">
        <v>-999</v>
      </c>
      <c r="AG3063" s="304"/>
      <c r="AH3063" s="304">
        <v>4.5722800000000001E-2</v>
      </c>
      <c r="AI3063" s="312"/>
      <c r="AJ3063" s="332">
        <v>760</v>
      </c>
      <c r="AK3063" s="304">
        <f t="shared" si="734"/>
        <v>760</v>
      </c>
      <c r="AL3063" s="304">
        <f t="shared" si="744"/>
        <v>0.43</v>
      </c>
      <c r="AM3063" s="389" t="str">
        <f t="shared" si="736"/>
        <v/>
      </c>
      <c r="AN3063" s="304"/>
      <c r="AO3063" s="304"/>
      <c r="AP3063" s="312"/>
      <c r="AQ3063" s="312"/>
      <c r="AR3063" s="312"/>
      <c r="AS3063" s="304"/>
      <c r="AT3063" s="312"/>
      <c r="AU3063" s="329">
        <f>VLOOKUP(C3063,[1]world!$A$2:$B$3555,2,FALSE)</f>
        <v>3</v>
      </c>
      <c r="AV3063" s="329">
        <v>547</v>
      </c>
      <c r="AW3063" s="304">
        <v>0.37</v>
      </c>
      <c r="AX3063" s="304">
        <v>80</v>
      </c>
      <c r="AY3063" s="304">
        <v>-999</v>
      </c>
      <c r="AZ3063" s="304">
        <v>140</v>
      </c>
      <c r="BA3063" s="304">
        <v>80</v>
      </c>
      <c r="BB3063" s="304">
        <v>-999</v>
      </c>
      <c r="BC3063" s="304">
        <v>140</v>
      </c>
      <c r="BD3063" s="304">
        <v>80</v>
      </c>
      <c r="BE3063" s="304">
        <v>80</v>
      </c>
      <c r="BF3063" s="304">
        <v>-999</v>
      </c>
      <c r="BG3063" s="304">
        <v>-999</v>
      </c>
      <c r="BH3063" s="304">
        <v>140</v>
      </c>
      <c r="BI3063" s="304">
        <v>140</v>
      </c>
      <c r="BJ3063" s="304">
        <v>2</v>
      </c>
      <c r="BK3063" s="304" t="s">
        <v>4954</v>
      </c>
      <c r="BL3063" s="304">
        <v>2</v>
      </c>
    </row>
    <row r="3064" spans="1:64" ht="15" hidden="1" customHeight="1" x14ac:dyDescent="0.2">
      <c r="A3064" s="304" t="s">
        <v>6176</v>
      </c>
      <c r="B3064" s="304" t="s">
        <v>1612</v>
      </c>
      <c r="C3064" s="304">
        <v>3203</v>
      </c>
      <c r="D3064" s="349" t="s">
        <v>3038</v>
      </c>
      <c r="E3064" s="304" t="s">
        <v>3038</v>
      </c>
      <c r="F3064" s="304"/>
      <c r="G3064" s="324">
        <v>35.461500000000001</v>
      </c>
      <c r="H3064" s="324">
        <v>134.8758</v>
      </c>
      <c r="I3064" s="324" t="s">
        <v>214</v>
      </c>
      <c r="J3064" s="368">
        <f t="shared" si="745"/>
        <v>409.13606392819378</v>
      </c>
      <c r="K3064" s="331">
        <v>0.2</v>
      </c>
      <c r="L3064" s="304" t="str">
        <f t="shared" si="733"/>
        <v>C</v>
      </c>
      <c r="M3064" s="388">
        <v>1</v>
      </c>
      <c r="N3064" s="304">
        <v>251.1</v>
      </c>
      <c r="O3064" s="304">
        <v>10</v>
      </c>
      <c r="P3064" s="331"/>
      <c r="Q3064" s="356"/>
      <c r="R3064" s="304"/>
      <c r="S3064" s="356">
        <v>325.07549813869559</v>
      </c>
      <c r="T3064" s="356">
        <v>409.13606392819378</v>
      </c>
      <c r="U3064" s="356">
        <f t="shared" si="746"/>
        <v>409.13606392819378</v>
      </c>
      <c r="V3064" s="356"/>
      <c r="W3064" s="304" t="s">
        <v>4661</v>
      </c>
      <c r="X3064" s="304">
        <v>-999</v>
      </c>
      <c r="Y3064" s="366" t="str">
        <f t="shared" si="735"/>
        <v>-</v>
      </c>
      <c r="Z3064" s="304"/>
      <c r="AA3064" s="304"/>
      <c r="AB3064" s="304">
        <v>-999</v>
      </c>
      <c r="AC3064" s="304">
        <v>-999</v>
      </c>
      <c r="AD3064" s="366">
        <v>-999</v>
      </c>
      <c r="AE3064" s="304">
        <v>-999</v>
      </c>
      <c r="AF3064" s="304">
        <v>-999</v>
      </c>
      <c r="AG3064" s="304"/>
      <c r="AH3064" s="304">
        <v>6.8172800000000006E-2</v>
      </c>
      <c r="AI3064" s="312"/>
      <c r="AJ3064" s="332">
        <v>760</v>
      </c>
      <c r="AK3064" s="304">
        <f t="shared" si="734"/>
        <v>760</v>
      </c>
      <c r="AL3064" s="304">
        <f t="shared" si="744"/>
        <v>0.43</v>
      </c>
      <c r="AM3064" s="389" t="str">
        <f t="shared" si="736"/>
        <v/>
      </c>
      <c r="AN3064" s="304"/>
      <c r="AO3064" s="304"/>
      <c r="AP3064" s="312"/>
      <c r="AQ3064" s="312"/>
      <c r="AR3064" s="312"/>
      <c r="AS3064" s="304"/>
      <c r="AT3064" s="312"/>
      <c r="AU3064" s="329">
        <f>VLOOKUP(C3064,[1]world!$A$2:$B$3555,2,FALSE)</f>
        <v>3</v>
      </c>
      <c r="AV3064" s="329">
        <v>547</v>
      </c>
      <c r="AW3064" s="304">
        <v>0.37</v>
      </c>
      <c r="AX3064" s="304">
        <v>40</v>
      </c>
      <c r="AY3064" s="304">
        <v>-999</v>
      </c>
      <c r="AZ3064" s="304">
        <v>100</v>
      </c>
      <c r="BA3064" s="304">
        <v>40</v>
      </c>
      <c r="BB3064" s="304">
        <v>-999</v>
      </c>
      <c r="BC3064" s="304">
        <v>100</v>
      </c>
      <c r="BD3064" s="304">
        <v>40</v>
      </c>
      <c r="BE3064" s="304">
        <v>40</v>
      </c>
      <c r="BF3064" s="304">
        <v>-999</v>
      </c>
      <c r="BG3064" s="304">
        <v>-999</v>
      </c>
      <c r="BH3064" s="304">
        <v>100</v>
      </c>
      <c r="BI3064" s="304">
        <v>100</v>
      </c>
      <c r="BJ3064" s="304">
        <v>2</v>
      </c>
      <c r="BK3064" s="304" t="s">
        <v>4954</v>
      </c>
      <c r="BL3064" s="304">
        <v>2</v>
      </c>
    </row>
    <row r="3065" spans="1:64" ht="15" hidden="1" customHeight="1" x14ac:dyDescent="0.2">
      <c r="A3065" s="304" t="s">
        <v>6176</v>
      </c>
      <c r="B3065" s="304" t="s">
        <v>1612</v>
      </c>
      <c r="C3065" s="304">
        <v>3204</v>
      </c>
      <c r="D3065" s="349" t="s">
        <v>2991</v>
      </c>
      <c r="E3065" s="304" t="s">
        <v>2991</v>
      </c>
      <c r="F3065" s="304"/>
      <c r="G3065" s="324">
        <v>35.340699999999998</v>
      </c>
      <c r="H3065" s="324">
        <v>134.86189999999999</v>
      </c>
      <c r="I3065" s="324" t="s">
        <v>212</v>
      </c>
      <c r="J3065" s="368">
        <f t="shared" si="745"/>
        <v>353.07338700155901</v>
      </c>
      <c r="K3065" s="331">
        <v>0.13</v>
      </c>
      <c r="L3065" s="304" t="str">
        <f t="shared" si="733"/>
        <v>D</v>
      </c>
      <c r="M3065" s="388">
        <v>1</v>
      </c>
      <c r="N3065" s="304">
        <v>275</v>
      </c>
      <c r="O3065" s="304">
        <v>15</v>
      </c>
      <c r="P3065" s="331"/>
      <c r="Q3065" s="356"/>
      <c r="R3065" s="304"/>
      <c r="S3065" s="356">
        <v>329.06534198186409</v>
      </c>
      <c r="T3065" s="356">
        <v>377.08143202125393</v>
      </c>
      <c r="U3065" s="356">
        <f t="shared" si="746"/>
        <v>353.07338700155901</v>
      </c>
      <c r="V3065" s="356"/>
      <c r="W3065" s="304" t="s">
        <v>900</v>
      </c>
      <c r="X3065" s="304" t="s">
        <v>232</v>
      </c>
      <c r="Y3065" s="366">
        <f t="shared" si="735"/>
        <v>506.6</v>
      </c>
      <c r="Z3065" s="304"/>
      <c r="AA3065" s="304"/>
      <c r="AB3065" s="304">
        <v>-999</v>
      </c>
      <c r="AC3065" s="304">
        <v>-999</v>
      </c>
      <c r="AD3065" s="366">
        <v>-999</v>
      </c>
      <c r="AE3065" s="304">
        <v>-999</v>
      </c>
      <c r="AF3065" s="304">
        <v>-999</v>
      </c>
      <c r="AG3065" s="304"/>
      <c r="AH3065" s="304">
        <v>0.12526499999999999</v>
      </c>
      <c r="AI3065" s="312"/>
      <c r="AJ3065" s="332">
        <v>760</v>
      </c>
      <c r="AK3065" s="304">
        <f t="shared" si="734"/>
        <v>760</v>
      </c>
      <c r="AL3065" s="304">
        <f t="shared" si="744"/>
        <v>0.43</v>
      </c>
      <c r="AM3065" s="389" t="str">
        <f t="shared" si="736"/>
        <v/>
      </c>
      <c r="AN3065" s="304"/>
      <c r="AO3065" s="304"/>
      <c r="AP3065" s="312"/>
      <c r="AQ3065" s="312"/>
      <c r="AR3065" s="312"/>
      <c r="AS3065" s="304"/>
      <c r="AT3065" s="312"/>
      <c r="AU3065" s="329">
        <f>VLOOKUP(C3065,[1]world!$A$2:$B$3555,2,FALSE)</f>
        <v>1</v>
      </c>
      <c r="AV3065" s="329">
        <v>519</v>
      </c>
      <c r="AW3065" s="304">
        <v>0.37</v>
      </c>
      <c r="AX3065" s="304">
        <v>20</v>
      </c>
      <c r="AY3065" s="304">
        <v>-999</v>
      </c>
      <c r="AZ3065" s="304">
        <v>40</v>
      </c>
      <c r="BA3065" s="304">
        <v>20</v>
      </c>
      <c r="BB3065" s="304">
        <v>-999</v>
      </c>
      <c r="BC3065" s="304">
        <v>40</v>
      </c>
      <c r="BD3065" s="304">
        <v>20</v>
      </c>
      <c r="BE3065" s="304">
        <v>20</v>
      </c>
      <c r="BF3065" s="304">
        <v>-999</v>
      </c>
      <c r="BG3065" s="304">
        <v>-999</v>
      </c>
      <c r="BH3065" s="304">
        <v>40</v>
      </c>
      <c r="BI3065" s="304">
        <v>40</v>
      </c>
      <c r="BJ3065" s="304">
        <v>2</v>
      </c>
      <c r="BK3065" s="304" t="s">
        <v>4954</v>
      </c>
      <c r="BL3065" s="304">
        <v>2</v>
      </c>
    </row>
    <row r="3066" spans="1:64" ht="15" hidden="1" customHeight="1" x14ac:dyDescent="0.2">
      <c r="A3066" s="304" t="s">
        <v>6176</v>
      </c>
      <c r="B3066" s="304" t="s">
        <v>1612</v>
      </c>
      <c r="C3066" s="304">
        <v>3205</v>
      </c>
      <c r="D3066" s="349" t="s">
        <v>2881</v>
      </c>
      <c r="E3066" s="304" t="s">
        <v>2881</v>
      </c>
      <c r="F3066" s="304"/>
      <c r="G3066" s="324">
        <v>35.148200000000003</v>
      </c>
      <c r="H3066" s="324">
        <v>134.78800000000001</v>
      </c>
      <c r="I3066" s="324" t="s">
        <v>212</v>
      </c>
      <c r="J3066" s="368">
        <f t="shared" si="745"/>
        <v>428.09976409768808</v>
      </c>
      <c r="K3066" s="331">
        <v>0.2</v>
      </c>
      <c r="L3066" s="304" t="str">
        <f t="shared" si="733"/>
        <v>C</v>
      </c>
      <c r="M3066" s="388">
        <v>1</v>
      </c>
      <c r="N3066" s="304">
        <v>263.89999999999998</v>
      </c>
      <c r="O3066" s="304">
        <v>10</v>
      </c>
      <c r="P3066" s="331"/>
      <c r="Q3066" s="356"/>
      <c r="R3066" s="304"/>
      <c r="S3066" s="356">
        <v>342.14281198395872</v>
      </c>
      <c r="T3066" s="356">
        <v>428.09976409768808</v>
      </c>
      <c r="U3066" s="356">
        <f t="shared" si="746"/>
        <v>428.09976409768808</v>
      </c>
      <c r="V3066" s="356"/>
      <c r="W3066" s="304" t="s">
        <v>890</v>
      </c>
      <c r="X3066" s="304" t="s">
        <v>205</v>
      </c>
      <c r="Y3066" s="366">
        <f t="shared" si="735"/>
        <v>424.8</v>
      </c>
      <c r="Z3066" s="304"/>
      <c r="AA3066" s="304"/>
      <c r="AB3066" s="304">
        <v>-999</v>
      </c>
      <c r="AC3066" s="304">
        <v>-999</v>
      </c>
      <c r="AD3066" s="366">
        <v>-999</v>
      </c>
      <c r="AE3066" s="304">
        <v>-999</v>
      </c>
      <c r="AF3066" s="304">
        <v>-999</v>
      </c>
      <c r="AG3066" s="304"/>
      <c r="AH3066" s="304">
        <v>4.3378600000000003E-2</v>
      </c>
      <c r="AI3066" s="312"/>
      <c r="AJ3066" s="332">
        <v>760</v>
      </c>
      <c r="AK3066" s="304">
        <f t="shared" si="734"/>
        <v>760</v>
      </c>
      <c r="AL3066" s="304">
        <f t="shared" si="744"/>
        <v>0.43</v>
      </c>
      <c r="AM3066" s="389" t="str">
        <f t="shared" si="736"/>
        <v/>
      </c>
      <c r="AN3066" s="304"/>
      <c r="AO3066" s="304"/>
      <c r="AP3066" s="312"/>
      <c r="AQ3066" s="312"/>
      <c r="AR3066" s="312"/>
      <c r="AS3066" s="304"/>
      <c r="AT3066" s="312"/>
      <c r="AU3066" s="329">
        <f>VLOOKUP(C3066,[1]world!$A$2:$B$3555,2,FALSE)</f>
        <v>1</v>
      </c>
      <c r="AV3066" s="329">
        <v>519</v>
      </c>
      <c r="AW3066" s="304">
        <v>0.37</v>
      </c>
      <c r="AX3066" s="304">
        <v>20</v>
      </c>
      <c r="AY3066" s="304">
        <v>-999</v>
      </c>
      <c r="AZ3066" s="304">
        <v>40</v>
      </c>
      <c r="BA3066" s="304">
        <v>20</v>
      </c>
      <c r="BB3066" s="304">
        <v>-999</v>
      </c>
      <c r="BC3066" s="304">
        <v>40</v>
      </c>
      <c r="BD3066" s="304">
        <v>20</v>
      </c>
      <c r="BE3066" s="304">
        <v>20</v>
      </c>
      <c r="BF3066" s="304">
        <v>-999</v>
      </c>
      <c r="BG3066" s="304">
        <v>-999</v>
      </c>
      <c r="BH3066" s="304">
        <v>40</v>
      </c>
      <c r="BI3066" s="304">
        <v>40</v>
      </c>
      <c r="BJ3066" s="304">
        <v>2</v>
      </c>
      <c r="BK3066" s="304" t="s">
        <v>4954</v>
      </c>
      <c r="BL3066" s="304">
        <v>2</v>
      </c>
    </row>
    <row r="3067" spans="1:64" ht="15" hidden="1" customHeight="1" x14ac:dyDescent="0.2">
      <c r="A3067" s="304" t="s">
        <v>6176</v>
      </c>
      <c r="B3067" s="304" t="s">
        <v>1612</v>
      </c>
      <c r="C3067" s="304">
        <v>3206</v>
      </c>
      <c r="D3067" s="349" t="s">
        <v>2895</v>
      </c>
      <c r="E3067" s="304" t="s">
        <v>2895</v>
      </c>
      <c r="F3067" s="304"/>
      <c r="G3067" s="324">
        <v>35.168999999999997</v>
      </c>
      <c r="H3067" s="324">
        <v>135.10409999999999</v>
      </c>
      <c r="I3067" s="324" t="s">
        <v>212</v>
      </c>
      <c r="J3067" s="368">
        <f t="shared" si="745"/>
        <v>351.63288163789292</v>
      </c>
      <c r="K3067" s="331">
        <v>0.13</v>
      </c>
      <c r="L3067" s="304" t="str">
        <f t="shared" si="733"/>
        <v>D</v>
      </c>
      <c r="M3067" s="388">
        <v>1</v>
      </c>
      <c r="N3067" s="304">
        <v>314</v>
      </c>
      <c r="O3067" s="304">
        <v>20</v>
      </c>
      <c r="P3067" s="331"/>
      <c r="Q3067" s="356"/>
      <c r="R3067" s="304"/>
      <c r="S3067" s="356">
        <v>351.63288163789292</v>
      </c>
      <c r="T3067" s="356">
        <v>377.61652766450368</v>
      </c>
      <c r="U3067" s="356">
        <f t="shared" si="746"/>
        <v>351.63288163789292</v>
      </c>
      <c r="V3067" s="356"/>
      <c r="W3067" s="304" t="s">
        <v>1674</v>
      </c>
      <c r="X3067" s="304" t="s">
        <v>213</v>
      </c>
      <c r="Y3067" s="366">
        <f t="shared" si="735"/>
        <v>274.5</v>
      </c>
      <c r="Z3067" s="304"/>
      <c r="AA3067" s="304"/>
      <c r="AB3067" s="304">
        <v>-999</v>
      </c>
      <c r="AC3067" s="304">
        <v>-999</v>
      </c>
      <c r="AD3067" s="366">
        <v>-999</v>
      </c>
      <c r="AE3067" s="304">
        <v>-999</v>
      </c>
      <c r="AF3067" s="304">
        <v>-999</v>
      </c>
      <c r="AG3067" s="304"/>
      <c r="AH3067" s="304">
        <v>7.0758299999999996E-2</v>
      </c>
      <c r="AI3067" s="312"/>
      <c r="AJ3067" s="332">
        <v>760</v>
      </c>
      <c r="AK3067" s="304">
        <f t="shared" si="734"/>
        <v>760</v>
      </c>
      <c r="AL3067" s="304">
        <f t="shared" si="744"/>
        <v>0.43</v>
      </c>
      <c r="AM3067" s="389" t="str">
        <f t="shared" si="736"/>
        <v/>
      </c>
      <c r="AN3067" s="304"/>
      <c r="AO3067" s="304"/>
      <c r="AP3067" s="312"/>
      <c r="AQ3067" s="312"/>
      <c r="AR3067" s="312"/>
      <c r="AS3067" s="304"/>
      <c r="AT3067" s="312"/>
      <c r="AU3067" s="329">
        <f>VLOOKUP(C3067,[1]world!$A$2:$B$3555,2,FALSE)</f>
        <v>9</v>
      </c>
      <c r="AV3067" s="329">
        <v>497</v>
      </c>
      <c r="AW3067" s="304">
        <v>0.37</v>
      </c>
      <c r="AX3067" s="304">
        <v>60</v>
      </c>
      <c r="AY3067" s="304">
        <v>-999</v>
      </c>
      <c r="AZ3067" s="304">
        <v>80</v>
      </c>
      <c r="BA3067" s="304">
        <v>60</v>
      </c>
      <c r="BB3067" s="304">
        <v>-999</v>
      </c>
      <c r="BC3067" s="304">
        <v>80</v>
      </c>
      <c r="BD3067" s="304">
        <v>60</v>
      </c>
      <c r="BE3067" s="304">
        <v>60</v>
      </c>
      <c r="BF3067" s="304">
        <v>-999</v>
      </c>
      <c r="BG3067" s="304">
        <v>-999</v>
      </c>
      <c r="BH3067" s="304">
        <v>80</v>
      </c>
      <c r="BI3067" s="304">
        <v>80</v>
      </c>
      <c r="BJ3067" s="304">
        <v>2</v>
      </c>
      <c r="BK3067" s="304" t="s">
        <v>4954</v>
      </c>
      <c r="BL3067" s="304">
        <v>2</v>
      </c>
    </row>
    <row r="3068" spans="1:64" ht="15" hidden="1" customHeight="1" x14ac:dyDescent="0.2">
      <c r="A3068" s="304" t="s">
        <v>6176</v>
      </c>
      <c r="B3068" s="304" t="s">
        <v>1612</v>
      </c>
      <c r="C3068" s="304">
        <v>3207</v>
      </c>
      <c r="D3068" s="349" t="s">
        <v>2848</v>
      </c>
      <c r="E3068" s="304" t="s">
        <v>2848</v>
      </c>
      <c r="F3068" s="304"/>
      <c r="G3068" s="324">
        <v>35.0593</v>
      </c>
      <c r="H3068" s="324">
        <v>135.17769999999999</v>
      </c>
      <c r="I3068" s="324" t="s">
        <v>214</v>
      </c>
      <c r="J3068" s="368">
        <f t="shared" si="745"/>
        <v>352.03760210137051</v>
      </c>
      <c r="K3068" s="331">
        <v>0.13</v>
      </c>
      <c r="L3068" s="304" t="str">
        <f t="shared" si="733"/>
        <v>D</v>
      </c>
      <c r="M3068" s="388">
        <v>1</v>
      </c>
      <c r="N3068" s="304">
        <v>283.5</v>
      </c>
      <c r="O3068" s="304">
        <v>16</v>
      </c>
      <c r="P3068" s="331"/>
      <c r="Q3068" s="356"/>
      <c r="R3068" s="304"/>
      <c r="S3068" s="356">
        <v>334.63516048801563</v>
      </c>
      <c r="T3068" s="356">
        <v>378.14126452140283</v>
      </c>
      <c r="U3068" s="356">
        <f t="shared" si="746"/>
        <v>352.03760210137051</v>
      </c>
      <c r="V3068" s="356"/>
      <c r="W3068" s="304" t="s">
        <v>4661</v>
      </c>
      <c r="X3068" s="304">
        <v>-999</v>
      </c>
      <c r="Y3068" s="366" t="str">
        <f t="shared" si="735"/>
        <v>-</v>
      </c>
      <c r="Z3068" s="304"/>
      <c r="AA3068" s="304"/>
      <c r="AB3068" s="304">
        <v>-999</v>
      </c>
      <c r="AC3068" s="304">
        <v>-999</v>
      </c>
      <c r="AD3068" s="366">
        <v>-999</v>
      </c>
      <c r="AE3068" s="304">
        <v>-999</v>
      </c>
      <c r="AF3068" s="304">
        <v>-999</v>
      </c>
      <c r="AG3068" s="304"/>
      <c r="AH3068" s="304">
        <v>1.4075499999999999E-2</v>
      </c>
      <c r="AI3068" s="312"/>
      <c r="AJ3068" s="332">
        <v>518</v>
      </c>
      <c r="AK3068" s="304">
        <f t="shared" si="734"/>
        <v>555</v>
      </c>
      <c r="AL3068" s="304">
        <f t="shared" si="744"/>
        <v>0.43</v>
      </c>
      <c r="AM3068" s="389" t="str">
        <f t="shared" si="736"/>
        <v/>
      </c>
      <c r="AN3068" s="304"/>
      <c r="AO3068" s="304"/>
      <c r="AP3068" s="312"/>
      <c r="AQ3068" s="312"/>
      <c r="AR3068" s="312"/>
      <c r="AS3068" s="304"/>
      <c r="AT3068" s="312"/>
      <c r="AU3068" s="329">
        <f>VLOOKUP(C3068,[1]world!$A$2:$B$3555,2,FALSE)</f>
        <v>5</v>
      </c>
      <c r="AV3068" s="329">
        <v>402</v>
      </c>
      <c r="AW3068" s="304">
        <v>0.37</v>
      </c>
      <c r="AX3068" s="304">
        <v>20</v>
      </c>
      <c r="AY3068" s="304">
        <v>-999</v>
      </c>
      <c r="AZ3068" s="304">
        <v>40</v>
      </c>
      <c r="BA3068" s="304">
        <v>20</v>
      </c>
      <c r="BB3068" s="304">
        <v>-999</v>
      </c>
      <c r="BC3068" s="304">
        <v>40</v>
      </c>
      <c r="BD3068" s="304">
        <v>20</v>
      </c>
      <c r="BE3068" s="304">
        <v>20</v>
      </c>
      <c r="BF3068" s="304">
        <v>-999</v>
      </c>
      <c r="BG3068" s="304">
        <v>-999</v>
      </c>
      <c r="BH3068" s="304">
        <v>40</v>
      </c>
      <c r="BI3068" s="304">
        <v>40</v>
      </c>
      <c r="BJ3068" s="304">
        <v>2</v>
      </c>
      <c r="BK3068" s="304" t="s">
        <v>4954</v>
      </c>
      <c r="BL3068" s="304">
        <v>2</v>
      </c>
    </row>
    <row r="3069" spans="1:64" ht="15" hidden="1" customHeight="1" x14ac:dyDescent="0.2">
      <c r="A3069" s="304" t="s">
        <v>6176</v>
      </c>
      <c r="B3069" s="304" t="s">
        <v>1612</v>
      </c>
      <c r="C3069" s="304">
        <v>3208</v>
      </c>
      <c r="D3069" s="349" t="s">
        <v>2818</v>
      </c>
      <c r="E3069" s="304" t="s">
        <v>2818</v>
      </c>
      <c r="F3069" s="304"/>
      <c r="G3069" s="324">
        <v>34.988999999999997</v>
      </c>
      <c r="H3069" s="324">
        <v>134.76339999999999</v>
      </c>
      <c r="I3069" s="324" t="s">
        <v>212</v>
      </c>
      <c r="J3069" s="368">
        <f t="shared" si="745"/>
        <v>360.76455362829381</v>
      </c>
      <c r="K3069" s="331">
        <v>0.13</v>
      </c>
      <c r="L3069" s="304" t="str">
        <f t="shared" si="733"/>
        <v>C</v>
      </c>
      <c r="M3069" s="388">
        <v>1</v>
      </c>
      <c r="N3069" s="304">
        <v>281</v>
      </c>
      <c r="O3069" s="304">
        <v>15</v>
      </c>
      <c r="P3069" s="331"/>
      <c r="Q3069" s="356"/>
      <c r="R3069" s="304"/>
      <c r="S3069" s="356">
        <v>336.43587237781844</v>
      </c>
      <c r="T3069" s="356">
        <v>385.09323487876912</v>
      </c>
      <c r="U3069" s="356">
        <f t="shared" si="746"/>
        <v>360.76455362829381</v>
      </c>
      <c r="V3069" s="356"/>
      <c r="W3069" s="304" t="s">
        <v>890</v>
      </c>
      <c r="X3069" s="304" t="s">
        <v>205</v>
      </c>
      <c r="Y3069" s="366">
        <f t="shared" si="735"/>
        <v>424.8</v>
      </c>
      <c r="Z3069" s="304"/>
      <c r="AA3069" s="304"/>
      <c r="AB3069" s="304">
        <v>-999</v>
      </c>
      <c r="AC3069" s="304">
        <v>-999</v>
      </c>
      <c r="AD3069" s="366">
        <v>-999</v>
      </c>
      <c r="AE3069" s="304">
        <v>-999</v>
      </c>
      <c r="AF3069" s="304">
        <v>-999</v>
      </c>
      <c r="AG3069" s="304"/>
      <c r="AH3069" s="304">
        <v>1.19305E-2</v>
      </c>
      <c r="AI3069" s="312"/>
      <c r="AJ3069" s="332">
        <v>466</v>
      </c>
      <c r="AK3069" s="304">
        <f t="shared" si="734"/>
        <v>425</v>
      </c>
      <c r="AL3069" s="304">
        <f t="shared" si="744"/>
        <v>0.43</v>
      </c>
      <c r="AM3069" s="389" t="str">
        <f t="shared" si="736"/>
        <v/>
      </c>
      <c r="AN3069" s="304"/>
      <c r="AO3069" s="304"/>
      <c r="AP3069" s="312"/>
      <c r="AQ3069" s="312"/>
      <c r="AR3069" s="312"/>
      <c r="AS3069" s="304"/>
      <c r="AT3069" s="312"/>
      <c r="AU3069" s="329">
        <f>VLOOKUP(C3069,[1]world!$A$2:$B$3555,2,FALSE)</f>
        <v>7</v>
      </c>
      <c r="AV3069" s="329">
        <v>388</v>
      </c>
      <c r="AW3069" s="304">
        <v>0.37</v>
      </c>
      <c r="AX3069" s="304">
        <v>20</v>
      </c>
      <c r="AY3069" s="304">
        <v>-999</v>
      </c>
      <c r="AZ3069" s="304">
        <v>40</v>
      </c>
      <c r="BA3069" s="304">
        <v>20</v>
      </c>
      <c r="BB3069" s="304">
        <v>-999</v>
      </c>
      <c r="BC3069" s="304">
        <v>40</v>
      </c>
      <c r="BD3069" s="304">
        <v>20</v>
      </c>
      <c r="BE3069" s="304">
        <v>20</v>
      </c>
      <c r="BF3069" s="304">
        <v>-999</v>
      </c>
      <c r="BG3069" s="304">
        <v>-999</v>
      </c>
      <c r="BH3069" s="304">
        <v>40</v>
      </c>
      <c r="BI3069" s="304">
        <v>40</v>
      </c>
      <c r="BJ3069" s="304">
        <v>2</v>
      </c>
      <c r="BK3069" s="304" t="s">
        <v>4954</v>
      </c>
      <c r="BL3069" s="304">
        <v>2</v>
      </c>
    </row>
    <row r="3070" spans="1:64" ht="15" hidden="1" customHeight="1" x14ac:dyDescent="0.2">
      <c r="A3070" s="304" t="s">
        <v>6176</v>
      </c>
      <c r="B3070" s="304" t="s">
        <v>1612</v>
      </c>
      <c r="C3070" s="304">
        <v>3209</v>
      </c>
      <c r="D3070" s="349" t="s">
        <v>2825</v>
      </c>
      <c r="E3070" s="304" t="s">
        <v>2825</v>
      </c>
      <c r="F3070" s="304"/>
      <c r="G3070" s="324">
        <v>35.002299999999998</v>
      </c>
      <c r="H3070" s="324">
        <v>134.9999</v>
      </c>
      <c r="I3070" s="324" t="s">
        <v>212</v>
      </c>
      <c r="J3070" s="368">
        <f t="shared" si="745"/>
        <v>639.24795438589604</v>
      </c>
      <c r="K3070" s="331">
        <v>0.2</v>
      </c>
      <c r="L3070" s="304" t="str">
        <f t="shared" si="733"/>
        <v>C</v>
      </c>
      <c r="M3070" s="388">
        <v>1</v>
      </c>
      <c r="N3070" s="304">
        <v>417.4</v>
      </c>
      <c r="O3070" s="304">
        <v>10</v>
      </c>
      <c r="P3070" s="331"/>
      <c r="Q3070" s="356"/>
      <c r="R3070" s="304"/>
      <c r="S3070" s="356">
        <v>548.4468874513434</v>
      </c>
      <c r="T3070" s="356">
        <v>639.24795438589604</v>
      </c>
      <c r="U3070" s="356">
        <f t="shared" si="746"/>
        <v>639.24795438589604</v>
      </c>
      <c r="V3070" s="356"/>
      <c r="W3070" s="304" t="s">
        <v>900</v>
      </c>
      <c r="X3070" s="304" t="s">
        <v>232</v>
      </c>
      <c r="Y3070" s="366">
        <f t="shared" si="735"/>
        <v>506.6</v>
      </c>
      <c r="Z3070" s="304"/>
      <c r="AA3070" s="304"/>
      <c r="AB3070" s="304">
        <v>-999</v>
      </c>
      <c r="AC3070" s="304">
        <v>-999</v>
      </c>
      <c r="AD3070" s="366">
        <v>-999</v>
      </c>
      <c r="AE3070" s="304">
        <v>-999</v>
      </c>
      <c r="AF3070" s="304">
        <v>-999</v>
      </c>
      <c r="AG3070" s="304"/>
      <c r="AH3070" s="304">
        <v>2.0512200000000001E-2</v>
      </c>
      <c r="AI3070" s="312"/>
      <c r="AJ3070" s="332">
        <v>670</v>
      </c>
      <c r="AK3070" s="304">
        <f t="shared" si="734"/>
        <v>690</v>
      </c>
      <c r="AL3070" s="304">
        <f t="shared" si="744"/>
        <v>0.43</v>
      </c>
      <c r="AM3070" s="389" t="str">
        <f t="shared" si="736"/>
        <v/>
      </c>
      <c r="AN3070" s="304"/>
      <c r="AO3070" s="304"/>
      <c r="AP3070" s="312"/>
      <c r="AQ3070" s="312"/>
      <c r="AR3070" s="312"/>
      <c r="AS3070" s="304"/>
      <c r="AT3070" s="312"/>
      <c r="AU3070" s="329">
        <f>VLOOKUP(C3070,[1]world!$A$2:$B$3555,2,FALSE)</f>
        <v>7</v>
      </c>
      <c r="AV3070" s="329">
        <v>388</v>
      </c>
      <c r="AW3070" s="304">
        <v>0.37</v>
      </c>
      <c r="AX3070" s="304">
        <v>20</v>
      </c>
      <c r="AY3070" s="304">
        <v>-999</v>
      </c>
      <c r="AZ3070" s="304">
        <v>20</v>
      </c>
      <c r="BA3070" s="304">
        <v>20</v>
      </c>
      <c r="BB3070" s="304">
        <v>-999</v>
      </c>
      <c r="BC3070" s="304">
        <v>20</v>
      </c>
      <c r="BD3070" s="304">
        <v>20</v>
      </c>
      <c r="BE3070" s="304">
        <v>20</v>
      </c>
      <c r="BF3070" s="304">
        <v>-999</v>
      </c>
      <c r="BG3070" s="304">
        <v>-999</v>
      </c>
      <c r="BH3070" s="304">
        <v>20</v>
      </c>
      <c r="BI3070" s="304">
        <v>20</v>
      </c>
      <c r="BJ3070" s="304">
        <v>2</v>
      </c>
      <c r="BK3070" s="304" t="s">
        <v>4954</v>
      </c>
      <c r="BL3070" s="304">
        <v>2</v>
      </c>
    </row>
    <row r="3071" spans="1:64" ht="15" hidden="1" customHeight="1" x14ac:dyDescent="0.2">
      <c r="A3071" s="304" t="s">
        <v>6176</v>
      </c>
      <c r="B3071" s="304" t="s">
        <v>1612</v>
      </c>
      <c r="C3071" s="304">
        <v>3210</v>
      </c>
      <c r="D3071" s="349" t="s">
        <v>2800</v>
      </c>
      <c r="E3071" s="304" t="s">
        <v>2800</v>
      </c>
      <c r="F3071" s="304"/>
      <c r="G3071" s="324">
        <v>34.951500000000003</v>
      </c>
      <c r="H3071" s="324">
        <v>135.2713</v>
      </c>
      <c r="I3071" s="324" t="s">
        <v>214</v>
      </c>
      <c r="J3071" s="368">
        <f t="shared" si="745"/>
        <v>491.57042624874015</v>
      </c>
      <c r="K3071" s="331">
        <v>0.2</v>
      </c>
      <c r="L3071" s="304" t="str">
        <f t="shared" si="733"/>
        <v>C</v>
      </c>
      <c r="M3071" s="388">
        <v>1</v>
      </c>
      <c r="N3071" s="304">
        <v>307.89999999999998</v>
      </c>
      <c r="O3071" s="304">
        <v>10</v>
      </c>
      <c r="P3071" s="331"/>
      <c r="Q3071" s="356"/>
      <c r="R3071" s="304"/>
      <c r="S3071" s="356">
        <v>400.98973188862362</v>
      </c>
      <c r="T3071" s="356">
        <v>491.57042624874015</v>
      </c>
      <c r="U3071" s="356">
        <f t="shared" si="746"/>
        <v>491.57042624874015</v>
      </c>
      <c r="V3071" s="356"/>
      <c r="W3071" s="304" t="s">
        <v>4661</v>
      </c>
      <c r="X3071" s="304">
        <v>-999</v>
      </c>
      <c r="Y3071" s="366" t="str">
        <f t="shared" si="735"/>
        <v>-</v>
      </c>
      <c r="Z3071" s="304"/>
      <c r="AA3071" s="304"/>
      <c r="AB3071" s="304">
        <v>-999</v>
      </c>
      <c r="AC3071" s="304">
        <v>-999</v>
      </c>
      <c r="AD3071" s="366">
        <v>-999</v>
      </c>
      <c r="AE3071" s="304">
        <v>-999</v>
      </c>
      <c r="AF3071" s="304">
        <v>-999</v>
      </c>
      <c r="AG3071" s="304"/>
      <c r="AH3071" s="304">
        <v>1.90882E-2</v>
      </c>
      <c r="AI3071" s="312"/>
      <c r="AJ3071" s="332">
        <v>642</v>
      </c>
      <c r="AK3071" s="304">
        <f t="shared" si="734"/>
        <v>690</v>
      </c>
      <c r="AL3071" s="304">
        <f t="shared" si="744"/>
        <v>0.43</v>
      </c>
      <c r="AM3071" s="389" t="str">
        <f t="shared" si="736"/>
        <v/>
      </c>
      <c r="AN3071" s="304"/>
      <c r="AO3071" s="304"/>
      <c r="AP3071" s="312"/>
      <c r="AQ3071" s="312"/>
      <c r="AR3071" s="312"/>
      <c r="AS3071" s="304"/>
      <c r="AT3071" s="312"/>
      <c r="AU3071" s="329">
        <f>VLOOKUP(C3071,[1]world!$A$2:$B$3555,2,FALSE)</f>
        <v>5</v>
      </c>
      <c r="AV3071" s="329">
        <v>402</v>
      </c>
      <c r="AW3071" s="304">
        <v>0.37</v>
      </c>
      <c r="AX3071" s="304">
        <v>20</v>
      </c>
      <c r="AY3071" s="304">
        <v>-999</v>
      </c>
      <c r="AZ3071" s="304">
        <v>40</v>
      </c>
      <c r="BA3071" s="304">
        <v>20</v>
      </c>
      <c r="BB3071" s="304">
        <v>-999</v>
      </c>
      <c r="BC3071" s="304">
        <v>40</v>
      </c>
      <c r="BD3071" s="304">
        <v>20</v>
      </c>
      <c r="BE3071" s="304">
        <v>20</v>
      </c>
      <c r="BF3071" s="304">
        <v>-999</v>
      </c>
      <c r="BG3071" s="304">
        <v>-999</v>
      </c>
      <c r="BH3071" s="304">
        <v>40</v>
      </c>
      <c r="BI3071" s="304">
        <v>40</v>
      </c>
      <c r="BJ3071" s="304">
        <v>2</v>
      </c>
      <c r="BK3071" s="304" t="s">
        <v>4954</v>
      </c>
      <c r="BL3071" s="304">
        <v>2</v>
      </c>
    </row>
    <row r="3072" spans="1:64" ht="15" hidden="1" customHeight="1" x14ac:dyDescent="0.2">
      <c r="A3072" s="304" t="s">
        <v>6176</v>
      </c>
      <c r="B3072" s="304" t="s">
        <v>1612</v>
      </c>
      <c r="C3072" s="304">
        <v>3211</v>
      </c>
      <c r="D3072" s="349" t="s">
        <v>2738</v>
      </c>
      <c r="E3072" s="304" t="s">
        <v>2738</v>
      </c>
      <c r="F3072" s="304"/>
      <c r="G3072" s="324">
        <v>34.814300000000003</v>
      </c>
      <c r="H3072" s="324">
        <v>134.68700000000001</v>
      </c>
      <c r="I3072" s="324" t="s">
        <v>212</v>
      </c>
      <c r="J3072" s="368">
        <f t="shared" si="745"/>
        <v>366.89755000333048</v>
      </c>
      <c r="K3072" s="331">
        <v>0.13</v>
      </c>
      <c r="L3072" s="304" t="str">
        <f t="shared" si="733"/>
        <v>C</v>
      </c>
      <c r="M3072" s="388">
        <v>1</v>
      </c>
      <c r="N3072" s="304">
        <v>327.5</v>
      </c>
      <c r="O3072" s="304">
        <v>20</v>
      </c>
      <c r="P3072" s="331"/>
      <c r="Q3072" s="356"/>
      <c r="R3072" s="304"/>
      <c r="S3072" s="356">
        <v>366.89755000333048</v>
      </c>
      <c r="T3072" s="356">
        <v>393.71605435220982</v>
      </c>
      <c r="U3072" s="356">
        <f t="shared" si="746"/>
        <v>366.89755000333048</v>
      </c>
      <c r="V3072" s="356"/>
      <c r="W3072" s="304" t="s">
        <v>1674</v>
      </c>
      <c r="X3072" s="304" t="s">
        <v>213</v>
      </c>
      <c r="Y3072" s="366">
        <f t="shared" si="735"/>
        <v>274.5</v>
      </c>
      <c r="Z3072" s="304"/>
      <c r="AA3072" s="304"/>
      <c r="AB3072" s="304">
        <v>-999</v>
      </c>
      <c r="AC3072" s="304">
        <v>-999</v>
      </c>
      <c r="AD3072" s="366">
        <v>-999</v>
      </c>
      <c r="AE3072" s="304">
        <v>-999</v>
      </c>
      <c r="AF3072" s="304">
        <v>-999</v>
      </c>
      <c r="AG3072" s="304"/>
      <c r="AH3072" s="304">
        <v>4.3616000000000002E-3</v>
      </c>
      <c r="AI3072" s="312"/>
      <c r="AJ3072" s="332">
        <v>307</v>
      </c>
      <c r="AK3072" s="304">
        <f t="shared" si="734"/>
        <v>270</v>
      </c>
      <c r="AL3072" s="304">
        <f t="shared" si="744"/>
        <v>0.43</v>
      </c>
      <c r="AM3072" s="389" t="str">
        <f t="shared" si="736"/>
        <v/>
      </c>
      <c r="AN3072" s="304"/>
      <c r="AO3072" s="304"/>
      <c r="AP3072" s="312"/>
      <c r="AQ3072" s="312"/>
      <c r="AR3072" s="312"/>
      <c r="AS3072" s="304"/>
      <c r="AT3072" s="312"/>
      <c r="AU3072" s="329">
        <f>VLOOKUP(C3072,[1]world!$A$2:$B$3555,2,FALSE)</f>
        <v>15</v>
      </c>
      <c r="AV3072" s="329">
        <v>363</v>
      </c>
      <c r="AW3072" s="304">
        <v>0.37</v>
      </c>
      <c r="AX3072" s="304">
        <v>80</v>
      </c>
      <c r="AY3072" s="304">
        <v>-999</v>
      </c>
      <c r="AZ3072" s="304">
        <v>100</v>
      </c>
      <c r="BA3072" s="304">
        <v>80</v>
      </c>
      <c r="BB3072" s="304">
        <v>-999</v>
      </c>
      <c r="BC3072" s="304">
        <v>100</v>
      </c>
      <c r="BD3072" s="304">
        <v>80</v>
      </c>
      <c r="BE3072" s="304">
        <v>80</v>
      </c>
      <c r="BF3072" s="304">
        <v>-999</v>
      </c>
      <c r="BG3072" s="304">
        <v>-999</v>
      </c>
      <c r="BH3072" s="304">
        <v>100</v>
      </c>
      <c r="BI3072" s="304">
        <v>100</v>
      </c>
      <c r="BJ3072" s="304">
        <v>2</v>
      </c>
      <c r="BK3072" s="304" t="s">
        <v>4954</v>
      </c>
      <c r="BL3072" s="304">
        <v>2</v>
      </c>
    </row>
    <row r="3073" spans="1:64" ht="15" hidden="1" customHeight="1" x14ac:dyDescent="0.2">
      <c r="A3073" s="304" t="s">
        <v>6176</v>
      </c>
      <c r="B3073" s="304" t="s">
        <v>1612</v>
      </c>
      <c r="C3073" s="304">
        <v>3212</v>
      </c>
      <c r="D3073" s="349" t="s">
        <v>2744</v>
      </c>
      <c r="E3073" s="304" t="s">
        <v>2744</v>
      </c>
      <c r="F3073" s="304"/>
      <c r="G3073" s="324">
        <v>34.832000000000001</v>
      </c>
      <c r="H3073" s="324">
        <v>134.8236</v>
      </c>
      <c r="I3073" s="324" t="s">
        <v>212</v>
      </c>
      <c r="J3073" s="368">
        <f t="shared" si="745"/>
        <v>338.67149656198575</v>
      </c>
      <c r="K3073" s="331">
        <v>0.2</v>
      </c>
      <c r="L3073" s="304" t="str">
        <f t="shared" si="733"/>
        <v>D</v>
      </c>
      <c r="M3073" s="388">
        <v>1</v>
      </c>
      <c r="N3073" s="304">
        <v>204.9</v>
      </c>
      <c r="O3073" s="304">
        <v>10</v>
      </c>
      <c r="P3073" s="331"/>
      <c r="Q3073" s="356"/>
      <c r="R3073" s="304"/>
      <c r="S3073" s="356">
        <v>263.69444655764704</v>
      </c>
      <c r="T3073" s="356">
        <v>338.67149656198575</v>
      </c>
      <c r="U3073" s="356">
        <f t="shared" si="746"/>
        <v>338.67149656198575</v>
      </c>
      <c r="V3073" s="356"/>
      <c r="W3073" s="304" t="s">
        <v>900</v>
      </c>
      <c r="X3073" s="304" t="s">
        <v>232</v>
      </c>
      <c r="Y3073" s="366">
        <f t="shared" si="735"/>
        <v>506.6</v>
      </c>
      <c r="Z3073" s="304"/>
      <c r="AA3073" s="304"/>
      <c r="AB3073" s="304">
        <v>-999</v>
      </c>
      <c r="AC3073" s="304">
        <v>-999</v>
      </c>
      <c r="AD3073" s="366">
        <v>-999</v>
      </c>
      <c r="AE3073" s="304">
        <v>-999</v>
      </c>
      <c r="AF3073" s="304">
        <v>-999</v>
      </c>
      <c r="AG3073" s="304"/>
      <c r="AH3073" s="304">
        <v>3.0758899999999999E-2</v>
      </c>
      <c r="AI3073" s="312"/>
      <c r="AJ3073" s="332">
        <v>760</v>
      </c>
      <c r="AK3073" s="304">
        <f t="shared" si="734"/>
        <v>760</v>
      </c>
      <c r="AL3073" s="304">
        <f t="shared" si="744"/>
        <v>0.43</v>
      </c>
      <c r="AM3073" s="389" t="str">
        <f t="shared" si="736"/>
        <v/>
      </c>
      <c r="AN3073" s="304"/>
      <c r="AO3073" s="304"/>
      <c r="AP3073" s="312"/>
      <c r="AQ3073" s="312"/>
      <c r="AR3073" s="312"/>
      <c r="AS3073" s="304"/>
      <c r="AT3073" s="312"/>
      <c r="AU3073" s="329">
        <f>VLOOKUP(C3073,[1]world!$A$2:$B$3555,2,FALSE)</f>
        <v>3</v>
      </c>
      <c r="AV3073" s="329">
        <v>547</v>
      </c>
      <c r="AW3073" s="304">
        <v>0.37</v>
      </c>
      <c r="AX3073" s="304">
        <v>20</v>
      </c>
      <c r="AY3073" s="304">
        <v>-999</v>
      </c>
      <c r="AZ3073" s="304">
        <v>40</v>
      </c>
      <c r="BA3073" s="304">
        <v>20</v>
      </c>
      <c r="BB3073" s="304">
        <v>-999</v>
      </c>
      <c r="BC3073" s="304">
        <v>40</v>
      </c>
      <c r="BD3073" s="304">
        <v>20</v>
      </c>
      <c r="BE3073" s="304">
        <v>20</v>
      </c>
      <c r="BF3073" s="304">
        <v>-999</v>
      </c>
      <c r="BG3073" s="304">
        <v>-999</v>
      </c>
      <c r="BH3073" s="304">
        <v>40</v>
      </c>
      <c r="BI3073" s="304">
        <v>40</v>
      </c>
      <c r="BJ3073" s="304">
        <v>2</v>
      </c>
      <c r="BK3073" s="304" t="s">
        <v>4954</v>
      </c>
      <c r="BL3073" s="304">
        <v>2</v>
      </c>
    </row>
    <row r="3074" spans="1:64" ht="15" hidden="1" customHeight="1" x14ac:dyDescent="0.2">
      <c r="A3074" s="304" t="s">
        <v>6176</v>
      </c>
      <c r="B3074" s="304" t="s">
        <v>1612</v>
      </c>
      <c r="C3074" s="304">
        <v>3213</v>
      </c>
      <c r="D3074" s="349" t="s">
        <v>2732</v>
      </c>
      <c r="E3074" s="304" t="s">
        <v>2732</v>
      </c>
      <c r="F3074" s="304"/>
      <c r="G3074" s="324">
        <v>34.797600000000003</v>
      </c>
      <c r="H3074" s="324">
        <v>134.98990000000001</v>
      </c>
      <c r="I3074" s="324" t="s">
        <v>214</v>
      </c>
      <c r="J3074" s="368">
        <f t="shared" si="745"/>
        <v>513.74622105238871</v>
      </c>
      <c r="K3074" s="331">
        <v>0.2</v>
      </c>
      <c r="L3074" s="304" t="str">
        <f t="shared" si="733"/>
        <v>C</v>
      </c>
      <c r="M3074" s="388">
        <v>1</v>
      </c>
      <c r="N3074" s="304">
        <v>323.7</v>
      </c>
      <c r="O3074" s="304">
        <v>10</v>
      </c>
      <c r="P3074" s="331"/>
      <c r="Q3074" s="356"/>
      <c r="R3074" s="304"/>
      <c r="S3074" s="356">
        <v>422.18312111862173</v>
      </c>
      <c r="T3074" s="356">
        <v>513.74622105238871</v>
      </c>
      <c r="U3074" s="356">
        <f t="shared" si="746"/>
        <v>513.74622105238871</v>
      </c>
      <c r="V3074" s="356"/>
      <c r="W3074" s="304" t="s">
        <v>4661</v>
      </c>
      <c r="X3074" s="304">
        <v>-999</v>
      </c>
      <c r="Y3074" s="366" t="str">
        <f t="shared" si="735"/>
        <v>-</v>
      </c>
      <c r="Z3074" s="304"/>
      <c r="AA3074" s="304"/>
      <c r="AB3074" s="304">
        <v>-999</v>
      </c>
      <c r="AC3074" s="304">
        <v>-999</v>
      </c>
      <c r="AD3074" s="366">
        <v>-999</v>
      </c>
      <c r="AE3074" s="304">
        <v>-999</v>
      </c>
      <c r="AF3074" s="304">
        <v>-999</v>
      </c>
      <c r="AG3074" s="304"/>
      <c r="AH3074" s="304">
        <v>3.5826499999999997E-2</v>
      </c>
      <c r="AI3074" s="312"/>
      <c r="AJ3074" s="332">
        <v>760</v>
      </c>
      <c r="AK3074" s="304">
        <f t="shared" si="734"/>
        <v>760</v>
      </c>
      <c r="AL3074" s="304">
        <f t="shared" si="744"/>
        <v>0.43</v>
      </c>
      <c r="AM3074" s="389" t="str">
        <f t="shared" si="736"/>
        <v/>
      </c>
      <c r="AN3074" s="304"/>
      <c r="AO3074" s="304"/>
      <c r="AP3074" s="312"/>
      <c r="AQ3074" s="312"/>
      <c r="AR3074" s="312"/>
      <c r="AS3074" s="304"/>
      <c r="AT3074" s="312"/>
      <c r="AU3074" s="329">
        <f>VLOOKUP(C3074,[1]world!$A$2:$B$3555,2,FALSE)</f>
        <v>1</v>
      </c>
      <c r="AV3074" s="329">
        <v>519</v>
      </c>
      <c r="AW3074" s="304">
        <v>0.37</v>
      </c>
      <c r="AX3074" s="304">
        <v>140</v>
      </c>
      <c r="AY3074" s="304">
        <v>-999</v>
      </c>
      <c r="AZ3074" s="304">
        <v>140</v>
      </c>
      <c r="BA3074" s="304">
        <v>140</v>
      </c>
      <c r="BB3074" s="304">
        <v>-999</v>
      </c>
      <c r="BC3074" s="304">
        <v>140</v>
      </c>
      <c r="BD3074" s="304">
        <v>140</v>
      </c>
      <c r="BE3074" s="304">
        <v>140</v>
      </c>
      <c r="BF3074" s="304">
        <v>-999</v>
      </c>
      <c r="BG3074" s="304">
        <v>-999</v>
      </c>
      <c r="BH3074" s="304">
        <v>140</v>
      </c>
      <c r="BI3074" s="304">
        <v>140</v>
      </c>
      <c r="BJ3074" s="304">
        <v>2</v>
      </c>
      <c r="BK3074" s="304" t="s">
        <v>4954</v>
      </c>
      <c r="BL3074" s="304">
        <v>2</v>
      </c>
    </row>
    <row r="3075" spans="1:64" ht="15" hidden="1" customHeight="1" x14ac:dyDescent="0.2">
      <c r="A3075" s="304" t="s">
        <v>6176</v>
      </c>
      <c r="B3075" s="304" t="s">
        <v>1612</v>
      </c>
      <c r="C3075" s="304">
        <v>3214</v>
      </c>
      <c r="D3075" s="349" t="s">
        <v>2682</v>
      </c>
      <c r="E3075" s="304" t="s">
        <v>2682</v>
      </c>
      <c r="F3075" s="304"/>
      <c r="G3075" s="324">
        <v>34.689799999999998</v>
      </c>
      <c r="H3075" s="324">
        <v>135.1583</v>
      </c>
      <c r="I3075" s="324" t="s">
        <v>212</v>
      </c>
      <c r="J3075" s="368">
        <f t="shared" si="745"/>
        <v>587.80230657482957</v>
      </c>
      <c r="K3075" s="331">
        <v>0.2</v>
      </c>
      <c r="L3075" s="304" t="str">
        <f t="shared" si="733"/>
        <v>C</v>
      </c>
      <c r="M3075" s="388">
        <v>1</v>
      </c>
      <c r="N3075" s="304">
        <v>378.1</v>
      </c>
      <c r="O3075" s="304">
        <v>10</v>
      </c>
      <c r="P3075" s="331"/>
      <c r="Q3075" s="356"/>
      <c r="R3075" s="304"/>
      <c r="S3075" s="356">
        <v>495.37580643449525</v>
      </c>
      <c r="T3075" s="356">
        <v>587.80230657482957</v>
      </c>
      <c r="U3075" s="356">
        <f t="shared" si="746"/>
        <v>587.80230657482957</v>
      </c>
      <c r="V3075" s="356"/>
      <c r="W3075" s="304" t="s">
        <v>900</v>
      </c>
      <c r="X3075" s="304" t="s">
        <v>232</v>
      </c>
      <c r="Y3075" s="366">
        <f t="shared" si="735"/>
        <v>506.6</v>
      </c>
      <c r="Z3075" s="304"/>
      <c r="AA3075" s="304"/>
      <c r="AB3075" s="304">
        <v>-999</v>
      </c>
      <c r="AC3075" s="304">
        <v>-999</v>
      </c>
      <c r="AD3075" s="366">
        <v>-999</v>
      </c>
      <c r="AE3075" s="304">
        <v>-999</v>
      </c>
      <c r="AF3075" s="304">
        <v>-999</v>
      </c>
      <c r="AG3075" s="304"/>
      <c r="AH3075" s="304">
        <v>8.3067500000000002E-2</v>
      </c>
      <c r="AI3075" s="312"/>
      <c r="AJ3075" s="332">
        <v>760</v>
      </c>
      <c r="AK3075" s="304">
        <f t="shared" si="734"/>
        <v>760</v>
      </c>
      <c r="AL3075" s="304">
        <f t="shared" si="744"/>
        <v>0.43</v>
      </c>
      <c r="AM3075" s="389" t="str">
        <f t="shared" si="736"/>
        <v/>
      </c>
      <c r="AN3075" s="304"/>
      <c r="AO3075" s="304"/>
      <c r="AP3075" s="312"/>
      <c r="AQ3075" s="312"/>
      <c r="AR3075" s="312"/>
      <c r="AS3075" s="304"/>
      <c r="AT3075" s="312"/>
      <c r="AU3075" s="329">
        <f>VLOOKUP(C3075,[1]world!$A$2:$B$3555,2,FALSE)</f>
        <v>3</v>
      </c>
      <c r="AV3075" s="329">
        <v>547</v>
      </c>
      <c r="AW3075" s="304">
        <v>0.37</v>
      </c>
      <c r="AX3075" s="304">
        <v>20</v>
      </c>
      <c r="AY3075" s="304">
        <v>-999</v>
      </c>
      <c r="AZ3075" s="304">
        <v>20</v>
      </c>
      <c r="BA3075" s="304">
        <v>20</v>
      </c>
      <c r="BB3075" s="304">
        <v>-999</v>
      </c>
      <c r="BC3075" s="304">
        <v>20</v>
      </c>
      <c r="BD3075" s="304">
        <v>20</v>
      </c>
      <c r="BE3075" s="304">
        <v>20</v>
      </c>
      <c r="BF3075" s="304">
        <v>-999</v>
      </c>
      <c r="BG3075" s="304">
        <v>-999</v>
      </c>
      <c r="BH3075" s="304">
        <v>20</v>
      </c>
      <c r="BI3075" s="304">
        <v>20</v>
      </c>
      <c r="BJ3075" s="304">
        <v>2</v>
      </c>
      <c r="BK3075" s="304" t="s">
        <v>4954</v>
      </c>
      <c r="BL3075" s="304">
        <v>2</v>
      </c>
    </row>
    <row r="3076" spans="1:64" ht="15" hidden="1" customHeight="1" x14ac:dyDescent="0.2">
      <c r="A3076" s="304" t="s">
        <v>6176</v>
      </c>
      <c r="B3076" s="304" t="s">
        <v>1612</v>
      </c>
      <c r="C3076" s="304">
        <v>3215</v>
      </c>
      <c r="D3076" s="349" t="s">
        <v>2706</v>
      </c>
      <c r="E3076" s="304" t="s">
        <v>2706</v>
      </c>
      <c r="F3076" s="304"/>
      <c r="G3076" s="324">
        <v>34.746299999999998</v>
      </c>
      <c r="H3076" s="324">
        <v>135.34989999999999</v>
      </c>
      <c r="I3076" s="324" t="s">
        <v>212</v>
      </c>
      <c r="J3076" s="368">
        <f t="shared" si="745"/>
        <v>227.1775668427305</v>
      </c>
      <c r="K3076" s="331">
        <v>0.13</v>
      </c>
      <c r="L3076" s="304" t="str">
        <f t="shared" ref="L3076:L3139" si="747">IF(J3076&lt;180,"E",IF(AND(J3076&gt;=180,J3076&lt;360),"D",IF(AND(J3076&gt;=360,J3076&lt;760),"C",IF(AND(J3076&gt;=760,J3076&lt;1500),"B",IF(J3076&gt;=1500,"A","-")))))</f>
        <v>D</v>
      </c>
      <c r="M3076" s="388">
        <v>1</v>
      </c>
      <c r="N3076" s="304">
        <v>203.7</v>
      </c>
      <c r="O3076" s="304">
        <v>20</v>
      </c>
      <c r="P3076" s="331"/>
      <c r="Q3076" s="356"/>
      <c r="R3076" s="304"/>
      <c r="S3076" s="356">
        <v>227.1775668427305</v>
      </c>
      <c r="T3076" s="356">
        <v>244.07550097873843</v>
      </c>
      <c r="U3076" s="356">
        <f t="shared" si="746"/>
        <v>227.1775668427305</v>
      </c>
      <c r="V3076" s="356"/>
      <c r="W3076" s="304" t="s">
        <v>1674</v>
      </c>
      <c r="X3076" s="304" t="s">
        <v>213</v>
      </c>
      <c r="Y3076" s="366">
        <f t="shared" si="735"/>
        <v>274.5</v>
      </c>
      <c r="Z3076" s="304"/>
      <c r="AA3076" s="304"/>
      <c r="AB3076" s="304">
        <v>-999</v>
      </c>
      <c r="AC3076" s="304">
        <v>-999</v>
      </c>
      <c r="AD3076" s="366">
        <v>-999</v>
      </c>
      <c r="AE3076" s="304">
        <v>-999</v>
      </c>
      <c r="AF3076" s="304">
        <v>-999</v>
      </c>
      <c r="AG3076" s="304"/>
      <c r="AH3076" s="304">
        <v>1.02489E-2</v>
      </c>
      <c r="AI3076" s="312"/>
      <c r="AJ3076" s="332">
        <v>428</v>
      </c>
      <c r="AK3076" s="304">
        <f t="shared" ref="AK3076:AK3139" si="748">IF(AJ3076&lt;=180,180,IF(AND(AJ3076&gt;180,AJ3076&lt;240),210,IF(AND(AJ3076&gt;=240,AJ3076&lt;300),270,IF(AND(AJ3076&gt;=300,AJ3076&lt;360),270,IF(AND(AJ3076&gt;=360,AJ3076&lt;490),425,IF(AND(AJ3076&gt;=490,AJ3076&lt;620),555,IF(AND(AJ3076&gt;=620,AJ3076&lt;760),690,IF(AJ3076&gt;=760,760,"Error"))))))))</f>
        <v>425</v>
      </c>
      <c r="AL3076" s="304">
        <f t="shared" si="744"/>
        <v>0.43</v>
      </c>
      <c r="AM3076" s="389" t="str">
        <f t="shared" si="736"/>
        <v/>
      </c>
      <c r="AN3076" s="304"/>
      <c r="AO3076" s="304"/>
      <c r="AP3076" s="312"/>
      <c r="AQ3076" s="312"/>
      <c r="AR3076" s="312"/>
      <c r="AS3076" s="304"/>
      <c r="AT3076" s="312"/>
      <c r="AU3076" s="329">
        <f>VLOOKUP(C3076,[1]world!$A$2:$B$3555,2,FALSE)</f>
        <v>12</v>
      </c>
      <c r="AV3076" s="329">
        <v>297</v>
      </c>
      <c r="AW3076" s="304">
        <v>0.37</v>
      </c>
      <c r="AX3076" s="304">
        <v>360</v>
      </c>
      <c r="AY3076" s="304">
        <v>-999</v>
      </c>
      <c r="AZ3076" s="304">
        <v>740</v>
      </c>
      <c r="BA3076" s="304">
        <v>360</v>
      </c>
      <c r="BB3076" s="304">
        <v>-999</v>
      </c>
      <c r="BC3076" s="304">
        <v>740</v>
      </c>
      <c r="BD3076" s="304">
        <v>360</v>
      </c>
      <c r="BE3076" s="304">
        <v>360</v>
      </c>
      <c r="BF3076" s="304">
        <v>-999</v>
      </c>
      <c r="BG3076" s="304">
        <v>-999</v>
      </c>
      <c r="BH3076" s="304">
        <v>740</v>
      </c>
      <c r="BI3076" s="304">
        <v>740</v>
      </c>
      <c r="BJ3076" s="304">
        <v>2</v>
      </c>
      <c r="BK3076" s="304" t="s">
        <v>4954</v>
      </c>
      <c r="BL3076" s="304">
        <v>2</v>
      </c>
    </row>
    <row r="3077" spans="1:64" ht="15" hidden="1" customHeight="1" x14ac:dyDescent="0.2">
      <c r="A3077" s="304" t="s">
        <v>6176</v>
      </c>
      <c r="B3077" s="304" t="s">
        <v>1612</v>
      </c>
      <c r="C3077" s="304">
        <v>3216</v>
      </c>
      <c r="D3077" s="349" t="s">
        <v>2654</v>
      </c>
      <c r="E3077" s="304" t="s">
        <v>2654</v>
      </c>
      <c r="F3077" s="304"/>
      <c r="G3077" s="324">
        <v>34.644399999999997</v>
      </c>
      <c r="H3077" s="324">
        <v>134.9999</v>
      </c>
      <c r="I3077" s="324" t="s">
        <v>212</v>
      </c>
      <c r="J3077" s="368">
        <f t="shared" si="745"/>
        <v>319.65417981625143</v>
      </c>
      <c r="K3077" s="331">
        <v>0.13</v>
      </c>
      <c r="L3077" s="304" t="str">
        <f t="shared" si="747"/>
        <v>D</v>
      </c>
      <c r="M3077" s="388">
        <v>1</v>
      </c>
      <c r="N3077" s="304">
        <v>285.7</v>
      </c>
      <c r="O3077" s="304">
        <v>20</v>
      </c>
      <c r="P3077" s="331"/>
      <c r="Q3077" s="356"/>
      <c r="R3077" s="304"/>
      <c r="S3077" s="356">
        <v>319.65417981625143</v>
      </c>
      <c r="T3077" s="356">
        <v>343.69319234841595</v>
      </c>
      <c r="U3077" s="356">
        <f t="shared" si="746"/>
        <v>319.65417981625143</v>
      </c>
      <c r="V3077" s="356"/>
      <c r="W3077" s="304" t="s">
        <v>1674</v>
      </c>
      <c r="X3077" s="304" t="s">
        <v>213</v>
      </c>
      <c r="Y3077" s="366">
        <f t="shared" ref="Y3077:Y3140" si="749">IF(X3077="A",506.6,IF(X3077="B",424.8,IF(X3077="C",338.6,IF(X3077="D",274.5,IF(X3077="E",181.5,"-")))))</f>
        <v>274.5</v>
      </c>
      <c r="Z3077" s="304"/>
      <c r="AA3077" s="304"/>
      <c r="AB3077" s="304">
        <v>-999</v>
      </c>
      <c r="AC3077" s="304">
        <v>-999</v>
      </c>
      <c r="AD3077" s="366">
        <v>-999</v>
      </c>
      <c r="AE3077" s="304">
        <v>-999</v>
      </c>
      <c r="AF3077" s="304">
        <v>-999</v>
      </c>
      <c r="AG3077" s="304"/>
      <c r="AH3077" s="304">
        <v>1.04277E-2</v>
      </c>
      <c r="AI3077" s="312"/>
      <c r="AJ3077" s="332">
        <v>432</v>
      </c>
      <c r="AK3077" s="304">
        <f t="shared" si="748"/>
        <v>425</v>
      </c>
      <c r="AL3077" s="304">
        <f t="shared" si="744"/>
        <v>0.43</v>
      </c>
      <c r="AM3077" s="389" t="str">
        <f t="shared" si="736"/>
        <v/>
      </c>
      <c r="AN3077" s="304"/>
      <c r="AO3077" s="304"/>
      <c r="AP3077" s="312"/>
      <c r="AQ3077" s="312"/>
      <c r="AR3077" s="312"/>
      <c r="AS3077" s="304"/>
      <c r="AT3077" s="312"/>
      <c r="AU3077" s="329">
        <f>VLOOKUP(C3077,[1]world!$A$2:$B$3555,2,FALSE)</f>
        <v>9</v>
      </c>
      <c r="AV3077" s="329">
        <v>497</v>
      </c>
      <c r="AW3077" s="304">
        <v>0.37</v>
      </c>
      <c r="AX3077" s="304">
        <v>100</v>
      </c>
      <c r="AY3077" s="304">
        <v>-999</v>
      </c>
      <c r="AZ3077" s="304">
        <v>300</v>
      </c>
      <c r="BA3077" s="304">
        <v>100</v>
      </c>
      <c r="BB3077" s="304">
        <v>-999</v>
      </c>
      <c r="BC3077" s="304">
        <v>300</v>
      </c>
      <c r="BD3077" s="304">
        <v>100</v>
      </c>
      <c r="BE3077" s="304">
        <v>100</v>
      </c>
      <c r="BF3077" s="304">
        <v>-999</v>
      </c>
      <c r="BG3077" s="304">
        <v>-999</v>
      </c>
      <c r="BH3077" s="304">
        <v>300</v>
      </c>
      <c r="BI3077" s="304">
        <v>300</v>
      </c>
      <c r="BJ3077" s="304">
        <v>2</v>
      </c>
      <c r="BK3077" s="304" t="s">
        <v>4954</v>
      </c>
      <c r="BL3077" s="304">
        <v>2</v>
      </c>
    </row>
    <row r="3078" spans="1:64" ht="15" hidden="1" customHeight="1" x14ac:dyDescent="0.2">
      <c r="A3078" s="304" t="s">
        <v>6176</v>
      </c>
      <c r="B3078" s="304" t="s">
        <v>1612</v>
      </c>
      <c r="C3078" s="304">
        <v>3217</v>
      </c>
      <c r="D3078" s="349" t="s">
        <v>2588</v>
      </c>
      <c r="E3078" s="304" t="s">
        <v>2588</v>
      </c>
      <c r="F3078" s="304"/>
      <c r="G3078" s="324">
        <v>34.533000000000001</v>
      </c>
      <c r="H3078" s="324">
        <v>134.99039999999999</v>
      </c>
      <c r="I3078" s="324" t="s">
        <v>212</v>
      </c>
      <c r="J3078" s="368">
        <f t="shared" si="745"/>
        <v>287.70560562708448</v>
      </c>
      <c r="K3078" s="331">
        <v>0.13</v>
      </c>
      <c r="L3078" s="304" t="str">
        <f t="shared" si="747"/>
        <v>D</v>
      </c>
      <c r="M3078" s="388">
        <v>1</v>
      </c>
      <c r="N3078" s="304">
        <v>257.39999999999998</v>
      </c>
      <c r="O3078" s="304">
        <v>20</v>
      </c>
      <c r="P3078" s="331"/>
      <c r="Q3078" s="356"/>
      <c r="R3078" s="304"/>
      <c r="S3078" s="356">
        <v>287.70560562708448</v>
      </c>
      <c r="T3078" s="356">
        <v>309.53358685432164</v>
      </c>
      <c r="U3078" s="356">
        <f t="shared" si="746"/>
        <v>287.70560562708448</v>
      </c>
      <c r="V3078" s="356"/>
      <c r="W3078" s="304" t="s">
        <v>1674</v>
      </c>
      <c r="X3078" s="304" t="s">
        <v>213</v>
      </c>
      <c r="Y3078" s="366">
        <f t="shared" si="749"/>
        <v>274.5</v>
      </c>
      <c r="Z3078" s="304"/>
      <c r="AA3078" s="304"/>
      <c r="AB3078" s="304">
        <v>-999</v>
      </c>
      <c r="AC3078" s="304">
        <v>-999</v>
      </c>
      <c r="AD3078" s="366">
        <v>-999</v>
      </c>
      <c r="AE3078" s="304">
        <v>-999</v>
      </c>
      <c r="AF3078" s="304">
        <v>-999</v>
      </c>
      <c r="AG3078" s="304"/>
      <c r="AH3078" s="304">
        <v>3.4127200000000003E-2</v>
      </c>
      <c r="AI3078" s="312"/>
      <c r="AJ3078" s="332">
        <v>760</v>
      </c>
      <c r="AK3078" s="304">
        <f t="shared" si="748"/>
        <v>760</v>
      </c>
      <c r="AL3078" s="304">
        <f t="shared" si="744"/>
        <v>0.43</v>
      </c>
      <c r="AM3078" s="389" t="str">
        <f t="shared" si="736"/>
        <v/>
      </c>
      <c r="AN3078" s="304"/>
      <c r="AO3078" s="304"/>
      <c r="AP3078" s="312"/>
      <c r="AQ3078" s="312"/>
      <c r="AR3078" s="312"/>
      <c r="AS3078" s="304"/>
      <c r="AT3078" s="312"/>
      <c r="AU3078" s="329">
        <f>VLOOKUP(C3078,[1]world!$A$2:$B$3555,2,FALSE)</f>
        <v>3</v>
      </c>
      <c r="AV3078" s="329">
        <v>547</v>
      </c>
      <c r="AW3078" s="304">
        <v>0.37</v>
      </c>
      <c r="AX3078" s="304">
        <v>160</v>
      </c>
      <c r="AY3078" s="304">
        <v>-999</v>
      </c>
      <c r="AZ3078" s="304">
        <v>400</v>
      </c>
      <c r="BA3078" s="304">
        <v>160</v>
      </c>
      <c r="BB3078" s="304">
        <v>-999</v>
      </c>
      <c r="BC3078" s="304">
        <v>400</v>
      </c>
      <c r="BD3078" s="304">
        <v>160</v>
      </c>
      <c r="BE3078" s="304">
        <v>160</v>
      </c>
      <c r="BF3078" s="304">
        <v>-999</v>
      </c>
      <c r="BG3078" s="304">
        <v>-999</v>
      </c>
      <c r="BH3078" s="304">
        <v>400</v>
      </c>
      <c r="BI3078" s="304">
        <v>400</v>
      </c>
      <c r="BJ3078" s="304">
        <v>2</v>
      </c>
      <c r="BK3078" s="304" t="s">
        <v>4954</v>
      </c>
      <c r="BL3078" s="304">
        <v>2</v>
      </c>
    </row>
    <row r="3079" spans="1:64" ht="15" hidden="1" customHeight="1" x14ac:dyDescent="0.2">
      <c r="A3079" s="304" t="s">
        <v>6176</v>
      </c>
      <c r="B3079" s="304" t="s">
        <v>1612</v>
      </c>
      <c r="C3079" s="304">
        <v>3218</v>
      </c>
      <c r="D3079" s="349" t="s">
        <v>2490</v>
      </c>
      <c r="E3079" s="304" t="s">
        <v>2490</v>
      </c>
      <c r="F3079" s="304"/>
      <c r="G3079" s="324">
        <v>34.340499999999999</v>
      </c>
      <c r="H3079" s="324">
        <v>134.9014</v>
      </c>
      <c r="I3079" s="324" t="s">
        <v>212</v>
      </c>
      <c r="J3079" s="368">
        <f t="shared" si="745"/>
        <v>355.10613770752263</v>
      </c>
      <c r="K3079" s="331">
        <v>0.2</v>
      </c>
      <c r="L3079" s="304" t="str">
        <f t="shared" si="747"/>
        <v>D</v>
      </c>
      <c r="M3079" s="388">
        <v>1</v>
      </c>
      <c r="N3079" s="304">
        <v>266.10000000000002</v>
      </c>
      <c r="O3079" s="304">
        <v>14</v>
      </c>
      <c r="P3079" s="331"/>
      <c r="Q3079" s="356"/>
      <c r="R3079" s="304"/>
      <c r="S3079" s="356">
        <v>323.12362124501101</v>
      </c>
      <c r="T3079" s="356">
        <v>376.42781534919703</v>
      </c>
      <c r="U3079" s="356">
        <f t="shared" si="746"/>
        <v>355.10613770752263</v>
      </c>
      <c r="V3079" s="356"/>
      <c r="W3079" s="304" t="s">
        <v>890</v>
      </c>
      <c r="X3079" s="304" t="s">
        <v>205</v>
      </c>
      <c r="Y3079" s="366">
        <f t="shared" si="749"/>
        <v>424.8</v>
      </c>
      <c r="Z3079" s="304"/>
      <c r="AA3079" s="304"/>
      <c r="AB3079" s="304">
        <v>-999</v>
      </c>
      <c r="AC3079" s="304">
        <v>-999</v>
      </c>
      <c r="AD3079" s="366">
        <v>-999</v>
      </c>
      <c r="AE3079" s="304">
        <v>-999</v>
      </c>
      <c r="AF3079" s="304">
        <v>-999</v>
      </c>
      <c r="AG3079" s="304"/>
      <c r="AH3079" s="304">
        <v>2.7031199999999998E-2</v>
      </c>
      <c r="AI3079" s="312"/>
      <c r="AJ3079" s="332">
        <v>760</v>
      </c>
      <c r="AK3079" s="304">
        <f t="shared" si="748"/>
        <v>760</v>
      </c>
      <c r="AL3079" s="304">
        <f t="shared" si="744"/>
        <v>0.43</v>
      </c>
      <c r="AM3079" s="389" t="str">
        <f t="shared" si="736"/>
        <v/>
      </c>
      <c r="AN3079" s="304"/>
      <c r="AO3079" s="304"/>
      <c r="AP3079" s="312"/>
      <c r="AQ3079" s="312"/>
      <c r="AR3079" s="312"/>
      <c r="AS3079" s="304"/>
      <c r="AT3079" s="312"/>
      <c r="AU3079" s="329">
        <f>VLOOKUP(C3079,[1]world!$A$2:$B$3555,2,FALSE)</f>
        <v>7</v>
      </c>
      <c r="AV3079" s="329">
        <v>388</v>
      </c>
      <c r="AW3079" s="304">
        <v>0.37</v>
      </c>
      <c r="AX3079" s="304">
        <v>20</v>
      </c>
      <c r="AY3079" s="304">
        <v>-999</v>
      </c>
      <c r="AZ3079" s="304">
        <v>160</v>
      </c>
      <c r="BA3079" s="304">
        <v>20</v>
      </c>
      <c r="BB3079" s="304">
        <v>-999</v>
      </c>
      <c r="BC3079" s="304">
        <v>160</v>
      </c>
      <c r="BD3079" s="304">
        <v>20</v>
      </c>
      <c r="BE3079" s="304">
        <v>20</v>
      </c>
      <c r="BF3079" s="304">
        <v>-999</v>
      </c>
      <c r="BG3079" s="304">
        <v>-999</v>
      </c>
      <c r="BH3079" s="304">
        <v>160</v>
      </c>
      <c r="BI3079" s="304">
        <v>160</v>
      </c>
      <c r="BJ3079" s="304">
        <v>2</v>
      </c>
      <c r="BK3079" s="304" t="s">
        <v>4954</v>
      </c>
      <c r="BL3079" s="304">
        <v>2</v>
      </c>
    </row>
    <row r="3080" spans="1:64" ht="15" hidden="1" customHeight="1" x14ac:dyDescent="0.2">
      <c r="A3080" s="304" t="s">
        <v>6176</v>
      </c>
      <c r="B3080" s="304" t="s">
        <v>1612</v>
      </c>
      <c r="C3080" s="304">
        <v>3219</v>
      </c>
      <c r="D3080" s="349" t="s">
        <v>2530</v>
      </c>
      <c r="E3080" s="304" t="s">
        <v>2530</v>
      </c>
      <c r="F3080" s="304"/>
      <c r="G3080" s="324">
        <v>34.414900000000003</v>
      </c>
      <c r="H3080" s="324">
        <v>134.79249999999999</v>
      </c>
      <c r="I3080" s="324" t="s">
        <v>212</v>
      </c>
      <c r="J3080" s="368">
        <f t="shared" si="745"/>
        <v>397.46439792186783</v>
      </c>
      <c r="K3080" s="331">
        <v>0.2</v>
      </c>
      <c r="L3080" s="304" t="str">
        <f t="shared" si="747"/>
        <v>C</v>
      </c>
      <c r="M3080" s="388">
        <v>1</v>
      </c>
      <c r="N3080" s="304">
        <v>243.3</v>
      </c>
      <c r="O3080" s="304">
        <v>10</v>
      </c>
      <c r="P3080" s="331"/>
      <c r="Q3080" s="356"/>
      <c r="R3080" s="304"/>
      <c r="S3080" s="356">
        <v>314.68747556513455</v>
      </c>
      <c r="T3080" s="356">
        <v>397.46439792186783</v>
      </c>
      <c r="U3080" s="356">
        <f t="shared" si="746"/>
        <v>397.46439792186783</v>
      </c>
      <c r="V3080" s="356"/>
      <c r="W3080" s="304" t="s">
        <v>900</v>
      </c>
      <c r="X3080" s="304" t="s">
        <v>232</v>
      </c>
      <c r="Y3080" s="366">
        <f t="shared" si="749"/>
        <v>506.6</v>
      </c>
      <c r="Z3080" s="304"/>
      <c r="AA3080" s="304"/>
      <c r="AB3080" s="304">
        <v>-999</v>
      </c>
      <c r="AC3080" s="304">
        <v>-999</v>
      </c>
      <c r="AD3080" s="366">
        <v>-999</v>
      </c>
      <c r="AE3080" s="304">
        <v>-999</v>
      </c>
      <c r="AF3080" s="304">
        <v>-999</v>
      </c>
      <c r="AG3080" s="304"/>
      <c r="AH3080" s="304">
        <v>5.9143800000000003E-2</v>
      </c>
      <c r="AI3080" s="312"/>
      <c r="AJ3080" s="332">
        <v>760</v>
      </c>
      <c r="AK3080" s="304">
        <f t="shared" si="748"/>
        <v>760</v>
      </c>
      <c r="AL3080" s="304">
        <f t="shared" si="744"/>
        <v>0.43</v>
      </c>
      <c r="AM3080" s="389" t="str">
        <f t="shared" si="736"/>
        <v/>
      </c>
      <c r="AN3080" s="304"/>
      <c r="AO3080" s="304"/>
      <c r="AP3080" s="312"/>
      <c r="AQ3080" s="312"/>
      <c r="AR3080" s="312"/>
      <c r="AS3080" s="304"/>
      <c r="AT3080" s="312"/>
      <c r="AU3080" s="329">
        <f>VLOOKUP(C3080,[1]world!$A$2:$B$3555,2,FALSE)</f>
        <v>3</v>
      </c>
      <c r="AV3080" s="329">
        <v>547</v>
      </c>
      <c r="AW3080" s="304">
        <v>0.37</v>
      </c>
      <c r="AX3080" s="304">
        <v>40</v>
      </c>
      <c r="AY3080" s="304">
        <v>-999</v>
      </c>
      <c r="AZ3080" s="304">
        <v>220</v>
      </c>
      <c r="BA3080" s="304">
        <v>40</v>
      </c>
      <c r="BB3080" s="304">
        <v>-999</v>
      </c>
      <c r="BC3080" s="304">
        <v>220</v>
      </c>
      <c r="BD3080" s="304">
        <v>40</v>
      </c>
      <c r="BE3080" s="304">
        <v>40</v>
      </c>
      <c r="BF3080" s="304">
        <v>-999</v>
      </c>
      <c r="BG3080" s="304">
        <v>-999</v>
      </c>
      <c r="BH3080" s="304">
        <v>220</v>
      </c>
      <c r="BI3080" s="304">
        <v>220</v>
      </c>
      <c r="BJ3080" s="304">
        <v>2</v>
      </c>
      <c r="BK3080" s="304" t="s">
        <v>4954</v>
      </c>
      <c r="BL3080" s="304">
        <v>2</v>
      </c>
    </row>
    <row r="3081" spans="1:64" ht="15" hidden="1" customHeight="1" x14ac:dyDescent="0.2">
      <c r="A3081" s="304" t="s">
        <v>6176</v>
      </c>
      <c r="B3081" s="304" t="s">
        <v>1612</v>
      </c>
      <c r="C3081" s="304">
        <v>3220</v>
      </c>
      <c r="D3081" s="349" t="s">
        <v>2441</v>
      </c>
      <c r="E3081" s="304" t="s">
        <v>2441</v>
      </c>
      <c r="F3081" s="304"/>
      <c r="G3081" s="324">
        <v>34.249899999999997</v>
      </c>
      <c r="H3081" s="324">
        <v>134.72919999999999</v>
      </c>
      <c r="I3081" s="324" t="s">
        <v>212</v>
      </c>
      <c r="J3081" s="368">
        <f t="shared" si="745"/>
        <v>901.97522018621112</v>
      </c>
      <c r="K3081" s="331">
        <v>0.2</v>
      </c>
      <c r="L3081" s="304" t="str">
        <f t="shared" si="747"/>
        <v>B</v>
      </c>
      <c r="M3081" s="388">
        <v>1</v>
      </c>
      <c r="N3081" s="304">
        <v>638.29999999999995</v>
      </c>
      <c r="O3081" s="304">
        <v>10</v>
      </c>
      <c r="P3081" s="331"/>
      <c r="Q3081" s="356"/>
      <c r="R3081" s="304"/>
      <c r="S3081" s="356">
        <v>849.16790226349542</v>
      </c>
      <c r="T3081" s="356">
        <v>901.97522018621112</v>
      </c>
      <c r="U3081" s="356">
        <f t="shared" si="746"/>
        <v>901.97522018621112</v>
      </c>
      <c r="V3081" s="356"/>
      <c r="W3081" s="304" t="s">
        <v>900</v>
      </c>
      <c r="X3081" s="304" t="s">
        <v>232</v>
      </c>
      <c r="Y3081" s="366">
        <f t="shared" si="749"/>
        <v>506.6</v>
      </c>
      <c r="Z3081" s="304"/>
      <c r="AA3081" s="304"/>
      <c r="AB3081" s="304">
        <v>-999</v>
      </c>
      <c r="AC3081" s="304">
        <v>-999</v>
      </c>
      <c r="AD3081" s="366">
        <v>-999</v>
      </c>
      <c r="AE3081" s="304">
        <v>-999</v>
      </c>
      <c r="AF3081" s="304">
        <v>-999</v>
      </c>
      <c r="AG3081" s="304"/>
      <c r="AH3081" s="304">
        <v>3.91028E-2</v>
      </c>
      <c r="AI3081" s="312"/>
      <c r="AJ3081" s="332">
        <v>760</v>
      </c>
      <c r="AK3081" s="304">
        <f t="shared" si="748"/>
        <v>760</v>
      </c>
      <c r="AL3081" s="304">
        <f t="shared" si="744"/>
        <v>0.43</v>
      </c>
      <c r="AM3081" s="389" t="str">
        <f t="shared" ref="AM3081:AM3144" si="750">IF(AT3081&lt;&gt;"",AT3081,IF(AND(AT3081="",AR3081=""),"",AR3081))</f>
        <v/>
      </c>
      <c r="AN3081" s="304"/>
      <c r="AO3081" s="304"/>
      <c r="AP3081" s="312"/>
      <c r="AQ3081" s="312"/>
      <c r="AR3081" s="312"/>
      <c r="AS3081" s="304"/>
      <c r="AT3081" s="312"/>
      <c r="AU3081" s="329">
        <f>VLOOKUP(C3081,[1]world!$A$2:$B$3555,2,FALSE)</f>
        <v>7</v>
      </c>
      <c r="AV3081" s="329">
        <v>388</v>
      </c>
      <c r="AW3081" s="304">
        <v>0.37</v>
      </c>
      <c r="AX3081" s="304">
        <v>160</v>
      </c>
      <c r="AY3081" s="304">
        <v>-999</v>
      </c>
      <c r="AZ3081" s="304">
        <v>3020</v>
      </c>
      <c r="BA3081" s="304">
        <v>160</v>
      </c>
      <c r="BB3081" s="304">
        <v>-999</v>
      </c>
      <c r="BC3081" s="304">
        <v>3020</v>
      </c>
      <c r="BD3081" s="304">
        <v>160</v>
      </c>
      <c r="BE3081" s="304">
        <v>160</v>
      </c>
      <c r="BF3081" s="304">
        <v>-999</v>
      </c>
      <c r="BG3081" s="304">
        <v>-999</v>
      </c>
      <c r="BH3081" s="304">
        <v>3020</v>
      </c>
      <c r="BI3081" s="304">
        <v>3020</v>
      </c>
      <c r="BJ3081" s="304">
        <v>2</v>
      </c>
      <c r="BK3081" s="304" t="s">
        <v>4954</v>
      </c>
      <c r="BL3081" s="304">
        <v>2</v>
      </c>
    </row>
    <row r="3082" spans="1:64" ht="15" hidden="1" customHeight="1" x14ac:dyDescent="0.2">
      <c r="A3082" s="304" t="s">
        <v>6103</v>
      </c>
      <c r="B3082" s="304" t="s">
        <v>2503</v>
      </c>
      <c r="C3082" s="304">
        <v>3221</v>
      </c>
      <c r="D3082" s="349" t="s">
        <v>2467</v>
      </c>
      <c r="E3082" s="309">
        <v>-999</v>
      </c>
      <c r="F3082" s="309"/>
      <c r="G3082" s="324">
        <v>34.290399999999998</v>
      </c>
      <c r="H3082" s="324">
        <v>134.79679999999999</v>
      </c>
      <c r="I3082" s="324" t="s">
        <v>212</v>
      </c>
      <c r="J3082" s="368">
        <v>347.78649999999999</v>
      </c>
      <c r="K3082" s="331">
        <v>0.1</v>
      </c>
      <c r="L3082" s="304" t="str">
        <f t="shared" si="747"/>
        <v>D</v>
      </c>
      <c r="M3082" s="388">
        <v>0</v>
      </c>
      <c r="N3082" s="304"/>
      <c r="O3082" s="304">
        <v>21</v>
      </c>
      <c r="P3082" s="356"/>
      <c r="Q3082" s="356"/>
      <c r="R3082" s="304" t="s">
        <v>2503</v>
      </c>
      <c r="S3082" s="304"/>
      <c r="T3082" s="304"/>
      <c r="U3082" s="304"/>
      <c r="V3082" s="304"/>
      <c r="W3082" s="304" t="s">
        <v>1674</v>
      </c>
      <c r="X3082" s="304" t="s">
        <v>213</v>
      </c>
      <c r="Y3082" s="366">
        <f t="shared" si="749"/>
        <v>274.5</v>
      </c>
      <c r="Z3082" s="304"/>
      <c r="AA3082" s="304"/>
      <c r="AB3082" s="304">
        <v>-999</v>
      </c>
      <c r="AC3082" s="304">
        <v>-999</v>
      </c>
      <c r="AD3082" s="366">
        <v>-999</v>
      </c>
      <c r="AE3082" s="304">
        <v>-999</v>
      </c>
      <c r="AF3082" s="304">
        <v>-999</v>
      </c>
      <c r="AG3082" s="304"/>
      <c r="AH3082" s="304">
        <v>5.4371299999999997E-2</v>
      </c>
      <c r="AI3082" s="312"/>
      <c r="AJ3082" s="332">
        <v>760</v>
      </c>
      <c r="AK3082" s="304">
        <f t="shared" si="748"/>
        <v>760</v>
      </c>
      <c r="AL3082" s="304">
        <f t="shared" si="744"/>
        <v>0.43</v>
      </c>
      <c r="AM3082" s="389" t="str">
        <f t="shared" si="750"/>
        <v/>
      </c>
      <c r="AN3082" s="304"/>
      <c r="AO3082" s="304"/>
      <c r="AP3082" s="312"/>
      <c r="AQ3082" s="312"/>
      <c r="AR3082" s="312"/>
      <c r="AS3082" s="304"/>
      <c r="AT3082" s="312"/>
      <c r="AU3082" s="329">
        <f>VLOOKUP(C3082,[1]world!$A$2:$B$3555,2,FALSE)</f>
        <v>3</v>
      </c>
      <c r="AV3082" s="329">
        <v>547</v>
      </c>
      <c r="AW3082" s="304">
        <v>0.37</v>
      </c>
      <c r="AX3082" s="304">
        <v>100</v>
      </c>
      <c r="AY3082" s="304">
        <v>-999</v>
      </c>
      <c r="AZ3082" s="304">
        <v>2140</v>
      </c>
      <c r="BA3082" s="304">
        <v>100</v>
      </c>
      <c r="BB3082" s="304">
        <v>-999</v>
      </c>
      <c r="BC3082" s="304">
        <v>2140</v>
      </c>
      <c r="BD3082" s="304">
        <v>100</v>
      </c>
      <c r="BE3082" s="304">
        <v>100</v>
      </c>
      <c r="BF3082" s="304">
        <v>-999</v>
      </c>
      <c r="BG3082" s="304">
        <v>-999</v>
      </c>
      <c r="BH3082" s="304">
        <v>2140</v>
      </c>
      <c r="BI3082" s="304">
        <v>2140</v>
      </c>
      <c r="BJ3082" s="304">
        <v>2</v>
      </c>
      <c r="BK3082" s="304" t="s">
        <v>4954</v>
      </c>
      <c r="BL3082" s="304">
        <v>2</v>
      </c>
    </row>
    <row r="3083" spans="1:64" ht="15" hidden="1" customHeight="1" x14ac:dyDescent="0.2">
      <c r="A3083" s="304" t="s">
        <v>6103</v>
      </c>
      <c r="B3083" s="304" t="s">
        <v>2503</v>
      </c>
      <c r="C3083" s="304">
        <v>3222</v>
      </c>
      <c r="D3083" s="349" t="s">
        <v>2854</v>
      </c>
      <c r="E3083" s="309">
        <v>-999</v>
      </c>
      <c r="F3083" s="309"/>
      <c r="G3083" s="324">
        <v>35.067599999999999</v>
      </c>
      <c r="H3083" s="324">
        <v>135.28389999999999</v>
      </c>
      <c r="I3083" s="324" t="s">
        <v>212</v>
      </c>
      <c r="J3083" s="366">
        <v>472.05</v>
      </c>
      <c r="K3083" s="331">
        <v>0.1</v>
      </c>
      <c r="L3083" s="304" t="str">
        <f t="shared" si="747"/>
        <v>C</v>
      </c>
      <c r="M3083" s="388">
        <v>0</v>
      </c>
      <c r="N3083" s="304"/>
      <c r="O3083" s="304">
        <v>21</v>
      </c>
      <c r="P3083" s="356"/>
      <c r="Q3083" s="356"/>
      <c r="R3083" s="304" t="s">
        <v>2503</v>
      </c>
      <c r="S3083" s="304"/>
      <c r="T3083" s="304"/>
      <c r="U3083" s="304"/>
      <c r="V3083" s="304"/>
      <c r="W3083" s="304" t="s">
        <v>890</v>
      </c>
      <c r="X3083" s="304" t="s">
        <v>205</v>
      </c>
      <c r="Y3083" s="366">
        <f t="shared" si="749"/>
        <v>424.8</v>
      </c>
      <c r="Z3083" s="304"/>
      <c r="AA3083" s="304"/>
      <c r="AB3083" s="304">
        <v>-999</v>
      </c>
      <c r="AC3083" s="304">
        <v>-999</v>
      </c>
      <c r="AD3083" s="366">
        <v>-999</v>
      </c>
      <c r="AE3083" s="304">
        <v>-999</v>
      </c>
      <c r="AF3083" s="304">
        <v>-999</v>
      </c>
      <c r="AG3083" s="304"/>
      <c r="AH3083" s="304">
        <v>5.0891199999999999E-3</v>
      </c>
      <c r="AI3083" s="312"/>
      <c r="AJ3083" s="332">
        <v>320</v>
      </c>
      <c r="AK3083" s="304">
        <f t="shared" si="748"/>
        <v>270</v>
      </c>
      <c r="AL3083" s="304">
        <f t="shared" si="744"/>
        <v>0.43</v>
      </c>
      <c r="AM3083" s="389" t="str">
        <f t="shared" si="750"/>
        <v/>
      </c>
      <c r="AN3083" s="304"/>
      <c r="AO3083" s="304"/>
      <c r="AP3083" s="312"/>
      <c r="AQ3083" s="312"/>
      <c r="AR3083" s="312"/>
      <c r="AS3083" s="304"/>
      <c r="AT3083" s="312"/>
      <c r="AU3083" s="329">
        <f>VLOOKUP(C3083,[1]world!$A$2:$B$3555,2,FALSE)</f>
        <v>1</v>
      </c>
      <c r="AV3083" s="329">
        <v>519</v>
      </c>
      <c r="AW3083" s="304">
        <v>0.37</v>
      </c>
      <c r="AX3083" s="304">
        <v>22</v>
      </c>
      <c r="AY3083" s="304">
        <v>22</v>
      </c>
      <c r="AZ3083" s="304">
        <v>40</v>
      </c>
      <c r="BA3083" s="304">
        <v>22</v>
      </c>
      <c r="BB3083" s="304">
        <v>22</v>
      </c>
      <c r="BC3083" s="304">
        <v>40</v>
      </c>
      <c r="BD3083" s="304">
        <v>20</v>
      </c>
      <c r="BE3083" s="304">
        <v>20</v>
      </c>
      <c r="BF3083" s="304">
        <v>-999</v>
      </c>
      <c r="BG3083" s="304">
        <v>-999</v>
      </c>
      <c r="BH3083" s="304">
        <v>40</v>
      </c>
      <c r="BI3083" s="304">
        <v>40</v>
      </c>
      <c r="BJ3083" s="304">
        <v>0</v>
      </c>
      <c r="BK3083" s="304">
        <v>0</v>
      </c>
      <c r="BL3083" s="304">
        <v>0</v>
      </c>
    </row>
    <row r="3084" spans="1:64" ht="15" hidden="1" customHeight="1" x14ac:dyDescent="0.2">
      <c r="A3084" s="304" t="s">
        <v>6103</v>
      </c>
      <c r="B3084" s="304" t="s">
        <v>2503</v>
      </c>
      <c r="C3084" s="304">
        <v>3223</v>
      </c>
      <c r="D3084" s="349" t="s">
        <v>2780</v>
      </c>
      <c r="E3084" s="309">
        <v>-999</v>
      </c>
      <c r="F3084" s="309"/>
      <c r="G3084" s="324">
        <v>34.905000000000001</v>
      </c>
      <c r="H3084" s="324">
        <v>135.0872</v>
      </c>
      <c r="I3084" s="324" t="s">
        <v>212</v>
      </c>
      <c r="J3084" s="366">
        <v>364.43</v>
      </c>
      <c r="K3084" s="331">
        <v>0.1</v>
      </c>
      <c r="L3084" s="304" t="str">
        <f t="shared" si="747"/>
        <v>C</v>
      </c>
      <c r="M3084" s="388">
        <v>0</v>
      </c>
      <c r="N3084" s="304"/>
      <c r="O3084" s="304">
        <v>21</v>
      </c>
      <c r="P3084" s="356"/>
      <c r="Q3084" s="356"/>
      <c r="R3084" s="304" t="s">
        <v>2503</v>
      </c>
      <c r="S3084" s="304"/>
      <c r="T3084" s="304"/>
      <c r="U3084" s="304"/>
      <c r="V3084" s="304"/>
      <c r="W3084" s="304" t="s">
        <v>890</v>
      </c>
      <c r="X3084" s="304" t="s">
        <v>205</v>
      </c>
      <c r="Y3084" s="366">
        <f t="shared" si="749"/>
        <v>424.8</v>
      </c>
      <c r="Z3084" s="304"/>
      <c r="AA3084" s="304"/>
      <c r="AB3084" s="304">
        <v>-999</v>
      </c>
      <c r="AC3084" s="304">
        <v>-999</v>
      </c>
      <c r="AD3084" s="366">
        <v>-999</v>
      </c>
      <c r="AE3084" s="304">
        <v>-999</v>
      </c>
      <c r="AF3084" s="304">
        <v>-999</v>
      </c>
      <c r="AG3084" s="304"/>
      <c r="AH3084" s="304">
        <v>1.52508E-2</v>
      </c>
      <c r="AI3084" s="312"/>
      <c r="AJ3084" s="332">
        <v>549</v>
      </c>
      <c r="AK3084" s="304">
        <f t="shared" si="748"/>
        <v>555</v>
      </c>
      <c r="AL3084" s="304">
        <f t="shared" si="744"/>
        <v>0.43</v>
      </c>
      <c r="AM3084" s="389" t="str">
        <f t="shared" si="750"/>
        <v/>
      </c>
      <c r="AN3084" s="304"/>
      <c r="AO3084" s="304"/>
      <c r="AP3084" s="312"/>
      <c r="AQ3084" s="312"/>
      <c r="AR3084" s="312"/>
      <c r="AS3084" s="304"/>
      <c r="AT3084" s="312"/>
      <c r="AU3084" s="329">
        <f>VLOOKUP(C3084,[1]world!$A$2:$B$3555,2,FALSE)</f>
        <v>5</v>
      </c>
      <c r="AV3084" s="329">
        <v>402</v>
      </c>
      <c r="AW3084" s="304">
        <v>0.37</v>
      </c>
      <c r="AX3084" s="304">
        <v>52</v>
      </c>
      <c r="AY3084" s="304">
        <v>-999</v>
      </c>
      <c r="AZ3084" s="304">
        <v>100</v>
      </c>
      <c r="BA3084" s="304">
        <v>52</v>
      </c>
      <c r="BB3084" s="304">
        <v>-999</v>
      </c>
      <c r="BC3084" s="304">
        <v>100</v>
      </c>
      <c r="BD3084" s="304">
        <v>20</v>
      </c>
      <c r="BE3084" s="304">
        <v>20</v>
      </c>
      <c r="BF3084" s="304">
        <v>-999</v>
      </c>
      <c r="BG3084" s="304">
        <v>-999</v>
      </c>
      <c r="BH3084" s="304">
        <v>100</v>
      </c>
      <c r="BI3084" s="304">
        <v>100</v>
      </c>
      <c r="BJ3084" s="304">
        <v>0</v>
      </c>
      <c r="BK3084" s="304" t="s">
        <v>4954</v>
      </c>
      <c r="BL3084" s="304">
        <v>0</v>
      </c>
    </row>
    <row r="3085" spans="1:64" ht="15" hidden="1" customHeight="1" x14ac:dyDescent="0.2">
      <c r="A3085" s="304" t="s">
        <v>6103</v>
      </c>
      <c r="B3085" s="304" t="s">
        <v>2503</v>
      </c>
      <c r="C3085" s="304">
        <v>3224</v>
      </c>
      <c r="D3085" s="349" t="s">
        <v>2737</v>
      </c>
      <c r="E3085" s="309">
        <v>-999</v>
      </c>
      <c r="F3085" s="309"/>
      <c r="G3085" s="324">
        <v>34.813200000000002</v>
      </c>
      <c r="H3085" s="324">
        <v>134.81059999999999</v>
      </c>
      <c r="I3085" s="324" t="s">
        <v>212</v>
      </c>
      <c r="J3085" s="366">
        <v>223.87</v>
      </c>
      <c r="K3085" s="331">
        <v>0.1</v>
      </c>
      <c r="L3085" s="304" t="str">
        <f t="shared" si="747"/>
        <v>D</v>
      </c>
      <c r="M3085" s="388">
        <v>0</v>
      </c>
      <c r="N3085" s="304"/>
      <c r="O3085" s="304">
        <v>21</v>
      </c>
      <c r="P3085" s="356"/>
      <c r="Q3085" s="356"/>
      <c r="R3085" s="304" t="s">
        <v>2503</v>
      </c>
      <c r="S3085" s="304"/>
      <c r="T3085" s="304"/>
      <c r="U3085" s="304"/>
      <c r="V3085" s="304"/>
      <c r="W3085" s="304" t="s">
        <v>890</v>
      </c>
      <c r="X3085" s="304" t="s">
        <v>205</v>
      </c>
      <c r="Y3085" s="366">
        <f t="shared" si="749"/>
        <v>424.8</v>
      </c>
      <c r="Z3085" s="304"/>
      <c r="AA3085" s="304"/>
      <c r="AB3085" s="304">
        <v>-999</v>
      </c>
      <c r="AC3085" s="304">
        <v>-999</v>
      </c>
      <c r="AD3085" s="366">
        <v>-999</v>
      </c>
      <c r="AE3085" s="304">
        <v>-999</v>
      </c>
      <c r="AF3085" s="304">
        <v>-999</v>
      </c>
      <c r="AG3085" s="304"/>
      <c r="AH3085" s="304">
        <v>8.7346899999999998E-3</v>
      </c>
      <c r="AI3085" s="312"/>
      <c r="AJ3085" s="332">
        <v>394</v>
      </c>
      <c r="AK3085" s="304">
        <f t="shared" si="748"/>
        <v>425</v>
      </c>
      <c r="AL3085" s="304">
        <f t="shared" si="744"/>
        <v>0.43</v>
      </c>
      <c r="AM3085" s="389" t="str">
        <f t="shared" si="750"/>
        <v/>
      </c>
      <c r="AN3085" s="304"/>
      <c r="AO3085" s="304"/>
      <c r="AP3085" s="312"/>
      <c r="AQ3085" s="312"/>
      <c r="AR3085" s="312"/>
      <c r="AS3085" s="304"/>
      <c r="AT3085" s="312"/>
      <c r="AU3085" s="329">
        <f>VLOOKUP(C3085,[1]world!$A$2:$B$3555,2,FALSE)</f>
        <v>7</v>
      </c>
      <c r="AV3085" s="329">
        <v>388</v>
      </c>
      <c r="AW3085" s="304">
        <v>0.37</v>
      </c>
      <c r="AX3085" s="304">
        <v>82</v>
      </c>
      <c r="AY3085" s="304">
        <v>-999</v>
      </c>
      <c r="AZ3085" s="304">
        <v>-999</v>
      </c>
      <c r="BA3085" s="304">
        <v>82</v>
      </c>
      <c r="BB3085" s="304">
        <v>-999</v>
      </c>
      <c r="BC3085" s="304">
        <v>-999</v>
      </c>
      <c r="BD3085" s="304">
        <v>20</v>
      </c>
      <c r="BE3085" s="304">
        <v>20</v>
      </c>
      <c r="BF3085" s="304">
        <v>-999</v>
      </c>
      <c r="BG3085" s="304">
        <v>-999</v>
      </c>
      <c r="BH3085" s="304">
        <v>60</v>
      </c>
      <c r="BI3085" s="304">
        <v>60</v>
      </c>
      <c r="BJ3085" s="304">
        <v>0</v>
      </c>
      <c r="BK3085" s="304" t="s">
        <v>4954</v>
      </c>
      <c r="BL3085" s="304">
        <v>0</v>
      </c>
    </row>
    <row r="3086" spans="1:64" ht="15" hidden="1" customHeight="1" x14ac:dyDescent="0.2">
      <c r="A3086" s="304" t="s">
        <v>6103</v>
      </c>
      <c r="B3086" s="304" t="s">
        <v>2503</v>
      </c>
      <c r="C3086" s="304">
        <v>3225</v>
      </c>
      <c r="D3086" s="349" t="s">
        <v>2965</v>
      </c>
      <c r="E3086" s="309">
        <v>-999</v>
      </c>
      <c r="F3086" s="309"/>
      <c r="G3086" s="324">
        <v>35.289299999999997</v>
      </c>
      <c r="H3086" s="324">
        <v>134.90989999999999</v>
      </c>
      <c r="I3086" s="324" t="s">
        <v>212</v>
      </c>
      <c r="J3086" s="366">
        <v>270.66000000000003</v>
      </c>
      <c r="K3086" s="331">
        <v>0.1</v>
      </c>
      <c r="L3086" s="304" t="str">
        <f t="shared" si="747"/>
        <v>D</v>
      </c>
      <c r="M3086" s="388">
        <v>0</v>
      </c>
      <c r="N3086" s="304"/>
      <c r="O3086" s="304">
        <v>21</v>
      </c>
      <c r="P3086" s="356"/>
      <c r="Q3086" s="356"/>
      <c r="R3086" s="304" t="s">
        <v>2503</v>
      </c>
      <c r="S3086" s="304"/>
      <c r="T3086" s="304"/>
      <c r="U3086" s="304"/>
      <c r="V3086" s="304"/>
      <c r="W3086" s="304" t="s">
        <v>900</v>
      </c>
      <c r="X3086" s="304" t="s">
        <v>232</v>
      </c>
      <c r="Y3086" s="366">
        <f t="shared" si="749"/>
        <v>506.6</v>
      </c>
      <c r="Z3086" s="304"/>
      <c r="AA3086" s="304"/>
      <c r="AB3086" s="304">
        <v>-999</v>
      </c>
      <c r="AC3086" s="304">
        <v>-999</v>
      </c>
      <c r="AD3086" s="366">
        <v>-999</v>
      </c>
      <c r="AE3086" s="304">
        <v>-999</v>
      </c>
      <c r="AF3086" s="304">
        <v>-999</v>
      </c>
      <c r="AG3086" s="304"/>
      <c r="AH3086" s="304">
        <v>0.27601300000000001</v>
      </c>
      <c r="AI3086" s="312"/>
      <c r="AJ3086" s="332">
        <v>760</v>
      </c>
      <c r="AK3086" s="304">
        <f t="shared" si="748"/>
        <v>760</v>
      </c>
      <c r="AL3086" s="304">
        <f t="shared" si="744"/>
        <v>0.43</v>
      </c>
      <c r="AM3086" s="389" t="str">
        <f t="shared" si="750"/>
        <v/>
      </c>
      <c r="AN3086" s="304"/>
      <c r="AO3086" s="304"/>
      <c r="AP3086" s="312"/>
      <c r="AQ3086" s="312"/>
      <c r="AR3086" s="312"/>
      <c r="AS3086" s="304"/>
      <c r="AT3086" s="312"/>
      <c r="AU3086" s="329">
        <f>VLOOKUP(C3086,[1]world!$A$2:$B$3555,2,FALSE)</f>
        <v>1</v>
      </c>
      <c r="AV3086" s="329">
        <v>519</v>
      </c>
      <c r="AW3086" s="304">
        <v>0.37</v>
      </c>
      <c r="AX3086" s="304">
        <v>50.5</v>
      </c>
      <c r="AY3086" s="304">
        <v>50.5</v>
      </c>
      <c r="AZ3086" s="304">
        <v>50.5</v>
      </c>
      <c r="BA3086" s="304">
        <v>50.5</v>
      </c>
      <c r="BB3086" s="304">
        <v>50.5</v>
      </c>
      <c r="BC3086" s="304">
        <v>50.5</v>
      </c>
      <c r="BD3086" s="304">
        <v>20</v>
      </c>
      <c r="BE3086" s="304">
        <v>20</v>
      </c>
      <c r="BF3086" s="304">
        <v>-999</v>
      </c>
      <c r="BG3086" s="304">
        <v>-999</v>
      </c>
      <c r="BH3086" s="304">
        <v>40</v>
      </c>
      <c r="BI3086" s="304">
        <v>40</v>
      </c>
      <c r="BJ3086" s="304">
        <v>0</v>
      </c>
      <c r="BK3086" s="304">
        <v>0</v>
      </c>
      <c r="BL3086" s="304">
        <v>0</v>
      </c>
    </row>
    <row r="3087" spans="1:64" ht="15" hidden="1" customHeight="1" x14ac:dyDescent="0.2">
      <c r="A3087" s="304" t="s">
        <v>6176</v>
      </c>
      <c r="B3087" s="304" t="s">
        <v>1612</v>
      </c>
      <c r="C3087" s="304">
        <v>3226</v>
      </c>
      <c r="D3087" s="349" t="s">
        <v>2592</v>
      </c>
      <c r="E3087" s="304" t="s">
        <v>2592</v>
      </c>
      <c r="F3087" s="304"/>
      <c r="G3087" s="324">
        <v>34.546599999999998</v>
      </c>
      <c r="H3087" s="324">
        <v>134.28139999999999</v>
      </c>
      <c r="I3087" s="324" t="s">
        <v>212</v>
      </c>
      <c r="J3087" s="368">
        <f t="shared" ref="J3087:J3094" si="751">U3087</f>
        <v>324.85015825380577</v>
      </c>
      <c r="K3087" s="331">
        <v>0.13</v>
      </c>
      <c r="L3087" s="304" t="str">
        <f t="shared" si="747"/>
        <v>D</v>
      </c>
      <c r="M3087" s="388">
        <v>1</v>
      </c>
      <c r="N3087" s="304">
        <v>290.3</v>
      </c>
      <c r="O3087" s="304">
        <v>20</v>
      </c>
      <c r="P3087" s="331"/>
      <c r="Q3087" s="356"/>
      <c r="R3087" s="304"/>
      <c r="S3087" s="356">
        <v>324.85015825380577</v>
      </c>
      <c r="T3087" s="356">
        <v>349.22331160231317</v>
      </c>
      <c r="U3087" s="356">
        <f t="shared" ref="U3087:U3094" si="752">IF(O3087&lt;=10,T3087,IF(O3087&gt;=20,S3087,((O3087-10)*(S3087-T3087)/10+T3087)))</f>
        <v>324.85015825380577</v>
      </c>
      <c r="V3087" s="356"/>
      <c r="W3087" s="304" t="s">
        <v>1674</v>
      </c>
      <c r="X3087" s="304" t="s">
        <v>213</v>
      </c>
      <c r="Y3087" s="366">
        <f t="shared" si="749"/>
        <v>274.5</v>
      </c>
      <c r="Z3087" s="304"/>
      <c r="AA3087" s="304"/>
      <c r="AB3087" s="304">
        <v>-999</v>
      </c>
      <c r="AC3087" s="304">
        <v>-999</v>
      </c>
      <c r="AD3087" s="366">
        <v>-999</v>
      </c>
      <c r="AE3087" s="304">
        <v>-999</v>
      </c>
      <c r="AF3087" s="304">
        <v>-999</v>
      </c>
      <c r="AG3087" s="304"/>
      <c r="AH3087" s="304">
        <v>0.10824400000000001</v>
      </c>
      <c r="AI3087" s="312"/>
      <c r="AJ3087" s="332">
        <v>760</v>
      </c>
      <c r="AK3087" s="304">
        <f t="shared" si="748"/>
        <v>760</v>
      </c>
      <c r="AL3087" s="304">
        <f t="shared" ref="AL3087:AL3105" si="753">IF(AH3087&lt;=0.0022,0.2,0.43)</f>
        <v>0.43</v>
      </c>
      <c r="AM3087" s="389" t="str">
        <f t="shared" si="750"/>
        <v/>
      </c>
      <c r="AN3087" s="304"/>
      <c r="AO3087" s="304"/>
      <c r="AP3087" s="312"/>
      <c r="AQ3087" s="312"/>
      <c r="AR3087" s="312"/>
      <c r="AS3087" s="304"/>
      <c r="AT3087" s="312"/>
      <c r="AU3087" s="329">
        <f>VLOOKUP(C3087,[1]world!$A$2:$B$3555,2,FALSE)</f>
        <v>3</v>
      </c>
      <c r="AV3087" s="329">
        <v>547</v>
      </c>
      <c r="AW3087" s="304">
        <v>0.37</v>
      </c>
      <c r="AX3087" s="304">
        <v>20</v>
      </c>
      <c r="AY3087" s="304">
        <v>-999</v>
      </c>
      <c r="AZ3087" s="304">
        <v>120</v>
      </c>
      <c r="BA3087" s="304">
        <v>20</v>
      </c>
      <c r="BB3087" s="304">
        <v>-999</v>
      </c>
      <c r="BC3087" s="304">
        <v>120</v>
      </c>
      <c r="BD3087" s="304">
        <v>20</v>
      </c>
      <c r="BE3087" s="304">
        <v>20</v>
      </c>
      <c r="BF3087" s="304">
        <v>-999</v>
      </c>
      <c r="BG3087" s="304">
        <v>-999</v>
      </c>
      <c r="BH3087" s="304">
        <v>120</v>
      </c>
      <c r="BI3087" s="304">
        <v>120</v>
      </c>
      <c r="BJ3087" s="304">
        <v>2</v>
      </c>
      <c r="BK3087" s="304" t="s">
        <v>4954</v>
      </c>
      <c r="BL3087" s="304">
        <v>2</v>
      </c>
    </row>
    <row r="3088" spans="1:64" ht="15" hidden="1" customHeight="1" x14ac:dyDescent="0.2">
      <c r="A3088" s="304" t="s">
        <v>6176</v>
      </c>
      <c r="B3088" s="304" t="s">
        <v>1612</v>
      </c>
      <c r="C3088" s="304">
        <v>3227</v>
      </c>
      <c r="D3088" s="349" t="s">
        <v>2565</v>
      </c>
      <c r="E3088" s="304" t="s">
        <v>2565</v>
      </c>
      <c r="F3088" s="304"/>
      <c r="G3088" s="324">
        <v>34.472700000000003</v>
      </c>
      <c r="H3088" s="324">
        <v>134.31389999999999</v>
      </c>
      <c r="I3088" s="324" t="s">
        <v>212</v>
      </c>
      <c r="J3088" s="368">
        <f t="shared" si="751"/>
        <v>292.24240091426407</v>
      </c>
      <c r="K3088" s="331">
        <v>0.2</v>
      </c>
      <c r="L3088" s="304" t="str">
        <f t="shared" si="747"/>
        <v>D</v>
      </c>
      <c r="M3088" s="388">
        <v>1</v>
      </c>
      <c r="N3088" s="304">
        <v>175.6</v>
      </c>
      <c r="O3088" s="304">
        <v>10</v>
      </c>
      <c r="P3088" s="331"/>
      <c r="Q3088" s="356"/>
      <c r="R3088" s="304"/>
      <c r="S3088" s="356">
        <v>224.97104586370807</v>
      </c>
      <c r="T3088" s="356">
        <v>292.24240091426407</v>
      </c>
      <c r="U3088" s="356">
        <f t="shared" si="752"/>
        <v>292.24240091426407</v>
      </c>
      <c r="V3088" s="356"/>
      <c r="W3088" s="304" t="s">
        <v>890</v>
      </c>
      <c r="X3088" s="304" t="s">
        <v>205</v>
      </c>
      <c r="Y3088" s="366">
        <f t="shared" si="749"/>
        <v>424.8</v>
      </c>
      <c r="Z3088" s="304"/>
      <c r="AA3088" s="304"/>
      <c r="AB3088" s="304">
        <v>-999</v>
      </c>
      <c r="AC3088" s="304">
        <v>-999</v>
      </c>
      <c r="AD3088" s="366">
        <v>-999</v>
      </c>
      <c r="AE3088" s="304">
        <v>-999</v>
      </c>
      <c r="AF3088" s="304">
        <v>-999</v>
      </c>
      <c r="AG3088" s="304"/>
      <c r="AH3088" s="304">
        <v>1.11202E-2</v>
      </c>
      <c r="AI3088" s="312"/>
      <c r="AJ3088" s="332">
        <v>448</v>
      </c>
      <c r="AK3088" s="304">
        <f t="shared" si="748"/>
        <v>425</v>
      </c>
      <c r="AL3088" s="304">
        <f t="shared" si="753"/>
        <v>0.43</v>
      </c>
      <c r="AM3088" s="389" t="str">
        <f t="shared" si="750"/>
        <v/>
      </c>
      <c r="AN3088" s="304"/>
      <c r="AO3088" s="304"/>
      <c r="AP3088" s="312"/>
      <c r="AQ3088" s="312"/>
      <c r="AR3088" s="312"/>
      <c r="AS3088" s="304"/>
      <c r="AT3088" s="312"/>
      <c r="AU3088" s="329">
        <f>VLOOKUP(C3088,[1]world!$A$2:$B$3555,2,FALSE)</f>
        <v>3</v>
      </c>
      <c r="AV3088" s="329">
        <v>547</v>
      </c>
      <c r="AW3088" s="304">
        <v>0.37</v>
      </c>
      <c r="AX3088" s="304">
        <v>20</v>
      </c>
      <c r="AY3088" s="304">
        <v>-999</v>
      </c>
      <c r="AZ3088" s="304">
        <v>100</v>
      </c>
      <c r="BA3088" s="304">
        <v>20</v>
      </c>
      <c r="BB3088" s="304">
        <v>-999</v>
      </c>
      <c r="BC3088" s="304">
        <v>100</v>
      </c>
      <c r="BD3088" s="304">
        <v>20</v>
      </c>
      <c r="BE3088" s="304">
        <v>20</v>
      </c>
      <c r="BF3088" s="304">
        <v>-999</v>
      </c>
      <c r="BG3088" s="304">
        <v>-999</v>
      </c>
      <c r="BH3088" s="304">
        <v>100</v>
      </c>
      <c r="BI3088" s="304">
        <v>100</v>
      </c>
      <c r="BJ3088" s="304">
        <v>2</v>
      </c>
      <c r="BK3088" s="304" t="s">
        <v>4954</v>
      </c>
      <c r="BL3088" s="304">
        <v>2</v>
      </c>
    </row>
    <row r="3089" spans="1:64" ht="15" hidden="1" customHeight="1" x14ac:dyDescent="0.2">
      <c r="A3089" s="304" t="s">
        <v>6176</v>
      </c>
      <c r="B3089" s="304" t="s">
        <v>1612</v>
      </c>
      <c r="C3089" s="304">
        <v>3228</v>
      </c>
      <c r="D3089" s="349" t="s">
        <v>2445</v>
      </c>
      <c r="E3089" s="304" t="s">
        <v>2445</v>
      </c>
      <c r="F3089" s="304"/>
      <c r="G3089" s="324">
        <v>34.2652</v>
      </c>
      <c r="H3089" s="324">
        <v>133.78960000000001</v>
      </c>
      <c r="I3089" s="324" t="s">
        <v>214</v>
      </c>
      <c r="J3089" s="368">
        <f t="shared" si="751"/>
        <v>432.51084156505124</v>
      </c>
      <c r="K3089" s="331">
        <v>0.2</v>
      </c>
      <c r="L3089" s="304" t="str">
        <f t="shared" si="747"/>
        <v>C</v>
      </c>
      <c r="M3089" s="388">
        <v>1</v>
      </c>
      <c r="N3089" s="304">
        <v>266.89999999999998</v>
      </c>
      <c r="O3089" s="304">
        <v>10</v>
      </c>
      <c r="P3089" s="331"/>
      <c r="Q3089" s="356"/>
      <c r="R3089" s="304"/>
      <c r="S3089" s="356">
        <v>346.14650595016246</v>
      </c>
      <c r="T3089" s="356">
        <v>432.51084156505124</v>
      </c>
      <c r="U3089" s="356">
        <f t="shared" si="752"/>
        <v>432.51084156505124</v>
      </c>
      <c r="V3089" s="356"/>
      <c r="W3089" s="304" t="s">
        <v>4661</v>
      </c>
      <c r="X3089" s="304">
        <v>-999</v>
      </c>
      <c r="Y3089" s="366" t="str">
        <f t="shared" si="749"/>
        <v>-</v>
      </c>
      <c r="Z3089" s="304"/>
      <c r="AA3089" s="304"/>
      <c r="AB3089" s="304">
        <v>-999</v>
      </c>
      <c r="AC3089" s="304">
        <v>-999</v>
      </c>
      <c r="AD3089" s="366">
        <v>-999</v>
      </c>
      <c r="AE3089" s="304">
        <v>-999</v>
      </c>
      <c r="AF3089" s="304">
        <v>-999</v>
      </c>
      <c r="AG3089" s="304"/>
      <c r="AH3089" s="304">
        <v>5.7340000000000004E-3</v>
      </c>
      <c r="AI3089" s="312"/>
      <c r="AJ3089" s="332">
        <v>333</v>
      </c>
      <c r="AK3089" s="304">
        <f t="shared" si="748"/>
        <v>270</v>
      </c>
      <c r="AL3089" s="304">
        <f t="shared" si="753"/>
        <v>0.43</v>
      </c>
      <c r="AM3089" s="389" t="str">
        <f t="shared" si="750"/>
        <v/>
      </c>
      <c r="AN3089" s="304"/>
      <c r="AO3089" s="304"/>
      <c r="AP3089" s="312"/>
      <c r="AQ3089" s="312"/>
      <c r="AR3089" s="312"/>
      <c r="AS3089" s="304"/>
      <c r="AT3089" s="312"/>
      <c r="AU3089" s="329">
        <f>VLOOKUP(C3089,[1]world!$A$2:$B$3555,2,FALSE)</f>
        <v>11</v>
      </c>
      <c r="AV3089" s="329">
        <v>328</v>
      </c>
      <c r="AW3089" s="304">
        <v>0.37</v>
      </c>
      <c r="AX3089" s="304">
        <v>60</v>
      </c>
      <c r="AY3089" s="304">
        <v>-999</v>
      </c>
      <c r="AZ3089" s="304">
        <v>140</v>
      </c>
      <c r="BA3089" s="304">
        <v>60</v>
      </c>
      <c r="BB3089" s="304">
        <v>-999</v>
      </c>
      <c r="BC3089" s="304">
        <v>140</v>
      </c>
      <c r="BD3089" s="304">
        <v>60</v>
      </c>
      <c r="BE3089" s="304">
        <v>60</v>
      </c>
      <c r="BF3089" s="304">
        <v>-999</v>
      </c>
      <c r="BG3089" s="304">
        <v>-999</v>
      </c>
      <c r="BH3089" s="304">
        <v>140</v>
      </c>
      <c r="BI3089" s="304">
        <v>140</v>
      </c>
      <c r="BJ3089" s="304">
        <v>2</v>
      </c>
      <c r="BK3089" s="304" t="s">
        <v>4954</v>
      </c>
      <c r="BL3089" s="304">
        <v>2</v>
      </c>
    </row>
    <row r="3090" spans="1:64" ht="15" hidden="1" customHeight="1" x14ac:dyDescent="0.2">
      <c r="A3090" s="304" t="s">
        <v>6176</v>
      </c>
      <c r="B3090" s="304" t="s">
        <v>1612</v>
      </c>
      <c r="C3090" s="304">
        <v>3229</v>
      </c>
      <c r="D3090" s="349" t="s">
        <v>2493</v>
      </c>
      <c r="E3090" s="304" t="s">
        <v>2493</v>
      </c>
      <c r="F3090" s="304"/>
      <c r="G3090" s="324">
        <v>34.347299999999997</v>
      </c>
      <c r="H3090" s="324">
        <v>134.03739999999999</v>
      </c>
      <c r="I3090" s="324" t="s">
        <v>214</v>
      </c>
      <c r="J3090" s="368">
        <f t="shared" si="751"/>
        <v>289.45995582451724</v>
      </c>
      <c r="K3090" s="331">
        <v>0.2</v>
      </c>
      <c r="L3090" s="304" t="str">
        <f t="shared" si="747"/>
        <v>D</v>
      </c>
      <c r="M3090" s="388">
        <v>1</v>
      </c>
      <c r="N3090" s="304">
        <v>196.8</v>
      </c>
      <c r="O3090" s="304">
        <v>12</v>
      </c>
      <c r="P3090" s="331"/>
      <c r="Q3090" s="356"/>
      <c r="R3090" s="304"/>
      <c r="S3090" s="356">
        <v>243.97525321036969</v>
      </c>
      <c r="T3090" s="356">
        <v>300.83113147805415</v>
      </c>
      <c r="U3090" s="356">
        <f t="shared" si="752"/>
        <v>289.45995582451724</v>
      </c>
      <c r="V3090" s="356"/>
      <c r="W3090" s="304" t="s">
        <v>4661</v>
      </c>
      <c r="X3090" s="304">
        <v>-999</v>
      </c>
      <c r="Y3090" s="366" t="str">
        <f t="shared" si="749"/>
        <v>-</v>
      </c>
      <c r="Z3090" s="304"/>
      <c r="AA3090" s="304"/>
      <c r="AB3090" s="304">
        <v>-999</v>
      </c>
      <c r="AC3090" s="304">
        <v>-999</v>
      </c>
      <c r="AD3090" s="366">
        <v>-999</v>
      </c>
      <c r="AE3090" s="304">
        <v>-999</v>
      </c>
      <c r="AF3090" s="304">
        <v>-999</v>
      </c>
      <c r="AG3090" s="304"/>
      <c r="AH3090" s="304">
        <v>6.7679799999999998E-3</v>
      </c>
      <c r="AI3090" s="312"/>
      <c r="AJ3090" s="332">
        <v>352</v>
      </c>
      <c r="AK3090" s="304">
        <f t="shared" si="748"/>
        <v>270</v>
      </c>
      <c r="AL3090" s="304">
        <f t="shared" si="753"/>
        <v>0.43</v>
      </c>
      <c r="AM3090" s="389" t="str">
        <f t="shared" si="750"/>
        <v/>
      </c>
      <c r="AN3090" s="304"/>
      <c r="AO3090" s="304"/>
      <c r="AP3090" s="312"/>
      <c r="AQ3090" s="312"/>
      <c r="AR3090" s="312"/>
      <c r="AS3090" s="304"/>
      <c r="AT3090" s="312"/>
      <c r="AU3090" s="329">
        <f>VLOOKUP(C3090,[1]world!$A$2:$B$3555,2,FALSE)</f>
        <v>15</v>
      </c>
      <c r="AV3090" s="329">
        <v>363</v>
      </c>
      <c r="AW3090" s="304">
        <v>0.37</v>
      </c>
      <c r="AX3090" s="304">
        <v>60</v>
      </c>
      <c r="AY3090" s="304">
        <v>-999</v>
      </c>
      <c r="AZ3090" s="304">
        <v>140</v>
      </c>
      <c r="BA3090" s="304">
        <v>60</v>
      </c>
      <c r="BB3090" s="304">
        <v>-999</v>
      </c>
      <c r="BC3090" s="304">
        <v>140</v>
      </c>
      <c r="BD3090" s="304">
        <v>60</v>
      </c>
      <c r="BE3090" s="304">
        <v>60</v>
      </c>
      <c r="BF3090" s="304">
        <v>-999</v>
      </c>
      <c r="BG3090" s="304">
        <v>-999</v>
      </c>
      <c r="BH3090" s="304">
        <v>140</v>
      </c>
      <c r="BI3090" s="304">
        <v>140</v>
      </c>
      <c r="BJ3090" s="304">
        <v>2</v>
      </c>
      <c r="BK3090" s="304" t="s">
        <v>4954</v>
      </c>
      <c r="BL3090" s="304">
        <v>2</v>
      </c>
    </row>
    <row r="3091" spans="1:64" ht="15" hidden="1" customHeight="1" x14ac:dyDescent="0.2">
      <c r="A3091" s="304" t="s">
        <v>6176</v>
      </c>
      <c r="B3091" s="304" t="s">
        <v>1612</v>
      </c>
      <c r="C3091" s="304">
        <v>3230</v>
      </c>
      <c r="D3091" s="349" t="s">
        <v>2305</v>
      </c>
      <c r="E3091" s="304" t="s">
        <v>2305</v>
      </c>
      <c r="F3091" s="304"/>
      <c r="G3091" s="324">
        <v>34.113799999999998</v>
      </c>
      <c r="H3091" s="324">
        <v>133.6354</v>
      </c>
      <c r="I3091" s="324" t="s">
        <v>212</v>
      </c>
      <c r="J3091" s="368">
        <f t="shared" si="751"/>
        <v>211.308417299534</v>
      </c>
      <c r="K3091" s="331">
        <v>0.13</v>
      </c>
      <c r="L3091" s="304" t="str">
        <f t="shared" si="747"/>
        <v>D</v>
      </c>
      <c r="M3091" s="388">
        <v>1</v>
      </c>
      <c r="N3091" s="304">
        <v>189.6</v>
      </c>
      <c r="O3091" s="304">
        <v>20</v>
      </c>
      <c r="P3091" s="331"/>
      <c r="Q3091" s="356"/>
      <c r="R3091" s="304"/>
      <c r="S3091" s="356">
        <v>211.308417299534</v>
      </c>
      <c r="T3091" s="356">
        <v>226.75550784561574</v>
      </c>
      <c r="U3091" s="356">
        <f t="shared" si="752"/>
        <v>211.308417299534</v>
      </c>
      <c r="V3091" s="356"/>
      <c r="W3091" s="304" t="s">
        <v>1674</v>
      </c>
      <c r="X3091" s="304" t="s">
        <v>213</v>
      </c>
      <c r="Y3091" s="366">
        <f t="shared" si="749"/>
        <v>274.5</v>
      </c>
      <c r="Z3091" s="304"/>
      <c r="AA3091" s="304"/>
      <c r="AB3091" s="304">
        <v>-999</v>
      </c>
      <c r="AC3091" s="304">
        <v>-999</v>
      </c>
      <c r="AD3091" s="366">
        <v>-999</v>
      </c>
      <c r="AE3091" s="304">
        <v>-999</v>
      </c>
      <c r="AF3091" s="304">
        <v>-999</v>
      </c>
      <c r="AG3091" s="304"/>
      <c r="AH3091" s="304">
        <v>2.0760100000000001E-3</v>
      </c>
      <c r="AI3091" s="312"/>
      <c r="AJ3091" s="332">
        <v>242</v>
      </c>
      <c r="AK3091" s="304">
        <f t="shared" si="748"/>
        <v>270</v>
      </c>
      <c r="AL3091" s="304">
        <f t="shared" si="753"/>
        <v>0.2</v>
      </c>
      <c r="AM3091" s="389" t="str">
        <f t="shared" si="750"/>
        <v/>
      </c>
      <c r="AN3091" s="304"/>
      <c r="AO3091" s="304"/>
      <c r="AP3091" s="312"/>
      <c r="AQ3091" s="312"/>
      <c r="AR3091" s="312"/>
      <c r="AS3091" s="304"/>
      <c r="AT3091" s="312"/>
      <c r="AU3091" s="329">
        <f>VLOOKUP(C3091,[1]world!$A$2:$B$3555,2,FALSE)</f>
        <v>11</v>
      </c>
      <c r="AV3091" s="329">
        <v>328</v>
      </c>
      <c r="AW3091" s="304">
        <v>0.37</v>
      </c>
      <c r="AX3091" s="304">
        <v>120</v>
      </c>
      <c r="AY3091" s="304">
        <v>-999</v>
      </c>
      <c r="AZ3091" s="304">
        <v>240</v>
      </c>
      <c r="BA3091" s="304">
        <v>120</v>
      </c>
      <c r="BB3091" s="304">
        <v>-999</v>
      </c>
      <c r="BC3091" s="304">
        <v>240</v>
      </c>
      <c r="BD3091" s="304">
        <v>120</v>
      </c>
      <c r="BE3091" s="304">
        <v>120</v>
      </c>
      <c r="BF3091" s="304">
        <v>-999</v>
      </c>
      <c r="BG3091" s="304">
        <v>-999</v>
      </c>
      <c r="BH3091" s="304">
        <v>240</v>
      </c>
      <c r="BI3091" s="304">
        <v>240</v>
      </c>
      <c r="BJ3091" s="304">
        <v>2</v>
      </c>
      <c r="BK3091" s="304" t="s">
        <v>4954</v>
      </c>
      <c r="BL3091" s="304">
        <v>2</v>
      </c>
    </row>
    <row r="3092" spans="1:64" ht="15" hidden="1" customHeight="1" x14ac:dyDescent="0.2">
      <c r="A3092" s="304" t="s">
        <v>6176</v>
      </c>
      <c r="B3092" s="304" t="s">
        <v>1612</v>
      </c>
      <c r="C3092" s="304">
        <v>3231</v>
      </c>
      <c r="D3092" s="349" t="s">
        <v>2440</v>
      </c>
      <c r="E3092" s="304" t="s">
        <v>2440</v>
      </c>
      <c r="F3092" s="304"/>
      <c r="G3092" s="324">
        <v>34.249600000000001</v>
      </c>
      <c r="H3092" s="324">
        <v>134.18559999999999</v>
      </c>
      <c r="I3092" s="324" t="s">
        <v>212</v>
      </c>
      <c r="J3092" s="368">
        <f t="shared" si="751"/>
        <v>549.98044862526046</v>
      </c>
      <c r="K3092" s="331">
        <v>0.2</v>
      </c>
      <c r="L3092" s="304" t="str">
        <f t="shared" si="747"/>
        <v>C</v>
      </c>
      <c r="M3092" s="388">
        <v>1</v>
      </c>
      <c r="N3092" s="304">
        <v>350</v>
      </c>
      <c r="O3092" s="304">
        <v>10</v>
      </c>
      <c r="P3092" s="331"/>
      <c r="Q3092" s="356"/>
      <c r="R3092" s="304"/>
      <c r="S3092" s="356">
        <v>457.52710862070722</v>
      </c>
      <c r="T3092" s="356">
        <v>549.98044862526046</v>
      </c>
      <c r="U3092" s="356">
        <f t="shared" si="752"/>
        <v>549.98044862526046</v>
      </c>
      <c r="V3092" s="356"/>
      <c r="W3092" s="304" t="s">
        <v>900</v>
      </c>
      <c r="X3092" s="304" t="s">
        <v>232</v>
      </c>
      <c r="Y3092" s="366">
        <f t="shared" si="749"/>
        <v>506.6</v>
      </c>
      <c r="Z3092" s="304"/>
      <c r="AA3092" s="304"/>
      <c r="AB3092" s="304">
        <v>-999</v>
      </c>
      <c r="AC3092" s="304">
        <v>-999</v>
      </c>
      <c r="AD3092" s="366">
        <v>-999</v>
      </c>
      <c r="AE3092" s="304">
        <v>-999</v>
      </c>
      <c r="AF3092" s="304">
        <v>-999</v>
      </c>
      <c r="AG3092" s="304"/>
      <c r="AH3092" s="304">
        <v>5.3681600000000003E-2</v>
      </c>
      <c r="AI3092" s="312"/>
      <c r="AJ3092" s="332">
        <v>760</v>
      </c>
      <c r="AK3092" s="304">
        <f t="shared" si="748"/>
        <v>760</v>
      </c>
      <c r="AL3092" s="304">
        <f t="shared" si="753"/>
        <v>0.43</v>
      </c>
      <c r="AM3092" s="389" t="str">
        <f t="shared" si="750"/>
        <v/>
      </c>
      <c r="AN3092" s="304"/>
      <c r="AO3092" s="304"/>
      <c r="AP3092" s="312"/>
      <c r="AQ3092" s="312"/>
      <c r="AR3092" s="312"/>
      <c r="AS3092" s="304"/>
      <c r="AT3092" s="312"/>
      <c r="AU3092" s="329">
        <f>VLOOKUP(C3092,[1]world!$A$2:$B$3555,2,FALSE)</f>
        <v>7</v>
      </c>
      <c r="AV3092" s="329">
        <v>388</v>
      </c>
      <c r="AW3092" s="304">
        <v>0.37</v>
      </c>
      <c r="AX3092" s="304">
        <v>20</v>
      </c>
      <c r="AY3092" s="304">
        <v>-999</v>
      </c>
      <c r="AZ3092" s="304">
        <v>80</v>
      </c>
      <c r="BA3092" s="304">
        <v>20</v>
      </c>
      <c r="BB3092" s="304">
        <v>-999</v>
      </c>
      <c r="BC3092" s="304">
        <v>80</v>
      </c>
      <c r="BD3092" s="304">
        <v>20</v>
      </c>
      <c r="BE3092" s="304">
        <v>20</v>
      </c>
      <c r="BF3092" s="304">
        <v>-999</v>
      </c>
      <c r="BG3092" s="304">
        <v>-999</v>
      </c>
      <c r="BH3092" s="304">
        <v>80</v>
      </c>
      <c r="BI3092" s="304">
        <v>80</v>
      </c>
      <c r="BJ3092" s="304">
        <v>2</v>
      </c>
      <c r="BK3092" s="304" t="s">
        <v>4954</v>
      </c>
      <c r="BL3092" s="304">
        <v>2</v>
      </c>
    </row>
    <row r="3093" spans="1:64" ht="15" hidden="1" customHeight="1" x14ac:dyDescent="0.2">
      <c r="A3093" s="304" t="s">
        <v>6176</v>
      </c>
      <c r="B3093" s="304" t="s">
        <v>1612</v>
      </c>
      <c r="C3093" s="304">
        <v>3232</v>
      </c>
      <c r="D3093" s="349" t="s">
        <v>2418</v>
      </c>
      <c r="E3093" s="304" t="s">
        <v>2418</v>
      </c>
      <c r="F3093" s="304"/>
      <c r="G3093" s="324">
        <v>34.2271</v>
      </c>
      <c r="H3093" s="324">
        <v>134.40090000000001</v>
      </c>
      <c r="I3093" s="324" t="s">
        <v>212</v>
      </c>
      <c r="J3093" s="368">
        <f t="shared" si="751"/>
        <v>191.62836254748936</v>
      </c>
      <c r="K3093" s="331">
        <v>0.13</v>
      </c>
      <c r="L3093" s="304" t="str">
        <f t="shared" si="747"/>
        <v>D</v>
      </c>
      <c r="M3093" s="388">
        <v>1</v>
      </c>
      <c r="N3093" s="304">
        <v>172.1</v>
      </c>
      <c r="O3093" s="304">
        <v>20</v>
      </c>
      <c r="P3093" s="331"/>
      <c r="Q3093" s="356"/>
      <c r="R3093" s="304"/>
      <c r="S3093" s="356">
        <v>191.62836254748936</v>
      </c>
      <c r="T3093" s="356">
        <v>205.18878915824652</v>
      </c>
      <c r="U3093" s="356">
        <f t="shared" si="752"/>
        <v>191.62836254748936</v>
      </c>
      <c r="V3093" s="356"/>
      <c r="W3093" s="304" t="s">
        <v>1674</v>
      </c>
      <c r="X3093" s="304" t="s">
        <v>213</v>
      </c>
      <c r="Y3093" s="366">
        <f t="shared" si="749"/>
        <v>274.5</v>
      </c>
      <c r="Z3093" s="304"/>
      <c r="AA3093" s="304"/>
      <c r="AB3093" s="304">
        <v>-999</v>
      </c>
      <c r="AC3093" s="304">
        <v>-999</v>
      </c>
      <c r="AD3093" s="366">
        <v>-999</v>
      </c>
      <c r="AE3093" s="304">
        <v>-999</v>
      </c>
      <c r="AF3093" s="304">
        <v>-999</v>
      </c>
      <c r="AG3093" s="304"/>
      <c r="AH3093" s="304">
        <v>1.5729E-2</v>
      </c>
      <c r="AI3093" s="312"/>
      <c r="AJ3093" s="332">
        <v>561</v>
      </c>
      <c r="AK3093" s="304">
        <f t="shared" si="748"/>
        <v>555</v>
      </c>
      <c r="AL3093" s="304">
        <f t="shared" si="753"/>
        <v>0.43</v>
      </c>
      <c r="AM3093" s="389" t="str">
        <f t="shared" si="750"/>
        <v/>
      </c>
      <c r="AN3093" s="304"/>
      <c r="AO3093" s="304"/>
      <c r="AP3093" s="312"/>
      <c r="AQ3093" s="312"/>
      <c r="AR3093" s="312"/>
      <c r="AS3093" s="304"/>
      <c r="AT3093" s="312"/>
      <c r="AU3093" s="329">
        <f>VLOOKUP(C3093,[1]world!$A$2:$B$3555,2,FALSE)</f>
        <v>7</v>
      </c>
      <c r="AV3093" s="329">
        <v>388</v>
      </c>
      <c r="AW3093" s="304">
        <v>0.37</v>
      </c>
      <c r="AX3093" s="304">
        <v>60</v>
      </c>
      <c r="AY3093" s="304">
        <v>-999</v>
      </c>
      <c r="AZ3093" s="304">
        <v>320</v>
      </c>
      <c r="BA3093" s="304">
        <v>60</v>
      </c>
      <c r="BB3093" s="304">
        <v>-999</v>
      </c>
      <c r="BC3093" s="304">
        <v>320</v>
      </c>
      <c r="BD3093" s="304">
        <v>60</v>
      </c>
      <c r="BE3093" s="304">
        <v>60</v>
      </c>
      <c r="BF3093" s="304">
        <v>-999</v>
      </c>
      <c r="BG3093" s="304">
        <v>-999</v>
      </c>
      <c r="BH3093" s="304">
        <v>320</v>
      </c>
      <c r="BI3093" s="304">
        <v>320</v>
      </c>
      <c r="BJ3093" s="304">
        <v>2</v>
      </c>
      <c r="BK3093" s="304" t="s">
        <v>4954</v>
      </c>
      <c r="BL3093" s="304">
        <v>2</v>
      </c>
    </row>
    <row r="3094" spans="1:64" ht="15" hidden="1" customHeight="1" x14ac:dyDescent="0.2">
      <c r="A3094" s="304" t="s">
        <v>6176</v>
      </c>
      <c r="B3094" s="304" t="s">
        <v>1612</v>
      </c>
      <c r="C3094" s="304">
        <v>3233</v>
      </c>
      <c r="D3094" s="349" t="s">
        <v>2373</v>
      </c>
      <c r="E3094" s="304" t="s">
        <v>2373</v>
      </c>
      <c r="F3094" s="304"/>
      <c r="G3094" s="324">
        <v>34.164400000000001</v>
      </c>
      <c r="H3094" s="324">
        <v>133.92429999999999</v>
      </c>
      <c r="I3094" s="324" t="s">
        <v>212</v>
      </c>
      <c r="J3094" s="368">
        <f t="shared" si="751"/>
        <v>461.28039655382588</v>
      </c>
      <c r="K3094" s="331">
        <v>0.2</v>
      </c>
      <c r="L3094" s="304" t="str">
        <f t="shared" si="747"/>
        <v>C</v>
      </c>
      <c r="M3094" s="388">
        <v>1</v>
      </c>
      <c r="N3094" s="304">
        <v>304.5</v>
      </c>
      <c r="O3094" s="304">
        <v>11</v>
      </c>
      <c r="P3094" s="331"/>
      <c r="Q3094" s="356"/>
      <c r="R3094" s="304"/>
      <c r="S3094" s="356">
        <v>389.41943631230174</v>
      </c>
      <c r="T3094" s="356">
        <v>469.26494769177299</v>
      </c>
      <c r="U3094" s="356">
        <f t="shared" si="752"/>
        <v>461.28039655382588</v>
      </c>
      <c r="V3094" s="356"/>
      <c r="W3094" s="304" t="s">
        <v>890</v>
      </c>
      <c r="X3094" s="304" t="s">
        <v>205</v>
      </c>
      <c r="Y3094" s="366">
        <f t="shared" si="749"/>
        <v>424.8</v>
      </c>
      <c r="Z3094" s="304"/>
      <c r="AA3094" s="304"/>
      <c r="AB3094" s="304">
        <v>-999</v>
      </c>
      <c r="AC3094" s="304">
        <v>-999</v>
      </c>
      <c r="AD3094" s="366">
        <v>-999</v>
      </c>
      <c r="AE3094" s="304">
        <v>-999</v>
      </c>
      <c r="AF3094" s="304">
        <v>-999</v>
      </c>
      <c r="AG3094" s="304"/>
      <c r="AH3094" s="304">
        <v>2.1666000000000001E-2</v>
      </c>
      <c r="AI3094" s="312"/>
      <c r="AJ3094" s="332">
        <v>693</v>
      </c>
      <c r="AK3094" s="304">
        <f t="shared" si="748"/>
        <v>690</v>
      </c>
      <c r="AL3094" s="304">
        <f t="shared" si="753"/>
        <v>0.43</v>
      </c>
      <c r="AM3094" s="389" t="str">
        <f t="shared" si="750"/>
        <v/>
      </c>
      <c r="AN3094" s="304"/>
      <c r="AO3094" s="304"/>
      <c r="AP3094" s="312"/>
      <c r="AQ3094" s="312"/>
      <c r="AR3094" s="312"/>
      <c r="AS3094" s="304"/>
      <c r="AT3094" s="312"/>
      <c r="AU3094" s="329">
        <f>VLOOKUP(C3094,[1]world!$A$2:$B$3555,2,FALSE)</f>
        <v>3</v>
      </c>
      <c r="AV3094" s="329">
        <v>547</v>
      </c>
      <c r="AW3094" s="304">
        <v>0.37</v>
      </c>
      <c r="AX3094" s="304">
        <v>20</v>
      </c>
      <c r="AY3094" s="304">
        <v>-999</v>
      </c>
      <c r="AZ3094" s="304">
        <v>440</v>
      </c>
      <c r="BA3094" s="304">
        <v>20</v>
      </c>
      <c r="BB3094" s="304">
        <v>-999</v>
      </c>
      <c r="BC3094" s="304">
        <v>440</v>
      </c>
      <c r="BD3094" s="304">
        <v>20</v>
      </c>
      <c r="BE3094" s="304">
        <v>20</v>
      </c>
      <c r="BF3094" s="304">
        <v>-999</v>
      </c>
      <c r="BG3094" s="304">
        <v>-999</v>
      </c>
      <c r="BH3094" s="304">
        <v>440</v>
      </c>
      <c r="BI3094" s="304">
        <v>440</v>
      </c>
      <c r="BJ3094" s="304">
        <v>2</v>
      </c>
      <c r="BK3094" s="304" t="s">
        <v>4954</v>
      </c>
      <c r="BL3094" s="304">
        <v>2</v>
      </c>
    </row>
    <row r="3095" spans="1:64" ht="15" hidden="1" customHeight="1" x14ac:dyDescent="0.2">
      <c r="A3095" s="304" t="s">
        <v>6103</v>
      </c>
      <c r="B3095" s="304" t="s">
        <v>2503</v>
      </c>
      <c r="C3095" s="304">
        <v>3234</v>
      </c>
      <c r="D3095" s="349" t="s">
        <v>2411</v>
      </c>
      <c r="E3095" s="309">
        <v>-999</v>
      </c>
      <c r="F3095" s="309"/>
      <c r="G3095" s="324">
        <v>34.215299999999999</v>
      </c>
      <c r="H3095" s="324">
        <v>133.952</v>
      </c>
      <c r="I3095" s="324" t="s">
        <v>212</v>
      </c>
      <c r="J3095" s="366">
        <v>255.24</v>
      </c>
      <c r="K3095" s="331">
        <v>0.1</v>
      </c>
      <c r="L3095" s="304" t="str">
        <f t="shared" si="747"/>
        <v>D</v>
      </c>
      <c r="M3095" s="388">
        <v>0</v>
      </c>
      <c r="N3095" s="304"/>
      <c r="O3095" s="304">
        <v>21</v>
      </c>
      <c r="P3095" s="356"/>
      <c r="Q3095" s="356"/>
      <c r="R3095" s="304" t="s">
        <v>2503</v>
      </c>
      <c r="S3095" s="304"/>
      <c r="T3095" s="304"/>
      <c r="U3095" s="304"/>
      <c r="V3095" s="304"/>
      <c r="W3095" s="304" t="s">
        <v>900</v>
      </c>
      <c r="X3095" s="304" t="s">
        <v>232</v>
      </c>
      <c r="Y3095" s="366">
        <f t="shared" si="749"/>
        <v>506.6</v>
      </c>
      <c r="Z3095" s="304"/>
      <c r="AA3095" s="304"/>
      <c r="AB3095" s="304">
        <v>-999</v>
      </c>
      <c r="AC3095" s="304">
        <v>-999</v>
      </c>
      <c r="AD3095" s="366">
        <v>-999</v>
      </c>
      <c r="AE3095" s="304">
        <v>-999</v>
      </c>
      <c r="AF3095" s="304">
        <v>-999</v>
      </c>
      <c r="AG3095" s="304"/>
      <c r="AH3095" s="304">
        <v>3.4301100000000001E-2</v>
      </c>
      <c r="AI3095" s="312"/>
      <c r="AJ3095" s="332">
        <v>760</v>
      </c>
      <c r="AK3095" s="304">
        <f t="shared" si="748"/>
        <v>760</v>
      </c>
      <c r="AL3095" s="304">
        <f t="shared" si="753"/>
        <v>0.43</v>
      </c>
      <c r="AM3095" s="389" t="str">
        <f t="shared" si="750"/>
        <v/>
      </c>
      <c r="AN3095" s="304"/>
      <c r="AO3095" s="304"/>
      <c r="AP3095" s="312"/>
      <c r="AQ3095" s="312"/>
      <c r="AR3095" s="312"/>
      <c r="AS3095" s="304"/>
      <c r="AT3095" s="312"/>
      <c r="AU3095" s="329">
        <f>VLOOKUP(C3095,[1]world!$A$2:$B$3555,2,FALSE)</f>
        <v>3</v>
      </c>
      <c r="AV3095" s="329">
        <v>547</v>
      </c>
      <c r="AW3095" s="304">
        <v>0.37</v>
      </c>
      <c r="AX3095" s="304">
        <v>34</v>
      </c>
      <c r="AY3095" s="304">
        <v>34</v>
      </c>
      <c r="AZ3095" s="304">
        <v>60</v>
      </c>
      <c r="BA3095" s="304">
        <v>34</v>
      </c>
      <c r="BB3095" s="304">
        <v>34</v>
      </c>
      <c r="BC3095" s="304">
        <v>60</v>
      </c>
      <c r="BD3095" s="304">
        <v>20</v>
      </c>
      <c r="BE3095" s="304">
        <v>20</v>
      </c>
      <c r="BF3095" s="304">
        <v>-999</v>
      </c>
      <c r="BG3095" s="304">
        <v>-999</v>
      </c>
      <c r="BH3095" s="304">
        <v>60</v>
      </c>
      <c r="BI3095" s="304">
        <v>60</v>
      </c>
      <c r="BJ3095" s="304">
        <v>0</v>
      </c>
      <c r="BK3095" s="304">
        <v>0</v>
      </c>
      <c r="BL3095" s="304">
        <v>0</v>
      </c>
    </row>
    <row r="3096" spans="1:64" ht="15" hidden="1" customHeight="1" x14ac:dyDescent="0.2">
      <c r="A3096" s="304" t="s">
        <v>6103</v>
      </c>
      <c r="B3096" s="304" t="s">
        <v>2503</v>
      </c>
      <c r="C3096" s="304">
        <v>3235</v>
      </c>
      <c r="D3096" s="349" t="s">
        <v>1690</v>
      </c>
      <c r="E3096" s="309">
        <v>-999</v>
      </c>
      <c r="F3096" s="309"/>
      <c r="G3096" s="324">
        <v>33.118600000000001</v>
      </c>
      <c r="H3096" s="324">
        <v>131.06530000000001</v>
      </c>
      <c r="I3096" s="324" t="s">
        <v>214</v>
      </c>
      <c r="J3096" s="366">
        <v>576.66999999999996</v>
      </c>
      <c r="K3096" s="331">
        <v>0.1</v>
      </c>
      <c r="L3096" s="304" t="str">
        <f t="shared" si="747"/>
        <v>C</v>
      </c>
      <c r="M3096" s="388">
        <v>0</v>
      </c>
      <c r="N3096" s="304"/>
      <c r="O3096" s="304">
        <v>21</v>
      </c>
      <c r="P3096" s="356"/>
      <c r="Q3096" s="356"/>
      <c r="R3096" s="304" t="s">
        <v>2503</v>
      </c>
      <c r="S3096" s="304"/>
      <c r="T3096" s="304"/>
      <c r="U3096" s="304"/>
      <c r="V3096" s="304"/>
      <c r="W3096" s="304" t="s">
        <v>4661</v>
      </c>
      <c r="X3096" s="304">
        <v>-999</v>
      </c>
      <c r="Y3096" s="366" t="str">
        <f t="shared" si="749"/>
        <v>-</v>
      </c>
      <c r="Z3096" s="304"/>
      <c r="AA3096" s="304"/>
      <c r="AB3096" s="304">
        <v>-999</v>
      </c>
      <c r="AC3096" s="304">
        <v>-999</v>
      </c>
      <c r="AD3096" s="366">
        <v>-999</v>
      </c>
      <c r="AE3096" s="304">
        <v>-999</v>
      </c>
      <c r="AF3096" s="304">
        <v>-999</v>
      </c>
      <c r="AG3096" s="304"/>
      <c r="AH3096" s="304">
        <v>1.8075399999999998E-2</v>
      </c>
      <c r="AI3096" s="312"/>
      <c r="AJ3096" s="332">
        <v>622</v>
      </c>
      <c r="AK3096" s="304">
        <f t="shared" si="748"/>
        <v>690</v>
      </c>
      <c r="AL3096" s="304">
        <f t="shared" si="753"/>
        <v>0.43</v>
      </c>
      <c r="AM3096" s="389" t="str">
        <f t="shared" si="750"/>
        <v/>
      </c>
      <c r="AN3096" s="304"/>
      <c r="AO3096" s="304"/>
      <c r="AP3096" s="312"/>
      <c r="AQ3096" s="312"/>
      <c r="AR3096" s="312"/>
      <c r="AS3096" s="304"/>
      <c r="AT3096" s="312"/>
      <c r="AU3096" s="329">
        <f>VLOOKUP(C3096,[1]world!$A$2:$B$3555,2,FALSE)</f>
        <v>7</v>
      </c>
      <c r="AV3096" s="329">
        <v>388</v>
      </c>
      <c r="AW3096" s="304">
        <v>0.37</v>
      </c>
      <c r="AX3096" s="304">
        <v>6</v>
      </c>
      <c r="AY3096" s="304">
        <v>-999</v>
      </c>
      <c r="AZ3096" s="304">
        <v>1320</v>
      </c>
      <c r="BA3096" s="304">
        <v>6</v>
      </c>
      <c r="BB3096" s="304">
        <v>-999</v>
      </c>
      <c r="BC3096" s="304">
        <v>1320</v>
      </c>
      <c r="BD3096" s="304">
        <v>20</v>
      </c>
      <c r="BE3096" s="304">
        <v>20</v>
      </c>
      <c r="BF3096" s="304">
        <v>-999</v>
      </c>
      <c r="BG3096" s="304">
        <v>-999</v>
      </c>
      <c r="BH3096" s="304">
        <v>1320</v>
      </c>
      <c r="BI3096" s="304">
        <v>1320</v>
      </c>
      <c r="BJ3096" s="304">
        <v>0</v>
      </c>
      <c r="BK3096" s="304" t="s">
        <v>4954</v>
      </c>
      <c r="BL3096" s="304">
        <v>0</v>
      </c>
    </row>
    <row r="3097" spans="1:64" ht="15" hidden="1" customHeight="1" x14ac:dyDescent="0.2">
      <c r="A3097" s="304" t="s">
        <v>6176</v>
      </c>
      <c r="B3097" s="304" t="s">
        <v>1612</v>
      </c>
      <c r="C3097" s="304">
        <v>3236</v>
      </c>
      <c r="D3097" s="349" t="s">
        <v>1725</v>
      </c>
      <c r="E3097" s="304" t="s">
        <v>1725</v>
      </c>
      <c r="F3097" s="304"/>
      <c r="G3097" s="324">
        <v>33.290300000000002</v>
      </c>
      <c r="H3097" s="324">
        <v>134.16810000000001</v>
      </c>
      <c r="I3097" s="324" t="s">
        <v>214</v>
      </c>
      <c r="J3097" s="368">
        <f t="shared" ref="J3097:J3105" si="754">U3097</f>
        <v>248.37723871436833</v>
      </c>
      <c r="K3097" s="331">
        <v>0.13</v>
      </c>
      <c r="L3097" s="304" t="str">
        <f t="shared" si="747"/>
        <v>D</v>
      </c>
      <c r="M3097" s="388">
        <v>1</v>
      </c>
      <c r="N3097" s="304">
        <v>194.1</v>
      </c>
      <c r="O3097" s="304">
        <v>15</v>
      </c>
      <c r="P3097" s="331"/>
      <c r="Q3097" s="356"/>
      <c r="R3097" s="304"/>
      <c r="S3097" s="356">
        <v>230.14185376885058</v>
      </c>
      <c r="T3097" s="356">
        <v>266.61262365988608</v>
      </c>
      <c r="U3097" s="356">
        <f t="shared" ref="U3097:U3112" si="755">IF(O3097&lt;=10,T3097,IF(O3097&gt;=20,S3097,((O3097-10)*(S3097-T3097)/10+T3097)))</f>
        <v>248.37723871436833</v>
      </c>
      <c r="V3097" s="356"/>
      <c r="W3097" s="304" t="s">
        <v>4661</v>
      </c>
      <c r="X3097" s="304">
        <v>-999</v>
      </c>
      <c r="Y3097" s="366" t="str">
        <f t="shared" si="749"/>
        <v>-</v>
      </c>
      <c r="Z3097" s="304"/>
      <c r="AA3097" s="304"/>
      <c r="AB3097" s="304">
        <v>-999</v>
      </c>
      <c r="AC3097" s="304">
        <v>-999</v>
      </c>
      <c r="AD3097" s="366">
        <v>-999</v>
      </c>
      <c r="AE3097" s="304">
        <v>-999</v>
      </c>
      <c r="AF3097" s="304">
        <v>-999</v>
      </c>
      <c r="AG3097" s="304"/>
      <c r="AH3097" s="304">
        <v>7.0674600000000004E-2</v>
      </c>
      <c r="AI3097" s="312"/>
      <c r="AJ3097" s="332">
        <v>760</v>
      </c>
      <c r="AK3097" s="304">
        <f t="shared" si="748"/>
        <v>760</v>
      </c>
      <c r="AL3097" s="304">
        <f t="shared" si="753"/>
        <v>0.43</v>
      </c>
      <c r="AM3097" s="389" t="str">
        <f t="shared" si="750"/>
        <v/>
      </c>
      <c r="AN3097" s="304"/>
      <c r="AO3097" s="304"/>
      <c r="AP3097" s="312"/>
      <c r="AQ3097" s="312"/>
      <c r="AR3097" s="312"/>
      <c r="AS3097" s="304"/>
      <c r="AT3097" s="312"/>
      <c r="AU3097" s="329">
        <f>VLOOKUP(C3097,[1]world!$A$2:$B$3555,2,FALSE)</f>
        <v>3</v>
      </c>
      <c r="AV3097" s="329">
        <v>547</v>
      </c>
      <c r="AW3097" s="304">
        <v>0.37</v>
      </c>
      <c r="AX3097" s="304">
        <v>20</v>
      </c>
      <c r="AY3097" s="304">
        <v>-999</v>
      </c>
      <c r="AZ3097" s="304">
        <v>140</v>
      </c>
      <c r="BA3097" s="304">
        <v>20</v>
      </c>
      <c r="BB3097" s="304">
        <v>-999</v>
      </c>
      <c r="BC3097" s="304">
        <v>140</v>
      </c>
      <c r="BD3097" s="304">
        <v>20</v>
      </c>
      <c r="BE3097" s="304">
        <v>20</v>
      </c>
      <c r="BF3097" s="304">
        <v>-999</v>
      </c>
      <c r="BG3097" s="304">
        <v>-999</v>
      </c>
      <c r="BH3097" s="304">
        <v>140</v>
      </c>
      <c r="BI3097" s="304">
        <v>140</v>
      </c>
      <c r="BJ3097" s="304">
        <v>2</v>
      </c>
      <c r="BK3097" s="304" t="s">
        <v>4954</v>
      </c>
      <c r="BL3097" s="304">
        <v>2</v>
      </c>
    </row>
    <row r="3098" spans="1:64" ht="15" hidden="1" customHeight="1" x14ac:dyDescent="0.2">
      <c r="A3098" s="304" t="s">
        <v>6176</v>
      </c>
      <c r="B3098" s="304" t="s">
        <v>1612</v>
      </c>
      <c r="C3098" s="304">
        <v>3237</v>
      </c>
      <c r="D3098" s="349" t="s">
        <v>1778</v>
      </c>
      <c r="E3098" s="304" t="s">
        <v>1778</v>
      </c>
      <c r="F3098" s="304"/>
      <c r="G3098" s="324">
        <v>33.501399999999997</v>
      </c>
      <c r="H3098" s="324">
        <v>133.9068</v>
      </c>
      <c r="I3098" s="324" t="s">
        <v>212</v>
      </c>
      <c r="J3098" s="368">
        <f t="shared" si="754"/>
        <v>265.71078915041841</v>
      </c>
      <c r="K3098" s="331">
        <v>0.13</v>
      </c>
      <c r="L3098" s="304" t="str">
        <f t="shared" si="747"/>
        <v>D</v>
      </c>
      <c r="M3098" s="388">
        <v>1</v>
      </c>
      <c r="N3098" s="304">
        <v>237.9</v>
      </c>
      <c r="O3098" s="304">
        <v>20</v>
      </c>
      <c r="P3098" s="331"/>
      <c r="Q3098" s="356"/>
      <c r="R3098" s="304"/>
      <c r="S3098" s="356">
        <v>265.71078915041841</v>
      </c>
      <c r="T3098" s="356">
        <v>285.85932060861637</v>
      </c>
      <c r="U3098" s="356">
        <f t="shared" si="755"/>
        <v>265.71078915041841</v>
      </c>
      <c r="V3098" s="356"/>
      <c r="W3098" s="304" t="s">
        <v>1674</v>
      </c>
      <c r="X3098" s="304" t="s">
        <v>213</v>
      </c>
      <c r="Y3098" s="366">
        <f t="shared" si="749"/>
        <v>274.5</v>
      </c>
      <c r="Z3098" s="304"/>
      <c r="AA3098" s="304"/>
      <c r="AB3098" s="304">
        <v>-999</v>
      </c>
      <c r="AC3098" s="304">
        <v>-999</v>
      </c>
      <c r="AD3098" s="366">
        <v>-999</v>
      </c>
      <c r="AE3098" s="304">
        <v>-999</v>
      </c>
      <c r="AF3098" s="304">
        <v>-999</v>
      </c>
      <c r="AG3098" s="304"/>
      <c r="AH3098" s="304">
        <v>1.05646E-2</v>
      </c>
      <c r="AI3098" s="312"/>
      <c r="AJ3098" s="332">
        <v>435</v>
      </c>
      <c r="AK3098" s="304">
        <f t="shared" si="748"/>
        <v>425</v>
      </c>
      <c r="AL3098" s="304">
        <f t="shared" si="753"/>
        <v>0.43</v>
      </c>
      <c r="AM3098" s="389" t="str">
        <f t="shared" si="750"/>
        <v/>
      </c>
      <c r="AN3098" s="304"/>
      <c r="AO3098" s="304"/>
      <c r="AP3098" s="312"/>
      <c r="AQ3098" s="312"/>
      <c r="AR3098" s="312"/>
      <c r="AS3098" s="304"/>
      <c r="AT3098" s="312"/>
      <c r="AU3098" s="329">
        <f>VLOOKUP(C3098,[1]world!$A$2:$B$3555,2,FALSE)</f>
        <v>1</v>
      </c>
      <c r="AV3098" s="329">
        <v>519</v>
      </c>
      <c r="AW3098" s="304">
        <v>0.37</v>
      </c>
      <c r="AX3098" s="304">
        <v>20</v>
      </c>
      <c r="AY3098" s="304">
        <v>-999</v>
      </c>
      <c r="AZ3098" s="304">
        <v>440</v>
      </c>
      <c r="BA3098" s="304">
        <v>20</v>
      </c>
      <c r="BB3098" s="304">
        <v>-999</v>
      </c>
      <c r="BC3098" s="304">
        <v>440</v>
      </c>
      <c r="BD3098" s="304">
        <v>20</v>
      </c>
      <c r="BE3098" s="304">
        <v>20</v>
      </c>
      <c r="BF3098" s="304">
        <v>-999</v>
      </c>
      <c r="BG3098" s="304">
        <v>-999</v>
      </c>
      <c r="BH3098" s="304">
        <v>440</v>
      </c>
      <c r="BI3098" s="304">
        <v>440</v>
      </c>
      <c r="BJ3098" s="304">
        <v>2</v>
      </c>
      <c r="BK3098" s="304" t="s">
        <v>4954</v>
      </c>
      <c r="BL3098" s="304">
        <v>2</v>
      </c>
    </row>
    <row r="3099" spans="1:64" ht="15" hidden="1" customHeight="1" x14ac:dyDescent="0.2">
      <c r="A3099" s="304" t="s">
        <v>6176</v>
      </c>
      <c r="B3099" s="304" t="s">
        <v>1612</v>
      </c>
      <c r="C3099" s="304">
        <v>3238</v>
      </c>
      <c r="D3099" s="349" t="s">
        <v>1882</v>
      </c>
      <c r="E3099" s="304" t="s">
        <v>1882</v>
      </c>
      <c r="F3099" s="304"/>
      <c r="G3099" s="324">
        <v>33.697499999999998</v>
      </c>
      <c r="H3099" s="324">
        <v>133.87710000000001</v>
      </c>
      <c r="I3099" s="324" t="s">
        <v>212</v>
      </c>
      <c r="J3099" s="368">
        <f t="shared" si="754"/>
        <v>369.95120912593558</v>
      </c>
      <c r="K3099" s="331">
        <v>0.13</v>
      </c>
      <c r="L3099" s="304" t="str">
        <f t="shared" si="747"/>
        <v>C</v>
      </c>
      <c r="M3099" s="388">
        <v>1</v>
      </c>
      <c r="N3099" s="304">
        <v>330.2</v>
      </c>
      <c r="O3099" s="304">
        <v>20</v>
      </c>
      <c r="P3099" s="331"/>
      <c r="Q3099" s="356"/>
      <c r="R3099" s="304"/>
      <c r="S3099" s="356">
        <v>369.95120912593558</v>
      </c>
      <c r="T3099" s="356">
        <v>396.92955942968428</v>
      </c>
      <c r="U3099" s="356">
        <f t="shared" si="755"/>
        <v>369.95120912593558</v>
      </c>
      <c r="V3099" s="356"/>
      <c r="W3099" s="304" t="s">
        <v>1674</v>
      </c>
      <c r="X3099" s="304" t="s">
        <v>213</v>
      </c>
      <c r="Y3099" s="366">
        <f t="shared" si="749"/>
        <v>274.5</v>
      </c>
      <c r="Z3099" s="304"/>
      <c r="AA3099" s="304"/>
      <c r="AB3099" s="304">
        <v>-999</v>
      </c>
      <c r="AC3099" s="304">
        <v>-999</v>
      </c>
      <c r="AD3099" s="366">
        <v>-999</v>
      </c>
      <c r="AE3099" s="304">
        <v>-999</v>
      </c>
      <c r="AF3099" s="304">
        <v>-999</v>
      </c>
      <c r="AG3099" s="304"/>
      <c r="AH3099" s="304">
        <v>0.104043</v>
      </c>
      <c r="AI3099" s="312"/>
      <c r="AJ3099" s="332">
        <v>760</v>
      </c>
      <c r="AK3099" s="304">
        <f t="shared" si="748"/>
        <v>760</v>
      </c>
      <c r="AL3099" s="304">
        <f t="shared" si="753"/>
        <v>0.43</v>
      </c>
      <c r="AM3099" s="389" t="str">
        <f t="shared" si="750"/>
        <v/>
      </c>
      <c r="AN3099" s="304"/>
      <c r="AO3099" s="304"/>
      <c r="AP3099" s="312"/>
      <c r="AQ3099" s="312"/>
      <c r="AR3099" s="312"/>
      <c r="AS3099" s="304"/>
      <c r="AT3099" s="312"/>
      <c r="AU3099" s="329">
        <f>VLOOKUP(C3099,[1]world!$A$2:$B$3555,2,FALSE)</f>
        <v>1</v>
      </c>
      <c r="AV3099" s="329">
        <v>519</v>
      </c>
      <c r="AW3099" s="304">
        <v>0.37</v>
      </c>
      <c r="AX3099" s="304">
        <v>20</v>
      </c>
      <c r="AY3099" s="304">
        <v>-999</v>
      </c>
      <c r="AZ3099" s="304">
        <v>40</v>
      </c>
      <c r="BA3099" s="304">
        <v>20</v>
      </c>
      <c r="BB3099" s="304">
        <v>-999</v>
      </c>
      <c r="BC3099" s="304">
        <v>40</v>
      </c>
      <c r="BD3099" s="304">
        <v>20</v>
      </c>
      <c r="BE3099" s="304">
        <v>20</v>
      </c>
      <c r="BF3099" s="304">
        <v>-999</v>
      </c>
      <c r="BG3099" s="304">
        <v>-999</v>
      </c>
      <c r="BH3099" s="304">
        <v>40</v>
      </c>
      <c r="BI3099" s="304">
        <v>40</v>
      </c>
      <c r="BJ3099" s="304">
        <v>2</v>
      </c>
      <c r="BK3099" s="304" t="s">
        <v>4954</v>
      </c>
      <c r="BL3099" s="304">
        <v>2</v>
      </c>
    </row>
    <row r="3100" spans="1:64" ht="15" hidden="1" customHeight="1" x14ac:dyDescent="0.2">
      <c r="A3100" s="304" t="s">
        <v>6176</v>
      </c>
      <c r="B3100" s="304" t="s">
        <v>1612</v>
      </c>
      <c r="C3100" s="304">
        <v>3239</v>
      </c>
      <c r="D3100" s="349" t="s">
        <v>1818</v>
      </c>
      <c r="E3100" s="304" t="s">
        <v>1818</v>
      </c>
      <c r="F3100" s="304"/>
      <c r="G3100" s="324">
        <v>33.593400000000003</v>
      </c>
      <c r="H3100" s="324">
        <v>133.69210000000001</v>
      </c>
      <c r="I3100" s="324" t="s">
        <v>212</v>
      </c>
      <c r="J3100" s="368">
        <f t="shared" si="754"/>
        <v>403.33032096538358</v>
      </c>
      <c r="K3100" s="331">
        <v>0.13</v>
      </c>
      <c r="L3100" s="304" t="str">
        <f t="shared" si="747"/>
        <v>C</v>
      </c>
      <c r="M3100" s="388">
        <v>1</v>
      </c>
      <c r="N3100" s="304">
        <v>359.7</v>
      </c>
      <c r="O3100" s="304">
        <v>20</v>
      </c>
      <c r="P3100" s="331"/>
      <c r="Q3100" s="356"/>
      <c r="R3100" s="304"/>
      <c r="S3100" s="356">
        <v>403.33032096538358</v>
      </c>
      <c r="T3100" s="356">
        <v>431.9021015929722</v>
      </c>
      <c r="U3100" s="356">
        <f t="shared" si="755"/>
        <v>403.33032096538358</v>
      </c>
      <c r="V3100" s="356"/>
      <c r="W3100" s="304" t="s">
        <v>1674</v>
      </c>
      <c r="X3100" s="304" t="s">
        <v>213</v>
      </c>
      <c r="Y3100" s="366">
        <f t="shared" si="749"/>
        <v>274.5</v>
      </c>
      <c r="Z3100" s="304"/>
      <c r="AA3100" s="304"/>
      <c r="AB3100" s="304">
        <v>-999</v>
      </c>
      <c r="AC3100" s="304">
        <v>-999</v>
      </c>
      <c r="AD3100" s="366">
        <v>-999</v>
      </c>
      <c r="AE3100" s="304">
        <v>-999</v>
      </c>
      <c r="AF3100" s="304">
        <v>-999</v>
      </c>
      <c r="AG3100" s="304"/>
      <c r="AH3100" s="304">
        <v>1.1672200000000001E-2</v>
      </c>
      <c r="AI3100" s="312"/>
      <c r="AJ3100" s="332">
        <v>460</v>
      </c>
      <c r="AK3100" s="304">
        <f t="shared" si="748"/>
        <v>425</v>
      </c>
      <c r="AL3100" s="304">
        <f t="shared" si="753"/>
        <v>0.43</v>
      </c>
      <c r="AM3100" s="389" t="str">
        <f t="shared" si="750"/>
        <v/>
      </c>
      <c r="AN3100" s="304"/>
      <c r="AO3100" s="304"/>
      <c r="AP3100" s="312"/>
      <c r="AQ3100" s="312"/>
      <c r="AR3100" s="312"/>
      <c r="AS3100" s="304"/>
      <c r="AT3100" s="312"/>
      <c r="AU3100" s="329">
        <f>VLOOKUP(C3100,[1]world!$A$2:$B$3555,2,FALSE)</f>
        <v>7</v>
      </c>
      <c r="AV3100" s="329">
        <v>388</v>
      </c>
      <c r="AW3100" s="304">
        <v>0.37</v>
      </c>
      <c r="AX3100" s="304">
        <v>20</v>
      </c>
      <c r="AY3100" s="304">
        <v>-999</v>
      </c>
      <c r="AZ3100" s="304">
        <v>160</v>
      </c>
      <c r="BA3100" s="304">
        <v>20</v>
      </c>
      <c r="BB3100" s="304">
        <v>-999</v>
      </c>
      <c r="BC3100" s="304">
        <v>160</v>
      </c>
      <c r="BD3100" s="304">
        <v>20</v>
      </c>
      <c r="BE3100" s="304">
        <v>20</v>
      </c>
      <c r="BF3100" s="304">
        <v>-999</v>
      </c>
      <c r="BG3100" s="304">
        <v>-999</v>
      </c>
      <c r="BH3100" s="304">
        <v>160</v>
      </c>
      <c r="BI3100" s="304">
        <v>160</v>
      </c>
      <c r="BJ3100" s="304">
        <v>2</v>
      </c>
      <c r="BK3100" s="304" t="s">
        <v>4954</v>
      </c>
      <c r="BL3100" s="304">
        <v>2</v>
      </c>
    </row>
    <row r="3101" spans="1:64" ht="15" hidden="1" customHeight="1" x14ac:dyDescent="0.2">
      <c r="A3101" s="304" t="s">
        <v>6176</v>
      </c>
      <c r="B3101" s="304" t="s">
        <v>1612</v>
      </c>
      <c r="C3101" s="304">
        <v>3240</v>
      </c>
      <c r="D3101" s="349" t="s">
        <v>1773</v>
      </c>
      <c r="E3101" s="304" t="s">
        <v>1773</v>
      </c>
      <c r="F3101" s="304"/>
      <c r="G3101" s="324">
        <v>33.494500000000002</v>
      </c>
      <c r="H3101" s="324">
        <v>133.41650000000001</v>
      </c>
      <c r="I3101" s="324" t="s">
        <v>212</v>
      </c>
      <c r="J3101" s="368">
        <f t="shared" si="754"/>
        <v>235.39217215892421</v>
      </c>
      <c r="K3101" s="331">
        <v>0.2</v>
      </c>
      <c r="L3101" s="304" t="str">
        <f t="shared" si="747"/>
        <v>D</v>
      </c>
      <c r="M3101" s="388">
        <v>1</v>
      </c>
      <c r="N3101" s="304">
        <v>140.9</v>
      </c>
      <c r="O3101" s="304">
        <v>10</v>
      </c>
      <c r="P3101" s="331"/>
      <c r="Q3101" s="356"/>
      <c r="R3101" s="304"/>
      <c r="S3101" s="356">
        <v>179.35818237395054</v>
      </c>
      <c r="T3101" s="356">
        <v>235.39217215892421</v>
      </c>
      <c r="U3101" s="356">
        <f t="shared" si="755"/>
        <v>235.39217215892421</v>
      </c>
      <c r="V3101" s="356"/>
      <c r="W3101" s="304" t="s">
        <v>890</v>
      </c>
      <c r="X3101" s="304" t="s">
        <v>205</v>
      </c>
      <c r="Y3101" s="366">
        <f t="shared" si="749"/>
        <v>424.8</v>
      </c>
      <c r="Z3101" s="304"/>
      <c r="AA3101" s="304"/>
      <c r="AB3101" s="304">
        <v>-999</v>
      </c>
      <c r="AC3101" s="304">
        <v>-999</v>
      </c>
      <c r="AD3101" s="366">
        <v>-999</v>
      </c>
      <c r="AE3101" s="304">
        <v>-999</v>
      </c>
      <c r="AF3101" s="304">
        <v>-999</v>
      </c>
      <c r="AG3101" s="304"/>
      <c r="AH3101" s="304">
        <v>4.7278199999999998E-3</v>
      </c>
      <c r="AI3101" s="312"/>
      <c r="AJ3101" s="332">
        <v>314</v>
      </c>
      <c r="AK3101" s="304">
        <f t="shared" si="748"/>
        <v>270</v>
      </c>
      <c r="AL3101" s="304">
        <f t="shared" si="753"/>
        <v>0.43</v>
      </c>
      <c r="AM3101" s="389" t="str">
        <f t="shared" si="750"/>
        <v/>
      </c>
      <c r="AN3101" s="304"/>
      <c r="AO3101" s="304"/>
      <c r="AP3101" s="312"/>
      <c r="AQ3101" s="312"/>
      <c r="AR3101" s="312"/>
      <c r="AS3101" s="304"/>
      <c r="AT3101" s="312"/>
      <c r="AU3101" s="329">
        <f>VLOOKUP(C3101,[1]world!$A$2:$B$3555,2,FALSE)</f>
        <v>11</v>
      </c>
      <c r="AV3101" s="329">
        <v>328</v>
      </c>
      <c r="AW3101" s="304">
        <v>0.37</v>
      </c>
      <c r="AX3101" s="304">
        <v>40</v>
      </c>
      <c r="AY3101" s="304">
        <v>-999</v>
      </c>
      <c r="AZ3101" s="304">
        <v>160</v>
      </c>
      <c r="BA3101" s="304">
        <v>40</v>
      </c>
      <c r="BB3101" s="304">
        <v>-999</v>
      </c>
      <c r="BC3101" s="304">
        <v>160</v>
      </c>
      <c r="BD3101" s="304">
        <v>40</v>
      </c>
      <c r="BE3101" s="304">
        <v>40</v>
      </c>
      <c r="BF3101" s="304">
        <v>-999</v>
      </c>
      <c r="BG3101" s="304">
        <v>-999</v>
      </c>
      <c r="BH3101" s="304">
        <v>160</v>
      </c>
      <c r="BI3101" s="304">
        <v>160</v>
      </c>
      <c r="BJ3101" s="304">
        <v>2</v>
      </c>
      <c r="BK3101" s="304" t="s">
        <v>4954</v>
      </c>
      <c r="BL3101" s="304">
        <v>2</v>
      </c>
    </row>
    <row r="3102" spans="1:64" ht="15" hidden="1" customHeight="1" x14ac:dyDescent="0.2">
      <c r="A3102" s="304" t="s">
        <v>6176</v>
      </c>
      <c r="B3102" s="304" t="s">
        <v>1612</v>
      </c>
      <c r="C3102" s="304">
        <v>3241</v>
      </c>
      <c r="D3102" s="349" t="s">
        <v>1795</v>
      </c>
      <c r="E3102" s="304" t="s">
        <v>1795</v>
      </c>
      <c r="F3102" s="304"/>
      <c r="G3102" s="324">
        <v>33.561100000000003</v>
      </c>
      <c r="H3102" s="324">
        <v>133.52709999999999</v>
      </c>
      <c r="I3102" s="324" t="s">
        <v>212</v>
      </c>
      <c r="J3102" s="368">
        <f t="shared" si="754"/>
        <v>180.61571960715213</v>
      </c>
      <c r="K3102" s="331">
        <v>0.13</v>
      </c>
      <c r="L3102" s="304" t="str">
        <f t="shared" si="747"/>
        <v>D</v>
      </c>
      <c r="M3102" s="388">
        <v>1</v>
      </c>
      <c r="N3102" s="304">
        <v>162.30000000000001</v>
      </c>
      <c r="O3102" s="304">
        <v>20</v>
      </c>
      <c r="P3102" s="331"/>
      <c r="Q3102" s="356"/>
      <c r="R3102" s="304"/>
      <c r="S3102" s="356">
        <v>180.61571960715213</v>
      </c>
      <c r="T3102" s="356">
        <v>193.08000076023887</v>
      </c>
      <c r="U3102" s="356">
        <f t="shared" si="755"/>
        <v>180.61571960715213</v>
      </c>
      <c r="V3102" s="356"/>
      <c r="W3102" s="304" t="s">
        <v>1674</v>
      </c>
      <c r="X3102" s="304" t="s">
        <v>213</v>
      </c>
      <c r="Y3102" s="366">
        <f t="shared" si="749"/>
        <v>274.5</v>
      </c>
      <c r="Z3102" s="304"/>
      <c r="AA3102" s="304"/>
      <c r="AB3102" s="304">
        <v>-999</v>
      </c>
      <c r="AC3102" s="304">
        <v>-999</v>
      </c>
      <c r="AD3102" s="366">
        <v>-999</v>
      </c>
      <c r="AE3102" s="304">
        <v>-999</v>
      </c>
      <c r="AF3102" s="304">
        <v>-999</v>
      </c>
      <c r="AG3102" s="304"/>
      <c r="AH3102" s="304">
        <v>2.0139400000000001E-3</v>
      </c>
      <c r="AI3102" s="312"/>
      <c r="AJ3102" s="332">
        <v>240</v>
      </c>
      <c r="AK3102" s="304">
        <f t="shared" si="748"/>
        <v>270</v>
      </c>
      <c r="AL3102" s="304">
        <f t="shared" si="753"/>
        <v>0.2</v>
      </c>
      <c r="AM3102" s="389" t="str">
        <f t="shared" si="750"/>
        <v/>
      </c>
      <c r="AN3102" s="304"/>
      <c r="AO3102" s="304"/>
      <c r="AP3102" s="312"/>
      <c r="AQ3102" s="312"/>
      <c r="AR3102" s="312"/>
      <c r="AS3102" s="304"/>
      <c r="AT3102" s="312"/>
      <c r="AU3102" s="329">
        <f>VLOOKUP(C3102,[1]world!$A$2:$B$3555,2,FALSE)</f>
        <v>15</v>
      </c>
      <c r="AV3102" s="329">
        <v>363</v>
      </c>
      <c r="AW3102" s="304">
        <v>0.37</v>
      </c>
      <c r="AX3102" s="304">
        <v>20</v>
      </c>
      <c r="AY3102" s="304">
        <v>-999</v>
      </c>
      <c r="AZ3102" s="304">
        <v>100</v>
      </c>
      <c r="BA3102" s="304">
        <v>20</v>
      </c>
      <c r="BB3102" s="304">
        <v>-999</v>
      </c>
      <c r="BC3102" s="304">
        <v>100</v>
      </c>
      <c r="BD3102" s="304">
        <v>20</v>
      </c>
      <c r="BE3102" s="304">
        <v>20</v>
      </c>
      <c r="BF3102" s="304">
        <v>-999</v>
      </c>
      <c r="BG3102" s="304">
        <v>-999</v>
      </c>
      <c r="BH3102" s="304">
        <v>100</v>
      </c>
      <c r="BI3102" s="304">
        <v>100</v>
      </c>
      <c r="BJ3102" s="304">
        <v>2</v>
      </c>
      <c r="BK3102" s="304" t="s">
        <v>4954</v>
      </c>
      <c r="BL3102" s="304">
        <v>2</v>
      </c>
    </row>
    <row r="3103" spans="1:64" ht="15" hidden="1" customHeight="1" x14ac:dyDescent="0.2">
      <c r="A3103" s="304" t="s">
        <v>6176</v>
      </c>
      <c r="B3103" s="304" t="s">
        <v>1612</v>
      </c>
      <c r="C3103" s="304">
        <v>3242</v>
      </c>
      <c r="D3103" s="349" t="s">
        <v>1951</v>
      </c>
      <c r="E3103" s="304" t="s">
        <v>1951</v>
      </c>
      <c r="F3103" s="304"/>
      <c r="G3103" s="324">
        <v>33.775799999999997</v>
      </c>
      <c r="H3103" s="324">
        <v>133.34649999999999</v>
      </c>
      <c r="I3103" s="324" t="s">
        <v>212</v>
      </c>
      <c r="J3103" s="368">
        <f t="shared" si="754"/>
        <v>822.25203498179997</v>
      </c>
      <c r="K3103" s="331">
        <v>0.2</v>
      </c>
      <c r="L3103" s="304" t="str">
        <f t="shared" si="747"/>
        <v>B</v>
      </c>
      <c r="M3103" s="388">
        <v>1</v>
      </c>
      <c r="N3103" s="304">
        <v>567.6</v>
      </c>
      <c r="O3103" s="304">
        <v>10</v>
      </c>
      <c r="P3103" s="331"/>
      <c r="Q3103" s="356"/>
      <c r="R3103" s="304"/>
      <c r="S3103" s="356">
        <v>752.5275853847611</v>
      </c>
      <c r="T3103" s="356">
        <v>822.25203498179997</v>
      </c>
      <c r="U3103" s="356">
        <f t="shared" si="755"/>
        <v>822.25203498179997</v>
      </c>
      <c r="V3103" s="356"/>
      <c r="W3103" s="304" t="s">
        <v>890</v>
      </c>
      <c r="X3103" s="304" t="s">
        <v>205</v>
      </c>
      <c r="Y3103" s="366">
        <f t="shared" si="749"/>
        <v>424.8</v>
      </c>
      <c r="Z3103" s="304"/>
      <c r="AA3103" s="304"/>
      <c r="AB3103" s="304">
        <v>-999</v>
      </c>
      <c r="AC3103" s="304">
        <v>-999</v>
      </c>
      <c r="AD3103" s="366">
        <v>-999</v>
      </c>
      <c r="AE3103" s="304">
        <v>-999</v>
      </c>
      <c r="AF3103" s="304">
        <v>-999</v>
      </c>
      <c r="AG3103" s="304"/>
      <c r="AH3103" s="304">
        <v>5.3348E-2</v>
      </c>
      <c r="AI3103" s="312"/>
      <c r="AJ3103" s="332">
        <v>760</v>
      </c>
      <c r="AK3103" s="304">
        <f t="shared" si="748"/>
        <v>760</v>
      </c>
      <c r="AL3103" s="304">
        <f t="shared" si="753"/>
        <v>0.43</v>
      </c>
      <c r="AM3103" s="389" t="str">
        <f t="shared" si="750"/>
        <v/>
      </c>
      <c r="AN3103" s="304"/>
      <c r="AO3103" s="304"/>
      <c r="AP3103" s="312"/>
      <c r="AQ3103" s="312"/>
      <c r="AR3103" s="312"/>
      <c r="AS3103" s="304"/>
      <c r="AT3103" s="312"/>
      <c r="AU3103" s="329">
        <f>VLOOKUP(C3103,[1]world!$A$2:$B$3555,2,FALSE)</f>
        <v>1</v>
      </c>
      <c r="AV3103" s="329">
        <v>519</v>
      </c>
      <c r="AW3103" s="304">
        <v>0.37</v>
      </c>
      <c r="AX3103" s="304">
        <v>2</v>
      </c>
      <c r="AY3103" s="304">
        <v>-999</v>
      </c>
      <c r="AZ3103" s="304">
        <v>-999</v>
      </c>
      <c r="BA3103" s="304">
        <v>2</v>
      </c>
      <c r="BB3103" s="304">
        <v>-999</v>
      </c>
      <c r="BC3103" s="304">
        <v>-999</v>
      </c>
      <c r="BD3103" s="304">
        <v>2</v>
      </c>
      <c r="BE3103" s="304">
        <v>2</v>
      </c>
      <c r="BF3103" s="304">
        <v>20</v>
      </c>
      <c r="BG3103" s="304">
        <v>40</v>
      </c>
      <c r="BH3103" s="304">
        <f>BI3103</f>
        <v>-999</v>
      </c>
      <c r="BI3103" s="304">
        <f>BC3103</f>
        <v>-999</v>
      </c>
      <c r="BJ3103" s="304">
        <v>0</v>
      </c>
      <c r="BK3103" s="304">
        <v>0</v>
      </c>
      <c r="BL3103" s="304">
        <v>0</v>
      </c>
    </row>
    <row r="3104" spans="1:64" ht="15" hidden="1" customHeight="1" x14ac:dyDescent="0.2">
      <c r="A3104" s="304" t="s">
        <v>6176</v>
      </c>
      <c r="B3104" s="304" t="s">
        <v>1612</v>
      </c>
      <c r="C3104" s="304">
        <v>3243</v>
      </c>
      <c r="D3104" s="349" t="s">
        <v>1806</v>
      </c>
      <c r="E3104" s="304" t="s">
        <v>1806</v>
      </c>
      <c r="F3104" s="304"/>
      <c r="G3104" s="324">
        <v>33.574199999999998</v>
      </c>
      <c r="H3104" s="324">
        <v>133.17179999999999</v>
      </c>
      <c r="I3104" s="324" t="s">
        <v>212</v>
      </c>
      <c r="J3104" s="368">
        <f t="shared" si="754"/>
        <v>701.69009783703154</v>
      </c>
      <c r="K3104" s="331">
        <v>0.2</v>
      </c>
      <c r="L3104" s="304" t="str">
        <f t="shared" si="747"/>
        <v>C</v>
      </c>
      <c r="M3104" s="388">
        <v>1</v>
      </c>
      <c r="N3104" s="304">
        <v>466.8</v>
      </c>
      <c r="O3104" s="304">
        <v>10</v>
      </c>
      <c r="P3104" s="331"/>
      <c r="Q3104" s="356"/>
      <c r="R3104" s="304"/>
      <c r="S3104" s="356">
        <v>615.36312510479877</v>
      </c>
      <c r="T3104" s="356">
        <v>701.69009783703154</v>
      </c>
      <c r="U3104" s="356">
        <f t="shared" si="755"/>
        <v>701.69009783703154</v>
      </c>
      <c r="V3104" s="356"/>
      <c r="W3104" s="304" t="s">
        <v>890</v>
      </c>
      <c r="X3104" s="304" t="s">
        <v>205</v>
      </c>
      <c r="Y3104" s="366">
        <f t="shared" si="749"/>
        <v>424.8</v>
      </c>
      <c r="Z3104" s="304"/>
      <c r="AA3104" s="304"/>
      <c r="AB3104" s="304">
        <v>-999</v>
      </c>
      <c r="AC3104" s="304">
        <v>-999</v>
      </c>
      <c r="AD3104" s="366">
        <v>-999</v>
      </c>
      <c r="AE3104" s="304">
        <v>-999</v>
      </c>
      <c r="AF3104" s="304">
        <v>-999</v>
      </c>
      <c r="AG3104" s="304"/>
      <c r="AH3104" s="304">
        <v>0.15511</v>
      </c>
      <c r="AI3104" s="312"/>
      <c r="AJ3104" s="332">
        <v>760</v>
      </c>
      <c r="AK3104" s="304">
        <f t="shared" si="748"/>
        <v>760</v>
      </c>
      <c r="AL3104" s="304">
        <f t="shared" si="753"/>
        <v>0.43</v>
      </c>
      <c r="AM3104" s="389" t="str">
        <f t="shared" si="750"/>
        <v/>
      </c>
      <c r="AN3104" s="304"/>
      <c r="AO3104" s="304"/>
      <c r="AP3104" s="312"/>
      <c r="AQ3104" s="312"/>
      <c r="AR3104" s="312"/>
      <c r="AS3104" s="304"/>
      <c r="AT3104" s="312"/>
      <c r="AU3104" s="329">
        <f>VLOOKUP(C3104,[1]world!$A$2:$B$3555,2,FALSE)</f>
        <v>1</v>
      </c>
      <c r="AV3104" s="329">
        <v>519</v>
      </c>
      <c r="AW3104" s="304">
        <v>0.37</v>
      </c>
      <c r="AX3104" s="304">
        <v>20</v>
      </c>
      <c r="AY3104" s="304">
        <v>-999</v>
      </c>
      <c r="AZ3104" s="304">
        <v>40</v>
      </c>
      <c r="BA3104" s="304">
        <v>20</v>
      </c>
      <c r="BB3104" s="304">
        <v>-999</v>
      </c>
      <c r="BC3104" s="304">
        <v>40</v>
      </c>
      <c r="BD3104" s="304">
        <v>20</v>
      </c>
      <c r="BE3104" s="304">
        <v>20</v>
      </c>
      <c r="BF3104" s="304">
        <v>-999</v>
      </c>
      <c r="BG3104" s="304">
        <v>-999</v>
      </c>
      <c r="BH3104" s="304">
        <v>40</v>
      </c>
      <c r="BI3104" s="304">
        <v>40</v>
      </c>
      <c r="BJ3104" s="304">
        <v>2</v>
      </c>
      <c r="BK3104" s="304" t="s">
        <v>4954</v>
      </c>
      <c r="BL3104" s="304">
        <v>2</v>
      </c>
    </row>
    <row r="3105" spans="1:64" ht="15" hidden="1" customHeight="1" x14ac:dyDescent="0.2">
      <c r="A3105" s="304" t="s">
        <v>6176</v>
      </c>
      <c r="B3105" s="304" t="s">
        <v>1612</v>
      </c>
      <c r="C3105" s="304">
        <v>3244</v>
      </c>
      <c r="D3105" s="349" t="s">
        <v>1747</v>
      </c>
      <c r="E3105" s="304" t="s">
        <v>1747</v>
      </c>
      <c r="F3105" s="304"/>
      <c r="G3105" s="324">
        <v>33.392499999999998</v>
      </c>
      <c r="H3105" s="324">
        <v>133.28960000000001</v>
      </c>
      <c r="I3105" s="324" t="s">
        <v>212</v>
      </c>
      <c r="J3105" s="368">
        <f t="shared" si="754"/>
        <v>335.85938317444749</v>
      </c>
      <c r="K3105" s="331">
        <v>0.2</v>
      </c>
      <c r="L3105" s="304" t="str">
        <f t="shared" si="747"/>
        <v>D</v>
      </c>
      <c r="M3105" s="388">
        <v>1</v>
      </c>
      <c r="N3105" s="304">
        <v>203.1</v>
      </c>
      <c r="O3105" s="304">
        <v>10</v>
      </c>
      <c r="P3105" s="331"/>
      <c r="Q3105" s="356"/>
      <c r="R3105" s="304"/>
      <c r="S3105" s="356">
        <v>261.31061566505559</v>
      </c>
      <c r="T3105" s="356">
        <v>335.85938317444749</v>
      </c>
      <c r="U3105" s="356">
        <f t="shared" si="755"/>
        <v>335.85938317444749</v>
      </c>
      <c r="V3105" s="356"/>
      <c r="W3105" s="304" t="s">
        <v>890</v>
      </c>
      <c r="X3105" s="304" t="s">
        <v>205</v>
      </c>
      <c r="Y3105" s="366">
        <f t="shared" si="749"/>
        <v>424.8</v>
      </c>
      <c r="Z3105" s="304"/>
      <c r="AA3105" s="304"/>
      <c r="AB3105" s="304">
        <v>-999</v>
      </c>
      <c r="AC3105" s="304">
        <v>-999</v>
      </c>
      <c r="AD3105" s="366">
        <v>-999</v>
      </c>
      <c r="AE3105" s="304">
        <v>-999</v>
      </c>
      <c r="AF3105" s="304">
        <v>-999</v>
      </c>
      <c r="AG3105" s="304"/>
      <c r="AH3105" s="304">
        <v>7.8031000000000003E-3</v>
      </c>
      <c r="AI3105" s="312"/>
      <c r="AJ3105" s="332">
        <v>374</v>
      </c>
      <c r="AK3105" s="304">
        <f t="shared" si="748"/>
        <v>425</v>
      </c>
      <c r="AL3105" s="304">
        <f t="shared" si="753"/>
        <v>0.43</v>
      </c>
      <c r="AM3105" s="389" t="str">
        <f t="shared" si="750"/>
        <v/>
      </c>
      <c r="AN3105" s="304"/>
      <c r="AO3105" s="304"/>
      <c r="AP3105" s="312"/>
      <c r="AQ3105" s="312"/>
      <c r="AR3105" s="312"/>
      <c r="AS3105" s="304"/>
      <c r="AT3105" s="312"/>
      <c r="AU3105" s="329">
        <f>VLOOKUP(C3105,[1]world!$A$2:$B$3555,2,FALSE)</f>
        <v>7</v>
      </c>
      <c r="AV3105" s="329">
        <v>388</v>
      </c>
      <c r="AW3105" s="304">
        <v>0.37</v>
      </c>
      <c r="AX3105" s="304">
        <v>20</v>
      </c>
      <c r="AY3105" s="304">
        <v>-999</v>
      </c>
      <c r="AZ3105" s="304">
        <v>60</v>
      </c>
      <c r="BA3105" s="304">
        <v>20</v>
      </c>
      <c r="BB3105" s="304">
        <v>-999</v>
      </c>
      <c r="BC3105" s="304">
        <v>60</v>
      </c>
      <c r="BD3105" s="304">
        <v>20</v>
      </c>
      <c r="BE3105" s="304">
        <v>20</v>
      </c>
      <c r="BF3105" s="304">
        <v>-999</v>
      </c>
      <c r="BG3105" s="304">
        <v>-999</v>
      </c>
      <c r="BH3105" s="304">
        <v>60</v>
      </c>
      <c r="BI3105" s="304">
        <v>60</v>
      </c>
      <c r="BJ3105" s="304">
        <v>2</v>
      </c>
      <c r="BK3105" s="304" t="s">
        <v>4954</v>
      </c>
      <c r="BL3105" s="304">
        <v>2</v>
      </c>
    </row>
    <row r="3106" spans="1:64" ht="15" hidden="1" customHeight="1" x14ac:dyDescent="0.2">
      <c r="A3106" s="304" t="s">
        <v>6176</v>
      </c>
      <c r="B3106" s="304" t="s">
        <v>1612</v>
      </c>
      <c r="C3106" s="304">
        <v>3245</v>
      </c>
      <c r="D3106" s="349" t="s">
        <v>1750</v>
      </c>
      <c r="E3106" s="304" t="s">
        <v>1750</v>
      </c>
      <c r="F3106" s="304"/>
      <c r="G3106" s="324">
        <v>33.398200000000003</v>
      </c>
      <c r="H3106" s="324">
        <v>132.89619999999999</v>
      </c>
      <c r="I3106" s="324" t="s">
        <v>212</v>
      </c>
      <c r="J3106" s="368">
        <f>EXP(0.38*LN(Y3106)+0.32*LN(AJ3106)+0.3*LN(AV3106))</f>
        <v>543.40129610823635</v>
      </c>
      <c r="K3106" s="331">
        <f>SQRT(0.38*AA3106^2+0.32*AL3106^2+0.3*AW3106^2)</f>
        <v>0.38663419403875804</v>
      </c>
      <c r="L3106" s="304" t="str">
        <f t="shared" si="747"/>
        <v>C</v>
      </c>
      <c r="M3106" s="388" t="s">
        <v>6089</v>
      </c>
      <c r="N3106" s="304">
        <v>601.70000000000005</v>
      </c>
      <c r="O3106" s="304">
        <v>5</v>
      </c>
      <c r="P3106" s="356"/>
      <c r="Q3106" s="356"/>
      <c r="R3106" s="304"/>
      <c r="S3106" s="356" t="s">
        <v>212</v>
      </c>
      <c r="T3106" s="356">
        <v>913.93086365369754</v>
      </c>
      <c r="U3106" s="356">
        <f t="shared" si="755"/>
        <v>913.93086365369754</v>
      </c>
      <c r="V3106" s="356"/>
      <c r="W3106" s="304" t="s">
        <v>890</v>
      </c>
      <c r="X3106" s="304" t="s">
        <v>205</v>
      </c>
      <c r="Y3106" s="366">
        <f t="shared" si="749"/>
        <v>424.8</v>
      </c>
      <c r="Z3106" s="304"/>
      <c r="AA3106" s="331">
        <v>0.36</v>
      </c>
      <c r="AB3106" s="304">
        <v>-999</v>
      </c>
      <c r="AC3106" s="304">
        <v>-999</v>
      </c>
      <c r="AD3106" s="366">
        <v>-999</v>
      </c>
      <c r="AE3106" s="304">
        <v>-999</v>
      </c>
      <c r="AF3106" s="304">
        <v>-999</v>
      </c>
      <c r="AG3106" s="304"/>
      <c r="AH3106" s="304">
        <v>8.0979599999999999E-2</v>
      </c>
      <c r="AI3106" s="312"/>
      <c r="AJ3106" s="332">
        <v>760</v>
      </c>
      <c r="AK3106" s="304">
        <f t="shared" si="748"/>
        <v>760</v>
      </c>
      <c r="AL3106" s="363">
        <v>0.43</v>
      </c>
      <c r="AM3106" s="389" t="str">
        <f t="shared" si="750"/>
        <v/>
      </c>
      <c r="AN3106" s="304"/>
      <c r="AO3106" s="304"/>
      <c r="AP3106" s="312"/>
      <c r="AQ3106" s="312"/>
      <c r="AR3106" s="312"/>
      <c r="AS3106" s="304"/>
      <c r="AT3106" s="312"/>
      <c r="AU3106" s="329">
        <f>VLOOKUP(C3106,[1]world!$A$2:$B$3555,2,FALSE)</f>
        <v>1</v>
      </c>
      <c r="AV3106" s="329">
        <v>519</v>
      </c>
      <c r="AW3106" s="304">
        <v>0.37</v>
      </c>
      <c r="AX3106" s="304">
        <v>5</v>
      </c>
      <c r="AY3106" s="304">
        <v>-999</v>
      </c>
      <c r="AZ3106" s="304">
        <v>-999</v>
      </c>
      <c r="BA3106" s="304">
        <v>5</v>
      </c>
      <c r="BB3106" s="304">
        <v>-999</v>
      </c>
      <c r="BC3106" s="304">
        <v>-999</v>
      </c>
      <c r="BD3106" s="304">
        <v>3</v>
      </c>
      <c r="BE3106" s="304">
        <v>3</v>
      </c>
      <c r="BF3106" s="304">
        <v>20</v>
      </c>
      <c r="BG3106" s="304">
        <v>40</v>
      </c>
      <c r="BH3106" s="304">
        <f>BI3106</f>
        <v>-999</v>
      </c>
      <c r="BI3106" s="304">
        <f>BC3106</f>
        <v>-999</v>
      </c>
      <c r="BJ3106" s="304">
        <v>0</v>
      </c>
      <c r="BK3106" s="304">
        <v>0</v>
      </c>
      <c r="BL3106" s="304">
        <v>0</v>
      </c>
    </row>
    <row r="3107" spans="1:64" ht="15" hidden="1" customHeight="1" x14ac:dyDescent="0.2">
      <c r="A3107" s="304" t="s">
        <v>6176</v>
      </c>
      <c r="B3107" s="304" t="s">
        <v>1612</v>
      </c>
      <c r="C3107" s="304">
        <v>3246</v>
      </c>
      <c r="D3107" s="349" t="s">
        <v>1706</v>
      </c>
      <c r="E3107" s="304" t="s">
        <v>1706</v>
      </c>
      <c r="F3107" s="304"/>
      <c r="G3107" s="324">
        <v>33.1967</v>
      </c>
      <c r="H3107" s="324">
        <v>132.97579999999999</v>
      </c>
      <c r="I3107" s="324" t="s">
        <v>212</v>
      </c>
      <c r="J3107" s="368">
        <f t="shared" ref="J3107:J3112" si="756">U3107</f>
        <v>348.0080567544112</v>
      </c>
      <c r="K3107" s="331">
        <v>0.2</v>
      </c>
      <c r="L3107" s="304" t="str">
        <f t="shared" si="747"/>
        <v>D</v>
      </c>
      <c r="M3107" s="388">
        <v>1</v>
      </c>
      <c r="N3107" s="304">
        <v>210.9</v>
      </c>
      <c r="O3107" s="304">
        <v>10</v>
      </c>
      <c r="P3107" s="331"/>
      <c r="Q3107" s="356"/>
      <c r="R3107" s="304"/>
      <c r="S3107" s="356">
        <v>271.64493758409196</v>
      </c>
      <c r="T3107" s="356">
        <v>348.0080567544112</v>
      </c>
      <c r="U3107" s="356">
        <f t="shared" si="755"/>
        <v>348.0080567544112</v>
      </c>
      <c r="V3107" s="356"/>
      <c r="W3107" s="304" t="s">
        <v>890</v>
      </c>
      <c r="X3107" s="304" t="s">
        <v>205</v>
      </c>
      <c r="Y3107" s="366">
        <f t="shared" si="749"/>
        <v>424.8</v>
      </c>
      <c r="Z3107" s="304"/>
      <c r="AA3107" s="304"/>
      <c r="AB3107" s="304">
        <v>-999</v>
      </c>
      <c r="AC3107" s="304">
        <v>-999</v>
      </c>
      <c r="AD3107" s="366">
        <v>-999</v>
      </c>
      <c r="AE3107" s="304">
        <v>-999</v>
      </c>
      <c r="AF3107" s="304">
        <v>-999</v>
      </c>
      <c r="AG3107" s="304"/>
      <c r="AH3107" s="304">
        <v>0.13075600000000001</v>
      </c>
      <c r="AI3107" s="312"/>
      <c r="AJ3107" s="332">
        <v>760</v>
      </c>
      <c r="AK3107" s="304">
        <f t="shared" si="748"/>
        <v>760</v>
      </c>
      <c r="AL3107" s="304">
        <f t="shared" ref="AL3107:AL3138" si="757">IF(AH3107&lt;=0.0022,0.2,0.43)</f>
        <v>0.43</v>
      </c>
      <c r="AM3107" s="389" t="str">
        <f t="shared" si="750"/>
        <v/>
      </c>
      <c r="AN3107" s="304"/>
      <c r="AO3107" s="304"/>
      <c r="AP3107" s="312"/>
      <c r="AQ3107" s="312"/>
      <c r="AR3107" s="312"/>
      <c r="AS3107" s="304"/>
      <c r="AT3107" s="312"/>
      <c r="AU3107" s="329">
        <f>VLOOKUP(C3107,[1]world!$A$2:$B$3555,2,FALSE)</f>
        <v>1</v>
      </c>
      <c r="AV3107" s="329">
        <v>519</v>
      </c>
      <c r="AW3107" s="304">
        <v>0.37</v>
      </c>
      <c r="AX3107" s="304">
        <v>20</v>
      </c>
      <c r="AY3107" s="304">
        <v>-999</v>
      </c>
      <c r="AZ3107" s="304">
        <v>160</v>
      </c>
      <c r="BA3107" s="304">
        <v>20</v>
      </c>
      <c r="BB3107" s="304">
        <v>-999</v>
      </c>
      <c r="BC3107" s="304">
        <v>160</v>
      </c>
      <c r="BD3107" s="304">
        <v>20</v>
      </c>
      <c r="BE3107" s="304">
        <v>20</v>
      </c>
      <c r="BF3107" s="304">
        <v>-999</v>
      </c>
      <c r="BG3107" s="304">
        <v>-999</v>
      </c>
      <c r="BH3107" s="304">
        <v>160</v>
      </c>
      <c r="BI3107" s="304">
        <v>160</v>
      </c>
      <c r="BJ3107" s="304">
        <v>2</v>
      </c>
      <c r="BK3107" s="304" t="s">
        <v>4954</v>
      </c>
      <c r="BL3107" s="304">
        <v>2</v>
      </c>
    </row>
    <row r="3108" spans="1:64" ht="15" hidden="1" customHeight="1" x14ac:dyDescent="0.2">
      <c r="A3108" s="304" t="s">
        <v>6176</v>
      </c>
      <c r="B3108" s="304" t="s">
        <v>1612</v>
      </c>
      <c r="C3108" s="304">
        <v>3247</v>
      </c>
      <c r="D3108" s="349" t="s">
        <v>1685</v>
      </c>
      <c r="E3108" s="304" t="s">
        <v>1685</v>
      </c>
      <c r="F3108" s="304"/>
      <c r="G3108" s="324">
        <v>33.079700000000003</v>
      </c>
      <c r="H3108" s="324">
        <v>133.10149999999999</v>
      </c>
      <c r="I3108" s="324" t="s">
        <v>212</v>
      </c>
      <c r="J3108" s="368">
        <f t="shared" si="756"/>
        <v>221.77409391782695</v>
      </c>
      <c r="K3108" s="331">
        <v>0.13</v>
      </c>
      <c r="L3108" s="304" t="str">
        <f t="shared" si="747"/>
        <v>D</v>
      </c>
      <c r="M3108" s="388">
        <v>1</v>
      </c>
      <c r="N3108" s="304">
        <v>198.9</v>
      </c>
      <c r="O3108" s="304">
        <v>20</v>
      </c>
      <c r="P3108" s="331"/>
      <c r="Q3108" s="356"/>
      <c r="R3108" s="304"/>
      <c r="S3108" s="356">
        <v>221.77409391782695</v>
      </c>
      <c r="T3108" s="356">
        <v>238.18522935032306</v>
      </c>
      <c r="U3108" s="356">
        <f t="shared" si="755"/>
        <v>221.77409391782695</v>
      </c>
      <c r="V3108" s="356"/>
      <c r="W3108" s="304" t="s">
        <v>1674</v>
      </c>
      <c r="X3108" s="304" t="s">
        <v>213</v>
      </c>
      <c r="Y3108" s="366">
        <f t="shared" si="749"/>
        <v>274.5</v>
      </c>
      <c r="Z3108" s="304"/>
      <c r="AA3108" s="304"/>
      <c r="AB3108" s="304">
        <v>-999</v>
      </c>
      <c r="AC3108" s="304">
        <v>-999</v>
      </c>
      <c r="AD3108" s="366">
        <v>-999</v>
      </c>
      <c r="AE3108" s="304">
        <v>-999</v>
      </c>
      <c r="AF3108" s="304">
        <v>-999</v>
      </c>
      <c r="AG3108" s="304"/>
      <c r="AH3108" s="304">
        <v>5.04714E-2</v>
      </c>
      <c r="AI3108" s="312"/>
      <c r="AJ3108" s="332">
        <v>760</v>
      </c>
      <c r="AK3108" s="304">
        <f t="shared" si="748"/>
        <v>760</v>
      </c>
      <c r="AL3108" s="304">
        <f t="shared" si="757"/>
        <v>0.43</v>
      </c>
      <c r="AM3108" s="389" t="str">
        <f t="shared" si="750"/>
        <v/>
      </c>
      <c r="AN3108" s="304"/>
      <c r="AO3108" s="304"/>
      <c r="AP3108" s="312"/>
      <c r="AQ3108" s="312"/>
      <c r="AR3108" s="312"/>
      <c r="AS3108" s="304"/>
      <c r="AT3108" s="312"/>
      <c r="AU3108" s="329">
        <f>VLOOKUP(C3108,[1]world!$A$2:$B$3555,2,FALSE)</f>
        <v>3</v>
      </c>
      <c r="AV3108" s="329">
        <v>547</v>
      </c>
      <c r="AW3108" s="304">
        <v>0.37</v>
      </c>
      <c r="AX3108" s="304">
        <v>40</v>
      </c>
      <c r="AY3108" s="304">
        <v>-999</v>
      </c>
      <c r="AZ3108" s="304">
        <v>520</v>
      </c>
      <c r="BA3108" s="304">
        <v>40</v>
      </c>
      <c r="BB3108" s="304">
        <v>-999</v>
      </c>
      <c r="BC3108" s="304">
        <v>520</v>
      </c>
      <c r="BD3108" s="304">
        <v>40</v>
      </c>
      <c r="BE3108" s="304">
        <v>40</v>
      </c>
      <c r="BF3108" s="304">
        <v>-999</v>
      </c>
      <c r="BG3108" s="304">
        <v>-999</v>
      </c>
      <c r="BH3108" s="304">
        <v>520</v>
      </c>
      <c r="BI3108" s="304">
        <v>520</v>
      </c>
      <c r="BJ3108" s="304">
        <v>2</v>
      </c>
      <c r="BK3108" s="304" t="s">
        <v>4954</v>
      </c>
      <c r="BL3108" s="304">
        <v>2</v>
      </c>
    </row>
    <row r="3109" spans="1:64" ht="15" hidden="1" customHeight="1" x14ac:dyDescent="0.2">
      <c r="A3109" s="304" t="s">
        <v>6176</v>
      </c>
      <c r="B3109" s="304" t="s">
        <v>1612</v>
      </c>
      <c r="C3109" s="304">
        <v>3248</v>
      </c>
      <c r="D3109" s="349" t="s">
        <v>1673</v>
      </c>
      <c r="E3109" s="304" t="s">
        <v>1673</v>
      </c>
      <c r="F3109" s="304"/>
      <c r="G3109" s="324">
        <v>32.9895</v>
      </c>
      <c r="H3109" s="324">
        <v>132.93770000000001</v>
      </c>
      <c r="I3109" s="324" t="s">
        <v>212</v>
      </c>
      <c r="J3109" s="368">
        <f t="shared" si="756"/>
        <v>212.77107348452989</v>
      </c>
      <c r="K3109" s="331">
        <v>0.13</v>
      </c>
      <c r="L3109" s="304" t="str">
        <f t="shared" si="747"/>
        <v>D</v>
      </c>
      <c r="M3109" s="388">
        <v>1</v>
      </c>
      <c r="N3109" s="304">
        <v>190.9</v>
      </c>
      <c r="O3109" s="304">
        <v>20</v>
      </c>
      <c r="P3109" s="331"/>
      <c r="Q3109" s="356"/>
      <c r="R3109" s="304"/>
      <c r="S3109" s="356">
        <v>212.77107348452989</v>
      </c>
      <c r="T3109" s="356">
        <v>228.35456238078868</v>
      </c>
      <c r="U3109" s="356">
        <f t="shared" si="755"/>
        <v>212.77107348452989</v>
      </c>
      <c r="V3109" s="356"/>
      <c r="W3109" s="304" t="s">
        <v>1674</v>
      </c>
      <c r="X3109" s="304" t="s">
        <v>213</v>
      </c>
      <c r="Y3109" s="366">
        <f t="shared" si="749"/>
        <v>274.5</v>
      </c>
      <c r="Z3109" s="304"/>
      <c r="AA3109" s="304"/>
      <c r="AB3109" s="304">
        <v>-999</v>
      </c>
      <c r="AC3109" s="304">
        <v>-999</v>
      </c>
      <c r="AD3109" s="366">
        <v>-999</v>
      </c>
      <c r="AE3109" s="304">
        <v>-999</v>
      </c>
      <c r="AF3109" s="304">
        <v>-999</v>
      </c>
      <c r="AG3109" s="304"/>
      <c r="AH3109" s="304">
        <v>7.7297700000000004E-3</v>
      </c>
      <c r="AI3109" s="312"/>
      <c r="AJ3109" s="332">
        <v>372</v>
      </c>
      <c r="AK3109" s="304">
        <f t="shared" si="748"/>
        <v>425</v>
      </c>
      <c r="AL3109" s="304">
        <f t="shared" si="757"/>
        <v>0.43</v>
      </c>
      <c r="AM3109" s="389" t="str">
        <f t="shared" si="750"/>
        <v/>
      </c>
      <c r="AN3109" s="304"/>
      <c r="AO3109" s="304"/>
      <c r="AP3109" s="312"/>
      <c r="AQ3109" s="312"/>
      <c r="AR3109" s="312"/>
      <c r="AS3109" s="304"/>
      <c r="AT3109" s="312"/>
      <c r="AU3109" s="329">
        <f>VLOOKUP(C3109,[1]world!$A$2:$B$3555,2,FALSE)</f>
        <v>7</v>
      </c>
      <c r="AV3109" s="329">
        <v>388</v>
      </c>
      <c r="AW3109" s="304">
        <v>0.37</v>
      </c>
      <c r="AX3109" s="304">
        <v>40</v>
      </c>
      <c r="AY3109" s="304">
        <v>-999</v>
      </c>
      <c r="AZ3109" s="304">
        <v>340</v>
      </c>
      <c r="BA3109" s="304">
        <v>40</v>
      </c>
      <c r="BB3109" s="304">
        <v>-999</v>
      </c>
      <c r="BC3109" s="304">
        <v>340</v>
      </c>
      <c r="BD3109" s="304">
        <v>40</v>
      </c>
      <c r="BE3109" s="304">
        <v>40</v>
      </c>
      <c r="BF3109" s="304">
        <v>-999</v>
      </c>
      <c r="BG3109" s="304">
        <v>-999</v>
      </c>
      <c r="BH3109" s="304">
        <v>340</v>
      </c>
      <c r="BI3109" s="304">
        <v>340</v>
      </c>
      <c r="BJ3109" s="304">
        <v>2</v>
      </c>
      <c r="BK3109" s="304" t="s">
        <v>4954</v>
      </c>
      <c r="BL3109" s="304">
        <v>2</v>
      </c>
    </row>
    <row r="3110" spans="1:64" ht="15" hidden="1" customHeight="1" x14ac:dyDescent="0.2">
      <c r="A3110" s="304" t="s">
        <v>6176</v>
      </c>
      <c r="B3110" s="304" t="s">
        <v>1612</v>
      </c>
      <c r="C3110" s="304">
        <v>3249</v>
      </c>
      <c r="D3110" s="349" t="s">
        <v>1656</v>
      </c>
      <c r="E3110" s="304" t="s">
        <v>1656</v>
      </c>
      <c r="F3110" s="304"/>
      <c r="G3110" s="324">
        <v>32.936999999999998</v>
      </c>
      <c r="H3110" s="324">
        <v>132.7252</v>
      </c>
      <c r="I3110" s="324" t="s">
        <v>212</v>
      </c>
      <c r="J3110" s="368">
        <f t="shared" si="756"/>
        <v>171.96734241874279</v>
      </c>
      <c r="K3110" s="331">
        <v>0.13</v>
      </c>
      <c r="L3110" s="304" t="str">
        <f t="shared" si="747"/>
        <v>E</v>
      </c>
      <c r="M3110" s="388">
        <v>1</v>
      </c>
      <c r="N3110" s="304">
        <v>154.6</v>
      </c>
      <c r="O3110" s="304">
        <v>20</v>
      </c>
      <c r="P3110" s="331"/>
      <c r="Q3110" s="356"/>
      <c r="R3110" s="304"/>
      <c r="S3110" s="356">
        <v>171.96734241874279</v>
      </c>
      <c r="T3110" s="356">
        <v>183.55157012662676</v>
      </c>
      <c r="U3110" s="356">
        <f t="shared" si="755"/>
        <v>171.96734241874279</v>
      </c>
      <c r="V3110" s="356"/>
      <c r="W3110" s="304" t="s">
        <v>1657</v>
      </c>
      <c r="X3110" s="304" t="s">
        <v>240</v>
      </c>
      <c r="Y3110" s="366">
        <f t="shared" si="749"/>
        <v>181.5</v>
      </c>
      <c r="Z3110" s="304">
        <v>0.2</v>
      </c>
      <c r="AA3110" s="304"/>
      <c r="AB3110" s="304">
        <v>-999</v>
      </c>
      <c r="AC3110" s="304">
        <v>-999</v>
      </c>
      <c r="AD3110" s="366">
        <v>-999</v>
      </c>
      <c r="AE3110" s="304">
        <v>-999</v>
      </c>
      <c r="AF3110" s="304">
        <v>-999</v>
      </c>
      <c r="AG3110" s="304"/>
      <c r="AH3110" s="304">
        <v>2.1571300000000002E-2</v>
      </c>
      <c r="AI3110" s="312"/>
      <c r="AJ3110" s="332">
        <v>691</v>
      </c>
      <c r="AK3110" s="304">
        <f t="shared" si="748"/>
        <v>690</v>
      </c>
      <c r="AL3110" s="304">
        <f t="shared" si="757"/>
        <v>0.43</v>
      </c>
      <c r="AM3110" s="389" t="str">
        <f t="shared" si="750"/>
        <v/>
      </c>
      <c r="AN3110" s="304"/>
      <c r="AO3110" s="304"/>
      <c r="AP3110" s="312"/>
      <c r="AQ3110" s="312"/>
      <c r="AR3110" s="312"/>
      <c r="AS3110" s="304"/>
      <c r="AT3110" s="312"/>
      <c r="AU3110" s="329">
        <f>VLOOKUP(C3110,[1]world!$A$2:$B$3555,2,FALSE)</f>
        <v>7</v>
      </c>
      <c r="AV3110" s="329">
        <v>388</v>
      </c>
      <c r="AW3110" s="304">
        <v>0.37</v>
      </c>
      <c r="AX3110" s="304">
        <v>20</v>
      </c>
      <c r="AY3110" s="304">
        <v>-999</v>
      </c>
      <c r="AZ3110" s="304">
        <v>80</v>
      </c>
      <c r="BA3110" s="304">
        <v>20</v>
      </c>
      <c r="BB3110" s="304">
        <v>-999</v>
      </c>
      <c r="BC3110" s="304">
        <v>80</v>
      </c>
      <c r="BD3110" s="304">
        <v>20</v>
      </c>
      <c r="BE3110" s="304">
        <v>20</v>
      </c>
      <c r="BF3110" s="304">
        <v>-999</v>
      </c>
      <c r="BG3110" s="304">
        <v>-999</v>
      </c>
      <c r="BH3110" s="304">
        <v>80</v>
      </c>
      <c r="BI3110" s="304">
        <v>80</v>
      </c>
      <c r="BJ3110" s="304">
        <v>2</v>
      </c>
      <c r="BK3110" s="304" t="s">
        <v>4954</v>
      </c>
      <c r="BL3110" s="304">
        <v>2</v>
      </c>
    </row>
    <row r="3111" spans="1:64" ht="15" hidden="1" customHeight="1" x14ac:dyDescent="0.2">
      <c r="A3111" s="304" t="s">
        <v>6176</v>
      </c>
      <c r="B3111" s="304" t="s">
        <v>1612</v>
      </c>
      <c r="C3111" s="304">
        <v>3250</v>
      </c>
      <c r="D3111" s="349" t="s">
        <v>1611</v>
      </c>
      <c r="E3111" s="304" t="s">
        <v>1611</v>
      </c>
      <c r="F3111" s="304"/>
      <c r="G3111" s="324">
        <v>32.767200000000003</v>
      </c>
      <c r="H3111" s="324">
        <v>132.97110000000001</v>
      </c>
      <c r="I3111" s="324" t="s">
        <v>212</v>
      </c>
      <c r="J3111" s="368">
        <f t="shared" si="756"/>
        <v>444.64514845981387</v>
      </c>
      <c r="K3111" s="331">
        <v>0.13</v>
      </c>
      <c r="L3111" s="304" t="str">
        <f t="shared" si="747"/>
        <v>C</v>
      </c>
      <c r="M3111" s="388">
        <v>1</v>
      </c>
      <c r="N3111" s="304">
        <v>358.1</v>
      </c>
      <c r="O3111" s="304">
        <v>16</v>
      </c>
      <c r="P3111" s="331"/>
      <c r="Q3111" s="356"/>
      <c r="R3111" s="304"/>
      <c r="S3111" s="356">
        <v>425.03747549247788</v>
      </c>
      <c r="T3111" s="356">
        <v>474.05665791081782</v>
      </c>
      <c r="U3111" s="356">
        <f t="shared" si="755"/>
        <v>444.64514845981387</v>
      </c>
      <c r="V3111" s="356"/>
      <c r="W3111" s="304" t="s">
        <v>890</v>
      </c>
      <c r="X3111" s="304" t="s">
        <v>205</v>
      </c>
      <c r="Y3111" s="366">
        <f t="shared" si="749"/>
        <v>424.8</v>
      </c>
      <c r="Z3111" s="304"/>
      <c r="AA3111" s="304"/>
      <c r="AB3111" s="304">
        <v>-999</v>
      </c>
      <c r="AC3111" s="304">
        <v>-999</v>
      </c>
      <c r="AD3111" s="366">
        <v>-999</v>
      </c>
      <c r="AE3111" s="304">
        <v>-999</v>
      </c>
      <c r="AF3111" s="304">
        <v>-999</v>
      </c>
      <c r="AG3111" s="304"/>
      <c r="AH3111" s="304">
        <v>6.3292100000000004E-2</v>
      </c>
      <c r="AI3111" s="312"/>
      <c r="AJ3111" s="332">
        <v>760</v>
      </c>
      <c r="AK3111" s="304">
        <f t="shared" si="748"/>
        <v>760</v>
      </c>
      <c r="AL3111" s="304">
        <f t="shared" si="757"/>
        <v>0.43</v>
      </c>
      <c r="AM3111" s="389" t="str">
        <f t="shared" si="750"/>
        <v/>
      </c>
      <c r="AN3111" s="304"/>
      <c r="AO3111" s="304"/>
      <c r="AP3111" s="312"/>
      <c r="AQ3111" s="312"/>
      <c r="AR3111" s="312"/>
      <c r="AS3111" s="304"/>
      <c r="AT3111" s="312"/>
      <c r="AU3111" s="329">
        <f>VLOOKUP(C3111,[1]world!$A$2:$B$3555,2,FALSE)</f>
        <v>3</v>
      </c>
      <c r="AV3111" s="329">
        <v>547</v>
      </c>
      <c r="AW3111" s="304">
        <v>0.37</v>
      </c>
      <c r="AX3111" s="304">
        <v>6</v>
      </c>
      <c r="AY3111" s="304">
        <v>-999</v>
      </c>
      <c r="AZ3111" s="304">
        <v>-999</v>
      </c>
      <c r="BA3111" s="304">
        <v>6</v>
      </c>
      <c r="BB3111" s="304">
        <v>-999</v>
      </c>
      <c r="BC3111" s="304">
        <v>-999</v>
      </c>
      <c r="BD3111" s="304">
        <v>6</v>
      </c>
      <c r="BE3111" s="304">
        <v>6</v>
      </c>
      <c r="BF3111" s="304">
        <v>40</v>
      </c>
      <c r="BG3111" s="304">
        <v>1100</v>
      </c>
      <c r="BH3111" s="304">
        <f>BI3111</f>
        <v>-999</v>
      </c>
      <c r="BI3111" s="304">
        <f>BC3111</f>
        <v>-999</v>
      </c>
      <c r="BJ3111" s="304">
        <v>0</v>
      </c>
      <c r="BK3111" s="304">
        <v>0</v>
      </c>
      <c r="BL3111" s="304">
        <v>0</v>
      </c>
    </row>
    <row r="3112" spans="1:64" ht="15" hidden="1" customHeight="1" x14ac:dyDescent="0.2">
      <c r="A3112" s="304" t="s">
        <v>6176</v>
      </c>
      <c r="B3112" s="304" t="s">
        <v>1612</v>
      </c>
      <c r="C3112" s="304">
        <v>3251</v>
      </c>
      <c r="D3112" s="349" t="s">
        <v>1945</v>
      </c>
      <c r="E3112" s="304" t="s">
        <v>1945</v>
      </c>
      <c r="F3112" s="304"/>
      <c r="G3112" s="324">
        <v>33.769100000000002</v>
      </c>
      <c r="H3112" s="324">
        <v>133.65649999999999</v>
      </c>
      <c r="I3112" s="324" t="s">
        <v>212</v>
      </c>
      <c r="J3112" s="368">
        <f t="shared" si="756"/>
        <v>586.87091414947065</v>
      </c>
      <c r="K3112" s="331">
        <v>0.2</v>
      </c>
      <c r="L3112" s="304" t="str">
        <f t="shared" si="747"/>
        <v>C</v>
      </c>
      <c r="M3112" s="388">
        <v>1</v>
      </c>
      <c r="N3112" s="304">
        <v>377.4</v>
      </c>
      <c r="O3112" s="304">
        <v>10</v>
      </c>
      <c r="P3112" s="331"/>
      <c r="Q3112" s="356"/>
      <c r="R3112" s="304"/>
      <c r="S3112" s="356">
        <v>494.43193207970415</v>
      </c>
      <c r="T3112" s="356">
        <v>586.87091414947065</v>
      </c>
      <c r="U3112" s="356">
        <f t="shared" si="755"/>
        <v>586.87091414947065</v>
      </c>
      <c r="V3112" s="356"/>
      <c r="W3112" s="304" t="s">
        <v>900</v>
      </c>
      <c r="X3112" s="304" t="s">
        <v>232</v>
      </c>
      <c r="Y3112" s="366">
        <f t="shared" si="749"/>
        <v>506.6</v>
      </c>
      <c r="Z3112" s="304"/>
      <c r="AA3112" s="304"/>
      <c r="AB3112" s="304">
        <v>-999</v>
      </c>
      <c r="AC3112" s="304">
        <v>-999</v>
      </c>
      <c r="AD3112" s="366">
        <v>-999</v>
      </c>
      <c r="AE3112" s="304">
        <v>-999</v>
      </c>
      <c r="AF3112" s="304">
        <v>-999</v>
      </c>
      <c r="AG3112" s="304"/>
      <c r="AH3112" s="304">
        <v>6.9226700000000002E-2</v>
      </c>
      <c r="AI3112" s="312"/>
      <c r="AJ3112" s="332">
        <v>760</v>
      </c>
      <c r="AK3112" s="304">
        <f t="shared" si="748"/>
        <v>760</v>
      </c>
      <c r="AL3112" s="304">
        <f t="shared" si="757"/>
        <v>0.43</v>
      </c>
      <c r="AM3112" s="389" t="str">
        <f t="shared" si="750"/>
        <v/>
      </c>
      <c r="AN3112" s="304"/>
      <c r="AO3112" s="304"/>
      <c r="AP3112" s="312"/>
      <c r="AQ3112" s="312"/>
      <c r="AR3112" s="312"/>
      <c r="AS3112" s="304"/>
      <c r="AT3112" s="312"/>
      <c r="AU3112" s="329">
        <f>VLOOKUP(C3112,[1]world!$A$2:$B$3555,2,FALSE)</f>
        <v>1</v>
      </c>
      <c r="AV3112" s="329">
        <v>519</v>
      </c>
      <c r="AW3112" s="304">
        <v>0.37</v>
      </c>
      <c r="AX3112" s="304">
        <v>20</v>
      </c>
      <c r="AY3112" s="304">
        <v>-999</v>
      </c>
      <c r="AZ3112" s="304">
        <v>40</v>
      </c>
      <c r="BA3112" s="304">
        <v>20</v>
      </c>
      <c r="BB3112" s="304">
        <v>-999</v>
      </c>
      <c r="BC3112" s="304">
        <v>40</v>
      </c>
      <c r="BD3112" s="304">
        <v>20</v>
      </c>
      <c r="BE3112" s="304">
        <v>20</v>
      </c>
      <c r="BF3112" s="304">
        <v>-999</v>
      </c>
      <c r="BG3112" s="304">
        <v>-999</v>
      </c>
      <c r="BH3112" s="304">
        <v>40</v>
      </c>
      <c r="BI3112" s="304">
        <v>40</v>
      </c>
      <c r="BJ3112" s="304">
        <v>2</v>
      </c>
      <c r="BK3112" s="304" t="s">
        <v>4954</v>
      </c>
      <c r="BL3112" s="304">
        <v>2</v>
      </c>
    </row>
    <row r="3113" spans="1:64" ht="15" hidden="1" customHeight="1" x14ac:dyDescent="0.2">
      <c r="A3113" s="304" t="s">
        <v>6103</v>
      </c>
      <c r="B3113" s="304" t="s">
        <v>2503</v>
      </c>
      <c r="C3113" s="304">
        <v>3252</v>
      </c>
      <c r="D3113" s="349" t="s">
        <v>1784</v>
      </c>
      <c r="E3113" s="309">
        <v>-999</v>
      </c>
      <c r="F3113" s="309"/>
      <c r="G3113" s="324">
        <v>33.538699999999999</v>
      </c>
      <c r="H3113" s="324">
        <v>134.1224</v>
      </c>
      <c r="I3113" s="324" t="s">
        <v>212</v>
      </c>
      <c r="J3113" s="366">
        <v>358.64</v>
      </c>
      <c r="K3113" s="331">
        <v>0.1</v>
      </c>
      <c r="L3113" s="304" t="str">
        <f t="shared" si="747"/>
        <v>D</v>
      </c>
      <c r="M3113" s="388">
        <v>0</v>
      </c>
      <c r="N3113" s="304"/>
      <c r="O3113" s="304">
        <v>21</v>
      </c>
      <c r="P3113" s="356"/>
      <c r="Q3113" s="356"/>
      <c r="R3113" s="304" t="s">
        <v>2503</v>
      </c>
      <c r="S3113" s="304"/>
      <c r="T3113" s="304"/>
      <c r="U3113" s="304"/>
      <c r="V3113" s="304"/>
      <c r="W3113" s="304" t="s">
        <v>900</v>
      </c>
      <c r="X3113" s="304" t="s">
        <v>232</v>
      </c>
      <c r="Y3113" s="366">
        <f t="shared" si="749"/>
        <v>506.6</v>
      </c>
      <c r="Z3113" s="304"/>
      <c r="AA3113" s="304"/>
      <c r="AB3113" s="304">
        <v>-999</v>
      </c>
      <c r="AC3113" s="304">
        <v>-999</v>
      </c>
      <c r="AD3113" s="366">
        <v>-999</v>
      </c>
      <c r="AE3113" s="304">
        <v>-999</v>
      </c>
      <c r="AF3113" s="304">
        <v>-999</v>
      </c>
      <c r="AG3113" s="304"/>
      <c r="AH3113" s="304">
        <v>0.128443</v>
      </c>
      <c r="AI3113" s="312"/>
      <c r="AJ3113" s="332">
        <v>760</v>
      </c>
      <c r="AK3113" s="304">
        <f t="shared" si="748"/>
        <v>760</v>
      </c>
      <c r="AL3113" s="304">
        <f t="shared" si="757"/>
        <v>0.43</v>
      </c>
      <c r="AM3113" s="389" t="str">
        <f t="shared" si="750"/>
        <v/>
      </c>
      <c r="AN3113" s="304"/>
      <c r="AO3113" s="304"/>
      <c r="AP3113" s="312"/>
      <c r="AQ3113" s="312"/>
      <c r="AR3113" s="312"/>
      <c r="AS3113" s="304"/>
      <c r="AT3113" s="312"/>
      <c r="AU3113" s="329">
        <f>VLOOKUP(C3113,[1]world!$A$2:$B$3555,2,FALSE)</f>
        <v>1</v>
      </c>
      <c r="AV3113" s="329">
        <v>519</v>
      </c>
      <c r="AW3113" s="304">
        <v>0.37</v>
      </c>
      <c r="AX3113" s="304">
        <v>28</v>
      </c>
      <c r="AY3113" s="304">
        <v>60</v>
      </c>
      <c r="AZ3113" s="304">
        <v>440</v>
      </c>
      <c r="BA3113" s="304">
        <v>28</v>
      </c>
      <c r="BB3113" s="304">
        <v>60</v>
      </c>
      <c r="BC3113" s="304">
        <v>440</v>
      </c>
      <c r="BD3113" s="304">
        <v>20</v>
      </c>
      <c r="BE3113" s="304">
        <v>20</v>
      </c>
      <c r="BF3113" s="304">
        <v>-999</v>
      </c>
      <c r="BG3113" s="304">
        <v>-999</v>
      </c>
      <c r="BH3113" s="304">
        <v>440</v>
      </c>
      <c r="BI3113" s="304">
        <v>440</v>
      </c>
      <c r="BJ3113" s="304">
        <v>0</v>
      </c>
      <c r="BK3113" s="304">
        <v>0</v>
      </c>
      <c r="BL3113" s="304">
        <v>0</v>
      </c>
    </row>
    <row r="3114" spans="1:64" ht="15" hidden="1" customHeight="1" x14ac:dyDescent="0.2">
      <c r="A3114" s="304" t="s">
        <v>6159</v>
      </c>
      <c r="B3114" s="304" t="s">
        <v>2503</v>
      </c>
      <c r="C3114" s="304">
        <v>3253</v>
      </c>
      <c r="D3114" s="349" t="s">
        <v>1886</v>
      </c>
      <c r="E3114" s="309">
        <v>-999</v>
      </c>
      <c r="F3114" s="309"/>
      <c r="G3114" s="324">
        <v>33.704599999999999</v>
      </c>
      <c r="H3114" s="324">
        <v>133.36670000000001</v>
      </c>
      <c r="I3114" s="324" t="s">
        <v>212</v>
      </c>
      <c r="J3114" s="366">
        <v>371.38799999999998</v>
      </c>
      <c r="K3114" s="331">
        <v>0.1</v>
      </c>
      <c r="L3114" s="304" t="str">
        <f t="shared" si="747"/>
        <v>C</v>
      </c>
      <c r="M3114" s="388">
        <v>0</v>
      </c>
      <c r="N3114" s="304"/>
      <c r="O3114" s="304">
        <v>21</v>
      </c>
      <c r="P3114" s="356"/>
      <c r="Q3114" s="356"/>
      <c r="R3114" s="304" t="s">
        <v>6159</v>
      </c>
      <c r="S3114" s="304"/>
      <c r="T3114" s="304"/>
      <c r="U3114" s="304"/>
      <c r="V3114" s="304"/>
      <c r="W3114" s="304" t="s">
        <v>900</v>
      </c>
      <c r="X3114" s="304" t="s">
        <v>232</v>
      </c>
      <c r="Y3114" s="366">
        <f t="shared" si="749"/>
        <v>506.6</v>
      </c>
      <c r="Z3114" s="304"/>
      <c r="AA3114" s="304"/>
      <c r="AB3114" s="304">
        <v>-999</v>
      </c>
      <c r="AC3114" s="304">
        <v>-999</v>
      </c>
      <c r="AD3114" s="366">
        <v>-999</v>
      </c>
      <c r="AE3114" s="304">
        <v>-999</v>
      </c>
      <c r="AF3114" s="304">
        <v>-999</v>
      </c>
      <c r="AG3114" s="304"/>
      <c r="AH3114" s="304">
        <v>0.17444000000000001</v>
      </c>
      <c r="AI3114" s="312"/>
      <c r="AJ3114" s="332">
        <v>760</v>
      </c>
      <c r="AK3114" s="304">
        <f t="shared" si="748"/>
        <v>760</v>
      </c>
      <c r="AL3114" s="304">
        <f t="shared" si="757"/>
        <v>0.43</v>
      </c>
      <c r="AM3114" s="389" t="str">
        <f t="shared" si="750"/>
        <v/>
      </c>
      <c r="AN3114" s="304"/>
      <c r="AO3114" s="304"/>
      <c r="AP3114" s="312"/>
      <c r="AQ3114" s="312"/>
      <c r="AR3114" s="312"/>
      <c r="AS3114" s="304"/>
      <c r="AT3114" s="312"/>
      <c r="AU3114" s="329">
        <f>VLOOKUP(C3114,[1]world!$A$2:$B$3555,2,FALSE)</f>
        <v>1</v>
      </c>
      <c r="AV3114" s="329">
        <v>519</v>
      </c>
      <c r="AW3114" s="304">
        <v>0.37</v>
      </c>
      <c r="AX3114" s="304">
        <v>8</v>
      </c>
      <c r="AY3114" s="304">
        <v>24</v>
      </c>
      <c r="AZ3114" s="304">
        <v>40</v>
      </c>
      <c r="BA3114" s="304">
        <v>8</v>
      </c>
      <c r="BB3114" s="304">
        <v>24</v>
      </c>
      <c r="BC3114" s="304">
        <v>40</v>
      </c>
      <c r="BD3114" s="304">
        <v>20</v>
      </c>
      <c r="BE3114" s="304">
        <v>20</v>
      </c>
      <c r="BF3114" s="304">
        <v>-999</v>
      </c>
      <c r="BG3114" s="304">
        <v>-999</v>
      </c>
      <c r="BH3114" s="304">
        <v>40</v>
      </c>
      <c r="BI3114" s="304">
        <v>40</v>
      </c>
      <c r="BJ3114" s="304">
        <v>0</v>
      </c>
      <c r="BK3114" s="304">
        <v>0</v>
      </c>
      <c r="BL3114" s="304">
        <v>0</v>
      </c>
    </row>
    <row r="3115" spans="1:64" ht="15" hidden="1" customHeight="1" x14ac:dyDescent="0.2">
      <c r="A3115" s="304" t="s">
        <v>6103</v>
      </c>
      <c r="B3115" s="304" t="s">
        <v>2503</v>
      </c>
      <c r="C3115" s="304">
        <v>3254</v>
      </c>
      <c r="D3115" s="349" t="s">
        <v>1642</v>
      </c>
      <c r="E3115" s="309">
        <v>-999</v>
      </c>
      <c r="F3115" s="309"/>
      <c r="G3115" s="324">
        <v>32.838000000000001</v>
      </c>
      <c r="H3115" s="324">
        <v>132.70910000000001</v>
      </c>
      <c r="I3115" s="324" t="s">
        <v>212</v>
      </c>
      <c r="J3115" s="366">
        <v>1097.56</v>
      </c>
      <c r="K3115" s="331">
        <v>0.1</v>
      </c>
      <c r="L3115" s="304" t="str">
        <f t="shared" si="747"/>
        <v>B</v>
      </c>
      <c r="M3115" s="388">
        <v>0</v>
      </c>
      <c r="N3115" s="304"/>
      <c r="O3115" s="304">
        <v>21</v>
      </c>
      <c r="P3115" s="356"/>
      <c r="Q3115" s="356"/>
      <c r="R3115" s="304" t="s">
        <v>2503</v>
      </c>
      <c r="S3115" s="304"/>
      <c r="T3115" s="304"/>
      <c r="U3115" s="304"/>
      <c r="V3115" s="304"/>
      <c r="W3115" s="304" t="s">
        <v>900</v>
      </c>
      <c r="X3115" s="304" t="s">
        <v>232</v>
      </c>
      <c r="Y3115" s="366">
        <f t="shared" si="749"/>
        <v>506.6</v>
      </c>
      <c r="Z3115" s="304"/>
      <c r="AA3115" s="304"/>
      <c r="AB3115" s="304">
        <v>-999</v>
      </c>
      <c r="AC3115" s="304">
        <v>-999</v>
      </c>
      <c r="AD3115" s="366">
        <v>-999</v>
      </c>
      <c r="AE3115" s="304">
        <v>-999</v>
      </c>
      <c r="AF3115" s="304">
        <v>-999</v>
      </c>
      <c r="AG3115" s="304"/>
      <c r="AH3115" s="304">
        <v>3.8239299999999997E-2</v>
      </c>
      <c r="AI3115" s="312"/>
      <c r="AJ3115" s="332">
        <v>760</v>
      </c>
      <c r="AK3115" s="304">
        <f t="shared" si="748"/>
        <v>760</v>
      </c>
      <c r="AL3115" s="304">
        <f t="shared" si="757"/>
        <v>0.43</v>
      </c>
      <c r="AM3115" s="389" t="str">
        <f t="shared" si="750"/>
        <v/>
      </c>
      <c r="AN3115" s="304"/>
      <c r="AO3115" s="304"/>
      <c r="AP3115" s="312"/>
      <c r="AQ3115" s="312"/>
      <c r="AR3115" s="312"/>
      <c r="AS3115" s="304"/>
      <c r="AT3115" s="312"/>
      <c r="AU3115" s="329">
        <f>VLOOKUP(C3115,[1]world!$A$2:$B$3555,2,FALSE)</f>
        <v>3</v>
      </c>
      <c r="AV3115" s="329">
        <v>547</v>
      </c>
      <c r="AW3115" s="304">
        <v>0.37</v>
      </c>
      <c r="AX3115" s="304">
        <v>4</v>
      </c>
      <c r="AY3115" s="304">
        <v>10</v>
      </c>
      <c r="AZ3115" s="304">
        <v>57</v>
      </c>
      <c r="BA3115" s="304">
        <v>4</v>
      </c>
      <c r="BB3115" s="304">
        <v>10</v>
      </c>
      <c r="BC3115" s="304">
        <v>57</v>
      </c>
      <c r="BD3115" s="304">
        <v>20</v>
      </c>
      <c r="BE3115" s="304">
        <v>20</v>
      </c>
      <c r="BF3115" s="304">
        <v>-999</v>
      </c>
      <c r="BG3115" s="304">
        <v>-999</v>
      </c>
      <c r="BH3115" s="304">
        <v>80</v>
      </c>
      <c r="BI3115" s="304">
        <v>80</v>
      </c>
      <c r="BJ3115" s="304">
        <v>0</v>
      </c>
      <c r="BK3115" s="304">
        <v>0</v>
      </c>
      <c r="BL3115" s="304">
        <v>0</v>
      </c>
    </row>
    <row r="3116" spans="1:64" ht="15" hidden="1" customHeight="1" x14ac:dyDescent="0.2">
      <c r="A3116" s="304" t="s">
        <v>6159</v>
      </c>
      <c r="B3116" s="304" t="s">
        <v>2503</v>
      </c>
      <c r="C3116" s="304">
        <v>3255</v>
      </c>
      <c r="D3116" s="349" t="s">
        <v>1853</v>
      </c>
      <c r="E3116" s="309">
        <v>-999</v>
      </c>
      <c r="F3116" s="309"/>
      <c r="G3116" s="324">
        <v>33.643900000000002</v>
      </c>
      <c r="H3116" s="324">
        <v>133.14689999999999</v>
      </c>
      <c r="I3116" s="324" t="s">
        <v>212</v>
      </c>
      <c r="J3116" s="366">
        <v>1072</v>
      </c>
      <c r="K3116" s="331">
        <v>0.1</v>
      </c>
      <c r="L3116" s="304" t="str">
        <f t="shared" si="747"/>
        <v>B</v>
      </c>
      <c r="M3116" s="388">
        <v>0</v>
      </c>
      <c r="N3116" s="304"/>
      <c r="O3116" s="304">
        <v>21</v>
      </c>
      <c r="P3116" s="356"/>
      <c r="Q3116" s="356"/>
      <c r="R3116" s="304" t="s">
        <v>6159</v>
      </c>
      <c r="S3116" s="304"/>
      <c r="T3116" s="304"/>
      <c r="U3116" s="304"/>
      <c r="V3116" s="304"/>
      <c r="W3116" s="304" t="s">
        <v>900</v>
      </c>
      <c r="X3116" s="304" t="s">
        <v>232</v>
      </c>
      <c r="Y3116" s="366">
        <f t="shared" si="749"/>
        <v>506.6</v>
      </c>
      <c r="Z3116" s="304"/>
      <c r="AA3116" s="304"/>
      <c r="AB3116" s="304">
        <v>-999</v>
      </c>
      <c r="AC3116" s="304">
        <v>-999</v>
      </c>
      <c r="AD3116" s="366">
        <v>-999</v>
      </c>
      <c r="AE3116" s="304">
        <v>-999</v>
      </c>
      <c r="AF3116" s="304">
        <v>-999</v>
      </c>
      <c r="AG3116" s="304"/>
      <c r="AH3116" s="304">
        <v>2.7829E-2</v>
      </c>
      <c r="AI3116" s="312"/>
      <c r="AJ3116" s="332">
        <v>760</v>
      </c>
      <c r="AK3116" s="304">
        <f t="shared" si="748"/>
        <v>760</v>
      </c>
      <c r="AL3116" s="304">
        <f t="shared" si="757"/>
        <v>0.43</v>
      </c>
      <c r="AM3116" s="389" t="str">
        <f t="shared" si="750"/>
        <v/>
      </c>
      <c r="AN3116" s="304"/>
      <c r="AO3116" s="304"/>
      <c r="AP3116" s="312"/>
      <c r="AQ3116" s="312"/>
      <c r="AR3116" s="312"/>
      <c r="AS3116" s="304"/>
      <c r="AT3116" s="312"/>
      <c r="AU3116" s="329">
        <f>VLOOKUP(C3116,[1]world!$A$2:$B$3555,2,FALSE)</f>
        <v>1</v>
      </c>
      <c r="AV3116" s="329">
        <v>519</v>
      </c>
      <c r="AW3116" s="304">
        <v>0.37</v>
      </c>
      <c r="AX3116" s="304">
        <v>6</v>
      </c>
      <c r="AY3116" s="304">
        <v>6</v>
      </c>
      <c r="AZ3116" s="304">
        <v>40</v>
      </c>
      <c r="BA3116" s="304">
        <v>6</v>
      </c>
      <c r="BB3116" s="304">
        <v>6</v>
      </c>
      <c r="BC3116" s="304">
        <v>40</v>
      </c>
      <c r="BD3116" s="304">
        <v>20</v>
      </c>
      <c r="BE3116" s="304">
        <v>20</v>
      </c>
      <c r="BF3116" s="304">
        <v>-999</v>
      </c>
      <c r="BG3116" s="304">
        <v>-999</v>
      </c>
      <c r="BH3116" s="304">
        <v>40</v>
      </c>
      <c r="BI3116" s="304">
        <v>40</v>
      </c>
      <c r="BJ3116" s="304">
        <v>0</v>
      </c>
      <c r="BK3116" s="304">
        <v>0</v>
      </c>
      <c r="BL3116" s="304">
        <v>0</v>
      </c>
    </row>
    <row r="3117" spans="1:64" ht="15" hidden="1" customHeight="1" x14ac:dyDescent="0.2">
      <c r="A3117" s="304" t="s">
        <v>6159</v>
      </c>
      <c r="B3117" s="304" t="s">
        <v>2503</v>
      </c>
      <c r="C3117" s="304">
        <v>3256</v>
      </c>
      <c r="D3117" s="349" t="s">
        <v>1684</v>
      </c>
      <c r="E3117" s="309">
        <v>-999</v>
      </c>
      <c r="F3117" s="309"/>
      <c r="G3117" s="324">
        <v>33.071899999999999</v>
      </c>
      <c r="H3117" s="324">
        <v>132.95500000000001</v>
      </c>
      <c r="I3117" s="324" t="s">
        <v>212</v>
      </c>
      <c r="J3117" s="366">
        <v>580</v>
      </c>
      <c r="K3117" s="331">
        <v>0.1</v>
      </c>
      <c r="L3117" s="304" t="str">
        <f t="shared" si="747"/>
        <v>C</v>
      </c>
      <c r="M3117" s="388">
        <v>0</v>
      </c>
      <c r="N3117" s="304"/>
      <c r="O3117" s="304">
        <v>21</v>
      </c>
      <c r="P3117" s="356"/>
      <c r="Q3117" s="356"/>
      <c r="R3117" s="304" t="s">
        <v>6159</v>
      </c>
      <c r="S3117" s="304"/>
      <c r="T3117" s="304"/>
      <c r="U3117" s="304"/>
      <c r="V3117" s="304"/>
      <c r="W3117" s="304" t="s">
        <v>890</v>
      </c>
      <c r="X3117" s="304" t="s">
        <v>205</v>
      </c>
      <c r="Y3117" s="366">
        <f t="shared" si="749"/>
        <v>424.8</v>
      </c>
      <c r="Z3117" s="304"/>
      <c r="AA3117" s="304"/>
      <c r="AB3117" s="304">
        <v>-999</v>
      </c>
      <c r="AC3117" s="304">
        <v>-999</v>
      </c>
      <c r="AD3117" s="366">
        <v>-999</v>
      </c>
      <c r="AE3117" s="304">
        <v>-999</v>
      </c>
      <c r="AF3117" s="304">
        <v>-999</v>
      </c>
      <c r="AG3117" s="304"/>
      <c r="AH3117" s="304">
        <v>6.6668199999999997E-2</v>
      </c>
      <c r="AI3117" s="312"/>
      <c r="AJ3117" s="332">
        <v>760</v>
      </c>
      <c r="AK3117" s="304">
        <f t="shared" si="748"/>
        <v>760</v>
      </c>
      <c r="AL3117" s="304">
        <f t="shared" si="757"/>
        <v>0.43</v>
      </c>
      <c r="AM3117" s="389" t="str">
        <f t="shared" si="750"/>
        <v/>
      </c>
      <c r="AN3117" s="304"/>
      <c r="AO3117" s="304"/>
      <c r="AP3117" s="312"/>
      <c r="AQ3117" s="312"/>
      <c r="AR3117" s="312"/>
      <c r="AS3117" s="304"/>
      <c r="AT3117" s="312"/>
      <c r="AU3117" s="329">
        <f>VLOOKUP(C3117,[1]world!$A$2:$B$3555,2,FALSE)</f>
        <v>3</v>
      </c>
      <c r="AV3117" s="329">
        <v>547</v>
      </c>
      <c r="AW3117" s="304">
        <v>0.37</v>
      </c>
      <c r="AX3117" s="304">
        <v>8</v>
      </c>
      <c r="AY3117" s="304">
        <v>8</v>
      </c>
      <c r="AZ3117" s="304">
        <v>280</v>
      </c>
      <c r="BA3117" s="304">
        <v>8</v>
      </c>
      <c r="BB3117" s="304">
        <v>8</v>
      </c>
      <c r="BC3117" s="304">
        <v>280</v>
      </c>
      <c r="BD3117" s="304">
        <v>40</v>
      </c>
      <c r="BE3117" s="304">
        <v>40</v>
      </c>
      <c r="BF3117" s="304">
        <v>-999</v>
      </c>
      <c r="BG3117" s="304">
        <v>-999</v>
      </c>
      <c r="BH3117" s="304">
        <v>280</v>
      </c>
      <c r="BI3117" s="304">
        <v>280</v>
      </c>
      <c r="BJ3117" s="304">
        <v>0</v>
      </c>
      <c r="BK3117" s="304">
        <v>0</v>
      </c>
      <c r="BL3117" s="304">
        <v>0</v>
      </c>
    </row>
    <row r="3118" spans="1:64" ht="15" hidden="1" customHeight="1" x14ac:dyDescent="0.2">
      <c r="A3118" s="304" t="s">
        <v>6176</v>
      </c>
      <c r="B3118" s="304" t="s">
        <v>1612</v>
      </c>
      <c r="C3118" s="304">
        <v>3257</v>
      </c>
      <c r="D3118" s="349" t="s">
        <v>3173</v>
      </c>
      <c r="E3118" s="304" t="s">
        <v>3173</v>
      </c>
      <c r="F3118" s="304"/>
      <c r="G3118" s="324">
        <v>35.740600000000001</v>
      </c>
      <c r="H3118" s="324">
        <v>135.10220000000001</v>
      </c>
      <c r="I3118" s="324" t="s">
        <v>212</v>
      </c>
      <c r="J3118" s="368">
        <f t="shared" ref="J3118:J3131" si="758">U3118</f>
        <v>581.40471940380507</v>
      </c>
      <c r="K3118" s="331">
        <v>0.2</v>
      </c>
      <c r="L3118" s="304" t="str">
        <f t="shared" si="747"/>
        <v>C</v>
      </c>
      <c r="M3118" s="388">
        <v>1</v>
      </c>
      <c r="N3118" s="304">
        <v>373.3</v>
      </c>
      <c r="O3118" s="304">
        <v>10</v>
      </c>
      <c r="P3118" s="331"/>
      <c r="Q3118" s="356"/>
      <c r="R3118" s="304"/>
      <c r="S3118" s="356">
        <v>488.90455470471477</v>
      </c>
      <c r="T3118" s="356">
        <v>581.40471940380507</v>
      </c>
      <c r="U3118" s="356">
        <f t="shared" ref="U3118:U3131" si="759">IF(O3118&lt;=10,T3118,IF(O3118&gt;=20,S3118,((O3118-10)*(S3118-T3118)/10+T3118)))</f>
        <v>581.40471940380507</v>
      </c>
      <c r="V3118" s="356"/>
      <c r="W3118" s="304" t="s">
        <v>900</v>
      </c>
      <c r="X3118" s="304" t="s">
        <v>232</v>
      </c>
      <c r="Y3118" s="366">
        <f t="shared" si="749"/>
        <v>506.6</v>
      </c>
      <c r="Z3118" s="304"/>
      <c r="AA3118" s="304"/>
      <c r="AB3118" s="304">
        <v>-999</v>
      </c>
      <c r="AC3118" s="304">
        <v>-999</v>
      </c>
      <c r="AD3118" s="366">
        <v>-999</v>
      </c>
      <c r="AE3118" s="304">
        <v>-999</v>
      </c>
      <c r="AF3118" s="304">
        <v>-999</v>
      </c>
      <c r="AG3118" s="304"/>
      <c r="AH3118" s="304">
        <v>8.7929199999999992E-3</v>
      </c>
      <c r="AI3118" s="312"/>
      <c r="AJ3118" s="332">
        <v>396</v>
      </c>
      <c r="AK3118" s="304">
        <f t="shared" si="748"/>
        <v>425</v>
      </c>
      <c r="AL3118" s="304">
        <f t="shared" si="757"/>
        <v>0.43</v>
      </c>
      <c r="AM3118" s="389" t="str">
        <f t="shared" si="750"/>
        <v/>
      </c>
      <c r="AN3118" s="304"/>
      <c r="AO3118" s="304"/>
      <c r="AP3118" s="312"/>
      <c r="AQ3118" s="312"/>
      <c r="AR3118" s="312"/>
      <c r="AS3118" s="304"/>
      <c r="AT3118" s="312"/>
      <c r="AU3118" s="329">
        <f>VLOOKUP(C3118,[1]world!$A$2:$B$3555,2,FALSE)</f>
        <v>3</v>
      </c>
      <c r="AV3118" s="329">
        <v>547</v>
      </c>
      <c r="AW3118" s="304">
        <v>0.37</v>
      </c>
      <c r="AX3118" s="304">
        <v>40</v>
      </c>
      <c r="AY3118" s="304">
        <v>-999</v>
      </c>
      <c r="AZ3118" s="304">
        <v>420</v>
      </c>
      <c r="BA3118" s="304">
        <v>40</v>
      </c>
      <c r="BB3118" s="304">
        <v>-999</v>
      </c>
      <c r="BC3118" s="304">
        <v>420</v>
      </c>
      <c r="BD3118" s="304">
        <v>40</v>
      </c>
      <c r="BE3118" s="304">
        <v>40</v>
      </c>
      <c r="BF3118" s="304">
        <v>-999</v>
      </c>
      <c r="BG3118" s="304">
        <v>-999</v>
      </c>
      <c r="BH3118" s="304">
        <v>420</v>
      </c>
      <c r="BI3118" s="304">
        <v>420</v>
      </c>
      <c r="BJ3118" s="304">
        <v>2</v>
      </c>
      <c r="BK3118" s="304" t="s">
        <v>4954</v>
      </c>
      <c r="BL3118" s="304">
        <v>2</v>
      </c>
    </row>
    <row r="3119" spans="1:64" ht="15" hidden="1" customHeight="1" x14ac:dyDescent="0.2">
      <c r="A3119" s="304" t="s">
        <v>6176</v>
      </c>
      <c r="B3119" s="304" t="s">
        <v>1612</v>
      </c>
      <c r="C3119" s="304">
        <v>3258</v>
      </c>
      <c r="D3119" s="349" t="s">
        <v>3090</v>
      </c>
      <c r="E3119" s="304" t="s">
        <v>3090</v>
      </c>
      <c r="F3119" s="304"/>
      <c r="G3119" s="324">
        <v>35.603700000000003</v>
      </c>
      <c r="H3119" s="324">
        <v>134.89410000000001</v>
      </c>
      <c r="I3119" s="324" t="s">
        <v>212</v>
      </c>
      <c r="J3119" s="368">
        <f t="shared" si="758"/>
        <v>130.47136057493</v>
      </c>
      <c r="K3119" s="331">
        <v>0.13</v>
      </c>
      <c r="L3119" s="304" t="str">
        <f t="shared" si="747"/>
        <v>E</v>
      </c>
      <c r="M3119" s="388">
        <v>1</v>
      </c>
      <c r="N3119" s="304">
        <v>117.6</v>
      </c>
      <c r="O3119" s="304">
        <v>20</v>
      </c>
      <c r="P3119" s="331"/>
      <c r="Q3119" s="356"/>
      <c r="R3119" s="304"/>
      <c r="S3119" s="356">
        <v>130.47136057493</v>
      </c>
      <c r="T3119" s="356">
        <v>137.63164084583073</v>
      </c>
      <c r="U3119" s="356">
        <f t="shared" si="759"/>
        <v>130.47136057493</v>
      </c>
      <c r="V3119" s="356"/>
      <c r="W3119" s="304" t="s">
        <v>1657</v>
      </c>
      <c r="X3119" s="304" t="s">
        <v>240</v>
      </c>
      <c r="Y3119" s="366">
        <f t="shared" si="749"/>
        <v>181.5</v>
      </c>
      <c r="Z3119" s="304">
        <v>0.2</v>
      </c>
      <c r="AA3119" s="304"/>
      <c r="AB3119" s="304">
        <v>-999</v>
      </c>
      <c r="AC3119" s="304">
        <v>-999</v>
      </c>
      <c r="AD3119" s="366">
        <v>-999</v>
      </c>
      <c r="AE3119" s="304">
        <v>-999</v>
      </c>
      <c r="AF3119" s="304">
        <v>-999</v>
      </c>
      <c r="AG3119" s="304"/>
      <c r="AH3119" s="304">
        <v>3.9482900000000001E-2</v>
      </c>
      <c r="AI3119" s="312"/>
      <c r="AJ3119" s="332">
        <v>760</v>
      </c>
      <c r="AK3119" s="304">
        <f t="shared" si="748"/>
        <v>760</v>
      </c>
      <c r="AL3119" s="304">
        <f t="shared" si="757"/>
        <v>0.43</v>
      </c>
      <c r="AM3119" s="389" t="str">
        <f t="shared" si="750"/>
        <v/>
      </c>
      <c r="AN3119" s="304"/>
      <c r="AO3119" s="304"/>
      <c r="AP3119" s="312"/>
      <c r="AQ3119" s="312"/>
      <c r="AR3119" s="312"/>
      <c r="AS3119" s="304"/>
      <c r="AT3119" s="312"/>
      <c r="AU3119" s="329">
        <f>VLOOKUP(C3119,[1]world!$A$2:$B$3555,2,FALSE)</f>
        <v>7</v>
      </c>
      <c r="AV3119" s="329">
        <v>388</v>
      </c>
      <c r="AW3119" s="304">
        <v>0.37</v>
      </c>
      <c r="AX3119" s="304">
        <v>20</v>
      </c>
      <c r="AY3119" s="304">
        <v>-999</v>
      </c>
      <c r="AZ3119" s="304">
        <v>40</v>
      </c>
      <c r="BA3119" s="304">
        <v>20</v>
      </c>
      <c r="BB3119" s="304">
        <v>-999</v>
      </c>
      <c r="BC3119" s="304">
        <v>40</v>
      </c>
      <c r="BD3119" s="304">
        <v>20</v>
      </c>
      <c r="BE3119" s="304">
        <v>20</v>
      </c>
      <c r="BF3119" s="304">
        <v>-999</v>
      </c>
      <c r="BG3119" s="304">
        <v>-999</v>
      </c>
      <c r="BH3119" s="304">
        <v>40</v>
      </c>
      <c r="BI3119" s="304">
        <v>40</v>
      </c>
      <c r="BJ3119" s="304">
        <v>2</v>
      </c>
      <c r="BK3119" s="304" t="s">
        <v>4954</v>
      </c>
      <c r="BL3119" s="304">
        <v>2</v>
      </c>
    </row>
    <row r="3120" spans="1:64" ht="15" hidden="1" customHeight="1" x14ac:dyDescent="0.2">
      <c r="A3120" s="304" t="s">
        <v>6176</v>
      </c>
      <c r="B3120" s="304" t="s">
        <v>1612</v>
      </c>
      <c r="C3120" s="304">
        <v>3259</v>
      </c>
      <c r="D3120" s="349" t="s">
        <v>3132</v>
      </c>
      <c r="E3120" s="304" t="s">
        <v>3132</v>
      </c>
      <c r="F3120" s="304"/>
      <c r="G3120" s="324">
        <v>35.676699999999997</v>
      </c>
      <c r="H3120" s="324">
        <v>135.2919</v>
      </c>
      <c r="I3120" s="324" t="s">
        <v>212</v>
      </c>
      <c r="J3120" s="368">
        <f t="shared" si="758"/>
        <v>408.98698663344982</v>
      </c>
      <c r="K3120" s="331">
        <v>0.2</v>
      </c>
      <c r="L3120" s="304" t="str">
        <f t="shared" si="747"/>
        <v>C</v>
      </c>
      <c r="M3120" s="388">
        <v>1</v>
      </c>
      <c r="N3120" s="304">
        <v>251</v>
      </c>
      <c r="O3120" s="304">
        <v>10</v>
      </c>
      <c r="P3120" s="331"/>
      <c r="Q3120" s="356"/>
      <c r="R3120" s="304"/>
      <c r="S3120" s="356">
        <v>324.94225809205329</v>
      </c>
      <c r="T3120" s="356">
        <v>408.98698663344982</v>
      </c>
      <c r="U3120" s="356">
        <f t="shared" si="759"/>
        <v>408.98698663344982</v>
      </c>
      <c r="V3120" s="356"/>
      <c r="W3120" s="304" t="s">
        <v>900</v>
      </c>
      <c r="X3120" s="304" t="s">
        <v>232</v>
      </c>
      <c r="Y3120" s="366">
        <f t="shared" si="749"/>
        <v>506.6</v>
      </c>
      <c r="Z3120" s="304"/>
      <c r="AA3120" s="304"/>
      <c r="AB3120" s="304">
        <v>-999</v>
      </c>
      <c r="AC3120" s="304">
        <v>-999</v>
      </c>
      <c r="AD3120" s="366">
        <v>-999</v>
      </c>
      <c r="AE3120" s="304">
        <v>-999</v>
      </c>
      <c r="AF3120" s="304">
        <v>-999</v>
      </c>
      <c r="AG3120" s="304"/>
      <c r="AH3120" s="304">
        <v>8.2066600000000003E-2</v>
      </c>
      <c r="AI3120" s="312"/>
      <c r="AJ3120" s="332">
        <v>760</v>
      </c>
      <c r="AK3120" s="304">
        <f t="shared" si="748"/>
        <v>760</v>
      </c>
      <c r="AL3120" s="304">
        <f t="shared" si="757"/>
        <v>0.43</v>
      </c>
      <c r="AM3120" s="389" t="str">
        <f t="shared" si="750"/>
        <v/>
      </c>
      <c r="AN3120" s="304"/>
      <c r="AO3120" s="304"/>
      <c r="AP3120" s="312"/>
      <c r="AQ3120" s="312"/>
      <c r="AR3120" s="312"/>
      <c r="AS3120" s="304"/>
      <c r="AT3120" s="312"/>
      <c r="AU3120" s="329">
        <f>VLOOKUP(C3120,[1]world!$A$2:$B$3555,2,FALSE)</f>
        <v>3</v>
      </c>
      <c r="AV3120" s="329">
        <v>547</v>
      </c>
      <c r="AW3120" s="304">
        <v>0.37</v>
      </c>
      <c r="AX3120" s="304">
        <v>40</v>
      </c>
      <c r="AY3120" s="304">
        <v>-999</v>
      </c>
      <c r="AZ3120" s="304">
        <v>100</v>
      </c>
      <c r="BA3120" s="304">
        <v>40</v>
      </c>
      <c r="BB3120" s="304">
        <v>-999</v>
      </c>
      <c r="BC3120" s="304">
        <v>100</v>
      </c>
      <c r="BD3120" s="304">
        <v>40</v>
      </c>
      <c r="BE3120" s="304">
        <v>40</v>
      </c>
      <c r="BF3120" s="304">
        <v>-999</v>
      </c>
      <c r="BG3120" s="304">
        <v>-999</v>
      </c>
      <c r="BH3120" s="304">
        <v>100</v>
      </c>
      <c r="BI3120" s="304">
        <v>100</v>
      </c>
      <c r="BJ3120" s="304">
        <v>2</v>
      </c>
      <c r="BK3120" s="304" t="s">
        <v>4954</v>
      </c>
      <c r="BL3120" s="304">
        <v>2</v>
      </c>
    </row>
    <row r="3121" spans="1:64" ht="15" hidden="1" customHeight="1" x14ac:dyDescent="0.2">
      <c r="A3121" s="304" t="s">
        <v>6176</v>
      </c>
      <c r="B3121" s="304" t="s">
        <v>1612</v>
      </c>
      <c r="C3121" s="304">
        <v>3260</v>
      </c>
      <c r="D3121" s="349" t="s">
        <v>3070</v>
      </c>
      <c r="E3121" s="304" t="s">
        <v>3070</v>
      </c>
      <c r="F3121" s="304"/>
      <c r="G3121" s="324">
        <v>35.535400000000003</v>
      </c>
      <c r="H3121" s="324">
        <v>135.196</v>
      </c>
      <c r="I3121" s="324" t="s">
        <v>212</v>
      </c>
      <c r="J3121" s="368">
        <f t="shared" si="758"/>
        <v>147.72950123289849</v>
      </c>
      <c r="K3121" s="331">
        <v>0.13</v>
      </c>
      <c r="L3121" s="304" t="str">
        <f t="shared" si="747"/>
        <v>E</v>
      </c>
      <c r="M3121" s="388">
        <v>1</v>
      </c>
      <c r="N3121" s="304">
        <v>133</v>
      </c>
      <c r="O3121" s="304">
        <v>20</v>
      </c>
      <c r="P3121" s="331"/>
      <c r="Q3121" s="356"/>
      <c r="R3121" s="304"/>
      <c r="S3121" s="356">
        <v>147.72950123289849</v>
      </c>
      <c r="T3121" s="356">
        <v>156.76544877389117</v>
      </c>
      <c r="U3121" s="356">
        <f t="shared" si="759"/>
        <v>147.72950123289849</v>
      </c>
      <c r="V3121" s="356"/>
      <c r="W3121" s="304" t="s">
        <v>1657</v>
      </c>
      <c r="X3121" s="304" t="s">
        <v>240</v>
      </c>
      <c r="Y3121" s="366">
        <f t="shared" si="749"/>
        <v>181.5</v>
      </c>
      <c r="Z3121" s="304">
        <v>0.2</v>
      </c>
      <c r="AA3121" s="304"/>
      <c r="AB3121" s="304">
        <v>-999</v>
      </c>
      <c r="AC3121" s="304">
        <v>-999</v>
      </c>
      <c r="AD3121" s="366">
        <v>-999</v>
      </c>
      <c r="AE3121" s="304">
        <v>-999</v>
      </c>
      <c r="AF3121" s="304">
        <v>-999</v>
      </c>
      <c r="AG3121" s="304"/>
      <c r="AH3121" s="304">
        <v>3.0088699999999999E-2</v>
      </c>
      <c r="AI3121" s="312"/>
      <c r="AJ3121" s="332">
        <v>760</v>
      </c>
      <c r="AK3121" s="304">
        <f t="shared" si="748"/>
        <v>760</v>
      </c>
      <c r="AL3121" s="304">
        <f t="shared" si="757"/>
        <v>0.43</v>
      </c>
      <c r="AM3121" s="389" t="str">
        <f t="shared" si="750"/>
        <v/>
      </c>
      <c r="AN3121" s="304"/>
      <c r="AO3121" s="304"/>
      <c r="AP3121" s="312"/>
      <c r="AQ3121" s="312"/>
      <c r="AR3121" s="312"/>
      <c r="AS3121" s="304"/>
      <c r="AT3121" s="312"/>
      <c r="AU3121" s="329">
        <f>VLOOKUP(C3121,[1]world!$A$2:$B$3555,2,FALSE)</f>
        <v>3</v>
      </c>
      <c r="AV3121" s="329">
        <v>547</v>
      </c>
      <c r="AW3121" s="304">
        <v>0.37</v>
      </c>
      <c r="AX3121" s="304">
        <v>20</v>
      </c>
      <c r="AY3121" s="304">
        <v>-999</v>
      </c>
      <c r="AZ3121" s="304">
        <v>40</v>
      </c>
      <c r="BA3121" s="304">
        <v>20</v>
      </c>
      <c r="BB3121" s="304">
        <v>-999</v>
      </c>
      <c r="BC3121" s="304">
        <v>40</v>
      </c>
      <c r="BD3121" s="304">
        <v>20</v>
      </c>
      <c r="BE3121" s="304">
        <v>20</v>
      </c>
      <c r="BF3121" s="304">
        <v>-999</v>
      </c>
      <c r="BG3121" s="304">
        <v>-999</v>
      </c>
      <c r="BH3121" s="304">
        <v>40</v>
      </c>
      <c r="BI3121" s="304">
        <v>40</v>
      </c>
      <c r="BJ3121" s="304">
        <v>2</v>
      </c>
      <c r="BK3121" s="304" t="s">
        <v>4954</v>
      </c>
      <c r="BL3121" s="304">
        <v>2</v>
      </c>
    </row>
    <row r="3122" spans="1:64" ht="15" hidden="1" customHeight="1" x14ac:dyDescent="0.2">
      <c r="A3122" s="304" t="s">
        <v>6176</v>
      </c>
      <c r="B3122" s="304" t="s">
        <v>1612</v>
      </c>
      <c r="C3122" s="304">
        <v>3261</v>
      </c>
      <c r="D3122" s="349" t="s">
        <v>3044</v>
      </c>
      <c r="E3122" s="304" t="s">
        <v>3044</v>
      </c>
      <c r="F3122" s="304"/>
      <c r="G3122" s="324">
        <v>35.475900000000003</v>
      </c>
      <c r="H3122" s="324">
        <v>135.38910000000001</v>
      </c>
      <c r="I3122" s="324" t="s">
        <v>212</v>
      </c>
      <c r="J3122" s="368">
        <f t="shared" si="758"/>
        <v>803.21554365728264</v>
      </c>
      <c r="K3122" s="331">
        <v>0.2</v>
      </c>
      <c r="L3122" s="304" t="str">
        <f t="shared" si="747"/>
        <v>B</v>
      </c>
      <c r="M3122" s="388">
        <v>1</v>
      </c>
      <c r="N3122" s="304">
        <v>551.20000000000005</v>
      </c>
      <c r="O3122" s="304">
        <v>10</v>
      </c>
      <c r="P3122" s="331"/>
      <c r="Q3122" s="356"/>
      <c r="R3122" s="304"/>
      <c r="S3122" s="356">
        <v>730.15899171367391</v>
      </c>
      <c r="T3122" s="356">
        <v>803.21554365728264</v>
      </c>
      <c r="U3122" s="356">
        <f t="shared" si="759"/>
        <v>803.21554365728264</v>
      </c>
      <c r="V3122" s="356"/>
      <c r="W3122" s="304" t="s">
        <v>900</v>
      </c>
      <c r="X3122" s="304" t="s">
        <v>232</v>
      </c>
      <c r="Y3122" s="366">
        <f t="shared" si="749"/>
        <v>506.6</v>
      </c>
      <c r="Z3122" s="304"/>
      <c r="AA3122" s="304"/>
      <c r="AB3122" s="304">
        <v>-999</v>
      </c>
      <c r="AC3122" s="304">
        <v>-999</v>
      </c>
      <c r="AD3122" s="366">
        <v>-999</v>
      </c>
      <c r="AE3122" s="304">
        <v>-999</v>
      </c>
      <c r="AF3122" s="304">
        <v>-999</v>
      </c>
      <c r="AG3122" s="304"/>
      <c r="AH3122" s="304">
        <v>1.5756300000000001E-2</v>
      </c>
      <c r="AI3122" s="312"/>
      <c r="AJ3122" s="332">
        <v>562</v>
      </c>
      <c r="AK3122" s="304">
        <f t="shared" si="748"/>
        <v>555</v>
      </c>
      <c r="AL3122" s="304">
        <f t="shared" si="757"/>
        <v>0.43</v>
      </c>
      <c r="AM3122" s="389" t="str">
        <f t="shared" si="750"/>
        <v/>
      </c>
      <c r="AN3122" s="304"/>
      <c r="AO3122" s="304"/>
      <c r="AP3122" s="312"/>
      <c r="AQ3122" s="312"/>
      <c r="AR3122" s="312"/>
      <c r="AS3122" s="304"/>
      <c r="AT3122" s="312"/>
      <c r="AU3122" s="329">
        <f>VLOOKUP(C3122,[1]world!$A$2:$B$3555,2,FALSE)</f>
        <v>7</v>
      </c>
      <c r="AV3122" s="329">
        <v>388</v>
      </c>
      <c r="AW3122" s="304">
        <v>0.37</v>
      </c>
      <c r="AX3122" s="304">
        <v>1</v>
      </c>
      <c r="AY3122" s="304">
        <v>-999</v>
      </c>
      <c r="AZ3122" s="304">
        <v>-999</v>
      </c>
      <c r="BA3122" s="304">
        <v>1</v>
      </c>
      <c r="BB3122" s="304">
        <v>-999</v>
      </c>
      <c r="BC3122" s="304">
        <v>-999</v>
      </c>
      <c r="BD3122" s="304">
        <v>1</v>
      </c>
      <c r="BE3122" s="304">
        <v>1</v>
      </c>
      <c r="BF3122" s="304">
        <v>20</v>
      </c>
      <c r="BG3122" s="304">
        <v>40</v>
      </c>
      <c r="BH3122" s="304">
        <f>BI3122</f>
        <v>-999</v>
      </c>
      <c r="BI3122" s="304">
        <f>BC3122</f>
        <v>-999</v>
      </c>
      <c r="BJ3122" s="304">
        <v>0</v>
      </c>
      <c r="BK3122" s="304">
        <v>0</v>
      </c>
      <c r="BL3122" s="304">
        <v>0</v>
      </c>
    </row>
    <row r="3123" spans="1:64" ht="15" hidden="1" customHeight="1" x14ac:dyDescent="0.2">
      <c r="A3123" s="304" t="s">
        <v>6176</v>
      </c>
      <c r="B3123" s="304" t="s">
        <v>1612</v>
      </c>
      <c r="C3123" s="304">
        <v>3262</v>
      </c>
      <c r="D3123" s="349" t="s">
        <v>2950</v>
      </c>
      <c r="E3123" s="304" t="s">
        <v>2950</v>
      </c>
      <c r="F3123" s="304"/>
      <c r="G3123" s="324">
        <v>35.2759</v>
      </c>
      <c r="H3123" s="324">
        <v>135.18270000000001</v>
      </c>
      <c r="I3123" s="324" t="s">
        <v>212</v>
      </c>
      <c r="J3123" s="368">
        <f t="shared" si="758"/>
        <v>431.07184217472093</v>
      </c>
      <c r="K3123" s="331">
        <v>0.13</v>
      </c>
      <c r="L3123" s="304" t="str">
        <f t="shared" si="747"/>
        <v>C</v>
      </c>
      <c r="M3123" s="388">
        <v>1</v>
      </c>
      <c r="N3123" s="304">
        <v>384.2</v>
      </c>
      <c r="O3123" s="304">
        <v>20</v>
      </c>
      <c r="P3123" s="331"/>
      <c r="Q3123" s="356"/>
      <c r="R3123" s="304"/>
      <c r="S3123" s="356">
        <v>431.07184217472093</v>
      </c>
      <c r="T3123" s="356">
        <v>460.7570359378131</v>
      </c>
      <c r="U3123" s="356">
        <f t="shared" si="759"/>
        <v>431.07184217472093</v>
      </c>
      <c r="V3123" s="356"/>
      <c r="W3123" s="304" t="s">
        <v>1674</v>
      </c>
      <c r="X3123" s="304" t="s">
        <v>213</v>
      </c>
      <c r="Y3123" s="366">
        <f t="shared" si="749"/>
        <v>274.5</v>
      </c>
      <c r="Z3123" s="304"/>
      <c r="AA3123" s="304"/>
      <c r="AB3123" s="304">
        <v>-999</v>
      </c>
      <c r="AC3123" s="304">
        <v>-999</v>
      </c>
      <c r="AD3123" s="366">
        <v>-999</v>
      </c>
      <c r="AE3123" s="304">
        <v>-999</v>
      </c>
      <c r="AF3123" s="304">
        <v>-999</v>
      </c>
      <c r="AG3123" s="304"/>
      <c r="AH3123" s="304">
        <v>1.5989300000000001E-2</v>
      </c>
      <c r="AI3123" s="312"/>
      <c r="AJ3123" s="332">
        <v>568</v>
      </c>
      <c r="AK3123" s="304">
        <f t="shared" si="748"/>
        <v>555</v>
      </c>
      <c r="AL3123" s="304">
        <f t="shared" si="757"/>
        <v>0.43</v>
      </c>
      <c r="AM3123" s="389" t="str">
        <f t="shared" si="750"/>
        <v/>
      </c>
      <c r="AN3123" s="304"/>
      <c r="AO3123" s="304"/>
      <c r="AP3123" s="312"/>
      <c r="AQ3123" s="312"/>
      <c r="AR3123" s="312"/>
      <c r="AS3123" s="304"/>
      <c r="AT3123" s="312"/>
      <c r="AU3123" s="329">
        <f>VLOOKUP(C3123,[1]world!$A$2:$B$3555,2,FALSE)</f>
        <v>7</v>
      </c>
      <c r="AV3123" s="329">
        <v>388</v>
      </c>
      <c r="AW3123" s="304">
        <v>0.37</v>
      </c>
      <c r="AX3123" s="304">
        <v>40</v>
      </c>
      <c r="AY3123" s="304">
        <v>-999</v>
      </c>
      <c r="AZ3123" s="304">
        <v>80</v>
      </c>
      <c r="BA3123" s="304">
        <v>40</v>
      </c>
      <c r="BB3123" s="304">
        <v>-999</v>
      </c>
      <c r="BC3123" s="304">
        <v>80</v>
      </c>
      <c r="BD3123" s="304">
        <v>40</v>
      </c>
      <c r="BE3123" s="304">
        <v>40</v>
      </c>
      <c r="BF3123" s="304">
        <v>-999</v>
      </c>
      <c r="BG3123" s="304">
        <v>-999</v>
      </c>
      <c r="BH3123" s="304">
        <v>80</v>
      </c>
      <c r="BI3123" s="304">
        <v>80</v>
      </c>
      <c r="BJ3123" s="304">
        <v>2</v>
      </c>
      <c r="BK3123" s="304" t="s">
        <v>4954</v>
      </c>
      <c r="BL3123" s="304">
        <v>2</v>
      </c>
    </row>
    <row r="3124" spans="1:64" ht="15" hidden="1" customHeight="1" x14ac:dyDescent="0.2">
      <c r="A3124" s="304" t="s">
        <v>6176</v>
      </c>
      <c r="B3124" s="304" t="s">
        <v>1612</v>
      </c>
      <c r="C3124" s="304">
        <v>3263</v>
      </c>
      <c r="D3124" s="349" t="s">
        <v>2977</v>
      </c>
      <c r="E3124" s="304" t="s">
        <v>2977</v>
      </c>
      <c r="F3124" s="304"/>
      <c r="G3124" s="324">
        <v>35.305700000000002</v>
      </c>
      <c r="H3124" s="324">
        <v>135.71299999999999</v>
      </c>
      <c r="I3124" s="324" t="s">
        <v>212</v>
      </c>
      <c r="J3124" s="368">
        <f t="shared" si="758"/>
        <v>779.35185827772011</v>
      </c>
      <c r="K3124" s="331">
        <v>0.2</v>
      </c>
      <c r="L3124" s="304" t="str">
        <f t="shared" si="747"/>
        <v>B</v>
      </c>
      <c r="M3124" s="388">
        <v>1</v>
      </c>
      <c r="N3124" s="304">
        <v>530.9</v>
      </c>
      <c r="O3124" s="304">
        <v>10</v>
      </c>
      <c r="P3124" s="331"/>
      <c r="Q3124" s="356"/>
      <c r="R3124" s="304"/>
      <c r="S3124" s="356">
        <v>702.49800771792297</v>
      </c>
      <c r="T3124" s="356">
        <v>779.35185827772011</v>
      </c>
      <c r="U3124" s="356">
        <f t="shared" si="759"/>
        <v>779.35185827772011</v>
      </c>
      <c r="V3124" s="356"/>
      <c r="W3124" s="304" t="s">
        <v>900</v>
      </c>
      <c r="X3124" s="304" t="s">
        <v>232</v>
      </c>
      <c r="Y3124" s="366">
        <f t="shared" si="749"/>
        <v>506.6</v>
      </c>
      <c r="Z3124" s="304"/>
      <c r="AA3124" s="304"/>
      <c r="AB3124" s="304">
        <v>-999</v>
      </c>
      <c r="AC3124" s="304">
        <v>-999</v>
      </c>
      <c r="AD3124" s="366">
        <v>-999</v>
      </c>
      <c r="AE3124" s="304">
        <v>-999</v>
      </c>
      <c r="AF3124" s="304">
        <v>-999</v>
      </c>
      <c r="AG3124" s="304"/>
      <c r="AH3124" s="304">
        <v>0.10190200000000001</v>
      </c>
      <c r="AI3124" s="312"/>
      <c r="AJ3124" s="332">
        <v>760</v>
      </c>
      <c r="AK3124" s="304">
        <f t="shared" si="748"/>
        <v>760</v>
      </c>
      <c r="AL3124" s="304">
        <f t="shared" si="757"/>
        <v>0.43</v>
      </c>
      <c r="AM3124" s="389" t="str">
        <f t="shared" si="750"/>
        <v/>
      </c>
      <c r="AN3124" s="304"/>
      <c r="AO3124" s="304"/>
      <c r="AP3124" s="312"/>
      <c r="AQ3124" s="312"/>
      <c r="AR3124" s="312"/>
      <c r="AS3124" s="304"/>
      <c r="AT3124" s="312"/>
      <c r="AU3124" s="329">
        <f>VLOOKUP(C3124,[1]world!$A$2:$B$3555,2,FALSE)</f>
        <v>1</v>
      </c>
      <c r="AV3124" s="329">
        <v>519</v>
      </c>
      <c r="AW3124" s="304">
        <v>0.37</v>
      </c>
      <c r="AX3124" s="304">
        <v>2</v>
      </c>
      <c r="AY3124" s="304">
        <v>-999</v>
      </c>
      <c r="AZ3124" s="304">
        <v>40</v>
      </c>
      <c r="BA3124" s="304">
        <v>2</v>
      </c>
      <c r="BB3124" s="304">
        <v>-999</v>
      </c>
      <c r="BC3124" s="304">
        <v>40</v>
      </c>
      <c r="BD3124" s="304">
        <v>20</v>
      </c>
      <c r="BE3124" s="304">
        <v>20</v>
      </c>
      <c r="BF3124" s="304">
        <v>-999</v>
      </c>
      <c r="BG3124" s="304">
        <v>-999</v>
      </c>
      <c r="BH3124" s="304">
        <v>40</v>
      </c>
      <c r="BI3124" s="304">
        <v>40</v>
      </c>
      <c r="BJ3124" s="304">
        <v>0</v>
      </c>
      <c r="BK3124" s="304" t="s">
        <v>4954</v>
      </c>
      <c r="BL3124" s="304">
        <v>0</v>
      </c>
    </row>
    <row r="3125" spans="1:64" ht="15" hidden="1" customHeight="1" x14ac:dyDescent="0.2">
      <c r="A3125" s="304" t="s">
        <v>6176</v>
      </c>
      <c r="B3125" s="304" t="s">
        <v>1612</v>
      </c>
      <c r="C3125" s="304">
        <v>3264</v>
      </c>
      <c r="D3125" s="349" t="s">
        <v>2938</v>
      </c>
      <c r="E3125" s="304" t="s">
        <v>2938</v>
      </c>
      <c r="F3125" s="304"/>
      <c r="G3125" s="324">
        <v>35.261200000000002</v>
      </c>
      <c r="H3125" s="324">
        <v>135.39660000000001</v>
      </c>
      <c r="I3125" s="324" t="s">
        <v>212</v>
      </c>
      <c r="J3125" s="368">
        <f t="shared" si="758"/>
        <v>493.83040498225421</v>
      </c>
      <c r="K3125" s="331">
        <v>0.2</v>
      </c>
      <c r="L3125" s="304" t="str">
        <f t="shared" si="747"/>
        <v>C</v>
      </c>
      <c r="M3125" s="388">
        <v>1</v>
      </c>
      <c r="N3125" s="304">
        <v>309.5</v>
      </c>
      <c r="O3125" s="304">
        <v>10</v>
      </c>
      <c r="P3125" s="331"/>
      <c r="Q3125" s="356"/>
      <c r="R3125" s="304"/>
      <c r="S3125" s="356">
        <v>403.13447961444348</v>
      </c>
      <c r="T3125" s="356">
        <v>493.83040498225421</v>
      </c>
      <c r="U3125" s="356">
        <f t="shared" si="759"/>
        <v>493.83040498225421</v>
      </c>
      <c r="V3125" s="356"/>
      <c r="W3125" s="304" t="s">
        <v>900</v>
      </c>
      <c r="X3125" s="304" t="s">
        <v>232</v>
      </c>
      <c r="Y3125" s="366">
        <f t="shared" si="749"/>
        <v>506.6</v>
      </c>
      <c r="Z3125" s="304"/>
      <c r="AA3125" s="304"/>
      <c r="AB3125" s="304">
        <v>-999</v>
      </c>
      <c r="AC3125" s="304">
        <v>-999</v>
      </c>
      <c r="AD3125" s="366">
        <v>-999</v>
      </c>
      <c r="AE3125" s="304">
        <v>-999</v>
      </c>
      <c r="AF3125" s="304">
        <v>-999</v>
      </c>
      <c r="AG3125" s="304"/>
      <c r="AH3125" s="304">
        <v>8.0121700000000004E-2</v>
      </c>
      <c r="AI3125" s="312"/>
      <c r="AJ3125" s="332">
        <v>760</v>
      </c>
      <c r="AK3125" s="304">
        <f t="shared" si="748"/>
        <v>760</v>
      </c>
      <c r="AL3125" s="304">
        <f t="shared" si="757"/>
        <v>0.43</v>
      </c>
      <c r="AM3125" s="389" t="str">
        <f t="shared" si="750"/>
        <v/>
      </c>
      <c r="AN3125" s="304"/>
      <c r="AO3125" s="304"/>
      <c r="AP3125" s="312"/>
      <c r="AQ3125" s="312"/>
      <c r="AR3125" s="312"/>
      <c r="AS3125" s="304"/>
      <c r="AT3125" s="312"/>
      <c r="AU3125" s="329">
        <f>VLOOKUP(C3125,[1]world!$A$2:$B$3555,2,FALSE)</f>
        <v>1</v>
      </c>
      <c r="AV3125" s="329">
        <v>519</v>
      </c>
      <c r="AW3125" s="304">
        <v>0.37</v>
      </c>
      <c r="AX3125" s="304">
        <v>20</v>
      </c>
      <c r="AY3125" s="304">
        <v>-999</v>
      </c>
      <c r="AZ3125" s="304">
        <v>40</v>
      </c>
      <c r="BA3125" s="304">
        <v>20</v>
      </c>
      <c r="BB3125" s="304">
        <v>-999</v>
      </c>
      <c r="BC3125" s="304">
        <v>40</v>
      </c>
      <c r="BD3125" s="304">
        <v>20</v>
      </c>
      <c r="BE3125" s="304">
        <v>20</v>
      </c>
      <c r="BF3125" s="304">
        <v>-999</v>
      </c>
      <c r="BG3125" s="304">
        <v>-999</v>
      </c>
      <c r="BH3125" s="304">
        <v>40</v>
      </c>
      <c r="BI3125" s="304">
        <v>40</v>
      </c>
      <c r="BJ3125" s="304">
        <v>2</v>
      </c>
      <c r="BK3125" s="304" t="s">
        <v>4954</v>
      </c>
      <c r="BL3125" s="304">
        <v>2</v>
      </c>
    </row>
    <row r="3126" spans="1:64" ht="15" hidden="1" customHeight="1" x14ac:dyDescent="0.2">
      <c r="A3126" s="304" t="s">
        <v>6176</v>
      </c>
      <c r="B3126" s="304" t="s">
        <v>1612</v>
      </c>
      <c r="C3126" s="304">
        <v>3265</v>
      </c>
      <c r="D3126" s="349" t="s">
        <v>2891</v>
      </c>
      <c r="E3126" s="304" t="s">
        <v>2891</v>
      </c>
      <c r="F3126" s="304"/>
      <c r="G3126" s="324">
        <v>35.163699999999999</v>
      </c>
      <c r="H3126" s="324">
        <v>135.5016</v>
      </c>
      <c r="I3126" s="324" t="s">
        <v>212</v>
      </c>
      <c r="J3126" s="368">
        <f t="shared" si="758"/>
        <v>343.8136538035281</v>
      </c>
      <c r="K3126" s="331">
        <v>0.2</v>
      </c>
      <c r="L3126" s="304" t="str">
        <f t="shared" si="747"/>
        <v>D</v>
      </c>
      <c r="M3126" s="388">
        <v>1</v>
      </c>
      <c r="N3126" s="304">
        <v>208.2</v>
      </c>
      <c r="O3126" s="304">
        <v>10</v>
      </c>
      <c r="P3126" s="331"/>
      <c r="Q3126" s="356"/>
      <c r="R3126" s="304"/>
      <c r="S3126" s="356">
        <v>268.0663878581243</v>
      </c>
      <c r="T3126" s="356">
        <v>343.8136538035281</v>
      </c>
      <c r="U3126" s="356">
        <f t="shared" si="759"/>
        <v>343.8136538035281</v>
      </c>
      <c r="V3126" s="356"/>
      <c r="W3126" s="304" t="s">
        <v>890</v>
      </c>
      <c r="X3126" s="304" t="s">
        <v>205</v>
      </c>
      <c r="Y3126" s="366">
        <f t="shared" si="749"/>
        <v>424.8</v>
      </c>
      <c r="Z3126" s="304"/>
      <c r="AA3126" s="304"/>
      <c r="AB3126" s="304">
        <v>-999</v>
      </c>
      <c r="AC3126" s="304">
        <v>-999</v>
      </c>
      <c r="AD3126" s="366">
        <v>-999</v>
      </c>
      <c r="AE3126" s="304">
        <v>-999</v>
      </c>
      <c r="AF3126" s="304">
        <v>-999</v>
      </c>
      <c r="AG3126" s="304"/>
      <c r="AH3126" s="304">
        <v>3.5649300000000002E-2</v>
      </c>
      <c r="AI3126" s="312"/>
      <c r="AJ3126" s="332">
        <v>760</v>
      </c>
      <c r="AK3126" s="304">
        <f t="shared" si="748"/>
        <v>760</v>
      </c>
      <c r="AL3126" s="304">
        <f t="shared" si="757"/>
        <v>0.43</v>
      </c>
      <c r="AM3126" s="389" t="str">
        <f t="shared" si="750"/>
        <v/>
      </c>
      <c r="AN3126" s="304"/>
      <c r="AO3126" s="304"/>
      <c r="AP3126" s="312"/>
      <c r="AQ3126" s="312"/>
      <c r="AR3126" s="312"/>
      <c r="AS3126" s="304"/>
      <c r="AT3126" s="312"/>
      <c r="AU3126" s="329">
        <f>VLOOKUP(C3126,[1]world!$A$2:$B$3555,2,FALSE)</f>
        <v>5</v>
      </c>
      <c r="AV3126" s="329">
        <v>402</v>
      </c>
      <c r="AW3126" s="304">
        <v>0.37</v>
      </c>
      <c r="AX3126" s="304">
        <v>20</v>
      </c>
      <c r="AY3126" s="304">
        <v>-999</v>
      </c>
      <c r="AZ3126" s="304">
        <v>40</v>
      </c>
      <c r="BA3126" s="304">
        <v>20</v>
      </c>
      <c r="BB3126" s="304">
        <v>-999</v>
      </c>
      <c r="BC3126" s="304">
        <v>40</v>
      </c>
      <c r="BD3126" s="304">
        <v>20</v>
      </c>
      <c r="BE3126" s="304">
        <v>20</v>
      </c>
      <c r="BF3126" s="304">
        <v>-999</v>
      </c>
      <c r="BG3126" s="304">
        <v>-999</v>
      </c>
      <c r="BH3126" s="304">
        <v>40</v>
      </c>
      <c r="BI3126" s="304">
        <v>40</v>
      </c>
      <c r="BJ3126" s="304">
        <v>2</v>
      </c>
      <c r="BK3126" s="304" t="s">
        <v>4954</v>
      </c>
      <c r="BL3126" s="304">
        <v>2</v>
      </c>
    </row>
    <row r="3127" spans="1:64" ht="15" hidden="1" customHeight="1" x14ac:dyDescent="0.2">
      <c r="A3127" s="304" t="s">
        <v>6176</v>
      </c>
      <c r="B3127" s="304" t="s">
        <v>1612</v>
      </c>
      <c r="C3127" s="304">
        <v>3266</v>
      </c>
      <c r="D3127" s="349" t="s">
        <v>2918</v>
      </c>
      <c r="E3127" s="304" t="s">
        <v>2918</v>
      </c>
      <c r="F3127" s="304"/>
      <c r="G3127" s="324">
        <v>35.209800000000001</v>
      </c>
      <c r="H3127" s="324">
        <v>135.77379999999999</v>
      </c>
      <c r="I3127" s="324" t="s">
        <v>212</v>
      </c>
      <c r="J3127" s="368">
        <f t="shared" si="758"/>
        <v>415.08623046517727</v>
      </c>
      <c r="K3127" s="331">
        <v>0.2</v>
      </c>
      <c r="L3127" s="304" t="str">
        <f t="shared" si="747"/>
        <v>C</v>
      </c>
      <c r="M3127" s="388">
        <v>1</v>
      </c>
      <c r="N3127" s="304">
        <v>285.2</v>
      </c>
      <c r="O3127" s="304">
        <v>12</v>
      </c>
      <c r="P3127" s="331"/>
      <c r="Q3127" s="356"/>
      <c r="R3127" s="304"/>
      <c r="S3127" s="356">
        <v>358.21336410175843</v>
      </c>
      <c r="T3127" s="356">
        <v>429.30444705603196</v>
      </c>
      <c r="U3127" s="356">
        <f t="shared" si="759"/>
        <v>415.08623046517727</v>
      </c>
      <c r="V3127" s="356"/>
      <c r="W3127" s="304" t="s">
        <v>890</v>
      </c>
      <c r="X3127" s="304" t="s">
        <v>205</v>
      </c>
      <c r="Y3127" s="366">
        <f t="shared" si="749"/>
        <v>424.8</v>
      </c>
      <c r="Z3127" s="304"/>
      <c r="AA3127" s="304"/>
      <c r="AB3127" s="304">
        <v>-999</v>
      </c>
      <c r="AC3127" s="304">
        <v>-999</v>
      </c>
      <c r="AD3127" s="366">
        <v>-999</v>
      </c>
      <c r="AE3127" s="304">
        <v>-999</v>
      </c>
      <c r="AF3127" s="304">
        <v>-999</v>
      </c>
      <c r="AG3127" s="304"/>
      <c r="AH3127" s="304">
        <v>0.120324</v>
      </c>
      <c r="AI3127" s="312"/>
      <c r="AJ3127" s="332">
        <v>760</v>
      </c>
      <c r="AK3127" s="304">
        <f t="shared" si="748"/>
        <v>760</v>
      </c>
      <c r="AL3127" s="304">
        <f t="shared" si="757"/>
        <v>0.43</v>
      </c>
      <c r="AM3127" s="389" t="str">
        <f t="shared" si="750"/>
        <v/>
      </c>
      <c r="AN3127" s="304"/>
      <c r="AO3127" s="304"/>
      <c r="AP3127" s="312"/>
      <c r="AQ3127" s="312"/>
      <c r="AR3127" s="312"/>
      <c r="AS3127" s="304"/>
      <c r="AT3127" s="312"/>
      <c r="AU3127" s="329">
        <f>VLOOKUP(C3127,[1]world!$A$2:$B$3555,2,FALSE)</f>
        <v>5</v>
      </c>
      <c r="AV3127" s="329">
        <v>402</v>
      </c>
      <c r="AW3127" s="304">
        <v>0.37</v>
      </c>
      <c r="AX3127" s="304">
        <v>20</v>
      </c>
      <c r="AY3127" s="304">
        <v>-999</v>
      </c>
      <c r="AZ3127" s="304">
        <v>60</v>
      </c>
      <c r="BA3127" s="304">
        <v>20</v>
      </c>
      <c r="BB3127" s="304">
        <v>-999</v>
      </c>
      <c r="BC3127" s="304">
        <v>60</v>
      </c>
      <c r="BD3127" s="304">
        <v>20</v>
      </c>
      <c r="BE3127" s="304">
        <v>20</v>
      </c>
      <c r="BF3127" s="304">
        <v>-999</v>
      </c>
      <c r="BG3127" s="304">
        <v>-999</v>
      </c>
      <c r="BH3127" s="304">
        <v>60</v>
      </c>
      <c r="BI3127" s="304">
        <v>60</v>
      </c>
      <c r="BJ3127" s="304">
        <v>2</v>
      </c>
      <c r="BK3127" s="304" t="s">
        <v>4954</v>
      </c>
      <c r="BL3127" s="304">
        <v>2</v>
      </c>
    </row>
    <row r="3128" spans="1:64" ht="15" hidden="1" customHeight="1" x14ac:dyDescent="0.2">
      <c r="A3128" s="304" t="s">
        <v>6176</v>
      </c>
      <c r="B3128" s="304" t="s">
        <v>1612</v>
      </c>
      <c r="C3128" s="304">
        <v>3267</v>
      </c>
      <c r="D3128" s="349" t="s">
        <v>2834</v>
      </c>
      <c r="E3128" s="304" t="s">
        <v>2834</v>
      </c>
      <c r="F3128" s="304"/>
      <c r="G3128" s="324">
        <v>35.017000000000003</v>
      </c>
      <c r="H3128" s="324">
        <v>135.56379999999999</v>
      </c>
      <c r="I3128" s="324" t="s">
        <v>212</v>
      </c>
      <c r="J3128" s="368">
        <f t="shared" si="758"/>
        <v>290.18808910628223</v>
      </c>
      <c r="K3128" s="331">
        <v>0.13</v>
      </c>
      <c r="L3128" s="304" t="str">
        <f t="shared" si="747"/>
        <v>D</v>
      </c>
      <c r="M3128" s="388">
        <v>1</v>
      </c>
      <c r="N3128" s="304">
        <v>259.60000000000002</v>
      </c>
      <c r="O3128" s="304">
        <v>20</v>
      </c>
      <c r="P3128" s="331"/>
      <c r="Q3128" s="356"/>
      <c r="R3128" s="304"/>
      <c r="S3128" s="356">
        <v>290.18808910628223</v>
      </c>
      <c r="T3128" s="356">
        <v>312.19755641500984</v>
      </c>
      <c r="U3128" s="356">
        <f t="shared" si="759"/>
        <v>290.18808910628223</v>
      </c>
      <c r="V3128" s="356"/>
      <c r="W3128" s="304" t="s">
        <v>1674</v>
      </c>
      <c r="X3128" s="304" t="s">
        <v>213</v>
      </c>
      <c r="Y3128" s="366">
        <f t="shared" si="749"/>
        <v>274.5</v>
      </c>
      <c r="Z3128" s="304"/>
      <c r="AA3128" s="304"/>
      <c r="AB3128" s="304">
        <v>-999</v>
      </c>
      <c r="AC3128" s="304">
        <v>-999</v>
      </c>
      <c r="AD3128" s="366">
        <v>-999</v>
      </c>
      <c r="AE3128" s="304">
        <v>-999</v>
      </c>
      <c r="AF3128" s="304">
        <v>-999</v>
      </c>
      <c r="AG3128" s="304"/>
      <c r="AH3128" s="304">
        <v>8.5026600000000004E-3</v>
      </c>
      <c r="AI3128" s="312"/>
      <c r="AJ3128" s="332">
        <v>389</v>
      </c>
      <c r="AK3128" s="304">
        <f t="shared" si="748"/>
        <v>425</v>
      </c>
      <c r="AL3128" s="304">
        <f t="shared" si="757"/>
        <v>0.43</v>
      </c>
      <c r="AM3128" s="389" t="str">
        <f t="shared" si="750"/>
        <v/>
      </c>
      <c r="AN3128" s="304"/>
      <c r="AO3128" s="304"/>
      <c r="AP3128" s="312"/>
      <c r="AQ3128" s="312"/>
      <c r="AR3128" s="312"/>
      <c r="AS3128" s="304"/>
      <c r="AT3128" s="312"/>
      <c r="AU3128" s="329">
        <f>VLOOKUP(C3128,[1]world!$A$2:$B$3555,2,FALSE)</f>
        <v>7</v>
      </c>
      <c r="AV3128" s="329">
        <v>388</v>
      </c>
      <c r="AW3128" s="304">
        <v>0.37</v>
      </c>
      <c r="AX3128" s="304">
        <v>60</v>
      </c>
      <c r="AY3128" s="304">
        <v>-999</v>
      </c>
      <c r="AZ3128" s="304">
        <v>140</v>
      </c>
      <c r="BA3128" s="304">
        <v>60</v>
      </c>
      <c r="BB3128" s="304">
        <v>-999</v>
      </c>
      <c r="BC3128" s="304">
        <v>140</v>
      </c>
      <c r="BD3128" s="304">
        <v>60</v>
      </c>
      <c r="BE3128" s="304">
        <v>60</v>
      </c>
      <c r="BF3128" s="304">
        <v>-999</v>
      </c>
      <c r="BG3128" s="304">
        <v>-999</v>
      </c>
      <c r="BH3128" s="304">
        <v>140</v>
      </c>
      <c r="BI3128" s="304">
        <v>140</v>
      </c>
      <c r="BJ3128" s="304">
        <v>2</v>
      </c>
      <c r="BK3128" s="304" t="s">
        <v>4954</v>
      </c>
      <c r="BL3128" s="304">
        <v>2</v>
      </c>
    </row>
    <row r="3129" spans="1:64" ht="15" hidden="1" customHeight="1" x14ac:dyDescent="0.2">
      <c r="A3129" s="304" t="s">
        <v>6176</v>
      </c>
      <c r="B3129" s="304" t="s">
        <v>1612</v>
      </c>
      <c r="C3129" s="304">
        <v>3268</v>
      </c>
      <c r="D3129" s="349" t="s">
        <v>2821</v>
      </c>
      <c r="E3129" s="304" t="s">
        <v>2821</v>
      </c>
      <c r="F3129" s="304"/>
      <c r="G3129" s="324">
        <v>34.996200000000002</v>
      </c>
      <c r="H3129" s="324">
        <v>135.81880000000001</v>
      </c>
      <c r="I3129" s="324" t="s">
        <v>212</v>
      </c>
      <c r="J3129" s="368">
        <f t="shared" si="758"/>
        <v>424.88921170588964</v>
      </c>
      <c r="K3129" s="331">
        <v>0.13</v>
      </c>
      <c r="L3129" s="304" t="str">
        <f t="shared" si="747"/>
        <v>C</v>
      </c>
      <c r="M3129" s="388">
        <v>1</v>
      </c>
      <c r="N3129" s="304">
        <v>352.3</v>
      </c>
      <c r="O3129" s="304">
        <v>17</v>
      </c>
      <c r="P3129" s="331"/>
      <c r="Q3129" s="356"/>
      <c r="R3129" s="304"/>
      <c r="S3129" s="356">
        <v>411.97321755958694</v>
      </c>
      <c r="T3129" s="356">
        <v>455.026531380596</v>
      </c>
      <c r="U3129" s="356">
        <f t="shared" si="759"/>
        <v>424.88921170588964</v>
      </c>
      <c r="V3129" s="356"/>
      <c r="W3129" s="304" t="s">
        <v>890</v>
      </c>
      <c r="X3129" s="304" t="s">
        <v>205</v>
      </c>
      <c r="Y3129" s="366">
        <f t="shared" si="749"/>
        <v>424.8</v>
      </c>
      <c r="Z3129" s="304"/>
      <c r="AA3129" s="304"/>
      <c r="AB3129" s="304">
        <v>-999</v>
      </c>
      <c r="AC3129" s="304">
        <v>-999</v>
      </c>
      <c r="AD3129" s="366">
        <v>-999</v>
      </c>
      <c r="AE3129" s="304">
        <v>-999</v>
      </c>
      <c r="AF3129" s="304">
        <v>-999</v>
      </c>
      <c r="AG3129" s="304"/>
      <c r="AH3129" s="304">
        <v>7.9813800000000004E-2</v>
      </c>
      <c r="AI3129" s="312"/>
      <c r="AJ3129" s="332">
        <v>760</v>
      </c>
      <c r="AK3129" s="304">
        <f t="shared" si="748"/>
        <v>760</v>
      </c>
      <c r="AL3129" s="304">
        <f t="shared" si="757"/>
        <v>0.43</v>
      </c>
      <c r="AM3129" s="389" t="str">
        <f t="shared" si="750"/>
        <v/>
      </c>
      <c r="AN3129" s="304"/>
      <c r="AO3129" s="304"/>
      <c r="AP3129" s="312"/>
      <c r="AQ3129" s="312"/>
      <c r="AR3129" s="312"/>
      <c r="AS3129" s="304"/>
      <c r="AT3129" s="312"/>
      <c r="AU3129" s="329">
        <f>VLOOKUP(C3129,[1]world!$A$2:$B$3555,2,FALSE)</f>
        <v>3</v>
      </c>
      <c r="AV3129" s="329">
        <v>547</v>
      </c>
      <c r="AW3129" s="304">
        <v>0.37</v>
      </c>
      <c r="AX3129" s="304">
        <v>20</v>
      </c>
      <c r="AY3129" s="304">
        <v>-999</v>
      </c>
      <c r="AZ3129" s="304">
        <v>20</v>
      </c>
      <c r="BA3129" s="304">
        <v>20</v>
      </c>
      <c r="BB3129" s="304">
        <v>-999</v>
      </c>
      <c r="BC3129" s="304">
        <v>20</v>
      </c>
      <c r="BD3129" s="304">
        <v>20</v>
      </c>
      <c r="BE3129" s="304">
        <v>20</v>
      </c>
      <c r="BF3129" s="304">
        <v>-999</v>
      </c>
      <c r="BG3129" s="304">
        <v>-999</v>
      </c>
      <c r="BH3129" s="304">
        <v>20</v>
      </c>
      <c r="BI3129" s="304">
        <v>20</v>
      </c>
      <c r="BJ3129" s="304">
        <v>2</v>
      </c>
      <c r="BK3129" s="304" t="s">
        <v>4954</v>
      </c>
      <c r="BL3129" s="304">
        <v>2</v>
      </c>
    </row>
    <row r="3130" spans="1:64" ht="15" hidden="1" customHeight="1" x14ac:dyDescent="0.2">
      <c r="A3130" s="304" t="s">
        <v>6176</v>
      </c>
      <c r="B3130" s="304" t="s">
        <v>1612</v>
      </c>
      <c r="C3130" s="304">
        <v>3269</v>
      </c>
      <c r="D3130" s="349" t="s">
        <v>2766</v>
      </c>
      <c r="E3130" s="304" t="s">
        <v>2766</v>
      </c>
      <c r="F3130" s="304"/>
      <c r="G3130" s="324">
        <v>34.878399999999999</v>
      </c>
      <c r="H3130" s="324">
        <v>135.8047</v>
      </c>
      <c r="I3130" s="324" t="s">
        <v>212</v>
      </c>
      <c r="J3130" s="368">
        <f t="shared" si="758"/>
        <v>317.05648782887323</v>
      </c>
      <c r="K3130" s="331">
        <v>0.13</v>
      </c>
      <c r="L3130" s="304" t="str">
        <f t="shared" si="747"/>
        <v>D</v>
      </c>
      <c r="M3130" s="388">
        <v>1</v>
      </c>
      <c r="N3130" s="304">
        <v>283.39999999999998</v>
      </c>
      <c r="O3130" s="304">
        <v>20</v>
      </c>
      <c r="P3130" s="331"/>
      <c r="Q3130" s="356"/>
      <c r="R3130" s="304"/>
      <c r="S3130" s="356">
        <v>317.05648782887323</v>
      </c>
      <c r="T3130" s="356">
        <v>340.92578954639583</v>
      </c>
      <c r="U3130" s="356">
        <f t="shared" si="759"/>
        <v>317.05648782887323</v>
      </c>
      <c r="V3130" s="356"/>
      <c r="W3130" s="304" t="s">
        <v>1674</v>
      </c>
      <c r="X3130" s="304" t="s">
        <v>213</v>
      </c>
      <c r="Y3130" s="366">
        <f t="shared" si="749"/>
        <v>274.5</v>
      </c>
      <c r="Z3130" s="304"/>
      <c r="AA3130" s="304"/>
      <c r="AB3130" s="304">
        <v>-999</v>
      </c>
      <c r="AC3130" s="304">
        <v>-999</v>
      </c>
      <c r="AD3130" s="366">
        <v>-999</v>
      </c>
      <c r="AE3130" s="304">
        <v>-999</v>
      </c>
      <c r="AF3130" s="304">
        <v>-999</v>
      </c>
      <c r="AG3130" s="304"/>
      <c r="AH3130" s="304">
        <v>4.5316099999999998E-2</v>
      </c>
      <c r="AI3130" s="312"/>
      <c r="AJ3130" s="332">
        <v>760</v>
      </c>
      <c r="AK3130" s="304">
        <f t="shared" si="748"/>
        <v>760</v>
      </c>
      <c r="AL3130" s="304">
        <f t="shared" si="757"/>
        <v>0.43</v>
      </c>
      <c r="AM3130" s="389" t="str">
        <f t="shared" si="750"/>
        <v/>
      </c>
      <c r="AN3130" s="304"/>
      <c r="AO3130" s="304"/>
      <c r="AP3130" s="312"/>
      <c r="AQ3130" s="312"/>
      <c r="AR3130" s="312"/>
      <c r="AS3130" s="304"/>
      <c r="AT3130" s="312"/>
      <c r="AU3130" s="329">
        <f>VLOOKUP(C3130,[1]world!$A$2:$B$3555,2,FALSE)</f>
        <v>3</v>
      </c>
      <c r="AV3130" s="329">
        <v>547</v>
      </c>
      <c r="AW3130" s="304">
        <v>0.37</v>
      </c>
      <c r="AX3130" s="304">
        <v>280</v>
      </c>
      <c r="AY3130" s="304">
        <v>-999</v>
      </c>
      <c r="AZ3130" s="304">
        <v>280</v>
      </c>
      <c r="BA3130" s="304">
        <v>280</v>
      </c>
      <c r="BB3130" s="304">
        <v>-999</v>
      </c>
      <c r="BC3130" s="304">
        <v>280</v>
      </c>
      <c r="BD3130" s="304">
        <v>280</v>
      </c>
      <c r="BE3130" s="304">
        <v>280</v>
      </c>
      <c r="BF3130" s="304">
        <v>-999</v>
      </c>
      <c r="BG3130" s="304">
        <v>-999</v>
      </c>
      <c r="BH3130" s="304">
        <v>280</v>
      </c>
      <c r="BI3130" s="304">
        <v>280</v>
      </c>
      <c r="BJ3130" s="304">
        <v>2</v>
      </c>
      <c r="BK3130" s="304" t="s">
        <v>4954</v>
      </c>
      <c r="BL3130" s="304">
        <v>2</v>
      </c>
    </row>
    <row r="3131" spans="1:64" ht="15" hidden="1" customHeight="1" x14ac:dyDescent="0.2">
      <c r="A3131" s="304" t="s">
        <v>6176</v>
      </c>
      <c r="B3131" s="304" t="s">
        <v>1612</v>
      </c>
      <c r="C3131" s="304">
        <v>3270</v>
      </c>
      <c r="D3131" s="349" t="s">
        <v>2719</v>
      </c>
      <c r="E3131" s="304" t="s">
        <v>2719</v>
      </c>
      <c r="F3131" s="304"/>
      <c r="G3131" s="324">
        <v>34.773200000000003</v>
      </c>
      <c r="H3131" s="324">
        <v>135.99209999999999</v>
      </c>
      <c r="I3131" s="324" t="s">
        <v>212</v>
      </c>
      <c r="J3131" s="368">
        <f t="shared" si="758"/>
        <v>515.0000216649413</v>
      </c>
      <c r="K3131" s="331">
        <v>0.2</v>
      </c>
      <c r="L3131" s="304" t="str">
        <f t="shared" si="747"/>
        <v>C</v>
      </c>
      <c r="M3131" s="388">
        <v>1</v>
      </c>
      <c r="N3131" s="304">
        <v>324.60000000000002</v>
      </c>
      <c r="O3131" s="304">
        <v>10</v>
      </c>
      <c r="P3131" s="331"/>
      <c r="Q3131" s="356"/>
      <c r="R3131" s="304"/>
      <c r="S3131" s="356">
        <v>423.39126335375244</v>
      </c>
      <c r="T3131" s="356">
        <v>515.0000216649413</v>
      </c>
      <c r="U3131" s="356">
        <f t="shared" si="759"/>
        <v>515.0000216649413</v>
      </c>
      <c r="V3131" s="356"/>
      <c r="W3131" s="304" t="s">
        <v>900</v>
      </c>
      <c r="X3131" s="304" t="s">
        <v>232</v>
      </c>
      <c r="Y3131" s="366">
        <f t="shared" si="749"/>
        <v>506.6</v>
      </c>
      <c r="Z3131" s="304"/>
      <c r="AA3131" s="304"/>
      <c r="AB3131" s="304">
        <v>-999</v>
      </c>
      <c r="AC3131" s="304">
        <v>-999</v>
      </c>
      <c r="AD3131" s="366">
        <v>-999</v>
      </c>
      <c r="AE3131" s="304">
        <v>-999</v>
      </c>
      <c r="AF3131" s="304">
        <v>-999</v>
      </c>
      <c r="AG3131" s="304"/>
      <c r="AH3131" s="304">
        <v>5.9783200000000002E-2</v>
      </c>
      <c r="AI3131" s="312"/>
      <c r="AJ3131" s="332">
        <v>760</v>
      </c>
      <c r="AK3131" s="304">
        <f t="shared" si="748"/>
        <v>760</v>
      </c>
      <c r="AL3131" s="304">
        <f t="shared" si="757"/>
        <v>0.43</v>
      </c>
      <c r="AM3131" s="389" t="str">
        <f t="shared" si="750"/>
        <v/>
      </c>
      <c r="AN3131" s="304"/>
      <c r="AO3131" s="304"/>
      <c r="AP3131" s="312"/>
      <c r="AQ3131" s="312"/>
      <c r="AR3131" s="312"/>
      <c r="AS3131" s="304"/>
      <c r="AT3131" s="312"/>
      <c r="AU3131" s="329">
        <f>VLOOKUP(C3131,[1]world!$A$2:$B$3555,2,FALSE)</f>
        <v>1</v>
      </c>
      <c r="AV3131" s="329">
        <v>519</v>
      </c>
      <c r="AW3131" s="304">
        <v>0.37</v>
      </c>
      <c r="AX3131" s="304">
        <v>20</v>
      </c>
      <c r="AY3131" s="304">
        <v>-999</v>
      </c>
      <c r="AZ3131" s="304">
        <v>60</v>
      </c>
      <c r="BA3131" s="304">
        <v>20</v>
      </c>
      <c r="BB3131" s="304">
        <v>-999</v>
      </c>
      <c r="BC3131" s="304">
        <v>60</v>
      </c>
      <c r="BD3131" s="304">
        <v>20</v>
      </c>
      <c r="BE3131" s="304">
        <v>20</v>
      </c>
      <c r="BF3131" s="304">
        <v>-999</v>
      </c>
      <c r="BG3131" s="304">
        <v>-999</v>
      </c>
      <c r="BH3131" s="304">
        <v>60</v>
      </c>
      <c r="BI3131" s="304">
        <v>60</v>
      </c>
      <c r="BJ3131" s="304">
        <v>2</v>
      </c>
      <c r="BK3131" s="304" t="s">
        <v>4954</v>
      </c>
      <c r="BL3131" s="304">
        <v>2</v>
      </c>
    </row>
    <row r="3132" spans="1:64" ht="15" hidden="1" customHeight="1" x14ac:dyDescent="0.2">
      <c r="A3132" s="304" t="s">
        <v>6103</v>
      </c>
      <c r="B3132" s="304" t="s">
        <v>2503</v>
      </c>
      <c r="C3132" s="304">
        <v>3271</v>
      </c>
      <c r="D3132" s="349" t="s">
        <v>3063</v>
      </c>
      <c r="E3132" s="309">
        <v>-999</v>
      </c>
      <c r="F3132" s="309"/>
      <c r="G3132" s="324">
        <v>35.521099999999997</v>
      </c>
      <c r="H3132" s="324">
        <v>135.12710000000001</v>
      </c>
      <c r="I3132" s="324" t="s">
        <v>214</v>
      </c>
      <c r="J3132" s="366">
        <v>240.15</v>
      </c>
      <c r="K3132" s="331">
        <v>0.1</v>
      </c>
      <c r="L3132" s="304" t="str">
        <f t="shared" si="747"/>
        <v>D</v>
      </c>
      <c r="M3132" s="388">
        <v>0</v>
      </c>
      <c r="N3132" s="304"/>
      <c r="O3132" s="304">
        <v>21</v>
      </c>
      <c r="P3132" s="356"/>
      <c r="Q3132" s="356"/>
      <c r="R3132" s="304" t="s">
        <v>2503</v>
      </c>
      <c r="S3132" s="304"/>
      <c r="T3132" s="304"/>
      <c r="U3132" s="304"/>
      <c r="V3132" s="304"/>
      <c r="W3132" s="304" t="s">
        <v>4661</v>
      </c>
      <c r="X3132" s="304">
        <v>-999</v>
      </c>
      <c r="Y3132" s="366" t="str">
        <f t="shared" si="749"/>
        <v>-</v>
      </c>
      <c r="Z3132" s="304"/>
      <c r="AA3132" s="304"/>
      <c r="AB3132" s="304">
        <v>-999</v>
      </c>
      <c r="AC3132" s="304">
        <v>-999</v>
      </c>
      <c r="AD3132" s="366">
        <v>-999</v>
      </c>
      <c r="AE3132" s="304">
        <v>-999</v>
      </c>
      <c r="AF3132" s="304">
        <v>-999</v>
      </c>
      <c r="AG3132" s="304"/>
      <c r="AH3132" s="304">
        <v>6.2733300000000006E-2</v>
      </c>
      <c r="AI3132" s="312"/>
      <c r="AJ3132" s="332">
        <v>760</v>
      </c>
      <c r="AK3132" s="304">
        <f t="shared" si="748"/>
        <v>760</v>
      </c>
      <c r="AL3132" s="304">
        <f t="shared" si="757"/>
        <v>0.43</v>
      </c>
      <c r="AM3132" s="389" t="str">
        <f t="shared" si="750"/>
        <v/>
      </c>
      <c r="AN3132" s="304"/>
      <c r="AO3132" s="304"/>
      <c r="AP3132" s="312"/>
      <c r="AQ3132" s="312"/>
      <c r="AR3132" s="312"/>
      <c r="AS3132" s="304"/>
      <c r="AT3132" s="312"/>
      <c r="AU3132" s="329">
        <f>VLOOKUP(C3132,[1]world!$A$2:$B$3555,2,FALSE)</f>
        <v>3</v>
      </c>
      <c r="AV3132" s="329">
        <v>547</v>
      </c>
      <c r="AW3132" s="304">
        <v>0.37</v>
      </c>
      <c r="AX3132" s="304">
        <v>44</v>
      </c>
      <c r="AY3132" s="304">
        <v>44</v>
      </c>
      <c r="AZ3132" s="304">
        <v>-999</v>
      </c>
      <c r="BA3132" s="304">
        <v>44</v>
      </c>
      <c r="BB3132" s="304">
        <v>44</v>
      </c>
      <c r="BC3132" s="304">
        <v>-999</v>
      </c>
      <c r="BD3132" s="304">
        <v>20</v>
      </c>
      <c r="BE3132" s="304">
        <v>20</v>
      </c>
      <c r="BF3132" s="304">
        <v>-999</v>
      </c>
      <c r="BG3132" s="304">
        <v>-999</v>
      </c>
      <c r="BH3132" s="304">
        <v>40</v>
      </c>
      <c r="BI3132" s="304">
        <v>40</v>
      </c>
      <c r="BJ3132" s="304">
        <v>0</v>
      </c>
      <c r="BK3132" s="304">
        <v>0</v>
      </c>
      <c r="BL3132" s="304">
        <v>0</v>
      </c>
    </row>
    <row r="3133" spans="1:64" ht="15" hidden="1" customHeight="1" x14ac:dyDescent="0.2">
      <c r="A3133" s="304" t="s">
        <v>6103</v>
      </c>
      <c r="B3133" s="304" t="s">
        <v>2503</v>
      </c>
      <c r="C3133" s="304">
        <v>3272</v>
      </c>
      <c r="D3133" s="349" t="s">
        <v>3149</v>
      </c>
      <c r="E3133" s="309">
        <v>-999</v>
      </c>
      <c r="F3133" s="309"/>
      <c r="G3133" s="324">
        <v>35.707000000000001</v>
      </c>
      <c r="H3133" s="324">
        <v>135.25239999999999</v>
      </c>
      <c r="I3133" s="324" t="s">
        <v>214</v>
      </c>
      <c r="J3133" s="366">
        <v>518.25</v>
      </c>
      <c r="K3133" s="331">
        <v>0.1</v>
      </c>
      <c r="L3133" s="304" t="str">
        <f t="shared" si="747"/>
        <v>C</v>
      </c>
      <c r="M3133" s="388">
        <v>0</v>
      </c>
      <c r="N3133" s="304"/>
      <c r="O3133" s="304">
        <v>21</v>
      </c>
      <c r="P3133" s="356"/>
      <c r="Q3133" s="356"/>
      <c r="R3133" s="304" t="s">
        <v>2503</v>
      </c>
      <c r="S3133" s="304"/>
      <c r="T3133" s="304"/>
      <c r="U3133" s="304"/>
      <c r="V3133" s="304"/>
      <c r="W3133" s="304" t="s">
        <v>4661</v>
      </c>
      <c r="X3133" s="304">
        <v>-999</v>
      </c>
      <c r="Y3133" s="366" t="str">
        <f t="shared" si="749"/>
        <v>-</v>
      </c>
      <c r="Z3133" s="304"/>
      <c r="AA3133" s="304"/>
      <c r="AB3133" s="304">
        <v>-999</v>
      </c>
      <c r="AC3133" s="304">
        <v>-999</v>
      </c>
      <c r="AD3133" s="366">
        <v>-999</v>
      </c>
      <c r="AE3133" s="304">
        <v>-999</v>
      </c>
      <c r="AF3133" s="304">
        <v>-999</v>
      </c>
      <c r="AG3133" s="304"/>
      <c r="AH3133" s="304">
        <v>4.9722799999999998E-2</v>
      </c>
      <c r="AI3133" s="312"/>
      <c r="AJ3133" s="332">
        <v>760</v>
      </c>
      <c r="AK3133" s="304">
        <f t="shared" si="748"/>
        <v>760</v>
      </c>
      <c r="AL3133" s="304">
        <f t="shared" si="757"/>
        <v>0.43</v>
      </c>
      <c r="AM3133" s="389" t="str">
        <f t="shared" si="750"/>
        <v/>
      </c>
      <c r="AN3133" s="304"/>
      <c r="AO3133" s="304"/>
      <c r="AP3133" s="312"/>
      <c r="AQ3133" s="312"/>
      <c r="AR3133" s="312"/>
      <c r="AS3133" s="304"/>
      <c r="AT3133" s="312"/>
      <c r="AU3133" s="329">
        <f>VLOOKUP(C3133,[1]world!$A$2:$B$3555,2,FALSE)</f>
        <v>7</v>
      </c>
      <c r="AV3133" s="329">
        <v>388</v>
      </c>
      <c r="AW3133" s="304">
        <v>0.37</v>
      </c>
      <c r="AX3133" s="304">
        <v>48</v>
      </c>
      <c r="AY3133" s="304">
        <v>134</v>
      </c>
      <c r="AZ3133" s="304">
        <v>180</v>
      </c>
      <c r="BA3133" s="304">
        <v>48</v>
      </c>
      <c r="BB3133" s="304">
        <v>134</v>
      </c>
      <c r="BC3133" s="304">
        <v>180</v>
      </c>
      <c r="BD3133" s="304">
        <v>20</v>
      </c>
      <c r="BE3133" s="304">
        <v>20</v>
      </c>
      <c r="BF3133" s="304">
        <v>-999</v>
      </c>
      <c r="BG3133" s="304">
        <v>-999</v>
      </c>
      <c r="BH3133" s="304">
        <v>180</v>
      </c>
      <c r="BI3133" s="304">
        <v>180</v>
      </c>
      <c r="BJ3133" s="304">
        <v>0</v>
      </c>
      <c r="BK3133" s="304">
        <v>0</v>
      </c>
      <c r="BL3133" s="304">
        <v>0</v>
      </c>
    </row>
    <row r="3134" spans="1:64" ht="15" hidden="1" customHeight="1" x14ac:dyDescent="0.2">
      <c r="A3134" s="304" t="s">
        <v>6103</v>
      </c>
      <c r="B3134" s="304" t="s">
        <v>2503</v>
      </c>
      <c r="C3134" s="304">
        <v>3273</v>
      </c>
      <c r="D3134" s="349" t="s">
        <v>2981</v>
      </c>
      <c r="E3134" s="309">
        <v>-999</v>
      </c>
      <c r="F3134" s="309"/>
      <c r="G3134" s="324">
        <v>35.309800000000003</v>
      </c>
      <c r="H3134" s="324">
        <v>135.1362</v>
      </c>
      <c r="I3134" s="324" t="s">
        <v>214</v>
      </c>
      <c r="J3134" s="366">
        <v>637.05999999999995</v>
      </c>
      <c r="K3134" s="331">
        <v>0.1</v>
      </c>
      <c r="L3134" s="304" t="str">
        <f t="shared" si="747"/>
        <v>C</v>
      </c>
      <c r="M3134" s="388">
        <v>0</v>
      </c>
      <c r="N3134" s="304"/>
      <c r="O3134" s="304">
        <v>21</v>
      </c>
      <c r="P3134" s="356"/>
      <c r="Q3134" s="356"/>
      <c r="R3134" s="304" t="s">
        <v>2503</v>
      </c>
      <c r="S3134" s="304"/>
      <c r="T3134" s="304"/>
      <c r="U3134" s="304"/>
      <c r="V3134" s="304"/>
      <c r="W3134" s="304" t="s">
        <v>4661</v>
      </c>
      <c r="X3134" s="304">
        <v>-999</v>
      </c>
      <c r="Y3134" s="366" t="str">
        <f t="shared" si="749"/>
        <v>-</v>
      </c>
      <c r="Z3134" s="304"/>
      <c r="AA3134" s="304"/>
      <c r="AB3134" s="304">
        <v>-999</v>
      </c>
      <c r="AC3134" s="304">
        <v>-999</v>
      </c>
      <c r="AD3134" s="366">
        <v>-999</v>
      </c>
      <c r="AE3134" s="304">
        <v>-999</v>
      </c>
      <c r="AF3134" s="304">
        <v>-999</v>
      </c>
      <c r="AG3134" s="304"/>
      <c r="AH3134" s="304">
        <v>4.43553E-2</v>
      </c>
      <c r="AI3134" s="312"/>
      <c r="AJ3134" s="332">
        <v>760</v>
      </c>
      <c r="AK3134" s="304">
        <f t="shared" si="748"/>
        <v>760</v>
      </c>
      <c r="AL3134" s="304">
        <f t="shared" si="757"/>
        <v>0.43</v>
      </c>
      <c r="AM3134" s="389" t="str">
        <f t="shared" si="750"/>
        <v/>
      </c>
      <c r="AN3134" s="304"/>
      <c r="AO3134" s="304"/>
      <c r="AP3134" s="312"/>
      <c r="AQ3134" s="312"/>
      <c r="AR3134" s="312"/>
      <c r="AS3134" s="304"/>
      <c r="AT3134" s="312"/>
      <c r="AU3134" s="329">
        <f>VLOOKUP(C3134,[1]world!$A$2:$B$3555,2,FALSE)</f>
        <v>3</v>
      </c>
      <c r="AV3134" s="329">
        <v>547</v>
      </c>
      <c r="AW3134" s="304">
        <v>0.37</v>
      </c>
      <c r="AX3134" s="304">
        <v>22</v>
      </c>
      <c r="AY3134" s="304">
        <v>22</v>
      </c>
      <c r="AZ3134" s="304">
        <v>102</v>
      </c>
      <c r="BA3134" s="304">
        <v>22</v>
      </c>
      <c r="BB3134" s="304">
        <v>22</v>
      </c>
      <c r="BC3134" s="304">
        <v>102</v>
      </c>
      <c r="BD3134" s="304">
        <v>20</v>
      </c>
      <c r="BE3134" s="304">
        <v>20</v>
      </c>
      <c r="BF3134" s="304">
        <v>-999</v>
      </c>
      <c r="BG3134" s="304">
        <v>-999</v>
      </c>
      <c r="BH3134" s="304">
        <v>40</v>
      </c>
      <c r="BI3134" s="304">
        <v>40</v>
      </c>
      <c r="BJ3134" s="304">
        <v>0</v>
      </c>
      <c r="BK3134" s="304">
        <v>0</v>
      </c>
      <c r="BL3134" s="304">
        <v>0</v>
      </c>
    </row>
    <row r="3135" spans="1:64" ht="15" hidden="1" customHeight="1" x14ac:dyDescent="0.2">
      <c r="A3135" s="304" t="s">
        <v>6103</v>
      </c>
      <c r="B3135" s="304" t="s">
        <v>2503</v>
      </c>
      <c r="C3135" s="304">
        <v>3274</v>
      </c>
      <c r="D3135" s="349" t="s">
        <v>2940</v>
      </c>
      <c r="E3135" s="309">
        <v>-999</v>
      </c>
      <c r="F3135" s="309"/>
      <c r="G3135" s="324">
        <v>35.265300000000003</v>
      </c>
      <c r="H3135" s="324">
        <v>135.55359999999999</v>
      </c>
      <c r="I3135" s="324" t="s">
        <v>214</v>
      </c>
      <c r="J3135" s="366">
        <v>1068.94</v>
      </c>
      <c r="K3135" s="331">
        <v>0.1</v>
      </c>
      <c r="L3135" s="304" t="str">
        <f t="shared" si="747"/>
        <v>B</v>
      </c>
      <c r="M3135" s="388">
        <v>0</v>
      </c>
      <c r="N3135" s="304"/>
      <c r="O3135" s="304">
        <v>21</v>
      </c>
      <c r="P3135" s="356"/>
      <c r="Q3135" s="356"/>
      <c r="R3135" s="304" t="s">
        <v>2503</v>
      </c>
      <c r="S3135" s="304"/>
      <c r="T3135" s="304"/>
      <c r="U3135" s="304"/>
      <c r="V3135" s="304"/>
      <c r="W3135" s="304" t="s">
        <v>4661</v>
      </c>
      <c r="X3135" s="304">
        <v>-999</v>
      </c>
      <c r="Y3135" s="366" t="str">
        <f t="shared" si="749"/>
        <v>-</v>
      </c>
      <c r="Z3135" s="304"/>
      <c r="AA3135" s="304"/>
      <c r="AB3135" s="304">
        <v>-999</v>
      </c>
      <c r="AC3135" s="304">
        <v>-999</v>
      </c>
      <c r="AD3135" s="366">
        <v>-999</v>
      </c>
      <c r="AE3135" s="304">
        <v>-999</v>
      </c>
      <c r="AF3135" s="304">
        <v>-999</v>
      </c>
      <c r="AG3135" s="304"/>
      <c r="AH3135" s="304">
        <v>7.1645600000000004E-2</v>
      </c>
      <c r="AI3135" s="312"/>
      <c r="AJ3135" s="332">
        <v>760</v>
      </c>
      <c r="AK3135" s="304">
        <f t="shared" si="748"/>
        <v>760</v>
      </c>
      <c r="AL3135" s="304">
        <f t="shared" si="757"/>
        <v>0.43</v>
      </c>
      <c r="AM3135" s="389" t="str">
        <f t="shared" si="750"/>
        <v/>
      </c>
      <c r="AN3135" s="304"/>
      <c r="AO3135" s="304"/>
      <c r="AP3135" s="312"/>
      <c r="AQ3135" s="312"/>
      <c r="AR3135" s="312"/>
      <c r="AS3135" s="304"/>
      <c r="AT3135" s="312"/>
      <c r="AU3135" s="329">
        <f>VLOOKUP(C3135,[1]world!$A$2:$B$3555,2,FALSE)</f>
        <v>5</v>
      </c>
      <c r="AV3135" s="329">
        <v>402</v>
      </c>
      <c r="AW3135" s="304">
        <v>0.37</v>
      </c>
      <c r="AX3135" s="304">
        <v>1</v>
      </c>
      <c r="AY3135" s="304">
        <v>34</v>
      </c>
      <c r="AZ3135" s="304">
        <v>40</v>
      </c>
      <c r="BA3135" s="304">
        <v>1</v>
      </c>
      <c r="BB3135" s="304">
        <v>34</v>
      </c>
      <c r="BC3135" s="304">
        <v>40</v>
      </c>
      <c r="BD3135" s="304">
        <v>20</v>
      </c>
      <c r="BE3135" s="304">
        <v>20</v>
      </c>
      <c r="BF3135" s="304">
        <v>-999</v>
      </c>
      <c r="BG3135" s="304">
        <v>-999</v>
      </c>
      <c r="BH3135" s="304">
        <v>40</v>
      </c>
      <c r="BI3135" s="304">
        <v>40</v>
      </c>
      <c r="BJ3135" s="304">
        <v>0</v>
      </c>
      <c r="BK3135" s="304">
        <v>0</v>
      </c>
      <c r="BL3135" s="304">
        <v>0</v>
      </c>
    </row>
    <row r="3136" spans="1:64" ht="15" hidden="1" customHeight="1" x14ac:dyDescent="0.2">
      <c r="A3136" s="304" t="s">
        <v>6176</v>
      </c>
      <c r="B3136" s="304" t="s">
        <v>1612</v>
      </c>
      <c r="C3136" s="304">
        <v>3275</v>
      </c>
      <c r="D3136" s="349" t="s">
        <v>2898</v>
      </c>
      <c r="E3136" s="304" t="s">
        <v>2898</v>
      </c>
      <c r="F3136" s="304"/>
      <c r="G3136" s="324">
        <v>35.171799999999998</v>
      </c>
      <c r="H3136" s="324">
        <v>136.49430000000001</v>
      </c>
      <c r="I3136" s="324" t="s">
        <v>212</v>
      </c>
      <c r="J3136" s="368">
        <f t="shared" ref="J3136:J3147" si="760">U3136</f>
        <v>545.14804123244858</v>
      </c>
      <c r="K3136" s="331">
        <v>0.13</v>
      </c>
      <c r="L3136" s="304" t="str">
        <f t="shared" si="747"/>
        <v>C</v>
      </c>
      <c r="M3136" s="388">
        <v>1</v>
      </c>
      <c r="N3136" s="304">
        <v>484.8</v>
      </c>
      <c r="O3136" s="304">
        <v>20</v>
      </c>
      <c r="P3136" s="331"/>
      <c r="Q3136" s="356"/>
      <c r="R3136" s="304"/>
      <c r="S3136" s="356">
        <v>545.14804123244858</v>
      </c>
      <c r="T3136" s="356">
        <v>577.49714870852722</v>
      </c>
      <c r="U3136" s="356">
        <f t="shared" ref="U3136:U3147" si="761">IF(O3136&lt;=10,T3136,IF(O3136&gt;=20,S3136,((O3136-10)*(S3136-T3136)/10+T3136)))</f>
        <v>545.14804123244858</v>
      </c>
      <c r="V3136" s="356"/>
      <c r="W3136" s="304" t="s">
        <v>1674</v>
      </c>
      <c r="X3136" s="304" t="s">
        <v>213</v>
      </c>
      <c r="Y3136" s="366">
        <f t="shared" si="749"/>
        <v>274.5</v>
      </c>
      <c r="Z3136" s="304"/>
      <c r="AA3136" s="304"/>
      <c r="AB3136" s="304">
        <v>-999</v>
      </c>
      <c r="AC3136" s="304">
        <v>-999</v>
      </c>
      <c r="AD3136" s="366">
        <v>-999</v>
      </c>
      <c r="AE3136" s="304">
        <v>-999</v>
      </c>
      <c r="AF3136" s="304">
        <v>-999</v>
      </c>
      <c r="AG3136" s="304"/>
      <c r="AH3136" s="304">
        <v>2.2293199999999999E-2</v>
      </c>
      <c r="AI3136" s="312"/>
      <c r="AJ3136" s="332">
        <v>706</v>
      </c>
      <c r="AK3136" s="304">
        <f t="shared" si="748"/>
        <v>690</v>
      </c>
      <c r="AL3136" s="304">
        <f t="shared" si="757"/>
        <v>0.43</v>
      </c>
      <c r="AM3136" s="389" t="str">
        <f t="shared" si="750"/>
        <v/>
      </c>
      <c r="AN3136" s="304"/>
      <c r="AO3136" s="304"/>
      <c r="AP3136" s="312"/>
      <c r="AQ3136" s="312"/>
      <c r="AR3136" s="312"/>
      <c r="AS3136" s="304"/>
      <c r="AT3136" s="312"/>
      <c r="AU3136" s="329">
        <f>VLOOKUP(C3136,[1]world!$A$2:$B$3555,2,FALSE)</f>
        <v>5</v>
      </c>
      <c r="AV3136" s="329">
        <v>402</v>
      </c>
      <c r="AW3136" s="304">
        <v>0.37</v>
      </c>
      <c r="AX3136" s="304">
        <v>160</v>
      </c>
      <c r="AY3136" s="304">
        <v>-999</v>
      </c>
      <c r="AZ3136" s="304">
        <v>300</v>
      </c>
      <c r="BA3136" s="304">
        <v>160</v>
      </c>
      <c r="BB3136" s="304">
        <v>-999</v>
      </c>
      <c r="BC3136" s="304">
        <v>300</v>
      </c>
      <c r="BD3136" s="304">
        <v>160</v>
      </c>
      <c r="BE3136" s="304">
        <v>160</v>
      </c>
      <c r="BF3136" s="304">
        <v>-999</v>
      </c>
      <c r="BG3136" s="304">
        <v>-999</v>
      </c>
      <c r="BH3136" s="304">
        <v>300</v>
      </c>
      <c r="BI3136" s="304">
        <v>300</v>
      </c>
      <c r="BJ3136" s="304">
        <v>2</v>
      </c>
      <c r="BK3136" s="304" t="s">
        <v>4954</v>
      </c>
      <c r="BL3136" s="304">
        <v>2</v>
      </c>
    </row>
    <row r="3137" spans="1:64" ht="15" hidden="1" customHeight="1" x14ac:dyDescent="0.2">
      <c r="A3137" s="304" t="s">
        <v>6176</v>
      </c>
      <c r="B3137" s="304" t="s">
        <v>1612</v>
      </c>
      <c r="C3137" s="304">
        <v>3276</v>
      </c>
      <c r="D3137" s="349" t="s">
        <v>2839</v>
      </c>
      <c r="E3137" s="304" t="s">
        <v>2839</v>
      </c>
      <c r="F3137" s="304"/>
      <c r="G3137" s="324">
        <v>35.027900000000002</v>
      </c>
      <c r="H3137" s="324">
        <v>136.50729999999999</v>
      </c>
      <c r="I3137" s="324" t="s">
        <v>212</v>
      </c>
      <c r="J3137" s="368">
        <f t="shared" si="760"/>
        <v>321.75531515108941</v>
      </c>
      <c r="K3137" s="331">
        <v>0.2</v>
      </c>
      <c r="L3137" s="304" t="str">
        <f t="shared" si="747"/>
        <v>D</v>
      </c>
      <c r="M3137" s="388">
        <v>1</v>
      </c>
      <c r="N3137" s="304">
        <v>241</v>
      </c>
      <c r="O3137" s="304">
        <v>14</v>
      </c>
      <c r="P3137" s="331"/>
      <c r="Q3137" s="356"/>
      <c r="R3137" s="304"/>
      <c r="S3137" s="356">
        <v>291.7849910607942</v>
      </c>
      <c r="T3137" s="356">
        <v>341.73553121128617</v>
      </c>
      <c r="U3137" s="356">
        <f t="shared" si="761"/>
        <v>321.75531515108941</v>
      </c>
      <c r="V3137" s="356"/>
      <c r="W3137" s="304" t="s">
        <v>890</v>
      </c>
      <c r="X3137" s="304" t="s">
        <v>205</v>
      </c>
      <c r="Y3137" s="366">
        <f t="shared" si="749"/>
        <v>424.8</v>
      </c>
      <c r="Z3137" s="304"/>
      <c r="AA3137" s="304"/>
      <c r="AB3137" s="304">
        <v>-999</v>
      </c>
      <c r="AC3137" s="304">
        <v>-999</v>
      </c>
      <c r="AD3137" s="366">
        <v>-999</v>
      </c>
      <c r="AE3137" s="304">
        <v>-999</v>
      </c>
      <c r="AF3137" s="304">
        <v>-999</v>
      </c>
      <c r="AG3137" s="304"/>
      <c r="AH3137" s="304">
        <v>1.3833099999999999E-2</v>
      </c>
      <c r="AI3137" s="312"/>
      <c r="AJ3137" s="332">
        <v>512</v>
      </c>
      <c r="AK3137" s="304">
        <f t="shared" si="748"/>
        <v>555</v>
      </c>
      <c r="AL3137" s="304">
        <f t="shared" si="757"/>
        <v>0.43</v>
      </c>
      <c r="AM3137" s="389" t="str">
        <f t="shared" si="750"/>
        <v/>
      </c>
      <c r="AN3137" s="304"/>
      <c r="AO3137" s="304"/>
      <c r="AP3137" s="312"/>
      <c r="AQ3137" s="312"/>
      <c r="AR3137" s="312"/>
      <c r="AS3137" s="304"/>
      <c r="AT3137" s="312"/>
      <c r="AU3137" s="329">
        <f>VLOOKUP(C3137,[1]world!$A$2:$B$3555,2,FALSE)</f>
        <v>7</v>
      </c>
      <c r="AV3137" s="329">
        <v>388</v>
      </c>
      <c r="AW3137" s="304">
        <v>0.37</v>
      </c>
      <c r="AX3137" s="304">
        <v>1400</v>
      </c>
      <c r="AY3137" s="304">
        <v>-999</v>
      </c>
      <c r="AZ3137" s="304">
        <v>1480</v>
      </c>
      <c r="BA3137" s="304">
        <v>1400</v>
      </c>
      <c r="BB3137" s="304">
        <v>-999</v>
      </c>
      <c r="BC3137" s="304">
        <v>1480</v>
      </c>
      <c r="BD3137" s="304">
        <v>1400</v>
      </c>
      <c r="BE3137" s="304">
        <v>1400</v>
      </c>
      <c r="BF3137" s="304">
        <v>-999</v>
      </c>
      <c r="BG3137" s="304">
        <v>-999</v>
      </c>
      <c r="BH3137" s="304">
        <v>1480</v>
      </c>
      <c r="BI3137" s="304">
        <v>1480</v>
      </c>
      <c r="BJ3137" s="304">
        <v>2</v>
      </c>
      <c r="BK3137" s="304" t="s">
        <v>4954</v>
      </c>
      <c r="BL3137" s="304">
        <v>2</v>
      </c>
    </row>
    <row r="3138" spans="1:64" ht="15" hidden="1" customHeight="1" x14ac:dyDescent="0.2">
      <c r="A3138" s="304" t="s">
        <v>6176</v>
      </c>
      <c r="B3138" s="304" t="s">
        <v>1612</v>
      </c>
      <c r="C3138" s="304">
        <v>3277</v>
      </c>
      <c r="D3138" s="349" t="s">
        <v>2807</v>
      </c>
      <c r="E3138" s="304" t="s">
        <v>2807</v>
      </c>
      <c r="F3138" s="304"/>
      <c r="G3138" s="324">
        <v>34.970399999999998</v>
      </c>
      <c r="H3138" s="324">
        <v>136.63570000000001</v>
      </c>
      <c r="I3138" s="324" t="s">
        <v>212</v>
      </c>
      <c r="J3138" s="368">
        <f t="shared" si="760"/>
        <v>219.41046229710321</v>
      </c>
      <c r="K3138" s="331">
        <v>0.13</v>
      </c>
      <c r="L3138" s="304" t="str">
        <f t="shared" si="747"/>
        <v>D</v>
      </c>
      <c r="M3138" s="388">
        <v>1</v>
      </c>
      <c r="N3138" s="304">
        <v>196.8</v>
      </c>
      <c r="O3138" s="304">
        <v>20</v>
      </c>
      <c r="P3138" s="331"/>
      <c r="Q3138" s="356"/>
      <c r="R3138" s="304"/>
      <c r="S3138" s="356">
        <v>219.41046229710321</v>
      </c>
      <c r="T3138" s="356">
        <v>235.60630485420114</v>
      </c>
      <c r="U3138" s="356">
        <f t="shared" si="761"/>
        <v>219.41046229710321</v>
      </c>
      <c r="V3138" s="356"/>
      <c r="W3138" s="304" t="s">
        <v>1674</v>
      </c>
      <c r="X3138" s="304" t="s">
        <v>213</v>
      </c>
      <c r="Y3138" s="366">
        <f t="shared" si="749"/>
        <v>274.5</v>
      </c>
      <c r="Z3138" s="304"/>
      <c r="AA3138" s="304"/>
      <c r="AB3138" s="304">
        <v>-999</v>
      </c>
      <c r="AC3138" s="304">
        <v>-999</v>
      </c>
      <c r="AD3138" s="366">
        <v>-999</v>
      </c>
      <c r="AE3138" s="304">
        <v>-999</v>
      </c>
      <c r="AF3138" s="304">
        <v>-999</v>
      </c>
      <c r="AG3138" s="304"/>
      <c r="AH3138" s="304">
        <v>1.9732500000000002E-3</v>
      </c>
      <c r="AI3138" s="312"/>
      <c r="AJ3138" s="332">
        <v>239</v>
      </c>
      <c r="AK3138" s="304">
        <f t="shared" si="748"/>
        <v>210</v>
      </c>
      <c r="AL3138" s="304">
        <f t="shared" si="757"/>
        <v>0.2</v>
      </c>
      <c r="AM3138" s="389" t="str">
        <f t="shared" si="750"/>
        <v/>
      </c>
      <c r="AN3138" s="304"/>
      <c r="AO3138" s="304"/>
      <c r="AP3138" s="312"/>
      <c r="AQ3138" s="312"/>
      <c r="AR3138" s="312"/>
      <c r="AS3138" s="304"/>
      <c r="AT3138" s="312"/>
      <c r="AU3138" s="329">
        <f>VLOOKUP(C3138,[1]world!$A$2:$B$3555,2,FALSE)</f>
        <v>7</v>
      </c>
      <c r="AV3138" s="329">
        <v>388</v>
      </c>
      <c r="AW3138" s="304">
        <v>0.37</v>
      </c>
      <c r="AX3138" s="304">
        <v>1540</v>
      </c>
      <c r="AY3138" s="304">
        <v>-999</v>
      </c>
      <c r="AZ3138" s="304">
        <v>1960</v>
      </c>
      <c r="BA3138" s="304">
        <v>1540</v>
      </c>
      <c r="BB3138" s="304">
        <v>-999</v>
      </c>
      <c r="BC3138" s="304">
        <v>1960</v>
      </c>
      <c r="BD3138" s="304">
        <v>1540</v>
      </c>
      <c r="BE3138" s="304">
        <v>1540</v>
      </c>
      <c r="BF3138" s="304">
        <v>-999</v>
      </c>
      <c r="BG3138" s="304">
        <v>-999</v>
      </c>
      <c r="BH3138" s="304">
        <v>1960</v>
      </c>
      <c r="BI3138" s="304">
        <v>1960</v>
      </c>
      <c r="BJ3138" s="304">
        <v>2</v>
      </c>
      <c r="BK3138" s="304" t="s">
        <v>4954</v>
      </c>
      <c r="BL3138" s="304">
        <v>2</v>
      </c>
    </row>
    <row r="3139" spans="1:64" ht="15" hidden="1" customHeight="1" x14ac:dyDescent="0.2">
      <c r="A3139" s="304" t="s">
        <v>6176</v>
      </c>
      <c r="B3139" s="304" t="s">
        <v>1612</v>
      </c>
      <c r="C3139" s="304">
        <v>3278</v>
      </c>
      <c r="D3139" s="349" t="s">
        <v>2751</v>
      </c>
      <c r="E3139" s="304" t="s">
        <v>2751</v>
      </c>
      <c r="F3139" s="304"/>
      <c r="G3139" s="324">
        <v>34.856900000000003</v>
      </c>
      <c r="H3139" s="324">
        <v>136.44929999999999</v>
      </c>
      <c r="I3139" s="324" t="s">
        <v>212</v>
      </c>
      <c r="J3139" s="368">
        <f t="shared" si="760"/>
        <v>442.90048910705235</v>
      </c>
      <c r="K3139" s="331">
        <v>0.2</v>
      </c>
      <c r="L3139" s="304" t="str">
        <f t="shared" si="747"/>
        <v>C</v>
      </c>
      <c r="M3139" s="388">
        <v>1</v>
      </c>
      <c r="N3139" s="304">
        <v>274</v>
      </c>
      <c r="O3139" s="304">
        <v>10</v>
      </c>
      <c r="P3139" s="331"/>
      <c r="Q3139" s="356"/>
      <c r="R3139" s="304"/>
      <c r="S3139" s="356">
        <v>355.6271253620086</v>
      </c>
      <c r="T3139" s="356">
        <v>442.90048910705235</v>
      </c>
      <c r="U3139" s="356">
        <f t="shared" si="761"/>
        <v>442.90048910705235</v>
      </c>
      <c r="V3139" s="356"/>
      <c r="W3139" s="304" t="s">
        <v>890</v>
      </c>
      <c r="X3139" s="304" t="s">
        <v>205</v>
      </c>
      <c r="Y3139" s="366">
        <f t="shared" si="749"/>
        <v>424.8</v>
      </c>
      <c r="Z3139" s="304"/>
      <c r="AA3139" s="304"/>
      <c r="AB3139" s="304">
        <v>-999</v>
      </c>
      <c r="AC3139" s="304">
        <v>-999</v>
      </c>
      <c r="AD3139" s="366">
        <v>-999</v>
      </c>
      <c r="AE3139" s="304">
        <v>-999</v>
      </c>
      <c r="AF3139" s="304">
        <v>-999</v>
      </c>
      <c r="AG3139" s="304"/>
      <c r="AH3139" s="304">
        <v>7.4832199999999996E-3</v>
      </c>
      <c r="AI3139" s="312"/>
      <c r="AJ3139" s="332">
        <v>366</v>
      </c>
      <c r="AK3139" s="304">
        <f t="shared" si="748"/>
        <v>425</v>
      </c>
      <c r="AL3139" s="304">
        <f t="shared" ref="AL3139:AL3170" si="762">IF(AH3139&lt;=0.0022,0.2,0.43)</f>
        <v>0.43</v>
      </c>
      <c r="AM3139" s="389" t="str">
        <f t="shared" si="750"/>
        <v/>
      </c>
      <c r="AN3139" s="304"/>
      <c r="AO3139" s="304"/>
      <c r="AP3139" s="312"/>
      <c r="AQ3139" s="312"/>
      <c r="AR3139" s="312"/>
      <c r="AS3139" s="304"/>
      <c r="AT3139" s="312"/>
      <c r="AU3139" s="329">
        <f>VLOOKUP(C3139,[1]world!$A$2:$B$3555,2,FALSE)</f>
        <v>7</v>
      </c>
      <c r="AV3139" s="329">
        <v>388</v>
      </c>
      <c r="AW3139" s="304">
        <v>0.37</v>
      </c>
      <c r="AX3139" s="304">
        <v>580</v>
      </c>
      <c r="AY3139" s="304">
        <v>-999</v>
      </c>
      <c r="AZ3139" s="304">
        <v>1140</v>
      </c>
      <c r="BA3139" s="304">
        <v>580</v>
      </c>
      <c r="BB3139" s="304">
        <v>-999</v>
      </c>
      <c r="BC3139" s="304">
        <v>1140</v>
      </c>
      <c r="BD3139" s="304">
        <v>580</v>
      </c>
      <c r="BE3139" s="304">
        <v>580</v>
      </c>
      <c r="BF3139" s="304">
        <v>-999</v>
      </c>
      <c r="BG3139" s="304">
        <v>-999</v>
      </c>
      <c r="BH3139" s="304">
        <v>1140</v>
      </c>
      <c r="BI3139" s="304">
        <v>1140</v>
      </c>
      <c r="BJ3139" s="304">
        <v>2</v>
      </c>
      <c r="BK3139" s="304" t="s">
        <v>4954</v>
      </c>
      <c r="BL3139" s="304">
        <v>2</v>
      </c>
    </row>
    <row r="3140" spans="1:64" ht="15" hidden="1" customHeight="1" x14ac:dyDescent="0.2">
      <c r="A3140" s="304" t="s">
        <v>6176</v>
      </c>
      <c r="B3140" s="304" t="s">
        <v>1612</v>
      </c>
      <c r="C3140" s="304">
        <v>3279</v>
      </c>
      <c r="D3140" s="349" t="s">
        <v>2717</v>
      </c>
      <c r="E3140" s="304" t="s">
        <v>2717</v>
      </c>
      <c r="F3140" s="304"/>
      <c r="G3140" s="324">
        <v>34.767699999999998</v>
      </c>
      <c r="H3140" s="324">
        <v>136.11510000000001</v>
      </c>
      <c r="I3140" s="324" t="s">
        <v>212</v>
      </c>
      <c r="J3140" s="368">
        <f t="shared" si="760"/>
        <v>525.37166564572078</v>
      </c>
      <c r="K3140" s="331">
        <v>0.13</v>
      </c>
      <c r="L3140" s="304" t="str">
        <f t="shared" ref="L3140:L3203" si="763">IF(J3140&lt;180,"E",IF(AND(J3140&gt;=180,J3140&lt;360),"D",IF(AND(J3140&gt;=360,J3140&lt;760),"C",IF(AND(J3140&gt;=760,J3140&lt;1500),"B",IF(J3140&gt;=1500,"A","-")))))</f>
        <v>C</v>
      </c>
      <c r="M3140" s="388">
        <v>1</v>
      </c>
      <c r="N3140" s="304">
        <v>435.7</v>
      </c>
      <c r="O3140" s="304">
        <v>17</v>
      </c>
      <c r="P3140" s="331"/>
      <c r="Q3140" s="356"/>
      <c r="R3140" s="304"/>
      <c r="S3140" s="356">
        <v>511.56064181997465</v>
      </c>
      <c r="T3140" s="356">
        <v>557.59738790579502</v>
      </c>
      <c r="U3140" s="356">
        <f t="shared" si="761"/>
        <v>525.37166564572078</v>
      </c>
      <c r="V3140" s="356"/>
      <c r="W3140" s="304" t="s">
        <v>890</v>
      </c>
      <c r="X3140" s="304" t="s">
        <v>205</v>
      </c>
      <c r="Y3140" s="366">
        <f t="shared" si="749"/>
        <v>424.8</v>
      </c>
      <c r="Z3140" s="304"/>
      <c r="AA3140" s="304"/>
      <c r="AB3140" s="304">
        <v>-999</v>
      </c>
      <c r="AC3140" s="304">
        <v>-999</v>
      </c>
      <c r="AD3140" s="366">
        <v>-999</v>
      </c>
      <c r="AE3140" s="304">
        <v>-999</v>
      </c>
      <c r="AF3140" s="304">
        <v>-999</v>
      </c>
      <c r="AG3140" s="304"/>
      <c r="AH3140" s="304">
        <v>1.19209E-2</v>
      </c>
      <c r="AI3140" s="312"/>
      <c r="AJ3140" s="332">
        <v>466</v>
      </c>
      <c r="AK3140" s="304">
        <f t="shared" ref="AK3140:AK3203" si="764">IF(AJ3140&lt;=180,180,IF(AND(AJ3140&gt;180,AJ3140&lt;240),210,IF(AND(AJ3140&gt;=240,AJ3140&lt;300),270,IF(AND(AJ3140&gt;=300,AJ3140&lt;360),270,IF(AND(AJ3140&gt;=360,AJ3140&lt;490),425,IF(AND(AJ3140&gt;=490,AJ3140&lt;620),555,IF(AND(AJ3140&gt;=620,AJ3140&lt;760),690,IF(AJ3140&gt;=760,760,"Error"))))))))</f>
        <v>425</v>
      </c>
      <c r="AL3140" s="304">
        <f t="shared" si="762"/>
        <v>0.43</v>
      </c>
      <c r="AM3140" s="389" t="str">
        <f t="shared" si="750"/>
        <v/>
      </c>
      <c r="AN3140" s="304"/>
      <c r="AO3140" s="304"/>
      <c r="AP3140" s="312"/>
      <c r="AQ3140" s="312"/>
      <c r="AR3140" s="312"/>
      <c r="AS3140" s="304"/>
      <c r="AT3140" s="312"/>
      <c r="AU3140" s="329">
        <f>VLOOKUP(C3140,[1]world!$A$2:$B$3555,2,FALSE)</f>
        <v>15</v>
      </c>
      <c r="AV3140" s="329">
        <v>363</v>
      </c>
      <c r="AW3140" s="304">
        <v>0.37</v>
      </c>
      <c r="AX3140" s="304">
        <v>20</v>
      </c>
      <c r="AY3140" s="304">
        <v>-999</v>
      </c>
      <c r="AZ3140" s="304">
        <v>20</v>
      </c>
      <c r="BA3140" s="304">
        <v>20</v>
      </c>
      <c r="BB3140" s="304">
        <v>-999</v>
      </c>
      <c r="BC3140" s="304">
        <v>20</v>
      </c>
      <c r="BD3140" s="304">
        <v>20</v>
      </c>
      <c r="BE3140" s="304">
        <v>20</v>
      </c>
      <c r="BF3140" s="304">
        <v>-999</v>
      </c>
      <c r="BG3140" s="304">
        <v>-999</v>
      </c>
      <c r="BH3140" s="304">
        <v>20</v>
      </c>
      <c r="BI3140" s="304">
        <v>20</v>
      </c>
      <c r="BJ3140" s="304">
        <v>2</v>
      </c>
      <c r="BK3140" s="304" t="s">
        <v>4954</v>
      </c>
      <c r="BL3140" s="304">
        <v>2</v>
      </c>
    </row>
    <row r="3141" spans="1:64" ht="15" hidden="1" customHeight="1" x14ac:dyDescent="0.2">
      <c r="A3141" s="304" t="s">
        <v>6176</v>
      </c>
      <c r="B3141" s="304" t="s">
        <v>1612</v>
      </c>
      <c r="C3141" s="304">
        <v>3280</v>
      </c>
      <c r="D3141" s="349" t="s">
        <v>2691</v>
      </c>
      <c r="E3141" s="304" t="s">
        <v>2691</v>
      </c>
      <c r="F3141" s="304"/>
      <c r="G3141" s="324">
        <v>34.717799999999997</v>
      </c>
      <c r="H3141" s="324">
        <v>136.50389999999999</v>
      </c>
      <c r="I3141" s="324" t="s">
        <v>212</v>
      </c>
      <c r="J3141" s="368">
        <f t="shared" si="760"/>
        <v>229.20418261700289</v>
      </c>
      <c r="K3141" s="331">
        <v>0.13</v>
      </c>
      <c r="L3141" s="304" t="str">
        <f t="shared" si="763"/>
        <v>D</v>
      </c>
      <c r="M3141" s="388">
        <v>1</v>
      </c>
      <c r="N3141" s="304">
        <v>205.5</v>
      </c>
      <c r="O3141" s="304">
        <v>20</v>
      </c>
      <c r="P3141" s="331"/>
      <c r="Q3141" s="356"/>
      <c r="R3141" s="304"/>
      <c r="S3141" s="356">
        <v>229.20418261700289</v>
      </c>
      <c r="T3141" s="356">
        <v>246.28275485212055</v>
      </c>
      <c r="U3141" s="356">
        <f t="shared" si="761"/>
        <v>229.20418261700289</v>
      </c>
      <c r="V3141" s="356"/>
      <c r="W3141" s="304" t="s">
        <v>1674</v>
      </c>
      <c r="X3141" s="304" t="s">
        <v>213</v>
      </c>
      <c r="Y3141" s="366">
        <f t="shared" ref="Y3141:Y3204" si="765">IF(X3141="A",506.6,IF(X3141="B",424.8,IF(X3141="C",338.6,IF(X3141="D",274.5,IF(X3141="E",181.5,"-")))))</f>
        <v>274.5</v>
      </c>
      <c r="Z3141" s="304"/>
      <c r="AA3141" s="304"/>
      <c r="AB3141" s="304">
        <v>-999</v>
      </c>
      <c r="AC3141" s="304">
        <v>-999</v>
      </c>
      <c r="AD3141" s="366">
        <v>-999</v>
      </c>
      <c r="AE3141" s="304">
        <v>-999</v>
      </c>
      <c r="AF3141" s="304">
        <v>-999</v>
      </c>
      <c r="AG3141" s="304"/>
      <c r="AH3141" s="304">
        <v>5.9650299999999996E-3</v>
      </c>
      <c r="AI3141" s="312"/>
      <c r="AJ3141" s="332">
        <v>337</v>
      </c>
      <c r="AK3141" s="304">
        <f t="shared" si="764"/>
        <v>270</v>
      </c>
      <c r="AL3141" s="304">
        <f t="shared" si="762"/>
        <v>0.43</v>
      </c>
      <c r="AM3141" s="389" t="str">
        <f t="shared" si="750"/>
        <v/>
      </c>
      <c r="AN3141" s="304"/>
      <c r="AO3141" s="304"/>
      <c r="AP3141" s="312"/>
      <c r="AQ3141" s="312"/>
      <c r="AR3141" s="312"/>
      <c r="AS3141" s="304"/>
      <c r="AT3141" s="312"/>
      <c r="AU3141" s="329">
        <f>VLOOKUP(C3141,[1]world!$A$2:$B$3555,2,FALSE)</f>
        <v>15</v>
      </c>
      <c r="AV3141" s="329">
        <v>363</v>
      </c>
      <c r="AW3141" s="304">
        <v>0.37</v>
      </c>
      <c r="AX3141" s="304">
        <v>640</v>
      </c>
      <c r="AY3141" s="304">
        <v>-999</v>
      </c>
      <c r="AZ3141" s="304">
        <v>820</v>
      </c>
      <c r="BA3141" s="304">
        <v>640</v>
      </c>
      <c r="BB3141" s="304">
        <v>-999</v>
      </c>
      <c r="BC3141" s="304">
        <v>820</v>
      </c>
      <c r="BD3141" s="304">
        <v>640</v>
      </c>
      <c r="BE3141" s="304">
        <v>640</v>
      </c>
      <c r="BF3141" s="304">
        <v>-999</v>
      </c>
      <c r="BG3141" s="304">
        <v>-999</v>
      </c>
      <c r="BH3141" s="304">
        <v>820</v>
      </c>
      <c r="BI3141" s="304">
        <v>820</v>
      </c>
      <c r="BJ3141" s="304">
        <v>2</v>
      </c>
      <c r="BK3141" s="304" t="s">
        <v>4954</v>
      </c>
      <c r="BL3141" s="304">
        <v>2</v>
      </c>
    </row>
    <row r="3142" spans="1:64" ht="15" hidden="1" customHeight="1" x14ac:dyDescent="0.2">
      <c r="A3142" s="304" t="s">
        <v>6176</v>
      </c>
      <c r="B3142" s="304" t="s">
        <v>1612</v>
      </c>
      <c r="C3142" s="304">
        <v>3281</v>
      </c>
      <c r="D3142" s="349" t="s">
        <v>2653</v>
      </c>
      <c r="E3142" s="304" t="s">
        <v>2653</v>
      </c>
      <c r="F3142" s="304"/>
      <c r="G3142" s="324">
        <v>34.643500000000003</v>
      </c>
      <c r="H3142" s="324">
        <v>136.3365</v>
      </c>
      <c r="I3142" s="324" t="s">
        <v>212</v>
      </c>
      <c r="J3142" s="368">
        <f t="shared" si="760"/>
        <v>442.05992699424826</v>
      </c>
      <c r="K3142" s="331">
        <v>0.13</v>
      </c>
      <c r="L3142" s="304" t="str">
        <f t="shared" si="763"/>
        <v>C</v>
      </c>
      <c r="M3142" s="388">
        <v>1</v>
      </c>
      <c r="N3142" s="304">
        <v>393.9</v>
      </c>
      <c r="O3142" s="304">
        <v>20</v>
      </c>
      <c r="P3142" s="331"/>
      <c r="Q3142" s="356"/>
      <c r="R3142" s="304"/>
      <c r="S3142" s="356">
        <v>442.05992699424826</v>
      </c>
      <c r="T3142" s="356">
        <v>472.13424274163526</v>
      </c>
      <c r="U3142" s="356">
        <f t="shared" si="761"/>
        <v>442.05992699424826</v>
      </c>
      <c r="V3142" s="356"/>
      <c r="W3142" s="304" t="s">
        <v>890</v>
      </c>
      <c r="X3142" s="304" t="s">
        <v>205</v>
      </c>
      <c r="Y3142" s="366">
        <f t="shared" si="765"/>
        <v>424.8</v>
      </c>
      <c r="Z3142" s="304"/>
      <c r="AA3142" s="304"/>
      <c r="AB3142" s="304">
        <v>-999</v>
      </c>
      <c r="AC3142" s="304">
        <v>-999</v>
      </c>
      <c r="AD3142" s="366">
        <v>-999</v>
      </c>
      <c r="AE3142" s="304">
        <v>-999</v>
      </c>
      <c r="AF3142" s="304">
        <v>-999</v>
      </c>
      <c r="AG3142" s="304"/>
      <c r="AH3142" s="304">
        <v>2.9659100000000001E-2</v>
      </c>
      <c r="AI3142" s="312"/>
      <c r="AJ3142" s="332">
        <v>760</v>
      </c>
      <c r="AK3142" s="304">
        <f t="shared" si="764"/>
        <v>760</v>
      </c>
      <c r="AL3142" s="304">
        <f t="shared" si="762"/>
        <v>0.43</v>
      </c>
      <c r="AM3142" s="389" t="str">
        <f t="shared" si="750"/>
        <v/>
      </c>
      <c r="AN3142" s="304"/>
      <c r="AO3142" s="304"/>
      <c r="AP3142" s="312"/>
      <c r="AQ3142" s="312"/>
      <c r="AR3142" s="312"/>
      <c r="AS3142" s="304"/>
      <c r="AT3142" s="312"/>
      <c r="AU3142" s="329">
        <f>VLOOKUP(C3142,[1]world!$A$2:$B$3555,2,FALSE)</f>
        <v>7</v>
      </c>
      <c r="AV3142" s="329">
        <v>388</v>
      </c>
      <c r="AW3142" s="304">
        <v>0.37</v>
      </c>
      <c r="AX3142" s="304">
        <v>20</v>
      </c>
      <c r="AY3142" s="304">
        <v>-999</v>
      </c>
      <c r="AZ3142" s="304">
        <v>20</v>
      </c>
      <c r="BA3142" s="304">
        <v>20</v>
      </c>
      <c r="BB3142" s="304">
        <v>-999</v>
      </c>
      <c r="BC3142" s="304">
        <v>20</v>
      </c>
      <c r="BD3142" s="304">
        <v>20</v>
      </c>
      <c r="BE3142" s="304">
        <v>20</v>
      </c>
      <c r="BF3142" s="304">
        <v>-999</v>
      </c>
      <c r="BG3142" s="304">
        <v>-999</v>
      </c>
      <c r="BH3142" s="304">
        <v>20</v>
      </c>
      <c r="BI3142" s="304">
        <v>20</v>
      </c>
      <c r="BJ3142" s="304">
        <v>2</v>
      </c>
      <c r="BK3142" s="304" t="s">
        <v>4954</v>
      </c>
      <c r="BL3142" s="304">
        <v>2</v>
      </c>
    </row>
    <row r="3143" spans="1:64" ht="15" hidden="1" customHeight="1" x14ac:dyDescent="0.2">
      <c r="A3143" s="304" t="s">
        <v>6176</v>
      </c>
      <c r="B3143" s="304" t="s">
        <v>1612</v>
      </c>
      <c r="C3143" s="304">
        <v>3282</v>
      </c>
      <c r="D3143" s="349" t="s">
        <v>2648</v>
      </c>
      <c r="E3143" s="304" t="s">
        <v>2648</v>
      </c>
      <c r="F3143" s="304"/>
      <c r="G3143" s="324">
        <v>34.628500000000003</v>
      </c>
      <c r="H3143" s="324">
        <v>136.10730000000001</v>
      </c>
      <c r="I3143" s="324" t="s">
        <v>212</v>
      </c>
      <c r="J3143" s="368">
        <f t="shared" si="760"/>
        <v>326.20271392147373</v>
      </c>
      <c r="K3143" s="331">
        <v>0.13</v>
      </c>
      <c r="L3143" s="304" t="str">
        <f t="shared" si="763"/>
        <v>D</v>
      </c>
      <c r="M3143" s="388">
        <v>1</v>
      </c>
      <c r="N3143" s="304">
        <v>254.1</v>
      </c>
      <c r="O3143" s="304">
        <v>15</v>
      </c>
      <c r="P3143" s="331"/>
      <c r="Q3143" s="356"/>
      <c r="R3143" s="304"/>
      <c r="S3143" s="356">
        <v>303.4249490874509</v>
      </c>
      <c r="T3143" s="356">
        <v>348.98047875549656</v>
      </c>
      <c r="U3143" s="356">
        <f t="shared" si="761"/>
        <v>326.20271392147373</v>
      </c>
      <c r="V3143" s="356"/>
      <c r="W3143" s="304" t="s">
        <v>890</v>
      </c>
      <c r="X3143" s="304" t="s">
        <v>205</v>
      </c>
      <c r="Y3143" s="366">
        <f t="shared" si="765"/>
        <v>424.8</v>
      </c>
      <c r="Z3143" s="304"/>
      <c r="AA3143" s="304"/>
      <c r="AB3143" s="304">
        <v>-999</v>
      </c>
      <c r="AC3143" s="304">
        <v>-999</v>
      </c>
      <c r="AD3143" s="366">
        <v>-999</v>
      </c>
      <c r="AE3143" s="304">
        <v>-999</v>
      </c>
      <c r="AF3143" s="304">
        <v>-999</v>
      </c>
      <c r="AG3143" s="304"/>
      <c r="AH3143" s="304">
        <v>2.22778E-2</v>
      </c>
      <c r="AI3143" s="312"/>
      <c r="AJ3143" s="332">
        <v>706</v>
      </c>
      <c r="AK3143" s="304">
        <f t="shared" si="764"/>
        <v>690</v>
      </c>
      <c r="AL3143" s="304">
        <f t="shared" si="762"/>
        <v>0.43</v>
      </c>
      <c r="AM3143" s="389" t="str">
        <f t="shared" si="750"/>
        <v/>
      </c>
      <c r="AN3143" s="304"/>
      <c r="AO3143" s="304"/>
      <c r="AP3143" s="312"/>
      <c r="AQ3143" s="312"/>
      <c r="AR3143" s="312"/>
      <c r="AS3143" s="304"/>
      <c r="AT3143" s="312"/>
      <c r="AU3143" s="329">
        <f>VLOOKUP(C3143,[1]world!$A$2:$B$3555,2,FALSE)</f>
        <v>13</v>
      </c>
      <c r="AV3143" s="329"/>
      <c r="AW3143" s="304">
        <v>0.37</v>
      </c>
      <c r="AX3143" s="304">
        <v>20</v>
      </c>
      <c r="AY3143" s="304">
        <v>-999</v>
      </c>
      <c r="AZ3143" s="304">
        <v>40</v>
      </c>
      <c r="BA3143" s="304">
        <v>20</v>
      </c>
      <c r="BB3143" s="304">
        <v>-999</v>
      </c>
      <c r="BC3143" s="304">
        <v>40</v>
      </c>
      <c r="BD3143" s="304">
        <v>20</v>
      </c>
      <c r="BE3143" s="304">
        <v>20</v>
      </c>
      <c r="BF3143" s="304">
        <v>-999</v>
      </c>
      <c r="BG3143" s="304">
        <v>-999</v>
      </c>
      <c r="BH3143" s="304">
        <v>40</v>
      </c>
      <c r="BI3143" s="304">
        <v>40</v>
      </c>
      <c r="BJ3143" s="304">
        <v>2</v>
      </c>
      <c r="BK3143" s="304" t="s">
        <v>4954</v>
      </c>
      <c r="BL3143" s="304">
        <v>2</v>
      </c>
    </row>
    <row r="3144" spans="1:64" ht="15" hidden="1" customHeight="1" x14ac:dyDescent="0.2">
      <c r="A3144" s="304" t="s">
        <v>6176</v>
      </c>
      <c r="B3144" s="304" t="s">
        <v>1612</v>
      </c>
      <c r="C3144" s="304">
        <v>3283</v>
      </c>
      <c r="D3144" s="349" t="s">
        <v>2612</v>
      </c>
      <c r="E3144" s="304" t="s">
        <v>2612</v>
      </c>
      <c r="F3144" s="304"/>
      <c r="G3144" s="324">
        <v>34.575200000000002</v>
      </c>
      <c r="H3144" s="324">
        <v>136.52959999999999</v>
      </c>
      <c r="I3144" s="324" t="s">
        <v>212</v>
      </c>
      <c r="J3144" s="368">
        <f t="shared" si="760"/>
        <v>229.76716143531112</v>
      </c>
      <c r="K3144" s="331">
        <v>0.13</v>
      </c>
      <c r="L3144" s="304" t="str">
        <f t="shared" si="763"/>
        <v>D</v>
      </c>
      <c r="M3144" s="388">
        <v>1</v>
      </c>
      <c r="N3144" s="304">
        <v>206</v>
      </c>
      <c r="O3144" s="304">
        <v>20</v>
      </c>
      <c r="P3144" s="331"/>
      <c r="Q3144" s="356"/>
      <c r="R3144" s="304"/>
      <c r="S3144" s="356">
        <v>229.76716143531112</v>
      </c>
      <c r="T3144" s="356">
        <v>246.89572511348743</v>
      </c>
      <c r="U3144" s="356">
        <f t="shared" si="761"/>
        <v>229.76716143531112</v>
      </c>
      <c r="V3144" s="356"/>
      <c r="W3144" s="304" t="s">
        <v>1674</v>
      </c>
      <c r="X3144" s="304" t="s">
        <v>213</v>
      </c>
      <c r="Y3144" s="366">
        <f t="shared" si="765"/>
        <v>274.5</v>
      </c>
      <c r="Z3144" s="304"/>
      <c r="AA3144" s="304"/>
      <c r="AB3144" s="304">
        <v>-999</v>
      </c>
      <c r="AC3144" s="304">
        <v>-999</v>
      </c>
      <c r="AD3144" s="366">
        <v>-999</v>
      </c>
      <c r="AE3144" s="304">
        <v>-999</v>
      </c>
      <c r="AF3144" s="304">
        <v>-999</v>
      </c>
      <c r="AG3144" s="304"/>
      <c r="AH3144" s="304">
        <v>4.2398599999999998E-3</v>
      </c>
      <c r="AI3144" s="312"/>
      <c r="AJ3144" s="332">
        <v>304</v>
      </c>
      <c r="AK3144" s="304">
        <f t="shared" si="764"/>
        <v>270</v>
      </c>
      <c r="AL3144" s="304">
        <f t="shared" si="762"/>
        <v>0.43</v>
      </c>
      <c r="AM3144" s="389" t="str">
        <f t="shared" si="750"/>
        <v/>
      </c>
      <c r="AN3144" s="304"/>
      <c r="AO3144" s="304"/>
      <c r="AP3144" s="312"/>
      <c r="AQ3144" s="312"/>
      <c r="AR3144" s="312"/>
      <c r="AS3144" s="304"/>
      <c r="AT3144" s="312"/>
      <c r="AU3144" s="329">
        <f>VLOOKUP(C3144,[1]world!$A$2:$B$3555,2,FALSE)</f>
        <v>11</v>
      </c>
      <c r="AV3144" s="329">
        <v>328</v>
      </c>
      <c r="AW3144" s="304">
        <v>0.37</v>
      </c>
      <c r="AX3144" s="304">
        <v>60</v>
      </c>
      <c r="AY3144" s="304">
        <v>-999</v>
      </c>
      <c r="AZ3144" s="304">
        <v>60</v>
      </c>
      <c r="BA3144" s="304">
        <v>60</v>
      </c>
      <c r="BB3144" s="304">
        <v>-999</v>
      </c>
      <c r="BC3144" s="304">
        <v>60</v>
      </c>
      <c r="BD3144" s="304">
        <v>60</v>
      </c>
      <c r="BE3144" s="304">
        <v>60</v>
      </c>
      <c r="BF3144" s="304">
        <v>-999</v>
      </c>
      <c r="BG3144" s="304">
        <v>-999</v>
      </c>
      <c r="BH3144" s="304">
        <v>60</v>
      </c>
      <c r="BI3144" s="304">
        <v>60</v>
      </c>
      <c r="BJ3144" s="304">
        <v>2</v>
      </c>
      <c r="BK3144" s="304" t="s">
        <v>4954</v>
      </c>
      <c r="BL3144" s="304">
        <v>2</v>
      </c>
    </row>
    <row r="3145" spans="1:64" ht="15" hidden="1" customHeight="1" x14ac:dyDescent="0.2">
      <c r="A3145" s="304" t="s">
        <v>6176</v>
      </c>
      <c r="B3145" s="304" t="s">
        <v>1612</v>
      </c>
      <c r="C3145" s="304">
        <v>3284</v>
      </c>
      <c r="D3145" s="349" t="s">
        <v>2455</v>
      </c>
      <c r="E3145" s="304" t="s">
        <v>2455</v>
      </c>
      <c r="F3145" s="304"/>
      <c r="G3145" s="324">
        <v>34.277700000000003</v>
      </c>
      <c r="H3145" s="324">
        <v>136.49959999999999</v>
      </c>
      <c r="I3145" s="324" t="s">
        <v>212</v>
      </c>
      <c r="J3145" s="368">
        <f t="shared" si="760"/>
        <v>218.96027383808561</v>
      </c>
      <c r="K3145" s="331">
        <v>0.13</v>
      </c>
      <c r="L3145" s="304" t="str">
        <f t="shared" si="763"/>
        <v>D</v>
      </c>
      <c r="M3145" s="388">
        <v>1</v>
      </c>
      <c r="N3145" s="304">
        <v>196.4</v>
      </c>
      <c r="O3145" s="304">
        <v>20</v>
      </c>
      <c r="P3145" s="331"/>
      <c r="Q3145" s="356"/>
      <c r="R3145" s="304"/>
      <c r="S3145" s="356">
        <v>218.96027383808561</v>
      </c>
      <c r="T3145" s="356">
        <v>235.11494902490045</v>
      </c>
      <c r="U3145" s="356">
        <f t="shared" si="761"/>
        <v>218.96027383808561</v>
      </c>
      <c r="V3145" s="356"/>
      <c r="W3145" s="304" t="s">
        <v>1674</v>
      </c>
      <c r="X3145" s="304" t="s">
        <v>213</v>
      </c>
      <c r="Y3145" s="366">
        <f t="shared" si="765"/>
        <v>274.5</v>
      </c>
      <c r="Z3145" s="304"/>
      <c r="AA3145" s="304"/>
      <c r="AB3145" s="304">
        <v>-999</v>
      </c>
      <c r="AC3145" s="304">
        <v>-999</v>
      </c>
      <c r="AD3145" s="366">
        <v>-999</v>
      </c>
      <c r="AE3145" s="304">
        <v>-999</v>
      </c>
      <c r="AF3145" s="304">
        <v>-999</v>
      </c>
      <c r="AG3145" s="304"/>
      <c r="AH3145" s="304">
        <v>3.7469500000000003E-2</v>
      </c>
      <c r="AI3145" s="312"/>
      <c r="AJ3145" s="332">
        <v>760</v>
      </c>
      <c r="AK3145" s="304">
        <f t="shared" si="764"/>
        <v>760</v>
      </c>
      <c r="AL3145" s="304">
        <f t="shared" si="762"/>
        <v>0.43</v>
      </c>
      <c r="AM3145" s="389" t="str">
        <f t="shared" ref="AM3145:AM3208" si="766">IF(AT3145&lt;&gt;"",AT3145,IF(AND(AT3145="",AR3145=""),"",AR3145))</f>
        <v/>
      </c>
      <c r="AN3145" s="304"/>
      <c r="AO3145" s="304"/>
      <c r="AP3145" s="312"/>
      <c r="AQ3145" s="312"/>
      <c r="AR3145" s="312"/>
      <c r="AS3145" s="304"/>
      <c r="AT3145" s="312"/>
      <c r="AU3145" s="329">
        <f>VLOOKUP(C3145,[1]world!$A$2:$B$3555,2,FALSE)</f>
        <v>3</v>
      </c>
      <c r="AV3145" s="329">
        <v>547</v>
      </c>
      <c r="AW3145" s="304">
        <v>0.37</v>
      </c>
      <c r="AX3145" s="304">
        <v>140</v>
      </c>
      <c r="AY3145" s="304">
        <v>-999</v>
      </c>
      <c r="AZ3145" s="304">
        <v>140</v>
      </c>
      <c r="BA3145" s="304">
        <v>140</v>
      </c>
      <c r="BB3145" s="304">
        <v>-999</v>
      </c>
      <c r="BC3145" s="304">
        <v>140</v>
      </c>
      <c r="BD3145" s="304">
        <v>140</v>
      </c>
      <c r="BE3145" s="304">
        <v>140</v>
      </c>
      <c r="BF3145" s="304">
        <v>-999</v>
      </c>
      <c r="BG3145" s="304">
        <v>-999</v>
      </c>
      <c r="BH3145" s="304">
        <v>140</v>
      </c>
      <c r="BI3145" s="304">
        <v>140</v>
      </c>
      <c r="BJ3145" s="304">
        <v>2</v>
      </c>
      <c r="BK3145" s="304" t="s">
        <v>4954</v>
      </c>
      <c r="BL3145" s="304">
        <v>2</v>
      </c>
    </row>
    <row r="3146" spans="1:64" ht="15" hidden="1" customHeight="1" x14ac:dyDescent="0.2">
      <c r="A3146" s="304" t="s">
        <v>6176</v>
      </c>
      <c r="B3146" s="304" t="s">
        <v>1612</v>
      </c>
      <c r="C3146" s="304">
        <v>3285</v>
      </c>
      <c r="D3146" s="349" t="s">
        <v>2035</v>
      </c>
      <c r="E3146" s="304" t="s">
        <v>2035</v>
      </c>
      <c r="F3146" s="304"/>
      <c r="G3146" s="324">
        <v>33.878300000000003</v>
      </c>
      <c r="H3146" s="324">
        <v>136.0822</v>
      </c>
      <c r="I3146" s="324" t="s">
        <v>212</v>
      </c>
      <c r="J3146" s="368">
        <f t="shared" si="760"/>
        <v>512.35131278734093</v>
      </c>
      <c r="K3146" s="331">
        <v>0.13</v>
      </c>
      <c r="L3146" s="304" t="str">
        <f t="shared" si="763"/>
        <v>C</v>
      </c>
      <c r="M3146" s="388">
        <v>1</v>
      </c>
      <c r="N3146" s="304">
        <v>455.9</v>
      </c>
      <c r="O3146" s="304">
        <v>20</v>
      </c>
      <c r="P3146" s="331"/>
      <c r="Q3146" s="356"/>
      <c r="R3146" s="304"/>
      <c r="S3146" s="356">
        <v>512.35131278734093</v>
      </c>
      <c r="T3146" s="356">
        <v>544.23994497278613</v>
      </c>
      <c r="U3146" s="356">
        <f t="shared" si="761"/>
        <v>512.35131278734093</v>
      </c>
      <c r="V3146" s="356"/>
      <c r="W3146" s="304" t="s">
        <v>1674</v>
      </c>
      <c r="X3146" s="304" t="s">
        <v>213</v>
      </c>
      <c r="Y3146" s="366">
        <f t="shared" si="765"/>
        <v>274.5</v>
      </c>
      <c r="Z3146" s="304"/>
      <c r="AA3146" s="304"/>
      <c r="AB3146" s="304">
        <v>-999</v>
      </c>
      <c r="AC3146" s="304">
        <v>-999</v>
      </c>
      <c r="AD3146" s="366">
        <v>-999</v>
      </c>
      <c r="AE3146" s="304">
        <v>-999</v>
      </c>
      <c r="AF3146" s="304">
        <v>-999</v>
      </c>
      <c r="AG3146" s="304"/>
      <c r="AH3146" s="304">
        <v>8.8823200000000005E-2</v>
      </c>
      <c r="AI3146" s="312"/>
      <c r="AJ3146" s="332">
        <v>760</v>
      </c>
      <c r="AK3146" s="304">
        <f t="shared" si="764"/>
        <v>760</v>
      </c>
      <c r="AL3146" s="304">
        <f t="shared" si="762"/>
        <v>0.43</v>
      </c>
      <c r="AM3146" s="389" t="str">
        <f t="shared" si="766"/>
        <v/>
      </c>
      <c r="AN3146" s="304"/>
      <c r="AO3146" s="304"/>
      <c r="AP3146" s="312"/>
      <c r="AQ3146" s="312"/>
      <c r="AR3146" s="312"/>
      <c r="AS3146" s="304"/>
      <c r="AT3146" s="312"/>
      <c r="AU3146" s="329">
        <f>VLOOKUP(C3146,[1]world!$A$2:$B$3555,2,FALSE)</f>
        <v>3</v>
      </c>
      <c r="AV3146" s="329">
        <v>547</v>
      </c>
      <c r="AW3146" s="304">
        <v>0.37</v>
      </c>
      <c r="AX3146" s="304">
        <v>200</v>
      </c>
      <c r="AY3146" s="304">
        <v>-999</v>
      </c>
      <c r="AZ3146" s="304">
        <v>900</v>
      </c>
      <c r="BA3146" s="304">
        <v>200</v>
      </c>
      <c r="BB3146" s="304">
        <v>-999</v>
      </c>
      <c r="BC3146" s="304">
        <v>900</v>
      </c>
      <c r="BD3146" s="304">
        <v>200</v>
      </c>
      <c r="BE3146" s="304">
        <v>200</v>
      </c>
      <c r="BF3146" s="304">
        <v>-999</v>
      </c>
      <c r="BG3146" s="304">
        <v>-999</v>
      </c>
      <c r="BH3146" s="304">
        <v>900</v>
      </c>
      <c r="BI3146" s="304">
        <v>900</v>
      </c>
      <c r="BJ3146" s="304">
        <v>2</v>
      </c>
      <c r="BK3146" s="304" t="s">
        <v>4954</v>
      </c>
      <c r="BL3146" s="304">
        <v>2</v>
      </c>
    </row>
    <row r="3147" spans="1:64" ht="15" hidden="1" customHeight="1" x14ac:dyDescent="0.2">
      <c r="A3147" s="304" t="s">
        <v>6176</v>
      </c>
      <c r="B3147" s="304" t="s">
        <v>1612</v>
      </c>
      <c r="C3147" s="304">
        <v>3286</v>
      </c>
      <c r="D3147" s="349" t="s">
        <v>2034</v>
      </c>
      <c r="E3147" s="304" t="s">
        <v>2034</v>
      </c>
      <c r="F3147" s="304"/>
      <c r="G3147" s="324">
        <v>33.876399999999997</v>
      </c>
      <c r="H3147" s="324">
        <v>135.9188</v>
      </c>
      <c r="I3147" s="324" t="s">
        <v>212</v>
      </c>
      <c r="J3147" s="368">
        <f t="shared" si="760"/>
        <v>487.7492929642018</v>
      </c>
      <c r="K3147" s="331">
        <v>0.2</v>
      </c>
      <c r="L3147" s="304" t="str">
        <f t="shared" si="763"/>
        <v>C</v>
      </c>
      <c r="M3147" s="388">
        <v>1</v>
      </c>
      <c r="N3147" s="304">
        <v>305.2</v>
      </c>
      <c r="O3147" s="304">
        <v>10</v>
      </c>
      <c r="P3147" s="331"/>
      <c r="Q3147" s="356"/>
      <c r="R3147" s="304"/>
      <c r="S3147" s="356">
        <v>397.37120886334048</v>
      </c>
      <c r="T3147" s="356">
        <v>487.7492929642018</v>
      </c>
      <c r="U3147" s="356">
        <f t="shared" si="761"/>
        <v>487.7492929642018</v>
      </c>
      <c r="V3147" s="356"/>
      <c r="W3147" s="304" t="s">
        <v>890</v>
      </c>
      <c r="X3147" s="304" t="s">
        <v>205</v>
      </c>
      <c r="Y3147" s="366">
        <f t="shared" si="765"/>
        <v>424.8</v>
      </c>
      <c r="Z3147" s="304"/>
      <c r="AA3147" s="304"/>
      <c r="AB3147" s="304">
        <v>-999</v>
      </c>
      <c r="AC3147" s="304">
        <v>-999</v>
      </c>
      <c r="AD3147" s="366">
        <v>-999</v>
      </c>
      <c r="AE3147" s="304">
        <v>-999</v>
      </c>
      <c r="AF3147" s="304">
        <v>-999</v>
      </c>
      <c r="AG3147" s="304"/>
      <c r="AH3147" s="304">
        <v>0.140372</v>
      </c>
      <c r="AI3147" s="312"/>
      <c r="AJ3147" s="332">
        <v>760</v>
      </c>
      <c r="AK3147" s="304">
        <f t="shared" si="764"/>
        <v>760</v>
      </c>
      <c r="AL3147" s="304">
        <f t="shared" si="762"/>
        <v>0.43</v>
      </c>
      <c r="AM3147" s="389" t="str">
        <f t="shared" si="766"/>
        <v/>
      </c>
      <c r="AN3147" s="304"/>
      <c r="AO3147" s="304"/>
      <c r="AP3147" s="312"/>
      <c r="AQ3147" s="312"/>
      <c r="AR3147" s="312"/>
      <c r="AS3147" s="304"/>
      <c r="AT3147" s="312"/>
      <c r="AU3147" s="329">
        <f>VLOOKUP(C3147,[1]world!$A$2:$B$3555,2,FALSE)</f>
        <v>1</v>
      </c>
      <c r="AV3147" s="329">
        <v>519</v>
      </c>
      <c r="AW3147" s="304">
        <v>0.37</v>
      </c>
      <c r="AX3147" s="304">
        <v>100</v>
      </c>
      <c r="AY3147" s="304">
        <v>-999</v>
      </c>
      <c r="AZ3147" s="304">
        <v>340</v>
      </c>
      <c r="BA3147" s="304">
        <v>100</v>
      </c>
      <c r="BB3147" s="304">
        <v>-999</v>
      </c>
      <c r="BC3147" s="304">
        <v>340</v>
      </c>
      <c r="BD3147" s="304">
        <v>100</v>
      </c>
      <c r="BE3147" s="304">
        <v>100</v>
      </c>
      <c r="BF3147" s="304">
        <v>-999</v>
      </c>
      <c r="BG3147" s="304">
        <v>-999</v>
      </c>
      <c r="BH3147" s="304">
        <v>340</v>
      </c>
      <c r="BI3147" s="304">
        <v>340</v>
      </c>
      <c r="BJ3147" s="304">
        <v>2</v>
      </c>
      <c r="BK3147" s="304" t="s">
        <v>4954</v>
      </c>
      <c r="BL3147" s="304">
        <v>2</v>
      </c>
    </row>
    <row r="3148" spans="1:64" ht="15" hidden="1" customHeight="1" x14ac:dyDescent="0.2">
      <c r="A3148" s="304" t="s">
        <v>6103</v>
      </c>
      <c r="B3148" s="304" t="s">
        <v>2503</v>
      </c>
      <c r="C3148" s="304">
        <v>3287</v>
      </c>
      <c r="D3148" s="349" t="s">
        <v>2817</v>
      </c>
      <c r="E3148" s="309">
        <v>-999</v>
      </c>
      <c r="F3148" s="309"/>
      <c r="G3148" s="324">
        <v>34.981699999999996</v>
      </c>
      <c r="H3148" s="324">
        <v>136.45920000000001</v>
      </c>
      <c r="I3148" s="324" t="s">
        <v>212</v>
      </c>
      <c r="J3148" s="366">
        <v>342.04</v>
      </c>
      <c r="K3148" s="331">
        <v>0.1</v>
      </c>
      <c r="L3148" s="304" t="str">
        <f t="shared" si="763"/>
        <v>D</v>
      </c>
      <c r="M3148" s="388">
        <v>0</v>
      </c>
      <c r="N3148" s="304"/>
      <c r="O3148" s="304">
        <v>21</v>
      </c>
      <c r="P3148" s="356"/>
      <c r="Q3148" s="356"/>
      <c r="R3148" s="304" t="s">
        <v>2503</v>
      </c>
      <c r="S3148" s="304"/>
      <c r="T3148" s="304"/>
      <c r="U3148" s="304"/>
      <c r="V3148" s="304"/>
      <c r="W3148" s="304" t="s">
        <v>1674</v>
      </c>
      <c r="X3148" s="304" t="s">
        <v>213</v>
      </c>
      <c r="Y3148" s="366">
        <f t="shared" si="765"/>
        <v>274.5</v>
      </c>
      <c r="Z3148" s="304"/>
      <c r="AA3148" s="304"/>
      <c r="AB3148" s="304">
        <v>-999</v>
      </c>
      <c r="AC3148" s="304">
        <v>-999</v>
      </c>
      <c r="AD3148" s="366">
        <v>-999</v>
      </c>
      <c r="AE3148" s="304">
        <v>-999</v>
      </c>
      <c r="AF3148" s="304">
        <v>-999</v>
      </c>
      <c r="AG3148" s="304"/>
      <c r="AH3148" s="304">
        <v>6.7418699999999998E-2</v>
      </c>
      <c r="AI3148" s="312"/>
      <c r="AJ3148" s="332">
        <v>760</v>
      </c>
      <c r="AK3148" s="304">
        <f t="shared" si="764"/>
        <v>760</v>
      </c>
      <c r="AL3148" s="304">
        <f t="shared" si="762"/>
        <v>0.43</v>
      </c>
      <c r="AM3148" s="389" t="str">
        <f t="shared" si="766"/>
        <v/>
      </c>
      <c r="AN3148" s="304"/>
      <c r="AO3148" s="304"/>
      <c r="AP3148" s="312"/>
      <c r="AQ3148" s="312"/>
      <c r="AR3148" s="312"/>
      <c r="AS3148" s="304"/>
      <c r="AT3148" s="312"/>
      <c r="AU3148" s="329">
        <f>VLOOKUP(C3148,[1]world!$A$2:$B$3555,2,FALSE)</f>
        <v>3</v>
      </c>
      <c r="AV3148" s="329">
        <v>547</v>
      </c>
      <c r="AW3148" s="304">
        <v>0.37</v>
      </c>
      <c r="AX3148" s="304">
        <v>54</v>
      </c>
      <c r="AY3148" s="304">
        <v>-999</v>
      </c>
      <c r="AZ3148" s="304">
        <v>60</v>
      </c>
      <c r="BA3148" s="304">
        <v>54</v>
      </c>
      <c r="BB3148" s="304">
        <v>-999</v>
      </c>
      <c r="BC3148" s="304">
        <v>60</v>
      </c>
      <c r="BD3148" s="304">
        <v>20</v>
      </c>
      <c r="BE3148" s="304">
        <v>20</v>
      </c>
      <c r="BF3148" s="304">
        <v>-999</v>
      </c>
      <c r="BG3148" s="304">
        <v>-999</v>
      </c>
      <c r="BH3148" s="304">
        <v>60</v>
      </c>
      <c r="BI3148" s="304">
        <v>60</v>
      </c>
      <c r="BJ3148" s="304">
        <v>0</v>
      </c>
      <c r="BK3148" s="304" t="s">
        <v>4954</v>
      </c>
      <c r="BL3148" s="304">
        <v>0</v>
      </c>
    </row>
    <row r="3149" spans="1:64" ht="15" hidden="1" customHeight="1" x14ac:dyDescent="0.2">
      <c r="A3149" s="304" t="s">
        <v>6103</v>
      </c>
      <c r="B3149" s="304" t="s">
        <v>2503</v>
      </c>
      <c r="C3149" s="304">
        <v>3288</v>
      </c>
      <c r="D3149" s="349" t="s">
        <v>2714</v>
      </c>
      <c r="E3149" s="309">
        <v>-999</v>
      </c>
      <c r="F3149" s="309"/>
      <c r="G3149" s="324">
        <v>34.762900000000002</v>
      </c>
      <c r="H3149" s="324">
        <v>136.28639999999999</v>
      </c>
      <c r="I3149" s="324" t="s">
        <v>212</v>
      </c>
      <c r="J3149" s="366">
        <v>423.15</v>
      </c>
      <c r="K3149" s="331">
        <v>0.1</v>
      </c>
      <c r="L3149" s="304" t="str">
        <f t="shared" si="763"/>
        <v>C</v>
      </c>
      <c r="M3149" s="388">
        <v>0</v>
      </c>
      <c r="N3149" s="304"/>
      <c r="O3149" s="304">
        <v>21</v>
      </c>
      <c r="P3149" s="356"/>
      <c r="Q3149" s="356"/>
      <c r="R3149" s="304" t="s">
        <v>2503</v>
      </c>
      <c r="S3149" s="304"/>
      <c r="T3149" s="304"/>
      <c r="U3149" s="304"/>
      <c r="V3149" s="304"/>
      <c r="W3149" s="304" t="s">
        <v>900</v>
      </c>
      <c r="X3149" s="304" t="s">
        <v>232</v>
      </c>
      <c r="Y3149" s="366">
        <f t="shared" si="765"/>
        <v>506.6</v>
      </c>
      <c r="Z3149" s="304"/>
      <c r="AA3149" s="304"/>
      <c r="AB3149" s="304">
        <v>-999</v>
      </c>
      <c r="AC3149" s="304">
        <v>-999</v>
      </c>
      <c r="AD3149" s="366">
        <v>-999</v>
      </c>
      <c r="AE3149" s="304">
        <v>-999</v>
      </c>
      <c r="AF3149" s="304">
        <v>-999</v>
      </c>
      <c r="AG3149" s="304"/>
      <c r="AH3149" s="304">
        <v>0.119003</v>
      </c>
      <c r="AI3149" s="312"/>
      <c r="AJ3149" s="332">
        <v>760</v>
      </c>
      <c r="AK3149" s="304">
        <f t="shared" si="764"/>
        <v>760</v>
      </c>
      <c r="AL3149" s="304">
        <f t="shared" si="762"/>
        <v>0.43</v>
      </c>
      <c r="AM3149" s="389" t="str">
        <f t="shared" si="766"/>
        <v/>
      </c>
      <c r="AN3149" s="304"/>
      <c r="AO3149" s="304"/>
      <c r="AP3149" s="312"/>
      <c r="AQ3149" s="312"/>
      <c r="AR3149" s="312"/>
      <c r="AS3149" s="304"/>
      <c r="AT3149" s="312"/>
      <c r="AU3149" s="329">
        <f>VLOOKUP(C3149,[1]world!$A$2:$B$3555,2,FALSE)</f>
        <v>1</v>
      </c>
      <c r="AV3149" s="329">
        <v>519</v>
      </c>
      <c r="AW3149" s="304">
        <v>0.37</v>
      </c>
      <c r="AX3149" s="304">
        <v>26</v>
      </c>
      <c r="AY3149" s="304">
        <v>116</v>
      </c>
      <c r="AZ3149" s="304">
        <v>-999</v>
      </c>
      <c r="BA3149" s="304">
        <v>26</v>
      </c>
      <c r="BB3149" s="304">
        <v>116</v>
      </c>
      <c r="BC3149" s="304">
        <v>-999</v>
      </c>
      <c r="BD3149" s="304">
        <v>20</v>
      </c>
      <c r="BE3149" s="304">
        <v>20</v>
      </c>
      <c r="BF3149" s="304">
        <v>-999</v>
      </c>
      <c r="BG3149" s="304">
        <v>-999</v>
      </c>
      <c r="BH3149" s="304">
        <v>40</v>
      </c>
      <c r="BI3149" s="304">
        <v>40</v>
      </c>
      <c r="BJ3149" s="304">
        <v>0</v>
      </c>
      <c r="BK3149" s="304">
        <v>0</v>
      </c>
      <c r="BL3149" s="304">
        <v>0</v>
      </c>
    </row>
    <row r="3150" spans="1:64" ht="15" hidden="1" customHeight="1" x14ac:dyDescent="0.2">
      <c r="A3150" s="304" t="s">
        <v>6103</v>
      </c>
      <c r="B3150" s="304" t="s">
        <v>2503</v>
      </c>
      <c r="C3150" s="304">
        <v>3289</v>
      </c>
      <c r="D3150" s="349" t="s">
        <v>2494</v>
      </c>
      <c r="E3150" s="309">
        <v>-999</v>
      </c>
      <c r="F3150" s="309"/>
      <c r="G3150" s="324">
        <v>34.349899999999998</v>
      </c>
      <c r="H3150" s="324">
        <v>136.58949999999999</v>
      </c>
      <c r="I3150" s="324" t="s">
        <v>212</v>
      </c>
      <c r="J3150" s="366">
        <v>490.28</v>
      </c>
      <c r="K3150" s="331">
        <v>0.1</v>
      </c>
      <c r="L3150" s="304" t="str">
        <f t="shared" si="763"/>
        <v>C</v>
      </c>
      <c r="M3150" s="388">
        <v>0</v>
      </c>
      <c r="N3150" s="304"/>
      <c r="O3150" s="304">
        <v>21</v>
      </c>
      <c r="P3150" s="356"/>
      <c r="Q3150" s="356"/>
      <c r="R3150" s="304" t="s">
        <v>2503</v>
      </c>
      <c r="S3150" s="304"/>
      <c r="T3150" s="304"/>
      <c r="U3150" s="304"/>
      <c r="V3150" s="304"/>
      <c r="W3150" s="304" t="s">
        <v>900</v>
      </c>
      <c r="X3150" s="304" t="s">
        <v>232</v>
      </c>
      <c r="Y3150" s="366">
        <f t="shared" si="765"/>
        <v>506.6</v>
      </c>
      <c r="Z3150" s="304"/>
      <c r="AA3150" s="304"/>
      <c r="AB3150" s="304">
        <v>-999</v>
      </c>
      <c r="AC3150" s="304">
        <v>-999</v>
      </c>
      <c r="AD3150" s="366">
        <v>-999</v>
      </c>
      <c r="AE3150" s="304">
        <v>-999</v>
      </c>
      <c r="AF3150" s="304">
        <v>-999</v>
      </c>
      <c r="AG3150" s="304"/>
      <c r="AH3150" s="304">
        <v>6.8919800000000003E-2</v>
      </c>
      <c r="AI3150" s="312"/>
      <c r="AJ3150" s="332">
        <v>760</v>
      </c>
      <c r="AK3150" s="304">
        <f t="shared" si="764"/>
        <v>760</v>
      </c>
      <c r="AL3150" s="304">
        <f t="shared" si="762"/>
        <v>0.43</v>
      </c>
      <c r="AM3150" s="389" t="str">
        <f t="shared" si="766"/>
        <v/>
      </c>
      <c r="AN3150" s="304"/>
      <c r="AO3150" s="304"/>
      <c r="AP3150" s="312"/>
      <c r="AQ3150" s="312"/>
      <c r="AR3150" s="312"/>
      <c r="AS3150" s="304"/>
      <c r="AT3150" s="312"/>
      <c r="AU3150" s="329">
        <f>VLOOKUP(C3150,[1]world!$A$2:$B$3555,2,FALSE)</f>
        <v>7</v>
      </c>
      <c r="AV3150" s="329">
        <v>388</v>
      </c>
      <c r="AW3150" s="304">
        <v>0.37</v>
      </c>
      <c r="AX3150" s="304">
        <v>32</v>
      </c>
      <c r="AY3150" s="304">
        <v>32</v>
      </c>
      <c r="AZ3150" s="304">
        <v>40</v>
      </c>
      <c r="BA3150" s="304">
        <v>32</v>
      </c>
      <c r="BB3150" s="304">
        <v>32</v>
      </c>
      <c r="BC3150" s="304">
        <v>40</v>
      </c>
      <c r="BD3150" s="304">
        <v>20</v>
      </c>
      <c r="BE3150" s="304">
        <v>20</v>
      </c>
      <c r="BF3150" s="304">
        <v>-999</v>
      </c>
      <c r="BG3150" s="304">
        <v>-999</v>
      </c>
      <c r="BH3150" s="304">
        <v>40</v>
      </c>
      <c r="BI3150" s="304">
        <v>40</v>
      </c>
      <c r="BJ3150" s="304">
        <v>0</v>
      </c>
      <c r="BK3150" s="304">
        <v>0</v>
      </c>
      <c r="BL3150" s="304">
        <v>0</v>
      </c>
    </row>
    <row r="3151" spans="1:64" ht="15" hidden="1" customHeight="1" x14ac:dyDescent="0.2">
      <c r="A3151" s="304" t="s">
        <v>6103</v>
      </c>
      <c r="B3151" s="304" t="s">
        <v>2503</v>
      </c>
      <c r="C3151" s="304">
        <v>3290</v>
      </c>
      <c r="D3151" s="349" t="s">
        <v>2221</v>
      </c>
      <c r="E3151" s="309">
        <v>-999</v>
      </c>
      <c r="F3151" s="309"/>
      <c r="G3151" s="324">
        <v>34.060400000000001</v>
      </c>
      <c r="H3151" s="324">
        <v>136.17179999999999</v>
      </c>
      <c r="I3151" s="324" t="s">
        <v>214</v>
      </c>
      <c r="J3151" s="366">
        <v>590.08000000000004</v>
      </c>
      <c r="K3151" s="331">
        <v>0.1</v>
      </c>
      <c r="L3151" s="304" t="str">
        <f t="shared" si="763"/>
        <v>C</v>
      </c>
      <c r="M3151" s="388">
        <v>0</v>
      </c>
      <c r="N3151" s="304"/>
      <c r="O3151" s="304">
        <v>21</v>
      </c>
      <c r="P3151" s="356"/>
      <c r="Q3151" s="356"/>
      <c r="R3151" s="304" t="s">
        <v>2503</v>
      </c>
      <c r="S3151" s="304"/>
      <c r="T3151" s="304"/>
      <c r="U3151" s="304"/>
      <c r="V3151" s="304"/>
      <c r="W3151" s="304" t="s">
        <v>4661</v>
      </c>
      <c r="X3151" s="304">
        <v>-999</v>
      </c>
      <c r="Y3151" s="366" t="str">
        <f t="shared" si="765"/>
        <v>-</v>
      </c>
      <c r="Z3151" s="304"/>
      <c r="AA3151" s="304"/>
      <c r="AB3151" s="304">
        <v>-999</v>
      </c>
      <c r="AC3151" s="304">
        <v>-999</v>
      </c>
      <c r="AD3151" s="366">
        <v>-999</v>
      </c>
      <c r="AE3151" s="304">
        <v>-999</v>
      </c>
      <c r="AF3151" s="304">
        <v>-999</v>
      </c>
      <c r="AG3151" s="304"/>
      <c r="AH3151" s="304">
        <v>4.9303100000000002E-2</v>
      </c>
      <c r="AI3151" s="312"/>
      <c r="AJ3151" s="332">
        <v>760</v>
      </c>
      <c r="AK3151" s="304">
        <f t="shared" si="764"/>
        <v>760</v>
      </c>
      <c r="AL3151" s="304">
        <f t="shared" si="762"/>
        <v>0.43</v>
      </c>
      <c r="AM3151" s="389" t="str">
        <f t="shared" si="766"/>
        <v/>
      </c>
      <c r="AN3151" s="304"/>
      <c r="AO3151" s="304"/>
      <c r="AP3151" s="312"/>
      <c r="AQ3151" s="312"/>
      <c r="AR3151" s="312"/>
      <c r="AS3151" s="304"/>
      <c r="AT3151" s="312"/>
      <c r="AU3151" s="329">
        <f>VLOOKUP(C3151,[1]world!$A$2:$B$3555,2,FALSE)</f>
        <v>3</v>
      </c>
      <c r="AV3151" s="329">
        <v>547</v>
      </c>
      <c r="AW3151" s="304">
        <v>0.37</v>
      </c>
      <c r="AX3151" s="304">
        <v>24</v>
      </c>
      <c r="AY3151" s="304">
        <v>24</v>
      </c>
      <c r="AZ3151" s="304">
        <v>180</v>
      </c>
      <c r="BA3151" s="304">
        <v>24</v>
      </c>
      <c r="BB3151" s="304">
        <v>24</v>
      </c>
      <c r="BC3151" s="304">
        <v>180</v>
      </c>
      <c r="BD3151" s="304">
        <v>40</v>
      </c>
      <c r="BE3151" s="304">
        <v>40</v>
      </c>
      <c r="BF3151" s="304">
        <v>-999</v>
      </c>
      <c r="BG3151" s="304">
        <v>-999</v>
      </c>
      <c r="BH3151" s="304">
        <v>180</v>
      </c>
      <c r="BI3151" s="304">
        <v>180</v>
      </c>
      <c r="BJ3151" s="304">
        <v>0</v>
      </c>
      <c r="BK3151" s="304">
        <v>0</v>
      </c>
      <c r="BL3151" s="304">
        <v>0</v>
      </c>
    </row>
    <row r="3152" spans="1:64" ht="15" hidden="1" customHeight="1" x14ac:dyDescent="0.2">
      <c r="A3152" s="304" t="s">
        <v>6103</v>
      </c>
      <c r="B3152" s="304" t="s">
        <v>2503</v>
      </c>
      <c r="C3152" s="304">
        <v>3291</v>
      </c>
      <c r="D3152" s="349" t="s">
        <v>2497</v>
      </c>
      <c r="E3152" s="309">
        <v>-999</v>
      </c>
      <c r="F3152" s="309"/>
      <c r="G3152" s="324">
        <v>34.354700000000001</v>
      </c>
      <c r="H3152" s="324">
        <v>136.3322</v>
      </c>
      <c r="I3152" s="324" t="s">
        <v>214</v>
      </c>
      <c r="J3152" s="366">
        <v>939.03</v>
      </c>
      <c r="K3152" s="331">
        <v>0.1</v>
      </c>
      <c r="L3152" s="304" t="str">
        <f t="shared" si="763"/>
        <v>B</v>
      </c>
      <c r="M3152" s="388">
        <v>0</v>
      </c>
      <c r="N3152" s="304"/>
      <c r="O3152" s="304">
        <v>21</v>
      </c>
      <c r="P3152" s="356"/>
      <c r="Q3152" s="356"/>
      <c r="R3152" s="304" t="s">
        <v>2503</v>
      </c>
      <c r="S3152" s="304"/>
      <c r="T3152" s="304"/>
      <c r="U3152" s="304"/>
      <c r="V3152" s="304"/>
      <c r="W3152" s="304" t="s">
        <v>4661</v>
      </c>
      <c r="X3152" s="304">
        <v>-999</v>
      </c>
      <c r="Y3152" s="366" t="str">
        <f t="shared" si="765"/>
        <v>-</v>
      </c>
      <c r="Z3152" s="304"/>
      <c r="AA3152" s="304"/>
      <c r="AB3152" s="304">
        <v>-999</v>
      </c>
      <c r="AC3152" s="304">
        <v>-999</v>
      </c>
      <c r="AD3152" s="366">
        <v>-999</v>
      </c>
      <c r="AE3152" s="304">
        <v>-999</v>
      </c>
      <c r="AF3152" s="304">
        <v>-999</v>
      </c>
      <c r="AG3152" s="304"/>
      <c r="AH3152" s="304">
        <v>0.185666</v>
      </c>
      <c r="AI3152" s="312"/>
      <c r="AJ3152" s="332">
        <v>760</v>
      </c>
      <c r="AK3152" s="304">
        <f t="shared" si="764"/>
        <v>760</v>
      </c>
      <c r="AL3152" s="304">
        <f t="shared" si="762"/>
        <v>0.43</v>
      </c>
      <c r="AM3152" s="389" t="str">
        <f t="shared" si="766"/>
        <v/>
      </c>
      <c r="AN3152" s="304"/>
      <c r="AO3152" s="304"/>
      <c r="AP3152" s="312"/>
      <c r="AQ3152" s="312"/>
      <c r="AR3152" s="312"/>
      <c r="AS3152" s="304"/>
      <c r="AT3152" s="312"/>
      <c r="AU3152" s="329">
        <f>VLOOKUP(C3152,[1]world!$A$2:$B$3555,2,FALSE)</f>
        <v>3</v>
      </c>
      <c r="AV3152" s="329">
        <v>547</v>
      </c>
      <c r="AW3152" s="304">
        <v>0.37</v>
      </c>
      <c r="AX3152" s="304">
        <v>6</v>
      </c>
      <c r="AY3152" s="304">
        <v>6</v>
      </c>
      <c r="AZ3152" s="304">
        <v>82</v>
      </c>
      <c r="BA3152" s="304">
        <v>6</v>
      </c>
      <c r="BB3152" s="304">
        <v>6</v>
      </c>
      <c r="BC3152" s="304">
        <v>82</v>
      </c>
      <c r="BD3152" s="304">
        <v>20</v>
      </c>
      <c r="BE3152" s="304">
        <v>20</v>
      </c>
      <c r="BF3152" s="304">
        <v>-999</v>
      </c>
      <c r="BG3152" s="304">
        <v>-999</v>
      </c>
      <c r="BH3152" s="304">
        <v>40</v>
      </c>
      <c r="BI3152" s="304">
        <v>40</v>
      </c>
      <c r="BJ3152" s="304">
        <v>0</v>
      </c>
      <c r="BK3152" s="304">
        <v>0</v>
      </c>
      <c r="BL3152" s="304">
        <v>0</v>
      </c>
    </row>
    <row r="3153" spans="1:64" ht="15" hidden="1" customHeight="1" x14ac:dyDescent="0.2">
      <c r="A3153" s="304" t="s">
        <v>6103</v>
      </c>
      <c r="B3153" s="304" t="s">
        <v>2503</v>
      </c>
      <c r="C3153" s="304">
        <v>3292</v>
      </c>
      <c r="D3153" s="349" t="s">
        <v>2443</v>
      </c>
      <c r="E3153" s="309">
        <v>-999</v>
      </c>
      <c r="F3153" s="309"/>
      <c r="G3153" s="324">
        <v>34.251100000000001</v>
      </c>
      <c r="H3153" s="324">
        <v>136.8245</v>
      </c>
      <c r="I3153" s="324" t="s">
        <v>214</v>
      </c>
      <c r="J3153" s="366">
        <v>616.71</v>
      </c>
      <c r="K3153" s="331">
        <v>0.1</v>
      </c>
      <c r="L3153" s="304" t="str">
        <f t="shared" si="763"/>
        <v>C</v>
      </c>
      <c r="M3153" s="388">
        <v>0</v>
      </c>
      <c r="N3153" s="304"/>
      <c r="O3153" s="304">
        <v>21</v>
      </c>
      <c r="P3153" s="356"/>
      <c r="Q3153" s="356"/>
      <c r="R3153" s="304" t="s">
        <v>2503</v>
      </c>
      <c r="S3153" s="304"/>
      <c r="T3153" s="304"/>
      <c r="U3153" s="304"/>
      <c r="V3153" s="304"/>
      <c r="W3153" s="304" t="s">
        <v>4661</v>
      </c>
      <c r="X3153" s="304">
        <v>-999</v>
      </c>
      <c r="Y3153" s="366" t="str">
        <f t="shared" si="765"/>
        <v>-</v>
      </c>
      <c r="Z3153" s="304"/>
      <c r="AA3153" s="304"/>
      <c r="AB3153" s="304">
        <v>-999</v>
      </c>
      <c r="AC3153" s="304">
        <v>-999</v>
      </c>
      <c r="AD3153" s="366">
        <v>-999</v>
      </c>
      <c r="AE3153" s="304">
        <v>-999</v>
      </c>
      <c r="AF3153" s="304">
        <v>-999</v>
      </c>
      <c r="AG3153" s="304"/>
      <c r="AH3153" s="304">
        <v>9.1628200000000003E-3</v>
      </c>
      <c r="AI3153" s="312"/>
      <c r="AJ3153" s="332">
        <v>404</v>
      </c>
      <c r="AK3153" s="304">
        <f t="shared" si="764"/>
        <v>425</v>
      </c>
      <c r="AL3153" s="304">
        <f t="shared" si="762"/>
        <v>0.43</v>
      </c>
      <c r="AM3153" s="389" t="str">
        <f t="shared" si="766"/>
        <v/>
      </c>
      <c r="AN3153" s="304"/>
      <c r="AO3153" s="304"/>
      <c r="AP3153" s="312"/>
      <c r="AQ3153" s="312"/>
      <c r="AR3153" s="312"/>
      <c r="AS3153" s="304"/>
      <c r="AT3153" s="312"/>
      <c r="AU3153" s="329">
        <f>VLOOKUP(C3153,[1]world!$A$2:$B$3555,2,FALSE)</f>
        <v>15</v>
      </c>
      <c r="AV3153" s="329">
        <v>363</v>
      </c>
      <c r="AW3153" s="304">
        <v>0.37</v>
      </c>
      <c r="AX3153" s="304">
        <v>20</v>
      </c>
      <c r="AY3153" s="304">
        <v>60</v>
      </c>
      <c r="AZ3153" s="304">
        <v>820</v>
      </c>
      <c r="BA3153" s="304">
        <v>20</v>
      </c>
      <c r="BB3153" s="304">
        <v>60</v>
      </c>
      <c r="BC3153" s="304">
        <v>820</v>
      </c>
      <c r="BD3153" s="304">
        <v>100</v>
      </c>
      <c r="BE3153" s="304">
        <v>100</v>
      </c>
      <c r="BF3153" s="304">
        <v>-999</v>
      </c>
      <c r="BG3153" s="304">
        <v>-999</v>
      </c>
      <c r="BH3153" s="304">
        <v>820</v>
      </c>
      <c r="BI3153" s="304">
        <v>820</v>
      </c>
      <c r="BJ3153" s="304">
        <v>0</v>
      </c>
      <c r="BK3153" s="304">
        <v>0</v>
      </c>
      <c r="BL3153" s="304">
        <v>0</v>
      </c>
    </row>
    <row r="3154" spans="1:64" ht="15" hidden="1" customHeight="1" x14ac:dyDescent="0.2">
      <c r="A3154" s="304" t="s">
        <v>6103</v>
      </c>
      <c r="B3154" s="304" t="s">
        <v>2503</v>
      </c>
      <c r="C3154" s="304">
        <v>3293</v>
      </c>
      <c r="D3154" s="349" t="s">
        <v>2589</v>
      </c>
      <c r="E3154" s="309">
        <v>-999</v>
      </c>
      <c r="F3154" s="309"/>
      <c r="G3154" s="324">
        <v>34.539200000000001</v>
      </c>
      <c r="H3154" s="324">
        <v>136.5061</v>
      </c>
      <c r="I3154" s="324" t="s">
        <v>214</v>
      </c>
      <c r="J3154" s="366">
        <v>1009.77</v>
      </c>
      <c r="K3154" s="331">
        <v>0.1</v>
      </c>
      <c r="L3154" s="304" t="str">
        <f t="shared" si="763"/>
        <v>B</v>
      </c>
      <c r="M3154" s="388">
        <v>0</v>
      </c>
      <c r="N3154" s="304"/>
      <c r="O3154" s="304">
        <v>21</v>
      </c>
      <c r="P3154" s="356"/>
      <c r="Q3154" s="356"/>
      <c r="R3154" s="304" t="s">
        <v>2503</v>
      </c>
      <c r="S3154" s="304"/>
      <c r="T3154" s="304"/>
      <c r="U3154" s="304"/>
      <c r="V3154" s="304"/>
      <c r="W3154" s="304" t="s">
        <v>4661</v>
      </c>
      <c r="X3154" s="304">
        <v>-999</v>
      </c>
      <c r="Y3154" s="366" t="str">
        <f t="shared" si="765"/>
        <v>-</v>
      </c>
      <c r="Z3154" s="304"/>
      <c r="AA3154" s="304"/>
      <c r="AB3154" s="304">
        <v>-999</v>
      </c>
      <c r="AC3154" s="304">
        <v>-999</v>
      </c>
      <c r="AD3154" s="366">
        <v>-999</v>
      </c>
      <c r="AE3154" s="304">
        <v>-999</v>
      </c>
      <c r="AF3154" s="304">
        <v>-999</v>
      </c>
      <c r="AG3154" s="304"/>
      <c r="AH3154" s="304">
        <v>3.8114500000000003E-2</v>
      </c>
      <c r="AI3154" s="312"/>
      <c r="AJ3154" s="332">
        <v>760</v>
      </c>
      <c r="AK3154" s="304">
        <f t="shared" si="764"/>
        <v>760</v>
      </c>
      <c r="AL3154" s="304">
        <f t="shared" si="762"/>
        <v>0.43</v>
      </c>
      <c r="AM3154" s="389" t="str">
        <f t="shared" si="766"/>
        <v/>
      </c>
      <c r="AN3154" s="304"/>
      <c r="AO3154" s="304"/>
      <c r="AP3154" s="312"/>
      <c r="AQ3154" s="312"/>
      <c r="AR3154" s="312"/>
      <c r="AS3154" s="304"/>
      <c r="AT3154" s="312"/>
      <c r="AU3154" s="329">
        <f>VLOOKUP(C3154,[1]world!$A$2:$B$3555,2,FALSE)</f>
        <v>7</v>
      </c>
      <c r="AV3154" s="329">
        <v>388</v>
      </c>
      <c r="AW3154" s="304">
        <v>0.37</v>
      </c>
      <c r="AX3154" s="304">
        <v>6</v>
      </c>
      <c r="AY3154" s="304">
        <v>20</v>
      </c>
      <c r="AZ3154" s="304">
        <v>50</v>
      </c>
      <c r="BA3154" s="304">
        <v>6</v>
      </c>
      <c r="BB3154" s="304">
        <v>20</v>
      </c>
      <c r="BC3154" s="304">
        <v>50</v>
      </c>
      <c r="BD3154" s="304">
        <v>20</v>
      </c>
      <c r="BE3154" s="304">
        <v>20</v>
      </c>
      <c r="BF3154" s="304">
        <v>-999</v>
      </c>
      <c r="BG3154" s="304">
        <v>-999</v>
      </c>
      <c r="BH3154" s="304">
        <v>20</v>
      </c>
      <c r="BI3154" s="304">
        <v>20</v>
      </c>
      <c r="BJ3154" s="304">
        <v>0</v>
      </c>
      <c r="BK3154" s="304">
        <v>0</v>
      </c>
      <c r="BL3154" s="304">
        <v>0</v>
      </c>
    </row>
    <row r="3155" spans="1:64" ht="15" hidden="1" customHeight="1" x14ac:dyDescent="0.2">
      <c r="A3155" s="304" t="s">
        <v>6103</v>
      </c>
      <c r="B3155" s="304" t="s">
        <v>2503</v>
      </c>
      <c r="C3155" s="304">
        <v>3294</v>
      </c>
      <c r="D3155" s="349" t="s">
        <v>1939</v>
      </c>
      <c r="E3155" s="309">
        <v>-999</v>
      </c>
      <c r="F3155" s="309"/>
      <c r="G3155" s="324">
        <v>33.761099999999999</v>
      </c>
      <c r="H3155" s="324">
        <v>135.99979999999999</v>
      </c>
      <c r="I3155" s="324" t="s">
        <v>214</v>
      </c>
      <c r="J3155" s="366">
        <v>608.15</v>
      </c>
      <c r="K3155" s="331">
        <v>0.1</v>
      </c>
      <c r="L3155" s="304" t="str">
        <f t="shared" si="763"/>
        <v>C</v>
      </c>
      <c r="M3155" s="388">
        <v>0</v>
      </c>
      <c r="N3155" s="304"/>
      <c r="O3155" s="304">
        <v>21</v>
      </c>
      <c r="P3155" s="356"/>
      <c r="Q3155" s="356"/>
      <c r="R3155" s="304" t="s">
        <v>2503</v>
      </c>
      <c r="S3155" s="304"/>
      <c r="T3155" s="304"/>
      <c r="U3155" s="304"/>
      <c r="V3155" s="304"/>
      <c r="W3155" s="304" t="s">
        <v>4661</v>
      </c>
      <c r="X3155" s="304">
        <v>-999</v>
      </c>
      <c r="Y3155" s="366" t="str">
        <f t="shared" si="765"/>
        <v>-</v>
      </c>
      <c r="Z3155" s="304"/>
      <c r="AA3155" s="304"/>
      <c r="AB3155" s="304">
        <v>-999</v>
      </c>
      <c r="AC3155" s="304">
        <v>-999</v>
      </c>
      <c r="AD3155" s="366">
        <v>-999</v>
      </c>
      <c r="AE3155" s="304">
        <v>-999</v>
      </c>
      <c r="AF3155" s="304">
        <v>-999</v>
      </c>
      <c r="AG3155" s="304"/>
      <c r="AH3155" s="304">
        <v>5.64483E-2</v>
      </c>
      <c r="AI3155" s="312"/>
      <c r="AJ3155" s="332">
        <v>760</v>
      </c>
      <c r="AK3155" s="304">
        <f t="shared" si="764"/>
        <v>760</v>
      </c>
      <c r="AL3155" s="304">
        <f t="shared" si="762"/>
        <v>0.43</v>
      </c>
      <c r="AM3155" s="389" t="str">
        <f t="shared" si="766"/>
        <v/>
      </c>
      <c r="AN3155" s="304"/>
      <c r="AO3155" s="304"/>
      <c r="AP3155" s="312"/>
      <c r="AQ3155" s="312"/>
      <c r="AR3155" s="312"/>
      <c r="AS3155" s="304"/>
      <c r="AT3155" s="312"/>
      <c r="AU3155" s="329">
        <f>VLOOKUP(C3155,[1]world!$A$2:$B$3555,2,FALSE)</f>
        <v>7</v>
      </c>
      <c r="AV3155" s="329">
        <v>388</v>
      </c>
      <c r="AW3155" s="304">
        <v>0.37</v>
      </c>
      <c r="AX3155" s="304">
        <v>20</v>
      </c>
      <c r="AY3155" s="304">
        <v>20</v>
      </c>
      <c r="AZ3155" s="304">
        <v>1200</v>
      </c>
      <c r="BA3155" s="304">
        <v>20</v>
      </c>
      <c r="BB3155" s="304">
        <v>20</v>
      </c>
      <c r="BC3155" s="304">
        <v>1200</v>
      </c>
      <c r="BD3155" s="304">
        <v>80</v>
      </c>
      <c r="BE3155" s="304">
        <v>80</v>
      </c>
      <c r="BF3155" s="304">
        <v>-999</v>
      </c>
      <c r="BG3155" s="304">
        <v>-999</v>
      </c>
      <c r="BH3155" s="304">
        <v>1200</v>
      </c>
      <c r="BI3155" s="304">
        <v>1200</v>
      </c>
      <c r="BJ3155" s="304">
        <v>0</v>
      </c>
      <c r="BK3155" s="304">
        <v>0</v>
      </c>
      <c r="BL3155" s="304">
        <v>0</v>
      </c>
    </row>
    <row r="3156" spans="1:64" ht="15" hidden="1" customHeight="1" x14ac:dyDescent="0.2">
      <c r="A3156" s="304" t="s">
        <v>6103</v>
      </c>
      <c r="B3156" s="304" t="s">
        <v>2503</v>
      </c>
      <c r="C3156" s="304">
        <v>3295</v>
      </c>
      <c r="D3156" s="349" t="s">
        <v>2739</v>
      </c>
      <c r="E3156" s="309">
        <v>-999</v>
      </c>
      <c r="F3156" s="309"/>
      <c r="G3156" s="324">
        <v>34.819200000000002</v>
      </c>
      <c r="H3156" s="324">
        <v>136.42740000000001</v>
      </c>
      <c r="I3156" s="324" t="s">
        <v>214</v>
      </c>
      <c r="J3156" s="366">
        <v>421.86</v>
      </c>
      <c r="K3156" s="331">
        <v>0.1</v>
      </c>
      <c r="L3156" s="304" t="str">
        <f t="shared" si="763"/>
        <v>C</v>
      </c>
      <c r="M3156" s="388">
        <v>0</v>
      </c>
      <c r="N3156" s="304"/>
      <c r="O3156" s="304">
        <v>21</v>
      </c>
      <c r="P3156" s="356"/>
      <c r="Q3156" s="356"/>
      <c r="R3156" s="304" t="s">
        <v>2503</v>
      </c>
      <c r="S3156" s="304"/>
      <c r="T3156" s="304"/>
      <c r="U3156" s="304"/>
      <c r="V3156" s="304"/>
      <c r="W3156" s="304" t="s">
        <v>4661</v>
      </c>
      <c r="X3156" s="304">
        <v>-999</v>
      </c>
      <c r="Y3156" s="366" t="str">
        <f t="shared" si="765"/>
        <v>-</v>
      </c>
      <c r="Z3156" s="304"/>
      <c r="AA3156" s="304"/>
      <c r="AB3156" s="304">
        <v>-999</v>
      </c>
      <c r="AC3156" s="304">
        <v>-999</v>
      </c>
      <c r="AD3156" s="366">
        <v>-999</v>
      </c>
      <c r="AE3156" s="304">
        <v>-999</v>
      </c>
      <c r="AF3156" s="304">
        <v>-999</v>
      </c>
      <c r="AG3156" s="304"/>
      <c r="AH3156" s="304">
        <v>3.8296200000000002E-3</v>
      </c>
      <c r="AI3156" s="312"/>
      <c r="AJ3156" s="332">
        <v>295</v>
      </c>
      <c r="AK3156" s="304">
        <f t="shared" si="764"/>
        <v>270</v>
      </c>
      <c r="AL3156" s="304">
        <f t="shared" si="762"/>
        <v>0.43</v>
      </c>
      <c r="AM3156" s="389" t="str">
        <f t="shared" si="766"/>
        <v/>
      </c>
      <c r="AN3156" s="304"/>
      <c r="AO3156" s="304"/>
      <c r="AP3156" s="312"/>
      <c r="AQ3156" s="312"/>
      <c r="AR3156" s="312"/>
      <c r="AS3156" s="304"/>
      <c r="AT3156" s="312"/>
      <c r="AU3156" s="329">
        <f>VLOOKUP(C3156,[1]world!$A$2:$B$3555,2,FALSE)</f>
        <v>7</v>
      </c>
      <c r="AV3156" s="329">
        <v>388</v>
      </c>
      <c r="AW3156" s="304">
        <v>0.37</v>
      </c>
      <c r="AX3156" s="304">
        <v>120</v>
      </c>
      <c r="AY3156" s="304">
        <v>-999</v>
      </c>
      <c r="AZ3156" s="304">
        <v>340</v>
      </c>
      <c r="BA3156" s="304">
        <v>120</v>
      </c>
      <c r="BB3156" s="304">
        <v>-999</v>
      </c>
      <c r="BC3156" s="304">
        <v>340</v>
      </c>
      <c r="BD3156" s="304">
        <v>120</v>
      </c>
      <c r="BE3156" s="304">
        <v>120</v>
      </c>
      <c r="BF3156" s="304">
        <v>-999</v>
      </c>
      <c r="BG3156" s="304">
        <v>-999</v>
      </c>
      <c r="BH3156" s="304">
        <v>340</v>
      </c>
      <c r="BI3156" s="304">
        <v>340</v>
      </c>
      <c r="BJ3156" s="304">
        <v>2</v>
      </c>
      <c r="BK3156" s="304" t="s">
        <v>4954</v>
      </c>
      <c r="BL3156" s="304">
        <v>2</v>
      </c>
    </row>
    <row r="3157" spans="1:64" ht="15" hidden="1" customHeight="1" x14ac:dyDescent="0.2">
      <c r="A3157" s="304" t="s">
        <v>6176</v>
      </c>
      <c r="B3157" s="304" t="s">
        <v>1612</v>
      </c>
      <c r="C3157" s="304">
        <v>3296</v>
      </c>
      <c r="D3157" s="349" t="s">
        <v>2690</v>
      </c>
      <c r="E3157" s="304" t="s">
        <v>2690</v>
      </c>
      <c r="F3157" s="304"/>
      <c r="G3157" s="324">
        <v>34.715400000000002</v>
      </c>
      <c r="H3157" s="324">
        <v>135.72720000000001</v>
      </c>
      <c r="I3157" s="324" t="s">
        <v>214</v>
      </c>
      <c r="J3157" s="368">
        <f t="shared" ref="J3157:J3162" si="767">U3157</f>
        <v>433.09803419799277</v>
      </c>
      <c r="K3157" s="331">
        <v>0.2</v>
      </c>
      <c r="L3157" s="304" t="str">
        <f t="shared" si="763"/>
        <v>C</v>
      </c>
      <c r="M3157" s="388">
        <v>1</v>
      </c>
      <c r="N3157" s="304">
        <v>267.3</v>
      </c>
      <c r="O3157" s="304">
        <v>10</v>
      </c>
      <c r="P3157" s="331"/>
      <c r="Q3157" s="356"/>
      <c r="R3157" s="304"/>
      <c r="S3157" s="356">
        <v>346.68043142830015</v>
      </c>
      <c r="T3157" s="356">
        <v>433.09803419799277</v>
      </c>
      <c r="U3157" s="356">
        <f t="shared" ref="U3157:U3162" si="768">IF(O3157&lt;=10,T3157,IF(O3157&gt;=20,S3157,((O3157-10)*(S3157-T3157)/10+T3157)))</f>
        <v>433.09803419799277</v>
      </c>
      <c r="V3157" s="356"/>
      <c r="W3157" s="304" t="s">
        <v>4661</v>
      </c>
      <c r="X3157" s="304">
        <v>-999</v>
      </c>
      <c r="Y3157" s="366" t="str">
        <f t="shared" si="765"/>
        <v>-</v>
      </c>
      <c r="Z3157" s="304"/>
      <c r="AA3157" s="304"/>
      <c r="AB3157" s="304">
        <v>-999</v>
      </c>
      <c r="AC3157" s="304">
        <v>-999</v>
      </c>
      <c r="AD3157" s="366">
        <v>-999</v>
      </c>
      <c r="AE3157" s="304">
        <v>-999</v>
      </c>
      <c r="AF3157" s="304">
        <v>-999</v>
      </c>
      <c r="AG3157" s="304"/>
      <c r="AH3157" s="304">
        <v>1.51486E-2</v>
      </c>
      <c r="AI3157" s="312"/>
      <c r="AJ3157" s="332">
        <v>546</v>
      </c>
      <c r="AK3157" s="304">
        <f t="shared" si="764"/>
        <v>555</v>
      </c>
      <c r="AL3157" s="304">
        <f t="shared" si="762"/>
        <v>0.43</v>
      </c>
      <c r="AM3157" s="389" t="str">
        <f t="shared" si="766"/>
        <v/>
      </c>
      <c r="AN3157" s="304"/>
      <c r="AO3157" s="304"/>
      <c r="AP3157" s="312"/>
      <c r="AQ3157" s="312"/>
      <c r="AR3157" s="312"/>
      <c r="AS3157" s="304"/>
      <c r="AT3157" s="312"/>
      <c r="AU3157" s="329">
        <f>VLOOKUP(C3157,[1]world!$A$2:$B$3555,2,FALSE)</f>
        <v>7</v>
      </c>
      <c r="AV3157" s="329">
        <v>388</v>
      </c>
      <c r="AW3157" s="304">
        <v>0.37</v>
      </c>
      <c r="AX3157" s="304">
        <v>40</v>
      </c>
      <c r="AY3157" s="304">
        <v>-999</v>
      </c>
      <c r="AZ3157" s="304">
        <v>40</v>
      </c>
      <c r="BA3157" s="304">
        <v>40</v>
      </c>
      <c r="BB3157" s="304">
        <v>-999</v>
      </c>
      <c r="BC3157" s="304">
        <v>40</v>
      </c>
      <c r="BD3157" s="304">
        <v>40</v>
      </c>
      <c r="BE3157" s="304">
        <v>40</v>
      </c>
      <c r="BF3157" s="304">
        <v>-999</v>
      </c>
      <c r="BG3157" s="304">
        <v>-999</v>
      </c>
      <c r="BH3157" s="304">
        <v>40</v>
      </c>
      <c r="BI3157" s="304">
        <v>40</v>
      </c>
      <c r="BJ3157" s="304">
        <v>2</v>
      </c>
      <c r="BK3157" s="304" t="s">
        <v>4954</v>
      </c>
      <c r="BL3157" s="304">
        <v>2</v>
      </c>
    </row>
    <row r="3158" spans="1:64" ht="15" hidden="1" customHeight="1" x14ac:dyDescent="0.2">
      <c r="A3158" s="304" t="s">
        <v>6176</v>
      </c>
      <c r="B3158" s="304" t="s">
        <v>1612</v>
      </c>
      <c r="C3158" s="304">
        <v>3297</v>
      </c>
      <c r="D3158" s="349" t="s">
        <v>2667</v>
      </c>
      <c r="E3158" s="304" t="s">
        <v>2667</v>
      </c>
      <c r="F3158" s="304"/>
      <c r="G3158" s="324">
        <v>34.668300000000002</v>
      </c>
      <c r="H3158" s="324">
        <v>135.83519999999999</v>
      </c>
      <c r="I3158" s="324" t="s">
        <v>214</v>
      </c>
      <c r="J3158" s="368">
        <f t="shared" si="767"/>
        <v>438.88448054247192</v>
      </c>
      <c r="K3158" s="331">
        <v>0.2</v>
      </c>
      <c r="L3158" s="304" t="str">
        <f t="shared" si="763"/>
        <v>C</v>
      </c>
      <c r="M3158" s="388">
        <v>1</v>
      </c>
      <c r="N3158" s="304">
        <v>288.5</v>
      </c>
      <c r="O3158" s="304">
        <v>11</v>
      </c>
      <c r="P3158" s="331"/>
      <c r="Q3158" s="356"/>
      <c r="R3158" s="304"/>
      <c r="S3158" s="356">
        <v>368.27885977677067</v>
      </c>
      <c r="T3158" s="356">
        <v>446.72954951643874</v>
      </c>
      <c r="U3158" s="356">
        <f t="shared" si="768"/>
        <v>438.88448054247192</v>
      </c>
      <c r="V3158" s="356"/>
      <c r="W3158" s="304" t="s">
        <v>4661</v>
      </c>
      <c r="X3158" s="304">
        <v>-999</v>
      </c>
      <c r="Y3158" s="366" t="str">
        <f t="shared" si="765"/>
        <v>-</v>
      </c>
      <c r="Z3158" s="304"/>
      <c r="AA3158" s="304"/>
      <c r="AB3158" s="304">
        <v>-999</v>
      </c>
      <c r="AC3158" s="304">
        <v>-999</v>
      </c>
      <c r="AD3158" s="366">
        <v>-999</v>
      </c>
      <c r="AE3158" s="304">
        <v>-999</v>
      </c>
      <c r="AF3158" s="304">
        <v>-999</v>
      </c>
      <c r="AG3158" s="304"/>
      <c r="AH3158" s="304">
        <v>2.7768299999999999E-2</v>
      </c>
      <c r="AI3158" s="312"/>
      <c r="AJ3158" s="332">
        <v>760</v>
      </c>
      <c r="AK3158" s="304">
        <f t="shared" si="764"/>
        <v>760</v>
      </c>
      <c r="AL3158" s="304">
        <f t="shared" si="762"/>
        <v>0.43</v>
      </c>
      <c r="AM3158" s="389" t="str">
        <f t="shared" si="766"/>
        <v/>
      </c>
      <c r="AN3158" s="304"/>
      <c r="AO3158" s="304"/>
      <c r="AP3158" s="312"/>
      <c r="AQ3158" s="312"/>
      <c r="AR3158" s="312"/>
      <c r="AS3158" s="304"/>
      <c r="AT3158" s="312"/>
      <c r="AU3158" s="329">
        <f>VLOOKUP(C3158,[1]world!$A$2:$B$3555,2,FALSE)</f>
        <v>3</v>
      </c>
      <c r="AV3158" s="329">
        <v>547</v>
      </c>
      <c r="AW3158" s="304">
        <v>0.37</v>
      </c>
      <c r="AX3158" s="304">
        <v>540</v>
      </c>
      <c r="AY3158" s="304">
        <v>-999</v>
      </c>
      <c r="AZ3158" s="304">
        <v>540</v>
      </c>
      <c r="BA3158" s="304">
        <v>540</v>
      </c>
      <c r="BB3158" s="304">
        <v>-999</v>
      </c>
      <c r="BC3158" s="304">
        <v>540</v>
      </c>
      <c r="BD3158" s="304">
        <v>540</v>
      </c>
      <c r="BE3158" s="304">
        <v>540</v>
      </c>
      <c r="BF3158" s="304">
        <v>-999</v>
      </c>
      <c r="BG3158" s="304">
        <v>-999</v>
      </c>
      <c r="BH3158" s="304">
        <v>540</v>
      </c>
      <c r="BI3158" s="304">
        <v>540</v>
      </c>
      <c r="BJ3158" s="304">
        <v>2</v>
      </c>
      <c r="BK3158" s="304" t="s">
        <v>4954</v>
      </c>
      <c r="BL3158" s="304">
        <v>2</v>
      </c>
    </row>
    <row r="3159" spans="1:64" ht="15" hidden="1" customHeight="1" x14ac:dyDescent="0.2">
      <c r="A3159" s="304" t="s">
        <v>6176</v>
      </c>
      <c r="B3159" s="304" t="s">
        <v>1612</v>
      </c>
      <c r="C3159" s="304">
        <v>3298</v>
      </c>
      <c r="D3159" s="349" t="s">
        <v>2583</v>
      </c>
      <c r="E3159" s="304" t="s">
        <v>2583</v>
      </c>
      <c r="F3159" s="304"/>
      <c r="G3159" s="324">
        <v>34.5169</v>
      </c>
      <c r="H3159" s="324">
        <v>135.7191</v>
      </c>
      <c r="I3159" s="324" t="s">
        <v>214</v>
      </c>
      <c r="J3159" s="368">
        <f t="shared" si="767"/>
        <v>338.67149656198575</v>
      </c>
      <c r="K3159" s="331">
        <v>0.2</v>
      </c>
      <c r="L3159" s="304" t="str">
        <f t="shared" si="763"/>
        <v>D</v>
      </c>
      <c r="M3159" s="388">
        <v>1</v>
      </c>
      <c r="N3159" s="304">
        <v>204.9</v>
      </c>
      <c r="O3159" s="304">
        <v>10</v>
      </c>
      <c r="P3159" s="331"/>
      <c r="Q3159" s="356"/>
      <c r="R3159" s="304"/>
      <c r="S3159" s="356">
        <v>263.69444655764704</v>
      </c>
      <c r="T3159" s="356">
        <v>338.67149656198575</v>
      </c>
      <c r="U3159" s="356">
        <f t="shared" si="768"/>
        <v>338.67149656198575</v>
      </c>
      <c r="V3159" s="356"/>
      <c r="W3159" s="304" t="s">
        <v>4661</v>
      </c>
      <c r="X3159" s="304">
        <v>-999</v>
      </c>
      <c r="Y3159" s="366" t="str">
        <f t="shared" si="765"/>
        <v>-</v>
      </c>
      <c r="Z3159" s="304"/>
      <c r="AA3159" s="304"/>
      <c r="AB3159" s="304">
        <v>-999</v>
      </c>
      <c r="AC3159" s="304">
        <v>-999</v>
      </c>
      <c r="AD3159" s="366">
        <v>-999</v>
      </c>
      <c r="AE3159" s="304">
        <v>-999</v>
      </c>
      <c r="AF3159" s="304">
        <v>-999</v>
      </c>
      <c r="AG3159" s="304"/>
      <c r="AH3159" s="304">
        <v>7.1103900000000003E-3</v>
      </c>
      <c r="AI3159" s="312"/>
      <c r="AJ3159" s="332">
        <v>358</v>
      </c>
      <c r="AK3159" s="304">
        <f t="shared" si="764"/>
        <v>270</v>
      </c>
      <c r="AL3159" s="304">
        <f t="shared" si="762"/>
        <v>0.43</v>
      </c>
      <c r="AM3159" s="389" t="str">
        <f t="shared" si="766"/>
        <v/>
      </c>
      <c r="AN3159" s="304"/>
      <c r="AO3159" s="304"/>
      <c r="AP3159" s="312"/>
      <c r="AQ3159" s="312"/>
      <c r="AR3159" s="312"/>
      <c r="AS3159" s="304"/>
      <c r="AT3159" s="312"/>
      <c r="AU3159" s="329">
        <f>VLOOKUP(C3159,[1]world!$A$2:$B$3555,2,FALSE)</f>
        <v>8</v>
      </c>
      <c r="AV3159" s="329">
        <v>374</v>
      </c>
      <c r="AW3159" s="304">
        <v>0.37</v>
      </c>
      <c r="AX3159" s="304">
        <v>60</v>
      </c>
      <c r="AY3159" s="304">
        <v>-999</v>
      </c>
      <c r="AZ3159" s="304">
        <v>60</v>
      </c>
      <c r="BA3159" s="304">
        <v>60</v>
      </c>
      <c r="BB3159" s="304">
        <v>-999</v>
      </c>
      <c r="BC3159" s="304">
        <v>60</v>
      </c>
      <c r="BD3159" s="304">
        <v>60</v>
      </c>
      <c r="BE3159" s="304">
        <v>60</v>
      </c>
      <c r="BF3159" s="304">
        <v>-999</v>
      </c>
      <c r="BG3159" s="304">
        <v>-999</v>
      </c>
      <c r="BH3159" s="304">
        <v>60</v>
      </c>
      <c r="BI3159" s="304">
        <v>60</v>
      </c>
      <c r="BJ3159" s="304">
        <v>2</v>
      </c>
      <c r="BK3159" s="304" t="s">
        <v>4954</v>
      </c>
      <c r="BL3159" s="304">
        <v>2</v>
      </c>
    </row>
    <row r="3160" spans="1:64" ht="15" hidden="1" customHeight="1" x14ac:dyDescent="0.2">
      <c r="A3160" s="304" t="s">
        <v>6176</v>
      </c>
      <c r="B3160" s="304" t="s">
        <v>1612</v>
      </c>
      <c r="C3160" s="304">
        <v>3299</v>
      </c>
      <c r="D3160" s="349" t="s">
        <v>2491</v>
      </c>
      <c r="E3160" s="304" t="s">
        <v>2491</v>
      </c>
      <c r="F3160" s="304"/>
      <c r="G3160" s="324">
        <v>34.340800000000002</v>
      </c>
      <c r="H3160" s="324">
        <v>135.6883</v>
      </c>
      <c r="I3160" s="324" t="s">
        <v>214</v>
      </c>
      <c r="J3160" s="368">
        <f t="shared" si="767"/>
        <v>312.40535648530067</v>
      </c>
      <c r="K3160" s="331">
        <v>0.2</v>
      </c>
      <c r="L3160" s="304" t="str">
        <f t="shared" si="763"/>
        <v>D</v>
      </c>
      <c r="M3160" s="388">
        <v>1</v>
      </c>
      <c r="N3160" s="304">
        <v>234</v>
      </c>
      <c r="O3160" s="304">
        <v>14</v>
      </c>
      <c r="P3160" s="331"/>
      <c r="Q3160" s="356"/>
      <c r="R3160" s="304"/>
      <c r="S3160" s="356">
        <v>283.06199836025809</v>
      </c>
      <c r="T3160" s="356">
        <v>331.96759523532904</v>
      </c>
      <c r="U3160" s="356">
        <f t="shared" si="768"/>
        <v>312.40535648530067</v>
      </c>
      <c r="V3160" s="356"/>
      <c r="W3160" s="304" t="s">
        <v>4661</v>
      </c>
      <c r="X3160" s="304">
        <v>-999</v>
      </c>
      <c r="Y3160" s="366" t="str">
        <f t="shared" si="765"/>
        <v>-</v>
      </c>
      <c r="Z3160" s="304"/>
      <c r="AA3160" s="304"/>
      <c r="AB3160" s="304">
        <v>-999</v>
      </c>
      <c r="AC3160" s="304">
        <v>-999</v>
      </c>
      <c r="AD3160" s="366">
        <v>-999</v>
      </c>
      <c r="AE3160" s="304">
        <v>-999</v>
      </c>
      <c r="AF3160" s="304">
        <v>-999</v>
      </c>
      <c r="AG3160" s="304"/>
      <c r="AH3160" s="304">
        <v>2.2185099999999999E-2</v>
      </c>
      <c r="AI3160" s="312"/>
      <c r="AJ3160" s="332">
        <v>704</v>
      </c>
      <c r="AK3160" s="304">
        <f t="shared" si="764"/>
        <v>690</v>
      </c>
      <c r="AL3160" s="304">
        <f t="shared" si="762"/>
        <v>0.43</v>
      </c>
      <c r="AM3160" s="389" t="str">
        <f t="shared" si="766"/>
        <v/>
      </c>
      <c r="AN3160" s="304"/>
      <c r="AO3160" s="304"/>
      <c r="AP3160" s="312"/>
      <c r="AQ3160" s="312"/>
      <c r="AR3160" s="312"/>
      <c r="AS3160" s="304"/>
      <c r="AT3160" s="312"/>
      <c r="AU3160" s="329">
        <f>VLOOKUP(C3160,[1]world!$A$2:$B$3555,2,FALSE)</f>
        <v>7</v>
      </c>
      <c r="AV3160" s="329">
        <v>388</v>
      </c>
      <c r="AW3160" s="304">
        <v>0.37</v>
      </c>
      <c r="AX3160" s="304">
        <v>20</v>
      </c>
      <c r="AY3160" s="304">
        <v>-999</v>
      </c>
      <c r="AZ3160" s="304">
        <v>40</v>
      </c>
      <c r="BA3160" s="304">
        <v>20</v>
      </c>
      <c r="BB3160" s="304">
        <v>-999</v>
      </c>
      <c r="BC3160" s="304">
        <v>40</v>
      </c>
      <c r="BD3160" s="304">
        <v>20</v>
      </c>
      <c r="BE3160" s="304">
        <v>20</v>
      </c>
      <c r="BF3160" s="304">
        <v>-999</v>
      </c>
      <c r="BG3160" s="304">
        <v>-999</v>
      </c>
      <c r="BH3160" s="304">
        <v>40</v>
      </c>
      <c r="BI3160" s="304">
        <v>40</v>
      </c>
      <c r="BJ3160" s="304">
        <v>2</v>
      </c>
      <c r="BK3160" s="304" t="s">
        <v>4954</v>
      </c>
      <c r="BL3160" s="304">
        <v>2</v>
      </c>
    </row>
    <row r="3161" spans="1:64" ht="15" hidden="1" customHeight="1" x14ac:dyDescent="0.2">
      <c r="A3161" s="304" t="s">
        <v>6176</v>
      </c>
      <c r="B3161" s="304" t="s">
        <v>1612</v>
      </c>
      <c r="C3161" s="304">
        <v>3300</v>
      </c>
      <c r="D3161" s="349" t="s">
        <v>2489</v>
      </c>
      <c r="E3161" s="304" t="s">
        <v>2489</v>
      </c>
      <c r="F3161" s="304"/>
      <c r="G3161" s="324">
        <v>34.338299999999997</v>
      </c>
      <c r="H3161" s="324">
        <v>135.95410000000001</v>
      </c>
      <c r="I3161" s="324" t="s">
        <v>212</v>
      </c>
      <c r="J3161" s="368">
        <f t="shared" si="767"/>
        <v>592.91371177917699</v>
      </c>
      <c r="K3161" s="331">
        <v>0.2</v>
      </c>
      <c r="L3161" s="304" t="str">
        <f t="shared" si="763"/>
        <v>C</v>
      </c>
      <c r="M3161" s="388">
        <v>1</v>
      </c>
      <c r="N3161" s="304">
        <v>402.4</v>
      </c>
      <c r="O3161" s="304">
        <v>11</v>
      </c>
      <c r="P3161" s="331"/>
      <c r="Q3161" s="356"/>
      <c r="R3161" s="304"/>
      <c r="S3161" s="356">
        <v>519.53739075054875</v>
      </c>
      <c r="T3161" s="356">
        <v>601.06663633791345</v>
      </c>
      <c r="U3161" s="356">
        <f t="shared" si="768"/>
        <v>592.91371177917699</v>
      </c>
      <c r="V3161" s="356"/>
      <c r="W3161" s="304" t="s">
        <v>890</v>
      </c>
      <c r="X3161" s="304" t="s">
        <v>205</v>
      </c>
      <c r="Y3161" s="366">
        <f t="shared" si="765"/>
        <v>424.8</v>
      </c>
      <c r="Z3161" s="304"/>
      <c r="AA3161" s="304"/>
      <c r="AB3161" s="304">
        <v>-999</v>
      </c>
      <c r="AC3161" s="304">
        <v>-999</v>
      </c>
      <c r="AD3161" s="366">
        <v>-999</v>
      </c>
      <c r="AE3161" s="304">
        <v>-999</v>
      </c>
      <c r="AF3161" s="304">
        <v>-999</v>
      </c>
      <c r="AG3161" s="304"/>
      <c r="AH3161" s="304">
        <v>0.161269</v>
      </c>
      <c r="AI3161" s="312"/>
      <c r="AJ3161" s="332">
        <v>760</v>
      </c>
      <c r="AK3161" s="304">
        <f t="shared" si="764"/>
        <v>760</v>
      </c>
      <c r="AL3161" s="304">
        <f t="shared" si="762"/>
        <v>0.43</v>
      </c>
      <c r="AM3161" s="389" t="str">
        <f t="shared" si="766"/>
        <v/>
      </c>
      <c r="AN3161" s="304"/>
      <c r="AO3161" s="304"/>
      <c r="AP3161" s="312"/>
      <c r="AQ3161" s="312"/>
      <c r="AR3161" s="312"/>
      <c r="AS3161" s="304"/>
      <c r="AT3161" s="312"/>
      <c r="AU3161" s="329">
        <f>VLOOKUP(C3161,[1]world!$A$2:$B$3555,2,FALSE)</f>
        <v>1</v>
      </c>
      <c r="AV3161" s="329">
        <v>519</v>
      </c>
      <c r="AW3161" s="304">
        <v>0.37</v>
      </c>
      <c r="AX3161" s="304">
        <v>20</v>
      </c>
      <c r="AY3161" s="304">
        <v>-999</v>
      </c>
      <c r="AZ3161" s="304">
        <v>40</v>
      </c>
      <c r="BA3161" s="304">
        <v>20</v>
      </c>
      <c r="BB3161" s="304">
        <v>-999</v>
      </c>
      <c r="BC3161" s="304">
        <v>40</v>
      </c>
      <c r="BD3161" s="304">
        <v>20</v>
      </c>
      <c r="BE3161" s="304">
        <v>20</v>
      </c>
      <c r="BF3161" s="304">
        <v>-999</v>
      </c>
      <c r="BG3161" s="304">
        <v>-999</v>
      </c>
      <c r="BH3161" s="304">
        <v>40</v>
      </c>
      <c r="BI3161" s="304">
        <v>40</v>
      </c>
      <c r="BJ3161" s="304">
        <v>2</v>
      </c>
      <c r="BK3161" s="304" t="s">
        <v>4954</v>
      </c>
      <c r="BL3161" s="304">
        <v>2</v>
      </c>
    </row>
    <row r="3162" spans="1:64" ht="15" hidden="1" customHeight="1" x14ac:dyDescent="0.2">
      <c r="A3162" s="304" t="s">
        <v>6176</v>
      </c>
      <c r="B3162" s="304" t="s">
        <v>1612</v>
      </c>
      <c r="C3162" s="304">
        <v>3301</v>
      </c>
      <c r="D3162" s="349" t="s">
        <v>2094</v>
      </c>
      <c r="E3162" s="304" t="s">
        <v>2094</v>
      </c>
      <c r="F3162" s="304"/>
      <c r="G3162" s="324">
        <v>33.938000000000002</v>
      </c>
      <c r="H3162" s="324">
        <v>135.7552</v>
      </c>
      <c r="I3162" s="324" t="s">
        <v>212</v>
      </c>
      <c r="J3162" s="368">
        <f t="shared" si="767"/>
        <v>458.13876952525811</v>
      </c>
      <c r="K3162" s="331">
        <v>0.2</v>
      </c>
      <c r="L3162" s="304" t="str">
        <f t="shared" si="763"/>
        <v>C</v>
      </c>
      <c r="M3162" s="388">
        <v>1</v>
      </c>
      <c r="N3162" s="304">
        <v>284.5</v>
      </c>
      <c r="O3162" s="304">
        <v>10</v>
      </c>
      <c r="P3162" s="331"/>
      <c r="Q3162" s="356"/>
      <c r="R3162" s="304"/>
      <c r="S3162" s="356">
        <v>369.6608629713553</v>
      </c>
      <c r="T3162" s="356">
        <v>458.13876952525811</v>
      </c>
      <c r="U3162" s="356">
        <f t="shared" si="768"/>
        <v>458.13876952525811</v>
      </c>
      <c r="V3162" s="356"/>
      <c r="W3162" s="304" t="s">
        <v>900</v>
      </c>
      <c r="X3162" s="304" t="s">
        <v>232</v>
      </c>
      <c r="Y3162" s="366">
        <f t="shared" si="765"/>
        <v>506.6</v>
      </c>
      <c r="Z3162" s="304"/>
      <c r="AA3162" s="304"/>
      <c r="AB3162" s="304">
        <v>-999</v>
      </c>
      <c r="AC3162" s="304">
        <v>-999</v>
      </c>
      <c r="AD3162" s="366">
        <v>-999</v>
      </c>
      <c r="AE3162" s="304">
        <v>-999</v>
      </c>
      <c r="AF3162" s="304">
        <v>-999</v>
      </c>
      <c r="AG3162" s="304"/>
      <c r="AH3162" s="304">
        <v>7.3003200000000004E-2</v>
      </c>
      <c r="AI3162" s="312"/>
      <c r="AJ3162" s="332">
        <v>760</v>
      </c>
      <c r="AK3162" s="304">
        <f t="shared" si="764"/>
        <v>760</v>
      </c>
      <c r="AL3162" s="304">
        <f t="shared" si="762"/>
        <v>0.43</v>
      </c>
      <c r="AM3162" s="389" t="str">
        <f t="shared" si="766"/>
        <v/>
      </c>
      <c r="AN3162" s="304"/>
      <c r="AO3162" s="304"/>
      <c r="AP3162" s="312"/>
      <c r="AQ3162" s="312"/>
      <c r="AR3162" s="312"/>
      <c r="AS3162" s="304"/>
      <c r="AT3162" s="312"/>
      <c r="AU3162" s="329">
        <f>VLOOKUP(C3162,[1]world!$A$2:$B$3555,2,FALSE)</f>
        <v>1</v>
      </c>
      <c r="AV3162" s="329">
        <v>519</v>
      </c>
      <c r="AW3162" s="304">
        <v>0.37</v>
      </c>
      <c r="AX3162" s="304">
        <v>140</v>
      </c>
      <c r="AY3162" s="304">
        <v>-999</v>
      </c>
      <c r="AZ3162" s="304">
        <v>400</v>
      </c>
      <c r="BA3162" s="304">
        <v>140</v>
      </c>
      <c r="BB3162" s="304">
        <v>-999</v>
      </c>
      <c r="BC3162" s="304">
        <v>400</v>
      </c>
      <c r="BD3162" s="304">
        <v>140</v>
      </c>
      <c r="BE3162" s="304">
        <v>140</v>
      </c>
      <c r="BF3162" s="304">
        <v>-999</v>
      </c>
      <c r="BG3162" s="304">
        <v>-999</v>
      </c>
      <c r="BH3162" s="304">
        <v>400</v>
      </c>
      <c r="BI3162" s="304">
        <v>400</v>
      </c>
      <c r="BJ3162" s="304">
        <v>2</v>
      </c>
      <c r="BK3162" s="304" t="s">
        <v>4954</v>
      </c>
      <c r="BL3162" s="304">
        <v>2</v>
      </c>
    </row>
    <row r="3163" spans="1:64" ht="15" hidden="1" customHeight="1" x14ac:dyDescent="0.2">
      <c r="A3163" s="304" t="s">
        <v>6103</v>
      </c>
      <c r="B3163" s="304" t="s">
        <v>2503</v>
      </c>
      <c r="C3163" s="304">
        <v>3302</v>
      </c>
      <c r="D3163" s="349" t="s">
        <v>2108</v>
      </c>
      <c r="E3163" s="309">
        <v>-999</v>
      </c>
      <c r="F3163" s="309"/>
      <c r="G3163" s="324">
        <v>33.963299999999997</v>
      </c>
      <c r="H3163" s="324">
        <v>135.65180000000001</v>
      </c>
      <c r="I3163" s="324" t="s">
        <v>212</v>
      </c>
      <c r="J3163" s="366">
        <v>338.41</v>
      </c>
      <c r="K3163" s="331">
        <v>0.1</v>
      </c>
      <c r="L3163" s="304" t="str">
        <f t="shared" si="763"/>
        <v>D</v>
      </c>
      <c r="M3163" s="388">
        <v>0</v>
      </c>
      <c r="N3163" s="304"/>
      <c r="O3163" s="304">
        <v>21</v>
      </c>
      <c r="P3163" s="356"/>
      <c r="Q3163" s="356"/>
      <c r="R3163" s="304" t="s">
        <v>2503</v>
      </c>
      <c r="S3163" s="304"/>
      <c r="T3163" s="304"/>
      <c r="U3163" s="304"/>
      <c r="V3163" s="304"/>
      <c r="W3163" s="304" t="s">
        <v>900</v>
      </c>
      <c r="X3163" s="304" t="s">
        <v>232</v>
      </c>
      <c r="Y3163" s="366">
        <f t="shared" si="765"/>
        <v>506.6</v>
      </c>
      <c r="Z3163" s="304"/>
      <c r="AA3163" s="304"/>
      <c r="AB3163" s="304">
        <v>-999</v>
      </c>
      <c r="AC3163" s="304">
        <v>-999</v>
      </c>
      <c r="AD3163" s="366">
        <v>-999</v>
      </c>
      <c r="AE3163" s="304">
        <v>-999</v>
      </c>
      <c r="AF3163" s="304">
        <v>-999</v>
      </c>
      <c r="AG3163" s="304"/>
      <c r="AH3163" s="304">
        <v>0.16689200000000001</v>
      </c>
      <c r="AI3163" s="312"/>
      <c r="AJ3163" s="332">
        <v>760</v>
      </c>
      <c r="AK3163" s="304">
        <f t="shared" si="764"/>
        <v>760</v>
      </c>
      <c r="AL3163" s="304">
        <f t="shared" si="762"/>
        <v>0.43</v>
      </c>
      <c r="AM3163" s="389" t="str">
        <f t="shared" si="766"/>
        <v/>
      </c>
      <c r="AN3163" s="304"/>
      <c r="AO3163" s="304"/>
      <c r="AP3163" s="312"/>
      <c r="AQ3163" s="312"/>
      <c r="AR3163" s="312"/>
      <c r="AS3163" s="304"/>
      <c r="AT3163" s="312"/>
      <c r="AU3163" s="329">
        <f>VLOOKUP(C3163,[1]world!$A$2:$B$3555,2,FALSE)</f>
        <v>1</v>
      </c>
      <c r="AV3163" s="329">
        <v>519</v>
      </c>
      <c r="AW3163" s="304">
        <v>0.37</v>
      </c>
      <c r="AX3163" s="304">
        <v>26</v>
      </c>
      <c r="AY3163" s="304">
        <v>26</v>
      </c>
      <c r="AZ3163" s="304">
        <v>360</v>
      </c>
      <c r="BA3163" s="304">
        <v>26</v>
      </c>
      <c r="BB3163" s="304">
        <v>26</v>
      </c>
      <c r="BC3163" s="304">
        <v>360</v>
      </c>
      <c r="BD3163" s="304">
        <v>100</v>
      </c>
      <c r="BE3163" s="304">
        <v>100</v>
      </c>
      <c r="BF3163" s="304">
        <v>-999</v>
      </c>
      <c r="BG3163" s="304">
        <v>-999</v>
      </c>
      <c r="BH3163" s="304">
        <v>360</v>
      </c>
      <c r="BI3163" s="304">
        <v>360</v>
      </c>
      <c r="BJ3163" s="304">
        <v>0</v>
      </c>
      <c r="BK3163" s="304">
        <v>0</v>
      </c>
      <c r="BL3163" s="304">
        <v>0</v>
      </c>
    </row>
    <row r="3164" spans="1:64" ht="15" hidden="1" customHeight="1" x14ac:dyDescent="0.2">
      <c r="A3164" s="304" t="s">
        <v>6103</v>
      </c>
      <c r="B3164" s="304" t="s">
        <v>2503</v>
      </c>
      <c r="C3164" s="304">
        <v>3303</v>
      </c>
      <c r="D3164" s="349" t="s">
        <v>2466</v>
      </c>
      <c r="E3164" s="309">
        <v>-999</v>
      </c>
      <c r="F3164" s="309"/>
      <c r="G3164" s="324">
        <v>34.289200000000001</v>
      </c>
      <c r="H3164" s="324">
        <v>136.005</v>
      </c>
      <c r="I3164" s="324" t="s">
        <v>212</v>
      </c>
      <c r="J3164" s="366">
        <v>492.12</v>
      </c>
      <c r="K3164" s="331">
        <v>0.1</v>
      </c>
      <c r="L3164" s="304" t="str">
        <f t="shared" si="763"/>
        <v>C</v>
      </c>
      <c r="M3164" s="388">
        <v>0</v>
      </c>
      <c r="N3164" s="304"/>
      <c r="O3164" s="304">
        <v>21</v>
      </c>
      <c r="P3164" s="356"/>
      <c r="Q3164" s="356"/>
      <c r="R3164" s="304" t="s">
        <v>2503</v>
      </c>
      <c r="S3164" s="304"/>
      <c r="T3164" s="304"/>
      <c r="U3164" s="304"/>
      <c r="V3164" s="304"/>
      <c r="W3164" s="304" t="s">
        <v>900</v>
      </c>
      <c r="X3164" s="304" t="s">
        <v>232</v>
      </c>
      <c r="Y3164" s="366">
        <f t="shared" si="765"/>
        <v>506.6</v>
      </c>
      <c r="Z3164" s="304"/>
      <c r="AA3164" s="304"/>
      <c r="AB3164" s="304">
        <v>-999</v>
      </c>
      <c r="AC3164" s="304">
        <v>-999</v>
      </c>
      <c r="AD3164" s="366">
        <v>-999</v>
      </c>
      <c r="AE3164" s="304">
        <v>-999</v>
      </c>
      <c r="AF3164" s="304">
        <v>-999</v>
      </c>
      <c r="AG3164" s="304"/>
      <c r="AH3164" s="304">
        <v>9.2446500000000001E-2</v>
      </c>
      <c r="AI3164" s="312"/>
      <c r="AJ3164" s="332">
        <v>760</v>
      </c>
      <c r="AK3164" s="304">
        <f t="shared" si="764"/>
        <v>760</v>
      </c>
      <c r="AL3164" s="304">
        <f t="shared" si="762"/>
        <v>0.43</v>
      </c>
      <c r="AM3164" s="389" t="str">
        <f t="shared" si="766"/>
        <v/>
      </c>
      <c r="AN3164" s="304"/>
      <c r="AO3164" s="304"/>
      <c r="AP3164" s="312"/>
      <c r="AQ3164" s="312"/>
      <c r="AR3164" s="312"/>
      <c r="AS3164" s="304"/>
      <c r="AT3164" s="312"/>
      <c r="AU3164" s="329">
        <f>VLOOKUP(C3164,[1]world!$A$2:$B$3555,2,FALSE)</f>
        <v>5</v>
      </c>
      <c r="AV3164" s="329">
        <v>402</v>
      </c>
      <c r="AW3164" s="304">
        <v>0.37</v>
      </c>
      <c r="AX3164" s="304">
        <v>12</v>
      </c>
      <c r="AY3164" s="304">
        <v>12</v>
      </c>
      <c r="AZ3164" s="304">
        <v>40</v>
      </c>
      <c r="BA3164" s="304">
        <v>12</v>
      </c>
      <c r="BB3164" s="304">
        <v>12</v>
      </c>
      <c r="BC3164" s="304">
        <v>40</v>
      </c>
      <c r="BD3164" s="304">
        <v>20</v>
      </c>
      <c r="BE3164" s="304">
        <v>20</v>
      </c>
      <c r="BF3164" s="304">
        <v>-999</v>
      </c>
      <c r="BG3164" s="304">
        <v>-999</v>
      </c>
      <c r="BH3164" s="304">
        <v>40</v>
      </c>
      <c r="BI3164" s="304">
        <v>40</v>
      </c>
      <c r="BJ3164" s="304">
        <v>0</v>
      </c>
      <c r="BK3164" s="304">
        <v>0</v>
      </c>
      <c r="BL3164" s="304">
        <v>0</v>
      </c>
    </row>
    <row r="3165" spans="1:64" ht="15" hidden="1" customHeight="1" x14ac:dyDescent="0.2">
      <c r="A3165" s="304" t="s">
        <v>6159</v>
      </c>
      <c r="B3165" s="304" t="s">
        <v>2503</v>
      </c>
      <c r="C3165" s="304">
        <v>3304</v>
      </c>
      <c r="D3165" s="349" t="s">
        <v>2472</v>
      </c>
      <c r="E3165" s="309">
        <v>-999</v>
      </c>
      <c r="F3165" s="309"/>
      <c r="G3165" s="324">
        <v>34.302799999999998</v>
      </c>
      <c r="H3165" s="324">
        <v>135.83969999999999</v>
      </c>
      <c r="I3165" s="324" t="s">
        <v>212</v>
      </c>
      <c r="J3165" s="368">
        <v>583.62159999999994</v>
      </c>
      <c r="K3165" s="331">
        <v>0.1</v>
      </c>
      <c r="L3165" s="304" t="str">
        <f t="shared" si="763"/>
        <v>C</v>
      </c>
      <c r="M3165" s="388">
        <v>0</v>
      </c>
      <c r="N3165" s="304"/>
      <c r="O3165" s="304">
        <v>21</v>
      </c>
      <c r="P3165" s="356"/>
      <c r="Q3165" s="356"/>
      <c r="R3165" s="304" t="s">
        <v>6159</v>
      </c>
      <c r="S3165" s="304"/>
      <c r="T3165" s="304"/>
      <c r="U3165" s="304"/>
      <c r="V3165" s="304"/>
      <c r="W3165" s="304" t="s">
        <v>900</v>
      </c>
      <c r="X3165" s="304" t="s">
        <v>232</v>
      </c>
      <c r="Y3165" s="366">
        <f t="shared" si="765"/>
        <v>506.6</v>
      </c>
      <c r="Z3165" s="304"/>
      <c r="AA3165" s="304"/>
      <c r="AB3165" s="304">
        <v>-999</v>
      </c>
      <c r="AC3165" s="304">
        <v>-999</v>
      </c>
      <c r="AD3165" s="366">
        <v>-999</v>
      </c>
      <c r="AE3165" s="304">
        <v>-999</v>
      </c>
      <c r="AF3165" s="304">
        <v>-999</v>
      </c>
      <c r="AG3165" s="304"/>
      <c r="AH3165" s="304">
        <v>7.4412300000000001E-2</v>
      </c>
      <c r="AI3165" s="312"/>
      <c r="AJ3165" s="332">
        <v>760</v>
      </c>
      <c r="AK3165" s="304">
        <f t="shared" si="764"/>
        <v>760</v>
      </c>
      <c r="AL3165" s="304">
        <f t="shared" si="762"/>
        <v>0.43</v>
      </c>
      <c r="AM3165" s="389" t="str">
        <f t="shared" si="766"/>
        <v/>
      </c>
      <c r="AN3165" s="304"/>
      <c r="AO3165" s="304"/>
      <c r="AP3165" s="312"/>
      <c r="AQ3165" s="312"/>
      <c r="AR3165" s="312"/>
      <c r="AS3165" s="304"/>
      <c r="AT3165" s="312"/>
      <c r="AU3165" s="329">
        <f>VLOOKUP(C3165,[1]world!$A$2:$B$3555,2,FALSE)</f>
        <v>1</v>
      </c>
      <c r="AV3165" s="329">
        <v>519</v>
      </c>
      <c r="AW3165" s="304">
        <v>0.37</v>
      </c>
      <c r="AX3165" s="304">
        <v>22.8</v>
      </c>
      <c r="AY3165" s="304">
        <v>22.8</v>
      </c>
      <c r="AZ3165" s="304">
        <v>40</v>
      </c>
      <c r="BA3165" s="304">
        <v>22.8</v>
      </c>
      <c r="BB3165" s="304">
        <v>22.8</v>
      </c>
      <c r="BC3165" s="304">
        <v>40</v>
      </c>
      <c r="BD3165" s="304">
        <v>20</v>
      </c>
      <c r="BE3165" s="304">
        <v>20</v>
      </c>
      <c r="BF3165" s="304">
        <v>-999</v>
      </c>
      <c r="BG3165" s="304">
        <v>-999</v>
      </c>
      <c r="BH3165" s="304">
        <v>40</v>
      </c>
      <c r="BI3165" s="304">
        <v>40</v>
      </c>
      <c r="BJ3165" s="304">
        <v>0</v>
      </c>
      <c r="BK3165" s="304">
        <v>0</v>
      </c>
      <c r="BL3165" s="304">
        <v>0</v>
      </c>
    </row>
    <row r="3166" spans="1:64" ht="15" hidden="1" customHeight="1" x14ac:dyDescent="0.2">
      <c r="A3166" s="304" t="s">
        <v>6103</v>
      </c>
      <c r="B3166" s="304" t="s">
        <v>2503</v>
      </c>
      <c r="C3166" s="304">
        <v>3305</v>
      </c>
      <c r="D3166" s="349" t="s">
        <v>2534</v>
      </c>
      <c r="E3166" s="309">
        <v>-999</v>
      </c>
      <c r="F3166" s="309"/>
      <c r="G3166" s="324">
        <v>34.420400000000001</v>
      </c>
      <c r="H3166" s="324">
        <v>136.03229999999999</v>
      </c>
      <c r="I3166" s="324" t="s">
        <v>212</v>
      </c>
      <c r="J3166" s="366">
        <v>396.98</v>
      </c>
      <c r="K3166" s="331">
        <v>0.1</v>
      </c>
      <c r="L3166" s="304" t="str">
        <f t="shared" si="763"/>
        <v>C</v>
      </c>
      <c r="M3166" s="388">
        <v>0</v>
      </c>
      <c r="N3166" s="304"/>
      <c r="O3166" s="304">
        <v>21</v>
      </c>
      <c r="P3166" s="356"/>
      <c r="Q3166" s="356"/>
      <c r="R3166" s="304" t="s">
        <v>2503</v>
      </c>
      <c r="S3166" s="304"/>
      <c r="T3166" s="304"/>
      <c r="U3166" s="304"/>
      <c r="V3166" s="304"/>
      <c r="W3166" s="304" t="s">
        <v>890</v>
      </c>
      <c r="X3166" s="304" t="s">
        <v>205</v>
      </c>
      <c r="Y3166" s="366">
        <f t="shared" si="765"/>
        <v>424.8</v>
      </c>
      <c r="Z3166" s="304"/>
      <c r="AA3166" s="304"/>
      <c r="AB3166" s="304">
        <v>-999</v>
      </c>
      <c r="AC3166" s="304">
        <v>-999</v>
      </c>
      <c r="AD3166" s="366">
        <v>-999</v>
      </c>
      <c r="AE3166" s="304">
        <v>-999</v>
      </c>
      <c r="AF3166" s="304">
        <v>-999</v>
      </c>
      <c r="AG3166" s="304"/>
      <c r="AH3166" s="304">
        <v>9.3457999999999999E-2</v>
      </c>
      <c r="AI3166" s="312"/>
      <c r="AJ3166" s="332">
        <v>760</v>
      </c>
      <c r="AK3166" s="304">
        <f t="shared" si="764"/>
        <v>760</v>
      </c>
      <c r="AL3166" s="304">
        <f t="shared" si="762"/>
        <v>0.43</v>
      </c>
      <c r="AM3166" s="389" t="str">
        <f t="shared" si="766"/>
        <v/>
      </c>
      <c r="AN3166" s="304"/>
      <c r="AO3166" s="304"/>
      <c r="AP3166" s="312"/>
      <c r="AQ3166" s="312"/>
      <c r="AR3166" s="312"/>
      <c r="AS3166" s="304"/>
      <c r="AT3166" s="312"/>
      <c r="AU3166" s="329">
        <f>VLOOKUP(C3166,[1]world!$A$2:$B$3555,2,FALSE)</f>
        <v>1</v>
      </c>
      <c r="AV3166" s="329">
        <v>519</v>
      </c>
      <c r="AW3166" s="304">
        <v>0.37</v>
      </c>
      <c r="AX3166" s="304">
        <v>18</v>
      </c>
      <c r="AY3166" s="304">
        <v>66</v>
      </c>
      <c r="AZ3166" s="304">
        <v>-999</v>
      </c>
      <c r="BA3166" s="304">
        <v>18</v>
      </c>
      <c r="BB3166" s="304">
        <v>66</v>
      </c>
      <c r="BC3166" s="304">
        <v>-999</v>
      </c>
      <c r="BD3166" s="304">
        <v>20</v>
      </c>
      <c r="BE3166" s="304">
        <v>20</v>
      </c>
      <c r="BF3166" s="304">
        <v>-999</v>
      </c>
      <c r="BG3166" s="304">
        <v>-999</v>
      </c>
      <c r="BH3166" s="304">
        <v>40</v>
      </c>
      <c r="BI3166" s="304">
        <v>40</v>
      </c>
      <c r="BJ3166" s="304">
        <v>0</v>
      </c>
      <c r="BK3166" s="304">
        <v>0</v>
      </c>
      <c r="BL3166" s="304">
        <v>0</v>
      </c>
    </row>
    <row r="3167" spans="1:64" ht="15" hidden="1" customHeight="1" x14ac:dyDescent="0.2">
      <c r="A3167" s="304" t="s">
        <v>6103</v>
      </c>
      <c r="B3167" s="304" t="s">
        <v>2503</v>
      </c>
      <c r="C3167" s="304">
        <v>3306</v>
      </c>
      <c r="D3167" s="349" t="s">
        <v>2650</v>
      </c>
      <c r="E3167" s="309">
        <v>-999</v>
      </c>
      <c r="F3167" s="309"/>
      <c r="G3167" s="324">
        <v>34.638100000000001</v>
      </c>
      <c r="H3167" s="324">
        <v>136.054</v>
      </c>
      <c r="I3167" s="324" t="s">
        <v>212</v>
      </c>
      <c r="J3167" s="366">
        <v>371.22</v>
      </c>
      <c r="K3167" s="331">
        <v>0.1</v>
      </c>
      <c r="L3167" s="304" t="str">
        <f t="shared" si="763"/>
        <v>C</v>
      </c>
      <c r="M3167" s="388">
        <v>0</v>
      </c>
      <c r="N3167" s="304"/>
      <c r="O3167" s="304">
        <v>21</v>
      </c>
      <c r="P3167" s="356"/>
      <c r="Q3167" s="356"/>
      <c r="R3167" s="304" t="s">
        <v>2503</v>
      </c>
      <c r="S3167" s="304"/>
      <c r="T3167" s="304"/>
      <c r="U3167" s="304"/>
      <c r="V3167" s="304"/>
      <c r="W3167" s="304" t="s">
        <v>900</v>
      </c>
      <c r="X3167" s="304" t="s">
        <v>232</v>
      </c>
      <c r="Y3167" s="366">
        <f t="shared" si="765"/>
        <v>506.6</v>
      </c>
      <c r="Z3167" s="304"/>
      <c r="AA3167" s="304"/>
      <c r="AB3167" s="304">
        <v>-999</v>
      </c>
      <c r="AC3167" s="304">
        <v>-999</v>
      </c>
      <c r="AD3167" s="366">
        <v>-999</v>
      </c>
      <c r="AE3167" s="304">
        <v>-999</v>
      </c>
      <c r="AF3167" s="304">
        <v>-999</v>
      </c>
      <c r="AG3167" s="304"/>
      <c r="AH3167" s="304">
        <v>3.8632600000000003E-2</v>
      </c>
      <c r="AI3167" s="312"/>
      <c r="AJ3167" s="332">
        <v>760</v>
      </c>
      <c r="AK3167" s="304">
        <f t="shared" si="764"/>
        <v>760</v>
      </c>
      <c r="AL3167" s="304">
        <f t="shared" si="762"/>
        <v>0.43</v>
      </c>
      <c r="AM3167" s="389" t="str">
        <f t="shared" si="766"/>
        <v/>
      </c>
      <c r="AN3167" s="304"/>
      <c r="AO3167" s="304"/>
      <c r="AP3167" s="312"/>
      <c r="AQ3167" s="312"/>
      <c r="AR3167" s="312"/>
      <c r="AS3167" s="304"/>
      <c r="AT3167" s="312"/>
      <c r="AU3167" s="329">
        <f>VLOOKUP(C3167,[1]world!$A$2:$B$3555,2,FALSE)</f>
        <v>5</v>
      </c>
      <c r="AV3167" s="329">
        <v>402</v>
      </c>
      <c r="AW3167" s="304">
        <v>0.37</v>
      </c>
      <c r="AX3167" s="304">
        <v>13.8</v>
      </c>
      <c r="AY3167" s="304">
        <v>40</v>
      </c>
      <c r="AZ3167" s="304">
        <v>40</v>
      </c>
      <c r="BA3167" s="304">
        <v>13.8</v>
      </c>
      <c r="BB3167" s="304">
        <v>40</v>
      </c>
      <c r="BC3167" s="304">
        <v>40</v>
      </c>
      <c r="BD3167" s="304">
        <v>20</v>
      </c>
      <c r="BE3167" s="304">
        <v>20</v>
      </c>
      <c r="BF3167" s="304">
        <v>-999</v>
      </c>
      <c r="BG3167" s="304">
        <v>-999</v>
      </c>
      <c r="BH3167" s="304">
        <v>40</v>
      </c>
      <c r="BI3167" s="304">
        <v>40</v>
      </c>
      <c r="BJ3167" s="304">
        <v>0</v>
      </c>
      <c r="BK3167" s="304">
        <v>0</v>
      </c>
      <c r="BL3167" s="304">
        <v>0</v>
      </c>
    </row>
    <row r="3168" spans="1:64" ht="15" hidden="1" customHeight="1" x14ac:dyDescent="0.2">
      <c r="A3168" s="304" t="s">
        <v>6176</v>
      </c>
      <c r="B3168" s="304" t="s">
        <v>1612</v>
      </c>
      <c r="C3168" s="304">
        <v>3307</v>
      </c>
      <c r="D3168" s="349" t="s">
        <v>1875</v>
      </c>
      <c r="E3168" s="304" t="s">
        <v>1875</v>
      </c>
      <c r="F3168" s="304"/>
      <c r="G3168" s="324">
        <v>33.6783</v>
      </c>
      <c r="H3168" s="324">
        <v>131.59360000000001</v>
      </c>
      <c r="I3168" s="324" t="s">
        <v>212</v>
      </c>
      <c r="J3168" s="368">
        <f t="shared" ref="J3168:J3180" si="769">U3168</f>
        <v>476.94305746535616</v>
      </c>
      <c r="K3168" s="331">
        <v>0.2</v>
      </c>
      <c r="L3168" s="304" t="str">
        <f t="shared" si="763"/>
        <v>C</v>
      </c>
      <c r="M3168" s="388">
        <v>1</v>
      </c>
      <c r="N3168" s="304">
        <v>297.60000000000002</v>
      </c>
      <c r="O3168" s="304">
        <v>10</v>
      </c>
      <c r="P3168" s="331"/>
      <c r="Q3168" s="356"/>
      <c r="R3168" s="304"/>
      <c r="S3168" s="356">
        <v>387.19078110404058</v>
      </c>
      <c r="T3168" s="356">
        <v>476.94305746535616</v>
      </c>
      <c r="U3168" s="356">
        <f t="shared" ref="U3168:U3180" si="770">IF(O3168&lt;=10,T3168,IF(O3168&gt;=20,S3168,((O3168-10)*(S3168-T3168)/10+T3168)))</f>
        <v>476.94305746535616</v>
      </c>
      <c r="V3168" s="356"/>
      <c r="W3168" s="304" t="s">
        <v>890</v>
      </c>
      <c r="X3168" s="304" t="s">
        <v>205</v>
      </c>
      <c r="Y3168" s="366">
        <f t="shared" si="765"/>
        <v>424.8</v>
      </c>
      <c r="Z3168" s="304"/>
      <c r="AA3168" s="304"/>
      <c r="AB3168" s="304">
        <v>-999</v>
      </c>
      <c r="AC3168" s="304">
        <v>-999</v>
      </c>
      <c r="AD3168" s="366">
        <v>-999</v>
      </c>
      <c r="AE3168" s="304">
        <v>-999</v>
      </c>
      <c r="AF3168" s="304">
        <v>-999</v>
      </c>
      <c r="AG3168" s="304"/>
      <c r="AH3168" s="304">
        <v>4.0212499999999998E-2</v>
      </c>
      <c r="AI3168" s="312"/>
      <c r="AJ3168" s="332">
        <v>760</v>
      </c>
      <c r="AK3168" s="304">
        <f t="shared" si="764"/>
        <v>760</v>
      </c>
      <c r="AL3168" s="304">
        <f t="shared" si="762"/>
        <v>0.43</v>
      </c>
      <c r="AM3168" s="389" t="str">
        <f t="shared" si="766"/>
        <v/>
      </c>
      <c r="AN3168" s="304"/>
      <c r="AO3168" s="304"/>
      <c r="AP3168" s="312"/>
      <c r="AQ3168" s="312"/>
      <c r="AR3168" s="312"/>
      <c r="AS3168" s="304"/>
      <c r="AT3168" s="312"/>
      <c r="AU3168" s="329">
        <f>VLOOKUP(C3168,[1]world!$A$2:$B$3555,2,FALSE)</f>
        <v>7</v>
      </c>
      <c r="AV3168" s="329">
        <v>388</v>
      </c>
      <c r="AW3168" s="304">
        <v>0.37</v>
      </c>
      <c r="AX3168" s="304">
        <v>20</v>
      </c>
      <c r="AY3168" s="304">
        <v>-999</v>
      </c>
      <c r="AZ3168" s="304">
        <v>1440</v>
      </c>
      <c r="BA3168" s="304">
        <v>20</v>
      </c>
      <c r="BB3168" s="304">
        <v>-999</v>
      </c>
      <c r="BC3168" s="304">
        <v>1440</v>
      </c>
      <c r="BD3168" s="304">
        <v>20</v>
      </c>
      <c r="BE3168" s="304">
        <v>20</v>
      </c>
      <c r="BF3168" s="304">
        <v>-999</v>
      </c>
      <c r="BG3168" s="304">
        <v>-999</v>
      </c>
      <c r="BH3168" s="304">
        <v>1440</v>
      </c>
      <c r="BI3168" s="304">
        <v>1440</v>
      </c>
      <c r="BJ3168" s="304">
        <v>2</v>
      </c>
      <c r="BK3168" s="304" t="s">
        <v>4954</v>
      </c>
      <c r="BL3168" s="304">
        <v>2</v>
      </c>
    </row>
    <row r="3169" spans="1:64" ht="15" hidden="1" customHeight="1" x14ac:dyDescent="0.2">
      <c r="A3169" s="304" t="s">
        <v>6176</v>
      </c>
      <c r="B3169" s="304" t="s">
        <v>1612</v>
      </c>
      <c r="C3169" s="304">
        <v>3308</v>
      </c>
      <c r="D3169" s="349" t="s">
        <v>1802</v>
      </c>
      <c r="E3169" s="304" t="s">
        <v>1802</v>
      </c>
      <c r="F3169" s="304"/>
      <c r="G3169" s="324">
        <v>33.5685</v>
      </c>
      <c r="H3169" s="324">
        <v>131.26779999999999</v>
      </c>
      <c r="I3169" s="324" t="s">
        <v>212</v>
      </c>
      <c r="J3169" s="368">
        <f t="shared" si="769"/>
        <v>348.44494872407051</v>
      </c>
      <c r="K3169" s="331">
        <v>0.13</v>
      </c>
      <c r="L3169" s="304" t="str">
        <f t="shared" si="763"/>
        <v>D</v>
      </c>
      <c r="M3169" s="388">
        <v>1</v>
      </c>
      <c r="N3169" s="304">
        <v>297.2</v>
      </c>
      <c r="O3169" s="304">
        <v>18</v>
      </c>
      <c r="P3169" s="331"/>
      <c r="Q3169" s="356"/>
      <c r="R3169" s="304"/>
      <c r="S3169" s="356">
        <v>341.61718358265063</v>
      </c>
      <c r="T3169" s="356">
        <v>375.75600928975001</v>
      </c>
      <c r="U3169" s="356">
        <f t="shared" si="770"/>
        <v>348.44494872407051</v>
      </c>
      <c r="V3169" s="356"/>
      <c r="W3169" s="304" t="s">
        <v>890</v>
      </c>
      <c r="X3169" s="304" t="s">
        <v>205</v>
      </c>
      <c r="Y3169" s="366">
        <f t="shared" si="765"/>
        <v>424.8</v>
      </c>
      <c r="Z3169" s="304"/>
      <c r="AA3169" s="304"/>
      <c r="AB3169" s="304">
        <v>-999</v>
      </c>
      <c r="AC3169" s="304">
        <v>-999</v>
      </c>
      <c r="AD3169" s="366">
        <v>-999</v>
      </c>
      <c r="AE3169" s="304">
        <v>-999</v>
      </c>
      <c r="AF3169" s="304">
        <v>-999</v>
      </c>
      <c r="AG3169" s="304"/>
      <c r="AH3169" s="304">
        <v>3.8279799999999999E-3</v>
      </c>
      <c r="AI3169" s="312"/>
      <c r="AJ3169" s="332">
        <v>295</v>
      </c>
      <c r="AK3169" s="304">
        <f t="shared" si="764"/>
        <v>270</v>
      </c>
      <c r="AL3169" s="304">
        <f t="shared" si="762"/>
        <v>0.43</v>
      </c>
      <c r="AM3169" s="389" t="str">
        <f t="shared" si="766"/>
        <v/>
      </c>
      <c r="AN3169" s="304"/>
      <c r="AO3169" s="304"/>
      <c r="AP3169" s="312"/>
      <c r="AQ3169" s="312"/>
      <c r="AR3169" s="312"/>
      <c r="AS3169" s="304"/>
      <c r="AT3169" s="312"/>
      <c r="AU3169" s="329">
        <f>VLOOKUP(C3169,[1]world!$A$2:$B$3555,2,FALSE)</f>
        <v>15</v>
      </c>
      <c r="AV3169" s="329">
        <v>363</v>
      </c>
      <c r="AW3169" s="304">
        <v>0.37</v>
      </c>
      <c r="AX3169" s="304">
        <v>20</v>
      </c>
      <c r="AY3169" s="304">
        <v>-999</v>
      </c>
      <c r="AZ3169" s="304">
        <v>460</v>
      </c>
      <c r="BA3169" s="304">
        <v>20</v>
      </c>
      <c r="BB3169" s="304">
        <v>-999</v>
      </c>
      <c r="BC3169" s="304">
        <v>460</v>
      </c>
      <c r="BD3169" s="304">
        <v>20</v>
      </c>
      <c r="BE3169" s="304">
        <v>20</v>
      </c>
      <c r="BF3169" s="304">
        <v>-999</v>
      </c>
      <c r="BG3169" s="304">
        <v>-999</v>
      </c>
      <c r="BH3169" s="304">
        <v>460</v>
      </c>
      <c r="BI3169" s="304">
        <v>460</v>
      </c>
      <c r="BJ3169" s="304">
        <v>2</v>
      </c>
      <c r="BK3169" s="304" t="s">
        <v>4954</v>
      </c>
      <c r="BL3169" s="304">
        <v>2</v>
      </c>
    </row>
    <row r="3170" spans="1:64" ht="15" hidden="1" customHeight="1" x14ac:dyDescent="0.2">
      <c r="A3170" s="304" t="s">
        <v>6176</v>
      </c>
      <c r="B3170" s="304" t="s">
        <v>1612</v>
      </c>
      <c r="C3170" s="304">
        <v>3309</v>
      </c>
      <c r="D3170" s="349" t="s">
        <v>1794</v>
      </c>
      <c r="E3170" s="304" t="s">
        <v>1794</v>
      </c>
      <c r="F3170" s="304"/>
      <c r="G3170" s="324">
        <v>33.558300000000003</v>
      </c>
      <c r="H3170" s="324">
        <v>131.44890000000001</v>
      </c>
      <c r="I3170" s="324" t="s">
        <v>212</v>
      </c>
      <c r="J3170" s="368">
        <f t="shared" si="769"/>
        <v>412.73269181202573</v>
      </c>
      <c r="K3170" s="331">
        <v>0.2</v>
      </c>
      <c r="L3170" s="304" t="str">
        <f t="shared" si="763"/>
        <v>C</v>
      </c>
      <c r="M3170" s="388">
        <v>1</v>
      </c>
      <c r="N3170" s="304">
        <v>283.5</v>
      </c>
      <c r="O3170" s="304">
        <v>12</v>
      </c>
      <c r="P3170" s="331"/>
      <c r="Q3170" s="356"/>
      <c r="R3170" s="304"/>
      <c r="S3170" s="356">
        <v>356.00322404148955</v>
      </c>
      <c r="T3170" s="356">
        <v>426.91505875465981</v>
      </c>
      <c r="U3170" s="356">
        <f t="shared" si="770"/>
        <v>412.73269181202573</v>
      </c>
      <c r="V3170" s="356"/>
      <c r="W3170" s="304" t="s">
        <v>890</v>
      </c>
      <c r="X3170" s="304" t="s">
        <v>205</v>
      </c>
      <c r="Y3170" s="366">
        <f t="shared" si="765"/>
        <v>424.8</v>
      </c>
      <c r="Z3170" s="304"/>
      <c r="AA3170" s="304"/>
      <c r="AB3170" s="304">
        <v>-999</v>
      </c>
      <c r="AC3170" s="304">
        <v>-999</v>
      </c>
      <c r="AD3170" s="366">
        <v>-999</v>
      </c>
      <c r="AE3170" s="304">
        <v>-999</v>
      </c>
      <c r="AF3170" s="304">
        <v>-999</v>
      </c>
      <c r="AG3170" s="304"/>
      <c r="AH3170" s="304">
        <v>5.2852100000000003E-3</v>
      </c>
      <c r="AI3170" s="312"/>
      <c r="AJ3170" s="332">
        <v>324</v>
      </c>
      <c r="AK3170" s="304">
        <f t="shared" si="764"/>
        <v>270</v>
      </c>
      <c r="AL3170" s="304">
        <f t="shared" si="762"/>
        <v>0.43</v>
      </c>
      <c r="AM3170" s="389" t="str">
        <f t="shared" si="766"/>
        <v/>
      </c>
      <c r="AN3170" s="304"/>
      <c r="AO3170" s="304"/>
      <c r="AP3170" s="312"/>
      <c r="AQ3170" s="312"/>
      <c r="AR3170" s="312"/>
      <c r="AS3170" s="304"/>
      <c r="AT3170" s="312"/>
      <c r="AU3170" s="329">
        <f>VLOOKUP(C3170,[1]world!$A$2:$B$3555,2,FALSE)</f>
        <v>7</v>
      </c>
      <c r="AV3170" s="329">
        <v>388</v>
      </c>
      <c r="AW3170" s="304">
        <v>0.37</v>
      </c>
      <c r="AX3170" s="304">
        <v>20</v>
      </c>
      <c r="AY3170" s="304">
        <v>-999</v>
      </c>
      <c r="AZ3170" s="304">
        <v>420</v>
      </c>
      <c r="BA3170" s="304">
        <v>20</v>
      </c>
      <c r="BB3170" s="304">
        <v>-999</v>
      </c>
      <c r="BC3170" s="304">
        <v>420</v>
      </c>
      <c r="BD3170" s="304">
        <v>20</v>
      </c>
      <c r="BE3170" s="304">
        <v>20</v>
      </c>
      <c r="BF3170" s="304">
        <v>-999</v>
      </c>
      <c r="BG3170" s="304">
        <v>-999</v>
      </c>
      <c r="BH3170" s="304">
        <v>420</v>
      </c>
      <c r="BI3170" s="304">
        <v>420</v>
      </c>
      <c r="BJ3170" s="304">
        <v>2</v>
      </c>
      <c r="BK3170" s="304" t="s">
        <v>4954</v>
      </c>
      <c r="BL3170" s="304">
        <v>2</v>
      </c>
    </row>
    <row r="3171" spans="1:64" ht="15" hidden="1" customHeight="1" x14ac:dyDescent="0.2">
      <c r="A3171" s="304" t="s">
        <v>6176</v>
      </c>
      <c r="B3171" s="304" t="s">
        <v>1612</v>
      </c>
      <c r="C3171" s="304">
        <v>3310</v>
      </c>
      <c r="D3171" s="349" t="s">
        <v>1798</v>
      </c>
      <c r="E3171" s="304" t="s">
        <v>1798</v>
      </c>
      <c r="F3171" s="304"/>
      <c r="G3171" s="324">
        <v>33.566600000000001</v>
      </c>
      <c r="H3171" s="324">
        <v>131.73779999999999</v>
      </c>
      <c r="I3171" s="324" t="s">
        <v>212</v>
      </c>
      <c r="J3171" s="368">
        <f t="shared" si="769"/>
        <v>350.30849380860434</v>
      </c>
      <c r="K3171" s="331">
        <v>0.2</v>
      </c>
      <c r="L3171" s="304" t="str">
        <f t="shared" si="763"/>
        <v>D</v>
      </c>
      <c r="M3171" s="388">
        <v>1</v>
      </c>
      <c r="N3171" s="304">
        <v>251.4</v>
      </c>
      <c r="O3171" s="304">
        <v>13</v>
      </c>
      <c r="P3171" s="331"/>
      <c r="Q3171" s="356"/>
      <c r="R3171" s="304"/>
      <c r="S3171" s="356">
        <v>309.65841680983544</v>
      </c>
      <c r="T3171" s="356">
        <v>367.72995537950533</v>
      </c>
      <c r="U3171" s="356">
        <f t="shared" si="770"/>
        <v>350.30849380860434</v>
      </c>
      <c r="V3171" s="356"/>
      <c r="W3171" s="304" t="s">
        <v>890</v>
      </c>
      <c r="X3171" s="304" t="s">
        <v>205</v>
      </c>
      <c r="Y3171" s="366">
        <f t="shared" si="765"/>
        <v>424.8</v>
      </c>
      <c r="Z3171" s="304"/>
      <c r="AA3171" s="304"/>
      <c r="AB3171" s="304">
        <v>-999</v>
      </c>
      <c r="AC3171" s="304">
        <v>-999</v>
      </c>
      <c r="AD3171" s="366">
        <v>-999</v>
      </c>
      <c r="AE3171" s="304">
        <v>-999</v>
      </c>
      <c r="AF3171" s="304">
        <v>-999</v>
      </c>
      <c r="AG3171" s="304"/>
      <c r="AH3171" s="304">
        <v>5.8343199999999996E-3</v>
      </c>
      <c r="AI3171" s="312"/>
      <c r="AJ3171" s="332">
        <v>334</v>
      </c>
      <c r="AK3171" s="304">
        <f t="shared" si="764"/>
        <v>270</v>
      </c>
      <c r="AL3171" s="304">
        <f t="shared" ref="AL3171:AL3202" si="771">IF(AH3171&lt;=0.0022,0.2,0.43)</f>
        <v>0.43</v>
      </c>
      <c r="AM3171" s="389" t="str">
        <f t="shared" si="766"/>
        <v/>
      </c>
      <c r="AN3171" s="304"/>
      <c r="AO3171" s="304"/>
      <c r="AP3171" s="312"/>
      <c r="AQ3171" s="312"/>
      <c r="AR3171" s="312"/>
      <c r="AS3171" s="304"/>
      <c r="AT3171" s="312"/>
      <c r="AU3171" s="329">
        <f>VLOOKUP(C3171,[1]world!$A$2:$B$3555,2,FALSE)</f>
        <v>5</v>
      </c>
      <c r="AV3171" s="329">
        <v>402</v>
      </c>
      <c r="AW3171" s="304">
        <v>0.37</v>
      </c>
      <c r="AX3171" s="304">
        <v>20</v>
      </c>
      <c r="AY3171" s="304">
        <v>-999</v>
      </c>
      <c r="AZ3171" s="304">
        <v>220</v>
      </c>
      <c r="BA3171" s="304">
        <v>20</v>
      </c>
      <c r="BB3171" s="304">
        <v>-999</v>
      </c>
      <c r="BC3171" s="304">
        <v>220</v>
      </c>
      <c r="BD3171" s="304">
        <v>20</v>
      </c>
      <c r="BE3171" s="304">
        <v>20</v>
      </c>
      <c r="BF3171" s="304">
        <v>-999</v>
      </c>
      <c r="BG3171" s="304">
        <v>-999</v>
      </c>
      <c r="BH3171" s="304">
        <v>220</v>
      </c>
      <c r="BI3171" s="304">
        <v>220</v>
      </c>
      <c r="BJ3171" s="304">
        <v>2</v>
      </c>
      <c r="BK3171" s="304" t="s">
        <v>4954</v>
      </c>
      <c r="BL3171" s="304">
        <v>2</v>
      </c>
    </row>
    <row r="3172" spans="1:64" ht="15" hidden="1" customHeight="1" x14ac:dyDescent="0.2">
      <c r="A3172" s="304" t="s">
        <v>6176</v>
      </c>
      <c r="B3172" s="304" t="s">
        <v>1612</v>
      </c>
      <c r="C3172" s="304">
        <v>3311</v>
      </c>
      <c r="D3172" s="349" t="s">
        <v>1761</v>
      </c>
      <c r="E3172" s="304" t="s">
        <v>1761</v>
      </c>
      <c r="F3172" s="304"/>
      <c r="G3172" s="324">
        <v>33.454900000000002</v>
      </c>
      <c r="H3172" s="324">
        <v>131.11420000000001</v>
      </c>
      <c r="I3172" s="324" t="s">
        <v>212</v>
      </c>
      <c r="J3172" s="368">
        <f t="shared" si="769"/>
        <v>706.27285547616123</v>
      </c>
      <c r="K3172" s="331">
        <v>0.2</v>
      </c>
      <c r="L3172" s="304" t="str">
        <f t="shared" si="763"/>
        <v>C</v>
      </c>
      <c r="M3172" s="388">
        <v>1</v>
      </c>
      <c r="N3172" s="304">
        <v>470.5</v>
      </c>
      <c r="O3172" s="304">
        <v>10</v>
      </c>
      <c r="P3172" s="331"/>
      <c r="Q3172" s="356"/>
      <c r="R3172" s="304"/>
      <c r="S3172" s="356">
        <v>620.3836861190872</v>
      </c>
      <c r="T3172" s="356">
        <v>706.27285547616123</v>
      </c>
      <c r="U3172" s="356">
        <f t="shared" si="770"/>
        <v>706.27285547616123</v>
      </c>
      <c r="V3172" s="356"/>
      <c r="W3172" s="304" t="s">
        <v>900</v>
      </c>
      <c r="X3172" s="304" t="s">
        <v>232</v>
      </c>
      <c r="Y3172" s="366">
        <f t="shared" si="765"/>
        <v>506.6</v>
      </c>
      <c r="Z3172" s="304"/>
      <c r="AA3172" s="304"/>
      <c r="AB3172" s="304">
        <v>-999</v>
      </c>
      <c r="AC3172" s="304">
        <v>-999</v>
      </c>
      <c r="AD3172" s="366">
        <v>-999</v>
      </c>
      <c r="AE3172" s="304">
        <v>-999</v>
      </c>
      <c r="AF3172" s="304">
        <v>-999</v>
      </c>
      <c r="AG3172" s="304"/>
      <c r="AH3172" s="304">
        <v>2.5846299999999999E-2</v>
      </c>
      <c r="AI3172" s="312"/>
      <c r="AJ3172" s="332">
        <v>760</v>
      </c>
      <c r="AK3172" s="304">
        <f t="shared" si="764"/>
        <v>760</v>
      </c>
      <c r="AL3172" s="304">
        <f t="shared" si="771"/>
        <v>0.43</v>
      </c>
      <c r="AM3172" s="389" t="str">
        <f t="shared" si="766"/>
        <v/>
      </c>
      <c r="AN3172" s="304"/>
      <c r="AO3172" s="304"/>
      <c r="AP3172" s="312"/>
      <c r="AQ3172" s="312"/>
      <c r="AR3172" s="312"/>
      <c r="AS3172" s="304"/>
      <c r="AT3172" s="312"/>
      <c r="AU3172" s="329">
        <f>VLOOKUP(C3172,[1]world!$A$2:$B$3555,2,FALSE)</f>
        <v>1</v>
      </c>
      <c r="AV3172" s="329">
        <v>519</v>
      </c>
      <c r="AW3172" s="304">
        <v>0.37</v>
      </c>
      <c r="AX3172" s="304">
        <v>20</v>
      </c>
      <c r="AY3172" s="304">
        <v>-999</v>
      </c>
      <c r="AZ3172" s="304">
        <v>260</v>
      </c>
      <c r="BA3172" s="304">
        <v>20</v>
      </c>
      <c r="BB3172" s="304">
        <v>-999</v>
      </c>
      <c r="BC3172" s="304">
        <v>260</v>
      </c>
      <c r="BD3172" s="304">
        <v>20</v>
      </c>
      <c r="BE3172" s="304">
        <v>20</v>
      </c>
      <c r="BF3172" s="304">
        <v>-999</v>
      </c>
      <c r="BG3172" s="304">
        <v>-999</v>
      </c>
      <c r="BH3172" s="304">
        <v>260</v>
      </c>
      <c r="BI3172" s="304">
        <v>260</v>
      </c>
      <c r="BJ3172" s="304">
        <v>2</v>
      </c>
      <c r="BK3172" s="304" t="s">
        <v>4954</v>
      </c>
      <c r="BL3172" s="304">
        <v>2</v>
      </c>
    </row>
    <row r="3173" spans="1:64" ht="15" hidden="1" customHeight="1" x14ac:dyDescent="0.2">
      <c r="A3173" s="304" t="s">
        <v>6176</v>
      </c>
      <c r="B3173" s="304" t="s">
        <v>1612</v>
      </c>
      <c r="C3173" s="304">
        <v>3312</v>
      </c>
      <c r="D3173" s="349" t="s">
        <v>1752</v>
      </c>
      <c r="E3173" s="304" t="s">
        <v>1752</v>
      </c>
      <c r="F3173" s="304"/>
      <c r="G3173" s="324">
        <v>33.415199999999999</v>
      </c>
      <c r="H3173" s="324">
        <v>131.6148</v>
      </c>
      <c r="I3173" s="324" t="s">
        <v>212</v>
      </c>
      <c r="J3173" s="368">
        <f t="shared" si="769"/>
        <v>349.59805782266204</v>
      </c>
      <c r="K3173" s="331">
        <v>0.13</v>
      </c>
      <c r="L3173" s="304" t="str">
        <f t="shared" si="763"/>
        <v>D</v>
      </c>
      <c r="M3173" s="388">
        <v>1</v>
      </c>
      <c r="N3173" s="304">
        <v>312.2</v>
      </c>
      <c r="O3173" s="304">
        <v>20</v>
      </c>
      <c r="P3173" s="331"/>
      <c r="Q3173" s="356"/>
      <c r="R3173" s="304"/>
      <c r="S3173" s="356">
        <v>349.59805782266204</v>
      </c>
      <c r="T3173" s="356">
        <v>375.46588471565622</v>
      </c>
      <c r="U3173" s="356">
        <f t="shared" si="770"/>
        <v>349.59805782266204</v>
      </c>
      <c r="V3173" s="356"/>
      <c r="W3173" s="304" t="s">
        <v>890</v>
      </c>
      <c r="X3173" s="304" t="s">
        <v>205</v>
      </c>
      <c r="Y3173" s="366">
        <f t="shared" si="765"/>
        <v>424.8</v>
      </c>
      <c r="Z3173" s="304"/>
      <c r="AA3173" s="304"/>
      <c r="AB3173" s="304">
        <v>-999</v>
      </c>
      <c r="AC3173" s="304">
        <v>-999</v>
      </c>
      <c r="AD3173" s="366">
        <v>-999</v>
      </c>
      <c r="AE3173" s="304">
        <v>-999</v>
      </c>
      <c r="AF3173" s="304">
        <v>-999</v>
      </c>
      <c r="AG3173" s="304"/>
      <c r="AH3173" s="304">
        <v>3.8822100000000001E-3</v>
      </c>
      <c r="AI3173" s="312"/>
      <c r="AJ3173" s="332">
        <v>296</v>
      </c>
      <c r="AK3173" s="304">
        <f t="shared" si="764"/>
        <v>270</v>
      </c>
      <c r="AL3173" s="304">
        <f t="shared" si="771"/>
        <v>0.43</v>
      </c>
      <c r="AM3173" s="389" t="str">
        <f t="shared" si="766"/>
        <v/>
      </c>
      <c r="AN3173" s="304"/>
      <c r="AO3173" s="304"/>
      <c r="AP3173" s="312"/>
      <c r="AQ3173" s="312"/>
      <c r="AR3173" s="312"/>
      <c r="AS3173" s="304"/>
      <c r="AT3173" s="312"/>
      <c r="AU3173" s="329">
        <f>VLOOKUP(C3173,[1]world!$A$2:$B$3555,2,FALSE)</f>
        <v>7</v>
      </c>
      <c r="AV3173" s="329">
        <v>388</v>
      </c>
      <c r="AW3173" s="304">
        <v>0.37</v>
      </c>
      <c r="AX3173" s="304">
        <v>40</v>
      </c>
      <c r="AY3173" s="304">
        <v>-999</v>
      </c>
      <c r="AZ3173" s="304">
        <v>380</v>
      </c>
      <c r="BA3173" s="304">
        <v>40</v>
      </c>
      <c r="BB3173" s="304">
        <v>-999</v>
      </c>
      <c r="BC3173" s="304">
        <v>380</v>
      </c>
      <c r="BD3173" s="304">
        <v>40</v>
      </c>
      <c r="BE3173" s="304">
        <v>40</v>
      </c>
      <c r="BF3173" s="304">
        <v>-999</v>
      </c>
      <c r="BG3173" s="304">
        <v>-999</v>
      </c>
      <c r="BH3173" s="304">
        <v>380</v>
      </c>
      <c r="BI3173" s="304">
        <v>380</v>
      </c>
      <c r="BJ3173" s="304">
        <v>2</v>
      </c>
      <c r="BK3173" s="304" t="s">
        <v>4954</v>
      </c>
      <c r="BL3173" s="304">
        <v>2</v>
      </c>
    </row>
    <row r="3174" spans="1:64" ht="15" hidden="1" customHeight="1" x14ac:dyDescent="0.2">
      <c r="A3174" s="304" t="s">
        <v>6176</v>
      </c>
      <c r="B3174" s="304" t="s">
        <v>1612</v>
      </c>
      <c r="C3174" s="304">
        <v>3313</v>
      </c>
      <c r="D3174" s="349" t="s">
        <v>1716</v>
      </c>
      <c r="E3174" s="304" t="s">
        <v>1716</v>
      </c>
      <c r="F3174" s="304"/>
      <c r="G3174" s="324">
        <v>33.256900000000002</v>
      </c>
      <c r="H3174" s="324">
        <v>131.34389999999999</v>
      </c>
      <c r="I3174" s="324" t="s">
        <v>212</v>
      </c>
      <c r="J3174" s="368">
        <f t="shared" si="769"/>
        <v>217.60976079326767</v>
      </c>
      <c r="K3174" s="331">
        <v>0.13</v>
      </c>
      <c r="L3174" s="304" t="str">
        <f t="shared" si="763"/>
        <v>D</v>
      </c>
      <c r="M3174" s="388">
        <v>1</v>
      </c>
      <c r="N3174" s="304">
        <v>195.2</v>
      </c>
      <c r="O3174" s="304">
        <v>20</v>
      </c>
      <c r="P3174" s="331"/>
      <c r="Q3174" s="356"/>
      <c r="R3174" s="304"/>
      <c r="S3174" s="356">
        <v>217.60976079326767</v>
      </c>
      <c r="T3174" s="356">
        <v>233.64062902590683</v>
      </c>
      <c r="U3174" s="356">
        <f t="shared" si="770"/>
        <v>217.60976079326767</v>
      </c>
      <c r="V3174" s="356"/>
      <c r="W3174" s="304" t="s">
        <v>1674</v>
      </c>
      <c r="X3174" s="304" t="s">
        <v>213</v>
      </c>
      <c r="Y3174" s="366">
        <f t="shared" si="765"/>
        <v>274.5</v>
      </c>
      <c r="Z3174" s="304"/>
      <c r="AA3174" s="304"/>
      <c r="AB3174" s="304">
        <v>-999</v>
      </c>
      <c r="AC3174" s="304">
        <v>-999</v>
      </c>
      <c r="AD3174" s="366">
        <v>-999</v>
      </c>
      <c r="AE3174" s="304">
        <v>-999</v>
      </c>
      <c r="AF3174" s="304">
        <v>-999</v>
      </c>
      <c r="AG3174" s="304"/>
      <c r="AH3174" s="304">
        <v>4.5731599999999997E-2</v>
      </c>
      <c r="AI3174" s="312"/>
      <c r="AJ3174" s="332">
        <v>760</v>
      </c>
      <c r="AK3174" s="304">
        <f t="shared" si="764"/>
        <v>760</v>
      </c>
      <c r="AL3174" s="304">
        <f t="shared" si="771"/>
        <v>0.43</v>
      </c>
      <c r="AM3174" s="389" t="str">
        <f t="shared" si="766"/>
        <v/>
      </c>
      <c r="AN3174" s="304"/>
      <c r="AO3174" s="304"/>
      <c r="AP3174" s="312"/>
      <c r="AQ3174" s="312"/>
      <c r="AR3174" s="312"/>
      <c r="AS3174" s="304"/>
      <c r="AT3174" s="312"/>
      <c r="AU3174" s="329">
        <f>VLOOKUP(C3174,[1]world!$A$2:$B$3555,2,FALSE)</f>
        <v>3</v>
      </c>
      <c r="AV3174" s="329">
        <v>547</v>
      </c>
      <c r="AW3174" s="304">
        <v>0.37</v>
      </c>
      <c r="AX3174" s="304">
        <v>20</v>
      </c>
      <c r="AY3174" s="304">
        <v>-999</v>
      </c>
      <c r="AZ3174" s="304">
        <v>1000</v>
      </c>
      <c r="BA3174" s="304">
        <v>20</v>
      </c>
      <c r="BB3174" s="304">
        <v>-999</v>
      </c>
      <c r="BC3174" s="304">
        <v>1000</v>
      </c>
      <c r="BD3174" s="304">
        <v>20</v>
      </c>
      <c r="BE3174" s="304">
        <v>20</v>
      </c>
      <c r="BF3174" s="304">
        <v>-999</v>
      </c>
      <c r="BG3174" s="304">
        <v>-999</v>
      </c>
      <c r="BH3174" s="304">
        <v>1000</v>
      </c>
      <c r="BI3174" s="304">
        <v>1000</v>
      </c>
      <c r="BJ3174" s="304">
        <v>2</v>
      </c>
      <c r="BK3174" s="304" t="s">
        <v>4954</v>
      </c>
      <c r="BL3174" s="304">
        <v>2</v>
      </c>
    </row>
    <row r="3175" spans="1:64" ht="15" hidden="1" customHeight="1" x14ac:dyDescent="0.2">
      <c r="A3175" s="304" t="s">
        <v>6176</v>
      </c>
      <c r="B3175" s="304" t="s">
        <v>1612</v>
      </c>
      <c r="C3175" s="304">
        <v>3314</v>
      </c>
      <c r="D3175" s="349" t="s">
        <v>1715</v>
      </c>
      <c r="E3175" s="304" t="s">
        <v>1715</v>
      </c>
      <c r="F3175" s="304"/>
      <c r="G3175" s="324">
        <v>33.247799999999998</v>
      </c>
      <c r="H3175" s="324">
        <v>131.6103</v>
      </c>
      <c r="I3175" s="324" t="s">
        <v>212</v>
      </c>
      <c r="J3175" s="368">
        <f t="shared" si="769"/>
        <v>169.72167206014285</v>
      </c>
      <c r="K3175" s="331">
        <v>0.13</v>
      </c>
      <c r="L3175" s="304" t="str">
        <f t="shared" si="763"/>
        <v>E</v>
      </c>
      <c r="M3175" s="388">
        <v>1</v>
      </c>
      <c r="N3175" s="304">
        <v>152.6</v>
      </c>
      <c r="O3175" s="304">
        <v>20</v>
      </c>
      <c r="P3175" s="331"/>
      <c r="Q3175" s="356"/>
      <c r="R3175" s="304"/>
      <c r="S3175" s="356">
        <v>169.72167206014285</v>
      </c>
      <c r="T3175" s="356">
        <v>181.0747249442289</v>
      </c>
      <c r="U3175" s="356">
        <f t="shared" si="770"/>
        <v>169.72167206014285</v>
      </c>
      <c r="V3175" s="356"/>
      <c r="W3175" s="304" t="s">
        <v>1657</v>
      </c>
      <c r="X3175" s="304" t="s">
        <v>240</v>
      </c>
      <c r="Y3175" s="366">
        <f t="shared" si="765"/>
        <v>181.5</v>
      </c>
      <c r="Z3175" s="304">
        <v>0.2</v>
      </c>
      <c r="AA3175" s="304"/>
      <c r="AB3175" s="304">
        <v>-999</v>
      </c>
      <c r="AC3175" s="304">
        <v>-999</v>
      </c>
      <c r="AD3175" s="366">
        <v>-999</v>
      </c>
      <c r="AE3175" s="304">
        <v>-999</v>
      </c>
      <c r="AF3175" s="304">
        <v>-999</v>
      </c>
      <c r="AG3175" s="304"/>
      <c r="AH3175" s="304">
        <v>2.9873299999999998E-3</v>
      </c>
      <c r="AI3175" s="312"/>
      <c r="AJ3175" s="332">
        <v>270</v>
      </c>
      <c r="AK3175" s="304">
        <f t="shared" si="764"/>
        <v>270</v>
      </c>
      <c r="AL3175" s="304">
        <f t="shared" si="771"/>
        <v>0.43</v>
      </c>
      <c r="AM3175" s="389" t="str">
        <f t="shared" si="766"/>
        <v/>
      </c>
      <c r="AN3175" s="304"/>
      <c r="AO3175" s="304"/>
      <c r="AP3175" s="312"/>
      <c r="AQ3175" s="312"/>
      <c r="AR3175" s="312"/>
      <c r="AS3175" s="304"/>
      <c r="AT3175" s="312"/>
      <c r="AU3175" s="329">
        <f>VLOOKUP(C3175,[1]world!$A$2:$B$3555,2,FALSE)</f>
        <v>11</v>
      </c>
      <c r="AV3175" s="329">
        <v>328</v>
      </c>
      <c r="AW3175" s="304">
        <v>0.37</v>
      </c>
      <c r="AX3175" s="304">
        <v>400</v>
      </c>
      <c r="AY3175" s="304">
        <v>-999</v>
      </c>
      <c r="AZ3175" s="304">
        <v>2720</v>
      </c>
      <c r="BA3175" s="304">
        <v>400</v>
      </c>
      <c r="BB3175" s="304">
        <v>-999</v>
      </c>
      <c r="BC3175" s="304">
        <v>2720</v>
      </c>
      <c r="BD3175" s="304">
        <v>400</v>
      </c>
      <c r="BE3175" s="304">
        <v>400</v>
      </c>
      <c r="BF3175" s="304">
        <v>-999</v>
      </c>
      <c r="BG3175" s="304">
        <v>-999</v>
      </c>
      <c r="BH3175" s="304">
        <v>2720</v>
      </c>
      <c r="BI3175" s="304">
        <v>2720</v>
      </c>
      <c r="BJ3175" s="304">
        <v>2</v>
      </c>
      <c r="BK3175" s="304" t="s">
        <v>4954</v>
      </c>
      <c r="BL3175" s="304">
        <v>2</v>
      </c>
    </row>
    <row r="3176" spans="1:64" ht="15" hidden="1" customHeight="1" x14ac:dyDescent="0.2">
      <c r="A3176" s="304" t="s">
        <v>6176</v>
      </c>
      <c r="B3176" s="304" t="s">
        <v>1612</v>
      </c>
      <c r="C3176" s="304">
        <v>3315</v>
      </c>
      <c r="D3176" s="349" t="s">
        <v>1714</v>
      </c>
      <c r="E3176" s="304" t="s">
        <v>1714</v>
      </c>
      <c r="F3176" s="304"/>
      <c r="G3176" s="324">
        <v>33.246099999999998</v>
      </c>
      <c r="H3176" s="324">
        <v>131.8811</v>
      </c>
      <c r="I3176" s="324" t="s">
        <v>212</v>
      </c>
      <c r="J3176" s="368">
        <f t="shared" si="769"/>
        <v>209.34203414844416</v>
      </c>
      <c r="K3176" s="331">
        <v>0.13</v>
      </c>
      <c r="L3176" s="304" t="str">
        <f t="shared" si="763"/>
        <v>D</v>
      </c>
      <c r="M3176" s="388">
        <v>1</v>
      </c>
      <c r="N3176" s="304">
        <v>179.8</v>
      </c>
      <c r="O3176" s="304">
        <v>18</v>
      </c>
      <c r="P3176" s="331"/>
      <c r="Q3176" s="356"/>
      <c r="R3176" s="304"/>
      <c r="S3176" s="356">
        <v>205.18124414632933</v>
      </c>
      <c r="T3176" s="356">
        <v>225.9851941569035</v>
      </c>
      <c r="U3176" s="356">
        <f t="shared" si="770"/>
        <v>209.34203414844416</v>
      </c>
      <c r="V3176" s="356"/>
      <c r="W3176" s="304" t="s">
        <v>890</v>
      </c>
      <c r="X3176" s="304" t="s">
        <v>205</v>
      </c>
      <c r="Y3176" s="366">
        <f t="shared" si="765"/>
        <v>424.8</v>
      </c>
      <c r="Z3176" s="304"/>
      <c r="AA3176" s="304"/>
      <c r="AB3176" s="304">
        <v>-999</v>
      </c>
      <c r="AC3176" s="304">
        <v>-999</v>
      </c>
      <c r="AD3176" s="366">
        <v>-999</v>
      </c>
      <c r="AE3176" s="304">
        <v>-999</v>
      </c>
      <c r="AF3176" s="304">
        <v>-999</v>
      </c>
      <c r="AG3176" s="304"/>
      <c r="AH3176" s="304">
        <v>1.86068E-2</v>
      </c>
      <c r="AI3176" s="312"/>
      <c r="AJ3176" s="332">
        <v>632</v>
      </c>
      <c r="AK3176" s="304">
        <f t="shared" si="764"/>
        <v>690</v>
      </c>
      <c r="AL3176" s="304">
        <f t="shared" si="771"/>
        <v>0.43</v>
      </c>
      <c r="AM3176" s="389" t="str">
        <f t="shared" si="766"/>
        <v/>
      </c>
      <c r="AN3176" s="304"/>
      <c r="AO3176" s="304"/>
      <c r="AP3176" s="312"/>
      <c r="AQ3176" s="312"/>
      <c r="AR3176" s="312"/>
      <c r="AS3176" s="304"/>
      <c r="AT3176" s="312"/>
      <c r="AU3176" s="329">
        <f>VLOOKUP(C3176,[1]world!$A$2:$B$3555,2,FALSE)</f>
        <v>11</v>
      </c>
      <c r="AV3176" s="329">
        <v>328</v>
      </c>
      <c r="AW3176" s="304">
        <v>0.37</v>
      </c>
      <c r="AX3176" s="304">
        <v>40</v>
      </c>
      <c r="AY3176" s="304">
        <v>-999</v>
      </c>
      <c r="AZ3176" s="304">
        <v>40</v>
      </c>
      <c r="BA3176" s="304">
        <v>40</v>
      </c>
      <c r="BB3176" s="304">
        <v>-999</v>
      </c>
      <c r="BC3176" s="304">
        <v>40</v>
      </c>
      <c r="BD3176" s="304">
        <v>40</v>
      </c>
      <c r="BE3176" s="304">
        <v>40</v>
      </c>
      <c r="BF3176" s="304">
        <v>-999</v>
      </c>
      <c r="BG3176" s="304">
        <v>-999</v>
      </c>
      <c r="BH3176" s="304">
        <v>40</v>
      </c>
      <c r="BI3176" s="304">
        <v>40</v>
      </c>
      <c r="BJ3176" s="304">
        <v>2</v>
      </c>
      <c r="BK3176" s="304" t="s">
        <v>4954</v>
      </c>
      <c r="BL3176" s="304">
        <v>2</v>
      </c>
    </row>
    <row r="3177" spans="1:64" ht="15" hidden="1" customHeight="1" x14ac:dyDescent="0.2">
      <c r="A3177" s="304" t="s">
        <v>6176</v>
      </c>
      <c r="B3177" s="304" t="s">
        <v>1612</v>
      </c>
      <c r="C3177" s="304">
        <v>3316</v>
      </c>
      <c r="D3177" s="349" t="s">
        <v>1683</v>
      </c>
      <c r="E3177" s="304" t="s">
        <v>1683</v>
      </c>
      <c r="F3177" s="304"/>
      <c r="G3177" s="324">
        <v>33.066400000000002</v>
      </c>
      <c r="H3177" s="324">
        <v>131.3734</v>
      </c>
      <c r="I3177" s="324" t="s">
        <v>212</v>
      </c>
      <c r="J3177" s="368">
        <f t="shared" si="769"/>
        <v>447.12415701652219</v>
      </c>
      <c r="K3177" s="331">
        <v>0.2</v>
      </c>
      <c r="L3177" s="304" t="str">
        <f t="shared" si="763"/>
        <v>C</v>
      </c>
      <c r="M3177" s="388">
        <v>1</v>
      </c>
      <c r="N3177" s="304">
        <v>276.89999999999998</v>
      </c>
      <c r="O3177" s="304">
        <v>10</v>
      </c>
      <c r="P3177" s="331"/>
      <c r="Q3177" s="356"/>
      <c r="R3177" s="304"/>
      <c r="S3177" s="356">
        <v>359.50156561098845</v>
      </c>
      <c r="T3177" s="356">
        <v>447.12415701652219</v>
      </c>
      <c r="U3177" s="356">
        <f t="shared" si="770"/>
        <v>447.12415701652219</v>
      </c>
      <c r="V3177" s="356"/>
      <c r="W3177" s="304" t="s">
        <v>890</v>
      </c>
      <c r="X3177" s="304" t="s">
        <v>205</v>
      </c>
      <c r="Y3177" s="366">
        <f t="shared" si="765"/>
        <v>424.8</v>
      </c>
      <c r="Z3177" s="304"/>
      <c r="AA3177" s="304"/>
      <c r="AB3177" s="304">
        <v>-999</v>
      </c>
      <c r="AC3177" s="304">
        <v>-999</v>
      </c>
      <c r="AD3177" s="366">
        <v>-999</v>
      </c>
      <c r="AE3177" s="304">
        <v>-999</v>
      </c>
      <c r="AF3177" s="304">
        <v>-999</v>
      </c>
      <c r="AG3177" s="304"/>
      <c r="AH3177" s="304">
        <v>4.3933699999999999E-2</v>
      </c>
      <c r="AI3177" s="312"/>
      <c r="AJ3177" s="332">
        <v>760</v>
      </c>
      <c r="AK3177" s="304">
        <f t="shared" si="764"/>
        <v>760</v>
      </c>
      <c r="AL3177" s="304">
        <f t="shared" si="771"/>
        <v>0.43</v>
      </c>
      <c r="AM3177" s="389" t="str">
        <f t="shared" si="766"/>
        <v/>
      </c>
      <c r="AN3177" s="304"/>
      <c r="AO3177" s="304"/>
      <c r="AP3177" s="312"/>
      <c r="AQ3177" s="312"/>
      <c r="AR3177" s="312"/>
      <c r="AS3177" s="304"/>
      <c r="AT3177" s="312"/>
      <c r="AU3177" s="329">
        <f>VLOOKUP(C3177,[1]world!$A$2:$B$3555,2,FALSE)</f>
        <v>7</v>
      </c>
      <c r="AV3177" s="329">
        <v>388</v>
      </c>
      <c r="AW3177" s="304">
        <v>0.37</v>
      </c>
      <c r="AX3177" s="304">
        <v>20</v>
      </c>
      <c r="AY3177" s="304">
        <v>-999</v>
      </c>
      <c r="AZ3177" s="304">
        <v>940</v>
      </c>
      <c r="BA3177" s="304">
        <v>20</v>
      </c>
      <c r="BB3177" s="304">
        <v>-999</v>
      </c>
      <c r="BC3177" s="304">
        <v>940</v>
      </c>
      <c r="BD3177" s="304">
        <v>20</v>
      </c>
      <c r="BE3177" s="304">
        <v>20</v>
      </c>
      <c r="BF3177" s="304">
        <v>-999</v>
      </c>
      <c r="BG3177" s="304">
        <v>-999</v>
      </c>
      <c r="BH3177" s="304">
        <v>940</v>
      </c>
      <c r="BI3177" s="304">
        <v>940</v>
      </c>
      <c r="BJ3177" s="304">
        <v>2</v>
      </c>
      <c r="BK3177" s="304" t="s">
        <v>4954</v>
      </c>
      <c r="BL3177" s="304">
        <v>2</v>
      </c>
    </row>
    <row r="3178" spans="1:64" ht="15" hidden="1" customHeight="1" x14ac:dyDescent="0.2">
      <c r="A3178" s="304" t="s">
        <v>6176</v>
      </c>
      <c r="B3178" s="304" t="s">
        <v>1612</v>
      </c>
      <c r="C3178" s="304">
        <v>3317</v>
      </c>
      <c r="D3178" s="349" t="s">
        <v>1682</v>
      </c>
      <c r="E3178" s="304" t="s">
        <v>1682</v>
      </c>
      <c r="F3178" s="304"/>
      <c r="G3178" s="324">
        <v>33.065600000000003</v>
      </c>
      <c r="H3178" s="324">
        <v>131.85890000000001</v>
      </c>
      <c r="I3178" s="324" t="s">
        <v>212</v>
      </c>
      <c r="J3178" s="368">
        <f t="shared" si="769"/>
        <v>492.77106408313108</v>
      </c>
      <c r="K3178" s="331">
        <v>0.2</v>
      </c>
      <c r="L3178" s="304" t="str">
        <f t="shared" si="763"/>
        <v>C</v>
      </c>
      <c r="M3178" s="388">
        <v>1</v>
      </c>
      <c r="N3178" s="304">
        <v>371.9</v>
      </c>
      <c r="O3178" s="304">
        <v>14</v>
      </c>
      <c r="P3178" s="331"/>
      <c r="Q3178" s="356"/>
      <c r="R3178" s="304"/>
      <c r="S3178" s="356">
        <v>456.10815349200692</v>
      </c>
      <c r="T3178" s="356">
        <v>517.21300447721387</v>
      </c>
      <c r="U3178" s="356">
        <f t="shared" si="770"/>
        <v>492.77106408313108</v>
      </c>
      <c r="V3178" s="356"/>
      <c r="W3178" s="304" t="s">
        <v>890</v>
      </c>
      <c r="X3178" s="304" t="s">
        <v>205</v>
      </c>
      <c r="Y3178" s="366">
        <f t="shared" si="765"/>
        <v>424.8</v>
      </c>
      <c r="Z3178" s="304"/>
      <c r="AA3178" s="304"/>
      <c r="AB3178" s="304">
        <v>-999</v>
      </c>
      <c r="AC3178" s="304">
        <v>-999</v>
      </c>
      <c r="AD3178" s="366">
        <v>-999</v>
      </c>
      <c r="AE3178" s="304">
        <v>-999</v>
      </c>
      <c r="AF3178" s="304">
        <v>-999</v>
      </c>
      <c r="AG3178" s="304"/>
      <c r="AH3178" s="304">
        <v>8.7015200000000001E-2</v>
      </c>
      <c r="AI3178" s="312"/>
      <c r="AJ3178" s="332">
        <v>760</v>
      </c>
      <c r="AK3178" s="304">
        <f t="shared" si="764"/>
        <v>760</v>
      </c>
      <c r="AL3178" s="304">
        <f t="shared" si="771"/>
        <v>0.43</v>
      </c>
      <c r="AM3178" s="389" t="str">
        <f t="shared" si="766"/>
        <v/>
      </c>
      <c r="AN3178" s="304"/>
      <c r="AO3178" s="304"/>
      <c r="AP3178" s="312"/>
      <c r="AQ3178" s="312"/>
      <c r="AR3178" s="312"/>
      <c r="AS3178" s="304"/>
      <c r="AT3178" s="312"/>
      <c r="AU3178" s="329">
        <f>VLOOKUP(C3178,[1]world!$A$2:$B$3555,2,FALSE)</f>
        <v>3</v>
      </c>
      <c r="AV3178" s="329">
        <v>547</v>
      </c>
      <c r="AW3178" s="304">
        <v>0.37</v>
      </c>
      <c r="AX3178" s="304">
        <v>20</v>
      </c>
      <c r="AY3178" s="304">
        <v>-999</v>
      </c>
      <c r="AZ3178" s="304">
        <v>40</v>
      </c>
      <c r="BA3178" s="304">
        <v>20</v>
      </c>
      <c r="BB3178" s="304">
        <v>-999</v>
      </c>
      <c r="BC3178" s="304">
        <v>40</v>
      </c>
      <c r="BD3178" s="304">
        <v>20</v>
      </c>
      <c r="BE3178" s="304">
        <v>20</v>
      </c>
      <c r="BF3178" s="304">
        <v>-999</v>
      </c>
      <c r="BG3178" s="304">
        <v>-999</v>
      </c>
      <c r="BH3178" s="304">
        <v>40</v>
      </c>
      <c r="BI3178" s="304">
        <v>40</v>
      </c>
      <c r="BJ3178" s="304">
        <v>2</v>
      </c>
      <c r="BK3178" s="304" t="s">
        <v>4954</v>
      </c>
      <c r="BL3178" s="304">
        <v>2</v>
      </c>
    </row>
    <row r="3179" spans="1:64" ht="15" hidden="1" customHeight="1" x14ac:dyDescent="0.2">
      <c r="A3179" s="304" t="s">
        <v>6176</v>
      </c>
      <c r="B3179" s="304" t="s">
        <v>1612</v>
      </c>
      <c r="C3179" s="304">
        <v>3318</v>
      </c>
      <c r="D3179" s="349" t="s">
        <v>1670</v>
      </c>
      <c r="E3179" s="304" t="s">
        <v>1670</v>
      </c>
      <c r="F3179" s="304"/>
      <c r="G3179" s="324">
        <v>32.972200000000001</v>
      </c>
      <c r="H3179" s="324">
        <v>131.39699999999999</v>
      </c>
      <c r="I3179" s="324" t="s">
        <v>212</v>
      </c>
      <c r="J3179" s="368">
        <f t="shared" si="769"/>
        <v>377.81220284623379</v>
      </c>
      <c r="K3179" s="331">
        <v>0.2</v>
      </c>
      <c r="L3179" s="304" t="str">
        <f t="shared" si="763"/>
        <v>C</v>
      </c>
      <c r="M3179" s="388">
        <v>1</v>
      </c>
      <c r="N3179" s="304">
        <v>230.3</v>
      </c>
      <c r="O3179" s="304">
        <v>10</v>
      </c>
      <c r="P3179" s="331"/>
      <c r="Q3179" s="356"/>
      <c r="R3179" s="304"/>
      <c r="S3179" s="356">
        <v>297.39586169037625</v>
      </c>
      <c r="T3179" s="356">
        <v>377.81220284623379</v>
      </c>
      <c r="U3179" s="356">
        <f t="shared" si="770"/>
        <v>377.81220284623379</v>
      </c>
      <c r="V3179" s="356"/>
      <c r="W3179" s="304" t="s">
        <v>890</v>
      </c>
      <c r="X3179" s="304" t="s">
        <v>205</v>
      </c>
      <c r="Y3179" s="366">
        <f t="shared" si="765"/>
        <v>424.8</v>
      </c>
      <c r="Z3179" s="304"/>
      <c r="AA3179" s="304"/>
      <c r="AB3179" s="304">
        <v>-999</v>
      </c>
      <c r="AC3179" s="304">
        <v>-999</v>
      </c>
      <c r="AD3179" s="366">
        <v>-999</v>
      </c>
      <c r="AE3179" s="304">
        <v>-999</v>
      </c>
      <c r="AF3179" s="304">
        <v>-999</v>
      </c>
      <c r="AG3179" s="304"/>
      <c r="AH3179" s="304">
        <v>8.8365800000000001E-3</v>
      </c>
      <c r="AI3179" s="312"/>
      <c r="AJ3179" s="332">
        <v>397</v>
      </c>
      <c r="AK3179" s="304">
        <f t="shared" si="764"/>
        <v>425</v>
      </c>
      <c r="AL3179" s="304">
        <f t="shared" si="771"/>
        <v>0.43</v>
      </c>
      <c r="AM3179" s="389" t="str">
        <f t="shared" si="766"/>
        <v/>
      </c>
      <c r="AN3179" s="304"/>
      <c r="AO3179" s="304"/>
      <c r="AP3179" s="312"/>
      <c r="AQ3179" s="312"/>
      <c r="AR3179" s="312"/>
      <c r="AS3179" s="304"/>
      <c r="AT3179" s="312"/>
      <c r="AU3179" s="329">
        <f>VLOOKUP(C3179,[1]world!$A$2:$B$3555,2,FALSE)</f>
        <v>9</v>
      </c>
      <c r="AV3179" s="329">
        <v>497</v>
      </c>
      <c r="AW3179" s="304">
        <v>0.37</v>
      </c>
      <c r="AX3179" s="304">
        <v>20</v>
      </c>
      <c r="AY3179" s="304">
        <v>-999</v>
      </c>
      <c r="AZ3179" s="304">
        <v>240</v>
      </c>
      <c r="BA3179" s="304">
        <v>20</v>
      </c>
      <c r="BB3179" s="304">
        <v>-999</v>
      </c>
      <c r="BC3179" s="304">
        <v>240</v>
      </c>
      <c r="BD3179" s="304">
        <v>20</v>
      </c>
      <c r="BE3179" s="304">
        <v>20</v>
      </c>
      <c r="BF3179" s="304">
        <v>-999</v>
      </c>
      <c r="BG3179" s="304">
        <v>-999</v>
      </c>
      <c r="BH3179" s="304">
        <v>240</v>
      </c>
      <c r="BI3179" s="304">
        <v>240</v>
      </c>
      <c r="BJ3179" s="304">
        <v>2</v>
      </c>
      <c r="BK3179" s="304" t="s">
        <v>4954</v>
      </c>
      <c r="BL3179" s="304">
        <v>2</v>
      </c>
    </row>
    <row r="3180" spans="1:64" ht="15" hidden="1" customHeight="1" x14ac:dyDescent="0.2">
      <c r="A3180" s="304" t="s">
        <v>6176</v>
      </c>
      <c r="B3180" s="304" t="s">
        <v>1612</v>
      </c>
      <c r="C3180" s="304">
        <v>3319</v>
      </c>
      <c r="D3180" s="349" t="s">
        <v>1671</v>
      </c>
      <c r="E3180" s="304" t="s">
        <v>1671</v>
      </c>
      <c r="F3180" s="304"/>
      <c r="G3180" s="324">
        <v>32.974699999999999</v>
      </c>
      <c r="H3180" s="324">
        <v>131.90280000000001</v>
      </c>
      <c r="I3180" s="324" t="s">
        <v>212</v>
      </c>
      <c r="J3180" s="368">
        <f t="shared" si="769"/>
        <v>162.64965529843906</v>
      </c>
      <c r="K3180" s="331">
        <v>0.13</v>
      </c>
      <c r="L3180" s="304" t="str">
        <f t="shared" si="763"/>
        <v>E</v>
      </c>
      <c r="M3180" s="388">
        <v>1</v>
      </c>
      <c r="N3180" s="304">
        <v>146.30000000000001</v>
      </c>
      <c r="O3180" s="304">
        <v>20</v>
      </c>
      <c r="P3180" s="331"/>
      <c r="Q3180" s="356"/>
      <c r="R3180" s="304"/>
      <c r="S3180" s="356">
        <v>162.64965529843906</v>
      </c>
      <c r="T3180" s="356">
        <v>173.26783098527264</v>
      </c>
      <c r="U3180" s="356">
        <f t="shared" si="770"/>
        <v>162.64965529843906</v>
      </c>
      <c r="V3180" s="356"/>
      <c r="W3180" s="304" t="s">
        <v>1657</v>
      </c>
      <c r="X3180" s="304" t="s">
        <v>240</v>
      </c>
      <c r="Y3180" s="366">
        <f t="shared" si="765"/>
        <v>181.5</v>
      </c>
      <c r="Z3180" s="304">
        <v>0.2</v>
      </c>
      <c r="AA3180" s="304"/>
      <c r="AB3180" s="304">
        <v>-999</v>
      </c>
      <c r="AC3180" s="304">
        <v>-999</v>
      </c>
      <c r="AD3180" s="366">
        <v>-999</v>
      </c>
      <c r="AE3180" s="304">
        <v>-999</v>
      </c>
      <c r="AF3180" s="304">
        <v>-999</v>
      </c>
      <c r="AG3180" s="304"/>
      <c r="AH3180" s="304">
        <v>5.84637E-2</v>
      </c>
      <c r="AI3180" s="312"/>
      <c r="AJ3180" s="332">
        <v>760</v>
      </c>
      <c r="AK3180" s="304">
        <f t="shared" si="764"/>
        <v>760</v>
      </c>
      <c r="AL3180" s="304">
        <f t="shared" si="771"/>
        <v>0.43</v>
      </c>
      <c r="AM3180" s="389" t="str">
        <f t="shared" si="766"/>
        <v/>
      </c>
      <c r="AN3180" s="304"/>
      <c r="AO3180" s="304"/>
      <c r="AP3180" s="312"/>
      <c r="AQ3180" s="312"/>
      <c r="AR3180" s="312"/>
      <c r="AS3180" s="304"/>
      <c r="AT3180" s="312"/>
      <c r="AU3180" s="329">
        <f>VLOOKUP(C3180,[1]world!$A$2:$B$3555,2,FALSE)</f>
        <v>3</v>
      </c>
      <c r="AV3180" s="329">
        <v>547</v>
      </c>
      <c r="AW3180" s="304">
        <v>0.37</v>
      </c>
      <c r="AX3180" s="304">
        <v>20</v>
      </c>
      <c r="AY3180" s="304">
        <v>-999</v>
      </c>
      <c r="AZ3180" s="304">
        <v>40</v>
      </c>
      <c r="BA3180" s="304">
        <v>20</v>
      </c>
      <c r="BB3180" s="304">
        <v>-999</v>
      </c>
      <c r="BC3180" s="304">
        <v>40</v>
      </c>
      <c r="BD3180" s="304">
        <v>20</v>
      </c>
      <c r="BE3180" s="304">
        <v>20</v>
      </c>
      <c r="BF3180" s="304">
        <v>-999</v>
      </c>
      <c r="BG3180" s="304">
        <v>-999</v>
      </c>
      <c r="BH3180" s="304">
        <v>40</v>
      </c>
      <c r="BI3180" s="304">
        <v>40</v>
      </c>
      <c r="BJ3180" s="304">
        <v>2</v>
      </c>
      <c r="BK3180" s="304" t="s">
        <v>4954</v>
      </c>
      <c r="BL3180" s="304">
        <v>2</v>
      </c>
    </row>
    <row r="3181" spans="1:64" ht="15" hidden="1" customHeight="1" x14ac:dyDescent="0.2">
      <c r="A3181" s="304" t="s">
        <v>6103</v>
      </c>
      <c r="B3181" s="304" t="s">
        <v>2503</v>
      </c>
      <c r="C3181" s="304">
        <v>3320</v>
      </c>
      <c r="D3181" s="349" t="s">
        <v>1751</v>
      </c>
      <c r="E3181" s="309">
        <v>-999</v>
      </c>
      <c r="F3181" s="309"/>
      <c r="G3181" s="324">
        <v>33.408900000000003</v>
      </c>
      <c r="H3181" s="324">
        <v>131.035</v>
      </c>
      <c r="I3181" s="324" t="s">
        <v>214</v>
      </c>
      <c r="J3181" s="366">
        <v>865.38</v>
      </c>
      <c r="K3181" s="331">
        <v>0.1</v>
      </c>
      <c r="L3181" s="304" t="str">
        <f t="shared" si="763"/>
        <v>B</v>
      </c>
      <c r="M3181" s="388">
        <v>0</v>
      </c>
      <c r="N3181" s="304"/>
      <c r="O3181" s="304">
        <v>21</v>
      </c>
      <c r="P3181" s="356"/>
      <c r="Q3181" s="356"/>
      <c r="R3181" s="304" t="s">
        <v>2503</v>
      </c>
      <c r="S3181" s="304"/>
      <c r="T3181" s="304"/>
      <c r="U3181" s="304"/>
      <c r="V3181" s="304"/>
      <c r="W3181" s="304" t="s">
        <v>4661</v>
      </c>
      <c r="X3181" s="304">
        <v>-999</v>
      </c>
      <c r="Y3181" s="366" t="str">
        <f t="shared" si="765"/>
        <v>-</v>
      </c>
      <c r="Z3181" s="304"/>
      <c r="AA3181" s="304"/>
      <c r="AB3181" s="304">
        <v>-999</v>
      </c>
      <c r="AC3181" s="304">
        <v>-999</v>
      </c>
      <c r="AD3181" s="366">
        <v>-999</v>
      </c>
      <c r="AE3181" s="304">
        <v>-999</v>
      </c>
      <c r="AF3181" s="304">
        <v>-999</v>
      </c>
      <c r="AG3181" s="304"/>
      <c r="AH3181" s="304">
        <v>0.10202</v>
      </c>
      <c r="AI3181" s="312"/>
      <c r="AJ3181" s="332">
        <v>760</v>
      </c>
      <c r="AK3181" s="304">
        <f t="shared" si="764"/>
        <v>760</v>
      </c>
      <c r="AL3181" s="304">
        <f t="shared" si="771"/>
        <v>0.43</v>
      </c>
      <c r="AM3181" s="389" t="str">
        <f t="shared" si="766"/>
        <v/>
      </c>
      <c r="AN3181" s="304"/>
      <c r="AO3181" s="304"/>
      <c r="AP3181" s="312"/>
      <c r="AQ3181" s="312"/>
      <c r="AR3181" s="312"/>
      <c r="AS3181" s="304"/>
      <c r="AT3181" s="312"/>
      <c r="AU3181" s="329">
        <f>VLOOKUP(C3181,[1]world!$A$2:$B$3555,2,FALSE)</f>
        <v>1</v>
      </c>
      <c r="AV3181" s="329">
        <v>519</v>
      </c>
      <c r="AW3181" s="304">
        <v>0.37</v>
      </c>
      <c r="AX3181" s="304">
        <v>8</v>
      </c>
      <c r="AY3181" s="304">
        <v>8</v>
      </c>
      <c r="AZ3181" s="304">
        <v>500</v>
      </c>
      <c r="BA3181" s="304">
        <v>8</v>
      </c>
      <c r="BB3181" s="304">
        <v>8</v>
      </c>
      <c r="BC3181" s="304">
        <v>500</v>
      </c>
      <c r="BD3181" s="304">
        <v>20</v>
      </c>
      <c r="BE3181" s="304">
        <v>20</v>
      </c>
      <c r="BF3181" s="304">
        <v>-999</v>
      </c>
      <c r="BG3181" s="304">
        <v>-999</v>
      </c>
      <c r="BH3181" s="304">
        <v>500</v>
      </c>
      <c r="BI3181" s="304">
        <v>500</v>
      </c>
      <c r="BJ3181" s="304">
        <v>0</v>
      </c>
      <c r="BK3181" s="304">
        <v>0</v>
      </c>
      <c r="BL3181" s="304">
        <v>0</v>
      </c>
    </row>
    <row r="3182" spans="1:64" ht="15" hidden="1" customHeight="1" x14ac:dyDescent="0.2">
      <c r="A3182" s="304" t="s">
        <v>6103</v>
      </c>
      <c r="B3182" s="304" t="s">
        <v>2503</v>
      </c>
      <c r="C3182" s="304">
        <v>3321</v>
      </c>
      <c r="D3182" s="349" t="s">
        <v>1760</v>
      </c>
      <c r="E3182" s="309">
        <v>-999</v>
      </c>
      <c r="F3182" s="309"/>
      <c r="G3182" s="324">
        <v>33.454700000000003</v>
      </c>
      <c r="H3182" s="324">
        <v>131.4453</v>
      </c>
      <c r="I3182" s="324" t="s">
        <v>214</v>
      </c>
      <c r="J3182" s="366">
        <v>532.54</v>
      </c>
      <c r="K3182" s="331">
        <v>0.1</v>
      </c>
      <c r="L3182" s="304" t="str">
        <f t="shared" si="763"/>
        <v>C</v>
      </c>
      <c r="M3182" s="388">
        <v>0</v>
      </c>
      <c r="N3182" s="304"/>
      <c r="O3182" s="304">
        <v>21</v>
      </c>
      <c r="P3182" s="356"/>
      <c r="Q3182" s="356"/>
      <c r="R3182" s="304" t="s">
        <v>2503</v>
      </c>
      <c r="S3182" s="304"/>
      <c r="T3182" s="304"/>
      <c r="U3182" s="304"/>
      <c r="V3182" s="304"/>
      <c r="W3182" s="304" t="s">
        <v>4661</v>
      </c>
      <c r="X3182" s="304">
        <v>-999</v>
      </c>
      <c r="Y3182" s="366" t="str">
        <f t="shared" si="765"/>
        <v>-</v>
      </c>
      <c r="Z3182" s="304"/>
      <c r="AA3182" s="304"/>
      <c r="AB3182" s="304">
        <v>-999</v>
      </c>
      <c r="AC3182" s="304">
        <v>-999</v>
      </c>
      <c r="AD3182" s="366">
        <v>-999</v>
      </c>
      <c r="AE3182" s="304">
        <v>-999</v>
      </c>
      <c r="AF3182" s="304">
        <v>-999</v>
      </c>
      <c r="AG3182" s="304"/>
      <c r="AH3182" s="304">
        <v>1.24639E-2</v>
      </c>
      <c r="AI3182" s="312"/>
      <c r="AJ3182" s="332">
        <v>478</v>
      </c>
      <c r="AK3182" s="304">
        <f t="shared" si="764"/>
        <v>425</v>
      </c>
      <c r="AL3182" s="304">
        <f t="shared" si="771"/>
        <v>0.43</v>
      </c>
      <c r="AM3182" s="389" t="str">
        <f t="shared" si="766"/>
        <v/>
      </c>
      <c r="AN3182" s="304"/>
      <c r="AO3182" s="304"/>
      <c r="AP3182" s="312"/>
      <c r="AQ3182" s="312"/>
      <c r="AR3182" s="312"/>
      <c r="AS3182" s="304"/>
      <c r="AT3182" s="312"/>
      <c r="AU3182" s="329">
        <f>VLOOKUP(C3182,[1]world!$A$2:$B$3555,2,FALSE)</f>
        <v>9</v>
      </c>
      <c r="AV3182" s="329">
        <v>497</v>
      </c>
      <c r="AW3182" s="304">
        <v>0.37</v>
      </c>
      <c r="AX3182" s="304">
        <v>8</v>
      </c>
      <c r="AY3182" s="304">
        <v>18</v>
      </c>
      <c r="AZ3182" s="304">
        <v>440</v>
      </c>
      <c r="BA3182" s="304">
        <v>8</v>
      </c>
      <c r="BB3182" s="304">
        <v>18</v>
      </c>
      <c r="BC3182" s="304">
        <v>440</v>
      </c>
      <c r="BD3182" s="304">
        <v>20</v>
      </c>
      <c r="BE3182" s="304">
        <v>20</v>
      </c>
      <c r="BF3182" s="304">
        <v>-999</v>
      </c>
      <c r="BG3182" s="304">
        <v>-999</v>
      </c>
      <c r="BH3182" s="304">
        <v>440</v>
      </c>
      <c r="BI3182" s="304">
        <v>440</v>
      </c>
      <c r="BJ3182" s="304">
        <v>0</v>
      </c>
      <c r="BK3182" s="304">
        <v>0</v>
      </c>
      <c r="BL3182" s="304">
        <v>0</v>
      </c>
    </row>
    <row r="3183" spans="1:64" ht="15" hidden="1" customHeight="1" x14ac:dyDescent="0.2">
      <c r="A3183" s="304" t="s">
        <v>6103</v>
      </c>
      <c r="B3183" s="304" t="s">
        <v>2503</v>
      </c>
      <c r="C3183" s="304">
        <v>3322</v>
      </c>
      <c r="D3183" s="349" t="s">
        <v>1694</v>
      </c>
      <c r="E3183" s="309">
        <v>-999</v>
      </c>
      <c r="F3183" s="309"/>
      <c r="G3183" s="324">
        <v>33.127200000000002</v>
      </c>
      <c r="H3183" s="324">
        <v>131.34970000000001</v>
      </c>
      <c r="I3183" s="324" t="s">
        <v>214</v>
      </c>
      <c r="J3183" s="366">
        <v>459.13</v>
      </c>
      <c r="K3183" s="331">
        <v>0.1</v>
      </c>
      <c r="L3183" s="304" t="str">
        <f t="shared" si="763"/>
        <v>C</v>
      </c>
      <c r="M3183" s="388">
        <v>0</v>
      </c>
      <c r="N3183" s="304"/>
      <c r="O3183" s="304">
        <v>21</v>
      </c>
      <c r="P3183" s="356"/>
      <c r="Q3183" s="356"/>
      <c r="R3183" s="304" t="s">
        <v>2503</v>
      </c>
      <c r="S3183" s="304"/>
      <c r="T3183" s="304"/>
      <c r="U3183" s="304"/>
      <c r="V3183" s="304"/>
      <c r="W3183" s="304" t="s">
        <v>4661</v>
      </c>
      <c r="X3183" s="304">
        <v>-999</v>
      </c>
      <c r="Y3183" s="366" t="str">
        <f t="shared" si="765"/>
        <v>-</v>
      </c>
      <c r="Z3183" s="304"/>
      <c r="AA3183" s="304"/>
      <c r="AB3183" s="304">
        <v>-999</v>
      </c>
      <c r="AC3183" s="304">
        <v>-999</v>
      </c>
      <c r="AD3183" s="366">
        <v>-999</v>
      </c>
      <c r="AE3183" s="304">
        <v>-999</v>
      </c>
      <c r="AF3183" s="304">
        <v>-999</v>
      </c>
      <c r="AG3183" s="304"/>
      <c r="AH3183" s="304">
        <v>4.8785700000000001E-2</v>
      </c>
      <c r="AI3183" s="312"/>
      <c r="AJ3183" s="332">
        <v>760</v>
      </c>
      <c r="AK3183" s="304">
        <f t="shared" si="764"/>
        <v>760</v>
      </c>
      <c r="AL3183" s="304">
        <f t="shared" si="771"/>
        <v>0.43</v>
      </c>
      <c r="AM3183" s="389" t="str">
        <f t="shared" si="766"/>
        <v/>
      </c>
      <c r="AN3183" s="304"/>
      <c r="AO3183" s="304"/>
      <c r="AP3183" s="312"/>
      <c r="AQ3183" s="312"/>
      <c r="AR3183" s="312"/>
      <c r="AS3183" s="304"/>
      <c r="AT3183" s="312"/>
      <c r="AU3183" s="329">
        <f>VLOOKUP(C3183,[1]world!$A$2:$B$3555,2,FALSE)</f>
        <v>1</v>
      </c>
      <c r="AV3183" s="329">
        <v>519</v>
      </c>
      <c r="AW3183" s="304">
        <v>0.37</v>
      </c>
      <c r="AX3183" s="304">
        <v>20</v>
      </c>
      <c r="AY3183" s="304">
        <v>-999</v>
      </c>
      <c r="AZ3183" s="304">
        <v>1120</v>
      </c>
      <c r="BA3183" s="304">
        <v>20</v>
      </c>
      <c r="BB3183" s="304">
        <v>-999</v>
      </c>
      <c r="BC3183" s="304">
        <v>1120</v>
      </c>
      <c r="BD3183" s="304">
        <v>20</v>
      </c>
      <c r="BE3183" s="304">
        <v>20</v>
      </c>
      <c r="BF3183" s="304">
        <v>-999</v>
      </c>
      <c r="BG3183" s="304">
        <v>-999</v>
      </c>
      <c r="BH3183" s="304">
        <v>1120</v>
      </c>
      <c r="BI3183" s="304">
        <v>1120</v>
      </c>
      <c r="BJ3183" s="304">
        <v>0</v>
      </c>
      <c r="BK3183" s="304" t="s">
        <v>4954</v>
      </c>
      <c r="BL3183" s="304">
        <v>0</v>
      </c>
    </row>
    <row r="3184" spans="1:64" ht="15" hidden="1" customHeight="1" x14ac:dyDescent="0.2">
      <c r="A3184" s="304" t="s">
        <v>6103</v>
      </c>
      <c r="B3184" s="304" t="s">
        <v>2503</v>
      </c>
      <c r="C3184" s="304">
        <v>3323</v>
      </c>
      <c r="D3184" s="349" t="s">
        <v>1696</v>
      </c>
      <c r="E3184" s="309">
        <v>-999</v>
      </c>
      <c r="F3184" s="309"/>
      <c r="G3184" s="324">
        <v>33.1492</v>
      </c>
      <c r="H3184" s="324">
        <v>131.5444</v>
      </c>
      <c r="I3184" s="324" t="s">
        <v>214</v>
      </c>
      <c r="J3184" s="366">
        <v>1269.4000000000001</v>
      </c>
      <c r="K3184" s="331">
        <v>0.1</v>
      </c>
      <c r="L3184" s="304" t="str">
        <f t="shared" si="763"/>
        <v>B</v>
      </c>
      <c r="M3184" s="388">
        <v>0</v>
      </c>
      <c r="N3184" s="304"/>
      <c r="O3184" s="304">
        <v>21</v>
      </c>
      <c r="P3184" s="356"/>
      <c r="Q3184" s="356"/>
      <c r="R3184" s="304" t="s">
        <v>2503</v>
      </c>
      <c r="S3184" s="304"/>
      <c r="T3184" s="304"/>
      <c r="U3184" s="304"/>
      <c r="V3184" s="304"/>
      <c r="W3184" s="304" t="s">
        <v>4661</v>
      </c>
      <c r="X3184" s="304">
        <v>-999</v>
      </c>
      <c r="Y3184" s="366" t="str">
        <f t="shared" si="765"/>
        <v>-</v>
      </c>
      <c r="Z3184" s="304"/>
      <c r="AA3184" s="304"/>
      <c r="AB3184" s="304">
        <v>-999</v>
      </c>
      <c r="AC3184" s="304">
        <v>-999</v>
      </c>
      <c r="AD3184" s="366">
        <v>-999</v>
      </c>
      <c r="AE3184" s="304">
        <v>-999</v>
      </c>
      <c r="AF3184" s="304">
        <v>-999</v>
      </c>
      <c r="AG3184" s="304"/>
      <c r="AH3184" s="304">
        <v>0.241644</v>
      </c>
      <c r="AI3184" s="312"/>
      <c r="AJ3184" s="332">
        <v>760</v>
      </c>
      <c r="AK3184" s="304">
        <f t="shared" si="764"/>
        <v>760</v>
      </c>
      <c r="AL3184" s="304">
        <f t="shared" si="771"/>
        <v>0.43</v>
      </c>
      <c r="AM3184" s="389" t="str">
        <f t="shared" si="766"/>
        <v/>
      </c>
      <c r="AN3184" s="304"/>
      <c r="AO3184" s="304"/>
      <c r="AP3184" s="312"/>
      <c r="AQ3184" s="312"/>
      <c r="AR3184" s="312"/>
      <c r="AS3184" s="304"/>
      <c r="AT3184" s="312"/>
      <c r="AU3184" s="329">
        <f>VLOOKUP(C3184,[1]world!$A$2:$B$3555,2,FALSE)</f>
        <v>3</v>
      </c>
      <c r="AV3184" s="329">
        <v>547</v>
      </c>
      <c r="AW3184" s="304">
        <v>0.37</v>
      </c>
      <c r="AX3184" s="304">
        <v>5</v>
      </c>
      <c r="AY3184" s="304">
        <v>5</v>
      </c>
      <c r="AZ3184" s="304">
        <v>100</v>
      </c>
      <c r="BA3184" s="304">
        <v>5</v>
      </c>
      <c r="BB3184" s="304">
        <v>5</v>
      </c>
      <c r="BC3184" s="304">
        <v>100</v>
      </c>
      <c r="BD3184" s="304">
        <v>20</v>
      </c>
      <c r="BE3184" s="304">
        <v>20</v>
      </c>
      <c r="BF3184" s="304">
        <v>-999</v>
      </c>
      <c r="BG3184" s="304">
        <v>-999</v>
      </c>
      <c r="BH3184" s="304">
        <v>100</v>
      </c>
      <c r="BI3184" s="304">
        <v>100</v>
      </c>
      <c r="BJ3184" s="304">
        <v>0</v>
      </c>
      <c r="BK3184" s="304">
        <v>0</v>
      </c>
      <c r="BL3184" s="304">
        <v>0</v>
      </c>
    </row>
    <row r="3185" spans="1:64" ht="15" hidden="1" customHeight="1" x14ac:dyDescent="0.2">
      <c r="A3185" s="304" t="s">
        <v>6103</v>
      </c>
      <c r="B3185" s="304" t="s">
        <v>2503</v>
      </c>
      <c r="C3185" s="304">
        <v>3324</v>
      </c>
      <c r="D3185" s="349" t="s">
        <v>1669</v>
      </c>
      <c r="E3185" s="309">
        <v>-999</v>
      </c>
      <c r="F3185" s="309"/>
      <c r="G3185" s="324">
        <v>32.969200000000001</v>
      </c>
      <c r="H3185" s="324">
        <v>131.4008</v>
      </c>
      <c r="I3185" s="324" t="s">
        <v>214</v>
      </c>
      <c r="J3185" s="366">
        <v>711.94</v>
      </c>
      <c r="K3185" s="331">
        <v>0.1</v>
      </c>
      <c r="L3185" s="304" t="str">
        <f t="shared" si="763"/>
        <v>C</v>
      </c>
      <c r="M3185" s="388">
        <v>0</v>
      </c>
      <c r="N3185" s="304"/>
      <c r="O3185" s="304">
        <v>21</v>
      </c>
      <c r="P3185" s="356"/>
      <c r="Q3185" s="356"/>
      <c r="R3185" s="304" t="s">
        <v>2503</v>
      </c>
      <c r="S3185" s="304"/>
      <c r="T3185" s="304"/>
      <c r="U3185" s="304"/>
      <c r="V3185" s="304"/>
      <c r="W3185" s="304" t="s">
        <v>4661</v>
      </c>
      <c r="X3185" s="304">
        <v>-999</v>
      </c>
      <c r="Y3185" s="366" t="str">
        <f t="shared" si="765"/>
        <v>-</v>
      </c>
      <c r="Z3185" s="304"/>
      <c r="AA3185" s="304"/>
      <c r="AB3185" s="304">
        <v>-999</v>
      </c>
      <c r="AC3185" s="304">
        <v>-999</v>
      </c>
      <c r="AD3185" s="366">
        <v>-999</v>
      </c>
      <c r="AE3185" s="304">
        <v>-999</v>
      </c>
      <c r="AF3185" s="304">
        <v>-999</v>
      </c>
      <c r="AG3185" s="304"/>
      <c r="AH3185" s="304">
        <v>1.6402300000000002E-2</v>
      </c>
      <c r="AI3185" s="312"/>
      <c r="AJ3185" s="332">
        <v>578</v>
      </c>
      <c r="AK3185" s="304">
        <f t="shared" si="764"/>
        <v>555</v>
      </c>
      <c r="AL3185" s="304">
        <f t="shared" si="771"/>
        <v>0.43</v>
      </c>
      <c r="AM3185" s="389" t="str">
        <f t="shared" si="766"/>
        <v/>
      </c>
      <c r="AN3185" s="304"/>
      <c r="AO3185" s="304"/>
      <c r="AP3185" s="312"/>
      <c r="AQ3185" s="312"/>
      <c r="AR3185" s="312"/>
      <c r="AS3185" s="304"/>
      <c r="AT3185" s="312"/>
      <c r="AU3185" s="329">
        <f>VLOOKUP(C3185,[1]world!$A$2:$B$3555,2,FALSE)</f>
        <v>9</v>
      </c>
      <c r="AV3185" s="329">
        <v>497</v>
      </c>
      <c r="AW3185" s="304">
        <v>0.37</v>
      </c>
      <c r="AX3185" s="304">
        <v>4</v>
      </c>
      <c r="AY3185" s="304">
        <v>-999</v>
      </c>
      <c r="AZ3185" s="304">
        <v>300</v>
      </c>
      <c r="BA3185" s="304">
        <v>4</v>
      </c>
      <c r="BB3185" s="304">
        <v>-999</v>
      </c>
      <c r="BC3185" s="304">
        <v>300</v>
      </c>
      <c r="BD3185" s="304">
        <v>20</v>
      </c>
      <c r="BE3185" s="304">
        <v>20</v>
      </c>
      <c r="BF3185" s="304">
        <v>-999</v>
      </c>
      <c r="BG3185" s="304">
        <v>-999</v>
      </c>
      <c r="BH3185" s="304">
        <v>300</v>
      </c>
      <c r="BI3185" s="304">
        <v>300</v>
      </c>
      <c r="BJ3185" s="304">
        <v>0</v>
      </c>
      <c r="BK3185" s="304" t="s">
        <v>4954</v>
      </c>
      <c r="BL3185" s="304">
        <v>0</v>
      </c>
    </row>
    <row r="3186" spans="1:64" ht="15" hidden="1" customHeight="1" x14ac:dyDescent="0.2">
      <c r="A3186" s="304" t="s">
        <v>6103</v>
      </c>
      <c r="B3186" s="304" t="s">
        <v>2503</v>
      </c>
      <c r="C3186" s="304">
        <v>3325</v>
      </c>
      <c r="D3186" s="349" t="s">
        <v>1672</v>
      </c>
      <c r="E3186" s="309">
        <v>-999</v>
      </c>
      <c r="F3186" s="309"/>
      <c r="G3186" s="324">
        <v>32.983600000000003</v>
      </c>
      <c r="H3186" s="324">
        <v>131.59049999999999</v>
      </c>
      <c r="I3186" s="324" t="s">
        <v>214</v>
      </c>
      <c r="J3186" s="366">
        <v>276.36</v>
      </c>
      <c r="K3186" s="331">
        <v>0.1</v>
      </c>
      <c r="L3186" s="304" t="str">
        <f t="shared" si="763"/>
        <v>D</v>
      </c>
      <c r="M3186" s="388">
        <v>0</v>
      </c>
      <c r="N3186" s="304"/>
      <c r="O3186" s="304">
        <v>21</v>
      </c>
      <c r="P3186" s="356"/>
      <c r="Q3186" s="356"/>
      <c r="R3186" s="304" t="s">
        <v>2503</v>
      </c>
      <c r="S3186" s="304"/>
      <c r="T3186" s="304"/>
      <c r="U3186" s="304"/>
      <c r="V3186" s="304"/>
      <c r="W3186" s="304" t="s">
        <v>4661</v>
      </c>
      <c r="X3186" s="304">
        <v>-999</v>
      </c>
      <c r="Y3186" s="366" t="str">
        <f t="shared" si="765"/>
        <v>-</v>
      </c>
      <c r="Z3186" s="304"/>
      <c r="AA3186" s="304"/>
      <c r="AB3186" s="304">
        <v>-999</v>
      </c>
      <c r="AC3186" s="304">
        <v>-999</v>
      </c>
      <c r="AD3186" s="366">
        <v>-999</v>
      </c>
      <c r="AE3186" s="304">
        <v>-999</v>
      </c>
      <c r="AF3186" s="304">
        <v>-999</v>
      </c>
      <c r="AG3186" s="304"/>
      <c r="AH3186" s="304">
        <v>8.3263799999999995E-3</v>
      </c>
      <c r="AI3186" s="312"/>
      <c r="AJ3186" s="332">
        <v>385</v>
      </c>
      <c r="AK3186" s="304">
        <f t="shared" si="764"/>
        <v>425</v>
      </c>
      <c r="AL3186" s="304">
        <f t="shared" si="771"/>
        <v>0.43</v>
      </c>
      <c r="AM3186" s="389" t="str">
        <f t="shared" si="766"/>
        <v/>
      </c>
      <c r="AN3186" s="304"/>
      <c r="AO3186" s="304"/>
      <c r="AP3186" s="312"/>
      <c r="AQ3186" s="312"/>
      <c r="AR3186" s="312"/>
      <c r="AS3186" s="304"/>
      <c r="AT3186" s="312"/>
      <c r="AU3186" s="329">
        <f>VLOOKUP(C3186,[1]world!$A$2:$B$3555,2,FALSE)</f>
        <v>11</v>
      </c>
      <c r="AV3186" s="329">
        <v>328</v>
      </c>
      <c r="AW3186" s="304">
        <v>0.37</v>
      </c>
      <c r="AX3186" s="304">
        <v>63</v>
      </c>
      <c r="AY3186" s="304">
        <v>63</v>
      </c>
      <c r="AZ3186" s="304">
        <v>1900</v>
      </c>
      <c r="BA3186" s="304">
        <v>63</v>
      </c>
      <c r="BB3186" s="304">
        <v>63</v>
      </c>
      <c r="BC3186" s="304">
        <v>1900</v>
      </c>
      <c r="BD3186" s="304">
        <v>20</v>
      </c>
      <c r="BE3186" s="304">
        <v>20</v>
      </c>
      <c r="BF3186" s="304">
        <v>-999</v>
      </c>
      <c r="BG3186" s="304">
        <v>-999</v>
      </c>
      <c r="BH3186" s="304">
        <v>1900</v>
      </c>
      <c r="BI3186" s="304">
        <v>1900</v>
      </c>
      <c r="BJ3186" s="304">
        <v>0</v>
      </c>
      <c r="BK3186" s="304">
        <v>0</v>
      </c>
      <c r="BL3186" s="304">
        <v>0</v>
      </c>
    </row>
    <row r="3187" spans="1:64" ht="15" hidden="1" customHeight="1" x14ac:dyDescent="0.2">
      <c r="A3187" s="304" t="s">
        <v>6103</v>
      </c>
      <c r="B3187" s="304" t="s">
        <v>2503</v>
      </c>
      <c r="C3187" s="304">
        <v>3326</v>
      </c>
      <c r="D3187" s="349" t="s">
        <v>1654</v>
      </c>
      <c r="E3187" s="309">
        <v>-999</v>
      </c>
      <c r="F3187" s="309"/>
      <c r="G3187" s="324">
        <v>32.924399999999999</v>
      </c>
      <c r="H3187" s="324">
        <v>131.87190000000001</v>
      </c>
      <c r="I3187" s="324" t="s">
        <v>214</v>
      </c>
      <c r="J3187" s="366">
        <v>836.91</v>
      </c>
      <c r="K3187" s="331">
        <v>0.1</v>
      </c>
      <c r="L3187" s="304" t="str">
        <f t="shared" si="763"/>
        <v>B</v>
      </c>
      <c r="M3187" s="388">
        <v>0</v>
      </c>
      <c r="N3187" s="304"/>
      <c r="O3187" s="304">
        <v>21</v>
      </c>
      <c r="P3187" s="356"/>
      <c r="Q3187" s="356"/>
      <c r="R3187" s="304" t="s">
        <v>2503</v>
      </c>
      <c r="S3187" s="304"/>
      <c r="T3187" s="304"/>
      <c r="U3187" s="304"/>
      <c r="V3187" s="304"/>
      <c r="W3187" s="304" t="s">
        <v>4661</v>
      </c>
      <c r="X3187" s="304">
        <v>-999</v>
      </c>
      <c r="Y3187" s="366" t="str">
        <f t="shared" si="765"/>
        <v>-</v>
      </c>
      <c r="Z3187" s="304"/>
      <c r="AA3187" s="304"/>
      <c r="AB3187" s="304">
        <v>-999</v>
      </c>
      <c r="AC3187" s="304">
        <v>-999</v>
      </c>
      <c r="AD3187" s="366">
        <v>-999</v>
      </c>
      <c r="AE3187" s="304">
        <v>-999</v>
      </c>
      <c r="AF3187" s="304">
        <v>-999</v>
      </c>
      <c r="AG3187" s="304"/>
      <c r="AH3187" s="304">
        <v>2.8080000000000001E-2</v>
      </c>
      <c r="AI3187" s="312"/>
      <c r="AJ3187" s="332">
        <v>760</v>
      </c>
      <c r="AK3187" s="304">
        <f t="shared" si="764"/>
        <v>760</v>
      </c>
      <c r="AL3187" s="304">
        <f t="shared" si="771"/>
        <v>0.43</v>
      </c>
      <c r="AM3187" s="389" t="str">
        <f t="shared" si="766"/>
        <v/>
      </c>
      <c r="AN3187" s="304"/>
      <c r="AO3187" s="304"/>
      <c r="AP3187" s="312"/>
      <c r="AQ3187" s="312"/>
      <c r="AR3187" s="312"/>
      <c r="AS3187" s="304"/>
      <c r="AT3187" s="312"/>
      <c r="AU3187" s="329">
        <f>VLOOKUP(C3187,[1]world!$A$2:$B$3555,2,FALSE)</f>
        <v>5</v>
      </c>
      <c r="AV3187" s="329">
        <v>402</v>
      </c>
      <c r="AW3187" s="304">
        <v>0.37</v>
      </c>
      <c r="AX3187" s="304">
        <v>12</v>
      </c>
      <c r="AY3187" s="304">
        <v>26</v>
      </c>
      <c r="AZ3187" s="304">
        <v>40</v>
      </c>
      <c r="BA3187" s="304">
        <v>12</v>
      </c>
      <c r="BB3187" s="304">
        <v>26</v>
      </c>
      <c r="BC3187" s="304">
        <v>40</v>
      </c>
      <c r="BD3187" s="304">
        <v>20</v>
      </c>
      <c r="BE3187" s="304">
        <v>20</v>
      </c>
      <c r="BF3187" s="304">
        <v>-999</v>
      </c>
      <c r="BG3187" s="304">
        <v>-999</v>
      </c>
      <c r="BH3187" s="304">
        <v>40</v>
      </c>
      <c r="BI3187" s="304">
        <v>40</v>
      </c>
      <c r="BJ3187" s="304">
        <v>0</v>
      </c>
      <c r="BK3187" s="304">
        <v>0</v>
      </c>
      <c r="BL3187" s="304">
        <v>0</v>
      </c>
    </row>
    <row r="3188" spans="1:64" ht="15" hidden="1" customHeight="1" x14ac:dyDescent="0.2">
      <c r="A3188" s="304" t="s">
        <v>6176</v>
      </c>
      <c r="B3188" s="304" t="s">
        <v>1612</v>
      </c>
      <c r="C3188" s="304">
        <v>3327</v>
      </c>
      <c r="D3188" s="349" t="s">
        <v>2809</v>
      </c>
      <c r="E3188" s="304" t="s">
        <v>2809</v>
      </c>
      <c r="F3188" s="304"/>
      <c r="G3188" s="324">
        <v>34.970700000000001</v>
      </c>
      <c r="H3188" s="324">
        <v>135.38999999999999</v>
      </c>
      <c r="I3188" s="324" t="s">
        <v>212</v>
      </c>
      <c r="J3188" s="368">
        <f t="shared" ref="J3188:J3197" si="772">U3188</f>
        <v>334.56646775920694</v>
      </c>
      <c r="K3188" s="331">
        <v>0.13</v>
      </c>
      <c r="L3188" s="304" t="str">
        <f t="shared" si="763"/>
        <v>D</v>
      </c>
      <c r="M3188" s="388">
        <v>1</v>
      </c>
      <c r="N3188" s="304">
        <v>298.89999999999998</v>
      </c>
      <c r="O3188" s="304">
        <v>20</v>
      </c>
      <c r="P3188" s="331"/>
      <c r="Q3188" s="356"/>
      <c r="R3188" s="304"/>
      <c r="S3188" s="356">
        <v>334.56646775920694</v>
      </c>
      <c r="T3188" s="356">
        <v>359.5454743824003</v>
      </c>
      <c r="U3188" s="356">
        <f t="shared" ref="U3188:U3197" si="773">IF(O3188&lt;=10,T3188,IF(O3188&gt;=20,S3188,((O3188-10)*(S3188-T3188)/10+T3188)))</f>
        <v>334.56646775920694</v>
      </c>
      <c r="V3188" s="356"/>
      <c r="W3188" s="334" t="s">
        <v>900</v>
      </c>
      <c r="X3188" s="304" t="s">
        <v>232</v>
      </c>
      <c r="Y3188" s="366">
        <f t="shared" si="765"/>
        <v>506.6</v>
      </c>
      <c r="Z3188" s="304"/>
      <c r="AA3188" s="304"/>
      <c r="AB3188" s="304">
        <v>-999</v>
      </c>
      <c r="AC3188" s="304">
        <v>-999</v>
      </c>
      <c r="AD3188" s="366">
        <v>-999</v>
      </c>
      <c r="AE3188" s="304">
        <v>-999</v>
      </c>
      <c r="AF3188" s="304">
        <v>-999</v>
      </c>
      <c r="AG3188" s="304"/>
      <c r="AH3188" s="304">
        <v>2.8922400000000001E-2</v>
      </c>
      <c r="AI3188" s="312"/>
      <c r="AJ3188" s="332">
        <v>760</v>
      </c>
      <c r="AK3188" s="304">
        <f t="shared" si="764"/>
        <v>760</v>
      </c>
      <c r="AL3188" s="304">
        <f t="shared" si="771"/>
        <v>0.43</v>
      </c>
      <c r="AM3188" s="389" t="str">
        <f t="shared" si="766"/>
        <v/>
      </c>
      <c r="AN3188" s="304"/>
      <c r="AO3188" s="304"/>
      <c r="AP3188" s="312"/>
      <c r="AQ3188" s="312"/>
      <c r="AR3188" s="312"/>
      <c r="AS3188" s="304"/>
      <c r="AT3188" s="312"/>
      <c r="AU3188" s="329">
        <f>VLOOKUP(C3188,[1]world!$A$2:$B$3555,2,FALSE)</f>
        <v>1</v>
      </c>
      <c r="AV3188" s="329">
        <v>519</v>
      </c>
      <c r="AW3188" s="304">
        <v>0.37</v>
      </c>
      <c r="AX3188" s="304">
        <v>20</v>
      </c>
      <c r="AY3188" s="304">
        <v>-999</v>
      </c>
      <c r="AZ3188" s="304">
        <v>40</v>
      </c>
      <c r="BA3188" s="304">
        <v>20</v>
      </c>
      <c r="BB3188" s="304">
        <v>-999</v>
      </c>
      <c r="BC3188" s="304">
        <v>40</v>
      </c>
      <c r="BD3188" s="304">
        <v>20</v>
      </c>
      <c r="BE3188" s="304">
        <v>20</v>
      </c>
      <c r="BF3188" s="304">
        <v>-999</v>
      </c>
      <c r="BG3188" s="304">
        <v>-999</v>
      </c>
      <c r="BH3188" s="304">
        <v>40</v>
      </c>
      <c r="BI3188" s="304">
        <v>40</v>
      </c>
      <c r="BJ3188" s="304">
        <v>2</v>
      </c>
      <c r="BK3188" s="304" t="s">
        <v>4954</v>
      </c>
      <c r="BL3188" s="304">
        <v>2</v>
      </c>
    </row>
    <row r="3189" spans="1:64" ht="15" hidden="1" customHeight="1" x14ac:dyDescent="0.2">
      <c r="A3189" s="304" t="s">
        <v>6176</v>
      </c>
      <c r="B3189" s="304" t="s">
        <v>1612</v>
      </c>
      <c r="C3189" s="304">
        <v>3328</v>
      </c>
      <c r="D3189" s="349" t="s">
        <v>2752</v>
      </c>
      <c r="E3189" s="304" t="s">
        <v>2752</v>
      </c>
      <c r="F3189" s="304"/>
      <c r="G3189" s="324">
        <v>34.857300000000002</v>
      </c>
      <c r="H3189" s="324">
        <v>135.5958</v>
      </c>
      <c r="I3189" s="324" t="s">
        <v>212</v>
      </c>
      <c r="J3189" s="368">
        <f t="shared" si="772"/>
        <v>331.96765649222596</v>
      </c>
      <c r="K3189" s="331">
        <v>0.13</v>
      </c>
      <c r="L3189" s="304" t="str">
        <f t="shared" si="763"/>
        <v>D</v>
      </c>
      <c r="M3189" s="388">
        <v>1</v>
      </c>
      <c r="N3189" s="304">
        <v>296.60000000000002</v>
      </c>
      <c r="O3189" s="304">
        <v>20</v>
      </c>
      <c r="P3189" s="331"/>
      <c r="Q3189" s="356"/>
      <c r="R3189" s="304"/>
      <c r="S3189" s="356">
        <v>331.96765649222596</v>
      </c>
      <c r="T3189" s="356">
        <v>356.78703391213094</v>
      </c>
      <c r="U3189" s="356">
        <f t="shared" si="773"/>
        <v>331.96765649222596</v>
      </c>
      <c r="V3189" s="356"/>
      <c r="W3189" s="304" t="s">
        <v>1674</v>
      </c>
      <c r="X3189" s="304" t="s">
        <v>213</v>
      </c>
      <c r="Y3189" s="366">
        <f t="shared" si="765"/>
        <v>274.5</v>
      </c>
      <c r="Z3189" s="304"/>
      <c r="AA3189" s="304"/>
      <c r="AB3189" s="304">
        <v>-999</v>
      </c>
      <c r="AC3189" s="304">
        <v>-999</v>
      </c>
      <c r="AD3189" s="366">
        <v>-999</v>
      </c>
      <c r="AE3189" s="304">
        <v>-999</v>
      </c>
      <c r="AF3189" s="304">
        <v>-999</v>
      </c>
      <c r="AG3189" s="304"/>
      <c r="AH3189" s="304">
        <v>2.1363900000000002E-2</v>
      </c>
      <c r="AI3189" s="312"/>
      <c r="AJ3189" s="332">
        <v>687</v>
      </c>
      <c r="AK3189" s="304">
        <f t="shared" si="764"/>
        <v>690</v>
      </c>
      <c r="AL3189" s="304">
        <f t="shared" si="771"/>
        <v>0.43</v>
      </c>
      <c r="AM3189" s="389" t="str">
        <f t="shared" si="766"/>
        <v/>
      </c>
      <c r="AN3189" s="304"/>
      <c r="AO3189" s="304"/>
      <c r="AP3189" s="312"/>
      <c r="AQ3189" s="312"/>
      <c r="AR3189" s="312"/>
      <c r="AS3189" s="304"/>
      <c r="AT3189" s="312"/>
      <c r="AU3189" s="329">
        <f>VLOOKUP(C3189,[1]world!$A$2:$B$3555,2,FALSE)</f>
        <v>8</v>
      </c>
      <c r="AV3189" s="329">
        <v>374</v>
      </c>
      <c r="AW3189" s="304">
        <v>0.37</v>
      </c>
      <c r="AX3189" s="304">
        <v>160</v>
      </c>
      <c r="AY3189" s="304">
        <v>-999</v>
      </c>
      <c r="AZ3189" s="304">
        <v>320</v>
      </c>
      <c r="BA3189" s="304">
        <v>160</v>
      </c>
      <c r="BB3189" s="304">
        <v>-999</v>
      </c>
      <c r="BC3189" s="304">
        <v>320</v>
      </c>
      <c r="BD3189" s="304">
        <v>160</v>
      </c>
      <c r="BE3189" s="304">
        <v>160</v>
      </c>
      <c r="BF3189" s="304">
        <v>-999</v>
      </c>
      <c r="BG3189" s="304">
        <v>-999</v>
      </c>
      <c r="BH3189" s="304">
        <v>320</v>
      </c>
      <c r="BI3189" s="304">
        <v>320</v>
      </c>
      <c r="BJ3189" s="304">
        <v>2</v>
      </c>
      <c r="BK3189" s="304" t="s">
        <v>4954</v>
      </c>
      <c r="BL3189" s="304">
        <v>2</v>
      </c>
    </row>
    <row r="3190" spans="1:64" ht="15" hidden="1" customHeight="1" x14ac:dyDescent="0.2">
      <c r="A3190" s="304" t="s">
        <v>6176</v>
      </c>
      <c r="B3190" s="304" t="s">
        <v>1612</v>
      </c>
      <c r="C3190" s="304">
        <v>3329</v>
      </c>
      <c r="D3190" s="349" t="s">
        <v>2716</v>
      </c>
      <c r="E3190" s="304" t="s">
        <v>2716</v>
      </c>
      <c r="F3190" s="304"/>
      <c r="G3190" s="324">
        <v>34.766800000000003</v>
      </c>
      <c r="H3190" s="324">
        <v>135.4683</v>
      </c>
      <c r="I3190" s="324" t="s">
        <v>212</v>
      </c>
      <c r="J3190" s="368">
        <f t="shared" si="772"/>
        <v>222.33689838963056</v>
      </c>
      <c r="K3190" s="331">
        <v>0.13</v>
      </c>
      <c r="L3190" s="304" t="str">
        <f t="shared" si="763"/>
        <v>D</v>
      </c>
      <c r="M3190" s="388">
        <v>1</v>
      </c>
      <c r="N3190" s="304">
        <v>199.4</v>
      </c>
      <c r="O3190" s="304">
        <v>20</v>
      </c>
      <c r="P3190" s="331"/>
      <c r="Q3190" s="356"/>
      <c r="R3190" s="304"/>
      <c r="S3190" s="356">
        <v>222.33689838963056</v>
      </c>
      <c r="T3190" s="356">
        <v>238.79908662536496</v>
      </c>
      <c r="U3190" s="356">
        <f t="shared" si="773"/>
        <v>222.33689838963056</v>
      </c>
      <c r="V3190" s="356"/>
      <c r="W3190" s="304" t="s">
        <v>1674</v>
      </c>
      <c r="X3190" s="304" t="s">
        <v>213</v>
      </c>
      <c r="Y3190" s="366">
        <f t="shared" si="765"/>
        <v>274.5</v>
      </c>
      <c r="Z3190" s="304"/>
      <c r="AA3190" s="304"/>
      <c r="AB3190" s="304">
        <v>-999</v>
      </c>
      <c r="AC3190" s="304">
        <v>-999</v>
      </c>
      <c r="AD3190" s="366">
        <v>-999</v>
      </c>
      <c r="AE3190" s="304">
        <v>-999</v>
      </c>
      <c r="AF3190" s="304">
        <v>-999</v>
      </c>
      <c r="AG3190" s="304"/>
      <c r="AH3190" s="304">
        <v>1.1268E-2</v>
      </c>
      <c r="AI3190" s="312"/>
      <c r="AJ3190" s="332">
        <v>451</v>
      </c>
      <c r="AK3190" s="304">
        <f t="shared" si="764"/>
        <v>425</v>
      </c>
      <c r="AL3190" s="304">
        <f t="shared" si="771"/>
        <v>0.43</v>
      </c>
      <c r="AM3190" s="389" t="str">
        <f t="shared" si="766"/>
        <v/>
      </c>
      <c r="AN3190" s="304"/>
      <c r="AO3190" s="304"/>
      <c r="AP3190" s="312"/>
      <c r="AQ3190" s="312"/>
      <c r="AR3190" s="312"/>
      <c r="AS3190" s="304"/>
      <c r="AT3190" s="312"/>
      <c r="AU3190" s="329">
        <f>VLOOKUP(C3190,[1]world!$A$2:$B$3555,2,FALSE)</f>
        <v>8</v>
      </c>
      <c r="AV3190" s="329">
        <v>374</v>
      </c>
      <c r="AW3190" s="304">
        <v>0.37</v>
      </c>
      <c r="AX3190" s="304">
        <v>460</v>
      </c>
      <c r="AY3190" s="304">
        <v>-999</v>
      </c>
      <c r="AZ3190" s="304">
        <v>980</v>
      </c>
      <c r="BA3190" s="304">
        <v>460</v>
      </c>
      <c r="BB3190" s="304">
        <v>-999</v>
      </c>
      <c r="BC3190" s="304">
        <v>980</v>
      </c>
      <c r="BD3190" s="304">
        <v>460</v>
      </c>
      <c r="BE3190" s="304">
        <v>460</v>
      </c>
      <c r="BF3190" s="304">
        <v>-999</v>
      </c>
      <c r="BG3190" s="304">
        <v>-999</v>
      </c>
      <c r="BH3190" s="304">
        <v>980</v>
      </c>
      <c r="BI3190" s="304">
        <v>980</v>
      </c>
      <c r="BJ3190" s="304">
        <v>2</v>
      </c>
      <c r="BK3190" s="304" t="s">
        <v>4954</v>
      </c>
      <c r="BL3190" s="304">
        <v>2</v>
      </c>
    </row>
    <row r="3191" spans="1:64" ht="15" hidden="1" customHeight="1" x14ac:dyDescent="0.2">
      <c r="A3191" s="304" t="s">
        <v>6176</v>
      </c>
      <c r="B3191" s="304" t="s">
        <v>1612</v>
      </c>
      <c r="C3191" s="304">
        <v>3330</v>
      </c>
      <c r="D3191" s="349" t="s">
        <v>2700</v>
      </c>
      <c r="E3191" s="304" t="s">
        <v>2700</v>
      </c>
      <c r="F3191" s="304"/>
      <c r="G3191" s="324">
        <v>34.740499999999997</v>
      </c>
      <c r="H3191" s="324">
        <v>135.63939999999999</v>
      </c>
      <c r="I3191" s="324" t="s">
        <v>212</v>
      </c>
      <c r="J3191" s="368">
        <f t="shared" si="772"/>
        <v>245.76106430056046</v>
      </c>
      <c r="K3191" s="331">
        <v>0.13</v>
      </c>
      <c r="L3191" s="304" t="str">
        <f t="shared" si="763"/>
        <v>D</v>
      </c>
      <c r="M3191" s="388">
        <v>1</v>
      </c>
      <c r="N3191" s="304">
        <v>220.2</v>
      </c>
      <c r="O3191" s="304">
        <v>20</v>
      </c>
      <c r="P3191" s="331"/>
      <c r="Q3191" s="356"/>
      <c r="R3191" s="304"/>
      <c r="S3191" s="356">
        <v>245.76106430056046</v>
      </c>
      <c r="T3191" s="356">
        <v>264.27538011048557</v>
      </c>
      <c r="U3191" s="356">
        <f t="shared" si="773"/>
        <v>245.76106430056046</v>
      </c>
      <c r="V3191" s="356"/>
      <c r="W3191" s="304" t="s">
        <v>1674</v>
      </c>
      <c r="X3191" s="304" t="s">
        <v>213</v>
      </c>
      <c r="Y3191" s="366">
        <f t="shared" si="765"/>
        <v>274.5</v>
      </c>
      <c r="Z3191" s="304"/>
      <c r="AA3191" s="304"/>
      <c r="AB3191" s="304">
        <v>-999</v>
      </c>
      <c r="AC3191" s="304">
        <v>-999</v>
      </c>
      <c r="AD3191" s="366">
        <v>-999</v>
      </c>
      <c r="AE3191" s="304">
        <v>-999</v>
      </c>
      <c r="AF3191" s="304">
        <v>-999</v>
      </c>
      <c r="AG3191" s="304"/>
      <c r="AH3191" s="304">
        <v>1.53242E-2</v>
      </c>
      <c r="AI3191" s="312"/>
      <c r="AJ3191" s="332">
        <v>550</v>
      </c>
      <c r="AK3191" s="304">
        <f t="shared" si="764"/>
        <v>555</v>
      </c>
      <c r="AL3191" s="304">
        <f t="shared" si="771"/>
        <v>0.43</v>
      </c>
      <c r="AM3191" s="389" t="str">
        <f t="shared" si="766"/>
        <v/>
      </c>
      <c r="AN3191" s="304"/>
      <c r="AO3191" s="304"/>
      <c r="AP3191" s="312"/>
      <c r="AQ3191" s="312"/>
      <c r="AR3191" s="312"/>
      <c r="AS3191" s="304"/>
      <c r="AT3191" s="312"/>
      <c r="AU3191" s="329">
        <f>VLOOKUP(C3191,[1]world!$A$2:$B$3555,2,FALSE)</f>
        <v>4</v>
      </c>
      <c r="AV3191" s="329">
        <v>459</v>
      </c>
      <c r="AW3191" s="304">
        <v>0.37</v>
      </c>
      <c r="AX3191" s="304">
        <v>380</v>
      </c>
      <c r="AY3191" s="304">
        <v>-999</v>
      </c>
      <c r="AZ3191" s="304">
        <v>800</v>
      </c>
      <c r="BA3191" s="304">
        <v>380</v>
      </c>
      <c r="BB3191" s="304">
        <v>-999</v>
      </c>
      <c r="BC3191" s="304">
        <v>800</v>
      </c>
      <c r="BD3191" s="304">
        <v>380</v>
      </c>
      <c r="BE3191" s="304">
        <v>380</v>
      </c>
      <c r="BF3191" s="304">
        <v>-999</v>
      </c>
      <c r="BG3191" s="304">
        <v>-999</v>
      </c>
      <c r="BH3191" s="304">
        <v>800</v>
      </c>
      <c r="BI3191" s="304">
        <v>800</v>
      </c>
      <c r="BJ3191" s="304">
        <v>2</v>
      </c>
      <c r="BK3191" s="304" t="s">
        <v>4954</v>
      </c>
      <c r="BL3191" s="304">
        <v>2</v>
      </c>
    </row>
    <row r="3192" spans="1:64" ht="15" hidden="1" customHeight="1" x14ac:dyDescent="0.2">
      <c r="A3192" s="304" t="s">
        <v>6176</v>
      </c>
      <c r="B3192" s="304" t="s">
        <v>1612</v>
      </c>
      <c r="C3192" s="304">
        <v>3331</v>
      </c>
      <c r="D3192" s="349" t="s">
        <v>2697</v>
      </c>
      <c r="E3192" s="304" t="s">
        <v>2697</v>
      </c>
      <c r="F3192" s="304"/>
      <c r="G3192" s="324">
        <v>34.725499999999997</v>
      </c>
      <c r="H3192" s="324">
        <v>135.50989999999999</v>
      </c>
      <c r="I3192" s="324" t="s">
        <v>212</v>
      </c>
      <c r="J3192" s="368">
        <f t="shared" si="772"/>
        <v>238.21338431914722</v>
      </c>
      <c r="K3192" s="331">
        <v>0.13</v>
      </c>
      <c r="L3192" s="304" t="str">
        <f t="shared" si="763"/>
        <v>D</v>
      </c>
      <c r="M3192" s="388">
        <v>1</v>
      </c>
      <c r="N3192" s="304">
        <v>213.5</v>
      </c>
      <c r="O3192" s="304">
        <v>20</v>
      </c>
      <c r="P3192" s="331"/>
      <c r="Q3192" s="356"/>
      <c r="R3192" s="304"/>
      <c r="S3192" s="356">
        <v>238.21338431914722</v>
      </c>
      <c r="T3192" s="356">
        <v>256.08207529976477</v>
      </c>
      <c r="U3192" s="356">
        <f t="shared" si="773"/>
        <v>238.21338431914722</v>
      </c>
      <c r="V3192" s="356"/>
      <c r="W3192" s="304" t="s">
        <v>1674</v>
      </c>
      <c r="X3192" s="304" t="s">
        <v>213</v>
      </c>
      <c r="Y3192" s="366">
        <f t="shared" si="765"/>
        <v>274.5</v>
      </c>
      <c r="Z3192" s="304"/>
      <c r="AA3192" s="304"/>
      <c r="AB3192" s="304">
        <v>-999</v>
      </c>
      <c r="AC3192" s="304">
        <v>-999</v>
      </c>
      <c r="AD3192" s="366">
        <v>-999</v>
      </c>
      <c r="AE3192" s="304">
        <v>-999</v>
      </c>
      <c r="AF3192" s="304">
        <v>-999</v>
      </c>
      <c r="AG3192" s="304"/>
      <c r="AH3192" s="304">
        <v>3.3231100000000002E-3</v>
      </c>
      <c r="AI3192" s="312"/>
      <c r="AJ3192" s="332">
        <v>280</v>
      </c>
      <c r="AK3192" s="304">
        <f t="shared" si="764"/>
        <v>270</v>
      </c>
      <c r="AL3192" s="304">
        <f t="shared" si="771"/>
        <v>0.43</v>
      </c>
      <c r="AM3192" s="389" t="str">
        <f t="shared" si="766"/>
        <v/>
      </c>
      <c r="AN3192" s="304"/>
      <c r="AO3192" s="304"/>
      <c r="AP3192" s="312"/>
      <c r="AQ3192" s="312"/>
      <c r="AR3192" s="312"/>
      <c r="AS3192" s="304"/>
      <c r="AT3192" s="312"/>
      <c r="AU3192" s="329">
        <f>VLOOKUP(C3192,[1]world!$A$2:$B$3555,2,FALSE)</f>
        <v>16</v>
      </c>
      <c r="AV3192" s="329">
        <v>246</v>
      </c>
      <c r="AW3192" s="304">
        <v>0.18</v>
      </c>
      <c r="AX3192" s="304">
        <v>600</v>
      </c>
      <c r="AY3192" s="304">
        <v>-999</v>
      </c>
      <c r="AZ3192" s="304">
        <v>1260</v>
      </c>
      <c r="BA3192" s="304">
        <v>600</v>
      </c>
      <c r="BB3192" s="304">
        <v>-999</v>
      </c>
      <c r="BC3192" s="304">
        <v>1260</v>
      </c>
      <c r="BD3192" s="304">
        <v>600</v>
      </c>
      <c r="BE3192" s="304">
        <v>600</v>
      </c>
      <c r="BF3192" s="304">
        <v>-999</v>
      </c>
      <c r="BG3192" s="304">
        <v>-999</v>
      </c>
      <c r="BH3192" s="304">
        <v>1260</v>
      </c>
      <c r="BI3192" s="304">
        <v>1260</v>
      </c>
      <c r="BJ3192" s="304">
        <v>2</v>
      </c>
      <c r="BK3192" s="304" t="s">
        <v>4954</v>
      </c>
      <c r="BL3192" s="304">
        <v>2</v>
      </c>
    </row>
    <row r="3193" spans="1:64" ht="15" hidden="1" customHeight="1" x14ac:dyDescent="0.2">
      <c r="A3193" s="304" t="s">
        <v>6176</v>
      </c>
      <c r="B3193" s="304" t="s">
        <v>1612</v>
      </c>
      <c r="C3193" s="304">
        <v>3332</v>
      </c>
      <c r="D3193" s="349" t="s">
        <v>2621</v>
      </c>
      <c r="E3193" s="304" t="s">
        <v>2621</v>
      </c>
      <c r="F3193" s="304"/>
      <c r="G3193" s="324">
        <v>34.589399999999998</v>
      </c>
      <c r="H3193" s="324">
        <v>135.471</v>
      </c>
      <c r="I3193" s="324" t="s">
        <v>212</v>
      </c>
      <c r="J3193" s="368">
        <f t="shared" si="772"/>
        <v>195.90019348371945</v>
      </c>
      <c r="K3193" s="331">
        <v>0.13</v>
      </c>
      <c r="L3193" s="304" t="str">
        <f t="shared" si="763"/>
        <v>D</v>
      </c>
      <c r="M3193" s="388">
        <v>1</v>
      </c>
      <c r="N3193" s="304">
        <v>175.9</v>
      </c>
      <c r="O3193" s="304">
        <v>20</v>
      </c>
      <c r="P3193" s="331"/>
      <c r="Q3193" s="356"/>
      <c r="R3193" s="304"/>
      <c r="S3193" s="356">
        <v>195.90019348371945</v>
      </c>
      <c r="T3193" s="356">
        <v>209.87815451366785</v>
      </c>
      <c r="U3193" s="356">
        <f t="shared" si="773"/>
        <v>195.90019348371945</v>
      </c>
      <c r="V3193" s="356"/>
      <c r="W3193" s="304" t="s">
        <v>1674</v>
      </c>
      <c r="X3193" s="304" t="s">
        <v>213</v>
      </c>
      <c r="Y3193" s="366">
        <f t="shared" si="765"/>
        <v>274.5</v>
      </c>
      <c r="Z3193" s="304"/>
      <c r="AA3193" s="304"/>
      <c r="AB3193" s="304">
        <v>-999</v>
      </c>
      <c r="AC3193" s="304">
        <v>-999</v>
      </c>
      <c r="AD3193" s="366">
        <v>-999</v>
      </c>
      <c r="AE3193" s="304">
        <v>-999</v>
      </c>
      <c r="AF3193" s="304">
        <v>-999</v>
      </c>
      <c r="AG3193" s="304"/>
      <c r="AH3193" s="304">
        <v>2.5224399999999999E-3</v>
      </c>
      <c r="AI3193" s="312"/>
      <c r="AJ3193" s="332">
        <v>256</v>
      </c>
      <c r="AK3193" s="304">
        <f t="shared" si="764"/>
        <v>270</v>
      </c>
      <c r="AL3193" s="304">
        <f t="shared" si="771"/>
        <v>0.43</v>
      </c>
      <c r="AM3193" s="389" t="str">
        <f t="shared" si="766"/>
        <v/>
      </c>
      <c r="AN3193" s="304"/>
      <c r="AO3193" s="304"/>
      <c r="AP3193" s="312"/>
      <c r="AQ3193" s="312"/>
      <c r="AR3193" s="312"/>
      <c r="AS3193" s="304"/>
      <c r="AT3193" s="312"/>
      <c r="AU3193" s="329">
        <f>VLOOKUP(C3193,[1]world!$A$2:$B$3555,2,FALSE)</f>
        <v>15</v>
      </c>
      <c r="AV3193" s="329">
        <v>363</v>
      </c>
      <c r="AW3193" s="304">
        <v>0.37</v>
      </c>
      <c r="AX3193" s="304">
        <v>680</v>
      </c>
      <c r="AY3193" s="304">
        <v>-999</v>
      </c>
      <c r="AZ3193" s="304">
        <v>1420</v>
      </c>
      <c r="BA3193" s="304">
        <v>680</v>
      </c>
      <c r="BB3193" s="304">
        <v>-999</v>
      </c>
      <c r="BC3193" s="304">
        <v>1420</v>
      </c>
      <c r="BD3193" s="304">
        <v>680</v>
      </c>
      <c r="BE3193" s="304">
        <v>680</v>
      </c>
      <c r="BF3193" s="304">
        <v>-999</v>
      </c>
      <c r="BG3193" s="304">
        <v>-999</v>
      </c>
      <c r="BH3193" s="304">
        <v>1420</v>
      </c>
      <c r="BI3193" s="304">
        <v>1420</v>
      </c>
      <c r="BJ3193" s="304">
        <v>2</v>
      </c>
      <c r="BK3193" s="304" t="s">
        <v>4954</v>
      </c>
      <c r="BL3193" s="304">
        <v>2</v>
      </c>
    </row>
    <row r="3194" spans="1:64" ht="15" hidden="1" customHeight="1" x14ac:dyDescent="0.2">
      <c r="A3194" s="304" t="s">
        <v>6176</v>
      </c>
      <c r="B3194" s="304" t="s">
        <v>1612</v>
      </c>
      <c r="C3194" s="304">
        <v>3333</v>
      </c>
      <c r="D3194" s="349" t="s">
        <v>2595</v>
      </c>
      <c r="E3194" s="304" t="s">
        <v>2595</v>
      </c>
      <c r="F3194" s="304"/>
      <c r="G3194" s="324">
        <v>34.557699999999997</v>
      </c>
      <c r="H3194" s="324">
        <v>135.60579999999999</v>
      </c>
      <c r="I3194" s="324" t="s">
        <v>212</v>
      </c>
      <c r="J3194" s="368">
        <f t="shared" si="772"/>
        <v>399.14231599100924</v>
      </c>
      <c r="K3194" s="331">
        <v>0.13</v>
      </c>
      <c r="L3194" s="304" t="str">
        <f t="shared" si="763"/>
        <v>C</v>
      </c>
      <c r="M3194" s="388">
        <v>1</v>
      </c>
      <c r="N3194" s="304">
        <v>356</v>
      </c>
      <c r="O3194" s="304">
        <v>20</v>
      </c>
      <c r="P3194" s="331"/>
      <c r="Q3194" s="356"/>
      <c r="R3194" s="304"/>
      <c r="S3194" s="356">
        <v>399.14231599100924</v>
      </c>
      <c r="T3194" s="356">
        <v>427.52950863287901</v>
      </c>
      <c r="U3194" s="356">
        <f t="shared" si="773"/>
        <v>399.14231599100924</v>
      </c>
      <c r="V3194" s="356"/>
      <c r="W3194" s="304" t="s">
        <v>1674</v>
      </c>
      <c r="X3194" s="304" t="s">
        <v>213</v>
      </c>
      <c r="Y3194" s="366">
        <f t="shared" si="765"/>
        <v>274.5</v>
      </c>
      <c r="Z3194" s="304"/>
      <c r="AA3194" s="304"/>
      <c r="AB3194" s="304">
        <v>-999</v>
      </c>
      <c r="AC3194" s="304">
        <v>-999</v>
      </c>
      <c r="AD3194" s="366">
        <v>-999</v>
      </c>
      <c r="AE3194" s="304">
        <v>-999</v>
      </c>
      <c r="AF3194" s="304">
        <v>-999</v>
      </c>
      <c r="AG3194" s="304"/>
      <c r="AH3194" s="304">
        <v>1.2848E-2</v>
      </c>
      <c r="AI3194" s="312"/>
      <c r="AJ3194" s="332">
        <v>487</v>
      </c>
      <c r="AK3194" s="304">
        <f t="shared" si="764"/>
        <v>425</v>
      </c>
      <c r="AL3194" s="304">
        <f t="shared" si="771"/>
        <v>0.43</v>
      </c>
      <c r="AM3194" s="389" t="str">
        <f t="shared" si="766"/>
        <v/>
      </c>
      <c r="AN3194" s="304"/>
      <c r="AO3194" s="304"/>
      <c r="AP3194" s="312"/>
      <c r="AQ3194" s="312"/>
      <c r="AR3194" s="312"/>
      <c r="AS3194" s="304"/>
      <c r="AT3194" s="312"/>
      <c r="AU3194" s="329">
        <f>VLOOKUP(C3194,[1]world!$A$2:$B$3555,2,FALSE)</f>
        <v>11</v>
      </c>
      <c r="AV3194" s="329">
        <v>328</v>
      </c>
      <c r="AW3194" s="304">
        <v>0.37</v>
      </c>
      <c r="AX3194" s="304">
        <v>480</v>
      </c>
      <c r="AY3194" s="304">
        <v>-999</v>
      </c>
      <c r="AZ3194" s="304">
        <v>1000</v>
      </c>
      <c r="BA3194" s="304">
        <v>480</v>
      </c>
      <c r="BB3194" s="304">
        <v>-999</v>
      </c>
      <c r="BC3194" s="304">
        <v>1000</v>
      </c>
      <c r="BD3194" s="304">
        <v>480</v>
      </c>
      <c r="BE3194" s="304">
        <v>480</v>
      </c>
      <c r="BF3194" s="304">
        <v>-999</v>
      </c>
      <c r="BG3194" s="304">
        <v>-999</v>
      </c>
      <c r="BH3194" s="304">
        <v>1000</v>
      </c>
      <c r="BI3194" s="304">
        <v>1000</v>
      </c>
      <c r="BJ3194" s="304">
        <v>2</v>
      </c>
      <c r="BK3194" s="304" t="s">
        <v>4954</v>
      </c>
      <c r="BL3194" s="304">
        <v>2</v>
      </c>
    </row>
    <row r="3195" spans="1:64" ht="15" hidden="1" customHeight="1" x14ac:dyDescent="0.2">
      <c r="A3195" s="304" t="s">
        <v>6176</v>
      </c>
      <c r="B3195" s="304" t="s">
        <v>1612</v>
      </c>
      <c r="C3195" s="304">
        <v>3334</v>
      </c>
      <c r="D3195" s="349" t="s">
        <v>2551</v>
      </c>
      <c r="E3195" s="304" t="s">
        <v>2551</v>
      </c>
      <c r="F3195" s="304"/>
      <c r="G3195" s="324">
        <v>34.440199999999997</v>
      </c>
      <c r="H3195" s="324">
        <v>135.39169999999999</v>
      </c>
      <c r="I3195" s="324" t="s">
        <v>212</v>
      </c>
      <c r="J3195" s="368">
        <f t="shared" si="772"/>
        <v>261.42657136520063</v>
      </c>
      <c r="K3195" s="331">
        <v>0.13</v>
      </c>
      <c r="L3195" s="304" t="str">
        <f t="shared" si="763"/>
        <v>D</v>
      </c>
      <c r="M3195" s="388">
        <v>1</v>
      </c>
      <c r="N3195" s="304">
        <v>234.1</v>
      </c>
      <c r="O3195" s="304">
        <v>20</v>
      </c>
      <c r="P3195" s="331"/>
      <c r="Q3195" s="356"/>
      <c r="R3195" s="304"/>
      <c r="S3195" s="356">
        <v>261.42657136520063</v>
      </c>
      <c r="T3195" s="356">
        <v>281.23303159267175</v>
      </c>
      <c r="U3195" s="356">
        <f t="shared" si="773"/>
        <v>261.42657136520063</v>
      </c>
      <c r="V3195" s="356"/>
      <c r="W3195" s="304" t="s">
        <v>1674</v>
      </c>
      <c r="X3195" s="304" t="s">
        <v>213</v>
      </c>
      <c r="Y3195" s="366">
        <f t="shared" si="765"/>
        <v>274.5</v>
      </c>
      <c r="Z3195" s="304"/>
      <c r="AA3195" s="304"/>
      <c r="AB3195" s="304">
        <v>-999</v>
      </c>
      <c r="AC3195" s="304">
        <v>-999</v>
      </c>
      <c r="AD3195" s="366">
        <v>-999</v>
      </c>
      <c r="AE3195" s="304">
        <v>-999</v>
      </c>
      <c r="AF3195" s="304">
        <v>-999</v>
      </c>
      <c r="AG3195" s="304"/>
      <c r="AH3195" s="304">
        <v>1.8817E-2</v>
      </c>
      <c r="AI3195" s="312"/>
      <c r="AJ3195" s="332">
        <v>636</v>
      </c>
      <c r="AK3195" s="304">
        <f t="shared" si="764"/>
        <v>690</v>
      </c>
      <c r="AL3195" s="304">
        <f t="shared" si="771"/>
        <v>0.43</v>
      </c>
      <c r="AM3195" s="389" t="str">
        <f t="shared" si="766"/>
        <v/>
      </c>
      <c r="AN3195" s="304"/>
      <c r="AO3195" s="304"/>
      <c r="AP3195" s="312"/>
      <c r="AQ3195" s="312"/>
      <c r="AR3195" s="312"/>
      <c r="AS3195" s="304"/>
      <c r="AT3195" s="312"/>
      <c r="AU3195" s="329">
        <f>VLOOKUP(C3195,[1]world!$A$2:$B$3555,2,FALSE)</f>
        <v>7</v>
      </c>
      <c r="AV3195" s="329">
        <v>388</v>
      </c>
      <c r="AW3195" s="304">
        <v>0.37</v>
      </c>
      <c r="AX3195" s="304">
        <v>320</v>
      </c>
      <c r="AY3195" s="304">
        <v>-999</v>
      </c>
      <c r="AZ3195" s="304">
        <v>660</v>
      </c>
      <c r="BA3195" s="304">
        <v>320</v>
      </c>
      <c r="BB3195" s="304">
        <v>-999</v>
      </c>
      <c r="BC3195" s="304">
        <v>660</v>
      </c>
      <c r="BD3195" s="304">
        <v>320</v>
      </c>
      <c r="BE3195" s="304">
        <v>320</v>
      </c>
      <c r="BF3195" s="304">
        <v>-999</v>
      </c>
      <c r="BG3195" s="304">
        <v>-999</v>
      </c>
      <c r="BH3195" s="304">
        <v>660</v>
      </c>
      <c r="BI3195" s="304">
        <v>660</v>
      </c>
      <c r="BJ3195" s="304">
        <v>2</v>
      </c>
      <c r="BK3195" s="304" t="s">
        <v>4954</v>
      </c>
      <c r="BL3195" s="304">
        <v>2</v>
      </c>
    </row>
    <row r="3196" spans="1:64" ht="15" hidden="1" customHeight="1" x14ac:dyDescent="0.2">
      <c r="A3196" s="304" t="s">
        <v>6176</v>
      </c>
      <c r="B3196" s="304" t="s">
        <v>1612</v>
      </c>
      <c r="C3196" s="304">
        <v>3335</v>
      </c>
      <c r="D3196" s="349" t="s">
        <v>2546</v>
      </c>
      <c r="E3196" s="304" t="s">
        <v>2546</v>
      </c>
      <c r="F3196" s="304"/>
      <c r="G3196" s="324">
        <v>34.436599999999999</v>
      </c>
      <c r="H3196" s="324">
        <v>135.58160000000001</v>
      </c>
      <c r="I3196" s="324" t="s">
        <v>212</v>
      </c>
      <c r="J3196" s="368">
        <f t="shared" si="772"/>
        <v>528.59140725264024</v>
      </c>
      <c r="K3196" s="331">
        <v>0.2</v>
      </c>
      <c r="L3196" s="304" t="str">
        <f t="shared" si="763"/>
        <v>C</v>
      </c>
      <c r="M3196" s="388">
        <v>1</v>
      </c>
      <c r="N3196" s="304">
        <v>369.2</v>
      </c>
      <c r="O3196" s="304">
        <v>12</v>
      </c>
      <c r="P3196" s="331"/>
      <c r="Q3196" s="356"/>
      <c r="R3196" s="304"/>
      <c r="S3196" s="356">
        <v>467.95091836306648</v>
      </c>
      <c r="T3196" s="356">
        <v>543.75152947503375</v>
      </c>
      <c r="U3196" s="356">
        <f t="shared" si="773"/>
        <v>528.59140725264024</v>
      </c>
      <c r="V3196" s="356"/>
      <c r="W3196" s="304" t="s">
        <v>890</v>
      </c>
      <c r="X3196" s="304" t="s">
        <v>205</v>
      </c>
      <c r="Y3196" s="366">
        <f t="shared" si="765"/>
        <v>424.8</v>
      </c>
      <c r="Z3196" s="304"/>
      <c r="AA3196" s="304"/>
      <c r="AB3196" s="304">
        <v>-999</v>
      </c>
      <c r="AC3196" s="304">
        <v>-999</v>
      </c>
      <c r="AD3196" s="366">
        <v>-999</v>
      </c>
      <c r="AE3196" s="304">
        <v>-999</v>
      </c>
      <c r="AF3196" s="304">
        <v>-999</v>
      </c>
      <c r="AG3196" s="304"/>
      <c r="AH3196" s="304">
        <v>5.2741700000000002E-2</v>
      </c>
      <c r="AI3196" s="312"/>
      <c r="AJ3196" s="332">
        <v>760</v>
      </c>
      <c r="AK3196" s="304">
        <f t="shared" si="764"/>
        <v>760</v>
      </c>
      <c r="AL3196" s="304">
        <f t="shared" si="771"/>
        <v>0.43</v>
      </c>
      <c r="AM3196" s="389" t="str">
        <f t="shared" si="766"/>
        <v/>
      </c>
      <c r="AN3196" s="304"/>
      <c r="AO3196" s="304"/>
      <c r="AP3196" s="312"/>
      <c r="AQ3196" s="312"/>
      <c r="AR3196" s="312"/>
      <c r="AS3196" s="304"/>
      <c r="AT3196" s="312"/>
      <c r="AU3196" s="329">
        <f>VLOOKUP(C3196,[1]world!$A$2:$B$3555,2,FALSE)</f>
        <v>3</v>
      </c>
      <c r="AV3196" s="329">
        <v>547</v>
      </c>
      <c r="AW3196" s="304">
        <v>0.37</v>
      </c>
      <c r="AX3196" s="304">
        <v>20</v>
      </c>
      <c r="AY3196" s="304">
        <v>-999</v>
      </c>
      <c r="AZ3196" s="304">
        <v>20</v>
      </c>
      <c r="BA3196" s="304">
        <v>20</v>
      </c>
      <c r="BB3196" s="304">
        <v>-999</v>
      </c>
      <c r="BC3196" s="304">
        <v>20</v>
      </c>
      <c r="BD3196" s="304">
        <v>20</v>
      </c>
      <c r="BE3196" s="304">
        <v>20</v>
      </c>
      <c r="BF3196" s="304">
        <v>-999</v>
      </c>
      <c r="BG3196" s="304">
        <v>-999</v>
      </c>
      <c r="BH3196" s="304">
        <v>20</v>
      </c>
      <c r="BI3196" s="304">
        <v>20</v>
      </c>
      <c r="BJ3196" s="304">
        <v>2</v>
      </c>
      <c r="BK3196" s="304" t="s">
        <v>4954</v>
      </c>
      <c r="BL3196" s="304">
        <v>2</v>
      </c>
    </row>
    <row r="3197" spans="1:64" ht="15" hidden="1" customHeight="1" x14ac:dyDescent="0.2">
      <c r="A3197" s="304" t="s">
        <v>6176</v>
      </c>
      <c r="B3197" s="304" t="s">
        <v>1612</v>
      </c>
      <c r="C3197" s="304">
        <v>3336</v>
      </c>
      <c r="D3197" s="349" t="s">
        <v>2508</v>
      </c>
      <c r="E3197" s="304" t="s">
        <v>2508</v>
      </c>
      <c r="F3197" s="304"/>
      <c r="G3197" s="324">
        <v>34.375500000000002</v>
      </c>
      <c r="H3197" s="324">
        <v>135.25489999999999</v>
      </c>
      <c r="I3197" s="324" t="s">
        <v>212</v>
      </c>
      <c r="J3197" s="368">
        <f t="shared" si="772"/>
        <v>210.29586494205455</v>
      </c>
      <c r="K3197" s="331">
        <v>0.13</v>
      </c>
      <c r="L3197" s="304" t="str">
        <f t="shared" si="763"/>
        <v>D</v>
      </c>
      <c r="M3197" s="388">
        <v>1</v>
      </c>
      <c r="N3197" s="304">
        <v>188.7</v>
      </c>
      <c r="O3197" s="304">
        <v>20</v>
      </c>
      <c r="P3197" s="331"/>
      <c r="Q3197" s="356"/>
      <c r="R3197" s="304"/>
      <c r="S3197" s="356">
        <v>210.29586494205455</v>
      </c>
      <c r="T3197" s="356">
        <v>225.64821644691386</v>
      </c>
      <c r="U3197" s="356">
        <f t="shared" si="773"/>
        <v>210.29586494205455</v>
      </c>
      <c r="V3197" s="356"/>
      <c r="W3197" s="304" t="s">
        <v>1674</v>
      </c>
      <c r="X3197" s="304" t="s">
        <v>213</v>
      </c>
      <c r="Y3197" s="366">
        <f t="shared" si="765"/>
        <v>274.5</v>
      </c>
      <c r="Z3197" s="304"/>
      <c r="AA3197" s="304"/>
      <c r="AB3197" s="304">
        <v>-999</v>
      </c>
      <c r="AC3197" s="304">
        <v>-999</v>
      </c>
      <c r="AD3197" s="366">
        <v>-999</v>
      </c>
      <c r="AE3197" s="304">
        <v>-999</v>
      </c>
      <c r="AF3197" s="304">
        <v>-999</v>
      </c>
      <c r="AG3197" s="304"/>
      <c r="AH3197" s="304">
        <v>1.6169699999999999E-3</v>
      </c>
      <c r="AI3197" s="312"/>
      <c r="AJ3197" s="332">
        <v>228</v>
      </c>
      <c r="AK3197" s="304">
        <f t="shared" si="764"/>
        <v>210</v>
      </c>
      <c r="AL3197" s="304">
        <f t="shared" si="771"/>
        <v>0.2</v>
      </c>
      <c r="AM3197" s="389" t="str">
        <f t="shared" si="766"/>
        <v/>
      </c>
      <c r="AN3197" s="304"/>
      <c r="AO3197" s="304"/>
      <c r="AP3197" s="312"/>
      <c r="AQ3197" s="312"/>
      <c r="AR3197" s="312"/>
      <c r="AS3197" s="304"/>
      <c r="AT3197" s="312"/>
      <c r="AU3197" s="329">
        <f>VLOOKUP(C3197,[1]world!$A$2:$B$3555,2,FALSE)</f>
        <v>11</v>
      </c>
      <c r="AV3197" s="329">
        <v>328</v>
      </c>
      <c r="AW3197" s="304">
        <v>0.37</v>
      </c>
      <c r="AX3197" s="304">
        <v>260</v>
      </c>
      <c r="AY3197" s="304">
        <v>-999</v>
      </c>
      <c r="AZ3197" s="304">
        <v>560</v>
      </c>
      <c r="BA3197" s="304">
        <v>260</v>
      </c>
      <c r="BB3197" s="304">
        <v>-999</v>
      </c>
      <c r="BC3197" s="304">
        <v>560</v>
      </c>
      <c r="BD3197" s="304">
        <v>260</v>
      </c>
      <c r="BE3197" s="304">
        <v>260</v>
      </c>
      <c r="BF3197" s="304">
        <v>-999</v>
      </c>
      <c r="BG3197" s="304">
        <v>-999</v>
      </c>
      <c r="BH3197" s="304">
        <v>560</v>
      </c>
      <c r="BI3197" s="304">
        <v>560</v>
      </c>
      <c r="BJ3197" s="304">
        <v>2</v>
      </c>
      <c r="BK3197" s="304" t="s">
        <v>4954</v>
      </c>
      <c r="BL3197" s="304">
        <v>2</v>
      </c>
    </row>
    <row r="3198" spans="1:64" ht="15" hidden="1" customHeight="1" x14ac:dyDescent="0.2">
      <c r="A3198" s="304" t="s">
        <v>6159</v>
      </c>
      <c r="B3198" s="304" t="s">
        <v>2503</v>
      </c>
      <c r="C3198" s="304">
        <v>3337</v>
      </c>
      <c r="D3198" s="349" t="s">
        <v>2521</v>
      </c>
      <c r="E3198" s="309">
        <v>-999</v>
      </c>
      <c r="F3198" s="309"/>
      <c r="G3198" s="324">
        <v>34.394399999999997</v>
      </c>
      <c r="H3198" s="324">
        <v>135.28639999999999</v>
      </c>
      <c r="I3198" s="324" t="s">
        <v>212</v>
      </c>
      <c r="J3198" s="366">
        <v>500</v>
      </c>
      <c r="K3198" s="331">
        <v>0.1</v>
      </c>
      <c r="L3198" s="304" t="str">
        <f t="shared" si="763"/>
        <v>C</v>
      </c>
      <c r="M3198" s="388">
        <v>0</v>
      </c>
      <c r="N3198" s="304"/>
      <c r="O3198" s="304">
        <v>21</v>
      </c>
      <c r="P3198" s="356"/>
      <c r="Q3198" s="356"/>
      <c r="R3198" s="304" t="s">
        <v>6159</v>
      </c>
      <c r="S3198" s="304"/>
      <c r="T3198" s="304"/>
      <c r="U3198" s="304"/>
      <c r="V3198" s="304"/>
      <c r="W3198" s="304" t="s">
        <v>1674</v>
      </c>
      <c r="X3198" s="304" t="s">
        <v>213</v>
      </c>
      <c r="Y3198" s="366">
        <f t="shared" si="765"/>
        <v>274.5</v>
      </c>
      <c r="Z3198" s="304"/>
      <c r="AA3198" s="304"/>
      <c r="AB3198" s="304">
        <v>-999</v>
      </c>
      <c r="AC3198" s="304">
        <v>-999</v>
      </c>
      <c r="AD3198" s="366">
        <v>-999</v>
      </c>
      <c r="AE3198" s="304">
        <v>-999</v>
      </c>
      <c r="AF3198" s="304">
        <v>-999</v>
      </c>
      <c r="AG3198" s="304"/>
      <c r="AH3198" s="304">
        <v>3.6443500000000002E-3</v>
      </c>
      <c r="AI3198" s="312"/>
      <c r="AJ3198" s="332">
        <v>289</v>
      </c>
      <c r="AK3198" s="304">
        <f t="shared" si="764"/>
        <v>270</v>
      </c>
      <c r="AL3198" s="304">
        <f t="shared" si="771"/>
        <v>0.43</v>
      </c>
      <c r="AM3198" s="389" t="str">
        <f t="shared" si="766"/>
        <v/>
      </c>
      <c r="AN3198" s="304"/>
      <c r="AO3198" s="304"/>
      <c r="AP3198" s="312"/>
      <c r="AQ3198" s="312"/>
      <c r="AR3198" s="312"/>
      <c r="AS3198" s="304"/>
      <c r="AT3198" s="312"/>
      <c r="AU3198" s="329">
        <f>VLOOKUP(C3198,[1]world!$A$2:$B$3555,2,FALSE)</f>
        <v>11</v>
      </c>
      <c r="AV3198" s="329">
        <v>328</v>
      </c>
      <c r="AW3198" s="304">
        <v>0.37</v>
      </c>
      <c r="AX3198" s="304">
        <v>550</v>
      </c>
      <c r="AY3198" s="304">
        <v>-999</v>
      </c>
      <c r="AZ3198" s="304">
        <v>680</v>
      </c>
      <c r="BA3198" s="304">
        <v>550</v>
      </c>
      <c r="BB3198" s="304">
        <v>-999</v>
      </c>
      <c r="BC3198" s="304">
        <v>680</v>
      </c>
      <c r="BD3198" s="304">
        <v>340</v>
      </c>
      <c r="BE3198" s="304">
        <v>340</v>
      </c>
      <c r="BF3198" s="304">
        <v>-999</v>
      </c>
      <c r="BG3198" s="304">
        <v>-999</v>
      </c>
      <c r="BH3198" s="304">
        <v>680</v>
      </c>
      <c r="BI3198" s="304">
        <v>680</v>
      </c>
      <c r="BJ3198" s="304">
        <v>0</v>
      </c>
      <c r="BK3198" s="304" t="s">
        <v>4954</v>
      </c>
      <c r="BL3198" s="304">
        <v>0</v>
      </c>
    </row>
    <row r="3199" spans="1:64" ht="15" hidden="1" customHeight="1" x14ac:dyDescent="0.2">
      <c r="A3199" s="304" t="s">
        <v>6159</v>
      </c>
      <c r="B3199" s="304" t="s">
        <v>2503</v>
      </c>
      <c r="C3199" s="304">
        <v>3338</v>
      </c>
      <c r="D3199" s="349" t="s">
        <v>2661</v>
      </c>
      <c r="E3199" s="309">
        <v>-999</v>
      </c>
      <c r="F3199" s="309"/>
      <c r="G3199" s="324">
        <v>34.659500000000001</v>
      </c>
      <c r="H3199" s="324">
        <v>135.39240000000001</v>
      </c>
      <c r="I3199" s="324" t="s">
        <v>212</v>
      </c>
      <c r="J3199" s="366">
        <v>500</v>
      </c>
      <c r="K3199" s="331">
        <v>0.1</v>
      </c>
      <c r="L3199" s="304" t="str">
        <f t="shared" si="763"/>
        <v>C</v>
      </c>
      <c r="M3199" s="388">
        <v>0</v>
      </c>
      <c r="N3199" s="304"/>
      <c r="O3199" s="304">
        <v>21</v>
      </c>
      <c r="P3199" s="356"/>
      <c r="Q3199" s="356"/>
      <c r="R3199" s="304" t="s">
        <v>6159</v>
      </c>
      <c r="S3199" s="304"/>
      <c r="T3199" s="304"/>
      <c r="U3199" s="304"/>
      <c r="V3199" s="304"/>
      <c r="W3199" s="304" t="s">
        <v>1674</v>
      </c>
      <c r="X3199" s="304" t="s">
        <v>213</v>
      </c>
      <c r="Y3199" s="366">
        <f t="shared" si="765"/>
        <v>274.5</v>
      </c>
      <c r="Z3199" s="304"/>
      <c r="AA3199" s="304"/>
      <c r="AB3199" s="304">
        <v>-999</v>
      </c>
      <c r="AC3199" s="304">
        <v>-999</v>
      </c>
      <c r="AD3199" s="366">
        <v>-999</v>
      </c>
      <c r="AE3199" s="304">
        <v>-999</v>
      </c>
      <c r="AF3199" s="304">
        <v>-999</v>
      </c>
      <c r="AG3199" s="304"/>
      <c r="AH3199" s="304">
        <v>2.8341799999999999E-3</v>
      </c>
      <c r="AI3199" s="312"/>
      <c r="AJ3199" s="332">
        <v>265</v>
      </c>
      <c r="AK3199" s="304">
        <f t="shared" si="764"/>
        <v>270</v>
      </c>
      <c r="AL3199" s="304">
        <f t="shared" si="771"/>
        <v>0.43</v>
      </c>
      <c r="AM3199" s="389" t="str">
        <f t="shared" si="766"/>
        <v/>
      </c>
      <c r="AN3199" s="304"/>
      <c r="AO3199" s="304"/>
      <c r="AP3199" s="312"/>
      <c r="AQ3199" s="312"/>
      <c r="AR3199" s="312"/>
      <c r="AS3199" s="304"/>
      <c r="AT3199" s="312"/>
      <c r="AU3199" s="329">
        <f>VLOOKUP(C3199,[1]world!$A$2:$B$3555,2,FALSE)</f>
        <v>15</v>
      </c>
      <c r="AV3199" s="329">
        <v>363</v>
      </c>
      <c r="AW3199" s="304">
        <v>0.37</v>
      </c>
      <c r="AX3199" s="304">
        <v>840</v>
      </c>
      <c r="AY3199" s="304">
        <v>-999</v>
      </c>
      <c r="AZ3199" s="304">
        <v>1780</v>
      </c>
      <c r="BA3199" s="304">
        <v>840</v>
      </c>
      <c r="BB3199" s="304">
        <v>-999</v>
      </c>
      <c r="BC3199" s="304">
        <v>1780</v>
      </c>
      <c r="BD3199" s="304">
        <v>840</v>
      </c>
      <c r="BE3199" s="304">
        <v>840</v>
      </c>
      <c r="BF3199" s="304">
        <v>-999</v>
      </c>
      <c r="BG3199" s="304">
        <v>-999</v>
      </c>
      <c r="BH3199" s="304">
        <v>1780</v>
      </c>
      <c r="BI3199" s="304">
        <v>1780</v>
      </c>
      <c r="BJ3199" s="304">
        <v>2</v>
      </c>
      <c r="BK3199" s="304" t="s">
        <v>4954</v>
      </c>
      <c r="BL3199" s="304">
        <v>2</v>
      </c>
    </row>
    <row r="3200" spans="1:64" ht="15" hidden="1" customHeight="1" x14ac:dyDescent="0.2">
      <c r="A3200" s="304" t="s">
        <v>6103</v>
      </c>
      <c r="B3200" s="304" t="s">
        <v>2503</v>
      </c>
      <c r="C3200" s="304">
        <v>3339</v>
      </c>
      <c r="D3200" s="349" t="s">
        <v>2587</v>
      </c>
      <c r="E3200" s="309">
        <v>-999</v>
      </c>
      <c r="F3200" s="309"/>
      <c r="G3200" s="324">
        <v>34.521500000000003</v>
      </c>
      <c r="H3200" s="324">
        <v>135.6636</v>
      </c>
      <c r="I3200" s="324" t="s">
        <v>212</v>
      </c>
      <c r="J3200" s="366">
        <v>391.7</v>
      </c>
      <c r="K3200" s="331">
        <v>0.1</v>
      </c>
      <c r="L3200" s="304" t="str">
        <f t="shared" si="763"/>
        <v>C</v>
      </c>
      <c r="M3200" s="388">
        <v>0</v>
      </c>
      <c r="N3200" s="304"/>
      <c r="O3200" s="304">
        <v>21</v>
      </c>
      <c r="P3200" s="356"/>
      <c r="Q3200" s="356"/>
      <c r="R3200" s="304" t="s">
        <v>2503</v>
      </c>
      <c r="S3200" s="304"/>
      <c r="T3200" s="304"/>
      <c r="U3200" s="304"/>
      <c r="V3200" s="304"/>
      <c r="W3200" s="304" t="s">
        <v>1674</v>
      </c>
      <c r="X3200" s="304" t="s">
        <v>213</v>
      </c>
      <c r="Y3200" s="366">
        <f t="shared" si="765"/>
        <v>274.5</v>
      </c>
      <c r="Z3200" s="304"/>
      <c r="AA3200" s="304"/>
      <c r="AB3200" s="304">
        <v>-999</v>
      </c>
      <c r="AC3200" s="304">
        <v>-999</v>
      </c>
      <c r="AD3200" s="366">
        <v>-999</v>
      </c>
      <c r="AE3200" s="304">
        <v>-999</v>
      </c>
      <c r="AF3200" s="304">
        <v>-999</v>
      </c>
      <c r="AG3200" s="304"/>
      <c r="AH3200" s="304">
        <v>0.11075</v>
      </c>
      <c r="AI3200" s="312"/>
      <c r="AJ3200" s="332">
        <v>760</v>
      </c>
      <c r="AK3200" s="304">
        <f t="shared" si="764"/>
        <v>760</v>
      </c>
      <c r="AL3200" s="304">
        <f t="shared" si="771"/>
        <v>0.43</v>
      </c>
      <c r="AM3200" s="389" t="str">
        <f t="shared" si="766"/>
        <v/>
      </c>
      <c r="AN3200" s="304"/>
      <c r="AO3200" s="304"/>
      <c r="AP3200" s="312"/>
      <c r="AQ3200" s="312"/>
      <c r="AR3200" s="312"/>
      <c r="AS3200" s="304"/>
      <c r="AT3200" s="312"/>
      <c r="AU3200" s="329">
        <f>VLOOKUP(C3200,[1]world!$A$2:$B$3555,2,FALSE)</f>
        <v>4</v>
      </c>
      <c r="AV3200" s="329">
        <v>459</v>
      </c>
      <c r="AW3200" s="304">
        <v>0.37</v>
      </c>
      <c r="AX3200" s="304">
        <v>24</v>
      </c>
      <c r="AY3200" s="304">
        <v>-999</v>
      </c>
      <c r="AZ3200" s="304">
        <v>-999</v>
      </c>
      <c r="BA3200" s="304">
        <v>24</v>
      </c>
      <c r="BB3200" s="304">
        <v>-999</v>
      </c>
      <c r="BC3200" s="304">
        <v>-999</v>
      </c>
      <c r="BD3200" s="304">
        <v>20</v>
      </c>
      <c r="BE3200" s="304">
        <v>20</v>
      </c>
      <c r="BF3200" s="304">
        <v>-999</v>
      </c>
      <c r="BG3200" s="304">
        <v>-999</v>
      </c>
      <c r="BH3200" s="304">
        <v>20</v>
      </c>
      <c r="BI3200" s="304">
        <v>20</v>
      </c>
      <c r="BJ3200" s="304">
        <v>0</v>
      </c>
      <c r="BK3200" s="304" t="s">
        <v>4954</v>
      </c>
      <c r="BL3200" s="304">
        <v>0</v>
      </c>
    </row>
    <row r="3201" spans="1:64" ht="15" hidden="1" customHeight="1" x14ac:dyDescent="0.2">
      <c r="A3201" s="304" t="s">
        <v>6103</v>
      </c>
      <c r="B3201" s="304" t="s">
        <v>2503</v>
      </c>
      <c r="C3201" s="304">
        <v>3340</v>
      </c>
      <c r="D3201" s="349" t="s">
        <v>2713</v>
      </c>
      <c r="E3201" s="309">
        <v>-999</v>
      </c>
      <c r="F3201" s="309"/>
      <c r="G3201" s="324">
        <v>34.759700000000002</v>
      </c>
      <c r="H3201" s="324">
        <v>135.7081</v>
      </c>
      <c r="I3201" s="324" t="s">
        <v>212</v>
      </c>
      <c r="J3201" s="366">
        <v>511.28</v>
      </c>
      <c r="K3201" s="331">
        <v>0.1</v>
      </c>
      <c r="L3201" s="304" t="str">
        <f t="shared" si="763"/>
        <v>C</v>
      </c>
      <c r="M3201" s="388">
        <v>0</v>
      </c>
      <c r="N3201" s="304"/>
      <c r="O3201" s="304">
        <v>21</v>
      </c>
      <c r="P3201" s="356"/>
      <c r="Q3201" s="356"/>
      <c r="R3201" s="304" t="s">
        <v>2503</v>
      </c>
      <c r="S3201" s="304"/>
      <c r="T3201" s="304"/>
      <c r="U3201" s="304"/>
      <c r="V3201" s="304"/>
      <c r="W3201" s="304" t="s">
        <v>900</v>
      </c>
      <c r="X3201" s="304" t="s">
        <v>232</v>
      </c>
      <c r="Y3201" s="366">
        <f t="shared" si="765"/>
        <v>506.6</v>
      </c>
      <c r="Z3201" s="304"/>
      <c r="AA3201" s="304"/>
      <c r="AB3201" s="304">
        <v>-999</v>
      </c>
      <c r="AC3201" s="304">
        <v>-999</v>
      </c>
      <c r="AD3201" s="366">
        <v>-999</v>
      </c>
      <c r="AE3201" s="304">
        <v>-999</v>
      </c>
      <c r="AF3201" s="304">
        <v>-999</v>
      </c>
      <c r="AG3201" s="304"/>
      <c r="AH3201" s="304">
        <v>5.81126E-2</v>
      </c>
      <c r="AI3201" s="312"/>
      <c r="AJ3201" s="332">
        <v>760</v>
      </c>
      <c r="AK3201" s="304">
        <f t="shared" si="764"/>
        <v>760</v>
      </c>
      <c r="AL3201" s="304">
        <f t="shared" si="771"/>
        <v>0.43</v>
      </c>
      <c r="AM3201" s="389" t="str">
        <f t="shared" si="766"/>
        <v/>
      </c>
      <c r="AN3201" s="304"/>
      <c r="AO3201" s="304"/>
      <c r="AP3201" s="312"/>
      <c r="AQ3201" s="312"/>
      <c r="AR3201" s="312"/>
      <c r="AS3201" s="304"/>
      <c r="AT3201" s="312"/>
      <c r="AU3201" s="329">
        <f>VLOOKUP(C3201,[1]world!$A$2:$B$3555,2,FALSE)</f>
        <v>3</v>
      </c>
      <c r="AV3201" s="329">
        <v>547</v>
      </c>
      <c r="AW3201" s="304">
        <v>0.37</v>
      </c>
      <c r="AX3201" s="304">
        <v>16</v>
      </c>
      <c r="AY3201" s="304">
        <v>64</v>
      </c>
      <c r="AZ3201" s="304">
        <v>-999</v>
      </c>
      <c r="BA3201" s="304">
        <v>16</v>
      </c>
      <c r="BB3201" s="304">
        <v>64</v>
      </c>
      <c r="BC3201" s="304">
        <v>-999</v>
      </c>
      <c r="BD3201" s="304">
        <v>20</v>
      </c>
      <c r="BE3201" s="304">
        <v>20</v>
      </c>
      <c r="BF3201" s="304">
        <v>-999</v>
      </c>
      <c r="BG3201" s="304">
        <v>-999</v>
      </c>
      <c r="BH3201" s="304">
        <v>20</v>
      </c>
      <c r="BI3201" s="304">
        <v>20</v>
      </c>
      <c r="BJ3201" s="304">
        <v>0</v>
      </c>
      <c r="BK3201" s="304">
        <v>0</v>
      </c>
      <c r="BL3201" s="304">
        <v>0</v>
      </c>
    </row>
    <row r="3202" spans="1:64" ht="15" hidden="1" customHeight="1" x14ac:dyDescent="0.2">
      <c r="A3202" s="304" t="s">
        <v>6176</v>
      </c>
      <c r="B3202" s="304" t="s">
        <v>1612</v>
      </c>
      <c r="C3202" s="304">
        <v>3341</v>
      </c>
      <c r="D3202" s="349" t="s">
        <v>3071</v>
      </c>
      <c r="E3202" s="304" t="s">
        <v>3071</v>
      </c>
      <c r="F3202" s="304"/>
      <c r="G3202" s="324">
        <v>35.5398</v>
      </c>
      <c r="H3202" s="324">
        <v>136.20650000000001</v>
      </c>
      <c r="I3202" s="324" t="s">
        <v>212</v>
      </c>
      <c r="J3202" s="368">
        <f t="shared" ref="J3202:J3213" si="774">U3202</f>
        <v>325.189053717761</v>
      </c>
      <c r="K3202" s="331">
        <v>0.13</v>
      </c>
      <c r="L3202" s="304" t="str">
        <f t="shared" si="763"/>
        <v>D</v>
      </c>
      <c r="M3202" s="388">
        <v>1</v>
      </c>
      <c r="N3202" s="304">
        <v>290.60000000000002</v>
      </c>
      <c r="O3202" s="304">
        <v>20</v>
      </c>
      <c r="P3202" s="331"/>
      <c r="Q3202" s="356"/>
      <c r="R3202" s="304"/>
      <c r="S3202" s="356">
        <v>325.189053717761</v>
      </c>
      <c r="T3202" s="356">
        <v>349.58375452728882</v>
      </c>
      <c r="U3202" s="356">
        <f t="shared" ref="U3202:U3213" si="775">IF(O3202&lt;=10,T3202,IF(O3202&gt;=20,S3202,((O3202-10)*(S3202-T3202)/10+T3202)))</f>
        <v>325.189053717761</v>
      </c>
      <c r="V3202" s="356"/>
      <c r="W3202" s="304" t="s">
        <v>1674</v>
      </c>
      <c r="X3202" s="304" t="s">
        <v>213</v>
      </c>
      <c r="Y3202" s="366">
        <f t="shared" si="765"/>
        <v>274.5</v>
      </c>
      <c r="Z3202" s="304"/>
      <c r="AA3202" s="304"/>
      <c r="AB3202" s="304">
        <v>-999</v>
      </c>
      <c r="AC3202" s="304">
        <v>-999</v>
      </c>
      <c r="AD3202" s="366">
        <v>-999</v>
      </c>
      <c r="AE3202" s="304">
        <v>-999</v>
      </c>
      <c r="AF3202" s="304">
        <v>-999</v>
      </c>
      <c r="AG3202" s="304"/>
      <c r="AH3202" s="304">
        <v>3.1264100000000003E-2</v>
      </c>
      <c r="AI3202" s="312"/>
      <c r="AJ3202" s="332">
        <v>760</v>
      </c>
      <c r="AK3202" s="304">
        <f t="shared" si="764"/>
        <v>760</v>
      </c>
      <c r="AL3202" s="304">
        <f t="shared" si="771"/>
        <v>0.43</v>
      </c>
      <c r="AM3202" s="389" t="str">
        <f t="shared" si="766"/>
        <v/>
      </c>
      <c r="AN3202" s="304"/>
      <c r="AO3202" s="304"/>
      <c r="AP3202" s="312"/>
      <c r="AQ3202" s="312"/>
      <c r="AR3202" s="312"/>
      <c r="AS3202" s="304"/>
      <c r="AT3202" s="312"/>
      <c r="AU3202" s="329">
        <f>VLOOKUP(C3202,[1]world!$A$2:$B$3555,2,FALSE)</f>
        <v>7</v>
      </c>
      <c r="AV3202" s="329">
        <v>388</v>
      </c>
      <c r="AW3202" s="304">
        <v>0.37</v>
      </c>
      <c r="AX3202" s="304">
        <v>20</v>
      </c>
      <c r="AY3202" s="304">
        <v>-999</v>
      </c>
      <c r="AZ3202" s="304">
        <v>40</v>
      </c>
      <c r="BA3202" s="304">
        <v>20</v>
      </c>
      <c r="BB3202" s="304">
        <v>-999</v>
      </c>
      <c r="BC3202" s="304">
        <v>40</v>
      </c>
      <c r="BD3202" s="304">
        <v>20</v>
      </c>
      <c r="BE3202" s="304">
        <v>20</v>
      </c>
      <c r="BF3202" s="304">
        <v>-999</v>
      </c>
      <c r="BG3202" s="304">
        <v>-999</v>
      </c>
      <c r="BH3202" s="304">
        <v>40</v>
      </c>
      <c r="BI3202" s="304">
        <v>40</v>
      </c>
      <c r="BJ3202" s="304">
        <v>2</v>
      </c>
      <c r="BK3202" s="304" t="s">
        <v>4954</v>
      </c>
      <c r="BL3202" s="304">
        <v>2</v>
      </c>
    </row>
    <row r="3203" spans="1:64" ht="15" hidden="1" customHeight="1" x14ac:dyDescent="0.2">
      <c r="A3203" s="304" t="s">
        <v>6176</v>
      </c>
      <c r="B3203" s="304" t="s">
        <v>1612</v>
      </c>
      <c r="C3203" s="304">
        <v>3342</v>
      </c>
      <c r="D3203" s="349" t="s">
        <v>3014</v>
      </c>
      <c r="E3203" s="304" t="s">
        <v>3014</v>
      </c>
      <c r="F3203" s="304"/>
      <c r="G3203" s="324">
        <v>35.421500000000002</v>
      </c>
      <c r="H3203" s="324">
        <v>136.02430000000001</v>
      </c>
      <c r="I3203" s="324" t="s">
        <v>212</v>
      </c>
      <c r="J3203" s="368">
        <f t="shared" si="774"/>
        <v>349.14588986538854</v>
      </c>
      <c r="K3203" s="331">
        <v>0.13</v>
      </c>
      <c r="L3203" s="304" t="str">
        <f t="shared" si="763"/>
        <v>D</v>
      </c>
      <c r="M3203" s="388">
        <v>1</v>
      </c>
      <c r="N3203" s="304">
        <v>311.8</v>
      </c>
      <c r="O3203" s="304">
        <v>20</v>
      </c>
      <c r="P3203" s="331"/>
      <c r="Q3203" s="356"/>
      <c r="R3203" s="304"/>
      <c r="S3203" s="356">
        <v>349.14588986538854</v>
      </c>
      <c r="T3203" s="356">
        <v>374.98783474590851</v>
      </c>
      <c r="U3203" s="356">
        <f t="shared" si="775"/>
        <v>349.14588986538854</v>
      </c>
      <c r="V3203" s="356"/>
      <c r="W3203" s="304" t="s">
        <v>1674</v>
      </c>
      <c r="X3203" s="304" t="s">
        <v>213</v>
      </c>
      <c r="Y3203" s="366">
        <f t="shared" si="765"/>
        <v>274.5</v>
      </c>
      <c r="Z3203" s="304"/>
      <c r="AA3203" s="304"/>
      <c r="AB3203" s="304">
        <v>-999</v>
      </c>
      <c r="AC3203" s="304">
        <v>-999</v>
      </c>
      <c r="AD3203" s="366">
        <v>-999</v>
      </c>
      <c r="AE3203" s="304">
        <v>-999</v>
      </c>
      <c r="AF3203" s="304">
        <v>-999</v>
      </c>
      <c r="AG3203" s="304"/>
      <c r="AH3203" s="304">
        <v>1.1953999999999999E-2</v>
      </c>
      <c r="AI3203" s="312"/>
      <c r="AJ3203" s="332">
        <v>467</v>
      </c>
      <c r="AK3203" s="304">
        <f t="shared" si="764"/>
        <v>425</v>
      </c>
      <c r="AL3203" s="304">
        <f t="shared" ref="AL3203:AL3234" si="776">IF(AH3203&lt;=0.0022,0.2,0.43)</f>
        <v>0.43</v>
      </c>
      <c r="AM3203" s="389" t="str">
        <f t="shared" si="766"/>
        <v/>
      </c>
      <c r="AN3203" s="304"/>
      <c r="AO3203" s="304"/>
      <c r="AP3203" s="312"/>
      <c r="AQ3203" s="312"/>
      <c r="AR3203" s="312"/>
      <c r="AS3203" s="304"/>
      <c r="AT3203" s="312"/>
      <c r="AU3203" s="329">
        <f>VLOOKUP(C3203,[1]world!$A$2:$B$3555,2,FALSE)</f>
        <v>7</v>
      </c>
      <c r="AV3203" s="329">
        <v>388</v>
      </c>
      <c r="AW3203" s="304">
        <v>0.37</v>
      </c>
      <c r="AX3203" s="304">
        <v>260</v>
      </c>
      <c r="AY3203" s="304">
        <v>-999</v>
      </c>
      <c r="AZ3203" s="304">
        <v>260</v>
      </c>
      <c r="BA3203" s="304">
        <v>260</v>
      </c>
      <c r="BB3203" s="304">
        <v>-999</v>
      </c>
      <c r="BC3203" s="304">
        <v>260</v>
      </c>
      <c r="BD3203" s="304">
        <v>260</v>
      </c>
      <c r="BE3203" s="304">
        <v>260</v>
      </c>
      <c r="BF3203" s="304">
        <v>-999</v>
      </c>
      <c r="BG3203" s="304">
        <v>-999</v>
      </c>
      <c r="BH3203" s="304">
        <v>260</v>
      </c>
      <c r="BI3203" s="304">
        <v>260</v>
      </c>
      <c r="BJ3203" s="304">
        <v>2</v>
      </c>
      <c r="BK3203" s="304" t="s">
        <v>4954</v>
      </c>
      <c r="BL3203" s="304">
        <v>2</v>
      </c>
    </row>
    <row r="3204" spans="1:64" ht="15" hidden="1" customHeight="1" x14ac:dyDescent="0.2">
      <c r="A3204" s="304" t="s">
        <v>6176</v>
      </c>
      <c r="B3204" s="304" t="s">
        <v>1612</v>
      </c>
      <c r="C3204" s="304">
        <v>3343</v>
      </c>
      <c r="D3204" s="349" t="s">
        <v>3005</v>
      </c>
      <c r="E3204" s="304" t="s">
        <v>3005</v>
      </c>
      <c r="F3204" s="304"/>
      <c r="G3204" s="324">
        <v>35.377000000000002</v>
      </c>
      <c r="H3204" s="324">
        <v>136.26400000000001</v>
      </c>
      <c r="I3204" s="324" t="s">
        <v>212</v>
      </c>
      <c r="J3204" s="368">
        <f t="shared" si="774"/>
        <v>249.36670046297434</v>
      </c>
      <c r="K3204" s="331">
        <v>0.13</v>
      </c>
      <c r="L3204" s="304" t="str">
        <f t="shared" ref="L3204:L3267" si="777">IF(J3204&lt;180,"E",IF(AND(J3204&gt;=180,J3204&lt;360),"D",IF(AND(J3204&gt;=360,J3204&lt;760),"C",IF(AND(J3204&gt;=760,J3204&lt;1500),"B",IF(J3204&gt;=1500,"A","-")))))</f>
        <v>D</v>
      </c>
      <c r="M3204" s="388">
        <v>1</v>
      </c>
      <c r="N3204" s="304">
        <v>223.4</v>
      </c>
      <c r="O3204" s="304">
        <v>20</v>
      </c>
      <c r="P3204" s="331"/>
      <c r="Q3204" s="356"/>
      <c r="R3204" s="304"/>
      <c r="S3204" s="356">
        <v>249.36670046297434</v>
      </c>
      <c r="T3204" s="356">
        <v>268.18415941214636</v>
      </c>
      <c r="U3204" s="356">
        <f t="shared" si="775"/>
        <v>249.36670046297434</v>
      </c>
      <c r="V3204" s="356"/>
      <c r="W3204" s="304" t="s">
        <v>1674</v>
      </c>
      <c r="X3204" s="304" t="s">
        <v>213</v>
      </c>
      <c r="Y3204" s="366">
        <f t="shared" si="765"/>
        <v>274.5</v>
      </c>
      <c r="Z3204" s="304"/>
      <c r="AA3204" s="304"/>
      <c r="AB3204" s="304">
        <v>-999</v>
      </c>
      <c r="AC3204" s="304">
        <v>-999</v>
      </c>
      <c r="AD3204" s="366">
        <v>-999</v>
      </c>
      <c r="AE3204" s="304">
        <v>-999</v>
      </c>
      <c r="AF3204" s="304">
        <v>-999</v>
      </c>
      <c r="AG3204" s="304"/>
      <c r="AH3204" s="304">
        <v>5.5301700000000001E-3</v>
      </c>
      <c r="AI3204" s="312"/>
      <c r="AJ3204" s="332">
        <v>329</v>
      </c>
      <c r="AK3204" s="304">
        <f t="shared" ref="AK3204:AK3267" si="778">IF(AJ3204&lt;=180,180,IF(AND(AJ3204&gt;180,AJ3204&lt;240),210,IF(AND(AJ3204&gt;=240,AJ3204&lt;300),270,IF(AND(AJ3204&gt;=300,AJ3204&lt;360),270,IF(AND(AJ3204&gt;=360,AJ3204&lt;490),425,IF(AND(AJ3204&gt;=490,AJ3204&lt;620),555,IF(AND(AJ3204&gt;=620,AJ3204&lt;760),690,IF(AJ3204&gt;=760,760,"Error"))))))))</f>
        <v>270</v>
      </c>
      <c r="AL3204" s="304">
        <f t="shared" si="776"/>
        <v>0.43</v>
      </c>
      <c r="AM3204" s="389" t="str">
        <f t="shared" si="766"/>
        <v/>
      </c>
      <c r="AN3204" s="304"/>
      <c r="AO3204" s="304"/>
      <c r="AP3204" s="312"/>
      <c r="AQ3204" s="312"/>
      <c r="AR3204" s="312"/>
      <c r="AS3204" s="304"/>
      <c r="AT3204" s="312"/>
      <c r="AU3204" s="329">
        <f>VLOOKUP(C3204,[1]world!$A$2:$B$3555,2,FALSE)</f>
        <v>11</v>
      </c>
      <c r="AV3204" s="329">
        <v>328</v>
      </c>
      <c r="AW3204" s="304">
        <v>0.37</v>
      </c>
      <c r="AX3204" s="304">
        <v>540</v>
      </c>
      <c r="AY3204" s="304">
        <v>-999</v>
      </c>
      <c r="AZ3204" s="304">
        <v>540</v>
      </c>
      <c r="BA3204" s="304">
        <v>540</v>
      </c>
      <c r="BB3204" s="304">
        <v>-999</v>
      </c>
      <c r="BC3204" s="304">
        <v>540</v>
      </c>
      <c r="BD3204" s="304">
        <v>540</v>
      </c>
      <c r="BE3204" s="304">
        <v>540</v>
      </c>
      <c r="BF3204" s="304">
        <v>-999</v>
      </c>
      <c r="BG3204" s="304">
        <v>-999</v>
      </c>
      <c r="BH3204" s="304">
        <v>540</v>
      </c>
      <c r="BI3204" s="304">
        <v>540</v>
      </c>
      <c r="BJ3204" s="304">
        <v>2</v>
      </c>
      <c r="BK3204" s="304" t="s">
        <v>4954</v>
      </c>
      <c r="BL3204" s="304">
        <v>2</v>
      </c>
    </row>
    <row r="3205" spans="1:64" ht="15" hidden="1" customHeight="1" x14ac:dyDescent="0.2">
      <c r="A3205" s="304" t="s">
        <v>6176</v>
      </c>
      <c r="B3205" s="304" t="s">
        <v>1612</v>
      </c>
      <c r="C3205" s="304">
        <v>3344</v>
      </c>
      <c r="D3205" s="349" t="s">
        <v>2994</v>
      </c>
      <c r="E3205" s="304" t="s">
        <v>2994</v>
      </c>
      <c r="F3205" s="304"/>
      <c r="G3205" s="324">
        <v>35.3476</v>
      </c>
      <c r="H3205" s="324">
        <v>135.91839999999999</v>
      </c>
      <c r="I3205" s="324" t="s">
        <v>212</v>
      </c>
      <c r="J3205" s="368">
        <f t="shared" si="774"/>
        <v>402.07488516324867</v>
      </c>
      <c r="K3205" s="331">
        <v>0.2</v>
      </c>
      <c r="L3205" s="304" t="str">
        <f t="shared" si="777"/>
        <v>C</v>
      </c>
      <c r="M3205" s="388">
        <v>1</v>
      </c>
      <c r="N3205" s="304">
        <v>301.8</v>
      </c>
      <c r="O3205" s="304">
        <v>14</v>
      </c>
      <c r="P3205" s="331"/>
      <c r="Q3205" s="356"/>
      <c r="R3205" s="304"/>
      <c r="S3205" s="356">
        <v>367.84672748316621</v>
      </c>
      <c r="T3205" s="356">
        <v>424.89365694997031</v>
      </c>
      <c r="U3205" s="356">
        <f t="shared" si="775"/>
        <v>402.07488516324867</v>
      </c>
      <c r="V3205" s="356"/>
      <c r="W3205" s="304" t="s">
        <v>890</v>
      </c>
      <c r="X3205" s="304" t="s">
        <v>205</v>
      </c>
      <c r="Y3205" s="366">
        <f t="shared" ref="Y3205:Y3268" si="779">IF(X3205="A",506.6,IF(X3205="B",424.8,IF(X3205="C",338.6,IF(X3205="D",274.5,IF(X3205="E",181.5,"-")))))</f>
        <v>424.8</v>
      </c>
      <c r="Z3205" s="304"/>
      <c r="AA3205" s="304"/>
      <c r="AB3205" s="304">
        <v>-999</v>
      </c>
      <c r="AC3205" s="304">
        <v>-999</v>
      </c>
      <c r="AD3205" s="366">
        <v>-999</v>
      </c>
      <c r="AE3205" s="304">
        <v>-999</v>
      </c>
      <c r="AF3205" s="304">
        <v>-999</v>
      </c>
      <c r="AG3205" s="304"/>
      <c r="AH3205" s="304">
        <v>0.10039099999999999</v>
      </c>
      <c r="AI3205" s="312"/>
      <c r="AJ3205" s="332">
        <v>760</v>
      </c>
      <c r="AK3205" s="304">
        <f t="shared" si="778"/>
        <v>760</v>
      </c>
      <c r="AL3205" s="304">
        <f t="shared" si="776"/>
        <v>0.43</v>
      </c>
      <c r="AM3205" s="389" t="str">
        <f t="shared" si="766"/>
        <v/>
      </c>
      <c r="AN3205" s="304"/>
      <c r="AO3205" s="304"/>
      <c r="AP3205" s="312"/>
      <c r="AQ3205" s="312"/>
      <c r="AR3205" s="312"/>
      <c r="AS3205" s="304"/>
      <c r="AT3205" s="312"/>
      <c r="AU3205" s="329">
        <f>VLOOKUP(C3205,[1]world!$A$2:$B$3555,2,FALSE)</f>
        <v>1</v>
      </c>
      <c r="AV3205" s="329">
        <v>519</v>
      </c>
      <c r="AW3205" s="304">
        <v>0.37</v>
      </c>
      <c r="AX3205" s="304">
        <v>20</v>
      </c>
      <c r="AY3205" s="304">
        <v>-999</v>
      </c>
      <c r="AZ3205" s="304">
        <v>40</v>
      </c>
      <c r="BA3205" s="304">
        <v>20</v>
      </c>
      <c r="BB3205" s="304">
        <v>-999</v>
      </c>
      <c r="BC3205" s="304">
        <v>40</v>
      </c>
      <c r="BD3205" s="304">
        <v>20</v>
      </c>
      <c r="BE3205" s="304">
        <v>20</v>
      </c>
      <c r="BF3205" s="304">
        <v>-999</v>
      </c>
      <c r="BG3205" s="304">
        <v>-999</v>
      </c>
      <c r="BH3205" s="304">
        <v>40</v>
      </c>
      <c r="BI3205" s="304">
        <v>40</v>
      </c>
      <c r="BJ3205" s="304">
        <v>2</v>
      </c>
      <c r="BK3205" s="304" t="s">
        <v>4954</v>
      </c>
      <c r="BL3205" s="304">
        <v>2</v>
      </c>
    </row>
    <row r="3206" spans="1:64" ht="15" hidden="1" customHeight="1" x14ac:dyDescent="0.2">
      <c r="A3206" s="304" t="s">
        <v>6176</v>
      </c>
      <c r="B3206" s="304" t="s">
        <v>1612</v>
      </c>
      <c r="C3206" s="304">
        <v>3345</v>
      </c>
      <c r="D3206" s="349" t="s">
        <v>2935</v>
      </c>
      <c r="E3206" s="304" t="s">
        <v>2935</v>
      </c>
      <c r="F3206" s="304"/>
      <c r="G3206" s="324">
        <v>35.249299999999998</v>
      </c>
      <c r="H3206" s="324">
        <v>136.24209999999999</v>
      </c>
      <c r="I3206" s="324" t="s">
        <v>212</v>
      </c>
      <c r="J3206" s="368">
        <f t="shared" si="774"/>
        <v>268.75523433697145</v>
      </c>
      <c r="K3206" s="331">
        <v>0.13</v>
      </c>
      <c r="L3206" s="304" t="str">
        <f t="shared" si="777"/>
        <v>D</v>
      </c>
      <c r="M3206" s="388">
        <v>1</v>
      </c>
      <c r="N3206" s="304">
        <v>240.6</v>
      </c>
      <c r="O3206" s="304">
        <v>20</v>
      </c>
      <c r="P3206" s="331"/>
      <c r="Q3206" s="356"/>
      <c r="R3206" s="304"/>
      <c r="S3206" s="356">
        <v>268.75523433697145</v>
      </c>
      <c r="T3206" s="356">
        <v>289.14388907665341</v>
      </c>
      <c r="U3206" s="356">
        <f t="shared" si="775"/>
        <v>268.75523433697145</v>
      </c>
      <c r="V3206" s="356"/>
      <c r="W3206" s="304" t="s">
        <v>1674</v>
      </c>
      <c r="X3206" s="304" t="s">
        <v>213</v>
      </c>
      <c r="Y3206" s="366">
        <f t="shared" si="779"/>
        <v>274.5</v>
      </c>
      <c r="Z3206" s="304"/>
      <c r="AA3206" s="304"/>
      <c r="AB3206" s="304">
        <v>-999</v>
      </c>
      <c r="AC3206" s="304">
        <v>-999</v>
      </c>
      <c r="AD3206" s="366">
        <v>-999</v>
      </c>
      <c r="AE3206" s="304">
        <v>-999</v>
      </c>
      <c r="AF3206" s="304">
        <v>-999</v>
      </c>
      <c r="AG3206" s="304"/>
      <c r="AH3206" s="304">
        <v>5.6392400000000002E-3</v>
      </c>
      <c r="AI3206" s="312"/>
      <c r="AJ3206" s="332">
        <v>331</v>
      </c>
      <c r="AK3206" s="304">
        <f t="shared" si="778"/>
        <v>270</v>
      </c>
      <c r="AL3206" s="304">
        <f t="shared" si="776"/>
        <v>0.43</v>
      </c>
      <c r="AM3206" s="389" t="str">
        <f t="shared" si="766"/>
        <v/>
      </c>
      <c r="AN3206" s="304"/>
      <c r="AO3206" s="304"/>
      <c r="AP3206" s="312"/>
      <c r="AQ3206" s="312"/>
      <c r="AR3206" s="312"/>
      <c r="AS3206" s="304"/>
      <c r="AT3206" s="312"/>
      <c r="AU3206" s="329">
        <f>VLOOKUP(C3206,[1]world!$A$2:$B$3555,2,FALSE)</f>
        <v>11</v>
      </c>
      <c r="AV3206" s="329">
        <v>328</v>
      </c>
      <c r="AW3206" s="304">
        <v>0.37</v>
      </c>
      <c r="AX3206" s="304">
        <v>380</v>
      </c>
      <c r="AY3206" s="304">
        <v>-999</v>
      </c>
      <c r="AZ3206" s="304">
        <v>380</v>
      </c>
      <c r="BA3206" s="304">
        <v>380</v>
      </c>
      <c r="BB3206" s="304">
        <v>-999</v>
      </c>
      <c r="BC3206" s="304">
        <v>380</v>
      </c>
      <c r="BD3206" s="304">
        <v>380</v>
      </c>
      <c r="BE3206" s="304">
        <v>380</v>
      </c>
      <c r="BF3206" s="304">
        <v>-999</v>
      </c>
      <c r="BG3206" s="304">
        <v>-999</v>
      </c>
      <c r="BH3206" s="304">
        <v>380</v>
      </c>
      <c r="BI3206" s="304">
        <v>380</v>
      </c>
      <c r="BJ3206" s="304">
        <v>2</v>
      </c>
      <c r="BK3206" s="304" t="s">
        <v>4954</v>
      </c>
      <c r="BL3206" s="304">
        <v>2</v>
      </c>
    </row>
    <row r="3207" spans="1:64" ht="15" hidden="1" customHeight="1" x14ac:dyDescent="0.2">
      <c r="A3207" s="304" t="s">
        <v>6176</v>
      </c>
      <c r="B3207" s="304" t="s">
        <v>1612</v>
      </c>
      <c r="C3207" s="304">
        <v>3346</v>
      </c>
      <c r="D3207" s="349" t="s">
        <v>2915</v>
      </c>
      <c r="E3207" s="304" t="s">
        <v>2915</v>
      </c>
      <c r="F3207" s="304"/>
      <c r="G3207" s="324">
        <v>35.200099999999999</v>
      </c>
      <c r="H3207" s="324">
        <v>135.92099999999999</v>
      </c>
      <c r="I3207" s="324" t="s">
        <v>212</v>
      </c>
      <c r="J3207" s="368">
        <f t="shared" si="774"/>
        <v>303.05503172076146</v>
      </c>
      <c r="K3207" s="331">
        <v>0.13</v>
      </c>
      <c r="L3207" s="304" t="str">
        <f t="shared" si="777"/>
        <v>D</v>
      </c>
      <c r="M3207" s="388">
        <v>1</v>
      </c>
      <c r="N3207" s="304">
        <v>271</v>
      </c>
      <c r="O3207" s="304">
        <v>20</v>
      </c>
      <c r="P3207" s="331"/>
      <c r="Q3207" s="356"/>
      <c r="R3207" s="304"/>
      <c r="S3207" s="356">
        <v>303.05503172076146</v>
      </c>
      <c r="T3207" s="356">
        <v>325.97897295360661</v>
      </c>
      <c r="U3207" s="356">
        <f t="shared" si="775"/>
        <v>303.05503172076146</v>
      </c>
      <c r="V3207" s="356"/>
      <c r="W3207" s="304" t="s">
        <v>1674</v>
      </c>
      <c r="X3207" s="304" t="s">
        <v>213</v>
      </c>
      <c r="Y3207" s="366">
        <f t="shared" si="779"/>
        <v>274.5</v>
      </c>
      <c r="Z3207" s="304"/>
      <c r="AA3207" s="304"/>
      <c r="AB3207" s="304">
        <v>-999</v>
      </c>
      <c r="AC3207" s="304">
        <v>-999</v>
      </c>
      <c r="AD3207" s="366">
        <v>-999</v>
      </c>
      <c r="AE3207" s="304">
        <v>-999</v>
      </c>
      <c r="AF3207" s="304">
        <v>-999</v>
      </c>
      <c r="AG3207" s="304"/>
      <c r="AH3207" s="304">
        <v>0.12253500000000001</v>
      </c>
      <c r="AI3207" s="312"/>
      <c r="AJ3207" s="332">
        <v>760</v>
      </c>
      <c r="AK3207" s="304">
        <f t="shared" si="778"/>
        <v>760</v>
      </c>
      <c r="AL3207" s="304">
        <f t="shared" si="776"/>
        <v>0.43</v>
      </c>
      <c r="AM3207" s="389" t="str">
        <f t="shared" si="766"/>
        <v/>
      </c>
      <c r="AN3207" s="304"/>
      <c r="AO3207" s="304"/>
      <c r="AP3207" s="312"/>
      <c r="AQ3207" s="312"/>
      <c r="AR3207" s="312"/>
      <c r="AS3207" s="304"/>
      <c r="AT3207" s="312"/>
      <c r="AU3207" s="329">
        <f>VLOOKUP(C3207,[1]world!$A$2:$B$3555,2,FALSE)</f>
        <v>1</v>
      </c>
      <c r="AV3207" s="329">
        <v>519</v>
      </c>
      <c r="AW3207" s="304">
        <v>0.37</v>
      </c>
      <c r="AX3207" s="304">
        <v>220</v>
      </c>
      <c r="AY3207" s="304">
        <v>-999</v>
      </c>
      <c r="AZ3207" s="304">
        <v>220</v>
      </c>
      <c r="BA3207" s="304">
        <v>220</v>
      </c>
      <c r="BB3207" s="304">
        <v>-999</v>
      </c>
      <c r="BC3207" s="304">
        <v>220</v>
      </c>
      <c r="BD3207" s="304">
        <v>220</v>
      </c>
      <c r="BE3207" s="304">
        <v>220</v>
      </c>
      <c r="BF3207" s="304">
        <v>-999</v>
      </c>
      <c r="BG3207" s="304">
        <v>-999</v>
      </c>
      <c r="BH3207" s="304">
        <v>220</v>
      </c>
      <c r="BI3207" s="304">
        <v>220</v>
      </c>
      <c r="BJ3207" s="304">
        <v>2</v>
      </c>
      <c r="BK3207" s="304" t="s">
        <v>4954</v>
      </c>
      <c r="BL3207" s="304">
        <v>2</v>
      </c>
    </row>
    <row r="3208" spans="1:64" ht="15" hidden="1" customHeight="1" x14ac:dyDescent="0.2">
      <c r="A3208" s="304" t="s">
        <v>6176</v>
      </c>
      <c r="B3208" s="304" t="s">
        <v>1612</v>
      </c>
      <c r="C3208" s="304">
        <v>3347</v>
      </c>
      <c r="D3208" s="349" t="s">
        <v>2877</v>
      </c>
      <c r="E3208" s="304" t="s">
        <v>2877</v>
      </c>
      <c r="F3208" s="304"/>
      <c r="G3208" s="324">
        <v>35.133899999999997</v>
      </c>
      <c r="H3208" s="324">
        <v>136.09569999999999</v>
      </c>
      <c r="I3208" s="324" t="s">
        <v>212</v>
      </c>
      <c r="J3208" s="368">
        <f t="shared" si="774"/>
        <v>225.82658408066209</v>
      </c>
      <c r="K3208" s="331">
        <v>0.13</v>
      </c>
      <c r="L3208" s="304" t="str">
        <f t="shared" si="777"/>
        <v>D</v>
      </c>
      <c r="M3208" s="388">
        <v>1</v>
      </c>
      <c r="N3208" s="304">
        <v>202.5</v>
      </c>
      <c r="O3208" s="304">
        <v>20</v>
      </c>
      <c r="P3208" s="331"/>
      <c r="Q3208" s="356"/>
      <c r="R3208" s="304"/>
      <c r="S3208" s="356">
        <v>225.82658408066209</v>
      </c>
      <c r="T3208" s="356">
        <v>242.60351233056878</v>
      </c>
      <c r="U3208" s="356">
        <f t="shared" si="775"/>
        <v>225.82658408066209</v>
      </c>
      <c r="V3208" s="356"/>
      <c r="W3208" s="304" t="s">
        <v>1674</v>
      </c>
      <c r="X3208" s="304" t="s">
        <v>213</v>
      </c>
      <c r="Y3208" s="366">
        <f t="shared" si="779"/>
        <v>274.5</v>
      </c>
      <c r="Z3208" s="304"/>
      <c r="AA3208" s="304"/>
      <c r="AB3208" s="304">
        <v>-999</v>
      </c>
      <c r="AC3208" s="304">
        <v>-999</v>
      </c>
      <c r="AD3208" s="366">
        <v>-999</v>
      </c>
      <c r="AE3208" s="304">
        <v>-999</v>
      </c>
      <c r="AF3208" s="304">
        <v>-999</v>
      </c>
      <c r="AG3208" s="304"/>
      <c r="AH3208" s="304">
        <v>3.0000600000000001E-3</v>
      </c>
      <c r="AI3208" s="312"/>
      <c r="AJ3208" s="332">
        <v>270</v>
      </c>
      <c r="AK3208" s="304">
        <f t="shared" si="778"/>
        <v>270</v>
      </c>
      <c r="AL3208" s="304">
        <f t="shared" si="776"/>
        <v>0.43</v>
      </c>
      <c r="AM3208" s="389" t="str">
        <f t="shared" si="766"/>
        <v/>
      </c>
      <c r="AN3208" s="304"/>
      <c r="AO3208" s="304"/>
      <c r="AP3208" s="312"/>
      <c r="AQ3208" s="312"/>
      <c r="AR3208" s="312"/>
      <c r="AS3208" s="304"/>
      <c r="AT3208" s="312"/>
      <c r="AU3208" s="329">
        <f>VLOOKUP(C3208,[1]world!$A$2:$B$3555,2,FALSE)</f>
        <v>8</v>
      </c>
      <c r="AV3208" s="329">
        <v>374</v>
      </c>
      <c r="AW3208" s="304">
        <v>0.37</v>
      </c>
      <c r="AX3208" s="304">
        <v>340</v>
      </c>
      <c r="AY3208" s="304">
        <v>-999</v>
      </c>
      <c r="AZ3208" s="304">
        <v>340</v>
      </c>
      <c r="BA3208" s="304">
        <v>340</v>
      </c>
      <c r="BB3208" s="304">
        <v>-999</v>
      </c>
      <c r="BC3208" s="304">
        <v>340</v>
      </c>
      <c r="BD3208" s="304">
        <v>340</v>
      </c>
      <c r="BE3208" s="304">
        <v>340</v>
      </c>
      <c r="BF3208" s="304">
        <v>-999</v>
      </c>
      <c r="BG3208" s="304">
        <v>-999</v>
      </c>
      <c r="BH3208" s="304">
        <v>340</v>
      </c>
      <c r="BI3208" s="304">
        <v>340</v>
      </c>
      <c r="BJ3208" s="304">
        <v>2</v>
      </c>
      <c r="BK3208" s="304" t="s">
        <v>4954</v>
      </c>
      <c r="BL3208" s="304">
        <v>2</v>
      </c>
    </row>
    <row r="3209" spans="1:64" ht="15" hidden="1" customHeight="1" x14ac:dyDescent="0.2">
      <c r="A3209" s="304" t="s">
        <v>6176</v>
      </c>
      <c r="B3209" s="304" t="s">
        <v>1612</v>
      </c>
      <c r="C3209" s="304">
        <v>3348</v>
      </c>
      <c r="D3209" s="349" t="s">
        <v>2858</v>
      </c>
      <c r="E3209" s="304" t="s">
        <v>2858</v>
      </c>
      <c r="F3209" s="304"/>
      <c r="G3209" s="324">
        <v>35.070099999999996</v>
      </c>
      <c r="H3209" s="324">
        <v>136.2946</v>
      </c>
      <c r="I3209" s="324" t="s">
        <v>212</v>
      </c>
      <c r="J3209" s="368">
        <f t="shared" si="774"/>
        <v>404.46228463189112</v>
      </c>
      <c r="K3209" s="331">
        <v>0.13</v>
      </c>
      <c r="L3209" s="304" t="str">
        <f t="shared" si="777"/>
        <v>C</v>
      </c>
      <c r="M3209" s="388">
        <v>1</v>
      </c>
      <c r="N3209" s="304">
        <v>360.7</v>
      </c>
      <c r="O3209" s="304">
        <v>20</v>
      </c>
      <c r="P3209" s="331"/>
      <c r="Q3209" s="356"/>
      <c r="R3209" s="304"/>
      <c r="S3209" s="356">
        <v>404.46228463189112</v>
      </c>
      <c r="T3209" s="356">
        <v>433.0832084383037</v>
      </c>
      <c r="U3209" s="356">
        <f t="shared" si="775"/>
        <v>404.46228463189112</v>
      </c>
      <c r="V3209" s="356"/>
      <c r="W3209" s="304" t="s">
        <v>1674</v>
      </c>
      <c r="X3209" s="304" t="s">
        <v>213</v>
      </c>
      <c r="Y3209" s="366">
        <f t="shared" si="779"/>
        <v>274.5</v>
      </c>
      <c r="Z3209" s="304"/>
      <c r="AA3209" s="304"/>
      <c r="AB3209" s="304">
        <v>-999</v>
      </c>
      <c r="AC3209" s="304">
        <v>-999</v>
      </c>
      <c r="AD3209" s="366">
        <v>-999</v>
      </c>
      <c r="AE3209" s="304">
        <v>-999</v>
      </c>
      <c r="AF3209" s="304">
        <v>-999</v>
      </c>
      <c r="AG3209" s="304"/>
      <c r="AH3209" s="304">
        <v>4.10248E-2</v>
      </c>
      <c r="AI3209" s="312"/>
      <c r="AJ3209" s="332">
        <v>760</v>
      </c>
      <c r="AK3209" s="304">
        <f t="shared" si="778"/>
        <v>760</v>
      </c>
      <c r="AL3209" s="304">
        <f t="shared" si="776"/>
        <v>0.43</v>
      </c>
      <c r="AM3209" s="389" t="str">
        <f t="shared" ref="AM3209:AM3272" si="780">IF(AT3209&lt;&gt;"",AT3209,IF(AND(AT3209="",AR3209=""),"",AR3209))</f>
        <v/>
      </c>
      <c r="AN3209" s="304"/>
      <c r="AO3209" s="304"/>
      <c r="AP3209" s="312"/>
      <c r="AQ3209" s="312"/>
      <c r="AR3209" s="312"/>
      <c r="AS3209" s="304"/>
      <c r="AT3209" s="312"/>
      <c r="AU3209" s="329">
        <f>VLOOKUP(C3209,[1]world!$A$2:$B$3555,2,FALSE)</f>
        <v>7</v>
      </c>
      <c r="AV3209" s="329">
        <v>388</v>
      </c>
      <c r="AW3209" s="304">
        <v>0.37</v>
      </c>
      <c r="AX3209" s="304">
        <v>180</v>
      </c>
      <c r="AY3209" s="304">
        <v>-999</v>
      </c>
      <c r="AZ3209" s="304">
        <v>180</v>
      </c>
      <c r="BA3209" s="304">
        <v>180</v>
      </c>
      <c r="BB3209" s="304">
        <v>-999</v>
      </c>
      <c r="BC3209" s="304">
        <v>180</v>
      </c>
      <c r="BD3209" s="304">
        <v>180</v>
      </c>
      <c r="BE3209" s="304">
        <v>180</v>
      </c>
      <c r="BF3209" s="304">
        <v>-999</v>
      </c>
      <c r="BG3209" s="304">
        <v>-999</v>
      </c>
      <c r="BH3209" s="304">
        <v>180</v>
      </c>
      <c r="BI3209" s="304">
        <v>180</v>
      </c>
      <c r="BJ3209" s="304">
        <v>2</v>
      </c>
      <c r="BK3209" s="304" t="s">
        <v>4954</v>
      </c>
      <c r="BL3209" s="304">
        <v>2</v>
      </c>
    </row>
    <row r="3210" spans="1:64" ht="15" hidden="1" customHeight="1" x14ac:dyDescent="0.2">
      <c r="A3210" s="304" t="s">
        <v>6176</v>
      </c>
      <c r="B3210" s="304" t="s">
        <v>1612</v>
      </c>
      <c r="C3210" s="304">
        <v>3349</v>
      </c>
      <c r="D3210" s="349" t="s">
        <v>2826</v>
      </c>
      <c r="E3210" s="304" t="s">
        <v>2826</v>
      </c>
      <c r="F3210" s="304"/>
      <c r="G3210" s="324">
        <v>35.005099999999999</v>
      </c>
      <c r="H3210" s="324">
        <v>136.08539999999999</v>
      </c>
      <c r="I3210" s="324" t="s">
        <v>212</v>
      </c>
      <c r="J3210" s="368">
        <f t="shared" si="774"/>
        <v>276.08577867962083</v>
      </c>
      <c r="K3210" s="331">
        <v>0.13</v>
      </c>
      <c r="L3210" s="304" t="str">
        <f t="shared" si="777"/>
        <v>D</v>
      </c>
      <c r="M3210" s="388">
        <v>1</v>
      </c>
      <c r="N3210" s="304">
        <v>247.1</v>
      </c>
      <c r="O3210" s="304">
        <v>20</v>
      </c>
      <c r="P3210" s="331"/>
      <c r="Q3210" s="356"/>
      <c r="R3210" s="304"/>
      <c r="S3210" s="356">
        <v>276.08577867962083</v>
      </c>
      <c r="T3210" s="356">
        <v>297.04251747800254</v>
      </c>
      <c r="U3210" s="356">
        <f t="shared" si="775"/>
        <v>276.08577867962083</v>
      </c>
      <c r="V3210" s="356"/>
      <c r="W3210" s="304" t="s">
        <v>1674</v>
      </c>
      <c r="X3210" s="304" t="s">
        <v>213</v>
      </c>
      <c r="Y3210" s="366">
        <f t="shared" si="779"/>
        <v>274.5</v>
      </c>
      <c r="Z3210" s="304"/>
      <c r="AA3210" s="304"/>
      <c r="AB3210" s="304">
        <v>-999</v>
      </c>
      <c r="AC3210" s="304">
        <v>-999</v>
      </c>
      <c r="AD3210" s="366">
        <v>-999</v>
      </c>
      <c r="AE3210" s="304">
        <v>-999</v>
      </c>
      <c r="AF3210" s="304">
        <v>-999</v>
      </c>
      <c r="AG3210" s="304"/>
      <c r="AH3210" s="304">
        <v>2.6866899999999998E-3</v>
      </c>
      <c r="AI3210" s="312"/>
      <c r="AJ3210" s="332">
        <v>261</v>
      </c>
      <c r="AK3210" s="304">
        <f t="shared" si="778"/>
        <v>270</v>
      </c>
      <c r="AL3210" s="304">
        <f t="shared" si="776"/>
        <v>0.43</v>
      </c>
      <c r="AM3210" s="389" t="str">
        <f t="shared" si="780"/>
        <v/>
      </c>
      <c r="AN3210" s="304"/>
      <c r="AO3210" s="304"/>
      <c r="AP3210" s="312"/>
      <c r="AQ3210" s="312"/>
      <c r="AR3210" s="312"/>
      <c r="AS3210" s="304"/>
      <c r="AT3210" s="312"/>
      <c r="AU3210" s="329">
        <f>VLOOKUP(C3210,[1]world!$A$2:$B$3555,2,FALSE)</f>
        <v>11</v>
      </c>
      <c r="AV3210" s="329">
        <v>328</v>
      </c>
      <c r="AW3210" s="304">
        <v>0.37</v>
      </c>
      <c r="AX3210" s="304">
        <v>120</v>
      </c>
      <c r="AY3210" s="304">
        <v>-999</v>
      </c>
      <c r="AZ3210" s="304">
        <v>120</v>
      </c>
      <c r="BA3210" s="304">
        <v>120</v>
      </c>
      <c r="BB3210" s="304">
        <v>-999</v>
      </c>
      <c r="BC3210" s="304">
        <v>120</v>
      </c>
      <c r="BD3210" s="304">
        <v>120</v>
      </c>
      <c r="BE3210" s="304">
        <v>120</v>
      </c>
      <c r="BF3210" s="304">
        <v>-999</v>
      </c>
      <c r="BG3210" s="304">
        <v>-999</v>
      </c>
      <c r="BH3210" s="304">
        <v>120</v>
      </c>
      <c r="BI3210" s="304">
        <v>120</v>
      </c>
      <c r="BJ3210" s="304">
        <v>2</v>
      </c>
      <c r="BK3210" s="304" t="s">
        <v>4954</v>
      </c>
      <c r="BL3210" s="304">
        <v>2</v>
      </c>
    </row>
    <row r="3211" spans="1:64" ht="15" hidden="1" customHeight="1" x14ac:dyDescent="0.2">
      <c r="A3211" s="304" t="s">
        <v>6176</v>
      </c>
      <c r="B3211" s="304" t="s">
        <v>1612</v>
      </c>
      <c r="C3211" s="304">
        <v>3350</v>
      </c>
      <c r="D3211" s="349" t="s">
        <v>2811</v>
      </c>
      <c r="E3211" s="304" t="s">
        <v>2811</v>
      </c>
      <c r="F3211" s="304"/>
      <c r="G3211" s="324">
        <v>34.971800000000002</v>
      </c>
      <c r="H3211" s="324">
        <v>135.8965</v>
      </c>
      <c r="I3211" s="324" t="s">
        <v>212</v>
      </c>
      <c r="J3211" s="368">
        <f t="shared" si="774"/>
        <v>449.87776213973865</v>
      </c>
      <c r="K3211" s="331">
        <v>0.13</v>
      </c>
      <c r="L3211" s="304" t="str">
        <f t="shared" si="777"/>
        <v>C</v>
      </c>
      <c r="M3211" s="388">
        <v>1</v>
      </c>
      <c r="N3211" s="304">
        <v>400.8</v>
      </c>
      <c r="O3211" s="304">
        <v>20</v>
      </c>
      <c r="P3211" s="331"/>
      <c r="Q3211" s="356"/>
      <c r="R3211" s="304"/>
      <c r="S3211" s="356">
        <v>449.87776213973865</v>
      </c>
      <c r="T3211" s="356">
        <v>480.21124317576687</v>
      </c>
      <c r="U3211" s="356">
        <f t="shared" si="775"/>
        <v>449.87776213973865</v>
      </c>
      <c r="V3211" s="356"/>
      <c r="W3211" s="304" t="s">
        <v>1674</v>
      </c>
      <c r="X3211" s="304" t="s">
        <v>213</v>
      </c>
      <c r="Y3211" s="366">
        <f t="shared" si="779"/>
        <v>274.5</v>
      </c>
      <c r="Z3211" s="304"/>
      <c r="AA3211" s="304"/>
      <c r="AB3211" s="304">
        <v>-999</v>
      </c>
      <c r="AC3211" s="304">
        <v>-999</v>
      </c>
      <c r="AD3211" s="366">
        <v>-999</v>
      </c>
      <c r="AE3211" s="304">
        <v>-999</v>
      </c>
      <c r="AF3211" s="304">
        <v>-999</v>
      </c>
      <c r="AG3211" s="304"/>
      <c r="AH3211" s="304">
        <v>4.0128499999999998E-2</v>
      </c>
      <c r="AI3211" s="312"/>
      <c r="AJ3211" s="332">
        <v>760</v>
      </c>
      <c r="AK3211" s="304">
        <f t="shared" si="778"/>
        <v>760</v>
      </c>
      <c r="AL3211" s="304">
        <f t="shared" si="776"/>
        <v>0.43</v>
      </c>
      <c r="AM3211" s="389" t="str">
        <f t="shared" si="780"/>
        <v/>
      </c>
      <c r="AN3211" s="304"/>
      <c r="AO3211" s="304"/>
      <c r="AP3211" s="312"/>
      <c r="AQ3211" s="312"/>
      <c r="AR3211" s="312"/>
      <c r="AS3211" s="304"/>
      <c r="AT3211" s="312"/>
      <c r="AU3211" s="329">
        <f>VLOOKUP(C3211,[1]world!$A$2:$B$3555,2,FALSE)</f>
        <v>7</v>
      </c>
      <c r="AV3211" s="329">
        <v>388</v>
      </c>
      <c r="AW3211" s="304">
        <v>0.37</v>
      </c>
      <c r="AX3211" s="304">
        <v>100</v>
      </c>
      <c r="AY3211" s="304">
        <v>-999</v>
      </c>
      <c r="AZ3211" s="304">
        <v>100</v>
      </c>
      <c r="BA3211" s="304">
        <v>100</v>
      </c>
      <c r="BB3211" s="304">
        <v>-999</v>
      </c>
      <c r="BC3211" s="304">
        <v>100</v>
      </c>
      <c r="BD3211" s="304">
        <v>100</v>
      </c>
      <c r="BE3211" s="304">
        <v>100</v>
      </c>
      <c r="BF3211" s="304">
        <v>-999</v>
      </c>
      <c r="BG3211" s="304">
        <v>-999</v>
      </c>
      <c r="BH3211" s="304">
        <v>100</v>
      </c>
      <c r="BI3211" s="304">
        <v>100</v>
      </c>
      <c r="BJ3211" s="304">
        <v>2</v>
      </c>
      <c r="BK3211" s="304" t="s">
        <v>4954</v>
      </c>
      <c r="BL3211" s="304">
        <v>2</v>
      </c>
    </row>
    <row r="3212" spans="1:64" ht="15" hidden="1" customHeight="1" x14ac:dyDescent="0.2">
      <c r="A3212" s="304" t="s">
        <v>6176</v>
      </c>
      <c r="B3212" s="304" t="s">
        <v>1612</v>
      </c>
      <c r="C3212" s="304">
        <v>3351</v>
      </c>
      <c r="D3212" s="349" t="s">
        <v>2765</v>
      </c>
      <c r="E3212" s="304" t="s">
        <v>2765</v>
      </c>
      <c r="F3212" s="304"/>
      <c r="G3212" s="324">
        <v>34.877899999999997</v>
      </c>
      <c r="H3212" s="324">
        <v>136.05869999999999</v>
      </c>
      <c r="I3212" s="324" t="s">
        <v>212</v>
      </c>
      <c r="J3212" s="368">
        <f t="shared" si="774"/>
        <v>284.99767177310508</v>
      </c>
      <c r="K3212" s="331">
        <v>0.13</v>
      </c>
      <c r="L3212" s="304" t="str">
        <f t="shared" si="777"/>
        <v>D</v>
      </c>
      <c r="M3212" s="388">
        <v>1</v>
      </c>
      <c r="N3212" s="304">
        <v>255</v>
      </c>
      <c r="O3212" s="304">
        <v>20</v>
      </c>
      <c r="P3212" s="331"/>
      <c r="Q3212" s="356"/>
      <c r="R3212" s="304"/>
      <c r="S3212" s="356">
        <v>284.99767177310508</v>
      </c>
      <c r="T3212" s="356">
        <v>306.62581946084225</v>
      </c>
      <c r="U3212" s="356">
        <f t="shared" si="775"/>
        <v>284.99767177310508</v>
      </c>
      <c r="V3212" s="356"/>
      <c r="W3212" s="304" t="s">
        <v>1674</v>
      </c>
      <c r="X3212" s="304" t="s">
        <v>213</v>
      </c>
      <c r="Y3212" s="366">
        <f t="shared" si="779"/>
        <v>274.5</v>
      </c>
      <c r="Z3212" s="304"/>
      <c r="AA3212" s="304"/>
      <c r="AB3212" s="304">
        <v>-999</v>
      </c>
      <c r="AC3212" s="304">
        <v>-999</v>
      </c>
      <c r="AD3212" s="366">
        <v>-999</v>
      </c>
      <c r="AE3212" s="304">
        <v>-999</v>
      </c>
      <c r="AF3212" s="304">
        <v>-999</v>
      </c>
      <c r="AG3212" s="304"/>
      <c r="AH3212" s="304">
        <v>8.3808800000000003E-2</v>
      </c>
      <c r="AI3212" s="312"/>
      <c r="AJ3212" s="332">
        <v>760</v>
      </c>
      <c r="AK3212" s="304">
        <f t="shared" si="778"/>
        <v>760</v>
      </c>
      <c r="AL3212" s="304">
        <f t="shared" si="776"/>
        <v>0.43</v>
      </c>
      <c r="AM3212" s="389" t="str">
        <f t="shared" si="780"/>
        <v/>
      </c>
      <c r="AN3212" s="304"/>
      <c r="AO3212" s="304"/>
      <c r="AP3212" s="312"/>
      <c r="AQ3212" s="312"/>
      <c r="AR3212" s="312"/>
      <c r="AS3212" s="304"/>
      <c r="AT3212" s="312"/>
      <c r="AU3212" s="329">
        <f>VLOOKUP(C3212,[1]world!$A$2:$B$3555,2,FALSE)</f>
        <v>5</v>
      </c>
      <c r="AV3212" s="329">
        <v>402</v>
      </c>
      <c r="AW3212" s="304">
        <v>0.37</v>
      </c>
      <c r="AX3212" s="304">
        <v>80</v>
      </c>
      <c r="AY3212" s="304">
        <v>-999</v>
      </c>
      <c r="AZ3212" s="304">
        <v>80</v>
      </c>
      <c r="BA3212" s="304">
        <v>80</v>
      </c>
      <c r="BB3212" s="304">
        <v>-999</v>
      </c>
      <c r="BC3212" s="304">
        <v>80</v>
      </c>
      <c r="BD3212" s="304">
        <v>80</v>
      </c>
      <c r="BE3212" s="304">
        <v>80</v>
      </c>
      <c r="BF3212" s="304">
        <v>-999</v>
      </c>
      <c r="BG3212" s="304">
        <v>-999</v>
      </c>
      <c r="BH3212" s="304">
        <v>80</v>
      </c>
      <c r="BI3212" s="304">
        <v>80</v>
      </c>
      <c r="BJ3212" s="304">
        <v>2</v>
      </c>
      <c r="BK3212" s="304" t="s">
        <v>4954</v>
      </c>
      <c r="BL3212" s="304">
        <v>2</v>
      </c>
    </row>
    <row r="3213" spans="1:64" ht="15" hidden="1" customHeight="1" x14ac:dyDescent="0.2">
      <c r="A3213" s="304" t="s">
        <v>6176</v>
      </c>
      <c r="B3213" s="304" t="s">
        <v>1612</v>
      </c>
      <c r="C3213" s="304">
        <v>3352</v>
      </c>
      <c r="D3213" s="349" t="s">
        <v>2779</v>
      </c>
      <c r="E3213" s="304" t="s">
        <v>2779</v>
      </c>
      <c r="F3213" s="304"/>
      <c r="G3213" s="324">
        <v>34.904299999999999</v>
      </c>
      <c r="H3213" s="324">
        <v>136.23070000000001</v>
      </c>
      <c r="I3213" s="324" t="s">
        <v>212</v>
      </c>
      <c r="J3213" s="368">
        <f t="shared" si="774"/>
        <v>522.91765719876366</v>
      </c>
      <c r="K3213" s="331">
        <v>0.2</v>
      </c>
      <c r="L3213" s="304" t="str">
        <f t="shared" si="777"/>
        <v>C</v>
      </c>
      <c r="M3213" s="388">
        <v>1</v>
      </c>
      <c r="N3213" s="304">
        <v>330.3</v>
      </c>
      <c r="O3213" s="304">
        <v>10</v>
      </c>
      <c r="P3213" s="331"/>
      <c r="Q3213" s="356"/>
      <c r="R3213" s="304"/>
      <c r="S3213" s="356">
        <v>431.04509158758975</v>
      </c>
      <c r="T3213" s="356">
        <v>522.91765719876366</v>
      </c>
      <c r="U3213" s="356">
        <f t="shared" si="775"/>
        <v>522.91765719876366</v>
      </c>
      <c r="V3213" s="356"/>
      <c r="W3213" s="304" t="s">
        <v>900</v>
      </c>
      <c r="X3213" s="304" t="s">
        <v>232</v>
      </c>
      <c r="Y3213" s="366">
        <f t="shared" si="779"/>
        <v>506.6</v>
      </c>
      <c r="Z3213" s="304"/>
      <c r="AA3213" s="304"/>
      <c r="AB3213" s="304">
        <v>-999</v>
      </c>
      <c r="AC3213" s="304">
        <v>-999</v>
      </c>
      <c r="AD3213" s="366">
        <v>-999</v>
      </c>
      <c r="AE3213" s="304">
        <v>-999</v>
      </c>
      <c r="AF3213" s="304">
        <v>-999</v>
      </c>
      <c r="AG3213" s="304"/>
      <c r="AH3213" s="304">
        <v>1.08553E-2</v>
      </c>
      <c r="AI3213" s="312"/>
      <c r="AJ3213" s="332">
        <v>442</v>
      </c>
      <c r="AK3213" s="304">
        <f t="shared" si="778"/>
        <v>425</v>
      </c>
      <c r="AL3213" s="304">
        <f t="shared" si="776"/>
        <v>0.43</v>
      </c>
      <c r="AM3213" s="389" t="str">
        <f t="shared" si="780"/>
        <v/>
      </c>
      <c r="AN3213" s="304"/>
      <c r="AO3213" s="304"/>
      <c r="AP3213" s="312"/>
      <c r="AQ3213" s="312"/>
      <c r="AR3213" s="312"/>
      <c r="AS3213" s="304"/>
      <c r="AT3213" s="312"/>
      <c r="AU3213" s="329">
        <f>VLOOKUP(C3213,[1]world!$A$2:$B$3555,2,FALSE)</f>
        <v>7</v>
      </c>
      <c r="AV3213" s="329">
        <v>388</v>
      </c>
      <c r="AW3213" s="304">
        <v>0.37</v>
      </c>
      <c r="AX3213" s="304">
        <v>240</v>
      </c>
      <c r="AY3213" s="304">
        <v>-999</v>
      </c>
      <c r="AZ3213" s="304">
        <v>240</v>
      </c>
      <c r="BA3213" s="304">
        <v>240</v>
      </c>
      <c r="BB3213" s="304">
        <v>-999</v>
      </c>
      <c r="BC3213" s="304">
        <v>240</v>
      </c>
      <c r="BD3213" s="304">
        <v>240</v>
      </c>
      <c r="BE3213" s="304">
        <v>240</v>
      </c>
      <c r="BF3213" s="304">
        <v>-999</v>
      </c>
      <c r="BG3213" s="304">
        <v>-999</v>
      </c>
      <c r="BH3213" s="304">
        <v>240</v>
      </c>
      <c r="BI3213" s="304">
        <v>240</v>
      </c>
      <c r="BJ3213" s="304">
        <v>2</v>
      </c>
      <c r="BK3213" s="304" t="s">
        <v>4954</v>
      </c>
      <c r="BL3213" s="304">
        <v>2</v>
      </c>
    </row>
    <row r="3214" spans="1:64" ht="15" hidden="1" customHeight="1" x14ac:dyDescent="0.2">
      <c r="A3214" s="304" t="s">
        <v>6103</v>
      </c>
      <c r="B3214" s="304" t="s">
        <v>2503</v>
      </c>
      <c r="C3214" s="304">
        <v>3353</v>
      </c>
      <c r="D3214" s="349" t="s">
        <v>2932</v>
      </c>
      <c r="E3214" s="309">
        <v>-999</v>
      </c>
      <c r="F3214" s="309"/>
      <c r="G3214" s="324">
        <v>35.235100000000003</v>
      </c>
      <c r="H3214" s="324">
        <v>136.36279999999999</v>
      </c>
      <c r="I3214" s="324" t="s">
        <v>212</v>
      </c>
      <c r="J3214" s="366">
        <v>562.5</v>
      </c>
      <c r="K3214" s="331">
        <v>0.1</v>
      </c>
      <c r="L3214" s="304" t="str">
        <f t="shared" si="777"/>
        <v>C</v>
      </c>
      <c r="M3214" s="388">
        <v>0</v>
      </c>
      <c r="N3214" s="304"/>
      <c r="O3214" s="304">
        <v>21</v>
      </c>
      <c r="P3214" s="356"/>
      <c r="Q3214" s="356"/>
      <c r="R3214" s="304" t="s">
        <v>2503</v>
      </c>
      <c r="S3214" s="304"/>
      <c r="T3214" s="304"/>
      <c r="U3214" s="304"/>
      <c r="V3214" s="304"/>
      <c r="W3214" s="304" t="s">
        <v>1674</v>
      </c>
      <c r="X3214" s="304" t="s">
        <v>213</v>
      </c>
      <c r="Y3214" s="366">
        <f t="shared" si="779"/>
        <v>274.5</v>
      </c>
      <c r="Z3214" s="304"/>
      <c r="AA3214" s="304"/>
      <c r="AB3214" s="304">
        <v>-999</v>
      </c>
      <c r="AC3214" s="304">
        <v>-999</v>
      </c>
      <c r="AD3214" s="366">
        <v>-999</v>
      </c>
      <c r="AE3214" s="304">
        <v>-999</v>
      </c>
      <c r="AF3214" s="304">
        <v>-999</v>
      </c>
      <c r="AG3214" s="304"/>
      <c r="AH3214" s="304">
        <v>2.9279900000000001E-2</v>
      </c>
      <c r="AI3214" s="312"/>
      <c r="AJ3214" s="332">
        <v>760</v>
      </c>
      <c r="AK3214" s="304">
        <f t="shared" si="778"/>
        <v>760</v>
      </c>
      <c r="AL3214" s="304">
        <f t="shared" si="776"/>
        <v>0.43</v>
      </c>
      <c r="AM3214" s="389" t="str">
        <f t="shared" si="780"/>
        <v/>
      </c>
      <c r="AN3214" s="304"/>
      <c r="AO3214" s="304"/>
      <c r="AP3214" s="312"/>
      <c r="AQ3214" s="312"/>
      <c r="AR3214" s="312"/>
      <c r="AS3214" s="304"/>
      <c r="AT3214" s="312"/>
      <c r="AU3214" s="329">
        <f>VLOOKUP(C3214,[1]world!$A$2:$B$3555,2,FALSE)</f>
        <v>1</v>
      </c>
      <c r="AV3214" s="329">
        <v>519</v>
      </c>
      <c r="AW3214" s="304">
        <v>0.37</v>
      </c>
      <c r="AX3214" s="304">
        <v>14</v>
      </c>
      <c r="AY3214" s="304">
        <v>32</v>
      </c>
      <c r="AZ3214" s="304">
        <v>40</v>
      </c>
      <c r="BA3214" s="304">
        <v>14</v>
      </c>
      <c r="BB3214" s="304">
        <v>32</v>
      </c>
      <c r="BC3214" s="304">
        <v>40</v>
      </c>
      <c r="BD3214" s="304">
        <v>20</v>
      </c>
      <c r="BE3214" s="304">
        <v>20</v>
      </c>
      <c r="BF3214" s="304">
        <v>-999</v>
      </c>
      <c r="BG3214" s="304">
        <v>-999</v>
      </c>
      <c r="BH3214" s="304">
        <v>40</v>
      </c>
      <c r="BI3214" s="304">
        <v>40</v>
      </c>
      <c r="BJ3214" s="304">
        <v>0</v>
      </c>
      <c r="BK3214" s="304">
        <v>0</v>
      </c>
      <c r="BL3214" s="304">
        <v>0</v>
      </c>
    </row>
    <row r="3215" spans="1:64" ht="15" hidden="1" customHeight="1" x14ac:dyDescent="0.2">
      <c r="A3215" s="304" t="s">
        <v>6103</v>
      </c>
      <c r="B3215" s="304" t="s">
        <v>2503</v>
      </c>
      <c r="C3215" s="304">
        <v>3354</v>
      </c>
      <c r="D3215" s="349" t="s">
        <v>2934</v>
      </c>
      <c r="E3215" s="309">
        <v>-999</v>
      </c>
      <c r="F3215" s="309"/>
      <c r="G3215" s="324">
        <v>35.244999999999997</v>
      </c>
      <c r="H3215" s="324">
        <v>135.87</v>
      </c>
      <c r="I3215" s="324" t="s">
        <v>212</v>
      </c>
      <c r="J3215" s="366">
        <v>569.19000000000005</v>
      </c>
      <c r="K3215" s="331">
        <v>0.1</v>
      </c>
      <c r="L3215" s="304" t="str">
        <f t="shared" si="777"/>
        <v>C</v>
      </c>
      <c r="M3215" s="388">
        <v>0</v>
      </c>
      <c r="N3215" s="304"/>
      <c r="O3215" s="304">
        <v>21</v>
      </c>
      <c r="P3215" s="356"/>
      <c r="Q3215" s="356"/>
      <c r="R3215" s="304" t="s">
        <v>2503</v>
      </c>
      <c r="S3215" s="304"/>
      <c r="T3215" s="304"/>
      <c r="U3215" s="304"/>
      <c r="V3215" s="304"/>
      <c r="W3215" s="304" t="s">
        <v>890</v>
      </c>
      <c r="X3215" s="304" t="s">
        <v>205</v>
      </c>
      <c r="Y3215" s="366">
        <f t="shared" si="779"/>
        <v>424.8</v>
      </c>
      <c r="Z3215" s="304"/>
      <c r="AA3215" s="304"/>
      <c r="AB3215" s="304">
        <v>-999</v>
      </c>
      <c r="AC3215" s="304">
        <v>-999</v>
      </c>
      <c r="AD3215" s="366">
        <v>-999</v>
      </c>
      <c r="AE3215" s="304">
        <v>-999</v>
      </c>
      <c r="AF3215" s="304">
        <v>-999</v>
      </c>
      <c r="AG3215" s="304"/>
      <c r="AH3215" s="304">
        <v>0.15317500000000001</v>
      </c>
      <c r="AI3215" s="312"/>
      <c r="AJ3215" s="332">
        <v>760</v>
      </c>
      <c r="AK3215" s="304">
        <f t="shared" si="778"/>
        <v>760</v>
      </c>
      <c r="AL3215" s="304">
        <f t="shared" si="776"/>
        <v>0.43</v>
      </c>
      <c r="AM3215" s="389" t="str">
        <f t="shared" si="780"/>
        <v/>
      </c>
      <c r="AN3215" s="304"/>
      <c r="AO3215" s="304"/>
      <c r="AP3215" s="312"/>
      <c r="AQ3215" s="312"/>
      <c r="AR3215" s="312"/>
      <c r="AS3215" s="304"/>
      <c r="AT3215" s="312"/>
      <c r="AU3215" s="329">
        <f>VLOOKUP(C3215,[1]world!$A$2:$B$3555,2,FALSE)</f>
        <v>1</v>
      </c>
      <c r="AV3215" s="329">
        <v>519</v>
      </c>
      <c r="AW3215" s="304">
        <v>0.37</v>
      </c>
      <c r="AX3215" s="304">
        <v>70</v>
      </c>
      <c r="AY3215" s="304">
        <v>70</v>
      </c>
      <c r="AZ3215" s="304">
        <v>-999</v>
      </c>
      <c r="BA3215" s="304">
        <v>70</v>
      </c>
      <c r="BB3215" s="304">
        <v>70</v>
      </c>
      <c r="BC3215" s="304">
        <v>-999</v>
      </c>
      <c r="BD3215" s="304">
        <v>20</v>
      </c>
      <c r="BE3215" s="304">
        <v>20</v>
      </c>
      <c r="BF3215" s="304">
        <v>-999</v>
      </c>
      <c r="BG3215" s="304">
        <v>-999</v>
      </c>
      <c r="BH3215" s="304">
        <v>40</v>
      </c>
      <c r="BI3215" s="304">
        <v>40</v>
      </c>
      <c r="BJ3215" s="304">
        <v>0</v>
      </c>
      <c r="BK3215" s="304">
        <v>0</v>
      </c>
      <c r="BL3215" s="304">
        <v>0</v>
      </c>
    </row>
    <row r="3216" spans="1:64" ht="15" hidden="1" customHeight="1" x14ac:dyDescent="0.2">
      <c r="A3216" s="304" t="s">
        <v>6103</v>
      </c>
      <c r="B3216" s="304" t="s">
        <v>2503</v>
      </c>
      <c r="C3216" s="304">
        <v>3355</v>
      </c>
      <c r="D3216" s="349" t="s">
        <v>2748</v>
      </c>
      <c r="E3216" s="309">
        <v>-999</v>
      </c>
      <c r="F3216" s="309"/>
      <c r="G3216" s="324">
        <v>34.849699999999999</v>
      </c>
      <c r="H3216" s="324">
        <v>136.03440000000001</v>
      </c>
      <c r="I3216" s="324" t="s">
        <v>212</v>
      </c>
      <c r="J3216" s="366">
        <v>392.59</v>
      </c>
      <c r="K3216" s="331">
        <v>0.1</v>
      </c>
      <c r="L3216" s="304" t="str">
        <f t="shared" si="777"/>
        <v>C</v>
      </c>
      <c r="M3216" s="388">
        <v>0</v>
      </c>
      <c r="N3216" s="304"/>
      <c r="O3216" s="304">
        <v>21</v>
      </c>
      <c r="P3216" s="356"/>
      <c r="Q3216" s="356"/>
      <c r="R3216" s="304" t="s">
        <v>2503</v>
      </c>
      <c r="S3216" s="304"/>
      <c r="T3216" s="304"/>
      <c r="U3216" s="304"/>
      <c r="V3216" s="304"/>
      <c r="W3216" s="304" t="s">
        <v>1674</v>
      </c>
      <c r="X3216" s="304" t="s">
        <v>213</v>
      </c>
      <c r="Y3216" s="366">
        <f t="shared" si="779"/>
        <v>274.5</v>
      </c>
      <c r="Z3216" s="304"/>
      <c r="AA3216" s="304"/>
      <c r="AB3216" s="304">
        <v>-999</v>
      </c>
      <c r="AC3216" s="304">
        <v>-999</v>
      </c>
      <c r="AD3216" s="366">
        <v>-999</v>
      </c>
      <c r="AE3216" s="304">
        <v>-999</v>
      </c>
      <c r="AF3216" s="304">
        <v>-999</v>
      </c>
      <c r="AG3216" s="304"/>
      <c r="AH3216" s="304">
        <v>7.5534699999999996E-2</v>
      </c>
      <c r="AI3216" s="312"/>
      <c r="AJ3216" s="332">
        <v>760</v>
      </c>
      <c r="AK3216" s="304">
        <f t="shared" si="778"/>
        <v>760</v>
      </c>
      <c r="AL3216" s="304">
        <f t="shared" si="776"/>
        <v>0.43</v>
      </c>
      <c r="AM3216" s="389" t="str">
        <f t="shared" si="780"/>
        <v/>
      </c>
      <c r="AN3216" s="304"/>
      <c r="AO3216" s="304"/>
      <c r="AP3216" s="312"/>
      <c r="AQ3216" s="312"/>
      <c r="AR3216" s="312"/>
      <c r="AS3216" s="304"/>
      <c r="AT3216" s="312"/>
      <c r="AU3216" s="329">
        <f>VLOOKUP(C3216,[1]world!$A$2:$B$3555,2,FALSE)</f>
        <v>1</v>
      </c>
      <c r="AV3216" s="329">
        <v>519</v>
      </c>
      <c r="AW3216" s="304">
        <v>0.37</v>
      </c>
      <c r="AX3216" s="304">
        <v>38</v>
      </c>
      <c r="AY3216" s="304">
        <v>-999</v>
      </c>
      <c r="AZ3216" s="304">
        <v>80</v>
      </c>
      <c r="BA3216" s="304">
        <v>38</v>
      </c>
      <c r="BB3216" s="304">
        <v>-999</v>
      </c>
      <c r="BC3216" s="304">
        <v>80</v>
      </c>
      <c r="BD3216" s="304">
        <v>80</v>
      </c>
      <c r="BE3216" s="304">
        <v>80</v>
      </c>
      <c r="BF3216" s="304">
        <v>-999</v>
      </c>
      <c r="BG3216" s="304">
        <v>-999</v>
      </c>
      <c r="BH3216" s="304">
        <v>80</v>
      </c>
      <c r="BI3216" s="304">
        <v>80</v>
      </c>
      <c r="BJ3216" s="304">
        <v>0</v>
      </c>
      <c r="BK3216" s="304" t="s">
        <v>4954</v>
      </c>
      <c r="BL3216" s="304">
        <v>0</v>
      </c>
    </row>
    <row r="3217" spans="1:64" ht="15" hidden="1" customHeight="1" x14ac:dyDescent="0.2">
      <c r="A3217" s="304" t="s">
        <v>6103</v>
      </c>
      <c r="B3217" s="304" t="s">
        <v>2503</v>
      </c>
      <c r="C3217" s="304">
        <v>3356</v>
      </c>
      <c r="D3217" s="349" t="s">
        <v>2805</v>
      </c>
      <c r="E3217" s="309">
        <v>-999</v>
      </c>
      <c r="F3217" s="309"/>
      <c r="G3217" s="324">
        <v>34.960599999999999</v>
      </c>
      <c r="H3217" s="324">
        <v>136.26390000000001</v>
      </c>
      <c r="I3217" s="324" t="s">
        <v>212</v>
      </c>
      <c r="J3217" s="366">
        <v>482.76</v>
      </c>
      <c r="K3217" s="331">
        <v>0.1</v>
      </c>
      <c r="L3217" s="304" t="str">
        <f t="shared" si="777"/>
        <v>C</v>
      </c>
      <c r="M3217" s="388">
        <v>0</v>
      </c>
      <c r="N3217" s="304"/>
      <c r="O3217" s="304">
        <v>21</v>
      </c>
      <c r="P3217" s="356"/>
      <c r="Q3217" s="356"/>
      <c r="R3217" s="304" t="s">
        <v>2503</v>
      </c>
      <c r="S3217" s="304"/>
      <c r="T3217" s="304"/>
      <c r="U3217" s="304"/>
      <c r="V3217" s="304"/>
      <c r="W3217" s="304" t="s">
        <v>900</v>
      </c>
      <c r="X3217" s="304" t="s">
        <v>232</v>
      </c>
      <c r="Y3217" s="366">
        <f t="shared" si="779"/>
        <v>506.6</v>
      </c>
      <c r="Z3217" s="304"/>
      <c r="AA3217" s="304"/>
      <c r="AB3217" s="304">
        <v>-999</v>
      </c>
      <c r="AC3217" s="304">
        <v>-999</v>
      </c>
      <c r="AD3217" s="366">
        <v>-999</v>
      </c>
      <c r="AE3217" s="304">
        <v>-999</v>
      </c>
      <c r="AF3217" s="304">
        <v>-999</v>
      </c>
      <c r="AG3217" s="304"/>
      <c r="AH3217" s="304">
        <v>4.0158800000000001E-2</v>
      </c>
      <c r="AI3217" s="312"/>
      <c r="AJ3217" s="332">
        <v>760</v>
      </c>
      <c r="AK3217" s="304">
        <f t="shared" si="778"/>
        <v>760</v>
      </c>
      <c r="AL3217" s="304">
        <f t="shared" si="776"/>
        <v>0.43</v>
      </c>
      <c r="AM3217" s="389" t="str">
        <f t="shared" si="780"/>
        <v/>
      </c>
      <c r="AN3217" s="304"/>
      <c r="AO3217" s="304"/>
      <c r="AP3217" s="312"/>
      <c r="AQ3217" s="312"/>
      <c r="AR3217" s="312"/>
      <c r="AS3217" s="304"/>
      <c r="AT3217" s="312"/>
      <c r="AU3217" s="329">
        <f>VLOOKUP(C3217,[1]world!$A$2:$B$3555,2,FALSE)</f>
        <v>7</v>
      </c>
      <c r="AV3217" s="329">
        <v>388</v>
      </c>
      <c r="AW3217" s="304">
        <v>0.37</v>
      </c>
      <c r="AX3217" s="304">
        <v>36</v>
      </c>
      <c r="AY3217" s="304">
        <v>68</v>
      </c>
      <c r="AZ3217" s="304">
        <v>136</v>
      </c>
      <c r="BA3217" s="304">
        <v>36</v>
      </c>
      <c r="BB3217" s="304">
        <v>68</v>
      </c>
      <c r="BC3217" s="304">
        <v>136</v>
      </c>
      <c r="BD3217" s="304">
        <v>140</v>
      </c>
      <c r="BE3217" s="304">
        <v>140</v>
      </c>
      <c r="BF3217" s="304">
        <v>-999</v>
      </c>
      <c r="BG3217" s="304">
        <v>-999</v>
      </c>
      <c r="BH3217" s="304">
        <v>140</v>
      </c>
      <c r="BI3217" s="304">
        <v>140</v>
      </c>
      <c r="BJ3217" s="304">
        <v>0</v>
      </c>
      <c r="BK3217" s="304">
        <v>0</v>
      </c>
      <c r="BL3217" s="304">
        <v>0</v>
      </c>
    </row>
    <row r="3218" spans="1:64" ht="15" hidden="1" customHeight="1" x14ac:dyDescent="0.2">
      <c r="A3218" s="304" t="s">
        <v>6176</v>
      </c>
      <c r="B3218" s="304" t="s">
        <v>1612</v>
      </c>
      <c r="C3218" s="304">
        <v>3357</v>
      </c>
      <c r="D3218" s="349" t="s">
        <v>2611</v>
      </c>
      <c r="E3218" s="304" t="s">
        <v>2611</v>
      </c>
      <c r="F3218" s="304"/>
      <c r="G3218" s="324">
        <v>34.571800000000003</v>
      </c>
      <c r="H3218" s="324">
        <v>132.01410000000001</v>
      </c>
      <c r="I3218" s="324" t="s">
        <v>212</v>
      </c>
      <c r="J3218" s="368">
        <f>U3218</f>
        <v>521.53147312341719</v>
      </c>
      <c r="K3218" s="331">
        <v>0.2</v>
      </c>
      <c r="L3218" s="304" t="str">
        <f t="shared" si="777"/>
        <v>C</v>
      </c>
      <c r="M3218" s="388">
        <v>1</v>
      </c>
      <c r="N3218" s="304">
        <v>329.3</v>
      </c>
      <c r="O3218" s="304">
        <v>10</v>
      </c>
      <c r="P3218" s="331"/>
      <c r="Q3218" s="356"/>
      <c r="R3218" s="304"/>
      <c r="S3218" s="356">
        <v>429.70203382340389</v>
      </c>
      <c r="T3218" s="356">
        <v>521.53147312341719</v>
      </c>
      <c r="U3218" s="356">
        <f>IF(O3218&lt;=10,T3218,IF(O3218&gt;=20,S3218,((O3218-10)*(S3218-T3218)/10+T3218)))</f>
        <v>521.53147312341719</v>
      </c>
      <c r="V3218" s="356"/>
      <c r="W3218" s="304" t="s">
        <v>890</v>
      </c>
      <c r="X3218" s="304" t="s">
        <v>205</v>
      </c>
      <c r="Y3218" s="366">
        <f t="shared" si="779"/>
        <v>424.8</v>
      </c>
      <c r="Z3218" s="304"/>
      <c r="AA3218" s="304"/>
      <c r="AB3218" s="304">
        <v>-999</v>
      </c>
      <c r="AC3218" s="304">
        <v>-999</v>
      </c>
      <c r="AD3218" s="366">
        <v>-999</v>
      </c>
      <c r="AE3218" s="304">
        <v>-999</v>
      </c>
      <c r="AF3218" s="304">
        <v>-999</v>
      </c>
      <c r="AG3218" s="304"/>
      <c r="AH3218" s="304">
        <v>0.122434</v>
      </c>
      <c r="AI3218" s="312"/>
      <c r="AJ3218" s="332">
        <v>760</v>
      </c>
      <c r="AK3218" s="304">
        <f t="shared" si="778"/>
        <v>760</v>
      </c>
      <c r="AL3218" s="304">
        <f t="shared" si="776"/>
        <v>0.43</v>
      </c>
      <c r="AM3218" s="389" t="str">
        <f t="shared" si="780"/>
        <v/>
      </c>
      <c r="AN3218" s="304"/>
      <c r="AO3218" s="304"/>
      <c r="AP3218" s="312"/>
      <c r="AQ3218" s="312"/>
      <c r="AR3218" s="312"/>
      <c r="AS3218" s="304"/>
      <c r="AT3218" s="312"/>
      <c r="AU3218" s="329">
        <f>VLOOKUP(C3218,[1]world!$A$2:$B$3555,2,FALSE)</f>
        <v>5</v>
      </c>
      <c r="AV3218" s="329">
        <v>402</v>
      </c>
      <c r="AW3218" s="304">
        <v>0.37</v>
      </c>
      <c r="AX3218" s="304">
        <v>7</v>
      </c>
      <c r="AY3218" s="304">
        <v>-999</v>
      </c>
      <c r="AZ3218" s="304">
        <v>-999</v>
      </c>
      <c r="BA3218" s="304">
        <v>7</v>
      </c>
      <c r="BB3218" s="304">
        <v>-999</v>
      </c>
      <c r="BC3218" s="304">
        <v>-999</v>
      </c>
      <c r="BD3218" s="304">
        <v>7</v>
      </c>
      <c r="BE3218" s="304">
        <v>7</v>
      </c>
      <c r="BF3218" s="304">
        <v>20</v>
      </c>
      <c r="BG3218" s="304">
        <v>40</v>
      </c>
      <c r="BH3218" s="304">
        <f>BI3218</f>
        <v>-999</v>
      </c>
      <c r="BI3218" s="304">
        <f>BC3218</f>
        <v>-999</v>
      </c>
      <c r="BJ3218" s="304">
        <v>0</v>
      </c>
      <c r="BK3218" s="304">
        <v>0</v>
      </c>
      <c r="BL3218" s="304">
        <v>0</v>
      </c>
    </row>
    <row r="3219" spans="1:64" ht="15" hidden="1" customHeight="1" x14ac:dyDescent="0.2">
      <c r="A3219" s="304" t="s">
        <v>6176</v>
      </c>
      <c r="B3219" s="304" t="s">
        <v>1612</v>
      </c>
      <c r="C3219" s="304">
        <v>3358</v>
      </c>
      <c r="D3219" s="349" t="s">
        <v>2495</v>
      </c>
      <c r="E3219" s="304" t="s">
        <v>2495</v>
      </c>
      <c r="F3219" s="304"/>
      <c r="G3219" s="324">
        <v>34.352899999999998</v>
      </c>
      <c r="H3219" s="324">
        <v>131.93520000000001</v>
      </c>
      <c r="I3219" s="324" t="s">
        <v>214</v>
      </c>
      <c r="J3219" s="368">
        <f>U3219</f>
        <v>502.27639912191847</v>
      </c>
      <c r="K3219" s="331">
        <v>0.2</v>
      </c>
      <c r="L3219" s="304" t="str">
        <f t="shared" si="777"/>
        <v>C</v>
      </c>
      <c r="M3219" s="388">
        <v>1</v>
      </c>
      <c r="N3219" s="304">
        <v>315.5</v>
      </c>
      <c r="O3219" s="304">
        <v>10</v>
      </c>
      <c r="P3219" s="331"/>
      <c r="Q3219" s="356"/>
      <c r="R3219" s="304"/>
      <c r="S3219" s="356">
        <v>411.18015413120099</v>
      </c>
      <c r="T3219" s="356">
        <v>502.27639912191847</v>
      </c>
      <c r="U3219" s="356">
        <f>IF(O3219&lt;=10,T3219,IF(O3219&gt;=20,S3219,((O3219-10)*(S3219-T3219)/10+T3219)))</f>
        <v>502.27639912191847</v>
      </c>
      <c r="V3219" s="356"/>
      <c r="W3219" s="304" t="s">
        <v>4661</v>
      </c>
      <c r="X3219" s="304">
        <v>-999</v>
      </c>
      <c r="Y3219" s="366" t="str">
        <f t="shared" si="779"/>
        <v>-</v>
      </c>
      <c r="Z3219" s="304"/>
      <c r="AA3219" s="304"/>
      <c r="AB3219" s="304">
        <v>-999</v>
      </c>
      <c r="AC3219" s="304">
        <v>-999</v>
      </c>
      <c r="AD3219" s="366">
        <v>-999</v>
      </c>
      <c r="AE3219" s="304">
        <v>-999</v>
      </c>
      <c r="AF3219" s="304">
        <v>-999</v>
      </c>
      <c r="AG3219" s="304"/>
      <c r="AH3219" s="304">
        <v>5.6802499999999999E-2</v>
      </c>
      <c r="AI3219" s="312"/>
      <c r="AJ3219" s="332">
        <v>760</v>
      </c>
      <c r="AK3219" s="304">
        <f t="shared" si="778"/>
        <v>760</v>
      </c>
      <c r="AL3219" s="304">
        <f t="shared" si="776"/>
        <v>0.43</v>
      </c>
      <c r="AM3219" s="389" t="str">
        <f t="shared" si="780"/>
        <v/>
      </c>
      <c r="AN3219" s="304"/>
      <c r="AO3219" s="304"/>
      <c r="AP3219" s="312"/>
      <c r="AQ3219" s="312"/>
      <c r="AR3219" s="312"/>
      <c r="AS3219" s="304"/>
      <c r="AT3219" s="312"/>
      <c r="AU3219" s="329">
        <f>VLOOKUP(C3219,[1]world!$A$2:$B$3555,2,FALSE)</f>
        <v>1</v>
      </c>
      <c r="AV3219" s="329">
        <v>519</v>
      </c>
      <c r="AW3219" s="304">
        <v>0.37</v>
      </c>
      <c r="AX3219" s="304">
        <v>20</v>
      </c>
      <c r="AY3219" s="304">
        <v>-999</v>
      </c>
      <c r="AZ3219" s="304">
        <v>40</v>
      </c>
      <c r="BA3219" s="304">
        <v>20</v>
      </c>
      <c r="BB3219" s="304">
        <v>-999</v>
      </c>
      <c r="BC3219" s="304">
        <v>40</v>
      </c>
      <c r="BD3219" s="304">
        <v>20</v>
      </c>
      <c r="BE3219" s="304">
        <v>20</v>
      </c>
      <c r="BF3219" s="304">
        <v>-999</v>
      </c>
      <c r="BG3219" s="304">
        <v>-999</v>
      </c>
      <c r="BH3219" s="304">
        <v>40</v>
      </c>
      <c r="BI3219" s="304">
        <v>40</v>
      </c>
      <c r="BJ3219" s="304">
        <v>2</v>
      </c>
      <c r="BK3219" s="304" t="s">
        <v>4954</v>
      </c>
      <c r="BL3219" s="304">
        <v>2</v>
      </c>
    </row>
    <row r="3220" spans="1:64" ht="15" hidden="1" customHeight="1" x14ac:dyDescent="0.2">
      <c r="A3220" s="304" t="s">
        <v>6176</v>
      </c>
      <c r="B3220" s="304" t="s">
        <v>1612</v>
      </c>
      <c r="C3220" s="304">
        <v>3359</v>
      </c>
      <c r="D3220" s="349" t="s">
        <v>2668</v>
      </c>
      <c r="E3220" s="304" t="s">
        <v>2668</v>
      </c>
      <c r="F3220" s="304"/>
      <c r="G3220" s="324">
        <v>34.668999999999997</v>
      </c>
      <c r="H3220" s="324">
        <v>131.8458</v>
      </c>
      <c r="I3220" s="324" t="s">
        <v>212</v>
      </c>
      <c r="J3220" s="368">
        <f>U3220</f>
        <v>762.09713716392014</v>
      </c>
      <c r="K3220" s="331">
        <v>0.2</v>
      </c>
      <c r="L3220" s="304" t="str">
        <f t="shared" si="777"/>
        <v>B</v>
      </c>
      <c r="M3220" s="388">
        <v>1</v>
      </c>
      <c r="N3220" s="304">
        <v>516.4</v>
      </c>
      <c r="O3220" s="304">
        <v>10</v>
      </c>
      <c r="P3220" s="331"/>
      <c r="Q3220" s="356"/>
      <c r="R3220" s="304"/>
      <c r="S3220" s="356">
        <v>682.75899682137867</v>
      </c>
      <c r="T3220" s="356">
        <v>762.09713716392014</v>
      </c>
      <c r="U3220" s="356">
        <f>IF(O3220&lt;=10,T3220,IF(O3220&gt;=20,S3220,((O3220-10)*(S3220-T3220)/10+T3220)))</f>
        <v>762.09713716392014</v>
      </c>
      <c r="V3220" s="356"/>
      <c r="W3220" s="304" t="s">
        <v>900</v>
      </c>
      <c r="X3220" s="304" t="s">
        <v>232</v>
      </c>
      <c r="Y3220" s="366">
        <f t="shared" si="779"/>
        <v>506.6</v>
      </c>
      <c r="Z3220" s="304"/>
      <c r="AA3220" s="304"/>
      <c r="AB3220" s="304">
        <v>-999</v>
      </c>
      <c r="AC3220" s="304">
        <v>-999</v>
      </c>
      <c r="AD3220" s="366">
        <v>-999</v>
      </c>
      <c r="AE3220" s="304">
        <v>-999</v>
      </c>
      <c r="AF3220" s="304">
        <v>-999</v>
      </c>
      <c r="AG3220" s="304"/>
      <c r="AH3220" s="304">
        <v>3.1708800000000002E-2</v>
      </c>
      <c r="AI3220" s="312"/>
      <c r="AJ3220" s="332">
        <v>760</v>
      </c>
      <c r="AK3220" s="304">
        <f t="shared" si="778"/>
        <v>760</v>
      </c>
      <c r="AL3220" s="304">
        <f t="shared" si="776"/>
        <v>0.43</v>
      </c>
      <c r="AM3220" s="389" t="str">
        <f t="shared" si="780"/>
        <v/>
      </c>
      <c r="AN3220" s="304"/>
      <c r="AO3220" s="304"/>
      <c r="AP3220" s="312"/>
      <c r="AQ3220" s="312"/>
      <c r="AR3220" s="312"/>
      <c r="AS3220" s="304"/>
      <c r="AT3220" s="312"/>
      <c r="AU3220" s="329">
        <f>VLOOKUP(C3220,[1]world!$A$2:$B$3555,2,FALSE)</f>
        <v>7</v>
      </c>
      <c r="AV3220" s="329">
        <v>388</v>
      </c>
      <c r="AW3220" s="304">
        <v>0.37</v>
      </c>
      <c r="AX3220" s="304">
        <v>20</v>
      </c>
      <c r="AY3220" s="304">
        <v>-999</v>
      </c>
      <c r="AZ3220" s="304">
        <v>60</v>
      </c>
      <c r="BA3220" s="304">
        <v>20</v>
      </c>
      <c r="BB3220" s="304">
        <v>-999</v>
      </c>
      <c r="BC3220" s="304">
        <v>60</v>
      </c>
      <c r="BD3220" s="304">
        <v>20</v>
      </c>
      <c r="BE3220" s="304">
        <v>20</v>
      </c>
      <c r="BF3220" s="304">
        <v>-999</v>
      </c>
      <c r="BG3220" s="304">
        <v>-999</v>
      </c>
      <c r="BH3220" s="304">
        <v>60</v>
      </c>
      <c r="BI3220" s="304">
        <v>60</v>
      </c>
      <c r="BJ3220" s="304">
        <v>2</v>
      </c>
      <c r="BK3220" s="304" t="s">
        <v>4954</v>
      </c>
      <c r="BL3220" s="304">
        <v>2</v>
      </c>
    </row>
    <row r="3221" spans="1:64" ht="15" hidden="1" customHeight="1" x14ac:dyDescent="0.2">
      <c r="A3221" s="304" t="s">
        <v>6176</v>
      </c>
      <c r="B3221" s="304" t="s">
        <v>1612</v>
      </c>
      <c r="C3221" s="304">
        <v>3360</v>
      </c>
      <c r="D3221" s="349" t="s">
        <v>2563</v>
      </c>
      <c r="E3221" s="304" t="s">
        <v>2563</v>
      </c>
      <c r="F3221" s="304"/>
      <c r="G3221" s="324">
        <v>34.466799999999999</v>
      </c>
      <c r="H3221" s="324">
        <v>131.77520000000001</v>
      </c>
      <c r="I3221" s="324" t="s">
        <v>214</v>
      </c>
      <c r="J3221" s="368">
        <f>U3221</f>
        <v>385.90657395012431</v>
      </c>
      <c r="K3221" s="331">
        <v>0.2</v>
      </c>
      <c r="L3221" s="304" t="str">
        <f t="shared" si="777"/>
        <v>C</v>
      </c>
      <c r="M3221" s="388">
        <v>1</v>
      </c>
      <c r="N3221" s="304">
        <v>251.4</v>
      </c>
      <c r="O3221" s="304">
        <v>11</v>
      </c>
      <c r="P3221" s="331"/>
      <c r="Q3221" s="356"/>
      <c r="R3221" s="304"/>
      <c r="S3221" s="356">
        <v>319.41678137604936</v>
      </c>
      <c r="T3221" s="356">
        <v>393.29432868057705</v>
      </c>
      <c r="U3221" s="356">
        <f>IF(O3221&lt;=10,T3221,IF(O3221&gt;=20,S3221,((O3221-10)*(S3221-T3221)/10+T3221)))</f>
        <v>385.90657395012431</v>
      </c>
      <c r="V3221" s="356"/>
      <c r="W3221" s="304" t="s">
        <v>4661</v>
      </c>
      <c r="X3221" s="304">
        <v>-999</v>
      </c>
      <c r="Y3221" s="366" t="str">
        <f t="shared" si="779"/>
        <v>-</v>
      </c>
      <c r="Z3221" s="304"/>
      <c r="AA3221" s="304"/>
      <c r="AB3221" s="304">
        <v>-999</v>
      </c>
      <c r="AC3221" s="304">
        <v>-999</v>
      </c>
      <c r="AD3221" s="366">
        <v>-999</v>
      </c>
      <c r="AE3221" s="304">
        <v>-999</v>
      </c>
      <c r="AF3221" s="304">
        <v>-999</v>
      </c>
      <c r="AG3221" s="304"/>
      <c r="AH3221" s="304">
        <v>0.109607</v>
      </c>
      <c r="AI3221" s="312"/>
      <c r="AJ3221" s="332">
        <v>760</v>
      </c>
      <c r="AK3221" s="304">
        <f t="shared" si="778"/>
        <v>760</v>
      </c>
      <c r="AL3221" s="304">
        <f t="shared" si="776"/>
        <v>0.43</v>
      </c>
      <c r="AM3221" s="389" t="str">
        <f t="shared" si="780"/>
        <v/>
      </c>
      <c r="AN3221" s="304"/>
      <c r="AO3221" s="304"/>
      <c r="AP3221" s="312"/>
      <c r="AQ3221" s="312"/>
      <c r="AR3221" s="312"/>
      <c r="AS3221" s="304"/>
      <c r="AT3221" s="312"/>
      <c r="AU3221" s="329">
        <f>VLOOKUP(C3221,[1]world!$A$2:$B$3555,2,FALSE)</f>
        <v>1</v>
      </c>
      <c r="AV3221" s="329">
        <v>519</v>
      </c>
      <c r="AW3221" s="304">
        <v>0.37</v>
      </c>
      <c r="AX3221" s="304">
        <v>20</v>
      </c>
      <c r="AY3221" s="304">
        <v>-999</v>
      </c>
      <c r="AZ3221" s="304">
        <v>40</v>
      </c>
      <c r="BA3221" s="304">
        <v>20</v>
      </c>
      <c r="BB3221" s="304">
        <v>-999</v>
      </c>
      <c r="BC3221" s="304">
        <v>40</v>
      </c>
      <c r="BD3221" s="304">
        <v>20</v>
      </c>
      <c r="BE3221" s="304">
        <v>20</v>
      </c>
      <c r="BF3221" s="304">
        <v>-999</v>
      </c>
      <c r="BG3221" s="304">
        <v>-999</v>
      </c>
      <c r="BH3221" s="304">
        <v>40</v>
      </c>
      <c r="BI3221" s="304">
        <v>40</v>
      </c>
      <c r="BJ3221" s="304">
        <v>2</v>
      </c>
      <c r="BK3221" s="304" t="s">
        <v>4954</v>
      </c>
      <c r="BL3221" s="304">
        <v>2</v>
      </c>
    </row>
    <row r="3222" spans="1:64" ht="15" hidden="1" customHeight="1" x14ac:dyDescent="0.2">
      <c r="A3222" s="304" t="s">
        <v>6176</v>
      </c>
      <c r="B3222" s="304" t="s">
        <v>1612</v>
      </c>
      <c r="C3222" s="304">
        <v>3361</v>
      </c>
      <c r="D3222" s="349" t="s">
        <v>3416</v>
      </c>
      <c r="E3222" s="304" t="s">
        <v>3416</v>
      </c>
      <c r="F3222" s="304"/>
      <c r="G3222" s="324">
        <v>36.293199999999999</v>
      </c>
      <c r="H3222" s="324">
        <v>133.3561</v>
      </c>
      <c r="I3222" s="324" t="s">
        <v>212</v>
      </c>
      <c r="J3222" s="368">
        <f>U3222</f>
        <v>315.5533358392031</v>
      </c>
      <c r="K3222" s="331">
        <v>0.2</v>
      </c>
      <c r="L3222" s="304" t="str">
        <f t="shared" si="777"/>
        <v>D</v>
      </c>
      <c r="M3222" s="388">
        <v>1</v>
      </c>
      <c r="N3222" s="304">
        <v>190.2</v>
      </c>
      <c r="O3222" s="304">
        <v>10</v>
      </c>
      <c r="P3222" s="331"/>
      <c r="Q3222" s="356"/>
      <c r="R3222" s="304"/>
      <c r="S3222" s="356">
        <v>244.24487494457998</v>
      </c>
      <c r="T3222" s="356">
        <v>315.5533358392031</v>
      </c>
      <c r="U3222" s="356">
        <f>IF(O3222&lt;=10,T3222,IF(O3222&gt;=20,S3222,((O3222-10)*(S3222-T3222)/10+T3222)))</f>
        <v>315.5533358392031</v>
      </c>
      <c r="V3222" s="356"/>
      <c r="W3222" s="304" t="s">
        <v>900</v>
      </c>
      <c r="X3222" s="304" t="s">
        <v>232</v>
      </c>
      <c r="Y3222" s="366">
        <f t="shared" si="779"/>
        <v>506.6</v>
      </c>
      <c r="Z3222" s="304"/>
      <c r="AA3222" s="304"/>
      <c r="AB3222" s="304">
        <v>-999</v>
      </c>
      <c r="AC3222" s="304">
        <v>-999</v>
      </c>
      <c r="AD3222" s="366">
        <v>-999</v>
      </c>
      <c r="AE3222" s="304">
        <v>-999</v>
      </c>
      <c r="AF3222" s="304">
        <v>-999</v>
      </c>
      <c r="AG3222" s="304"/>
      <c r="AH3222" s="304">
        <v>7.1907299999999993E-2</v>
      </c>
      <c r="AI3222" s="312"/>
      <c r="AJ3222" s="332">
        <v>547</v>
      </c>
      <c r="AK3222" s="304">
        <f t="shared" si="778"/>
        <v>555</v>
      </c>
      <c r="AL3222" s="304">
        <f t="shared" si="776"/>
        <v>0.43</v>
      </c>
      <c r="AM3222" s="389" t="str">
        <f t="shared" si="780"/>
        <v/>
      </c>
      <c r="AN3222" s="304"/>
      <c r="AO3222" s="304"/>
      <c r="AP3222" s="312"/>
      <c r="AQ3222" s="312"/>
      <c r="AR3222" s="312"/>
      <c r="AS3222" s="304"/>
      <c r="AT3222" s="312"/>
      <c r="AU3222" s="329">
        <f>VLOOKUP(C3222,[1]world!$A$2:$B$3555,2,FALSE)</f>
        <v>7</v>
      </c>
      <c r="AV3222" s="329">
        <v>388</v>
      </c>
      <c r="AW3222" s="304">
        <v>0.37</v>
      </c>
      <c r="AX3222" s="304">
        <v>-999</v>
      </c>
      <c r="AY3222" s="304">
        <v>-999</v>
      </c>
      <c r="AZ3222" s="304">
        <v>-999</v>
      </c>
      <c r="BA3222" s="304">
        <v>-999</v>
      </c>
      <c r="BB3222" s="304">
        <v>-999</v>
      </c>
      <c r="BC3222" s="304">
        <v>-999</v>
      </c>
      <c r="BD3222" s="304">
        <v>-999</v>
      </c>
      <c r="BE3222" s="304">
        <v>-999</v>
      </c>
      <c r="BF3222" s="304">
        <v>-999</v>
      </c>
      <c r="BG3222" s="304">
        <v>-999</v>
      </c>
      <c r="BH3222" s="304">
        <v>-999</v>
      </c>
      <c r="BI3222" s="304">
        <v>-999</v>
      </c>
      <c r="BJ3222" s="304" t="s">
        <v>4954</v>
      </c>
      <c r="BK3222" s="304" t="s">
        <v>4954</v>
      </c>
      <c r="BL3222" s="304">
        <v>2</v>
      </c>
    </row>
    <row r="3223" spans="1:64" ht="15" hidden="1" customHeight="1" x14ac:dyDescent="0.2">
      <c r="A3223" s="304" t="s">
        <v>6103</v>
      </c>
      <c r="B3223" s="304" t="s">
        <v>2503</v>
      </c>
      <c r="C3223" s="304">
        <v>3362</v>
      </c>
      <c r="D3223" s="349" t="s">
        <v>2684</v>
      </c>
      <c r="E3223" s="309">
        <v>-999</v>
      </c>
      <c r="F3223" s="309"/>
      <c r="G3223" s="324">
        <v>34.690800000000003</v>
      </c>
      <c r="H3223" s="324">
        <v>132.0427</v>
      </c>
      <c r="I3223" s="324" t="s">
        <v>212</v>
      </c>
      <c r="J3223" s="366">
        <v>318.29000000000002</v>
      </c>
      <c r="K3223" s="331">
        <v>0.1</v>
      </c>
      <c r="L3223" s="304" t="str">
        <f t="shared" si="777"/>
        <v>D</v>
      </c>
      <c r="M3223" s="388">
        <v>0</v>
      </c>
      <c r="N3223" s="304"/>
      <c r="O3223" s="304">
        <v>21</v>
      </c>
      <c r="P3223" s="356"/>
      <c r="Q3223" s="356"/>
      <c r="R3223" s="304" t="s">
        <v>2503</v>
      </c>
      <c r="S3223" s="304"/>
      <c r="T3223" s="304"/>
      <c r="U3223" s="304"/>
      <c r="V3223" s="304"/>
      <c r="W3223" s="304" t="s">
        <v>900</v>
      </c>
      <c r="X3223" s="304" t="s">
        <v>232</v>
      </c>
      <c r="Y3223" s="366">
        <f t="shared" si="779"/>
        <v>506.6</v>
      </c>
      <c r="Z3223" s="304"/>
      <c r="AA3223" s="304"/>
      <c r="AB3223" s="304">
        <v>-999</v>
      </c>
      <c r="AC3223" s="304">
        <v>-999</v>
      </c>
      <c r="AD3223" s="366">
        <v>-999</v>
      </c>
      <c r="AE3223" s="304">
        <v>-999</v>
      </c>
      <c r="AF3223" s="304">
        <v>-999</v>
      </c>
      <c r="AG3223" s="304"/>
      <c r="AH3223" s="304">
        <v>0.114733</v>
      </c>
      <c r="AI3223" s="312"/>
      <c r="AJ3223" s="332">
        <v>760</v>
      </c>
      <c r="AK3223" s="304">
        <f t="shared" si="778"/>
        <v>760</v>
      </c>
      <c r="AL3223" s="304">
        <f t="shared" si="776"/>
        <v>0.43</v>
      </c>
      <c r="AM3223" s="389" t="str">
        <f t="shared" si="780"/>
        <v/>
      </c>
      <c r="AN3223" s="304"/>
      <c r="AO3223" s="304"/>
      <c r="AP3223" s="312"/>
      <c r="AQ3223" s="312"/>
      <c r="AR3223" s="312"/>
      <c r="AS3223" s="304"/>
      <c r="AT3223" s="312"/>
      <c r="AU3223" s="329">
        <f>VLOOKUP(C3223,[1]world!$A$2:$B$3555,2,FALSE)</f>
        <v>1</v>
      </c>
      <c r="AV3223" s="329">
        <v>519</v>
      </c>
      <c r="AW3223" s="304">
        <v>0.37</v>
      </c>
      <c r="AX3223" s="304">
        <v>60</v>
      </c>
      <c r="AY3223" s="304">
        <v>60</v>
      </c>
      <c r="AZ3223" s="304">
        <v>-999</v>
      </c>
      <c r="BA3223" s="304">
        <v>60</v>
      </c>
      <c r="BB3223" s="304">
        <v>60</v>
      </c>
      <c r="BC3223" s="304">
        <v>-999</v>
      </c>
      <c r="BD3223" s="304">
        <v>20</v>
      </c>
      <c r="BE3223" s="304">
        <v>20</v>
      </c>
      <c r="BF3223" s="304">
        <v>-999</v>
      </c>
      <c r="BG3223" s="304">
        <v>-999</v>
      </c>
      <c r="BH3223" s="304">
        <v>40</v>
      </c>
      <c r="BI3223" s="304">
        <v>40</v>
      </c>
      <c r="BJ3223" s="304">
        <v>0</v>
      </c>
      <c r="BK3223" s="304">
        <v>0</v>
      </c>
      <c r="BL3223" s="304">
        <v>0</v>
      </c>
    </row>
    <row r="3224" spans="1:64" ht="15" hidden="1" customHeight="1" x14ac:dyDescent="0.2">
      <c r="A3224" s="304" t="s">
        <v>6159</v>
      </c>
      <c r="B3224" s="304" t="s">
        <v>2503</v>
      </c>
      <c r="C3224" s="304">
        <v>3363</v>
      </c>
      <c r="D3224" s="349" t="s">
        <v>2607</v>
      </c>
      <c r="E3224" s="309">
        <v>-999</v>
      </c>
      <c r="F3224" s="309"/>
      <c r="G3224" s="324">
        <v>34.569299999999998</v>
      </c>
      <c r="H3224" s="324">
        <v>132.0147</v>
      </c>
      <c r="I3224" s="324" t="s">
        <v>212</v>
      </c>
      <c r="J3224" s="368">
        <v>463.39170000000001</v>
      </c>
      <c r="K3224" s="331">
        <v>0.1</v>
      </c>
      <c r="L3224" s="304" t="str">
        <f t="shared" si="777"/>
        <v>C</v>
      </c>
      <c r="M3224" s="388">
        <v>0</v>
      </c>
      <c r="N3224" s="304"/>
      <c r="O3224" s="304">
        <v>21</v>
      </c>
      <c r="P3224" s="356"/>
      <c r="Q3224" s="356"/>
      <c r="R3224" s="304" t="s">
        <v>6159</v>
      </c>
      <c r="S3224" s="304"/>
      <c r="T3224" s="304"/>
      <c r="U3224" s="304"/>
      <c r="V3224" s="304"/>
      <c r="W3224" s="304" t="s">
        <v>900</v>
      </c>
      <c r="X3224" s="304" t="s">
        <v>232</v>
      </c>
      <c r="Y3224" s="366">
        <f t="shared" si="779"/>
        <v>506.6</v>
      </c>
      <c r="Z3224" s="304"/>
      <c r="AA3224" s="304"/>
      <c r="AB3224" s="304">
        <v>-999</v>
      </c>
      <c r="AC3224" s="304">
        <v>-999</v>
      </c>
      <c r="AD3224" s="366">
        <v>-999</v>
      </c>
      <c r="AE3224" s="304">
        <v>-999</v>
      </c>
      <c r="AF3224" s="304">
        <v>-999</v>
      </c>
      <c r="AG3224" s="304"/>
      <c r="AH3224" s="304">
        <v>0.122434</v>
      </c>
      <c r="AI3224" s="312"/>
      <c r="AJ3224" s="332">
        <v>760</v>
      </c>
      <c r="AK3224" s="304">
        <f t="shared" si="778"/>
        <v>760</v>
      </c>
      <c r="AL3224" s="304">
        <f t="shared" si="776"/>
        <v>0.43</v>
      </c>
      <c r="AM3224" s="389" t="str">
        <f t="shared" si="780"/>
        <v/>
      </c>
      <c r="AN3224" s="304"/>
      <c r="AO3224" s="304"/>
      <c r="AP3224" s="312"/>
      <c r="AQ3224" s="312"/>
      <c r="AR3224" s="312"/>
      <c r="AS3224" s="304"/>
      <c r="AT3224" s="312"/>
      <c r="AU3224" s="329">
        <f>VLOOKUP(C3224,[1]world!$A$2:$B$3555,2,FALSE)</f>
        <v>5</v>
      </c>
      <c r="AV3224" s="329">
        <v>402</v>
      </c>
      <c r="AW3224" s="304">
        <v>0.37</v>
      </c>
      <c r="AX3224" s="304">
        <v>26</v>
      </c>
      <c r="AY3224" s="304">
        <v>26</v>
      </c>
      <c r="AZ3224" s="304">
        <v>26</v>
      </c>
      <c r="BA3224" s="304">
        <v>26</v>
      </c>
      <c r="BB3224" s="304">
        <v>26</v>
      </c>
      <c r="BC3224" s="304">
        <v>26</v>
      </c>
      <c r="BD3224" s="304">
        <v>20</v>
      </c>
      <c r="BE3224" s="304">
        <v>20</v>
      </c>
      <c r="BF3224" s="304">
        <v>-999</v>
      </c>
      <c r="BG3224" s="304">
        <v>-999</v>
      </c>
      <c r="BH3224" s="304">
        <v>40</v>
      </c>
      <c r="BI3224" s="304">
        <v>40</v>
      </c>
      <c r="BJ3224" s="304">
        <v>0</v>
      </c>
      <c r="BK3224" s="304">
        <v>0</v>
      </c>
      <c r="BL3224" s="304">
        <v>0</v>
      </c>
    </row>
    <row r="3225" spans="1:64" ht="15" hidden="1" customHeight="1" x14ac:dyDescent="0.2">
      <c r="A3225" s="304" t="s">
        <v>6103</v>
      </c>
      <c r="B3225" s="304" t="s">
        <v>2503</v>
      </c>
      <c r="C3225" s="304">
        <v>3364</v>
      </c>
      <c r="D3225" s="349" t="s">
        <v>2514</v>
      </c>
      <c r="E3225" s="309">
        <v>-999</v>
      </c>
      <c r="F3225" s="309"/>
      <c r="G3225" s="324">
        <v>34.3872</v>
      </c>
      <c r="H3225" s="324">
        <v>131.89500000000001</v>
      </c>
      <c r="I3225" s="324" t="s">
        <v>214</v>
      </c>
      <c r="J3225" s="366">
        <v>604.72</v>
      </c>
      <c r="K3225" s="331">
        <v>0.1</v>
      </c>
      <c r="L3225" s="304" t="str">
        <f t="shared" si="777"/>
        <v>C</v>
      </c>
      <c r="M3225" s="388">
        <v>0</v>
      </c>
      <c r="N3225" s="304"/>
      <c r="O3225" s="304">
        <v>21</v>
      </c>
      <c r="P3225" s="356"/>
      <c r="Q3225" s="356"/>
      <c r="R3225" s="304" t="s">
        <v>2503</v>
      </c>
      <c r="S3225" s="304"/>
      <c r="T3225" s="304"/>
      <c r="U3225" s="304"/>
      <c r="V3225" s="304"/>
      <c r="W3225" s="304" t="s">
        <v>4661</v>
      </c>
      <c r="X3225" s="304">
        <v>-999</v>
      </c>
      <c r="Y3225" s="366" t="str">
        <f t="shared" si="779"/>
        <v>-</v>
      </c>
      <c r="Z3225" s="304"/>
      <c r="AA3225" s="304"/>
      <c r="AB3225" s="304">
        <v>-999</v>
      </c>
      <c r="AC3225" s="304">
        <v>-999</v>
      </c>
      <c r="AD3225" s="366">
        <v>-999</v>
      </c>
      <c r="AE3225" s="304">
        <v>-999</v>
      </c>
      <c r="AF3225" s="304">
        <v>-999</v>
      </c>
      <c r="AG3225" s="304"/>
      <c r="AH3225" s="304">
        <v>0.13408500000000001</v>
      </c>
      <c r="AI3225" s="312"/>
      <c r="AJ3225" s="332">
        <v>760</v>
      </c>
      <c r="AK3225" s="304">
        <f t="shared" si="778"/>
        <v>760</v>
      </c>
      <c r="AL3225" s="304">
        <f t="shared" si="776"/>
        <v>0.43</v>
      </c>
      <c r="AM3225" s="389" t="str">
        <f t="shared" si="780"/>
        <v/>
      </c>
      <c r="AN3225" s="304"/>
      <c r="AO3225" s="304"/>
      <c r="AP3225" s="312"/>
      <c r="AQ3225" s="312"/>
      <c r="AR3225" s="312"/>
      <c r="AS3225" s="304"/>
      <c r="AT3225" s="312"/>
      <c r="AU3225" s="329">
        <f>VLOOKUP(C3225,[1]world!$A$2:$B$3555,2,FALSE)</f>
        <v>1</v>
      </c>
      <c r="AV3225" s="329">
        <v>519</v>
      </c>
      <c r="AW3225" s="304">
        <v>0.37</v>
      </c>
      <c r="AX3225" s="304">
        <v>4</v>
      </c>
      <c r="AY3225" s="304">
        <v>-999</v>
      </c>
      <c r="AZ3225" s="304">
        <v>40</v>
      </c>
      <c r="BA3225" s="304">
        <v>4</v>
      </c>
      <c r="BB3225" s="304">
        <v>-999</v>
      </c>
      <c r="BC3225" s="304">
        <v>40</v>
      </c>
      <c r="BD3225" s="304">
        <v>20</v>
      </c>
      <c r="BE3225" s="304">
        <v>20</v>
      </c>
      <c r="BF3225" s="304">
        <v>-999</v>
      </c>
      <c r="BG3225" s="304">
        <v>-999</v>
      </c>
      <c r="BH3225" s="304">
        <v>40</v>
      </c>
      <c r="BI3225" s="304">
        <v>40</v>
      </c>
      <c r="BJ3225" s="304">
        <v>0</v>
      </c>
      <c r="BK3225" s="304" t="s">
        <v>4954</v>
      </c>
      <c r="BL3225" s="304">
        <v>0</v>
      </c>
    </row>
    <row r="3226" spans="1:64" ht="15" hidden="1" customHeight="1" x14ac:dyDescent="0.2">
      <c r="A3226" s="304" t="s">
        <v>6176</v>
      </c>
      <c r="B3226" s="304" t="s">
        <v>1612</v>
      </c>
      <c r="C3226" s="304">
        <v>3365</v>
      </c>
      <c r="D3226" s="349" t="s">
        <v>2401</v>
      </c>
      <c r="E3226" s="304" t="s">
        <v>2401</v>
      </c>
      <c r="F3226" s="304"/>
      <c r="G3226" s="324">
        <v>34.203000000000003</v>
      </c>
      <c r="H3226" s="324">
        <v>134.60980000000001</v>
      </c>
      <c r="I3226" s="324" t="s">
        <v>212</v>
      </c>
      <c r="J3226" s="368">
        <f t="shared" ref="J3226:J3236" si="781">U3226</f>
        <v>163.5475313566516</v>
      </c>
      <c r="K3226" s="331">
        <v>0.13</v>
      </c>
      <c r="L3226" s="304" t="str">
        <f t="shared" si="777"/>
        <v>E</v>
      </c>
      <c r="M3226" s="388">
        <v>1</v>
      </c>
      <c r="N3226" s="304">
        <v>147.1</v>
      </c>
      <c r="O3226" s="304">
        <v>20</v>
      </c>
      <c r="P3226" s="331"/>
      <c r="Q3226" s="356"/>
      <c r="R3226" s="304"/>
      <c r="S3226" s="356">
        <v>163.5475313566516</v>
      </c>
      <c r="T3226" s="356">
        <v>174.25957343515756</v>
      </c>
      <c r="U3226" s="356">
        <f t="shared" ref="U3226:U3236" si="782">IF(O3226&lt;=10,T3226,IF(O3226&gt;=20,S3226,((O3226-10)*(S3226-T3226)/10+T3226)))</f>
        <v>163.5475313566516</v>
      </c>
      <c r="V3226" s="356"/>
      <c r="W3226" s="304" t="s">
        <v>1657</v>
      </c>
      <c r="X3226" s="304" t="s">
        <v>240</v>
      </c>
      <c r="Y3226" s="366">
        <f t="shared" si="779"/>
        <v>181.5</v>
      </c>
      <c r="Z3226" s="304">
        <v>0.2</v>
      </c>
      <c r="AA3226" s="304"/>
      <c r="AB3226" s="304">
        <v>-999</v>
      </c>
      <c r="AC3226" s="304">
        <v>-999</v>
      </c>
      <c r="AD3226" s="366">
        <v>-999</v>
      </c>
      <c r="AE3226" s="304">
        <v>-999</v>
      </c>
      <c r="AF3226" s="304">
        <v>-999</v>
      </c>
      <c r="AG3226" s="304"/>
      <c r="AH3226" s="304">
        <v>3.8260799999999998E-2</v>
      </c>
      <c r="AI3226" s="312"/>
      <c r="AJ3226" s="332">
        <v>760</v>
      </c>
      <c r="AK3226" s="304">
        <f t="shared" si="778"/>
        <v>760</v>
      </c>
      <c r="AL3226" s="304">
        <f t="shared" si="776"/>
        <v>0.43</v>
      </c>
      <c r="AM3226" s="389" t="str">
        <f t="shared" si="780"/>
        <v/>
      </c>
      <c r="AN3226" s="304"/>
      <c r="AO3226" s="304"/>
      <c r="AP3226" s="312"/>
      <c r="AQ3226" s="312"/>
      <c r="AR3226" s="312"/>
      <c r="AS3226" s="304"/>
      <c r="AT3226" s="312"/>
      <c r="AU3226" s="329">
        <f>VLOOKUP(C3226,[1]world!$A$2:$B$3555,2,FALSE)</f>
        <v>7</v>
      </c>
      <c r="AV3226" s="329">
        <v>388</v>
      </c>
      <c r="AW3226" s="304">
        <v>0.37</v>
      </c>
      <c r="AX3226" s="304">
        <v>100</v>
      </c>
      <c r="AY3226" s="304">
        <v>-999</v>
      </c>
      <c r="AZ3226" s="304">
        <v>1780</v>
      </c>
      <c r="BA3226" s="304">
        <v>100</v>
      </c>
      <c r="BB3226" s="304">
        <v>-999</v>
      </c>
      <c r="BC3226" s="304">
        <v>1780</v>
      </c>
      <c r="BD3226" s="304">
        <v>100</v>
      </c>
      <c r="BE3226" s="304">
        <v>100</v>
      </c>
      <c r="BF3226" s="304">
        <v>-999</v>
      </c>
      <c r="BG3226" s="304">
        <v>-999</v>
      </c>
      <c r="BH3226" s="304">
        <v>1780</v>
      </c>
      <c r="BI3226" s="304">
        <v>1780</v>
      </c>
      <c r="BJ3226" s="304">
        <v>2</v>
      </c>
      <c r="BK3226" s="304" t="s">
        <v>4954</v>
      </c>
      <c r="BL3226" s="304">
        <v>2</v>
      </c>
    </row>
    <row r="3227" spans="1:64" ht="15" hidden="1" customHeight="1" x14ac:dyDescent="0.2">
      <c r="A3227" s="304" t="s">
        <v>6176</v>
      </c>
      <c r="B3227" s="304" t="s">
        <v>1612</v>
      </c>
      <c r="C3227" s="304">
        <v>3366</v>
      </c>
      <c r="D3227" s="349" t="s">
        <v>2188</v>
      </c>
      <c r="E3227" s="304" t="s">
        <v>2188</v>
      </c>
      <c r="F3227" s="304"/>
      <c r="G3227" s="324">
        <v>34.043799999999997</v>
      </c>
      <c r="H3227" s="324">
        <v>134.58199999999999</v>
      </c>
      <c r="I3227" s="324" t="s">
        <v>212</v>
      </c>
      <c r="J3227" s="368">
        <f t="shared" si="781"/>
        <v>188.14411059379609</v>
      </c>
      <c r="K3227" s="331">
        <v>0.13</v>
      </c>
      <c r="L3227" s="304" t="str">
        <f t="shared" si="777"/>
        <v>D</v>
      </c>
      <c r="M3227" s="388">
        <v>1</v>
      </c>
      <c r="N3227" s="304">
        <v>169</v>
      </c>
      <c r="O3227" s="304">
        <v>20</v>
      </c>
      <c r="P3227" s="331"/>
      <c r="Q3227" s="356"/>
      <c r="R3227" s="304"/>
      <c r="S3227" s="356">
        <v>188.14411059379609</v>
      </c>
      <c r="T3227" s="356">
        <v>201.36077751456088</v>
      </c>
      <c r="U3227" s="356">
        <f t="shared" si="782"/>
        <v>188.14411059379609</v>
      </c>
      <c r="V3227" s="356"/>
      <c r="W3227" s="304" t="s">
        <v>1674</v>
      </c>
      <c r="X3227" s="304" t="s">
        <v>213</v>
      </c>
      <c r="Y3227" s="366">
        <f t="shared" si="779"/>
        <v>274.5</v>
      </c>
      <c r="Z3227" s="304"/>
      <c r="AA3227" s="304"/>
      <c r="AB3227" s="304">
        <v>-999</v>
      </c>
      <c r="AC3227" s="304">
        <v>-999</v>
      </c>
      <c r="AD3227" s="366">
        <v>-999</v>
      </c>
      <c r="AE3227" s="304">
        <v>-999</v>
      </c>
      <c r="AF3227" s="304">
        <v>-999</v>
      </c>
      <c r="AG3227" s="304"/>
      <c r="AH3227" s="304">
        <v>3.7460499999999999E-3</v>
      </c>
      <c r="AI3227" s="312"/>
      <c r="AJ3227" s="332">
        <v>292</v>
      </c>
      <c r="AK3227" s="304">
        <f t="shared" si="778"/>
        <v>270</v>
      </c>
      <c r="AL3227" s="304">
        <f t="shared" si="776"/>
        <v>0.43</v>
      </c>
      <c r="AM3227" s="389" t="str">
        <f t="shared" si="780"/>
        <v/>
      </c>
      <c r="AN3227" s="304"/>
      <c r="AO3227" s="304"/>
      <c r="AP3227" s="312"/>
      <c r="AQ3227" s="312"/>
      <c r="AR3227" s="312"/>
      <c r="AS3227" s="304"/>
      <c r="AT3227" s="312"/>
      <c r="AU3227" s="329">
        <f>VLOOKUP(C3227,[1]world!$A$2:$B$3555,2,FALSE)</f>
        <v>16</v>
      </c>
      <c r="AV3227" s="329">
        <v>246</v>
      </c>
      <c r="AW3227" s="304">
        <v>0.18</v>
      </c>
      <c r="AX3227" s="304">
        <v>40</v>
      </c>
      <c r="AY3227" s="304">
        <v>-999</v>
      </c>
      <c r="AZ3227" s="304">
        <v>300</v>
      </c>
      <c r="BA3227" s="304">
        <v>40</v>
      </c>
      <c r="BB3227" s="304">
        <v>-999</v>
      </c>
      <c r="BC3227" s="304">
        <v>300</v>
      </c>
      <c r="BD3227" s="304">
        <v>40</v>
      </c>
      <c r="BE3227" s="304">
        <v>40</v>
      </c>
      <c r="BF3227" s="304">
        <v>-999</v>
      </c>
      <c r="BG3227" s="304">
        <v>-999</v>
      </c>
      <c r="BH3227" s="304">
        <v>300</v>
      </c>
      <c r="BI3227" s="304">
        <v>300</v>
      </c>
      <c r="BJ3227" s="304">
        <v>2</v>
      </c>
      <c r="BK3227" s="304" t="s">
        <v>4954</v>
      </c>
      <c r="BL3227" s="304">
        <v>2</v>
      </c>
    </row>
    <row r="3228" spans="1:64" ht="15" hidden="1" customHeight="1" x14ac:dyDescent="0.2">
      <c r="A3228" s="304" t="s">
        <v>6176</v>
      </c>
      <c r="B3228" s="304" t="s">
        <v>1612</v>
      </c>
      <c r="C3228" s="304">
        <v>3367</v>
      </c>
      <c r="D3228" s="349" t="s">
        <v>1950</v>
      </c>
      <c r="E3228" s="304" t="s">
        <v>1950</v>
      </c>
      <c r="F3228" s="304"/>
      <c r="G3228" s="324">
        <v>33.774900000000002</v>
      </c>
      <c r="H3228" s="324">
        <v>134.59139999999999</v>
      </c>
      <c r="I3228" s="324" t="s">
        <v>212</v>
      </c>
      <c r="J3228" s="368">
        <f t="shared" si="781"/>
        <v>259.24032359329919</v>
      </c>
      <c r="K3228" s="331">
        <v>0.13</v>
      </c>
      <c r="L3228" s="304" t="str">
        <f t="shared" si="777"/>
        <v>D</v>
      </c>
      <c r="M3228" s="388">
        <v>1</v>
      </c>
      <c r="N3228" s="304">
        <v>209.5</v>
      </c>
      <c r="O3228" s="304">
        <v>16</v>
      </c>
      <c r="P3228" s="331"/>
      <c r="Q3228" s="356"/>
      <c r="R3228" s="304"/>
      <c r="S3228" s="356">
        <v>245.52125126408899</v>
      </c>
      <c r="T3228" s="356">
        <v>279.81893208711449</v>
      </c>
      <c r="U3228" s="356">
        <f t="shared" si="782"/>
        <v>259.24032359329919</v>
      </c>
      <c r="V3228" s="356"/>
      <c r="W3228" s="304" t="s">
        <v>890</v>
      </c>
      <c r="X3228" s="304" t="s">
        <v>205</v>
      </c>
      <c r="Y3228" s="366">
        <f t="shared" si="779"/>
        <v>424.8</v>
      </c>
      <c r="Z3228" s="304"/>
      <c r="AA3228" s="304"/>
      <c r="AB3228" s="304">
        <v>-999</v>
      </c>
      <c r="AC3228" s="304">
        <v>-999</v>
      </c>
      <c r="AD3228" s="366">
        <v>-999</v>
      </c>
      <c r="AE3228" s="304">
        <v>-999</v>
      </c>
      <c r="AF3228" s="304">
        <v>-999</v>
      </c>
      <c r="AG3228" s="304"/>
      <c r="AH3228" s="304">
        <v>2.4254499999999998E-2</v>
      </c>
      <c r="AI3228" s="312"/>
      <c r="AJ3228" s="332">
        <v>745</v>
      </c>
      <c r="AK3228" s="304">
        <f t="shared" si="778"/>
        <v>690</v>
      </c>
      <c r="AL3228" s="304">
        <f t="shared" si="776"/>
        <v>0.43</v>
      </c>
      <c r="AM3228" s="389" t="str">
        <f t="shared" si="780"/>
        <v/>
      </c>
      <c r="AN3228" s="304"/>
      <c r="AO3228" s="304"/>
      <c r="AP3228" s="312"/>
      <c r="AQ3228" s="312"/>
      <c r="AR3228" s="312"/>
      <c r="AS3228" s="304"/>
      <c r="AT3228" s="312"/>
      <c r="AU3228" s="329">
        <f>VLOOKUP(C3228,[1]world!$A$2:$B$3555,2,FALSE)</f>
        <v>3</v>
      </c>
      <c r="AV3228" s="329">
        <v>547</v>
      </c>
      <c r="AW3228" s="304">
        <v>0.37</v>
      </c>
      <c r="AX3228" s="304">
        <v>20</v>
      </c>
      <c r="AY3228" s="304">
        <v>-999</v>
      </c>
      <c r="AZ3228" s="304">
        <v>60</v>
      </c>
      <c r="BA3228" s="304">
        <v>20</v>
      </c>
      <c r="BB3228" s="304">
        <v>-999</v>
      </c>
      <c r="BC3228" s="304">
        <v>60</v>
      </c>
      <c r="BD3228" s="304">
        <v>20</v>
      </c>
      <c r="BE3228" s="304">
        <v>20</v>
      </c>
      <c r="BF3228" s="304">
        <v>-999</v>
      </c>
      <c r="BG3228" s="304">
        <v>-999</v>
      </c>
      <c r="BH3228" s="304">
        <v>60</v>
      </c>
      <c r="BI3228" s="304">
        <v>60</v>
      </c>
      <c r="BJ3228" s="304">
        <v>2</v>
      </c>
      <c r="BK3228" s="304" t="s">
        <v>4954</v>
      </c>
      <c r="BL3228" s="304">
        <v>2</v>
      </c>
    </row>
    <row r="3229" spans="1:64" ht="15" hidden="1" customHeight="1" x14ac:dyDescent="0.2">
      <c r="A3229" s="304" t="s">
        <v>6176</v>
      </c>
      <c r="B3229" s="304" t="s">
        <v>1612</v>
      </c>
      <c r="C3229" s="304">
        <v>3368</v>
      </c>
      <c r="D3229" s="349" t="s">
        <v>2036</v>
      </c>
      <c r="E3229" s="304" t="s">
        <v>2036</v>
      </c>
      <c r="F3229" s="304"/>
      <c r="G3229" s="324">
        <v>33.878799999999998</v>
      </c>
      <c r="H3229" s="324">
        <v>134.38890000000001</v>
      </c>
      <c r="I3229" s="324" t="s">
        <v>212</v>
      </c>
      <c r="J3229" s="368">
        <f t="shared" si="781"/>
        <v>515.0000216649413</v>
      </c>
      <c r="K3229" s="331">
        <v>0.2</v>
      </c>
      <c r="L3229" s="304" t="str">
        <f t="shared" si="777"/>
        <v>C</v>
      </c>
      <c r="M3229" s="388">
        <v>1</v>
      </c>
      <c r="N3229" s="304">
        <v>324.60000000000002</v>
      </c>
      <c r="O3229" s="304">
        <v>10</v>
      </c>
      <c r="P3229" s="331"/>
      <c r="Q3229" s="356"/>
      <c r="R3229" s="304"/>
      <c r="S3229" s="356">
        <v>423.39126335375244</v>
      </c>
      <c r="T3229" s="356">
        <v>515.0000216649413</v>
      </c>
      <c r="U3229" s="356">
        <f t="shared" si="782"/>
        <v>515.0000216649413</v>
      </c>
      <c r="V3229" s="356"/>
      <c r="W3229" s="304" t="s">
        <v>890</v>
      </c>
      <c r="X3229" s="304" t="s">
        <v>205</v>
      </c>
      <c r="Y3229" s="366">
        <f t="shared" si="779"/>
        <v>424.8</v>
      </c>
      <c r="Z3229" s="304"/>
      <c r="AA3229" s="304"/>
      <c r="AB3229" s="304">
        <v>-999</v>
      </c>
      <c r="AC3229" s="304">
        <v>-999</v>
      </c>
      <c r="AD3229" s="366">
        <v>-999</v>
      </c>
      <c r="AE3229" s="304">
        <v>-999</v>
      </c>
      <c r="AF3229" s="304">
        <v>-999</v>
      </c>
      <c r="AG3229" s="304"/>
      <c r="AH3229" s="304">
        <v>5.1358800000000003E-2</v>
      </c>
      <c r="AI3229" s="312"/>
      <c r="AJ3229" s="332">
        <v>760</v>
      </c>
      <c r="AK3229" s="304">
        <f t="shared" si="778"/>
        <v>760</v>
      </c>
      <c r="AL3229" s="304">
        <f t="shared" si="776"/>
        <v>0.43</v>
      </c>
      <c r="AM3229" s="389" t="str">
        <f t="shared" si="780"/>
        <v/>
      </c>
      <c r="AN3229" s="304"/>
      <c r="AO3229" s="304"/>
      <c r="AP3229" s="312"/>
      <c r="AQ3229" s="312"/>
      <c r="AR3229" s="312"/>
      <c r="AS3229" s="304"/>
      <c r="AT3229" s="312"/>
      <c r="AU3229" s="329">
        <f>VLOOKUP(C3229,[1]world!$A$2:$B$3555,2,FALSE)</f>
        <v>1</v>
      </c>
      <c r="AV3229" s="329">
        <v>519</v>
      </c>
      <c r="AW3229" s="304">
        <v>0.37</v>
      </c>
      <c r="AX3229" s="304">
        <v>7</v>
      </c>
      <c r="AY3229" s="304">
        <v>-999</v>
      </c>
      <c r="AZ3229" s="304">
        <v>-999</v>
      </c>
      <c r="BA3229" s="304">
        <v>7</v>
      </c>
      <c r="BB3229" s="304">
        <v>-999</v>
      </c>
      <c r="BC3229" s="304">
        <v>-999</v>
      </c>
      <c r="BD3229" s="304">
        <v>7</v>
      </c>
      <c r="BE3229" s="304">
        <v>7</v>
      </c>
      <c r="BF3229" s="304">
        <v>20</v>
      </c>
      <c r="BG3229" s="304">
        <v>40</v>
      </c>
      <c r="BH3229" s="304">
        <f>BI3229</f>
        <v>-999</v>
      </c>
      <c r="BI3229" s="304">
        <f>BC3229</f>
        <v>-999</v>
      </c>
      <c r="BJ3229" s="304">
        <v>0</v>
      </c>
      <c r="BK3229" s="304">
        <v>0</v>
      </c>
      <c r="BL3229" s="304">
        <v>0</v>
      </c>
    </row>
    <row r="3230" spans="1:64" ht="15" hidden="1" customHeight="1" x14ac:dyDescent="0.2">
      <c r="A3230" s="304" t="s">
        <v>6176</v>
      </c>
      <c r="B3230" s="304" t="s">
        <v>1612</v>
      </c>
      <c r="C3230" s="304">
        <v>3369</v>
      </c>
      <c r="D3230" s="349" t="s">
        <v>1867</v>
      </c>
      <c r="E3230" s="304" t="s">
        <v>1867</v>
      </c>
      <c r="F3230" s="304"/>
      <c r="G3230" s="324">
        <v>33.669199999999996</v>
      </c>
      <c r="H3230" s="324">
        <v>134.41919999999999</v>
      </c>
      <c r="I3230" s="324" t="s">
        <v>212</v>
      </c>
      <c r="J3230" s="368">
        <f t="shared" si="781"/>
        <v>229.09158841386795</v>
      </c>
      <c r="K3230" s="331">
        <v>0.13</v>
      </c>
      <c r="L3230" s="304" t="str">
        <f t="shared" si="777"/>
        <v>D</v>
      </c>
      <c r="M3230" s="388">
        <v>1</v>
      </c>
      <c r="N3230" s="304">
        <v>205.4</v>
      </c>
      <c r="O3230" s="304">
        <v>20</v>
      </c>
      <c r="P3230" s="331"/>
      <c r="Q3230" s="356"/>
      <c r="R3230" s="304"/>
      <c r="S3230" s="356">
        <v>229.09158841386795</v>
      </c>
      <c r="T3230" s="356">
        <v>246.16015265685959</v>
      </c>
      <c r="U3230" s="356">
        <f t="shared" si="782"/>
        <v>229.09158841386795</v>
      </c>
      <c r="V3230" s="356"/>
      <c r="W3230" s="304" t="s">
        <v>1674</v>
      </c>
      <c r="X3230" s="304" t="s">
        <v>213</v>
      </c>
      <c r="Y3230" s="366">
        <f t="shared" si="779"/>
        <v>274.5</v>
      </c>
      <c r="Z3230" s="304"/>
      <c r="AA3230" s="304"/>
      <c r="AB3230" s="304">
        <v>-999</v>
      </c>
      <c r="AC3230" s="304">
        <v>-999</v>
      </c>
      <c r="AD3230" s="366">
        <v>-999</v>
      </c>
      <c r="AE3230" s="304">
        <v>-999</v>
      </c>
      <c r="AF3230" s="304">
        <v>-999</v>
      </c>
      <c r="AG3230" s="304"/>
      <c r="AH3230" s="304">
        <v>2.10604E-2</v>
      </c>
      <c r="AI3230" s="312"/>
      <c r="AJ3230" s="332">
        <v>681</v>
      </c>
      <c r="AK3230" s="304">
        <f t="shared" si="778"/>
        <v>690</v>
      </c>
      <c r="AL3230" s="304">
        <f t="shared" si="776"/>
        <v>0.43</v>
      </c>
      <c r="AM3230" s="389" t="str">
        <f t="shared" si="780"/>
        <v/>
      </c>
      <c r="AN3230" s="304"/>
      <c r="AO3230" s="304"/>
      <c r="AP3230" s="312"/>
      <c r="AQ3230" s="312"/>
      <c r="AR3230" s="312"/>
      <c r="AS3230" s="304"/>
      <c r="AT3230" s="312"/>
      <c r="AU3230" s="329">
        <f>VLOOKUP(C3230,[1]world!$A$2:$B$3555,2,FALSE)</f>
        <v>3</v>
      </c>
      <c r="AV3230" s="329">
        <v>547</v>
      </c>
      <c r="AW3230" s="304">
        <v>0.37</v>
      </c>
      <c r="AX3230" s="304">
        <v>20</v>
      </c>
      <c r="AY3230" s="304">
        <v>-999</v>
      </c>
      <c r="AZ3230" s="304">
        <v>140</v>
      </c>
      <c r="BA3230" s="304">
        <v>20</v>
      </c>
      <c r="BB3230" s="304">
        <v>-999</v>
      </c>
      <c r="BC3230" s="304">
        <v>140</v>
      </c>
      <c r="BD3230" s="304">
        <v>20</v>
      </c>
      <c r="BE3230" s="304">
        <v>20</v>
      </c>
      <c r="BF3230" s="304">
        <v>-999</v>
      </c>
      <c r="BG3230" s="304">
        <v>-999</v>
      </c>
      <c r="BH3230" s="304">
        <v>140</v>
      </c>
      <c r="BI3230" s="304">
        <v>140</v>
      </c>
      <c r="BJ3230" s="304">
        <v>2</v>
      </c>
      <c r="BK3230" s="304" t="s">
        <v>4954</v>
      </c>
      <c r="BL3230" s="304">
        <v>2</v>
      </c>
    </row>
    <row r="3231" spans="1:64" ht="15" hidden="1" customHeight="1" x14ac:dyDescent="0.2">
      <c r="A3231" s="304" t="s">
        <v>6176</v>
      </c>
      <c r="B3231" s="304" t="s">
        <v>1612</v>
      </c>
      <c r="C3231" s="304">
        <v>3370</v>
      </c>
      <c r="D3231" s="349" t="s">
        <v>2269</v>
      </c>
      <c r="E3231" s="304" t="s">
        <v>2269</v>
      </c>
      <c r="F3231" s="304"/>
      <c r="G3231" s="324">
        <v>34.090499999999999</v>
      </c>
      <c r="H3231" s="324">
        <v>134.285</v>
      </c>
      <c r="I3231" s="324" t="s">
        <v>212</v>
      </c>
      <c r="J3231" s="368">
        <f t="shared" si="781"/>
        <v>343.72030622885308</v>
      </c>
      <c r="K3231" s="331">
        <v>0.13</v>
      </c>
      <c r="L3231" s="304" t="str">
        <f t="shared" si="777"/>
        <v>D</v>
      </c>
      <c r="M3231" s="388">
        <v>1</v>
      </c>
      <c r="N3231" s="304">
        <v>307</v>
      </c>
      <c r="O3231" s="304">
        <v>20</v>
      </c>
      <c r="P3231" s="331"/>
      <c r="Q3231" s="356"/>
      <c r="R3231" s="304"/>
      <c r="S3231" s="356">
        <v>343.72030622885308</v>
      </c>
      <c r="T3231" s="356">
        <v>369.24756461838336</v>
      </c>
      <c r="U3231" s="356">
        <f t="shared" si="782"/>
        <v>343.72030622885308</v>
      </c>
      <c r="V3231" s="356"/>
      <c r="W3231" s="304" t="s">
        <v>1674</v>
      </c>
      <c r="X3231" s="304" t="s">
        <v>213</v>
      </c>
      <c r="Y3231" s="366">
        <f t="shared" si="779"/>
        <v>274.5</v>
      </c>
      <c r="Z3231" s="304"/>
      <c r="AA3231" s="304"/>
      <c r="AB3231" s="304">
        <v>-999</v>
      </c>
      <c r="AC3231" s="304">
        <v>-999</v>
      </c>
      <c r="AD3231" s="366">
        <v>-999</v>
      </c>
      <c r="AE3231" s="304">
        <v>-999</v>
      </c>
      <c r="AF3231" s="304">
        <v>-999</v>
      </c>
      <c r="AG3231" s="304"/>
      <c r="AH3231" s="304">
        <v>1.9984999999999999E-2</v>
      </c>
      <c r="AI3231" s="312"/>
      <c r="AJ3231" s="332">
        <v>660</v>
      </c>
      <c r="AK3231" s="304">
        <f t="shared" si="778"/>
        <v>690</v>
      </c>
      <c r="AL3231" s="304">
        <f t="shared" si="776"/>
        <v>0.43</v>
      </c>
      <c r="AM3231" s="389" t="str">
        <f t="shared" si="780"/>
        <v/>
      </c>
      <c r="AN3231" s="304"/>
      <c r="AO3231" s="304"/>
      <c r="AP3231" s="312"/>
      <c r="AQ3231" s="312"/>
      <c r="AR3231" s="312"/>
      <c r="AS3231" s="304"/>
      <c r="AT3231" s="312"/>
      <c r="AU3231" s="329">
        <f>VLOOKUP(C3231,[1]world!$A$2:$B$3555,2,FALSE)</f>
        <v>7</v>
      </c>
      <c r="AV3231" s="329">
        <v>388</v>
      </c>
      <c r="AW3231" s="304">
        <v>0.37</v>
      </c>
      <c r="AX3231" s="304">
        <v>20</v>
      </c>
      <c r="AY3231" s="304">
        <v>-999</v>
      </c>
      <c r="AZ3231" s="304">
        <v>720</v>
      </c>
      <c r="BA3231" s="304">
        <v>20</v>
      </c>
      <c r="BB3231" s="304">
        <v>-999</v>
      </c>
      <c r="BC3231" s="304">
        <v>720</v>
      </c>
      <c r="BD3231" s="304">
        <v>20</v>
      </c>
      <c r="BE3231" s="304">
        <v>20</v>
      </c>
      <c r="BF3231" s="304">
        <v>-999</v>
      </c>
      <c r="BG3231" s="304">
        <v>-999</v>
      </c>
      <c r="BH3231" s="304">
        <v>720</v>
      </c>
      <c r="BI3231" s="304">
        <v>720</v>
      </c>
      <c r="BJ3231" s="304">
        <v>2</v>
      </c>
      <c r="BK3231" s="304" t="s">
        <v>4954</v>
      </c>
      <c r="BL3231" s="304">
        <v>2</v>
      </c>
    </row>
    <row r="3232" spans="1:64" ht="15" hidden="1" customHeight="1" x14ac:dyDescent="0.2">
      <c r="A3232" s="304" t="s">
        <v>6176</v>
      </c>
      <c r="B3232" s="304" t="s">
        <v>1612</v>
      </c>
      <c r="C3232" s="304">
        <v>3371</v>
      </c>
      <c r="D3232" s="349" t="s">
        <v>2091</v>
      </c>
      <c r="E3232" s="304" t="s">
        <v>2091</v>
      </c>
      <c r="F3232" s="304"/>
      <c r="G3232" s="324">
        <v>33.934399999999997</v>
      </c>
      <c r="H3232" s="324">
        <v>134.21199999999999</v>
      </c>
      <c r="I3232" s="324" t="s">
        <v>212</v>
      </c>
      <c r="J3232" s="368">
        <f t="shared" si="781"/>
        <v>409.43417517610453</v>
      </c>
      <c r="K3232" s="331">
        <v>0.2</v>
      </c>
      <c r="L3232" s="304" t="str">
        <f t="shared" si="777"/>
        <v>C</v>
      </c>
      <c r="M3232" s="388">
        <v>1</v>
      </c>
      <c r="N3232" s="304">
        <v>251.3</v>
      </c>
      <c r="O3232" s="304">
        <v>10</v>
      </c>
      <c r="P3232" s="331"/>
      <c r="Q3232" s="356"/>
      <c r="R3232" s="304"/>
      <c r="S3232" s="356">
        <v>325.34198287968604</v>
      </c>
      <c r="T3232" s="356">
        <v>409.43417517610453</v>
      </c>
      <c r="U3232" s="356">
        <f t="shared" si="782"/>
        <v>409.43417517610453</v>
      </c>
      <c r="V3232" s="356"/>
      <c r="W3232" s="304" t="s">
        <v>890</v>
      </c>
      <c r="X3232" s="304" t="s">
        <v>205</v>
      </c>
      <c r="Y3232" s="366">
        <f t="shared" si="779"/>
        <v>424.8</v>
      </c>
      <c r="Z3232" s="304"/>
      <c r="AA3232" s="304"/>
      <c r="AB3232" s="304">
        <v>-999</v>
      </c>
      <c r="AC3232" s="304">
        <v>-999</v>
      </c>
      <c r="AD3232" s="366">
        <v>-999</v>
      </c>
      <c r="AE3232" s="304">
        <v>-999</v>
      </c>
      <c r="AF3232" s="304">
        <v>-999</v>
      </c>
      <c r="AG3232" s="304"/>
      <c r="AH3232" s="304">
        <v>3.2863700000000003E-2</v>
      </c>
      <c r="AI3232" s="312"/>
      <c r="AJ3232" s="332">
        <v>760</v>
      </c>
      <c r="AK3232" s="304">
        <f t="shared" si="778"/>
        <v>760</v>
      </c>
      <c r="AL3232" s="304">
        <f t="shared" si="776"/>
        <v>0.43</v>
      </c>
      <c r="AM3232" s="389" t="str">
        <f t="shared" si="780"/>
        <v/>
      </c>
      <c r="AN3232" s="304"/>
      <c r="AO3232" s="304"/>
      <c r="AP3232" s="312"/>
      <c r="AQ3232" s="312"/>
      <c r="AR3232" s="312"/>
      <c r="AS3232" s="304"/>
      <c r="AT3232" s="312"/>
      <c r="AU3232" s="329">
        <f>VLOOKUP(C3232,[1]world!$A$2:$B$3555,2,FALSE)</f>
        <v>1</v>
      </c>
      <c r="AV3232" s="329">
        <v>519</v>
      </c>
      <c r="AW3232" s="304">
        <v>0.37</v>
      </c>
      <c r="AX3232" s="304">
        <v>20</v>
      </c>
      <c r="AY3232" s="304">
        <v>-999</v>
      </c>
      <c r="AZ3232" s="304">
        <v>40</v>
      </c>
      <c r="BA3232" s="304">
        <v>20</v>
      </c>
      <c r="BB3232" s="304">
        <v>-999</v>
      </c>
      <c r="BC3232" s="304">
        <v>40</v>
      </c>
      <c r="BD3232" s="304">
        <v>20</v>
      </c>
      <c r="BE3232" s="304">
        <v>20</v>
      </c>
      <c r="BF3232" s="304">
        <v>-999</v>
      </c>
      <c r="BG3232" s="304">
        <v>-999</v>
      </c>
      <c r="BH3232" s="304">
        <v>40</v>
      </c>
      <c r="BI3232" s="304">
        <v>40</v>
      </c>
      <c r="BJ3232" s="304">
        <v>2</v>
      </c>
      <c r="BK3232" s="304" t="s">
        <v>4954</v>
      </c>
      <c r="BL3232" s="304">
        <v>2</v>
      </c>
    </row>
    <row r="3233" spans="1:64" ht="15" hidden="1" customHeight="1" x14ac:dyDescent="0.2">
      <c r="A3233" s="304" t="s">
        <v>6176</v>
      </c>
      <c r="B3233" s="304" t="s">
        <v>1612</v>
      </c>
      <c r="C3233" s="304">
        <v>3372</v>
      </c>
      <c r="D3233" s="349" t="s">
        <v>1949</v>
      </c>
      <c r="E3233" s="304" t="s">
        <v>1949</v>
      </c>
      <c r="F3233" s="304"/>
      <c r="G3233" s="324">
        <v>33.771900000000002</v>
      </c>
      <c r="H3233" s="324">
        <v>134.1995</v>
      </c>
      <c r="I3233" s="324" t="s">
        <v>212</v>
      </c>
      <c r="J3233" s="368">
        <f t="shared" si="781"/>
        <v>503.49126996437161</v>
      </c>
      <c r="K3233" s="331">
        <v>0.13</v>
      </c>
      <c r="L3233" s="304" t="str">
        <f t="shared" si="777"/>
        <v>C</v>
      </c>
      <c r="M3233" s="388">
        <v>1</v>
      </c>
      <c r="N3233" s="304">
        <v>405.9</v>
      </c>
      <c r="O3233" s="304">
        <v>16</v>
      </c>
      <c r="P3233" s="331"/>
      <c r="Q3233" s="356"/>
      <c r="R3233" s="304"/>
      <c r="S3233" s="356">
        <v>483.20518169369348</v>
      </c>
      <c r="T3233" s="356">
        <v>533.92040237038884</v>
      </c>
      <c r="U3233" s="356">
        <f t="shared" si="782"/>
        <v>503.49126996437161</v>
      </c>
      <c r="V3233" s="356"/>
      <c r="W3233" s="304" t="s">
        <v>890</v>
      </c>
      <c r="X3233" s="304" t="s">
        <v>205</v>
      </c>
      <c r="Y3233" s="366">
        <f t="shared" si="779"/>
        <v>424.8</v>
      </c>
      <c r="Z3233" s="304"/>
      <c r="AA3233" s="304"/>
      <c r="AB3233" s="304">
        <v>-999</v>
      </c>
      <c r="AC3233" s="304">
        <v>-999</v>
      </c>
      <c r="AD3233" s="366">
        <v>-999</v>
      </c>
      <c r="AE3233" s="304">
        <v>-999</v>
      </c>
      <c r="AF3233" s="304">
        <v>-999</v>
      </c>
      <c r="AG3233" s="304"/>
      <c r="AH3233" s="304">
        <v>5.0806900000000002E-2</v>
      </c>
      <c r="AI3233" s="312"/>
      <c r="AJ3233" s="332">
        <v>760</v>
      </c>
      <c r="AK3233" s="304">
        <f t="shared" si="778"/>
        <v>760</v>
      </c>
      <c r="AL3233" s="304">
        <f t="shared" si="776"/>
        <v>0.43</v>
      </c>
      <c r="AM3233" s="389" t="str">
        <f t="shared" si="780"/>
        <v/>
      </c>
      <c r="AN3233" s="304"/>
      <c r="AO3233" s="304"/>
      <c r="AP3233" s="312"/>
      <c r="AQ3233" s="312"/>
      <c r="AR3233" s="312"/>
      <c r="AS3233" s="304"/>
      <c r="AT3233" s="312"/>
      <c r="AU3233" s="329">
        <f>VLOOKUP(C3233,[1]world!$A$2:$B$3555,2,FALSE)</f>
        <v>1</v>
      </c>
      <c r="AV3233" s="329">
        <v>519</v>
      </c>
      <c r="AW3233" s="304">
        <v>0.37</v>
      </c>
      <c r="AX3233" s="304">
        <v>20</v>
      </c>
      <c r="AY3233" s="304">
        <v>-999</v>
      </c>
      <c r="AZ3233" s="304">
        <v>40</v>
      </c>
      <c r="BA3233" s="304">
        <v>20</v>
      </c>
      <c r="BB3233" s="304">
        <v>-999</v>
      </c>
      <c r="BC3233" s="304">
        <v>40</v>
      </c>
      <c r="BD3233" s="304">
        <v>20</v>
      </c>
      <c r="BE3233" s="304">
        <v>20</v>
      </c>
      <c r="BF3233" s="304">
        <v>-999</v>
      </c>
      <c r="BG3233" s="304">
        <v>-999</v>
      </c>
      <c r="BH3233" s="304">
        <v>40</v>
      </c>
      <c r="BI3233" s="304">
        <v>40</v>
      </c>
      <c r="BJ3233" s="304">
        <v>2</v>
      </c>
      <c r="BK3233" s="304" t="s">
        <v>4954</v>
      </c>
      <c r="BL3233" s="304">
        <v>2</v>
      </c>
    </row>
    <row r="3234" spans="1:64" ht="15" hidden="1" customHeight="1" x14ac:dyDescent="0.2">
      <c r="A3234" s="304" t="s">
        <v>6176</v>
      </c>
      <c r="B3234" s="304" t="s">
        <v>1612</v>
      </c>
      <c r="C3234" s="304">
        <v>3373</v>
      </c>
      <c r="D3234" s="349" t="s">
        <v>2179</v>
      </c>
      <c r="E3234" s="304" t="s">
        <v>2179</v>
      </c>
      <c r="F3234" s="304"/>
      <c r="G3234" s="324">
        <v>34.037999999999997</v>
      </c>
      <c r="H3234" s="324">
        <v>134.06139999999999</v>
      </c>
      <c r="I3234" s="324" t="s">
        <v>212</v>
      </c>
      <c r="J3234" s="368">
        <f t="shared" si="781"/>
        <v>287.32969785809917</v>
      </c>
      <c r="K3234" s="331">
        <v>0.13</v>
      </c>
      <c r="L3234" s="304" t="str">
        <f t="shared" si="777"/>
        <v>D</v>
      </c>
      <c r="M3234" s="388">
        <v>1</v>
      </c>
      <c r="N3234" s="304">
        <v>251.7</v>
      </c>
      <c r="O3234" s="304">
        <v>19</v>
      </c>
      <c r="P3234" s="331"/>
      <c r="Q3234" s="356"/>
      <c r="R3234" s="304"/>
      <c r="S3234" s="356">
        <v>284.83119318367034</v>
      </c>
      <c r="T3234" s="356">
        <v>309.81623992795892</v>
      </c>
      <c r="U3234" s="356">
        <f t="shared" si="782"/>
        <v>287.32969785809917</v>
      </c>
      <c r="V3234" s="356"/>
      <c r="W3234" s="304" t="s">
        <v>890</v>
      </c>
      <c r="X3234" s="304" t="s">
        <v>205</v>
      </c>
      <c r="Y3234" s="366">
        <f t="shared" si="779"/>
        <v>424.8</v>
      </c>
      <c r="Z3234" s="304"/>
      <c r="AA3234" s="304"/>
      <c r="AB3234" s="304">
        <v>-999</v>
      </c>
      <c r="AC3234" s="304">
        <v>-999</v>
      </c>
      <c r="AD3234" s="366">
        <v>-999</v>
      </c>
      <c r="AE3234" s="304">
        <v>-999</v>
      </c>
      <c r="AF3234" s="304">
        <v>-999</v>
      </c>
      <c r="AG3234" s="304"/>
      <c r="AH3234" s="304">
        <v>4.3589200000000002E-2</v>
      </c>
      <c r="AI3234" s="312"/>
      <c r="AJ3234" s="332">
        <v>760</v>
      </c>
      <c r="AK3234" s="304">
        <f t="shared" si="778"/>
        <v>760</v>
      </c>
      <c r="AL3234" s="304">
        <f t="shared" si="776"/>
        <v>0.43</v>
      </c>
      <c r="AM3234" s="389" t="str">
        <f t="shared" si="780"/>
        <v/>
      </c>
      <c r="AN3234" s="304"/>
      <c r="AO3234" s="304"/>
      <c r="AP3234" s="312"/>
      <c r="AQ3234" s="312"/>
      <c r="AR3234" s="312"/>
      <c r="AS3234" s="304"/>
      <c r="AT3234" s="312"/>
      <c r="AU3234" s="329">
        <f>VLOOKUP(C3234,[1]world!$A$2:$B$3555,2,FALSE)</f>
        <v>3</v>
      </c>
      <c r="AV3234" s="329">
        <v>547</v>
      </c>
      <c r="AW3234" s="304">
        <v>0.37</v>
      </c>
      <c r="AX3234" s="304">
        <v>20</v>
      </c>
      <c r="AY3234" s="304">
        <v>-999</v>
      </c>
      <c r="AZ3234" s="304">
        <v>380</v>
      </c>
      <c r="BA3234" s="304">
        <v>20</v>
      </c>
      <c r="BB3234" s="304">
        <v>-999</v>
      </c>
      <c r="BC3234" s="304">
        <v>380</v>
      </c>
      <c r="BD3234" s="304">
        <v>20</v>
      </c>
      <c r="BE3234" s="304">
        <v>20</v>
      </c>
      <c r="BF3234" s="304">
        <v>-999</v>
      </c>
      <c r="BG3234" s="304">
        <v>-999</v>
      </c>
      <c r="BH3234" s="304">
        <v>380</v>
      </c>
      <c r="BI3234" s="304">
        <v>380</v>
      </c>
      <c r="BJ3234" s="304">
        <v>2</v>
      </c>
      <c r="BK3234" s="304" t="s">
        <v>4954</v>
      </c>
      <c r="BL3234" s="304">
        <v>2</v>
      </c>
    </row>
    <row r="3235" spans="1:64" ht="15" hidden="1" customHeight="1" x14ac:dyDescent="0.2">
      <c r="A3235" s="304" t="s">
        <v>6176</v>
      </c>
      <c r="B3235" s="304" t="s">
        <v>1612</v>
      </c>
      <c r="C3235" s="304">
        <v>3374</v>
      </c>
      <c r="D3235" s="349" t="s">
        <v>2029</v>
      </c>
      <c r="E3235" s="304" t="s">
        <v>2029</v>
      </c>
      <c r="F3235" s="304"/>
      <c r="G3235" s="324">
        <v>33.874600000000001</v>
      </c>
      <c r="H3235" s="324">
        <v>133.92179999999999</v>
      </c>
      <c r="I3235" s="324" t="s">
        <v>212</v>
      </c>
      <c r="J3235" s="368">
        <f t="shared" si="781"/>
        <v>708.00356604069316</v>
      </c>
      <c r="K3235" s="331">
        <v>0.2</v>
      </c>
      <c r="L3235" s="304" t="str">
        <f t="shared" si="777"/>
        <v>C</v>
      </c>
      <c r="M3235" s="388">
        <v>1</v>
      </c>
      <c r="N3235" s="304">
        <v>471.9</v>
      </c>
      <c r="O3235" s="304">
        <v>10</v>
      </c>
      <c r="P3235" s="331"/>
      <c r="Q3235" s="356"/>
      <c r="R3235" s="304"/>
      <c r="S3235" s="356">
        <v>622.28365900341862</v>
      </c>
      <c r="T3235" s="356">
        <v>708.00356604069316</v>
      </c>
      <c r="U3235" s="356">
        <f t="shared" si="782"/>
        <v>708.00356604069316</v>
      </c>
      <c r="V3235" s="356"/>
      <c r="W3235" s="304" t="s">
        <v>900</v>
      </c>
      <c r="X3235" s="304" t="s">
        <v>232</v>
      </c>
      <c r="Y3235" s="366">
        <f t="shared" si="779"/>
        <v>506.6</v>
      </c>
      <c r="Z3235" s="304"/>
      <c r="AA3235" s="304"/>
      <c r="AB3235" s="304">
        <v>-999</v>
      </c>
      <c r="AC3235" s="304">
        <v>-999</v>
      </c>
      <c r="AD3235" s="366">
        <v>-999</v>
      </c>
      <c r="AE3235" s="304">
        <v>-999</v>
      </c>
      <c r="AF3235" s="304">
        <v>-999</v>
      </c>
      <c r="AG3235" s="304"/>
      <c r="AH3235" s="304">
        <v>0.19972699999999999</v>
      </c>
      <c r="AI3235" s="312"/>
      <c r="AJ3235" s="332">
        <v>760</v>
      </c>
      <c r="AK3235" s="304">
        <f t="shared" si="778"/>
        <v>760</v>
      </c>
      <c r="AL3235" s="304">
        <f t="shared" ref="AL3235:AL3266" si="783">IF(AH3235&lt;=0.0022,0.2,0.43)</f>
        <v>0.43</v>
      </c>
      <c r="AM3235" s="389" t="str">
        <f t="shared" si="780"/>
        <v/>
      </c>
      <c r="AN3235" s="304"/>
      <c r="AO3235" s="304"/>
      <c r="AP3235" s="312"/>
      <c r="AQ3235" s="312"/>
      <c r="AR3235" s="312"/>
      <c r="AS3235" s="304"/>
      <c r="AT3235" s="312"/>
      <c r="AU3235" s="329">
        <f>VLOOKUP(C3235,[1]world!$A$2:$B$3555,2,FALSE)</f>
        <v>1</v>
      </c>
      <c r="AV3235" s="329">
        <v>519</v>
      </c>
      <c r="AW3235" s="304">
        <v>0.37</v>
      </c>
      <c r="AX3235" s="304">
        <v>20</v>
      </c>
      <c r="AY3235" s="304">
        <v>-999</v>
      </c>
      <c r="AZ3235" s="304">
        <v>40</v>
      </c>
      <c r="BA3235" s="304">
        <v>20</v>
      </c>
      <c r="BB3235" s="304">
        <v>-999</v>
      </c>
      <c r="BC3235" s="304">
        <v>40</v>
      </c>
      <c r="BD3235" s="304">
        <v>20</v>
      </c>
      <c r="BE3235" s="304">
        <v>20</v>
      </c>
      <c r="BF3235" s="304">
        <v>-999</v>
      </c>
      <c r="BG3235" s="304">
        <v>-999</v>
      </c>
      <c r="BH3235" s="304">
        <v>40</v>
      </c>
      <c r="BI3235" s="304">
        <v>40</v>
      </c>
      <c r="BJ3235" s="304">
        <v>2</v>
      </c>
      <c r="BK3235" s="304" t="s">
        <v>4954</v>
      </c>
      <c r="BL3235" s="304">
        <v>2</v>
      </c>
    </row>
    <row r="3236" spans="1:64" ht="15" hidden="1" customHeight="1" x14ac:dyDescent="0.2">
      <c r="A3236" s="304" t="s">
        <v>6176</v>
      </c>
      <c r="B3236" s="304" t="s">
        <v>1612</v>
      </c>
      <c r="C3236" s="304">
        <v>3375</v>
      </c>
      <c r="D3236" s="349" t="s">
        <v>2171</v>
      </c>
      <c r="E3236" s="304" t="s">
        <v>2171</v>
      </c>
      <c r="F3236" s="304"/>
      <c r="G3236" s="324">
        <v>34.0319</v>
      </c>
      <c r="H3236" s="324">
        <v>133.809</v>
      </c>
      <c r="I3236" s="324" t="s">
        <v>212</v>
      </c>
      <c r="J3236" s="368">
        <f t="shared" si="781"/>
        <v>451.62641222892086</v>
      </c>
      <c r="K3236" s="331">
        <v>0.2</v>
      </c>
      <c r="L3236" s="304" t="str">
        <f t="shared" si="777"/>
        <v>C</v>
      </c>
      <c r="M3236" s="388">
        <v>1</v>
      </c>
      <c r="N3236" s="304">
        <v>280</v>
      </c>
      <c r="O3236" s="304">
        <v>10</v>
      </c>
      <c r="P3236" s="331"/>
      <c r="Q3236" s="356"/>
      <c r="R3236" s="304"/>
      <c r="S3236" s="356">
        <v>363.64451880404579</v>
      </c>
      <c r="T3236" s="356">
        <v>451.62641222892086</v>
      </c>
      <c r="U3236" s="356">
        <f t="shared" si="782"/>
        <v>451.62641222892086</v>
      </c>
      <c r="V3236" s="356"/>
      <c r="W3236" s="304" t="s">
        <v>890</v>
      </c>
      <c r="X3236" s="304" t="s">
        <v>205</v>
      </c>
      <c r="Y3236" s="366">
        <f t="shared" si="779"/>
        <v>424.8</v>
      </c>
      <c r="Z3236" s="304"/>
      <c r="AA3236" s="304"/>
      <c r="AB3236" s="304">
        <v>-999</v>
      </c>
      <c r="AC3236" s="304">
        <v>-999</v>
      </c>
      <c r="AD3236" s="366">
        <v>-999</v>
      </c>
      <c r="AE3236" s="304">
        <v>-999</v>
      </c>
      <c r="AF3236" s="304">
        <v>-999</v>
      </c>
      <c r="AG3236" s="304"/>
      <c r="AH3236" s="304">
        <v>4.2329100000000001E-2</v>
      </c>
      <c r="AI3236" s="312"/>
      <c r="AJ3236" s="332">
        <v>760</v>
      </c>
      <c r="AK3236" s="304">
        <f t="shared" si="778"/>
        <v>760</v>
      </c>
      <c r="AL3236" s="304">
        <f t="shared" si="783"/>
        <v>0.43</v>
      </c>
      <c r="AM3236" s="389" t="str">
        <f t="shared" si="780"/>
        <v/>
      </c>
      <c r="AN3236" s="304"/>
      <c r="AO3236" s="304"/>
      <c r="AP3236" s="312"/>
      <c r="AQ3236" s="312"/>
      <c r="AR3236" s="312"/>
      <c r="AS3236" s="304"/>
      <c r="AT3236" s="312"/>
      <c r="AU3236" s="329">
        <f>VLOOKUP(C3236,[1]world!$A$2:$B$3555,2,FALSE)</f>
        <v>3</v>
      </c>
      <c r="AV3236" s="329">
        <v>547</v>
      </c>
      <c r="AW3236" s="304">
        <v>0.37</v>
      </c>
      <c r="AX3236" s="304">
        <v>20</v>
      </c>
      <c r="AY3236" s="304">
        <v>-999</v>
      </c>
      <c r="AZ3236" s="304">
        <v>820</v>
      </c>
      <c r="BA3236" s="304">
        <v>20</v>
      </c>
      <c r="BB3236" s="304">
        <v>-999</v>
      </c>
      <c r="BC3236" s="304">
        <v>820</v>
      </c>
      <c r="BD3236" s="304">
        <v>20</v>
      </c>
      <c r="BE3236" s="304">
        <v>20</v>
      </c>
      <c r="BF3236" s="304">
        <v>-999</v>
      </c>
      <c r="BG3236" s="304">
        <v>-999</v>
      </c>
      <c r="BH3236" s="304">
        <v>820</v>
      </c>
      <c r="BI3236" s="304">
        <v>820</v>
      </c>
      <c r="BJ3236" s="304">
        <v>2</v>
      </c>
      <c r="BK3236" s="304" t="s">
        <v>4954</v>
      </c>
      <c r="BL3236" s="304">
        <v>2</v>
      </c>
    </row>
    <row r="3237" spans="1:64" ht="15" hidden="1" customHeight="1" x14ac:dyDescent="0.2">
      <c r="A3237" s="304" t="s">
        <v>6103</v>
      </c>
      <c r="B3237" s="304" t="s">
        <v>2503</v>
      </c>
      <c r="C3237" s="304">
        <v>3376</v>
      </c>
      <c r="D3237" s="349" t="s">
        <v>2144</v>
      </c>
      <c r="E3237" s="309">
        <v>-999</v>
      </c>
      <c r="F3237" s="309"/>
      <c r="G3237" s="324">
        <v>34.007899999999999</v>
      </c>
      <c r="H3237" s="324">
        <v>134.09450000000001</v>
      </c>
      <c r="I3237" s="324" t="s">
        <v>212</v>
      </c>
      <c r="J3237" s="366">
        <v>349.36599999999999</v>
      </c>
      <c r="K3237" s="331">
        <v>0.1</v>
      </c>
      <c r="L3237" s="304" t="str">
        <f t="shared" si="777"/>
        <v>D</v>
      </c>
      <c r="M3237" s="388">
        <v>0</v>
      </c>
      <c r="N3237" s="304"/>
      <c r="O3237" s="304">
        <v>21</v>
      </c>
      <c r="P3237" s="356"/>
      <c r="Q3237" s="356"/>
      <c r="R3237" s="304" t="s">
        <v>2503</v>
      </c>
      <c r="S3237" s="304"/>
      <c r="T3237" s="304"/>
      <c r="U3237" s="304"/>
      <c r="V3237" s="304"/>
      <c r="W3237" s="304" t="s">
        <v>890</v>
      </c>
      <c r="X3237" s="304" t="s">
        <v>205</v>
      </c>
      <c r="Y3237" s="366">
        <f t="shared" si="779"/>
        <v>424.8</v>
      </c>
      <c r="Z3237" s="304"/>
      <c r="AA3237" s="304"/>
      <c r="AB3237" s="304">
        <v>-999</v>
      </c>
      <c r="AC3237" s="304">
        <v>-999</v>
      </c>
      <c r="AD3237" s="366">
        <v>-999</v>
      </c>
      <c r="AE3237" s="304">
        <v>-999</v>
      </c>
      <c r="AF3237" s="304">
        <v>-999</v>
      </c>
      <c r="AG3237" s="304"/>
      <c r="AH3237" s="304">
        <v>0.10766299999999999</v>
      </c>
      <c r="AI3237" s="312"/>
      <c r="AJ3237" s="332">
        <v>760</v>
      </c>
      <c r="AK3237" s="304">
        <f t="shared" si="778"/>
        <v>760</v>
      </c>
      <c r="AL3237" s="304">
        <f t="shared" si="783"/>
        <v>0.43</v>
      </c>
      <c r="AM3237" s="389" t="str">
        <f t="shared" si="780"/>
        <v/>
      </c>
      <c r="AN3237" s="304"/>
      <c r="AO3237" s="304"/>
      <c r="AP3237" s="312"/>
      <c r="AQ3237" s="312"/>
      <c r="AR3237" s="312"/>
      <c r="AS3237" s="304"/>
      <c r="AT3237" s="312"/>
      <c r="AU3237" s="329">
        <f>VLOOKUP(C3237,[1]world!$A$2:$B$3555,2,FALSE)</f>
        <v>3</v>
      </c>
      <c r="AV3237" s="329">
        <v>547</v>
      </c>
      <c r="AW3237" s="304">
        <v>0.37</v>
      </c>
      <c r="AX3237" s="304">
        <v>46</v>
      </c>
      <c r="AY3237" s="304">
        <v>46</v>
      </c>
      <c r="AZ3237" s="304">
        <v>60</v>
      </c>
      <c r="BA3237" s="304">
        <v>46</v>
      </c>
      <c r="BB3237" s="304">
        <v>46</v>
      </c>
      <c r="BC3237" s="304">
        <v>60</v>
      </c>
      <c r="BD3237" s="304">
        <v>20</v>
      </c>
      <c r="BE3237" s="304">
        <v>20</v>
      </c>
      <c r="BF3237" s="304">
        <v>-999</v>
      </c>
      <c r="BG3237" s="304">
        <v>-999</v>
      </c>
      <c r="BH3237" s="304">
        <v>60</v>
      </c>
      <c r="BI3237" s="304">
        <v>60</v>
      </c>
      <c r="BJ3237" s="304">
        <v>0</v>
      </c>
      <c r="BK3237" s="304">
        <v>0</v>
      </c>
      <c r="BL3237" s="304">
        <v>0</v>
      </c>
    </row>
    <row r="3238" spans="1:64" ht="15" hidden="1" customHeight="1" x14ac:dyDescent="0.2">
      <c r="A3238" s="304" t="s">
        <v>6103</v>
      </c>
      <c r="B3238" s="304" t="s">
        <v>2503</v>
      </c>
      <c r="C3238" s="304">
        <v>3377</v>
      </c>
      <c r="D3238" s="349" t="s">
        <v>2028</v>
      </c>
      <c r="E3238" s="309">
        <v>-999</v>
      </c>
      <c r="F3238" s="309"/>
      <c r="G3238" s="324">
        <v>33.874499999999998</v>
      </c>
      <c r="H3238" s="324">
        <v>134.13210000000001</v>
      </c>
      <c r="I3238" s="324" t="s">
        <v>212</v>
      </c>
      <c r="J3238" s="368">
        <v>388.57870000000003</v>
      </c>
      <c r="K3238" s="331">
        <v>0.1</v>
      </c>
      <c r="L3238" s="304" t="str">
        <f t="shared" si="777"/>
        <v>C</v>
      </c>
      <c r="M3238" s="388">
        <v>0</v>
      </c>
      <c r="N3238" s="304"/>
      <c r="O3238" s="304">
        <v>21</v>
      </c>
      <c r="P3238" s="356"/>
      <c r="Q3238" s="356"/>
      <c r="R3238" s="304" t="s">
        <v>2503</v>
      </c>
      <c r="S3238" s="304"/>
      <c r="T3238" s="304"/>
      <c r="U3238" s="304"/>
      <c r="V3238" s="304"/>
      <c r="W3238" s="304" t="s">
        <v>890</v>
      </c>
      <c r="X3238" s="304" t="s">
        <v>205</v>
      </c>
      <c r="Y3238" s="366">
        <f t="shared" si="779"/>
        <v>424.8</v>
      </c>
      <c r="Z3238" s="304"/>
      <c r="AA3238" s="304"/>
      <c r="AB3238" s="304">
        <v>-999</v>
      </c>
      <c r="AC3238" s="304">
        <v>-999</v>
      </c>
      <c r="AD3238" s="366">
        <v>-999</v>
      </c>
      <c r="AE3238" s="304">
        <v>-999</v>
      </c>
      <c r="AF3238" s="304">
        <v>-999</v>
      </c>
      <c r="AG3238" s="304"/>
      <c r="AH3238" s="304">
        <v>0.30457800000000002</v>
      </c>
      <c r="AI3238" s="312"/>
      <c r="AJ3238" s="332">
        <v>760</v>
      </c>
      <c r="AK3238" s="304">
        <f t="shared" si="778"/>
        <v>760</v>
      </c>
      <c r="AL3238" s="304">
        <f t="shared" si="783"/>
        <v>0.43</v>
      </c>
      <c r="AM3238" s="389" t="str">
        <f t="shared" si="780"/>
        <v/>
      </c>
      <c r="AN3238" s="304"/>
      <c r="AO3238" s="304"/>
      <c r="AP3238" s="312"/>
      <c r="AQ3238" s="312"/>
      <c r="AR3238" s="312"/>
      <c r="AS3238" s="304"/>
      <c r="AT3238" s="312"/>
      <c r="AU3238" s="329">
        <f>VLOOKUP(C3238,[1]world!$A$2:$B$3555,2,FALSE)</f>
        <v>1</v>
      </c>
      <c r="AV3238" s="329">
        <v>519</v>
      </c>
      <c r="AW3238" s="304">
        <v>0.37</v>
      </c>
      <c r="AX3238" s="304">
        <v>20</v>
      </c>
      <c r="AY3238" s="304">
        <v>20</v>
      </c>
      <c r="AZ3238" s="304">
        <v>40</v>
      </c>
      <c r="BA3238" s="304">
        <v>20</v>
      </c>
      <c r="BB3238" s="304">
        <v>20</v>
      </c>
      <c r="BC3238" s="304">
        <v>40</v>
      </c>
      <c r="BD3238" s="304">
        <v>20</v>
      </c>
      <c r="BE3238" s="304">
        <v>20</v>
      </c>
      <c r="BF3238" s="304">
        <v>-999</v>
      </c>
      <c r="BG3238" s="304">
        <v>-999</v>
      </c>
      <c r="BH3238" s="304">
        <v>40</v>
      </c>
      <c r="BI3238" s="304">
        <v>40</v>
      </c>
      <c r="BJ3238" s="304">
        <v>0</v>
      </c>
      <c r="BK3238" s="304">
        <v>0</v>
      </c>
      <c r="BL3238" s="304">
        <v>0</v>
      </c>
    </row>
    <row r="3239" spans="1:64" ht="15" hidden="1" customHeight="1" x14ac:dyDescent="0.2">
      <c r="A3239" s="304" t="s">
        <v>6176</v>
      </c>
      <c r="B3239" s="304" t="s">
        <v>1612</v>
      </c>
      <c r="C3239" s="304">
        <v>3378</v>
      </c>
      <c r="D3239" s="349" t="s">
        <v>2419</v>
      </c>
      <c r="E3239" s="304" t="s">
        <v>2419</v>
      </c>
      <c r="F3239" s="304"/>
      <c r="G3239" s="324">
        <v>34.2288</v>
      </c>
      <c r="H3239" s="324">
        <v>135.1694</v>
      </c>
      <c r="I3239" s="324" t="s">
        <v>212</v>
      </c>
      <c r="J3239" s="368">
        <f t="shared" ref="J3239:J3249" si="784">U3239</f>
        <v>223.01228145010899</v>
      </c>
      <c r="K3239" s="331">
        <v>0.13</v>
      </c>
      <c r="L3239" s="304" t="str">
        <f t="shared" si="777"/>
        <v>D</v>
      </c>
      <c r="M3239" s="388">
        <v>1</v>
      </c>
      <c r="N3239" s="304">
        <v>200</v>
      </c>
      <c r="O3239" s="304">
        <v>20</v>
      </c>
      <c r="P3239" s="331"/>
      <c r="Q3239" s="356"/>
      <c r="R3239" s="304"/>
      <c r="S3239" s="356">
        <v>223.01228145010899</v>
      </c>
      <c r="T3239" s="356">
        <v>239.53562751933697</v>
      </c>
      <c r="U3239" s="356">
        <f t="shared" ref="U3239:U3249" si="785">IF(O3239&lt;=10,T3239,IF(O3239&gt;=20,S3239,((O3239-10)*(S3239-T3239)/10+T3239)))</f>
        <v>223.01228145010899</v>
      </c>
      <c r="V3239" s="356"/>
      <c r="W3239" s="304" t="s">
        <v>1674</v>
      </c>
      <c r="X3239" s="304" t="s">
        <v>213</v>
      </c>
      <c r="Y3239" s="366">
        <f t="shared" si="779"/>
        <v>274.5</v>
      </c>
      <c r="Z3239" s="304"/>
      <c r="AA3239" s="304"/>
      <c r="AB3239" s="304">
        <v>-999</v>
      </c>
      <c r="AC3239" s="304">
        <v>-999</v>
      </c>
      <c r="AD3239" s="366">
        <v>-999</v>
      </c>
      <c r="AE3239" s="304">
        <v>-999</v>
      </c>
      <c r="AF3239" s="304">
        <v>-999</v>
      </c>
      <c r="AG3239" s="304"/>
      <c r="AH3239" s="304">
        <v>2.6949500000000002E-3</v>
      </c>
      <c r="AI3239" s="312"/>
      <c r="AJ3239" s="332">
        <v>261</v>
      </c>
      <c r="AK3239" s="304">
        <f t="shared" si="778"/>
        <v>270</v>
      </c>
      <c r="AL3239" s="304">
        <f t="shared" si="783"/>
        <v>0.43</v>
      </c>
      <c r="AM3239" s="389" t="str">
        <f t="shared" si="780"/>
        <v/>
      </c>
      <c r="AN3239" s="304"/>
      <c r="AO3239" s="304"/>
      <c r="AP3239" s="312"/>
      <c r="AQ3239" s="312"/>
      <c r="AR3239" s="312"/>
      <c r="AS3239" s="304"/>
      <c r="AT3239" s="312"/>
      <c r="AU3239" s="329">
        <f>VLOOKUP(C3239,[1]world!$A$2:$B$3555,2,FALSE)</f>
        <v>15</v>
      </c>
      <c r="AV3239" s="329">
        <v>363</v>
      </c>
      <c r="AW3239" s="304">
        <v>0.37</v>
      </c>
      <c r="AX3239" s="304">
        <v>20</v>
      </c>
      <c r="AY3239" s="304">
        <v>-999</v>
      </c>
      <c r="AZ3239" s="304">
        <v>580</v>
      </c>
      <c r="BA3239" s="304">
        <v>20</v>
      </c>
      <c r="BB3239" s="304">
        <v>-999</v>
      </c>
      <c r="BC3239" s="304">
        <v>580</v>
      </c>
      <c r="BD3239" s="304">
        <v>20</v>
      </c>
      <c r="BE3239" s="304">
        <v>20</v>
      </c>
      <c r="BF3239" s="304">
        <v>-999</v>
      </c>
      <c r="BG3239" s="304">
        <v>-999</v>
      </c>
      <c r="BH3239" s="304">
        <v>580</v>
      </c>
      <c r="BI3239" s="304">
        <v>580</v>
      </c>
      <c r="BJ3239" s="304">
        <v>2</v>
      </c>
      <c r="BK3239" s="304" t="s">
        <v>4954</v>
      </c>
      <c r="BL3239" s="304">
        <v>2</v>
      </c>
    </row>
    <row r="3240" spans="1:64" ht="15" hidden="1" customHeight="1" x14ac:dyDescent="0.2">
      <c r="A3240" s="304" t="s">
        <v>6176</v>
      </c>
      <c r="B3240" s="304" t="s">
        <v>1612</v>
      </c>
      <c r="C3240" s="304">
        <v>3379</v>
      </c>
      <c r="D3240" s="349" t="s">
        <v>2452</v>
      </c>
      <c r="E3240" s="304" t="s">
        <v>2452</v>
      </c>
      <c r="F3240" s="304"/>
      <c r="G3240" s="324">
        <v>34.275500000000001</v>
      </c>
      <c r="H3240" s="324">
        <v>135.43049999999999</v>
      </c>
      <c r="I3240" s="324" t="s">
        <v>212</v>
      </c>
      <c r="J3240" s="368">
        <f t="shared" si="784"/>
        <v>332.87156920683435</v>
      </c>
      <c r="K3240" s="331">
        <v>0.13</v>
      </c>
      <c r="L3240" s="304" t="str">
        <f t="shared" si="777"/>
        <v>D</v>
      </c>
      <c r="M3240" s="388">
        <v>1</v>
      </c>
      <c r="N3240" s="304">
        <v>297.39999999999998</v>
      </c>
      <c r="O3240" s="304">
        <v>20</v>
      </c>
      <c r="P3240" s="331"/>
      <c r="Q3240" s="356"/>
      <c r="R3240" s="304"/>
      <c r="S3240" s="356">
        <v>332.87156920683435</v>
      </c>
      <c r="T3240" s="356">
        <v>357.7466684632177</v>
      </c>
      <c r="U3240" s="356">
        <f t="shared" si="785"/>
        <v>332.87156920683435</v>
      </c>
      <c r="V3240" s="356"/>
      <c r="W3240" s="304" t="s">
        <v>1674</v>
      </c>
      <c r="X3240" s="304" t="s">
        <v>213</v>
      </c>
      <c r="Y3240" s="366">
        <f t="shared" si="779"/>
        <v>274.5</v>
      </c>
      <c r="Z3240" s="304"/>
      <c r="AA3240" s="304"/>
      <c r="AB3240" s="304">
        <v>-999</v>
      </c>
      <c r="AC3240" s="304">
        <v>-999</v>
      </c>
      <c r="AD3240" s="366">
        <v>-999</v>
      </c>
      <c r="AE3240" s="304">
        <v>-999</v>
      </c>
      <c r="AF3240" s="304">
        <v>-999</v>
      </c>
      <c r="AG3240" s="304"/>
      <c r="AH3240" s="304">
        <v>2.54863E-2</v>
      </c>
      <c r="AI3240" s="312"/>
      <c r="AJ3240" s="332">
        <v>760</v>
      </c>
      <c r="AK3240" s="304">
        <f t="shared" si="778"/>
        <v>760</v>
      </c>
      <c r="AL3240" s="304">
        <f t="shared" si="783"/>
        <v>0.43</v>
      </c>
      <c r="AM3240" s="389" t="str">
        <f t="shared" si="780"/>
        <v/>
      </c>
      <c r="AN3240" s="304"/>
      <c r="AO3240" s="304"/>
      <c r="AP3240" s="312"/>
      <c r="AQ3240" s="312"/>
      <c r="AR3240" s="312"/>
      <c r="AS3240" s="304"/>
      <c r="AT3240" s="312"/>
      <c r="AU3240" s="329">
        <f>VLOOKUP(C3240,[1]world!$A$2:$B$3555,2,FALSE)</f>
        <v>7</v>
      </c>
      <c r="AV3240" s="329">
        <v>388</v>
      </c>
      <c r="AW3240" s="304">
        <v>0.37</v>
      </c>
      <c r="AX3240" s="304">
        <v>40</v>
      </c>
      <c r="AY3240" s="304">
        <v>-999</v>
      </c>
      <c r="AZ3240" s="304">
        <v>60</v>
      </c>
      <c r="BA3240" s="304">
        <v>40</v>
      </c>
      <c r="BB3240" s="304">
        <v>-999</v>
      </c>
      <c r="BC3240" s="304">
        <v>60</v>
      </c>
      <c r="BD3240" s="304">
        <v>40</v>
      </c>
      <c r="BE3240" s="304">
        <v>40</v>
      </c>
      <c r="BF3240" s="304">
        <v>-999</v>
      </c>
      <c r="BG3240" s="304">
        <v>-999</v>
      </c>
      <c r="BH3240" s="304">
        <v>60</v>
      </c>
      <c r="BI3240" s="304">
        <v>60</v>
      </c>
      <c r="BJ3240" s="304">
        <v>2</v>
      </c>
      <c r="BK3240" s="304" t="s">
        <v>4954</v>
      </c>
      <c r="BL3240" s="304">
        <v>2</v>
      </c>
    </row>
    <row r="3241" spans="1:64" ht="15" hidden="1" customHeight="1" x14ac:dyDescent="0.2">
      <c r="A3241" s="304" t="s">
        <v>6176</v>
      </c>
      <c r="B3241" s="304" t="s">
        <v>1612</v>
      </c>
      <c r="C3241" s="304">
        <v>3380</v>
      </c>
      <c r="D3241" s="349" t="s">
        <v>2282</v>
      </c>
      <c r="E3241" s="304" t="s">
        <v>2282</v>
      </c>
      <c r="F3241" s="304"/>
      <c r="G3241" s="324">
        <v>34.099600000000002</v>
      </c>
      <c r="H3241" s="324">
        <v>135.11600000000001</v>
      </c>
      <c r="I3241" s="324" t="s">
        <v>212</v>
      </c>
      <c r="J3241" s="368">
        <f t="shared" si="784"/>
        <v>152.32749863591977</v>
      </c>
      <c r="K3241" s="331">
        <v>0.13</v>
      </c>
      <c r="L3241" s="304" t="str">
        <f t="shared" si="777"/>
        <v>E</v>
      </c>
      <c r="M3241" s="388">
        <v>1</v>
      </c>
      <c r="N3241" s="304">
        <v>137.1</v>
      </c>
      <c r="O3241" s="304">
        <v>20</v>
      </c>
      <c r="P3241" s="331"/>
      <c r="Q3241" s="356"/>
      <c r="R3241" s="304"/>
      <c r="S3241" s="356">
        <v>152.32749863591977</v>
      </c>
      <c r="T3241" s="356">
        <v>161.85537474043375</v>
      </c>
      <c r="U3241" s="356">
        <f t="shared" si="785"/>
        <v>152.32749863591977</v>
      </c>
      <c r="V3241" s="356"/>
      <c r="W3241" s="304" t="s">
        <v>1657</v>
      </c>
      <c r="X3241" s="304" t="s">
        <v>240</v>
      </c>
      <c r="Y3241" s="366">
        <f t="shared" si="779"/>
        <v>181.5</v>
      </c>
      <c r="Z3241" s="304">
        <v>0.2</v>
      </c>
      <c r="AA3241" s="304"/>
      <c r="AB3241" s="304">
        <v>-999</v>
      </c>
      <c r="AC3241" s="304">
        <v>-999</v>
      </c>
      <c r="AD3241" s="366">
        <v>-999</v>
      </c>
      <c r="AE3241" s="304">
        <v>-999</v>
      </c>
      <c r="AF3241" s="304">
        <v>-999</v>
      </c>
      <c r="AG3241" s="304"/>
      <c r="AH3241" s="304">
        <v>1.6307499999999999E-2</v>
      </c>
      <c r="AI3241" s="312"/>
      <c r="AJ3241" s="332">
        <v>576</v>
      </c>
      <c r="AK3241" s="304">
        <f t="shared" si="778"/>
        <v>555</v>
      </c>
      <c r="AL3241" s="304">
        <f t="shared" si="783"/>
        <v>0.43</v>
      </c>
      <c r="AM3241" s="389" t="str">
        <f t="shared" si="780"/>
        <v/>
      </c>
      <c r="AN3241" s="304"/>
      <c r="AO3241" s="304"/>
      <c r="AP3241" s="312"/>
      <c r="AQ3241" s="312"/>
      <c r="AR3241" s="312"/>
      <c r="AS3241" s="304"/>
      <c r="AT3241" s="312"/>
      <c r="AU3241" s="329">
        <f>VLOOKUP(C3241,[1]world!$A$2:$B$3555,2,FALSE)</f>
        <v>3</v>
      </c>
      <c r="AV3241" s="329">
        <v>547</v>
      </c>
      <c r="AW3241" s="304">
        <v>0.37</v>
      </c>
      <c r="AX3241" s="304">
        <v>40</v>
      </c>
      <c r="AY3241" s="304">
        <v>-999</v>
      </c>
      <c r="AZ3241" s="304">
        <v>180</v>
      </c>
      <c r="BA3241" s="304">
        <v>40</v>
      </c>
      <c r="BB3241" s="304">
        <v>-999</v>
      </c>
      <c r="BC3241" s="304">
        <v>180</v>
      </c>
      <c r="BD3241" s="304">
        <v>40</v>
      </c>
      <c r="BE3241" s="304">
        <v>40</v>
      </c>
      <c r="BF3241" s="304">
        <v>-999</v>
      </c>
      <c r="BG3241" s="304">
        <v>-999</v>
      </c>
      <c r="BH3241" s="304">
        <v>180</v>
      </c>
      <c r="BI3241" s="304">
        <v>180</v>
      </c>
      <c r="BJ3241" s="304">
        <v>2</v>
      </c>
      <c r="BK3241" s="304" t="s">
        <v>4954</v>
      </c>
      <c r="BL3241" s="304">
        <v>2</v>
      </c>
    </row>
    <row r="3242" spans="1:64" ht="15" hidden="1" customHeight="1" x14ac:dyDescent="0.2">
      <c r="A3242" s="304" t="s">
        <v>6176</v>
      </c>
      <c r="B3242" s="304" t="s">
        <v>1612</v>
      </c>
      <c r="C3242" s="304">
        <v>3381</v>
      </c>
      <c r="D3242" s="349" t="s">
        <v>2260</v>
      </c>
      <c r="E3242" s="304" t="s">
        <v>2260</v>
      </c>
      <c r="F3242" s="304"/>
      <c r="G3242" s="324">
        <v>34.084099999999999</v>
      </c>
      <c r="H3242" s="324">
        <v>135.43090000000001</v>
      </c>
      <c r="I3242" s="324" t="s">
        <v>212</v>
      </c>
      <c r="J3242" s="368">
        <f t="shared" si="784"/>
        <v>576.58969894291181</v>
      </c>
      <c r="K3242" s="331">
        <v>0.2</v>
      </c>
      <c r="L3242" s="304" t="str">
        <f t="shared" si="777"/>
        <v>C</v>
      </c>
      <c r="M3242" s="388">
        <v>1</v>
      </c>
      <c r="N3242" s="304">
        <v>369.7</v>
      </c>
      <c r="O3242" s="304">
        <v>10</v>
      </c>
      <c r="P3242" s="331"/>
      <c r="Q3242" s="356"/>
      <c r="R3242" s="304"/>
      <c r="S3242" s="356">
        <v>484.0527084820252</v>
      </c>
      <c r="T3242" s="356">
        <v>576.58969894291181</v>
      </c>
      <c r="U3242" s="356">
        <f t="shared" si="785"/>
        <v>576.58969894291181</v>
      </c>
      <c r="V3242" s="356"/>
      <c r="W3242" s="304" t="s">
        <v>900</v>
      </c>
      <c r="X3242" s="304" t="s">
        <v>232</v>
      </c>
      <c r="Y3242" s="366">
        <f t="shared" si="779"/>
        <v>506.6</v>
      </c>
      <c r="Z3242" s="304"/>
      <c r="AA3242" s="304"/>
      <c r="AB3242" s="304">
        <v>-999</v>
      </c>
      <c r="AC3242" s="304">
        <v>-999</v>
      </c>
      <c r="AD3242" s="366">
        <v>-999</v>
      </c>
      <c r="AE3242" s="304">
        <v>-999</v>
      </c>
      <c r="AF3242" s="304">
        <v>-999</v>
      </c>
      <c r="AG3242" s="304"/>
      <c r="AH3242" s="304">
        <v>3.6959100000000002E-2</v>
      </c>
      <c r="AI3242" s="312"/>
      <c r="AJ3242" s="332">
        <v>760</v>
      </c>
      <c r="AK3242" s="304">
        <f t="shared" si="778"/>
        <v>760</v>
      </c>
      <c r="AL3242" s="304">
        <f t="shared" si="783"/>
        <v>0.43</v>
      </c>
      <c r="AM3242" s="389" t="str">
        <f t="shared" si="780"/>
        <v/>
      </c>
      <c r="AN3242" s="304"/>
      <c r="AO3242" s="304"/>
      <c r="AP3242" s="312"/>
      <c r="AQ3242" s="312"/>
      <c r="AR3242" s="312"/>
      <c r="AS3242" s="304"/>
      <c r="AT3242" s="312"/>
      <c r="AU3242" s="329">
        <f>VLOOKUP(C3242,[1]world!$A$2:$B$3555,2,FALSE)</f>
        <v>1</v>
      </c>
      <c r="AV3242" s="329">
        <v>519</v>
      </c>
      <c r="AW3242" s="304">
        <v>0.37</v>
      </c>
      <c r="AX3242" s="304">
        <v>7</v>
      </c>
      <c r="AY3242" s="304">
        <v>-999</v>
      </c>
      <c r="AZ3242" s="304">
        <v>-999</v>
      </c>
      <c r="BA3242" s="304">
        <v>7</v>
      </c>
      <c r="BB3242" s="304">
        <v>-999</v>
      </c>
      <c r="BC3242" s="304">
        <v>-999</v>
      </c>
      <c r="BD3242" s="304">
        <v>7</v>
      </c>
      <c r="BE3242" s="304">
        <v>7</v>
      </c>
      <c r="BF3242" s="304">
        <v>20</v>
      </c>
      <c r="BG3242" s="304">
        <v>40</v>
      </c>
      <c r="BH3242" s="304">
        <f>BI3242</f>
        <v>-999</v>
      </c>
      <c r="BI3242" s="304">
        <f>BC3242</f>
        <v>-999</v>
      </c>
      <c r="BJ3242" s="304">
        <v>0</v>
      </c>
      <c r="BK3242" s="304">
        <v>0</v>
      </c>
      <c r="BL3242" s="304">
        <v>0</v>
      </c>
    </row>
    <row r="3243" spans="1:64" ht="15" hidden="1" customHeight="1" x14ac:dyDescent="0.2">
      <c r="A3243" s="304" t="s">
        <v>6176</v>
      </c>
      <c r="B3243" s="304" t="s">
        <v>1612</v>
      </c>
      <c r="C3243" s="304">
        <v>3382</v>
      </c>
      <c r="D3243" s="349" t="s">
        <v>2050</v>
      </c>
      <c r="E3243" s="304" t="s">
        <v>2050</v>
      </c>
      <c r="F3243" s="304"/>
      <c r="G3243" s="324">
        <v>33.893799999999999</v>
      </c>
      <c r="H3243" s="324">
        <v>135.48830000000001</v>
      </c>
      <c r="I3243" s="324" t="s">
        <v>212</v>
      </c>
      <c r="J3243" s="368">
        <f t="shared" si="784"/>
        <v>306.4945046996408</v>
      </c>
      <c r="K3243" s="331">
        <v>0.2</v>
      </c>
      <c r="L3243" s="304" t="str">
        <f t="shared" si="777"/>
        <v>D</v>
      </c>
      <c r="M3243" s="388">
        <v>1</v>
      </c>
      <c r="N3243" s="304">
        <v>184.5</v>
      </c>
      <c r="O3243" s="304">
        <v>10</v>
      </c>
      <c r="P3243" s="331"/>
      <c r="Q3243" s="356"/>
      <c r="R3243" s="304"/>
      <c r="S3243" s="356">
        <v>236.71482864858905</v>
      </c>
      <c r="T3243" s="356">
        <v>306.4945046996408</v>
      </c>
      <c r="U3243" s="356">
        <f t="shared" si="785"/>
        <v>306.4945046996408</v>
      </c>
      <c r="V3243" s="356"/>
      <c r="W3243" s="304" t="s">
        <v>890</v>
      </c>
      <c r="X3243" s="304" t="s">
        <v>205</v>
      </c>
      <c r="Y3243" s="366">
        <f t="shared" si="779"/>
        <v>424.8</v>
      </c>
      <c r="Z3243" s="304"/>
      <c r="AA3243" s="304"/>
      <c r="AB3243" s="304">
        <v>-999</v>
      </c>
      <c r="AC3243" s="304">
        <v>-999</v>
      </c>
      <c r="AD3243" s="366">
        <v>-999</v>
      </c>
      <c r="AE3243" s="304">
        <v>-999</v>
      </c>
      <c r="AF3243" s="304">
        <v>-999</v>
      </c>
      <c r="AG3243" s="304"/>
      <c r="AH3243" s="304">
        <v>4.7597800000000003E-2</v>
      </c>
      <c r="AI3243" s="312"/>
      <c r="AJ3243" s="332">
        <v>760</v>
      </c>
      <c r="AK3243" s="304">
        <f t="shared" si="778"/>
        <v>760</v>
      </c>
      <c r="AL3243" s="304">
        <f t="shared" si="783"/>
        <v>0.43</v>
      </c>
      <c r="AM3243" s="389" t="str">
        <f t="shared" si="780"/>
        <v/>
      </c>
      <c r="AN3243" s="304"/>
      <c r="AO3243" s="304"/>
      <c r="AP3243" s="312"/>
      <c r="AQ3243" s="312"/>
      <c r="AR3243" s="312"/>
      <c r="AS3243" s="304"/>
      <c r="AT3243" s="312"/>
      <c r="AU3243" s="329">
        <f>VLOOKUP(C3243,[1]world!$A$2:$B$3555,2,FALSE)</f>
        <v>1</v>
      </c>
      <c r="AV3243" s="329">
        <v>519</v>
      </c>
      <c r="AW3243" s="304">
        <v>0.37</v>
      </c>
      <c r="AX3243" s="304">
        <v>20</v>
      </c>
      <c r="AY3243" s="304">
        <v>-999</v>
      </c>
      <c r="AZ3243" s="304">
        <v>300</v>
      </c>
      <c r="BA3243" s="304">
        <v>20</v>
      </c>
      <c r="BB3243" s="304">
        <v>-999</v>
      </c>
      <c r="BC3243" s="304">
        <v>300</v>
      </c>
      <c r="BD3243" s="304">
        <v>20</v>
      </c>
      <c r="BE3243" s="304">
        <v>20</v>
      </c>
      <c r="BF3243" s="304">
        <v>-999</v>
      </c>
      <c r="BG3243" s="304">
        <v>-999</v>
      </c>
      <c r="BH3243" s="304">
        <v>300</v>
      </c>
      <c r="BI3243" s="304">
        <v>300</v>
      </c>
      <c r="BJ3243" s="304">
        <v>2</v>
      </c>
      <c r="BK3243" s="304" t="s">
        <v>4954</v>
      </c>
      <c r="BL3243" s="304">
        <v>2</v>
      </c>
    </row>
    <row r="3244" spans="1:64" ht="15" hidden="1" customHeight="1" x14ac:dyDescent="0.2">
      <c r="A3244" s="304" t="s">
        <v>6176</v>
      </c>
      <c r="B3244" s="304" t="s">
        <v>1612</v>
      </c>
      <c r="C3244" s="304">
        <v>3383</v>
      </c>
      <c r="D3244" s="349" t="s">
        <v>2049</v>
      </c>
      <c r="E3244" s="304" t="s">
        <v>2049</v>
      </c>
      <c r="F3244" s="304"/>
      <c r="G3244" s="324">
        <v>33.890799999999999</v>
      </c>
      <c r="H3244" s="324">
        <v>135.1524</v>
      </c>
      <c r="I3244" s="324" t="s">
        <v>212</v>
      </c>
      <c r="J3244" s="368">
        <f t="shared" si="784"/>
        <v>188.81843489752288</v>
      </c>
      <c r="K3244" s="331">
        <v>0.13</v>
      </c>
      <c r="L3244" s="304" t="str">
        <f t="shared" si="777"/>
        <v>D</v>
      </c>
      <c r="M3244" s="388">
        <v>1</v>
      </c>
      <c r="N3244" s="304">
        <v>169.6</v>
      </c>
      <c r="O3244" s="304">
        <v>20</v>
      </c>
      <c r="P3244" s="331"/>
      <c r="Q3244" s="356"/>
      <c r="R3244" s="304"/>
      <c r="S3244" s="356">
        <v>188.81843489752288</v>
      </c>
      <c r="T3244" s="356">
        <v>202.10185393568224</v>
      </c>
      <c r="U3244" s="356">
        <f t="shared" si="785"/>
        <v>188.81843489752288</v>
      </c>
      <c r="V3244" s="356"/>
      <c r="W3244" s="304" t="s">
        <v>1674</v>
      </c>
      <c r="X3244" s="304" t="s">
        <v>213</v>
      </c>
      <c r="Y3244" s="366">
        <f t="shared" si="779"/>
        <v>274.5</v>
      </c>
      <c r="Z3244" s="304"/>
      <c r="AA3244" s="304"/>
      <c r="AB3244" s="304">
        <v>-999</v>
      </c>
      <c r="AC3244" s="304">
        <v>-999</v>
      </c>
      <c r="AD3244" s="366">
        <v>-999</v>
      </c>
      <c r="AE3244" s="304">
        <v>-999</v>
      </c>
      <c r="AF3244" s="304">
        <v>-999</v>
      </c>
      <c r="AG3244" s="304"/>
      <c r="AH3244" s="304">
        <v>3.3251800000000001E-3</v>
      </c>
      <c r="AI3244" s="312"/>
      <c r="AJ3244" s="332">
        <v>280</v>
      </c>
      <c r="AK3244" s="304">
        <f t="shared" si="778"/>
        <v>270</v>
      </c>
      <c r="AL3244" s="304">
        <f t="shared" si="783"/>
        <v>0.43</v>
      </c>
      <c r="AM3244" s="389" t="str">
        <f t="shared" si="780"/>
        <v/>
      </c>
      <c r="AN3244" s="304"/>
      <c r="AO3244" s="304"/>
      <c r="AP3244" s="312"/>
      <c r="AQ3244" s="312"/>
      <c r="AR3244" s="312"/>
      <c r="AS3244" s="304"/>
      <c r="AT3244" s="312"/>
      <c r="AU3244" s="329">
        <f>VLOOKUP(C3244,[1]world!$A$2:$B$3555,2,FALSE)</f>
        <v>15</v>
      </c>
      <c r="AV3244" s="329">
        <v>363</v>
      </c>
      <c r="AW3244" s="304">
        <v>0.37</v>
      </c>
      <c r="AX3244" s="304">
        <v>100</v>
      </c>
      <c r="AY3244" s="304">
        <v>-999</v>
      </c>
      <c r="AZ3244" s="304">
        <v>100</v>
      </c>
      <c r="BA3244" s="304">
        <v>100</v>
      </c>
      <c r="BB3244" s="304">
        <v>-999</v>
      </c>
      <c r="BC3244" s="304">
        <v>100</v>
      </c>
      <c r="BD3244" s="304">
        <v>100</v>
      </c>
      <c r="BE3244" s="304">
        <v>100</v>
      </c>
      <c r="BF3244" s="304">
        <v>-999</v>
      </c>
      <c r="BG3244" s="304">
        <v>-999</v>
      </c>
      <c r="BH3244" s="304">
        <v>100</v>
      </c>
      <c r="BI3244" s="304">
        <v>100</v>
      </c>
      <c r="BJ3244" s="304">
        <v>2</v>
      </c>
      <c r="BK3244" s="304" t="s">
        <v>4954</v>
      </c>
      <c r="BL3244" s="304">
        <v>2</v>
      </c>
    </row>
    <row r="3245" spans="1:64" ht="15" hidden="1" customHeight="1" x14ac:dyDescent="0.2">
      <c r="A3245" s="304" t="s">
        <v>6176</v>
      </c>
      <c r="B3245" s="304" t="s">
        <v>1612</v>
      </c>
      <c r="C3245" s="304">
        <v>3384</v>
      </c>
      <c r="D3245" s="349" t="s">
        <v>1910</v>
      </c>
      <c r="E3245" s="304" t="s">
        <v>1910</v>
      </c>
      <c r="F3245" s="304"/>
      <c r="G3245" s="324">
        <v>33.728900000000003</v>
      </c>
      <c r="H3245" s="324">
        <v>135.37719999999999</v>
      </c>
      <c r="I3245" s="324" t="s">
        <v>212</v>
      </c>
      <c r="J3245" s="368">
        <f t="shared" si="784"/>
        <v>190.27954853160816</v>
      </c>
      <c r="K3245" s="331">
        <v>0.13</v>
      </c>
      <c r="L3245" s="304" t="str">
        <f t="shared" si="777"/>
        <v>D</v>
      </c>
      <c r="M3245" s="388">
        <v>1</v>
      </c>
      <c r="N3245" s="304">
        <v>170.9</v>
      </c>
      <c r="O3245" s="304">
        <v>20</v>
      </c>
      <c r="P3245" s="331"/>
      <c r="Q3245" s="356"/>
      <c r="R3245" s="304"/>
      <c r="S3245" s="356">
        <v>190.27954853160816</v>
      </c>
      <c r="T3245" s="356">
        <v>203.70723891592405</v>
      </c>
      <c r="U3245" s="356">
        <f t="shared" si="785"/>
        <v>190.27954853160816</v>
      </c>
      <c r="V3245" s="356"/>
      <c r="W3245" s="304" t="s">
        <v>890</v>
      </c>
      <c r="X3245" s="304" t="s">
        <v>205</v>
      </c>
      <c r="Y3245" s="366">
        <f t="shared" si="779"/>
        <v>424.8</v>
      </c>
      <c r="Z3245" s="304"/>
      <c r="AA3245" s="304"/>
      <c r="AB3245" s="304">
        <v>-999</v>
      </c>
      <c r="AC3245" s="304">
        <v>-999</v>
      </c>
      <c r="AD3245" s="366">
        <v>-999</v>
      </c>
      <c r="AE3245" s="304">
        <v>-999</v>
      </c>
      <c r="AF3245" s="304">
        <v>-999</v>
      </c>
      <c r="AG3245" s="304"/>
      <c r="AH3245" s="304">
        <v>9.4648900000000001E-3</v>
      </c>
      <c r="AI3245" s="312"/>
      <c r="AJ3245" s="332">
        <v>411</v>
      </c>
      <c r="AK3245" s="304">
        <f t="shared" si="778"/>
        <v>425</v>
      </c>
      <c r="AL3245" s="304">
        <f t="shared" si="783"/>
        <v>0.43</v>
      </c>
      <c r="AM3245" s="389" t="str">
        <f t="shared" si="780"/>
        <v/>
      </c>
      <c r="AN3245" s="304"/>
      <c r="AO3245" s="304"/>
      <c r="AP3245" s="312"/>
      <c r="AQ3245" s="312"/>
      <c r="AR3245" s="312"/>
      <c r="AS3245" s="304"/>
      <c r="AT3245" s="312"/>
      <c r="AU3245" s="329">
        <f>VLOOKUP(C3245,[1]world!$A$2:$B$3555,2,FALSE)</f>
        <v>11</v>
      </c>
      <c r="AV3245" s="329">
        <v>328</v>
      </c>
      <c r="AW3245" s="304">
        <v>0.37</v>
      </c>
      <c r="AX3245" s="304">
        <v>60</v>
      </c>
      <c r="AY3245" s="304">
        <v>-999</v>
      </c>
      <c r="AZ3245" s="304">
        <v>460</v>
      </c>
      <c r="BA3245" s="304">
        <v>60</v>
      </c>
      <c r="BB3245" s="304">
        <v>-999</v>
      </c>
      <c r="BC3245" s="304">
        <v>460</v>
      </c>
      <c r="BD3245" s="304">
        <v>60</v>
      </c>
      <c r="BE3245" s="304">
        <v>60</v>
      </c>
      <c r="BF3245" s="304">
        <v>-999</v>
      </c>
      <c r="BG3245" s="304">
        <v>-999</v>
      </c>
      <c r="BH3245" s="304">
        <v>460</v>
      </c>
      <c r="BI3245" s="304">
        <v>460</v>
      </c>
      <c r="BJ3245" s="304">
        <v>2</v>
      </c>
      <c r="BK3245" s="304" t="s">
        <v>4954</v>
      </c>
      <c r="BL3245" s="304">
        <v>2</v>
      </c>
    </row>
    <row r="3246" spans="1:64" ht="15" hidden="1" customHeight="1" x14ac:dyDescent="0.2">
      <c r="A3246" s="304" t="s">
        <v>6176</v>
      </c>
      <c r="B3246" s="304" t="s">
        <v>1612</v>
      </c>
      <c r="C3246" s="304">
        <v>3385</v>
      </c>
      <c r="D3246" s="349" t="s">
        <v>1785</v>
      </c>
      <c r="E3246" s="304" t="s">
        <v>1785</v>
      </c>
      <c r="F3246" s="304"/>
      <c r="G3246" s="324">
        <v>33.5503</v>
      </c>
      <c r="H3246" s="324">
        <v>135.49719999999999</v>
      </c>
      <c r="I3246" s="324" t="s">
        <v>212</v>
      </c>
      <c r="J3246" s="368">
        <f t="shared" si="784"/>
        <v>561.65136643187259</v>
      </c>
      <c r="K3246" s="331">
        <v>0.2</v>
      </c>
      <c r="L3246" s="304" t="str">
        <f t="shared" si="777"/>
        <v>C</v>
      </c>
      <c r="M3246" s="388">
        <v>1</v>
      </c>
      <c r="N3246" s="304">
        <v>358.6</v>
      </c>
      <c r="O3246" s="304">
        <v>10</v>
      </c>
      <c r="P3246" s="331"/>
      <c r="Q3246" s="356"/>
      <c r="R3246" s="304"/>
      <c r="S3246" s="356">
        <v>469.10159062900817</v>
      </c>
      <c r="T3246" s="356">
        <v>561.65136643187259</v>
      </c>
      <c r="U3246" s="356">
        <f t="shared" si="785"/>
        <v>561.65136643187259</v>
      </c>
      <c r="V3246" s="356"/>
      <c r="W3246" s="304" t="s">
        <v>890</v>
      </c>
      <c r="X3246" s="304" t="s">
        <v>205</v>
      </c>
      <c r="Y3246" s="366">
        <f t="shared" si="779"/>
        <v>424.8</v>
      </c>
      <c r="Z3246" s="304"/>
      <c r="AA3246" s="304"/>
      <c r="AB3246" s="304">
        <v>-999</v>
      </c>
      <c r="AC3246" s="304">
        <v>-999</v>
      </c>
      <c r="AD3246" s="366">
        <v>-999</v>
      </c>
      <c r="AE3246" s="304">
        <v>-999</v>
      </c>
      <c r="AF3246" s="304">
        <v>-999</v>
      </c>
      <c r="AG3246" s="304"/>
      <c r="AH3246" s="304">
        <v>2.6630299999999999E-2</v>
      </c>
      <c r="AI3246" s="312"/>
      <c r="AJ3246" s="332">
        <v>760</v>
      </c>
      <c r="AK3246" s="304">
        <f t="shared" si="778"/>
        <v>760</v>
      </c>
      <c r="AL3246" s="304">
        <f t="shared" si="783"/>
        <v>0.43</v>
      </c>
      <c r="AM3246" s="389" t="str">
        <f t="shared" si="780"/>
        <v/>
      </c>
      <c r="AN3246" s="304"/>
      <c r="AO3246" s="304"/>
      <c r="AP3246" s="312"/>
      <c r="AQ3246" s="312"/>
      <c r="AR3246" s="312"/>
      <c r="AS3246" s="304"/>
      <c r="AT3246" s="312"/>
      <c r="AU3246" s="329">
        <f>VLOOKUP(C3246,[1]world!$A$2:$B$3555,2,FALSE)</f>
        <v>5</v>
      </c>
      <c r="AV3246" s="329">
        <v>402</v>
      </c>
      <c r="AW3246" s="304">
        <v>0.37</v>
      </c>
      <c r="AX3246" s="304">
        <v>100</v>
      </c>
      <c r="AY3246" s="304">
        <v>-999</v>
      </c>
      <c r="AZ3246" s="304">
        <v>1400</v>
      </c>
      <c r="BA3246" s="304">
        <v>100</v>
      </c>
      <c r="BB3246" s="304">
        <v>-999</v>
      </c>
      <c r="BC3246" s="304">
        <v>1400</v>
      </c>
      <c r="BD3246" s="304">
        <v>100</v>
      </c>
      <c r="BE3246" s="304">
        <v>100</v>
      </c>
      <c r="BF3246" s="304">
        <v>-999</v>
      </c>
      <c r="BG3246" s="304">
        <v>-999</v>
      </c>
      <c r="BH3246" s="304">
        <v>1400</v>
      </c>
      <c r="BI3246" s="304">
        <v>1400</v>
      </c>
      <c r="BJ3246" s="304">
        <v>2</v>
      </c>
      <c r="BK3246" s="304" t="s">
        <v>4954</v>
      </c>
      <c r="BL3246" s="304">
        <v>2</v>
      </c>
    </row>
    <row r="3247" spans="1:64" ht="15" hidden="1" customHeight="1" x14ac:dyDescent="0.2">
      <c r="A3247" s="304" t="s">
        <v>6176</v>
      </c>
      <c r="B3247" s="304" t="s">
        <v>1612</v>
      </c>
      <c r="C3247" s="304">
        <v>3386</v>
      </c>
      <c r="D3247" s="349" t="s">
        <v>1819</v>
      </c>
      <c r="E3247" s="304" t="s">
        <v>1819</v>
      </c>
      <c r="F3247" s="304"/>
      <c r="G3247" s="324">
        <v>33.594700000000003</v>
      </c>
      <c r="H3247" s="324">
        <v>135.946</v>
      </c>
      <c r="I3247" s="324" t="s">
        <v>212</v>
      </c>
      <c r="J3247" s="368">
        <f t="shared" si="784"/>
        <v>785.02501840940533</v>
      </c>
      <c r="K3247" s="331">
        <v>0.2</v>
      </c>
      <c r="L3247" s="304" t="str">
        <f t="shared" si="777"/>
        <v>B</v>
      </c>
      <c r="M3247" s="388">
        <v>1</v>
      </c>
      <c r="N3247" s="304">
        <v>535.70000000000005</v>
      </c>
      <c r="O3247" s="304">
        <v>10</v>
      </c>
      <c r="P3247" s="331"/>
      <c r="Q3247" s="356"/>
      <c r="R3247" s="304"/>
      <c r="S3247" s="356">
        <v>709.03579135141479</v>
      </c>
      <c r="T3247" s="356">
        <v>785.02501840940533</v>
      </c>
      <c r="U3247" s="356">
        <f t="shared" si="785"/>
        <v>785.02501840940533</v>
      </c>
      <c r="V3247" s="356"/>
      <c r="W3247" s="304" t="s">
        <v>900</v>
      </c>
      <c r="X3247" s="304" t="s">
        <v>232</v>
      </c>
      <c r="Y3247" s="366">
        <f t="shared" si="779"/>
        <v>506.6</v>
      </c>
      <c r="Z3247" s="304"/>
      <c r="AA3247" s="304"/>
      <c r="AB3247" s="304">
        <v>-999</v>
      </c>
      <c r="AC3247" s="304">
        <v>-999</v>
      </c>
      <c r="AD3247" s="366">
        <v>-999</v>
      </c>
      <c r="AE3247" s="304">
        <v>-999</v>
      </c>
      <c r="AF3247" s="304">
        <v>-999</v>
      </c>
      <c r="AG3247" s="304"/>
      <c r="AH3247" s="304">
        <v>2.4550300000000001E-2</v>
      </c>
      <c r="AI3247" s="312"/>
      <c r="AJ3247" s="332">
        <v>751</v>
      </c>
      <c r="AK3247" s="304">
        <f t="shared" si="778"/>
        <v>690</v>
      </c>
      <c r="AL3247" s="304">
        <f t="shared" si="783"/>
        <v>0.43</v>
      </c>
      <c r="AM3247" s="389" t="str">
        <f t="shared" si="780"/>
        <v/>
      </c>
      <c r="AN3247" s="304"/>
      <c r="AO3247" s="304"/>
      <c r="AP3247" s="312"/>
      <c r="AQ3247" s="312"/>
      <c r="AR3247" s="312"/>
      <c r="AS3247" s="304"/>
      <c r="AT3247" s="312"/>
      <c r="AU3247" s="329">
        <f>VLOOKUP(C3247,[1]world!$A$2:$B$3555,2,FALSE)</f>
        <v>7</v>
      </c>
      <c r="AV3247" s="329">
        <v>388</v>
      </c>
      <c r="AW3247" s="304">
        <v>0.37</v>
      </c>
      <c r="AX3247" s="304">
        <v>380</v>
      </c>
      <c r="AY3247" s="304">
        <v>-999</v>
      </c>
      <c r="AZ3247" s="304">
        <v>1460</v>
      </c>
      <c r="BA3247" s="304">
        <v>380</v>
      </c>
      <c r="BB3247" s="304">
        <v>-999</v>
      </c>
      <c r="BC3247" s="304">
        <v>1460</v>
      </c>
      <c r="BD3247" s="304">
        <v>380</v>
      </c>
      <c r="BE3247" s="304">
        <v>380</v>
      </c>
      <c r="BF3247" s="304">
        <v>-999</v>
      </c>
      <c r="BG3247" s="304">
        <v>-999</v>
      </c>
      <c r="BH3247" s="304">
        <v>1460</v>
      </c>
      <c r="BI3247" s="304">
        <v>1460</v>
      </c>
      <c r="BJ3247" s="304">
        <v>2</v>
      </c>
      <c r="BK3247" s="304" t="s">
        <v>4954</v>
      </c>
      <c r="BL3247" s="304">
        <v>2</v>
      </c>
    </row>
    <row r="3248" spans="1:64" ht="15" hidden="1" customHeight="1" x14ac:dyDescent="0.2">
      <c r="A3248" s="304" t="s">
        <v>6176</v>
      </c>
      <c r="B3248" s="304" t="s">
        <v>1612</v>
      </c>
      <c r="C3248" s="304">
        <v>3387</v>
      </c>
      <c r="D3248" s="349" t="s">
        <v>1766</v>
      </c>
      <c r="E3248" s="304" t="s">
        <v>1766</v>
      </c>
      <c r="F3248" s="304"/>
      <c r="G3248" s="324">
        <v>33.472000000000001</v>
      </c>
      <c r="H3248" s="324">
        <v>135.7835</v>
      </c>
      <c r="I3248" s="324" t="s">
        <v>212</v>
      </c>
      <c r="J3248" s="368">
        <f t="shared" si="784"/>
        <v>231.21621438059398</v>
      </c>
      <c r="K3248" s="331">
        <v>0.2</v>
      </c>
      <c r="L3248" s="304" t="str">
        <f t="shared" si="777"/>
        <v>D</v>
      </c>
      <c r="M3248" s="388">
        <v>1</v>
      </c>
      <c r="N3248" s="304">
        <v>138.4</v>
      </c>
      <c r="O3248" s="304">
        <v>10</v>
      </c>
      <c r="P3248" s="331"/>
      <c r="Q3248" s="356"/>
      <c r="R3248" s="304"/>
      <c r="S3248" s="356">
        <v>176.08374403022478</v>
      </c>
      <c r="T3248" s="356">
        <v>231.21621438059398</v>
      </c>
      <c r="U3248" s="356">
        <f t="shared" si="785"/>
        <v>231.21621438059398</v>
      </c>
      <c r="V3248" s="356"/>
      <c r="W3248" s="304" t="s">
        <v>890</v>
      </c>
      <c r="X3248" s="304" t="s">
        <v>205</v>
      </c>
      <c r="Y3248" s="366">
        <f t="shared" si="779"/>
        <v>424.8</v>
      </c>
      <c r="Z3248" s="304"/>
      <c r="AA3248" s="304"/>
      <c r="AB3248" s="304">
        <v>-999</v>
      </c>
      <c r="AC3248" s="304">
        <v>-999</v>
      </c>
      <c r="AD3248" s="366">
        <v>-999</v>
      </c>
      <c r="AE3248" s="304">
        <v>-999</v>
      </c>
      <c r="AF3248" s="304">
        <v>-999</v>
      </c>
      <c r="AG3248" s="304"/>
      <c r="AH3248" s="304">
        <v>6.2020599999999997E-3</v>
      </c>
      <c r="AI3248" s="312"/>
      <c r="AJ3248" s="332">
        <v>341</v>
      </c>
      <c r="AK3248" s="304">
        <f t="shared" si="778"/>
        <v>270</v>
      </c>
      <c r="AL3248" s="304">
        <f t="shared" si="783"/>
        <v>0.43</v>
      </c>
      <c r="AM3248" s="389" t="str">
        <f t="shared" si="780"/>
        <v/>
      </c>
      <c r="AN3248" s="304"/>
      <c r="AO3248" s="304"/>
      <c r="AP3248" s="312"/>
      <c r="AQ3248" s="312"/>
      <c r="AR3248" s="312"/>
      <c r="AS3248" s="304"/>
      <c r="AT3248" s="312"/>
      <c r="AU3248" s="329">
        <f>VLOOKUP(C3248,[1]world!$A$2:$B$3555,2,FALSE)</f>
        <v>11</v>
      </c>
      <c r="AV3248" s="329">
        <v>328</v>
      </c>
      <c r="AW3248" s="304">
        <v>0.37</v>
      </c>
      <c r="AX3248" s="304">
        <v>380</v>
      </c>
      <c r="AY3248" s="304">
        <v>-999</v>
      </c>
      <c r="AZ3248" s="304">
        <v>1040</v>
      </c>
      <c r="BA3248" s="304">
        <v>380</v>
      </c>
      <c r="BB3248" s="304">
        <v>-999</v>
      </c>
      <c r="BC3248" s="304">
        <v>1040</v>
      </c>
      <c r="BD3248" s="304">
        <v>380</v>
      </c>
      <c r="BE3248" s="304">
        <v>380</v>
      </c>
      <c r="BF3248" s="304">
        <v>-999</v>
      </c>
      <c r="BG3248" s="304">
        <v>-999</v>
      </c>
      <c r="BH3248" s="304">
        <v>1040</v>
      </c>
      <c r="BI3248" s="304">
        <v>1040</v>
      </c>
      <c r="BJ3248" s="304">
        <v>2</v>
      </c>
      <c r="BK3248" s="304" t="s">
        <v>4954</v>
      </c>
      <c r="BL3248" s="304">
        <v>2</v>
      </c>
    </row>
    <row r="3249" spans="1:64" ht="15" hidden="1" customHeight="1" x14ac:dyDescent="0.2">
      <c r="A3249" s="304" t="s">
        <v>6176</v>
      </c>
      <c r="B3249" s="304" t="s">
        <v>1612</v>
      </c>
      <c r="C3249" s="304">
        <v>3388</v>
      </c>
      <c r="D3249" s="349" t="s">
        <v>1887</v>
      </c>
      <c r="E3249" s="304" t="s">
        <v>1887</v>
      </c>
      <c r="F3249" s="304"/>
      <c r="G3249" s="324">
        <v>33.705300000000001</v>
      </c>
      <c r="H3249" s="324">
        <v>135.6397</v>
      </c>
      <c r="I3249" s="324" t="s">
        <v>212</v>
      </c>
      <c r="J3249" s="368">
        <f t="shared" si="784"/>
        <v>323.38164973326315</v>
      </c>
      <c r="K3249" s="331">
        <v>0.13</v>
      </c>
      <c r="L3249" s="304" t="str">
        <f t="shared" si="777"/>
        <v>D</v>
      </c>
      <c r="M3249" s="388">
        <v>1</v>
      </c>
      <c r="N3249" s="304">
        <v>289</v>
      </c>
      <c r="O3249" s="304">
        <v>20</v>
      </c>
      <c r="P3249" s="331"/>
      <c r="Q3249" s="356"/>
      <c r="R3249" s="304"/>
      <c r="S3249" s="356">
        <v>323.38164973326315</v>
      </c>
      <c r="T3249" s="356">
        <v>347.66108519314264</v>
      </c>
      <c r="U3249" s="356">
        <f t="shared" si="785"/>
        <v>323.38164973326315</v>
      </c>
      <c r="V3249" s="356"/>
      <c r="W3249" s="304" t="s">
        <v>890</v>
      </c>
      <c r="X3249" s="304" t="s">
        <v>205</v>
      </c>
      <c r="Y3249" s="366">
        <f t="shared" si="779"/>
        <v>424.8</v>
      </c>
      <c r="Z3249" s="304"/>
      <c r="AA3249" s="304"/>
      <c r="AB3249" s="304">
        <v>-999</v>
      </c>
      <c r="AC3249" s="304">
        <v>-999</v>
      </c>
      <c r="AD3249" s="366">
        <v>-999</v>
      </c>
      <c r="AE3249" s="304">
        <v>-999</v>
      </c>
      <c r="AF3249" s="304">
        <v>-999</v>
      </c>
      <c r="AG3249" s="304"/>
      <c r="AH3249" s="304">
        <v>0.13506000000000001</v>
      </c>
      <c r="AI3249" s="312"/>
      <c r="AJ3249" s="332">
        <v>760</v>
      </c>
      <c r="AK3249" s="304">
        <f t="shared" si="778"/>
        <v>760</v>
      </c>
      <c r="AL3249" s="304">
        <f t="shared" si="783"/>
        <v>0.43</v>
      </c>
      <c r="AM3249" s="389" t="str">
        <f t="shared" si="780"/>
        <v/>
      </c>
      <c r="AN3249" s="304"/>
      <c r="AO3249" s="304"/>
      <c r="AP3249" s="312"/>
      <c r="AQ3249" s="312"/>
      <c r="AR3249" s="312"/>
      <c r="AS3249" s="304"/>
      <c r="AT3249" s="312"/>
      <c r="AU3249" s="329">
        <f>VLOOKUP(C3249,[1]world!$A$2:$B$3555,2,FALSE)</f>
        <v>1</v>
      </c>
      <c r="AV3249" s="329">
        <v>519</v>
      </c>
      <c r="AW3249" s="304">
        <v>0.37</v>
      </c>
      <c r="AX3249" s="304">
        <v>60</v>
      </c>
      <c r="AY3249" s="304">
        <v>-999</v>
      </c>
      <c r="AZ3249" s="304">
        <v>640</v>
      </c>
      <c r="BA3249" s="304">
        <v>60</v>
      </c>
      <c r="BB3249" s="304">
        <v>-999</v>
      </c>
      <c r="BC3249" s="304">
        <v>640</v>
      </c>
      <c r="BD3249" s="304">
        <v>60</v>
      </c>
      <c r="BE3249" s="304">
        <v>60</v>
      </c>
      <c r="BF3249" s="304">
        <v>-999</v>
      </c>
      <c r="BG3249" s="304">
        <v>-999</v>
      </c>
      <c r="BH3249" s="304">
        <v>640</v>
      </c>
      <c r="BI3249" s="304">
        <v>640</v>
      </c>
      <c r="BJ3249" s="304">
        <v>2</v>
      </c>
      <c r="BK3249" s="304" t="s">
        <v>4954</v>
      </c>
      <c r="BL3249" s="304">
        <v>2</v>
      </c>
    </row>
    <row r="3250" spans="1:64" ht="15" hidden="1" customHeight="1" x14ac:dyDescent="0.2">
      <c r="A3250" s="304" t="s">
        <v>6103</v>
      </c>
      <c r="B3250" s="304" t="s">
        <v>2503</v>
      </c>
      <c r="C3250" s="304">
        <v>3389</v>
      </c>
      <c r="D3250" s="349" t="s">
        <v>2118</v>
      </c>
      <c r="E3250" s="309">
        <v>-999</v>
      </c>
      <c r="F3250" s="309"/>
      <c r="G3250" s="324">
        <v>33.9771</v>
      </c>
      <c r="H3250" s="324">
        <v>135.215</v>
      </c>
      <c r="I3250" s="324" t="s">
        <v>212</v>
      </c>
      <c r="J3250" s="366">
        <v>462.91</v>
      </c>
      <c r="K3250" s="331">
        <v>0.1</v>
      </c>
      <c r="L3250" s="304" t="str">
        <f t="shared" si="777"/>
        <v>C</v>
      </c>
      <c r="M3250" s="388">
        <v>0</v>
      </c>
      <c r="N3250" s="304"/>
      <c r="O3250" s="304">
        <v>21</v>
      </c>
      <c r="P3250" s="356"/>
      <c r="Q3250" s="356"/>
      <c r="R3250" s="304" t="s">
        <v>2503</v>
      </c>
      <c r="S3250" s="304"/>
      <c r="T3250" s="304"/>
      <c r="U3250" s="304"/>
      <c r="V3250" s="304"/>
      <c r="W3250" s="304" t="s">
        <v>900</v>
      </c>
      <c r="X3250" s="304" t="s">
        <v>232</v>
      </c>
      <c r="Y3250" s="366">
        <f t="shared" si="779"/>
        <v>506.6</v>
      </c>
      <c r="Z3250" s="304"/>
      <c r="AA3250" s="304"/>
      <c r="AB3250" s="304">
        <v>-999</v>
      </c>
      <c r="AC3250" s="304">
        <v>-999</v>
      </c>
      <c r="AD3250" s="366">
        <v>-999</v>
      </c>
      <c r="AE3250" s="304">
        <v>-999</v>
      </c>
      <c r="AF3250" s="304">
        <v>-999</v>
      </c>
      <c r="AG3250" s="304"/>
      <c r="AH3250" s="304">
        <v>1.5924000000000001E-2</v>
      </c>
      <c r="AI3250" s="312"/>
      <c r="AJ3250" s="332">
        <v>566</v>
      </c>
      <c r="AK3250" s="304">
        <f t="shared" si="778"/>
        <v>555</v>
      </c>
      <c r="AL3250" s="304">
        <f t="shared" si="783"/>
        <v>0.43</v>
      </c>
      <c r="AM3250" s="389" t="str">
        <f t="shared" si="780"/>
        <v/>
      </c>
      <c r="AN3250" s="304"/>
      <c r="AO3250" s="304"/>
      <c r="AP3250" s="312"/>
      <c r="AQ3250" s="312"/>
      <c r="AR3250" s="312"/>
      <c r="AS3250" s="304"/>
      <c r="AT3250" s="312"/>
      <c r="AU3250" s="329">
        <f>VLOOKUP(C3250,[1]world!$A$2:$B$3555,2,FALSE)</f>
        <v>3</v>
      </c>
      <c r="AV3250" s="329">
        <v>547</v>
      </c>
      <c r="AW3250" s="304">
        <v>0.37</v>
      </c>
      <c r="AX3250" s="304">
        <v>10</v>
      </c>
      <c r="AY3250" s="304">
        <v>44</v>
      </c>
      <c r="AZ3250" s="304">
        <v>-999</v>
      </c>
      <c r="BA3250" s="304">
        <v>10</v>
      </c>
      <c r="BB3250" s="304">
        <v>44</v>
      </c>
      <c r="BC3250" s="304">
        <v>-999</v>
      </c>
      <c r="BD3250" s="304">
        <v>40</v>
      </c>
      <c r="BE3250" s="304">
        <v>40</v>
      </c>
      <c r="BF3250" s="304">
        <v>-999</v>
      </c>
      <c r="BG3250" s="304">
        <v>-999</v>
      </c>
      <c r="BH3250" s="304">
        <v>40</v>
      </c>
      <c r="BI3250" s="304">
        <v>40</v>
      </c>
      <c r="BJ3250" s="304">
        <v>0</v>
      </c>
      <c r="BK3250" s="304">
        <v>0</v>
      </c>
      <c r="BL3250" s="304">
        <v>0</v>
      </c>
    </row>
    <row r="3251" spans="1:64" ht="15" hidden="1" customHeight="1" x14ac:dyDescent="0.2">
      <c r="A3251" s="304" t="s">
        <v>6103</v>
      </c>
      <c r="B3251" s="304" t="s">
        <v>2503</v>
      </c>
      <c r="C3251" s="304">
        <v>3390</v>
      </c>
      <c r="D3251" s="349" t="s">
        <v>2330</v>
      </c>
      <c r="E3251" s="309">
        <v>-999</v>
      </c>
      <c r="F3251" s="309"/>
      <c r="G3251" s="324">
        <v>34.134</v>
      </c>
      <c r="H3251" s="324">
        <v>135.53970000000001</v>
      </c>
      <c r="I3251" s="324" t="s">
        <v>212</v>
      </c>
      <c r="J3251" s="366">
        <v>368.93</v>
      </c>
      <c r="K3251" s="331">
        <v>0.1</v>
      </c>
      <c r="L3251" s="304" t="str">
        <f t="shared" si="777"/>
        <v>C</v>
      </c>
      <c r="M3251" s="388">
        <v>0</v>
      </c>
      <c r="N3251" s="304"/>
      <c r="O3251" s="304">
        <v>21</v>
      </c>
      <c r="P3251" s="356"/>
      <c r="Q3251" s="356"/>
      <c r="R3251" s="304" t="s">
        <v>2503</v>
      </c>
      <c r="S3251" s="304"/>
      <c r="T3251" s="304"/>
      <c r="U3251" s="304"/>
      <c r="V3251" s="304"/>
      <c r="W3251" s="304" t="s">
        <v>900</v>
      </c>
      <c r="X3251" s="304" t="s">
        <v>232</v>
      </c>
      <c r="Y3251" s="366">
        <f t="shared" si="779"/>
        <v>506.6</v>
      </c>
      <c r="Z3251" s="304"/>
      <c r="AA3251" s="304"/>
      <c r="AB3251" s="304">
        <v>-999</v>
      </c>
      <c r="AC3251" s="304">
        <v>-999</v>
      </c>
      <c r="AD3251" s="366">
        <v>-999</v>
      </c>
      <c r="AE3251" s="304">
        <v>-999</v>
      </c>
      <c r="AF3251" s="304">
        <v>-999</v>
      </c>
      <c r="AG3251" s="304"/>
      <c r="AH3251" s="304">
        <v>4.0555099999999997E-2</v>
      </c>
      <c r="AI3251" s="312"/>
      <c r="AJ3251" s="332">
        <v>760</v>
      </c>
      <c r="AK3251" s="304">
        <f t="shared" si="778"/>
        <v>760</v>
      </c>
      <c r="AL3251" s="304">
        <f t="shared" si="783"/>
        <v>0.43</v>
      </c>
      <c r="AM3251" s="389" t="str">
        <f t="shared" si="780"/>
        <v/>
      </c>
      <c r="AN3251" s="304"/>
      <c r="AO3251" s="304"/>
      <c r="AP3251" s="312"/>
      <c r="AQ3251" s="312"/>
      <c r="AR3251" s="312"/>
      <c r="AS3251" s="304"/>
      <c r="AT3251" s="312"/>
      <c r="AU3251" s="329">
        <f>VLOOKUP(C3251,[1]world!$A$2:$B$3555,2,FALSE)</f>
        <v>1</v>
      </c>
      <c r="AV3251" s="329">
        <v>519</v>
      </c>
      <c r="AW3251" s="304">
        <v>0.37</v>
      </c>
      <c r="AX3251" s="304">
        <v>16</v>
      </c>
      <c r="AY3251" s="304">
        <v>26</v>
      </c>
      <c r="AZ3251" s="304">
        <v>40</v>
      </c>
      <c r="BA3251" s="304">
        <v>16</v>
      </c>
      <c r="BB3251" s="304">
        <v>26</v>
      </c>
      <c r="BC3251" s="304">
        <v>40</v>
      </c>
      <c r="BD3251" s="304">
        <v>20</v>
      </c>
      <c r="BE3251" s="304">
        <v>20</v>
      </c>
      <c r="BF3251" s="304">
        <v>-999</v>
      </c>
      <c r="BG3251" s="304">
        <v>-999</v>
      </c>
      <c r="BH3251" s="304">
        <v>40</v>
      </c>
      <c r="BI3251" s="304">
        <v>40</v>
      </c>
      <c r="BJ3251" s="304">
        <v>0</v>
      </c>
      <c r="BK3251" s="304">
        <v>0</v>
      </c>
      <c r="BL3251" s="304">
        <v>0</v>
      </c>
    </row>
    <row r="3252" spans="1:64" ht="15" hidden="1" customHeight="1" x14ac:dyDescent="0.2">
      <c r="A3252" s="304" t="s">
        <v>6159</v>
      </c>
      <c r="B3252" s="304" t="s">
        <v>2503</v>
      </c>
      <c r="C3252" s="304">
        <v>3391</v>
      </c>
      <c r="D3252" s="349" t="s">
        <v>1786</v>
      </c>
      <c r="E3252" s="309">
        <v>-999</v>
      </c>
      <c r="F3252" s="309"/>
      <c r="G3252" s="324">
        <v>33.552500000000002</v>
      </c>
      <c r="H3252" s="324">
        <v>135.54820000000001</v>
      </c>
      <c r="I3252" s="324" t="s">
        <v>212</v>
      </c>
      <c r="J3252" s="368">
        <v>549.54639999999995</v>
      </c>
      <c r="K3252" s="331">
        <v>0.1</v>
      </c>
      <c r="L3252" s="304" t="str">
        <f t="shared" si="777"/>
        <v>C</v>
      </c>
      <c r="M3252" s="388">
        <v>0</v>
      </c>
      <c r="N3252" s="304"/>
      <c r="O3252" s="304">
        <v>21</v>
      </c>
      <c r="P3252" s="356"/>
      <c r="Q3252" s="356"/>
      <c r="R3252" s="304" t="s">
        <v>6159</v>
      </c>
      <c r="S3252" s="304"/>
      <c r="T3252" s="304"/>
      <c r="U3252" s="304"/>
      <c r="V3252" s="304"/>
      <c r="W3252" s="304" t="s">
        <v>900</v>
      </c>
      <c r="X3252" s="304" t="s">
        <v>232</v>
      </c>
      <c r="Y3252" s="366">
        <f t="shared" si="779"/>
        <v>506.6</v>
      </c>
      <c r="Z3252" s="304"/>
      <c r="AA3252" s="304"/>
      <c r="AB3252" s="304">
        <v>-999</v>
      </c>
      <c r="AC3252" s="304">
        <v>-999</v>
      </c>
      <c r="AD3252" s="366">
        <v>-999</v>
      </c>
      <c r="AE3252" s="304">
        <v>-999</v>
      </c>
      <c r="AF3252" s="304">
        <v>-999</v>
      </c>
      <c r="AG3252" s="304"/>
      <c r="AH3252" s="304">
        <v>4.9811399999999999E-2</v>
      </c>
      <c r="AI3252" s="312"/>
      <c r="AJ3252" s="332">
        <v>760</v>
      </c>
      <c r="AK3252" s="304">
        <f t="shared" si="778"/>
        <v>760</v>
      </c>
      <c r="AL3252" s="304">
        <f t="shared" si="783"/>
        <v>0.43</v>
      </c>
      <c r="AM3252" s="389" t="str">
        <f t="shared" si="780"/>
        <v/>
      </c>
      <c r="AN3252" s="304"/>
      <c r="AO3252" s="304"/>
      <c r="AP3252" s="312"/>
      <c r="AQ3252" s="312"/>
      <c r="AR3252" s="312"/>
      <c r="AS3252" s="304"/>
      <c r="AT3252" s="312"/>
      <c r="AU3252" s="329">
        <f>VLOOKUP(C3252,[1]world!$A$2:$B$3555,2,FALSE)</f>
        <v>1</v>
      </c>
      <c r="AV3252" s="329">
        <v>519</v>
      </c>
      <c r="AW3252" s="304">
        <v>0.37</v>
      </c>
      <c r="AX3252" s="304">
        <v>18</v>
      </c>
      <c r="AY3252" s="304">
        <v>18</v>
      </c>
      <c r="AZ3252" s="304">
        <v>1180</v>
      </c>
      <c r="BA3252" s="304">
        <v>18</v>
      </c>
      <c r="BB3252" s="304">
        <v>18</v>
      </c>
      <c r="BC3252" s="304">
        <v>1180</v>
      </c>
      <c r="BD3252" s="304">
        <v>160</v>
      </c>
      <c r="BE3252" s="304">
        <v>160</v>
      </c>
      <c r="BF3252" s="304">
        <v>-999</v>
      </c>
      <c r="BG3252" s="304">
        <v>-999</v>
      </c>
      <c r="BH3252" s="304">
        <v>1180</v>
      </c>
      <c r="BI3252" s="304">
        <v>1180</v>
      </c>
      <c r="BJ3252" s="304">
        <v>0</v>
      </c>
      <c r="BK3252" s="304">
        <v>0</v>
      </c>
      <c r="BL3252" s="304">
        <v>0</v>
      </c>
    </row>
    <row r="3253" spans="1:64" ht="15" hidden="1" customHeight="1" x14ac:dyDescent="0.2">
      <c r="A3253" s="304" t="s">
        <v>6103</v>
      </c>
      <c r="B3253" s="304" t="s">
        <v>2503</v>
      </c>
      <c r="C3253" s="304">
        <v>3392</v>
      </c>
      <c r="D3253" s="349" t="s">
        <v>1880</v>
      </c>
      <c r="E3253" s="309">
        <v>-999</v>
      </c>
      <c r="F3253" s="309"/>
      <c r="G3253" s="324">
        <v>33.691499999999998</v>
      </c>
      <c r="H3253" s="324">
        <v>135.59809999999999</v>
      </c>
      <c r="I3253" s="324" t="s">
        <v>212</v>
      </c>
      <c r="J3253" s="366">
        <v>751.97</v>
      </c>
      <c r="K3253" s="331">
        <v>0.1</v>
      </c>
      <c r="L3253" s="304" t="str">
        <f t="shared" si="777"/>
        <v>C</v>
      </c>
      <c r="M3253" s="388">
        <v>0</v>
      </c>
      <c r="N3253" s="304"/>
      <c r="O3253" s="304">
        <v>21</v>
      </c>
      <c r="P3253" s="356"/>
      <c r="Q3253" s="356"/>
      <c r="R3253" s="304" t="s">
        <v>2503</v>
      </c>
      <c r="S3253" s="304"/>
      <c r="T3253" s="304"/>
      <c r="U3253" s="304"/>
      <c r="V3253" s="304"/>
      <c r="W3253" s="304" t="s">
        <v>900</v>
      </c>
      <c r="X3253" s="304" t="s">
        <v>232</v>
      </c>
      <c r="Y3253" s="366">
        <f t="shared" si="779"/>
        <v>506.6</v>
      </c>
      <c r="Z3253" s="304"/>
      <c r="AA3253" s="304"/>
      <c r="AB3253" s="304">
        <v>-999</v>
      </c>
      <c r="AC3253" s="304">
        <v>-999</v>
      </c>
      <c r="AD3253" s="366">
        <v>-999</v>
      </c>
      <c r="AE3253" s="304">
        <v>-999</v>
      </c>
      <c r="AF3253" s="304">
        <v>-999</v>
      </c>
      <c r="AG3253" s="304"/>
      <c r="AH3253" s="304">
        <v>0.157272</v>
      </c>
      <c r="AI3253" s="312"/>
      <c r="AJ3253" s="332">
        <v>760</v>
      </c>
      <c r="AK3253" s="304">
        <f t="shared" si="778"/>
        <v>760</v>
      </c>
      <c r="AL3253" s="304">
        <f t="shared" si="783"/>
        <v>0.43</v>
      </c>
      <c r="AM3253" s="389" t="str">
        <f t="shared" si="780"/>
        <v/>
      </c>
      <c r="AN3253" s="304"/>
      <c r="AO3253" s="304"/>
      <c r="AP3253" s="312"/>
      <c r="AQ3253" s="312"/>
      <c r="AR3253" s="312"/>
      <c r="AS3253" s="304"/>
      <c r="AT3253" s="312"/>
      <c r="AU3253" s="329">
        <f>VLOOKUP(C3253,[1]world!$A$2:$B$3555,2,FALSE)</f>
        <v>1</v>
      </c>
      <c r="AV3253" s="329">
        <v>519</v>
      </c>
      <c r="AW3253" s="304">
        <v>0.37</v>
      </c>
      <c r="AX3253" s="304">
        <v>22</v>
      </c>
      <c r="AY3253" s="304">
        <v>22</v>
      </c>
      <c r="AZ3253" s="304">
        <v>900</v>
      </c>
      <c r="BA3253" s="304">
        <v>22</v>
      </c>
      <c r="BB3253" s="304">
        <v>22</v>
      </c>
      <c r="BC3253" s="304">
        <v>900</v>
      </c>
      <c r="BD3253" s="304">
        <v>120</v>
      </c>
      <c r="BE3253" s="304">
        <v>120</v>
      </c>
      <c r="BF3253" s="304">
        <v>-999</v>
      </c>
      <c r="BG3253" s="304">
        <v>-999</v>
      </c>
      <c r="BH3253" s="304">
        <v>900</v>
      </c>
      <c r="BI3253" s="304">
        <v>900</v>
      </c>
      <c r="BJ3253" s="304">
        <v>0</v>
      </c>
      <c r="BK3253" s="304">
        <v>0</v>
      </c>
      <c r="BL3253" s="304">
        <v>0</v>
      </c>
    </row>
    <row r="3254" spans="1:64" ht="15" hidden="1" customHeight="1" x14ac:dyDescent="0.2">
      <c r="A3254" s="304" t="s">
        <v>6103</v>
      </c>
      <c r="B3254" s="304" t="s">
        <v>2503</v>
      </c>
      <c r="C3254" s="304">
        <v>3393</v>
      </c>
      <c r="D3254" s="349" t="s">
        <v>1879</v>
      </c>
      <c r="E3254" s="309">
        <v>-999</v>
      </c>
      <c r="F3254" s="309"/>
      <c r="G3254" s="324">
        <v>33.686100000000003</v>
      </c>
      <c r="H3254" s="324">
        <v>135.44239999999999</v>
      </c>
      <c r="I3254" s="324" t="s">
        <v>212</v>
      </c>
      <c r="J3254" s="366">
        <v>316.29000000000002</v>
      </c>
      <c r="K3254" s="331">
        <v>0.1</v>
      </c>
      <c r="L3254" s="304" t="str">
        <f t="shared" si="777"/>
        <v>D</v>
      </c>
      <c r="M3254" s="388">
        <v>0</v>
      </c>
      <c r="N3254" s="304"/>
      <c r="O3254" s="304">
        <v>21</v>
      </c>
      <c r="P3254" s="356"/>
      <c r="Q3254" s="356"/>
      <c r="R3254" s="304" t="s">
        <v>2503</v>
      </c>
      <c r="S3254" s="304"/>
      <c r="T3254" s="304"/>
      <c r="U3254" s="304"/>
      <c r="V3254" s="304"/>
      <c r="W3254" s="304" t="s">
        <v>900</v>
      </c>
      <c r="X3254" s="304" t="s">
        <v>232</v>
      </c>
      <c r="Y3254" s="366">
        <f t="shared" si="779"/>
        <v>506.6</v>
      </c>
      <c r="Z3254" s="304"/>
      <c r="AA3254" s="304"/>
      <c r="AB3254" s="304">
        <v>-999</v>
      </c>
      <c r="AC3254" s="304">
        <v>-999</v>
      </c>
      <c r="AD3254" s="366">
        <v>-999</v>
      </c>
      <c r="AE3254" s="304">
        <v>-999</v>
      </c>
      <c r="AF3254" s="304">
        <v>-999</v>
      </c>
      <c r="AG3254" s="304"/>
      <c r="AH3254" s="304">
        <v>5.3574499999999997E-2</v>
      </c>
      <c r="AI3254" s="312"/>
      <c r="AJ3254" s="332">
        <v>760</v>
      </c>
      <c r="AK3254" s="304">
        <f t="shared" si="778"/>
        <v>760</v>
      </c>
      <c r="AL3254" s="304">
        <f t="shared" si="783"/>
        <v>0.43</v>
      </c>
      <c r="AM3254" s="389" t="str">
        <f t="shared" si="780"/>
        <v/>
      </c>
      <c r="AN3254" s="304"/>
      <c r="AO3254" s="304"/>
      <c r="AP3254" s="312"/>
      <c r="AQ3254" s="312"/>
      <c r="AR3254" s="312"/>
      <c r="AS3254" s="304"/>
      <c r="AT3254" s="312"/>
      <c r="AU3254" s="329">
        <f>VLOOKUP(C3254,[1]world!$A$2:$B$3555,2,FALSE)</f>
        <v>3</v>
      </c>
      <c r="AV3254" s="329">
        <v>547</v>
      </c>
      <c r="AW3254" s="304">
        <v>0.37</v>
      </c>
      <c r="AX3254" s="304">
        <v>27</v>
      </c>
      <c r="AY3254" s="304">
        <v>50</v>
      </c>
      <c r="AZ3254" s="304">
        <v>660</v>
      </c>
      <c r="BA3254" s="304">
        <v>27</v>
      </c>
      <c r="BB3254" s="304">
        <v>50</v>
      </c>
      <c r="BC3254" s="304">
        <v>660</v>
      </c>
      <c r="BD3254" s="304">
        <v>100</v>
      </c>
      <c r="BE3254" s="304">
        <v>100</v>
      </c>
      <c r="BF3254" s="304">
        <v>-999</v>
      </c>
      <c r="BG3254" s="304">
        <v>-999</v>
      </c>
      <c r="BH3254" s="304">
        <v>660</v>
      </c>
      <c r="BI3254" s="304">
        <v>660</v>
      </c>
      <c r="BJ3254" s="304">
        <v>0</v>
      </c>
      <c r="BK3254" s="304">
        <v>0</v>
      </c>
      <c r="BL3254" s="304">
        <v>0</v>
      </c>
    </row>
    <row r="3255" spans="1:64" ht="15" hidden="1" customHeight="1" x14ac:dyDescent="0.2">
      <c r="A3255" s="304" t="s">
        <v>6103</v>
      </c>
      <c r="B3255" s="304" t="s">
        <v>2503</v>
      </c>
      <c r="C3255" s="304">
        <v>3394</v>
      </c>
      <c r="D3255" s="349" t="s">
        <v>2482</v>
      </c>
      <c r="E3255" s="309">
        <v>-999</v>
      </c>
      <c r="F3255" s="309"/>
      <c r="G3255" s="324">
        <v>34.319400000000002</v>
      </c>
      <c r="H3255" s="324">
        <v>135.4511</v>
      </c>
      <c r="I3255" s="324" t="s">
        <v>212</v>
      </c>
      <c r="J3255" s="366">
        <v>343.89</v>
      </c>
      <c r="K3255" s="331">
        <v>0.1</v>
      </c>
      <c r="L3255" s="304" t="str">
        <f t="shared" si="777"/>
        <v>D</v>
      </c>
      <c r="M3255" s="388">
        <v>0</v>
      </c>
      <c r="N3255" s="304"/>
      <c r="O3255" s="304">
        <v>21</v>
      </c>
      <c r="P3255" s="356"/>
      <c r="Q3255" s="356"/>
      <c r="R3255" s="304" t="s">
        <v>2503</v>
      </c>
      <c r="S3255" s="304"/>
      <c r="T3255" s="304"/>
      <c r="U3255" s="304"/>
      <c r="V3255" s="304"/>
      <c r="W3255" s="304" t="s">
        <v>900</v>
      </c>
      <c r="X3255" s="304" t="s">
        <v>232</v>
      </c>
      <c r="Y3255" s="366">
        <f t="shared" si="779"/>
        <v>506.6</v>
      </c>
      <c r="Z3255" s="304"/>
      <c r="AA3255" s="304"/>
      <c r="AB3255" s="304">
        <v>-999</v>
      </c>
      <c r="AC3255" s="304">
        <v>-999</v>
      </c>
      <c r="AD3255" s="366">
        <v>-999</v>
      </c>
      <c r="AE3255" s="304">
        <v>-999</v>
      </c>
      <c r="AF3255" s="304">
        <v>-999</v>
      </c>
      <c r="AG3255" s="304"/>
      <c r="AH3255" s="304">
        <v>0.126723</v>
      </c>
      <c r="AI3255" s="312"/>
      <c r="AJ3255" s="332">
        <v>760</v>
      </c>
      <c r="AK3255" s="304">
        <f t="shared" si="778"/>
        <v>760</v>
      </c>
      <c r="AL3255" s="304">
        <f t="shared" si="783"/>
        <v>0.43</v>
      </c>
      <c r="AM3255" s="389" t="str">
        <f t="shared" si="780"/>
        <v/>
      </c>
      <c r="AN3255" s="304"/>
      <c r="AO3255" s="304"/>
      <c r="AP3255" s="312"/>
      <c r="AQ3255" s="312"/>
      <c r="AR3255" s="312"/>
      <c r="AS3255" s="304"/>
      <c r="AT3255" s="312"/>
      <c r="AU3255" s="329">
        <f>VLOOKUP(C3255,[1]world!$A$2:$B$3555,2,FALSE)</f>
        <v>3</v>
      </c>
      <c r="AV3255" s="329">
        <v>547</v>
      </c>
      <c r="AW3255" s="304">
        <v>0.37</v>
      </c>
      <c r="AX3255" s="304">
        <v>90</v>
      </c>
      <c r="AY3255" s="304">
        <v>-999</v>
      </c>
      <c r="AZ3255" s="304">
        <v>1200</v>
      </c>
      <c r="BA3255" s="304">
        <v>90</v>
      </c>
      <c r="BB3255" s="304">
        <v>-999</v>
      </c>
      <c r="BC3255" s="304">
        <v>1200</v>
      </c>
      <c r="BD3255" s="304">
        <v>20</v>
      </c>
      <c r="BE3255" s="304">
        <v>20</v>
      </c>
      <c r="BF3255" s="304">
        <v>-999</v>
      </c>
      <c r="BG3255" s="304">
        <v>-999</v>
      </c>
      <c r="BH3255" s="304">
        <v>1200</v>
      </c>
      <c r="BI3255" s="304">
        <v>1200</v>
      </c>
      <c r="BJ3255" s="304">
        <v>0</v>
      </c>
      <c r="BK3255" s="304" t="s">
        <v>4954</v>
      </c>
      <c r="BL3255" s="304">
        <v>0</v>
      </c>
    </row>
    <row r="3256" spans="1:64" ht="15" hidden="1" customHeight="1" x14ac:dyDescent="0.2">
      <c r="A3256" s="304" t="s">
        <v>6103</v>
      </c>
      <c r="B3256" s="304" t="s">
        <v>2503</v>
      </c>
      <c r="C3256" s="304">
        <v>3395</v>
      </c>
      <c r="D3256" s="349" t="s">
        <v>2460</v>
      </c>
      <c r="E3256" s="309">
        <v>-999</v>
      </c>
      <c r="F3256" s="309"/>
      <c r="G3256" s="324">
        <v>34.283499999999997</v>
      </c>
      <c r="H3256" s="324">
        <v>135.07419999999999</v>
      </c>
      <c r="I3256" s="324" t="s">
        <v>212</v>
      </c>
      <c r="J3256" s="366">
        <v>348.57</v>
      </c>
      <c r="K3256" s="331">
        <v>0.1</v>
      </c>
      <c r="L3256" s="304" t="str">
        <f t="shared" si="777"/>
        <v>D</v>
      </c>
      <c r="M3256" s="388">
        <v>0</v>
      </c>
      <c r="N3256" s="304"/>
      <c r="O3256" s="304">
        <v>21</v>
      </c>
      <c r="P3256" s="356"/>
      <c r="Q3256" s="356"/>
      <c r="R3256" s="304" t="s">
        <v>2503</v>
      </c>
      <c r="S3256" s="304"/>
      <c r="T3256" s="304"/>
      <c r="U3256" s="304"/>
      <c r="V3256" s="304"/>
      <c r="W3256" s="304" t="s">
        <v>900</v>
      </c>
      <c r="X3256" s="304" t="s">
        <v>232</v>
      </c>
      <c r="Y3256" s="366">
        <f t="shared" si="779"/>
        <v>506.6</v>
      </c>
      <c r="Z3256" s="304"/>
      <c r="AA3256" s="304"/>
      <c r="AB3256" s="304">
        <v>-999</v>
      </c>
      <c r="AC3256" s="304">
        <v>-999</v>
      </c>
      <c r="AD3256" s="366">
        <v>-999</v>
      </c>
      <c r="AE3256" s="304">
        <v>-999</v>
      </c>
      <c r="AF3256" s="304">
        <v>-999</v>
      </c>
      <c r="AG3256" s="304"/>
      <c r="AH3256" s="304">
        <v>4.4873299999999998E-2</v>
      </c>
      <c r="AI3256" s="312"/>
      <c r="AJ3256" s="332">
        <v>760</v>
      </c>
      <c r="AK3256" s="304">
        <f t="shared" si="778"/>
        <v>760</v>
      </c>
      <c r="AL3256" s="304">
        <f t="shared" si="783"/>
        <v>0.43</v>
      </c>
      <c r="AM3256" s="389" t="str">
        <f t="shared" si="780"/>
        <v/>
      </c>
      <c r="AN3256" s="304"/>
      <c r="AO3256" s="304"/>
      <c r="AP3256" s="312"/>
      <c r="AQ3256" s="312"/>
      <c r="AR3256" s="312"/>
      <c r="AS3256" s="304"/>
      <c r="AT3256" s="312"/>
      <c r="AU3256" s="329">
        <f>VLOOKUP(C3256,[1]world!$A$2:$B$3555,2,FALSE)</f>
        <v>7</v>
      </c>
      <c r="AV3256" s="329">
        <v>388</v>
      </c>
      <c r="AW3256" s="304">
        <v>0.37</v>
      </c>
      <c r="AX3256" s="304">
        <v>76</v>
      </c>
      <c r="AY3256" s="304">
        <v>115</v>
      </c>
      <c r="AZ3256" s="304">
        <v>2780</v>
      </c>
      <c r="BA3256" s="304">
        <v>76</v>
      </c>
      <c r="BB3256" s="304">
        <v>115</v>
      </c>
      <c r="BC3256" s="304">
        <v>2780</v>
      </c>
      <c r="BD3256" s="304">
        <v>100</v>
      </c>
      <c r="BE3256" s="304">
        <v>100</v>
      </c>
      <c r="BF3256" s="304">
        <v>-999</v>
      </c>
      <c r="BG3256" s="304">
        <v>-999</v>
      </c>
      <c r="BH3256" s="304">
        <v>2780</v>
      </c>
      <c r="BI3256" s="304">
        <v>2780</v>
      </c>
      <c r="BJ3256" s="304">
        <v>0</v>
      </c>
      <c r="BK3256" s="304">
        <v>0</v>
      </c>
      <c r="BL3256" s="304">
        <v>0</v>
      </c>
    </row>
    <row r="3257" spans="1:64" ht="15" hidden="1" customHeight="1" x14ac:dyDescent="0.2">
      <c r="A3257" s="304" t="s">
        <v>6103</v>
      </c>
      <c r="B3257" s="304" t="s">
        <v>2503</v>
      </c>
      <c r="C3257" s="304">
        <v>3396</v>
      </c>
      <c r="D3257" s="349" t="s">
        <v>1992</v>
      </c>
      <c r="E3257" s="309">
        <v>-999</v>
      </c>
      <c r="F3257" s="309"/>
      <c r="G3257" s="324">
        <v>33.821399999999997</v>
      </c>
      <c r="H3257" s="324">
        <v>135.22</v>
      </c>
      <c r="I3257" s="324" t="s">
        <v>212</v>
      </c>
      <c r="J3257" s="366">
        <v>465.9</v>
      </c>
      <c r="K3257" s="331">
        <v>0.1</v>
      </c>
      <c r="L3257" s="304" t="str">
        <f t="shared" si="777"/>
        <v>C</v>
      </c>
      <c r="M3257" s="388">
        <v>0</v>
      </c>
      <c r="N3257" s="304"/>
      <c r="O3257" s="304">
        <v>21</v>
      </c>
      <c r="P3257" s="356"/>
      <c r="Q3257" s="356"/>
      <c r="R3257" s="304" t="s">
        <v>2503</v>
      </c>
      <c r="S3257" s="304"/>
      <c r="T3257" s="304"/>
      <c r="U3257" s="304"/>
      <c r="V3257" s="304"/>
      <c r="W3257" s="304" t="s">
        <v>900</v>
      </c>
      <c r="X3257" s="304" t="s">
        <v>232</v>
      </c>
      <c r="Y3257" s="366">
        <f t="shared" si="779"/>
        <v>506.6</v>
      </c>
      <c r="Z3257" s="304"/>
      <c r="AA3257" s="304"/>
      <c r="AB3257" s="304">
        <v>-999</v>
      </c>
      <c r="AC3257" s="304">
        <v>-999</v>
      </c>
      <c r="AD3257" s="366">
        <v>-999</v>
      </c>
      <c r="AE3257" s="304">
        <v>-999</v>
      </c>
      <c r="AF3257" s="304">
        <v>-999</v>
      </c>
      <c r="AG3257" s="304"/>
      <c r="AH3257" s="304">
        <v>1.9162200000000001E-2</v>
      </c>
      <c r="AI3257" s="312"/>
      <c r="AJ3257" s="332">
        <v>643</v>
      </c>
      <c r="AK3257" s="304">
        <f t="shared" si="778"/>
        <v>690</v>
      </c>
      <c r="AL3257" s="304">
        <f t="shared" si="783"/>
        <v>0.43</v>
      </c>
      <c r="AM3257" s="389" t="str">
        <f t="shared" si="780"/>
        <v/>
      </c>
      <c r="AN3257" s="304"/>
      <c r="AO3257" s="304"/>
      <c r="AP3257" s="312"/>
      <c r="AQ3257" s="312"/>
      <c r="AR3257" s="312"/>
      <c r="AS3257" s="304"/>
      <c r="AT3257" s="312"/>
      <c r="AU3257" s="329">
        <f>VLOOKUP(C3257,[1]world!$A$2:$B$3555,2,FALSE)</f>
        <v>7</v>
      </c>
      <c r="AV3257" s="329">
        <v>388</v>
      </c>
      <c r="AW3257" s="304">
        <v>0.37</v>
      </c>
      <c r="AX3257" s="304">
        <v>18</v>
      </c>
      <c r="AY3257" s="304">
        <v>18</v>
      </c>
      <c r="AZ3257" s="304">
        <v>160</v>
      </c>
      <c r="BA3257" s="304">
        <v>18</v>
      </c>
      <c r="BB3257" s="304">
        <v>18</v>
      </c>
      <c r="BC3257" s="304">
        <v>160</v>
      </c>
      <c r="BD3257" s="304">
        <v>160</v>
      </c>
      <c r="BE3257" s="304">
        <v>160</v>
      </c>
      <c r="BF3257" s="304">
        <v>-999</v>
      </c>
      <c r="BG3257" s="304">
        <v>-999</v>
      </c>
      <c r="BH3257" s="304">
        <v>160</v>
      </c>
      <c r="BI3257" s="304">
        <v>160</v>
      </c>
      <c r="BJ3257" s="304">
        <v>0</v>
      </c>
      <c r="BK3257" s="304">
        <v>0</v>
      </c>
      <c r="BL3257" s="304">
        <v>0</v>
      </c>
    </row>
    <row r="3258" spans="1:64" ht="15" hidden="1" customHeight="1" x14ac:dyDescent="0.2">
      <c r="A3258" s="304" t="s">
        <v>6176</v>
      </c>
      <c r="B3258" s="304" t="s">
        <v>1612</v>
      </c>
      <c r="C3258" s="304">
        <v>3397</v>
      </c>
      <c r="D3258" s="349" t="s">
        <v>2646</v>
      </c>
      <c r="E3258" s="304" t="s">
        <v>2646</v>
      </c>
      <c r="F3258" s="304"/>
      <c r="G3258" s="324">
        <v>34.6173</v>
      </c>
      <c r="H3258" s="324">
        <v>131.6019</v>
      </c>
      <c r="I3258" s="324" t="s">
        <v>212</v>
      </c>
      <c r="J3258" s="368">
        <f t="shared" ref="J3258:J3276" si="786">U3258</f>
        <v>173.42717638392523</v>
      </c>
      <c r="K3258" s="331">
        <v>0.13</v>
      </c>
      <c r="L3258" s="304" t="str">
        <f t="shared" si="777"/>
        <v>E</v>
      </c>
      <c r="M3258" s="388">
        <v>1</v>
      </c>
      <c r="N3258" s="304">
        <v>155.9</v>
      </c>
      <c r="O3258" s="304">
        <v>20</v>
      </c>
      <c r="P3258" s="331"/>
      <c r="Q3258" s="356"/>
      <c r="R3258" s="304"/>
      <c r="S3258" s="356">
        <v>173.42717638392523</v>
      </c>
      <c r="T3258" s="356">
        <v>185.16110444859768</v>
      </c>
      <c r="U3258" s="356">
        <f t="shared" ref="U3258:U3276" si="787">IF(O3258&lt;=10,T3258,IF(O3258&gt;=20,S3258,((O3258-10)*(S3258-T3258)/10+T3258)))</f>
        <v>173.42717638392523</v>
      </c>
      <c r="V3258" s="356"/>
      <c r="W3258" s="304" t="s">
        <v>1674</v>
      </c>
      <c r="X3258" s="304" t="s">
        <v>213</v>
      </c>
      <c r="Y3258" s="366">
        <f t="shared" si="779"/>
        <v>274.5</v>
      </c>
      <c r="Z3258" s="304"/>
      <c r="AA3258" s="304"/>
      <c r="AB3258" s="304">
        <v>-999</v>
      </c>
      <c r="AC3258" s="304">
        <v>-999</v>
      </c>
      <c r="AD3258" s="366">
        <v>-999</v>
      </c>
      <c r="AE3258" s="304">
        <v>-999</v>
      </c>
      <c r="AF3258" s="304">
        <v>-999</v>
      </c>
      <c r="AG3258" s="304"/>
      <c r="AH3258" s="304">
        <v>2.6274599999999999E-2</v>
      </c>
      <c r="AI3258" s="312"/>
      <c r="AJ3258" s="332">
        <v>760</v>
      </c>
      <c r="AK3258" s="304">
        <f t="shared" si="778"/>
        <v>760</v>
      </c>
      <c r="AL3258" s="304">
        <f t="shared" si="783"/>
        <v>0.43</v>
      </c>
      <c r="AM3258" s="389" t="str">
        <f t="shared" si="780"/>
        <v/>
      </c>
      <c r="AN3258" s="304"/>
      <c r="AO3258" s="304"/>
      <c r="AP3258" s="312"/>
      <c r="AQ3258" s="312"/>
      <c r="AR3258" s="312"/>
      <c r="AS3258" s="304"/>
      <c r="AT3258" s="312"/>
      <c r="AU3258" s="329">
        <f>VLOOKUP(C3258,[1]world!$A$2:$B$3555,2,FALSE)</f>
        <v>7</v>
      </c>
      <c r="AV3258" s="329">
        <v>388</v>
      </c>
      <c r="AW3258" s="304">
        <v>0.37</v>
      </c>
      <c r="AX3258" s="304">
        <v>20</v>
      </c>
      <c r="AY3258" s="304">
        <v>-999</v>
      </c>
      <c r="AZ3258" s="304">
        <v>140</v>
      </c>
      <c r="BA3258" s="304">
        <v>20</v>
      </c>
      <c r="BB3258" s="304">
        <v>-999</v>
      </c>
      <c r="BC3258" s="304">
        <v>140</v>
      </c>
      <c r="BD3258" s="304">
        <v>20</v>
      </c>
      <c r="BE3258" s="304">
        <v>20</v>
      </c>
      <c r="BF3258" s="304">
        <v>-999</v>
      </c>
      <c r="BG3258" s="304">
        <v>-999</v>
      </c>
      <c r="BH3258" s="304">
        <v>140</v>
      </c>
      <c r="BI3258" s="304">
        <v>140</v>
      </c>
      <c r="BJ3258" s="304">
        <v>2</v>
      </c>
      <c r="BK3258" s="304" t="s">
        <v>4954</v>
      </c>
      <c r="BL3258" s="304">
        <v>2</v>
      </c>
    </row>
    <row r="3259" spans="1:64" ht="15" hidden="1" customHeight="1" x14ac:dyDescent="0.2">
      <c r="A3259" s="304" t="s">
        <v>6176</v>
      </c>
      <c r="B3259" s="304" t="s">
        <v>1612</v>
      </c>
      <c r="C3259" s="304">
        <v>3398</v>
      </c>
      <c r="D3259" s="349" t="s">
        <v>2527</v>
      </c>
      <c r="E3259" s="304" t="s">
        <v>2527</v>
      </c>
      <c r="F3259" s="304"/>
      <c r="G3259" s="324">
        <v>34.407299999999999</v>
      </c>
      <c r="H3259" s="324">
        <v>131.39869999999999</v>
      </c>
      <c r="I3259" s="324" t="s">
        <v>212</v>
      </c>
      <c r="J3259" s="368">
        <f t="shared" si="786"/>
        <v>187.02028733418896</v>
      </c>
      <c r="K3259" s="331">
        <v>0.13</v>
      </c>
      <c r="L3259" s="304" t="str">
        <f t="shared" si="777"/>
        <v>D</v>
      </c>
      <c r="M3259" s="388">
        <v>1</v>
      </c>
      <c r="N3259" s="304">
        <v>168</v>
      </c>
      <c r="O3259" s="304">
        <v>20</v>
      </c>
      <c r="P3259" s="331"/>
      <c r="Q3259" s="356"/>
      <c r="R3259" s="304"/>
      <c r="S3259" s="356">
        <v>187.02028733418896</v>
      </c>
      <c r="T3259" s="356">
        <v>200.12546980009722</v>
      </c>
      <c r="U3259" s="356">
        <f t="shared" si="787"/>
        <v>187.02028733418896</v>
      </c>
      <c r="V3259" s="356"/>
      <c r="W3259" s="304" t="s">
        <v>1657</v>
      </c>
      <c r="X3259" s="304" t="s">
        <v>240</v>
      </c>
      <c r="Y3259" s="366">
        <f t="shared" si="779"/>
        <v>181.5</v>
      </c>
      <c r="Z3259" s="304">
        <v>0.2</v>
      </c>
      <c r="AA3259" s="304"/>
      <c r="AB3259" s="304">
        <v>-999</v>
      </c>
      <c r="AC3259" s="304">
        <v>-999</v>
      </c>
      <c r="AD3259" s="366">
        <v>-999</v>
      </c>
      <c r="AE3259" s="304">
        <v>-999</v>
      </c>
      <c r="AF3259" s="304">
        <v>-999</v>
      </c>
      <c r="AG3259" s="304"/>
      <c r="AH3259" s="304">
        <v>2.5209400000000002E-3</v>
      </c>
      <c r="AI3259" s="312"/>
      <c r="AJ3259" s="332">
        <v>256</v>
      </c>
      <c r="AK3259" s="304">
        <f t="shared" si="778"/>
        <v>270</v>
      </c>
      <c r="AL3259" s="304">
        <f t="shared" si="783"/>
        <v>0.43</v>
      </c>
      <c r="AM3259" s="389" t="str">
        <f t="shared" si="780"/>
        <v/>
      </c>
      <c r="AN3259" s="304"/>
      <c r="AO3259" s="304"/>
      <c r="AP3259" s="312"/>
      <c r="AQ3259" s="312"/>
      <c r="AR3259" s="312"/>
      <c r="AS3259" s="304"/>
      <c r="AT3259" s="312"/>
      <c r="AU3259" s="329">
        <f>VLOOKUP(C3259,[1]world!$A$2:$B$3555,2,FALSE)</f>
        <v>15</v>
      </c>
      <c r="AV3259" s="329">
        <v>363</v>
      </c>
      <c r="AW3259" s="304">
        <v>0.37</v>
      </c>
      <c r="AX3259" s="304">
        <v>20</v>
      </c>
      <c r="AY3259" s="304">
        <v>-999</v>
      </c>
      <c r="AZ3259" s="304">
        <v>40</v>
      </c>
      <c r="BA3259" s="304">
        <v>20</v>
      </c>
      <c r="BB3259" s="304">
        <v>-999</v>
      </c>
      <c r="BC3259" s="304">
        <v>40</v>
      </c>
      <c r="BD3259" s="304">
        <v>20</v>
      </c>
      <c r="BE3259" s="304">
        <v>20</v>
      </c>
      <c r="BF3259" s="304">
        <v>-999</v>
      </c>
      <c r="BG3259" s="304">
        <v>-999</v>
      </c>
      <c r="BH3259" s="304">
        <v>40</v>
      </c>
      <c r="BI3259" s="304">
        <v>40</v>
      </c>
      <c r="BJ3259" s="304">
        <v>2</v>
      </c>
      <c r="BK3259" s="304" t="s">
        <v>4954</v>
      </c>
      <c r="BL3259" s="304">
        <v>2</v>
      </c>
    </row>
    <row r="3260" spans="1:64" ht="15" hidden="1" customHeight="1" x14ac:dyDescent="0.2">
      <c r="A3260" s="304" t="s">
        <v>6176</v>
      </c>
      <c r="B3260" s="304" t="s">
        <v>1612</v>
      </c>
      <c r="C3260" s="304">
        <v>3399</v>
      </c>
      <c r="D3260" s="349" t="s">
        <v>2512</v>
      </c>
      <c r="E3260" s="304" t="s">
        <v>2512</v>
      </c>
      <c r="F3260" s="304"/>
      <c r="G3260" s="324">
        <v>34.382899999999999</v>
      </c>
      <c r="H3260" s="324">
        <v>131.6002</v>
      </c>
      <c r="I3260" s="324" t="s">
        <v>212</v>
      </c>
      <c r="J3260" s="368">
        <f t="shared" si="786"/>
        <v>338.04702889686058</v>
      </c>
      <c r="K3260" s="331">
        <v>0.2</v>
      </c>
      <c r="L3260" s="304" t="str">
        <f t="shared" si="777"/>
        <v>D</v>
      </c>
      <c r="M3260" s="388">
        <v>1</v>
      </c>
      <c r="N3260" s="304">
        <v>204.5</v>
      </c>
      <c r="O3260" s="304">
        <v>10</v>
      </c>
      <c r="P3260" s="331"/>
      <c r="Q3260" s="356"/>
      <c r="R3260" s="304"/>
      <c r="S3260" s="356">
        <v>263.16465332328067</v>
      </c>
      <c r="T3260" s="356">
        <v>338.04702889686058</v>
      </c>
      <c r="U3260" s="356">
        <f t="shared" si="787"/>
        <v>338.04702889686058</v>
      </c>
      <c r="V3260" s="356"/>
      <c r="W3260" s="304" t="s">
        <v>900</v>
      </c>
      <c r="X3260" s="304" t="s">
        <v>232</v>
      </c>
      <c r="Y3260" s="366">
        <f t="shared" si="779"/>
        <v>506.6</v>
      </c>
      <c r="Z3260" s="304"/>
      <c r="AA3260" s="304"/>
      <c r="AB3260" s="304">
        <v>-999</v>
      </c>
      <c r="AC3260" s="304">
        <v>-999</v>
      </c>
      <c r="AD3260" s="366">
        <v>-999</v>
      </c>
      <c r="AE3260" s="304">
        <v>-999</v>
      </c>
      <c r="AF3260" s="304">
        <v>-999</v>
      </c>
      <c r="AG3260" s="304"/>
      <c r="AH3260" s="304">
        <v>3.7106300000000002E-2</v>
      </c>
      <c r="AI3260" s="312"/>
      <c r="AJ3260" s="332">
        <v>760</v>
      </c>
      <c r="AK3260" s="304">
        <f t="shared" si="778"/>
        <v>760</v>
      </c>
      <c r="AL3260" s="304">
        <f t="shared" si="783"/>
        <v>0.43</v>
      </c>
      <c r="AM3260" s="389" t="str">
        <f t="shared" si="780"/>
        <v/>
      </c>
      <c r="AN3260" s="304"/>
      <c r="AO3260" s="304"/>
      <c r="AP3260" s="312"/>
      <c r="AQ3260" s="312"/>
      <c r="AR3260" s="312"/>
      <c r="AS3260" s="304"/>
      <c r="AT3260" s="312"/>
      <c r="AU3260" s="329">
        <f>VLOOKUP(C3260,[1]world!$A$2:$B$3555,2,FALSE)</f>
        <v>5</v>
      </c>
      <c r="AV3260" s="329">
        <v>402</v>
      </c>
      <c r="AW3260" s="304">
        <v>0.37</v>
      </c>
      <c r="AX3260" s="304">
        <v>20</v>
      </c>
      <c r="AY3260" s="304">
        <v>-999</v>
      </c>
      <c r="AZ3260" s="304">
        <v>40</v>
      </c>
      <c r="BA3260" s="304">
        <v>20</v>
      </c>
      <c r="BB3260" s="304">
        <v>-999</v>
      </c>
      <c r="BC3260" s="304">
        <v>40</v>
      </c>
      <c r="BD3260" s="304">
        <v>20</v>
      </c>
      <c r="BE3260" s="304">
        <v>20</v>
      </c>
      <c r="BF3260" s="304">
        <v>-999</v>
      </c>
      <c r="BG3260" s="304">
        <v>-999</v>
      </c>
      <c r="BH3260" s="304">
        <v>40</v>
      </c>
      <c r="BI3260" s="304">
        <v>40</v>
      </c>
      <c r="BJ3260" s="304">
        <v>2</v>
      </c>
      <c r="BK3260" s="304" t="s">
        <v>4954</v>
      </c>
      <c r="BL3260" s="304">
        <v>2</v>
      </c>
    </row>
    <row r="3261" spans="1:64" ht="15" hidden="1" customHeight="1" x14ac:dyDescent="0.2">
      <c r="A3261" s="304" t="s">
        <v>6176</v>
      </c>
      <c r="B3261" s="304" t="s">
        <v>1612</v>
      </c>
      <c r="C3261" s="304">
        <v>3400</v>
      </c>
      <c r="D3261" s="349" t="s">
        <v>2505</v>
      </c>
      <c r="E3261" s="304" t="s">
        <v>2505</v>
      </c>
      <c r="F3261" s="304"/>
      <c r="G3261" s="324">
        <v>34.370899999999999</v>
      </c>
      <c r="H3261" s="324">
        <v>131.18199999999999</v>
      </c>
      <c r="I3261" s="324" t="s">
        <v>212</v>
      </c>
      <c r="J3261" s="368">
        <f t="shared" si="786"/>
        <v>423.67604071802185</v>
      </c>
      <c r="K3261" s="331">
        <v>0.2</v>
      </c>
      <c r="L3261" s="304" t="str">
        <f t="shared" si="777"/>
        <v>C</v>
      </c>
      <c r="M3261" s="388">
        <v>1</v>
      </c>
      <c r="N3261" s="304">
        <v>260.89999999999998</v>
      </c>
      <c r="O3261" s="304">
        <v>10</v>
      </c>
      <c r="P3261" s="331"/>
      <c r="Q3261" s="356"/>
      <c r="R3261" s="304"/>
      <c r="S3261" s="356">
        <v>338.14044682726387</v>
      </c>
      <c r="T3261" s="356">
        <v>423.67604071802185</v>
      </c>
      <c r="U3261" s="356">
        <f t="shared" si="787"/>
        <v>423.67604071802185</v>
      </c>
      <c r="V3261" s="356"/>
      <c r="W3261" s="304" t="s">
        <v>890</v>
      </c>
      <c r="X3261" s="304" t="s">
        <v>205</v>
      </c>
      <c r="Y3261" s="366">
        <f t="shared" si="779"/>
        <v>424.8</v>
      </c>
      <c r="Z3261" s="304"/>
      <c r="AA3261" s="304"/>
      <c r="AB3261" s="304">
        <v>-999</v>
      </c>
      <c r="AC3261" s="304">
        <v>-999</v>
      </c>
      <c r="AD3261" s="366">
        <v>-999</v>
      </c>
      <c r="AE3261" s="304">
        <v>-999</v>
      </c>
      <c r="AF3261" s="304">
        <v>-999</v>
      </c>
      <c r="AG3261" s="304"/>
      <c r="AH3261" s="304">
        <v>1.0817200000000001E-2</v>
      </c>
      <c r="AI3261" s="312"/>
      <c r="AJ3261" s="332">
        <v>441</v>
      </c>
      <c r="AK3261" s="304">
        <f t="shared" si="778"/>
        <v>425</v>
      </c>
      <c r="AL3261" s="304">
        <f t="shared" si="783"/>
        <v>0.43</v>
      </c>
      <c r="AM3261" s="389" t="str">
        <f t="shared" si="780"/>
        <v/>
      </c>
      <c r="AN3261" s="304"/>
      <c r="AO3261" s="304"/>
      <c r="AP3261" s="312"/>
      <c r="AQ3261" s="312"/>
      <c r="AR3261" s="312"/>
      <c r="AS3261" s="304"/>
      <c r="AT3261" s="312"/>
      <c r="AU3261" s="329">
        <f>VLOOKUP(C3261,[1]world!$A$2:$B$3555,2,FALSE)</f>
        <v>7</v>
      </c>
      <c r="AV3261" s="329">
        <v>388</v>
      </c>
      <c r="AW3261" s="304">
        <v>0.37</v>
      </c>
      <c r="AX3261" s="304">
        <v>20</v>
      </c>
      <c r="AY3261" s="304">
        <v>-999</v>
      </c>
      <c r="AZ3261" s="304">
        <v>60</v>
      </c>
      <c r="BA3261" s="304">
        <v>20</v>
      </c>
      <c r="BB3261" s="304">
        <v>-999</v>
      </c>
      <c r="BC3261" s="304">
        <v>60</v>
      </c>
      <c r="BD3261" s="304">
        <v>20</v>
      </c>
      <c r="BE3261" s="304">
        <v>20</v>
      </c>
      <c r="BF3261" s="304">
        <v>-999</v>
      </c>
      <c r="BG3261" s="304">
        <v>-999</v>
      </c>
      <c r="BH3261" s="304">
        <v>60</v>
      </c>
      <c r="BI3261" s="304">
        <v>60</v>
      </c>
      <c r="BJ3261" s="304">
        <v>2</v>
      </c>
      <c r="BK3261" s="304" t="s">
        <v>4954</v>
      </c>
      <c r="BL3261" s="304">
        <v>2</v>
      </c>
    </row>
    <row r="3262" spans="1:64" ht="15" hidden="1" customHeight="1" x14ac:dyDescent="0.2">
      <c r="A3262" s="304" t="s">
        <v>6176</v>
      </c>
      <c r="B3262" s="304" t="s">
        <v>1612</v>
      </c>
      <c r="C3262" s="304">
        <v>3401</v>
      </c>
      <c r="D3262" s="349" t="s">
        <v>2468</v>
      </c>
      <c r="E3262" s="304" t="s">
        <v>2468</v>
      </c>
      <c r="F3262" s="304"/>
      <c r="G3262" s="324">
        <v>34.290399999999998</v>
      </c>
      <c r="H3262" s="324">
        <v>130.94839999999999</v>
      </c>
      <c r="I3262" s="324" t="s">
        <v>212</v>
      </c>
      <c r="J3262" s="368">
        <f t="shared" si="786"/>
        <v>697.2189665107112</v>
      </c>
      <c r="K3262" s="331">
        <v>0.2</v>
      </c>
      <c r="L3262" s="304" t="str">
        <f t="shared" si="777"/>
        <v>C</v>
      </c>
      <c r="M3262" s="388">
        <v>1</v>
      </c>
      <c r="N3262" s="304">
        <v>463.2</v>
      </c>
      <c r="O3262" s="304">
        <v>10</v>
      </c>
      <c r="P3262" s="331"/>
      <c r="Q3262" s="356"/>
      <c r="R3262" s="304"/>
      <c r="S3262" s="356">
        <v>610.47937004948074</v>
      </c>
      <c r="T3262" s="356">
        <v>697.2189665107112</v>
      </c>
      <c r="U3262" s="356">
        <f t="shared" si="787"/>
        <v>697.2189665107112</v>
      </c>
      <c r="V3262" s="356"/>
      <c r="W3262" s="304" t="s">
        <v>900</v>
      </c>
      <c r="X3262" s="304" t="s">
        <v>232</v>
      </c>
      <c r="Y3262" s="366">
        <f t="shared" si="779"/>
        <v>506.6</v>
      </c>
      <c r="Z3262" s="304"/>
      <c r="AA3262" s="304"/>
      <c r="AB3262" s="304">
        <v>-999</v>
      </c>
      <c r="AC3262" s="304">
        <v>-999</v>
      </c>
      <c r="AD3262" s="366">
        <v>-999</v>
      </c>
      <c r="AE3262" s="304">
        <v>-999</v>
      </c>
      <c r="AF3262" s="304">
        <v>-999</v>
      </c>
      <c r="AG3262" s="304"/>
      <c r="AH3262" s="304">
        <v>2.2192199999999999E-2</v>
      </c>
      <c r="AI3262" s="312"/>
      <c r="AJ3262" s="332">
        <v>704</v>
      </c>
      <c r="AK3262" s="304">
        <f t="shared" si="778"/>
        <v>690</v>
      </c>
      <c r="AL3262" s="304">
        <f t="shared" si="783"/>
        <v>0.43</v>
      </c>
      <c r="AM3262" s="389" t="str">
        <f t="shared" si="780"/>
        <v/>
      </c>
      <c r="AN3262" s="304"/>
      <c r="AO3262" s="304"/>
      <c r="AP3262" s="312"/>
      <c r="AQ3262" s="312"/>
      <c r="AR3262" s="312"/>
      <c r="AS3262" s="304"/>
      <c r="AT3262" s="312"/>
      <c r="AU3262" s="329">
        <f>VLOOKUP(C3262,[1]world!$A$2:$B$3555,2,FALSE)</f>
        <v>7</v>
      </c>
      <c r="AV3262" s="329">
        <v>388</v>
      </c>
      <c r="AW3262" s="304">
        <v>0.37</v>
      </c>
      <c r="AX3262" s="304">
        <v>20</v>
      </c>
      <c r="AY3262" s="304">
        <v>-999</v>
      </c>
      <c r="AZ3262" s="304">
        <v>40</v>
      </c>
      <c r="BA3262" s="304">
        <v>20</v>
      </c>
      <c r="BB3262" s="304">
        <v>-999</v>
      </c>
      <c r="BC3262" s="304">
        <v>40</v>
      </c>
      <c r="BD3262" s="304">
        <v>20</v>
      </c>
      <c r="BE3262" s="304">
        <v>20</v>
      </c>
      <c r="BF3262" s="304">
        <v>-999</v>
      </c>
      <c r="BG3262" s="304">
        <v>-999</v>
      </c>
      <c r="BH3262" s="304">
        <v>40</v>
      </c>
      <c r="BI3262" s="304">
        <v>40</v>
      </c>
      <c r="BJ3262" s="304">
        <v>2</v>
      </c>
      <c r="BK3262" s="304" t="s">
        <v>4954</v>
      </c>
      <c r="BL3262" s="304">
        <v>2</v>
      </c>
    </row>
    <row r="3263" spans="1:64" ht="15" hidden="1" customHeight="1" x14ac:dyDescent="0.2">
      <c r="A3263" s="304" t="s">
        <v>6176</v>
      </c>
      <c r="B3263" s="304" t="s">
        <v>1612</v>
      </c>
      <c r="C3263" s="304">
        <v>3402</v>
      </c>
      <c r="D3263" s="349" t="s">
        <v>2353</v>
      </c>
      <c r="E3263" s="304" t="s">
        <v>2353</v>
      </c>
      <c r="F3263" s="304"/>
      <c r="G3263" s="324">
        <v>34.149000000000001</v>
      </c>
      <c r="H3263" s="324">
        <v>130.9298</v>
      </c>
      <c r="I3263" s="324" t="s">
        <v>212</v>
      </c>
      <c r="J3263" s="368">
        <f t="shared" si="786"/>
        <v>239.55729325745332</v>
      </c>
      <c r="K3263" s="331">
        <v>0.2</v>
      </c>
      <c r="L3263" s="304" t="str">
        <f t="shared" si="777"/>
        <v>D</v>
      </c>
      <c r="M3263" s="388">
        <v>1</v>
      </c>
      <c r="N3263" s="304">
        <v>143.4</v>
      </c>
      <c r="O3263" s="304">
        <v>10</v>
      </c>
      <c r="P3263" s="331"/>
      <c r="Q3263" s="356"/>
      <c r="R3263" s="304"/>
      <c r="S3263" s="356">
        <v>182.63431772475974</v>
      </c>
      <c r="T3263" s="356">
        <v>239.55729325745332</v>
      </c>
      <c r="U3263" s="356">
        <f t="shared" si="787"/>
        <v>239.55729325745332</v>
      </c>
      <c r="V3263" s="356"/>
      <c r="W3263" s="304" t="s">
        <v>890</v>
      </c>
      <c r="X3263" s="304" t="s">
        <v>205</v>
      </c>
      <c r="Y3263" s="366">
        <f t="shared" si="779"/>
        <v>424.8</v>
      </c>
      <c r="Z3263" s="304"/>
      <c r="AA3263" s="304"/>
      <c r="AB3263" s="304">
        <v>-999</v>
      </c>
      <c r="AC3263" s="304">
        <v>-999</v>
      </c>
      <c r="AD3263" s="366">
        <v>-999</v>
      </c>
      <c r="AE3263" s="304">
        <v>-999</v>
      </c>
      <c r="AF3263" s="304">
        <v>-999</v>
      </c>
      <c r="AG3263" s="304"/>
      <c r="AH3263" s="304">
        <v>1.14939E-2</v>
      </c>
      <c r="AI3263" s="312"/>
      <c r="AJ3263" s="332">
        <v>456</v>
      </c>
      <c r="AK3263" s="304">
        <f t="shared" si="778"/>
        <v>425</v>
      </c>
      <c r="AL3263" s="304">
        <f t="shared" si="783"/>
        <v>0.43</v>
      </c>
      <c r="AM3263" s="389" t="str">
        <f t="shared" si="780"/>
        <v/>
      </c>
      <c r="AN3263" s="304"/>
      <c r="AO3263" s="304"/>
      <c r="AP3263" s="312"/>
      <c r="AQ3263" s="312"/>
      <c r="AR3263" s="312"/>
      <c r="AS3263" s="304"/>
      <c r="AT3263" s="312"/>
      <c r="AU3263" s="329">
        <f>VLOOKUP(C3263,[1]world!$A$2:$B$3555,2,FALSE)</f>
        <v>11</v>
      </c>
      <c r="AV3263" s="329">
        <v>328</v>
      </c>
      <c r="AW3263" s="304">
        <v>0.37</v>
      </c>
      <c r="AX3263" s="304">
        <v>20</v>
      </c>
      <c r="AY3263" s="304">
        <v>-999</v>
      </c>
      <c r="AZ3263" s="304">
        <v>40</v>
      </c>
      <c r="BA3263" s="304">
        <v>20</v>
      </c>
      <c r="BB3263" s="304">
        <v>-999</v>
      </c>
      <c r="BC3263" s="304">
        <v>40</v>
      </c>
      <c r="BD3263" s="304">
        <v>20</v>
      </c>
      <c r="BE3263" s="304">
        <v>20</v>
      </c>
      <c r="BF3263" s="304">
        <v>-999</v>
      </c>
      <c r="BG3263" s="304">
        <v>-999</v>
      </c>
      <c r="BH3263" s="304">
        <v>40</v>
      </c>
      <c r="BI3263" s="304">
        <v>40</v>
      </c>
      <c r="BJ3263" s="304">
        <v>2</v>
      </c>
      <c r="BK3263" s="304" t="s">
        <v>4954</v>
      </c>
      <c r="BL3263" s="304">
        <v>2</v>
      </c>
    </row>
    <row r="3264" spans="1:64" ht="15" hidden="1" customHeight="1" x14ac:dyDescent="0.2">
      <c r="A3264" s="304" t="s">
        <v>6176</v>
      </c>
      <c r="B3264" s="304" t="s">
        <v>1612</v>
      </c>
      <c r="C3264" s="304">
        <v>3403</v>
      </c>
      <c r="D3264" s="349" t="s">
        <v>2375</v>
      </c>
      <c r="E3264" s="304" t="s">
        <v>2375</v>
      </c>
      <c r="F3264" s="304"/>
      <c r="G3264" s="324">
        <v>34.165700000000001</v>
      </c>
      <c r="H3264" s="324">
        <v>131.2064</v>
      </c>
      <c r="I3264" s="324" t="s">
        <v>212</v>
      </c>
      <c r="J3264" s="368">
        <f t="shared" si="786"/>
        <v>501.8551785026857</v>
      </c>
      <c r="K3264" s="331">
        <v>0.2</v>
      </c>
      <c r="L3264" s="304" t="str">
        <f t="shared" si="777"/>
        <v>C</v>
      </c>
      <c r="M3264" s="388">
        <v>1</v>
      </c>
      <c r="N3264" s="304">
        <v>315.2</v>
      </c>
      <c r="O3264" s="304">
        <v>10</v>
      </c>
      <c r="P3264" s="331"/>
      <c r="Q3264" s="356"/>
      <c r="R3264" s="304"/>
      <c r="S3264" s="356">
        <v>410.7777635722407</v>
      </c>
      <c r="T3264" s="356">
        <v>501.8551785026857</v>
      </c>
      <c r="U3264" s="356">
        <f t="shared" si="787"/>
        <v>501.8551785026857</v>
      </c>
      <c r="V3264" s="356"/>
      <c r="W3264" s="304" t="s">
        <v>890</v>
      </c>
      <c r="X3264" s="304" t="s">
        <v>205</v>
      </c>
      <c r="Y3264" s="366">
        <f t="shared" si="779"/>
        <v>424.8</v>
      </c>
      <c r="Z3264" s="304"/>
      <c r="AA3264" s="304"/>
      <c r="AB3264" s="304">
        <v>-999</v>
      </c>
      <c r="AC3264" s="304">
        <v>-999</v>
      </c>
      <c r="AD3264" s="366">
        <v>-999</v>
      </c>
      <c r="AE3264" s="304">
        <v>-999</v>
      </c>
      <c r="AF3264" s="304">
        <v>-999</v>
      </c>
      <c r="AG3264" s="304"/>
      <c r="AH3264" s="304">
        <v>9.5270800000000003E-2</v>
      </c>
      <c r="AI3264" s="312"/>
      <c r="AJ3264" s="332">
        <v>760</v>
      </c>
      <c r="AK3264" s="304">
        <f t="shared" si="778"/>
        <v>760</v>
      </c>
      <c r="AL3264" s="304">
        <f t="shared" si="783"/>
        <v>0.43</v>
      </c>
      <c r="AM3264" s="389" t="str">
        <f t="shared" si="780"/>
        <v/>
      </c>
      <c r="AN3264" s="304"/>
      <c r="AO3264" s="304"/>
      <c r="AP3264" s="312"/>
      <c r="AQ3264" s="312"/>
      <c r="AR3264" s="312"/>
      <c r="AS3264" s="304"/>
      <c r="AT3264" s="312"/>
      <c r="AU3264" s="329">
        <f>VLOOKUP(C3264,[1]world!$A$2:$B$3555,2,FALSE)</f>
        <v>7</v>
      </c>
      <c r="AV3264" s="329">
        <v>388</v>
      </c>
      <c r="AW3264" s="304">
        <v>0.37</v>
      </c>
      <c r="AX3264" s="304">
        <v>20</v>
      </c>
      <c r="AY3264" s="304">
        <v>-999</v>
      </c>
      <c r="AZ3264" s="304">
        <v>40</v>
      </c>
      <c r="BA3264" s="304">
        <v>20</v>
      </c>
      <c r="BB3264" s="304">
        <v>-999</v>
      </c>
      <c r="BC3264" s="304">
        <v>40</v>
      </c>
      <c r="BD3264" s="304">
        <v>20</v>
      </c>
      <c r="BE3264" s="304">
        <v>20</v>
      </c>
      <c r="BF3264" s="304">
        <v>-999</v>
      </c>
      <c r="BG3264" s="304">
        <v>-999</v>
      </c>
      <c r="BH3264" s="304">
        <v>40</v>
      </c>
      <c r="BI3264" s="304">
        <v>40</v>
      </c>
      <c r="BJ3264" s="304">
        <v>2</v>
      </c>
      <c r="BK3264" s="304" t="s">
        <v>4954</v>
      </c>
      <c r="BL3264" s="304">
        <v>2</v>
      </c>
    </row>
    <row r="3265" spans="1:64" ht="15" hidden="1" customHeight="1" x14ac:dyDescent="0.2">
      <c r="A3265" s="304" t="s">
        <v>6176</v>
      </c>
      <c r="B3265" s="304" t="s">
        <v>1612</v>
      </c>
      <c r="C3265" s="304">
        <v>3404</v>
      </c>
      <c r="D3265" s="349" t="s">
        <v>2149</v>
      </c>
      <c r="E3265" s="304" t="s">
        <v>2149</v>
      </c>
      <c r="F3265" s="304"/>
      <c r="G3265" s="324">
        <v>34.012099999999997</v>
      </c>
      <c r="H3265" s="324">
        <v>131.4042</v>
      </c>
      <c r="I3265" s="324" t="s">
        <v>212</v>
      </c>
      <c r="J3265" s="368">
        <f t="shared" si="786"/>
        <v>424.7093783116843</v>
      </c>
      <c r="K3265" s="331">
        <v>0.2</v>
      </c>
      <c r="L3265" s="304" t="str">
        <f t="shared" si="777"/>
        <v>C</v>
      </c>
      <c r="M3265" s="388">
        <v>1</v>
      </c>
      <c r="N3265" s="304">
        <v>261.60000000000002</v>
      </c>
      <c r="O3265" s="304">
        <v>10</v>
      </c>
      <c r="P3265" s="331"/>
      <c r="Q3265" s="356"/>
      <c r="R3265" s="304"/>
      <c r="S3265" s="356">
        <v>339.07421240008358</v>
      </c>
      <c r="T3265" s="356">
        <v>424.7093783116843</v>
      </c>
      <c r="U3265" s="356">
        <f t="shared" si="787"/>
        <v>424.7093783116843</v>
      </c>
      <c r="V3265" s="356"/>
      <c r="W3265" s="304" t="s">
        <v>900</v>
      </c>
      <c r="X3265" s="304" t="s">
        <v>232</v>
      </c>
      <c r="Y3265" s="366">
        <f t="shared" si="779"/>
        <v>506.6</v>
      </c>
      <c r="Z3265" s="304"/>
      <c r="AA3265" s="304"/>
      <c r="AB3265" s="304">
        <v>-999</v>
      </c>
      <c r="AC3265" s="304">
        <v>-999</v>
      </c>
      <c r="AD3265" s="366">
        <v>-999</v>
      </c>
      <c r="AE3265" s="304">
        <v>-999</v>
      </c>
      <c r="AF3265" s="304">
        <v>-999</v>
      </c>
      <c r="AG3265" s="304"/>
      <c r="AH3265" s="304">
        <v>1.09549E-2</v>
      </c>
      <c r="AI3265" s="312"/>
      <c r="AJ3265" s="332">
        <v>444</v>
      </c>
      <c r="AK3265" s="304">
        <f t="shared" si="778"/>
        <v>425</v>
      </c>
      <c r="AL3265" s="304">
        <f t="shared" si="783"/>
        <v>0.43</v>
      </c>
      <c r="AM3265" s="389" t="str">
        <f t="shared" si="780"/>
        <v/>
      </c>
      <c r="AN3265" s="304"/>
      <c r="AO3265" s="304"/>
      <c r="AP3265" s="312"/>
      <c r="AQ3265" s="312"/>
      <c r="AR3265" s="312"/>
      <c r="AS3265" s="304"/>
      <c r="AT3265" s="312"/>
      <c r="AU3265" s="329">
        <f>VLOOKUP(C3265,[1]world!$A$2:$B$3555,2,FALSE)</f>
        <v>15</v>
      </c>
      <c r="AV3265" s="329">
        <v>363</v>
      </c>
      <c r="AW3265" s="304">
        <v>0.37</v>
      </c>
      <c r="AX3265" s="304">
        <v>20</v>
      </c>
      <c r="AY3265" s="304">
        <v>-999</v>
      </c>
      <c r="AZ3265" s="304">
        <v>80</v>
      </c>
      <c r="BA3265" s="304">
        <v>20</v>
      </c>
      <c r="BB3265" s="304">
        <v>-999</v>
      </c>
      <c r="BC3265" s="304">
        <v>80</v>
      </c>
      <c r="BD3265" s="304">
        <v>20</v>
      </c>
      <c r="BE3265" s="304">
        <v>20</v>
      </c>
      <c r="BF3265" s="304">
        <v>-999</v>
      </c>
      <c r="BG3265" s="304">
        <v>-999</v>
      </c>
      <c r="BH3265" s="304">
        <v>80</v>
      </c>
      <c r="BI3265" s="304">
        <v>80</v>
      </c>
      <c r="BJ3265" s="304">
        <v>2</v>
      </c>
      <c r="BK3265" s="304" t="s">
        <v>4954</v>
      </c>
      <c r="BL3265" s="304">
        <v>2</v>
      </c>
    </row>
    <row r="3266" spans="1:64" ht="15" hidden="1" customHeight="1" x14ac:dyDescent="0.2">
      <c r="A3266" s="304" t="s">
        <v>6176</v>
      </c>
      <c r="B3266" s="304" t="s">
        <v>1612</v>
      </c>
      <c r="C3266" s="304">
        <v>3405</v>
      </c>
      <c r="D3266" s="349" t="s">
        <v>2422</v>
      </c>
      <c r="E3266" s="304" t="s">
        <v>2422</v>
      </c>
      <c r="F3266" s="304"/>
      <c r="G3266" s="324">
        <v>34.231900000000003</v>
      </c>
      <c r="H3266" s="324">
        <v>131.8169</v>
      </c>
      <c r="I3266" s="324" t="s">
        <v>212</v>
      </c>
      <c r="J3266" s="368">
        <f t="shared" si="786"/>
        <v>447.12415701652219</v>
      </c>
      <c r="K3266" s="331">
        <v>0.2</v>
      </c>
      <c r="L3266" s="304" t="str">
        <f t="shared" si="777"/>
        <v>C</v>
      </c>
      <c r="M3266" s="388">
        <v>1</v>
      </c>
      <c r="N3266" s="304">
        <v>276.89999999999998</v>
      </c>
      <c r="O3266" s="304">
        <v>10</v>
      </c>
      <c r="P3266" s="331"/>
      <c r="Q3266" s="356"/>
      <c r="R3266" s="304"/>
      <c r="S3266" s="356">
        <v>359.50156561098845</v>
      </c>
      <c r="T3266" s="356">
        <v>447.12415701652219</v>
      </c>
      <c r="U3266" s="356">
        <f t="shared" si="787"/>
        <v>447.12415701652219</v>
      </c>
      <c r="V3266" s="356"/>
      <c r="W3266" s="304" t="s">
        <v>890</v>
      </c>
      <c r="X3266" s="304" t="s">
        <v>205</v>
      </c>
      <c r="Y3266" s="366">
        <f t="shared" si="779"/>
        <v>424.8</v>
      </c>
      <c r="Z3266" s="304"/>
      <c r="AA3266" s="304"/>
      <c r="AB3266" s="304">
        <v>-999</v>
      </c>
      <c r="AC3266" s="304">
        <v>-999</v>
      </c>
      <c r="AD3266" s="366">
        <v>-999</v>
      </c>
      <c r="AE3266" s="304">
        <v>-999</v>
      </c>
      <c r="AF3266" s="304">
        <v>-999</v>
      </c>
      <c r="AG3266" s="304"/>
      <c r="AH3266" s="304">
        <v>4.20081E-2</v>
      </c>
      <c r="AI3266" s="312"/>
      <c r="AJ3266" s="332">
        <v>760</v>
      </c>
      <c r="AK3266" s="304">
        <f t="shared" si="778"/>
        <v>760</v>
      </c>
      <c r="AL3266" s="304">
        <f t="shared" si="783"/>
        <v>0.43</v>
      </c>
      <c r="AM3266" s="389" t="str">
        <f t="shared" si="780"/>
        <v/>
      </c>
      <c r="AN3266" s="304"/>
      <c r="AO3266" s="304"/>
      <c r="AP3266" s="312"/>
      <c r="AQ3266" s="312"/>
      <c r="AR3266" s="312"/>
      <c r="AS3266" s="304"/>
      <c r="AT3266" s="312"/>
      <c r="AU3266" s="329">
        <f>VLOOKUP(C3266,[1]world!$A$2:$B$3555,2,FALSE)</f>
        <v>5</v>
      </c>
      <c r="AV3266" s="329">
        <v>402</v>
      </c>
      <c r="AW3266" s="304">
        <v>0.37</v>
      </c>
      <c r="AX3266" s="304">
        <v>20</v>
      </c>
      <c r="AY3266" s="304">
        <v>-999</v>
      </c>
      <c r="AZ3266" s="304">
        <v>40</v>
      </c>
      <c r="BA3266" s="304">
        <v>20</v>
      </c>
      <c r="BB3266" s="304">
        <v>-999</v>
      </c>
      <c r="BC3266" s="304">
        <v>40</v>
      </c>
      <c r="BD3266" s="304">
        <v>20</v>
      </c>
      <c r="BE3266" s="304">
        <v>20</v>
      </c>
      <c r="BF3266" s="304">
        <v>-999</v>
      </c>
      <c r="BG3266" s="304">
        <v>-999</v>
      </c>
      <c r="BH3266" s="304">
        <v>40</v>
      </c>
      <c r="BI3266" s="304">
        <v>40</v>
      </c>
      <c r="BJ3266" s="304">
        <v>2</v>
      </c>
      <c r="BK3266" s="304" t="s">
        <v>4954</v>
      </c>
      <c r="BL3266" s="304">
        <v>2</v>
      </c>
    </row>
    <row r="3267" spans="1:64" ht="15" hidden="1" customHeight="1" x14ac:dyDescent="0.2">
      <c r="A3267" s="304" t="s">
        <v>6176</v>
      </c>
      <c r="B3267" s="304" t="s">
        <v>1612</v>
      </c>
      <c r="C3267" s="304">
        <v>3406</v>
      </c>
      <c r="D3267" s="349" t="s">
        <v>2421</v>
      </c>
      <c r="E3267" s="304" t="s">
        <v>2421</v>
      </c>
      <c r="F3267" s="304"/>
      <c r="G3267" s="324">
        <v>34.230400000000003</v>
      </c>
      <c r="H3267" s="324">
        <v>131.98220000000001</v>
      </c>
      <c r="I3267" s="324" t="s">
        <v>212</v>
      </c>
      <c r="J3267" s="368">
        <f t="shared" si="786"/>
        <v>439.54246777920235</v>
      </c>
      <c r="K3267" s="331">
        <v>0.2</v>
      </c>
      <c r="L3267" s="304" t="str">
        <f t="shared" si="777"/>
        <v>C</v>
      </c>
      <c r="M3267" s="388">
        <v>1</v>
      </c>
      <c r="N3267" s="304">
        <v>271.7</v>
      </c>
      <c r="O3267" s="304">
        <v>10</v>
      </c>
      <c r="P3267" s="331"/>
      <c r="Q3267" s="356"/>
      <c r="R3267" s="304"/>
      <c r="S3267" s="356">
        <v>352.55514413991415</v>
      </c>
      <c r="T3267" s="356">
        <v>439.54246777920235</v>
      </c>
      <c r="U3267" s="356">
        <f t="shared" si="787"/>
        <v>439.54246777920235</v>
      </c>
      <c r="V3267" s="356"/>
      <c r="W3267" s="304" t="s">
        <v>900</v>
      </c>
      <c r="X3267" s="304" t="s">
        <v>232</v>
      </c>
      <c r="Y3267" s="366">
        <f t="shared" si="779"/>
        <v>506.6</v>
      </c>
      <c r="Z3267" s="304"/>
      <c r="AA3267" s="304"/>
      <c r="AB3267" s="304">
        <v>-999</v>
      </c>
      <c r="AC3267" s="304">
        <v>-999</v>
      </c>
      <c r="AD3267" s="366">
        <v>-999</v>
      </c>
      <c r="AE3267" s="304">
        <v>-999</v>
      </c>
      <c r="AF3267" s="304">
        <v>-999</v>
      </c>
      <c r="AG3267" s="304"/>
      <c r="AH3267" s="304">
        <v>8.6080599999999993E-2</v>
      </c>
      <c r="AI3267" s="312"/>
      <c r="AJ3267" s="332">
        <v>760</v>
      </c>
      <c r="AK3267" s="304">
        <f t="shared" si="778"/>
        <v>760</v>
      </c>
      <c r="AL3267" s="304">
        <f t="shared" ref="AL3267:AL3299" si="788">IF(AH3267&lt;=0.0022,0.2,0.43)</f>
        <v>0.43</v>
      </c>
      <c r="AM3267" s="389" t="str">
        <f t="shared" si="780"/>
        <v/>
      </c>
      <c r="AN3267" s="304"/>
      <c r="AO3267" s="304"/>
      <c r="AP3267" s="312"/>
      <c r="AQ3267" s="312"/>
      <c r="AR3267" s="312"/>
      <c r="AS3267" s="304"/>
      <c r="AT3267" s="312"/>
      <c r="AU3267" s="329">
        <f>VLOOKUP(C3267,[1]world!$A$2:$B$3555,2,FALSE)</f>
        <v>1</v>
      </c>
      <c r="AV3267" s="329">
        <v>519</v>
      </c>
      <c r="AW3267" s="304">
        <v>0.37</v>
      </c>
      <c r="AX3267" s="304">
        <v>20</v>
      </c>
      <c r="AY3267" s="304">
        <v>-999</v>
      </c>
      <c r="AZ3267" s="304">
        <v>60</v>
      </c>
      <c r="BA3267" s="304">
        <v>20</v>
      </c>
      <c r="BB3267" s="304">
        <v>-999</v>
      </c>
      <c r="BC3267" s="304">
        <v>60</v>
      </c>
      <c r="BD3267" s="304">
        <v>20</v>
      </c>
      <c r="BE3267" s="304">
        <v>20</v>
      </c>
      <c r="BF3267" s="304">
        <v>-999</v>
      </c>
      <c r="BG3267" s="304">
        <v>-999</v>
      </c>
      <c r="BH3267" s="304">
        <v>60</v>
      </c>
      <c r="BI3267" s="304">
        <v>60</v>
      </c>
      <c r="BJ3267" s="304">
        <v>2</v>
      </c>
      <c r="BK3267" s="304" t="s">
        <v>4954</v>
      </c>
      <c r="BL3267" s="304">
        <v>2</v>
      </c>
    </row>
    <row r="3268" spans="1:64" ht="15" hidden="1" customHeight="1" x14ac:dyDescent="0.2">
      <c r="A3268" s="304" t="s">
        <v>6176</v>
      </c>
      <c r="B3268" s="304" t="s">
        <v>1612</v>
      </c>
      <c r="C3268" s="304">
        <v>3407</v>
      </c>
      <c r="D3268" s="349" t="s">
        <v>2233</v>
      </c>
      <c r="E3268" s="304" t="s">
        <v>2233</v>
      </c>
      <c r="F3268" s="304"/>
      <c r="G3268" s="324">
        <v>34.064300000000003</v>
      </c>
      <c r="H3268" s="324">
        <v>131.0214</v>
      </c>
      <c r="I3268" s="324" t="s">
        <v>212</v>
      </c>
      <c r="J3268" s="368">
        <f t="shared" si="786"/>
        <v>332.57204039252611</v>
      </c>
      <c r="K3268" s="331">
        <v>0.2</v>
      </c>
      <c r="L3268" s="304" t="str">
        <f t="shared" ref="L3268:L3331" si="789">IF(J3268&lt;180,"E",IF(AND(J3268&gt;=180,J3268&lt;360),"D",IF(AND(J3268&gt;=360,J3268&lt;760),"C",IF(AND(J3268&gt;=760,J3268&lt;1500),"B",IF(J3268&gt;=1500,"A","-")))))</f>
        <v>D</v>
      </c>
      <c r="M3268" s="388">
        <v>1</v>
      </c>
      <c r="N3268" s="304">
        <v>201</v>
      </c>
      <c r="O3268" s="304">
        <v>10</v>
      </c>
      <c r="P3268" s="331"/>
      <c r="Q3268" s="356"/>
      <c r="R3268" s="304"/>
      <c r="S3268" s="356">
        <v>258.53025961145505</v>
      </c>
      <c r="T3268" s="356">
        <v>332.57204039252611</v>
      </c>
      <c r="U3268" s="356">
        <f t="shared" si="787"/>
        <v>332.57204039252611</v>
      </c>
      <c r="V3268" s="356"/>
      <c r="W3268" s="304" t="s">
        <v>900</v>
      </c>
      <c r="X3268" s="304" t="s">
        <v>232</v>
      </c>
      <c r="Y3268" s="366">
        <f t="shared" si="779"/>
        <v>506.6</v>
      </c>
      <c r="Z3268" s="304"/>
      <c r="AA3268" s="304"/>
      <c r="AB3268" s="304">
        <v>-999</v>
      </c>
      <c r="AC3268" s="304">
        <v>-999</v>
      </c>
      <c r="AD3268" s="366">
        <v>-999</v>
      </c>
      <c r="AE3268" s="304">
        <v>-999</v>
      </c>
      <c r="AF3268" s="304">
        <v>-999</v>
      </c>
      <c r="AG3268" s="304"/>
      <c r="AH3268" s="304">
        <v>1.7627400000000001E-2</v>
      </c>
      <c r="AI3268" s="312"/>
      <c r="AJ3268" s="332">
        <v>610</v>
      </c>
      <c r="AK3268" s="304">
        <f t="shared" ref="AK3268:AK3331" si="790">IF(AJ3268&lt;=180,180,IF(AND(AJ3268&gt;180,AJ3268&lt;240),210,IF(AND(AJ3268&gt;=240,AJ3268&lt;300),270,IF(AND(AJ3268&gt;=300,AJ3268&lt;360),270,IF(AND(AJ3268&gt;=360,AJ3268&lt;490),425,IF(AND(AJ3268&gt;=490,AJ3268&lt;620),555,IF(AND(AJ3268&gt;=620,AJ3268&lt;760),690,IF(AJ3268&gt;=760,760,"Error"))))))))</f>
        <v>555</v>
      </c>
      <c r="AL3268" s="304">
        <f t="shared" si="788"/>
        <v>0.43</v>
      </c>
      <c r="AM3268" s="389" t="str">
        <f t="shared" si="780"/>
        <v/>
      </c>
      <c r="AN3268" s="304"/>
      <c r="AO3268" s="304"/>
      <c r="AP3268" s="312"/>
      <c r="AQ3268" s="312"/>
      <c r="AR3268" s="312"/>
      <c r="AS3268" s="304"/>
      <c r="AT3268" s="312"/>
      <c r="AU3268" s="329">
        <f>VLOOKUP(C3268,[1]world!$A$2:$B$3555,2,FALSE)</f>
        <v>7</v>
      </c>
      <c r="AV3268" s="329">
        <v>388</v>
      </c>
      <c r="AW3268" s="304">
        <v>0.37</v>
      </c>
      <c r="AX3268" s="304">
        <v>40</v>
      </c>
      <c r="AY3268" s="304">
        <v>-999</v>
      </c>
      <c r="AZ3268" s="304">
        <v>120</v>
      </c>
      <c r="BA3268" s="304">
        <v>40</v>
      </c>
      <c r="BB3268" s="304">
        <v>-999</v>
      </c>
      <c r="BC3268" s="304">
        <v>120</v>
      </c>
      <c r="BD3268" s="304">
        <v>40</v>
      </c>
      <c r="BE3268" s="304">
        <v>40</v>
      </c>
      <c r="BF3268" s="304">
        <v>-999</v>
      </c>
      <c r="BG3268" s="304">
        <v>-999</v>
      </c>
      <c r="BH3268" s="304">
        <v>120</v>
      </c>
      <c r="BI3268" s="304">
        <v>120</v>
      </c>
      <c r="BJ3268" s="304">
        <v>2</v>
      </c>
      <c r="BK3268" s="304" t="s">
        <v>4954</v>
      </c>
      <c r="BL3268" s="304">
        <v>2</v>
      </c>
    </row>
    <row r="3269" spans="1:64" ht="15" hidden="1" customHeight="1" x14ac:dyDescent="0.2">
      <c r="A3269" s="304" t="s">
        <v>6176</v>
      </c>
      <c r="B3269" s="304" t="s">
        <v>1612</v>
      </c>
      <c r="C3269" s="304">
        <v>3408</v>
      </c>
      <c r="D3269" s="349" t="s">
        <v>2128</v>
      </c>
      <c r="E3269" s="304" t="s">
        <v>2128</v>
      </c>
      <c r="F3269" s="304"/>
      <c r="G3269" s="324">
        <v>33.994100000000003</v>
      </c>
      <c r="H3269" s="324">
        <v>131.21809999999999</v>
      </c>
      <c r="I3269" s="324" t="s">
        <v>212</v>
      </c>
      <c r="J3269" s="368">
        <f t="shared" si="786"/>
        <v>142.87187929332714</v>
      </c>
      <c r="K3269" s="331">
        <v>0.2</v>
      </c>
      <c r="L3269" s="304" t="str">
        <f t="shared" si="789"/>
        <v>E</v>
      </c>
      <c r="M3269" s="388">
        <v>1</v>
      </c>
      <c r="N3269" s="304">
        <v>109.6</v>
      </c>
      <c r="O3269" s="304">
        <v>14</v>
      </c>
      <c r="P3269" s="331"/>
      <c r="Q3269" s="356"/>
      <c r="R3269" s="304"/>
      <c r="S3269" s="356">
        <v>129.62624111749994</v>
      </c>
      <c r="T3269" s="356">
        <v>151.70230474387859</v>
      </c>
      <c r="U3269" s="356">
        <f t="shared" si="787"/>
        <v>142.87187929332714</v>
      </c>
      <c r="V3269" s="356"/>
      <c r="W3269" s="304" t="s">
        <v>890</v>
      </c>
      <c r="X3269" s="304" t="s">
        <v>205</v>
      </c>
      <c r="Y3269" s="366">
        <f t="shared" ref="Y3269:Y3332" si="791">IF(X3269="A",506.6,IF(X3269="B",424.8,IF(X3269="C",338.6,IF(X3269="D",274.5,IF(X3269="E",181.5,"-")))))</f>
        <v>424.8</v>
      </c>
      <c r="Z3269" s="304"/>
      <c r="AA3269" s="304"/>
      <c r="AB3269" s="304">
        <v>-999</v>
      </c>
      <c r="AC3269" s="304">
        <v>-999</v>
      </c>
      <c r="AD3269" s="366">
        <v>-999</v>
      </c>
      <c r="AE3269" s="304">
        <v>-999</v>
      </c>
      <c r="AF3269" s="304">
        <v>-999</v>
      </c>
      <c r="AG3269" s="304"/>
      <c r="AH3269" s="304">
        <v>4.9800499999999998E-3</v>
      </c>
      <c r="AI3269" s="312"/>
      <c r="AJ3269" s="332">
        <v>318</v>
      </c>
      <c r="AK3269" s="304">
        <f t="shared" si="790"/>
        <v>270</v>
      </c>
      <c r="AL3269" s="304">
        <f t="shared" si="788"/>
        <v>0.43</v>
      </c>
      <c r="AM3269" s="389" t="str">
        <f t="shared" si="780"/>
        <v/>
      </c>
      <c r="AN3269" s="304"/>
      <c r="AO3269" s="304"/>
      <c r="AP3269" s="312"/>
      <c r="AQ3269" s="312"/>
      <c r="AR3269" s="312"/>
      <c r="AS3269" s="304"/>
      <c r="AT3269" s="312"/>
      <c r="AU3269" s="329">
        <f>VLOOKUP(C3269,[1]world!$A$2:$B$3555,2,FALSE)</f>
        <v>7</v>
      </c>
      <c r="AV3269" s="329">
        <v>388</v>
      </c>
      <c r="AW3269" s="304">
        <v>0.37</v>
      </c>
      <c r="AX3269" s="304">
        <v>20</v>
      </c>
      <c r="AY3269" s="304">
        <v>-999</v>
      </c>
      <c r="AZ3269" s="304">
        <v>40</v>
      </c>
      <c r="BA3269" s="304">
        <v>20</v>
      </c>
      <c r="BB3269" s="304">
        <v>-999</v>
      </c>
      <c r="BC3269" s="304">
        <v>40</v>
      </c>
      <c r="BD3269" s="304">
        <v>20</v>
      </c>
      <c r="BE3269" s="304">
        <v>20</v>
      </c>
      <c r="BF3269" s="304">
        <v>-999</v>
      </c>
      <c r="BG3269" s="304">
        <v>-999</v>
      </c>
      <c r="BH3269" s="304">
        <v>40</v>
      </c>
      <c r="BI3269" s="304">
        <v>40</v>
      </c>
      <c r="BJ3269" s="304">
        <v>2</v>
      </c>
      <c r="BK3269" s="304" t="s">
        <v>4954</v>
      </c>
      <c r="BL3269" s="304">
        <v>2</v>
      </c>
    </row>
    <row r="3270" spans="1:64" ht="15" hidden="1" customHeight="1" x14ac:dyDescent="0.2">
      <c r="A3270" s="304" t="s">
        <v>6176</v>
      </c>
      <c r="B3270" s="304" t="s">
        <v>1612</v>
      </c>
      <c r="C3270" s="304">
        <v>3409</v>
      </c>
      <c r="D3270" s="349" t="s">
        <v>2169</v>
      </c>
      <c r="E3270" s="304" t="s">
        <v>2169</v>
      </c>
      <c r="F3270" s="304"/>
      <c r="G3270" s="324">
        <v>34.030999999999999</v>
      </c>
      <c r="H3270" s="324">
        <v>131.53479999999999</v>
      </c>
      <c r="I3270" s="324" t="s">
        <v>212</v>
      </c>
      <c r="J3270" s="368">
        <f t="shared" si="786"/>
        <v>182.53838331461935</v>
      </c>
      <c r="K3270" s="331">
        <v>0.13</v>
      </c>
      <c r="L3270" s="304" t="str">
        <f t="shared" si="789"/>
        <v>D</v>
      </c>
      <c r="M3270" s="388">
        <v>1</v>
      </c>
      <c r="N3270" s="304">
        <v>143.9</v>
      </c>
      <c r="O3270" s="304">
        <v>15</v>
      </c>
      <c r="P3270" s="331"/>
      <c r="Q3270" s="356"/>
      <c r="R3270" s="304"/>
      <c r="S3270" s="356">
        <v>169.28278402320987</v>
      </c>
      <c r="T3270" s="356">
        <v>195.79398260602881</v>
      </c>
      <c r="U3270" s="356">
        <f t="shared" si="787"/>
        <v>182.53838331461935</v>
      </c>
      <c r="V3270" s="356"/>
      <c r="W3270" s="304" t="s">
        <v>890</v>
      </c>
      <c r="X3270" s="304" t="s">
        <v>205</v>
      </c>
      <c r="Y3270" s="366">
        <f t="shared" si="791"/>
        <v>424.8</v>
      </c>
      <c r="Z3270" s="304"/>
      <c r="AA3270" s="304"/>
      <c r="AB3270" s="304">
        <v>-999</v>
      </c>
      <c r="AC3270" s="304">
        <v>-999</v>
      </c>
      <c r="AD3270" s="366">
        <v>-999</v>
      </c>
      <c r="AE3270" s="304">
        <v>-999</v>
      </c>
      <c r="AF3270" s="304">
        <v>-999</v>
      </c>
      <c r="AG3270" s="304"/>
      <c r="AH3270" s="304">
        <v>2.72208E-2</v>
      </c>
      <c r="AI3270" s="312"/>
      <c r="AJ3270" s="332">
        <v>760</v>
      </c>
      <c r="AK3270" s="304">
        <f t="shared" si="790"/>
        <v>760</v>
      </c>
      <c r="AL3270" s="304">
        <f t="shared" si="788"/>
        <v>0.43</v>
      </c>
      <c r="AM3270" s="389" t="str">
        <f t="shared" si="780"/>
        <v/>
      </c>
      <c r="AN3270" s="304"/>
      <c r="AO3270" s="304"/>
      <c r="AP3270" s="312"/>
      <c r="AQ3270" s="312"/>
      <c r="AR3270" s="312"/>
      <c r="AS3270" s="304"/>
      <c r="AT3270" s="312"/>
      <c r="AU3270" s="329">
        <f>VLOOKUP(C3270,[1]world!$A$2:$B$3555,2,FALSE)</f>
        <v>7</v>
      </c>
      <c r="AV3270" s="329">
        <v>388</v>
      </c>
      <c r="AW3270" s="304">
        <v>0.37</v>
      </c>
      <c r="AX3270" s="304">
        <v>20</v>
      </c>
      <c r="AY3270" s="304">
        <v>-999</v>
      </c>
      <c r="AZ3270" s="304">
        <v>80</v>
      </c>
      <c r="BA3270" s="304">
        <v>20</v>
      </c>
      <c r="BB3270" s="304">
        <v>-999</v>
      </c>
      <c r="BC3270" s="304">
        <v>80</v>
      </c>
      <c r="BD3270" s="304">
        <v>20</v>
      </c>
      <c r="BE3270" s="304">
        <v>20</v>
      </c>
      <c r="BF3270" s="304">
        <v>-999</v>
      </c>
      <c r="BG3270" s="304">
        <v>-999</v>
      </c>
      <c r="BH3270" s="304">
        <v>80</v>
      </c>
      <c r="BI3270" s="304">
        <v>80</v>
      </c>
      <c r="BJ3270" s="304">
        <v>2</v>
      </c>
      <c r="BK3270" s="304" t="s">
        <v>4954</v>
      </c>
      <c r="BL3270" s="304">
        <v>2</v>
      </c>
    </row>
    <row r="3271" spans="1:64" ht="15" hidden="1" customHeight="1" x14ac:dyDescent="0.2">
      <c r="A3271" s="304" t="s">
        <v>6176</v>
      </c>
      <c r="B3271" s="304" t="s">
        <v>1612</v>
      </c>
      <c r="C3271" s="304">
        <v>3410</v>
      </c>
      <c r="D3271" s="349" t="s">
        <v>2209</v>
      </c>
      <c r="E3271" s="304" t="s">
        <v>2209</v>
      </c>
      <c r="F3271" s="304"/>
      <c r="G3271" s="324">
        <v>34.054400000000001</v>
      </c>
      <c r="H3271" s="324">
        <v>131.80770000000001</v>
      </c>
      <c r="I3271" s="324" t="s">
        <v>212</v>
      </c>
      <c r="J3271" s="368">
        <f t="shared" si="786"/>
        <v>448.97128051855913</v>
      </c>
      <c r="K3271" s="331">
        <v>0.13</v>
      </c>
      <c r="L3271" s="304" t="str">
        <f t="shared" si="789"/>
        <v>C</v>
      </c>
      <c r="M3271" s="388">
        <v>1</v>
      </c>
      <c r="N3271" s="304">
        <v>400</v>
      </c>
      <c r="O3271" s="304">
        <v>20</v>
      </c>
      <c r="P3271" s="331"/>
      <c r="Q3271" s="356"/>
      <c r="R3271" s="304"/>
      <c r="S3271" s="356">
        <v>448.97128051855913</v>
      </c>
      <c r="T3271" s="356">
        <v>479.27546105854708</v>
      </c>
      <c r="U3271" s="356">
        <f t="shared" si="787"/>
        <v>448.97128051855913</v>
      </c>
      <c r="V3271" s="356"/>
      <c r="W3271" s="304" t="s">
        <v>1674</v>
      </c>
      <c r="X3271" s="304" t="s">
        <v>213</v>
      </c>
      <c r="Y3271" s="366">
        <f t="shared" si="791"/>
        <v>274.5</v>
      </c>
      <c r="Z3271" s="304"/>
      <c r="AA3271" s="304"/>
      <c r="AB3271" s="304">
        <v>-999</v>
      </c>
      <c r="AC3271" s="304">
        <v>-999</v>
      </c>
      <c r="AD3271" s="366">
        <v>-999</v>
      </c>
      <c r="AE3271" s="304">
        <v>-999</v>
      </c>
      <c r="AF3271" s="304">
        <v>-999</v>
      </c>
      <c r="AG3271" s="304"/>
      <c r="AH3271" s="304">
        <v>1.2923499999999999E-2</v>
      </c>
      <c r="AI3271" s="312"/>
      <c r="AJ3271" s="332">
        <v>488</v>
      </c>
      <c r="AK3271" s="304">
        <f t="shared" si="790"/>
        <v>425</v>
      </c>
      <c r="AL3271" s="304">
        <f t="shared" si="788"/>
        <v>0.43</v>
      </c>
      <c r="AM3271" s="389" t="str">
        <f t="shared" si="780"/>
        <v/>
      </c>
      <c r="AN3271" s="304"/>
      <c r="AO3271" s="304"/>
      <c r="AP3271" s="312"/>
      <c r="AQ3271" s="312"/>
      <c r="AR3271" s="312"/>
      <c r="AS3271" s="304"/>
      <c r="AT3271" s="312"/>
      <c r="AU3271" s="329">
        <f>VLOOKUP(C3271,[1]world!$A$2:$B$3555,2,FALSE)</f>
        <v>11</v>
      </c>
      <c r="AV3271" s="329">
        <v>328</v>
      </c>
      <c r="AW3271" s="304">
        <v>0.37</v>
      </c>
      <c r="AX3271" s="304">
        <v>20</v>
      </c>
      <c r="AY3271" s="304">
        <v>-999</v>
      </c>
      <c r="AZ3271" s="304">
        <v>60</v>
      </c>
      <c r="BA3271" s="304">
        <v>20</v>
      </c>
      <c r="BB3271" s="304">
        <v>-999</v>
      </c>
      <c r="BC3271" s="304">
        <v>60</v>
      </c>
      <c r="BD3271" s="304">
        <v>20</v>
      </c>
      <c r="BE3271" s="304">
        <v>20</v>
      </c>
      <c r="BF3271" s="304">
        <v>-999</v>
      </c>
      <c r="BG3271" s="304">
        <v>-999</v>
      </c>
      <c r="BH3271" s="304">
        <v>60</v>
      </c>
      <c r="BI3271" s="304">
        <v>60</v>
      </c>
      <c r="BJ3271" s="304">
        <v>2</v>
      </c>
      <c r="BK3271" s="304" t="s">
        <v>4954</v>
      </c>
      <c r="BL3271" s="304">
        <v>2</v>
      </c>
    </row>
    <row r="3272" spans="1:64" ht="15" hidden="1" customHeight="1" x14ac:dyDescent="0.2">
      <c r="A3272" s="304" t="s">
        <v>6176</v>
      </c>
      <c r="B3272" s="304" t="s">
        <v>1612</v>
      </c>
      <c r="C3272" s="304">
        <v>3411</v>
      </c>
      <c r="D3272" s="349" t="s">
        <v>2280</v>
      </c>
      <c r="E3272" s="304" t="s">
        <v>2280</v>
      </c>
      <c r="F3272" s="304"/>
      <c r="G3272" s="324">
        <v>34.096600000000002</v>
      </c>
      <c r="H3272" s="324">
        <v>132.07579999999999</v>
      </c>
      <c r="I3272" s="324" t="s">
        <v>212</v>
      </c>
      <c r="J3272" s="368">
        <f t="shared" si="786"/>
        <v>447.5604313547056</v>
      </c>
      <c r="K3272" s="331">
        <v>0.2</v>
      </c>
      <c r="L3272" s="304" t="str">
        <f t="shared" si="789"/>
        <v>C</v>
      </c>
      <c r="M3272" s="388">
        <v>1</v>
      </c>
      <c r="N3272" s="304">
        <v>277.2</v>
      </c>
      <c r="O3272" s="304">
        <v>10</v>
      </c>
      <c r="P3272" s="331"/>
      <c r="Q3272" s="356"/>
      <c r="R3272" s="304"/>
      <c r="S3272" s="356">
        <v>359.90243761739674</v>
      </c>
      <c r="T3272" s="356">
        <v>447.5604313547056</v>
      </c>
      <c r="U3272" s="356">
        <f t="shared" si="787"/>
        <v>447.5604313547056</v>
      </c>
      <c r="V3272" s="356"/>
      <c r="W3272" s="304" t="s">
        <v>890</v>
      </c>
      <c r="X3272" s="304" t="s">
        <v>205</v>
      </c>
      <c r="Y3272" s="366">
        <f t="shared" si="791"/>
        <v>424.8</v>
      </c>
      <c r="Z3272" s="304"/>
      <c r="AA3272" s="304"/>
      <c r="AB3272" s="304">
        <v>-999</v>
      </c>
      <c r="AC3272" s="304">
        <v>-999</v>
      </c>
      <c r="AD3272" s="366">
        <v>-999</v>
      </c>
      <c r="AE3272" s="304">
        <v>-999</v>
      </c>
      <c r="AF3272" s="304">
        <v>-999</v>
      </c>
      <c r="AG3272" s="304"/>
      <c r="AH3272" s="304">
        <v>3.1404300000000003E-2</v>
      </c>
      <c r="AI3272" s="312"/>
      <c r="AJ3272" s="332">
        <v>760</v>
      </c>
      <c r="AK3272" s="304">
        <f t="shared" si="790"/>
        <v>760</v>
      </c>
      <c r="AL3272" s="304">
        <f t="shared" si="788"/>
        <v>0.43</v>
      </c>
      <c r="AM3272" s="389" t="str">
        <f t="shared" si="780"/>
        <v/>
      </c>
      <c r="AN3272" s="304"/>
      <c r="AO3272" s="304"/>
      <c r="AP3272" s="312"/>
      <c r="AQ3272" s="312"/>
      <c r="AR3272" s="312"/>
      <c r="AS3272" s="304"/>
      <c r="AT3272" s="312"/>
      <c r="AU3272" s="329">
        <f>VLOOKUP(C3272,[1]world!$A$2:$B$3555,2,FALSE)</f>
        <v>3</v>
      </c>
      <c r="AV3272" s="329">
        <v>547</v>
      </c>
      <c r="AW3272" s="304">
        <v>0.37</v>
      </c>
      <c r="AX3272" s="304">
        <v>20</v>
      </c>
      <c r="AY3272" s="304">
        <v>-999</v>
      </c>
      <c r="AZ3272" s="304">
        <v>40</v>
      </c>
      <c r="BA3272" s="304">
        <v>20</v>
      </c>
      <c r="BB3272" s="304">
        <v>-999</v>
      </c>
      <c r="BC3272" s="304">
        <v>40</v>
      </c>
      <c r="BD3272" s="304">
        <v>20</v>
      </c>
      <c r="BE3272" s="304">
        <v>20</v>
      </c>
      <c r="BF3272" s="304">
        <v>-999</v>
      </c>
      <c r="BG3272" s="304">
        <v>-999</v>
      </c>
      <c r="BH3272" s="304">
        <v>40</v>
      </c>
      <c r="BI3272" s="304">
        <v>40</v>
      </c>
      <c r="BJ3272" s="304">
        <v>2</v>
      </c>
      <c r="BK3272" s="304" t="s">
        <v>4954</v>
      </c>
      <c r="BL3272" s="304">
        <v>2</v>
      </c>
    </row>
    <row r="3273" spans="1:64" ht="15" hidden="1" customHeight="1" x14ac:dyDescent="0.2">
      <c r="A3273" s="304" t="s">
        <v>6176</v>
      </c>
      <c r="B3273" s="304" t="s">
        <v>1612</v>
      </c>
      <c r="C3273" s="304">
        <v>3412</v>
      </c>
      <c r="D3273" s="349" t="s">
        <v>2382</v>
      </c>
      <c r="E3273" s="304" t="s">
        <v>2382</v>
      </c>
      <c r="F3273" s="304"/>
      <c r="G3273" s="324">
        <v>34.169899999999998</v>
      </c>
      <c r="H3273" s="324">
        <v>132.17660000000001</v>
      </c>
      <c r="I3273" s="324" t="s">
        <v>212</v>
      </c>
      <c r="J3273" s="368">
        <f t="shared" si="786"/>
        <v>239.00184383569467</v>
      </c>
      <c r="K3273" s="331">
        <v>0.13</v>
      </c>
      <c r="L3273" s="304" t="str">
        <f t="shared" si="789"/>
        <v>D</v>
      </c>
      <c r="M3273" s="388">
        <v>1</v>
      </c>
      <c r="N3273" s="304">
        <v>214.2</v>
      </c>
      <c r="O3273" s="304">
        <v>20</v>
      </c>
      <c r="P3273" s="331"/>
      <c r="Q3273" s="356"/>
      <c r="R3273" s="304"/>
      <c r="S3273" s="356">
        <v>239.00184383569467</v>
      </c>
      <c r="T3273" s="356">
        <v>256.93867724779545</v>
      </c>
      <c r="U3273" s="356">
        <f t="shared" si="787"/>
        <v>239.00184383569467</v>
      </c>
      <c r="V3273" s="356"/>
      <c r="W3273" s="304" t="s">
        <v>1674</v>
      </c>
      <c r="X3273" s="304" t="s">
        <v>213</v>
      </c>
      <c r="Y3273" s="366">
        <f t="shared" si="791"/>
        <v>274.5</v>
      </c>
      <c r="Z3273" s="304"/>
      <c r="AA3273" s="304"/>
      <c r="AB3273" s="304">
        <v>-999</v>
      </c>
      <c r="AC3273" s="304">
        <v>-999</v>
      </c>
      <c r="AD3273" s="366">
        <v>-999</v>
      </c>
      <c r="AE3273" s="304">
        <v>-999</v>
      </c>
      <c r="AF3273" s="304">
        <v>-999</v>
      </c>
      <c r="AG3273" s="304"/>
      <c r="AH3273" s="304">
        <v>2.4260199999999999E-2</v>
      </c>
      <c r="AI3273" s="312"/>
      <c r="AJ3273" s="332">
        <v>745</v>
      </c>
      <c r="AK3273" s="304">
        <f t="shared" si="790"/>
        <v>690</v>
      </c>
      <c r="AL3273" s="304">
        <f t="shared" si="788"/>
        <v>0.43</v>
      </c>
      <c r="AM3273" s="389" t="str">
        <f t="shared" ref="AM3273:AM3336" si="792">IF(AT3273&lt;&gt;"",AT3273,IF(AND(AT3273="",AR3273=""),"",AR3273))</f>
        <v/>
      </c>
      <c r="AN3273" s="304"/>
      <c r="AO3273" s="304"/>
      <c r="AP3273" s="312"/>
      <c r="AQ3273" s="312"/>
      <c r="AR3273" s="312"/>
      <c r="AS3273" s="304"/>
      <c r="AT3273" s="312"/>
      <c r="AU3273" s="329">
        <f>VLOOKUP(C3273,[1]world!$A$2:$B$3555,2,FALSE)</f>
        <v>7</v>
      </c>
      <c r="AV3273" s="329">
        <v>388</v>
      </c>
      <c r="AW3273" s="304">
        <v>0.37</v>
      </c>
      <c r="AX3273" s="304">
        <v>20</v>
      </c>
      <c r="AY3273" s="304">
        <v>-999</v>
      </c>
      <c r="AZ3273" s="304">
        <v>40</v>
      </c>
      <c r="BA3273" s="304">
        <v>20</v>
      </c>
      <c r="BB3273" s="304">
        <v>-999</v>
      </c>
      <c r="BC3273" s="304">
        <v>40</v>
      </c>
      <c r="BD3273" s="304">
        <v>20</v>
      </c>
      <c r="BE3273" s="304">
        <v>20</v>
      </c>
      <c r="BF3273" s="304">
        <v>-999</v>
      </c>
      <c r="BG3273" s="304">
        <v>-999</v>
      </c>
      <c r="BH3273" s="304">
        <v>40</v>
      </c>
      <c r="BI3273" s="304">
        <v>40</v>
      </c>
      <c r="BJ3273" s="304">
        <v>2</v>
      </c>
      <c r="BK3273" s="304" t="s">
        <v>4954</v>
      </c>
      <c r="BL3273" s="304">
        <v>2</v>
      </c>
    </row>
    <row r="3274" spans="1:64" ht="15" hidden="1" customHeight="1" x14ac:dyDescent="0.2">
      <c r="A3274" s="304" t="s">
        <v>6176</v>
      </c>
      <c r="B3274" s="304" t="s">
        <v>1612</v>
      </c>
      <c r="C3274" s="304">
        <v>3413</v>
      </c>
      <c r="D3274" s="349" t="s">
        <v>2109</v>
      </c>
      <c r="E3274" s="304" t="s">
        <v>2109</v>
      </c>
      <c r="F3274" s="304"/>
      <c r="G3274" s="324">
        <v>33.9649</v>
      </c>
      <c r="H3274" s="324">
        <v>132.1011</v>
      </c>
      <c r="I3274" s="324" t="s">
        <v>212</v>
      </c>
      <c r="J3274" s="368">
        <f t="shared" si="786"/>
        <v>133.92604828149376</v>
      </c>
      <c r="K3274" s="331">
        <v>0.13</v>
      </c>
      <c r="L3274" s="304" t="str">
        <f t="shared" si="789"/>
        <v>E</v>
      </c>
      <c r="M3274" s="388">
        <v>1</v>
      </c>
      <c r="N3274" s="304">
        <v>118.6</v>
      </c>
      <c r="O3274" s="304">
        <v>19</v>
      </c>
      <c r="P3274" s="331"/>
      <c r="Q3274" s="356"/>
      <c r="R3274" s="304"/>
      <c r="S3274" s="356">
        <v>133.03486703582047</v>
      </c>
      <c r="T3274" s="356">
        <v>141.94667949255336</v>
      </c>
      <c r="U3274" s="356">
        <f t="shared" si="787"/>
        <v>133.92604828149376</v>
      </c>
      <c r="V3274" s="356"/>
      <c r="W3274" s="304" t="s">
        <v>890</v>
      </c>
      <c r="X3274" s="304" t="s">
        <v>205</v>
      </c>
      <c r="Y3274" s="366">
        <f t="shared" si="791"/>
        <v>424.8</v>
      </c>
      <c r="Z3274" s="304"/>
      <c r="AA3274" s="304"/>
      <c r="AB3274" s="304">
        <v>-999</v>
      </c>
      <c r="AC3274" s="304">
        <v>-999</v>
      </c>
      <c r="AD3274" s="366">
        <v>-999</v>
      </c>
      <c r="AE3274" s="304">
        <v>-999</v>
      </c>
      <c r="AF3274" s="304">
        <v>-999</v>
      </c>
      <c r="AG3274" s="304"/>
      <c r="AH3274" s="304">
        <v>2.66967E-2</v>
      </c>
      <c r="AI3274" s="312"/>
      <c r="AJ3274" s="332">
        <v>760</v>
      </c>
      <c r="AK3274" s="304">
        <f t="shared" si="790"/>
        <v>760</v>
      </c>
      <c r="AL3274" s="304">
        <f t="shared" si="788"/>
        <v>0.43</v>
      </c>
      <c r="AM3274" s="389" t="str">
        <f t="shared" si="792"/>
        <v/>
      </c>
      <c r="AN3274" s="304"/>
      <c r="AO3274" s="304"/>
      <c r="AP3274" s="312"/>
      <c r="AQ3274" s="312"/>
      <c r="AR3274" s="312"/>
      <c r="AS3274" s="304"/>
      <c r="AT3274" s="312"/>
      <c r="AU3274" s="329">
        <f>VLOOKUP(C3274,[1]world!$A$2:$B$3555,2,FALSE)</f>
        <v>7</v>
      </c>
      <c r="AV3274" s="329">
        <v>388</v>
      </c>
      <c r="AW3274" s="304">
        <v>0.37</v>
      </c>
      <c r="AX3274" s="304">
        <v>20</v>
      </c>
      <c r="AY3274" s="304">
        <v>-999</v>
      </c>
      <c r="AZ3274" s="304">
        <v>40</v>
      </c>
      <c r="BA3274" s="304">
        <v>20</v>
      </c>
      <c r="BB3274" s="304">
        <v>-999</v>
      </c>
      <c r="BC3274" s="304">
        <v>40</v>
      </c>
      <c r="BD3274" s="304">
        <v>20</v>
      </c>
      <c r="BE3274" s="304">
        <v>20</v>
      </c>
      <c r="BF3274" s="304">
        <v>-999</v>
      </c>
      <c r="BG3274" s="304">
        <v>-999</v>
      </c>
      <c r="BH3274" s="304">
        <v>40</v>
      </c>
      <c r="BI3274" s="304">
        <v>40</v>
      </c>
      <c r="BJ3274" s="304">
        <v>2</v>
      </c>
      <c r="BK3274" s="304" t="s">
        <v>4954</v>
      </c>
      <c r="BL3274" s="304">
        <v>2</v>
      </c>
    </row>
    <row r="3275" spans="1:64" ht="15" hidden="1" customHeight="1" x14ac:dyDescent="0.2">
      <c r="A3275" s="304" t="s">
        <v>6176</v>
      </c>
      <c r="B3275" s="304" t="s">
        <v>1612</v>
      </c>
      <c r="C3275" s="304">
        <v>3414</v>
      </c>
      <c r="D3275" s="349" t="s">
        <v>2061</v>
      </c>
      <c r="E3275" s="304" t="s">
        <v>2061</v>
      </c>
      <c r="F3275" s="304"/>
      <c r="G3275" s="324">
        <v>33.909100000000002</v>
      </c>
      <c r="H3275" s="324">
        <v>132.3561</v>
      </c>
      <c r="I3275" s="324" t="s">
        <v>212</v>
      </c>
      <c r="J3275" s="368">
        <f t="shared" si="786"/>
        <v>289.18266835654515</v>
      </c>
      <c r="K3275" s="331">
        <v>0.2</v>
      </c>
      <c r="L3275" s="304" t="str">
        <f t="shared" si="789"/>
        <v>D</v>
      </c>
      <c r="M3275" s="388">
        <v>1</v>
      </c>
      <c r="N3275" s="304">
        <v>173.7</v>
      </c>
      <c r="O3275" s="304">
        <v>10</v>
      </c>
      <c r="P3275" s="331"/>
      <c r="Q3275" s="356"/>
      <c r="R3275" s="304"/>
      <c r="S3275" s="356">
        <v>222.46616750502375</v>
      </c>
      <c r="T3275" s="356">
        <v>289.18266835654515</v>
      </c>
      <c r="U3275" s="356">
        <f t="shared" si="787"/>
        <v>289.18266835654515</v>
      </c>
      <c r="V3275" s="356"/>
      <c r="W3275" s="304" t="s">
        <v>890</v>
      </c>
      <c r="X3275" s="304" t="s">
        <v>205</v>
      </c>
      <c r="Y3275" s="366">
        <f t="shared" si="791"/>
        <v>424.8</v>
      </c>
      <c r="Z3275" s="304"/>
      <c r="AA3275" s="304"/>
      <c r="AB3275" s="304">
        <v>-999</v>
      </c>
      <c r="AC3275" s="304">
        <v>-999</v>
      </c>
      <c r="AD3275" s="366">
        <v>-999</v>
      </c>
      <c r="AE3275" s="304">
        <v>-999</v>
      </c>
      <c r="AF3275" s="304">
        <v>-999</v>
      </c>
      <c r="AG3275" s="304"/>
      <c r="AH3275" s="304">
        <v>3.0736599999999999E-2</v>
      </c>
      <c r="AI3275" s="312"/>
      <c r="AJ3275" s="332">
        <v>760</v>
      </c>
      <c r="AK3275" s="304">
        <f t="shared" si="790"/>
        <v>760</v>
      </c>
      <c r="AL3275" s="304">
        <f t="shared" si="788"/>
        <v>0.43</v>
      </c>
      <c r="AM3275" s="389" t="str">
        <f t="shared" si="792"/>
        <v/>
      </c>
      <c r="AN3275" s="304"/>
      <c r="AO3275" s="304"/>
      <c r="AP3275" s="312"/>
      <c r="AQ3275" s="312"/>
      <c r="AR3275" s="312"/>
      <c r="AS3275" s="304"/>
      <c r="AT3275" s="312"/>
      <c r="AU3275" s="329">
        <f>VLOOKUP(C3275,[1]world!$A$2:$B$3555,2,FALSE)</f>
        <v>7</v>
      </c>
      <c r="AV3275" s="329">
        <v>388</v>
      </c>
      <c r="AW3275" s="304">
        <v>0.37</v>
      </c>
      <c r="AX3275" s="304">
        <v>60</v>
      </c>
      <c r="AY3275" s="304">
        <v>-999</v>
      </c>
      <c r="AZ3275" s="304">
        <v>180</v>
      </c>
      <c r="BA3275" s="304">
        <v>60</v>
      </c>
      <c r="BB3275" s="304">
        <v>-999</v>
      </c>
      <c r="BC3275" s="304">
        <v>180</v>
      </c>
      <c r="BD3275" s="304">
        <v>60</v>
      </c>
      <c r="BE3275" s="304">
        <v>60</v>
      </c>
      <c r="BF3275" s="304">
        <v>-999</v>
      </c>
      <c r="BG3275" s="304">
        <v>-999</v>
      </c>
      <c r="BH3275" s="304">
        <v>180</v>
      </c>
      <c r="BI3275" s="304">
        <v>180</v>
      </c>
      <c r="BJ3275" s="304">
        <v>2</v>
      </c>
      <c r="BK3275" s="304" t="s">
        <v>4954</v>
      </c>
      <c r="BL3275" s="304">
        <v>2</v>
      </c>
    </row>
    <row r="3276" spans="1:64" ht="15" hidden="1" customHeight="1" x14ac:dyDescent="0.2">
      <c r="A3276" s="304" t="s">
        <v>6176</v>
      </c>
      <c r="B3276" s="304" t="s">
        <v>1612</v>
      </c>
      <c r="C3276" s="304">
        <v>3415</v>
      </c>
      <c r="D3276" s="349" t="s">
        <v>2010</v>
      </c>
      <c r="E3276" s="304" t="s">
        <v>2010</v>
      </c>
      <c r="F3276" s="304"/>
      <c r="G3276" s="324">
        <v>33.845500000000001</v>
      </c>
      <c r="H3276" s="324">
        <v>132.12039999999999</v>
      </c>
      <c r="I3276" s="324" t="s">
        <v>212</v>
      </c>
      <c r="J3276" s="368">
        <f t="shared" si="786"/>
        <v>1288.9295757108223</v>
      </c>
      <c r="K3276" s="331">
        <v>0.13</v>
      </c>
      <c r="L3276" s="304" t="str">
        <f t="shared" si="789"/>
        <v>B</v>
      </c>
      <c r="M3276" s="388">
        <v>1</v>
      </c>
      <c r="N3276" s="304">
        <v>1137</v>
      </c>
      <c r="O3276" s="304">
        <v>20</v>
      </c>
      <c r="P3276" s="331"/>
      <c r="Q3276" s="356"/>
      <c r="R3276" s="304"/>
      <c r="S3276" s="356">
        <v>1288.9295757108223</v>
      </c>
      <c r="T3276" s="356">
        <v>1279.2391354578872</v>
      </c>
      <c r="U3276" s="356">
        <f t="shared" si="787"/>
        <v>1288.9295757108223</v>
      </c>
      <c r="V3276" s="356"/>
      <c r="W3276" s="304" t="s">
        <v>900</v>
      </c>
      <c r="X3276" s="304" t="s">
        <v>232</v>
      </c>
      <c r="Y3276" s="366">
        <f t="shared" si="791"/>
        <v>506.6</v>
      </c>
      <c r="Z3276" s="304"/>
      <c r="AA3276" s="304"/>
      <c r="AB3276" s="304">
        <v>-999</v>
      </c>
      <c r="AC3276" s="304">
        <v>-999</v>
      </c>
      <c r="AD3276" s="366">
        <v>-999</v>
      </c>
      <c r="AE3276" s="304">
        <v>-999</v>
      </c>
      <c r="AF3276" s="304">
        <v>-999</v>
      </c>
      <c r="AG3276" s="304"/>
      <c r="AH3276" s="304">
        <v>0.20442399999999999</v>
      </c>
      <c r="AI3276" s="312"/>
      <c r="AJ3276" s="332">
        <v>760</v>
      </c>
      <c r="AK3276" s="304">
        <f t="shared" si="790"/>
        <v>760</v>
      </c>
      <c r="AL3276" s="304">
        <f t="shared" si="788"/>
        <v>0.43</v>
      </c>
      <c r="AM3276" s="389" t="str">
        <f t="shared" si="792"/>
        <v/>
      </c>
      <c r="AN3276" s="304"/>
      <c r="AO3276" s="304"/>
      <c r="AP3276" s="312"/>
      <c r="AQ3276" s="312"/>
      <c r="AR3276" s="312"/>
      <c r="AS3276" s="304"/>
      <c r="AT3276" s="312"/>
      <c r="AU3276" s="329">
        <f>VLOOKUP(C3276,[1]world!$A$2:$B$3555,2,FALSE)</f>
        <v>3</v>
      </c>
      <c r="AV3276" s="329">
        <v>547</v>
      </c>
      <c r="AW3276" s="304">
        <v>0.37</v>
      </c>
      <c r="AX3276" s="304">
        <v>1</v>
      </c>
      <c r="AY3276" s="304">
        <v>10</v>
      </c>
      <c r="AZ3276" s="304">
        <v>-999</v>
      </c>
      <c r="BA3276" s="304">
        <v>1</v>
      </c>
      <c r="BB3276" s="304">
        <v>10</v>
      </c>
      <c r="BC3276" s="304">
        <v>-999</v>
      </c>
      <c r="BD3276" s="304">
        <v>1</v>
      </c>
      <c r="BE3276" s="304">
        <v>1</v>
      </c>
      <c r="BF3276" s="304">
        <v>20</v>
      </c>
      <c r="BG3276" s="304">
        <v>40</v>
      </c>
      <c r="BH3276" s="304">
        <f>BI3276</f>
        <v>-999</v>
      </c>
      <c r="BI3276" s="304">
        <f>BC3276</f>
        <v>-999</v>
      </c>
      <c r="BJ3276" s="304">
        <v>0</v>
      </c>
      <c r="BK3276" s="304">
        <v>0</v>
      </c>
      <c r="BL3276" s="304">
        <v>0</v>
      </c>
    </row>
    <row r="3277" spans="1:64" ht="15" hidden="1" customHeight="1" x14ac:dyDescent="0.2">
      <c r="A3277" s="304" t="s">
        <v>6103</v>
      </c>
      <c r="B3277" s="304" t="s">
        <v>2503</v>
      </c>
      <c r="C3277" s="304">
        <v>3416</v>
      </c>
      <c r="D3277" s="349" t="s">
        <v>2193</v>
      </c>
      <c r="E3277" s="309">
        <v>-999</v>
      </c>
      <c r="F3277" s="309"/>
      <c r="G3277" s="324">
        <v>34.046100000000003</v>
      </c>
      <c r="H3277" s="324">
        <v>131.5642</v>
      </c>
      <c r="I3277" s="324" t="s">
        <v>212</v>
      </c>
      <c r="J3277" s="366">
        <v>1387.67</v>
      </c>
      <c r="K3277" s="331">
        <v>0.1</v>
      </c>
      <c r="L3277" s="304" t="str">
        <f t="shared" si="789"/>
        <v>B</v>
      </c>
      <c r="M3277" s="388">
        <v>0</v>
      </c>
      <c r="N3277" s="304"/>
      <c r="O3277" s="304">
        <v>21</v>
      </c>
      <c r="P3277" s="356"/>
      <c r="Q3277" s="356"/>
      <c r="R3277" s="304" t="s">
        <v>2503</v>
      </c>
      <c r="S3277" s="304"/>
      <c r="T3277" s="304"/>
      <c r="U3277" s="304"/>
      <c r="V3277" s="304"/>
      <c r="W3277" s="304" t="s">
        <v>900</v>
      </c>
      <c r="X3277" s="304" t="s">
        <v>232</v>
      </c>
      <c r="Y3277" s="366">
        <f t="shared" si="791"/>
        <v>506.6</v>
      </c>
      <c r="Z3277" s="304"/>
      <c r="AA3277" s="304"/>
      <c r="AB3277" s="304">
        <v>-999</v>
      </c>
      <c r="AC3277" s="304">
        <v>-999</v>
      </c>
      <c r="AD3277" s="366">
        <v>-999</v>
      </c>
      <c r="AE3277" s="304">
        <v>-999</v>
      </c>
      <c r="AF3277" s="304">
        <v>-999</v>
      </c>
      <c r="AG3277" s="304"/>
      <c r="AH3277" s="304">
        <v>5.4284299999999997E-3</v>
      </c>
      <c r="AI3277" s="312"/>
      <c r="AJ3277" s="332">
        <v>327</v>
      </c>
      <c r="AK3277" s="304">
        <f t="shared" si="790"/>
        <v>270</v>
      </c>
      <c r="AL3277" s="304">
        <f t="shared" si="788"/>
        <v>0.43</v>
      </c>
      <c r="AM3277" s="389" t="str">
        <f t="shared" si="792"/>
        <v/>
      </c>
      <c r="AN3277" s="304"/>
      <c r="AO3277" s="304"/>
      <c r="AP3277" s="312"/>
      <c r="AQ3277" s="312"/>
      <c r="AR3277" s="312"/>
      <c r="AS3277" s="304"/>
      <c r="AT3277" s="312"/>
      <c r="AU3277" s="329">
        <f>VLOOKUP(C3277,[1]world!$A$2:$B$3555,2,FALSE)</f>
        <v>11</v>
      </c>
      <c r="AV3277" s="329">
        <v>328</v>
      </c>
      <c r="AW3277" s="304">
        <v>0.37</v>
      </c>
      <c r="AX3277" s="304">
        <v>0</v>
      </c>
      <c r="AY3277" s="304">
        <v>14</v>
      </c>
      <c r="AZ3277" s="304">
        <v>72</v>
      </c>
      <c r="BA3277" s="304">
        <v>0</v>
      </c>
      <c r="BB3277" s="304">
        <v>14</v>
      </c>
      <c r="BC3277" s="304">
        <v>72</v>
      </c>
      <c r="BD3277" s="304">
        <v>20</v>
      </c>
      <c r="BE3277" s="304">
        <v>20</v>
      </c>
      <c r="BF3277" s="304">
        <v>-999</v>
      </c>
      <c r="BG3277" s="304">
        <v>-999</v>
      </c>
      <c r="BH3277" s="304">
        <v>60</v>
      </c>
      <c r="BI3277" s="304">
        <v>60</v>
      </c>
      <c r="BJ3277" s="304">
        <v>0</v>
      </c>
      <c r="BK3277" s="304">
        <v>0</v>
      </c>
      <c r="BL3277" s="304">
        <v>0</v>
      </c>
    </row>
    <row r="3278" spans="1:64" ht="15" hidden="1" customHeight="1" x14ac:dyDescent="0.2">
      <c r="A3278" s="304" t="s">
        <v>6103</v>
      </c>
      <c r="B3278" s="304" t="s">
        <v>2503</v>
      </c>
      <c r="C3278" s="304">
        <v>3417</v>
      </c>
      <c r="D3278" s="349" t="s">
        <v>2297</v>
      </c>
      <c r="E3278" s="309">
        <v>-999</v>
      </c>
      <c r="F3278" s="309"/>
      <c r="G3278" s="324">
        <v>34.107799999999997</v>
      </c>
      <c r="H3278" s="324">
        <v>131.14580000000001</v>
      </c>
      <c r="I3278" s="324" t="s">
        <v>212</v>
      </c>
      <c r="J3278" s="366">
        <v>398.36</v>
      </c>
      <c r="K3278" s="331">
        <v>0.1</v>
      </c>
      <c r="L3278" s="304" t="str">
        <f t="shared" si="789"/>
        <v>C</v>
      </c>
      <c r="M3278" s="388">
        <v>0</v>
      </c>
      <c r="N3278" s="304"/>
      <c r="O3278" s="304">
        <v>21</v>
      </c>
      <c r="P3278" s="356"/>
      <c r="Q3278" s="356"/>
      <c r="R3278" s="304" t="s">
        <v>2503</v>
      </c>
      <c r="S3278" s="304"/>
      <c r="T3278" s="304"/>
      <c r="U3278" s="304"/>
      <c r="V3278" s="304"/>
      <c r="W3278" s="304" t="s">
        <v>900</v>
      </c>
      <c r="X3278" s="304" t="s">
        <v>232</v>
      </c>
      <c r="Y3278" s="366">
        <f t="shared" si="791"/>
        <v>506.6</v>
      </c>
      <c r="Z3278" s="304"/>
      <c r="AA3278" s="304"/>
      <c r="AB3278" s="304">
        <v>-999</v>
      </c>
      <c r="AC3278" s="304">
        <v>-999</v>
      </c>
      <c r="AD3278" s="366">
        <v>-999</v>
      </c>
      <c r="AE3278" s="304">
        <v>-999</v>
      </c>
      <c r="AF3278" s="304">
        <v>-999</v>
      </c>
      <c r="AG3278" s="304"/>
      <c r="AH3278" s="304">
        <v>5.9884399999999997E-2</v>
      </c>
      <c r="AI3278" s="312"/>
      <c r="AJ3278" s="332">
        <v>760</v>
      </c>
      <c r="AK3278" s="304">
        <f t="shared" si="790"/>
        <v>760</v>
      </c>
      <c r="AL3278" s="304">
        <f t="shared" si="788"/>
        <v>0.43</v>
      </c>
      <c r="AM3278" s="389" t="str">
        <f t="shared" si="792"/>
        <v/>
      </c>
      <c r="AN3278" s="304"/>
      <c r="AO3278" s="304"/>
      <c r="AP3278" s="312"/>
      <c r="AQ3278" s="312"/>
      <c r="AR3278" s="312"/>
      <c r="AS3278" s="304"/>
      <c r="AT3278" s="312"/>
      <c r="AU3278" s="329">
        <f>VLOOKUP(C3278,[1]world!$A$2:$B$3555,2,FALSE)</f>
        <v>7</v>
      </c>
      <c r="AV3278" s="329">
        <v>388</v>
      </c>
      <c r="AW3278" s="304">
        <v>0.37</v>
      </c>
      <c r="AX3278" s="304">
        <v>20</v>
      </c>
      <c r="AY3278" s="304">
        <v>20</v>
      </c>
      <c r="AZ3278" s="304">
        <v>40</v>
      </c>
      <c r="BA3278" s="304">
        <v>20</v>
      </c>
      <c r="BB3278" s="304">
        <v>20</v>
      </c>
      <c r="BC3278" s="304">
        <v>40</v>
      </c>
      <c r="BD3278" s="304">
        <v>20</v>
      </c>
      <c r="BE3278" s="304">
        <v>20</v>
      </c>
      <c r="BF3278" s="304">
        <v>-999</v>
      </c>
      <c r="BG3278" s="304">
        <v>-999</v>
      </c>
      <c r="BH3278" s="304">
        <v>40</v>
      </c>
      <c r="BI3278" s="304">
        <v>40</v>
      </c>
      <c r="BJ3278" s="304">
        <v>0</v>
      </c>
      <c r="BK3278" s="304">
        <v>0</v>
      </c>
      <c r="BL3278" s="304">
        <v>0</v>
      </c>
    </row>
    <row r="3279" spans="1:64" ht="15" hidden="1" customHeight="1" x14ac:dyDescent="0.2">
      <c r="A3279" s="304" t="s">
        <v>6103</v>
      </c>
      <c r="B3279" s="304" t="s">
        <v>2503</v>
      </c>
      <c r="C3279" s="304">
        <v>3418</v>
      </c>
      <c r="D3279" s="349" t="s">
        <v>2391</v>
      </c>
      <c r="E3279" s="309">
        <v>-999</v>
      </c>
      <c r="F3279" s="309"/>
      <c r="G3279" s="324">
        <v>34.1858</v>
      </c>
      <c r="H3279" s="324">
        <v>132.1285</v>
      </c>
      <c r="I3279" s="324" t="s">
        <v>212</v>
      </c>
      <c r="J3279" s="366">
        <v>521.9</v>
      </c>
      <c r="K3279" s="331">
        <v>0.1</v>
      </c>
      <c r="L3279" s="304" t="str">
        <f t="shared" si="789"/>
        <v>C</v>
      </c>
      <c r="M3279" s="388">
        <v>0</v>
      </c>
      <c r="N3279" s="304"/>
      <c r="O3279" s="304">
        <v>21</v>
      </c>
      <c r="P3279" s="356"/>
      <c r="Q3279" s="356"/>
      <c r="R3279" s="304" t="s">
        <v>2503</v>
      </c>
      <c r="S3279" s="304"/>
      <c r="T3279" s="304"/>
      <c r="U3279" s="304"/>
      <c r="V3279" s="304"/>
      <c r="W3279" s="304" t="s">
        <v>900</v>
      </c>
      <c r="X3279" s="304" t="s">
        <v>232</v>
      </c>
      <c r="Y3279" s="366">
        <f t="shared" si="791"/>
        <v>506.6</v>
      </c>
      <c r="Z3279" s="304"/>
      <c r="AA3279" s="304"/>
      <c r="AB3279" s="304">
        <v>-999</v>
      </c>
      <c r="AC3279" s="304">
        <v>-999</v>
      </c>
      <c r="AD3279" s="366">
        <v>-999</v>
      </c>
      <c r="AE3279" s="304">
        <v>-999</v>
      </c>
      <c r="AF3279" s="304">
        <v>-999</v>
      </c>
      <c r="AG3279" s="304"/>
      <c r="AH3279" s="304">
        <v>1.8894000000000001E-2</v>
      </c>
      <c r="AI3279" s="312"/>
      <c r="AJ3279" s="332">
        <v>638</v>
      </c>
      <c r="AK3279" s="304">
        <f t="shared" si="790"/>
        <v>690</v>
      </c>
      <c r="AL3279" s="304">
        <f t="shared" si="788"/>
        <v>0.43</v>
      </c>
      <c r="AM3279" s="389" t="str">
        <f t="shared" si="792"/>
        <v/>
      </c>
      <c r="AN3279" s="304"/>
      <c r="AO3279" s="304"/>
      <c r="AP3279" s="312"/>
      <c r="AQ3279" s="312"/>
      <c r="AR3279" s="312"/>
      <c r="AS3279" s="304"/>
      <c r="AT3279" s="312"/>
      <c r="AU3279" s="329">
        <f>VLOOKUP(C3279,[1]world!$A$2:$B$3555,2,FALSE)</f>
        <v>3</v>
      </c>
      <c r="AV3279" s="329">
        <v>547</v>
      </c>
      <c r="AW3279" s="304">
        <v>0.37</v>
      </c>
      <c r="AX3279" s="304">
        <v>24</v>
      </c>
      <c r="AY3279" s="304">
        <v>44</v>
      </c>
      <c r="AZ3279" s="304">
        <v>156</v>
      </c>
      <c r="BA3279" s="304">
        <v>24</v>
      </c>
      <c r="BB3279" s="304">
        <v>44</v>
      </c>
      <c r="BC3279" s="304">
        <v>156</v>
      </c>
      <c r="BD3279" s="304">
        <v>20</v>
      </c>
      <c r="BE3279" s="304">
        <v>20</v>
      </c>
      <c r="BF3279" s="304">
        <v>-999</v>
      </c>
      <c r="BG3279" s="304">
        <v>-999</v>
      </c>
      <c r="BH3279" s="304">
        <v>40</v>
      </c>
      <c r="BI3279" s="304">
        <v>40</v>
      </c>
      <c r="BJ3279" s="304">
        <v>0</v>
      </c>
      <c r="BK3279" s="304">
        <v>0</v>
      </c>
      <c r="BL3279" s="304">
        <v>0</v>
      </c>
    </row>
    <row r="3280" spans="1:64" ht="15" hidden="1" customHeight="1" x14ac:dyDescent="0.2">
      <c r="A3280" s="304" t="s">
        <v>6159</v>
      </c>
      <c r="B3280" s="304" t="s">
        <v>2503</v>
      </c>
      <c r="C3280" s="304">
        <v>3419</v>
      </c>
      <c r="D3280" s="349" t="s">
        <v>2165</v>
      </c>
      <c r="E3280" s="309">
        <v>-999</v>
      </c>
      <c r="F3280" s="309"/>
      <c r="G3280" s="324">
        <v>34.023699999999998</v>
      </c>
      <c r="H3280" s="324">
        <v>132.0651</v>
      </c>
      <c r="I3280" s="324" t="s">
        <v>212</v>
      </c>
      <c r="J3280" s="368">
        <v>629.47640000000001</v>
      </c>
      <c r="K3280" s="331">
        <v>0.1</v>
      </c>
      <c r="L3280" s="304" t="str">
        <f t="shared" si="789"/>
        <v>C</v>
      </c>
      <c r="M3280" s="388">
        <v>0</v>
      </c>
      <c r="N3280" s="304"/>
      <c r="O3280" s="304">
        <v>21</v>
      </c>
      <c r="P3280" s="356"/>
      <c r="Q3280" s="356"/>
      <c r="R3280" s="304" t="s">
        <v>6159</v>
      </c>
      <c r="S3280" s="304"/>
      <c r="T3280" s="304"/>
      <c r="U3280" s="304"/>
      <c r="V3280" s="304"/>
      <c r="W3280" s="304" t="s">
        <v>900</v>
      </c>
      <c r="X3280" s="304" t="s">
        <v>232</v>
      </c>
      <c r="Y3280" s="366">
        <f t="shared" si="791"/>
        <v>506.6</v>
      </c>
      <c r="Z3280" s="304"/>
      <c r="AA3280" s="304"/>
      <c r="AB3280" s="304">
        <v>-999</v>
      </c>
      <c r="AC3280" s="304">
        <v>-999</v>
      </c>
      <c r="AD3280" s="366">
        <v>-999</v>
      </c>
      <c r="AE3280" s="304">
        <v>-999</v>
      </c>
      <c r="AF3280" s="304">
        <v>-999</v>
      </c>
      <c r="AG3280" s="304"/>
      <c r="AH3280" s="304">
        <v>1.2542299999999999E-2</v>
      </c>
      <c r="AI3280" s="312"/>
      <c r="AJ3280" s="332">
        <v>480</v>
      </c>
      <c r="AK3280" s="304">
        <f t="shared" si="790"/>
        <v>425</v>
      </c>
      <c r="AL3280" s="304">
        <f t="shared" si="788"/>
        <v>0.43</v>
      </c>
      <c r="AM3280" s="389" t="str">
        <f t="shared" si="792"/>
        <v/>
      </c>
      <c r="AN3280" s="304"/>
      <c r="AO3280" s="304"/>
      <c r="AP3280" s="312"/>
      <c r="AQ3280" s="312"/>
      <c r="AR3280" s="312"/>
      <c r="AS3280" s="304"/>
      <c r="AT3280" s="312"/>
      <c r="AU3280" s="329">
        <f>VLOOKUP(C3280,[1]world!$A$2:$B$3555,2,FALSE)</f>
        <v>7</v>
      </c>
      <c r="AV3280" s="329">
        <v>388</v>
      </c>
      <c r="AW3280" s="304">
        <v>0.37</v>
      </c>
      <c r="AX3280" s="304">
        <v>20</v>
      </c>
      <c r="AY3280" s="304">
        <v>20</v>
      </c>
      <c r="AZ3280" s="304">
        <v>40</v>
      </c>
      <c r="BA3280" s="304">
        <v>20</v>
      </c>
      <c r="BB3280" s="304">
        <v>20</v>
      </c>
      <c r="BC3280" s="304">
        <v>40</v>
      </c>
      <c r="BD3280" s="304">
        <v>20</v>
      </c>
      <c r="BE3280" s="304">
        <v>20</v>
      </c>
      <c r="BF3280" s="304">
        <v>-999</v>
      </c>
      <c r="BG3280" s="304">
        <v>-999</v>
      </c>
      <c r="BH3280" s="304">
        <v>40</v>
      </c>
      <c r="BI3280" s="304">
        <v>40</v>
      </c>
      <c r="BJ3280" s="304">
        <v>0</v>
      </c>
      <c r="BK3280" s="304">
        <v>0</v>
      </c>
      <c r="BL3280" s="304">
        <v>0</v>
      </c>
    </row>
    <row r="3281" spans="1:64" ht="15" hidden="1" customHeight="1" x14ac:dyDescent="0.2">
      <c r="A3281" s="304" t="s">
        <v>6103</v>
      </c>
      <c r="B3281" s="304" t="s">
        <v>2503</v>
      </c>
      <c r="C3281" s="304">
        <v>3420</v>
      </c>
      <c r="D3281" s="349" t="s">
        <v>2396</v>
      </c>
      <c r="E3281" s="309">
        <v>-999</v>
      </c>
      <c r="F3281" s="309"/>
      <c r="G3281" s="324">
        <v>34.194099999999999</v>
      </c>
      <c r="H3281" s="324">
        <v>131.99680000000001</v>
      </c>
      <c r="I3281" s="324" t="s">
        <v>212</v>
      </c>
      <c r="J3281" s="366">
        <v>432.44</v>
      </c>
      <c r="K3281" s="331">
        <v>0.1</v>
      </c>
      <c r="L3281" s="304" t="str">
        <f t="shared" si="789"/>
        <v>C</v>
      </c>
      <c r="M3281" s="388">
        <v>0</v>
      </c>
      <c r="N3281" s="304"/>
      <c r="O3281" s="304">
        <v>21</v>
      </c>
      <c r="P3281" s="356"/>
      <c r="Q3281" s="356"/>
      <c r="R3281" s="304" t="s">
        <v>2503</v>
      </c>
      <c r="S3281" s="304"/>
      <c r="T3281" s="304"/>
      <c r="U3281" s="304"/>
      <c r="V3281" s="304"/>
      <c r="W3281" s="304" t="s">
        <v>900</v>
      </c>
      <c r="X3281" s="304" t="s">
        <v>232</v>
      </c>
      <c r="Y3281" s="366">
        <f t="shared" si="791"/>
        <v>506.6</v>
      </c>
      <c r="Z3281" s="304"/>
      <c r="AA3281" s="304"/>
      <c r="AB3281" s="304">
        <v>-999</v>
      </c>
      <c r="AC3281" s="304">
        <v>-999</v>
      </c>
      <c r="AD3281" s="366">
        <v>-999</v>
      </c>
      <c r="AE3281" s="304">
        <v>-999</v>
      </c>
      <c r="AF3281" s="304">
        <v>-999</v>
      </c>
      <c r="AG3281" s="304"/>
      <c r="AH3281" s="304">
        <v>2.99104E-2</v>
      </c>
      <c r="AI3281" s="312"/>
      <c r="AJ3281" s="332">
        <v>760</v>
      </c>
      <c r="AK3281" s="304">
        <f t="shared" si="790"/>
        <v>760</v>
      </c>
      <c r="AL3281" s="304">
        <f t="shared" si="788"/>
        <v>0.43</v>
      </c>
      <c r="AM3281" s="389" t="str">
        <f t="shared" si="792"/>
        <v/>
      </c>
      <c r="AN3281" s="304"/>
      <c r="AO3281" s="304"/>
      <c r="AP3281" s="312"/>
      <c r="AQ3281" s="312"/>
      <c r="AR3281" s="312"/>
      <c r="AS3281" s="304"/>
      <c r="AT3281" s="312"/>
      <c r="AU3281" s="329">
        <f>VLOOKUP(C3281,[1]world!$A$2:$B$3555,2,FALSE)</f>
        <v>5</v>
      </c>
      <c r="AV3281" s="329">
        <v>402</v>
      </c>
      <c r="AW3281" s="304">
        <v>0.37</v>
      </c>
      <c r="AX3281" s="304">
        <v>24</v>
      </c>
      <c r="AY3281" s="304">
        <v>24</v>
      </c>
      <c r="AZ3281" s="304">
        <v>40</v>
      </c>
      <c r="BA3281" s="304">
        <v>24</v>
      </c>
      <c r="BB3281" s="304">
        <v>24</v>
      </c>
      <c r="BC3281" s="304">
        <v>40</v>
      </c>
      <c r="BD3281" s="304">
        <v>20</v>
      </c>
      <c r="BE3281" s="304">
        <v>20</v>
      </c>
      <c r="BF3281" s="304">
        <v>-999</v>
      </c>
      <c r="BG3281" s="304">
        <v>-999</v>
      </c>
      <c r="BH3281" s="304">
        <v>40</v>
      </c>
      <c r="BI3281" s="304">
        <v>40</v>
      </c>
      <c r="BJ3281" s="304">
        <v>0</v>
      </c>
      <c r="BK3281" s="304">
        <v>0</v>
      </c>
      <c r="BL3281" s="304">
        <v>0</v>
      </c>
    </row>
    <row r="3282" spans="1:64" ht="15" hidden="1" customHeight="1" x14ac:dyDescent="0.2">
      <c r="A3282" s="304" t="s">
        <v>6159</v>
      </c>
      <c r="B3282" s="304" t="s">
        <v>2503</v>
      </c>
      <c r="C3282" s="304">
        <v>3421</v>
      </c>
      <c r="D3282" s="349" t="s">
        <v>2121</v>
      </c>
      <c r="E3282" s="309">
        <v>-999</v>
      </c>
      <c r="F3282" s="309"/>
      <c r="G3282" s="324">
        <v>33.985999999999997</v>
      </c>
      <c r="H3282" s="324">
        <v>131.30359999999999</v>
      </c>
      <c r="I3282" s="324" t="s">
        <v>212</v>
      </c>
      <c r="J3282" s="366">
        <v>2100</v>
      </c>
      <c r="K3282" s="331">
        <v>0.1</v>
      </c>
      <c r="L3282" s="304" t="str">
        <f t="shared" si="789"/>
        <v>A</v>
      </c>
      <c r="M3282" s="388">
        <v>0</v>
      </c>
      <c r="N3282" s="304"/>
      <c r="O3282" s="304">
        <v>21</v>
      </c>
      <c r="P3282" s="356"/>
      <c r="Q3282" s="356"/>
      <c r="R3282" s="304" t="s">
        <v>6159</v>
      </c>
      <c r="S3282" s="304"/>
      <c r="T3282" s="304"/>
      <c r="U3282" s="304"/>
      <c r="V3282" s="304"/>
      <c r="W3282" s="304" t="s">
        <v>900</v>
      </c>
      <c r="X3282" s="304" t="s">
        <v>232</v>
      </c>
      <c r="Y3282" s="366">
        <f t="shared" si="791"/>
        <v>506.6</v>
      </c>
      <c r="Z3282" s="304"/>
      <c r="AA3282" s="304"/>
      <c r="AB3282" s="304">
        <v>-999</v>
      </c>
      <c r="AC3282" s="304">
        <v>-999</v>
      </c>
      <c r="AD3282" s="366">
        <v>-999</v>
      </c>
      <c r="AE3282" s="304">
        <v>-999</v>
      </c>
      <c r="AF3282" s="304">
        <v>-999</v>
      </c>
      <c r="AG3282" s="304"/>
      <c r="AH3282" s="304">
        <v>2.7699399999999999E-2</v>
      </c>
      <c r="AI3282" s="312"/>
      <c r="AJ3282" s="332">
        <v>760</v>
      </c>
      <c r="AK3282" s="304">
        <f t="shared" si="790"/>
        <v>760</v>
      </c>
      <c r="AL3282" s="304">
        <f t="shared" si="788"/>
        <v>0.43</v>
      </c>
      <c r="AM3282" s="389" t="str">
        <f t="shared" si="792"/>
        <v/>
      </c>
      <c r="AN3282" s="304"/>
      <c r="AO3282" s="304"/>
      <c r="AP3282" s="312"/>
      <c r="AQ3282" s="312"/>
      <c r="AR3282" s="312"/>
      <c r="AS3282" s="304"/>
      <c r="AT3282" s="312"/>
      <c r="AU3282" s="329">
        <f>VLOOKUP(C3282,[1]world!$A$2:$B$3555,2,FALSE)</f>
        <v>5</v>
      </c>
      <c r="AV3282" s="329">
        <v>402</v>
      </c>
      <c r="AW3282" s="304">
        <v>0.37</v>
      </c>
      <c r="AX3282" s="304">
        <v>0</v>
      </c>
      <c r="AY3282" s="304">
        <v>0</v>
      </c>
      <c r="AZ3282" s="304">
        <v>60</v>
      </c>
      <c r="BA3282" s="304">
        <v>0</v>
      </c>
      <c r="BB3282" s="304">
        <v>0</v>
      </c>
      <c r="BC3282" s="304">
        <v>60</v>
      </c>
      <c r="BD3282" s="304">
        <v>20</v>
      </c>
      <c r="BE3282" s="304">
        <v>20</v>
      </c>
      <c r="BF3282" s="304">
        <v>-999</v>
      </c>
      <c r="BG3282" s="304">
        <v>-999</v>
      </c>
      <c r="BH3282" s="304">
        <v>60</v>
      </c>
      <c r="BI3282" s="304">
        <v>60</v>
      </c>
      <c r="BJ3282" s="304">
        <v>0</v>
      </c>
      <c r="BK3282" s="304">
        <v>0</v>
      </c>
      <c r="BL3282" s="304">
        <v>0</v>
      </c>
    </row>
    <row r="3283" spans="1:64" ht="15" hidden="1" customHeight="1" x14ac:dyDescent="0.2">
      <c r="A3283" s="304" t="s">
        <v>6103</v>
      </c>
      <c r="B3283" s="304" t="s">
        <v>2503</v>
      </c>
      <c r="C3283" s="304">
        <v>3422</v>
      </c>
      <c r="D3283" s="349" t="s">
        <v>2303</v>
      </c>
      <c r="E3283" s="309">
        <v>-999</v>
      </c>
      <c r="F3283" s="309"/>
      <c r="G3283" s="324">
        <v>34.111699999999999</v>
      </c>
      <c r="H3283" s="324">
        <v>131.053</v>
      </c>
      <c r="I3283" s="324" t="s">
        <v>212</v>
      </c>
      <c r="J3283" s="366">
        <v>351.46</v>
      </c>
      <c r="K3283" s="331">
        <v>0.1</v>
      </c>
      <c r="L3283" s="304" t="str">
        <f t="shared" si="789"/>
        <v>D</v>
      </c>
      <c r="M3283" s="388">
        <v>0</v>
      </c>
      <c r="N3283" s="304"/>
      <c r="O3283" s="304">
        <v>21</v>
      </c>
      <c r="P3283" s="356"/>
      <c r="Q3283" s="356"/>
      <c r="R3283" s="304" t="s">
        <v>2503</v>
      </c>
      <c r="S3283" s="304"/>
      <c r="T3283" s="304"/>
      <c r="U3283" s="304"/>
      <c r="V3283" s="304"/>
      <c r="W3283" s="304" t="s">
        <v>900</v>
      </c>
      <c r="X3283" s="304" t="s">
        <v>232</v>
      </c>
      <c r="Y3283" s="366">
        <f t="shared" si="791"/>
        <v>506.6</v>
      </c>
      <c r="Z3283" s="304"/>
      <c r="AA3283" s="304"/>
      <c r="AB3283" s="304">
        <v>-999</v>
      </c>
      <c r="AC3283" s="304">
        <v>-999</v>
      </c>
      <c r="AD3283" s="366">
        <v>-999</v>
      </c>
      <c r="AE3283" s="304">
        <v>-999</v>
      </c>
      <c r="AF3283" s="304">
        <v>-999</v>
      </c>
      <c r="AG3283" s="304"/>
      <c r="AH3283" s="304">
        <v>2.4653899999999999E-2</v>
      </c>
      <c r="AI3283" s="312"/>
      <c r="AJ3283" s="332">
        <v>753</v>
      </c>
      <c r="AK3283" s="304">
        <f t="shared" si="790"/>
        <v>690</v>
      </c>
      <c r="AL3283" s="304">
        <f t="shared" si="788"/>
        <v>0.43</v>
      </c>
      <c r="AM3283" s="389" t="str">
        <f t="shared" si="792"/>
        <v/>
      </c>
      <c r="AN3283" s="304"/>
      <c r="AO3283" s="304"/>
      <c r="AP3283" s="312"/>
      <c r="AQ3283" s="312"/>
      <c r="AR3283" s="312"/>
      <c r="AS3283" s="304"/>
      <c r="AT3283" s="312"/>
      <c r="AU3283" s="329">
        <f>VLOOKUP(C3283,[1]world!$A$2:$B$3555,2,FALSE)</f>
        <v>7</v>
      </c>
      <c r="AV3283" s="329">
        <v>388</v>
      </c>
      <c r="AW3283" s="304">
        <v>0.37</v>
      </c>
      <c r="AX3283" s="304">
        <v>20</v>
      </c>
      <c r="AY3283" s="304">
        <v>-999</v>
      </c>
      <c r="AZ3283" s="304">
        <v>60</v>
      </c>
      <c r="BA3283" s="304">
        <v>20</v>
      </c>
      <c r="BB3283" s="304">
        <v>-999</v>
      </c>
      <c r="BC3283" s="304">
        <v>60</v>
      </c>
      <c r="BD3283" s="304">
        <v>20</v>
      </c>
      <c r="BE3283" s="304">
        <v>20</v>
      </c>
      <c r="BF3283" s="304">
        <v>-999</v>
      </c>
      <c r="BG3283" s="304">
        <v>-999</v>
      </c>
      <c r="BH3283" s="304">
        <v>60</v>
      </c>
      <c r="BI3283" s="304">
        <v>60</v>
      </c>
      <c r="BJ3283" s="304">
        <v>0</v>
      </c>
      <c r="BK3283" s="304" t="s">
        <v>4954</v>
      </c>
      <c r="BL3283" s="304">
        <v>0</v>
      </c>
    </row>
    <row r="3284" spans="1:64" ht="15" hidden="1" customHeight="1" x14ac:dyDescent="0.2">
      <c r="A3284" s="304" t="s">
        <v>6103</v>
      </c>
      <c r="B3284" s="304" t="s">
        <v>2503</v>
      </c>
      <c r="C3284" s="304">
        <v>3423</v>
      </c>
      <c r="D3284" s="349" t="s">
        <v>2325</v>
      </c>
      <c r="E3284" s="309">
        <v>-999</v>
      </c>
      <c r="F3284" s="309"/>
      <c r="G3284" s="324">
        <v>34.131599999999999</v>
      </c>
      <c r="H3284" s="324">
        <v>130.93469999999999</v>
      </c>
      <c r="I3284" s="324" t="s">
        <v>212</v>
      </c>
      <c r="J3284" s="366">
        <v>341.64</v>
      </c>
      <c r="K3284" s="331">
        <v>0.1</v>
      </c>
      <c r="L3284" s="304" t="str">
        <f t="shared" si="789"/>
        <v>D</v>
      </c>
      <c r="M3284" s="388">
        <v>0</v>
      </c>
      <c r="N3284" s="304"/>
      <c r="O3284" s="304">
        <v>21</v>
      </c>
      <c r="P3284" s="356"/>
      <c r="Q3284" s="356"/>
      <c r="R3284" s="304" t="s">
        <v>2503</v>
      </c>
      <c r="S3284" s="304"/>
      <c r="T3284" s="304"/>
      <c r="U3284" s="304"/>
      <c r="V3284" s="304"/>
      <c r="W3284" s="304" t="s">
        <v>900</v>
      </c>
      <c r="X3284" s="304" t="s">
        <v>232</v>
      </c>
      <c r="Y3284" s="366">
        <f t="shared" si="791"/>
        <v>506.6</v>
      </c>
      <c r="Z3284" s="304"/>
      <c r="AA3284" s="304"/>
      <c r="AB3284" s="304">
        <v>-999</v>
      </c>
      <c r="AC3284" s="304">
        <v>-999</v>
      </c>
      <c r="AD3284" s="366">
        <v>-999</v>
      </c>
      <c r="AE3284" s="304">
        <v>-999</v>
      </c>
      <c r="AF3284" s="304">
        <v>-999</v>
      </c>
      <c r="AG3284" s="304"/>
      <c r="AH3284" s="304">
        <v>0.12754799999999999</v>
      </c>
      <c r="AI3284" s="312"/>
      <c r="AJ3284" s="332">
        <v>760</v>
      </c>
      <c r="AK3284" s="304">
        <f t="shared" si="790"/>
        <v>760</v>
      </c>
      <c r="AL3284" s="304">
        <f t="shared" si="788"/>
        <v>0.43</v>
      </c>
      <c r="AM3284" s="389" t="str">
        <f t="shared" si="792"/>
        <v/>
      </c>
      <c r="AN3284" s="304"/>
      <c r="AO3284" s="304"/>
      <c r="AP3284" s="312"/>
      <c r="AQ3284" s="312"/>
      <c r="AR3284" s="312"/>
      <c r="AS3284" s="304"/>
      <c r="AT3284" s="312"/>
      <c r="AU3284" s="329">
        <f>VLOOKUP(C3284,[1]world!$A$2:$B$3555,2,FALSE)</f>
        <v>3</v>
      </c>
      <c r="AV3284" s="329">
        <v>547</v>
      </c>
      <c r="AW3284" s="304">
        <v>0.37</v>
      </c>
      <c r="AX3284" s="304">
        <v>16</v>
      </c>
      <c r="AY3284" s="304">
        <v>56</v>
      </c>
      <c r="AZ3284" s="304">
        <v>-999</v>
      </c>
      <c r="BA3284" s="304">
        <v>16</v>
      </c>
      <c r="BB3284" s="304">
        <v>56</v>
      </c>
      <c r="BC3284" s="304">
        <v>-999</v>
      </c>
      <c r="BD3284" s="304">
        <v>20</v>
      </c>
      <c r="BE3284" s="304">
        <v>20</v>
      </c>
      <c r="BF3284" s="304">
        <v>-999</v>
      </c>
      <c r="BG3284" s="304">
        <v>-999</v>
      </c>
      <c r="BH3284" s="304">
        <v>40</v>
      </c>
      <c r="BI3284" s="304">
        <v>40</v>
      </c>
      <c r="BJ3284" s="304">
        <v>0</v>
      </c>
      <c r="BK3284" s="304">
        <v>0</v>
      </c>
      <c r="BL3284" s="304">
        <v>0</v>
      </c>
    </row>
    <row r="3285" spans="1:64" ht="15" hidden="1" customHeight="1" x14ac:dyDescent="0.2">
      <c r="A3285" s="304" t="s">
        <v>6103</v>
      </c>
      <c r="B3285" s="304" t="s">
        <v>2503</v>
      </c>
      <c r="C3285" s="304">
        <v>3424</v>
      </c>
      <c r="D3285" s="349" t="s">
        <v>2647</v>
      </c>
      <c r="E3285" s="309">
        <v>-999</v>
      </c>
      <c r="F3285" s="309"/>
      <c r="G3285" s="324">
        <v>34.622500000000002</v>
      </c>
      <c r="H3285" s="324">
        <v>131.67060000000001</v>
      </c>
      <c r="I3285" s="324" t="s">
        <v>212</v>
      </c>
      <c r="J3285" s="366">
        <v>303.14999999999998</v>
      </c>
      <c r="K3285" s="331">
        <v>0.1</v>
      </c>
      <c r="L3285" s="304" t="str">
        <f t="shared" si="789"/>
        <v>D</v>
      </c>
      <c r="M3285" s="388">
        <v>0</v>
      </c>
      <c r="N3285" s="304"/>
      <c r="O3285" s="304">
        <v>21</v>
      </c>
      <c r="P3285" s="356"/>
      <c r="Q3285" s="356"/>
      <c r="R3285" s="304" t="s">
        <v>2503</v>
      </c>
      <c r="S3285" s="304"/>
      <c r="T3285" s="304"/>
      <c r="U3285" s="304"/>
      <c r="V3285" s="304"/>
      <c r="W3285" s="304" t="s">
        <v>890</v>
      </c>
      <c r="X3285" s="304" t="s">
        <v>205</v>
      </c>
      <c r="Y3285" s="366">
        <f t="shared" si="791"/>
        <v>424.8</v>
      </c>
      <c r="Z3285" s="304"/>
      <c r="AA3285" s="304"/>
      <c r="AB3285" s="304">
        <v>-999</v>
      </c>
      <c r="AC3285" s="304">
        <v>-999</v>
      </c>
      <c r="AD3285" s="366">
        <v>-999</v>
      </c>
      <c r="AE3285" s="304">
        <v>-999</v>
      </c>
      <c r="AF3285" s="304">
        <v>-999</v>
      </c>
      <c r="AG3285" s="304"/>
      <c r="AH3285" s="304">
        <v>6.0927200000000001E-2</v>
      </c>
      <c r="AI3285" s="312"/>
      <c r="AJ3285" s="332">
        <v>760</v>
      </c>
      <c r="AK3285" s="304">
        <f t="shared" si="790"/>
        <v>760</v>
      </c>
      <c r="AL3285" s="304">
        <f t="shared" si="788"/>
        <v>0.43</v>
      </c>
      <c r="AM3285" s="389" t="str">
        <f t="shared" si="792"/>
        <v/>
      </c>
      <c r="AN3285" s="304"/>
      <c r="AO3285" s="304"/>
      <c r="AP3285" s="312"/>
      <c r="AQ3285" s="312"/>
      <c r="AR3285" s="312"/>
      <c r="AS3285" s="304"/>
      <c r="AT3285" s="312"/>
      <c r="AU3285" s="329">
        <f>VLOOKUP(C3285,[1]world!$A$2:$B$3555,2,FALSE)</f>
        <v>7</v>
      </c>
      <c r="AV3285" s="329">
        <v>388</v>
      </c>
      <c r="AW3285" s="304">
        <v>0.37</v>
      </c>
      <c r="AX3285" s="304">
        <v>38</v>
      </c>
      <c r="AY3285" s="304">
        <v>77</v>
      </c>
      <c r="AZ3285" s="304">
        <v>100</v>
      </c>
      <c r="BA3285" s="304">
        <v>38</v>
      </c>
      <c r="BB3285" s="304">
        <v>77</v>
      </c>
      <c r="BC3285" s="304">
        <v>100</v>
      </c>
      <c r="BD3285" s="304">
        <v>20</v>
      </c>
      <c r="BE3285" s="304">
        <v>20</v>
      </c>
      <c r="BF3285" s="304">
        <v>-999</v>
      </c>
      <c r="BG3285" s="304">
        <v>-999</v>
      </c>
      <c r="BH3285" s="304">
        <v>100</v>
      </c>
      <c r="BI3285" s="304">
        <v>100</v>
      </c>
      <c r="BJ3285" s="304">
        <v>0</v>
      </c>
      <c r="BK3285" s="304">
        <v>0</v>
      </c>
      <c r="BL3285" s="304">
        <v>0</v>
      </c>
    </row>
    <row r="3286" spans="1:64" ht="15" hidden="1" customHeight="1" x14ac:dyDescent="0.2">
      <c r="A3286" s="304" t="s">
        <v>6103</v>
      </c>
      <c r="B3286" s="304" t="s">
        <v>2503</v>
      </c>
      <c r="C3286" s="304">
        <v>3425</v>
      </c>
      <c r="D3286" s="349" t="s">
        <v>2567</v>
      </c>
      <c r="E3286" s="309">
        <v>-999</v>
      </c>
      <c r="F3286" s="309"/>
      <c r="G3286" s="324">
        <v>34.480499999999999</v>
      </c>
      <c r="H3286" s="324">
        <v>131.6353</v>
      </c>
      <c r="I3286" s="324" t="s">
        <v>212</v>
      </c>
      <c r="J3286" s="366">
        <v>525.67999999999995</v>
      </c>
      <c r="K3286" s="331">
        <v>0.1</v>
      </c>
      <c r="L3286" s="304" t="str">
        <f t="shared" si="789"/>
        <v>C</v>
      </c>
      <c r="M3286" s="388">
        <v>0</v>
      </c>
      <c r="N3286" s="304"/>
      <c r="O3286" s="304">
        <v>21</v>
      </c>
      <c r="P3286" s="356"/>
      <c r="Q3286" s="356"/>
      <c r="R3286" s="304" t="s">
        <v>2503</v>
      </c>
      <c r="S3286" s="304"/>
      <c r="T3286" s="304"/>
      <c r="U3286" s="304"/>
      <c r="V3286" s="304"/>
      <c r="W3286" s="304" t="s">
        <v>900</v>
      </c>
      <c r="X3286" s="304" t="s">
        <v>232</v>
      </c>
      <c r="Y3286" s="366">
        <f t="shared" si="791"/>
        <v>506.6</v>
      </c>
      <c r="Z3286" s="304"/>
      <c r="AA3286" s="304"/>
      <c r="AB3286" s="304">
        <v>-999</v>
      </c>
      <c r="AC3286" s="304">
        <v>-999</v>
      </c>
      <c r="AD3286" s="366">
        <v>-999</v>
      </c>
      <c r="AE3286" s="304">
        <v>-999</v>
      </c>
      <c r="AF3286" s="304">
        <v>-999</v>
      </c>
      <c r="AG3286" s="304"/>
      <c r="AH3286" s="304">
        <v>3.12734E-2</v>
      </c>
      <c r="AI3286" s="312"/>
      <c r="AJ3286" s="332">
        <v>760</v>
      </c>
      <c r="AK3286" s="304">
        <f t="shared" si="790"/>
        <v>760</v>
      </c>
      <c r="AL3286" s="304">
        <f t="shared" si="788"/>
        <v>0.43</v>
      </c>
      <c r="AM3286" s="389" t="str">
        <f t="shared" si="792"/>
        <v/>
      </c>
      <c r="AN3286" s="304"/>
      <c r="AO3286" s="304"/>
      <c r="AP3286" s="312"/>
      <c r="AQ3286" s="312"/>
      <c r="AR3286" s="312"/>
      <c r="AS3286" s="304"/>
      <c r="AT3286" s="312"/>
      <c r="AU3286" s="329">
        <f>VLOOKUP(C3286,[1]world!$A$2:$B$3555,2,FALSE)</f>
        <v>1</v>
      </c>
      <c r="AV3286" s="329">
        <v>519</v>
      </c>
      <c r="AW3286" s="304">
        <v>0.37</v>
      </c>
      <c r="AX3286" s="304">
        <v>18</v>
      </c>
      <c r="AY3286" s="304">
        <v>18</v>
      </c>
      <c r="AZ3286" s="304">
        <v>40</v>
      </c>
      <c r="BA3286" s="304">
        <v>18</v>
      </c>
      <c r="BB3286" s="304">
        <v>18</v>
      </c>
      <c r="BC3286" s="304">
        <v>40</v>
      </c>
      <c r="BD3286" s="304">
        <v>20</v>
      </c>
      <c r="BE3286" s="304">
        <v>20</v>
      </c>
      <c r="BF3286" s="304">
        <v>-999</v>
      </c>
      <c r="BG3286" s="304">
        <v>-999</v>
      </c>
      <c r="BH3286" s="304">
        <v>40</v>
      </c>
      <c r="BI3286" s="304">
        <v>40</v>
      </c>
      <c r="BJ3286" s="304">
        <v>0</v>
      </c>
      <c r="BK3286" s="304">
        <v>0</v>
      </c>
      <c r="BL3286" s="304">
        <v>0</v>
      </c>
    </row>
    <row r="3287" spans="1:64" ht="15" hidden="1" customHeight="1" x14ac:dyDescent="0.2">
      <c r="A3287" s="304" t="s">
        <v>6103</v>
      </c>
      <c r="B3287" s="304" t="s">
        <v>2503</v>
      </c>
      <c r="C3287" s="304">
        <v>3426</v>
      </c>
      <c r="D3287" s="349" t="s">
        <v>2404</v>
      </c>
      <c r="E3287" s="309">
        <v>-999</v>
      </c>
      <c r="F3287" s="309"/>
      <c r="G3287" s="324">
        <v>34.205800000000004</v>
      </c>
      <c r="H3287" s="324">
        <v>131.6883</v>
      </c>
      <c r="I3287" s="324" t="s">
        <v>212</v>
      </c>
      <c r="J3287" s="366">
        <v>710.94</v>
      </c>
      <c r="K3287" s="331">
        <v>0.1</v>
      </c>
      <c r="L3287" s="304" t="str">
        <f t="shared" si="789"/>
        <v>C</v>
      </c>
      <c r="M3287" s="388">
        <v>0</v>
      </c>
      <c r="N3287" s="304"/>
      <c r="O3287" s="304">
        <v>21</v>
      </c>
      <c r="P3287" s="356"/>
      <c r="Q3287" s="356"/>
      <c r="R3287" s="304" t="s">
        <v>2503</v>
      </c>
      <c r="S3287" s="304"/>
      <c r="T3287" s="304"/>
      <c r="U3287" s="304"/>
      <c r="V3287" s="304"/>
      <c r="W3287" s="304" t="s">
        <v>890</v>
      </c>
      <c r="X3287" s="304" t="s">
        <v>205</v>
      </c>
      <c r="Y3287" s="366">
        <f t="shared" si="791"/>
        <v>424.8</v>
      </c>
      <c r="Z3287" s="304"/>
      <c r="AA3287" s="304"/>
      <c r="AB3287" s="304">
        <v>-999</v>
      </c>
      <c r="AC3287" s="304">
        <v>-999</v>
      </c>
      <c r="AD3287" s="366">
        <v>-999</v>
      </c>
      <c r="AE3287" s="304">
        <v>-999</v>
      </c>
      <c r="AF3287" s="304">
        <v>-999</v>
      </c>
      <c r="AG3287" s="304"/>
      <c r="AH3287" s="304">
        <v>9.5708199999999993E-2</v>
      </c>
      <c r="AI3287" s="312"/>
      <c r="AJ3287" s="332">
        <v>760</v>
      </c>
      <c r="AK3287" s="304">
        <f t="shared" si="790"/>
        <v>760</v>
      </c>
      <c r="AL3287" s="304">
        <f t="shared" si="788"/>
        <v>0.43</v>
      </c>
      <c r="AM3287" s="389" t="str">
        <f t="shared" si="792"/>
        <v/>
      </c>
      <c r="AN3287" s="304"/>
      <c r="AO3287" s="304"/>
      <c r="AP3287" s="312"/>
      <c r="AQ3287" s="312"/>
      <c r="AR3287" s="312"/>
      <c r="AS3287" s="304"/>
      <c r="AT3287" s="312"/>
      <c r="AU3287" s="329">
        <f>VLOOKUP(C3287,[1]world!$A$2:$B$3555,2,FALSE)</f>
        <v>1</v>
      </c>
      <c r="AV3287" s="329">
        <v>519</v>
      </c>
      <c r="AW3287" s="304">
        <v>0.37</v>
      </c>
      <c r="AX3287" s="304">
        <v>16</v>
      </c>
      <c r="AY3287" s="304">
        <v>40</v>
      </c>
      <c r="AZ3287" s="304">
        <v>40</v>
      </c>
      <c r="BA3287" s="304">
        <v>16</v>
      </c>
      <c r="BB3287" s="304">
        <v>40</v>
      </c>
      <c r="BC3287" s="304">
        <v>40</v>
      </c>
      <c r="BD3287" s="304">
        <v>20</v>
      </c>
      <c r="BE3287" s="304">
        <v>20</v>
      </c>
      <c r="BF3287" s="304">
        <v>-999</v>
      </c>
      <c r="BG3287" s="304">
        <v>-999</v>
      </c>
      <c r="BH3287" s="304">
        <v>40</v>
      </c>
      <c r="BI3287" s="304">
        <v>40</v>
      </c>
      <c r="BJ3287" s="304">
        <v>0</v>
      </c>
      <c r="BK3287" s="304">
        <v>0</v>
      </c>
      <c r="BL3287" s="304">
        <v>0</v>
      </c>
    </row>
    <row r="3288" spans="1:64" ht="15" hidden="1" customHeight="1" x14ac:dyDescent="0.2">
      <c r="A3288" s="304" t="s">
        <v>6159</v>
      </c>
      <c r="B3288" s="304" t="s">
        <v>2503</v>
      </c>
      <c r="C3288" s="304">
        <v>3427</v>
      </c>
      <c r="D3288" s="349" t="s">
        <v>2410</v>
      </c>
      <c r="E3288" s="309">
        <v>-999</v>
      </c>
      <c r="F3288" s="309"/>
      <c r="G3288" s="324">
        <v>34.214300000000001</v>
      </c>
      <c r="H3288" s="324">
        <v>131.3621</v>
      </c>
      <c r="I3288" s="324" t="s">
        <v>214</v>
      </c>
      <c r="J3288" s="368">
        <v>1137.6590000000001</v>
      </c>
      <c r="K3288" s="331">
        <v>0.1</v>
      </c>
      <c r="L3288" s="304" t="str">
        <f t="shared" si="789"/>
        <v>B</v>
      </c>
      <c r="M3288" s="388">
        <v>0</v>
      </c>
      <c r="N3288" s="304"/>
      <c r="O3288" s="304">
        <v>21</v>
      </c>
      <c r="P3288" s="356"/>
      <c r="Q3288" s="356"/>
      <c r="R3288" s="304" t="s">
        <v>6159</v>
      </c>
      <c r="S3288" s="304"/>
      <c r="T3288" s="304"/>
      <c r="U3288" s="304"/>
      <c r="V3288" s="304"/>
      <c r="W3288" s="304" t="s">
        <v>4661</v>
      </c>
      <c r="X3288" s="304">
        <v>-999</v>
      </c>
      <c r="Y3288" s="366" t="str">
        <f t="shared" si="791"/>
        <v>-</v>
      </c>
      <c r="Z3288" s="304"/>
      <c r="AA3288" s="304"/>
      <c r="AB3288" s="304">
        <v>-999</v>
      </c>
      <c r="AC3288" s="304">
        <v>-999</v>
      </c>
      <c r="AD3288" s="366">
        <v>-999</v>
      </c>
      <c r="AE3288" s="304">
        <v>-999</v>
      </c>
      <c r="AF3288" s="304">
        <v>-999</v>
      </c>
      <c r="AG3288" s="304"/>
      <c r="AH3288" s="304">
        <v>8.3827100000000002E-2</v>
      </c>
      <c r="AI3288" s="312"/>
      <c r="AJ3288" s="332">
        <v>760</v>
      </c>
      <c r="AK3288" s="304">
        <f t="shared" si="790"/>
        <v>760</v>
      </c>
      <c r="AL3288" s="304">
        <f t="shared" si="788"/>
        <v>0.43</v>
      </c>
      <c r="AM3288" s="389" t="str">
        <f t="shared" si="792"/>
        <v/>
      </c>
      <c r="AN3288" s="304"/>
      <c r="AO3288" s="304"/>
      <c r="AP3288" s="312"/>
      <c r="AQ3288" s="312"/>
      <c r="AR3288" s="312"/>
      <c r="AS3288" s="304"/>
      <c r="AT3288" s="312"/>
      <c r="AU3288" s="329">
        <f>VLOOKUP(C3288,[1]world!$A$2:$B$3555,2,FALSE)</f>
        <v>3</v>
      </c>
      <c r="AV3288" s="329">
        <v>547</v>
      </c>
      <c r="AW3288" s="304">
        <v>0.37</v>
      </c>
      <c r="AX3288" s="304">
        <v>5</v>
      </c>
      <c r="AY3288" s="304">
        <v>20</v>
      </c>
      <c r="AZ3288" s="304">
        <v>20</v>
      </c>
      <c r="BA3288" s="304">
        <v>5</v>
      </c>
      <c r="BB3288" s="304">
        <v>20</v>
      </c>
      <c r="BC3288" s="304">
        <v>20</v>
      </c>
      <c r="BD3288" s="304">
        <v>20</v>
      </c>
      <c r="BE3288" s="304">
        <v>20</v>
      </c>
      <c r="BF3288" s="304">
        <v>-999</v>
      </c>
      <c r="BG3288" s="304">
        <v>-999</v>
      </c>
      <c r="BH3288" s="304">
        <v>40</v>
      </c>
      <c r="BI3288" s="304">
        <v>40</v>
      </c>
      <c r="BJ3288" s="304">
        <v>0</v>
      </c>
      <c r="BK3288" s="304">
        <v>0</v>
      </c>
      <c r="BL3288" s="304">
        <v>0</v>
      </c>
    </row>
    <row r="3289" spans="1:64" ht="15" hidden="1" customHeight="1" x14ac:dyDescent="0.2">
      <c r="A3289" s="304" t="s">
        <v>6103</v>
      </c>
      <c r="B3289" s="304" t="s">
        <v>2503</v>
      </c>
      <c r="C3289" s="304">
        <v>3428</v>
      </c>
      <c r="D3289" s="349" t="s">
        <v>2488</v>
      </c>
      <c r="E3289" s="309">
        <v>-999</v>
      </c>
      <c r="F3289" s="309"/>
      <c r="G3289" s="324">
        <v>34.337600000000002</v>
      </c>
      <c r="H3289" s="324">
        <v>131.17939999999999</v>
      </c>
      <c r="I3289" s="324" t="s">
        <v>214</v>
      </c>
      <c r="J3289" s="366">
        <v>403.85</v>
      </c>
      <c r="K3289" s="331">
        <v>0.1</v>
      </c>
      <c r="L3289" s="304" t="str">
        <f t="shared" si="789"/>
        <v>C</v>
      </c>
      <c r="M3289" s="388">
        <v>0</v>
      </c>
      <c r="N3289" s="304"/>
      <c r="O3289" s="304">
        <v>21</v>
      </c>
      <c r="P3289" s="356"/>
      <c r="Q3289" s="356"/>
      <c r="R3289" s="304" t="s">
        <v>2503</v>
      </c>
      <c r="S3289" s="304"/>
      <c r="T3289" s="304"/>
      <c r="U3289" s="304"/>
      <c r="V3289" s="304"/>
      <c r="W3289" s="304" t="s">
        <v>4661</v>
      </c>
      <c r="X3289" s="304">
        <v>-999</v>
      </c>
      <c r="Y3289" s="366" t="str">
        <f t="shared" si="791"/>
        <v>-</v>
      </c>
      <c r="Z3289" s="304"/>
      <c r="AA3289" s="304"/>
      <c r="AB3289" s="304">
        <v>-999</v>
      </c>
      <c r="AC3289" s="304">
        <v>-999</v>
      </c>
      <c r="AD3289" s="366">
        <v>-999</v>
      </c>
      <c r="AE3289" s="304">
        <v>-999</v>
      </c>
      <c r="AF3289" s="304">
        <v>-999</v>
      </c>
      <c r="AG3289" s="304"/>
      <c r="AH3289" s="304">
        <v>6.8120399999999998E-2</v>
      </c>
      <c r="AI3289" s="312"/>
      <c r="AJ3289" s="332">
        <v>760</v>
      </c>
      <c r="AK3289" s="304">
        <f t="shared" si="790"/>
        <v>760</v>
      </c>
      <c r="AL3289" s="304">
        <f t="shared" si="788"/>
        <v>0.43</v>
      </c>
      <c r="AM3289" s="389" t="str">
        <f t="shared" si="792"/>
        <v/>
      </c>
      <c r="AN3289" s="304"/>
      <c r="AO3289" s="304"/>
      <c r="AP3289" s="312"/>
      <c r="AQ3289" s="312"/>
      <c r="AR3289" s="312"/>
      <c r="AS3289" s="304"/>
      <c r="AT3289" s="312"/>
      <c r="AU3289" s="329">
        <f>VLOOKUP(C3289,[1]world!$A$2:$B$3555,2,FALSE)</f>
        <v>3</v>
      </c>
      <c r="AV3289" s="329">
        <v>547</v>
      </c>
      <c r="AW3289" s="304">
        <v>0.37</v>
      </c>
      <c r="AX3289" s="304">
        <v>50</v>
      </c>
      <c r="AY3289" s="304">
        <v>50</v>
      </c>
      <c r="AZ3289" s="304">
        <v>60</v>
      </c>
      <c r="BA3289" s="304">
        <v>50</v>
      </c>
      <c r="BB3289" s="304">
        <v>50</v>
      </c>
      <c r="BC3289" s="304">
        <v>60</v>
      </c>
      <c r="BD3289" s="304">
        <v>20</v>
      </c>
      <c r="BE3289" s="304">
        <v>20</v>
      </c>
      <c r="BF3289" s="304">
        <v>-999</v>
      </c>
      <c r="BG3289" s="304">
        <v>-999</v>
      </c>
      <c r="BH3289" s="304">
        <v>60</v>
      </c>
      <c r="BI3289" s="304">
        <v>60</v>
      </c>
      <c r="BJ3289" s="304">
        <v>0</v>
      </c>
      <c r="BK3289" s="304">
        <v>0</v>
      </c>
      <c r="BL3289" s="304">
        <v>0</v>
      </c>
    </row>
    <row r="3290" spans="1:64" ht="15" hidden="1" customHeight="1" x14ac:dyDescent="0.2">
      <c r="A3290" s="304" t="s">
        <v>6176</v>
      </c>
      <c r="B3290" s="304" t="s">
        <v>1612</v>
      </c>
      <c r="C3290" s="304">
        <v>3429</v>
      </c>
      <c r="D3290" s="349" t="s">
        <v>2862</v>
      </c>
      <c r="E3290" s="304" t="s">
        <v>2862</v>
      </c>
      <c r="F3290" s="304"/>
      <c r="G3290" s="324">
        <v>35.081200000000003</v>
      </c>
      <c r="H3290" s="324">
        <v>137.1464</v>
      </c>
      <c r="I3290" s="324" t="s">
        <v>212</v>
      </c>
      <c r="J3290" s="368">
        <f>U3290</f>
        <v>276.76253741431123</v>
      </c>
      <c r="K3290" s="331">
        <v>0.13</v>
      </c>
      <c r="L3290" s="304" t="str">
        <f t="shared" si="789"/>
        <v>D</v>
      </c>
      <c r="M3290" s="388">
        <v>1</v>
      </c>
      <c r="N3290" s="304">
        <v>247.7</v>
      </c>
      <c r="O3290" s="304">
        <v>20</v>
      </c>
      <c r="P3290" s="331"/>
      <c r="Q3290" s="356"/>
      <c r="R3290" s="304"/>
      <c r="S3290" s="356">
        <v>276.76253741431123</v>
      </c>
      <c r="T3290" s="356">
        <v>297.77100238136609</v>
      </c>
      <c r="U3290" s="356">
        <f>IF(O3290&lt;=10,T3290,IF(O3290&gt;=20,S3290,((O3290-10)*(S3290-T3290)/10+T3290)))</f>
        <v>276.76253741431123</v>
      </c>
      <c r="V3290" s="356"/>
      <c r="W3290" s="304" t="s">
        <v>1674</v>
      </c>
      <c r="X3290" s="304" t="s">
        <v>213</v>
      </c>
      <c r="Y3290" s="366">
        <f t="shared" si="791"/>
        <v>274.5</v>
      </c>
      <c r="Z3290" s="304"/>
      <c r="AA3290" s="304"/>
      <c r="AB3290" s="304">
        <v>-999</v>
      </c>
      <c r="AC3290" s="304">
        <v>-999</v>
      </c>
      <c r="AD3290" s="366">
        <v>-999</v>
      </c>
      <c r="AE3290" s="304">
        <v>-999</v>
      </c>
      <c r="AF3290" s="304">
        <v>-999</v>
      </c>
      <c r="AG3290" s="304"/>
      <c r="AH3290" s="304">
        <v>1.21119E-2</v>
      </c>
      <c r="AI3290" s="312"/>
      <c r="AJ3290" s="332">
        <v>470</v>
      </c>
      <c r="AK3290" s="304">
        <f t="shared" si="790"/>
        <v>425</v>
      </c>
      <c r="AL3290" s="304">
        <f t="shared" si="788"/>
        <v>0.43</v>
      </c>
      <c r="AM3290" s="389" t="str">
        <f t="shared" si="792"/>
        <v/>
      </c>
      <c r="AN3290" s="304"/>
      <c r="AO3290" s="304"/>
      <c r="AP3290" s="312"/>
      <c r="AQ3290" s="312"/>
      <c r="AR3290" s="312"/>
      <c r="AS3290" s="304"/>
      <c r="AT3290" s="312"/>
      <c r="AU3290" s="329">
        <f>VLOOKUP(C3290,[1]world!$A$2:$B$3555,2,FALSE)</f>
        <v>9</v>
      </c>
      <c r="AV3290" s="329">
        <v>497</v>
      </c>
      <c r="AW3290" s="304">
        <v>0.37</v>
      </c>
      <c r="AX3290" s="304">
        <v>160</v>
      </c>
      <c r="AY3290" s="304">
        <v>-999</v>
      </c>
      <c r="AZ3290" s="304">
        <v>160</v>
      </c>
      <c r="BA3290" s="304">
        <v>160</v>
      </c>
      <c r="BB3290" s="304">
        <v>-999</v>
      </c>
      <c r="BC3290" s="304">
        <v>160</v>
      </c>
      <c r="BD3290" s="304">
        <v>160</v>
      </c>
      <c r="BE3290" s="304">
        <v>160</v>
      </c>
      <c r="BF3290" s="304">
        <v>-999</v>
      </c>
      <c r="BG3290" s="304">
        <v>-999</v>
      </c>
      <c r="BH3290" s="304">
        <v>160</v>
      </c>
      <c r="BI3290" s="304">
        <v>160</v>
      </c>
      <c r="BJ3290" s="304">
        <v>2</v>
      </c>
      <c r="BK3290" s="304" t="s">
        <v>4954</v>
      </c>
      <c r="BL3290" s="304">
        <v>2</v>
      </c>
    </row>
    <row r="3291" spans="1:64" ht="15" hidden="1" customHeight="1" x14ac:dyDescent="0.2">
      <c r="A3291" s="304" t="s">
        <v>6176</v>
      </c>
      <c r="B3291" s="304" t="s">
        <v>1612</v>
      </c>
      <c r="C3291" s="304">
        <v>3430</v>
      </c>
      <c r="D3291" s="349" t="s">
        <v>2813</v>
      </c>
      <c r="E3291" s="304" t="s">
        <v>2813</v>
      </c>
      <c r="F3291" s="304"/>
      <c r="G3291" s="324">
        <v>34.975999999999999</v>
      </c>
      <c r="H3291" s="324">
        <v>137.42359999999999</v>
      </c>
      <c r="I3291" s="324" t="s">
        <v>212</v>
      </c>
      <c r="J3291" s="368">
        <f>U3291</f>
        <v>180.05401628584724</v>
      </c>
      <c r="K3291" s="331">
        <v>0.13</v>
      </c>
      <c r="L3291" s="304" t="str">
        <f t="shared" si="789"/>
        <v>D</v>
      </c>
      <c r="M3291" s="388">
        <v>1</v>
      </c>
      <c r="N3291" s="304">
        <v>161.80000000000001</v>
      </c>
      <c r="O3291" s="304">
        <v>20</v>
      </c>
      <c r="P3291" s="331"/>
      <c r="Q3291" s="356"/>
      <c r="R3291" s="304"/>
      <c r="S3291" s="356">
        <v>180.05401628584724</v>
      </c>
      <c r="T3291" s="356">
        <v>192.46164250936957</v>
      </c>
      <c r="U3291" s="356">
        <f>IF(O3291&lt;=10,T3291,IF(O3291&gt;=20,S3291,((O3291-10)*(S3291-T3291)/10+T3291)))</f>
        <v>180.05401628584724</v>
      </c>
      <c r="V3291" s="356"/>
      <c r="W3291" s="304" t="s">
        <v>1674</v>
      </c>
      <c r="X3291" s="304" t="s">
        <v>213</v>
      </c>
      <c r="Y3291" s="366">
        <f t="shared" si="791"/>
        <v>274.5</v>
      </c>
      <c r="Z3291" s="304"/>
      <c r="AA3291" s="304"/>
      <c r="AB3291" s="304">
        <v>-999</v>
      </c>
      <c r="AC3291" s="304">
        <v>-999</v>
      </c>
      <c r="AD3291" s="366">
        <v>-999</v>
      </c>
      <c r="AE3291" s="304">
        <v>-999</v>
      </c>
      <c r="AF3291" s="304">
        <v>-999</v>
      </c>
      <c r="AG3291" s="304"/>
      <c r="AH3291" s="304">
        <v>6.1949799999999999E-2</v>
      </c>
      <c r="AI3291" s="312"/>
      <c r="AJ3291" s="332">
        <v>760</v>
      </c>
      <c r="AK3291" s="304">
        <f t="shared" si="790"/>
        <v>760</v>
      </c>
      <c r="AL3291" s="304">
        <f t="shared" si="788"/>
        <v>0.43</v>
      </c>
      <c r="AM3291" s="389" t="str">
        <f t="shared" si="792"/>
        <v/>
      </c>
      <c r="AN3291" s="304"/>
      <c r="AO3291" s="304"/>
      <c r="AP3291" s="312"/>
      <c r="AQ3291" s="312"/>
      <c r="AR3291" s="312"/>
      <c r="AS3291" s="304"/>
      <c r="AT3291" s="312"/>
      <c r="AU3291" s="329">
        <f>VLOOKUP(C3291,[1]world!$A$2:$B$3555,2,FALSE)</f>
        <v>5</v>
      </c>
      <c r="AV3291" s="329">
        <v>402</v>
      </c>
      <c r="AW3291" s="304">
        <v>0.37</v>
      </c>
      <c r="AX3291" s="304">
        <v>20</v>
      </c>
      <c r="AY3291" s="304">
        <v>-999</v>
      </c>
      <c r="AZ3291" s="304">
        <v>40</v>
      </c>
      <c r="BA3291" s="304">
        <v>20</v>
      </c>
      <c r="BB3291" s="304">
        <v>-999</v>
      </c>
      <c r="BC3291" s="304">
        <v>40</v>
      </c>
      <c r="BD3291" s="304">
        <v>20</v>
      </c>
      <c r="BE3291" s="304">
        <v>20</v>
      </c>
      <c r="BF3291" s="304">
        <v>-999</v>
      </c>
      <c r="BG3291" s="304">
        <v>-999</v>
      </c>
      <c r="BH3291" s="304">
        <v>40</v>
      </c>
      <c r="BI3291" s="304">
        <v>40</v>
      </c>
      <c r="BJ3291" s="304">
        <v>2</v>
      </c>
      <c r="BK3291" s="304" t="s">
        <v>4954</v>
      </c>
      <c r="BL3291" s="304">
        <v>2</v>
      </c>
    </row>
    <row r="3292" spans="1:64" ht="15" hidden="1" customHeight="1" x14ac:dyDescent="0.2">
      <c r="A3292" s="304" t="s">
        <v>6103</v>
      </c>
      <c r="B3292" s="304" t="s">
        <v>2503</v>
      </c>
      <c r="C3292" s="304">
        <v>3431</v>
      </c>
      <c r="D3292" s="349" t="s">
        <v>2789</v>
      </c>
      <c r="E3292" s="309">
        <v>-999</v>
      </c>
      <c r="F3292" s="309"/>
      <c r="G3292" s="324">
        <v>34.915700000000001</v>
      </c>
      <c r="H3292" s="324">
        <v>137.3023</v>
      </c>
      <c r="I3292" s="324" t="s">
        <v>212</v>
      </c>
      <c r="J3292" s="366">
        <v>448.53</v>
      </c>
      <c r="K3292" s="331">
        <v>0.1</v>
      </c>
      <c r="L3292" s="304" t="str">
        <f t="shared" si="789"/>
        <v>C</v>
      </c>
      <c r="M3292" s="388">
        <v>0</v>
      </c>
      <c r="N3292" s="304"/>
      <c r="O3292" s="304">
        <v>21</v>
      </c>
      <c r="P3292" s="356"/>
      <c r="Q3292" s="356"/>
      <c r="R3292" s="304" t="s">
        <v>2503</v>
      </c>
      <c r="S3292" s="304"/>
      <c r="T3292" s="304"/>
      <c r="U3292" s="304"/>
      <c r="V3292" s="304"/>
      <c r="W3292" s="304" t="s">
        <v>890</v>
      </c>
      <c r="X3292" s="304" t="s">
        <v>205</v>
      </c>
      <c r="Y3292" s="366">
        <f t="shared" si="791"/>
        <v>424.8</v>
      </c>
      <c r="Z3292" s="304"/>
      <c r="AA3292" s="304"/>
      <c r="AB3292" s="304">
        <v>-999</v>
      </c>
      <c r="AC3292" s="304">
        <v>-999</v>
      </c>
      <c r="AD3292" s="366">
        <v>-999</v>
      </c>
      <c r="AE3292" s="304">
        <v>-999</v>
      </c>
      <c r="AF3292" s="304">
        <v>-999</v>
      </c>
      <c r="AG3292" s="304"/>
      <c r="AH3292" s="304">
        <v>9.3770900000000004E-2</v>
      </c>
      <c r="AI3292" s="312"/>
      <c r="AJ3292" s="332">
        <v>760</v>
      </c>
      <c r="AK3292" s="304">
        <f t="shared" si="790"/>
        <v>760</v>
      </c>
      <c r="AL3292" s="304">
        <f t="shared" si="788"/>
        <v>0.43</v>
      </c>
      <c r="AM3292" s="389" t="str">
        <f t="shared" si="792"/>
        <v/>
      </c>
      <c r="AN3292" s="304"/>
      <c r="AO3292" s="304"/>
      <c r="AP3292" s="312"/>
      <c r="AQ3292" s="312"/>
      <c r="AR3292" s="312"/>
      <c r="AS3292" s="304"/>
      <c r="AT3292" s="312"/>
      <c r="AU3292" s="329">
        <f>VLOOKUP(C3292,[1]world!$A$2:$B$3555,2,FALSE)</f>
        <v>3</v>
      </c>
      <c r="AV3292" s="329">
        <v>547</v>
      </c>
      <c r="AW3292" s="304">
        <v>0.37</v>
      </c>
      <c r="AX3292" s="304">
        <v>16</v>
      </c>
      <c r="AY3292" s="304">
        <v>36</v>
      </c>
      <c r="AZ3292" s="304">
        <v>60</v>
      </c>
      <c r="BA3292" s="304">
        <v>16</v>
      </c>
      <c r="BB3292" s="304">
        <v>36</v>
      </c>
      <c r="BC3292" s="304">
        <v>60</v>
      </c>
      <c r="BD3292" s="304">
        <v>20</v>
      </c>
      <c r="BE3292" s="304">
        <v>20</v>
      </c>
      <c r="BF3292" s="304">
        <v>-999</v>
      </c>
      <c r="BG3292" s="304">
        <v>-999</v>
      </c>
      <c r="BH3292" s="304">
        <v>60</v>
      </c>
      <c r="BI3292" s="304">
        <v>60</v>
      </c>
      <c r="BJ3292" s="304">
        <v>0</v>
      </c>
      <c r="BK3292" s="304">
        <v>0</v>
      </c>
      <c r="BL3292" s="304">
        <v>0</v>
      </c>
    </row>
    <row r="3293" spans="1:64" ht="15" hidden="1" customHeight="1" x14ac:dyDescent="0.2">
      <c r="A3293" s="304" t="s">
        <v>6103</v>
      </c>
      <c r="B3293" s="304" t="s">
        <v>2503</v>
      </c>
      <c r="C3293" s="304">
        <v>3432</v>
      </c>
      <c r="D3293" s="349" t="s">
        <v>2823</v>
      </c>
      <c r="E3293" s="309">
        <v>-999</v>
      </c>
      <c r="F3293" s="309"/>
      <c r="G3293" s="324">
        <v>34.996899999999997</v>
      </c>
      <c r="H3293" s="324">
        <v>137.62729999999999</v>
      </c>
      <c r="I3293" s="324" t="s">
        <v>212</v>
      </c>
      <c r="J3293" s="366">
        <v>504.86</v>
      </c>
      <c r="K3293" s="331">
        <v>0.1</v>
      </c>
      <c r="L3293" s="304" t="str">
        <f t="shared" si="789"/>
        <v>C</v>
      </c>
      <c r="M3293" s="388">
        <v>0</v>
      </c>
      <c r="N3293" s="304"/>
      <c r="O3293" s="304">
        <v>21</v>
      </c>
      <c r="P3293" s="356"/>
      <c r="Q3293" s="356"/>
      <c r="R3293" s="304" t="s">
        <v>2503</v>
      </c>
      <c r="S3293" s="304"/>
      <c r="T3293" s="304"/>
      <c r="U3293" s="304"/>
      <c r="V3293" s="304"/>
      <c r="W3293" s="304" t="s">
        <v>900</v>
      </c>
      <c r="X3293" s="304" t="s">
        <v>232</v>
      </c>
      <c r="Y3293" s="366">
        <f t="shared" si="791"/>
        <v>506.6</v>
      </c>
      <c r="Z3293" s="304"/>
      <c r="AA3293" s="304"/>
      <c r="AB3293" s="304">
        <v>-999</v>
      </c>
      <c r="AC3293" s="304">
        <v>-999</v>
      </c>
      <c r="AD3293" s="366">
        <v>-999</v>
      </c>
      <c r="AE3293" s="304">
        <v>-999</v>
      </c>
      <c r="AF3293" s="304">
        <v>-999</v>
      </c>
      <c r="AG3293" s="304"/>
      <c r="AH3293" s="304">
        <v>7.0327899999999999E-2</v>
      </c>
      <c r="AI3293" s="312"/>
      <c r="AJ3293" s="332">
        <v>760</v>
      </c>
      <c r="AK3293" s="304">
        <f t="shared" si="790"/>
        <v>760</v>
      </c>
      <c r="AL3293" s="304">
        <f t="shared" si="788"/>
        <v>0.43</v>
      </c>
      <c r="AM3293" s="389" t="str">
        <f t="shared" si="792"/>
        <v/>
      </c>
      <c r="AN3293" s="304"/>
      <c r="AO3293" s="304"/>
      <c r="AP3293" s="312"/>
      <c r="AQ3293" s="312"/>
      <c r="AR3293" s="312"/>
      <c r="AS3293" s="304"/>
      <c r="AT3293" s="312"/>
      <c r="AU3293" s="329">
        <f>VLOOKUP(C3293,[1]world!$A$2:$B$3555,2,FALSE)</f>
        <v>3</v>
      </c>
      <c r="AV3293" s="329">
        <v>547</v>
      </c>
      <c r="AW3293" s="304">
        <v>0.37</v>
      </c>
      <c r="AX3293" s="304">
        <v>10</v>
      </c>
      <c r="AY3293" s="304">
        <v>36</v>
      </c>
      <c r="AZ3293" s="304">
        <v>36</v>
      </c>
      <c r="BA3293" s="304">
        <v>10</v>
      </c>
      <c r="BB3293" s="304">
        <v>36</v>
      </c>
      <c r="BC3293" s="304">
        <v>36</v>
      </c>
      <c r="BD3293" s="304">
        <v>20</v>
      </c>
      <c r="BE3293" s="304">
        <v>20</v>
      </c>
      <c r="BF3293" s="304">
        <v>-999</v>
      </c>
      <c r="BG3293" s="304">
        <v>-999</v>
      </c>
      <c r="BH3293" s="304">
        <v>1060</v>
      </c>
      <c r="BI3293" s="304">
        <v>1060</v>
      </c>
      <c r="BJ3293" s="304">
        <v>0</v>
      </c>
      <c r="BK3293" s="304">
        <v>0</v>
      </c>
      <c r="BL3293" s="304">
        <v>0</v>
      </c>
    </row>
    <row r="3294" spans="1:64" ht="15" hidden="1" customHeight="1" x14ac:dyDescent="0.2">
      <c r="A3294" s="304" t="s">
        <v>6103</v>
      </c>
      <c r="B3294" s="304" t="s">
        <v>2503</v>
      </c>
      <c r="C3294" s="304">
        <v>3433</v>
      </c>
      <c r="D3294" s="349" t="s">
        <v>2907</v>
      </c>
      <c r="E3294" s="309">
        <v>-999</v>
      </c>
      <c r="F3294" s="309"/>
      <c r="G3294" s="324">
        <v>35.180999999999997</v>
      </c>
      <c r="H3294" s="324">
        <v>137.0504</v>
      </c>
      <c r="I3294" s="324" t="s">
        <v>214</v>
      </c>
      <c r="J3294" s="366">
        <v>394.95</v>
      </c>
      <c r="K3294" s="331">
        <v>0.1</v>
      </c>
      <c r="L3294" s="304" t="str">
        <f t="shared" si="789"/>
        <v>C</v>
      </c>
      <c r="M3294" s="388">
        <v>0</v>
      </c>
      <c r="N3294" s="304"/>
      <c r="O3294" s="304">
        <v>21</v>
      </c>
      <c r="P3294" s="356"/>
      <c r="Q3294" s="356"/>
      <c r="R3294" s="304" t="s">
        <v>2503</v>
      </c>
      <c r="S3294" s="304"/>
      <c r="T3294" s="304"/>
      <c r="U3294" s="304"/>
      <c r="V3294" s="304"/>
      <c r="W3294" s="304" t="s">
        <v>4661</v>
      </c>
      <c r="X3294" s="304">
        <v>-999</v>
      </c>
      <c r="Y3294" s="366" t="str">
        <f t="shared" si="791"/>
        <v>-</v>
      </c>
      <c r="Z3294" s="304"/>
      <c r="AA3294" s="304"/>
      <c r="AB3294" s="304">
        <v>-999</v>
      </c>
      <c r="AC3294" s="304">
        <v>-999</v>
      </c>
      <c r="AD3294" s="366">
        <v>-999</v>
      </c>
      <c r="AE3294" s="304">
        <v>-999</v>
      </c>
      <c r="AF3294" s="304">
        <v>-999</v>
      </c>
      <c r="AG3294" s="304"/>
      <c r="AH3294" s="304">
        <v>1.25408E-2</v>
      </c>
      <c r="AI3294" s="312"/>
      <c r="AJ3294" s="332">
        <v>480</v>
      </c>
      <c r="AK3294" s="304">
        <f t="shared" si="790"/>
        <v>425</v>
      </c>
      <c r="AL3294" s="304">
        <f t="shared" si="788"/>
        <v>0.43</v>
      </c>
      <c r="AM3294" s="389" t="str">
        <f t="shared" si="792"/>
        <v/>
      </c>
      <c r="AN3294" s="304"/>
      <c r="AO3294" s="304"/>
      <c r="AP3294" s="312"/>
      <c r="AQ3294" s="312"/>
      <c r="AR3294" s="312"/>
      <c r="AS3294" s="304"/>
      <c r="AT3294" s="312"/>
      <c r="AU3294" s="329">
        <f>VLOOKUP(C3294,[1]world!$A$2:$B$3555,2,FALSE)</f>
        <v>5</v>
      </c>
      <c r="AV3294" s="329">
        <v>402</v>
      </c>
      <c r="AW3294" s="304">
        <v>0.37</v>
      </c>
      <c r="AX3294" s="304">
        <v>152</v>
      </c>
      <c r="AY3294" s="304">
        <v>184</v>
      </c>
      <c r="AZ3294" s="304">
        <v>200</v>
      </c>
      <c r="BA3294" s="304">
        <v>152</v>
      </c>
      <c r="BB3294" s="304">
        <v>184</v>
      </c>
      <c r="BC3294" s="304">
        <v>200</v>
      </c>
      <c r="BD3294" s="304">
        <v>140</v>
      </c>
      <c r="BE3294" s="304">
        <v>140</v>
      </c>
      <c r="BF3294" s="304">
        <v>-999</v>
      </c>
      <c r="BG3294" s="304">
        <v>-999</v>
      </c>
      <c r="BH3294" s="304">
        <v>200</v>
      </c>
      <c r="BI3294" s="304">
        <v>200</v>
      </c>
      <c r="BJ3294" s="304">
        <v>0</v>
      </c>
      <c r="BK3294" s="304">
        <v>0</v>
      </c>
      <c r="BL3294" s="304">
        <v>0</v>
      </c>
    </row>
    <row r="3295" spans="1:64" ht="15" hidden="1" customHeight="1" x14ac:dyDescent="0.2">
      <c r="A3295" s="304" t="s">
        <v>6103</v>
      </c>
      <c r="B3295" s="304" t="s">
        <v>2503</v>
      </c>
      <c r="C3295" s="304">
        <v>3434</v>
      </c>
      <c r="D3295" s="349" t="s">
        <v>2804</v>
      </c>
      <c r="E3295" s="309">
        <v>-999</v>
      </c>
      <c r="F3295" s="309"/>
      <c r="G3295" s="324">
        <v>34.960299999999997</v>
      </c>
      <c r="H3295" s="324">
        <v>137.2406</v>
      </c>
      <c r="I3295" s="324" t="s">
        <v>214</v>
      </c>
      <c r="J3295" s="366">
        <v>499.11</v>
      </c>
      <c r="K3295" s="331">
        <v>0.1</v>
      </c>
      <c r="L3295" s="304" t="str">
        <f t="shared" si="789"/>
        <v>C</v>
      </c>
      <c r="M3295" s="388">
        <v>0</v>
      </c>
      <c r="N3295" s="304"/>
      <c r="O3295" s="304">
        <v>21</v>
      </c>
      <c r="P3295" s="356"/>
      <c r="Q3295" s="356"/>
      <c r="R3295" s="304" t="s">
        <v>2503</v>
      </c>
      <c r="S3295" s="304"/>
      <c r="T3295" s="304"/>
      <c r="U3295" s="304"/>
      <c r="V3295" s="304"/>
      <c r="W3295" s="304" t="s">
        <v>4661</v>
      </c>
      <c r="X3295" s="304">
        <v>-999</v>
      </c>
      <c r="Y3295" s="366" t="str">
        <f t="shared" si="791"/>
        <v>-</v>
      </c>
      <c r="Z3295" s="304"/>
      <c r="AA3295" s="304"/>
      <c r="AB3295" s="304">
        <v>-999</v>
      </c>
      <c r="AC3295" s="304">
        <v>-999</v>
      </c>
      <c r="AD3295" s="366">
        <v>-999</v>
      </c>
      <c r="AE3295" s="304">
        <v>-999</v>
      </c>
      <c r="AF3295" s="304">
        <v>-999</v>
      </c>
      <c r="AG3295" s="304"/>
      <c r="AH3295" s="304">
        <v>4.3145900000000001E-2</v>
      </c>
      <c r="AI3295" s="312"/>
      <c r="AJ3295" s="332">
        <v>760</v>
      </c>
      <c r="AK3295" s="304">
        <f t="shared" si="790"/>
        <v>760</v>
      </c>
      <c r="AL3295" s="304">
        <f t="shared" si="788"/>
        <v>0.43</v>
      </c>
      <c r="AM3295" s="389" t="str">
        <f t="shared" si="792"/>
        <v/>
      </c>
      <c r="AN3295" s="304"/>
      <c r="AO3295" s="304"/>
      <c r="AP3295" s="312"/>
      <c r="AQ3295" s="312"/>
      <c r="AR3295" s="312"/>
      <c r="AS3295" s="304"/>
      <c r="AT3295" s="312"/>
      <c r="AU3295" s="329">
        <f>VLOOKUP(C3295,[1]world!$A$2:$B$3555,2,FALSE)</f>
        <v>1</v>
      </c>
      <c r="AV3295" s="329">
        <v>519</v>
      </c>
      <c r="AW3295" s="304">
        <v>0.37</v>
      </c>
      <c r="AX3295" s="304">
        <v>22</v>
      </c>
      <c r="AY3295" s="304">
        <v>36</v>
      </c>
      <c r="AZ3295" s="304">
        <v>40</v>
      </c>
      <c r="BA3295" s="304">
        <v>22</v>
      </c>
      <c r="BB3295" s="304">
        <v>36</v>
      </c>
      <c r="BC3295" s="304">
        <v>40</v>
      </c>
      <c r="BD3295" s="304">
        <v>20</v>
      </c>
      <c r="BE3295" s="304">
        <v>20</v>
      </c>
      <c r="BF3295" s="304">
        <v>-999</v>
      </c>
      <c r="BG3295" s="304">
        <v>-999</v>
      </c>
      <c r="BH3295" s="304">
        <v>40</v>
      </c>
      <c r="BI3295" s="304">
        <v>40</v>
      </c>
      <c r="BJ3295" s="304">
        <v>0</v>
      </c>
      <c r="BK3295" s="304">
        <v>0</v>
      </c>
      <c r="BL3295" s="304">
        <v>0</v>
      </c>
    </row>
    <row r="3296" spans="1:64" ht="15" hidden="1" customHeight="1" x14ac:dyDescent="0.2">
      <c r="A3296" s="304" t="s">
        <v>6103</v>
      </c>
      <c r="B3296" s="304" t="s">
        <v>2503</v>
      </c>
      <c r="C3296" s="304">
        <v>3435</v>
      </c>
      <c r="D3296" s="349" t="s">
        <v>2797</v>
      </c>
      <c r="E3296" s="309">
        <v>-999</v>
      </c>
      <c r="F3296" s="309"/>
      <c r="G3296" s="324">
        <v>34.947899999999997</v>
      </c>
      <c r="H3296" s="324">
        <v>137.4144</v>
      </c>
      <c r="I3296" s="324" t="s">
        <v>214</v>
      </c>
      <c r="J3296" s="366">
        <v>586.94000000000005</v>
      </c>
      <c r="K3296" s="331">
        <v>0.1</v>
      </c>
      <c r="L3296" s="304" t="str">
        <f t="shared" si="789"/>
        <v>C</v>
      </c>
      <c r="M3296" s="388">
        <v>0</v>
      </c>
      <c r="N3296" s="304"/>
      <c r="O3296" s="304">
        <v>21</v>
      </c>
      <c r="P3296" s="356"/>
      <c r="Q3296" s="356"/>
      <c r="R3296" s="304" t="s">
        <v>2503</v>
      </c>
      <c r="S3296" s="304"/>
      <c r="T3296" s="304"/>
      <c r="U3296" s="304"/>
      <c r="V3296" s="304"/>
      <c r="W3296" s="304" t="s">
        <v>4661</v>
      </c>
      <c r="X3296" s="304">
        <v>-999</v>
      </c>
      <c r="Y3296" s="366" t="str">
        <f t="shared" si="791"/>
        <v>-</v>
      </c>
      <c r="Z3296" s="304"/>
      <c r="AA3296" s="304"/>
      <c r="AB3296" s="304">
        <v>-999</v>
      </c>
      <c r="AC3296" s="304">
        <v>-999</v>
      </c>
      <c r="AD3296" s="366">
        <v>-999</v>
      </c>
      <c r="AE3296" s="304">
        <v>-999</v>
      </c>
      <c r="AF3296" s="304">
        <v>-999</v>
      </c>
      <c r="AG3296" s="304"/>
      <c r="AH3296" s="304">
        <v>3.7049699999999998E-2</v>
      </c>
      <c r="AI3296" s="312"/>
      <c r="AJ3296" s="332">
        <v>760</v>
      </c>
      <c r="AK3296" s="304">
        <f t="shared" si="790"/>
        <v>760</v>
      </c>
      <c r="AL3296" s="304">
        <f t="shared" si="788"/>
        <v>0.43</v>
      </c>
      <c r="AM3296" s="389" t="str">
        <f t="shared" si="792"/>
        <v/>
      </c>
      <c r="AN3296" s="304"/>
      <c r="AO3296" s="304"/>
      <c r="AP3296" s="312"/>
      <c r="AQ3296" s="312"/>
      <c r="AR3296" s="312"/>
      <c r="AS3296" s="304"/>
      <c r="AT3296" s="312"/>
      <c r="AU3296" s="329">
        <f>VLOOKUP(C3296,[1]world!$A$2:$B$3555,2,FALSE)</f>
        <v>9</v>
      </c>
      <c r="AV3296" s="329">
        <v>497</v>
      </c>
      <c r="AW3296" s="304">
        <v>0.37</v>
      </c>
      <c r="AX3296" s="304">
        <v>16</v>
      </c>
      <c r="AY3296" s="304">
        <v>16</v>
      </c>
      <c r="AZ3296" s="304">
        <v>40</v>
      </c>
      <c r="BA3296" s="304">
        <v>16</v>
      </c>
      <c r="BB3296" s="304">
        <v>16</v>
      </c>
      <c r="BC3296" s="304">
        <v>40</v>
      </c>
      <c r="BD3296" s="304">
        <v>20</v>
      </c>
      <c r="BE3296" s="304">
        <v>20</v>
      </c>
      <c r="BF3296" s="304">
        <v>-999</v>
      </c>
      <c r="BG3296" s="304">
        <v>-999</v>
      </c>
      <c r="BH3296" s="304">
        <v>40</v>
      </c>
      <c r="BI3296" s="304">
        <v>40</v>
      </c>
      <c r="BJ3296" s="304">
        <v>0</v>
      </c>
      <c r="BK3296" s="304">
        <v>0</v>
      </c>
      <c r="BL3296" s="304">
        <v>0</v>
      </c>
    </row>
    <row r="3297" spans="1:64" ht="15" hidden="1" customHeight="1" x14ac:dyDescent="0.2">
      <c r="A3297" s="304" t="s">
        <v>6103</v>
      </c>
      <c r="B3297" s="304" t="s">
        <v>2503</v>
      </c>
      <c r="C3297" s="304">
        <v>3436</v>
      </c>
      <c r="D3297" s="349" t="s">
        <v>2775</v>
      </c>
      <c r="E3297" s="309">
        <v>-999</v>
      </c>
      <c r="F3297" s="309"/>
      <c r="G3297" s="324">
        <v>34.894300000000001</v>
      </c>
      <c r="H3297" s="324">
        <v>137.4906</v>
      </c>
      <c r="I3297" s="324" t="s">
        <v>214</v>
      </c>
      <c r="J3297" s="366">
        <v>690.63</v>
      </c>
      <c r="K3297" s="331">
        <v>0.1</v>
      </c>
      <c r="L3297" s="304" t="str">
        <f t="shared" si="789"/>
        <v>C</v>
      </c>
      <c r="M3297" s="388">
        <v>0</v>
      </c>
      <c r="N3297" s="304"/>
      <c r="O3297" s="304">
        <v>21</v>
      </c>
      <c r="P3297" s="356"/>
      <c r="Q3297" s="356"/>
      <c r="R3297" s="304" t="s">
        <v>2503</v>
      </c>
      <c r="S3297" s="304"/>
      <c r="T3297" s="304"/>
      <c r="U3297" s="304"/>
      <c r="V3297" s="304"/>
      <c r="W3297" s="304" t="s">
        <v>4661</v>
      </c>
      <c r="X3297" s="304">
        <v>-999</v>
      </c>
      <c r="Y3297" s="366" t="str">
        <f t="shared" si="791"/>
        <v>-</v>
      </c>
      <c r="Z3297" s="304"/>
      <c r="AA3297" s="304"/>
      <c r="AB3297" s="304">
        <v>-999</v>
      </c>
      <c r="AC3297" s="304">
        <v>-999</v>
      </c>
      <c r="AD3297" s="366">
        <v>-999</v>
      </c>
      <c r="AE3297" s="304">
        <v>-999</v>
      </c>
      <c r="AF3297" s="304">
        <v>-999</v>
      </c>
      <c r="AG3297" s="304"/>
      <c r="AH3297" s="304">
        <v>1.9046899999999999E-2</v>
      </c>
      <c r="AI3297" s="312"/>
      <c r="AJ3297" s="332">
        <v>641</v>
      </c>
      <c r="AK3297" s="304">
        <f t="shared" si="790"/>
        <v>690</v>
      </c>
      <c r="AL3297" s="304">
        <f t="shared" si="788"/>
        <v>0.43</v>
      </c>
      <c r="AM3297" s="389" t="str">
        <f t="shared" si="792"/>
        <v/>
      </c>
      <c r="AN3297" s="304"/>
      <c r="AO3297" s="304"/>
      <c r="AP3297" s="312"/>
      <c r="AQ3297" s="312"/>
      <c r="AR3297" s="312"/>
      <c r="AS3297" s="304"/>
      <c r="AT3297" s="312"/>
      <c r="AU3297" s="329">
        <f>VLOOKUP(C3297,[1]world!$A$2:$B$3555,2,FALSE)</f>
        <v>7</v>
      </c>
      <c r="AV3297" s="329">
        <v>388</v>
      </c>
      <c r="AW3297" s="304">
        <v>0.37</v>
      </c>
      <c r="AX3297" s="304">
        <v>10</v>
      </c>
      <c r="AY3297" s="304">
        <v>10</v>
      </c>
      <c r="AZ3297" s="304">
        <v>70</v>
      </c>
      <c r="BA3297" s="304">
        <v>10</v>
      </c>
      <c r="BB3297" s="304">
        <v>10</v>
      </c>
      <c r="BC3297" s="304">
        <v>70</v>
      </c>
      <c r="BD3297" s="304">
        <v>40</v>
      </c>
      <c r="BE3297" s="304">
        <v>40</v>
      </c>
      <c r="BF3297" s="304">
        <v>-999</v>
      </c>
      <c r="BG3297" s="304">
        <v>-999</v>
      </c>
      <c r="BH3297" s="304">
        <v>60</v>
      </c>
      <c r="BI3297" s="304">
        <v>60</v>
      </c>
      <c r="BJ3297" s="304">
        <v>0</v>
      </c>
      <c r="BK3297" s="304">
        <v>0</v>
      </c>
      <c r="BL3297" s="304">
        <v>0</v>
      </c>
    </row>
    <row r="3298" spans="1:64" ht="15" hidden="1" customHeight="1" x14ac:dyDescent="0.2">
      <c r="A3298" s="304" t="s">
        <v>6176</v>
      </c>
      <c r="B3298" s="304" t="s">
        <v>1612</v>
      </c>
      <c r="C3298" s="304">
        <v>3437</v>
      </c>
      <c r="D3298" s="349" t="s">
        <v>2886</v>
      </c>
      <c r="E3298" s="304" t="s">
        <v>2886</v>
      </c>
      <c r="F3298" s="304"/>
      <c r="G3298" s="324">
        <v>35.157699999999998</v>
      </c>
      <c r="H3298" s="324">
        <v>140.32220000000001</v>
      </c>
      <c r="I3298" s="324" t="s">
        <v>212</v>
      </c>
      <c r="J3298" s="368">
        <f>U3298</f>
        <v>321.12252849020518</v>
      </c>
      <c r="K3298" s="331">
        <v>0.13</v>
      </c>
      <c r="L3298" s="304" t="str">
        <f t="shared" si="789"/>
        <v>D</v>
      </c>
      <c r="M3298" s="388">
        <v>1</v>
      </c>
      <c r="N3298" s="304">
        <v>287</v>
      </c>
      <c r="O3298" s="304">
        <v>20</v>
      </c>
      <c r="P3298" s="331"/>
      <c r="Q3298" s="356"/>
      <c r="R3298" s="304"/>
      <c r="S3298" s="356">
        <v>321.12252849020518</v>
      </c>
      <c r="T3298" s="356">
        <v>345.25668553383679</v>
      </c>
      <c r="U3298" s="356">
        <f>IF(O3298&lt;=10,T3298,IF(O3298&gt;=20,S3298,((O3298-10)*(S3298-T3298)/10+T3298)))</f>
        <v>321.12252849020518</v>
      </c>
      <c r="V3298" s="356"/>
      <c r="W3298" s="304" t="s">
        <v>890</v>
      </c>
      <c r="X3298" s="304" t="s">
        <v>205</v>
      </c>
      <c r="Y3298" s="366">
        <f t="shared" si="791"/>
        <v>424.8</v>
      </c>
      <c r="Z3298" s="304"/>
      <c r="AA3298" s="304"/>
      <c r="AB3298" s="304">
        <v>-999</v>
      </c>
      <c r="AC3298" s="304">
        <v>-999</v>
      </c>
      <c r="AD3298" s="366">
        <v>-999</v>
      </c>
      <c r="AE3298" s="304">
        <v>-999</v>
      </c>
      <c r="AF3298" s="304">
        <v>-999</v>
      </c>
      <c r="AG3298" s="304"/>
      <c r="AH3298" s="304">
        <v>1.5625199999999999E-2</v>
      </c>
      <c r="AI3298" s="312"/>
      <c r="AJ3298" s="332">
        <v>558</v>
      </c>
      <c r="AK3298" s="304">
        <f t="shared" si="790"/>
        <v>555</v>
      </c>
      <c r="AL3298" s="304">
        <f t="shared" si="788"/>
        <v>0.43</v>
      </c>
      <c r="AM3298" s="389" t="str">
        <f t="shared" si="792"/>
        <v/>
      </c>
      <c r="AN3298" s="304"/>
      <c r="AO3298" s="304"/>
      <c r="AP3298" s="312"/>
      <c r="AQ3298" s="312"/>
      <c r="AR3298" s="312"/>
      <c r="AS3298" s="304"/>
      <c r="AT3298" s="312"/>
      <c r="AU3298" s="329">
        <f>VLOOKUP(C3298,[1]world!$A$2:$B$3555,2,FALSE)</f>
        <v>7</v>
      </c>
      <c r="AV3298" s="329">
        <v>388</v>
      </c>
      <c r="AW3298" s="304">
        <v>0.37</v>
      </c>
      <c r="AX3298" s="304">
        <v>12</v>
      </c>
      <c r="AY3298" s="304">
        <v>-999</v>
      </c>
      <c r="AZ3298" s="304">
        <v>-999</v>
      </c>
      <c r="BA3298" s="304">
        <v>12</v>
      </c>
      <c r="BB3298" s="304">
        <v>-999</v>
      </c>
      <c r="BC3298" s="304">
        <v>-999</v>
      </c>
      <c r="BD3298" s="304">
        <v>12</v>
      </c>
      <c r="BE3298" s="304">
        <v>12</v>
      </c>
      <c r="BF3298" s="304">
        <v>440</v>
      </c>
      <c r="BG3298" s="304">
        <v>2100</v>
      </c>
      <c r="BH3298" s="304">
        <f>BI3298</f>
        <v>-999</v>
      </c>
      <c r="BI3298" s="304">
        <f>BC3298</f>
        <v>-999</v>
      </c>
      <c r="BJ3298" s="304">
        <v>0</v>
      </c>
      <c r="BK3298" s="304">
        <v>0</v>
      </c>
      <c r="BL3298" s="304">
        <v>0</v>
      </c>
    </row>
    <row r="3299" spans="1:64" ht="15" hidden="1" customHeight="1" x14ac:dyDescent="0.2">
      <c r="A3299" s="304" t="s">
        <v>6176</v>
      </c>
      <c r="B3299" s="304" t="s">
        <v>1612</v>
      </c>
      <c r="C3299" s="304">
        <v>3438</v>
      </c>
      <c r="D3299" s="349" t="s">
        <v>2874</v>
      </c>
      <c r="E3299" s="304" t="s">
        <v>2874</v>
      </c>
      <c r="F3299" s="304"/>
      <c r="G3299" s="324">
        <v>35.115499999999997</v>
      </c>
      <c r="H3299" s="324">
        <v>140.10220000000001</v>
      </c>
      <c r="I3299" s="324" t="s">
        <v>212</v>
      </c>
      <c r="J3299" s="368">
        <f>U3299</f>
        <v>175.673300285138</v>
      </c>
      <c r="K3299" s="331">
        <v>0.13</v>
      </c>
      <c r="L3299" s="304" t="str">
        <f t="shared" si="789"/>
        <v>E</v>
      </c>
      <c r="M3299" s="388">
        <v>1</v>
      </c>
      <c r="N3299" s="304">
        <v>157.9</v>
      </c>
      <c r="O3299" s="304">
        <v>20</v>
      </c>
      <c r="P3299" s="331"/>
      <c r="Q3299" s="356"/>
      <c r="R3299" s="304"/>
      <c r="S3299" s="356">
        <v>175.673300285138</v>
      </c>
      <c r="T3299" s="356">
        <v>187.63665776590051</v>
      </c>
      <c r="U3299" s="356">
        <f>IF(O3299&lt;=10,T3299,IF(O3299&gt;=20,S3299,((O3299-10)*(S3299-T3299)/10+T3299)))</f>
        <v>175.673300285138</v>
      </c>
      <c r="V3299" s="356"/>
      <c r="W3299" s="304" t="s">
        <v>1657</v>
      </c>
      <c r="X3299" s="304" t="s">
        <v>240</v>
      </c>
      <c r="Y3299" s="366">
        <f t="shared" si="791"/>
        <v>181.5</v>
      </c>
      <c r="Z3299" s="304">
        <v>0.2</v>
      </c>
      <c r="AA3299" s="304"/>
      <c r="AB3299" s="304">
        <v>-999</v>
      </c>
      <c r="AC3299" s="304">
        <v>-999</v>
      </c>
      <c r="AD3299" s="366">
        <v>-999</v>
      </c>
      <c r="AE3299" s="304">
        <v>-999</v>
      </c>
      <c r="AF3299" s="304">
        <v>-999</v>
      </c>
      <c r="AG3299" s="304"/>
      <c r="AH3299" s="304">
        <v>5.5206400000000003E-3</v>
      </c>
      <c r="AI3299" s="312"/>
      <c r="AJ3299" s="332">
        <v>329</v>
      </c>
      <c r="AK3299" s="304">
        <f t="shared" si="790"/>
        <v>270</v>
      </c>
      <c r="AL3299" s="304">
        <f t="shared" si="788"/>
        <v>0.43</v>
      </c>
      <c r="AM3299" s="389" t="str">
        <f t="shared" si="792"/>
        <v/>
      </c>
      <c r="AN3299" s="304"/>
      <c r="AO3299" s="304"/>
      <c r="AP3299" s="312"/>
      <c r="AQ3299" s="312"/>
      <c r="AR3299" s="312"/>
      <c r="AS3299" s="304"/>
      <c r="AT3299" s="312"/>
      <c r="AU3299" s="329">
        <f>VLOOKUP(C3299,[1]world!$A$2:$B$3555,2,FALSE)</f>
        <v>11</v>
      </c>
      <c r="AV3299" s="329">
        <v>328</v>
      </c>
      <c r="AW3299" s="304">
        <v>0.37</v>
      </c>
      <c r="AX3299" s="304">
        <v>220</v>
      </c>
      <c r="AY3299" s="304">
        <v>-999</v>
      </c>
      <c r="AZ3299" s="304">
        <v>420</v>
      </c>
      <c r="BA3299" s="304">
        <v>220</v>
      </c>
      <c r="BB3299" s="304">
        <v>-999</v>
      </c>
      <c r="BC3299" s="304">
        <v>420</v>
      </c>
      <c r="BD3299" s="304">
        <v>220</v>
      </c>
      <c r="BE3299" s="304">
        <v>220</v>
      </c>
      <c r="BF3299" s="304">
        <v>-999</v>
      </c>
      <c r="BG3299" s="304">
        <v>-999</v>
      </c>
      <c r="BH3299" s="304">
        <v>420</v>
      </c>
      <c r="BI3299" s="304">
        <v>420</v>
      </c>
      <c r="BJ3299" s="304">
        <v>2</v>
      </c>
      <c r="BK3299" s="304" t="s">
        <v>4954</v>
      </c>
      <c r="BL3299" s="304">
        <v>2</v>
      </c>
    </row>
    <row r="3300" spans="1:64" ht="15" hidden="1" customHeight="1" x14ac:dyDescent="0.2">
      <c r="A3300" s="304" t="s">
        <v>6175</v>
      </c>
      <c r="B3300" s="304" t="s">
        <v>1612</v>
      </c>
      <c r="C3300" s="304">
        <v>3439</v>
      </c>
      <c r="D3300" s="349" t="s">
        <v>2810</v>
      </c>
      <c r="E3300" s="304" t="s">
        <v>2810</v>
      </c>
      <c r="F3300" s="304"/>
      <c r="G3300" s="324">
        <v>34.970700000000001</v>
      </c>
      <c r="H3300" s="324">
        <v>139.94589999999999</v>
      </c>
      <c r="I3300" s="324" t="s">
        <v>214</v>
      </c>
      <c r="J3300" s="368">
        <f>EXP(0.52*LN(AJ3300)+0.48*LN(AV3300))</f>
        <v>543.18115776644527</v>
      </c>
      <c r="K3300" s="331">
        <f>SQRT(0.52*AL3300^2+0.48*AW3300^2)</f>
        <v>0.402318281960937</v>
      </c>
      <c r="L3300" s="304" t="str">
        <f t="shared" si="789"/>
        <v>C</v>
      </c>
      <c r="M3300" s="388" t="s">
        <v>6097</v>
      </c>
      <c r="N3300" s="304"/>
      <c r="O3300" s="304">
        <v>21</v>
      </c>
      <c r="P3300" s="356"/>
      <c r="Q3300" s="356"/>
      <c r="R3300" s="304"/>
      <c r="S3300" s="356"/>
      <c r="T3300" s="304"/>
      <c r="U3300" s="356"/>
      <c r="V3300" s="304"/>
      <c r="W3300" s="310" t="s">
        <v>4661</v>
      </c>
      <c r="X3300" s="304">
        <v>-999</v>
      </c>
      <c r="Y3300" s="366" t="str">
        <f t="shared" si="791"/>
        <v>-</v>
      </c>
      <c r="Z3300" s="304"/>
      <c r="AA3300" s="304"/>
      <c r="AB3300" s="304">
        <v>-999</v>
      </c>
      <c r="AC3300" s="304">
        <v>-999</v>
      </c>
      <c r="AD3300" s="366">
        <v>-999</v>
      </c>
      <c r="AE3300" s="304">
        <v>-999</v>
      </c>
      <c r="AF3300" s="304">
        <v>-999</v>
      </c>
      <c r="AG3300" s="304"/>
      <c r="AH3300" s="304">
        <v>2.40684E-2</v>
      </c>
      <c r="AI3300" s="312"/>
      <c r="AJ3300" s="332">
        <v>741</v>
      </c>
      <c r="AK3300" s="304">
        <f t="shared" si="790"/>
        <v>690</v>
      </c>
      <c r="AL3300" s="363">
        <v>0.43</v>
      </c>
      <c r="AM3300" s="389" t="str">
        <f t="shared" si="792"/>
        <v/>
      </c>
      <c r="AN3300" s="304"/>
      <c r="AO3300" s="304"/>
      <c r="AP3300" s="312"/>
      <c r="AQ3300" s="312"/>
      <c r="AR3300" s="312"/>
      <c r="AS3300" s="304"/>
      <c r="AT3300" s="312"/>
      <c r="AU3300" s="329">
        <f>VLOOKUP(C3300,[1]world!$A$2:$B$3555,2,FALSE)</f>
        <v>7</v>
      </c>
      <c r="AV3300" s="329">
        <v>388</v>
      </c>
      <c r="AW3300" s="304">
        <v>0.37</v>
      </c>
      <c r="AX3300" s="304">
        <v>140</v>
      </c>
      <c r="AY3300" s="304">
        <v>-999</v>
      </c>
      <c r="AZ3300" s="304">
        <v>160</v>
      </c>
      <c r="BA3300" s="304">
        <v>140</v>
      </c>
      <c r="BB3300" s="304">
        <v>-999</v>
      </c>
      <c r="BC3300" s="304">
        <v>160</v>
      </c>
      <c r="BD3300" s="304">
        <v>140</v>
      </c>
      <c r="BE3300" s="304">
        <v>140</v>
      </c>
      <c r="BF3300" s="304">
        <v>-999</v>
      </c>
      <c r="BG3300" s="304">
        <v>-999</v>
      </c>
      <c r="BH3300" s="304">
        <v>160</v>
      </c>
      <c r="BI3300" s="304">
        <v>160</v>
      </c>
      <c r="BJ3300" s="304">
        <v>2</v>
      </c>
      <c r="BK3300" s="304" t="s">
        <v>4954</v>
      </c>
      <c r="BL3300" s="304">
        <v>2</v>
      </c>
    </row>
    <row r="3301" spans="1:64" ht="15" hidden="1" customHeight="1" x14ac:dyDescent="0.2">
      <c r="A3301" s="304" t="s">
        <v>6159</v>
      </c>
      <c r="B3301" s="304" t="s">
        <v>2503</v>
      </c>
      <c r="C3301" s="304">
        <v>3440</v>
      </c>
      <c r="D3301" s="349" t="s">
        <v>2992</v>
      </c>
      <c r="E3301" s="309">
        <v>-999</v>
      </c>
      <c r="F3301" s="309"/>
      <c r="G3301" s="324">
        <v>35.341200000000001</v>
      </c>
      <c r="H3301" s="324">
        <v>139.8586</v>
      </c>
      <c r="I3301" s="324" t="s">
        <v>214</v>
      </c>
      <c r="J3301" s="368">
        <v>221.35919999999999</v>
      </c>
      <c r="K3301" s="331">
        <v>0.1</v>
      </c>
      <c r="L3301" s="304" t="str">
        <f t="shared" si="789"/>
        <v>D</v>
      </c>
      <c r="M3301" s="388">
        <v>0</v>
      </c>
      <c r="N3301" s="304"/>
      <c r="O3301" s="304">
        <v>21</v>
      </c>
      <c r="P3301" s="356"/>
      <c r="Q3301" s="356"/>
      <c r="R3301" s="304" t="s">
        <v>6159</v>
      </c>
      <c r="S3301" s="304"/>
      <c r="T3301" s="304"/>
      <c r="U3301" s="304"/>
      <c r="V3301" s="304"/>
      <c r="W3301" s="304" t="s">
        <v>4661</v>
      </c>
      <c r="X3301" s="304">
        <v>-999</v>
      </c>
      <c r="Y3301" s="366" t="str">
        <f t="shared" si="791"/>
        <v>-</v>
      </c>
      <c r="Z3301" s="304"/>
      <c r="AA3301" s="304"/>
      <c r="AB3301" s="304">
        <v>-999</v>
      </c>
      <c r="AC3301" s="304">
        <v>-999</v>
      </c>
      <c r="AD3301" s="366">
        <v>-999</v>
      </c>
      <c r="AE3301" s="304">
        <v>-999</v>
      </c>
      <c r="AF3301" s="304">
        <v>-999</v>
      </c>
      <c r="AG3301" s="304"/>
      <c r="AH3301" s="304">
        <v>1.29636E-2</v>
      </c>
      <c r="AI3301" s="312"/>
      <c r="AJ3301" s="332">
        <v>489</v>
      </c>
      <c r="AK3301" s="304">
        <f t="shared" si="790"/>
        <v>425</v>
      </c>
      <c r="AL3301" s="304">
        <f>IF(AH3301&lt;=0.0022,0.2,0.43)</f>
        <v>0.43</v>
      </c>
      <c r="AM3301" s="389" t="str">
        <f t="shared" si="792"/>
        <v/>
      </c>
      <c r="AN3301" s="304"/>
      <c r="AO3301" s="304"/>
      <c r="AP3301" s="312"/>
      <c r="AQ3301" s="312"/>
      <c r="AR3301" s="312"/>
      <c r="AS3301" s="304"/>
      <c r="AT3301" s="312"/>
      <c r="AU3301" s="329">
        <f>VLOOKUP(C3301,[1]world!$A$2:$B$3555,2,FALSE)</f>
        <v>11</v>
      </c>
      <c r="AV3301" s="329">
        <v>328</v>
      </c>
      <c r="AW3301" s="304">
        <v>0.37</v>
      </c>
      <c r="AX3301" s="304">
        <v>1500</v>
      </c>
      <c r="AY3301" s="304">
        <v>-999</v>
      </c>
      <c r="AZ3301" s="304">
        <v>3440</v>
      </c>
      <c r="BA3301" s="304">
        <v>1500</v>
      </c>
      <c r="BB3301" s="304">
        <v>-999</v>
      </c>
      <c r="BC3301" s="304">
        <v>3440</v>
      </c>
      <c r="BD3301" s="304">
        <v>1500</v>
      </c>
      <c r="BE3301" s="304">
        <v>1500</v>
      </c>
      <c r="BF3301" s="304">
        <v>-999</v>
      </c>
      <c r="BG3301" s="304">
        <v>-999</v>
      </c>
      <c r="BH3301" s="304">
        <v>3440</v>
      </c>
      <c r="BI3301" s="304">
        <v>3440</v>
      </c>
      <c r="BJ3301" s="304">
        <v>2</v>
      </c>
      <c r="BK3301" s="304" t="s">
        <v>4954</v>
      </c>
      <c r="BL3301" s="304">
        <v>2</v>
      </c>
    </row>
    <row r="3302" spans="1:64" ht="15" hidden="1" customHeight="1" x14ac:dyDescent="0.2">
      <c r="A3302" s="304" t="s">
        <v>6103</v>
      </c>
      <c r="B3302" s="304" t="s">
        <v>2503</v>
      </c>
      <c r="C3302" s="304">
        <v>3441</v>
      </c>
      <c r="D3302" s="349" t="s">
        <v>2894</v>
      </c>
      <c r="E3302" s="309">
        <v>-999</v>
      </c>
      <c r="F3302" s="309"/>
      <c r="G3302" s="324">
        <v>35.168100000000003</v>
      </c>
      <c r="H3302" s="324">
        <v>140.34309999999999</v>
      </c>
      <c r="I3302" s="324" t="s">
        <v>214</v>
      </c>
      <c r="J3302" s="368">
        <v>526.41510000000005</v>
      </c>
      <c r="K3302" s="331">
        <v>0.1</v>
      </c>
      <c r="L3302" s="304" t="str">
        <f t="shared" si="789"/>
        <v>C</v>
      </c>
      <c r="M3302" s="388">
        <v>0</v>
      </c>
      <c r="N3302" s="304"/>
      <c r="O3302" s="304">
        <v>21</v>
      </c>
      <c r="P3302" s="356"/>
      <c r="Q3302" s="356"/>
      <c r="R3302" s="304" t="s">
        <v>2503</v>
      </c>
      <c r="S3302" s="304"/>
      <c r="T3302" s="304"/>
      <c r="U3302" s="304"/>
      <c r="V3302" s="304"/>
      <c r="W3302" s="304" t="s">
        <v>4661</v>
      </c>
      <c r="X3302" s="304">
        <v>-999</v>
      </c>
      <c r="Y3302" s="366" t="str">
        <f t="shared" si="791"/>
        <v>-</v>
      </c>
      <c r="Z3302" s="304"/>
      <c r="AA3302" s="304"/>
      <c r="AB3302" s="304">
        <v>-999</v>
      </c>
      <c r="AC3302" s="304">
        <v>-999</v>
      </c>
      <c r="AD3302" s="366">
        <v>-999</v>
      </c>
      <c r="AE3302" s="304">
        <v>-999</v>
      </c>
      <c r="AF3302" s="304">
        <v>-999</v>
      </c>
      <c r="AG3302" s="304"/>
      <c r="AH3302" s="304">
        <v>2.35082E-2</v>
      </c>
      <c r="AI3302" s="312"/>
      <c r="AJ3302" s="332">
        <v>730</v>
      </c>
      <c r="AK3302" s="304">
        <f t="shared" si="790"/>
        <v>690</v>
      </c>
      <c r="AL3302" s="304">
        <f>IF(AH3302&lt;=0.0022,0.2,0.43)</f>
        <v>0.43</v>
      </c>
      <c r="AM3302" s="389" t="str">
        <f t="shared" si="792"/>
        <v/>
      </c>
      <c r="AN3302" s="304"/>
      <c r="AO3302" s="304"/>
      <c r="AP3302" s="312"/>
      <c r="AQ3302" s="312"/>
      <c r="AR3302" s="312"/>
      <c r="AS3302" s="304"/>
      <c r="AT3302" s="312"/>
      <c r="AU3302" s="329">
        <f>VLOOKUP(C3302,[1]world!$A$2:$B$3555,2,FALSE)</f>
        <v>1</v>
      </c>
      <c r="AV3302" s="329">
        <v>519</v>
      </c>
      <c r="AW3302" s="304">
        <v>0.37</v>
      </c>
      <c r="AX3302" s="304">
        <v>240</v>
      </c>
      <c r="AY3302" s="304">
        <v>-999</v>
      </c>
      <c r="AZ3302" s="304">
        <v>1980</v>
      </c>
      <c r="BA3302" s="304">
        <v>240</v>
      </c>
      <c r="BB3302" s="304">
        <v>-999</v>
      </c>
      <c r="BC3302" s="304">
        <v>1980</v>
      </c>
      <c r="BD3302" s="304">
        <v>300</v>
      </c>
      <c r="BE3302" s="304">
        <v>300</v>
      </c>
      <c r="BF3302" s="304">
        <v>-999</v>
      </c>
      <c r="BG3302" s="304">
        <v>-999</v>
      </c>
      <c r="BH3302" s="304">
        <v>1980</v>
      </c>
      <c r="BI3302" s="304">
        <v>1980</v>
      </c>
      <c r="BJ3302" s="304">
        <v>0</v>
      </c>
      <c r="BK3302" s="304" t="s">
        <v>4954</v>
      </c>
      <c r="BL3302" s="304">
        <v>0</v>
      </c>
    </row>
    <row r="3303" spans="1:64" ht="15" hidden="1" customHeight="1" x14ac:dyDescent="0.2">
      <c r="A3303" s="304" t="s">
        <v>6103</v>
      </c>
      <c r="B3303" s="304" t="s">
        <v>2503</v>
      </c>
      <c r="C3303" s="304">
        <v>3442</v>
      </c>
      <c r="D3303" s="349" t="s">
        <v>3157</v>
      </c>
      <c r="E3303" s="309">
        <v>-999</v>
      </c>
      <c r="F3303" s="309"/>
      <c r="G3303" s="324">
        <v>35.720300000000002</v>
      </c>
      <c r="H3303" s="324">
        <v>136.7876</v>
      </c>
      <c r="I3303" s="324" t="s">
        <v>214</v>
      </c>
      <c r="J3303" s="366">
        <v>588.46</v>
      </c>
      <c r="K3303" s="331">
        <v>0.1</v>
      </c>
      <c r="L3303" s="304" t="str">
        <f t="shared" si="789"/>
        <v>C</v>
      </c>
      <c r="M3303" s="388">
        <v>0</v>
      </c>
      <c r="N3303" s="304"/>
      <c r="O3303" s="304">
        <v>21</v>
      </c>
      <c r="P3303" s="356"/>
      <c r="Q3303" s="356"/>
      <c r="R3303" s="304" t="s">
        <v>2503</v>
      </c>
      <c r="S3303" s="304"/>
      <c r="T3303" s="304"/>
      <c r="U3303" s="304"/>
      <c r="V3303" s="304"/>
      <c r="W3303" s="304" t="s">
        <v>4661</v>
      </c>
      <c r="X3303" s="304">
        <v>-999</v>
      </c>
      <c r="Y3303" s="366" t="str">
        <f t="shared" si="791"/>
        <v>-</v>
      </c>
      <c r="Z3303" s="304"/>
      <c r="AA3303" s="304"/>
      <c r="AB3303" s="304">
        <v>-999</v>
      </c>
      <c r="AC3303" s="304">
        <v>-999</v>
      </c>
      <c r="AD3303" s="366">
        <v>-999</v>
      </c>
      <c r="AE3303" s="304">
        <v>-999</v>
      </c>
      <c r="AF3303" s="304">
        <v>-999</v>
      </c>
      <c r="AG3303" s="304"/>
      <c r="AH3303" s="304">
        <v>7.7761499999999997E-2</v>
      </c>
      <c r="AI3303" s="312"/>
      <c r="AJ3303" s="332">
        <v>760</v>
      </c>
      <c r="AK3303" s="304">
        <f t="shared" si="790"/>
        <v>760</v>
      </c>
      <c r="AL3303" s="304">
        <f>IF(AH3303&lt;=0.0022,0.2,0.43)</f>
        <v>0.43</v>
      </c>
      <c r="AM3303" s="389" t="str">
        <f t="shared" si="792"/>
        <v/>
      </c>
      <c r="AN3303" s="304"/>
      <c r="AO3303" s="304"/>
      <c r="AP3303" s="312"/>
      <c r="AQ3303" s="312"/>
      <c r="AR3303" s="312"/>
      <c r="AS3303" s="304"/>
      <c r="AT3303" s="312"/>
      <c r="AU3303" s="329">
        <f>VLOOKUP(C3303,[1]world!$A$2:$B$3555,2,FALSE)</f>
        <v>1</v>
      </c>
      <c r="AV3303" s="329">
        <v>519</v>
      </c>
      <c r="AW3303" s="304">
        <v>0.37</v>
      </c>
      <c r="AX3303" s="304">
        <v>20</v>
      </c>
      <c r="AY3303" s="304">
        <v>36</v>
      </c>
      <c r="AZ3303" s="304">
        <v>40</v>
      </c>
      <c r="BA3303" s="304">
        <v>20</v>
      </c>
      <c r="BB3303" s="304">
        <v>36</v>
      </c>
      <c r="BC3303" s="304">
        <v>40</v>
      </c>
      <c r="BD3303" s="304">
        <v>20</v>
      </c>
      <c r="BE3303" s="304">
        <v>20</v>
      </c>
      <c r="BF3303" s="304">
        <v>-999</v>
      </c>
      <c r="BG3303" s="304">
        <v>-999</v>
      </c>
      <c r="BH3303" s="304">
        <v>40</v>
      </c>
      <c r="BI3303" s="304">
        <v>40</v>
      </c>
      <c r="BJ3303" s="304">
        <v>0</v>
      </c>
      <c r="BK3303" s="304">
        <v>0</v>
      </c>
      <c r="BL3303" s="304">
        <v>0</v>
      </c>
    </row>
    <row r="3304" spans="1:64" ht="15" hidden="1" customHeight="1" x14ac:dyDescent="0.2">
      <c r="A3304" s="304" t="s">
        <v>6103</v>
      </c>
      <c r="B3304" s="304" t="s">
        <v>2503</v>
      </c>
      <c r="C3304" s="304">
        <v>3443</v>
      </c>
      <c r="D3304" s="349" t="s">
        <v>2966</v>
      </c>
      <c r="E3304" s="309">
        <v>-999</v>
      </c>
      <c r="F3304" s="309"/>
      <c r="G3304" s="324">
        <v>35.292099999999998</v>
      </c>
      <c r="H3304" s="324">
        <v>136.4761</v>
      </c>
      <c r="I3304" s="324" t="s">
        <v>214</v>
      </c>
      <c r="J3304" s="366">
        <v>456.87</v>
      </c>
      <c r="K3304" s="331">
        <v>0.1</v>
      </c>
      <c r="L3304" s="304" t="str">
        <f t="shared" si="789"/>
        <v>C</v>
      </c>
      <c r="M3304" s="388">
        <v>0</v>
      </c>
      <c r="N3304" s="304"/>
      <c r="O3304" s="304">
        <v>21</v>
      </c>
      <c r="P3304" s="356"/>
      <c r="Q3304" s="356"/>
      <c r="R3304" s="304" t="s">
        <v>2503</v>
      </c>
      <c r="S3304" s="304"/>
      <c r="T3304" s="304"/>
      <c r="U3304" s="304"/>
      <c r="V3304" s="304"/>
      <c r="W3304" s="304" t="s">
        <v>4661</v>
      </c>
      <c r="X3304" s="304">
        <v>-999</v>
      </c>
      <c r="Y3304" s="366" t="str">
        <f t="shared" si="791"/>
        <v>-</v>
      </c>
      <c r="Z3304" s="304"/>
      <c r="AA3304" s="304"/>
      <c r="AB3304" s="304">
        <v>-999</v>
      </c>
      <c r="AC3304" s="304">
        <v>-999</v>
      </c>
      <c r="AD3304" s="366">
        <v>-999</v>
      </c>
      <c r="AE3304" s="304">
        <v>-999</v>
      </c>
      <c r="AF3304" s="304">
        <v>-999</v>
      </c>
      <c r="AG3304" s="304"/>
      <c r="AH3304" s="304">
        <v>7.7875399999999997E-2</v>
      </c>
      <c r="AI3304" s="312"/>
      <c r="AJ3304" s="332">
        <v>760</v>
      </c>
      <c r="AK3304" s="304">
        <f t="shared" si="790"/>
        <v>760</v>
      </c>
      <c r="AL3304" s="304">
        <f>IF(AH3304&lt;=0.0022,0.2,0.43)</f>
        <v>0.43</v>
      </c>
      <c r="AM3304" s="389" t="str">
        <f t="shared" si="792"/>
        <v/>
      </c>
      <c r="AN3304" s="304"/>
      <c r="AO3304" s="304"/>
      <c r="AP3304" s="312"/>
      <c r="AQ3304" s="312"/>
      <c r="AR3304" s="312"/>
      <c r="AS3304" s="304"/>
      <c r="AT3304" s="312"/>
      <c r="AU3304" s="329">
        <f>VLOOKUP(C3304,[1]world!$A$2:$B$3555,2,FALSE)</f>
        <v>7</v>
      </c>
      <c r="AV3304" s="329">
        <v>388</v>
      </c>
      <c r="AW3304" s="304">
        <v>0.37</v>
      </c>
      <c r="AX3304" s="304">
        <v>128</v>
      </c>
      <c r="AY3304" s="304">
        <v>128</v>
      </c>
      <c r="AZ3304" s="304">
        <v>-999</v>
      </c>
      <c r="BA3304" s="304">
        <v>128</v>
      </c>
      <c r="BB3304" s="304">
        <v>128</v>
      </c>
      <c r="BC3304" s="304">
        <v>-999</v>
      </c>
      <c r="BD3304" s="304">
        <v>20</v>
      </c>
      <c r="BE3304" s="304">
        <v>20</v>
      </c>
      <c r="BF3304" s="304">
        <v>-999</v>
      </c>
      <c r="BG3304" s="304">
        <v>-999</v>
      </c>
      <c r="BH3304" s="304">
        <v>60</v>
      </c>
      <c r="BI3304" s="304">
        <v>60</v>
      </c>
      <c r="BJ3304" s="304">
        <v>0</v>
      </c>
      <c r="BK3304" s="304">
        <v>0</v>
      </c>
      <c r="BL3304" s="304">
        <v>0</v>
      </c>
    </row>
    <row r="3305" spans="1:64" ht="15" hidden="1" customHeight="1" x14ac:dyDescent="0.2">
      <c r="A3305" s="304" t="s">
        <v>6176</v>
      </c>
      <c r="B3305" s="304" t="s">
        <v>1612</v>
      </c>
      <c r="C3305" s="304">
        <v>3444</v>
      </c>
      <c r="D3305" s="349" t="s">
        <v>3425</v>
      </c>
      <c r="E3305" s="304" t="s">
        <v>3425</v>
      </c>
      <c r="F3305" s="304"/>
      <c r="G3305" s="324">
        <v>36.314700000000002</v>
      </c>
      <c r="H3305" s="324">
        <v>139.19239999999999</v>
      </c>
      <c r="I3305" s="324" t="s">
        <v>212</v>
      </c>
      <c r="J3305" s="368">
        <f>U3305</f>
        <v>358.52949388358525</v>
      </c>
      <c r="K3305" s="331">
        <v>0.13</v>
      </c>
      <c r="L3305" s="304" t="str">
        <f t="shared" si="789"/>
        <v>D</v>
      </c>
      <c r="M3305" s="388">
        <v>1</v>
      </c>
      <c r="N3305" s="304">
        <v>320.10000000000002</v>
      </c>
      <c r="O3305" s="304">
        <v>20</v>
      </c>
      <c r="P3305" s="331"/>
      <c r="Q3305" s="356"/>
      <c r="R3305" s="304"/>
      <c r="S3305" s="356">
        <v>358.52949388358525</v>
      </c>
      <c r="T3305" s="356">
        <v>384.89774290862294</v>
      </c>
      <c r="U3305" s="356">
        <f>IF(O3305&lt;=10,T3305,IF(O3305&gt;=20,S3305,((O3305-10)*(S3305-T3305)/10+T3305)))</f>
        <v>358.52949388358525</v>
      </c>
      <c r="V3305" s="356"/>
      <c r="W3305" s="304" t="s">
        <v>1674</v>
      </c>
      <c r="X3305" s="304" t="s">
        <v>213</v>
      </c>
      <c r="Y3305" s="366">
        <f t="shared" si="791"/>
        <v>274.5</v>
      </c>
      <c r="Z3305" s="304"/>
      <c r="AA3305" s="304"/>
      <c r="AB3305" s="304">
        <v>-999</v>
      </c>
      <c r="AC3305" s="304">
        <v>-999</v>
      </c>
      <c r="AD3305" s="366">
        <v>-999</v>
      </c>
      <c r="AE3305" s="304">
        <v>-999</v>
      </c>
      <c r="AF3305" s="304">
        <v>-999</v>
      </c>
      <c r="AG3305" s="304"/>
      <c r="AH3305" s="304">
        <v>5.7513199999999999E-3</v>
      </c>
      <c r="AI3305" s="312"/>
      <c r="AJ3305" s="332">
        <v>333</v>
      </c>
      <c r="AK3305" s="304">
        <f t="shared" si="790"/>
        <v>270</v>
      </c>
      <c r="AL3305" s="304">
        <f>IF(AH3305&lt;=0.0022,0.2,0.43)</f>
        <v>0.43</v>
      </c>
      <c r="AM3305" s="389" t="str">
        <f t="shared" si="792"/>
        <v/>
      </c>
      <c r="AN3305" s="304"/>
      <c r="AO3305" s="304"/>
      <c r="AP3305" s="312"/>
      <c r="AQ3305" s="312"/>
      <c r="AR3305" s="312"/>
      <c r="AS3305" s="304"/>
      <c r="AT3305" s="312"/>
      <c r="AU3305" s="329">
        <f>VLOOKUP(C3305,[1]world!$A$2:$B$3555,2,FALSE)</f>
        <v>12</v>
      </c>
      <c r="AV3305" s="329">
        <v>297</v>
      </c>
      <c r="AW3305" s="304">
        <v>0.37</v>
      </c>
      <c r="AX3305" s="304">
        <v>1260</v>
      </c>
      <c r="AY3305" s="304">
        <v>-999</v>
      </c>
      <c r="AZ3305" s="304">
        <v>3580</v>
      </c>
      <c r="BA3305" s="304">
        <v>1260</v>
      </c>
      <c r="BB3305" s="304">
        <v>-999</v>
      </c>
      <c r="BC3305" s="304">
        <v>3580</v>
      </c>
      <c r="BD3305" s="304">
        <v>1260</v>
      </c>
      <c r="BE3305" s="304">
        <v>1260</v>
      </c>
      <c r="BF3305" s="304">
        <v>-999</v>
      </c>
      <c r="BG3305" s="304">
        <v>-999</v>
      </c>
      <c r="BH3305" s="304">
        <v>3580</v>
      </c>
      <c r="BI3305" s="304">
        <v>3580</v>
      </c>
      <c r="BJ3305" s="304">
        <v>2</v>
      </c>
      <c r="BK3305" s="304" t="s">
        <v>4954</v>
      </c>
      <c r="BL3305" s="304">
        <v>2</v>
      </c>
    </row>
    <row r="3306" spans="1:64" ht="15" hidden="1" customHeight="1" x14ac:dyDescent="0.2">
      <c r="A3306" s="304" t="s">
        <v>1612</v>
      </c>
      <c r="B3306" s="304" t="s">
        <v>1612</v>
      </c>
      <c r="C3306" s="304">
        <v>3445</v>
      </c>
      <c r="D3306" s="349" t="s">
        <v>3584</v>
      </c>
      <c r="E3306" s="309">
        <v>-999</v>
      </c>
      <c r="F3306" s="309"/>
      <c r="G3306" s="324">
        <v>36.880800000000001</v>
      </c>
      <c r="H3306" s="324">
        <v>140.65440000000001</v>
      </c>
      <c r="I3306" s="324" t="s">
        <v>214</v>
      </c>
      <c r="J3306" s="368">
        <f>EXP(0.52*LN(AJ3306)+0.48*LN(AV3306))</f>
        <v>632.85381102592612</v>
      </c>
      <c r="K3306" s="331">
        <f>SQRT(0.52*AL3306^2+0.48*AW3306^2)</f>
        <v>0.402318281960937</v>
      </c>
      <c r="L3306" s="304" t="str">
        <f t="shared" si="789"/>
        <v>C</v>
      </c>
      <c r="M3306" s="388" t="s">
        <v>6097</v>
      </c>
      <c r="N3306" s="304"/>
      <c r="O3306" s="304"/>
      <c r="P3306" s="356"/>
      <c r="Q3306" s="356"/>
      <c r="R3306" s="304"/>
      <c r="S3306" s="356"/>
      <c r="T3306" s="304"/>
      <c r="U3306" s="356"/>
      <c r="V3306" s="304"/>
      <c r="W3306" s="304" t="s">
        <v>4661</v>
      </c>
      <c r="X3306" s="304">
        <v>-999</v>
      </c>
      <c r="Y3306" s="366" t="str">
        <f t="shared" si="791"/>
        <v>-</v>
      </c>
      <c r="Z3306" s="304"/>
      <c r="AA3306" s="304"/>
      <c r="AB3306" s="304">
        <v>-999</v>
      </c>
      <c r="AC3306" s="304">
        <v>-999</v>
      </c>
      <c r="AD3306" s="366">
        <v>-999</v>
      </c>
      <c r="AE3306" s="304">
        <v>-999</v>
      </c>
      <c r="AF3306" s="304">
        <v>-999</v>
      </c>
      <c r="AG3306" s="304"/>
      <c r="AH3306" s="304">
        <v>4.9697400000000003E-2</v>
      </c>
      <c r="AI3306" s="312"/>
      <c r="AJ3306" s="332">
        <v>760</v>
      </c>
      <c r="AK3306" s="304">
        <f t="shared" si="790"/>
        <v>760</v>
      </c>
      <c r="AL3306" s="363">
        <v>0.43</v>
      </c>
      <c r="AM3306" s="389" t="str">
        <f t="shared" si="792"/>
        <v/>
      </c>
      <c r="AN3306" s="304"/>
      <c r="AO3306" s="304"/>
      <c r="AP3306" s="312"/>
      <c r="AQ3306" s="312"/>
      <c r="AR3306" s="312"/>
      <c r="AS3306" s="304"/>
      <c r="AT3306" s="312"/>
      <c r="AU3306" s="329">
        <f>VLOOKUP(C3306,[1]world!$A$2:$B$3555,2,FALSE)</f>
        <v>1</v>
      </c>
      <c r="AV3306" s="329">
        <v>519</v>
      </c>
      <c r="AW3306" s="304">
        <v>0.37</v>
      </c>
      <c r="AX3306" s="304">
        <v>20</v>
      </c>
      <c r="AY3306" s="304">
        <v>-999</v>
      </c>
      <c r="AZ3306" s="304">
        <v>40</v>
      </c>
      <c r="BA3306" s="304">
        <v>20</v>
      </c>
      <c r="BB3306" s="304">
        <v>-999</v>
      </c>
      <c r="BC3306" s="304">
        <v>40</v>
      </c>
      <c r="BD3306" s="304">
        <v>20</v>
      </c>
      <c r="BE3306" s="304">
        <v>20</v>
      </c>
      <c r="BF3306" s="304">
        <v>-999</v>
      </c>
      <c r="BG3306" s="304">
        <v>-999</v>
      </c>
      <c r="BH3306" s="304">
        <v>40</v>
      </c>
      <c r="BI3306" s="304">
        <v>40</v>
      </c>
      <c r="BJ3306" s="304">
        <v>2</v>
      </c>
      <c r="BK3306" s="304" t="s">
        <v>4954</v>
      </c>
      <c r="BL3306" s="304">
        <v>2</v>
      </c>
    </row>
    <row r="3307" spans="1:64" ht="15" hidden="1" customHeight="1" x14ac:dyDescent="0.2">
      <c r="A3307" s="304" t="s">
        <v>6103</v>
      </c>
      <c r="B3307" s="304" t="s">
        <v>2503</v>
      </c>
      <c r="C3307" s="304">
        <v>3446</v>
      </c>
      <c r="D3307" s="349" t="s">
        <v>3720</v>
      </c>
      <c r="E3307" s="309">
        <v>-999</v>
      </c>
      <c r="F3307" s="309"/>
      <c r="G3307" s="324">
        <v>37.2194</v>
      </c>
      <c r="H3307" s="324">
        <v>136.97190000000001</v>
      </c>
      <c r="I3307" s="324" t="s">
        <v>214</v>
      </c>
      <c r="J3307" s="366">
        <v>681.02</v>
      </c>
      <c r="K3307" s="331">
        <v>0.1</v>
      </c>
      <c r="L3307" s="304" t="str">
        <f t="shared" si="789"/>
        <v>C</v>
      </c>
      <c r="M3307" s="388">
        <v>0</v>
      </c>
      <c r="N3307" s="304"/>
      <c r="O3307" s="304">
        <v>21</v>
      </c>
      <c r="P3307" s="356"/>
      <c r="Q3307" s="356"/>
      <c r="R3307" s="304" t="s">
        <v>2503</v>
      </c>
      <c r="S3307" s="304"/>
      <c r="T3307" s="304"/>
      <c r="U3307" s="304"/>
      <c r="V3307" s="304"/>
      <c r="W3307" s="304" t="s">
        <v>4661</v>
      </c>
      <c r="X3307" s="304">
        <v>-999</v>
      </c>
      <c r="Y3307" s="366" t="str">
        <f t="shared" si="791"/>
        <v>-</v>
      </c>
      <c r="Z3307" s="304"/>
      <c r="AA3307" s="304"/>
      <c r="AB3307" s="304">
        <v>-999</v>
      </c>
      <c r="AC3307" s="304">
        <v>-999</v>
      </c>
      <c r="AD3307" s="366">
        <v>-999</v>
      </c>
      <c r="AE3307" s="304">
        <v>-999</v>
      </c>
      <c r="AF3307" s="304">
        <v>-999</v>
      </c>
      <c r="AG3307" s="304"/>
      <c r="AH3307" s="304">
        <v>1.3497200000000001E-2</v>
      </c>
      <c r="AI3307" s="312"/>
      <c r="AJ3307" s="332">
        <v>503</v>
      </c>
      <c r="AK3307" s="304">
        <f t="shared" si="790"/>
        <v>555</v>
      </c>
      <c r="AL3307" s="304">
        <f t="shared" ref="AL3307:AL3320" si="793">IF(AH3307&lt;=0.0022,0.2,0.43)</f>
        <v>0.43</v>
      </c>
      <c r="AM3307" s="389" t="str">
        <f t="shared" si="792"/>
        <v/>
      </c>
      <c r="AN3307" s="304"/>
      <c r="AO3307" s="304"/>
      <c r="AP3307" s="312"/>
      <c r="AQ3307" s="312"/>
      <c r="AR3307" s="312"/>
      <c r="AS3307" s="304"/>
      <c r="AT3307" s="312"/>
      <c r="AU3307" s="329">
        <f>VLOOKUP(C3307,[1]world!$A$2:$B$3555,2,FALSE)</f>
        <v>5</v>
      </c>
      <c r="AV3307" s="329">
        <v>402</v>
      </c>
      <c r="AW3307" s="304">
        <v>0.37</v>
      </c>
      <c r="AX3307" s="304">
        <v>18</v>
      </c>
      <c r="AY3307" s="304">
        <v>18</v>
      </c>
      <c r="AZ3307" s="304">
        <v>120</v>
      </c>
      <c r="BA3307" s="304">
        <v>18</v>
      </c>
      <c r="BB3307" s="304">
        <v>18</v>
      </c>
      <c r="BC3307" s="304">
        <v>120</v>
      </c>
      <c r="BD3307" s="304">
        <v>40</v>
      </c>
      <c r="BE3307" s="304">
        <v>40</v>
      </c>
      <c r="BF3307" s="304">
        <v>-999</v>
      </c>
      <c r="BG3307" s="304">
        <v>-999</v>
      </c>
      <c r="BH3307" s="304">
        <v>120</v>
      </c>
      <c r="BI3307" s="304">
        <v>120</v>
      </c>
      <c r="BJ3307" s="304">
        <v>0</v>
      </c>
      <c r="BK3307" s="304">
        <v>0</v>
      </c>
      <c r="BL3307" s="304">
        <v>0</v>
      </c>
    </row>
    <row r="3308" spans="1:64" ht="15" hidden="1" customHeight="1" x14ac:dyDescent="0.2">
      <c r="A3308" s="304" t="s">
        <v>6176</v>
      </c>
      <c r="B3308" s="304" t="s">
        <v>1612</v>
      </c>
      <c r="C3308" s="304">
        <v>3447</v>
      </c>
      <c r="D3308" s="349" t="s">
        <v>3081</v>
      </c>
      <c r="E3308" s="304" t="s">
        <v>3081</v>
      </c>
      <c r="F3308" s="304"/>
      <c r="G3308" s="324">
        <v>35.575099999999999</v>
      </c>
      <c r="H3308" s="324">
        <v>139.32650000000001</v>
      </c>
      <c r="I3308" s="324" t="s">
        <v>212</v>
      </c>
      <c r="J3308" s="368">
        <f>U3308</f>
        <v>307.79679238448057</v>
      </c>
      <c r="K3308" s="331">
        <v>0.13</v>
      </c>
      <c r="L3308" s="304" t="str">
        <f t="shared" si="789"/>
        <v>D</v>
      </c>
      <c r="M3308" s="388">
        <v>1</v>
      </c>
      <c r="N3308" s="304">
        <v>275.2</v>
      </c>
      <c r="O3308" s="304">
        <v>20</v>
      </c>
      <c r="P3308" s="331"/>
      <c r="Q3308" s="356"/>
      <c r="R3308" s="304"/>
      <c r="S3308" s="356">
        <v>307.79679238448057</v>
      </c>
      <c r="T3308" s="356">
        <v>331.04668612757052</v>
      </c>
      <c r="U3308" s="356">
        <f>IF(O3308&lt;=10,T3308,IF(O3308&gt;=20,S3308,((O3308-10)*(S3308-T3308)/10+T3308)))</f>
        <v>307.79679238448057</v>
      </c>
      <c r="V3308" s="356"/>
      <c r="W3308" s="304" t="s">
        <v>1674</v>
      </c>
      <c r="X3308" s="304" t="s">
        <v>213</v>
      </c>
      <c r="Y3308" s="366">
        <f t="shared" si="791"/>
        <v>274.5</v>
      </c>
      <c r="Z3308" s="304"/>
      <c r="AA3308" s="304"/>
      <c r="AB3308" s="304">
        <v>-999</v>
      </c>
      <c r="AC3308" s="304">
        <v>-999</v>
      </c>
      <c r="AD3308" s="366">
        <v>-999</v>
      </c>
      <c r="AE3308" s="304">
        <v>-999</v>
      </c>
      <c r="AF3308" s="304">
        <v>-999</v>
      </c>
      <c r="AG3308" s="304"/>
      <c r="AH3308" s="304">
        <v>1.5606699999999999E-2</v>
      </c>
      <c r="AI3308" s="312"/>
      <c r="AJ3308" s="332">
        <v>558</v>
      </c>
      <c r="AK3308" s="304">
        <f t="shared" si="790"/>
        <v>555</v>
      </c>
      <c r="AL3308" s="304">
        <f t="shared" si="793"/>
        <v>0.43</v>
      </c>
      <c r="AM3308" s="389" t="str">
        <f t="shared" si="792"/>
        <v/>
      </c>
      <c r="AN3308" s="304"/>
      <c r="AO3308" s="304"/>
      <c r="AP3308" s="312"/>
      <c r="AQ3308" s="312"/>
      <c r="AR3308" s="312"/>
      <c r="AS3308" s="304"/>
      <c r="AT3308" s="312"/>
      <c r="AU3308" s="329">
        <f>VLOOKUP(C3308,[1]world!$A$2:$B$3555,2,FALSE)</f>
        <v>5</v>
      </c>
      <c r="AV3308" s="329">
        <v>402</v>
      </c>
      <c r="AW3308" s="304">
        <v>0.37</v>
      </c>
      <c r="AX3308" s="304">
        <v>260</v>
      </c>
      <c r="AY3308" s="304">
        <v>-999</v>
      </c>
      <c r="AZ3308" s="304">
        <v>480</v>
      </c>
      <c r="BA3308" s="304">
        <v>260</v>
      </c>
      <c r="BB3308" s="304">
        <v>-999</v>
      </c>
      <c r="BC3308" s="304">
        <v>480</v>
      </c>
      <c r="BD3308" s="304">
        <v>260</v>
      </c>
      <c r="BE3308" s="304">
        <v>260</v>
      </c>
      <c r="BF3308" s="304">
        <v>-999</v>
      </c>
      <c r="BG3308" s="304">
        <v>-999</v>
      </c>
      <c r="BH3308" s="304">
        <v>480</v>
      </c>
      <c r="BI3308" s="304">
        <v>480</v>
      </c>
      <c r="BJ3308" s="304">
        <v>2</v>
      </c>
      <c r="BK3308" s="304" t="s">
        <v>4954</v>
      </c>
      <c r="BL3308" s="304">
        <v>2</v>
      </c>
    </row>
    <row r="3309" spans="1:64" ht="15" hidden="1" customHeight="1" x14ac:dyDescent="0.2">
      <c r="A3309" s="304" t="s">
        <v>6103</v>
      </c>
      <c r="B3309" s="304" t="s">
        <v>2503</v>
      </c>
      <c r="C3309" s="304">
        <v>3448</v>
      </c>
      <c r="D3309" s="349" t="s">
        <v>3110</v>
      </c>
      <c r="E3309" s="309">
        <v>-999</v>
      </c>
      <c r="F3309" s="309"/>
      <c r="G3309" s="324">
        <v>35.6404</v>
      </c>
      <c r="H3309" s="324">
        <v>139.13149999999999</v>
      </c>
      <c r="I3309" s="324" t="s">
        <v>214</v>
      </c>
      <c r="J3309" s="366">
        <v>388.42</v>
      </c>
      <c r="K3309" s="331">
        <v>0.1</v>
      </c>
      <c r="L3309" s="304" t="str">
        <f t="shared" si="789"/>
        <v>C</v>
      </c>
      <c r="M3309" s="388">
        <v>0</v>
      </c>
      <c r="N3309" s="304"/>
      <c r="O3309" s="304">
        <v>21</v>
      </c>
      <c r="P3309" s="356"/>
      <c r="Q3309" s="356"/>
      <c r="R3309" s="304" t="s">
        <v>2503</v>
      </c>
      <c r="S3309" s="304"/>
      <c r="T3309" s="304"/>
      <c r="U3309" s="304"/>
      <c r="V3309" s="304"/>
      <c r="W3309" s="304" t="s">
        <v>4661</v>
      </c>
      <c r="X3309" s="304">
        <v>-999</v>
      </c>
      <c r="Y3309" s="366" t="str">
        <f t="shared" si="791"/>
        <v>-</v>
      </c>
      <c r="Z3309" s="304"/>
      <c r="AA3309" s="304"/>
      <c r="AB3309" s="304">
        <v>-999</v>
      </c>
      <c r="AC3309" s="304">
        <v>-999</v>
      </c>
      <c r="AD3309" s="366">
        <v>-999</v>
      </c>
      <c r="AE3309" s="304">
        <v>-999</v>
      </c>
      <c r="AF3309" s="304">
        <v>-999</v>
      </c>
      <c r="AG3309" s="304"/>
      <c r="AH3309" s="304">
        <v>4.3624999999999997E-2</v>
      </c>
      <c r="AI3309" s="312"/>
      <c r="AJ3309" s="332">
        <v>760</v>
      </c>
      <c r="AK3309" s="304">
        <f t="shared" si="790"/>
        <v>760</v>
      </c>
      <c r="AL3309" s="304">
        <f t="shared" si="793"/>
        <v>0.43</v>
      </c>
      <c r="AM3309" s="389" t="str">
        <f t="shared" si="792"/>
        <v/>
      </c>
      <c r="AN3309" s="304"/>
      <c r="AO3309" s="304"/>
      <c r="AP3309" s="312"/>
      <c r="AQ3309" s="312"/>
      <c r="AR3309" s="312"/>
      <c r="AS3309" s="304"/>
      <c r="AT3309" s="312"/>
      <c r="AU3309" s="329">
        <f>VLOOKUP(C3309,[1]world!$A$2:$B$3555,2,FALSE)</f>
        <v>1</v>
      </c>
      <c r="AV3309" s="329">
        <v>519</v>
      </c>
      <c r="AW3309" s="304">
        <v>0.37</v>
      </c>
      <c r="AX3309" s="304">
        <v>54</v>
      </c>
      <c r="AY3309" s="304">
        <v>-999</v>
      </c>
      <c r="AZ3309" s="304">
        <v>140</v>
      </c>
      <c r="BA3309" s="304">
        <v>54</v>
      </c>
      <c r="BB3309" s="304">
        <v>-999</v>
      </c>
      <c r="BC3309" s="304">
        <v>140</v>
      </c>
      <c r="BD3309" s="304">
        <v>40</v>
      </c>
      <c r="BE3309" s="304">
        <v>40</v>
      </c>
      <c r="BF3309" s="304">
        <v>-999</v>
      </c>
      <c r="BG3309" s="304">
        <v>-999</v>
      </c>
      <c r="BH3309" s="304">
        <v>140</v>
      </c>
      <c r="BI3309" s="304">
        <v>140</v>
      </c>
      <c r="BJ3309" s="304">
        <v>0</v>
      </c>
      <c r="BK3309" s="304" t="s">
        <v>4954</v>
      </c>
      <c r="BL3309" s="304">
        <v>0</v>
      </c>
    </row>
    <row r="3310" spans="1:64" ht="15" hidden="1" customHeight="1" x14ac:dyDescent="0.2">
      <c r="A3310" s="304" t="s">
        <v>6159</v>
      </c>
      <c r="B3310" s="304" t="s">
        <v>2503</v>
      </c>
      <c r="C3310" s="304">
        <v>3449</v>
      </c>
      <c r="D3310" s="349" t="s">
        <v>3412</v>
      </c>
      <c r="E3310" s="309">
        <v>-999</v>
      </c>
      <c r="F3310" s="309"/>
      <c r="G3310" s="324">
        <v>36.282800000000002</v>
      </c>
      <c r="H3310" s="324">
        <v>138.25219999999999</v>
      </c>
      <c r="I3310" s="324" t="s">
        <v>214</v>
      </c>
      <c r="J3310" s="368">
        <v>771.42859999999996</v>
      </c>
      <c r="K3310" s="331">
        <v>0.1</v>
      </c>
      <c r="L3310" s="304" t="str">
        <f t="shared" si="789"/>
        <v>B</v>
      </c>
      <c r="M3310" s="388">
        <v>0</v>
      </c>
      <c r="N3310" s="304"/>
      <c r="O3310" s="304">
        <v>21</v>
      </c>
      <c r="P3310" s="356"/>
      <c r="Q3310" s="356"/>
      <c r="R3310" s="304" t="s">
        <v>6159</v>
      </c>
      <c r="S3310" s="304"/>
      <c r="T3310" s="304"/>
      <c r="U3310" s="304"/>
      <c r="V3310" s="304"/>
      <c r="W3310" s="304" t="s">
        <v>4661</v>
      </c>
      <c r="X3310" s="304">
        <v>-999</v>
      </c>
      <c r="Y3310" s="366" t="str">
        <f t="shared" si="791"/>
        <v>-</v>
      </c>
      <c r="Z3310" s="304"/>
      <c r="AA3310" s="304"/>
      <c r="AB3310" s="304">
        <v>-999</v>
      </c>
      <c r="AC3310" s="304">
        <v>-999</v>
      </c>
      <c r="AD3310" s="366">
        <v>-999</v>
      </c>
      <c r="AE3310" s="304">
        <v>-999</v>
      </c>
      <c r="AF3310" s="304">
        <v>-999</v>
      </c>
      <c r="AG3310" s="304"/>
      <c r="AH3310" s="304">
        <v>8.7419399999999994E-2</v>
      </c>
      <c r="AI3310" s="312"/>
      <c r="AJ3310" s="332">
        <v>760</v>
      </c>
      <c r="AK3310" s="304">
        <f t="shared" si="790"/>
        <v>760</v>
      </c>
      <c r="AL3310" s="304">
        <f t="shared" si="793"/>
        <v>0.43</v>
      </c>
      <c r="AM3310" s="389" t="str">
        <f t="shared" si="792"/>
        <v/>
      </c>
      <c r="AN3310" s="304"/>
      <c r="AO3310" s="304"/>
      <c r="AP3310" s="312"/>
      <c r="AQ3310" s="312"/>
      <c r="AR3310" s="312"/>
      <c r="AS3310" s="304"/>
      <c r="AT3310" s="312"/>
      <c r="AU3310" s="329">
        <f>VLOOKUP(C3310,[1]world!$A$2:$B$3555,2,FALSE)</f>
        <v>1</v>
      </c>
      <c r="AV3310" s="329">
        <v>519</v>
      </c>
      <c r="AW3310" s="304">
        <v>0.37</v>
      </c>
      <c r="AX3310" s="304">
        <v>20</v>
      </c>
      <c r="AY3310" s="304">
        <v>20</v>
      </c>
      <c r="AZ3310" s="304">
        <v>540</v>
      </c>
      <c r="BA3310" s="304">
        <v>20</v>
      </c>
      <c r="BB3310" s="304">
        <v>20</v>
      </c>
      <c r="BC3310" s="304">
        <v>540</v>
      </c>
      <c r="BD3310" s="304">
        <v>20</v>
      </c>
      <c r="BE3310" s="304">
        <v>20</v>
      </c>
      <c r="BF3310" s="304">
        <v>-999</v>
      </c>
      <c r="BG3310" s="304">
        <v>-999</v>
      </c>
      <c r="BH3310" s="304">
        <v>540</v>
      </c>
      <c r="BI3310" s="304">
        <v>540</v>
      </c>
      <c r="BJ3310" s="304">
        <v>0</v>
      </c>
      <c r="BK3310" s="304">
        <v>0</v>
      </c>
      <c r="BL3310" s="304">
        <v>0</v>
      </c>
    </row>
    <row r="3311" spans="1:64" ht="15" hidden="1" customHeight="1" x14ac:dyDescent="0.2">
      <c r="A3311" s="304" t="s">
        <v>6176</v>
      </c>
      <c r="B3311" s="304" t="s">
        <v>1612</v>
      </c>
      <c r="C3311" s="304">
        <v>3450</v>
      </c>
      <c r="D3311" s="349" t="s">
        <v>2711</v>
      </c>
      <c r="E3311" s="304" t="s">
        <v>2711</v>
      </c>
      <c r="F3311" s="304"/>
      <c r="G3311" s="324">
        <v>34.754899999999999</v>
      </c>
      <c r="H3311" s="324">
        <v>138.7841</v>
      </c>
      <c r="I3311" s="324" t="s">
        <v>212</v>
      </c>
      <c r="J3311" s="368">
        <f>U3311</f>
        <v>222.22433642164393</v>
      </c>
      <c r="K3311" s="331">
        <v>0.13</v>
      </c>
      <c r="L3311" s="304" t="str">
        <f t="shared" si="789"/>
        <v>D</v>
      </c>
      <c r="M3311" s="388">
        <v>1</v>
      </c>
      <c r="N3311" s="304">
        <v>199.3</v>
      </c>
      <c r="O3311" s="304">
        <v>20</v>
      </c>
      <c r="P3311" s="331"/>
      <c r="Q3311" s="356"/>
      <c r="R3311" s="304"/>
      <c r="S3311" s="356">
        <v>222.22433642164393</v>
      </c>
      <c r="T3311" s="356">
        <v>238.67632048948775</v>
      </c>
      <c r="U3311" s="356">
        <f>IF(O3311&lt;=10,T3311,IF(O3311&gt;=20,S3311,((O3311-10)*(S3311-T3311)/10+T3311)))</f>
        <v>222.22433642164393</v>
      </c>
      <c r="V3311" s="356"/>
      <c r="W3311" s="304" t="s">
        <v>1674</v>
      </c>
      <c r="X3311" s="304" t="s">
        <v>213</v>
      </c>
      <c r="Y3311" s="366">
        <f t="shared" si="791"/>
        <v>274.5</v>
      </c>
      <c r="Z3311" s="304"/>
      <c r="AA3311" s="304"/>
      <c r="AB3311" s="304">
        <v>-999</v>
      </c>
      <c r="AC3311" s="304">
        <v>-999</v>
      </c>
      <c r="AD3311" s="366">
        <v>-999</v>
      </c>
      <c r="AE3311" s="304">
        <v>-999</v>
      </c>
      <c r="AF3311" s="304">
        <v>-999</v>
      </c>
      <c r="AG3311" s="304"/>
      <c r="AH3311" s="304">
        <v>2.9023799999999999E-2</v>
      </c>
      <c r="AI3311" s="312"/>
      <c r="AJ3311" s="332">
        <v>760</v>
      </c>
      <c r="AK3311" s="304">
        <f t="shared" si="790"/>
        <v>760</v>
      </c>
      <c r="AL3311" s="304">
        <f t="shared" si="793"/>
        <v>0.43</v>
      </c>
      <c r="AM3311" s="389" t="str">
        <f t="shared" si="792"/>
        <v/>
      </c>
      <c r="AN3311" s="304"/>
      <c r="AO3311" s="304"/>
      <c r="AP3311" s="312"/>
      <c r="AQ3311" s="312"/>
      <c r="AR3311" s="312"/>
      <c r="AS3311" s="304"/>
      <c r="AT3311" s="312"/>
      <c r="AU3311" s="329">
        <f>VLOOKUP(C3311,[1]world!$A$2:$B$3555,2,FALSE)</f>
        <v>3</v>
      </c>
      <c r="AV3311" s="329">
        <v>547</v>
      </c>
      <c r="AW3311" s="304">
        <v>0.37</v>
      </c>
      <c r="AX3311" s="304">
        <v>200</v>
      </c>
      <c r="AY3311" s="304">
        <v>-999</v>
      </c>
      <c r="AZ3311" s="304">
        <v>380</v>
      </c>
      <c r="BA3311" s="304">
        <v>200</v>
      </c>
      <c r="BB3311" s="304">
        <v>-999</v>
      </c>
      <c r="BC3311" s="304">
        <v>380</v>
      </c>
      <c r="BD3311" s="304">
        <v>200</v>
      </c>
      <c r="BE3311" s="304">
        <v>200</v>
      </c>
      <c r="BF3311" s="304">
        <v>-999</v>
      </c>
      <c r="BG3311" s="304">
        <v>-999</v>
      </c>
      <c r="BH3311" s="304">
        <v>380</v>
      </c>
      <c r="BI3311" s="304">
        <v>380</v>
      </c>
      <c r="BJ3311" s="304">
        <v>2</v>
      </c>
      <c r="BK3311" s="304" t="s">
        <v>4954</v>
      </c>
      <c r="BL3311" s="304">
        <v>2</v>
      </c>
    </row>
    <row r="3312" spans="1:64" ht="15" hidden="1" customHeight="1" x14ac:dyDescent="0.2">
      <c r="A3312" s="304" t="s">
        <v>6176</v>
      </c>
      <c r="B3312" s="304" t="s">
        <v>1612</v>
      </c>
      <c r="C3312" s="304">
        <v>3451</v>
      </c>
      <c r="D3312" s="349" t="s">
        <v>2750</v>
      </c>
      <c r="E3312" s="304" t="s">
        <v>2750</v>
      </c>
      <c r="F3312" s="304"/>
      <c r="G3312" s="324">
        <v>34.8566</v>
      </c>
      <c r="H3312" s="324">
        <v>138.31129999999999</v>
      </c>
      <c r="I3312" s="324" t="s">
        <v>212</v>
      </c>
      <c r="J3312" s="368">
        <f>U3312</f>
        <v>226.50206598285226</v>
      </c>
      <c r="K3312" s="331">
        <v>0.13</v>
      </c>
      <c r="L3312" s="304" t="str">
        <f t="shared" si="789"/>
        <v>D</v>
      </c>
      <c r="M3312" s="388">
        <v>1</v>
      </c>
      <c r="N3312" s="304">
        <v>203.1</v>
      </c>
      <c r="O3312" s="304">
        <v>20</v>
      </c>
      <c r="P3312" s="331"/>
      <c r="Q3312" s="356"/>
      <c r="R3312" s="304"/>
      <c r="S3312" s="356">
        <v>226.50206598285226</v>
      </c>
      <c r="T3312" s="356">
        <v>243.33955514250619</v>
      </c>
      <c r="U3312" s="356">
        <f>IF(O3312&lt;=10,T3312,IF(O3312&gt;=20,S3312,((O3312-10)*(S3312-T3312)/10+T3312)))</f>
        <v>226.50206598285226</v>
      </c>
      <c r="V3312" s="356"/>
      <c r="W3312" s="304" t="s">
        <v>1674</v>
      </c>
      <c r="X3312" s="304" t="s">
        <v>213</v>
      </c>
      <c r="Y3312" s="366">
        <f t="shared" si="791"/>
        <v>274.5</v>
      </c>
      <c r="Z3312" s="304"/>
      <c r="AA3312" s="304"/>
      <c r="AB3312" s="304">
        <v>-999</v>
      </c>
      <c r="AC3312" s="304">
        <v>-999</v>
      </c>
      <c r="AD3312" s="366">
        <v>-999</v>
      </c>
      <c r="AE3312" s="304">
        <v>-999</v>
      </c>
      <c r="AF3312" s="304">
        <v>-999</v>
      </c>
      <c r="AG3312" s="304"/>
      <c r="AH3312" s="304">
        <v>1.9704499999999999E-3</v>
      </c>
      <c r="AI3312" s="312"/>
      <c r="AJ3312" s="332">
        <v>239</v>
      </c>
      <c r="AK3312" s="304">
        <f t="shared" si="790"/>
        <v>210</v>
      </c>
      <c r="AL3312" s="304">
        <f t="shared" si="793"/>
        <v>0.2</v>
      </c>
      <c r="AM3312" s="389" t="str">
        <f t="shared" si="792"/>
        <v/>
      </c>
      <c r="AN3312" s="304"/>
      <c r="AO3312" s="304"/>
      <c r="AP3312" s="312"/>
      <c r="AQ3312" s="312"/>
      <c r="AR3312" s="312"/>
      <c r="AS3312" s="304"/>
      <c r="AT3312" s="312"/>
      <c r="AU3312" s="329">
        <f>VLOOKUP(C3312,[1]world!$A$2:$B$3555,2,FALSE)</f>
        <v>15</v>
      </c>
      <c r="AV3312" s="329">
        <v>363</v>
      </c>
      <c r="AW3312" s="304">
        <v>0.37</v>
      </c>
      <c r="AX3312" s="304">
        <v>160</v>
      </c>
      <c r="AY3312" s="304">
        <v>-999</v>
      </c>
      <c r="AZ3312" s="304">
        <v>1380</v>
      </c>
      <c r="BA3312" s="304">
        <v>160</v>
      </c>
      <c r="BB3312" s="304">
        <v>-999</v>
      </c>
      <c r="BC3312" s="304">
        <v>1380</v>
      </c>
      <c r="BD3312" s="304">
        <v>160</v>
      </c>
      <c r="BE3312" s="304">
        <v>160</v>
      </c>
      <c r="BF3312" s="304">
        <v>-999</v>
      </c>
      <c r="BG3312" s="304">
        <v>-999</v>
      </c>
      <c r="BH3312" s="304">
        <v>1380</v>
      </c>
      <c r="BI3312" s="304">
        <v>1380</v>
      </c>
      <c r="BJ3312" s="304">
        <v>2</v>
      </c>
      <c r="BK3312" s="304" t="s">
        <v>4954</v>
      </c>
      <c r="BL3312" s="304">
        <v>2</v>
      </c>
    </row>
    <row r="3313" spans="1:64" ht="15" hidden="1" customHeight="1" x14ac:dyDescent="0.2">
      <c r="A3313" s="304" t="s">
        <v>6176</v>
      </c>
      <c r="B3313" s="304" t="s">
        <v>1612</v>
      </c>
      <c r="C3313" s="304">
        <v>3452</v>
      </c>
      <c r="D3313" s="349" t="s">
        <v>2699</v>
      </c>
      <c r="E3313" s="304" t="s">
        <v>2699</v>
      </c>
      <c r="F3313" s="304"/>
      <c r="G3313" s="324">
        <v>34.740200000000002</v>
      </c>
      <c r="H3313" s="324">
        <v>138.22409999999999</v>
      </c>
      <c r="I3313" s="324" t="s">
        <v>212</v>
      </c>
      <c r="J3313" s="368">
        <f>U3313</f>
        <v>358.75563358868675</v>
      </c>
      <c r="K3313" s="331">
        <v>0.13</v>
      </c>
      <c r="L3313" s="304" t="str">
        <f t="shared" si="789"/>
        <v>D</v>
      </c>
      <c r="M3313" s="388">
        <v>1</v>
      </c>
      <c r="N3313" s="304">
        <v>320.3</v>
      </c>
      <c r="O3313" s="304">
        <v>20</v>
      </c>
      <c r="P3313" s="331"/>
      <c r="Q3313" s="356"/>
      <c r="R3313" s="304"/>
      <c r="S3313" s="356">
        <v>358.75563358868675</v>
      </c>
      <c r="T3313" s="356">
        <v>385.13628647727757</v>
      </c>
      <c r="U3313" s="356">
        <f>IF(O3313&lt;=10,T3313,IF(O3313&gt;=20,S3313,((O3313-10)*(S3313-T3313)/10+T3313)))</f>
        <v>358.75563358868675</v>
      </c>
      <c r="V3313" s="356"/>
      <c r="W3313" s="304" t="s">
        <v>1674</v>
      </c>
      <c r="X3313" s="304" t="s">
        <v>213</v>
      </c>
      <c r="Y3313" s="366">
        <f t="shared" si="791"/>
        <v>274.5</v>
      </c>
      <c r="Z3313" s="304"/>
      <c r="AA3313" s="304"/>
      <c r="AB3313" s="304">
        <v>-999</v>
      </c>
      <c r="AC3313" s="304">
        <v>-999</v>
      </c>
      <c r="AD3313" s="366">
        <v>-999</v>
      </c>
      <c r="AE3313" s="304">
        <v>-999</v>
      </c>
      <c r="AF3313" s="304">
        <v>-999</v>
      </c>
      <c r="AG3313" s="304"/>
      <c r="AH3313" s="304">
        <v>2.1483499999999999E-2</v>
      </c>
      <c r="AI3313" s="312"/>
      <c r="AJ3313" s="332">
        <v>690</v>
      </c>
      <c r="AK3313" s="304">
        <f t="shared" si="790"/>
        <v>690</v>
      </c>
      <c r="AL3313" s="304">
        <f t="shared" si="793"/>
        <v>0.43</v>
      </c>
      <c r="AM3313" s="389" t="str">
        <f t="shared" si="792"/>
        <v/>
      </c>
      <c r="AN3313" s="304"/>
      <c r="AO3313" s="304"/>
      <c r="AP3313" s="312"/>
      <c r="AQ3313" s="312"/>
      <c r="AR3313" s="312"/>
      <c r="AS3313" s="304"/>
      <c r="AT3313" s="312"/>
      <c r="AU3313" s="329">
        <f>VLOOKUP(C3313,[1]world!$A$2:$B$3555,2,FALSE)</f>
        <v>5</v>
      </c>
      <c r="AV3313" s="329">
        <v>402</v>
      </c>
      <c r="AW3313" s="304">
        <v>0.37</v>
      </c>
      <c r="AX3313" s="304">
        <v>80</v>
      </c>
      <c r="AY3313" s="304">
        <v>-999</v>
      </c>
      <c r="AZ3313" s="304">
        <v>1600</v>
      </c>
      <c r="BA3313" s="304">
        <v>80</v>
      </c>
      <c r="BB3313" s="304">
        <v>-999</v>
      </c>
      <c r="BC3313" s="304">
        <v>1600</v>
      </c>
      <c r="BD3313" s="304">
        <v>80</v>
      </c>
      <c r="BE3313" s="304">
        <v>80</v>
      </c>
      <c r="BF3313" s="304">
        <v>-999</v>
      </c>
      <c r="BG3313" s="304">
        <v>-999</v>
      </c>
      <c r="BH3313" s="304">
        <v>1600</v>
      </c>
      <c r="BI3313" s="304">
        <v>1600</v>
      </c>
      <c r="BJ3313" s="304">
        <v>2</v>
      </c>
      <c r="BK3313" s="304" t="s">
        <v>4954</v>
      </c>
      <c r="BL3313" s="304">
        <v>2</v>
      </c>
    </row>
    <row r="3314" spans="1:64" ht="15" hidden="1" customHeight="1" x14ac:dyDescent="0.2">
      <c r="A3314" s="304" t="s">
        <v>6176</v>
      </c>
      <c r="B3314" s="304" t="s">
        <v>1612</v>
      </c>
      <c r="C3314" s="304">
        <v>3453</v>
      </c>
      <c r="D3314" s="349" t="s">
        <v>2718</v>
      </c>
      <c r="E3314" s="304" t="s">
        <v>2718</v>
      </c>
      <c r="F3314" s="304"/>
      <c r="G3314" s="324">
        <v>34.7699</v>
      </c>
      <c r="H3314" s="324">
        <v>137.99809999999999</v>
      </c>
      <c r="I3314" s="324" t="s">
        <v>212</v>
      </c>
      <c r="J3314" s="368">
        <f>U3314</f>
        <v>958.03239619860165</v>
      </c>
      <c r="K3314" s="331">
        <v>0.2</v>
      </c>
      <c r="L3314" s="304" t="str">
        <f t="shared" si="789"/>
        <v>B</v>
      </c>
      <c r="M3314" s="388">
        <v>1</v>
      </c>
      <c r="N3314" s="304">
        <v>690</v>
      </c>
      <c r="O3314" s="304">
        <v>10</v>
      </c>
      <c r="P3314" s="331"/>
      <c r="Q3314" s="356"/>
      <c r="R3314" s="304"/>
      <c r="S3314" s="356">
        <v>920.03740462941153</v>
      </c>
      <c r="T3314" s="356">
        <v>958.03239619860165</v>
      </c>
      <c r="U3314" s="356">
        <f>IF(O3314&lt;=10,T3314,IF(O3314&gt;=20,S3314,((O3314-10)*(S3314-T3314)/10+T3314)))</f>
        <v>958.03239619860165</v>
      </c>
      <c r="V3314" s="356"/>
      <c r="W3314" s="304" t="s">
        <v>900</v>
      </c>
      <c r="X3314" s="304" t="s">
        <v>232</v>
      </c>
      <c r="Y3314" s="366">
        <f t="shared" si="791"/>
        <v>506.6</v>
      </c>
      <c r="Z3314" s="304"/>
      <c r="AA3314" s="304"/>
      <c r="AB3314" s="304">
        <v>-999</v>
      </c>
      <c r="AC3314" s="304">
        <v>-999</v>
      </c>
      <c r="AD3314" s="366">
        <v>-999</v>
      </c>
      <c r="AE3314" s="304">
        <v>-999</v>
      </c>
      <c r="AF3314" s="304">
        <v>-999</v>
      </c>
      <c r="AG3314" s="304"/>
      <c r="AH3314" s="304">
        <v>1.10308E-2</v>
      </c>
      <c r="AI3314" s="312"/>
      <c r="AJ3314" s="332">
        <v>446</v>
      </c>
      <c r="AK3314" s="304">
        <f t="shared" si="790"/>
        <v>425</v>
      </c>
      <c r="AL3314" s="304">
        <f t="shared" si="793"/>
        <v>0.43</v>
      </c>
      <c r="AM3314" s="389" t="str">
        <f t="shared" si="792"/>
        <v/>
      </c>
      <c r="AN3314" s="304"/>
      <c r="AO3314" s="304"/>
      <c r="AP3314" s="312"/>
      <c r="AQ3314" s="312"/>
      <c r="AR3314" s="312"/>
      <c r="AS3314" s="304"/>
      <c r="AT3314" s="312"/>
      <c r="AU3314" s="329">
        <f>VLOOKUP(C3314,[1]world!$A$2:$B$3555,2,FALSE)</f>
        <v>7</v>
      </c>
      <c r="AV3314" s="329">
        <v>388</v>
      </c>
      <c r="AW3314" s="304">
        <v>0.37</v>
      </c>
      <c r="AX3314" s="304">
        <v>140</v>
      </c>
      <c r="AY3314" s="304">
        <v>-999</v>
      </c>
      <c r="AZ3314" s="304">
        <v>1400</v>
      </c>
      <c r="BA3314" s="304">
        <v>140</v>
      </c>
      <c r="BB3314" s="304">
        <v>-999</v>
      </c>
      <c r="BC3314" s="304">
        <v>1400</v>
      </c>
      <c r="BD3314" s="304">
        <v>140</v>
      </c>
      <c r="BE3314" s="304">
        <v>140</v>
      </c>
      <c r="BF3314" s="304">
        <v>-999</v>
      </c>
      <c r="BG3314" s="304">
        <v>-999</v>
      </c>
      <c r="BH3314" s="304">
        <v>1400</v>
      </c>
      <c r="BI3314" s="304">
        <v>1400</v>
      </c>
      <c r="BJ3314" s="304">
        <v>2</v>
      </c>
      <c r="BK3314" s="304" t="s">
        <v>4954</v>
      </c>
      <c r="BL3314" s="304">
        <v>2</v>
      </c>
    </row>
    <row r="3315" spans="1:64" ht="15" hidden="1" customHeight="1" x14ac:dyDescent="0.2">
      <c r="A3315" s="304" t="s">
        <v>6176</v>
      </c>
      <c r="B3315" s="304" t="s">
        <v>1612</v>
      </c>
      <c r="C3315" s="304">
        <v>3454</v>
      </c>
      <c r="D3315" s="349" t="s">
        <v>2762</v>
      </c>
      <c r="E3315" s="304" t="s">
        <v>2762</v>
      </c>
      <c r="F3315" s="304"/>
      <c r="G3315" s="324">
        <v>34.873800000000003</v>
      </c>
      <c r="H3315" s="324">
        <v>137.81639999999999</v>
      </c>
      <c r="I3315" s="324" t="s">
        <v>212</v>
      </c>
      <c r="J3315" s="368">
        <f>U3315</f>
        <v>279.35692317701802</v>
      </c>
      <c r="K3315" s="331">
        <v>0.13</v>
      </c>
      <c r="L3315" s="304" t="str">
        <f t="shared" si="789"/>
        <v>D</v>
      </c>
      <c r="M3315" s="388">
        <v>1</v>
      </c>
      <c r="N3315" s="304">
        <v>250</v>
      </c>
      <c r="O3315" s="304">
        <v>20</v>
      </c>
      <c r="P3315" s="331"/>
      <c r="Q3315" s="356"/>
      <c r="R3315" s="304"/>
      <c r="S3315" s="356">
        <v>279.35692317701802</v>
      </c>
      <c r="T3315" s="356">
        <v>300.56255567748047</v>
      </c>
      <c r="U3315" s="356">
        <f>IF(O3315&lt;=10,T3315,IF(O3315&gt;=20,S3315,((O3315-10)*(S3315-T3315)/10+T3315)))</f>
        <v>279.35692317701802</v>
      </c>
      <c r="V3315" s="356"/>
      <c r="W3315" s="304" t="s">
        <v>1674</v>
      </c>
      <c r="X3315" s="304" t="s">
        <v>213</v>
      </c>
      <c r="Y3315" s="366">
        <f t="shared" si="791"/>
        <v>274.5</v>
      </c>
      <c r="Z3315" s="304"/>
      <c r="AA3315" s="304"/>
      <c r="AB3315" s="304">
        <v>-999</v>
      </c>
      <c r="AC3315" s="304">
        <v>-999</v>
      </c>
      <c r="AD3315" s="366">
        <v>-999</v>
      </c>
      <c r="AE3315" s="304">
        <v>-999</v>
      </c>
      <c r="AF3315" s="304">
        <v>-999</v>
      </c>
      <c r="AG3315" s="304"/>
      <c r="AH3315" s="304">
        <v>3.88072E-2</v>
      </c>
      <c r="AI3315" s="312"/>
      <c r="AJ3315" s="332">
        <v>760</v>
      </c>
      <c r="AK3315" s="304">
        <f t="shared" si="790"/>
        <v>760</v>
      </c>
      <c r="AL3315" s="304">
        <f t="shared" si="793"/>
        <v>0.43</v>
      </c>
      <c r="AM3315" s="389" t="str">
        <f t="shared" si="792"/>
        <v/>
      </c>
      <c r="AN3315" s="304"/>
      <c r="AO3315" s="304"/>
      <c r="AP3315" s="312"/>
      <c r="AQ3315" s="312"/>
      <c r="AR3315" s="312"/>
      <c r="AS3315" s="304"/>
      <c r="AT3315" s="312"/>
      <c r="AU3315" s="329">
        <f>VLOOKUP(C3315,[1]world!$A$2:$B$3555,2,FALSE)</f>
        <v>11</v>
      </c>
      <c r="AV3315" s="329">
        <v>328</v>
      </c>
      <c r="AW3315" s="304">
        <v>0.37</v>
      </c>
      <c r="AX3315" s="304">
        <v>20</v>
      </c>
      <c r="AY3315" s="304">
        <v>-999</v>
      </c>
      <c r="AZ3315" s="304">
        <v>80</v>
      </c>
      <c r="BA3315" s="304">
        <v>20</v>
      </c>
      <c r="BB3315" s="304">
        <v>-999</v>
      </c>
      <c r="BC3315" s="304">
        <v>80</v>
      </c>
      <c r="BD3315" s="304">
        <v>20</v>
      </c>
      <c r="BE3315" s="304">
        <v>20</v>
      </c>
      <c r="BF3315" s="304">
        <v>-999</v>
      </c>
      <c r="BG3315" s="304">
        <v>-999</v>
      </c>
      <c r="BH3315" s="304">
        <v>80</v>
      </c>
      <c r="BI3315" s="304">
        <v>80</v>
      </c>
      <c r="BJ3315" s="304">
        <v>2</v>
      </c>
      <c r="BK3315" s="304" t="s">
        <v>4954</v>
      </c>
      <c r="BL3315" s="304">
        <v>2</v>
      </c>
    </row>
    <row r="3316" spans="1:64" ht="15" hidden="1" customHeight="1" x14ac:dyDescent="0.2">
      <c r="A3316" s="304" t="s">
        <v>6103</v>
      </c>
      <c r="B3316" s="304" t="s">
        <v>2503</v>
      </c>
      <c r="C3316" s="304">
        <v>3455</v>
      </c>
      <c r="D3316" s="349" t="s">
        <v>2743</v>
      </c>
      <c r="E3316" s="309">
        <v>-999</v>
      </c>
      <c r="F3316" s="309"/>
      <c r="G3316" s="324">
        <v>34.831000000000003</v>
      </c>
      <c r="H3316" s="324">
        <v>137.66460000000001</v>
      </c>
      <c r="I3316" s="324" t="s">
        <v>214</v>
      </c>
      <c r="J3316" s="366">
        <v>1126.23</v>
      </c>
      <c r="K3316" s="331">
        <v>0.1</v>
      </c>
      <c r="L3316" s="304" t="str">
        <f t="shared" si="789"/>
        <v>B</v>
      </c>
      <c r="M3316" s="388">
        <v>0</v>
      </c>
      <c r="N3316" s="304"/>
      <c r="O3316" s="304">
        <v>21</v>
      </c>
      <c r="P3316" s="356"/>
      <c r="Q3316" s="356"/>
      <c r="R3316" s="304" t="s">
        <v>2503</v>
      </c>
      <c r="S3316" s="304"/>
      <c r="T3316" s="304"/>
      <c r="U3316" s="304"/>
      <c r="V3316" s="304"/>
      <c r="W3316" s="304" t="s">
        <v>4661</v>
      </c>
      <c r="X3316" s="304">
        <v>-999</v>
      </c>
      <c r="Y3316" s="366" t="str">
        <f t="shared" si="791"/>
        <v>-</v>
      </c>
      <c r="Z3316" s="304"/>
      <c r="AA3316" s="304"/>
      <c r="AB3316" s="304">
        <v>-999</v>
      </c>
      <c r="AC3316" s="304">
        <v>-999</v>
      </c>
      <c r="AD3316" s="366">
        <v>-999</v>
      </c>
      <c r="AE3316" s="304">
        <v>-999</v>
      </c>
      <c r="AF3316" s="304">
        <v>-999</v>
      </c>
      <c r="AG3316" s="304"/>
      <c r="AH3316" s="304">
        <v>5.0412199999999997E-2</v>
      </c>
      <c r="AI3316" s="312"/>
      <c r="AJ3316" s="332">
        <v>760</v>
      </c>
      <c r="AK3316" s="304">
        <f t="shared" si="790"/>
        <v>760</v>
      </c>
      <c r="AL3316" s="304">
        <f t="shared" si="793"/>
        <v>0.43</v>
      </c>
      <c r="AM3316" s="389" t="str">
        <f t="shared" si="792"/>
        <v/>
      </c>
      <c r="AN3316" s="304"/>
      <c r="AO3316" s="304"/>
      <c r="AP3316" s="312"/>
      <c r="AQ3316" s="312"/>
      <c r="AR3316" s="312"/>
      <c r="AS3316" s="304"/>
      <c r="AT3316" s="312"/>
      <c r="AU3316" s="329">
        <f>VLOOKUP(C3316,[1]world!$A$2:$B$3555,2,FALSE)</f>
        <v>1</v>
      </c>
      <c r="AV3316" s="329">
        <v>519</v>
      </c>
      <c r="AW3316" s="304">
        <v>0.37</v>
      </c>
      <c r="AX3316" s="304">
        <v>4</v>
      </c>
      <c r="AY3316" s="304">
        <v>10</v>
      </c>
      <c r="AZ3316" s="304">
        <v>146</v>
      </c>
      <c r="BA3316" s="304">
        <v>4</v>
      </c>
      <c r="BB3316" s="304">
        <v>10</v>
      </c>
      <c r="BC3316" s="304">
        <v>146</v>
      </c>
      <c r="BD3316" s="304">
        <v>20</v>
      </c>
      <c r="BE3316" s="304">
        <v>20</v>
      </c>
      <c r="BF3316" s="304">
        <v>-999</v>
      </c>
      <c r="BG3316" s="304">
        <v>-999</v>
      </c>
      <c r="BH3316" s="304">
        <v>80</v>
      </c>
      <c r="BI3316" s="304">
        <v>80</v>
      </c>
      <c r="BJ3316" s="304">
        <v>0</v>
      </c>
      <c r="BK3316" s="304">
        <v>0</v>
      </c>
      <c r="BL3316" s="304">
        <v>0</v>
      </c>
    </row>
    <row r="3317" spans="1:64" ht="15" hidden="1" customHeight="1" x14ac:dyDescent="0.2">
      <c r="A3317" s="304" t="s">
        <v>6159</v>
      </c>
      <c r="B3317" s="304" t="s">
        <v>2503</v>
      </c>
      <c r="C3317" s="304">
        <v>3456</v>
      </c>
      <c r="D3317" s="349" t="s">
        <v>2730</v>
      </c>
      <c r="E3317" s="309">
        <v>-999</v>
      </c>
      <c r="F3317" s="309"/>
      <c r="G3317" s="324">
        <v>34.791499999999999</v>
      </c>
      <c r="H3317" s="324">
        <v>137.90639999999999</v>
      </c>
      <c r="I3317" s="324" t="s">
        <v>214</v>
      </c>
      <c r="J3317" s="366">
        <v>294</v>
      </c>
      <c r="K3317" s="331">
        <v>0.1</v>
      </c>
      <c r="L3317" s="304" t="str">
        <f t="shared" si="789"/>
        <v>D</v>
      </c>
      <c r="M3317" s="388">
        <v>0</v>
      </c>
      <c r="N3317" s="304"/>
      <c r="O3317" s="304">
        <v>21</v>
      </c>
      <c r="P3317" s="356"/>
      <c r="Q3317" s="356"/>
      <c r="R3317" s="304" t="s">
        <v>6159</v>
      </c>
      <c r="S3317" s="304"/>
      <c r="T3317" s="304"/>
      <c r="U3317" s="304"/>
      <c r="V3317" s="304"/>
      <c r="W3317" s="304" t="s">
        <v>4661</v>
      </c>
      <c r="X3317" s="304">
        <v>-999</v>
      </c>
      <c r="Y3317" s="366" t="str">
        <f t="shared" si="791"/>
        <v>-</v>
      </c>
      <c r="Z3317" s="304"/>
      <c r="AA3317" s="304"/>
      <c r="AB3317" s="304">
        <v>-999</v>
      </c>
      <c r="AC3317" s="304">
        <v>-999</v>
      </c>
      <c r="AD3317" s="366">
        <v>-999</v>
      </c>
      <c r="AE3317" s="304">
        <v>-999</v>
      </c>
      <c r="AF3317" s="304">
        <v>-999</v>
      </c>
      <c r="AG3317" s="304"/>
      <c r="AH3317" s="304">
        <v>5.9447199999999997E-3</v>
      </c>
      <c r="AI3317" s="312"/>
      <c r="AJ3317" s="332">
        <v>336</v>
      </c>
      <c r="AK3317" s="304">
        <f t="shared" si="790"/>
        <v>270</v>
      </c>
      <c r="AL3317" s="304">
        <f t="shared" si="793"/>
        <v>0.43</v>
      </c>
      <c r="AM3317" s="389" t="str">
        <f t="shared" si="792"/>
        <v/>
      </c>
      <c r="AN3317" s="304"/>
      <c r="AO3317" s="304"/>
      <c r="AP3317" s="312"/>
      <c r="AQ3317" s="312"/>
      <c r="AR3317" s="312"/>
      <c r="AS3317" s="304"/>
      <c r="AT3317" s="312"/>
      <c r="AU3317" s="329">
        <f>VLOOKUP(C3317,[1]world!$A$2:$B$3555,2,FALSE)</f>
        <v>11</v>
      </c>
      <c r="AV3317" s="329">
        <v>328</v>
      </c>
      <c r="AW3317" s="304">
        <v>0.37</v>
      </c>
      <c r="AX3317" s="304">
        <v>320</v>
      </c>
      <c r="AY3317" s="304">
        <v>320</v>
      </c>
      <c r="AZ3317" s="304">
        <v>600</v>
      </c>
      <c r="BA3317" s="304">
        <v>320</v>
      </c>
      <c r="BB3317" s="304">
        <v>320</v>
      </c>
      <c r="BC3317" s="304">
        <v>600</v>
      </c>
      <c r="BD3317" s="304">
        <v>80</v>
      </c>
      <c r="BE3317" s="304">
        <v>80</v>
      </c>
      <c r="BF3317" s="304">
        <v>-999</v>
      </c>
      <c r="BG3317" s="304">
        <v>-999</v>
      </c>
      <c r="BH3317" s="304">
        <v>600</v>
      </c>
      <c r="BI3317" s="304">
        <v>600</v>
      </c>
      <c r="BJ3317" s="304">
        <v>0</v>
      </c>
      <c r="BK3317" s="304">
        <v>0</v>
      </c>
      <c r="BL3317" s="304">
        <v>0</v>
      </c>
    </row>
    <row r="3318" spans="1:64" ht="15" hidden="1" customHeight="1" x14ac:dyDescent="0.2">
      <c r="A3318" s="304" t="s">
        <v>6103</v>
      </c>
      <c r="B3318" s="304" t="s">
        <v>2503</v>
      </c>
      <c r="C3318" s="304">
        <v>3457</v>
      </c>
      <c r="D3318" s="349" t="s">
        <v>2731</v>
      </c>
      <c r="E3318" s="309">
        <v>-999</v>
      </c>
      <c r="F3318" s="309"/>
      <c r="G3318" s="324">
        <v>34.795400000000001</v>
      </c>
      <c r="H3318" s="324">
        <v>138.77549999999999</v>
      </c>
      <c r="I3318" s="324" t="s">
        <v>214</v>
      </c>
      <c r="J3318" s="366">
        <v>376.82</v>
      </c>
      <c r="K3318" s="331">
        <v>0.1</v>
      </c>
      <c r="L3318" s="304" t="str">
        <f t="shared" si="789"/>
        <v>C</v>
      </c>
      <c r="M3318" s="388">
        <v>0</v>
      </c>
      <c r="N3318" s="304"/>
      <c r="O3318" s="304">
        <v>21</v>
      </c>
      <c r="P3318" s="356"/>
      <c r="Q3318" s="356"/>
      <c r="R3318" s="304" t="s">
        <v>2503</v>
      </c>
      <c r="S3318" s="304"/>
      <c r="T3318" s="304"/>
      <c r="U3318" s="304"/>
      <c r="V3318" s="304"/>
      <c r="W3318" s="304" t="s">
        <v>4661</v>
      </c>
      <c r="X3318" s="304">
        <v>-999</v>
      </c>
      <c r="Y3318" s="366" t="str">
        <f t="shared" si="791"/>
        <v>-</v>
      </c>
      <c r="Z3318" s="304"/>
      <c r="AA3318" s="304"/>
      <c r="AB3318" s="304">
        <v>-999</v>
      </c>
      <c r="AC3318" s="304">
        <v>-999</v>
      </c>
      <c r="AD3318" s="366">
        <v>-999</v>
      </c>
      <c r="AE3318" s="304">
        <v>-999</v>
      </c>
      <c r="AF3318" s="304">
        <v>-999</v>
      </c>
      <c r="AG3318" s="304"/>
      <c r="AH3318" s="304">
        <v>2.3848899999999999E-2</v>
      </c>
      <c r="AI3318" s="312"/>
      <c r="AJ3318" s="332">
        <v>737</v>
      </c>
      <c r="AK3318" s="304">
        <f t="shared" si="790"/>
        <v>690</v>
      </c>
      <c r="AL3318" s="304">
        <f t="shared" si="793"/>
        <v>0.43</v>
      </c>
      <c r="AM3318" s="389" t="str">
        <f t="shared" si="792"/>
        <v/>
      </c>
      <c r="AN3318" s="304"/>
      <c r="AO3318" s="304"/>
      <c r="AP3318" s="312"/>
      <c r="AQ3318" s="312"/>
      <c r="AR3318" s="312"/>
      <c r="AS3318" s="304"/>
      <c r="AT3318" s="312"/>
      <c r="AU3318" s="329">
        <f>VLOOKUP(C3318,[1]world!$A$2:$B$3555,2,FALSE)</f>
        <v>7</v>
      </c>
      <c r="AV3318" s="329">
        <v>388</v>
      </c>
      <c r="AW3318" s="304">
        <v>0.37</v>
      </c>
      <c r="AX3318" s="304">
        <v>22</v>
      </c>
      <c r="AY3318" s="304">
        <v>34</v>
      </c>
      <c r="AZ3318" s="304">
        <v>300</v>
      </c>
      <c r="BA3318" s="304">
        <v>22</v>
      </c>
      <c r="BB3318" s="304">
        <v>34</v>
      </c>
      <c r="BC3318" s="304">
        <v>300</v>
      </c>
      <c r="BD3318" s="304">
        <v>160</v>
      </c>
      <c r="BE3318" s="304">
        <v>160</v>
      </c>
      <c r="BF3318" s="304">
        <v>-999</v>
      </c>
      <c r="BG3318" s="304">
        <v>-999</v>
      </c>
      <c r="BH3318" s="304">
        <v>300</v>
      </c>
      <c r="BI3318" s="304">
        <v>300</v>
      </c>
      <c r="BJ3318" s="304">
        <v>0</v>
      </c>
      <c r="BK3318" s="304">
        <v>0</v>
      </c>
      <c r="BL3318" s="304">
        <v>0</v>
      </c>
    </row>
    <row r="3319" spans="1:64" ht="15" hidden="1" customHeight="1" x14ac:dyDescent="0.2">
      <c r="A3319" s="304" t="s">
        <v>6103</v>
      </c>
      <c r="B3319" s="304" t="s">
        <v>2503</v>
      </c>
      <c r="C3319" s="304">
        <v>3458</v>
      </c>
      <c r="D3319" s="349" t="s">
        <v>2727</v>
      </c>
      <c r="E3319" s="309">
        <v>-999</v>
      </c>
      <c r="F3319" s="309"/>
      <c r="G3319" s="324">
        <v>34.779800000000002</v>
      </c>
      <c r="H3319" s="324">
        <v>138.97319999999999</v>
      </c>
      <c r="I3319" s="324" t="s">
        <v>214</v>
      </c>
      <c r="J3319" s="366">
        <v>492.75</v>
      </c>
      <c r="K3319" s="331">
        <v>0.1</v>
      </c>
      <c r="L3319" s="304" t="str">
        <f t="shared" si="789"/>
        <v>C</v>
      </c>
      <c r="M3319" s="388">
        <v>0</v>
      </c>
      <c r="N3319" s="304"/>
      <c r="O3319" s="304">
        <v>21</v>
      </c>
      <c r="P3319" s="356"/>
      <c r="Q3319" s="356"/>
      <c r="R3319" s="304" t="s">
        <v>2503</v>
      </c>
      <c r="S3319" s="304"/>
      <c r="T3319" s="304"/>
      <c r="U3319" s="304"/>
      <c r="V3319" s="304"/>
      <c r="W3319" s="304" t="s">
        <v>4661</v>
      </c>
      <c r="X3319" s="304">
        <v>-999</v>
      </c>
      <c r="Y3319" s="366" t="str">
        <f t="shared" si="791"/>
        <v>-</v>
      </c>
      <c r="Z3319" s="304"/>
      <c r="AA3319" s="304"/>
      <c r="AB3319" s="304">
        <v>-999</v>
      </c>
      <c r="AC3319" s="304">
        <v>-999</v>
      </c>
      <c r="AD3319" s="366">
        <v>-999</v>
      </c>
      <c r="AE3319" s="304">
        <v>-999</v>
      </c>
      <c r="AF3319" s="304">
        <v>-999</v>
      </c>
      <c r="AG3319" s="304"/>
      <c r="AH3319" s="304">
        <v>0.19286500000000001</v>
      </c>
      <c r="AI3319" s="312"/>
      <c r="AJ3319" s="332">
        <v>760</v>
      </c>
      <c r="AK3319" s="304">
        <f t="shared" si="790"/>
        <v>760</v>
      </c>
      <c r="AL3319" s="304">
        <f t="shared" si="793"/>
        <v>0.43</v>
      </c>
      <c r="AM3319" s="389" t="str">
        <f t="shared" si="792"/>
        <v/>
      </c>
      <c r="AN3319" s="304"/>
      <c r="AO3319" s="304"/>
      <c r="AP3319" s="312"/>
      <c r="AQ3319" s="312"/>
      <c r="AR3319" s="312"/>
      <c r="AS3319" s="304"/>
      <c r="AT3319" s="312"/>
      <c r="AU3319" s="329">
        <f>VLOOKUP(C3319,[1]world!$A$2:$B$3555,2,FALSE)</f>
        <v>1</v>
      </c>
      <c r="AV3319" s="329">
        <v>519</v>
      </c>
      <c r="AW3319" s="304">
        <v>0.37</v>
      </c>
      <c r="AX3319" s="304">
        <v>30</v>
      </c>
      <c r="AY3319" s="304">
        <v>95</v>
      </c>
      <c r="AZ3319" s="304">
        <v>220</v>
      </c>
      <c r="BA3319" s="304">
        <v>30</v>
      </c>
      <c r="BB3319" s="304">
        <v>95</v>
      </c>
      <c r="BC3319" s="304">
        <v>220</v>
      </c>
      <c r="BD3319" s="304">
        <v>120</v>
      </c>
      <c r="BE3319" s="304">
        <v>120</v>
      </c>
      <c r="BF3319" s="304">
        <v>-999</v>
      </c>
      <c r="BG3319" s="304">
        <v>-999</v>
      </c>
      <c r="BH3319" s="304">
        <v>220</v>
      </c>
      <c r="BI3319" s="304">
        <v>220</v>
      </c>
      <c r="BJ3319" s="304">
        <v>0</v>
      </c>
      <c r="BK3319" s="304">
        <v>0</v>
      </c>
      <c r="BL3319" s="304">
        <v>0</v>
      </c>
    </row>
    <row r="3320" spans="1:64" ht="15" hidden="1" customHeight="1" x14ac:dyDescent="0.2">
      <c r="A3320" s="304" t="s">
        <v>6103</v>
      </c>
      <c r="B3320" s="304" t="s">
        <v>2503</v>
      </c>
      <c r="C3320" s="304">
        <v>3459</v>
      </c>
      <c r="D3320" s="349" t="s">
        <v>2671</v>
      </c>
      <c r="E3320" s="309">
        <v>-999</v>
      </c>
      <c r="F3320" s="309"/>
      <c r="G3320" s="324">
        <v>34.671500000000002</v>
      </c>
      <c r="H3320" s="324">
        <v>138.8372</v>
      </c>
      <c r="I3320" s="324" t="s">
        <v>214</v>
      </c>
      <c r="J3320" s="366">
        <v>609.9</v>
      </c>
      <c r="K3320" s="331">
        <v>0.1</v>
      </c>
      <c r="L3320" s="304" t="str">
        <f t="shared" si="789"/>
        <v>C</v>
      </c>
      <c r="M3320" s="388">
        <v>0</v>
      </c>
      <c r="N3320" s="304"/>
      <c r="O3320" s="304">
        <v>21</v>
      </c>
      <c r="P3320" s="356"/>
      <c r="Q3320" s="356"/>
      <c r="R3320" s="304" t="s">
        <v>2503</v>
      </c>
      <c r="S3320" s="304"/>
      <c r="T3320" s="304"/>
      <c r="U3320" s="304"/>
      <c r="V3320" s="304"/>
      <c r="W3320" s="304" t="s">
        <v>4661</v>
      </c>
      <c r="X3320" s="304">
        <v>-999</v>
      </c>
      <c r="Y3320" s="366" t="str">
        <f t="shared" si="791"/>
        <v>-</v>
      </c>
      <c r="Z3320" s="304"/>
      <c r="AA3320" s="304"/>
      <c r="AB3320" s="304">
        <v>-999</v>
      </c>
      <c r="AC3320" s="304">
        <v>-999</v>
      </c>
      <c r="AD3320" s="366">
        <v>-999</v>
      </c>
      <c r="AE3320" s="304">
        <v>-999</v>
      </c>
      <c r="AF3320" s="304">
        <v>-999</v>
      </c>
      <c r="AG3320" s="304"/>
      <c r="AH3320" s="304">
        <v>5.4157200000000003E-2</v>
      </c>
      <c r="AI3320" s="312"/>
      <c r="AJ3320" s="332">
        <v>760</v>
      </c>
      <c r="AK3320" s="304">
        <f t="shared" si="790"/>
        <v>760</v>
      </c>
      <c r="AL3320" s="304">
        <f t="shared" si="793"/>
        <v>0.43</v>
      </c>
      <c r="AM3320" s="389" t="str">
        <f t="shared" si="792"/>
        <v/>
      </c>
      <c r="AN3320" s="304"/>
      <c r="AO3320" s="304"/>
      <c r="AP3320" s="312"/>
      <c r="AQ3320" s="312"/>
      <c r="AR3320" s="312"/>
      <c r="AS3320" s="304"/>
      <c r="AT3320" s="312"/>
      <c r="AU3320" s="329">
        <f>VLOOKUP(C3320,[1]world!$A$2:$B$3555,2,FALSE)</f>
        <v>3</v>
      </c>
      <c r="AV3320" s="329">
        <v>547</v>
      </c>
      <c r="AW3320" s="304">
        <v>0.37</v>
      </c>
      <c r="AX3320" s="304">
        <v>30</v>
      </c>
      <c r="AY3320" s="304">
        <v>-999</v>
      </c>
      <c r="AZ3320" s="304">
        <v>340</v>
      </c>
      <c r="BA3320" s="304">
        <v>30</v>
      </c>
      <c r="BB3320" s="304">
        <v>-999</v>
      </c>
      <c r="BC3320" s="304">
        <v>340</v>
      </c>
      <c r="BD3320" s="304">
        <v>200</v>
      </c>
      <c r="BE3320" s="304">
        <v>200</v>
      </c>
      <c r="BF3320" s="304">
        <v>-999</v>
      </c>
      <c r="BG3320" s="304">
        <v>-999</v>
      </c>
      <c r="BH3320" s="304">
        <v>340</v>
      </c>
      <c r="BI3320" s="304">
        <v>340</v>
      </c>
      <c r="BJ3320" s="304">
        <v>0</v>
      </c>
      <c r="BK3320" s="304" t="s">
        <v>4954</v>
      </c>
      <c r="BL3320" s="304">
        <v>0</v>
      </c>
    </row>
    <row r="3321" spans="1:64" ht="15" hidden="1" customHeight="1" x14ac:dyDescent="0.2">
      <c r="A3321" s="304" t="s">
        <v>6175</v>
      </c>
      <c r="B3321" s="304" t="s">
        <v>2503</v>
      </c>
      <c r="C3321" s="304">
        <v>3460</v>
      </c>
      <c r="D3321" s="349" t="s">
        <v>3530</v>
      </c>
      <c r="E3321" s="304" t="s">
        <v>3530</v>
      </c>
      <c r="F3321" s="304"/>
      <c r="G3321" s="324">
        <v>36.726300000000002</v>
      </c>
      <c r="H3321" s="324">
        <v>137.26580000000001</v>
      </c>
      <c r="I3321" s="324" t="s">
        <v>212</v>
      </c>
      <c r="J3321" s="368">
        <f>EXP(0.38*LN(Y3321)+0.32*LN(AJ3321)+0.3*LN(AV3321))</f>
        <v>267.00535386375475</v>
      </c>
      <c r="K3321" s="331">
        <f>SQRT(0.38*AA3321^2+0.32*AL3321^2+0.3*AW3321^2)</f>
        <v>0.34370917939444096</v>
      </c>
      <c r="L3321" s="304" t="str">
        <f t="shared" si="789"/>
        <v>D</v>
      </c>
      <c r="M3321" s="388" t="s">
        <v>6089</v>
      </c>
      <c r="N3321" s="304"/>
      <c r="O3321" s="304">
        <v>21</v>
      </c>
      <c r="P3321" s="356"/>
      <c r="Q3321" s="356"/>
      <c r="R3321" s="304"/>
      <c r="S3321" s="356"/>
      <c r="T3321" s="304"/>
      <c r="U3321" s="356"/>
      <c r="V3321" s="304"/>
      <c r="W3321" s="310" t="s">
        <v>1674</v>
      </c>
      <c r="X3321" s="304" t="s">
        <v>213</v>
      </c>
      <c r="Y3321" s="366">
        <f t="shared" si="791"/>
        <v>274.5</v>
      </c>
      <c r="Z3321" s="304"/>
      <c r="AA3321" s="331">
        <v>0.36</v>
      </c>
      <c r="AB3321" s="304">
        <v>-999</v>
      </c>
      <c r="AC3321" s="304">
        <v>-999</v>
      </c>
      <c r="AD3321" s="366">
        <v>-999</v>
      </c>
      <c r="AE3321" s="304">
        <v>-999</v>
      </c>
      <c r="AF3321" s="304">
        <v>-999</v>
      </c>
      <c r="AG3321" s="304"/>
      <c r="AH3321" s="304">
        <v>3.3031200000000001E-3</v>
      </c>
      <c r="AI3321" s="312"/>
      <c r="AJ3321" s="332">
        <v>279</v>
      </c>
      <c r="AK3321" s="304">
        <f t="shared" si="790"/>
        <v>270</v>
      </c>
      <c r="AL3321" s="363">
        <v>0.43</v>
      </c>
      <c r="AM3321" s="389" t="str">
        <f t="shared" si="792"/>
        <v/>
      </c>
      <c r="AN3321" s="304"/>
      <c r="AO3321" s="304"/>
      <c r="AP3321" s="312"/>
      <c r="AQ3321" s="312"/>
      <c r="AR3321" s="312"/>
      <c r="AS3321" s="304"/>
      <c r="AT3321" s="312"/>
      <c r="AU3321" s="329">
        <f>VLOOKUP(C3321,[1]world!$A$2:$B$3555,2,FALSE)</f>
        <v>16</v>
      </c>
      <c r="AV3321" s="329">
        <v>246</v>
      </c>
      <c r="AW3321" s="304">
        <v>0.18</v>
      </c>
      <c r="AX3321" s="304">
        <v>700</v>
      </c>
      <c r="AY3321" s="304">
        <v>-999</v>
      </c>
      <c r="AZ3321" s="304">
        <v>2200</v>
      </c>
      <c r="BA3321" s="304">
        <v>700</v>
      </c>
      <c r="BB3321" s="304">
        <v>-999</v>
      </c>
      <c r="BC3321" s="304">
        <v>2200</v>
      </c>
      <c r="BD3321" s="304">
        <v>700</v>
      </c>
      <c r="BE3321" s="304">
        <v>700</v>
      </c>
      <c r="BF3321" s="304">
        <v>-999</v>
      </c>
      <c r="BG3321" s="304">
        <v>-999</v>
      </c>
      <c r="BH3321" s="304">
        <v>2200</v>
      </c>
      <c r="BI3321" s="304">
        <v>2200</v>
      </c>
      <c r="BJ3321" s="304">
        <v>2</v>
      </c>
      <c r="BK3321" s="304" t="s">
        <v>4954</v>
      </c>
      <c r="BL3321" s="304">
        <v>2</v>
      </c>
    </row>
    <row r="3322" spans="1:64" ht="15" hidden="1" customHeight="1" x14ac:dyDescent="0.2">
      <c r="A3322" s="304" t="s">
        <v>6103</v>
      </c>
      <c r="B3322" s="304" t="s">
        <v>2503</v>
      </c>
      <c r="C3322" s="304">
        <v>3461</v>
      </c>
      <c r="D3322" s="349" t="s">
        <v>4071</v>
      </c>
      <c r="E3322" s="309">
        <v>-999</v>
      </c>
      <c r="F3322" s="309"/>
      <c r="G3322" s="324">
        <v>38.381100000000004</v>
      </c>
      <c r="H3322" s="324">
        <v>140.38390000000001</v>
      </c>
      <c r="I3322" s="324" t="s">
        <v>214</v>
      </c>
      <c r="J3322" s="366">
        <v>327.81</v>
      </c>
      <c r="K3322" s="331">
        <v>0.1</v>
      </c>
      <c r="L3322" s="304" t="str">
        <f t="shared" si="789"/>
        <v>D</v>
      </c>
      <c r="M3322" s="388">
        <v>0</v>
      </c>
      <c r="N3322" s="304"/>
      <c r="O3322" s="304">
        <v>21</v>
      </c>
      <c r="P3322" s="356"/>
      <c r="Q3322" s="356"/>
      <c r="R3322" s="304" t="s">
        <v>2503</v>
      </c>
      <c r="S3322" s="304"/>
      <c r="T3322" s="304"/>
      <c r="U3322" s="304"/>
      <c r="V3322" s="304"/>
      <c r="W3322" s="304" t="s">
        <v>4661</v>
      </c>
      <c r="X3322" s="304">
        <v>-999</v>
      </c>
      <c r="Y3322" s="366" t="str">
        <f t="shared" si="791"/>
        <v>-</v>
      </c>
      <c r="Z3322" s="304"/>
      <c r="AA3322" s="304"/>
      <c r="AB3322" s="304">
        <v>-999</v>
      </c>
      <c r="AC3322" s="304">
        <v>-999</v>
      </c>
      <c r="AD3322" s="366">
        <v>-999</v>
      </c>
      <c r="AE3322" s="304">
        <v>-999</v>
      </c>
      <c r="AF3322" s="304">
        <v>-999</v>
      </c>
      <c r="AG3322" s="304"/>
      <c r="AH3322" s="304">
        <v>1.03388E-2</v>
      </c>
      <c r="AI3322" s="312"/>
      <c r="AJ3322" s="332">
        <v>430</v>
      </c>
      <c r="AK3322" s="304">
        <f t="shared" si="790"/>
        <v>425</v>
      </c>
      <c r="AL3322" s="304">
        <f>IF(AH3322&lt;=0.0022,0.2,0.43)</f>
        <v>0.43</v>
      </c>
      <c r="AM3322" s="389" t="str">
        <f t="shared" si="792"/>
        <v/>
      </c>
      <c r="AN3322" s="304"/>
      <c r="AO3322" s="304"/>
      <c r="AP3322" s="312"/>
      <c r="AQ3322" s="312"/>
      <c r="AR3322" s="312"/>
      <c r="AS3322" s="304"/>
      <c r="AT3322" s="312"/>
      <c r="AU3322" s="329">
        <f>VLOOKUP(C3322,[1]world!$A$2:$B$3555,2,FALSE)</f>
        <v>7</v>
      </c>
      <c r="AV3322" s="329">
        <v>388</v>
      </c>
      <c r="AW3322" s="304">
        <v>0.37</v>
      </c>
      <c r="AX3322" s="304">
        <v>120</v>
      </c>
      <c r="AY3322" s="304">
        <v>-999</v>
      </c>
      <c r="AZ3322" s="304">
        <v>740</v>
      </c>
      <c r="BA3322" s="304">
        <v>120</v>
      </c>
      <c r="BB3322" s="304">
        <v>-999</v>
      </c>
      <c r="BC3322" s="304">
        <v>740</v>
      </c>
      <c r="BD3322" s="304">
        <v>120</v>
      </c>
      <c r="BE3322" s="304">
        <v>120</v>
      </c>
      <c r="BF3322" s="304">
        <v>-999</v>
      </c>
      <c r="BG3322" s="304">
        <v>-999</v>
      </c>
      <c r="BH3322" s="304">
        <v>740</v>
      </c>
      <c r="BI3322" s="304">
        <v>740</v>
      </c>
      <c r="BJ3322" s="304">
        <v>2</v>
      </c>
      <c r="BK3322" s="304" t="s">
        <v>4954</v>
      </c>
      <c r="BL3322" s="304">
        <v>2</v>
      </c>
    </row>
    <row r="3323" spans="1:64" ht="15" hidden="1" customHeight="1" x14ac:dyDescent="0.2">
      <c r="A3323" s="304" t="s">
        <v>4901</v>
      </c>
      <c r="B3323" s="304" t="s">
        <v>5989</v>
      </c>
      <c r="C3323" s="304">
        <v>3462</v>
      </c>
      <c r="D3323" s="349" t="s">
        <v>1328</v>
      </c>
      <c r="E3323" s="309">
        <v>-999</v>
      </c>
      <c r="F3323" s="309"/>
      <c r="G3323" s="324">
        <v>43.082999999999998</v>
      </c>
      <c r="H3323" s="324">
        <v>17.96</v>
      </c>
      <c r="I3323" s="324" t="s">
        <v>214</v>
      </c>
      <c r="J3323" s="368">
        <f>GEOMEAN(AV3323,AK3323)</f>
        <v>536.69823923691047</v>
      </c>
      <c r="K3323" s="331">
        <f>GEOMEAN(AL3323,AW3323)</f>
        <v>0.39887341350358263</v>
      </c>
      <c r="L3323" s="304" t="str">
        <f t="shared" si="789"/>
        <v>C</v>
      </c>
      <c r="M3323" s="388" t="s">
        <v>6097</v>
      </c>
      <c r="N3323" s="304"/>
      <c r="O3323" s="304"/>
      <c r="P3323" s="356"/>
      <c r="Q3323" s="356"/>
      <c r="R3323" s="304"/>
      <c r="S3323" s="356"/>
      <c r="T3323" s="304"/>
      <c r="U3323" s="356"/>
      <c r="V3323" s="304"/>
      <c r="W3323" s="308" t="s">
        <v>4907</v>
      </c>
      <c r="X3323" s="304" t="s">
        <v>213</v>
      </c>
      <c r="Y3323" s="366">
        <f t="shared" si="791"/>
        <v>274.5</v>
      </c>
      <c r="Z3323" s="304"/>
      <c r="AA3323" s="304"/>
      <c r="AB3323" s="304">
        <v>-999</v>
      </c>
      <c r="AC3323" s="304">
        <v>-999</v>
      </c>
      <c r="AD3323" s="366">
        <v>-999</v>
      </c>
      <c r="AE3323" s="304">
        <v>-999</v>
      </c>
      <c r="AF3323" s="304">
        <v>-999</v>
      </c>
      <c r="AG3323" s="304"/>
      <c r="AH3323" s="304">
        <v>9.962E-2</v>
      </c>
      <c r="AI3323" s="312"/>
      <c r="AJ3323" s="332">
        <v>619</v>
      </c>
      <c r="AK3323" s="304">
        <f t="shared" si="790"/>
        <v>555</v>
      </c>
      <c r="AL3323" s="363">
        <v>0.43</v>
      </c>
      <c r="AM3323" s="389" t="str">
        <f t="shared" si="792"/>
        <v/>
      </c>
      <c r="AN3323" s="304"/>
      <c r="AO3323" s="304"/>
      <c r="AP3323" s="312"/>
      <c r="AQ3323" s="312"/>
      <c r="AR3323" s="312"/>
      <c r="AS3323" s="304"/>
      <c r="AT3323" s="312"/>
      <c r="AU3323" s="329">
        <f>VLOOKUP(C3323,[1]world!$A$2:$B$3555,2,FALSE)</f>
        <v>1</v>
      </c>
      <c r="AV3323" s="329">
        <v>519</v>
      </c>
      <c r="AW3323" s="304">
        <v>0.37</v>
      </c>
      <c r="AX3323" s="304">
        <v>-999</v>
      </c>
      <c r="AY3323" s="304">
        <v>-999</v>
      </c>
      <c r="AZ3323" s="304">
        <v>-999</v>
      </c>
      <c r="BA3323" s="304">
        <v>-999</v>
      </c>
      <c r="BB3323" s="304">
        <v>-999</v>
      </c>
      <c r="BC3323" s="304">
        <v>-999</v>
      </c>
      <c r="BD3323" s="304">
        <v>-999</v>
      </c>
      <c r="BE3323" s="304">
        <v>-999</v>
      </c>
      <c r="BF3323" s="304">
        <v>-999</v>
      </c>
      <c r="BG3323" s="304">
        <v>-999</v>
      </c>
      <c r="BH3323" s="304">
        <v>-999</v>
      </c>
      <c r="BI3323" s="304">
        <v>-999</v>
      </c>
      <c r="BJ3323" s="304" t="s">
        <v>4954</v>
      </c>
      <c r="BK3323" s="304" t="s">
        <v>4954</v>
      </c>
      <c r="BL3323" s="304" t="s">
        <v>4954</v>
      </c>
    </row>
    <row r="3324" spans="1:64" ht="15" hidden="1" customHeight="1" x14ac:dyDescent="0.2">
      <c r="A3324" s="304" t="s">
        <v>4901</v>
      </c>
      <c r="B3324" s="304" t="s">
        <v>5986</v>
      </c>
      <c r="C3324" s="304">
        <v>3463</v>
      </c>
      <c r="D3324" s="349" t="s">
        <v>1329</v>
      </c>
      <c r="E3324" s="309">
        <v>-999</v>
      </c>
      <c r="F3324" s="309"/>
      <c r="G3324" s="324">
        <v>42.843000000000004</v>
      </c>
      <c r="H3324" s="324">
        <v>19.876000000000001</v>
      </c>
      <c r="I3324" s="324" t="s">
        <v>214</v>
      </c>
      <c r="J3324" s="368">
        <f t="shared" ref="J3324:J3332" si="794">GEOMEAN(Y3324,AV3324,AK3324)</f>
        <v>314.16939147595178</v>
      </c>
      <c r="K3324" s="331">
        <f t="shared" ref="K3324:K3332" si="795">GEOMEAN(AA3324,AL3324,AW3324)</f>
        <v>0.3544944201641162</v>
      </c>
      <c r="L3324" s="304" t="str">
        <f t="shared" si="789"/>
        <v>D</v>
      </c>
      <c r="M3324" s="388" t="s">
        <v>6089</v>
      </c>
      <c r="N3324" s="304"/>
      <c r="O3324" s="304"/>
      <c r="P3324" s="356"/>
      <c r="Q3324" s="356"/>
      <c r="R3324" s="304"/>
      <c r="S3324" s="356"/>
      <c r="T3324" s="304"/>
      <c r="U3324" s="356"/>
      <c r="V3324" s="304"/>
      <c r="W3324" s="308" t="s">
        <v>2670</v>
      </c>
      <c r="X3324" s="304" t="s">
        <v>240</v>
      </c>
      <c r="Y3324" s="366">
        <f t="shared" si="791"/>
        <v>181.5</v>
      </c>
      <c r="Z3324" s="304">
        <v>0.2</v>
      </c>
      <c r="AA3324" s="304">
        <v>0.28000000000000003</v>
      </c>
      <c r="AB3324" s="304">
        <v>-999</v>
      </c>
      <c r="AC3324" s="304">
        <v>-999</v>
      </c>
      <c r="AD3324" s="366">
        <v>-999</v>
      </c>
      <c r="AE3324" s="304">
        <v>-999</v>
      </c>
      <c r="AF3324" s="304">
        <v>-999</v>
      </c>
      <c r="AG3324" s="304"/>
      <c r="AH3324" s="304">
        <v>1.9493799999999999E-2</v>
      </c>
      <c r="AI3324" s="312"/>
      <c r="AJ3324" s="332">
        <v>366</v>
      </c>
      <c r="AK3324" s="304">
        <f t="shared" si="790"/>
        <v>425</v>
      </c>
      <c r="AL3324" s="363">
        <v>0.43</v>
      </c>
      <c r="AM3324" s="389" t="str">
        <f t="shared" si="792"/>
        <v/>
      </c>
      <c r="AN3324" s="304"/>
      <c r="AO3324" s="304"/>
      <c r="AP3324" s="312"/>
      <c r="AQ3324" s="312"/>
      <c r="AR3324" s="312"/>
      <c r="AS3324" s="304"/>
      <c r="AT3324" s="312"/>
      <c r="AU3324" s="329">
        <f>VLOOKUP(C3324,[1]world!$A$2:$B$3555,2,FALSE)</f>
        <v>5</v>
      </c>
      <c r="AV3324" s="329">
        <v>402</v>
      </c>
      <c r="AW3324" s="304">
        <v>0.37</v>
      </c>
      <c r="AX3324" s="304">
        <v>-999</v>
      </c>
      <c r="AY3324" s="304">
        <v>-999</v>
      </c>
      <c r="AZ3324" s="304">
        <v>-999</v>
      </c>
      <c r="BA3324" s="304">
        <v>-999</v>
      </c>
      <c r="BB3324" s="304">
        <v>-999</v>
      </c>
      <c r="BC3324" s="304">
        <v>-999</v>
      </c>
      <c r="BD3324" s="304">
        <v>-999</v>
      </c>
      <c r="BE3324" s="304">
        <v>-999</v>
      </c>
      <c r="BF3324" s="304">
        <v>-999</v>
      </c>
      <c r="BG3324" s="304">
        <v>-999</v>
      </c>
      <c r="BH3324" s="304">
        <v>-999</v>
      </c>
      <c r="BI3324" s="304">
        <v>-999</v>
      </c>
      <c r="BJ3324" s="304" t="s">
        <v>4954</v>
      </c>
      <c r="BK3324" s="304" t="s">
        <v>4954</v>
      </c>
      <c r="BL3324" s="304" t="s">
        <v>4954</v>
      </c>
    </row>
    <row r="3325" spans="1:64" ht="15" hidden="1" customHeight="1" x14ac:dyDescent="0.2">
      <c r="A3325" s="304" t="s">
        <v>4901</v>
      </c>
      <c r="B3325" s="304" t="s">
        <v>5979</v>
      </c>
      <c r="C3325" s="304">
        <v>3464</v>
      </c>
      <c r="D3325" s="349" t="s">
        <v>1417</v>
      </c>
      <c r="E3325" s="309">
        <v>-999</v>
      </c>
      <c r="F3325" s="309"/>
      <c r="G3325" s="324">
        <v>-43.9041</v>
      </c>
      <c r="H3325" s="324">
        <v>171.7474</v>
      </c>
      <c r="I3325" s="324" t="s">
        <v>212</v>
      </c>
      <c r="J3325" s="368">
        <f t="shared" si="794"/>
        <v>249.27810413855005</v>
      </c>
      <c r="K3325" s="331">
        <f t="shared" si="795"/>
        <v>0.38547027482550061</v>
      </c>
      <c r="L3325" s="304" t="str">
        <f t="shared" si="789"/>
        <v>D</v>
      </c>
      <c r="M3325" s="388" t="s">
        <v>6089</v>
      </c>
      <c r="N3325" s="304"/>
      <c r="O3325" s="304"/>
      <c r="P3325" s="356"/>
      <c r="Q3325" s="356"/>
      <c r="R3325" s="304"/>
      <c r="S3325" s="356"/>
      <c r="T3325" s="304"/>
      <c r="U3325" s="356"/>
      <c r="V3325" s="304"/>
      <c r="W3325" s="308" t="s">
        <v>1408</v>
      </c>
      <c r="X3325" s="304" t="s">
        <v>213</v>
      </c>
      <c r="Y3325" s="366">
        <f t="shared" si="791"/>
        <v>274.5</v>
      </c>
      <c r="Z3325" s="304"/>
      <c r="AA3325" s="331">
        <v>0.36</v>
      </c>
      <c r="AB3325" s="304">
        <v>-999</v>
      </c>
      <c r="AC3325" s="304">
        <v>-999</v>
      </c>
      <c r="AD3325" s="366">
        <v>-999</v>
      </c>
      <c r="AE3325" s="304">
        <v>-999</v>
      </c>
      <c r="AF3325" s="304">
        <v>-999</v>
      </c>
      <c r="AG3325" s="304"/>
      <c r="AH3325" s="304">
        <v>6.5109900000000004E-3</v>
      </c>
      <c r="AI3325" s="312"/>
      <c r="AJ3325" s="332">
        <v>347</v>
      </c>
      <c r="AK3325" s="304">
        <f t="shared" si="790"/>
        <v>270</v>
      </c>
      <c r="AL3325" s="363">
        <v>0.43</v>
      </c>
      <c r="AM3325" s="389" t="str">
        <f t="shared" si="792"/>
        <v/>
      </c>
      <c r="AN3325" s="304"/>
      <c r="AO3325" s="304"/>
      <c r="AP3325" s="312"/>
      <c r="AQ3325" s="312"/>
      <c r="AR3325" s="312"/>
      <c r="AS3325" s="304"/>
      <c r="AT3325" s="312"/>
      <c r="AU3325" s="329">
        <f>VLOOKUP(C3325,[1]world!$A$2:$B$3555,2,FALSE)</f>
        <v>14</v>
      </c>
      <c r="AV3325" s="329">
        <v>209</v>
      </c>
      <c r="AW3325" s="304">
        <v>0.37</v>
      </c>
      <c r="AX3325" s="304">
        <v>-999</v>
      </c>
      <c r="AY3325" s="304">
        <v>-999</v>
      </c>
      <c r="AZ3325" s="304">
        <v>-999</v>
      </c>
      <c r="BA3325" s="304">
        <v>-999</v>
      </c>
      <c r="BB3325" s="304">
        <v>-999</v>
      </c>
      <c r="BC3325" s="304">
        <v>-999</v>
      </c>
      <c r="BD3325" s="304">
        <v>-999</v>
      </c>
      <c r="BE3325" s="304">
        <v>-999</v>
      </c>
      <c r="BF3325" s="304">
        <v>-999</v>
      </c>
      <c r="BG3325" s="304">
        <v>-999</v>
      </c>
      <c r="BH3325" s="304">
        <v>-999</v>
      </c>
      <c r="BI3325" s="304">
        <v>-999</v>
      </c>
      <c r="BJ3325" s="304" t="s">
        <v>4954</v>
      </c>
      <c r="BK3325" s="304" t="s">
        <v>4954</v>
      </c>
      <c r="BL3325" s="304" t="s">
        <v>4954</v>
      </c>
    </row>
    <row r="3326" spans="1:64" ht="15" hidden="1" customHeight="1" x14ac:dyDescent="0.2">
      <c r="A3326" s="304" t="s">
        <v>4901</v>
      </c>
      <c r="B3326" s="304" t="s">
        <v>5979</v>
      </c>
      <c r="C3326" s="304">
        <v>3465</v>
      </c>
      <c r="D3326" s="349" t="s">
        <v>1464</v>
      </c>
      <c r="E3326" s="309">
        <v>-999</v>
      </c>
      <c r="F3326" s="309"/>
      <c r="G3326" s="324">
        <v>-42.950600000000001</v>
      </c>
      <c r="H3326" s="324">
        <v>171.5676</v>
      </c>
      <c r="I3326" s="324" t="s">
        <v>232</v>
      </c>
      <c r="J3326" s="368">
        <f t="shared" si="794"/>
        <v>494.95737618902206</v>
      </c>
      <c r="K3326" s="331">
        <f t="shared" si="795"/>
        <v>0.38547027482550061</v>
      </c>
      <c r="L3326" s="304" t="str">
        <f t="shared" si="789"/>
        <v>C</v>
      </c>
      <c r="M3326" s="388" t="s">
        <v>6089</v>
      </c>
      <c r="N3326" s="304"/>
      <c r="O3326" s="304"/>
      <c r="P3326" s="356"/>
      <c r="Q3326" s="356"/>
      <c r="R3326" s="304"/>
      <c r="S3326" s="356"/>
      <c r="T3326" s="304"/>
      <c r="U3326" s="356"/>
      <c r="V3326" s="304"/>
      <c r="W3326" s="308" t="s">
        <v>1462</v>
      </c>
      <c r="X3326" s="304" t="s">
        <v>206</v>
      </c>
      <c r="Y3326" s="366">
        <f t="shared" si="791"/>
        <v>338.6</v>
      </c>
      <c r="Z3326" s="304"/>
      <c r="AA3326" s="331">
        <v>0.36</v>
      </c>
      <c r="AB3326" s="304">
        <v>-999</v>
      </c>
      <c r="AC3326" s="304">
        <v>-999</v>
      </c>
      <c r="AD3326" s="366">
        <v>-999</v>
      </c>
      <c r="AE3326" s="304">
        <v>-999</v>
      </c>
      <c r="AF3326" s="304">
        <v>-999</v>
      </c>
      <c r="AG3326" s="304"/>
      <c r="AH3326" s="304">
        <v>1.9177400000000001E-2</v>
      </c>
      <c r="AI3326" s="312"/>
      <c r="AJ3326" s="332">
        <v>644</v>
      </c>
      <c r="AK3326" s="304">
        <f t="shared" si="790"/>
        <v>690</v>
      </c>
      <c r="AL3326" s="363">
        <v>0.43</v>
      </c>
      <c r="AM3326" s="389" t="str">
        <f t="shared" si="792"/>
        <v/>
      </c>
      <c r="AN3326" s="304"/>
      <c r="AO3326" s="304"/>
      <c r="AP3326" s="312"/>
      <c r="AQ3326" s="312"/>
      <c r="AR3326" s="312"/>
      <c r="AS3326" s="304"/>
      <c r="AT3326" s="312"/>
      <c r="AU3326" s="329">
        <f>VLOOKUP(C3326,[1]world!$A$2:$B$3555,2,FALSE)</f>
        <v>1</v>
      </c>
      <c r="AV3326" s="329">
        <v>519</v>
      </c>
      <c r="AW3326" s="304">
        <v>0.37</v>
      </c>
      <c r="AX3326" s="304">
        <v>-999</v>
      </c>
      <c r="AY3326" s="304">
        <v>-999</v>
      </c>
      <c r="AZ3326" s="304">
        <v>-999</v>
      </c>
      <c r="BA3326" s="304">
        <v>-999</v>
      </c>
      <c r="BB3326" s="304">
        <v>-999</v>
      </c>
      <c r="BC3326" s="304">
        <v>-999</v>
      </c>
      <c r="BD3326" s="304">
        <v>-999</v>
      </c>
      <c r="BE3326" s="304">
        <v>-999</v>
      </c>
      <c r="BF3326" s="304">
        <v>-999</v>
      </c>
      <c r="BG3326" s="304">
        <v>-999</v>
      </c>
      <c r="BH3326" s="304">
        <v>-999</v>
      </c>
      <c r="BI3326" s="304">
        <v>-999</v>
      </c>
      <c r="BJ3326" s="304" t="s">
        <v>4954</v>
      </c>
      <c r="BK3326" s="304" t="s">
        <v>4954</v>
      </c>
      <c r="BL3326" s="304" t="s">
        <v>4954</v>
      </c>
    </row>
    <row r="3327" spans="1:64" ht="15" hidden="1" customHeight="1" x14ac:dyDescent="0.2">
      <c r="A3327" s="304" t="s">
        <v>4901</v>
      </c>
      <c r="B3327" s="304" t="s">
        <v>5979</v>
      </c>
      <c r="C3327" s="304">
        <v>3466</v>
      </c>
      <c r="D3327" s="349" t="s">
        <v>1487</v>
      </c>
      <c r="E3327" s="309">
        <v>-999</v>
      </c>
      <c r="F3327" s="309"/>
      <c r="G3327" s="324">
        <v>-41.2438</v>
      </c>
      <c r="H3327" s="324">
        <v>174.94390000000001</v>
      </c>
      <c r="I3327" s="324" t="s">
        <v>206</v>
      </c>
      <c r="J3327" s="368">
        <f t="shared" si="794"/>
        <v>490.17047379551963</v>
      </c>
      <c r="K3327" s="331">
        <f t="shared" si="795"/>
        <v>0.41523526603009125</v>
      </c>
      <c r="L3327" s="304" t="str">
        <f t="shared" si="789"/>
        <v>C</v>
      </c>
      <c r="M3327" s="388" t="s">
        <v>6089</v>
      </c>
      <c r="N3327" s="304"/>
      <c r="O3327" s="304"/>
      <c r="P3327" s="356"/>
      <c r="Q3327" s="356"/>
      <c r="R3327" s="304"/>
      <c r="S3327" s="356"/>
      <c r="T3327" s="304"/>
      <c r="U3327" s="356"/>
      <c r="V3327" s="304"/>
      <c r="W3327" s="308" t="s">
        <v>1488</v>
      </c>
      <c r="X3327" s="304" t="s">
        <v>232</v>
      </c>
      <c r="Y3327" s="366">
        <f t="shared" si="791"/>
        <v>506.6</v>
      </c>
      <c r="Z3327" s="304"/>
      <c r="AA3327" s="304">
        <v>0.45</v>
      </c>
      <c r="AB3327" s="304">
        <v>-999</v>
      </c>
      <c r="AC3327" s="304">
        <v>-999</v>
      </c>
      <c r="AD3327" s="366">
        <v>-999</v>
      </c>
      <c r="AE3327" s="304">
        <v>-999</v>
      </c>
      <c r="AF3327" s="304">
        <v>-999</v>
      </c>
      <c r="AG3327" s="304"/>
      <c r="AH3327" s="304">
        <v>8.2486E-3</v>
      </c>
      <c r="AI3327" s="312"/>
      <c r="AJ3327" s="332">
        <v>384</v>
      </c>
      <c r="AK3327" s="304">
        <f t="shared" si="790"/>
        <v>425</v>
      </c>
      <c r="AL3327" s="363">
        <v>0.43</v>
      </c>
      <c r="AM3327" s="389" t="str">
        <f t="shared" si="792"/>
        <v/>
      </c>
      <c r="AN3327" s="304"/>
      <c r="AO3327" s="304"/>
      <c r="AP3327" s="312"/>
      <c r="AQ3327" s="312"/>
      <c r="AR3327" s="312"/>
      <c r="AS3327" s="304"/>
      <c r="AT3327" s="312"/>
      <c r="AU3327" s="329">
        <f>VLOOKUP(C3327,[1]world!$A$2:$B$3555,2,FALSE)</f>
        <v>3</v>
      </c>
      <c r="AV3327" s="329">
        <v>547</v>
      </c>
      <c r="AW3327" s="304">
        <v>0.37</v>
      </c>
      <c r="AX3327" s="304">
        <v>-999</v>
      </c>
      <c r="AY3327" s="304">
        <v>-999</v>
      </c>
      <c r="AZ3327" s="304">
        <v>-999</v>
      </c>
      <c r="BA3327" s="304">
        <v>-999</v>
      </c>
      <c r="BB3327" s="304">
        <v>-999</v>
      </c>
      <c r="BC3327" s="304">
        <v>-999</v>
      </c>
      <c r="BD3327" s="304">
        <v>-999</v>
      </c>
      <c r="BE3327" s="304">
        <v>-999</v>
      </c>
      <c r="BF3327" s="304">
        <v>-999</v>
      </c>
      <c r="BG3327" s="304">
        <v>-999</v>
      </c>
      <c r="BH3327" s="304">
        <v>-999</v>
      </c>
      <c r="BI3327" s="304">
        <v>-999</v>
      </c>
      <c r="BJ3327" s="304" t="s">
        <v>4954</v>
      </c>
      <c r="BK3327" s="304" t="s">
        <v>4954</v>
      </c>
      <c r="BL3327" s="304" t="s">
        <v>4954</v>
      </c>
    </row>
    <row r="3328" spans="1:64" ht="15" hidden="1" customHeight="1" x14ac:dyDescent="0.2">
      <c r="A3328" s="304" t="s">
        <v>4901</v>
      </c>
      <c r="B3328" s="304" t="s">
        <v>5979</v>
      </c>
      <c r="C3328" s="304">
        <v>3467</v>
      </c>
      <c r="D3328" s="349" t="s">
        <v>4528</v>
      </c>
      <c r="E3328" s="309">
        <v>-999</v>
      </c>
      <c r="F3328" s="309"/>
      <c r="G3328" s="324">
        <v>-42.525700000000001</v>
      </c>
      <c r="H3328" s="324">
        <v>171.40770000000001</v>
      </c>
      <c r="I3328" s="324" t="s">
        <v>232</v>
      </c>
      <c r="J3328" s="368">
        <f t="shared" si="794"/>
        <v>536.91014521174839</v>
      </c>
      <c r="K3328" s="331">
        <f t="shared" si="795"/>
        <v>0.41523526603009125</v>
      </c>
      <c r="L3328" s="304" t="str">
        <f t="shared" si="789"/>
        <v>C</v>
      </c>
      <c r="M3328" s="388" t="s">
        <v>6089</v>
      </c>
      <c r="N3328" s="304"/>
      <c r="O3328" s="304"/>
      <c r="P3328" s="356"/>
      <c r="Q3328" s="356"/>
      <c r="R3328" s="304"/>
      <c r="S3328" s="356"/>
      <c r="T3328" s="304"/>
      <c r="U3328" s="356"/>
      <c r="V3328" s="304"/>
      <c r="W3328" s="308" t="s">
        <v>1395</v>
      </c>
      <c r="X3328" s="304" t="s">
        <v>232</v>
      </c>
      <c r="Y3328" s="366">
        <f t="shared" si="791"/>
        <v>506.6</v>
      </c>
      <c r="Z3328" s="304"/>
      <c r="AA3328" s="304">
        <v>0.45</v>
      </c>
      <c r="AB3328" s="304">
        <v>-999</v>
      </c>
      <c r="AC3328" s="304">
        <v>-999</v>
      </c>
      <c r="AD3328" s="366">
        <v>-999</v>
      </c>
      <c r="AE3328" s="304">
        <v>-999</v>
      </c>
      <c r="AF3328" s="304">
        <v>-999</v>
      </c>
      <c r="AG3328" s="304"/>
      <c r="AH3328" s="304">
        <v>3.8863700000000001E-2</v>
      </c>
      <c r="AI3328" s="312"/>
      <c r="AJ3328" s="332">
        <v>760</v>
      </c>
      <c r="AK3328" s="304">
        <f t="shared" si="790"/>
        <v>760</v>
      </c>
      <c r="AL3328" s="363">
        <v>0.43</v>
      </c>
      <c r="AM3328" s="389" t="str">
        <f t="shared" si="792"/>
        <v/>
      </c>
      <c r="AN3328" s="304"/>
      <c r="AO3328" s="304"/>
      <c r="AP3328" s="312"/>
      <c r="AQ3328" s="312"/>
      <c r="AR3328" s="312"/>
      <c r="AS3328" s="304"/>
      <c r="AT3328" s="312"/>
      <c r="AU3328" s="329">
        <f>VLOOKUP(C3328,[1]world!$A$2:$B$3555,2,FALSE)</f>
        <v>5</v>
      </c>
      <c r="AV3328" s="329">
        <v>402</v>
      </c>
      <c r="AW3328" s="304">
        <v>0.37</v>
      </c>
      <c r="AX3328" s="304">
        <v>-999</v>
      </c>
      <c r="AY3328" s="304">
        <v>-999</v>
      </c>
      <c r="AZ3328" s="304">
        <v>-999</v>
      </c>
      <c r="BA3328" s="304">
        <v>-999</v>
      </c>
      <c r="BB3328" s="304">
        <v>-999</v>
      </c>
      <c r="BC3328" s="304">
        <v>-999</v>
      </c>
      <c r="BD3328" s="304">
        <v>-999</v>
      </c>
      <c r="BE3328" s="304">
        <v>-999</v>
      </c>
      <c r="BF3328" s="304">
        <v>-999</v>
      </c>
      <c r="BG3328" s="304">
        <v>-999</v>
      </c>
      <c r="BH3328" s="304">
        <v>-999</v>
      </c>
      <c r="BI3328" s="304">
        <v>-999</v>
      </c>
      <c r="BJ3328" s="304" t="s">
        <v>4954</v>
      </c>
      <c r="BK3328" s="304" t="s">
        <v>4954</v>
      </c>
      <c r="BL3328" s="304" t="s">
        <v>4954</v>
      </c>
    </row>
    <row r="3329" spans="1:64" ht="15" hidden="1" customHeight="1" x14ac:dyDescent="0.2">
      <c r="A3329" s="304" t="s">
        <v>4901</v>
      </c>
      <c r="B3329" s="304" t="s">
        <v>5979</v>
      </c>
      <c r="C3329" s="304">
        <v>3468</v>
      </c>
      <c r="D3329" s="349" t="s">
        <v>1457</v>
      </c>
      <c r="E3329" s="309">
        <v>-999</v>
      </c>
      <c r="F3329" s="309"/>
      <c r="G3329" s="324">
        <v>-43.2761</v>
      </c>
      <c r="H3329" s="324">
        <v>172.5958</v>
      </c>
      <c r="I3329" s="324" t="s">
        <v>232</v>
      </c>
      <c r="J3329" s="368">
        <f t="shared" si="794"/>
        <v>295.74030286890496</v>
      </c>
      <c r="K3329" s="331">
        <f t="shared" si="795"/>
        <v>0.38547027482550061</v>
      </c>
      <c r="L3329" s="304" t="str">
        <f t="shared" si="789"/>
        <v>D</v>
      </c>
      <c r="M3329" s="388" t="s">
        <v>6089</v>
      </c>
      <c r="N3329" s="304"/>
      <c r="O3329" s="304"/>
      <c r="P3329" s="356"/>
      <c r="Q3329" s="356"/>
      <c r="R3329" s="304"/>
      <c r="S3329" s="356"/>
      <c r="T3329" s="304"/>
      <c r="U3329" s="356"/>
      <c r="V3329" s="304"/>
      <c r="W3329" s="308" t="s">
        <v>1414</v>
      </c>
      <c r="X3329" s="304" t="s">
        <v>213</v>
      </c>
      <c r="Y3329" s="366">
        <f t="shared" si="791"/>
        <v>274.5</v>
      </c>
      <c r="Z3329" s="304"/>
      <c r="AA3329" s="331">
        <v>0.36</v>
      </c>
      <c r="AB3329" s="304">
        <v>-999</v>
      </c>
      <c r="AC3329" s="304">
        <v>-999</v>
      </c>
      <c r="AD3329" s="366">
        <v>-999</v>
      </c>
      <c r="AE3329" s="304">
        <v>-999</v>
      </c>
      <c r="AF3329" s="304">
        <v>-999</v>
      </c>
      <c r="AG3329" s="304"/>
      <c r="AH3329" s="304">
        <v>7.0224099999999998E-3</v>
      </c>
      <c r="AI3329" s="312"/>
      <c r="AJ3329" s="332">
        <v>357</v>
      </c>
      <c r="AK3329" s="304">
        <f t="shared" si="790"/>
        <v>270</v>
      </c>
      <c r="AL3329" s="363">
        <v>0.43</v>
      </c>
      <c r="AM3329" s="389" t="str">
        <f t="shared" si="792"/>
        <v/>
      </c>
      <c r="AN3329" s="304"/>
      <c r="AO3329" s="304"/>
      <c r="AP3329" s="312"/>
      <c r="AQ3329" s="312"/>
      <c r="AR3329" s="312"/>
      <c r="AS3329" s="304"/>
      <c r="AT3329" s="312"/>
      <c r="AU3329" s="329">
        <f>VLOOKUP(C3329,[1]world!$A$2:$B$3555,2,FALSE)</f>
        <v>10</v>
      </c>
      <c r="AV3329" s="329">
        <v>349</v>
      </c>
      <c r="AW3329" s="304">
        <v>0.37</v>
      </c>
      <c r="AX3329" s="304">
        <v>-999</v>
      </c>
      <c r="AY3329" s="304">
        <v>-999</v>
      </c>
      <c r="AZ3329" s="304">
        <v>-999</v>
      </c>
      <c r="BA3329" s="304">
        <v>-999</v>
      </c>
      <c r="BB3329" s="304">
        <v>-999</v>
      </c>
      <c r="BC3329" s="304">
        <v>-999</v>
      </c>
      <c r="BD3329" s="304">
        <v>-999</v>
      </c>
      <c r="BE3329" s="304">
        <v>-999</v>
      </c>
      <c r="BF3329" s="304">
        <v>-999</v>
      </c>
      <c r="BG3329" s="304">
        <v>-999</v>
      </c>
      <c r="BH3329" s="304">
        <v>-999</v>
      </c>
      <c r="BI3329" s="304">
        <v>-999</v>
      </c>
      <c r="BJ3329" s="304" t="s">
        <v>4954</v>
      </c>
      <c r="BK3329" s="304" t="s">
        <v>4954</v>
      </c>
      <c r="BL3329" s="304" t="s">
        <v>4954</v>
      </c>
    </row>
    <row r="3330" spans="1:64" ht="15" hidden="1" customHeight="1" x14ac:dyDescent="0.2">
      <c r="A3330" s="304" t="s">
        <v>4901</v>
      </c>
      <c r="B3330" s="304" t="s">
        <v>5979</v>
      </c>
      <c r="C3330" s="304">
        <v>3469</v>
      </c>
      <c r="D3330" s="349" t="s">
        <v>1394</v>
      </c>
      <c r="E3330" s="309">
        <v>-999</v>
      </c>
      <c r="F3330" s="309"/>
      <c r="G3330" s="324">
        <v>-46.250700000000002</v>
      </c>
      <c r="H3330" s="324">
        <v>169.7193</v>
      </c>
      <c r="I3330" s="324" t="s">
        <v>232</v>
      </c>
      <c r="J3330" s="368">
        <f t="shared" si="794"/>
        <v>437.14811869034492</v>
      </c>
      <c r="K3330" s="331">
        <f t="shared" si="795"/>
        <v>0.41523526603009125</v>
      </c>
      <c r="L3330" s="304" t="str">
        <f t="shared" si="789"/>
        <v>C</v>
      </c>
      <c r="M3330" s="388" t="s">
        <v>6089</v>
      </c>
      <c r="N3330" s="304"/>
      <c r="O3330" s="304"/>
      <c r="P3330" s="356"/>
      <c r="Q3330" s="356"/>
      <c r="R3330" s="304"/>
      <c r="S3330" s="356"/>
      <c r="T3330" s="304"/>
      <c r="U3330" s="356"/>
      <c r="V3330" s="304"/>
      <c r="W3330" s="308" t="s">
        <v>1395</v>
      </c>
      <c r="X3330" s="304" t="s">
        <v>232</v>
      </c>
      <c r="Y3330" s="366">
        <f t="shared" si="791"/>
        <v>506.6</v>
      </c>
      <c r="Z3330" s="304"/>
      <c r="AA3330" s="304">
        <v>0.45</v>
      </c>
      <c r="AB3330" s="304">
        <v>-999</v>
      </c>
      <c r="AC3330" s="304">
        <v>-999</v>
      </c>
      <c r="AD3330" s="366">
        <v>-999</v>
      </c>
      <c r="AE3330" s="304">
        <v>-999</v>
      </c>
      <c r="AF3330" s="304">
        <v>-999</v>
      </c>
      <c r="AG3330" s="304"/>
      <c r="AH3330" s="304">
        <v>7.1782E-3</v>
      </c>
      <c r="AI3330" s="312"/>
      <c r="AJ3330" s="332">
        <v>360</v>
      </c>
      <c r="AK3330" s="304">
        <f t="shared" si="790"/>
        <v>425</v>
      </c>
      <c r="AL3330" s="363">
        <v>0.43</v>
      </c>
      <c r="AM3330" s="389" t="str">
        <f t="shared" si="792"/>
        <v/>
      </c>
      <c r="AN3330" s="304"/>
      <c r="AO3330" s="304"/>
      <c r="AP3330" s="312"/>
      <c r="AQ3330" s="312"/>
      <c r="AR3330" s="312"/>
      <c r="AS3330" s="304"/>
      <c r="AT3330" s="312"/>
      <c r="AU3330" s="329">
        <f>VLOOKUP(C3330,[1]world!$A$2:$B$3555,2,FALSE)</f>
        <v>7</v>
      </c>
      <c r="AV3330" s="329">
        <v>388</v>
      </c>
      <c r="AW3330" s="304">
        <v>0.37</v>
      </c>
      <c r="AX3330" s="304">
        <v>-999</v>
      </c>
      <c r="AY3330" s="304">
        <v>-999</v>
      </c>
      <c r="AZ3330" s="304">
        <v>-999</v>
      </c>
      <c r="BA3330" s="304">
        <v>-999</v>
      </c>
      <c r="BB3330" s="304">
        <v>-999</v>
      </c>
      <c r="BC3330" s="304">
        <v>-999</v>
      </c>
      <c r="BD3330" s="304">
        <v>-999</v>
      </c>
      <c r="BE3330" s="304">
        <v>-999</v>
      </c>
      <c r="BF3330" s="304">
        <v>-999</v>
      </c>
      <c r="BG3330" s="304">
        <v>-999</v>
      </c>
      <c r="BH3330" s="304">
        <v>-999</v>
      </c>
      <c r="BI3330" s="304">
        <v>-999</v>
      </c>
      <c r="BJ3330" s="304" t="s">
        <v>4954</v>
      </c>
      <c r="BK3330" s="304" t="s">
        <v>4954</v>
      </c>
      <c r="BL3330" s="304" t="s">
        <v>4954</v>
      </c>
    </row>
    <row r="3331" spans="1:64" ht="15" hidden="1" customHeight="1" x14ac:dyDescent="0.2">
      <c r="A3331" s="304" t="s">
        <v>4901</v>
      </c>
      <c r="B3331" s="304" t="s">
        <v>5979</v>
      </c>
      <c r="C3331" s="304">
        <v>3470</v>
      </c>
      <c r="D3331" s="349" t="s">
        <v>4355</v>
      </c>
      <c r="E3331" s="309">
        <v>-999</v>
      </c>
      <c r="F3331" s="309"/>
      <c r="G3331" s="324">
        <v>-40.681699999999999</v>
      </c>
      <c r="H3331" s="324">
        <v>176.24610000000001</v>
      </c>
      <c r="I3331" s="324" t="s">
        <v>223</v>
      </c>
      <c r="J3331" s="368">
        <f t="shared" si="794"/>
        <v>594.96127799226986</v>
      </c>
      <c r="K3331" s="331">
        <f t="shared" si="795"/>
        <v>0.41523526603009125</v>
      </c>
      <c r="L3331" s="304" t="str">
        <f t="shared" si="789"/>
        <v>C</v>
      </c>
      <c r="M3331" s="388" t="s">
        <v>6089</v>
      </c>
      <c r="N3331" s="304"/>
      <c r="O3331" s="304"/>
      <c r="P3331" s="356"/>
      <c r="Q3331" s="356"/>
      <c r="R3331" s="304"/>
      <c r="S3331" s="356"/>
      <c r="T3331" s="304"/>
      <c r="U3331" s="356"/>
      <c r="V3331" s="304"/>
      <c r="W3331" s="308" t="s">
        <v>4908</v>
      </c>
      <c r="X3331" s="304" t="s">
        <v>232</v>
      </c>
      <c r="Y3331" s="366">
        <f t="shared" si="791"/>
        <v>506.6</v>
      </c>
      <c r="Z3331" s="304"/>
      <c r="AA3331" s="304">
        <v>0.45</v>
      </c>
      <c r="AB3331" s="304">
        <v>-999</v>
      </c>
      <c r="AC3331" s="304">
        <v>-999</v>
      </c>
      <c r="AD3331" s="366">
        <v>-999</v>
      </c>
      <c r="AE3331" s="304">
        <v>-999</v>
      </c>
      <c r="AF3331" s="304">
        <v>-999</v>
      </c>
      <c r="AG3331" s="304"/>
      <c r="AH3331" s="304">
        <v>4.84068E-2</v>
      </c>
      <c r="AI3331" s="312"/>
      <c r="AJ3331" s="332">
        <v>760</v>
      </c>
      <c r="AK3331" s="304">
        <f t="shared" si="790"/>
        <v>760</v>
      </c>
      <c r="AL3331" s="363">
        <v>0.43</v>
      </c>
      <c r="AM3331" s="389" t="str">
        <f t="shared" si="792"/>
        <v/>
      </c>
      <c r="AN3331" s="304"/>
      <c r="AO3331" s="304"/>
      <c r="AP3331" s="312"/>
      <c r="AQ3331" s="312"/>
      <c r="AR3331" s="312"/>
      <c r="AS3331" s="304"/>
      <c r="AT3331" s="312"/>
      <c r="AU3331" s="329">
        <f>VLOOKUP(C3331,[1]world!$A$2:$B$3555,2,FALSE)</f>
        <v>3</v>
      </c>
      <c r="AV3331" s="329">
        <v>547</v>
      </c>
      <c r="AW3331" s="304">
        <v>0.37</v>
      </c>
      <c r="AX3331" s="304">
        <v>-999</v>
      </c>
      <c r="AY3331" s="304">
        <v>-999</v>
      </c>
      <c r="AZ3331" s="304">
        <v>-999</v>
      </c>
      <c r="BA3331" s="304">
        <v>-999</v>
      </c>
      <c r="BB3331" s="304">
        <v>-999</v>
      </c>
      <c r="BC3331" s="304">
        <v>-999</v>
      </c>
      <c r="BD3331" s="304">
        <v>-999</v>
      </c>
      <c r="BE3331" s="304">
        <v>-999</v>
      </c>
      <c r="BF3331" s="304">
        <v>-999</v>
      </c>
      <c r="BG3331" s="304">
        <v>-999</v>
      </c>
      <c r="BH3331" s="304">
        <v>-999</v>
      </c>
      <c r="BI3331" s="304">
        <v>-999</v>
      </c>
      <c r="BJ3331" s="304" t="s">
        <v>4954</v>
      </c>
      <c r="BK3331" s="304" t="s">
        <v>4954</v>
      </c>
      <c r="BL3331" s="304" t="s">
        <v>4954</v>
      </c>
    </row>
    <row r="3332" spans="1:64" ht="15" hidden="1" customHeight="1" x14ac:dyDescent="0.2">
      <c r="A3332" s="304" t="s">
        <v>4901</v>
      </c>
      <c r="B3332" s="304" t="s">
        <v>5979</v>
      </c>
      <c r="C3332" s="304">
        <v>3471</v>
      </c>
      <c r="D3332" s="349" t="s">
        <v>5918</v>
      </c>
      <c r="E3332" s="309" t="s">
        <v>1447</v>
      </c>
      <c r="F3332" s="309"/>
      <c r="G3332" s="324">
        <v>-43.4848</v>
      </c>
      <c r="H3332" s="324">
        <v>172.5299</v>
      </c>
      <c r="I3332" s="324" t="s">
        <v>232</v>
      </c>
      <c r="J3332" s="368">
        <f t="shared" si="794"/>
        <v>280.25552778901636</v>
      </c>
      <c r="K3332" s="331">
        <f t="shared" si="795"/>
        <v>0.38547027482550061</v>
      </c>
      <c r="L3332" s="304" t="str">
        <f t="shared" ref="L3332:L3395" si="796">IF(J3332&lt;180,"E",IF(AND(J3332&gt;=180,J3332&lt;360),"D",IF(AND(J3332&gt;=360,J3332&lt;760),"C",IF(AND(J3332&gt;=760,J3332&lt;1500),"B",IF(J3332&gt;=1500,"A","-")))))</f>
        <v>D</v>
      </c>
      <c r="M3332" s="388" t="s">
        <v>6089</v>
      </c>
      <c r="N3332" s="304"/>
      <c r="O3332" s="304"/>
      <c r="P3332" s="356"/>
      <c r="Q3332" s="356"/>
      <c r="R3332" s="304" t="s">
        <v>5933</v>
      </c>
      <c r="S3332" s="356"/>
      <c r="T3332" s="304"/>
      <c r="U3332" s="356"/>
      <c r="V3332" s="304"/>
      <c r="W3332" s="308" t="s">
        <v>1414</v>
      </c>
      <c r="X3332" s="304" t="s">
        <v>213</v>
      </c>
      <c r="Y3332" s="366">
        <f t="shared" si="791"/>
        <v>274.5</v>
      </c>
      <c r="Z3332" s="304"/>
      <c r="AA3332" s="331">
        <v>0.36</v>
      </c>
      <c r="AB3332" s="304">
        <v>-999</v>
      </c>
      <c r="AC3332" s="304">
        <v>-999</v>
      </c>
      <c r="AD3332" s="366">
        <v>-999</v>
      </c>
      <c r="AE3332" s="304">
        <v>-999</v>
      </c>
      <c r="AF3332" s="304">
        <v>-999</v>
      </c>
      <c r="AG3332" s="304"/>
      <c r="AH3332" s="304">
        <v>5.4458600000000003E-3</v>
      </c>
      <c r="AI3332" s="312"/>
      <c r="AJ3332" s="332">
        <v>327</v>
      </c>
      <c r="AK3332" s="304">
        <f t="shared" ref="AK3332:AK3395" si="797">IF(AJ3332&lt;=180,180,IF(AND(AJ3332&gt;180,AJ3332&lt;240),210,IF(AND(AJ3332&gt;=240,AJ3332&lt;300),270,IF(AND(AJ3332&gt;=300,AJ3332&lt;360),270,IF(AND(AJ3332&gt;=360,AJ3332&lt;490),425,IF(AND(AJ3332&gt;=490,AJ3332&lt;620),555,IF(AND(AJ3332&gt;=620,AJ3332&lt;760),690,IF(AJ3332&gt;=760,760,"Error"))))))))</f>
        <v>270</v>
      </c>
      <c r="AL3332" s="363">
        <v>0.43</v>
      </c>
      <c r="AM3332" s="389" t="str">
        <f t="shared" si="792"/>
        <v/>
      </c>
      <c r="AN3332" s="304"/>
      <c r="AO3332" s="304">
        <v>0.45</v>
      </c>
      <c r="AP3332" s="312"/>
      <c r="AQ3332" s="312" t="s">
        <v>5934</v>
      </c>
      <c r="AR3332" s="312"/>
      <c r="AS3332" s="304"/>
      <c r="AT3332" s="312"/>
      <c r="AU3332" s="329">
        <f>VLOOKUP(C3332,[1]world!$A$2:$B$3555,2,FALSE)</f>
        <v>12</v>
      </c>
      <c r="AV3332" s="329">
        <v>297</v>
      </c>
      <c r="AW3332" s="304">
        <v>0.37</v>
      </c>
      <c r="AX3332" s="304">
        <v>-999</v>
      </c>
      <c r="AY3332" s="304">
        <v>-999</v>
      </c>
      <c r="AZ3332" s="304">
        <v>-999</v>
      </c>
      <c r="BA3332" s="304">
        <v>-999</v>
      </c>
      <c r="BB3332" s="304">
        <v>-999</v>
      </c>
      <c r="BC3332" s="304">
        <v>-999</v>
      </c>
      <c r="BD3332" s="304">
        <v>-999</v>
      </c>
      <c r="BE3332" s="304">
        <v>-999</v>
      </c>
      <c r="BF3332" s="304">
        <v>-999</v>
      </c>
      <c r="BG3332" s="304">
        <v>-999</v>
      </c>
      <c r="BH3332" s="304">
        <v>-999</v>
      </c>
      <c r="BI3332" s="304">
        <v>-999</v>
      </c>
      <c r="BJ3332" s="304" t="s">
        <v>4954</v>
      </c>
      <c r="BK3332" s="304" t="s">
        <v>4954</v>
      </c>
      <c r="BL3332" s="304" t="s">
        <v>4954</v>
      </c>
    </row>
    <row r="3333" spans="1:64" ht="15" hidden="1" customHeight="1" x14ac:dyDescent="0.2">
      <c r="A3333" s="304" t="s">
        <v>4901</v>
      </c>
      <c r="B3333" s="304" t="s">
        <v>5979</v>
      </c>
      <c r="C3333" s="304">
        <v>3472</v>
      </c>
      <c r="D3333" s="349" t="s">
        <v>5919</v>
      </c>
      <c r="E3333" s="309" t="s">
        <v>1440</v>
      </c>
      <c r="F3333" s="309"/>
      <c r="G3333" s="324">
        <v>-43.530999999999999</v>
      </c>
      <c r="H3333" s="324">
        <v>172.61969999999999</v>
      </c>
      <c r="I3333" s="324" t="s">
        <v>232</v>
      </c>
      <c r="J3333" s="397">
        <f>P3333</f>
        <v>187</v>
      </c>
      <c r="K3333" s="331">
        <v>0.1</v>
      </c>
      <c r="L3333" s="304" t="str">
        <f t="shared" si="796"/>
        <v>D</v>
      </c>
      <c r="M3333" s="388">
        <v>0</v>
      </c>
      <c r="N3333" s="304"/>
      <c r="O3333" s="304">
        <v>36.6</v>
      </c>
      <c r="P3333" s="397">
        <v>187</v>
      </c>
      <c r="Q3333" s="356"/>
      <c r="R3333" s="304" t="s">
        <v>5933</v>
      </c>
      <c r="S3333" s="356"/>
      <c r="T3333" s="304"/>
      <c r="U3333" s="356"/>
      <c r="V3333" s="304"/>
      <c r="W3333" s="308" t="s">
        <v>1414</v>
      </c>
      <c r="X3333" s="304" t="s">
        <v>213</v>
      </c>
      <c r="Y3333" s="366">
        <f t="shared" ref="Y3333:Y3396" si="798">IF(X3333="A",506.6,IF(X3333="B",424.8,IF(X3333="C",338.6,IF(X3333="D",274.5,IF(X3333="E",181.5,"-")))))</f>
        <v>274.5</v>
      </c>
      <c r="Z3333" s="304"/>
      <c r="AA3333" s="331">
        <v>0.36</v>
      </c>
      <c r="AB3333" s="304">
        <v>-999</v>
      </c>
      <c r="AC3333" s="304">
        <v>-999</v>
      </c>
      <c r="AD3333" s="366">
        <v>-999</v>
      </c>
      <c r="AE3333" s="304">
        <v>-999</v>
      </c>
      <c r="AF3333" s="304">
        <v>-999</v>
      </c>
      <c r="AG3333" s="304"/>
      <c r="AH3333" s="304">
        <v>2.1966400000000001E-3</v>
      </c>
      <c r="AI3333" s="312"/>
      <c r="AJ3333" s="332">
        <v>246</v>
      </c>
      <c r="AK3333" s="304">
        <f t="shared" si="797"/>
        <v>270</v>
      </c>
      <c r="AL3333" s="304">
        <f>IF(AH3333&lt;=0.0022,0.2,0.43)</f>
        <v>0.2</v>
      </c>
      <c r="AM3333" s="389" t="str">
        <f t="shared" si="792"/>
        <v/>
      </c>
      <c r="AN3333" s="304"/>
      <c r="AO3333" s="304">
        <v>0.45</v>
      </c>
      <c r="AP3333" s="312"/>
      <c r="AQ3333" s="312" t="s">
        <v>5935</v>
      </c>
      <c r="AR3333" s="312"/>
      <c r="AS3333" s="304"/>
      <c r="AT3333" s="312"/>
      <c r="AU3333" s="329">
        <f>VLOOKUP(C3333,[1]world!$A$2:$B$3555,2,FALSE)</f>
        <v>16</v>
      </c>
      <c r="AV3333" s="329">
        <v>246</v>
      </c>
      <c r="AW3333" s="304">
        <v>0.18</v>
      </c>
      <c r="AX3333" s="304">
        <v>-999</v>
      </c>
      <c r="AY3333" s="304">
        <v>-999</v>
      </c>
      <c r="AZ3333" s="304">
        <v>-999</v>
      </c>
      <c r="BA3333" s="304">
        <v>-999</v>
      </c>
      <c r="BB3333" s="304">
        <v>-999</v>
      </c>
      <c r="BC3333" s="304">
        <v>-999</v>
      </c>
      <c r="BD3333" s="304">
        <v>-999</v>
      </c>
      <c r="BE3333" s="304">
        <v>-999</v>
      </c>
      <c r="BF3333" s="304">
        <v>-999</v>
      </c>
      <c r="BG3333" s="304">
        <v>-999</v>
      </c>
      <c r="BH3333" s="304">
        <v>-999</v>
      </c>
      <c r="BI3333" s="304">
        <v>-999</v>
      </c>
      <c r="BJ3333" s="304" t="s">
        <v>4954</v>
      </c>
      <c r="BK3333" s="304" t="s">
        <v>4954</v>
      </c>
      <c r="BL3333" s="304" t="s">
        <v>4954</v>
      </c>
    </row>
    <row r="3334" spans="1:64" ht="15" hidden="1" customHeight="1" x14ac:dyDescent="0.2">
      <c r="A3334" s="304" t="s">
        <v>4901</v>
      </c>
      <c r="B3334" s="304" t="s">
        <v>5979</v>
      </c>
      <c r="C3334" s="304">
        <v>3473</v>
      </c>
      <c r="D3334" s="349" t="s">
        <v>5920</v>
      </c>
      <c r="E3334" s="309" t="s">
        <v>1437</v>
      </c>
      <c r="F3334" s="309"/>
      <c r="G3334" s="324">
        <v>-43.539499999999997</v>
      </c>
      <c r="H3334" s="324">
        <v>172.6464</v>
      </c>
      <c r="I3334" s="324" t="s">
        <v>205</v>
      </c>
      <c r="J3334" s="373">
        <f>P3334</f>
        <v>198</v>
      </c>
      <c r="K3334" s="331">
        <v>0.1</v>
      </c>
      <c r="L3334" s="304" t="str">
        <f t="shared" si="796"/>
        <v>D</v>
      </c>
      <c r="M3334" s="388">
        <v>0</v>
      </c>
      <c r="N3334" s="304"/>
      <c r="O3334" s="304">
        <v>61</v>
      </c>
      <c r="P3334" s="397">
        <v>198</v>
      </c>
      <c r="Q3334" s="356"/>
      <c r="R3334" s="304" t="s">
        <v>5933</v>
      </c>
      <c r="S3334" s="356"/>
      <c r="T3334" s="304"/>
      <c r="U3334" s="356"/>
      <c r="V3334" s="304"/>
      <c r="W3334" s="308" t="s">
        <v>1411</v>
      </c>
      <c r="X3334" s="304" t="s">
        <v>213</v>
      </c>
      <c r="Y3334" s="366">
        <f t="shared" si="798"/>
        <v>274.5</v>
      </c>
      <c r="Z3334" s="304"/>
      <c r="AA3334" s="331">
        <v>0.36</v>
      </c>
      <c r="AB3334" s="304">
        <v>-999</v>
      </c>
      <c r="AC3334" s="304">
        <v>-999</v>
      </c>
      <c r="AD3334" s="366">
        <v>-999</v>
      </c>
      <c r="AE3334" s="304">
        <v>-999</v>
      </c>
      <c r="AF3334" s="304">
        <v>-999</v>
      </c>
      <c r="AG3334" s="304"/>
      <c r="AH3334" s="304">
        <v>3.0224900000000001E-3</v>
      </c>
      <c r="AI3334" s="312"/>
      <c r="AJ3334" s="332">
        <v>271</v>
      </c>
      <c r="AK3334" s="304">
        <f t="shared" si="797"/>
        <v>270</v>
      </c>
      <c r="AL3334" s="304">
        <f>IF(AH3334&lt;=0.0022,0.2,0.43)</f>
        <v>0.43</v>
      </c>
      <c r="AM3334" s="389" t="str">
        <f t="shared" si="792"/>
        <v/>
      </c>
      <c r="AN3334" s="304"/>
      <c r="AO3334" s="304">
        <v>0.45</v>
      </c>
      <c r="AP3334" s="312"/>
      <c r="AQ3334" s="312" t="s">
        <v>5935</v>
      </c>
      <c r="AR3334" s="312"/>
      <c r="AS3334" s="304"/>
      <c r="AT3334" s="312"/>
      <c r="AU3334" s="329">
        <f>VLOOKUP(C3334,[1]world!$A$2:$B$3555,2,FALSE)</f>
        <v>16</v>
      </c>
      <c r="AV3334" s="329">
        <v>246</v>
      </c>
      <c r="AW3334" s="304">
        <v>0.18</v>
      </c>
      <c r="AX3334" s="304">
        <v>-999</v>
      </c>
      <c r="AY3334" s="304">
        <v>-999</v>
      </c>
      <c r="AZ3334" s="304">
        <v>-999</v>
      </c>
      <c r="BA3334" s="304">
        <v>-999</v>
      </c>
      <c r="BB3334" s="304">
        <v>-999</v>
      </c>
      <c r="BC3334" s="304">
        <v>-999</v>
      </c>
      <c r="BD3334" s="304">
        <v>-999</v>
      </c>
      <c r="BE3334" s="304">
        <v>-999</v>
      </c>
      <c r="BF3334" s="304">
        <v>-999</v>
      </c>
      <c r="BG3334" s="304">
        <v>-999</v>
      </c>
      <c r="BH3334" s="304">
        <v>-999</v>
      </c>
      <c r="BI3334" s="304">
        <v>-999</v>
      </c>
      <c r="BJ3334" s="304" t="s">
        <v>4954</v>
      </c>
      <c r="BK3334" s="304" t="s">
        <v>4954</v>
      </c>
      <c r="BL3334" s="304" t="s">
        <v>4954</v>
      </c>
    </row>
    <row r="3335" spans="1:64" ht="15" hidden="1" customHeight="1" x14ac:dyDescent="0.2">
      <c r="A3335" s="304" t="s">
        <v>4901</v>
      </c>
      <c r="B3335" s="304" t="s">
        <v>5979</v>
      </c>
      <c r="C3335" s="304">
        <v>3474</v>
      </c>
      <c r="D3335" s="349" t="s">
        <v>5921</v>
      </c>
      <c r="E3335" s="309" t="s">
        <v>1439</v>
      </c>
      <c r="F3335" s="309"/>
      <c r="G3335" s="324">
        <v>-43.535499999999999</v>
      </c>
      <c r="H3335" s="324">
        <v>172.62610000000001</v>
      </c>
      <c r="I3335" s="324" t="s">
        <v>205</v>
      </c>
      <c r="J3335" s="373">
        <f>P3335</f>
        <v>194</v>
      </c>
      <c r="K3335" s="331">
        <v>0.1</v>
      </c>
      <c r="L3335" s="304" t="str">
        <f t="shared" si="796"/>
        <v>D</v>
      </c>
      <c r="M3335" s="388">
        <v>0</v>
      </c>
      <c r="N3335" s="304"/>
      <c r="O3335" s="304">
        <v>36.6</v>
      </c>
      <c r="P3335" s="397">
        <v>194</v>
      </c>
      <c r="Q3335" s="356"/>
      <c r="R3335" s="304" t="s">
        <v>5933</v>
      </c>
      <c r="S3335" s="356"/>
      <c r="T3335" s="304"/>
      <c r="U3335" s="356"/>
      <c r="V3335" s="304"/>
      <c r="W3335" s="308" t="s">
        <v>1411</v>
      </c>
      <c r="X3335" s="304" t="s">
        <v>213</v>
      </c>
      <c r="Y3335" s="366">
        <f t="shared" si="798"/>
        <v>274.5</v>
      </c>
      <c r="Z3335" s="304"/>
      <c r="AA3335" s="331">
        <v>0.36</v>
      </c>
      <c r="AB3335" s="304">
        <v>-999</v>
      </c>
      <c r="AC3335" s="304">
        <v>-999</v>
      </c>
      <c r="AD3335" s="366">
        <v>-999</v>
      </c>
      <c r="AE3335" s="304">
        <v>-999</v>
      </c>
      <c r="AF3335" s="304">
        <v>-999</v>
      </c>
      <c r="AG3335" s="304"/>
      <c r="AH3335" s="304"/>
      <c r="AI3335" s="312"/>
      <c r="AJ3335" s="332"/>
      <c r="AK3335" s="304">
        <f t="shared" si="797"/>
        <v>180</v>
      </c>
      <c r="AL3335" s="304"/>
      <c r="AM3335" s="389" t="str">
        <f t="shared" si="792"/>
        <v/>
      </c>
      <c r="AN3335" s="304"/>
      <c r="AO3335" s="304">
        <v>0.45</v>
      </c>
      <c r="AP3335" s="312"/>
      <c r="AQ3335" s="312" t="s">
        <v>5936</v>
      </c>
      <c r="AR3335" s="312"/>
      <c r="AS3335" s="304"/>
      <c r="AT3335" s="312"/>
      <c r="AU3335" s="329">
        <f>VLOOKUP(C3335,[1]world!$A$2:$B$3555,2,FALSE)</f>
        <v>16</v>
      </c>
      <c r="AV3335" s="329">
        <v>246</v>
      </c>
      <c r="AW3335" s="304">
        <v>0.18</v>
      </c>
      <c r="AX3335" s="304">
        <v>-999</v>
      </c>
      <c r="AY3335" s="304">
        <v>-999</v>
      </c>
      <c r="AZ3335" s="304">
        <v>-999</v>
      </c>
      <c r="BA3335" s="304">
        <v>-999</v>
      </c>
      <c r="BB3335" s="304">
        <v>-999</v>
      </c>
      <c r="BC3335" s="304">
        <v>-999</v>
      </c>
      <c r="BD3335" s="304">
        <v>-999</v>
      </c>
      <c r="BE3335" s="304">
        <v>-999</v>
      </c>
      <c r="BF3335" s="304">
        <v>-999</v>
      </c>
      <c r="BG3335" s="304">
        <v>-999</v>
      </c>
      <c r="BH3335" s="304">
        <v>-999</v>
      </c>
      <c r="BI3335" s="304">
        <v>-999</v>
      </c>
      <c r="BJ3335" s="304" t="s">
        <v>4954</v>
      </c>
      <c r="BK3335" s="304" t="s">
        <v>4954</v>
      </c>
      <c r="BL3335" s="304" t="s">
        <v>4954</v>
      </c>
    </row>
    <row r="3336" spans="1:64" ht="15" hidden="1" customHeight="1" x14ac:dyDescent="0.2">
      <c r="A3336" s="304" t="s">
        <v>4901</v>
      </c>
      <c r="B3336" s="304" t="s">
        <v>5979</v>
      </c>
      <c r="C3336" s="304">
        <v>3475</v>
      </c>
      <c r="D3336" s="349" t="s">
        <v>5922</v>
      </c>
      <c r="E3336" s="309" t="s">
        <v>1433</v>
      </c>
      <c r="F3336" s="309"/>
      <c r="G3336" s="324">
        <v>-43.567300000000003</v>
      </c>
      <c r="H3336" s="324">
        <v>172.6241</v>
      </c>
      <c r="I3336" s="324" t="s">
        <v>206</v>
      </c>
      <c r="J3336" s="373">
        <f>P3336</f>
        <v>204</v>
      </c>
      <c r="K3336" s="331">
        <v>0.1</v>
      </c>
      <c r="L3336" s="304" t="str">
        <f t="shared" si="796"/>
        <v>D</v>
      </c>
      <c r="M3336" s="388">
        <v>0</v>
      </c>
      <c r="N3336" s="304"/>
      <c r="O3336" s="304">
        <v>61</v>
      </c>
      <c r="P3336" s="397">
        <v>204</v>
      </c>
      <c r="Q3336" s="356"/>
      <c r="R3336" s="304" t="s">
        <v>5933</v>
      </c>
      <c r="S3336" s="356"/>
      <c r="T3336" s="304"/>
      <c r="U3336" s="356"/>
      <c r="V3336" s="304"/>
      <c r="W3336" s="308" t="s">
        <v>1434</v>
      </c>
      <c r="X3336" s="304" t="s">
        <v>213</v>
      </c>
      <c r="Y3336" s="366">
        <f t="shared" si="798"/>
        <v>274.5</v>
      </c>
      <c r="Z3336" s="304"/>
      <c r="AA3336" s="331">
        <v>0.36</v>
      </c>
      <c r="AB3336" s="304">
        <v>-999</v>
      </c>
      <c r="AC3336" s="304">
        <v>-999</v>
      </c>
      <c r="AD3336" s="366">
        <v>-999</v>
      </c>
      <c r="AE3336" s="304">
        <v>-999</v>
      </c>
      <c r="AF3336" s="304">
        <v>-999</v>
      </c>
      <c r="AG3336" s="304"/>
      <c r="AH3336" s="304">
        <v>3.0425500000000001E-2</v>
      </c>
      <c r="AI3336" s="312"/>
      <c r="AJ3336" s="332">
        <v>760</v>
      </c>
      <c r="AK3336" s="304">
        <f t="shared" si="797"/>
        <v>760</v>
      </c>
      <c r="AL3336" s="304">
        <f>IF(AH3336&lt;=0.0022,0.2,0.43)</f>
        <v>0.43</v>
      </c>
      <c r="AM3336" s="389" t="str">
        <f t="shared" si="792"/>
        <v/>
      </c>
      <c r="AN3336" s="304"/>
      <c r="AO3336" s="304">
        <v>0.45</v>
      </c>
      <c r="AP3336" s="312"/>
      <c r="AQ3336" s="312" t="s">
        <v>5937</v>
      </c>
      <c r="AR3336" s="312"/>
      <c r="AS3336" s="304"/>
      <c r="AT3336" s="312"/>
      <c r="AU3336" s="329">
        <f>VLOOKUP(C3336,[1]world!$A$2:$B$3555,2,FALSE)</f>
        <v>12</v>
      </c>
      <c r="AV3336" s="329">
        <v>297</v>
      </c>
      <c r="AW3336" s="304">
        <v>0.37</v>
      </c>
      <c r="AX3336" s="304">
        <v>-999</v>
      </c>
      <c r="AY3336" s="304">
        <v>-999</v>
      </c>
      <c r="AZ3336" s="304">
        <v>-999</v>
      </c>
      <c r="BA3336" s="304">
        <v>-999</v>
      </c>
      <c r="BB3336" s="304">
        <v>-999</v>
      </c>
      <c r="BC3336" s="304">
        <v>-999</v>
      </c>
      <c r="BD3336" s="304">
        <v>-999</v>
      </c>
      <c r="BE3336" s="304">
        <v>-999</v>
      </c>
      <c r="BF3336" s="304">
        <v>-999</v>
      </c>
      <c r="BG3336" s="304">
        <v>-999</v>
      </c>
      <c r="BH3336" s="304">
        <v>-999</v>
      </c>
      <c r="BI3336" s="304">
        <v>-999</v>
      </c>
      <c r="BJ3336" s="304" t="s">
        <v>4954</v>
      </c>
      <c r="BK3336" s="304" t="s">
        <v>4954</v>
      </c>
      <c r="BL3336" s="304" t="s">
        <v>4954</v>
      </c>
    </row>
    <row r="3337" spans="1:64" ht="15" hidden="1" customHeight="1" x14ac:dyDescent="0.2">
      <c r="A3337" s="304" t="s">
        <v>4901</v>
      </c>
      <c r="B3337" s="304" t="s">
        <v>5979</v>
      </c>
      <c r="C3337" s="304">
        <v>3476</v>
      </c>
      <c r="D3337" s="349" t="s">
        <v>1458</v>
      </c>
      <c r="E3337" s="309">
        <v>-999</v>
      </c>
      <c r="F3337" s="309"/>
      <c r="G3337" s="324">
        <v>-43.228200000000001</v>
      </c>
      <c r="H3337" s="324">
        <v>171.7234</v>
      </c>
      <c r="I3337" s="324" t="s">
        <v>232</v>
      </c>
      <c r="J3337" s="368">
        <f t="shared" ref="J3337:J3354" si="799">GEOMEAN(Y3337,AV3337,AK3337)</f>
        <v>584.63127615371309</v>
      </c>
      <c r="K3337" s="331">
        <f t="shared" ref="K3337:K3354" si="800">GEOMEAN(AA3337,AL3337,AW3337)</f>
        <v>0.41523526603009125</v>
      </c>
      <c r="L3337" s="304" t="str">
        <f t="shared" si="796"/>
        <v>C</v>
      </c>
      <c r="M3337" s="388" t="s">
        <v>6089</v>
      </c>
      <c r="N3337" s="304"/>
      <c r="O3337" s="304"/>
      <c r="P3337" s="356"/>
      <c r="Q3337" s="356"/>
      <c r="R3337" s="304"/>
      <c r="S3337" s="356"/>
      <c r="T3337" s="304"/>
      <c r="U3337" s="356"/>
      <c r="V3337" s="304"/>
      <c r="W3337" s="308" t="s">
        <v>1395</v>
      </c>
      <c r="X3337" s="304" t="s">
        <v>232</v>
      </c>
      <c r="Y3337" s="366">
        <f t="shared" si="798"/>
        <v>506.6</v>
      </c>
      <c r="Z3337" s="304"/>
      <c r="AA3337" s="304">
        <v>0.45</v>
      </c>
      <c r="AB3337" s="304">
        <v>-999</v>
      </c>
      <c r="AC3337" s="304">
        <v>-999</v>
      </c>
      <c r="AD3337" s="366">
        <v>-999</v>
      </c>
      <c r="AE3337" s="304">
        <v>-999</v>
      </c>
      <c r="AF3337" s="304">
        <v>-999</v>
      </c>
      <c r="AG3337" s="304"/>
      <c r="AH3337" s="304">
        <v>5.5174500000000001E-2</v>
      </c>
      <c r="AI3337" s="312"/>
      <c r="AJ3337" s="332">
        <v>760</v>
      </c>
      <c r="AK3337" s="304">
        <f t="shared" si="797"/>
        <v>760</v>
      </c>
      <c r="AL3337" s="363">
        <v>0.43</v>
      </c>
      <c r="AM3337" s="389" t="str">
        <f t="shared" ref="AM3337:AM3400" si="801">IF(AT3337&lt;&gt;"",AT3337,IF(AND(AT3337="",AR3337=""),"",AR3337))</f>
        <v/>
      </c>
      <c r="AN3337" s="304"/>
      <c r="AO3337" s="304"/>
      <c r="AP3337" s="312"/>
      <c r="AQ3337" s="312"/>
      <c r="AR3337" s="312"/>
      <c r="AS3337" s="304"/>
      <c r="AT3337" s="312"/>
      <c r="AU3337" s="329">
        <f>VLOOKUP(C3337,[1]world!$A$2:$B$3555,2,FALSE)</f>
        <v>1</v>
      </c>
      <c r="AV3337" s="329">
        <v>519</v>
      </c>
      <c r="AW3337" s="304">
        <v>0.37</v>
      </c>
      <c r="AX3337" s="304">
        <v>-999</v>
      </c>
      <c r="AY3337" s="304">
        <v>-999</v>
      </c>
      <c r="AZ3337" s="304">
        <v>-999</v>
      </c>
      <c r="BA3337" s="304">
        <v>-999</v>
      </c>
      <c r="BB3337" s="304">
        <v>-999</v>
      </c>
      <c r="BC3337" s="304">
        <v>-999</v>
      </c>
      <c r="BD3337" s="304">
        <v>-999</v>
      </c>
      <c r="BE3337" s="304">
        <v>-999</v>
      </c>
      <c r="BF3337" s="304">
        <v>-999</v>
      </c>
      <c r="BG3337" s="304">
        <v>-999</v>
      </c>
      <c r="BH3337" s="304">
        <v>-999</v>
      </c>
      <c r="BI3337" s="304">
        <v>-999</v>
      </c>
      <c r="BJ3337" s="304" t="s">
        <v>4954</v>
      </c>
      <c r="BK3337" s="304" t="s">
        <v>4954</v>
      </c>
      <c r="BL3337" s="304" t="s">
        <v>4954</v>
      </c>
    </row>
    <row r="3338" spans="1:64" ht="15" hidden="1" customHeight="1" x14ac:dyDescent="0.2">
      <c r="A3338" s="304" t="s">
        <v>4901</v>
      </c>
      <c r="B3338" s="304" t="s">
        <v>5979</v>
      </c>
      <c r="C3338" s="304">
        <v>3477</v>
      </c>
      <c r="D3338" s="349" t="s">
        <v>4572</v>
      </c>
      <c r="E3338" s="309">
        <v>-999</v>
      </c>
      <c r="F3338" s="309"/>
      <c r="G3338" s="324">
        <v>-45.467799999999997</v>
      </c>
      <c r="H3338" s="324">
        <v>167.1542</v>
      </c>
      <c r="I3338" s="324" t="s">
        <v>232</v>
      </c>
      <c r="J3338" s="368">
        <f t="shared" si="799"/>
        <v>584.63127615371309</v>
      </c>
      <c r="K3338" s="331">
        <f t="shared" si="800"/>
        <v>0.41523526603009125</v>
      </c>
      <c r="L3338" s="304" t="str">
        <f t="shared" si="796"/>
        <v>C</v>
      </c>
      <c r="M3338" s="388" t="s">
        <v>6089</v>
      </c>
      <c r="N3338" s="304"/>
      <c r="O3338" s="304"/>
      <c r="P3338" s="356"/>
      <c r="Q3338" s="356"/>
      <c r="R3338" s="304"/>
      <c r="S3338" s="356"/>
      <c r="T3338" s="304"/>
      <c r="U3338" s="356"/>
      <c r="V3338" s="304"/>
      <c r="W3338" s="308" t="s">
        <v>1395</v>
      </c>
      <c r="X3338" s="304" t="s">
        <v>232</v>
      </c>
      <c r="Y3338" s="366">
        <f t="shared" si="798"/>
        <v>506.6</v>
      </c>
      <c r="Z3338" s="304"/>
      <c r="AA3338" s="304">
        <v>0.45</v>
      </c>
      <c r="AB3338" s="304">
        <v>-999</v>
      </c>
      <c r="AC3338" s="304">
        <v>-999</v>
      </c>
      <c r="AD3338" s="366">
        <v>-999</v>
      </c>
      <c r="AE3338" s="304">
        <v>-999</v>
      </c>
      <c r="AF3338" s="304">
        <v>-999</v>
      </c>
      <c r="AG3338" s="304"/>
      <c r="AH3338" s="304">
        <v>0.452963</v>
      </c>
      <c r="AI3338" s="312"/>
      <c r="AJ3338" s="332">
        <v>760</v>
      </c>
      <c r="AK3338" s="304">
        <f t="shared" si="797"/>
        <v>760</v>
      </c>
      <c r="AL3338" s="363">
        <v>0.43</v>
      </c>
      <c r="AM3338" s="389" t="str">
        <f t="shared" si="801"/>
        <v/>
      </c>
      <c r="AN3338" s="304"/>
      <c r="AO3338" s="304"/>
      <c r="AP3338" s="312"/>
      <c r="AQ3338" s="312"/>
      <c r="AR3338" s="312"/>
      <c r="AS3338" s="304"/>
      <c r="AT3338" s="312"/>
      <c r="AU3338" s="329">
        <f>VLOOKUP(C3338,[1]world!$A$2:$B$3555,2,FALSE)</f>
        <v>1</v>
      </c>
      <c r="AV3338" s="329">
        <v>519</v>
      </c>
      <c r="AW3338" s="304">
        <v>0.37</v>
      </c>
      <c r="AX3338" s="304">
        <v>-999</v>
      </c>
      <c r="AY3338" s="304">
        <v>-999</v>
      </c>
      <c r="AZ3338" s="304">
        <v>-999</v>
      </c>
      <c r="BA3338" s="304">
        <v>-999</v>
      </c>
      <c r="BB3338" s="304">
        <v>-999</v>
      </c>
      <c r="BC3338" s="304">
        <v>-999</v>
      </c>
      <c r="BD3338" s="304">
        <v>-999</v>
      </c>
      <c r="BE3338" s="304">
        <v>-999</v>
      </c>
      <c r="BF3338" s="304">
        <v>-999</v>
      </c>
      <c r="BG3338" s="304">
        <v>-999</v>
      </c>
      <c r="BH3338" s="304">
        <v>-999</v>
      </c>
      <c r="BI3338" s="304">
        <v>-999</v>
      </c>
      <c r="BJ3338" s="304" t="s">
        <v>4954</v>
      </c>
      <c r="BK3338" s="304" t="s">
        <v>4954</v>
      </c>
      <c r="BL3338" s="304" t="s">
        <v>4954</v>
      </c>
    </row>
    <row r="3339" spans="1:64" ht="15" hidden="1" customHeight="1" x14ac:dyDescent="0.2">
      <c r="A3339" s="304" t="s">
        <v>4901</v>
      </c>
      <c r="B3339" s="304" t="s">
        <v>5979</v>
      </c>
      <c r="C3339" s="304">
        <v>3478</v>
      </c>
      <c r="D3339" s="349" t="s">
        <v>1446</v>
      </c>
      <c r="E3339" s="309">
        <v>-999</v>
      </c>
      <c r="F3339" s="309"/>
      <c r="G3339" s="324">
        <v>-43.491300000000003</v>
      </c>
      <c r="H3339" s="324">
        <v>172.102</v>
      </c>
      <c r="I3339" s="324" t="s">
        <v>232</v>
      </c>
      <c r="J3339" s="368">
        <f t="shared" si="799"/>
        <v>344.02148690601047</v>
      </c>
      <c r="K3339" s="331">
        <f t="shared" si="800"/>
        <v>0.38547027482550061</v>
      </c>
      <c r="L3339" s="304" t="str">
        <f t="shared" si="796"/>
        <v>D</v>
      </c>
      <c r="M3339" s="388" t="s">
        <v>6089</v>
      </c>
      <c r="N3339" s="304"/>
      <c r="O3339" s="304"/>
      <c r="P3339" s="356"/>
      <c r="Q3339" s="356"/>
      <c r="R3339" s="304"/>
      <c r="S3339" s="356"/>
      <c r="T3339" s="304"/>
      <c r="U3339" s="356"/>
      <c r="V3339" s="304"/>
      <c r="W3339" s="308" t="s">
        <v>1414</v>
      </c>
      <c r="X3339" s="304" t="s">
        <v>213</v>
      </c>
      <c r="Y3339" s="366">
        <f t="shared" si="798"/>
        <v>274.5</v>
      </c>
      <c r="Z3339" s="304"/>
      <c r="AA3339" s="331">
        <v>0.36</v>
      </c>
      <c r="AB3339" s="304">
        <v>-999</v>
      </c>
      <c r="AC3339" s="304">
        <v>-999</v>
      </c>
      <c r="AD3339" s="366">
        <v>-999</v>
      </c>
      <c r="AE3339" s="304">
        <v>-999</v>
      </c>
      <c r="AF3339" s="304">
        <v>-999</v>
      </c>
      <c r="AG3339" s="304"/>
      <c r="AH3339" s="304">
        <v>7.58233E-3</v>
      </c>
      <c r="AI3339" s="312"/>
      <c r="AJ3339" s="332">
        <v>369</v>
      </c>
      <c r="AK3339" s="304">
        <f t="shared" si="797"/>
        <v>425</v>
      </c>
      <c r="AL3339" s="363">
        <v>0.43</v>
      </c>
      <c r="AM3339" s="389" t="str">
        <f t="shared" si="801"/>
        <v/>
      </c>
      <c r="AN3339" s="304"/>
      <c r="AO3339" s="304"/>
      <c r="AP3339" s="312"/>
      <c r="AQ3339" s="312"/>
      <c r="AR3339" s="312"/>
      <c r="AS3339" s="304"/>
      <c r="AT3339" s="312"/>
      <c r="AU3339" s="329">
        <f>VLOOKUP(C3339,[1]world!$A$2:$B$3555,2,FALSE)</f>
        <v>10</v>
      </c>
      <c r="AV3339" s="329">
        <v>349</v>
      </c>
      <c r="AW3339" s="304">
        <v>0.37</v>
      </c>
      <c r="AX3339" s="304">
        <v>-999</v>
      </c>
      <c r="AY3339" s="304">
        <v>-999</v>
      </c>
      <c r="AZ3339" s="304">
        <v>-999</v>
      </c>
      <c r="BA3339" s="304">
        <v>-999</v>
      </c>
      <c r="BB3339" s="304">
        <v>-999</v>
      </c>
      <c r="BC3339" s="304">
        <v>-999</v>
      </c>
      <c r="BD3339" s="304">
        <v>-999</v>
      </c>
      <c r="BE3339" s="304">
        <v>-999</v>
      </c>
      <c r="BF3339" s="304">
        <v>-999</v>
      </c>
      <c r="BG3339" s="304">
        <v>-999</v>
      </c>
      <c r="BH3339" s="304">
        <v>-999</v>
      </c>
      <c r="BI3339" s="304">
        <v>-999</v>
      </c>
      <c r="BJ3339" s="304" t="s">
        <v>4954</v>
      </c>
      <c r="BK3339" s="304" t="s">
        <v>4954</v>
      </c>
      <c r="BL3339" s="304" t="s">
        <v>4954</v>
      </c>
    </row>
    <row r="3340" spans="1:64" ht="15" hidden="1" customHeight="1" x14ac:dyDescent="0.2">
      <c r="A3340" s="304" t="s">
        <v>4901</v>
      </c>
      <c r="B3340" s="304" t="s">
        <v>5979</v>
      </c>
      <c r="C3340" s="304">
        <v>3479</v>
      </c>
      <c r="D3340" s="349" t="s">
        <v>1404</v>
      </c>
      <c r="E3340" s="309">
        <v>-999</v>
      </c>
      <c r="F3340" s="309"/>
      <c r="G3340" s="324">
        <v>-45.864199999999997</v>
      </c>
      <c r="H3340" s="324">
        <v>170.5138</v>
      </c>
      <c r="I3340" s="324" t="s">
        <v>205</v>
      </c>
      <c r="J3340" s="368">
        <f t="shared" si="799"/>
        <v>500.3531158929585</v>
      </c>
      <c r="K3340" s="331">
        <f t="shared" si="800"/>
        <v>0.38547027482550061</v>
      </c>
      <c r="L3340" s="304" t="str">
        <f t="shared" si="796"/>
        <v>C</v>
      </c>
      <c r="M3340" s="388" t="s">
        <v>6089</v>
      </c>
      <c r="N3340" s="304"/>
      <c r="O3340" s="304"/>
      <c r="P3340" s="356"/>
      <c r="Q3340" s="356"/>
      <c r="R3340" s="304"/>
      <c r="S3340" s="356"/>
      <c r="T3340" s="304"/>
      <c r="U3340" s="356"/>
      <c r="V3340" s="304"/>
      <c r="W3340" s="308" t="s">
        <v>1405</v>
      </c>
      <c r="X3340" s="304" t="s">
        <v>205</v>
      </c>
      <c r="Y3340" s="366">
        <f t="shared" si="798"/>
        <v>424.8</v>
      </c>
      <c r="Z3340" s="304"/>
      <c r="AA3340" s="331">
        <v>0.36</v>
      </c>
      <c r="AB3340" s="304">
        <v>-999</v>
      </c>
      <c r="AC3340" s="304">
        <v>-999</v>
      </c>
      <c r="AD3340" s="366">
        <v>-999</v>
      </c>
      <c r="AE3340" s="304">
        <v>-999</v>
      </c>
      <c r="AF3340" s="304">
        <v>-999</v>
      </c>
      <c r="AG3340" s="304"/>
      <c r="AH3340" s="304">
        <v>5.6690299999999999E-2</v>
      </c>
      <c r="AI3340" s="312"/>
      <c r="AJ3340" s="332">
        <v>760</v>
      </c>
      <c r="AK3340" s="304">
        <f t="shared" si="797"/>
        <v>760</v>
      </c>
      <c r="AL3340" s="363">
        <v>0.43</v>
      </c>
      <c r="AM3340" s="389" t="str">
        <f t="shared" si="801"/>
        <v/>
      </c>
      <c r="AN3340" s="304"/>
      <c r="AO3340" s="304"/>
      <c r="AP3340" s="312"/>
      <c r="AQ3340" s="312"/>
      <c r="AR3340" s="312"/>
      <c r="AS3340" s="304"/>
      <c r="AT3340" s="312"/>
      <c r="AU3340" s="329">
        <f>VLOOKUP(C3340,[1]world!$A$2:$B$3555,2,FALSE)</f>
        <v>7</v>
      </c>
      <c r="AV3340" s="329">
        <v>388</v>
      </c>
      <c r="AW3340" s="304">
        <v>0.37</v>
      </c>
      <c r="AX3340" s="304">
        <v>-999</v>
      </c>
      <c r="AY3340" s="304">
        <v>-999</v>
      </c>
      <c r="AZ3340" s="304">
        <v>-999</v>
      </c>
      <c r="BA3340" s="304">
        <v>-999</v>
      </c>
      <c r="BB3340" s="304">
        <v>-999</v>
      </c>
      <c r="BC3340" s="304">
        <v>-999</v>
      </c>
      <c r="BD3340" s="304">
        <v>-999</v>
      </c>
      <c r="BE3340" s="304">
        <v>-999</v>
      </c>
      <c r="BF3340" s="304">
        <v>-999</v>
      </c>
      <c r="BG3340" s="304">
        <v>-999</v>
      </c>
      <c r="BH3340" s="304">
        <v>-999</v>
      </c>
      <c r="BI3340" s="304">
        <v>-999</v>
      </c>
      <c r="BJ3340" s="304" t="s">
        <v>4954</v>
      </c>
      <c r="BK3340" s="304" t="s">
        <v>4954</v>
      </c>
      <c r="BL3340" s="304" t="s">
        <v>4954</v>
      </c>
    </row>
    <row r="3341" spans="1:64" ht="15" hidden="1" customHeight="1" x14ac:dyDescent="0.2">
      <c r="A3341" s="304" t="s">
        <v>4901</v>
      </c>
      <c r="B3341" s="304" t="s">
        <v>5979</v>
      </c>
      <c r="C3341" s="304">
        <v>3480</v>
      </c>
      <c r="D3341" s="349" t="s">
        <v>1400</v>
      </c>
      <c r="E3341" s="309">
        <v>-999</v>
      </c>
      <c r="F3341" s="309"/>
      <c r="G3341" s="324">
        <v>-45.903799999999997</v>
      </c>
      <c r="H3341" s="324">
        <v>170.49289999999999</v>
      </c>
      <c r="I3341" s="324" t="s">
        <v>232</v>
      </c>
      <c r="J3341" s="368">
        <f t="shared" si="799"/>
        <v>348.13762475072696</v>
      </c>
      <c r="K3341" s="331">
        <f t="shared" si="800"/>
        <v>0.3544944201641162</v>
      </c>
      <c r="L3341" s="304" t="str">
        <f t="shared" si="796"/>
        <v>D</v>
      </c>
      <c r="M3341" s="388" t="s">
        <v>6089</v>
      </c>
      <c r="N3341" s="304"/>
      <c r="O3341" s="304"/>
      <c r="P3341" s="356"/>
      <c r="Q3341" s="356"/>
      <c r="R3341" s="304"/>
      <c r="S3341" s="356"/>
      <c r="T3341" s="304"/>
      <c r="U3341" s="356"/>
      <c r="V3341" s="304"/>
      <c r="W3341" s="308" t="s">
        <v>1401</v>
      </c>
      <c r="X3341" s="304" t="s">
        <v>240</v>
      </c>
      <c r="Y3341" s="366">
        <f t="shared" si="798"/>
        <v>181.5</v>
      </c>
      <c r="Z3341" s="304">
        <v>0.2</v>
      </c>
      <c r="AA3341" s="304">
        <v>0.28000000000000003</v>
      </c>
      <c r="AB3341" s="304">
        <v>-999</v>
      </c>
      <c r="AC3341" s="304">
        <v>-999</v>
      </c>
      <c r="AD3341" s="366">
        <v>-999</v>
      </c>
      <c r="AE3341" s="304">
        <v>-999</v>
      </c>
      <c r="AF3341" s="304">
        <v>-999</v>
      </c>
      <c r="AG3341" s="304"/>
      <c r="AH3341" s="304">
        <v>1.24981E-2</v>
      </c>
      <c r="AI3341" s="312"/>
      <c r="AJ3341" s="332">
        <v>479</v>
      </c>
      <c r="AK3341" s="304">
        <f t="shared" si="797"/>
        <v>425</v>
      </c>
      <c r="AL3341" s="363">
        <v>0.43</v>
      </c>
      <c r="AM3341" s="389" t="str">
        <f t="shared" si="801"/>
        <v/>
      </c>
      <c r="AN3341" s="304"/>
      <c r="AO3341" s="304"/>
      <c r="AP3341" s="312"/>
      <c r="AQ3341" s="312"/>
      <c r="AR3341" s="312"/>
      <c r="AS3341" s="304"/>
      <c r="AT3341" s="312"/>
      <c r="AU3341" s="329">
        <f>VLOOKUP(C3341,[1]world!$A$2:$B$3555,2,FALSE)</f>
        <v>3</v>
      </c>
      <c r="AV3341" s="329">
        <v>547</v>
      </c>
      <c r="AW3341" s="304">
        <v>0.37</v>
      </c>
      <c r="AX3341" s="304">
        <v>-999</v>
      </c>
      <c r="AY3341" s="304">
        <v>-999</v>
      </c>
      <c r="AZ3341" s="304">
        <v>-999</v>
      </c>
      <c r="BA3341" s="304">
        <v>-999</v>
      </c>
      <c r="BB3341" s="304">
        <v>-999</v>
      </c>
      <c r="BC3341" s="304">
        <v>-999</v>
      </c>
      <c r="BD3341" s="304">
        <v>-999</v>
      </c>
      <c r="BE3341" s="304">
        <v>-999</v>
      </c>
      <c r="BF3341" s="304">
        <v>-999</v>
      </c>
      <c r="BG3341" s="304">
        <v>-999</v>
      </c>
      <c r="BH3341" s="304">
        <v>-999</v>
      </c>
      <c r="BI3341" s="304">
        <v>-999</v>
      </c>
      <c r="BJ3341" s="304" t="s">
        <v>4954</v>
      </c>
      <c r="BK3341" s="304" t="s">
        <v>4954</v>
      </c>
      <c r="BL3341" s="304" t="s">
        <v>4954</v>
      </c>
    </row>
    <row r="3342" spans="1:64" ht="15" hidden="1" customHeight="1" x14ac:dyDescent="0.2">
      <c r="A3342" s="304" t="s">
        <v>4901</v>
      </c>
      <c r="B3342" s="304" t="s">
        <v>5979</v>
      </c>
      <c r="C3342" s="304">
        <v>3481</v>
      </c>
      <c r="D3342" s="349" t="s">
        <v>1418</v>
      </c>
      <c r="E3342" s="309">
        <v>-999</v>
      </c>
      <c r="F3342" s="309"/>
      <c r="G3342" s="324">
        <v>-43.898400000000002</v>
      </c>
      <c r="H3342" s="324">
        <v>172.09370000000001</v>
      </c>
      <c r="I3342" s="324" t="s">
        <v>232</v>
      </c>
      <c r="J3342" s="368">
        <f t="shared" si="799"/>
        <v>280.25552778901636</v>
      </c>
      <c r="K3342" s="331">
        <f t="shared" si="800"/>
        <v>0.38547027482550061</v>
      </c>
      <c r="L3342" s="304" t="str">
        <f t="shared" si="796"/>
        <v>D</v>
      </c>
      <c r="M3342" s="388" t="s">
        <v>6089</v>
      </c>
      <c r="N3342" s="304"/>
      <c r="O3342" s="304"/>
      <c r="P3342" s="356"/>
      <c r="Q3342" s="356"/>
      <c r="R3342" s="304"/>
      <c r="S3342" s="356"/>
      <c r="T3342" s="304"/>
      <c r="U3342" s="356"/>
      <c r="V3342" s="304"/>
      <c r="W3342" s="308" t="s">
        <v>1414</v>
      </c>
      <c r="X3342" s="304" t="s">
        <v>213</v>
      </c>
      <c r="Y3342" s="366">
        <f t="shared" si="798"/>
        <v>274.5</v>
      </c>
      <c r="Z3342" s="304"/>
      <c r="AA3342" s="331">
        <v>0.36</v>
      </c>
      <c r="AB3342" s="304">
        <v>-999</v>
      </c>
      <c r="AC3342" s="304">
        <v>-999</v>
      </c>
      <c r="AD3342" s="366">
        <v>-999</v>
      </c>
      <c r="AE3342" s="304">
        <v>-999</v>
      </c>
      <c r="AF3342" s="304">
        <v>-999</v>
      </c>
      <c r="AG3342" s="304"/>
      <c r="AH3342" s="304">
        <v>4.86084E-3</v>
      </c>
      <c r="AI3342" s="312"/>
      <c r="AJ3342" s="332">
        <v>316</v>
      </c>
      <c r="AK3342" s="304">
        <f t="shared" si="797"/>
        <v>270</v>
      </c>
      <c r="AL3342" s="363">
        <v>0.43</v>
      </c>
      <c r="AM3342" s="389" t="str">
        <f t="shared" si="801"/>
        <v/>
      </c>
      <c r="AN3342" s="304"/>
      <c r="AO3342" s="304"/>
      <c r="AP3342" s="312"/>
      <c r="AQ3342" s="312"/>
      <c r="AR3342" s="312"/>
      <c r="AS3342" s="304"/>
      <c r="AT3342" s="312"/>
      <c r="AU3342" s="329">
        <f>VLOOKUP(C3342,[1]world!$A$2:$B$3555,2,FALSE)</f>
        <v>12</v>
      </c>
      <c r="AV3342" s="329">
        <v>297</v>
      </c>
      <c r="AW3342" s="304">
        <v>0.37</v>
      </c>
      <c r="AX3342" s="304">
        <v>-999</v>
      </c>
      <c r="AY3342" s="304">
        <v>-999</v>
      </c>
      <c r="AZ3342" s="304">
        <v>-999</v>
      </c>
      <c r="BA3342" s="304">
        <v>-999</v>
      </c>
      <c r="BB3342" s="304">
        <v>-999</v>
      </c>
      <c r="BC3342" s="304">
        <v>-999</v>
      </c>
      <c r="BD3342" s="304">
        <v>-999</v>
      </c>
      <c r="BE3342" s="304">
        <v>-999</v>
      </c>
      <c r="BF3342" s="304">
        <v>-999</v>
      </c>
      <c r="BG3342" s="304">
        <v>-999</v>
      </c>
      <c r="BH3342" s="304">
        <v>-999</v>
      </c>
      <c r="BI3342" s="304">
        <v>-999</v>
      </c>
      <c r="BJ3342" s="304" t="s">
        <v>4954</v>
      </c>
      <c r="BK3342" s="304" t="s">
        <v>4954</v>
      </c>
      <c r="BL3342" s="304" t="s">
        <v>4954</v>
      </c>
    </row>
    <row r="3343" spans="1:64" ht="15" hidden="1" customHeight="1" x14ac:dyDescent="0.2">
      <c r="A3343" s="304" t="s">
        <v>4901</v>
      </c>
      <c r="B3343" s="304" t="s">
        <v>5979</v>
      </c>
      <c r="C3343" s="304">
        <v>3482</v>
      </c>
      <c r="D3343" s="349" t="s">
        <v>1427</v>
      </c>
      <c r="E3343" s="309">
        <v>-999</v>
      </c>
      <c r="F3343" s="309"/>
      <c r="G3343" s="324">
        <v>-43.669199999999996</v>
      </c>
      <c r="H3343" s="324">
        <v>172.1978</v>
      </c>
      <c r="I3343" s="324" t="s">
        <v>232</v>
      </c>
      <c r="J3343" s="368">
        <f t="shared" si="799"/>
        <v>295.74030286890496</v>
      </c>
      <c r="K3343" s="331">
        <f t="shared" si="800"/>
        <v>0.38547027482550061</v>
      </c>
      <c r="L3343" s="304" t="str">
        <f t="shared" si="796"/>
        <v>D</v>
      </c>
      <c r="M3343" s="388" t="s">
        <v>6089</v>
      </c>
      <c r="N3343" s="304"/>
      <c r="O3343" s="304"/>
      <c r="P3343" s="356"/>
      <c r="Q3343" s="356"/>
      <c r="R3343" s="304"/>
      <c r="S3343" s="356"/>
      <c r="T3343" s="304"/>
      <c r="U3343" s="356"/>
      <c r="V3343" s="304"/>
      <c r="W3343" s="308" t="s">
        <v>1414</v>
      </c>
      <c r="X3343" s="304" t="s">
        <v>213</v>
      </c>
      <c r="Y3343" s="366">
        <f t="shared" si="798"/>
        <v>274.5</v>
      </c>
      <c r="Z3343" s="304"/>
      <c r="AA3343" s="331">
        <v>0.36</v>
      </c>
      <c r="AB3343" s="304">
        <v>-999</v>
      </c>
      <c r="AC3343" s="304">
        <v>-999</v>
      </c>
      <c r="AD3343" s="366">
        <v>-999</v>
      </c>
      <c r="AE3343" s="304">
        <v>-999</v>
      </c>
      <c r="AF3343" s="304">
        <v>-999</v>
      </c>
      <c r="AG3343" s="304"/>
      <c r="AH3343" s="304">
        <v>5.5179599999999997E-3</v>
      </c>
      <c r="AI3343" s="312"/>
      <c r="AJ3343" s="332">
        <v>328</v>
      </c>
      <c r="AK3343" s="304">
        <f t="shared" si="797"/>
        <v>270</v>
      </c>
      <c r="AL3343" s="363">
        <v>0.43</v>
      </c>
      <c r="AM3343" s="389" t="str">
        <f t="shared" si="801"/>
        <v/>
      </c>
      <c r="AN3343" s="304"/>
      <c r="AO3343" s="304"/>
      <c r="AP3343" s="312"/>
      <c r="AQ3343" s="312"/>
      <c r="AR3343" s="312"/>
      <c r="AS3343" s="304"/>
      <c r="AT3343" s="312"/>
      <c r="AU3343" s="329">
        <f>VLOOKUP(C3343,[1]world!$A$2:$B$3555,2,FALSE)</f>
        <v>10</v>
      </c>
      <c r="AV3343" s="329">
        <v>349</v>
      </c>
      <c r="AW3343" s="304">
        <v>0.37</v>
      </c>
      <c r="AX3343" s="304">
        <v>-999</v>
      </c>
      <c r="AY3343" s="304">
        <v>-999</v>
      </c>
      <c r="AZ3343" s="304">
        <v>-999</v>
      </c>
      <c r="BA3343" s="304">
        <v>-999</v>
      </c>
      <c r="BB3343" s="304">
        <v>-999</v>
      </c>
      <c r="BC3343" s="304">
        <v>-999</v>
      </c>
      <c r="BD3343" s="304">
        <v>-999</v>
      </c>
      <c r="BE3343" s="304">
        <v>-999</v>
      </c>
      <c r="BF3343" s="304">
        <v>-999</v>
      </c>
      <c r="BG3343" s="304">
        <v>-999</v>
      </c>
      <c r="BH3343" s="304">
        <v>-999</v>
      </c>
      <c r="BI3343" s="304">
        <v>-999</v>
      </c>
      <c r="BJ3343" s="304" t="s">
        <v>4954</v>
      </c>
      <c r="BK3343" s="304" t="s">
        <v>4954</v>
      </c>
      <c r="BL3343" s="304" t="s">
        <v>4954</v>
      </c>
    </row>
    <row r="3344" spans="1:64" ht="15" hidden="1" customHeight="1" x14ac:dyDescent="0.2">
      <c r="A3344" s="304" t="s">
        <v>4901</v>
      </c>
      <c r="B3344" s="304" t="s">
        <v>5979</v>
      </c>
      <c r="C3344" s="304">
        <v>3485</v>
      </c>
      <c r="D3344" s="349" t="s">
        <v>4454</v>
      </c>
      <c r="E3344" s="309">
        <v>-999</v>
      </c>
      <c r="F3344" s="309"/>
      <c r="G3344" s="324">
        <v>-41.2911</v>
      </c>
      <c r="H3344" s="324">
        <v>174.90010000000001</v>
      </c>
      <c r="I3344" s="324" t="s">
        <v>232</v>
      </c>
      <c r="J3344" s="368">
        <f t="shared" si="799"/>
        <v>561.04170050436721</v>
      </c>
      <c r="K3344" s="331">
        <f t="shared" si="800"/>
        <v>0.38547027482550061</v>
      </c>
      <c r="L3344" s="304" t="str">
        <f t="shared" si="796"/>
        <v>C</v>
      </c>
      <c r="M3344" s="388" t="s">
        <v>6089</v>
      </c>
      <c r="N3344" s="304"/>
      <c r="O3344" s="304"/>
      <c r="P3344" s="356"/>
      <c r="Q3344" s="356"/>
      <c r="R3344" s="304"/>
      <c r="S3344" s="356"/>
      <c r="T3344" s="304"/>
      <c r="U3344" s="356"/>
      <c r="V3344" s="304"/>
      <c r="W3344" s="308" t="s">
        <v>1398</v>
      </c>
      <c r="X3344" s="304" t="s">
        <v>205</v>
      </c>
      <c r="Y3344" s="366">
        <f t="shared" si="798"/>
        <v>424.8</v>
      </c>
      <c r="Z3344" s="304"/>
      <c r="AA3344" s="331">
        <v>0.36</v>
      </c>
      <c r="AB3344" s="304">
        <v>-999</v>
      </c>
      <c r="AC3344" s="304">
        <v>-999</v>
      </c>
      <c r="AD3344" s="366">
        <v>-999</v>
      </c>
      <c r="AE3344" s="304">
        <v>-999</v>
      </c>
      <c r="AF3344" s="304">
        <v>-999</v>
      </c>
      <c r="AG3344" s="304"/>
      <c r="AH3344" s="304">
        <v>0.18015999999999999</v>
      </c>
      <c r="AI3344" s="312"/>
      <c r="AJ3344" s="332">
        <v>760</v>
      </c>
      <c r="AK3344" s="304">
        <f t="shared" si="797"/>
        <v>760</v>
      </c>
      <c r="AL3344" s="363">
        <v>0.43</v>
      </c>
      <c r="AM3344" s="389" t="str">
        <f t="shared" si="801"/>
        <v/>
      </c>
      <c r="AN3344" s="304"/>
      <c r="AO3344" s="304"/>
      <c r="AP3344" s="312"/>
      <c r="AQ3344" s="312"/>
      <c r="AR3344" s="312"/>
      <c r="AS3344" s="304"/>
      <c r="AT3344" s="312"/>
      <c r="AU3344" s="329">
        <f>VLOOKUP(C3344,[1]world!$A$2:$B$3555,2,FALSE)</f>
        <v>3</v>
      </c>
      <c r="AV3344" s="329">
        <v>547</v>
      </c>
      <c r="AW3344" s="304">
        <v>0.37</v>
      </c>
      <c r="AX3344" s="304">
        <v>-999</v>
      </c>
      <c r="AY3344" s="304">
        <v>-999</v>
      </c>
      <c r="AZ3344" s="304">
        <v>-999</v>
      </c>
      <c r="BA3344" s="304">
        <v>-999</v>
      </c>
      <c r="BB3344" s="304">
        <v>-999</v>
      </c>
      <c r="BC3344" s="304">
        <v>-999</v>
      </c>
      <c r="BD3344" s="304">
        <v>-999</v>
      </c>
      <c r="BE3344" s="304">
        <v>-999</v>
      </c>
      <c r="BF3344" s="304">
        <v>-999</v>
      </c>
      <c r="BG3344" s="304">
        <v>-999</v>
      </c>
      <c r="BH3344" s="304">
        <v>-999</v>
      </c>
      <c r="BI3344" s="304">
        <v>-999</v>
      </c>
      <c r="BJ3344" s="304" t="s">
        <v>4954</v>
      </c>
      <c r="BK3344" s="304" t="s">
        <v>4954</v>
      </c>
      <c r="BL3344" s="304" t="s">
        <v>4954</v>
      </c>
    </row>
    <row r="3345" spans="1:64" ht="15" hidden="1" customHeight="1" x14ac:dyDescent="0.2">
      <c r="A3345" s="304" t="s">
        <v>4901</v>
      </c>
      <c r="B3345" s="304" t="s">
        <v>5979</v>
      </c>
      <c r="C3345" s="304">
        <v>3486</v>
      </c>
      <c r="D3345" s="349" t="s">
        <v>1415</v>
      </c>
      <c r="E3345" s="309">
        <v>-999</v>
      </c>
      <c r="F3345" s="309"/>
      <c r="G3345" s="324">
        <v>-44.101900000000001</v>
      </c>
      <c r="H3345" s="324">
        <v>170.82849999999999</v>
      </c>
      <c r="I3345" s="324" t="s">
        <v>205</v>
      </c>
      <c r="J3345" s="368">
        <f t="shared" si="799"/>
        <v>389.54325227187388</v>
      </c>
      <c r="K3345" s="331">
        <f t="shared" si="800"/>
        <v>0.38547027482550061</v>
      </c>
      <c r="L3345" s="304" t="str">
        <f t="shared" si="796"/>
        <v>C</v>
      </c>
      <c r="M3345" s="388" t="s">
        <v>6089</v>
      </c>
      <c r="N3345" s="304"/>
      <c r="O3345" s="304"/>
      <c r="P3345" s="356"/>
      <c r="Q3345" s="356"/>
      <c r="R3345" s="304"/>
      <c r="S3345" s="356"/>
      <c r="T3345" s="304"/>
      <c r="U3345" s="356"/>
      <c r="V3345" s="304"/>
      <c r="W3345" s="308" t="s">
        <v>1411</v>
      </c>
      <c r="X3345" s="304" t="s">
        <v>213</v>
      </c>
      <c r="Y3345" s="366">
        <f t="shared" si="798"/>
        <v>274.5</v>
      </c>
      <c r="Z3345" s="304"/>
      <c r="AA3345" s="331">
        <v>0.36</v>
      </c>
      <c r="AB3345" s="304">
        <v>-999</v>
      </c>
      <c r="AC3345" s="304">
        <v>-999</v>
      </c>
      <c r="AD3345" s="366">
        <v>-999</v>
      </c>
      <c r="AE3345" s="304">
        <v>-999</v>
      </c>
      <c r="AF3345" s="304">
        <v>-999</v>
      </c>
      <c r="AG3345" s="304"/>
      <c r="AH3345" s="304">
        <v>1.6826899999999999E-2</v>
      </c>
      <c r="AI3345" s="312"/>
      <c r="AJ3345" s="332">
        <v>589</v>
      </c>
      <c r="AK3345" s="304">
        <f t="shared" si="797"/>
        <v>555</v>
      </c>
      <c r="AL3345" s="363">
        <v>0.43</v>
      </c>
      <c r="AM3345" s="389" t="str">
        <f t="shared" si="801"/>
        <v/>
      </c>
      <c r="AN3345" s="304"/>
      <c r="AO3345" s="304"/>
      <c r="AP3345" s="312"/>
      <c r="AQ3345" s="312"/>
      <c r="AR3345" s="312"/>
      <c r="AS3345" s="304"/>
      <c r="AT3345" s="312"/>
      <c r="AU3345" s="329">
        <f>VLOOKUP(C3345,[1]world!$A$2:$B$3555,2,FALSE)</f>
        <v>7</v>
      </c>
      <c r="AV3345" s="329">
        <v>388</v>
      </c>
      <c r="AW3345" s="304">
        <v>0.37</v>
      </c>
      <c r="AX3345" s="304">
        <v>-999</v>
      </c>
      <c r="AY3345" s="304">
        <v>-999</v>
      </c>
      <c r="AZ3345" s="304">
        <v>-999</v>
      </c>
      <c r="BA3345" s="304">
        <v>-999</v>
      </c>
      <c r="BB3345" s="304">
        <v>-999</v>
      </c>
      <c r="BC3345" s="304">
        <v>-999</v>
      </c>
      <c r="BD3345" s="304">
        <v>-999</v>
      </c>
      <c r="BE3345" s="304">
        <v>-999</v>
      </c>
      <c r="BF3345" s="304">
        <v>-999</v>
      </c>
      <c r="BG3345" s="304">
        <v>-999</v>
      </c>
      <c r="BH3345" s="304">
        <v>-999</v>
      </c>
      <c r="BI3345" s="304">
        <v>-999</v>
      </c>
      <c r="BJ3345" s="304" t="s">
        <v>4954</v>
      </c>
      <c r="BK3345" s="304" t="s">
        <v>4954</v>
      </c>
      <c r="BL3345" s="304" t="s">
        <v>4954</v>
      </c>
    </row>
    <row r="3346" spans="1:64" ht="15" hidden="1" customHeight="1" x14ac:dyDescent="0.2">
      <c r="A3346" s="304" t="s">
        <v>4901</v>
      </c>
      <c r="B3346" s="304" t="s">
        <v>5979</v>
      </c>
      <c r="C3346" s="304">
        <v>3487</v>
      </c>
      <c r="D3346" s="349" t="s">
        <v>1449</v>
      </c>
      <c r="E3346" s="309">
        <v>-999</v>
      </c>
      <c r="F3346" s="309"/>
      <c r="G3346" s="324">
        <v>-43.4649</v>
      </c>
      <c r="H3346" s="324">
        <v>170.0197</v>
      </c>
      <c r="I3346" s="324" t="s">
        <v>232</v>
      </c>
      <c r="J3346" s="368">
        <f t="shared" si="799"/>
        <v>476.62238220199526</v>
      </c>
      <c r="K3346" s="331">
        <f t="shared" si="800"/>
        <v>0.38547027482550061</v>
      </c>
      <c r="L3346" s="304" t="str">
        <f t="shared" si="796"/>
        <v>C</v>
      </c>
      <c r="M3346" s="388" t="s">
        <v>6089</v>
      </c>
      <c r="N3346" s="304"/>
      <c r="O3346" s="304"/>
      <c r="P3346" s="356"/>
      <c r="Q3346" s="356"/>
      <c r="R3346" s="304"/>
      <c r="S3346" s="356"/>
      <c r="T3346" s="304"/>
      <c r="U3346" s="356"/>
      <c r="V3346" s="304"/>
      <c r="W3346" s="308" t="s">
        <v>1414</v>
      </c>
      <c r="X3346" s="304" t="s">
        <v>213</v>
      </c>
      <c r="Y3346" s="366">
        <f t="shared" si="798"/>
        <v>274.5</v>
      </c>
      <c r="Z3346" s="304"/>
      <c r="AA3346" s="331">
        <v>0.36</v>
      </c>
      <c r="AB3346" s="304">
        <v>-999</v>
      </c>
      <c r="AC3346" s="304">
        <v>-999</v>
      </c>
      <c r="AD3346" s="366">
        <v>-999</v>
      </c>
      <c r="AE3346" s="304">
        <v>-999</v>
      </c>
      <c r="AF3346" s="304">
        <v>-999</v>
      </c>
      <c r="AG3346" s="304"/>
      <c r="AH3346" s="304">
        <v>7.5386800000000004E-2</v>
      </c>
      <c r="AI3346" s="312"/>
      <c r="AJ3346" s="332">
        <v>760</v>
      </c>
      <c r="AK3346" s="304">
        <f t="shared" si="797"/>
        <v>760</v>
      </c>
      <c r="AL3346" s="363">
        <v>0.43</v>
      </c>
      <c r="AM3346" s="389" t="str">
        <f t="shared" si="801"/>
        <v/>
      </c>
      <c r="AN3346" s="304"/>
      <c r="AO3346" s="304"/>
      <c r="AP3346" s="312"/>
      <c r="AQ3346" s="312"/>
      <c r="AR3346" s="312"/>
      <c r="AS3346" s="304"/>
      <c r="AT3346" s="312"/>
      <c r="AU3346" s="329">
        <f>VLOOKUP(C3346,[1]world!$A$2:$B$3555,2,FALSE)</f>
        <v>1</v>
      </c>
      <c r="AV3346" s="329">
        <v>519</v>
      </c>
      <c r="AW3346" s="304">
        <v>0.37</v>
      </c>
      <c r="AX3346" s="304">
        <v>-999</v>
      </c>
      <c r="AY3346" s="304">
        <v>-999</v>
      </c>
      <c r="AZ3346" s="304">
        <v>-999</v>
      </c>
      <c r="BA3346" s="304">
        <v>-999</v>
      </c>
      <c r="BB3346" s="304">
        <v>-999</v>
      </c>
      <c r="BC3346" s="304">
        <v>-999</v>
      </c>
      <c r="BD3346" s="304">
        <v>-999</v>
      </c>
      <c r="BE3346" s="304">
        <v>-999</v>
      </c>
      <c r="BF3346" s="304">
        <v>-999</v>
      </c>
      <c r="BG3346" s="304">
        <v>-999</v>
      </c>
      <c r="BH3346" s="304">
        <v>-999</v>
      </c>
      <c r="BI3346" s="304">
        <v>-999</v>
      </c>
      <c r="BJ3346" s="304" t="s">
        <v>4954</v>
      </c>
      <c r="BK3346" s="304" t="s">
        <v>4954</v>
      </c>
      <c r="BL3346" s="304" t="s">
        <v>4954</v>
      </c>
    </row>
    <row r="3347" spans="1:64" ht="15" hidden="1" customHeight="1" x14ac:dyDescent="0.2">
      <c r="A3347" s="304" t="s">
        <v>4901</v>
      </c>
      <c r="B3347" s="304" t="s">
        <v>5979</v>
      </c>
      <c r="C3347" s="304">
        <v>3488</v>
      </c>
      <c r="D3347" s="349" t="s">
        <v>1451</v>
      </c>
      <c r="E3347" s="309">
        <v>-999</v>
      </c>
      <c r="F3347" s="309"/>
      <c r="G3347" s="324">
        <v>-43.390799999999999</v>
      </c>
      <c r="H3347" s="324">
        <v>170.1841</v>
      </c>
      <c r="I3347" s="324" t="s">
        <v>232</v>
      </c>
      <c r="J3347" s="368">
        <f t="shared" si="799"/>
        <v>476.62238220199526</v>
      </c>
      <c r="K3347" s="331">
        <f t="shared" si="800"/>
        <v>0.38547027482550061</v>
      </c>
      <c r="L3347" s="304" t="str">
        <f t="shared" si="796"/>
        <v>C</v>
      </c>
      <c r="M3347" s="388" t="s">
        <v>6089</v>
      </c>
      <c r="N3347" s="304"/>
      <c r="O3347" s="304"/>
      <c r="P3347" s="356"/>
      <c r="Q3347" s="356"/>
      <c r="R3347" s="304"/>
      <c r="S3347" s="356"/>
      <c r="T3347" s="304"/>
      <c r="U3347" s="356"/>
      <c r="V3347" s="304"/>
      <c r="W3347" s="308" t="s">
        <v>1414</v>
      </c>
      <c r="X3347" s="304" t="s">
        <v>213</v>
      </c>
      <c r="Y3347" s="366">
        <f t="shared" si="798"/>
        <v>274.5</v>
      </c>
      <c r="Z3347" s="304"/>
      <c r="AA3347" s="331">
        <v>0.36</v>
      </c>
      <c r="AB3347" s="304">
        <v>-999</v>
      </c>
      <c r="AC3347" s="304">
        <v>-999</v>
      </c>
      <c r="AD3347" s="366">
        <v>-999</v>
      </c>
      <c r="AE3347" s="304">
        <v>-999</v>
      </c>
      <c r="AF3347" s="304">
        <v>-999</v>
      </c>
      <c r="AG3347" s="304"/>
      <c r="AH3347" s="304">
        <v>0.14125499999999999</v>
      </c>
      <c r="AI3347" s="312"/>
      <c r="AJ3347" s="332">
        <v>760</v>
      </c>
      <c r="AK3347" s="304">
        <f t="shared" si="797"/>
        <v>760</v>
      </c>
      <c r="AL3347" s="363">
        <v>0.43</v>
      </c>
      <c r="AM3347" s="389" t="str">
        <f t="shared" si="801"/>
        <v/>
      </c>
      <c r="AN3347" s="304"/>
      <c r="AO3347" s="304"/>
      <c r="AP3347" s="312"/>
      <c r="AQ3347" s="312"/>
      <c r="AR3347" s="312"/>
      <c r="AS3347" s="304"/>
      <c r="AT3347" s="312"/>
      <c r="AU3347" s="329">
        <f>VLOOKUP(C3347,[1]world!$A$2:$B$3555,2,FALSE)</f>
        <v>1</v>
      </c>
      <c r="AV3347" s="329">
        <v>519</v>
      </c>
      <c r="AW3347" s="304">
        <v>0.37</v>
      </c>
      <c r="AX3347" s="304">
        <v>-999</v>
      </c>
      <c r="AY3347" s="304">
        <v>-999</v>
      </c>
      <c r="AZ3347" s="304">
        <v>-999</v>
      </c>
      <c r="BA3347" s="304">
        <v>-999</v>
      </c>
      <c r="BB3347" s="304">
        <v>-999</v>
      </c>
      <c r="BC3347" s="304">
        <v>-999</v>
      </c>
      <c r="BD3347" s="304">
        <v>-999</v>
      </c>
      <c r="BE3347" s="304">
        <v>-999</v>
      </c>
      <c r="BF3347" s="304">
        <v>-999</v>
      </c>
      <c r="BG3347" s="304">
        <v>-999</v>
      </c>
      <c r="BH3347" s="304">
        <v>-999</v>
      </c>
      <c r="BI3347" s="304">
        <v>-999</v>
      </c>
      <c r="BJ3347" s="304" t="s">
        <v>4954</v>
      </c>
      <c r="BK3347" s="304" t="s">
        <v>4954</v>
      </c>
      <c r="BL3347" s="304" t="s">
        <v>4954</v>
      </c>
    </row>
    <row r="3348" spans="1:64" ht="15" hidden="1" customHeight="1" x14ac:dyDescent="0.2">
      <c r="A3348" s="304" t="s">
        <v>4901</v>
      </c>
      <c r="B3348" s="304" t="s">
        <v>5979</v>
      </c>
      <c r="C3348" s="304">
        <v>3489</v>
      </c>
      <c r="D3348" s="349" t="s">
        <v>4453</v>
      </c>
      <c r="E3348" s="309">
        <v>-999</v>
      </c>
      <c r="F3348" s="309"/>
      <c r="G3348" s="324">
        <v>-41.289700000000003</v>
      </c>
      <c r="H3348" s="324">
        <v>174.77860000000001</v>
      </c>
      <c r="I3348" s="324" t="s">
        <v>232</v>
      </c>
      <c r="J3348" s="368">
        <f t="shared" si="799"/>
        <v>485.04394684498806</v>
      </c>
      <c r="K3348" s="331">
        <f t="shared" si="800"/>
        <v>0.38547027482550061</v>
      </c>
      <c r="L3348" s="304" t="str">
        <f t="shared" si="796"/>
        <v>C</v>
      </c>
      <c r="M3348" s="388" t="s">
        <v>6089</v>
      </c>
      <c r="N3348" s="304"/>
      <c r="O3348" s="304"/>
      <c r="P3348" s="356"/>
      <c r="Q3348" s="356"/>
      <c r="R3348" s="304"/>
      <c r="S3348" s="356"/>
      <c r="T3348" s="304"/>
      <c r="U3348" s="356"/>
      <c r="V3348" s="304"/>
      <c r="W3348" s="308" t="s">
        <v>1414</v>
      </c>
      <c r="X3348" s="304" t="s">
        <v>213</v>
      </c>
      <c r="Y3348" s="366">
        <f t="shared" si="798"/>
        <v>274.5</v>
      </c>
      <c r="Z3348" s="304"/>
      <c r="AA3348" s="331">
        <v>0.36</v>
      </c>
      <c r="AB3348" s="304">
        <v>-999</v>
      </c>
      <c r="AC3348" s="304">
        <v>-999</v>
      </c>
      <c r="AD3348" s="366">
        <v>-999</v>
      </c>
      <c r="AE3348" s="304">
        <v>-999</v>
      </c>
      <c r="AF3348" s="304">
        <v>-999</v>
      </c>
      <c r="AG3348" s="304"/>
      <c r="AH3348" s="304">
        <v>5.09287E-2</v>
      </c>
      <c r="AI3348" s="312"/>
      <c r="AJ3348" s="332">
        <v>760</v>
      </c>
      <c r="AK3348" s="304">
        <f t="shared" si="797"/>
        <v>760</v>
      </c>
      <c r="AL3348" s="363">
        <v>0.43</v>
      </c>
      <c r="AM3348" s="389" t="str">
        <f t="shared" si="801"/>
        <v/>
      </c>
      <c r="AN3348" s="304"/>
      <c r="AO3348" s="304"/>
      <c r="AP3348" s="312"/>
      <c r="AQ3348" s="312"/>
      <c r="AR3348" s="312"/>
      <c r="AS3348" s="304"/>
      <c r="AT3348" s="312"/>
      <c r="AU3348" s="329">
        <f>VLOOKUP(C3348,[1]world!$A$2:$B$3555,2,FALSE)</f>
        <v>3</v>
      </c>
      <c r="AV3348" s="329">
        <v>547</v>
      </c>
      <c r="AW3348" s="304">
        <v>0.37</v>
      </c>
      <c r="AX3348" s="304">
        <v>-999</v>
      </c>
      <c r="AY3348" s="304">
        <v>-999</v>
      </c>
      <c r="AZ3348" s="304">
        <v>-999</v>
      </c>
      <c r="BA3348" s="304">
        <v>-999</v>
      </c>
      <c r="BB3348" s="304">
        <v>-999</v>
      </c>
      <c r="BC3348" s="304">
        <v>-999</v>
      </c>
      <c r="BD3348" s="304">
        <v>-999</v>
      </c>
      <c r="BE3348" s="304">
        <v>-999</v>
      </c>
      <c r="BF3348" s="304">
        <v>-999</v>
      </c>
      <c r="BG3348" s="304">
        <v>-999</v>
      </c>
      <c r="BH3348" s="304">
        <v>-999</v>
      </c>
      <c r="BI3348" s="304">
        <v>-999</v>
      </c>
      <c r="BJ3348" s="304" t="s">
        <v>4954</v>
      </c>
      <c r="BK3348" s="304" t="s">
        <v>4954</v>
      </c>
      <c r="BL3348" s="304" t="s">
        <v>4954</v>
      </c>
    </row>
    <row r="3349" spans="1:64" ht="15" hidden="1" customHeight="1" x14ac:dyDescent="0.2">
      <c r="A3349" s="304" t="s">
        <v>4901</v>
      </c>
      <c r="B3349" s="304" t="s">
        <v>5979</v>
      </c>
      <c r="C3349" s="304">
        <v>3491</v>
      </c>
      <c r="D3349" s="349" t="s">
        <v>4550</v>
      </c>
      <c r="E3349" s="309">
        <v>-999</v>
      </c>
      <c r="F3349" s="309"/>
      <c r="G3349" s="324">
        <v>-43.588000000000001</v>
      </c>
      <c r="H3349" s="324">
        <v>172.08930000000001</v>
      </c>
      <c r="I3349" s="324" t="s">
        <v>232</v>
      </c>
      <c r="J3349" s="368">
        <f t="shared" si="799"/>
        <v>344.02148690601047</v>
      </c>
      <c r="K3349" s="331">
        <f t="shared" si="800"/>
        <v>0.38547027482550061</v>
      </c>
      <c r="L3349" s="304" t="str">
        <f t="shared" si="796"/>
        <v>D</v>
      </c>
      <c r="M3349" s="388" t="s">
        <v>6089</v>
      </c>
      <c r="N3349" s="304"/>
      <c r="O3349" s="304"/>
      <c r="P3349" s="356"/>
      <c r="Q3349" s="356"/>
      <c r="R3349" s="304"/>
      <c r="S3349" s="356"/>
      <c r="T3349" s="304"/>
      <c r="U3349" s="356"/>
      <c r="V3349" s="304"/>
      <c r="W3349" s="308" t="s">
        <v>1414</v>
      </c>
      <c r="X3349" s="304" t="s">
        <v>213</v>
      </c>
      <c r="Y3349" s="366">
        <f t="shared" si="798"/>
        <v>274.5</v>
      </c>
      <c r="Z3349" s="304"/>
      <c r="AA3349" s="331">
        <v>0.36</v>
      </c>
      <c r="AB3349" s="304">
        <v>-999</v>
      </c>
      <c r="AC3349" s="304">
        <v>-999</v>
      </c>
      <c r="AD3349" s="366">
        <v>-999</v>
      </c>
      <c r="AE3349" s="304">
        <v>-999</v>
      </c>
      <c r="AF3349" s="304">
        <v>-999</v>
      </c>
      <c r="AG3349" s="304"/>
      <c r="AH3349" s="304">
        <v>7.3538900000000001E-3</v>
      </c>
      <c r="AI3349" s="312"/>
      <c r="AJ3349" s="332">
        <v>363</v>
      </c>
      <c r="AK3349" s="304">
        <f t="shared" si="797"/>
        <v>425</v>
      </c>
      <c r="AL3349" s="363">
        <v>0.43</v>
      </c>
      <c r="AM3349" s="389" t="str">
        <f t="shared" si="801"/>
        <v/>
      </c>
      <c r="AN3349" s="304"/>
      <c r="AO3349" s="304"/>
      <c r="AP3349" s="312"/>
      <c r="AQ3349" s="312"/>
      <c r="AR3349" s="312"/>
      <c r="AS3349" s="304"/>
      <c r="AT3349" s="312"/>
      <c r="AU3349" s="329">
        <f>VLOOKUP(C3349,[1]world!$A$2:$B$3555,2,FALSE)</f>
        <v>10</v>
      </c>
      <c r="AV3349" s="329">
        <v>349</v>
      </c>
      <c r="AW3349" s="304">
        <v>0.37</v>
      </c>
      <c r="AX3349" s="304">
        <v>-999</v>
      </c>
      <c r="AY3349" s="304">
        <v>-999</v>
      </c>
      <c r="AZ3349" s="304">
        <v>-999</v>
      </c>
      <c r="BA3349" s="304">
        <v>-999</v>
      </c>
      <c r="BB3349" s="304">
        <v>-999</v>
      </c>
      <c r="BC3349" s="304">
        <v>-999</v>
      </c>
      <c r="BD3349" s="304">
        <v>-999</v>
      </c>
      <c r="BE3349" s="304">
        <v>-999</v>
      </c>
      <c r="BF3349" s="304">
        <v>-999</v>
      </c>
      <c r="BG3349" s="304">
        <v>-999</v>
      </c>
      <c r="BH3349" s="304">
        <v>-999</v>
      </c>
      <c r="BI3349" s="304">
        <v>-999</v>
      </c>
      <c r="BJ3349" s="304" t="s">
        <v>4954</v>
      </c>
      <c r="BK3349" s="304" t="s">
        <v>4954</v>
      </c>
      <c r="BL3349" s="304" t="s">
        <v>4954</v>
      </c>
    </row>
    <row r="3350" spans="1:64" ht="15" hidden="1" customHeight="1" x14ac:dyDescent="0.2">
      <c r="A3350" s="304" t="s">
        <v>4901</v>
      </c>
      <c r="B3350" s="304" t="s">
        <v>5979</v>
      </c>
      <c r="C3350" s="304">
        <v>3492</v>
      </c>
      <c r="D3350" s="349" t="s">
        <v>1474</v>
      </c>
      <c r="E3350" s="309">
        <v>-999</v>
      </c>
      <c r="F3350" s="309"/>
      <c r="G3350" s="324">
        <v>-42.450899999999997</v>
      </c>
      <c r="H3350" s="324">
        <v>171.21019999999999</v>
      </c>
      <c r="I3350" s="324" t="s">
        <v>205</v>
      </c>
      <c r="J3350" s="368">
        <f t="shared" si="799"/>
        <v>485.04394684498806</v>
      </c>
      <c r="K3350" s="331">
        <f t="shared" si="800"/>
        <v>0.38547027482550061</v>
      </c>
      <c r="L3350" s="304" t="str">
        <f t="shared" si="796"/>
        <v>C</v>
      </c>
      <c r="M3350" s="388" t="s">
        <v>6089</v>
      </c>
      <c r="N3350" s="304"/>
      <c r="O3350" s="304"/>
      <c r="P3350" s="356"/>
      <c r="Q3350" s="356"/>
      <c r="R3350" s="304"/>
      <c r="S3350" s="356"/>
      <c r="T3350" s="304"/>
      <c r="U3350" s="356"/>
      <c r="V3350" s="304"/>
      <c r="W3350" s="308" t="s">
        <v>1411</v>
      </c>
      <c r="X3350" s="304" t="s">
        <v>213</v>
      </c>
      <c r="Y3350" s="366">
        <f t="shared" si="798"/>
        <v>274.5</v>
      </c>
      <c r="Z3350" s="304"/>
      <c r="AA3350" s="331">
        <v>0.36</v>
      </c>
      <c r="AB3350" s="304">
        <v>-999</v>
      </c>
      <c r="AC3350" s="304">
        <v>-999</v>
      </c>
      <c r="AD3350" s="366">
        <v>-999</v>
      </c>
      <c r="AE3350" s="304">
        <v>-999</v>
      </c>
      <c r="AF3350" s="304">
        <v>-999</v>
      </c>
      <c r="AG3350" s="304"/>
      <c r="AH3350" s="304">
        <v>0.137631</v>
      </c>
      <c r="AI3350" s="312"/>
      <c r="AJ3350" s="332">
        <v>760</v>
      </c>
      <c r="AK3350" s="304">
        <f t="shared" si="797"/>
        <v>760</v>
      </c>
      <c r="AL3350" s="363">
        <v>0.43</v>
      </c>
      <c r="AM3350" s="389" t="str">
        <f t="shared" si="801"/>
        <v/>
      </c>
      <c r="AN3350" s="304"/>
      <c r="AO3350" s="304"/>
      <c r="AP3350" s="312"/>
      <c r="AQ3350" s="312"/>
      <c r="AR3350" s="312"/>
      <c r="AS3350" s="304"/>
      <c r="AT3350" s="312"/>
      <c r="AU3350" s="329">
        <f>VLOOKUP(C3350,[1]world!$A$2:$B$3555,2,FALSE)</f>
        <v>3</v>
      </c>
      <c r="AV3350" s="329">
        <v>547</v>
      </c>
      <c r="AW3350" s="304">
        <v>0.37</v>
      </c>
      <c r="AX3350" s="304">
        <v>-999</v>
      </c>
      <c r="AY3350" s="304">
        <v>-999</v>
      </c>
      <c r="AZ3350" s="304">
        <v>-999</v>
      </c>
      <c r="BA3350" s="304">
        <v>-999</v>
      </c>
      <c r="BB3350" s="304">
        <v>-999</v>
      </c>
      <c r="BC3350" s="304">
        <v>-999</v>
      </c>
      <c r="BD3350" s="304">
        <v>-999</v>
      </c>
      <c r="BE3350" s="304">
        <v>-999</v>
      </c>
      <c r="BF3350" s="304">
        <v>-999</v>
      </c>
      <c r="BG3350" s="304">
        <v>-999</v>
      </c>
      <c r="BH3350" s="304">
        <v>-999</v>
      </c>
      <c r="BI3350" s="304">
        <v>-999</v>
      </c>
      <c r="BJ3350" s="304" t="s">
        <v>4954</v>
      </c>
      <c r="BK3350" s="304" t="s">
        <v>4954</v>
      </c>
      <c r="BL3350" s="304" t="s">
        <v>4954</v>
      </c>
    </row>
    <row r="3351" spans="1:64" ht="15" hidden="1" customHeight="1" x14ac:dyDescent="0.2">
      <c r="A3351" s="304" t="s">
        <v>4901</v>
      </c>
      <c r="B3351" s="304" t="s">
        <v>5979</v>
      </c>
      <c r="C3351" s="304">
        <v>3493</v>
      </c>
      <c r="D3351" s="349" t="s">
        <v>1460</v>
      </c>
      <c r="E3351" s="309">
        <v>-999</v>
      </c>
      <c r="F3351" s="309"/>
      <c r="G3351" s="324">
        <v>-43.150599999999997</v>
      </c>
      <c r="H3351" s="324">
        <v>170.55600000000001</v>
      </c>
      <c r="I3351" s="324" t="s">
        <v>232</v>
      </c>
      <c r="J3351" s="368">
        <f t="shared" si="799"/>
        <v>476.62238220199526</v>
      </c>
      <c r="K3351" s="331">
        <f t="shared" si="800"/>
        <v>0.38547027482550061</v>
      </c>
      <c r="L3351" s="304" t="str">
        <f t="shared" si="796"/>
        <v>C</v>
      </c>
      <c r="M3351" s="388" t="s">
        <v>6089</v>
      </c>
      <c r="N3351" s="304"/>
      <c r="O3351" s="304"/>
      <c r="P3351" s="356"/>
      <c r="Q3351" s="356"/>
      <c r="R3351" s="304"/>
      <c r="S3351" s="356"/>
      <c r="T3351" s="304"/>
      <c r="U3351" s="356"/>
      <c r="V3351" s="304"/>
      <c r="W3351" s="308" t="s">
        <v>1414</v>
      </c>
      <c r="X3351" s="304" t="s">
        <v>213</v>
      </c>
      <c r="Y3351" s="366">
        <f t="shared" si="798"/>
        <v>274.5</v>
      </c>
      <c r="Z3351" s="304"/>
      <c r="AA3351" s="331">
        <v>0.36</v>
      </c>
      <c r="AB3351" s="304">
        <v>-999</v>
      </c>
      <c r="AC3351" s="304">
        <v>-999</v>
      </c>
      <c r="AD3351" s="366">
        <v>-999</v>
      </c>
      <c r="AE3351" s="304">
        <v>-999</v>
      </c>
      <c r="AF3351" s="304">
        <v>-999</v>
      </c>
      <c r="AG3351" s="304"/>
      <c r="AH3351" s="304">
        <v>0.118377</v>
      </c>
      <c r="AI3351" s="312"/>
      <c r="AJ3351" s="332">
        <v>760</v>
      </c>
      <c r="AK3351" s="304">
        <f t="shared" si="797"/>
        <v>760</v>
      </c>
      <c r="AL3351" s="363">
        <v>0.43</v>
      </c>
      <c r="AM3351" s="389" t="str">
        <f t="shared" si="801"/>
        <v/>
      </c>
      <c r="AN3351" s="304"/>
      <c r="AO3351" s="304"/>
      <c r="AP3351" s="312"/>
      <c r="AQ3351" s="312"/>
      <c r="AR3351" s="312"/>
      <c r="AS3351" s="304"/>
      <c r="AT3351" s="312"/>
      <c r="AU3351" s="329">
        <f>VLOOKUP(C3351,[1]world!$A$2:$B$3555,2,FALSE)</f>
        <v>1</v>
      </c>
      <c r="AV3351" s="329">
        <v>519</v>
      </c>
      <c r="AW3351" s="304">
        <v>0.37</v>
      </c>
      <c r="AX3351" s="304">
        <v>-999</v>
      </c>
      <c r="AY3351" s="304">
        <v>-999</v>
      </c>
      <c r="AZ3351" s="304">
        <v>-999</v>
      </c>
      <c r="BA3351" s="304">
        <v>-999</v>
      </c>
      <c r="BB3351" s="304">
        <v>-999</v>
      </c>
      <c r="BC3351" s="304">
        <v>-999</v>
      </c>
      <c r="BD3351" s="304">
        <v>-999</v>
      </c>
      <c r="BE3351" s="304">
        <v>-999</v>
      </c>
      <c r="BF3351" s="304">
        <v>-999</v>
      </c>
      <c r="BG3351" s="304">
        <v>-999</v>
      </c>
      <c r="BH3351" s="304">
        <v>-999</v>
      </c>
      <c r="BI3351" s="304">
        <v>-999</v>
      </c>
      <c r="BJ3351" s="304" t="s">
        <v>4954</v>
      </c>
      <c r="BK3351" s="304" t="s">
        <v>4954</v>
      </c>
      <c r="BL3351" s="304" t="s">
        <v>4954</v>
      </c>
    </row>
    <row r="3352" spans="1:64" ht="15" hidden="1" customHeight="1" x14ac:dyDescent="0.2">
      <c r="A3352" s="304" t="s">
        <v>4901</v>
      </c>
      <c r="B3352" s="304" t="s">
        <v>5979</v>
      </c>
      <c r="C3352" s="304">
        <v>3494</v>
      </c>
      <c r="D3352" s="349" t="s">
        <v>1419</v>
      </c>
      <c r="E3352" s="309">
        <v>-999</v>
      </c>
      <c r="F3352" s="309"/>
      <c r="G3352" s="324">
        <v>-43.884700000000002</v>
      </c>
      <c r="H3352" s="324">
        <v>169.04409999999999</v>
      </c>
      <c r="I3352" s="324" t="s">
        <v>232</v>
      </c>
      <c r="J3352" s="368">
        <f t="shared" si="799"/>
        <v>303.66219582725313</v>
      </c>
      <c r="K3352" s="331">
        <f t="shared" si="800"/>
        <v>0.3544944201641162</v>
      </c>
      <c r="L3352" s="304" t="str">
        <f t="shared" si="796"/>
        <v>D</v>
      </c>
      <c r="M3352" s="388" t="s">
        <v>6089</v>
      </c>
      <c r="N3352" s="304"/>
      <c r="O3352" s="304"/>
      <c r="P3352" s="356"/>
      <c r="Q3352" s="356"/>
      <c r="R3352" s="304"/>
      <c r="S3352" s="356"/>
      <c r="T3352" s="304"/>
      <c r="U3352" s="356"/>
      <c r="V3352" s="304"/>
      <c r="W3352" s="308" t="s">
        <v>1401</v>
      </c>
      <c r="X3352" s="304" t="s">
        <v>240</v>
      </c>
      <c r="Y3352" s="366">
        <f t="shared" si="798"/>
        <v>181.5</v>
      </c>
      <c r="Z3352" s="304">
        <v>0.2</v>
      </c>
      <c r="AA3352" s="304">
        <v>0.28000000000000003</v>
      </c>
      <c r="AB3352" s="304">
        <v>-999</v>
      </c>
      <c r="AC3352" s="304">
        <v>-999</v>
      </c>
      <c r="AD3352" s="366">
        <v>-999</v>
      </c>
      <c r="AE3352" s="304">
        <v>-999</v>
      </c>
      <c r="AF3352" s="304">
        <v>-999</v>
      </c>
      <c r="AG3352" s="304"/>
      <c r="AH3352" s="304">
        <v>1.1808000000000001E-2</v>
      </c>
      <c r="AI3352" s="312"/>
      <c r="AJ3352" s="332">
        <v>463</v>
      </c>
      <c r="AK3352" s="304">
        <f t="shared" si="797"/>
        <v>425</v>
      </c>
      <c r="AL3352" s="363">
        <v>0.43</v>
      </c>
      <c r="AM3352" s="389" t="str">
        <f t="shared" si="801"/>
        <v/>
      </c>
      <c r="AN3352" s="304"/>
      <c r="AO3352" s="304"/>
      <c r="AP3352" s="312"/>
      <c r="AQ3352" s="312"/>
      <c r="AR3352" s="312"/>
      <c r="AS3352" s="304"/>
      <c r="AT3352" s="312"/>
      <c r="AU3352" s="329">
        <f>VLOOKUP(C3352,[1]world!$A$2:$B$3555,2,FALSE)</f>
        <v>15</v>
      </c>
      <c r="AV3352" s="329">
        <v>363</v>
      </c>
      <c r="AW3352" s="304">
        <v>0.37</v>
      </c>
      <c r="AX3352" s="304">
        <v>-999</v>
      </c>
      <c r="AY3352" s="304">
        <v>-999</v>
      </c>
      <c r="AZ3352" s="304">
        <v>-999</v>
      </c>
      <c r="BA3352" s="304">
        <v>-999</v>
      </c>
      <c r="BB3352" s="304">
        <v>-999</v>
      </c>
      <c r="BC3352" s="304">
        <v>-999</v>
      </c>
      <c r="BD3352" s="304">
        <v>-999</v>
      </c>
      <c r="BE3352" s="304">
        <v>-999</v>
      </c>
      <c r="BF3352" s="304">
        <v>-999</v>
      </c>
      <c r="BG3352" s="304">
        <v>-999</v>
      </c>
      <c r="BH3352" s="304">
        <v>-999</v>
      </c>
      <c r="BI3352" s="304">
        <v>-999</v>
      </c>
      <c r="BJ3352" s="304" t="s">
        <v>4954</v>
      </c>
      <c r="BK3352" s="304" t="s">
        <v>4954</v>
      </c>
      <c r="BL3352" s="304" t="s">
        <v>4954</v>
      </c>
    </row>
    <row r="3353" spans="1:64" ht="15" hidden="1" customHeight="1" x14ac:dyDescent="0.2">
      <c r="A3353" s="304" t="s">
        <v>4901</v>
      </c>
      <c r="B3353" s="304" t="s">
        <v>5979</v>
      </c>
      <c r="C3353" s="304">
        <v>3495</v>
      </c>
      <c r="D3353" s="349" t="s">
        <v>1470</v>
      </c>
      <c r="E3353" s="309">
        <v>-999</v>
      </c>
      <c r="F3353" s="309"/>
      <c r="G3353" s="324">
        <v>-42.718600000000002</v>
      </c>
      <c r="H3353" s="324">
        <v>170.96379999999999</v>
      </c>
      <c r="I3353" s="324" t="s">
        <v>232</v>
      </c>
      <c r="J3353" s="368">
        <f t="shared" si="799"/>
        <v>289.6854298089404</v>
      </c>
      <c r="K3353" s="331">
        <f t="shared" si="800"/>
        <v>0.38547027482550061</v>
      </c>
      <c r="L3353" s="304" t="str">
        <f t="shared" si="796"/>
        <v>D</v>
      </c>
      <c r="M3353" s="388" t="s">
        <v>6089</v>
      </c>
      <c r="N3353" s="304"/>
      <c r="O3353" s="304"/>
      <c r="P3353" s="356"/>
      <c r="Q3353" s="356"/>
      <c r="R3353" s="304"/>
      <c r="S3353" s="356"/>
      <c r="T3353" s="304"/>
      <c r="U3353" s="356"/>
      <c r="V3353" s="304"/>
      <c r="W3353" s="308" t="s">
        <v>1414</v>
      </c>
      <c r="X3353" s="304" t="s">
        <v>213</v>
      </c>
      <c r="Y3353" s="366">
        <f t="shared" si="798"/>
        <v>274.5</v>
      </c>
      <c r="Z3353" s="304"/>
      <c r="AA3353" s="331">
        <v>0.36</v>
      </c>
      <c r="AB3353" s="304">
        <v>-999</v>
      </c>
      <c r="AC3353" s="304">
        <v>-999</v>
      </c>
      <c r="AD3353" s="366">
        <v>-999</v>
      </c>
      <c r="AE3353" s="304">
        <v>-999</v>
      </c>
      <c r="AF3353" s="304">
        <v>-999</v>
      </c>
      <c r="AG3353" s="304"/>
      <c r="AH3353" s="304">
        <v>5.3840900000000002E-3</v>
      </c>
      <c r="AI3353" s="312"/>
      <c r="AJ3353" s="332">
        <v>326</v>
      </c>
      <c r="AK3353" s="304">
        <f t="shared" si="797"/>
        <v>270</v>
      </c>
      <c r="AL3353" s="363">
        <v>0.43</v>
      </c>
      <c r="AM3353" s="389" t="str">
        <f t="shared" si="801"/>
        <v/>
      </c>
      <c r="AN3353" s="304"/>
      <c r="AO3353" s="304"/>
      <c r="AP3353" s="312"/>
      <c r="AQ3353" s="312"/>
      <c r="AR3353" s="312"/>
      <c r="AS3353" s="304"/>
      <c r="AT3353" s="312"/>
      <c r="AU3353" s="329">
        <f>VLOOKUP(C3353,[1]world!$A$2:$B$3555,2,FALSE)</f>
        <v>11</v>
      </c>
      <c r="AV3353" s="329">
        <v>328</v>
      </c>
      <c r="AW3353" s="304">
        <v>0.37</v>
      </c>
      <c r="AX3353" s="304">
        <v>-999</v>
      </c>
      <c r="AY3353" s="304">
        <v>-999</v>
      </c>
      <c r="AZ3353" s="304">
        <v>-999</v>
      </c>
      <c r="BA3353" s="304">
        <v>-999</v>
      </c>
      <c r="BB3353" s="304">
        <v>-999</v>
      </c>
      <c r="BC3353" s="304">
        <v>-999</v>
      </c>
      <c r="BD3353" s="304">
        <v>-999</v>
      </c>
      <c r="BE3353" s="304">
        <v>-999</v>
      </c>
      <c r="BF3353" s="304">
        <v>-999</v>
      </c>
      <c r="BG3353" s="304">
        <v>-999</v>
      </c>
      <c r="BH3353" s="304">
        <v>-999</v>
      </c>
      <c r="BI3353" s="304">
        <v>-999</v>
      </c>
      <c r="BJ3353" s="304" t="s">
        <v>4954</v>
      </c>
      <c r="BK3353" s="304" t="s">
        <v>4954</v>
      </c>
      <c r="BL3353" s="304" t="s">
        <v>4954</v>
      </c>
    </row>
    <row r="3354" spans="1:64" ht="15" hidden="1" customHeight="1" x14ac:dyDescent="0.2">
      <c r="A3354" s="304" t="s">
        <v>4901</v>
      </c>
      <c r="B3354" s="304" t="s">
        <v>5979</v>
      </c>
      <c r="C3354" s="304">
        <v>3496</v>
      </c>
      <c r="D3354" s="349" t="s">
        <v>1436</v>
      </c>
      <c r="E3354" s="309">
        <v>-999</v>
      </c>
      <c r="F3354" s="309"/>
      <c r="G3354" s="324">
        <v>-43.5413</v>
      </c>
      <c r="H3354" s="324">
        <v>171.9598</v>
      </c>
      <c r="I3354" s="324" t="s">
        <v>232</v>
      </c>
      <c r="J3354" s="368">
        <f t="shared" si="799"/>
        <v>326.00873958780068</v>
      </c>
      <c r="K3354" s="331">
        <f t="shared" si="800"/>
        <v>0.38547027482550061</v>
      </c>
      <c r="L3354" s="304" t="str">
        <f t="shared" si="796"/>
        <v>D</v>
      </c>
      <c r="M3354" s="388" t="s">
        <v>6089</v>
      </c>
      <c r="N3354" s="304"/>
      <c r="O3354" s="304"/>
      <c r="P3354" s="356"/>
      <c r="Q3354" s="356"/>
      <c r="R3354" s="304"/>
      <c r="S3354" s="356"/>
      <c r="T3354" s="304"/>
      <c r="U3354" s="356"/>
      <c r="V3354" s="304"/>
      <c r="W3354" s="308" t="s">
        <v>1414</v>
      </c>
      <c r="X3354" s="304" t="s">
        <v>213</v>
      </c>
      <c r="Y3354" s="366">
        <f t="shared" si="798"/>
        <v>274.5</v>
      </c>
      <c r="Z3354" s="304"/>
      <c r="AA3354" s="331">
        <v>0.36</v>
      </c>
      <c r="AB3354" s="304">
        <v>-999</v>
      </c>
      <c r="AC3354" s="304">
        <v>-999</v>
      </c>
      <c r="AD3354" s="366">
        <v>-999</v>
      </c>
      <c r="AE3354" s="304">
        <v>-999</v>
      </c>
      <c r="AF3354" s="304">
        <v>-999</v>
      </c>
      <c r="AG3354" s="304"/>
      <c r="AH3354" s="304">
        <v>8.1189499999999998E-3</v>
      </c>
      <c r="AI3354" s="312"/>
      <c r="AJ3354" s="332">
        <v>381</v>
      </c>
      <c r="AK3354" s="304">
        <f t="shared" si="797"/>
        <v>425</v>
      </c>
      <c r="AL3354" s="363">
        <v>0.43</v>
      </c>
      <c r="AM3354" s="389" t="str">
        <f t="shared" si="801"/>
        <v/>
      </c>
      <c r="AN3354" s="304"/>
      <c r="AO3354" s="304"/>
      <c r="AP3354" s="312"/>
      <c r="AQ3354" s="312"/>
      <c r="AR3354" s="312"/>
      <c r="AS3354" s="304"/>
      <c r="AT3354" s="312"/>
      <c r="AU3354" s="329">
        <f>VLOOKUP(C3354,[1]world!$A$2:$B$3555,2,FALSE)</f>
        <v>12</v>
      </c>
      <c r="AV3354" s="329">
        <v>297</v>
      </c>
      <c r="AW3354" s="304">
        <v>0.37</v>
      </c>
      <c r="AX3354" s="304">
        <v>-999</v>
      </c>
      <c r="AY3354" s="304">
        <v>-999</v>
      </c>
      <c r="AZ3354" s="304">
        <v>-999</v>
      </c>
      <c r="BA3354" s="304">
        <v>-999</v>
      </c>
      <c r="BB3354" s="304">
        <v>-999</v>
      </c>
      <c r="BC3354" s="304">
        <v>-999</v>
      </c>
      <c r="BD3354" s="304">
        <v>-999</v>
      </c>
      <c r="BE3354" s="304">
        <v>-999</v>
      </c>
      <c r="BF3354" s="304">
        <v>-999</v>
      </c>
      <c r="BG3354" s="304">
        <v>-999</v>
      </c>
      <c r="BH3354" s="304">
        <v>-999</v>
      </c>
      <c r="BI3354" s="304">
        <v>-999</v>
      </c>
      <c r="BJ3354" s="304" t="s">
        <v>4954</v>
      </c>
      <c r="BK3354" s="304" t="s">
        <v>4954</v>
      </c>
      <c r="BL3354" s="304" t="s">
        <v>4954</v>
      </c>
    </row>
    <row r="3355" spans="1:64" ht="15" hidden="1" customHeight="1" x14ac:dyDescent="0.2">
      <c r="A3355" s="304" t="s">
        <v>4901</v>
      </c>
      <c r="B3355" s="304" t="s">
        <v>5979</v>
      </c>
      <c r="C3355" s="304">
        <v>3497</v>
      </c>
      <c r="D3355" s="349" t="s">
        <v>5923</v>
      </c>
      <c r="E3355" s="309" t="s">
        <v>1444</v>
      </c>
      <c r="F3355" s="309"/>
      <c r="G3355" s="324">
        <v>-43.501600000000003</v>
      </c>
      <c r="H3355" s="324">
        <v>172.7022</v>
      </c>
      <c r="I3355" s="324" t="s">
        <v>212</v>
      </c>
      <c r="J3355" s="397">
        <f>P3355</f>
        <v>206</v>
      </c>
      <c r="K3355" s="331">
        <v>0.1</v>
      </c>
      <c r="L3355" s="304" t="str">
        <f t="shared" si="796"/>
        <v>D</v>
      </c>
      <c r="M3355" s="388">
        <v>0</v>
      </c>
      <c r="N3355" s="304"/>
      <c r="O3355" s="304">
        <v>33.5</v>
      </c>
      <c r="P3355" s="397">
        <v>206</v>
      </c>
      <c r="Q3355" s="356"/>
      <c r="R3355" s="304" t="s">
        <v>5933</v>
      </c>
      <c r="S3355" s="356"/>
      <c r="T3355" s="304"/>
      <c r="U3355" s="356"/>
      <c r="V3355" s="304"/>
      <c r="W3355" s="308" t="s">
        <v>624</v>
      </c>
      <c r="X3355" s="304">
        <v>-999</v>
      </c>
      <c r="Y3355" s="366" t="str">
        <f t="shared" si="798"/>
        <v>-</v>
      </c>
      <c r="Z3355" s="304"/>
      <c r="AA3355" s="304"/>
      <c r="AB3355" s="304">
        <v>-999</v>
      </c>
      <c r="AC3355" s="304">
        <v>-999</v>
      </c>
      <c r="AD3355" s="366">
        <v>-999</v>
      </c>
      <c r="AE3355" s="304">
        <v>-999</v>
      </c>
      <c r="AF3355" s="304">
        <v>-999</v>
      </c>
      <c r="AG3355" s="304"/>
      <c r="AH3355" s="304">
        <v>7.4310100000000003E-4</v>
      </c>
      <c r="AI3355" s="312"/>
      <c r="AJ3355" s="332">
        <v>202</v>
      </c>
      <c r="AK3355" s="304">
        <f t="shared" si="797"/>
        <v>210</v>
      </c>
      <c r="AL3355" s="304">
        <f>IF(AH3355&lt;=0.0022,0.2,0.43)</f>
        <v>0.2</v>
      </c>
      <c r="AM3355" s="389" t="str">
        <f t="shared" si="801"/>
        <v/>
      </c>
      <c r="AN3355" s="304"/>
      <c r="AO3355" s="304">
        <v>0.45</v>
      </c>
      <c r="AP3355" s="312"/>
      <c r="AQ3355" s="312" t="s">
        <v>5938</v>
      </c>
      <c r="AR3355" s="312"/>
      <c r="AS3355" s="304"/>
      <c r="AT3355" s="312"/>
      <c r="AU3355" s="329">
        <f>VLOOKUP(C3355,[1]world!$A$2:$B$3555,2,FALSE)</f>
        <v>15</v>
      </c>
      <c r="AV3355" s="329">
        <v>363</v>
      </c>
      <c r="AW3355" s="304">
        <v>0.37</v>
      </c>
      <c r="AX3355" s="304">
        <v>-999</v>
      </c>
      <c r="AY3355" s="304">
        <v>-999</v>
      </c>
      <c r="AZ3355" s="304">
        <v>-999</v>
      </c>
      <c r="BA3355" s="304">
        <v>-999</v>
      </c>
      <c r="BB3355" s="304">
        <v>-999</v>
      </c>
      <c r="BC3355" s="304">
        <v>-999</v>
      </c>
      <c r="BD3355" s="304">
        <v>-999</v>
      </c>
      <c r="BE3355" s="304">
        <v>-999</v>
      </c>
      <c r="BF3355" s="304">
        <v>-999</v>
      </c>
      <c r="BG3355" s="304">
        <v>-999</v>
      </c>
      <c r="BH3355" s="304">
        <v>-999</v>
      </c>
      <c r="BI3355" s="304">
        <v>-999</v>
      </c>
      <c r="BJ3355" s="304" t="s">
        <v>4954</v>
      </c>
      <c r="BK3355" s="304" t="s">
        <v>4954</v>
      </c>
      <c r="BL3355" s="304" t="s">
        <v>4954</v>
      </c>
    </row>
    <row r="3356" spans="1:64" ht="15" hidden="1" customHeight="1" x14ac:dyDescent="0.2">
      <c r="A3356" s="304" t="s">
        <v>4901</v>
      </c>
      <c r="B3356" s="304" t="s">
        <v>5979</v>
      </c>
      <c r="C3356" s="304">
        <v>3498</v>
      </c>
      <c r="D3356" s="349" t="s">
        <v>1473</v>
      </c>
      <c r="E3356" s="309">
        <v>-999</v>
      </c>
      <c r="F3356" s="309"/>
      <c r="G3356" s="324">
        <v>-42.524900000000002</v>
      </c>
      <c r="H3356" s="324">
        <v>172.8304</v>
      </c>
      <c r="I3356" s="324" t="s">
        <v>212</v>
      </c>
      <c r="J3356" s="368">
        <f>GEOMEAN(AV3356,AJ3356)</f>
        <v>644.76352254140431</v>
      </c>
      <c r="K3356" s="331">
        <f>GEOMEAN(AL3356,AW3356)</f>
        <v>0.39887341350358263</v>
      </c>
      <c r="L3356" s="304" t="str">
        <f t="shared" si="796"/>
        <v>C</v>
      </c>
      <c r="M3356" s="388" t="s">
        <v>6097</v>
      </c>
      <c r="N3356" s="304"/>
      <c r="O3356" s="304"/>
      <c r="P3356" s="356"/>
      <c r="Q3356" s="356"/>
      <c r="R3356" s="304"/>
      <c r="S3356" s="356"/>
      <c r="T3356" s="304"/>
      <c r="U3356" s="356"/>
      <c r="V3356" s="304"/>
      <c r="W3356" s="308" t="s">
        <v>624</v>
      </c>
      <c r="X3356" s="304">
        <v>-999</v>
      </c>
      <c r="Y3356" s="366" t="str">
        <f t="shared" si="798"/>
        <v>-</v>
      </c>
      <c r="Z3356" s="304"/>
      <c r="AA3356" s="304"/>
      <c r="AB3356" s="304">
        <v>-999</v>
      </c>
      <c r="AC3356" s="304">
        <v>-999</v>
      </c>
      <c r="AD3356" s="366">
        <v>-999</v>
      </c>
      <c r="AE3356" s="304">
        <v>-999</v>
      </c>
      <c r="AF3356" s="304">
        <v>-999</v>
      </c>
      <c r="AG3356" s="304"/>
      <c r="AH3356" s="304">
        <v>5.6982199999999997E-2</v>
      </c>
      <c r="AI3356" s="312"/>
      <c r="AJ3356" s="332">
        <v>760</v>
      </c>
      <c r="AK3356" s="304">
        <f t="shared" si="797"/>
        <v>760</v>
      </c>
      <c r="AL3356" s="363">
        <v>0.43</v>
      </c>
      <c r="AM3356" s="389" t="str">
        <f t="shared" si="801"/>
        <v/>
      </c>
      <c r="AN3356" s="304"/>
      <c r="AO3356" s="304"/>
      <c r="AP3356" s="312"/>
      <c r="AQ3356" s="312"/>
      <c r="AR3356" s="312"/>
      <c r="AS3356" s="304"/>
      <c r="AT3356" s="312"/>
      <c r="AU3356" s="329">
        <f>VLOOKUP(C3356,[1]world!$A$2:$B$3555,2,FALSE)</f>
        <v>3</v>
      </c>
      <c r="AV3356" s="329">
        <v>547</v>
      </c>
      <c r="AW3356" s="304">
        <v>0.37</v>
      </c>
      <c r="AX3356" s="304">
        <v>-999</v>
      </c>
      <c r="AY3356" s="304">
        <v>-999</v>
      </c>
      <c r="AZ3356" s="304">
        <v>-999</v>
      </c>
      <c r="BA3356" s="304">
        <v>-999</v>
      </c>
      <c r="BB3356" s="304">
        <v>-999</v>
      </c>
      <c r="BC3356" s="304">
        <v>-999</v>
      </c>
      <c r="BD3356" s="304">
        <v>-999</v>
      </c>
      <c r="BE3356" s="304">
        <v>-999</v>
      </c>
      <c r="BF3356" s="304">
        <v>-999</v>
      </c>
      <c r="BG3356" s="304">
        <v>-999</v>
      </c>
      <c r="BH3356" s="304">
        <v>-999</v>
      </c>
      <c r="BI3356" s="304">
        <v>-999</v>
      </c>
      <c r="BJ3356" s="304" t="s">
        <v>4954</v>
      </c>
      <c r="BK3356" s="304" t="s">
        <v>4954</v>
      </c>
      <c r="BL3356" s="304" t="s">
        <v>4954</v>
      </c>
    </row>
    <row r="3357" spans="1:64" ht="15" hidden="1" customHeight="1" x14ac:dyDescent="0.2">
      <c r="A3357" s="304" t="s">
        <v>4901</v>
      </c>
      <c r="B3357" s="304" t="s">
        <v>5979</v>
      </c>
      <c r="C3357" s="304">
        <v>3499</v>
      </c>
      <c r="D3357" s="349" t="s">
        <v>4179</v>
      </c>
      <c r="E3357" s="309">
        <v>-999</v>
      </c>
      <c r="F3357" s="309"/>
      <c r="G3357" s="324">
        <v>-39.262700000000002</v>
      </c>
      <c r="H3357" s="324">
        <v>174.56790000000001</v>
      </c>
      <c r="I3357" s="324" t="s">
        <v>232</v>
      </c>
      <c r="J3357" s="368">
        <f>GEOMEAN(Y3357,AV3357,AK3357)</f>
        <v>384.85891721657805</v>
      </c>
      <c r="K3357" s="331">
        <f>GEOMEAN(AA3357,AL3357,AW3357)</f>
        <v>0.38547027482550061</v>
      </c>
      <c r="L3357" s="304" t="str">
        <f t="shared" si="796"/>
        <v>C</v>
      </c>
      <c r="M3357" s="388" t="s">
        <v>6089</v>
      </c>
      <c r="N3357" s="304"/>
      <c r="O3357" s="304"/>
      <c r="P3357" s="356"/>
      <c r="Q3357" s="356"/>
      <c r="R3357" s="304"/>
      <c r="S3357" s="356"/>
      <c r="T3357" s="304"/>
      <c r="U3357" s="356"/>
      <c r="V3357" s="304"/>
      <c r="W3357" s="308" t="s">
        <v>1398</v>
      </c>
      <c r="X3357" s="304" t="s">
        <v>205</v>
      </c>
      <c r="Y3357" s="366">
        <f t="shared" si="798"/>
        <v>424.8</v>
      </c>
      <c r="Z3357" s="304"/>
      <c r="AA3357" s="331">
        <v>0.36</v>
      </c>
      <c r="AB3357" s="304">
        <v>-999</v>
      </c>
      <c r="AC3357" s="304">
        <v>-999</v>
      </c>
      <c r="AD3357" s="366">
        <v>-999</v>
      </c>
      <c r="AE3357" s="304">
        <v>-999</v>
      </c>
      <c r="AF3357" s="304">
        <v>-999</v>
      </c>
      <c r="AG3357" s="304"/>
      <c r="AH3357" s="304">
        <v>6.8202799999999997E-3</v>
      </c>
      <c r="AI3357" s="312"/>
      <c r="AJ3357" s="332">
        <v>353</v>
      </c>
      <c r="AK3357" s="304">
        <f t="shared" si="797"/>
        <v>270</v>
      </c>
      <c r="AL3357" s="363">
        <v>0.43</v>
      </c>
      <c r="AM3357" s="389" t="str">
        <f t="shared" si="801"/>
        <v/>
      </c>
      <c r="AN3357" s="304"/>
      <c r="AO3357" s="304"/>
      <c r="AP3357" s="312"/>
      <c r="AQ3357" s="312"/>
      <c r="AR3357" s="312"/>
      <c r="AS3357" s="304"/>
      <c r="AT3357" s="312"/>
      <c r="AU3357" s="329">
        <f>VLOOKUP(C3357,[1]world!$A$2:$B$3555,2,FALSE)</f>
        <v>9</v>
      </c>
      <c r="AV3357" s="329">
        <v>497</v>
      </c>
      <c r="AW3357" s="304">
        <v>0.37</v>
      </c>
      <c r="AX3357" s="304">
        <v>-999</v>
      </c>
      <c r="AY3357" s="304">
        <v>-999</v>
      </c>
      <c r="AZ3357" s="304">
        <v>-999</v>
      </c>
      <c r="BA3357" s="304">
        <v>-999</v>
      </c>
      <c r="BB3357" s="304">
        <v>-999</v>
      </c>
      <c r="BC3357" s="304">
        <v>-999</v>
      </c>
      <c r="BD3357" s="304">
        <v>-999</v>
      </c>
      <c r="BE3357" s="304">
        <v>-999</v>
      </c>
      <c r="BF3357" s="304">
        <v>-999</v>
      </c>
      <c r="BG3357" s="304">
        <v>-999</v>
      </c>
      <c r="BH3357" s="304">
        <v>-999</v>
      </c>
      <c r="BI3357" s="304">
        <v>-999</v>
      </c>
      <c r="BJ3357" s="304" t="s">
        <v>4954</v>
      </c>
      <c r="BK3357" s="304" t="s">
        <v>4954</v>
      </c>
      <c r="BL3357" s="304" t="s">
        <v>4954</v>
      </c>
    </row>
    <row r="3358" spans="1:64" ht="15" hidden="1" customHeight="1" x14ac:dyDescent="0.2">
      <c r="A3358" s="304" t="s">
        <v>4901</v>
      </c>
      <c r="B3358" s="304" t="s">
        <v>5979</v>
      </c>
      <c r="C3358" s="304">
        <v>3500</v>
      </c>
      <c r="D3358" s="349" t="s">
        <v>5924</v>
      </c>
      <c r="E3358" s="309" t="s">
        <v>1432</v>
      </c>
      <c r="F3358" s="309"/>
      <c r="G3358" s="324">
        <v>-43.579799999999999</v>
      </c>
      <c r="H3358" s="324">
        <v>172.70939999999999</v>
      </c>
      <c r="I3358" s="324" t="s">
        <v>212</v>
      </c>
      <c r="J3358" s="397">
        <f>P3358</f>
        <v>422</v>
      </c>
      <c r="K3358" s="331">
        <v>0.1</v>
      </c>
      <c r="L3358" s="304" t="str">
        <f t="shared" si="796"/>
        <v>C</v>
      </c>
      <c r="M3358" s="388">
        <v>0</v>
      </c>
      <c r="N3358" s="304"/>
      <c r="O3358" s="304">
        <v>48.8</v>
      </c>
      <c r="P3358" s="397">
        <v>422</v>
      </c>
      <c r="Q3358" s="356"/>
      <c r="R3358" s="304" t="s">
        <v>5933</v>
      </c>
      <c r="S3358" s="356"/>
      <c r="T3358" s="304"/>
      <c r="U3358" s="356"/>
      <c r="V3358" s="304"/>
      <c r="W3358" s="308" t="s">
        <v>624</v>
      </c>
      <c r="X3358" s="304">
        <v>-999</v>
      </c>
      <c r="Y3358" s="366" t="str">
        <f t="shared" si="798"/>
        <v>-</v>
      </c>
      <c r="Z3358" s="304"/>
      <c r="AA3358" s="304"/>
      <c r="AB3358" s="304">
        <v>-999</v>
      </c>
      <c r="AC3358" s="304">
        <v>-999</v>
      </c>
      <c r="AD3358" s="366">
        <v>-999</v>
      </c>
      <c r="AE3358" s="304">
        <v>-999</v>
      </c>
      <c r="AF3358" s="304">
        <v>-999</v>
      </c>
      <c r="AG3358" s="304"/>
      <c r="AH3358" s="304">
        <v>0.155945</v>
      </c>
      <c r="AI3358" s="312"/>
      <c r="AJ3358" s="332">
        <v>760</v>
      </c>
      <c r="AK3358" s="304">
        <f t="shared" si="797"/>
        <v>760</v>
      </c>
      <c r="AL3358" s="304">
        <f>IF(AH3358&lt;=0.0022,0.2,0.43)</f>
        <v>0.43</v>
      </c>
      <c r="AM3358" s="389" t="str">
        <f t="shared" si="801"/>
        <v/>
      </c>
      <c r="AN3358" s="304"/>
      <c r="AO3358" s="304">
        <v>0.45</v>
      </c>
      <c r="AP3358" s="312"/>
      <c r="AQ3358" s="312" t="s">
        <v>5939</v>
      </c>
      <c r="AR3358" s="312"/>
      <c r="AS3358" s="304"/>
      <c r="AT3358" s="312"/>
      <c r="AU3358" s="329">
        <f>VLOOKUP(C3358,[1]world!$A$2:$B$3555,2,FALSE)</f>
        <v>3</v>
      </c>
      <c r="AV3358" s="329">
        <v>547</v>
      </c>
      <c r="AW3358" s="304">
        <v>0.37</v>
      </c>
      <c r="AX3358" s="304">
        <v>-999</v>
      </c>
      <c r="AY3358" s="304">
        <v>-999</v>
      </c>
      <c r="AZ3358" s="304">
        <v>-999</v>
      </c>
      <c r="BA3358" s="304">
        <v>-999</v>
      </c>
      <c r="BB3358" s="304">
        <v>-999</v>
      </c>
      <c r="BC3358" s="304">
        <v>-999</v>
      </c>
      <c r="BD3358" s="304">
        <v>-999</v>
      </c>
      <c r="BE3358" s="304">
        <v>-999</v>
      </c>
      <c r="BF3358" s="304">
        <v>-999</v>
      </c>
      <c r="BG3358" s="304">
        <v>-999</v>
      </c>
      <c r="BH3358" s="304">
        <v>-999</v>
      </c>
      <c r="BI3358" s="304">
        <v>-999</v>
      </c>
      <c r="BJ3358" s="304" t="s">
        <v>4954</v>
      </c>
      <c r="BK3358" s="304" t="s">
        <v>4954</v>
      </c>
      <c r="BL3358" s="304" t="s">
        <v>4954</v>
      </c>
    </row>
    <row r="3359" spans="1:64" ht="15" hidden="1" customHeight="1" x14ac:dyDescent="0.2">
      <c r="A3359" s="304" t="s">
        <v>4901</v>
      </c>
      <c r="B3359" s="304" t="s">
        <v>5979</v>
      </c>
      <c r="C3359" s="304">
        <v>3501</v>
      </c>
      <c r="D3359" s="349" t="s">
        <v>4238</v>
      </c>
      <c r="E3359" s="309">
        <v>-999</v>
      </c>
      <c r="F3359" s="309"/>
      <c r="G3359" s="324">
        <v>-39.5869</v>
      </c>
      <c r="H3359" s="324">
        <v>174.2741</v>
      </c>
      <c r="I3359" s="324" t="s">
        <v>232</v>
      </c>
      <c r="J3359" s="368">
        <f t="shared" ref="J3359:J3364" si="802">GEOMEAN(Y3359,AV3359,AK3359)</f>
        <v>314.16939147595178</v>
      </c>
      <c r="K3359" s="331">
        <f t="shared" ref="K3359:K3364" si="803">GEOMEAN(AA3359,AL3359,AW3359)</f>
        <v>0.3544944201641162</v>
      </c>
      <c r="L3359" s="304" t="str">
        <f t="shared" si="796"/>
        <v>D</v>
      </c>
      <c r="M3359" s="388" t="s">
        <v>6089</v>
      </c>
      <c r="N3359" s="304"/>
      <c r="O3359" s="304"/>
      <c r="P3359" s="356"/>
      <c r="Q3359" s="356"/>
      <c r="R3359" s="304"/>
      <c r="S3359" s="356"/>
      <c r="T3359" s="304"/>
      <c r="U3359" s="356"/>
      <c r="V3359" s="304"/>
      <c r="W3359" s="308" t="s">
        <v>1401</v>
      </c>
      <c r="X3359" s="304" t="s">
        <v>240</v>
      </c>
      <c r="Y3359" s="366">
        <f t="shared" si="798"/>
        <v>181.5</v>
      </c>
      <c r="Z3359" s="304">
        <v>0.2</v>
      </c>
      <c r="AA3359" s="304">
        <v>0.28000000000000003</v>
      </c>
      <c r="AB3359" s="304">
        <v>-999</v>
      </c>
      <c r="AC3359" s="304">
        <v>-999</v>
      </c>
      <c r="AD3359" s="366">
        <v>-999</v>
      </c>
      <c r="AE3359" s="304">
        <v>-999</v>
      </c>
      <c r="AF3359" s="304">
        <v>-999</v>
      </c>
      <c r="AG3359" s="304"/>
      <c r="AH3359" s="304">
        <v>8.4616699999999993E-3</v>
      </c>
      <c r="AI3359" s="312"/>
      <c r="AJ3359" s="332">
        <v>388</v>
      </c>
      <c r="AK3359" s="304">
        <f t="shared" si="797"/>
        <v>425</v>
      </c>
      <c r="AL3359" s="363">
        <v>0.43</v>
      </c>
      <c r="AM3359" s="389" t="str">
        <f t="shared" si="801"/>
        <v/>
      </c>
      <c r="AN3359" s="304"/>
      <c r="AO3359" s="304"/>
      <c r="AP3359" s="312"/>
      <c r="AQ3359" s="312"/>
      <c r="AR3359" s="312"/>
      <c r="AS3359" s="304"/>
      <c r="AT3359" s="312"/>
      <c r="AU3359" s="329">
        <f>VLOOKUP(C3359,[1]world!$A$2:$B$3555,2,FALSE)</f>
        <v>5</v>
      </c>
      <c r="AV3359" s="329">
        <v>402</v>
      </c>
      <c r="AW3359" s="304">
        <v>0.37</v>
      </c>
      <c r="AX3359" s="304">
        <v>-999</v>
      </c>
      <c r="AY3359" s="304">
        <v>-999</v>
      </c>
      <c r="AZ3359" s="304">
        <v>-999</v>
      </c>
      <c r="BA3359" s="304">
        <v>-999</v>
      </c>
      <c r="BB3359" s="304">
        <v>-999</v>
      </c>
      <c r="BC3359" s="304">
        <v>-999</v>
      </c>
      <c r="BD3359" s="304">
        <v>-999</v>
      </c>
      <c r="BE3359" s="304">
        <v>-999</v>
      </c>
      <c r="BF3359" s="304">
        <v>-999</v>
      </c>
      <c r="BG3359" s="304">
        <v>-999</v>
      </c>
      <c r="BH3359" s="304">
        <v>-999</v>
      </c>
      <c r="BI3359" s="304">
        <v>-999</v>
      </c>
      <c r="BJ3359" s="304" t="s">
        <v>4954</v>
      </c>
      <c r="BK3359" s="304" t="s">
        <v>4954</v>
      </c>
      <c r="BL3359" s="304" t="s">
        <v>4954</v>
      </c>
    </row>
    <row r="3360" spans="1:64" ht="15" hidden="1" customHeight="1" x14ac:dyDescent="0.2">
      <c r="A3360" s="304" t="s">
        <v>4901</v>
      </c>
      <c r="B3360" s="304" t="s">
        <v>5979</v>
      </c>
      <c r="C3360" s="304">
        <v>3502</v>
      </c>
      <c r="D3360" s="349" t="s">
        <v>4584</v>
      </c>
      <c r="E3360" s="309">
        <v>-999</v>
      </c>
      <c r="F3360" s="309"/>
      <c r="G3360" s="324">
        <v>-46.412700000000001</v>
      </c>
      <c r="H3360" s="324">
        <v>168.3466</v>
      </c>
      <c r="I3360" s="324" t="s">
        <v>232</v>
      </c>
      <c r="J3360" s="368">
        <f t="shared" si="802"/>
        <v>338.66797900008203</v>
      </c>
      <c r="K3360" s="331">
        <f t="shared" si="803"/>
        <v>0.38547027482550061</v>
      </c>
      <c r="L3360" s="304" t="str">
        <f t="shared" si="796"/>
        <v>D</v>
      </c>
      <c r="M3360" s="388" t="s">
        <v>6089</v>
      </c>
      <c r="N3360" s="304"/>
      <c r="O3360" s="304"/>
      <c r="P3360" s="356"/>
      <c r="Q3360" s="356"/>
      <c r="R3360" s="304"/>
      <c r="S3360" s="356"/>
      <c r="T3360" s="304"/>
      <c r="U3360" s="356"/>
      <c r="V3360" s="304"/>
      <c r="W3360" s="308" t="s">
        <v>1398</v>
      </c>
      <c r="X3360" s="304" t="s">
        <v>205</v>
      </c>
      <c r="Y3360" s="366">
        <f t="shared" si="798"/>
        <v>424.8</v>
      </c>
      <c r="Z3360" s="304"/>
      <c r="AA3360" s="331">
        <v>0.36</v>
      </c>
      <c r="AB3360" s="304">
        <v>-999</v>
      </c>
      <c r="AC3360" s="304">
        <v>-999</v>
      </c>
      <c r="AD3360" s="366">
        <v>-999</v>
      </c>
      <c r="AE3360" s="304">
        <v>-999</v>
      </c>
      <c r="AF3360" s="304">
        <v>-999</v>
      </c>
      <c r="AG3360" s="304"/>
      <c r="AH3360" s="304">
        <v>5.4722800000000004E-3</v>
      </c>
      <c r="AI3360" s="312"/>
      <c r="AJ3360" s="332">
        <v>328</v>
      </c>
      <c r="AK3360" s="304">
        <f t="shared" si="797"/>
        <v>270</v>
      </c>
      <c r="AL3360" s="363">
        <v>0.43</v>
      </c>
      <c r="AM3360" s="389" t="str">
        <f t="shared" si="801"/>
        <v/>
      </c>
      <c r="AN3360" s="304"/>
      <c r="AO3360" s="304"/>
      <c r="AP3360" s="312"/>
      <c r="AQ3360" s="312"/>
      <c r="AR3360" s="312"/>
      <c r="AS3360" s="304"/>
      <c r="AT3360" s="312"/>
      <c r="AU3360" s="329">
        <f>VLOOKUP(C3360,[1]world!$A$2:$B$3555,2,FALSE)</f>
        <v>13</v>
      </c>
      <c r="AV3360" s="329"/>
      <c r="AW3360" s="304">
        <v>0.37</v>
      </c>
      <c r="AX3360" s="304">
        <v>-999</v>
      </c>
      <c r="AY3360" s="304">
        <v>-999</v>
      </c>
      <c r="AZ3360" s="304">
        <v>-999</v>
      </c>
      <c r="BA3360" s="304">
        <v>-999</v>
      </c>
      <c r="BB3360" s="304">
        <v>-999</v>
      </c>
      <c r="BC3360" s="304">
        <v>-999</v>
      </c>
      <c r="BD3360" s="304">
        <v>-999</v>
      </c>
      <c r="BE3360" s="304">
        <v>-999</v>
      </c>
      <c r="BF3360" s="304">
        <v>-999</v>
      </c>
      <c r="BG3360" s="304">
        <v>-999</v>
      </c>
      <c r="BH3360" s="304">
        <v>-999</v>
      </c>
      <c r="BI3360" s="304">
        <v>-999</v>
      </c>
      <c r="BJ3360" s="304" t="s">
        <v>4954</v>
      </c>
      <c r="BK3360" s="304" t="s">
        <v>4954</v>
      </c>
      <c r="BL3360" s="304" t="s">
        <v>4954</v>
      </c>
    </row>
    <row r="3361" spans="1:64" ht="15" hidden="1" customHeight="1" x14ac:dyDescent="0.2">
      <c r="A3361" s="304" t="s">
        <v>4901</v>
      </c>
      <c r="B3361" s="304" t="s">
        <v>5979</v>
      </c>
      <c r="C3361" s="304">
        <v>3503</v>
      </c>
      <c r="D3361" s="349" t="s">
        <v>1469</v>
      </c>
      <c r="E3361" s="309">
        <v>-999</v>
      </c>
      <c r="F3361" s="309"/>
      <c r="G3361" s="324">
        <v>-42.728400000000001</v>
      </c>
      <c r="H3361" s="324">
        <v>171.4727</v>
      </c>
      <c r="I3361" s="324" t="s">
        <v>232</v>
      </c>
      <c r="J3361" s="368">
        <f t="shared" si="802"/>
        <v>485.04394684498806</v>
      </c>
      <c r="K3361" s="331">
        <f t="shared" si="803"/>
        <v>0.38547027482550061</v>
      </c>
      <c r="L3361" s="304" t="str">
        <f t="shared" si="796"/>
        <v>C</v>
      </c>
      <c r="M3361" s="388" t="s">
        <v>6089</v>
      </c>
      <c r="N3361" s="304"/>
      <c r="O3361" s="304"/>
      <c r="P3361" s="356"/>
      <c r="Q3361" s="356"/>
      <c r="R3361" s="304"/>
      <c r="S3361" s="356"/>
      <c r="T3361" s="304"/>
      <c r="U3361" s="356"/>
      <c r="V3361" s="304"/>
      <c r="W3361" s="308" t="s">
        <v>1414</v>
      </c>
      <c r="X3361" s="304" t="s">
        <v>213</v>
      </c>
      <c r="Y3361" s="366">
        <f t="shared" si="798"/>
        <v>274.5</v>
      </c>
      <c r="Z3361" s="304"/>
      <c r="AA3361" s="331">
        <v>0.36</v>
      </c>
      <c r="AB3361" s="304">
        <v>-999</v>
      </c>
      <c r="AC3361" s="304">
        <v>-999</v>
      </c>
      <c r="AD3361" s="366">
        <v>-999</v>
      </c>
      <c r="AE3361" s="304">
        <v>-999</v>
      </c>
      <c r="AF3361" s="304">
        <v>-999</v>
      </c>
      <c r="AG3361" s="304"/>
      <c r="AH3361" s="304">
        <v>3.9514899999999999E-2</v>
      </c>
      <c r="AI3361" s="312"/>
      <c r="AJ3361" s="332">
        <v>760</v>
      </c>
      <c r="AK3361" s="304">
        <f t="shared" si="797"/>
        <v>760</v>
      </c>
      <c r="AL3361" s="363">
        <v>0.43</v>
      </c>
      <c r="AM3361" s="389" t="str">
        <f t="shared" si="801"/>
        <v/>
      </c>
      <c r="AN3361" s="304"/>
      <c r="AO3361" s="304"/>
      <c r="AP3361" s="312"/>
      <c r="AQ3361" s="312"/>
      <c r="AR3361" s="312"/>
      <c r="AS3361" s="304"/>
      <c r="AT3361" s="312"/>
      <c r="AU3361" s="329">
        <f>VLOOKUP(C3361,[1]world!$A$2:$B$3555,2,FALSE)</f>
        <v>3</v>
      </c>
      <c r="AV3361" s="329">
        <v>547</v>
      </c>
      <c r="AW3361" s="304">
        <v>0.37</v>
      </c>
      <c r="AX3361" s="304">
        <v>-999</v>
      </c>
      <c r="AY3361" s="304">
        <v>-999</v>
      </c>
      <c r="AZ3361" s="304">
        <v>-999</v>
      </c>
      <c r="BA3361" s="304">
        <v>-999</v>
      </c>
      <c r="BB3361" s="304">
        <v>-999</v>
      </c>
      <c r="BC3361" s="304">
        <v>-999</v>
      </c>
      <c r="BD3361" s="304">
        <v>-999</v>
      </c>
      <c r="BE3361" s="304">
        <v>-999</v>
      </c>
      <c r="BF3361" s="304">
        <v>-999</v>
      </c>
      <c r="BG3361" s="304">
        <v>-999</v>
      </c>
      <c r="BH3361" s="304">
        <v>-999</v>
      </c>
      <c r="BI3361" s="304">
        <v>-999</v>
      </c>
      <c r="BJ3361" s="304" t="s">
        <v>4954</v>
      </c>
      <c r="BK3361" s="304" t="s">
        <v>4954</v>
      </c>
      <c r="BL3361" s="304" t="s">
        <v>4954</v>
      </c>
    </row>
    <row r="3362" spans="1:64" ht="15" hidden="1" customHeight="1" x14ac:dyDescent="0.2">
      <c r="A3362" s="304" t="s">
        <v>4901</v>
      </c>
      <c r="B3362" s="304" t="s">
        <v>5979</v>
      </c>
      <c r="C3362" s="304">
        <v>3504</v>
      </c>
      <c r="D3362" s="349" t="s">
        <v>4445</v>
      </c>
      <c r="E3362" s="309">
        <v>-999</v>
      </c>
      <c r="F3362" s="309"/>
      <c r="G3362" s="324">
        <v>-41.235199999999999</v>
      </c>
      <c r="H3362" s="324">
        <v>174.92089999999999</v>
      </c>
      <c r="I3362" s="324" t="s">
        <v>232</v>
      </c>
      <c r="J3362" s="368">
        <f t="shared" si="802"/>
        <v>594.96127799226986</v>
      </c>
      <c r="K3362" s="331">
        <f t="shared" si="803"/>
        <v>0.41523526603009125</v>
      </c>
      <c r="L3362" s="304" t="str">
        <f t="shared" si="796"/>
        <v>C</v>
      </c>
      <c r="M3362" s="388" t="s">
        <v>6089</v>
      </c>
      <c r="N3362" s="304"/>
      <c r="O3362" s="304"/>
      <c r="P3362" s="356"/>
      <c r="Q3362" s="356"/>
      <c r="R3362" s="304"/>
      <c r="S3362" s="356"/>
      <c r="T3362" s="304"/>
      <c r="U3362" s="356"/>
      <c r="V3362" s="304"/>
      <c r="W3362" s="308" t="s">
        <v>1395</v>
      </c>
      <c r="X3362" s="304" t="s">
        <v>232</v>
      </c>
      <c r="Y3362" s="366">
        <f t="shared" si="798"/>
        <v>506.6</v>
      </c>
      <c r="Z3362" s="304"/>
      <c r="AA3362" s="304">
        <v>0.45</v>
      </c>
      <c r="AB3362" s="304">
        <v>-999</v>
      </c>
      <c r="AC3362" s="304">
        <v>-999</v>
      </c>
      <c r="AD3362" s="366">
        <v>-999</v>
      </c>
      <c r="AE3362" s="304">
        <v>-999</v>
      </c>
      <c r="AF3362" s="304">
        <v>-999</v>
      </c>
      <c r="AG3362" s="304"/>
      <c r="AH3362" s="304">
        <v>0.19087299999999999</v>
      </c>
      <c r="AI3362" s="312"/>
      <c r="AJ3362" s="332">
        <v>760</v>
      </c>
      <c r="AK3362" s="304">
        <f t="shared" si="797"/>
        <v>760</v>
      </c>
      <c r="AL3362" s="363">
        <v>0.43</v>
      </c>
      <c r="AM3362" s="389" t="str">
        <f t="shared" si="801"/>
        <v/>
      </c>
      <c r="AN3362" s="304"/>
      <c r="AO3362" s="304"/>
      <c r="AP3362" s="312"/>
      <c r="AQ3362" s="312"/>
      <c r="AR3362" s="312"/>
      <c r="AS3362" s="304"/>
      <c r="AT3362" s="312"/>
      <c r="AU3362" s="329">
        <f>VLOOKUP(C3362,[1]world!$A$2:$B$3555,2,FALSE)</f>
        <v>3</v>
      </c>
      <c r="AV3362" s="329">
        <v>547</v>
      </c>
      <c r="AW3362" s="304">
        <v>0.37</v>
      </c>
      <c r="AX3362" s="304">
        <v>-999</v>
      </c>
      <c r="AY3362" s="304">
        <v>-999</v>
      </c>
      <c r="AZ3362" s="304">
        <v>-999</v>
      </c>
      <c r="BA3362" s="304">
        <v>-999</v>
      </c>
      <c r="BB3362" s="304">
        <v>-999</v>
      </c>
      <c r="BC3362" s="304">
        <v>-999</v>
      </c>
      <c r="BD3362" s="304">
        <v>-999</v>
      </c>
      <c r="BE3362" s="304">
        <v>-999</v>
      </c>
      <c r="BF3362" s="304">
        <v>-999</v>
      </c>
      <c r="BG3362" s="304">
        <v>-999</v>
      </c>
      <c r="BH3362" s="304">
        <v>-999</v>
      </c>
      <c r="BI3362" s="304">
        <v>-999</v>
      </c>
      <c r="BJ3362" s="304" t="s">
        <v>4954</v>
      </c>
      <c r="BK3362" s="304" t="s">
        <v>4954</v>
      </c>
      <c r="BL3362" s="304" t="s">
        <v>4954</v>
      </c>
    </row>
    <row r="3363" spans="1:64" ht="15" hidden="1" customHeight="1" x14ac:dyDescent="0.2">
      <c r="A3363" s="304" t="s">
        <v>4901</v>
      </c>
      <c r="B3363" s="304" t="s">
        <v>5979</v>
      </c>
      <c r="C3363" s="304">
        <v>3506</v>
      </c>
      <c r="D3363" s="349" t="s">
        <v>1475</v>
      </c>
      <c r="E3363" s="309">
        <v>-999</v>
      </c>
      <c r="F3363" s="309"/>
      <c r="G3363" s="324">
        <v>-42.427500000000002</v>
      </c>
      <c r="H3363" s="324">
        <v>173.68199999999999</v>
      </c>
      <c r="I3363" s="324" t="s">
        <v>232</v>
      </c>
      <c r="J3363" s="368">
        <f t="shared" si="802"/>
        <v>338.01063771475543</v>
      </c>
      <c r="K3363" s="331">
        <f t="shared" si="803"/>
        <v>0.32172248249150837</v>
      </c>
      <c r="L3363" s="304" t="str">
        <f t="shared" si="796"/>
        <v>D</v>
      </c>
      <c r="M3363" s="388" t="s">
        <v>6089</v>
      </c>
      <c r="N3363" s="304"/>
      <c r="O3363" s="304"/>
      <c r="P3363" s="356"/>
      <c r="Q3363" s="356"/>
      <c r="R3363" s="304"/>
      <c r="S3363" s="356"/>
      <c r="T3363" s="304"/>
      <c r="U3363" s="356"/>
      <c r="V3363" s="304"/>
      <c r="W3363" s="308" t="s">
        <v>1395</v>
      </c>
      <c r="X3363" s="304" t="s">
        <v>232</v>
      </c>
      <c r="Y3363" s="366">
        <f t="shared" si="798"/>
        <v>506.6</v>
      </c>
      <c r="Z3363" s="304"/>
      <c r="AA3363" s="304">
        <v>0.45</v>
      </c>
      <c r="AB3363" s="304">
        <v>-999</v>
      </c>
      <c r="AC3363" s="304">
        <v>-999</v>
      </c>
      <c r="AD3363" s="366">
        <v>-999</v>
      </c>
      <c r="AE3363" s="304">
        <v>-999</v>
      </c>
      <c r="AF3363" s="304">
        <v>-999</v>
      </c>
      <c r="AG3363" s="304"/>
      <c r="AH3363" s="304">
        <v>1.77421E-3</v>
      </c>
      <c r="AI3363" s="312"/>
      <c r="AJ3363" s="332">
        <v>233</v>
      </c>
      <c r="AK3363" s="304">
        <f t="shared" si="797"/>
        <v>210</v>
      </c>
      <c r="AL3363" s="304">
        <v>0.2</v>
      </c>
      <c r="AM3363" s="389" t="str">
        <f t="shared" si="801"/>
        <v/>
      </c>
      <c r="AN3363" s="304"/>
      <c r="AO3363" s="304"/>
      <c r="AP3363" s="312"/>
      <c r="AQ3363" s="312"/>
      <c r="AR3363" s="312"/>
      <c r="AS3363" s="304"/>
      <c r="AT3363" s="312"/>
      <c r="AU3363" s="329">
        <f>VLOOKUP(C3363,[1]world!$A$2:$B$3555,2,FALSE)</f>
        <v>15</v>
      </c>
      <c r="AV3363" s="329">
        <v>363</v>
      </c>
      <c r="AW3363" s="304">
        <v>0.37</v>
      </c>
      <c r="AX3363" s="304">
        <v>-999</v>
      </c>
      <c r="AY3363" s="304">
        <v>-999</v>
      </c>
      <c r="AZ3363" s="304">
        <v>-999</v>
      </c>
      <c r="BA3363" s="304">
        <v>-999</v>
      </c>
      <c r="BB3363" s="304">
        <v>-999</v>
      </c>
      <c r="BC3363" s="304">
        <v>-999</v>
      </c>
      <c r="BD3363" s="304">
        <v>-999</v>
      </c>
      <c r="BE3363" s="304">
        <v>-999</v>
      </c>
      <c r="BF3363" s="304">
        <v>-999</v>
      </c>
      <c r="BG3363" s="304">
        <v>-999</v>
      </c>
      <c r="BH3363" s="304">
        <v>-999</v>
      </c>
      <c r="BI3363" s="304">
        <v>-999</v>
      </c>
      <c r="BJ3363" s="304" t="s">
        <v>4954</v>
      </c>
      <c r="BK3363" s="304" t="s">
        <v>4954</v>
      </c>
      <c r="BL3363" s="304" t="s">
        <v>4954</v>
      </c>
    </row>
    <row r="3364" spans="1:64" ht="15" hidden="1" customHeight="1" x14ac:dyDescent="0.2">
      <c r="A3364" s="304" t="s">
        <v>4901</v>
      </c>
      <c r="B3364" s="304" t="s">
        <v>5979</v>
      </c>
      <c r="C3364" s="304">
        <v>3507</v>
      </c>
      <c r="D3364" s="349" t="s">
        <v>1466</v>
      </c>
      <c r="E3364" s="309">
        <v>-999</v>
      </c>
      <c r="F3364" s="309"/>
      <c r="G3364" s="324">
        <v>-42.8934</v>
      </c>
      <c r="H3364" s="324">
        <v>171.13550000000001</v>
      </c>
      <c r="I3364" s="324" t="s">
        <v>232</v>
      </c>
      <c r="J3364" s="368">
        <f t="shared" si="802"/>
        <v>511.15894836159043</v>
      </c>
      <c r="K3364" s="331">
        <f t="shared" si="803"/>
        <v>0.38547027482550061</v>
      </c>
      <c r="L3364" s="304" t="str">
        <f t="shared" si="796"/>
        <v>C</v>
      </c>
      <c r="M3364" s="388" t="s">
        <v>6089</v>
      </c>
      <c r="N3364" s="304"/>
      <c r="O3364" s="304"/>
      <c r="P3364" s="356"/>
      <c r="Q3364" s="356"/>
      <c r="R3364" s="304"/>
      <c r="S3364" s="356"/>
      <c r="T3364" s="304"/>
      <c r="U3364" s="356"/>
      <c r="V3364" s="304"/>
      <c r="W3364" s="308" t="s">
        <v>1462</v>
      </c>
      <c r="X3364" s="304" t="s">
        <v>206</v>
      </c>
      <c r="Y3364" s="366">
        <f t="shared" si="798"/>
        <v>338.6</v>
      </c>
      <c r="Z3364" s="304"/>
      <c r="AA3364" s="331">
        <v>0.36</v>
      </c>
      <c r="AB3364" s="304">
        <v>-999</v>
      </c>
      <c r="AC3364" s="304">
        <v>-999</v>
      </c>
      <c r="AD3364" s="366">
        <v>-999</v>
      </c>
      <c r="AE3364" s="304">
        <v>-999</v>
      </c>
      <c r="AF3364" s="304">
        <v>-999</v>
      </c>
      <c r="AG3364" s="304"/>
      <c r="AH3364" s="304">
        <v>5.8517E-2</v>
      </c>
      <c r="AI3364" s="312"/>
      <c r="AJ3364" s="332">
        <v>760</v>
      </c>
      <c r="AK3364" s="304">
        <f t="shared" si="797"/>
        <v>760</v>
      </c>
      <c r="AL3364" s="363">
        <v>0.43</v>
      </c>
      <c r="AM3364" s="389" t="str">
        <f t="shared" si="801"/>
        <v/>
      </c>
      <c r="AN3364" s="304"/>
      <c r="AO3364" s="304"/>
      <c r="AP3364" s="312"/>
      <c r="AQ3364" s="312"/>
      <c r="AR3364" s="312"/>
      <c r="AS3364" s="304"/>
      <c r="AT3364" s="312"/>
      <c r="AU3364" s="329">
        <f>VLOOKUP(C3364,[1]world!$A$2:$B$3555,2,FALSE)</f>
        <v>1</v>
      </c>
      <c r="AV3364" s="329">
        <v>519</v>
      </c>
      <c r="AW3364" s="304">
        <v>0.37</v>
      </c>
      <c r="AX3364" s="304">
        <v>-999</v>
      </c>
      <c r="AY3364" s="304">
        <v>-999</v>
      </c>
      <c r="AZ3364" s="304">
        <v>-999</v>
      </c>
      <c r="BA3364" s="304">
        <v>-999</v>
      </c>
      <c r="BB3364" s="304">
        <v>-999</v>
      </c>
      <c r="BC3364" s="304">
        <v>-999</v>
      </c>
      <c r="BD3364" s="304">
        <v>-999</v>
      </c>
      <c r="BE3364" s="304">
        <v>-999</v>
      </c>
      <c r="BF3364" s="304">
        <v>-999</v>
      </c>
      <c r="BG3364" s="304">
        <v>-999</v>
      </c>
      <c r="BH3364" s="304">
        <v>-999</v>
      </c>
      <c r="BI3364" s="304">
        <v>-999</v>
      </c>
      <c r="BJ3364" s="304" t="s">
        <v>4954</v>
      </c>
      <c r="BK3364" s="304" t="s">
        <v>4954</v>
      </c>
      <c r="BL3364" s="304" t="s">
        <v>4954</v>
      </c>
    </row>
    <row r="3365" spans="1:64" ht="15" hidden="1" customHeight="1" x14ac:dyDescent="0.2">
      <c r="A3365" s="304" t="s">
        <v>4901</v>
      </c>
      <c r="B3365" s="304" t="s">
        <v>5979</v>
      </c>
      <c r="C3365" s="304">
        <v>3508</v>
      </c>
      <c r="D3365" s="349" t="s">
        <v>5925</v>
      </c>
      <c r="E3365" s="309" t="s">
        <v>1452</v>
      </c>
      <c r="F3365" s="309"/>
      <c r="G3365" s="324">
        <v>-43.378100000000003</v>
      </c>
      <c r="H3365" s="324">
        <v>172.6636</v>
      </c>
      <c r="I3365" s="324" t="s">
        <v>232</v>
      </c>
      <c r="J3365" s="397">
        <f>P3365</f>
        <v>255</v>
      </c>
      <c r="K3365" s="331">
        <v>0.1</v>
      </c>
      <c r="L3365" s="304" t="str">
        <f t="shared" si="796"/>
        <v>D</v>
      </c>
      <c r="M3365" s="388">
        <v>0</v>
      </c>
      <c r="N3365" s="304"/>
      <c r="O3365" s="356">
        <v>61</v>
      </c>
      <c r="P3365" s="397">
        <v>255</v>
      </c>
      <c r="Q3365" s="356"/>
      <c r="R3365" s="304" t="s">
        <v>5933</v>
      </c>
      <c r="S3365" s="356"/>
      <c r="T3365" s="304"/>
      <c r="U3365" s="356"/>
      <c r="V3365" s="304"/>
      <c r="W3365" s="308" t="s">
        <v>1414</v>
      </c>
      <c r="X3365" s="304" t="s">
        <v>213</v>
      </c>
      <c r="Y3365" s="366">
        <f t="shared" si="798"/>
        <v>274.5</v>
      </c>
      <c r="Z3365" s="304"/>
      <c r="AA3365" s="331">
        <v>0.36</v>
      </c>
      <c r="AB3365" s="304">
        <v>-999</v>
      </c>
      <c r="AC3365" s="304">
        <v>-999</v>
      </c>
      <c r="AD3365" s="366">
        <v>-999</v>
      </c>
      <c r="AE3365" s="304">
        <v>-999</v>
      </c>
      <c r="AF3365" s="304">
        <v>-999</v>
      </c>
      <c r="AG3365" s="304"/>
      <c r="AH3365" s="304">
        <v>2.1941399999999998E-3</v>
      </c>
      <c r="AI3365" s="312"/>
      <c r="AJ3365" s="332">
        <v>246</v>
      </c>
      <c r="AK3365" s="304">
        <f t="shared" si="797"/>
        <v>270</v>
      </c>
      <c r="AL3365" s="304">
        <f>IF(AH3365&lt;=0.0022,0.2,0.43)</f>
        <v>0.2</v>
      </c>
      <c r="AM3365" s="389" t="str">
        <f t="shared" si="801"/>
        <v/>
      </c>
      <c r="AN3365" s="304"/>
      <c r="AO3365" s="304">
        <v>0.45</v>
      </c>
      <c r="AP3365" s="312"/>
      <c r="AQ3365" s="312" t="s">
        <v>5936</v>
      </c>
      <c r="AR3365" s="312"/>
      <c r="AS3365" s="304"/>
      <c r="AT3365" s="312"/>
      <c r="AU3365" s="329">
        <f>VLOOKUP(C3365,[1]world!$A$2:$B$3555,2,FALSE)</f>
        <v>16</v>
      </c>
      <c r="AV3365" s="329">
        <v>246</v>
      </c>
      <c r="AW3365" s="304">
        <v>0.18</v>
      </c>
      <c r="AX3365" s="304">
        <v>-999</v>
      </c>
      <c r="AY3365" s="304">
        <v>-999</v>
      </c>
      <c r="AZ3365" s="304">
        <v>-999</v>
      </c>
      <c r="BA3365" s="304">
        <v>-999</v>
      </c>
      <c r="BB3365" s="304">
        <v>-999</v>
      </c>
      <c r="BC3365" s="304">
        <v>-999</v>
      </c>
      <c r="BD3365" s="304">
        <v>-999</v>
      </c>
      <c r="BE3365" s="304">
        <v>-999</v>
      </c>
      <c r="BF3365" s="304">
        <v>-999</v>
      </c>
      <c r="BG3365" s="304">
        <v>-999</v>
      </c>
      <c r="BH3365" s="304">
        <v>-999</v>
      </c>
      <c r="BI3365" s="304">
        <v>-999</v>
      </c>
      <c r="BJ3365" s="304" t="s">
        <v>4954</v>
      </c>
      <c r="BK3365" s="304" t="s">
        <v>4954</v>
      </c>
      <c r="BL3365" s="304" t="s">
        <v>4954</v>
      </c>
    </row>
    <row r="3366" spans="1:64" ht="15" hidden="1" customHeight="1" x14ac:dyDescent="0.2">
      <c r="A3366" s="304" t="s">
        <v>4901</v>
      </c>
      <c r="B3366" s="304" t="s">
        <v>5979</v>
      </c>
      <c r="C3366" s="304">
        <v>3510</v>
      </c>
      <c r="D3366" s="349" t="s">
        <v>1490</v>
      </c>
      <c r="E3366" s="309">
        <v>-999</v>
      </c>
      <c r="F3366" s="309"/>
      <c r="G3366" s="324">
        <v>-41.213299999999997</v>
      </c>
      <c r="H3366" s="324">
        <v>174.9034</v>
      </c>
      <c r="I3366" s="324" t="s">
        <v>205</v>
      </c>
      <c r="J3366" s="368">
        <f t="shared" ref="J3366:J3373" si="804">GEOMEAN(Y3366,AV3366,AK3366)</f>
        <v>389.54325227187388</v>
      </c>
      <c r="K3366" s="331">
        <f t="shared" ref="K3366:K3373" si="805">GEOMEAN(AA3366,AL3366,AW3366)</f>
        <v>0.38547027482550061</v>
      </c>
      <c r="L3366" s="304" t="str">
        <f t="shared" si="796"/>
        <v>C</v>
      </c>
      <c r="M3366" s="388" t="s">
        <v>6089</v>
      </c>
      <c r="N3366" s="304"/>
      <c r="O3366" s="304"/>
      <c r="P3366" s="356"/>
      <c r="Q3366" s="356"/>
      <c r="R3366" s="304"/>
      <c r="S3366" s="356"/>
      <c r="T3366" s="304"/>
      <c r="U3366" s="356"/>
      <c r="V3366" s="304"/>
      <c r="W3366" s="308" t="s">
        <v>1411</v>
      </c>
      <c r="X3366" s="304" t="s">
        <v>213</v>
      </c>
      <c r="Y3366" s="366">
        <f t="shared" si="798"/>
        <v>274.5</v>
      </c>
      <c r="Z3366" s="304"/>
      <c r="AA3366" s="331">
        <v>0.36</v>
      </c>
      <c r="AB3366" s="304">
        <v>-999</v>
      </c>
      <c r="AC3366" s="304">
        <v>-999</v>
      </c>
      <c r="AD3366" s="366">
        <v>-999</v>
      </c>
      <c r="AE3366" s="304">
        <v>-999</v>
      </c>
      <c r="AF3366" s="304">
        <v>-999</v>
      </c>
      <c r="AG3366" s="304"/>
      <c r="AH3366" s="304">
        <v>1.7247700000000001E-2</v>
      </c>
      <c r="AI3366" s="312"/>
      <c r="AJ3366" s="332">
        <v>600</v>
      </c>
      <c r="AK3366" s="304">
        <f t="shared" si="797"/>
        <v>555</v>
      </c>
      <c r="AL3366" s="363">
        <v>0.43</v>
      </c>
      <c r="AM3366" s="389" t="str">
        <f t="shared" si="801"/>
        <v/>
      </c>
      <c r="AN3366" s="304"/>
      <c r="AO3366" s="304"/>
      <c r="AP3366" s="312"/>
      <c r="AQ3366" s="312"/>
      <c r="AR3366" s="312"/>
      <c r="AS3366" s="304"/>
      <c r="AT3366" s="312"/>
      <c r="AU3366" s="329">
        <f>VLOOKUP(C3366,[1]world!$A$2:$B$3555,2,FALSE)</f>
        <v>7</v>
      </c>
      <c r="AV3366" s="329">
        <v>388</v>
      </c>
      <c r="AW3366" s="304">
        <v>0.37</v>
      </c>
      <c r="AX3366" s="304">
        <v>-999</v>
      </c>
      <c r="AY3366" s="304">
        <v>-999</v>
      </c>
      <c r="AZ3366" s="304">
        <v>-999</v>
      </c>
      <c r="BA3366" s="304">
        <v>-999</v>
      </c>
      <c r="BB3366" s="304">
        <v>-999</v>
      </c>
      <c r="BC3366" s="304">
        <v>-999</v>
      </c>
      <c r="BD3366" s="304">
        <v>-999</v>
      </c>
      <c r="BE3366" s="304">
        <v>-999</v>
      </c>
      <c r="BF3366" s="304">
        <v>-999</v>
      </c>
      <c r="BG3366" s="304">
        <v>-999</v>
      </c>
      <c r="BH3366" s="304">
        <v>-999</v>
      </c>
      <c r="BI3366" s="304">
        <v>-999</v>
      </c>
      <c r="BJ3366" s="304" t="s">
        <v>4954</v>
      </c>
      <c r="BK3366" s="304" t="s">
        <v>4954</v>
      </c>
      <c r="BL3366" s="304" t="s">
        <v>4954</v>
      </c>
    </row>
    <row r="3367" spans="1:64" ht="15" hidden="1" customHeight="1" x14ac:dyDescent="0.2">
      <c r="A3367" s="304" t="s">
        <v>4901</v>
      </c>
      <c r="B3367" s="304" t="s">
        <v>5979</v>
      </c>
      <c r="C3367" s="304">
        <v>3511</v>
      </c>
      <c r="D3367" s="349" t="s">
        <v>4444</v>
      </c>
      <c r="E3367" s="309">
        <v>-999</v>
      </c>
      <c r="F3367" s="309"/>
      <c r="G3367" s="324">
        <v>-41.232599999999998</v>
      </c>
      <c r="H3367" s="324">
        <v>174.89349999999999</v>
      </c>
      <c r="I3367" s="324" t="s">
        <v>232</v>
      </c>
      <c r="J3367" s="368">
        <f t="shared" si="804"/>
        <v>299.64307551812311</v>
      </c>
      <c r="K3367" s="331">
        <f t="shared" si="805"/>
        <v>0.29866069645095356</v>
      </c>
      <c r="L3367" s="304" t="str">
        <f t="shared" si="796"/>
        <v>D</v>
      </c>
      <c r="M3367" s="388" t="s">
        <v>6089</v>
      </c>
      <c r="N3367" s="304"/>
      <c r="O3367" s="304"/>
      <c r="P3367" s="356"/>
      <c r="Q3367" s="356"/>
      <c r="R3367" s="304"/>
      <c r="S3367" s="356"/>
      <c r="T3367" s="304"/>
      <c r="U3367" s="356"/>
      <c r="V3367" s="304"/>
      <c r="W3367" s="308" t="s">
        <v>1414</v>
      </c>
      <c r="X3367" s="304" t="s">
        <v>213</v>
      </c>
      <c r="Y3367" s="366">
        <f t="shared" si="798"/>
        <v>274.5</v>
      </c>
      <c r="Z3367" s="304"/>
      <c r="AA3367" s="331">
        <v>0.36</v>
      </c>
      <c r="AB3367" s="304">
        <v>-999</v>
      </c>
      <c r="AC3367" s="304">
        <v>-999</v>
      </c>
      <c r="AD3367" s="366">
        <v>-999</v>
      </c>
      <c r="AE3367" s="304">
        <v>-999</v>
      </c>
      <c r="AF3367" s="304">
        <v>-999</v>
      </c>
      <c r="AG3367" s="304"/>
      <c r="AH3367" s="304">
        <v>2.1559600000000002E-3</v>
      </c>
      <c r="AI3367" s="312"/>
      <c r="AJ3367" s="332">
        <v>245</v>
      </c>
      <c r="AK3367" s="304">
        <f t="shared" si="797"/>
        <v>270</v>
      </c>
      <c r="AL3367" s="304">
        <v>0.2</v>
      </c>
      <c r="AM3367" s="389" t="str">
        <f t="shared" si="801"/>
        <v/>
      </c>
      <c r="AN3367" s="304"/>
      <c r="AO3367" s="304"/>
      <c r="AP3367" s="312"/>
      <c r="AQ3367" s="312"/>
      <c r="AR3367" s="312"/>
      <c r="AS3367" s="304"/>
      <c r="AT3367" s="312"/>
      <c r="AU3367" s="329">
        <f>VLOOKUP(C3367,[1]world!$A$2:$B$3555,2,FALSE)</f>
        <v>15</v>
      </c>
      <c r="AV3367" s="329">
        <v>363</v>
      </c>
      <c r="AW3367" s="304">
        <v>0.37</v>
      </c>
      <c r="AX3367" s="304">
        <v>-999</v>
      </c>
      <c r="AY3367" s="304">
        <v>-999</v>
      </c>
      <c r="AZ3367" s="304">
        <v>-999</v>
      </c>
      <c r="BA3367" s="304">
        <v>-999</v>
      </c>
      <c r="BB3367" s="304">
        <v>-999</v>
      </c>
      <c r="BC3367" s="304">
        <v>-999</v>
      </c>
      <c r="BD3367" s="304">
        <v>-999</v>
      </c>
      <c r="BE3367" s="304">
        <v>-999</v>
      </c>
      <c r="BF3367" s="304">
        <v>-999</v>
      </c>
      <c r="BG3367" s="304">
        <v>-999</v>
      </c>
      <c r="BH3367" s="304">
        <v>-999</v>
      </c>
      <c r="BI3367" s="304">
        <v>-999</v>
      </c>
      <c r="BJ3367" s="304" t="s">
        <v>4954</v>
      </c>
      <c r="BK3367" s="304" t="s">
        <v>4954</v>
      </c>
      <c r="BL3367" s="304" t="s">
        <v>4954</v>
      </c>
    </row>
    <row r="3368" spans="1:64" ht="15" hidden="1" customHeight="1" x14ac:dyDescent="0.2">
      <c r="A3368" s="304" t="s">
        <v>4901</v>
      </c>
      <c r="B3368" s="304" t="s">
        <v>5979</v>
      </c>
      <c r="C3368" s="304">
        <v>3512</v>
      </c>
      <c r="D3368" s="349" t="s">
        <v>1428</v>
      </c>
      <c r="E3368" s="309">
        <v>-999</v>
      </c>
      <c r="F3368" s="309"/>
      <c r="G3368" s="324">
        <v>-43.6248</v>
      </c>
      <c r="H3368" s="324">
        <v>172.46789999999999</v>
      </c>
      <c r="I3368" s="324" t="s">
        <v>232</v>
      </c>
      <c r="J3368" s="368">
        <f t="shared" si="804"/>
        <v>263.1966799746275</v>
      </c>
      <c r="K3368" s="331">
        <f t="shared" si="805"/>
        <v>0.30316646083251364</v>
      </c>
      <c r="L3368" s="304" t="str">
        <f t="shared" si="796"/>
        <v>D</v>
      </c>
      <c r="M3368" s="388" t="s">
        <v>6089</v>
      </c>
      <c r="N3368" s="304"/>
      <c r="O3368" s="304"/>
      <c r="P3368" s="356"/>
      <c r="Q3368" s="356"/>
      <c r="R3368" s="304"/>
      <c r="S3368" s="356"/>
      <c r="T3368" s="304"/>
      <c r="U3368" s="356"/>
      <c r="V3368" s="304"/>
      <c r="W3368" s="308" t="s">
        <v>1414</v>
      </c>
      <c r="X3368" s="304" t="s">
        <v>213</v>
      </c>
      <c r="Y3368" s="366">
        <f t="shared" si="798"/>
        <v>274.5</v>
      </c>
      <c r="Z3368" s="304"/>
      <c r="AA3368" s="331">
        <v>0.36</v>
      </c>
      <c r="AB3368" s="304">
        <v>-999</v>
      </c>
      <c r="AC3368" s="304">
        <v>-999</v>
      </c>
      <c r="AD3368" s="366">
        <v>-999</v>
      </c>
      <c r="AE3368" s="304">
        <v>-999</v>
      </c>
      <c r="AF3368" s="304">
        <v>-999</v>
      </c>
      <c r="AG3368" s="304"/>
      <c r="AH3368" s="304">
        <v>4.0561499999999997E-3</v>
      </c>
      <c r="AI3368" s="312"/>
      <c r="AJ3368" s="332">
        <v>301</v>
      </c>
      <c r="AK3368" s="304">
        <f t="shared" si="797"/>
        <v>270</v>
      </c>
      <c r="AL3368" s="363">
        <v>0.43</v>
      </c>
      <c r="AM3368" s="389" t="str">
        <f t="shared" si="801"/>
        <v/>
      </c>
      <c r="AN3368" s="304"/>
      <c r="AO3368" s="304"/>
      <c r="AP3368" s="312"/>
      <c r="AQ3368" s="312"/>
      <c r="AR3368" s="312"/>
      <c r="AS3368" s="304"/>
      <c r="AT3368" s="312"/>
      <c r="AU3368" s="329">
        <f>VLOOKUP(C3368,[1]world!$A$2:$B$3555,2,FALSE)</f>
        <v>16</v>
      </c>
      <c r="AV3368" s="329">
        <v>246</v>
      </c>
      <c r="AW3368" s="304">
        <v>0.18</v>
      </c>
      <c r="AX3368" s="304">
        <v>-999</v>
      </c>
      <c r="AY3368" s="304">
        <v>-999</v>
      </c>
      <c r="AZ3368" s="304">
        <v>-999</v>
      </c>
      <c r="BA3368" s="304">
        <v>-999</v>
      </c>
      <c r="BB3368" s="304">
        <v>-999</v>
      </c>
      <c r="BC3368" s="304">
        <v>-999</v>
      </c>
      <c r="BD3368" s="304">
        <v>-999</v>
      </c>
      <c r="BE3368" s="304">
        <v>-999</v>
      </c>
      <c r="BF3368" s="304">
        <v>-999</v>
      </c>
      <c r="BG3368" s="304">
        <v>-999</v>
      </c>
      <c r="BH3368" s="304">
        <v>-999</v>
      </c>
      <c r="BI3368" s="304">
        <v>-999</v>
      </c>
      <c r="BJ3368" s="304" t="s">
        <v>4954</v>
      </c>
      <c r="BK3368" s="304" t="s">
        <v>4954</v>
      </c>
      <c r="BL3368" s="304" t="s">
        <v>4954</v>
      </c>
    </row>
    <row r="3369" spans="1:64" ht="15" hidden="1" customHeight="1" x14ac:dyDescent="0.2">
      <c r="A3369" s="304" t="s">
        <v>4901</v>
      </c>
      <c r="B3369" s="304" t="s">
        <v>5979</v>
      </c>
      <c r="C3369" s="304">
        <v>3513</v>
      </c>
      <c r="D3369" s="349" t="s">
        <v>1429</v>
      </c>
      <c r="E3369" s="309">
        <v>-999</v>
      </c>
      <c r="F3369" s="309"/>
      <c r="G3369" s="324">
        <v>-43.605600000000003</v>
      </c>
      <c r="H3369" s="324">
        <v>172.72229999999999</v>
      </c>
      <c r="I3369" s="324" t="s">
        <v>205</v>
      </c>
      <c r="J3369" s="368">
        <f t="shared" si="804"/>
        <v>594.96127799226986</v>
      </c>
      <c r="K3369" s="331">
        <f t="shared" si="805"/>
        <v>0.41523526603009125</v>
      </c>
      <c r="L3369" s="304" t="str">
        <f t="shared" si="796"/>
        <v>C</v>
      </c>
      <c r="M3369" s="388" t="s">
        <v>6089</v>
      </c>
      <c r="N3369" s="304"/>
      <c r="O3369" s="304"/>
      <c r="P3369" s="356"/>
      <c r="Q3369" s="356"/>
      <c r="R3369" s="304"/>
      <c r="S3369" s="356"/>
      <c r="T3369" s="304"/>
      <c r="U3369" s="356"/>
      <c r="V3369" s="304"/>
      <c r="W3369" s="308" t="s">
        <v>1430</v>
      </c>
      <c r="X3369" s="304" t="s">
        <v>232</v>
      </c>
      <c r="Y3369" s="366">
        <f t="shared" si="798"/>
        <v>506.6</v>
      </c>
      <c r="Z3369" s="304"/>
      <c r="AA3369" s="304">
        <v>0.45</v>
      </c>
      <c r="AB3369" s="304">
        <v>-999</v>
      </c>
      <c r="AC3369" s="304">
        <v>-999</v>
      </c>
      <c r="AD3369" s="366">
        <v>-999</v>
      </c>
      <c r="AE3369" s="304">
        <v>-999</v>
      </c>
      <c r="AF3369" s="304">
        <v>-999</v>
      </c>
      <c r="AG3369" s="304"/>
      <c r="AH3369" s="304">
        <v>0.103072</v>
      </c>
      <c r="AI3369" s="312"/>
      <c r="AJ3369" s="332">
        <v>760</v>
      </c>
      <c r="AK3369" s="304">
        <f t="shared" si="797"/>
        <v>760</v>
      </c>
      <c r="AL3369" s="363">
        <v>0.43</v>
      </c>
      <c r="AM3369" s="389" t="str">
        <f t="shared" si="801"/>
        <v/>
      </c>
      <c r="AN3369" s="304"/>
      <c r="AO3369" s="304"/>
      <c r="AP3369" s="312"/>
      <c r="AQ3369" s="312"/>
      <c r="AR3369" s="312"/>
      <c r="AS3369" s="304"/>
      <c r="AT3369" s="312"/>
      <c r="AU3369" s="329">
        <f>VLOOKUP(C3369,[1]world!$A$2:$B$3555,2,FALSE)</f>
        <v>3</v>
      </c>
      <c r="AV3369" s="329">
        <v>547</v>
      </c>
      <c r="AW3369" s="304">
        <v>0.37</v>
      </c>
      <c r="AX3369" s="304">
        <v>-999</v>
      </c>
      <c r="AY3369" s="304">
        <v>-999</v>
      </c>
      <c r="AZ3369" s="304">
        <v>-999</v>
      </c>
      <c r="BA3369" s="304">
        <v>-999</v>
      </c>
      <c r="BB3369" s="304">
        <v>-999</v>
      </c>
      <c r="BC3369" s="304">
        <v>-999</v>
      </c>
      <c r="BD3369" s="304">
        <v>-999</v>
      </c>
      <c r="BE3369" s="304">
        <v>-999</v>
      </c>
      <c r="BF3369" s="304">
        <v>-999</v>
      </c>
      <c r="BG3369" s="304">
        <v>-999</v>
      </c>
      <c r="BH3369" s="304">
        <v>-999</v>
      </c>
      <c r="BI3369" s="304">
        <v>-999</v>
      </c>
      <c r="BJ3369" s="304" t="s">
        <v>4954</v>
      </c>
      <c r="BK3369" s="304" t="s">
        <v>4954</v>
      </c>
      <c r="BL3369" s="304" t="s">
        <v>4954</v>
      </c>
    </row>
    <row r="3370" spans="1:64" ht="15" hidden="1" customHeight="1" x14ac:dyDescent="0.2">
      <c r="A3370" s="304" t="s">
        <v>4901</v>
      </c>
      <c r="B3370" s="304" t="s">
        <v>5979</v>
      </c>
      <c r="C3370" s="304">
        <v>3514</v>
      </c>
      <c r="D3370" s="349" t="s">
        <v>1425</v>
      </c>
      <c r="E3370" s="309">
        <v>-999</v>
      </c>
      <c r="F3370" s="309"/>
      <c r="G3370" s="324">
        <v>-43.716299999999997</v>
      </c>
      <c r="H3370" s="324">
        <v>169.423</v>
      </c>
      <c r="I3370" s="324" t="s">
        <v>232</v>
      </c>
      <c r="J3370" s="368">
        <f t="shared" si="804"/>
        <v>485.04394684498806</v>
      </c>
      <c r="K3370" s="331">
        <f t="shared" si="805"/>
        <v>0.38547027482550061</v>
      </c>
      <c r="L3370" s="304" t="str">
        <f t="shared" si="796"/>
        <v>C</v>
      </c>
      <c r="M3370" s="388" t="s">
        <v>6089</v>
      </c>
      <c r="N3370" s="304"/>
      <c r="O3370" s="304"/>
      <c r="P3370" s="356"/>
      <c r="Q3370" s="356"/>
      <c r="R3370" s="304"/>
      <c r="S3370" s="356"/>
      <c r="T3370" s="304"/>
      <c r="U3370" s="356"/>
      <c r="V3370" s="304"/>
      <c r="W3370" s="308" t="s">
        <v>1414</v>
      </c>
      <c r="X3370" s="304" t="s">
        <v>213</v>
      </c>
      <c r="Y3370" s="366">
        <f t="shared" si="798"/>
        <v>274.5</v>
      </c>
      <c r="Z3370" s="304"/>
      <c r="AA3370" s="331">
        <v>0.36</v>
      </c>
      <c r="AB3370" s="304">
        <v>-999</v>
      </c>
      <c r="AC3370" s="304">
        <v>-999</v>
      </c>
      <c r="AD3370" s="366">
        <v>-999</v>
      </c>
      <c r="AE3370" s="304">
        <v>-999</v>
      </c>
      <c r="AF3370" s="304">
        <v>-999</v>
      </c>
      <c r="AG3370" s="304"/>
      <c r="AH3370" s="304">
        <v>5.7761300000000002E-2</v>
      </c>
      <c r="AI3370" s="312"/>
      <c r="AJ3370" s="332">
        <v>760</v>
      </c>
      <c r="AK3370" s="304">
        <f t="shared" si="797"/>
        <v>760</v>
      </c>
      <c r="AL3370" s="363">
        <v>0.43</v>
      </c>
      <c r="AM3370" s="389" t="str">
        <f t="shared" si="801"/>
        <v/>
      </c>
      <c r="AN3370" s="304"/>
      <c r="AO3370" s="304"/>
      <c r="AP3370" s="312"/>
      <c r="AQ3370" s="312"/>
      <c r="AR3370" s="312"/>
      <c r="AS3370" s="304"/>
      <c r="AT3370" s="312"/>
      <c r="AU3370" s="329">
        <f>VLOOKUP(C3370,[1]world!$A$2:$B$3555,2,FALSE)</f>
        <v>3</v>
      </c>
      <c r="AV3370" s="329">
        <v>547</v>
      </c>
      <c r="AW3370" s="304">
        <v>0.37</v>
      </c>
      <c r="AX3370" s="304">
        <v>-999</v>
      </c>
      <c r="AY3370" s="304">
        <v>-999</v>
      </c>
      <c r="AZ3370" s="304">
        <v>-999</v>
      </c>
      <c r="BA3370" s="304">
        <v>-999</v>
      </c>
      <c r="BB3370" s="304">
        <v>-999</v>
      </c>
      <c r="BC3370" s="304">
        <v>-999</v>
      </c>
      <c r="BD3370" s="304">
        <v>-999</v>
      </c>
      <c r="BE3370" s="304">
        <v>-999</v>
      </c>
      <c r="BF3370" s="304">
        <v>-999</v>
      </c>
      <c r="BG3370" s="304">
        <v>-999</v>
      </c>
      <c r="BH3370" s="304">
        <v>-999</v>
      </c>
      <c r="BI3370" s="304">
        <v>-999</v>
      </c>
      <c r="BJ3370" s="304" t="s">
        <v>4954</v>
      </c>
      <c r="BK3370" s="304" t="s">
        <v>4954</v>
      </c>
      <c r="BL3370" s="304" t="s">
        <v>4954</v>
      </c>
    </row>
    <row r="3371" spans="1:64" ht="15" hidden="1" customHeight="1" x14ac:dyDescent="0.2">
      <c r="A3371" s="304" t="s">
        <v>4901</v>
      </c>
      <c r="B3371" s="304" t="s">
        <v>5979</v>
      </c>
      <c r="C3371" s="304">
        <v>3515</v>
      </c>
      <c r="D3371" s="349" t="s">
        <v>4558</v>
      </c>
      <c r="E3371" s="309">
        <v>-999</v>
      </c>
      <c r="F3371" s="309"/>
      <c r="G3371" s="324">
        <v>-43.731099999999998</v>
      </c>
      <c r="H3371" s="324">
        <v>171.79349999999999</v>
      </c>
      <c r="I3371" s="324" t="s">
        <v>232</v>
      </c>
      <c r="J3371" s="368">
        <f t="shared" si="804"/>
        <v>295.74030286890496</v>
      </c>
      <c r="K3371" s="331">
        <f t="shared" si="805"/>
        <v>0.38547027482550061</v>
      </c>
      <c r="L3371" s="304" t="str">
        <f t="shared" si="796"/>
        <v>D</v>
      </c>
      <c r="M3371" s="388" t="s">
        <v>6089</v>
      </c>
      <c r="N3371" s="304"/>
      <c r="O3371" s="304"/>
      <c r="P3371" s="356"/>
      <c r="Q3371" s="356"/>
      <c r="R3371" s="304"/>
      <c r="S3371" s="356"/>
      <c r="T3371" s="304"/>
      <c r="U3371" s="356"/>
      <c r="V3371" s="304"/>
      <c r="W3371" s="308" t="s">
        <v>1414</v>
      </c>
      <c r="X3371" s="304" t="s">
        <v>213</v>
      </c>
      <c r="Y3371" s="366">
        <f t="shared" si="798"/>
        <v>274.5</v>
      </c>
      <c r="Z3371" s="304"/>
      <c r="AA3371" s="331">
        <v>0.36</v>
      </c>
      <c r="AB3371" s="304">
        <v>-999</v>
      </c>
      <c r="AC3371" s="304">
        <v>-999</v>
      </c>
      <c r="AD3371" s="366">
        <v>-999</v>
      </c>
      <c r="AE3371" s="304">
        <v>-999</v>
      </c>
      <c r="AF3371" s="304">
        <v>-999</v>
      </c>
      <c r="AG3371" s="304"/>
      <c r="AH3371" s="304">
        <v>6.6372599999999999E-3</v>
      </c>
      <c r="AI3371" s="312"/>
      <c r="AJ3371" s="332">
        <v>349</v>
      </c>
      <c r="AK3371" s="304">
        <f t="shared" si="797"/>
        <v>270</v>
      </c>
      <c r="AL3371" s="363">
        <v>0.43</v>
      </c>
      <c r="AM3371" s="389" t="str">
        <f t="shared" si="801"/>
        <v/>
      </c>
      <c r="AN3371" s="304"/>
      <c r="AO3371" s="304"/>
      <c r="AP3371" s="312"/>
      <c r="AQ3371" s="312"/>
      <c r="AR3371" s="312"/>
      <c r="AS3371" s="304"/>
      <c r="AT3371" s="312"/>
      <c r="AU3371" s="329">
        <f>VLOOKUP(C3371,[1]world!$A$2:$B$3555,2,FALSE)</f>
        <v>10</v>
      </c>
      <c r="AV3371" s="329">
        <v>349</v>
      </c>
      <c r="AW3371" s="304">
        <v>0.37</v>
      </c>
      <c r="AX3371" s="304">
        <v>-999</v>
      </c>
      <c r="AY3371" s="304">
        <v>-999</v>
      </c>
      <c r="AZ3371" s="304">
        <v>-999</v>
      </c>
      <c r="BA3371" s="304">
        <v>-999</v>
      </c>
      <c r="BB3371" s="304">
        <v>-999</v>
      </c>
      <c r="BC3371" s="304">
        <v>-999</v>
      </c>
      <c r="BD3371" s="304">
        <v>-999</v>
      </c>
      <c r="BE3371" s="304">
        <v>-999</v>
      </c>
      <c r="BF3371" s="304">
        <v>-999</v>
      </c>
      <c r="BG3371" s="304">
        <v>-999</v>
      </c>
      <c r="BH3371" s="304">
        <v>-999</v>
      </c>
      <c r="BI3371" s="304">
        <v>-999</v>
      </c>
      <c r="BJ3371" s="304" t="s">
        <v>4954</v>
      </c>
      <c r="BK3371" s="304" t="s">
        <v>4954</v>
      </c>
      <c r="BL3371" s="304" t="s">
        <v>4954</v>
      </c>
    </row>
    <row r="3372" spans="1:64" ht="15" hidden="1" customHeight="1" x14ac:dyDescent="0.2">
      <c r="A3372" s="304" t="s">
        <v>4901</v>
      </c>
      <c r="B3372" s="304" t="s">
        <v>5979</v>
      </c>
      <c r="C3372" s="304">
        <v>3517</v>
      </c>
      <c r="D3372" s="349" t="s">
        <v>4439</v>
      </c>
      <c r="E3372" s="309">
        <v>-999</v>
      </c>
      <c r="F3372" s="309"/>
      <c r="G3372" s="324">
        <v>-41.212600000000002</v>
      </c>
      <c r="H3372" s="324">
        <v>175.46129999999999</v>
      </c>
      <c r="I3372" s="324" t="s">
        <v>232</v>
      </c>
      <c r="J3372" s="368">
        <f t="shared" si="804"/>
        <v>356.38630056892731</v>
      </c>
      <c r="K3372" s="331">
        <f t="shared" si="805"/>
        <v>0.38547027482550061</v>
      </c>
      <c r="L3372" s="304" t="str">
        <f t="shared" si="796"/>
        <v>D</v>
      </c>
      <c r="M3372" s="388" t="s">
        <v>6089</v>
      </c>
      <c r="N3372" s="304"/>
      <c r="O3372" s="304"/>
      <c r="P3372" s="356"/>
      <c r="Q3372" s="356"/>
      <c r="R3372" s="304"/>
      <c r="S3372" s="356"/>
      <c r="T3372" s="304"/>
      <c r="U3372" s="356"/>
      <c r="V3372" s="304"/>
      <c r="W3372" s="308" t="s">
        <v>1414</v>
      </c>
      <c r="X3372" s="304" t="s">
        <v>213</v>
      </c>
      <c r="Y3372" s="366">
        <f t="shared" si="798"/>
        <v>274.5</v>
      </c>
      <c r="Z3372" s="304"/>
      <c r="AA3372" s="331">
        <v>0.36</v>
      </c>
      <c r="AB3372" s="304">
        <v>-999</v>
      </c>
      <c r="AC3372" s="304">
        <v>-999</v>
      </c>
      <c r="AD3372" s="366">
        <v>-999</v>
      </c>
      <c r="AE3372" s="304">
        <v>-999</v>
      </c>
      <c r="AF3372" s="304">
        <v>-999</v>
      </c>
      <c r="AG3372" s="304"/>
      <c r="AH3372" s="304">
        <v>9.4759700000000002E-3</v>
      </c>
      <c r="AI3372" s="312"/>
      <c r="AJ3372" s="332">
        <v>411</v>
      </c>
      <c r="AK3372" s="304">
        <f t="shared" si="797"/>
        <v>425</v>
      </c>
      <c r="AL3372" s="363">
        <v>0.43</v>
      </c>
      <c r="AM3372" s="389" t="str">
        <f t="shared" si="801"/>
        <v/>
      </c>
      <c r="AN3372" s="304"/>
      <c r="AO3372" s="304"/>
      <c r="AP3372" s="312"/>
      <c r="AQ3372" s="312"/>
      <c r="AR3372" s="312"/>
      <c r="AS3372" s="304"/>
      <c r="AT3372" s="312"/>
      <c r="AU3372" s="329">
        <f>VLOOKUP(C3372,[1]world!$A$2:$B$3555,2,FALSE)</f>
        <v>7</v>
      </c>
      <c r="AV3372" s="329">
        <v>388</v>
      </c>
      <c r="AW3372" s="304">
        <v>0.37</v>
      </c>
      <c r="AX3372" s="304">
        <v>-999</v>
      </c>
      <c r="AY3372" s="304">
        <v>-999</v>
      </c>
      <c r="AZ3372" s="304">
        <v>-999</v>
      </c>
      <c r="BA3372" s="304">
        <v>-999</v>
      </c>
      <c r="BB3372" s="304">
        <v>-999</v>
      </c>
      <c r="BC3372" s="304">
        <v>-999</v>
      </c>
      <c r="BD3372" s="304">
        <v>-999</v>
      </c>
      <c r="BE3372" s="304">
        <v>-999</v>
      </c>
      <c r="BF3372" s="304">
        <v>-999</v>
      </c>
      <c r="BG3372" s="304">
        <v>-999</v>
      </c>
      <c r="BH3372" s="304">
        <v>-999</v>
      </c>
      <c r="BI3372" s="304">
        <v>-999</v>
      </c>
      <c r="BJ3372" s="304" t="s">
        <v>4954</v>
      </c>
      <c r="BK3372" s="304" t="s">
        <v>4954</v>
      </c>
      <c r="BL3372" s="304" t="s">
        <v>4954</v>
      </c>
    </row>
    <row r="3373" spans="1:64" ht="15" hidden="1" customHeight="1" x14ac:dyDescent="0.2">
      <c r="A3373" s="304" t="s">
        <v>4901</v>
      </c>
      <c r="B3373" s="304" t="s">
        <v>5979</v>
      </c>
      <c r="C3373" s="304">
        <v>3518</v>
      </c>
      <c r="D3373" s="349" t="s">
        <v>1422</v>
      </c>
      <c r="E3373" s="309">
        <v>-999</v>
      </c>
      <c r="F3373" s="309"/>
      <c r="G3373" s="324">
        <v>-43.8247</v>
      </c>
      <c r="H3373" s="324">
        <v>171.42160000000001</v>
      </c>
      <c r="I3373" s="324" t="s">
        <v>232</v>
      </c>
      <c r="J3373" s="368">
        <f t="shared" si="804"/>
        <v>342.70212020734544</v>
      </c>
      <c r="K3373" s="331">
        <f t="shared" si="805"/>
        <v>0.38547027482550061</v>
      </c>
      <c r="L3373" s="304" t="str">
        <f t="shared" si="796"/>
        <v>D</v>
      </c>
      <c r="M3373" s="388" t="s">
        <v>6089</v>
      </c>
      <c r="N3373" s="304"/>
      <c r="O3373" s="304"/>
      <c r="P3373" s="356"/>
      <c r="Q3373" s="356"/>
      <c r="R3373" s="304"/>
      <c r="S3373" s="356"/>
      <c r="T3373" s="304"/>
      <c r="U3373" s="356"/>
      <c r="V3373" s="304"/>
      <c r="W3373" s="308" t="s">
        <v>1414</v>
      </c>
      <c r="X3373" s="304" t="s">
        <v>213</v>
      </c>
      <c r="Y3373" s="366">
        <f t="shared" si="798"/>
        <v>274.5</v>
      </c>
      <c r="Z3373" s="304"/>
      <c r="AA3373" s="331">
        <v>0.36</v>
      </c>
      <c r="AB3373" s="304">
        <v>-999</v>
      </c>
      <c r="AC3373" s="304">
        <v>-999</v>
      </c>
      <c r="AD3373" s="366">
        <v>-999</v>
      </c>
      <c r="AE3373" s="304">
        <v>-999</v>
      </c>
      <c r="AF3373" s="304">
        <v>-999</v>
      </c>
      <c r="AG3373" s="304"/>
      <c r="AH3373" s="304">
        <v>9.8272900000000007E-3</v>
      </c>
      <c r="AI3373" s="312"/>
      <c r="AJ3373" s="332">
        <v>419</v>
      </c>
      <c r="AK3373" s="304">
        <f t="shared" si="797"/>
        <v>425</v>
      </c>
      <c r="AL3373" s="363">
        <v>0.43</v>
      </c>
      <c r="AM3373" s="389" t="str">
        <f t="shared" si="801"/>
        <v/>
      </c>
      <c r="AN3373" s="304"/>
      <c r="AO3373" s="304"/>
      <c r="AP3373" s="312"/>
      <c r="AQ3373" s="312"/>
      <c r="AR3373" s="312"/>
      <c r="AS3373" s="304"/>
      <c r="AT3373" s="312"/>
      <c r="AU3373" s="329">
        <f>VLOOKUP(C3373,[1]world!$A$2:$B$3555,2,FALSE)</f>
        <v>6</v>
      </c>
      <c r="AV3373" s="329">
        <v>345</v>
      </c>
      <c r="AW3373" s="304">
        <v>0.37</v>
      </c>
      <c r="AX3373" s="304">
        <v>-999</v>
      </c>
      <c r="AY3373" s="304">
        <v>-999</v>
      </c>
      <c r="AZ3373" s="304">
        <v>-999</v>
      </c>
      <c r="BA3373" s="304">
        <v>-999</v>
      </c>
      <c r="BB3373" s="304">
        <v>-999</v>
      </c>
      <c r="BC3373" s="304">
        <v>-999</v>
      </c>
      <c r="BD3373" s="304">
        <v>-999</v>
      </c>
      <c r="BE3373" s="304">
        <v>-999</v>
      </c>
      <c r="BF3373" s="304">
        <v>-999</v>
      </c>
      <c r="BG3373" s="304">
        <v>-999</v>
      </c>
      <c r="BH3373" s="304">
        <v>-999</v>
      </c>
      <c r="BI3373" s="304">
        <v>-999</v>
      </c>
      <c r="BJ3373" s="304" t="s">
        <v>4954</v>
      </c>
      <c r="BK3373" s="304" t="s">
        <v>4954</v>
      </c>
      <c r="BL3373" s="304" t="s">
        <v>4954</v>
      </c>
    </row>
    <row r="3374" spans="1:64" ht="15" hidden="1" customHeight="1" x14ac:dyDescent="0.2">
      <c r="A3374" s="304" t="s">
        <v>4901</v>
      </c>
      <c r="B3374" s="304" t="s">
        <v>5979</v>
      </c>
      <c r="C3374" s="304">
        <v>3519</v>
      </c>
      <c r="D3374" s="349" t="s">
        <v>1330</v>
      </c>
      <c r="E3374" s="309">
        <v>-999</v>
      </c>
      <c r="F3374" s="309"/>
      <c r="G3374" s="324">
        <v>-43.736499999999999</v>
      </c>
      <c r="H3374" s="324">
        <v>170.09719999999999</v>
      </c>
      <c r="I3374" s="324" t="s">
        <v>212</v>
      </c>
      <c r="J3374" s="368">
        <f>GEOMEAN(AV3374,AJ3374)</f>
        <v>644.76352254140431</v>
      </c>
      <c r="K3374" s="331">
        <f>GEOMEAN(AL3374,AW3374)</f>
        <v>0.39887341350358263</v>
      </c>
      <c r="L3374" s="304" t="str">
        <f t="shared" si="796"/>
        <v>C</v>
      </c>
      <c r="M3374" s="388" t="s">
        <v>6097</v>
      </c>
      <c r="N3374" s="304"/>
      <c r="O3374" s="304"/>
      <c r="P3374" s="356"/>
      <c r="Q3374" s="356"/>
      <c r="R3374" s="304"/>
      <c r="S3374" s="356"/>
      <c r="T3374" s="304"/>
      <c r="U3374" s="356"/>
      <c r="V3374" s="304"/>
      <c r="W3374" s="308" t="s">
        <v>624</v>
      </c>
      <c r="X3374" s="304">
        <v>-999</v>
      </c>
      <c r="Y3374" s="366" t="str">
        <f t="shared" si="798"/>
        <v>-</v>
      </c>
      <c r="Z3374" s="304"/>
      <c r="AA3374" s="304"/>
      <c r="AB3374" s="304">
        <v>-999</v>
      </c>
      <c r="AC3374" s="304">
        <v>-999</v>
      </c>
      <c r="AD3374" s="366">
        <v>-999</v>
      </c>
      <c r="AE3374" s="304">
        <v>-999</v>
      </c>
      <c r="AF3374" s="304">
        <v>-999</v>
      </c>
      <c r="AG3374" s="304"/>
      <c r="AH3374" s="304">
        <v>0.30117500000000003</v>
      </c>
      <c r="AI3374" s="312"/>
      <c r="AJ3374" s="332">
        <v>760</v>
      </c>
      <c r="AK3374" s="304">
        <f t="shared" si="797"/>
        <v>760</v>
      </c>
      <c r="AL3374" s="363">
        <v>0.43</v>
      </c>
      <c r="AM3374" s="389" t="str">
        <f t="shared" si="801"/>
        <v/>
      </c>
      <c r="AN3374" s="304"/>
      <c r="AO3374" s="304"/>
      <c r="AP3374" s="312"/>
      <c r="AQ3374" s="312"/>
      <c r="AR3374" s="312"/>
      <c r="AS3374" s="304"/>
      <c r="AT3374" s="312"/>
      <c r="AU3374" s="329">
        <f>VLOOKUP(C3374,[1]world!$A$2:$B$3555,2,FALSE)</f>
        <v>3</v>
      </c>
      <c r="AV3374" s="329">
        <v>547</v>
      </c>
      <c r="AW3374" s="304">
        <v>0.37</v>
      </c>
      <c r="AX3374" s="304">
        <v>-999</v>
      </c>
      <c r="AY3374" s="304">
        <v>-999</v>
      </c>
      <c r="AZ3374" s="304">
        <v>-999</v>
      </c>
      <c r="BA3374" s="304">
        <v>-999</v>
      </c>
      <c r="BB3374" s="304">
        <v>-999</v>
      </c>
      <c r="BC3374" s="304">
        <v>-999</v>
      </c>
      <c r="BD3374" s="304">
        <v>-999</v>
      </c>
      <c r="BE3374" s="304">
        <v>-999</v>
      </c>
      <c r="BF3374" s="304">
        <v>-999</v>
      </c>
      <c r="BG3374" s="304">
        <v>-999</v>
      </c>
      <c r="BH3374" s="304">
        <v>-999</v>
      </c>
      <c r="BI3374" s="304">
        <v>-999</v>
      </c>
      <c r="BJ3374" s="304" t="s">
        <v>4954</v>
      </c>
      <c r="BK3374" s="304" t="s">
        <v>4954</v>
      </c>
      <c r="BL3374" s="304" t="s">
        <v>4954</v>
      </c>
    </row>
    <row r="3375" spans="1:64" ht="15" hidden="1" customHeight="1" x14ac:dyDescent="0.2">
      <c r="A3375" s="304" t="s">
        <v>4901</v>
      </c>
      <c r="B3375" s="304" t="s">
        <v>5979</v>
      </c>
      <c r="C3375" s="304">
        <v>3520</v>
      </c>
      <c r="D3375" s="349" t="s">
        <v>4566</v>
      </c>
      <c r="E3375" s="309">
        <v>-999</v>
      </c>
      <c r="F3375" s="309"/>
      <c r="G3375" s="324">
        <v>-44.232100000000003</v>
      </c>
      <c r="H3375" s="324">
        <v>169.2329</v>
      </c>
      <c r="I3375" s="324" t="s">
        <v>232</v>
      </c>
      <c r="J3375" s="368">
        <f>GEOMEAN(Y3375,AV3375,AK3375)</f>
        <v>551.30062656880864</v>
      </c>
      <c r="K3375" s="331">
        <f t="shared" ref="K3375:K3379" si="806">GEOMEAN(AA3375,AL3375,AW3375)</f>
        <v>0.38547027482550061</v>
      </c>
      <c r="L3375" s="304" t="str">
        <f t="shared" si="796"/>
        <v>C</v>
      </c>
      <c r="M3375" s="388" t="s">
        <v>6089</v>
      </c>
      <c r="N3375" s="304"/>
      <c r="O3375" s="304"/>
      <c r="P3375" s="356"/>
      <c r="Q3375" s="356"/>
      <c r="R3375" s="304"/>
      <c r="S3375" s="356"/>
      <c r="T3375" s="304"/>
      <c r="U3375" s="356"/>
      <c r="V3375" s="304"/>
      <c r="W3375" s="308" t="s">
        <v>1398</v>
      </c>
      <c r="X3375" s="304" t="s">
        <v>205</v>
      </c>
      <c r="Y3375" s="366">
        <f t="shared" si="798"/>
        <v>424.8</v>
      </c>
      <c r="Z3375" s="304"/>
      <c r="AA3375" s="331">
        <v>0.36</v>
      </c>
      <c r="AB3375" s="304">
        <v>-999</v>
      </c>
      <c r="AC3375" s="304">
        <v>-999</v>
      </c>
      <c r="AD3375" s="366">
        <v>-999</v>
      </c>
      <c r="AE3375" s="304">
        <v>-999</v>
      </c>
      <c r="AF3375" s="304">
        <v>-999</v>
      </c>
      <c r="AG3375" s="304"/>
      <c r="AH3375" s="304">
        <v>5.0684399999999998E-2</v>
      </c>
      <c r="AI3375" s="312"/>
      <c r="AJ3375" s="332">
        <v>760</v>
      </c>
      <c r="AK3375" s="304">
        <f t="shared" si="797"/>
        <v>760</v>
      </c>
      <c r="AL3375" s="363">
        <v>0.43</v>
      </c>
      <c r="AM3375" s="389" t="str">
        <f t="shared" si="801"/>
        <v/>
      </c>
      <c r="AN3375" s="304"/>
      <c r="AO3375" s="304"/>
      <c r="AP3375" s="312"/>
      <c r="AQ3375" s="312"/>
      <c r="AR3375" s="312"/>
      <c r="AS3375" s="304"/>
      <c r="AT3375" s="312"/>
      <c r="AU3375" s="329">
        <f>VLOOKUP(C3375,[1]world!$A$2:$B$3555,2,FALSE)</f>
        <v>1</v>
      </c>
      <c r="AV3375" s="329">
        <v>519</v>
      </c>
      <c r="AW3375" s="304">
        <v>0.37</v>
      </c>
      <c r="AX3375" s="304">
        <v>-999</v>
      </c>
      <c r="AY3375" s="304">
        <v>-999</v>
      </c>
      <c r="AZ3375" s="304">
        <v>-999</v>
      </c>
      <c r="BA3375" s="304">
        <v>-999</v>
      </c>
      <c r="BB3375" s="304">
        <v>-999</v>
      </c>
      <c r="BC3375" s="304">
        <v>-999</v>
      </c>
      <c r="BD3375" s="304">
        <v>-999</v>
      </c>
      <c r="BE3375" s="304">
        <v>-999</v>
      </c>
      <c r="BF3375" s="304">
        <v>-999</v>
      </c>
      <c r="BG3375" s="304">
        <v>-999</v>
      </c>
      <c r="BH3375" s="304">
        <v>-999</v>
      </c>
      <c r="BI3375" s="304">
        <v>-999</v>
      </c>
      <c r="BJ3375" s="304" t="s">
        <v>4954</v>
      </c>
      <c r="BK3375" s="304" t="s">
        <v>4954</v>
      </c>
      <c r="BL3375" s="304" t="s">
        <v>4954</v>
      </c>
    </row>
    <row r="3376" spans="1:64" ht="15" hidden="1" customHeight="1" x14ac:dyDescent="0.2">
      <c r="A3376" s="304" t="s">
        <v>4901</v>
      </c>
      <c r="B3376" s="304" t="s">
        <v>5979</v>
      </c>
      <c r="C3376" s="304">
        <v>3521</v>
      </c>
      <c r="D3376" s="349" t="s">
        <v>1482</v>
      </c>
      <c r="E3376" s="309">
        <v>-999</v>
      </c>
      <c r="F3376" s="309"/>
      <c r="G3376" s="324">
        <v>-41.316600000000001</v>
      </c>
      <c r="H3376" s="324">
        <v>174.81829999999999</v>
      </c>
      <c r="I3376" s="324" t="s">
        <v>205</v>
      </c>
      <c r="J3376" s="368">
        <f>GEOMEAN(Y3376,AV3376,AK3376)</f>
        <v>356.38630056892731</v>
      </c>
      <c r="K3376" s="331">
        <f t="shared" si="806"/>
        <v>0.38547027482550061</v>
      </c>
      <c r="L3376" s="304" t="str">
        <f t="shared" si="796"/>
        <v>D</v>
      </c>
      <c r="M3376" s="388" t="s">
        <v>6089</v>
      </c>
      <c r="N3376" s="304"/>
      <c r="O3376" s="304"/>
      <c r="P3376" s="356"/>
      <c r="Q3376" s="356"/>
      <c r="R3376" s="304"/>
      <c r="S3376" s="356"/>
      <c r="T3376" s="304"/>
      <c r="U3376" s="356"/>
      <c r="V3376" s="304"/>
      <c r="W3376" s="308" t="s">
        <v>1411</v>
      </c>
      <c r="X3376" s="304" t="s">
        <v>213</v>
      </c>
      <c r="Y3376" s="366">
        <f t="shared" si="798"/>
        <v>274.5</v>
      </c>
      <c r="Z3376" s="304"/>
      <c r="AA3376" s="331">
        <v>0.36</v>
      </c>
      <c r="AB3376" s="304">
        <v>-999</v>
      </c>
      <c r="AC3376" s="304">
        <v>-999</v>
      </c>
      <c r="AD3376" s="366">
        <v>-999</v>
      </c>
      <c r="AE3376" s="304">
        <v>-999</v>
      </c>
      <c r="AF3376" s="304">
        <v>-999</v>
      </c>
      <c r="AG3376" s="304"/>
      <c r="AH3376" s="304">
        <v>1.20672E-2</v>
      </c>
      <c r="AI3376" s="312"/>
      <c r="AJ3376" s="332">
        <v>469</v>
      </c>
      <c r="AK3376" s="304">
        <f t="shared" si="797"/>
        <v>425</v>
      </c>
      <c r="AL3376" s="363">
        <v>0.43</v>
      </c>
      <c r="AM3376" s="389" t="str">
        <f t="shared" si="801"/>
        <v/>
      </c>
      <c r="AN3376" s="304"/>
      <c r="AO3376" s="304"/>
      <c r="AP3376" s="312"/>
      <c r="AQ3376" s="312"/>
      <c r="AR3376" s="312"/>
      <c r="AS3376" s="304"/>
      <c r="AT3376" s="312"/>
      <c r="AU3376" s="329">
        <f>VLOOKUP(C3376,[1]world!$A$2:$B$3555,2,FALSE)</f>
        <v>7</v>
      </c>
      <c r="AV3376" s="329">
        <v>388</v>
      </c>
      <c r="AW3376" s="304">
        <v>0.37</v>
      </c>
      <c r="AX3376" s="304">
        <v>-999</v>
      </c>
      <c r="AY3376" s="304">
        <v>-999</v>
      </c>
      <c r="AZ3376" s="304">
        <v>-999</v>
      </c>
      <c r="BA3376" s="304">
        <v>-999</v>
      </c>
      <c r="BB3376" s="304">
        <v>-999</v>
      </c>
      <c r="BC3376" s="304">
        <v>-999</v>
      </c>
      <c r="BD3376" s="304">
        <v>-999</v>
      </c>
      <c r="BE3376" s="304">
        <v>-999</v>
      </c>
      <c r="BF3376" s="304">
        <v>-999</v>
      </c>
      <c r="BG3376" s="304">
        <v>-999</v>
      </c>
      <c r="BH3376" s="304">
        <v>-999</v>
      </c>
      <c r="BI3376" s="304">
        <v>-999</v>
      </c>
      <c r="BJ3376" s="304" t="s">
        <v>4954</v>
      </c>
      <c r="BK3376" s="304" t="s">
        <v>4954</v>
      </c>
      <c r="BL3376" s="304" t="s">
        <v>4954</v>
      </c>
    </row>
    <row r="3377" spans="1:64" ht="15" hidden="1" customHeight="1" x14ac:dyDescent="0.2">
      <c r="A3377" s="304" t="s">
        <v>4901</v>
      </c>
      <c r="B3377" s="304" t="s">
        <v>5979</v>
      </c>
      <c r="C3377" s="304">
        <v>3522</v>
      </c>
      <c r="D3377" s="349" t="s">
        <v>1478</v>
      </c>
      <c r="E3377" s="309">
        <v>-999</v>
      </c>
      <c r="F3377" s="309"/>
      <c r="G3377" s="324">
        <v>-42.089700000000001</v>
      </c>
      <c r="H3377" s="324">
        <v>173.25729999999999</v>
      </c>
      <c r="I3377" s="324" t="s">
        <v>232</v>
      </c>
      <c r="J3377" s="368">
        <f>GEOMEAN(Y3377,AV3377,AK3377)</f>
        <v>561.04170050436721</v>
      </c>
      <c r="K3377" s="331">
        <f t="shared" si="806"/>
        <v>0.38547027482550061</v>
      </c>
      <c r="L3377" s="304" t="str">
        <f t="shared" si="796"/>
        <v>C</v>
      </c>
      <c r="M3377" s="388" t="s">
        <v>6089</v>
      </c>
      <c r="N3377" s="304"/>
      <c r="O3377" s="304"/>
      <c r="P3377" s="356"/>
      <c r="Q3377" s="356"/>
      <c r="R3377" s="304"/>
      <c r="S3377" s="356"/>
      <c r="T3377" s="304"/>
      <c r="U3377" s="356"/>
      <c r="V3377" s="304"/>
      <c r="W3377" s="308" t="s">
        <v>1398</v>
      </c>
      <c r="X3377" s="304" t="s">
        <v>205</v>
      </c>
      <c r="Y3377" s="366">
        <f t="shared" si="798"/>
        <v>424.8</v>
      </c>
      <c r="Z3377" s="304"/>
      <c r="AA3377" s="331">
        <v>0.36</v>
      </c>
      <c r="AB3377" s="304">
        <v>-999</v>
      </c>
      <c r="AC3377" s="304">
        <v>-999</v>
      </c>
      <c r="AD3377" s="366">
        <v>-999</v>
      </c>
      <c r="AE3377" s="304">
        <v>-999</v>
      </c>
      <c r="AF3377" s="304">
        <v>-999</v>
      </c>
      <c r="AG3377" s="304"/>
      <c r="AH3377" s="304">
        <v>8.6428599999999994E-2</v>
      </c>
      <c r="AI3377" s="312"/>
      <c r="AJ3377" s="332">
        <v>760</v>
      </c>
      <c r="AK3377" s="304">
        <f t="shared" si="797"/>
        <v>760</v>
      </c>
      <c r="AL3377" s="363">
        <v>0.43</v>
      </c>
      <c r="AM3377" s="389" t="str">
        <f t="shared" si="801"/>
        <v/>
      </c>
      <c r="AN3377" s="304"/>
      <c r="AO3377" s="304"/>
      <c r="AP3377" s="312"/>
      <c r="AQ3377" s="312"/>
      <c r="AR3377" s="312"/>
      <c r="AS3377" s="304"/>
      <c r="AT3377" s="312"/>
      <c r="AU3377" s="329">
        <f>VLOOKUP(C3377,[1]world!$A$2:$B$3555,2,FALSE)</f>
        <v>3</v>
      </c>
      <c r="AV3377" s="329">
        <v>547</v>
      </c>
      <c r="AW3377" s="304">
        <v>0.37</v>
      </c>
      <c r="AX3377" s="304">
        <v>-999</v>
      </c>
      <c r="AY3377" s="304">
        <v>-999</v>
      </c>
      <c r="AZ3377" s="304">
        <v>-999</v>
      </c>
      <c r="BA3377" s="304">
        <v>-999</v>
      </c>
      <c r="BB3377" s="304">
        <v>-999</v>
      </c>
      <c r="BC3377" s="304">
        <v>-999</v>
      </c>
      <c r="BD3377" s="304">
        <v>-999</v>
      </c>
      <c r="BE3377" s="304">
        <v>-999</v>
      </c>
      <c r="BF3377" s="304">
        <v>-999</v>
      </c>
      <c r="BG3377" s="304">
        <v>-999</v>
      </c>
      <c r="BH3377" s="304">
        <v>-999</v>
      </c>
      <c r="BI3377" s="304">
        <v>-999</v>
      </c>
      <c r="BJ3377" s="304" t="s">
        <v>4954</v>
      </c>
      <c r="BK3377" s="304" t="s">
        <v>4954</v>
      </c>
      <c r="BL3377" s="304" t="s">
        <v>4954</v>
      </c>
    </row>
    <row r="3378" spans="1:64" ht="15" hidden="1" customHeight="1" x14ac:dyDescent="0.2">
      <c r="A3378" s="304" t="s">
        <v>4901</v>
      </c>
      <c r="B3378" s="304" t="s">
        <v>5979</v>
      </c>
      <c r="C3378" s="304">
        <v>3523</v>
      </c>
      <c r="D3378" s="349" t="s">
        <v>4573</v>
      </c>
      <c r="E3378" s="309">
        <v>-999</v>
      </c>
      <c r="F3378" s="309"/>
      <c r="G3378" s="324">
        <v>-45.669400000000003</v>
      </c>
      <c r="H3378" s="324">
        <v>168.23779999999999</v>
      </c>
      <c r="I3378" s="324" t="s">
        <v>232</v>
      </c>
      <c r="J3378" s="368">
        <f>GEOMEAN(Y3378,AV3378,AK3378)</f>
        <v>336.97812347901242</v>
      </c>
      <c r="K3378" s="331">
        <f t="shared" si="806"/>
        <v>0.38547027482550061</v>
      </c>
      <c r="L3378" s="304" t="str">
        <f t="shared" si="796"/>
        <v>D</v>
      </c>
      <c r="M3378" s="388" t="s">
        <v>6089</v>
      </c>
      <c r="N3378" s="304"/>
      <c r="O3378" s="304"/>
      <c r="P3378" s="356"/>
      <c r="Q3378" s="356"/>
      <c r="R3378" s="304"/>
      <c r="S3378" s="356"/>
      <c r="T3378" s="304"/>
      <c r="U3378" s="356"/>
      <c r="V3378" s="304"/>
      <c r="W3378" s="308" t="s">
        <v>1414</v>
      </c>
      <c r="X3378" s="304" t="s">
        <v>213</v>
      </c>
      <c r="Y3378" s="366">
        <f t="shared" si="798"/>
        <v>274.5</v>
      </c>
      <c r="Z3378" s="304"/>
      <c r="AA3378" s="331">
        <v>0.36</v>
      </c>
      <c r="AB3378" s="304">
        <v>-999</v>
      </c>
      <c r="AC3378" s="304">
        <v>-999</v>
      </c>
      <c r="AD3378" s="366">
        <v>-999</v>
      </c>
      <c r="AE3378" s="304">
        <v>-999</v>
      </c>
      <c r="AF3378" s="304">
        <v>-999</v>
      </c>
      <c r="AG3378" s="304"/>
      <c r="AH3378" s="304">
        <v>9.8046399999999999E-3</v>
      </c>
      <c r="AI3378" s="312"/>
      <c r="AJ3378" s="332">
        <v>418</v>
      </c>
      <c r="AK3378" s="304">
        <f t="shared" si="797"/>
        <v>425</v>
      </c>
      <c r="AL3378" s="363">
        <v>0.43</v>
      </c>
      <c r="AM3378" s="389" t="str">
        <f t="shared" si="801"/>
        <v/>
      </c>
      <c r="AN3378" s="304"/>
      <c r="AO3378" s="304"/>
      <c r="AP3378" s="312"/>
      <c r="AQ3378" s="312"/>
      <c r="AR3378" s="312"/>
      <c r="AS3378" s="304"/>
      <c r="AT3378" s="312"/>
      <c r="AU3378" s="329">
        <f>VLOOKUP(C3378,[1]world!$A$2:$B$3555,2,FALSE)</f>
        <v>11</v>
      </c>
      <c r="AV3378" s="329">
        <v>328</v>
      </c>
      <c r="AW3378" s="304">
        <v>0.37</v>
      </c>
      <c r="AX3378" s="304">
        <v>-999</v>
      </c>
      <c r="AY3378" s="304">
        <v>-999</v>
      </c>
      <c r="AZ3378" s="304">
        <v>-999</v>
      </c>
      <c r="BA3378" s="304">
        <v>-999</v>
      </c>
      <c r="BB3378" s="304">
        <v>-999</v>
      </c>
      <c r="BC3378" s="304">
        <v>-999</v>
      </c>
      <c r="BD3378" s="304">
        <v>-999</v>
      </c>
      <c r="BE3378" s="304">
        <v>-999</v>
      </c>
      <c r="BF3378" s="304">
        <v>-999</v>
      </c>
      <c r="BG3378" s="304">
        <v>-999</v>
      </c>
      <c r="BH3378" s="304">
        <v>-999</v>
      </c>
      <c r="BI3378" s="304">
        <v>-999</v>
      </c>
      <c r="BJ3378" s="304" t="s">
        <v>4954</v>
      </c>
      <c r="BK3378" s="304" t="s">
        <v>4954</v>
      </c>
      <c r="BL3378" s="304" t="s">
        <v>4954</v>
      </c>
    </row>
    <row r="3379" spans="1:64" ht="15" hidden="1" customHeight="1" x14ac:dyDescent="0.2">
      <c r="A3379" s="304" t="s">
        <v>4901</v>
      </c>
      <c r="B3379" s="304" t="s">
        <v>5979</v>
      </c>
      <c r="C3379" s="304">
        <v>3524</v>
      </c>
      <c r="D3379" s="349" t="s">
        <v>4430</v>
      </c>
      <c r="E3379" s="309">
        <v>-999</v>
      </c>
      <c r="F3379" s="309"/>
      <c r="G3379" s="324">
        <v>-41.126399999999997</v>
      </c>
      <c r="H3379" s="324">
        <v>173.0094</v>
      </c>
      <c r="I3379" s="324" t="s">
        <v>232</v>
      </c>
      <c r="J3379" s="368">
        <f>GEOMEAN(Y3379,AV3379,AK3379)</f>
        <v>299.64307551812311</v>
      </c>
      <c r="K3379" s="331">
        <f t="shared" si="806"/>
        <v>0.38547027482550061</v>
      </c>
      <c r="L3379" s="304" t="str">
        <f t="shared" si="796"/>
        <v>D</v>
      </c>
      <c r="M3379" s="388" t="s">
        <v>6089</v>
      </c>
      <c r="N3379" s="304"/>
      <c r="O3379" s="304"/>
      <c r="P3379" s="356"/>
      <c r="Q3379" s="356"/>
      <c r="R3379" s="304"/>
      <c r="S3379" s="356"/>
      <c r="T3379" s="304"/>
      <c r="U3379" s="356"/>
      <c r="V3379" s="304"/>
      <c r="W3379" s="308" t="s">
        <v>1414</v>
      </c>
      <c r="X3379" s="304" t="s">
        <v>213</v>
      </c>
      <c r="Y3379" s="366">
        <f t="shared" si="798"/>
        <v>274.5</v>
      </c>
      <c r="Z3379" s="304"/>
      <c r="AA3379" s="331">
        <v>0.36</v>
      </c>
      <c r="AB3379" s="304">
        <v>-999</v>
      </c>
      <c r="AC3379" s="304">
        <v>-999</v>
      </c>
      <c r="AD3379" s="366">
        <v>-999</v>
      </c>
      <c r="AE3379" s="304">
        <v>-999</v>
      </c>
      <c r="AF3379" s="304">
        <v>-999</v>
      </c>
      <c r="AG3379" s="304"/>
      <c r="AH3379" s="304">
        <v>3.0424599999999999E-3</v>
      </c>
      <c r="AI3379" s="312"/>
      <c r="AJ3379" s="332">
        <v>271</v>
      </c>
      <c r="AK3379" s="304">
        <f t="shared" si="797"/>
        <v>270</v>
      </c>
      <c r="AL3379" s="363">
        <v>0.43</v>
      </c>
      <c r="AM3379" s="389" t="str">
        <f t="shared" si="801"/>
        <v/>
      </c>
      <c r="AN3379" s="304"/>
      <c r="AO3379" s="304"/>
      <c r="AP3379" s="312"/>
      <c r="AQ3379" s="312"/>
      <c r="AR3379" s="312"/>
      <c r="AS3379" s="304"/>
      <c r="AT3379" s="312"/>
      <c r="AU3379" s="329">
        <f>VLOOKUP(C3379,[1]world!$A$2:$B$3555,2,FALSE)</f>
        <v>15</v>
      </c>
      <c r="AV3379" s="329">
        <v>363</v>
      </c>
      <c r="AW3379" s="304">
        <v>0.37</v>
      </c>
      <c r="AX3379" s="304">
        <v>-999</v>
      </c>
      <c r="AY3379" s="304">
        <v>-999</v>
      </c>
      <c r="AZ3379" s="304">
        <v>-999</v>
      </c>
      <c r="BA3379" s="304">
        <v>-999</v>
      </c>
      <c r="BB3379" s="304">
        <v>-999</v>
      </c>
      <c r="BC3379" s="304">
        <v>-999</v>
      </c>
      <c r="BD3379" s="304">
        <v>-999</v>
      </c>
      <c r="BE3379" s="304">
        <v>-999</v>
      </c>
      <c r="BF3379" s="304">
        <v>-999</v>
      </c>
      <c r="BG3379" s="304">
        <v>-999</v>
      </c>
      <c r="BH3379" s="304">
        <v>-999</v>
      </c>
      <c r="BI3379" s="304">
        <v>-999</v>
      </c>
      <c r="BJ3379" s="304" t="s">
        <v>4954</v>
      </c>
      <c r="BK3379" s="304" t="s">
        <v>4954</v>
      </c>
      <c r="BL3379" s="304" t="s">
        <v>4954</v>
      </c>
    </row>
    <row r="3380" spans="1:64" ht="15" hidden="1" customHeight="1" x14ac:dyDescent="0.2">
      <c r="A3380" s="304" t="s">
        <v>4901</v>
      </c>
      <c r="B3380" s="304" t="s">
        <v>5979</v>
      </c>
      <c r="C3380" s="304">
        <v>3527</v>
      </c>
      <c r="D3380" s="349" t="s">
        <v>5926</v>
      </c>
      <c r="E3380" s="309" t="s">
        <v>4542</v>
      </c>
      <c r="F3380" s="309"/>
      <c r="G3380" s="324">
        <v>-43.497100000000003</v>
      </c>
      <c r="H3380" s="324">
        <v>172.71789999999999</v>
      </c>
      <c r="I3380" s="324" t="s">
        <v>232</v>
      </c>
      <c r="J3380" s="397">
        <f>P3380</f>
        <v>211</v>
      </c>
      <c r="K3380" s="331">
        <v>0.1</v>
      </c>
      <c r="L3380" s="304" t="str">
        <f t="shared" si="796"/>
        <v>D</v>
      </c>
      <c r="M3380" s="388">
        <v>0</v>
      </c>
      <c r="N3380" s="304"/>
      <c r="O3380" s="356">
        <v>36.6</v>
      </c>
      <c r="P3380" s="397">
        <v>211</v>
      </c>
      <c r="Q3380" s="356"/>
      <c r="R3380" s="304" t="s">
        <v>5933</v>
      </c>
      <c r="S3380" s="356"/>
      <c r="T3380" s="304"/>
      <c r="U3380" s="356"/>
      <c r="V3380" s="304"/>
      <c r="W3380" s="308" t="s">
        <v>1414</v>
      </c>
      <c r="X3380" s="304" t="s">
        <v>213</v>
      </c>
      <c r="Y3380" s="366">
        <f t="shared" si="798"/>
        <v>274.5</v>
      </c>
      <c r="Z3380" s="304"/>
      <c r="AA3380" s="331">
        <v>0.36</v>
      </c>
      <c r="AB3380" s="304">
        <v>-999</v>
      </c>
      <c r="AC3380" s="304">
        <v>-999</v>
      </c>
      <c r="AD3380" s="366">
        <v>-999</v>
      </c>
      <c r="AE3380" s="304">
        <v>-999</v>
      </c>
      <c r="AF3380" s="304">
        <v>-999</v>
      </c>
      <c r="AG3380" s="304"/>
      <c r="AH3380" s="304">
        <v>2.2932400000000002E-3</v>
      </c>
      <c r="AI3380" s="312"/>
      <c r="AJ3380" s="332">
        <v>249</v>
      </c>
      <c r="AK3380" s="304">
        <f t="shared" si="797"/>
        <v>270</v>
      </c>
      <c r="AL3380" s="304">
        <f>IF(AH3380&lt;=0.0022,0.2,0.43)</f>
        <v>0.43</v>
      </c>
      <c r="AM3380" s="389" t="str">
        <f t="shared" si="801"/>
        <v/>
      </c>
      <c r="AN3380" s="304"/>
      <c r="AO3380" s="304">
        <v>0.45</v>
      </c>
      <c r="AP3380" s="312"/>
      <c r="AQ3380" s="312" t="s">
        <v>5938</v>
      </c>
      <c r="AR3380" s="312"/>
      <c r="AS3380" s="304"/>
      <c r="AT3380" s="312"/>
      <c r="AU3380" s="329">
        <f>VLOOKUP(C3380,[1]world!$A$2:$B$3555,2,FALSE)</f>
        <v>15</v>
      </c>
      <c r="AV3380" s="329">
        <v>363</v>
      </c>
      <c r="AW3380" s="304">
        <v>0.37</v>
      </c>
      <c r="AX3380" s="304">
        <v>-999</v>
      </c>
      <c r="AY3380" s="304">
        <v>-999</v>
      </c>
      <c r="AZ3380" s="304">
        <v>-999</v>
      </c>
      <c r="BA3380" s="304">
        <v>-999</v>
      </c>
      <c r="BB3380" s="304">
        <v>-999</v>
      </c>
      <c r="BC3380" s="304">
        <v>-999</v>
      </c>
      <c r="BD3380" s="304">
        <v>-999</v>
      </c>
      <c r="BE3380" s="304">
        <v>-999</v>
      </c>
      <c r="BF3380" s="304">
        <v>-999</v>
      </c>
      <c r="BG3380" s="304">
        <v>-999</v>
      </c>
      <c r="BH3380" s="304">
        <v>-999</v>
      </c>
      <c r="BI3380" s="304">
        <v>-999</v>
      </c>
      <c r="BJ3380" s="304" t="s">
        <v>4954</v>
      </c>
      <c r="BK3380" s="304" t="s">
        <v>4954</v>
      </c>
      <c r="BL3380" s="304" t="s">
        <v>4954</v>
      </c>
    </row>
    <row r="3381" spans="1:64" ht="15" hidden="1" customHeight="1" x14ac:dyDescent="0.2">
      <c r="A3381" s="304" t="s">
        <v>4901</v>
      </c>
      <c r="B3381" s="304" t="s">
        <v>5979</v>
      </c>
      <c r="C3381" s="304">
        <v>3529</v>
      </c>
      <c r="D3381" s="349" t="s">
        <v>4562</v>
      </c>
      <c r="E3381" s="309">
        <v>-999</v>
      </c>
      <c r="F3381" s="309"/>
      <c r="G3381" s="324">
        <v>-43.999299999999998</v>
      </c>
      <c r="H3381" s="324">
        <v>168.66050000000001</v>
      </c>
      <c r="I3381" s="324" t="s">
        <v>232</v>
      </c>
      <c r="J3381" s="368">
        <f>GEOMEAN(Y3381,AV3381,AK3381)</f>
        <v>399.61293286005372</v>
      </c>
      <c r="K3381" s="331">
        <f t="shared" ref="K3381:K3382" si="807">GEOMEAN(AA3381,AL3381,AW3381)</f>
        <v>0.38547027482550061</v>
      </c>
      <c r="L3381" s="304" t="str">
        <f t="shared" si="796"/>
        <v>C</v>
      </c>
      <c r="M3381" s="388" t="s">
        <v>6089</v>
      </c>
      <c r="N3381" s="304"/>
      <c r="O3381" s="304"/>
      <c r="P3381" s="356"/>
      <c r="Q3381" s="356"/>
      <c r="R3381" s="304"/>
      <c r="S3381" s="356"/>
      <c r="T3381" s="304"/>
      <c r="U3381" s="356"/>
      <c r="V3381" s="304"/>
      <c r="W3381" s="308" t="s">
        <v>1414</v>
      </c>
      <c r="X3381" s="304" t="s">
        <v>213</v>
      </c>
      <c r="Y3381" s="366">
        <f t="shared" si="798"/>
        <v>274.5</v>
      </c>
      <c r="Z3381" s="304"/>
      <c r="AA3381" s="331">
        <v>0.36</v>
      </c>
      <c r="AB3381" s="304">
        <v>-999</v>
      </c>
      <c r="AC3381" s="304">
        <v>-999</v>
      </c>
      <c r="AD3381" s="366">
        <v>-999</v>
      </c>
      <c r="AE3381" s="304">
        <v>-999</v>
      </c>
      <c r="AF3381" s="304">
        <v>-999</v>
      </c>
      <c r="AG3381" s="304"/>
      <c r="AH3381" s="304">
        <v>1.16796E-2</v>
      </c>
      <c r="AI3381" s="312"/>
      <c r="AJ3381" s="332">
        <v>460</v>
      </c>
      <c r="AK3381" s="304">
        <f t="shared" si="797"/>
        <v>425</v>
      </c>
      <c r="AL3381" s="363">
        <v>0.43</v>
      </c>
      <c r="AM3381" s="389" t="str">
        <f t="shared" si="801"/>
        <v/>
      </c>
      <c r="AN3381" s="304"/>
      <c r="AO3381" s="304"/>
      <c r="AP3381" s="312"/>
      <c r="AQ3381" s="312"/>
      <c r="AR3381" s="312"/>
      <c r="AS3381" s="304"/>
      <c r="AT3381" s="312"/>
      <c r="AU3381" s="329">
        <f>VLOOKUP(C3381,[1]world!$A$2:$B$3555,2,FALSE)</f>
        <v>3</v>
      </c>
      <c r="AV3381" s="329">
        <v>547</v>
      </c>
      <c r="AW3381" s="304">
        <v>0.37</v>
      </c>
      <c r="AX3381" s="304">
        <v>-999</v>
      </c>
      <c r="AY3381" s="304">
        <v>-999</v>
      </c>
      <c r="AZ3381" s="304">
        <v>-999</v>
      </c>
      <c r="BA3381" s="304">
        <v>-999</v>
      </c>
      <c r="BB3381" s="304">
        <v>-999</v>
      </c>
      <c r="BC3381" s="304">
        <v>-999</v>
      </c>
      <c r="BD3381" s="304">
        <v>-999</v>
      </c>
      <c r="BE3381" s="304">
        <v>-999</v>
      </c>
      <c r="BF3381" s="304">
        <v>-999</v>
      </c>
      <c r="BG3381" s="304">
        <v>-999</v>
      </c>
      <c r="BH3381" s="304">
        <v>-999</v>
      </c>
      <c r="BI3381" s="304">
        <v>-999</v>
      </c>
      <c r="BJ3381" s="304" t="s">
        <v>4954</v>
      </c>
      <c r="BK3381" s="304" t="s">
        <v>4954</v>
      </c>
      <c r="BL3381" s="304" t="s">
        <v>4954</v>
      </c>
    </row>
    <row r="3382" spans="1:64" ht="15" hidden="1" customHeight="1" x14ac:dyDescent="0.2">
      <c r="A3382" s="304" t="s">
        <v>4901</v>
      </c>
      <c r="B3382" s="304" t="s">
        <v>5979</v>
      </c>
      <c r="C3382" s="304">
        <v>3530</v>
      </c>
      <c r="D3382" s="349" t="s">
        <v>1407</v>
      </c>
      <c r="E3382" s="309">
        <v>-999</v>
      </c>
      <c r="F3382" s="309"/>
      <c r="G3382" s="324">
        <v>-45.101399999999998</v>
      </c>
      <c r="H3382" s="324">
        <v>170.96899999999999</v>
      </c>
      <c r="I3382" s="324" t="s">
        <v>212</v>
      </c>
      <c r="J3382" s="368">
        <f>GEOMEAN(Y3382,AV3382,AK3382)</f>
        <v>437.71758863608892</v>
      </c>
      <c r="K3382" s="331">
        <f t="shared" si="807"/>
        <v>0.38547027482550061</v>
      </c>
      <c r="L3382" s="304" t="str">
        <f t="shared" si="796"/>
        <v>C</v>
      </c>
      <c r="M3382" s="388" t="s">
        <v>6089</v>
      </c>
      <c r="N3382" s="304"/>
      <c r="O3382" s="304"/>
      <c r="P3382" s="356"/>
      <c r="Q3382" s="356"/>
      <c r="R3382" s="304"/>
      <c r="S3382" s="356"/>
      <c r="T3382" s="304"/>
      <c r="U3382" s="356"/>
      <c r="V3382" s="304"/>
      <c r="W3382" s="308" t="s">
        <v>1408</v>
      </c>
      <c r="X3382" s="304" t="s">
        <v>213</v>
      </c>
      <c r="Y3382" s="366">
        <f t="shared" si="798"/>
        <v>274.5</v>
      </c>
      <c r="Z3382" s="304"/>
      <c r="AA3382" s="331">
        <v>0.36</v>
      </c>
      <c r="AB3382" s="304">
        <v>-999</v>
      </c>
      <c r="AC3382" s="304">
        <v>-999</v>
      </c>
      <c r="AD3382" s="366">
        <v>-999</v>
      </c>
      <c r="AE3382" s="304">
        <v>-999</v>
      </c>
      <c r="AF3382" s="304">
        <v>-999</v>
      </c>
      <c r="AG3382" s="304"/>
      <c r="AH3382" s="304">
        <v>5.1078499999999999E-2</v>
      </c>
      <c r="AI3382" s="312"/>
      <c r="AJ3382" s="332">
        <v>760</v>
      </c>
      <c r="AK3382" s="304">
        <f t="shared" si="797"/>
        <v>760</v>
      </c>
      <c r="AL3382" s="363">
        <v>0.43</v>
      </c>
      <c r="AM3382" s="389" t="str">
        <f t="shared" si="801"/>
        <v/>
      </c>
      <c r="AN3382" s="304"/>
      <c r="AO3382" s="304"/>
      <c r="AP3382" s="312"/>
      <c r="AQ3382" s="312"/>
      <c r="AR3382" s="312"/>
      <c r="AS3382" s="304"/>
      <c r="AT3382" s="312"/>
      <c r="AU3382" s="329">
        <f>VLOOKUP(C3382,[1]world!$A$2:$B$3555,2,FALSE)</f>
        <v>5</v>
      </c>
      <c r="AV3382" s="329">
        <v>402</v>
      </c>
      <c r="AW3382" s="304">
        <v>0.37</v>
      </c>
      <c r="AX3382" s="304">
        <v>-999</v>
      </c>
      <c r="AY3382" s="304">
        <v>-999</v>
      </c>
      <c r="AZ3382" s="304">
        <v>-999</v>
      </c>
      <c r="BA3382" s="304">
        <v>-999</v>
      </c>
      <c r="BB3382" s="304">
        <v>-999</v>
      </c>
      <c r="BC3382" s="304">
        <v>-999</v>
      </c>
      <c r="BD3382" s="304">
        <v>-999</v>
      </c>
      <c r="BE3382" s="304">
        <v>-999</v>
      </c>
      <c r="BF3382" s="304">
        <v>-999</v>
      </c>
      <c r="BG3382" s="304">
        <v>-999</v>
      </c>
      <c r="BH3382" s="304">
        <v>-999</v>
      </c>
      <c r="BI3382" s="304">
        <v>-999</v>
      </c>
      <c r="BJ3382" s="304" t="s">
        <v>4954</v>
      </c>
      <c r="BK3382" s="304" t="s">
        <v>4954</v>
      </c>
      <c r="BL3382" s="304" t="s">
        <v>4954</v>
      </c>
    </row>
    <row r="3383" spans="1:64" ht="15" hidden="1" customHeight="1" x14ac:dyDescent="0.2">
      <c r="A3383" s="304" t="s">
        <v>4901</v>
      </c>
      <c r="B3383" s="304" t="s">
        <v>5979</v>
      </c>
      <c r="C3383" s="304">
        <v>3532</v>
      </c>
      <c r="D3383" s="349" t="s">
        <v>1331</v>
      </c>
      <c r="E3383" s="309">
        <v>-999</v>
      </c>
      <c r="F3383" s="309"/>
      <c r="G3383" s="324">
        <v>-45.886000000000003</v>
      </c>
      <c r="H3383" s="324">
        <v>170.5977</v>
      </c>
      <c r="I3383" s="324" t="s">
        <v>212</v>
      </c>
      <c r="J3383" s="368">
        <f>GEOMEAN(AV3383,AJ3383)</f>
        <v>543.02854436944654</v>
      </c>
      <c r="K3383" s="331">
        <f>GEOMEAN(AL3383,AW3383)</f>
        <v>0.39887341350358263</v>
      </c>
      <c r="L3383" s="304" t="str">
        <f t="shared" si="796"/>
        <v>C</v>
      </c>
      <c r="M3383" s="388" t="s">
        <v>6097</v>
      </c>
      <c r="N3383" s="304"/>
      <c r="O3383" s="304"/>
      <c r="P3383" s="356"/>
      <c r="Q3383" s="356"/>
      <c r="R3383" s="304"/>
      <c r="S3383" s="356"/>
      <c r="T3383" s="304"/>
      <c r="U3383" s="356"/>
      <c r="V3383" s="304"/>
      <c r="W3383" s="308" t="s">
        <v>624</v>
      </c>
      <c r="X3383" s="304">
        <v>-999</v>
      </c>
      <c r="Y3383" s="366" t="str">
        <f t="shared" si="798"/>
        <v>-</v>
      </c>
      <c r="Z3383" s="304"/>
      <c r="AA3383" s="304"/>
      <c r="AB3383" s="304">
        <v>-999</v>
      </c>
      <c r="AC3383" s="304">
        <v>-999</v>
      </c>
      <c r="AD3383" s="366">
        <v>-999</v>
      </c>
      <c r="AE3383" s="304">
        <v>-999</v>
      </c>
      <c r="AF3383" s="304">
        <v>-999</v>
      </c>
      <c r="AG3383" s="304"/>
      <c r="AH3383" s="304">
        <v>5.5191200000000003E-2</v>
      </c>
      <c r="AI3383" s="312"/>
      <c r="AJ3383" s="332">
        <v>760</v>
      </c>
      <c r="AK3383" s="304">
        <f t="shared" si="797"/>
        <v>760</v>
      </c>
      <c r="AL3383" s="363">
        <v>0.43</v>
      </c>
      <c r="AM3383" s="389" t="str">
        <f t="shared" si="801"/>
        <v/>
      </c>
      <c r="AN3383" s="304"/>
      <c r="AO3383" s="304"/>
      <c r="AP3383" s="312"/>
      <c r="AQ3383" s="312"/>
      <c r="AR3383" s="312"/>
      <c r="AS3383" s="304"/>
      <c r="AT3383" s="312"/>
      <c r="AU3383" s="329">
        <f>VLOOKUP(C3383,[1]world!$A$2:$B$3555,2,FALSE)</f>
        <v>7</v>
      </c>
      <c r="AV3383" s="329">
        <v>388</v>
      </c>
      <c r="AW3383" s="304">
        <v>0.37</v>
      </c>
      <c r="AX3383" s="304">
        <v>-999</v>
      </c>
      <c r="AY3383" s="304">
        <v>-999</v>
      </c>
      <c r="AZ3383" s="304">
        <v>-999</v>
      </c>
      <c r="BA3383" s="304">
        <v>-999</v>
      </c>
      <c r="BB3383" s="304">
        <v>-999</v>
      </c>
      <c r="BC3383" s="304">
        <v>-999</v>
      </c>
      <c r="BD3383" s="304">
        <v>-999</v>
      </c>
      <c r="BE3383" s="304">
        <v>-999</v>
      </c>
      <c r="BF3383" s="304">
        <v>-999</v>
      </c>
      <c r="BG3383" s="304">
        <v>-999</v>
      </c>
      <c r="BH3383" s="304">
        <v>-999</v>
      </c>
      <c r="BI3383" s="304">
        <v>-999</v>
      </c>
      <c r="BJ3383" s="304" t="s">
        <v>4954</v>
      </c>
      <c r="BK3383" s="304" t="s">
        <v>4954</v>
      </c>
      <c r="BL3383" s="304" t="s">
        <v>4954</v>
      </c>
    </row>
    <row r="3384" spans="1:64" ht="15" hidden="1" customHeight="1" x14ac:dyDescent="0.2">
      <c r="A3384" s="304" t="s">
        <v>4901</v>
      </c>
      <c r="B3384" s="304" t="s">
        <v>5979</v>
      </c>
      <c r="C3384" s="304">
        <v>3534</v>
      </c>
      <c r="D3384" s="349" t="s">
        <v>1416</v>
      </c>
      <c r="E3384" s="309">
        <v>-999</v>
      </c>
      <c r="F3384" s="309"/>
      <c r="G3384" s="324">
        <v>-43.9253</v>
      </c>
      <c r="H3384" s="324">
        <v>171.23660000000001</v>
      </c>
      <c r="I3384" s="324" t="s">
        <v>232</v>
      </c>
      <c r="J3384" s="368">
        <f>GEOMEAN(Y3384,AV3384,AK3384)</f>
        <v>551.30062656880864</v>
      </c>
      <c r="K3384" s="331">
        <f t="shared" ref="K3384:K3387" si="808">GEOMEAN(AA3384,AL3384,AW3384)</f>
        <v>0.38547027482550061</v>
      </c>
      <c r="L3384" s="304" t="str">
        <f t="shared" si="796"/>
        <v>C</v>
      </c>
      <c r="M3384" s="388" t="s">
        <v>6089</v>
      </c>
      <c r="N3384" s="304"/>
      <c r="O3384" s="304"/>
      <c r="P3384" s="356"/>
      <c r="Q3384" s="356"/>
      <c r="R3384" s="304"/>
      <c r="S3384" s="356"/>
      <c r="T3384" s="304"/>
      <c r="U3384" s="356"/>
      <c r="V3384" s="304"/>
      <c r="W3384" s="308" t="s">
        <v>1398</v>
      </c>
      <c r="X3384" s="304" t="s">
        <v>205</v>
      </c>
      <c r="Y3384" s="366">
        <f t="shared" si="798"/>
        <v>424.8</v>
      </c>
      <c r="Z3384" s="304"/>
      <c r="AA3384" s="331">
        <v>0.36</v>
      </c>
      <c r="AB3384" s="304">
        <v>-999</v>
      </c>
      <c r="AC3384" s="304">
        <v>-999</v>
      </c>
      <c r="AD3384" s="366">
        <v>-999</v>
      </c>
      <c r="AE3384" s="304">
        <v>-999</v>
      </c>
      <c r="AF3384" s="304">
        <v>-999</v>
      </c>
      <c r="AG3384" s="304"/>
      <c r="AH3384" s="304">
        <v>4.6325499999999999E-2</v>
      </c>
      <c r="AI3384" s="312"/>
      <c r="AJ3384" s="332">
        <v>760</v>
      </c>
      <c r="AK3384" s="304">
        <f t="shared" si="797"/>
        <v>760</v>
      </c>
      <c r="AL3384" s="363">
        <v>0.43</v>
      </c>
      <c r="AM3384" s="389" t="str">
        <f t="shared" si="801"/>
        <v/>
      </c>
      <c r="AN3384" s="304"/>
      <c r="AO3384" s="304"/>
      <c r="AP3384" s="312"/>
      <c r="AQ3384" s="312"/>
      <c r="AR3384" s="312"/>
      <c r="AS3384" s="304"/>
      <c r="AT3384" s="312"/>
      <c r="AU3384" s="329">
        <f>VLOOKUP(C3384,[1]world!$A$2:$B$3555,2,FALSE)</f>
        <v>1</v>
      </c>
      <c r="AV3384" s="329">
        <v>519</v>
      </c>
      <c r="AW3384" s="304">
        <v>0.37</v>
      </c>
      <c r="AX3384" s="304">
        <v>-999</v>
      </c>
      <c r="AY3384" s="304">
        <v>-999</v>
      </c>
      <c r="AZ3384" s="304">
        <v>-999</v>
      </c>
      <c r="BA3384" s="304">
        <v>-999</v>
      </c>
      <c r="BB3384" s="304">
        <v>-999</v>
      </c>
      <c r="BC3384" s="304">
        <v>-999</v>
      </c>
      <c r="BD3384" s="304">
        <v>-999</v>
      </c>
      <c r="BE3384" s="304">
        <v>-999</v>
      </c>
      <c r="BF3384" s="304">
        <v>-999</v>
      </c>
      <c r="BG3384" s="304">
        <v>-999</v>
      </c>
      <c r="BH3384" s="304">
        <v>-999</v>
      </c>
      <c r="BI3384" s="304">
        <v>-999</v>
      </c>
      <c r="BJ3384" s="304" t="s">
        <v>4954</v>
      </c>
      <c r="BK3384" s="304" t="s">
        <v>4954</v>
      </c>
      <c r="BL3384" s="304" t="s">
        <v>4954</v>
      </c>
    </row>
    <row r="3385" spans="1:64" ht="15" hidden="1" customHeight="1" x14ac:dyDescent="0.2">
      <c r="A3385" s="304" t="s">
        <v>4901</v>
      </c>
      <c r="B3385" s="304" t="s">
        <v>5979</v>
      </c>
      <c r="C3385" s="304">
        <v>3535</v>
      </c>
      <c r="D3385" s="349" t="s">
        <v>1489</v>
      </c>
      <c r="E3385" s="309">
        <v>-999</v>
      </c>
      <c r="F3385" s="309"/>
      <c r="G3385" s="324">
        <v>-41.226199999999999</v>
      </c>
      <c r="H3385" s="324">
        <v>174.8793</v>
      </c>
      <c r="I3385" s="324" t="s">
        <v>206</v>
      </c>
      <c r="J3385" s="368">
        <f>GEOMEAN(Y3385,AV3385,AK3385)</f>
        <v>306.36979514415833</v>
      </c>
      <c r="K3385" s="331">
        <f t="shared" si="808"/>
        <v>0.38547027482550061</v>
      </c>
      <c r="L3385" s="304" t="str">
        <f t="shared" si="796"/>
        <v>D</v>
      </c>
      <c r="M3385" s="388" t="s">
        <v>6089</v>
      </c>
      <c r="N3385" s="304"/>
      <c r="O3385" s="304"/>
      <c r="P3385" s="356"/>
      <c r="Q3385" s="356"/>
      <c r="R3385" s="304"/>
      <c r="S3385" s="356"/>
      <c r="T3385" s="304"/>
      <c r="U3385" s="356"/>
      <c r="V3385" s="304"/>
      <c r="W3385" s="308" t="s">
        <v>1434</v>
      </c>
      <c r="X3385" s="304" t="s">
        <v>213</v>
      </c>
      <c r="Y3385" s="366">
        <f t="shared" si="798"/>
        <v>274.5</v>
      </c>
      <c r="Z3385" s="304"/>
      <c r="AA3385" s="331">
        <v>0.36</v>
      </c>
      <c r="AB3385" s="304">
        <v>-999</v>
      </c>
      <c r="AC3385" s="304">
        <v>-999</v>
      </c>
      <c r="AD3385" s="366">
        <v>-999</v>
      </c>
      <c r="AE3385" s="304">
        <v>-999</v>
      </c>
      <c r="AF3385" s="304">
        <v>-999</v>
      </c>
      <c r="AG3385" s="304"/>
      <c r="AH3385" s="304">
        <v>5.3060099999999999E-3</v>
      </c>
      <c r="AI3385" s="312"/>
      <c r="AJ3385" s="332">
        <v>324</v>
      </c>
      <c r="AK3385" s="304">
        <f t="shared" si="797"/>
        <v>270</v>
      </c>
      <c r="AL3385" s="363">
        <v>0.43</v>
      </c>
      <c r="AM3385" s="389" t="str">
        <f t="shared" si="801"/>
        <v/>
      </c>
      <c r="AN3385" s="304"/>
      <c r="AO3385" s="304"/>
      <c r="AP3385" s="312"/>
      <c r="AQ3385" s="312"/>
      <c r="AR3385" s="312"/>
      <c r="AS3385" s="304"/>
      <c r="AT3385" s="312"/>
      <c r="AU3385" s="329">
        <f>VLOOKUP(C3385,[1]world!$A$2:$B$3555,2,FALSE)</f>
        <v>7</v>
      </c>
      <c r="AV3385" s="329">
        <v>388</v>
      </c>
      <c r="AW3385" s="304">
        <v>0.37</v>
      </c>
      <c r="AX3385" s="304">
        <v>-999</v>
      </c>
      <c r="AY3385" s="304">
        <v>-999</v>
      </c>
      <c r="AZ3385" s="304">
        <v>-999</v>
      </c>
      <c r="BA3385" s="304">
        <v>-999</v>
      </c>
      <c r="BB3385" s="304">
        <v>-999</v>
      </c>
      <c r="BC3385" s="304">
        <v>-999</v>
      </c>
      <c r="BD3385" s="304">
        <v>-999</v>
      </c>
      <c r="BE3385" s="304">
        <v>-999</v>
      </c>
      <c r="BF3385" s="304">
        <v>-999</v>
      </c>
      <c r="BG3385" s="304">
        <v>-999</v>
      </c>
      <c r="BH3385" s="304">
        <v>-999</v>
      </c>
      <c r="BI3385" s="304">
        <v>-999</v>
      </c>
      <c r="BJ3385" s="304" t="s">
        <v>4954</v>
      </c>
      <c r="BK3385" s="304" t="s">
        <v>4954</v>
      </c>
      <c r="BL3385" s="304" t="s">
        <v>4954</v>
      </c>
    </row>
    <row r="3386" spans="1:64" ht="15" hidden="1" customHeight="1" x14ac:dyDescent="0.2">
      <c r="A3386" s="304" t="s">
        <v>4901</v>
      </c>
      <c r="B3386" s="304" t="s">
        <v>5979</v>
      </c>
      <c r="C3386" s="304">
        <v>3536</v>
      </c>
      <c r="D3386" s="349" t="s">
        <v>4432</v>
      </c>
      <c r="E3386" s="309">
        <v>-999</v>
      </c>
      <c r="F3386" s="309"/>
      <c r="G3386" s="324">
        <v>-41.133099999999999</v>
      </c>
      <c r="H3386" s="324">
        <v>174.8389</v>
      </c>
      <c r="I3386" s="324" t="s">
        <v>232</v>
      </c>
      <c r="J3386" s="368">
        <f>GEOMEAN(Y3386,AV3386,AK3386)</f>
        <v>380.52714811739708</v>
      </c>
      <c r="K3386" s="331">
        <f t="shared" si="808"/>
        <v>0.3544944201641162</v>
      </c>
      <c r="L3386" s="304" t="str">
        <f t="shared" si="796"/>
        <v>C</v>
      </c>
      <c r="M3386" s="388" t="s">
        <v>6089</v>
      </c>
      <c r="N3386" s="304"/>
      <c r="O3386" s="304"/>
      <c r="P3386" s="356"/>
      <c r="Q3386" s="356"/>
      <c r="R3386" s="304"/>
      <c r="S3386" s="356"/>
      <c r="T3386" s="304"/>
      <c r="U3386" s="356"/>
      <c r="V3386" s="304"/>
      <c r="W3386" s="308" t="s">
        <v>1401</v>
      </c>
      <c r="X3386" s="304" t="s">
        <v>240</v>
      </c>
      <c r="Y3386" s="366">
        <f t="shared" si="798"/>
        <v>181.5</v>
      </c>
      <c r="Z3386" s="304">
        <v>0.2</v>
      </c>
      <c r="AA3386" s="304">
        <v>0.28000000000000003</v>
      </c>
      <c r="AB3386" s="304">
        <v>-999</v>
      </c>
      <c r="AC3386" s="304">
        <v>-999</v>
      </c>
      <c r="AD3386" s="366">
        <v>-999</v>
      </c>
      <c r="AE3386" s="304">
        <v>-999</v>
      </c>
      <c r="AF3386" s="304">
        <v>-999</v>
      </c>
      <c r="AG3386" s="304"/>
      <c r="AH3386" s="304">
        <v>1.3576400000000001E-2</v>
      </c>
      <c r="AI3386" s="312"/>
      <c r="AJ3386" s="332">
        <v>505</v>
      </c>
      <c r="AK3386" s="304">
        <f t="shared" si="797"/>
        <v>555</v>
      </c>
      <c r="AL3386" s="363">
        <v>0.43</v>
      </c>
      <c r="AM3386" s="389" t="str">
        <f t="shared" si="801"/>
        <v/>
      </c>
      <c r="AN3386" s="304"/>
      <c r="AO3386" s="304"/>
      <c r="AP3386" s="312"/>
      <c r="AQ3386" s="312"/>
      <c r="AR3386" s="312"/>
      <c r="AS3386" s="304"/>
      <c r="AT3386" s="312"/>
      <c r="AU3386" s="329">
        <f>VLOOKUP(C3386,[1]world!$A$2:$B$3555,2,FALSE)</f>
        <v>3</v>
      </c>
      <c r="AV3386" s="329">
        <v>547</v>
      </c>
      <c r="AW3386" s="304">
        <v>0.37</v>
      </c>
      <c r="AX3386" s="304">
        <v>-999</v>
      </c>
      <c r="AY3386" s="304">
        <v>-999</v>
      </c>
      <c r="AZ3386" s="304">
        <v>-999</v>
      </c>
      <c r="BA3386" s="304">
        <v>-999</v>
      </c>
      <c r="BB3386" s="304">
        <v>-999</v>
      </c>
      <c r="BC3386" s="304">
        <v>-999</v>
      </c>
      <c r="BD3386" s="304">
        <v>-999</v>
      </c>
      <c r="BE3386" s="304">
        <v>-999</v>
      </c>
      <c r="BF3386" s="304">
        <v>-999</v>
      </c>
      <c r="BG3386" s="304">
        <v>-999</v>
      </c>
      <c r="BH3386" s="304">
        <v>-999</v>
      </c>
      <c r="BI3386" s="304">
        <v>-999</v>
      </c>
      <c r="BJ3386" s="304" t="s">
        <v>4954</v>
      </c>
      <c r="BK3386" s="304" t="s">
        <v>4954</v>
      </c>
      <c r="BL3386" s="304" t="s">
        <v>4954</v>
      </c>
    </row>
    <row r="3387" spans="1:64" ht="15" hidden="1" customHeight="1" x14ac:dyDescent="0.2">
      <c r="A3387" s="304" t="s">
        <v>4901</v>
      </c>
      <c r="B3387" s="304" t="s">
        <v>5979</v>
      </c>
      <c r="C3387" s="304">
        <v>3537</v>
      </c>
      <c r="D3387" s="349" t="s">
        <v>5927</v>
      </c>
      <c r="E3387" s="309" t="s">
        <v>1445</v>
      </c>
      <c r="F3387" s="309"/>
      <c r="G3387" s="324">
        <v>-43.494500000000002</v>
      </c>
      <c r="H3387" s="324">
        <v>172.60679999999999</v>
      </c>
      <c r="I3387" s="324" t="s">
        <v>232</v>
      </c>
      <c r="J3387" s="368">
        <f>GEOMEAN(Y3387,AV3387,AK3387)</f>
        <v>263.1966799746275</v>
      </c>
      <c r="K3387" s="331">
        <f t="shared" si="808"/>
        <v>0.30316646083251364</v>
      </c>
      <c r="L3387" s="304" t="str">
        <f t="shared" si="796"/>
        <v>D</v>
      </c>
      <c r="M3387" s="388" t="s">
        <v>6089</v>
      </c>
      <c r="N3387" s="304"/>
      <c r="O3387" s="304"/>
      <c r="P3387" s="356"/>
      <c r="Q3387" s="356"/>
      <c r="R3387" s="304" t="s">
        <v>5933</v>
      </c>
      <c r="S3387" s="356"/>
      <c r="T3387" s="304"/>
      <c r="U3387" s="356"/>
      <c r="V3387" s="304"/>
      <c r="W3387" s="308" t="s">
        <v>1414</v>
      </c>
      <c r="X3387" s="304" t="s">
        <v>213</v>
      </c>
      <c r="Y3387" s="366">
        <f t="shared" si="798"/>
        <v>274.5</v>
      </c>
      <c r="Z3387" s="304"/>
      <c r="AA3387" s="331">
        <v>0.36</v>
      </c>
      <c r="AB3387" s="304">
        <v>-999</v>
      </c>
      <c r="AC3387" s="304">
        <v>-999</v>
      </c>
      <c r="AD3387" s="366">
        <v>-999</v>
      </c>
      <c r="AE3387" s="304">
        <v>-999</v>
      </c>
      <c r="AF3387" s="304">
        <v>-999</v>
      </c>
      <c r="AG3387" s="304"/>
      <c r="AH3387" s="304">
        <v>3.7538900000000002E-3</v>
      </c>
      <c r="AI3387" s="312"/>
      <c r="AJ3387" s="332">
        <v>293</v>
      </c>
      <c r="AK3387" s="304">
        <f t="shared" si="797"/>
        <v>270</v>
      </c>
      <c r="AL3387" s="363">
        <v>0.43</v>
      </c>
      <c r="AM3387" s="389" t="str">
        <f t="shared" si="801"/>
        <v/>
      </c>
      <c r="AN3387" s="304"/>
      <c r="AO3387" s="304">
        <v>0.45</v>
      </c>
      <c r="AP3387" s="312"/>
      <c r="AQ3387" s="312" t="s">
        <v>5937</v>
      </c>
      <c r="AR3387" s="312"/>
      <c r="AS3387" s="304"/>
      <c r="AT3387" s="312"/>
      <c r="AU3387" s="329">
        <f>VLOOKUP(C3387,[1]world!$A$2:$B$3555,2,FALSE)</f>
        <v>16</v>
      </c>
      <c r="AV3387" s="329">
        <v>246</v>
      </c>
      <c r="AW3387" s="304">
        <v>0.18</v>
      </c>
      <c r="AX3387" s="304">
        <v>-999</v>
      </c>
      <c r="AY3387" s="304">
        <v>-999</v>
      </c>
      <c r="AZ3387" s="304">
        <v>-999</v>
      </c>
      <c r="BA3387" s="304">
        <v>-999</v>
      </c>
      <c r="BB3387" s="304">
        <v>-999</v>
      </c>
      <c r="BC3387" s="304">
        <v>-999</v>
      </c>
      <c r="BD3387" s="304">
        <v>-999</v>
      </c>
      <c r="BE3387" s="304">
        <v>-999</v>
      </c>
      <c r="BF3387" s="304">
        <v>-999</v>
      </c>
      <c r="BG3387" s="304">
        <v>-999</v>
      </c>
      <c r="BH3387" s="304">
        <v>-999</v>
      </c>
      <c r="BI3387" s="304">
        <v>-999</v>
      </c>
      <c r="BJ3387" s="304" t="s">
        <v>4954</v>
      </c>
      <c r="BK3387" s="304" t="s">
        <v>4954</v>
      </c>
      <c r="BL3387" s="304" t="s">
        <v>4954</v>
      </c>
    </row>
    <row r="3388" spans="1:64" ht="15" hidden="1" customHeight="1" x14ac:dyDescent="0.2">
      <c r="A3388" s="304" t="s">
        <v>4901</v>
      </c>
      <c r="B3388" s="304" t="s">
        <v>5979</v>
      </c>
      <c r="C3388" s="304">
        <v>3538</v>
      </c>
      <c r="D3388" s="349" t="s">
        <v>5928</v>
      </c>
      <c r="E3388" s="309" t="s">
        <v>1441</v>
      </c>
      <c r="F3388" s="309"/>
      <c r="G3388" s="324">
        <v>-43.527000000000001</v>
      </c>
      <c r="H3388" s="324">
        <v>172.70169999999999</v>
      </c>
      <c r="I3388" s="324" t="s">
        <v>232</v>
      </c>
      <c r="J3388" s="398">
        <v>206</v>
      </c>
      <c r="K3388" s="331">
        <v>0.1</v>
      </c>
      <c r="L3388" s="304" t="str">
        <f t="shared" si="796"/>
        <v>D</v>
      </c>
      <c r="M3388" s="388">
        <v>0</v>
      </c>
      <c r="N3388" s="304"/>
      <c r="O3388" s="356">
        <v>33.5</v>
      </c>
      <c r="P3388" s="398">
        <v>206</v>
      </c>
      <c r="Q3388" s="356"/>
      <c r="R3388" s="304" t="s">
        <v>5933</v>
      </c>
      <c r="S3388" s="356"/>
      <c r="T3388" s="304"/>
      <c r="U3388" s="356"/>
      <c r="V3388" s="304"/>
      <c r="W3388" s="308" t="s">
        <v>1414</v>
      </c>
      <c r="X3388" s="304" t="s">
        <v>213</v>
      </c>
      <c r="Y3388" s="366">
        <f t="shared" si="798"/>
        <v>274.5</v>
      </c>
      <c r="Z3388" s="304"/>
      <c r="AA3388" s="331">
        <v>0.36</v>
      </c>
      <c r="AB3388" s="304">
        <v>-999</v>
      </c>
      <c r="AC3388" s="304">
        <v>-999</v>
      </c>
      <c r="AD3388" s="366">
        <v>-999</v>
      </c>
      <c r="AE3388" s="304">
        <v>-999</v>
      </c>
      <c r="AF3388" s="304">
        <v>-999</v>
      </c>
      <c r="AG3388" s="304"/>
      <c r="AH3388" s="304">
        <v>3.0220899999999998E-3</v>
      </c>
      <c r="AI3388" s="312"/>
      <c r="AJ3388" s="332">
        <v>271</v>
      </c>
      <c r="AK3388" s="304">
        <f t="shared" si="797"/>
        <v>270</v>
      </c>
      <c r="AL3388" s="304">
        <f>IF(AH3388&lt;=0.0022,0.2,0.43)</f>
        <v>0.43</v>
      </c>
      <c r="AM3388" s="389" t="str">
        <f t="shared" si="801"/>
        <v/>
      </c>
      <c r="AN3388" s="304"/>
      <c r="AO3388" s="304">
        <v>0.45</v>
      </c>
      <c r="AP3388" s="312"/>
      <c r="AQ3388" s="312" t="s">
        <v>5936</v>
      </c>
      <c r="AR3388" s="312"/>
      <c r="AS3388" s="304"/>
      <c r="AT3388" s="312"/>
      <c r="AU3388" s="329">
        <f>VLOOKUP(C3388,[1]world!$A$2:$B$3555,2,FALSE)</f>
        <v>15</v>
      </c>
      <c r="AV3388" s="329">
        <v>363</v>
      </c>
      <c r="AW3388" s="304">
        <v>0.37</v>
      </c>
      <c r="AX3388" s="304">
        <v>-999</v>
      </c>
      <c r="AY3388" s="304">
        <v>-999</v>
      </c>
      <c r="AZ3388" s="304">
        <v>-999</v>
      </c>
      <c r="BA3388" s="304">
        <v>-999</v>
      </c>
      <c r="BB3388" s="304">
        <v>-999</v>
      </c>
      <c r="BC3388" s="304">
        <v>-999</v>
      </c>
      <c r="BD3388" s="304">
        <v>-999</v>
      </c>
      <c r="BE3388" s="304">
        <v>-999</v>
      </c>
      <c r="BF3388" s="304">
        <v>-999</v>
      </c>
      <c r="BG3388" s="304">
        <v>-999</v>
      </c>
      <c r="BH3388" s="304">
        <v>-999</v>
      </c>
      <c r="BI3388" s="304">
        <v>-999</v>
      </c>
      <c r="BJ3388" s="304" t="s">
        <v>4954</v>
      </c>
      <c r="BK3388" s="304" t="s">
        <v>4954</v>
      </c>
      <c r="BL3388" s="304" t="s">
        <v>4954</v>
      </c>
    </row>
    <row r="3389" spans="1:64" ht="15" hidden="1" customHeight="1" x14ac:dyDescent="0.2">
      <c r="A3389" s="304" t="s">
        <v>4901</v>
      </c>
      <c r="B3389" s="304" t="s">
        <v>5979</v>
      </c>
      <c r="C3389" s="304">
        <v>3539</v>
      </c>
      <c r="D3389" s="349" t="s">
        <v>4277</v>
      </c>
      <c r="E3389" s="309">
        <v>-999</v>
      </c>
      <c r="F3389" s="309"/>
      <c r="G3389" s="324">
        <v>-40.032400000000003</v>
      </c>
      <c r="H3389" s="324">
        <v>176.86199999999999</v>
      </c>
      <c r="I3389" s="324" t="s">
        <v>223</v>
      </c>
      <c r="J3389" s="368">
        <f>GEOMEAN(Y3389,AV3389,AK3389)</f>
        <v>530.60357012940369</v>
      </c>
      <c r="K3389" s="331">
        <f>GEOMEAN(AA3389,AL3389,AW3389)</f>
        <v>0.41523526603009125</v>
      </c>
      <c r="L3389" s="304" t="str">
        <f t="shared" si="796"/>
        <v>C</v>
      </c>
      <c r="M3389" s="388" t="s">
        <v>6089</v>
      </c>
      <c r="N3389" s="304"/>
      <c r="O3389" s="304"/>
      <c r="P3389" s="356"/>
      <c r="Q3389" s="356"/>
      <c r="R3389" s="304"/>
      <c r="S3389" s="356"/>
      <c r="T3389" s="304"/>
      <c r="U3389" s="356"/>
      <c r="V3389" s="304"/>
      <c r="W3389" s="308" t="s">
        <v>4908</v>
      </c>
      <c r="X3389" s="304" t="s">
        <v>232</v>
      </c>
      <c r="Y3389" s="366">
        <f t="shared" si="798"/>
        <v>506.6</v>
      </c>
      <c r="Z3389" s="304"/>
      <c r="AA3389" s="304">
        <v>0.45</v>
      </c>
      <c r="AB3389" s="304">
        <v>-999</v>
      </c>
      <c r="AC3389" s="304">
        <v>-999</v>
      </c>
      <c r="AD3389" s="366">
        <v>-999</v>
      </c>
      <c r="AE3389" s="304">
        <v>-999</v>
      </c>
      <c r="AF3389" s="304">
        <v>-999</v>
      </c>
      <c r="AG3389" s="304"/>
      <c r="AH3389" s="304">
        <v>4.0086999999999998E-2</v>
      </c>
      <c r="AI3389" s="312"/>
      <c r="AJ3389" s="332">
        <v>760</v>
      </c>
      <c r="AK3389" s="304">
        <f t="shared" si="797"/>
        <v>760</v>
      </c>
      <c r="AL3389" s="363">
        <v>0.43</v>
      </c>
      <c r="AM3389" s="389" t="str">
        <f t="shared" si="801"/>
        <v/>
      </c>
      <c r="AN3389" s="304"/>
      <c r="AO3389" s="304"/>
      <c r="AP3389" s="312"/>
      <c r="AQ3389" s="312"/>
      <c r="AR3389" s="312"/>
      <c r="AS3389" s="304"/>
      <c r="AT3389" s="312"/>
      <c r="AU3389" s="329">
        <f>VLOOKUP(C3389,[1]world!$A$2:$B$3555,2,FALSE)</f>
        <v>7</v>
      </c>
      <c r="AV3389" s="329">
        <v>388</v>
      </c>
      <c r="AW3389" s="304">
        <v>0.37</v>
      </c>
      <c r="AX3389" s="304">
        <v>-999</v>
      </c>
      <c r="AY3389" s="304">
        <v>-999</v>
      </c>
      <c r="AZ3389" s="304">
        <v>-999</v>
      </c>
      <c r="BA3389" s="304">
        <v>-999</v>
      </c>
      <c r="BB3389" s="304">
        <v>-999</v>
      </c>
      <c r="BC3389" s="304">
        <v>-999</v>
      </c>
      <c r="BD3389" s="304">
        <v>-999</v>
      </c>
      <c r="BE3389" s="304">
        <v>-999</v>
      </c>
      <c r="BF3389" s="304">
        <v>-999</v>
      </c>
      <c r="BG3389" s="304">
        <v>-999</v>
      </c>
      <c r="BH3389" s="304">
        <v>-999</v>
      </c>
      <c r="BI3389" s="304">
        <v>-999</v>
      </c>
      <c r="BJ3389" s="304" t="s">
        <v>4954</v>
      </c>
      <c r="BK3389" s="304" t="s">
        <v>4954</v>
      </c>
      <c r="BL3389" s="304" t="s">
        <v>4954</v>
      </c>
    </row>
    <row r="3390" spans="1:64" ht="15" hidden="1" customHeight="1" x14ac:dyDescent="0.2">
      <c r="A3390" s="304" t="s">
        <v>4901</v>
      </c>
      <c r="B3390" s="304" t="s">
        <v>5979</v>
      </c>
      <c r="C3390" s="304">
        <v>3540</v>
      </c>
      <c r="D3390" s="349" t="s">
        <v>1333</v>
      </c>
      <c r="E3390" s="309">
        <v>-999</v>
      </c>
      <c r="F3390" s="309"/>
      <c r="G3390" s="324">
        <v>-46.167900000000003</v>
      </c>
      <c r="H3390" s="324">
        <v>166.6807</v>
      </c>
      <c r="I3390" s="324" t="s">
        <v>212</v>
      </c>
      <c r="J3390" s="368">
        <f>GEOMEAN(AV3390,AJ3390)</f>
        <v>544.31057311060931</v>
      </c>
      <c r="K3390" s="331">
        <f>GEOMEAN(AL3390,AW3390)</f>
        <v>0.39887341350358263</v>
      </c>
      <c r="L3390" s="304" t="str">
        <f t="shared" si="796"/>
        <v>C</v>
      </c>
      <c r="M3390" s="388" t="s">
        <v>6097</v>
      </c>
      <c r="N3390" s="304"/>
      <c r="O3390" s="304"/>
      <c r="P3390" s="356"/>
      <c r="Q3390" s="356"/>
      <c r="R3390" s="304"/>
      <c r="S3390" s="356"/>
      <c r="T3390" s="304"/>
      <c r="U3390" s="356"/>
      <c r="V3390" s="304"/>
      <c r="W3390" s="308" t="s">
        <v>624</v>
      </c>
      <c r="X3390" s="304">
        <v>-999</v>
      </c>
      <c r="Y3390" s="366" t="str">
        <f t="shared" si="798"/>
        <v>-</v>
      </c>
      <c r="Z3390" s="304"/>
      <c r="AA3390" s="304"/>
      <c r="AB3390" s="304">
        <v>-999</v>
      </c>
      <c r="AC3390" s="304">
        <v>-999</v>
      </c>
      <c r="AD3390" s="366">
        <v>-999</v>
      </c>
      <c r="AE3390" s="304">
        <v>-999</v>
      </c>
      <c r="AF3390" s="304">
        <v>-999</v>
      </c>
      <c r="AG3390" s="304"/>
      <c r="AH3390" s="304">
        <v>2.3868799999999999E-2</v>
      </c>
      <c r="AI3390" s="312"/>
      <c r="AJ3390" s="332">
        <v>737</v>
      </c>
      <c r="AK3390" s="304">
        <f t="shared" si="797"/>
        <v>690</v>
      </c>
      <c r="AL3390" s="363">
        <v>0.43</v>
      </c>
      <c r="AM3390" s="389" t="str">
        <f t="shared" si="801"/>
        <v/>
      </c>
      <c r="AN3390" s="304"/>
      <c r="AO3390" s="304"/>
      <c r="AP3390" s="312"/>
      <c r="AQ3390" s="312"/>
      <c r="AR3390" s="312"/>
      <c r="AS3390" s="304"/>
      <c r="AT3390" s="312"/>
      <c r="AU3390" s="329">
        <f>VLOOKUP(C3390,[1]world!$A$2:$B$3555,2,FALSE)</f>
        <v>5</v>
      </c>
      <c r="AV3390" s="329">
        <v>402</v>
      </c>
      <c r="AW3390" s="304">
        <v>0.37</v>
      </c>
      <c r="AX3390" s="304">
        <v>-999</v>
      </c>
      <c r="AY3390" s="304">
        <v>-999</v>
      </c>
      <c r="AZ3390" s="304">
        <v>-999</v>
      </c>
      <c r="BA3390" s="304">
        <v>-999</v>
      </c>
      <c r="BB3390" s="304">
        <v>-999</v>
      </c>
      <c r="BC3390" s="304">
        <v>-999</v>
      </c>
      <c r="BD3390" s="304">
        <v>-999</v>
      </c>
      <c r="BE3390" s="304">
        <v>-999</v>
      </c>
      <c r="BF3390" s="304">
        <v>-999</v>
      </c>
      <c r="BG3390" s="304">
        <v>-999</v>
      </c>
      <c r="BH3390" s="304">
        <v>-999</v>
      </c>
      <c r="BI3390" s="304">
        <v>-999</v>
      </c>
      <c r="BJ3390" s="304" t="s">
        <v>4954</v>
      </c>
      <c r="BK3390" s="304" t="s">
        <v>4954</v>
      </c>
      <c r="BL3390" s="304" t="s">
        <v>4954</v>
      </c>
    </row>
    <row r="3391" spans="1:64" ht="15" hidden="1" customHeight="1" x14ac:dyDescent="0.2">
      <c r="A3391" s="304" t="s">
        <v>4901</v>
      </c>
      <c r="B3391" s="304" t="s">
        <v>5979</v>
      </c>
      <c r="C3391" s="304">
        <v>3541</v>
      </c>
      <c r="D3391" s="349" t="s">
        <v>4450</v>
      </c>
      <c r="E3391" s="309">
        <v>-999</v>
      </c>
      <c r="F3391" s="309"/>
      <c r="G3391" s="324">
        <v>-41.281300000000002</v>
      </c>
      <c r="H3391" s="324">
        <v>174.023</v>
      </c>
      <c r="I3391" s="324" t="s">
        <v>232</v>
      </c>
      <c r="J3391" s="368">
        <f>GEOMEAN(Y3391,AV3391,AK3391)</f>
        <v>520.19074856069858</v>
      </c>
      <c r="K3391" s="331">
        <f>GEOMEAN(AA3391,AL3391,AW3391)</f>
        <v>0.38547027482550061</v>
      </c>
      <c r="L3391" s="304" t="str">
        <f t="shared" si="796"/>
        <v>C</v>
      </c>
      <c r="M3391" s="388" t="s">
        <v>6089</v>
      </c>
      <c r="N3391" s="304"/>
      <c r="O3391" s="304"/>
      <c r="P3391" s="356"/>
      <c r="Q3391" s="356"/>
      <c r="R3391" s="304"/>
      <c r="S3391" s="356"/>
      <c r="T3391" s="304"/>
      <c r="U3391" s="356"/>
      <c r="V3391" s="304"/>
      <c r="W3391" s="308" t="s">
        <v>1462</v>
      </c>
      <c r="X3391" s="304" t="s">
        <v>206</v>
      </c>
      <c r="Y3391" s="366">
        <f t="shared" si="798"/>
        <v>338.6</v>
      </c>
      <c r="Z3391" s="304"/>
      <c r="AA3391" s="331">
        <v>0.36</v>
      </c>
      <c r="AB3391" s="304">
        <v>-999</v>
      </c>
      <c r="AC3391" s="304">
        <v>-999</v>
      </c>
      <c r="AD3391" s="366">
        <v>-999</v>
      </c>
      <c r="AE3391" s="304">
        <v>-999</v>
      </c>
      <c r="AF3391" s="304">
        <v>-999</v>
      </c>
      <c r="AG3391" s="304"/>
      <c r="AH3391" s="304">
        <v>4.5954200000000001E-2</v>
      </c>
      <c r="AI3391" s="312"/>
      <c r="AJ3391" s="332">
        <v>760</v>
      </c>
      <c r="AK3391" s="304">
        <f t="shared" si="797"/>
        <v>760</v>
      </c>
      <c r="AL3391" s="363">
        <v>0.43</v>
      </c>
      <c r="AM3391" s="389" t="str">
        <f t="shared" si="801"/>
        <v/>
      </c>
      <c r="AN3391" s="304"/>
      <c r="AO3391" s="304"/>
      <c r="AP3391" s="312"/>
      <c r="AQ3391" s="312"/>
      <c r="AR3391" s="312"/>
      <c r="AS3391" s="304"/>
      <c r="AT3391" s="312"/>
      <c r="AU3391" s="329">
        <f>VLOOKUP(C3391,[1]world!$A$2:$B$3555,2,FALSE)</f>
        <v>3</v>
      </c>
      <c r="AV3391" s="329">
        <v>547</v>
      </c>
      <c r="AW3391" s="304">
        <v>0.37</v>
      </c>
      <c r="AX3391" s="304">
        <v>-999</v>
      </c>
      <c r="AY3391" s="304">
        <v>-999</v>
      </c>
      <c r="AZ3391" s="304">
        <v>-999</v>
      </c>
      <c r="BA3391" s="304">
        <v>-999</v>
      </c>
      <c r="BB3391" s="304">
        <v>-999</v>
      </c>
      <c r="BC3391" s="304">
        <v>-999</v>
      </c>
      <c r="BD3391" s="304">
        <v>-999</v>
      </c>
      <c r="BE3391" s="304">
        <v>-999</v>
      </c>
      <c r="BF3391" s="304">
        <v>-999</v>
      </c>
      <c r="BG3391" s="304">
        <v>-999</v>
      </c>
      <c r="BH3391" s="304">
        <v>-999</v>
      </c>
      <c r="BI3391" s="304">
        <v>-999</v>
      </c>
      <c r="BJ3391" s="304" t="s">
        <v>4954</v>
      </c>
      <c r="BK3391" s="304" t="s">
        <v>4954</v>
      </c>
      <c r="BL3391" s="304" t="s">
        <v>4954</v>
      </c>
    </row>
    <row r="3392" spans="1:64" ht="15" hidden="1" customHeight="1" x14ac:dyDescent="0.2">
      <c r="A3392" s="304" t="s">
        <v>4901</v>
      </c>
      <c r="B3392" s="304" t="s">
        <v>5979</v>
      </c>
      <c r="C3392" s="304">
        <v>3543</v>
      </c>
      <c r="D3392" s="349" t="s">
        <v>1477</v>
      </c>
      <c r="E3392" s="309">
        <v>-999</v>
      </c>
      <c r="F3392" s="309"/>
      <c r="G3392" s="324">
        <v>-42.121400000000001</v>
      </c>
      <c r="H3392" s="324">
        <v>171.86429999999999</v>
      </c>
      <c r="I3392" s="324" t="s">
        <v>212</v>
      </c>
      <c r="J3392" s="368">
        <f>GEOMEAN(AV3392,AJ3392)</f>
        <v>628.04458440464236</v>
      </c>
      <c r="K3392" s="331">
        <f>GEOMEAN(AL3392,AW3392)</f>
        <v>0.39887341350358263</v>
      </c>
      <c r="L3392" s="304" t="str">
        <f t="shared" si="796"/>
        <v>C</v>
      </c>
      <c r="M3392" s="388" t="s">
        <v>6097</v>
      </c>
      <c r="N3392" s="304"/>
      <c r="O3392" s="304"/>
      <c r="P3392" s="356"/>
      <c r="Q3392" s="356"/>
      <c r="R3392" s="304"/>
      <c r="S3392" s="356"/>
      <c r="T3392" s="304"/>
      <c r="U3392" s="356"/>
      <c r="V3392" s="304"/>
      <c r="W3392" s="308" t="s">
        <v>624</v>
      </c>
      <c r="X3392" s="304">
        <v>-999</v>
      </c>
      <c r="Y3392" s="366" t="str">
        <f t="shared" si="798"/>
        <v>-</v>
      </c>
      <c r="Z3392" s="304"/>
      <c r="AA3392" s="304"/>
      <c r="AB3392" s="304">
        <v>-999</v>
      </c>
      <c r="AC3392" s="304">
        <v>-999</v>
      </c>
      <c r="AD3392" s="366">
        <v>-999</v>
      </c>
      <c r="AE3392" s="304">
        <v>-999</v>
      </c>
      <c r="AF3392" s="304">
        <v>-999</v>
      </c>
      <c r="AG3392" s="304"/>
      <c r="AH3392" s="304">
        <v>9.6914299999999995E-2</v>
      </c>
      <c r="AI3392" s="312"/>
      <c r="AJ3392" s="332">
        <v>760</v>
      </c>
      <c r="AK3392" s="304">
        <f t="shared" si="797"/>
        <v>760</v>
      </c>
      <c r="AL3392" s="363">
        <v>0.43</v>
      </c>
      <c r="AM3392" s="389" t="str">
        <f t="shared" si="801"/>
        <v/>
      </c>
      <c r="AN3392" s="304"/>
      <c r="AO3392" s="304"/>
      <c r="AP3392" s="312"/>
      <c r="AQ3392" s="312"/>
      <c r="AR3392" s="312"/>
      <c r="AS3392" s="304"/>
      <c r="AT3392" s="312"/>
      <c r="AU3392" s="329">
        <f>VLOOKUP(C3392,[1]world!$A$2:$B$3555,2,FALSE)</f>
        <v>1</v>
      </c>
      <c r="AV3392" s="329">
        <v>519</v>
      </c>
      <c r="AW3392" s="304">
        <v>0.37</v>
      </c>
      <c r="AX3392" s="304">
        <v>-999</v>
      </c>
      <c r="AY3392" s="304">
        <v>-999</v>
      </c>
      <c r="AZ3392" s="304">
        <v>-999</v>
      </c>
      <c r="BA3392" s="304">
        <v>-999</v>
      </c>
      <c r="BB3392" s="304">
        <v>-999</v>
      </c>
      <c r="BC3392" s="304">
        <v>-999</v>
      </c>
      <c r="BD3392" s="304">
        <v>-999</v>
      </c>
      <c r="BE3392" s="304">
        <v>-999</v>
      </c>
      <c r="BF3392" s="304">
        <v>-999</v>
      </c>
      <c r="BG3392" s="304">
        <v>-999</v>
      </c>
      <c r="BH3392" s="304">
        <v>-999</v>
      </c>
      <c r="BI3392" s="304">
        <v>-999</v>
      </c>
      <c r="BJ3392" s="304" t="s">
        <v>4954</v>
      </c>
      <c r="BK3392" s="304" t="s">
        <v>4954</v>
      </c>
      <c r="BL3392" s="304" t="s">
        <v>4954</v>
      </c>
    </row>
    <row r="3393" spans="1:64" ht="15" hidden="1" customHeight="1" x14ac:dyDescent="0.2">
      <c r="A3393" s="304" t="s">
        <v>4901</v>
      </c>
      <c r="B3393" s="304" t="s">
        <v>5979</v>
      </c>
      <c r="C3393" s="304">
        <v>3544</v>
      </c>
      <c r="D3393" s="349" t="s">
        <v>5929</v>
      </c>
      <c r="E3393" s="309" t="s">
        <v>1442</v>
      </c>
      <c r="F3393" s="309"/>
      <c r="G3393" s="324">
        <v>-43.523600000000002</v>
      </c>
      <c r="H3393" s="324">
        <v>172.63499999999999</v>
      </c>
      <c r="I3393" s="324" t="s">
        <v>232</v>
      </c>
      <c r="J3393" s="397">
        <v>141</v>
      </c>
      <c r="K3393" s="331">
        <v>0.1</v>
      </c>
      <c r="L3393" s="304" t="str">
        <f t="shared" si="796"/>
        <v>E</v>
      </c>
      <c r="M3393" s="388">
        <v>0</v>
      </c>
      <c r="N3393" s="304"/>
      <c r="O3393" s="356">
        <v>30.5</v>
      </c>
      <c r="P3393" s="397">
        <v>141</v>
      </c>
      <c r="Q3393" s="356"/>
      <c r="R3393" s="304" t="s">
        <v>5933</v>
      </c>
      <c r="S3393" s="356"/>
      <c r="T3393" s="304"/>
      <c r="U3393" s="356"/>
      <c r="V3393" s="304"/>
      <c r="W3393" s="308" t="s">
        <v>1414</v>
      </c>
      <c r="X3393" s="304" t="s">
        <v>213</v>
      </c>
      <c r="Y3393" s="366">
        <f t="shared" si="798"/>
        <v>274.5</v>
      </c>
      <c r="Z3393" s="304"/>
      <c r="AA3393" s="331">
        <v>0.36</v>
      </c>
      <c r="AB3393" s="304">
        <v>-999</v>
      </c>
      <c r="AC3393" s="304">
        <v>-999</v>
      </c>
      <c r="AD3393" s="366">
        <v>-999</v>
      </c>
      <c r="AE3393" s="304">
        <v>-999</v>
      </c>
      <c r="AF3393" s="304">
        <v>-999</v>
      </c>
      <c r="AG3393" s="304"/>
      <c r="AH3393" s="304">
        <v>3.4979E-3</v>
      </c>
      <c r="AI3393" s="312"/>
      <c r="AJ3393" s="332">
        <v>285</v>
      </c>
      <c r="AK3393" s="304">
        <f t="shared" si="797"/>
        <v>270</v>
      </c>
      <c r="AL3393" s="304">
        <f>IF(AH3393&lt;=0.0022,0.2,0.43)</f>
        <v>0.43</v>
      </c>
      <c r="AM3393" s="389" t="str">
        <f t="shared" si="801"/>
        <v/>
      </c>
      <c r="AN3393" s="304"/>
      <c r="AO3393" s="304">
        <v>0.45</v>
      </c>
      <c r="AP3393" s="312"/>
      <c r="AQ3393" s="312" t="s">
        <v>5940</v>
      </c>
      <c r="AR3393" s="312"/>
      <c r="AS3393" s="304"/>
      <c r="AT3393" s="312"/>
      <c r="AU3393" s="329">
        <f>VLOOKUP(C3393,[1]world!$A$2:$B$3555,2,FALSE)</f>
        <v>16</v>
      </c>
      <c r="AV3393" s="329">
        <v>246</v>
      </c>
      <c r="AW3393" s="304">
        <v>0.18</v>
      </c>
      <c r="AX3393" s="304">
        <v>-999</v>
      </c>
      <c r="AY3393" s="304">
        <v>-999</v>
      </c>
      <c r="AZ3393" s="304">
        <v>-999</v>
      </c>
      <c r="BA3393" s="304">
        <v>-999</v>
      </c>
      <c r="BB3393" s="304">
        <v>-999</v>
      </c>
      <c r="BC3393" s="304">
        <v>-999</v>
      </c>
      <c r="BD3393" s="304">
        <v>-999</v>
      </c>
      <c r="BE3393" s="304">
        <v>-999</v>
      </c>
      <c r="BF3393" s="304">
        <v>-999</v>
      </c>
      <c r="BG3393" s="304">
        <v>-999</v>
      </c>
      <c r="BH3393" s="304">
        <v>-999</v>
      </c>
      <c r="BI3393" s="304">
        <v>-999</v>
      </c>
      <c r="BJ3393" s="304" t="s">
        <v>4954</v>
      </c>
      <c r="BK3393" s="304" t="s">
        <v>4954</v>
      </c>
      <c r="BL3393" s="304" t="s">
        <v>4954</v>
      </c>
    </row>
    <row r="3394" spans="1:64" ht="15" hidden="1" customHeight="1" x14ac:dyDescent="0.2">
      <c r="A3394" s="304" t="s">
        <v>4901</v>
      </c>
      <c r="B3394" s="304" t="s">
        <v>5979</v>
      </c>
      <c r="C3394" s="304">
        <v>3545</v>
      </c>
      <c r="D3394" s="349" t="s">
        <v>5930</v>
      </c>
      <c r="E3394" s="309" t="s">
        <v>1438</v>
      </c>
      <c r="F3394" s="309"/>
      <c r="G3394" s="324">
        <v>-43.536200000000001</v>
      </c>
      <c r="H3394" s="324">
        <v>172.56440000000001</v>
      </c>
      <c r="I3394" s="324" t="s">
        <v>212</v>
      </c>
      <c r="J3394" s="397">
        <v>293</v>
      </c>
      <c r="K3394" s="331">
        <v>0.1</v>
      </c>
      <c r="L3394" s="304" t="str">
        <f t="shared" si="796"/>
        <v>D</v>
      </c>
      <c r="M3394" s="388">
        <v>0</v>
      </c>
      <c r="N3394" s="304"/>
      <c r="O3394" s="356">
        <v>48.8</v>
      </c>
      <c r="P3394" s="397">
        <v>293</v>
      </c>
      <c r="Q3394" s="356"/>
      <c r="R3394" s="304" t="s">
        <v>5933</v>
      </c>
      <c r="S3394" s="356"/>
      <c r="T3394" s="304"/>
      <c r="U3394" s="356"/>
      <c r="V3394" s="304"/>
      <c r="W3394" s="308" t="s">
        <v>624</v>
      </c>
      <c r="X3394" s="304">
        <v>-999</v>
      </c>
      <c r="Y3394" s="366" t="str">
        <f t="shared" si="798"/>
        <v>-</v>
      </c>
      <c r="Z3394" s="304"/>
      <c r="AA3394" s="304"/>
      <c r="AB3394" s="304">
        <v>-999</v>
      </c>
      <c r="AC3394" s="304">
        <v>-999</v>
      </c>
      <c r="AD3394" s="366">
        <v>-999</v>
      </c>
      <c r="AE3394" s="304">
        <v>-999</v>
      </c>
      <c r="AF3394" s="304">
        <v>-999</v>
      </c>
      <c r="AG3394" s="304"/>
      <c r="AH3394" s="304">
        <v>2.61904E-3</v>
      </c>
      <c r="AI3394" s="312"/>
      <c r="AJ3394" s="332">
        <v>259</v>
      </c>
      <c r="AK3394" s="304">
        <f t="shared" si="797"/>
        <v>270</v>
      </c>
      <c r="AL3394" s="304">
        <f>IF(AH3394&lt;=0.0022,0.2,0.43)</f>
        <v>0.43</v>
      </c>
      <c r="AM3394" s="389" t="str">
        <f t="shared" si="801"/>
        <v/>
      </c>
      <c r="AN3394" s="304"/>
      <c r="AO3394" s="304">
        <v>0.45</v>
      </c>
      <c r="AP3394" s="312"/>
      <c r="AQ3394" s="312" t="s">
        <v>5937</v>
      </c>
      <c r="AR3394" s="312"/>
      <c r="AS3394" s="304"/>
      <c r="AT3394" s="312"/>
      <c r="AU3394" s="329">
        <f>VLOOKUP(C3394,[1]world!$A$2:$B$3555,2,FALSE)</f>
        <v>16</v>
      </c>
      <c r="AV3394" s="329">
        <v>246</v>
      </c>
      <c r="AW3394" s="304">
        <v>0.18</v>
      </c>
      <c r="AX3394" s="304">
        <v>-999</v>
      </c>
      <c r="AY3394" s="304">
        <v>-999</v>
      </c>
      <c r="AZ3394" s="304">
        <v>-999</v>
      </c>
      <c r="BA3394" s="304">
        <v>-999</v>
      </c>
      <c r="BB3394" s="304">
        <v>-999</v>
      </c>
      <c r="BC3394" s="304">
        <v>-999</v>
      </c>
      <c r="BD3394" s="304">
        <v>-999</v>
      </c>
      <c r="BE3394" s="304">
        <v>-999</v>
      </c>
      <c r="BF3394" s="304">
        <v>-999</v>
      </c>
      <c r="BG3394" s="304">
        <v>-999</v>
      </c>
      <c r="BH3394" s="304">
        <v>-999</v>
      </c>
      <c r="BI3394" s="304">
        <v>-999</v>
      </c>
      <c r="BJ3394" s="304" t="s">
        <v>4954</v>
      </c>
      <c r="BK3394" s="304" t="s">
        <v>4954</v>
      </c>
      <c r="BL3394" s="304" t="s">
        <v>4954</v>
      </c>
    </row>
    <row r="3395" spans="1:64" ht="15" hidden="1" customHeight="1" x14ac:dyDescent="0.2">
      <c r="A3395" s="304" t="s">
        <v>4901</v>
      </c>
      <c r="B3395" s="304" t="s">
        <v>5979</v>
      </c>
      <c r="C3395" s="304">
        <v>3546</v>
      </c>
      <c r="D3395" s="349" t="s">
        <v>1424</v>
      </c>
      <c r="E3395" s="309">
        <v>-999</v>
      </c>
      <c r="F3395" s="309"/>
      <c r="G3395" s="324">
        <v>-43.753100000000003</v>
      </c>
      <c r="H3395" s="324">
        <v>172.023</v>
      </c>
      <c r="I3395" s="324" t="s">
        <v>232</v>
      </c>
      <c r="J3395" s="368">
        <f>GEOMEAN(Y3395,AV3395,AK3395)</f>
        <v>295.74030286890496</v>
      </c>
      <c r="K3395" s="331">
        <f t="shared" ref="K3395:K3399" si="809">GEOMEAN(AA3395,AL3395,AW3395)</f>
        <v>0.38547027482550061</v>
      </c>
      <c r="L3395" s="304" t="str">
        <f t="shared" si="796"/>
        <v>D</v>
      </c>
      <c r="M3395" s="388" t="s">
        <v>6089</v>
      </c>
      <c r="N3395" s="304"/>
      <c r="O3395" s="304"/>
      <c r="P3395" s="356"/>
      <c r="Q3395" s="356"/>
      <c r="R3395" s="304"/>
      <c r="S3395" s="356"/>
      <c r="T3395" s="304"/>
      <c r="U3395" s="356"/>
      <c r="V3395" s="304"/>
      <c r="W3395" s="308" t="s">
        <v>1414</v>
      </c>
      <c r="X3395" s="304" t="s">
        <v>213</v>
      </c>
      <c r="Y3395" s="366">
        <f t="shared" si="798"/>
        <v>274.5</v>
      </c>
      <c r="Z3395" s="304"/>
      <c r="AA3395" s="331">
        <v>0.36</v>
      </c>
      <c r="AB3395" s="304">
        <v>-999</v>
      </c>
      <c r="AC3395" s="304">
        <v>-999</v>
      </c>
      <c r="AD3395" s="366">
        <v>-999</v>
      </c>
      <c r="AE3395" s="304">
        <v>-999</v>
      </c>
      <c r="AF3395" s="304">
        <v>-999</v>
      </c>
      <c r="AG3395" s="304"/>
      <c r="AH3395" s="304">
        <v>4.9374700000000002E-3</v>
      </c>
      <c r="AI3395" s="312"/>
      <c r="AJ3395" s="332">
        <v>318</v>
      </c>
      <c r="AK3395" s="304">
        <f t="shared" si="797"/>
        <v>270</v>
      </c>
      <c r="AL3395" s="363">
        <v>0.43</v>
      </c>
      <c r="AM3395" s="389" t="str">
        <f t="shared" si="801"/>
        <v/>
      </c>
      <c r="AN3395" s="304"/>
      <c r="AO3395" s="304"/>
      <c r="AP3395" s="312"/>
      <c r="AQ3395" s="312"/>
      <c r="AR3395" s="312"/>
      <c r="AS3395" s="304"/>
      <c r="AT3395" s="312"/>
      <c r="AU3395" s="329">
        <f>VLOOKUP(C3395,[1]world!$A$2:$B$3555,2,FALSE)</f>
        <v>10</v>
      </c>
      <c r="AV3395" s="329">
        <v>349</v>
      </c>
      <c r="AW3395" s="304">
        <v>0.37</v>
      </c>
      <c r="AX3395" s="304">
        <v>-999</v>
      </c>
      <c r="AY3395" s="304">
        <v>-999</v>
      </c>
      <c r="AZ3395" s="304">
        <v>-999</v>
      </c>
      <c r="BA3395" s="304">
        <v>-999</v>
      </c>
      <c r="BB3395" s="304">
        <v>-999</v>
      </c>
      <c r="BC3395" s="304">
        <v>-999</v>
      </c>
      <c r="BD3395" s="304">
        <v>-999</v>
      </c>
      <c r="BE3395" s="304">
        <v>-999</v>
      </c>
      <c r="BF3395" s="304">
        <v>-999</v>
      </c>
      <c r="BG3395" s="304">
        <v>-999</v>
      </c>
      <c r="BH3395" s="304">
        <v>-999</v>
      </c>
      <c r="BI3395" s="304">
        <v>-999</v>
      </c>
      <c r="BJ3395" s="304" t="s">
        <v>4954</v>
      </c>
      <c r="BK3395" s="304" t="s">
        <v>4954</v>
      </c>
      <c r="BL3395" s="304" t="s">
        <v>4954</v>
      </c>
    </row>
    <row r="3396" spans="1:64" ht="15" hidden="1" customHeight="1" x14ac:dyDescent="0.2">
      <c r="A3396" s="304" t="s">
        <v>4901</v>
      </c>
      <c r="B3396" s="304" t="s">
        <v>5979</v>
      </c>
      <c r="C3396" s="304">
        <v>3547</v>
      </c>
      <c r="D3396" s="349" t="s">
        <v>1431</v>
      </c>
      <c r="E3396" s="309">
        <v>-999</v>
      </c>
      <c r="F3396" s="309"/>
      <c r="G3396" s="324">
        <v>-43.594499999999996</v>
      </c>
      <c r="H3396" s="324">
        <v>172.381</v>
      </c>
      <c r="I3396" s="324" t="s">
        <v>232</v>
      </c>
      <c r="J3396" s="368">
        <f>GEOMEAN(Y3396,AV3396,AK3396)</f>
        <v>295.74030286890496</v>
      </c>
      <c r="K3396" s="331">
        <f t="shared" si="809"/>
        <v>0.38547027482550061</v>
      </c>
      <c r="L3396" s="304" t="str">
        <f t="shared" ref="L3396:L3459" si="810">IF(J3396&lt;180,"E",IF(AND(J3396&gt;=180,J3396&lt;360),"D",IF(AND(J3396&gt;=360,J3396&lt;760),"C",IF(AND(J3396&gt;=760,J3396&lt;1500),"B",IF(J3396&gt;=1500,"A","-")))))</f>
        <v>D</v>
      </c>
      <c r="M3396" s="388" t="s">
        <v>6089</v>
      </c>
      <c r="N3396" s="304"/>
      <c r="O3396" s="304"/>
      <c r="P3396" s="356"/>
      <c r="Q3396" s="356"/>
      <c r="R3396" s="304"/>
      <c r="S3396" s="356"/>
      <c r="T3396" s="304"/>
      <c r="U3396" s="356"/>
      <c r="V3396" s="304"/>
      <c r="W3396" s="308" t="s">
        <v>1414</v>
      </c>
      <c r="X3396" s="304" t="s">
        <v>213</v>
      </c>
      <c r="Y3396" s="366">
        <f t="shared" si="798"/>
        <v>274.5</v>
      </c>
      <c r="Z3396" s="304"/>
      <c r="AA3396" s="331">
        <v>0.36</v>
      </c>
      <c r="AB3396" s="304">
        <v>-999</v>
      </c>
      <c r="AC3396" s="304">
        <v>-999</v>
      </c>
      <c r="AD3396" s="366">
        <v>-999</v>
      </c>
      <c r="AE3396" s="304">
        <v>-999</v>
      </c>
      <c r="AF3396" s="304">
        <v>-999</v>
      </c>
      <c r="AG3396" s="304"/>
      <c r="AH3396" s="304">
        <v>6.1137800000000001E-3</v>
      </c>
      <c r="AI3396" s="312"/>
      <c r="AJ3396" s="332">
        <v>340</v>
      </c>
      <c r="AK3396" s="304">
        <f t="shared" ref="AK3396:AK3459" si="811">IF(AJ3396&lt;=180,180,IF(AND(AJ3396&gt;180,AJ3396&lt;240),210,IF(AND(AJ3396&gt;=240,AJ3396&lt;300),270,IF(AND(AJ3396&gt;=300,AJ3396&lt;360),270,IF(AND(AJ3396&gt;=360,AJ3396&lt;490),425,IF(AND(AJ3396&gt;=490,AJ3396&lt;620),555,IF(AND(AJ3396&gt;=620,AJ3396&lt;760),690,IF(AJ3396&gt;=760,760,"Error"))))))))</f>
        <v>270</v>
      </c>
      <c r="AL3396" s="363">
        <v>0.43</v>
      </c>
      <c r="AM3396" s="389" t="str">
        <f t="shared" si="801"/>
        <v/>
      </c>
      <c r="AN3396" s="304"/>
      <c r="AO3396" s="304"/>
      <c r="AP3396" s="312"/>
      <c r="AQ3396" s="312"/>
      <c r="AR3396" s="312"/>
      <c r="AS3396" s="304"/>
      <c r="AT3396" s="312"/>
      <c r="AU3396" s="329">
        <f>VLOOKUP(C3396,[1]world!$A$2:$B$3555,2,FALSE)</f>
        <v>10</v>
      </c>
      <c r="AV3396" s="329">
        <v>349</v>
      </c>
      <c r="AW3396" s="304">
        <v>0.37</v>
      </c>
      <c r="AX3396" s="304">
        <v>-999</v>
      </c>
      <c r="AY3396" s="304">
        <v>-999</v>
      </c>
      <c r="AZ3396" s="304">
        <v>-999</v>
      </c>
      <c r="BA3396" s="304">
        <v>-999</v>
      </c>
      <c r="BB3396" s="304">
        <v>-999</v>
      </c>
      <c r="BC3396" s="304">
        <v>-999</v>
      </c>
      <c r="BD3396" s="304">
        <v>-999</v>
      </c>
      <c r="BE3396" s="304">
        <v>-999</v>
      </c>
      <c r="BF3396" s="304">
        <v>-999</v>
      </c>
      <c r="BG3396" s="304">
        <v>-999</v>
      </c>
      <c r="BH3396" s="304">
        <v>-999</v>
      </c>
      <c r="BI3396" s="304">
        <v>-999</v>
      </c>
      <c r="BJ3396" s="304" t="s">
        <v>4954</v>
      </c>
      <c r="BK3396" s="304" t="s">
        <v>4954</v>
      </c>
      <c r="BL3396" s="304" t="s">
        <v>4954</v>
      </c>
    </row>
    <row r="3397" spans="1:64" ht="15" hidden="1" customHeight="1" x14ac:dyDescent="0.2">
      <c r="A3397" s="304" t="s">
        <v>4901</v>
      </c>
      <c r="B3397" s="304" t="s">
        <v>5979</v>
      </c>
      <c r="C3397" s="304">
        <v>3548</v>
      </c>
      <c r="D3397" s="349" t="s">
        <v>4557</v>
      </c>
      <c r="E3397" s="309">
        <v>-999</v>
      </c>
      <c r="F3397" s="309"/>
      <c r="G3397" s="324">
        <v>-43.719200000000001</v>
      </c>
      <c r="H3397" s="324">
        <v>171.0539</v>
      </c>
      <c r="I3397" s="324" t="s">
        <v>223</v>
      </c>
      <c r="J3397" s="368">
        <f>GEOMEAN(Y3397,AV3397,AK3397)</f>
        <v>584.63127615371309</v>
      </c>
      <c r="K3397" s="331">
        <f t="shared" si="809"/>
        <v>0.41523526603009125</v>
      </c>
      <c r="L3397" s="304" t="str">
        <f t="shared" si="810"/>
        <v>C</v>
      </c>
      <c r="M3397" s="388" t="s">
        <v>6089</v>
      </c>
      <c r="N3397" s="304"/>
      <c r="O3397" s="304"/>
      <c r="P3397" s="356"/>
      <c r="Q3397" s="356"/>
      <c r="R3397" s="304"/>
      <c r="S3397" s="356"/>
      <c r="T3397" s="304"/>
      <c r="U3397" s="356"/>
      <c r="V3397" s="304"/>
      <c r="W3397" s="308" t="s">
        <v>4908</v>
      </c>
      <c r="X3397" s="304" t="s">
        <v>232</v>
      </c>
      <c r="Y3397" s="366">
        <f t="shared" ref="Y3397:Y3460" si="812">IF(X3397="A",506.6,IF(X3397="B",424.8,IF(X3397="C",338.6,IF(X3397="D",274.5,IF(X3397="E",181.5,"-")))))</f>
        <v>506.6</v>
      </c>
      <c r="Z3397" s="304"/>
      <c r="AA3397" s="304">
        <v>0.45</v>
      </c>
      <c r="AB3397" s="304">
        <v>-999</v>
      </c>
      <c r="AC3397" s="304">
        <v>-999</v>
      </c>
      <c r="AD3397" s="366">
        <v>-999</v>
      </c>
      <c r="AE3397" s="304">
        <v>-999</v>
      </c>
      <c r="AF3397" s="304">
        <v>-999</v>
      </c>
      <c r="AG3397" s="304"/>
      <c r="AH3397" s="304">
        <v>0.27661599999999997</v>
      </c>
      <c r="AI3397" s="312"/>
      <c r="AJ3397" s="332">
        <v>760</v>
      </c>
      <c r="AK3397" s="304">
        <f t="shared" si="811"/>
        <v>760</v>
      </c>
      <c r="AL3397" s="363">
        <v>0.43</v>
      </c>
      <c r="AM3397" s="389" t="str">
        <f t="shared" si="801"/>
        <v/>
      </c>
      <c r="AN3397" s="304"/>
      <c r="AO3397" s="304"/>
      <c r="AP3397" s="312"/>
      <c r="AQ3397" s="312"/>
      <c r="AR3397" s="312"/>
      <c r="AS3397" s="304"/>
      <c r="AT3397" s="312"/>
      <c r="AU3397" s="329">
        <f>VLOOKUP(C3397,[1]world!$A$2:$B$3555,2,FALSE)</f>
        <v>1</v>
      </c>
      <c r="AV3397" s="329">
        <v>519</v>
      </c>
      <c r="AW3397" s="304">
        <v>0.37</v>
      </c>
      <c r="AX3397" s="304">
        <v>-999</v>
      </c>
      <c r="AY3397" s="304">
        <v>-999</v>
      </c>
      <c r="AZ3397" s="304">
        <v>-999</v>
      </c>
      <c r="BA3397" s="304">
        <v>-999</v>
      </c>
      <c r="BB3397" s="304">
        <v>-999</v>
      </c>
      <c r="BC3397" s="304">
        <v>-999</v>
      </c>
      <c r="BD3397" s="304">
        <v>-999</v>
      </c>
      <c r="BE3397" s="304">
        <v>-999</v>
      </c>
      <c r="BF3397" s="304">
        <v>-999</v>
      </c>
      <c r="BG3397" s="304">
        <v>-999</v>
      </c>
      <c r="BH3397" s="304">
        <v>-999</v>
      </c>
      <c r="BI3397" s="304">
        <v>-999</v>
      </c>
      <c r="BJ3397" s="304" t="s">
        <v>4954</v>
      </c>
      <c r="BK3397" s="304" t="s">
        <v>4954</v>
      </c>
      <c r="BL3397" s="304" t="s">
        <v>4954</v>
      </c>
    </row>
    <row r="3398" spans="1:64" ht="15" hidden="1" customHeight="1" x14ac:dyDescent="0.2">
      <c r="A3398" s="304" t="s">
        <v>4901</v>
      </c>
      <c r="B3398" s="304" t="s">
        <v>5979</v>
      </c>
      <c r="C3398" s="304">
        <v>3549</v>
      </c>
      <c r="D3398" s="349" t="s">
        <v>4456</v>
      </c>
      <c r="E3398" s="309">
        <v>-999</v>
      </c>
      <c r="F3398" s="309"/>
      <c r="G3398" s="324">
        <v>-41.298299999999998</v>
      </c>
      <c r="H3398" s="324">
        <v>174.78100000000001</v>
      </c>
      <c r="I3398" s="324" t="s">
        <v>232</v>
      </c>
      <c r="J3398" s="368">
        <f>GEOMEAN(Y3398,AV3398,AK3398)</f>
        <v>336.97812347901242</v>
      </c>
      <c r="K3398" s="331">
        <f t="shared" si="809"/>
        <v>0.38547027482550061</v>
      </c>
      <c r="L3398" s="304" t="str">
        <f t="shared" si="810"/>
        <v>D</v>
      </c>
      <c r="M3398" s="388" t="s">
        <v>6089</v>
      </c>
      <c r="N3398" s="304"/>
      <c r="O3398" s="304"/>
      <c r="P3398" s="356"/>
      <c r="Q3398" s="356"/>
      <c r="R3398" s="304"/>
      <c r="S3398" s="356"/>
      <c r="T3398" s="304"/>
      <c r="U3398" s="356"/>
      <c r="V3398" s="304"/>
      <c r="W3398" s="308" t="s">
        <v>1414</v>
      </c>
      <c r="X3398" s="304" t="s">
        <v>213</v>
      </c>
      <c r="Y3398" s="366">
        <f t="shared" si="812"/>
        <v>274.5</v>
      </c>
      <c r="Z3398" s="304"/>
      <c r="AA3398" s="331">
        <v>0.36</v>
      </c>
      <c r="AB3398" s="304">
        <v>-999</v>
      </c>
      <c r="AC3398" s="304">
        <v>-999</v>
      </c>
      <c r="AD3398" s="366">
        <v>-999</v>
      </c>
      <c r="AE3398" s="304">
        <v>-999</v>
      </c>
      <c r="AF3398" s="304">
        <v>-999</v>
      </c>
      <c r="AG3398" s="304"/>
      <c r="AH3398" s="304">
        <v>1.02659E-2</v>
      </c>
      <c r="AI3398" s="312"/>
      <c r="AJ3398" s="332">
        <v>429</v>
      </c>
      <c r="AK3398" s="304">
        <f t="shared" si="811"/>
        <v>425</v>
      </c>
      <c r="AL3398" s="363">
        <v>0.43</v>
      </c>
      <c r="AM3398" s="389" t="str">
        <f t="shared" si="801"/>
        <v/>
      </c>
      <c r="AN3398" s="304"/>
      <c r="AO3398" s="304"/>
      <c r="AP3398" s="312"/>
      <c r="AQ3398" s="312"/>
      <c r="AR3398" s="312"/>
      <c r="AS3398" s="304"/>
      <c r="AT3398" s="312"/>
      <c r="AU3398" s="329">
        <f>VLOOKUP(C3398,[1]world!$A$2:$B$3555,2,FALSE)</f>
        <v>11</v>
      </c>
      <c r="AV3398" s="329">
        <v>328</v>
      </c>
      <c r="AW3398" s="304">
        <v>0.37</v>
      </c>
      <c r="AX3398" s="304">
        <v>-999</v>
      </c>
      <c r="AY3398" s="304">
        <v>-999</v>
      </c>
      <c r="AZ3398" s="304">
        <v>-999</v>
      </c>
      <c r="BA3398" s="304">
        <v>-999</v>
      </c>
      <c r="BB3398" s="304">
        <v>-999</v>
      </c>
      <c r="BC3398" s="304">
        <v>-999</v>
      </c>
      <c r="BD3398" s="304">
        <v>-999</v>
      </c>
      <c r="BE3398" s="304">
        <v>-999</v>
      </c>
      <c r="BF3398" s="304">
        <v>-999</v>
      </c>
      <c r="BG3398" s="304">
        <v>-999</v>
      </c>
      <c r="BH3398" s="304">
        <v>-999</v>
      </c>
      <c r="BI3398" s="304">
        <v>-999</v>
      </c>
      <c r="BJ3398" s="304" t="s">
        <v>4954</v>
      </c>
      <c r="BK3398" s="304" t="s">
        <v>4954</v>
      </c>
      <c r="BL3398" s="304" t="s">
        <v>4954</v>
      </c>
    </row>
    <row r="3399" spans="1:64" ht="15" hidden="1" customHeight="1" x14ac:dyDescent="0.2">
      <c r="A3399" s="304" t="s">
        <v>4901</v>
      </c>
      <c r="B3399" s="304" t="s">
        <v>5979</v>
      </c>
      <c r="C3399" s="304">
        <v>3550</v>
      </c>
      <c r="D3399" s="349" t="s">
        <v>1423</v>
      </c>
      <c r="E3399" s="309">
        <v>-999</v>
      </c>
      <c r="F3399" s="309"/>
      <c r="G3399" s="324">
        <v>-43.810400000000001</v>
      </c>
      <c r="H3399" s="324">
        <v>172.25229999999999</v>
      </c>
      <c r="I3399" s="324" t="s">
        <v>232</v>
      </c>
      <c r="J3399" s="368">
        <f>GEOMEAN(Y3399,AV3399,AK3399)</f>
        <v>263.1966799746275</v>
      </c>
      <c r="K3399" s="331">
        <f t="shared" si="809"/>
        <v>0.30316646083251364</v>
      </c>
      <c r="L3399" s="304" t="str">
        <f t="shared" si="810"/>
        <v>D</v>
      </c>
      <c r="M3399" s="388" t="s">
        <v>6089</v>
      </c>
      <c r="N3399" s="304"/>
      <c r="O3399" s="304"/>
      <c r="P3399" s="356"/>
      <c r="Q3399" s="356"/>
      <c r="R3399" s="304"/>
      <c r="S3399" s="356"/>
      <c r="T3399" s="304"/>
      <c r="U3399" s="356"/>
      <c r="V3399" s="304"/>
      <c r="W3399" s="308" t="s">
        <v>1414</v>
      </c>
      <c r="X3399" s="304" t="s">
        <v>213</v>
      </c>
      <c r="Y3399" s="366">
        <f t="shared" si="812"/>
        <v>274.5</v>
      </c>
      <c r="Z3399" s="304"/>
      <c r="AA3399" s="331">
        <v>0.36</v>
      </c>
      <c r="AB3399" s="304">
        <v>-999</v>
      </c>
      <c r="AC3399" s="304">
        <v>-999</v>
      </c>
      <c r="AD3399" s="366">
        <v>-999</v>
      </c>
      <c r="AE3399" s="304">
        <v>-999</v>
      </c>
      <c r="AF3399" s="304">
        <v>-999</v>
      </c>
      <c r="AG3399" s="304"/>
      <c r="AH3399" s="304">
        <v>3.3972E-3</v>
      </c>
      <c r="AI3399" s="312"/>
      <c r="AJ3399" s="332">
        <v>282</v>
      </c>
      <c r="AK3399" s="304">
        <f t="shared" si="811"/>
        <v>270</v>
      </c>
      <c r="AL3399" s="363">
        <v>0.43</v>
      </c>
      <c r="AM3399" s="389" t="str">
        <f t="shared" si="801"/>
        <v/>
      </c>
      <c r="AN3399" s="304"/>
      <c r="AO3399" s="304"/>
      <c r="AP3399" s="312"/>
      <c r="AQ3399" s="312"/>
      <c r="AR3399" s="312"/>
      <c r="AS3399" s="304"/>
      <c r="AT3399" s="312"/>
      <c r="AU3399" s="329">
        <f>VLOOKUP(C3399,[1]world!$A$2:$B$3555,2,FALSE)</f>
        <v>16</v>
      </c>
      <c r="AV3399" s="329">
        <v>246</v>
      </c>
      <c r="AW3399" s="304">
        <v>0.18</v>
      </c>
      <c r="AX3399" s="304">
        <v>-999</v>
      </c>
      <c r="AY3399" s="304">
        <v>-999</v>
      </c>
      <c r="AZ3399" s="304">
        <v>-999</v>
      </c>
      <c r="BA3399" s="304">
        <v>-999</v>
      </c>
      <c r="BB3399" s="304">
        <v>-999</v>
      </c>
      <c r="BC3399" s="304">
        <v>-999</v>
      </c>
      <c r="BD3399" s="304">
        <v>-999</v>
      </c>
      <c r="BE3399" s="304">
        <v>-999</v>
      </c>
      <c r="BF3399" s="304">
        <v>-999</v>
      </c>
      <c r="BG3399" s="304">
        <v>-999</v>
      </c>
      <c r="BH3399" s="304">
        <v>-999</v>
      </c>
      <c r="BI3399" s="304">
        <v>-999</v>
      </c>
      <c r="BJ3399" s="304" t="s">
        <v>4954</v>
      </c>
      <c r="BK3399" s="304" t="s">
        <v>4954</v>
      </c>
      <c r="BL3399" s="304" t="s">
        <v>4954</v>
      </c>
    </row>
    <row r="3400" spans="1:64" ht="15" hidden="1" customHeight="1" x14ac:dyDescent="0.2">
      <c r="A3400" s="304" t="s">
        <v>4901</v>
      </c>
      <c r="B3400" s="304" t="s">
        <v>5979</v>
      </c>
      <c r="C3400" s="304">
        <v>3551</v>
      </c>
      <c r="D3400" s="349" t="s">
        <v>5931</v>
      </c>
      <c r="E3400" s="309" t="s">
        <v>1443</v>
      </c>
      <c r="F3400" s="309"/>
      <c r="G3400" s="324">
        <v>-43.505299999999998</v>
      </c>
      <c r="H3400" s="324">
        <v>172.6634</v>
      </c>
      <c r="I3400" s="324" t="s">
        <v>212</v>
      </c>
      <c r="J3400" s="397">
        <v>207</v>
      </c>
      <c r="K3400" s="331">
        <v>0.1</v>
      </c>
      <c r="L3400" s="304" t="str">
        <f t="shared" si="810"/>
        <v>D</v>
      </c>
      <c r="M3400" s="388">
        <v>0</v>
      </c>
      <c r="N3400" s="304"/>
      <c r="O3400" s="356">
        <v>39.6</v>
      </c>
      <c r="P3400" s="397">
        <v>207</v>
      </c>
      <c r="Q3400" s="356"/>
      <c r="R3400" s="304" t="s">
        <v>5933</v>
      </c>
      <c r="S3400" s="356"/>
      <c r="T3400" s="304"/>
      <c r="U3400" s="356"/>
      <c r="V3400" s="304"/>
      <c r="W3400" s="308" t="s">
        <v>624</v>
      </c>
      <c r="X3400" s="304">
        <v>-999</v>
      </c>
      <c r="Y3400" s="366" t="str">
        <f t="shared" si="812"/>
        <v>-</v>
      </c>
      <c r="Z3400" s="304"/>
      <c r="AA3400" s="304"/>
      <c r="AB3400" s="304">
        <v>-999</v>
      </c>
      <c r="AC3400" s="304">
        <v>-999</v>
      </c>
      <c r="AD3400" s="366">
        <v>-999</v>
      </c>
      <c r="AE3400" s="304">
        <v>-999</v>
      </c>
      <c r="AF3400" s="304">
        <v>-999</v>
      </c>
      <c r="AG3400" s="304"/>
      <c r="AH3400" s="304">
        <v>9.1799099999999995E-4</v>
      </c>
      <c r="AI3400" s="312"/>
      <c r="AJ3400" s="332">
        <v>207</v>
      </c>
      <c r="AK3400" s="304">
        <f t="shared" si="811"/>
        <v>210</v>
      </c>
      <c r="AL3400" s="304">
        <f>IF(AH3400&lt;=0.0022,0.2,0.43)</f>
        <v>0.2</v>
      </c>
      <c r="AM3400" s="389" t="str">
        <f t="shared" si="801"/>
        <v/>
      </c>
      <c r="AN3400" s="304"/>
      <c r="AO3400" s="304">
        <v>0.45</v>
      </c>
      <c r="AP3400" s="312"/>
      <c r="AQ3400" s="312" t="s">
        <v>5937</v>
      </c>
      <c r="AR3400" s="312"/>
      <c r="AS3400" s="304"/>
      <c r="AT3400" s="312"/>
      <c r="AU3400" s="329">
        <f>VLOOKUP(C3400,[1]world!$A$2:$B$3555,2,FALSE)</f>
        <v>16</v>
      </c>
      <c r="AV3400" s="329">
        <v>246</v>
      </c>
      <c r="AW3400" s="304">
        <v>0.18</v>
      </c>
      <c r="AX3400" s="304">
        <v>-999</v>
      </c>
      <c r="AY3400" s="304">
        <v>-999</v>
      </c>
      <c r="AZ3400" s="304">
        <v>-999</v>
      </c>
      <c r="BA3400" s="304">
        <v>-999</v>
      </c>
      <c r="BB3400" s="304">
        <v>-999</v>
      </c>
      <c r="BC3400" s="304">
        <v>-999</v>
      </c>
      <c r="BD3400" s="304">
        <v>-999</v>
      </c>
      <c r="BE3400" s="304">
        <v>-999</v>
      </c>
      <c r="BF3400" s="304">
        <v>-999</v>
      </c>
      <c r="BG3400" s="304">
        <v>-999</v>
      </c>
      <c r="BH3400" s="304">
        <v>-999</v>
      </c>
      <c r="BI3400" s="304">
        <v>-999</v>
      </c>
      <c r="BJ3400" s="304" t="s">
        <v>4954</v>
      </c>
      <c r="BK3400" s="304" t="s">
        <v>4954</v>
      </c>
      <c r="BL3400" s="304" t="s">
        <v>4954</v>
      </c>
    </row>
    <row r="3401" spans="1:64" ht="15" hidden="1" customHeight="1" x14ac:dyDescent="0.2">
      <c r="A3401" s="304" t="s">
        <v>4901</v>
      </c>
      <c r="B3401" s="304" t="s">
        <v>5979</v>
      </c>
      <c r="C3401" s="304">
        <v>3552</v>
      </c>
      <c r="D3401" s="349" t="s">
        <v>1476</v>
      </c>
      <c r="E3401" s="309">
        <v>-999</v>
      </c>
      <c r="F3401" s="309"/>
      <c r="G3401" s="324">
        <v>-42.335599999999999</v>
      </c>
      <c r="H3401" s="324">
        <v>172.1808</v>
      </c>
      <c r="I3401" s="324" t="s">
        <v>232</v>
      </c>
      <c r="J3401" s="368">
        <f>GEOMEAN(Y3401,AV3401,AK3401)</f>
        <v>455.93316194886546</v>
      </c>
      <c r="K3401" s="331">
        <f>GEOMEAN(AA3401,AL3401,AW3401)</f>
        <v>0.38547027482550061</v>
      </c>
      <c r="L3401" s="304" t="str">
        <f t="shared" si="810"/>
        <v>C</v>
      </c>
      <c r="M3401" s="388" t="s">
        <v>6089</v>
      </c>
      <c r="N3401" s="304"/>
      <c r="O3401" s="304"/>
      <c r="P3401" s="356"/>
      <c r="Q3401" s="356"/>
      <c r="R3401" s="304"/>
      <c r="S3401" s="356"/>
      <c r="T3401" s="304"/>
      <c r="U3401" s="356"/>
      <c r="V3401" s="304"/>
      <c r="W3401" s="308" t="s">
        <v>1398</v>
      </c>
      <c r="X3401" s="304" t="s">
        <v>205</v>
      </c>
      <c r="Y3401" s="366">
        <f t="shared" si="812"/>
        <v>424.8</v>
      </c>
      <c r="Z3401" s="304"/>
      <c r="AA3401" s="331">
        <v>0.36</v>
      </c>
      <c r="AB3401" s="304">
        <v>-999</v>
      </c>
      <c r="AC3401" s="304">
        <v>-999</v>
      </c>
      <c r="AD3401" s="366">
        <v>-999</v>
      </c>
      <c r="AE3401" s="304">
        <v>-999</v>
      </c>
      <c r="AF3401" s="304">
        <v>-999</v>
      </c>
      <c r="AG3401" s="304"/>
      <c r="AH3401" s="304">
        <v>1.6036999999999999E-2</v>
      </c>
      <c r="AI3401" s="312"/>
      <c r="AJ3401" s="332">
        <v>569</v>
      </c>
      <c r="AK3401" s="304">
        <f t="shared" si="811"/>
        <v>555</v>
      </c>
      <c r="AL3401" s="363">
        <v>0.43</v>
      </c>
      <c r="AM3401" s="389" t="str">
        <f t="shared" ref="AM3401:AM3464" si="813">IF(AT3401&lt;&gt;"",AT3401,IF(AND(AT3401="",AR3401=""),"",AR3401))</f>
        <v/>
      </c>
      <c r="AN3401" s="304"/>
      <c r="AO3401" s="304"/>
      <c r="AP3401" s="312"/>
      <c r="AQ3401" s="312"/>
      <c r="AR3401" s="312"/>
      <c r="AS3401" s="304"/>
      <c r="AT3401" s="312"/>
      <c r="AU3401" s="329">
        <f>VLOOKUP(C3401,[1]world!$A$2:$B$3555,2,FALSE)</f>
        <v>5</v>
      </c>
      <c r="AV3401" s="329">
        <v>402</v>
      </c>
      <c r="AW3401" s="304">
        <v>0.37</v>
      </c>
      <c r="AX3401" s="304">
        <v>-999</v>
      </c>
      <c r="AY3401" s="304">
        <v>-999</v>
      </c>
      <c r="AZ3401" s="304">
        <v>-999</v>
      </c>
      <c r="BA3401" s="304">
        <v>-999</v>
      </c>
      <c r="BB3401" s="304">
        <v>-999</v>
      </c>
      <c r="BC3401" s="304">
        <v>-999</v>
      </c>
      <c r="BD3401" s="304">
        <v>-999</v>
      </c>
      <c r="BE3401" s="304">
        <v>-999</v>
      </c>
      <c r="BF3401" s="304">
        <v>-999</v>
      </c>
      <c r="BG3401" s="304">
        <v>-999</v>
      </c>
      <c r="BH3401" s="304">
        <v>-999</v>
      </c>
      <c r="BI3401" s="304">
        <v>-999</v>
      </c>
      <c r="BJ3401" s="304" t="s">
        <v>4954</v>
      </c>
      <c r="BK3401" s="304" t="s">
        <v>4954</v>
      </c>
      <c r="BL3401" s="304" t="s">
        <v>4954</v>
      </c>
    </row>
    <row r="3402" spans="1:64" ht="15" hidden="1" customHeight="1" x14ac:dyDescent="0.2">
      <c r="A3402" s="304" t="s">
        <v>4901</v>
      </c>
      <c r="B3402" s="304" t="s">
        <v>5979</v>
      </c>
      <c r="C3402" s="304">
        <v>3553</v>
      </c>
      <c r="D3402" s="349" t="s">
        <v>1402</v>
      </c>
      <c r="E3402" s="309">
        <v>-999</v>
      </c>
      <c r="F3402" s="309"/>
      <c r="G3402" s="324">
        <v>-45.900199999999998</v>
      </c>
      <c r="H3402" s="324">
        <v>170.50960000000001</v>
      </c>
      <c r="I3402" s="324" t="s">
        <v>232</v>
      </c>
      <c r="J3402" s="368">
        <f>GEOMEAN(Y3402,AV3402,AK3402)</f>
        <v>266.90540772414522</v>
      </c>
      <c r="K3402" s="331">
        <f t="shared" ref="K3402:K3403" si="814">GEOMEAN(AL3402,AW3402)</f>
        <v>0.39887341350358263</v>
      </c>
      <c r="L3402" s="304" t="str">
        <f t="shared" si="810"/>
        <v>D</v>
      </c>
      <c r="M3402" s="388" t="s">
        <v>6097</v>
      </c>
      <c r="N3402" s="304"/>
      <c r="O3402" s="304"/>
      <c r="P3402" s="356"/>
      <c r="Q3402" s="356"/>
      <c r="R3402" s="304"/>
      <c r="S3402" s="356"/>
      <c r="T3402" s="304"/>
      <c r="U3402" s="356"/>
      <c r="V3402" s="304"/>
      <c r="W3402" s="308" t="s">
        <v>1401</v>
      </c>
      <c r="X3402" s="304" t="s">
        <v>240</v>
      </c>
      <c r="Y3402" s="366">
        <f t="shared" si="812"/>
        <v>181.5</v>
      </c>
      <c r="Z3402" s="304">
        <v>0.2</v>
      </c>
      <c r="AA3402" s="304"/>
      <c r="AB3402" s="304">
        <v>-999</v>
      </c>
      <c r="AC3402" s="304">
        <v>-999</v>
      </c>
      <c r="AD3402" s="366">
        <v>-999</v>
      </c>
      <c r="AE3402" s="304">
        <v>-999</v>
      </c>
      <c r="AF3402" s="304">
        <v>-999</v>
      </c>
      <c r="AG3402" s="304"/>
      <c r="AH3402" s="304">
        <v>5.4068199999999997E-3</v>
      </c>
      <c r="AI3402" s="312"/>
      <c r="AJ3402" s="332">
        <v>326</v>
      </c>
      <c r="AK3402" s="304">
        <f t="shared" si="811"/>
        <v>270</v>
      </c>
      <c r="AL3402" s="363">
        <v>0.43</v>
      </c>
      <c r="AM3402" s="389" t="str">
        <f t="shared" si="813"/>
        <v/>
      </c>
      <c r="AN3402" s="304"/>
      <c r="AO3402" s="304"/>
      <c r="AP3402" s="312"/>
      <c r="AQ3402" s="312"/>
      <c r="AR3402" s="312"/>
      <c r="AS3402" s="304"/>
      <c r="AT3402" s="312"/>
      <c r="AU3402" s="329">
        <f>VLOOKUP(C3402,[1]world!$A$2:$B$3555,2,FALSE)</f>
        <v>7</v>
      </c>
      <c r="AV3402" s="329">
        <v>388</v>
      </c>
      <c r="AW3402" s="304">
        <v>0.37</v>
      </c>
      <c r="AX3402" s="304">
        <v>-999</v>
      </c>
      <c r="AY3402" s="304">
        <v>-999</v>
      </c>
      <c r="AZ3402" s="304">
        <v>-999</v>
      </c>
      <c r="BA3402" s="304">
        <v>-999</v>
      </c>
      <c r="BB3402" s="304">
        <v>-999</v>
      </c>
      <c r="BC3402" s="304">
        <v>-999</v>
      </c>
      <c r="BD3402" s="304">
        <v>-999</v>
      </c>
      <c r="BE3402" s="304">
        <v>-999</v>
      </c>
      <c r="BF3402" s="304">
        <v>-999</v>
      </c>
      <c r="BG3402" s="304">
        <v>-999</v>
      </c>
      <c r="BH3402" s="304">
        <v>-999</v>
      </c>
      <c r="BI3402" s="304">
        <v>-999</v>
      </c>
      <c r="BJ3402" s="304" t="s">
        <v>4954</v>
      </c>
      <c r="BK3402" s="304" t="s">
        <v>4954</v>
      </c>
      <c r="BL3402" s="304" t="s">
        <v>4954</v>
      </c>
    </row>
    <row r="3403" spans="1:64" ht="15" hidden="1" customHeight="1" x14ac:dyDescent="0.2">
      <c r="A3403" s="304" t="s">
        <v>4901</v>
      </c>
      <c r="B3403" s="304" t="s">
        <v>5979</v>
      </c>
      <c r="C3403" s="304">
        <v>3554</v>
      </c>
      <c r="D3403" s="349" t="s">
        <v>5932</v>
      </c>
      <c r="E3403" s="309" t="s">
        <v>1448</v>
      </c>
      <c r="F3403" s="309"/>
      <c r="G3403" s="324">
        <v>-43.467500000000001</v>
      </c>
      <c r="H3403" s="324">
        <v>172.6139</v>
      </c>
      <c r="I3403" s="324" t="s">
        <v>212</v>
      </c>
      <c r="J3403" s="368">
        <f>GEOMEAN(AV3403,AJ3403)</f>
        <v>247.49545450371406</v>
      </c>
      <c r="K3403" s="331">
        <f t="shared" si="814"/>
        <v>0.27820855486487112</v>
      </c>
      <c r="L3403" s="304" t="str">
        <f t="shared" si="810"/>
        <v>D</v>
      </c>
      <c r="M3403" s="388" t="s">
        <v>6097</v>
      </c>
      <c r="N3403" s="304"/>
      <c r="O3403" s="304"/>
      <c r="P3403" s="356"/>
      <c r="Q3403" s="356"/>
      <c r="R3403" s="304" t="s">
        <v>5933</v>
      </c>
      <c r="S3403" s="356"/>
      <c r="T3403" s="304"/>
      <c r="U3403" s="356"/>
      <c r="V3403" s="304"/>
      <c r="W3403" s="308" t="s">
        <v>624</v>
      </c>
      <c r="X3403" s="304">
        <v>-999</v>
      </c>
      <c r="Y3403" s="366" t="str">
        <f t="shared" si="812"/>
        <v>-</v>
      </c>
      <c r="Z3403" s="304"/>
      <c r="AA3403" s="304"/>
      <c r="AB3403" s="304">
        <v>-999</v>
      </c>
      <c r="AC3403" s="304">
        <v>-999</v>
      </c>
      <c r="AD3403" s="366">
        <v>-999</v>
      </c>
      <c r="AE3403" s="304">
        <v>-999</v>
      </c>
      <c r="AF3403" s="304">
        <v>-999</v>
      </c>
      <c r="AG3403" s="304"/>
      <c r="AH3403" s="304">
        <v>2.2923399999999999E-3</v>
      </c>
      <c r="AI3403" s="312"/>
      <c r="AJ3403" s="332">
        <v>249</v>
      </c>
      <c r="AK3403" s="304">
        <f t="shared" si="811"/>
        <v>270</v>
      </c>
      <c r="AL3403" s="363">
        <v>0.43</v>
      </c>
      <c r="AM3403" s="389" t="str">
        <f t="shared" si="813"/>
        <v/>
      </c>
      <c r="AN3403" s="304"/>
      <c r="AO3403" s="304">
        <v>0.45</v>
      </c>
      <c r="AP3403" s="312"/>
      <c r="AQ3403" s="312" t="s">
        <v>5936</v>
      </c>
      <c r="AR3403" s="312"/>
      <c r="AS3403" s="304"/>
      <c r="AT3403" s="312"/>
      <c r="AU3403" s="329">
        <f>VLOOKUP(C3403,[1]world!$A$2:$B$3555,2,FALSE)</f>
        <v>16</v>
      </c>
      <c r="AV3403" s="329">
        <v>246</v>
      </c>
      <c r="AW3403" s="304">
        <v>0.18</v>
      </c>
      <c r="AX3403" s="304">
        <v>-999</v>
      </c>
      <c r="AY3403" s="304">
        <v>-999</v>
      </c>
      <c r="AZ3403" s="304">
        <v>-999</v>
      </c>
      <c r="BA3403" s="304">
        <v>-999</v>
      </c>
      <c r="BB3403" s="304">
        <v>-999</v>
      </c>
      <c r="BC3403" s="304">
        <v>-999</v>
      </c>
      <c r="BD3403" s="304">
        <v>-999</v>
      </c>
      <c r="BE3403" s="304">
        <v>-999</v>
      </c>
      <c r="BF3403" s="304">
        <v>-999</v>
      </c>
      <c r="BG3403" s="304">
        <v>-999</v>
      </c>
      <c r="BH3403" s="304">
        <v>-999</v>
      </c>
      <c r="BI3403" s="304">
        <v>-999</v>
      </c>
      <c r="BJ3403" s="304" t="s">
        <v>4954</v>
      </c>
      <c r="BK3403" s="304" t="s">
        <v>4954</v>
      </c>
      <c r="BL3403" s="304" t="s">
        <v>4954</v>
      </c>
    </row>
    <row r="3404" spans="1:64" ht="15" hidden="1" customHeight="1" x14ac:dyDescent="0.2">
      <c r="A3404" s="304" t="s">
        <v>4901</v>
      </c>
      <c r="B3404" s="304" t="s">
        <v>5979</v>
      </c>
      <c r="C3404" s="304">
        <v>3555</v>
      </c>
      <c r="D3404" s="349" t="s">
        <v>1491</v>
      </c>
      <c r="E3404" s="309">
        <v>-999</v>
      </c>
      <c r="F3404" s="309"/>
      <c r="G3404" s="324">
        <v>-41.206000000000003</v>
      </c>
      <c r="H3404" s="324">
        <v>174.91579999999999</v>
      </c>
      <c r="I3404" s="324" t="s">
        <v>232</v>
      </c>
      <c r="J3404" s="368">
        <f t="shared" ref="J3404:J3425" si="815">GEOMEAN(Y3404,AV3404,AK3404)</f>
        <v>432.57613459165538</v>
      </c>
      <c r="K3404" s="331">
        <f t="shared" ref="K3404:K3405" si="816">GEOMEAN(AA3404,AL3404,AW3404)</f>
        <v>0.38547027482550061</v>
      </c>
      <c r="L3404" s="304" t="str">
        <f t="shared" si="810"/>
        <v>C</v>
      </c>
      <c r="M3404" s="388" t="s">
        <v>6089</v>
      </c>
      <c r="N3404" s="304"/>
      <c r="O3404" s="304"/>
      <c r="P3404" s="356"/>
      <c r="Q3404" s="356"/>
      <c r="R3404" s="304"/>
      <c r="S3404" s="356"/>
      <c r="T3404" s="304"/>
      <c r="U3404" s="356"/>
      <c r="V3404" s="304"/>
      <c r="W3404" s="308" t="s">
        <v>1414</v>
      </c>
      <c r="X3404" s="304" t="s">
        <v>213</v>
      </c>
      <c r="Y3404" s="366">
        <f t="shared" si="812"/>
        <v>274.5</v>
      </c>
      <c r="Z3404" s="304"/>
      <c r="AA3404" s="331">
        <v>0.36</v>
      </c>
      <c r="AB3404" s="304">
        <v>-999</v>
      </c>
      <c r="AC3404" s="304">
        <v>-999</v>
      </c>
      <c r="AD3404" s="366">
        <v>-999</v>
      </c>
      <c r="AE3404" s="304">
        <v>-999</v>
      </c>
      <c r="AF3404" s="304">
        <v>-999</v>
      </c>
      <c r="AG3404" s="304"/>
      <c r="AH3404" s="304">
        <v>4.5201699999999997E-2</v>
      </c>
      <c r="AI3404" s="312"/>
      <c r="AJ3404" s="332">
        <v>760</v>
      </c>
      <c r="AK3404" s="304">
        <f t="shared" si="811"/>
        <v>760</v>
      </c>
      <c r="AL3404" s="363">
        <v>0.43</v>
      </c>
      <c r="AM3404" s="389" t="str">
        <f t="shared" si="813"/>
        <v/>
      </c>
      <c r="AN3404" s="304"/>
      <c r="AO3404" s="304"/>
      <c r="AP3404" s="312"/>
      <c r="AQ3404" s="312"/>
      <c r="AR3404" s="312"/>
      <c r="AS3404" s="304"/>
      <c r="AT3404" s="312"/>
      <c r="AU3404" s="329">
        <f>VLOOKUP(C3404,[1]world!$A$2:$B$3555,2,FALSE)</f>
        <v>7</v>
      </c>
      <c r="AV3404" s="329">
        <v>388</v>
      </c>
      <c r="AW3404" s="304">
        <v>0.37</v>
      </c>
      <c r="AX3404" s="304">
        <v>-999</v>
      </c>
      <c r="AY3404" s="304">
        <v>-999</v>
      </c>
      <c r="AZ3404" s="304">
        <v>-999</v>
      </c>
      <c r="BA3404" s="304">
        <v>-999</v>
      </c>
      <c r="BB3404" s="304">
        <v>-999</v>
      </c>
      <c r="BC3404" s="304">
        <v>-999</v>
      </c>
      <c r="BD3404" s="304">
        <v>-999</v>
      </c>
      <c r="BE3404" s="304">
        <v>-999</v>
      </c>
      <c r="BF3404" s="304">
        <v>-999</v>
      </c>
      <c r="BG3404" s="304">
        <v>-999</v>
      </c>
      <c r="BH3404" s="304">
        <v>-999</v>
      </c>
      <c r="BI3404" s="304">
        <v>-999</v>
      </c>
      <c r="BJ3404" s="304" t="s">
        <v>4954</v>
      </c>
      <c r="BK3404" s="304" t="s">
        <v>4954</v>
      </c>
      <c r="BL3404" s="304" t="s">
        <v>4954</v>
      </c>
    </row>
    <row r="3405" spans="1:64" ht="15" hidden="1" customHeight="1" x14ac:dyDescent="0.2">
      <c r="A3405" s="304" t="s">
        <v>4901</v>
      </c>
      <c r="B3405" s="304" t="s">
        <v>5979</v>
      </c>
      <c r="C3405" s="304">
        <v>3556</v>
      </c>
      <c r="D3405" s="349" t="s">
        <v>1454</v>
      </c>
      <c r="E3405" s="309">
        <v>-999</v>
      </c>
      <c r="F3405" s="309"/>
      <c r="G3405" s="324">
        <v>-43.339599999999997</v>
      </c>
      <c r="H3405" s="324">
        <v>171.9288</v>
      </c>
      <c r="I3405" s="324" t="s">
        <v>232</v>
      </c>
      <c r="J3405" s="368">
        <f t="shared" si="815"/>
        <v>389.54325227187388</v>
      </c>
      <c r="K3405" s="331">
        <f t="shared" si="816"/>
        <v>0.38547027482550061</v>
      </c>
      <c r="L3405" s="304" t="str">
        <f t="shared" si="810"/>
        <v>C</v>
      </c>
      <c r="M3405" s="388" t="s">
        <v>6089</v>
      </c>
      <c r="N3405" s="304"/>
      <c r="O3405" s="304"/>
      <c r="P3405" s="356"/>
      <c r="Q3405" s="356"/>
      <c r="R3405" s="304"/>
      <c r="S3405" s="356"/>
      <c r="T3405" s="304"/>
      <c r="U3405" s="356"/>
      <c r="V3405" s="304"/>
      <c r="W3405" s="308" t="s">
        <v>1414</v>
      </c>
      <c r="X3405" s="304" t="s">
        <v>213</v>
      </c>
      <c r="Y3405" s="366">
        <f t="shared" si="812"/>
        <v>274.5</v>
      </c>
      <c r="Z3405" s="304"/>
      <c r="AA3405" s="331">
        <v>0.36</v>
      </c>
      <c r="AB3405" s="304">
        <v>-999</v>
      </c>
      <c r="AC3405" s="304">
        <v>-999</v>
      </c>
      <c r="AD3405" s="366">
        <v>-999</v>
      </c>
      <c r="AE3405" s="304">
        <v>-999</v>
      </c>
      <c r="AF3405" s="304">
        <v>-999</v>
      </c>
      <c r="AG3405" s="304"/>
      <c r="AH3405" s="304">
        <v>1.7876300000000001E-2</v>
      </c>
      <c r="AI3405" s="312"/>
      <c r="AJ3405" s="332">
        <v>617</v>
      </c>
      <c r="AK3405" s="304">
        <f t="shared" si="811"/>
        <v>555</v>
      </c>
      <c r="AL3405" s="363">
        <v>0.43</v>
      </c>
      <c r="AM3405" s="389" t="str">
        <f t="shared" si="813"/>
        <v/>
      </c>
      <c r="AN3405" s="304"/>
      <c r="AO3405" s="304"/>
      <c r="AP3405" s="312"/>
      <c r="AQ3405" s="312"/>
      <c r="AR3405" s="312"/>
      <c r="AS3405" s="304"/>
      <c r="AT3405" s="312"/>
      <c r="AU3405" s="329">
        <f>VLOOKUP(C3405,[1]world!$A$2:$B$3555,2,FALSE)</f>
        <v>7</v>
      </c>
      <c r="AV3405" s="329">
        <v>388</v>
      </c>
      <c r="AW3405" s="304">
        <v>0.37</v>
      </c>
      <c r="AX3405" s="304">
        <v>-999</v>
      </c>
      <c r="AY3405" s="304">
        <v>-999</v>
      </c>
      <c r="AZ3405" s="304">
        <v>-999</v>
      </c>
      <c r="BA3405" s="304">
        <v>-999</v>
      </c>
      <c r="BB3405" s="304">
        <v>-999</v>
      </c>
      <c r="BC3405" s="304">
        <v>-999</v>
      </c>
      <c r="BD3405" s="304">
        <v>-999</v>
      </c>
      <c r="BE3405" s="304">
        <v>-999</v>
      </c>
      <c r="BF3405" s="304">
        <v>-999</v>
      </c>
      <c r="BG3405" s="304">
        <v>-999</v>
      </c>
      <c r="BH3405" s="304">
        <v>-999</v>
      </c>
      <c r="BI3405" s="304">
        <v>-999</v>
      </c>
      <c r="BJ3405" s="304" t="s">
        <v>4954</v>
      </c>
      <c r="BK3405" s="304" t="s">
        <v>4954</v>
      </c>
      <c r="BL3405" s="304" t="s">
        <v>4954</v>
      </c>
    </row>
    <row r="3406" spans="1:64" ht="15" hidden="1" customHeight="1" x14ac:dyDescent="0.2">
      <c r="A3406" s="304" t="s">
        <v>4901</v>
      </c>
      <c r="B3406" s="304" t="s">
        <v>5979</v>
      </c>
      <c r="C3406" s="304">
        <v>3558</v>
      </c>
      <c r="D3406" s="349" t="s">
        <v>1483</v>
      </c>
      <c r="E3406" s="309">
        <v>-999</v>
      </c>
      <c r="F3406" s="309"/>
      <c r="G3406" s="324">
        <v>-41.293999999999997</v>
      </c>
      <c r="H3406" s="324">
        <v>174.78110000000001</v>
      </c>
      <c r="I3406" s="324" t="s">
        <v>212</v>
      </c>
      <c r="J3406" s="368">
        <f t="shared" si="815"/>
        <v>399.61293286005372</v>
      </c>
      <c r="K3406" s="331">
        <f>GEOMEAN(AL3406,AW3406)</f>
        <v>0.39887341350358263</v>
      </c>
      <c r="L3406" s="304" t="str">
        <f t="shared" si="810"/>
        <v>C</v>
      </c>
      <c r="M3406" s="388" t="s">
        <v>6097</v>
      </c>
      <c r="N3406" s="304"/>
      <c r="O3406" s="304"/>
      <c r="P3406" s="356"/>
      <c r="Q3406" s="356"/>
      <c r="R3406" s="304"/>
      <c r="S3406" s="356"/>
      <c r="T3406" s="304"/>
      <c r="U3406" s="356"/>
      <c r="V3406" s="304"/>
      <c r="W3406" s="308" t="s">
        <v>1408</v>
      </c>
      <c r="X3406" s="304" t="s">
        <v>213</v>
      </c>
      <c r="Y3406" s="366">
        <f t="shared" si="812"/>
        <v>274.5</v>
      </c>
      <c r="Z3406" s="304"/>
      <c r="AA3406" s="304"/>
      <c r="AB3406" s="304">
        <v>-999</v>
      </c>
      <c r="AC3406" s="304">
        <v>-999</v>
      </c>
      <c r="AD3406" s="366">
        <v>-999</v>
      </c>
      <c r="AE3406" s="304">
        <v>-999</v>
      </c>
      <c r="AF3406" s="304">
        <v>-999</v>
      </c>
      <c r="AG3406" s="304"/>
      <c r="AH3406" s="304">
        <v>1.02659E-2</v>
      </c>
      <c r="AI3406" s="312"/>
      <c r="AJ3406" s="332">
        <v>429</v>
      </c>
      <c r="AK3406" s="304">
        <f t="shared" si="811"/>
        <v>425</v>
      </c>
      <c r="AL3406" s="363">
        <v>0.43</v>
      </c>
      <c r="AM3406" s="389" t="str">
        <f t="shared" si="813"/>
        <v/>
      </c>
      <c r="AN3406" s="304"/>
      <c r="AO3406" s="304"/>
      <c r="AP3406" s="312"/>
      <c r="AQ3406" s="312"/>
      <c r="AR3406" s="312"/>
      <c r="AS3406" s="304"/>
      <c r="AT3406" s="312"/>
      <c r="AU3406" s="329">
        <f>VLOOKUP(C3406,[1]world!$A$2:$B$3555,2,FALSE)</f>
        <v>3</v>
      </c>
      <c r="AV3406" s="329">
        <v>547</v>
      </c>
      <c r="AW3406" s="304">
        <v>0.37</v>
      </c>
      <c r="AX3406" s="304">
        <v>-999</v>
      </c>
      <c r="AY3406" s="304">
        <v>-999</v>
      </c>
      <c r="AZ3406" s="304">
        <v>-999</v>
      </c>
      <c r="BA3406" s="304">
        <v>-999</v>
      </c>
      <c r="BB3406" s="304">
        <v>-999</v>
      </c>
      <c r="BC3406" s="304">
        <v>-999</v>
      </c>
      <c r="BD3406" s="304">
        <v>-999</v>
      </c>
      <c r="BE3406" s="304">
        <v>-999</v>
      </c>
      <c r="BF3406" s="304">
        <v>-999</v>
      </c>
      <c r="BG3406" s="304">
        <v>-999</v>
      </c>
      <c r="BH3406" s="304">
        <v>-999</v>
      </c>
      <c r="BI3406" s="304">
        <v>-999</v>
      </c>
      <c r="BJ3406" s="304" t="s">
        <v>4954</v>
      </c>
      <c r="BK3406" s="304" t="s">
        <v>4954</v>
      </c>
      <c r="BL3406" s="304" t="s">
        <v>4954</v>
      </c>
    </row>
    <row r="3407" spans="1:64" ht="15" hidden="1" customHeight="1" x14ac:dyDescent="0.2">
      <c r="A3407" s="304" t="s">
        <v>4901</v>
      </c>
      <c r="B3407" s="304" t="s">
        <v>5979</v>
      </c>
      <c r="C3407" s="304">
        <v>3559</v>
      </c>
      <c r="D3407" s="349" t="s">
        <v>1397</v>
      </c>
      <c r="E3407" s="309">
        <v>-999</v>
      </c>
      <c r="F3407" s="309"/>
      <c r="G3407" s="324">
        <v>-46.073700000000002</v>
      </c>
      <c r="H3407" s="324">
        <v>170.1952</v>
      </c>
      <c r="I3407" s="324" t="s">
        <v>232</v>
      </c>
      <c r="J3407" s="368">
        <f t="shared" si="815"/>
        <v>358.58444116550254</v>
      </c>
      <c r="K3407" s="331">
        <f t="shared" ref="K3407:K3425" si="817">GEOMEAN(AA3407,AL3407,AW3407)</f>
        <v>0.38547027482550061</v>
      </c>
      <c r="L3407" s="304" t="str">
        <f t="shared" si="810"/>
        <v>D</v>
      </c>
      <c r="M3407" s="388" t="s">
        <v>6089</v>
      </c>
      <c r="N3407" s="304"/>
      <c r="O3407" s="304"/>
      <c r="P3407" s="356"/>
      <c r="Q3407" s="356"/>
      <c r="R3407" s="304"/>
      <c r="S3407" s="356"/>
      <c r="T3407" s="304"/>
      <c r="U3407" s="356"/>
      <c r="V3407" s="304"/>
      <c r="W3407" s="308" t="s">
        <v>1398</v>
      </c>
      <c r="X3407" s="304" t="s">
        <v>205</v>
      </c>
      <c r="Y3407" s="366">
        <f t="shared" si="812"/>
        <v>424.8</v>
      </c>
      <c r="Z3407" s="304"/>
      <c r="AA3407" s="331">
        <v>0.36</v>
      </c>
      <c r="AB3407" s="304">
        <v>-999</v>
      </c>
      <c r="AC3407" s="304">
        <v>-999</v>
      </c>
      <c r="AD3407" s="366">
        <v>-999</v>
      </c>
      <c r="AE3407" s="304">
        <v>-999</v>
      </c>
      <c r="AF3407" s="304">
        <v>-999</v>
      </c>
      <c r="AG3407" s="304"/>
      <c r="AH3407" s="304">
        <v>1.7814300000000002E-2</v>
      </c>
      <c r="AI3407" s="312"/>
      <c r="AJ3407" s="332">
        <v>359</v>
      </c>
      <c r="AK3407" s="304">
        <f t="shared" si="811"/>
        <v>270</v>
      </c>
      <c r="AL3407" s="363">
        <v>0.43</v>
      </c>
      <c r="AM3407" s="389" t="str">
        <f t="shared" si="813"/>
        <v/>
      </c>
      <c r="AN3407" s="304"/>
      <c r="AO3407" s="304"/>
      <c r="AP3407" s="312"/>
      <c r="AQ3407" s="312"/>
      <c r="AR3407" s="312"/>
      <c r="AS3407" s="304"/>
      <c r="AT3407" s="312"/>
      <c r="AU3407" s="329">
        <f>VLOOKUP(C3407,[1]world!$A$2:$B$3555,2,FALSE)</f>
        <v>5</v>
      </c>
      <c r="AV3407" s="329">
        <v>402</v>
      </c>
      <c r="AW3407" s="304">
        <v>0.37</v>
      </c>
      <c r="AX3407" s="304">
        <v>-999</v>
      </c>
      <c r="AY3407" s="304">
        <v>-999</v>
      </c>
      <c r="AZ3407" s="304">
        <v>-999</v>
      </c>
      <c r="BA3407" s="304">
        <v>-999</v>
      </c>
      <c r="BB3407" s="304">
        <v>-999</v>
      </c>
      <c r="BC3407" s="304">
        <v>-999</v>
      </c>
      <c r="BD3407" s="304">
        <v>-999</v>
      </c>
      <c r="BE3407" s="304">
        <v>-999</v>
      </c>
      <c r="BF3407" s="304">
        <v>-999</v>
      </c>
      <c r="BG3407" s="304">
        <v>-999</v>
      </c>
      <c r="BH3407" s="304">
        <v>-999</v>
      </c>
      <c r="BI3407" s="304">
        <v>-999</v>
      </c>
      <c r="BJ3407" s="304" t="s">
        <v>4954</v>
      </c>
      <c r="BK3407" s="304" t="s">
        <v>4954</v>
      </c>
      <c r="BL3407" s="304" t="s">
        <v>4954</v>
      </c>
    </row>
    <row r="3408" spans="1:64" ht="15" hidden="1" customHeight="1" x14ac:dyDescent="0.2">
      <c r="A3408" s="304" t="s">
        <v>4901</v>
      </c>
      <c r="B3408" s="304" t="s">
        <v>5979</v>
      </c>
      <c r="C3408" s="304">
        <v>3560</v>
      </c>
      <c r="D3408" s="349" t="s">
        <v>1435</v>
      </c>
      <c r="E3408" s="309">
        <v>-999</v>
      </c>
      <c r="F3408" s="309"/>
      <c r="G3408" s="324">
        <v>-43.551699999999997</v>
      </c>
      <c r="H3408" s="324">
        <v>172.4718</v>
      </c>
      <c r="I3408" s="324" t="s">
        <v>232</v>
      </c>
      <c r="J3408" s="368">
        <f t="shared" si="815"/>
        <v>249.27810413855005</v>
      </c>
      <c r="K3408" s="331">
        <f t="shared" si="817"/>
        <v>0.38547027482550061</v>
      </c>
      <c r="L3408" s="304" t="str">
        <f t="shared" si="810"/>
        <v>D</v>
      </c>
      <c r="M3408" s="388" t="s">
        <v>6089</v>
      </c>
      <c r="N3408" s="304"/>
      <c r="O3408" s="304"/>
      <c r="P3408" s="356"/>
      <c r="Q3408" s="356"/>
      <c r="R3408" s="304"/>
      <c r="S3408" s="356"/>
      <c r="T3408" s="304"/>
      <c r="U3408" s="356"/>
      <c r="V3408" s="304"/>
      <c r="W3408" s="308" t="s">
        <v>1414</v>
      </c>
      <c r="X3408" s="304" t="s">
        <v>213</v>
      </c>
      <c r="Y3408" s="366">
        <f t="shared" si="812"/>
        <v>274.5</v>
      </c>
      <c r="Z3408" s="304"/>
      <c r="AA3408" s="331">
        <v>0.36</v>
      </c>
      <c r="AB3408" s="304">
        <v>-999</v>
      </c>
      <c r="AC3408" s="304">
        <v>-999</v>
      </c>
      <c r="AD3408" s="366">
        <v>-999</v>
      </c>
      <c r="AE3408" s="304">
        <v>-999</v>
      </c>
      <c r="AF3408" s="304">
        <v>-999</v>
      </c>
      <c r="AG3408" s="304"/>
      <c r="AH3408" s="304">
        <v>4.5924499999999997E-3</v>
      </c>
      <c r="AI3408" s="312"/>
      <c r="AJ3408" s="332">
        <v>311</v>
      </c>
      <c r="AK3408" s="304">
        <f t="shared" si="811"/>
        <v>270</v>
      </c>
      <c r="AL3408" s="363">
        <v>0.43</v>
      </c>
      <c r="AM3408" s="389" t="str">
        <f t="shared" si="813"/>
        <v/>
      </c>
      <c r="AN3408" s="304"/>
      <c r="AO3408" s="304"/>
      <c r="AP3408" s="312"/>
      <c r="AQ3408" s="312"/>
      <c r="AR3408" s="312"/>
      <c r="AS3408" s="304"/>
      <c r="AT3408" s="312"/>
      <c r="AU3408" s="329">
        <f>VLOOKUP(C3408,[1]world!$A$2:$B$3555,2,FALSE)</f>
        <v>14</v>
      </c>
      <c r="AV3408" s="329">
        <v>209</v>
      </c>
      <c r="AW3408" s="304">
        <v>0.37</v>
      </c>
      <c r="AX3408" s="304">
        <v>-999</v>
      </c>
      <c r="AY3408" s="304">
        <v>-999</v>
      </c>
      <c r="AZ3408" s="304">
        <v>-999</v>
      </c>
      <c r="BA3408" s="304">
        <v>-999</v>
      </c>
      <c r="BB3408" s="304">
        <v>-999</v>
      </c>
      <c r="BC3408" s="304">
        <v>-999</v>
      </c>
      <c r="BD3408" s="304">
        <v>-999</v>
      </c>
      <c r="BE3408" s="304">
        <v>-999</v>
      </c>
      <c r="BF3408" s="304">
        <v>-999</v>
      </c>
      <c r="BG3408" s="304">
        <v>-999</v>
      </c>
      <c r="BH3408" s="304">
        <v>-999</v>
      </c>
      <c r="BI3408" s="304">
        <v>-999</v>
      </c>
      <c r="BJ3408" s="304" t="s">
        <v>4954</v>
      </c>
      <c r="BK3408" s="304" t="s">
        <v>4954</v>
      </c>
      <c r="BL3408" s="304" t="s">
        <v>4954</v>
      </c>
    </row>
    <row r="3409" spans="1:64" ht="15" hidden="1" customHeight="1" x14ac:dyDescent="0.2">
      <c r="A3409" s="304" t="s">
        <v>4901</v>
      </c>
      <c r="B3409" s="304" t="s">
        <v>5979</v>
      </c>
      <c r="C3409" s="304">
        <v>3561</v>
      </c>
      <c r="D3409" s="349" t="s">
        <v>1412</v>
      </c>
      <c r="E3409" s="309">
        <v>-999</v>
      </c>
      <c r="F3409" s="309"/>
      <c r="G3409" s="324">
        <v>-44.404499999999999</v>
      </c>
      <c r="H3409" s="324">
        <v>171.24440000000001</v>
      </c>
      <c r="I3409" s="324" t="s">
        <v>232</v>
      </c>
      <c r="J3409" s="368">
        <f t="shared" si="815"/>
        <v>424.89998823252517</v>
      </c>
      <c r="K3409" s="331">
        <f t="shared" si="817"/>
        <v>0.38547027482550061</v>
      </c>
      <c r="L3409" s="304" t="str">
        <f t="shared" si="810"/>
        <v>C</v>
      </c>
      <c r="M3409" s="388" t="s">
        <v>6089</v>
      </c>
      <c r="N3409" s="304"/>
      <c r="O3409" s="304"/>
      <c r="P3409" s="356"/>
      <c r="Q3409" s="356"/>
      <c r="R3409" s="304"/>
      <c r="S3409" s="356"/>
      <c r="T3409" s="304"/>
      <c r="U3409" s="356"/>
      <c r="V3409" s="304"/>
      <c r="W3409" s="308" t="s">
        <v>1398</v>
      </c>
      <c r="X3409" s="304" t="s">
        <v>205</v>
      </c>
      <c r="Y3409" s="366">
        <f t="shared" si="812"/>
        <v>424.8</v>
      </c>
      <c r="Z3409" s="304"/>
      <c r="AA3409" s="331">
        <v>0.36</v>
      </c>
      <c r="AB3409" s="304">
        <v>-999</v>
      </c>
      <c r="AC3409" s="304">
        <v>-999</v>
      </c>
      <c r="AD3409" s="366">
        <v>-999</v>
      </c>
      <c r="AE3409" s="304">
        <v>-999</v>
      </c>
      <c r="AF3409" s="304">
        <v>-999</v>
      </c>
      <c r="AG3409" s="304"/>
      <c r="AH3409" s="304">
        <v>1.1408400000000001E-2</v>
      </c>
      <c r="AI3409" s="312"/>
      <c r="AJ3409" s="332">
        <v>454</v>
      </c>
      <c r="AK3409" s="304">
        <f t="shared" si="811"/>
        <v>425</v>
      </c>
      <c r="AL3409" s="363">
        <v>0.43</v>
      </c>
      <c r="AM3409" s="389" t="str">
        <f t="shared" si="813"/>
        <v/>
      </c>
      <c r="AN3409" s="304"/>
      <c r="AO3409" s="304"/>
      <c r="AP3409" s="312"/>
      <c r="AQ3409" s="312"/>
      <c r="AR3409" s="312"/>
      <c r="AS3409" s="304"/>
      <c r="AT3409" s="312"/>
      <c r="AU3409" s="329">
        <f>VLOOKUP(C3409,[1]world!$A$2:$B$3555,2,FALSE)</f>
        <v>13</v>
      </c>
      <c r="AV3409" s="329"/>
      <c r="AW3409" s="304">
        <v>0.37</v>
      </c>
      <c r="AX3409" s="304">
        <v>-999</v>
      </c>
      <c r="AY3409" s="304">
        <v>-999</v>
      </c>
      <c r="AZ3409" s="304">
        <v>-999</v>
      </c>
      <c r="BA3409" s="304">
        <v>-999</v>
      </c>
      <c r="BB3409" s="304">
        <v>-999</v>
      </c>
      <c r="BC3409" s="304">
        <v>-999</v>
      </c>
      <c r="BD3409" s="304">
        <v>-999</v>
      </c>
      <c r="BE3409" s="304">
        <v>-999</v>
      </c>
      <c r="BF3409" s="304">
        <v>-999</v>
      </c>
      <c r="BG3409" s="304">
        <v>-999</v>
      </c>
      <c r="BH3409" s="304">
        <v>-999</v>
      </c>
      <c r="BI3409" s="304">
        <v>-999</v>
      </c>
      <c r="BJ3409" s="304" t="s">
        <v>4954</v>
      </c>
      <c r="BK3409" s="304" t="s">
        <v>4954</v>
      </c>
      <c r="BL3409" s="304" t="s">
        <v>4954</v>
      </c>
    </row>
    <row r="3410" spans="1:64" ht="15" hidden="1" customHeight="1" x14ac:dyDescent="0.2">
      <c r="A3410" s="304" t="s">
        <v>4901</v>
      </c>
      <c r="B3410" s="304" t="s">
        <v>5979</v>
      </c>
      <c r="C3410" s="304">
        <v>3562</v>
      </c>
      <c r="D3410" s="349" t="s">
        <v>1492</v>
      </c>
      <c r="E3410" s="309">
        <v>-999</v>
      </c>
      <c r="F3410" s="309"/>
      <c r="G3410" s="324">
        <v>-40.851199999999999</v>
      </c>
      <c r="H3410" s="324">
        <v>172.821</v>
      </c>
      <c r="I3410" s="324" t="s">
        <v>232</v>
      </c>
      <c r="J3410" s="368">
        <f t="shared" si="815"/>
        <v>355.33195426093596</v>
      </c>
      <c r="K3410" s="331">
        <f t="shared" si="817"/>
        <v>0.41523526603009125</v>
      </c>
      <c r="L3410" s="304" t="str">
        <f t="shared" si="810"/>
        <v>D</v>
      </c>
      <c r="M3410" s="388" t="s">
        <v>6089</v>
      </c>
      <c r="N3410" s="304"/>
      <c r="O3410" s="304"/>
      <c r="P3410" s="356"/>
      <c r="Q3410" s="356"/>
      <c r="R3410" s="304"/>
      <c r="S3410" s="356"/>
      <c r="T3410" s="304"/>
      <c r="U3410" s="356"/>
      <c r="V3410" s="304"/>
      <c r="W3410" s="308" t="s">
        <v>1395</v>
      </c>
      <c r="X3410" s="304" t="s">
        <v>232</v>
      </c>
      <c r="Y3410" s="366">
        <f t="shared" si="812"/>
        <v>506.6</v>
      </c>
      <c r="Z3410" s="304"/>
      <c r="AA3410" s="304">
        <v>0.45</v>
      </c>
      <c r="AB3410" s="304">
        <v>-999</v>
      </c>
      <c r="AC3410" s="304">
        <v>-999</v>
      </c>
      <c r="AD3410" s="366">
        <v>-999</v>
      </c>
      <c r="AE3410" s="304">
        <v>-999</v>
      </c>
      <c r="AF3410" s="304">
        <v>-999</v>
      </c>
      <c r="AG3410" s="304"/>
      <c r="AH3410" s="304">
        <v>7.1478000000000002E-3</v>
      </c>
      <c r="AI3410" s="312"/>
      <c r="AJ3410" s="332">
        <v>359</v>
      </c>
      <c r="AK3410" s="304">
        <f t="shared" si="811"/>
        <v>270</v>
      </c>
      <c r="AL3410" s="363">
        <v>0.43</v>
      </c>
      <c r="AM3410" s="389" t="str">
        <f t="shared" si="813"/>
        <v/>
      </c>
      <c r="AN3410" s="304"/>
      <c r="AO3410" s="304"/>
      <c r="AP3410" s="312"/>
      <c r="AQ3410" s="312"/>
      <c r="AR3410" s="312"/>
      <c r="AS3410" s="304"/>
      <c r="AT3410" s="312"/>
      <c r="AU3410" s="329">
        <f>VLOOKUP(C3410,[1]world!$A$2:$B$3555,2,FALSE)</f>
        <v>11</v>
      </c>
      <c r="AV3410" s="329">
        <v>328</v>
      </c>
      <c r="AW3410" s="304">
        <v>0.37</v>
      </c>
      <c r="AX3410" s="304">
        <v>-999</v>
      </c>
      <c r="AY3410" s="304">
        <v>-999</v>
      </c>
      <c r="AZ3410" s="304">
        <v>-999</v>
      </c>
      <c r="BA3410" s="304">
        <v>-999</v>
      </c>
      <c r="BB3410" s="304">
        <v>-999</v>
      </c>
      <c r="BC3410" s="304">
        <v>-999</v>
      </c>
      <c r="BD3410" s="304">
        <v>-999</v>
      </c>
      <c r="BE3410" s="304">
        <v>-999</v>
      </c>
      <c r="BF3410" s="304">
        <v>-999</v>
      </c>
      <c r="BG3410" s="304">
        <v>-999</v>
      </c>
      <c r="BH3410" s="304">
        <v>-999</v>
      </c>
      <c r="BI3410" s="304">
        <v>-999</v>
      </c>
      <c r="BJ3410" s="304" t="s">
        <v>4954</v>
      </c>
      <c r="BK3410" s="304" t="s">
        <v>4954</v>
      </c>
      <c r="BL3410" s="304" t="s">
        <v>4954</v>
      </c>
    </row>
    <row r="3411" spans="1:64" ht="15" hidden="1" customHeight="1" x14ac:dyDescent="0.2">
      <c r="A3411" s="304" t="s">
        <v>4901</v>
      </c>
      <c r="B3411" s="304" t="s">
        <v>5979</v>
      </c>
      <c r="C3411" s="304">
        <v>3564</v>
      </c>
      <c r="D3411" s="349" t="s">
        <v>1413</v>
      </c>
      <c r="E3411" s="309">
        <v>-999</v>
      </c>
      <c r="F3411" s="309"/>
      <c r="G3411" s="324">
        <v>-44.256500000000003</v>
      </c>
      <c r="H3411" s="324">
        <v>170.09819999999999</v>
      </c>
      <c r="I3411" s="324" t="s">
        <v>232</v>
      </c>
      <c r="J3411" s="368">
        <f t="shared" si="815"/>
        <v>336.97812347901242</v>
      </c>
      <c r="K3411" s="331">
        <f t="shared" si="817"/>
        <v>0.38547027482550061</v>
      </c>
      <c r="L3411" s="304" t="str">
        <f t="shared" si="810"/>
        <v>D</v>
      </c>
      <c r="M3411" s="388" t="s">
        <v>6089</v>
      </c>
      <c r="N3411" s="304"/>
      <c r="O3411" s="304"/>
      <c r="P3411" s="356"/>
      <c r="Q3411" s="356"/>
      <c r="R3411" s="304"/>
      <c r="S3411" s="356"/>
      <c r="T3411" s="304"/>
      <c r="U3411" s="356"/>
      <c r="V3411" s="304"/>
      <c r="W3411" s="308" t="s">
        <v>1414</v>
      </c>
      <c r="X3411" s="304" t="s">
        <v>213</v>
      </c>
      <c r="Y3411" s="366">
        <f t="shared" si="812"/>
        <v>274.5</v>
      </c>
      <c r="Z3411" s="304"/>
      <c r="AA3411" s="331">
        <v>0.36</v>
      </c>
      <c r="AB3411" s="304">
        <v>-999</v>
      </c>
      <c r="AC3411" s="304">
        <v>-999</v>
      </c>
      <c r="AD3411" s="366">
        <v>-999</v>
      </c>
      <c r="AE3411" s="304">
        <v>-999</v>
      </c>
      <c r="AF3411" s="304">
        <v>-999</v>
      </c>
      <c r="AG3411" s="304"/>
      <c r="AH3411" s="304">
        <v>1.0590199999999999E-2</v>
      </c>
      <c r="AI3411" s="312"/>
      <c r="AJ3411" s="332">
        <v>436</v>
      </c>
      <c r="AK3411" s="304">
        <f t="shared" si="811"/>
        <v>425</v>
      </c>
      <c r="AL3411" s="363">
        <v>0.43</v>
      </c>
      <c r="AM3411" s="389" t="str">
        <f t="shared" si="813"/>
        <v/>
      </c>
      <c r="AN3411" s="304"/>
      <c r="AO3411" s="304"/>
      <c r="AP3411" s="312"/>
      <c r="AQ3411" s="312"/>
      <c r="AR3411" s="312"/>
      <c r="AS3411" s="304"/>
      <c r="AT3411" s="312"/>
      <c r="AU3411" s="329">
        <f>VLOOKUP(C3411,[1]world!$A$2:$B$3555,2,FALSE)</f>
        <v>11</v>
      </c>
      <c r="AV3411" s="329">
        <v>328</v>
      </c>
      <c r="AW3411" s="304">
        <v>0.37</v>
      </c>
      <c r="AX3411" s="304">
        <v>-999</v>
      </c>
      <c r="AY3411" s="304">
        <v>-999</v>
      </c>
      <c r="AZ3411" s="304">
        <v>-999</v>
      </c>
      <c r="BA3411" s="304">
        <v>-999</v>
      </c>
      <c r="BB3411" s="304">
        <v>-999</v>
      </c>
      <c r="BC3411" s="304">
        <v>-999</v>
      </c>
      <c r="BD3411" s="304">
        <v>-999</v>
      </c>
      <c r="BE3411" s="304">
        <v>-999</v>
      </c>
      <c r="BF3411" s="304">
        <v>-999</v>
      </c>
      <c r="BG3411" s="304">
        <v>-999</v>
      </c>
      <c r="BH3411" s="304">
        <v>-999</v>
      </c>
      <c r="BI3411" s="304">
        <v>-999</v>
      </c>
      <c r="BJ3411" s="304" t="s">
        <v>4954</v>
      </c>
      <c r="BK3411" s="304" t="s">
        <v>4954</v>
      </c>
      <c r="BL3411" s="304" t="s">
        <v>4954</v>
      </c>
    </row>
    <row r="3412" spans="1:64" ht="15" hidden="1" customHeight="1" x14ac:dyDescent="0.2">
      <c r="A3412" s="304" t="s">
        <v>4901</v>
      </c>
      <c r="B3412" s="304" t="s">
        <v>5979</v>
      </c>
      <c r="C3412" s="304">
        <v>3565</v>
      </c>
      <c r="D3412" s="349" t="s">
        <v>1463</v>
      </c>
      <c r="E3412" s="309">
        <v>-999</v>
      </c>
      <c r="F3412" s="309"/>
      <c r="G3412" s="324">
        <v>-42.964799999999997</v>
      </c>
      <c r="H3412" s="324">
        <v>172.70509999999999</v>
      </c>
      <c r="I3412" s="324" t="s">
        <v>232</v>
      </c>
      <c r="J3412" s="368">
        <f t="shared" si="815"/>
        <v>484.49404281032361</v>
      </c>
      <c r="K3412" s="331">
        <f t="shared" si="817"/>
        <v>0.38547027482550061</v>
      </c>
      <c r="L3412" s="304" t="str">
        <f t="shared" si="810"/>
        <v>C</v>
      </c>
      <c r="M3412" s="388" t="s">
        <v>6089</v>
      </c>
      <c r="N3412" s="304"/>
      <c r="O3412" s="304"/>
      <c r="P3412" s="356"/>
      <c r="Q3412" s="356"/>
      <c r="R3412" s="304"/>
      <c r="S3412" s="356"/>
      <c r="T3412" s="304"/>
      <c r="U3412" s="356"/>
      <c r="V3412" s="304"/>
      <c r="W3412" s="308" t="s">
        <v>1398</v>
      </c>
      <c r="X3412" s="304" t="s">
        <v>205</v>
      </c>
      <c r="Y3412" s="366">
        <f t="shared" si="812"/>
        <v>424.8</v>
      </c>
      <c r="Z3412" s="304"/>
      <c r="AA3412" s="331">
        <v>0.36</v>
      </c>
      <c r="AB3412" s="304">
        <v>-999</v>
      </c>
      <c r="AC3412" s="304">
        <v>-999</v>
      </c>
      <c r="AD3412" s="366">
        <v>-999</v>
      </c>
      <c r="AE3412" s="304">
        <v>-999</v>
      </c>
      <c r="AF3412" s="304">
        <v>-999</v>
      </c>
      <c r="AG3412" s="304"/>
      <c r="AH3412" s="304">
        <v>1.84776E-2</v>
      </c>
      <c r="AI3412" s="312"/>
      <c r="AJ3412" s="332">
        <v>630</v>
      </c>
      <c r="AK3412" s="304">
        <f t="shared" si="811"/>
        <v>690</v>
      </c>
      <c r="AL3412" s="363">
        <v>0.43</v>
      </c>
      <c r="AM3412" s="389" t="str">
        <f t="shared" si="813"/>
        <v/>
      </c>
      <c r="AN3412" s="304"/>
      <c r="AO3412" s="304"/>
      <c r="AP3412" s="312"/>
      <c r="AQ3412" s="312"/>
      <c r="AR3412" s="312"/>
      <c r="AS3412" s="304"/>
      <c r="AT3412" s="312"/>
      <c r="AU3412" s="329">
        <f>VLOOKUP(C3412,[1]world!$A$2:$B$3555,2,FALSE)</f>
        <v>7</v>
      </c>
      <c r="AV3412" s="329">
        <v>388</v>
      </c>
      <c r="AW3412" s="304">
        <v>0.37</v>
      </c>
      <c r="AX3412" s="304">
        <v>-999</v>
      </c>
      <c r="AY3412" s="304">
        <v>-999</v>
      </c>
      <c r="AZ3412" s="304">
        <v>-999</v>
      </c>
      <c r="BA3412" s="304">
        <v>-999</v>
      </c>
      <c r="BB3412" s="304">
        <v>-999</v>
      </c>
      <c r="BC3412" s="304">
        <v>-999</v>
      </c>
      <c r="BD3412" s="304">
        <v>-999</v>
      </c>
      <c r="BE3412" s="304">
        <v>-999</v>
      </c>
      <c r="BF3412" s="304">
        <v>-999</v>
      </c>
      <c r="BG3412" s="304">
        <v>-999</v>
      </c>
      <c r="BH3412" s="304">
        <v>-999</v>
      </c>
      <c r="BI3412" s="304">
        <v>-999</v>
      </c>
      <c r="BJ3412" s="304" t="s">
        <v>4954</v>
      </c>
      <c r="BK3412" s="304" t="s">
        <v>4954</v>
      </c>
      <c r="BL3412" s="304" t="s">
        <v>4954</v>
      </c>
    </row>
    <row r="3413" spans="1:64" ht="15" hidden="1" customHeight="1" x14ac:dyDescent="0.2">
      <c r="A3413" s="304" t="s">
        <v>4901</v>
      </c>
      <c r="B3413" s="304" t="s">
        <v>5979</v>
      </c>
      <c r="C3413" s="304">
        <v>3566</v>
      </c>
      <c r="D3413" s="349" t="s">
        <v>1481</v>
      </c>
      <c r="E3413" s="309">
        <v>-999</v>
      </c>
      <c r="F3413" s="309"/>
      <c r="G3413" s="324">
        <v>-41.757399999999997</v>
      </c>
      <c r="H3413" s="324">
        <v>171.59970000000001</v>
      </c>
      <c r="I3413" s="324" t="s">
        <v>232</v>
      </c>
      <c r="J3413" s="368">
        <f t="shared" si="815"/>
        <v>275.56417511071459</v>
      </c>
      <c r="K3413" s="331">
        <f t="shared" si="817"/>
        <v>0.29866069645095356</v>
      </c>
      <c r="L3413" s="304" t="str">
        <f t="shared" si="810"/>
        <v>D</v>
      </c>
      <c r="M3413" s="388" t="s">
        <v>6089</v>
      </c>
      <c r="N3413" s="304"/>
      <c r="O3413" s="304"/>
      <c r="P3413" s="356"/>
      <c r="Q3413" s="356"/>
      <c r="R3413" s="304"/>
      <c r="S3413" s="356"/>
      <c r="T3413" s="304"/>
      <c r="U3413" s="356"/>
      <c r="V3413" s="304"/>
      <c r="W3413" s="308" t="s">
        <v>1414</v>
      </c>
      <c r="X3413" s="304" t="s">
        <v>213</v>
      </c>
      <c r="Y3413" s="366">
        <f t="shared" si="812"/>
        <v>274.5</v>
      </c>
      <c r="Z3413" s="304"/>
      <c r="AA3413" s="331">
        <v>0.36</v>
      </c>
      <c r="AB3413" s="304">
        <v>-999</v>
      </c>
      <c r="AC3413" s="304">
        <v>-999</v>
      </c>
      <c r="AD3413" s="366">
        <v>-999</v>
      </c>
      <c r="AE3413" s="304">
        <v>-999</v>
      </c>
      <c r="AF3413" s="304">
        <v>-999</v>
      </c>
      <c r="AG3413" s="304"/>
      <c r="AH3413" s="304">
        <v>5.3898900000000003E-4</v>
      </c>
      <c r="AI3413" s="312"/>
      <c r="AJ3413" s="332">
        <v>196</v>
      </c>
      <c r="AK3413" s="304">
        <f t="shared" si="811"/>
        <v>210</v>
      </c>
      <c r="AL3413" s="304">
        <v>0.2</v>
      </c>
      <c r="AM3413" s="389" t="str">
        <f t="shared" si="813"/>
        <v/>
      </c>
      <c r="AN3413" s="304"/>
      <c r="AO3413" s="304"/>
      <c r="AP3413" s="312"/>
      <c r="AQ3413" s="312"/>
      <c r="AR3413" s="312"/>
      <c r="AS3413" s="304"/>
      <c r="AT3413" s="312"/>
      <c r="AU3413" s="329">
        <f>VLOOKUP(C3413,[1]world!$A$2:$B$3555,2,FALSE)</f>
        <v>15</v>
      </c>
      <c r="AV3413" s="329">
        <v>363</v>
      </c>
      <c r="AW3413" s="304">
        <v>0.37</v>
      </c>
      <c r="AX3413" s="304">
        <v>-999</v>
      </c>
      <c r="AY3413" s="304">
        <v>-999</v>
      </c>
      <c r="AZ3413" s="304">
        <v>-999</v>
      </c>
      <c r="BA3413" s="304">
        <v>-999</v>
      </c>
      <c r="BB3413" s="304">
        <v>-999</v>
      </c>
      <c r="BC3413" s="304">
        <v>-999</v>
      </c>
      <c r="BD3413" s="304">
        <v>-999</v>
      </c>
      <c r="BE3413" s="304">
        <v>-999</v>
      </c>
      <c r="BF3413" s="304">
        <v>-999</v>
      </c>
      <c r="BG3413" s="304">
        <v>-999</v>
      </c>
      <c r="BH3413" s="304">
        <v>-999</v>
      </c>
      <c r="BI3413" s="304">
        <v>-999</v>
      </c>
      <c r="BJ3413" s="304" t="s">
        <v>4954</v>
      </c>
      <c r="BK3413" s="304" t="s">
        <v>4954</v>
      </c>
      <c r="BL3413" s="304" t="s">
        <v>4954</v>
      </c>
    </row>
    <row r="3414" spans="1:64" ht="15" hidden="1" customHeight="1" x14ac:dyDescent="0.2">
      <c r="A3414" s="304" t="s">
        <v>4901</v>
      </c>
      <c r="B3414" s="304" t="s">
        <v>5979</v>
      </c>
      <c r="C3414" s="304">
        <v>3567</v>
      </c>
      <c r="D3414" s="349" t="s">
        <v>4493</v>
      </c>
      <c r="E3414" s="309">
        <v>-999</v>
      </c>
      <c r="F3414" s="309"/>
      <c r="G3414" s="324">
        <v>-41.829099999999997</v>
      </c>
      <c r="H3414" s="324">
        <v>174.13829999999999</v>
      </c>
      <c r="I3414" s="324" t="s">
        <v>232</v>
      </c>
      <c r="J3414" s="368">
        <f t="shared" si="815"/>
        <v>450.57774681282376</v>
      </c>
      <c r="K3414" s="331">
        <f t="shared" si="817"/>
        <v>0.38547027482550061</v>
      </c>
      <c r="L3414" s="304" t="str">
        <f t="shared" si="810"/>
        <v>C</v>
      </c>
      <c r="M3414" s="388" t="s">
        <v>6089</v>
      </c>
      <c r="N3414" s="304"/>
      <c r="O3414" s="304"/>
      <c r="P3414" s="356"/>
      <c r="Q3414" s="356"/>
      <c r="R3414" s="304"/>
      <c r="S3414" s="356"/>
      <c r="T3414" s="304"/>
      <c r="U3414" s="356"/>
      <c r="V3414" s="304"/>
      <c r="W3414" s="308" t="s">
        <v>1398</v>
      </c>
      <c r="X3414" s="304" t="s">
        <v>205</v>
      </c>
      <c r="Y3414" s="366">
        <f t="shared" si="812"/>
        <v>424.8</v>
      </c>
      <c r="Z3414" s="304"/>
      <c r="AA3414" s="331">
        <v>0.36</v>
      </c>
      <c r="AB3414" s="304">
        <v>-999</v>
      </c>
      <c r="AC3414" s="304">
        <v>-999</v>
      </c>
      <c r="AD3414" s="366">
        <v>-999</v>
      </c>
      <c r="AE3414" s="304">
        <v>-999</v>
      </c>
      <c r="AF3414" s="304">
        <v>-999</v>
      </c>
      <c r="AG3414" s="304"/>
      <c r="AH3414" s="304">
        <v>1.6074399999999999E-2</v>
      </c>
      <c r="AI3414" s="312"/>
      <c r="AJ3414" s="332">
        <v>570</v>
      </c>
      <c r="AK3414" s="304">
        <f t="shared" si="811"/>
        <v>555</v>
      </c>
      <c r="AL3414" s="363">
        <v>0.43</v>
      </c>
      <c r="AM3414" s="389" t="str">
        <f t="shared" si="813"/>
        <v/>
      </c>
      <c r="AN3414" s="304"/>
      <c r="AO3414" s="304"/>
      <c r="AP3414" s="312"/>
      <c r="AQ3414" s="312"/>
      <c r="AR3414" s="312"/>
      <c r="AS3414" s="304"/>
      <c r="AT3414" s="312"/>
      <c r="AU3414" s="329">
        <f>VLOOKUP(C3414,[1]world!$A$2:$B$3555,2,FALSE)</f>
        <v>7</v>
      </c>
      <c r="AV3414" s="329">
        <v>388</v>
      </c>
      <c r="AW3414" s="304">
        <v>0.37</v>
      </c>
      <c r="AX3414" s="304">
        <v>-999</v>
      </c>
      <c r="AY3414" s="304">
        <v>-999</v>
      </c>
      <c r="AZ3414" s="304">
        <v>-999</v>
      </c>
      <c r="BA3414" s="304">
        <v>-999</v>
      </c>
      <c r="BB3414" s="304">
        <v>-999</v>
      </c>
      <c r="BC3414" s="304">
        <v>-999</v>
      </c>
      <c r="BD3414" s="304">
        <v>-999</v>
      </c>
      <c r="BE3414" s="304">
        <v>-999</v>
      </c>
      <c r="BF3414" s="304">
        <v>-999</v>
      </c>
      <c r="BG3414" s="304">
        <v>-999</v>
      </c>
      <c r="BH3414" s="304">
        <v>-999</v>
      </c>
      <c r="BI3414" s="304">
        <v>-999</v>
      </c>
      <c r="BJ3414" s="304" t="s">
        <v>4954</v>
      </c>
      <c r="BK3414" s="304" t="s">
        <v>4954</v>
      </c>
      <c r="BL3414" s="304" t="s">
        <v>4954</v>
      </c>
    </row>
    <row r="3415" spans="1:64" ht="15" hidden="1" customHeight="1" x14ac:dyDescent="0.2">
      <c r="A3415" s="304" t="s">
        <v>4901</v>
      </c>
      <c r="B3415" s="304" t="s">
        <v>5979</v>
      </c>
      <c r="C3415" s="304">
        <v>3570</v>
      </c>
      <c r="D3415" s="349" t="s">
        <v>4459</v>
      </c>
      <c r="E3415" s="309">
        <v>-999</v>
      </c>
      <c r="F3415" s="309"/>
      <c r="G3415" s="324">
        <v>-41.328099999999999</v>
      </c>
      <c r="H3415" s="324">
        <v>174.80889999999999</v>
      </c>
      <c r="I3415" s="324" t="s">
        <v>232</v>
      </c>
      <c r="J3415" s="368">
        <f t="shared" si="815"/>
        <v>432.57613459165538</v>
      </c>
      <c r="K3415" s="331">
        <f t="shared" si="817"/>
        <v>0.38547027482550061</v>
      </c>
      <c r="L3415" s="304" t="str">
        <f t="shared" si="810"/>
        <v>C</v>
      </c>
      <c r="M3415" s="388" t="s">
        <v>6089</v>
      </c>
      <c r="N3415" s="304"/>
      <c r="O3415" s="304"/>
      <c r="P3415" s="356"/>
      <c r="Q3415" s="356"/>
      <c r="R3415" s="304"/>
      <c r="S3415" s="356"/>
      <c r="T3415" s="304"/>
      <c r="U3415" s="356"/>
      <c r="V3415" s="304"/>
      <c r="W3415" s="308" t="s">
        <v>1414</v>
      </c>
      <c r="X3415" s="304" t="s">
        <v>213</v>
      </c>
      <c r="Y3415" s="366">
        <f t="shared" si="812"/>
        <v>274.5</v>
      </c>
      <c r="Z3415" s="304"/>
      <c r="AA3415" s="331">
        <v>0.36</v>
      </c>
      <c r="AB3415" s="304">
        <v>-999</v>
      </c>
      <c r="AC3415" s="304">
        <v>-999</v>
      </c>
      <c r="AD3415" s="366">
        <v>-999</v>
      </c>
      <c r="AE3415" s="304">
        <v>-999</v>
      </c>
      <c r="AF3415" s="304">
        <v>-999</v>
      </c>
      <c r="AG3415" s="304"/>
      <c r="AH3415" s="304">
        <v>2.9383300000000001E-2</v>
      </c>
      <c r="AI3415" s="312"/>
      <c r="AJ3415" s="332">
        <v>760</v>
      </c>
      <c r="AK3415" s="304">
        <f t="shared" si="811"/>
        <v>760</v>
      </c>
      <c r="AL3415" s="363">
        <v>0.43</v>
      </c>
      <c r="AM3415" s="389" t="str">
        <f t="shared" si="813"/>
        <v/>
      </c>
      <c r="AN3415" s="304"/>
      <c r="AO3415" s="304"/>
      <c r="AP3415" s="312"/>
      <c r="AQ3415" s="312"/>
      <c r="AR3415" s="312"/>
      <c r="AS3415" s="304"/>
      <c r="AT3415" s="312"/>
      <c r="AU3415" s="329">
        <f>VLOOKUP(C3415,[1]world!$A$2:$B$3555,2,FALSE)</f>
        <v>7</v>
      </c>
      <c r="AV3415" s="329">
        <v>388</v>
      </c>
      <c r="AW3415" s="304">
        <v>0.37</v>
      </c>
      <c r="AX3415" s="304">
        <v>-999</v>
      </c>
      <c r="AY3415" s="304">
        <v>-999</v>
      </c>
      <c r="AZ3415" s="304">
        <v>-999</v>
      </c>
      <c r="BA3415" s="304">
        <v>-999</v>
      </c>
      <c r="BB3415" s="304">
        <v>-999</v>
      </c>
      <c r="BC3415" s="304">
        <v>-999</v>
      </c>
      <c r="BD3415" s="304">
        <v>-999</v>
      </c>
      <c r="BE3415" s="304">
        <v>-999</v>
      </c>
      <c r="BF3415" s="304">
        <v>-999</v>
      </c>
      <c r="BG3415" s="304">
        <v>-999</v>
      </c>
      <c r="BH3415" s="304">
        <v>-999</v>
      </c>
      <c r="BI3415" s="304">
        <v>-999</v>
      </c>
      <c r="BJ3415" s="304" t="s">
        <v>4954</v>
      </c>
      <c r="BK3415" s="304" t="s">
        <v>4954</v>
      </c>
      <c r="BL3415" s="304" t="s">
        <v>4954</v>
      </c>
    </row>
    <row r="3416" spans="1:64" ht="15" hidden="1" customHeight="1" x14ac:dyDescent="0.2">
      <c r="A3416" s="304" t="s">
        <v>4901</v>
      </c>
      <c r="B3416" s="304" t="s">
        <v>5979</v>
      </c>
      <c r="C3416" s="304">
        <v>3571</v>
      </c>
      <c r="D3416" s="349" t="s">
        <v>4457</v>
      </c>
      <c r="E3416" s="309">
        <v>-999</v>
      </c>
      <c r="F3416" s="309"/>
      <c r="G3416" s="324">
        <v>-41.302500000000002</v>
      </c>
      <c r="H3416" s="324">
        <v>174.77529999999999</v>
      </c>
      <c r="I3416" s="324" t="s">
        <v>205</v>
      </c>
      <c r="J3416" s="368">
        <f t="shared" si="815"/>
        <v>535.77424335653598</v>
      </c>
      <c r="K3416" s="331">
        <f t="shared" si="817"/>
        <v>0.41523526603009125</v>
      </c>
      <c r="L3416" s="304" t="str">
        <f t="shared" si="810"/>
        <v>C</v>
      </c>
      <c r="M3416" s="388" t="s">
        <v>6089</v>
      </c>
      <c r="N3416" s="304"/>
      <c r="O3416" s="304"/>
      <c r="P3416" s="356"/>
      <c r="Q3416" s="356"/>
      <c r="R3416" s="304"/>
      <c r="S3416" s="356"/>
      <c r="T3416" s="304"/>
      <c r="U3416" s="356"/>
      <c r="V3416" s="304"/>
      <c r="W3416" s="308" t="s">
        <v>1430</v>
      </c>
      <c r="X3416" s="304" t="s">
        <v>232</v>
      </c>
      <c r="Y3416" s="366">
        <f t="shared" si="812"/>
        <v>506.6</v>
      </c>
      <c r="Z3416" s="304"/>
      <c r="AA3416" s="304">
        <v>0.45</v>
      </c>
      <c r="AB3416" s="304">
        <v>-999</v>
      </c>
      <c r="AC3416" s="304">
        <v>-999</v>
      </c>
      <c r="AD3416" s="366">
        <v>-999</v>
      </c>
      <c r="AE3416" s="304">
        <v>-999</v>
      </c>
      <c r="AF3416" s="304">
        <v>-999</v>
      </c>
      <c r="AG3416" s="304"/>
      <c r="AH3416" s="304">
        <v>1.30312E-2</v>
      </c>
      <c r="AI3416" s="312"/>
      <c r="AJ3416" s="332">
        <v>491</v>
      </c>
      <c r="AK3416" s="304">
        <f t="shared" si="811"/>
        <v>555</v>
      </c>
      <c r="AL3416" s="363">
        <v>0.43</v>
      </c>
      <c r="AM3416" s="389" t="str">
        <f t="shared" si="813"/>
        <v/>
      </c>
      <c r="AN3416" s="304"/>
      <c r="AO3416" s="304"/>
      <c r="AP3416" s="312"/>
      <c r="AQ3416" s="312"/>
      <c r="AR3416" s="312"/>
      <c r="AS3416" s="304"/>
      <c r="AT3416" s="312"/>
      <c r="AU3416" s="329">
        <f>VLOOKUP(C3416,[1]world!$A$2:$B$3555,2,FALSE)</f>
        <v>3</v>
      </c>
      <c r="AV3416" s="329">
        <v>547</v>
      </c>
      <c r="AW3416" s="304">
        <v>0.37</v>
      </c>
      <c r="AX3416" s="304">
        <v>-999</v>
      </c>
      <c r="AY3416" s="304">
        <v>-999</v>
      </c>
      <c r="AZ3416" s="304">
        <v>-999</v>
      </c>
      <c r="BA3416" s="304">
        <v>-999</v>
      </c>
      <c r="BB3416" s="304">
        <v>-999</v>
      </c>
      <c r="BC3416" s="304">
        <v>-999</v>
      </c>
      <c r="BD3416" s="304">
        <v>-999</v>
      </c>
      <c r="BE3416" s="304">
        <v>-999</v>
      </c>
      <c r="BF3416" s="304">
        <v>-999</v>
      </c>
      <c r="BG3416" s="304">
        <v>-999</v>
      </c>
      <c r="BH3416" s="304">
        <v>-999</v>
      </c>
      <c r="BI3416" s="304">
        <v>-999</v>
      </c>
      <c r="BJ3416" s="304" t="s">
        <v>4954</v>
      </c>
      <c r="BK3416" s="304" t="s">
        <v>4954</v>
      </c>
      <c r="BL3416" s="304" t="s">
        <v>4954</v>
      </c>
    </row>
    <row r="3417" spans="1:64" ht="15" hidden="1" customHeight="1" x14ac:dyDescent="0.2">
      <c r="A3417" s="304" t="s">
        <v>4901</v>
      </c>
      <c r="B3417" s="304" t="s">
        <v>5979</v>
      </c>
      <c r="C3417" s="304">
        <v>3572</v>
      </c>
      <c r="D3417" s="349" t="s">
        <v>1410</v>
      </c>
      <c r="E3417" s="309">
        <v>-999</v>
      </c>
      <c r="F3417" s="309"/>
      <c r="G3417" s="324">
        <v>-44.696300000000001</v>
      </c>
      <c r="H3417" s="324">
        <v>169.1429</v>
      </c>
      <c r="I3417" s="324" t="s">
        <v>205</v>
      </c>
      <c r="J3417" s="368">
        <f t="shared" si="815"/>
        <v>418.86530455105589</v>
      </c>
      <c r="K3417" s="331">
        <f t="shared" si="817"/>
        <v>0.38547027482550061</v>
      </c>
      <c r="L3417" s="304" t="str">
        <f t="shared" si="810"/>
        <v>C</v>
      </c>
      <c r="M3417" s="388" t="s">
        <v>6089</v>
      </c>
      <c r="N3417" s="304"/>
      <c r="O3417" s="304"/>
      <c r="P3417" s="356"/>
      <c r="Q3417" s="356"/>
      <c r="R3417" s="304"/>
      <c r="S3417" s="356"/>
      <c r="T3417" s="304"/>
      <c r="U3417" s="356"/>
      <c r="V3417" s="304"/>
      <c r="W3417" s="308" t="s">
        <v>1411</v>
      </c>
      <c r="X3417" s="304" t="s">
        <v>213</v>
      </c>
      <c r="Y3417" s="366">
        <f t="shared" si="812"/>
        <v>274.5</v>
      </c>
      <c r="Z3417" s="304"/>
      <c r="AA3417" s="331">
        <v>0.36</v>
      </c>
      <c r="AB3417" s="304">
        <v>-999</v>
      </c>
      <c r="AC3417" s="304">
        <v>-999</v>
      </c>
      <c r="AD3417" s="366">
        <v>-999</v>
      </c>
      <c r="AE3417" s="304">
        <v>-999</v>
      </c>
      <c r="AF3417" s="304">
        <v>-999</v>
      </c>
      <c r="AG3417" s="304"/>
      <c r="AH3417" s="304">
        <v>2.0028899999999999E-2</v>
      </c>
      <c r="AI3417" s="312"/>
      <c r="AJ3417" s="332">
        <v>661</v>
      </c>
      <c r="AK3417" s="304">
        <f t="shared" si="811"/>
        <v>690</v>
      </c>
      <c r="AL3417" s="363">
        <v>0.43</v>
      </c>
      <c r="AM3417" s="389" t="str">
        <f t="shared" si="813"/>
        <v/>
      </c>
      <c r="AN3417" s="304"/>
      <c r="AO3417" s="304"/>
      <c r="AP3417" s="312"/>
      <c r="AQ3417" s="312"/>
      <c r="AR3417" s="312"/>
      <c r="AS3417" s="304"/>
      <c r="AT3417" s="312"/>
      <c r="AU3417" s="329">
        <f>VLOOKUP(C3417,[1]world!$A$2:$B$3555,2,FALSE)</f>
        <v>7</v>
      </c>
      <c r="AV3417" s="329">
        <v>388</v>
      </c>
      <c r="AW3417" s="304">
        <v>0.37</v>
      </c>
      <c r="AX3417" s="304">
        <v>-999</v>
      </c>
      <c r="AY3417" s="304">
        <v>-999</v>
      </c>
      <c r="AZ3417" s="304">
        <v>-999</v>
      </c>
      <c r="BA3417" s="304">
        <v>-999</v>
      </c>
      <c r="BB3417" s="304">
        <v>-999</v>
      </c>
      <c r="BC3417" s="304">
        <v>-999</v>
      </c>
      <c r="BD3417" s="304">
        <v>-999</v>
      </c>
      <c r="BE3417" s="304">
        <v>-999</v>
      </c>
      <c r="BF3417" s="304">
        <v>-999</v>
      </c>
      <c r="BG3417" s="304">
        <v>-999</v>
      </c>
      <c r="BH3417" s="304">
        <v>-999</v>
      </c>
      <c r="BI3417" s="304">
        <v>-999</v>
      </c>
      <c r="BJ3417" s="304" t="s">
        <v>4954</v>
      </c>
      <c r="BK3417" s="304" t="s">
        <v>4954</v>
      </c>
      <c r="BL3417" s="304" t="s">
        <v>4954</v>
      </c>
    </row>
    <row r="3418" spans="1:64" ht="15" hidden="1" customHeight="1" x14ac:dyDescent="0.2">
      <c r="A3418" s="304" t="s">
        <v>4901</v>
      </c>
      <c r="B3418" s="304" t="s">
        <v>5979</v>
      </c>
      <c r="C3418" s="304">
        <v>3573</v>
      </c>
      <c r="D3418" s="349" t="s">
        <v>1420</v>
      </c>
      <c r="E3418" s="309">
        <v>-999</v>
      </c>
      <c r="F3418" s="309"/>
      <c r="G3418" s="324">
        <v>-43.838999999999999</v>
      </c>
      <c r="H3418" s="324">
        <v>171.61089999999999</v>
      </c>
      <c r="I3418" s="324" t="s">
        <v>232</v>
      </c>
      <c r="J3418" s="368">
        <f t="shared" si="815"/>
        <v>344.02148690601047</v>
      </c>
      <c r="K3418" s="331">
        <f t="shared" si="817"/>
        <v>0.38547027482550061</v>
      </c>
      <c r="L3418" s="304" t="str">
        <f t="shared" si="810"/>
        <v>D</v>
      </c>
      <c r="M3418" s="388" t="s">
        <v>6089</v>
      </c>
      <c r="N3418" s="304"/>
      <c r="O3418" s="304"/>
      <c r="P3418" s="356"/>
      <c r="Q3418" s="356"/>
      <c r="R3418" s="304"/>
      <c r="S3418" s="356"/>
      <c r="T3418" s="304"/>
      <c r="U3418" s="356"/>
      <c r="V3418" s="304"/>
      <c r="W3418" s="308" t="s">
        <v>1414</v>
      </c>
      <c r="X3418" s="304" t="s">
        <v>213</v>
      </c>
      <c r="Y3418" s="366">
        <f t="shared" si="812"/>
        <v>274.5</v>
      </c>
      <c r="Z3418" s="304"/>
      <c r="AA3418" s="331">
        <v>0.36</v>
      </c>
      <c r="AB3418" s="304">
        <v>-999</v>
      </c>
      <c r="AC3418" s="304">
        <v>-999</v>
      </c>
      <c r="AD3418" s="366">
        <v>-999</v>
      </c>
      <c r="AE3418" s="304">
        <v>-999</v>
      </c>
      <c r="AF3418" s="304">
        <v>-999</v>
      </c>
      <c r="AG3418" s="304"/>
      <c r="AH3418" s="304">
        <v>7.3707599999999996E-3</v>
      </c>
      <c r="AI3418" s="312"/>
      <c r="AJ3418" s="332">
        <v>364</v>
      </c>
      <c r="AK3418" s="304">
        <f t="shared" si="811"/>
        <v>425</v>
      </c>
      <c r="AL3418" s="363">
        <v>0.43</v>
      </c>
      <c r="AM3418" s="389" t="str">
        <f t="shared" si="813"/>
        <v/>
      </c>
      <c r="AN3418" s="304"/>
      <c r="AO3418" s="304"/>
      <c r="AP3418" s="312"/>
      <c r="AQ3418" s="312"/>
      <c r="AR3418" s="312"/>
      <c r="AS3418" s="304"/>
      <c r="AT3418" s="312"/>
      <c r="AU3418" s="329">
        <f>VLOOKUP(C3418,[1]world!$A$2:$B$3555,2,FALSE)</f>
        <v>10</v>
      </c>
      <c r="AV3418" s="329">
        <v>349</v>
      </c>
      <c r="AW3418" s="304">
        <v>0.37</v>
      </c>
      <c r="AX3418" s="304">
        <v>-999</v>
      </c>
      <c r="AY3418" s="304">
        <v>-999</v>
      </c>
      <c r="AZ3418" s="304">
        <v>-999</v>
      </c>
      <c r="BA3418" s="304">
        <v>-999</v>
      </c>
      <c r="BB3418" s="304">
        <v>-999</v>
      </c>
      <c r="BC3418" s="304">
        <v>-999</v>
      </c>
      <c r="BD3418" s="304">
        <v>-999</v>
      </c>
      <c r="BE3418" s="304">
        <v>-999</v>
      </c>
      <c r="BF3418" s="304">
        <v>-999</v>
      </c>
      <c r="BG3418" s="304">
        <v>-999</v>
      </c>
      <c r="BH3418" s="304">
        <v>-999</v>
      </c>
      <c r="BI3418" s="304">
        <v>-999</v>
      </c>
      <c r="BJ3418" s="304" t="s">
        <v>4954</v>
      </c>
      <c r="BK3418" s="304" t="s">
        <v>4954</v>
      </c>
      <c r="BL3418" s="304" t="s">
        <v>4954</v>
      </c>
    </row>
    <row r="3419" spans="1:64" ht="15" hidden="1" customHeight="1" x14ac:dyDescent="0.2">
      <c r="A3419" s="304" t="s">
        <v>4901</v>
      </c>
      <c r="B3419" s="304" t="s">
        <v>5979</v>
      </c>
      <c r="C3419" s="304">
        <v>3574</v>
      </c>
      <c r="D3419" s="349" t="s">
        <v>1461</v>
      </c>
      <c r="E3419" s="309">
        <v>-999</v>
      </c>
      <c r="F3419" s="309"/>
      <c r="G3419" s="324">
        <v>-43.073099999999997</v>
      </c>
      <c r="H3419" s="324">
        <v>170.73699999999999</v>
      </c>
      <c r="I3419" s="324" t="s">
        <v>232</v>
      </c>
      <c r="J3419" s="368">
        <f t="shared" si="815"/>
        <v>469.43507195969414</v>
      </c>
      <c r="K3419" s="331">
        <f t="shared" si="817"/>
        <v>0.38547027482550061</v>
      </c>
      <c r="L3419" s="304" t="str">
        <f t="shared" si="810"/>
        <v>C</v>
      </c>
      <c r="M3419" s="388" t="s">
        <v>6089</v>
      </c>
      <c r="N3419" s="304"/>
      <c r="O3419" s="304"/>
      <c r="P3419" s="356"/>
      <c r="Q3419" s="356"/>
      <c r="R3419" s="304"/>
      <c r="S3419" s="356"/>
      <c r="T3419" s="304"/>
      <c r="U3419" s="356"/>
      <c r="V3419" s="304"/>
      <c r="W3419" s="308" t="s">
        <v>1462</v>
      </c>
      <c r="X3419" s="304" t="s">
        <v>206</v>
      </c>
      <c r="Y3419" s="366">
        <f t="shared" si="812"/>
        <v>338.6</v>
      </c>
      <c r="Z3419" s="304"/>
      <c r="AA3419" s="331">
        <v>0.36</v>
      </c>
      <c r="AB3419" s="304">
        <v>-999</v>
      </c>
      <c r="AC3419" s="304">
        <v>-999</v>
      </c>
      <c r="AD3419" s="366">
        <v>-999</v>
      </c>
      <c r="AE3419" s="304">
        <v>-999</v>
      </c>
      <c r="AF3419" s="304">
        <v>-999</v>
      </c>
      <c r="AG3419" s="304"/>
      <c r="AH3419" s="304">
        <v>2.9623300000000002E-2</v>
      </c>
      <c r="AI3419" s="312"/>
      <c r="AJ3419" s="332">
        <v>760</v>
      </c>
      <c r="AK3419" s="304">
        <f t="shared" si="811"/>
        <v>760</v>
      </c>
      <c r="AL3419" s="363">
        <v>0.43</v>
      </c>
      <c r="AM3419" s="389" t="str">
        <f t="shared" si="813"/>
        <v/>
      </c>
      <c r="AN3419" s="304"/>
      <c r="AO3419" s="304"/>
      <c r="AP3419" s="312"/>
      <c r="AQ3419" s="312"/>
      <c r="AR3419" s="312"/>
      <c r="AS3419" s="304"/>
      <c r="AT3419" s="312"/>
      <c r="AU3419" s="329">
        <f>VLOOKUP(C3419,[1]world!$A$2:$B$3555,2,FALSE)</f>
        <v>5</v>
      </c>
      <c r="AV3419" s="329">
        <v>402</v>
      </c>
      <c r="AW3419" s="304">
        <v>0.37</v>
      </c>
      <c r="AX3419" s="304">
        <v>-999</v>
      </c>
      <c r="AY3419" s="304">
        <v>-999</v>
      </c>
      <c r="AZ3419" s="304">
        <v>-999</v>
      </c>
      <c r="BA3419" s="304">
        <v>-999</v>
      </c>
      <c r="BB3419" s="304">
        <v>-999</v>
      </c>
      <c r="BC3419" s="304">
        <v>-999</v>
      </c>
      <c r="BD3419" s="304">
        <v>-999</v>
      </c>
      <c r="BE3419" s="304">
        <v>-999</v>
      </c>
      <c r="BF3419" s="304">
        <v>-999</v>
      </c>
      <c r="BG3419" s="304">
        <v>-999</v>
      </c>
      <c r="BH3419" s="304">
        <v>-999</v>
      </c>
      <c r="BI3419" s="304">
        <v>-999</v>
      </c>
      <c r="BJ3419" s="304" t="s">
        <v>4954</v>
      </c>
      <c r="BK3419" s="304" t="s">
        <v>4954</v>
      </c>
      <c r="BL3419" s="304" t="s">
        <v>4954</v>
      </c>
    </row>
    <row r="3420" spans="1:64" ht="15" hidden="1" customHeight="1" x14ac:dyDescent="0.2">
      <c r="A3420" s="304" t="s">
        <v>4901</v>
      </c>
      <c r="B3420" s="304" t="s">
        <v>5979</v>
      </c>
      <c r="C3420" s="304">
        <v>3575</v>
      </c>
      <c r="D3420" s="349" t="s">
        <v>4478</v>
      </c>
      <c r="E3420" s="309">
        <v>-999</v>
      </c>
      <c r="F3420" s="309"/>
      <c r="G3420" s="324">
        <v>-41.622</v>
      </c>
      <c r="H3420" s="324">
        <v>173.35079999999999</v>
      </c>
      <c r="I3420" s="324" t="s">
        <v>232</v>
      </c>
      <c r="J3420" s="368">
        <f t="shared" si="815"/>
        <v>387.0459753483903</v>
      </c>
      <c r="K3420" s="331">
        <f t="shared" si="817"/>
        <v>0.38547027482550061</v>
      </c>
      <c r="L3420" s="304" t="str">
        <f t="shared" si="810"/>
        <v>C</v>
      </c>
      <c r="M3420" s="388" t="s">
        <v>6089</v>
      </c>
      <c r="N3420" s="304"/>
      <c r="O3420" s="304"/>
      <c r="P3420" s="356"/>
      <c r="Q3420" s="356"/>
      <c r="R3420" s="304"/>
      <c r="S3420" s="356"/>
      <c r="T3420" s="304"/>
      <c r="U3420" s="356"/>
      <c r="V3420" s="304"/>
      <c r="W3420" s="308" t="s">
        <v>1414</v>
      </c>
      <c r="X3420" s="304" t="s">
        <v>213</v>
      </c>
      <c r="Y3420" s="366">
        <f t="shared" si="812"/>
        <v>274.5</v>
      </c>
      <c r="Z3420" s="304"/>
      <c r="AA3420" s="331">
        <v>0.36</v>
      </c>
      <c r="AB3420" s="304">
        <v>-999</v>
      </c>
      <c r="AC3420" s="304">
        <v>-999</v>
      </c>
      <c r="AD3420" s="366">
        <v>-999</v>
      </c>
      <c r="AE3420" s="304">
        <v>-999</v>
      </c>
      <c r="AF3420" s="304">
        <v>-999</v>
      </c>
      <c r="AG3420" s="304"/>
      <c r="AH3420" s="304">
        <v>9.8464799999999995E-3</v>
      </c>
      <c r="AI3420" s="312"/>
      <c r="AJ3420" s="332">
        <v>419</v>
      </c>
      <c r="AK3420" s="304">
        <f t="shared" si="811"/>
        <v>425</v>
      </c>
      <c r="AL3420" s="363">
        <v>0.43</v>
      </c>
      <c r="AM3420" s="389" t="str">
        <f t="shared" si="813"/>
        <v/>
      </c>
      <c r="AN3420" s="304"/>
      <c r="AO3420" s="304"/>
      <c r="AP3420" s="312"/>
      <c r="AQ3420" s="312"/>
      <c r="AR3420" s="312"/>
      <c r="AS3420" s="304"/>
      <c r="AT3420" s="312"/>
      <c r="AU3420" s="329">
        <f>VLOOKUP(C3420,[1]world!$A$2:$B$3555,2,FALSE)</f>
        <v>9</v>
      </c>
      <c r="AV3420" s="329">
        <v>497</v>
      </c>
      <c r="AW3420" s="304">
        <v>0.37</v>
      </c>
      <c r="AX3420" s="304">
        <v>-999</v>
      </c>
      <c r="AY3420" s="304">
        <v>-999</v>
      </c>
      <c r="AZ3420" s="304">
        <v>-999</v>
      </c>
      <c r="BA3420" s="304">
        <v>-999</v>
      </c>
      <c r="BB3420" s="304">
        <v>-999</v>
      </c>
      <c r="BC3420" s="304">
        <v>-999</v>
      </c>
      <c r="BD3420" s="304">
        <v>-999</v>
      </c>
      <c r="BE3420" s="304">
        <v>-999</v>
      </c>
      <c r="BF3420" s="304">
        <v>-999</v>
      </c>
      <c r="BG3420" s="304">
        <v>-999</v>
      </c>
      <c r="BH3420" s="304">
        <v>-999</v>
      </c>
      <c r="BI3420" s="304">
        <v>-999</v>
      </c>
      <c r="BJ3420" s="304" t="s">
        <v>4954</v>
      </c>
      <c r="BK3420" s="304" t="s">
        <v>4954</v>
      </c>
      <c r="BL3420" s="304" t="s">
        <v>4954</v>
      </c>
    </row>
    <row r="3421" spans="1:64" ht="15" hidden="1" customHeight="1" x14ac:dyDescent="0.2">
      <c r="A3421" s="304" t="s">
        <v>4901</v>
      </c>
      <c r="B3421" s="304" t="s">
        <v>5979</v>
      </c>
      <c r="C3421" s="304">
        <v>3576</v>
      </c>
      <c r="D3421" s="349" t="s">
        <v>4540</v>
      </c>
      <c r="E3421" s="309">
        <v>-999</v>
      </c>
      <c r="F3421" s="309"/>
      <c r="G3421" s="324">
        <v>-43.0764</v>
      </c>
      <c r="H3421" s="324">
        <v>170.73609999999999</v>
      </c>
      <c r="I3421" s="324" t="s">
        <v>223</v>
      </c>
      <c r="J3421" s="368">
        <f t="shared" si="815"/>
        <v>536.91014521174839</v>
      </c>
      <c r="K3421" s="331">
        <f t="shared" si="817"/>
        <v>0.41523526603009125</v>
      </c>
      <c r="L3421" s="304" t="str">
        <f t="shared" si="810"/>
        <v>C</v>
      </c>
      <c r="M3421" s="388" t="s">
        <v>6089</v>
      </c>
      <c r="N3421" s="304"/>
      <c r="O3421" s="304"/>
      <c r="P3421" s="356"/>
      <c r="Q3421" s="356"/>
      <c r="R3421" s="304"/>
      <c r="S3421" s="356"/>
      <c r="T3421" s="304"/>
      <c r="U3421" s="356"/>
      <c r="V3421" s="304"/>
      <c r="W3421" s="308" t="s">
        <v>4908</v>
      </c>
      <c r="X3421" s="304" t="s">
        <v>232</v>
      </c>
      <c r="Y3421" s="366">
        <f t="shared" si="812"/>
        <v>506.6</v>
      </c>
      <c r="Z3421" s="304"/>
      <c r="AA3421" s="304">
        <v>0.45</v>
      </c>
      <c r="AB3421" s="304">
        <v>-999</v>
      </c>
      <c r="AC3421" s="304">
        <v>-999</v>
      </c>
      <c r="AD3421" s="366">
        <v>-999</v>
      </c>
      <c r="AE3421" s="304">
        <v>-999</v>
      </c>
      <c r="AF3421" s="304">
        <v>-999</v>
      </c>
      <c r="AG3421" s="304"/>
      <c r="AH3421" s="304">
        <v>4.5606500000000001E-2</v>
      </c>
      <c r="AI3421" s="312"/>
      <c r="AJ3421" s="332">
        <v>760</v>
      </c>
      <c r="AK3421" s="304">
        <f t="shared" si="811"/>
        <v>760</v>
      </c>
      <c r="AL3421" s="363">
        <v>0.43</v>
      </c>
      <c r="AM3421" s="389" t="str">
        <f t="shared" si="813"/>
        <v/>
      </c>
      <c r="AN3421" s="304"/>
      <c r="AO3421" s="304"/>
      <c r="AP3421" s="312"/>
      <c r="AQ3421" s="312"/>
      <c r="AR3421" s="312"/>
      <c r="AS3421" s="304"/>
      <c r="AT3421" s="312"/>
      <c r="AU3421" s="329">
        <f>VLOOKUP(C3421,[1]world!$A$2:$B$3555,2,FALSE)</f>
        <v>5</v>
      </c>
      <c r="AV3421" s="329">
        <v>402</v>
      </c>
      <c r="AW3421" s="304">
        <v>0.37</v>
      </c>
      <c r="AX3421" s="304">
        <v>-999</v>
      </c>
      <c r="AY3421" s="304">
        <v>-999</v>
      </c>
      <c r="AZ3421" s="304">
        <v>-999</v>
      </c>
      <c r="BA3421" s="304">
        <v>-999</v>
      </c>
      <c r="BB3421" s="304">
        <v>-999</v>
      </c>
      <c r="BC3421" s="304">
        <v>-999</v>
      </c>
      <c r="BD3421" s="304">
        <v>-999</v>
      </c>
      <c r="BE3421" s="304">
        <v>-999</v>
      </c>
      <c r="BF3421" s="304">
        <v>-999</v>
      </c>
      <c r="BG3421" s="304">
        <v>-999</v>
      </c>
      <c r="BH3421" s="304">
        <v>-999</v>
      </c>
      <c r="BI3421" s="304">
        <v>-999</v>
      </c>
      <c r="BJ3421" s="304" t="s">
        <v>4954</v>
      </c>
      <c r="BK3421" s="304" t="s">
        <v>4954</v>
      </c>
      <c r="BL3421" s="304" t="s">
        <v>4954</v>
      </c>
    </row>
    <row r="3422" spans="1:64" ht="15" hidden="1" customHeight="1" x14ac:dyDescent="0.2">
      <c r="A3422" s="304" t="s">
        <v>4901</v>
      </c>
      <c r="B3422" s="304" t="s">
        <v>5979</v>
      </c>
      <c r="C3422" s="304">
        <v>3577</v>
      </c>
      <c r="D3422" s="349" t="s">
        <v>1467</v>
      </c>
      <c r="E3422" s="309">
        <v>-999</v>
      </c>
      <c r="F3422" s="309"/>
      <c r="G3422" s="324">
        <v>-42.871200000000002</v>
      </c>
      <c r="H3422" s="324">
        <v>172.54320000000001</v>
      </c>
      <c r="I3422" s="324" t="s">
        <v>232</v>
      </c>
      <c r="J3422" s="368">
        <f t="shared" si="815"/>
        <v>561.04170050436721</v>
      </c>
      <c r="K3422" s="331">
        <f t="shared" si="817"/>
        <v>0.38547027482550061</v>
      </c>
      <c r="L3422" s="304" t="str">
        <f t="shared" si="810"/>
        <v>C</v>
      </c>
      <c r="M3422" s="388" t="s">
        <v>6089</v>
      </c>
      <c r="N3422" s="304"/>
      <c r="O3422" s="304"/>
      <c r="P3422" s="356"/>
      <c r="Q3422" s="356"/>
      <c r="R3422" s="304"/>
      <c r="S3422" s="356"/>
      <c r="T3422" s="304"/>
      <c r="U3422" s="356"/>
      <c r="V3422" s="304"/>
      <c r="W3422" s="308" t="s">
        <v>1398</v>
      </c>
      <c r="X3422" s="304" t="s">
        <v>205</v>
      </c>
      <c r="Y3422" s="366">
        <f t="shared" si="812"/>
        <v>424.8</v>
      </c>
      <c r="Z3422" s="304"/>
      <c r="AA3422" s="331">
        <v>0.36</v>
      </c>
      <c r="AB3422" s="304">
        <v>-999</v>
      </c>
      <c r="AC3422" s="304">
        <v>-999</v>
      </c>
      <c r="AD3422" s="366">
        <v>-999</v>
      </c>
      <c r="AE3422" s="304">
        <v>-999</v>
      </c>
      <c r="AF3422" s="304">
        <v>-999</v>
      </c>
      <c r="AG3422" s="304"/>
      <c r="AH3422" s="304">
        <v>2.5790799999999999E-2</v>
      </c>
      <c r="AI3422" s="312"/>
      <c r="AJ3422" s="332">
        <v>760</v>
      </c>
      <c r="AK3422" s="304">
        <f t="shared" si="811"/>
        <v>760</v>
      </c>
      <c r="AL3422" s="363">
        <v>0.43</v>
      </c>
      <c r="AM3422" s="389" t="str">
        <f t="shared" si="813"/>
        <v/>
      </c>
      <c r="AN3422" s="304"/>
      <c r="AO3422" s="304"/>
      <c r="AP3422" s="312"/>
      <c r="AQ3422" s="312"/>
      <c r="AR3422" s="312"/>
      <c r="AS3422" s="304"/>
      <c r="AT3422" s="312"/>
      <c r="AU3422" s="329">
        <f>VLOOKUP(C3422,[1]world!$A$2:$B$3555,2,FALSE)</f>
        <v>3</v>
      </c>
      <c r="AV3422" s="329">
        <v>547</v>
      </c>
      <c r="AW3422" s="304">
        <v>0.37</v>
      </c>
      <c r="AX3422" s="304">
        <v>-999</v>
      </c>
      <c r="AY3422" s="304">
        <v>-999</v>
      </c>
      <c r="AZ3422" s="304">
        <v>-999</v>
      </c>
      <c r="BA3422" s="304">
        <v>-999</v>
      </c>
      <c r="BB3422" s="304">
        <v>-999</v>
      </c>
      <c r="BC3422" s="304">
        <v>-999</v>
      </c>
      <c r="BD3422" s="304">
        <v>-999</v>
      </c>
      <c r="BE3422" s="304">
        <v>-999</v>
      </c>
      <c r="BF3422" s="304">
        <v>-999</v>
      </c>
      <c r="BG3422" s="304">
        <v>-999</v>
      </c>
      <c r="BH3422" s="304">
        <v>-999</v>
      </c>
      <c r="BI3422" s="304">
        <v>-999</v>
      </c>
      <c r="BJ3422" s="304" t="s">
        <v>4954</v>
      </c>
      <c r="BK3422" s="304" t="s">
        <v>4954</v>
      </c>
      <c r="BL3422" s="304" t="s">
        <v>4954</v>
      </c>
    </row>
    <row r="3423" spans="1:64" ht="15" hidden="1" customHeight="1" x14ac:dyDescent="0.2">
      <c r="A3423" s="304" t="s">
        <v>4901</v>
      </c>
      <c r="B3423" s="304" t="s">
        <v>5985</v>
      </c>
      <c r="C3423" s="304">
        <v>3579</v>
      </c>
      <c r="D3423" s="349" t="s">
        <v>913</v>
      </c>
      <c r="E3423" s="309" t="s">
        <v>914</v>
      </c>
      <c r="F3423" s="309"/>
      <c r="G3423" s="324">
        <v>30.798999999999999</v>
      </c>
      <c r="H3423" s="324">
        <v>103.599</v>
      </c>
      <c r="I3423" s="324" t="s">
        <v>212</v>
      </c>
      <c r="J3423" s="368">
        <f t="shared" si="815"/>
        <v>300.56314224128016</v>
      </c>
      <c r="K3423" s="331">
        <f t="shared" si="817"/>
        <v>0.38547027482550061</v>
      </c>
      <c r="L3423" s="304" t="str">
        <f t="shared" si="810"/>
        <v>D</v>
      </c>
      <c r="M3423" s="388" t="s">
        <v>6089</v>
      </c>
      <c r="N3423" s="304"/>
      <c r="O3423" s="304"/>
      <c r="P3423" s="356"/>
      <c r="Q3423" s="356"/>
      <c r="R3423" s="304"/>
      <c r="S3423" s="356"/>
      <c r="T3423" s="304"/>
      <c r="U3423" s="356"/>
      <c r="V3423" s="304"/>
      <c r="W3423" s="308" t="s">
        <v>895</v>
      </c>
      <c r="X3423" s="304" t="s">
        <v>206</v>
      </c>
      <c r="Y3423" s="366">
        <f t="shared" si="812"/>
        <v>338.6</v>
      </c>
      <c r="Z3423" s="304"/>
      <c r="AA3423" s="331">
        <v>0.36</v>
      </c>
      <c r="AB3423" s="304">
        <v>-999</v>
      </c>
      <c r="AC3423" s="304">
        <v>-999</v>
      </c>
      <c r="AD3423" s="366">
        <v>-999</v>
      </c>
      <c r="AE3423" s="304">
        <v>-999</v>
      </c>
      <c r="AF3423" s="304">
        <v>-999</v>
      </c>
      <c r="AG3423" s="304"/>
      <c r="AH3423" s="304">
        <v>5.9619900000000003E-3</v>
      </c>
      <c r="AI3423" s="312"/>
      <c r="AJ3423" s="332">
        <v>263</v>
      </c>
      <c r="AK3423" s="304">
        <f t="shared" si="811"/>
        <v>270</v>
      </c>
      <c r="AL3423" s="363">
        <v>0.43</v>
      </c>
      <c r="AM3423" s="389" t="str">
        <f t="shared" si="813"/>
        <v/>
      </c>
      <c r="AN3423" s="304"/>
      <c r="AO3423" s="304"/>
      <c r="AP3423" s="312"/>
      <c r="AQ3423" s="312"/>
      <c r="AR3423" s="312"/>
      <c r="AS3423" s="304"/>
      <c r="AT3423" s="312"/>
      <c r="AU3423" s="329">
        <f>VLOOKUP(C3423,[1]world!$A$2:$B$3555,2,FALSE)</f>
        <v>12</v>
      </c>
      <c r="AV3423" s="329">
        <v>297</v>
      </c>
      <c r="AW3423" s="304">
        <v>0.37</v>
      </c>
      <c r="AX3423" s="304">
        <v>-999</v>
      </c>
      <c r="AY3423" s="304">
        <v>-999</v>
      </c>
      <c r="AZ3423" s="304">
        <v>-999</v>
      </c>
      <c r="BA3423" s="304">
        <v>-999</v>
      </c>
      <c r="BB3423" s="304">
        <v>-999</v>
      </c>
      <c r="BC3423" s="304">
        <v>-999</v>
      </c>
      <c r="BD3423" s="304">
        <v>-999</v>
      </c>
      <c r="BE3423" s="304">
        <v>-999</v>
      </c>
      <c r="BF3423" s="304">
        <v>-999</v>
      </c>
      <c r="BG3423" s="304">
        <v>-999</v>
      </c>
      <c r="BH3423" s="304">
        <v>-999</v>
      </c>
      <c r="BI3423" s="304">
        <v>-999</v>
      </c>
      <c r="BJ3423" s="304" t="s">
        <v>4954</v>
      </c>
      <c r="BK3423" s="304" t="s">
        <v>4954</v>
      </c>
      <c r="BL3423" s="304" t="s">
        <v>4954</v>
      </c>
    </row>
    <row r="3424" spans="1:64" ht="15" hidden="1" customHeight="1" x14ac:dyDescent="0.2">
      <c r="A3424" s="304" t="s">
        <v>4901</v>
      </c>
      <c r="B3424" s="304" t="s">
        <v>5985</v>
      </c>
      <c r="C3424" s="304">
        <v>3580</v>
      </c>
      <c r="D3424" s="349" t="s">
        <v>921</v>
      </c>
      <c r="E3424" s="309" t="s">
        <v>922</v>
      </c>
      <c r="F3424" s="309"/>
      <c r="G3424" s="324">
        <v>32.4</v>
      </c>
      <c r="H3424" s="324">
        <v>105.8</v>
      </c>
      <c r="I3424" s="324" t="s">
        <v>212</v>
      </c>
      <c r="J3424" s="368">
        <f t="shared" si="815"/>
        <v>535.77424335653598</v>
      </c>
      <c r="K3424" s="331">
        <f t="shared" si="817"/>
        <v>0.41523526603009125</v>
      </c>
      <c r="L3424" s="304" t="str">
        <f t="shared" si="810"/>
        <v>C</v>
      </c>
      <c r="M3424" s="388" t="s">
        <v>6089</v>
      </c>
      <c r="N3424" s="304"/>
      <c r="O3424" s="304"/>
      <c r="P3424" s="356"/>
      <c r="Q3424" s="356"/>
      <c r="R3424" s="304"/>
      <c r="S3424" s="356"/>
      <c r="T3424" s="304"/>
      <c r="U3424" s="356"/>
      <c r="V3424" s="304"/>
      <c r="W3424" s="308" t="s">
        <v>900</v>
      </c>
      <c r="X3424" s="304" t="s">
        <v>232</v>
      </c>
      <c r="Y3424" s="366">
        <f t="shared" si="812"/>
        <v>506.6</v>
      </c>
      <c r="Z3424" s="304"/>
      <c r="AA3424" s="304">
        <v>0.45</v>
      </c>
      <c r="AB3424" s="304">
        <v>-999</v>
      </c>
      <c r="AC3424" s="304">
        <v>-999</v>
      </c>
      <c r="AD3424" s="366">
        <v>-999</v>
      </c>
      <c r="AE3424" s="304">
        <v>-999</v>
      </c>
      <c r="AF3424" s="304">
        <v>-999</v>
      </c>
      <c r="AG3424" s="304"/>
      <c r="AH3424" s="304">
        <v>8.8174299999999997E-2</v>
      </c>
      <c r="AI3424" s="312"/>
      <c r="AJ3424" s="332">
        <v>589</v>
      </c>
      <c r="AK3424" s="304">
        <f t="shared" si="811"/>
        <v>555</v>
      </c>
      <c r="AL3424" s="363">
        <v>0.43</v>
      </c>
      <c r="AM3424" s="389" t="str">
        <f t="shared" si="813"/>
        <v/>
      </c>
      <c r="AN3424" s="304"/>
      <c r="AO3424" s="304"/>
      <c r="AP3424" s="312"/>
      <c r="AQ3424" s="312"/>
      <c r="AR3424" s="312"/>
      <c r="AS3424" s="304"/>
      <c r="AT3424" s="312"/>
      <c r="AU3424" s="329">
        <f>VLOOKUP(C3424,[1]world!$A$2:$B$3555,2,FALSE)</f>
        <v>3</v>
      </c>
      <c r="AV3424" s="329">
        <v>547</v>
      </c>
      <c r="AW3424" s="304">
        <v>0.37</v>
      </c>
      <c r="AX3424" s="304">
        <v>-999</v>
      </c>
      <c r="AY3424" s="304">
        <v>-999</v>
      </c>
      <c r="AZ3424" s="304">
        <v>-999</v>
      </c>
      <c r="BA3424" s="304">
        <v>-999</v>
      </c>
      <c r="BB3424" s="304">
        <v>-999</v>
      </c>
      <c r="BC3424" s="304">
        <v>-999</v>
      </c>
      <c r="BD3424" s="304">
        <v>-999</v>
      </c>
      <c r="BE3424" s="304">
        <v>-999</v>
      </c>
      <c r="BF3424" s="304">
        <v>-999</v>
      </c>
      <c r="BG3424" s="304">
        <v>-999</v>
      </c>
      <c r="BH3424" s="304">
        <v>-999</v>
      </c>
      <c r="BI3424" s="304">
        <v>-999</v>
      </c>
      <c r="BJ3424" s="304" t="s">
        <v>4954</v>
      </c>
      <c r="BK3424" s="304" t="s">
        <v>4954</v>
      </c>
      <c r="BL3424" s="304" t="s">
        <v>4954</v>
      </c>
    </row>
    <row r="3425" spans="1:64" ht="15" hidden="1" customHeight="1" x14ac:dyDescent="0.2">
      <c r="A3425" s="304" t="s">
        <v>4901</v>
      </c>
      <c r="B3425" s="304" t="s">
        <v>5985</v>
      </c>
      <c r="C3425" s="304">
        <v>3583</v>
      </c>
      <c r="D3425" s="349" t="s">
        <v>998</v>
      </c>
      <c r="E3425" s="309" t="s">
        <v>999</v>
      </c>
      <c r="F3425" s="309"/>
      <c r="G3425" s="324">
        <v>31.7</v>
      </c>
      <c r="H3425" s="324">
        <v>102.8</v>
      </c>
      <c r="I3425" s="324" t="s">
        <v>212</v>
      </c>
      <c r="J3425" s="368">
        <f t="shared" si="815"/>
        <v>511.15894836159043</v>
      </c>
      <c r="K3425" s="331">
        <f t="shared" si="817"/>
        <v>0.38547027482550061</v>
      </c>
      <c r="L3425" s="304" t="str">
        <f t="shared" si="810"/>
        <v>C</v>
      </c>
      <c r="M3425" s="388" t="s">
        <v>6089</v>
      </c>
      <c r="N3425" s="304"/>
      <c r="O3425" s="304"/>
      <c r="P3425" s="356"/>
      <c r="Q3425" s="356"/>
      <c r="R3425" s="304"/>
      <c r="S3425" s="356"/>
      <c r="T3425" s="304"/>
      <c r="U3425" s="356"/>
      <c r="V3425" s="304"/>
      <c r="W3425" s="308" t="s">
        <v>895</v>
      </c>
      <c r="X3425" s="304" t="s">
        <v>206</v>
      </c>
      <c r="Y3425" s="366">
        <f t="shared" si="812"/>
        <v>338.6</v>
      </c>
      <c r="Z3425" s="304"/>
      <c r="AA3425" s="331">
        <v>0.36</v>
      </c>
      <c r="AB3425" s="304">
        <v>-999</v>
      </c>
      <c r="AC3425" s="304">
        <v>-999</v>
      </c>
      <c r="AD3425" s="366">
        <v>-999</v>
      </c>
      <c r="AE3425" s="304">
        <v>-999</v>
      </c>
      <c r="AF3425" s="304">
        <v>-999</v>
      </c>
      <c r="AG3425" s="304"/>
      <c r="AH3425" s="304">
        <v>0.28177799999999997</v>
      </c>
      <c r="AI3425" s="312"/>
      <c r="AJ3425" s="332">
        <v>760</v>
      </c>
      <c r="AK3425" s="304">
        <f t="shared" si="811"/>
        <v>760</v>
      </c>
      <c r="AL3425" s="363">
        <v>0.43</v>
      </c>
      <c r="AM3425" s="389" t="str">
        <f t="shared" si="813"/>
        <v/>
      </c>
      <c r="AN3425" s="304"/>
      <c r="AO3425" s="304"/>
      <c r="AP3425" s="312"/>
      <c r="AQ3425" s="312"/>
      <c r="AR3425" s="312"/>
      <c r="AS3425" s="304"/>
      <c r="AT3425" s="312"/>
      <c r="AU3425" s="329">
        <f>VLOOKUP(C3425,[1]world!$A$2:$B$3555,2,FALSE)</f>
        <v>1</v>
      </c>
      <c r="AV3425" s="329">
        <v>519</v>
      </c>
      <c r="AW3425" s="304">
        <v>0.37</v>
      </c>
      <c r="AX3425" s="304">
        <v>-999</v>
      </c>
      <c r="AY3425" s="304">
        <v>-999</v>
      </c>
      <c r="AZ3425" s="304">
        <v>-999</v>
      </c>
      <c r="BA3425" s="304">
        <v>-999</v>
      </c>
      <c r="BB3425" s="304">
        <v>-999</v>
      </c>
      <c r="BC3425" s="304">
        <v>-999</v>
      </c>
      <c r="BD3425" s="304">
        <v>-999</v>
      </c>
      <c r="BE3425" s="304">
        <v>-999</v>
      </c>
      <c r="BF3425" s="304">
        <v>-999</v>
      </c>
      <c r="BG3425" s="304">
        <v>-999</v>
      </c>
      <c r="BH3425" s="304">
        <v>-999</v>
      </c>
      <c r="BI3425" s="304">
        <v>-999</v>
      </c>
      <c r="BJ3425" s="304" t="s">
        <v>4954</v>
      </c>
      <c r="BK3425" s="304" t="s">
        <v>4954</v>
      </c>
      <c r="BL3425" s="304" t="s">
        <v>4954</v>
      </c>
    </row>
    <row r="3426" spans="1:64" ht="15" hidden="1" customHeight="1" x14ac:dyDescent="0.2">
      <c r="A3426" s="304" t="s">
        <v>4901</v>
      </c>
      <c r="B3426" s="304" t="s">
        <v>5985</v>
      </c>
      <c r="C3426" s="304">
        <v>3587</v>
      </c>
      <c r="D3426" s="351" t="s">
        <v>1193</v>
      </c>
      <c r="E3426" s="309" t="s">
        <v>1193</v>
      </c>
      <c r="F3426" s="309"/>
      <c r="G3426" s="324">
        <v>34.098999999999997</v>
      </c>
      <c r="H3426" s="324">
        <v>103.199</v>
      </c>
      <c r="I3426" s="324" t="s">
        <v>212</v>
      </c>
      <c r="J3426" s="368">
        <f>GEOMEAN(AV3426,AK3426)</f>
        <v>598.42292736826187</v>
      </c>
      <c r="K3426" s="331">
        <f>GEOMEAN(AL3426,AW3426)</f>
        <v>0.39887341350358263</v>
      </c>
      <c r="L3426" s="304" t="str">
        <f t="shared" si="810"/>
        <v>C</v>
      </c>
      <c r="M3426" s="388" t="s">
        <v>6097</v>
      </c>
      <c r="N3426" s="304"/>
      <c r="O3426" s="304"/>
      <c r="P3426" s="356"/>
      <c r="Q3426" s="356"/>
      <c r="R3426" s="304"/>
      <c r="S3426" s="356"/>
      <c r="T3426" s="304"/>
      <c r="U3426" s="356"/>
      <c r="V3426" s="304"/>
      <c r="W3426" s="308" t="s">
        <v>4923</v>
      </c>
      <c r="X3426" s="304" t="s">
        <v>205</v>
      </c>
      <c r="Y3426" s="366">
        <f t="shared" si="812"/>
        <v>424.8</v>
      </c>
      <c r="Z3426" s="304"/>
      <c r="AA3426" s="304"/>
      <c r="AB3426" s="304">
        <v>-999</v>
      </c>
      <c r="AC3426" s="304">
        <v>-999</v>
      </c>
      <c r="AD3426" s="366">
        <v>-999</v>
      </c>
      <c r="AE3426" s="304">
        <v>-999</v>
      </c>
      <c r="AF3426" s="304">
        <v>-999</v>
      </c>
      <c r="AG3426" s="304"/>
      <c r="AH3426" s="304">
        <v>0.123666</v>
      </c>
      <c r="AI3426" s="312"/>
      <c r="AJ3426" s="332">
        <v>703</v>
      </c>
      <c r="AK3426" s="304">
        <f t="shared" si="811"/>
        <v>690</v>
      </c>
      <c r="AL3426" s="363">
        <v>0.43</v>
      </c>
      <c r="AM3426" s="389" t="str">
        <f t="shared" si="813"/>
        <v/>
      </c>
      <c r="AN3426" s="304"/>
      <c r="AO3426" s="304"/>
      <c r="AP3426" s="312"/>
      <c r="AQ3426" s="312"/>
      <c r="AR3426" s="312"/>
      <c r="AS3426" s="304"/>
      <c r="AT3426" s="312"/>
      <c r="AU3426" s="329">
        <f>VLOOKUP(C3426,[1]world!$A$2:$B$3555,2,FALSE)</f>
        <v>1</v>
      </c>
      <c r="AV3426" s="329">
        <v>519</v>
      </c>
      <c r="AW3426" s="304">
        <v>0.37</v>
      </c>
      <c r="AX3426" s="304">
        <v>-999</v>
      </c>
      <c r="AY3426" s="304">
        <v>-999</v>
      </c>
      <c r="AZ3426" s="304">
        <v>-999</v>
      </c>
      <c r="BA3426" s="304">
        <v>-999</v>
      </c>
      <c r="BB3426" s="304">
        <v>-999</v>
      </c>
      <c r="BC3426" s="304">
        <v>-999</v>
      </c>
      <c r="BD3426" s="304">
        <v>-999</v>
      </c>
      <c r="BE3426" s="304">
        <v>-999</v>
      </c>
      <c r="BF3426" s="304">
        <v>-999</v>
      </c>
      <c r="BG3426" s="304">
        <v>-999</v>
      </c>
      <c r="BH3426" s="304">
        <v>-999</v>
      </c>
      <c r="BI3426" s="304">
        <v>-999</v>
      </c>
      <c r="BJ3426" s="304" t="s">
        <v>4954</v>
      </c>
      <c r="BK3426" s="304" t="s">
        <v>4954</v>
      </c>
      <c r="BL3426" s="304" t="s">
        <v>4954</v>
      </c>
    </row>
    <row r="3427" spans="1:64" ht="15" hidden="1" customHeight="1" x14ac:dyDescent="0.2">
      <c r="A3427" s="304" t="s">
        <v>4901</v>
      </c>
      <c r="B3427" s="304" t="s">
        <v>5985</v>
      </c>
      <c r="C3427" s="304">
        <v>3591</v>
      </c>
      <c r="D3427" s="349" t="s">
        <v>1236</v>
      </c>
      <c r="E3427" s="309" t="s">
        <v>1237</v>
      </c>
      <c r="F3427" s="309"/>
      <c r="G3427" s="324">
        <v>32.94</v>
      </c>
      <c r="H3427" s="324">
        <v>104.46</v>
      </c>
      <c r="I3427" s="324" t="s">
        <v>212</v>
      </c>
      <c r="J3427" s="368">
        <f t="shared" ref="J3427:J3432" si="818">GEOMEAN(Y3427,AV3427,AK3427)</f>
        <v>584.63127615371309</v>
      </c>
      <c r="K3427" s="331">
        <f t="shared" ref="K3427:K3432" si="819">GEOMEAN(AA3427,AL3427,AW3427)</f>
        <v>0.41523526603009125</v>
      </c>
      <c r="L3427" s="304" t="str">
        <f t="shared" si="810"/>
        <v>C</v>
      </c>
      <c r="M3427" s="388" t="s">
        <v>6089</v>
      </c>
      <c r="N3427" s="304"/>
      <c r="O3427" s="304"/>
      <c r="P3427" s="356"/>
      <c r="Q3427" s="356"/>
      <c r="R3427" s="304"/>
      <c r="S3427" s="356"/>
      <c r="T3427" s="304"/>
      <c r="U3427" s="356"/>
      <c r="V3427" s="304"/>
      <c r="W3427" s="308" t="s">
        <v>900</v>
      </c>
      <c r="X3427" s="304" t="s">
        <v>232</v>
      </c>
      <c r="Y3427" s="366">
        <f t="shared" si="812"/>
        <v>506.6</v>
      </c>
      <c r="Z3427" s="304"/>
      <c r="AA3427" s="304">
        <v>0.45</v>
      </c>
      <c r="AB3427" s="304">
        <v>-999</v>
      </c>
      <c r="AC3427" s="304">
        <v>-999</v>
      </c>
      <c r="AD3427" s="366">
        <v>-999</v>
      </c>
      <c r="AE3427" s="304">
        <v>-999</v>
      </c>
      <c r="AF3427" s="304">
        <v>-999</v>
      </c>
      <c r="AG3427" s="304"/>
      <c r="AH3427" s="304">
        <v>0.37925199999999998</v>
      </c>
      <c r="AI3427" s="312"/>
      <c r="AJ3427" s="332">
        <v>760</v>
      </c>
      <c r="AK3427" s="304">
        <f t="shared" si="811"/>
        <v>760</v>
      </c>
      <c r="AL3427" s="363">
        <v>0.43</v>
      </c>
      <c r="AM3427" s="389" t="str">
        <f t="shared" si="813"/>
        <v/>
      </c>
      <c r="AN3427" s="304"/>
      <c r="AO3427" s="304"/>
      <c r="AP3427" s="312"/>
      <c r="AQ3427" s="312"/>
      <c r="AR3427" s="312"/>
      <c r="AS3427" s="304"/>
      <c r="AT3427" s="312"/>
      <c r="AU3427" s="329">
        <f>VLOOKUP(C3427,[1]world!$A$2:$B$3555,2,FALSE)</f>
        <v>1</v>
      </c>
      <c r="AV3427" s="329">
        <v>519</v>
      </c>
      <c r="AW3427" s="304">
        <v>0.37</v>
      </c>
      <c r="AX3427" s="304">
        <v>-999</v>
      </c>
      <c r="AY3427" s="304">
        <v>-999</v>
      </c>
      <c r="AZ3427" s="304">
        <v>-999</v>
      </c>
      <c r="BA3427" s="304">
        <v>-999</v>
      </c>
      <c r="BB3427" s="304">
        <v>-999</v>
      </c>
      <c r="BC3427" s="304">
        <v>-999</v>
      </c>
      <c r="BD3427" s="304">
        <v>-999</v>
      </c>
      <c r="BE3427" s="304">
        <v>-999</v>
      </c>
      <c r="BF3427" s="304">
        <v>-999</v>
      </c>
      <c r="BG3427" s="304">
        <v>-999</v>
      </c>
      <c r="BH3427" s="304">
        <v>-999</v>
      </c>
      <c r="BI3427" s="304">
        <v>-999</v>
      </c>
      <c r="BJ3427" s="304" t="s">
        <v>4954</v>
      </c>
      <c r="BK3427" s="304" t="s">
        <v>4954</v>
      </c>
      <c r="BL3427" s="304" t="s">
        <v>4954</v>
      </c>
    </row>
    <row r="3428" spans="1:64" ht="15" hidden="1" customHeight="1" x14ac:dyDescent="0.2">
      <c r="A3428" s="304" t="s">
        <v>4901</v>
      </c>
      <c r="B3428" s="304" t="s">
        <v>5985</v>
      </c>
      <c r="C3428" s="304">
        <v>3592</v>
      </c>
      <c r="D3428" s="349" t="s">
        <v>891</v>
      </c>
      <c r="E3428" s="309" t="s">
        <v>892</v>
      </c>
      <c r="F3428" s="309"/>
      <c r="G3428" s="324">
        <v>31.7</v>
      </c>
      <c r="H3428" s="324">
        <v>104.5</v>
      </c>
      <c r="I3428" s="324" t="s">
        <v>212</v>
      </c>
      <c r="J3428" s="368">
        <f t="shared" si="818"/>
        <v>511.15894836159043</v>
      </c>
      <c r="K3428" s="331">
        <f t="shared" si="819"/>
        <v>0.38547027482550061</v>
      </c>
      <c r="L3428" s="304" t="str">
        <f t="shared" si="810"/>
        <v>C</v>
      </c>
      <c r="M3428" s="388" t="s">
        <v>6089</v>
      </c>
      <c r="N3428" s="304"/>
      <c r="O3428" s="304"/>
      <c r="P3428" s="356"/>
      <c r="Q3428" s="356"/>
      <c r="R3428" s="304"/>
      <c r="S3428" s="356"/>
      <c r="T3428" s="304"/>
      <c r="U3428" s="356"/>
      <c r="V3428" s="304"/>
      <c r="W3428" s="308" t="s">
        <v>895</v>
      </c>
      <c r="X3428" s="304" t="s">
        <v>206</v>
      </c>
      <c r="Y3428" s="366">
        <f t="shared" si="812"/>
        <v>338.6</v>
      </c>
      <c r="Z3428" s="304"/>
      <c r="AA3428" s="331">
        <v>0.36</v>
      </c>
      <c r="AB3428" s="304">
        <v>-999</v>
      </c>
      <c r="AC3428" s="304">
        <v>-999</v>
      </c>
      <c r="AD3428" s="366">
        <v>-999</v>
      </c>
      <c r="AE3428" s="304">
        <v>-999</v>
      </c>
      <c r="AF3428" s="304">
        <v>-999</v>
      </c>
      <c r="AG3428" s="304"/>
      <c r="AH3428" s="304">
        <v>0.15624499999999999</v>
      </c>
      <c r="AI3428" s="312"/>
      <c r="AJ3428" s="332">
        <v>760</v>
      </c>
      <c r="AK3428" s="304">
        <f t="shared" si="811"/>
        <v>760</v>
      </c>
      <c r="AL3428" s="363">
        <v>0.43</v>
      </c>
      <c r="AM3428" s="389" t="str">
        <f t="shared" si="813"/>
        <v/>
      </c>
      <c r="AN3428" s="304"/>
      <c r="AO3428" s="304"/>
      <c r="AP3428" s="312"/>
      <c r="AQ3428" s="312"/>
      <c r="AR3428" s="312"/>
      <c r="AS3428" s="304"/>
      <c r="AT3428" s="312"/>
      <c r="AU3428" s="329">
        <f>VLOOKUP(C3428,[1]world!$A$2:$B$3555,2,FALSE)</f>
        <v>1</v>
      </c>
      <c r="AV3428" s="329">
        <v>519</v>
      </c>
      <c r="AW3428" s="304">
        <v>0.37</v>
      </c>
      <c r="AX3428" s="304">
        <v>-999</v>
      </c>
      <c r="AY3428" s="304">
        <v>-999</v>
      </c>
      <c r="AZ3428" s="304">
        <v>-999</v>
      </c>
      <c r="BA3428" s="304">
        <v>-999</v>
      </c>
      <c r="BB3428" s="304">
        <v>-999</v>
      </c>
      <c r="BC3428" s="304">
        <v>-999</v>
      </c>
      <c r="BD3428" s="304">
        <v>-999</v>
      </c>
      <c r="BE3428" s="304">
        <v>-999</v>
      </c>
      <c r="BF3428" s="304">
        <v>-999</v>
      </c>
      <c r="BG3428" s="304">
        <v>-999</v>
      </c>
      <c r="BH3428" s="304">
        <v>-999</v>
      </c>
      <c r="BI3428" s="304">
        <v>-999</v>
      </c>
      <c r="BJ3428" s="304" t="s">
        <v>4954</v>
      </c>
      <c r="BK3428" s="304" t="s">
        <v>4954</v>
      </c>
      <c r="BL3428" s="304" t="s">
        <v>4954</v>
      </c>
    </row>
    <row r="3429" spans="1:64" ht="15" hidden="1" customHeight="1" x14ac:dyDescent="0.2">
      <c r="A3429" s="304" t="s">
        <v>4901</v>
      </c>
      <c r="B3429" s="304" t="s">
        <v>5985</v>
      </c>
      <c r="C3429" s="304">
        <v>3597</v>
      </c>
      <c r="D3429" s="349" t="s">
        <v>1052</v>
      </c>
      <c r="E3429" s="309" t="s">
        <v>1053</v>
      </c>
      <c r="F3429" s="309"/>
      <c r="G3429" s="324">
        <v>32.5</v>
      </c>
      <c r="H3429" s="324">
        <v>104.9</v>
      </c>
      <c r="I3429" s="324" t="s">
        <v>212</v>
      </c>
      <c r="J3429" s="368">
        <f t="shared" si="818"/>
        <v>584.63127615371309</v>
      </c>
      <c r="K3429" s="331">
        <f t="shared" si="819"/>
        <v>0.41523526603009125</v>
      </c>
      <c r="L3429" s="304" t="str">
        <f t="shared" si="810"/>
        <v>C</v>
      </c>
      <c r="M3429" s="388" t="s">
        <v>6089</v>
      </c>
      <c r="N3429" s="304"/>
      <c r="O3429" s="304"/>
      <c r="P3429" s="356"/>
      <c r="Q3429" s="356"/>
      <c r="R3429" s="304"/>
      <c r="S3429" s="356"/>
      <c r="T3429" s="304"/>
      <c r="U3429" s="356"/>
      <c r="V3429" s="304"/>
      <c r="W3429" s="308" t="s">
        <v>900</v>
      </c>
      <c r="X3429" s="304" t="s">
        <v>232</v>
      </c>
      <c r="Y3429" s="366">
        <f t="shared" si="812"/>
        <v>506.6</v>
      </c>
      <c r="Z3429" s="304"/>
      <c r="AA3429" s="304">
        <v>0.45</v>
      </c>
      <c r="AB3429" s="304">
        <v>-999</v>
      </c>
      <c r="AC3429" s="304">
        <v>-999</v>
      </c>
      <c r="AD3429" s="366">
        <v>-999</v>
      </c>
      <c r="AE3429" s="304">
        <v>-999</v>
      </c>
      <c r="AF3429" s="304">
        <v>-999</v>
      </c>
      <c r="AG3429" s="304"/>
      <c r="AH3429" s="304">
        <v>0.27318999999999999</v>
      </c>
      <c r="AI3429" s="312"/>
      <c r="AJ3429" s="332">
        <v>760</v>
      </c>
      <c r="AK3429" s="304">
        <f t="shared" si="811"/>
        <v>760</v>
      </c>
      <c r="AL3429" s="363">
        <v>0.43</v>
      </c>
      <c r="AM3429" s="389" t="str">
        <f t="shared" si="813"/>
        <v/>
      </c>
      <c r="AN3429" s="304"/>
      <c r="AO3429" s="304"/>
      <c r="AP3429" s="312"/>
      <c r="AQ3429" s="312"/>
      <c r="AR3429" s="312"/>
      <c r="AS3429" s="304"/>
      <c r="AT3429" s="312"/>
      <c r="AU3429" s="329">
        <f>VLOOKUP(C3429,[1]world!$A$2:$B$3555,2,FALSE)</f>
        <v>1</v>
      </c>
      <c r="AV3429" s="329">
        <v>519</v>
      </c>
      <c r="AW3429" s="304">
        <v>0.37</v>
      </c>
      <c r="AX3429" s="304">
        <v>-999</v>
      </c>
      <c r="AY3429" s="304">
        <v>-999</v>
      </c>
      <c r="AZ3429" s="304">
        <v>-999</v>
      </c>
      <c r="BA3429" s="304">
        <v>-999</v>
      </c>
      <c r="BB3429" s="304">
        <v>-999</v>
      </c>
      <c r="BC3429" s="304">
        <v>-999</v>
      </c>
      <c r="BD3429" s="304">
        <v>-999</v>
      </c>
      <c r="BE3429" s="304">
        <v>-999</v>
      </c>
      <c r="BF3429" s="304">
        <v>-999</v>
      </c>
      <c r="BG3429" s="304">
        <v>-999</v>
      </c>
      <c r="BH3429" s="304">
        <v>-999</v>
      </c>
      <c r="BI3429" s="304">
        <v>-999</v>
      </c>
      <c r="BJ3429" s="304" t="s">
        <v>4954</v>
      </c>
      <c r="BK3429" s="304" t="s">
        <v>4954</v>
      </c>
      <c r="BL3429" s="304" t="s">
        <v>4954</v>
      </c>
    </row>
    <row r="3430" spans="1:64" ht="15" hidden="1" customHeight="1" x14ac:dyDescent="0.2">
      <c r="A3430" s="304" t="s">
        <v>4901</v>
      </c>
      <c r="B3430" s="304" t="s">
        <v>5985</v>
      </c>
      <c r="C3430" s="304">
        <v>3599</v>
      </c>
      <c r="D3430" s="349" t="s">
        <v>1102</v>
      </c>
      <c r="E3430" s="309" t="s">
        <v>1103</v>
      </c>
      <c r="F3430" s="309"/>
      <c r="G3430" s="324">
        <v>29.977</v>
      </c>
      <c r="H3430" s="324">
        <v>102.971</v>
      </c>
      <c r="I3430" s="324" t="s">
        <v>212</v>
      </c>
      <c r="J3430" s="368">
        <f t="shared" si="818"/>
        <v>354.37248927422479</v>
      </c>
      <c r="K3430" s="331">
        <f t="shared" si="819"/>
        <v>0.38547027482550061</v>
      </c>
      <c r="L3430" s="304" t="str">
        <f t="shared" si="810"/>
        <v>D</v>
      </c>
      <c r="M3430" s="388" t="s">
        <v>6089</v>
      </c>
      <c r="N3430" s="304"/>
      <c r="O3430" s="304"/>
      <c r="P3430" s="356"/>
      <c r="Q3430" s="356"/>
      <c r="R3430" s="304"/>
      <c r="S3430" s="356"/>
      <c r="T3430" s="304"/>
      <c r="U3430" s="356"/>
      <c r="V3430" s="304"/>
      <c r="W3430" s="308" t="s">
        <v>890</v>
      </c>
      <c r="X3430" s="304" t="s">
        <v>205</v>
      </c>
      <c r="Y3430" s="366">
        <f t="shared" si="812"/>
        <v>424.8</v>
      </c>
      <c r="Z3430" s="304"/>
      <c r="AA3430" s="331">
        <v>0.36</v>
      </c>
      <c r="AB3430" s="304">
        <v>-999</v>
      </c>
      <c r="AC3430" s="304">
        <v>-999</v>
      </c>
      <c r="AD3430" s="366">
        <v>-999</v>
      </c>
      <c r="AE3430" s="304">
        <v>-999</v>
      </c>
      <c r="AF3430" s="304">
        <v>-999</v>
      </c>
      <c r="AG3430" s="304"/>
      <c r="AH3430" s="304">
        <v>5.0079900000000004E-3</v>
      </c>
      <c r="AI3430" s="312"/>
      <c r="AJ3430" s="332">
        <v>254</v>
      </c>
      <c r="AK3430" s="304">
        <f t="shared" si="811"/>
        <v>270</v>
      </c>
      <c r="AL3430" s="363">
        <v>0.43</v>
      </c>
      <c r="AM3430" s="389" t="str">
        <f t="shared" si="813"/>
        <v/>
      </c>
      <c r="AN3430" s="304"/>
      <c r="AO3430" s="304"/>
      <c r="AP3430" s="312"/>
      <c r="AQ3430" s="312"/>
      <c r="AR3430" s="312"/>
      <c r="AS3430" s="304"/>
      <c r="AT3430" s="312"/>
      <c r="AU3430" s="329">
        <f>VLOOKUP(C3430,[1]world!$A$2:$B$3555,2,FALSE)</f>
        <v>7</v>
      </c>
      <c r="AV3430" s="329">
        <v>388</v>
      </c>
      <c r="AW3430" s="304">
        <v>0.37</v>
      </c>
      <c r="AX3430" s="304">
        <v>-999</v>
      </c>
      <c r="AY3430" s="304">
        <v>-999</v>
      </c>
      <c r="AZ3430" s="304">
        <v>-999</v>
      </c>
      <c r="BA3430" s="304">
        <v>-999</v>
      </c>
      <c r="BB3430" s="304">
        <v>-999</v>
      </c>
      <c r="BC3430" s="304">
        <v>-999</v>
      </c>
      <c r="BD3430" s="304">
        <v>-999</v>
      </c>
      <c r="BE3430" s="304">
        <v>-999</v>
      </c>
      <c r="BF3430" s="304">
        <v>-999</v>
      </c>
      <c r="BG3430" s="304">
        <v>-999</v>
      </c>
      <c r="BH3430" s="304">
        <v>-999</v>
      </c>
      <c r="BI3430" s="304">
        <v>-999</v>
      </c>
      <c r="BJ3430" s="304" t="s">
        <v>4954</v>
      </c>
      <c r="BK3430" s="304" t="s">
        <v>4954</v>
      </c>
      <c r="BL3430" s="304" t="s">
        <v>4954</v>
      </c>
    </row>
    <row r="3431" spans="1:64" ht="15" hidden="1" customHeight="1" x14ac:dyDescent="0.2">
      <c r="A3431" s="304" t="s">
        <v>4901</v>
      </c>
      <c r="B3431" s="304" t="s">
        <v>5985</v>
      </c>
      <c r="C3431" s="304">
        <v>3604</v>
      </c>
      <c r="D3431" s="349" t="s">
        <v>1050</v>
      </c>
      <c r="E3431" s="309" t="s">
        <v>1051</v>
      </c>
      <c r="F3431" s="309"/>
      <c r="G3431" s="324">
        <v>32.598999999999997</v>
      </c>
      <c r="H3431" s="324">
        <v>105.199</v>
      </c>
      <c r="I3431" s="324" t="s">
        <v>212</v>
      </c>
      <c r="J3431" s="368">
        <f t="shared" si="818"/>
        <v>551.30062656880864</v>
      </c>
      <c r="K3431" s="331">
        <f t="shared" si="819"/>
        <v>0.38547027482550061</v>
      </c>
      <c r="L3431" s="304" t="str">
        <f t="shared" si="810"/>
        <v>C</v>
      </c>
      <c r="M3431" s="388" t="s">
        <v>6089</v>
      </c>
      <c r="N3431" s="304"/>
      <c r="O3431" s="304"/>
      <c r="P3431" s="356"/>
      <c r="Q3431" s="356"/>
      <c r="R3431" s="304"/>
      <c r="S3431" s="356"/>
      <c r="T3431" s="304"/>
      <c r="U3431" s="356"/>
      <c r="V3431" s="304"/>
      <c r="W3431" s="308" t="s">
        <v>890</v>
      </c>
      <c r="X3431" s="304" t="s">
        <v>205</v>
      </c>
      <c r="Y3431" s="366">
        <f t="shared" si="812"/>
        <v>424.8</v>
      </c>
      <c r="Z3431" s="304"/>
      <c r="AA3431" s="331">
        <v>0.36</v>
      </c>
      <c r="AB3431" s="304">
        <v>-999</v>
      </c>
      <c r="AC3431" s="304">
        <v>-999</v>
      </c>
      <c r="AD3431" s="366">
        <v>-999</v>
      </c>
      <c r="AE3431" s="304">
        <v>-999</v>
      </c>
      <c r="AF3431" s="304">
        <v>-999</v>
      </c>
      <c r="AG3431" s="304"/>
      <c r="AH3431" s="304">
        <v>0.190638</v>
      </c>
      <c r="AI3431" s="312"/>
      <c r="AJ3431" s="332">
        <v>760</v>
      </c>
      <c r="AK3431" s="304">
        <f t="shared" si="811"/>
        <v>760</v>
      </c>
      <c r="AL3431" s="363">
        <v>0.43</v>
      </c>
      <c r="AM3431" s="389" t="str">
        <f t="shared" si="813"/>
        <v/>
      </c>
      <c r="AN3431" s="304"/>
      <c r="AO3431" s="304"/>
      <c r="AP3431" s="312"/>
      <c r="AQ3431" s="312"/>
      <c r="AR3431" s="312"/>
      <c r="AS3431" s="304"/>
      <c r="AT3431" s="312"/>
      <c r="AU3431" s="329">
        <f>VLOOKUP(C3431,[1]world!$A$2:$B$3555,2,FALSE)</f>
        <v>1</v>
      </c>
      <c r="AV3431" s="329">
        <v>519</v>
      </c>
      <c r="AW3431" s="304">
        <v>0.37</v>
      </c>
      <c r="AX3431" s="304">
        <v>-999</v>
      </c>
      <c r="AY3431" s="304">
        <v>-999</v>
      </c>
      <c r="AZ3431" s="304">
        <v>-999</v>
      </c>
      <c r="BA3431" s="304">
        <v>-999</v>
      </c>
      <c r="BB3431" s="304">
        <v>-999</v>
      </c>
      <c r="BC3431" s="304">
        <v>-999</v>
      </c>
      <c r="BD3431" s="304">
        <v>-999</v>
      </c>
      <c r="BE3431" s="304">
        <v>-999</v>
      </c>
      <c r="BF3431" s="304">
        <v>-999</v>
      </c>
      <c r="BG3431" s="304">
        <v>-999</v>
      </c>
      <c r="BH3431" s="304">
        <v>-999</v>
      </c>
      <c r="BI3431" s="304">
        <v>-999</v>
      </c>
      <c r="BJ3431" s="304" t="s">
        <v>4954</v>
      </c>
      <c r="BK3431" s="304" t="s">
        <v>4954</v>
      </c>
      <c r="BL3431" s="304" t="s">
        <v>4954</v>
      </c>
    </row>
    <row r="3432" spans="1:64" ht="15" hidden="1" customHeight="1" x14ac:dyDescent="0.2">
      <c r="A3432" s="304" t="s">
        <v>4901</v>
      </c>
      <c r="B3432" s="304" t="s">
        <v>5985</v>
      </c>
      <c r="C3432" s="304">
        <v>3605</v>
      </c>
      <c r="D3432" s="349" t="s">
        <v>886</v>
      </c>
      <c r="E3432" s="309" t="s">
        <v>887</v>
      </c>
      <c r="F3432" s="309"/>
      <c r="G3432" s="324">
        <v>31.7</v>
      </c>
      <c r="H3432" s="324">
        <v>104.4</v>
      </c>
      <c r="I3432" s="324" t="s">
        <v>212</v>
      </c>
      <c r="J3432" s="368">
        <f t="shared" si="818"/>
        <v>584.63127615371309</v>
      </c>
      <c r="K3432" s="331">
        <f t="shared" si="819"/>
        <v>0.41523526603009125</v>
      </c>
      <c r="L3432" s="304" t="str">
        <f t="shared" si="810"/>
        <v>C</v>
      </c>
      <c r="M3432" s="388" t="s">
        <v>6089</v>
      </c>
      <c r="N3432" s="304"/>
      <c r="O3432" s="304"/>
      <c r="P3432" s="356"/>
      <c r="Q3432" s="356"/>
      <c r="R3432" s="304"/>
      <c r="S3432" s="356"/>
      <c r="T3432" s="304"/>
      <c r="U3432" s="356"/>
      <c r="V3432" s="304"/>
      <c r="W3432" s="308" t="s">
        <v>900</v>
      </c>
      <c r="X3432" s="304" t="s">
        <v>232</v>
      </c>
      <c r="Y3432" s="366">
        <f t="shared" si="812"/>
        <v>506.6</v>
      </c>
      <c r="Z3432" s="304"/>
      <c r="AA3432" s="304">
        <v>0.45</v>
      </c>
      <c r="AB3432" s="304">
        <v>-999</v>
      </c>
      <c r="AC3432" s="304">
        <v>-999</v>
      </c>
      <c r="AD3432" s="366">
        <v>-999</v>
      </c>
      <c r="AE3432" s="304">
        <v>-999</v>
      </c>
      <c r="AF3432" s="304">
        <v>-999</v>
      </c>
      <c r="AG3432" s="304"/>
      <c r="AH3432" s="304">
        <v>0.20974400000000001</v>
      </c>
      <c r="AI3432" s="312"/>
      <c r="AJ3432" s="332">
        <v>760</v>
      </c>
      <c r="AK3432" s="304">
        <f t="shared" si="811"/>
        <v>760</v>
      </c>
      <c r="AL3432" s="363">
        <v>0.43</v>
      </c>
      <c r="AM3432" s="389" t="str">
        <f t="shared" si="813"/>
        <v/>
      </c>
      <c r="AN3432" s="304"/>
      <c r="AO3432" s="304"/>
      <c r="AP3432" s="312"/>
      <c r="AQ3432" s="312"/>
      <c r="AR3432" s="312"/>
      <c r="AS3432" s="304"/>
      <c r="AT3432" s="312"/>
      <c r="AU3432" s="329">
        <f>VLOOKUP(C3432,[1]world!$A$2:$B$3555,2,FALSE)</f>
        <v>1</v>
      </c>
      <c r="AV3432" s="329">
        <v>519</v>
      </c>
      <c r="AW3432" s="304">
        <v>0.37</v>
      </c>
      <c r="AX3432" s="304">
        <v>-999</v>
      </c>
      <c r="AY3432" s="304">
        <v>-999</v>
      </c>
      <c r="AZ3432" s="304">
        <v>-999</v>
      </c>
      <c r="BA3432" s="304">
        <v>-999</v>
      </c>
      <c r="BB3432" s="304">
        <v>-999</v>
      </c>
      <c r="BC3432" s="304">
        <v>-999</v>
      </c>
      <c r="BD3432" s="304">
        <v>-999</v>
      </c>
      <c r="BE3432" s="304">
        <v>-999</v>
      </c>
      <c r="BF3432" s="304">
        <v>-999</v>
      </c>
      <c r="BG3432" s="304">
        <v>-999</v>
      </c>
      <c r="BH3432" s="304">
        <v>-999</v>
      </c>
      <c r="BI3432" s="304">
        <v>-999</v>
      </c>
      <c r="BJ3432" s="304" t="s">
        <v>4954</v>
      </c>
      <c r="BK3432" s="304" t="s">
        <v>4954</v>
      </c>
      <c r="BL3432" s="304" t="s">
        <v>4954</v>
      </c>
    </row>
    <row r="3433" spans="1:64" ht="15" customHeight="1" x14ac:dyDescent="0.2">
      <c r="A3433" s="304" t="s">
        <v>4931</v>
      </c>
      <c r="B3433" s="304" t="s">
        <v>5975</v>
      </c>
      <c r="C3433" s="304">
        <v>3606</v>
      </c>
      <c r="D3433" s="349" t="s">
        <v>1334</v>
      </c>
      <c r="E3433" s="304">
        <v>-999</v>
      </c>
      <c r="F3433" s="304"/>
      <c r="G3433" s="324">
        <v>43.602220000000003</v>
      </c>
      <c r="H3433" s="324">
        <v>13.474170000000001</v>
      </c>
      <c r="I3433" s="324" t="s">
        <v>212</v>
      </c>
      <c r="J3433" s="367">
        <v>256</v>
      </c>
      <c r="K3433" s="331">
        <v>0.1</v>
      </c>
      <c r="L3433" s="304" t="str">
        <f t="shared" si="810"/>
        <v>D</v>
      </c>
      <c r="M3433" s="388">
        <v>0</v>
      </c>
      <c r="N3433" s="304"/>
      <c r="O3433" s="304"/>
      <c r="P3433" s="356"/>
      <c r="Q3433" s="356"/>
      <c r="R3433" s="304" t="s">
        <v>4931</v>
      </c>
      <c r="S3433" s="356"/>
      <c r="T3433" s="304"/>
      <c r="U3433" s="356"/>
      <c r="V3433" s="304"/>
      <c r="W3433" s="308" t="s">
        <v>624</v>
      </c>
      <c r="X3433" s="304">
        <v>-999</v>
      </c>
      <c r="Y3433" s="366" t="str">
        <f t="shared" si="812"/>
        <v>-</v>
      </c>
      <c r="Z3433" s="304"/>
      <c r="AA3433" s="304"/>
      <c r="AB3433" s="304">
        <v>-999</v>
      </c>
      <c r="AC3433" s="304">
        <v>-999</v>
      </c>
      <c r="AD3433" s="366">
        <v>-999</v>
      </c>
      <c r="AE3433" s="304">
        <v>-999</v>
      </c>
      <c r="AF3433" s="304">
        <v>-999</v>
      </c>
      <c r="AG3433" s="304"/>
      <c r="AH3433" s="304">
        <v>0.12245399999999999</v>
      </c>
      <c r="AI3433" s="312"/>
      <c r="AJ3433" s="332">
        <v>699</v>
      </c>
      <c r="AK3433" s="304">
        <f t="shared" si="811"/>
        <v>690</v>
      </c>
      <c r="AL3433" s="304">
        <f>IF(AH3433&lt;=0.0022,0.2,0.43)</f>
        <v>0.43</v>
      </c>
      <c r="AM3433" s="389" t="str">
        <f t="shared" si="813"/>
        <v/>
      </c>
      <c r="AN3433" s="304"/>
      <c r="AO3433" s="304"/>
      <c r="AP3433" s="312"/>
      <c r="AQ3433" s="312"/>
      <c r="AR3433" s="312"/>
      <c r="AS3433" s="304"/>
      <c r="AT3433" s="312"/>
      <c r="AU3433" s="329">
        <f>VLOOKUP(C3433,[1]world!$A$2:$B$3555,2,FALSE)</f>
        <v>3</v>
      </c>
      <c r="AV3433" s="329">
        <v>547</v>
      </c>
      <c r="AW3433" s="304">
        <v>0.37</v>
      </c>
      <c r="AX3433" s="304">
        <v>-999</v>
      </c>
      <c r="AY3433" s="304">
        <v>-999</v>
      </c>
      <c r="AZ3433" s="304">
        <v>-999</v>
      </c>
      <c r="BA3433" s="304">
        <v>-999</v>
      </c>
      <c r="BB3433" s="304">
        <v>-999</v>
      </c>
      <c r="BC3433" s="304">
        <v>-999</v>
      </c>
      <c r="BD3433" s="304">
        <v>-999</v>
      </c>
      <c r="BE3433" s="304">
        <v>-999</v>
      </c>
      <c r="BF3433" s="304">
        <v>-999</v>
      </c>
      <c r="BG3433" s="304">
        <v>-999</v>
      </c>
      <c r="BH3433" s="304">
        <v>-999</v>
      </c>
      <c r="BI3433" s="304">
        <v>-999</v>
      </c>
      <c r="BJ3433" s="304" t="s">
        <v>4954</v>
      </c>
      <c r="BK3433" s="304" t="s">
        <v>4954</v>
      </c>
      <c r="BL3433" s="304" t="s">
        <v>4954</v>
      </c>
    </row>
    <row r="3434" spans="1:64" ht="15" customHeight="1" x14ac:dyDescent="0.2">
      <c r="A3434" s="304" t="s">
        <v>4931</v>
      </c>
      <c r="B3434" s="304" t="s">
        <v>5975</v>
      </c>
      <c r="C3434" s="304">
        <v>3607</v>
      </c>
      <c r="D3434" s="349" t="s">
        <v>1335</v>
      </c>
      <c r="E3434" s="304">
        <v>-999</v>
      </c>
      <c r="F3434" s="304"/>
      <c r="G3434" s="324">
        <v>43.621110000000002</v>
      </c>
      <c r="H3434" s="324">
        <v>13.512779999999999</v>
      </c>
      <c r="I3434" s="324" t="s">
        <v>212</v>
      </c>
      <c r="J3434" s="366">
        <v>549</v>
      </c>
      <c r="K3434" s="331">
        <v>0.1</v>
      </c>
      <c r="L3434" s="304" t="str">
        <f t="shared" si="810"/>
        <v>C</v>
      </c>
      <c r="M3434" s="388">
        <v>0</v>
      </c>
      <c r="N3434" s="304"/>
      <c r="O3434" s="304"/>
      <c r="P3434" s="356"/>
      <c r="Q3434" s="356"/>
      <c r="R3434" s="304" t="s">
        <v>4931</v>
      </c>
      <c r="S3434" s="356"/>
      <c r="T3434" s="304"/>
      <c r="U3434" s="356"/>
      <c r="V3434" s="304"/>
      <c r="W3434" s="308" t="s">
        <v>624</v>
      </c>
      <c r="X3434" s="304">
        <v>-999</v>
      </c>
      <c r="Y3434" s="366" t="str">
        <f t="shared" si="812"/>
        <v>-</v>
      </c>
      <c r="Z3434" s="304"/>
      <c r="AA3434" s="304"/>
      <c r="AB3434" s="304">
        <v>-999</v>
      </c>
      <c r="AC3434" s="304">
        <v>-999</v>
      </c>
      <c r="AD3434" s="366">
        <v>-999</v>
      </c>
      <c r="AE3434" s="304">
        <v>-999</v>
      </c>
      <c r="AF3434" s="304">
        <v>-999</v>
      </c>
      <c r="AG3434" s="304"/>
      <c r="AH3434" s="304">
        <v>9.7723599999999994E-2</v>
      </c>
      <c r="AI3434" s="312"/>
      <c r="AJ3434" s="332">
        <v>614</v>
      </c>
      <c r="AK3434" s="304">
        <f t="shared" si="811"/>
        <v>555</v>
      </c>
      <c r="AL3434" s="304">
        <f>IF(AH3434&lt;=0.0022,0.2,0.43)</f>
        <v>0.43</v>
      </c>
      <c r="AM3434" s="389" t="str">
        <f t="shared" si="813"/>
        <v/>
      </c>
      <c r="AN3434" s="304"/>
      <c r="AO3434" s="304"/>
      <c r="AP3434" s="312"/>
      <c r="AQ3434" s="312"/>
      <c r="AR3434" s="312"/>
      <c r="AS3434" s="304"/>
      <c r="AT3434" s="312"/>
      <c r="AU3434" s="329">
        <f>VLOOKUP(C3434,[1]world!$A$2:$B$3555,2,FALSE)</f>
        <v>11</v>
      </c>
      <c r="AV3434" s="329">
        <v>328</v>
      </c>
      <c r="AW3434" s="304">
        <v>0.37</v>
      </c>
      <c r="AX3434" s="304">
        <v>-999</v>
      </c>
      <c r="AY3434" s="304">
        <v>-999</v>
      </c>
      <c r="AZ3434" s="304">
        <v>-999</v>
      </c>
      <c r="BA3434" s="304">
        <v>-999</v>
      </c>
      <c r="BB3434" s="304">
        <v>-999</v>
      </c>
      <c r="BC3434" s="304">
        <v>-999</v>
      </c>
      <c r="BD3434" s="304">
        <v>-999</v>
      </c>
      <c r="BE3434" s="304">
        <v>-999</v>
      </c>
      <c r="BF3434" s="304">
        <v>-999</v>
      </c>
      <c r="BG3434" s="304">
        <v>-999</v>
      </c>
      <c r="BH3434" s="304">
        <v>-999</v>
      </c>
      <c r="BI3434" s="304">
        <v>-999</v>
      </c>
      <c r="BJ3434" s="304" t="s">
        <v>4954</v>
      </c>
      <c r="BK3434" s="304" t="s">
        <v>4954</v>
      </c>
      <c r="BL3434" s="304" t="s">
        <v>4954</v>
      </c>
    </row>
    <row r="3435" spans="1:64" ht="15" customHeight="1" x14ac:dyDescent="0.2">
      <c r="A3435" s="304" t="s">
        <v>4931</v>
      </c>
      <c r="B3435" s="304" t="s">
        <v>5975</v>
      </c>
      <c r="C3435" s="304">
        <v>3608</v>
      </c>
      <c r="D3435" s="349" t="s">
        <v>1336</v>
      </c>
      <c r="E3435" s="304">
        <v>-999</v>
      </c>
      <c r="F3435" s="304"/>
      <c r="G3435" s="324">
        <v>42.345999999999997</v>
      </c>
      <c r="H3435" s="324">
        <v>13.401</v>
      </c>
      <c r="I3435" s="324" t="s">
        <v>212</v>
      </c>
      <c r="J3435" s="368">
        <f>GEOMEAN(AV3435,AJ3435)</f>
        <v>298.73064790878084</v>
      </c>
      <c r="K3435" s="331">
        <f t="shared" ref="K3435:K3440" si="820">GEOMEAN(AL3435,AW3435)</f>
        <v>0.39887341350358263</v>
      </c>
      <c r="L3435" s="304" t="str">
        <f t="shared" si="810"/>
        <v>D</v>
      </c>
      <c r="M3435" s="388" t="s">
        <v>6097</v>
      </c>
      <c r="N3435" s="304"/>
      <c r="O3435" s="304"/>
      <c r="P3435" s="356"/>
      <c r="Q3435" s="356"/>
      <c r="R3435" s="304"/>
      <c r="S3435" s="356"/>
      <c r="T3435" s="304"/>
      <c r="U3435" s="356"/>
      <c r="V3435" s="304"/>
      <c r="W3435" s="308" t="s">
        <v>624</v>
      </c>
      <c r="X3435" s="304">
        <v>-999</v>
      </c>
      <c r="Y3435" s="366" t="str">
        <f t="shared" si="812"/>
        <v>-</v>
      </c>
      <c r="Z3435" s="304"/>
      <c r="AA3435" s="304"/>
      <c r="AB3435" s="304">
        <v>-999</v>
      </c>
      <c r="AC3435" s="304">
        <v>-999</v>
      </c>
      <c r="AD3435" s="366">
        <v>-999</v>
      </c>
      <c r="AE3435" s="304">
        <v>-999</v>
      </c>
      <c r="AF3435" s="304">
        <v>-999</v>
      </c>
      <c r="AG3435" s="304"/>
      <c r="AH3435" s="304">
        <v>2.9727500000000001E-3</v>
      </c>
      <c r="AI3435" s="312"/>
      <c r="AJ3435" s="332">
        <v>230</v>
      </c>
      <c r="AK3435" s="304">
        <f t="shared" si="811"/>
        <v>210</v>
      </c>
      <c r="AL3435" s="363">
        <v>0.43</v>
      </c>
      <c r="AM3435" s="389" t="str">
        <f t="shared" si="813"/>
        <v/>
      </c>
      <c r="AN3435" s="304"/>
      <c r="AO3435" s="304"/>
      <c r="AP3435" s="312"/>
      <c r="AQ3435" s="312"/>
      <c r="AR3435" s="312"/>
      <c r="AS3435" s="304"/>
      <c r="AT3435" s="312"/>
      <c r="AU3435" s="329">
        <f>VLOOKUP(C3435,[1]world!$A$2:$B$3555,2,FALSE)</f>
        <v>7</v>
      </c>
      <c r="AV3435" s="329">
        <v>388</v>
      </c>
      <c r="AW3435" s="304">
        <v>0.37</v>
      </c>
      <c r="AX3435" s="304">
        <v>-999</v>
      </c>
      <c r="AY3435" s="304">
        <v>-999</v>
      </c>
      <c r="AZ3435" s="304">
        <v>-999</v>
      </c>
      <c r="BA3435" s="304">
        <v>-999</v>
      </c>
      <c r="BB3435" s="304">
        <v>-999</v>
      </c>
      <c r="BC3435" s="304">
        <v>-999</v>
      </c>
      <c r="BD3435" s="304">
        <v>-999</v>
      </c>
      <c r="BE3435" s="304">
        <v>-999</v>
      </c>
      <c r="BF3435" s="304">
        <v>-999</v>
      </c>
      <c r="BG3435" s="304">
        <v>-999</v>
      </c>
      <c r="BH3435" s="304">
        <v>-999</v>
      </c>
      <c r="BI3435" s="304">
        <v>-999</v>
      </c>
      <c r="BJ3435" s="304" t="s">
        <v>4954</v>
      </c>
      <c r="BK3435" s="304" t="s">
        <v>4954</v>
      </c>
      <c r="BL3435" s="304" t="s">
        <v>4954</v>
      </c>
    </row>
    <row r="3436" spans="1:64" ht="15" customHeight="1" x14ac:dyDescent="0.2">
      <c r="A3436" s="304" t="s">
        <v>4931</v>
      </c>
      <c r="B3436" s="304" t="s">
        <v>5975</v>
      </c>
      <c r="C3436" s="304">
        <v>3609</v>
      </c>
      <c r="D3436" s="349" t="s">
        <v>1337</v>
      </c>
      <c r="E3436" s="304">
        <v>-999</v>
      </c>
      <c r="F3436" s="304"/>
      <c r="G3436" s="324">
        <v>42.345999999999997</v>
      </c>
      <c r="H3436" s="324">
        <v>13.401</v>
      </c>
      <c r="I3436" s="324" t="s">
        <v>212</v>
      </c>
      <c r="J3436" s="368">
        <f>GEOMEAN(AV3436,AJ3436)</f>
        <v>298.73064790878084</v>
      </c>
      <c r="K3436" s="331">
        <f t="shared" si="820"/>
        <v>0.39887341350358263</v>
      </c>
      <c r="L3436" s="304" t="str">
        <f t="shared" si="810"/>
        <v>D</v>
      </c>
      <c r="M3436" s="388" t="s">
        <v>6097</v>
      </c>
      <c r="N3436" s="304"/>
      <c r="O3436" s="304"/>
      <c r="P3436" s="356"/>
      <c r="Q3436" s="356"/>
      <c r="R3436" s="304"/>
      <c r="S3436" s="356"/>
      <c r="T3436" s="304"/>
      <c r="U3436" s="356"/>
      <c r="V3436" s="304"/>
      <c r="W3436" s="308" t="s">
        <v>624</v>
      </c>
      <c r="X3436" s="304">
        <v>-999</v>
      </c>
      <c r="Y3436" s="366" t="str">
        <f t="shared" si="812"/>
        <v>-</v>
      </c>
      <c r="Z3436" s="304"/>
      <c r="AA3436" s="304"/>
      <c r="AB3436" s="304">
        <v>-999</v>
      </c>
      <c r="AC3436" s="304">
        <v>-999</v>
      </c>
      <c r="AD3436" s="366">
        <v>-999</v>
      </c>
      <c r="AE3436" s="304">
        <v>-999</v>
      </c>
      <c r="AF3436" s="304">
        <v>-999</v>
      </c>
      <c r="AG3436" s="304"/>
      <c r="AH3436" s="304">
        <v>2.9727500000000001E-3</v>
      </c>
      <c r="AI3436" s="312"/>
      <c r="AJ3436" s="332">
        <v>230</v>
      </c>
      <c r="AK3436" s="304">
        <f t="shared" si="811"/>
        <v>210</v>
      </c>
      <c r="AL3436" s="363">
        <v>0.43</v>
      </c>
      <c r="AM3436" s="389" t="str">
        <f t="shared" si="813"/>
        <v/>
      </c>
      <c r="AN3436" s="304"/>
      <c r="AO3436" s="304"/>
      <c r="AP3436" s="312"/>
      <c r="AQ3436" s="312"/>
      <c r="AR3436" s="312"/>
      <c r="AS3436" s="304"/>
      <c r="AT3436" s="312"/>
      <c r="AU3436" s="329">
        <f>VLOOKUP(C3436,[1]world!$A$2:$B$3555,2,FALSE)</f>
        <v>7</v>
      </c>
      <c r="AV3436" s="329">
        <v>388</v>
      </c>
      <c r="AW3436" s="304">
        <v>0.37</v>
      </c>
      <c r="AX3436" s="304">
        <v>-999</v>
      </c>
      <c r="AY3436" s="304">
        <v>-999</v>
      </c>
      <c r="AZ3436" s="304">
        <v>-999</v>
      </c>
      <c r="BA3436" s="304">
        <v>-999</v>
      </c>
      <c r="BB3436" s="304">
        <v>-999</v>
      </c>
      <c r="BC3436" s="304">
        <v>-999</v>
      </c>
      <c r="BD3436" s="304">
        <v>-999</v>
      </c>
      <c r="BE3436" s="304">
        <v>-999</v>
      </c>
      <c r="BF3436" s="304">
        <v>-999</v>
      </c>
      <c r="BG3436" s="304">
        <v>-999</v>
      </c>
      <c r="BH3436" s="304">
        <v>-999</v>
      </c>
      <c r="BI3436" s="304">
        <v>-999</v>
      </c>
      <c r="BJ3436" s="304" t="s">
        <v>4954</v>
      </c>
      <c r="BK3436" s="304" t="s">
        <v>4954</v>
      </c>
      <c r="BL3436" s="304" t="s">
        <v>4954</v>
      </c>
    </row>
    <row r="3437" spans="1:64" ht="15" customHeight="1" x14ac:dyDescent="0.2">
      <c r="A3437" s="304" t="s">
        <v>4931</v>
      </c>
      <c r="B3437" s="304" t="s">
        <v>5975</v>
      </c>
      <c r="C3437" s="304">
        <v>3610</v>
      </c>
      <c r="D3437" s="349" t="s">
        <v>1338</v>
      </c>
      <c r="E3437" s="304">
        <v>-999</v>
      </c>
      <c r="F3437" s="304"/>
      <c r="G3437" s="324">
        <v>42.345999999999997</v>
      </c>
      <c r="H3437" s="324">
        <v>13.401</v>
      </c>
      <c r="I3437" s="324" t="s">
        <v>212</v>
      </c>
      <c r="J3437" s="368">
        <f>GEOMEAN(AV3437,AJ3437)</f>
        <v>298.73064790878084</v>
      </c>
      <c r="K3437" s="331">
        <f t="shared" si="820"/>
        <v>0.39887341350358263</v>
      </c>
      <c r="L3437" s="304" t="str">
        <f t="shared" si="810"/>
        <v>D</v>
      </c>
      <c r="M3437" s="388" t="s">
        <v>6097</v>
      </c>
      <c r="N3437" s="304"/>
      <c r="O3437" s="304"/>
      <c r="P3437" s="356"/>
      <c r="Q3437" s="356"/>
      <c r="R3437" s="304"/>
      <c r="S3437" s="356"/>
      <c r="T3437" s="304"/>
      <c r="U3437" s="356"/>
      <c r="V3437" s="304"/>
      <c r="W3437" s="308" t="s">
        <v>624</v>
      </c>
      <c r="X3437" s="304">
        <v>-999</v>
      </c>
      <c r="Y3437" s="366" t="str">
        <f t="shared" si="812"/>
        <v>-</v>
      </c>
      <c r="Z3437" s="304"/>
      <c r="AA3437" s="304"/>
      <c r="AB3437" s="304">
        <v>-999</v>
      </c>
      <c r="AC3437" s="304">
        <v>-999</v>
      </c>
      <c r="AD3437" s="366">
        <v>-999</v>
      </c>
      <c r="AE3437" s="304">
        <v>-999</v>
      </c>
      <c r="AF3437" s="304">
        <v>-999</v>
      </c>
      <c r="AG3437" s="304"/>
      <c r="AH3437" s="304">
        <v>2.9727500000000001E-3</v>
      </c>
      <c r="AI3437" s="312"/>
      <c r="AJ3437" s="332">
        <v>230</v>
      </c>
      <c r="AK3437" s="304">
        <f t="shared" si="811"/>
        <v>210</v>
      </c>
      <c r="AL3437" s="363">
        <v>0.43</v>
      </c>
      <c r="AM3437" s="389" t="str">
        <f t="shared" si="813"/>
        <v/>
      </c>
      <c r="AN3437" s="304"/>
      <c r="AO3437" s="304"/>
      <c r="AP3437" s="312"/>
      <c r="AQ3437" s="312"/>
      <c r="AR3437" s="312"/>
      <c r="AS3437" s="304"/>
      <c r="AT3437" s="312"/>
      <c r="AU3437" s="329">
        <f>VLOOKUP(C3437,[1]world!$A$2:$B$3555,2,FALSE)</f>
        <v>7</v>
      </c>
      <c r="AV3437" s="329">
        <v>388</v>
      </c>
      <c r="AW3437" s="304">
        <v>0.37</v>
      </c>
      <c r="AX3437" s="304">
        <v>-999</v>
      </c>
      <c r="AY3437" s="304">
        <v>-999</v>
      </c>
      <c r="AZ3437" s="304">
        <v>-999</v>
      </c>
      <c r="BA3437" s="304">
        <v>-999</v>
      </c>
      <c r="BB3437" s="304">
        <v>-999</v>
      </c>
      <c r="BC3437" s="304">
        <v>-999</v>
      </c>
      <c r="BD3437" s="304">
        <v>-999</v>
      </c>
      <c r="BE3437" s="304">
        <v>-999</v>
      </c>
      <c r="BF3437" s="304">
        <v>-999</v>
      </c>
      <c r="BG3437" s="304">
        <v>-999</v>
      </c>
      <c r="BH3437" s="304">
        <v>-999</v>
      </c>
      <c r="BI3437" s="304">
        <v>-999</v>
      </c>
      <c r="BJ3437" s="304" t="s">
        <v>4954</v>
      </c>
      <c r="BK3437" s="304" t="s">
        <v>4954</v>
      </c>
      <c r="BL3437" s="304" t="s">
        <v>4954</v>
      </c>
    </row>
    <row r="3438" spans="1:64" ht="15" customHeight="1" x14ac:dyDescent="0.2">
      <c r="A3438" s="304" t="s">
        <v>4931</v>
      </c>
      <c r="B3438" s="304" t="s">
        <v>5975</v>
      </c>
      <c r="C3438" s="304">
        <v>3612</v>
      </c>
      <c r="D3438" s="349" t="s">
        <v>1339</v>
      </c>
      <c r="E3438" s="304">
        <v>-999</v>
      </c>
      <c r="F3438" s="304"/>
      <c r="G3438" s="324">
        <v>43.075000000000003</v>
      </c>
      <c r="H3438" s="324">
        <v>12.606999999999999</v>
      </c>
      <c r="I3438" s="324" t="s">
        <v>212</v>
      </c>
      <c r="J3438" s="368">
        <f>GEOMEAN(AV3438,AJ3438)</f>
        <v>376.60456715233818</v>
      </c>
      <c r="K3438" s="331">
        <f t="shared" si="820"/>
        <v>0.39887341350358263</v>
      </c>
      <c r="L3438" s="304" t="str">
        <f t="shared" si="810"/>
        <v>C</v>
      </c>
      <c r="M3438" s="388" t="s">
        <v>6097</v>
      </c>
      <c r="N3438" s="304"/>
      <c r="O3438" s="304"/>
      <c r="P3438" s="356"/>
      <c r="Q3438" s="356"/>
      <c r="R3438" s="304"/>
      <c r="S3438" s="356"/>
      <c r="T3438" s="304"/>
      <c r="U3438" s="356"/>
      <c r="V3438" s="304"/>
      <c r="W3438" s="308" t="s">
        <v>900</v>
      </c>
      <c r="X3438" s="304" t="s">
        <v>232</v>
      </c>
      <c r="Y3438" s="366">
        <f t="shared" si="812"/>
        <v>506.6</v>
      </c>
      <c r="Z3438" s="304"/>
      <c r="AA3438" s="304"/>
      <c r="AB3438" s="304">
        <v>-999</v>
      </c>
      <c r="AC3438" s="304">
        <v>-999</v>
      </c>
      <c r="AD3438" s="366">
        <v>-999</v>
      </c>
      <c r="AE3438" s="304">
        <v>-999</v>
      </c>
      <c r="AF3438" s="304">
        <v>-999</v>
      </c>
      <c r="AG3438" s="304"/>
      <c r="AH3438" s="304">
        <v>1.11871E-2</v>
      </c>
      <c r="AI3438" s="312"/>
      <c r="AJ3438" s="332">
        <v>309</v>
      </c>
      <c r="AK3438" s="304">
        <f t="shared" si="811"/>
        <v>270</v>
      </c>
      <c r="AL3438" s="363">
        <v>0.43</v>
      </c>
      <c r="AM3438" s="389" t="str">
        <f t="shared" si="813"/>
        <v/>
      </c>
      <c r="AN3438" s="304"/>
      <c r="AO3438" s="304"/>
      <c r="AP3438" s="312"/>
      <c r="AQ3438" s="312"/>
      <c r="AR3438" s="312"/>
      <c r="AS3438" s="304"/>
      <c r="AT3438" s="312"/>
      <c r="AU3438" s="329">
        <f>VLOOKUP(C3438,[1]world!$A$2:$B$3555,2,FALSE)</f>
        <v>4</v>
      </c>
      <c r="AV3438" s="329">
        <v>459</v>
      </c>
      <c r="AW3438" s="304">
        <v>0.37</v>
      </c>
      <c r="AX3438" s="304">
        <v>-999</v>
      </c>
      <c r="AY3438" s="304">
        <v>-999</v>
      </c>
      <c r="AZ3438" s="304">
        <v>-999</v>
      </c>
      <c r="BA3438" s="304">
        <v>-999</v>
      </c>
      <c r="BB3438" s="304">
        <v>-999</v>
      </c>
      <c r="BC3438" s="304">
        <v>-999</v>
      </c>
      <c r="BD3438" s="304">
        <v>-999</v>
      </c>
      <c r="BE3438" s="304">
        <v>-999</v>
      </c>
      <c r="BF3438" s="304">
        <v>-999</v>
      </c>
      <c r="BG3438" s="304">
        <v>-999</v>
      </c>
      <c r="BH3438" s="304">
        <v>-999</v>
      </c>
      <c r="BI3438" s="304">
        <v>-999</v>
      </c>
      <c r="BJ3438" s="304" t="s">
        <v>4954</v>
      </c>
      <c r="BK3438" s="304" t="s">
        <v>4954</v>
      </c>
      <c r="BL3438" s="304" t="s">
        <v>4954</v>
      </c>
    </row>
    <row r="3439" spans="1:64" ht="15" customHeight="1" x14ac:dyDescent="0.2">
      <c r="A3439" s="304" t="s">
        <v>4931</v>
      </c>
      <c r="B3439" s="304" t="s">
        <v>5975</v>
      </c>
      <c r="C3439" s="304">
        <v>3613</v>
      </c>
      <c r="D3439" s="349" t="s">
        <v>1340</v>
      </c>
      <c r="E3439" s="304">
        <v>-999</v>
      </c>
      <c r="F3439" s="304"/>
      <c r="G3439" s="324">
        <v>41.645000000000003</v>
      </c>
      <c r="H3439" s="324">
        <v>13.783329999999999</v>
      </c>
      <c r="I3439" s="324" t="s">
        <v>206</v>
      </c>
      <c r="J3439" s="368">
        <f>GEOMEAN(AV3439,AJ3439)</f>
        <v>446.82770728771959</v>
      </c>
      <c r="K3439" s="331">
        <f t="shared" si="820"/>
        <v>0.39887341350358263</v>
      </c>
      <c r="L3439" s="304" t="str">
        <f t="shared" si="810"/>
        <v>C</v>
      </c>
      <c r="M3439" s="388" t="s">
        <v>6097</v>
      </c>
      <c r="N3439" s="304"/>
      <c r="O3439" s="304"/>
      <c r="P3439" s="356"/>
      <c r="Q3439" s="356"/>
      <c r="R3439" s="304"/>
      <c r="S3439" s="356"/>
      <c r="T3439" s="304"/>
      <c r="U3439" s="356"/>
      <c r="V3439" s="304"/>
      <c r="W3439" s="308" t="s">
        <v>1488</v>
      </c>
      <c r="X3439" s="304" t="s">
        <v>232</v>
      </c>
      <c r="Y3439" s="366">
        <f t="shared" si="812"/>
        <v>506.6</v>
      </c>
      <c r="Z3439" s="304"/>
      <c r="AA3439" s="304"/>
      <c r="AB3439" s="304">
        <v>-999</v>
      </c>
      <c r="AC3439" s="304">
        <v>-999</v>
      </c>
      <c r="AD3439" s="366">
        <v>-999</v>
      </c>
      <c r="AE3439" s="304">
        <v>-999</v>
      </c>
      <c r="AF3439" s="304">
        <v>-999</v>
      </c>
      <c r="AG3439" s="304"/>
      <c r="AH3439" s="304">
        <v>1.9194099999999999E-2</v>
      </c>
      <c r="AI3439" s="312"/>
      <c r="AJ3439" s="332">
        <v>365</v>
      </c>
      <c r="AK3439" s="304">
        <f t="shared" si="811"/>
        <v>425</v>
      </c>
      <c r="AL3439" s="363">
        <v>0.43</v>
      </c>
      <c r="AM3439" s="389" t="str">
        <f t="shared" si="813"/>
        <v/>
      </c>
      <c r="AN3439" s="304"/>
      <c r="AO3439" s="304"/>
      <c r="AP3439" s="312"/>
      <c r="AQ3439" s="312"/>
      <c r="AR3439" s="312"/>
      <c r="AS3439" s="304"/>
      <c r="AT3439" s="312"/>
      <c r="AU3439" s="329">
        <f>VLOOKUP(C3439,[1]world!$A$2:$B$3555,2,FALSE)</f>
        <v>3</v>
      </c>
      <c r="AV3439" s="329">
        <v>547</v>
      </c>
      <c r="AW3439" s="304">
        <v>0.37</v>
      </c>
      <c r="AX3439" s="304">
        <v>-999</v>
      </c>
      <c r="AY3439" s="304">
        <v>-999</v>
      </c>
      <c r="AZ3439" s="304">
        <v>-999</v>
      </c>
      <c r="BA3439" s="304">
        <v>-999</v>
      </c>
      <c r="BB3439" s="304">
        <v>-999</v>
      </c>
      <c r="BC3439" s="304">
        <v>-999</v>
      </c>
      <c r="BD3439" s="304">
        <v>-999</v>
      </c>
      <c r="BE3439" s="304">
        <v>-999</v>
      </c>
      <c r="BF3439" s="304">
        <v>-999</v>
      </c>
      <c r="BG3439" s="304">
        <v>-999</v>
      </c>
      <c r="BH3439" s="304">
        <v>-999</v>
      </c>
      <c r="BI3439" s="304">
        <v>-999</v>
      </c>
      <c r="BJ3439" s="304" t="s">
        <v>4954</v>
      </c>
      <c r="BK3439" s="304" t="s">
        <v>4954</v>
      </c>
      <c r="BL3439" s="304" t="s">
        <v>4954</v>
      </c>
    </row>
    <row r="3440" spans="1:64" ht="15" customHeight="1" x14ac:dyDescent="0.2">
      <c r="A3440" s="304" t="s">
        <v>4931</v>
      </c>
      <c r="B3440" s="304" t="s">
        <v>5975</v>
      </c>
      <c r="C3440" s="304">
        <v>3615</v>
      </c>
      <c r="D3440" s="349" t="s">
        <v>1342</v>
      </c>
      <c r="E3440" s="304">
        <v>-999</v>
      </c>
      <c r="F3440" s="304"/>
      <c r="G3440" s="324">
        <v>44.068330000000003</v>
      </c>
      <c r="H3440" s="324">
        <v>10.46111</v>
      </c>
      <c r="I3440" s="324" t="s">
        <v>212</v>
      </c>
      <c r="J3440" s="368">
        <f>GEOMEAN(AV3440,AK3440)</f>
        <v>374.33941817553756</v>
      </c>
      <c r="K3440" s="331">
        <f t="shared" si="820"/>
        <v>0.39887341350358263</v>
      </c>
      <c r="L3440" s="304" t="str">
        <f t="shared" si="810"/>
        <v>C</v>
      </c>
      <c r="M3440" s="388" t="s">
        <v>6097</v>
      </c>
      <c r="N3440" s="304"/>
      <c r="O3440" s="304"/>
      <c r="P3440" s="356"/>
      <c r="Q3440" s="356"/>
      <c r="R3440" s="304"/>
      <c r="S3440" s="356"/>
      <c r="T3440" s="304"/>
      <c r="U3440" s="356"/>
      <c r="V3440" s="304"/>
      <c r="W3440" s="308" t="s">
        <v>900</v>
      </c>
      <c r="X3440" s="304" t="s">
        <v>232</v>
      </c>
      <c r="Y3440" s="366">
        <f t="shared" si="812"/>
        <v>506.6</v>
      </c>
      <c r="Z3440" s="304"/>
      <c r="AA3440" s="304"/>
      <c r="AB3440" s="304">
        <v>-999</v>
      </c>
      <c r="AC3440" s="304">
        <v>-999</v>
      </c>
      <c r="AD3440" s="366">
        <v>-999</v>
      </c>
      <c r="AE3440" s="304">
        <v>-999</v>
      </c>
      <c r="AF3440" s="304">
        <v>-999</v>
      </c>
      <c r="AG3440" s="304"/>
      <c r="AH3440" s="304">
        <v>1.13717E-2</v>
      </c>
      <c r="AI3440" s="312"/>
      <c r="AJ3440" s="332">
        <v>310</v>
      </c>
      <c r="AK3440" s="304">
        <f t="shared" si="811"/>
        <v>270</v>
      </c>
      <c r="AL3440" s="363">
        <v>0.43</v>
      </c>
      <c r="AM3440" s="389" t="str">
        <f t="shared" si="813"/>
        <v/>
      </c>
      <c r="AN3440" s="304"/>
      <c r="AO3440" s="304"/>
      <c r="AP3440" s="312"/>
      <c r="AQ3440" s="312"/>
      <c r="AR3440" s="312"/>
      <c r="AS3440" s="304"/>
      <c r="AT3440" s="312"/>
      <c r="AU3440" s="329">
        <f>VLOOKUP(C3440,[1]world!$A$2:$B$3555,2,FALSE)</f>
        <v>1</v>
      </c>
      <c r="AV3440" s="329">
        <v>519</v>
      </c>
      <c r="AW3440" s="304">
        <v>0.37</v>
      </c>
      <c r="AX3440" s="304">
        <v>-999</v>
      </c>
      <c r="AY3440" s="304">
        <v>-999</v>
      </c>
      <c r="AZ3440" s="304">
        <v>-999</v>
      </c>
      <c r="BA3440" s="304">
        <v>-999</v>
      </c>
      <c r="BB3440" s="304">
        <v>-999</v>
      </c>
      <c r="BC3440" s="304">
        <v>-999</v>
      </c>
      <c r="BD3440" s="304">
        <v>-999</v>
      </c>
      <c r="BE3440" s="304">
        <v>-999</v>
      </c>
      <c r="BF3440" s="304">
        <v>-999</v>
      </c>
      <c r="BG3440" s="304">
        <v>-999</v>
      </c>
      <c r="BH3440" s="304">
        <v>-999</v>
      </c>
      <c r="BI3440" s="304">
        <v>-999</v>
      </c>
      <c r="BJ3440" s="304" t="s">
        <v>4954</v>
      </c>
      <c r="BK3440" s="304" t="s">
        <v>4954</v>
      </c>
      <c r="BL3440" s="304" t="s">
        <v>4954</v>
      </c>
    </row>
    <row r="3441" spans="1:64" ht="15" customHeight="1" x14ac:dyDescent="0.2">
      <c r="A3441" s="304" t="s">
        <v>4931</v>
      </c>
      <c r="B3441" s="304" t="s">
        <v>5975</v>
      </c>
      <c r="C3441" s="304">
        <v>3616</v>
      </c>
      <c r="D3441" s="349" t="s">
        <v>1343</v>
      </c>
      <c r="E3441" s="304">
        <v>-999</v>
      </c>
      <c r="F3441" s="304"/>
      <c r="G3441" s="324">
        <v>42.81561</v>
      </c>
      <c r="H3441" s="324">
        <v>12.915380000000001</v>
      </c>
      <c r="I3441" s="324" t="s">
        <v>212</v>
      </c>
      <c r="J3441" s="368">
        <f>AV3441</f>
        <v>519</v>
      </c>
      <c r="K3441" s="331">
        <f>AW3441</f>
        <v>0.37</v>
      </c>
      <c r="L3441" s="304" t="str">
        <f t="shared" si="810"/>
        <v>C</v>
      </c>
      <c r="M3441" s="388" t="s">
        <v>4997</v>
      </c>
      <c r="N3441" s="304"/>
      <c r="O3441" s="304"/>
      <c r="P3441" s="356"/>
      <c r="Q3441" s="356"/>
      <c r="R3441" s="304"/>
      <c r="S3441" s="356"/>
      <c r="T3441" s="304"/>
      <c r="U3441" s="356"/>
      <c r="V3441" s="304"/>
      <c r="W3441" s="308" t="s">
        <v>900</v>
      </c>
      <c r="X3441" s="304" t="s">
        <v>232</v>
      </c>
      <c r="Y3441" s="366">
        <f t="shared" si="812"/>
        <v>506.6</v>
      </c>
      <c r="Z3441" s="304"/>
      <c r="AA3441" s="304"/>
      <c r="AB3441" s="304">
        <v>-999</v>
      </c>
      <c r="AC3441" s="304">
        <v>-999</v>
      </c>
      <c r="AD3441" s="366">
        <v>-999</v>
      </c>
      <c r="AE3441" s="304">
        <v>-999</v>
      </c>
      <c r="AF3441" s="304">
        <v>-999</v>
      </c>
      <c r="AG3441" s="304"/>
      <c r="AH3441" s="304"/>
      <c r="AI3441" s="312"/>
      <c r="AJ3441" s="332"/>
      <c r="AK3441" s="304">
        <f t="shared" si="811"/>
        <v>180</v>
      </c>
      <c r="AL3441" s="304"/>
      <c r="AM3441" s="389" t="str">
        <f t="shared" si="813"/>
        <v/>
      </c>
      <c r="AN3441" s="304"/>
      <c r="AO3441" s="304"/>
      <c r="AP3441" s="312"/>
      <c r="AQ3441" s="312"/>
      <c r="AR3441" s="312"/>
      <c r="AS3441" s="304"/>
      <c r="AT3441" s="312"/>
      <c r="AU3441" s="329">
        <f>VLOOKUP(C3441,[1]world!$A$2:$B$3555,2,FALSE)</f>
        <v>1</v>
      </c>
      <c r="AV3441" s="329">
        <v>519</v>
      </c>
      <c r="AW3441" s="304">
        <v>0.37</v>
      </c>
      <c r="AX3441" s="304">
        <v>-999</v>
      </c>
      <c r="AY3441" s="304">
        <v>-999</v>
      </c>
      <c r="AZ3441" s="304">
        <v>-999</v>
      </c>
      <c r="BA3441" s="304">
        <v>-999</v>
      </c>
      <c r="BB3441" s="304">
        <v>-999</v>
      </c>
      <c r="BC3441" s="304">
        <v>-999</v>
      </c>
      <c r="BD3441" s="304">
        <v>-999</v>
      </c>
      <c r="BE3441" s="304">
        <v>-999</v>
      </c>
      <c r="BF3441" s="304">
        <v>-999</v>
      </c>
      <c r="BG3441" s="304">
        <v>-999</v>
      </c>
      <c r="BH3441" s="304">
        <v>-999</v>
      </c>
      <c r="BI3441" s="304">
        <v>-999</v>
      </c>
      <c r="BJ3441" s="304" t="s">
        <v>4954</v>
      </c>
      <c r="BK3441" s="304" t="s">
        <v>4954</v>
      </c>
      <c r="BL3441" s="304" t="s">
        <v>4954</v>
      </c>
    </row>
    <row r="3442" spans="1:64" ht="15" customHeight="1" x14ac:dyDescent="0.2">
      <c r="A3442" s="304" t="s">
        <v>4931</v>
      </c>
      <c r="B3442" s="304" t="s">
        <v>5975</v>
      </c>
      <c r="C3442" s="304">
        <v>3617</v>
      </c>
      <c r="D3442" s="349" t="s">
        <v>1344</v>
      </c>
      <c r="E3442" s="304">
        <v>-999</v>
      </c>
      <c r="F3442" s="304"/>
      <c r="G3442" s="324">
        <v>42.755000000000003</v>
      </c>
      <c r="H3442" s="324">
        <v>13.004</v>
      </c>
      <c r="I3442" s="324" t="s">
        <v>212</v>
      </c>
      <c r="J3442" s="366">
        <v>339</v>
      </c>
      <c r="K3442" s="331">
        <v>0.1</v>
      </c>
      <c r="L3442" s="304" t="str">
        <f t="shared" si="810"/>
        <v>D</v>
      </c>
      <c r="M3442" s="388">
        <v>0</v>
      </c>
      <c r="N3442" s="304"/>
      <c r="O3442" s="304"/>
      <c r="P3442" s="356"/>
      <c r="Q3442" s="356"/>
      <c r="R3442" s="304" t="s">
        <v>4931</v>
      </c>
      <c r="S3442" s="356"/>
      <c r="T3442" s="304"/>
      <c r="U3442" s="356"/>
      <c r="V3442" s="304"/>
      <c r="W3442" s="308" t="s">
        <v>624</v>
      </c>
      <c r="X3442" s="304">
        <v>-999</v>
      </c>
      <c r="Y3442" s="366" t="str">
        <f t="shared" si="812"/>
        <v>-</v>
      </c>
      <c r="Z3442" s="304"/>
      <c r="AA3442" s="304"/>
      <c r="AB3442" s="304">
        <v>-999</v>
      </c>
      <c r="AC3442" s="304">
        <v>-999</v>
      </c>
      <c r="AD3442" s="366">
        <v>-999</v>
      </c>
      <c r="AE3442" s="304">
        <v>-999</v>
      </c>
      <c r="AF3442" s="304">
        <v>-999</v>
      </c>
      <c r="AG3442" s="304"/>
      <c r="AH3442" s="304">
        <v>2.7658800000000001E-3</v>
      </c>
      <c r="AI3442" s="312"/>
      <c r="AJ3442" s="332">
        <v>226</v>
      </c>
      <c r="AK3442" s="304">
        <f t="shared" si="811"/>
        <v>210</v>
      </c>
      <c r="AL3442" s="304">
        <f>IF(AH3442&lt;=0.0022,0.2,0.43)</f>
        <v>0.43</v>
      </c>
      <c r="AM3442" s="389" t="str">
        <f t="shared" si="813"/>
        <v/>
      </c>
      <c r="AN3442" s="304"/>
      <c r="AO3442" s="304"/>
      <c r="AP3442" s="312"/>
      <c r="AQ3442" s="312"/>
      <c r="AR3442" s="312"/>
      <c r="AS3442" s="304"/>
      <c r="AT3442" s="312"/>
      <c r="AU3442" s="329">
        <f>VLOOKUP(C3442,[1]world!$A$2:$B$3555,2,FALSE)</f>
        <v>1</v>
      </c>
      <c r="AV3442" s="329">
        <v>519</v>
      </c>
      <c r="AW3442" s="304">
        <v>0.37</v>
      </c>
      <c r="AX3442" s="304">
        <v>-999</v>
      </c>
      <c r="AY3442" s="304">
        <v>-999</v>
      </c>
      <c r="AZ3442" s="304">
        <v>-999</v>
      </c>
      <c r="BA3442" s="304">
        <v>-999</v>
      </c>
      <c r="BB3442" s="304">
        <v>-999</v>
      </c>
      <c r="BC3442" s="304">
        <v>-999</v>
      </c>
      <c r="BD3442" s="304">
        <v>-999</v>
      </c>
      <c r="BE3442" s="304">
        <v>-999</v>
      </c>
      <c r="BF3442" s="304">
        <v>-999</v>
      </c>
      <c r="BG3442" s="304">
        <v>-999</v>
      </c>
      <c r="BH3442" s="304">
        <v>-999</v>
      </c>
      <c r="BI3442" s="304">
        <v>-999</v>
      </c>
      <c r="BJ3442" s="304" t="s">
        <v>4954</v>
      </c>
      <c r="BK3442" s="304" t="s">
        <v>4954</v>
      </c>
      <c r="BL3442" s="304" t="s">
        <v>4954</v>
      </c>
    </row>
    <row r="3443" spans="1:64" ht="15" customHeight="1" x14ac:dyDescent="0.2">
      <c r="A3443" s="304" t="s">
        <v>4931</v>
      </c>
      <c r="B3443" s="304" t="s">
        <v>5975</v>
      </c>
      <c r="C3443" s="304">
        <v>3618</v>
      </c>
      <c r="D3443" s="349" t="s">
        <v>1345</v>
      </c>
      <c r="E3443" s="304">
        <v>-999</v>
      </c>
      <c r="F3443" s="304"/>
      <c r="G3443" s="324">
        <v>43.008000000000003</v>
      </c>
      <c r="H3443" s="324">
        <v>12.590579999999999</v>
      </c>
      <c r="I3443" s="324" t="s">
        <v>212</v>
      </c>
      <c r="J3443" s="366">
        <v>293</v>
      </c>
      <c r="K3443" s="331">
        <v>0.1</v>
      </c>
      <c r="L3443" s="304" t="str">
        <f t="shared" si="810"/>
        <v>D</v>
      </c>
      <c r="M3443" s="388">
        <v>0</v>
      </c>
      <c r="N3443" s="304"/>
      <c r="O3443" s="304"/>
      <c r="P3443" s="356"/>
      <c r="Q3443" s="356"/>
      <c r="R3443" s="304" t="s">
        <v>4931</v>
      </c>
      <c r="S3443" s="356"/>
      <c r="T3443" s="304"/>
      <c r="U3443" s="356"/>
      <c r="V3443" s="304"/>
      <c r="W3443" s="308" t="s">
        <v>624</v>
      </c>
      <c r="X3443" s="304">
        <v>-999</v>
      </c>
      <c r="Y3443" s="366" t="str">
        <f t="shared" si="812"/>
        <v>-</v>
      </c>
      <c r="Z3443" s="304"/>
      <c r="AA3443" s="304"/>
      <c r="AB3443" s="304">
        <v>-999</v>
      </c>
      <c r="AC3443" s="304">
        <v>-999</v>
      </c>
      <c r="AD3443" s="366">
        <v>-999</v>
      </c>
      <c r="AE3443" s="304">
        <v>-999</v>
      </c>
      <c r="AF3443" s="304">
        <v>-999</v>
      </c>
      <c r="AG3443" s="304"/>
      <c r="AH3443" s="304">
        <v>6.4913999999999996E-3</v>
      </c>
      <c r="AI3443" s="312"/>
      <c r="AJ3443" s="332">
        <v>268</v>
      </c>
      <c r="AK3443" s="304">
        <f t="shared" si="811"/>
        <v>270</v>
      </c>
      <c r="AL3443" s="304">
        <f>IF(AH3443&lt;=0.0022,0.2,0.43)</f>
        <v>0.43</v>
      </c>
      <c r="AM3443" s="389" t="str">
        <f t="shared" si="813"/>
        <v/>
      </c>
      <c r="AN3443" s="304"/>
      <c r="AO3443" s="304"/>
      <c r="AP3443" s="312"/>
      <c r="AQ3443" s="312"/>
      <c r="AR3443" s="312"/>
      <c r="AS3443" s="304"/>
      <c r="AT3443" s="312"/>
      <c r="AU3443" s="329">
        <f>VLOOKUP(C3443,[1]world!$A$2:$B$3555,2,FALSE)</f>
        <v>15</v>
      </c>
      <c r="AV3443" s="329">
        <v>363</v>
      </c>
      <c r="AW3443" s="304">
        <v>0.37</v>
      </c>
      <c r="AX3443" s="304">
        <v>-999</v>
      </c>
      <c r="AY3443" s="304">
        <v>-999</v>
      </c>
      <c r="AZ3443" s="304">
        <v>-999</v>
      </c>
      <c r="BA3443" s="304">
        <v>-999</v>
      </c>
      <c r="BB3443" s="304">
        <v>-999</v>
      </c>
      <c r="BC3443" s="304">
        <v>-999</v>
      </c>
      <c r="BD3443" s="304">
        <v>-999</v>
      </c>
      <c r="BE3443" s="304">
        <v>-999</v>
      </c>
      <c r="BF3443" s="304">
        <v>-999</v>
      </c>
      <c r="BG3443" s="304">
        <v>-999</v>
      </c>
      <c r="BH3443" s="304">
        <v>-999</v>
      </c>
      <c r="BI3443" s="304">
        <v>-999</v>
      </c>
      <c r="BJ3443" s="304" t="s">
        <v>4954</v>
      </c>
      <c r="BK3443" s="304" t="s">
        <v>4954</v>
      </c>
      <c r="BL3443" s="304" t="s">
        <v>4954</v>
      </c>
    </row>
    <row r="3444" spans="1:64" ht="15" customHeight="1" x14ac:dyDescent="0.2">
      <c r="A3444" s="304" t="s">
        <v>4931</v>
      </c>
      <c r="B3444" s="304" t="s">
        <v>5975</v>
      </c>
      <c r="C3444" s="304">
        <v>3619</v>
      </c>
      <c r="D3444" s="349" t="s">
        <v>4925</v>
      </c>
      <c r="E3444" s="304">
        <v>-999</v>
      </c>
      <c r="F3444" s="304"/>
      <c r="G3444" s="324">
        <v>41.868319999999997</v>
      </c>
      <c r="H3444" s="324">
        <v>14.44984</v>
      </c>
      <c r="I3444" s="324" t="s">
        <v>212</v>
      </c>
      <c r="J3444" s="368">
        <f>AV3444</f>
        <v>519</v>
      </c>
      <c r="K3444" s="331" t="s">
        <v>4954</v>
      </c>
      <c r="L3444" s="304" t="str">
        <f t="shared" si="810"/>
        <v>C</v>
      </c>
      <c r="M3444" s="388" t="s">
        <v>4997</v>
      </c>
      <c r="N3444" s="304"/>
      <c r="O3444" s="304"/>
      <c r="P3444" s="356"/>
      <c r="Q3444" s="356"/>
      <c r="R3444" s="304"/>
      <c r="S3444" s="356"/>
      <c r="T3444" s="304"/>
      <c r="U3444" s="356"/>
      <c r="V3444" s="304"/>
      <c r="W3444" s="308" t="s">
        <v>624</v>
      </c>
      <c r="X3444" s="304">
        <v>-999</v>
      </c>
      <c r="Y3444" s="366" t="str">
        <f t="shared" si="812"/>
        <v>-</v>
      </c>
      <c r="Z3444" s="304"/>
      <c r="AA3444" s="304"/>
      <c r="AB3444" s="304">
        <v>-999</v>
      </c>
      <c r="AC3444" s="304">
        <v>-999</v>
      </c>
      <c r="AD3444" s="366">
        <v>-999</v>
      </c>
      <c r="AE3444" s="304">
        <v>-999</v>
      </c>
      <c r="AF3444" s="304">
        <v>-999</v>
      </c>
      <c r="AG3444" s="304"/>
      <c r="AH3444" s="304"/>
      <c r="AI3444" s="312"/>
      <c r="AJ3444" s="332"/>
      <c r="AK3444" s="304">
        <f t="shared" si="811"/>
        <v>180</v>
      </c>
      <c r="AL3444" s="304"/>
      <c r="AM3444" s="389" t="str">
        <f t="shared" si="813"/>
        <v/>
      </c>
      <c r="AN3444" s="304"/>
      <c r="AO3444" s="304"/>
      <c r="AP3444" s="312"/>
      <c r="AQ3444" s="312"/>
      <c r="AR3444" s="312"/>
      <c r="AS3444" s="304"/>
      <c r="AT3444" s="312"/>
      <c r="AU3444" s="329">
        <f>VLOOKUP(C3444,[1]world!$A$2:$B$3555,2,FALSE)</f>
        <v>1</v>
      </c>
      <c r="AV3444" s="329">
        <v>519</v>
      </c>
      <c r="AW3444" s="304">
        <v>0.37</v>
      </c>
      <c r="AX3444" s="304">
        <v>-999</v>
      </c>
      <c r="AY3444" s="304">
        <v>-999</v>
      </c>
      <c r="AZ3444" s="304">
        <v>-999</v>
      </c>
      <c r="BA3444" s="304">
        <v>-999</v>
      </c>
      <c r="BB3444" s="304">
        <v>-999</v>
      </c>
      <c r="BC3444" s="304">
        <v>-999</v>
      </c>
      <c r="BD3444" s="304">
        <v>-999</v>
      </c>
      <c r="BE3444" s="304">
        <v>-999</v>
      </c>
      <c r="BF3444" s="304">
        <v>-999</v>
      </c>
      <c r="BG3444" s="304">
        <v>-999</v>
      </c>
      <c r="BH3444" s="304">
        <v>-999</v>
      </c>
      <c r="BI3444" s="304">
        <v>-999</v>
      </c>
      <c r="BJ3444" s="304" t="s">
        <v>4954</v>
      </c>
      <c r="BK3444" s="304" t="s">
        <v>4954</v>
      </c>
      <c r="BL3444" s="304" t="s">
        <v>4954</v>
      </c>
    </row>
    <row r="3445" spans="1:64" ht="15" customHeight="1" x14ac:dyDescent="0.2">
      <c r="A3445" s="304" t="s">
        <v>4931</v>
      </c>
      <c r="B3445" s="304" t="s">
        <v>5975</v>
      </c>
      <c r="C3445" s="304">
        <v>3620</v>
      </c>
      <c r="D3445" s="349" t="s">
        <v>1346</v>
      </c>
      <c r="E3445" s="304">
        <v>-999</v>
      </c>
      <c r="F3445" s="304"/>
      <c r="G3445" s="324">
        <v>37.446939999999998</v>
      </c>
      <c r="H3445" s="324">
        <v>15.046670000000001</v>
      </c>
      <c r="I3445" s="324" t="s">
        <v>212</v>
      </c>
      <c r="J3445" s="366">
        <v>261</v>
      </c>
      <c r="K3445" s="331">
        <v>0.1</v>
      </c>
      <c r="L3445" s="304" t="str">
        <f t="shared" si="810"/>
        <v>D</v>
      </c>
      <c r="M3445" s="388">
        <v>0</v>
      </c>
      <c r="N3445" s="304"/>
      <c r="O3445" s="304"/>
      <c r="P3445" s="356"/>
      <c r="Q3445" s="356"/>
      <c r="R3445" s="304" t="s">
        <v>4931</v>
      </c>
      <c r="S3445" s="356"/>
      <c r="T3445" s="304"/>
      <c r="U3445" s="356"/>
      <c r="V3445" s="304"/>
      <c r="W3445" s="308" t="s">
        <v>624</v>
      </c>
      <c r="X3445" s="304">
        <v>-999</v>
      </c>
      <c r="Y3445" s="366" t="str">
        <f t="shared" si="812"/>
        <v>-</v>
      </c>
      <c r="Z3445" s="304"/>
      <c r="AA3445" s="304"/>
      <c r="AB3445" s="304">
        <v>-999</v>
      </c>
      <c r="AC3445" s="304">
        <v>-999</v>
      </c>
      <c r="AD3445" s="366">
        <v>-999</v>
      </c>
      <c r="AE3445" s="304">
        <v>-999</v>
      </c>
      <c r="AF3445" s="304">
        <v>-999</v>
      </c>
      <c r="AG3445" s="304"/>
      <c r="AH3445" s="304">
        <v>2.0549899999999999E-2</v>
      </c>
      <c r="AI3445" s="312"/>
      <c r="AJ3445" s="332">
        <v>370</v>
      </c>
      <c r="AK3445" s="304">
        <f t="shared" si="811"/>
        <v>425</v>
      </c>
      <c r="AL3445" s="304">
        <f>IF(AH3445&lt;=0.0022,0.2,0.43)</f>
        <v>0.43</v>
      </c>
      <c r="AM3445" s="389" t="str">
        <f t="shared" si="813"/>
        <v/>
      </c>
      <c r="AN3445" s="304"/>
      <c r="AO3445" s="304"/>
      <c r="AP3445" s="312"/>
      <c r="AQ3445" s="312"/>
      <c r="AR3445" s="312"/>
      <c r="AS3445" s="304"/>
      <c r="AT3445" s="312"/>
      <c r="AU3445" s="329">
        <f>VLOOKUP(C3445,[1]world!$A$2:$B$3555,2,FALSE)</f>
        <v>12</v>
      </c>
      <c r="AV3445" s="329">
        <v>297</v>
      </c>
      <c r="AW3445" s="304">
        <v>0.37</v>
      </c>
      <c r="AX3445" s="304">
        <v>-999</v>
      </c>
      <c r="AY3445" s="304">
        <v>-999</v>
      </c>
      <c r="AZ3445" s="304">
        <v>-999</v>
      </c>
      <c r="BA3445" s="304">
        <v>-999</v>
      </c>
      <c r="BB3445" s="304">
        <v>-999</v>
      </c>
      <c r="BC3445" s="304">
        <v>-999</v>
      </c>
      <c r="BD3445" s="304">
        <v>-999</v>
      </c>
      <c r="BE3445" s="304">
        <v>-999</v>
      </c>
      <c r="BF3445" s="304">
        <v>-999</v>
      </c>
      <c r="BG3445" s="304">
        <v>-999</v>
      </c>
      <c r="BH3445" s="304">
        <v>-999</v>
      </c>
      <c r="BI3445" s="304">
        <v>-999</v>
      </c>
      <c r="BJ3445" s="304" t="s">
        <v>4954</v>
      </c>
      <c r="BK3445" s="304" t="s">
        <v>4954</v>
      </c>
      <c r="BL3445" s="304" t="s">
        <v>4954</v>
      </c>
    </row>
    <row r="3446" spans="1:64" ht="15" customHeight="1" x14ac:dyDescent="0.2">
      <c r="A3446" s="304" t="s">
        <v>4929</v>
      </c>
      <c r="B3446" s="304" t="s">
        <v>5975</v>
      </c>
      <c r="C3446" s="304">
        <v>3621</v>
      </c>
      <c r="D3446" s="349" t="s">
        <v>1347</v>
      </c>
      <c r="E3446" s="304">
        <v>-999</v>
      </c>
      <c r="F3446" s="304"/>
      <c r="G3446" s="324">
        <v>43.484999999999999</v>
      </c>
      <c r="H3446" s="324">
        <v>12.223610000000001</v>
      </c>
      <c r="I3446" s="324" t="s">
        <v>212</v>
      </c>
      <c r="J3446" s="368">
        <f>GEOMEAN(AV3446,AJ3446)</f>
        <v>388</v>
      </c>
      <c r="K3446" s="331">
        <f>GEOMEAN(AL3446,AW3446)</f>
        <v>0.27202941017470889</v>
      </c>
      <c r="L3446" s="304" t="str">
        <f t="shared" si="810"/>
        <v>C</v>
      </c>
      <c r="M3446" s="388" t="s">
        <v>6097</v>
      </c>
      <c r="N3446" s="304"/>
      <c r="O3446" s="304"/>
      <c r="P3446" s="356"/>
      <c r="Q3446" s="356"/>
      <c r="R3446" s="304"/>
      <c r="S3446" s="356"/>
      <c r="T3446" s="304"/>
      <c r="U3446" s="356"/>
      <c r="V3446" s="304"/>
      <c r="W3446" s="308" t="s">
        <v>624</v>
      </c>
      <c r="X3446" s="304">
        <v>-999</v>
      </c>
      <c r="Y3446" s="366" t="str">
        <f t="shared" si="812"/>
        <v>-</v>
      </c>
      <c r="Z3446" s="304"/>
      <c r="AA3446" s="304"/>
      <c r="AB3446" s="304">
        <v>-999</v>
      </c>
      <c r="AC3446" s="304">
        <v>-999</v>
      </c>
      <c r="AD3446" s="366">
        <v>-999</v>
      </c>
      <c r="AE3446" s="304">
        <v>-999</v>
      </c>
      <c r="AF3446" s="304">
        <v>-999</v>
      </c>
      <c r="AG3446" s="304"/>
      <c r="AH3446" s="304">
        <v>1.0000000000000001E-5</v>
      </c>
      <c r="AI3446" s="312"/>
      <c r="AJ3446" s="332"/>
      <c r="AK3446" s="304">
        <f t="shared" si="811"/>
        <v>180</v>
      </c>
      <c r="AL3446" s="304">
        <v>0.2</v>
      </c>
      <c r="AM3446" s="389" t="str">
        <f t="shared" si="813"/>
        <v/>
      </c>
      <c r="AN3446" s="304"/>
      <c r="AO3446" s="304"/>
      <c r="AP3446" s="312"/>
      <c r="AQ3446" s="312"/>
      <c r="AR3446" s="312"/>
      <c r="AS3446" s="304"/>
      <c r="AT3446" s="312"/>
      <c r="AU3446" s="329">
        <f>VLOOKUP(C3446,[1]world!$A$2:$B$3555,2,FALSE)</f>
        <v>7</v>
      </c>
      <c r="AV3446" s="329">
        <v>388</v>
      </c>
      <c r="AW3446" s="304">
        <v>0.37</v>
      </c>
      <c r="AX3446" s="304">
        <v>-999</v>
      </c>
      <c r="AY3446" s="304">
        <v>-999</v>
      </c>
      <c r="AZ3446" s="304">
        <v>-999</v>
      </c>
      <c r="BA3446" s="304">
        <v>-999</v>
      </c>
      <c r="BB3446" s="304">
        <v>-999</v>
      </c>
      <c r="BC3446" s="304">
        <v>-999</v>
      </c>
      <c r="BD3446" s="304">
        <v>-999</v>
      </c>
      <c r="BE3446" s="304">
        <v>-999</v>
      </c>
      <c r="BF3446" s="304">
        <v>-999</v>
      </c>
      <c r="BG3446" s="304">
        <v>-999</v>
      </c>
      <c r="BH3446" s="304">
        <v>-999</v>
      </c>
      <c r="BI3446" s="304">
        <v>-999</v>
      </c>
      <c r="BJ3446" s="304" t="s">
        <v>4954</v>
      </c>
      <c r="BK3446" s="304" t="s">
        <v>4954</v>
      </c>
      <c r="BL3446" s="304" t="s">
        <v>4954</v>
      </c>
    </row>
    <row r="3447" spans="1:64" ht="15" customHeight="1" x14ac:dyDescent="0.2">
      <c r="A3447" s="304" t="s">
        <v>4931</v>
      </c>
      <c r="B3447" s="304" t="s">
        <v>5975</v>
      </c>
      <c r="C3447" s="304">
        <v>3622</v>
      </c>
      <c r="D3447" s="349" t="s">
        <v>1348</v>
      </c>
      <c r="E3447" s="304">
        <v>-999</v>
      </c>
      <c r="F3447" s="304"/>
      <c r="G3447" s="324">
        <v>43.035899999999998</v>
      </c>
      <c r="H3447" s="324">
        <v>12.920540000000001</v>
      </c>
      <c r="I3447" s="324" t="s">
        <v>212</v>
      </c>
      <c r="J3447" s="366">
        <v>317</v>
      </c>
      <c r="K3447" s="331">
        <v>0.1</v>
      </c>
      <c r="L3447" s="304" t="str">
        <f t="shared" si="810"/>
        <v>D</v>
      </c>
      <c r="M3447" s="388">
        <v>0</v>
      </c>
      <c r="N3447" s="304"/>
      <c r="O3447" s="304"/>
      <c r="P3447" s="356"/>
      <c r="Q3447" s="356"/>
      <c r="R3447" s="304" t="s">
        <v>4931</v>
      </c>
      <c r="S3447" s="356"/>
      <c r="T3447" s="304"/>
      <c r="U3447" s="356"/>
      <c r="V3447" s="304"/>
      <c r="W3447" s="308" t="s">
        <v>900</v>
      </c>
      <c r="X3447" s="304" t="s">
        <v>232</v>
      </c>
      <c r="Y3447" s="366">
        <f t="shared" si="812"/>
        <v>506.6</v>
      </c>
      <c r="Z3447" s="304"/>
      <c r="AA3447" s="304"/>
      <c r="AB3447" s="304">
        <v>-999</v>
      </c>
      <c r="AC3447" s="304">
        <v>-999</v>
      </c>
      <c r="AD3447" s="366">
        <v>-999</v>
      </c>
      <c r="AE3447" s="304">
        <v>-999</v>
      </c>
      <c r="AF3447" s="304">
        <v>-999</v>
      </c>
      <c r="AG3447" s="304"/>
      <c r="AH3447" s="304"/>
      <c r="AI3447" s="312"/>
      <c r="AJ3447" s="332"/>
      <c r="AK3447" s="304">
        <f t="shared" si="811"/>
        <v>180</v>
      </c>
      <c r="AL3447" s="304"/>
      <c r="AM3447" s="389" t="str">
        <f t="shared" si="813"/>
        <v/>
      </c>
      <c r="AN3447" s="304"/>
      <c r="AO3447" s="304"/>
      <c r="AP3447" s="312"/>
      <c r="AQ3447" s="312"/>
      <c r="AR3447" s="312"/>
      <c r="AS3447" s="304"/>
      <c r="AT3447" s="312"/>
      <c r="AU3447" s="329">
        <f>VLOOKUP(C3447,[1]world!$A$2:$B$3555,2,FALSE)</f>
        <v>1</v>
      </c>
      <c r="AV3447" s="329">
        <v>519</v>
      </c>
      <c r="AW3447" s="304">
        <v>0.37</v>
      </c>
      <c r="AX3447" s="304">
        <v>-999</v>
      </c>
      <c r="AY3447" s="304">
        <v>-999</v>
      </c>
      <c r="AZ3447" s="304">
        <v>-999</v>
      </c>
      <c r="BA3447" s="304">
        <v>-999</v>
      </c>
      <c r="BB3447" s="304">
        <v>-999</v>
      </c>
      <c r="BC3447" s="304">
        <v>-999</v>
      </c>
      <c r="BD3447" s="304">
        <v>-999</v>
      </c>
      <c r="BE3447" s="304">
        <v>-999</v>
      </c>
      <c r="BF3447" s="304">
        <v>-999</v>
      </c>
      <c r="BG3447" s="304">
        <v>-999</v>
      </c>
      <c r="BH3447" s="304">
        <v>-999</v>
      </c>
      <c r="BI3447" s="304">
        <v>-999</v>
      </c>
      <c r="BJ3447" s="304" t="s">
        <v>4954</v>
      </c>
      <c r="BK3447" s="304" t="s">
        <v>4954</v>
      </c>
      <c r="BL3447" s="304" t="s">
        <v>4954</v>
      </c>
    </row>
    <row r="3448" spans="1:64" ht="15" customHeight="1" x14ac:dyDescent="0.2">
      <c r="A3448" s="304" t="s">
        <v>4931</v>
      </c>
      <c r="B3448" s="304" t="s">
        <v>5975</v>
      </c>
      <c r="C3448" s="304">
        <v>3623</v>
      </c>
      <c r="D3448" s="349" t="s">
        <v>1349</v>
      </c>
      <c r="E3448" s="304">
        <v>-999</v>
      </c>
      <c r="F3448" s="304"/>
      <c r="G3448" s="324">
        <v>43.029389999999999</v>
      </c>
      <c r="H3448" s="324">
        <v>12.89128</v>
      </c>
      <c r="I3448" s="324" t="s">
        <v>212</v>
      </c>
      <c r="J3448" s="366">
        <v>405</v>
      </c>
      <c r="K3448" s="331">
        <v>0.1</v>
      </c>
      <c r="L3448" s="304" t="str">
        <f t="shared" si="810"/>
        <v>C</v>
      </c>
      <c r="M3448" s="388">
        <v>0</v>
      </c>
      <c r="N3448" s="304"/>
      <c r="O3448" s="304"/>
      <c r="P3448" s="356"/>
      <c r="Q3448" s="356"/>
      <c r="R3448" s="304" t="s">
        <v>4931</v>
      </c>
      <c r="S3448" s="356"/>
      <c r="T3448" s="304"/>
      <c r="U3448" s="356"/>
      <c r="V3448" s="304"/>
      <c r="W3448" s="308" t="s">
        <v>900</v>
      </c>
      <c r="X3448" s="304" t="s">
        <v>232</v>
      </c>
      <c r="Y3448" s="366">
        <f t="shared" si="812"/>
        <v>506.6</v>
      </c>
      <c r="Z3448" s="304"/>
      <c r="AA3448" s="304"/>
      <c r="AB3448" s="304">
        <v>-999</v>
      </c>
      <c r="AC3448" s="304">
        <v>-999</v>
      </c>
      <c r="AD3448" s="366">
        <v>-999</v>
      </c>
      <c r="AE3448" s="304">
        <v>-999</v>
      </c>
      <c r="AF3448" s="304">
        <v>-999</v>
      </c>
      <c r="AG3448" s="304"/>
      <c r="AH3448" s="304"/>
      <c r="AI3448" s="312"/>
      <c r="AJ3448" s="332"/>
      <c r="AK3448" s="304">
        <f t="shared" si="811"/>
        <v>180</v>
      </c>
      <c r="AL3448" s="304"/>
      <c r="AM3448" s="389" t="str">
        <f t="shared" si="813"/>
        <v/>
      </c>
      <c r="AN3448" s="304"/>
      <c r="AO3448" s="304"/>
      <c r="AP3448" s="312"/>
      <c r="AQ3448" s="312"/>
      <c r="AR3448" s="312"/>
      <c r="AS3448" s="304"/>
      <c r="AT3448" s="312"/>
      <c r="AU3448" s="329">
        <f>VLOOKUP(C3448,[1]world!$A$2:$B$3555,2,FALSE)</f>
        <v>9</v>
      </c>
      <c r="AV3448" s="329">
        <v>497</v>
      </c>
      <c r="AW3448" s="304">
        <v>0.37</v>
      </c>
      <c r="AX3448" s="304">
        <v>-999</v>
      </c>
      <c r="AY3448" s="304">
        <v>-999</v>
      </c>
      <c r="AZ3448" s="304">
        <v>-999</v>
      </c>
      <c r="BA3448" s="304">
        <v>-999</v>
      </c>
      <c r="BB3448" s="304">
        <v>-999</v>
      </c>
      <c r="BC3448" s="304">
        <v>-999</v>
      </c>
      <c r="BD3448" s="304">
        <v>-999</v>
      </c>
      <c r="BE3448" s="304">
        <v>-999</v>
      </c>
      <c r="BF3448" s="304">
        <v>-999</v>
      </c>
      <c r="BG3448" s="304">
        <v>-999</v>
      </c>
      <c r="BH3448" s="304">
        <v>-999</v>
      </c>
      <c r="BI3448" s="304">
        <v>-999</v>
      </c>
      <c r="BJ3448" s="304" t="s">
        <v>4954</v>
      </c>
      <c r="BK3448" s="304" t="s">
        <v>4954</v>
      </c>
      <c r="BL3448" s="304" t="s">
        <v>4954</v>
      </c>
    </row>
    <row r="3449" spans="1:64" ht="15" customHeight="1" x14ac:dyDescent="0.2">
      <c r="A3449" s="304" t="s">
        <v>4931</v>
      </c>
      <c r="B3449" s="304" t="s">
        <v>5975</v>
      </c>
      <c r="C3449" s="304">
        <v>3624</v>
      </c>
      <c r="D3449" s="349" t="s">
        <v>1350</v>
      </c>
      <c r="E3449" s="304">
        <v>-999</v>
      </c>
      <c r="F3449" s="304"/>
      <c r="G3449" s="324">
        <v>40.881390000000003</v>
      </c>
      <c r="H3449" s="324">
        <v>15.255000000000001</v>
      </c>
      <c r="I3449" s="324" t="s">
        <v>212</v>
      </c>
      <c r="J3449" s="368">
        <f>AV3449</f>
        <v>402</v>
      </c>
      <c r="K3449" s="331">
        <f t="shared" ref="K3449:K3450" si="821">AW3449</f>
        <v>0.37</v>
      </c>
      <c r="L3449" s="304" t="str">
        <f t="shared" si="810"/>
        <v>C</v>
      </c>
      <c r="M3449" s="388" t="s">
        <v>4997</v>
      </c>
      <c r="N3449" s="304"/>
      <c r="O3449" s="304"/>
      <c r="P3449" s="356"/>
      <c r="Q3449" s="356"/>
      <c r="R3449" s="304"/>
      <c r="S3449" s="356"/>
      <c r="T3449" s="304"/>
      <c r="U3449" s="356"/>
      <c r="V3449" s="304"/>
      <c r="W3449" s="308" t="s">
        <v>624</v>
      </c>
      <c r="X3449" s="304">
        <v>-999</v>
      </c>
      <c r="Y3449" s="366" t="str">
        <f t="shared" si="812"/>
        <v>-</v>
      </c>
      <c r="Z3449" s="304"/>
      <c r="AA3449" s="304"/>
      <c r="AB3449" s="304">
        <v>-999</v>
      </c>
      <c r="AC3449" s="304">
        <v>-999</v>
      </c>
      <c r="AD3449" s="366">
        <v>-999</v>
      </c>
      <c r="AE3449" s="304">
        <v>-999</v>
      </c>
      <c r="AF3449" s="304">
        <v>-999</v>
      </c>
      <c r="AG3449" s="304"/>
      <c r="AH3449" s="304"/>
      <c r="AI3449" s="312"/>
      <c r="AJ3449" s="332"/>
      <c r="AK3449" s="304">
        <f t="shared" si="811"/>
        <v>180</v>
      </c>
      <c r="AL3449" s="304"/>
      <c r="AM3449" s="389" t="str">
        <f t="shared" si="813"/>
        <v/>
      </c>
      <c r="AN3449" s="304"/>
      <c r="AO3449" s="304"/>
      <c r="AP3449" s="312"/>
      <c r="AQ3449" s="312"/>
      <c r="AR3449" s="312"/>
      <c r="AS3449" s="304"/>
      <c r="AT3449" s="312"/>
      <c r="AU3449" s="329">
        <f>VLOOKUP(C3449,[1]world!$A$2:$B$3555,2,FALSE)</f>
        <v>5</v>
      </c>
      <c r="AV3449" s="329">
        <v>402</v>
      </c>
      <c r="AW3449" s="304">
        <v>0.37</v>
      </c>
      <c r="AX3449" s="304">
        <v>-999</v>
      </c>
      <c r="AY3449" s="304">
        <v>-999</v>
      </c>
      <c r="AZ3449" s="304">
        <v>-999</v>
      </c>
      <c r="BA3449" s="304">
        <v>-999</v>
      </c>
      <c r="BB3449" s="304">
        <v>-999</v>
      </c>
      <c r="BC3449" s="304">
        <v>-999</v>
      </c>
      <c r="BD3449" s="304">
        <v>-999</v>
      </c>
      <c r="BE3449" s="304">
        <v>-999</v>
      </c>
      <c r="BF3449" s="304">
        <v>-999</v>
      </c>
      <c r="BG3449" s="304">
        <v>-999</v>
      </c>
      <c r="BH3449" s="304">
        <v>-999</v>
      </c>
      <c r="BI3449" s="304">
        <v>-999</v>
      </c>
      <c r="BJ3449" s="304" t="s">
        <v>4954</v>
      </c>
      <c r="BK3449" s="304" t="s">
        <v>4954</v>
      </c>
      <c r="BL3449" s="304" t="s">
        <v>4954</v>
      </c>
    </row>
    <row r="3450" spans="1:64" ht="15" customHeight="1" x14ac:dyDescent="0.2">
      <c r="A3450" s="304" t="s">
        <v>4931</v>
      </c>
      <c r="B3450" s="304" t="s">
        <v>5975</v>
      </c>
      <c r="C3450" s="304">
        <v>3625</v>
      </c>
      <c r="D3450" s="349" t="s">
        <v>1351</v>
      </c>
      <c r="E3450" s="304">
        <v>-999</v>
      </c>
      <c r="F3450" s="304"/>
      <c r="G3450" s="324">
        <v>39.304169999999999</v>
      </c>
      <c r="H3450" s="324">
        <v>16.247219999999999</v>
      </c>
      <c r="I3450" s="324" t="s">
        <v>212</v>
      </c>
      <c r="J3450" s="368">
        <f>AV3450</f>
        <v>547</v>
      </c>
      <c r="K3450" s="331">
        <f t="shared" si="821"/>
        <v>0.37</v>
      </c>
      <c r="L3450" s="304" t="str">
        <f t="shared" si="810"/>
        <v>C</v>
      </c>
      <c r="M3450" s="388" t="s">
        <v>4997</v>
      </c>
      <c r="N3450" s="304"/>
      <c r="O3450" s="304"/>
      <c r="P3450" s="356"/>
      <c r="Q3450" s="356"/>
      <c r="R3450" s="304"/>
      <c r="S3450" s="356"/>
      <c r="T3450" s="304"/>
      <c r="U3450" s="356"/>
      <c r="V3450" s="304"/>
      <c r="W3450" s="308" t="s">
        <v>900</v>
      </c>
      <c r="X3450" s="304" t="s">
        <v>232</v>
      </c>
      <c r="Y3450" s="366">
        <f t="shared" si="812"/>
        <v>506.6</v>
      </c>
      <c r="Z3450" s="304"/>
      <c r="AA3450" s="304"/>
      <c r="AB3450" s="304">
        <v>-999</v>
      </c>
      <c r="AC3450" s="304">
        <v>-999</v>
      </c>
      <c r="AD3450" s="366">
        <v>-999</v>
      </c>
      <c r="AE3450" s="304">
        <v>-999</v>
      </c>
      <c r="AF3450" s="304">
        <v>-999</v>
      </c>
      <c r="AG3450" s="304"/>
      <c r="AH3450" s="304"/>
      <c r="AI3450" s="312"/>
      <c r="AJ3450" s="332"/>
      <c r="AK3450" s="304">
        <f t="shared" si="811"/>
        <v>180</v>
      </c>
      <c r="AL3450" s="304"/>
      <c r="AM3450" s="389" t="str">
        <f t="shared" si="813"/>
        <v/>
      </c>
      <c r="AN3450" s="304"/>
      <c r="AO3450" s="304"/>
      <c r="AP3450" s="312"/>
      <c r="AQ3450" s="312"/>
      <c r="AR3450" s="312"/>
      <c r="AS3450" s="304"/>
      <c r="AT3450" s="312"/>
      <c r="AU3450" s="329">
        <f>VLOOKUP(C3450,[1]world!$A$2:$B$3555,2,FALSE)</f>
        <v>3</v>
      </c>
      <c r="AV3450" s="329">
        <v>547</v>
      </c>
      <c r="AW3450" s="304">
        <v>0.37</v>
      </c>
      <c r="AX3450" s="304">
        <v>-999</v>
      </c>
      <c r="AY3450" s="304">
        <v>-999</v>
      </c>
      <c r="AZ3450" s="304">
        <v>-999</v>
      </c>
      <c r="BA3450" s="304">
        <v>-999</v>
      </c>
      <c r="BB3450" s="304">
        <v>-999</v>
      </c>
      <c r="BC3450" s="304">
        <v>-999</v>
      </c>
      <c r="BD3450" s="304">
        <v>-999</v>
      </c>
      <c r="BE3450" s="304">
        <v>-999</v>
      </c>
      <c r="BF3450" s="304">
        <v>-999</v>
      </c>
      <c r="BG3450" s="304">
        <v>-999</v>
      </c>
      <c r="BH3450" s="304">
        <v>-999</v>
      </c>
      <c r="BI3450" s="304">
        <v>-999</v>
      </c>
      <c r="BJ3450" s="304" t="s">
        <v>4954</v>
      </c>
      <c r="BK3450" s="304" t="s">
        <v>4954</v>
      </c>
      <c r="BL3450" s="304" t="s">
        <v>4954</v>
      </c>
    </row>
    <row r="3451" spans="1:64" ht="15" customHeight="1" x14ac:dyDescent="0.2">
      <c r="A3451" s="304" t="s">
        <v>4931</v>
      </c>
      <c r="B3451" s="304" t="s">
        <v>5975</v>
      </c>
      <c r="C3451" s="304">
        <v>3626</v>
      </c>
      <c r="D3451" s="349" t="s">
        <v>1352</v>
      </c>
      <c r="E3451" s="304">
        <v>-999</v>
      </c>
      <c r="F3451" s="304"/>
      <c r="G3451" s="324">
        <v>38.051110000000001</v>
      </c>
      <c r="H3451" s="324">
        <v>16.1325</v>
      </c>
      <c r="I3451" s="324" t="s">
        <v>212</v>
      </c>
      <c r="J3451" s="368">
        <f>GEOMEAN(AV3451,AJ3451)</f>
        <v>525.60060882765345</v>
      </c>
      <c r="K3451" s="331">
        <f>GEOMEAN(AL3451,AW3451)</f>
        <v>0.39887341350358263</v>
      </c>
      <c r="L3451" s="304" t="str">
        <f t="shared" si="810"/>
        <v>C</v>
      </c>
      <c r="M3451" s="388" t="s">
        <v>6097</v>
      </c>
      <c r="N3451" s="304"/>
      <c r="O3451" s="304"/>
      <c r="P3451" s="356"/>
      <c r="Q3451" s="356"/>
      <c r="R3451" s="304"/>
      <c r="S3451" s="356"/>
      <c r="T3451" s="304"/>
      <c r="U3451" s="356"/>
      <c r="V3451" s="304"/>
      <c r="W3451" s="308" t="s">
        <v>624</v>
      </c>
      <c r="X3451" s="304">
        <v>-999</v>
      </c>
      <c r="Y3451" s="366" t="str">
        <f t="shared" si="812"/>
        <v>-</v>
      </c>
      <c r="Z3451" s="304"/>
      <c r="AA3451" s="304"/>
      <c r="AB3451" s="304">
        <v>-999</v>
      </c>
      <c r="AC3451" s="304">
        <v>-999</v>
      </c>
      <c r="AD3451" s="366">
        <v>-999</v>
      </c>
      <c r="AE3451" s="304">
        <v>-999</v>
      </c>
      <c r="AF3451" s="304">
        <v>-999</v>
      </c>
      <c r="AG3451" s="304"/>
      <c r="AH3451" s="304">
        <v>0.12631899999999999</v>
      </c>
      <c r="AI3451" s="312"/>
      <c r="AJ3451" s="332">
        <v>712</v>
      </c>
      <c r="AK3451" s="304">
        <f t="shared" si="811"/>
        <v>690</v>
      </c>
      <c r="AL3451" s="363">
        <v>0.43</v>
      </c>
      <c r="AM3451" s="389" t="str">
        <f t="shared" si="813"/>
        <v/>
      </c>
      <c r="AN3451" s="304"/>
      <c r="AO3451" s="304"/>
      <c r="AP3451" s="312"/>
      <c r="AQ3451" s="312"/>
      <c r="AR3451" s="312"/>
      <c r="AS3451" s="304"/>
      <c r="AT3451" s="312"/>
      <c r="AU3451" s="329">
        <f>VLOOKUP(C3451,[1]world!$A$2:$B$3555,2,FALSE)</f>
        <v>7</v>
      </c>
      <c r="AV3451" s="329">
        <v>388</v>
      </c>
      <c r="AW3451" s="304">
        <v>0.37</v>
      </c>
      <c r="AX3451" s="304">
        <v>-999</v>
      </c>
      <c r="AY3451" s="304">
        <v>-999</v>
      </c>
      <c r="AZ3451" s="304">
        <v>-999</v>
      </c>
      <c r="BA3451" s="304">
        <v>-999</v>
      </c>
      <c r="BB3451" s="304">
        <v>-999</v>
      </c>
      <c r="BC3451" s="304">
        <v>-999</v>
      </c>
      <c r="BD3451" s="304">
        <v>-999</v>
      </c>
      <c r="BE3451" s="304">
        <v>-999</v>
      </c>
      <c r="BF3451" s="304">
        <v>-999</v>
      </c>
      <c r="BG3451" s="304">
        <v>-999</v>
      </c>
      <c r="BH3451" s="304">
        <v>-999</v>
      </c>
      <c r="BI3451" s="304">
        <v>-999</v>
      </c>
      <c r="BJ3451" s="304" t="s">
        <v>4954</v>
      </c>
      <c r="BK3451" s="304" t="s">
        <v>4954</v>
      </c>
      <c r="BL3451" s="304" t="s">
        <v>4954</v>
      </c>
    </row>
    <row r="3452" spans="1:64" ht="15" customHeight="1" x14ac:dyDescent="0.2">
      <c r="A3452" s="304" t="s">
        <v>4931</v>
      </c>
      <c r="B3452" s="304" t="s">
        <v>5975</v>
      </c>
      <c r="C3452" s="304">
        <v>3627</v>
      </c>
      <c r="D3452" s="349" t="s">
        <v>4926</v>
      </c>
      <c r="E3452" s="304">
        <v>-999</v>
      </c>
      <c r="F3452" s="304"/>
      <c r="G3452" s="324">
        <v>42.953499999999998</v>
      </c>
      <c r="H3452" s="324">
        <v>12.69961</v>
      </c>
      <c r="I3452" s="324" t="s">
        <v>212</v>
      </c>
      <c r="J3452" s="366">
        <v>395</v>
      </c>
      <c r="K3452" s="331">
        <v>0.1</v>
      </c>
      <c r="L3452" s="304" t="str">
        <f t="shared" si="810"/>
        <v>C</v>
      </c>
      <c r="M3452" s="388">
        <v>0</v>
      </c>
      <c r="N3452" s="304"/>
      <c r="O3452" s="304"/>
      <c r="P3452" s="356"/>
      <c r="Q3452" s="356"/>
      <c r="R3452" s="304" t="s">
        <v>4931</v>
      </c>
      <c r="S3452" s="356"/>
      <c r="T3452" s="304"/>
      <c r="U3452" s="356"/>
      <c r="V3452" s="304"/>
      <c r="W3452" s="308" t="s">
        <v>624</v>
      </c>
      <c r="X3452" s="304">
        <v>-999</v>
      </c>
      <c r="Y3452" s="366" t="str">
        <f t="shared" si="812"/>
        <v>-</v>
      </c>
      <c r="Z3452" s="304"/>
      <c r="AA3452" s="304"/>
      <c r="AB3452" s="304">
        <v>-999</v>
      </c>
      <c r="AC3452" s="304">
        <v>-999</v>
      </c>
      <c r="AD3452" s="366">
        <v>-999</v>
      </c>
      <c r="AE3452" s="304">
        <v>-999</v>
      </c>
      <c r="AF3452" s="304">
        <v>-999</v>
      </c>
      <c r="AG3452" s="304"/>
      <c r="AH3452" s="304">
        <v>1.28167E-2</v>
      </c>
      <c r="AI3452" s="312"/>
      <c r="AJ3452" s="332">
        <v>321</v>
      </c>
      <c r="AK3452" s="304">
        <f t="shared" si="811"/>
        <v>270</v>
      </c>
      <c r="AL3452" s="304">
        <f>IF(AH3452&lt;=0.0022,0.2,0.43)</f>
        <v>0.43</v>
      </c>
      <c r="AM3452" s="389" t="str">
        <f t="shared" si="813"/>
        <v/>
      </c>
      <c r="AN3452" s="304"/>
      <c r="AO3452" s="304"/>
      <c r="AP3452" s="312"/>
      <c r="AQ3452" s="312"/>
      <c r="AR3452" s="312"/>
      <c r="AS3452" s="304"/>
      <c r="AT3452" s="312"/>
      <c r="AU3452" s="329">
        <f>VLOOKUP(C3452,[1]world!$A$2:$B$3555,2,FALSE)</f>
        <v>7</v>
      </c>
      <c r="AV3452" s="329">
        <v>388</v>
      </c>
      <c r="AW3452" s="304">
        <v>0.37</v>
      </c>
      <c r="AX3452" s="304">
        <v>-999</v>
      </c>
      <c r="AY3452" s="304">
        <v>-999</v>
      </c>
      <c r="AZ3452" s="304">
        <v>-999</v>
      </c>
      <c r="BA3452" s="304">
        <v>-999</v>
      </c>
      <c r="BB3452" s="304">
        <v>-999</v>
      </c>
      <c r="BC3452" s="304">
        <v>-999</v>
      </c>
      <c r="BD3452" s="304">
        <v>-999</v>
      </c>
      <c r="BE3452" s="304">
        <v>-999</v>
      </c>
      <c r="BF3452" s="304">
        <v>-999</v>
      </c>
      <c r="BG3452" s="304">
        <v>-999</v>
      </c>
      <c r="BH3452" s="304">
        <v>-999</v>
      </c>
      <c r="BI3452" s="304">
        <v>-999</v>
      </c>
      <c r="BJ3452" s="304" t="s">
        <v>4954</v>
      </c>
      <c r="BK3452" s="304" t="s">
        <v>4954</v>
      </c>
      <c r="BL3452" s="304" t="s">
        <v>4954</v>
      </c>
    </row>
    <row r="3453" spans="1:64" ht="15" customHeight="1" x14ac:dyDescent="0.2">
      <c r="A3453" s="304" t="s">
        <v>4931</v>
      </c>
      <c r="B3453" s="304" t="s">
        <v>5975</v>
      </c>
      <c r="C3453" s="304">
        <v>3628</v>
      </c>
      <c r="D3453" s="349" t="s">
        <v>1353</v>
      </c>
      <c r="E3453" s="304">
        <v>-999</v>
      </c>
      <c r="F3453" s="304"/>
      <c r="G3453" s="324">
        <v>46.267000000000003</v>
      </c>
      <c r="H3453" s="324">
        <v>13.115</v>
      </c>
      <c r="I3453" s="324" t="s">
        <v>212</v>
      </c>
      <c r="J3453" s="368">
        <f>AV3453</f>
        <v>388</v>
      </c>
      <c r="K3453" s="331">
        <f t="shared" ref="K3453:K3454" si="822">AW3453</f>
        <v>0.37</v>
      </c>
      <c r="L3453" s="304" t="str">
        <f t="shared" si="810"/>
        <v>C</v>
      </c>
      <c r="M3453" s="388" t="s">
        <v>4997</v>
      </c>
      <c r="N3453" s="304"/>
      <c r="O3453" s="304"/>
      <c r="P3453" s="356"/>
      <c r="Q3453" s="356"/>
      <c r="R3453" s="304"/>
      <c r="S3453" s="356"/>
      <c r="T3453" s="304"/>
      <c r="U3453" s="356"/>
      <c r="V3453" s="304"/>
      <c r="W3453" s="308" t="s">
        <v>624</v>
      </c>
      <c r="X3453" s="304">
        <v>-999</v>
      </c>
      <c r="Y3453" s="366" t="str">
        <f t="shared" si="812"/>
        <v>-</v>
      </c>
      <c r="Z3453" s="304"/>
      <c r="AA3453" s="304"/>
      <c r="AB3453" s="304">
        <v>-999</v>
      </c>
      <c r="AC3453" s="304">
        <v>-999</v>
      </c>
      <c r="AD3453" s="366">
        <v>-999</v>
      </c>
      <c r="AE3453" s="304">
        <v>-999</v>
      </c>
      <c r="AF3453" s="304">
        <v>-999</v>
      </c>
      <c r="AG3453" s="304"/>
      <c r="AH3453" s="304"/>
      <c r="AI3453" s="312"/>
      <c r="AJ3453" s="332"/>
      <c r="AK3453" s="304">
        <f t="shared" si="811"/>
        <v>180</v>
      </c>
      <c r="AL3453" s="304"/>
      <c r="AM3453" s="389" t="str">
        <f t="shared" si="813"/>
        <v/>
      </c>
      <c r="AN3453" s="304"/>
      <c r="AO3453" s="304"/>
      <c r="AP3453" s="312"/>
      <c r="AQ3453" s="312"/>
      <c r="AR3453" s="312"/>
      <c r="AS3453" s="304"/>
      <c r="AT3453" s="312"/>
      <c r="AU3453" s="329">
        <f>VLOOKUP(C3453,[1]world!$A$2:$B$3555,2,FALSE)</f>
        <v>7</v>
      </c>
      <c r="AV3453" s="329">
        <v>388</v>
      </c>
      <c r="AW3453" s="304">
        <v>0.37</v>
      </c>
      <c r="AX3453" s="304">
        <v>-999</v>
      </c>
      <c r="AY3453" s="304">
        <v>-999</v>
      </c>
      <c r="AZ3453" s="304">
        <v>-999</v>
      </c>
      <c r="BA3453" s="304">
        <v>-999</v>
      </c>
      <c r="BB3453" s="304">
        <v>-999</v>
      </c>
      <c r="BC3453" s="304">
        <v>-999</v>
      </c>
      <c r="BD3453" s="304">
        <v>-999</v>
      </c>
      <c r="BE3453" s="304">
        <v>-999</v>
      </c>
      <c r="BF3453" s="304">
        <v>-999</v>
      </c>
      <c r="BG3453" s="304">
        <v>-999</v>
      </c>
      <c r="BH3453" s="304">
        <v>-999</v>
      </c>
      <c r="BI3453" s="304">
        <v>-999</v>
      </c>
      <c r="BJ3453" s="304" t="s">
        <v>4954</v>
      </c>
      <c r="BK3453" s="304" t="s">
        <v>4954</v>
      </c>
      <c r="BL3453" s="304" t="s">
        <v>4954</v>
      </c>
    </row>
    <row r="3454" spans="1:64" ht="15" customHeight="1" x14ac:dyDescent="0.2">
      <c r="A3454" s="304" t="s">
        <v>4931</v>
      </c>
      <c r="B3454" s="304" t="s">
        <v>5975</v>
      </c>
      <c r="C3454" s="304">
        <v>3629</v>
      </c>
      <c r="D3454" s="349" t="s">
        <v>1354</v>
      </c>
      <c r="E3454" s="304">
        <v>-999</v>
      </c>
      <c r="F3454" s="304"/>
      <c r="G3454" s="324">
        <v>46.283000000000001</v>
      </c>
      <c r="H3454" s="324">
        <v>13.141999999999999</v>
      </c>
      <c r="I3454" s="324" t="s">
        <v>212</v>
      </c>
      <c r="J3454" s="368">
        <f>AV3454</f>
        <v>547</v>
      </c>
      <c r="K3454" s="331">
        <f t="shared" si="822"/>
        <v>0.37</v>
      </c>
      <c r="L3454" s="304" t="str">
        <f t="shared" si="810"/>
        <v>C</v>
      </c>
      <c r="M3454" s="388" t="s">
        <v>4997</v>
      </c>
      <c r="N3454" s="304"/>
      <c r="O3454" s="304"/>
      <c r="P3454" s="356"/>
      <c r="Q3454" s="356"/>
      <c r="R3454" s="304"/>
      <c r="S3454" s="356"/>
      <c r="T3454" s="304"/>
      <c r="U3454" s="356"/>
      <c r="V3454" s="304"/>
      <c r="W3454" s="308" t="s">
        <v>624</v>
      </c>
      <c r="X3454" s="304">
        <v>-999</v>
      </c>
      <c r="Y3454" s="366" t="str">
        <f t="shared" si="812"/>
        <v>-</v>
      </c>
      <c r="Z3454" s="304"/>
      <c r="AA3454" s="304"/>
      <c r="AB3454" s="304">
        <v>-999</v>
      </c>
      <c r="AC3454" s="304">
        <v>-999</v>
      </c>
      <c r="AD3454" s="366">
        <v>-999</v>
      </c>
      <c r="AE3454" s="304">
        <v>-999</v>
      </c>
      <c r="AF3454" s="304">
        <v>-999</v>
      </c>
      <c r="AG3454" s="304"/>
      <c r="AH3454" s="304"/>
      <c r="AI3454" s="312"/>
      <c r="AJ3454" s="332"/>
      <c r="AK3454" s="304">
        <f t="shared" si="811"/>
        <v>180</v>
      </c>
      <c r="AL3454" s="304"/>
      <c r="AM3454" s="389" t="str">
        <f t="shared" si="813"/>
        <v/>
      </c>
      <c r="AN3454" s="304"/>
      <c r="AO3454" s="304"/>
      <c r="AP3454" s="312"/>
      <c r="AQ3454" s="312"/>
      <c r="AR3454" s="312"/>
      <c r="AS3454" s="304"/>
      <c r="AT3454" s="312"/>
      <c r="AU3454" s="329">
        <f>VLOOKUP(C3454,[1]world!$A$2:$B$3555,2,FALSE)</f>
        <v>3</v>
      </c>
      <c r="AV3454" s="329">
        <v>547</v>
      </c>
      <c r="AW3454" s="304">
        <v>0.37</v>
      </c>
      <c r="AX3454" s="304">
        <v>-999</v>
      </c>
      <c r="AY3454" s="304">
        <v>-999</v>
      </c>
      <c r="AZ3454" s="304">
        <v>-999</v>
      </c>
      <c r="BA3454" s="304">
        <v>-999</v>
      </c>
      <c r="BB3454" s="304">
        <v>-999</v>
      </c>
      <c r="BC3454" s="304">
        <v>-999</v>
      </c>
      <c r="BD3454" s="304">
        <v>-999</v>
      </c>
      <c r="BE3454" s="304">
        <v>-999</v>
      </c>
      <c r="BF3454" s="304">
        <v>-999</v>
      </c>
      <c r="BG3454" s="304">
        <v>-999</v>
      </c>
      <c r="BH3454" s="304">
        <v>-999</v>
      </c>
      <c r="BI3454" s="304">
        <v>-999</v>
      </c>
      <c r="BJ3454" s="304" t="s">
        <v>4954</v>
      </c>
      <c r="BK3454" s="304" t="s">
        <v>4954</v>
      </c>
      <c r="BL3454" s="304" t="s">
        <v>4954</v>
      </c>
    </row>
    <row r="3455" spans="1:64" ht="15" customHeight="1" x14ac:dyDescent="0.2">
      <c r="A3455" s="304" t="s">
        <v>4931</v>
      </c>
      <c r="B3455" s="304" t="s">
        <v>5975</v>
      </c>
      <c r="C3455" s="304">
        <v>3630</v>
      </c>
      <c r="D3455" s="349" t="s">
        <v>1355</v>
      </c>
      <c r="E3455" s="304">
        <v>-999</v>
      </c>
      <c r="F3455" s="304"/>
      <c r="G3455" s="324">
        <v>43.622999999999998</v>
      </c>
      <c r="H3455" s="324">
        <v>13.516</v>
      </c>
      <c r="I3455" s="324" t="s">
        <v>212</v>
      </c>
      <c r="J3455" s="368">
        <f>GEOMEAN(AV3455,AJ3455)</f>
        <v>448.76720022746764</v>
      </c>
      <c r="K3455" s="331">
        <f>GEOMEAN(AL3455,AW3455)</f>
        <v>0.39887341350358263</v>
      </c>
      <c r="L3455" s="304" t="str">
        <f t="shared" si="810"/>
        <v>C</v>
      </c>
      <c r="M3455" s="388" t="s">
        <v>6097</v>
      </c>
      <c r="N3455" s="304"/>
      <c r="O3455" s="304"/>
      <c r="P3455" s="356"/>
      <c r="Q3455" s="356"/>
      <c r="R3455" s="304"/>
      <c r="S3455" s="356"/>
      <c r="T3455" s="304"/>
      <c r="U3455" s="356"/>
      <c r="V3455" s="304"/>
      <c r="W3455" s="308" t="s">
        <v>624</v>
      </c>
      <c r="X3455" s="304">
        <v>-999</v>
      </c>
      <c r="Y3455" s="366" t="str">
        <f t="shared" si="812"/>
        <v>-</v>
      </c>
      <c r="Z3455" s="304"/>
      <c r="AA3455" s="304"/>
      <c r="AB3455" s="304">
        <v>-999</v>
      </c>
      <c r="AC3455" s="304">
        <v>-999</v>
      </c>
      <c r="AD3455" s="366">
        <v>-999</v>
      </c>
      <c r="AE3455" s="304">
        <v>-999</v>
      </c>
      <c r="AF3455" s="304">
        <v>-999</v>
      </c>
      <c r="AG3455" s="304"/>
      <c r="AH3455" s="304">
        <v>9.7723599999999994E-2</v>
      </c>
      <c r="AI3455" s="312"/>
      <c r="AJ3455" s="332">
        <v>614</v>
      </c>
      <c r="AK3455" s="304">
        <f t="shared" si="811"/>
        <v>555</v>
      </c>
      <c r="AL3455" s="363">
        <v>0.43</v>
      </c>
      <c r="AM3455" s="389" t="str">
        <f t="shared" si="813"/>
        <v/>
      </c>
      <c r="AN3455" s="304"/>
      <c r="AO3455" s="304"/>
      <c r="AP3455" s="312"/>
      <c r="AQ3455" s="312"/>
      <c r="AR3455" s="312"/>
      <c r="AS3455" s="304"/>
      <c r="AT3455" s="312"/>
      <c r="AU3455" s="329">
        <f>VLOOKUP(C3455,[1]world!$A$2:$B$3555,2,FALSE)</f>
        <v>11</v>
      </c>
      <c r="AV3455" s="329">
        <v>328</v>
      </c>
      <c r="AW3455" s="304">
        <v>0.37</v>
      </c>
      <c r="AX3455" s="304">
        <v>-999</v>
      </c>
      <c r="AY3455" s="304">
        <v>-999</v>
      </c>
      <c r="AZ3455" s="304">
        <v>-999</v>
      </c>
      <c r="BA3455" s="304">
        <v>-999</v>
      </c>
      <c r="BB3455" s="304">
        <v>-999</v>
      </c>
      <c r="BC3455" s="304">
        <v>-999</v>
      </c>
      <c r="BD3455" s="304">
        <v>-999</v>
      </c>
      <c r="BE3455" s="304">
        <v>-999</v>
      </c>
      <c r="BF3455" s="304">
        <v>-999</v>
      </c>
      <c r="BG3455" s="304">
        <v>-999</v>
      </c>
      <c r="BH3455" s="304">
        <v>-999</v>
      </c>
      <c r="BI3455" s="304">
        <v>-999</v>
      </c>
      <c r="BJ3455" s="304" t="s">
        <v>4954</v>
      </c>
      <c r="BK3455" s="304" t="s">
        <v>4954</v>
      </c>
      <c r="BL3455" s="304" t="s">
        <v>4954</v>
      </c>
    </row>
    <row r="3456" spans="1:64" ht="15" customHeight="1" x14ac:dyDescent="0.2">
      <c r="A3456" s="304" t="s">
        <v>4931</v>
      </c>
      <c r="B3456" s="304" t="s">
        <v>5975</v>
      </c>
      <c r="C3456" s="304">
        <v>3631</v>
      </c>
      <c r="D3456" s="349" t="s">
        <v>1356</v>
      </c>
      <c r="E3456" s="304">
        <v>-999</v>
      </c>
      <c r="F3456" s="304"/>
      <c r="G3456" s="324">
        <v>43.356999999999999</v>
      </c>
      <c r="H3456" s="324">
        <v>12.602</v>
      </c>
      <c r="I3456" s="324" t="s">
        <v>212</v>
      </c>
      <c r="J3456" s="366">
        <v>922</v>
      </c>
      <c r="K3456" s="331">
        <v>0.1</v>
      </c>
      <c r="L3456" s="304" t="str">
        <f t="shared" si="810"/>
        <v>B</v>
      </c>
      <c r="M3456" s="388">
        <v>0</v>
      </c>
      <c r="N3456" s="304"/>
      <c r="O3456" s="304"/>
      <c r="P3456" s="356"/>
      <c r="Q3456" s="356"/>
      <c r="R3456" s="304" t="s">
        <v>4931</v>
      </c>
      <c r="S3456" s="356"/>
      <c r="T3456" s="304"/>
      <c r="U3456" s="356"/>
      <c r="V3456" s="304"/>
      <c r="W3456" s="308" t="s">
        <v>900</v>
      </c>
      <c r="X3456" s="304" t="s">
        <v>232</v>
      </c>
      <c r="Y3456" s="366">
        <f t="shared" si="812"/>
        <v>506.6</v>
      </c>
      <c r="Z3456" s="304"/>
      <c r="AA3456" s="304"/>
      <c r="AB3456" s="304">
        <v>-999</v>
      </c>
      <c r="AC3456" s="304">
        <v>-999</v>
      </c>
      <c r="AD3456" s="366">
        <v>-999</v>
      </c>
      <c r="AE3456" s="304">
        <v>-999</v>
      </c>
      <c r="AF3456" s="304">
        <v>-999</v>
      </c>
      <c r="AG3456" s="304"/>
      <c r="AH3456" s="304"/>
      <c r="AI3456" s="312"/>
      <c r="AJ3456" s="332"/>
      <c r="AK3456" s="304">
        <f t="shared" si="811"/>
        <v>180</v>
      </c>
      <c r="AL3456" s="304"/>
      <c r="AM3456" s="389" t="str">
        <f t="shared" si="813"/>
        <v/>
      </c>
      <c r="AN3456" s="304"/>
      <c r="AO3456" s="304"/>
      <c r="AP3456" s="312"/>
      <c r="AQ3456" s="312"/>
      <c r="AR3456" s="312"/>
      <c r="AS3456" s="304"/>
      <c r="AT3456" s="312"/>
      <c r="AU3456" s="329">
        <f>VLOOKUP(C3456,[1]world!$A$2:$B$3555,2,FALSE)</f>
        <v>3</v>
      </c>
      <c r="AV3456" s="329">
        <v>547</v>
      </c>
      <c r="AW3456" s="304">
        <v>0.37</v>
      </c>
      <c r="AX3456" s="304">
        <v>-999</v>
      </c>
      <c r="AY3456" s="304">
        <v>-999</v>
      </c>
      <c r="AZ3456" s="304">
        <v>-999</v>
      </c>
      <c r="BA3456" s="304">
        <v>-999</v>
      </c>
      <c r="BB3456" s="304">
        <v>-999</v>
      </c>
      <c r="BC3456" s="304">
        <v>-999</v>
      </c>
      <c r="BD3456" s="304">
        <v>-999</v>
      </c>
      <c r="BE3456" s="304">
        <v>-999</v>
      </c>
      <c r="BF3456" s="304">
        <v>-999</v>
      </c>
      <c r="BG3456" s="304">
        <v>-999</v>
      </c>
      <c r="BH3456" s="304">
        <v>-999</v>
      </c>
      <c r="BI3456" s="304">
        <v>-999</v>
      </c>
      <c r="BJ3456" s="304" t="s">
        <v>4954</v>
      </c>
      <c r="BK3456" s="304" t="s">
        <v>4954</v>
      </c>
      <c r="BL3456" s="304" t="s">
        <v>4954</v>
      </c>
    </row>
    <row r="3457" spans="1:64" ht="15" customHeight="1" x14ac:dyDescent="0.2">
      <c r="A3457" s="304" t="s">
        <v>4931</v>
      </c>
      <c r="B3457" s="304" t="s">
        <v>5975</v>
      </c>
      <c r="C3457" s="304">
        <v>3632</v>
      </c>
      <c r="D3457" s="349" t="s">
        <v>1357</v>
      </c>
      <c r="E3457" s="304">
        <v>-999</v>
      </c>
      <c r="F3457" s="304"/>
      <c r="G3457" s="324">
        <v>43.31382</v>
      </c>
      <c r="H3457" s="324">
        <v>12.589549999999999</v>
      </c>
      <c r="I3457" s="324" t="s">
        <v>212</v>
      </c>
      <c r="J3457" s="366">
        <v>492</v>
      </c>
      <c r="K3457" s="331">
        <v>0.1</v>
      </c>
      <c r="L3457" s="304" t="str">
        <f t="shared" si="810"/>
        <v>C</v>
      </c>
      <c r="M3457" s="388">
        <v>0</v>
      </c>
      <c r="N3457" s="304"/>
      <c r="O3457" s="304"/>
      <c r="P3457" s="356"/>
      <c r="Q3457" s="356"/>
      <c r="R3457" s="304" t="s">
        <v>4931</v>
      </c>
      <c r="S3457" s="356"/>
      <c r="T3457" s="304"/>
      <c r="U3457" s="356"/>
      <c r="V3457" s="304"/>
      <c r="W3457" s="308" t="s">
        <v>624</v>
      </c>
      <c r="X3457" s="304">
        <v>-999</v>
      </c>
      <c r="Y3457" s="366" t="str">
        <f t="shared" si="812"/>
        <v>-</v>
      </c>
      <c r="Z3457" s="304"/>
      <c r="AA3457" s="304"/>
      <c r="AB3457" s="304">
        <v>-999</v>
      </c>
      <c r="AC3457" s="304">
        <v>-999</v>
      </c>
      <c r="AD3457" s="366">
        <v>-999</v>
      </c>
      <c r="AE3457" s="304">
        <v>-999</v>
      </c>
      <c r="AF3457" s="304">
        <v>-999</v>
      </c>
      <c r="AG3457" s="304"/>
      <c r="AH3457" s="304"/>
      <c r="AI3457" s="312"/>
      <c r="AJ3457" s="332"/>
      <c r="AK3457" s="304">
        <f t="shared" si="811"/>
        <v>180</v>
      </c>
      <c r="AL3457" s="304"/>
      <c r="AM3457" s="389" t="str">
        <f t="shared" si="813"/>
        <v/>
      </c>
      <c r="AN3457" s="304"/>
      <c r="AO3457" s="304"/>
      <c r="AP3457" s="312"/>
      <c r="AQ3457" s="312"/>
      <c r="AR3457" s="312"/>
      <c r="AS3457" s="304"/>
      <c r="AT3457" s="312"/>
      <c r="AU3457" s="329">
        <f>VLOOKUP(C3457,[1]world!$A$2:$B$3555,2,FALSE)</f>
        <v>7</v>
      </c>
      <c r="AV3457" s="329">
        <v>388</v>
      </c>
      <c r="AW3457" s="304">
        <v>0.37</v>
      </c>
      <c r="AX3457" s="304">
        <v>-999</v>
      </c>
      <c r="AY3457" s="304">
        <v>-999</v>
      </c>
      <c r="AZ3457" s="304">
        <v>-999</v>
      </c>
      <c r="BA3457" s="304">
        <v>-999</v>
      </c>
      <c r="BB3457" s="304">
        <v>-999</v>
      </c>
      <c r="BC3457" s="304">
        <v>-999</v>
      </c>
      <c r="BD3457" s="304">
        <v>-999</v>
      </c>
      <c r="BE3457" s="304">
        <v>-999</v>
      </c>
      <c r="BF3457" s="304">
        <v>-999</v>
      </c>
      <c r="BG3457" s="304">
        <v>-999</v>
      </c>
      <c r="BH3457" s="304">
        <v>-999</v>
      </c>
      <c r="BI3457" s="304">
        <v>-999</v>
      </c>
      <c r="BJ3457" s="304" t="s">
        <v>4954</v>
      </c>
      <c r="BK3457" s="304" t="s">
        <v>4954</v>
      </c>
      <c r="BL3457" s="304" t="s">
        <v>4954</v>
      </c>
    </row>
    <row r="3458" spans="1:64" ht="15" customHeight="1" x14ac:dyDescent="0.2">
      <c r="A3458" s="304" t="s">
        <v>4931</v>
      </c>
      <c r="B3458" s="304" t="s">
        <v>5975</v>
      </c>
      <c r="C3458" s="304">
        <v>3633</v>
      </c>
      <c r="D3458" s="349" t="s">
        <v>1358</v>
      </c>
      <c r="E3458" s="304">
        <v>-999</v>
      </c>
      <c r="F3458" s="304"/>
      <c r="G3458" s="324">
        <v>42.436</v>
      </c>
      <c r="H3458" s="324">
        <v>13.554</v>
      </c>
      <c r="I3458" s="324" t="s">
        <v>212</v>
      </c>
      <c r="J3458" s="368">
        <f>AV3458</f>
        <v>547</v>
      </c>
      <c r="K3458" s="331">
        <f>AW3458</f>
        <v>0.37</v>
      </c>
      <c r="L3458" s="304" t="str">
        <f t="shared" si="810"/>
        <v>C</v>
      </c>
      <c r="M3458" s="388" t="s">
        <v>4997</v>
      </c>
      <c r="N3458" s="304"/>
      <c r="O3458" s="304"/>
      <c r="P3458" s="356"/>
      <c r="Q3458" s="356"/>
      <c r="R3458" s="304"/>
      <c r="S3458" s="356"/>
      <c r="T3458" s="304"/>
      <c r="U3458" s="356"/>
      <c r="V3458" s="304"/>
      <c r="W3458" s="308" t="s">
        <v>900</v>
      </c>
      <c r="X3458" s="304" t="s">
        <v>232</v>
      </c>
      <c r="Y3458" s="366">
        <f t="shared" si="812"/>
        <v>506.6</v>
      </c>
      <c r="Z3458" s="304"/>
      <c r="AA3458" s="304"/>
      <c r="AB3458" s="304">
        <v>-999</v>
      </c>
      <c r="AC3458" s="304">
        <v>-999</v>
      </c>
      <c r="AD3458" s="366">
        <v>-999</v>
      </c>
      <c r="AE3458" s="304">
        <v>-999</v>
      </c>
      <c r="AF3458" s="304">
        <v>-999</v>
      </c>
      <c r="AG3458" s="304"/>
      <c r="AH3458" s="304"/>
      <c r="AI3458" s="312"/>
      <c r="AJ3458" s="332"/>
      <c r="AK3458" s="304">
        <f t="shared" si="811"/>
        <v>180</v>
      </c>
      <c r="AL3458" s="304"/>
      <c r="AM3458" s="389" t="str">
        <f t="shared" si="813"/>
        <v/>
      </c>
      <c r="AN3458" s="304"/>
      <c r="AO3458" s="304"/>
      <c r="AP3458" s="312"/>
      <c r="AQ3458" s="312"/>
      <c r="AR3458" s="312"/>
      <c r="AS3458" s="304"/>
      <c r="AT3458" s="312"/>
      <c r="AU3458" s="329">
        <f>VLOOKUP(C3458,[1]world!$A$2:$B$3555,2,FALSE)</f>
        <v>3</v>
      </c>
      <c r="AV3458" s="329">
        <v>547</v>
      </c>
      <c r="AW3458" s="304">
        <v>0.37</v>
      </c>
      <c r="AX3458" s="304">
        <v>-999</v>
      </c>
      <c r="AY3458" s="304">
        <v>-999</v>
      </c>
      <c r="AZ3458" s="304">
        <v>-999</v>
      </c>
      <c r="BA3458" s="304">
        <v>-999</v>
      </c>
      <c r="BB3458" s="304">
        <v>-999</v>
      </c>
      <c r="BC3458" s="304">
        <v>-999</v>
      </c>
      <c r="BD3458" s="304">
        <v>-999</v>
      </c>
      <c r="BE3458" s="304">
        <v>-999</v>
      </c>
      <c r="BF3458" s="304">
        <v>-999</v>
      </c>
      <c r="BG3458" s="304">
        <v>-999</v>
      </c>
      <c r="BH3458" s="304">
        <v>-999</v>
      </c>
      <c r="BI3458" s="304">
        <v>-999</v>
      </c>
      <c r="BJ3458" s="304" t="s">
        <v>4954</v>
      </c>
      <c r="BK3458" s="304" t="s">
        <v>4954</v>
      </c>
      <c r="BL3458" s="304" t="s">
        <v>4954</v>
      </c>
    </row>
    <row r="3459" spans="1:64" ht="15" customHeight="1" x14ac:dyDescent="0.2">
      <c r="A3459" s="304" t="s">
        <v>4931</v>
      </c>
      <c r="B3459" s="304" t="s">
        <v>5975</v>
      </c>
      <c r="C3459" s="304">
        <v>3634</v>
      </c>
      <c r="D3459" s="349" t="s">
        <v>1359</v>
      </c>
      <c r="E3459" s="304">
        <v>-999</v>
      </c>
      <c r="F3459" s="304"/>
      <c r="G3459" s="324">
        <v>40.02111</v>
      </c>
      <c r="H3459" s="324">
        <v>15.89</v>
      </c>
      <c r="I3459" s="324" t="s">
        <v>212</v>
      </c>
      <c r="J3459" s="368">
        <f>GEOMEAN(AV3459,AJ3459)</f>
        <v>318.12733299733929</v>
      </c>
      <c r="K3459" s="331">
        <f>GEOMEAN(AL3459,AW3459)</f>
        <v>0.27202941017470889</v>
      </c>
      <c r="L3459" s="304" t="str">
        <f t="shared" si="810"/>
        <v>D</v>
      </c>
      <c r="M3459" s="388" t="s">
        <v>6097</v>
      </c>
      <c r="N3459" s="304"/>
      <c r="O3459" s="304"/>
      <c r="P3459" s="356"/>
      <c r="Q3459" s="356"/>
      <c r="R3459" s="304"/>
      <c r="S3459" s="356"/>
      <c r="T3459" s="304"/>
      <c r="U3459" s="356"/>
      <c r="V3459" s="304"/>
      <c r="W3459" s="308" t="s">
        <v>900</v>
      </c>
      <c r="X3459" s="304" t="s">
        <v>232</v>
      </c>
      <c r="Y3459" s="366">
        <f t="shared" si="812"/>
        <v>506.6</v>
      </c>
      <c r="Z3459" s="304"/>
      <c r="AA3459" s="304"/>
      <c r="AB3459" s="304">
        <v>-999</v>
      </c>
      <c r="AC3459" s="304">
        <v>-999</v>
      </c>
      <c r="AD3459" s="366">
        <v>-999</v>
      </c>
      <c r="AE3459" s="304">
        <v>-999</v>
      </c>
      <c r="AF3459" s="304">
        <v>-999</v>
      </c>
      <c r="AG3459" s="304"/>
      <c r="AH3459" s="304">
        <v>1.0779800000000001E-3</v>
      </c>
      <c r="AI3459" s="312"/>
      <c r="AJ3459" s="332">
        <v>195</v>
      </c>
      <c r="AK3459" s="304">
        <f t="shared" si="811"/>
        <v>210</v>
      </c>
      <c r="AL3459" s="304">
        <v>0.2</v>
      </c>
      <c r="AM3459" s="389" t="str">
        <f t="shared" si="813"/>
        <v/>
      </c>
      <c r="AN3459" s="304"/>
      <c r="AO3459" s="304"/>
      <c r="AP3459" s="312"/>
      <c r="AQ3459" s="312"/>
      <c r="AR3459" s="312"/>
      <c r="AS3459" s="304"/>
      <c r="AT3459" s="312"/>
      <c r="AU3459" s="329">
        <f>VLOOKUP(C3459,[1]world!$A$2:$B$3555,2,FALSE)</f>
        <v>1</v>
      </c>
      <c r="AV3459" s="329">
        <v>519</v>
      </c>
      <c r="AW3459" s="304">
        <v>0.37</v>
      </c>
      <c r="AX3459" s="304">
        <v>-999</v>
      </c>
      <c r="AY3459" s="304">
        <v>-999</v>
      </c>
      <c r="AZ3459" s="304">
        <v>-999</v>
      </c>
      <c r="BA3459" s="304">
        <v>-999</v>
      </c>
      <c r="BB3459" s="304">
        <v>-999</v>
      </c>
      <c r="BC3459" s="304">
        <v>-999</v>
      </c>
      <c r="BD3459" s="304">
        <v>-999</v>
      </c>
      <c r="BE3459" s="304">
        <v>-999</v>
      </c>
      <c r="BF3459" s="304">
        <v>-999</v>
      </c>
      <c r="BG3459" s="304">
        <v>-999</v>
      </c>
      <c r="BH3459" s="304">
        <v>-999</v>
      </c>
      <c r="BI3459" s="304">
        <v>-999</v>
      </c>
      <c r="BJ3459" s="304" t="s">
        <v>4954</v>
      </c>
      <c r="BK3459" s="304" t="s">
        <v>4954</v>
      </c>
      <c r="BL3459" s="304" t="s">
        <v>4954</v>
      </c>
    </row>
    <row r="3460" spans="1:64" ht="15" customHeight="1" x14ac:dyDescent="0.2">
      <c r="A3460" s="304" t="s">
        <v>4929</v>
      </c>
      <c r="B3460" s="304" t="s">
        <v>5975</v>
      </c>
      <c r="C3460" s="304">
        <v>3635</v>
      </c>
      <c r="D3460" s="349" t="s">
        <v>6020</v>
      </c>
      <c r="E3460" s="304">
        <v>-999</v>
      </c>
      <c r="F3460" s="304"/>
      <c r="G3460" s="324">
        <v>46.186669999999999</v>
      </c>
      <c r="H3460" s="324">
        <v>13.06944</v>
      </c>
      <c r="I3460" s="324" t="s">
        <v>214</v>
      </c>
      <c r="J3460" s="366">
        <v>344</v>
      </c>
      <c r="K3460" s="331">
        <v>0.1</v>
      </c>
      <c r="L3460" s="304" t="str">
        <f t="shared" ref="L3460:L3523" si="823">IF(J3460&lt;180,"E",IF(AND(J3460&gt;=180,J3460&lt;360),"D",IF(AND(J3460&gt;=360,J3460&lt;760),"C",IF(AND(J3460&gt;=760,J3460&lt;1500),"B",IF(J3460&gt;=1500,"A","-")))))</f>
        <v>D</v>
      </c>
      <c r="M3460" s="388">
        <v>0</v>
      </c>
      <c r="N3460" s="304"/>
      <c r="O3460" s="304"/>
      <c r="P3460" s="356"/>
      <c r="Q3460" s="356"/>
      <c r="R3460" s="304" t="s">
        <v>4929</v>
      </c>
      <c r="S3460" s="356"/>
      <c r="T3460" s="304"/>
      <c r="U3460" s="356"/>
      <c r="V3460" s="304"/>
      <c r="W3460" s="308" t="s">
        <v>1609</v>
      </c>
      <c r="X3460" s="304" t="s">
        <v>232</v>
      </c>
      <c r="Y3460" s="366">
        <f t="shared" si="812"/>
        <v>506.6</v>
      </c>
      <c r="Z3460" s="304"/>
      <c r="AA3460" s="304"/>
      <c r="AB3460" s="304">
        <v>-999</v>
      </c>
      <c r="AC3460" s="304">
        <v>-999</v>
      </c>
      <c r="AD3460" s="366">
        <v>-999</v>
      </c>
      <c r="AE3460" s="304">
        <v>-999</v>
      </c>
      <c r="AF3460" s="304">
        <v>-999</v>
      </c>
      <c r="AG3460" s="304"/>
      <c r="AH3460" s="304"/>
      <c r="AI3460" s="312"/>
      <c r="AJ3460" s="332"/>
      <c r="AK3460" s="304">
        <f t="shared" ref="AK3460:AK3523" si="824">IF(AJ3460&lt;=180,180,IF(AND(AJ3460&gt;180,AJ3460&lt;240),210,IF(AND(AJ3460&gt;=240,AJ3460&lt;300),270,IF(AND(AJ3460&gt;=300,AJ3460&lt;360),270,IF(AND(AJ3460&gt;=360,AJ3460&lt;490),425,IF(AND(AJ3460&gt;=490,AJ3460&lt;620),555,IF(AND(AJ3460&gt;=620,AJ3460&lt;760),690,IF(AJ3460&gt;=760,760,"Error"))))))))</f>
        <v>180</v>
      </c>
      <c r="AL3460" s="304"/>
      <c r="AM3460" s="389" t="str">
        <f t="shared" si="813"/>
        <v/>
      </c>
      <c r="AN3460" s="304"/>
      <c r="AO3460" s="304"/>
      <c r="AP3460" s="312"/>
      <c r="AQ3460" s="312"/>
      <c r="AR3460" s="312"/>
      <c r="AS3460" s="304"/>
      <c r="AT3460" s="312"/>
      <c r="AU3460" s="329">
        <f>VLOOKUP(C3460,[1]world!$A$2:$B$3555,2,FALSE)</f>
        <v>11</v>
      </c>
      <c r="AV3460" s="329">
        <v>328</v>
      </c>
      <c r="AW3460" s="304">
        <v>0.37</v>
      </c>
      <c r="AX3460" s="304">
        <v>-999</v>
      </c>
      <c r="AY3460" s="304">
        <v>-999</v>
      </c>
      <c r="AZ3460" s="304">
        <v>-999</v>
      </c>
      <c r="BA3460" s="304">
        <v>-999</v>
      </c>
      <c r="BB3460" s="304">
        <v>-999</v>
      </c>
      <c r="BC3460" s="304">
        <v>-999</v>
      </c>
      <c r="BD3460" s="304">
        <v>-999</v>
      </c>
      <c r="BE3460" s="304">
        <v>-999</v>
      </c>
      <c r="BF3460" s="304">
        <v>-999</v>
      </c>
      <c r="BG3460" s="304">
        <v>-999</v>
      </c>
      <c r="BH3460" s="304">
        <v>-999</v>
      </c>
      <c r="BI3460" s="304">
        <v>-999</v>
      </c>
      <c r="BJ3460" s="304" t="s">
        <v>4954</v>
      </c>
      <c r="BK3460" s="304" t="s">
        <v>4954</v>
      </c>
      <c r="BL3460" s="304" t="s">
        <v>4954</v>
      </c>
    </row>
    <row r="3461" spans="1:64" ht="15" customHeight="1" x14ac:dyDescent="0.2">
      <c r="A3461" s="304" t="s">
        <v>4931</v>
      </c>
      <c r="B3461" s="304" t="s">
        <v>5975</v>
      </c>
      <c r="C3461" s="304">
        <v>3637</v>
      </c>
      <c r="D3461" s="349" t="s">
        <v>1360</v>
      </c>
      <c r="E3461" s="304">
        <v>-999</v>
      </c>
      <c r="F3461" s="304"/>
      <c r="G3461" s="324">
        <v>43.249499999999998</v>
      </c>
      <c r="H3461" s="324">
        <v>13.008430000000001</v>
      </c>
      <c r="I3461" s="324" t="s">
        <v>212</v>
      </c>
      <c r="J3461" s="366">
        <v>437</v>
      </c>
      <c r="K3461" s="331">
        <v>0.1</v>
      </c>
      <c r="L3461" s="304" t="str">
        <f t="shared" si="823"/>
        <v>C</v>
      </c>
      <c r="M3461" s="388">
        <v>0</v>
      </c>
      <c r="N3461" s="304"/>
      <c r="O3461" s="304"/>
      <c r="P3461" s="356"/>
      <c r="Q3461" s="356"/>
      <c r="R3461" s="304" t="s">
        <v>4931</v>
      </c>
      <c r="S3461" s="356"/>
      <c r="T3461" s="304"/>
      <c r="U3461" s="356"/>
      <c r="V3461" s="304"/>
      <c r="W3461" s="308" t="s">
        <v>900</v>
      </c>
      <c r="X3461" s="304" t="s">
        <v>232</v>
      </c>
      <c r="Y3461" s="366">
        <f t="shared" ref="Y3461:Y3524" si="825">IF(X3461="A",506.6,IF(X3461="B",424.8,IF(X3461="C",338.6,IF(X3461="D",274.5,IF(X3461="E",181.5,"-")))))</f>
        <v>506.6</v>
      </c>
      <c r="Z3461" s="304"/>
      <c r="AA3461" s="304"/>
      <c r="AB3461" s="304">
        <v>-999</v>
      </c>
      <c r="AC3461" s="304">
        <v>-999</v>
      </c>
      <c r="AD3461" s="366">
        <v>-999</v>
      </c>
      <c r="AE3461" s="304">
        <v>-999</v>
      </c>
      <c r="AF3461" s="304">
        <v>-999</v>
      </c>
      <c r="AG3461" s="304"/>
      <c r="AH3461" s="304"/>
      <c r="AI3461" s="312"/>
      <c r="AJ3461" s="332"/>
      <c r="AK3461" s="304">
        <f t="shared" si="824"/>
        <v>180</v>
      </c>
      <c r="AL3461" s="304"/>
      <c r="AM3461" s="389" t="str">
        <f t="shared" si="813"/>
        <v/>
      </c>
      <c r="AN3461" s="304"/>
      <c r="AO3461" s="304"/>
      <c r="AP3461" s="312"/>
      <c r="AQ3461" s="312"/>
      <c r="AR3461" s="312"/>
      <c r="AS3461" s="304"/>
      <c r="AT3461" s="312"/>
      <c r="AU3461" s="329">
        <f>VLOOKUP(C3461,[1]world!$A$2:$B$3555,2,FALSE)</f>
        <v>3</v>
      </c>
      <c r="AV3461" s="329">
        <v>547</v>
      </c>
      <c r="AW3461" s="304">
        <v>0.37</v>
      </c>
      <c r="AX3461" s="304">
        <v>-999</v>
      </c>
      <c r="AY3461" s="304">
        <v>-999</v>
      </c>
      <c r="AZ3461" s="304">
        <v>-999</v>
      </c>
      <c r="BA3461" s="304">
        <v>-999</v>
      </c>
      <c r="BB3461" s="304">
        <v>-999</v>
      </c>
      <c r="BC3461" s="304">
        <v>-999</v>
      </c>
      <c r="BD3461" s="304">
        <v>-999</v>
      </c>
      <c r="BE3461" s="304">
        <v>-999</v>
      </c>
      <c r="BF3461" s="304">
        <v>-999</v>
      </c>
      <c r="BG3461" s="304">
        <v>-999</v>
      </c>
      <c r="BH3461" s="304">
        <v>-999</v>
      </c>
      <c r="BI3461" s="304">
        <v>-999</v>
      </c>
      <c r="BJ3461" s="304" t="s">
        <v>4954</v>
      </c>
      <c r="BK3461" s="304" t="s">
        <v>4954</v>
      </c>
      <c r="BL3461" s="304" t="s">
        <v>4954</v>
      </c>
    </row>
    <row r="3462" spans="1:64" ht="15" customHeight="1" x14ac:dyDescent="0.2">
      <c r="A3462" s="304" t="s">
        <v>4931</v>
      </c>
      <c r="B3462" s="304" t="s">
        <v>5975</v>
      </c>
      <c r="C3462" s="304">
        <v>3638</v>
      </c>
      <c r="D3462" s="349" t="s">
        <v>1361</v>
      </c>
      <c r="E3462" s="304">
        <v>-999</v>
      </c>
      <c r="F3462" s="304"/>
      <c r="G3462" s="324">
        <v>37.65278</v>
      </c>
      <c r="H3462" s="324">
        <v>12.61083</v>
      </c>
      <c r="I3462" s="324" t="s">
        <v>212</v>
      </c>
      <c r="J3462" s="368">
        <f>GEOMEAN(AV3462,AJ3462)</f>
        <v>506.80962895351541</v>
      </c>
      <c r="K3462" s="331">
        <f t="shared" ref="K3462:K3464" si="826">GEOMEAN(AL3462,AW3462)</f>
        <v>0.39887341350358263</v>
      </c>
      <c r="L3462" s="304" t="str">
        <f t="shared" si="823"/>
        <v>C</v>
      </c>
      <c r="M3462" s="388" t="s">
        <v>6097</v>
      </c>
      <c r="N3462" s="304"/>
      <c r="O3462" s="304"/>
      <c r="P3462" s="356"/>
      <c r="Q3462" s="356"/>
      <c r="R3462" s="304"/>
      <c r="S3462" s="356"/>
      <c r="T3462" s="304"/>
      <c r="U3462" s="356"/>
      <c r="V3462" s="304"/>
      <c r="W3462" s="308" t="s">
        <v>900</v>
      </c>
      <c r="X3462" s="304" t="s">
        <v>232</v>
      </c>
      <c r="Y3462" s="366">
        <f t="shared" si="825"/>
        <v>506.6</v>
      </c>
      <c r="Z3462" s="304"/>
      <c r="AA3462" s="304"/>
      <c r="AB3462" s="304">
        <v>-999</v>
      </c>
      <c r="AC3462" s="304">
        <v>-999</v>
      </c>
      <c r="AD3462" s="366">
        <v>-999</v>
      </c>
      <c r="AE3462" s="304">
        <v>-999</v>
      </c>
      <c r="AF3462" s="304">
        <v>-999</v>
      </c>
      <c r="AG3462" s="304"/>
      <c r="AH3462" s="304">
        <v>0.112104</v>
      </c>
      <c r="AI3462" s="312"/>
      <c r="AJ3462" s="332">
        <v>662</v>
      </c>
      <c r="AK3462" s="304">
        <f t="shared" si="824"/>
        <v>690</v>
      </c>
      <c r="AL3462" s="363">
        <v>0.43</v>
      </c>
      <c r="AM3462" s="389" t="str">
        <f t="shared" si="813"/>
        <v/>
      </c>
      <c r="AN3462" s="304"/>
      <c r="AO3462" s="304"/>
      <c r="AP3462" s="312"/>
      <c r="AQ3462" s="312"/>
      <c r="AR3462" s="312"/>
      <c r="AS3462" s="304"/>
      <c r="AT3462" s="312"/>
      <c r="AU3462" s="329">
        <f>VLOOKUP(C3462,[1]world!$A$2:$B$3555,2,FALSE)</f>
        <v>7</v>
      </c>
      <c r="AV3462" s="329">
        <v>388</v>
      </c>
      <c r="AW3462" s="304">
        <v>0.37</v>
      </c>
      <c r="AX3462" s="304">
        <v>-999</v>
      </c>
      <c r="AY3462" s="304">
        <v>-999</v>
      </c>
      <c r="AZ3462" s="304">
        <v>-999</v>
      </c>
      <c r="BA3462" s="304">
        <v>-999</v>
      </c>
      <c r="BB3462" s="304">
        <v>-999</v>
      </c>
      <c r="BC3462" s="304">
        <v>-999</v>
      </c>
      <c r="BD3462" s="304">
        <v>-999</v>
      </c>
      <c r="BE3462" s="304">
        <v>-999</v>
      </c>
      <c r="BF3462" s="304">
        <v>-999</v>
      </c>
      <c r="BG3462" s="304">
        <v>-999</v>
      </c>
      <c r="BH3462" s="304">
        <v>-999</v>
      </c>
      <c r="BI3462" s="304">
        <v>-999</v>
      </c>
      <c r="BJ3462" s="304" t="s">
        <v>4954</v>
      </c>
      <c r="BK3462" s="304" t="s">
        <v>4954</v>
      </c>
      <c r="BL3462" s="304" t="s">
        <v>4954</v>
      </c>
    </row>
    <row r="3463" spans="1:64" ht="15" customHeight="1" x14ac:dyDescent="0.2">
      <c r="A3463" s="304" t="s">
        <v>4931</v>
      </c>
      <c r="B3463" s="304" t="s">
        <v>5975</v>
      </c>
      <c r="C3463" s="304">
        <v>3639</v>
      </c>
      <c r="D3463" s="349" t="s">
        <v>1362</v>
      </c>
      <c r="E3463" s="304">
        <v>-999</v>
      </c>
      <c r="F3463" s="304"/>
      <c r="G3463" s="324">
        <v>38.206940000000003</v>
      </c>
      <c r="H3463" s="324">
        <v>15.515829999999999</v>
      </c>
      <c r="I3463" s="324" t="s">
        <v>212</v>
      </c>
      <c r="J3463" s="368">
        <f>GEOMEAN(AV3463,AJ3463)</f>
        <v>592.13765291526602</v>
      </c>
      <c r="K3463" s="331">
        <f t="shared" si="826"/>
        <v>0.39887341350358263</v>
      </c>
      <c r="L3463" s="304" t="str">
        <f t="shared" si="823"/>
        <v>C</v>
      </c>
      <c r="M3463" s="388" t="s">
        <v>6097</v>
      </c>
      <c r="N3463" s="304"/>
      <c r="O3463" s="304"/>
      <c r="P3463" s="356"/>
      <c r="Q3463" s="356"/>
      <c r="R3463" s="304"/>
      <c r="S3463" s="356"/>
      <c r="T3463" s="304"/>
      <c r="U3463" s="356"/>
      <c r="V3463" s="304"/>
      <c r="W3463" s="308" t="s">
        <v>900</v>
      </c>
      <c r="X3463" s="304" t="s">
        <v>232</v>
      </c>
      <c r="Y3463" s="366">
        <f t="shared" si="825"/>
        <v>506.6</v>
      </c>
      <c r="Z3463" s="304"/>
      <c r="AA3463" s="304"/>
      <c r="AB3463" s="304">
        <v>-999</v>
      </c>
      <c r="AC3463" s="304">
        <v>-999</v>
      </c>
      <c r="AD3463" s="366">
        <v>-999</v>
      </c>
      <c r="AE3463" s="304">
        <v>-999</v>
      </c>
      <c r="AF3463" s="304">
        <v>-999</v>
      </c>
      <c r="AG3463" s="304"/>
      <c r="AH3463" s="304">
        <v>0.105917</v>
      </c>
      <c r="AI3463" s="312"/>
      <c r="AJ3463" s="332">
        <v>641</v>
      </c>
      <c r="AK3463" s="304">
        <f t="shared" si="824"/>
        <v>690</v>
      </c>
      <c r="AL3463" s="363">
        <v>0.43</v>
      </c>
      <c r="AM3463" s="389" t="str">
        <f t="shared" si="813"/>
        <v/>
      </c>
      <c r="AN3463" s="304"/>
      <c r="AO3463" s="304"/>
      <c r="AP3463" s="312"/>
      <c r="AQ3463" s="312"/>
      <c r="AR3463" s="312"/>
      <c r="AS3463" s="304"/>
      <c r="AT3463" s="312"/>
      <c r="AU3463" s="329">
        <f>VLOOKUP(C3463,[1]world!$A$2:$B$3555,2,FALSE)</f>
        <v>3</v>
      </c>
      <c r="AV3463" s="329">
        <v>547</v>
      </c>
      <c r="AW3463" s="304">
        <v>0.37</v>
      </c>
      <c r="AX3463" s="304">
        <v>-999</v>
      </c>
      <c r="AY3463" s="304">
        <v>-999</v>
      </c>
      <c r="AZ3463" s="304">
        <v>-999</v>
      </c>
      <c r="BA3463" s="304">
        <v>-999</v>
      </c>
      <c r="BB3463" s="304">
        <v>-999</v>
      </c>
      <c r="BC3463" s="304">
        <v>-999</v>
      </c>
      <c r="BD3463" s="304">
        <v>-999</v>
      </c>
      <c r="BE3463" s="304">
        <v>-999</v>
      </c>
      <c r="BF3463" s="304">
        <v>-999</v>
      </c>
      <c r="BG3463" s="304">
        <v>-999</v>
      </c>
      <c r="BH3463" s="304">
        <v>-999</v>
      </c>
      <c r="BI3463" s="304">
        <v>-999</v>
      </c>
      <c r="BJ3463" s="304" t="s">
        <v>4954</v>
      </c>
      <c r="BK3463" s="304" t="s">
        <v>4954</v>
      </c>
      <c r="BL3463" s="304" t="s">
        <v>4954</v>
      </c>
    </row>
    <row r="3464" spans="1:64" ht="15" customHeight="1" x14ac:dyDescent="0.2">
      <c r="A3464" s="304" t="s">
        <v>4931</v>
      </c>
      <c r="B3464" s="304" t="s">
        <v>5975</v>
      </c>
      <c r="C3464" s="304">
        <v>3640</v>
      </c>
      <c r="D3464" s="349" t="s">
        <v>1363</v>
      </c>
      <c r="E3464" s="304">
        <v>-999</v>
      </c>
      <c r="F3464" s="304"/>
      <c r="G3464" s="324">
        <v>38.231940000000002</v>
      </c>
      <c r="H3464" s="324">
        <v>15.24389</v>
      </c>
      <c r="I3464" s="324" t="s">
        <v>212</v>
      </c>
      <c r="J3464" s="368">
        <f>GEOMEAN(AV3464,AJ3464)</f>
        <v>407.29718879461961</v>
      </c>
      <c r="K3464" s="331">
        <f t="shared" si="826"/>
        <v>0.39887341350358263</v>
      </c>
      <c r="L3464" s="304" t="str">
        <f t="shared" si="823"/>
        <v>C</v>
      </c>
      <c r="M3464" s="388" t="s">
        <v>6097</v>
      </c>
      <c r="N3464" s="304"/>
      <c r="O3464" s="304"/>
      <c r="P3464" s="356"/>
      <c r="Q3464" s="356"/>
      <c r="R3464" s="304"/>
      <c r="S3464" s="356"/>
      <c r="T3464" s="304"/>
      <c r="U3464" s="356"/>
      <c r="V3464" s="304"/>
      <c r="W3464" s="308" t="s">
        <v>900</v>
      </c>
      <c r="X3464" s="304" t="s">
        <v>232</v>
      </c>
      <c r="Y3464" s="366">
        <f t="shared" si="825"/>
        <v>506.6</v>
      </c>
      <c r="Z3464" s="304"/>
      <c r="AA3464" s="304"/>
      <c r="AB3464" s="304">
        <v>-999</v>
      </c>
      <c r="AC3464" s="304">
        <v>-999</v>
      </c>
      <c r="AD3464" s="366">
        <v>-999</v>
      </c>
      <c r="AE3464" s="304">
        <v>-999</v>
      </c>
      <c r="AF3464" s="304">
        <v>-999</v>
      </c>
      <c r="AG3464" s="304"/>
      <c r="AH3464" s="304">
        <v>4.1902200000000001E-2</v>
      </c>
      <c r="AI3464" s="312"/>
      <c r="AJ3464" s="332">
        <v>457</v>
      </c>
      <c r="AK3464" s="304">
        <f t="shared" si="824"/>
        <v>425</v>
      </c>
      <c r="AL3464" s="363">
        <v>0.43</v>
      </c>
      <c r="AM3464" s="389" t="str">
        <f t="shared" si="813"/>
        <v/>
      </c>
      <c r="AN3464" s="304"/>
      <c r="AO3464" s="304"/>
      <c r="AP3464" s="312"/>
      <c r="AQ3464" s="312"/>
      <c r="AR3464" s="312"/>
      <c r="AS3464" s="304"/>
      <c r="AT3464" s="312"/>
      <c r="AU3464" s="329">
        <f>VLOOKUP(C3464,[1]world!$A$2:$B$3555,2,FALSE)</f>
        <v>15</v>
      </c>
      <c r="AV3464" s="329">
        <v>363</v>
      </c>
      <c r="AW3464" s="304">
        <v>0.37</v>
      </c>
      <c r="AX3464" s="304">
        <v>-999</v>
      </c>
      <c r="AY3464" s="304">
        <v>-999</v>
      </c>
      <c r="AZ3464" s="304">
        <v>-999</v>
      </c>
      <c r="BA3464" s="304">
        <v>-999</v>
      </c>
      <c r="BB3464" s="304">
        <v>-999</v>
      </c>
      <c r="BC3464" s="304">
        <v>-999</v>
      </c>
      <c r="BD3464" s="304">
        <v>-999</v>
      </c>
      <c r="BE3464" s="304">
        <v>-999</v>
      </c>
      <c r="BF3464" s="304">
        <v>-999</v>
      </c>
      <c r="BG3464" s="304">
        <v>-999</v>
      </c>
      <c r="BH3464" s="304">
        <v>-999</v>
      </c>
      <c r="BI3464" s="304">
        <v>-999</v>
      </c>
      <c r="BJ3464" s="304" t="s">
        <v>4954</v>
      </c>
      <c r="BK3464" s="304" t="s">
        <v>4954</v>
      </c>
      <c r="BL3464" s="304" t="s">
        <v>4954</v>
      </c>
    </row>
    <row r="3465" spans="1:64" ht="15" customHeight="1" x14ac:dyDescent="0.2">
      <c r="A3465" s="304" t="s">
        <v>4931</v>
      </c>
      <c r="B3465" s="304" t="s">
        <v>5975</v>
      </c>
      <c r="C3465" s="304">
        <v>3641</v>
      </c>
      <c r="D3465" s="349" t="s">
        <v>1364</v>
      </c>
      <c r="E3465" s="304">
        <v>-999</v>
      </c>
      <c r="F3465" s="304"/>
      <c r="G3465" s="324">
        <v>46.405999999999999</v>
      </c>
      <c r="H3465" s="324">
        <v>13.189</v>
      </c>
      <c r="I3465" s="324" t="s">
        <v>212</v>
      </c>
      <c r="J3465" s="368">
        <f>AV3465</f>
        <v>547</v>
      </c>
      <c r="K3465" s="331">
        <f>AW3465</f>
        <v>0.37</v>
      </c>
      <c r="L3465" s="304" t="str">
        <f t="shared" si="823"/>
        <v>C</v>
      </c>
      <c r="M3465" s="388" t="s">
        <v>4997</v>
      </c>
      <c r="N3465" s="304"/>
      <c r="O3465" s="304"/>
      <c r="P3465" s="356"/>
      <c r="Q3465" s="356"/>
      <c r="R3465" s="304"/>
      <c r="S3465" s="356"/>
      <c r="T3465" s="304"/>
      <c r="U3465" s="356"/>
      <c r="V3465" s="304"/>
      <c r="W3465" s="308" t="s">
        <v>624</v>
      </c>
      <c r="X3465" s="304">
        <v>-999</v>
      </c>
      <c r="Y3465" s="366" t="str">
        <f t="shared" si="825"/>
        <v>-</v>
      </c>
      <c r="Z3465" s="304"/>
      <c r="AA3465" s="304"/>
      <c r="AB3465" s="304">
        <v>-999</v>
      </c>
      <c r="AC3465" s="304">
        <v>-999</v>
      </c>
      <c r="AD3465" s="366">
        <v>-999</v>
      </c>
      <c r="AE3465" s="304">
        <v>-999</v>
      </c>
      <c r="AF3465" s="304">
        <v>-999</v>
      </c>
      <c r="AG3465" s="304"/>
      <c r="AH3465" s="304"/>
      <c r="AI3465" s="312"/>
      <c r="AJ3465" s="332"/>
      <c r="AK3465" s="304">
        <f t="shared" si="824"/>
        <v>180</v>
      </c>
      <c r="AL3465" s="304"/>
      <c r="AM3465" s="389" t="str">
        <f t="shared" ref="AM3465:AM3528" si="827">IF(AT3465&lt;&gt;"",AT3465,IF(AND(AT3465="",AR3465=""),"",AR3465))</f>
        <v/>
      </c>
      <c r="AN3465" s="304"/>
      <c r="AO3465" s="304"/>
      <c r="AP3465" s="312"/>
      <c r="AQ3465" s="312"/>
      <c r="AR3465" s="312"/>
      <c r="AS3465" s="304"/>
      <c r="AT3465" s="312"/>
      <c r="AU3465" s="329">
        <f>VLOOKUP(C3465,[1]world!$A$2:$B$3555,2,FALSE)</f>
        <v>3</v>
      </c>
      <c r="AV3465" s="329">
        <v>547</v>
      </c>
      <c r="AW3465" s="304">
        <v>0.37</v>
      </c>
      <c r="AX3465" s="304">
        <v>-999</v>
      </c>
      <c r="AY3465" s="304">
        <v>-999</v>
      </c>
      <c r="AZ3465" s="304">
        <v>-999</v>
      </c>
      <c r="BA3465" s="304">
        <v>-999</v>
      </c>
      <c r="BB3465" s="304">
        <v>-999</v>
      </c>
      <c r="BC3465" s="304">
        <v>-999</v>
      </c>
      <c r="BD3465" s="304">
        <v>-999</v>
      </c>
      <c r="BE3465" s="304">
        <v>-999</v>
      </c>
      <c r="BF3465" s="304">
        <v>-999</v>
      </c>
      <c r="BG3465" s="304">
        <v>-999</v>
      </c>
      <c r="BH3465" s="304">
        <v>-999</v>
      </c>
      <c r="BI3465" s="304">
        <v>-999</v>
      </c>
      <c r="BJ3465" s="304" t="s">
        <v>4954</v>
      </c>
      <c r="BK3465" s="304" t="s">
        <v>4954</v>
      </c>
      <c r="BL3465" s="304" t="s">
        <v>4954</v>
      </c>
    </row>
    <row r="3466" spans="1:64" ht="15" customHeight="1" x14ac:dyDescent="0.2">
      <c r="A3466" s="304" t="s">
        <v>4931</v>
      </c>
      <c r="B3466" s="304" t="s">
        <v>5975</v>
      </c>
      <c r="C3466" s="304">
        <v>3642</v>
      </c>
      <c r="D3466" s="349" t="s">
        <v>1365</v>
      </c>
      <c r="E3466" s="304">
        <v>-999</v>
      </c>
      <c r="F3466" s="304"/>
      <c r="G3466" s="324">
        <v>38.118609999999997</v>
      </c>
      <c r="H3466" s="324">
        <v>14.786110000000001</v>
      </c>
      <c r="I3466" s="324" t="s">
        <v>212</v>
      </c>
      <c r="J3466" s="368">
        <f>GEOMEAN(AV3466,AJ3466)</f>
        <v>620.56264792525178</v>
      </c>
      <c r="K3466" s="331">
        <f>GEOMEAN(AL3466,AW3466)</f>
        <v>0.39887341350358263</v>
      </c>
      <c r="L3466" s="304" t="str">
        <f t="shared" si="823"/>
        <v>C</v>
      </c>
      <c r="M3466" s="388" t="s">
        <v>6097</v>
      </c>
      <c r="N3466" s="304"/>
      <c r="O3466" s="304"/>
      <c r="P3466" s="356"/>
      <c r="Q3466" s="356"/>
      <c r="R3466" s="304"/>
      <c r="S3466" s="356"/>
      <c r="T3466" s="304"/>
      <c r="U3466" s="356"/>
      <c r="V3466" s="304"/>
      <c r="W3466" s="308" t="s">
        <v>900</v>
      </c>
      <c r="X3466" s="304" t="s">
        <v>232</v>
      </c>
      <c r="Y3466" s="366">
        <f t="shared" si="825"/>
        <v>506.6</v>
      </c>
      <c r="Z3466" s="304"/>
      <c r="AA3466" s="304"/>
      <c r="AB3466" s="304">
        <v>-999</v>
      </c>
      <c r="AC3466" s="304">
        <v>-999</v>
      </c>
      <c r="AD3466" s="366">
        <v>-999</v>
      </c>
      <c r="AE3466" s="304">
        <v>-999</v>
      </c>
      <c r="AF3466" s="304">
        <v>-999</v>
      </c>
      <c r="AG3466" s="304"/>
      <c r="AH3466" s="304">
        <v>0.13475899999999999</v>
      </c>
      <c r="AI3466" s="312"/>
      <c r="AJ3466" s="332">
        <v>742</v>
      </c>
      <c r="AK3466" s="304">
        <f t="shared" si="824"/>
        <v>690</v>
      </c>
      <c r="AL3466" s="363">
        <v>0.43</v>
      </c>
      <c r="AM3466" s="389" t="str">
        <f t="shared" si="827"/>
        <v/>
      </c>
      <c r="AN3466" s="304"/>
      <c r="AO3466" s="304"/>
      <c r="AP3466" s="312"/>
      <c r="AQ3466" s="312"/>
      <c r="AR3466" s="312"/>
      <c r="AS3466" s="304"/>
      <c r="AT3466" s="312"/>
      <c r="AU3466" s="329">
        <f>VLOOKUP(C3466,[1]world!$A$2:$B$3555,2,FALSE)</f>
        <v>1</v>
      </c>
      <c r="AV3466" s="329">
        <v>519</v>
      </c>
      <c r="AW3466" s="304">
        <v>0.37</v>
      </c>
      <c r="AX3466" s="304">
        <v>-999</v>
      </c>
      <c r="AY3466" s="304">
        <v>-999</v>
      </c>
      <c r="AZ3466" s="304">
        <v>-999</v>
      </c>
      <c r="BA3466" s="304">
        <v>-999</v>
      </c>
      <c r="BB3466" s="304">
        <v>-999</v>
      </c>
      <c r="BC3466" s="304">
        <v>-999</v>
      </c>
      <c r="BD3466" s="304">
        <v>-999</v>
      </c>
      <c r="BE3466" s="304">
        <v>-999</v>
      </c>
      <c r="BF3466" s="304">
        <v>-999</v>
      </c>
      <c r="BG3466" s="304">
        <v>-999</v>
      </c>
      <c r="BH3466" s="304">
        <v>-999</v>
      </c>
      <c r="BI3466" s="304">
        <v>-999</v>
      </c>
      <c r="BJ3466" s="304" t="s">
        <v>4954</v>
      </c>
      <c r="BK3466" s="304" t="s">
        <v>4954</v>
      </c>
      <c r="BL3466" s="304" t="s">
        <v>4954</v>
      </c>
    </row>
    <row r="3467" spans="1:64" ht="15" customHeight="1" x14ac:dyDescent="0.2">
      <c r="A3467" s="304" t="s">
        <v>4931</v>
      </c>
      <c r="B3467" s="304" t="s">
        <v>5975</v>
      </c>
      <c r="C3467" s="304">
        <v>3643</v>
      </c>
      <c r="D3467" s="349" t="s">
        <v>1366</v>
      </c>
      <c r="E3467" s="304">
        <v>-999</v>
      </c>
      <c r="F3467" s="304"/>
      <c r="G3467" s="324">
        <v>43.111579999999996</v>
      </c>
      <c r="H3467" s="324">
        <v>12.78467</v>
      </c>
      <c r="I3467" s="324" t="s">
        <v>212</v>
      </c>
      <c r="J3467" s="366">
        <v>428</v>
      </c>
      <c r="K3467" s="331">
        <v>0.1</v>
      </c>
      <c r="L3467" s="304" t="str">
        <f t="shared" si="823"/>
        <v>C</v>
      </c>
      <c r="M3467" s="388">
        <v>0</v>
      </c>
      <c r="N3467" s="304"/>
      <c r="O3467" s="304"/>
      <c r="P3467" s="356"/>
      <c r="Q3467" s="356"/>
      <c r="R3467" s="304" t="s">
        <v>4931</v>
      </c>
      <c r="S3467" s="356"/>
      <c r="T3467" s="304"/>
      <c r="U3467" s="356"/>
      <c r="V3467" s="304"/>
      <c r="W3467" s="308" t="s">
        <v>1408</v>
      </c>
      <c r="X3467" s="304" t="s">
        <v>213</v>
      </c>
      <c r="Y3467" s="366">
        <f t="shared" si="825"/>
        <v>274.5</v>
      </c>
      <c r="Z3467" s="304"/>
      <c r="AA3467" s="304"/>
      <c r="AB3467" s="304">
        <v>-999</v>
      </c>
      <c r="AC3467" s="304">
        <v>-999</v>
      </c>
      <c r="AD3467" s="366">
        <v>-999</v>
      </c>
      <c r="AE3467" s="304">
        <v>-999</v>
      </c>
      <c r="AF3467" s="304">
        <v>-999</v>
      </c>
      <c r="AG3467" s="304"/>
      <c r="AH3467" s="304"/>
      <c r="AI3467" s="312"/>
      <c r="AJ3467" s="332"/>
      <c r="AK3467" s="304">
        <f t="shared" si="824"/>
        <v>180</v>
      </c>
      <c r="AL3467" s="304"/>
      <c r="AM3467" s="389" t="str">
        <f t="shared" si="827"/>
        <v/>
      </c>
      <c r="AN3467" s="304"/>
      <c r="AO3467" s="304"/>
      <c r="AP3467" s="312"/>
      <c r="AQ3467" s="312"/>
      <c r="AR3467" s="312"/>
      <c r="AS3467" s="304"/>
      <c r="AT3467" s="312"/>
      <c r="AU3467" s="329">
        <f>VLOOKUP(C3467,[1]world!$A$2:$B$3555,2,FALSE)</f>
        <v>3</v>
      </c>
      <c r="AV3467" s="329">
        <v>547</v>
      </c>
      <c r="AW3467" s="304">
        <v>0.37</v>
      </c>
      <c r="AX3467" s="304">
        <v>-999</v>
      </c>
      <c r="AY3467" s="304">
        <v>-999</v>
      </c>
      <c r="AZ3467" s="304">
        <v>-999</v>
      </c>
      <c r="BA3467" s="304">
        <v>-999</v>
      </c>
      <c r="BB3467" s="304">
        <v>-999</v>
      </c>
      <c r="BC3467" s="304">
        <v>-999</v>
      </c>
      <c r="BD3467" s="304">
        <v>-999</v>
      </c>
      <c r="BE3467" s="304">
        <v>-999</v>
      </c>
      <c r="BF3467" s="304">
        <v>-999</v>
      </c>
      <c r="BG3467" s="304">
        <v>-999</v>
      </c>
      <c r="BH3467" s="304">
        <v>-999</v>
      </c>
      <c r="BI3467" s="304">
        <v>-999</v>
      </c>
      <c r="BJ3467" s="304" t="s">
        <v>4954</v>
      </c>
      <c r="BK3467" s="304" t="s">
        <v>4954</v>
      </c>
      <c r="BL3467" s="304" t="s">
        <v>4954</v>
      </c>
    </row>
    <row r="3468" spans="1:64" ht="15" customHeight="1" x14ac:dyDescent="0.2">
      <c r="A3468" s="304" t="s">
        <v>4931</v>
      </c>
      <c r="B3468" s="304" t="s">
        <v>5975</v>
      </c>
      <c r="C3468" s="304">
        <v>3644</v>
      </c>
      <c r="D3468" s="349" t="s">
        <v>1367</v>
      </c>
      <c r="E3468" s="304">
        <v>-999</v>
      </c>
      <c r="F3468" s="304"/>
      <c r="G3468" s="324">
        <v>43.111579999999996</v>
      </c>
      <c r="H3468" s="324">
        <v>12.78467</v>
      </c>
      <c r="I3468" s="324" t="s">
        <v>212</v>
      </c>
      <c r="J3468" s="366">
        <v>428</v>
      </c>
      <c r="K3468" s="331">
        <v>0.1</v>
      </c>
      <c r="L3468" s="304" t="str">
        <f t="shared" si="823"/>
        <v>C</v>
      </c>
      <c r="M3468" s="388">
        <v>0</v>
      </c>
      <c r="N3468" s="304"/>
      <c r="O3468" s="304"/>
      <c r="P3468" s="356"/>
      <c r="Q3468" s="356"/>
      <c r="R3468" s="304" t="s">
        <v>4931</v>
      </c>
      <c r="S3468" s="356"/>
      <c r="T3468" s="304"/>
      <c r="U3468" s="356"/>
      <c r="V3468" s="304"/>
      <c r="W3468" s="308" t="s">
        <v>900</v>
      </c>
      <c r="X3468" s="304" t="s">
        <v>232</v>
      </c>
      <c r="Y3468" s="366">
        <f t="shared" si="825"/>
        <v>506.6</v>
      </c>
      <c r="Z3468" s="304"/>
      <c r="AA3468" s="304"/>
      <c r="AB3468" s="304">
        <v>-999</v>
      </c>
      <c r="AC3468" s="304">
        <v>-999</v>
      </c>
      <c r="AD3468" s="366">
        <v>-999</v>
      </c>
      <c r="AE3468" s="304">
        <v>-999</v>
      </c>
      <c r="AF3468" s="304">
        <v>-999</v>
      </c>
      <c r="AG3468" s="304"/>
      <c r="AH3468" s="304"/>
      <c r="AI3468" s="312"/>
      <c r="AJ3468" s="332"/>
      <c r="AK3468" s="304">
        <f t="shared" si="824"/>
        <v>180</v>
      </c>
      <c r="AL3468" s="304"/>
      <c r="AM3468" s="389" t="str">
        <f t="shared" si="827"/>
        <v/>
      </c>
      <c r="AN3468" s="304"/>
      <c r="AO3468" s="304"/>
      <c r="AP3468" s="312"/>
      <c r="AQ3468" s="312"/>
      <c r="AR3468" s="312"/>
      <c r="AS3468" s="304"/>
      <c r="AT3468" s="312"/>
      <c r="AU3468" s="329">
        <f>VLOOKUP(C3468,[1]world!$A$2:$B$3555,2,FALSE)</f>
        <v>3</v>
      </c>
      <c r="AV3468" s="329">
        <v>547</v>
      </c>
      <c r="AW3468" s="304">
        <v>0.37</v>
      </c>
      <c r="AX3468" s="304">
        <v>-999</v>
      </c>
      <c r="AY3468" s="304">
        <v>-999</v>
      </c>
      <c r="AZ3468" s="304">
        <v>-999</v>
      </c>
      <c r="BA3468" s="304">
        <v>-999</v>
      </c>
      <c r="BB3468" s="304">
        <v>-999</v>
      </c>
      <c r="BC3468" s="304">
        <v>-999</v>
      </c>
      <c r="BD3468" s="304">
        <v>-999</v>
      </c>
      <c r="BE3468" s="304">
        <v>-999</v>
      </c>
      <c r="BF3468" s="304">
        <v>-999</v>
      </c>
      <c r="BG3468" s="304">
        <v>-999</v>
      </c>
      <c r="BH3468" s="304">
        <v>-999</v>
      </c>
      <c r="BI3468" s="304">
        <v>-999</v>
      </c>
      <c r="BJ3468" s="304" t="s">
        <v>4954</v>
      </c>
      <c r="BK3468" s="304" t="s">
        <v>4954</v>
      </c>
      <c r="BL3468" s="304" t="s">
        <v>4954</v>
      </c>
    </row>
    <row r="3469" spans="1:64" ht="15" customHeight="1" x14ac:dyDescent="0.2">
      <c r="A3469" s="304" t="s">
        <v>4931</v>
      </c>
      <c r="B3469" s="304" t="s">
        <v>5975</v>
      </c>
      <c r="C3469" s="304">
        <v>3645</v>
      </c>
      <c r="D3469" s="349" t="s">
        <v>1368</v>
      </c>
      <c r="E3469" s="304">
        <v>-999</v>
      </c>
      <c r="F3469" s="304"/>
      <c r="G3469" s="324">
        <v>43.102780000000003</v>
      </c>
      <c r="H3469" s="324">
        <v>12.80528</v>
      </c>
      <c r="I3469" s="324" t="s">
        <v>212</v>
      </c>
      <c r="J3469" s="366">
        <v>442</v>
      </c>
      <c r="K3469" s="331">
        <v>0.1</v>
      </c>
      <c r="L3469" s="304" t="str">
        <f t="shared" si="823"/>
        <v>C</v>
      </c>
      <c r="M3469" s="388">
        <v>0</v>
      </c>
      <c r="N3469" s="304"/>
      <c r="O3469" s="304"/>
      <c r="P3469" s="356"/>
      <c r="Q3469" s="356"/>
      <c r="R3469" s="304" t="s">
        <v>4931</v>
      </c>
      <c r="S3469" s="356"/>
      <c r="T3469" s="304"/>
      <c r="U3469" s="356"/>
      <c r="V3469" s="304"/>
      <c r="W3469" s="308" t="s">
        <v>900</v>
      </c>
      <c r="X3469" s="304" t="s">
        <v>232</v>
      </c>
      <c r="Y3469" s="366">
        <f t="shared" si="825"/>
        <v>506.6</v>
      </c>
      <c r="Z3469" s="304"/>
      <c r="AA3469" s="304"/>
      <c r="AB3469" s="304">
        <v>-999</v>
      </c>
      <c r="AC3469" s="304">
        <v>-999</v>
      </c>
      <c r="AD3469" s="366">
        <v>-999</v>
      </c>
      <c r="AE3469" s="304">
        <v>-999</v>
      </c>
      <c r="AF3469" s="304">
        <v>-999</v>
      </c>
      <c r="AG3469" s="304"/>
      <c r="AH3469" s="304"/>
      <c r="AI3469" s="312"/>
      <c r="AJ3469" s="332"/>
      <c r="AK3469" s="304">
        <f t="shared" si="824"/>
        <v>180</v>
      </c>
      <c r="AL3469" s="304"/>
      <c r="AM3469" s="389" t="str">
        <f t="shared" si="827"/>
        <v/>
      </c>
      <c r="AN3469" s="304"/>
      <c r="AO3469" s="304"/>
      <c r="AP3469" s="312"/>
      <c r="AQ3469" s="312"/>
      <c r="AR3469" s="312"/>
      <c r="AS3469" s="304"/>
      <c r="AT3469" s="312"/>
      <c r="AU3469" s="329">
        <f>VLOOKUP(C3469,[1]world!$A$2:$B$3555,2,FALSE)</f>
        <v>3</v>
      </c>
      <c r="AV3469" s="329">
        <v>547</v>
      </c>
      <c r="AW3469" s="304">
        <v>0.37</v>
      </c>
      <c r="AX3469" s="304">
        <v>-999</v>
      </c>
      <c r="AY3469" s="304">
        <v>-999</v>
      </c>
      <c r="AZ3469" s="304">
        <v>-999</v>
      </c>
      <c r="BA3469" s="304">
        <v>-999</v>
      </c>
      <c r="BB3469" s="304">
        <v>-999</v>
      </c>
      <c r="BC3469" s="304">
        <v>-999</v>
      </c>
      <c r="BD3469" s="304">
        <v>-999</v>
      </c>
      <c r="BE3469" s="304">
        <v>-999</v>
      </c>
      <c r="BF3469" s="304">
        <v>-999</v>
      </c>
      <c r="BG3469" s="304">
        <v>-999</v>
      </c>
      <c r="BH3469" s="304">
        <v>-999</v>
      </c>
      <c r="BI3469" s="304">
        <v>-999</v>
      </c>
      <c r="BJ3469" s="304" t="s">
        <v>4954</v>
      </c>
      <c r="BK3469" s="304" t="s">
        <v>4954</v>
      </c>
      <c r="BL3469" s="304" t="s">
        <v>4954</v>
      </c>
    </row>
    <row r="3470" spans="1:64" ht="15" customHeight="1" x14ac:dyDescent="0.2">
      <c r="A3470" s="304" t="s">
        <v>4931</v>
      </c>
      <c r="B3470" s="304" t="s">
        <v>5975</v>
      </c>
      <c r="C3470" s="304">
        <v>3646</v>
      </c>
      <c r="D3470" s="349" t="s">
        <v>1369</v>
      </c>
      <c r="E3470" s="304">
        <v>-999</v>
      </c>
      <c r="F3470" s="304"/>
      <c r="G3470" s="324">
        <v>43.149169999999998</v>
      </c>
      <c r="H3470" s="324">
        <v>12.797219999999999</v>
      </c>
      <c r="I3470" s="324" t="s">
        <v>212</v>
      </c>
      <c r="J3470" s="366">
        <v>694</v>
      </c>
      <c r="K3470" s="331">
        <v>0.1</v>
      </c>
      <c r="L3470" s="304" t="str">
        <f t="shared" si="823"/>
        <v>C</v>
      </c>
      <c r="M3470" s="388">
        <v>0</v>
      </c>
      <c r="N3470" s="304"/>
      <c r="O3470" s="304"/>
      <c r="P3470" s="356"/>
      <c r="Q3470" s="356"/>
      <c r="R3470" s="304" t="s">
        <v>4931</v>
      </c>
      <c r="S3470" s="356"/>
      <c r="T3470" s="304"/>
      <c r="U3470" s="356"/>
      <c r="V3470" s="304"/>
      <c r="W3470" s="308" t="s">
        <v>900</v>
      </c>
      <c r="X3470" s="304" t="s">
        <v>232</v>
      </c>
      <c r="Y3470" s="366">
        <f t="shared" si="825"/>
        <v>506.6</v>
      </c>
      <c r="Z3470" s="304"/>
      <c r="AA3470" s="304"/>
      <c r="AB3470" s="304">
        <v>-999</v>
      </c>
      <c r="AC3470" s="304">
        <v>-999</v>
      </c>
      <c r="AD3470" s="366">
        <v>-999</v>
      </c>
      <c r="AE3470" s="304">
        <v>-999</v>
      </c>
      <c r="AF3470" s="304">
        <v>-999</v>
      </c>
      <c r="AG3470" s="304"/>
      <c r="AH3470" s="304"/>
      <c r="AI3470" s="312"/>
      <c r="AJ3470" s="332"/>
      <c r="AK3470" s="304">
        <f t="shared" si="824"/>
        <v>180</v>
      </c>
      <c r="AL3470" s="304"/>
      <c r="AM3470" s="389" t="str">
        <f t="shared" si="827"/>
        <v/>
      </c>
      <c r="AN3470" s="304"/>
      <c r="AO3470" s="304"/>
      <c r="AP3470" s="312"/>
      <c r="AQ3470" s="312"/>
      <c r="AR3470" s="312"/>
      <c r="AS3470" s="304"/>
      <c r="AT3470" s="312"/>
      <c r="AU3470" s="329">
        <f>VLOOKUP(C3470,[1]world!$A$2:$B$3555,2,FALSE)</f>
        <v>3</v>
      </c>
      <c r="AV3470" s="329">
        <v>547</v>
      </c>
      <c r="AW3470" s="304">
        <v>0.37</v>
      </c>
      <c r="AX3470" s="304">
        <v>-999</v>
      </c>
      <c r="AY3470" s="304">
        <v>-999</v>
      </c>
      <c r="AZ3470" s="304">
        <v>-999</v>
      </c>
      <c r="BA3470" s="304">
        <v>-999</v>
      </c>
      <c r="BB3470" s="304">
        <v>-999</v>
      </c>
      <c r="BC3470" s="304">
        <v>-999</v>
      </c>
      <c r="BD3470" s="304">
        <v>-999</v>
      </c>
      <c r="BE3470" s="304">
        <v>-999</v>
      </c>
      <c r="BF3470" s="304">
        <v>-999</v>
      </c>
      <c r="BG3470" s="304">
        <v>-999</v>
      </c>
      <c r="BH3470" s="304">
        <v>-999</v>
      </c>
      <c r="BI3470" s="304">
        <v>-999</v>
      </c>
      <c r="BJ3470" s="304" t="s">
        <v>4954</v>
      </c>
      <c r="BK3470" s="304" t="s">
        <v>4954</v>
      </c>
      <c r="BL3470" s="304" t="s">
        <v>4954</v>
      </c>
    </row>
    <row r="3471" spans="1:64" ht="15" customHeight="1" x14ac:dyDescent="0.2">
      <c r="A3471" s="304" t="s">
        <v>4931</v>
      </c>
      <c r="B3471" s="304" t="s">
        <v>5975</v>
      </c>
      <c r="C3471" s="304">
        <v>3647</v>
      </c>
      <c r="D3471" s="349" t="s">
        <v>1370</v>
      </c>
      <c r="E3471" s="304">
        <v>-999</v>
      </c>
      <c r="F3471" s="304"/>
      <c r="G3471" s="324">
        <v>42.79139</v>
      </c>
      <c r="H3471" s="324">
        <v>13.09639</v>
      </c>
      <c r="I3471" s="324" t="s">
        <v>212</v>
      </c>
      <c r="J3471" s="366">
        <v>678</v>
      </c>
      <c r="K3471" s="331">
        <v>0.1</v>
      </c>
      <c r="L3471" s="304" t="str">
        <f t="shared" si="823"/>
        <v>C</v>
      </c>
      <c r="M3471" s="388">
        <v>0</v>
      </c>
      <c r="N3471" s="304"/>
      <c r="O3471" s="304"/>
      <c r="P3471" s="356"/>
      <c r="Q3471" s="356"/>
      <c r="R3471" s="304" t="s">
        <v>4931</v>
      </c>
      <c r="S3471" s="356"/>
      <c r="T3471" s="304"/>
      <c r="U3471" s="356"/>
      <c r="V3471" s="304"/>
      <c r="W3471" s="308" t="s">
        <v>900</v>
      </c>
      <c r="X3471" s="304" t="s">
        <v>232</v>
      </c>
      <c r="Y3471" s="366">
        <f t="shared" si="825"/>
        <v>506.6</v>
      </c>
      <c r="Z3471" s="304"/>
      <c r="AA3471" s="304"/>
      <c r="AB3471" s="304">
        <v>-999</v>
      </c>
      <c r="AC3471" s="304">
        <v>-999</v>
      </c>
      <c r="AD3471" s="366">
        <v>-999</v>
      </c>
      <c r="AE3471" s="304">
        <v>-999</v>
      </c>
      <c r="AF3471" s="304">
        <v>-999</v>
      </c>
      <c r="AG3471" s="304"/>
      <c r="AH3471" s="304"/>
      <c r="AI3471" s="312"/>
      <c r="AJ3471" s="332"/>
      <c r="AK3471" s="304">
        <f t="shared" si="824"/>
        <v>180</v>
      </c>
      <c r="AL3471" s="304"/>
      <c r="AM3471" s="389" t="str">
        <f t="shared" si="827"/>
        <v/>
      </c>
      <c r="AN3471" s="304"/>
      <c r="AO3471" s="304"/>
      <c r="AP3471" s="312"/>
      <c r="AQ3471" s="312"/>
      <c r="AR3471" s="312"/>
      <c r="AS3471" s="304"/>
      <c r="AT3471" s="312"/>
      <c r="AU3471" s="329">
        <f>VLOOKUP(C3471,[1]world!$A$2:$B$3555,2,FALSE)</f>
        <v>3</v>
      </c>
      <c r="AV3471" s="329">
        <v>547</v>
      </c>
      <c r="AW3471" s="304">
        <v>0.37</v>
      </c>
      <c r="AX3471" s="304">
        <v>-999</v>
      </c>
      <c r="AY3471" s="304">
        <v>-999</v>
      </c>
      <c r="AZ3471" s="304">
        <v>-999</v>
      </c>
      <c r="BA3471" s="304">
        <v>-999</v>
      </c>
      <c r="BB3471" s="304">
        <v>-999</v>
      </c>
      <c r="BC3471" s="304">
        <v>-999</v>
      </c>
      <c r="BD3471" s="304">
        <v>-999</v>
      </c>
      <c r="BE3471" s="304">
        <v>-999</v>
      </c>
      <c r="BF3471" s="304">
        <v>-999</v>
      </c>
      <c r="BG3471" s="304">
        <v>-999</v>
      </c>
      <c r="BH3471" s="304">
        <v>-999</v>
      </c>
      <c r="BI3471" s="304">
        <v>-999</v>
      </c>
      <c r="BJ3471" s="304" t="s">
        <v>4954</v>
      </c>
      <c r="BK3471" s="304" t="s">
        <v>4954</v>
      </c>
      <c r="BL3471" s="304" t="s">
        <v>4954</v>
      </c>
    </row>
    <row r="3472" spans="1:64" ht="15" customHeight="1" x14ac:dyDescent="0.2">
      <c r="A3472" s="304" t="s">
        <v>4931</v>
      </c>
      <c r="B3472" s="304" t="s">
        <v>5975</v>
      </c>
      <c r="C3472" s="304">
        <v>3648</v>
      </c>
      <c r="D3472" s="349" t="s">
        <v>1371</v>
      </c>
      <c r="E3472" s="304">
        <v>-999</v>
      </c>
      <c r="F3472" s="304"/>
      <c r="G3472" s="324">
        <v>42.795830000000002</v>
      </c>
      <c r="H3472" s="324">
        <v>13.088609999999999</v>
      </c>
      <c r="I3472" s="324" t="s">
        <v>212</v>
      </c>
      <c r="J3472" s="366">
        <v>218</v>
      </c>
      <c r="K3472" s="331">
        <v>0.1</v>
      </c>
      <c r="L3472" s="304" t="str">
        <f t="shared" si="823"/>
        <v>D</v>
      </c>
      <c r="M3472" s="388">
        <v>0</v>
      </c>
      <c r="N3472" s="304"/>
      <c r="O3472" s="304"/>
      <c r="P3472" s="356"/>
      <c r="Q3472" s="356"/>
      <c r="R3472" s="304" t="s">
        <v>4931</v>
      </c>
      <c r="S3472" s="356"/>
      <c r="T3472" s="304"/>
      <c r="U3472" s="356"/>
      <c r="V3472" s="304"/>
      <c r="W3472" s="308" t="s">
        <v>624</v>
      </c>
      <c r="X3472" s="304">
        <v>-999</v>
      </c>
      <c r="Y3472" s="366" t="str">
        <f t="shared" si="825"/>
        <v>-</v>
      </c>
      <c r="Z3472" s="304"/>
      <c r="AA3472" s="304"/>
      <c r="AB3472" s="304">
        <v>-999</v>
      </c>
      <c r="AC3472" s="304">
        <v>-999</v>
      </c>
      <c r="AD3472" s="366">
        <v>-999</v>
      </c>
      <c r="AE3472" s="304">
        <v>-999</v>
      </c>
      <c r="AF3472" s="304">
        <v>-999</v>
      </c>
      <c r="AG3472" s="304"/>
      <c r="AH3472" s="304"/>
      <c r="AI3472" s="312"/>
      <c r="AJ3472" s="332"/>
      <c r="AK3472" s="304">
        <f t="shared" si="824"/>
        <v>180</v>
      </c>
      <c r="AL3472" s="304"/>
      <c r="AM3472" s="389" t="str">
        <f t="shared" si="827"/>
        <v/>
      </c>
      <c r="AN3472" s="304"/>
      <c r="AO3472" s="304"/>
      <c r="AP3472" s="312"/>
      <c r="AQ3472" s="312"/>
      <c r="AR3472" s="312"/>
      <c r="AS3472" s="304"/>
      <c r="AT3472" s="312"/>
      <c r="AU3472" s="329">
        <f>VLOOKUP(C3472,[1]world!$A$2:$B$3555,2,FALSE)</f>
        <v>1</v>
      </c>
      <c r="AV3472" s="329">
        <v>519</v>
      </c>
      <c r="AW3472" s="304">
        <v>0.37</v>
      </c>
      <c r="AX3472" s="304">
        <v>-999</v>
      </c>
      <c r="AY3472" s="304">
        <v>-999</v>
      </c>
      <c r="AZ3472" s="304">
        <v>-999</v>
      </c>
      <c r="BA3472" s="304">
        <v>-999</v>
      </c>
      <c r="BB3472" s="304">
        <v>-999</v>
      </c>
      <c r="BC3472" s="304">
        <v>-999</v>
      </c>
      <c r="BD3472" s="304">
        <v>-999</v>
      </c>
      <c r="BE3472" s="304">
        <v>-999</v>
      </c>
      <c r="BF3472" s="304">
        <v>-999</v>
      </c>
      <c r="BG3472" s="304">
        <v>-999</v>
      </c>
      <c r="BH3472" s="304">
        <v>-999</v>
      </c>
      <c r="BI3472" s="304">
        <v>-999</v>
      </c>
      <c r="BJ3472" s="304" t="s">
        <v>4954</v>
      </c>
      <c r="BK3472" s="304" t="s">
        <v>4954</v>
      </c>
      <c r="BL3472" s="304" t="s">
        <v>4954</v>
      </c>
    </row>
    <row r="3473" spans="1:64" ht="15" customHeight="1" x14ac:dyDescent="0.2">
      <c r="A3473" s="304" t="s">
        <v>4931</v>
      </c>
      <c r="B3473" s="304" t="s">
        <v>5975</v>
      </c>
      <c r="C3473" s="304">
        <v>3649</v>
      </c>
      <c r="D3473" s="349" t="s">
        <v>1372</v>
      </c>
      <c r="E3473" s="304">
        <v>-999</v>
      </c>
      <c r="F3473" s="304"/>
      <c r="G3473" s="324">
        <v>42.781419999999997</v>
      </c>
      <c r="H3473" s="324">
        <v>13.097</v>
      </c>
      <c r="I3473" s="324" t="s">
        <v>212</v>
      </c>
      <c r="J3473" s="366">
        <v>551</v>
      </c>
      <c r="K3473" s="331">
        <v>0.1</v>
      </c>
      <c r="L3473" s="304" t="str">
        <f t="shared" si="823"/>
        <v>C</v>
      </c>
      <c r="M3473" s="388">
        <v>0</v>
      </c>
      <c r="N3473" s="304"/>
      <c r="O3473" s="304"/>
      <c r="P3473" s="356"/>
      <c r="Q3473" s="356"/>
      <c r="R3473" s="304" t="s">
        <v>4931</v>
      </c>
      <c r="S3473" s="356"/>
      <c r="T3473" s="304"/>
      <c r="U3473" s="356"/>
      <c r="V3473" s="304"/>
      <c r="W3473" s="308" t="s">
        <v>624</v>
      </c>
      <c r="X3473" s="304">
        <v>-999</v>
      </c>
      <c r="Y3473" s="366" t="str">
        <f t="shared" si="825"/>
        <v>-</v>
      </c>
      <c r="Z3473" s="304"/>
      <c r="AA3473" s="304"/>
      <c r="AB3473" s="304">
        <v>-999</v>
      </c>
      <c r="AC3473" s="304">
        <v>-999</v>
      </c>
      <c r="AD3473" s="366">
        <v>-999</v>
      </c>
      <c r="AE3473" s="304">
        <v>-999</v>
      </c>
      <c r="AF3473" s="304">
        <v>-999</v>
      </c>
      <c r="AG3473" s="304"/>
      <c r="AH3473" s="304"/>
      <c r="AI3473" s="312"/>
      <c r="AJ3473" s="332"/>
      <c r="AK3473" s="304">
        <f t="shared" si="824"/>
        <v>180</v>
      </c>
      <c r="AL3473" s="304"/>
      <c r="AM3473" s="389" t="str">
        <f t="shared" si="827"/>
        <v/>
      </c>
      <c r="AN3473" s="304"/>
      <c r="AO3473" s="304"/>
      <c r="AP3473" s="312"/>
      <c r="AQ3473" s="312"/>
      <c r="AR3473" s="312"/>
      <c r="AS3473" s="304"/>
      <c r="AT3473" s="312"/>
      <c r="AU3473" s="329">
        <f>VLOOKUP(C3473,[1]world!$A$2:$B$3555,2,FALSE)</f>
        <v>3</v>
      </c>
      <c r="AV3473" s="329">
        <v>547</v>
      </c>
      <c r="AW3473" s="304">
        <v>0.37</v>
      </c>
      <c r="AX3473" s="304">
        <v>-999</v>
      </c>
      <c r="AY3473" s="304">
        <v>-999</v>
      </c>
      <c r="AZ3473" s="304">
        <v>-999</v>
      </c>
      <c r="BA3473" s="304">
        <v>-999</v>
      </c>
      <c r="BB3473" s="304">
        <v>-999</v>
      </c>
      <c r="BC3473" s="304">
        <v>-999</v>
      </c>
      <c r="BD3473" s="304">
        <v>-999</v>
      </c>
      <c r="BE3473" s="304">
        <v>-999</v>
      </c>
      <c r="BF3473" s="304">
        <v>-999</v>
      </c>
      <c r="BG3473" s="304">
        <v>-999</v>
      </c>
      <c r="BH3473" s="304">
        <v>-999</v>
      </c>
      <c r="BI3473" s="304">
        <v>-999</v>
      </c>
      <c r="BJ3473" s="304" t="s">
        <v>4954</v>
      </c>
      <c r="BK3473" s="304" t="s">
        <v>4954</v>
      </c>
      <c r="BL3473" s="304" t="s">
        <v>4954</v>
      </c>
    </row>
    <row r="3474" spans="1:64" ht="15" customHeight="1" x14ac:dyDescent="0.2">
      <c r="A3474" s="304" t="s">
        <v>4931</v>
      </c>
      <c r="B3474" s="304" t="s">
        <v>5975</v>
      </c>
      <c r="C3474" s="304">
        <v>3650</v>
      </c>
      <c r="D3474" s="349" t="s">
        <v>1373</v>
      </c>
      <c r="E3474" s="304">
        <v>-999</v>
      </c>
      <c r="F3474" s="304"/>
      <c r="G3474" s="324">
        <v>38.134419999999999</v>
      </c>
      <c r="H3474" s="324">
        <v>14.97505</v>
      </c>
      <c r="I3474" s="324" t="s">
        <v>212</v>
      </c>
      <c r="J3474" s="368">
        <f>GEOMEAN(AV3474,AJ3474)</f>
        <v>441.28448873714109</v>
      </c>
      <c r="K3474" s="331">
        <f t="shared" ref="K3474:K3477" si="828">GEOMEAN(AL3474,AW3474)</f>
        <v>0.39887341350358263</v>
      </c>
      <c r="L3474" s="304" t="str">
        <f t="shared" si="823"/>
        <v>C</v>
      </c>
      <c r="M3474" s="388" t="s">
        <v>6097</v>
      </c>
      <c r="N3474" s="304"/>
      <c r="O3474" s="304"/>
      <c r="P3474" s="356"/>
      <c r="Q3474" s="356"/>
      <c r="R3474" s="304"/>
      <c r="S3474" s="356"/>
      <c r="T3474" s="304"/>
      <c r="U3474" s="356"/>
      <c r="V3474" s="304"/>
      <c r="W3474" s="308" t="s">
        <v>624</v>
      </c>
      <c r="X3474" s="304">
        <v>-999</v>
      </c>
      <c r="Y3474" s="366" t="str">
        <f t="shared" si="825"/>
        <v>-</v>
      </c>
      <c r="Z3474" s="304"/>
      <c r="AA3474" s="304"/>
      <c r="AB3474" s="304">
        <v>-999</v>
      </c>
      <c r="AC3474" s="304">
        <v>-999</v>
      </c>
      <c r="AD3474" s="366">
        <v>-999</v>
      </c>
      <c r="AE3474" s="304">
        <v>-999</v>
      </c>
      <c r="AF3474" s="304">
        <v>-999</v>
      </c>
      <c r="AG3474" s="304"/>
      <c r="AH3474" s="304">
        <v>1.7471799999999999E-2</v>
      </c>
      <c r="AI3474" s="312"/>
      <c r="AJ3474" s="332">
        <v>356</v>
      </c>
      <c r="AK3474" s="304">
        <f t="shared" si="824"/>
        <v>270</v>
      </c>
      <c r="AL3474" s="363">
        <v>0.43</v>
      </c>
      <c r="AM3474" s="389" t="str">
        <f t="shared" si="827"/>
        <v/>
      </c>
      <c r="AN3474" s="304"/>
      <c r="AO3474" s="304"/>
      <c r="AP3474" s="312"/>
      <c r="AQ3474" s="312"/>
      <c r="AR3474" s="312"/>
      <c r="AS3474" s="304"/>
      <c r="AT3474" s="312"/>
      <c r="AU3474" s="329">
        <f>VLOOKUP(C3474,[1]world!$A$2:$B$3555,2,FALSE)</f>
        <v>3</v>
      </c>
      <c r="AV3474" s="329">
        <v>547</v>
      </c>
      <c r="AW3474" s="304">
        <v>0.37</v>
      </c>
      <c r="AX3474" s="304">
        <v>-999</v>
      </c>
      <c r="AY3474" s="304">
        <v>-999</v>
      </c>
      <c r="AZ3474" s="304">
        <v>-999</v>
      </c>
      <c r="BA3474" s="304">
        <v>-999</v>
      </c>
      <c r="BB3474" s="304">
        <v>-999</v>
      </c>
      <c r="BC3474" s="304">
        <v>-999</v>
      </c>
      <c r="BD3474" s="304">
        <v>-999</v>
      </c>
      <c r="BE3474" s="304">
        <v>-999</v>
      </c>
      <c r="BF3474" s="304">
        <v>-999</v>
      </c>
      <c r="BG3474" s="304">
        <v>-999</v>
      </c>
      <c r="BH3474" s="304">
        <v>-999</v>
      </c>
      <c r="BI3474" s="304">
        <v>-999</v>
      </c>
      <c r="BJ3474" s="304" t="s">
        <v>4954</v>
      </c>
      <c r="BK3474" s="304" t="s">
        <v>4954</v>
      </c>
      <c r="BL3474" s="304" t="s">
        <v>4954</v>
      </c>
    </row>
    <row r="3475" spans="1:64" ht="15" customHeight="1" x14ac:dyDescent="0.2">
      <c r="A3475" s="304" t="s">
        <v>4929</v>
      </c>
      <c r="B3475" s="304" t="s">
        <v>5975</v>
      </c>
      <c r="C3475" s="304">
        <v>3651</v>
      </c>
      <c r="D3475" s="349" t="s">
        <v>1374</v>
      </c>
      <c r="E3475" s="304">
        <v>-999</v>
      </c>
      <c r="F3475" s="304"/>
      <c r="G3475" s="324">
        <v>43.69556</v>
      </c>
      <c r="H3475" s="324">
        <v>12.498329999999999</v>
      </c>
      <c r="I3475" s="324" t="s">
        <v>212</v>
      </c>
      <c r="J3475" s="368">
        <f>GEOMEAN(AV3475,AJ3475)</f>
        <v>519</v>
      </c>
      <c r="K3475" s="331">
        <f t="shared" si="828"/>
        <v>0.27202941017470889</v>
      </c>
      <c r="L3475" s="304" t="str">
        <f t="shared" si="823"/>
        <v>C</v>
      </c>
      <c r="M3475" s="388" t="s">
        <v>6097</v>
      </c>
      <c r="N3475" s="304"/>
      <c r="O3475" s="304"/>
      <c r="P3475" s="356"/>
      <c r="Q3475" s="356"/>
      <c r="R3475" s="304"/>
      <c r="S3475" s="356"/>
      <c r="T3475" s="304"/>
      <c r="U3475" s="356"/>
      <c r="V3475" s="304"/>
      <c r="W3475" s="308" t="s">
        <v>624</v>
      </c>
      <c r="X3475" s="304">
        <v>-999</v>
      </c>
      <c r="Y3475" s="366" t="str">
        <f t="shared" si="825"/>
        <v>-</v>
      </c>
      <c r="Z3475" s="304"/>
      <c r="AA3475" s="304"/>
      <c r="AB3475" s="304">
        <v>-999</v>
      </c>
      <c r="AC3475" s="304">
        <v>-999</v>
      </c>
      <c r="AD3475" s="366">
        <v>-999</v>
      </c>
      <c r="AE3475" s="304">
        <v>-999</v>
      </c>
      <c r="AF3475" s="304">
        <v>-999</v>
      </c>
      <c r="AG3475" s="304"/>
      <c r="AH3475" s="304">
        <v>1.0000000000000001E-5</v>
      </c>
      <c r="AI3475" s="312"/>
      <c r="AJ3475" s="332"/>
      <c r="AK3475" s="304">
        <f t="shared" si="824"/>
        <v>180</v>
      </c>
      <c r="AL3475" s="304">
        <v>0.2</v>
      </c>
      <c r="AM3475" s="389" t="str">
        <f t="shared" si="827"/>
        <v/>
      </c>
      <c r="AN3475" s="304"/>
      <c r="AO3475" s="304"/>
      <c r="AP3475" s="312"/>
      <c r="AQ3475" s="312"/>
      <c r="AR3475" s="312"/>
      <c r="AS3475" s="304"/>
      <c r="AT3475" s="312"/>
      <c r="AU3475" s="329">
        <f>VLOOKUP(C3475,[1]world!$A$2:$B$3555,2,FALSE)</f>
        <v>1</v>
      </c>
      <c r="AV3475" s="329">
        <v>519</v>
      </c>
      <c r="AW3475" s="304">
        <v>0.37</v>
      </c>
      <c r="AX3475" s="304">
        <v>-999</v>
      </c>
      <c r="AY3475" s="304">
        <v>-999</v>
      </c>
      <c r="AZ3475" s="304">
        <v>-999</v>
      </c>
      <c r="BA3475" s="304">
        <v>-999</v>
      </c>
      <c r="BB3475" s="304">
        <v>-999</v>
      </c>
      <c r="BC3475" s="304">
        <v>-999</v>
      </c>
      <c r="BD3475" s="304">
        <v>-999</v>
      </c>
      <c r="BE3475" s="304">
        <v>-999</v>
      </c>
      <c r="BF3475" s="304">
        <v>-999</v>
      </c>
      <c r="BG3475" s="304">
        <v>-999</v>
      </c>
      <c r="BH3475" s="304">
        <v>-999</v>
      </c>
      <c r="BI3475" s="304">
        <v>-999</v>
      </c>
      <c r="BJ3475" s="304" t="s">
        <v>4954</v>
      </c>
      <c r="BK3475" s="304" t="s">
        <v>4954</v>
      </c>
      <c r="BL3475" s="304" t="s">
        <v>4954</v>
      </c>
    </row>
    <row r="3476" spans="1:64" ht="15" customHeight="1" x14ac:dyDescent="0.2">
      <c r="A3476" s="304" t="s">
        <v>4931</v>
      </c>
      <c r="B3476" s="304" t="s">
        <v>5975</v>
      </c>
      <c r="C3476" s="304">
        <v>3652</v>
      </c>
      <c r="D3476" s="349" t="s">
        <v>1375</v>
      </c>
      <c r="E3476" s="304">
        <v>-999</v>
      </c>
      <c r="F3476" s="304"/>
      <c r="G3476" s="324">
        <v>38.024439999999998</v>
      </c>
      <c r="H3476" s="324">
        <v>15.654439999999999</v>
      </c>
      <c r="I3476" s="324" t="s">
        <v>212</v>
      </c>
      <c r="J3476" s="368">
        <f>GEOMEAN(AV3476,AK3476)</f>
        <v>550.9854807524423</v>
      </c>
      <c r="K3476" s="331">
        <f t="shared" si="828"/>
        <v>0.39887341350358263</v>
      </c>
      <c r="L3476" s="304" t="str">
        <f t="shared" si="823"/>
        <v>C</v>
      </c>
      <c r="M3476" s="388" t="s">
        <v>6097</v>
      </c>
      <c r="N3476" s="304"/>
      <c r="O3476" s="304"/>
      <c r="P3476" s="356"/>
      <c r="Q3476" s="356"/>
      <c r="R3476" s="304"/>
      <c r="S3476" s="356"/>
      <c r="T3476" s="304"/>
      <c r="U3476" s="356"/>
      <c r="V3476" s="304"/>
      <c r="W3476" s="308" t="s">
        <v>624</v>
      </c>
      <c r="X3476" s="304">
        <v>-999</v>
      </c>
      <c r="Y3476" s="366" t="str">
        <f t="shared" si="825"/>
        <v>-</v>
      </c>
      <c r="Z3476" s="304"/>
      <c r="AA3476" s="304"/>
      <c r="AB3476" s="304">
        <v>-999</v>
      </c>
      <c r="AC3476" s="304">
        <v>-999</v>
      </c>
      <c r="AD3476" s="366">
        <v>-999</v>
      </c>
      <c r="AE3476" s="304">
        <v>-999</v>
      </c>
      <c r="AF3476" s="304">
        <v>-999</v>
      </c>
      <c r="AG3476" s="304"/>
      <c r="AH3476" s="304">
        <v>9.7211800000000001E-2</v>
      </c>
      <c r="AI3476" s="312"/>
      <c r="AJ3476" s="332">
        <v>613</v>
      </c>
      <c r="AK3476" s="304">
        <f t="shared" si="824"/>
        <v>555</v>
      </c>
      <c r="AL3476" s="363">
        <v>0.43</v>
      </c>
      <c r="AM3476" s="389" t="str">
        <f t="shared" si="827"/>
        <v/>
      </c>
      <c r="AN3476" s="304"/>
      <c r="AO3476" s="304"/>
      <c r="AP3476" s="312"/>
      <c r="AQ3476" s="312"/>
      <c r="AR3476" s="312"/>
      <c r="AS3476" s="304"/>
      <c r="AT3476" s="312"/>
      <c r="AU3476" s="329">
        <f>VLOOKUP(C3476,[1]world!$A$2:$B$3555,2,FALSE)</f>
        <v>3</v>
      </c>
      <c r="AV3476" s="329">
        <v>547</v>
      </c>
      <c r="AW3476" s="304">
        <v>0.37</v>
      </c>
      <c r="AX3476" s="304">
        <v>-999</v>
      </c>
      <c r="AY3476" s="304">
        <v>-999</v>
      </c>
      <c r="AZ3476" s="304">
        <v>-999</v>
      </c>
      <c r="BA3476" s="304">
        <v>-999</v>
      </c>
      <c r="BB3476" s="304">
        <v>-999</v>
      </c>
      <c r="BC3476" s="304">
        <v>-999</v>
      </c>
      <c r="BD3476" s="304">
        <v>-999</v>
      </c>
      <c r="BE3476" s="304">
        <v>-999</v>
      </c>
      <c r="BF3476" s="304">
        <v>-999</v>
      </c>
      <c r="BG3476" s="304">
        <v>-999</v>
      </c>
      <c r="BH3476" s="304">
        <v>-999</v>
      </c>
      <c r="BI3476" s="304">
        <v>-999</v>
      </c>
      <c r="BJ3476" s="304" t="s">
        <v>4954</v>
      </c>
      <c r="BK3476" s="304" t="s">
        <v>4954</v>
      </c>
      <c r="BL3476" s="304" t="s">
        <v>4954</v>
      </c>
    </row>
    <row r="3477" spans="1:64" ht="15" customHeight="1" x14ac:dyDescent="0.2">
      <c r="A3477" s="304" t="s">
        <v>4929</v>
      </c>
      <c r="B3477" s="304" t="s">
        <v>5975</v>
      </c>
      <c r="C3477" s="304">
        <v>3653</v>
      </c>
      <c r="D3477" s="349" t="s">
        <v>1376</v>
      </c>
      <c r="E3477" s="304">
        <v>-999</v>
      </c>
      <c r="F3477" s="304"/>
      <c r="G3477" s="324">
        <v>43.426670000000001</v>
      </c>
      <c r="H3477" s="324">
        <v>12.44861</v>
      </c>
      <c r="I3477" s="324" t="s">
        <v>212</v>
      </c>
      <c r="J3477" s="368">
        <f>GEOMEAN(AV3477,AJ3477)</f>
        <v>497</v>
      </c>
      <c r="K3477" s="331">
        <f t="shared" si="828"/>
        <v>0.27202941017470889</v>
      </c>
      <c r="L3477" s="304" t="str">
        <f t="shared" si="823"/>
        <v>C</v>
      </c>
      <c r="M3477" s="388" t="s">
        <v>6097</v>
      </c>
      <c r="N3477" s="304"/>
      <c r="O3477" s="304"/>
      <c r="P3477" s="356"/>
      <c r="Q3477" s="356"/>
      <c r="R3477" s="304"/>
      <c r="S3477" s="356"/>
      <c r="T3477" s="304"/>
      <c r="U3477" s="356"/>
      <c r="V3477" s="304"/>
      <c r="W3477" s="308" t="s">
        <v>624</v>
      </c>
      <c r="X3477" s="304">
        <v>-999</v>
      </c>
      <c r="Y3477" s="366" t="str">
        <f t="shared" si="825"/>
        <v>-</v>
      </c>
      <c r="Z3477" s="304"/>
      <c r="AA3477" s="304"/>
      <c r="AB3477" s="304">
        <v>-999</v>
      </c>
      <c r="AC3477" s="304">
        <v>-999</v>
      </c>
      <c r="AD3477" s="366">
        <v>-999</v>
      </c>
      <c r="AE3477" s="304">
        <v>-999</v>
      </c>
      <c r="AF3477" s="304">
        <v>-999</v>
      </c>
      <c r="AG3477" s="304"/>
      <c r="AH3477" s="304">
        <v>1.0000000000000001E-5</v>
      </c>
      <c r="AI3477" s="312"/>
      <c r="AJ3477" s="332"/>
      <c r="AK3477" s="304">
        <f t="shared" si="824"/>
        <v>180</v>
      </c>
      <c r="AL3477" s="304">
        <v>0.2</v>
      </c>
      <c r="AM3477" s="389" t="str">
        <f t="shared" si="827"/>
        <v/>
      </c>
      <c r="AN3477" s="304"/>
      <c r="AO3477" s="304"/>
      <c r="AP3477" s="312"/>
      <c r="AQ3477" s="312"/>
      <c r="AR3477" s="312"/>
      <c r="AS3477" s="304"/>
      <c r="AT3477" s="312"/>
      <c r="AU3477" s="329">
        <f>VLOOKUP(C3477,[1]world!$A$2:$B$3555,2,FALSE)</f>
        <v>9</v>
      </c>
      <c r="AV3477" s="329">
        <v>497</v>
      </c>
      <c r="AW3477" s="304">
        <v>0.37</v>
      </c>
      <c r="AX3477" s="304">
        <v>-999</v>
      </c>
      <c r="AY3477" s="304">
        <v>-999</v>
      </c>
      <c r="AZ3477" s="304">
        <v>-999</v>
      </c>
      <c r="BA3477" s="304">
        <v>-999</v>
      </c>
      <c r="BB3477" s="304">
        <v>-999</v>
      </c>
      <c r="BC3477" s="304">
        <v>-999</v>
      </c>
      <c r="BD3477" s="304">
        <v>-999</v>
      </c>
      <c r="BE3477" s="304">
        <v>-999</v>
      </c>
      <c r="BF3477" s="304">
        <v>-999</v>
      </c>
      <c r="BG3477" s="304">
        <v>-999</v>
      </c>
      <c r="BH3477" s="304">
        <v>-999</v>
      </c>
      <c r="BI3477" s="304">
        <v>-999</v>
      </c>
      <c r="BJ3477" s="304" t="s">
        <v>4954</v>
      </c>
      <c r="BK3477" s="304" t="s">
        <v>4954</v>
      </c>
      <c r="BL3477" s="304" t="s">
        <v>4954</v>
      </c>
    </row>
    <row r="3478" spans="1:64" ht="15" customHeight="1" x14ac:dyDescent="0.2">
      <c r="A3478" s="304" t="s">
        <v>4931</v>
      </c>
      <c r="B3478" s="304" t="s">
        <v>5975</v>
      </c>
      <c r="C3478" s="304">
        <v>3654</v>
      </c>
      <c r="D3478" s="349" t="s">
        <v>1377</v>
      </c>
      <c r="E3478" s="304">
        <v>-999</v>
      </c>
      <c r="F3478" s="304"/>
      <c r="G3478" s="324">
        <v>42.322220000000002</v>
      </c>
      <c r="H3478" s="324">
        <v>13.54</v>
      </c>
      <c r="I3478" s="324" t="s">
        <v>212</v>
      </c>
      <c r="J3478" s="368">
        <f>AV3478</f>
        <v>459</v>
      </c>
      <c r="K3478" s="331">
        <f t="shared" ref="K3478:K3479" si="829">AW3478</f>
        <v>0.37</v>
      </c>
      <c r="L3478" s="304" t="str">
        <f t="shared" si="823"/>
        <v>C</v>
      </c>
      <c r="M3478" s="388" t="s">
        <v>4997</v>
      </c>
      <c r="N3478" s="304"/>
      <c r="O3478" s="304"/>
      <c r="P3478" s="356"/>
      <c r="Q3478" s="356"/>
      <c r="R3478" s="304"/>
      <c r="S3478" s="356"/>
      <c r="T3478" s="304"/>
      <c r="U3478" s="356"/>
      <c r="V3478" s="304"/>
      <c r="W3478" s="308" t="s">
        <v>900</v>
      </c>
      <c r="X3478" s="304" t="s">
        <v>232</v>
      </c>
      <c r="Y3478" s="366">
        <f t="shared" si="825"/>
        <v>506.6</v>
      </c>
      <c r="Z3478" s="304"/>
      <c r="AA3478" s="304"/>
      <c r="AB3478" s="304">
        <v>-999</v>
      </c>
      <c r="AC3478" s="304">
        <v>-999</v>
      </c>
      <c r="AD3478" s="366">
        <v>-999</v>
      </c>
      <c r="AE3478" s="304">
        <v>-999</v>
      </c>
      <c r="AF3478" s="304">
        <v>-999</v>
      </c>
      <c r="AG3478" s="304"/>
      <c r="AH3478" s="304"/>
      <c r="AI3478" s="312"/>
      <c r="AJ3478" s="332"/>
      <c r="AK3478" s="304">
        <f t="shared" si="824"/>
        <v>180</v>
      </c>
      <c r="AL3478" s="304"/>
      <c r="AM3478" s="389" t="str">
        <f t="shared" si="827"/>
        <v/>
      </c>
      <c r="AN3478" s="304"/>
      <c r="AO3478" s="304"/>
      <c r="AP3478" s="312"/>
      <c r="AQ3478" s="312"/>
      <c r="AR3478" s="312"/>
      <c r="AS3478" s="304"/>
      <c r="AT3478" s="312"/>
      <c r="AU3478" s="329">
        <f>VLOOKUP(C3478,[1]world!$A$2:$B$3555,2,FALSE)</f>
        <v>4</v>
      </c>
      <c r="AV3478" s="329">
        <v>459</v>
      </c>
      <c r="AW3478" s="304">
        <v>0.37</v>
      </c>
      <c r="AX3478" s="304">
        <v>-999</v>
      </c>
      <c r="AY3478" s="304">
        <v>-999</v>
      </c>
      <c r="AZ3478" s="304">
        <v>-999</v>
      </c>
      <c r="BA3478" s="304">
        <v>-999</v>
      </c>
      <c r="BB3478" s="304">
        <v>-999</v>
      </c>
      <c r="BC3478" s="304">
        <v>-999</v>
      </c>
      <c r="BD3478" s="304">
        <v>-999</v>
      </c>
      <c r="BE3478" s="304">
        <v>-999</v>
      </c>
      <c r="BF3478" s="304">
        <v>-999</v>
      </c>
      <c r="BG3478" s="304">
        <v>-999</v>
      </c>
      <c r="BH3478" s="304">
        <v>-999</v>
      </c>
      <c r="BI3478" s="304">
        <v>-999</v>
      </c>
      <c r="BJ3478" s="304" t="s">
        <v>4954</v>
      </c>
      <c r="BK3478" s="304" t="s">
        <v>4954</v>
      </c>
      <c r="BL3478" s="304" t="s">
        <v>4954</v>
      </c>
    </row>
    <row r="3479" spans="1:64" ht="15" customHeight="1" x14ac:dyDescent="0.2">
      <c r="A3479" s="304" t="s">
        <v>4931</v>
      </c>
      <c r="B3479" s="304" t="s">
        <v>5975</v>
      </c>
      <c r="C3479" s="304">
        <v>3655</v>
      </c>
      <c r="D3479" s="349" t="s">
        <v>1378</v>
      </c>
      <c r="E3479" s="304">
        <v>-999</v>
      </c>
      <c r="F3479" s="304"/>
      <c r="G3479" s="324">
        <v>46.247999999999998</v>
      </c>
      <c r="H3479" s="324">
        <v>12.888</v>
      </c>
      <c r="I3479" s="324" t="s">
        <v>212</v>
      </c>
      <c r="J3479" s="368">
        <f>AV3479</f>
        <v>402</v>
      </c>
      <c r="K3479" s="331">
        <f t="shared" si="829"/>
        <v>0.37</v>
      </c>
      <c r="L3479" s="304" t="str">
        <f t="shared" si="823"/>
        <v>C</v>
      </c>
      <c r="M3479" s="388" t="s">
        <v>4997</v>
      </c>
      <c r="N3479" s="304"/>
      <c r="O3479" s="304"/>
      <c r="P3479" s="356"/>
      <c r="Q3479" s="356"/>
      <c r="R3479" s="304"/>
      <c r="S3479" s="356"/>
      <c r="T3479" s="304"/>
      <c r="U3479" s="356"/>
      <c r="V3479" s="304"/>
      <c r="W3479" s="308" t="s">
        <v>624</v>
      </c>
      <c r="X3479" s="304">
        <v>-999</v>
      </c>
      <c r="Y3479" s="366" t="str">
        <f t="shared" si="825"/>
        <v>-</v>
      </c>
      <c r="Z3479" s="304"/>
      <c r="AA3479" s="304"/>
      <c r="AB3479" s="304">
        <v>-999</v>
      </c>
      <c r="AC3479" s="304">
        <v>-999</v>
      </c>
      <c r="AD3479" s="366">
        <v>-999</v>
      </c>
      <c r="AE3479" s="304">
        <v>-999</v>
      </c>
      <c r="AF3479" s="304">
        <v>-999</v>
      </c>
      <c r="AG3479" s="304"/>
      <c r="AH3479" s="304"/>
      <c r="AI3479" s="312"/>
      <c r="AJ3479" s="332"/>
      <c r="AK3479" s="304">
        <f t="shared" si="824"/>
        <v>180</v>
      </c>
      <c r="AL3479" s="304"/>
      <c r="AM3479" s="389" t="str">
        <f t="shared" si="827"/>
        <v/>
      </c>
      <c r="AN3479" s="304"/>
      <c r="AO3479" s="304"/>
      <c r="AP3479" s="312"/>
      <c r="AQ3479" s="312"/>
      <c r="AR3479" s="312"/>
      <c r="AS3479" s="304"/>
      <c r="AT3479" s="312"/>
      <c r="AU3479" s="329">
        <f>VLOOKUP(C3479,[1]world!$A$2:$B$3555,2,FALSE)</f>
        <v>5</v>
      </c>
      <c r="AV3479" s="329">
        <v>402</v>
      </c>
      <c r="AW3479" s="304">
        <v>0.37</v>
      </c>
      <c r="AX3479" s="304">
        <v>-999</v>
      </c>
      <c r="AY3479" s="304">
        <v>-999</v>
      </c>
      <c r="AZ3479" s="304">
        <v>-999</v>
      </c>
      <c r="BA3479" s="304">
        <v>-999</v>
      </c>
      <c r="BB3479" s="304">
        <v>-999</v>
      </c>
      <c r="BC3479" s="304">
        <v>-999</v>
      </c>
      <c r="BD3479" s="304">
        <v>-999</v>
      </c>
      <c r="BE3479" s="304">
        <v>-999</v>
      </c>
      <c r="BF3479" s="304">
        <v>-999</v>
      </c>
      <c r="BG3479" s="304">
        <v>-999</v>
      </c>
      <c r="BH3479" s="304">
        <v>-999</v>
      </c>
      <c r="BI3479" s="304">
        <v>-999</v>
      </c>
      <c r="BJ3479" s="304" t="s">
        <v>4954</v>
      </c>
      <c r="BK3479" s="304" t="s">
        <v>4954</v>
      </c>
      <c r="BL3479" s="304" t="s">
        <v>4954</v>
      </c>
    </row>
    <row r="3480" spans="1:64" ht="15" customHeight="1" x14ac:dyDescent="0.2">
      <c r="A3480" s="304" t="s">
        <v>4931</v>
      </c>
      <c r="B3480" s="304" t="s">
        <v>5975</v>
      </c>
      <c r="C3480" s="304">
        <v>3656</v>
      </c>
      <c r="D3480" s="349" t="s">
        <v>1379</v>
      </c>
      <c r="E3480" s="304">
        <v>-999</v>
      </c>
      <c r="F3480" s="304"/>
      <c r="G3480" s="324">
        <v>40.871389999999998</v>
      </c>
      <c r="H3480" s="324">
        <v>15.186669999999999</v>
      </c>
      <c r="I3480" s="324" t="s">
        <v>212</v>
      </c>
      <c r="J3480" s="368">
        <f>GEOMEAN(AV3480,AJ3480)</f>
        <v>519</v>
      </c>
      <c r="K3480" s="331">
        <f t="shared" ref="K3480:K3481" si="830">GEOMEAN(AL3480,AW3480)</f>
        <v>0.27202941017470889</v>
      </c>
      <c r="L3480" s="304" t="str">
        <f t="shared" si="823"/>
        <v>C</v>
      </c>
      <c r="M3480" s="388" t="s">
        <v>6097</v>
      </c>
      <c r="N3480" s="304"/>
      <c r="O3480" s="304"/>
      <c r="P3480" s="356"/>
      <c r="Q3480" s="356"/>
      <c r="R3480" s="304"/>
      <c r="S3480" s="356"/>
      <c r="T3480" s="304"/>
      <c r="U3480" s="356"/>
      <c r="V3480" s="304"/>
      <c r="W3480" s="308" t="s">
        <v>900</v>
      </c>
      <c r="X3480" s="304" t="s">
        <v>232</v>
      </c>
      <c r="Y3480" s="366">
        <f t="shared" si="825"/>
        <v>506.6</v>
      </c>
      <c r="Z3480" s="304"/>
      <c r="AA3480" s="304"/>
      <c r="AB3480" s="304">
        <v>-999</v>
      </c>
      <c r="AC3480" s="304">
        <v>-999</v>
      </c>
      <c r="AD3480" s="366">
        <v>-999</v>
      </c>
      <c r="AE3480" s="304">
        <v>-999</v>
      </c>
      <c r="AF3480" s="304">
        <v>-999</v>
      </c>
      <c r="AG3480" s="304"/>
      <c r="AH3480" s="304">
        <v>1.0000000000000001E-5</v>
      </c>
      <c r="AI3480" s="312"/>
      <c r="AJ3480" s="332"/>
      <c r="AK3480" s="304">
        <f t="shared" si="824"/>
        <v>180</v>
      </c>
      <c r="AL3480" s="304">
        <v>0.2</v>
      </c>
      <c r="AM3480" s="389" t="str">
        <f t="shared" si="827"/>
        <v/>
      </c>
      <c r="AN3480" s="304"/>
      <c r="AO3480" s="304"/>
      <c r="AP3480" s="312"/>
      <c r="AQ3480" s="312"/>
      <c r="AR3480" s="312"/>
      <c r="AS3480" s="304"/>
      <c r="AT3480" s="312"/>
      <c r="AU3480" s="329">
        <f>VLOOKUP(C3480,[1]world!$A$2:$B$3555,2,FALSE)</f>
        <v>1</v>
      </c>
      <c r="AV3480" s="329">
        <v>519</v>
      </c>
      <c r="AW3480" s="304">
        <v>0.37</v>
      </c>
      <c r="AX3480" s="304">
        <v>-999</v>
      </c>
      <c r="AY3480" s="304">
        <v>-999</v>
      </c>
      <c r="AZ3480" s="304">
        <v>-999</v>
      </c>
      <c r="BA3480" s="304">
        <v>-999</v>
      </c>
      <c r="BB3480" s="304">
        <v>-999</v>
      </c>
      <c r="BC3480" s="304">
        <v>-999</v>
      </c>
      <c r="BD3480" s="304">
        <v>-999</v>
      </c>
      <c r="BE3480" s="304">
        <v>-999</v>
      </c>
      <c r="BF3480" s="304">
        <v>-999</v>
      </c>
      <c r="BG3480" s="304">
        <v>-999</v>
      </c>
      <c r="BH3480" s="304">
        <v>-999</v>
      </c>
      <c r="BI3480" s="304">
        <v>-999</v>
      </c>
      <c r="BJ3480" s="304" t="s">
        <v>4954</v>
      </c>
      <c r="BK3480" s="304" t="s">
        <v>4954</v>
      </c>
      <c r="BL3480" s="304" t="s">
        <v>4954</v>
      </c>
    </row>
    <row r="3481" spans="1:64" ht="15" customHeight="1" x14ac:dyDescent="0.2">
      <c r="A3481" s="304" t="s">
        <v>4931</v>
      </c>
      <c r="B3481" s="304" t="s">
        <v>5975</v>
      </c>
      <c r="C3481" s="304">
        <v>3657</v>
      </c>
      <c r="D3481" s="349" t="s">
        <v>1380</v>
      </c>
      <c r="E3481" s="304">
        <v>-999</v>
      </c>
      <c r="F3481" s="304"/>
      <c r="G3481" s="324">
        <v>42.430280000000003</v>
      </c>
      <c r="H3481" s="324">
        <v>12.821109999999999</v>
      </c>
      <c r="I3481" s="324" t="s">
        <v>212</v>
      </c>
      <c r="J3481" s="368">
        <f>GEOMEAN(AV3481,AK3481)</f>
        <v>313.06548835666956</v>
      </c>
      <c r="K3481" s="331">
        <f t="shared" si="830"/>
        <v>0.39887341350358263</v>
      </c>
      <c r="L3481" s="304" t="str">
        <f t="shared" si="823"/>
        <v>D</v>
      </c>
      <c r="M3481" s="388" t="s">
        <v>6097</v>
      </c>
      <c r="N3481" s="304"/>
      <c r="O3481" s="304"/>
      <c r="P3481" s="356"/>
      <c r="Q3481" s="356"/>
      <c r="R3481" s="304"/>
      <c r="S3481" s="356"/>
      <c r="T3481" s="304"/>
      <c r="U3481" s="356"/>
      <c r="V3481" s="304"/>
      <c r="W3481" s="308" t="s">
        <v>624</v>
      </c>
      <c r="X3481" s="304">
        <v>-999</v>
      </c>
      <c r="Y3481" s="366" t="str">
        <f t="shared" si="825"/>
        <v>-</v>
      </c>
      <c r="Z3481" s="304"/>
      <c r="AA3481" s="304"/>
      <c r="AB3481" s="304">
        <v>-999</v>
      </c>
      <c r="AC3481" s="304">
        <v>-999</v>
      </c>
      <c r="AD3481" s="366">
        <v>-999</v>
      </c>
      <c r="AE3481" s="304">
        <v>-999</v>
      </c>
      <c r="AF3481" s="304">
        <v>-999</v>
      </c>
      <c r="AG3481" s="304"/>
      <c r="AH3481" s="304">
        <v>6.2918000000000002E-3</v>
      </c>
      <c r="AI3481" s="312"/>
      <c r="AJ3481" s="332">
        <v>266</v>
      </c>
      <c r="AK3481" s="304">
        <f t="shared" si="824"/>
        <v>270</v>
      </c>
      <c r="AL3481" s="363">
        <v>0.43</v>
      </c>
      <c r="AM3481" s="389" t="str">
        <f t="shared" si="827"/>
        <v/>
      </c>
      <c r="AN3481" s="304"/>
      <c r="AO3481" s="304"/>
      <c r="AP3481" s="312"/>
      <c r="AQ3481" s="312"/>
      <c r="AR3481" s="312"/>
      <c r="AS3481" s="304"/>
      <c r="AT3481" s="312"/>
      <c r="AU3481" s="329">
        <f>VLOOKUP(C3481,[1]world!$A$2:$B$3555,2,FALSE)</f>
        <v>15</v>
      </c>
      <c r="AV3481" s="329">
        <v>363</v>
      </c>
      <c r="AW3481" s="304">
        <v>0.37</v>
      </c>
      <c r="AX3481" s="304">
        <v>-999</v>
      </c>
      <c r="AY3481" s="304">
        <v>-999</v>
      </c>
      <c r="AZ3481" s="304">
        <v>-999</v>
      </c>
      <c r="BA3481" s="304">
        <v>-999</v>
      </c>
      <c r="BB3481" s="304">
        <v>-999</v>
      </c>
      <c r="BC3481" s="304">
        <v>-999</v>
      </c>
      <c r="BD3481" s="304">
        <v>-999</v>
      </c>
      <c r="BE3481" s="304">
        <v>-999</v>
      </c>
      <c r="BF3481" s="304">
        <v>-999</v>
      </c>
      <c r="BG3481" s="304">
        <v>-999</v>
      </c>
      <c r="BH3481" s="304">
        <v>-999</v>
      </c>
      <c r="BI3481" s="304">
        <v>-999</v>
      </c>
      <c r="BJ3481" s="304" t="s">
        <v>4954</v>
      </c>
      <c r="BK3481" s="304" t="s">
        <v>4954</v>
      </c>
      <c r="BL3481" s="304" t="s">
        <v>4954</v>
      </c>
    </row>
    <row r="3482" spans="1:64" ht="15" customHeight="1" x14ac:dyDescent="0.2">
      <c r="A3482" s="304" t="s">
        <v>4901</v>
      </c>
      <c r="B3482" s="304" t="s">
        <v>5975</v>
      </c>
      <c r="C3482" s="304">
        <v>3658</v>
      </c>
      <c r="D3482" s="349" t="s">
        <v>1381</v>
      </c>
      <c r="E3482" s="304">
        <v>-999</v>
      </c>
      <c r="F3482" s="304"/>
      <c r="G3482" s="324" t="s">
        <v>4954</v>
      </c>
      <c r="H3482" s="324" t="s">
        <v>4954</v>
      </c>
      <c r="I3482" s="324" t="s">
        <v>212</v>
      </c>
      <c r="J3482" s="368" t="s">
        <v>4954</v>
      </c>
      <c r="K3482" s="331" t="s">
        <v>4954</v>
      </c>
      <c r="L3482" s="304" t="str">
        <f t="shared" si="823"/>
        <v>A</v>
      </c>
      <c r="M3482" s="388" t="s">
        <v>4954</v>
      </c>
      <c r="N3482" s="304"/>
      <c r="O3482" s="304" t="s">
        <v>4954</v>
      </c>
      <c r="P3482" s="356"/>
      <c r="Q3482" s="356"/>
      <c r="R3482" s="304"/>
      <c r="S3482" s="356"/>
      <c r="T3482" s="304"/>
      <c r="U3482" s="356"/>
      <c r="V3482" s="304"/>
      <c r="W3482" s="383" t="s">
        <v>900</v>
      </c>
      <c r="X3482" s="304" t="s">
        <v>232</v>
      </c>
      <c r="Y3482" s="366">
        <f t="shared" si="825"/>
        <v>506.6</v>
      </c>
      <c r="Z3482" s="304"/>
      <c r="AA3482" s="304"/>
      <c r="AB3482" s="304">
        <v>-999</v>
      </c>
      <c r="AC3482" s="304">
        <v>-999</v>
      </c>
      <c r="AD3482" s="366">
        <v>-999</v>
      </c>
      <c r="AE3482" s="304">
        <v>-999</v>
      </c>
      <c r="AF3482" s="304">
        <v>-999</v>
      </c>
      <c r="AG3482" s="304"/>
      <c r="AH3482" s="304"/>
      <c r="AI3482" s="312"/>
      <c r="AJ3482" s="332"/>
      <c r="AK3482" s="304">
        <f t="shared" si="824"/>
        <v>180</v>
      </c>
      <c r="AL3482" s="304"/>
      <c r="AM3482" s="389" t="str">
        <f t="shared" si="827"/>
        <v/>
      </c>
      <c r="AN3482" s="304"/>
      <c r="AO3482" s="304"/>
      <c r="AP3482" s="312"/>
      <c r="AQ3482" s="312"/>
      <c r="AR3482" s="312"/>
      <c r="AS3482" s="304"/>
      <c r="AT3482" s="312"/>
      <c r="AU3482" s="329">
        <f>VLOOKUP(C3482,[1]world!$A$2:$B$3555,2,FALSE)</f>
        <v>18</v>
      </c>
      <c r="AV3482" s="329"/>
      <c r="AW3482" s="304"/>
      <c r="AX3482" s="304">
        <v>-999</v>
      </c>
      <c r="AY3482" s="304">
        <v>-999</v>
      </c>
      <c r="AZ3482" s="304">
        <v>-999</v>
      </c>
      <c r="BA3482" s="304">
        <v>-999</v>
      </c>
      <c r="BB3482" s="304">
        <v>-999</v>
      </c>
      <c r="BC3482" s="304">
        <v>-999</v>
      </c>
      <c r="BD3482" s="304">
        <v>-999</v>
      </c>
      <c r="BE3482" s="304">
        <v>-999</v>
      </c>
      <c r="BF3482" s="304">
        <v>-999</v>
      </c>
      <c r="BG3482" s="304">
        <v>-999</v>
      </c>
      <c r="BH3482" s="304">
        <v>-999</v>
      </c>
      <c r="BI3482" s="304">
        <v>-999</v>
      </c>
      <c r="BJ3482" s="304" t="s">
        <v>4954</v>
      </c>
      <c r="BK3482" s="304" t="s">
        <v>4954</v>
      </c>
      <c r="BL3482" s="304" t="s">
        <v>4954</v>
      </c>
    </row>
    <row r="3483" spans="1:64" ht="15" customHeight="1" x14ac:dyDescent="0.2">
      <c r="A3483" s="304" t="s">
        <v>4931</v>
      </c>
      <c r="B3483" s="304" t="s">
        <v>5975</v>
      </c>
      <c r="C3483" s="304">
        <v>3659</v>
      </c>
      <c r="D3483" s="349" t="s">
        <v>1382</v>
      </c>
      <c r="E3483" s="304">
        <v>-999</v>
      </c>
      <c r="F3483" s="304"/>
      <c r="G3483" s="324">
        <v>39.619439999999997</v>
      </c>
      <c r="H3483" s="324">
        <v>16.171109999999999</v>
      </c>
      <c r="I3483" s="324" t="s">
        <v>212</v>
      </c>
      <c r="J3483" s="368">
        <f>AV3483</f>
        <v>547</v>
      </c>
      <c r="K3483" s="331">
        <f t="shared" ref="K3483:K3485" si="831">AW3483</f>
        <v>0.37</v>
      </c>
      <c r="L3483" s="304" t="str">
        <f t="shared" si="823"/>
        <v>C</v>
      </c>
      <c r="M3483" s="388" t="s">
        <v>4997</v>
      </c>
      <c r="N3483" s="304"/>
      <c r="O3483" s="304"/>
      <c r="P3483" s="356"/>
      <c r="Q3483" s="356"/>
      <c r="R3483" s="304"/>
      <c r="S3483" s="356"/>
      <c r="T3483" s="304"/>
      <c r="U3483" s="356"/>
      <c r="V3483" s="304"/>
      <c r="W3483" s="308" t="s">
        <v>900</v>
      </c>
      <c r="X3483" s="304" t="s">
        <v>232</v>
      </c>
      <c r="Y3483" s="366">
        <f t="shared" si="825"/>
        <v>506.6</v>
      </c>
      <c r="Z3483" s="304"/>
      <c r="AA3483" s="304"/>
      <c r="AB3483" s="304">
        <v>-999</v>
      </c>
      <c r="AC3483" s="304">
        <v>-999</v>
      </c>
      <c r="AD3483" s="366">
        <v>-999</v>
      </c>
      <c r="AE3483" s="304">
        <v>-999</v>
      </c>
      <c r="AF3483" s="304">
        <v>-999</v>
      </c>
      <c r="AG3483" s="304"/>
      <c r="AH3483" s="304"/>
      <c r="AI3483" s="312"/>
      <c r="AJ3483" s="332"/>
      <c r="AK3483" s="304">
        <f t="shared" si="824"/>
        <v>180</v>
      </c>
      <c r="AL3483" s="304"/>
      <c r="AM3483" s="389" t="str">
        <f t="shared" si="827"/>
        <v/>
      </c>
      <c r="AN3483" s="304"/>
      <c r="AO3483" s="304"/>
      <c r="AP3483" s="312"/>
      <c r="AQ3483" s="312"/>
      <c r="AR3483" s="312"/>
      <c r="AS3483" s="304"/>
      <c r="AT3483" s="312"/>
      <c r="AU3483" s="329">
        <f>VLOOKUP(C3483,[1]world!$A$2:$B$3555,2,FALSE)</f>
        <v>3</v>
      </c>
      <c r="AV3483" s="329">
        <v>547</v>
      </c>
      <c r="AW3483" s="304">
        <v>0.37</v>
      </c>
      <c r="AX3483" s="304">
        <v>-999</v>
      </c>
      <c r="AY3483" s="304">
        <v>-999</v>
      </c>
      <c r="AZ3483" s="304">
        <v>-999</v>
      </c>
      <c r="BA3483" s="304">
        <v>-999</v>
      </c>
      <c r="BB3483" s="304">
        <v>-999</v>
      </c>
      <c r="BC3483" s="304">
        <v>-999</v>
      </c>
      <c r="BD3483" s="304">
        <v>-999</v>
      </c>
      <c r="BE3483" s="304">
        <v>-999</v>
      </c>
      <c r="BF3483" s="304">
        <v>-999</v>
      </c>
      <c r="BG3483" s="304">
        <v>-999</v>
      </c>
      <c r="BH3483" s="304">
        <v>-999</v>
      </c>
      <c r="BI3483" s="304">
        <v>-999</v>
      </c>
      <c r="BJ3483" s="304" t="s">
        <v>4954</v>
      </c>
      <c r="BK3483" s="304" t="s">
        <v>4954</v>
      </c>
      <c r="BL3483" s="304" t="s">
        <v>4954</v>
      </c>
    </row>
    <row r="3484" spans="1:64" ht="15" customHeight="1" x14ac:dyDescent="0.2">
      <c r="A3484" s="304" t="s">
        <v>4931</v>
      </c>
      <c r="B3484" s="304" t="s">
        <v>5975</v>
      </c>
      <c r="C3484" s="304">
        <v>3660</v>
      </c>
      <c r="D3484" s="349" t="s">
        <v>4927</v>
      </c>
      <c r="E3484" s="304">
        <v>-999</v>
      </c>
      <c r="F3484" s="304"/>
      <c r="G3484" s="324">
        <v>41.306359999999998</v>
      </c>
      <c r="H3484" s="324">
        <v>14.88045</v>
      </c>
      <c r="I3484" s="324" t="s">
        <v>212</v>
      </c>
      <c r="J3484" s="368">
        <f>AV3484</f>
        <v>519</v>
      </c>
      <c r="K3484" s="331">
        <f t="shared" si="831"/>
        <v>0.37</v>
      </c>
      <c r="L3484" s="304" t="str">
        <f t="shared" si="823"/>
        <v>C</v>
      </c>
      <c r="M3484" s="388" t="s">
        <v>4997</v>
      </c>
      <c r="N3484" s="304"/>
      <c r="O3484" s="304"/>
      <c r="P3484" s="356"/>
      <c r="Q3484" s="356"/>
      <c r="R3484" s="304"/>
      <c r="S3484" s="356"/>
      <c r="T3484" s="304"/>
      <c r="U3484" s="356"/>
      <c r="V3484" s="304"/>
      <c r="W3484" s="308" t="s">
        <v>900</v>
      </c>
      <c r="X3484" s="304" t="s">
        <v>232</v>
      </c>
      <c r="Y3484" s="366">
        <f t="shared" si="825"/>
        <v>506.6</v>
      </c>
      <c r="Z3484" s="304"/>
      <c r="AA3484" s="304"/>
      <c r="AB3484" s="304">
        <v>-999</v>
      </c>
      <c r="AC3484" s="304">
        <v>-999</v>
      </c>
      <c r="AD3484" s="366">
        <v>-999</v>
      </c>
      <c r="AE3484" s="304">
        <v>-999</v>
      </c>
      <c r="AF3484" s="304">
        <v>-999</v>
      </c>
      <c r="AG3484" s="304"/>
      <c r="AH3484" s="304"/>
      <c r="AI3484" s="312"/>
      <c r="AJ3484" s="332"/>
      <c r="AK3484" s="304">
        <f t="shared" si="824"/>
        <v>180</v>
      </c>
      <c r="AL3484" s="304"/>
      <c r="AM3484" s="389" t="str">
        <f t="shared" si="827"/>
        <v/>
      </c>
      <c r="AN3484" s="304"/>
      <c r="AO3484" s="304"/>
      <c r="AP3484" s="312"/>
      <c r="AQ3484" s="312"/>
      <c r="AR3484" s="312"/>
      <c r="AS3484" s="304"/>
      <c r="AT3484" s="312"/>
      <c r="AU3484" s="329">
        <f>VLOOKUP(C3484,[1]world!$A$2:$B$3555,2,FALSE)</f>
        <v>1</v>
      </c>
      <c r="AV3484" s="329">
        <v>519</v>
      </c>
      <c r="AW3484" s="304">
        <v>0.37</v>
      </c>
      <c r="AX3484" s="304">
        <v>-999</v>
      </c>
      <c r="AY3484" s="304">
        <v>-999</v>
      </c>
      <c r="AZ3484" s="304">
        <v>-999</v>
      </c>
      <c r="BA3484" s="304">
        <v>-999</v>
      </c>
      <c r="BB3484" s="304">
        <v>-999</v>
      </c>
      <c r="BC3484" s="304">
        <v>-999</v>
      </c>
      <c r="BD3484" s="304">
        <v>-999</v>
      </c>
      <c r="BE3484" s="304">
        <v>-999</v>
      </c>
      <c r="BF3484" s="304">
        <v>-999</v>
      </c>
      <c r="BG3484" s="304">
        <v>-999</v>
      </c>
      <c r="BH3484" s="304">
        <v>-999</v>
      </c>
      <c r="BI3484" s="304">
        <v>-999</v>
      </c>
      <c r="BJ3484" s="304" t="s">
        <v>4954</v>
      </c>
      <c r="BK3484" s="304" t="s">
        <v>4954</v>
      </c>
      <c r="BL3484" s="304" t="s">
        <v>4954</v>
      </c>
    </row>
    <row r="3485" spans="1:64" ht="15" customHeight="1" x14ac:dyDescent="0.2">
      <c r="A3485" s="304" t="s">
        <v>4931</v>
      </c>
      <c r="B3485" s="304" t="s">
        <v>5975</v>
      </c>
      <c r="C3485" s="304">
        <v>3661</v>
      </c>
      <c r="D3485" s="349" t="s">
        <v>1383</v>
      </c>
      <c r="E3485" s="304">
        <v>-999</v>
      </c>
      <c r="F3485" s="304"/>
      <c r="G3485" s="324">
        <v>46.308999999999997</v>
      </c>
      <c r="H3485" s="324">
        <v>12.935</v>
      </c>
      <c r="I3485" s="324" t="s">
        <v>212</v>
      </c>
      <c r="J3485" s="368">
        <f>AV3485</f>
        <v>519</v>
      </c>
      <c r="K3485" s="331">
        <f t="shared" si="831"/>
        <v>0.37</v>
      </c>
      <c r="L3485" s="304" t="str">
        <f t="shared" si="823"/>
        <v>C</v>
      </c>
      <c r="M3485" s="388" t="s">
        <v>4997</v>
      </c>
      <c r="N3485" s="304"/>
      <c r="O3485" s="304"/>
      <c r="P3485" s="356"/>
      <c r="Q3485" s="356"/>
      <c r="R3485" s="304"/>
      <c r="S3485" s="356"/>
      <c r="T3485" s="304"/>
      <c r="U3485" s="356"/>
      <c r="V3485" s="304"/>
      <c r="W3485" s="308" t="s">
        <v>900</v>
      </c>
      <c r="X3485" s="304" t="s">
        <v>232</v>
      </c>
      <c r="Y3485" s="366">
        <f t="shared" si="825"/>
        <v>506.6</v>
      </c>
      <c r="Z3485" s="304"/>
      <c r="AA3485" s="304"/>
      <c r="AB3485" s="304">
        <v>-999</v>
      </c>
      <c r="AC3485" s="304">
        <v>-999</v>
      </c>
      <c r="AD3485" s="366">
        <v>-999</v>
      </c>
      <c r="AE3485" s="304">
        <v>-999</v>
      </c>
      <c r="AF3485" s="304">
        <v>-999</v>
      </c>
      <c r="AG3485" s="304"/>
      <c r="AH3485" s="304"/>
      <c r="AI3485" s="312"/>
      <c r="AJ3485" s="332"/>
      <c r="AK3485" s="304">
        <f t="shared" si="824"/>
        <v>180</v>
      </c>
      <c r="AL3485" s="304"/>
      <c r="AM3485" s="389" t="str">
        <f t="shared" si="827"/>
        <v/>
      </c>
      <c r="AN3485" s="304"/>
      <c r="AO3485" s="304"/>
      <c r="AP3485" s="312"/>
      <c r="AQ3485" s="312"/>
      <c r="AR3485" s="312"/>
      <c r="AS3485" s="304"/>
      <c r="AT3485" s="312"/>
      <c r="AU3485" s="329">
        <f>VLOOKUP(C3485,[1]world!$A$2:$B$3555,2,FALSE)</f>
        <v>1</v>
      </c>
      <c r="AV3485" s="329">
        <v>519</v>
      </c>
      <c r="AW3485" s="304">
        <v>0.37</v>
      </c>
      <c r="AX3485" s="304">
        <v>-999</v>
      </c>
      <c r="AY3485" s="304">
        <v>-999</v>
      </c>
      <c r="AZ3485" s="304">
        <v>-999</v>
      </c>
      <c r="BA3485" s="304">
        <v>-999</v>
      </c>
      <c r="BB3485" s="304">
        <v>-999</v>
      </c>
      <c r="BC3485" s="304">
        <v>-999</v>
      </c>
      <c r="BD3485" s="304">
        <v>-999</v>
      </c>
      <c r="BE3485" s="304">
        <v>-999</v>
      </c>
      <c r="BF3485" s="304">
        <v>-999</v>
      </c>
      <c r="BG3485" s="304">
        <v>-999</v>
      </c>
      <c r="BH3485" s="304">
        <v>-999</v>
      </c>
      <c r="BI3485" s="304">
        <v>-999</v>
      </c>
      <c r="BJ3485" s="304" t="s">
        <v>4954</v>
      </c>
      <c r="BK3485" s="304" t="s">
        <v>4954</v>
      </c>
      <c r="BL3485" s="304" t="s">
        <v>4954</v>
      </c>
    </row>
    <row r="3486" spans="1:64" ht="15" customHeight="1" x14ac:dyDescent="0.2">
      <c r="A3486" s="304" t="s">
        <v>4931</v>
      </c>
      <c r="B3486" s="304" t="s">
        <v>5975</v>
      </c>
      <c r="C3486" s="304">
        <v>3662</v>
      </c>
      <c r="D3486" s="349" t="s">
        <v>1384</v>
      </c>
      <c r="E3486" s="304">
        <v>-999</v>
      </c>
      <c r="F3486" s="304"/>
      <c r="G3486" s="324">
        <v>41.832500000000003</v>
      </c>
      <c r="H3486" s="324">
        <v>15.57222</v>
      </c>
      <c r="I3486" s="324" t="s">
        <v>212</v>
      </c>
      <c r="J3486" s="367">
        <v>865</v>
      </c>
      <c r="K3486" s="331">
        <v>0.1</v>
      </c>
      <c r="L3486" s="304" t="str">
        <f t="shared" si="823"/>
        <v>B</v>
      </c>
      <c r="M3486" s="388">
        <v>0</v>
      </c>
      <c r="N3486" s="304"/>
      <c r="O3486" s="304"/>
      <c r="P3486" s="356"/>
      <c r="Q3486" s="356"/>
      <c r="R3486" s="304" t="s">
        <v>4931</v>
      </c>
      <c r="S3486" s="356"/>
      <c r="T3486" s="304"/>
      <c r="U3486" s="356"/>
      <c r="V3486" s="304"/>
      <c r="W3486" s="308" t="s">
        <v>624</v>
      </c>
      <c r="X3486" s="304">
        <v>-999</v>
      </c>
      <c r="Y3486" s="366" t="str">
        <f t="shared" si="825"/>
        <v>-</v>
      </c>
      <c r="Z3486" s="304"/>
      <c r="AA3486" s="304"/>
      <c r="AB3486" s="304">
        <v>-999</v>
      </c>
      <c r="AC3486" s="304">
        <v>-999</v>
      </c>
      <c r="AD3486" s="366">
        <v>-999</v>
      </c>
      <c r="AE3486" s="304">
        <v>-999</v>
      </c>
      <c r="AF3486" s="304">
        <v>-999</v>
      </c>
      <c r="AG3486" s="304"/>
      <c r="AH3486" s="304"/>
      <c r="AI3486" s="312"/>
      <c r="AJ3486" s="332"/>
      <c r="AK3486" s="304">
        <f t="shared" si="824"/>
        <v>180</v>
      </c>
      <c r="AL3486" s="304"/>
      <c r="AM3486" s="389" t="str">
        <f t="shared" si="827"/>
        <v/>
      </c>
      <c r="AN3486" s="304"/>
      <c r="AO3486" s="304"/>
      <c r="AP3486" s="312"/>
      <c r="AQ3486" s="312"/>
      <c r="AR3486" s="312"/>
      <c r="AS3486" s="304"/>
      <c r="AT3486" s="312"/>
      <c r="AU3486" s="329">
        <f>VLOOKUP(C3486,[1]world!$A$2:$B$3555,2,FALSE)</f>
        <v>8</v>
      </c>
      <c r="AV3486" s="329">
        <v>374</v>
      </c>
      <c r="AW3486" s="304">
        <v>0.37</v>
      </c>
      <c r="AX3486" s="304">
        <v>-999</v>
      </c>
      <c r="AY3486" s="304">
        <v>-999</v>
      </c>
      <c r="AZ3486" s="304">
        <v>-999</v>
      </c>
      <c r="BA3486" s="304">
        <v>-999</v>
      </c>
      <c r="BB3486" s="304">
        <v>-999</v>
      </c>
      <c r="BC3486" s="304">
        <v>-999</v>
      </c>
      <c r="BD3486" s="304">
        <v>-999</v>
      </c>
      <c r="BE3486" s="304">
        <v>-999</v>
      </c>
      <c r="BF3486" s="304">
        <v>-999</v>
      </c>
      <c r="BG3486" s="304">
        <v>-999</v>
      </c>
      <c r="BH3486" s="304">
        <v>-999</v>
      </c>
      <c r="BI3486" s="304">
        <v>-999</v>
      </c>
      <c r="BJ3486" s="304" t="s">
        <v>4954</v>
      </c>
      <c r="BK3486" s="304" t="s">
        <v>4954</v>
      </c>
      <c r="BL3486" s="304" t="s">
        <v>4954</v>
      </c>
    </row>
    <row r="3487" spans="1:64" ht="15" customHeight="1" x14ac:dyDescent="0.2">
      <c r="A3487" s="304" t="s">
        <v>4931</v>
      </c>
      <c r="B3487" s="304" t="s">
        <v>5975</v>
      </c>
      <c r="C3487" s="304">
        <v>3663</v>
      </c>
      <c r="D3487" s="349" t="s">
        <v>1385</v>
      </c>
      <c r="E3487" s="304">
        <v>-999</v>
      </c>
      <c r="F3487" s="304"/>
      <c r="G3487" s="324">
        <v>42.886209999999998</v>
      </c>
      <c r="H3487" s="324">
        <v>12.921810000000001</v>
      </c>
      <c r="I3487" s="324" t="s">
        <v>212</v>
      </c>
      <c r="J3487" s="367">
        <v>509</v>
      </c>
      <c r="K3487" s="331">
        <v>0.1</v>
      </c>
      <c r="L3487" s="304" t="str">
        <f t="shared" si="823"/>
        <v>C</v>
      </c>
      <c r="M3487" s="388">
        <v>0</v>
      </c>
      <c r="N3487" s="304"/>
      <c r="O3487" s="304"/>
      <c r="P3487" s="356"/>
      <c r="Q3487" s="356"/>
      <c r="R3487" s="304" t="s">
        <v>4931</v>
      </c>
      <c r="S3487" s="356"/>
      <c r="T3487" s="304"/>
      <c r="U3487" s="356"/>
      <c r="V3487" s="304"/>
      <c r="W3487" s="308" t="s">
        <v>900</v>
      </c>
      <c r="X3487" s="304" t="s">
        <v>232</v>
      </c>
      <c r="Y3487" s="366">
        <f t="shared" si="825"/>
        <v>506.6</v>
      </c>
      <c r="Z3487" s="304"/>
      <c r="AA3487" s="304"/>
      <c r="AB3487" s="304">
        <v>-999</v>
      </c>
      <c r="AC3487" s="304">
        <v>-999</v>
      </c>
      <c r="AD3487" s="366">
        <v>-999</v>
      </c>
      <c r="AE3487" s="304">
        <v>-999</v>
      </c>
      <c r="AF3487" s="304">
        <v>-999</v>
      </c>
      <c r="AG3487" s="304"/>
      <c r="AH3487" s="304"/>
      <c r="AI3487" s="312"/>
      <c r="AJ3487" s="332"/>
      <c r="AK3487" s="304">
        <f t="shared" si="824"/>
        <v>180</v>
      </c>
      <c r="AL3487" s="304"/>
      <c r="AM3487" s="389" t="str">
        <f t="shared" si="827"/>
        <v/>
      </c>
      <c r="AN3487" s="304"/>
      <c r="AO3487" s="304"/>
      <c r="AP3487" s="312"/>
      <c r="AQ3487" s="312"/>
      <c r="AR3487" s="312"/>
      <c r="AS3487" s="304"/>
      <c r="AT3487" s="312"/>
      <c r="AU3487" s="329">
        <f>VLOOKUP(C3487,[1]world!$A$2:$B$3555,2,FALSE)</f>
        <v>5</v>
      </c>
      <c r="AV3487" s="329">
        <v>402</v>
      </c>
      <c r="AW3487" s="304">
        <v>0.37</v>
      </c>
      <c r="AX3487" s="304">
        <v>-999</v>
      </c>
      <c r="AY3487" s="304">
        <v>-999</v>
      </c>
      <c r="AZ3487" s="304">
        <v>-999</v>
      </c>
      <c r="BA3487" s="304">
        <v>-999</v>
      </c>
      <c r="BB3487" s="304">
        <v>-999</v>
      </c>
      <c r="BC3487" s="304">
        <v>-999</v>
      </c>
      <c r="BD3487" s="304">
        <v>-999</v>
      </c>
      <c r="BE3487" s="304">
        <v>-999</v>
      </c>
      <c r="BF3487" s="304">
        <v>-999</v>
      </c>
      <c r="BG3487" s="304">
        <v>-999</v>
      </c>
      <c r="BH3487" s="304">
        <v>-999</v>
      </c>
      <c r="BI3487" s="304">
        <v>-999</v>
      </c>
      <c r="BJ3487" s="304" t="s">
        <v>4954</v>
      </c>
      <c r="BK3487" s="304" t="s">
        <v>4954</v>
      </c>
      <c r="BL3487" s="304" t="s">
        <v>4954</v>
      </c>
    </row>
    <row r="3488" spans="1:64" ht="15" customHeight="1" x14ac:dyDescent="0.2">
      <c r="A3488" s="304" t="s">
        <v>4931</v>
      </c>
      <c r="B3488" s="304" t="s">
        <v>5975</v>
      </c>
      <c r="C3488" s="304">
        <v>3664</v>
      </c>
      <c r="D3488" s="349" t="s">
        <v>1386</v>
      </c>
      <c r="E3488" s="304">
        <v>-999</v>
      </c>
      <c r="F3488" s="304"/>
      <c r="G3488" s="324">
        <v>43.516939999999998</v>
      </c>
      <c r="H3488" s="324">
        <v>13.619440000000001</v>
      </c>
      <c r="I3488" s="324" t="s">
        <v>212</v>
      </c>
      <c r="J3488" s="368">
        <f>GEOMEAN(AV3488,AJ3488)</f>
        <v>379.74991770901016</v>
      </c>
      <c r="K3488" s="331">
        <f t="shared" ref="K3488:K3489" si="832">GEOMEAN(AL3488,AW3488)</f>
        <v>0.39887341350358263</v>
      </c>
      <c r="L3488" s="304" t="str">
        <f t="shared" si="823"/>
        <v>C</v>
      </c>
      <c r="M3488" s="388" t="s">
        <v>6097</v>
      </c>
      <c r="N3488" s="304"/>
      <c r="O3488" s="304"/>
      <c r="P3488" s="356"/>
      <c r="Q3488" s="356"/>
      <c r="R3488" s="304"/>
      <c r="S3488" s="356"/>
      <c r="T3488" s="304"/>
      <c r="U3488" s="356"/>
      <c r="V3488" s="304"/>
      <c r="W3488" s="308" t="s">
        <v>900</v>
      </c>
      <c r="X3488" s="304" t="s">
        <v>232</v>
      </c>
      <c r="Y3488" s="366">
        <f t="shared" si="825"/>
        <v>506.6</v>
      </c>
      <c r="Z3488" s="304"/>
      <c r="AA3488" s="304"/>
      <c r="AB3488" s="304">
        <v>-999</v>
      </c>
      <c r="AC3488" s="304">
        <v>-999</v>
      </c>
      <c r="AD3488" s="366">
        <v>-999</v>
      </c>
      <c r="AE3488" s="304">
        <v>-999</v>
      </c>
      <c r="AF3488" s="304">
        <v>-999</v>
      </c>
      <c r="AG3488" s="304"/>
      <c r="AH3488" s="304">
        <v>3.2386499999999999E-2</v>
      </c>
      <c r="AI3488" s="312"/>
      <c r="AJ3488" s="332">
        <v>418</v>
      </c>
      <c r="AK3488" s="304">
        <f t="shared" si="824"/>
        <v>425</v>
      </c>
      <c r="AL3488" s="363">
        <v>0.43</v>
      </c>
      <c r="AM3488" s="389" t="str">
        <f t="shared" si="827"/>
        <v/>
      </c>
      <c r="AN3488" s="304"/>
      <c r="AO3488" s="304"/>
      <c r="AP3488" s="312"/>
      <c r="AQ3488" s="312"/>
      <c r="AR3488" s="312"/>
      <c r="AS3488" s="304"/>
      <c r="AT3488" s="312"/>
      <c r="AU3488" s="329">
        <f>VLOOKUP(C3488,[1]world!$A$2:$B$3555,2,FALSE)</f>
        <v>6</v>
      </c>
      <c r="AV3488" s="329">
        <v>345</v>
      </c>
      <c r="AW3488" s="304">
        <v>0.37</v>
      </c>
      <c r="AX3488" s="304">
        <v>-999</v>
      </c>
      <c r="AY3488" s="304">
        <v>-999</v>
      </c>
      <c r="AZ3488" s="304">
        <v>-999</v>
      </c>
      <c r="BA3488" s="304">
        <v>-999</v>
      </c>
      <c r="BB3488" s="304">
        <v>-999</v>
      </c>
      <c r="BC3488" s="304">
        <v>-999</v>
      </c>
      <c r="BD3488" s="304">
        <v>-999</v>
      </c>
      <c r="BE3488" s="304">
        <v>-999</v>
      </c>
      <c r="BF3488" s="304">
        <v>-999</v>
      </c>
      <c r="BG3488" s="304">
        <v>-999</v>
      </c>
      <c r="BH3488" s="304">
        <v>-999</v>
      </c>
      <c r="BI3488" s="304">
        <v>-999</v>
      </c>
      <c r="BJ3488" s="304" t="s">
        <v>4954</v>
      </c>
      <c r="BK3488" s="304" t="s">
        <v>4954</v>
      </c>
      <c r="BL3488" s="304" t="s">
        <v>4954</v>
      </c>
    </row>
    <row r="3489" spans="1:64" ht="15" customHeight="1" x14ac:dyDescent="0.2">
      <c r="A3489" s="304" t="s">
        <v>4931</v>
      </c>
      <c r="B3489" s="304" t="s">
        <v>5975</v>
      </c>
      <c r="C3489" s="304">
        <v>3665</v>
      </c>
      <c r="D3489" s="349" t="s">
        <v>1387</v>
      </c>
      <c r="E3489" s="304">
        <v>-999</v>
      </c>
      <c r="F3489" s="304"/>
      <c r="G3489" s="324">
        <v>37.162779999999998</v>
      </c>
      <c r="H3489" s="324">
        <v>15.030279999999999</v>
      </c>
      <c r="I3489" s="324" t="s">
        <v>212</v>
      </c>
      <c r="J3489" s="368">
        <f>GEOMEAN(AV3489,AJ3489)</f>
        <v>412.59180796520911</v>
      </c>
      <c r="K3489" s="331">
        <f t="shared" si="832"/>
        <v>0.39887341350358263</v>
      </c>
      <c r="L3489" s="304" t="str">
        <f t="shared" si="823"/>
        <v>C</v>
      </c>
      <c r="M3489" s="388" t="s">
        <v>6097</v>
      </c>
      <c r="N3489" s="304"/>
      <c r="O3489" s="304"/>
      <c r="P3489" s="356"/>
      <c r="Q3489" s="356"/>
      <c r="R3489" s="304"/>
      <c r="S3489" s="356"/>
      <c r="T3489" s="304"/>
      <c r="U3489" s="356"/>
      <c r="V3489" s="304"/>
      <c r="W3489" s="308" t="s">
        <v>900</v>
      </c>
      <c r="X3489" s="304" t="s">
        <v>232</v>
      </c>
      <c r="Y3489" s="366">
        <f t="shared" si="825"/>
        <v>506.6</v>
      </c>
      <c r="Z3489" s="304"/>
      <c r="AA3489" s="304"/>
      <c r="AB3489" s="304">
        <v>-999</v>
      </c>
      <c r="AC3489" s="304">
        <v>-999</v>
      </c>
      <c r="AD3489" s="366">
        <v>-999</v>
      </c>
      <c r="AE3489" s="304">
        <v>-999</v>
      </c>
      <c r="AF3489" s="304">
        <v>-999</v>
      </c>
      <c r="AG3489" s="304"/>
      <c r="AH3489" s="304">
        <v>1.37535E-2</v>
      </c>
      <c r="AI3489" s="312"/>
      <c r="AJ3489" s="332">
        <v>328</v>
      </c>
      <c r="AK3489" s="304">
        <f t="shared" si="824"/>
        <v>270</v>
      </c>
      <c r="AL3489" s="363">
        <v>0.43</v>
      </c>
      <c r="AM3489" s="389" t="str">
        <f t="shared" si="827"/>
        <v/>
      </c>
      <c r="AN3489" s="304"/>
      <c r="AO3489" s="304"/>
      <c r="AP3489" s="312"/>
      <c r="AQ3489" s="312"/>
      <c r="AR3489" s="312"/>
      <c r="AS3489" s="304"/>
      <c r="AT3489" s="312"/>
      <c r="AU3489" s="329">
        <f>VLOOKUP(C3489,[1]world!$A$2:$B$3555,2,FALSE)</f>
        <v>1</v>
      </c>
      <c r="AV3489" s="329">
        <v>519</v>
      </c>
      <c r="AW3489" s="304">
        <v>0.37</v>
      </c>
      <c r="AX3489" s="304">
        <v>-999</v>
      </c>
      <c r="AY3489" s="304">
        <v>-999</v>
      </c>
      <c r="AZ3489" s="304">
        <v>-999</v>
      </c>
      <c r="BA3489" s="304">
        <v>-999</v>
      </c>
      <c r="BB3489" s="304">
        <v>-999</v>
      </c>
      <c r="BC3489" s="304">
        <v>-999</v>
      </c>
      <c r="BD3489" s="304">
        <v>-999</v>
      </c>
      <c r="BE3489" s="304">
        <v>-999</v>
      </c>
      <c r="BF3489" s="304">
        <v>-999</v>
      </c>
      <c r="BG3489" s="304">
        <v>-999</v>
      </c>
      <c r="BH3489" s="304">
        <v>-999</v>
      </c>
      <c r="BI3489" s="304">
        <v>-999</v>
      </c>
      <c r="BJ3489" s="304" t="s">
        <v>4954</v>
      </c>
      <c r="BK3489" s="304" t="s">
        <v>4954</v>
      </c>
      <c r="BL3489" s="304" t="s">
        <v>4954</v>
      </c>
    </row>
    <row r="3490" spans="1:64" ht="15" customHeight="1" x14ac:dyDescent="0.2">
      <c r="A3490" s="304" t="s">
        <v>4931</v>
      </c>
      <c r="B3490" s="304" t="s">
        <v>5975</v>
      </c>
      <c r="C3490" s="304">
        <v>3668</v>
      </c>
      <c r="D3490" s="349" t="s">
        <v>1389</v>
      </c>
      <c r="E3490" s="304">
        <v>-999</v>
      </c>
      <c r="F3490" s="304"/>
      <c r="G3490" s="324">
        <v>45.525280000000002</v>
      </c>
      <c r="H3490" s="324">
        <v>11.13444</v>
      </c>
      <c r="I3490" s="324" t="s">
        <v>212</v>
      </c>
      <c r="J3490" s="368">
        <f>AV3490</f>
        <v>519</v>
      </c>
      <c r="K3490" s="331">
        <f>AW3490</f>
        <v>0.37</v>
      </c>
      <c r="L3490" s="304" t="str">
        <f t="shared" si="823"/>
        <v>C</v>
      </c>
      <c r="M3490" s="388" t="s">
        <v>4997</v>
      </c>
      <c r="N3490" s="304"/>
      <c r="O3490" s="304"/>
      <c r="P3490" s="356"/>
      <c r="Q3490" s="356"/>
      <c r="R3490" s="304"/>
      <c r="S3490" s="356"/>
      <c r="T3490" s="304"/>
      <c r="U3490" s="356"/>
      <c r="V3490" s="304"/>
      <c r="W3490" s="308" t="s">
        <v>890</v>
      </c>
      <c r="X3490" s="304" t="s">
        <v>205</v>
      </c>
      <c r="Y3490" s="366">
        <f t="shared" si="825"/>
        <v>424.8</v>
      </c>
      <c r="Z3490" s="304"/>
      <c r="AA3490" s="304"/>
      <c r="AB3490" s="304">
        <v>-999</v>
      </c>
      <c r="AC3490" s="304">
        <v>-999</v>
      </c>
      <c r="AD3490" s="366">
        <v>-999</v>
      </c>
      <c r="AE3490" s="304">
        <v>-999</v>
      </c>
      <c r="AF3490" s="304">
        <v>-999</v>
      </c>
      <c r="AG3490" s="304"/>
      <c r="AH3490" s="304"/>
      <c r="AI3490" s="312"/>
      <c r="AJ3490" s="332"/>
      <c r="AK3490" s="304">
        <f t="shared" si="824"/>
        <v>180</v>
      </c>
      <c r="AL3490" s="304"/>
      <c r="AM3490" s="389" t="str">
        <f t="shared" si="827"/>
        <v/>
      </c>
      <c r="AN3490" s="304"/>
      <c r="AO3490" s="304"/>
      <c r="AP3490" s="312"/>
      <c r="AQ3490" s="312"/>
      <c r="AR3490" s="312"/>
      <c r="AS3490" s="304"/>
      <c r="AT3490" s="312"/>
      <c r="AU3490" s="329">
        <f>VLOOKUP(C3490,[1]world!$A$2:$B$3555,2,FALSE)</f>
        <v>1</v>
      </c>
      <c r="AV3490" s="329">
        <v>519</v>
      </c>
      <c r="AW3490" s="304">
        <v>0.37</v>
      </c>
      <c r="AX3490" s="304">
        <v>-999</v>
      </c>
      <c r="AY3490" s="304">
        <v>-999</v>
      </c>
      <c r="AZ3490" s="304">
        <v>-999</v>
      </c>
      <c r="BA3490" s="304">
        <v>-999</v>
      </c>
      <c r="BB3490" s="304">
        <v>-999</v>
      </c>
      <c r="BC3490" s="304">
        <v>-999</v>
      </c>
      <c r="BD3490" s="304">
        <v>-999</v>
      </c>
      <c r="BE3490" s="304">
        <v>-999</v>
      </c>
      <c r="BF3490" s="304">
        <v>-999</v>
      </c>
      <c r="BG3490" s="304">
        <v>-999</v>
      </c>
      <c r="BH3490" s="304">
        <v>-999</v>
      </c>
      <c r="BI3490" s="304">
        <v>-999</v>
      </c>
      <c r="BJ3490" s="304" t="s">
        <v>4954</v>
      </c>
      <c r="BK3490" s="304" t="s">
        <v>4954</v>
      </c>
      <c r="BL3490" s="304" t="s">
        <v>4954</v>
      </c>
    </row>
    <row r="3491" spans="1:64" ht="15" customHeight="1" x14ac:dyDescent="0.2">
      <c r="A3491" s="304" t="s">
        <v>4929</v>
      </c>
      <c r="B3491" s="304" t="s">
        <v>5975</v>
      </c>
      <c r="C3491" s="304">
        <v>3669</v>
      </c>
      <c r="D3491" s="349" t="s">
        <v>1390</v>
      </c>
      <c r="E3491" s="304">
        <v>-999</v>
      </c>
      <c r="F3491" s="304"/>
      <c r="G3491" s="324">
        <v>43.253889999999998</v>
      </c>
      <c r="H3491" s="324">
        <v>12.25611</v>
      </c>
      <c r="I3491" s="324" t="s">
        <v>212</v>
      </c>
      <c r="J3491" s="368">
        <f>GEOMEAN(AV3491,AJ3491)</f>
        <v>574.31785624338727</v>
      </c>
      <c r="K3491" s="331">
        <f>GEOMEAN(AL3491,AW3491)</f>
        <v>0.39887341350358263</v>
      </c>
      <c r="L3491" s="304" t="str">
        <f t="shared" si="823"/>
        <v>C</v>
      </c>
      <c r="M3491" s="388" t="s">
        <v>6097</v>
      </c>
      <c r="N3491" s="304"/>
      <c r="O3491" s="304"/>
      <c r="P3491" s="356"/>
      <c r="Q3491" s="356"/>
      <c r="R3491" s="304"/>
      <c r="S3491" s="356"/>
      <c r="T3491" s="304"/>
      <c r="U3491" s="356"/>
      <c r="V3491" s="304"/>
      <c r="W3491" s="308" t="s">
        <v>624</v>
      </c>
      <c r="X3491" s="304">
        <v>-999</v>
      </c>
      <c r="Y3491" s="366" t="str">
        <f t="shared" si="825"/>
        <v>-</v>
      </c>
      <c r="Z3491" s="304"/>
      <c r="AA3491" s="304"/>
      <c r="AB3491" s="304">
        <v>-999</v>
      </c>
      <c r="AC3491" s="304">
        <v>-999</v>
      </c>
      <c r="AD3491" s="366">
        <v>-999</v>
      </c>
      <c r="AE3491" s="304">
        <v>-999</v>
      </c>
      <c r="AF3491" s="304">
        <v>-999</v>
      </c>
      <c r="AG3491" s="304"/>
      <c r="AH3491" s="304">
        <v>9.3496899999999994E-2</v>
      </c>
      <c r="AI3491" s="312"/>
      <c r="AJ3491" s="332">
        <v>603</v>
      </c>
      <c r="AK3491" s="304">
        <f t="shared" si="824"/>
        <v>555</v>
      </c>
      <c r="AL3491" s="363">
        <v>0.43</v>
      </c>
      <c r="AM3491" s="389" t="str">
        <f t="shared" si="827"/>
        <v/>
      </c>
      <c r="AN3491" s="304"/>
      <c r="AO3491" s="304"/>
      <c r="AP3491" s="312"/>
      <c r="AQ3491" s="312"/>
      <c r="AR3491" s="312"/>
      <c r="AS3491" s="304"/>
      <c r="AT3491" s="312"/>
      <c r="AU3491" s="329">
        <f>VLOOKUP(C3491,[1]world!$A$2:$B$3555,2,FALSE)</f>
        <v>3</v>
      </c>
      <c r="AV3491" s="329">
        <v>547</v>
      </c>
      <c r="AW3491" s="304">
        <v>0.37</v>
      </c>
      <c r="AX3491" s="304">
        <v>-999</v>
      </c>
      <c r="AY3491" s="304">
        <v>-999</v>
      </c>
      <c r="AZ3491" s="304">
        <v>-999</v>
      </c>
      <c r="BA3491" s="304">
        <v>-999</v>
      </c>
      <c r="BB3491" s="304">
        <v>-999</v>
      </c>
      <c r="BC3491" s="304">
        <v>-999</v>
      </c>
      <c r="BD3491" s="304">
        <v>-999</v>
      </c>
      <c r="BE3491" s="304">
        <v>-999</v>
      </c>
      <c r="BF3491" s="304">
        <v>-999</v>
      </c>
      <c r="BG3491" s="304">
        <v>-999</v>
      </c>
      <c r="BH3491" s="304">
        <v>-999</v>
      </c>
      <c r="BI3491" s="304">
        <v>-999</v>
      </c>
      <c r="BJ3491" s="304" t="s">
        <v>4954</v>
      </c>
      <c r="BK3491" s="304" t="s">
        <v>4954</v>
      </c>
      <c r="BL3491" s="304" t="s">
        <v>4954</v>
      </c>
    </row>
    <row r="3492" spans="1:64" ht="15" customHeight="1" x14ac:dyDescent="0.2">
      <c r="A3492" s="304" t="s">
        <v>4931</v>
      </c>
      <c r="B3492" s="304" t="s">
        <v>5975</v>
      </c>
      <c r="C3492" s="304">
        <v>3670</v>
      </c>
      <c r="D3492" s="349" t="s">
        <v>1391</v>
      </c>
      <c r="E3492" s="304">
        <v>-999</v>
      </c>
      <c r="F3492" s="304"/>
      <c r="G3492" s="324">
        <v>46.158000000000001</v>
      </c>
      <c r="H3492" s="324">
        <v>13.393000000000001</v>
      </c>
      <c r="I3492" s="324" t="s">
        <v>212</v>
      </c>
      <c r="J3492" s="368">
        <f>AV3492</f>
        <v>547</v>
      </c>
      <c r="K3492" s="331">
        <f t="shared" ref="K3492:K3493" si="833">AW3492</f>
        <v>0.37</v>
      </c>
      <c r="L3492" s="304" t="str">
        <f t="shared" si="823"/>
        <v>C</v>
      </c>
      <c r="M3492" s="388" t="s">
        <v>4997</v>
      </c>
      <c r="N3492" s="304"/>
      <c r="O3492" s="304"/>
      <c r="P3492" s="356"/>
      <c r="Q3492" s="356"/>
      <c r="R3492" s="304"/>
      <c r="S3492" s="356"/>
      <c r="T3492" s="304"/>
      <c r="U3492" s="356"/>
      <c r="V3492" s="304"/>
      <c r="W3492" s="308" t="s">
        <v>900</v>
      </c>
      <c r="X3492" s="304" t="s">
        <v>232</v>
      </c>
      <c r="Y3492" s="366">
        <f t="shared" si="825"/>
        <v>506.6</v>
      </c>
      <c r="Z3492" s="304"/>
      <c r="AA3492" s="304"/>
      <c r="AB3492" s="304">
        <v>-999</v>
      </c>
      <c r="AC3492" s="304">
        <v>-999</v>
      </c>
      <c r="AD3492" s="366">
        <v>-999</v>
      </c>
      <c r="AE3492" s="304">
        <v>-999</v>
      </c>
      <c r="AF3492" s="304">
        <v>-999</v>
      </c>
      <c r="AG3492" s="304"/>
      <c r="AH3492" s="304"/>
      <c r="AI3492" s="312"/>
      <c r="AJ3492" s="332"/>
      <c r="AK3492" s="304">
        <f t="shared" si="824"/>
        <v>180</v>
      </c>
      <c r="AL3492" s="304"/>
      <c r="AM3492" s="389" t="str">
        <f t="shared" si="827"/>
        <v/>
      </c>
      <c r="AN3492" s="304"/>
      <c r="AO3492" s="304"/>
      <c r="AP3492" s="312"/>
      <c r="AQ3492" s="312"/>
      <c r="AR3492" s="312"/>
      <c r="AS3492" s="304"/>
      <c r="AT3492" s="312"/>
      <c r="AU3492" s="329">
        <f>VLOOKUP(C3492,[1]world!$A$2:$B$3555,2,FALSE)</f>
        <v>3</v>
      </c>
      <c r="AV3492" s="329">
        <v>547</v>
      </c>
      <c r="AW3492" s="304">
        <v>0.37</v>
      </c>
      <c r="AX3492" s="304">
        <v>-999</v>
      </c>
      <c r="AY3492" s="304">
        <v>-999</v>
      </c>
      <c r="AZ3492" s="304">
        <v>-999</v>
      </c>
      <c r="BA3492" s="304">
        <v>-999</v>
      </c>
      <c r="BB3492" s="304">
        <v>-999</v>
      </c>
      <c r="BC3492" s="304">
        <v>-999</v>
      </c>
      <c r="BD3492" s="304">
        <v>-999</v>
      </c>
      <c r="BE3492" s="304">
        <v>-999</v>
      </c>
      <c r="BF3492" s="304">
        <v>-999</v>
      </c>
      <c r="BG3492" s="304">
        <v>-999</v>
      </c>
      <c r="BH3492" s="304">
        <v>-999</v>
      </c>
      <c r="BI3492" s="304">
        <v>-999</v>
      </c>
      <c r="BJ3492" s="304" t="s">
        <v>4954</v>
      </c>
      <c r="BK3492" s="304" t="s">
        <v>4954</v>
      </c>
      <c r="BL3492" s="304" t="s">
        <v>4954</v>
      </c>
    </row>
    <row r="3493" spans="1:64" ht="15" customHeight="1" x14ac:dyDescent="0.2">
      <c r="A3493" s="304" t="s">
        <v>4931</v>
      </c>
      <c r="B3493" s="304" t="s">
        <v>5975</v>
      </c>
      <c r="C3493" s="304">
        <v>3671</v>
      </c>
      <c r="D3493" s="349" t="s">
        <v>1392</v>
      </c>
      <c r="E3493" s="304">
        <v>-999</v>
      </c>
      <c r="F3493" s="304"/>
      <c r="G3493" s="324">
        <v>42.11056</v>
      </c>
      <c r="H3493" s="324">
        <v>14.710279999999999</v>
      </c>
      <c r="I3493" s="324" t="s">
        <v>212</v>
      </c>
      <c r="J3493" s="368">
        <f>AV3493</f>
        <v>388</v>
      </c>
      <c r="K3493" s="331">
        <f t="shared" si="833"/>
        <v>0.37</v>
      </c>
      <c r="L3493" s="304" t="str">
        <f t="shared" si="823"/>
        <v>C</v>
      </c>
      <c r="M3493" s="388" t="s">
        <v>4997</v>
      </c>
      <c r="N3493" s="304"/>
      <c r="O3493" s="304"/>
      <c r="P3493" s="356"/>
      <c r="Q3493" s="356"/>
      <c r="R3493" s="304"/>
      <c r="S3493" s="356"/>
      <c r="T3493" s="304"/>
      <c r="U3493" s="356"/>
      <c r="V3493" s="304"/>
      <c r="W3493" s="308" t="s">
        <v>900</v>
      </c>
      <c r="X3493" s="304" t="s">
        <v>232</v>
      </c>
      <c r="Y3493" s="366">
        <f t="shared" si="825"/>
        <v>506.6</v>
      </c>
      <c r="Z3493" s="304"/>
      <c r="AA3493" s="304"/>
      <c r="AB3493" s="304">
        <v>-999</v>
      </c>
      <c r="AC3493" s="304">
        <v>-999</v>
      </c>
      <c r="AD3493" s="366">
        <v>-999</v>
      </c>
      <c r="AE3493" s="304">
        <v>-999</v>
      </c>
      <c r="AF3493" s="304">
        <v>-999</v>
      </c>
      <c r="AG3493" s="304"/>
      <c r="AH3493" s="304"/>
      <c r="AI3493" s="312"/>
      <c r="AJ3493" s="332"/>
      <c r="AK3493" s="304">
        <f t="shared" si="824"/>
        <v>180</v>
      </c>
      <c r="AL3493" s="304"/>
      <c r="AM3493" s="389" t="str">
        <f t="shared" si="827"/>
        <v/>
      </c>
      <c r="AN3493" s="304"/>
      <c r="AO3493" s="304"/>
      <c r="AP3493" s="312"/>
      <c r="AQ3493" s="312"/>
      <c r="AR3493" s="312"/>
      <c r="AS3493" s="304"/>
      <c r="AT3493" s="312"/>
      <c r="AU3493" s="329">
        <f>VLOOKUP(C3493,[1]world!$A$2:$B$3555,2,FALSE)</f>
        <v>7</v>
      </c>
      <c r="AV3493" s="329">
        <v>388</v>
      </c>
      <c r="AW3493" s="304">
        <v>0.37</v>
      </c>
      <c r="AX3493" s="304">
        <v>-999</v>
      </c>
      <c r="AY3493" s="304">
        <v>-999</v>
      </c>
      <c r="AZ3493" s="304">
        <v>-999</v>
      </c>
      <c r="BA3493" s="304">
        <v>-999</v>
      </c>
      <c r="BB3493" s="304">
        <v>-999</v>
      </c>
      <c r="BC3493" s="304">
        <v>-999</v>
      </c>
      <c r="BD3493" s="304">
        <v>-999</v>
      </c>
      <c r="BE3493" s="304">
        <v>-999</v>
      </c>
      <c r="BF3493" s="304">
        <v>-999</v>
      </c>
      <c r="BG3493" s="304">
        <v>-999</v>
      </c>
      <c r="BH3493" s="304">
        <v>-999</v>
      </c>
      <c r="BI3493" s="304">
        <v>-999</v>
      </c>
      <c r="BJ3493" s="304" t="s">
        <v>4954</v>
      </c>
      <c r="BK3493" s="304" t="s">
        <v>4954</v>
      </c>
      <c r="BL3493" s="304" t="s">
        <v>4954</v>
      </c>
    </row>
    <row r="3494" spans="1:64" ht="15" customHeight="1" x14ac:dyDescent="0.2">
      <c r="A3494" s="304" t="s">
        <v>4931</v>
      </c>
      <c r="B3494" s="304" t="s">
        <v>5975</v>
      </c>
      <c r="C3494" s="304">
        <v>3672</v>
      </c>
      <c r="D3494" s="349" t="s">
        <v>1393</v>
      </c>
      <c r="E3494" s="304">
        <v>-999</v>
      </c>
      <c r="F3494" s="304"/>
      <c r="G3494" s="324">
        <v>38.216389999999997</v>
      </c>
      <c r="H3494" s="324">
        <v>15.646940000000001</v>
      </c>
      <c r="I3494" s="324" t="s">
        <v>212</v>
      </c>
      <c r="J3494" s="368">
        <f>GEOMEAN(AV3494,AJ3494)</f>
        <v>461.87660689842261</v>
      </c>
      <c r="K3494" s="331">
        <f>GEOMEAN(AL3494,AW3494)</f>
        <v>0.39887341350358263</v>
      </c>
      <c r="L3494" s="304" t="str">
        <f t="shared" si="823"/>
        <v>C</v>
      </c>
      <c r="M3494" s="388" t="s">
        <v>6097</v>
      </c>
      <c r="N3494" s="304"/>
      <c r="O3494" s="304"/>
      <c r="P3494" s="356"/>
      <c r="Q3494" s="356"/>
      <c r="R3494" s="304"/>
      <c r="S3494" s="356"/>
      <c r="T3494" s="304"/>
      <c r="U3494" s="356"/>
      <c r="V3494" s="304"/>
      <c r="W3494" s="308" t="s">
        <v>624</v>
      </c>
      <c r="X3494" s="304">
        <v>-999</v>
      </c>
      <c r="Y3494" s="366" t="str">
        <f t="shared" si="825"/>
        <v>-</v>
      </c>
      <c r="Z3494" s="304"/>
      <c r="AA3494" s="304"/>
      <c r="AB3494" s="304">
        <v>-999</v>
      </c>
      <c r="AC3494" s="304">
        <v>-999</v>
      </c>
      <c r="AD3494" s="366">
        <v>-999</v>
      </c>
      <c r="AE3494" s="304">
        <v>-999</v>
      </c>
      <c r="AF3494" s="304">
        <v>-999</v>
      </c>
      <c r="AG3494" s="304"/>
      <c r="AH3494" s="304">
        <v>2.5338699999999999E-2</v>
      </c>
      <c r="AI3494" s="312"/>
      <c r="AJ3494" s="332">
        <v>390</v>
      </c>
      <c r="AK3494" s="304">
        <f t="shared" si="824"/>
        <v>425</v>
      </c>
      <c r="AL3494" s="363">
        <v>0.43</v>
      </c>
      <c r="AM3494" s="389" t="str">
        <f t="shared" si="827"/>
        <v/>
      </c>
      <c r="AN3494" s="304"/>
      <c r="AO3494" s="304"/>
      <c r="AP3494" s="312"/>
      <c r="AQ3494" s="312"/>
      <c r="AR3494" s="312"/>
      <c r="AS3494" s="304"/>
      <c r="AT3494" s="312"/>
      <c r="AU3494" s="329">
        <f>VLOOKUP(C3494,[1]world!$A$2:$B$3555,2,FALSE)</f>
        <v>3</v>
      </c>
      <c r="AV3494" s="329">
        <v>547</v>
      </c>
      <c r="AW3494" s="304">
        <v>0.37</v>
      </c>
      <c r="AX3494" s="304">
        <v>-999</v>
      </c>
      <c r="AY3494" s="304">
        <v>-999</v>
      </c>
      <c r="AZ3494" s="304">
        <v>-999</v>
      </c>
      <c r="BA3494" s="304">
        <v>-999</v>
      </c>
      <c r="BB3494" s="304">
        <v>-999</v>
      </c>
      <c r="BC3494" s="304">
        <v>-999</v>
      </c>
      <c r="BD3494" s="304">
        <v>-999</v>
      </c>
      <c r="BE3494" s="304">
        <v>-999</v>
      </c>
      <c r="BF3494" s="304">
        <v>-999</v>
      </c>
      <c r="BG3494" s="304">
        <v>-999</v>
      </c>
      <c r="BH3494" s="304">
        <v>-999</v>
      </c>
      <c r="BI3494" s="304">
        <v>-999</v>
      </c>
      <c r="BJ3494" s="304" t="s">
        <v>4954</v>
      </c>
      <c r="BK3494" s="304" t="s">
        <v>4954</v>
      </c>
      <c r="BL3494" s="304" t="s">
        <v>4954</v>
      </c>
    </row>
    <row r="3495" spans="1:64" ht="15" customHeight="1" x14ac:dyDescent="0.2">
      <c r="A3495" s="304" t="s">
        <v>4931</v>
      </c>
      <c r="B3495" s="304" t="s">
        <v>5975</v>
      </c>
      <c r="C3495" s="304">
        <v>3673</v>
      </c>
      <c r="D3495" s="349" t="s">
        <v>4928</v>
      </c>
      <c r="E3495" s="304">
        <v>-999</v>
      </c>
      <c r="F3495" s="304"/>
      <c r="G3495" s="324">
        <v>41.759169999999997</v>
      </c>
      <c r="H3495" s="324">
        <v>13.98889</v>
      </c>
      <c r="I3495" s="324" t="s">
        <v>212</v>
      </c>
      <c r="J3495" s="368">
        <f>AV3495</f>
        <v>519</v>
      </c>
      <c r="K3495" s="331">
        <f>AW3495</f>
        <v>0.37</v>
      </c>
      <c r="L3495" s="304" t="str">
        <f t="shared" si="823"/>
        <v>C</v>
      </c>
      <c r="M3495" s="388" t="s">
        <v>4997</v>
      </c>
      <c r="N3495" s="304"/>
      <c r="O3495" s="304"/>
      <c r="P3495" s="356"/>
      <c r="Q3495" s="356"/>
      <c r="R3495" s="304"/>
      <c r="S3495" s="356"/>
      <c r="T3495" s="304"/>
      <c r="U3495" s="356"/>
      <c r="V3495" s="304"/>
      <c r="W3495" s="308" t="s">
        <v>900</v>
      </c>
      <c r="X3495" s="304" t="s">
        <v>232</v>
      </c>
      <c r="Y3495" s="366">
        <f t="shared" si="825"/>
        <v>506.6</v>
      </c>
      <c r="Z3495" s="304"/>
      <c r="AA3495" s="304"/>
      <c r="AB3495" s="304">
        <v>-999</v>
      </c>
      <c r="AC3495" s="304">
        <v>-999</v>
      </c>
      <c r="AD3495" s="366">
        <v>-999</v>
      </c>
      <c r="AE3495" s="304">
        <v>-999</v>
      </c>
      <c r="AF3495" s="304">
        <v>-999</v>
      </c>
      <c r="AG3495" s="304"/>
      <c r="AH3495" s="304"/>
      <c r="AI3495" s="312"/>
      <c r="AJ3495" s="332"/>
      <c r="AK3495" s="304">
        <f t="shared" si="824"/>
        <v>180</v>
      </c>
      <c r="AL3495" s="304"/>
      <c r="AM3495" s="389" t="str">
        <f t="shared" si="827"/>
        <v/>
      </c>
      <c r="AN3495" s="304"/>
      <c r="AO3495" s="304"/>
      <c r="AP3495" s="312"/>
      <c r="AQ3495" s="312"/>
      <c r="AR3495" s="312"/>
      <c r="AS3495" s="304"/>
      <c r="AT3495" s="312"/>
      <c r="AU3495" s="329">
        <f>VLOOKUP(C3495,[1]world!$A$2:$B$3555,2,FALSE)</f>
        <v>1</v>
      </c>
      <c r="AV3495" s="329">
        <v>519</v>
      </c>
      <c r="AW3495" s="304">
        <v>0.37</v>
      </c>
      <c r="AX3495" s="304">
        <v>-999</v>
      </c>
      <c r="AY3495" s="304">
        <v>-999</v>
      </c>
      <c r="AZ3495" s="304">
        <v>-999</v>
      </c>
      <c r="BA3495" s="304">
        <v>-999</v>
      </c>
      <c r="BB3495" s="304">
        <v>-999</v>
      </c>
      <c r="BC3495" s="304">
        <v>-999</v>
      </c>
      <c r="BD3495" s="304">
        <v>-999</v>
      </c>
      <c r="BE3495" s="304">
        <v>-999</v>
      </c>
      <c r="BF3495" s="304">
        <v>-999</v>
      </c>
      <c r="BG3495" s="304">
        <v>-999</v>
      </c>
      <c r="BH3495" s="304">
        <v>-999</v>
      </c>
      <c r="BI3495" s="304">
        <v>-999</v>
      </c>
      <c r="BJ3495" s="304" t="s">
        <v>4954</v>
      </c>
      <c r="BK3495" s="304" t="s">
        <v>4954</v>
      </c>
      <c r="BL3495" s="304" t="s">
        <v>4954</v>
      </c>
    </row>
    <row r="3496" spans="1:64" ht="15" hidden="1" customHeight="1" x14ac:dyDescent="0.2">
      <c r="A3496" s="304" t="s">
        <v>6175</v>
      </c>
      <c r="B3496" s="304" t="s">
        <v>2679</v>
      </c>
      <c r="C3496" s="304">
        <v>3674</v>
      </c>
      <c r="D3496" s="349" t="s">
        <v>4088</v>
      </c>
      <c r="E3496" s="309">
        <v>54020</v>
      </c>
      <c r="F3496" s="309"/>
      <c r="G3496" s="324">
        <v>38.484999999999999</v>
      </c>
      <c r="H3496" s="324">
        <v>141.13890000000001</v>
      </c>
      <c r="I3496" s="324" t="s">
        <v>212</v>
      </c>
      <c r="J3496" s="368">
        <f>EXP(0.52*LN(AJ3496)+0.48*LN(AV3496))</f>
        <v>295.2554274895416</v>
      </c>
      <c r="K3496" s="331">
        <f>SQRT(0.52*AL3496^2+0.48*AW3496^2)</f>
        <v>0.2941292233015958</v>
      </c>
      <c r="L3496" s="304" t="str">
        <f t="shared" si="823"/>
        <v>D</v>
      </c>
      <c r="M3496" s="388" t="s">
        <v>6097</v>
      </c>
      <c r="N3496" s="304"/>
      <c r="O3496" s="304"/>
      <c r="P3496" s="356"/>
      <c r="Q3496" s="356"/>
      <c r="R3496" s="304"/>
      <c r="S3496" s="356"/>
      <c r="T3496" s="304"/>
      <c r="U3496" s="356"/>
      <c r="V3496" s="304"/>
      <c r="W3496" s="308" t="s">
        <v>624</v>
      </c>
      <c r="X3496" s="304">
        <v>-999</v>
      </c>
      <c r="Y3496" s="366" t="str">
        <f t="shared" si="825"/>
        <v>-</v>
      </c>
      <c r="Z3496" s="304"/>
      <c r="AA3496" s="304"/>
      <c r="AB3496" s="304">
        <v>-999</v>
      </c>
      <c r="AC3496" s="304">
        <v>-999</v>
      </c>
      <c r="AD3496" s="366">
        <v>-999</v>
      </c>
      <c r="AE3496" s="304">
        <v>-999</v>
      </c>
      <c r="AF3496" s="304">
        <v>-999</v>
      </c>
      <c r="AG3496" s="304"/>
      <c r="AH3496" s="304">
        <v>2.1349300000000002E-3</v>
      </c>
      <c r="AI3496" s="312"/>
      <c r="AJ3496" s="332">
        <v>244</v>
      </c>
      <c r="AK3496" s="304">
        <f t="shared" si="824"/>
        <v>270</v>
      </c>
      <c r="AL3496" s="304">
        <v>0.2</v>
      </c>
      <c r="AM3496" s="389" t="str">
        <f t="shared" si="827"/>
        <v/>
      </c>
      <c r="AN3496" s="304"/>
      <c r="AO3496" s="304"/>
      <c r="AP3496" s="312"/>
      <c r="AQ3496" s="312"/>
      <c r="AR3496" s="312"/>
      <c r="AS3496" s="304"/>
      <c r="AT3496" s="312"/>
      <c r="AU3496" s="329">
        <f>VLOOKUP(C3496,[1]world!$A$2:$B$3555,2,FALSE)</f>
        <v>15</v>
      </c>
      <c r="AV3496" s="329">
        <v>363</v>
      </c>
      <c r="AW3496" s="304">
        <v>0.37</v>
      </c>
      <c r="AX3496" s="304">
        <v>-999</v>
      </c>
      <c r="AY3496" s="304">
        <v>-999</v>
      </c>
      <c r="AZ3496" s="304">
        <v>-999</v>
      </c>
      <c r="BA3496" s="304">
        <v>-999</v>
      </c>
      <c r="BB3496" s="304">
        <v>-999</v>
      </c>
      <c r="BC3496" s="304">
        <v>-999</v>
      </c>
      <c r="BD3496" s="304">
        <v>-999</v>
      </c>
      <c r="BE3496" s="304">
        <v>-999</v>
      </c>
      <c r="BF3496" s="304">
        <v>-999</v>
      </c>
      <c r="BG3496" s="304">
        <v>-999</v>
      </c>
      <c r="BH3496" s="304">
        <v>-999</v>
      </c>
      <c r="BI3496" s="304">
        <v>-999</v>
      </c>
      <c r="BJ3496" s="304" t="s">
        <v>4954</v>
      </c>
      <c r="BK3496" s="304" t="s">
        <v>4954</v>
      </c>
      <c r="BL3496" s="304">
        <v>2</v>
      </c>
    </row>
    <row r="3497" spans="1:64" ht="15" customHeight="1" x14ac:dyDescent="0.2">
      <c r="A3497" s="304" t="s">
        <v>4901</v>
      </c>
      <c r="B3497" s="304" t="s">
        <v>5974</v>
      </c>
      <c r="C3497" s="304">
        <v>3675</v>
      </c>
      <c r="D3497" s="349" t="s">
        <v>1555</v>
      </c>
      <c r="E3497" s="333">
        <v>-999</v>
      </c>
      <c r="F3497" s="333"/>
      <c r="G3497" s="324">
        <v>31.870999999999999</v>
      </c>
      <c r="H3497" s="324">
        <v>-115.816</v>
      </c>
      <c r="I3497" s="324" t="s">
        <v>212</v>
      </c>
      <c r="J3497" s="368">
        <f t="shared" ref="J3497:J3518" si="834">GEOMEAN(Y3497,AV3497,AK3497)</f>
        <v>442.34391379582075</v>
      </c>
      <c r="K3497" s="331">
        <f t="shared" ref="K3497:K3518" si="835">GEOMEAN(AA3497,AL3497,AW3497)</f>
        <v>0.41523526603009125</v>
      </c>
      <c r="L3497" s="304" t="str">
        <f t="shared" si="823"/>
        <v>C</v>
      </c>
      <c r="M3497" s="388" t="s">
        <v>6089</v>
      </c>
      <c r="N3497" s="304"/>
      <c r="O3497" s="304"/>
      <c r="P3497" s="356"/>
      <c r="Q3497" s="356"/>
      <c r="R3497" s="304"/>
      <c r="S3497" s="356"/>
      <c r="T3497" s="304"/>
      <c r="U3497" s="356"/>
      <c r="V3497" s="304"/>
      <c r="W3497" s="308" t="s">
        <v>900</v>
      </c>
      <c r="X3497" s="304" t="s">
        <v>232</v>
      </c>
      <c r="Y3497" s="366">
        <f t="shared" si="825"/>
        <v>506.6</v>
      </c>
      <c r="Z3497" s="304"/>
      <c r="AA3497" s="304">
        <v>0.45</v>
      </c>
      <c r="AB3497" s="304">
        <v>-999</v>
      </c>
      <c r="AC3497" s="304">
        <v>-999</v>
      </c>
      <c r="AD3497" s="366">
        <v>-999</v>
      </c>
      <c r="AE3497" s="304">
        <v>-999</v>
      </c>
      <c r="AF3497" s="304">
        <v>-999</v>
      </c>
      <c r="AG3497" s="304"/>
      <c r="AH3497" s="304">
        <v>2.76444E-2</v>
      </c>
      <c r="AI3497" s="312"/>
      <c r="AJ3497" s="332">
        <v>399</v>
      </c>
      <c r="AK3497" s="304">
        <f t="shared" si="824"/>
        <v>425</v>
      </c>
      <c r="AL3497" s="363">
        <v>0.43</v>
      </c>
      <c r="AM3497" s="389" t="str">
        <f t="shared" si="827"/>
        <v/>
      </c>
      <c r="AN3497" s="304"/>
      <c r="AO3497" s="304"/>
      <c r="AP3497" s="312"/>
      <c r="AQ3497" s="312"/>
      <c r="AR3497" s="312"/>
      <c r="AS3497" s="304"/>
      <c r="AT3497" s="312"/>
      <c r="AU3497" s="329">
        <f>VLOOKUP(C3497,[1]world!$A$2:$B$3555,2,FALSE)</f>
        <v>5</v>
      </c>
      <c r="AV3497" s="329">
        <v>402</v>
      </c>
      <c r="AW3497" s="304">
        <v>0.37</v>
      </c>
      <c r="AX3497" s="304">
        <v>-999</v>
      </c>
      <c r="AY3497" s="304">
        <v>-999</v>
      </c>
      <c r="AZ3497" s="304">
        <v>-999</v>
      </c>
      <c r="BA3497" s="304">
        <v>-999</v>
      </c>
      <c r="BB3497" s="304">
        <v>-999</v>
      </c>
      <c r="BC3497" s="304">
        <v>-999</v>
      </c>
      <c r="BD3497" s="304">
        <v>-999</v>
      </c>
      <c r="BE3497" s="304">
        <v>-999</v>
      </c>
      <c r="BF3497" s="304">
        <v>-999</v>
      </c>
      <c r="BG3497" s="304">
        <v>-999</v>
      </c>
      <c r="BH3497" s="304">
        <v>-999</v>
      </c>
      <c r="BI3497" s="304">
        <v>-999</v>
      </c>
      <c r="BJ3497" s="304" t="s">
        <v>4954</v>
      </c>
      <c r="BK3497" s="304" t="s">
        <v>4954</v>
      </c>
      <c r="BL3497" s="304" t="s">
        <v>4954</v>
      </c>
    </row>
    <row r="3498" spans="1:64" ht="15" hidden="1" customHeight="1" x14ac:dyDescent="0.2">
      <c r="A3498" s="304" t="s">
        <v>4901</v>
      </c>
      <c r="B3498" s="304" t="s">
        <v>5979</v>
      </c>
      <c r="C3498" s="304">
        <v>3676</v>
      </c>
      <c r="D3498" s="349" t="s">
        <v>1459</v>
      </c>
      <c r="E3498" s="333">
        <v>-999</v>
      </c>
      <c r="F3498" s="333"/>
      <c r="G3498" s="324">
        <v>-43.156399999999998</v>
      </c>
      <c r="H3498" s="324">
        <v>172.73079999999999</v>
      </c>
      <c r="I3498" s="324" t="s">
        <v>212</v>
      </c>
      <c r="J3498" s="368">
        <f t="shared" si="834"/>
        <v>336.97812347901242</v>
      </c>
      <c r="K3498" s="331">
        <f t="shared" si="835"/>
        <v>0.38547027482550061</v>
      </c>
      <c r="L3498" s="304" t="str">
        <f t="shared" si="823"/>
        <v>D</v>
      </c>
      <c r="M3498" s="388" t="s">
        <v>6089</v>
      </c>
      <c r="N3498" s="304"/>
      <c r="O3498" s="304"/>
      <c r="P3498" s="356"/>
      <c r="Q3498" s="356"/>
      <c r="R3498" s="304"/>
      <c r="S3498" s="356"/>
      <c r="T3498" s="304"/>
      <c r="U3498" s="356"/>
      <c r="V3498" s="304"/>
      <c r="W3498" s="308" t="s">
        <v>1408</v>
      </c>
      <c r="X3498" s="304" t="s">
        <v>213</v>
      </c>
      <c r="Y3498" s="366">
        <f t="shared" si="825"/>
        <v>274.5</v>
      </c>
      <c r="Z3498" s="304"/>
      <c r="AA3498" s="331">
        <v>0.36</v>
      </c>
      <c r="AB3498" s="304">
        <v>-999</v>
      </c>
      <c r="AC3498" s="304">
        <v>-999</v>
      </c>
      <c r="AD3498" s="366">
        <v>-999</v>
      </c>
      <c r="AE3498" s="304">
        <v>-999</v>
      </c>
      <c r="AF3498" s="304">
        <v>-999</v>
      </c>
      <c r="AG3498" s="304"/>
      <c r="AH3498" s="304">
        <v>7.6046100000000004E-3</v>
      </c>
      <c r="AI3498" s="312"/>
      <c r="AJ3498" s="332">
        <v>369</v>
      </c>
      <c r="AK3498" s="304">
        <f t="shared" si="824"/>
        <v>425</v>
      </c>
      <c r="AL3498" s="363">
        <v>0.43</v>
      </c>
      <c r="AM3498" s="389" t="str">
        <f t="shared" si="827"/>
        <v/>
      </c>
      <c r="AN3498" s="304"/>
      <c r="AO3498" s="304"/>
      <c r="AP3498" s="312"/>
      <c r="AQ3498" s="312"/>
      <c r="AR3498" s="312"/>
      <c r="AS3498" s="304"/>
      <c r="AT3498" s="312"/>
      <c r="AU3498" s="329">
        <f>VLOOKUP(C3498,[1]world!$A$2:$B$3555,2,FALSE)</f>
        <v>11</v>
      </c>
      <c r="AV3498" s="329">
        <v>328</v>
      </c>
      <c r="AW3498" s="304">
        <v>0.37</v>
      </c>
      <c r="AX3498" s="304">
        <v>-999</v>
      </c>
      <c r="AY3498" s="304">
        <v>-999</v>
      </c>
      <c r="AZ3498" s="304">
        <v>-999</v>
      </c>
      <c r="BA3498" s="304">
        <v>-999</v>
      </c>
      <c r="BB3498" s="304">
        <v>-999</v>
      </c>
      <c r="BC3498" s="304">
        <v>-999</v>
      </c>
      <c r="BD3498" s="304">
        <v>-999</v>
      </c>
      <c r="BE3498" s="304">
        <v>-999</v>
      </c>
      <c r="BF3498" s="304">
        <v>-999</v>
      </c>
      <c r="BG3498" s="304">
        <v>-999</v>
      </c>
      <c r="BH3498" s="304">
        <v>-999</v>
      </c>
      <c r="BI3498" s="304">
        <v>-999</v>
      </c>
      <c r="BJ3498" s="304" t="s">
        <v>4954</v>
      </c>
      <c r="BK3498" s="304" t="s">
        <v>4954</v>
      </c>
      <c r="BL3498" s="304" t="s">
        <v>4954</v>
      </c>
    </row>
    <row r="3499" spans="1:64" ht="15" hidden="1" customHeight="1" x14ac:dyDescent="0.2">
      <c r="A3499" s="304" t="s">
        <v>4901</v>
      </c>
      <c r="B3499" s="304" t="s">
        <v>5979</v>
      </c>
      <c r="C3499" s="304">
        <v>3677</v>
      </c>
      <c r="D3499" s="349" t="s">
        <v>1468</v>
      </c>
      <c r="E3499" s="333">
        <v>-999</v>
      </c>
      <c r="F3499" s="333"/>
      <c r="G3499" s="324">
        <v>-42.815199999999997</v>
      </c>
      <c r="H3499" s="324">
        <v>173.2747</v>
      </c>
      <c r="I3499" s="324" t="s">
        <v>212</v>
      </c>
      <c r="J3499" s="368">
        <f t="shared" si="834"/>
        <v>412.22569090538798</v>
      </c>
      <c r="K3499" s="331">
        <f t="shared" si="835"/>
        <v>0.38547027482550061</v>
      </c>
      <c r="L3499" s="304" t="str">
        <f t="shared" si="823"/>
        <v>C</v>
      </c>
      <c r="M3499" s="388" t="s">
        <v>6089</v>
      </c>
      <c r="N3499" s="304"/>
      <c r="O3499" s="304"/>
      <c r="P3499" s="356"/>
      <c r="Q3499" s="356"/>
      <c r="R3499" s="304"/>
      <c r="S3499" s="356"/>
      <c r="T3499" s="304"/>
      <c r="U3499" s="356"/>
      <c r="V3499" s="304"/>
      <c r="W3499" s="308" t="s">
        <v>890</v>
      </c>
      <c r="X3499" s="304" t="s">
        <v>205</v>
      </c>
      <c r="Y3499" s="366">
        <f t="shared" si="825"/>
        <v>424.8</v>
      </c>
      <c r="Z3499" s="304"/>
      <c r="AA3499" s="331">
        <v>0.36</v>
      </c>
      <c r="AB3499" s="304">
        <v>-999</v>
      </c>
      <c r="AC3499" s="304">
        <v>-999</v>
      </c>
      <c r="AD3499" s="366">
        <v>-999</v>
      </c>
      <c r="AE3499" s="304">
        <v>-999</v>
      </c>
      <c r="AF3499" s="304">
        <v>-999</v>
      </c>
      <c r="AG3499" s="304"/>
      <c r="AH3499" s="304">
        <v>1.2537E-2</v>
      </c>
      <c r="AI3499" s="312"/>
      <c r="AJ3499" s="332">
        <v>480</v>
      </c>
      <c r="AK3499" s="304">
        <f t="shared" si="824"/>
        <v>425</v>
      </c>
      <c r="AL3499" s="363">
        <v>0.43</v>
      </c>
      <c r="AM3499" s="389" t="str">
        <f t="shared" si="827"/>
        <v/>
      </c>
      <c r="AN3499" s="304"/>
      <c r="AO3499" s="304"/>
      <c r="AP3499" s="312"/>
      <c r="AQ3499" s="312"/>
      <c r="AR3499" s="312"/>
      <c r="AS3499" s="304"/>
      <c r="AT3499" s="312"/>
      <c r="AU3499" s="329">
        <f>VLOOKUP(C3499,[1]world!$A$2:$B$3555,2,FALSE)</f>
        <v>7</v>
      </c>
      <c r="AV3499" s="329">
        <v>388</v>
      </c>
      <c r="AW3499" s="304">
        <v>0.37</v>
      </c>
      <c r="AX3499" s="304">
        <v>-999</v>
      </c>
      <c r="AY3499" s="304">
        <v>-999</v>
      </c>
      <c r="AZ3499" s="304">
        <v>-999</v>
      </c>
      <c r="BA3499" s="304">
        <v>-999</v>
      </c>
      <c r="BB3499" s="304">
        <v>-999</v>
      </c>
      <c r="BC3499" s="304">
        <v>-999</v>
      </c>
      <c r="BD3499" s="304">
        <v>-999</v>
      </c>
      <c r="BE3499" s="304">
        <v>-999</v>
      </c>
      <c r="BF3499" s="304">
        <v>-999</v>
      </c>
      <c r="BG3499" s="304">
        <v>-999</v>
      </c>
      <c r="BH3499" s="304">
        <v>-999</v>
      </c>
      <c r="BI3499" s="304">
        <v>-999</v>
      </c>
      <c r="BJ3499" s="304" t="s">
        <v>4954</v>
      </c>
      <c r="BK3499" s="304" t="s">
        <v>4954</v>
      </c>
      <c r="BL3499" s="304" t="s">
        <v>4954</v>
      </c>
    </row>
    <row r="3500" spans="1:64" ht="15" hidden="1" customHeight="1" x14ac:dyDescent="0.2">
      <c r="A3500" s="304" t="s">
        <v>4901</v>
      </c>
      <c r="B3500" s="304" t="s">
        <v>5979</v>
      </c>
      <c r="C3500" s="304">
        <v>3678</v>
      </c>
      <c r="D3500" s="349" t="s">
        <v>1456</v>
      </c>
      <c r="E3500" s="333">
        <v>-999</v>
      </c>
      <c r="F3500" s="333"/>
      <c r="G3500" s="324">
        <v>-43.313899999999997</v>
      </c>
      <c r="H3500" s="324">
        <v>172.38120000000001</v>
      </c>
      <c r="I3500" s="324" t="s">
        <v>212</v>
      </c>
      <c r="J3500" s="368">
        <f t="shared" si="834"/>
        <v>332.72658345609818</v>
      </c>
      <c r="K3500" s="331">
        <f t="shared" si="835"/>
        <v>0.38547027482550061</v>
      </c>
      <c r="L3500" s="304" t="str">
        <f t="shared" si="823"/>
        <v>D</v>
      </c>
      <c r="M3500" s="388" t="s">
        <v>6089</v>
      </c>
      <c r="N3500" s="304"/>
      <c r="O3500" s="304"/>
      <c r="P3500" s="356"/>
      <c r="Q3500" s="356"/>
      <c r="R3500" s="304"/>
      <c r="S3500" s="356"/>
      <c r="T3500" s="304"/>
      <c r="U3500" s="356"/>
      <c r="V3500" s="304"/>
      <c r="W3500" s="308" t="s">
        <v>1408</v>
      </c>
      <c r="X3500" s="304" t="s">
        <v>213</v>
      </c>
      <c r="Y3500" s="366">
        <f t="shared" si="825"/>
        <v>274.5</v>
      </c>
      <c r="Z3500" s="304"/>
      <c r="AA3500" s="331">
        <v>0.36</v>
      </c>
      <c r="AB3500" s="304">
        <v>-999</v>
      </c>
      <c r="AC3500" s="304">
        <v>-999</v>
      </c>
      <c r="AD3500" s="366">
        <v>-999</v>
      </c>
      <c r="AE3500" s="304">
        <v>-999</v>
      </c>
      <c r="AF3500" s="304">
        <v>-999</v>
      </c>
      <c r="AG3500" s="304"/>
      <c r="AH3500" s="304">
        <v>2.7948999999999999E-3</v>
      </c>
      <c r="AI3500" s="312"/>
      <c r="AJ3500" s="332">
        <v>264</v>
      </c>
      <c r="AK3500" s="304">
        <f t="shared" si="824"/>
        <v>270</v>
      </c>
      <c r="AL3500" s="363">
        <v>0.43</v>
      </c>
      <c r="AM3500" s="389" t="str">
        <f t="shared" si="827"/>
        <v/>
      </c>
      <c r="AN3500" s="304"/>
      <c r="AO3500" s="304"/>
      <c r="AP3500" s="312"/>
      <c r="AQ3500" s="312"/>
      <c r="AR3500" s="312"/>
      <c r="AS3500" s="304"/>
      <c r="AT3500" s="312"/>
      <c r="AU3500" s="329">
        <f>VLOOKUP(C3500,[1]world!$A$2:$B$3555,2,FALSE)</f>
        <v>9</v>
      </c>
      <c r="AV3500" s="329">
        <v>497</v>
      </c>
      <c r="AW3500" s="304">
        <v>0.37</v>
      </c>
      <c r="AX3500" s="304">
        <v>-999</v>
      </c>
      <c r="AY3500" s="304">
        <v>-999</v>
      </c>
      <c r="AZ3500" s="304">
        <v>-999</v>
      </c>
      <c r="BA3500" s="304">
        <v>-999</v>
      </c>
      <c r="BB3500" s="304">
        <v>-999</v>
      </c>
      <c r="BC3500" s="304">
        <v>-999</v>
      </c>
      <c r="BD3500" s="304">
        <v>-999</v>
      </c>
      <c r="BE3500" s="304">
        <v>-999</v>
      </c>
      <c r="BF3500" s="304">
        <v>-999</v>
      </c>
      <c r="BG3500" s="304">
        <v>-999</v>
      </c>
      <c r="BH3500" s="304">
        <v>-999</v>
      </c>
      <c r="BI3500" s="304">
        <v>-999</v>
      </c>
      <c r="BJ3500" s="304" t="s">
        <v>4954</v>
      </c>
      <c r="BK3500" s="304" t="s">
        <v>4954</v>
      </c>
      <c r="BL3500" s="304" t="s">
        <v>4954</v>
      </c>
    </row>
    <row r="3501" spans="1:64" ht="15" hidden="1" customHeight="1" x14ac:dyDescent="0.2">
      <c r="A3501" s="304" t="s">
        <v>4901</v>
      </c>
      <c r="B3501" s="304" t="s">
        <v>5979</v>
      </c>
      <c r="C3501" s="304">
        <v>3679</v>
      </c>
      <c r="D3501" s="349" t="s">
        <v>1403</v>
      </c>
      <c r="E3501" s="333">
        <v>-999</v>
      </c>
      <c r="F3501" s="333"/>
      <c r="G3501" s="324">
        <v>-45.875900000000001</v>
      </c>
      <c r="H3501" s="324">
        <v>170.50210000000001</v>
      </c>
      <c r="I3501" s="324" t="s">
        <v>212</v>
      </c>
      <c r="J3501" s="368">
        <f t="shared" si="834"/>
        <v>500.3531158929585</v>
      </c>
      <c r="K3501" s="331">
        <f t="shared" si="835"/>
        <v>0.38547027482550061</v>
      </c>
      <c r="L3501" s="304" t="str">
        <f t="shared" si="823"/>
        <v>C</v>
      </c>
      <c r="M3501" s="388" t="s">
        <v>6089</v>
      </c>
      <c r="N3501" s="304"/>
      <c r="O3501" s="304"/>
      <c r="P3501" s="356"/>
      <c r="Q3501" s="356"/>
      <c r="R3501" s="304"/>
      <c r="S3501" s="356"/>
      <c r="T3501" s="304"/>
      <c r="U3501" s="356"/>
      <c r="V3501" s="304"/>
      <c r="W3501" s="308" t="s">
        <v>890</v>
      </c>
      <c r="X3501" s="304" t="s">
        <v>205</v>
      </c>
      <c r="Y3501" s="366">
        <f t="shared" si="825"/>
        <v>424.8</v>
      </c>
      <c r="Z3501" s="304"/>
      <c r="AA3501" s="331">
        <v>0.36</v>
      </c>
      <c r="AB3501" s="304">
        <v>-999</v>
      </c>
      <c r="AC3501" s="304">
        <v>-999</v>
      </c>
      <c r="AD3501" s="366">
        <v>-999</v>
      </c>
      <c r="AE3501" s="304">
        <v>-999</v>
      </c>
      <c r="AF3501" s="304">
        <v>-999</v>
      </c>
      <c r="AG3501" s="304"/>
      <c r="AH3501" s="304">
        <v>3.8619100000000003E-2</v>
      </c>
      <c r="AI3501" s="312"/>
      <c r="AJ3501" s="332">
        <v>760</v>
      </c>
      <c r="AK3501" s="304">
        <f t="shared" si="824"/>
        <v>760</v>
      </c>
      <c r="AL3501" s="363">
        <v>0.43</v>
      </c>
      <c r="AM3501" s="389" t="str">
        <f t="shared" si="827"/>
        <v/>
      </c>
      <c r="AN3501" s="304"/>
      <c r="AO3501" s="304"/>
      <c r="AP3501" s="312"/>
      <c r="AQ3501" s="312"/>
      <c r="AR3501" s="312"/>
      <c r="AS3501" s="304"/>
      <c r="AT3501" s="312"/>
      <c r="AU3501" s="329">
        <f>VLOOKUP(C3501,[1]world!$A$2:$B$3555,2,FALSE)</f>
        <v>7</v>
      </c>
      <c r="AV3501" s="329">
        <v>388</v>
      </c>
      <c r="AW3501" s="304">
        <v>0.37</v>
      </c>
      <c r="AX3501" s="304">
        <v>-999</v>
      </c>
      <c r="AY3501" s="304">
        <v>-999</v>
      </c>
      <c r="AZ3501" s="304">
        <v>-999</v>
      </c>
      <c r="BA3501" s="304">
        <v>-999</v>
      </c>
      <c r="BB3501" s="304">
        <v>-999</v>
      </c>
      <c r="BC3501" s="304">
        <v>-999</v>
      </c>
      <c r="BD3501" s="304">
        <v>-999</v>
      </c>
      <c r="BE3501" s="304">
        <v>-999</v>
      </c>
      <c r="BF3501" s="304">
        <v>-999</v>
      </c>
      <c r="BG3501" s="304">
        <v>-999</v>
      </c>
      <c r="BH3501" s="304">
        <v>-999</v>
      </c>
      <c r="BI3501" s="304">
        <v>-999</v>
      </c>
      <c r="BJ3501" s="304" t="s">
        <v>4954</v>
      </c>
      <c r="BK3501" s="304" t="s">
        <v>4954</v>
      </c>
      <c r="BL3501" s="304" t="s">
        <v>4954</v>
      </c>
    </row>
    <row r="3502" spans="1:64" ht="15" hidden="1" customHeight="1" x14ac:dyDescent="0.2">
      <c r="A3502" s="304" t="s">
        <v>4901</v>
      </c>
      <c r="B3502" s="304" t="s">
        <v>5979</v>
      </c>
      <c r="C3502" s="304">
        <v>3680</v>
      </c>
      <c r="D3502" s="349" t="s">
        <v>4489</v>
      </c>
      <c r="E3502" s="333">
        <v>-999</v>
      </c>
      <c r="F3502" s="333"/>
      <c r="G3502" s="324">
        <v>-41.746699999999997</v>
      </c>
      <c r="H3502" s="324">
        <v>171.80449999999999</v>
      </c>
      <c r="I3502" s="324" t="s">
        <v>223</v>
      </c>
      <c r="J3502" s="368">
        <f t="shared" si="834"/>
        <v>584.63127615371309</v>
      </c>
      <c r="K3502" s="331">
        <f t="shared" si="835"/>
        <v>0.41523526603009125</v>
      </c>
      <c r="L3502" s="304" t="str">
        <f t="shared" si="823"/>
        <v>C</v>
      </c>
      <c r="M3502" s="388" t="s">
        <v>6089</v>
      </c>
      <c r="N3502" s="304"/>
      <c r="O3502" s="304"/>
      <c r="P3502" s="356"/>
      <c r="Q3502" s="356"/>
      <c r="R3502" s="304"/>
      <c r="S3502" s="356"/>
      <c r="T3502" s="304"/>
      <c r="U3502" s="356"/>
      <c r="V3502" s="304"/>
      <c r="W3502" s="308" t="s">
        <v>4908</v>
      </c>
      <c r="X3502" s="304" t="s">
        <v>232</v>
      </c>
      <c r="Y3502" s="366">
        <f t="shared" si="825"/>
        <v>506.6</v>
      </c>
      <c r="Z3502" s="304"/>
      <c r="AA3502" s="304">
        <v>0.45</v>
      </c>
      <c r="AB3502" s="304">
        <v>-999</v>
      </c>
      <c r="AC3502" s="304">
        <v>-999</v>
      </c>
      <c r="AD3502" s="366">
        <v>-999</v>
      </c>
      <c r="AE3502" s="304">
        <v>-999</v>
      </c>
      <c r="AF3502" s="304">
        <v>-999</v>
      </c>
      <c r="AG3502" s="304"/>
      <c r="AH3502" s="304">
        <v>0.11223</v>
      </c>
      <c r="AI3502" s="312"/>
      <c r="AJ3502" s="332">
        <v>760</v>
      </c>
      <c r="AK3502" s="304">
        <f t="shared" si="824"/>
        <v>760</v>
      </c>
      <c r="AL3502" s="363">
        <v>0.43</v>
      </c>
      <c r="AM3502" s="389" t="str">
        <f t="shared" si="827"/>
        <v/>
      </c>
      <c r="AN3502" s="304"/>
      <c r="AO3502" s="304"/>
      <c r="AP3502" s="312"/>
      <c r="AQ3502" s="312"/>
      <c r="AR3502" s="312"/>
      <c r="AS3502" s="304"/>
      <c r="AT3502" s="312"/>
      <c r="AU3502" s="329">
        <f>VLOOKUP(C3502,[1]world!$A$2:$B$3555,2,FALSE)</f>
        <v>1</v>
      </c>
      <c r="AV3502" s="329">
        <v>519</v>
      </c>
      <c r="AW3502" s="304">
        <v>0.37</v>
      </c>
      <c r="AX3502" s="304">
        <v>-999</v>
      </c>
      <c r="AY3502" s="304">
        <v>-999</v>
      </c>
      <c r="AZ3502" s="304">
        <v>-999</v>
      </c>
      <c r="BA3502" s="304">
        <v>-999</v>
      </c>
      <c r="BB3502" s="304">
        <v>-999</v>
      </c>
      <c r="BC3502" s="304">
        <v>-999</v>
      </c>
      <c r="BD3502" s="304">
        <v>-999</v>
      </c>
      <c r="BE3502" s="304">
        <v>-999</v>
      </c>
      <c r="BF3502" s="304">
        <v>-999</v>
      </c>
      <c r="BG3502" s="304">
        <v>-999</v>
      </c>
      <c r="BH3502" s="304">
        <v>-999</v>
      </c>
      <c r="BI3502" s="304">
        <v>-999</v>
      </c>
      <c r="BJ3502" s="304" t="s">
        <v>4954</v>
      </c>
      <c r="BK3502" s="304" t="s">
        <v>4954</v>
      </c>
      <c r="BL3502" s="304" t="s">
        <v>4954</v>
      </c>
    </row>
    <row r="3503" spans="1:64" ht="15" hidden="1" customHeight="1" x14ac:dyDescent="0.2">
      <c r="A3503" s="304" t="s">
        <v>4901</v>
      </c>
      <c r="B3503" s="304" t="s">
        <v>5979</v>
      </c>
      <c r="C3503" s="304">
        <v>3681</v>
      </c>
      <c r="D3503" s="349" t="s">
        <v>1399</v>
      </c>
      <c r="E3503" s="333">
        <v>-999</v>
      </c>
      <c r="F3503" s="333"/>
      <c r="G3503" s="324">
        <v>-45.906799999999997</v>
      </c>
      <c r="H3503" s="324">
        <v>170.47059999999999</v>
      </c>
      <c r="I3503" s="324" t="s">
        <v>212</v>
      </c>
      <c r="J3503" s="368">
        <f t="shared" si="834"/>
        <v>594.96127799226986</v>
      </c>
      <c r="K3503" s="331">
        <f t="shared" si="835"/>
        <v>0.41523526603009125</v>
      </c>
      <c r="L3503" s="304" t="str">
        <f t="shared" si="823"/>
        <v>C</v>
      </c>
      <c r="M3503" s="388" t="s">
        <v>6089</v>
      </c>
      <c r="N3503" s="304"/>
      <c r="O3503" s="304"/>
      <c r="P3503" s="356"/>
      <c r="Q3503" s="356"/>
      <c r="R3503" s="304"/>
      <c r="S3503" s="356"/>
      <c r="T3503" s="304"/>
      <c r="U3503" s="356"/>
      <c r="V3503" s="304"/>
      <c r="W3503" s="308" t="s">
        <v>900</v>
      </c>
      <c r="X3503" s="304" t="s">
        <v>232</v>
      </c>
      <c r="Y3503" s="366">
        <f t="shared" si="825"/>
        <v>506.6</v>
      </c>
      <c r="Z3503" s="304"/>
      <c r="AA3503" s="304">
        <v>0.45</v>
      </c>
      <c r="AB3503" s="304">
        <v>-999</v>
      </c>
      <c r="AC3503" s="304">
        <v>-999</v>
      </c>
      <c r="AD3503" s="366">
        <v>-999</v>
      </c>
      <c r="AE3503" s="304">
        <v>-999</v>
      </c>
      <c r="AF3503" s="304">
        <v>-999</v>
      </c>
      <c r="AG3503" s="304"/>
      <c r="AH3503" s="304">
        <v>2.8358600000000001E-2</v>
      </c>
      <c r="AI3503" s="312"/>
      <c r="AJ3503" s="332">
        <v>760</v>
      </c>
      <c r="AK3503" s="304">
        <f t="shared" si="824"/>
        <v>760</v>
      </c>
      <c r="AL3503" s="363">
        <v>0.43</v>
      </c>
      <c r="AM3503" s="389" t="str">
        <f t="shared" si="827"/>
        <v/>
      </c>
      <c r="AN3503" s="304"/>
      <c r="AO3503" s="304"/>
      <c r="AP3503" s="312"/>
      <c r="AQ3503" s="312"/>
      <c r="AR3503" s="312"/>
      <c r="AS3503" s="304"/>
      <c r="AT3503" s="312"/>
      <c r="AU3503" s="329">
        <f>VLOOKUP(C3503,[1]world!$A$2:$B$3555,2,FALSE)</f>
        <v>3</v>
      </c>
      <c r="AV3503" s="329">
        <v>547</v>
      </c>
      <c r="AW3503" s="304">
        <v>0.37</v>
      </c>
      <c r="AX3503" s="304">
        <v>-999</v>
      </c>
      <c r="AY3503" s="304">
        <v>-999</v>
      </c>
      <c r="AZ3503" s="304">
        <v>-999</v>
      </c>
      <c r="BA3503" s="304">
        <v>-999</v>
      </c>
      <c r="BB3503" s="304">
        <v>-999</v>
      </c>
      <c r="BC3503" s="304">
        <v>-999</v>
      </c>
      <c r="BD3503" s="304">
        <v>-999</v>
      </c>
      <c r="BE3503" s="304">
        <v>-999</v>
      </c>
      <c r="BF3503" s="304">
        <v>-999</v>
      </c>
      <c r="BG3503" s="304">
        <v>-999</v>
      </c>
      <c r="BH3503" s="304">
        <v>-999</v>
      </c>
      <c r="BI3503" s="304">
        <v>-999</v>
      </c>
      <c r="BJ3503" s="304" t="s">
        <v>4954</v>
      </c>
      <c r="BK3503" s="304" t="s">
        <v>4954</v>
      </c>
      <c r="BL3503" s="304" t="s">
        <v>4954</v>
      </c>
    </row>
    <row r="3504" spans="1:64" ht="15" hidden="1" customHeight="1" x14ac:dyDescent="0.2">
      <c r="A3504" s="304" t="s">
        <v>4901</v>
      </c>
      <c r="B3504" s="304" t="s">
        <v>5979</v>
      </c>
      <c r="C3504" s="304">
        <v>3682</v>
      </c>
      <c r="D3504" s="349" t="s">
        <v>4571</v>
      </c>
      <c r="E3504" s="333">
        <v>-999</v>
      </c>
      <c r="F3504" s="333"/>
      <c r="G3504" s="324">
        <v>-45.232700000000001</v>
      </c>
      <c r="H3504" s="324">
        <v>169.3082</v>
      </c>
      <c r="I3504" s="324" t="s">
        <v>223</v>
      </c>
      <c r="J3504" s="368">
        <f t="shared" si="834"/>
        <v>584.63127615371309</v>
      </c>
      <c r="K3504" s="331">
        <f t="shared" si="835"/>
        <v>0.41523526603009125</v>
      </c>
      <c r="L3504" s="304" t="str">
        <f t="shared" si="823"/>
        <v>C</v>
      </c>
      <c r="M3504" s="388" t="s">
        <v>6089</v>
      </c>
      <c r="N3504" s="304"/>
      <c r="O3504" s="304"/>
      <c r="P3504" s="356"/>
      <c r="Q3504" s="356"/>
      <c r="R3504" s="304"/>
      <c r="S3504" s="356"/>
      <c r="T3504" s="304"/>
      <c r="U3504" s="356"/>
      <c r="V3504" s="304"/>
      <c r="W3504" s="308" t="s">
        <v>4908</v>
      </c>
      <c r="X3504" s="304" t="s">
        <v>232</v>
      </c>
      <c r="Y3504" s="366">
        <f t="shared" si="825"/>
        <v>506.6</v>
      </c>
      <c r="Z3504" s="304"/>
      <c r="AA3504" s="304">
        <v>0.45</v>
      </c>
      <c r="AB3504" s="304">
        <v>-999</v>
      </c>
      <c r="AC3504" s="304">
        <v>-999</v>
      </c>
      <c r="AD3504" s="366">
        <v>-999</v>
      </c>
      <c r="AE3504" s="304">
        <v>-999</v>
      </c>
      <c r="AF3504" s="304">
        <v>-999</v>
      </c>
      <c r="AG3504" s="304"/>
      <c r="AH3504" s="304">
        <v>3.9984199999999998E-2</v>
      </c>
      <c r="AI3504" s="312"/>
      <c r="AJ3504" s="332">
        <v>760</v>
      </c>
      <c r="AK3504" s="304">
        <f t="shared" si="824"/>
        <v>760</v>
      </c>
      <c r="AL3504" s="363">
        <v>0.43</v>
      </c>
      <c r="AM3504" s="389" t="str">
        <f t="shared" si="827"/>
        <v/>
      </c>
      <c r="AN3504" s="304"/>
      <c r="AO3504" s="304"/>
      <c r="AP3504" s="312"/>
      <c r="AQ3504" s="312"/>
      <c r="AR3504" s="312"/>
      <c r="AS3504" s="304"/>
      <c r="AT3504" s="312"/>
      <c r="AU3504" s="329">
        <f>VLOOKUP(C3504,[1]world!$A$2:$B$3555,2,FALSE)</f>
        <v>1</v>
      </c>
      <c r="AV3504" s="329">
        <v>519</v>
      </c>
      <c r="AW3504" s="304">
        <v>0.37</v>
      </c>
      <c r="AX3504" s="304">
        <v>-999</v>
      </c>
      <c r="AY3504" s="304">
        <v>-999</v>
      </c>
      <c r="AZ3504" s="304">
        <v>-999</v>
      </c>
      <c r="BA3504" s="304">
        <v>-999</v>
      </c>
      <c r="BB3504" s="304">
        <v>-999</v>
      </c>
      <c r="BC3504" s="304">
        <v>-999</v>
      </c>
      <c r="BD3504" s="304">
        <v>-999</v>
      </c>
      <c r="BE3504" s="304">
        <v>-999</v>
      </c>
      <c r="BF3504" s="304">
        <v>-999</v>
      </c>
      <c r="BG3504" s="304">
        <v>-999</v>
      </c>
      <c r="BH3504" s="304">
        <v>-999</v>
      </c>
      <c r="BI3504" s="304">
        <v>-999</v>
      </c>
      <c r="BJ3504" s="304" t="s">
        <v>4954</v>
      </c>
      <c r="BK3504" s="304" t="s">
        <v>4954</v>
      </c>
      <c r="BL3504" s="304" t="s">
        <v>4954</v>
      </c>
    </row>
    <row r="3505" spans="1:64" ht="15" hidden="1" customHeight="1" x14ac:dyDescent="0.2">
      <c r="A3505" s="304" t="s">
        <v>4901</v>
      </c>
      <c r="B3505" s="304" t="s">
        <v>5979</v>
      </c>
      <c r="C3505" s="304">
        <v>3683</v>
      </c>
      <c r="D3505" s="349" t="s">
        <v>4545</v>
      </c>
      <c r="E3505" s="333">
        <v>-999</v>
      </c>
      <c r="F3505" s="333"/>
      <c r="G3505" s="324">
        <v>-43.533799999999999</v>
      </c>
      <c r="H3505" s="324">
        <v>169.81540000000001</v>
      </c>
      <c r="I3505" s="324" t="s">
        <v>223</v>
      </c>
      <c r="J3505" s="368">
        <f t="shared" si="834"/>
        <v>530.60357012940369</v>
      </c>
      <c r="K3505" s="331">
        <f t="shared" si="835"/>
        <v>0.41523526603009125</v>
      </c>
      <c r="L3505" s="304" t="str">
        <f t="shared" si="823"/>
        <v>C</v>
      </c>
      <c r="M3505" s="388" t="s">
        <v>6089</v>
      </c>
      <c r="N3505" s="304"/>
      <c r="O3505" s="304"/>
      <c r="P3505" s="356"/>
      <c r="Q3505" s="356"/>
      <c r="R3505" s="304"/>
      <c r="S3505" s="356"/>
      <c r="T3505" s="304"/>
      <c r="U3505" s="356"/>
      <c r="V3505" s="304"/>
      <c r="W3505" s="308" t="s">
        <v>4908</v>
      </c>
      <c r="X3505" s="304" t="s">
        <v>232</v>
      </c>
      <c r="Y3505" s="366">
        <f t="shared" si="825"/>
        <v>506.6</v>
      </c>
      <c r="Z3505" s="304"/>
      <c r="AA3505" s="304">
        <v>0.45</v>
      </c>
      <c r="AB3505" s="304">
        <v>-999</v>
      </c>
      <c r="AC3505" s="304">
        <v>-999</v>
      </c>
      <c r="AD3505" s="366">
        <v>-999</v>
      </c>
      <c r="AE3505" s="304">
        <v>-999</v>
      </c>
      <c r="AF3505" s="304">
        <v>-999</v>
      </c>
      <c r="AG3505" s="304"/>
      <c r="AH3505" s="304">
        <v>2.8380200000000001E-2</v>
      </c>
      <c r="AI3505" s="312"/>
      <c r="AJ3505" s="332">
        <v>760</v>
      </c>
      <c r="AK3505" s="304">
        <f t="shared" si="824"/>
        <v>760</v>
      </c>
      <c r="AL3505" s="363">
        <v>0.43</v>
      </c>
      <c r="AM3505" s="389" t="str">
        <f t="shared" si="827"/>
        <v/>
      </c>
      <c r="AN3505" s="304"/>
      <c r="AO3505" s="304"/>
      <c r="AP3505" s="312"/>
      <c r="AQ3505" s="312"/>
      <c r="AR3505" s="312"/>
      <c r="AS3505" s="304"/>
      <c r="AT3505" s="312"/>
      <c r="AU3505" s="329">
        <f>VLOOKUP(C3505,[1]world!$A$2:$B$3555,2,FALSE)</f>
        <v>7</v>
      </c>
      <c r="AV3505" s="329">
        <v>388</v>
      </c>
      <c r="AW3505" s="304">
        <v>0.37</v>
      </c>
      <c r="AX3505" s="304">
        <v>-999</v>
      </c>
      <c r="AY3505" s="304">
        <v>-999</v>
      </c>
      <c r="AZ3505" s="304">
        <v>-999</v>
      </c>
      <c r="BA3505" s="304">
        <v>-999</v>
      </c>
      <c r="BB3505" s="304">
        <v>-999</v>
      </c>
      <c r="BC3505" s="304">
        <v>-999</v>
      </c>
      <c r="BD3505" s="304">
        <v>-999</v>
      </c>
      <c r="BE3505" s="304">
        <v>-999</v>
      </c>
      <c r="BF3505" s="304">
        <v>-999</v>
      </c>
      <c r="BG3505" s="304">
        <v>-999</v>
      </c>
      <c r="BH3505" s="304">
        <v>-999</v>
      </c>
      <c r="BI3505" s="304">
        <v>-999</v>
      </c>
      <c r="BJ3505" s="304" t="s">
        <v>4954</v>
      </c>
      <c r="BK3505" s="304" t="s">
        <v>4954</v>
      </c>
      <c r="BL3505" s="304" t="s">
        <v>4954</v>
      </c>
    </row>
    <row r="3506" spans="1:64" ht="15" hidden="1" customHeight="1" x14ac:dyDescent="0.2">
      <c r="A3506" s="304" t="s">
        <v>4901</v>
      </c>
      <c r="B3506" s="304" t="s">
        <v>5979</v>
      </c>
      <c r="C3506" s="304">
        <v>3684</v>
      </c>
      <c r="D3506" s="349" t="s">
        <v>1472</v>
      </c>
      <c r="E3506" s="333">
        <v>-999</v>
      </c>
      <c r="F3506" s="333"/>
      <c r="G3506" s="324">
        <v>-42.5959</v>
      </c>
      <c r="H3506" s="324">
        <v>172.51089999999999</v>
      </c>
      <c r="I3506" s="324" t="s">
        <v>212</v>
      </c>
      <c r="J3506" s="368">
        <f t="shared" si="834"/>
        <v>511.15894836159043</v>
      </c>
      <c r="K3506" s="331">
        <f t="shared" si="835"/>
        <v>0.38547027482550061</v>
      </c>
      <c r="L3506" s="304" t="str">
        <f t="shared" si="823"/>
        <v>C</v>
      </c>
      <c r="M3506" s="388" t="s">
        <v>6089</v>
      </c>
      <c r="N3506" s="304"/>
      <c r="O3506" s="304"/>
      <c r="P3506" s="356"/>
      <c r="Q3506" s="356"/>
      <c r="R3506" s="304"/>
      <c r="S3506" s="356"/>
      <c r="T3506" s="304"/>
      <c r="U3506" s="356"/>
      <c r="V3506" s="304"/>
      <c r="W3506" s="308" t="s">
        <v>895</v>
      </c>
      <c r="X3506" s="304" t="s">
        <v>206</v>
      </c>
      <c r="Y3506" s="366">
        <f t="shared" si="825"/>
        <v>338.6</v>
      </c>
      <c r="Z3506" s="304"/>
      <c r="AA3506" s="331">
        <v>0.36</v>
      </c>
      <c r="AB3506" s="304">
        <v>-999</v>
      </c>
      <c r="AC3506" s="304">
        <v>-999</v>
      </c>
      <c r="AD3506" s="366">
        <v>-999</v>
      </c>
      <c r="AE3506" s="304">
        <v>-999</v>
      </c>
      <c r="AF3506" s="304">
        <v>-999</v>
      </c>
      <c r="AG3506" s="304"/>
      <c r="AH3506" s="304">
        <v>5.4843599999999999E-2</v>
      </c>
      <c r="AI3506" s="312"/>
      <c r="AJ3506" s="332">
        <v>760</v>
      </c>
      <c r="AK3506" s="304">
        <f t="shared" si="824"/>
        <v>760</v>
      </c>
      <c r="AL3506" s="363">
        <v>0.43</v>
      </c>
      <c r="AM3506" s="389" t="str">
        <f t="shared" si="827"/>
        <v/>
      </c>
      <c r="AN3506" s="304"/>
      <c r="AO3506" s="304"/>
      <c r="AP3506" s="312"/>
      <c r="AQ3506" s="312"/>
      <c r="AR3506" s="312"/>
      <c r="AS3506" s="304"/>
      <c r="AT3506" s="312"/>
      <c r="AU3506" s="329">
        <f>VLOOKUP(C3506,[1]world!$A$2:$B$3555,2,FALSE)</f>
        <v>1</v>
      </c>
      <c r="AV3506" s="329">
        <v>519</v>
      </c>
      <c r="AW3506" s="304">
        <v>0.37</v>
      </c>
      <c r="AX3506" s="304">
        <v>-999</v>
      </c>
      <c r="AY3506" s="304">
        <v>-999</v>
      </c>
      <c r="AZ3506" s="304">
        <v>-999</v>
      </c>
      <c r="BA3506" s="304">
        <v>-999</v>
      </c>
      <c r="BB3506" s="304">
        <v>-999</v>
      </c>
      <c r="BC3506" s="304">
        <v>-999</v>
      </c>
      <c r="BD3506" s="304">
        <v>-999</v>
      </c>
      <c r="BE3506" s="304">
        <v>-999</v>
      </c>
      <c r="BF3506" s="304">
        <v>-999</v>
      </c>
      <c r="BG3506" s="304">
        <v>-999</v>
      </c>
      <c r="BH3506" s="304">
        <v>-999</v>
      </c>
      <c r="BI3506" s="304">
        <v>-999</v>
      </c>
      <c r="BJ3506" s="304" t="s">
        <v>4954</v>
      </c>
      <c r="BK3506" s="304" t="s">
        <v>4954</v>
      </c>
      <c r="BL3506" s="304" t="s">
        <v>4954</v>
      </c>
    </row>
    <row r="3507" spans="1:64" ht="15" hidden="1" customHeight="1" x14ac:dyDescent="0.2">
      <c r="A3507" s="304" t="s">
        <v>4901</v>
      </c>
      <c r="B3507" s="304" t="s">
        <v>5979</v>
      </c>
      <c r="C3507" s="304">
        <v>3685</v>
      </c>
      <c r="D3507" s="349" t="s">
        <v>1396</v>
      </c>
      <c r="E3507" s="333">
        <v>-999</v>
      </c>
      <c r="F3507" s="333"/>
      <c r="G3507" s="324">
        <v>-46.104300000000002</v>
      </c>
      <c r="H3507" s="324">
        <v>168.94159999999999</v>
      </c>
      <c r="I3507" s="324" t="s">
        <v>212</v>
      </c>
      <c r="J3507" s="368">
        <f t="shared" si="834"/>
        <v>336.97812347901242</v>
      </c>
      <c r="K3507" s="331">
        <f t="shared" si="835"/>
        <v>0.38547027482550061</v>
      </c>
      <c r="L3507" s="304" t="str">
        <f t="shared" si="823"/>
        <v>D</v>
      </c>
      <c r="M3507" s="388" t="s">
        <v>6089</v>
      </c>
      <c r="N3507" s="304"/>
      <c r="O3507" s="304"/>
      <c r="P3507" s="356"/>
      <c r="Q3507" s="356"/>
      <c r="R3507" s="304"/>
      <c r="S3507" s="356"/>
      <c r="T3507" s="304"/>
      <c r="U3507" s="356"/>
      <c r="V3507" s="304"/>
      <c r="W3507" s="308" t="s">
        <v>1408</v>
      </c>
      <c r="X3507" s="304" t="s">
        <v>213</v>
      </c>
      <c r="Y3507" s="366">
        <f t="shared" si="825"/>
        <v>274.5</v>
      </c>
      <c r="Z3507" s="304"/>
      <c r="AA3507" s="331">
        <v>0.36</v>
      </c>
      <c r="AB3507" s="304">
        <v>-999</v>
      </c>
      <c r="AC3507" s="304">
        <v>-999</v>
      </c>
      <c r="AD3507" s="366">
        <v>-999</v>
      </c>
      <c r="AE3507" s="304">
        <v>-999</v>
      </c>
      <c r="AF3507" s="304">
        <v>-999</v>
      </c>
      <c r="AG3507" s="304"/>
      <c r="AH3507" s="304">
        <v>1.24939E-2</v>
      </c>
      <c r="AI3507" s="312"/>
      <c r="AJ3507" s="332">
        <v>479</v>
      </c>
      <c r="AK3507" s="304">
        <f t="shared" si="824"/>
        <v>425</v>
      </c>
      <c r="AL3507" s="363">
        <v>0.43</v>
      </c>
      <c r="AM3507" s="389" t="str">
        <f t="shared" si="827"/>
        <v/>
      </c>
      <c r="AN3507" s="304"/>
      <c r="AO3507" s="304"/>
      <c r="AP3507" s="312"/>
      <c r="AQ3507" s="312"/>
      <c r="AR3507" s="312"/>
      <c r="AS3507" s="304"/>
      <c r="AT3507" s="312"/>
      <c r="AU3507" s="329">
        <f>VLOOKUP(C3507,[1]world!$A$2:$B$3555,2,FALSE)</f>
        <v>11</v>
      </c>
      <c r="AV3507" s="329">
        <v>328</v>
      </c>
      <c r="AW3507" s="304">
        <v>0.37</v>
      </c>
      <c r="AX3507" s="304">
        <v>-999</v>
      </c>
      <c r="AY3507" s="304">
        <v>-999</v>
      </c>
      <c r="AZ3507" s="304">
        <v>-999</v>
      </c>
      <c r="BA3507" s="304">
        <v>-999</v>
      </c>
      <c r="BB3507" s="304">
        <v>-999</v>
      </c>
      <c r="BC3507" s="304">
        <v>-999</v>
      </c>
      <c r="BD3507" s="304">
        <v>-999</v>
      </c>
      <c r="BE3507" s="304">
        <v>-999</v>
      </c>
      <c r="BF3507" s="304">
        <v>-999</v>
      </c>
      <c r="BG3507" s="304">
        <v>-999</v>
      </c>
      <c r="BH3507" s="304">
        <v>-999</v>
      </c>
      <c r="BI3507" s="304">
        <v>-999</v>
      </c>
      <c r="BJ3507" s="304" t="s">
        <v>4954</v>
      </c>
      <c r="BK3507" s="304" t="s">
        <v>4954</v>
      </c>
      <c r="BL3507" s="304" t="s">
        <v>4954</v>
      </c>
    </row>
    <row r="3508" spans="1:64" ht="15" hidden="1" customHeight="1" x14ac:dyDescent="0.2">
      <c r="A3508" s="304" t="s">
        <v>4901</v>
      </c>
      <c r="B3508" s="304" t="s">
        <v>5979</v>
      </c>
      <c r="C3508" s="304">
        <v>3686</v>
      </c>
      <c r="D3508" s="349" t="s">
        <v>1479</v>
      </c>
      <c r="E3508" s="333">
        <v>-999</v>
      </c>
      <c r="F3508" s="333"/>
      <c r="G3508" s="324">
        <v>-41.858800000000002</v>
      </c>
      <c r="H3508" s="324">
        <v>171.95240000000001</v>
      </c>
      <c r="I3508" s="324" t="s">
        <v>212</v>
      </c>
      <c r="J3508" s="368">
        <f t="shared" si="834"/>
        <v>561.04170050436721</v>
      </c>
      <c r="K3508" s="331">
        <f t="shared" si="835"/>
        <v>0.38547027482550061</v>
      </c>
      <c r="L3508" s="304" t="str">
        <f t="shared" si="823"/>
        <v>C</v>
      </c>
      <c r="M3508" s="388" t="s">
        <v>6089</v>
      </c>
      <c r="N3508" s="304"/>
      <c r="O3508" s="304"/>
      <c r="P3508" s="356"/>
      <c r="Q3508" s="356"/>
      <c r="R3508" s="304"/>
      <c r="S3508" s="356"/>
      <c r="T3508" s="304"/>
      <c r="U3508" s="356"/>
      <c r="V3508" s="304"/>
      <c r="W3508" s="308" t="s">
        <v>890</v>
      </c>
      <c r="X3508" s="304" t="s">
        <v>205</v>
      </c>
      <c r="Y3508" s="366">
        <f t="shared" si="825"/>
        <v>424.8</v>
      </c>
      <c r="Z3508" s="304"/>
      <c r="AA3508" s="331">
        <v>0.36</v>
      </c>
      <c r="AB3508" s="304">
        <v>-999</v>
      </c>
      <c r="AC3508" s="304">
        <v>-999</v>
      </c>
      <c r="AD3508" s="366">
        <v>-999</v>
      </c>
      <c r="AE3508" s="304">
        <v>-999</v>
      </c>
      <c r="AF3508" s="304">
        <v>-999</v>
      </c>
      <c r="AG3508" s="304"/>
      <c r="AH3508" s="304">
        <v>8.4113099999999996E-2</v>
      </c>
      <c r="AI3508" s="312"/>
      <c r="AJ3508" s="332">
        <v>760</v>
      </c>
      <c r="AK3508" s="304">
        <f t="shared" si="824"/>
        <v>760</v>
      </c>
      <c r="AL3508" s="363">
        <v>0.43</v>
      </c>
      <c r="AM3508" s="389" t="str">
        <f t="shared" si="827"/>
        <v/>
      </c>
      <c r="AN3508" s="304"/>
      <c r="AO3508" s="304"/>
      <c r="AP3508" s="312"/>
      <c r="AQ3508" s="312"/>
      <c r="AR3508" s="312"/>
      <c r="AS3508" s="304"/>
      <c r="AT3508" s="312"/>
      <c r="AU3508" s="329">
        <f>VLOOKUP(C3508,[1]world!$A$2:$B$3555,2,FALSE)</f>
        <v>3</v>
      </c>
      <c r="AV3508" s="329">
        <v>547</v>
      </c>
      <c r="AW3508" s="304">
        <v>0.37</v>
      </c>
      <c r="AX3508" s="304">
        <v>-999</v>
      </c>
      <c r="AY3508" s="304">
        <v>-999</v>
      </c>
      <c r="AZ3508" s="304">
        <v>-999</v>
      </c>
      <c r="BA3508" s="304">
        <v>-999</v>
      </c>
      <c r="BB3508" s="304">
        <v>-999</v>
      </c>
      <c r="BC3508" s="304">
        <v>-999</v>
      </c>
      <c r="BD3508" s="304">
        <v>-999</v>
      </c>
      <c r="BE3508" s="304">
        <v>-999</v>
      </c>
      <c r="BF3508" s="304">
        <v>-999</v>
      </c>
      <c r="BG3508" s="304">
        <v>-999</v>
      </c>
      <c r="BH3508" s="304">
        <v>-999</v>
      </c>
      <c r="BI3508" s="304">
        <v>-999</v>
      </c>
      <c r="BJ3508" s="304" t="s">
        <v>4954</v>
      </c>
      <c r="BK3508" s="304" t="s">
        <v>4954</v>
      </c>
      <c r="BL3508" s="304" t="s">
        <v>4954</v>
      </c>
    </row>
    <row r="3509" spans="1:64" ht="15" hidden="1" customHeight="1" x14ac:dyDescent="0.2">
      <c r="A3509" s="304" t="s">
        <v>4901</v>
      </c>
      <c r="B3509" s="304" t="s">
        <v>5979</v>
      </c>
      <c r="C3509" s="304">
        <v>3687</v>
      </c>
      <c r="D3509" s="349" t="s">
        <v>1486</v>
      </c>
      <c r="E3509" s="333">
        <v>-999</v>
      </c>
      <c r="F3509" s="333"/>
      <c r="G3509" s="324">
        <v>-41.251100000000001</v>
      </c>
      <c r="H3509" s="324">
        <v>172.1163</v>
      </c>
      <c r="I3509" s="324" t="s">
        <v>212</v>
      </c>
      <c r="J3509" s="368">
        <f t="shared" si="834"/>
        <v>417.76997180182201</v>
      </c>
      <c r="K3509" s="331">
        <f t="shared" si="835"/>
        <v>0.38547027482550061</v>
      </c>
      <c r="L3509" s="304" t="str">
        <f t="shared" si="823"/>
        <v>C</v>
      </c>
      <c r="M3509" s="388" t="s">
        <v>6089</v>
      </c>
      <c r="N3509" s="304"/>
      <c r="O3509" s="304"/>
      <c r="P3509" s="356"/>
      <c r="Q3509" s="356"/>
      <c r="R3509" s="304"/>
      <c r="S3509" s="356"/>
      <c r="T3509" s="304"/>
      <c r="U3509" s="356"/>
      <c r="V3509" s="304"/>
      <c r="W3509" s="308" t="s">
        <v>895</v>
      </c>
      <c r="X3509" s="304" t="s">
        <v>206</v>
      </c>
      <c r="Y3509" s="366">
        <f t="shared" si="825"/>
        <v>338.6</v>
      </c>
      <c r="Z3509" s="304"/>
      <c r="AA3509" s="331">
        <v>0.36</v>
      </c>
      <c r="AB3509" s="304">
        <v>-999</v>
      </c>
      <c r="AC3509" s="304">
        <v>-999</v>
      </c>
      <c r="AD3509" s="366">
        <v>-999</v>
      </c>
      <c r="AE3509" s="304">
        <v>-999</v>
      </c>
      <c r="AF3509" s="304">
        <v>-999</v>
      </c>
      <c r="AG3509" s="304"/>
      <c r="AH3509" s="304">
        <v>1.51597E-2</v>
      </c>
      <c r="AI3509" s="312"/>
      <c r="AJ3509" s="332">
        <v>546</v>
      </c>
      <c r="AK3509" s="304">
        <f t="shared" si="824"/>
        <v>555</v>
      </c>
      <c r="AL3509" s="363">
        <v>0.43</v>
      </c>
      <c r="AM3509" s="389" t="str">
        <f t="shared" si="827"/>
        <v/>
      </c>
      <c r="AN3509" s="304"/>
      <c r="AO3509" s="304"/>
      <c r="AP3509" s="312"/>
      <c r="AQ3509" s="312"/>
      <c r="AR3509" s="312"/>
      <c r="AS3509" s="304"/>
      <c r="AT3509" s="312"/>
      <c r="AU3509" s="329">
        <f>VLOOKUP(C3509,[1]world!$A$2:$B$3555,2,FALSE)</f>
        <v>7</v>
      </c>
      <c r="AV3509" s="329">
        <v>388</v>
      </c>
      <c r="AW3509" s="304">
        <v>0.37</v>
      </c>
      <c r="AX3509" s="304">
        <v>-999</v>
      </c>
      <c r="AY3509" s="304">
        <v>-999</v>
      </c>
      <c r="AZ3509" s="304">
        <v>-999</v>
      </c>
      <c r="BA3509" s="304">
        <v>-999</v>
      </c>
      <c r="BB3509" s="304">
        <v>-999</v>
      </c>
      <c r="BC3509" s="304">
        <v>-999</v>
      </c>
      <c r="BD3509" s="304">
        <v>-999</v>
      </c>
      <c r="BE3509" s="304">
        <v>-999</v>
      </c>
      <c r="BF3509" s="304">
        <v>-999</v>
      </c>
      <c r="BG3509" s="304">
        <v>-999</v>
      </c>
      <c r="BH3509" s="304">
        <v>-999</v>
      </c>
      <c r="BI3509" s="304">
        <v>-999</v>
      </c>
      <c r="BJ3509" s="304" t="s">
        <v>4954</v>
      </c>
      <c r="BK3509" s="304" t="s">
        <v>4954</v>
      </c>
      <c r="BL3509" s="304" t="s">
        <v>4954</v>
      </c>
    </row>
    <row r="3510" spans="1:64" ht="15" hidden="1" customHeight="1" x14ac:dyDescent="0.2">
      <c r="A3510" s="304" t="s">
        <v>4901</v>
      </c>
      <c r="B3510" s="304" t="s">
        <v>5979</v>
      </c>
      <c r="C3510" s="304">
        <v>3688</v>
      </c>
      <c r="D3510" s="349" t="s">
        <v>4521</v>
      </c>
      <c r="E3510" s="333">
        <v>-999</v>
      </c>
      <c r="F3510" s="333"/>
      <c r="G3510" s="324">
        <v>-42.427500000000002</v>
      </c>
      <c r="H3510" s="324">
        <v>173.68190000000001</v>
      </c>
      <c r="I3510" s="324" t="s">
        <v>223</v>
      </c>
      <c r="J3510" s="368">
        <f t="shared" si="834"/>
        <v>338.01063771475543</v>
      </c>
      <c r="K3510" s="331">
        <f t="shared" si="835"/>
        <v>0.32172248249150837</v>
      </c>
      <c r="L3510" s="304" t="str">
        <f t="shared" si="823"/>
        <v>D</v>
      </c>
      <c r="M3510" s="388" t="s">
        <v>6089</v>
      </c>
      <c r="N3510" s="304"/>
      <c r="O3510" s="304"/>
      <c r="P3510" s="356"/>
      <c r="Q3510" s="356"/>
      <c r="R3510" s="304"/>
      <c r="S3510" s="356"/>
      <c r="T3510" s="304"/>
      <c r="U3510" s="356"/>
      <c r="V3510" s="304"/>
      <c r="W3510" s="308" t="s">
        <v>4908</v>
      </c>
      <c r="X3510" s="304" t="s">
        <v>232</v>
      </c>
      <c r="Y3510" s="366">
        <f t="shared" si="825"/>
        <v>506.6</v>
      </c>
      <c r="Z3510" s="304"/>
      <c r="AA3510" s="304">
        <v>0.45</v>
      </c>
      <c r="AB3510" s="304">
        <v>-999</v>
      </c>
      <c r="AC3510" s="304">
        <v>-999</v>
      </c>
      <c r="AD3510" s="366">
        <v>-999</v>
      </c>
      <c r="AE3510" s="304">
        <v>-999</v>
      </c>
      <c r="AF3510" s="304">
        <v>-999</v>
      </c>
      <c r="AG3510" s="304"/>
      <c r="AH3510" s="304">
        <v>1.77421E-3</v>
      </c>
      <c r="AI3510" s="312"/>
      <c r="AJ3510" s="332">
        <v>233</v>
      </c>
      <c r="AK3510" s="304">
        <f t="shared" si="824"/>
        <v>210</v>
      </c>
      <c r="AL3510" s="304">
        <v>0.2</v>
      </c>
      <c r="AM3510" s="389" t="str">
        <f t="shared" si="827"/>
        <v/>
      </c>
      <c r="AN3510" s="304"/>
      <c r="AO3510" s="304"/>
      <c r="AP3510" s="312"/>
      <c r="AQ3510" s="312"/>
      <c r="AR3510" s="312"/>
      <c r="AS3510" s="304"/>
      <c r="AT3510" s="312"/>
      <c r="AU3510" s="329">
        <f>VLOOKUP(C3510,[1]world!$A$2:$B$3555,2,FALSE)</f>
        <v>15</v>
      </c>
      <c r="AV3510" s="329">
        <v>363</v>
      </c>
      <c r="AW3510" s="304">
        <v>0.37</v>
      </c>
      <c r="AX3510" s="304">
        <v>-999</v>
      </c>
      <c r="AY3510" s="304">
        <v>-999</v>
      </c>
      <c r="AZ3510" s="304">
        <v>-999</v>
      </c>
      <c r="BA3510" s="304">
        <v>-999</v>
      </c>
      <c r="BB3510" s="304">
        <v>-999</v>
      </c>
      <c r="BC3510" s="304">
        <v>-999</v>
      </c>
      <c r="BD3510" s="304">
        <v>-999</v>
      </c>
      <c r="BE3510" s="304">
        <v>-999</v>
      </c>
      <c r="BF3510" s="304">
        <v>-999</v>
      </c>
      <c r="BG3510" s="304">
        <v>-999</v>
      </c>
      <c r="BH3510" s="304">
        <v>-999</v>
      </c>
      <c r="BI3510" s="304">
        <v>-999</v>
      </c>
      <c r="BJ3510" s="304" t="s">
        <v>4954</v>
      </c>
      <c r="BK3510" s="304" t="s">
        <v>4954</v>
      </c>
      <c r="BL3510" s="304" t="s">
        <v>4954</v>
      </c>
    </row>
    <row r="3511" spans="1:64" ht="15" hidden="1" customHeight="1" x14ac:dyDescent="0.2">
      <c r="A3511" s="304" t="s">
        <v>4901</v>
      </c>
      <c r="B3511" s="304" t="s">
        <v>5979</v>
      </c>
      <c r="C3511" s="304">
        <v>3689</v>
      </c>
      <c r="D3511" s="349" t="s">
        <v>1455</v>
      </c>
      <c r="E3511" s="333">
        <v>-999</v>
      </c>
      <c r="F3511" s="333"/>
      <c r="G3511" s="324">
        <v>-43.3215</v>
      </c>
      <c r="H3511" s="324">
        <v>171.85489999999999</v>
      </c>
      <c r="I3511" s="324" t="s">
        <v>212</v>
      </c>
      <c r="J3511" s="368">
        <f t="shared" si="834"/>
        <v>485.04394684498806</v>
      </c>
      <c r="K3511" s="331">
        <f t="shared" si="835"/>
        <v>0.38547027482550061</v>
      </c>
      <c r="L3511" s="304" t="str">
        <f t="shared" si="823"/>
        <v>C</v>
      </c>
      <c r="M3511" s="388" t="s">
        <v>6089</v>
      </c>
      <c r="N3511" s="304"/>
      <c r="O3511" s="304"/>
      <c r="P3511" s="356"/>
      <c r="Q3511" s="356"/>
      <c r="R3511" s="304"/>
      <c r="S3511" s="356"/>
      <c r="T3511" s="304"/>
      <c r="U3511" s="356"/>
      <c r="V3511" s="304"/>
      <c r="W3511" s="308" t="s">
        <v>1408</v>
      </c>
      <c r="X3511" s="304" t="s">
        <v>213</v>
      </c>
      <c r="Y3511" s="366">
        <f t="shared" si="825"/>
        <v>274.5</v>
      </c>
      <c r="Z3511" s="304"/>
      <c r="AA3511" s="331">
        <v>0.36</v>
      </c>
      <c r="AB3511" s="304">
        <v>-999</v>
      </c>
      <c r="AC3511" s="304">
        <v>-999</v>
      </c>
      <c r="AD3511" s="366">
        <v>-999</v>
      </c>
      <c r="AE3511" s="304">
        <v>-999</v>
      </c>
      <c r="AF3511" s="304">
        <v>-999</v>
      </c>
      <c r="AG3511" s="304"/>
      <c r="AH3511" s="304">
        <v>2.9222100000000001E-2</v>
      </c>
      <c r="AI3511" s="312"/>
      <c r="AJ3511" s="332">
        <v>760</v>
      </c>
      <c r="AK3511" s="304">
        <f t="shared" si="824"/>
        <v>760</v>
      </c>
      <c r="AL3511" s="363">
        <v>0.43</v>
      </c>
      <c r="AM3511" s="389" t="str">
        <f t="shared" si="827"/>
        <v/>
      </c>
      <c r="AN3511" s="304"/>
      <c r="AO3511" s="304"/>
      <c r="AP3511" s="312"/>
      <c r="AQ3511" s="312"/>
      <c r="AR3511" s="312"/>
      <c r="AS3511" s="304"/>
      <c r="AT3511" s="312"/>
      <c r="AU3511" s="329">
        <f>VLOOKUP(C3511,[1]world!$A$2:$B$3555,2,FALSE)</f>
        <v>3</v>
      </c>
      <c r="AV3511" s="329">
        <v>547</v>
      </c>
      <c r="AW3511" s="304">
        <v>0.37</v>
      </c>
      <c r="AX3511" s="304">
        <v>-999</v>
      </c>
      <c r="AY3511" s="304">
        <v>-999</v>
      </c>
      <c r="AZ3511" s="304">
        <v>-999</v>
      </c>
      <c r="BA3511" s="304">
        <v>-999</v>
      </c>
      <c r="BB3511" s="304">
        <v>-999</v>
      </c>
      <c r="BC3511" s="304">
        <v>-999</v>
      </c>
      <c r="BD3511" s="304">
        <v>-999</v>
      </c>
      <c r="BE3511" s="304">
        <v>-999</v>
      </c>
      <c r="BF3511" s="304">
        <v>-999</v>
      </c>
      <c r="BG3511" s="304">
        <v>-999</v>
      </c>
      <c r="BH3511" s="304">
        <v>-999</v>
      </c>
      <c r="BI3511" s="304">
        <v>-999</v>
      </c>
      <c r="BJ3511" s="304" t="s">
        <v>4954</v>
      </c>
      <c r="BK3511" s="304" t="s">
        <v>4954</v>
      </c>
      <c r="BL3511" s="304" t="s">
        <v>4954</v>
      </c>
    </row>
    <row r="3512" spans="1:64" ht="15" hidden="1" customHeight="1" x14ac:dyDescent="0.2">
      <c r="A3512" s="304" t="s">
        <v>4901</v>
      </c>
      <c r="B3512" s="304" t="s">
        <v>5979</v>
      </c>
      <c r="C3512" s="304">
        <v>3690</v>
      </c>
      <c r="D3512" s="349" t="s">
        <v>4567</v>
      </c>
      <c r="E3512" s="333">
        <v>-999</v>
      </c>
      <c r="F3512" s="333"/>
      <c r="G3512" s="324">
        <v>-44.3872</v>
      </c>
      <c r="H3512" s="324">
        <v>170.18430000000001</v>
      </c>
      <c r="I3512" s="324" t="s">
        <v>223</v>
      </c>
      <c r="J3512" s="368">
        <f t="shared" si="834"/>
        <v>584.63127615371309</v>
      </c>
      <c r="K3512" s="331">
        <f t="shared" si="835"/>
        <v>0.41523526603009125</v>
      </c>
      <c r="L3512" s="304" t="str">
        <f t="shared" si="823"/>
        <v>C</v>
      </c>
      <c r="M3512" s="388" t="s">
        <v>6089</v>
      </c>
      <c r="N3512" s="304"/>
      <c r="O3512" s="304"/>
      <c r="P3512" s="356"/>
      <c r="Q3512" s="356"/>
      <c r="R3512" s="304"/>
      <c r="S3512" s="356"/>
      <c r="T3512" s="304"/>
      <c r="U3512" s="356"/>
      <c r="V3512" s="304"/>
      <c r="W3512" s="308" t="s">
        <v>4908</v>
      </c>
      <c r="X3512" s="304" t="s">
        <v>232</v>
      </c>
      <c r="Y3512" s="366">
        <f t="shared" si="825"/>
        <v>506.6</v>
      </c>
      <c r="Z3512" s="304"/>
      <c r="AA3512" s="304">
        <v>0.45</v>
      </c>
      <c r="AB3512" s="304">
        <v>-999</v>
      </c>
      <c r="AC3512" s="304">
        <v>-999</v>
      </c>
      <c r="AD3512" s="366">
        <v>-999</v>
      </c>
      <c r="AE3512" s="304">
        <v>-999</v>
      </c>
      <c r="AF3512" s="304">
        <v>-999</v>
      </c>
      <c r="AG3512" s="304"/>
      <c r="AH3512" s="304">
        <v>8.9454199999999998E-2</v>
      </c>
      <c r="AI3512" s="312"/>
      <c r="AJ3512" s="332">
        <v>760</v>
      </c>
      <c r="AK3512" s="304">
        <f t="shared" si="824"/>
        <v>760</v>
      </c>
      <c r="AL3512" s="363">
        <v>0.43</v>
      </c>
      <c r="AM3512" s="389" t="str">
        <f t="shared" si="827"/>
        <v/>
      </c>
      <c r="AN3512" s="304"/>
      <c r="AO3512" s="304"/>
      <c r="AP3512" s="312"/>
      <c r="AQ3512" s="312"/>
      <c r="AR3512" s="312"/>
      <c r="AS3512" s="304"/>
      <c r="AT3512" s="312"/>
      <c r="AU3512" s="329">
        <f>VLOOKUP(C3512,[1]world!$A$2:$B$3555,2,FALSE)</f>
        <v>1</v>
      </c>
      <c r="AV3512" s="329">
        <v>519</v>
      </c>
      <c r="AW3512" s="304">
        <v>0.37</v>
      </c>
      <c r="AX3512" s="304">
        <v>-999</v>
      </c>
      <c r="AY3512" s="304">
        <v>-999</v>
      </c>
      <c r="AZ3512" s="304">
        <v>-999</v>
      </c>
      <c r="BA3512" s="304">
        <v>-999</v>
      </c>
      <c r="BB3512" s="304">
        <v>-999</v>
      </c>
      <c r="BC3512" s="304">
        <v>-999</v>
      </c>
      <c r="BD3512" s="304">
        <v>-999</v>
      </c>
      <c r="BE3512" s="304">
        <v>-999</v>
      </c>
      <c r="BF3512" s="304">
        <v>-999</v>
      </c>
      <c r="BG3512" s="304">
        <v>-999</v>
      </c>
      <c r="BH3512" s="304">
        <v>-999</v>
      </c>
      <c r="BI3512" s="304">
        <v>-999</v>
      </c>
      <c r="BJ3512" s="304" t="s">
        <v>4954</v>
      </c>
      <c r="BK3512" s="304" t="s">
        <v>4954</v>
      </c>
      <c r="BL3512" s="304" t="s">
        <v>4954</v>
      </c>
    </row>
    <row r="3513" spans="1:64" ht="15" hidden="1" customHeight="1" x14ac:dyDescent="0.2">
      <c r="A3513" s="304" t="s">
        <v>4901</v>
      </c>
      <c r="B3513" s="304" t="s">
        <v>5979</v>
      </c>
      <c r="C3513" s="304">
        <v>3691</v>
      </c>
      <c r="D3513" s="349" t="s">
        <v>4536</v>
      </c>
      <c r="E3513" s="333">
        <v>-999</v>
      </c>
      <c r="F3513" s="333"/>
      <c r="G3513" s="324">
        <v>-42.7834</v>
      </c>
      <c r="H3513" s="324">
        <v>172.27090000000001</v>
      </c>
      <c r="I3513" s="324" t="s">
        <v>223</v>
      </c>
      <c r="J3513" s="368">
        <f t="shared" si="834"/>
        <v>584.63127615371309</v>
      </c>
      <c r="K3513" s="331">
        <f t="shared" si="835"/>
        <v>0.41523526603009125</v>
      </c>
      <c r="L3513" s="304" t="str">
        <f t="shared" si="823"/>
        <v>C</v>
      </c>
      <c r="M3513" s="388" t="s">
        <v>6089</v>
      </c>
      <c r="N3513" s="304"/>
      <c r="O3513" s="304"/>
      <c r="P3513" s="356"/>
      <c r="Q3513" s="356"/>
      <c r="R3513" s="304"/>
      <c r="S3513" s="356"/>
      <c r="T3513" s="304"/>
      <c r="U3513" s="356"/>
      <c r="V3513" s="304"/>
      <c r="W3513" s="308" t="s">
        <v>4908</v>
      </c>
      <c r="X3513" s="304" t="s">
        <v>232</v>
      </c>
      <c r="Y3513" s="366">
        <f t="shared" si="825"/>
        <v>506.6</v>
      </c>
      <c r="Z3513" s="304"/>
      <c r="AA3513" s="304">
        <v>0.45</v>
      </c>
      <c r="AB3513" s="304">
        <v>-999</v>
      </c>
      <c r="AC3513" s="304">
        <v>-999</v>
      </c>
      <c r="AD3513" s="366">
        <v>-999</v>
      </c>
      <c r="AE3513" s="304">
        <v>-999</v>
      </c>
      <c r="AF3513" s="304">
        <v>-999</v>
      </c>
      <c r="AG3513" s="304"/>
      <c r="AH3513" s="304">
        <v>0.21859500000000001</v>
      </c>
      <c r="AI3513" s="312"/>
      <c r="AJ3513" s="332">
        <v>760</v>
      </c>
      <c r="AK3513" s="304">
        <f t="shared" si="824"/>
        <v>760</v>
      </c>
      <c r="AL3513" s="363">
        <v>0.43</v>
      </c>
      <c r="AM3513" s="389" t="str">
        <f t="shared" si="827"/>
        <v/>
      </c>
      <c r="AN3513" s="304"/>
      <c r="AO3513" s="304"/>
      <c r="AP3513" s="312"/>
      <c r="AQ3513" s="312"/>
      <c r="AR3513" s="312"/>
      <c r="AS3513" s="304"/>
      <c r="AT3513" s="312"/>
      <c r="AU3513" s="329">
        <f>VLOOKUP(C3513,[1]world!$A$2:$B$3555,2,FALSE)</f>
        <v>1</v>
      </c>
      <c r="AV3513" s="329">
        <v>519</v>
      </c>
      <c r="AW3513" s="304">
        <v>0.37</v>
      </c>
      <c r="AX3513" s="304">
        <v>-999</v>
      </c>
      <c r="AY3513" s="304">
        <v>-999</v>
      </c>
      <c r="AZ3513" s="304">
        <v>-999</v>
      </c>
      <c r="BA3513" s="304">
        <v>-999</v>
      </c>
      <c r="BB3513" s="304">
        <v>-999</v>
      </c>
      <c r="BC3513" s="304">
        <v>-999</v>
      </c>
      <c r="BD3513" s="304">
        <v>-999</v>
      </c>
      <c r="BE3513" s="304">
        <v>-999</v>
      </c>
      <c r="BF3513" s="304">
        <v>-999</v>
      </c>
      <c r="BG3513" s="304">
        <v>-999</v>
      </c>
      <c r="BH3513" s="304">
        <v>-999</v>
      </c>
      <c r="BI3513" s="304">
        <v>-999</v>
      </c>
      <c r="BJ3513" s="304" t="s">
        <v>4954</v>
      </c>
      <c r="BK3513" s="304" t="s">
        <v>4954</v>
      </c>
      <c r="BL3513" s="304" t="s">
        <v>4954</v>
      </c>
    </row>
    <row r="3514" spans="1:64" ht="15" hidden="1" customHeight="1" x14ac:dyDescent="0.2">
      <c r="A3514" s="304" t="s">
        <v>4901</v>
      </c>
      <c r="B3514" s="304" t="s">
        <v>5979</v>
      </c>
      <c r="C3514" s="304">
        <v>3692</v>
      </c>
      <c r="D3514" s="349" t="s">
        <v>1480</v>
      </c>
      <c r="E3514" s="333">
        <v>-999</v>
      </c>
      <c r="F3514" s="333"/>
      <c r="G3514" s="324">
        <v>-41.801600000000001</v>
      </c>
      <c r="H3514" s="324">
        <v>172.3279</v>
      </c>
      <c r="I3514" s="324" t="s">
        <v>212</v>
      </c>
      <c r="J3514" s="368">
        <f t="shared" si="834"/>
        <v>356.38630056892731</v>
      </c>
      <c r="K3514" s="331">
        <f t="shared" si="835"/>
        <v>0.38547027482550061</v>
      </c>
      <c r="L3514" s="304" t="str">
        <f t="shared" si="823"/>
        <v>D</v>
      </c>
      <c r="M3514" s="388" t="s">
        <v>6089</v>
      </c>
      <c r="N3514" s="304"/>
      <c r="O3514" s="304"/>
      <c r="P3514" s="356"/>
      <c r="Q3514" s="356"/>
      <c r="R3514" s="304"/>
      <c r="S3514" s="356"/>
      <c r="T3514" s="304"/>
      <c r="U3514" s="356"/>
      <c r="V3514" s="304"/>
      <c r="W3514" s="308" t="s">
        <v>1408</v>
      </c>
      <c r="X3514" s="304" t="s">
        <v>213</v>
      </c>
      <c r="Y3514" s="366">
        <f t="shared" si="825"/>
        <v>274.5</v>
      </c>
      <c r="Z3514" s="304"/>
      <c r="AA3514" s="331">
        <v>0.36</v>
      </c>
      <c r="AB3514" s="304">
        <v>-999</v>
      </c>
      <c r="AC3514" s="304">
        <v>-999</v>
      </c>
      <c r="AD3514" s="366">
        <v>-999</v>
      </c>
      <c r="AE3514" s="304">
        <v>-999</v>
      </c>
      <c r="AF3514" s="304">
        <v>-999</v>
      </c>
      <c r="AG3514" s="304"/>
      <c r="AH3514" s="304">
        <v>9.6535900000000001E-3</v>
      </c>
      <c r="AI3514" s="312"/>
      <c r="AJ3514" s="332">
        <v>415</v>
      </c>
      <c r="AK3514" s="304">
        <f t="shared" si="824"/>
        <v>425</v>
      </c>
      <c r="AL3514" s="363">
        <v>0.43</v>
      </c>
      <c r="AM3514" s="389" t="str">
        <f t="shared" si="827"/>
        <v/>
      </c>
      <c r="AN3514" s="304"/>
      <c r="AO3514" s="304"/>
      <c r="AP3514" s="312"/>
      <c r="AQ3514" s="312"/>
      <c r="AR3514" s="312"/>
      <c r="AS3514" s="304"/>
      <c r="AT3514" s="312"/>
      <c r="AU3514" s="329">
        <f>VLOOKUP(C3514,[1]world!$A$2:$B$3555,2,FALSE)</f>
        <v>7</v>
      </c>
      <c r="AV3514" s="329">
        <v>388</v>
      </c>
      <c r="AW3514" s="304">
        <v>0.37</v>
      </c>
      <c r="AX3514" s="304">
        <v>-999</v>
      </c>
      <c r="AY3514" s="304">
        <v>-999</v>
      </c>
      <c r="AZ3514" s="304">
        <v>-999</v>
      </c>
      <c r="BA3514" s="304">
        <v>-999</v>
      </c>
      <c r="BB3514" s="304">
        <v>-999</v>
      </c>
      <c r="BC3514" s="304">
        <v>-999</v>
      </c>
      <c r="BD3514" s="304">
        <v>-999</v>
      </c>
      <c r="BE3514" s="304">
        <v>-999</v>
      </c>
      <c r="BF3514" s="304">
        <v>-999</v>
      </c>
      <c r="BG3514" s="304">
        <v>-999</v>
      </c>
      <c r="BH3514" s="304">
        <v>-999</v>
      </c>
      <c r="BI3514" s="304">
        <v>-999</v>
      </c>
      <c r="BJ3514" s="304" t="s">
        <v>4954</v>
      </c>
      <c r="BK3514" s="304" t="s">
        <v>4954</v>
      </c>
      <c r="BL3514" s="304" t="s">
        <v>4954</v>
      </c>
    </row>
    <row r="3515" spans="1:64" ht="15" hidden="1" customHeight="1" x14ac:dyDescent="0.2">
      <c r="A3515" s="304" t="s">
        <v>4901</v>
      </c>
      <c r="B3515" s="304" t="s">
        <v>5979</v>
      </c>
      <c r="C3515" s="304">
        <v>3693</v>
      </c>
      <c r="D3515" s="349" t="s">
        <v>4911</v>
      </c>
      <c r="E3515" s="333">
        <v>-999</v>
      </c>
      <c r="F3515" s="333"/>
      <c r="G3515" s="324">
        <v>-43.707700000000003</v>
      </c>
      <c r="H3515" s="324">
        <v>172.65360000000001</v>
      </c>
      <c r="I3515" s="324" t="s">
        <v>212</v>
      </c>
      <c r="J3515" s="368">
        <f t="shared" si="834"/>
        <v>594.96127799226986</v>
      </c>
      <c r="K3515" s="331">
        <f t="shared" si="835"/>
        <v>0.41523526603009125</v>
      </c>
      <c r="L3515" s="304" t="str">
        <f t="shared" si="823"/>
        <v>C</v>
      </c>
      <c r="M3515" s="388" t="s">
        <v>6089</v>
      </c>
      <c r="N3515" s="304"/>
      <c r="O3515" s="304"/>
      <c r="P3515" s="356"/>
      <c r="Q3515" s="356"/>
      <c r="R3515" s="304"/>
      <c r="S3515" s="356"/>
      <c r="T3515" s="304"/>
      <c r="U3515" s="356"/>
      <c r="V3515" s="304"/>
      <c r="W3515" s="308" t="s">
        <v>900</v>
      </c>
      <c r="X3515" s="304" t="s">
        <v>232</v>
      </c>
      <c r="Y3515" s="366">
        <f t="shared" si="825"/>
        <v>506.6</v>
      </c>
      <c r="Z3515" s="304"/>
      <c r="AA3515" s="304">
        <v>0.45</v>
      </c>
      <c r="AB3515" s="304">
        <v>-999</v>
      </c>
      <c r="AC3515" s="304">
        <v>-999</v>
      </c>
      <c r="AD3515" s="366">
        <v>-999</v>
      </c>
      <c r="AE3515" s="304">
        <v>-999</v>
      </c>
      <c r="AF3515" s="304">
        <v>-999</v>
      </c>
      <c r="AG3515" s="304"/>
      <c r="AH3515" s="304">
        <v>5.8261800000000002E-2</v>
      </c>
      <c r="AI3515" s="312"/>
      <c r="AJ3515" s="332">
        <v>760</v>
      </c>
      <c r="AK3515" s="304">
        <f t="shared" si="824"/>
        <v>760</v>
      </c>
      <c r="AL3515" s="363">
        <v>0.43</v>
      </c>
      <c r="AM3515" s="389" t="str">
        <f t="shared" si="827"/>
        <v/>
      </c>
      <c r="AN3515" s="304"/>
      <c r="AO3515" s="304"/>
      <c r="AP3515" s="312"/>
      <c r="AQ3515" s="312"/>
      <c r="AR3515" s="312"/>
      <c r="AS3515" s="304"/>
      <c r="AT3515" s="312"/>
      <c r="AU3515" s="329">
        <f>VLOOKUP(C3515,[1]world!$A$2:$B$3555,2,FALSE)</f>
        <v>3</v>
      </c>
      <c r="AV3515" s="329">
        <v>547</v>
      </c>
      <c r="AW3515" s="304">
        <v>0.37</v>
      </c>
      <c r="AX3515" s="304">
        <v>-999</v>
      </c>
      <c r="AY3515" s="304">
        <v>-999</v>
      </c>
      <c r="AZ3515" s="304">
        <v>-999</v>
      </c>
      <c r="BA3515" s="304">
        <v>-999</v>
      </c>
      <c r="BB3515" s="304">
        <v>-999</v>
      </c>
      <c r="BC3515" s="304">
        <v>-999</v>
      </c>
      <c r="BD3515" s="304">
        <v>-999</v>
      </c>
      <c r="BE3515" s="304">
        <v>-999</v>
      </c>
      <c r="BF3515" s="304">
        <v>-999</v>
      </c>
      <c r="BG3515" s="304">
        <v>-999</v>
      </c>
      <c r="BH3515" s="304">
        <v>-999</v>
      </c>
      <c r="BI3515" s="304">
        <v>-999</v>
      </c>
      <c r="BJ3515" s="304" t="s">
        <v>4954</v>
      </c>
      <c r="BK3515" s="304" t="s">
        <v>4954</v>
      </c>
      <c r="BL3515" s="304" t="s">
        <v>4954</v>
      </c>
    </row>
    <row r="3516" spans="1:64" ht="15" hidden="1" customHeight="1" x14ac:dyDescent="0.2">
      <c r="A3516" s="304" t="s">
        <v>4901</v>
      </c>
      <c r="B3516" s="304" t="s">
        <v>5979</v>
      </c>
      <c r="C3516" s="304">
        <v>3694</v>
      </c>
      <c r="D3516" s="349" t="s">
        <v>4568</v>
      </c>
      <c r="E3516" s="333">
        <v>-999</v>
      </c>
      <c r="F3516" s="333"/>
      <c r="G3516" s="324">
        <v>-44.674900000000001</v>
      </c>
      <c r="H3516" s="324">
        <v>167.9263</v>
      </c>
      <c r="I3516" s="324" t="s">
        <v>223</v>
      </c>
      <c r="J3516" s="368">
        <f t="shared" si="834"/>
        <v>594.96127799226986</v>
      </c>
      <c r="K3516" s="331">
        <f t="shared" si="835"/>
        <v>0.41523526603009125</v>
      </c>
      <c r="L3516" s="304" t="str">
        <f t="shared" si="823"/>
        <v>C</v>
      </c>
      <c r="M3516" s="388" t="s">
        <v>6089</v>
      </c>
      <c r="N3516" s="304"/>
      <c r="O3516" s="304"/>
      <c r="P3516" s="356"/>
      <c r="Q3516" s="356"/>
      <c r="R3516" s="304"/>
      <c r="S3516" s="356"/>
      <c r="T3516" s="304"/>
      <c r="U3516" s="356"/>
      <c r="V3516" s="304"/>
      <c r="W3516" s="308" t="s">
        <v>4908</v>
      </c>
      <c r="X3516" s="304" t="s">
        <v>232</v>
      </c>
      <c r="Y3516" s="366">
        <f t="shared" si="825"/>
        <v>506.6</v>
      </c>
      <c r="Z3516" s="304"/>
      <c r="AA3516" s="304">
        <v>0.45</v>
      </c>
      <c r="AB3516" s="304">
        <v>-999</v>
      </c>
      <c r="AC3516" s="304">
        <v>-999</v>
      </c>
      <c r="AD3516" s="366">
        <v>-999</v>
      </c>
      <c r="AE3516" s="304">
        <v>-999</v>
      </c>
      <c r="AF3516" s="304">
        <v>-999</v>
      </c>
      <c r="AG3516" s="304"/>
      <c r="AH3516" s="304">
        <v>0.128355</v>
      </c>
      <c r="AI3516" s="312"/>
      <c r="AJ3516" s="332">
        <v>760</v>
      </c>
      <c r="AK3516" s="304">
        <f t="shared" si="824"/>
        <v>760</v>
      </c>
      <c r="AL3516" s="363">
        <v>0.43</v>
      </c>
      <c r="AM3516" s="389" t="str">
        <f t="shared" si="827"/>
        <v/>
      </c>
      <c r="AN3516" s="304"/>
      <c r="AO3516" s="304"/>
      <c r="AP3516" s="312"/>
      <c r="AQ3516" s="312"/>
      <c r="AR3516" s="312"/>
      <c r="AS3516" s="304"/>
      <c r="AT3516" s="312"/>
      <c r="AU3516" s="329">
        <f>VLOOKUP(C3516,[1]world!$A$2:$B$3555,2,FALSE)</f>
        <v>3</v>
      </c>
      <c r="AV3516" s="329">
        <v>547</v>
      </c>
      <c r="AW3516" s="304">
        <v>0.37</v>
      </c>
      <c r="AX3516" s="304">
        <v>-999</v>
      </c>
      <c r="AY3516" s="304">
        <v>-999</v>
      </c>
      <c r="AZ3516" s="304">
        <v>-999</v>
      </c>
      <c r="BA3516" s="304">
        <v>-999</v>
      </c>
      <c r="BB3516" s="304">
        <v>-999</v>
      </c>
      <c r="BC3516" s="304">
        <v>-999</v>
      </c>
      <c r="BD3516" s="304">
        <v>-999</v>
      </c>
      <c r="BE3516" s="304">
        <v>-999</v>
      </c>
      <c r="BF3516" s="304">
        <v>-999</v>
      </c>
      <c r="BG3516" s="304">
        <v>-999</v>
      </c>
      <c r="BH3516" s="304">
        <v>-999</v>
      </c>
      <c r="BI3516" s="304">
        <v>-999</v>
      </c>
      <c r="BJ3516" s="304" t="s">
        <v>4954</v>
      </c>
      <c r="BK3516" s="304" t="s">
        <v>4954</v>
      </c>
      <c r="BL3516" s="304" t="s">
        <v>4954</v>
      </c>
    </row>
    <row r="3517" spans="1:64" ht="15" hidden="1" customHeight="1" x14ac:dyDescent="0.2">
      <c r="A3517" s="304" t="s">
        <v>4901</v>
      </c>
      <c r="B3517" s="304" t="s">
        <v>5979</v>
      </c>
      <c r="C3517" s="304">
        <v>3695</v>
      </c>
      <c r="D3517" s="349" t="s">
        <v>4440</v>
      </c>
      <c r="E3517" s="333">
        <v>-999</v>
      </c>
      <c r="F3517" s="333"/>
      <c r="G3517" s="324">
        <v>-41.218800000000002</v>
      </c>
      <c r="H3517" s="324">
        <v>173.3793</v>
      </c>
      <c r="I3517" s="324" t="s">
        <v>223</v>
      </c>
      <c r="J3517" s="368">
        <f t="shared" si="834"/>
        <v>594.96127799226986</v>
      </c>
      <c r="K3517" s="331">
        <f t="shared" si="835"/>
        <v>0.41523526603009125</v>
      </c>
      <c r="L3517" s="304" t="str">
        <f t="shared" si="823"/>
        <v>C</v>
      </c>
      <c r="M3517" s="388" t="s">
        <v>6089</v>
      </c>
      <c r="N3517" s="304"/>
      <c r="O3517" s="304"/>
      <c r="P3517" s="356"/>
      <c r="Q3517" s="356"/>
      <c r="R3517" s="304"/>
      <c r="S3517" s="356"/>
      <c r="T3517" s="304"/>
      <c r="U3517" s="356"/>
      <c r="V3517" s="304"/>
      <c r="W3517" s="308" t="s">
        <v>4908</v>
      </c>
      <c r="X3517" s="304" t="s">
        <v>232</v>
      </c>
      <c r="Y3517" s="366">
        <f t="shared" si="825"/>
        <v>506.6</v>
      </c>
      <c r="Z3517" s="304"/>
      <c r="AA3517" s="304">
        <v>0.45</v>
      </c>
      <c r="AB3517" s="304">
        <v>-999</v>
      </c>
      <c r="AC3517" s="304">
        <v>-999</v>
      </c>
      <c r="AD3517" s="366">
        <v>-999</v>
      </c>
      <c r="AE3517" s="304">
        <v>-999</v>
      </c>
      <c r="AF3517" s="304">
        <v>-999</v>
      </c>
      <c r="AG3517" s="304"/>
      <c r="AH3517" s="304">
        <v>0.105113</v>
      </c>
      <c r="AI3517" s="312"/>
      <c r="AJ3517" s="332">
        <v>760</v>
      </c>
      <c r="AK3517" s="304">
        <f t="shared" si="824"/>
        <v>760</v>
      </c>
      <c r="AL3517" s="363">
        <v>0.43</v>
      </c>
      <c r="AM3517" s="389" t="str">
        <f t="shared" si="827"/>
        <v/>
      </c>
      <c r="AN3517" s="304"/>
      <c r="AO3517" s="304"/>
      <c r="AP3517" s="312"/>
      <c r="AQ3517" s="312"/>
      <c r="AR3517" s="312"/>
      <c r="AS3517" s="304"/>
      <c r="AT3517" s="312"/>
      <c r="AU3517" s="329">
        <f>VLOOKUP(C3517,[1]world!$A$2:$B$3555,2,FALSE)</f>
        <v>3</v>
      </c>
      <c r="AV3517" s="329">
        <v>547</v>
      </c>
      <c r="AW3517" s="304">
        <v>0.37</v>
      </c>
      <c r="AX3517" s="304">
        <v>-999</v>
      </c>
      <c r="AY3517" s="304">
        <v>-999</v>
      </c>
      <c r="AZ3517" s="304">
        <v>-999</v>
      </c>
      <c r="BA3517" s="304">
        <v>-999</v>
      </c>
      <c r="BB3517" s="304">
        <v>-999</v>
      </c>
      <c r="BC3517" s="304">
        <v>-999</v>
      </c>
      <c r="BD3517" s="304">
        <v>-999</v>
      </c>
      <c r="BE3517" s="304">
        <v>-999</v>
      </c>
      <c r="BF3517" s="304">
        <v>-999</v>
      </c>
      <c r="BG3517" s="304">
        <v>-999</v>
      </c>
      <c r="BH3517" s="304">
        <v>-999</v>
      </c>
      <c r="BI3517" s="304">
        <v>-999</v>
      </c>
      <c r="BJ3517" s="304" t="s">
        <v>4954</v>
      </c>
      <c r="BK3517" s="304" t="s">
        <v>4954</v>
      </c>
      <c r="BL3517" s="304" t="s">
        <v>4954</v>
      </c>
    </row>
    <row r="3518" spans="1:64" ht="15" hidden="1" customHeight="1" x14ac:dyDescent="0.2">
      <c r="A3518" s="304" t="s">
        <v>4901</v>
      </c>
      <c r="B3518" s="304" t="s">
        <v>5979</v>
      </c>
      <c r="C3518" s="304">
        <v>3696</v>
      </c>
      <c r="D3518" s="349" t="s">
        <v>4570</v>
      </c>
      <c r="E3518" s="333">
        <v>-999</v>
      </c>
      <c r="F3518" s="333"/>
      <c r="G3518" s="324">
        <v>-45.0456</v>
      </c>
      <c r="H3518" s="324">
        <v>170.64449999999999</v>
      </c>
      <c r="I3518" s="324" t="s">
        <v>223</v>
      </c>
      <c r="J3518" s="368">
        <f t="shared" si="834"/>
        <v>584.63127615371309</v>
      </c>
      <c r="K3518" s="331">
        <f t="shared" si="835"/>
        <v>0.41523526603009125</v>
      </c>
      <c r="L3518" s="304" t="str">
        <f t="shared" si="823"/>
        <v>C</v>
      </c>
      <c r="M3518" s="388" t="s">
        <v>6089</v>
      </c>
      <c r="N3518" s="304"/>
      <c r="O3518" s="304"/>
      <c r="P3518" s="356"/>
      <c r="Q3518" s="356"/>
      <c r="R3518" s="304"/>
      <c r="S3518" s="356"/>
      <c r="T3518" s="304"/>
      <c r="U3518" s="356"/>
      <c r="V3518" s="304"/>
      <c r="W3518" s="308" t="s">
        <v>4908</v>
      </c>
      <c r="X3518" s="304" t="s">
        <v>232</v>
      </c>
      <c r="Y3518" s="366">
        <f t="shared" si="825"/>
        <v>506.6</v>
      </c>
      <c r="Z3518" s="304"/>
      <c r="AA3518" s="304">
        <v>0.45</v>
      </c>
      <c r="AB3518" s="304">
        <v>-999</v>
      </c>
      <c r="AC3518" s="304">
        <v>-999</v>
      </c>
      <c r="AD3518" s="366">
        <v>-999</v>
      </c>
      <c r="AE3518" s="304">
        <v>-999</v>
      </c>
      <c r="AF3518" s="304">
        <v>-999</v>
      </c>
      <c r="AG3518" s="304"/>
      <c r="AH3518" s="304">
        <v>5.7993799999999998E-2</v>
      </c>
      <c r="AI3518" s="312"/>
      <c r="AJ3518" s="332">
        <v>760</v>
      </c>
      <c r="AK3518" s="304">
        <f t="shared" si="824"/>
        <v>760</v>
      </c>
      <c r="AL3518" s="363">
        <v>0.43</v>
      </c>
      <c r="AM3518" s="389" t="str">
        <f t="shared" si="827"/>
        <v/>
      </c>
      <c r="AN3518" s="304"/>
      <c r="AO3518" s="304"/>
      <c r="AP3518" s="312"/>
      <c r="AQ3518" s="312"/>
      <c r="AR3518" s="312"/>
      <c r="AS3518" s="304"/>
      <c r="AT3518" s="312"/>
      <c r="AU3518" s="329">
        <f>VLOOKUP(C3518,[1]world!$A$2:$B$3555,2,FALSE)</f>
        <v>1</v>
      </c>
      <c r="AV3518" s="329">
        <v>519</v>
      </c>
      <c r="AW3518" s="304">
        <v>0.37</v>
      </c>
      <c r="AX3518" s="304">
        <v>-999</v>
      </c>
      <c r="AY3518" s="304">
        <v>-999</v>
      </c>
      <c r="AZ3518" s="304">
        <v>-999</v>
      </c>
      <c r="BA3518" s="304">
        <v>-999</v>
      </c>
      <c r="BB3518" s="304">
        <v>-999</v>
      </c>
      <c r="BC3518" s="304">
        <v>-999</v>
      </c>
      <c r="BD3518" s="304">
        <v>-999</v>
      </c>
      <c r="BE3518" s="304">
        <v>-999</v>
      </c>
      <c r="BF3518" s="304">
        <v>-999</v>
      </c>
      <c r="BG3518" s="304">
        <v>-999</v>
      </c>
      <c r="BH3518" s="304">
        <v>-999</v>
      </c>
      <c r="BI3518" s="304">
        <v>-999</v>
      </c>
      <c r="BJ3518" s="304" t="s">
        <v>4954</v>
      </c>
      <c r="BK3518" s="304" t="s">
        <v>4954</v>
      </c>
      <c r="BL3518" s="304" t="s">
        <v>4954</v>
      </c>
    </row>
    <row r="3519" spans="1:64" ht="15" hidden="1" customHeight="1" x14ac:dyDescent="0.2">
      <c r="A3519" s="304" t="s">
        <v>4901</v>
      </c>
      <c r="B3519" s="304" t="s">
        <v>5979</v>
      </c>
      <c r="C3519" s="304">
        <v>3697</v>
      </c>
      <c r="D3519" s="349" t="s">
        <v>1332</v>
      </c>
      <c r="E3519" s="333">
        <v>-999</v>
      </c>
      <c r="F3519" s="333"/>
      <c r="G3519" s="324">
        <v>-43.325899999999997</v>
      </c>
      <c r="H3519" s="324">
        <v>172.03829999999999</v>
      </c>
      <c r="I3519" s="324" t="s">
        <v>212</v>
      </c>
      <c r="J3519" s="368">
        <f>GEOMEAN(AV3519,AJ3519)</f>
        <v>481.61602963356609</v>
      </c>
      <c r="K3519" s="331">
        <f>GEOMEAN(AL3519,AW3519)</f>
        <v>0.39887341350358263</v>
      </c>
      <c r="L3519" s="304" t="str">
        <f t="shared" si="823"/>
        <v>C</v>
      </c>
      <c r="M3519" s="388" t="s">
        <v>6097</v>
      </c>
      <c r="N3519" s="304"/>
      <c r="O3519" s="304"/>
      <c r="P3519" s="356"/>
      <c r="Q3519" s="356"/>
      <c r="R3519" s="304"/>
      <c r="S3519" s="356"/>
      <c r="T3519" s="304"/>
      <c r="U3519" s="356"/>
      <c r="V3519" s="304"/>
      <c r="W3519" s="308" t="s">
        <v>624</v>
      </c>
      <c r="X3519" s="304">
        <v>-999</v>
      </c>
      <c r="Y3519" s="366" t="str">
        <f t="shared" si="825"/>
        <v>-</v>
      </c>
      <c r="Z3519" s="304"/>
      <c r="AA3519" s="304"/>
      <c r="AB3519" s="304">
        <v>-999</v>
      </c>
      <c r="AC3519" s="304">
        <v>-999</v>
      </c>
      <c r="AD3519" s="366">
        <v>-999</v>
      </c>
      <c r="AE3519" s="304">
        <v>-999</v>
      </c>
      <c r="AF3519" s="304">
        <v>-999</v>
      </c>
      <c r="AG3519" s="304"/>
      <c r="AH3519" s="304">
        <v>1.6330399999999998E-2</v>
      </c>
      <c r="AI3519" s="312"/>
      <c r="AJ3519" s="332">
        <v>577</v>
      </c>
      <c r="AK3519" s="304">
        <f t="shared" si="824"/>
        <v>555</v>
      </c>
      <c r="AL3519" s="363">
        <v>0.43</v>
      </c>
      <c r="AM3519" s="389" t="str">
        <f t="shared" si="827"/>
        <v/>
      </c>
      <c r="AN3519" s="304"/>
      <c r="AO3519" s="304"/>
      <c r="AP3519" s="312"/>
      <c r="AQ3519" s="312"/>
      <c r="AR3519" s="312"/>
      <c r="AS3519" s="304"/>
      <c r="AT3519" s="312"/>
      <c r="AU3519" s="329">
        <f>VLOOKUP(C3519,[1]world!$A$2:$B$3555,2,FALSE)</f>
        <v>5</v>
      </c>
      <c r="AV3519" s="329">
        <v>402</v>
      </c>
      <c r="AW3519" s="304">
        <v>0.37</v>
      </c>
      <c r="AX3519" s="304">
        <v>-999</v>
      </c>
      <c r="AY3519" s="304">
        <v>-999</v>
      </c>
      <c r="AZ3519" s="304">
        <v>-999</v>
      </c>
      <c r="BA3519" s="304">
        <v>-999</v>
      </c>
      <c r="BB3519" s="304">
        <v>-999</v>
      </c>
      <c r="BC3519" s="304">
        <v>-999</v>
      </c>
      <c r="BD3519" s="304">
        <v>-999</v>
      </c>
      <c r="BE3519" s="304">
        <v>-999</v>
      </c>
      <c r="BF3519" s="304">
        <v>-999</v>
      </c>
      <c r="BG3519" s="304">
        <v>-999</v>
      </c>
      <c r="BH3519" s="304">
        <v>-999</v>
      </c>
      <c r="BI3519" s="304">
        <v>-999</v>
      </c>
      <c r="BJ3519" s="304" t="s">
        <v>4954</v>
      </c>
      <c r="BK3519" s="304" t="s">
        <v>4954</v>
      </c>
      <c r="BL3519" s="304" t="s">
        <v>4954</v>
      </c>
    </row>
    <row r="3520" spans="1:64" ht="15" hidden="1" customHeight="1" x14ac:dyDescent="0.2">
      <c r="A3520" s="304" t="s">
        <v>4901</v>
      </c>
      <c r="B3520" s="304" t="s">
        <v>5979</v>
      </c>
      <c r="C3520" s="304">
        <v>3698</v>
      </c>
      <c r="D3520" s="349" t="s">
        <v>4390</v>
      </c>
      <c r="E3520" s="333">
        <v>-999</v>
      </c>
      <c r="F3520" s="333"/>
      <c r="G3520" s="324">
        <v>-40.827300000000001</v>
      </c>
      <c r="H3520" s="324">
        <v>172.529</v>
      </c>
      <c r="I3520" s="324" t="s">
        <v>223</v>
      </c>
      <c r="J3520" s="368">
        <f t="shared" ref="J3520:J3535" si="836">GEOMEAN(Y3520,AV3520,AK3520)</f>
        <v>584.63127615371309</v>
      </c>
      <c r="K3520" s="331">
        <f t="shared" ref="K3520:K3535" si="837">GEOMEAN(AA3520,AL3520,AW3520)</f>
        <v>0.41523526603009125</v>
      </c>
      <c r="L3520" s="304" t="str">
        <f t="shared" si="823"/>
        <v>C</v>
      </c>
      <c r="M3520" s="388" t="s">
        <v>6089</v>
      </c>
      <c r="N3520" s="304"/>
      <c r="O3520" s="304"/>
      <c r="P3520" s="356"/>
      <c r="Q3520" s="356"/>
      <c r="R3520" s="304"/>
      <c r="S3520" s="356"/>
      <c r="T3520" s="304"/>
      <c r="U3520" s="356"/>
      <c r="V3520" s="304"/>
      <c r="W3520" s="308" t="s">
        <v>4908</v>
      </c>
      <c r="X3520" s="304" t="s">
        <v>232</v>
      </c>
      <c r="Y3520" s="366">
        <f t="shared" si="825"/>
        <v>506.6</v>
      </c>
      <c r="Z3520" s="304"/>
      <c r="AA3520" s="304">
        <v>0.45</v>
      </c>
      <c r="AB3520" s="304">
        <v>-999</v>
      </c>
      <c r="AC3520" s="304">
        <v>-999</v>
      </c>
      <c r="AD3520" s="366">
        <v>-999</v>
      </c>
      <c r="AE3520" s="304">
        <v>-999</v>
      </c>
      <c r="AF3520" s="304">
        <v>-999</v>
      </c>
      <c r="AG3520" s="304"/>
      <c r="AH3520" s="304">
        <v>8.8731599999999994E-2</v>
      </c>
      <c r="AI3520" s="312"/>
      <c r="AJ3520" s="332">
        <v>760</v>
      </c>
      <c r="AK3520" s="304">
        <f t="shared" si="824"/>
        <v>760</v>
      </c>
      <c r="AL3520" s="363">
        <v>0.43</v>
      </c>
      <c r="AM3520" s="389" t="str">
        <f t="shared" si="827"/>
        <v/>
      </c>
      <c r="AN3520" s="304"/>
      <c r="AO3520" s="304"/>
      <c r="AP3520" s="312"/>
      <c r="AQ3520" s="312"/>
      <c r="AR3520" s="312"/>
      <c r="AS3520" s="304"/>
      <c r="AT3520" s="312"/>
      <c r="AU3520" s="329">
        <f>VLOOKUP(C3520,[1]world!$A$2:$B$3555,2,FALSE)</f>
        <v>1</v>
      </c>
      <c r="AV3520" s="329">
        <v>519</v>
      </c>
      <c r="AW3520" s="304">
        <v>0.37</v>
      </c>
      <c r="AX3520" s="304">
        <v>-999</v>
      </c>
      <c r="AY3520" s="304">
        <v>-999</v>
      </c>
      <c r="AZ3520" s="304">
        <v>-999</v>
      </c>
      <c r="BA3520" s="304">
        <v>-999</v>
      </c>
      <c r="BB3520" s="304">
        <v>-999</v>
      </c>
      <c r="BC3520" s="304">
        <v>-999</v>
      </c>
      <c r="BD3520" s="304">
        <v>-999</v>
      </c>
      <c r="BE3520" s="304">
        <v>-999</v>
      </c>
      <c r="BF3520" s="304">
        <v>-999</v>
      </c>
      <c r="BG3520" s="304">
        <v>-999</v>
      </c>
      <c r="BH3520" s="304">
        <v>-999</v>
      </c>
      <c r="BI3520" s="304">
        <v>-999</v>
      </c>
      <c r="BJ3520" s="304" t="s">
        <v>4954</v>
      </c>
      <c r="BK3520" s="304" t="s">
        <v>4954</v>
      </c>
      <c r="BL3520" s="304" t="s">
        <v>4954</v>
      </c>
    </row>
    <row r="3521" spans="1:64" ht="15" hidden="1" customHeight="1" x14ac:dyDescent="0.2">
      <c r="A3521" s="304" t="s">
        <v>4901</v>
      </c>
      <c r="B3521" s="304" t="s">
        <v>5979</v>
      </c>
      <c r="C3521" s="304">
        <v>3699</v>
      </c>
      <c r="D3521" s="349" t="s">
        <v>1409</v>
      </c>
      <c r="E3521" s="333">
        <v>-999</v>
      </c>
      <c r="F3521" s="333"/>
      <c r="G3521" s="324">
        <v>-45.033799999999999</v>
      </c>
      <c r="H3521" s="324">
        <v>168.6628</v>
      </c>
      <c r="I3521" s="324" t="s">
        <v>212</v>
      </c>
      <c r="J3521" s="368">
        <f t="shared" si="836"/>
        <v>494.95737618902206</v>
      </c>
      <c r="K3521" s="331">
        <f t="shared" si="837"/>
        <v>0.38547027482550061</v>
      </c>
      <c r="L3521" s="304" t="str">
        <f t="shared" si="823"/>
        <v>C</v>
      </c>
      <c r="M3521" s="388" t="s">
        <v>6089</v>
      </c>
      <c r="N3521" s="304"/>
      <c r="O3521" s="304"/>
      <c r="P3521" s="356"/>
      <c r="Q3521" s="356"/>
      <c r="R3521" s="304"/>
      <c r="S3521" s="356"/>
      <c r="T3521" s="304"/>
      <c r="U3521" s="356"/>
      <c r="V3521" s="304"/>
      <c r="W3521" s="308" t="s">
        <v>895</v>
      </c>
      <c r="X3521" s="304" t="s">
        <v>206</v>
      </c>
      <c r="Y3521" s="366">
        <f t="shared" si="825"/>
        <v>338.6</v>
      </c>
      <c r="Z3521" s="304"/>
      <c r="AA3521" s="331">
        <v>0.36</v>
      </c>
      <c r="AB3521" s="304">
        <v>-999</v>
      </c>
      <c r="AC3521" s="304">
        <v>-999</v>
      </c>
      <c r="AD3521" s="366">
        <v>-999</v>
      </c>
      <c r="AE3521" s="304">
        <v>-999</v>
      </c>
      <c r="AF3521" s="304">
        <v>-999</v>
      </c>
      <c r="AG3521" s="304"/>
      <c r="AH3521" s="304">
        <v>2.29269E-2</v>
      </c>
      <c r="AI3521" s="312"/>
      <c r="AJ3521" s="332">
        <v>719</v>
      </c>
      <c r="AK3521" s="304">
        <f t="shared" si="824"/>
        <v>690</v>
      </c>
      <c r="AL3521" s="363">
        <v>0.43</v>
      </c>
      <c r="AM3521" s="389" t="str">
        <f t="shared" si="827"/>
        <v/>
      </c>
      <c r="AN3521" s="304"/>
      <c r="AO3521" s="304"/>
      <c r="AP3521" s="312"/>
      <c r="AQ3521" s="312"/>
      <c r="AR3521" s="312"/>
      <c r="AS3521" s="304"/>
      <c r="AT3521" s="312"/>
      <c r="AU3521" s="329">
        <f>VLOOKUP(C3521,[1]world!$A$2:$B$3555,2,FALSE)</f>
        <v>1</v>
      </c>
      <c r="AV3521" s="329">
        <v>519</v>
      </c>
      <c r="AW3521" s="304">
        <v>0.37</v>
      </c>
      <c r="AX3521" s="304">
        <v>-999</v>
      </c>
      <c r="AY3521" s="304">
        <v>-999</v>
      </c>
      <c r="AZ3521" s="304">
        <v>-999</v>
      </c>
      <c r="BA3521" s="304">
        <v>-999</v>
      </c>
      <c r="BB3521" s="304">
        <v>-999</v>
      </c>
      <c r="BC3521" s="304">
        <v>-999</v>
      </c>
      <c r="BD3521" s="304">
        <v>-999</v>
      </c>
      <c r="BE3521" s="304">
        <v>-999</v>
      </c>
      <c r="BF3521" s="304">
        <v>-999</v>
      </c>
      <c r="BG3521" s="304">
        <v>-999</v>
      </c>
      <c r="BH3521" s="304">
        <v>-999</v>
      </c>
      <c r="BI3521" s="304">
        <v>-999</v>
      </c>
      <c r="BJ3521" s="304" t="s">
        <v>4954</v>
      </c>
      <c r="BK3521" s="304" t="s">
        <v>4954</v>
      </c>
      <c r="BL3521" s="304" t="s">
        <v>4954</v>
      </c>
    </row>
    <row r="3522" spans="1:64" ht="15" hidden="1" customHeight="1" x14ac:dyDescent="0.2">
      <c r="A3522" s="304" t="s">
        <v>4901</v>
      </c>
      <c r="B3522" s="304" t="s">
        <v>5979</v>
      </c>
      <c r="C3522" s="304">
        <v>3700</v>
      </c>
      <c r="D3522" s="349" t="s">
        <v>1465</v>
      </c>
      <c r="E3522" s="333">
        <v>-999</v>
      </c>
      <c r="F3522" s="333"/>
      <c r="G3522" s="324">
        <v>-42.940300000000001</v>
      </c>
      <c r="H3522" s="324">
        <v>172.92150000000001</v>
      </c>
      <c r="I3522" s="324" t="s">
        <v>212</v>
      </c>
      <c r="J3522" s="368">
        <f t="shared" si="836"/>
        <v>513.78568586066785</v>
      </c>
      <c r="K3522" s="331">
        <f t="shared" si="837"/>
        <v>0.41523526603009125</v>
      </c>
      <c r="L3522" s="304" t="str">
        <f t="shared" si="823"/>
        <v>C</v>
      </c>
      <c r="M3522" s="388" t="s">
        <v>6089</v>
      </c>
      <c r="N3522" s="304"/>
      <c r="O3522" s="304"/>
      <c r="P3522" s="356"/>
      <c r="Q3522" s="356"/>
      <c r="R3522" s="304"/>
      <c r="S3522" s="356"/>
      <c r="T3522" s="304"/>
      <c r="U3522" s="356"/>
      <c r="V3522" s="304"/>
      <c r="W3522" s="308" t="s">
        <v>900</v>
      </c>
      <c r="X3522" s="304" t="s">
        <v>232</v>
      </c>
      <c r="Y3522" s="366">
        <f t="shared" si="825"/>
        <v>506.6</v>
      </c>
      <c r="Z3522" s="304"/>
      <c r="AA3522" s="304">
        <v>0.45</v>
      </c>
      <c r="AB3522" s="304">
        <v>-999</v>
      </c>
      <c r="AC3522" s="304">
        <v>-999</v>
      </c>
      <c r="AD3522" s="366">
        <v>-999</v>
      </c>
      <c r="AE3522" s="304">
        <v>-999</v>
      </c>
      <c r="AF3522" s="304">
        <v>-999</v>
      </c>
      <c r="AG3522" s="304"/>
      <c r="AH3522" s="304">
        <v>2.2007499999999999E-2</v>
      </c>
      <c r="AI3522" s="312"/>
      <c r="AJ3522" s="332">
        <v>700</v>
      </c>
      <c r="AK3522" s="304">
        <f t="shared" si="824"/>
        <v>690</v>
      </c>
      <c r="AL3522" s="363">
        <v>0.43</v>
      </c>
      <c r="AM3522" s="389" t="str">
        <f t="shared" si="827"/>
        <v/>
      </c>
      <c r="AN3522" s="304"/>
      <c r="AO3522" s="304"/>
      <c r="AP3522" s="312"/>
      <c r="AQ3522" s="312"/>
      <c r="AR3522" s="312"/>
      <c r="AS3522" s="304"/>
      <c r="AT3522" s="312"/>
      <c r="AU3522" s="329">
        <f>VLOOKUP(C3522,[1]world!$A$2:$B$3555,2,FALSE)</f>
        <v>7</v>
      </c>
      <c r="AV3522" s="329">
        <v>388</v>
      </c>
      <c r="AW3522" s="304">
        <v>0.37</v>
      </c>
      <c r="AX3522" s="304">
        <v>-999</v>
      </c>
      <c r="AY3522" s="304">
        <v>-999</v>
      </c>
      <c r="AZ3522" s="304">
        <v>-999</v>
      </c>
      <c r="BA3522" s="304">
        <v>-999</v>
      </c>
      <c r="BB3522" s="304">
        <v>-999</v>
      </c>
      <c r="BC3522" s="304">
        <v>-999</v>
      </c>
      <c r="BD3522" s="304">
        <v>-999</v>
      </c>
      <c r="BE3522" s="304">
        <v>-999</v>
      </c>
      <c r="BF3522" s="304">
        <v>-999</v>
      </c>
      <c r="BG3522" s="304">
        <v>-999</v>
      </c>
      <c r="BH3522" s="304">
        <v>-999</v>
      </c>
      <c r="BI3522" s="304">
        <v>-999</v>
      </c>
      <c r="BJ3522" s="304" t="s">
        <v>4954</v>
      </c>
      <c r="BK3522" s="304" t="s">
        <v>4954</v>
      </c>
      <c r="BL3522" s="304" t="s">
        <v>4954</v>
      </c>
    </row>
    <row r="3523" spans="1:64" ht="15" hidden="1" customHeight="1" x14ac:dyDescent="0.2">
      <c r="A3523" s="304" t="s">
        <v>4901</v>
      </c>
      <c r="B3523" s="304" t="s">
        <v>5979</v>
      </c>
      <c r="C3523" s="304">
        <v>3701</v>
      </c>
      <c r="D3523" s="349" t="s">
        <v>1450</v>
      </c>
      <c r="E3523" s="333">
        <v>-999</v>
      </c>
      <c r="F3523" s="333"/>
      <c r="G3523" s="324">
        <v>-43.392800000000001</v>
      </c>
      <c r="H3523" s="324">
        <v>172.0256</v>
      </c>
      <c r="I3523" s="324" t="s">
        <v>212</v>
      </c>
      <c r="J3523" s="368">
        <f t="shared" si="836"/>
        <v>358.58444116550254</v>
      </c>
      <c r="K3523" s="331">
        <f t="shared" si="837"/>
        <v>0.38547027482550061</v>
      </c>
      <c r="L3523" s="304" t="str">
        <f t="shared" si="823"/>
        <v>D</v>
      </c>
      <c r="M3523" s="388" t="s">
        <v>6089</v>
      </c>
      <c r="N3523" s="304"/>
      <c r="O3523" s="304"/>
      <c r="P3523" s="356"/>
      <c r="Q3523" s="356"/>
      <c r="R3523" s="304"/>
      <c r="S3523" s="356"/>
      <c r="T3523" s="304"/>
      <c r="U3523" s="356"/>
      <c r="V3523" s="304"/>
      <c r="W3523" s="308" t="s">
        <v>890</v>
      </c>
      <c r="X3523" s="304" t="s">
        <v>205</v>
      </c>
      <c r="Y3523" s="366">
        <f t="shared" si="825"/>
        <v>424.8</v>
      </c>
      <c r="Z3523" s="304"/>
      <c r="AA3523" s="331">
        <v>0.36</v>
      </c>
      <c r="AB3523" s="304">
        <v>-999</v>
      </c>
      <c r="AC3523" s="304">
        <v>-999</v>
      </c>
      <c r="AD3523" s="366">
        <v>-999</v>
      </c>
      <c r="AE3523" s="304">
        <v>-999</v>
      </c>
      <c r="AF3523" s="304">
        <v>-999</v>
      </c>
      <c r="AG3523" s="304"/>
      <c r="AH3523" s="304">
        <v>6.8399799999999998E-3</v>
      </c>
      <c r="AI3523" s="312"/>
      <c r="AJ3523" s="332">
        <v>353</v>
      </c>
      <c r="AK3523" s="304">
        <f t="shared" si="824"/>
        <v>270</v>
      </c>
      <c r="AL3523" s="363">
        <v>0.43</v>
      </c>
      <c r="AM3523" s="389" t="str">
        <f t="shared" si="827"/>
        <v/>
      </c>
      <c r="AN3523" s="304"/>
      <c r="AO3523" s="304"/>
      <c r="AP3523" s="312"/>
      <c r="AQ3523" s="312"/>
      <c r="AR3523" s="312"/>
      <c r="AS3523" s="304"/>
      <c r="AT3523" s="312"/>
      <c r="AU3523" s="329">
        <f>VLOOKUP(C3523,[1]world!$A$2:$B$3555,2,FALSE)</f>
        <v>5</v>
      </c>
      <c r="AV3523" s="329">
        <v>402</v>
      </c>
      <c r="AW3523" s="304">
        <v>0.37</v>
      </c>
      <c r="AX3523" s="304">
        <v>-999</v>
      </c>
      <c r="AY3523" s="304">
        <v>-999</v>
      </c>
      <c r="AZ3523" s="304">
        <v>-999</v>
      </c>
      <c r="BA3523" s="304">
        <v>-999</v>
      </c>
      <c r="BB3523" s="304">
        <v>-999</v>
      </c>
      <c r="BC3523" s="304">
        <v>-999</v>
      </c>
      <c r="BD3523" s="304">
        <v>-999</v>
      </c>
      <c r="BE3523" s="304">
        <v>-999</v>
      </c>
      <c r="BF3523" s="304">
        <v>-999</v>
      </c>
      <c r="BG3523" s="304">
        <v>-999</v>
      </c>
      <c r="BH3523" s="304">
        <v>-999</v>
      </c>
      <c r="BI3523" s="304">
        <v>-999</v>
      </c>
      <c r="BJ3523" s="304" t="s">
        <v>4954</v>
      </c>
      <c r="BK3523" s="304" t="s">
        <v>4954</v>
      </c>
      <c r="BL3523" s="304" t="s">
        <v>4954</v>
      </c>
    </row>
    <row r="3524" spans="1:64" ht="15" hidden="1" customHeight="1" x14ac:dyDescent="0.2">
      <c r="A3524" s="304" t="s">
        <v>4901</v>
      </c>
      <c r="B3524" s="304" t="s">
        <v>5979</v>
      </c>
      <c r="C3524" s="304">
        <v>3702</v>
      </c>
      <c r="D3524" s="349" t="s">
        <v>1426</v>
      </c>
      <c r="E3524" s="333">
        <v>-999</v>
      </c>
      <c r="F3524" s="333"/>
      <c r="G3524" s="324">
        <v>-43.6751</v>
      </c>
      <c r="H3524" s="324">
        <v>172.3175</v>
      </c>
      <c r="I3524" s="324" t="s">
        <v>212</v>
      </c>
      <c r="J3524" s="368">
        <f t="shared" si="836"/>
        <v>249.27810413855005</v>
      </c>
      <c r="K3524" s="331">
        <f t="shared" si="837"/>
        <v>0.38547027482550061</v>
      </c>
      <c r="L3524" s="304" t="str">
        <f t="shared" ref="L3524:L3587" si="838">IF(J3524&lt;180,"E",IF(AND(J3524&gt;=180,J3524&lt;360),"D",IF(AND(J3524&gt;=360,J3524&lt;760),"C",IF(AND(J3524&gt;=760,J3524&lt;1500),"B",IF(J3524&gt;=1500,"A","-")))))</f>
        <v>D</v>
      </c>
      <c r="M3524" s="388" t="s">
        <v>6089</v>
      </c>
      <c r="N3524" s="304"/>
      <c r="O3524" s="304"/>
      <c r="P3524" s="356"/>
      <c r="Q3524" s="356"/>
      <c r="R3524" s="304"/>
      <c r="S3524" s="356"/>
      <c r="T3524" s="304"/>
      <c r="U3524" s="356"/>
      <c r="V3524" s="304"/>
      <c r="W3524" s="308" t="s">
        <v>1408</v>
      </c>
      <c r="X3524" s="304" t="s">
        <v>213</v>
      </c>
      <c r="Y3524" s="366">
        <f t="shared" si="825"/>
        <v>274.5</v>
      </c>
      <c r="Z3524" s="304"/>
      <c r="AA3524" s="331">
        <v>0.36</v>
      </c>
      <c r="AB3524" s="304">
        <v>-999</v>
      </c>
      <c r="AC3524" s="304">
        <v>-999</v>
      </c>
      <c r="AD3524" s="366">
        <v>-999</v>
      </c>
      <c r="AE3524" s="304">
        <v>-999</v>
      </c>
      <c r="AF3524" s="304">
        <v>-999</v>
      </c>
      <c r="AG3524" s="304"/>
      <c r="AH3524" s="304">
        <v>4.5039600000000004E-3</v>
      </c>
      <c r="AI3524" s="312"/>
      <c r="AJ3524" s="332">
        <v>309</v>
      </c>
      <c r="AK3524" s="304">
        <f t="shared" ref="AK3524:AK3587" si="839">IF(AJ3524&lt;=180,180,IF(AND(AJ3524&gt;180,AJ3524&lt;240),210,IF(AND(AJ3524&gt;=240,AJ3524&lt;300),270,IF(AND(AJ3524&gt;=300,AJ3524&lt;360),270,IF(AND(AJ3524&gt;=360,AJ3524&lt;490),425,IF(AND(AJ3524&gt;=490,AJ3524&lt;620),555,IF(AND(AJ3524&gt;=620,AJ3524&lt;760),690,IF(AJ3524&gt;=760,760,"Error"))))))))</f>
        <v>270</v>
      </c>
      <c r="AL3524" s="363">
        <v>0.43</v>
      </c>
      <c r="AM3524" s="389" t="str">
        <f t="shared" si="827"/>
        <v/>
      </c>
      <c r="AN3524" s="304"/>
      <c r="AO3524" s="304"/>
      <c r="AP3524" s="312"/>
      <c r="AQ3524" s="312"/>
      <c r="AR3524" s="312"/>
      <c r="AS3524" s="304"/>
      <c r="AT3524" s="312"/>
      <c r="AU3524" s="329">
        <f>VLOOKUP(C3524,[1]world!$A$2:$B$3555,2,FALSE)</f>
        <v>14</v>
      </c>
      <c r="AV3524" s="329">
        <v>209</v>
      </c>
      <c r="AW3524" s="304">
        <v>0.37</v>
      </c>
      <c r="AX3524" s="304">
        <v>-999</v>
      </c>
      <c r="AY3524" s="304">
        <v>-999</v>
      </c>
      <c r="AZ3524" s="304">
        <v>-999</v>
      </c>
      <c r="BA3524" s="304">
        <v>-999</v>
      </c>
      <c r="BB3524" s="304">
        <v>-999</v>
      </c>
      <c r="BC3524" s="304">
        <v>-999</v>
      </c>
      <c r="BD3524" s="304">
        <v>-999</v>
      </c>
      <c r="BE3524" s="304">
        <v>-999</v>
      </c>
      <c r="BF3524" s="304">
        <v>-999</v>
      </c>
      <c r="BG3524" s="304">
        <v>-999</v>
      </c>
      <c r="BH3524" s="304">
        <v>-999</v>
      </c>
      <c r="BI3524" s="304">
        <v>-999</v>
      </c>
      <c r="BJ3524" s="304" t="s">
        <v>4954</v>
      </c>
      <c r="BK3524" s="304" t="s">
        <v>4954</v>
      </c>
      <c r="BL3524" s="304" t="s">
        <v>4954</v>
      </c>
    </row>
    <row r="3525" spans="1:64" ht="15" hidden="1" customHeight="1" x14ac:dyDescent="0.2">
      <c r="A3525" s="304" t="s">
        <v>4901</v>
      </c>
      <c r="B3525" s="304" t="s">
        <v>5979</v>
      </c>
      <c r="C3525" s="304">
        <v>3703</v>
      </c>
      <c r="D3525" s="349" t="s">
        <v>1453</v>
      </c>
      <c r="E3525" s="333">
        <v>-999</v>
      </c>
      <c r="F3525" s="333"/>
      <c r="G3525" s="324">
        <v>-43.371099999999998</v>
      </c>
      <c r="H3525" s="324">
        <v>172.49520000000001</v>
      </c>
      <c r="I3525" s="324" t="s">
        <v>212</v>
      </c>
      <c r="J3525" s="368">
        <f t="shared" si="836"/>
        <v>295.74030286890496</v>
      </c>
      <c r="K3525" s="331">
        <f t="shared" si="837"/>
        <v>0.38547027482550061</v>
      </c>
      <c r="L3525" s="304" t="str">
        <f t="shared" si="838"/>
        <v>D</v>
      </c>
      <c r="M3525" s="388" t="s">
        <v>6089</v>
      </c>
      <c r="N3525" s="304"/>
      <c r="O3525" s="304"/>
      <c r="P3525" s="356"/>
      <c r="Q3525" s="356"/>
      <c r="R3525" s="304"/>
      <c r="S3525" s="356"/>
      <c r="T3525" s="304"/>
      <c r="U3525" s="356"/>
      <c r="V3525" s="304"/>
      <c r="W3525" s="308" t="s">
        <v>1408</v>
      </c>
      <c r="X3525" s="304" t="s">
        <v>213</v>
      </c>
      <c r="Y3525" s="366">
        <f t="shared" ref="Y3525:Y3588" si="840">IF(X3525="A",506.6,IF(X3525="B",424.8,IF(X3525="C",338.6,IF(X3525="D",274.5,IF(X3525="E",181.5,"-")))))</f>
        <v>274.5</v>
      </c>
      <c r="Z3525" s="304"/>
      <c r="AA3525" s="331">
        <v>0.36</v>
      </c>
      <c r="AB3525" s="304">
        <v>-999</v>
      </c>
      <c r="AC3525" s="304">
        <v>-999</v>
      </c>
      <c r="AD3525" s="366">
        <v>-999</v>
      </c>
      <c r="AE3525" s="304">
        <v>-999</v>
      </c>
      <c r="AF3525" s="304">
        <v>-999</v>
      </c>
      <c r="AG3525" s="304"/>
      <c r="AH3525" s="304">
        <v>5.9561600000000003E-3</v>
      </c>
      <c r="AI3525" s="312"/>
      <c r="AJ3525" s="332">
        <v>337</v>
      </c>
      <c r="AK3525" s="304">
        <f t="shared" si="839"/>
        <v>270</v>
      </c>
      <c r="AL3525" s="363">
        <v>0.43</v>
      </c>
      <c r="AM3525" s="389" t="str">
        <f t="shared" si="827"/>
        <v/>
      </c>
      <c r="AN3525" s="304"/>
      <c r="AO3525" s="304"/>
      <c r="AP3525" s="312"/>
      <c r="AQ3525" s="312"/>
      <c r="AR3525" s="312"/>
      <c r="AS3525" s="304"/>
      <c r="AT3525" s="312"/>
      <c r="AU3525" s="329">
        <f>VLOOKUP(C3525,[1]world!$A$2:$B$3555,2,FALSE)</f>
        <v>10</v>
      </c>
      <c r="AV3525" s="329">
        <v>349</v>
      </c>
      <c r="AW3525" s="304">
        <v>0.37</v>
      </c>
      <c r="AX3525" s="304">
        <v>-999</v>
      </c>
      <c r="AY3525" s="304">
        <v>-999</v>
      </c>
      <c r="AZ3525" s="304">
        <v>-999</v>
      </c>
      <c r="BA3525" s="304">
        <v>-999</v>
      </c>
      <c r="BB3525" s="304">
        <v>-999</v>
      </c>
      <c r="BC3525" s="304">
        <v>-999</v>
      </c>
      <c r="BD3525" s="304">
        <v>-999</v>
      </c>
      <c r="BE3525" s="304">
        <v>-999</v>
      </c>
      <c r="BF3525" s="304">
        <v>-999</v>
      </c>
      <c r="BG3525" s="304">
        <v>-999</v>
      </c>
      <c r="BH3525" s="304">
        <v>-999</v>
      </c>
      <c r="BI3525" s="304">
        <v>-999</v>
      </c>
      <c r="BJ3525" s="304" t="s">
        <v>4954</v>
      </c>
      <c r="BK3525" s="304" t="s">
        <v>4954</v>
      </c>
      <c r="BL3525" s="304" t="s">
        <v>4954</v>
      </c>
    </row>
    <row r="3526" spans="1:64" ht="15" hidden="1" customHeight="1" x14ac:dyDescent="0.2">
      <c r="A3526" s="304" t="s">
        <v>4901</v>
      </c>
      <c r="B3526" s="304" t="s">
        <v>5979</v>
      </c>
      <c r="C3526" s="304">
        <v>3704</v>
      </c>
      <c r="D3526" s="349" t="s">
        <v>4585</v>
      </c>
      <c r="E3526" s="333">
        <v>-999</v>
      </c>
      <c r="F3526" s="333"/>
      <c r="G3526" s="324">
        <v>-46.538499999999999</v>
      </c>
      <c r="H3526" s="324">
        <v>169.1388</v>
      </c>
      <c r="I3526" s="324" t="s">
        <v>223</v>
      </c>
      <c r="J3526" s="368">
        <f t="shared" si="836"/>
        <v>594.96127799226986</v>
      </c>
      <c r="K3526" s="331">
        <f t="shared" si="837"/>
        <v>0.41523526603009125</v>
      </c>
      <c r="L3526" s="304" t="str">
        <f t="shared" si="838"/>
        <v>C</v>
      </c>
      <c r="M3526" s="388" t="s">
        <v>6089</v>
      </c>
      <c r="N3526" s="304"/>
      <c r="O3526" s="304"/>
      <c r="P3526" s="356"/>
      <c r="Q3526" s="356"/>
      <c r="R3526" s="304"/>
      <c r="S3526" s="356"/>
      <c r="T3526" s="304"/>
      <c r="U3526" s="356"/>
      <c r="V3526" s="304"/>
      <c r="W3526" s="308" t="s">
        <v>4908</v>
      </c>
      <c r="X3526" s="304" t="s">
        <v>232</v>
      </c>
      <c r="Y3526" s="366">
        <f t="shared" si="840"/>
        <v>506.6</v>
      </c>
      <c r="Z3526" s="304"/>
      <c r="AA3526" s="304">
        <v>0.45</v>
      </c>
      <c r="AB3526" s="304">
        <v>-999</v>
      </c>
      <c r="AC3526" s="304">
        <v>-999</v>
      </c>
      <c r="AD3526" s="366">
        <v>-999</v>
      </c>
      <c r="AE3526" s="304">
        <v>-999</v>
      </c>
      <c r="AF3526" s="304">
        <v>-999</v>
      </c>
      <c r="AG3526" s="304"/>
      <c r="AH3526" s="304">
        <v>2.6776700000000001E-2</v>
      </c>
      <c r="AI3526" s="312"/>
      <c r="AJ3526" s="332">
        <v>760</v>
      </c>
      <c r="AK3526" s="304">
        <f t="shared" si="839"/>
        <v>760</v>
      </c>
      <c r="AL3526" s="363">
        <v>0.43</v>
      </c>
      <c r="AM3526" s="389" t="str">
        <f t="shared" si="827"/>
        <v/>
      </c>
      <c r="AN3526" s="304"/>
      <c r="AO3526" s="304"/>
      <c r="AP3526" s="312"/>
      <c r="AQ3526" s="312"/>
      <c r="AR3526" s="312"/>
      <c r="AS3526" s="304"/>
      <c r="AT3526" s="312"/>
      <c r="AU3526" s="329">
        <f>VLOOKUP(C3526,[1]world!$A$2:$B$3555,2,FALSE)</f>
        <v>3</v>
      </c>
      <c r="AV3526" s="329">
        <v>547</v>
      </c>
      <c r="AW3526" s="304">
        <v>0.37</v>
      </c>
      <c r="AX3526" s="304">
        <v>-999</v>
      </c>
      <c r="AY3526" s="304">
        <v>-999</v>
      </c>
      <c r="AZ3526" s="304">
        <v>-999</v>
      </c>
      <c r="BA3526" s="304">
        <v>-999</v>
      </c>
      <c r="BB3526" s="304">
        <v>-999</v>
      </c>
      <c r="BC3526" s="304">
        <v>-999</v>
      </c>
      <c r="BD3526" s="304">
        <v>-999</v>
      </c>
      <c r="BE3526" s="304">
        <v>-999</v>
      </c>
      <c r="BF3526" s="304">
        <v>-999</v>
      </c>
      <c r="BG3526" s="304">
        <v>-999</v>
      </c>
      <c r="BH3526" s="304">
        <v>-999</v>
      </c>
      <c r="BI3526" s="304">
        <v>-999</v>
      </c>
      <c r="BJ3526" s="304" t="s">
        <v>4954</v>
      </c>
      <c r="BK3526" s="304" t="s">
        <v>4954</v>
      </c>
      <c r="BL3526" s="304" t="s">
        <v>4954</v>
      </c>
    </row>
    <row r="3527" spans="1:64" ht="15" hidden="1" customHeight="1" x14ac:dyDescent="0.2">
      <c r="A3527" s="304" t="s">
        <v>4901</v>
      </c>
      <c r="B3527" s="304" t="s">
        <v>5979</v>
      </c>
      <c r="C3527" s="304">
        <v>3705</v>
      </c>
      <c r="D3527" s="349" t="s">
        <v>1406</v>
      </c>
      <c r="E3527" s="333">
        <v>-999</v>
      </c>
      <c r="F3527" s="333"/>
      <c r="G3527" s="324">
        <v>-45.418300000000002</v>
      </c>
      <c r="H3527" s="324">
        <v>167.7191</v>
      </c>
      <c r="I3527" s="324" t="s">
        <v>212</v>
      </c>
      <c r="J3527" s="368">
        <f t="shared" si="836"/>
        <v>454.90000620326566</v>
      </c>
      <c r="K3527" s="331">
        <f t="shared" si="837"/>
        <v>0.38547027482550061</v>
      </c>
      <c r="L3527" s="304" t="str">
        <f t="shared" si="838"/>
        <v>C</v>
      </c>
      <c r="M3527" s="388" t="s">
        <v>6089</v>
      </c>
      <c r="N3527" s="304"/>
      <c r="O3527" s="304"/>
      <c r="P3527" s="356"/>
      <c r="Q3527" s="356"/>
      <c r="R3527" s="304"/>
      <c r="S3527" s="356"/>
      <c r="T3527" s="304"/>
      <c r="U3527" s="356"/>
      <c r="V3527" s="304"/>
      <c r="W3527" s="308" t="s">
        <v>1408</v>
      </c>
      <c r="X3527" s="304" t="s">
        <v>213</v>
      </c>
      <c r="Y3527" s="366">
        <f t="shared" si="840"/>
        <v>274.5</v>
      </c>
      <c r="Z3527" s="304"/>
      <c r="AA3527" s="331">
        <v>0.36</v>
      </c>
      <c r="AB3527" s="304">
        <v>-999</v>
      </c>
      <c r="AC3527" s="304">
        <v>-999</v>
      </c>
      <c r="AD3527" s="366">
        <v>-999</v>
      </c>
      <c r="AE3527" s="304">
        <v>-999</v>
      </c>
      <c r="AF3527" s="304">
        <v>-999</v>
      </c>
      <c r="AG3527" s="304"/>
      <c r="AH3527" s="304">
        <v>2.1885499999999999E-2</v>
      </c>
      <c r="AI3527" s="312"/>
      <c r="AJ3527" s="332">
        <v>698</v>
      </c>
      <c r="AK3527" s="304">
        <f t="shared" si="839"/>
        <v>690</v>
      </c>
      <c r="AL3527" s="363">
        <v>0.43</v>
      </c>
      <c r="AM3527" s="389" t="str">
        <f t="shared" si="827"/>
        <v/>
      </c>
      <c r="AN3527" s="304"/>
      <c r="AO3527" s="304"/>
      <c r="AP3527" s="312"/>
      <c r="AQ3527" s="312"/>
      <c r="AR3527" s="312"/>
      <c r="AS3527" s="304"/>
      <c r="AT3527" s="312"/>
      <c r="AU3527" s="329">
        <f>VLOOKUP(C3527,[1]world!$A$2:$B$3555,2,FALSE)</f>
        <v>9</v>
      </c>
      <c r="AV3527" s="329">
        <v>497</v>
      </c>
      <c r="AW3527" s="304">
        <v>0.37</v>
      </c>
      <c r="AX3527" s="304">
        <v>-999</v>
      </c>
      <c r="AY3527" s="304">
        <v>-999</v>
      </c>
      <c r="AZ3527" s="304">
        <v>-999</v>
      </c>
      <c r="BA3527" s="304">
        <v>-999</v>
      </c>
      <c r="BB3527" s="304">
        <v>-999</v>
      </c>
      <c r="BC3527" s="304">
        <v>-999</v>
      </c>
      <c r="BD3527" s="304">
        <v>-999</v>
      </c>
      <c r="BE3527" s="304">
        <v>-999</v>
      </c>
      <c r="BF3527" s="304">
        <v>-999</v>
      </c>
      <c r="BG3527" s="304">
        <v>-999</v>
      </c>
      <c r="BH3527" s="304">
        <v>-999</v>
      </c>
      <c r="BI3527" s="304">
        <v>-999</v>
      </c>
      <c r="BJ3527" s="304" t="s">
        <v>4954</v>
      </c>
      <c r="BK3527" s="304" t="s">
        <v>4954</v>
      </c>
      <c r="BL3527" s="304" t="s">
        <v>4954</v>
      </c>
    </row>
    <row r="3528" spans="1:64" ht="15" hidden="1" customHeight="1" x14ac:dyDescent="0.2">
      <c r="A3528" s="304" t="s">
        <v>4901</v>
      </c>
      <c r="B3528" s="304" t="s">
        <v>5979</v>
      </c>
      <c r="C3528" s="304">
        <v>3706</v>
      </c>
      <c r="D3528" s="349" t="s">
        <v>1484</v>
      </c>
      <c r="E3528" s="333">
        <v>-999</v>
      </c>
      <c r="F3528" s="333"/>
      <c r="G3528" s="324">
        <v>-41.277099999999997</v>
      </c>
      <c r="H3528" s="324">
        <v>174.78290000000001</v>
      </c>
      <c r="I3528" s="324" t="s">
        <v>212</v>
      </c>
      <c r="J3528" s="368">
        <f t="shared" si="836"/>
        <v>485.04394684498806</v>
      </c>
      <c r="K3528" s="331">
        <f t="shared" si="837"/>
        <v>0.38547027482550061</v>
      </c>
      <c r="L3528" s="304" t="str">
        <f t="shared" si="838"/>
        <v>C</v>
      </c>
      <c r="M3528" s="388" t="s">
        <v>6089</v>
      </c>
      <c r="N3528" s="304"/>
      <c r="O3528" s="304"/>
      <c r="P3528" s="356"/>
      <c r="Q3528" s="356"/>
      <c r="R3528" s="304"/>
      <c r="S3528" s="356"/>
      <c r="T3528" s="304"/>
      <c r="U3528" s="356"/>
      <c r="V3528" s="304"/>
      <c r="W3528" s="308" t="s">
        <v>1408</v>
      </c>
      <c r="X3528" s="304" t="s">
        <v>213</v>
      </c>
      <c r="Y3528" s="366">
        <f t="shared" si="840"/>
        <v>274.5</v>
      </c>
      <c r="Z3528" s="304"/>
      <c r="AA3528" s="331">
        <v>0.36</v>
      </c>
      <c r="AB3528" s="304">
        <v>-999</v>
      </c>
      <c r="AC3528" s="304">
        <v>-999</v>
      </c>
      <c r="AD3528" s="366">
        <v>-999</v>
      </c>
      <c r="AE3528" s="304">
        <v>-999</v>
      </c>
      <c r="AF3528" s="304">
        <v>-999</v>
      </c>
      <c r="AG3528" s="304"/>
      <c r="AH3528" s="304">
        <v>4.7689599999999999E-2</v>
      </c>
      <c r="AI3528" s="312"/>
      <c r="AJ3528" s="332">
        <v>760</v>
      </c>
      <c r="AK3528" s="304">
        <f t="shared" si="839"/>
        <v>760</v>
      </c>
      <c r="AL3528" s="363">
        <v>0.43</v>
      </c>
      <c r="AM3528" s="389" t="str">
        <f t="shared" si="827"/>
        <v/>
      </c>
      <c r="AN3528" s="304"/>
      <c r="AO3528" s="304"/>
      <c r="AP3528" s="312"/>
      <c r="AQ3528" s="312"/>
      <c r="AR3528" s="312"/>
      <c r="AS3528" s="304"/>
      <c r="AT3528" s="312"/>
      <c r="AU3528" s="329">
        <f>VLOOKUP(C3528,[1]world!$A$2:$B$3555,2,FALSE)</f>
        <v>3</v>
      </c>
      <c r="AV3528" s="329">
        <v>547</v>
      </c>
      <c r="AW3528" s="304">
        <v>0.37</v>
      </c>
      <c r="AX3528" s="304">
        <v>-999</v>
      </c>
      <c r="AY3528" s="304">
        <v>-999</v>
      </c>
      <c r="AZ3528" s="304">
        <v>-999</v>
      </c>
      <c r="BA3528" s="304">
        <v>-999</v>
      </c>
      <c r="BB3528" s="304">
        <v>-999</v>
      </c>
      <c r="BC3528" s="304">
        <v>-999</v>
      </c>
      <c r="BD3528" s="304">
        <v>-999</v>
      </c>
      <c r="BE3528" s="304">
        <v>-999</v>
      </c>
      <c r="BF3528" s="304">
        <v>-999</v>
      </c>
      <c r="BG3528" s="304">
        <v>-999</v>
      </c>
      <c r="BH3528" s="304">
        <v>-999</v>
      </c>
      <c r="BI3528" s="304">
        <v>-999</v>
      </c>
      <c r="BJ3528" s="304" t="s">
        <v>4954</v>
      </c>
      <c r="BK3528" s="304" t="s">
        <v>4954</v>
      </c>
      <c r="BL3528" s="304" t="s">
        <v>4954</v>
      </c>
    </row>
    <row r="3529" spans="1:64" ht="15" hidden="1" customHeight="1" x14ac:dyDescent="0.2">
      <c r="A3529" s="304" t="s">
        <v>4901</v>
      </c>
      <c r="B3529" s="304" t="s">
        <v>5979</v>
      </c>
      <c r="C3529" s="304">
        <v>3707</v>
      </c>
      <c r="D3529" s="349" t="s">
        <v>4575</v>
      </c>
      <c r="E3529" s="333">
        <v>-999</v>
      </c>
      <c r="F3529" s="333"/>
      <c r="G3529" s="324">
        <v>-45.955599999999997</v>
      </c>
      <c r="H3529" s="324">
        <v>169.6311</v>
      </c>
      <c r="I3529" s="324" t="s">
        <v>223</v>
      </c>
      <c r="J3529" s="368">
        <f t="shared" si="836"/>
        <v>584.63127615371309</v>
      </c>
      <c r="K3529" s="331">
        <f t="shared" si="837"/>
        <v>0.41523526603009125</v>
      </c>
      <c r="L3529" s="304" t="str">
        <f t="shared" si="838"/>
        <v>C</v>
      </c>
      <c r="M3529" s="388" t="s">
        <v>6089</v>
      </c>
      <c r="N3529" s="304"/>
      <c r="O3529" s="304"/>
      <c r="P3529" s="356"/>
      <c r="Q3529" s="356"/>
      <c r="R3529" s="304"/>
      <c r="S3529" s="356"/>
      <c r="T3529" s="304"/>
      <c r="U3529" s="356"/>
      <c r="V3529" s="304"/>
      <c r="W3529" s="308" t="s">
        <v>4908</v>
      </c>
      <c r="X3529" s="304" t="s">
        <v>232</v>
      </c>
      <c r="Y3529" s="366">
        <f t="shared" si="840"/>
        <v>506.6</v>
      </c>
      <c r="Z3529" s="304"/>
      <c r="AA3529" s="304">
        <v>0.45</v>
      </c>
      <c r="AB3529" s="304">
        <v>-999</v>
      </c>
      <c r="AC3529" s="304">
        <v>-999</v>
      </c>
      <c r="AD3529" s="366">
        <v>-999</v>
      </c>
      <c r="AE3529" s="304">
        <v>-999</v>
      </c>
      <c r="AF3529" s="304">
        <v>-999</v>
      </c>
      <c r="AG3529" s="304"/>
      <c r="AH3529" s="304">
        <v>6.1613399999999999E-2</v>
      </c>
      <c r="AI3529" s="312"/>
      <c r="AJ3529" s="332">
        <v>760</v>
      </c>
      <c r="AK3529" s="304">
        <f t="shared" si="839"/>
        <v>760</v>
      </c>
      <c r="AL3529" s="363">
        <v>0.43</v>
      </c>
      <c r="AM3529" s="389" t="str">
        <f t="shared" ref="AM3529:AM3592" si="841">IF(AT3529&lt;&gt;"",AT3529,IF(AND(AT3529="",AR3529=""),"",AR3529))</f>
        <v/>
      </c>
      <c r="AN3529" s="304"/>
      <c r="AO3529" s="304"/>
      <c r="AP3529" s="312"/>
      <c r="AQ3529" s="312"/>
      <c r="AR3529" s="312"/>
      <c r="AS3529" s="304"/>
      <c r="AT3529" s="312"/>
      <c r="AU3529" s="329">
        <f>VLOOKUP(C3529,[1]world!$A$2:$B$3555,2,FALSE)</f>
        <v>1</v>
      </c>
      <c r="AV3529" s="329">
        <v>519</v>
      </c>
      <c r="AW3529" s="304">
        <v>0.37</v>
      </c>
      <c r="AX3529" s="304">
        <v>-999</v>
      </c>
      <c r="AY3529" s="304">
        <v>-999</v>
      </c>
      <c r="AZ3529" s="304">
        <v>-999</v>
      </c>
      <c r="BA3529" s="304">
        <v>-999</v>
      </c>
      <c r="BB3529" s="304">
        <v>-999</v>
      </c>
      <c r="BC3529" s="304">
        <v>-999</v>
      </c>
      <c r="BD3529" s="304">
        <v>-999</v>
      </c>
      <c r="BE3529" s="304">
        <v>-999</v>
      </c>
      <c r="BF3529" s="304">
        <v>-999</v>
      </c>
      <c r="BG3529" s="304">
        <v>-999</v>
      </c>
      <c r="BH3529" s="304">
        <v>-999</v>
      </c>
      <c r="BI3529" s="304">
        <v>-999</v>
      </c>
      <c r="BJ3529" s="304" t="s">
        <v>4954</v>
      </c>
      <c r="BK3529" s="304" t="s">
        <v>4954</v>
      </c>
      <c r="BL3529" s="304" t="s">
        <v>4954</v>
      </c>
    </row>
    <row r="3530" spans="1:64" ht="15" hidden="1" customHeight="1" x14ac:dyDescent="0.2">
      <c r="A3530" s="304" t="s">
        <v>4901</v>
      </c>
      <c r="B3530" s="304" t="s">
        <v>5979</v>
      </c>
      <c r="C3530" s="304">
        <v>3708</v>
      </c>
      <c r="D3530" s="349" t="s">
        <v>4451</v>
      </c>
      <c r="E3530" s="333">
        <v>-999</v>
      </c>
      <c r="F3530" s="333"/>
      <c r="G3530" s="324">
        <v>-41.285800000000002</v>
      </c>
      <c r="H3530" s="324">
        <v>174.768</v>
      </c>
      <c r="I3530" s="324" t="s">
        <v>223</v>
      </c>
      <c r="J3530" s="368">
        <f t="shared" si="836"/>
        <v>594.96127799226986</v>
      </c>
      <c r="K3530" s="331">
        <f t="shared" si="837"/>
        <v>0.41523526603009125</v>
      </c>
      <c r="L3530" s="304" t="str">
        <f t="shared" si="838"/>
        <v>C</v>
      </c>
      <c r="M3530" s="388" t="s">
        <v>6089</v>
      </c>
      <c r="N3530" s="304"/>
      <c r="O3530" s="304"/>
      <c r="P3530" s="356"/>
      <c r="Q3530" s="356"/>
      <c r="R3530" s="304"/>
      <c r="S3530" s="356"/>
      <c r="T3530" s="304"/>
      <c r="U3530" s="356"/>
      <c r="V3530" s="304"/>
      <c r="W3530" s="308" t="s">
        <v>4908</v>
      </c>
      <c r="X3530" s="304" t="s">
        <v>232</v>
      </c>
      <c r="Y3530" s="366">
        <f t="shared" si="840"/>
        <v>506.6</v>
      </c>
      <c r="Z3530" s="304"/>
      <c r="AA3530" s="304">
        <v>0.45</v>
      </c>
      <c r="AB3530" s="304">
        <v>-999</v>
      </c>
      <c r="AC3530" s="304">
        <v>-999</v>
      </c>
      <c r="AD3530" s="366">
        <v>-999</v>
      </c>
      <c r="AE3530" s="304">
        <v>-999</v>
      </c>
      <c r="AF3530" s="304">
        <v>-999</v>
      </c>
      <c r="AG3530" s="304"/>
      <c r="AH3530" s="304">
        <v>8.1645599999999999E-2</v>
      </c>
      <c r="AI3530" s="312"/>
      <c r="AJ3530" s="332">
        <v>760</v>
      </c>
      <c r="AK3530" s="304">
        <f t="shared" si="839"/>
        <v>760</v>
      </c>
      <c r="AL3530" s="363">
        <v>0.43</v>
      </c>
      <c r="AM3530" s="389" t="str">
        <f t="shared" si="841"/>
        <v/>
      </c>
      <c r="AN3530" s="304"/>
      <c r="AO3530" s="304"/>
      <c r="AP3530" s="312"/>
      <c r="AQ3530" s="312"/>
      <c r="AR3530" s="312"/>
      <c r="AS3530" s="304"/>
      <c r="AT3530" s="312"/>
      <c r="AU3530" s="329">
        <f>VLOOKUP(C3530,[1]world!$A$2:$B$3555,2,FALSE)</f>
        <v>3</v>
      </c>
      <c r="AV3530" s="329">
        <v>547</v>
      </c>
      <c r="AW3530" s="304">
        <v>0.37</v>
      </c>
      <c r="AX3530" s="304">
        <v>-999</v>
      </c>
      <c r="AY3530" s="304">
        <v>-999</v>
      </c>
      <c r="AZ3530" s="304">
        <v>-999</v>
      </c>
      <c r="BA3530" s="304">
        <v>-999</v>
      </c>
      <c r="BB3530" s="304">
        <v>-999</v>
      </c>
      <c r="BC3530" s="304">
        <v>-999</v>
      </c>
      <c r="BD3530" s="304">
        <v>-999</v>
      </c>
      <c r="BE3530" s="304">
        <v>-999</v>
      </c>
      <c r="BF3530" s="304">
        <v>-999</v>
      </c>
      <c r="BG3530" s="304">
        <v>-999</v>
      </c>
      <c r="BH3530" s="304">
        <v>-999</v>
      </c>
      <c r="BI3530" s="304">
        <v>-999</v>
      </c>
      <c r="BJ3530" s="304" t="s">
        <v>4954</v>
      </c>
      <c r="BK3530" s="304" t="s">
        <v>4954</v>
      </c>
      <c r="BL3530" s="304" t="s">
        <v>4954</v>
      </c>
    </row>
    <row r="3531" spans="1:64" ht="15" hidden="1" customHeight="1" x14ac:dyDescent="0.2">
      <c r="A3531" s="304" t="s">
        <v>4901</v>
      </c>
      <c r="B3531" s="304" t="s">
        <v>5979</v>
      </c>
      <c r="C3531" s="304">
        <v>3709</v>
      </c>
      <c r="D3531" s="349" t="s">
        <v>1485</v>
      </c>
      <c r="E3531" s="333">
        <v>-999</v>
      </c>
      <c r="F3531" s="333"/>
      <c r="G3531" s="324">
        <v>-41.276000000000003</v>
      </c>
      <c r="H3531" s="324">
        <v>174.7791</v>
      </c>
      <c r="I3531" s="324" t="s">
        <v>212</v>
      </c>
      <c r="J3531" s="368">
        <f t="shared" si="836"/>
        <v>432.57613459165538</v>
      </c>
      <c r="K3531" s="331">
        <f t="shared" si="837"/>
        <v>0.38547027482550061</v>
      </c>
      <c r="L3531" s="304" t="str">
        <f t="shared" si="838"/>
        <v>C</v>
      </c>
      <c r="M3531" s="388" t="s">
        <v>6089</v>
      </c>
      <c r="N3531" s="304"/>
      <c r="O3531" s="304"/>
      <c r="P3531" s="356"/>
      <c r="Q3531" s="356"/>
      <c r="R3531" s="304"/>
      <c r="S3531" s="356"/>
      <c r="T3531" s="304"/>
      <c r="U3531" s="356"/>
      <c r="V3531" s="304"/>
      <c r="W3531" s="308" t="s">
        <v>1408</v>
      </c>
      <c r="X3531" s="304" t="s">
        <v>213</v>
      </c>
      <c r="Y3531" s="366">
        <f t="shared" si="840"/>
        <v>274.5</v>
      </c>
      <c r="Z3531" s="304"/>
      <c r="AA3531" s="331">
        <v>0.36</v>
      </c>
      <c r="AB3531" s="304">
        <v>-999</v>
      </c>
      <c r="AC3531" s="304">
        <v>-999</v>
      </c>
      <c r="AD3531" s="366">
        <v>-999</v>
      </c>
      <c r="AE3531" s="304">
        <v>-999</v>
      </c>
      <c r="AF3531" s="304">
        <v>-999</v>
      </c>
      <c r="AG3531" s="304"/>
      <c r="AH3531" s="304">
        <v>4.7689599999999999E-2</v>
      </c>
      <c r="AI3531" s="312"/>
      <c r="AJ3531" s="332">
        <v>760</v>
      </c>
      <c r="AK3531" s="304">
        <f t="shared" si="839"/>
        <v>760</v>
      </c>
      <c r="AL3531" s="363">
        <v>0.43</v>
      </c>
      <c r="AM3531" s="389" t="str">
        <f t="shared" si="841"/>
        <v/>
      </c>
      <c r="AN3531" s="304"/>
      <c r="AO3531" s="304"/>
      <c r="AP3531" s="312"/>
      <c r="AQ3531" s="312"/>
      <c r="AR3531" s="312"/>
      <c r="AS3531" s="304"/>
      <c r="AT3531" s="312"/>
      <c r="AU3531" s="329">
        <f>VLOOKUP(C3531,[1]world!$A$2:$B$3555,2,FALSE)</f>
        <v>7</v>
      </c>
      <c r="AV3531" s="329">
        <v>388</v>
      </c>
      <c r="AW3531" s="304">
        <v>0.37</v>
      </c>
      <c r="AX3531" s="304">
        <v>-999</v>
      </c>
      <c r="AY3531" s="304">
        <v>-999</v>
      </c>
      <c r="AZ3531" s="304">
        <v>-999</v>
      </c>
      <c r="BA3531" s="304">
        <v>-999</v>
      </c>
      <c r="BB3531" s="304">
        <v>-999</v>
      </c>
      <c r="BC3531" s="304">
        <v>-999</v>
      </c>
      <c r="BD3531" s="304">
        <v>-999</v>
      </c>
      <c r="BE3531" s="304">
        <v>-999</v>
      </c>
      <c r="BF3531" s="304">
        <v>-999</v>
      </c>
      <c r="BG3531" s="304">
        <v>-999</v>
      </c>
      <c r="BH3531" s="304">
        <v>-999</v>
      </c>
      <c r="BI3531" s="304">
        <v>-999</v>
      </c>
      <c r="BJ3531" s="304" t="s">
        <v>4954</v>
      </c>
      <c r="BK3531" s="304" t="s">
        <v>4954</v>
      </c>
      <c r="BL3531" s="304" t="s">
        <v>4954</v>
      </c>
    </row>
    <row r="3532" spans="1:64" ht="15" hidden="1" customHeight="1" x14ac:dyDescent="0.2">
      <c r="A3532" s="304" t="s">
        <v>4901</v>
      </c>
      <c r="B3532" s="304" t="s">
        <v>5979</v>
      </c>
      <c r="C3532" s="304">
        <v>3710</v>
      </c>
      <c r="D3532" s="349" t="s">
        <v>1471</v>
      </c>
      <c r="E3532" s="333">
        <v>-999</v>
      </c>
      <c r="F3532" s="333"/>
      <c r="G3532" s="324">
        <v>-42.7029</v>
      </c>
      <c r="H3532" s="324">
        <v>172.80019999999999</v>
      </c>
      <c r="I3532" s="324" t="s">
        <v>212</v>
      </c>
      <c r="J3532" s="368">
        <f t="shared" si="836"/>
        <v>490.25257560192711</v>
      </c>
      <c r="K3532" s="331">
        <f t="shared" si="837"/>
        <v>0.38547027482550061</v>
      </c>
      <c r="L3532" s="304" t="str">
        <f t="shared" si="838"/>
        <v>C</v>
      </c>
      <c r="M3532" s="388" t="s">
        <v>6089</v>
      </c>
      <c r="N3532" s="304"/>
      <c r="O3532" s="304"/>
      <c r="P3532" s="356"/>
      <c r="Q3532" s="356"/>
      <c r="R3532" s="304"/>
      <c r="S3532" s="356"/>
      <c r="T3532" s="304"/>
      <c r="U3532" s="356"/>
      <c r="V3532" s="304"/>
      <c r="W3532" s="308" t="s">
        <v>890</v>
      </c>
      <c r="X3532" s="304" t="s">
        <v>205</v>
      </c>
      <c r="Y3532" s="366">
        <f t="shared" si="840"/>
        <v>424.8</v>
      </c>
      <c r="Z3532" s="304"/>
      <c r="AA3532" s="331">
        <v>0.36</v>
      </c>
      <c r="AB3532" s="304">
        <v>-999</v>
      </c>
      <c r="AC3532" s="304">
        <v>-999</v>
      </c>
      <c r="AD3532" s="366">
        <v>-999</v>
      </c>
      <c r="AE3532" s="304">
        <v>-999</v>
      </c>
      <c r="AF3532" s="304">
        <v>-999</v>
      </c>
      <c r="AG3532" s="304"/>
      <c r="AH3532" s="304">
        <v>2.1478199999999999E-2</v>
      </c>
      <c r="AI3532" s="312"/>
      <c r="AJ3532" s="332">
        <v>690</v>
      </c>
      <c r="AK3532" s="304">
        <f t="shared" si="839"/>
        <v>690</v>
      </c>
      <c r="AL3532" s="363">
        <v>0.43</v>
      </c>
      <c r="AM3532" s="389" t="str">
        <f t="shared" si="841"/>
        <v/>
      </c>
      <c r="AN3532" s="304"/>
      <c r="AO3532" s="304"/>
      <c r="AP3532" s="312"/>
      <c r="AQ3532" s="312"/>
      <c r="AR3532" s="312"/>
      <c r="AS3532" s="304"/>
      <c r="AT3532" s="312"/>
      <c r="AU3532" s="329">
        <f>VLOOKUP(C3532,[1]world!$A$2:$B$3555,2,FALSE)</f>
        <v>5</v>
      </c>
      <c r="AV3532" s="329">
        <v>402</v>
      </c>
      <c r="AW3532" s="304">
        <v>0.37</v>
      </c>
      <c r="AX3532" s="304">
        <v>-999</v>
      </c>
      <c r="AY3532" s="304">
        <v>-999</v>
      </c>
      <c r="AZ3532" s="304">
        <v>-999</v>
      </c>
      <c r="BA3532" s="304">
        <v>-999</v>
      </c>
      <c r="BB3532" s="304">
        <v>-999</v>
      </c>
      <c r="BC3532" s="304">
        <v>-999</v>
      </c>
      <c r="BD3532" s="304">
        <v>-999</v>
      </c>
      <c r="BE3532" s="304">
        <v>-999</v>
      </c>
      <c r="BF3532" s="304">
        <v>-999</v>
      </c>
      <c r="BG3532" s="304">
        <v>-999</v>
      </c>
      <c r="BH3532" s="304">
        <v>-999</v>
      </c>
      <c r="BI3532" s="304">
        <v>-999</v>
      </c>
      <c r="BJ3532" s="304" t="s">
        <v>4954</v>
      </c>
      <c r="BK3532" s="304" t="s">
        <v>4954</v>
      </c>
      <c r="BL3532" s="304" t="s">
        <v>4954</v>
      </c>
    </row>
    <row r="3533" spans="1:64" ht="15" hidden="1" customHeight="1" x14ac:dyDescent="0.2">
      <c r="A3533" s="304" t="s">
        <v>4901</v>
      </c>
      <c r="B3533" s="304" t="s">
        <v>5979</v>
      </c>
      <c r="C3533" s="304">
        <v>3711</v>
      </c>
      <c r="D3533" s="349" t="s">
        <v>4569</v>
      </c>
      <c r="E3533" s="333">
        <v>-999</v>
      </c>
      <c r="F3533" s="333"/>
      <c r="G3533" s="324">
        <v>-44.828699999999998</v>
      </c>
      <c r="H3533" s="324">
        <v>169.01750000000001</v>
      </c>
      <c r="I3533" s="324" t="s">
        <v>223</v>
      </c>
      <c r="J3533" s="368">
        <f t="shared" si="836"/>
        <v>584.63127615371309</v>
      </c>
      <c r="K3533" s="331">
        <f t="shared" si="837"/>
        <v>0.41523526603009125</v>
      </c>
      <c r="L3533" s="304" t="str">
        <f t="shared" si="838"/>
        <v>C</v>
      </c>
      <c r="M3533" s="388" t="s">
        <v>6089</v>
      </c>
      <c r="N3533" s="304"/>
      <c r="O3533" s="304"/>
      <c r="P3533" s="356"/>
      <c r="Q3533" s="356"/>
      <c r="R3533" s="304"/>
      <c r="S3533" s="356"/>
      <c r="T3533" s="304"/>
      <c r="U3533" s="356"/>
      <c r="V3533" s="304"/>
      <c r="W3533" s="308" t="s">
        <v>4908</v>
      </c>
      <c r="X3533" s="304" t="s">
        <v>232</v>
      </c>
      <c r="Y3533" s="366">
        <f t="shared" si="840"/>
        <v>506.6</v>
      </c>
      <c r="Z3533" s="304"/>
      <c r="AA3533" s="304">
        <v>0.45</v>
      </c>
      <c r="AB3533" s="304">
        <v>-999</v>
      </c>
      <c r="AC3533" s="304">
        <v>-999</v>
      </c>
      <c r="AD3533" s="366">
        <v>-999</v>
      </c>
      <c r="AE3533" s="304">
        <v>-999</v>
      </c>
      <c r="AF3533" s="304">
        <v>-999</v>
      </c>
      <c r="AG3533" s="304"/>
      <c r="AH3533" s="304">
        <v>7.8709799999999996E-2</v>
      </c>
      <c r="AI3533" s="312"/>
      <c r="AJ3533" s="332">
        <v>760</v>
      </c>
      <c r="AK3533" s="304">
        <f t="shared" si="839"/>
        <v>760</v>
      </c>
      <c r="AL3533" s="363">
        <v>0.43</v>
      </c>
      <c r="AM3533" s="389" t="str">
        <f t="shared" si="841"/>
        <v/>
      </c>
      <c r="AN3533" s="304"/>
      <c r="AO3533" s="304"/>
      <c r="AP3533" s="312"/>
      <c r="AQ3533" s="312"/>
      <c r="AR3533" s="312"/>
      <c r="AS3533" s="304"/>
      <c r="AT3533" s="312"/>
      <c r="AU3533" s="329">
        <f>VLOOKUP(C3533,[1]world!$A$2:$B$3555,2,FALSE)</f>
        <v>1</v>
      </c>
      <c r="AV3533" s="329">
        <v>519</v>
      </c>
      <c r="AW3533" s="304">
        <v>0.37</v>
      </c>
      <c r="AX3533" s="304">
        <v>-999</v>
      </c>
      <c r="AY3533" s="304">
        <v>-999</v>
      </c>
      <c r="AZ3533" s="304">
        <v>-999</v>
      </c>
      <c r="BA3533" s="304">
        <v>-999</v>
      </c>
      <c r="BB3533" s="304">
        <v>-999</v>
      </c>
      <c r="BC3533" s="304">
        <v>-999</v>
      </c>
      <c r="BD3533" s="304">
        <v>-999</v>
      </c>
      <c r="BE3533" s="304">
        <v>-999</v>
      </c>
      <c r="BF3533" s="304">
        <v>-999</v>
      </c>
      <c r="BG3533" s="304">
        <v>-999</v>
      </c>
      <c r="BH3533" s="304">
        <v>-999</v>
      </c>
      <c r="BI3533" s="304">
        <v>-999</v>
      </c>
      <c r="BJ3533" s="304" t="s">
        <v>4954</v>
      </c>
      <c r="BK3533" s="304" t="s">
        <v>4954</v>
      </c>
      <c r="BL3533" s="304" t="s">
        <v>4954</v>
      </c>
    </row>
    <row r="3534" spans="1:64" ht="15" hidden="1" customHeight="1" x14ac:dyDescent="0.2">
      <c r="A3534" s="304" t="s">
        <v>4901</v>
      </c>
      <c r="B3534" s="304" t="s">
        <v>5979</v>
      </c>
      <c r="C3534" s="304">
        <v>3712</v>
      </c>
      <c r="D3534" s="349" t="s">
        <v>1421</v>
      </c>
      <c r="E3534" s="333">
        <v>-999</v>
      </c>
      <c r="F3534" s="333"/>
      <c r="G3534" s="324">
        <v>-43.838999999999999</v>
      </c>
      <c r="H3534" s="324">
        <v>171.61089999999999</v>
      </c>
      <c r="I3534" s="324" t="s">
        <v>212</v>
      </c>
      <c r="J3534" s="368">
        <f t="shared" si="836"/>
        <v>397.92353101042175</v>
      </c>
      <c r="K3534" s="331">
        <f t="shared" si="837"/>
        <v>0.38547027482550061</v>
      </c>
      <c r="L3534" s="304" t="str">
        <f t="shared" si="838"/>
        <v>C</v>
      </c>
      <c r="M3534" s="388" t="s">
        <v>6089</v>
      </c>
      <c r="N3534" s="304"/>
      <c r="O3534" s="304"/>
      <c r="P3534" s="356"/>
      <c r="Q3534" s="356"/>
      <c r="R3534" s="304"/>
      <c r="S3534" s="356"/>
      <c r="T3534" s="304"/>
      <c r="U3534" s="356"/>
      <c r="V3534" s="304"/>
      <c r="W3534" s="308" t="s">
        <v>890</v>
      </c>
      <c r="X3534" s="304" t="s">
        <v>205</v>
      </c>
      <c r="Y3534" s="366">
        <f t="shared" si="840"/>
        <v>424.8</v>
      </c>
      <c r="Z3534" s="304"/>
      <c r="AA3534" s="331">
        <v>0.36</v>
      </c>
      <c r="AB3534" s="304">
        <v>-999</v>
      </c>
      <c r="AC3534" s="304">
        <v>-999</v>
      </c>
      <c r="AD3534" s="366">
        <v>-999</v>
      </c>
      <c r="AE3534" s="304">
        <v>-999</v>
      </c>
      <c r="AF3534" s="304">
        <v>-999</v>
      </c>
      <c r="AG3534" s="304"/>
      <c r="AH3534" s="304">
        <v>7.3707599999999996E-3</v>
      </c>
      <c r="AI3534" s="312"/>
      <c r="AJ3534" s="332">
        <v>364</v>
      </c>
      <c r="AK3534" s="304">
        <f t="shared" si="839"/>
        <v>425</v>
      </c>
      <c r="AL3534" s="363">
        <v>0.43</v>
      </c>
      <c r="AM3534" s="389" t="str">
        <f t="shared" si="841"/>
        <v/>
      </c>
      <c r="AN3534" s="304"/>
      <c r="AO3534" s="304"/>
      <c r="AP3534" s="312"/>
      <c r="AQ3534" s="312"/>
      <c r="AR3534" s="312"/>
      <c r="AS3534" s="304"/>
      <c r="AT3534" s="312"/>
      <c r="AU3534" s="329">
        <f>VLOOKUP(C3534,[1]world!$A$2:$B$3555,2,FALSE)</f>
        <v>10</v>
      </c>
      <c r="AV3534" s="329">
        <v>349</v>
      </c>
      <c r="AW3534" s="304">
        <v>0.37</v>
      </c>
      <c r="AX3534" s="304">
        <v>-999</v>
      </c>
      <c r="AY3534" s="304">
        <v>-999</v>
      </c>
      <c r="AZ3534" s="304">
        <v>-999</v>
      </c>
      <c r="BA3534" s="304">
        <v>-999</v>
      </c>
      <c r="BB3534" s="304">
        <v>-999</v>
      </c>
      <c r="BC3534" s="304">
        <v>-999</v>
      </c>
      <c r="BD3534" s="304">
        <v>-999</v>
      </c>
      <c r="BE3534" s="304">
        <v>-999</v>
      </c>
      <c r="BF3534" s="304">
        <v>-999</v>
      </c>
      <c r="BG3534" s="304">
        <v>-999</v>
      </c>
      <c r="BH3534" s="304">
        <v>-999</v>
      </c>
      <c r="BI3534" s="304">
        <v>-999</v>
      </c>
      <c r="BJ3534" s="304" t="s">
        <v>4954</v>
      </c>
      <c r="BK3534" s="304" t="s">
        <v>4954</v>
      </c>
      <c r="BL3534" s="304" t="s">
        <v>4954</v>
      </c>
    </row>
    <row r="3535" spans="1:64" ht="15" hidden="1" customHeight="1" x14ac:dyDescent="0.2">
      <c r="A3535" s="304" t="s">
        <v>6173</v>
      </c>
      <c r="B3535" s="304" t="s">
        <v>5985</v>
      </c>
      <c r="C3535" s="377">
        <v>3713</v>
      </c>
      <c r="D3535" s="350" t="s">
        <v>878</v>
      </c>
      <c r="E3535" s="336" t="s">
        <v>879</v>
      </c>
      <c r="F3535" s="336"/>
      <c r="G3535" s="324">
        <v>35.289000000000001</v>
      </c>
      <c r="H3535" s="324">
        <v>113.899</v>
      </c>
      <c r="I3535" s="324" t="s">
        <v>212</v>
      </c>
      <c r="J3535" s="368">
        <f t="shared" si="836"/>
        <v>242.04656117508151</v>
      </c>
      <c r="K3535" s="331">
        <f t="shared" si="837"/>
        <v>0.23489205847013181</v>
      </c>
      <c r="L3535" s="304" t="str">
        <f t="shared" si="838"/>
        <v>D</v>
      </c>
      <c r="M3535" s="388" t="s">
        <v>6089</v>
      </c>
      <c r="N3535" s="304"/>
      <c r="O3535" s="304"/>
      <c r="P3535" s="356"/>
      <c r="Q3535" s="356"/>
      <c r="R3535" s="304"/>
      <c r="S3535" s="356"/>
      <c r="T3535" s="304"/>
      <c r="U3535" s="356"/>
      <c r="V3535" s="304"/>
      <c r="W3535" s="308" t="s">
        <v>1408</v>
      </c>
      <c r="X3535" s="304" t="s">
        <v>213</v>
      </c>
      <c r="Y3535" s="366">
        <f t="shared" si="840"/>
        <v>274.5</v>
      </c>
      <c r="Z3535" s="304"/>
      <c r="AA3535" s="331">
        <v>0.36</v>
      </c>
      <c r="AB3535" s="304">
        <v>-999</v>
      </c>
      <c r="AC3535" s="304">
        <v>-999</v>
      </c>
      <c r="AD3535" s="366">
        <v>-999</v>
      </c>
      <c r="AE3535" s="304">
        <v>-999</v>
      </c>
      <c r="AF3535" s="304">
        <v>-999</v>
      </c>
      <c r="AG3535" s="304"/>
      <c r="AH3535" s="304">
        <v>1.70473E-3</v>
      </c>
      <c r="AI3535" s="312"/>
      <c r="AJ3535" s="332">
        <v>206</v>
      </c>
      <c r="AK3535" s="304">
        <f t="shared" si="839"/>
        <v>210</v>
      </c>
      <c r="AL3535" s="304">
        <v>0.2</v>
      </c>
      <c r="AM3535" s="389" t="str">
        <f t="shared" si="841"/>
        <v/>
      </c>
      <c r="AN3535" s="304"/>
      <c r="AO3535" s="304"/>
      <c r="AP3535" s="312"/>
      <c r="AQ3535" s="312"/>
      <c r="AR3535" s="312"/>
      <c r="AS3535" s="304"/>
      <c r="AT3535" s="312"/>
      <c r="AU3535" s="329">
        <f>VLOOKUP(C3535,[1]world!$A$2:$B$3555,2,FALSE)</f>
        <v>16</v>
      </c>
      <c r="AV3535" s="329">
        <v>246</v>
      </c>
      <c r="AW3535" s="304">
        <v>0.18</v>
      </c>
      <c r="AX3535" s="304">
        <v>-999</v>
      </c>
      <c r="AY3535" s="304">
        <v>-999</v>
      </c>
      <c r="AZ3535" s="304">
        <v>-999</v>
      </c>
      <c r="BA3535" s="304">
        <v>-999</v>
      </c>
      <c r="BB3535" s="304">
        <v>-999</v>
      </c>
      <c r="BC3535" s="304">
        <v>-999</v>
      </c>
      <c r="BD3535" s="304">
        <v>-999</v>
      </c>
      <c r="BE3535" s="304">
        <v>-999</v>
      </c>
      <c r="BF3535" s="304">
        <v>-999</v>
      </c>
      <c r="BG3535" s="304">
        <v>-999</v>
      </c>
      <c r="BH3535" s="304">
        <v>-999</v>
      </c>
      <c r="BI3535" s="304">
        <v>-999</v>
      </c>
      <c r="BJ3535" s="304" t="s">
        <v>4954</v>
      </c>
      <c r="BK3535" s="304" t="s">
        <v>4954</v>
      </c>
      <c r="BL3535" s="304" t="s">
        <v>4954</v>
      </c>
    </row>
    <row r="3536" spans="1:64" ht="15" hidden="1" customHeight="1" x14ac:dyDescent="0.25">
      <c r="A3536" s="387" t="s">
        <v>5995</v>
      </c>
      <c r="B3536" s="304" t="s">
        <v>6011</v>
      </c>
      <c r="C3536" s="304">
        <v>3714</v>
      </c>
      <c r="D3536" s="349" t="s">
        <v>6010</v>
      </c>
      <c r="E3536" s="304">
        <v>-999</v>
      </c>
      <c r="F3536" s="304"/>
      <c r="G3536" s="324">
        <v>40.748930000000001</v>
      </c>
      <c r="H3536" s="324">
        <v>30.889199999999999</v>
      </c>
      <c r="I3536" s="324" t="s">
        <v>212</v>
      </c>
      <c r="J3536" s="368">
        <f>AK3536</f>
        <v>690</v>
      </c>
      <c r="K3536" s="331">
        <f>AL3536</f>
        <v>0.43</v>
      </c>
      <c r="L3536" s="304" t="str">
        <f t="shared" si="838"/>
        <v>C</v>
      </c>
      <c r="M3536" s="388" t="s">
        <v>4943</v>
      </c>
      <c r="N3536" s="304"/>
      <c r="O3536" s="304"/>
      <c r="P3536" s="304"/>
      <c r="Q3536" s="309"/>
      <c r="R3536" s="309"/>
      <c r="S3536" s="304"/>
      <c r="T3536" s="304"/>
      <c r="U3536" s="304"/>
      <c r="V3536" s="304"/>
      <c r="W3536" s="390" t="s">
        <v>624</v>
      </c>
      <c r="X3536" s="304">
        <v>-999</v>
      </c>
      <c r="Y3536" s="366" t="str">
        <f t="shared" si="840"/>
        <v>-</v>
      </c>
      <c r="Z3536" s="304"/>
      <c r="AA3536" s="304"/>
      <c r="AB3536" s="304"/>
      <c r="AC3536" s="304"/>
      <c r="AD3536" s="366"/>
      <c r="AE3536" s="304"/>
      <c r="AF3536" s="331"/>
      <c r="AG3536" s="304"/>
      <c r="AH3536" s="410">
        <v>0.119551</v>
      </c>
      <c r="AI3536" s="309"/>
      <c r="AJ3536" s="410">
        <v>688</v>
      </c>
      <c r="AK3536" s="304">
        <f t="shared" si="839"/>
        <v>690</v>
      </c>
      <c r="AL3536" s="363">
        <v>0.43</v>
      </c>
      <c r="AM3536" s="389" t="str">
        <f t="shared" si="841"/>
        <v/>
      </c>
      <c r="AN3536" s="304"/>
      <c r="AO3536" s="304"/>
      <c r="AP3536" s="409"/>
      <c r="AQ3536" s="409"/>
      <c r="AR3536" s="304"/>
      <c r="AS3536" s="304"/>
      <c r="AT3536" s="309"/>
      <c r="AU3536" s="304"/>
      <c r="AV3536" s="304"/>
      <c r="AW3536" s="304"/>
      <c r="AX3536" s="304">
        <v>-999</v>
      </c>
      <c r="AY3536" s="304">
        <v>-999</v>
      </c>
      <c r="AZ3536" s="304">
        <v>-999</v>
      </c>
      <c r="BA3536" s="304">
        <v>-999</v>
      </c>
      <c r="BB3536" s="304">
        <v>-999</v>
      </c>
      <c r="BC3536" s="304">
        <v>-999</v>
      </c>
      <c r="BD3536" s="304"/>
      <c r="BE3536" s="304"/>
      <c r="BF3536" s="304"/>
      <c r="BG3536" s="304"/>
      <c r="BH3536" s="304"/>
      <c r="BI3536" s="304"/>
      <c r="BJ3536" s="304" t="s">
        <v>4954</v>
      </c>
      <c r="BK3536" s="304" t="s">
        <v>4954</v>
      </c>
      <c r="BL3536" s="304" t="s">
        <v>4954</v>
      </c>
    </row>
    <row r="3537" spans="1:64" ht="15" hidden="1" customHeight="1" x14ac:dyDescent="0.25">
      <c r="A3537" s="387" t="s">
        <v>5995</v>
      </c>
      <c r="B3537" s="304" t="s">
        <v>6011</v>
      </c>
      <c r="C3537" s="304">
        <v>3715</v>
      </c>
      <c r="D3537" s="349" t="s">
        <v>6012</v>
      </c>
      <c r="E3537" s="304">
        <v>-999</v>
      </c>
      <c r="F3537" s="304"/>
      <c r="G3537" s="324">
        <v>40.742069999999998</v>
      </c>
      <c r="H3537" s="324">
        <v>30.872900000000001</v>
      </c>
      <c r="I3537" s="324" t="s">
        <v>212</v>
      </c>
      <c r="J3537" s="368">
        <f>AK3537</f>
        <v>760</v>
      </c>
      <c r="K3537" s="331">
        <f t="shared" ref="K3537:K3538" si="842">AL3537</f>
        <v>0.43</v>
      </c>
      <c r="L3537" s="304" t="str">
        <f t="shared" si="838"/>
        <v>B</v>
      </c>
      <c r="M3537" s="388" t="s">
        <v>4943</v>
      </c>
      <c r="N3537" s="304"/>
      <c r="O3537" s="304"/>
      <c r="P3537" s="304"/>
      <c r="Q3537" s="309"/>
      <c r="R3537" s="309"/>
      <c r="S3537" s="304"/>
      <c r="T3537" s="304"/>
      <c r="U3537" s="304"/>
      <c r="V3537" s="304"/>
      <c r="W3537" s="390" t="s">
        <v>624</v>
      </c>
      <c r="X3537" s="304">
        <v>-999</v>
      </c>
      <c r="Y3537" s="366" t="str">
        <f t="shared" si="840"/>
        <v>-</v>
      </c>
      <c r="Z3537" s="304"/>
      <c r="AA3537" s="304"/>
      <c r="AB3537" s="304"/>
      <c r="AC3537" s="304"/>
      <c r="AD3537" s="366"/>
      <c r="AE3537" s="304"/>
      <c r="AF3537" s="331"/>
      <c r="AG3537" s="304"/>
      <c r="AH3537" s="410">
        <v>0.19481899999999999</v>
      </c>
      <c r="AI3537" s="309"/>
      <c r="AJ3537" s="410">
        <v>760</v>
      </c>
      <c r="AK3537" s="304">
        <f t="shared" si="839"/>
        <v>760</v>
      </c>
      <c r="AL3537" s="363">
        <v>0.43</v>
      </c>
      <c r="AM3537" s="389" t="str">
        <f t="shared" si="841"/>
        <v/>
      </c>
      <c r="AN3537" s="304"/>
      <c r="AO3537" s="304"/>
      <c r="AP3537" s="409"/>
      <c r="AQ3537" s="409"/>
      <c r="AR3537" s="304"/>
      <c r="AS3537" s="304"/>
      <c r="AT3537" s="309"/>
      <c r="AU3537" s="304"/>
      <c r="AV3537" s="304"/>
      <c r="AW3537" s="304"/>
      <c r="AX3537" s="304">
        <v>-999</v>
      </c>
      <c r="AY3537" s="304">
        <v>-999</v>
      </c>
      <c r="AZ3537" s="304">
        <v>-999</v>
      </c>
      <c r="BA3537" s="304">
        <v>-999</v>
      </c>
      <c r="BB3537" s="304">
        <v>-999</v>
      </c>
      <c r="BC3537" s="304">
        <v>-999</v>
      </c>
      <c r="BD3537" s="304"/>
      <c r="BE3537" s="304"/>
      <c r="BF3537" s="304"/>
      <c r="BG3537" s="304"/>
      <c r="BH3537" s="304"/>
      <c r="BI3537" s="304"/>
      <c r="BJ3537" s="304" t="s">
        <v>4954</v>
      </c>
      <c r="BK3537" s="304" t="s">
        <v>4954</v>
      </c>
      <c r="BL3537" s="304" t="s">
        <v>4954</v>
      </c>
    </row>
    <row r="3538" spans="1:64" ht="15" hidden="1" customHeight="1" x14ac:dyDescent="0.25">
      <c r="A3538" s="387" t="s">
        <v>5995</v>
      </c>
      <c r="B3538" s="304" t="s">
        <v>6011</v>
      </c>
      <c r="C3538" s="304">
        <v>3716</v>
      </c>
      <c r="D3538" s="349" t="s">
        <v>6013</v>
      </c>
      <c r="E3538" s="304">
        <v>-999</v>
      </c>
      <c r="F3538" s="304"/>
      <c r="G3538" s="324">
        <v>40.745820000000002</v>
      </c>
      <c r="H3538" s="324">
        <v>30.879010000000001</v>
      </c>
      <c r="I3538" s="324" t="s">
        <v>212</v>
      </c>
      <c r="J3538" s="368">
        <f>AK3538</f>
        <v>425</v>
      </c>
      <c r="K3538" s="331">
        <f t="shared" si="842"/>
        <v>0.43</v>
      </c>
      <c r="L3538" s="304" t="str">
        <f t="shared" si="838"/>
        <v>C</v>
      </c>
      <c r="M3538" s="388" t="s">
        <v>4943</v>
      </c>
      <c r="N3538" s="304"/>
      <c r="O3538" s="304"/>
      <c r="P3538" s="304"/>
      <c r="Q3538" s="309"/>
      <c r="R3538" s="309"/>
      <c r="S3538" s="304"/>
      <c r="T3538" s="304"/>
      <c r="U3538" s="304"/>
      <c r="V3538" s="304"/>
      <c r="W3538" s="390" t="s">
        <v>624</v>
      </c>
      <c r="X3538" s="304">
        <v>-999</v>
      </c>
      <c r="Y3538" s="366" t="str">
        <f t="shared" si="840"/>
        <v>-</v>
      </c>
      <c r="Z3538" s="304"/>
      <c r="AA3538" s="304"/>
      <c r="AB3538" s="304"/>
      <c r="AC3538" s="304"/>
      <c r="AD3538" s="366"/>
      <c r="AE3538" s="304"/>
      <c r="AF3538" s="331"/>
      <c r="AG3538" s="304"/>
      <c r="AH3538" s="410">
        <v>3.8089100000000001E-2</v>
      </c>
      <c r="AI3538" s="309"/>
      <c r="AJ3538" s="410">
        <v>442</v>
      </c>
      <c r="AK3538" s="304">
        <f t="shared" si="839"/>
        <v>425</v>
      </c>
      <c r="AL3538" s="363">
        <v>0.43</v>
      </c>
      <c r="AM3538" s="389" t="str">
        <f t="shared" si="841"/>
        <v/>
      </c>
      <c r="AN3538" s="304"/>
      <c r="AO3538" s="304"/>
      <c r="AP3538" s="409"/>
      <c r="AQ3538" s="409"/>
      <c r="AR3538" s="304"/>
      <c r="AS3538" s="304"/>
      <c r="AT3538" s="309"/>
      <c r="AU3538" s="304"/>
      <c r="AV3538" s="304"/>
      <c r="AW3538" s="304"/>
      <c r="AX3538" s="304">
        <v>-999</v>
      </c>
      <c r="AY3538" s="304">
        <v>-999</v>
      </c>
      <c r="AZ3538" s="304">
        <v>-999</v>
      </c>
      <c r="BA3538" s="304">
        <v>-999</v>
      </c>
      <c r="BB3538" s="304">
        <v>-999</v>
      </c>
      <c r="BC3538" s="304">
        <v>-999</v>
      </c>
      <c r="BD3538" s="304"/>
      <c r="BE3538" s="304"/>
      <c r="BF3538" s="304"/>
      <c r="BG3538" s="304"/>
      <c r="BH3538" s="304"/>
      <c r="BI3538" s="304"/>
      <c r="BJ3538" s="304" t="s">
        <v>4954</v>
      </c>
      <c r="BK3538" s="304" t="s">
        <v>4954</v>
      </c>
      <c r="BL3538" s="304" t="s">
        <v>4954</v>
      </c>
    </row>
    <row r="3539" spans="1:64" ht="15" hidden="1" customHeight="1" x14ac:dyDescent="0.2">
      <c r="A3539" s="387" t="s">
        <v>5911</v>
      </c>
      <c r="B3539" s="304" t="s">
        <v>5965</v>
      </c>
      <c r="C3539" s="304">
        <v>100001</v>
      </c>
      <c r="D3539" s="349" t="s">
        <v>5012</v>
      </c>
      <c r="E3539" s="304">
        <v>1772</v>
      </c>
      <c r="F3539" s="304"/>
      <c r="G3539" s="324">
        <v>37.75094</v>
      </c>
      <c r="H3539" s="324">
        <v>-122.49072</v>
      </c>
      <c r="I3539" s="324" t="s">
        <v>232</v>
      </c>
      <c r="J3539" s="368">
        <f>EXP(0.64*LN(AM3539)+0.36*LN(AK3539))</f>
        <v>341.52653999405277</v>
      </c>
      <c r="K3539" s="331">
        <f t="shared" ref="K3539:K3546" si="843">SQRT(0.64*AN3539^2+0.36*AL3539^2)</f>
        <v>0.34696973931454017</v>
      </c>
      <c r="L3539" s="304" t="str">
        <f t="shared" si="838"/>
        <v>D</v>
      </c>
      <c r="M3539" s="388" t="s">
        <v>6088</v>
      </c>
      <c r="N3539" s="304"/>
      <c r="O3539" s="304"/>
      <c r="P3539" s="304"/>
      <c r="Q3539" s="309"/>
      <c r="R3539" s="304"/>
      <c r="S3539" s="304"/>
      <c r="T3539" s="304"/>
      <c r="U3539" s="304"/>
      <c r="V3539" s="304"/>
      <c r="W3539" s="48" t="s">
        <v>4991</v>
      </c>
      <c r="X3539" s="304">
        <v>-999</v>
      </c>
      <c r="Y3539" s="366" t="str">
        <f t="shared" si="840"/>
        <v>-</v>
      </c>
      <c r="Z3539" s="304"/>
      <c r="AA3539" s="304"/>
      <c r="AB3539" s="304"/>
      <c r="AC3539" s="304"/>
      <c r="AD3539" s="366"/>
      <c r="AE3539" s="304"/>
      <c r="AF3539" s="331"/>
      <c r="AG3539" s="304"/>
      <c r="AH3539" s="410">
        <v>3.7808899999999999E-2</v>
      </c>
      <c r="AI3539" s="309">
        <v>0</v>
      </c>
      <c r="AJ3539" s="410">
        <v>440</v>
      </c>
      <c r="AK3539" s="304">
        <f t="shared" si="839"/>
        <v>425</v>
      </c>
      <c r="AL3539" s="363">
        <v>0.43</v>
      </c>
      <c r="AM3539" s="389">
        <f t="shared" si="841"/>
        <v>302</v>
      </c>
      <c r="AN3539" s="304">
        <v>0.28999999999999998</v>
      </c>
      <c r="AO3539" s="304"/>
      <c r="AP3539" s="304" t="s">
        <v>2348</v>
      </c>
      <c r="AQ3539" s="304"/>
      <c r="AR3539" s="304">
        <v>302</v>
      </c>
      <c r="AS3539" s="304"/>
      <c r="AT3539" s="312"/>
      <c r="AU3539" s="304"/>
      <c r="AV3539" s="304"/>
      <c r="AW3539" s="304"/>
      <c r="AX3539" s="304">
        <v>0</v>
      </c>
      <c r="AY3539" s="304">
        <v>279</v>
      </c>
      <c r="AZ3539" s="304">
        <v>881.1</v>
      </c>
      <c r="BA3539" s="304">
        <v>0</v>
      </c>
      <c r="BB3539" s="304">
        <v>279</v>
      </c>
      <c r="BC3539" s="304">
        <v>881.1</v>
      </c>
      <c r="BD3539" s="304"/>
      <c r="BE3539" s="304"/>
      <c r="BF3539" s="304"/>
      <c r="BG3539" s="304"/>
      <c r="BH3539" s="304"/>
      <c r="BI3539" s="304"/>
      <c r="BJ3539" s="304">
        <v>1</v>
      </c>
      <c r="BK3539" s="304">
        <v>1</v>
      </c>
      <c r="BL3539" s="304">
        <v>1</v>
      </c>
    </row>
    <row r="3540" spans="1:64" ht="15" hidden="1" customHeight="1" x14ac:dyDescent="0.2">
      <c r="A3540" s="387" t="s">
        <v>5911</v>
      </c>
      <c r="B3540" s="304" t="s">
        <v>5965</v>
      </c>
      <c r="C3540" s="304">
        <v>100002</v>
      </c>
      <c r="D3540" s="349" t="s">
        <v>5013</v>
      </c>
      <c r="E3540" s="304">
        <v>1773</v>
      </c>
      <c r="F3540" s="304"/>
      <c r="G3540" s="324">
        <v>37.763860000000001</v>
      </c>
      <c r="H3540" s="324">
        <v>-122.4736</v>
      </c>
      <c r="I3540" s="324" t="s">
        <v>232</v>
      </c>
      <c r="J3540" s="368">
        <f t="shared" ref="J3540:J3546" si="844">EXP(0.64*LN(AM3540)+0.36*LN(AK3540))</f>
        <v>375.96716485699471</v>
      </c>
      <c r="K3540" s="331">
        <f t="shared" si="843"/>
        <v>0.34696973931454017</v>
      </c>
      <c r="L3540" s="304" t="str">
        <f t="shared" si="838"/>
        <v>C</v>
      </c>
      <c r="M3540" s="388" t="s">
        <v>6088</v>
      </c>
      <c r="N3540" s="304"/>
      <c r="O3540" s="304"/>
      <c r="P3540" s="304"/>
      <c r="Q3540" s="309"/>
      <c r="R3540" s="304"/>
      <c r="S3540" s="304"/>
      <c r="T3540" s="304"/>
      <c r="U3540" s="304"/>
      <c r="V3540" s="304"/>
      <c r="W3540" s="48" t="s">
        <v>4991</v>
      </c>
      <c r="X3540" s="304">
        <v>-999</v>
      </c>
      <c r="Y3540" s="366" t="str">
        <f t="shared" si="840"/>
        <v>-</v>
      </c>
      <c r="Z3540" s="304"/>
      <c r="AA3540" s="304"/>
      <c r="AB3540" s="304"/>
      <c r="AC3540" s="304"/>
      <c r="AD3540" s="366"/>
      <c r="AE3540" s="304"/>
      <c r="AF3540" s="331"/>
      <c r="AG3540" s="304"/>
      <c r="AH3540" s="410">
        <v>5.2299900000000003E-2</v>
      </c>
      <c r="AI3540" s="309">
        <v>0</v>
      </c>
      <c r="AJ3540" s="410">
        <v>496</v>
      </c>
      <c r="AK3540" s="304">
        <f t="shared" si="839"/>
        <v>555</v>
      </c>
      <c r="AL3540" s="363">
        <v>0.43</v>
      </c>
      <c r="AM3540" s="389">
        <f t="shared" si="841"/>
        <v>302</v>
      </c>
      <c r="AN3540" s="304">
        <v>0.28999999999999998</v>
      </c>
      <c r="AO3540" s="304"/>
      <c r="AP3540" s="304" t="s">
        <v>2348</v>
      </c>
      <c r="AQ3540" s="304"/>
      <c r="AR3540" s="304">
        <v>302</v>
      </c>
      <c r="AS3540" s="304"/>
      <c r="AT3540" s="312"/>
      <c r="AU3540" s="304"/>
      <c r="AV3540" s="304"/>
      <c r="AW3540" s="304"/>
      <c r="AX3540" s="304">
        <v>51.4</v>
      </c>
      <c r="AY3540" s="304">
        <v>279</v>
      </c>
      <c r="AZ3540" s="304">
        <v>873.7</v>
      </c>
      <c r="BA3540" s="304">
        <v>51.4</v>
      </c>
      <c r="BB3540" s="304">
        <v>279</v>
      </c>
      <c r="BC3540" s="304">
        <v>873.7</v>
      </c>
      <c r="BD3540" s="304"/>
      <c r="BE3540" s="304"/>
      <c r="BF3540" s="304"/>
      <c r="BG3540" s="304"/>
      <c r="BH3540" s="304"/>
      <c r="BI3540" s="304"/>
      <c r="BJ3540" s="304">
        <v>1</v>
      </c>
      <c r="BK3540" s="304">
        <v>1</v>
      </c>
      <c r="BL3540" s="304">
        <v>1</v>
      </c>
    </row>
    <row r="3541" spans="1:64" ht="15" hidden="1" customHeight="1" x14ac:dyDescent="0.2">
      <c r="A3541" s="387" t="s">
        <v>5911</v>
      </c>
      <c r="B3541" s="304" t="s">
        <v>5965</v>
      </c>
      <c r="C3541" s="304">
        <v>100003</v>
      </c>
      <c r="D3541" s="349" t="s">
        <v>5014</v>
      </c>
      <c r="E3541" s="304">
        <v>1775</v>
      </c>
      <c r="F3541" s="304"/>
      <c r="G3541" s="324">
        <v>37.40701</v>
      </c>
      <c r="H3541" s="324">
        <v>-122.0946</v>
      </c>
      <c r="I3541" s="324" t="s">
        <v>232</v>
      </c>
      <c r="J3541" s="368">
        <f t="shared" si="844"/>
        <v>320.52858516844788</v>
      </c>
      <c r="K3541" s="331">
        <f t="shared" si="843"/>
        <v>0.32644141894067302</v>
      </c>
      <c r="L3541" s="304" t="str">
        <f t="shared" si="838"/>
        <v>D</v>
      </c>
      <c r="M3541" s="388" t="s">
        <v>6088</v>
      </c>
      <c r="N3541" s="304"/>
      <c r="O3541" s="304"/>
      <c r="P3541" s="304"/>
      <c r="Q3541" s="309"/>
      <c r="R3541" s="304"/>
      <c r="S3541" s="304"/>
      <c r="T3541" s="304"/>
      <c r="U3541" s="304"/>
      <c r="V3541" s="304"/>
      <c r="W3541" s="48" t="s">
        <v>4991</v>
      </c>
      <c r="X3541" s="304">
        <v>-999</v>
      </c>
      <c r="Y3541" s="366" t="str">
        <f t="shared" si="840"/>
        <v>-</v>
      </c>
      <c r="Z3541" s="304"/>
      <c r="AA3541" s="304"/>
      <c r="AB3541" s="304"/>
      <c r="AC3541" s="304"/>
      <c r="AD3541" s="366"/>
      <c r="AE3541" s="304"/>
      <c r="AF3541" s="331"/>
      <c r="AG3541" s="304"/>
      <c r="AH3541" s="410">
        <v>9.2627600000000001E-3</v>
      </c>
      <c r="AI3541" s="309">
        <v>2.89115E-2</v>
      </c>
      <c r="AJ3541" s="410">
        <v>293</v>
      </c>
      <c r="AK3541" s="304">
        <f t="shared" si="839"/>
        <v>270</v>
      </c>
      <c r="AL3541" s="363">
        <v>0.43</v>
      </c>
      <c r="AM3541" s="389">
        <f t="shared" si="841"/>
        <v>353</v>
      </c>
      <c r="AN3541" s="363">
        <v>0.25</v>
      </c>
      <c r="AO3541" s="304"/>
      <c r="AP3541" s="304" t="s">
        <v>6113</v>
      </c>
      <c r="AQ3541" s="304"/>
      <c r="AR3541" s="304">
        <v>280</v>
      </c>
      <c r="AS3541" s="304"/>
      <c r="AT3541" s="309">
        <v>353</v>
      </c>
      <c r="AU3541" s="304"/>
      <c r="AV3541" s="304"/>
      <c r="AW3541" s="304"/>
      <c r="AX3541" s="304">
        <v>424.8</v>
      </c>
      <c r="AY3541" s="304">
        <v>424.8</v>
      </c>
      <c r="AZ3541" s="304">
        <v>849.5</v>
      </c>
      <c r="BA3541" s="304">
        <v>424.8</v>
      </c>
      <c r="BB3541" s="304">
        <v>424.8</v>
      </c>
      <c r="BC3541" s="304">
        <v>849.5</v>
      </c>
      <c r="BD3541" s="304"/>
      <c r="BE3541" s="304"/>
      <c r="BF3541" s="304"/>
      <c r="BG3541" s="304"/>
      <c r="BH3541" s="304"/>
      <c r="BI3541" s="304"/>
      <c r="BJ3541" s="304">
        <v>1</v>
      </c>
      <c r="BK3541" s="304">
        <v>1</v>
      </c>
      <c r="BL3541" s="304">
        <v>1</v>
      </c>
    </row>
    <row r="3542" spans="1:64" ht="15" hidden="1" customHeight="1" x14ac:dyDescent="0.2">
      <c r="A3542" s="387" t="s">
        <v>5911</v>
      </c>
      <c r="B3542" s="304" t="s">
        <v>5965</v>
      </c>
      <c r="C3542" s="304">
        <v>100004</v>
      </c>
      <c r="D3542" s="349" t="s">
        <v>5015</v>
      </c>
      <c r="E3542" s="304">
        <v>1779</v>
      </c>
      <c r="F3542" s="304"/>
      <c r="G3542" s="324">
        <v>37.267479999999999</v>
      </c>
      <c r="H3542" s="324">
        <v>-121.86656000000001</v>
      </c>
      <c r="I3542" s="324" t="s">
        <v>232</v>
      </c>
      <c r="J3542" s="368">
        <f t="shared" si="844"/>
        <v>267.21489271224613</v>
      </c>
      <c r="K3542" s="331">
        <f t="shared" si="843"/>
        <v>0.32644141894067302</v>
      </c>
      <c r="L3542" s="304" t="str">
        <f t="shared" si="838"/>
        <v>D</v>
      </c>
      <c r="M3542" s="388" t="s">
        <v>6088</v>
      </c>
      <c r="N3542" s="304"/>
      <c r="O3542" s="304"/>
      <c r="P3542" s="304"/>
      <c r="Q3542" s="309"/>
      <c r="R3542" s="304"/>
      <c r="S3542" s="304"/>
      <c r="T3542" s="304"/>
      <c r="U3542" s="304"/>
      <c r="V3542" s="304"/>
      <c r="W3542" s="48" t="s">
        <v>4991</v>
      </c>
      <c r="X3542" s="304">
        <v>-999</v>
      </c>
      <c r="Y3542" s="366" t="str">
        <f t="shared" si="840"/>
        <v>-</v>
      </c>
      <c r="Z3542" s="304"/>
      <c r="AA3542" s="304"/>
      <c r="AB3542" s="304"/>
      <c r="AC3542" s="304"/>
      <c r="AD3542" s="366"/>
      <c r="AE3542" s="304"/>
      <c r="AF3542" s="331"/>
      <c r="AG3542" s="304"/>
      <c r="AH3542" s="410">
        <v>2.2598399999999999E-3</v>
      </c>
      <c r="AI3542" s="309">
        <v>1.55356E-2</v>
      </c>
      <c r="AJ3542" s="410">
        <v>217</v>
      </c>
      <c r="AK3542" s="304">
        <f t="shared" si="839"/>
        <v>210</v>
      </c>
      <c r="AL3542" s="363">
        <v>0.43</v>
      </c>
      <c r="AM3542" s="389">
        <f t="shared" si="841"/>
        <v>306</v>
      </c>
      <c r="AN3542" s="363">
        <v>0.25</v>
      </c>
      <c r="AO3542" s="304"/>
      <c r="AP3542" s="304" t="s">
        <v>6113</v>
      </c>
      <c r="AQ3542" s="304"/>
      <c r="AR3542" s="304">
        <v>280</v>
      </c>
      <c r="AS3542" s="304"/>
      <c r="AT3542" s="309">
        <v>306</v>
      </c>
      <c r="AU3542" s="304"/>
      <c r="AV3542" s="304"/>
      <c r="AW3542" s="304"/>
      <c r="AX3542" s="304">
        <v>264</v>
      </c>
      <c r="AY3542" s="304">
        <v>264</v>
      </c>
      <c r="AZ3542" s="304">
        <v>843.3</v>
      </c>
      <c r="BA3542" s="304">
        <v>264</v>
      </c>
      <c r="BB3542" s="304">
        <v>264</v>
      </c>
      <c r="BC3542" s="304">
        <v>843.3</v>
      </c>
      <c r="BD3542" s="304"/>
      <c r="BE3542" s="304"/>
      <c r="BF3542" s="304"/>
      <c r="BG3542" s="304"/>
      <c r="BH3542" s="304"/>
      <c r="BI3542" s="304"/>
      <c r="BJ3542" s="304">
        <v>1</v>
      </c>
      <c r="BK3542" s="304">
        <v>1</v>
      </c>
      <c r="BL3542" s="304">
        <v>1</v>
      </c>
    </row>
    <row r="3543" spans="1:64" ht="15" hidden="1" customHeight="1" x14ac:dyDescent="0.2">
      <c r="A3543" s="387" t="s">
        <v>5911</v>
      </c>
      <c r="B3543" s="304" t="s">
        <v>5965</v>
      </c>
      <c r="C3543" s="304">
        <v>100005</v>
      </c>
      <c r="D3543" s="349" t="s">
        <v>5016</v>
      </c>
      <c r="E3543" s="304">
        <v>1780</v>
      </c>
      <c r="F3543" s="304"/>
      <c r="G3543" s="324">
        <v>37.26352</v>
      </c>
      <c r="H3543" s="324">
        <v>-121.91616999999999</v>
      </c>
      <c r="I3543" s="324" t="s">
        <v>232</v>
      </c>
      <c r="J3543" s="368">
        <f t="shared" si="844"/>
        <v>339.95855352360843</v>
      </c>
      <c r="K3543" s="331">
        <f t="shared" si="843"/>
        <v>0.32644141894067302</v>
      </c>
      <c r="L3543" s="304" t="str">
        <f t="shared" si="838"/>
        <v>D</v>
      </c>
      <c r="M3543" s="388" t="s">
        <v>6088</v>
      </c>
      <c r="N3543" s="304"/>
      <c r="O3543" s="304"/>
      <c r="P3543" s="304"/>
      <c r="Q3543" s="309"/>
      <c r="R3543" s="304"/>
      <c r="S3543" s="304"/>
      <c r="T3543" s="304"/>
      <c r="U3543" s="304"/>
      <c r="V3543" s="304"/>
      <c r="W3543" s="48" t="s">
        <v>4991</v>
      </c>
      <c r="X3543" s="304">
        <v>-999</v>
      </c>
      <c r="Y3543" s="366" t="str">
        <f t="shared" si="840"/>
        <v>-</v>
      </c>
      <c r="Z3543" s="304"/>
      <c r="AA3543" s="304"/>
      <c r="AB3543" s="304"/>
      <c r="AC3543" s="304"/>
      <c r="AD3543" s="366"/>
      <c r="AE3543" s="304"/>
      <c r="AF3543" s="331"/>
      <c r="AG3543" s="304"/>
      <c r="AH3543" s="410">
        <v>6.7826900000000001E-3</v>
      </c>
      <c r="AI3543" s="309">
        <v>0</v>
      </c>
      <c r="AJ3543" s="410">
        <v>270</v>
      </c>
      <c r="AK3543" s="304">
        <f t="shared" si="839"/>
        <v>270</v>
      </c>
      <c r="AL3543" s="363">
        <v>0.43</v>
      </c>
      <c r="AM3543" s="389">
        <f t="shared" si="841"/>
        <v>387</v>
      </c>
      <c r="AN3543" s="363">
        <v>0.25</v>
      </c>
      <c r="AO3543" s="304"/>
      <c r="AP3543" s="304" t="s">
        <v>1600</v>
      </c>
      <c r="AQ3543" s="304"/>
      <c r="AR3543" s="304">
        <v>387</v>
      </c>
      <c r="AS3543" s="304"/>
      <c r="AT3543" s="312"/>
      <c r="AU3543" s="304"/>
      <c r="AV3543" s="304"/>
      <c r="AW3543" s="304"/>
      <c r="AX3543" s="304">
        <v>601.6</v>
      </c>
      <c r="AY3543" s="304">
        <v>704.3</v>
      </c>
      <c r="AZ3543" s="304">
        <v>851</v>
      </c>
      <c r="BA3543" s="304">
        <v>601.6</v>
      </c>
      <c r="BB3543" s="304">
        <v>704.3</v>
      </c>
      <c r="BC3543" s="304">
        <v>851</v>
      </c>
      <c r="BD3543" s="304"/>
      <c r="BE3543" s="304"/>
      <c r="BF3543" s="304"/>
      <c r="BG3543" s="304"/>
      <c r="BH3543" s="304"/>
      <c r="BI3543" s="304"/>
      <c r="BJ3543" s="304">
        <v>1</v>
      </c>
      <c r="BK3543" s="304">
        <v>1</v>
      </c>
      <c r="BL3543" s="304">
        <v>1</v>
      </c>
    </row>
    <row r="3544" spans="1:64" ht="15" hidden="1" customHeight="1" x14ac:dyDescent="0.2">
      <c r="A3544" s="387" t="s">
        <v>5911</v>
      </c>
      <c r="B3544" s="304" t="s">
        <v>5965</v>
      </c>
      <c r="C3544" s="304">
        <v>100006</v>
      </c>
      <c r="D3544" s="349" t="s">
        <v>5017</v>
      </c>
      <c r="E3544" s="304">
        <v>1781</v>
      </c>
      <c r="F3544" s="304"/>
      <c r="G3544" s="324">
        <v>37.301430000000003</v>
      </c>
      <c r="H3544" s="324">
        <v>-121.90389999999999</v>
      </c>
      <c r="I3544" s="324" t="s">
        <v>232</v>
      </c>
      <c r="J3544" s="368">
        <f t="shared" si="844"/>
        <v>320.52858516844788</v>
      </c>
      <c r="K3544" s="331">
        <f t="shared" si="843"/>
        <v>0.32644141894067302</v>
      </c>
      <c r="L3544" s="304" t="str">
        <f t="shared" si="838"/>
        <v>D</v>
      </c>
      <c r="M3544" s="388" t="s">
        <v>6088</v>
      </c>
      <c r="N3544" s="304"/>
      <c r="O3544" s="304"/>
      <c r="P3544" s="304"/>
      <c r="Q3544" s="309"/>
      <c r="R3544" s="304"/>
      <c r="S3544" s="304"/>
      <c r="T3544" s="304"/>
      <c r="U3544" s="304"/>
      <c r="V3544" s="304"/>
      <c r="W3544" s="48" t="s">
        <v>4991</v>
      </c>
      <c r="X3544" s="304">
        <v>-999</v>
      </c>
      <c r="Y3544" s="366" t="str">
        <f t="shared" si="840"/>
        <v>-</v>
      </c>
      <c r="Z3544" s="304"/>
      <c r="AA3544" s="304"/>
      <c r="AB3544" s="304"/>
      <c r="AC3544" s="304"/>
      <c r="AD3544" s="366"/>
      <c r="AE3544" s="304"/>
      <c r="AF3544" s="331"/>
      <c r="AG3544" s="304"/>
      <c r="AH3544" s="410">
        <v>7.6395600000000001E-3</v>
      </c>
      <c r="AI3544" s="309">
        <v>2.93859E-2</v>
      </c>
      <c r="AJ3544" s="410">
        <v>278</v>
      </c>
      <c r="AK3544" s="304">
        <f t="shared" si="839"/>
        <v>270</v>
      </c>
      <c r="AL3544" s="363">
        <v>0.43</v>
      </c>
      <c r="AM3544" s="389">
        <f t="shared" si="841"/>
        <v>353</v>
      </c>
      <c r="AN3544" s="363">
        <v>0.25</v>
      </c>
      <c r="AO3544" s="304"/>
      <c r="AP3544" s="304" t="s">
        <v>6113</v>
      </c>
      <c r="AQ3544" s="304"/>
      <c r="AR3544" s="304">
        <v>280</v>
      </c>
      <c r="AS3544" s="304"/>
      <c r="AT3544" s="309">
        <v>353</v>
      </c>
      <c r="AU3544" s="304"/>
      <c r="AV3544" s="304"/>
      <c r="AW3544" s="304"/>
      <c r="AX3544" s="304">
        <v>594</v>
      </c>
      <c r="AY3544" s="304">
        <v>740.7</v>
      </c>
      <c r="AZ3544" s="304">
        <v>894.7</v>
      </c>
      <c r="BA3544" s="304">
        <v>594</v>
      </c>
      <c r="BB3544" s="304">
        <v>740.7</v>
      </c>
      <c r="BC3544" s="304">
        <v>894.7</v>
      </c>
      <c r="BD3544" s="304"/>
      <c r="BE3544" s="304"/>
      <c r="BF3544" s="304"/>
      <c r="BG3544" s="304"/>
      <c r="BH3544" s="304"/>
      <c r="BI3544" s="304"/>
      <c r="BJ3544" s="304">
        <v>1</v>
      </c>
      <c r="BK3544" s="304">
        <v>1</v>
      </c>
      <c r="BL3544" s="304">
        <v>1</v>
      </c>
    </row>
    <row r="3545" spans="1:64" ht="15" hidden="1" customHeight="1" x14ac:dyDescent="0.2">
      <c r="A3545" s="387" t="s">
        <v>5911</v>
      </c>
      <c r="B3545" s="304" t="s">
        <v>5965</v>
      </c>
      <c r="C3545" s="304">
        <v>100007</v>
      </c>
      <c r="D3545" s="349" t="s">
        <v>5018</v>
      </c>
      <c r="E3545" s="304">
        <v>1782</v>
      </c>
      <c r="F3545" s="304"/>
      <c r="G3545" s="324">
        <v>37.318159999999999</v>
      </c>
      <c r="H3545" s="324">
        <v>-121.94354</v>
      </c>
      <c r="I3545" s="324" t="s">
        <v>232</v>
      </c>
      <c r="J3545" s="368">
        <f t="shared" si="844"/>
        <v>339.95855352360843</v>
      </c>
      <c r="K3545" s="331">
        <f t="shared" si="843"/>
        <v>0.32644141894067302</v>
      </c>
      <c r="L3545" s="304" t="str">
        <f t="shared" si="838"/>
        <v>D</v>
      </c>
      <c r="M3545" s="388" t="s">
        <v>6088</v>
      </c>
      <c r="N3545" s="304"/>
      <c r="O3545" s="304"/>
      <c r="P3545" s="304"/>
      <c r="Q3545" s="309"/>
      <c r="R3545" s="304"/>
      <c r="S3545" s="304"/>
      <c r="T3545" s="304"/>
      <c r="U3545" s="304"/>
      <c r="V3545" s="304"/>
      <c r="W3545" s="48" t="s">
        <v>4991</v>
      </c>
      <c r="X3545" s="304">
        <v>-999</v>
      </c>
      <c r="Y3545" s="366" t="str">
        <f t="shared" si="840"/>
        <v>-</v>
      </c>
      <c r="Z3545" s="304"/>
      <c r="AA3545" s="304"/>
      <c r="AB3545" s="304"/>
      <c r="AC3545" s="304"/>
      <c r="AD3545" s="366"/>
      <c r="AE3545" s="304"/>
      <c r="AF3545" s="331"/>
      <c r="AG3545" s="304"/>
      <c r="AH3545" s="410">
        <v>6.0818599999999997E-3</v>
      </c>
      <c r="AI3545" s="309">
        <v>0</v>
      </c>
      <c r="AJ3545" s="410">
        <v>264</v>
      </c>
      <c r="AK3545" s="304">
        <f t="shared" si="839"/>
        <v>270</v>
      </c>
      <c r="AL3545" s="363">
        <v>0.43</v>
      </c>
      <c r="AM3545" s="389">
        <f t="shared" si="841"/>
        <v>387</v>
      </c>
      <c r="AN3545" s="363">
        <v>0.25</v>
      </c>
      <c r="AO3545" s="304"/>
      <c r="AP3545" s="304" t="s">
        <v>1600</v>
      </c>
      <c r="AQ3545" s="304"/>
      <c r="AR3545" s="304">
        <v>387</v>
      </c>
      <c r="AS3545" s="304"/>
      <c r="AT3545" s="312"/>
      <c r="AU3545" s="304"/>
      <c r="AV3545" s="304"/>
      <c r="AW3545" s="304"/>
      <c r="AX3545" s="304">
        <v>594.1</v>
      </c>
      <c r="AY3545" s="304">
        <v>1393.6</v>
      </c>
      <c r="AZ3545" s="304">
        <v>1393.6</v>
      </c>
      <c r="BA3545" s="304">
        <v>594.1</v>
      </c>
      <c r="BB3545" s="304">
        <v>1393.6</v>
      </c>
      <c r="BC3545" s="304">
        <v>1393.6</v>
      </c>
      <c r="BD3545" s="304"/>
      <c r="BE3545" s="304"/>
      <c r="BF3545" s="304"/>
      <c r="BG3545" s="304"/>
      <c r="BH3545" s="304"/>
      <c r="BI3545" s="304"/>
      <c r="BJ3545" s="304">
        <v>1</v>
      </c>
      <c r="BK3545" s="304">
        <v>1</v>
      </c>
      <c r="BL3545" s="304">
        <v>1</v>
      </c>
    </row>
    <row r="3546" spans="1:64" ht="15" hidden="1" customHeight="1" x14ac:dyDescent="0.2">
      <c r="A3546" s="387" t="s">
        <v>5911</v>
      </c>
      <c r="B3546" s="304" t="s">
        <v>5965</v>
      </c>
      <c r="C3546" s="304">
        <v>100008</v>
      </c>
      <c r="D3546" s="349" t="s">
        <v>5019</v>
      </c>
      <c r="E3546" s="304">
        <v>1783</v>
      </c>
      <c r="F3546" s="304"/>
      <c r="G3546" s="324">
        <v>37.306600000000003</v>
      </c>
      <c r="H3546" s="324">
        <v>-121.84914999999999</v>
      </c>
      <c r="I3546" s="324" t="s">
        <v>232</v>
      </c>
      <c r="J3546" s="368">
        <f t="shared" si="844"/>
        <v>292.51804892331859</v>
      </c>
      <c r="K3546" s="331">
        <f t="shared" si="843"/>
        <v>0.32644141894067302</v>
      </c>
      <c r="L3546" s="304" t="str">
        <f t="shared" si="838"/>
        <v>D</v>
      </c>
      <c r="M3546" s="388" t="s">
        <v>6088</v>
      </c>
      <c r="N3546" s="304"/>
      <c r="O3546" s="304"/>
      <c r="P3546" s="304"/>
      <c r="Q3546" s="309"/>
      <c r="R3546" s="304"/>
      <c r="S3546" s="304"/>
      <c r="T3546" s="304"/>
      <c r="U3546" s="304"/>
      <c r="V3546" s="304"/>
      <c r="W3546" s="48" t="s">
        <v>4991</v>
      </c>
      <c r="X3546" s="304">
        <v>-999</v>
      </c>
      <c r="Y3546" s="366" t="str">
        <f t="shared" si="840"/>
        <v>-</v>
      </c>
      <c r="Z3546" s="304"/>
      <c r="AA3546" s="304"/>
      <c r="AB3546" s="304"/>
      <c r="AC3546" s="304"/>
      <c r="AD3546" s="366"/>
      <c r="AE3546" s="304"/>
      <c r="AF3546" s="331"/>
      <c r="AG3546" s="304"/>
      <c r="AH3546" s="410">
        <v>4.2061299999999998E-3</v>
      </c>
      <c r="AI3546" s="309">
        <v>1.34866E-2</v>
      </c>
      <c r="AJ3546" s="410">
        <v>247</v>
      </c>
      <c r="AK3546" s="304">
        <f t="shared" si="839"/>
        <v>270</v>
      </c>
      <c r="AL3546" s="363">
        <v>0.43</v>
      </c>
      <c r="AM3546" s="389">
        <f t="shared" si="841"/>
        <v>306</v>
      </c>
      <c r="AN3546" s="363">
        <v>0.25</v>
      </c>
      <c r="AO3546" s="304"/>
      <c r="AP3546" s="304" t="s">
        <v>6113</v>
      </c>
      <c r="AQ3546" s="304"/>
      <c r="AR3546" s="304">
        <v>280</v>
      </c>
      <c r="AS3546" s="304"/>
      <c r="AT3546" s="309">
        <v>306</v>
      </c>
      <c r="AU3546" s="304"/>
      <c r="AV3546" s="304"/>
      <c r="AW3546" s="304"/>
      <c r="AX3546" s="304">
        <v>168.7</v>
      </c>
      <c r="AY3546" s="304">
        <v>293.3</v>
      </c>
      <c r="AZ3546" s="304">
        <v>894.7</v>
      </c>
      <c r="BA3546" s="304">
        <v>168.7</v>
      </c>
      <c r="BB3546" s="304">
        <v>293.3</v>
      </c>
      <c r="BC3546" s="304">
        <v>894.7</v>
      </c>
      <c r="BD3546" s="304"/>
      <c r="BE3546" s="304"/>
      <c r="BF3546" s="304"/>
      <c r="BG3546" s="304"/>
      <c r="BH3546" s="304"/>
      <c r="BI3546" s="304"/>
      <c r="BJ3546" s="304">
        <v>1</v>
      </c>
      <c r="BK3546" s="304">
        <v>1</v>
      </c>
      <c r="BL3546" s="304">
        <v>1</v>
      </c>
    </row>
    <row r="3547" spans="1:64" ht="15" hidden="1" customHeight="1" x14ac:dyDescent="0.2">
      <c r="A3547" s="387" t="s">
        <v>5911</v>
      </c>
      <c r="B3547" s="304" t="s">
        <v>5965</v>
      </c>
      <c r="C3547" s="304">
        <v>100009</v>
      </c>
      <c r="D3547" s="349" t="s">
        <v>5020</v>
      </c>
      <c r="E3547" s="304">
        <v>1786</v>
      </c>
      <c r="F3547" s="304"/>
      <c r="G3547" s="324">
        <v>37.68</v>
      </c>
      <c r="H3547" s="324">
        <v>-121.739</v>
      </c>
      <c r="I3547" s="324" t="s">
        <v>4990</v>
      </c>
      <c r="J3547" s="368">
        <f>EXP(0.44*LN('V032'!AM3547)+0.33*LN('V032'!Y3547)+0.25*LN('V032'!AJ3547))</f>
        <v>421.2807166495428</v>
      </c>
      <c r="K3547" s="331">
        <f t="shared" ref="K3547:K3548" si="845">SQRT(0.44*AN3547^2+0.3*Z3547^2+0.25*AL3547^2)</f>
        <v>0.34889110048839023</v>
      </c>
      <c r="L3547" s="304" t="str">
        <f t="shared" si="838"/>
        <v>C</v>
      </c>
      <c r="M3547" s="388" t="s">
        <v>6095</v>
      </c>
      <c r="N3547" s="304"/>
      <c r="O3547" s="304"/>
      <c r="P3547" s="304"/>
      <c r="Q3547" s="309"/>
      <c r="R3547" s="304"/>
      <c r="S3547" s="304"/>
      <c r="T3547" s="304"/>
      <c r="U3547" s="304"/>
      <c r="V3547" s="304"/>
      <c r="W3547" s="48" t="s">
        <v>5943</v>
      </c>
      <c r="X3547" s="304" t="s">
        <v>232</v>
      </c>
      <c r="Y3547" s="366">
        <f t="shared" si="840"/>
        <v>506.6</v>
      </c>
      <c r="Z3547" s="304">
        <v>0.4</v>
      </c>
      <c r="AA3547" s="304"/>
      <c r="AB3547" s="304"/>
      <c r="AC3547" s="304"/>
      <c r="AD3547" s="366"/>
      <c r="AE3547" s="304"/>
      <c r="AF3547" s="331"/>
      <c r="AG3547" s="304"/>
      <c r="AH3547" s="410">
        <v>7.6637600000000004E-3</v>
      </c>
      <c r="AI3547" s="309">
        <v>3.1247799999999999E-2</v>
      </c>
      <c r="AJ3547" s="410">
        <v>278</v>
      </c>
      <c r="AK3547" s="304">
        <f t="shared" si="839"/>
        <v>270</v>
      </c>
      <c r="AL3547" s="363">
        <v>0.43</v>
      </c>
      <c r="AM3547" s="389">
        <f t="shared" si="841"/>
        <v>353</v>
      </c>
      <c r="AN3547" s="363">
        <v>0.25</v>
      </c>
      <c r="AO3547" s="304"/>
      <c r="AP3547" s="304" t="s">
        <v>6113</v>
      </c>
      <c r="AQ3547" s="304"/>
      <c r="AR3547" s="304">
        <v>280</v>
      </c>
      <c r="AS3547" s="304"/>
      <c r="AT3547" s="309">
        <v>353</v>
      </c>
      <c r="AU3547" s="304"/>
      <c r="AV3547" s="304"/>
      <c r="AW3547" s="304"/>
      <c r="AX3547" s="304">
        <v>596.6</v>
      </c>
      <c r="AY3547" s="304">
        <v>1421.5</v>
      </c>
      <c r="AZ3547" s="304">
        <v>3469.1</v>
      </c>
      <c r="BA3547" s="304">
        <v>596.6</v>
      </c>
      <c r="BB3547" s="304">
        <v>1421.5</v>
      </c>
      <c r="BC3547" s="304">
        <v>3469.1</v>
      </c>
      <c r="BD3547" s="304"/>
      <c r="BE3547" s="304"/>
      <c r="BF3547" s="304"/>
      <c r="BG3547" s="304"/>
      <c r="BH3547" s="304"/>
      <c r="BI3547" s="304"/>
      <c r="BJ3547" s="304">
        <v>1</v>
      </c>
      <c r="BK3547" s="304">
        <v>1</v>
      </c>
      <c r="BL3547" s="304">
        <v>1</v>
      </c>
    </row>
    <row r="3548" spans="1:64" ht="15" hidden="1" customHeight="1" x14ac:dyDescent="0.2">
      <c r="A3548" s="387" t="s">
        <v>5911</v>
      </c>
      <c r="B3548" s="304" t="s">
        <v>5965</v>
      </c>
      <c r="C3548" s="304">
        <v>100010</v>
      </c>
      <c r="D3548" s="349" t="s">
        <v>5021</v>
      </c>
      <c r="E3548" s="304">
        <v>1788</v>
      </c>
      <c r="F3548" s="304"/>
      <c r="G3548" s="324">
        <v>37.417020000000001</v>
      </c>
      <c r="H3548" s="324">
        <v>-121.91540000000001</v>
      </c>
      <c r="I3548" s="324" t="s">
        <v>4990</v>
      </c>
      <c r="J3548" s="368">
        <f>EXP(0.44*LN('V032'!AM3548)+0.33*LN('V032'!Y3548)+0.25*LN('V032'!AJ3548))</f>
        <v>373.97724889192119</v>
      </c>
      <c r="K3548" s="331">
        <f t="shared" si="845"/>
        <v>0.34889110048839023</v>
      </c>
      <c r="L3548" s="304" t="str">
        <f t="shared" si="838"/>
        <v>C</v>
      </c>
      <c r="M3548" s="388" t="s">
        <v>6095</v>
      </c>
      <c r="N3548" s="304"/>
      <c r="O3548" s="304"/>
      <c r="P3548" s="304"/>
      <c r="Q3548" s="309"/>
      <c r="R3548" s="304"/>
      <c r="S3548" s="304"/>
      <c r="T3548" s="304"/>
      <c r="U3548" s="304"/>
      <c r="V3548" s="304"/>
      <c r="W3548" s="48" t="s">
        <v>5943</v>
      </c>
      <c r="X3548" s="304" t="s">
        <v>232</v>
      </c>
      <c r="Y3548" s="366">
        <f t="shared" si="840"/>
        <v>506.6</v>
      </c>
      <c r="Z3548" s="304">
        <v>0.4</v>
      </c>
      <c r="AA3548" s="304"/>
      <c r="AB3548" s="304"/>
      <c r="AC3548" s="304"/>
      <c r="AD3548" s="366"/>
      <c r="AE3548" s="304"/>
      <c r="AF3548" s="331"/>
      <c r="AG3548" s="304"/>
      <c r="AH3548" s="410">
        <v>2.5476399999999999E-3</v>
      </c>
      <c r="AI3548" s="309">
        <v>5.98425E-3</v>
      </c>
      <c r="AJ3548" s="410">
        <v>222</v>
      </c>
      <c r="AK3548" s="304">
        <f t="shared" si="839"/>
        <v>210</v>
      </c>
      <c r="AL3548" s="363">
        <v>0.43</v>
      </c>
      <c r="AM3548" s="389">
        <f t="shared" si="841"/>
        <v>306</v>
      </c>
      <c r="AN3548" s="363">
        <v>0.25</v>
      </c>
      <c r="AO3548" s="304"/>
      <c r="AP3548" s="304" t="s">
        <v>6113</v>
      </c>
      <c r="AQ3548" s="304"/>
      <c r="AR3548" s="304">
        <v>280</v>
      </c>
      <c r="AS3548" s="304"/>
      <c r="AT3548" s="309">
        <v>306</v>
      </c>
      <c r="AU3548" s="304"/>
      <c r="AV3548" s="304"/>
      <c r="AW3548" s="304"/>
      <c r="AX3548" s="304">
        <v>600.5</v>
      </c>
      <c r="AY3548" s="304">
        <v>1398.7</v>
      </c>
      <c r="AZ3548" s="304">
        <v>2797.4</v>
      </c>
      <c r="BA3548" s="304">
        <v>600.5</v>
      </c>
      <c r="BB3548" s="304">
        <v>1398.7</v>
      </c>
      <c r="BC3548" s="304">
        <v>2797.4</v>
      </c>
      <c r="BD3548" s="304"/>
      <c r="BE3548" s="304"/>
      <c r="BF3548" s="304"/>
      <c r="BG3548" s="304"/>
      <c r="BH3548" s="304"/>
      <c r="BI3548" s="304"/>
      <c r="BJ3548" s="304">
        <v>1</v>
      </c>
      <c r="BK3548" s="304">
        <v>1</v>
      </c>
      <c r="BL3548" s="304">
        <v>1</v>
      </c>
    </row>
    <row r="3549" spans="1:64" ht="15" hidden="1" customHeight="1" x14ac:dyDescent="0.2">
      <c r="A3549" s="387" t="s">
        <v>5911</v>
      </c>
      <c r="B3549" s="304" t="s">
        <v>5965</v>
      </c>
      <c r="C3549" s="304">
        <v>100011</v>
      </c>
      <c r="D3549" s="349" t="s">
        <v>5022</v>
      </c>
      <c r="E3549" s="304">
        <v>1790</v>
      </c>
      <c r="F3549" s="304"/>
      <c r="G3549" s="324">
        <v>37.590940000000003</v>
      </c>
      <c r="H3549" s="324">
        <v>-122.36741000000001</v>
      </c>
      <c r="I3549" s="324" t="s">
        <v>232</v>
      </c>
      <c r="J3549" s="368">
        <f t="shared" ref="J3549:J3550" si="846">EXP(0.64*LN(AM3549)+0.36*LN(AK3549))</f>
        <v>276.41031410961591</v>
      </c>
      <c r="K3549" s="331">
        <f t="shared" ref="K3549:K3550" si="847">SQRT(0.64*AN3549^2+0.36*AL3549^2)</f>
        <v>0.34696973931454017</v>
      </c>
      <c r="L3549" s="304" t="str">
        <f t="shared" si="838"/>
        <v>D</v>
      </c>
      <c r="M3549" s="388" t="s">
        <v>6088</v>
      </c>
      <c r="N3549" s="304"/>
      <c r="O3549" s="304"/>
      <c r="P3549" s="304"/>
      <c r="Q3549" s="309"/>
      <c r="R3549" s="304"/>
      <c r="S3549" s="304"/>
      <c r="T3549" s="304"/>
      <c r="U3549" s="304"/>
      <c r="V3549" s="304"/>
      <c r="W3549" s="48" t="s">
        <v>4991</v>
      </c>
      <c r="X3549" s="304">
        <v>-999</v>
      </c>
      <c r="Y3549" s="366" t="str">
        <f t="shared" si="840"/>
        <v>-</v>
      </c>
      <c r="Z3549" s="304"/>
      <c r="AA3549" s="304"/>
      <c r="AB3549" s="304"/>
      <c r="AC3549" s="304"/>
      <c r="AD3549" s="366"/>
      <c r="AE3549" s="304"/>
      <c r="AF3549" s="331"/>
      <c r="AG3549" s="304"/>
      <c r="AH3549" s="410">
        <v>1.8171900000000001E-2</v>
      </c>
      <c r="AI3549" s="309">
        <v>0</v>
      </c>
      <c r="AJ3549" s="410">
        <v>361</v>
      </c>
      <c r="AK3549" s="304">
        <f t="shared" si="839"/>
        <v>425</v>
      </c>
      <c r="AL3549" s="363">
        <v>0.43</v>
      </c>
      <c r="AM3549" s="389">
        <f t="shared" si="841"/>
        <v>217</v>
      </c>
      <c r="AN3549" s="304">
        <v>0.28999999999999998</v>
      </c>
      <c r="AO3549" s="304"/>
      <c r="AP3549" s="304" t="s">
        <v>3818</v>
      </c>
      <c r="AQ3549" s="304"/>
      <c r="AR3549" s="304">
        <v>217</v>
      </c>
      <c r="AS3549" s="304"/>
      <c r="AT3549" s="312"/>
      <c r="AU3549" s="304"/>
      <c r="AV3549" s="304"/>
      <c r="AW3549" s="304"/>
      <c r="AX3549" s="304">
        <v>95.2</v>
      </c>
      <c r="AY3549" s="304">
        <v>263.60000000000002</v>
      </c>
      <c r="AZ3549" s="304">
        <v>842</v>
      </c>
      <c r="BA3549" s="304">
        <v>95.2</v>
      </c>
      <c r="BB3549" s="304">
        <v>263.60000000000002</v>
      </c>
      <c r="BC3549" s="304">
        <v>842</v>
      </c>
      <c r="BD3549" s="304"/>
      <c r="BE3549" s="304"/>
      <c r="BF3549" s="304"/>
      <c r="BG3549" s="304"/>
      <c r="BH3549" s="304"/>
      <c r="BI3549" s="304"/>
      <c r="BJ3549" s="304">
        <v>1</v>
      </c>
      <c r="BK3549" s="304">
        <v>1</v>
      </c>
      <c r="BL3549" s="304">
        <v>1</v>
      </c>
    </row>
    <row r="3550" spans="1:64" ht="15" hidden="1" customHeight="1" x14ac:dyDescent="0.2">
      <c r="A3550" s="387" t="s">
        <v>5911</v>
      </c>
      <c r="B3550" s="304" t="s">
        <v>5965</v>
      </c>
      <c r="C3550" s="304">
        <v>100012</v>
      </c>
      <c r="D3550" s="349" t="s">
        <v>5023</v>
      </c>
      <c r="E3550" s="304">
        <v>1792</v>
      </c>
      <c r="F3550" s="304"/>
      <c r="G3550" s="324">
        <v>37.747660000000003</v>
      </c>
      <c r="H3550" s="324">
        <v>-122.42528</v>
      </c>
      <c r="I3550" s="324" t="s">
        <v>232</v>
      </c>
      <c r="J3550" s="368">
        <f t="shared" si="846"/>
        <v>375.96716485699471</v>
      </c>
      <c r="K3550" s="331">
        <f t="shared" si="847"/>
        <v>0.34696973931454017</v>
      </c>
      <c r="L3550" s="304" t="str">
        <f t="shared" si="838"/>
        <v>C</v>
      </c>
      <c r="M3550" s="388" t="s">
        <v>6088</v>
      </c>
      <c r="N3550" s="304"/>
      <c r="O3550" s="304"/>
      <c r="P3550" s="304"/>
      <c r="Q3550" s="309"/>
      <c r="R3550" s="304"/>
      <c r="S3550" s="304"/>
      <c r="T3550" s="304"/>
      <c r="U3550" s="304"/>
      <c r="V3550" s="304"/>
      <c r="W3550" s="48" t="s">
        <v>4991</v>
      </c>
      <c r="X3550" s="304">
        <v>-999</v>
      </c>
      <c r="Y3550" s="366" t="str">
        <f t="shared" si="840"/>
        <v>-</v>
      </c>
      <c r="Z3550" s="304"/>
      <c r="AA3550" s="304"/>
      <c r="AB3550" s="304"/>
      <c r="AC3550" s="304"/>
      <c r="AD3550" s="366"/>
      <c r="AE3550" s="304"/>
      <c r="AF3550" s="331"/>
      <c r="AG3550" s="304"/>
      <c r="AH3550" s="410">
        <v>6.6547400000000007E-2</v>
      </c>
      <c r="AI3550" s="309">
        <v>0</v>
      </c>
      <c r="AJ3550" s="410">
        <v>533</v>
      </c>
      <c r="AK3550" s="304">
        <f t="shared" si="839"/>
        <v>555</v>
      </c>
      <c r="AL3550" s="363">
        <v>0.43</v>
      </c>
      <c r="AM3550" s="389">
        <f t="shared" si="841"/>
        <v>302</v>
      </c>
      <c r="AN3550" s="304">
        <v>0.28999999999999998</v>
      </c>
      <c r="AO3550" s="304"/>
      <c r="AP3550" s="304" t="s">
        <v>2348</v>
      </c>
      <c r="AQ3550" s="304"/>
      <c r="AR3550" s="304">
        <v>302</v>
      </c>
      <c r="AS3550" s="304"/>
      <c r="AT3550" s="312"/>
      <c r="AU3550" s="304"/>
      <c r="AV3550" s="304"/>
      <c r="AW3550" s="304"/>
      <c r="AX3550" s="304">
        <v>0</v>
      </c>
      <c r="AY3550" s="304">
        <v>271.10000000000002</v>
      </c>
      <c r="AZ3550" s="304">
        <v>864.7</v>
      </c>
      <c r="BA3550" s="304">
        <v>0</v>
      </c>
      <c r="BB3550" s="304">
        <v>271.10000000000002</v>
      </c>
      <c r="BC3550" s="304">
        <v>864.7</v>
      </c>
      <c r="BD3550" s="304"/>
      <c r="BE3550" s="304"/>
      <c r="BF3550" s="304"/>
      <c r="BG3550" s="304"/>
      <c r="BH3550" s="304"/>
      <c r="BI3550" s="304"/>
      <c r="BJ3550" s="304">
        <v>1</v>
      </c>
      <c r="BK3550" s="304">
        <v>1</v>
      </c>
      <c r="BL3550" s="304">
        <v>1</v>
      </c>
    </row>
    <row r="3551" spans="1:64" ht="15" hidden="1" customHeight="1" x14ac:dyDescent="0.2">
      <c r="A3551" s="387" t="s">
        <v>5911</v>
      </c>
      <c r="B3551" s="304" t="s">
        <v>5965</v>
      </c>
      <c r="C3551" s="304">
        <v>100013</v>
      </c>
      <c r="D3551" s="349" t="s">
        <v>5024</v>
      </c>
      <c r="E3551" s="304">
        <v>1793</v>
      </c>
      <c r="F3551" s="304"/>
      <c r="G3551" s="324">
        <v>37.346550000000001</v>
      </c>
      <c r="H3551" s="324">
        <v>-121.80774</v>
      </c>
      <c r="I3551" s="324" t="s">
        <v>4990</v>
      </c>
      <c r="J3551" s="368">
        <f>EXP(0.44*LN('V032'!AM3551)+0.33*LN('V032'!Y3551)+0.25*LN('V032'!AJ3551))</f>
        <v>473.38846722294892</v>
      </c>
      <c r="K3551" s="331">
        <f>SQRT(0.44*AN3551^2+0.3*Z3551^2+0.25*AL3551^2)</f>
        <v>0.34889110048839023</v>
      </c>
      <c r="L3551" s="304" t="str">
        <f t="shared" si="838"/>
        <v>C</v>
      </c>
      <c r="M3551" s="388" t="s">
        <v>6095</v>
      </c>
      <c r="N3551" s="304"/>
      <c r="O3551" s="304"/>
      <c r="P3551" s="304"/>
      <c r="Q3551" s="309"/>
      <c r="R3551" s="304"/>
      <c r="S3551" s="304"/>
      <c r="T3551" s="304"/>
      <c r="U3551" s="304"/>
      <c r="V3551" s="304"/>
      <c r="W3551" s="48" t="s">
        <v>5943</v>
      </c>
      <c r="X3551" s="304" t="s">
        <v>232</v>
      </c>
      <c r="Y3551" s="366">
        <f t="shared" si="840"/>
        <v>506.6</v>
      </c>
      <c r="Z3551" s="304">
        <v>0.4</v>
      </c>
      <c r="AA3551" s="304"/>
      <c r="AB3551" s="304"/>
      <c r="AC3551" s="304"/>
      <c r="AD3551" s="366"/>
      <c r="AE3551" s="304"/>
      <c r="AF3551" s="331"/>
      <c r="AG3551" s="304"/>
      <c r="AH3551" s="410">
        <v>2.2078899999999999E-2</v>
      </c>
      <c r="AI3551" s="309">
        <v>0</v>
      </c>
      <c r="AJ3551" s="410">
        <v>377</v>
      </c>
      <c r="AK3551" s="304">
        <f t="shared" si="839"/>
        <v>425</v>
      </c>
      <c r="AL3551" s="363">
        <v>0.43</v>
      </c>
      <c r="AM3551" s="389">
        <f t="shared" si="841"/>
        <v>387</v>
      </c>
      <c r="AN3551" s="363">
        <v>0.25</v>
      </c>
      <c r="AO3551" s="304"/>
      <c r="AP3551" s="304" t="s">
        <v>1600</v>
      </c>
      <c r="AQ3551" s="304"/>
      <c r="AR3551" s="304">
        <v>387</v>
      </c>
      <c r="AS3551" s="304"/>
      <c r="AT3551" s="312"/>
      <c r="AU3551" s="304"/>
      <c r="AV3551" s="304"/>
      <c r="AW3551" s="304"/>
      <c r="AX3551" s="304">
        <v>352.1</v>
      </c>
      <c r="AY3551" s="304">
        <v>1401.1</v>
      </c>
      <c r="AZ3551" s="304">
        <v>3352.3</v>
      </c>
      <c r="BA3551" s="304">
        <v>352.1</v>
      </c>
      <c r="BB3551" s="304">
        <v>1401.1</v>
      </c>
      <c r="BC3551" s="304">
        <v>3352.3</v>
      </c>
      <c r="BD3551" s="304"/>
      <c r="BE3551" s="304"/>
      <c r="BF3551" s="304"/>
      <c r="BG3551" s="304"/>
      <c r="BH3551" s="304"/>
      <c r="BI3551" s="304"/>
      <c r="BJ3551" s="304">
        <v>1</v>
      </c>
      <c r="BK3551" s="304">
        <v>1</v>
      </c>
      <c r="BL3551" s="304">
        <v>1</v>
      </c>
    </row>
    <row r="3552" spans="1:64" ht="15" hidden="1" customHeight="1" x14ac:dyDescent="0.2">
      <c r="A3552" s="387" t="s">
        <v>5911</v>
      </c>
      <c r="B3552" s="304" t="s">
        <v>5965</v>
      </c>
      <c r="C3552" s="304">
        <v>100014</v>
      </c>
      <c r="D3552" s="349" t="s">
        <v>5025</v>
      </c>
      <c r="E3552" s="304">
        <v>1794</v>
      </c>
      <c r="F3552" s="304"/>
      <c r="G3552" s="324">
        <v>37.407179999999997</v>
      </c>
      <c r="H3552" s="324">
        <v>-122.00001</v>
      </c>
      <c r="I3552" s="324" t="s">
        <v>232</v>
      </c>
      <c r="J3552" s="368">
        <f t="shared" ref="J3552:J3554" si="848">EXP(0.64*LN(AM3552)+0.36*LN(AK3552))</f>
        <v>267.21489271224613</v>
      </c>
      <c r="K3552" s="331">
        <f t="shared" ref="K3552:K3554" si="849">SQRT(0.64*AN3552^2+0.36*AL3552^2)</f>
        <v>0.23323807579381203</v>
      </c>
      <c r="L3552" s="304" t="str">
        <f t="shared" si="838"/>
        <v>D</v>
      </c>
      <c r="M3552" s="388" t="s">
        <v>6088</v>
      </c>
      <c r="N3552" s="304"/>
      <c r="O3552" s="304"/>
      <c r="P3552" s="304"/>
      <c r="Q3552" s="309"/>
      <c r="R3552" s="304"/>
      <c r="S3552" s="304"/>
      <c r="T3552" s="304"/>
      <c r="U3552" s="304"/>
      <c r="V3552" s="304"/>
      <c r="W3552" s="48" t="s">
        <v>4991</v>
      </c>
      <c r="X3552" s="304">
        <v>-999</v>
      </c>
      <c r="Y3552" s="366" t="str">
        <f t="shared" si="840"/>
        <v>-</v>
      </c>
      <c r="Z3552" s="304"/>
      <c r="AA3552" s="304"/>
      <c r="AB3552" s="304"/>
      <c r="AC3552" s="304"/>
      <c r="AD3552" s="366"/>
      <c r="AE3552" s="304"/>
      <c r="AF3552" s="331"/>
      <c r="AG3552" s="304"/>
      <c r="AH3552" s="410">
        <v>2.1109499999999999E-3</v>
      </c>
      <c r="AI3552" s="309">
        <v>7.9361299999999996E-3</v>
      </c>
      <c r="AJ3552" s="410">
        <v>214</v>
      </c>
      <c r="AK3552" s="304">
        <f t="shared" si="839"/>
        <v>210</v>
      </c>
      <c r="AL3552" s="304">
        <v>0.2</v>
      </c>
      <c r="AM3552" s="389">
        <f t="shared" si="841"/>
        <v>306</v>
      </c>
      <c r="AN3552" s="363">
        <v>0.25</v>
      </c>
      <c r="AO3552" s="304"/>
      <c r="AP3552" s="304" t="s">
        <v>6113</v>
      </c>
      <c r="AQ3552" s="304"/>
      <c r="AR3552" s="304">
        <v>280</v>
      </c>
      <c r="AS3552" s="304"/>
      <c r="AT3552" s="309">
        <v>306</v>
      </c>
      <c r="AU3552" s="304"/>
      <c r="AV3552" s="304"/>
      <c r="AW3552" s="304"/>
      <c r="AX3552" s="304">
        <v>395.4</v>
      </c>
      <c r="AY3552" s="304">
        <v>395.4</v>
      </c>
      <c r="AZ3552" s="304">
        <v>842</v>
      </c>
      <c r="BA3552" s="304">
        <v>395.4</v>
      </c>
      <c r="BB3552" s="304">
        <v>395.4</v>
      </c>
      <c r="BC3552" s="304">
        <v>842</v>
      </c>
      <c r="BD3552" s="304"/>
      <c r="BE3552" s="304"/>
      <c r="BF3552" s="304"/>
      <c r="BG3552" s="304"/>
      <c r="BH3552" s="304"/>
      <c r="BI3552" s="304"/>
      <c r="BJ3552" s="304">
        <v>1</v>
      </c>
      <c r="BK3552" s="304">
        <v>1</v>
      </c>
      <c r="BL3552" s="304">
        <v>1</v>
      </c>
    </row>
    <row r="3553" spans="1:64" ht="15" hidden="1" customHeight="1" x14ac:dyDescent="0.2">
      <c r="A3553" s="387" t="s">
        <v>5911</v>
      </c>
      <c r="B3553" s="304" t="s">
        <v>5965</v>
      </c>
      <c r="C3553" s="304">
        <v>100015</v>
      </c>
      <c r="D3553" s="349" t="s">
        <v>5026</v>
      </c>
      <c r="E3553" s="304">
        <v>1795</v>
      </c>
      <c r="F3553" s="304"/>
      <c r="G3553" s="324">
        <v>37.746639999999999</v>
      </c>
      <c r="H3553" s="324">
        <v>-122.38679</v>
      </c>
      <c r="I3553" s="324" t="s">
        <v>232</v>
      </c>
      <c r="J3553" s="368">
        <f t="shared" si="848"/>
        <v>244.34453059365981</v>
      </c>
      <c r="K3553" s="331">
        <f t="shared" si="849"/>
        <v>0.34696973931454017</v>
      </c>
      <c r="L3553" s="304" t="str">
        <f t="shared" si="838"/>
        <v>D</v>
      </c>
      <c r="M3553" s="388" t="s">
        <v>6088</v>
      </c>
      <c r="N3553" s="304"/>
      <c r="O3553" s="304"/>
      <c r="P3553" s="304"/>
      <c r="Q3553" s="309"/>
      <c r="R3553" s="304"/>
      <c r="S3553" s="304"/>
      <c r="T3553" s="304"/>
      <c r="U3553" s="304"/>
      <c r="V3553" s="304"/>
      <c r="W3553" s="48" t="s">
        <v>4991</v>
      </c>
      <c r="X3553" s="304">
        <v>-999</v>
      </c>
      <c r="Y3553" s="366" t="str">
        <f t="shared" si="840"/>
        <v>-</v>
      </c>
      <c r="Z3553" s="304"/>
      <c r="AA3553" s="304"/>
      <c r="AB3553" s="304"/>
      <c r="AC3553" s="304"/>
      <c r="AD3553" s="366"/>
      <c r="AE3553" s="304"/>
      <c r="AF3553" s="331"/>
      <c r="AG3553" s="304"/>
      <c r="AH3553" s="410">
        <v>1.02635E-2</v>
      </c>
      <c r="AI3553" s="309">
        <v>3.4265899999999998E-3</v>
      </c>
      <c r="AJ3553" s="410">
        <v>302</v>
      </c>
      <c r="AK3553" s="304">
        <f t="shared" si="839"/>
        <v>270</v>
      </c>
      <c r="AL3553" s="363">
        <v>0.43</v>
      </c>
      <c r="AM3553" s="389">
        <f t="shared" si="841"/>
        <v>231</v>
      </c>
      <c r="AN3553" s="304">
        <v>0.28999999999999998</v>
      </c>
      <c r="AO3553" s="304"/>
      <c r="AP3553" s="304" t="s">
        <v>4981</v>
      </c>
      <c r="AQ3553" s="304"/>
      <c r="AR3553" s="304">
        <v>217</v>
      </c>
      <c r="AS3553" s="304"/>
      <c r="AT3553" s="309">
        <v>231</v>
      </c>
      <c r="AU3553" s="304"/>
      <c r="AV3553" s="304"/>
      <c r="AW3553" s="304"/>
      <c r="AX3553" s="304">
        <v>43.9</v>
      </c>
      <c r="AY3553" s="304">
        <v>263.60000000000002</v>
      </c>
      <c r="AZ3553" s="304">
        <v>842</v>
      </c>
      <c r="BA3553" s="304">
        <v>43.9</v>
      </c>
      <c r="BB3553" s="304">
        <v>263.60000000000002</v>
      </c>
      <c r="BC3553" s="304">
        <v>842</v>
      </c>
      <c r="BD3553" s="304"/>
      <c r="BE3553" s="304"/>
      <c r="BF3553" s="304"/>
      <c r="BG3553" s="304"/>
      <c r="BH3553" s="304"/>
      <c r="BI3553" s="304"/>
      <c r="BJ3553" s="304">
        <v>1</v>
      </c>
      <c r="BK3553" s="304">
        <v>1</v>
      </c>
      <c r="BL3553" s="304">
        <v>1</v>
      </c>
    </row>
    <row r="3554" spans="1:64" ht="15" hidden="1" customHeight="1" x14ac:dyDescent="0.2">
      <c r="A3554" s="387" t="s">
        <v>5911</v>
      </c>
      <c r="B3554" s="304" t="s">
        <v>5965</v>
      </c>
      <c r="C3554" s="304">
        <v>100016</v>
      </c>
      <c r="D3554" s="349" t="s">
        <v>5027</v>
      </c>
      <c r="E3554" s="304">
        <v>1796</v>
      </c>
      <c r="F3554" s="304"/>
      <c r="G3554" s="324">
        <v>37.394150000000003</v>
      </c>
      <c r="H3554" s="324">
        <v>-122.06041</v>
      </c>
      <c r="I3554" s="324" t="s">
        <v>232</v>
      </c>
      <c r="J3554" s="368">
        <f t="shared" si="848"/>
        <v>320.52858516844788</v>
      </c>
      <c r="K3554" s="331">
        <f t="shared" si="849"/>
        <v>0.32644141894067302</v>
      </c>
      <c r="L3554" s="304" t="str">
        <f t="shared" si="838"/>
        <v>D</v>
      </c>
      <c r="M3554" s="388" t="s">
        <v>6088</v>
      </c>
      <c r="N3554" s="304"/>
      <c r="O3554" s="304"/>
      <c r="P3554" s="304"/>
      <c r="Q3554" s="309"/>
      <c r="R3554" s="304"/>
      <c r="S3554" s="304"/>
      <c r="T3554" s="304"/>
      <c r="U3554" s="304"/>
      <c r="V3554" s="304"/>
      <c r="W3554" s="48" t="s">
        <v>4991</v>
      </c>
      <c r="X3554" s="304">
        <v>-999</v>
      </c>
      <c r="Y3554" s="366" t="str">
        <f t="shared" si="840"/>
        <v>-</v>
      </c>
      <c r="Z3554" s="304"/>
      <c r="AA3554" s="304"/>
      <c r="AB3554" s="304"/>
      <c r="AC3554" s="304"/>
      <c r="AD3554" s="366"/>
      <c r="AE3554" s="304"/>
      <c r="AF3554" s="331"/>
      <c r="AG3554" s="304"/>
      <c r="AH3554" s="410">
        <v>9.0407300000000003E-3</v>
      </c>
      <c r="AI3554" s="309">
        <v>3.1441499999999997E-2</v>
      </c>
      <c r="AJ3554" s="410">
        <v>291</v>
      </c>
      <c r="AK3554" s="304">
        <f t="shared" si="839"/>
        <v>270</v>
      </c>
      <c r="AL3554" s="363">
        <v>0.43</v>
      </c>
      <c r="AM3554" s="389">
        <f t="shared" si="841"/>
        <v>353</v>
      </c>
      <c r="AN3554" s="363">
        <v>0.25</v>
      </c>
      <c r="AO3554" s="304"/>
      <c r="AP3554" s="304" t="s">
        <v>6113</v>
      </c>
      <c r="AQ3554" s="304"/>
      <c r="AR3554" s="304">
        <v>280</v>
      </c>
      <c r="AS3554" s="304"/>
      <c r="AT3554" s="309">
        <v>353</v>
      </c>
      <c r="AU3554" s="304"/>
      <c r="AV3554" s="304"/>
      <c r="AW3554" s="304"/>
      <c r="AX3554" s="304">
        <v>571.70000000000005</v>
      </c>
      <c r="AY3554" s="304">
        <v>776.9</v>
      </c>
      <c r="AZ3554" s="304">
        <v>872.2</v>
      </c>
      <c r="BA3554" s="304">
        <v>571.70000000000005</v>
      </c>
      <c r="BB3554" s="304">
        <v>776.9</v>
      </c>
      <c r="BC3554" s="304">
        <v>872.2</v>
      </c>
      <c r="BD3554" s="304"/>
      <c r="BE3554" s="304"/>
      <c r="BF3554" s="304"/>
      <c r="BG3554" s="304"/>
      <c r="BH3554" s="304"/>
      <c r="BI3554" s="304"/>
      <c r="BJ3554" s="304">
        <v>1</v>
      </c>
      <c r="BK3554" s="304">
        <v>1</v>
      </c>
      <c r="BL3554" s="304">
        <v>1</v>
      </c>
    </row>
    <row r="3555" spans="1:64" ht="15" hidden="1" customHeight="1" x14ac:dyDescent="0.2">
      <c r="A3555" s="387" t="s">
        <v>5911</v>
      </c>
      <c r="B3555" s="304" t="s">
        <v>5965</v>
      </c>
      <c r="C3555" s="304">
        <v>100017</v>
      </c>
      <c r="D3555" s="349" t="s">
        <v>5028</v>
      </c>
      <c r="E3555" s="304">
        <v>1799</v>
      </c>
      <c r="F3555" s="304"/>
      <c r="G3555" s="324">
        <v>37.271169999999998</v>
      </c>
      <c r="H3555" s="324">
        <v>-121.98617</v>
      </c>
      <c r="I3555" s="324" t="s">
        <v>4990</v>
      </c>
      <c r="J3555" s="368">
        <f>EXP(0.44*LN('V032'!AM3555)+0.33*LN('V032'!Y3555)+0.25*LN('V032'!AJ3555))</f>
        <v>461.99668817148421</v>
      </c>
      <c r="K3555" s="331">
        <f t="shared" ref="K3555:K3559" si="850">SQRT(0.44*AN3555^2+0.3*Z3555^2+0.25*AL3555^2)</f>
        <v>0.34889110048839023</v>
      </c>
      <c r="L3555" s="304" t="str">
        <f t="shared" si="838"/>
        <v>C</v>
      </c>
      <c r="M3555" s="388" t="s">
        <v>6095</v>
      </c>
      <c r="N3555" s="304"/>
      <c r="O3555" s="304"/>
      <c r="P3555" s="304"/>
      <c r="Q3555" s="309"/>
      <c r="R3555" s="304"/>
      <c r="S3555" s="304"/>
      <c r="T3555" s="304"/>
      <c r="U3555" s="304"/>
      <c r="V3555" s="304"/>
      <c r="W3555" s="48" t="s">
        <v>5943</v>
      </c>
      <c r="X3555" s="304" t="s">
        <v>232</v>
      </c>
      <c r="Y3555" s="366">
        <f t="shared" si="840"/>
        <v>506.6</v>
      </c>
      <c r="Z3555" s="304">
        <v>0.4</v>
      </c>
      <c r="AA3555" s="304"/>
      <c r="AB3555" s="304"/>
      <c r="AC3555" s="304"/>
      <c r="AD3555" s="366"/>
      <c r="AE3555" s="304"/>
      <c r="AF3555" s="331"/>
      <c r="AG3555" s="304"/>
      <c r="AH3555" s="410">
        <v>1.5614899999999999E-2</v>
      </c>
      <c r="AI3555" s="309">
        <v>0</v>
      </c>
      <c r="AJ3555" s="410">
        <v>342</v>
      </c>
      <c r="AK3555" s="304">
        <f t="shared" si="839"/>
        <v>270</v>
      </c>
      <c r="AL3555" s="363">
        <v>0.43</v>
      </c>
      <c r="AM3555" s="389">
        <f t="shared" si="841"/>
        <v>387</v>
      </c>
      <c r="AN3555" s="363">
        <v>0.25</v>
      </c>
      <c r="AO3555" s="304"/>
      <c r="AP3555" s="304" t="s">
        <v>1600</v>
      </c>
      <c r="AQ3555" s="304"/>
      <c r="AR3555" s="304">
        <v>387</v>
      </c>
      <c r="AS3555" s="304"/>
      <c r="AT3555" s="312"/>
      <c r="AU3555" s="304"/>
      <c r="AV3555" s="304"/>
      <c r="AW3555" s="304"/>
      <c r="AX3555" s="304">
        <v>565.20000000000005</v>
      </c>
      <c r="AY3555" s="304">
        <v>1416.6</v>
      </c>
      <c r="AZ3555" s="304">
        <v>3068.1</v>
      </c>
      <c r="BA3555" s="304">
        <v>565.20000000000005</v>
      </c>
      <c r="BB3555" s="304">
        <v>1416.6</v>
      </c>
      <c r="BC3555" s="304">
        <v>3068.1</v>
      </c>
      <c r="BD3555" s="304"/>
      <c r="BE3555" s="304"/>
      <c r="BF3555" s="304"/>
      <c r="BG3555" s="304"/>
      <c r="BH3555" s="304"/>
      <c r="BI3555" s="304"/>
      <c r="BJ3555" s="304">
        <v>1</v>
      </c>
      <c r="BK3555" s="304">
        <v>1</v>
      </c>
      <c r="BL3555" s="304">
        <v>1</v>
      </c>
    </row>
    <row r="3556" spans="1:64" ht="15" hidden="1" customHeight="1" x14ac:dyDescent="0.2">
      <c r="A3556" s="387" t="s">
        <v>5911</v>
      </c>
      <c r="B3556" s="304" t="s">
        <v>5965</v>
      </c>
      <c r="C3556" s="304">
        <v>100018</v>
      </c>
      <c r="D3556" s="349" t="s">
        <v>5029</v>
      </c>
      <c r="E3556" s="304">
        <v>1801</v>
      </c>
      <c r="F3556" s="304"/>
      <c r="G3556" s="324">
        <v>37.450980000000001</v>
      </c>
      <c r="H3556" s="324">
        <v>-122.42870000000001</v>
      </c>
      <c r="I3556" s="324" t="s">
        <v>4990</v>
      </c>
      <c r="J3556" s="368">
        <f>EXP(0.44*LN('V032'!AM3556)+0.33*LN('V032'!Y3556)+0.25*LN('V032'!AJ3556))</f>
        <v>462.33403537555154</v>
      </c>
      <c r="K3556" s="331">
        <f t="shared" si="850"/>
        <v>0.34889110048839023</v>
      </c>
      <c r="L3556" s="304" t="str">
        <f t="shared" si="838"/>
        <v>C</v>
      </c>
      <c r="M3556" s="388" t="s">
        <v>6095</v>
      </c>
      <c r="N3556" s="304"/>
      <c r="O3556" s="304"/>
      <c r="P3556" s="304"/>
      <c r="Q3556" s="309"/>
      <c r="R3556" s="304"/>
      <c r="S3556" s="304"/>
      <c r="T3556" s="304"/>
      <c r="U3556" s="304"/>
      <c r="V3556" s="304"/>
      <c r="W3556" s="48" t="s">
        <v>5943</v>
      </c>
      <c r="X3556" s="304" t="s">
        <v>232</v>
      </c>
      <c r="Y3556" s="366">
        <f t="shared" si="840"/>
        <v>506.6</v>
      </c>
      <c r="Z3556" s="304">
        <v>0.4</v>
      </c>
      <c r="AA3556" s="304"/>
      <c r="AB3556" s="304"/>
      <c r="AC3556" s="304"/>
      <c r="AD3556" s="366"/>
      <c r="AE3556" s="304"/>
      <c r="AF3556" s="331"/>
      <c r="AG3556" s="304"/>
      <c r="AH3556" s="410">
        <v>1.56997E-2</v>
      </c>
      <c r="AI3556" s="309">
        <v>0</v>
      </c>
      <c r="AJ3556" s="410">
        <v>343</v>
      </c>
      <c r="AK3556" s="304">
        <f t="shared" si="839"/>
        <v>270</v>
      </c>
      <c r="AL3556" s="363">
        <v>0.43</v>
      </c>
      <c r="AM3556" s="389">
        <f t="shared" si="841"/>
        <v>387</v>
      </c>
      <c r="AN3556" s="363">
        <v>0.25</v>
      </c>
      <c r="AO3556" s="304"/>
      <c r="AP3556" s="304" t="s">
        <v>1600</v>
      </c>
      <c r="AQ3556" s="304"/>
      <c r="AR3556" s="304">
        <v>387</v>
      </c>
      <c r="AS3556" s="304"/>
      <c r="AT3556" s="312"/>
      <c r="AU3556" s="304"/>
      <c r="AV3556" s="304"/>
      <c r="AW3556" s="304"/>
      <c r="AX3556" s="304">
        <v>447</v>
      </c>
      <c r="AY3556" s="304">
        <v>1421.7</v>
      </c>
      <c r="AZ3556" s="304">
        <v>3319.7</v>
      </c>
      <c r="BA3556" s="304">
        <v>447</v>
      </c>
      <c r="BB3556" s="304">
        <v>1421.7</v>
      </c>
      <c r="BC3556" s="304">
        <v>3319.7</v>
      </c>
      <c r="BD3556" s="304"/>
      <c r="BE3556" s="304"/>
      <c r="BF3556" s="304"/>
      <c r="BG3556" s="304"/>
      <c r="BH3556" s="304"/>
      <c r="BI3556" s="304"/>
      <c r="BJ3556" s="304">
        <v>1</v>
      </c>
      <c r="BK3556" s="304">
        <v>1</v>
      </c>
      <c r="BL3556" s="304">
        <v>1</v>
      </c>
    </row>
    <row r="3557" spans="1:64" ht="15" hidden="1" customHeight="1" x14ac:dyDescent="0.2">
      <c r="A3557" s="387" t="s">
        <v>5911</v>
      </c>
      <c r="B3557" s="304" t="s">
        <v>5965</v>
      </c>
      <c r="C3557" s="304">
        <v>100019</v>
      </c>
      <c r="D3557" s="349" t="s">
        <v>5030</v>
      </c>
      <c r="E3557" s="304">
        <v>1804</v>
      </c>
      <c r="F3557" s="304"/>
      <c r="G3557" s="324">
        <v>37.679279999999999</v>
      </c>
      <c r="H3557" s="324">
        <v>-122.48405</v>
      </c>
      <c r="I3557" s="324" t="s">
        <v>4990</v>
      </c>
      <c r="J3557" s="368">
        <f>EXP(0.44*LN('V032'!AM3557)+0.33*LN('V032'!Y3557)+0.25*LN('V032'!AJ3557))</f>
        <v>505.35285195289271</v>
      </c>
      <c r="K3557" s="331">
        <f t="shared" si="850"/>
        <v>0.37701591478344787</v>
      </c>
      <c r="L3557" s="304" t="str">
        <f t="shared" si="838"/>
        <v>C</v>
      </c>
      <c r="M3557" s="388" t="s">
        <v>6095</v>
      </c>
      <c r="N3557" s="304"/>
      <c r="O3557" s="304"/>
      <c r="P3557" s="304"/>
      <c r="Q3557" s="309"/>
      <c r="R3557" s="304"/>
      <c r="S3557" s="304"/>
      <c r="T3557" s="304"/>
      <c r="U3557" s="304"/>
      <c r="V3557" s="304"/>
      <c r="W3557" s="48" t="s">
        <v>5943</v>
      </c>
      <c r="X3557" s="304" t="s">
        <v>232</v>
      </c>
      <c r="Y3557" s="366">
        <f t="shared" si="840"/>
        <v>506.6</v>
      </c>
      <c r="Z3557" s="304">
        <v>0.4</v>
      </c>
      <c r="AA3557" s="304"/>
      <c r="AB3557" s="304"/>
      <c r="AC3557" s="304"/>
      <c r="AD3557" s="366"/>
      <c r="AE3557" s="304"/>
      <c r="AF3557" s="331"/>
      <c r="AG3557" s="304"/>
      <c r="AH3557" s="410">
        <v>4.8332100000000003E-2</v>
      </c>
      <c r="AI3557" s="309">
        <v>0</v>
      </c>
      <c r="AJ3557" s="410">
        <v>483</v>
      </c>
      <c r="AK3557" s="304">
        <f t="shared" si="839"/>
        <v>425</v>
      </c>
      <c r="AL3557" s="363">
        <v>0.43</v>
      </c>
      <c r="AM3557" s="389">
        <f t="shared" si="841"/>
        <v>390</v>
      </c>
      <c r="AN3557" s="304">
        <v>0.33</v>
      </c>
      <c r="AO3557" s="304"/>
      <c r="AP3557" s="304" t="s">
        <v>6129</v>
      </c>
      <c r="AQ3557" s="304"/>
      <c r="AR3557" s="304">
        <v>390</v>
      </c>
      <c r="AS3557" s="304"/>
      <c r="AT3557" s="312"/>
      <c r="AU3557" s="304"/>
      <c r="AV3557" s="304"/>
      <c r="AW3557" s="304"/>
      <c r="AX3557" s="304">
        <v>492.2</v>
      </c>
      <c r="AY3557" s="304">
        <v>1146</v>
      </c>
      <c r="AZ3557" s="304">
        <v>1146</v>
      </c>
      <c r="BA3557" s="304">
        <v>492.2</v>
      </c>
      <c r="BB3557" s="304">
        <v>1146</v>
      </c>
      <c r="BC3557" s="304">
        <v>1146</v>
      </c>
      <c r="BD3557" s="304"/>
      <c r="BE3557" s="304"/>
      <c r="BF3557" s="304"/>
      <c r="BG3557" s="304"/>
      <c r="BH3557" s="304"/>
      <c r="BI3557" s="304"/>
      <c r="BJ3557" s="304">
        <v>1</v>
      </c>
      <c r="BK3557" s="304">
        <v>1</v>
      </c>
      <c r="BL3557" s="304">
        <v>1</v>
      </c>
    </row>
    <row r="3558" spans="1:64" ht="15" hidden="1" customHeight="1" x14ac:dyDescent="0.2">
      <c r="A3558" s="387" t="s">
        <v>5911</v>
      </c>
      <c r="B3558" s="304" t="s">
        <v>5965</v>
      </c>
      <c r="C3558" s="304">
        <v>100020</v>
      </c>
      <c r="D3558" s="349" t="s">
        <v>5031</v>
      </c>
      <c r="E3558" s="304">
        <v>1806</v>
      </c>
      <c r="F3558" s="304"/>
      <c r="G3558" s="324">
        <v>37.910559999999997</v>
      </c>
      <c r="H3558" s="324">
        <v>-122.53778</v>
      </c>
      <c r="I3558" s="324" t="s">
        <v>4990</v>
      </c>
      <c r="J3558" s="368">
        <f>EXP(0.44*LN('V032'!AM3558)+0.33*LN('V032'!Y3558)+0.25*LN('V032'!AJ3558))</f>
        <v>709.63536721132527</v>
      </c>
      <c r="K3558" s="331">
        <f t="shared" si="850"/>
        <v>0.40574006457336698</v>
      </c>
      <c r="L3558" s="304" t="str">
        <f t="shared" si="838"/>
        <v>C</v>
      </c>
      <c r="M3558" s="388" t="s">
        <v>6095</v>
      </c>
      <c r="N3558" s="304"/>
      <c r="O3558" s="304"/>
      <c r="P3558" s="304"/>
      <c r="Q3558" s="309"/>
      <c r="R3558" s="304"/>
      <c r="S3558" s="304"/>
      <c r="T3558" s="304"/>
      <c r="U3558" s="304"/>
      <c r="V3558" s="304"/>
      <c r="W3558" s="48" t="s">
        <v>5943</v>
      </c>
      <c r="X3558" s="304" t="s">
        <v>232</v>
      </c>
      <c r="Y3558" s="366">
        <f t="shared" si="840"/>
        <v>506.6</v>
      </c>
      <c r="Z3558" s="304">
        <v>0.4</v>
      </c>
      <c r="AA3558" s="304"/>
      <c r="AB3558" s="304"/>
      <c r="AC3558" s="304"/>
      <c r="AD3558" s="366"/>
      <c r="AE3558" s="304"/>
      <c r="AF3558" s="331"/>
      <c r="AG3558" s="304"/>
      <c r="AH3558" s="410">
        <v>7.4015399999999995E-2</v>
      </c>
      <c r="AI3558" s="309">
        <v>0</v>
      </c>
      <c r="AJ3558" s="410">
        <v>552</v>
      </c>
      <c r="AK3558" s="304">
        <f t="shared" si="839"/>
        <v>555</v>
      </c>
      <c r="AL3558" s="363">
        <v>0.43</v>
      </c>
      <c r="AM3558" s="389">
        <f t="shared" si="841"/>
        <v>782</v>
      </c>
      <c r="AN3558" s="304">
        <v>0.4</v>
      </c>
      <c r="AO3558" s="304"/>
      <c r="AP3558" s="304" t="s">
        <v>2964</v>
      </c>
      <c r="AQ3558" s="304"/>
      <c r="AR3558" s="304">
        <v>782</v>
      </c>
      <c r="AS3558" s="304"/>
      <c r="AT3558" s="312"/>
      <c r="AU3558" s="304"/>
      <c r="AV3558" s="304"/>
      <c r="AW3558" s="304"/>
      <c r="AX3558" s="304">
        <v>0</v>
      </c>
      <c r="AY3558" s="304">
        <v>278.8</v>
      </c>
      <c r="AZ3558" s="304">
        <v>850.9</v>
      </c>
      <c r="BA3558" s="304">
        <v>0</v>
      </c>
      <c r="BB3558" s="304">
        <v>278.8</v>
      </c>
      <c r="BC3558" s="304">
        <v>850.9</v>
      </c>
      <c r="BD3558" s="304"/>
      <c r="BE3558" s="304"/>
      <c r="BF3558" s="304"/>
      <c r="BG3558" s="304"/>
      <c r="BH3558" s="304"/>
      <c r="BI3558" s="304"/>
      <c r="BJ3558" s="304">
        <v>1</v>
      </c>
      <c r="BK3558" s="304">
        <v>1</v>
      </c>
      <c r="BL3558" s="304">
        <v>1</v>
      </c>
    </row>
    <row r="3559" spans="1:64" ht="15" hidden="1" customHeight="1" x14ac:dyDescent="0.2">
      <c r="A3559" s="387" t="s">
        <v>5911</v>
      </c>
      <c r="B3559" s="304" t="s">
        <v>5965</v>
      </c>
      <c r="C3559" s="304">
        <v>100021</v>
      </c>
      <c r="D3559" s="349" t="s">
        <v>5032</v>
      </c>
      <c r="E3559" s="304">
        <v>1813</v>
      </c>
      <c r="F3559" s="304"/>
      <c r="G3559" s="324">
        <v>38.03445</v>
      </c>
      <c r="H3559" s="324">
        <v>-122.27016</v>
      </c>
      <c r="I3559" s="324" t="s">
        <v>4990</v>
      </c>
      <c r="J3559" s="368">
        <f>EXP(0.44*LN('V032'!AM3559)+0.33*LN('V032'!Y3559)+0.25*LN('V032'!AJ3559))</f>
        <v>547.85486046383903</v>
      </c>
      <c r="K3559" s="331">
        <f t="shared" si="850"/>
        <v>0.37701591478344787</v>
      </c>
      <c r="L3559" s="304" t="str">
        <f t="shared" si="838"/>
        <v>C</v>
      </c>
      <c r="M3559" s="388" t="s">
        <v>6095</v>
      </c>
      <c r="N3559" s="304"/>
      <c r="O3559" s="304"/>
      <c r="P3559" s="304"/>
      <c r="Q3559" s="309"/>
      <c r="R3559" s="304"/>
      <c r="S3559" s="304"/>
      <c r="T3559" s="304"/>
      <c r="U3559" s="304"/>
      <c r="V3559" s="304"/>
      <c r="W3559" s="48" t="s">
        <v>5943</v>
      </c>
      <c r="X3559" s="304" t="s">
        <v>232</v>
      </c>
      <c r="Y3559" s="366">
        <f t="shared" si="840"/>
        <v>506.6</v>
      </c>
      <c r="Z3559" s="304">
        <v>0.4</v>
      </c>
      <c r="AA3559" s="304"/>
      <c r="AB3559" s="304"/>
      <c r="AC3559" s="304"/>
      <c r="AD3559" s="366"/>
      <c r="AE3559" s="304"/>
      <c r="AF3559" s="331"/>
      <c r="AG3559" s="304"/>
      <c r="AH3559" s="410">
        <v>9.3974499999999999E-3</v>
      </c>
      <c r="AI3559" s="309">
        <v>0</v>
      </c>
      <c r="AJ3559" s="410">
        <v>409</v>
      </c>
      <c r="AK3559" s="304">
        <f t="shared" si="839"/>
        <v>425</v>
      </c>
      <c r="AL3559" s="363">
        <v>0.43</v>
      </c>
      <c r="AM3559" s="389">
        <f t="shared" si="841"/>
        <v>515</v>
      </c>
      <c r="AN3559" s="304">
        <v>0.33</v>
      </c>
      <c r="AO3559" s="304"/>
      <c r="AP3559" s="304" t="s">
        <v>1710</v>
      </c>
      <c r="AQ3559" s="304"/>
      <c r="AR3559" s="304">
        <v>515</v>
      </c>
      <c r="AS3559" s="304"/>
      <c r="AT3559" s="312"/>
      <c r="AU3559" s="304"/>
      <c r="AV3559" s="304"/>
      <c r="AW3559" s="304"/>
      <c r="AX3559" s="304">
        <v>600.5</v>
      </c>
      <c r="AY3559" s="304">
        <v>1398.8</v>
      </c>
      <c r="AZ3559" s="304">
        <v>3398.2</v>
      </c>
      <c r="BA3559" s="304">
        <v>600.5</v>
      </c>
      <c r="BB3559" s="304">
        <v>1398.8</v>
      </c>
      <c r="BC3559" s="304">
        <v>3398.2</v>
      </c>
      <c r="BD3559" s="304"/>
      <c r="BE3559" s="304"/>
      <c r="BF3559" s="304"/>
      <c r="BG3559" s="304"/>
      <c r="BH3559" s="304"/>
      <c r="BI3559" s="304"/>
      <c r="BJ3559" s="304">
        <v>1</v>
      </c>
      <c r="BK3559" s="304">
        <v>1</v>
      </c>
      <c r="BL3559" s="304">
        <v>1</v>
      </c>
    </row>
    <row r="3560" spans="1:64" ht="15" hidden="1" customHeight="1" x14ac:dyDescent="0.2">
      <c r="A3560" s="387" t="s">
        <v>5911</v>
      </c>
      <c r="B3560" s="304" t="s">
        <v>5965</v>
      </c>
      <c r="C3560" s="304">
        <v>100022</v>
      </c>
      <c r="D3560" s="349" t="s">
        <v>5033</v>
      </c>
      <c r="E3560" s="304">
        <v>1817</v>
      </c>
      <c r="F3560" s="304"/>
      <c r="G3560" s="324">
        <v>37.779339999999998</v>
      </c>
      <c r="H3560" s="324">
        <v>-122.486</v>
      </c>
      <c r="I3560" s="324" t="s">
        <v>232</v>
      </c>
      <c r="J3560" s="368">
        <f t="shared" ref="J3560:J3575" si="851">EXP(0.64*LN(AM3560)+0.36*LN(AK3560))</f>
        <v>341.52653999405277</v>
      </c>
      <c r="K3560" s="331">
        <f t="shared" ref="K3560:K3575" si="852">SQRT(0.64*AN3560^2+0.36*AL3560^2)</f>
        <v>0.34696973931454017</v>
      </c>
      <c r="L3560" s="304" t="str">
        <f t="shared" si="838"/>
        <v>D</v>
      </c>
      <c r="M3560" s="388" t="s">
        <v>6088</v>
      </c>
      <c r="N3560" s="304"/>
      <c r="O3560" s="304"/>
      <c r="P3560" s="304"/>
      <c r="Q3560" s="309"/>
      <c r="R3560" s="304"/>
      <c r="S3560" s="304"/>
      <c r="T3560" s="304"/>
      <c r="U3560" s="304"/>
      <c r="V3560" s="304"/>
      <c r="W3560" s="48" t="s">
        <v>4991</v>
      </c>
      <c r="X3560" s="304">
        <v>-999</v>
      </c>
      <c r="Y3560" s="366" t="str">
        <f t="shared" si="840"/>
        <v>-</v>
      </c>
      <c r="Z3560" s="304"/>
      <c r="AA3560" s="304"/>
      <c r="AB3560" s="304"/>
      <c r="AC3560" s="304"/>
      <c r="AD3560" s="366"/>
      <c r="AE3560" s="304"/>
      <c r="AF3560" s="331"/>
      <c r="AG3560" s="304"/>
      <c r="AH3560" s="410">
        <v>2.3283600000000002E-2</v>
      </c>
      <c r="AI3560" s="309">
        <v>0</v>
      </c>
      <c r="AJ3560" s="410">
        <v>381</v>
      </c>
      <c r="AK3560" s="304">
        <f t="shared" si="839"/>
        <v>425</v>
      </c>
      <c r="AL3560" s="363">
        <v>0.43</v>
      </c>
      <c r="AM3560" s="389">
        <f t="shared" si="841"/>
        <v>302</v>
      </c>
      <c r="AN3560" s="304">
        <v>0.28999999999999998</v>
      </c>
      <c r="AO3560" s="304"/>
      <c r="AP3560" s="304" t="s">
        <v>2348</v>
      </c>
      <c r="AQ3560" s="304"/>
      <c r="AR3560" s="304">
        <v>302</v>
      </c>
      <c r="AS3560" s="304"/>
      <c r="AT3560" s="312"/>
      <c r="AU3560" s="304"/>
      <c r="AV3560" s="304"/>
      <c r="AW3560" s="304"/>
      <c r="AX3560" s="304">
        <v>44</v>
      </c>
      <c r="AY3560" s="304">
        <v>271.39999999999998</v>
      </c>
      <c r="AZ3560" s="304">
        <v>843.4</v>
      </c>
      <c r="BA3560" s="304">
        <v>44</v>
      </c>
      <c r="BB3560" s="304">
        <v>271.39999999999998</v>
      </c>
      <c r="BC3560" s="304">
        <v>843.4</v>
      </c>
      <c r="BD3560" s="304"/>
      <c r="BE3560" s="304"/>
      <c r="BF3560" s="304"/>
      <c r="BG3560" s="304"/>
      <c r="BH3560" s="304"/>
      <c r="BI3560" s="304"/>
      <c r="BJ3560" s="304">
        <v>1</v>
      </c>
      <c r="BK3560" s="304">
        <v>1</v>
      </c>
      <c r="BL3560" s="304">
        <v>1</v>
      </c>
    </row>
    <row r="3561" spans="1:64" ht="15" hidden="1" customHeight="1" x14ac:dyDescent="0.2">
      <c r="A3561" s="387" t="s">
        <v>5911</v>
      </c>
      <c r="B3561" s="304" t="s">
        <v>5965</v>
      </c>
      <c r="C3561" s="304">
        <v>100023</v>
      </c>
      <c r="D3561" s="349" t="s">
        <v>5034</v>
      </c>
      <c r="E3561" s="304">
        <v>1818</v>
      </c>
      <c r="F3561" s="304"/>
      <c r="G3561" s="324">
        <v>37.716329999999999</v>
      </c>
      <c r="H3561" s="324">
        <v>-122.43116999999999</v>
      </c>
      <c r="I3561" s="324" t="s">
        <v>232</v>
      </c>
      <c r="J3561" s="368">
        <f t="shared" si="851"/>
        <v>402.25491873481093</v>
      </c>
      <c r="K3561" s="331">
        <f t="shared" si="852"/>
        <v>0.36913412196652856</v>
      </c>
      <c r="L3561" s="304" t="str">
        <f t="shared" si="838"/>
        <v>C</v>
      </c>
      <c r="M3561" s="388" t="s">
        <v>6088</v>
      </c>
      <c r="N3561" s="304"/>
      <c r="O3561" s="304"/>
      <c r="P3561" s="304"/>
      <c r="Q3561" s="309"/>
      <c r="R3561" s="304"/>
      <c r="S3561" s="304"/>
      <c r="T3561" s="304"/>
      <c r="U3561" s="304"/>
      <c r="V3561" s="304"/>
      <c r="W3561" s="48" t="s">
        <v>4991</v>
      </c>
      <c r="X3561" s="304">
        <v>-999</v>
      </c>
      <c r="Y3561" s="366" t="str">
        <f t="shared" si="840"/>
        <v>-</v>
      </c>
      <c r="Z3561" s="304"/>
      <c r="AA3561" s="304"/>
      <c r="AB3561" s="304"/>
      <c r="AC3561" s="304"/>
      <c r="AD3561" s="366"/>
      <c r="AE3561" s="304"/>
      <c r="AF3561" s="331"/>
      <c r="AG3561" s="304"/>
      <c r="AH3561" s="410">
        <v>4.8799299999999997E-2</v>
      </c>
      <c r="AI3561" s="309">
        <v>0</v>
      </c>
      <c r="AJ3561" s="410">
        <v>485</v>
      </c>
      <c r="AK3561" s="304">
        <f t="shared" si="839"/>
        <v>425</v>
      </c>
      <c r="AL3561" s="363">
        <v>0.43</v>
      </c>
      <c r="AM3561" s="389">
        <f t="shared" si="841"/>
        <v>390</v>
      </c>
      <c r="AN3561" s="304">
        <v>0.33</v>
      </c>
      <c r="AO3561" s="304"/>
      <c r="AP3561" s="304" t="s">
        <v>6129</v>
      </c>
      <c r="AQ3561" s="304"/>
      <c r="AR3561" s="304">
        <v>390</v>
      </c>
      <c r="AS3561" s="304"/>
      <c r="AT3561" s="312"/>
      <c r="AU3561" s="304"/>
      <c r="AV3561" s="304"/>
      <c r="AW3561" s="304"/>
      <c r="AX3561" s="304">
        <v>0</v>
      </c>
      <c r="AY3561" s="304">
        <v>279</v>
      </c>
      <c r="AZ3561" s="304">
        <v>881.1</v>
      </c>
      <c r="BA3561" s="304">
        <v>0</v>
      </c>
      <c r="BB3561" s="304">
        <v>279</v>
      </c>
      <c r="BC3561" s="304">
        <v>881.1</v>
      </c>
      <c r="BD3561" s="304"/>
      <c r="BE3561" s="304"/>
      <c r="BF3561" s="304"/>
      <c r="BG3561" s="304"/>
      <c r="BH3561" s="304"/>
      <c r="BI3561" s="304"/>
      <c r="BJ3561" s="304">
        <v>1</v>
      </c>
      <c r="BK3561" s="304">
        <v>1</v>
      </c>
      <c r="BL3561" s="304">
        <v>1</v>
      </c>
    </row>
    <row r="3562" spans="1:64" ht="15" hidden="1" customHeight="1" x14ac:dyDescent="0.2">
      <c r="A3562" s="387" t="s">
        <v>5911</v>
      </c>
      <c r="B3562" s="304" t="s">
        <v>5965</v>
      </c>
      <c r="C3562" s="304">
        <v>100024</v>
      </c>
      <c r="D3562" s="349" t="s">
        <v>5035</v>
      </c>
      <c r="E3562" s="304">
        <v>1819</v>
      </c>
      <c r="F3562" s="304"/>
      <c r="G3562" s="324">
        <v>37.810760000000002</v>
      </c>
      <c r="H3562" s="324">
        <v>-122.29252</v>
      </c>
      <c r="I3562" s="324" t="s">
        <v>232</v>
      </c>
      <c r="J3562" s="368">
        <f t="shared" si="851"/>
        <v>264.97407795879258</v>
      </c>
      <c r="K3562" s="331">
        <f t="shared" si="852"/>
        <v>0.26119724347703216</v>
      </c>
      <c r="L3562" s="304" t="str">
        <f t="shared" si="838"/>
        <v>D</v>
      </c>
      <c r="M3562" s="388" t="s">
        <v>6088</v>
      </c>
      <c r="N3562" s="304"/>
      <c r="O3562" s="304"/>
      <c r="P3562" s="304"/>
      <c r="Q3562" s="309"/>
      <c r="R3562" s="304"/>
      <c r="S3562" s="304"/>
      <c r="T3562" s="304"/>
      <c r="U3562" s="304"/>
      <c r="V3562" s="304"/>
      <c r="W3562" s="48" t="s">
        <v>4991</v>
      </c>
      <c r="X3562" s="304">
        <v>-999</v>
      </c>
      <c r="Y3562" s="366" t="str">
        <f t="shared" si="840"/>
        <v>-</v>
      </c>
      <c r="Z3562" s="304"/>
      <c r="AA3562" s="304"/>
      <c r="AB3562" s="304"/>
      <c r="AC3562" s="304"/>
      <c r="AD3562" s="366"/>
      <c r="AE3562" s="304"/>
      <c r="AF3562" s="331"/>
      <c r="AG3562" s="304"/>
      <c r="AH3562" s="410">
        <v>1.7389300000000001E-3</v>
      </c>
      <c r="AI3562" s="309">
        <v>0</v>
      </c>
      <c r="AJ3562" s="410">
        <v>207</v>
      </c>
      <c r="AK3562" s="304">
        <f t="shared" si="839"/>
        <v>210</v>
      </c>
      <c r="AL3562" s="304">
        <v>0.2</v>
      </c>
      <c r="AM3562" s="389">
        <f t="shared" si="841"/>
        <v>302</v>
      </c>
      <c r="AN3562" s="304">
        <v>0.28999999999999998</v>
      </c>
      <c r="AO3562" s="304"/>
      <c r="AP3562" s="304" t="s">
        <v>2348</v>
      </c>
      <c r="AQ3562" s="304"/>
      <c r="AR3562" s="304">
        <v>302</v>
      </c>
      <c r="AS3562" s="304"/>
      <c r="AT3562" s="312"/>
      <c r="AU3562" s="304"/>
      <c r="AV3562" s="304"/>
      <c r="AW3562" s="304"/>
      <c r="AX3562" s="304">
        <v>146.4</v>
      </c>
      <c r="AY3562" s="304">
        <v>270.89999999999998</v>
      </c>
      <c r="AZ3562" s="304">
        <v>842</v>
      </c>
      <c r="BA3562" s="304">
        <v>146.4</v>
      </c>
      <c r="BB3562" s="304">
        <v>270.89999999999998</v>
      </c>
      <c r="BC3562" s="304">
        <v>842</v>
      </c>
      <c r="BD3562" s="304"/>
      <c r="BE3562" s="304"/>
      <c r="BF3562" s="304"/>
      <c r="BG3562" s="304"/>
      <c r="BH3562" s="304"/>
      <c r="BI3562" s="304"/>
      <c r="BJ3562" s="304">
        <v>1</v>
      </c>
      <c r="BK3562" s="304">
        <v>1</v>
      </c>
      <c r="BL3562" s="304">
        <v>1</v>
      </c>
    </row>
    <row r="3563" spans="1:64" ht="15" hidden="1" customHeight="1" x14ac:dyDescent="0.2">
      <c r="A3563" s="387" t="s">
        <v>5911</v>
      </c>
      <c r="B3563" s="304" t="s">
        <v>5965</v>
      </c>
      <c r="C3563" s="304">
        <v>100025</v>
      </c>
      <c r="D3563" s="349" t="s">
        <v>5036</v>
      </c>
      <c r="E3563" s="304">
        <v>1821</v>
      </c>
      <c r="F3563" s="304"/>
      <c r="G3563" s="324">
        <v>37.7986</v>
      </c>
      <c r="H3563" s="324">
        <v>-122.2684</v>
      </c>
      <c r="I3563" s="324" t="s">
        <v>232</v>
      </c>
      <c r="J3563" s="368">
        <f t="shared" si="851"/>
        <v>290.06504657369032</v>
      </c>
      <c r="K3563" s="331">
        <f t="shared" si="852"/>
        <v>0.34696973931454017</v>
      </c>
      <c r="L3563" s="304" t="str">
        <f t="shared" si="838"/>
        <v>D</v>
      </c>
      <c r="M3563" s="388" t="s">
        <v>6088</v>
      </c>
      <c r="N3563" s="304"/>
      <c r="O3563" s="304"/>
      <c r="P3563" s="304"/>
      <c r="Q3563" s="309"/>
      <c r="R3563" s="304"/>
      <c r="S3563" s="304"/>
      <c r="T3563" s="304"/>
      <c r="U3563" s="304"/>
      <c r="V3563" s="304"/>
      <c r="W3563" s="48" t="s">
        <v>4991</v>
      </c>
      <c r="X3563" s="304">
        <v>-999</v>
      </c>
      <c r="Y3563" s="366" t="str">
        <f t="shared" si="840"/>
        <v>-</v>
      </c>
      <c r="Z3563" s="304"/>
      <c r="AA3563" s="304"/>
      <c r="AB3563" s="304"/>
      <c r="AC3563" s="304"/>
      <c r="AD3563" s="366"/>
      <c r="AE3563" s="304"/>
      <c r="AF3563" s="331"/>
      <c r="AG3563" s="304"/>
      <c r="AH3563" s="410">
        <v>8.6507600000000004E-3</v>
      </c>
      <c r="AI3563" s="309">
        <v>0</v>
      </c>
      <c r="AJ3563" s="410">
        <v>288</v>
      </c>
      <c r="AK3563" s="304">
        <f t="shared" si="839"/>
        <v>270</v>
      </c>
      <c r="AL3563" s="363">
        <v>0.43</v>
      </c>
      <c r="AM3563" s="389">
        <f t="shared" si="841"/>
        <v>302</v>
      </c>
      <c r="AN3563" s="304">
        <v>0.28999999999999998</v>
      </c>
      <c r="AO3563" s="304"/>
      <c r="AP3563" s="304" t="s">
        <v>2348</v>
      </c>
      <c r="AQ3563" s="304"/>
      <c r="AR3563" s="304">
        <v>302</v>
      </c>
      <c r="AS3563" s="304"/>
      <c r="AT3563" s="312"/>
      <c r="AU3563" s="304"/>
      <c r="AV3563" s="304"/>
      <c r="AW3563" s="304"/>
      <c r="AX3563" s="304">
        <v>102.5</v>
      </c>
      <c r="AY3563" s="304">
        <v>278.3</v>
      </c>
      <c r="AZ3563" s="304">
        <v>849.6</v>
      </c>
      <c r="BA3563" s="304">
        <v>102.5</v>
      </c>
      <c r="BB3563" s="304">
        <v>278.3</v>
      </c>
      <c r="BC3563" s="304">
        <v>849.6</v>
      </c>
      <c r="BD3563" s="304"/>
      <c r="BE3563" s="304"/>
      <c r="BF3563" s="304"/>
      <c r="BG3563" s="304"/>
      <c r="BH3563" s="304"/>
      <c r="BI3563" s="304"/>
      <c r="BJ3563" s="304">
        <v>1</v>
      </c>
      <c r="BK3563" s="304">
        <v>1</v>
      </c>
      <c r="BL3563" s="304">
        <v>1</v>
      </c>
    </row>
    <row r="3564" spans="1:64" ht="15" hidden="1" customHeight="1" x14ac:dyDescent="0.2">
      <c r="A3564" s="387" t="s">
        <v>5911</v>
      </c>
      <c r="B3564" s="304" t="s">
        <v>5965</v>
      </c>
      <c r="C3564" s="304">
        <v>100026</v>
      </c>
      <c r="D3564" s="349" t="s">
        <v>5037</v>
      </c>
      <c r="E3564" s="304">
        <v>1824</v>
      </c>
      <c r="F3564" s="304"/>
      <c r="G3564" s="324">
        <v>37.724159999999998</v>
      </c>
      <c r="H3564" s="324">
        <v>-122.44841</v>
      </c>
      <c r="I3564" s="324" t="s">
        <v>232</v>
      </c>
      <c r="J3564" s="368">
        <f t="shared" si="851"/>
        <v>402.25491873481093</v>
      </c>
      <c r="K3564" s="331">
        <f t="shared" si="852"/>
        <v>0.36913412196652856</v>
      </c>
      <c r="L3564" s="304" t="str">
        <f t="shared" si="838"/>
        <v>C</v>
      </c>
      <c r="M3564" s="388" t="s">
        <v>6088</v>
      </c>
      <c r="N3564" s="304"/>
      <c r="O3564" s="304"/>
      <c r="P3564" s="304"/>
      <c r="Q3564" s="309"/>
      <c r="R3564" s="304"/>
      <c r="S3564" s="304"/>
      <c r="T3564" s="304"/>
      <c r="U3564" s="304"/>
      <c r="V3564" s="304"/>
      <c r="W3564" s="48" t="s">
        <v>4991</v>
      </c>
      <c r="X3564" s="304">
        <v>-999</v>
      </c>
      <c r="Y3564" s="366" t="str">
        <f t="shared" si="840"/>
        <v>-</v>
      </c>
      <c r="Z3564" s="304"/>
      <c r="AA3564" s="304"/>
      <c r="AB3564" s="304"/>
      <c r="AC3564" s="304"/>
      <c r="AD3564" s="366"/>
      <c r="AE3564" s="304"/>
      <c r="AF3564" s="331"/>
      <c r="AG3564" s="304"/>
      <c r="AH3564" s="410">
        <v>3.0667799999999999E-2</v>
      </c>
      <c r="AI3564" s="309">
        <v>0</v>
      </c>
      <c r="AJ3564" s="410">
        <v>411</v>
      </c>
      <c r="AK3564" s="304">
        <f t="shared" si="839"/>
        <v>425</v>
      </c>
      <c r="AL3564" s="363">
        <v>0.43</v>
      </c>
      <c r="AM3564" s="389">
        <f t="shared" si="841"/>
        <v>390</v>
      </c>
      <c r="AN3564" s="304">
        <v>0.33</v>
      </c>
      <c r="AO3564" s="304"/>
      <c r="AP3564" s="304" t="s">
        <v>6129</v>
      </c>
      <c r="AQ3564" s="304"/>
      <c r="AR3564" s="304">
        <v>390</v>
      </c>
      <c r="AS3564" s="304"/>
      <c r="AT3564" s="312"/>
      <c r="AU3564" s="304"/>
      <c r="AV3564" s="304"/>
      <c r="AW3564" s="304"/>
      <c r="AX3564" s="304">
        <v>0</v>
      </c>
      <c r="AY3564" s="304">
        <v>271.60000000000002</v>
      </c>
      <c r="AZ3564" s="304">
        <v>873.5</v>
      </c>
      <c r="BA3564" s="304">
        <v>0</v>
      </c>
      <c r="BB3564" s="304">
        <v>271.60000000000002</v>
      </c>
      <c r="BC3564" s="304">
        <v>873.5</v>
      </c>
      <c r="BD3564" s="304"/>
      <c r="BE3564" s="304"/>
      <c r="BF3564" s="304"/>
      <c r="BG3564" s="304"/>
      <c r="BH3564" s="304"/>
      <c r="BI3564" s="304"/>
      <c r="BJ3564" s="304">
        <v>1</v>
      </c>
      <c r="BK3564" s="304">
        <v>1</v>
      </c>
      <c r="BL3564" s="304">
        <v>1</v>
      </c>
    </row>
    <row r="3565" spans="1:64" ht="15" hidden="1" customHeight="1" x14ac:dyDescent="0.2">
      <c r="A3565" s="387" t="s">
        <v>5911</v>
      </c>
      <c r="B3565" s="304" t="s">
        <v>5965</v>
      </c>
      <c r="C3565" s="304">
        <v>100027</v>
      </c>
      <c r="D3565" s="349" t="s">
        <v>5038</v>
      </c>
      <c r="E3565" s="304">
        <v>1825</v>
      </c>
      <c r="F3565" s="304"/>
      <c r="G3565" s="324">
        <v>37.41395</v>
      </c>
      <c r="H3565" s="324">
        <v>-121.87085</v>
      </c>
      <c r="I3565" s="324" t="s">
        <v>232</v>
      </c>
      <c r="J3565" s="368">
        <f t="shared" si="851"/>
        <v>339.95855352360843</v>
      </c>
      <c r="K3565" s="331">
        <f t="shared" si="852"/>
        <v>0.32644141894067302</v>
      </c>
      <c r="L3565" s="304" t="str">
        <f t="shared" si="838"/>
        <v>D</v>
      </c>
      <c r="M3565" s="388" t="s">
        <v>6088</v>
      </c>
      <c r="N3565" s="304"/>
      <c r="O3565" s="304"/>
      <c r="P3565" s="304"/>
      <c r="Q3565" s="309"/>
      <c r="R3565" s="304"/>
      <c r="S3565" s="304"/>
      <c r="T3565" s="304"/>
      <c r="U3565" s="304"/>
      <c r="V3565" s="304"/>
      <c r="W3565" s="48" t="s">
        <v>4991</v>
      </c>
      <c r="X3565" s="304">
        <v>-999</v>
      </c>
      <c r="Y3565" s="366" t="str">
        <f t="shared" si="840"/>
        <v>-</v>
      </c>
      <c r="Z3565" s="304"/>
      <c r="AA3565" s="304"/>
      <c r="AB3565" s="304"/>
      <c r="AC3565" s="304"/>
      <c r="AD3565" s="366"/>
      <c r="AE3565" s="304"/>
      <c r="AF3565" s="331"/>
      <c r="AG3565" s="304"/>
      <c r="AH3565" s="410">
        <v>1.4612699999999999E-2</v>
      </c>
      <c r="AI3565" s="309">
        <v>0</v>
      </c>
      <c r="AJ3565" s="410">
        <v>335</v>
      </c>
      <c r="AK3565" s="304">
        <f t="shared" si="839"/>
        <v>270</v>
      </c>
      <c r="AL3565" s="363">
        <v>0.43</v>
      </c>
      <c r="AM3565" s="389">
        <f t="shared" si="841"/>
        <v>387</v>
      </c>
      <c r="AN3565" s="363">
        <v>0.25</v>
      </c>
      <c r="AO3565" s="304"/>
      <c r="AP3565" s="304" t="s">
        <v>1600</v>
      </c>
      <c r="AQ3565" s="304"/>
      <c r="AR3565" s="304">
        <v>387</v>
      </c>
      <c r="AS3565" s="304"/>
      <c r="AT3565" s="312"/>
      <c r="AU3565" s="304"/>
      <c r="AV3565" s="304"/>
      <c r="AW3565" s="304"/>
      <c r="AX3565" s="304">
        <v>564.20000000000005</v>
      </c>
      <c r="AY3565" s="304">
        <v>1362.9</v>
      </c>
      <c r="AZ3565" s="304">
        <v>3018.9</v>
      </c>
      <c r="BA3565" s="304">
        <v>564.20000000000005</v>
      </c>
      <c r="BB3565" s="304">
        <v>1362.9</v>
      </c>
      <c r="BC3565" s="304">
        <v>3018.9</v>
      </c>
      <c r="BD3565" s="304"/>
      <c r="BE3565" s="304"/>
      <c r="BF3565" s="304"/>
      <c r="BG3565" s="304"/>
      <c r="BH3565" s="304"/>
      <c r="BI3565" s="304"/>
      <c r="BJ3565" s="304">
        <v>1</v>
      </c>
      <c r="BK3565" s="304">
        <v>1</v>
      </c>
      <c r="BL3565" s="304">
        <v>1</v>
      </c>
    </row>
    <row r="3566" spans="1:64" ht="15" hidden="1" customHeight="1" x14ac:dyDescent="0.2">
      <c r="A3566" s="387" t="s">
        <v>5911</v>
      </c>
      <c r="B3566" s="304" t="s">
        <v>5965</v>
      </c>
      <c r="C3566" s="304">
        <v>100028</v>
      </c>
      <c r="D3566" s="349" t="s">
        <v>5039</v>
      </c>
      <c r="E3566" s="304">
        <v>1826</v>
      </c>
      <c r="F3566" s="304"/>
      <c r="G3566" s="324">
        <v>37.680599999999998</v>
      </c>
      <c r="H3566" s="324">
        <v>-121.92098</v>
      </c>
      <c r="I3566" s="324" t="s">
        <v>232</v>
      </c>
      <c r="J3566" s="368">
        <f t="shared" si="851"/>
        <v>415.45241263941909</v>
      </c>
      <c r="K3566" s="331">
        <f t="shared" si="852"/>
        <v>0.32644141894067302</v>
      </c>
      <c r="L3566" s="304" t="str">
        <f t="shared" si="838"/>
        <v>C</v>
      </c>
      <c r="M3566" s="388" t="s">
        <v>6088</v>
      </c>
      <c r="N3566" s="304"/>
      <c r="O3566" s="304"/>
      <c r="P3566" s="304"/>
      <c r="Q3566" s="309"/>
      <c r="R3566" s="304"/>
      <c r="S3566" s="304"/>
      <c r="T3566" s="304"/>
      <c r="U3566" s="304"/>
      <c r="V3566" s="304"/>
      <c r="W3566" s="48" t="s">
        <v>4991</v>
      </c>
      <c r="X3566" s="304">
        <v>-999</v>
      </c>
      <c r="Y3566" s="366" t="str">
        <f t="shared" si="840"/>
        <v>-</v>
      </c>
      <c r="Z3566" s="304"/>
      <c r="AA3566" s="304"/>
      <c r="AB3566" s="304"/>
      <c r="AC3566" s="304"/>
      <c r="AD3566" s="366"/>
      <c r="AE3566" s="304"/>
      <c r="AF3566" s="331"/>
      <c r="AG3566" s="304"/>
      <c r="AH3566" s="410">
        <v>5.7116100000000003E-2</v>
      </c>
      <c r="AI3566" s="309">
        <v>0.11892899999999999</v>
      </c>
      <c r="AJ3566" s="410">
        <v>509</v>
      </c>
      <c r="AK3566" s="304">
        <f t="shared" si="839"/>
        <v>555</v>
      </c>
      <c r="AL3566" s="363">
        <v>0.43</v>
      </c>
      <c r="AM3566" s="389">
        <f t="shared" si="841"/>
        <v>353</v>
      </c>
      <c r="AN3566" s="363">
        <v>0.25</v>
      </c>
      <c r="AO3566" s="304"/>
      <c r="AP3566" s="304" t="s">
        <v>6113</v>
      </c>
      <c r="AQ3566" s="304"/>
      <c r="AR3566" s="304">
        <v>280</v>
      </c>
      <c r="AS3566" s="304"/>
      <c r="AT3566" s="309">
        <v>353</v>
      </c>
      <c r="AU3566" s="304"/>
      <c r="AV3566" s="304"/>
      <c r="AW3566" s="304"/>
      <c r="AX3566" s="304">
        <v>595.1</v>
      </c>
      <c r="AY3566" s="304">
        <v>1395.9</v>
      </c>
      <c r="AZ3566" s="304">
        <v>3394.1</v>
      </c>
      <c r="BA3566" s="304">
        <v>595.1</v>
      </c>
      <c r="BB3566" s="304">
        <v>1395.9</v>
      </c>
      <c r="BC3566" s="304">
        <v>3394.1</v>
      </c>
      <c r="BD3566" s="304"/>
      <c r="BE3566" s="304"/>
      <c r="BF3566" s="304"/>
      <c r="BG3566" s="304"/>
      <c r="BH3566" s="304"/>
      <c r="BI3566" s="304"/>
      <c r="BJ3566" s="304">
        <v>1</v>
      </c>
      <c r="BK3566" s="304">
        <v>1</v>
      </c>
      <c r="BL3566" s="304">
        <v>1</v>
      </c>
    </row>
    <row r="3567" spans="1:64" ht="15" hidden="1" customHeight="1" x14ac:dyDescent="0.2">
      <c r="A3567" s="387" t="s">
        <v>5911</v>
      </c>
      <c r="B3567" s="304" t="s">
        <v>5965</v>
      </c>
      <c r="C3567" s="304">
        <v>100029</v>
      </c>
      <c r="D3567" s="349" t="s">
        <v>5040</v>
      </c>
      <c r="E3567" s="304">
        <v>1827</v>
      </c>
      <c r="F3567" s="304"/>
      <c r="G3567" s="324">
        <v>37.860590000000002</v>
      </c>
      <c r="H3567" s="324">
        <v>-122.29327000000001</v>
      </c>
      <c r="I3567" s="324" t="s">
        <v>232</v>
      </c>
      <c r="J3567" s="368">
        <f t="shared" si="851"/>
        <v>339.95855352360843</v>
      </c>
      <c r="K3567" s="331">
        <f t="shared" si="852"/>
        <v>0.32644141894067302</v>
      </c>
      <c r="L3567" s="304" t="str">
        <f t="shared" si="838"/>
        <v>D</v>
      </c>
      <c r="M3567" s="388" t="s">
        <v>6088</v>
      </c>
      <c r="N3567" s="304"/>
      <c r="O3567" s="304"/>
      <c r="P3567" s="304"/>
      <c r="Q3567" s="309"/>
      <c r="R3567" s="304"/>
      <c r="S3567" s="304"/>
      <c r="T3567" s="304"/>
      <c r="U3567" s="304"/>
      <c r="V3567" s="304"/>
      <c r="W3567" s="48" t="s">
        <v>4991</v>
      </c>
      <c r="X3567" s="304">
        <v>-999</v>
      </c>
      <c r="Y3567" s="366" t="str">
        <f t="shared" si="840"/>
        <v>-</v>
      </c>
      <c r="Z3567" s="304"/>
      <c r="AA3567" s="304"/>
      <c r="AB3567" s="304"/>
      <c r="AC3567" s="304"/>
      <c r="AD3567" s="366"/>
      <c r="AE3567" s="304"/>
      <c r="AF3567" s="331"/>
      <c r="AG3567" s="304"/>
      <c r="AH3567" s="410">
        <v>1.39176E-2</v>
      </c>
      <c r="AI3567" s="309">
        <v>0</v>
      </c>
      <c r="AJ3567" s="410">
        <v>329</v>
      </c>
      <c r="AK3567" s="304">
        <f t="shared" si="839"/>
        <v>270</v>
      </c>
      <c r="AL3567" s="363">
        <v>0.43</v>
      </c>
      <c r="AM3567" s="389">
        <f t="shared" si="841"/>
        <v>387</v>
      </c>
      <c r="AN3567" s="363">
        <v>0.25</v>
      </c>
      <c r="AO3567" s="304"/>
      <c r="AP3567" s="304" t="s">
        <v>1600</v>
      </c>
      <c r="AQ3567" s="304"/>
      <c r="AR3567" s="304">
        <v>387</v>
      </c>
      <c r="AS3567" s="304"/>
      <c r="AT3567" s="312"/>
      <c r="AU3567" s="304"/>
      <c r="AV3567" s="304"/>
      <c r="AW3567" s="304"/>
      <c r="AX3567" s="304">
        <v>117.2</v>
      </c>
      <c r="AY3567" s="304">
        <v>293.10000000000002</v>
      </c>
      <c r="AZ3567" s="304">
        <v>864.7</v>
      </c>
      <c r="BA3567" s="304">
        <v>117.2</v>
      </c>
      <c r="BB3567" s="304">
        <v>293.10000000000002</v>
      </c>
      <c r="BC3567" s="304">
        <v>864.7</v>
      </c>
      <c r="BD3567" s="304"/>
      <c r="BE3567" s="304"/>
      <c r="BF3567" s="304"/>
      <c r="BG3567" s="304"/>
      <c r="BH3567" s="304"/>
      <c r="BI3567" s="304"/>
      <c r="BJ3567" s="304">
        <v>1</v>
      </c>
      <c r="BK3567" s="304">
        <v>1</v>
      </c>
      <c r="BL3567" s="304">
        <v>1</v>
      </c>
    </row>
    <row r="3568" spans="1:64" ht="15" hidden="1" customHeight="1" x14ac:dyDescent="0.2">
      <c r="A3568" s="387" t="s">
        <v>5911</v>
      </c>
      <c r="B3568" s="304" t="s">
        <v>5965</v>
      </c>
      <c r="C3568" s="304">
        <v>100030</v>
      </c>
      <c r="D3568" s="349" t="s">
        <v>5041</v>
      </c>
      <c r="E3568" s="304">
        <v>1828</v>
      </c>
      <c r="F3568" s="304"/>
      <c r="G3568" s="324">
        <v>37.858350000000002</v>
      </c>
      <c r="H3568" s="324">
        <v>-122.25252</v>
      </c>
      <c r="I3568" s="324" t="s">
        <v>232</v>
      </c>
      <c r="J3568" s="368">
        <f t="shared" si="851"/>
        <v>440.63652290033957</v>
      </c>
      <c r="K3568" s="331">
        <f t="shared" si="852"/>
        <v>0.32644141894067302</v>
      </c>
      <c r="L3568" s="304" t="str">
        <f t="shared" si="838"/>
        <v>C</v>
      </c>
      <c r="M3568" s="388" t="s">
        <v>6088</v>
      </c>
      <c r="N3568" s="304"/>
      <c r="O3568" s="304"/>
      <c r="P3568" s="304"/>
      <c r="Q3568" s="309"/>
      <c r="R3568" s="304"/>
      <c r="S3568" s="304"/>
      <c r="T3568" s="304"/>
      <c r="U3568" s="304"/>
      <c r="V3568" s="304"/>
      <c r="W3568" s="48" t="s">
        <v>4991</v>
      </c>
      <c r="X3568" s="304">
        <v>-999</v>
      </c>
      <c r="Y3568" s="366" t="str">
        <f t="shared" si="840"/>
        <v>-</v>
      </c>
      <c r="Z3568" s="304"/>
      <c r="AA3568" s="304"/>
      <c r="AB3568" s="304"/>
      <c r="AC3568" s="304"/>
      <c r="AD3568" s="366"/>
      <c r="AE3568" s="304"/>
      <c r="AF3568" s="331"/>
      <c r="AG3568" s="304"/>
      <c r="AH3568" s="410">
        <v>5.883E-2</v>
      </c>
      <c r="AI3568" s="309">
        <v>0</v>
      </c>
      <c r="AJ3568" s="410">
        <v>513</v>
      </c>
      <c r="AK3568" s="304">
        <f t="shared" si="839"/>
        <v>555</v>
      </c>
      <c r="AL3568" s="363">
        <v>0.43</v>
      </c>
      <c r="AM3568" s="389">
        <f t="shared" si="841"/>
        <v>387</v>
      </c>
      <c r="AN3568" s="363">
        <v>0.25</v>
      </c>
      <c r="AO3568" s="304"/>
      <c r="AP3568" s="304" t="s">
        <v>1600</v>
      </c>
      <c r="AQ3568" s="304"/>
      <c r="AR3568" s="304">
        <v>387</v>
      </c>
      <c r="AS3568" s="304"/>
      <c r="AT3568" s="312"/>
      <c r="AU3568" s="304"/>
      <c r="AV3568" s="304"/>
      <c r="AW3568" s="304"/>
      <c r="AX3568" s="304">
        <v>22</v>
      </c>
      <c r="AY3568" s="304">
        <v>271.60000000000002</v>
      </c>
      <c r="AZ3568" s="304">
        <v>873.6</v>
      </c>
      <c r="BA3568" s="304">
        <v>22</v>
      </c>
      <c r="BB3568" s="304">
        <v>271.60000000000002</v>
      </c>
      <c r="BC3568" s="304">
        <v>873.6</v>
      </c>
      <c r="BD3568" s="304"/>
      <c r="BE3568" s="304"/>
      <c r="BF3568" s="304"/>
      <c r="BG3568" s="304"/>
      <c r="BH3568" s="304"/>
      <c r="BI3568" s="304"/>
      <c r="BJ3568" s="304">
        <v>1</v>
      </c>
      <c r="BK3568" s="304">
        <v>1</v>
      </c>
      <c r="BL3568" s="304">
        <v>1</v>
      </c>
    </row>
    <row r="3569" spans="1:64" ht="15" hidden="1" customHeight="1" x14ac:dyDescent="0.2">
      <c r="A3569" s="387" t="s">
        <v>5911</v>
      </c>
      <c r="B3569" s="304" t="s">
        <v>5965</v>
      </c>
      <c r="C3569" s="304">
        <v>100031</v>
      </c>
      <c r="D3569" s="349" t="s">
        <v>5042</v>
      </c>
      <c r="E3569" s="304">
        <v>1830</v>
      </c>
      <c r="F3569" s="304"/>
      <c r="G3569" s="324">
        <v>37.374180000000003</v>
      </c>
      <c r="H3569" s="324">
        <v>-122.07810000000001</v>
      </c>
      <c r="I3569" s="324" t="s">
        <v>232</v>
      </c>
      <c r="J3569" s="368">
        <f t="shared" si="851"/>
        <v>320.52858516844788</v>
      </c>
      <c r="K3569" s="331">
        <f t="shared" si="852"/>
        <v>0.32644141894067302</v>
      </c>
      <c r="L3569" s="304" t="str">
        <f t="shared" si="838"/>
        <v>D</v>
      </c>
      <c r="M3569" s="388" t="s">
        <v>6088</v>
      </c>
      <c r="N3569" s="304"/>
      <c r="O3569" s="304"/>
      <c r="P3569" s="304"/>
      <c r="Q3569" s="309"/>
      <c r="R3569" s="304"/>
      <c r="S3569" s="304"/>
      <c r="T3569" s="304"/>
      <c r="U3569" s="304"/>
      <c r="V3569" s="304"/>
      <c r="W3569" s="48" t="s">
        <v>4991</v>
      </c>
      <c r="X3569" s="304">
        <v>-999</v>
      </c>
      <c r="Y3569" s="366" t="str">
        <f t="shared" si="840"/>
        <v>-</v>
      </c>
      <c r="Z3569" s="304"/>
      <c r="AA3569" s="304"/>
      <c r="AB3569" s="304"/>
      <c r="AC3569" s="304"/>
      <c r="AD3569" s="366"/>
      <c r="AE3569" s="304"/>
      <c r="AF3569" s="331"/>
      <c r="AG3569" s="304"/>
      <c r="AH3569" s="410">
        <v>9.1878800000000007E-3</v>
      </c>
      <c r="AI3569" s="309">
        <v>2.9622600000000002E-2</v>
      </c>
      <c r="AJ3569" s="410">
        <v>293</v>
      </c>
      <c r="AK3569" s="304">
        <f t="shared" si="839"/>
        <v>270</v>
      </c>
      <c r="AL3569" s="363">
        <v>0.43</v>
      </c>
      <c r="AM3569" s="389">
        <f t="shared" si="841"/>
        <v>353</v>
      </c>
      <c r="AN3569" s="363">
        <v>0.25</v>
      </c>
      <c r="AO3569" s="304"/>
      <c r="AP3569" s="304" t="s">
        <v>6113</v>
      </c>
      <c r="AQ3569" s="304"/>
      <c r="AR3569" s="304">
        <v>280</v>
      </c>
      <c r="AS3569" s="304"/>
      <c r="AT3569" s="309">
        <v>353</v>
      </c>
      <c r="AU3569" s="304"/>
      <c r="AV3569" s="304"/>
      <c r="AW3569" s="304"/>
      <c r="AX3569" s="304">
        <v>594.1</v>
      </c>
      <c r="AY3569" s="304">
        <v>997.5</v>
      </c>
      <c r="AZ3569" s="304">
        <v>997.5</v>
      </c>
      <c r="BA3569" s="304">
        <v>594.1</v>
      </c>
      <c r="BB3569" s="304">
        <v>997.5</v>
      </c>
      <c r="BC3569" s="304">
        <v>997.5</v>
      </c>
      <c r="BD3569" s="304"/>
      <c r="BE3569" s="304"/>
      <c r="BF3569" s="304"/>
      <c r="BG3569" s="304"/>
      <c r="BH3569" s="304"/>
      <c r="BI3569" s="304"/>
      <c r="BJ3569" s="304">
        <v>1</v>
      </c>
      <c r="BK3569" s="304">
        <v>1</v>
      </c>
      <c r="BL3569" s="304">
        <v>1</v>
      </c>
    </row>
    <row r="3570" spans="1:64" ht="15" hidden="1" customHeight="1" x14ac:dyDescent="0.2">
      <c r="A3570" s="387" t="s">
        <v>5911</v>
      </c>
      <c r="B3570" s="304" t="s">
        <v>5965</v>
      </c>
      <c r="C3570" s="304">
        <v>100032</v>
      </c>
      <c r="D3570" s="349" t="s">
        <v>5043</v>
      </c>
      <c r="E3570" s="304">
        <v>1831</v>
      </c>
      <c r="F3570" s="304"/>
      <c r="G3570" s="324">
        <v>37.364080000000001</v>
      </c>
      <c r="H3570" s="324">
        <v>-122.01817</v>
      </c>
      <c r="I3570" s="324" t="s">
        <v>232</v>
      </c>
      <c r="J3570" s="368">
        <f t="shared" si="851"/>
        <v>339.95855352360843</v>
      </c>
      <c r="K3570" s="331">
        <f t="shared" si="852"/>
        <v>0.32644141894067302</v>
      </c>
      <c r="L3570" s="304" t="str">
        <f t="shared" si="838"/>
        <v>D</v>
      </c>
      <c r="M3570" s="388" t="s">
        <v>6088</v>
      </c>
      <c r="N3570" s="304"/>
      <c r="O3570" s="304"/>
      <c r="P3570" s="304"/>
      <c r="Q3570" s="309"/>
      <c r="R3570" s="304"/>
      <c r="S3570" s="304"/>
      <c r="T3570" s="304"/>
      <c r="U3570" s="304"/>
      <c r="V3570" s="304"/>
      <c r="W3570" s="48" t="s">
        <v>4991</v>
      </c>
      <c r="X3570" s="304">
        <v>-999</v>
      </c>
      <c r="Y3570" s="366" t="str">
        <f t="shared" si="840"/>
        <v>-</v>
      </c>
      <c r="Z3570" s="304"/>
      <c r="AA3570" s="304"/>
      <c r="AB3570" s="304"/>
      <c r="AC3570" s="304"/>
      <c r="AD3570" s="366"/>
      <c r="AE3570" s="304"/>
      <c r="AF3570" s="331"/>
      <c r="AG3570" s="304"/>
      <c r="AH3570" s="410">
        <v>9.2936100000000008E-3</v>
      </c>
      <c r="AI3570" s="309">
        <v>0</v>
      </c>
      <c r="AJ3570" s="410">
        <v>293</v>
      </c>
      <c r="AK3570" s="304">
        <f t="shared" si="839"/>
        <v>270</v>
      </c>
      <c r="AL3570" s="363">
        <v>0.43</v>
      </c>
      <c r="AM3570" s="389">
        <f t="shared" si="841"/>
        <v>387</v>
      </c>
      <c r="AN3570" s="363">
        <v>0.25</v>
      </c>
      <c r="AO3570" s="304"/>
      <c r="AP3570" s="304" t="s">
        <v>1600</v>
      </c>
      <c r="AQ3570" s="304"/>
      <c r="AR3570" s="304">
        <v>387</v>
      </c>
      <c r="AS3570" s="304"/>
      <c r="AT3570" s="312"/>
      <c r="AU3570" s="304"/>
      <c r="AV3570" s="304"/>
      <c r="AW3570" s="304"/>
      <c r="AX3570" s="304">
        <v>571.70000000000005</v>
      </c>
      <c r="AY3570" s="304">
        <v>1121.3</v>
      </c>
      <c r="AZ3570" s="304">
        <v>1121.3</v>
      </c>
      <c r="BA3570" s="304">
        <v>571.70000000000005</v>
      </c>
      <c r="BB3570" s="304">
        <v>1121.3</v>
      </c>
      <c r="BC3570" s="304">
        <v>1121.3</v>
      </c>
      <c r="BD3570" s="304"/>
      <c r="BE3570" s="304"/>
      <c r="BF3570" s="304"/>
      <c r="BG3570" s="304"/>
      <c r="BH3570" s="304"/>
      <c r="BI3570" s="304"/>
      <c r="BJ3570" s="304">
        <v>1</v>
      </c>
      <c r="BK3570" s="304">
        <v>1</v>
      </c>
      <c r="BL3570" s="304">
        <v>1</v>
      </c>
    </row>
    <row r="3571" spans="1:64" ht="15" hidden="1" customHeight="1" x14ac:dyDescent="0.2">
      <c r="A3571" s="387" t="s">
        <v>5911</v>
      </c>
      <c r="B3571" s="304" t="s">
        <v>5965</v>
      </c>
      <c r="C3571" s="304">
        <v>100033</v>
      </c>
      <c r="D3571" s="349" t="s">
        <v>5044</v>
      </c>
      <c r="E3571" s="304">
        <v>1834</v>
      </c>
      <c r="F3571" s="304"/>
      <c r="G3571" s="324">
        <v>37.425490000000003</v>
      </c>
      <c r="H3571" s="324">
        <v>-122.07772</v>
      </c>
      <c r="I3571" s="324" t="s">
        <v>232</v>
      </c>
      <c r="J3571" s="368">
        <f t="shared" si="851"/>
        <v>267.21489271224613</v>
      </c>
      <c r="K3571" s="331">
        <f t="shared" si="852"/>
        <v>0.23323807579381203</v>
      </c>
      <c r="L3571" s="304" t="str">
        <f t="shared" si="838"/>
        <v>D</v>
      </c>
      <c r="M3571" s="388" t="s">
        <v>6088</v>
      </c>
      <c r="N3571" s="304"/>
      <c r="O3571" s="304"/>
      <c r="P3571" s="304"/>
      <c r="Q3571" s="309"/>
      <c r="R3571" s="304"/>
      <c r="S3571" s="304"/>
      <c r="T3571" s="304"/>
      <c r="U3571" s="304"/>
      <c r="V3571" s="304"/>
      <c r="W3571" s="48" t="s">
        <v>4991</v>
      </c>
      <c r="X3571" s="304">
        <v>-999</v>
      </c>
      <c r="Y3571" s="366" t="str">
        <f t="shared" si="840"/>
        <v>-</v>
      </c>
      <c r="Z3571" s="304"/>
      <c r="AA3571" s="304"/>
      <c r="AB3571" s="304"/>
      <c r="AC3571" s="304"/>
      <c r="AD3571" s="366"/>
      <c r="AE3571" s="304"/>
      <c r="AF3571" s="331"/>
      <c r="AG3571" s="304"/>
      <c r="AH3571" s="410">
        <v>1.7536400000000001E-3</v>
      </c>
      <c r="AI3571" s="309">
        <v>8.2133199999999996E-3</v>
      </c>
      <c r="AJ3571" s="410">
        <v>207</v>
      </c>
      <c r="AK3571" s="304">
        <f t="shared" si="839"/>
        <v>210</v>
      </c>
      <c r="AL3571" s="304">
        <v>0.2</v>
      </c>
      <c r="AM3571" s="389">
        <f t="shared" si="841"/>
        <v>306</v>
      </c>
      <c r="AN3571" s="363">
        <v>0.25</v>
      </c>
      <c r="AO3571" s="304"/>
      <c r="AP3571" s="304" t="s">
        <v>6113</v>
      </c>
      <c r="AQ3571" s="304"/>
      <c r="AR3571" s="304">
        <v>280</v>
      </c>
      <c r="AS3571" s="304"/>
      <c r="AT3571" s="309">
        <v>306</v>
      </c>
      <c r="AU3571" s="304"/>
      <c r="AV3571" s="304"/>
      <c r="AW3571" s="304"/>
      <c r="AX3571" s="304">
        <v>395.4</v>
      </c>
      <c r="AY3571" s="304">
        <v>395.4</v>
      </c>
      <c r="AZ3571" s="304">
        <v>842</v>
      </c>
      <c r="BA3571" s="304">
        <v>395.4</v>
      </c>
      <c r="BB3571" s="304">
        <v>395.4</v>
      </c>
      <c r="BC3571" s="304">
        <v>842</v>
      </c>
      <c r="BD3571" s="304"/>
      <c r="BE3571" s="304"/>
      <c r="BF3571" s="304"/>
      <c r="BG3571" s="304"/>
      <c r="BH3571" s="304"/>
      <c r="BI3571" s="304"/>
      <c r="BJ3571" s="304">
        <v>1</v>
      </c>
      <c r="BK3571" s="304">
        <v>1</v>
      </c>
      <c r="BL3571" s="304">
        <v>1</v>
      </c>
    </row>
    <row r="3572" spans="1:64" ht="15" hidden="1" customHeight="1" x14ac:dyDescent="0.2">
      <c r="A3572" s="387" t="s">
        <v>5911</v>
      </c>
      <c r="B3572" s="304" t="s">
        <v>5965</v>
      </c>
      <c r="C3572" s="304">
        <v>100034</v>
      </c>
      <c r="D3572" s="349" t="s">
        <v>5045</v>
      </c>
      <c r="E3572" s="304">
        <v>1837</v>
      </c>
      <c r="F3572" s="304"/>
      <c r="G3572" s="324">
        <v>37.232939999999999</v>
      </c>
      <c r="H3572" s="324">
        <v>-121.77186</v>
      </c>
      <c r="I3572" s="324" t="s">
        <v>232</v>
      </c>
      <c r="J3572" s="368">
        <f t="shared" si="851"/>
        <v>339.95855352360843</v>
      </c>
      <c r="K3572" s="331">
        <f t="shared" si="852"/>
        <v>0.32644141894067302</v>
      </c>
      <c r="L3572" s="304" t="str">
        <f t="shared" si="838"/>
        <v>D</v>
      </c>
      <c r="M3572" s="388" t="s">
        <v>6088</v>
      </c>
      <c r="N3572" s="304"/>
      <c r="O3572" s="304"/>
      <c r="P3572" s="304"/>
      <c r="Q3572" s="309"/>
      <c r="R3572" s="304"/>
      <c r="S3572" s="304"/>
      <c r="T3572" s="304"/>
      <c r="U3572" s="304"/>
      <c r="V3572" s="304"/>
      <c r="W3572" s="48" t="s">
        <v>4991</v>
      </c>
      <c r="X3572" s="304">
        <v>-999</v>
      </c>
      <c r="Y3572" s="366" t="str">
        <f t="shared" si="840"/>
        <v>-</v>
      </c>
      <c r="Z3572" s="304"/>
      <c r="AA3572" s="304"/>
      <c r="AB3572" s="304"/>
      <c r="AC3572" s="304"/>
      <c r="AD3572" s="366"/>
      <c r="AE3572" s="304"/>
      <c r="AF3572" s="331"/>
      <c r="AG3572" s="304"/>
      <c r="AH3572" s="410">
        <v>5.7368999999999996E-3</v>
      </c>
      <c r="AI3572" s="309">
        <v>0</v>
      </c>
      <c r="AJ3572" s="410">
        <v>261</v>
      </c>
      <c r="AK3572" s="304">
        <f t="shared" si="839"/>
        <v>270</v>
      </c>
      <c r="AL3572" s="363">
        <v>0.43</v>
      </c>
      <c r="AM3572" s="389">
        <f t="shared" si="841"/>
        <v>387</v>
      </c>
      <c r="AN3572" s="363">
        <v>0.25</v>
      </c>
      <c r="AO3572" s="304"/>
      <c r="AP3572" s="304" t="s">
        <v>1600</v>
      </c>
      <c r="AQ3572" s="304"/>
      <c r="AR3572" s="304">
        <v>387</v>
      </c>
      <c r="AS3572" s="304"/>
      <c r="AT3572" s="312"/>
      <c r="AU3572" s="304"/>
      <c r="AV3572" s="304"/>
      <c r="AW3572" s="304"/>
      <c r="AX3572" s="304">
        <v>293.60000000000002</v>
      </c>
      <c r="AY3572" s="304">
        <v>293.60000000000002</v>
      </c>
      <c r="AZ3572" s="304">
        <v>866.1</v>
      </c>
      <c r="BA3572" s="304">
        <v>293.60000000000002</v>
      </c>
      <c r="BB3572" s="304">
        <v>293.60000000000002</v>
      </c>
      <c r="BC3572" s="304">
        <v>866.1</v>
      </c>
      <c r="BD3572" s="304"/>
      <c r="BE3572" s="304"/>
      <c r="BF3572" s="304"/>
      <c r="BG3572" s="304"/>
      <c r="BH3572" s="304"/>
      <c r="BI3572" s="304"/>
      <c r="BJ3572" s="304">
        <v>1</v>
      </c>
      <c r="BK3572" s="304">
        <v>1</v>
      </c>
      <c r="BL3572" s="304">
        <v>1</v>
      </c>
    </row>
    <row r="3573" spans="1:64" ht="15" hidden="1" customHeight="1" x14ac:dyDescent="0.2">
      <c r="A3573" s="387" t="s">
        <v>5911</v>
      </c>
      <c r="B3573" s="304" t="s">
        <v>5965</v>
      </c>
      <c r="C3573" s="304">
        <v>100035</v>
      </c>
      <c r="D3573" s="349" t="s">
        <v>5046</v>
      </c>
      <c r="E3573" s="304">
        <v>1838</v>
      </c>
      <c r="F3573" s="304"/>
      <c r="G3573" s="324">
        <v>37.383319999999998</v>
      </c>
      <c r="H3573" s="324">
        <v>-121.91088000000001</v>
      </c>
      <c r="I3573" s="324" t="s">
        <v>232</v>
      </c>
      <c r="J3573" s="368">
        <f t="shared" si="851"/>
        <v>267.21489271224613</v>
      </c>
      <c r="K3573" s="331">
        <f t="shared" si="852"/>
        <v>0.32644141894067302</v>
      </c>
      <c r="L3573" s="304" t="str">
        <f t="shared" si="838"/>
        <v>D</v>
      </c>
      <c r="M3573" s="388" t="s">
        <v>6088</v>
      </c>
      <c r="N3573" s="304"/>
      <c r="O3573" s="304"/>
      <c r="P3573" s="304"/>
      <c r="Q3573" s="309"/>
      <c r="R3573" s="304"/>
      <c r="S3573" s="304"/>
      <c r="T3573" s="304"/>
      <c r="U3573" s="304"/>
      <c r="V3573" s="304"/>
      <c r="W3573" s="48" t="s">
        <v>4991</v>
      </c>
      <c r="X3573" s="304">
        <v>-999</v>
      </c>
      <c r="Y3573" s="366" t="str">
        <f t="shared" si="840"/>
        <v>-</v>
      </c>
      <c r="Z3573" s="304"/>
      <c r="AA3573" s="304"/>
      <c r="AB3573" s="304"/>
      <c r="AC3573" s="304"/>
      <c r="AD3573" s="366"/>
      <c r="AE3573" s="304"/>
      <c r="AF3573" s="331"/>
      <c r="AG3573" s="304"/>
      <c r="AH3573" s="410">
        <v>2.9194500000000001E-3</v>
      </c>
      <c r="AI3573" s="309">
        <v>1.3417399999999999E-2</v>
      </c>
      <c r="AJ3573" s="410">
        <v>229</v>
      </c>
      <c r="AK3573" s="304">
        <f t="shared" si="839"/>
        <v>210</v>
      </c>
      <c r="AL3573" s="363">
        <v>0.43</v>
      </c>
      <c r="AM3573" s="389">
        <f t="shared" si="841"/>
        <v>306</v>
      </c>
      <c r="AN3573" s="363">
        <v>0.25</v>
      </c>
      <c r="AO3573" s="304"/>
      <c r="AP3573" s="304" t="s">
        <v>6113</v>
      </c>
      <c r="AQ3573" s="304"/>
      <c r="AR3573" s="304">
        <v>280</v>
      </c>
      <c r="AS3573" s="304"/>
      <c r="AT3573" s="309">
        <v>306</v>
      </c>
      <c r="AU3573" s="304"/>
      <c r="AV3573" s="304"/>
      <c r="AW3573" s="304"/>
      <c r="AX3573" s="304">
        <v>615.5</v>
      </c>
      <c r="AY3573" s="304">
        <v>1267.7</v>
      </c>
      <c r="AZ3573" s="304">
        <v>1267.7</v>
      </c>
      <c r="BA3573" s="304">
        <v>615.5</v>
      </c>
      <c r="BB3573" s="304">
        <v>1267.7</v>
      </c>
      <c r="BC3573" s="304">
        <v>1267.7</v>
      </c>
      <c r="BD3573" s="304"/>
      <c r="BE3573" s="304"/>
      <c r="BF3573" s="304"/>
      <c r="BG3573" s="304"/>
      <c r="BH3573" s="304"/>
      <c r="BI3573" s="304"/>
      <c r="BJ3573" s="304">
        <v>1</v>
      </c>
      <c r="BK3573" s="304">
        <v>1</v>
      </c>
      <c r="BL3573" s="304">
        <v>1</v>
      </c>
    </row>
    <row r="3574" spans="1:64" ht="15" hidden="1" customHeight="1" x14ac:dyDescent="0.2">
      <c r="A3574" s="387" t="s">
        <v>5911</v>
      </c>
      <c r="B3574" s="304" t="s">
        <v>5965</v>
      </c>
      <c r="C3574" s="304">
        <v>100036</v>
      </c>
      <c r="D3574" s="349" t="s">
        <v>5047</v>
      </c>
      <c r="E3574" s="304">
        <v>1839</v>
      </c>
      <c r="F3574" s="304"/>
      <c r="G3574" s="324">
        <v>37.28537</v>
      </c>
      <c r="H3574" s="324">
        <v>-121.93602</v>
      </c>
      <c r="I3574" s="324" t="s">
        <v>232</v>
      </c>
      <c r="J3574" s="368">
        <f t="shared" si="851"/>
        <v>292.51804892331859</v>
      </c>
      <c r="K3574" s="331">
        <f t="shared" si="852"/>
        <v>0.32644141894067302</v>
      </c>
      <c r="L3574" s="304" t="str">
        <f t="shared" si="838"/>
        <v>D</v>
      </c>
      <c r="M3574" s="388" t="s">
        <v>6088</v>
      </c>
      <c r="N3574" s="304"/>
      <c r="O3574" s="304"/>
      <c r="P3574" s="304"/>
      <c r="Q3574" s="309"/>
      <c r="R3574" s="304"/>
      <c r="S3574" s="304"/>
      <c r="T3574" s="304"/>
      <c r="U3574" s="304"/>
      <c r="V3574" s="304"/>
      <c r="W3574" s="48" t="s">
        <v>4991</v>
      </c>
      <c r="X3574" s="304">
        <v>-999</v>
      </c>
      <c r="Y3574" s="366" t="str">
        <f t="shared" si="840"/>
        <v>-</v>
      </c>
      <c r="Z3574" s="304"/>
      <c r="AA3574" s="304"/>
      <c r="AB3574" s="304"/>
      <c r="AC3574" s="304"/>
      <c r="AD3574" s="366"/>
      <c r="AE3574" s="304"/>
      <c r="AF3574" s="331"/>
      <c r="AG3574" s="304"/>
      <c r="AH3574" s="410">
        <v>5.0927200000000002E-3</v>
      </c>
      <c r="AI3574" s="309">
        <v>1.9690099999999999E-2</v>
      </c>
      <c r="AJ3574" s="410">
        <v>255</v>
      </c>
      <c r="AK3574" s="304">
        <f t="shared" si="839"/>
        <v>270</v>
      </c>
      <c r="AL3574" s="363">
        <v>0.43</v>
      </c>
      <c r="AM3574" s="389">
        <f t="shared" si="841"/>
        <v>306</v>
      </c>
      <c r="AN3574" s="363">
        <v>0.25</v>
      </c>
      <c r="AO3574" s="304"/>
      <c r="AP3574" s="304" t="s">
        <v>6113</v>
      </c>
      <c r="AQ3574" s="304"/>
      <c r="AR3574" s="304">
        <v>280</v>
      </c>
      <c r="AS3574" s="304"/>
      <c r="AT3574" s="309">
        <v>306</v>
      </c>
      <c r="AU3574" s="304"/>
      <c r="AV3574" s="304"/>
      <c r="AW3574" s="304"/>
      <c r="AX3574" s="304">
        <v>601.5</v>
      </c>
      <c r="AY3574" s="304">
        <v>1401</v>
      </c>
      <c r="AZ3574" s="304">
        <v>1445</v>
      </c>
      <c r="BA3574" s="304">
        <v>601.5</v>
      </c>
      <c r="BB3574" s="304">
        <v>1401</v>
      </c>
      <c r="BC3574" s="304">
        <v>1445</v>
      </c>
      <c r="BD3574" s="304"/>
      <c r="BE3574" s="304"/>
      <c r="BF3574" s="304"/>
      <c r="BG3574" s="304"/>
      <c r="BH3574" s="304"/>
      <c r="BI3574" s="304"/>
      <c r="BJ3574" s="304">
        <v>1</v>
      </c>
      <c r="BK3574" s="304">
        <v>1</v>
      </c>
      <c r="BL3574" s="304">
        <v>1</v>
      </c>
    </row>
    <row r="3575" spans="1:64" ht="15" hidden="1" customHeight="1" x14ac:dyDescent="0.2">
      <c r="A3575" s="387" t="s">
        <v>5911</v>
      </c>
      <c r="B3575" s="304" t="s">
        <v>5965</v>
      </c>
      <c r="C3575" s="304">
        <v>100037</v>
      </c>
      <c r="D3575" s="349" t="s">
        <v>5048</v>
      </c>
      <c r="E3575" s="304">
        <v>1841</v>
      </c>
      <c r="F3575" s="304"/>
      <c r="G3575" s="324">
        <v>37.358339999999998</v>
      </c>
      <c r="H3575" s="324">
        <v>-121.97775</v>
      </c>
      <c r="I3575" s="324" t="s">
        <v>232</v>
      </c>
      <c r="J3575" s="368">
        <f t="shared" si="851"/>
        <v>292.51804892331859</v>
      </c>
      <c r="K3575" s="331">
        <f t="shared" si="852"/>
        <v>0.32644141894067302</v>
      </c>
      <c r="L3575" s="304" t="str">
        <f t="shared" si="838"/>
        <v>D</v>
      </c>
      <c r="M3575" s="388" t="s">
        <v>6088</v>
      </c>
      <c r="N3575" s="304"/>
      <c r="O3575" s="304"/>
      <c r="P3575" s="304"/>
      <c r="Q3575" s="309"/>
      <c r="R3575" s="304"/>
      <c r="S3575" s="304"/>
      <c r="T3575" s="304"/>
      <c r="U3575" s="304"/>
      <c r="V3575" s="304"/>
      <c r="W3575" s="48" t="s">
        <v>4991</v>
      </c>
      <c r="X3575" s="304">
        <v>-999</v>
      </c>
      <c r="Y3575" s="366" t="str">
        <f t="shared" si="840"/>
        <v>-</v>
      </c>
      <c r="Z3575" s="304"/>
      <c r="AA3575" s="304"/>
      <c r="AB3575" s="304"/>
      <c r="AC3575" s="304"/>
      <c r="AD3575" s="366"/>
      <c r="AE3575" s="304"/>
      <c r="AF3575" s="331"/>
      <c r="AG3575" s="304"/>
      <c r="AH3575" s="410">
        <v>4.5201800000000004E-3</v>
      </c>
      <c r="AI3575" s="309">
        <v>1.7397199999999998E-2</v>
      </c>
      <c r="AJ3575" s="410">
        <v>249</v>
      </c>
      <c r="AK3575" s="304">
        <f t="shared" si="839"/>
        <v>270</v>
      </c>
      <c r="AL3575" s="363">
        <v>0.43</v>
      </c>
      <c r="AM3575" s="389">
        <f t="shared" si="841"/>
        <v>306</v>
      </c>
      <c r="AN3575" s="363">
        <v>0.25</v>
      </c>
      <c r="AO3575" s="304"/>
      <c r="AP3575" s="304" t="s">
        <v>6113</v>
      </c>
      <c r="AQ3575" s="304"/>
      <c r="AR3575" s="304">
        <v>280</v>
      </c>
      <c r="AS3575" s="304"/>
      <c r="AT3575" s="309">
        <v>306</v>
      </c>
      <c r="AU3575" s="304"/>
      <c r="AV3575" s="304"/>
      <c r="AW3575" s="304"/>
      <c r="AX3575" s="304">
        <v>623</v>
      </c>
      <c r="AY3575" s="304">
        <v>1026</v>
      </c>
      <c r="AZ3575" s="304">
        <v>1026</v>
      </c>
      <c r="BA3575" s="304">
        <v>623</v>
      </c>
      <c r="BB3575" s="304">
        <v>1026</v>
      </c>
      <c r="BC3575" s="304">
        <v>1026</v>
      </c>
      <c r="BD3575" s="304"/>
      <c r="BE3575" s="304"/>
      <c r="BF3575" s="304"/>
      <c r="BG3575" s="304"/>
      <c r="BH3575" s="304"/>
      <c r="BI3575" s="304"/>
      <c r="BJ3575" s="304">
        <v>1</v>
      </c>
      <c r="BK3575" s="304">
        <v>1</v>
      </c>
      <c r="BL3575" s="304">
        <v>1</v>
      </c>
    </row>
    <row r="3576" spans="1:64" ht="15" hidden="1" customHeight="1" x14ac:dyDescent="0.2">
      <c r="A3576" s="387" t="s">
        <v>5911</v>
      </c>
      <c r="B3576" s="304" t="s">
        <v>5965</v>
      </c>
      <c r="C3576" s="304">
        <v>100038</v>
      </c>
      <c r="D3576" s="349" t="s">
        <v>5049</v>
      </c>
      <c r="E3576" s="304">
        <v>1842</v>
      </c>
      <c r="F3576" s="304"/>
      <c r="G3576" s="324">
        <v>37.68873</v>
      </c>
      <c r="H3576" s="324">
        <v>-121.78351000000001</v>
      </c>
      <c r="I3576" s="324" t="s">
        <v>4990</v>
      </c>
      <c r="J3576" s="368">
        <f>EXP(0.44*LN('V032'!AM3576)+0.33*LN('V032'!Y3576)+0.25*LN('V032'!AJ3576))</f>
        <v>423.16232092902169</v>
      </c>
      <c r="K3576" s="331">
        <f>SQRT(0.44*AN3576^2+0.3*Z3576^2+0.25*AL3576^2)</f>
        <v>0.34889110048839023</v>
      </c>
      <c r="L3576" s="304" t="str">
        <f t="shared" si="838"/>
        <v>C</v>
      </c>
      <c r="M3576" s="388" t="s">
        <v>6095</v>
      </c>
      <c r="N3576" s="304"/>
      <c r="O3576" s="304"/>
      <c r="P3576" s="304"/>
      <c r="Q3576" s="309"/>
      <c r="R3576" s="304"/>
      <c r="S3576" s="304"/>
      <c r="T3576" s="304"/>
      <c r="U3576" s="304"/>
      <c r="V3576" s="304"/>
      <c r="W3576" s="48" t="s">
        <v>5943</v>
      </c>
      <c r="X3576" s="304" t="s">
        <v>232</v>
      </c>
      <c r="Y3576" s="366">
        <f t="shared" si="840"/>
        <v>506.6</v>
      </c>
      <c r="Z3576" s="304">
        <v>0.4</v>
      </c>
      <c r="AA3576" s="304"/>
      <c r="AB3576" s="304"/>
      <c r="AC3576" s="304"/>
      <c r="AD3576" s="366"/>
      <c r="AE3576" s="304"/>
      <c r="AF3576" s="331"/>
      <c r="AG3576" s="304"/>
      <c r="AH3576" s="410">
        <v>8.1602099999999993E-3</v>
      </c>
      <c r="AI3576" s="309">
        <v>2.66885E-2</v>
      </c>
      <c r="AJ3576" s="410">
        <v>283</v>
      </c>
      <c r="AK3576" s="304">
        <f t="shared" si="839"/>
        <v>270</v>
      </c>
      <c r="AL3576" s="363">
        <v>0.43</v>
      </c>
      <c r="AM3576" s="389">
        <f t="shared" si="841"/>
        <v>353</v>
      </c>
      <c r="AN3576" s="363">
        <v>0.25</v>
      </c>
      <c r="AO3576" s="304"/>
      <c r="AP3576" s="304" t="s">
        <v>6113</v>
      </c>
      <c r="AQ3576" s="304"/>
      <c r="AR3576" s="304">
        <v>280</v>
      </c>
      <c r="AS3576" s="304"/>
      <c r="AT3576" s="309">
        <v>353</v>
      </c>
      <c r="AU3576" s="304"/>
      <c r="AV3576" s="304"/>
      <c r="AW3576" s="304"/>
      <c r="AX3576" s="304">
        <v>581</v>
      </c>
      <c r="AY3576" s="304">
        <v>1375.3</v>
      </c>
      <c r="AZ3576" s="304">
        <v>3331.7</v>
      </c>
      <c r="BA3576" s="304">
        <v>581</v>
      </c>
      <c r="BB3576" s="304">
        <v>1375.3</v>
      </c>
      <c r="BC3576" s="304">
        <v>3331.7</v>
      </c>
      <c r="BD3576" s="304"/>
      <c r="BE3576" s="304"/>
      <c r="BF3576" s="304"/>
      <c r="BG3576" s="304"/>
      <c r="BH3576" s="304"/>
      <c r="BI3576" s="304"/>
      <c r="BJ3576" s="304">
        <v>1</v>
      </c>
      <c r="BK3576" s="304">
        <v>1</v>
      </c>
      <c r="BL3576" s="304">
        <v>1</v>
      </c>
    </row>
    <row r="3577" spans="1:64" ht="15" hidden="1" customHeight="1" x14ac:dyDescent="0.2">
      <c r="A3577" s="387" t="s">
        <v>5911</v>
      </c>
      <c r="B3577" s="304" t="s">
        <v>5965</v>
      </c>
      <c r="C3577" s="304">
        <v>100039</v>
      </c>
      <c r="D3577" s="349" t="s">
        <v>5050</v>
      </c>
      <c r="E3577" s="304">
        <v>1843</v>
      </c>
      <c r="F3577" s="304"/>
      <c r="G3577" s="324">
        <v>37.726880000000001</v>
      </c>
      <c r="H3577" s="324">
        <v>-122.15092</v>
      </c>
      <c r="I3577" s="324" t="s">
        <v>232</v>
      </c>
      <c r="J3577" s="368">
        <f t="shared" ref="J3577:J3582" si="853">EXP(0.64*LN(AM3577)+0.36*LN(AK3577))</f>
        <v>320.52858516844788</v>
      </c>
      <c r="K3577" s="331">
        <f t="shared" ref="K3577:K3582" si="854">SQRT(0.64*AN3577^2+0.36*AL3577^2)</f>
        <v>0.32644141894067302</v>
      </c>
      <c r="L3577" s="304" t="str">
        <f t="shared" si="838"/>
        <v>D</v>
      </c>
      <c r="M3577" s="388" t="s">
        <v>6088</v>
      </c>
      <c r="N3577" s="304"/>
      <c r="O3577" s="304"/>
      <c r="P3577" s="304"/>
      <c r="Q3577" s="309"/>
      <c r="R3577" s="304"/>
      <c r="S3577" s="304"/>
      <c r="T3577" s="304"/>
      <c r="U3577" s="304"/>
      <c r="V3577" s="304"/>
      <c r="W3577" s="48" t="s">
        <v>4991</v>
      </c>
      <c r="X3577" s="304">
        <v>-999</v>
      </c>
      <c r="Y3577" s="366" t="str">
        <f t="shared" si="840"/>
        <v>-</v>
      </c>
      <c r="Z3577" s="304"/>
      <c r="AA3577" s="304"/>
      <c r="AB3577" s="304"/>
      <c r="AC3577" s="304"/>
      <c r="AD3577" s="366"/>
      <c r="AE3577" s="304"/>
      <c r="AF3577" s="331"/>
      <c r="AG3577" s="304"/>
      <c r="AH3577" s="410">
        <v>4.8006999999999998E-3</v>
      </c>
      <c r="AI3577" s="309">
        <v>2.10066E-2</v>
      </c>
      <c r="AJ3577" s="410">
        <v>252</v>
      </c>
      <c r="AK3577" s="304">
        <f t="shared" si="839"/>
        <v>270</v>
      </c>
      <c r="AL3577" s="363">
        <v>0.43</v>
      </c>
      <c r="AM3577" s="389">
        <f t="shared" si="841"/>
        <v>353</v>
      </c>
      <c r="AN3577" s="363">
        <v>0.25</v>
      </c>
      <c r="AO3577" s="304"/>
      <c r="AP3577" s="304" t="s">
        <v>6113</v>
      </c>
      <c r="AQ3577" s="304"/>
      <c r="AR3577" s="304">
        <v>280</v>
      </c>
      <c r="AS3577" s="304"/>
      <c r="AT3577" s="309">
        <v>353</v>
      </c>
      <c r="AU3577" s="304"/>
      <c r="AV3577" s="304"/>
      <c r="AW3577" s="304"/>
      <c r="AX3577" s="304">
        <v>197.9</v>
      </c>
      <c r="AY3577" s="304">
        <v>271.2</v>
      </c>
      <c r="AZ3577" s="304">
        <v>872.1</v>
      </c>
      <c r="BA3577" s="304">
        <v>197.9</v>
      </c>
      <c r="BB3577" s="304">
        <v>271.2</v>
      </c>
      <c r="BC3577" s="304">
        <v>872.1</v>
      </c>
      <c r="BD3577" s="304"/>
      <c r="BE3577" s="304"/>
      <c r="BF3577" s="304"/>
      <c r="BG3577" s="304"/>
      <c r="BH3577" s="304"/>
      <c r="BI3577" s="304"/>
      <c r="BJ3577" s="304">
        <v>1</v>
      </c>
      <c r="BK3577" s="304">
        <v>1</v>
      </c>
      <c r="BL3577" s="304">
        <v>1</v>
      </c>
    </row>
    <row r="3578" spans="1:64" ht="15" hidden="1" customHeight="1" x14ac:dyDescent="0.2">
      <c r="A3578" s="387" t="s">
        <v>5911</v>
      </c>
      <c r="B3578" s="304" t="s">
        <v>5965</v>
      </c>
      <c r="C3578" s="304">
        <v>100040</v>
      </c>
      <c r="D3578" s="349" t="s">
        <v>5051</v>
      </c>
      <c r="E3578" s="304">
        <v>1844</v>
      </c>
      <c r="F3578" s="304"/>
      <c r="G3578" s="324">
        <v>37.885199999999998</v>
      </c>
      <c r="H3578" s="324">
        <v>-122.03216999999999</v>
      </c>
      <c r="I3578" s="324" t="s">
        <v>232</v>
      </c>
      <c r="J3578" s="368">
        <f t="shared" si="853"/>
        <v>377.39472561358309</v>
      </c>
      <c r="K3578" s="331">
        <f t="shared" si="854"/>
        <v>0.32644141894067302</v>
      </c>
      <c r="L3578" s="304" t="str">
        <f t="shared" si="838"/>
        <v>C</v>
      </c>
      <c r="M3578" s="388" t="s">
        <v>6088</v>
      </c>
      <c r="N3578" s="304"/>
      <c r="O3578" s="304"/>
      <c r="P3578" s="304"/>
      <c r="Q3578" s="309"/>
      <c r="R3578" s="304"/>
      <c r="S3578" s="304"/>
      <c r="T3578" s="304"/>
      <c r="U3578" s="304"/>
      <c r="V3578" s="304"/>
      <c r="W3578" s="48" t="s">
        <v>4991</v>
      </c>
      <c r="X3578" s="304">
        <v>-999</v>
      </c>
      <c r="Y3578" s="366" t="str">
        <f t="shared" si="840"/>
        <v>-</v>
      </c>
      <c r="Z3578" s="304"/>
      <c r="AA3578" s="304"/>
      <c r="AB3578" s="304"/>
      <c r="AC3578" s="304"/>
      <c r="AD3578" s="366"/>
      <c r="AE3578" s="304"/>
      <c r="AF3578" s="331"/>
      <c r="AG3578" s="304"/>
      <c r="AH3578" s="410">
        <v>2.3517900000000001E-2</v>
      </c>
      <c r="AI3578" s="309">
        <v>6.3659499999999994E-2</v>
      </c>
      <c r="AJ3578" s="410">
        <v>382</v>
      </c>
      <c r="AK3578" s="304">
        <f t="shared" si="839"/>
        <v>425</v>
      </c>
      <c r="AL3578" s="363">
        <v>0.43</v>
      </c>
      <c r="AM3578" s="389">
        <f t="shared" si="841"/>
        <v>353</v>
      </c>
      <c r="AN3578" s="363">
        <v>0.25</v>
      </c>
      <c r="AO3578" s="304"/>
      <c r="AP3578" s="304" t="s">
        <v>4980</v>
      </c>
      <c r="AQ3578" s="304"/>
      <c r="AR3578" s="304">
        <v>349</v>
      </c>
      <c r="AS3578" s="304"/>
      <c r="AT3578" s="309">
        <v>353</v>
      </c>
      <c r="AU3578" s="304"/>
      <c r="AV3578" s="304"/>
      <c r="AW3578" s="304"/>
      <c r="AX3578" s="304">
        <v>572.70000000000005</v>
      </c>
      <c r="AY3578" s="304">
        <v>1424.3</v>
      </c>
      <c r="AZ3578" s="304">
        <v>3377.3</v>
      </c>
      <c r="BA3578" s="304">
        <v>572.70000000000005</v>
      </c>
      <c r="BB3578" s="304">
        <v>1424.3</v>
      </c>
      <c r="BC3578" s="304">
        <v>3377.3</v>
      </c>
      <c r="BD3578" s="304"/>
      <c r="BE3578" s="304"/>
      <c r="BF3578" s="304"/>
      <c r="BG3578" s="304"/>
      <c r="BH3578" s="304"/>
      <c r="BI3578" s="304"/>
      <c r="BJ3578" s="304">
        <v>1</v>
      </c>
      <c r="BK3578" s="304">
        <v>1</v>
      </c>
      <c r="BL3578" s="304">
        <v>1</v>
      </c>
    </row>
    <row r="3579" spans="1:64" ht="15" hidden="1" customHeight="1" x14ac:dyDescent="0.2">
      <c r="A3579" s="387" t="s">
        <v>5911</v>
      </c>
      <c r="B3579" s="304" t="s">
        <v>5965</v>
      </c>
      <c r="C3579" s="304">
        <v>100041</v>
      </c>
      <c r="D3579" s="349" t="s">
        <v>5052</v>
      </c>
      <c r="E3579" s="304">
        <v>1846</v>
      </c>
      <c r="F3579" s="304"/>
      <c r="G3579" s="324">
        <v>37.942149999999998</v>
      </c>
      <c r="H3579" s="324">
        <v>-121.93047</v>
      </c>
      <c r="I3579" s="324" t="s">
        <v>232</v>
      </c>
      <c r="J3579" s="368">
        <f t="shared" si="853"/>
        <v>529.05655604056767</v>
      </c>
      <c r="K3579" s="331">
        <f t="shared" si="854"/>
        <v>0.41105230810688803</v>
      </c>
      <c r="L3579" s="304" t="str">
        <f t="shared" si="838"/>
        <v>C</v>
      </c>
      <c r="M3579" s="388" t="s">
        <v>6088</v>
      </c>
      <c r="N3579" s="304"/>
      <c r="O3579" s="304"/>
      <c r="P3579" s="304"/>
      <c r="Q3579" s="309"/>
      <c r="R3579" s="304"/>
      <c r="S3579" s="304"/>
      <c r="T3579" s="304"/>
      <c r="U3579" s="304"/>
      <c r="V3579" s="304"/>
      <c r="W3579" s="48" t="s">
        <v>4991</v>
      </c>
      <c r="X3579" s="304">
        <v>-999</v>
      </c>
      <c r="Y3579" s="366" t="str">
        <f t="shared" si="840"/>
        <v>-</v>
      </c>
      <c r="Z3579" s="304"/>
      <c r="AA3579" s="304"/>
      <c r="AB3579" s="304"/>
      <c r="AC3579" s="304"/>
      <c r="AD3579" s="366"/>
      <c r="AE3579" s="304"/>
      <c r="AF3579" s="331"/>
      <c r="AG3579" s="304"/>
      <c r="AH3579" s="410">
        <v>8.9039699999999999E-2</v>
      </c>
      <c r="AI3579" s="309">
        <v>0</v>
      </c>
      <c r="AJ3579" s="410">
        <v>592</v>
      </c>
      <c r="AK3579" s="304">
        <f t="shared" si="839"/>
        <v>555</v>
      </c>
      <c r="AL3579" s="363">
        <v>0.43</v>
      </c>
      <c r="AM3579" s="389">
        <f t="shared" si="841"/>
        <v>515</v>
      </c>
      <c r="AN3579" s="304">
        <v>0.4</v>
      </c>
      <c r="AO3579" s="304"/>
      <c r="AP3579" s="304" t="s">
        <v>6124</v>
      </c>
      <c r="AQ3579" s="304"/>
      <c r="AR3579" s="304">
        <v>515</v>
      </c>
      <c r="AS3579" s="304"/>
      <c r="AT3579" s="312"/>
      <c r="AU3579" s="304"/>
      <c r="AV3579" s="304"/>
      <c r="AW3579" s="304"/>
      <c r="AX3579" s="304">
        <v>316.10000000000002</v>
      </c>
      <c r="AY3579" s="304">
        <v>720.5</v>
      </c>
      <c r="AZ3579" s="304">
        <v>2720.2</v>
      </c>
      <c r="BA3579" s="304">
        <v>316.10000000000002</v>
      </c>
      <c r="BB3579" s="304">
        <v>720.5</v>
      </c>
      <c r="BC3579" s="304">
        <v>2720.2</v>
      </c>
      <c r="BD3579" s="304"/>
      <c r="BE3579" s="304"/>
      <c r="BF3579" s="304"/>
      <c r="BG3579" s="304"/>
      <c r="BH3579" s="304"/>
      <c r="BI3579" s="304"/>
      <c r="BJ3579" s="304">
        <v>1</v>
      </c>
      <c r="BK3579" s="304">
        <v>1</v>
      </c>
      <c r="BL3579" s="304">
        <v>1</v>
      </c>
    </row>
    <row r="3580" spans="1:64" ht="15" hidden="1" customHeight="1" x14ac:dyDescent="0.2">
      <c r="A3580" s="387" t="s">
        <v>5911</v>
      </c>
      <c r="B3580" s="304" t="s">
        <v>5965</v>
      </c>
      <c r="C3580" s="304">
        <v>100042</v>
      </c>
      <c r="D3580" s="349" t="s">
        <v>5053</v>
      </c>
      <c r="E3580" s="304">
        <v>1847</v>
      </c>
      <c r="F3580" s="304"/>
      <c r="G3580" s="324">
        <v>38.012990000000002</v>
      </c>
      <c r="H3580" s="324">
        <v>-122.13415999999999</v>
      </c>
      <c r="I3580" s="324" t="s">
        <v>232</v>
      </c>
      <c r="J3580" s="368">
        <f t="shared" si="853"/>
        <v>465.23106326620513</v>
      </c>
      <c r="K3580" s="331">
        <f t="shared" si="854"/>
        <v>0.32644141894067302</v>
      </c>
      <c r="L3580" s="304" t="str">
        <f t="shared" si="838"/>
        <v>C</v>
      </c>
      <c r="M3580" s="388" t="s">
        <v>6088</v>
      </c>
      <c r="N3580" s="304"/>
      <c r="O3580" s="304"/>
      <c r="P3580" s="304"/>
      <c r="Q3580" s="309"/>
      <c r="R3580" s="304"/>
      <c r="S3580" s="304"/>
      <c r="T3580" s="304"/>
      <c r="U3580" s="304"/>
      <c r="V3580" s="304"/>
      <c r="W3580" s="48" t="s">
        <v>4991</v>
      </c>
      <c r="X3580" s="304">
        <v>-999</v>
      </c>
      <c r="Y3580" s="366" t="str">
        <f t="shared" si="840"/>
        <v>-</v>
      </c>
      <c r="Z3580" s="304"/>
      <c r="AA3580" s="304"/>
      <c r="AB3580" s="304"/>
      <c r="AC3580" s="304"/>
      <c r="AD3580" s="366"/>
      <c r="AE3580" s="304"/>
      <c r="AF3580" s="331"/>
      <c r="AG3580" s="304"/>
      <c r="AH3580" s="410">
        <v>7.6872599999999999E-2</v>
      </c>
      <c r="AI3580" s="309">
        <v>0.11102000000000001</v>
      </c>
      <c r="AJ3580" s="410">
        <v>760</v>
      </c>
      <c r="AK3580" s="304">
        <f t="shared" si="839"/>
        <v>760</v>
      </c>
      <c r="AL3580" s="363">
        <v>0.43</v>
      </c>
      <c r="AM3580" s="389">
        <f t="shared" si="841"/>
        <v>353</v>
      </c>
      <c r="AN3580" s="363">
        <v>0.25</v>
      </c>
      <c r="AO3580" s="304"/>
      <c r="AP3580" s="304" t="s">
        <v>4980</v>
      </c>
      <c r="AQ3580" s="304"/>
      <c r="AR3580" s="304">
        <v>349</v>
      </c>
      <c r="AS3580" s="304"/>
      <c r="AT3580" s="309">
        <v>353</v>
      </c>
      <c r="AU3580" s="304"/>
      <c r="AV3580" s="304"/>
      <c r="AW3580" s="304"/>
      <c r="AX3580" s="304">
        <v>600.4</v>
      </c>
      <c r="AY3580" s="304">
        <v>1398.6</v>
      </c>
      <c r="AZ3580" s="304">
        <v>3046.2</v>
      </c>
      <c r="BA3580" s="304">
        <v>600.4</v>
      </c>
      <c r="BB3580" s="304">
        <v>1398.6</v>
      </c>
      <c r="BC3580" s="304">
        <v>3046.2</v>
      </c>
      <c r="BD3580" s="304"/>
      <c r="BE3580" s="304"/>
      <c r="BF3580" s="304"/>
      <c r="BG3580" s="304"/>
      <c r="BH3580" s="304"/>
      <c r="BI3580" s="304"/>
      <c r="BJ3580" s="304">
        <v>1</v>
      </c>
      <c r="BK3580" s="304">
        <v>1</v>
      </c>
      <c r="BL3580" s="304">
        <v>1</v>
      </c>
    </row>
    <row r="3581" spans="1:64" ht="15" hidden="1" customHeight="1" x14ac:dyDescent="0.2">
      <c r="A3581" s="387" t="s">
        <v>5911</v>
      </c>
      <c r="B3581" s="304" t="s">
        <v>5965</v>
      </c>
      <c r="C3581" s="304">
        <v>100043</v>
      </c>
      <c r="D3581" s="349" t="s">
        <v>5054</v>
      </c>
      <c r="E3581" s="304">
        <v>1865</v>
      </c>
      <c r="F3581" s="304"/>
      <c r="G3581" s="324">
        <v>36.883110000000002</v>
      </c>
      <c r="H3581" s="324">
        <v>-121.3908</v>
      </c>
      <c r="I3581" s="324" t="s">
        <v>214</v>
      </c>
      <c r="J3581" s="368">
        <f t="shared" si="853"/>
        <v>292.51804892331859</v>
      </c>
      <c r="K3581" s="331">
        <f t="shared" si="854"/>
        <v>0.32644141894067302</v>
      </c>
      <c r="L3581" s="304" t="str">
        <f t="shared" si="838"/>
        <v>D</v>
      </c>
      <c r="M3581" s="388" t="s">
        <v>6088</v>
      </c>
      <c r="N3581" s="304"/>
      <c r="O3581" s="304"/>
      <c r="P3581" s="304"/>
      <c r="Q3581" s="309"/>
      <c r="R3581" s="304"/>
      <c r="S3581" s="304"/>
      <c r="T3581" s="304"/>
      <c r="U3581" s="304"/>
      <c r="V3581" s="304"/>
      <c r="W3581" s="48" t="s">
        <v>4661</v>
      </c>
      <c r="X3581" s="304">
        <v>-999</v>
      </c>
      <c r="Y3581" s="366" t="str">
        <f t="shared" si="840"/>
        <v>-</v>
      </c>
      <c r="Z3581" s="304"/>
      <c r="AA3581" s="304"/>
      <c r="AB3581" s="304"/>
      <c r="AC3581" s="304"/>
      <c r="AD3581" s="366"/>
      <c r="AE3581" s="304"/>
      <c r="AF3581" s="331"/>
      <c r="AG3581" s="304"/>
      <c r="AH3581" s="410">
        <v>4.8974800000000001E-3</v>
      </c>
      <c r="AI3581" s="309">
        <v>1.96046E-2</v>
      </c>
      <c r="AJ3581" s="410">
        <v>253</v>
      </c>
      <c r="AK3581" s="304">
        <f t="shared" si="839"/>
        <v>270</v>
      </c>
      <c r="AL3581" s="363">
        <v>0.43</v>
      </c>
      <c r="AM3581" s="389">
        <f t="shared" si="841"/>
        <v>306</v>
      </c>
      <c r="AN3581" s="363">
        <v>0.25</v>
      </c>
      <c r="AO3581" s="304"/>
      <c r="AP3581" s="304" t="s">
        <v>6113</v>
      </c>
      <c r="AQ3581" s="304"/>
      <c r="AR3581" s="304">
        <v>280</v>
      </c>
      <c r="AS3581" s="304"/>
      <c r="AT3581" s="309">
        <v>306</v>
      </c>
      <c r="AU3581" s="304"/>
      <c r="AV3581" s="304"/>
      <c r="AW3581" s="304"/>
      <c r="AX3581" s="304">
        <v>499.3</v>
      </c>
      <c r="AY3581" s="304">
        <v>1027.9000000000001</v>
      </c>
      <c r="AZ3581" s="304">
        <v>2129.1999999999998</v>
      </c>
      <c r="BA3581" s="304">
        <v>499.3</v>
      </c>
      <c r="BB3581" s="304">
        <v>1027.9000000000001</v>
      </c>
      <c r="BC3581" s="304">
        <v>2129.1999999999998</v>
      </c>
      <c r="BD3581" s="304"/>
      <c r="BE3581" s="304"/>
      <c r="BF3581" s="304"/>
      <c r="BG3581" s="304"/>
      <c r="BH3581" s="304"/>
      <c r="BI3581" s="304"/>
      <c r="BJ3581" s="304">
        <v>1</v>
      </c>
      <c r="BK3581" s="304">
        <v>1</v>
      </c>
      <c r="BL3581" s="304">
        <v>1</v>
      </c>
    </row>
    <row r="3582" spans="1:64" ht="15" hidden="1" customHeight="1" x14ac:dyDescent="0.2">
      <c r="A3582" s="387" t="s">
        <v>5911</v>
      </c>
      <c r="B3582" s="304" t="s">
        <v>5965</v>
      </c>
      <c r="C3582" s="304">
        <v>100044</v>
      </c>
      <c r="D3582" s="349" t="s">
        <v>5055</v>
      </c>
      <c r="E3582" s="304" t="s">
        <v>5056</v>
      </c>
      <c r="F3582" s="304"/>
      <c r="G3582" s="324">
        <v>37.953969999999998</v>
      </c>
      <c r="H3582" s="324">
        <v>-121.86554</v>
      </c>
      <c r="I3582" s="324" t="s">
        <v>1905</v>
      </c>
      <c r="J3582" s="368">
        <f t="shared" si="853"/>
        <v>480.5921153099419</v>
      </c>
      <c r="K3582" s="331">
        <f t="shared" si="854"/>
        <v>0.36913412196652856</v>
      </c>
      <c r="L3582" s="304" t="str">
        <f t="shared" si="838"/>
        <v>C</v>
      </c>
      <c r="M3582" s="388" t="s">
        <v>6088</v>
      </c>
      <c r="N3582" s="304"/>
      <c r="O3582" s="304"/>
      <c r="P3582" s="304"/>
      <c r="Q3582" s="309"/>
      <c r="R3582" s="304"/>
      <c r="S3582" s="304"/>
      <c r="T3582" s="304"/>
      <c r="U3582" s="304"/>
      <c r="V3582" s="304"/>
      <c r="W3582" s="390" t="s">
        <v>5946</v>
      </c>
      <c r="X3582" s="304">
        <v>-999</v>
      </c>
      <c r="Y3582" s="366" t="str">
        <f t="shared" si="840"/>
        <v>-</v>
      </c>
      <c r="Z3582" s="304"/>
      <c r="AA3582" s="304"/>
      <c r="AB3582" s="304"/>
      <c r="AC3582" s="304"/>
      <c r="AD3582" s="366"/>
      <c r="AE3582" s="304"/>
      <c r="AF3582" s="331"/>
      <c r="AG3582" s="304"/>
      <c r="AH3582" s="410">
        <v>3.56782E-2</v>
      </c>
      <c r="AI3582" s="309">
        <v>0</v>
      </c>
      <c r="AJ3582" s="410">
        <v>432</v>
      </c>
      <c r="AK3582" s="304">
        <f t="shared" si="839"/>
        <v>425</v>
      </c>
      <c r="AL3582" s="363">
        <v>0.43</v>
      </c>
      <c r="AM3582" s="389">
        <f t="shared" si="841"/>
        <v>515</v>
      </c>
      <c r="AN3582" s="304">
        <v>0.33</v>
      </c>
      <c r="AO3582" s="304"/>
      <c r="AP3582" s="304" t="s">
        <v>1710</v>
      </c>
      <c r="AQ3582" s="304"/>
      <c r="AR3582" s="304">
        <v>515</v>
      </c>
      <c r="AS3582" s="304"/>
      <c r="AT3582" s="312"/>
      <c r="AU3582" s="304"/>
      <c r="AV3582" s="304"/>
      <c r="AW3582" s="304"/>
      <c r="AX3582" s="304">
        <v>591.1</v>
      </c>
      <c r="AY3582" s="304">
        <v>1418.7</v>
      </c>
      <c r="AZ3582" s="304">
        <v>3465.4</v>
      </c>
      <c r="BA3582" s="304">
        <v>591.1</v>
      </c>
      <c r="BB3582" s="304">
        <v>1418.7</v>
      </c>
      <c r="BC3582" s="304">
        <v>3465.4</v>
      </c>
      <c r="BD3582" s="304"/>
      <c r="BE3582" s="304"/>
      <c r="BF3582" s="304"/>
      <c r="BG3582" s="304"/>
      <c r="BH3582" s="304"/>
      <c r="BI3582" s="304"/>
      <c r="BJ3582" s="304">
        <v>1</v>
      </c>
      <c r="BK3582" s="304">
        <v>1</v>
      </c>
      <c r="BL3582" s="304">
        <v>1</v>
      </c>
    </row>
    <row r="3583" spans="1:64" ht="15" hidden="1" customHeight="1" x14ac:dyDescent="0.2">
      <c r="A3583" s="387" t="s">
        <v>5911</v>
      </c>
      <c r="B3583" s="304" t="s">
        <v>5965</v>
      </c>
      <c r="C3583" s="304">
        <v>100045</v>
      </c>
      <c r="D3583" s="349" t="s">
        <v>5057</v>
      </c>
      <c r="E3583" s="304" t="s">
        <v>5058</v>
      </c>
      <c r="F3583" s="304"/>
      <c r="G3583" s="324">
        <v>36.618090000000002</v>
      </c>
      <c r="H3583" s="324">
        <v>-121.31468</v>
      </c>
      <c r="I3583" s="324" t="s">
        <v>214</v>
      </c>
      <c r="J3583" s="368">
        <f>P3583</f>
        <v>486</v>
      </c>
      <c r="K3583" s="331">
        <v>0.1</v>
      </c>
      <c r="L3583" s="304" t="str">
        <f t="shared" si="838"/>
        <v>C</v>
      </c>
      <c r="M3583" s="388">
        <v>0</v>
      </c>
      <c r="N3583" s="304"/>
      <c r="O3583" s="304" t="s">
        <v>4992</v>
      </c>
      <c r="P3583" s="304">
        <v>486</v>
      </c>
      <c r="Q3583" s="309"/>
      <c r="R3583" s="309" t="s">
        <v>4993</v>
      </c>
      <c r="S3583" s="304"/>
      <c r="T3583" s="304"/>
      <c r="U3583" s="304"/>
      <c r="V3583" s="304"/>
      <c r="W3583" s="48" t="s">
        <v>4661</v>
      </c>
      <c r="X3583" s="304">
        <v>-999</v>
      </c>
      <c r="Y3583" s="366" t="str">
        <f t="shared" si="840"/>
        <v>-</v>
      </c>
      <c r="Z3583" s="304"/>
      <c r="AA3583" s="304"/>
      <c r="AB3583" s="304"/>
      <c r="AC3583" s="304"/>
      <c r="AD3583" s="366"/>
      <c r="AE3583" s="304"/>
      <c r="AF3583" s="331"/>
      <c r="AG3583" s="304"/>
      <c r="AH3583" s="410">
        <v>8.4140999999999994E-2</v>
      </c>
      <c r="AI3583" s="324"/>
      <c r="AJ3583" s="410">
        <v>579</v>
      </c>
      <c r="AK3583" s="304">
        <f t="shared" si="839"/>
        <v>555</v>
      </c>
      <c r="AL3583" s="304"/>
      <c r="AM3583" s="389">
        <f t="shared" si="841"/>
        <v>748</v>
      </c>
      <c r="AN3583" s="304">
        <v>0.4</v>
      </c>
      <c r="AO3583" s="304"/>
      <c r="AP3583" s="304" t="s">
        <v>6114</v>
      </c>
      <c r="AQ3583" s="304"/>
      <c r="AR3583" s="304">
        <v>748</v>
      </c>
      <c r="AS3583" s="304"/>
      <c r="AT3583" s="304"/>
      <c r="AU3583" s="304"/>
      <c r="AV3583" s="304"/>
      <c r="AW3583" s="304"/>
      <c r="AX3583" s="304">
        <v>-999</v>
      </c>
      <c r="AY3583" s="304">
        <v>-999</v>
      </c>
      <c r="AZ3583" s="304">
        <v>-999</v>
      </c>
      <c r="BA3583" s="304">
        <v>-999</v>
      </c>
      <c r="BB3583" s="304">
        <v>-999</v>
      </c>
      <c r="BC3583" s="304">
        <v>-999</v>
      </c>
      <c r="BD3583" s="304"/>
      <c r="BE3583" s="304"/>
      <c r="BF3583" s="304"/>
      <c r="BG3583" s="304"/>
      <c r="BH3583" s="304"/>
      <c r="BI3583" s="304"/>
      <c r="BJ3583" s="304" t="s">
        <v>4954</v>
      </c>
      <c r="BK3583" s="304" t="s">
        <v>4954</v>
      </c>
      <c r="BL3583" s="304" t="s">
        <v>4954</v>
      </c>
    </row>
    <row r="3584" spans="1:64" ht="15" hidden="1" customHeight="1" x14ac:dyDescent="0.2">
      <c r="A3584" s="387" t="s">
        <v>5911</v>
      </c>
      <c r="B3584" s="304" t="s">
        <v>5965</v>
      </c>
      <c r="C3584" s="304">
        <v>100046</v>
      </c>
      <c r="D3584" s="349" t="s">
        <v>5059</v>
      </c>
      <c r="E3584" s="304" t="s">
        <v>5060</v>
      </c>
      <c r="F3584" s="304"/>
      <c r="G3584" s="324">
        <v>37.876220000000004</v>
      </c>
      <c r="H3584" s="324">
        <v>-122.23558</v>
      </c>
      <c r="I3584" s="324" t="s">
        <v>426</v>
      </c>
      <c r="J3584" s="368">
        <f>EXP(0.64*LN(AM3584)+0.36*LN(AK3584))</f>
        <v>529.05655604056767</v>
      </c>
      <c r="K3584" s="331">
        <f>SQRT(0.64*AN3584^2+0.36*AL3584^2)</f>
        <v>0.36913412196652856</v>
      </c>
      <c r="L3584" s="304" t="str">
        <f t="shared" si="838"/>
        <v>C</v>
      </c>
      <c r="M3584" s="388" t="s">
        <v>6088</v>
      </c>
      <c r="N3584" s="304"/>
      <c r="O3584" s="304"/>
      <c r="P3584" s="304"/>
      <c r="Q3584" s="309"/>
      <c r="R3584" s="309"/>
      <c r="S3584" s="304"/>
      <c r="T3584" s="304"/>
      <c r="U3584" s="304"/>
      <c r="V3584" s="304"/>
      <c r="W3584" s="390" t="s">
        <v>6034</v>
      </c>
      <c r="X3584" s="304">
        <v>-999</v>
      </c>
      <c r="Y3584" s="366" t="str">
        <f t="shared" si="840"/>
        <v>-</v>
      </c>
      <c r="Z3584" s="304"/>
      <c r="AA3584" s="304"/>
      <c r="AB3584" s="304"/>
      <c r="AC3584" s="304"/>
      <c r="AD3584" s="366"/>
      <c r="AE3584" s="304"/>
      <c r="AF3584" s="331"/>
      <c r="AG3584" s="304"/>
      <c r="AH3584" s="410">
        <v>9.3102900000000002E-2</v>
      </c>
      <c r="AI3584" s="309">
        <v>0</v>
      </c>
      <c r="AJ3584" s="410">
        <v>602</v>
      </c>
      <c r="AK3584" s="304">
        <f t="shared" si="839"/>
        <v>555</v>
      </c>
      <c r="AL3584" s="363">
        <v>0.43</v>
      </c>
      <c r="AM3584" s="389">
        <f t="shared" si="841"/>
        <v>515</v>
      </c>
      <c r="AN3584" s="304">
        <v>0.33</v>
      </c>
      <c r="AO3584" s="304"/>
      <c r="AP3584" s="304" t="s">
        <v>1710</v>
      </c>
      <c r="AQ3584" s="304"/>
      <c r="AR3584" s="304">
        <v>515</v>
      </c>
      <c r="AS3584" s="304"/>
      <c r="AT3584" s="312"/>
      <c r="AU3584" s="304"/>
      <c r="AV3584" s="304"/>
      <c r="AW3584" s="304"/>
      <c r="AX3584" s="304">
        <v>553.79999999999995</v>
      </c>
      <c r="AY3584" s="304">
        <v>1351.3</v>
      </c>
      <c r="AZ3584" s="304">
        <v>3352.5</v>
      </c>
      <c r="BA3584" s="304">
        <v>553.79999999999995</v>
      </c>
      <c r="BB3584" s="304">
        <v>1351.3</v>
      </c>
      <c r="BC3584" s="304">
        <v>3352.5</v>
      </c>
      <c r="BD3584" s="304"/>
      <c r="BE3584" s="304"/>
      <c r="BF3584" s="304"/>
      <c r="BG3584" s="304"/>
      <c r="BH3584" s="304"/>
      <c r="BI3584" s="304"/>
      <c r="BJ3584" s="304">
        <v>1</v>
      </c>
      <c r="BK3584" s="304">
        <v>1</v>
      </c>
      <c r="BL3584" s="304">
        <v>1</v>
      </c>
    </row>
    <row r="3585" spans="1:64" ht="15" hidden="1" customHeight="1" x14ac:dyDescent="0.2">
      <c r="A3585" s="387" t="s">
        <v>5911</v>
      </c>
      <c r="B3585" s="304" t="s">
        <v>5965</v>
      </c>
      <c r="C3585" s="304">
        <v>100047</v>
      </c>
      <c r="D3585" s="349" t="s">
        <v>5061</v>
      </c>
      <c r="E3585" s="304" t="s">
        <v>5062</v>
      </c>
      <c r="F3585" s="304"/>
      <c r="G3585" s="324">
        <v>37.163460000000001</v>
      </c>
      <c r="H3585" s="324">
        <v>-121.62645000000001</v>
      </c>
      <c r="I3585" s="324" t="s">
        <v>214</v>
      </c>
      <c r="J3585" s="368">
        <f>P3585</f>
        <v>600</v>
      </c>
      <c r="K3585" s="331">
        <v>0.1</v>
      </c>
      <c r="L3585" s="304" t="str">
        <f t="shared" si="838"/>
        <v>C</v>
      </c>
      <c r="M3585" s="388">
        <v>0</v>
      </c>
      <c r="N3585" s="304"/>
      <c r="O3585" s="304" t="s">
        <v>4992</v>
      </c>
      <c r="P3585" s="304">
        <v>600</v>
      </c>
      <c r="Q3585" s="309"/>
      <c r="R3585" s="309" t="s">
        <v>4993</v>
      </c>
      <c r="S3585" s="304"/>
      <c r="T3585" s="304"/>
      <c r="U3585" s="304"/>
      <c r="V3585" s="304"/>
      <c r="W3585" s="48" t="s">
        <v>1609</v>
      </c>
      <c r="X3585" s="304" t="s">
        <v>232</v>
      </c>
      <c r="Y3585" s="366">
        <f t="shared" si="840"/>
        <v>506.6</v>
      </c>
      <c r="Z3585" s="304">
        <v>0.4</v>
      </c>
      <c r="AA3585" s="304"/>
      <c r="AB3585" s="304"/>
      <c r="AC3585" s="304"/>
      <c r="AD3585" s="366"/>
      <c r="AE3585" s="304"/>
      <c r="AF3585" s="331"/>
      <c r="AG3585" s="304"/>
      <c r="AH3585" s="410">
        <v>8.6526400000000003E-2</v>
      </c>
      <c r="AI3585" s="324"/>
      <c r="AJ3585" s="410">
        <v>585</v>
      </c>
      <c r="AK3585" s="304">
        <f t="shared" si="839"/>
        <v>555</v>
      </c>
      <c r="AL3585" s="304"/>
      <c r="AM3585" s="389">
        <f t="shared" si="841"/>
        <v>653</v>
      </c>
      <c r="AN3585" s="304">
        <v>0.4</v>
      </c>
      <c r="AO3585" s="304"/>
      <c r="AP3585" s="304" t="s">
        <v>3148</v>
      </c>
      <c r="AQ3585" s="304"/>
      <c r="AR3585" s="304">
        <v>653</v>
      </c>
      <c r="AS3585" s="304"/>
      <c r="AT3585" s="304"/>
      <c r="AU3585" s="304"/>
      <c r="AV3585" s="304"/>
      <c r="AW3585" s="304"/>
      <c r="AX3585" s="304">
        <v>567.5</v>
      </c>
      <c r="AY3585" s="304">
        <v>641.20000000000005</v>
      </c>
      <c r="AZ3585" s="304">
        <v>840.2</v>
      </c>
      <c r="BA3585" s="304">
        <v>567.5</v>
      </c>
      <c r="BB3585" s="304">
        <v>641.20000000000005</v>
      </c>
      <c r="BC3585" s="304">
        <v>840.2</v>
      </c>
      <c r="BD3585" s="304"/>
      <c r="BE3585" s="304"/>
      <c r="BF3585" s="304"/>
      <c r="BG3585" s="304"/>
      <c r="BH3585" s="304"/>
      <c r="BI3585" s="304"/>
      <c r="BJ3585" s="304">
        <v>1</v>
      </c>
      <c r="BK3585" s="304">
        <v>1</v>
      </c>
      <c r="BL3585" s="304">
        <v>1</v>
      </c>
    </row>
    <row r="3586" spans="1:64" ht="15" hidden="1" customHeight="1" x14ac:dyDescent="0.2">
      <c r="A3586" s="387" t="s">
        <v>5911</v>
      </c>
      <c r="B3586" s="304" t="s">
        <v>5965</v>
      </c>
      <c r="C3586" s="304">
        <v>100048</v>
      </c>
      <c r="D3586" s="349" t="s">
        <v>6015</v>
      </c>
      <c r="E3586" s="304" t="s">
        <v>5063</v>
      </c>
      <c r="F3586" s="304"/>
      <c r="G3586" s="324">
        <v>37.45035</v>
      </c>
      <c r="H3586" s="324">
        <v>-121.80037</v>
      </c>
      <c r="I3586" s="324" t="s">
        <v>214</v>
      </c>
      <c r="J3586" s="368">
        <f>P3586</f>
        <v>519</v>
      </c>
      <c r="K3586" s="331">
        <v>0.1</v>
      </c>
      <c r="L3586" s="304" t="str">
        <f t="shared" si="838"/>
        <v>C</v>
      </c>
      <c r="M3586" s="388">
        <v>0</v>
      </c>
      <c r="N3586" s="304"/>
      <c r="O3586" s="304">
        <v>30</v>
      </c>
      <c r="P3586" s="304">
        <v>519</v>
      </c>
      <c r="Q3586" s="309"/>
      <c r="R3586" s="309" t="s">
        <v>4993</v>
      </c>
      <c r="S3586" s="304"/>
      <c r="T3586" s="304"/>
      <c r="U3586" s="304"/>
      <c r="V3586" s="304"/>
      <c r="W3586" s="48" t="s">
        <v>4661</v>
      </c>
      <c r="X3586" s="304">
        <v>-999</v>
      </c>
      <c r="Y3586" s="366" t="str">
        <f t="shared" si="840"/>
        <v>-</v>
      </c>
      <c r="Z3586" s="304"/>
      <c r="AA3586" s="304"/>
      <c r="AB3586" s="304"/>
      <c r="AC3586" s="304"/>
      <c r="AD3586" s="366"/>
      <c r="AE3586" s="304"/>
      <c r="AF3586" s="331"/>
      <c r="AG3586" s="304"/>
      <c r="AH3586" s="410">
        <v>7.1600999999999998E-2</v>
      </c>
      <c r="AI3586" s="324"/>
      <c r="AJ3586" s="410">
        <v>546</v>
      </c>
      <c r="AK3586" s="304">
        <f t="shared" si="839"/>
        <v>555</v>
      </c>
      <c r="AL3586" s="304"/>
      <c r="AM3586" s="389">
        <f t="shared" si="841"/>
        <v>540</v>
      </c>
      <c r="AN3586" s="304">
        <v>0.4</v>
      </c>
      <c r="AO3586" s="304"/>
      <c r="AP3586" s="304" t="s">
        <v>2428</v>
      </c>
      <c r="AQ3586" s="304"/>
      <c r="AR3586" s="304">
        <v>540</v>
      </c>
      <c r="AS3586" s="304"/>
      <c r="AT3586" s="304"/>
      <c r="AU3586" s="304"/>
      <c r="AV3586" s="304"/>
      <c r="AW3586" s="304"/>
      <c r="AX3586" s="304">
        <v>7.4</v>
      </c>
      <c r="AY3586" s="304">
        <v>310.2</v>
      </c>
      <c r="AZ3586" s="304">
        <v>908.5</v>
      </c>
      <c r="BA3586" s="304">
        <v>7.4</v>
      </c>
      <c r="BB3586" s="304">
        <v>310.2</v>
      </c>
      <c r="BC3586" s="304">
        <v>908.5</v>
      </c>
      <c r="BD3586" s="304"/>
      <c r="BE3586" s="304"/>
      <c r="BF3586" s="304"/>
      <c r="BG3586" s="304"/>
      <c r="BH3586" s="304"/>
      <c r="BI3586" s="304"/>
      <c r="BJ3586" s="304">
        <v>1</v>
      </c>
      <c r="BK3586" s="304">
        <v>1</v>
      </c>
      <c r="BL3586" s="304">
        <v>1</v>
      </c>
    </row>
    <row r="3587" spans="1:64" ht="15" hidden="1" customHeight="1" x14ac:dyDescent="0.2">
      <c r="A3587" s="387" t="s">
        <v>5911</v>
      </c>
      <c r="B3587" s="304" t="s">
        <v>5965</v>
      </c>
      <c r="C3587" s="304">
        <v>100049</v>
      </c>
      <c r="D3587" s="349" t="s">
        <v>5064</v>
      </c>
      <c r="E3587" s="304" t="s">
        <v>5065</v>
      </c>
      <c r="F3587" s="304"/>
      <c r="G3587" s="324">
        <v>37.747660000000003</v>
      </c>
      <c r="H3587" s="324">
        <v>-121.70843000000001</v>
      </c>
      <c r="I3587" s="324" t="s">
        <v>214</v>
      </c>
      <c r="J3587" s="368">
        <f>EXP(0.64*LN(AM3587)+0.36*LN(AK3587))</f>
        <v>495.39545872609847</v>
      </c>
      <c r="K3587" s="331">
        <f>SQRT(0.64*AN3587^2+0.36*AL3587^2)</f>
        <v>0.41105230810688803</v>
      </c>
      <c r="L3587" s="304" t="str">
        <f t="shared" si="838"/>
        <v>C</v>
      </c>
      <c r="M3587" s="388" t="s">
        <v>6088</v>
      </c>
      <c r="N3587" s="304"/>
      <c r="O3587" s="304"/>
      <c r="P3587" s="304"/>
      <c r="Q3587" s="309"/>
      <c r="R3587" s="309"/>
      <c r="S3587" s="304"/>
      <c r="T3587" s="304"/>
      <c r="U3587" s="304"/>
      <c r="V3587" s="304"/>
      <c r="W3587" s="48" t="s">
        <v>4661</v>
      </c>
      <c r="X3587" s="304">
        <v>-999</v>
      </c>
      <c r="Y3587" s="366" t="str">
        <f t="shared" si="840"/>
        <v>-</v>
      </c>
      <c r="Z3587" s="304"/>
      <c r="AA3587" s="304"/>
      <c r="AB3587" s="304"/>
      <c r="AC3587" s="304"/>
      <c r="AD3587" s="366"/>
      <c r="AE3587" s="304"/>
      <c r="AF3587" s="331"/>
      <c r="AG3587" s="304"/>
      <c r="AH3587" s="410">
        <v>3.8953700000000001E-2</v>
      </c>
      <c r="AI3587" s="309">
        <v>0</v>
      </c>
      <c r="AJ3587" s="410">
        <v>445</v>
      </c>
      <c r="AK3587" s="304">
        <f t="shared" si="839"/>
        <v>425</v>
      </c>
      <c r="AL3587" s="363">
        <v>0.43</v>
      </c>
      <c r="AM3587" s="389">
        <f t="shared" si="841"/>
        <v>540</v>
      </c>
      <c r="AN3587" s="304">
        <v>0.4</v>
      </c>
      <c r="AO3587" s="304"/>
      <c r="AP3587" s="304" t="s">
        <v>2428</v>
      </c>
      <c r="AQ3587" s="304"/>
      <c r="AR3587" s="304">
        <v>540</v>
      </c>
      <c r="AS3587" s="304"/>
      <c r="AT3587" s="312"/>
      <c r="AU3587" s="304"/>
      <c r="AV3587" s="304"/>
      <c r="AW3587" s="304"/>
      <c r="AX3587" s="304">
        <v>346.5</v>
      </c>
      <c r="AY3587" s="304">
        <v>752</v>
      </c>
      <c r="AZ3587" s="304">
        <v>3501.7</v>
      </c>
      <c r="BA3587" s="304">
        <v>346.5</v>
      </c>
      <c r="BB3587" s="304">
        <v>752</v>
      </c>
      <c r="BC3587" s="304">
        <v>3501.7</v>
      </c>
      <c r="BD3587" s="304"/>
      <c r="BE3587" s="304"/>
      <c r="BF3587" s="304"/>
      <c r="BG3587" s="304"/>
      <c r="BH3587" s="304"/>
      <c r="BI3587" s="304"/>
      <c r="BJ3587" s="304">
        <v>1</v>
      </c>
      <c r="BK3587" s="304">
        <v>1</v>
      </c>
      <c r="BL3587" s="304">
        <v>1</v>
      </c>
    </row>
    <row r="3588" spans="1:64" ht="15" hidden="1" customHeight="1" x14ac:dyDescent="0.2">
      <c r="A3588" s="387" t="s">
        <v>5911</v>
      </c>
      <c r="B3588" s="304" t="s">
        <v>5965</v>
      </c>
      <c r="C3588" s="304">
        <v>100050</v>
      </c>
      <c r="D3588" s="349" t="s">
        <v>5066</v>
      </c>
      <c r="E3588" s="304" t="s">
        <v>5067</v>
      </c>
      <c r="F3588" s="304"/>
      <c r="G3588" s="324">
        <v>37.729399999999998</v>
      </c>
      <c r="H3588" s="324">
        <v>-121.83346</v>
      </c>
      <c r="I3588" s="324" t="s">
        <v>214</v>
      </c>
      <c r="J3588" s="368">
        <f>EXP(0.44*LN('V032'!AM3588)+0.33*LN('V032'!Y3588)+0.25*LN('V032'!AJ3588))</f>
        <v>468.99406873934549</v>
      </c>
      <c r="K3588" s="331">
        <f>SQRT(0.44*AN3588^2+0.3*Z3588^2+0.25*AL3588^2)</f>
        <v>0.34889110048839023</v>
      </c>
      <c r="L3588" s="304" t="str">
        <f t="shared" ref="L3588:L3651" si="855">IF(J3588&lt;180,"E",IF(AND(J3588&gt;=180,J3588&lt;360),"D",IF(AND(J3588&gt;=360,J3588&lt;760),"C",IF(AND(J3588&gt;=760,J3588&lt;1500),"B",IF(J3588&gt;=1500,"A","-")))))</f>
        <v>C</v>
      </c>
      <c r="M3588" s="388" t="s">
        <v>6095</v>
      </c>
      <c r="N3588" s="304"/>
      <c r="O3588" s="304"/>
      <c r="P3588" s="304"/>
      <c r="Q3588" s="309"/>
      <c r="R3588" s="309"/>
      <c r="S3588" s="304"/>
      <c r="T3588" s="304"/>
      <c r="U3588" s="304"/>
      <c r="V3588" s="304"/>
      <c r="W3588" s="48" t="s">
        <v>1609</v>
      </c>
      <c r="X3588" s="304" t="s">
        <v>232</v>
      </c>
      <c r="Y3588" s="366">
        <f t="shared" si="840"/>
        <v>506.6</v>
      </c>
      <c r="Z3588" s="304">
        <v>0.4</v>
      </c>
      <c r="AA3588" s="304"/>
      <c r="AB3588" s="304"/>
      <c r="AC3588" s="304"/>
      <c r="AD3588" s="366"/>
      <c r="AE3588" s="304"/>
      <c r="AF3588" s="331"/>
      <c r="AG3588" s="304"/>
      <c r="AH3588" s="410">
        <v>3.4497600000000003E-2</v>
      </c>
      <c r="AI3588" s="309">
        <v>8.2104199999999988E-2</v>
      </c>
      <c r="AJ3588" s="410">
        <v>427</v>
      </c>
      <c r="AK3588" s="304">
        <f t="shared" ref="AK3588:AK3651" si="856">IF(AJ3588&lt;=180,180,IF(AND(AJ3588&gt;180,AJ3588&lt;240),210,IF(AND(AJ3588&gt;=240,AJ3588&lt;300),270,IF(AND(AJ3588&gt;=300,AJ3588&lt;360),270,IF(AND(AJ3588&gt;=360,AJ3588&lt;490),425,IF(AND(AJ3588&gt;=490,AJ3588&lt;620),555,IF(AND(AJ3588&gt;=620,AJ3588&lt;760),690,IF(AJ3588&gt;=760,760,"Error"))))))))</f>
        <v>425</v>
      </c>
      <c r="AL3588" s="363">
        <v>0.43</v>
      </c>
      <c r="AM3588" s="389">
        <f t="shared" si="841"/>
        <v>353</v>
      </c>
      <c r="AN3588" s="363">
        <v>0.25</v>
      </c>
      <c r="AO3588" s="304"/>
      <c r="AP3588" s="304" t="s">
        <v>4980</v>
      </c>
      <c r="AQ3588" s="304"/>
      <c r="AR3588" s="304">
        <v>349</v>
      </c>
      <c r="AS3588" s="304"/>
      <c r="AT3588" s="309">
        <v>353</v>
      </c>
      <c r="AU3588" s="304"/>
      <c r="AV3588" s="304"/>
      <c r="AW3588" s="304"/>
      <c r="AX3588" s="304">
        <v>596.70000000000005</v>
      </c>
      <c r="AY3588" s="304">
        <v>1421.7</v>
      </c>
      <c r="AZ3588" s="304">
        <v>3373.7</v>
      </c>
      <c r="BA3588" s="304">
        <v>596.70000000000005</v>
      </c>
      <c r="BB3588" s="304">
        <v>1421.7</v>
      </c>
      <c r="BC3588" s="304">
        <v>3373.7</v>
      </c>
      <c r="BD3588" s="304"/>
      <c r="BE3588" s="304"/>
      <c r="BF3588" s="304"/>
      <c r="BG3588" s="304"/>
      <c r="BH3588" s="304"/>
      <c r="BI3588" s="304"/>
      <c r="BJ3588" s="304">
        <v>1</v>
      </c>
      <c r="BK3588" s="304">
        <v>1</v>
      </c>
      <c r="BL3588" s="304">
        <v>1</v>
      </c>
    </row>
    <row r="3589" spans="1:64" ht="15" hidden="1" customHeight="1" x14ac:dyDescent="0.2">
      <c r="A3589" s="387" t="s">
        <v>5911</v>
      </c>
      <c r="B3589" s="304" t="s">
        <v>5965</v>
      </c>
      <c r="C3589" s="304">
        <v>100051</v>
      </c>
      <c r="D3589" s="349" t="s">
        <v>5068</v>
      </c>
      <c r="E3589" s="304" t="s">
        <v>5069</v>
      </c>
      <c r="F3589" s="304"/>
      <c r="G3589" s="324">
        <v>37.372889999999998</v>
      </c>
      <c r="H3589" s="324">
        <v>-121.76887000000001</v>
      </c>
      <c r="I3589" s="324" t="s">
        <v>214</v>
      </c>
      <c r="J3589" s="368">
        <f>P3589</f>
        <v>471</v>
      </c>
      <c r="K3589" s="331">
        <v>0.1</v>
      </c>
      <c r="L3589" s="304" t="str">
        <f t="shared" si="855"/>
        <v>C</v>
      </c>
      <c r="M3589" s="388">
        <v>0</v>
      </c>
      <c r="N3589" s="304"/>
      <c r="O3589" s="304" t="s">
        <v>4992</v>
      </c>
      <c r="P3589" s="304">
        <v>471</v>
      </c>
      <c r="Q3589" s="309"/>
      <c r="R3589" s="309" t="s">
        <v>4993</v>
      </c>
      <c r="S3589" s="304"/>
      <c r="T3589" s="304"/>
      <c r="U3589" s="304"/>
      <c r="V3589" s="304"/>
      <c r="W3589" s="48" t="s">
        <v>1609</v>
      </c>
      <c r="X3589" s="304" t="s">
        <v>232</v>
      </c>
      <c r="Y3589" s="366">
        <f t="shared" ref="Y3589:Y3652" si="857">IF(X3589="A",506.6,IF(X3589="B",424.8,IF(X3589="C",338.6,IF(X3589="D",274.5,IF(X3589="E",181.5,"-")))))</f>
        <v>506.6</v>
      </c>
      <c r="Z3589" s="304">
        <v>0.4</v>
      </c>
      <c r="AA3589" s="304"/>
      <c r="AB3589" s="304"/>
      <c r="AC3589" s="304"/>
      <c r="AD3589" s="366"/>
      <c r="AE3589" s="304"/>
      <c r="AF3589" s="331"/>
      <c r="AG3589" s="304"/>
      <c r="AH3589" s="410">
        <v>0.104461</v>
      </c>
      <c r="AI3589" s="324"/>
      <c r="AJ3589" s="410">
        <v>636</v>
      </c>
      <c r="AK3589" s="304">
        <f t="shared" si="856"/>
        <v>690</v>
      </c>
      <c r="AL3589" s="304"/>
      <c r="AM3589" s="389">
        <f t="shared" si="841"/>
        <v>515</v>
      </c>
      <c r="AN3589" s="304"/>
      <c r="AO3589" s="304"/>
      <c r="AP3589" s="304" t="s">
        <v>1710</v>
      </c>
      <c r="AQ3589" s="304"/>
      <c r="AR3589" s="304">
        <v>515</v>
      </c>
      <c r="AS3589" s="304"/>
      <c r="AT3589" s="304"/>
      <c r="AU3589" s="304"/>
      <c r="AV3589" s="304"/>
      <c r="AW3589" s="304"/>
      <c r="AX3589" s="304">
        <v>312.10000000000002</v>
      </c>
      <c r="AY3589" s="304">
        <v>735.6</v>
      </c>
      <c r="AZ3589" s="304">
        <v>2437</v>
      </c>
      <c r="BA3589" s="304">
        <v>312.10000000000002</v>
      </c>
      <c r="BB3589" s="304">
        <v>735.6</v>
      </c>
      <c r="BC3589" s="304">
        <v>2437</v>
      </c>
      <c r="BD3589" s="304"/>
      <c r="BE3589" s="304"/>
      <c r="BF3589" s="304"/>
      <c r="BG3589" s="304"/>
      <c r="BH3589" s="304"/>
      <c r="BI3589" s="304"/>
      <c r="BJ3589" s="304">
        <v>1</v>
      </c>
      <c r="BK3589" s="304">
        <v>1</v>
      </c>
      <c r="BL3589" s="304">
        <v>1</v>
      </c>
    </row>
    <row r="3590" spans="1:64" ht="15" hidden="1" customHeight="1" x14ac:dyDescent="0.2">
      <c r="A3590" s="387" t="s">
        <v>5911</v>
      </c>
      <c r="B3590" s="304" t="s">
        <v>5965</v>
      </c>
      <c r="C3590" s="304">
        <v>100052</v>
      </c>
      <c r="D3590" s="349" t="s">
        <v>5070</v>
      </c>
      <c r="E3590" s="304" t="s">
        <v>5071</v>
      </c>
      <c r="F3590" s="304"/>
      <c r="G3590" s="324">
        <v>37.737859999999998</v>
      </c>
      <c r="H3590" s="324">
        <v>-122.06486</v>
      </c>
      <c r="I3590" s="324" t="s">
        <v>214</v>
      </c>
      <c r="J3590" s="368">
        <f>EXP(0.44*LN('V032'!AM3590)+0.33*LN('V032'!Y3590)+0.25*LN('V032'!AJ3590))</f>
        <v>528.15768786873571</v>
      </c>
      <c r="K3590" s="331">
        <f>SQRT(0.44*AN3590^2+0.3*Z3590^2+0.25*AL3590^2)</f>
        <v>0.40574006457336698</v>
      </c>
      <c r="L3590" s="304" t="str">
        <f t="shared" si="855"/>
        <v>C</v>
      </c>
      <c r="M3590" s="388" t="s">
        <v>6095</v>
      </c>
      <c r="N3590" s="304"/>
      <c r="O3590" s="304"/>
      <c r="P3590" s="304"/>
      <c r="Q3590" s="309"/>
      <c r="R3590" s="309"/>
      <c r="S3590" s="304"/>
      <c r="T3590" s="304"/>
      <c r="U3590" s="304"/>
      <c r="V3590" s="304"/>
      <c r="W3590" s="48" t="s">
        <v>1609</v>
      </c>
      <c r="X3590" s="304" t="s">
        <v>232</v>
      </c>
      <c r="Y3590" s="366">
        <f t="shared" si="857"/>
        <v>506.6</v>
      </c>
      <c r="Z3590" s="304">
        <v>0.4</v>
      </c>
      <c r="AA3590" s="304"/>
      <c r="AB3590" s="304"/>
      <c r="AC3590" s="304"/>
      <c r="AD3590" s="366"/>
      <c r="AE3590" s="304"/>
      <c r="AF3590" s="331"/>
      <c r="AG3590" s="304"/>
      <c r="AH3590" s="410">
        <v>1.3377099999999999E-2</v>
      </c>
      <c r="AI3590" s="309">
        <v>0</v>
      </c>
      <c r="AJ3590" s="410">
        <v>325</v>
      </c>
      <c r="AK3590" s="304">
        <f t="shared" si="856"/>
        <v>270</v>
      </c>
      <c r="AL3590" s="363">
        <v>0.43</v>
      </c>
      <c r="AM3590" s="389">
        <f t="shared" si="841"/>
        <v>540</v>
      </c>
      <c r="AN3590" s="304">
        <v>0.4</v>
      </c>
      <c r="AO3590" s="304"/>
      <c r="AP3590" s="304" t="s">
        <v>2428</v>
      </c>
      <c r="AQ3590" s="304"/>
      <c r="AR3590" s="304">
        <v>540</v>
      </c>
      <c r="AS3590" s="304"/>
      <c r="AT3590" s="312"/>
      <c r="AU3590" s="304"/>
      <c r="AV3590" s="304"/>
      <c r="AW3590" s="304"/>
      <c r="AX3590" s="304">
        <v>303</v>
      </c>
      <c r="AY3590" s="304">
        <v>724.3</v>
      </c>
      <c r="AZ3590" s="304">
        <v>3473.8</v>
      </c>
      <c r="BA3590" s="304">
        <v>303</v>
      </c>
      <c r="BB3590" s="304">
        <v>724.3</v>
      </c>
      <c r="BC3590" s="304">
        <v>3473.8</v>
      </c>
      <c r="BD3590" s="304"/>
      <c r="BE3590" s="304"/>
      <c r="BF3590" s="304"/>
      <c r="BG3590" s="304"/>
      <c r="BH3590" s="304"/>
      <c r="BI3590" s="304"/>
      <c r="BJ3590" s="304">
        <v>1</v>
      </c>
      <c r="BK3590" s="304">
        <v>1</v>
      </c>
      <c r="BL3590" s="304">
        <v>1</v>
      </c>
    </row>
    <row r="3591" spans="1:64" ht="15" hidden="1" customHeight="1" x14ac:dyDescent="0.2">
      <c r="A3591" s="387" t="s">
        <v>5911</v>
      </c>
      <c r="B3591" s="304" t="s">
        <v>5965</v>
      </c>
      <c r="C3591" s="304">
        <v>100053</v>
      </c>
      <c r="D3591" s="349" t="s">
        <v>5072</v>
      </c>
      <c r="E3591" s="304" t="s">
        <v>5073</v>
      </c>
      <c r="F3591" s="304"/>
      <c r="G3591" s="324">
        <v>37.988900000000001</v>
      </c>
      <c r="H3591" s="324">
        <v>-122.21559999999999</v>
      </c>
      <c r="I3591" s="324" t="s">
        <v>214</v>
      </c>
      <c r="J3591" s="368">
        <f t="shared" ref="J3591:J3592" si="858">EXP(0.64*LN(AM3591)+0.36*LN(AK3591))</f>
        <v>529.05655604056767</v>
      </c>
      <c r="K3591" s="331">
        <f t="shared" ref="K3591:K3592" si="859">SQRT(0.64*AN3591^2+0.36*AL3591^2)</f>
        <v>0.36913412196652856</v>
      </c>
      <c r="L3591" s="304" t="str">
        <f t="shared" si="855"/>
        <v>C</v>
      </c>
      <c r="M3591" s="388" t="s">
        <v>6088</v>
      </c>
      <c r="N3591" s="304"/>
      <c r="O3591" s="304"/>
      <c r="P3591" s="304"/>
      <c r="Q3591" s="309"/>
      <c r="R3591" s="309"/>
      <c r="S3591" s="304"/>
      <c r="T3591" s="304"/>
      <c r="U3591" s="304"/>
      <c r="V3591" s="304"/>
      <c r="W3591" s="48" t="s">
        <v>4661</v>
      </c>
      <c r="X3591" s="304">
        <v>-999</v>
      </c>
      <c r="Y3591" s="366" t="str">
        <f t="shared" si="857"/>
        <v>-</v>
      </c>
      <c r="Z3591" s="304"/>
      <c r="AA3591" s="304"/>
      <c r="AB3591" s="304"/>
      <c r="AC3591" s="304"/>
      <c r="AD3591" s="366"/>
      <c r="AE3591" s="304"/>
      <c r="AF3591" s="331"/>
      <c r="AG3591" s="304"/>
      <c r="AH3591" s="410">
        <v>5.0273400000000003E-2</v>
      </c>
      <c r="AI3591" s="309">
        <v>0</v>
      </c>
      <c r="AJ3591" s="410">
        <v>491</v>
      </c>
      <c r="AK3591" s="304">
        <f t="shared" si="856"/>
        <v>555</v>
      </c>
      <c r="AL3591" s="363">
        <v>0.43</v>
      </c>
      <c r="AM3591" s="389">
        <f t="shared" si="841"/>
        <v>515</v>
      </c>
      <c r="AN3591" s="304">
        <v>0.33</v>
      </c>
      <c r="AO3591" s="304"/>
      <c r="AP3591" s="304" t="s">
        <v>1710</v>
      </c>
      <c r="AQ3591" s="304"/>
      <c r="AR3591" s="304">
        <v>515</v>
      </c>
      <c r="AS3591" s="304"/>
      <c r="AT3591" s="312"/>
      <c r="AU3591" s="304"/>
      <c r="AV3591" s="304"/>
      <c r="AW3591" s="304"/>
      <c r="AX3591" s="304">
        <v>582.5</v>
      </c>
      <c r="AY3591" s="304">
        <v>1408.4</v>
      </c>
      <c r="AZ3591" s="304">
        <v>3355.2</v>
      </c>
      <c r="BA3591" s="304">
        <v>582.5</v>
      </c>
      <c r="BB3591" s="304">
        <v>1408.4</v>
      </c>
      <c r="BC3591" s="304">
        <v>3355.2</v>
      </c>
      <c r="BD3591" s="304"/>
      <c r="BE3591" s="304"/>
      <c r="BF3591" s="304"/>
      <c r="BG3591" s="304"/>
      <c r="BH3591" s="304"/>
      <c r="BI3591" s="304"/>
      <c r="BJ3591" s="304">
        <v>1</v>
      </c>
      <c r="BK3591" s="304">
        <v>1</v>
      </c>
      <c r="BL3591" s="304">
        <v>1</v>
      </c>
    </row>
    <row r="3592" spans="1:64" ht="15" hidden="1" customHeight="1" x14ac:dyDescent="0.2">
      <c r="A3592" s="387" t="s">
        <v>5911</v>
      </c>
      <c r="B3592" s="304" t="s">
        <v>5965</v>
      </c>
      <c r="C3592" s="304">
        <v>100054</v>
      </c>
      <c r="D3592" s="349" t="s">
        <v>5074</v>
      </c>
      <c r="E3592" s="304" t="s">
        <v>5075</v>
      </c>
      <c r="F3592" s="304"/>
      <c r="G3592" s="324">
        <v>37.949060000000003</v>
      </c>
      <c r="H3592" s="324">
        <v>-122.40851000000001</v>
      </c>
      <c r="I3592" s="324" t="s">
        <v>214</v>
      </c>
      <c r="J3592" s="368">
        <f t="shared" si="858"/>
        <v>627.87376477744147</v>
      </c>
      <c r="K3592" s="331">
        <f t="shared" si="859"/>
        <v>0.41105230810688803</v>
      </c>
      <c r="L3592" s="304" t="str">
        <f t="shared" si="855"/>
        <v>C</v>
      </c>
      <c r="M3592" s="388" t="s">
        <v>6088</v>
      </c>
      <c r="N3592" s="304"/>
      <c r="O3592" s="304"/>
      <c r="P3592" s="304"/>
      <c r="Q3592" s="309"/>
      <c r="R3592" s="309"/>
      <c r="S3592" s="304"/>
      <c r="T3592" s="304"/>
      <c r="U3592" s="304"/>
      <c r="V3592" s="304"/>
      <c r="W3592" s="48" t="s">
        <v>4661</v>
      </c>
      <c r="X3592" s="304">
        <v>-999</v>
      </c>
      <c r="Y3592" s="366" t="str">
        <f t="shared" si="857"/>
        <v>-</v>
      </c>
      <c r="Z3592" s="304"/>
      <c r="AA3592" s="304"/>
      <c r="AB3592" s="304"/>
      <c r="AC3592" s="304"/>
      <c r="AD3592" s="366"/>
      <c r="AE3592" s="304"/>
      <c r="AF3592" s="331"/>
      <c r="AG3592" s="304"/>
      <c r="AH3592" s="410">
        <v>4.5475399999999999E-2</v>
      </c>
      <c r="AI3592" s="309">
        <v>0</v>
      </c>
      <c r="AJ3592" s="410">
        <v>472</v>
      </c>
      <c r="AK3592" s="304">
        <f t="shared" si="856"/>
        <v>425</v>
      </c>
      <c r="AL3592" s="363">
        <v>0.43</v>
      </c>
      <c r="AM3592" s="389">
        <f t="shared" si="841"/>
        <v>782</v>
      </c>
      <c r="AN3592" s="304">
        <v>0.4</v>
      </c>
      <c r="AO3592" s="304"/>
      <c r="AP3592" s="304" t="s">
        <v>2964</v>
      </c>
      <c r="AQ3592" s="304"/>
      <c r="AR3592" s="304">
        <v>782</v>
      </c>
      <c r="AS3592" s="304"/>
      <c r="AT3592" s="312"/>
      <c r="AU3592" s="304"/>
      <c r="AV3592" s="304"/>
      <c r="AW3592" s="304"/>
      <c r="AX3592" s="304">
        <v>0</v>
      </c>
      <c r="AY3592" s="304">
        <v>257</v>
      </c>
      <c r="AZ3592" s="304">
        <v>829.8</v>
      </c>
      <c r="BA3592" s="304">
        <v>0</v>
      </c>
      <c r="BB3592" s="304">
        <v>257</v>
      </c>
      <c r="BC3592" s="304">
        <v>829.8</v>
      </c>
      <c r="BD3592" s="304"/>
      <c r="BE3592" s="304"/>
      <c r="BF3592" s="304"/>
      <c r="BG3592" s="304"/>
      <c r="BH3592" s="304"/>
      <c r="BI3592" s="304"/>
      <c r="BJ3592" s="304">
        <v>1</v>
      </c>
      <c r="BK3592" s="304">
        <v>1</v>
      </c>
      <c r="BL3592" s="304">
        <v>1</v>
      </c>
    </row>
    <row r="3593" spans="1:64" ht="15" hidden="1" customHeight="1" x14ac:dyDescent="0.2">
      <c r="A3593" s="387" t="s">
        <v>5911</v>
      </c>
      <c r="B3593" s="304" t="s">
        <v>5965</v>
      </c>
      <c r="C3593" s="304">
        <v>100055</v>
      </c>
      <c r="D3593" s="349" t="s">
        <v>5076</v>
      </c>
      <c r="E3593" s="304" t="s">
        <v>5077</v>
      </c>
      <c r="F3593" s="304"/>
      <c r="G3593" s="324">
        <v>35.840890000000002</v>
      </c>
      <c r="H3593" s="324">
        <v>-119.08468999999999</v>
      </c>
      <c r="I3593" s="324" t="s">
        <v>4990</v>
      </c>
      <c r="J3593" s="368">
        <f>P3593</f>
        <v>393</v>
      </c>
      <c r="K3593" s="331">
        <v>0.1</v>
      </c>
      <c r="L3593" s="304" t="str">
        <f t="shared" si="855"/>
        <v>C</v>
      </c>
      <c r="M3593" s="388">
        <v>0</v>
      </c>
      <c r="N3593" s="304"/>
      <c r="O3593" s="304" t="s">
        <v>4992</v>
      </c>
      <c r="P3593" s="304">
        <v>393</v>
      </c>
      <c r="Q3593" s="309"/>
      <c r="R3593" s="309" t="s">
        <v>4993</v>
      </c>
      <c r="S3593" s="304"/>
      <c r="T3593" s="304"/>
      <c r="U3593" s="304"/>
      <c r="V3593" s="304"/>
      <c r="W3593" s="48" t="s">
        <v>5943</v>
      </c>
      <c r="X3593" s="304" t="s">
        <v>232</v>
      </c>
      <c r="Y3593" s="366">
        <f t="shared" si="857"/>
        <v>506.6</v>
      </c>
      <c r="Z3593" s="304">
        <v>0.4</v>
      </c>
      <c r="AA3593" s="304"/>
      <c r="AB3593" s="304"/>
      <c r="AC3593" s="304"/>
      <c r="AD3593" s="366"/>
      <c r="AE3593" s="304"/>
      <c r="AF3593" s="331"/>
      <c r="AG3593" s="304"/>
      <c r="AH3593" s="410">
        <v>6.3602900000000002E-3</v>
      </c>
      <c r="AI3593" s="324"/>
      <c r="AJ3593" s="410">
        <v>266</v>
      </c>
      <c r="AK3593" s="304">
        <f t="shared" si="856"/>
        <v>270</v>
      </c>
      <c r="AL3593" s="304"/>
      <c r="AM3593" s="389">
        <f t="shared" ref="AM3593:AM3656" si="860">IF(AT3593&lt;&gt;"",AT3593,IF(AND(AT3593="",AR3593=""),"",AR3593))</f>
        <v>455</v>
      </c>
      <c r="AN3593" s="304"/>
      <c r="AO3593" s="304"/>
      <c r="AP3593" s="304" t="s">
        <v>2138</v>
      </c>
      <c r="AQ3593" s="304"/>
      <c r="AR3593" s="304">
        <v>455</v>
      </c>
      <c r="AS3593" s="304"/>
      <c r="AT3593" s="304"/>
      <c r="AU3593" s="304"/>
      <c r="AV3593" s="304"/>
      <c r="AW3593" s="304"/>
      <c r="AX3593" s="304">
        <v>40</v>
      </c>
      <c r="AY3593" s="304">
        <v>-999</v>
      </c>
      <c r="AZ3593" s="304">
        <v>200</v>
      </c>
      <c r="BA3593" s="304">
        <v>-999</v>
      </c>
      <c r="BB3593" s="304">
        <v>-999</v>
      </c>
      <c r="BC3593" s="304">
        <v>-999</v>
      </c>
      <c r="BD3593" s="304"/>
      <c r="BE3593" s="304"/>
      <c r="BF3593" s="304"/>
      <c r="BG3593" s="304"/>
      <c r="BH3593" s="304"/>
      <c r="BI3593" s="304"/>
      <c r="BJ3593" s="304">
        <v>4</v>
      </c>
      <c r="BK3593" s="304" t="s">
        <v>4954</v>
      </c>
      <c r="BL3593" s="304">
        <v>4</v>
      </c>
    </row>
    <row r="3594" spans="1:64" ht="15" hidden="1" customHeight="1" x14ac:dyDescent="0.2">
      <c r="A3594" s="387" t="s">
        <v>5911</v>
      </c>
      <c r="B3594" s="304" t="s">
        <v>5965</v>
      </c>
      <c r="C3594" s="304">
        <v>100056</v>
      </c>
      <c r="D3594" s="349" t="s">
        <v>5078</v>
      </c>
      <c r="E3594" s="304" t="s">
        <v>5079</v>
      </c>
      <c r="F3594" s="304"/>
      <c r="G3594" s="324">
        <v>37.69782</v>
      </c>
      <c r="H3594" s="324">
        <v>-123.00109999999999</v>
      </c>
      <c r="I3594" s="324" t="s">
        <v>223</v>
      </c>
      <c r="J3594" s="368">
        <f>EXP(0.64*LN(AM3594)+0.36*LN(AK3594))</f>
        <v>473.47381822688754</v>
      </c>
      <c r="K3594" s="331">
        <f>SQRT(0.64*AN3594^2+0.36*AL3594^2)</f>
        <v>0.34176014981270125</v>
      </c>
      <c r="L3594" s="304" t="str">
        <f t="shared" si="855"/>
        <v>C</v>
      </c>
      <c r="M3594" s="388" t="s">
        <v>6088</v>
      </c>
      <c r="N3594" s="304"/>
      <c r="O3594" s="304"/>
      <c r="P3594" s="304"/>
      <c r="Q3594" s="309"/>
      <c r="R3594" s="309"/>
      <c r="S3594" s="304"/>
      <c r="T3594" s="304"/>
      <c r="U3594" s="304"/>
      <c r="V3594" s="304"/>
      <c r="W3594" s="48" t="s">
        <v>6033</v>
      </c>
      <c r="X3594" s="304">
        <v>-999</v>
      </c>
      <c r="Y3594" s="366" t="str">
        <f t="shared" si="857"/>
        <v>-</v>
      </c>
      <c r="Z3594" s="304"/>
      <c r="AA3594" s="304"/>
      <c r="AB3594" s="304"/>
      <c r="AC3594" s="304"/>
      <c r="AD3594" s="366"/>
      <c r="AE3594" s="304"/>
      <c r="AF3594" s="331"/>
      <c r="AG3594" s="304"/>
      <c r="AH3594" s="410">
        <v>8.6862199999999999E-4</v>
      </c>
      <c r="AI3594" s="309">
        <v>0</v>
      </c>
      <c r="AJ3594" s="410">
        <v>206</v>
      </c>
      <c r="AK3594" s="304">
        <f t="shared" si="856"/>
        <v>210</v>
      </c>
      <c r="AL3594" s="304">
        <v>0.2</v>
      </c>
      <c r="AM3594" s="389">
        <f t="shared" si="860"/>
        <v>748</v>
      </c>
      <c r="AN3594" s="304">
        <v>0.4</v>
      </c>
      <c r="AO3594" s="304"/>
      <c r="AP3594" s="304" t="s">
        <v>6114</v>
      </c>
      <c r="AQ3594" s="304"/>
      <c r="AR3594" s="304">
        <v>748</v>
      </c>
      <c r="AS3594" s="304"/>
      <c r="AT3594" s="312"/>
      <c r="AU3594" s="304"/>
      <c r="AV3594" s="304"/>
      <c r="AW3594" s="304"/>
      <c r="AX3594" s="304">
        <v>197.7</v>
      </c>
      <c r="AY3594" s="304">
        <v>322.2</v>
      </c>
      <c r="AZ3594" s="304">
        <v>695.6</v>
      </c>
      <c r="BA3594" s="304">
        <v>197.7</v>
      </c>
      <c r="BB3594" s="304">
        <v>322.2</v>
      </c>
      <c r="BC3594" s="304">
        <v>695.6</v>
      </c>
      <c r="BD3594" s="304"/>
      <c r="BE3594" s="304"/>
      <c r="BF3594" s="304"/>
      <c r="BG3594" s="304"/>
      <c r="BH3594" s="304"/>
      <c r="BI3594" s="304"/>
      <c r="BJ3594" s="304">
        <v>1</v>
      </c>
      <c r="BK3594" s="304">
        <v>1</v>
      </c>
      <c r="BL3594" s="304">
        <v>1</v>
      </c>
    </row>
    <row r="3595" spans="1:64" ht="15" hidden="1" customHeight="1" x14ac:dyDescent="0.2">
      <c r="A3595" s="387" t="s">
        <v>5911</v>
      </c>
      <c r="B3595" s="304" t="s">
        <v>5965</v>
      </c>
      <c r="C3595" s="304">
        <v>100057</v>
      </c>
      <c r="D3595" s="349" t="s">
        <v>5080</v>
      </c>
      <c r="E3595" s="304" t="s">
        <v>5081</v>
      </c>
      <c r="F3595" s="304"/>
      <c r="G3595" s="324">
        <v>37.343049999999998</v>
      </c>
      <c r="H3595" s="324">
        <v>-122.33976</v>
      </c>
      <c r="I3595" s="324" t="s">
        <v>214</v>
      </c>
      <c r="J3595" s="368">
        <f>EXP(0.44*LN('V032'!AM3595)+0.33*LN('V032'!Y3595)+0.25*LN('V032'!AJ3595))</f>
        <v>483.58374485603451</v>
      </c>
      <c r="K3595" s="331">
        <f>SQRT(0.44*AN3595^2+0.3*Z3595^2+0.25*AL3595^2)</f>
        <v>0.37701591478344787</v>
      </c>
      <c r="L3595" s="304" t="str">
        <f t="shared" si="855"/>
        <v>C</v>
      </c>
      <c r="M3595" s="388" t="s">
        <v>6095</v>
      </c>
      <c r="N3595" s="304"/>
      <c r="O3595" s="304"/>
      <c r="P3595" s="304"/>
      <c r="Q3595" s="309"/>
      <c r="R3595" s="309"/>
      <c r="S3595" s="304"/>
      <c r="T3595" s="304"/>
      <c r="U3595" s="304"/>
      <c r="V3595" s="304"/>
      <c r="W3595" s="48" t="s">
        <v>1609</v>
      </c>
      <c r="X3595" s="304" t="s">
        <v>232</v>
      </c>
      <c r="Y3595" s="366">
        <f t="shared" si="857"/>
        <v>506.6</v>
      </c>
      <c r="Z3595" s="304">
        <v>0.4</v>
      </c>
      <c r="AA3595" s="304"/>
      <c r="AB3595" s="304"/>
      <c r="AC3595" s="304"/>
      <c r="AD3595" s="366"/>
      <c r="AE3595" s="304"/>
      <c r="AF3595" s="331"/>
      <c r="AG3595" s="304"/>
      <c r="AH3595" s="410">
        <v>2.9059399999999999E-2</v>
      </c>
      <c r="AI3595" s="309">
        <v>0</v>
      </c>
      <c r="AJ3595" s="410">
        <v>405</v>
      </c>
      <c r="AK3595" s="304">
        <f t="shared" si="856"/>
        <v>425</v>
      </c>
      <c r="AL3595" s="363">
        <v>0.43</v>
      </c>
      <c r="AM3595" s="389">
        <f t="shared" si="860"/>
        <v>390</v>
      </c>
      <c r="AN3595" s="304">
        <v>0.33</v>
      </c>
      <c r="AO3595" s="304"/>
      <c r="AP3595" s="304" t="s">
        <v>1903</v>
      </c>
      <c r="AQ3595" s="304"/>
      <c r="AR3595" s="304">
        <v>390</v>
      </c>
      <c r="AS3595" s="304"/>
      <c r="AT3595" s="312"/>
      <c r="AU3595" s="304"/>
      <c r="AV3595" s="304"/>
      <c r="AW3595" s="304"/>
      <c r="AX3595" s="304">
        <v>448.6</v>
      </c>
      <c r="AY3595" s="304">
        <v>1426.5</v>
      </c>
      <c r="AZ3595" s="304">
        <v>3323.7</v>
      </c>
      <c r="BA3595" s="304">
        <v>448.6</v>
      </c>
      <c r="BB3595" s="304">
        <v>1426.5</v>
      </c>
      <c r="BC3595" s="304">
        <v>3323.7</v>
      </c>
      <c r="BD3595" s="304"/>
      <c r="BE3595" s="304"/>
      <c r="BF3595" s="304"/>
      <c r="BG3595" s="304"/>
      <c r="BH3595" s="304"/>
      <c r="BI3595" s="304"/>
      <c r="BJ3595" s="304">
        <v>1</v>
      </c>
      <c r="BK3595" s="304">
        <v>1</v>
      </c>
      <c r="BL3595" s="304">
        <v>1</v>
      </c>
    </row>
    <row r="3596" spans="1:64" ht="15" hidden="1" customHeight="1" x14ac:dyDescent="0.2">
      <c r="A3596" s="387" t="s">
        <v>5911</v>
      </c>
      <c r="B3596" s="304" t="s">
        <v>5965</v>
      </c>
      <c r="C3596" s="304">
        <v>100058</v>
      </c>
      <c r="D3596" s="349" t="s">
        <v>5082</v>
      </c>
      <c r="E3596" s="304" t="s">
        <v>5083</v>
      </c>
      <c r="F3596" s="304"/>
      <c r="G3596" s="324">
        <v>37.31861</v>
      </c>
      <c r="H3596" s="324">
        <v>-122.15313999999999</v>
      </c>
      <c r="I3596" s="324" t="s">
        <v>214</v>
      </c>
      <c r="J3596" s="368">
        <f>P3596</f>
        <v>584</v>
      </c>
      <c r="K3596" s="331">
        <v>0.1</v>
      </c>
      <c r="L3596" s="304" t="str">
        <f t="shared" si="855"/>
        <v>C</v>
      </c>
      <c r="M3596" s="388">
        <v>0</v>
      </c>
      <c r="N3596" s="304"/>
      <c r="O3596" s="304" t="s">
        <v>4992</v>
      </c>
      <c r="P3596" s="304">
        <v>584</v>
      </c>
      <c r="Q3596" s="309"/>
      <c r="R3596" s="309" t="s">
        <v>4993</v>
      </c>
      <c r="S3596" s="304"/>
      <c r="T3596" s="304"/>
      <c r="U3596" s="304"/>
      <c r="V3596" s="304"/>
      <c r="W3596" s="48" t="s">
        <v>1609</v>
      </c>
      <c r="X3596" s="304" t="s">
        <v>232</v>
      </c>
      <c r="Y3596" s="366">
        <f t="shared" si="857"/>
        <v>506.6</v>
      </c>
      <c r="Z3596" s="304">
        <v>0.4</v>
      </c>
      <c r="AA3596" s="304"/>
      <c r="AB3596" s="304"/>
      <c r="AC3596" s="304"/>
      <c r="AD3596" s="366"/>
      <c r="AE3596" s="304"/>
      <c r="AF3596" s="331"/>
      <c r="AG3596" s="304"/>
      <c r="AH3596" s="410">
        <v>7.3763200000000001E-2</v>
      </c>
      <c r="AI3596" s="324"/>
      <c r="AJ3596" s="410">
        <v>552</v>
      </c>
      <c r="AK3596" s="304">
        <f t="shared" si="856"/>
        <v>555</v>
      </c>
      <c r="AL3596" s="304"/>
      <c r="AM3596" s="389">
        <f t="shared" si="860"/>
        <v>782</v>
      </c>
      <c r="AN3596" s="304">
        <v>0.4</v>
      </c>
      <c r="AO3596" s="304"/>
      <c r="AP3596" s="304" t="s">
        <v>2964</v>
      </c>
      <c r="AQ3596" s="304"/>
      <c r="AR3596" s="304">
        <v>782</v>
      </c>
      <c r="AS3596" s="304"/>
      <c r="AT3596" s="304"/>
      <c r="AU3596" s="304"/>
      <c r="AV3596" s="304"/>
      <c r="AW3596" s="304"/>
      <c r="AX3596" s="304">
        <v>0</v>
      </c>
      <c r="AY3596" s="304">
        <v>240.7</v>
      </c>
      <c r="AZ3596" s="304">
        <v>820</v>
      </c>
      <c r="BA3596" s="304">
        <v>0</v>
      </c>
      <c r="BB3596" s="304">
        <v>240.7</v>
      </c>
      <c r="BC3596" s="304">
        <v>820</v>
      </c>
      <c r="BD3596" s="304"/>
      <c r="BE3596" s="304"/>
      <c r="BF3596" s="304"/>
      <c r="BG3596" s="304"/>
      <c r="BH3596" s="304"/>
      <c r="BI3596" s="304"/>
      <c r="BJ3596" s="304">
        <v>1</v>
      </c>
      <c r="BK3596" s="304">
        <v>1</v>
      </c>
      <c r="BL3596" s="304">
        <v>1</v>
      </c>
    </row>
    <row r="3597" spans="1:64" ht="15" hidden="1" customHeight="1" x14ac:dyDescent="0.2">
      <c r="A3597" s="387" t="s">
        <v>5911</v>
      </c>
      <c r="B3597" s="304" t="s">
        <v>5965</v>
      </c>
      <c r="C3597" s="304">
        <v>100059</v>
      </c>
      <c r="D3597" s="349" t="s">
        <v>5084</v>
      </c>
      <c r="E3597" s="304" t="s">
        <v>5085</v>
      </c>
      <c r="F3597" s="304"/>
      <c r="G3597" s="324">
        <v>37.172170000000001</v>
      </c>
      <c r="H3597" s="324">
        <v>-122.01121000000001</v>
      </c>
      <c r="I3597" s="324" t="s">
        <v>214</v>
      </c>
      <c r="J3597" s="368">
        <f>EXP(0.44*LN('V032'!AM3597)+0.33*LN('V032'!Y3597)+0.25*LN('V032'!AJ3597))</f>
        <v>639.64364590606567</v>
      </c>
      <c r="K3597" s="331">
        <f>SQRT(0.44*AN3597^2+0.3*Z3597^2+0.25*AL3597^2)</f>
        <v>0.37701591478344787</v>
      </c>
      <c r="L3597" s="304" t="str">
        <f t="shared" si="855"/>
        <v>C</v>
      </c>
      <c r="M3597" s="388" t="s">
        <v>6095</v>
      </c>
      <c r="N3597" s="304"/>
      <c r="O3597" s="304"/>
      <c r="P3597" s="304"/>
      <c r="Q3597" s="309"/>
      <c r="R3597" s="309"/>
      <c r="S3597" s="304"/>
      <c r="T3597" s="304"/>
      <c r="U3597" s="304"/>
      <c r="V3597" s="304"/>
      <c r="W3597" s="48" t="s">
        <v>1609</v>
      </c>
      <c r="X3597" s="304" t="s">
        <v>232</v>
      </c>
      <c r="Y3597" s="366">
        <f t="shared" si="857"/>
        <v>506.6</v>
      </c>
      <c r="Z3597" s="304">
        <v>0.4</v>
      </c>
      <c r="AA3597" s="304"/>
      <c r="AB3597" s="304"/>
      <c r="AC3597" s="304"/>
      <c r="AD3597" s="366"/>
      <c r="AE3597" s="304"/>
      <c r="AF3597" s="331"/>
      <c r="AG3597" s="304"/>
      <c r="AH3597" s="410">
        <v>0.157272</v>
      </c>
      <c r="AI3597" s="309">
        <v>0</v>
      </c>
      <c r="AJ3597" s="410">
        <v>760</v>
      </c>
      <c r="AK3597" s="304">
        <f t="shared" si="856"/>
        <v>760</v>
      </c>
      <c r="AL3597" s="363">
        <v>0.43</v>
      </c>
      <c r="AM3597" s="389">
        <f t="shared" si="860"/>
        <v>515</v>
      </c>
      <c r="AN3597" s="304">
        <v>0.33</v>
      </c>
      <c r="AO3597" s="304"/>
      <c r="AP3597" s="304" t="s">
        <v>1710</v>
      </c>
      <c r="AQ3597" s="304"/>
      <c r="AR3597" s="304">
        <v>515</v>
      </c>
      <c r="AS3597" s="304"/>
      <c r="AT3597" s="312"/>
      <c r="AU3597" s="304"/>
      <c r="AV3597" s="304"/>
      <c r="AW3597" s="304"/>
      <c r="AX3597" s="304">
        <v>445.6</v>
      </c>
      <c r="AY3597" s="304">
        <v>1425.9</v>
      </c>
      <c r="AZ3597" s="304">
        <v>3371.6</v>
      </c>
      <c r="BA3597" s="304">
        <v>445.6</v>
      </c>
      <c r="BB3597" s="304">
        <v>1425.9</v>
      </c>
      <c r="BC3597" s="304">
        <v>3371.6</v>
      </c>
      <c r="BD3597" s="304"/>
      <c r="BE3597" s="304"/>
      <c r="BF3597" s="304"/>
      <c r="BG3597" s="304"/>
      <c r="BH3597" s="304"/>
      <c r="BI3597" s="304"/>
      <c r="BJ3597" s="304">
        <v>1</v>
      </c>
      <c r="BK3597" s="304">
        <v>1</v>
      </c>
      <c r="BL3597" s="304">
        <v>1</v>
      </c>
    </row>
    <row r="3598" spans="1:64" ht="15" hidden="1" customHeight="1" x14ac:dyDescent="0.2">
      <c r="A3598" s="387" t="s">
        <v>5911</v>
      </c>
      <c r="B3598" s="304" t="s">
        <v>5965</v>
      </c>
      <c r="C3598" s="304">
        <v>100060</v>
      </c>
      <c r="D3598" s="349" t="s">
        <v>5086</v>
      </c>
      <c r="E3598" s="304" t="s">
        <v>5087</v>
      </c>
      <c r="F3598" s="304"/>
      <c r="G3598" s="324">
        <v>36.92745</v>
      </c>
      <c r="H3598" s="324">
        <v>-121.82764</v>
      </c>
      <c r="I3598" s="324" t="s">
        <v>214</v>
      </c>
      <c r="J3598" s="368">
        <f>P3598</f>
        <v>323</v>
      </c>
      <c r="K3598" s="331">
        <v>0.1</v>
      </c>
      <c r="L3598" s="304" t="str">
        <f t="shared" si="855"/>
        <v>D</v>
      </c>
      <c r="M3598" s="388">
        <v>0</v>
      </c>
      <c r="N3598" s="304"/>
      <c r="O3598" s="304" t="s">
        <v>4992</v>
      </c>
      <c r="P3598" s="304">
        <v>323</v>
      </c>
      <c r="Q3598" s="309"/>
      <c r="R3598" s="309" t="s">
        <v>4993</v>
      </c>
      <c r="S3598" s="304"/>
      <c r="T3598" s="304"/>
      <c r="U3598" s="304"/>
      <c r="V3598" s="304"/>
      <c r="W3598" s="48" t="s">
        <v>4661</v>
      </c>
      <c r="X3598" s="304">
        <v>-999</v>
      </c>
      <c r="Y3598" s="366" t="str">
        <f t="shared" si="857"/>
        <v>-</v>
      </c>
      <c r="Z3598" s="304"/>
      <c r="AA3598" s="304"/>
      <c r="AB3598" s="304"/>
      <c r="AC3598" s="304"/>
      <c r="AD3598" s="366"/>
      <c r="AE3598" s="304"/>
      <c r="AF3598" s="331"/>
      <c r="AG3598" s="304"/>
      <c r="AH3598" s="410">
        <v>3.8045200000000001E-2</v>
      </c>
      <c r="AI3598" s="324"/>
      <c r="AJ3598" s="410">
        <v>441</v>
      </c>
      <c r="AK3598" s="304">
        <f t="shared" si="856"/>
        <v>425</v>
      </c>
      <c r="AL3598" s="304"/>
      <c r="AM3598" s="389">
        <f t="shared" si="860"/>
        <v>387</v>
      </c>
      <c r="AN3598" s="363">
        <v>0.25</v>
      </c>
      <c r="AO3598" s="304"/>
      <c r="AP3598" s="304" t="s">
        <v>1600</v>
      </c>
      <c r="AQ3598" s="304"/>
      <c r="AR3598" s="304">
        <v>387</v>
      </c>
      <c r="AS3598" s="304"/>
      <c r="AT3598" s="304"/>
      <c r="AU3598" s="304"/>
      <c r="AV3598" s="304"/>
      <c r="AW3598" s="304"/>
      <c r="AX3598" s="304">
        <v>572.70000000000005</v>
      </c>
      <c r="AY3598" s="304">
        <v>675.4</v>
      </c>
      <c r="AZ3598" s="304">
        <v>726.8</v>
      </c>
      <c r="BA3598" s="304">
        <v>572.70000000000005</v>
      </c>
      <c r="BB3598" s="304">
        <v>675.4</v>
      </c>
      <c r="BC3598" s="304">
        <v>726.8</v>
      </c>
      <c r="BD3598" s="304"/>
      <c r="BE3598" s="304"/>
      <c r="BF3598" s="304"/>
      <c r="BG3598" s="304"/>
      <c r="BH3598" s="304"/>
      <c r="BI3598" s="304"/>
      <c r="BJ3598" s="304">
        <v>1</v>
      </c>
      <c r="BK3598" s="304">
        <v>1</v>
      </c>
      <c r="BL3598" s="304">
        <v>1</v>
      </c>
    </row>
    <row r="3599" spans="1:64" ht="15" hidden="1" customHeight="1" x14ac:dyDescent="0.2">
      <c r="A3599" s="387" t="s">
        <v>5911</v>
      </c>
      <c r="B3599" s="304" t="s">
        <v>5965</v>
      </c>
      <c r="C3599" s="304">
        <v>100061</v>
      </c>
      <c r="D3599" s="349" t="s">
        <v>5088</v>
      </c>
      <c r="E3599" s="304" t="s">
        <v>5089</v>
      </c>
      <c r="F3599" s="304"/>
      <c r="G3599" s="324">
        <v>37.36045</v>
      </c>
      <c r="H3599" s="324">
        <v>-122.18986</v>
      </c>
      <c r="I3599" s="324" t="s">
        <v>214</v>
      </c>
      <c r="J3599" s="368">
        <f>P3599</f>
        <v>437</v>
      </c>
      <c r="K3599" s="331">
        <v>0.1</v>
      </c>
      <c r="L3599" s="304" t="str">
        <f t="shared" si="855"/>
        <v>C</v>
      </c>
      <c r="M3599" s="388">
        <v>0</v>
      </c>
      <c r="N3599" s="304"/>
      <c r="O3599" s="304" t="s">
        <v>4992</v>
      </c>
      <c r="P3599" s="304">
        <v>437</v>
      </c>
      <c r="Q3599" s="309"/>
      <c r="R3599" s="309" t="s">
        <v>4993</v>
      </c>
      <c r="S3599" s="304"/>
      <c r="T3599" s="304"/>
      <c r="U3599" s="304"/>
      <c r="V3599" s="304"/>
      <c r="W3599" s="48" t="s">
        <v>1609</v>
      </c>
      <c r="X3599" s="304" t="s">
        <v>232</v>
      </c>
      <c r="Y3599" s="366">
        <f t="shared" si="857"/>
        <v>506.6</v>
      </c>
      <c r="Z3599" s="304">
        <v>0.4</v>
      </c>
      <c r="AA3599" s="304"/>
      <c r="AB3599" s="304"/>
      <c r="AC3599" s="304"/>
      <c r="AD3599" s="366"/>
      <c r="AE3599" s="304"/>
      <c r="AF3599" s="331"/>
      <c r="AG3599" s="304"/>
      <c r="AH3599" s="410">
        <v>8.1573199999999998E-2</v>
      </c>
      <c r="AI3599" s="324"/>
      <c r="AJ3599" s="410">
        <v>572</v>
      </c>
      <c r="AK3599" s="304">
        <f t="shared" si="856"/>
        <v>555</v>
      </c>
      <c r="AL3599" s="304"/>
      <c r="AM3599" s="389">
        <f t="shared" si="860"/>
        <v>782</v>
      </c>
      <c r="AN3599" s="304">
        <v>0.4</v>
      </c>
      <c r="AO3599" s="304"/>
      <c r="AP3599" s="304" t="s">
        <v>2964</v>
      </c>
      <c r="AQ3599" s="304"/>
      <c r="AR3599" s="304">
        <v>782</v>
      </c>
      <c r="AS3599" s="304"/>
      <c r="AT3599" s="304"/>
      <c r="AU3599" s="304"/>
      <c r="AV3599" s="304"/>
      <c r="AW3599" s="304"/>
      <c r="AX3599" s="304">
        <v>0</v>
      </c>
      <c r="AY3599" s="304">
        <v>236.6</v>
      </c>
      <c r="AZ3599" s="304">
        <v>783.6</v>
      </c>
      <c r="BA3599" s="304">
        <v>0</v>
      </c>
      <c r="BB3599" s="304">
        <v>236.6</v>
      </c>
      <c r="BC3599" s="304">
        <v>783.6</v>
      </c>
      <c r="BD3599" s="304"/>
      <c r="BE3599" s="304"/>
      <c r="BF3599" s="304"/>
      <c r="BG3599" s="304"/>
      <c r="BH3599" s="304"/>
      <c r="BI3599" s="304"/>
      <c r="BJ3599" s="304">
        <v>1</v>
      </c>
      <c r="BK3599" s="304">
        <v>1</v>
      </c>
      <c r="BL3599" s="304">
        <v>1</v>
      </c>
    </row>
    <row r="3600" spans="1:64" ht="15" hidden="1" customHeight="1" x14ac:dyDescent="0.2">
      <c r="A3600" s="387" t="s">
        <v>5911</v>
      </c>
      <c r="B3600" s="304" t="s">
        <v>5965</v>
      </c>
      <c r="C3600" s="304">
        <v>100062</v>
      </c>
      <c r="D3600" s="349" t="s">
        <v>5090</v>
      </c>
      <c r="E3600" s="304" t="s">
        <v>5091</v>
      </c>
      <c r="F3600" s="304"/>
      <c r="G3600" s="324">
        <v>37.516039999999997</v>
      </c>
      <c r="H3600" s="324">
        <v>-122.45815</v>
      </c>
      <c r="I3600" s="324" t="s">
        <v>214</v>
      </c>
      <c r="J3600" s="368">
        <f>EXP(0.44*LN('V032'!AM3600)+0.33*LN('V032'!Y3600)+0.25*LN('V032'!AJ3600))</f>
        <v>721.25871259164091</v>
      </c>
      <c r="K3600" s="331">
        <f t="shared" ref="K3600:K3601" si="861">SQRT(0.44*AN3600^2+0.3*Z3600^2+0.25*AL3600^2)</f>
        <v>0.40574006457336698</v>
      </c>
      <c r="L3600" s="304" t="str">
        <f t="shared" si="855"/>
        <v>C</v>
      </c>
      <c r="M3600" s="388" t="s">
        <v>6095</v>
      </c>
      <c r="N3600" s="304"/>
      <c r="O3600" s="304"/>
      <c r="P3600" s="304"/>
      <c r="Q3600" s="309"/>
      <c r="R3600" s="309"/>
      <c r="S3600" s="304"/>
      <c r="T3600" s="304"/>
      <c r="U3600" s="304"/>
      <c r="V3600" s="304"/>
      <c r="W3600" s="48" t="s">
        <v>1609</v>
      </c>
      <c r="X3600" s="304" t="s">
        <v>232</v>
      </c>
      <c r="Y3600" s="366">
        <f t="shared" si="857"/>
        <v>506.6</v>
      </c>
      <c r="Z3600" s="304">
        <v>0.4</v>
      </c>
      <c r="AA3600" s="304"/>
      <c r="AB3600" s="304"/>
      <c r="AC3600" s="304"/>
      <c r="AD3600" s="366"/>
      <c r="AE3600" s="304"/>
      <c r="AF3600" s="331"/>
      <c r="AG3600" s="304"/>
      <c r="AH3600" s="410">
        <v>0.104753</v>
      </c>
      <c r="AI3600" s="309">
        <v>0</v>
      </c>
      <c r="AJ3600" s="410">
        <v>637</v>
      </c>
      <c r="AK3600" s="304">
        <f t="shared" si="856"/>
        <v>690</v>
      </c>
      <c r="AL3600" s="363">
        <v>0.43</v>
      </c>
      <c r="AM3600" s="389">
        <f t="shared" si="860"/>
        <v>748</v>
      </c>
      <c r="AN3600" s="304">
        <v>0.4</v>
      </c>
      <c r="AO3600" s="304"/>
      <c r="AP3600" s="304" t="s">
        <v>6114</v>
      </c>
      <c r="AQ3600" s="304"/>
      <c r="AR3600" s="304">
        <v>748</v>
      </c>
      <c r="AS3600" s="304"/>
      <c r="AT3600" s="312"/>
      <c r="AU3600" s="304"/>
      <c r="AV3600" s="304"/>
      <c r="AW3600" s="304"/>
      <c r="AX3600" s="304">
        <v>192.1</v>
      </c>
      <c r="AY3600" s="304">
        <v>317.7</v>
      </c>
      <c r="AZ3600" s="304">
        <v>694.5</v>
      </c>
      <c r="BA3600" s="304">
        <v>192.1</v>
      </c>
      <c r="BB3600" s="304">
        <v>317.7</v>
      </c>
      <c r="BC3600" s="304">
        <v>694.5</v>
      </c>
      <c r="BD3600" s="304"/>
      <c r="BE3600" s="304"/>
      <c r="BF3600" s="304"/>
      <c r="BG3600" s="304"/>
      <c r="BH3600" s="304"/>
      <c r="BI3600" s="304"/>
      <c r="BJ3600" s="304">
        <v>1</v>
      </c>
      <c r="BK3600" s="304">
        <v>1</v>
      </c>
      <c r="BL3600" s="304">
        <v>1</v>
      </c>
    </row>
    <row r="3601" spans="1:64" ht="15" hidden="1" customHeight="1" x14ac:dyDescent="0.2">
      <c r="A3601" s="387" t="s">
        <v>5911</v>
      </c>
      <c r="B3601" s="304" t="s">
        <v>5965</v>
      </c>
      <c r="C3601" s="304">
        <v>100063</v>
      </c>
      <c r="D3601" s="349" t="s">
        <v>5092</v>
      </c>
      <c r="E3601" s="304" t="s">
        <v>5093</v>
      </c>
      <c r="F3601" s="304"/>
      <c r="G3601" s="324">
        <v>37.214269999999999</v>
      </c>
      <c r="H3601" s="324">
        <v>-122.17167999999999</v>
      </c>
      <c r="I3601" s="324" t="s">
        <v>214</v>
      </c>
      <c r="J3601" s="368">
        <f>EXP(0.44*LN('V032'!AM3601)+0.33*LN('V032'!Y3601)+0.25*LN('V032'!AJ3601))</f>
        <v>587.26366607719331</v>
      </c>
      <c r="K3601" s="331">
        <f t="shared" si="861"/>
        <v>0.37701591478344787</v>
      </c>
      <c r="L3601" s="304" t="str">
        <f t="shared" si="855"/>
        <v>C</v>
      </c>
      <c r="M3601" s="388" t="s">
        <v>6095</v>
      </c>
      <c r="N3601" s="304"/>
      <c r="O3601" s="304"/>
      <c r="P3601" s="304"/>
      <c r="Q3601" s="309"/>
      <c r="R3601" s="309"/>
      <c r="S3601" s="304"/>
      <c r="T3601" s="304"/>
      <c r="U3601" s="304"/>
      <c r="V3601" s="304"/>
      <c r="W3601" s="48" t="s">
        <v>1609</v>
      </c>
      <c r="X3601" s="304" t="s">
        <v>232</v>
      </c>
      <c r="Y3601" s="366">
        <f t="shared" si="857"/>
        <v>506.6</v>
      </c>
      <c r="Z3601" s="304">
        <v>0.4</v>
      </c>
      <c r="AA3601" s="304"/>
      <c r="AB3601" s="304"/>
      <c r="AC3601" s="304"/>
      <c r="AD3601" s="366"/>
      <c r="AE3601" s="304"/>
      <c r="AF3601" s="331"/>
      <c r="AG3601" s="304"/>
      <c r="AH3601" s="410">
        <v>6.9204299999999996E-2</v>
      </c>
      <c r="AI3601" s="309">
        <v>0</v>
      </c>
      <c r="AJ3601" s="410">
        <v>540</v>
      </c>
      <c r="AK3601" s="304">
        <f t="shared" si="856"/>
        <v>555</v>
      </c>
      <c r="AL3601" s="363">
        <v>0.43</v>
      </c>
      <c r="AM3601" s="389">
        <f t="shared" si="860"/>
        <v>515</v>
      </c>
      <c r="AN3601" s="304">
        <v>0.33</v>
      </c>
      <c r="AO3601" s="304"/>
      <c r="AP3601" s="304" t="s">
        <v>1710</v>
      </c>
      <c r="AQ3601" s="304"/>
      <c r="AR3601" s="304">
        <v>515</v>
      </c>
      <c r="AS3601" s="304"/>
      <c r="AT3601" s="312"/>
      <c r="AU3601" s="304"/>
      <c r="AV3601" s="304"/>
      <c r="AW3601" s="304"/>
      <c r="AX3601" s="304">
        <v>118.1</v>
      </c>
      <c r="AY3601" s="304">
        <v>347</v>
      </c>
      <c r="AZ3601" s="304">
        <v>1041</v>
      </c>
      <c r="BA3601" s="304">
        <v>118.1</v>
      </c>
      <c r="BB3601" s="304">
        <v>347</v>
      </c>
      <c r="BC3601" s="304">
        <v>1041</v>
      </c>
      <c r="BD3601" s="304"/>
      <c r="BE3601" s="304"/>
      <c r="BF3601" s="304"/>
      <c r="BG3601" s="304"/>
      <c r="BH3601" s="304"/>
      <c r="BI3601" s="304"/>
      <c r="BJ3601" s="304">
        <v>1</v>
      </c>
      <c r="BK3601" s="304">
        <v>1</v>
      </c>
      <c r="BL3601" s="304">
        <v>1</v>
      </c>
    </row>
    <row r="3602" spans="1:64" ht="15" hidden="1" customHeight="1" x14ac:dyDescent="0.2">
      <c r="A3602" s="387" t="s">
        <v>5911</v>
      </c>
      <c r="B3602" s="304" t="s">
        <v>5965</v>
      </c>
      <c r="C3602" s="304">
        <v>100064</v>
      </c>
      <c r="D3602" s="349" t="s">
        <v>5094</v>
      </c>
      <c r="E3602" s="304" t="s">
        <v>5095</v>
      </c>
      <c r="F3602" s="304"/>
      <c r="G3602" s="324">
        <v>37.154319999999998</v>
      </c>
      <c r="H3602" s="324">
        <v>-121.73466999999999</v>
      </c>
      <c r="I3602" s="324" t="s">
        <v>214</v>
      </c>
      <c r="J3602" s="368">
        <f>P3602</f>
        <v>477</v>
      </c>
      <c r="K3602" s="331">
        <v>0.1</v>
      </c>
      <c r="L3602" s="304" t="str">
        <f t="shared" si="855"/>
        <v>C</v>
      </c>
      <c r="M3602" s="388">
        <v>0</v>
      </c>
      <c r="N3602" s="304"/>
      <c r="O3602" s="304" t="s">
        <v>4992</v>
      </c>
      <c r="P3602" s="304">
        <v>477</v>
      </c>
      <c r="Q3602" s="309"/>
      <c r="R3602" s="309" t="s">
        <v>4993</v>
      </c>
      <c r="S3602" s="304"/>
      <c r="T3602" s="304"/>
      <c r="U3602" s="304"/>
      <c r="V3602" s="304"/>
      <c r="W3602" s="48" t="s">
        <v>1609</v>
      </c>
      <c r="X3602" s="304" t="s">
        <v>232</v>
      </c>
      <c r="Y3602" s="366">
        <f t="shared" si="857"/>
        <v>506.6</v>
      </c>
      <c r="Z3602" s="304">
        <v>0.4</v>
      </c>
      <c r="AA3602" s="304"/>
      <c r="AB3602" s="304"/>
      <c r="AC3602" s="304"/>
      <c r="AD3602" s="366"/>
      <c r="AE3602" s="304"/>
      <c r="AF3602" s="331"/>
      <c r="AG3602" s="304"/>
      <c r="AH3602" s="410">
        <v>2.11071E-2</v>
      </c>
      <c r="AI3602" s="324"/>
      <c r="AJ3602" s="410">
        <v>373</v>
      </c>
      <c r="AK3602" s="304">
        <f t="shared" si="856"/>
        <v>425</v>
      </c>
      <c r="AL3602" s="304"/>
      <c r="AM3602" s="389">
        <f t="shared" si="860"/>
        <v>782</v>
      </c>
      <c r="AN3602" s="304">
        <v>0.4</v>
      </c>
      <c r="AO3602" s="304"/>
      <c r="AP3602" s="304" t="s">
        <v>2964</v>
      </c>
      <c r="AQ3602" s="304"/>
      <c r="AR3602" s="304">
        <v>782</v>
      </c>
      <c r="AS3602" s="304"/>
      <c r="AT3602" s="304"/>
      <c r="AU3602" s="304"/>
      <c r="AV3602" s="304"/>
      <c r="AW3602" s="304"/>
      <c r="AX3602" s="304">
        <v>0</v>
      </c>
      <c r="AY3602" s="304">
        <v>221.9</v>
      </c>
      <c r="AZ3602" s="304">
        <v>798.8</v>
      </c>
      <c r="BA3602" s="304">
        <v>0</v>
      </c>
      <c r="BB3602" s="304">
        <v>221.9</v>
      </c>
      <c r="BC3602" s="304">
        <v>798.8</v>
      </c>
      <c r="BD3602" s="304"/>
      <c r="BE3602" s="304"/>
      <c r="BF3602" s="304"/>
      <c r="BG3602" s="304"/>
      <c r="BH3602" s="304"/>
      <c r="BI3602" s="304"/>
      <c r="BJ3602" s="304">
        <v>1</v>
      </c>
      <c r="BK3602" s="304">
        <v>1</v>
      </c>
      <c r="BL3602" s="304">
        <v>1</v>
      </c>
    </row>
    <row r="3603" spans="1:64" ht="15" hidden="1" customHeight="1" x14ac:dyDescent="0.2">
      <c r="A3603" s="387" t="s">
        <v>5911</v>
      </c>
      <c r="B3603" s="304" t="s">
        <v>5965</v>
      </c>
      <c r="C3603" s="304">
        <v>100065</v>
      </c>
      <c r="D3603" s="349" t="s">
        <v>5096</v>
      </c>
      <c r="E3603" s="304" t="s">
        <v>5097</v>
      </c>
      <c r="F3603" s="304"/>
      <c r="G3603" s="324">
        <v>37.637189999999997</v>
      </c>
      <c r="H3603" s="324">
        <v>-122.47481999999999</v>
      </c>
      <c r="I3603" s="324" t="s">
        <v>214</v>
      </c>
      <c r="J3603" s="368">
        <f>EXP(0.44*LN('V032'!AM3603)+0.33*LN('V032'!Y3603)+0.25*LN('V032'!AJ3603))</f>
        <v>665.12440330867855</v>
      </c>
      <c r="K3603" s="331">
        <f t="shared" ref="K3603:K3606" si="862">SQRT(0.44*AN3603^2+0.3*Z3603^2+0.25*AL3603^2)</f>
        <v>0.40574006457336698</v>
      </c>
      <c r="L3603" s="304" t="str">
        <f t="shared" si="855"/>
        <v>C</v>
      </c>
      <c r="M3603" s="388" t="s">
        <v>6095</v>
      </c>
      <c r="N3603" s="304"/>
      <c r="O3603" s="304"/>
      <c r="P3603" s="304"/>
      <c r="Q3603" s="309"/>
      <c r="R3603" s="309"/>
      <c r="S3603" s="304"/>
      <c r="T3603" s="304"/>
      <c r="U3603" s="304"/>
      <c r="V3603" s="304"/>
      <c r="W3603" s="48" t="s">
        <v>1609</v>
      </c>
      <c r="X3603" s="304" t="s">
        <v>232</v>
      </c>
      <c r="Y3603" s="366">
        <f t="shared" si="857"/>
        <v>506.6</v>
      </c>
      <c r="Z3603" s="304">
        <v>0.4</v>
      </c>
      <c r="AA3603" s="304"/>
      <c r="AB3603" s="304"/>
      <c r="AC3603" s="304"/>
      <c r="AD3603" s="366"/>
      <c r="AE3603" s="304"/>
      <c r="AF3603" s="331"/>
      <c r="AG3603" s="304"/>
      <c r="AH3603" s="410">
        <v>3.4185100000000003E-2</v>
      </c>
      <c r="AI3603" s="309">
        <v>0</v>
      </c>
      <c r="AJ3603" s="410">
        <v>426</v>
      </c>
      <c r="AK3603" s="304">
        <f t="shared" si="856"/>
        <v>425</v>
      </c>
      <c r="AL3603" s="363">
        <v>0.43</v>
      </c>
      <c r="AM3603" s="389">
        <f t="shared" si="860"/>
        <v>782</v>
      </c>
      <c r="AN3603" s="304">
        <v>0.4</v>
      </c>
      <c r="AO3603" s="304"/>
      <c r="AP3603" s="304" t="s">
        <v>2964</v>
      </c>
      <c r="AQ3603" s="304"/>
      <c r="AR3603" s="304">
        <v>782</v>
      </c>
      <c r="AS3603" s="304"/>
      <c r="AT3603" s="312"/>
      <c r="AU3603" s="304"/>
      <c r="AV3603" s="304"/>
      <c r="AW3603" s="304"/>
      <c r="AX3603" s="304">
        <v>493.9</v>
      </c>
      <c r="AY3603" s="304">
        <v>545.5</v>
      </c>
      <c r="AZ3603" s="304">
        <v>796.1</v>
      </c>
      <c r="BA3603" s="304">
        <v>493.9</v>
      </c>
      <c r="BB3603" s="304">
        <v>545.5</v>
      </c>
      <c r="BC3603" s="304">
        <v>796.1</v>
      </c>
      <c r="BD3603" s="304"/>
      <c r="BE3603" s="304"/>
      <c r="BF3603" s="304"/>
      <c r="BG3603" s="304"/>
      <c r="BH3603" s="304"/>
      <c r="BI3603" s="304"/>
      <c r="BJ3603" s="304">
        <v>1</v>
      </c>
      <c r="BK3603" s="304">
        <v>1</v>
      </c>
      <c r="BL3603" s="304">
        <v>1</v>
      </c>
    </row>
    <row r="3604" spans="1:64" ht="15" hidden="1" customHeight="1" x14ac:dyDescent="0.2">
      <c r="A3604" s="387" t="s">
        <v>5911</v>
      </c>
      <c r="B3604" s="304" t="s">
        <v>5965</v>
      </c>
      <c r="C3604" s="304">
        <v>100066</v>
      </c>
      <c r="D3604" s="349" t="s">
        <v>5098</v>
      </c>
      <c r="E3604" s="304" t="s">
        <v>5099</v>
      </c>
      <c r="F3604" s="304"/>
      <c r="G3604" s="324">
        <v>37.270800000000001</v>
      </c>
      <c r="H3604" s="324">
        <v>-122.21276</v>
      </c>
      <c r="I3604" s="324" t="s">
        <v>214</v>
      </c>
      <c r="J3604" s="368">
        <f>EXP(0.44*LN('V032'!AM3604)+0.33*LN('V032'!Y3604)+0.25*LN('V032'!AJ3604))</f>
        <v>527.17759619913511</v>
      </c>
      <c r="K3604" s="331">
        <f t="shared" si="862"/>
        <v>0.37701591478344787</v>
      </c>
      <c r="L3604" s="304" t="str">
        <f t="shared" si="855"/>
        <v>C</v>
      </c>
      <c r="M3604" s="388" t="s">
        <v>6095</v>
      </c>
      <c r="N3604" s="304"/>
      <c r="O3604" s="304"/>
      <c r="P3604" s="304"/>
      <c r="Q3604" s="309"/>
      <c r="R3604" s="309"/>
      <c r="S3604" s="304"/>
      <c r="T3604" s="304"/>
      <c r="U3604" s="304"/>
      <c r="V3604" s="304"/>
      <c r="W3604" s="48" t="s">
        <v>1609</v>
      </c>
      <c r="X3604" s="304" t="s">
        <v>232</v>
      </c>
      <c r="Y3604" s="366">
        <f t="shared" si="857"/>
        <v>506.6</v>
      </c>
      <c r="Z3604" s="304">
        <v>0.4</v>
      </c>
      <c r="AA3604" s="304"/>
      <c r="AB3604" s="304"/>
      <c r="AC3604" s="304"/>
      <c r="AD3604" s="366"/>
      <c r="AE3604" s="304"/>
      <c r="AF3604" s="331"/>
      <c r="AG3604" s="304"/>
      <c r="AH3604" s="410">
        <v>8.1559199999999998E-2</v>
      </c>
      <c r="AI3604" s="309">
        <v>0</v>
      </c>
      <c r="AJ3604" s="410">
        <v>572</v>
      </c>
      <c r="AK3604" s="304">
        <f t="shared" si="856"/>
        <v>555</v>
      </c>
      <c r="AL3604" s="363">
        <v>0.43</v>
      </c>
      <c r="AM3604" s="389">
        <f t="shared" si="860"/>
        <v>390</v>
      </c>
      <c r="AN3604" s="304">
        <v>0.33</v>
      </c>
      <c r="AO3604" s="304"/>
      <c r="AP3604" s="304" t="s">
        <v>1903</v>
      </c>
      <c r="AQ3604" s="304"/>
      <c r="AR3604" s="304">
        <v>390</v>
      </c>
      <c r="AS3604" s="304"/>
      <c r="AT3604" s="312"/>
      <c r="AU3604" s="304"/>
      <c r="AV3604" s="304"/>
      <c r="AW3604" s="304"/>
      <c r="AX3604" s="304">
        <v>443</v>
      </c>
      <c r="AY3604" s="304">
        <v>1395.3</v>
      </c>
      <c r="AZ3604" s="304">
        <v>3344.4</v>
      </c>
      <c r="BA3604" s="304">
        <v>443</v>
      </c>
      <c r="BB3604" s="304">
        <v>1395.3</v>
      </c>
      <c r="BC3604" s="304">
        <v>3344.4</v>
      </c>
      <c r="BD3604" s="304"/>
      <c r="BE3604" s="304"/>
      <c r="BF3604" s="304"/>
      <c r="BG3604" s="304"/>
      <c r="BH3604" s="304"/>
      <c r="BI3604" s="304"/>
      <c r="BJ3604" s="304">
        <v>1</v>
      </c>
      <c r="BK3604" s="304">
        <v>1</v>
      </c>
      <c r="BL3604" s="304">
        <v>1</v>
      </c>
    </row>
    <row r="3605" spans="1:64" ht="15" hidden="1" customHeight="1" x14ac:dyDescent="0.2">
      <c r="A3605" s="387" t="s">
        <v>5911</v>
      </c>
      <c r="B3605" s="304" t="s">
        <v>5965</v>
      </c>
      <c r="C3605" s="304">
        <v>100067</v>
      </c>
      <c r="D3605" s="349" t="s">
        <v>5100</v>
      </c>
      <c r="E3605" s="304" t="s">
        <v>5101</v>
      </c>
      <c r="F3605" s="304"/>
      <c r="G3605" s="324">
        <v>37.198549999999997</v>
      </c>
      <c r="H3605" s="324">
        <v>-122.34671</v>
      </c>
      <c r="I3605" s="324" t="s">
        <v>214</v>
      </c>
      <c r="J3605" s="368">
        <f>EXP(0.44*LN('V032'!AM3605)+0.33*LN('V032'!Y3605)+0.25*LN('V032'!AJ3605))</f>
        <v>500.84623967506968</v>
      </c>
      <c r="K3605" s="331">
        <f t="shared" si="862"/>
        <v>0.37701591478344787</v>
      </c>
      <c r="L3605" s="304" t="str">
        <f t="shared" si="855"/>
        <v>C</v>
      </c>
      <c r="M3605" s="388" t="s">
        <v>6095</v>
      </c>
      <c r="N3605" s="304"/>
      <c r="O3605" s="304"/>
      <c r="P3605" s="304"/>
      <c r="Q3605" s="309"/>
      <c r="R3605" s="309"/>
      <c r="S3605" s="304"/>
      <c r="T3605" s="304"/>
      <c r="U3605" s="304"/>
      <c r="V3605" s="304"/>
      <c r="W3605" s="48" t="s">
        <v>1609</v>
      </c>
      <c r="X3605" s="304" t="s">
        <v>232</v>
      </c>
      <c r="Y3605" s="366">
        <f t="shared" si="857"/>
        <v>506.6</v>
      </c>
      <c r="Z3605" s="304">
        <v>0.4</v>
      </c>
      <c r="AA3605" s="304"/>
      <c r="AB3605" s="304"/>
      <c r="AC3605" s="304"/>
      <c r="AD3605" s="366"/>
      <c r="AE3605" s="304"/>
      <c r="AF3605" s="331"/>
      <c r="AG3605" s="304"/>
      <c r="AH3605" s="410">
        <v>4.4010899999999999E-2</v>
      </c>
      <c r="AI3605" s="309">
        <v>0</v>
      </c>
      <c r="AJ3605" s="410">
        <v>466</v>
      </c>
      <c r="AK3605" s="304">
        <f t="shared" si="856"/>
        <v>425</v>
      </c>
      <c r="AL3605" s="363">
        <v>0.43</v>
      </c>
      <c r="AM3605" s="389">
        <f t="shared" si="860"/>
        <v>390</v>
      </c>
      <c r="AN3605" s="304">
        <v>0.33</v>
      </c>
      <c r="AO3605" s="304"/>
      <c r="AP3605" s="304" t="s">
        <v>1903</v>
      </c>
      <c r="AQ3605" s="304"/>
      <c r="AR3605" s="304">
        <v>390</v>
      </c>
      <c r="AS3605" s="304"/>
      <c r="AT3605" s="312"/>
      <c r="AU3605" s="304"/>
      <c r="AV3605" s="304"/>
      <c r="AW3605" s="304"/>
      <c r="AX3605" s="304">
        <v>580</v>
      </c>
      <c r="AY3605" s="304">
        <v>1079.3</v>
      </c>
      <c r="AZ3605" s="304">
        <v>1079.3</v>
      </c>
      <c r="BA3605" s="304">
        <v>580</v>
      </c>
      <c r="BB3605" s="304">
        <v>1079.3</v>
      </c>
      <c r="BC3605" s="304">
        <v>1079.3</v>
      </c>
      <c r="BD3605" s="304"/>
      <c r="BE3605" s="304"/>
      <c r="BF3605" s="304"/>
      <c r="BG3605" s="304"/>
      <c r="BH3605" s="304"/>
      <c r="BI3605" s="304"/>
      <c r="BJ3605" s="304">
        <v>1</v>
      </c>
      <c r="BK3605" s="304">
        <v>1</v>
      </c>
      <c r="BL3605" s="304">
        <v>1</v>
      </c>
    </row>
    <row r="3606" spans="1:64" ht="15" hidden="1" customHeight="1" x14ac:dyDescent="0.2">
      <c r="A3606" s="387" t="s">
        <v>5911</v>
      </c>
      <c r="B3606" s="304" t="s">
        <v>5965</v>
      </c>
      <c r="C3606" s="304">
        <v>100068</v>
      </c>
      <c r="D3606" s="349" t="s">
        <v>5102</v>
      </c>
      <c r="E3606" s="304" t="s">
        <v>5103</v>
      </c>
      <c r="F3606" s="304"/>
      <c r="G3606" s="324">
        <v>37.206310000000002</v>
      </c>
      <c r="H3606" s="324">
        <v>-121.97726</v>
      </c>
      <c r="I3606" s="324" t="s">
        <v>214</v>
      </c>
      <c r="J3606" s="368">
        <f>EXP(0.44*LN('V032'!AM3606)+0.33*LN('V032'!Y3606)+0.25*LN('V032'!AJ3606))</f>
        <v>711.87449693560188</v>
      </c>
      <c r="K3606" s="331">
        <f t="shared" si="862"/>
        <v>0.40574006457336698</v>
      </c>
      <c r="L3606" s="304" t="str">
        <f t="shared" si="855"/>
        <v>C</v>
      </c>
      <c r="M3606" s="388" t="s">
        <v>6095</v>
      </c>
      <c r="N3606" s="304"/>
      <c r="O3606" s="304"/>
      <c r="P3606" s="304"/>
      <c r="Q3606" s="309"/>
      <c r="R3606" s="309"/>
      <c r="S3606" s="304"/>
      <c r="T3606" s="304"/>
      <c r="U3606" s="304"/>
      <c r="V3606" s="304"/>
      <c r="W3606" s="48" t="s">
        <v>1609</v>
      </c>
      <c r="X3606" s="304" t="s">
        <v>232</v>
      </c>
      <c r="Y3606" s="366">
        <f t="shared" si="857"/>
        <v>506.6</v>
      </c>
      <c r="Z3606" s="304">
        <v>0.4</v>
      </c>
      <c r="AA3606" s="304"/>
      <c r="AB3606" s="304"/>
      <c r="AC3606" s="304"/>
      <c r="AD3606" s="366"/>
      <c r="AE3606" s="304"/>
      <c r="AF3606" s="331"/>
      <c r="AG3606" s="304"/>
      <c r="AH3606" s="410">
        <v>7.6471600000000001E-2</v>
      </c>
      <c r="AI3606" s="309">
        <v>0</v>
      </c>
      <c r="AJ3606" s="410">
        <v>559</v>
      </c>
      <c r="AK3606" s="304">
        <f t="shared" si="856"/>
        <v>555</v>
      </c>
      <c r="AL3606" s="363">
        <v>0.43</v>
      </c>
      <c r="AM3606" s="389">
        <f t="shared" si="860"/>
        <v>782</v>
      </c>
      <c r="AN3606" s="304">
        <v>0.4</v>
      </c>
      <c r="AO3606" s="304"/>
      <c r="AP3606" s="304" t="s">
        <v>2964</v>
      </c>
      <c r="AQ3606" s="304"/>
      <c r="AR3606" s="304">
        <v>782</v>
      </c>
      <c r="AS3606" s="304"/>
      <c r="AT3606" s="312"/>
      <c r="AU3606" s="304"/>
      <c r="AV3606" s="304"/>
      <c r="AW3606" s="304"/>
      <c r="AX3606" s="304">
        <v>0</v>
      </c>
      <c r="AY3606" s="304">
        <v>214.8</v>
      </c>
      <c r="AZ3606" s="304">
        <v>792.5</v>
      </c>
      <c r="BA3606" s="304">
        <v>0</v>
      </c>
      <c r="BB3606" s="304">
        <v>214.8</v>
      </c>
      <c r="BC3606" s="304">
        <v>792.5</v>
      </c>
      <c r="BD3606" s="304"/>
      <c r="BE3606" s="304"/>
      <c r="BF3606" s="304"/>
      <c r="BG3606" s="304"/>
      <c r="BH3606" s="304"/>
      <c r="BI3606" s="304"/>
      <c r="BJ3606" s="304">
        <v>1</v>
      </c>
      <c r="BK3606" s="304">
        <v>1</v>
      </c>
      <c r="BL3606" s="304">
        <v>1</v>
      </c>
    </row>
    <row r="3607" spans="1:64" ht="15" hidden="1" customHeight="1" x14ac:dyDescent="0.2">
      <c r="A3607" s="387" t="s">
        <v>5911</v>
      </c>
      <c r="B3607" s="304" t="s">
        <v>5965</v>
      </c>
      <c r="C3607" s="304">
        <v>100069</v>
      </c>
      <c r="D3607" s="349" t="s">
        <v>4809</v>
      </c>
      <c r="E3607" s="304">
        <v>24860</v>
      </c>
      <c r="F3607" s="304"/>
      <c r="G3607" s="324">
        <v>34.271000000000001</v>
      </c>
      <c r="H3607" s="324">
        <v>-118.735</v>
      </c>
      <c r="I3607" s="324" t="s">
        <v>232</v>
      </c>
      <c r="J3607" s="368">
        <f>EXP(0.64*LN(AM3607)+0.36*LN(AK3607))</f>
        <v>320.52858516844788</v>
      </c>
      <c r="K3607" s="331">
        <f>SQRT(0.64*AN3607^2+0.36*AL3607^2)</f>
        <v>0.32644141894067302</v>
      </c>
      <c r="L3607" s="304" t="str">
        <f t="shared" si="855"/>
        <v>D</v>
      </c>
      <c r="M3607" s="388" t="s">
        <v>6088</v>
      </c>
      <c r="N3607" s="304"/>
      <c r="O3607" s="304"/>
      <c r="P3607" s="304"/>
      <c r="Q3607" s="309"/>
      <c r="R3607" s="309"/>
      <c r="S3607" s="304"/>
      <c r="T3607" s="304"/>
      <c r="U3607" s="304"/>
      <c r="V3607" s="304"/>
      <c r="W3607" s="48" t="s">
        <v>4991</v>
      </c>
      <c r="X3607" s="304">
        <v>-999</v>
      </c>
      <c r="Y3607" s="366" t="str">
        <f t="shared" si="857"/>
        <v>-</v>
      </c>
      <c r="Z3607" s="304"/>
      <c r="AA3607" s="304"/>
      <c r="AB3607" s="304"/>
      <c r="AC3607" s="304"/>
      <c r="AD3607" s="366"/>
      <c r="AE3607" s="304"/>
      <c r="AF3607" s="331"/>
      <c r="AG3607" s="304"/>
      <c r="AH3607" s="410">
        <v>1.12526E-2</v>
      </c>
      <c r="AI3607" s="309">
        <v>4.3164600000000004E-2</v>
      </c>
      <c r="AJ3607" s="410">
        <v>309</v>
      </c>
      <c r="AK3607" s="304">
        <f t="shared" si="856"/>
        <v>270</v>
      </c>
      <c r="AL3607" s="363">
        <v>0.43</v>
      </c>
      <c r="AM3607" s="389">
        <f t="shared" si="860"/>
        <v>353</v>
      </c>
      <c r="AN3607" s="363">
        <v>0.25</v>
      </c>
      <c r="AO3607" s="304"/>
      <c r="AP3607" s="304" t="s">
        <v>6113</v>
      </c>
      <c r="AQ3607" s="304"/>
      <c r="AR3607" s="304">
        <v>280</v>
      </c>
      <c r="AS3607" s="304"/>
      <c r="AT3607" s="309">
        <v>353</v>
      </c>
      <c r="AU3607" s="304"/>
      <c r="AV3607" s="304"/>
      <c r="AW3607" s="304"/>
      <c r="AX3607" s="304">
        <v>740</v>
      </c>
      <c r="AY3607" s="304">
        <v>-999</v>
      </c>
      <c r="AZ3607" s="304">
        <v>4440</v>
      </c>
      <c r="BA3607" s="304">
        <v>320</v>
      </c>
      <c r="BB3607" s="304">
        <v>-999</v>
      </c>
      <c r="BC3607" s="304">
        <v>320</v>
      </c>
      <c r="BD3607" s="304"/>
      <c r="BE3607" s="304"/>
      <c r="BF3607" s="304"/>
      <c r="BG3607" s="304"/>
      <c r="BH3607" s="304"/>
      <c r="BI3607" s="304"/>
      <c r="BJ3607" s="304">
        <v>3</v>
      </c>
      <c r="BK3607" s="304" t="s">
        <v>4954</v>
      </c>
      <c r="BL3607" s="304">
        <v>3</v>
      </c>
    </row>
    <row r="3608" spans="1:64" ht="15" hidden="1" customHeight="1" x14ac:dyDescent="0.2">
      <c r="A3608" s="387" t="s">
        <v>5911</v>
      </c>
      <c r="B3608" s="304" t="s">
        <v>5965</v>
      </c>
      <c r="C3608" s="304">
        <v>100070</v>
      </c>
      <c r="D3608" s="349" t="s">
        <v>5104</v>
      </c>
      <c r="E3608" s="304" t="s">
        <v>5105</v>
      </c>
      <c r="F3608" s="304"/>
      <c r="G3608" s="324">
        <v>33.480460000000001</v>
      </c>
      <c r="H3608" s="324">
        <v>-119.02986</v>
      </c>
      <c r="I3608" s="324" t="s">
        <v>232</v>
      </c>
      <c r="J3608" s="368">
        <f>P3608</f>
        <v>854</v>
      </c>
      <c r="K3608" s="331">
        <v>0.1</v>
      </c>
      <c r="L3608" s="304" t="str">
        <f t="shared" si="855"/>
        <v>B</v>
      </c>
      <c r="M3608" s="388">
        <v>0</v>
      </c>
      <c r="N3608" s="304"/>
      <c r="O3608" s="304" t="s">
        <v>4992</v>
      </c>
      <c r="P3608" s="304">
        <v>854</v>
      </c>
      <c r="Q3608" s="309"/>
      <c r="R3608" s="309" t="s">
        <v>4993</v>
      </c>
      <c r="S3608" s="304"/>
      <c r="T3608" s="304"/>
      <c r="U3608" s="304"/>
      <c r="V3608" s="304"/>
      <c r="W3608" s="48" t="s">
        <v>4991</v>
      </c>
      <c r="X3608" s="304">
        <v>-999</v>
      </c>
      <c r="Y3608" s="366" t="str">
        <f t="shared" si="857"/>
        <v>-</v>
      </c>
      <c r="Z3608" s="304"/>
      <c r="AA3608" s="304"/>
      <c r="AB3608" s="304"/>
      <c r="AC3608" s="304"/>
      <c r="AD3608" s="366"/>
      <c r="AE3608" s="304"/>
      <c r="AF3608" s="331"/>
      <c r="AG3608" s="304"/>
      <c r="AH3608" s="410">
        <v>6.9789900000000002E-2</v>
      </c>
      <c r="AI3608" s="324"/>
      <c r="AJ3608" s="410">
        <v>541</v>
      </c>
      <c r="AK3608" s="304">
        <f t="shared" si="856"/>
        <v>555</v>
      </c>
      <c r="AL3608" s="304"/>
      <c r="AM3608" s="389">
        <f t="shared" si="860"/>
        <v>515</v>
      </c>
      <c r="AN3608" s="304"/>
      <c r="AO3608" s="304"/>
      <c r="AP3608" s="304" t="s">
        <v>1600</v>
      </c>
      <c r="AQ3608" s="304"/>
      <c r="AR3608" s="304">
        <v>515</v>
      </c>
      <c r="AS3608" s="304"/>
      <c r="AT3608" s="304"/>
      <c r="AU3608" s="304"/>
      <c r="AV3608" s="304"/>
      <c r="AW3608" s="304"/>
      <c r="AX3608" s="304">
        <v>11</v>
      </c>
      <c r="AY3608" s="304">
        <v>-999</v>
      </c>
      <c r="AZ3608" s="304">
        <v>260</v>
      </c>
      <c r="BA3608" s="304">
        <v>11</v>
      </c>
      <c r="BB3608" s="304">
        <v>-999</v>
      </c>
      <c r="BC3608" s="304">
        <v>1660</v>
      </c>
      <c r="BD3608" s="304"/>
      <c r="BE3608" s="304"/>
      <c r="BF3608" s="304"/>
      <c r="BG3608" s="304"/>
      <c r="BH3608" s="304"/>
      <c r="BI3608" s="304"/>
      <c r="BJ3608" s="304">
        <v>0</v>
      </c>
      <c r="BK3608" s="304" t="s">
        <v>4954</v>
      </c>
      <c r="BL3608" s="304">
        <v>3</v>
      </c>
    </row>
    <row r="3609" spans="1:64" ht="15" hidden="1" customHeight="1" x14ac:dyDescent="0.2">
      <c r="A3609" s="387" t="s">
        <v>5911</v>
      </c>
      <c r="B3609" s="304" t="s">
        <v>5965</v>
      </c>
      <c r="C3609" s="304">
        <v>100071</v>
      </c>
      <c r="D3609" s="349" t="s">
        <v>5106</v>
      </c>
      <c r="E3609" s="304">
        <v>57218</v>
      </c>
      <c r="F3609" s="304"/>
      <c r="G3609" s="324">
        <v>37.223999999999997</v>
      </c>
      <c r="H3609" s="324">
        <v>-121.74</v>
      </c>
      <c r="I3609" s="324" t="s">
        <v>232</v>
      </c>
      <c r="J3609" s="368">
        <f t="shared" ref="J3609:J3610" si="863">EXP(0.64*LN(AM3609)+0.36*LN(AK3609))</f>
        <v>415.45241263941909</v>
      </c>
      <c r="K3609" s="331">
        <f t="shared" ref="K3609:K3610" si="864">SQRT(0.64*AN3609^2+0.36*AL3609^2)</f>
        <v>0.32644141894067302</v>
      </c>
      <c r="L3609" s="304" t="str">
        <f t="shared" si="855"/>
        <v>C</v>
      </c>
      <c r="M3609" s="388" t="s">
        <v>6088</v>
      </c>
      <c r="N3609" s="304"/>
      <c r="O3609" s="304"/>
      <c r="P3609" s="304"/>
      <c r="Q3609" s="309"/>
      <c r="R3609" s="309"/>
      <c r="S3609" s="304"/>
      <c r="T3609" s="304"/>
      <c r="U3609" s="304"/>
      <c r="V3609" s="304"/>
      <c r="W3609" s="48" t="s">
        <v>4991</v>
      </c>
      <c r="X3609" s="304">
        <v>-999</v>
      </c>
      <c r="Y3609" s="366" t="str">
        <f t="shared" si="857"/>
        <v>-</v>
      </c>
      <c r="Z3609" s="304"/>
      <c r="AA3609" s="304"/>
      <c r="AB3609" s="304"/>
      <c r="AC3609" s="304"/>
      <c r="AD3609" s="366"/>
      <c r="AE3609" s="304"/>
      <c r="AF3609" s="331"/>
      <c r="AG3609" s="304"/>
      <c r="AH3609" s="410">
        <v>5.1098499999999998E-2</v>
      </c>
      <c r="AI3609" s="309">
        <v>0.22465499999999999</v>
      </c>
      <c r="AJ3609" s="410">
        <v>493</v>
      </c>
      <c r="AK3609" s="304">
        <f t="shared" si="856"/>
        <v>555</v>
      </c>
      <c r="AL3609" s="363">
        <v>0.43</v>
      </c>
      <c r="AM3609" s="389">
        <f t="shared" si="860"/>
        <v>353</v>
      </c>
      <c r="AN3609" s="363">
        <v>0.25</v>
      </c>
      <c r="AO3609" s="304"/>
      <c r="AP3609" s="304" t="s">
        <v>6113</v>
      </c>
      <c r="AQ3609" s="304"/>
      <c r="AR3609" s="304">
        <v>280</v>
      </c>
      <c r="AS3609" s="304"/>
      <c r="AT3609" s="309">
        <v>353</v>
      </c>
      <c r="AU3609" s="304"/>
      <c r="AV3609" s="304"/>
      <c r="AW3609" s="304"/>
      <c r="AX3609" s="304">
        <v>447.8</v>
      </c>
      <c r="AY3609" s="304">
        <v>447.8</v>
      </c>
      <c r="AZ3609" s="304">
        <v>873.7</v>
      </c>
      <c r="BA3609" s="304">
        <v>447.8</v>
      </c>
      <c r="BB3609" s="304">
        <v>447.8</v>
      </c>
      <c r="BC3609" s="304">
        <v>873.7</v>
      </c>
      <c r="BD3609" s="304"/>
      <c r="BE3609" s="304"/>
      <c r="BF3609" s="304"/>
      <c r="BG3609" s="304"/>
      <c r="BH3609" s="304"/>
      <c r="BI3609" s="304"/>
      <c r="BJ3609" s="304">
        <v>1</v>
      </c>
      <c r="BK3609" s="304">
        <v>1</v>
      </c>
      <c r="BL3609" s="304">
        <v>1</v>
      </c>
    </row>
    <row r="3610" spans="1:64" ht="15" hidden="1" customHeight="1" x14ac:dyDescent="0.2">
      <c r="A3610" s="387" t="s">
        <v>5911</v>
      </c>
      <c r="B3610" s="304" t="s">
        <v>5965</v>
      </c>
      <c r="C3610" s="304">
        <v>100072</v>
      </c>
      <c r="D3610" s="349" t="s">
        <v>5107</v>
      </c>
      <c r="E3610" s="304" t="s">
        <v>5108</v>
      </c>
      <c r="F3610" s="304"/>
      <c r="G3610" s="324">
        <v>37.160670000000003</v>
      </c>
      <c r="H3610" s="324">
        <v>-121.89899</v>
      </c>
      <c r="I3610" s="324" t="s">
        <v>214</v>
      </c>
      <c r="J3610" s="368">
        <f t="shared" si="863"/>
        <v>774.00758240446066</v>
      </c>
      <c r="K3610" s="331">
        <f t="shared" si="864"/>
        <v>0.41105230810688803</v>
      </c>
      <c r="L3610" s="304" t="str">
        <f t="shared" si="855"/>
        <v>B</v>
      </c>
      <c r="M3610" s="388" t="s">
        <v>6088</v>
      </c>
      <c r="N3610" s="304"/>
      <c r="O3610" s="304"/>
      <c r="P3610" s="304"/>
      <c r="Q3610" s="309"/>
      <c r="R3610" s="309"/>
      <c r="S3610" s="304"/>
      <c r="T3610" s="304"/>
      <c r="U3610" s="304"/>
      <c r="V3610" s="304"/>
      <c r="W3610" s="48" t="s">
        <v>4661</v>
      </c>
      <c r="X3610" s="304">
        <v>-999</v>
      </c>
      <c r="Y3610" s="366" t="str">
        <f t="shared" si="857"/>
        <v>-</v>
      </c>
      <c r="Z3610" s="304"/>
      <c r="AA3610" s="304"/>
      <c r="AB3610" s="304"/>
      <c r="AC3610" s="304"/>
      <c r="AD3610" s="366"/>
      <c r="AE3610" s="304"/>
      <c r="AF3610" s="331"/>
      <c r="AG3610" s="304"/>
      <c r="AH3610" s="410">
        <v>0.26546700000000001</v>
      </c>
      <c r="AI3610" s="309">
        <v>0</v>
      </c>
      <c r="AJ3610" s="410">
        <v>760</v>
      </c>
      <c r="AK3610" s="304">
        <f t="shared" si="856"/>
        <v>760</v>
      </c>
      <c r="AL3610" s="363">
        <v>0.43</v>
      </c>
      <c r="AM3610" s="389">
        <f t="shared" si="860"/>
        <v>782</v>
      </c>
      <c r="AN3610" s="304">
        <v>0.4</v>
      </c>
      <c r="AO3610" s="304"/>
      <c r="AP3610" s="304" t="s">
        <v>2964</v>
      </c>
      <c r="AQ3610" s="304"/>
      <c r="AR3610" s="304">
        <v>782</v>
      </c>
      <c r="AS3610" s="304"/>
      <c r="AT3610" s="312"/>
      <c r="AU3610" s="304"/>
      <c r="AV3610" s="304"/>
      <c r="AW3610" s="304"/>
      <c r="AX3610" s="304">
        <v>7.6</v>
      </c>
      <c r="AY3610" s="304">
        <v>158.69999999999999</v>
      </c>
      <c r="AZ3610" s="304">
        <v>733.1</v>
      </c>
      <c r="BA3610" s="304">
        <v>7.6</v>
      </c>
      <c r="BB3610" s="304">
        <v>158.69999999999999</v>
      </c>
      <c r="BC3610" s="304">
        <v>733.1</v>
      </c>
      <c r="BD3610" s="304"/>
      <c r="BE3610" s="304"/>
      <c r="BF3610" s="304"/>
      <c r="BG3610" s="304"/>
      <c r="BH3610" s="304"/>
      <c r="BI3610" s="304"/>
      <c r="BJ3610" s="304">
        <v>1</v>
      </c>
      <c r="BK3610" s="304">
        <v>1</v>
      </c>
      <c r="BL3610" s="304">
        <v>1</v>
      </c>
    </row>
    <row r="3611" spans="1:64" ht="15" hidden="1" customHeight="1" x14ac:dyDescent="0.2">
      <c r="A3611" s="387" t="s">
        <v>5911</v>
      </c>
      <c r="B3611" s="304" t="s">
        <v>5965</v>
      </c>
      <c r="C3611" s="304">
        <v>100073</v>
      </c>
      <c r="D3611" s="349" t="s">
        <v>5109</v>
      </c>
      <c r="E3611" s="304" t="s">
        <v>5110</v>
      </c>
      <c r="F3611" s="304"/>
      <c r="G3611" s="324">
        <v>37.323630000000001</v>
      </c>
      <c r="H3611" s="324">
        <v>-119.31870000000001</v>
      </c>
      <c r="I3611" s="324" t="s">
        <v>1905</v>
      </c>
      <c r="J3611" s="368">
        <f>P3611</f>
        <v>1252</v>
      </c>
      <c r="K3611" s="331">
        <v>0.1</v>
      </c>
      <c r="L3611" s="304" t="str">
        <f t="shared" si="855"/>
        <v>B</v>
      </c>
      <c r="M3611" s="388">
        <v>0</v>
      </c>
      <c r="N3611" s="304"/>
      <c r="O3611" s="304" t="s">
        <v>4992</v>
      </c>
      <c r="P3611" s="304">
        <v>1252</v>
      </c>
      <c r="Q3611" s="309"/>
      <c r="R3611" s="309" t="s">
        <v>4993</v>
      </c>
      <c r="S3611" s="304"/>
      <c r="T3611" s="304"/>
      <c r="U3611" s="304"/>
      <c r="V3611" s="304"/>
      <c r="W3611" s="390" t="s">
        <v>5946</v>
      </c>
      <c r="X3611" s="304">
        <v>-999</v>
      </c>
      <c r="Y3611" s="366" t="str">
        <f t="shared" si="857"/>
        <v>-</v>
      </c>
      <c r="Z3611" s="304"/>
      <c r="AA3611" s="304"/>
      <c r="AB3611" s="304"/>
      <c r="AC3611" s="304"/>
      <c r="AD3611" s="366"/>
      <c r="AE3611" s="304"/>
      <c r="AF3611" s="331"/>
      <c r="AG3611" s="304"/>
      <c r="AH3611" s="410">
        <v>0.144209</v>
      </c>
      <c r="AI3611" s="324"/>
      <c r="AJ3611" s="410">
        <v>760</v>
      </c>
      <c r="AK3611" s="304">
        <f t="shared" si="856"/>
        <v>760</v>
      </c>
      <c r="AL3611" s="304"/>
      <c r="AM3611" s="389">
        <f t="shared" si="860"/>
        <v>748</v>
      </c>
      <c r="AN3611" s="304">
        <v>0.4</v>
      </c>
      <c r="AO3611" s="304"/>
      <c r="AP3611" s="304" t="s">
        <v>6114</v>
      </c>
      <c r="AQ3611" s="304"/>
      <c r="AR3611" s="304">
        <v>748</v>
      </c>
      <c r="AS3611" s="304"/>
      <c r="AT3611" s="304"/>
      <c r="AU3611" s="304"/>
      <c r="AV3611" s="304"/>
      <c r="AW3611" s="304"/>
      <c r="AX3611" s="304">
        <v>-999</v>
      </c>
      <c r="AY3611" s="304">
        <v>-999</v>
      </c>
      <c r="AZ3611" s="304">
        <v>-999</v>
      </c>
      <c r="BA3611" s="304">
        <v>-999</v>
      </c>
      <c r="BB3611" s="304">
        <v>-999</v>
      </c>
      <c r="BC3611" s="304">
        <v>-999</v>
      </c>
      <c r="BD3611" s="304"/>
      <c r="BE3611" s="304"/>
      <c r="BF3611" s="304"/>
      <c r="BG3611" s="304"/>
      <c r="BH3611" s="304"/>
      <c r="BI3611" s="304"/>
      <c r="BJ3611" s="304" t="s">
        <v>4954</v>
      </c>
      <c r="BK3611" s="304" t="s">
        <v>4954</v>
      </c>
      <c r="BL3611" s="304" t="s">
        <v>4954</v>
      </c>
    </row>
    <row r="3612" spans="1:64" ht="15" hidden="1" customHeight="1" x14ac:dyDescent="0.2">
      <c r="A3612" s="387" t="s">
        <v>5911</v>
      </c>
      <c r="B3612" s="304" t="s">
        <v>5965</v>
      </c>
      <c r="C3612" s="304">
        <v>100074</v>
      </c>
      <c r="D3612" s="349" t="s">
        <v>5111</v>
      </c>
      <c r="E3612" s="304" t="s">
        <v>5112</v>
      </c>
      <c r="F3612" s="304"/>
      <c r="G3612" s="324">
        <v>38.144779999999997</v>
      </c>
      <c r="H3612" s="324">
        <v>-122.88018</v>
      </c>
      <c r="I3612" s="324" t="s">
        <v>232</v>
      </c>
      <c r="J3612" s="368">
        <f>EXP(0.64*LN(AM3612)+0.36*LN(AK3612))</f>
        <v>774.00758240446066</v>
      </c>
      <c r="K3612" s="331">
        <f>SQRT(0.64*AN3612^2+0.36*AL3612^2)</f>
        <v>0.41105230810688803</v>
      </c>
      <c r="L3612" s="304" t="str">
        <f t="shared" si="855"/>
        <v>B</v>
      </c>
      <c r="M3612" s="388" t="s">
        <v>6088</v>
      </c>
      <c r="N3612" s="304"/>
      <c r="O3612" s="304"/>
      <c r="P3612" s="304"/>
      <c r="Q3612" s="309"/>
      <c r="R3612" s="309"/>
      <c r="S3612" s="304"/>
      <c r="T3612" s="304"/>
      <c r="U3612" s="304"/>
      <c r="V3612" s="304"/>
      <c r="W3612" s="48" t="s">
        <v>4991</v>
      </c>
      <c r="X3612" s="304">
        <v>-999</v>
      </c>
      <c r="Y3612" s="366" t="str">
        <f t="shared" si="857"/>
        <v>-</v>
      </c>
      <c r="Z3612" s="304"/>
      <c r="AA3612" s="304"/>
      <c r="AB3612" s="304"/>
      <c r="AC3612" s="304"/>
      <c r="AD3612" s="366"/>
      <c r="AE3612" s="304"/>
      <c r="AF3612" s="331"/>
      <c r="AG3612" s="304"/>
      <c r="AH3612" s="410">
        <v>8.0925300000000006E-2</v>
      </c>
      <c r="AI3612" s="309">
        <v>0</v>
      </c>
      <c r="AJ3612" s="410">
        <v>760</v>
      </c>
      <c r="AK3612" s="304">
        <f t="shared" si="856"/>
        <v>760</v>
      </c>
      <c r="AL3612" s="363">
        <v>0.43</v>
      </c>
      <c r="AM3612" s="389">
        <f t="shared" si="860"/>
        <v>782</v>
      </c>
      <c r="AN3612" s="304">
        <v>0.4</v>
      </c>
      <c r="AO3612" s="304"/>
      <c r="AP3612" s="304" t="s">
        <v>6123</v>
      </c>
      <c r="AQ3612" s="304"/>
      <c r="AR3612" s="304">
        <v>782</v>
      </c>
      <c r="AS3612" s="304"/>
      <c r="AT3612" s="312"/>
      <c r="AU3612" s="304"/>
      <c r="AV3612" s="304"/>
      <c r="AW3612" s="304"/>
      <c r="AX3612" s="304">
        <v>0</v>
      </c>
      <c r="AY3612" s="304">
        <v>271.2</v>
      </c>
      <c r="AZ3612" s="304">
        <v>872.2</v>
      </c>
      <c r="BA3612" s="304">
        <v>0</v>
      </c>
      <c r="BB3612" s="304">
        <v>271.2</v>
      </c>
      <c r="BC3612" s="304">
        <v>872.2</v>
      </c>
      <c r="BD3612" s="304"/>
      <c r="BE3612" s="304"/>
      <c r="BF3612" s="304"/>
      <c r="BG3612" s="304"/>
      <c r="BH3612" s="304"/>
      <c r="BI3612" s="304"/>
      <c r="BJ3612" s="304">
        <v>1</v>
      </c>
      <c r="BK3612" s="304">
        <v>1</v>
      </c>
      <c r="BL3612" s="304">
        <v>1</v>
      </c>
    </row>
    <row r="3613" spans="1:64" ht="15" hidden="1" customHeight="1" x14ac:dyDescent="0.2">
      <c r="A3613" s="387" t="s">
        <v>5911</v>
      </c>
      <c r="B3613" s="304" t="s">
        <v>5965</v>
      </c>
      <c r="C3613" s="304">
        <v>100075</v>
      </c>
      <c r="D3613" s="349" t="s">
        <v>5113</v>
      </c>
      <c r="E3613" s="304" t="s">
        <v>749</v>
      </c>
      <c r="F3613" s="304"/>
      <c r="G3613" s="324">
        <v>37.341639999999998</v>
      </c>
      <c r="H3613" s="324">
        <v>-121.64257000000001</v>
      </c>
      <c r="I3613" s="324" t="s">
        <v>205</v>
      </c>
      <c r="J3613" s="368">
        <f>EXP(0.44*LN('V032'!AM3613)+0.33*LN('V032'!Y3613)+0.25*LN('V032'!AJ3613))</f>
        <v>727.88167382392214</v>
      </c>
      <c r="K3613" s="331">
        <f>SQRT(0.44*AN3613^2+0.3*Z3613^2+0.25*AL3613^2)</f>
        <v>0.40574006457336698</v>
      </c>
      <c r="L3613" s="304" t="str">
        <f t="shared" si="855"/>
        <v>C</v>
      </c>
      <c r="M3613" s="388" t="s">
        <v>6095</v>
      </c>
      <c r="N3613" s="304"/>
      <c r="O3613" s="304"/>
      <c r="P3613" s="304"/>
      <c r="Q3613" s="309"/>
      <c r="R3613" s="309"/>
      <c r="S3613" s="304"/>
      <c r="T3613" s="304"/>
      <c r="U3613" s="304"/>
      <c r="V3613" s="304"/>
      <c r="W3613" s="390" t="s">
        <v>1430</v>
      </c>
      <c r="X3613" s="304" t="s">
        <v>232</v>
      </c>
      <c r="Y3613" s="366">
        <f t="shared" si="857"/>
        <v>506.6</v>
      </c>
      <c r="Z3613" s="304">
        <v>0.4</v>
      </c>
      <c r="AA3613" s="304"/>
      <c r="AB3613" s="304"/>
      <c r="AC3613" s="304"/>
      <c r="AD3613" s="366"/>
      <c r="AE3613" s="304"/>
      <c r="AF3613" s="331"/>
      <c r="AG3613" s="304"/>
      <c r="AH3613" s="410">
        <v>9.6360899999999999E-2</v>
      </c>
      <c r="AI3613" s="309">
        <v>0</v>
      </c>
      <c r="AJ3613" s="410">
        <v>611</v>
      </c>
      <c r="AK3613" s="304">
        <f t="shared" si="856"/>
        <v>555</v>
      </c>
      <c r="AL3613" s="363">
        <v>0.43</v>
      </c>
      <c r="AM3613" s="389">
        <f t="shared" si="860"/>
        <v>782</v>
      </c>
      <c r="AN3613" s="304">
        <v>0.4</v>
      </c>
      <c r="AO3613" s="304"/>
      <c r="AP3613" s="304" t="s">
        <v>2964</v>
      </c>
      <c r="AQ3613" s="304"/>
      <c r="AR3613" s="304">
        <v>782</v>
      </c>
      <c r="AS3613" s="304"/>
      <c r="AT3613" s="312"/>
      <c r="AU3613" s="304"/>
      <c r="AV3613" s="304"/>
      <c r="AW3613" s="304"/>
      <c r="AX3613" s="304">
        <v>0</v>
      </c>
      <c r="AY3613" s="304">
        <v>289.8</v>
      </c>
      <c r="AZ3613" s="304">
        <v>861.7</v>
      </c>
      <c r="BA3613" s="304">
        <v>0</v>
      </c>
      <c r="BB3613" s="304">
        <v>289.8</v>
      </c>
      <c r="BC3613" s="304">
        <v>861.7</v>
      </c>
      <c r="BD3613" s="304"/>
      <c r="BE3613" s="304"/>
      <c r="BF3613" s="304"/>
      <c r="BG3613" s="304"/>
      <c r="BH3613" s="304"/>
      <c r="BI3613" s="304"/>
      <c r="BJ3613" s="304">
        <v>1</v>
      </c>
      <c r="BK3613" s="304">
        <v>1</v>
      </c>
      <c r="BL3613" s="304">
        <v>1</v>
      </c>
    </row>
    <row r="3614" spans="1:64" ht="15" hidden="1" customHeight="1" x14ac:dyDescent="0.2">
      <c r="A3614" s="387" t="s">
        <v>5911</v>
      </c>
      <c r="B3614" s="304" t="s">
        <v>5965</v>
      </c>
      <c r="C3614" s="304">
        <v>100076</v>
      </c>
      <c r="D3614" s="349" t="s">
        <v>5114</v>
      </c>
      <c r="E3614" s="304" t="s">
        <v>5115</v>
      </c>
      <c r="F3614" s="304"/>
      <c r="G3614" s="324">
        <v>37.921439999999997</v>
      </c>
      <c r="H3614" s="324">
        <v>-122.71805999999999</v>
      </c>
      <c r="I3614" s="324" t="s">
        <v>214</v>
      </c>
      <c r="J3614" s="368">
        <f t="shared" ref="J3614:J3617" si="865">EXP(0.64*LN(AM3614)+0.36*LN(AK3614))</f>
        <v>442.81958687351602</v>
      </c>
      <c r="K3614" s="331">
        <f t="shared" ref="K3614:K3617" si="866">SQRT(0.64*AN3614^2+0.36*AL3614^2)</f>
        <v>0.36913412196652856</v>
      </c>
      <c r="L3614" s="304" t="str">
        <f t="shared" si="855"/>
        <v>C</v>
      </c>
      <c r="M3614" s="388" t="s">
        <v>6088</v>
      </c>
      <c r="N3614" s="304"/>
      <c r="O3614" s="304"/>
      <c r="P3614" s="304"/>
      <c r="Q3614" s="309"/>
      <c r="R3614" s="309"/>
      <c r="S3614" s="304"/>
      <c r="T3614" s="304"/>
      <c r="U3614" s="304"/>
      <c r="V3614" s="304"/>
      <c r="W3614" s="48" t="s">
        <v>4661</v>
      </c>
      <c r="X3614" s="304">
        <v>-999</v>
      </c>
      <c r="Y3614" s="366" t="str">
        <f t="shared" si="857"/>
        <v>-</v>
      </c>
      <c r="Z3614" s="304"/>
      <c r="AA3614" s="304"/>
      <c r="AB3614" s="304"/>
      <c r="AC3614" s="304"/>
      <c r="AD3614" s="366"/>
      <c r="AE3614" s="304"/>
      <c r="AF3614" s="331"/>
      <c r="AG3614" s="304"/>
      <c r="AH3614" s="410">
        <v>7.8674099999999997E-2</v>
      </c>
      <c r="AI3614" s="309">
        <v>0</v>
      </c>
      <c r="AJ3614" s="410">
        <v>565</v>
      </c>
      <c r="AK3614" s="304">
        <f t="shared" si="856"/>
        <v>555</v>
      </c>
      <c r="AL3614" s="363">
        <v>0.43</v>
      </c>
      <c r="AM3614" s="389">
        <f t="shared" si="860"/>
        <v>390</v>
      </c>
      <c r="AN3614" s="304">
        <v>0.33</v>
      </c>
      <c r="AO3614" s="304"/>
      <c r="AP3614" s="304" t="s">
        <v>1903</v>
      </c>
      <c r="AQ3614" s="304"/>
      <c r="AR3614" s="304">
        <v>390</v>
      </c>
      <c r="AS3614" s="304"/>
      <c r="AT3614" s="312"/>
      <c r="AU3614" s="304"/>
      <c r="AV3614" s="304"/>
      <c r="AW3614" s="304"/>
      <c r="AX3614" s="304">
        <v>448.5</v>
      </c>
      <c r="AY3614" s="304">
        <v>448.5</v>
      </c>
      <c r="AZ3614" s="304">
        <v>720.6</v>
      </c>
      <c r="BA3614" s="304">
        <v>448.5</v>
      </c>
      <c r="BB3614" s="304">
        <v>448.5</v>
      </c>
      <c r="BC3614" s="304">
        <v>720.6</v>
      </c>
      <c r="BD3614" s="304"/>
      <c r="BE3614" s="304"/>
      <c r="BF3614" s="304"/>
      <c r="BG3614" s="304"/>
      <c r="BH3614" s="304"/>
      <c r="BI3614" s="304"/>
      <c r="BJ3614" s="304">
        <v>1</v>
      </c>
      <c r="BK3614" s="304">
        <v>1</v>
      </c>
      <c r="BL3614" s="304">
        <v>1</v>
      </c>
    </row>
    <row r="3615" spans="1:64" ht="15" hidden="1" customHeight="1" x14ac:dyDescent="0.2">
      <c r="A3615" s="387" t="s">
        <v>5911</v>
      </c>
      <c r="B3615" s="304" t="s">
        <v>5965</v>
      </c>
      <c r="C3615" s="304">
        <v>100077</v>
      </c>
      <c r="D3615" s="349" t="s">
        <v>5116</v>
      </c>
      <c r="E3615" s="304" t="s">
        <v>5117</v>
      </c>
      <c r="F3615" s="304"/>
      <c r="G3615" s="324">
        <v>38.001980000000003</v>
      </c>
      <c r="H3615" s="324">
        <v>-122.47466</v>
      </c>
      <c r="I3615" s="324" t="s">
        <v>214</v>
      </c>
      <c r="J3615" s="368">
        <f t="shared" si="865"/>
        <v>774.00758240446066</v>
      </c>
      <c r="K3615" s="331">
        <f t="shared" si="866"/>
        <v>0.41105230810688803</v>
      </c>
      <c r="L3615" s="304" t="str">
        <f t="shared" si="855"/>
        <v>B</v>
      </c>
      <c r="M3615" s="388" t="s">
        <v>6088</v>
      </c>
      <c r="N3615" s="304"/>
      <c r="O3615" s="304"/>
      <c r="P3615" s="304"/>
      <c r="Q3615" s="309"/>
      <c r="R3615" s="309"/>
      <c r="S3615" s="304"/>
      <c r="T3615" s="304"/>
      <c r="U3615" s="304"/>
      <c r="V3615" s="304"/>
      <c r="W3615" s="48" t="s">
        <v>4661</v>
      </c>
      <c r="X3615" s="304">
        <v>-999</v>
      </c>
      <c r="Y3615" s="366" t="str">
        <f t="shared" si="857"/>
        <v>-</v>
      </c>
      <c r="Z3615" s="304"/>
      <c r="AA3615" s="304"/>
      <c r="AB3615" s="304"/>
      <c r="AC3615" s="304"/>
      <c r="AD3615" s="366"/>
      <c r="AE3615" s="304"/>
      <c r="AF3615" s="331"/>
      <c r="AG3615" s="304"/>
      <c r="AH3615" s="410">
        <v>2.7581899999999999E-2</v>
      </c>
      <c r="AI3615" s="309">
        <v>0</v>
      </c>
      <c r="AJ3615" s="410">
        <v>760</v>
      </c>
      <c r="AK3615" s="304">
        <f t="shared" si="856"/>
        <v>760</v>
      </c>
      <c r="AL3615" s="363">
        <v>0.43</v>
      </c>
      <c r="AM3615" s="389">
        <f t="shared" si="860"/>
        <v>782</v>
      </c>
      <c r="AN3615" s="304">
        <v>0.4</v>
      </c>
      <c r="AO3615" s="304"/>
      <c r="AP3615" s="304" t="s">
        <v>2964</v>
      </c>
      <c r="AQ3615" s="304"/>
      <c r="AR3615" s="304">
        <v>782</v>
      </c>
      <c r="AS3615" s="304"/>
      <c r="AT3615" s="312"/>
      <c r="AU3615" s="304"/>
      <c r="AV3615" s="304"/>
      <c r="AW3615" s="304"/>
      <c r="AX3615" s="304">
        <v>0</v>
      </c>
      <c r="AY3615" s="304">
        <v>286.2</v>
      </c>
      <c r="AZ3615" s="304">
        <v>866</v>
      </c>
      <c r="BA3615" s="304">
        <v>0</v>
      </c>
      <c r="BB3615" s="304">
        <v>286.2</v>
      </c>
      <c r="BC3615" s="304">
        <v>866</v>
      </c>
      <c r="BD3615" s="304"/>
      <c r="BE3615" s="304"/>
      <c r="BF3615" s="304"/>
      <c r="BG3615" s="304"/>
      <c r="BH3615" s="304"/>
      <c r="BI3615" s="304"/>
      <c r="BJ3615" s="304">
        <v>1</v>
      </c>
      <c r="BK3615" s="304">
        <v>1</v>
      </c>
      <c r="BL3615" s="304">
        <v>1</v>
      </c>
    </row>
    <row r="3616" spans="1:64" ht="15" hidden="1" customHeight="1" x14ac:dyDescent="0.2">
      <c r="A3616" s="387" t="s">
        <v>5911</v>
      </c>
      <c r="B3616" s="304" t="s">
        <v>5965</v>
      </c>
      <c r="C3616" s="304">
        <v>100078</v>
      </c>
      <c r="D3616" s="349" t="s">
        <v>5118</v>
      </c>
      <c r="E3616" s="304" t="s">
        <v>5119</v>
      </c>
      <c r="F3616" s="304"/>
      <c r="G3616" s="324">
        <v>38.336559999999999</v>
      </c>
      <c r="H3616" s="324">
        <v>-122.81082000000001</v>
      </c>
      <c r="I3616" s="324" t="s">
        <v>214</v>
      </c>
      <c r="J3616" s="368">
        <f t="shared" si="865"/>
        <v>592.44702066114849</v>
      </c>
      <c r="K3616" s="331">
        <f t="shared" si="866"/>
        <v>0.36913412196652856</v>
      </c>
      <c r="L3616" s="304" t="str">
        <f t="shared" si="855"/>
        <v>C</v>
      </c>
      <c r="M3616" s="388" t="s">
        <v>6088</v>
      </c>
      <c r="N3616" s="304"/>
      <c r="O3616" s="304"/>
      <c r="P3616" s="304"/>
      <c r="Q3616" s="309"/>
      <c r="R3616" s="309"/>
      <c r="S3616" s="304"/>
      <c r="T3616" s="304"/>
      <c r="U3616" s="304"/>
      <c r="V3616" s="304"/>
      <c r="W3616" s="48" t="s">
        <v>4661</v>
      </c>
      <c r="X3616" s="304">
        <v>-999</v>
      </c>
      <c r="Y3616" s="366" t="str">
        <f t="shared" si="857"/>
        <v>-</v>
      </c>
      <c r="Z3616" s="304"/>
      <c r="AA3616" s="304"/>
      <c r="AB3616" s="304"/>
      <c r="AC3616" s="304"/>
      <c r="AD3616" s="366"/>
      <c r="AE3616" s="304"/>
      <c r="AF3616" s="331"/>
      <c r="AG3616" s="304"/>
      <c r="AH3616" s="410">
        <v>4.2274199999999998E-2</v>
      </c>
      <c r="AI3616" s="309">
        <v>0</v>
      </c>
      <c r="AJ3616" s="410">
        <v>760</v>
      </c>
      <c r="AK3616" s="304">
        <f t="shared" si="856"/>
        <v>760</v>
      </c>
      <c r="AL3616" s="363">
        <v>0.43</v>
      </c>
      <c r="AM3616" s="389">
        <f t="shared" si="860"/>
        <v>515</v>
      </c>
      <c r="AN3616" s="304">
        <v>0.33</v>
      </c>
      <c r="AO3616" s="304"/>
      <c r="AP3616" s="304" t="s">
        <v>1710</v>
      </c>
      <c r="AQ3616" s="304"/>
      <c r="AR3616" s="304">
        <v>515</v>
      </c>
      <c r="AS3616" s="304"/>
      <c r="AT3616" s="312"/>
      <c r="AU3616" s="304"/>
      <c r="AV3616" s="304"/>
      <c r="AW3616" s="304"/>
      <c r="AX3616" s="304">
        <v>132.30000000000001</v>
      </c>
      <c r="AY3616" s="304">
        <v>286.7</v>
      </c>
      <c r="AZ3616" s="304">
        <v>860</v>
      </c>
      <c r="BA3616" s="304">
        <v>132.30000000000001</v>
      </c>
      <c r="BB3616" s="304">
        <v>286.7</v>
      </c>
      <c r="BC3616" s="304">
        <v>860</v>
      </c>
      <c r="BD3616" s="304"/>
      <c r="BE3616" s="304"/>
      <c r="BF3616" s="304"/>
      <c r="BG3616" s="304"/>
      <c r="BH3616" s="304"/>
      <c r="BI3616" s="304"/>
      <c r="BJ3616" s="304">
        <v>1</v>
      </c>
      <c r="BK3616" s="304">
        <v>1</v>
      </c>
      <c r="BL3616" s="304">
        <v>1</v>
      </c>
    </row>
    <row r="3617" spans="1:64" ht="15" hidden="1" customHeight="1" x14ac:dyDescent="0.2">
      <c r="A3617" s="387" t="s">
        <v>5911</v>
      </c>
      <c r="B3617" s="304" t="s">
        <v>5965</v>
      </c>
      <c r="C3617" s="304">
        <v>100079</v>
      </c>
      <c r="D3617" s="349" t="s">
        <v>5120</v>
      </c>
      <c r="E3617" s="304" t="s">
        <v>5121</v>
      </c>
      <c r="F3617" s="304"/>
      <c r="G3617" s="324">
        <v>38.467689999999997</v>
      </c>
      <c r="H3617" s="324">
        <v>-122.89651000000001</v>
      </c>
      <c r="I3617" s="324" t="s">
        <v>214</v>
      </c>
      <c r="J3617" s="368">
        <f t="shared" si="865"/>
        <v>747.5461250262581</v>
      </c>
      <c r="K3617" s="331">
        <f t="shared" si="866"/>
        <v>0.41105230810688803</v>
      </c>
      <c r="L3617" s="304" t="str">
        <f t="shared" si="855"/>
        <v>C</v>
      </c>
      <c r="M3617" s="388" t="s">
        <v>6088</v>
      </c>
      <c r="N3617" s="304"/>
      <c r="O3617" s="304"/>
      <c r="P3617" s="304"/>
      <c r="Q3617" s="309"/>
      <c r="R3617" s="309"/>
      <c r="S3617" s="304"/>
      <c r="T3617" s="304"/>
      <c r="U3617" s="304"/>
      <c r="V3617" s="304"/>
      <c r="W3617" s="48" t="s">
        <v>4661</v>
      </c>
      <c r="X3617" s="304">
        <v>-999</v>
      </c>
      <c r="Y3617" s="366" t="str">
        <f t="shared" si="857"/>
        <v>-</v>
      </c>
      <c r="Z3617" s="304"/>
      <c r="AA3617" s="304"/>
      <c r="AB3617" s="304"/>
      <c r="AC3617" s="304"/>
      <c r="AD3617" s="366"/>
      <c r="AE3617" s="304"/>
      <c r="AF3617" s="331"/>
      <c r="AG3617" s="304"/>
      <c r="AH3617" s="410">
        <v>2.2094900000000001E-2</v>
      </c>
      <c r="AI3617" s="309">
        <v>0</v>
      </c>
      <c r="AJ3617" s="410">
        <v>702</v>
      </c>
      <c r="AK3617" s="304">
        <f t="shared" si="856"/>
        <v>690</v>
      </c>
      <c r="AL3617" s="363">
        <v>0.43</v>
      </c>
      <c r="AM3617" s="389">
        <f t="shared" si="860"/>
        <v>782</v>
      </c>
      <c r="AN3617" s="304">
        <v>0.4</v>
      </c>
      <c r="AO3617" s="304"/>
      <c r="AP3617" s="304" t="s">
        <v>2964</v>
      </c>
      <c r="AQ3617" s="304"/>
      <c r="AR3617" s="304">
        <v>782</v>
      </c>
      <c r="AS3617" s="304"/>
      <c r="AT3617" s="312"/>
      <c r="AU3617" s="304"/>
      <c r="AV3617" s="304"/>
      <c r="AW3617" s="304"/>
      <c r="AX3617" s="304">
        <v>0</v>
      </c>
      <c r="AY3617" s="304">
        <v>271.39999999999998</v>
      </c>
      <c r="AZ3617" s="304">
        <v>850.9</v>
      </c>
      <c r="BA3617" s="304">
        <v>0</v>
      </c>
      <c r="BB3617" s="304">
        <v>271.39999999999998</v>
      </c>
      <c r="BC3617" s="304">
        <v>850.9</v>
      </c>
      <c r="BD3617" s="304"/>
      <c r="BE3617" s="304"/>
      <c r="BF3617" s="304"/>
      <c r="BG3617" s="304"/>
      <c r="BH3617" s="304"/>
      <c r="BI3617" s="304"/>
      <c r="BJ3617" s="304">
        <v>1</v>
      </c>
      <c r="BK3617" s="304">
        <v>1</v>
      </c>
      <c r="BL3617" s="304">
        <v>1</v>
      </c>
    </row>
    <row r="3618" spans="1:64" ht="15" hidden="1" customHeight="1" x14ac:dyDescent="0.2">
      <c r="A3618" s="387" t="s">
        <v>5911</v>
      </c>
      <c r="B3618" s="304" t="s">
        <v>5965</v>
      </c>
      <c r="C3618" s="304">
        <v>100080</v>
      </c>
      <c r="D3618" s="349" t="s">
        <v>5122</v>
      </c>
      <c r="E3618" s="304" t="s">
        <v>5123</v>
      </c>
      <c r="F3618" s="304"/>
      <c r="G3618" s="324">
        <v>38.164879999999997</v>
      </c>
      <c r="H3618" s="324">
        <v>-122.71296</v>
      </c>
      <c r="I3618" s="324" t="s">
        <v>214</v>
      </c>
      <c r="J3618" s="368">
        <f>EXP(0.44*LN('V032'!AM3618)+0.33*LN('V032'!Y3618)+0.25*LN('V032'!AJ3618))</f>
        <v>768.69468922551039</v>
      </c>
      <c r="K3618" s="331">
        <f>SQRT(0.44*AN3618^2+0.3*Z3618^2+0.25*AL3618^2)</f>
        <v>0.40574006457336698</v>
      </c>
      <c r="L3618" s="304" t="str">
        <f t="shared" si="855"/>
        <v>B</v>
      </c>
      <c r="M3618" s="388" t="s">
        <v>6095</v>
      </c>
      <c r="N3618" s="304"/>
      <c r="O3618" s="304"/>
      <c r="P3618" s="304"/>
      <c r="Q3618" s="309"/>
      <c r="R3618" s="309"/>
      <c r="S3618" s="304"/>
      <c r="T3618" s="304"/>
      <c r="U3618" s="304"/>
      <c r="V3618" s="304"/>
      <c r="W3618" s="48" t="s">
        <v>1609</v>
      </c>
      <c r="X3618" s="304" t="s">
        <v>232</v>
      </c>
      <c r="Y3618" s="366">
        <f t="shared" si="857"/>
        <v>506.6</v>
      </c>
      <c r="Z3618" s="304">
        <v>0.4</v>
      </c>
      <c r="AA3618" s="304"/>
      <c r="AB3618" s="304"/>
      <c r="AC3618" s="304"/>
      <c r="AD3618" s="366"/>
      <c r="AE3618" s="304"/>
      <c r="AF3618" s="331"/>
      <c r="AG3618" s="304"/>
      <c r="AH3618" s="410">
        <v>3.3226699999999998E-2</v>
      </c>
      <c r="AI3618" s="309">
        <v>0</v>
      </c>
      <c r="AJ3618" s="410">
        <v>760</v>
      </c>
      <c r="AK3618" s="304">
        <f t="shared" si="856"/>
        <v>760</v>
      </c>
      <c r="AL3618" s="363">
        <v>0.43</v>
      </c>
      <c r="AM3618" s="389">
        <f t="shared" si="860"/>
        <v>782</v>
      </c>
      <c r="AN3618" s="304">
        <v>0.4</v>
      </c>
      <c r="AO3618" s="304"/>
      <c r="AP3618" s="304" t="s">
        <v>6123</v>
      </c>
      <c r="AQ3618" s="304"/>
      <c r="AR3618" s="304">
        <v>782</v>
      </c>
      <c r="AS3618" s="304"/>
      <c r="AT3618" s="312"/>
      <c r="AU3618" s="304"/>
      <c r="AV3618" s="304"/>
      <c r="AW3618" s="304"/>
      <c r="AX3618" s="304">
        <v>0</v>
      </c>
      <c r="AY3618" s="304">
        <v>265.10000000000002</v>
      </c>
      <c r="AZ3618" s="304">
        <v>868.9</v>
      </c>
      <c r="BA3618" s="304">
        <v>0</v>
      </c>
      <c r="BB3618" s="304">
        <v>265.10000000000002</v>
      </c>
      <c r="BC3618" s="304">
        <v>868.9</v>
      </c>
      <c r="BD3618" s="304"/>
      <c r="BE3618" s="304"/>
      <c r="BF3618" s="304"/>
      <c r="BG3618" s="304"/>
      <c r="BH3618" s="304"/>
      <c r="BI3618" s="304"/>
      <c r="BJ3618" s="304">
        <v>1</v>
      </c>
      <c r="BK3618" s="304">
        <v>1</v>
      </c>
      <c r="BL3618" s="304">
        <v>1</v>
      </c>
    </row>
    <row r="3619" spans="1:64" ht="15" hidden="1" customHeight="1" x14ac:dyDescent="0.2">
      <c r="A3619" s="387" t="s">
        <v>5911</v>
      </c>
      <c r="B3619" s="304" t="s">
        <v>5965</v>
      </c>
      <c r="C3619" s="304">
        <v>100081</v>
      </c>
      <c r="D3619" s="349" t="s">
        <v>5124</v>
      </c>
      <c r="E3619" s="304" t="s">
        <v>5125</v>
      </c>
      <c r="F3619" s="304"/>
      <c r="G3619" s="324">
        <v>38.122819999999997</v>
      </c>
      <c r="H3619" s="324">
        <v>-122.14921</v>
      </c>
      <c r="I3619" s="324" t="s">
        <v>214</v>
      </c>
      <c r="J3619" s="368">
        <f t="shared" ref="J3619:J3621" si="867">EXP(0.64*LN(AM3619)+0.36*LN(AK3619))</f>
        <v>610.69575263851289</v>
      </c>
      <c r="K3619" s="331">
        <f t="shared" ref="K3619:K3621" si="868">SQRT(0.64*AN3619^2+0.36*AL3619^2)</f>
        <v>0.41105230810688803</v>
      </c>
      <c r="L3619" s="304" t="str">
        <f t="shared" si="855"/>
        <v>C</v>
      </c>
      <c r="M3619" s="388" t="s">
        <v>6088</v>
      </c>
      <c r="N3619" s="304"/>
      <c r="O3619" s="304"/>
      <c r="P3619" s="304"/>
      <c r="Q3619" s="309"/>
      <c r="R3619" s="309"/>
      <c r="S3619" s="304"/>
      <c r="T3619" s="304"/>
      <c r="U3619" s="304"/>
      <c r="V3619" s="304"/>
      <c r="W3619" s="48" t="s">
        <v>4661</v>
      </c>
      <c r="X3619" s="304">
        <v>-999</v>
      </c>
      <c r="Y3619" s="366" t="str">
        <f t="shared" si="857"/>
        <v>-</v>
      </c>
      <c r="Z3619" s="304"/>
      <c r="AA3619" s="304"/>
      <c r="AB3619" s="304"/>
      <c r="AC3619" s="304"/>
      <c r="AD3619" s="366"/>
      <c r="AE3619" s="304"/>
      <c r="AF3619" s="331"/>
      <c r="AG3619" s="304"/>
      <c r="AH3619" s="410">
        <v>4.56646E-2</v>
      </c>
      <c r="AI3619" s="309">
        <v>0</v>
      </c>
      <c r="AJ3619" s="410">
        <v>760</v>
      </c>
      <c r="AK3619" s="304">
        <f t="shared" si="856"/>
        <v>760</v>
      </c>
      <c r="AL3619" s="363">
        <v>0.43</v>
      </c>
      <c r="AM3619" s="389">
        <f t="shared" si="860"/>
        <v>540</v>
      </c>
      <c r="AN3619" s="304">
        <v>0.4</v>
      </c>
      <c r="AO3619" s="304"/>
      <c r="AP3619" s="304" t="s">
        <v>2428</v>
      </c>
      <c r="AQ3619" s="304"/>
      <c r="AR3619" s="304">
        <v>540</v>
      </c>
      <c r="AS3619" s="304"/>
      <c r="AT3619" s="312"/>
      <c r="AU3619" s="304"/>
      <c r="AV3619" s="304"/>
      <c r="AW3619" s="304"/>
      <c r="AX3619" s="304">
        <v>604.6</v>
      </c>
      <c r="AY3619" s="304">
        <v>700.4</v>
      </c>
      <c r="AZ3619" s="304">
        <v>899.5</v>
      </c>
      <c r="BA3619" s="304">
        <v>604.6</v>
      </c>
      <c r="BB3619" s="304">
        <v>700.4</v>
      </c>
      <c r="BC3619" s="304">
        <v>899.5</v>
      </c>
      <c r="BD3619" s="304"/>
      <c r="BE3619" s="304"/>
      <c r="BF3619" s="304"/>
      <c r="BG3619" s="304"/>
      <c r="BH3619" s="304"/>
      <c r="BI3619" s="304"/>
      <c r="BJ3619" s="304">
        <v>1</v>
      </c>
      <c r="BK3619" s="304">
        <v>1</v>
      </c>
      <c r="BL3619" s="304">
        <v>1</v>
      </c>
    </row>
    <row r="3620" spans="1:64" ht="15" hidden="1" customHeight="1" x14ac:dyDescent="0.2">
      <c r="A3620" s="387" t="s">
        <v>5911</v>
      </c>
      <c r="B3620" s="304" t="s">
        <v>5965</v>
      </c>
      <c r="C3620" s="304">
        <v>100082</v>
      </c>
      <c r="D3620" s="349" t="s">
        <v>5126</v>
      </c>
      <c r="E3620" s="304" t="s">
        <v>5127</v>
      </c>
      <c r="F3620" s="304"/>
      <c r="G3620" s="324">
        <v>38.076009999999997</v>
      </c>
      <c r="H3620" s="324">
        <v>-122.2585</v>
      </c>
      <c r="I3620" s="324" t="s">
        <v>214</v>
      </c>
      <c r="J3620" s="368">
        <f t="shared" si="867"/>
        <v>589.81753387572974</v>
      </c>
      <c r="K3620" s="331">
        <f t="shared" si="868"/>
        <v>0.41105230810688803</v>
      </c>
      <c r="L3620" s="304" t="str">
        <f t="shared" si="855"/>
        <v>C</v>
      </c>
      <c r="M3620" s="388" t="s">
        <v>6088</v>
      </c>
      <c r="N3620" s="304"/>
      <c r="O3620" s="304"/>
      <c r="P3620" s="304"/>
      <c r="Q3620" s="309"/>
      <c r="R3620" s="309"/>
      <c r="S3620" s="304"/>
      <c r="T3620" s="304"/>
      <c r="U3620" s="304"/>
      <c r="V3620" s="304"/>
      <c r="W3620" s="48" t="s">
        <v>4661</v>
      </c>
      <c r="X3620" s="304">
        <v>-999</v>
      </c>
      <c r="Y3620" s="366" t="str">
        <f t="shared" si="857"/>
        <v>-</v>
      </c>
      <c r="Z3620" s="304"/>
      <c r="AA3620" s="304"/>
      <c r="AB3620" s="304"/>
      <c r="AC3620" s="304"/>
      <c r="AD3620" s="366"/>
      <c r="AE3620" s="304"/>
      <c r="AF3620" s="331"/>
      <c r="AG3620" s="304"/>
      <c r="AH3620" s="410">
        <v>2.0603900000000001E-2</v>
      </c>
      <c r="AI3620" s="309">
        <v>0</v>
      </c>
      <c r="AJ3620" s="410">
        <v>672</v>
      </c>
      <c r="AK3620" s="304">
        <f t="shared" si="856"/>
        <v>690</v>
      </c>
      <c r="AL3620" s="363">
        <v>0.43</v>
      </c>
      <c r="AM3620" s="389">
        <f t="shared" si="860"/>
        <v>540</v>
      </c>
      <c r="AN3620" s="304">
        <v>0.4</v>
      </c>
      <c r="AO3620" s="304"/>
      <c r="AP3620" s="304" t="s">
        <v>2428</v>
      </c>
      <c r="AQ3620" s="304"/>
      <c r="AR3620" s="304">
        <v>540</v>
      </c>
      <c r="AS3620" s="304"/>
      <c r="AT3620" s="312"/>
      <c r="AU3620" s="304"/>
      <c r="AV3620" s="304"/>
      <c r="AW3620" s="304"/>
      <c r="AX3620" s="304">
        <v>601.5</v>
      </c>
      <c r="AY3620" s="304">
        <v>1401</v>
      </c>
      <c r="AZ3620" s="304">
        <v>3344.8</v>
      </c>
      <c r="BA3620" s="304">
        <v>601.5</v>
      </c>
      <c r="BB3620" s="304">
        <v>1401</v>
      </c>
      <c r="BC3620" s="304">
        <v>3344.8</v>
      </c>
      <c r="BD3620" s="304"/>
      <c r="BE3620" s="304"/>
      <c r="BF3620" s="304"/>
      <c r="BG3620" s="304"/>
      <c r="BH3620" s="304"/>
      <c r="BI3620" s="304"/>
      <c r="BJ3620" s="304">
        <v>1</v>
      </c>
      <c r="BK3620" s="304">
        <v>1</v>
      </c>
      <c r="BL3620" s="304">
        <v>1</v>
      </c>
    </row>
    <row r="3621" spans="1:64" ht="15" hidden="1" customHeight="1" x14ac:dyDescent="0.2">
      <c r="A3621" s="387" t="s">
        <v>5911</v>
      </c>
      <c r="B3621" s="304" t="s">
        <v>5965</v>
      </c>
      <c r="C3621" s="304">
        <v>100083</v>
      </c>
      <c r="D3621" s="349" t="s">
        <v>5128</v>
      </c>
      <c r="E3621" s="304">
        <v>58295</v>
      </c>
      <c r="F3621" s="304"/>
      <c r="G3621" s="324">
        <v>37.847999999999999</v>
      </c>
      <c r="H3621" s="324">
        <v>-122.22799999999999</v>
      </c>
      <c r="I3621" s="324" t="s">
        <v>214</v>
      </c>
      <c r="J3621" s="368">
        <f t="shared" si="867"/>
        <v>529.05655604056767</v>
      </c>
      <c r="K3621" s="331">
        <f t="shared" si="868"/>
        <v>0.36913412196652856</v>
      </c>
      <c r="L3621" s="304" t="str">
        <f t="shared" si="855"/>
        <v>C</v>
      </c>
      <c r="M3621" s="388" t="s">
        <v>6088</v>
      </c>
      <c r="N3621" s="304"/>
      <c r="O3621" s="304"/>
      <c r="P3621" s="304"/>
      <c r="Q3621" s="309"/>
      <c r="R3621" s="309"/>
      <c r="S3621" s="304"/>
      <c r="T3621" s="304"/>
      <c r="U3621" s="304"/>
      <c r="V3621" s="304"/>
      <c r="W3621" s="48" t="s">
        <v>4661</v>
      </c>
      <c r="X3621" s="304">
        <v>-999</v>
      </c>
      <c r="Y3621" s="366" t="str">
        <f t="shared" si="857"/>
        <v>-</v>
      </c>
      <c r="Z3621" s="304"/>
      <c r="AA3621" s="304"/>
      <c r="AB3621" s="304"/>
      <c r="AC3621" s="304"/>
      <c r="AD3621" s="366"/>
      <c r="AE3621" s="304"/>
      <c r="AF3621" s="331"/>
      <c r="AG3621" s="304"/>
      <c r="AH3621" s="410">
        <v>7.8526200000000004E-2</v>
      </c>
      <c r="AI3621" s="309">
        <v>0</v>
      </c>
      <c r="AJ3621" s="410">
        <v>564</v>
      </c>
      <c r="AK3621" s="304">
        <f t="shared" si="856"/>
        <v>555</v>
      </c>
      <c r="AL3621" s="363">
        <v>0.43</v>
      </c>
      <c r="AM3621" s="389">
        <f t="shared" si="860"/>
        <v>515</v>
      </c>
      <c r="AN3621" s="304">
        <v>0.33</v>
      </c>
      <c r="AO3621" s="304"/>
      <c r="AP3621" s="304" t="s">
        <v>1710</v>
      </c>
      <c r="AQ3621" s="304"/>
      <c r="AR3621" s="304">
        <v>515</v>
      </c>
      <c r="AS3621" s="304"/>
      <c r="AT3621" s="312"/>
      <c r="AU3621" s="304"/>
      <c r="AV3621" s="304"/>
      <c r="AW3621" s="304"/>
      <c r="AX3621" s="304">
        <v>345.9</v>
      </c>
      <c r="AY3621" s="304">
        <v>743.2</v>
      </c>
      <c r="AZ3621" s="304">
        <v>3340.8</v>
      </c>
      <c r="BA3621" s="304">
        <v>345.9</v>
      </c>
      <c r="BB3621" s="304">
        <v>743.2</v>
      </c>
      <c r="BC3621" s="304">
        <v>3340.8</v>
      </c>
      <c r="BD3621" s="304"/>
      <c r="BE3621" s="304"/>
      <c r="BF3621" s="304"/>
      <c r="BG3621" s="304"/>
      <c r="BH3621" s="304"/>
      <c r="BI3621" s="304"/>
      <c r="BJ3621" s="304">
        <v>1</v>
      </c>
      <c r="BK3621" s="304">
        <v>1</v>
      </c>
      <c r="BL3621" s="304">
        <v>1</v>
      </c>
    </row>
    <row r="3622" spans="1:64" ht="15" hidden="1" customHeight="1" x14ac:dyDescent="0.2">
      <c r="A3622" s="387" t="s">
        <v>5911</v>
      </c>
      <c r="B3622" s="304" t="s">
        <v>5965</v>
      </c>
      <c r="C3622" s="304">
        <v>100084</v>
      </c>
      <c r="D3622" s="349" t="s">
        <v>5129</v>
      </c>
      <c r="E3622" s="304" t="s">
        <v>5130</v>
      </c>
      <c r="F3622" s="304"/>
      <c r="G3622" s="324">
        <v>33.634950000000003</v>
      </c>
      <c r="H3622" s="324">
        <v>-116.16401999999999</v>
      </c>
      <c r="I3622" s="324" t="s">
        <v>223</v>
      </c>
      <c r="J3622" s="368">
        <f>EXP(0.44*LN('V032'!AM3622)+0.33*LN('V032'!Y3622)+0.25*LN('V032'!AJ3622))</f>
        <v>373.97724889192119</v>
      </c>
      <c r="K3622" s="331">
        <f>SQRT(0.44*AN3622^2+0.3*Z3622^2+0.25*AL3622^2)</f>
        <v>0.34889110048839023</v>
      </c>
      <c r="L3622" s="304" t="str">
        <f t="shared" si="855"/>
        <v>C</v>
      </c>
      <c r="M3622" s="388" t="s">
        <v>6095</v>
      </c>
      <c r="N3622" s="304"/>
      <c r="O3622" s="304"/>
      <c r="P3622" s="304"/>
      <c r="Q3622" s="309"/>
      <c r="R3622" s="309"/>
      <c r="S3622" s="304"/>
      <c r="T3622" s="304"/>
      <c r="U3622" s="304"/>
      <c r="V3622" s="304"/>
      <c r="W3622" s="48" t="s">
        <v>4908</v>
      </c>
      <c r="X3622" s="304" t="s">
        <v>232</v>
      </c>
      <c r="Y3622" s="366">
        <f t="shared" si="857"/>
        <v>506.6</v>
      </c>
      <c r="Z3622" s="304">
        <v>0.4</v>
      </c>
      <c r="AA3622" s="304"/>
      <c r="AB3622" s="304"/>
      <c r="AC3622" s="304"/>
      <c r="AD3622" s="366"/>
      <c r="AE3622" s="304"/>
      <c r="AF3622" s="331"/>
      <c r="AG3622" s="304"/>
      <c r="AH3622" s="410">
        <v>2.5148800000000002E-3</v>
      </c>
      <c r="AI3622" s="309">
        <v>9.8411599999999998E-3</v>
      </c>
      <c r="AJ3622" s="410">
        <v>222</v>
      </c>
      <c r="AK3622" s="304">
        <f t="shared" si="856"/>
        <v>210</v>
      </c>
      <c r="AL3622" s="363">
        <v>0.43</v>
      </c>
      <c r="AM3622" s="389">
        <f t="shared" si="860"/>
        <v>306</v>
      </c>
      <c r="AN3622" s="363">
        <v>0.25</v>
      </c>
      <c r="AO3622" s="304"/>
      <c r="AP3622" s="304" t="s">
        <v>4984</v>
      </c>
      <c r="AQ3622" s="304"/>
      <c r="AR3622" s="304">
        <v>209</v>
      </c>
      <c r="AS3622" s="304"/>
      <c r="AT3622" s="309">
        <v>306</v>
      </c>
      <c r="AU3622" s="304"/>
      <c r="AV3622" s="304"/>
      <c r="AW3622" s="304"/>
      <c r="AX3622" s="304">
        <v>1020</v>
      </c>
      <c r="AY3622" s="304">
        <v>-999</v>
      </c>
      <c r="AZ3622" s="304">
        <v>2320</v>
      </c>
      <c r="BA3622" s="304">
        <v>2880</v>
      </c>
      <c r="BB3622" s="304">
        <v>-999</v>
      </c>
      <c r="BC3622" s="304">
        <v>2880</v>
      </c>
      <c r="BD3622" s="304"/>
      <c r="BE3622" s="304"/>
      <c r="BF3622" s="304"/>
      <c r="BG3622" s="304"/>
      <c r="BH3622" s="304"/>
      <c r="BI3622" s="304"/>
      <c r="BJ3622" s="304">
        <v>3</v>
      </c>
      <c r="BK3622" s="304" t="s">
        <v>4954</v>
      </c>
      <c r="BL3622" s="304">
        <v>3</v>
      </c>
    </row>
    <row r="3623" spans="1:64" ht="15" hidden="1" customHeight="1" x14ac:dyDescent="0.2">
      <c r="A3623" s="387" t="s">
        <v>5911</v>
      </c>
      <c r="B3623" s="304" t="s">
        <v>5965</v>
      </c>
      <c r="C3623" s="304">
        <v>100085</v>
      </c>
      <c r="D3623" s="349" t="s">
        <v>6016</v>
      </c>
      <c r="E3623" s="304" t="s">
        <v>5131</v>
      </c>
      <c r="F3623" s="304"/>
      <c r="G3623" s="324">
        <v>35.824039999999997</v>
      </c>
      <c r="H3623" s="324">
        <v>-121.05392999999999</v>
      </c>
      <c r="I3623" s="324" t="s">
        <v>5908</v>
      </c>
      <c r="J3623" s="368">
        <f>P3623</f>
        <v>422</v>
      </c>
      <c r="K3623" s="331">
        <v>0.1</v>
      </c>
      <c r="L3623" s="304" t="str">
        <f t="shared" si="855"/>
        <v>C</v>
      </c>
      <c r="M3623" s="388">
        <v>0</v>
      </c>
      <c r="N3623" s="304"/>
      <c r="O3623" s="304">
        <v>31</v>
      </c>
      <c r="P3623" s="304">
        <v>422</v>
      </c>
      <c r="Q3623" s="309"/>
      <c r="R3623" s="309" t="s">
        <v>4993</v>
      </c>
      <c r="S3623" s="304"/>
      <c r="T3623" s="304"/>
      <c r="U3623" s="304"/>
      <c r="V3623" s="304"/>
      <c r="W3623" s="48" t="s">
        <v>5910</v>
      </c>
      <c r="X3623" s="304">
        <v>-999</v>
      </c>
      <c r="Y3623" s="366" t="str">
        <f t="shared" si="857"/>
        <v>-</v>
      </c>
      <c r="Z3623" s="304"/>
      <c r="AA3623" s="304"/>
      <c r="AB3623" s="304"/>
      <c r="AC3623" s="304"/>
      <c r="AD3623" s="366"/>
      <c r="AE3623" s="304"/>
      <c r="AF3623" s="331"/>
      <c r="AG3623" s="304"/>
      <c r="AH3623" s="410">
        <v>2.65542E-2</v>
      </c>
      <c r="AI3623" s="324"/>
      <c r="AJ3623" s="410">
        <v>395</v>
      </c>
      <c r="AK3623" s="304">
        <f t="shared" si="856"/>
        <v>425</v>
      </c>
      <c r="AL3623" s="304"/>
      <c r="AM3623" s="389">
        <f t="shared" si="860"/>
        <v>390</v>
      </c>
      <c r="AN3623" s="304"/>
      <c r="AO3623" s="304"/>
      <c r="AP3623" s="304" t="s">
        <v>1903</v>
      </c>
      <c r="AQ3623" s="304"/>
      <c r="AR3623" s="304">
        <v>390</v>
      </c>
      <c r="AS3623" s="304"/>
      <c r="AT3623" s="304"/>
      <c r="AU3623" s="304"/>
      <c r="AV3623" s="304"/>
      <c r="AW3623" s="304"/>
      <c r="AX3623" s="304">
        <v>60</v>
      </c>
      <c r="AY3623" s="304">
        <v>-999</v>
      </c>
      <c r="AZ3623" s="304">
        <v>300</v>
      </c>
      <c r="BA3623" s="304">
        <v>-999</v>
      </c>
      <c r="BB3623" s="304">
        <v>-999</v>
      </c>
      <c r="BC3623" s="304">
        <v>-999</v>
      </c>
      <c r="BD3623" s="304"/>
      <c r="BE3623" s="304"/>
      <c r="BF3623" s="304"/>
      <c r="BG3623" s="304"/>
      <c r="BH3623" s="304"/>
      <c r="BI3623" s="304"/>
      <c r="BJ3623" s="304">
        <v>4</v>
      </c>
      <c r="BK3623" s="304" t="s">
        <v>4954</v>
      </c>
      <c r="BL3623" s="304">
        <v>4</v>
      </c>
    </row>
    <row r="3624" spans="1:64" ht="15" hidden="1" customHeight="1" x14ac:dyDescent="0.2">
      <c r="A3624" s="387" t="s">
        <v>5911</v>
      </c>
      <c r="B3624" s="304" t="s">
        <v>5965</v>
      </c>
      <c r="C3624" s="304">
        <v>100086</v>
      </c>
      <c r="D3624" s="349" t="s">
        <v>5132</v>
      </c>
      <c r="E3624" s="304" t="s">
        <v>5133</v>
      </c>
      <c r="F3624" s="304"/>
      <c r="G3624" s="324">
        <v>37.800849999999997</v>
      </c>
      <c r="H3624" s="324">
        <v>-122.20752</v>
      </c>
      <c r="I3624" s="324" t="s">
        <v>232</v>
      </c>
      <c r="J3624" s="368">
        <f>EXP(0.64*LN(AM3624)+0.36*LN(AK3624))</f>
        <v>440.63652290033957</v>
      </c>
      <c r="K3624" s="331">
        <f>SQRT(0.64*AN3624^2+0.36*AL3624^2)</f>
        <v>0.32644141894067302</v>
      </c>
      <c r="L3624" s="304" t="str">
        <f t="shared" si="855"/>
        <v>C</v>
      </c>
      <c r="M3624" s="388" t="s">
        <v>6088</v>
      </c>
      <c r="N3624" s="304"/>
      <c r="O3624" s="304"/>
      <c r="P3624" s="304"/>
      <c r="Q3624" s="309"/>
      <c r="R3624" s="309"/>
      <c r="S3624" s="304"/>
      <c r="T3624" s="304"/>
      <c r="U3624" s="304"/>
      <c r="V3624" s="304"/>
      <c r="W3624" s="48" t="s">
        <v>4991</v>
      </c>
      <c r="X3624" s="304">
        <v>-999</v>
      </c>
      <c r="Y3624" s="366" t="str">
        <f t="shared" si="857"/>
        <v>-</v>
      </c>
      <c r="Z3624" s="304"/>
      <c r="AA3624" s="304"/>
      <c r="AB3624" s="304"/>
      <c r="AC3624" s="304"/>
      <c r="AD3624" s="366"/>
      <c r="AE3624" s="304"/>
      <c r="AF3624" s="331"/>
      <c r="AG3624" s="304"/>
      <c r="AH3624" s="410">
        <v>7.7447199999999994E-2</v>
      </c>
      <c r="AI3624" s="309">
        <v>0</v>
      </c>
      <c r="AJ3624" s="410">
        <v>561</v>
      </c>
      <c r="AK3624" s="304">
        <f t="shared" si="856"/>
        <v>555</v>
      </c>
      <c r="AL3624" s="363">
        <v>0.43</v>
      </c>
      <c r="AM3624" s="389">
        <f t="shared" si="860"/>
        <v>387</v>
      </c>
      <c r="AN3624" s="363">
        <v>0.25</v>
      </c>
      <c r="AO3624" s="304"/>
      <c r="AP3624" s="304" t="s">
        <v>1600</v>
      </c>
      <c r="AQ3624" s="304"/>
      <c r="AR3624" s="304">
        <v>387</v>
      </c>
      <c r="AS3624" s="304"/>
      <c r="AT3624" s="312"/>
      <c r="AU3624" s="304"/>
      <c r="AV3624" s="304"/>
      <c r="AW3624" s="304"/>
      <c r="AX3624" s="304">
        <v>66.099999999999994</v>
      </c>
      <c r="AY3624" s="304">
        <v>264.2</v>
      </c>
      <c r="AZ3624" s="304">
        <v>866.1</v>
      </c>
      <c r="BA3624" s="304">
        <v>66.099999999999994</v>
      </c>
      <c r="BB3624" s="304">
        <v>264.2</v>
      </c>
      <c r="BC3624" s="304">
        <v>866.1</v>
      </c>
      <c r="BD3624" s="304"/>
      <c r="BE3624" s="304"/>
      <c r="BF3624" s="304"/>
      <c r="BG3624" s="304"/>
      <c r="BH3624" s="304"/>
      <c r="BI3624" s="304"/>
      <c r="BJ3624" s="304">
        <v>1</v>
      </c>
      <c r="BK3624" s="304">
        <v>1</v>
      </c>
      <c r="BL3624" s="304">
        <v>1</v>
      </c>
    </row>
    <row r="3625" spans="1:64" ht="15" hidden="1" customHeight="1" x14ac:dyDescent="0.2">
      <c r="A3625" s="387" t="s">
        <v>5911</v>
      </c>
      <c r="B3625" s="304" t="s">
        <v>5965</v>
      </c>
      <c r="C3625" s="304">
        <v>100087</v>
      </c>
      <c r="D3625" s="349" t="s">
        <v>5134</v>
      </c>
      <c r="E3625" s="304">
        <v>25131</v>
      </c>
      <c r="F3625" s="304"/>
      <c r="G3625" s="324">
        <v>34.151000000000003</v>
      </c>
      <c r="H3625" s="324">
        <v>-119.19799999999999</v>
      </c>
      <c r="I3625" s="324" t="s">
        <v>4990</v>
      </c>
      <c r="J3625" s="368">
        <f>EXP(0.44*LN('V032'!AM3625)+0.33*LN('V032'!Y3625)+0.25*LN('V032'!AJ3625))</f>
        <v>324.72921952026263</v>
      </c>
      <c r="K3625" s="331">
        <f>SQRT(0.44*AN3625^2+0.3*Z3625^2+0.25*AL3625^2)</f>
        <v>0.29240383034426898</v>
      </c>
      <c r="L3625" s="304" t="str">
        <f t="shared" si="855"/>
        <v>D</v>
      </c>
      <c r="M3625" s="388" t="s">
        <v>6095</v>
      </c>
      <c r="N3625" s="304"/>
      <c r="O3625" s="304"/>
      <c r="P3625" s="304"/>
      <c r="Q3625" s="309"/>
      <c r="R3625" s="309"/>
      <c r="S3625" s="304"/>
      <c r="T3625" s="304"/>
      <c r="U3625" s="304"/>
      <c r="V3625" s="304"/>
      <c r="W3625" s="48" t="s">
        <v>5943</v>
      </c>
      <c r="X3625" s="304" t="s">
        <v>232</v>
      </c>
      <c r="Y3625" s="366">
        <f t="shared" si="857"/>
        <v>506.6</v>
      </c>
      <c r="Z3625" s="304">
        <v>0.4</v>
      </c>
      <c r="AA3625" s="304"/>
      <c r="AB3625" s="304"/>
      <c r="AC3625" s="304"/>
      <c r="AD3625" s="366"/>
      <c r="AE3625" s="304"/>
      <c r="AF3625" s="331"/>
      <c r="AG3625" s="304"/>
      <c r="AH3625" s="410">
        <v>1.74322E-3</v>
      </c>
      <c r="AI3625" s="309">
        <v>4.2751600000000001E-3</v>
      </c>
      <c r="AJ3625" s="410">
        <v>207</v>
      </c>
      <c r="AK3625" s="304">
        <f t="shared" si="856"/>
        <v>210</v>
      </c>
      <c r="AL3625" s="304">
        <v>0.2</v>
      </c>
      <c r="AM3625" s="389">
        <f t="shared" si="860"/>
        <v>231</v>
      </c>
      <c r="AN3625" s="363">
        <v>0.25</v>
      </c>
      <c r="AO3625" s="304"/>
      <c r="AP3625" s="304" t="s">
        <v>6113</v>
      </c>
      <c r="AQ3625" s="304"/>
      <c r="AR3625" s="304">
        <v>280</v>
      </c>
      <c r="AS3625" s="304"/>
      <c r="AT3625" s="309">
        <v>231</v>
      </c>
      <c r="AU3625" s="304"/>
      <c r="AV3625" s="304"/>
      <c r="AW3625" s="304"/>
      <c r="AX3625" s="304">
        <v>760</v>
      </c>
      <c r="AY3625" s="304">
        <v>-999</v>
      </c>
      <c r="AZ3625" s="304">
        <v>4560</v>
      </c>
      <c r="BA3625" s="304">
        <v>520</v>
      </c>
      <c r="BB3625" s="304">
        <v>-999</v>
      </c>
      <c r="BC3625" s="304">
        <v>2160</v>
      </c>
      <c r="BD3625" s="304"/>
      <c r="BE3625" s="304"/>
      <c r="BF3625" s="304"/>
      <c r="BG3625" s="304"/>
      <c r="BH3625" s="304"/>
      <c r="BI3625" s="304"/>
      <c r="BJ3625" s="304">
        <v>3</v>
      </c>
      <c r="BK3625" s="304" t="s">
        <v>4954</v>
      </c>
      <c r="BL3625" s="304">
        <v>3</v>
      </c>
    </row>
    <row r="3626" spans="1:64" ht="15" hidden="1" customHeight="1" x14ac:dyDescent="0.2">
      <c r="A3626" s="387" t="s">
        <v>5911</v>
      </c>
      <c r="B3626" s="304" t="s">
        <v>5965</v>
      </c>
      <c r="C3626" s="304">
        <v>100088</v>
      </c>
      <c r="D3626" s="349" t="s">
        <v>5135</v>
      </c>
      <c r="E3626" s="304" t="s">
        <v>5136</v>
      </c>
      <c r="F3626" s="304"/>
      <c r="G3626" s="324">
        <v>34.550460000000001</v>
      </c>
      <c r="H3626" s="324">
        <v>-117.43391</v>
      </c>
      <c r="I3626" s="324" t="s">
        <v>4990</v>
      </c>
      <c r="J3626" s="368">
        <f>P3626</f>
        <v>375</v>
      </c>
      <c r="K3626" s="331">
        <v>0.1</v>
      </c>
      <c r="L3626" s="304" t="str">
        <f t="shared" si="855"/>
        <v>C</v>
      </c>
      <c r="M3626" s="388">
        <v>0</v>
      </c>
      <c r="N3626" s="304"/>
      <c r="O3626" s="304" t="s">
        <v>4992</v>
      </c>
      <c r="P3626" s="304">
        <v>375</v>
      </c>
      <c r="Q3626" s="309"/>
      <c r="R3626" s="309" t="s">
        <v>4993</v>
      </c>
      <c r="S3626" s="304"/>
      <c r="T3626" s="304"/>
      <c r="U3626" s="304"/>
      <c r="V3626" s="304"/>
      <c r="W3626" s="390" t="s">
        <v>5943</v>
      </c>
      <c r="X3626" s="304" t="s">
        <v>232</v>
      </c>
      <c r="Y3626" s="366">
        <f t="shared" si="857"/>
        <v>506.6</v>
      </c>
      <c r="Z3626" s="304">
        <v>0.4</v>
      </c>
      <c r="AA3626" s="304"/>
      <c r="AB3626" s="304"/>
      <c r="AC3626" s="304"/>
      <c r="AD3626" s="366"/>
      <c r="AE3626" s="304"/>
      <c r="AF3626" s="331"/>
      <c r="AG3626" s="304"/>
      <c r="AH3626" s="410">
        <v>9.7018099999999999E-3</v>
      </c>
      <c r="AI3626" s="324"/>
      <c r="AJ3626" s="410">
        <v>297</v>
      </c>
      <c r="AK3626" s="304">
        <f t="shared" si="856"/>
        <v>270</v>
      </c>
      <c r="AL3626" s="304"/>
      <c r="AM3626" s="389">
        <f t="shared" si="860"/>
        <v>3.3582000000000001</v>
      </c>
      <c r="AN3626" s="363">
        <v>0.25</v>
      </c>
      <c r="AO3626" s="304"/>
      <c r="AP3626" s="304" t="s">
        <v>4979</v>
      </c>
      <c r="AQ3626" s="304"/>
      <c r="AR3626" s="304">
        <v>354</v>
      </c>
      <c r="AS3626" s="304"/>
      <c r="AT3626" s="304">
        <v>3.3582000000000001</v>
      </c>
      <c r="AU3626" s="304"/>
      <c r="AV3626" s="304"/>
      <c r="AW3626" s="304"/>
      <c r="AX3626" s="304">
        <v>60</v>
      </c>
      <c r="AY3626" s="304">
        <v>-999</v>
      </c>
      <c r="AZ3626" s="304">
        <v>240</v>
      </c>
      <c r="BA3626" s="304">
        <v>-999</v>
      </c>
      <c r="BB3626" s="304">
        <v>-999</v>
      </c>
      <c r="BC3626" s="304">
        <v>-999</v>
      </c>
      <c r="BD3626" s="304"/>
      <c r="BE3626" s="304"/>
      <c r="BF3626" s="304"/>
      <c r="BG3626" s="304"/>
      <c r="BH3626" s="304"/>
      <c r="BI3626" s="304"/>
      <c r="BJ3626" s="304">
        <v>4</v>
      </c>
      <c r="BK3626" s="304" t="s">
        <v>4954</v>
      </c>
      <c r="BL3626" s="304">
        <v>4</v>
      </c>
    </row>
    <row r="3627" spans="1:64" ht="15" hidden="1" customHeight="1" x14ac:dyDescent="0.2">
      <c r="A3627" s="387" t="s">
        <v>5911</v>
      </c>
      <c r="B3627" s="304" t="s">
        <v>5965</v>
      </c>
      <c r="C3627" s="304">
        <v>100089</v>
      </c>
      <c r="D3627" s="349" t="s">
        <v>5137</v>
      </c>
      <c r="E3627" s="304" t="s">
        <v>5138</v>
      </c>
      <c r="F3627" s="304"/>
      <c r="G3627" s="324">
        <v>35.126899999999999</v>
      </c>
      <c r="H3627" s="324">
        <v>-118.83009</v>
      </c>
      <c r="I3627" s="324" t="s">
        <v>4990</v>
      </c>
      <c r="J3627" s="368">
        <f>P3627</f>
        <v>348</v>
      </c>
      <c r="K3627" s="331">
        <v>0.1</v>
      </c>
      <c r="L3627" s="304" t="str">
        <f t="shared" si="855"/>
        <v>D</v>
      </c>
      <c r="M3627" s="388">
        <v>0</v>
      </c>
      <c r="N3627" s="304"/>
      <c r="O3627" s="304">
        <v>31</v>
      </c>
      <c r="P3627" s="304">
        <v>348</v>
      </c>
      <c r="Q3627" s="309"/>
      <c r="R3627" s="309" t="s">
        <v>4993</v>
      </c>
      <c r="S3627" s="304"/>
      <c r="T3627" s="304"/>
      <c r="U3627" s="304"/>
      <c r="V3627" s="304"/>
      <c r="W3627" s="48" t="s">
        <v>5943</v>
      </c>
      <c r="X3627" s="304" t="s">
        <v>232</v>
      </c>
      <c r="Y3627" s="366">
        <f t="shared" si="857"/>
        <v>506.6</v>
      </c>
      <c r="Z3627" s="304">
        <v>0.4</v>
      </c>
      <c r="AA3627" s="304"/>
      <c r="AB3627" s="304"/>
      <c r="AC3627" s="304"/>
      <c r="AD3627" s="366"/>
      <c r="AE3627" s="304"/>
      <c r="AF3627" s="331"/>
      <c r="AG3627" s="304"/>
      <c r="AH3627" s="410">
        <v>5.2215900000000003E-2</v>
      </c>
      <c r="AI3627" s="324"/>
      <c r="AJ3627" s="410">
        <v>496</v>
      </c>
      <c r="AK3627" s="304">
        <f t="shared" si="856"/>
        <v>555</v>
      </c>
      <c r="AL3627" s="304"/>
      <c r="AM3627" s="389">
        <f t="shared" si="860"/>
        <v>515</v>
      </c>
      <c r="AN3627" s="304"/>
      <c r="AO3627" s="304"/>
      <c r="AP3627" s="304" t="s">
        <v>1710</v>
      </c>
      <c r="AQ3627" s="304"/>
      <c r="AR3627" s="304">
        <v>515</v>
      </c>
      <c r="AS3627" s="304"/>
      <c r="AT3627" s="304"/>
      <c r="AU3627" s="304"/>
      <c r="AV3627" s="304"/>
      <c r="AW3627" s="304"/>
      <c r="AX3627" s="304">
        <v>60</v>
      </c>
      <c r="AY3627" s="304">
        <v>-999</v>
      </c>
      <c r="AZ3627" s="304">
        <v>2460</v>
      </c>
      <c r="BA3627" s="304">
        <v>-999</v>
      </c>
      <c r="BB3627" s="304">
        <v>-999</v>
      </c>
      <c r="BC3627" s="304">
        <v>-999</v>
      </c>
      <c r="BD3627" s="304"/>
      <c r="BE3627" s="304"/>
      <c r="BF3627" s="304"/>
      <c r="BG3627" s="304"/>
      <c r="BH3627" s="304"/>
      <c r="BI3627" s="304"/>
      <c r="BJ3627" s="304">
        <v>4</v>
      </c>
      <c r="BK3627" s="304" t="s">
        <v>4954</v>
      </c>
      <c r="BL3627" s="304">
        <v>4</v>
      </c>
    </row>
    <row r="3628" spans="1:64" ht="15" hidden="1" customHeight="1" x14ac:dyDescent="0.2">
      <c r="A3628" s="387" t="s">
        <v>5911</v>
      </c>
      <c r="B3628" s="304" t="s">
        <v>5965</v>
      </c>
      <c r="C3628" s="304">
        <v>100090</v>
      </c>
      <c r="D3628" s="349" t="s">
        <v>5139</v>
      </c>
      <c r="E3628" s="304" t="s">
        <v>5140</v>
      </c>
      <c r="F3628" s="304"/>
      <c r="G3628" s="324">
        <v>35.344439999999999</v>
      </c>
      <c r="H3628" s="324">
        <v>-119.10445</v>
      </c>
      <c r="I3628" s="324" t="s">
        <v>4990</v>
      </c>
      <c r="J3628" s="368">
        <f>P3628</f>
        <v>275</v>
      </c>
      <c r="K3628" s="331">
        <v>0.1</v>
      </c>
      <c r="L3628" s="304" t="str">
        <f t="shared" si="855"/>
        <v>D</v>
      </c>
      <c r="M3628" s="388">
        <v>0</v>
      </c>
      <c r="N3628" s="304"/>
      <c r="O3628" s="304">
        <v>58</v>
      </c>
      <c r="P3628" s="304">
        <v>275</v>
      </c>
      <c r="Q3628" s="309"/>
      <c r="R3628" s="309" t="s">
        <v>4993</v>
      </c>
      <c r="S3628" s="304"/>
      <c r="T3628" s="304"/>
      <c r="U3628" s="304"/>
      <c r="V3628" s="304"/>
      <c r="W3628" s="390" t="s">
        <v>5943</v>
      </c>
      <c r="X3628" s="304" t="s">
        <v>232</v>
      </c>
      <c r="Y3628" s="366">
        <f t="shared" si="857"/>
        <v>506.6</v>
      </c>
      <c r="Z3628" s="304">
        <v>0.4</v>
      </c>
      <c r="AA3628" s="304"/>
      <c r="AB3628" s="304"/>
      <c r="AC3628" s="304"/>
      <c r="AD3628" s="366"/>
      <c r="AE3628" s="304"/>
      <c r="AF3628" s="331"/>
      <c r="AG3628" s="304"/>
      <c r="AH3628" s="410">
        <v>1.4272600000000001E-3</v>
      </c>
      <c r="AI3628" s="324"/>
      <c r="AJ3628" s="410">
        <v>201</v>
      </c>
      <c r="AK3628" s="304">
        <f t="shared" si="856"/>
        <v>210</v>
      </c>
      <c r="AL3628" s="304"/>
      <c r="AM3628" s="389">
        <f t="shared" si="860"/>
        <v>0.46354600000000001</v>
      </c>
      <c r="AN3628" s="363">
        <v>0.25</v>
      </c>
      <c r="AO3628" s="304"/>
      <c r="AP3628" s="304" t="s">
        <v>6113</v>
      </c>
      <c r="AQ3628" s="304"/>
      <c r="AR3628" s="304">
        <v>280</v>
      </c>
      <c r="AS3628" s="304"/>
      <c r="AT3628" s="304">
        <v>0.46354600000000001</v>
      </c>
      <c r="AU3628" s="304"/>
      <c r="AV3628" s="304"/>
      <c r="AW3628" s="304"/>
      <c r="AX3628" s="304">
        <v>80</v>
      </c>
      <c r="AY3628" s="304">
        <v>-999</v>
      </c>
      <c r="AZ3628" s="304">
        <v>2480</v>
      </c>
      <c r="BA3628" s="304">
        <v>-999</v>
      </c>
      <c r="BB3628" s="304">
        <v>-999</v>
      </c>
      <c r="BC3628" s="304">
        <v>-999</v>
      </c>
      <c r="BD3628" s="304"/>
      <c r="BE3628" s="304"/>
      <c r="BF3628" s="304"/>
      <c r="BG3628" s="304"/>
      <c r="BH3628" s="304"/>
      <c r="BI3628" s="304"/>
      <c r="BJ3628" s="304">
        <v>4</v>
      </c>
      <c r="BK3628" s="304" t="s">
        <v>4954</v>
      </c>
      <c r="BL3628" s="304">
        <v>4</v>
      </c>
    </row>
    <row r="3629" spans="1:64" ht="15" hidden="1" customHeight="1" x14ac:dyDescent="0.2">
      <c r="A3629" s="387" t="s">
        <v>5911</v>
      </c>
      <c r="B3629" s="304" t="s">
        <v>5965</v>
      </c>
      <c r="C3629" s="304">
        <v>100091</v>
      </c>
      <c r="D3629" s="349" t="s">
        <v>5141</v>
      </c>
      <c r="E3629" s="304" t="s">
        <v>5142</v>
      </c>
      <c r="F3629" s="304"/>
      <c r="G3629" s="324">
        <v>34.000599999999999</v>
      </c>
      <c r="H3629" s="324">
        <v>-115.9982</v>
      </c>
      <c r="I3629" s="324" t="s">
        <v>4990</v>
      </c>
      <c r="J3629" s="368">
        <f>P3629</f>
        <v>796</v>
      </c>
      <c r="K3629" s="331">
        <v>0.1</v>
      </c>
      <c r="L3629" s="304" t="str">
        <f t="shared" si="855"/>
        <v>B</v>
      </c>
      <c r="M3629" s="388">
        <v>0</v>
      </c>
      <c r="N3629" s="304"/>
      <c r="O3629" s="304" t="s">
        <v>4992</v>
      </c>
      <c r="P3629" s="304">
        <v>796</v>
      </c>
      <c r="Q3629" s="309"/>
      <c r="R3629" s="309" t="s">
        <v>4993</v>
      </c>
      <c r="S3629" s="304"/>
      <c r="T3629" s="304"/>
      <c r="U3629" s="304"/>
      <c r="V3629" s="304"/>
      <c r="W3629" s="390" t="s">
        <v>5943</v>
      </c>
      <c r="X3629" s="304" t="s">
        <v>232</v>
      </c>
      <c r="Y3629" s="366">
        <f t="shared" si="857"/>
        <v>506.6</v>
      </c>
      <c r="Z3629" s="304">
        <v>0.4</v>
      </c>
      <c r="AA3629" s="304"/>
      <c r="AB3629" s="304"/>
      <c r="AC3629" s="304"/>
      <c r="AD3629" s="366"/>
      <c r="AE3629" s="304"/>
      <c r="AF3629" s="331"/>
      <c r="AG3629" s="304"/>
      <c r="AH3629" s="410">
        <v>7.5450600000000007E-2</v>
      </c>
      <c r="AI3629" s="324"/>
      <c r="AJ3629" s="410">
        <v>556</v>
      </c>
      <c r="AK3629" s="304">
        <f t="shared" si="856"/>
        <v>555</v>
      </c>
      <c r="AL3629" s="304"/>
      <c r="AM3629" s="389">
        <f t="shared" si="860"/>
        <v>748</v>
      </c>
      <c r="AN3629" s="304">
        <v>0.4</v>
      </c>
      <c r="AO3629" s="304"/>
      <c r="AP3629" s="304" t="s">
        <v>6114</v>
      </c>
      <c r="AQ3629" s="304"/>
      <c r="AR3629" s="304">
        <v>748</v>
      </c>
      <c r="AS3629" s="304"/>
      <c r="AT3629" s="304"/>
      <c r="AU3629" s="304"/>
      <c r="AV3629" s="304"/>
      <c r="AW3629" s="304"/>
      <c r="AX3629" s="304">
        <v>20</v>
      </c>
      <c r="AY3629" s="304">
        <v>-999</v>
      </c>
      <c r="AZ3629" s="304">
        <v>220</v>
      </c>
      <c r="BA3629" s="304">
        <v>20</v>
      </c>
      <c r="BB3629" s="304">
        <v>-999</v>
      </c>
      <c r="BC3629" s="304">
        <v>20</v>
      </c>
      <c r="BD3629" s="304"/>
      <c r="BE3629" s="304"/>
      <c r="BF3629" s="304"/>
      <c r="BG3629" s="304"/>
      <c r="BH3629" s="304"/>
      <c r="BI3629" s="304"/>
      <c r="BJ3629" s="304">
        <v>0</v>
      </c>
      <c r="BK3629" s="304" t="s">
        <v>4954</v>
      </c>
      <c r="BL3629" s="304">
        <v>3</v>
      </c>
    </row>
    <row r="3630" spans="1:64" ht="15" hidden="1" customHeight="1" x14ac:dyDescent="0.2">
      <c r="A3630" s="387" t="s">
        <v>5911</v>
      </c>
      <c r="B3630" s="304" t="s">
        <v>5965</v>
      </c>
      <c r="C3630" s="304">
        <v>100092</v>
      </c>
      <c r="D3630" s="349" t="s">
        <v>5143</v>
      </c>
      <c r="E3630" s="304" t="s">
        <v>5144</v>
      </c>
      <c r="F3630" s="304"/>
      <c r="G3630" s="324">
        <v>34.23883</v>
      </c>
      <c r="H3630" s="324">
        <v>-117.65853</v>
      </c>
      <c r="I3630" s="324" t="s">
        <v>4990</v>
      </c>
      <c r="J3630" s="368">
        <f>P3630</f>
        <v>500</v>
      </c>
      <c r="K3630" s="331">
        <v>0.1</v>
      </c>
      <c r="L3630" s="304" t="str">
        <f t="shared" si="855"/>
        <v>C</v>
      </c>
      <c r="M3630" s="388">
        <v>0</v>
      </c>
      <c r="N3630" s="304"/>
      <c r="O3630" s="304" t="s">
        <v>4992</v>
      </c>
      <c r="P3630" s="304">
        <v>500</v>
      </c>
      <c r="Q3630" s="309"/>
      <c r="R3630" s="309" t="s">
        <v>4993</v>
      </c>
      <c r="S3630" s="304"/>
      <c r="T3630" s="304"/>
      <c r="U3630" s="304"/>
      <c r="V3630" s="304"/>
      <c r="W3630" s="390" t="s">
        <v>5943</v>
      </c>
      <c r="X3630" s="304" t="s">
        <v>232</v>
      </c>
      <c r="Y3630" s="366">
        <f t="shared" si="857"/>
        <v>506.6</v>
      </c>
      <c r="Z3630" s="304">
        <v>0.4</v>
      </c>
      <c r="AA3630" s="304"/>
      <c r="AB3630" s="304"/>
      <c r="AC3630" s="304"/>
      <c r="AD3630" s="366"/>
      <c r="AE3630" s="304"/>
      <c r="AF3630" s="331"/>
      <c r="AG3630" s="304"/>
      <c r="AH3630" s="410">
        <v>0.20682600000000001</v>
      </c>
      <c r="AI3630" s="324"/>
      <c r="AJ3630" s="410">
        <v>760</v>
      </c>
      <c r="AK3630" s="304">
        <f t="shared" si="856"/>
        <v>760</v>
      </c>
      <c r="AL3630" s="304"/>
      <c r="AM3630" s="389">
        <f t="shared" si="860"/>
        <v>94.722800000000007</v>
      </c>
      <c r="AN3630" s="363">
        <v>0.25</v>
      </c>
      <c r="AO3630" s="304"/>
      <c r="AP3630" s="304" t="s">
        <v>4980</v>
      </c>
      <c r="AQ3630" s="304"/>
      <c r="AR3630" s="304">
        <v>349</v>
      </c>
      <c r="AS3630" s="304"/>
      <c r="AT3630" s="304">
        <v>94.722800000000007</v>
      </c>
      <c r="AU3630" s="304"/>
      <c r="AV3630" s="304"/>
      <c r="AW3630" s="304"/>
      <c r="AX3630" s="304">
        <v>40</v>
      </c>
      <c r="AY3630" s="304">
        <v>-999</v>
      </c>
      <c r="AZ3630" s="304">
        <v>240</v>
      </c>
      <c r="BA3630" s="304">
        <v>-999</v>
      </c>
      <c r="BB3630" s="304">
        <v>-999</v>
      </c>
      <c r="BC3630" s="304">
        <v>-999</v>
      </c>
      <c r="BD3630" s="304"/>
      <c r="BE3630" s="304"/>
      <c r="BF3630" s="304"/>
      <c r="BG3630" s="304"/>
      <c r="BH3630" s="304"/>
      <c r="BI3630" s="304"/>
      <c r="BJ3630" s="304">
        <v>4</v>
      </c>
      <c r="BK3630" s="304" t="s">
        <v>4954</v>
      </c>
      <c r="BL3630" s="304">
        <v>4</v>
      </c>
    </row>
    <row r="3631" spans="1:64" ht="15" hidden="1" customHeight="1" x14ac:dyDescent="0.2">
      <c r="A3631" s="387" t="s">
        <v>5911</v>
      </c>
      <c r="B3631" s="304" t="s">
        <v>5965</v>
      </c>
      <c r="C3631" s="304">
        <v>100093</v>
      </c>
      <c r="D3631" s="349" t="s">
        <v>5145</v>
      </c>
      <c r="E3631" s="304" t="s">
        <v>5146</v>
      </c>
      <c r="F3631" s="304"/>
      <c r="G3631" s="324">
        <v>33.807760000000002</v>
      </c>
      <c r="H3631" s="324">
        <v>-117.98116</v>
      </c>
      <c r="I3631" s="324" t="s">
        <v>4990</v>
      </c>
      <c r="J3631" s="368">
        <f>EXP(0.44*LN('V032'!AM3631)+0.33*LN('V032'!Y3631)+0.25*LN('V032'!AJ3631))</f>
        <v>376.06542188389795</v>
      </c>
      <c r="K3631" s="331">
        <f>SQRT(0.44*AN3631^2+0.3*Z3631^2+0.25*AL3631^2)</f>
        <v>0.34889110048839023</v>
      </c>
      <c r="L3631" s="304" t="str">
        <f t="shared" si="855"/>
        <v>C</v>
      </c>
      <c r="M3631" s="388" t="s">
        <v>6095</v>
      </c>
      <c r="N3631" s="304"/>
      <c r="O3631" s="304"/>
      <c r="P3631" s="304"/>
      <c r="Q3631" s="309"/>
      <c r="R3631" s="309"/>
      <c r="S3631" s="304"/>
      <c r="T3631" s="304"/>
      <c r="U3631" s="304"/>
      <c r="V3631" s="304"/>
      <c r="W3631" s="390" t="s">
        <v>5943</v>
      </c>
      <c r="X3631" s="304" t="s">
        <v>232</v>
      </c>
      <c r="Y3631" s="366">
        <f t="shared" si="857"/>
        <v>506.6</v>
      </c>
      <c r="Z3631" s="304">
        <v>0.4</v>
      </c>
      <c r="AA3631" s="304"/>
      <c r="AB3631" s="304"/>
      <c r="AC3631" s="304"/>
      <c r="AD3631" s="366"/>
      <c r="AE3631" s="304"/>
      <c r="AF3631" s="331"/>
      <c r="AG3631" s="304"/>
      <c r="AH3631" s="410">
        <v>2.8096100000000001E-3</v>
      </c>
      <c r="AI3631" s="309">
        <v>1.1148400000000001E-2</v>
      </c>
      <c r="AJ3631" s="410">
        <v>227</v>
      </c>
      <c r="AK3631" s="304">
        <f t="shared" si="856"/>
        <v>210</v>
      </c>
      <c r="AL3631" s="363">
        <v>0.43</v>
      </c>
      <c r="AM3631" s="389">
        <f t="shared" si="860"/>
        <v>306</v>
      </c>
      <c r="AN3631" s="363">
        <v>0.25</v>
      </c>
      <c r="AO3631" s="304"/>
      <c r="AP3631" s="304" t="s">
        <v>6119</v>
      </c>
      <c r="AQ3631" s="304"/>
      <c r="AR3631" s="304">
        <v>280</v>
      </c>
      <c r="AS3631" s="304"/>
      <c r="AT3631" s="309">
        <v>306</v>
      </c>
      <c r="AU3631" s="304"/>
      <c r="AV3631" s="304"/>
      <c r="AW3631" s="304"/>
      <c r="AX3631" s="304">
        <v>980</v>
      </c>
      <c r="AY3631" s="304">
        <v>-999</v>
      </c>
      <c r="AZ3631" s="304">
        <v>4880</v>
      </c>
      <c r="BA3631" s="304">
        <v>700</v>
      </c>
      <c r="BB3631" s="304">
        <v>-999</v>
      </c>
      <c r="BC3631" s="304">
        <v>3840</v>
      </c>
      <c r="BD3631" s="304"/>
      <c r="BE3631" s="304"/>
      <c r="BF3631" s="304"/>
      <c r="BG3631" s="304"/>
      <c r="BH3631" s="304"/>
      <c r="BI3631" s="304"/>
      <c r="BJ3631" s="304">
        <v>3</v>
      </c>
      <c r="BK3631" s="304" t="s">
        <v>4954</v>
      </c>
      <c r="BL3631" s="304">
        <v>3</v>
      </c>
    </row>
    <row r="3632" spans="1:64" ht="15" hidden="1" customHeight="1" x14ac:dyDescent="0.2">
      <c r="A3632" s="387" t="s">
        <v>5911</v>
      </c>
      <c r="B3632" s="304" t="s">
        <v>5965</v>
      </c>
      <c r="C3632" s="304">
        <v>100094</v>
      </c>
      <c r="D3632" s="349" t="s">
        <v>5147</v>
      </c>
      <c r="E3632" s="304" t="s">
        <v>5148</v>
      </c>
      <c r="F3632" s="304"/>
      <c r="G3632" s="324">
        <v>34.68224</v>
      </c>
      <c r="H3632" s="324">
        <v>-118.57398000000001</v>
      </c>
      <c r="I3632" s="324" t="s">
        <v>4990</v>
      </c>
      <c r="J3632" s="368">
        <f>P3632</f>
        <v>461</v>
      </c>
      <c r="K3632" s="331">
        <v>0.1</v>
      </c>
      <c r="L3632" s="304" t="str">
        <f t="shared" si="855"/>
        <v>C</v>
      </c>
      <c r="M3632" s="388">
        <v>0</v>
      </c>
      <c r="N3632" s="304"/>
      <c r="O3632" s="304" t="s">
        <v>4992</v>
      </c>
      <c r="P3632" s="304">
        <v>461</v>
      </c>
      <c r="Q3632" s="309"/>
      <c r="R3632" s="309" t="s">
        <v>4993</v>
      </c>
      <c r="S3632" s="304"/>
      <c r="T3632" s="304"/>
      <c r="U3632" s="304"/>
      <c r="V3632" s="304"/>
      <c r="W3632" s="390" t="s">
        <v>5943</v>
      </c>
      <c r="X3632" s="304" t="s">
        <v>232</v>
      </c>
      <c r="Y3632" s="366">
        <f t="shared" si="857"/>
        <v>506.6</v>
      </c>
      <c r="Z3632" s="304">
        <v>0.4</v>
      </c>
      <c r="AA3632" s="304"/>
      <c r="AB3632" s="304"/>
      <c r="AC3632" s="304"/>
      <c r="AD3632" s="366"/>
      <c r="AE3632" s="304"/>
      <c r="AF3632" s="331"/>
      <c r="AG3632" s="304"/>
      <c r="AH3632" s="410">
        <v>0.20848700000000001</v>
      </c>
      <c r="AI3632" s="324"/>
      <c r="AJ3632" s="410">
        <v>760</v>
      </c>
      <c r="AK3632" s="304">
        <f t="shared" si="856"/>
        <v>760</v>
      </c>
      <c r="AL3632" s="304"/>
      <c r="AM3632" s="389">
        <f t="shared" si="860"/>
        <v>748</v>
      </c>
      <c r="AN3632" s="304">
        <v>0.4</v>
      </c>
      <c r="AO3632" s="304"/>
      <c r="AP3632" s="304" t="s">
        <v>4893</v>
      </c>
      <c r="AQ3632" s="304"/>
      <c r="AR3632" s="304">
        <v>748</v>
      </c>
      <c r="AS3632" s="304"/>
      <c r="AT3632" s="304"/>
      <c r="AU3632" s="304"/>
      <c r="AV3632" s="304"/>
      <c r="AW3632" s="304"/>
      <c r="AX3632" s="304">
        <v>40</v>
      </c>
      <c r="AY3632" s="304">
        <v>-999</v>
      </c>
      <c r="AZ3632" s="304">
        <v>220</v>
      </c>
      <c r="BA3632" s="304">
        <v>-999</v>
      </c>
      <c r="BB3632" s="304">
        <v>-999</v>
      </c>
      <c r="BC3632" s="304">
        <v>-999</v>
      </c>
      <c r="BD3632" s="304"/>
      <c r="BE3632" s="304"/>
      <c r="BF3632" s="304"/>
      <c r="BG3632" s="304"/>
      <c r="BH3632" s="304"/>
      <c r="BI3632" s="304"/>
      <c r="BJ3632" s="304">
        <v>4</v>
      </c>
      <c r="BK3632" s="304" t="s">
        <v>4954</v>
      </c>
      <c r="BL3632" s="304">
        <v>4</v>
      </c>
    </row>
    <row r="3633" spans="1:64" ht="15" hidden="1" customHeight="1" x14ac:dyDescent="0.2">
      <c r="A3633" s="387" t="s">
        <v>5911</v>
      </c>
      <c r="B3633" s="304" t="s">
        <v>5965</v>
      </c>
      <c r="C3633" s="304">
        <v>100095</v>
      </c>
      <c r="D3633" s="349" t="s">
        <v>5149</v>
      </c>
      <c r="E3633" s="304" t="s">
        <v>1976</v>
      </c>
      <c r="F3633" s="304"/>
      <c r="G3633" s="324">
        <v>34.136780000000002</v>
      </c>
      <c r="H3633" s="324">
        <v>-118.12199</v>
      </c>
      <c r="I3633" s="324" t="s">
        <v>232</v>
      </c>
      <c r="J3633" s="368">
        <f>P3633</f>
        <v>399</v>
      </c>
      <c r="K3633" s="331">
        <v>0.1</v>
      </c>
      <c r="L3633" s="304" t="str">
        <f t="shared" si="855"/>
        <v>C</v>
      </c>
      <c r="M3633" s="388">
        <v>0</v>
      </c>
      <c r="N3633" s="304"/>
      <c r="O3633" s="304">
        <v>85</v>
      </c>
      <c r="P3633" s="304">
        <v>399</v>
      </c>
      <c r="Q3633" s="309"/>
      <c r="R3633" s="309" t="s">
        <v>4993</v>
      </c>
      <c r="S3633" s="304"/>
      <c r="T3633" s="304"/>
      <c r="U3633" s="304"/>
      <c r="V3633" s="304"/>
      <c r="W3633" s="48" t="s">
        <v>4991</v>
      </c>
      <c r="X3633" s="304">
        <v>-999</v>
      </c>
      <c r="Y3633" s="366" t="str">
        <f t="shared" si="857"/>
        <v>-</v>
      </c>
      <c r="Z3633" s="304"/>
      <c r="AA3633" s="304"/>
      <c r="AB3633" s="304"/>
      <c r="AC3633" s="304"/>
      <c r="AD3633" s="366"/>
      <c r="AE3633" s="304"/>
      <c r="AF3633" s="331"/>
      <c r="AG3633" s="304"/>
      <c r="AH3633" s="410">
        <v>1.7526900000000002E-2</v>
      </c>
      <c r="AI3633" s="324"/>
      <c r="AJ3633" s="410">
        <v>356</v>
      </c>
      <c r="AK3633" s="304">
        <f t="shared" si="856"/>
        <v>270</v>
      </c>
      <c r="AL3633" s="304"/>
      <c r="AM3633" s="389">
        <f t="shared" si="860"/>
        <v>387</v>
      </c>
      <c r="AN3633" s="363">
        <v>0.25</v>
      </c>
      <c r="AO3633" s="304"/>
      <c r="AP3633" s="304" t="s">
        <v>1600</v>
      </c>
      <c r="AQ3633" s="304"/>
      <c r="AR3633" s="304">
        <v>387</v>
      </c>
      <c r="AS3633" s="304"/>
      <c r="AT3633" s="304"/>
      <c r="AU3633" s="304"/>
      <c r="AV3633" s="304"/>
      <c r="AW3633" s="304"/>
      <c r="AX3633" s="304">
        <v>80</v>
      </c>
      <c r="AY3633" s="304">
        <v>-999</v>
      </c>
      <c r="AZ3633" s="304">
        <v>1080</v>
      </c>
      <c r="BA3633" s="304">
        <v>320</v>
      </c>
      <c r="BB3633" s="304">
        <v>-999</v>
      </c>
      <c r="BC3633" s="304">
        <v>1720</v>
      </c>
      <c r="BD3633" s="304"/>
      <c r="BE3633" s="304"/>
      <c r="BF3633" s="304"/>
      <c r="BG3633" s="304"/>
      <c r="BH3633" s="304"/>
      <c r="BI3633" s="304"/>
      <c r="BJ3633" s="304">
        <v>3</v>
      </c>
      <c r="BK3633" s="304" t="s">
        <v>4954</v>
      </c>
      <c r="BL3633" s="304">
        <v>3</v>
      </c>
    </row>
    <row r="3634" spans="1:64" ht="15" hidden="1" customHeight="1" x14ac:dyDescent="0.2">
      <c r="A3634" s="387" t="s">
        <v>5911</v>
      </c>
      <c r="B3634" s="304" t="s">
        <v>5965</v>
      </c>
      <c r="C3634" s="304">
        <v>100096</v>
      </c>
      <c r="D3634" s="349" t="s">
        <v>5150</v>
      </c>
      <c r="E3634" s="304" t="s">
        <v>5151</v>
      </c>
      <c r="F3634" s="304"/>
      <c r="G3634" s="324">
        <v>34.333410000000001</v>
      </c>
      <c r="H3634" s="324">
        <v>-118.02585000000001</v>
      </c>
      <c r="I3634" s="324" t="s">
        <v>4990</v>
      </c>
      <c r="J3634" s="368">
        <f>P3634</f>
        <v>927</v>
      </c>
      <c r="K3634" s="331">
        <v>0.1</v>
      </c>
      <c r="L3634" s="304" t="str">
        <f t="shared" si="855"/>
        <v>B</v>
      </c>
      <c r="M3634" s="388">
        <v>0</v>
      </c>
      <c r="N3634" s="304"/>
      <c r="O3634" s="304" t="s">
        <v>4992</v>
      </c>
      <c r="P3634" s="304">
        <v>927</v>
      </c>
      <c r="Q3634" s="309"/>
      <c r="R3634" s="309" t="s">
        <v>4993</v>
      </c>
      <c r="S3634" s="304"/>
      <c r="T3634" s="304"/>
      <c r="U3634" s="304"/>
      <c r="V3634" s="304"/>
      <c r="W3634" s="390" t="s">
        <v>5943</v>
      </c>
      <c r="X3634" s="304" t="s">
        <v>232</v>
      </c>
      <c r="Y3634" s="366">
        <f t="shared" si="857"/>
        <v>506.6</v>
      </c>
      <c r="Z3634" s="304">
        <v>0.4</v>
      </c>
      <c r="AA3634" s="304"/>
      <c r="AB3634" s="304"/>
      <c r="AC3634" s="304"/>
      <c r="AD3634" s="366"/>
      <c r="AE3634" s="304"/>
      <c r="AF3634" s="331"/>
      <c r="AG3634" s="304"/>
      <c r="AH3634" s="410">
        <v>0.14930399999999999</v>
      </c>
      <c r="AI3634" s="324"/>
      <c r="AJ3634" s="410">
        <v>760</v>
      </c>
      <c r="AK3634" s="304">
        <f t="shared" si="856"/>
        <v>760</v>
      </c>
      <c r="AL3634" s="304"/>
      <c r="AM3634" s="389">
        <f t="shared" si="860"/>
        <v>748</v>
      </c>
      <c r="AN3634" s="304">
        <v>0.4</v>
      </c>
      <c r="AO3634" s="304"/>
      <c r="AP3634" s="304" t="s">
        <v>6114</v>
      </c>
      <c r="AQ3634" s="304"/>
      <c r="AR3634" s="304">
        <v>748</v>
      </c>
      <c r="AS3634" s="304"/>
      <c r="AT3634" s="304"/>
      <c r="AU3634" s="304"/>
      <c r="AV3634" s="304"/>
      <c r="AW3634" s="304"/>
      <c r="AX3634" s="304">
        <v>11</v>
      </c>
      <c r="AY3634" s="304">
        <v>-999</v>
      </c>
      <c r="AZ3634" s="304">
        <v>180</v>
      </c>
      <c r="BA3634" s="304">
        <v>11</v>
      </c>
      <c r="BB3634" s="304">
        <v>-999</v>
      </c>
      <c r="BC3634" s="304">
        <v>-999</v>
      </c>
      <c r="BD3634" s="304"/>
      <c r="BE3634" s="304"/>
      <c r="BF3634" s="304"/>
      <c r="BG3634" s="304"/>
      <c r="BH3634" s="304"/>
      <c r="BI3634" s="304"/>
      <c r="BJ3634" s="304">
        <v>0</v>
      </c>
      <c r="BK3634" s="304" t="s">
        <v>4954</v>
      </c>
      <c r="BL3634" s="304">
        <v>4</v>
      </c>
    </row>
    <row r="3635" spans="1:64" ht="15" hidden="1" customHeight="1" x14ac:dyDescent="0.2">
      <c r="A3635" s="387" t="s">
        <v>5911</v>
      </c>
      <c r="B3635" s="304" t="s">
        <v>5965</v>
      </c>
      <c r="C3635" s="304">
        <v>100097</v>
      </c>
      <c r="D3635" s="349" t="s">
        <v>5152</v>
      </c>
      <c r="E3635" s="304" t="s">
        <v>5153</v>
      </c>
      <c r="F3635" s="304"/>
      <c r="G3635" s="324">
        <v>33.401899999999998</v>
      </c>
      <c r="H3635" s="324">
        <v>-118.41502</v>
      </c>
      <c r="I3635" s="324" t="s">
        <v>4990</v>
      </c>
      <c r="J3635" s="368">
        <f>P3635</f>
        <v>505</v>
      </c>
      <c r="K3635" s="331">
        <v>0.1</v>
      </c>
      <c r="L3635" s="304" t="str">
        <f t="shared" si="855"/>
        <v>C</v>
      </c>
      <c r="M3635" s="388">
        <v>0</v>
      </c>
      <c r="N3635" s="304"/>
      <c r="O3635" s="304" t="s">
        <v>4992</v>
      </c>
      <c r="P3635" s="304">
        <v>505</v>
      </c>
      <c r="Q3635" s="309"/>
      <c r="R3635" s="309" t="s">
        <v>4993</v>
      </c>
      <c r="S3635" s="304"/>
      <c r="T3635" s="304"/>
      <c r="U3635" s="304"/>
      <c r="V3635" s="304"/>
      <c r="W3635" s="48" t="s">
        <v>5943</v>
      </c>
      <c r="X3635" s="304" t="s">
        <v>232</v>
      </c>
      <c r="Y3635" s="366">
        <f t="shared" si="857"/>
        <v>506.6</v>
      </c>
      <c r="Z3635" s="304">
        <v>0.4</v>
      </c>
      <c r="AA3635" s="304"/>
      <c r="AB3635" s="304"/>
      <c r="AC3635" s="304"/>
      <c r="AD3635" s="366"/>
      <c r="AE3635" s="304"/>
      <c r="AF3635" s="331"/>
      <c r="AG3635" s="304"/>
      <c r="AH3635" s="410">
        <v>3.1586400000000001E-2</v>
      </c>
      <c r="AI3635" s="324"/>
      <c r="AJ3635" s="410">
        <v>415</v>
      </c>
      <c r="AK3635" s="304">
        <f t="shared" si="856"/>
        <v>425</v>
      </c>
      <c r="AL3635" s="304"/>
      <c r="AM3635" s="389">
        <f t="shared" si="860"/>
        <v>653</v>
      </c>
      <c r="AN3635" s="304">
        <v>0.4</v>
      </c>
      <c r="AO3635" s="304"/>
      <c r="AP3635" s="304" t="s">
        <v>3148</v>
      </c>
      <c r="AQ3635" s="304"/>
      <c r="AR3635" s="304">
        <v>653</v>
      </c>
      <c r="AS3635" s="304"/>
      <c r="AT3635" s="304"/>
      <c r="AU3635" s="304"/>
      <c r="AV3635" s="304"/>
      <c r="AW3635" s="304"/>
      <c r="AX3635" s="304">
        <v>40</v>
      </c>
      <c r="AY3635" s="304">
        <v>-999</v>
      </c>
      <c r="AZ3635" s="304">
        <v>320</v>
      </c>
      <c r="BA3635" s="304">
        <v>-999</v>
      </c>
      <c r="BB3635" s="304">
        <v>-999</v>
      </c>
      <c r="BC3635" s="304">
        <v>-999</v>
      </c>
      <c r="BD3635" s="304"/>
      <c r="BE3635" s="304"/>
      <c r="BF3635" s="304"/>
      <c r="BG3635" s="304"/>
      <c r="BH3635" s="304"/>
      <c r="BI3635" s="304"/>
      <c r="BJ3635" s="304">
        <v>4</v>
      </c>
      <c r="BK3635" s="304" t="s">
        <v>4954</v>
      </c>
      <c r="BL3635" s="304">
        <v>4</v>
      </c>
    </row>
    <row r="3636" spans="1:64" ht="15" hidden="1" customHeight="1" x14ac:dyDescent="0.2">
      <c r="A3636" s="387" t="s">
        <v>5911</v>
      </c>
      <c r="B3636" s="304" t="s">
        <v>5965</v>
      </c>
      <c r="C3636" s="304">
        <v>100098</v>
      </c>
      <c r="D3636" s="349" t="s">
        <v>5154</v>
      </c>
      <c r="E3636" s="304" t="s">
        <v>5155</v>
      </c>
      <c r="F3636" s="304"/>
      <c r="G3636" s="324">
        <v>33.354860000000002</v>
      </c>
      <c r="H3636" s="324">
        <v>-118.44436</v>
      </c>
      <c r="I3636" s="324" t="s">
        <v>232</v>
      </c>
      <c r="J3636" s="368">
        <f>P3636</f>
        <v>756</v>
      </c>
      <c r="K3636" s="331">
        <v>0.1</v>
      </c>
      <c r="L3636" s="304" t="str">
        <f t="shared" si="855"/>
        <v>C</v>
      </c>
      <c r="M3636" s="388">
        <v>0</v>
      </c>
      <c r="N3636" s="304"/>
      <c r="O3636" s="304" t="s">
        <v>4992</v>
      </c>
      <c r="P3636" s="304">
        <v>756</v>
      </c>
      <c r="Q3636" s="309"/>
      <c r="R3636" s="309" t="s">
        <v>4993</v>
      </c>
      <c r="S3636" s="304"/>
      <c r="T3636" s="304"/>
      <c r="U3636" s="304"/>
      <c r="V3636" s="304"/>
      <c r="W3636" s="48" t="s">
        <v>4991</v>
      </c>
      <c r="X3636" s="304">
        <v>-999</v>
      </c>
      <c r="Y3636" s="366" t="str">
        <f t="shared" si="857"/>
        <v>-</v>
      </c>
      <c r="Z3636" s="304"/>
      <c r="AA3636" s="304"/>
      <c r="AB3636" s="304"/>
      <c r="AC3636" s="304"/>
      <c r="AD3636" s="366"/>
      <c r="AE3636" s="304"/>
      <c r="AF3636" s="331"/>
      <c r="AG3636" s="304"/>
      <c r="AH3636" s="410">
        <v>1.7796599999999999E-2</v>
      </c>
      <c r="AI3636" s="324"/>
      <c r="AJ3636" s="410">
        <v>358</v>
      </c>
      <c r="AK3636" s="304">
        <f t="shared" si="856"/>
        <v>270</v>
      </c>
      <c r="AL3636" s="304"/>
      <c r="AM3636" s="389">
        <f t="shared" si="860"/>
        <v>782</v>
      </c>
      <c r="AN3636" s="304">
        <v>0.4</v>
      </c>
      <c r="AO3636" s="304"/>
      <c r="AP3636" s="304" t="s">
        <v>2964</v>
      </c>
      <c r="AQ3636" s="304"/>
      <c r="AR3636" s="304">
        <v>782</v>
      </c>
      <c r="AS3636" s="304"/>
      <c r="AT3636" s="304"/>
      <c r="AU3636" s="304"/>
      <c r="AV3636" s="304"/>
      <c r="AW3636" s="304"/>
      <c r="AX3636" s="304">
        <v>40</v>
      </c>
      <c r="AY3636" s="304">
        <v>-999</v>
      </c>
      <c r="AZ3636" s="304">
        <v>320</v>
      </c>
      <c r="BA3636" s="304">
        <v>-999</v>
      </c>
      <c r="BB3636" s="304">
        <v>-999</v>
      </c>
      <c r="BC3636" s="304">
        <v>-999</v>
      </c>
      <c r="BD3636" s="304"/>
      <c r="BE3636" s="304"/>
      <c r="BF3636" s="304"/>
      <c r="BG3636" s="304"/>
      <c r="BH3636" s="304"/>
      <c r="BI3636" s="304"/>
      <c r="BJ3636" s="304">
        <v>4</v>
      </c>
      <c r="BK3636" s="304" t="s">
        <v>4954</v>
      </c>
      <c r="BL3636" s="304">
        <v>4</v>
      </c>
    </row>
    <row r="3637" spans="1:64" ht="15" hidden="1" customHeight="1" x14ac:dyDescent="0.2">
      <c r="A3637" s="387" t="s">
        <v>5911</v>
      </c>
      <c r="B3637" s="304" t="s">
        <v>5965</v>
      </c>
      <c r="C3637" s="304">
        <v>100099</v>
      </c>
      <c r="D3637" s="349" t="s">
        <v>5156</v>
      </c>
      <c r="E3637" s="304" t="s">
        <v>5157</v>
      </c>
      <c r="F3637" s="304"/>
      <c r="G3637" s="324">
        <v>34.253529999999998</v>
      </c>
      <c r="H3637" s="324">
        <v>-118.33383000000001</v>
      </c>
      <c r="I3637" s="324" t="s">
        <v>4990</v>
      </c>
      <c r="J3637" s="368">
        <f>EXP(0.44*LN('V032'!AM3637)+0.33*LN('V032'!Y3637)+0.25*LN('V032'!AJ3637))</f>
        <v>532.39893705230907</v>
      </c>
      <c r="K3637" s="331">
        <f t="shared" ref="K3637:K3640" si="869">SQRT(0.44*AN3637^2+0.3*Z3637^2+0.25*AL3637^2)</f>
        <v>0.37701591478344787</v>
      </c>
      <c r="L3637" s="304" t="str">
        <f t="shared" si="855"/>
        <v>C</v>
      </c>
      <c r="M3637" s="388" t="s">
        <v>6095</v>
      </c>
      <c r="N3637" s="304"/>
      <c r="O3637" s="304"/>
      <c r="P3637" s="304"/>
      <c r="Q3637" s="309"/>
      <c r="R3637" s="309"/>
      <c r="S3637" s="304"/>
      <c r="T3637" s="304"/>
      <c r="U3637" s="304"/>
      <c r="V3637" s="304"/>
      <c r="W3637" s="48" t="s">
        <v>5943</v>
      </c>
      <c r="X3637" s="304" t="s">
        <v>232</v>
      </c>
      <c r="Y3637" s="366">
        <f t="shared" si="857"/>
        <v>506.6</v>
      </c>
      <c r="Z3637" s="304">
        <v>0.4</v>
      </c>
      <c r="AA3637" s="304"/>
      <c r="AB3637" s="304"/>
      <c r="AC3637" s="304"/>
      <c r="AD3637" s="366"/>
      <c r="AE3637" s="304"/>
      <c r="AF3637" s="331"/>
      <c r="AG3637" s="304"/>
      <c r="AH3637" s="410">
        <v>9.03529E-2</v>
      </c>
      <c r="AI3637" s="309">
        <v>0</v>
      </c>
      <c r="AJ3637" s="410">
        <v>595</v>
      </c>
      <c r="AK3637" s="304">
        <f t="shared" si="856"/>
        <v>555</v>
      </c>
      <c r="AL3637" s="363">
        <v>0.43</v>
      </c>
      <c r="AM3637" s="389">
        <f t="shared" si="860"/>
        <v>390</v>
      </c>
      <c r="AN3637" s="304">
        <v>0.33</v>
      </c>
      <c r="AO3637" s="304"/>
      <c r="AP3637" s="304" t="s">
        <v>1903</v>
      </c>
      <c r="AQ3637" s="304"/>
      <c r="AR3637" s="304">
        <v>390</v>
      </c>
      <c r="AS3637" s="304"/>
      <c r="AT3637" s="312"/>
      <c r="AU3637" s="304"/>
      <c r="AV3637" s="304"/>
      <c r="AW3637" s="304"/>
      <c r="AX3637" s="304">
        <v>880</v>
      </c>
      <c r="AY3637" s="304">
        <v>-999</v>
      </c>
      <c r="AZ3637" s="304">
        <v>1080</v>
      </c>
      <c r="BA3637" s="304">
        <v>320</v>
      </c>
      <c r="BB3637" s="304">
        <v>-999</v>
      </c>
      <c r="BC3637" s="304">
        <v>320</v>
      </c>
      <c r="BD3637" s="304"/>
      <c r="BE3637" s="304"/>
      <c r="BF3637" s="304"/>
      <c r="BG3637" s="304"/>
      <c r="BH3637" s="304"/>
      <c r="BI3637" s="304"/>
      <c r="BJ3637" s="304">
        <v>3</v>
      </c>
      <c r="BK3637" s="304" t="s">
        <v>4954</v>
      </c>
      <c r="BL3637" s="304">
        <v>3</v>
      </c>
    </row>
    <row r="3638" spans="1:64" ht="15" hidden="1" customHeight="1" x14ac:dyDescent="0.2">
      <c r="A3638" s="387" t="s">
        <v>5911</v>
      </c>
      <c r="B3638" s="304" t="s">
        <v>5965</v>
      </c>
      <c r="C3638" s="304">
        <v>100100</v>
      </c>
      <c r="D3638" s="349" t="s">
        <v>5158</v>
      </c>
      <c r="E3638" s="304" t="s">
        <v>5159</v>
      </c>
      <c r="F3638" s="304"/>
      <c r="G3638" s="324">
        <v>33.935969999999998</v>
      </c>
      <c r="H3638" s="324">
        <v>-116.57794</v>
      </c>
      <c r="I3638" s="324" t="s">
        <v>4990</v>
      </c>
      <c r="J3638" s="368">
        <f>EXP(0.44*LN('V032'!AM3638)+0.33*LN('V032'!Y3638)+0.25*LN('V032'!AJ3638))</f>
        <v>473.05969659167397</v>
      </c>
      <c r="K3638" s="331">
        <f t="shared" si="869"/>
        <v>0.34889110048839023</v>
      </c>
      <c r="L3638" s="304" t="str">
        <f t="shared" si="855"/>
        <v>C</v>
      </c>
      <c r="M3638" s="388" t="s">
        <v>6095</v>
      </c>
      <c r="N3638" s="304"/>
      <c r="O3638" s="304"/>
      <c r="P3638" s="304"/>
      <c r="Q3638" s="309"/>
      <c r="R3638" s="309"/>
      <c r="S3638" s="304"/>
      <c r="T3638" s="304"/>
      <c r="U3638" s="304"/>
      <c r="V3638" s="304"/>
      <c r="W3638" s="48" t="s">
        <v>5943</v>
      </c>
      <c r="X3638" s="304" t="s">
        <v>232</v>
      </c>
      <c r="Y3638" s="366">
        <f t="shared" si="857"/>
        <v>506.6</v>
      </c>
      <c r="Z3638" s="304">
        <v>0.4</v>
      </c>
      <c r="AA3638" s="304"/>
      <c r="AB3638" s="304"/>
      <c r="AC3638" s="304"/>
      <c r="AD3638" s="366"/>
      <c r="AE3638" s="304"/>
      <c r="AF3638" s="331"/>
      <c r="AG3638" s="304"/>
      <c r="AH3638" s="410">
        <v>3.80997E-2</v>
      </c>
      <c r="AI3638" s="309">
        <v>0.12345299999999999</v>
      </c>
      <c r="AJ3638" s="410">
        <v>442</v>
      </c>
      <c r="AK3638" s="304">
        <f t="shared" si="856"/>
        <v>425</v>
      </c>
      <c r="AL3638" s="363">
        <v>0.43</v>
      </c>
      <c r="AM3638" s="389">
        <f t="shared" si="860"/>
        <v>353</v>
      </c>
      <c r="AN3638" s="363">
        <v>0.25</v>
      </c>
      <c r="AO3638" s="304"/>
      <c r="AP3638" s="304" t="s">
        <v>4979</v>
      </c>
      <c r="AQ3638" s="304"/>
      <c r="AR3638" s="304">
        <v>354</v>
      </c>
      <c r="AS3638" s="304"/>
      <c r="AT3638" s="309">
        <v>353</v>
      </c>
      <c r="AU3638" s="304"/>
      <c r="AV3638" s="304"/>
      <c r="AW3638" s="304"/>
      <c r="AX3638" s="304">
        <v>60</v>
      </c>
      <c r="AY3638" s="304">
        <v>-999</v>
      </c>
      <c r="AZ3638" s="304">
        <v>340</v>
      </c>
      <c r="BA3638" s="304">
        <v>580</v>
      </c>
      <c r="BB3638" s="304">
        <v>-999</v>
      </c>
      <c r="BC3638" s="304">
        <v>580</v>
      </c>
      <c r="BD3638" s="304"/>
      <c r="BE3638" s="304"/>
      <c r="BF3638" s="304"/>
      <c r="BG3638" s="304"/>
      <c r="BH3638" s="304"/>
      <c r="BI3638" s="304"/>
      <c r="BJ3638" s="304">
        <v>3</v>
      </c>
      <c r="BK3638" s="304" t="s">
        <v>4954</v>
      </c>
      <c r="BL3638" s="304">
        <v>3</v>
      </c>
    </row>
    <row r="3639" spans="1:64" ht="15" hidden="1" customHeight="1" x14ac:dyDescent="0.2">
      <c r="A3639" s="387" t="s">
        <v>5911</v>
      </c>
      <c r="B3639" s="304" t="s">
        <v>5965</v>
      </c>
      <c r="C3639" s="304">
        <v>100101</v>
      </c>
      <c r="D3639" s="349" t="s">
        <v>5160</v>
      </c>
      <c r="E3639" s="304" t="s">
        <v>5161</v>
      </c>
      <c r="F3639" s="304"/>
      <c r="G3639" s="324">
        <v>34.106180000000002</v>
      </c>
      <c r="H3639" s="324">
        <v>-118.45505</v>
      </c>
      <c r="I3639" s="324" t="s">
        <v>4990</v>
      </c>
      <c r="J3639" s="368">
        <f>EXP(0.44*LN('V032'!AM3639)+0.33*LN('V032'!Y3639)+0.25*LN('V032'!AJ3639))</f>
        <v>679.90496172337646</v>
      </c>
      <c r="K3639" s="331">
        <f t="shared" si="869"/>
        <v>0.40574006457336698</v>
      </c>
      <c r="L3639" s="304" t="str">
        <f t="shared" si="855"/>
        <v>C</v>
      </c>
      <c r="M3639" s="388" t="s">
        <v>6095</v>
      </c>
      <c r="N3639" s="304"/>
      <c r="O3639" s="304"/>
      <c r="P3639" s="304"/>
      <c r="Q3639" s="309"/>
      <c r="R3639" s="309"/>
      <c r="S3639" s="304"/>
      <c r="T3639" s="304"/>
      <c r="U3639" s="304"/>
      <c r="V3639" s="304"/>
      <c r="W3639" s="48" t="s">
        <v>5943</v>
      </c>
      <c r="X3639" s="304" t="s">
        <v>232</v>
      </c>
      <c r="Y3639" s="366">
        <f t="shared" si="857"/>
        <v>506.6</v>
      </c>
      <c r="Z3639" s="304">
        <v>0.4</v>
      </c>
      <c r="AA3639" s="304"/>
      <c r="AB3639" s="304"/>
      <c r="AC3639" s="304"/>
      <c r="AD3639" s="366"/>
      <c r="AE3639" s="304"/>
      <c r="AF3639" s="331"/>
      <c r="AG3639" s="304"/>
      <c r="AH3639" s="410">
        <v>5.4893499999999998E-2</v>
      </c>
      <c r="AI3639" s="309">
        <v>0</v>
      </c>
      <c r="AJ3639" s="410">
        <v>503</v>
      </c>
      <c r="AK3639" s="304">
        <f t="shared" si="856"/>
        <v>555</v>
      </c>
      <c r="AL3639" s="363">
        <v>0.43</v>
      </c>
      <c r="AM3639" s="389">
        <f t="shared" si="860"/>
        <v>748</v>
      </c>
      <c r="AN3639" s="304">
        <v>0.4</v>
      </c>
      <c r="AO3639" s="304"/>
      <c r="AP3639" s="304" t="s">
        <v>6112</v>
      </c>
      <c r="AQ3639" s="304"/>
      <c r="AR3639" s="304">
        <v>748</v>
      </c>
      <c r="AS3639" s="304"/>
      <c r="AT3639" s="312"/>
      <c r="AU3639" s="304"/>
      <c r="AV3639" s="304"/>
      <c r="AW3639" s="304"/>
      <c r="AX3639" s="304">
        <v>40</v>
      </c>
      <c r="AY3639" s="304">
        <v>-999</v>
      </c>
      <c r="AZ3639" s="304">
        <v>760</v>
      </c>
      <c r="BA3639" s="304">
        <v>320</v>
      </c>
      <c r="BB3639" s="304">
        <v>-999</v>
      </c>
      <c r="BC3639" s="304">
        <v>320</v>
      </c>
      <c r="BD3639" s="304"/>
      <c r="BE3639" s="304"/>
      <c r="BF3639" s="304"/>
      <c r="BG3639" s="304"/>
      <c r="BH3639" s="304"/>
      <c r="BI3639" s="304"/>
      <c r="BJ3639" s="304">
        <v>3</v>
      </c>
      <c r="BK3639" s="304" t="s">
        <v>4954</v>
      </c>
      <c r="BL3639" s="304">
        <v>3</v>
      </c>
    </row>
    <row r="3640" spans="1:64" ht="15" hidden="1" customHeight="1" x14ac:dyDescent="0.2">
      <c r="A3640" s="387" t="s">
        <v>5911</v>
      </c>
      <c r="B3640" s="304" t="s">
        <v>5965</v>
      </c>
      <c r="C3640" s="304">
        <v>100102</v>
      </c>
      <c r="D3640" s="349" t="s">
        <v>5162</v>
      </c>
      <c r="E3640" s="304" t="s">
        <v>5163</v>
      </c>
      <c r="F3640" s="304"/>
      <c r="G3640" s="324">
        <v>33.848219999999998</v>
      </c>
      <c r="H3640" s="324">
        <v>-118.09623999999999</v>
      </c>
      <c r="I3640" s="324" t="s">
        <v>4990</v>
      </c>
      <c r="J3640" s="368">
        <f>EXP(0.44*LN('V032'!AM3640)+0.33*LN('V032'!Y3640)+0.25*LN('V032'!AJ3640))</f>
        <v>367.49338429507424</v>
      </c>
      <c r="K3640" s="331">
        <f t="shared" si="869"/>
        <v>0.29240383034426898</v>
      </c>
      <c r="L3640" s="304" t="str">
        <f t="shared" si="855"/>
        <v>C</v>
      </c>
      <c r="M3640" s="388" t="s">
        <v>6095</v>
      </c>
      <c r="N3640" s="304"/>
      <c r="O3640" s="304"/>
      <c r="P3640" s="304"/>
      <c r="Q3640" s="309"/>
      <c r="R3640" s="309"/>
      <c r="S3640" s="304"/>
      <c r="T3640" s="304"/>
      <c r="U3640" s="304"/>
      <c r="V3640" s="304"/>
      <c r="W3640" s="48" t="s">
        <v>5943</v>
      </c>
      <c r="X3640" s="304" t="s">
        <v>232</v>
      </c>
      <c r="Y3640" s="366">
        <f t="shared" si="857"/>
        <v>506.6</v>
      </c>
      <c r="Z3640" s="304">
        <v>0.4</v>
      </c>
      <c r="AA3640" s="304"/>
      <c r="AB3640" s="304"/>
      <c r="AC3640" s="304"/>
      <c r="AD3640" s="366"/>
      <c r="AE3640" s="304"/>
      <c r="AF3640" s="331"/>
      <c r="AG3640" s="304"/>
      <c r="AH3640" s="410">
        <v>1.74234E-3</v>
      </c>
      <c r="AI3640" s="309">
        <v>6.9008499999999992E-3</v>
      </c>
      <c r="AJ3640" s="410">
        <v>207</v>
      </c>
      <c r="AK3640" s="304">
        <f t="shared" si="856"/>
        <v>210</v>
      </c>
      <c r="AL3640" s="304">
        <v>0.2</v>
      </c>
      <c r="AM3640" s="389">
        <f t="shared" si="860"/>
        <v>306</v>
      </c>
      <c r="AN3640" s="363">
        <v>0.25</v>
      </c>
      <c r="AO3640" s="304"/>
      <c r="AP3640" s="304" t="s">
        <v>6119</v>
      </c>
      <c r="AQ3640" s="304"/>
      <c r="AR3640" s="304">
        <v>280</v>
      </c>
      <c r="AS3640" s="304"/>
      <c r="AT3640" s="309">
        <v>306</v>
      </c>
      <c r="AU3640" s="304"/>
      <c r="AV3640" s="304"/>
      <c r="AW3640" s="304"/>
      <c r="AX3640" s="304">
        <v>1180</v>
      </c>
      <c r="AY3640" s="304">
        <v>-999</v>
      </c>
      <c r="AZ3640" s="304">
        <v>6080</v>
      </c>
      <c r="BA3640" s="304">
        <v>820</v>
      </c>
      <c r="BB3640" s="304">
        <v>-999</v>
      </c>
      <c r="BC3640" s="304">
        <v>5340</v>
      </c>
      <c r="BD3640" s="304"/>
      <c r="BE3640" s="304"/>
      <c r="BF3640" s="304"/>
      <c r="BG3640" s="304"/>
      <c r="BH3640" s="304"/>
      <c r="BI3640" s="304"/>
      <c r="BJ3640" s="304">
        <v>3</v>
      </c>
      <c r="BK3640" s="304" t="s">
        <v>4954</v>
      </c>
      <c r="BL3640" s="304">
        <v>3</v>
      </c>
    </row>
    <row r="3641" spans="1:64" ht="15" hidden="1" customHeight="1" x14ac:dyDescent="0.2">
      <c r="A3641" s="387" t="s">
        <v>5911</v>
      </c>
      <c r="B3641" s="304" t="s">
        <v>5965</v>
      </c>
      <c r="C3641" s="304">
        <v>100103</v>
      </c>
      <c r="D3641" s="349" t="s">
        <v>5164</v>
      </c>
      <c r="E3641" s="304" t="s">
        <v>5165</v>
      </c>
      <c r="F3641" s="304"/>
      <c r="G3641" s="324">
        <v>35.14255</v>
      </c>
      <c r="H3641" s="324">
        <v>-116.10395</v>
      </c>
      <c r="I3641" s="324" t="s">
        <v>232</v>
      </c>
      <c r="J3641" s="368">
        <f>P3641</f>
        <v>1329</v>
      </c>
      <c r="K3641" s="331">
        <v>0.1</v>
      </c>
      <c r="L3641" s="304" t="str">
        <f t="shared" si="855"/>
        <v>B</v>
      </c>
      <c r="M3641" s="388">
        <v>0</v>
      </c>
      <c r="N3641" s="304"/>
      <c r="O3641" s="304" t="s">
        <v>4992</v>
      </c>
      <c r="P3641" s="304">
        <v>1329</v>
      </c>
      <c r="Q3641" s="309"/>
      <c r="R3641" s="309" t="s">
        <v>4993</v>
      </c>
      <c r="S3641" s="304"/>
      <c r="T3641" s="304"/>
      <c r="U3641" s="304"/>
      <c r="V3641" s="304"/>
      <c r="W3641" s="48" t="s">
        <v>4991</v>
      </c>
      <c r="X3641" s="304">
        <v>-999</v>
      </c>
      <c r="Y3641" s="366" t="str">
        <f t="shared" si="857"/>
        <v>-</v>
      </c>
      <c r="Z3641" s="304"/>
      <c r="AA3641" s="304"/>
      <c r="AB3641" s="304"/>
      <c r="AC3641" s="304"/>
      <c r="AD3641" s="366"/>
      <c r="AE3641" s="304"/>
      <c r="AF3641" s="331"/>
      <c r="AG3641" s="304"/>
      <c r="AH3641" s="410">
        <v>6.9220299999999998E-2</v>
      </c>
      <c r="AI3641" s="324"/>
      <c r="AJ3641" s="410">
        <v>540</v>
      </c>
      <c r="AK3641" s="304">
        <f t="shared" si="856"/>
        <v>555</v>
      </c>
      <c r="AL3641" s="304"/>
      <c r="AM3641" s="389">
        <f t="shared" si="860"/>
        <v>8.9876500000000004</v>
      </c>
      <c r="AN3641" s="363">
        <v>0.25</v>
      </c>
      <c r="AO3641" s="304"/>
      <c r="AP3641" s="304" t="s">
        <v>6113</v>
      </c>
      <c r="AQ3641" s="304"/>
      <c r="AR3641" s="304">
        <v>280</v>
      </c>
      <c r="AS3641" s="304"/>
      <c r="AT3641" s="304">
        <v>8.9876500000000004</v>
      </c>
      <c r="AU3641" s="304"/>
      <c r="AV3641" s="304"/>
      <c r="AW3641" s="304"/>
      <c r="AX3641" s="304">
        <v>4</v>
      </c>
      <c r="AY3641" s="304">
        <v>-999</v>
      </c>
      <c r="AZ3641" s="304">
        <v>260</v>
      </c>
      <c r="BA3641" s="304">
        <v>4</v>
      </c>
      <c r="BB3641" s="304">
        <v>-999</v>
      </c>
      <c r="BC3641" s="304">
        <v>-999</v>
      </c>
      <c r="BD3641" s="304"/>
      <c r="BE3641" s="304"/>
      <c r="BF3641" s="304"/>
      <c r="BG3641" s="304"/>
      <c r="BH3641" s="304"/>
      <c r="BI3641" s="304"/>
      <c r="BJ3641" s="304">
        <v>0</v>
      </c>
      <c r="BK3641" s="304" t="s">
        <v>4954</v>
      </c>
      <c r="BL3641" s="304">
        <v>4</v>
      </c>
    </row>
    <row r="3642" spans="1:64" ht="15" hidden="1" customHeight="1" x14ac:dyDescent="0.2">
      <c r="A3642" s="387" t="s">
        <v>5911</v>
      </c>
      <c r="B3642" s="304" t="s">
        <v>5965</v>
      </c>
      <c r="C3642" s="304">
        <v>100104</v>
      </c>
      <c r="D3642" s="349" t="s">
        <v>5166</v>
      </c>
      <c r="E3642" s="304" t="s">
        <v>5167</v>
      </c>
      <c r="F3642" s="304"/>
      <c r="G3642" s="324">
        <v>32.659149999999997</v>
      </c>
      <c r="H3642" s="324">
        <v>-116.10061</v>
      </c>
      <c r="I3642" s="324" t="s">
        <v>223</v>
      </c>
      <c r="J3642" s="368">
        <f>P3642</f>
        <v>625</v>
      </c>
      <c r="K3642" s="331">
        <v>0.1</v>
      </c>
      <c r="L3642" s="304" t="str">
        <f t="shared" si="855"/>
        <v>C</v>
      </c>
      <c r="M3642" s="388">
        <v>0</v>
      </c>
      <c r="N3642" s="304"/>
      <c r="O3642" s="304" t="s">
        <v>4992</v>
      </c>
      <c r="P3642" s="304">
        <v>625</v>
      </c>
      <c r="Q3642" s="309"/>
      <c r="R3642" s="309" t="s">
        <v>4993</v>
      </c>
      <c r="S3642" s="304"/>
      <c r="T3642" s="304"/>
      <c r="U3642" s="304"/>
      <c r="V3642" s="304"/>
      <c r="W3642" s="48" t="s">
        <v>4908</v>
      </c>
      <c r="X3642" s="304" t="s">
        <v>232</v>
      </c>
      <c r="Y3642" s="366">
        <f t="shared" si="857"/>
        <v>506.6</v>
      </c>
      <c r="Z3642" s="304">
        <v>0.4</v>
      </c>
      <c r="AA3642" s="304"/>
      <c r="AB3642" s="304"/>
      <c r="AC3642" s="304"/>
      <c r="AD3642" s="366"/>
      <c r="AE3642" s="304"/>
      <c r="AF3642" s="331"/>
      <c r="AG3642" s="304"/>
      <c r="AH3642" s="410">
        <v>0.16652700000000001</v>
      </c>
      <c r="AI3642" s="324"/>
      <c r="AJ3642" s="410">
        <v>760</v>
      </c>
      <c r="AK3642" s="304">
        <f t="shared" si="856"/>
        <v>760</v>
      </c>
      <c r="AL3642" s="304"/>
      <c r="AM3642" s="389">
        <f t="shared" si="860"/>
        <v>748</v>
      </c>
      <c r="AN3642" s="304">
        <v>0.4</v>
      </c>
      <c r="AO3642" s="304"/>
      <c r="AP3642" s="304" t="s">
        <v>6114</v>
      </c>
      <c r="AQ3642" s="304"/>
      <c r="AR3642" s="304">
        <v>748</v>
      </c>
      <c r="AS3642" s="304"/>
      <c r="AT3642" s="304"/>
      <c r="AU3642" s="304"/>
      <c r="AV3642" s="304"/>
      <c r="AW3642" s="304"/>
      <c r="AX3642" s="304">
        <v>40</v>
      </c>
      <c r="AY3642" s="304">
        <v>-999</v>
      </c>
      <c r="AZ3642" s="304">
        <v>240</v>
      </c>
      <c r="BA3642" s="304">
        <v>340</v>
      </c>
      <c r="BB3642" s="304">
        <v>-999</v>
      </c>
      <c r="BC3642" s="304">
        <v>340</v>
      </c>
      <c r="BD3642" s="304"/>
      <c r="BE3642" s="304"/>
      <c r="BF3642" s="304"/>
      <c r="BG3642" s="304"/>
      <c r="BH3642" s="304"/>
      <c r="BI3642" s="304"/>
      <c r="BJ3642" s="304">
        <v>3</v>
      </c>
      <c r="BK3642" s="304" t="s">
        <v>4954</v>
      </c>
      <c r="BL3642" s="304">
        <v>3</v>
      </c>
    </row>
    <row r="3643" spans="1:64" ht="15" hidden="1" customHeight="1" x14ac:dyDescent="0.2">
      <c r="A3643" s="387" t="s">
        <v>5911</v>
      </c>
      <c r="B3643" s="304" t="s">
        <v>5965</v>
      </c>
      <c r="C3643" s="304">
        <v>100105</v>
      </c>
      <c r="D3643" s="349" t="s">
        <v>5168</v>
      </c>
      <c r="E3643" s="304" t="s">
        <v>5169</v>
      </c>
      <c r="F3643" s="304"/>
      <c r="G3643" s="324">
        <v>34.883029999999998</v>
      </c>
      <c r="H3643" s="324">
        <v>-117.99106</v>
      </c>
      <c r="I3643" s="324" t="s">
        <v>232</v>
      </c>
      <c r="J3643" s="368">
        <f>EXP(0.44*LN('V032'!AM3643)+0.33*LN('V032'!Y3643)+0.25*LN('V032'!AJ3643))</f>
        <v>637.59310894230816</v>
      </c>
      <c r="K3643" s="331">
        <f>SQRT(0.44*AN3643^2+0.3*Z3643^2+0.25*AL3643^2)</f>
        <v>0.40574006457336698</v>
      </c>
      <c r="L3643" s="304" t="str">
        <f t="shared" si="855"/>
        <v>C</v>
      </c>
      <c r="M3643" s="388" t="s">
        <v>6095</v>
      </c>
      <c r="N3643" s="304"/>
      <c r="O3643" s="304"/>
      <c r="P3643" s="304"/>
      <c r="Q3643" s="309"/>
      <c r="R3643" s="309"/>
      <c r="S3643" s="304"/>
      <c r="T3643" s="304"/>
      <c r="U3643" s="304"/>
      <c r="V3643" s="304"/>
      <c r="W3643" s="48" t="s">
        <v>1395</v>
      </c>
      <c r="X3643" s="304" t="s">
        <v>232</v>
      </c>
      <c r="Y3643" s="366">
        <f t="shared" si="857"/>
        <v>506.6</v>
      </c>
      <c r="Z3643" s="304">
        <v>0.4</v>
      </c>
      <c r="AA3643" s="304"/>
      <c r="AB3643" s="304"/>
      <c r="AC3643" s="304"/>
      <c r="AD3643" s="366"/>
      <c r="AE3643" s="304"/>
      <c r="AF3643" s="331"/>
      <c r="AG3643" s="304"/>
      <c r="AH3643" s="410">
        <v>2.50323E-2</v>
      </c>
      <c r="AI3643" s="309">
        <v>0</v>
      </c>
      <c r="AJ3643" s="410">
        <v>389</v>
      </c>
      <c r="AK3643" s="304">
        <f t="shared" si="856"/>
        <v>425</v>
      </c>
      <c r="AL3643" s="363">
        <v>0.43</v>
      </c>
      <c r="AM3643" s="389">
        <f t="shared" si="860"/>
        <v>748</v>
      </c>
      <c r="AN3643" s="304">
        <v>0.4</v>
      </c>
      <c r="AO3643" s="304"/>
      <c r="AP3643" s="304" t="s">
        <v>6114</v>
      </c>
      <c r="AQ3643" s="304"/>
      <c r="AR3643" s="304">
        <v>748</v>
      </c>
      <c r="AS3643" s="304"/>
      <c r="AT3643" s="312"/>
      <c r="AU3643" s="304"/>
      <c r="AV3643" s="304"/>
      <c r="AW3643" s="304"/>
      <c r="AX3643" s="304">
        <v>40</v>
      </c>
      <c r="AY3643" s="304">
        <v>-999</v>
      </c>
      <c r="AZ3643" s="304">
        <v>220</v>
      </c>
      <c r="BA3643" s="304">
        <v>-999</v>
      </c>
      <c r="BB3643" s="304">
        <v>-999</v>
      </c>
      <c r="BC3643" s="304">
        <v>-999</v>
      </c>
      <c r="BD3643" s="304"/>
      <c r="BE3643" s="304"/>
      <c r="BF3643" s="304"/>
      <c r="BG3643" s="304"/>
      <c r="BH3643" s="304"/>
      <c r="BI3643" s="304"/>
      <c r="BJ3643" s="304">
        <v>4</v>
      </c>
      <c r="BK3643" s="304" t="s">
        <v>4954</v>
      </c>
      <c r="BL3643" s="304">
        <v>4</v>
      </c>
    </row>
    <row r="3644" spans="1:64" ht="15" hidden="1" customHeight="1" x14ac:dyDescent="0.2">
      <c r="A3644" s="387" t="s">
        <v>5911</v>
      </c>
      <c r="B3644" s="304" t="s">
        <v>5965</v>
      </c>
      <c r="C3644" s="304">
        <v>100106</v>
      </c>
      <c r="D3644" s="349" t="s">
        <v>5170</v>
      </c>
      <c r="E3644" s="304" t="s">
        <v>5171</v>
      </c>
      <c r="F3644" s="304"/>
      <c r="G3644" s="324">
        <v>34.881100000000004</v>
      </c>
      <c r="H3644" s="324">
        <v>-117.99388</v>
      </c>
      <c r="I3644" s="324" t="s">
        <v>232</v>
      </c>
      <c r="J3644" s="368">
        <f>P3644</f>
        <v>1242</v>
      </c>
      <c r="K3644" s="331">
        <v>0.1</v>
      </c>
      <c r="L3644" s="304" t="str">
        <f t="shared" si="855"/>
        <v>B</v>
      </c>
      <c r="M3644" s="388">
        <v>0</v>
      </c>
      <c r="N3644" s="304"/>
      <c r="O3644" s="304" t="s">
        <v>4992</v>
      </c>
      <c r="P3644" s="304">
        <v>1242</v>
      </c>
      <c r="Q3644" s="309"/>
      <c r="R3644" s="309" t="s">
        <v>4993</v>
      </c>
      <c r="S3644" s="304"/>
      <c r="T3644" s="304"/>
      <c r="U3644" s="304"/>
      <c r="V3644" s="304"/>
      <c r="W3644" s="48" t="s">
        <v>4991</v>
      </c>
      <c r="X3644" s="304">
        <v>-999</v>
      </c>
      <c r="Y3644" s="366" t="str">
        <f t="shared" si="857"/>
        <v>-</v>
      </c>
      <c r="Z3644" s="304"/>
      <c r="AA3644" s="304"/>
      <c r="AB3644" s="304"/>
      <c r="AC3644" s="304"/>
      <c r="AD3644" s="366"/>
      <c r="AE3644" s="304"/>
      <c r="AF3644" s="331"/>
      <c r="AG3644" s="304"/>
      <c r="AH3644" s="410">
        <v>3.2263899999999998E-2</v>
      </c>
      <c r="AI3644" s="324"/>
      <c r="AJ3644" s="410">
        <v>418</v>
      </c>
      <c r="AK3644" s="304">
        <f t="shared" si="856"/>
        <v>425</v>
      </c>
      <c r="AL3644" s="304"/>
      <c r="AM3644" s="389">
        <f t="shared" si="860"/>
        <v>748</v>
      </c>
      <c r="AN3644" s="304">
        <v>0.4</v>
      </c>
      <c r="AO3644" s="304"/>
      <c r="AP3644" s="304" t="s">
        <v>6114</v>
      </c>
      <c r="AQ3644" s="304"/>
      <c r="AR3644" s="304">
        <v>748</v>
      </c>
      <c r="AS3644" s="304"/>
      <c r="AT3644" s="304"/>
      <c r="AU3644" s="304"/>
      <c r="AV3644" s="304"/>
      <c r="AW3644" s="304"/>
      <c r="AX3644" s="304">
        <v>8</v>
      </c>
      <c r="AY3644" s="304">
        <v>-999</v>
      </c>
      <c r="AZ3644" s="304">
        <v>220</v>
      </c>
      <c r="BA3644" s="304">
        <v>8</v>
      </c>
      <c r="BB3644" s="304">
        <v>-999</v>
      </c>
      <c r="BC3644" s="304">
        <v>-999</v>
      </c>
      <c r="BD3644" s="304"/>
      <c r="BE3644" s="304"/>
      <c r="BF3644" s="304"/>
      <c r="BG3644" s="304"/>
      <c r="BH3644" s="304"/>
      <c r="BI3644" s="304"/>
      <c r="BJ3644" s="304">
        <v>0</v>
      </c>
      <c r="BK3644" s="304" t="s">
        <v>4954</v>
      </c>
      <c r="BL3644" s="304">
        <v>4</v>
      </c>
    </row>
    <row r="3645" spans="1:64" ht="15" hidden="1" customHeight="1" x14ac:dyDescent="0.2">
      <c r="A3645" s="387" t="s">
        <v>5911</v>
      </c>
      <c r="B3645" s="304" t="s">
        <v>5965</v>
      </c>
      <c r="C3645" s="304">
        <v>100107</v>
      </c>
      <c r="D3645" s="349" t="s">
        <v>5172</v>
      </c>
      <c r="E3645" s="304" t="s">
        <v>5173</v>
      </c>
      <c r="F3645" s="304"/>
      <c r="G3645" s="324">
        <v>33.71264</v>
      </c>
      <c r="H3645" s="324">
        <v>-118.29380999999999</v>
      </c>
      <c r="I3645" s="324" t="s">
        <v>4990</v>
      </c>
      <c r="J3645" s="368">
        <f>EXP(0.44*LN('V032'!AM3645)+0.33*LN('V032'!Y3645)+0.25*LN('V032'!AJ3645))</f>
        <v>491.44947447319373</v>
      </c>
      <c r="K3645" s="331">
        <f t="shared" ref="K3645:K3646" si="870">SQRT(0.44*AN3645^2+0.3*Z3645^2+0.25*AL3645^2)</f>
        <v>0.37701591478344787</v>
      </c>
      <c r="L3645" s="304" t="str">
        <f t="shared" si="855"/>
        <v>C</v>
      </c>
      <c r="M3645" s="388" t="s">
        <v>6095</v>
      </c>
      <c r="N3645" s="304"/>
      <c r="O3645" s="304"/>
      <c r="P3645" s="304"/>
      <c r="Q3645" s="309"/>
      <c r="R3645" s="309"/>
      <c r="S3645" s="304"/>
      <c r="T3645" s="304"/>
      <c r="U3645" s="304"/>
      <c r="V3645" s="304"/>
      <c r="W3645" s="48" t="s">
        <v>5943</v>
      </c>
      <c r="X3645" s="304" t="s">
        <v>232</v>
      </c>
      <c r="Y3645" s="366">
        <f t="shared" si="857"/>
        <v>506.6</v>
      </c>
      <c r="Z3645" s="304">
        <v>0.4</v>
      </c>
      <c r="AA3645" s="304"/>
      <c r="AB3645" s="304"/>
      <c r="AC3645" s="304"/>
      <c r="AD3645" s="366"/>
      <c r="AE3645" s="304"/>
      <c r="AF3645" s="331"/>
      <c r="AG3645" s="304"/>
      <c r="AH3645" s="410">
        <v>3.57851E-2</v>
      </c>
      <c r="AI3645" s="309">
        <v>0</v>
      </c>
      <c r="AJ3645" s="410">
        <v>432</v>
      </c>
      <c r="AK3645" s="304">
        <f t="shared" si="856"/>
        <v>425</v>
      </c>
      <c r="AL3645" s="363">
        <v>0.43</v>
      </c>
      <c r="AM3645" s="389">
        <f t="shared" si="860"/>
        <v>390</v>
      </c>
      <c r="AN3645" s="304">
        <v>0.33</v>
      </c>
      <c r="AO3645" s="304"/>
      <c r="AP3645" s="304" t="s">
        <v>1903</v>
      </c>
      <c r="AQ3645" s="304"/>
      <c r="AR3645" s="304">
        <v>390</v>
      </c>
      <c r="AS3645" s="304"/>
      <c r="AT3645" s="312"/>
      <c r="AU3645" s="304"/>
      <c r="AV3645" s="304"/>
      <c r="AW3645" s="304"/>
      <c r="AX3645" s="304">
        <v>80</v>
      </c>
      <c r="AY3645" s="304">
        <v>-999</v>
      </c>
      <c r="AZ3645" s="304">
        <v>800</v>
      </c>
      <c r="BA3645" s="304">
        <v>-999</v>
      </c>
      <c r="BB3645" s="304">
        <v>-999</v>
      </c>
      <c r="BC3645" s="304">
        <v>-999</v>
      </c>
      <c r="BD3645" s="304"/>
      <c r="BE3645" s="304"/>
      <c r="BF3645" s="304"/>
      <c r="BG3645" s="304"/>
      <c r="BH3645" s="304"/>
      <c r="BI3645" s="304"/>
      <c r="BJ3645" s="304">
        <v>4</v>
      </c>
      <c r="BK3645" s="304" t="s">
        <v>4954</v>
      </c>
      <c r="BL3645" s="304">
        <v>4</v>
      </c>
    </row>
    <row r="3646" spans="1:64" ht="15" hidden="1" customHeight="1" x14ac:dyDescent="0.2">
      <c r="A3646" s="387" t="s">
        <v>5911</v>
      </c>
      <c r="B3646" s="304" t="s">
        <v>5965</v>
      </c>
      <c r="C3646" s="304">
        <v>100108</v>
      </c>
      <c r="D3646" s="349" t="s">
        <v>5174</v>
      </c>
      <c r="E3646" s="304" t="s">
        <v>5175</v>
      </c>
      <c r="F3646" s="304"/>
      <c r="G3646" s="324">
        <v>33.871699999999997</v>
      </c>
      <c r="H3646" s="324">
        <v>-117.92251</v>
      </c>
      <c r="I3646" s="324" t="s">
        <v>4990</v>
      </c>
      <c r="J3646" s="368">
        <f>EXP(0.44*LN('V032'!AM3646)+0.33*LN('V032'!Y3646)+0.25*LN('V032'!AJ3646))</f>
        <v>429.37889622455907</v>
      </c>
      <c r="K3646" s="331">
        <f t="shared" si="870"/>
        <v>0.34889110048839023</v>
      </c>
      <c r="L3646" s="304" t="str">
        <f t="shared" si="855"/>
        <v>C</v>
      </c>
      <c r="M3646" s="388" t="s">
        <v>6095</v>
      </c>
      <c r="N3646" s="304"/>
      <c r="O3646" s="304"/>
      <c r="P3646" s="304"/>
      <c r="Q3646" s="309"/>
      <c r="R3646" s="309"/>
      <c r="S3646" s="304"/>
      <c r="T3646" s="304"/>
      <c r="U3646" s="304"/>
      <c r="V3646" s="304"/>
      <c r="W3646" s="48" t="s">
        <v>5943</v>
      </c>
      <c r="X3646" s="304" t="s">
        <v>232</v>
      </c>
      <c r="Y3646" s="366">
        <f t="shared" si="857"/>
        <v>506.6</v>
      </c>
      <c r="Z3646" s="304">
        <v>0.4</v>
      </c>
      <c r="AA3646" s="304"/>
      <c r="AB3646" s="304"/>
      <c r="AC3646" s="304"/>
      <c r="AD3646" s="366"/>
      <c r="AE3646" s="304"/>
      <c r="AF3646" s="331"/>
      <c r="AG3646" s="304"/>
      <c r="AH3646" s="410">
        <v>1.00433E-2</v>
      </c>
      <c r="AI3646" s="309">
        <v>2.1701399999999999E-2</v>
      </c>
      <c r="AJ3646" s="410">
        <v>300</v>
      </c>
      <c r="AK3646" s="304">
        <f t="shared" si="856"/>
        <v>270</v>
      </c>
      <c r="AL3646" s="363">
        <v>0.43</v>
      </c>
      <c r="AM3646" s="389">
        <f t="shared" si="860"/>
        <v>353</v>
      </c>
      <c r="AN3646" s="363">
        <v>0.25</v>
      </c>
      <c r="AO3646" s="304"/>
      <c r="AP3646" s="304" t="s">
        <v>4980</v>
      </c>
      <c r="AQ3646" s="304"/>
      <c r="AR3646" s="304">
        <v>349</v>
      </c>
      <c r="AS3646" s="304"/>
      <c r="AT3646" s="309">
        <v>353</v>
      </c>
      <c r="AU3646" s="304"/>
      <c r="AV3646" s="304"/>
      <c r="AW3646" s="304"/>
      <c r="AX3646" s="304">
        <v>1020</v>
      </c>
      <c r="AY3646" s="304">
        <v>-999</v>
      </c>
      <c r="AZ3646" s="304">
        <v>3920</v>
      </c>
      <c r="BA3646" s="304">
        <v>640</v>
      </c>
      <c r="BB3646" s="304">
        <v>-999</v>
      </c>
      <c r="BC3646" s="304">
        <v>3480</v>
      </c>
      <c r="BD3646" s="304"/>
      <c r="BE3646" s="304"/>
      <c r="BF3646" s="304"/>
      <c r="BG3646" s="304"/>
      <c r="BH3646" s="304"/>
      <c r="BI3646" s="304"/>
      <c r="BJ3646" s="304">
        <v>3</v>
      </c>
      <c r="BK3646" s="304" t="s">
        <v>4954</v>
      </c>
      <c r="BL3646" s="304">
        <v>3</v>
      </c>
    </row>
    <row r="3647" spans="1:64" ht="15" hidden="1" customHeight="1" x14ac:dyDescent="0.2">
      <c r="A3647" s="387" t="s">
        <v>5911</v>
      </c>
      <c r="B3647" s="304" t="s">
        <v>5965</v>
      </c>
      <c r="C3647" s="304">
        <v>100109</v>
      </c>
      <c r="D3647" s="349" t="s">
        <v>5176</v>
      </c>
      <c r="E3647" s="304" t="s">
        <v>5177</v>
      </c>
      <c r="F3647" s="304"/>
      <c r="G3647" s="324">
        <v>33.153700000000001</v>
      </c>
      <c r="H3647" s="324">
        <v>-117.22920999999999</v>
      </c>
      <c r="I3647" s="324" t="s">
        <v>4990</v>
      </c>
      <c r="J3647" s="368">
        <f>P3647</f>
        <v>559</v>
      </c>
      <c r="K3647" s="331">
        <v>0.1</v>
      </c>
      <c r="L3647" s="304" t="str">
        <f t="shared" si="855"/>
        <v>C</v>
      </c>
      <c r="M3647" s="388">
        <v>0</v>
      </c>
      <c r="N3647" s="304"/>
      <c r="O3647" s="304" t="s">
        <v>4992</v>
      </c>
      <c r="P3647" s="304">
        <v>559</v>
      </c>
      <c r="Q3647" s="309"/>
      <c r="R3647" s="309" t="s">
        <v>4993</v>
      </c>
      <c r="S3647" s="304"/>
      <c r="T3647" s="304"/>
      <c r="U3647" s="304"/>
      <c r="V3647" s="304"/>
      <c r="W3647" s="48" t="s">
        <v>5943</v>
      </c>
      <c r="X3647" s="304" t="s">
        <v>232</v>
      </c>
      <c r="Y3647" s="366">
        <f t="shared" si="857"/>
        <v>506.6</v>
      </c>
      <c r="Z3647" s="304">
        <v>0.4</v>
      </c>
      <c r="AA3647" s="304"/>
      <c r="AB3647" s="304"/>
      <c r="AC3647" s="304"/>
      <c r="AD3647" s="366"/>
      <c r="AE3647" s="304"/>
      <c r="AF3647" s="331"/>
      <c r="AG3647" s="304"/>
      <c r="AH3647" s="410">
        <v>1.2255500000000001E-2</v>
      </c>
      <c r="AI3647" s="324"/>
      <c r="AJ3647" s="410">
        <v>317</v>
      </c>
      <c r="AK3647" s="304">
        <f t="shared" si="856"/>
        <v>270</v>
      </c>
      <c r="AL3647" s="304"/>
      <c r="AM3647" s="389">
        <f t="shared" si="860"/>
        <v>748</v>
      </c>
      <c r="AN3647" s="304">
        <v>0.4</v>
      </c>
      <c r="AO3647" s="304"/>
      <c r="AP3647" s="304" t="s">
        <v>6114</v>
      </c>
      <c r="AQ3647" s="304"/>
      <c r="AR3647" s="304">
        <v>748</v>
      </c>
      <c r="AS3647" s="304"/>
      <c r="AT3647" s="304"/>
      <c r="AU3647" s="304"/>
      <c r="AV3647" s="304"/>
      <c r="AW3647" s="304"/>
      <c r="AX3647" s="304">
        <v>40</v>
      </c>
      <c r="AY3647" s="304">
        <v>-999</v>
      </c>
      <c r="AZ3647" s="304">
        <v>200</v>
      </c>
      <c r="BA3647" s="304">
        <v>-999</v>
      </c>
      <c r="BB3647" s="304">
        <v>-999</v>
      </c>
      <c r="BC3647" s="304">
        <v>-999</v>
      </c>
      <c r="BD3647" s="304"/>
      <c r="BE3647" s="304"/>
      <c r="BF3647" s="304"/>
      <c r="BG3647" s="304"/>
      <c r="BH3647" s="304"/>
      <c r="BI3647" s="304"/>
      <c r="BJ3647" s="304">
        <v>4</v>
      </c>
      <c r="BK3647" s="304" t="s">
        <v>4954</v>
      </c>
      <c r="BL3647" s="304">
        <v>4</v>
      </c>
    </row>
    <row r="3648" spans="1:64" ht="15" hidden="1" customHeight="1" x14ac:dyDescent="0.2">
      <c r="A3648" s="387" t="s">
        <v>5911</v>
      </c>
      <c r="B3648" s="304" t="s">
        <v>5965</v>
      </c>
      <c r="C3648" s="304">
        <v>100110</v>
      </c>
      <c r="D3648" s="349" t="s">
        <v>5178</v>
      </c>
      <c r="E3648" s="304" t="s">
        <v>5179</v>
      </c>
      <c r="F3648" s="304"/>
      <c r="G3648" s="324">
        <v>34.136769999999999</v>
      </c>
      <c r="H3648" s="324">
        <v>-118.1283</v>
      </c>
      <c r="I3648" s="324" t="s">
        <v>4990</v>
      </c>
      <c r="J3648" s="368">
        <f>EXP(0.44*LN('V032'!AM3648)+0.33*LN('V032'!Y3648)+0.25*LN('V032'!AJ3648))</f>
        <v>463.00652302238007</v>
      </c>
      <c r="K3648" s="331">
        <f>SQRT(0.44*AN3648^2+0.3*Z3648^2+0.25*AL3648^2)</f>
        <v>0.34889110048839023</v>
      </c>
      <c r="L3648" s="304" t="str">
        <f t="shared" si="855"/>
        <v>C</v>
      </c>
      <c r="M3648" s="388" t="s">
        <v>6095</v>
      </c>
      <c r="N3648" s="304"/>
      <c r="O3648" s="304"/>
      <c r="P3648" s="304"/>
      <c r="Q3648" s="309"/>
      <c r="R3648" s="309"/>
      <c r="S3648" s="304"/>
      <c r="T3648" s="304"/>
      <c r="U3648" s="304"/>
      <c r="V3648" s="304"/>
      <c r="W3648" s="48" t="s">
        <v>5943</v>
      </c>
      <c r="X3648" s="304" t="s">
        <v>232</v>
      </c>
      <c r="Y3648" s="366">
        <f t="shared" si="857"/>
        <v>506.6</v>
      </c>
      <c r="Z3648" s="304">
        <v>0.4</v>
      </c>
      <c r="AA3648" s="304"/>
      <c r="AB3648" s="304"/>
      <c r="AC3648" s="304"/>
      <c r="AD3648" s="366"/>
      <c r="AE3648" s="304"/>
      <c r="AF3648" s="331"/>
      <c r="AG3648" s="304"/>
      <c r="AH3648" s="410">
        <v>1.6045199999999999E-2</v>
      </c>
      <c r="AI3648" s="309">
        <v>0</v>
      </c>
      <c r="AJ3648" s="410">
        <v>345</v>
      </c>
      <c r="AK3648" s="304">
        <f t="shared" si="856"/>
        <v>270</v>
      </c>
      <c r="AL3648" s="363">
        <v>0.43</v>
      </c>
      <c r="AM3648" s="389">
        <f t="shared" si="860"/>
        <v>387</v>
      </c>
      <c r="AN3648" s="363">
        <v>0.25</v>
      </c>
      <c r="AO3648" s="304"/>
      <c r="AP3648" s="304" t="s">
        <v>1600</v>
      </c>
      <c r="AQ3648" s="304"/>
      <c r="AR3648" s="304">
        <v>387</v>
      </c>
      <c r="AS3648" s="304"/>
      <c r="AT3648" s="312"/>
      <c r="AU3648" s="304"/>
      <c r="AV3648" s="304"/>
      <c r="AW3648" s="304"/>
      <c r="AX3648" s="304">
        <v>80</v>
      </c>
      <c r="AY3648" s="304">
        <v>-999</v>
      </c>
      <c r="AZ3648" s="304">
        <v>900</v>
      </c>
      <c r="BA3648" s="304">
        <v>320</v>
      </c>
      <c r="BB3648" s="304">
        <v>-999</v>
      </c>
      <c r="BC3648" s="304">
        <v>1680</v>
      </c>
      <c r="BD3648" s="304"/>
      <c r="BE3648" s="304"/>
      <c r="BF3648" s="304"/>
      <c r="BG3648" s="304"/>
      <c r="BH3648" s="304"/>
      <c r="BI3648" s="304"/>
      <c r="BJ3648" s="304">
        <v>3</v>
      </c>
      <c r="BK3648" s="304" t="s">
        <v>4954</v>
      </c>
      <c r="BL3648" s="304">
        <v>3</v>
      </c>
    </row>
    <row r="3649" spans="1:64" ht="15" hidden="1" customHeight="1" x14ac:dyDescent="0.2">
      <c r="A3649" s="387" t="s">
        <v>5911</v>
      </c>
      <c r="B3649" s="304" t="s">
        <v>5965</v>
      </c>
      <c r="C3649" s="304">
        <v>100111</v>
      </c>
      <c r="D3649" s="349" t="s">
        <v>5180</v>
      </c>
      <c r="E3649" s="304" t="s">
        <v>5181</v>
      </c>
      <c r="F3649" s="304"/>
      <c r="G3649" s="324">
        <v>35.301769999999998</v>
      </c>
      <c r="H3649" s="324">
        <v>-116.80574</v>
      </c>
      <c r="I3649" s="324" t="s">
        <v>4990</v>
      </c>
      <c r="J3649" s="368">
        <f>P3649</f>
        <v>679</v>
      </c>
      <c r="K3649" s="331">
        <v>0.1</v>
      </c>
      <c r="L3649" s="304" t="str">
        <f t="shared" si="855"/>
        <v>C</v>
      </c>
      <c r="M3649" s="388">
        <v>0</v>
      </c>
      <c r="N3649" s="304"/>
      <c r="O3649" s="304" t="s">
        <v>4992</v>
      </c>
      <c r="P3649" s="304">
        <v>679</v>
      </c>
      <c r="Q3649" s="309"/>
      <c r="R3649" s="309" t="s">
        <v>4993</v>
      </c>
      <c r="S3649" s="304"/>
      <c r="T3649" s="304"/>
      <c r="U3649" s="304"/>
      <c r="V3649" s="304"/>
      <c r="W3649" s="48" t="s">
        <v>5943</v>
      </c>
      <c r="X3649" s="304" t="s">
        <v>232</v>
      </c>
      <c r="Y3649" s="366">
        <f t="shared" si="857"/>
        <v>506.6</v>
      </c>
      <c r="Z3649" s="304">
        <v>0.4</v>
      </c>
      <c r="AA3649" s="304"/>
      <c r="AB3649" s="304"/>
      <c r="AC3649" s="304"/>
      <c r="AD3649" s="366"/>
      <c r="AE3649" s="304"/>
      <c r="AF3649" s="331"/>
      <c r="AG3649" s="304"/>
      <c r="AH3649" s="410">
        <v>4.8426999999999998E-2</v>
      </c>
      <c r="AI3649" s="324"/>
      <c r="AJ3649" s="410">
        <v>484</v>
      </c>
      <c r="AK3649" s="304">
        <f t="shared" si="856"/>
        <v>425</v>
      </c>
      <c r="AL3649" s="304"/>
      <c r="AM3649" s="389">
        <f t="shared" si="860"/>
        <v>748</v>
      </c>
      <c r="AN3649" s="304">
        <v>0.4</v>
      </c>
      <c r="AO3649" s="304"/>
      <c r="AP3649" s="304" t="s">
        <v>6114</v>
      </c>
      <c r="AQ3649" s="304"/>
      <c r="AR3649" s="304">
        <v>748</v>
      </c>
      <c r="AS3649" s="304"/>
      <c r="AT3649" s="304"/>
      <c r="AU3649" s="304"/>
      <c r="AV3649" s="304"/>
      <c r="AW3649" s="304"/>
      <c r="AX3649" s="304">
        <v>40</v>
      </c>
      <c r="AY3649" s="304">
        <v>-999</v>
      </c>
      <c r="AZ3649" s="304">
        <v>220</v>
      </c>
      <c r="BA3649" s="304">
        <v>-999</v>
      </c>
      <c r="BB3649" s="304">
        <v>-999</v>
      </c>
      <c r="BC3649" s="304">
        <v>-999</v>
      </c>
      <c r="BD3649" s="304"/>
      <c r="BE3649" s="304"/>
      <c r="BF3649" s="304"/>
      <c r="BG3649" s="304"/>
      <c r="BH3649" s="304"/>
      <c r="BI3649" s="304"/>
      <c r="BJ3649" s="304">
        <v>4</v>
      </c>
      <c r="BK3649" s="304" t="s">
        <v>4954</v>
      </c>
      <c r="BL3649" s="304">
        <v>4</v>
      </c>
    </row>
    <row r="3650" spans="1:64" ht="15" hidden="1" customHeight="1" x14ac:dyDescent="0.2">
      <c r="A3650" s="387" t="s">
        <v>5911</v>
      </c>
      <c r="B3650" s="304" t="s">
        <v>5965</v>
      </c>
      <c r="C3650" s="304">
        <v>100112</v>
      </c>
      <c r="D3650" s="349" t="s">
        <v>5182</v>
      </c>
      <c r="E3650" s="304" t="s">
        <v>5183</v>
      </c>
      <c r="F3650" s="304"/>
      <c r="G3650" s="324">
        <v>34.366219999999998</v>
      </c>
      <c r="H3650" s="324">
        <v>-116.61266000000001</v>
      </c>
      <c r="I3650" s="324" t="s">
        <v>4990</v>
      </c>
      <c r="J3650" s="368">
        <f>P3650</f>
        <v>388</v>
      </c>
      <c r="K3650" s="331">
        <v>0.1</v>
      </c>
      <c r="L3650" s="304" t="str">
        <f t="shared" si="855"/>
        <v>C</v>
      </c>
      <c r="M3650" s="388">
        <v>0</v>
      </c>
      <c r="N3650" s="304"/>
      <c r="O3650" s="304" t="s">
        <v>4992</v>
      </c>
      <c r="P3650" s="304">
        <v>388</v>
      </c>
      <c r="Q3650" s="309"/>
      <c r="R3650" s="309" t="s">
        <v>4993</v>
      </c>
      <c r="S3650" s="304"/>
      <c r="T3650" s="304"/>
      <c r="U3650" s="304"/>
      <c r="V3650" s="304"/>
      <c r="W3650" s="48" t="s">
        <v>5943</v>
      </c>
      <c r="X3650" s="304" t="s">
        <v>232</v>
      </c>
      <c r="Y3650" s="366">
        <f t="shared" si="857"/>
        <v>506.6</v>
      </c>
      <c r="Z3650" s="304">
        <v>0.4</v>
      </c>
      <c r="AA3650" s="304"/>
      <c r="AB3650" s="304"/>
      <c r="AC3650" s="304"/>
      <c r="AD3650" s="366"/>
      <c r="AE3650" s="304"/>
      <c r="AF3650" s="331"/>
      <c r="AG3650" s="304"/>
      <c r="AH3650" s="410">
        <v>2.8109599999999998E-2</v>
      </c>
      <c r="AI3650" s="324"/>
      <c r="AJ3650" s="410">
        <v>401</v>
      </c>
      <c r="AK3650" s="304">
        <f t="shared" si="856"/>
        <v>425</v>
      </c>
      <c r="AL3650" s="304"/>
      <c r="AM3650" s="389">
        <f t="shared" si="860"/>
        <v>8.2880599999999998</v>
      </c>
      <c r="AN3650" s="363">
        <v>0.25</v>
      </c>
      <c r="AO3650" s="304"/>
      <c r="AP3650" s="304" t="s">
        <v>4979</v>
      </c>
      <c r="AQ3650" s="304"/>
      <c r="AR3650" s="304">
        <v>354</v>
      </c>
      <c r="AS3650" s="304"/>
      <c r="AT3650" s="304">
        <v>8.2880599999999998</v>
      </c>
      <c r="AU3650" s="304"/>
      <c r="AV3650" s="304"/>
      <c r="AW3650" s="304"/>
      <c r="AX3650" s="304">
        <v>60</v>
      </c>
      <c r="AY3650" s="304">
        <v>-999</v>
      </c>
      <c r="AZ3650" s="304">
        <v>240</v>
      </c>
      <c r="BA3650" s="304">
        <v>-999</v>
      </c>
      <c r="BB3650" s="304">
        <v>-999</v>
      </c>
      <c r="BC3650" s="304">
        <v>-999</v>
      </c>
      <c r="BD3650" s="304"/>
      <c r="BE3650" s="304"/>
      <c r="BF3650" s="304"/>
      <c r="BG3650" s="304"/>
      <c r="BH3650" s="304"/>
      <c r="BI3650" s="304"/>
      <c r="BJ3650" s="304">
        <v>4</v>
      </c>
      <c r="BK3650" s="304" t="s">
        <v>4954</v>
      </c>
      <c r="BL3650" s="304">
        <v>4</v>
      </c>
    </row>
    <row r="3651" spans="1:64" ht="15" hidden="1" customHeight="1" x14ac:dyDescent="0.2">
      <c r="A3651" s="387" t="s">
        <v>5911</v>
      </c>
      <c r="B3651" s="304" t="s">
        <v>5965</v>
      </c>
      <c r="C3651" s="304">
        <v>100113</v>
      </c>
      <c r="D3651" s="349" t="s">
        <v>5184</v>
      </c>
      <c r="E3651" s="304" t="s">
        <v>5185</v>
      </c>
      <c r="F3651" s="304"/>
      <c r="G3651" s="324">
        <v>34.150370000000002</v>
      </c>
      <c r="H3651" s="324">
        <v>-118.10156000000001</v>
      </c>
      <c r="I3651" s="324" t="s">
        <v>4990</v>
      </c>
      <c r="J3651" s="368">
        <f>EXP(0.44*LN('V032'!AM3651)+0.33*LN('V032'!Y3651)+0.25*LN('V032'!AJ3651))</f>
        <v>479.54565737227051</v>
      </c>
      <c r="K3651" s="331">
        <f>SQRT(0.44*AN3651^2+0.3*Z3651^2+0.25*AL3651^2)</f>
        <v>0.34889110048839023</v>
      </c>
      <c r="L3651" s="304" t="str">
        <f t="shared" si="855"/>
        <v>C</v>
      </c>
      <c r="M3651" s="388" t="s">
        <v>6095</v>
      </c>
      <c r="N3651" s="304"/>
      <c r="O3651" s="304"/>
      <c r="P3651" s="304"/>
      <c r="Q3651" s="309"/>
      <c r="R3651" s="309"/>
      <c r="S3651" s="304"/>
      <c r="T3651" s="304"/>
      <c r="U3651" s="304"/>
      <c r="V3651" s="304"/>
      <c r="W3651" s="48" t="s">
        <v>5943</v>
      </c>
      <c r="X3651" s="304" t="s">
        <v>232</v>
      </c>
      <c r="Y3651" s="366">
        <f t="shared" si="857"/>
        <v>506.6</v>
      </c>
      <c r="Z3651" s="304">
        <v>0.4</v>
      </c>
      <c r="AA3651" s="304"/>
      <c r="AB3651" s="304"/>
      <c r="AC3651" s="304"/>
      <c r="AD3651" s="366"/>
      <c r="AE3651" s="304"/>
      <c r="AF3651" s="331"/>
      <c r="AG3651" s="304"/>
      <c r="AH3651" s="410">
        <v>2.71512E-2</v>
      </c>
      <c r="AI3651" s="309">
        <v>0</v>
      </c>
      <c r="AJ3651" s="410">
        <v>397</v>
      </c>
      <c r="AK3651" s="304">
        <f t="shared" si="856"/>
        <v>425</v>
      </c>
      <c r="AL3651" s="363">
        <v>0.43</v>
      </c>
      <c r="AM3651" s="389">
        <f t="shared" si="860"/>
        <v>387</v>
      </c>
      <c r="AN3651" s="363">
        <v>0.25</v>
      </c>
      <c r="AO3651" s="304"/>
      <c r="AP3651" s="304" t="s">
        <v>1600</v>
      </c>
      <c r="AQ3651" s="304"/>
      <c r="AR3651" s="304">
        <v>387</v>
      </c>
      <c r="AS3651" s="304"/>
      <c r="AT3651" s="312"/>
      <c r="AU3651" s="304"/>
      <c r="AV3651" s="304"/>
      <c r="AW3651" s="304"/>
      <c r="AX3651" s="304">
        <v>80</v>
      </c>
      <c r="AY3651" s="304">
        <v>-999</v>
      </c>
      <c r="AZ3651" s="304">
        <v>1000</v>
      </c>
      <c r="BA3651" s="304">
        <v>320</v>
      </c>
      <c r="BB3651" s="304">
        <v>-999</v>
      </c>
      <c r="BC3651" s="304">
        <v>1520</v>
      </c>
      <c r="BD3651" s="304"/>
      <c r="BE3651" s="304"/>
      <c r="BF3651" s="304"/>
      <c r="BG3651" s="304"/>
      <c r="BH3651" s="304"/>
      <c r="BI3651" s="304"/>
      <c r="BJ3651" s="304">
        <v>3</v>
      </c>
      <c r="BK3651" s="304" t="s">
        <v>4954</v>
      </c>
      <c r="BL3651" s="304">
        <v>3</v>
      </c>
    </row>
    <row r="3652" spans="1:64" ht="15" hidden="1" customHeight="1" x14ac:dyDescent="0.2">
      <c r="A3652" s="387" t="s">
        <v>5911</v>
      </c>
      <c r="B3652" s="304" t="s">
        <v>5965</v>
      </c>
      <c r="C3652" s="304">
        <v>100114</v>
      </c>
      <c r="D3652" s="349" t="s">
        <v>5186</v>
      </c>
      <c r="E3652" s="304" t="s">
        <v>5187</v>
      </c>
      <c r="F3652" s="304"/>
      <c r="G3652" s="324">
        <v>34.990600000000001</v>
      </c>
      <c r="H3652" s="324">
        <v>-118.34156</v>
      </c>
      <c r="I3652" s="324" t="s">
        <v>232</v>
      </c>
      <c r="J3652" s="368">
        <f>P3652</f>
        <v>378</v>
      </c>
      <c r="K3652" s="331">
        <v>0.1</v>
      </c>
      <c r="L3652" s="304" t="str">
        <f t="shared" ref="L3652:L3715" si="871">IF(J3652&lt;180,"E",IF(AND(J3652&gt;=180,J3652&lt;360),"D",IF(AND(J3652&gt;=360,J3652&lt;760),"C",IF(AND(J3652&gt;=760,J3652&lt;1500),"B",IF(J3652&gt;=1500,"A","-")))))</f>
        <v>C</v>
      </c>
      <c r="M3652" s="388">
        <v>0</v>
      </c>
      <c r="N3652" s="304"/>
      <c r="O3652" s="304">
        <v>35</v>
      </c>
      <c r="P3652" s="304">
        <v>378</v>
      </c>
      <c r="Q3652" s="309"/>
      <c r="R3652" s="309" t="s">
        <v>4993</v>
      </c>
      <c r="S3652" s="304"/>
      <c r="T3652" s="304"/>
      <c r="U3652" s="304"/>
      <c r="V3652" s="304"/>
      <c r="W3652" s="48" t="s">
        <v>4991</v>
      </c>
      <c r="X3652" s="304">
        <v>-999</v>
      </c>
      <c r="Y3652" s="366" t="str">
        <f t="shared" si="857"/>
        <v>-</v>
      </c>
      <c r="Z3652" s="304"/>
      <c r="AA3652" s="304"/>
      <c r="AB3652" s="304"/>
      <c r="AC3652" s="304"/>
      <c r="AD3652" s="366"/>
      <c r="AE3652" s="304"/>
      <c r="AF3652" s="331"/>
      <c r="AG3652" s="304"/>
      <c r="AH3652" s="410">
        <v>5.7634600000000001E-2</v>
      </c>
      <c r="AI3652" s="324"/>
      <c r="AJ3652" s="410">
        <v>510</v>
      </c>
      <c r="AK3652" s="304">
        <f t="shared" ref="AK3652:AK3707" si="872">IF(AJ3652&lt;=180,180,IF(AND(AJ3652&gt;180,AJ3652&lt;240),210,IF(AND(AJ3652&gt;=240,AJ3652&lt;300),270,IF(AND(AJ3652&gt;=300,AJ3652&lt;360),270,IF(AND(AJ3652&gt;=360,AJ3652&lt;490),425,IF(AND(AJ3652&gt;=490,AJ3652&lt;620),555,IF(AND(AJ3652&gt;=620,AJ3652&lt;760),690,IF(AJ3652&gt;=760,760,"Error"))))))))</f>
        <v>555</v>
      </c>
      <c r="AL3652" s="304"/>
      <c r="AM3652" s="389">
        <f t="shared" si="860"/>
        <v>387</v>
      </c>
      <c r="AN3652" s="363">
        <v>0.25</v>
      </c>
      <c r="AO3652" s="304"/>
      <c r="AP3652" s="304" t="s">
        <v>1600</v>
      </c>
      <c r="AQ3652" s="304"/>
      <c r="AR3652" s="304">
        <v>387</v>
      </c>
      <c r="AS3652" s="304"/>
      <c r="AT3652" s="304"/>
      <c r="AU3652" s="304"/>
      <c r="AV3652" s="304"/>
      <c r="AW3652" s="304"/>
      <c r="AX3652" s="304">
        <v>60</v>
      </c>
      <c r="AY3652" s="304">
        <v>-999</v>
      </c>
      <c r="AZ3652" s="304">
        <v>260</v>
      </c>
      <c r="BA3652" s="304">
        <v>-999</v>
      </c>
      <c r="BB3652" s="304">
        <v>-999</v>
      </c>
      <c r="BC3652" s="304">
        <v>-999</v>
      </c>
      <c r="BD3652" s="304"/>
      <c r="BE3652" s="304"/>
      <c r="BF3652" s="304"/>
      <c r="BG3652" s="304"/>
      <c r="BH3652" s="304"/>
      <c r="BI3652" s="304"/>
      <c r="BJ3652" s="304">
        <v>4</v>
      </c>
      <c r="BK3652" s="304" t="s">
        <v>4954</v>
      </c>
      <c r="BL3652" s="304">
        <v>4</v>
      </c>
    </row>
    <row r="3653" spans="1:64" ht="15" hidden="1" customHeight="1" x14ac:dyDescent="0.2">
      <c r="A3653" s="387" t="s">
        <v>5911</v>
      </c>
      <c r="B3653" s="304" t="s">
        <v>5965</v>
      </c>
      <c r="C3653" s="304">
        <v>100115</v>
      </c>
      <c r="D3653" s="349" t="s">
        <v>5188</v>
      </c>
      <c r="E3653" s="304" t="s">
        <v>5189</v>
      </c>
      <c r="F3653" s="304"/>
      <c r="G3653" s="324">
        <v>34.614620000000002</v>
      </c>
      <c r="H3653" s="324">
        <v>-118.29104</v>
      </c>
      <c r="I3653" s="324" t="s">
        <v>4990</v>
      </c>
      <c r="J3653" s="368">
        <f>P3653</f>
        <v>505</v>
      </c>
      <c r="K3653" s="331">
        <v>0.1</v>
      </c>
      <c r="L3653" s="304" t="str">
        <f t="shared" si="871"/>
        <v>C</v>
      </c>
      <c r="M3653" s="388">
        <v>0</v>
      </c>
      <c r="N3653" s="304"/>
      <c r="O3653" s="304" t="s">
        <v>4992</v>
      </c>
      <c r="P3653" s="304">
        <v>505</v>
      </c>
      <c r="Q3653" s="309"/>
      <c r="R3653" s="309" t="s">
        <v>4993</v>
      </c>
      <c r="S3653" s="304"/>
      <c r="T3653" s="304"/>
      <c r="U3653" s="304"/>
      <c r="V3653" s="304"/>
      <c r="W3653" s="48" t="s">
        <v>5943</v>
      </c>
      <c r="X3653" s="304" t="s">
        <v>232</v>
      </c>
      <c r="Y3653" s="366">
        <f t="shared" ref="Y3653:Y3716" si="873">IF(X3653="A",506.6,IF(X3653="B",424.8,IF(X3653="C",338.6,IF(X3653="D",274.5,IF(X3653="E",181.5,"-")))))</f>
        <v>506.6</v>
      </c>
      <c r="Z3653" s="304">
        <v>0.4</v>
      </c>
      <c r="AA3653" s="304"/>
      <c r="AB3653" s="304"/>
      <c r="AC3653" s="304"/>
      <c r="AD3653" s="366"/>
      <c r="AE3653" s="304"/>
      <c r="AF3653" s="331"/>
      <c r="AG3653" s="304"/>
      <c r="AH3653" s="410">
        <v>3.5888700000000003E-2</v>
      </c>
      <c r="AI3653" s="324"/>
      <c r="AJ3653" s="410">
        <v>433</v>
      </c>
      <c r="AK3653" s="304">
        <f t="shared" si="872"/>
        <v>425</v>
      </c>
      <c r="AL3653" s="304"/>
      <c r="AM3653" s="389">
        <f t="shared" si="860"/>
        <v>10.896100000000001</v>
      </c>
      <c r="AN3653" s="363">
        <v>0.25</v>
      </c>
      <c r="AO3653" s="304"/>
      <c r="AP3653" s="304" t="s">
        <v>4979</v>
      </c>
      <c r="AQ3653" s="304"/>
      <c r="AR3653" s="304">
        <v>354</v>
      </c>
      <c r="AS3653" s="304"/>
      <c r="AT3653" s="304">
        <v>10.896100000000001</v>
      </c>
      <c r="AU3653" s="304"/>
      <c r="AV3653" s="304"/>
      <c r="AW3653" s="304"/>
      <c r="AX3653" s="304">
        <v>60</v>
      </c>
      <c r="AY3653" s="304">
        <v>-999</v>
      </c>
      <c r="AZ3653" s="304">
        <v>240</v>
      </c>
      <c r="BA3653" s="304">
        <v>-999</v>
      </c>
      <c r="BB3653" s="304">
        <v>-999</v>
      </c>
      <c r="BC3653" s="304">
        <v>-999</v>
      </c>
      <c r="BD3653" s="304"/>
      <c r="BE3653" s="304"/>
      <c r="BF3653" s="304"/>
      <c r="BG3653" s="304"/>
      <c r="BH3653" s="304"/>
      <c r="BI3653" s="304"/>
      <c r="BJ3653" s="304">
        <v>4</v>
      </c>
      <c r="BK3653" s="304" t="s">
        <v>4954</v>
      </c>
      <c r="BL3653" s="304">
        <v>4</v>
      </c>
    </row>
    <row r="3654" spans="1:64" ht="15" hidden="1" customHeight="1" x14ac:dyDescent="0.2">
      <c r="A3654" s="387" t="s">
        <v>5911</v>
      </c>
      <c r="B3654" s="304" t="s">
        <v>5965</v>
      </c>
      <c r="C3654" s="304">
        <v>100116</v>
      </c>
      <c r="D3654" s="349" t="s">
        <v>5190</v>
      </c>
      <c r="E3654" s="304" t="s">
        <v>5191</v>
      </c>
      <c r="F3654" s="304"/>
      <c r="G3654" s="324">
        <v>34.305289999999999</v>
      </c>
      <c r="H3654" s="324">
        <v>-118.48805</v>
      </c>
      <c r="I3654" s="324" t="s">
        <v>4990</v>
      </c>
      <c r="J3654" s="368">
        <f>EXP(0.44*LN('V032'!AM3654)+0.33*LN('V032'!Y3654)+0.25*LN('V032'!AJ3654))</f>
        <v>448.14946372502374</v>
      </c>
      <c r="K3654" s="331">
        <f>SQRT(0.44*AN3654^2+0.3*Z3654^2+0.25*AL3654^2)</f>
        <v>0.34889110048839023</v>
      </c>
      <c r="L3654" s="304" t="str">
        <f t="shared" si="871"/>
        <v>C</v>
      </c>
      <c r="M3654" s="388" t="s">
        <v>6095</v>
      </c>
      <c r="N3654" s="304"/>
      <c r="O3654" s="304"/>
      <c r="P3654" s="304"/>
      <c r="Q3654" s="309"/>
      <c r="R3654" s="309"/>
      <c r="S3654" s="304"/>
      <c r="T3654" s="304"/>
      <c r="U3654" s="304"/>
      <c r="V3654" s="304"/>
      <c r="W3654" s="48" t="s">
        <v>5943</v>
      </c>
      <c r="X3654" s="304" t="s">
        <v>232</v>
      </c>
      <c r="Y3654" s="366">
        <f t="shared" si="873"/>
        <v>506.6</v>
      </c>
      <c r="Z3654" s="304">
        <v>0.4</v>
      </c>
      <c r="AA3654" s="304"/>
      <c r="AB3654" s="304"/>
      <c r="AC3654" s="304"/>
      <c r="AD3654" s="366"/>
      <c r="AE3654" s="304"/>
      <c r="AF3654" s="331"/>
      <c r="AG3654" s="304"/>
      <c r="AH3654" s="410">
        <v>1.7474900000000002E-2</v>
      </c>
      <c r="AI3654" s="309">
        <v>9.5268599999999995E-2</v>
      </c>
      <c r="AJ3654" s="410">
        <v>356</v>
      </c>
      <c r="AK3654" s="304">
        <f t="shared" si="872"/>
        <v>270</v>
      </c>
      <c r="AL3654" s="363">
        <v>0.43</v>
      </c>
      <c r="AM3654" s="389">
        <f t="shared" si="860"/>
        <v>353</v>
      </c>
      <c r="AN3654" s="363">
        <v>0.25</v>
      </c>
      <c r="AO3654" s="304"/>
      <c r="AP3654" s="304" t="s">
        <v>4980</v>
      </c>
      <c r="AQ3654" s="304"/>
      <c r="AR3654" s="304">
        <v>349</v>
      </c>
      <c r="AS3654" s="304"/>
      <c r="AT3654" s="309">
        <v>353</v>
      </c>
      <c r="AU3654" s="304"/>
      <c r="AV3654" s="304"/>
      <c r="AW3654" s="304"/>
      <c r="AX3654" s="304">
        <v>840</v>
      </c>
      <c r="AY3654" s="304">
        <v>-999</v>
      </c>
      <c r="AZ3654" s="304">
        <v>4540</v>
      </c>
      <c r="BA3654" s="304">
        <v>320</v>
      </c>
      <c r="BB3654" s="304">
        <v>-999</v>
      </c>
      <c r="BC3654" s="304">
        <v>5480</v>
      </c>
      <c r="BD3654" s="304"/>
      <c r="BE3654" s="304"/>
      <c r="BF3654" s="304"/>
      <c r="BG3654" s="304"/>
      <c r="BH3654" s="304"/>
      <c r="BI3654" s="304"/>
      <c r="BJ3654" s="304">
        <v>3</v>
      </c>
      <c r="BK3654" s="304" t="s">
        <v>4954</v>
      </c>
      <c r="BL3654" s="304">
        <v>3</v>
      </c>
    </row>
    <row r="3655" spans="1:64" ht="15" hidden="1" customHeight="1" x14ac:dyDescent="0.2">
      <c r="A3655" s="387" t="s">
        <v>5911</v>
      </c>
      <c r="B3655" s="304" t="s">
        <v>5965</v>
      </c>
      <c r="C3655" s="304">
        <v>100117</v>
      </c>
      <c r="D3655" s="349" t="s">
        <v>5192</v>
      </c>
      <c r="E3655" s="304" t="s">
        <v>5193</v>
      </c>
      <c r="F3655" s="304"/>
      <c r="G3655" s="324">
        <v>35.47954</v>
      </c>
      <c r="H3655" s="324">
        <v>-117.68212</v>
      </c>
      <c r="I3655" s="324" t="s">
        <v>4990</v>
      </c>
      <c r="J3655" s="368">
        <f>P3655</f>
        <v>511</v>
      </c>
      <c r="K3655" s="331">
        <v>0.1</v>
      </c>
      <c r="L3655" s="304" t="str">
        <f t="shared" si="871"/>
        <v>C</v>
      </c>
      <c r="M3655" s="388">
        <v>0</v>
      </c>
      <c r="N3655" s="304"/>
      <c r="O3655" s="304" t="s">
        <v>4992</v>
      </c>
      <c r="P3655" s="304">
        <v>511</v>
      </c>
      <c r="Q3655" s="309"/>
      <c r="R3655" s="309" t="s">
        <v>4993</v>
      </c>
      <c r="S3655" s="304"/>
      <c r="T3655" s="304"/>
      <c r="U3655" s="304"/>
      <c r="V3655" s="304"/>
      <c r="W3655" s="48" t="s">
        <v>5943</v>
      </c>
      <c r="X3655" s="304" t="s">
        <v>232</v>
      </c>
      <c r="Y3655" s="366">
        <f t="shared" si="873"/>
        <v>506.6</v>
      </c>
      <c r="Z3655" s="304">
        <v>0.4</v>
      </c>
      <c r="AA3655" s="304"/>
      <c r="AB3655" s="304"/>
      <c r="AC3655" s="304"/>
      <c r="AD3655" s="366"/>
      <c r="AE3655" s="304"/>
      <c r="AF3655" s="331"/>
      <c r="AG3655" s="304"/>
      <c r="AH3655" s="410">
        <v>6.9635799999999998E-2</v>
      </c>
      <c r="AI3655" s="324"/>
      <c r="AJ3655" s="410">
        <v>541</v>
      </c>
      <c r="AK3655" s="304">
        <f t="shared" si="872"/>
        <v>555</v>
      </c>
      <c r="AL3655" s="304"/>
      <c r="AM3655" s="389">
        <f t="shared" si="860"/>
        <v>748</v>
      </c>
      <c r="AN3655" s="304">
        <v>0.4</v>
      </c>
      <c r="AO3655" s="304"/>
      <c r="AP3655" s="304" t="s">
        <v>6114</v>
      </c>
      <c r="AQ3655" s="304"/>
      <c r="AR3655" s="304">
        <v>748</v>
      </c>
      <c r="AS3655" s="304"/>
      <c r="AT3655" s="304"/>
      <c r="AU3655" s="304"/>
      <c r="AV3655" s="304"/>
      <c r="AW3655" s="304"/>
      <c r="AX3655" s="304">
        <v>40</v>
      </c>
      <c r="AY3655" s="304">
        <v>-999</v>
      </c>
      <c r="AZ3655" s="304">
        <v>200</v>
      </c>
      <c r="BA3655" s="304">
        <v>-999</v>
      </c>
      <c r="BB3655" s="304">
        <v>-999</v>
      </c>
      <c r="BC3655" s="304">
        <v>-999</v>
      </c>
      <c r="BD3655" s="304"/>
      <c r="BE3655" s="304"/>
      <c r="BF3655" s="304"/>
      <c r="BG3655" s="304"/>
      <c r="BH3655" s="304"/>
      <c r="BI3655" s="304"/>
      <c r="BJ3655" s="304">
        <v>4</v>
      </c>
      <c r="BK3655" s="304" t="s">
        <v>4954</v>
      </c>
      <c r="BL3655" s="304">
        <v>4</v>
      </c>
    </row>
    <row r="3656" spans="1:64" ht="15" hidden="1" customHeight="1" x14ac:dyDescent="0.2">
      <c r="A3656" s="387" t="s">
        <v>5911</v>
      </c>
      <c r="B3656" s="304" t="s">
        <v>5965</v>
      </c>
      <c r="C3656" s="304">
        <v>100118</v>
      </c>
      <c r="D3656" s="349" t="s">
        <v>5194</v>
      </c>
      <c r="E3656" s="304" t="s">
        <v>5195</v>
      </c>
      <c r="F3656" s="304"/>
      <c r="G3656" s="324">
        <v>34.365600000000001</v>
      </c>
      <c r="H3656" s="324">
        <v>-117.36682999999999</v>
      </c>
      <c r="I3656" s="324" t="s">
        <v>4990</v>
      </c>
      <c r="J3656" s="368">
        <f>P3656</f>
        <v>365</v>
      </c>
      <c r="K3656" s="331">
        <v>0.1</v>
      </c>
      <c r="L3656" s="304" t="str">
        <f t="shared" si="871"/>
        <v>C</v>
      </c>
      <c r="M3656" s="388">
        <v>0</v>
      </c>
      <c r="N3656" s="304"/>
      <c r="O3656" s="304" t="s">
        <v>4992</v>
      </c>
      <c r="P3656" s="304">
        <v>365</v>
      </c>
      <c r="Q3656" s="309"/>
      <c r="R3656" s="309" t="s">
        <v>4993</v>
      </c>
      <c r="S3656" s="304"/>
      <c r="T3656" s="304"/>
      <c r="U3656" s="304"/>
      <c r="V3656" s="304"/>
      <c r="W3656" s="48" t="s">
        <v>5943</v>
      </c>
      <c r="X3656" s="304" t="s">
        <v>232</v>
      </c>
      <c r="Y3656" s="366">
        <f t="shared" si="873"/>
        <v>506.6</v>
      </c>
      <c r="Z3656" s="304">
        <v>0.4</v>
      </c>
      <c r="AA3656" s="304"/>
      <c r="AB3656" s="304"/>
      <c r="AC3656" s="304"/>
      <c r="AD3656" s="366"/>
      <c r="AE3656" s="304"/>
      <c r="AF3656" s="331"/>
      <c r="AG3656" s="304"/>
      <c r="AH3656" s="410">
        <v>4.1649400000000003E-2</v>
      </c>
      <c r="AI3656" s="324"/>
      <c r="AJ3656" s="410">
        <v>456</v>
      </c>
      <c r="AK3656" s="304">
        <f t="shared" si="872"/>
        <v>425</v>
      </c>
      <c r="AL3656" s="304"/>
      <c r="AM3656" s="389">
        <f t="shared" si="860"/>
        <v>387</v>
      </c>
      <c r="AN3656" s="363">
        <v>0.25</v>
      </c>
      <c r="AO3656" s="304"/>
      <c r="AP3656" s="304" t="s">
        <v>1600</v>
      </c>
      <c r="AQ3656" s="304"/>
      <c r="AR3656" s="304">
        <v>387</v>
      </c>
      <c r="AS3656" s="304"/>
      <c r="AT3656" s="304"/>
      <c r="AU3656" s="304"/>
      <c r="AV3656" s="304"/>
      <c r="AW3656" s="304"/>
      <c r="AX3656" s="304">
        <v>60</v>
      </c>
      <c r="AY3656" s="304">
        <v>-999</v>
      </c>
      <c r="AZ3656" s="304">
        <v>260</v>
      </c>
      <c r="BA3656" s="304">
        <v>-999</v>
      </c>
      <c r="BB3656" s="304">
        <v>-999</v>
      </c>
      <c r="BC3656" s="304">
        <v>-999</v>
      </c>
      <c r="BD3656" s="304"/>
      <c r="BE3656" s="304"/>
      <c r="BF3656" s="304"/>
      <c r="BG3656" s="304"/>
      <c r="BH3656" s="304"/>
      <c r="BI3656" s="304"/>
      <c r="BJ3656" s="304">
        <v>4</v>
      </c>
      <c r="BK3656" s="304" t="s">
        <v>4954</v>
      </c>
      <c r="BL3656" s="304">
        <v>4</v>
      </c>
    </row>
    <row r="3657" spans="1:64" ht="15" hidden="1" customHeight="1" x14ac:dyDescent="0.2">
      <c r="A3657" s="387" t="s">
        <v>5911</v>
      </c>
      <c r="B3657" s="304" t="s">
        <v>5965</v>
      </c>
      <c r="C3657" s="304">
        <v>100119</v>
      </c>
      <c r="D3657" s="349" t="s">
        <v>5196</v>
      </c>
      <c r="E3657" s="304" t="s">
        <v>5197</v>
      </c>
      <c r="F3657" s="304"/>
      <c r="G3657" s="324">
        <v>34.22645</v>
      </c>
      <c r="H3657" s="324">
        <v>-116.04073</v>
      </c>
      <c r="I3657" s="324" t="s">
        <v>4990</v>
      </c>
      <c r="J3657" s="368">
        <f>P3657</f>
        <v>1188</v>
      </c>
      <c r="K3657" s="331">
        <v>0.1</v>
      </c>
      <c r="L3657" s="304" t="str">
        <f t="shared" si="871"/>
        <v>B</v>
      </c>
      <c r="M3657" s="388">
        <v>0</v>
      </c>
      <c r="N3657" s="304"/>
      <c r="O3657" s="304" t="s">
        <v>4992</v>
      </c>
      <c r="P3657" s="304">
        <v>1188</v>
      </c>
      <c r="Q3657" s="309"/>
      <c r="R3657" s="309" t="s">
        <v>4993</v>
      </c>
      <c r="S3657" s="304"/>
      <c r="T3657" s="304"/>
      <c r="U3657" s="304"/>
      <c r="V3657" s="304"/>
      <c r="W3657" s="48" t="s">
        <v>5943</v>
      </c>
      <c r="X3657" s="304" t="s">
        <v>232</v>
      </c>
      <c r="Y3657" s="366">
        <f t="shared" si="873"/>
        <v>506.6</v>
      </c>
      <c r="Z3657" s="304">
        <v>0.4</v>
      </c>
      <c r="AA3657" s="304"/>
      <c r="AB3657" s="304"/>
      <c r="AC3657" s="304"/>
      <c r="AD3657" s="366"/>
      <c r="AE3657" s="304"/>
      <c r="AF3657" s="331"/>
      <c r="AG3657" s="304"/>
      <c r="AH3657" s="410">
        <v>3.43556E-2</v>
      </c>
      <c r="AI3657" s="324"/>
      <c r="AJ3657" s="410">
        <v>426</v>
      </c>
      <c r="AK3657" s="304">
        <f t="shared" si="872"/>
        <v>425</v>
      </c>
      <c r="AL3657" s="304"/>
      <c r="AM3657" s="389">
        <f t="shared" ref="AM3657:AM3720" si="874">IF(AT3657&lt;&gt;"",AT3657,IF(AND(AT3657="",AR3657=""),"",AR3657))</f>
        <v>748</v>
      </c>
      <c r="AN3657" s="304">
        <v>0.4</v>
      </c>
      <c r="AO3657" s="304"/>
      <c r="AP3657" s="304" t="s">
        <v>6114</v>
      </c>
      <c r="AQ3657" s="304"/>
      <c r="AR3657" s="304">
        <v>748</v>
      </c>
      <c r="AS3657" s="304"/>
      <c r="AT3657" s="304"/>
      <c r="AU3657" s="304"/>
      <c r="AV3657" s="304"/>
      <c r="AW3657" s="304"/>
      <c r="AX3657" s="304">
        <v>2</v>
      </c>
      <c r="AY3657" s="304">
        <v>-999</v>
      </c>
      <c r="AZ3657" s="304">
        <v>260</v>
      </c>
      <c r="BA3657" s="304">
        <v>2</v>
      </c>
      <c r="BB3657" s="304">
        <v>-999</v>
      </c>
      <c r="BC3657" s="304">
        <v>-999</v>
      </c>
      <c r="BD3657" s="304"/>
      <c r="BE3657" s="304"/>
      <c r="BF3657" s="304"/>
      <c r="BG3657" s="304"/>
      <c r="BH3657" s="304"/>
      <c r="BI3657" s="304"/>
      <c r="BJ3657" s="304">
        <v>0</v>
      </c>
      <c r="BK3657" s="304" t="s">
        <v>4954</v>
      </c>
      <c r="BL3657" s="304">
        <v>4</v>
      </c>
    </row>
    <row r="3658" spans="1:64" ht="15" hidden="1" customHeight="1" x14ac:dyDescent="0.2">
      <c r="A3658" s="387" t="s">
        <v>5911</v>
      </c>
      <c r="B3658" s="304" t="s">
        <v>5965</v>
      </c>
      <c r="C3658" s="304">
        <v>100120</v>
      </c>
      <c r="D3658" s="349" t="s">
        <v>5198</v>
      </c>
      <c r="E3658" s="304" t="s">
        <v>5199</v>
      </c>
      <c r="F3658" s="304"/>
      <c r="G3658" s="324">
        <v>34.280850000000001</v>
      </c>
      <c r="H3658" s="324">
        <v>-118.9049</v>
      </c>
      <c r="I3658" s="324" t="s">
        <v>4990</v>
      </c>
      <c r="J3658" s="368">
        <f>EXP(0.44*LN('V032'!AM3658)+0.33*LN('V032'!Y3658)+0.25*LN('V032'!AJ3658))</f>
        <v>433.95676793382347</v>
      </c>
      <c r="K3658" s="331">
        <f t="shared" ref="K3658:K3659" si="875">SQRT(0.44*AN3658^2+0.3*Z3658^2+0.25*AL3658^2)</f>
        <v>0.34889110048839023</v>
      </c>
      <c r="L3658" s="304" t="str">
        <f t="shared" si="871"/>
        <v>C</v>
      </c>
      <c r="M3658" s="388" t="s">
        <v>6095</v>
      </c>
      <c r="N3658" s="304"/>
      <c r="O3658" s="304"/>
      <c r="P3658" s="304"/>
      <c r="Q3658" s="309"/>
      <c r="R3658" s="309"/>
      <c r="S3658" s="304"/>
      <c r="T3658" s="304"/>
      <c r="U3658" s="304"/>
      <c r="V3658" s="304"/>
      <c r="W3658" s="48" t="s">
        <v>5943</v>
      </c>
      <c r="X3658" s="304" t="s">
        <v>232</v>
      </c>
      <c r="Y3658" s="366">
        <f t="shared" si="873"/>
        <v>506.6</v>
      </c>
      <c r="Z3658" s="304">
        <v>0.4</v>
      </c>
      <c r="AA3658" s="304"/>
      <c r="AB3658" s="304"/>
      <c r="AC3658" s="304"/>
      <c r="AD3658" s="366"/>
      <c r="AE3658" s="304"/>
      <c r="AF3658" s="331"/>
      <c r="AG3658" s="304"/>
      <c r="AH3658" s="410">
        <v>1.1779299999999999E-2</v>
      </c>
      <c r="AI3658" s="309">
        <v>6.7509899999999998E-2</v>
      </c>
      <c r="AJ3658" s="410">
        <v>313</v>
      </c>
      <c r="AK3658" s="304">
        <f t="shared" si="872"/>
        <v>270</v>
      </c>
      <c r="AL3658" s="363">
        <v>0.43</v>
      </c>
      <c r="AM3658" s="389">
        <f t="shared" si="874"/>
        <v>353</v>
      </c>
      <c r="AN3658" s="363">
        <v>0.25</v>
      </c>
      <c r="AO3658" s="304"/>
      <c r="AP3658" s="304" t="s">
        <v>4980</v>
      </c>
      <c r="AQ3658" s="304"/>
      <c r="AR3658" s="304">
        <v>349</v>
      </c>
      <c r="AS3658" s="304"/>
      <c r="AT3658" s="309">
        <v>353</v>
      </c>
      <c r="AU3658" s="304"/>
      <c r="AV3658" s="304"/>
      <c r="AW3658" s="304"/>
      <c r="AX3658" s="304">
        <v>820</v>
      </c>
      <c r="AY3658" s="304">
        <v>-999</v>
      </c>
      <c r="AZ3658" s="304">
        <v>4420</v>
      </c>
      <c r="BA3658" s="304">
        <v>320</v>
      </c>
      <c r="BB3658" s="304">
        <v>-999</v>
      </c>
      <c r="BC3658" s="304">
        <v>2320</v>
      </c>
      <c r="BD3658" s="304"/>
      <c r="BE3658" s="304"/>
      <c r="BF3658" s="304"/>
      <c r="BG3658" s="304"/>
      <c r="BH3658" s="304"/>
      <c r="BI3658" s="304"/>
      <c r="BJ3658" s="304">
        <v>3</v>
      </c>
      <c r="BK3658" s="304" t="s">
        <v>4954</v>
      </c>
      <c r="BL3658" s="304">
        <v>3</v>
      </c>
    </row>
    <row r="3659" spans="1:64" ht="15" hidden="1" customHeight="1" x14ac:dyDescent="0.2">
      <c r="A3659" s="387" t="s">
        <v>5911</v>
      </c>
      <c r="B3659" s="304" t="s">
        <v>5965</v>
      </c>
      <c r="C3659" s="304">
        <v>100121</v>
      </c>
      <c r="D3659" s="349" t="s">
        <v>5200</v>
      </c>
      <c r="E3659" s="304" t="s">
        <v>5201</v>
      </c>
      <c r="F3659" s="304"/>
      <c r="G3659" s="324">
        <v>34.223619999999997</v>
      </c>
      <c r="H3659" s="324">
        <v>-118.05831999999999</v>
      </c>
      <c r="I3659" s="324" t="s">
        <v>4990</v>
      </c>
      <c r="J3659" s="368">
        <f>EXP(0.44*LN('V032'!AM3659)+0.33*LN('V032'!Y3659)+0.25*LN('V032'!AJ3659))</f>
        <v>753.80603886156962</v>
      </c>
      <c r="K3659" s="331">
        <f t="shared" si="875"/>
        <v>0.40574006457336698</v>
      </c>
      <c r="L3659" s="304" t="str">
        <f t="shared" si="871"/>
        <v>C</v>
      </c>
      <c r="M3659" s="388" t="s">
        <v>6095</v>
      </c>
      <c r="N3659" s="304"/>
      <c r="O3659" s="304"/>
      <c r="P3659" s="304"/>
      <c r="Q3659" s="309"/>
      <c r="R3659" s="309"/>
      <c r="S3659" s="304"/>
      <c r="T3659" s="304"/>
      <c r="U3659" s="304"/>
      <c r="V3659" s="304"/>
      <c r="W3659" s="48" t="s">
        <v>5943</v>
      </c>
      <c r="X3659" s="304" t="s">
        <v>232</v>
      </c>
      <c r="Y3659" s="366">
        <f t="shared" si="873"/>
        <v>506.6</v>
      </c>
      <c r="Z3659" s="304">
        <v>0.4</v>
      </c>
      <c r="AA3659" s="304"/>
      <c r="AB3659" s="304"/>
      <c r="AC3659" s="304"/>
      <c r="AD3659" s="366"/>
      <c r="AE3659" s="304"/>
      <c r="AF3659" s="331"/>
      <c r="AG3659" s="304"/>
      <c r="AH3659" s="410">
        <v>0.23142599999999999</v>
      </c>
      <c r="AI3659" s="309">
        <v>0</v>
      </c>
      <c r="AJ3659" s="410">
        <v>760</v>
      </c>
      <c r="AK3659" s="304">
        <f t="shared" si="872"/>
        <v>760</v>
      </c>
      <c r="AL3659" s="363">
        <v>0.43</v>
      </c>
      <c r="AM3659" s="389">
        <f t="shared" si="874"/>
        <v>748</v>
      </c>
      <c r="AN3659" s="304">
        <v>0.4</v>
      </c>
      <c r="AO3659" s="304"/>
      <c r="AP3659" s="304" t="s">
        <v>6114</v>
      </c>
      <c r="AQ3659" s="304"/>
      <c r="AR3659" s="304">
        <v>748</v>
      </c>
      <c r="AS3659" s="304"/>
      <c r="AT3659" s="312"/>
      <c r="AU3659" s="304"/>
      <c r="AV3659" s="304"/>
      <c r="AW3659" s="304"/>
      <c r="AX3659" s="304">
        <v>40</v>
      </c>
      <c r="AY3659" s="304">
        <v>-999</v>
      </c>
      <c r="AZ3659" s="304">
        <v>280</v>
      </c>
      <c r="BA3659" s="304">
        <v>-999</v>
      </c>
      <c r="BB3659" s="304">
        <v>-999</v>
      </c>
      <c r="BC3659" s="304">
        <v>-999</v>
      </c>
      <c r="BD3659" s="304"/>
      <c r="BE3659" s="304"/>
      <c r="BF3659" s="304"/>
      <c r="BG3659" s="304"/>
      <c r="BH3659" s="304"/>
      <c r="BI3659" s="304"/>
      <c r="BJ3659" s="304">
        <v>4</v>
      </c>
      <c r="BK3659" s="304" t="s">
        <v>4954</v>
      </c>
      <c r="BL3659" s="304">
        <v>4</v>
      </c>
    </row>
    <row r="3660" spans="1:64" ht="15" hidden="1" customHeight="1" x14ac:dyDescent="0.2">
      <c r="A3660" s="387" t="s">
        <v>5911</v>
      </c>
      <c r="B3660" s="304" t="s">
        <v>5965</v>
      </c>
      <c r="C3660" s="304">
        <v>100122</v>
      </c>
      <c r="D3660" s="349" t="s">
        <v>5202</v>
      </c>
      <c r="E3660" s="304">
        <v>58211</v>
      </c>
      <c r="F3660" s="304"/>
      <c r="G3660" s="324">
        <v>37.847999999999999</v>
      </c>
      <c r="H3660" s="324">
        <v>-122.16</v>
      </c>
      <c r="I3660" s="324" t="s">
        <v>232</v>
      </c>
      <c r="J3660" s="368">
        <f>EXP(0.64*LN(AM3660)+0.36*LN(AK3660))</f>
        <v>529.05655604056767</v>
      </c>
      <c r="K3660" s="331">
        <f>SQRT(0.64*AN3660^2+0.36*AL3660^2)</f>
        <v>0.36913412196652856</v>
      </c>
      <c r="L3660" s="304" t="str">
        <f t="shared" si="871"/>
        <v>C</v>
      </c>
      <c r="M3660" s="388" t="s">
        <v>6088</v>
      </c>
      <c r="N3660" s="304"/>
      <c r="O3660" s="304"/>
      <c r="P3660" s="304"/>
      <c r="Q3660" s="309"/>
      <c r="R3660" s="309"/>
      <c r="S3660" s="304"/>
      <c r="T3660" s="304"/>
      <c r="U3660" s="304"/>
      <c r="V3660" s="304"/>
      <c r="W3660" s="48" t="s">
        <v>4991</v>
      </c>
      <c r="X3660" s="304">
        <v>-999</v>
      </c>
      <c r="Y3660" s="366" t="str">
        <f t="shared" si="873"/>
        <v>-</v>
      </c>
      <c r="Z3660" s="304"/>
      <c r="AA3660" s="304"/>
      <c r="AB3660" s="304"/>
      <c r="AC3660" s="304"/>
      <c r="AD3660" s="366"/>
      <c r="AE3660" s="304"/>
      <c r="AF3660" s="331"/>
      <c r="AG3660" s="304"/>
      <c r="AH3660" s="410">
        <v>8.4112800000000001E-2</v>
      </c>
      <c r="AI3660" s="309">
        <v>0</v>
      </c>
      <c r="AJ3660" s="410">
        <v>579</v>
      </c>
      <c r="AK3660" s="304">
        <f t="shared" si="872"/>
        <v>555</v>
      </c>
      <c r="AL3660" s="363">
        <v>0.43</v>
      </c>
      <c r="AM3660" s="389">
        <f t="shared" si="874"/>
        <v>515</v>
      </c>
      <c r="AN3660" s="304">
        <v>0.33</v>
      </c>
      <c r="AO3660" s="304"/>
      <c r="AP3660" s="304" t="s">
        <v>1710</v>
      </c>
      <c r="AQ3660" s="304"/>
      <c r="AR3660" s="304">
        <v>515</v>
      </c>
      <c r="AS3660" s="304"/>
      <c r="AT3660" s="312"/>
      <c r="AU3660" s="304"/>
      <c r="AV3660" s="304"/>
      <c r="AW3660" s="304"/>
      <c r="AX3660" s="304">
        <v>596.6</v>
      </c>
      <c r="AY3660" s="304">
        <v>1421.6</v>
      </c>
      <c r="AZ3660" s="304">
        <v>3373.5</v>
      </c>
      <c r="BA3660" s="304">
        <v>596.6</v>
      </c>
      <c r="BB3660" s="304">
        <v>1421.6</v>
      </c>
      <c r="BC3660" s="304">
        <v>3373.5</v>
      </c>
      <c r="BD3660" s="304"/>
      <c r="BE3660" s="304"/>
      <c r="BF3660" s="304"/>
      <c r="BG3660" s="304"/>
      <c r="BH3660" s="304"/>
      <c r="BI3660" s="304"/>
      <c r="BJ3660" s="304">
        <v>1</v>
      </c>
      <c r="BK3660" s="304">
        <v>1</v>
      </c>
      <c r="BL3660" s="304">
        <v>1</v>
      </c>
    </row>
    <row r="3661" spans="1:64" ht="15" hidden="1" customHeight="1" x14ac:dyDescent="0.2">
      <c r="A3661" s="387" t="s">
        <v>5911</v>
      </c>
      <c r="B3661" s="304" t="s">
        <v>5965</v>
      </c>
      <c r="C3661" s="304">
        <v>100123</v>
      </c>
      <c r="D3661" s="349" t="s">
        <v>5203</v>
      </c>
      <c r="E3661" s="304" t="s">
        <v>5204</v>
      </c>
      <c r="F3661" s="304"/>
      <c r="G3661" s="324">
        <v>39.554510000000001</v>
      </c>
      <c r="H3661" s="324">
        <v>-121.50036</v>
      </c>
      <c r="I3661" s="324" t="s">
        <v>223</v>
      </c>
      <c r="J3661" s="368">
        <f>EXP(0.44*LN('V032'!AM3661)+0.33*LN('V032'!Y3661)+0.25*LN('V032'!AJ3661))</f>
        <v>753.80603886156962</v>
      </c>
      <c r="K3661" s="331">
        <f t="shared" ref="K3661:K3662" si="876">SQRT(0.44*AN3661^2+0.3*Z3661^2+0.25*AL3661^2)</f>
        <v>0.40574006457336698</v>
      </c>
      <c r="L3661" s="304" t="str">
        <f t="shared" si="871"/>
        <v>C</v>
      </c>
      <c r="M3661" s="388" t="s">
        <v>6095</v>
      </c>
      <c r="N3661" s="304"/>
      <c r="O3661" s="304"/>
      <c r="P3661" s="304"/>
      <c r="Q3661" s="309"/>
      <c r="R3661" s="309"/>
      <c r="S3661" s="304"/>
      <c r="T3661" s="304"/>
      <c r="U3661" s="304"/>
      <c r="V3661" s="304"/>
      <c r="W3661" s="390" t="s">
        <v>4908</v>
      </c>
      <c r="X3661" s="304" t="s">
        <v>232</v>
      </c>
      <c r="Y3661" s="366">
        <f t="shared" si="873"/>
        <v>506.6</v>
      </c>
      <c r="Z3661" s="304">
        <v>0.4</v>
      </c>
      <c r="AA3661" s="304"/>
      <c r="AB3661" s="304"/>
      <c r="AC3661" s="304"/>
      <c r="AD3661" s="366"/>
      <c r="AE3661" s="304"/>
      <c r="AF3661" s="331"/>
      <c r="AG3661" s="304"/>
      <c r="AH3661" s="410">
        <v>0.11829199999999999</v>
      </c>
      <c r="AI3661" s="309">
        <v>0</v>
      </c>
      <c r="AJ3661" s="410">
        <v>760</v>
      </c>
      <c r="AK3661" s="304">
        <f t="shared" si="872"/>
        <v>760</v>
      </c>
      <c r="AL3661" s="363">
        <v>0.43</v>
      </c>
      <c r="AM3661" s="389">
        <f t="shared" si="874"/>
        <v>748</v>
      </c>
      <c r="AN3661" s="304">
        <v>0.4</v>
      </c>
      <c r="AO3661" s="304"/>
      <c r="AP3661" s="304" t="s">
        <v>6112</v>
      </c>
      <c r="AQ3661" s="304"/>
      <c r="AR3661" s="304">
        <v>748</v>
      </c>
      <c r="AS3661" s="304"/>
      <c r="AT3661" s="312"/>
      <c r="AU3661" s="304"/>
      <c r="AV3661" s="304"/>
      <c r="AW3661" s="304"/>
      <c r="AX3661" s="304">
        <v>-999</v>
      </c>
      <c r="AY3661" s="304">
        <v>-999</v>
      </c>
      <c r="AZ3661" s="304">
        <v>-999</v>
      </c>
      <c r="BA3661" s="304">
        <v>-999</v>
      </c>
      <c r="BB3661" s="304">
        <v>-999</v>
      </c>
      <c r="BC3661" s="304">
        <v>-999</v>
      </c>
      <c r="BD3661" s="304"/>
      <c r="BE3661" s="304"/>
      <c r="BF3661" s="304"/>
      <c r="BG3661" s="304"/>
      <c r="BH3661" s="304"/>
      <c r="BI3661" s="304"/>
      <c r="BJ3661" s="304" t="s">
        <v>4954</v>
      </c>
      <c r="BK3661" s="304" t="s">
        <v>4954</v>
      </c>
      <c r="BL3661" s="304" t="s">
        <v>4954</v>
      </c>
    </row>
    <row r="3662" spans="1:64" ht="15" hidden="1" customHeight="1" x14ac:dyDescent="0.2">
      <c r="A3662" s="387" t="s">
        <v>5911</v>
      </c>
      <c r="B3662" s="304" t="s">
        <v>5965</v>
      </c>
      <c r="C3662" s="304">
        <v>100124</v>
      </c>
      <c r="D3662" s="349" t="s">
        <v>5205</v>
      </c>
      <c r="E3662" s="304" t="s">
        <v>5206</v>
      </c>
      <c r="F3662" s="304"/>
      <c r="G3662" s="324">
        <v>34.441989999999997</v>
      </c>
      <c r="H3662" s="324">
        <v>-118.58215</v>
      </c>
      <c r="I3662" s="324" t="s">
        <v>4990</v>
      </c>
      <c r="J3662" s="368">
        <f>EXP(0.44*LN('V032'!AM3662)+0.33*LN('V032'!Y3662)+0.25*LN('V032'!AJ3662))</f>
        <v>527.15235138418564</v>
      </c>
      <c r="K3662" s="331">
        <f t="shared" si="876"/>
        <v>0.37701591478344787</v>
      </c>
      <c r="L3662" s="304" t="str">
        <f t="shared" si="871"/>
        <v>C</v>
      </c>
      <c r="M3662" s="388" t="s">
        <v>6095</v>
      </c>
      <c r="N3662" s="304"/>
      <c r="O3662" s="304"/>
      <c r="P3662" s="304"/>
      <c r="Q3662" s="309"/>
      <c r="R3662" s="309"/>
      <c r="S3662" s="304"/>
      <c r="T3662" s="304"/>
      <c r="U3662" s="304"/>
      <c r="V3662" s="304"/>
      <c r="W3662" s="48" t="s">
        <v>5943</v>
      </c>
      <c r="X3662" s="304" t="s">
        <v>232</v>
      </c>
      <c r="Y3662" s="366">
        <f t="shared" si="873"/>
        <v>506.6</v>
      </c>
      <c r="Z3662" s="304">
        <v>0.4</v>
      </c>
      <c r="AA3662" s="304"/>
      <c r="AB3662" s="304"/>
      <c r="AC3662" s="304"/>
      <c r="AD3662" s="366"/>
      <c r="AE3662" s="304"/>
      <c r="AF3662" s="331"/>
      <c r="AG3662" s="304"/>
      <c r="AH3662" s="410">
        <v>3.6662500000000001E-2</v>
      </c>
      <c r="AI3662" s="309">
        <v>0</v>
      </c>
      <c r="AJ3662" s="410">
        <v>436</v>
      </c>
      <c r="AK3662" s="304">
        <f t="shared" si="872"/>
        <v>425</v>
      </c>
      <c r="AL3662" s="363">
        <v>0.43</v>
      </c>
      <c r="AM3662" s="389">
        <f t="shared" si="874"/>
        <v>455</v>
      </c>
      <c r="AN3662" s="304">
        <v>0.33</v>
      </c>
      <c r="AO3662" s="304"/>
      <c r="AP3662" s="304" t="s">
        <v>2138</v>
      </c>
      <c r="AQ3662" s="304"/>
      <c r="AR3662" s="304">
        <v>455</v>
      </c>
      <c r="AS3662" s="304"/>
      <c r="AT3662" s="312"/>
      <c r="AU3662" s="304"/>
      <c r="AV3662" s="304"/>
      <c r="AW3662" s="304"/>
      <c r="AX3662" s="304">
        <v>800</v>
      </c>
      <c r="AY3662" s="304">
        <v>-999</v>
      </c>
      <c r="AZ3662" s="304">
        <v>2100</v>
      </c>
      <c r="BA3662" s="304">
        <v>320</v>
      </c>
      <c r="BB3662" s="304">
        <v>-999</v>
      </c>
      <c r="BC3662" s="304">
        <v>1820</v>
      </c>
      <c r="BD3662" s="304"/>
      <c r="BE3662" s="304"/>
      <c r="BF3662" s="304"/>
      <c r="BG3662" s="304"/>
      <c r="BH3662" s="304"/>
      <c r="BI3662" s="304"/>
      <c r="BJ3662" s="304">
        <v>3</v>
      </c>
      <c r="BK3662" s="304" t="s">
        <v>4954</v>
      </c>
      <c r="BL3662" s="304">
        <v>3</v>
      </c>
    </row>
    <row r="3663" spans="1:64" ht="15" hidden="1" customHeight="1" x14ac:dyDescent="0.2">
      <c r="A3663" s="387" t="s">
        <v>5911</v>
      </c>
      <c r="B3663" s="304" t="s">
        <v>5965</v>
      </c>
      <c r="C3663" s="304">
        <v>100125</v>
      </c>
      <c r="D3663" s="349" t="s">
        <v>5207</v>
      </c>
      <c r="E3663" s="304" t="s">
        <v>5208</v>
      </c>
      <c r="F3663" s="304">
        <v>61054</v>
      </c>
      <c r="G3663" s="324">
        <v>37.008000000000003</v>
      </c>
      <c r="H3663" s="324">
        <v>-121.28700000000001</v>
      </c>
      <c r="I3663" s="324" t="s">
        <v>214</v>
      </c>
      <c r="J3663" s="368">
        <f t="shared" ref="J3663:J3664" si="877">EXP(0.64*LN(AM3663)+0.36*LN(AK3663))</f>
        <v>671.80386264222523</v>
      </c>
      <c r="K3663" s="331">
        <f t="shared" ref="K3663:K3664" si="878">SQRT(0.64*AN3663^2+0.36*AL3663^2)</f>
        <v>0.36913412196652856</v>
      </c>
      <c r="L3663" s="304" t="str">
        <f t="shared" si="871"/>
        <v>C</v>
      </c>
      <c r="M3663" s="388" t="s">
        <v>6088</v>
      </c>
      <c r="N3663" s="304"/>
      <c r="O3663" s="304"/>
      <c r="P3663" s="304"/>
      <c r="Q3663" s="309"/>
      <c r="R3663" s="309"/>
      <c r="S3663" s="304"/>
      <c r="T3663" s="304"/>
      <c r="U3663" s="304"/>
      <c r="V3663" s="304"/>
      <c r="W3663" s="390" t="s">
        <v>4661</v>
      </c>
      <c r="X3663" s="304">
        <v>-999</v>
      </c>
      <c r="Y3663" s="366" t="str">
        <f t="shared" si="873"/>
        <v>-</v>
      </c>
      <c r="Z3663" s="304"/>
      <c r="AA3663" s="304"/>
      <c r="AB3663" s="304"/>
      <c r="AC3663" s="304"/>
      <c r="AD3663" s="366"/>
      <c r="AE3663" s="304"/>
      <c r="AF3663" s="331"/>
      <c r="AG3663" s="304"/>
      <c r="AH3663" s="410">
        <v>7.2358400000000003E-2</v>
      </c>
      <c r="AI3663" s="309">
        <v>0</v>
      </c>
      <c r="AJ3663" s="410">
        <v>548</v>
      </c>
      <c r="AK3663" s="304">
        <f t="shared" si="872"/>
        <v>555</v>
      </c>
      <c r="AL3663" s="363">
        <v>0.43</v>
      </c>
      <c r="AM3663" s="389">
        <f t="shared" si="874"/>
        <v>748</v>
      </c>
      <c r="AN3663" s="304">
        <v>0.33</v>
      </c>
      <c r="AO3663" s="304"/>
      <c r="AP3663" s="304" t="s">
        <v>6125</v>
      </c>
      <c r="AQ3663" s="304"/>
      <c r="AR3663" s="304">
        <v>748</v>
      </c>
      <c r="AS3663" s="304"/>
      <c r="AT3663" s="312"/>
      <c r="AU3663" s="304"/>
      <c r="AV3663" s="304"/>
      <c r="AW3663" s="304"/>
      <c r="AX3663" s="304">
        <v>0</v>
      </c>
      <c r="AY3663" s="304">
        <v>300.5</v>
      </c>
      <c r="AZ3663" s="304">
        <v>879</v>
      </c>
      <c r="BA3663" s="304">
        <v>0</v>
      </c>
      <c r="BB3663" s="304">
        <v>300.5</v>
      </c>
      <c r="BC3663" s="304">
        <v>879</v>
      </c>
      <c r="BD3663" s="304"/>
      <c r="BE3663" s="304"/>
      <c r="BF3663" s="304"/>
      <c r="BG3663" s="304"/>
      <c r="BH3663" s="304"/>
      <c r="BI3663" s="304"/>
      <c r="BJ3663" s="304">
        <v>1</v>
      </c>
      <c r="BK3663" s="304">
        <v>1</v>
      </c>
      <c r="BL3663" s="304">
        <v>1</v>
      </c>
    </row>
    <row r="3664" spans="1:64" ht="15" hidden="1" customHeight="1" x14ac:dyDescent="0.2">
      <c r="A3664" s="387" t="s">
        <v>5911</v>
      </c>
      <c r="B3664" s="304" t="s">
        <v>5965</v>
      </c>
      <c r="C3664" s="304">
        <v>100126</v>
      </c>
      <c r="D3664" s="349" t="s">
        <v>5209</v>
      </c>
      <c r="E3664" s="304" t="s">
        <v>5210</v>
      </c>
      <c r="F3664" s="304"/>
      <c r="G3664" s="324">
        <v>37.794989999999999</v>
      </c>
      <c r="H3664" s="324">
        <v>-122.4746</v>
      </c>
      <c r="I3664" s="324" t="s">
        <v>214</v>
      </c>
      <c r="J3664" s="368">
        <f t="shared" si="877"/>
        <v>533.2652414823699</v>
      </c>
      <c r="K3664" s="331">
        <f t="shared" si="878"/>
        <v>0.41105230810688803</v>
      </c>
      <c r="L3664" s="304" t="str">
        <f t="shared" si="871"/>
        <v>C</v>
      </c>
      <c r="M3664" s="388" t="s">
        <v>6088</v>
      </c>
      <c r="N3664" s="304"/>
      <c r="O3664" s="304"/>
      <c r="P3664" s="304"/>
      <c r="Q3664" s="309"/>
      <c r="R3664" s="309"/>
      <c r="S3664" s="304"/>
      <c r="T3664" s="304"/>
      <c r="U3664" s="304"/>
      <c r="V3664" s="304"/>
      <c r="W3664" s="48" t="s">
        <v>4661</v>
      </c>
      <c r="X3664" s="304">
        <v>-999</v>
      </c>
      <c r="Y3664" s="366" t="str">
        <f t="shared" si="873"/>
        <v>-</v>
      </c>
      <c r="Z3664" s="304"/>
      <c r="AA3664" s="304"/>
      <c r="AB3664" s="304"/>
      <c r="AC3664" s="304"/>
      <c r="AD3664" s="366"/>
      <c r="AE3664" s="304"/>
      <c r="AF3664" s="331"/>
      <c r="AG3664" s="304"/>
      <c r="AH3664" s="410">
        <v>1.79022E-2</v>
      </c>
      <c r="AI3664" s="309">
        <v>0</v>
      </c>
      <c r="AJ3664" s="410">
        <v>359</v>
      </c>
      <c r="AK3664" s="304">
        <f t="shared" si="872"/>
        <v>270</v>
      </c>
      <c r="AL3664" s="363">
        <v>0.43</v>
      </c>
      <c r="AM3664" s="389">
        <f t="shared" si="874"/>
        <v>782</v>
      </c>
      <c r="AN3664" s="304">
        <v>0.4</v>
      </c>
      <c r="AO3664" s="304"/>
      <c r="AP3664" s="304" t="s">
        <v>2964</v>
      </c>
      <c r="AQ3664" s="304"/>
      <c r="AR3664" s="304">
        <v>782</v>
      </c>
      <c r="AS3664" s="304"/>
      <c r="AT3664" s="312"/>
      <c r="AU3664" s="304"/>
      <c r="AV3664" s="304"/>
      <c r="AW3664" s="304"/>
      <c r="AX3664" s="304">
        <v>51.4</v>
      </c>
      <c r="AY3664" s="304">
        <v>271.89999999999998</v>
      </c>
      <c r="AZ3664" s="304">
        <v>852.3</v>
      </c>
      <c r="BA3664" s="304">
        <v>51.4</v>
      </c>
      <c r="BB3664" s="304">
        <v>271.89999999999998</v>
      </c>
      <c r="BC3664" s="304">
        <v>852.3</v>
      </c>
      <c r="BD3664" s="304"/>
      <c r="BE3664" s="304"/>
      <c r="BF3664" s="304"/>
      <c r="BG3664" s="304"/>
      <c r="BH3664" s="304"/>
      <c r="BI3664" s="304"/>
      <c r="BJ3664" s="304">
        <v>1</v>
      </c>
      <c r="BK3664" s="304">
        <v>1</v>
      </c>
      <c r="BL3664" s="304">
        <v>1</v>
      </c>
    </row>
    <row r="3665" spans="1:64" ht="15" hidden="1" customHeight="1" x14ac:dyDescent="0.2">
      <c r="A3665" s="387" t="s">
        <v>5911</v>
      </c>
      <c r="B3665" s="304" t="s">
        <v>5965</v>
      </c>
      <c r="C3665" s="304">
        <v>100127</v>
      </c>
      <c r="D3665" s="349" t="s">
        <v>5211</v>
      </c>
      <c r="E3665" s="304" t="s">
        <v>5212</v>
      </c>
      <c r="F3665" s="304"/>
      <c r="G3665" s="324">
        <v>33.630000000000003</v>
      </c>
      <c r="H3665" s="324">
        <v>-116.84780000000001</v>
      </c>
      <c r="I3665" s="324" t="s">
        <v>4990</v>
      </c>
      <c r="J3665" s="368">
        <f>EXP(0.44*LN('V032'!AM3665)+0.33*LN('V032'!Y3665)+0.25*LN('V032'!AJ3665))</f>
        <v>708.7659176439978</v>
      </c>
      <c r="K3665" s="331">
        <f>SQRT(0.44*AN3665^2+0.3*Z3665^2+0.25*AL3665^2)</f>
        <v>0.40574006457336698</v>
      </c>
      <c r="L3665" s="304" t="str">
        <f t="shared" si="871"/>
        <v>C</v>
      </c>
      <c r="M3665" s="388" t="s">
        <v>6095</v>
      </c>
      <c r="N3665" s="304"/>
      <c r="O3665" s="304"/>
      <c r="P3665" s="304"/>
      <c r="Q3665" s="309"/>
      <c r="R3665" s="309"/>
      <c r="S3665" s="304"/>
      <c r="T3665" s="304"/>
      <c r="U3665" s="304"/>
      <c r="V3665" s="304"/>
      <c r="W3665" s="48" t="s">
        <v>5943</v>
      </c>
      <c r="X3665" s="304" t="s">
        <v>232</v>
      </c>
      <c r="Y3665" s="366">
        <f t="shared" si="873"/>
        <v>506.6</v>
      </c>
      <c r="Z3665" s="304">
        <v>0.4</v>
      </c>
      <c r="AA3665" s="304"/>
      <c r="AB3665" s="304"/>
      <c r="AC3665" s="304"/>
      <c r="AD3665" s="366"/>
      <c r="AE3665" s="304"/>
      <c r="AF3665" s="331"/>
      <c r="AG3665" s="304"/>
      <c r="AH3665" s="410">
        <v>8.9985399999999993E-2</v>
      </c>
      <c r="AI3665" s="309">
        <v>0</v>
      </c>
      <c r="AJ3665" s="410">
        <v>594</v>
      </c>
      <c r="AK3665" s="304">
        <f t="shared" si="872"/>
        <v>555</v>
      </c>
      <c r="AL3665" s="363">
        <v>0.43</v>
      </c>
      <c r="AM3665" s="389">
        <f t="shared" si="874"/>
        <v>748</v>
      </c>
      <c r="AN3665" s="304">
        <v>0.4</v>
      </c>
      <c r="AO3665" s="304"/>
      <c r="AP3665" s="304" t="s">
        <v>6114</v>
      </c>
      <c r="AQ3665" s="304"/>
      <c r="AR3665" s="304">
        <v>748</v>
      </c>
      <c r="AS3665" s="304"/>
      <c r="AT3665" s="312"/>
      <c r="AU3665" s="304"/>
      <c r="AV3665" s="304"/>
      <c r="AW3665" s="304"/>
      <c r="AX3665" s="304">
        <v>40</v>
      </c>
      <c r="AY3665" s="304">
        <v>-999</v>
      </c>
      <c r="AZ3665" s="304">
        <v>200</v>
      </c>
      <c r="BA3665" s="304">
        <v>-999</v>
      </c>
      <c r="BB3665" s="304">
        <v>-999</v>
      </c>
      <c r="BC3665" s="304">
        <v>-999</v>
      </c>
      <c r="BD3665" s="304"/>
      <c r="BE3665" s="304"/>
      <c r="BF3665" s="304"/>
      <c r="BG3665" s="304"/>
      <c r="BH3665" s="304"/>
      <c r="BI3665" s="304"/>
      <c r="BJ3665" s="304">
        <v>4</v>
      </c>
      <c r="BK3665" s="304" t="s">
        <v>4954</v>
      </c>
      <c r="BL3665" s="304">
        <v>4</v>
      </c>
    </row>
    <row r="3666" spans="1:64" ht="15" hidden="1" customHeight="1" x14ac:dyDescent="0.2">
      <c r="A3666" s="387" t="s">
        <v>5911</v>
      </c>
      <c r="B3666" s="304" t="s">
        <v>5965</v>
      </c>
      <c r="C3666" s="304">
        <v>100128</v>
      </c>
      <c r="D3666" s="349" t="s">
        <v>5213</v>
      </c>
      <c r="E3666" s="304">
        <v>23090</v>
      </c>
      <c r="F3666" s="304"/>
      <c r="G3666" s="324">
        <v>34.134</v>
      </c>
      <c r="H3666" s="324">
        <v>-117.598</v>
      </c>
      <c r="I3666" s="324" t="s">
        <v>232</v>
      </c>
      <c r="J3666" s="368">
        <f>EXP(0.64*LN(AM3666)+0.36*LN(AK3666))</f>
        <v>377.39472561358309</v>
      </c>
      <c r="K3666" s="331">
        <f>SQRT(0.64*AN3666^2+0.36*AL3666^2)</f>
        <v>0.32644141894067302</v>
      </c>
      <c r="L3666" s="304" t="str">
        <f t="shared" si="871"/>
        <v>C</v>
      </c>
      <c r="M3666" s="388" t="s">
        <v>6088</v>
      </c>
      <c r="N3666" s="304"/>
      <c r="O3666" s="304"/>
      <c r="P3666" s="304"/>
      <c r="Q3666" s="309"/>
      <c r="R3666" s="309"/>
      <c r="S3666" s="304"/>
      <c r="T3666" s="304"/>
      <c r="U3666" s="304"/>
      <c r="V3666" s="304"/>
      <c r="W3666" s="48" t="s">
        <v>4991</v>
      </c>
      <c r="X3666" s="304">
        <v>-999</v>
      </c>
      <c r="Y3666" s="366" t="str">
        <f t="shared" si="873"/>
        <v>-</v>
      </c>
      <c r="Z3666" s="304"/>
      <c r="AA3666" s="304"/>
      <c r="AB3666" s="304"/>
      <c r="AC3666" s="304"/>
      <c r="AD3666" s="366"/>
      <c r="AE3666" s="304"/>
      <c r="AF3666" s="331"/>
      <c r="AG3666" s="304"/>
      <c r="AH3666" s="410">
        <v>4.1584799999999998E-2</v>
      </c>
      <c r="AI3666" s="309">
        <v>0.12793200000000002</v>
      </c>
      <c r="AJ3666" s="410">
        <v>456</v>
      </c>
      <c r="AK3666" s="304">
        <f t="shared" si="872"/>
        <v>425</v>
      </c>
      <c r="AL3666" s="363">
        <v>0.43</v>
      </c>
      <c r="AM3666" s="389">
        <f t="shared" si="874"/>
        <v>353</v>
      </c>
      <c r="AN3666" s="363">
        <v>0.25</v>
      </c>
      <c r="AO3666" s="304"/>
      <c r="AP3666" s="304" t="s">
        <v>4979</v>
      </c>
      <c r="AQ3666" s="304"/>
      <c r="AR3666" s="304">
        <v>354</v>
      </c>
      <c r="AS3666" s="304"/>
      <c r="AT3666" s="309">
        <v>353</v>
      </c>
      <c r="AU3666" s="304"/>
      <c r="AV3666" s="304"/>
      <c r="AW3666" s="304"/>
      <c r="AX3666" s="304">
        <v>100</v>
      </c>
      <c r="AY3666" s="304">
        <v>-999</v>
      </c>
      <c r="AZ3666" s="304">
        <v>420</v>
      </c>
      <c r="BA3666" s="304">
        <v>320</v>
      </c>
      <c r="BB3666" s="304">
        <v>-999</v>
      </c>
      <c r="BC3666" s="304">
        <v>320</v>
      </c>
      <c r="BD3666" s="304"/>
      <c r="BE3666" s="304"/>
      <c r="BF3666" s="304"/>
      <c r="BG3666" s="304"/>
      <c r="BH3666" s="304"/>
      <c r="BI3666" s="304"/>
      <c r="BJ3666" s="304">
        <v>3</v>
      </c>
      <c r="BK3666" s="304" t="s">
        <v>4954</v>
      </c>
      <c r="BL3666" s="304">
        <v>3</v>
      </c>
    </row>
    <row r="3667" spans="1:64" ht="15" hidden="1" customHeight="1" x14ac:dyDescent="0.2">
      <c r="A3667" s="387" t="s">
        <v>5911</v>
      </c>
      <c r="B3667" s="304" t="s">
        <v>5965</v>
      </c>
      <c r="C3667" s="304">
        <v>100129</v>
      </c>
      <c r="D3667" s="349" t="s">
        <v>5214</v>
      </c>
      <c r="E3667" s="304" t="s">
        <v>5215</v>
      </c>
      <c r="F3667" s="304"/>
      <c r="G3667" s="324">
        <v>33.993510000000001</v>
      </c>
      <c r="H3667" s="324">
        <v>-117.37545</v>
      </c>
      <c r="I3667" s="324" t="s">
        <v>4990</v>
      </c>
      <c r="J3667" s="368">
        <f>EXP(0.44*LN('V032'!AM3667)+0.33*LN('V032'!Y3667)+0.25*LN('V032'!AJ3667))</f>
        <v>451.87510982932241</v>
      </c>
      <c r="K3667" s="331">
        <f>SQRT(0.44*AN3667^2+0.3*Z3667^2+0.25*AL3667^2)</f>
        <v>0.34889110048839023</v>
      </c>
      <c r="L3667" s="304" t="str">
        <f t="shared" si="871"/>
        <v>C</v>
      </c>
      <c r="M3667" s="388" t="s">
        <v>6095</v>
      </c>
      <c r="N3667" s="304"/>
      <c r="O3667" s="304"/>
      <c r="P3667" s="304"/>
      <c r="Q3667" s="309"/>
      <c r="R3667" s="309"/>
      <c r="S3667" s="304"/>
      <c r="T3667" s="304"/>
      <c r="U3667" s="304"/>
      <c r="V3667" s="304"/>
      <c r="W3667" s="48" t="s">
        <v>5943</v>
      </c>
      <c r="X3667" s="304" t="s">
        <v>232</v>
      </c>
      <c r="Y3667" s="366">
        <f t="shared" si="873"/>
        <v>506.6</v>
      </c>
      <c r="Z3667" s="304">
        <v>0.4</v>
      </c>
      <c r="AA3667" s="304"/>
      <c r="AB3667" s="304"/>
      <c r="AC3667" s="304"/>
      <c r="AD3667" s="366"/>
      <c r="AE3667" s="304"/>
      <c r="AF3667" s="331"/>
      <c r="AG3667" s="304"/>
      <c r="AH3667" s="410">
        <v>1.16957E-2</v>
      </c>
      <c r="AI3667" s="309">
        <v>0</v>
      </c>
      <c r="AJ3667" s="410">
        <v>313</v>
      </c>
      <c r="AK3667" s="304">
        <f t="shared" si="872"/>
        <v>270</v>
      </c>
      <c r="AL3667" s="363">
        <v>0.43</v>
      </c>
      <c r="AM3667" s="389">
        <f t="shared" si="874"/>
        <v>387</v>
      </c>
      <c r="AN3667" s="363">
        <v>0.25</v>
      </c>
      <c r="AO3667" s="304"/>
      <c r="AP3667" s="304" t="s">
        <v>1600</v>
      </c>
      <c r="AQ3667" s="304"/>
      <c r="AR3667" s="304">
        <v>387</v>
      </c>
      <c r="AS3667" s="304"/>
      <c r="AT3667" s="312"/>
      <c r="AU3667" s="304"/>
      <c r="AV3667" s="304"/>
      <c r="AW3667" s="304"/>
      <c r="AX3667" s="304">
        <v>60</v>
      </c>
      <c r="AY3667" s="304">
        <v>-999</v>
      </c>
      <c r="AZ3667" s="304">
        <v>220</v>
      </c>
      <c r="BA3667" s="304">
        <v>320</v>
      </c>
      <c r="BB3667" s="304">
        <v>-999</v>
      </c>
      <c r="BC3667" s="304">
        <v>320</v>
      </c>
      <c r="BD3667" s="304"/>
      <c r="BE3667" s="304"/>
      <c r="BF3667" s="304"/>
      <c r="BG3667" s="304"/>
      <c r="BH3667" s="304"/>
      <c r="BI3667" s="304"/>
      <c r="BJ3667" s="304">
        <v>3</v>
      </c>
      <c r="BK3667" s="304" t="s">
        <v>4954</v>
      </c>
      <c r="BL3667" s="304">
        <v>3</v>
      </c>
    </row>
    <row r="3668" spans="1:64" ht="15" hidden="1" customHeight="1" x14ac:dyDescent="0.2">
      <c r="A3668" s="387" t="s">
        <v>5911</v>
      </c>
      <c r="B3668" s="304" t="s">
        <v>5965</v>
      </c>
      <c r="C3668" s="304">
        <v>100130</v>
      </c>
      <c r="D3668" s="349" t="s">
        <v>5216</v>
      </c>
      <c r="E3668" s="304">
        <v>57370</v>
      </c>
      <c r="F3668" s="304"/>
      <c r="G3668" s="324">
        <v>37.29</v>
      </c>
      <c r="H3668" s="324">
        <v>-121.764</v>
      </c>
      <c r="I3668" s="324" t="s">
        <v>232</v>
      </c>
      <c r="J3668" s="368">
        <f>EXP(0.64*LN(AM3668)+0.36*LN(AK3668))</f>
        <v>339.95855352360843</v>
      </c>
      <c r="K3668" s="331">
        <f>SQRT(0.64*AN3668^2+0.36*AL3668^2)</f>
        <v>0.32644141894067302</v>
      </c>
      <c r="L3668" s="304" t="str">
        <f t="shared" si="871"/>
        <v>D</v>
      </c>
      <c r="M3668" s="388" t="s">
        <v>6088</v>
      </c>
      <c r="N3668" s="304"/>
      <c r="O3668" s="304"/>
      <c r="P3668" s="304"/>
      <c r="Q3668" s="309"/>
      <c r="R3668" s="309"/>
      <c r="S3668" s="304"/>
      <c r="T3668" s="304"/>
      <c r="U3668" s="304"/>
      <c r="V3668" s="304"/>
      <c r="W3668" s="48" t="s">
        <v>4991</v>
      </c>
      <c r="X3668" s="304">
        <v>-999</v>
      </c>
      <c r="Y3668" s="366" t="str">
        <f t="shared" si="873"/>
        <v>-</v>
      </c>
      <c r="Z3668" s="304"/>
      <c r="AA3668" s="304"/>
      <c r="AB3668" s="304"/>
      <c r="AC3668" s="304"/>
      <c r="AD3668" s="366"/>
      <c r="AE3668" s="304"/>
      <c r="AF3668" s="331"/>
      <c r="AG3668" s="304"/>
      <c r="AH3668" s="410">
        <v>1.7035600000000001E-2</v>
      </c>
      <c r="AI3668" s="309">
        <v>0</v>
      </c>
      <c r="AJ3668" s="410">
        <v>353</v>
      </c>
      <c r="AK3668" s="304">
        <f t="shared" si="872"/>
        <v>270</v>
      </c>
      <c r="AL3668" s="363">
        <v>0.43</v>
      </c>
      <c r="AM3668" s="389">
        <f t="shared" si="874"/>
        <v>387</v>
      </c>
      <c r="AN3668" s="363">
        <v>0.25</v>
      </c>
      <c r="AO3668" s="304"/>
      <c r="AP3668" s="304" t="s">
        <v>1600</v>
      </c>
      <c r="AQ3668" s="304"/>
      <c r="AR3668" s="304">
        <v>387</v>
      </c>
      <c r="AS3668" s="304"/>
      <c r="AT3668" s="312"/>
      <c r="AU3668" s="304"/>
      <c r="AV3668" s="304"/>
      <c r="AW3668" s="304"/>
      <c r="AX3668" s="304">
        <v>331</v>
      </c>
      <c r="AY3668" s="304">
        <v>1426.8</v>
      </c>
      <c r="AZ3668" s="304">
        <v>3331.7</v>
      </c>
      <c r="BA3668" s="304">
        <v>331</v>
      </c>
      <c r="BB3668" s="304">
        <v>1426.8</v>
      </c>
      <c r="BC3668" s="304">
        <v>3331.7</v>
      </c>
      <c r="BD3668" s="304"/>
      <c r="BE3668" s="304"/>
      <c r="BF3668" s="304"/>
      <c r="BG3668" s="304"/>
      <c r="BH3668" s="304"/>
      <c r="BI3668" s="304"/>
      <c r="BJ3668" s="304">
        <v>1</v>
      </c>
      <c r="BK3668" s="304">
        <v>1</v>
      </c>
      <c r="BL3668" s="304">
        <v>1</v>
      </c>
    </row>
    <row r="3669" spans="1:64" ht="15" hidden="1" customHeight="1" x14ac:dyDescent="0.2">
      <c r="A3669" s="387" t="s">
        <v>5911</v>
      </c>
      <c r="B3669" s="304" t="s">
        <v>5965</v>
      </c>
      <c r="C3669" s="304">
        <v>100131</v>
      </c>
      <c r="D3669" s="349" t="s">
        <v>5217</v>
      </c>
      <c r="E3669" s="304" t="s">
        <v>5218</v>
      </c>
      <c r="F3669" s="304"/>
      <c r="G3669" s="324">
        <v>37.858840000000001</v>
      </c>
      <c r="H3669" s="324">
        <v>-121.99263999999999</v>
      </c>
      <c r="I3669" s="324" t="s">
        <v>214</v>
      </c>
      <c r="J3669" s="368">
        <f>EXP(0.44*LN('V032'!AM3669)+0.33*LN('V032'!Y3669)+0.25*LN('V032'!AJ3669))</f>
        <v>565.10602771373897</v>
      </c>
      <c r="K3669" s="331">
        <f t="shared" ref="K3669:K3670" si="879">SQRT(0.44*AN3669^2+0.3*Z3669^2+0.25*AL3669^2)</f>
        <v>0.37701591478344787</v>
      </c>
      <c r="L3669" s="304" t="str">
        <f t="shared" si="871"/>
        <v>C</v>
      </c>
      <c r="M3669" s="388" t="s">
        <v>6095</v>
      </c>
      <c r="N3669" s="304"/>
      <c r="O3669" s="304"/>
      <c r="P3669" s="304"/>
      <c r="Q3669" s="309"/>
      <c r="R3669" s="309"/>
      <c r="S3669" s="304"/>
      <c r="T3669" s="304"/>
      <c r="U3669" s="304"/>
      <c r="V3669" s="304"/>
      <c r="W3669" s="48" t="s">
        <v>1609</v>
      </c>
      <c r="X3669" s="304" t="s">
        <v>232</v>
      </c>
      <c r="Y3669" s="366">
        <f t="shared" si="873"/>
        <v>506.6</v>
      </c>
      <c r="Z3669" s="304">
        <v>0.4</v>
      </c>
      <c r="AA3669" s="304"/>
      <c r="AB3669" s="304"/>
      <c r="AC3669" s="304"/>
      <c r="AD3669" s="366"/>
      <c r="AE3669" s="304"/>
      <c r="AF3669" s="331"/>
      <c r="AG3669" s="304"/>
      <c r="AH3669" s="410">
        <v>4.3372300000000003E-2</v>
      </c>
      <c r="AI3669" s="309">
        <v>0</v>
      </c>
      <c r="AJ3669" s="410">
        <v>463</v>
      </c>
      <c r="AK3669" s="304">
        <f t="shared" si="872"/>
        <v>425</v>
      </c>
      <c r="AL3669" s="363">
        <v>0.43</v>
      </c>
      <c r="AM3669" s="389">
        <f t="shared" si="874"/>
        <v>515</v>
      </c>
      <c r="AN3669" s="304">
        <v>0.33</v>
      </c>
      <c r="AO3669" s="304"/>
      <c r="AP3669" s="304" t="s">
        <v>1710</v>
      </c>
      <c r="AQ3669" s="304"/>
      <c r="AR3669" s="304">
        <v>515</v>
      </c>
      <c r="AS3669" s="304"/>
      <c r="AT3669" s="312"/>
      <c r="AU3669" s="304"/>
      <c r="AV3669" s="304"/>
      <c r="AW3669" s="304"/>
      <c r="AX3669" s="304">
        <v>568.9</v>
      </c>
      <c r="AY3669" s="304">
        <v>1418.7</v>
      </c>
      <c r="AZ3669" s="304">
        <v>3369.4</v>
      </c>
      <c r="BA3669" s="304">
        <v>568.9</v>
      </c>
      <c r="BB3669" s="304">
        <v>1418.7</v>
      </c>
      <c r="BC3669" s="304">
        <v>3369.4</v>
      </c>
      <c r="BD3669" s="304"/>
      <c r="BE3669" s="304"/>
      <c r="BF3669" s="304"/>
      <c r="BG3669" s="304"/>
      <c r="BH3669" s="304"/>
      <c r="BI3669" s="304"/>
      <c r="BJ3669" s="304">
        <v>1</v>
      </c>
      <c r="BK3669" s="304">
        <v>1</v>
      </c>
      <c r="BL3669" s="304">
        <v>1</v>
      </c>
    </row>
    <row r="3670" spans="1:64" ht="15" hidden="1" customHeight="1" x14ac:dyDescent="0.2">
      <c r="A3670" s="387" t="s">
        <v>5911</v>
      </c>
      <c r="B3670" s="304" t="s">
        <v>5965</v>
      </c>
      <c r="C3670" s="304">
        <v>100132</v>
      </c>
      <c r="D3670" s="349" t="s">
        <v>5219</v>
      </c>
      <c r="E3670" s="304" t="s">
        <v>5220</v>
      </c>
      <c r="F3670" s="304"/>
      <c r="G3670" s="324">
        <v>34.303019999999997</v>
      </c>
      <c r="H3670" s="324">
        <v>-119.18676000000001</v>
      </c>
      <c r="I3670" s="324" t="s">
        <v>4990</v>
      </c>
      <c r="J3670" s="368">
        <f>EXP(0.44*LN('V032'!AM3670)+0.33*LN('V032'!Y3670)+0.25*LN('V032'!AJ3670))</f>
        <v>543.04384888484333</v>
      </c>
      <c r="K3670" s="331">
        <f t="shared" si="879"/>
        <v>0.37701591478344787</v>
      </c>
      <c r="L3670" s="304" t="str">
        <f t="shared" si="871"/>
        <v>C</v>
      </c>
      <c r="M3670" s="388" t="s">
        <v>6095</v>
      </c>
      <c r="N3670" s="304"/>
      <c r="O3670" s="304"/>
      <c r="P3670" s="304"/>
      <c r="Q3670" s="309"/>
      <c r="R3670" s="309"/>
      <c r="S3670" s="304"/>
      <c r="T3670" s="304"/>
      <c r="U3670" s="304"/>
      <c r="V3670" s="304"/>
      <c r="W3670" s="48" t="s">
        <v>5943</v>
      </c>
      <c r="X3670" s="304" t="s">
        <v>232</v>
      </c>
      <c r="Y3670" s="366">
        <f t="shared" si="873"/>
        <v>506.6</v>
      </c>
      <c r="Z3670" s="304">
        <v>0.4</v>
      </c>
      <c r="AA3670" s="304"/>
      <c r="AB3670" s="304"/>
      <c r="AC3670" s="304"/>
      <c r="AD3670" s="366"/>
      <c r="AE3670" s="304"/>
      <c r="AF3670" s="331"/>
      <c r="AG3670" s="304"/>
      <c r="AH3670" s="410">
        <v>5.0249700000000001E-2</v>
      </c>
      <c r="AI3670" s="309">
        <v>0</v>
      </c>
      <c r="AJ3670" s="410">
        <v>491</v>
      </c>
      <c r="AK3670" s="304">
        <f t="shared" si="872"/>
        <v>555</v>
      </c>
      <c r="AL3670" s="363">
        <v>0.43</v>
      </c>
      <c r="AM3670" s="389">
        <f t="shared" si="874"/>
        <v>455</v>
      </c>
      <c r="AN3670" s="304">
        <v>0.33</v>
      </c>
      <c r="AO3670" s="304"/>
      <c r="AP3670" s="304" t="s">
        <v>2138</v>
      </c>
      <c r="AQ3670" s="304"/>
      <c r="AR3670" s="304">
        <v>455</v>
      </c>
      <c r="AS3670" s="304"/>
      <c r="AT3670" s="312"/>
      <c r="AU3670" s="304"/>
      <c r="AV3670" s="304"/>
      <c r="AW3670" s="304"/>
      <c r="AX3670" s="304">
        <v>940</v>
      </c>
      <c r="AY3670" s="304">
        <v>-999</v>
      </c>
      <c r="AZ3670" s="304">
        <v>4540</v>
      </c>
      <c r="BA3670" s="304">
        <v>660</v>
      </c>
      <c r="BB3670" s="304">
        <v>-999</v>
      </c>
      <c r="BC3670" s="304">
        <v>6340</v>
      </c>
      <c r="BD3670" s="304"/>
      <c r="BE3670" s="304"/>
      <c r="BF3670" s="304"/>
      <c r="BG3670" s="304"/>
      <c r="BH3670" s="304"/>
      <c r="BI3670" s="304"/>
      <c r="BJ3670" s="304">
        <v>3</v>
      </c>
      <c r="BK3670" s="304" t="s">
        <v>4954</v>
      </c>
      <c r="BL3670" s="304">
        <v>3</v>
      </c>
    </row>
    <row r="3671" spans="1:64" ht="15" hidden="1" customHeight="1" x14ac:dyDescent="0.2">
      <c r="A3671" s="387" t="s">
        <v>5911</v>
      </c>
      <c r="B3671" s="304" t="s">
        <v>5965</v>
      </c>
      <c r="C3671" s="304">
        <v>100133</v>
      </c>
      <c r="D3671" s="349" t="s">
        <v>5221</v>
      </c>
      <c r="E3671" s="304" t="s">
        <v>5222</v>
      </c>
      <c r="F3671" s="304"/>
      <c r="G3671" s="324">
        <v>35.2913</v>
      </c>
      <c r="H3671" s="324">
        <v>-118.42079</v>
      </c>
      <c r="I3671" s="324" t="s">
        <v>4990</v>
      </c>
      <c r="J3671" s="368">
        <f>P3671</f>
        <v>895</v>
      </c>
      <c r="K3671" s="331">
        <v>0.1</v>
      </c>
      <c r="L3671" s="304" t="str">
        <f t="shared" si="871"/>
        <v>B</v>
      </c>
      <c r="M3671" s="388">
        <v>0</v>
      </c>
      <c r="N3671" s="304"/>
      <c r="O3671" s="304" t="s">
        <v>4992</v>
      </c>
      <c r="P3671" s="304">
        <v>895</v>
      </c>
      <c r="Q3671" s="309"/>
      <c r="R3671" s="309" t="s">
        <v>4993</v>
      </c>
      <c r="S3671" s="304"/>
      <c r="T3671" s="304"/>
      <c r="U3671" s="304"/>
      <c r="V3671" s="304"/>
      <c r="W3671" s="48" t="s">
        <v>5943</v>
      </c>
      <c r="X3671" s="304" t="s">
        <v>232</v>
      </c>
      <c r="Y3671" s="366">
        <f t="shared" si="873"/>
        <v>506.6</v>
      </c>
      <c r="Z3671" s="304">
        <v>0.4</v>
      </c>
      <c r="AA3671" s="304"/>
      <c r="AB3671" s="304"/>
      <c r="AC3671" s="304"/>
      <c r="AD3671" s="366"/>
      <c r="AE3671" s="304"/>
      <c r="AF3671" s="331"/>
      <c r="AG3671" s="304"/>
      <c r="AH3671" s="410">
        <v>2.8206700000000001E-2</v>
      </c>
      <c r="AI3671" s="324"/>
      <c r="AJ3671" s="410">
        <v>401</v>
      </c>
      <c r="AK3671" s="304">
        <f t="shared" si="872"/>
        <v>425</v>
      </c>
      <c r="AL3671" s="304"/>
      <c r="AM3671" s="389">
        <f t="shared" si="874"/>
        <v>748</v>
      </c>
      <c r="AN3671" s="304">
        <v>0.4</v>
      </c>
      <c r="AO3671" s="304"/>
      <c r="AP3671" s="304" t="s">
        <v>6114</v>
      </c>
      <c r="AQ3671" s="304"/>
      <c r="AR3671" s="304">
        <v>748</v>
      </c>
      <c r="AS3671" s="304"/>
      <c r="AT3671" s="304"/>
      <c r="AU3671" s="304"/>
      <c r="AV3671" s="304"/>
      <c r="AW3671" s="304"/>
      <c r="AX3671" s="304">
        <v>7</v>
      </c>
      <c r="AY3671" s="304">
        <v>-999</v>
      </c>
      <c r="AZ3671" s="304">
        <v>180</v>
      </c>
      <c r="BA3671" s="304">
        <v>7</v>
      </c>
      <c r="BB3671" s="304">
        <v>-999</v>
      </c>
      <c r="BC3671" s="304">
        <v>-999</v>
      </c>
      <c r="BD3671" s="304"/>
      <c r="BE3671" s="304"/>
      <c r="BF3671" s="304"/>
      <c r="BG3671" s="304"/>
      <c r="BH3671" s="304"/>
      <c r="BI3671" s="304"/>
      <c r="BJ3671" s="304">
        <v>0</v>
      </c>
      <c r="BK3671" s="304" t="s">
        <v>4954</v>
      </c>
      <c r="BL3671" s="304">
        <v>4</v>
      </c>
    </row>
    <row r="3672" spans="1:64" ht="15" hidden="1" customHeight="1" x14ac:dyDescent="0.2">
      <c r="A3672" s="387" t="s">
        <v>5911</v>
      </c>
      <c r="B3672" s="304" t="s">
        <v>5965</v>
      </c>
      <c r="C3672" s="304">
        <v>100134</v>
      </c>
      <c r="D3672" s="349" t="s">
        <v>5223</v>
      </c>
      <c r="E3672" s="304" t="s">
        <v>4592</v>
      </c>
      <c r="F3672" s="304"/>
      <c r="G3672" s="324">
        <v>35.536639999999998</v>
      </c>
      <c r="H3672" s="324">
        <v>-118.14035</v>
      </c>
      <c r="I3672" s="324" t="s">
        <v>232</v>
      </c>
      <c r="J3672" s="368">
        <f>P3672</f>
        <v>402</v>
      </c>
      <c r="K3672" s="331">
        <v>0.1</v>
      </c>
      <c r="L3672" s="304" t="str">
        <f t="shared" si="871"/>
        <v>C</v>
      </c>
      <c r="M3672" s="388">
        <v>0</v>
      </c>
      <c r="N3672" s="304"/>
      <c r="O3672" s="304" t="s">
        <v>4992</v>
      </c>
      <c r="P3672" s="304">
        <v>402</v>
      </c>
      <c r="Q3672" s="309"/>
      <c r="R3672" s="309" t="s">
        <v>4993</v>
      </c>
      <c r="S3672" s="304"/>
      <c r="T3672" s="304"/>
      <c r="U3672" s="304"/>
      <c r="V3672" s="304"/>
      <c r="W3672" s="48" t="s">
        <v>4991</v>
      </c>
      <c r="X3672" s="304">
        <v>-999</v>
      </c>
      <c r="Y3672" s="366" t="str">
        <f t="shared" si="873"/>
        <v>-</v>
      </c>
      <c r="Z3672" s="304"/>
      <c r="AA3672" s="304"/>
      <c r="AB3672" s="304"/>
      <c r="AC3672" s="304"/>
      <c r="AD3672" s="366"/>
      <c r="AE3672" s="304"/>
      <c r="AF3672" s="331"/>
      <c r="AG3672" s="304"/>
      <c r="AH3672" s="410">
        <v>0.116662</v>
      </c>
      <c r="AI3672" s="324"/>
      <c r="AJ3672" s="410">
        <v>678</v>
      </c>
      <c r="AK3672" s="304">
        <f t="shared" si="872"/>
        <v>690</v>
      </c>
      <c r="AL3672" s="304"/>
      <c r="AM3672" s="389">
        <f t="shared" si="874"/>
        <v>748</v>
      </c>
      <c r="AN3672" s="304">
        <v>0.4</v>
      </c>
      <c r="AO3672" s="304"/>
      <c r="AP3672" s="304" t="s">
        <v>6114</v>
      </c>
      <c r="AQ3672" s="304"/>
      <c r="AR3672" s="304">
        <v>748</v>
      </c>
      <c r="AS3672" s="304"/>
      <c r="AT3672" s="304"/>
      <c r="AU3672" s="304"/>
      <c r="AV3672" s="304"/>
      <c r="AW3672" s="304"/>
      <c r="AX3672" s="304">
        <v>40</v>
      </c>
      <c r="AY3672" s="304">
        <v>-999</v>
      </c>
      <c r="AZ3672" s="304">
        <v>200</v>
      </c>
      <c r="BA3672" s="304">
        <v>-999</v>
      </c>
      <c r="BB3672" s="304">
        <v>-999</v>
      </c>
      <c r="BC3672" s="304">
        <v>-999</v>
      </c>
      <c r="BD3672" s="304"/>
      <c r="BE3672" s="304"/>
      <c r="BF3672" s="304"/>
      <c r="BG3672" s="304"/>
      <c r="BH3672" s="304"/>
      <c r="BI3672" s="304"/>
      <c r="BJ3672" s="304">
        <v>4</v>
      </c>
      <c r="BK3672" s="304" t="s">
        <v>4954</v>
      </c>
      <c r="BL3672" s="304">
        <v>4</v>
      </c>
    </row>
    <row r="3673" spans="1:64" ht="15" hidden="1" customHeight="1" x14ac:dyDescent="0.2">
      <c r="A3673" s="387" t="s">
        <v>5911</v>
      </c>
      <c r="B3673" s="304" t="s">
        <v>5965</v>
      </c>
      <c r="C3673" s="304">
        <v>100135</v>
      </c>
      <c r="D3673" s="349" t="s">
        <v>5224</v>
      </c>
      <c r="E3673" s="304" t="s">
        <v>5225</v>
      </c>
      <c r="F3673" s="304"/>
      <c r="G3673" s="324">
        <v>32.759039999999999</v>
      </c>
      <c r="H3673" s="324">
        <v>-115.73161</v>
      </c>
      <c r="I3673" s="324" t="s">
        <v>4990</v>
      </c>
      <c r="J3673" s="368">
        <f>P3673</f>
        <v>242</v>
      </c>
      <c r="K3673" s="331">
        <v>0.1</v>
      </c>
      <c r="L3673" s="304" t="str">
        <f t="shared" si="871"/>
        <v>D</v>
      </c>
      <c r="M3673" s="388">
        <v>0</v>
      </c>
      <c r="N3673" s="304"/>
      <c r="O3673" s="304" t="s">
        <v>4992</v>
      </c>
      <c r="P3673" s="304">
        <v>242</v>
      </c>
      <c r="Q3673" s="309"/>
      <c r="R3673" s="309" t="s">
        <v>4993</v>
      </c>
      <c r="S3673" s="304"/>
      <c r="T3673" s="304"/>
      <c r="U3673" s="304"/>
      <c r="V3673" s="304"/>
      <c r="W3673" s="48" t="s">
        <v>5943</v>
      </c>
      <c r="X3673" s="304" t="s">
        <v>232</v>
      </c>
      <c r="Y3673" s="366">
        <f t="shared" si="873"/>
        <v>506.6</v>
      </c>
      <c r="Z3673" s="304">
        <v>0.4</v>
      </c>
      <c r="AA3673" s="304"/>
      <c r="AB3673" s="304"/>
      <c r="AC3673" s="304"/>
      <c r="AD3673" s="366"/>
      <c r="AE3673" s="304"/>
      <c r="AF3673" s="331"/>
      <c r="AG3673" s="304"/>
      <c r="AH3673" s="410">
        <v>0</v>
      </c>
      <c r="AI3673" s="324"/>
      <c r="AJ3673" s="410">
        <v>180</v>
      </c>
      <c r="AK3673" s="304">
        <f t="shared" si="872"/>
        <v>180</v>
      </c>
      <c r="AL3673" s="304"/>
      <c r="AM3673" s="389">
        <f t="shared" si="874"/>
        <v>0.11604100000000001</v>
      </c>
      <c r="AN3673" s="363">
        <v>0.25</v>
      </c>
      <c r="AO3673" s="304"/>
      <c r="AP3673" s="304" t="s">
        <v>4979</v>
      </c>
      <c r="AQ3673" s="304"/>
      <c r="AR3673" s="304">
        <v>354</v>
      </c>
      <c r="AS3673" s="304"/>
      <c r="AT3673" s="304">
        <v>0.11604100000000001</v>
      </c>
      <c r="AU3673" s="304"/>
      <c r="AV3673" s="304"/>
      <c r="AW3673" s="304"/>
      <c r="AX3673" s="304">
        <v>940</v>
      </c>
      <c r="AY3673" s="304">
        <v>-999</v>
      </c>
      <c r="AZ3673" s="304">
        <v>2140</v>
      </c>
      <c r="BA3673" s="304">
        <v>780</v>
      </c>
      <c r="BB3673" s="304">
        <v>-999</v>
      </c>
      <c r="BC3673" s="304">
        <v>1820</v>
      </c>
      <c r="BD3673" s="304"/>
      <c r="BE3673" s="304"/>
      <c r="BF3673" s="304"/>
      <c r="BG3673" s="304"/>
      <c r="BH3673" s="304"/>
      <c r="BI3673" s="304"/>
      <c r="BJ3673" s="304">
        <v>3</v>
      </c>
      <c r="BK3673" s="304" t="s">
        <v>4954</v>
      </c>
      <c r="BL3673" s="304">
        <v>3</v>
      </c>
    </row>
    <row r="3674" spans="1:64" ht="15" hidden="1" customHeight="1" x14ac:dyDescent="0.2">
      <c r="A3674" s="387" t="s">
        <v>5911</v>
      </c>
      <c r="B3674" s="304" t="s">
        <v>5965</v>
      </c>
      <c r="C3674" s="304">
        <v>100136</v>
      </c>
      <c r="D3674" s="349" t="s">
        <v>5226</v>
      </c>
      <c r="E3674" s="304" t="s">
        <v>5227</v>
      </c>
      <c r="F3674" s="304"/>
      <c r="G3674" s="324">
        <v>38.042479999999998</v>
      </c>
      <c r="H3674" s="324">
        <v>-122.79684</v>
      </c>
      <c r="I3674" s="324" t="s">
        <v>214</v>
      </c>
      <c r="J3674" s="368">
        <f>EXP(0.44*LN('V032'!AM3674)+0.33*LN('V032'!Y3674)+0.25*LN('V032'!AJ3674))</f>
        <v>481.39875968544868</v>
      </c>
      <c r="K3674" s="331">
        <f>SQRT(0.44*AN3674^2+0.3*Z3674^2+0.25*AL3674^2)</f>
        <v>0.34889110048839023</v>
      </c>
      <c r="L3674" s="304" t="str">
        <f t="shared" si="871"/>
        <v>C</v>
      </c>
      <c r="M3674" s="388" t="s">
        <v>6095</v>
      </c>
      <c r="N3674" s="304"/>
      <c r="O3674" s="304"/>
      <c r="P3674" s="304"/>
      <c r="Q3674" s="309"/>
      <c r="R3674" s="309"/>
      <c r="S3674" s="304"/>
      <c r="T3674" s="304"/>
      <c r="U3674" s="304"/>
      <c r="V3674" s="304"/>
      <c r="W3674" s="48" t="s">
        <v>1609</v>
      </c>
      <c r="X3674" s="304" t="s">
        <v>232</v>
      </c>
      <c r="Y3674" s="366">
        <f t="shared" si="873"/>
        <v>506.6</v>
      </c>
      <c r="Z3674" s="304">
        <v>0.4</v>
      </c>
      <c r="AA3674" s="304"/>
      <c r="AB3674" s="304"/>
      <c r="AC3674" s="304"/>
      <c r="AD3674" s="366"/>
      <c r="AE3674" s="304"/>
      <c r="AF3674" s="331"/>
      <c r="AG3674" s="304"/>
      <c r="AH3674" s="410">
        <v>1.22802E-2</v>
      </c>
      <c r="AI3674" s="309">
        <v>8.4844299999999997E-2</v>
      </c>
      <c r="AJ3674" s="410">
        <v>474</v>
      </c>
      <c r="AK3674" s="304">
        <f t="shared" si="872"/>
        <v>425</v>
      </c>
      <c r="AL3674" s="363">
        <v>0.43</v>
      </c>
      <c r="AM3674" s="389">
        <f t="shared" si="874"/>
        <v>353</v>
      </c>
      <c r="AN3674" s="363">
        <v>0.25</v>
      </c>
      <c r="AO3674" s="304"/>
      <c r="AP3674" s="304" t="s">
        <v>4980</v>
      </c>
      <c r="AQ3674" s="304"/>
      <c r="AR3674" s="304">
        <v>349</v>
      </c>
      <c r="AS3674" s="304"/>
      <c r="AT3674" s="309">
        <v>353</v>
      </c>
      <c r="AU3674" s="304"/>
      <c r="AV3674" s="304"/>
      <c r="AW3674" s="304"/>
      <c r="AX3674" s="304">
        <v>197.9</v>
      </c>
      <c r="AY3674" s="304">
        <v>322.5</v>
      </c>
      <c r="AZ3674" s="304">
        <v>725.6</v>
      </c>
      <c r="BA3674" s="304">
        <v>197.9</v>
      </c>
      <c r="BB3674" s="304">
        <v>322.5</v>
      </c>
      <c r="BC3674" s="304">
        <v>725.6</v>
      </c>
      <c r="BD3674" s="304"/>
      <c r="BE3674" s="304"/>
      <c r="BF3674" s="304"/>
      <c r="BG3674" s="304"/>
      <c r="BH3674" s="304"/>
      <c r="BI3674" s="304"/>
      <c r="BJ3674" s="304">
        <v>1</v>
      </c>
      <c r="BK3674" s="304">
        <v>1</v>
      </c>
      <c r="BL3674" s="304">
        <v>1</v>
      </c>
    </row>
    <row r="3675" spans="1:64" ht="15" hidden="1" customHeight="1" x14ac:dyDescent="0.2">
      <c r="A3675" s="387" t="s">
        <v>5911</v>
      </c>
      <c r="B3675" s="304" t="s">
        <v>5965</v>
      </c>
      <c r="C3675" s="304">
        <v>100137</v>
      </c>
      <c r="D3675" s="349" t="s">
        <v>5228</v>
      </c>
      <c r="E3675" s="304">
        <v>14059</v>
      </c>
      <c r="F3675" s="304"/>
      <c r="G3675" s="324">
        <v>33.875999999999998</v>
      </c>
      <c r="H3675" s="324">
        <v>-118.24</v>
      </c>
      <c r="I3675" s="324" t="s">
        <v>232</v>
      </c>
      <c r="J3675" s="368">
        <f t="shared" ref="J3675:J3693" si="880">EXP(0.64*LN(AM3675)+0.36*LN(AK3675))</f>
        <v>339.95855352360843</v>
      </c>
      <c r="K3675" s="331">
        <f t="shared" ref="K3675:K3693" si="881">SQRT(0.64*AN3675^2+0.36*AL3675^2)</f>
        <v>0.32644141894067302</v>
      </c>
      <c r="L3675" s="304" t="str">
        <f t="shared" si="871"/>
        <v>D</v>
      </c>
      <c r="M3675" s="388" t="s">
        <v>6088</v>
      </c>
      <c r="N3675" s="304"/>
      <c r="O3675" s="304"/>
      <c r="P3675" s="304"/>
      <c r="Q3675" s="309"/>
      <c r="R3675" s="309"/>
      <c r="S3675" s="304"/>
      <c r="T3675" s="304"/>
      <c r="U3675" s="304"/>
      <c r="V3675" s="304"/>
      <c r="W3675" s="48" t="s">
        <v>4991</v>
      </c>
      <c r="X3675" s="304">
        <v>-999</v>
      </c>
      <c r="Y3675" s="366" t="str">
        <f t="shared" si="873"/>
        <v>-</v>
      </c>
      <c r="Z3675" s="304"/>
      <c r="AA3675" s="304"/>
      <c r="AB3675" s="304"/>
      <c r="AC3675" s="304"/>
      <c r="AD3675" s="366"/>
      <c r="AE3675" s="304"/>
      <c r="AF3675" s="331"/>
      <c r="AG3675" s="304"/>
      <c r="AH3675" s="410">
        <v>1.0532400000000001E-2</v>
      </c>
      <c r="AI3675" s="309">
        <v>0</v>
      </c>
      <c r="AJ3675" s="410">
        <v>304</v>
      </c>
      <c r="AK3675" s="304">
        <f t="shared" si="872"/>
        <v>270</v>
      </c>
      <c r="AL3675" s="363">
        <v>0.43</v>
      </c>
      <c r="AM3675" s="389">
        <f t="shared" si="874"/>
        <v>387</v>
      </c>
      <c r="AN3675" s="363">
        <v>0.25</v>
      </c>
      <c r="AO3675" s="304"/>
      <c r="AP3675" s="304" t="s">
        <v>1600</v>
      </c>
      <c r="AQ3675" s="304"/>
      <c r="AR3675" s="304">
        <v>387</v>
      </c>
      <c r="AS3675" s="304"/>
      <c r="AT3675" s="312"/>
      <c r="AU3675" s="304"/>
      <c r="AV3675" s="304"/>
      <c r="AW3675" s="304"/>
      <c r="AX3675" s="304">
        <v>1400</v>
      </c>
      <c r="AY3675" s="304">
        <v>-999</v>
      </c>
      <c r="AZ3675" s="304">
        <v>4100</v>
      </c>
      <c r="BA3675" s="304">
        <v>540</v>
      </c>
      <c r="BB3675" s="304">
        <v>-999</v>
      </c>
      <c r="BC3675" s="304">
        <v>5140</v>
      </c>
      <c r="BD3675" s="304"/>
      <c r="BE3675" s="304"/>
      <c r="BF3675" s="304"/>
      <c r="BG3675" s="304"/>
      <c r="BH3675" s="304"/>
      <c r="BI3675" s="304"/>
      <c r="BJ3675" s="304">
        <v>3</v>
      </c>
      <c r="BK3675" s="304" t="s">
        <v>4954</v>
      </c>
      <c r="BL3675" s="304">
        <v>3</v>
      </c>
    </row>
    <row r="3676" spans="1:64" ht="15" hidden="1" customHeight="1" x14ac:dyDescent="0.2">
      <c r="A3676" s="387" t="s">
        <v>5911</v>
      </c>
      <c r="B3676" s="304" t="s">
        <v>5965</v>
      </c>
      <c r="C3676" s="304">
        <v>100138</v>
      </c>
      <c r="D3676" s="349" t="s">
        <v>5229</v>
      </c>
      <c r="E3676" s="304">
        <v>14988</v>
      </c>
      <c r="F3676" s="304"/>
      <c r="G3676" s="324">
        <v>33.908999999999999</v>
      </c>
      <c r="H3676" s="324">
        <v>-118.315</v>
      </c>
      <c r="I3676" s="324" t="s">
        <v>232</v>
      </c>
      <c r="J3676" s="368">
        <f t="shared" si="880"/>
        <v>244.34453059365981</v>
      </c>
      <c r="K3676" s="331">
        <f t="shared" si="881"/>
        <v>0.32644141894067302</v>
      </c>
      <c r="L3676" s="304" t="str">
        <f t="shared" si="871"/>
        <v>D</v>
      </c>
      <c r="M3676" s="388" t="s">
        <v>6088</v>
      </c>
      <c r="N3676" s="304"/>
      <c r="O3676" s="304"/>
      <c r="P3676" s="304"/>
      <c r="Q3676" s="309"/>
      <c r="R3676" s="309"/>
      <c r="S3676" s="304"/>
      <c r="T3676" s="304"/>
      <c r="U3676" s="304"/>
      <c r="V3676" s="304"/>
      <c r="W3676" s="48" t="s">
        <v>4991</v>
      </c>
      <c r="X3676" s="304">
        <v>-999</v>
      </c>
      <c r="Y3676" s="366" t="str">
        <f t="shared" si="873"/>
        <v>-</v>
      </c>
      <c r="Z3676" s="304"/>
      <c r="AA3676" s="304"/>
      <c r="AB3676" s="304"/>
      <c r="AC3676" s="304"/>
      <c r="AD3676" s="366"/>
      <c r="AE3676" s="304"/>
      <c r="AF3676" s="331"/>
      <c r="AG3676" s="304"/>
      <c r="AH3676" s="410">
        <v>1.12046E-2</v>
      </c>
      <c r="AI3676" s="309">
        <v>3.18783E-3</v>
      </c>
      <c r="AJ3676" s="410">
        <v>309</v>
      </c>
      <c r="AK3676" s="304">
        <f t="shared" si="872"/>
        <v>270</v>
      </c>
      <c r="AL3676" s="363">
        <v>0.43</v>
      </c>
      <c r="AM3676" s="389">
        <f t="shared" si="874"/>
        <v>231</v>
      </c>
      <c r="AN3676" s="363">
        <v>0.25</v>
      </c>
      <c r="AO3676" s="304"/>
      <c r="AP3676" s="304" t="s">
        <v>4980</v>
      </c>
      <c r="AQ3676" s="304"/>
      <c r="AR3676" s="304">
        <v>349</v>
      </c>
      <c r="AS3676" s="304"/>
      <c r="AT3676" s="309">
        <v>231</v>
      </c>
      <c r="AU3676" s="304"/>
      <c r="AV3676" s="304"/>
      <c r="AW3676" s="304"/>
      <c r="AX3676" s="304">
        <v>220</v>
      </c>
      <c r="AY3676" s="304">
        <v>-999</v>
      </c>
      <c r="AZ3676" s="304">
        <v>3680</v>
      </c>
      <c r="BA3676" s="304">
        <v>580</v>
      </c>
      <c r="BB3676" s="304">
        <v>-999</v>
      </c>
      <c r="BC3676" s="304">
        <v>5080</v>
      </c>
      <c r="BD3676" s="304"/>
      <c r="BE3676" s="304"/>
      <c r="BF3676" s="304"/>
      <c r="BG3676" s="304"/>
      <c r="BH3676" s="304"/>
      <c r="BI3676" s="304"/>
      <c r="BJ3676" s="304">
        <v>3</v>
      </c>
      <c r="BK3676" s="304" t="s">
        <v>4954</v>
      </c>
      <c r="BL3676" s="304">
        <v>3</v>
      </c>
    </row>
    <row r="3677" spans="1:64" ht="15" hidden="1" customHeight="1" x14ac:dyDescent="0.2">
      <c r="A3677" s="387" t="s">
        <v>5911</v>
      </c>
      <c r="B3677" s="304" t="s">
        <v>5965</v>
      </c>
      <c r="C3677" s="304">
        <v>100139</v>
      </c>
      <c r="D3677" s="349" t="s">
        <v>5230</v>
      </c>
      <c r="E3677" s="304">
        <v>23178</v>
      </c>
      <c r="F3677" s="304"/>
      <c r="G3677" s="324">
        <v>34.131999999999998</v>
      </c>
      <c r="H3677" s="324">
        <v>-117.911</v>
      </c>
      <c r="I3677" s="324" t="s">
        <v>232</v>
      </c>
      <c r="J3677" s="368">
        <f t="shared" si="880"/>
        <v>339.95855352360843</v>
      </c>
      <c r="K3677" s="331">
        <f t="shared" si="881"/>
        <v>0.32644141894067302</v>
      </c>
      <c r="L3677" s="304" t="str">
        <f t="shared" si="871"/>
        <v>D</v>
      </c>
      <c r="M3677" s="388" t="s">
        <v>6088</v>
      </c>
      <c r="N3677" s="304"/>
      <c r="O3677" s="304"/>
      <c r="P3677" s="304"/>
      <c r="Q3677" s="309"/>
      <c r="R3677" s="309"/>
      <c r="S3677" s="304"/>
      <c r="T3677" s="304"/>
      <c r="U3677" s="304"/>
      <c r="V3677" s="304"/>
      <c r="W3677" s="48" t="s">
        <v>4991</v>
      </c>
      <c r="X3677" s="304">
        <v>-999</v>
      </c>
      <c r="Y3677" s="366" t="str">
        <f t="shared" si="873"/>
        <v>-</v>
      </c>
      <c r="Z3677" s="304"/>
      <c r="AA3677" s="304"/>
      <c r="AB3677" s="304"/>
      <c r="AC3677" s="304"/>
      <c r="AD3677" s="366"/>
      <c r="AE3677" s="304"/>
      <c r="AF3677" s="331"/>
      <c r="AG3677" s="304"/>
      <c r="AH3677" s="410">
        <v>1.45673E-2</v>
      </c>
      <c r="AI3677" s="309">
        <v>0</v>
      </c>
      <c r="AJ3677" s="410">
        <v>334</v>
      </c>
      <c r="AK3677" s="304">
        <f t="shared" si="872"/>
        <v>270</v>
      </c>
      <c r="AL3677" s="363">
        <v>0.43</v>
      </c>
      <c r="AM3677" s="389">
        <f t="shared" si="874"/>
        <v>387</v>
      </c>
      <c r="AN3677" s="363">
        <v>0.25</v>
      </c>
      <c r="AO3677" s="304"/>
      <c r="AP3677" s="304" t="s">
        <v>1600</v>
      </c>
      <c r="AQ3677" s="304"/>
      <c r="AR3677" s="304">
        <v>387</v>
      </c>
      <c r="AS3677" s="304"/>
      <c r="AT3677" s="312"/>
      <c r="AU3677" s="304"/>
      <c r="AV3677" s="304"/>
      <c r="AW3677" s="304"/>
      <c r="AX3677" s="304">
        <v>840</v>
      </c>
      <c r="AY3677" s="304">
        <v>-999</v>
      </c>
      <c r="AZ3677" s="304">
        <v>1740</v>
      </c>
      <c r="BA3677" s="304">
        <v>320</v>
      </c>
      <c r="BB3677" s="304">
        <v>-999</v>
      </c>
      <c r="BC3677" s="304">
        <v>1740</v>
      </c>
      <c r="BD3677" s="304"/>
      <c r="BE3677" s="304"/>
      <c r="BF3677" s="304"/>
      <c r="BG3677" s="304"/>
      <c r="BH3677" s="304"/>
      <c r="BI3677" s="304"/>
      <c r="BJ3677" s="304">
        <v>3</v>
      </c>
      <c r="BK3677" s="304" t="s">
        <v>4954</v>
      </c>
      <c r="BL3677" s="304">
        <v>3</v>
      </c>
    </row>
    <row r="3678" spans="1:64" ht="15" hidden="1" customHeight="1" x14ac:dyDescent="0.2">
      <c r="A3678" s="387" t="s">
        <v>5911</v>
      </c>
      <c r="B3678" s="304" t="s">
        <v>5965</v>
      </c>
      <c r="C3678" s="304">
        <v>100140</v>
      </c>
      <c r="D3678" s="349" t="s">
        <v>5231</v>
      </c>
      <c r="E3678" s="304">
        <v>23179</v>
      </c>
      <c r="F3678" s="304"/>
      <c r="G3678" s="324">
        <v>34.095999999999997</v>
      </c>
      <c r="H3678" s="324">
        <v>-117.90600000000001</v>
      </c>
      <c r="I3678" s="324" t="s">
        <v>232</v>
      </c>
      <c r="J3678" s="368">
        <f t="shared" si="880"/>
        <v>320.52858516844788</v>
      </c>
      <c r="K3678" s="331">
        <f t="shared" si="881"/>
        <v>0.32644141894067302</v>
      </c>
      <c r="L3678" s="304" t="str">
        <f t="shared" si="871"/>
        <v>D</v>
      </c>
      <c r="M3678" s="388" t="s">
        <v>6088</v>
      </c>
      <c r="N3678" s="304"/>
      <c r="O3678" s="304"/>
      <c r="P3678" s="304"/>
      <c r="Q3678" s="309"/>
      <c r="R3678" s="309"/>
      <c r="S3678" s="304"/>
      <c r="T3678" s="304"/>
      <c r="U3678" s="304"/>
      <c r="V3678" s="304"/>
      <c r="W3678" s="48" t="s">
        <v>4991</v>
      </c>
      <c r="X3678" s="304">
        <v>-999</v>
      </c>
      <c r="Y3678" s="366" t="str">
        <f t="shared" si="873"/>
        <v>-</v>
      </c>
      <c r="Z3678" s="304"/>
      <c r="AA3678" s="304"/>
      <c r="AB3678" s="304"/>
      <c r="AC3678" s="304"/>
      <c r="AD3678" s="366"/>
      <c r="AE3678" s="304"/>
      <c r="AF3678" s="331"/>
      <c r="AG3678" s="304"/>
      <c r="AH3678" s="410">
        <v>1.27825E-2</v>
      </c>
      <c r="AI3678" s="309">
        <v>3.6518099999999998E-2</v>
      </c>
      <c r="AJ3678" s="410">
        <v>321</v>
      </c>
      <c r="AK3678" s="304">
        <f t="shared" si="872"/>
        <v>270</v>
      </c>
      <c r="AL3678" s="363">
        <v>0.43</v>
      </c>
      <c r="AM3678" s="389">
        <f t="shared" si="874"/>
        <v>353</v>
      </c>
      <c r="AN3678" s="363">
        <v>0.25</v>
      </c>
      <c r="AO3678" s="304"/>
      <c r="AP3678" s="304" t="s">
        <v>6113</v>
      </c>
      <c r="AQ3678" s="304"/>
      <c r="AR3678" s="304">
        <v>280</v>
      </c>
      <c r="AS3678" s="304"/>
      <c r="AT3678" s="309">
        <v>353</v>
      </c>
      <c r="AU3678" s="304"/>
      <c r="AV3678" s="304"/>
      <c r="AW3678" s="304"/>
      <c r="AX3678" s="304">
        <v>300</v>
      </c>
      <c r="AY3678" s="304">
        <v>-999</v>
      </c>
      <c r="AZ3678" s="304">
        <v>2520</v>
      </c>
      <c r="BA3678" s="304">
        <v>320</v>
      </c>
      <c r="BB3678" s="304">
        <v>-999</v>
      </c>
      <c r="BC3678" s="304">
        <v>2200</v>
      </c>
      <c r="BD3678" s="304"/>
      <c r="BE3678" s="304"/>
      <c r="BF3678" s="304"/>
      <c r="BG3678" s="304"/>
      <c r="BH3678" s="304"/>
      <c r="BI3678" s="304"/>
      <c r="BJ3678" s="304">
        <v>3</v>
      </c>
      <c r="BK3678" s="304" t="s">
        <v>4954</v>
      </c>
      <c r="BL3678" s="304">
        <v>3</v>
      </c>
    </row>
    <row r="3679" spans="1:64" ht="15" hidden="1" customHeight="1" x14ac:dyDescent="0.2">
      <c r="A3679" s="387" t="s">
        <v>5911</v>
      </c>
      <c r="B3679" s="304" t="s">
        <v>5965</v>
      </c>
      <c r="C3679" s="304">
        <v>100141</v>
      </c>
      <c r="D3679" s="349" t="s">
        <v>5232</v>
      </c>
      <c r="E3679" s="304">
        <v>24752</v>
      </c>
      <c r="F3679" s="304"/>
      <c r="G3679" s="324">
        <v>34.143000000000001</v>
      </c>
      <c r="H3679" s="324">
        <v>-118.304</v>
      </c>
      <c r="I3679" s="324" t="s">
        <v>214</v>
      </c>
      <c r="J3679" s="368">
        <f t="shared" si="880"/>
        <v>478.92446323115485</v>
      </c>
      <c r="K3679" s="331">
        <f t="shared" si="881"/>
        <v>0.36913412196652856</v>
      </c>
      <c r="L3679" s="304" t="str">
        <f t="shared" si="871"/>
        <v>C</v>
      </c>
      <c r="M3679" s="388" t="s">
        <v>6088</v>
      </c>
      <c r="N3679" s="304"/>
      <c r="O3679" s="304"/>
      <c r="P3679" s="304"/>
      <c r="Q3679" s="309"/>
      <c r="R3679" s="309"/>
      <c r="S3679" s="304"/>
      <c r="T3679" s="304"/>
      <c r="U3679" s="304"/>
      <c r="V3679" s="304"/>
      <c r="W3679" s="48" t="s">
        <v>4661</v>
      </c>
      <c r="X3679" s="304">
        <v>-999</v>
      </c>
      <c r="Y3679" s="366" t="str">
        <f t="shared" si="873"/>
        <v>-</v>
      </c>
      <c r="Z3679" s="304"/>
      <c r="AA3679" s="304"/>
      <c r="AB3679" s="304"/>
      <c r="AC3679" s="304"/>
      <c r="AD3679" s="366"/>
      <c r="AE3679" s="304"/>
      <c r="AF3679" s="331"/>
      <c r="AG3679" s="304"/>
      <c r="AH3679" s="410">
        <v>0.10133</v>
      </c>
      <c r="AI3679" s="309">
        <v>0</v>
      </c>
      <c r="AJ3679" s="410">
        <v>625</v>
      </c>
      <c r="AK3679" s="304">
        <f t="shared" si="872"/>
        <v>690</v>
      </c>
      <c r="AL3679" s="363">
        <v>0.43</v>
      </c>
      <c r="AM3679" s="389">
        <f t="shared" si="874"/>
        <v>390</v>
      </c>
      <c r="AN3679" s="304">
        <v>0.33</v>
      </c>
      <c r="AO3679" s="304"/>
      <c r="AP3679" s="304" t="s">
        <v>1903</v>
      </c>
      <c r="AQ3679" s="304"/>
      <c r="AR3679" s="304">
        <v>390</v>
      </c>
      <c r="AS3679" s="304"/>
      <c r="AT3679" s="312"/>
      <c r="AU3679" s="304"/>
      <c r="AV3679" s="304"/>
      <c r="AW3679" s="304"/>
      <c r="AX3679" s="304">
        <v>60</v>
      </c>
      <c r="AY3679" s="304">
        <v>-999</v>
      </c>
      <c r="AZ3679" s="304">
        <v>240</v>
      </c>
      <c r="BA3679" s="304">
        <v>100</v>
      </c>
      <c r="BB3679" s="304">
        <v>-999</v>
      </c>
      <c r="BC3679" s="304">
        <v>320</v>
      </c>
      <c r="BD3679" s="304"/>
      <c r="BE3679" s="304"/>
      <c r="BF3679" s="304"/>
      <c r="BG3679" s="304"/>
      <c r="BH3679" s="304"/>
      <c r="BI3679" s="304"/>
      <c r="BJ3679" s="304">
        <v>3</v>
      </c>
      <c r="BK3679" s="304" t="s">
        <v>4954</v>
      </c>
      <c r="BL3679" s="304">
        <v>3</v>
      </c>
    </row>
    <row r="3680" spans="1:64" ht="15" hidden="1" customHeight="1" x14ac:dyDescent="0.2">
      <c r="A3680" s="387" t="s">
        <v>5911</v>
      </c>
      <c r="B3680" s="304" t="s">
        <v>5965</v>
      </c>
      <c r="C3680" s="304">
        <v>100142</v>
      </c>
      <c r="D3680" s="349" t="s">
        <v>4791</v>
      </c>
      <c r="E3680" s="304">
        <v>24802</v>
      </c>
      <c r="F3680" s="304"/>
      <c r="G3680" s="324">
        <v>34.162999999999997</v>
      </c>
      <c r="H3680" s="324">
        <v>-118.5</v>
      </c>
      <c r="I3680" s="324" t="s">
        <v>232</v>
      </c>
      <c r="J3680" s="368">
        <f t="shared" si="880"/>
        <v>377.39472561358309</v>
      </c>
      <c r="K3680" s="331">
        <f t="shared" si="881"/>
        <v>0.32644141894067302</v>
      </c>
      <c r="L3680" s="304" t="str">
        <f t="shared" si="871"/>
        <v>C</v>
      </c>
      <c r="M3680" s="388" t="s">
        <v>6088</v>
      </c>
      <c r="N3680" s="304"/>
      <c r="O3680" s="304"/>
      <c r="P3680" s="304"/>
      <c r="Q3680" s="309"/>
      <c r="R3680" s="309"/>
      <c r="S3680" s="304"/>
      <c r="T3680" s="304"/>
      <c r="U3680" s="304"/>
      <c r="V3680" s="304"/>
      <c r="W3680" s="48" t="s">
        <v>4991</v>
      </c>
      <c r="X3680" s="304">
        <v>-999</v>
      </c>
      <c r="Y3680" s="366" t="str">
        <f t="shared" si="873"/>
        <v>-</v>
      </c>
      <c r="Z3680" s="304"/>
      <c r="AA3680" s="304"/>
      <c r="AB3680" s="304"/>
      <c r="AC3680" s="304"/>
      <c r="AD3680" s="366"/>
      <c r="AE3680" s="304"/>
      <c r="AF3680" s="331"/>
      <c r="AG3680" s="304"/>
      <c r="AH3680" s="410">
        <v>1.9973299999999999E-2</v>
      </c>
      <c r="AI3680" s="309">
        <v>6.323419999999999E-2</v>
      </c>
      <c r="AJ3680" s="410">
        <v>368</v>
      </c>
      <c r="AK3680" s="304">
        <f t="shared" si="872"/>
        <v>425</v>
      </c>
      <c r="AL3680" s="363">
        <v>0.43</v>
      </c>
      <c r="AM3680" s="389">
        <f t="shared" si="874"/>
        <v>353</v>
      </c>
      <c r="AN3680" s="363">
        <v>0.25</v>
      </c>
      <c r="AO3680" s="304"/>
      <c r="AP3680" s="304" t="s">
        <v>6113</v>
      </c>
      <c r="AQ3680" s="304"/>
      <c r="AR3680" s="304">
        <v>280</v>
      </c>
      <c r="AS3680" s="304"/>
      <c r="AT3680" s="309">
        <v>353</v>
      </c>
      <c r="AU3680" s="304"/>
      <c r="AV3680" s="304"/>
      <c r="AW3680" s="304"/>
      <c r="AX3680" s="304">
        <v>800</v>
      </c>
      <c r="AY3680" s="304">
        <v>-999</v>
      </c>
      <c r="AZ3680" s="304">
        <v>2100</v>
      </c>
      <c r="BA3680" s="304">
        <v>320</v>
      </c>
      <c r="BB3680" s="304">
        <v>-999</v>
      </c>
      <c r="BC3680" s="304">
        <v>1820</v>
      </c>
      <c r="BD3680" s="304"/>
      <c r="BE3680" s="304"/>
      <c r="BF3680" s="304"/>
      <c r="BG3680" s="304"/>
      <c r="BH3680" s="304"/>
      <c r="BI3680" s="304"/>
      <c r="BJ3680" s="304">
        <v>3</v>
      </c>
      <c r="BK3680" s="304" t="s">
        <v>4954</v>
      </c>
      <c r="BL3680" s="304">
        <v>3</v>
      </c>
    </row>
    <row r="3681" spans="1:64" ht="15" hidden="1" customHeight="1" x14ac:dyDescent="0.2">
      <c r="A3681" s="387" t="s">
        <v>5911</v>
      </c>
      <c r="B3681" s="304" t="s">
        <v>5965</v>
      </c>
      <c r="C3681" s="304">
        <v>100143</v>
      </c>
      <c r="D3681" s="349" t="s">
        <v>5233</v>
      </c>
      <c r="E3681" s="304">
        <v>24833</v>
      </c>
      <c r="F3681" s="304"/>
      <c r="G3681" s="324">
        <v>34.061999999999998</v>
      </c>
      <c r="H3681" s="324">
        <v>-118.315</v>
      </c>
      <c r="I3681" s="324" t="s">
        <v>232</v>
      </c>
      <c r="J3681" s="368">
        <f t="shared" si="880"/>
        <v>339.95855352360843</v>
      </c>
      <c r="K3681" s="331">
        <f t="shared" si="881"/>
        <v>0.32644141894067302</v>
      </c>
      <c r="L3681" s="304" t="str">
        <f t="shared" si="871"/>
        <v>D</v>
      </c>
      <c r="M3681" s="388" t="s">
        <v>6088</v>
      </c>
      <c r="N3681" s="304"/>
      <c r="O3681" s="304"/>
      <c r="P3681" s="304"/>
      <c r="Q3681" s="309"/>
      <c r="R3681" s="309"/>
      <c r="S3681" s="304"/>
      <c r="T3681" s="304"/>
      <c r="U3681" s="304"/>
      <c r="V3681" s="304"/>
      <c r="W3681" s="48" t="s">
        <v>4991</v>
      </c>
      <c r="X3681" s="304">
        <v>-999</v>
      </c>
      <c r="Y3681" s="366" t="str">
        <f t="shared" si="873"/>
        <v>-</v>
      </c>
      <c r="Z3681" s="304"/>
      <c r="AA3681" s="304"/>
      <c r="AB3681" s="304"/>
      <c r="AC3681" s="304"/>
      <c r="AD3681" s="366"/>
      <c r="AE3681" s="304"/>
      <c r="AF3681" s="331"/>
      <c r="AG3681" s="304"/>
      <c r="AH3681" s="410">
        <v>8.9779500000000002E-3</v>
      </c>
      <c r="AI3681" s="309">
        <v>0</v>
      </c>
      <c r="AJ3681" s="410">
        <v>291</v>
      </c>
      <c r="AK3681" s="304">
        <f t="shared" si="872"/>
        <v>270</v>
      </c>
      <c r="AL3681" s="363">
        <v>0.43</v>
      </c>
      <c r="AM3681" s="389">
        <f t="shared" si="874"/>
        <v>387</v>
      </c>
      <c r="AN3681" s="363">
        <v>0.25</v>
      </c>
      <c r="AO3681" s="304"/>
      <c r="AP3681" s="304" t="s">
        <v>1600</v>
      </c>
      <c r="AQ3681" s="304"/>
      <c r="AR3681" s="304">
        <v>387</v>
      </c>
      <c r="AS3681" s="304"/>
      <c r="AT3681" s="312"/>
      <c r="AU3681" s="304"/>
      <c r="AV3681" s="304"/>
      <c r="AW3681" s="304"/>
      <c r="AX3681" s="304">
        <v>620</v>
      </c>
      <c r="AY3681" s="304">
        <v>-999</v>
      </c>
      <c r="AZ3681" s="304">
        <v>1920</v>
      </c>
      <c r="BA3681" s="304">
        <v>320</v>
      </c>
      <c r="BB3681" s="304">
        <v>-999</v>
      </c>
      <c r="BC3681" s="304">
        <v>3160</v>
      </c>
      <c r="BD3681" s="304"/>
      <c r="BE3681" s="304"/>
      <c r="BF3681" s="304"/>
      <c r="BG3681" s="304"/>
      <c r="BH3681" s="304"/>
      <c r="BI3681" s="304"/>
      <c r="BJ3681" s="304">
        <v>3</v>
      </c>
      <c r="BK3681" s="304" t="s">
        <v>4954</v>
      </c>
      <c r="BL3681" s="304">
        <v>3</v>
      </c>
    </row>
    <row r="3682" spans="1:64" ht="15" hidden="1" customHeight="1" x14ac:dyDescent="0.2">
      <c r="A3682" s="387" t="s">
        <v>5911</v>
      </c>
      <c r="B3682" s="304" t="s">
        <v>5965</v>
      </c>
      <c r="C3682" s="304">
        <v>100144</v>
      </c>
      <c r="D3682" s="349" t="s">
        <v>5234</v>
      </c>
      <c r="E3682" s="304">
        <v>24909</v>
      </c>
      <c r="F3682" s="304"/>
      <c r="G3682" s="324">
        <v>34.03</v>
      </c>
      <c r="H3682" s="324">
        <v>-118.434</v>
      </c>
      <c r="I3682" s="324" t="s">
        <v>232</v>
      </c>
      <c r="J3682" s="368">
        <f t="shared" si="880"/>
        <v>320.52858516844788</v>
      </c>
      <c r="K3682" s="331">
        <f t="shared" si="881"/>
        <v>0.32644141894067302</v>
      </c>
      <c r="L3682" s="304" t="str">
        <f t="shared" si="871"/>
        <v>D</v>
      </c>
      <c r="M3682" s="388" t="s">
        <v>6088</v>
      </c>
      <c r="N3682" s="304"/>
      <c r="O3682" s="304"/>
      <c r="P3682" s="304"/>
      <c r="Q3682" s="309"/>
      <c r="R3682" s="309"/>
      <c r="S3682" s="304"/>
      <c r="T3682" s="304"/>
      <c r="U3682" s="304"/>
      <c r="V3682" s="304"/>
      <c r="W3682" s="48" t="s">
        <v>4991</v>
      </c>
      <c r="X3682" s="304">
        <v>-999</v>
      </c>
      <c r="Y3682" s="366" t="str">
        <f t="shared" si="873"/>
        <v>-</v>
      </c>
      <c r="Z3682" s="304"/>
      <c r="AA3682" s="304"/>
      <c r="AB3682" s="304"/>
      <c r="AC3682" s="304"/>
      <c r="AD3682" s="366"/>
      <c r="AE3682" s="304"/>
      <c r="AF3682" s="331"/>
      <c r="AG3682" s="304"/>
      <c r="AH3682" s="410">
        <v>1.03231E-2</v>
      </c>
      <c r="AI3682" s="309">
        <v>4.1149699999999997E-2</v>
      </c>
      <c r="AJ3682" s="410">
        <v>302</v>
      </c>
      <c r="AK3682" s="304">
        <f t="shared" si="872"/>
        <v>270</v>
      </c>
      <c r="AL3682" s="363">
        <v>0.43</v>
      </c>
      <c r="AM3682" s="389">
        <f t="shared" si="874"/>
        <v>353</v>
      </c>
      <c r="AN3682" s="363">
        <v>0.25</v>
      </c>
      <c r="AO3682" s="304"/>
      <c r="AP3682" s="304" t="s">
        <v>6121</v>
      </c>
      <c r="AQ3682" s="304"/>
      <c r="AR3682" s="304">
        <v>280</v>
      </c>
      <c r="AS3682" s="304"/>
      <c r="AT3682" s="309">
        <v>353</v>
      </c>
      <c r="AU3682" s="304"/>
      <c r="AV3682" s="304"/>
      <c r="AW3682" s="304"/>
      <c r="AX3682" s="304">
        <v>1000</v>
      </c>
      <c r="AY3682" s="304">
        <v>-999</v>
      </c>
      <c r="AZ3682" s="304">
        <v>4100</v>
      </c>
      <c r="BA3682" s="304">
        <v>700</v>
      </c>
      <c r="BB3682" s="304">
        <v>-999</v>
      </c>
      <c r="BC3682" s="304">
        <v>5180</v>
      </c>
      <c r="BD3682" s="304"/>
      <c r="BE3682" s="304"/>
      <c r="BF3682" s="304"/>
      <c r="BG3682" s="304"/>
      <c r="BH3682" s="304"/>
      <c r="BI3682" s="304"/>
      <c r="BJ3682" s="304">
        <v>3</v>
      </c>
      <c r="BK3682" s="304" t="s">
        <v>4954</v>
      </c>
      <c r="BL3682" s="304">
        <v>3</v>
      </c>
    </row>
    <row r="3683" spans="1:64" ht="15" hidden="1" customHeight="1" x14ac:dyDescent="0.2">
      <c r="A3683" s="387" t="s">
        <v>5911</v>
      </c>
      <c r="B3683" s="304" t="s">
        <v>5965</v>
      </c>
      <c r="C3683" s="304">
        <v>100145</v>
      </c>
      <c r="D3683" s="349" t="s">
        <v>4817</v>
      </c>
      <c r="E3683" s="304">
        <v>24943</v>
      </c>
      <c r="F3683" s="304"/>
      <c r="G3683" s="324">
        <v>34.171999999999997</v>
      </c>
      <c r="H3683" s="324">
        <v>-118.289</v>
      </c>
      <c r="I3683" s="324" t="s">
        <v>232</v>
      </c>
      <c r="J3683" s="368">
        <f t="shared" si="880"/>
        <v>377.39472561358309</v>
      </c>
      <c r="K3683" s="331">
        <f t="shared" si="881"/>
        <v>0.32644141894067302</v>
      </c>
      <c r="L3683" s="304" t="str">
        <f t="shared" si="871"/>
        <v>C</v>
      </c>
      <c r="M3683" s="388" t="s">
        <v>6088</v>
      </c>
      <c r="N3683" s="304"/>
      <c r="O3683" s="304"/>
      <c r="P3683" s="304"/>
      <c r="Q3683" s="309"/>
      <c r="R3683" s="309"/>
      <c r="S3683" s="304"/>
      <c r="T3683" s="304"/>
      <c r="U3683" s="304"/>
      <c r="V3683" s="304"/>
      <c r="W3683" s="48" t="s">
        <v>4991</v>
      </c>
      <c r="X3683" s="304">
        <v>-999</v>
      </c>
      <c r="Y3683" s="366" t="str">
        <f t="shared" si="873"/>
        <v>-</v>
      </c>
      <c r="Z3683" s="304"/>
      <c r="AA3683" s="304"/>
      <c r="AB3683" s="304"/>
      <c r="AC3683" s="304"/>
      <c r="AD3683" s="366"/>
      <c r="AE3683" s="304"/>
      <c r="AF3683" s="331"/>
      <c r="AG3683" s="304"/>
      <c r="AH3683" s="410">
        <v>3.2622699999999998E-2</v>
      </c>
      <c r="AI3683" s="309">
        <v>0.121213</v>
      </c>
      <c r="AJ3683" s="410">
        <v>419</v>
      </c>
      <c r="AK3683" s="304">
        <f t="shared" si="872"/>
        <v>425</v>
      </c>
      <c r="AL3683" s="363">
        <v>0.43</v>
      </c>
      <c r="AM3683" s="389">
        <f t="shared" si="874"/>
        <v>353</v>
      </c>
      <c r="AN3683" s="363">
        <v>0.25</v>
      </c>
      <c r="AO3683" s="304"/>
      <c r="AP3683" s="304" t="s">
        <v>6113</v>
      </c>
      <c r="AQ3683" s="304"/>
      <c r="AR3683" s="304">
        <v>280</v>
      </c>
      <c r="AS3683" s="304"/>
      <c r="AT3683" s="309">
        <v>353</v>
      </c>
      <c r="AU3683" s="304"/>
      <c r="AV3683" s="304"/>
      <c r="AW3683" s="304"/>
      <c r="AX3683" s="304">
        <v>100</v>
      </c>
      <c r="AY3683" s="304">
        <v>-999</v>
      </c>
      <c r="AZ3683" s="304">
        <v>540</v>
      </c>
      <c r="BA3683" s="304">
        <v>340</v>
      </c>
      <c r="BB3683" s="304">
        <v>-999</v>
      </c>
      <c r="BC3683" s="304">
        <v>1000</v>
      </c>
      <c r="BD3683" s="304"/>
      <c r="BE3683" s="304"/>
      <c r="BF3683" s="304"/>
      <c r="BG3683" s="304"/>
      <c r="BH3683" s="304"/>
      <c r="BI3683" s="304"/>
      <c r="BJ3683" s="304">
        <v>3</v>
      </c>
      <c r="BK3683" s="304" t="s">
        <v>4954</v>
      </c>
      <c r="BL3683" s="304">
        <v>3</v>
      </c>
    </row>
    <row r="3684" spans="1:64" ht="15" hidden="1" customHeight="1" x14ac:dyDescent="0.2">
      <c r="A3684" s="387" t="s">
        <v>5911</v>
      </c>
      <c r="B3684" s="304" t="s">
        <v>5965</v>
      </c>
      <c r="C3684" s="304">
        <v>100146</v>
      </c>
      <c r="D3684" s="349" t="s">
        <v>5235</v>
      </c>
      <c r="E3684" s="304">
        <v>24982</v>
      </c>
      <c r="F3684" s="304"/>
      <c r="G3684" s="324">
        <v>34.1</v>
      </c>
      <c r="H3684" s="324">
        <v>-118.288</v>
      </c>
      <c r="I3684" s="324" t="s">
        <v>232</v>
      </c>
      <c r="J3684" s="368">
        <f t="shared" si="880"/>
        <v>402.25491873481093</v>
      </c>
      <c r="K3684" s="331">
        <f t="shared" si="881"/>
        <v>0.36913412196652856</v>
      </c>
      <c r="L3684" s="304" t="str">
        <f t="shared" si="871"/>
        <v>C</v>
      </c>
      <c r="M3684" s="388" t="s">
        <v>6088</v>
      </c>
      <c r="N3684" s="304"/>
      <c r="O3684" s="304"/>
      <c r="P3684" s="304"/>
      <c r="Q3684" s="309"/>
      <c r="R3684" s="309"/>
      <c r="S3684" s="304"/>
      <c r="T3684" s="304"/>
      <c r="U3684" s="304"/>
      <c r="V3684" s="304"/>
      <c r="W3684" s="48" t="s">
        <v>4991</v>
      </c>
      <c r="X3684" s="304">
        <v>-999</v>
      </c>
      <c r="Y3684" s="366" t="str">
        <f t="shared" si="873"/>
        <v>-</v>
      </c>
      <c r="Z3684" s="304"/>
      <c r="AA3684" s="304"/>
      <c r="AB3684" s="304"/>
      <c r="AC3684" s="304"/>
      <c r="AD3684" s="366"/>
      <c r="AE3684" s="304"/>
      <c r="AF3684" s="331"/>
      <c r="AG3684" s="304"/>
      <c r="AH3684" s="410">
        <v>3.6369499999999999E-2</v>
      </c>
      <c r="AI3684" s="309">
        <v>0</v>
      </c>
      <c r="AJ3684" s="410">
        <v>435</v>
      </c>
      <c r="AK3684" s="304">
        <f t="shared" si="872"/>
        <v>425</v>
      </c>
      <c r="AL3684" s="363">
        <v>0.43</v>
      </c>
      <c r="AM3684" s="389">
        <f t="shared" si="874"/>
        <v>390</v>
      </c>
      <c r="AN3684" s="304">
        <v>0.33</v>
      </c>
      <c r="AO3684" s="304"/>
      <c r="AP3684" s="304" t="s">
        <v>1903</v>
      </c>
      <c r="AQ3684" s="304"/>
      <c r="AR3684" s="304">
        <v>390</v>
      </c>
      <c r="AS3684" s="304"/>
      <c r="AT3684" s="312"/>
      <c r="AU3684" s="304"/>
      <c r="AV3684" s="304"/>
      <c r="AW3684" s="304"/>
      <c r="AX3684" s="304">
        <v>220</v>
      </c>
      <c r="AY3684" s="304">
        <v>-999</v>
      </c>
      <c r="AZ3684" s="304">
        <v>2280</v>
      </c>
      <c r="BA3684" s="304">
        <v>320</v>
      </c>
      <c r="BB3684" s="304">
        <v>-999</v>
      </c>
      <c r="BC3684" s="304">
        <v>2140</v>
      </c>
      <c r="BD3684" s="304"/>
      <c r="BE3684" s="304"/>
      <c r="BF3684" s="304"/>
      <c r="BG3684" s="304"/>
      <c r="BH3684" s="304"/>
      <c r="BI3684" s="304"/>
      <c r="BJ3684" s="304">
        <v>3</v>
      </c>
      <c r="BK3684" s="304" t="s">
        <v>4954</v>
      </c>
      <c r="BL3684" s="304">
        <v>3</v>
      </c>
    </row>
    <row r="3685" spans="1:64" ht="15" hidden="1" customHeight="1" x14ac:dyDescent="0.2">
      <c r="A3685" s="387" t="s">
        <v>5911</v>
      </c>
      <c r="B3685" s="304" t="s">
        <v>5965</v>
      </c>
      <c r="C3685" s="304">
        <v>100147</v>
      </c>
      <c r="D3685" s="349" t="s">
        <v>5236</v>
      </c>
      <c r="E3685" s="304">
        <v>24983</v>
      </c>
      <c r="F3685" s="304"/>
      <c r="G3685" s="324">
        <v>34.051000000000002</v>
      </c>
      <c r="H3685" s="324">
        <v>-118.384</v>
      </c>
      <c r="I3685" s="324" t="s">
        <v>232</v>
      </c>
      <c r="J3685" s="368">
        <f t="shared" si="880"/>
        <v>320.52858516844788</v>
      </c>
      <c r="K3685" s="331">
        <f t="shared" si="881"/>
        <v>0.32644141894067302</v>
      </c>
      <c r="L3685" s="304" t="str">
        <f t="shared" si="871"/>
        <v>D</v>
      </c>
      <c r="M3685" s="388" t="s">
        <v>6088</v>
      </c>
      <c r="N3685" s="304"/>
      <c r="O3685" s="304"/>
      <c r="P3685" s="304"/>
      <c r="Q3685" s="309"/>
      <c r="R3685" s="309"/>
      <c r="S3685" s="304"/>
      <c r="T3685" s="304"/>
      <c r="U3685" s="304"/>
      <c r="V3685" s="304"/>
      <c r="W3685" s="48" t="s">
        <v>4991</v>
      </c>
      <c r="X3685" s="304">
        <v>-999</v>
      </c>
      <c r="Y3685" s="366" t="str">
        <f t="shared" si="873"/>
        <v>-</v>
      </c>
      <c r="Z3685" s="304"/>
      <c r="AA3685" s="304"/>
      <c r="AB3685" s="304"/>
      <c r="AC3685" s="304"/>
      <c r="AD3685" s="366"/>
      <c r="AE3685" s="304"/>
      <c r="AF3685" s="331"/>
      <c r="AG3685" s="304"/>
      <c r="AH3685" s="410">
        <v>1.5761399999999998E-2</v>
      </c>
      <c r="AI3685" s="309">
        <v>5.1493000000000004E-2</v>
      </c>
      <c r="AJ3685" s="410">
        <v>343</v>
      </c>
      <c r="AK3685" s="304">
        <f t="shared" si="872"/>
        <v>270</v>
      </c>
      <c r="AL3685" s="363">
        <v>0.43</v>
      </c>
      <c r="AM3685" s="389">
        <f t="shared" si="874"/>
        <v>353</v>
      </c>
      <c r="AN3685" s="363">
        <v>0.25</v>
      </c>
      <c r="AO3685" s="304"/>
      <c r="AP3685" s="304" t="s">
        <v>6121</v>
      </c>
      <c r="AQ3685" s="304"/>
      <c r="AR3685" s="304">
        <v>280</v>
      </c>
      <c r="AS3685" s="304"/>
      <c r="AT3685" s="309">
        <v>353</v>
      </c>
      <c r="AU3685" s="304"/>
      <c r="AV3685" s="304"/>
      <c r="AW3685" s="304"/>
      <c r="AX3685" s="304">
        <v>1200</v>
      </c>
      <c r="AY3685" s="304">
        <v>-999</v>
      </c>
      <c r="AZ3685" s="304">
        <v>4000</v>
      </c>
      <c r="BA3685" s="304">
        <v>460</v>
      </c>
      <c r="BB3685" s="304">
        <v>-999</v>
      </c>
      <c r="BC3685" s="304">
        <v>5140</v>
      </c>
      <c r="BD3685" s="304"/>
      <c r="BE3685" s="304"/>
      <c r="BF3685" s="304"/>
      <c r="BG3685" s="304"/>
      <c r="BH3685" s="304"/>
      <c r="BI3685" s="304"/>
      <c r="BJ3685" s="304">
        <v>3</v>
      </c>
      <c r="BK3685" s="304" t="s">
        <v>4954</v>
      </c>
      <c r="BL3685" s="304">
        <v>3</v>
      </c>
    </row>
    <row r="3686" spans="1:64" ht="15" hidden="1" customHeight="1" x14ac:dyDescent="0.2">
      <c r="A3686" s="387" t="s">
        <v>5911</v>
      </c>
      <c r="B3686" s="304" t="s">
        <v>5965</v>
      </c>
      <c r="C3686" s="304">
        <v>100148</v>
      </c>
      <c r="D3686" s="349" t="s">
        <v>5237</v>
      </c>
      <c r="E3686" s="304">
        <v>5411</v>
      </c>
      <c r="F3686" s="304"/>
      <c r="G3686" s="324">
        <v>33.830660000000002</v>
      </c>
      <c r="H3686" s="324">
        <v>-118.32888</v>
      </c>
      <c r="I3686" s="324" t="s">
        <v>232</v>
      </c>
      <c r="J3686" s="368">
        <f t="shared" si="880"/>
        <v>310.55173771596895</v>
      </c>
      <c r="K3686" s="331">
        <f t="shared" si="881"/>
        <v>0.32644141894067302</v>
      </c>
      <c r="L3686" s="304" t="str">
        <f t="shared" si="871"/>
        <v>D</v>
      </c>
      <c r="M3686" s="388" t="s">
        <v>6088</v>
      </c>
      <c r="N3686" s="304"/>
      <c r="O3686" s="304"/>
      <c r="P3686" s="304"/>
      <c r="Q3686" s="309"/>
      <c r="R3686" s="309"/>
      <c r="S3686" s="304"/>
      <c r="T3686" s="304"/>
      <c r="U3686" s="304"/>
      <c r="V3686" s="304"/>
      <c r="W3686" s="48" t="s">
        <v>4991</v>
      </c>
      <c r="X3686" s="304">
        <v>-999</v>
      </c>
      <c r="Y3686" s="366" t="str">
        <f t="shared" si="873"/>
        <v>-</v>
      </c>
      <c r="Z3686" s="304"/>
      <c r="AA3686" s="304"/>
      <c r="AB3686" s="304"/>
      <c r="AC3686" s="304"/>
      <c r="AD3686" s="366"/>
      <c r="AE3686" s="304"/>
      <c r="AF3686" s="331"/>
      <c r="AG3686" s="304"/>
      <c r="AH3686" s="410">
        <v>2.8103099999999999E-3</v>
      </c>
      <c r="AI3686" s="309">
        <v>0</v>
      </c>
      <c r="AJ3686" s="410">
        <v>227</v>
      </c>
      <c r="AK3686" s="304">
        <f t="shared" si="872"/>
        <v>210</v>
      </c>
      <c r="AL3686" s="363">
        <v>0.43</v>
      </c>
      <c r="AM3686" s="389">
        <f t="shared" si="874"/>
        <v>387</v>
      </c>
      <c r="AN3686" s="363">
        <v>0.25</v>
      </c>
      <c r="AO3686" s="304"/>
      <c r="AP3686" s="304" t="s">
        <v>1600</v>
      </c>
      <c r="AQ3686" s="304"/>
      <c r="AR3686" s="304">
        <v>387</v>
      </c>
      <c r="AS3686" s="304"/>
      <c r="AT3686" s="312"/>
      <c r="AU3686" s="304"/>
      <c r="AV3686" s="304"/>
      <c r="AW3686" s="304"/>
      <c r="AX3686" s="304">
        <v>800</v>
      </c>
      <c r="AY3686" s="304">
        <v>-999</v>
      </c>
      <c r="AZ3686" s="304">
        <v>2000</v>
      </c>
      <c r="BA3686" s="304">
        <v>420</v>
      </c>
      <c r="BB3686" s="304">
        <v>-999</v>
      </c>
      <c r="BC3686" s="304">
        <v>1840</v>
      </c>
      <c r="BD3686" s="304"/>
      <c r="BE3686" s="304"/>
      <c r="BF3686" s="304"/>
      <c r="BG3686" s="304"/>
      <c r="BH3686" s="304"/>
      <c r="BI3686" s="304"/>
      <c r="BJ3686" s="304">
        <v>3</v>
      </c>
      <c r="BK3686" s="304" t="s">
        <v>4954</v>
      </c>
      <c r="BL3686" s="304">
        <v>3</v>
      </c>
    </row>
    <row r="3687" spans="1:64" ht="15" hidden="1" customHeight="1" x14ac:dyDescent="0.2">
      <c r="A3687" s="387" t="s">
        <v>5911</v>
      </c>
      <c r="B3687" s="304" t="s">
        <v>5965</v>
      </c>
      <c r="C3687" s="304">
        <v>100149</v>
      </c>
      <c r="D3687" s="349" t="s">
        <v>5238</v>
      </c>
      <c r="E3687" s="304">
        <v>5164</v>
      </c>
      <c r="F3687" s="304"/>
      <c r="G3687" s="324">
        <v>34.109220000000001</v>
      </c>
      <c r="H3687" s="324">
        <v>-117.78362</v>
      </c>
      <c r="I3687" s="324" t="s">
        <v>6142</v>
      </c>
      <c r="J3687" s="368">
        <f t="shared" si="880"/>
        <v>320.52858516844788</v>
      </c>
      <c r="K3687" s="331">
        <f t="shared" si="881"/>
        <v>0.32644141894067302</v>
      </c>
      <c r="L3687" s="304" t="str">
        <f t="shared" si="871"/>
        <v>D</v>
      </c>
      <c r="M3687" s="388" t="s">
        <v>6088</v>
      </c>
      <c r="N3687" s="304"/>
      <c r="O3687" s="304"/>
      <c r="P3687" s="304"/>
      <c r="Q3687" s="309"/>
      <c r="R3687" s="309"/>
      <c r="S3687" s="304"/>
      <c r="T3687" s="304"/>
      <c r="U3687" s="304"/>
      <c r="V3687" s="304"/>
      <c r="W3687" s="390" t="s">
        <v>6030</v>
      </c>
      <c r="X3687" s="304">
        <v>-999</v>
      </c>
      <c r="Y3687" s="366" t="str">
        <f t="shared" si="873"/>
        <v>-</v>
      </c>
      <c r="Z3687" s="304"/>
      <c r="AA3687" s="304"/>
      <c r="AB3687" s="304"/>
      <c r="AC3687" s="304"/>
      <c r="AD3687" s="366"/>
      <c r="AE3687" s="304"/>
      <c r="AF3687" s="331"/>
      <c r="AG3687" s="304"/>
      <c r="AH3687" s="410">
        <v>1.6608000000000001E-2</v>
      </c>
      <c r="AI3687" s="309">
        <v>4.2769500000000002E-2</v>
      </c>
      <c r="AJ3687" s="410">
        <v>350</v>
      </c>
      <c r="AK3687" s="304">
        <f t="shared" si="872"/>
        <v>270</v>
      </c>
      <c r="AL3687" s="363">
        <v>0.43</v>
      </c>
      <c r="AM3687" s="389">
        <f t="shared" si="874"/>
        <v>353</v>
      </c>
      <c r="AN3687" s="363">
        <v>0.25</v>
      </c>
      <c r="AO3687" s="304"/>
      <c r="AP3687" s="304" t="s">
        <v>4980</v>
      </c>
      <c r="AQ3687" s="304"/>
      <c r="AR3687" s="304">
        <v>349</v>
      </c>
      <c r="AS3687" s="304"/>
      <c r="AT3687" s="309">
        <v>353</v>
      </c>
      <c r="AU3687" s="304"/>
      <c r="AV3687" s="304"/>
      <c r="AW3687" s="304"/>
      <c r="AX3687" s="304">
        <v>100</v>
      </c>
      <c r="AY3687" s="304">
        <v>-999</v>
      </c>
      <c r="AZ3687" s="304">
        <v>380</v>
      </c>
      <c r="BA3687" s="304">
        <v>320</v>
      </c>
      <c r="BB3687" s="304">
        <v>-999</v>
      </c>
      <c r="BC3687" s="304">
        <v>320</v>
      </c>
      <c r="BD3687" s="304"/>
      <c r="BE3687" s="304"/>
      <c r="BF3687" s="304"/>
      <c r="BG3687" s="304"/>
      <c r="BH3687" s="304"/>
      <c r="BI3687" s="304"/>
      <c r="BJ3687" s="304">
        <v>3</v>
      </c>
      <c r="BK3687" s="304" t="s">
        <v>4954</v>
      </c>
      <c r="BL3687" s="304">
        <v>3</v>
      </c>
    </row>
    <row r="3688" spans="1:64" ht="15" hidden="1" customHeight="1" x14ac:dyDescent="0.2">
      <c r="A3688" s="387" t="s">
        <v>5911</v>
      </c>
      <c r="B3688" s="304" t="s">
        <v>5965</v>
      </c>
      <c r="C3688" s="304">
        <v>100150</v>
      </c>
      <c r="D3688" s="349" t="s">
        <v>5239</v>
      </c>
      <c r="E3688" s="304">
        <v>5243</v>
      </c>
      <c r="F3688" s="304"/>
      <c r="G3688" s="324">
        <v>33.896000000000001</v>
      </c>
      <c r="H3688" s="324">
        <v>-118.377</v>
      </c>
      <c r="I3688" s="324" t="s">
        <v>232</v>
      </c>
      <c r="J3688" s="368">
        <f t="shared" si="880"/>
        <v>339.95855352360843</v>
      </c>
      <c r="K3688" s="331">
        <f t="shared" si="881"/>
        <v>0.32644141894067302</v>
      </c>
      <c r="L3688" s="304" t="str">
        <f t="shared" si="871"/>
        <v>D</v>
      </c>
      <c r="M3688" s="388" t="s">
        <v>6088</v>
      </c>
      <c r="N3688" s="304"/>
      <c r="O3688" s="304"/>
      <c r="P3688" s="304"/>
      <c r="Q3688" s="309"/>
      <c r="R3688" s="309"/>
      <c r="S3688" s="304"/>
      <c r="T3688" s="304"/>
      <c r="U3688" s="304"/>
      <c r="V3688" s="304"/>
      <c r="W3688" s="48" t="s">
        <v>4991</v>
      </c>
      <c r="X3688" s="304">
        <v>-999</v>
      </c>
      <c r="Y3688" s="366" t="str">
        <f t="shared" si="873"/>
        <v>-</v>
      </c>
      <c r="Z3688" s="304"/>
      <c r="AA3688" s="304"/>
      <c r="AB3688" s="304"/>
      <c r="AC3688" s="304"/>
      <c r="AD3688" s="366"/>
      <c r="AE3688" s="304"/>
      <c r="AF3688" s="331"/>
      <c r="AG3688" s="304"/>
      <c r="AH3688" s="410">
        <v>4.6714800000000004E-3</v>
      </c>
      <c r="AI3688" s="309">
        <v>0</v>
      </c>
      <c r="AJ3688" s="410">
        <v>251</v>
      </c>
      <c r="AK3688" s="304">
        <f t="shared" si="872"/>
        <v>270</v>
      </c>
      <c r="AL3688" s="363">
        <v>0.43</v>
      </c>
      <c r="AM3688" s="389">
        <f t="shared" si="874"/>
        <v>387</v>
      </c>
      <c r="AN3688" s="363">
        <v>0.25</v>
      </c>
      <c r="AO3688" s="304"/>
      <c r="AP3688" s="304" t="s">
        <v>1600</v>
      </c>
      <c r="AQ3688" s="304"/>
      <c r="AR3688" s="304">
        <v>387</v>
      </c>
      <c r="AS3688" s="304"/>
      <c r="AT3688" s="312"/>
      <c r="AU3688" s="304"/>
      <c r="AV3688" s="304"/>
      <c r="AW3688" s="304"/>
      <c r="AX3688" s="304">
        <v>800</v>
      </c>
      <c r="AY3688" s="304">
        <v>-999</v>
      </c>
      <c r="AZ3688" s="304">
        <v>2900</v>
      </c>
      <c r="BA3688" s="304">
        <v>480</v>
      </c>
      <c r="BB3688" s="304">
        <v>-999</v>
      </c>
      <c r="BC3688" s="304">
        <v>2580</v>
      </c>
      <c r="BD3688" s="304"/>
      <c r="BE3688" s="304"/>
      <c r="BF3688" s="304"/>
      <c r="BG3688" s="304"/>
      <c r="BH3688" s="304"/>
      <c r="BI3688" s="304"/>
      <c r="BJ3688" s="304">
        <v>3</v>
      </c>
      <c r="BK3688" s="304" t="s">
        <v>4954</v>
      </c>
      <c r="BL3688" s="304">
        <v>3</v>
      </c>
    </row>
    <row r="3689" spans="1:64" ht="15" hidden="1" customHeight="1" x14ac:dyDescent="0.2">
      <c r="A3689" s="387" t="s">
        <v>5911</v>
      </c>
      <c r="B3689" s="304" t="s">
        <v>5965</v>
      </c>
      <c r="C3689" s="304">
        <v>100151</v>
      </c>
      <c r="D3689" s="349" t="s">
        <v>5240</v>
      </c>
      <c r="E3689" s="304">
        <v>5275</v>
      </c>
      <c r="F3689" s="304"/>
      <c r="G3689" s="324">
        <v>33.92024</v>
      </c>
      <c r="H3689" s="324">
        <v>-117.32066</v>
      </c>
      <c r="I3689" s="324" t="s">
        <v>232</v>
      </c>
      <c r="J3689" s="368">
        <f t="shared" si="880"/>
        <v>518.30807825950103</v>
      </c>
      <c r="K3689" s="331">
        <f t="shared" si="881"/>
        <v>0.41105230810688803</v>
      </c>
      <c r="L3689" s="304" t="str">
        <f t="shared" si="871"/>
        <v>C</v>
      </c>
      <c r="M3689" s="388" t="s">
        <v>6088</v>
      </c>
      <c r="N3689" s="304"/>
      <c r="O3689" s="304"/>
      <c r="P3689" s="304"/>
      <c r="Q3689" s="309"/>
      <c r="R3689" s="309"/>
      <c r="S3689" s="304"/>
      <c r="T3689" s="304"/>
      <c r="U3689" s="304"/>
      <c r="V3689" s="304"/>
      <c r="W3689" s="48" t="s">
        <v>4991</v>
      </c>
      <c r="X3689" s="304">
        <v>-999</v>
      </c>
      <c r="Y3689" s="366" t="str">
        <f t="shared" si="873"/>
        <v>-</v>
      </c>
      <c r="Z3689" s="304"/>
      <c r="AA3689" s="304"/>
      <c r="AB3689" s="304"/>
      <c r="AC3689" s="304"/>
      <c r="AD3689" s="366"/>
      <c r="AE3689" s="304"/>
      <c r="AF3689" s="331"/>
      <c r="AG3689" s="304"/>
      <c r="AH3689" s="410">
        <v>7.7962800000000001E-3</v>
      </c>
      <c r="AI3689" s="309">
        <v>0</v>
      </c>
      <c r="AJ3689" s="410">
        <v>280</v>
      </c>
      <c r="AK3689" s="304">
        <f t="shared" si="872"/>
        <v>270</v>
      </c>
      <c r="AL3689" s="363">
        <v>0.43</v>
      </c>
      <c r="AM3689" s="389">
        <f t="shared" si="874"/>
        <v>748</v>
      </c>
      <c r="AN3689" s="304">
        <v>0.4</v>
      </c>
      <c r="AO3689" s="304"/>
      <c r="AP3689" s="304" t="s">
        <v>6114</v>
      </c>
      <c r="AQ3689" s="304"/>
      <c r="AR3689" s="304">
        <v>748</v>
      </c>
      <c r="AS3689" s="304"/>
      <c r="AT3689" s="312"/>
      <c r="AU3689" s="304"/>
      <c r="AV3689" s="304"/>
      <c r="AW3689" s="304"/>
      <c r="AX3689" s="304">
        <v>40</v>
      </c>
      <c r="AY3689" s="304">
        <v>-999</v>
      </c>
      <c r="AZ3689" s="304">
        <v>180</v>
      </c>
      <c r="BA3689" s="304">
        <v>-999</v>
      </c>
      <c r="BB3689" s="304">
        <v>-999</v>
      </c>
      <c r="BC3689" s="304">
        <v>-999</v>
      </c>
      <c r="BD3689" s="304"/>
      <c r="BE3689" s="304"/>
      <c r="BF3689" s="304"/>
      <c r="BG3689" s="304"/>
      <c r="BH3689" s="304"/>
      <c r="BI3689" s="304"/>
      <c r="BJ3689" s="304">
        <v>4</v>
      </c>
      <c r="BK3689" s="304" t="s">
        <v>4954</v>
      </c>
      <c r="BL3689" s="304">
        <v>4</v>
      </c>
    </row>
    <row r="3690" spans="1:64" ht="15" hidden="1" customHeight="1" x14ac:dyDescent="0.2">
      <c r="A3690" s="387" t="s">
        <v>5911</v>
      </c>
      <c r="B3690" s="304" t="s">
        <v>5965</v>
      </c>
      <c r="C3690" s="304">
        <v>100152</v>
      </c>
      <c r="D3690" s="349" t="s">
        <v>5241</v>
      </c>
      <c r="E3690" s="304">
        <v>5286</v>
      </c>
      <c r="F3690" s="304"/>
      <c r="G3690" s="324">
        <v>33.658290000000001</v>
      </c>
      <c r="H3690" s="324">
        <v>-117.93174</v>
      </c>
      <c r="I3690" s="324" t="s">
        <v>232</v>
      </c>
      <c r="J3690" s="368">
        <f t="shared" si="880"/>
        <v>310.55173771596895</v>
      </c>
      <c r="K3690" s="331">
        <f t="shared" si="881"/>
        <v>0.32644141894067302</v>
      </c>
      <c r="L3690" s="304" t="str">
        <f t="shared" si="871"/>
        <v>D</v>
      </c>
      <c r="M3690" s="388" t="s">
        <v>6088</v>
      </c>
      <c r="N3690" s="304"/>
      <c r="O3690" s="304"/>
      <c r="P3690" s="304"/>
      <c r="Q3690" s="309"/>
      <c r="R3690" s="309"/>
      <c r="S3690" s="304"/>
      <c r="T3690" s="304"/>
      <c r="U3690" s="304"/>
      <c r="V3690" s="304"/>
      <c r="W3690" s="48" t="s">
        <v>4991</v>
      </c>
      <c r="X3690" s="304">
        <v>-999</v>
      </c>
      <c r="Y3690" s="366" t="str">
        <f t="shared" si="873"/>
        <v>-</v>
      </c>
      <c r="Z3690" s="304"/>
      <c r="AA3690" s="304"/>
      <c r="AB3690" s="304"/>
      <c r="AC3690" s="304"/>
      <c r="AD3690" s="366"/>
      <c r="AE3690" s="304"/>
      <c r="AF3690" s="331"/>
      <c r="AG3690" s="304"/>
      <c r="AH3690" s="410">
        <v>3.2339299999999999E-3</v>
      </c>
      <c r="AI3690" s="309">
        <v>0</v>
      </c>
      <c r="AJ3690" s="410">
        <v>235</v>
      </c>
      <c r="AK3690" s="304">
        <f t="shared" si="872"/>
        <v>210</v>
      </c>
      <c r="AL3690" s="363">
        <v>0.43</v>
      </c>
      <c r="AM3690" s="389">
        <f t="shared" si="874"/>
        <v>387</v>
      </c>
      <c r="AN3690" s="363">
        <v>0.25</v>
      </c>
      <c r="AO3690" s="304"/>
      <c r="AP3690" s="304" t="s">
        <v>1600</v>
      </c>
      <c r="AQ3690" s="304"/>
      <c r="AR3690" s="304">
        <v>387</v>
      </c>
      <c r="AS3690" s="304"/>
      <c r="AT3690" s="312"/>
      <c r="AU3690" s="304"/>
      <c r="AV3690" s="304"/>
      <c r="AW3690" s="304"/>
      <c r="AX3690" s="304">
        <v>980</v>
      </c>
      <c r="AY3690" s="304">
        <v>-999</v>
      </c>
      <c r="AZ3690" s="304">
        <v>4580</v>
      </c>
      <c r="BA3690" s="304">
        <v>340</v>
      </c>
      <c r="BB3690" s="304">
        <v>-999</v>
      </c>
      <c r="BC3690" s="304">
        <v>2580</v>
      </c>
      <c r="BD3690" s="304"/>
      <c r="BE3690" s="304"/>
      <c r="BF3690" s="304"/>
      <c r="BG3690" s="304"/>
      <c r="BH3690" s="304"/>
      <c r="BI3690" s="304"/>
      <c r="BJ3690" s="304">
        <v>3</v>
      </c>
      <c r="BK3690" s="304" t="s">
        <v>4954</v>
      </c>
      <c r="BL3690" s="304">
        <v>3</v>
      </c>
    </row>
    <row r="3691" spans="1:64" ht="15" hidden="1" customHeight="1" x14ac:dyDescent="0.2">
      <c r="A3691" s="387" t="s">
        <v>5911</v>
      </c>
      <c r="B3691" s="304" t="s">
        <v>5965</v>
      </c>
      <c r="C3691" s="304">
        <v>100153</v>
      </c>
      <c r="D3691" s="349" t="s">
        <v>5242</v>
      </c>
      <c r="E3691" s="304">
        <v>5421</v>
      </c>
      <c r="F3691" s="304"/>
      <c r="G3691" s="324">
        <v>34.130650000000003</v>
      </c>
      <c r="H3691" s="324">
        <v>-118.49205000000001</v>
      </c>
      <c r="I3691" s="324" t="s">
        <v>232</v>
      </c>
      <c r="J3691" s="368">
        <f t="shared" si="880"/>
        <v>442.81958687351602</v>
      </c>
      <c r="K3691" s="331">
        <f t="shared" si="881"/>
        <v>0.36913412196652856</v>
      </c>
      <c r="L3691" s="304" t="str">
        <f t="shared" si="871"/>
        <v>C</v>
      </c>
      <c r="M3691" s="388" t="s">
        <v>6088</v>
      </c>
      <c r="N3691" s="304"/>
      <c r="O3691" s="304"/>
      <c r="P3691" s="304"/>
      <c r="Q3691" s="309"/>
      <c r="R3691" s="309"/>
      <c r="S3691" s="304"/>
      <c r="T3691" s="304"/>
      <c r="U3691" s="304"/>
      <c r="V3691" s="304"/>
      <c r="W3691" s="48" t="s">
        <v>4991</v>
      </c>
      <c r="X3691" s="304">
        <v>-999</v>
      </c>
      <c r="Y3691" s="366" t="str">
        <f t="shared" si="873"/>
        <v>-</v>
      </c>
      <c r="Z3691" s="304"/>
      <c r="AA3691" s="304"/>
      <c r="AB3691" s="304"/>
      <c r="AC3691" s="304"/>
      <c r="AD3691" s="366"/>
      <c r="AE3691" s="304"/>
      <c r="AF3691" s="331"/>
      <c r="AG3691" s="304"/>
      <c r="AH3691" s="410">
        <v>7.5299099999999994E-2</v>
      </c>
      <c r="AI3691" s="309">
        <v>0</v>
      </c>
      <c r="AJ3691" s="410">
        <v>556</v>
      </c>
      <c r="AK3691" s="304">
        <f t="shared" si="872"/>
        <v>555</v>
      </c>
      <c r="AL3691" s="363">
        <v>0.43</v>
      </c>
      <c r="AM3691" s="389">
        <f t="shared" si="874"/>
        <v>390</v>
      </c>
      <c r="AN3691" s="304">
        <v>0.33</v>
      </c>
      <c r="AO3691" s="304"/>
      <c r="AP3691" s="304" t="s">
        <v>1903</v>
      </c>
      <c r="AQ3691" s="304"/>
      <c r="AR3691" s="304">
        <v>390</v>
      </c>
      <c r="AS3691" s="304"/>
      <c r="AT3691" s="312"/>
      <c r="AU3691" s="304"/>
      <c r="AV3691" s="304"/>
      <c r="AW3691" s="304"/>
      <c r="AX3691" s="304">
        <v>100</v>
      </c>
      <c r="AY3691" s="304">
        <v>-999</v>
      </c>
      <c r="AZ3691" s="304">
        <v>460</v>
      </c>
      <c r="BA3691" s="304">
        <v>100</v>
      </c>
      <c r="BB3691" s="304">
        <v>-999</v>
      </c>
      <c r="BC3691" s="304">
        <v>320</v>
      </c>
      <c r="BD3691" s="304"/>
      <c r="BE3691" s="304"/>
      <c r="BF3691" s="304"/>
      <c r="BG3691" s="304"/>
      <c r="BH3691" s="304"/>
      <c r="BI3691" s="304"/>
      <c r="BJ3691" s="304">
        <v>3</v>
      </c>
      <c r="BK3691" s="304" t="s">
        <v>4954</v>
      </c>
      <c r="BL3691" s="304">
        <v>3</v>
      </c>
    </row>
    <row r="3692" spans="1:64" ht="15" hidden="1" customHeight="1" x14ac:dyDescent="0.2">
      <c r="A3692" s="387" t="s">
        <v>5911</v>
      </c>
      <c r="B3692" s="304" t="s">
        <v>5965</v>
      </c>
      <c r="C3692" s="304">
        <v>100154</v>
      </c>
      <c r="D3692" s="349" t="s">
        <v>5243</v>
      </c>
      <c r="E3692" s="304">
        <v>5426</v>
      </c>
      <c r="F3692" s="304"/>
      <c r="G3692" s="324">
        <v>34.289630000000002</v>
      </c>
      <c r="H3692" s="324">
        <v>-118.50124</v>
      </c>
      <c r="I3692" s="324" t="s">
        <v>232</v>
      </c>
      <c r="J3692" s="368">
        <f t="shared" si="880"/>
        <v>377.39472561358309</v>
      </c>
      <c r="K3692" s="331">
        <f t="shared" si="881"/>
        <v>0.32644141894067302</v>
      </c>
      <c r="L3692" s="304" t="str">
        <f t="shared" si="871"/>
        <v>C</v>
      </c>
      <c r="M3692" s="388" t="s">
        <v>6088</v>
      </c>
      <c r="N3692" s="304"/>
      <c r="O3692" s="304"/>
      <c r="P3692" s="304"/>
      <c r="Q3692" s="309"/>
      <c r="R3692" s="309"/>
      <c r="S3692" s="304"/>
      <c r="T3692" s="304"/>
      <c r="U3692" s="304"/>
      <c r="V3692" s="304"/>
      <c r="W3692" s="48" t="s">
        <v>4991</v>
      </c>
      <c r="X3692" s="304">
        <v>-999</v>
      </c>
      <c r="Y3692" s="366" t="str">
        <f t="shared" si="873"/>
        <v>-</v>
      </c>
      <c r="Z3692" s="304"/>
      <c r="AA3692" s="304"/>
      <c r="AB3692" s="304"/>
      <c r="AC3692" s="304"/>
      <c r="AD3692" s="366"/>
      <c r="AE3692" s="304"/>
      <c r="AF3692" s="331"/>
      <c r="AG3692" s="304"/>
      <c r="AH3692" s="410">
        <v>3.9923199999999999E-2</v>
      </c>
      <c r="AI3692" s="309">
        <v>0.10786799999999999</v>
      </c>
      <c r="AJ3692" s="410">
        <v>449</v>
      </c>
      <c r="AK3692" s="304">
        <f t="shared" si="872"/>
        <v>425</v>
      </c>
      <c r="AL3692" s="363">
        <v>0.43</v>
      </c>
      <c r="AM3692" s="389">
        <f t="shared" si="874"/>
        <v>353</v>
      </c>
      <c r="AN3692" s="363">
        <v>0.25</v>
      </c>
      <c r="AO3692" s="304"/>
      <c r="AP3692" s="304" t="s">
        <v>4980</v>
      </c>
      <c r="AQ3692" s="304"/>
      <c r="AR3692" s="304">
        <v>349</v>
      </c>
      <c r="AS3692" s="304"/>
      <c r="AT3692" s="309">
        <v>353</v>
      </c>
      <c r="AU3692" s="304"/>
      <c r="AV3692" s="304"/>
      <c r="AW3692" s="304"/>
      <c r="AX3692" s="304">
        <v>920</v>
      </c>
      <c r="AY3692" s="304">
        <v>-999</v>
      </c>
      <c r="AZ3692" s="304">
        <v>4320</v>
      </c>
      <c r="BA3692" s="304">
        <v>320</v>
      </c>
      <c r="BB3692" s="304">
        <v>-999</v>
      </c>
      <c r="BC3692" s="304">
        <v>4540</v>
      </c>
      <c r="BD3692" s="304"/>
      <c r="BE3692" s="304"/>
      <c r="BF3692" s="304"/>
      <c r="BG3692" s="304"/>
      <c r="BH3692" s="304"/>
      <c r="BI3692" s="304"/>
      <c r="BJ3692" s="304">
        <v>3</v>
      </c>
      <c r="BK3692" s="304" t="s">
        <v>4954</v>
      </c>
      <c r="BL3692" s="304">
        <v>3</v>
      </c>
    </row>
    <row r="3693" spans="1:64" ht="15" hidden="1" customHeight="1" x14ac:dyDescent="0.2">
      <c r="A3693" s="387" t="s">
        <v>5911</v>
      </c>
      <c r="B3693" s="304" t="s">
        <v>5965</v>
      </c>
      <c r="C3693" s="304">
        <v>100155</v>
      </c>
      <c r="D3693" s="349" t="s">
        <v>5244</v>
      </c>
      <c r="E3693" s="304">
        <v>5428</v>
      </c>
      <c r="F3693" s="304"/>
      <c r="G3693" s="324">
        <v>34.247340000000001</v>
      </c>
      <c r="H3693" s="324">
        <v>-118.60348999999999</v>
      </c>
      <c r="I3693" s="324" t="s">
        <v>232</v>
      </c>
      <c r="J3693" s="368">
        <f t="shared" si="880"/>
        <v>292.51804892331859</v>
      </c>
      <c r="K3693" s="331">
        <f t="shared" si="881"/>
        <v>0.32644141894067302</v>
      </c>
      <c r="L3693" s="304" t="str">
        <f t="shared" si="871"/>
        <v>D</v>
      </c>
      <c r="M3693" s="388" t="s">
        <v>6088</v>
      </c>
      <c r="N3693" s="304"/>
      <c r="O3693" s="304"/>
      <c r="P3693" s="304"/>
      <c r="Q3693" s="309"/>
      <c r="R3693" s="309"/>
      <c r="S3693" s="304"/>
      <c r="T3693" s="304"/>
      <c r="U3693" s="304"/>
      <c r="V3693" s="304"/>
      <c r="W3693" s="48" t="s">
        <v>4991</v>
      </c>
      <c r="X3693" s="304">
        <v>-999</v>
      </c>
      <c r="Y3693" s="366" t="str">
        <f t="shared" si="873"/>
        <v>-</v>
      </c>
      <c r="Z3693" s="304"/>
      <c r="AA3693" s="304"/>
      <c r="AB3693" s="304"/>
      <c r="AC3693" s="304"/>
      <c r="AD3693" s="366"/>
      <c r="AE3693" s="304"/>
      <c r="AF3693" s="331"/>
      <c r="AG3693" s="304"/>
      <c r="AH3693" s="410">
        <v>7.5458499999999998E-3</v>
      </c>
      <c r="AI3693" s="309">
        <v>1.7891199999999999E-2</v>
      </c>
      <c r="AJ3693" s="410">
        <v>277</v>
      </c>
      <c r="AK3693" s="304">
        <f t="shared" si="872"/>
        <v>270</v>
      </c>
      <c r="AL3693" s="363">
        <v>0.43</v>
      </c>
      <c r="AM3693" s="389">
        <f t="shared" si="874"/>
        <v>306</v>
      </c>
      <c r="AN3693" s="363">
        <v>0.25</v>
      </c>
      <c r="AO3693" s="304"/>
      <c r="AP3693" s="304" t="s">
        <v>6113</v>
      </c>
      <c r="AQ3693" s="304"/>
      <c r="AR3693" s="304">
        <v>280</v>
      </c>
      <c r="AS3693" s="304"/>
      <c r="AT3693" s="309">
        <v>306</v>
      </c>
      <c r="AU3693" s="304"/>
      <c r="AV3693" s="304"/>
      <c r="AW3693" s="304"/>
      <c r="AX3693" s="304">
        <v>740</v>
      </c>
      <c r="AY3693" s="304">
        <v>-999</v>
      </c>
      <c r="AZ3693" s="304">
        <v>4440</v>
      </c>
      <c r="BA3693" s="304">
        <v>320</v>
      </c>
      <c r="BB3693" s="304">
        <v>-999</v>
      </c>
      <c r="BC3693" s="304">
        <v>2760</v>
      </c>
      <c r="BD3693" s="304"/>
      <c r="BE3693" s="304"/>
      <c r="BF3693" s="304"/>
      <c r="BG3693" s="304"/>
      <c r="BH3693" s="304"/>
      <c r="BI3693" s="304"/>
      <c r="BJ3693" s="304">
        <v>3</v>
      </c>
      <c r="BK3693" s="304" t="s">
        <v>4954</v>
      </c>
      <c r="BL3693" s="304">
        <v>3</v>
      </c>
    </row>
    <row r="3694" spans="1:64" ht="15" hidden="1" customHeight="1" x14ac:dyDescent="0.2">
      <c r="A3694" s="387" t="s">
        <v>5911</v>
      </c>
      <c r="B3694" s="304" t="s">
        <v>5965</v>
      </c>
      <c r="C3694" s="304">
        <v>100156</v>
      </c>
      <c r="D3694" s="349" t="s">
        <v>5245</v>
      </c>
      <c r="E3694" s="304">
        <v>698</v>
      </c>
      <c r="F3694" s="304"/>
      <c r="G3694" s="324">
        <v>33.911749999999998</v>
      </c>
      <c r="H3694" s="324">
        <v>-117.82041</v>
      </c>
      <c r="I3694" s="324" t="s">
        <v>4990</v>
      </c>
      <c r="J3694" s="368">
        <f>EXP(0.44*LN('V032'!AM3694)+0.33*LN('V032'!Y3694)+0.25*LN('V032'!AJ3694))</f>
        <v>472.13901860090573</v>
      </c>
      <c r="K3694" s="331">
        <f>SQRT(0.44*AN3694^2+0.3*Z3694^2+0.25*AL3694^2)</f>
        <v>0.37701591478344787</v>
      </c>
      <c r="L3694" s="304" t="str">
        <f t="shared" si="871"/>
        <v>C</v>
      </c>
      <c r="M3694" s="388" t="s">
        <v>6095</v>
      </c>
      <c r="N3694" s="304"/>
      <c r="O3694" s="304"/>
      <c r="P3694" s="304"/>
      <c r="Q3694" s="309"/>
      <c r="R3694" s="309"/>
      <c r="S3694" s="304"/>
      <c r="T3694" s="304"/>
      <c r="U3694" s="304"/>
      <c r="V3694" s="304"/>
      <c r="W3694" s="48" t="s">
        <v>5943</v>
      </c>
      <c r="X3694" s="304" t="s">
        <v>232</v>
      </c>
      <c r="Y3694" s="366">
        <f t="shared" si="873"/>
        <v>506.6</v>
      </c>
      <c r="Z3694" s="304">
        <v>0.4</v>
      </c>
      <c r="AA3694" s="304"/>
      <c r="AB3694" s="304"/>
      <c r="AC3694" s="304"/>
      <c r="AD3694" s="366"/>
      <c r="AE3694" s="304"/>
      <c r="AF3694" s="331"/>
      <c r="AG3694" s="304"/>
      <c r="AH3694" s="410">
        <v>2.00135E-2</v>
      </c>
      <c r="AI3694" s="309">
        <v>0</v>
      </c>
      <c r="AJ3694" s="410">
        <v>368</v>
      </c>
      <c r="AK3694" s="304">
        <f t="shared" si="872"/>
        <v>425</v>
      </c>
      <c r="AL3694" s="363">
        <v>0.43</v>
      </c>
      <c r="AM3694" s="389">
        <f t="shared" si="874"/>
        <v>390</v>
      </c>
      <c r="AN3694" s="304">
        <v>0.33</v>
      </c>
      <c r="AO3694" s="304"/>
      <c r="AP3694" s="304" t="s">
        <v>1903</v>
      </c>
      <c r="AQ3694" s="304"/>
      <c r="AR3694" s="304">
        <v>390</v>
      </c>
      <c r="AS3694" s="304"/>
      <c r="AT3694" s="312"/>
      <c r="AU3694" s="304"/>
      <c r="AV3694" s="304"/>
      <c r="AW3694" s="304"/>
      <c r="AX3694" s="304">
        <v>840</v>
      </c>
      <c r="AY3694" s="304">
        <v>-999</v>
      </c>
      <c r="AZ3694" s="304">
        <v>4340</v>
      </c>
      <c r="BA3694" s="304">
        <v>320</v>
      </c>
      <c r="BB3694" s="304">
        <v>-999</v>
      </c>
      <c r="BC3694" s="304">
        <v>2880</v>
      </c>
      <c r="BD3694" s="304"/>
      <c r="BE3694" s="304"/>
      <c r="BF3694" s="304"/>
      <c r="BG3694" s="304"/>
      <c r="BH3694" s="304"/>
      <c r="BI3694" s="304"/>
      <c r="BJ3694" s="304">
        <v>3</v>
      </c>
      <c r="BK3694" s="304" t="s">
        <v>4954</v>
      </c>
      <c r="BL3694" s="304">
        <v>3</v>
      </c>
    </row>
    <row r="3695" spans="1:64" ht="15" hidden="1" customHeight="1" x14ac:dyDescent="0.2">
      <c r="A3695" s="387" t="s">
        <v>5911</v>
      </c>
      <c r="B3695" s="304" t="s">
        <v>5965</v>
      </c>
      <c r="C3695" s="304">
        <v>100157</v>
      </c>
      <c r="D3695" s="349" t="s">
        <v>5246</v>
      </c>
      <c r="E3695" s="304">
        <v>5429</v>
      </c>
      <c r="F3695" s="304"/>
      <c r="G3695" s="324">
        <v>33.903860000000002</v>
      </c>
      <c r="H3695" s="324">
        <v>-118.24532000000001</v>
      </c>
      <c r="I3695" s="324" t="s">
        <v>232</v>
      </c>
      <c r="J3695" s="368">
        <f t="shared" ref="J3695:J3697" si="882">EXP(0.64*LN(AM3695)+0.36*LN(AK3695))</f>
        <v>339.95855352360843</v>
      </c>
      <c r="K3695" s="331">
        <f t="shared" ref="K3695:K3697" si="883">SQRT(0.64*AN3695^2+0.36*AL3695^2)</f>
        <v>0.32644141894067302</v>
      </c>
      <c r="L3695" s="304" t="str">
        <f t="shared" si="871"/>
        <v>D</v>
      </c>
      <c r="M3695" s="388" t="s">
        <v>6088</v>
      </c>
      <c r="N3695" s="304"/>
      <c r="O3695" s="304"/>
      <c r="P3695" s="304"/>
      <c r="Q3695" s="309"/>
      <c r="R3695" s="309"/>
      <c r="S3695" s="304"/>
      <c r="T3695" s="304"/>
      <c r="U3695" s="304"/>
      <c r="V3695" s="304"/>
      <c r="W3695" s="48" t="s">
        <v>4991</v>
      </c>
      <c r="X3695" s="304">
        <v>-999</v>
      </c>
      <c r="Y3695" s="366" t="str">
        <f t="shared" si="873"/>
        <v>-</v>
      </c>
      <c r="Z3695" s="304"/>
      <c r="AA3695" s="304"/>
      <c r="AB3695" s="304"/>
      <c r="AC3695" s="304"/>
      <c r="AD3695" s="366"/>
      <c r="AE3695" s="304"/>
      <c r="AF3695" s="331"/>
      <c r="AG3695" s="304"/>
      <c r="AH3695" s="410">
        <v>5.3059099999999996E-3</v>
      </c>
      <c r="AI3695" s="309">
        <v>0</v>
      </c>
      <c r="AJ3695" s="410">
        <v>257</v>
      </c>
      <c r="AK3695" s="304">
        <f t="shared" si="872"/>
        <v>270</v>
      </c>
      <c r="AL3695" s="363">
        <v>0.43</v>
      </c>
      <c r="AM3695" s="389">
        <f t="shared" si="874"/>
        <v>387</v>
      </c>
      <c r="AN3695" s="363">
        <v>0.25</v>
      </c>
      <c r="AO3695" s="304"/>
      <c r="AP3695" s="304" t="s">
        <v>1600</v>
      </c>
      <c r="AQ3695" s="304"/>
      <c r="AR3695" s="304">
        <v>387</v>
      </c>
      <c r="AS3695" s="304"/>
      <c r="AT3695" s="312"/>
      <c r="AU3695" s="304"/>
      <c r="AV3695" s="304"/>
      <c r="AW3695" s="304"/>
      <c r="AX3695" s="304">
        <v>1180</v>
      </c>
      <c r="AY3695" s="304">
        <v>-999</v>
      </c>
      <c r="AZ3695" s="304">
        <v>4080</v>
      </c>
      <c r="BA3695" s="304">
        <v>640</v>
      </c>
      <c r="BB3695" s="304">
        <v>-999</v>
      </c>
      <c r="BC3695" s="304">
        <v>4080</v>
      </c>
      <c r="BD3695" s="304"/>
      <c r="BE3695" s="304"/>
      <c r="BF3695" s="304"/>
      <c r="BG3695" s="304"/>
      <c r="BH3695" s="304"/>
      <c r="BI3695" s="304"/>
      <c r="BJ3695" s="304">
        <v>3</v>
      </c>
      <c r="BK3695" s="304" t="s">
        <v>4954</v>
      </c>
      <c r="BL3695" s="304">
        <v>3</v>
      </c>
    </row>
    <row r="3696" spans="1:64" ht="15" hidden="1" customHeight="1" x14ac:dyDescent="0.2">
      <c r="A3696" s="387" t="s">
        <v>5911</v>
      </c>
      <c r="B3696" s="304" t="s">
        <v>5965</v>
      </c>
      <c r="C3696" s="304">
        <v>100158</v>
      </c>
      <c r="D3696" s="349" t="s">
        <v>5247</v>
      </c>
      <c r="E3696" s="304">
        <v>757</v>
      </c>
      <c r="F3696" s="304"/>
      <c r="G3696" s="324">
        <v>34.096710000000002</v>
      </c>
      <c r="H3696" s="324">
        <v>-118.47946</v>
      </c>
      <c r="I3696" s="324" t="s">
        <v>232</v>
      </c>
      <c r="J3696" s="368">
        <f t="shared" si="882"/>
        <v>671.80386264222523</v>
      </c>
      <c r="K3696" s="331">
        <f t="shared" si="883"/>
        <v>0.41105230810688803</v>
      </c>
      <c r="L3696" s="304" t="str">
        <f t="shared" si="871"/>
        <v>C</v>
      </c>
      <c r="M3696" s="388" t="s">
        <v>6088</v>
      </c>
      <c r="N3696" s="304"/>
      <c r="O3696" s="304"/>
      <c r="P3696" s="304"/>
      <c r="Q3696" s="309"/>
      <c r="R3696" s="309"/>
      <c r="S3696" s="304"/>
      <c r="T3696" s="304"/>
      <c r="U3696" s="304"/>
      <c r="V3696" s="304"/>
      <c r="W3696" s="48" t="s">
        <v>4991</v>
      </c>
      <c r="X3696" s="304">
        <v>-999</v>
      </c>
      <c r="Y3696" s="366" t="str">
        <f t="shared" si="873"/>
        <v>-</v>
      </c>
      <c r="Z3696" s="304"/>
      <c r="AA3696" s="304"/>
      <c r="AB3696" s="304"/>
      <c r="AC3696" s="304"/>
      <c r="AD3696" s="366"/>
      <c r="AE3696" s="304"/>
      <c r="AF3696" s="331"/>
      <c r="AG3696" s="304"/>
      <c r="AH3696" s="410">
        <v>6.6937899999999995E-2</v>
      </c>
      <c r="AI3696" s="309">
        <v>0</v>
      </c>
      <c r="AJ3696" s="410">
        <v>534</v>
      </c>
      <c r="AK3696" s="304">
        <f t="shared" si="872"/>
        <v>555</v>
      </c>
      <c r="AL3696" s="363">
        <v>0.43</v>
      </c>
      <c r="AM3696" s="389">
        <f t="shared" si="874"/>
        <v>748</v>
      </c>
      <c r="AN3696" s="304">
        <v>0.4</v>
      </c>
      <c r="AO3696" s="304"/>
      <c r="AP3696" s="304" t="s">
        <v>6112</v>
      </c>
      <c r="AQ3696" s="304"/>
      <c r="AR3696" s="304">
        <v>748</v>
      </c>
      <c r="AS3696" s="304"/>
      <c r="AT3696" s="312"/>
      <c r="AU3696" s="304"/>
      <c r="AV3696" s="304"/>
      <c r="AW3696" s="304"/>
      <c r="AX3696" s="304">
        <v>40</v>
      </c>
      <c r="AY3696" s="304">
        <v>-999</v>
      </c>
      <c r="AZ3696" s="304">
        <v>500</v>
      </c>
      <c r="BA3696" s="304">
        <v>320</v>
      </c>
      <c r="BB3696" s="304">
        <v>-999</v>
      </c>
      <c r="BC3696" s="304">
        <v>320</v>
      </c>
      <c r="BD3696" s="304"/>
      <c r="BE3696" s="304"/>
      <c r="BF3696" s="304"/>
      <c r="BG3696" s="304"/>
      <c r="BH3696" s="304"/>
      <c r="BI3696" s="304"/>
      <c r="BJ3696" s="304">
        <v>3</v>
      </c>
      <c r="BK3696" s="304" t="s">
        <v>4954</v>
      </c>
      <c r="BL3696" s="304">
        <v>3</v>
      </c>
    </row>
    <row r="3697" spans="1:64" ht="15" hidden="1" customHeight="1" x14ac:dyDescent="0.2">
      <c r="A3697" s="387" t="s">
        <v>5911</v>
      </c>
      <c r="B3697" s="304" t="s">
        <v>5965</v>
      </c>
      <c r="C3697" s="304">
        <v>100159</v>
      </c>
      <c r="D3697" s="349" t="s">
        <v>5248</v>
      </c>
      <c r="E3697" s="304">
        <v>5431</v>
      </c>
      <c r="F3697" s="304"/>
      <c r="G3697" s="324">
        <v>34.218600000000002</v>
      </c>
      <c r="H3697" s="324">
        <v>-118.86803999999999</v>
      </c>
      <c r="I3697" s="324" t="s">
        <v>232</v>
      </c>
      <c r="J3697" s="368">
        <f t="shared" si="882"/>
        <v>377.39472561358309</v>
      </c>
      <c r="K3697" s="331">
        <f t="shared" si="883"/>
        <v>0.32644141894067302</v>
      </c>
      <c r="L3697" s="304" t="str">
        <f t="shared" si="871"/>
        <v>C</v>
      </c>
      <c r="M3697" s="388" t="s">
        <v>6088</v>
      </c>
      <c r="N3697" s="304"/>
      <c r="O3697" s="304"/>
      <c r="P3697" s="304"/>
      <c r="Q3697" s="309"/>
      <c r="R3697" s="309"/>
      <c r="S3697" s="304"/>
      <c r="T3697" s="304"/>
      <c r="U3697" s="304"/>
      <c r="V3697" s="304"/>
      <c r="W3697" s="48" t="s">
        <v>4991</v>
      </c>
      <c r="X3697" s="304">
        <v>-999</v>
      </c>
      <c r="Y3697" s="366" t="str">
        <f t="shared" si="873"/>
        <v>-</v>
      </c>
      <c r="Z3697" s="304"/>
      <c r="AA3697" s="304"/>
      <c r="AB3697" s="304"/>
      <c r="AC3697" s="304"/>
      <c r="AD3697" s="366"/>
      <c r="AE3697" s="304"/>
      <c r="AF3697" s="331"/>
      <c r="AG3697" s="304"/>
      <c r="AH3697" s="410">
        <v>2.33809E-2</v>
      </c>
      <c r="AI3697" s="309">
        <v>9.3828700000000001E-2</v>
      </c>
      <c r="AJ3697" s="410">
        <v>382</v>
      </c>
      <c r="AK3697" s="304">
        <f t="shared" si="872"/>
        <v>425</v>
      </c>
      <c r="AL3697" s="363">
        <v>0.43</v>
      </c>
      <c r="AM3697" s="389">
        <f t="shared" si="874"/>
        <v>353</v>
      </c>
      <c r="AN3697" s="363">
        <v>0.25</v>
      </c>
      <c r="AO3697" s="304"/>
      <c r="AP3697" s="304" t="s">
        <v>4980</v>
      </c>
      <c r="AQ3697" s="304"/>
      <c r="AR3697" s="304">
        <v>349</v>
      </c>
      <c r="AS3697" s="304"/>
      <c r="AT3697" s="309">
        <v>353</v>
      </c>
      <c r="AU3697" s="304"/>
      <c r="AV3697" s="304"/>
      <c r="AW3697" s="304"/>
      <c r="AX3697" s="304">
        <v>820</v>
      </c>
      <c r="AY3697" s="304">
        <v>-999</v>
      </c>
      <c r="AZ3697" s="304">
        <v>4420</v>
      </c>
      <c r="BA3697" s="304">
        <v>320</v>
      </c>
      <c r="BB3697" s="304">
        <v>-999</v>
      </c>
      <c r="BC3697" s="304">
        <v>320</v>
      </c>
      <c r="BD3697" s="304"/>
      <c r="BE3697" s="304"/>
      <c r="BF3697" s="304"/>
      <c r="BG3697" s="304"/>
      <c r="BH3697" s="304"/>
      <c r="BI3697" s="304"/>
      <c r="BJ3697" s="304">
        <v>3</v>
      </c>
      <c r="BK3697" s="304" t="s">
        <v>4954</v>
      </c>
      <c r="BL3697" s="304">
        <v>3</v>
      </c>
    </row>
    <row r="3698" spans="1:64" ht="15" hidden="1" customHeight="1" x14ac:dyDescent="0.2">
      <c r="A3698" s="387" t="s">
        <v>5911</v>
      </c>
      <c r="B3698" s="304" t="s">
        <v>5965</v>
      </c>
      <c r="C3698" s="304">
        <v>100160</v>
      </c>
      <c r="D3698" s="349" t="s">
        <v>5249</v>
      </c>
      <c r="E3698" s="304" t="s">
        <v>5250</v>
      </c>
      <c r="F3698" s="304"/>
      <c r="G3698" s="324">
        <v>34.146470000000001</v>
      </c>
      <c r="H3698" s="324">
        <v>-118.76699000000001</v>
      </c>
      <c r="I3698" s="324" t="s">
        <v>4990</v>
      </c>
      <c r="J3698" s="368">
        <f>EXP(0.44*LN('V032'!AM3698)+0.33*LN('V032'!Y3698)+0.25*LN('V032'!AJ3698))</f>
        <v>498.95021391144849</v>
      </c>
      <c r="K3698" s="331">
        <f t="shared" ref="K3698:K3700" si="884">SQRT(0.44*AN3698^2+0.3*Z3698^2+0.25*AL3698^2)</f>
        <v>0.34889110048839023</v>
      </c>
      <c r="L3698" s="304" t="str">
        <f t="shared" si="871"/>
        <v>C</v>
      </c>
      <c r="M3698" s="388" t="s">
        <v>6095</v>
      </c>
      <c r="N3698" s="304"/>
      <c r="O3698" s="304"/>
      <c r="P3698" s="304"/>
      <c r="Q3698" s="309"/>
      <c r="R3698" s="309"/>
      <c r="S3698" s="304"/>
      <c r="T3698" s="304"/>
      <c r="U3698" s="304"/>
      <c r="V3698" s="304"/>
      <c r="W3698" s="48" t="s">
        <v>5943</v>
      </c>
      <c r="X3698" s="304" t="s">
        <v>232</v>
      </c>
      <c r="Y3698" s="366">
        <f t="shared" si="873"/>
        <v>506.6</v>
      </c>
      <c r="Z3698" s="304">
        <v>0.4</v>
      </c>
      <c r="AA3698" s="304"/>
      <c r="AB3698" s="304"/>
      <c r="AC3698" s="304"/>
      <c r="AD3698" s="366"/>
      <c r="AE3698" s="304"/>
      <c r="AF3698" s="331"/>
      <c r="AG3698" s="304"/>
      <c r="AH3698" s="410">
        <v>7.2046600000000002E-2</v>
      </c>
      <c r="AI3698" s="309">
        <v>0.100077</v>
      </c>
      <c r="AJ3698" s="410">
        <v>547</v>
      </c>
      <c r="AK3698" s="304">
        <f t="shared" si="872"/>
        <v>555</v>
      </c>
      <c r="AL3698" s="363">
        <v>0.43</v>
      </c>
      <c r="AM3698" s="389">
        <f t="shared" si="874"/>
        <v>353</v>
      </c>
      <c r="AN3698" s="363">
        <v>0.25</v>
      </c>
      <c r="AO3698" s="304"/>
      <c r="AP3698" s="304" t="s">
        <v>4980</v>
      </c>
      <c r="AQ3698" s="304"/>
      <c r="AR3698" s="304">
        <v>349</v>
      </c>
      <c r="AS3698" s="304"/>
      <c r="AT3698" s="309">
        <v>353</v>
      </c>
      <c r="AU3698" s="304"/>
      <c r="AV3698" s="304"/>
      <c r="AW3698" s="304"/>
      <c r="AX3698" s="304">
        <v>760</v>
      </c>
      <c r="AY3698" s="304">
        <v>-999</v>
      </c>
      <c r="AZ3698" s="304">
        <v>3560</v>
      </c>
      <c r="BA3698" s="304">
        <v>320</v>
      </c>
      <c r="BB3698" s="304">
        <v>-999</v>
      </c>
      <c r="BC3698" s="304">
        <v>2240</v>
      </c>
      <c r="BD3698" s="304"/>
      <c r="BE3698" s="304"/>
      <c r="BF3698" s="304"/>
      <c r="BG3698" s="304"/>
      <c r="BH3698" s="304"/>
      <c r="BI3698" s="304"/>
      <c r="BJ3698" s="304">
        <v>3</v>
      </c>
      <c r="BK3698" s="304" t="s">
        <v>4954</v>
      </c>
      <c r="BL3698" s="304">
        <v>3</v>
      </c>
    </row>
    <row r="3699" spans="1:64" ht="15" hidden="1" customHeight="1" x14ac:dyDescent="0.2">
      <c r="A3699" s="387" t="s">
        <v>5911</v>
      </c>
      <c r="B3699" s="304" t="s">
        <v>5965</v>
      </c>
      <c r="C3699" s="304">
        <v>100161</v>
      </c>
      <c r="D3699" s="349" t="s">
        <v>5251</v>
      </c>
      <c r="E3699" s="304" t="s">
        <v>5252</v>
      </c>
      <c r="F3699" s="304"/>
      <c r="G3699" s="324">
        <v>33.57508</v>
      </c>
      <c r="H3699" s="324">
        <v>-117.26119</v>
      </c>
      <c r="I3699" s="324" t="s">
        <v>212</v>
      </c>
      <c r="J3699" s="368">
        <f>EXP(0.44*LN('V032'!AM3699)+0.33*LN('V032'!Y3699)+0.25*LN('V032'!AJ3699))</f>
        <v>496.44774971113429</v>
      </c>
      <c r="K3699" s="331">
        <f t="shared" si="884"/>
        <v>0.34889110048839023</v>
      </c>
      <c r="L3699" s="304" t="str">
        <f t="shared" si="871"/>
        <v>C</v>
      </c>
      <c r="M3699" s="388" t="s">
        <v>6095</v>
      </c>
      <c r="N3699" s="304"/>
      <c r="O3699" s="304"/>
      <c r="P3699" s="304"/>
      <c r="Q3699" s="309"/>
      <c r="R3699" s="309"/>
      <c r="S3699" s="304"/>
      <c r="T3699" s="304"/>
      <c r="U3699" s="304"/>
      <c r="V3699" s="304"/>
      <c r="W3699" s="391" t="s">
        <v>900</v>
      </c>
      <c r="X3699" s="304" t="s">
        <v>232</v>
      </c>
      <c r="Y3699" s="366">
        <f t="shared" si="873"/>
        <v>506.6</v>
      </c>
      <c r="Z3699" s="304">
        <v>0.4</v>
      </c>
      <c r="AA3699" s="304"/>
      <c r="AB3699" s="304"/>
      <c r="AC3699" s="304"/>
      <c r="AD3699" s="366"/>
      <c r="AE3699" s="304"/>
      <c r="AF3699" s="331"/>
      <c r="AG3699" s="304"/>
      <c r="AH3699" s="410">
        <v>4.1626499999999997E-2</v>
      </c>
      <c r="AI3699" s="309">
        <v>0</v>
      </c>
      <c r="AJ3699" s="410">
        <v>456</v>
      </c>
      <c r="AK3699" s="304">
        <f t="shared" si="872"/>
        <v>425</v>
      </c>
      <c r="AL3699" s="363">
        <v>0.43</v>
      </c>
      <c r="AM3699" s="389">
        <f t="shared" si="874"/>
        <v>387</v>
      </c>
      <c r="AN3699" s="363">
        <v>0.25</v>
      </c>
      <c r="AO3699" s="304"/>
      <c r="AP3699" s="304" t="s">
        <v>1600</v>
      </c>
      <c r="AQ3699" s="304"/>
      <c r="AR3699" s="304">
        <v>387</v>
      </c>
      <c r="AS3699" s="304"/>
      <c r="AT3699" s="312"/>
      <c r="AU3699" s="304"/>
      <c r="AV3699" s="304"/>
      <c r="AW3699" s="304"/>
      <c r="AX3699" s="304">
        <v>60</v>
      </c>
      <c r="AY3699" s="304">
        <v>-999</v>
      </c>
      <c r="AZ3699" s="304">
        <v>260</v>
      </c>
      <c r="BA3699" s="304">
        <v>-999</v>
      </c>
      <c r="BB3699" s="304">
        <v>-999</v>
      </c>
      <c r="BC3699" s="304">
        <v>-999</v>
      </c>
      <c r="BD3699" s="304"/>
      <c r="BE3699" s="304"/>
      <c r="BF3699" s="304"/>
      <c r="BG3699" s="304"/>
      <c r="BH3699" s="304"/>
      <c r="BI3699" s="304"/>
      <c r="BJ3699" s="304">
        <v>4</v>
      </c>
      <c r="BK3699" s="304" t="s">
        <v>4954</v>
      </c>
      <c r="BL3699" s="304">
        <v>4</v>
      </c>
    </row>
    <row r="3700" spans="1:64" ht="15" hidden="1" customHeight="1" x14ac:dyDescent="0.2">
      <c r="A3700" s="387" t="s">
        <v>5911</v>
      </c>
      <c r="B3700" s="304" t="s">
        <v>5965</v>
      </c>
      <c r="C3700" s="304">
        <v>100162</v>
      </c>
      <c r="D3700" s="349" t="s">
        <v>5253</v>
      </c>
      <c r="E3700" s="304" t="s">
        <v>5254</v>
      </c>
      <c r="F3700" s="304"/>
      <c r="G3700" s="324">
        <v>33.388219999999997</v>
      </c>
      <c r="H3700" s="324">
        <v>-117.19495000000001</v>
      </c>
      <c r="I3700" s="324" t="s">
        <v>212</v>
      </c>
      <c r="J3700" s="368">
        <f>EXP(0.44*LN('V032'!AM3700)+0.33*LN('V032'!Y3700)+0.25*LN('V032'!AJ3700))</f>
        <v>666.32438848829042</v>
      </c>
      <c r="K3700" s="331">
        <f t="shared" si="884"/>
        <v>0.40574006457336698</v>
      </c>
      <c r="L3700" s="304" t="str">
        <f t="shared" si="871"/>
        <v>C</v>
      </c>
      <c r="M3700" s="388" t="s">
        <v>6095</v>
      </c>
      <c r="N3700" s="304"/>
      <c r="O3700" s="304"/>
      <c r="P3700" s="304"/>
      <c r="Q3700" s="309"/>
      <c r="R3700" s="309"/>
      <c r="S3700" s="304"/>
      <c r="T3700" s="304"/>
      <c r="U3700" s="304"/>
      <c r="V3700" s="304"/>
      <c r="W3700" s="391" t="s">
        <v>900</v>
      </c>
      <c r="X3700" s="304" t="s">
        <v>232</v>
      </c>
      <c r="Y3700" s="366">
        <f t="shared" si="873"/>
        <v>506.6</v>
      </c>
      <c r="Z3700" s="304">
        <v>0.4</v>
      </c>
      <c r="AA3700" s="304"/>
      <c r="AB3700" s="304"/>
      <c r="AC3700" s="304"/>
      <c r="AD3700" s="366"/>
      <c r="AE3700" s="304"/>
      <c r="AF3700" s="331"/>
      <c r="AG3700" s="304"/>
      <c r="AH3700" s="410">
        <v>4.3634100000000002E-2</v>
      </c>
      <c r="AI3700" s="309">
        <v>0</v>
      </c>
      <c r="AJ3700" s="410">
        <v>464</v>
      </c>
      <c r="AK3700" s="304">
        <f t="shared" si="872"/>
        <v>425</v>
      </c>
      <c r="AL3700" s="363">
        <v>0.43</v>
      </c>
      <c r="AM3700" s="389">
        <f t="shared" si="874"/>
        <v>748</v>
      </c>
      <c r="AN3700" s="304">
        <v>0.4</v>
      </c>
      <c r="AO3700" s="304"/>
      <c r="AP3700" s="304" t="s">
        <v>6114</v>
      </c>
      <c r="AQ3700" s="304"/>
      <c r="AR3700" s="304">
        <v>748</v>
      </c>
      <c r="AS3700" s="304"/>
      <c r="AT3700" s="312"/>
      <c r="AU3700" s="304"/>
      <c r="AV3700" s="304"/>
      <c r="AW3700" s="304"/>
      <c r="AX3700" s="304">
        <v>40</v>
      </c>
      <c r="AY3700" s="304">
        <v>-999</v>
      </c>
      <c r="AZ3700" s="304">
        <v>200</v>
      </c>
      <c r="BA3700" s="304">
        <v>-999</v>
      </c>
      <c r="BB3700" s="304">
        <v>-999</v>
      </c>
      <c r="BC3700" s="304">
        <v>-999</v>
      </c>
      <c r="BD3700" s="304"/>
      <c r="BE3700" s="304"/>
      <c r="BF3700" s="304"/>
      <c r="BG3700" s="304"/>
      <c r="BH3700" s="304"/>
      <c r="BI3700" s="304"/>
      <c r="BJ3700" s="304">
        <v>4</v>
      </c>
      <c r="BK3700" s="304" t="s">
        <v>4954</v>
      </c>
      <c r="BL3700" s="304">
        <v>4</v>
      </c>
    </row>
    <row r="3701" spans="1:64" ht="15" hidden="1" customHeight="1" x14ac:dyDescent="0.2">
      <c r="A3701" s="387" t="s">
        <v>5911</v>
      </c>
      <c r="B3701" s="304" t="s">
        <v>5965</v>
      </c>
      <c r="C3701" s="304">
        <v>100163</v>
      </c>
      <c r="D3701" s="349" t="s">
        <v>5255</v>
      </c>
      <c r="E3701" s="304" t="s">
        <v>5256</v>
      </c>
      <c r="F3701" s="304"/>
      <c r="G3701" s="324">
        <v>35.524949999999997</v>
      </c>
      <c r="H3701" s="324">
        <v>-117.36453</v>
      </c>
      <c r="I3701" s="324" t="s">
        <v>4990</v>
      </c>
      <c r="J3701" s="368">
        <f t="shared" ref="J3701:J3706" si="885">P3701</f>
        <v>432</v>
      </c>
      <c r="K3701" s="331">
        <v>0.1</v>
      </c>
      <c r="L3701" s="304" t="str">
        <f t="shared" si="871"/>
        <v>C</v>
      </c>
      <c r="M3701" s="388">
        <v>0</v>
      </c>
      <c r="N3701" s="304"/>
      <c r="O3701" s="304" t="s">
        <v>4992</v>
      </c>
      <c r="P3701" s="304">
        <v>432</v>
      </c>
      <c r="Q3701" s="309"/>
      <c r="R3701" s="309" t="s">
        <v>4993</v>
      </c>
      <c r="S3701" s="304"/>
      <c r="T3701" s="304"/>
      <c r="U3701" s="304"/>
      <c r="V3701" s="304"/>
      <c r="W3701" s="390" t="s">
        <v>5943</v>
      </c>
      <c r="X3701" s="304" t="s">
        <v>232</v>
      </c>
      <c r="Y3701" s="366">
        <f t="shared" si="873"/>
        <v>506.6</v>
      </c>
      <c r="Z3701" s="304">
        <v>0.4</v>
      </c>
      <c r="AA3701" s="304"/>
      <c r="AB3701" s="304"/>
      <c r="AC3701" s="304"/>
      <c r="AD3701" s="366"/>
      <c r="AE3701" s="304"/>
      <c r="AF3701" s="331"/>
      <c r="AG3701" s="304"/>
      <c r="AH3701" s="410">
        <v>4.3198399999999998E-2</v>
      </c>
      <c r="AI3701" s="324"/>
      <c r="AJ3701" s="410">
        <v>462</v>
      </c>
      <c r="AK3701" s="304">
        <f t="shared" si="872"/>
        <v>425</v>
      </c>
      <c r="AL3701" s="304"/>
      <c r="AM3701" s="389">
        <f t="shared" si="874"/>
        <v>455</v>
      </c>
      <c r="AN3701" s="304"/>
      <c r="AO3701" s="304"/>
      <c r="AP3701" s="304" t="s">
        <v>2138</v>
      </c>
      <c r="AQ3701" s="304"/>
      <c r="AR3701" s="304">
        <v>455</v>
      </c>
      <c r="AS3701" s="304"/>
      <c r="AT3701" s="304"/>
      <c r="AU3701" s="304"/>
      <c r="AV3701" s="304"/>
      <c r="AW3701" s="304"/>
      <c r="AX3701" s="304">
        <v>60</v>
      </c>
      <c r="AY3701" s="304">
        <v>-999</v>
      </c>
      <c r="AZ3701" s="304">
        <v>280</v>
      </c>
      <c r="BA3701" s="304">
        <v>-999</v>
      </c>
      <c r="BB3701" s="304">
        <v>-999</v>
      </c>
      <c r="BC3701" s="304">
        <v>-999</v>
      </c>
      <c r="BD3701" s="304"/>
      <c r="BE3701" s="304"/>
      <c r="BF3701" s="304"/>
      <c r="BG3701" s="304"/>
      <c r="BH3701" s="304"/>
      <c r="BI3701" s="304"/>
      <c r="BJ3701" s="304">
        <v>4</v>
      </c>
      <c r="BK3701" s="304" t="s">
        <v>4954</v>
      </c>
      <c r="BL3701" s="304">
        <v>4</v>
      </c>
    </row>
    <row r="3702" spans="1:64" ht="15" hidden="1" customHeight="1" x14ac:dyDescent="0.2">
      <c r="A3702" s="387" t="s">
        <v>5911</v>
      </c>
      <c r="B3702" s="304" t="s">
        <v>5965</v>
      </c>
      <c r="C3702" s="304">
        <v>100164</v>
      </c>
      <c r="D3702" s="349" t="s">
        <v>5257</v>
      </c>
      <c r="E3702" s="304" t="s">
        <v>5258</v>
      </c>
      <c r="F3702" s="304"/>
      <c r="G3702" s="324">
        <v>36.550400000000003</v>
      </c>
      <c r="H3702" s="324">
        <v>-117.80295</v>
      </c>
      <c r="I3702" s="324" t="s">
        <v>232</v>
      </c>
      <c r="J3702" s="368">
        <f t="shared" si="885"/>
        <v>715</v>
      </c>
      <c r="K3702" s="331">
        <v>0.1</v>
      </c>
      <c r="L3702" s="304" t="str">
        <f t="shared" si="871"/>
        <v>C</v>
      </c>
      <c r="M3702" s="388">
        <v>0</v>
      </c>
      <c r="N3702" s="304"/>
      <c r="O3702" s="304" t="s">
        <v>4992</v>
      </c>
      <c r="P3702" s="304">
        <v>715</v>
      </c>
      <c r="Q3702" s="309"/>
      <c r="R3702" s="309" t="s">
        <v>4993</v>
      </c>
      <c r="S3702" s="304"/>
      <c r="T3702" s="304"/>
      <c r="U3702" s="304"/>
      <c r="V3702" s="304"/>
      <c r="W3702" s="48" t="s">
        <v>4991</v>
      </c>
      <c r="X3702" s="304">
        <v>-999</v>
      </c>
      <c r="Y3702" s="366" t="str">
        <f t="shared" si="873"/>
        <v>-</v>
      </c>
      <c r="Z3702" s="304"/>
      <c r="AA3702" s="304"/>
      <c r="AB3702" s="304"/>
      <c r="AC3702" s="304"/>
      <c r="AD3702" s="366"/>
      <c r="AE3702" s="304"/>
      <c r="AF3702" s="331"/>
      <c r="AG3702" s="304"/>
      <c r="AH3702" s="410">
        <v>6.5573400000000004E-2</v>
      </c>
      <c r="AI3702" s="324"/>
      <c r="AJ3702" s="410">
        <v>530</v>
      </c>
      <c r="AK3702" s="304">
        <f t="shared" si="872"/>
        <v>555</v>
      </c>
      <c r="AL3702" s="304"/>
      <c r="AM3702" s="389">
        <f t="shared" si="874"/>
        <v>748</v>
      </c>
      <c r="AN3702" s="304">
        <v>0.4</v>
      </c>
      <c r="AO3702" s="304"/>
      <c r="AP3702" s="304" t="s">
        <v>6127</v>
      </c>
      <c r="AQ3702" s="304"/>
      <c r="AR3702" s="304">
        <v>748</v>
      </c>
      <c r="AS3702" s="304"/>
      <c r="AT3702" s="304"/>
      <c r="AU3702" s="304"/>
      <c r="AV3702" s="304"/>
      <c r="AW3702" s="304"/>
      <c r="AX3702" s="304">
        <v>-999</v>
      </c>
      <c r="AY3702" s="304">
        <v>-999</v>
      </c>
      <c r="AZ3702" s="304">
        <v>-999</v>
      </c>
      <c r="BA3702" s="304">
        <v>-999</v>
      </c>
      <c r="BB3702" s="304">
        <v>-999</v>
      </c>
      <c r="BC3702" s="304">
        <v>-999</v>
      </c>
      <c r="BD3702" s="304"/>
      <c r="BE3702" s="304"/>
      <c r="BF3702" s="304"/>
      <c r="BG3702" s="304"/>
      <c r="BH3702" s="304"/>
      <c r="BI3702" s="304"/>
      <c r="BJ3702" s="304" t="s">
        <v>4954</v>
      </c>
      <c r="BK3702" s="304" t="s">
        <v>4954</v>
      </c>
      <c r="BL3702" s="304" t="s">
        <v>4954</v>
      </c>
    </row>
    <row r="3703" spans="1:64" ht="15" hidden="1" customHeight="1" x14ac:dyDescent="0.2">
      <c r="A3703" s="387" t="s">
        <v>5911</v>
      </c>
      <c r="B3703" s="304" t="s">
        <v>5965</v>
      </c>
      <c r="C3703" s="304">
        <v>100165</v>
      </c>
      <c r="D3703" s="349" t="s">
        <v>5259</v>
      </c>
      <c r="E3703" s="304" t="s">
        <v>5260</v>
      </c>
      <c r="F3703" s="304"/>
      <c r="G3703" s="324">
        <v>35.815739999999998</v>
      </c>
      <c r="H3703" s="324">
        <v>-117.59751</v>
      </c>
      <c r="I3703" s="324" t="s">
        <v>4990</v>
      </c>
      <c r="J3703" s="368">
        <f t="shared" si="885"/>
        <v>1464</v>
      </c>
      <c r="K3703" s="331">
        <v>0.1</v>
      </c>
      <c r="L3703" s="304" t="str">
        <f t="shared" si="871"/>
        <v>B</v>
      </c>
      <c r="M3703" s="388">
        <v>0</v>
      </c>
      <c r="N3703" s="304"/>
      <c r="O3703" s="304" t="s">
        <v>4992</v>
      </c>
      <c r="P3703" s="304">
        <v>1464</v>
      </c>
      <c r="Q3703" s="309"/>
      <c r="R3703" s="309" t="s">
        <v>4993</v>
      </c>
      <c r="S3703" s="304"/>
      <c r="T3703" s="304"/>
      <c r="U3703" s="304"/>
      <c r="V3703" s="304"/>
      <c r="W3703" s="48" t="s">
        <v>5943</v>
      </c>
      <c r="X3703" s="304" t="s">
        <v>232</v>
      </c>
      <c r="Y3703" s="366">
        <f t="shared" si="873"/>
        <v>506.6</v>
      </c>
      <c r="Z3703" s="304">
        <v>0.4</v>
      </c>
      <c r="AA3703" s="304"/>
      <c r="AB3703" s="304"/>
      <c r="AC3703" s="304"/>
      <c r="AD3703" s="366"/>
      <c r="AE3703" s="304"/>
      <c r="AF3703" s="331"/>
      <c r="AG3703" s="304"/>
      <c r="AH3703" s="410">
        <v>7.3706099999999997E-2</v>
      </c>
      <c r="AI3703" s="324"/>
      <c r="AJ3703" s="410">
        <v>552</v>
      </c>
      <c r="AK3703" s="304">
        <f t="shared" si="872"/>
        <v>555</v>
      </c>
      <c r="AL3703" s="304"/>
      <c r="AM3703" s="389">
        <f t="shared" si="874"/>
        <v>42.416400000000003</v>
      </c>
      <c r="AN3703" s="363">
        <v>0.25</v>
      </c>
      <c r="AO3703" s="304"/>
      <c r="AP3703" s="304" t="s">
        <v>4893</v>
      </c>
      <c r="AQ3703" s="304"/>
      <c r="AR3703" s="304">
        <v>280</v>
      </c>
      <c r="AS3703" s="304"/>
      <c r="AT3703" s="304">
        <v>42.416400000000003</v>
      </c>
      <c r="AU3703" s="304"/>
      <c r="AV3703" s="304"/>
      <c r="AW3703" s="304"/>
      <c r="AX3703" s="304">
        <v>3</v>
      </c>
      <c r="AY3703" s="304">
        <v>-999</v>
      </c>
      <c r="AZ3703" s="304">
        <v>260</v>
      </c>
      <c r="BA3703" s="304">
        <v>3</v>
      </c>
      <c r="BB3703" s="304">
        <v>-999</v>
      </c>
      <c r="BC3703" s="304">
        <v>-999</v>
      </c>
      <c r="BD3703" s="304"/>
      <c r="BE3703" s="304"/>
      <c r="BF3703" s="304"/>
      <c r="BG3703" s="304"/>
      <c r="BH3703" s="304"/>
      <c r="BI3703" s="304"/>
      <c r="BJ3703" s="304">
        <v>0</v>
      </c>
      <c r="BK3703" s="304" t="s">
        <v>4954</v>
      </c>
      <c r="BL3703" s="304">
        <v>4</v>
      </c>
    </row>
    <row r="3704" spans="1:64" ht="15" hidden="1" customHeight="1" x14ac:dyDescent="0.2">
      <c r="A3704" s="387" t="s">
        <v>5911</v>
      </c>
      <c r="B3704" s="304" t="s">
        <v>5965</v>
      </c>
      <c r="C3704" s="304">
        <v>100166</v>
      </c>
      <c r="D3704" s="349" t="s">
        <v>5261</v>
      </c>
      <c r="E3704" s="304" t="s">
        <v>5262</v>
      </c>
      <c r="F3704" s="304"/>
      <c r="G3704" s="324">
        <v>34.637450000000001</v>
      </c>
      <c r="H3704" s="324">
        <v>-115.38115000000001</v>
      </c>
      <c r="I3704" s="324" t="s">
        <v>4990</v>
      </c>
      <c r="J3704" s="368">
        <f t="shared" si="885"/>
        <v>477</v>
      </c>
      <c r="K3704" s="331">
        <v>0.1</v>
      </c>
      <c r="L3704" s="304" t="str">
        <f t="shared" si="871"/>
        <v>C</v>
      </c>
      <c r="M3704" s="388">
        <v>0</v>
      </c>
      <c r="N3704" s="304"/>
      <c r="O3704" s="304">
        <v>35</v>
      </c>
      <c r="P3704" s="304">
        <v>477</v>
      </c>
      <c r="Q3704" s="309"/>
      <c r="R3704" s="309" t="s">
        <v>4993</v>
      </c>
      <c r="S3704" s="304"/>
      <c r="T3704" s="304"/>
      <c r="U3704" s="304"/>
      <c r="V3704" s="304"/>
      <c r="W3704" s="48" t="s">
        <v>5943</v>
      </c>
      <c r="X3704" s="304" t="s">
        <v>232</v>
      </c>
      <c r="Y3704" s="366">
        <f t="shared" si="873"/>
        <v>506.6</v>
      </c>
      <c r="Z3704" s="304">
        <v>0.4</v>
      </c>
      <c r="AA3704" s="304"/>
      <c r="AB3704" s="304"/>
      <c r="AC3704" s="304"/>
      <c r="AD3704" s="366"/>
      <c r="AE3704" s="304"/>
      <c r="AF3704" s="331"/>
      <c r="AG3704" s="304"/>
      <c r="AH3704" s="410">
        <v>2.4084600000000001E-2</v>
      </c>
      <c r="AI3704" s="324"/>
      <c r="AJ3704" s="410">
        <v>385</v>
      </c>
      <c r="AK3704" s="304">
        <f t="shared" si="872"/>
        <v>425</v>
      </c>
      <c r="AL3704" s="304"/>
      <c r="AM3704" s="389">
        <f t="shared" si="874"/>
        <v>8.4335199999999997</v>
      </c>
      <c r="AN3704" s="363">
        <v>0.25</v>
      </c>
      <c r="AO3704" s="304"/>
      <c r="AP3704" s="304" t="s">
        <v>4979</v>
      </c>
      <c r="AQ3704" s="304"/>
      <c r="AR3704" s="304">
        <v>354</v>
      </c>
      <c r="AS3704" s="304"/>
      <c r="AT3704" s="304">
        <v>8.4335199999999997</v>
      </c>
      <c r="AU3704" s="304"/>
      <c r="AV3704" s="304"/>
      <c r="AW3704" s="304"/>
      <c r="AX3704" s="304">
        <v>60</v>
      </c>
      <c r="AY3704" s="304">
        <v>-999</v>
      </c>
      <c r="AZ3704" s="304">
        <v>240</v>
      </c>
      <c r="BA3704" s="304">
        <v>-999</v>
      </c>
      <c r="BB3704" s="304">
        <v>-999</v>
      </c>
      <c r="BC3704" s="304">
        <v>-999</v>
      </c>
      <c r="BD3704" s="304"/>
      <c r="BE3704" s="304"/>
      <c r="BF3704" s="304"/>
      <c r="BG3704" s="304"/>
      <c r="BH3704" s="304"/>
      <c r="BI3704" s="304"/>
      <c r="BJ3704" s="304">
        <v>4</v>
      </c>
      <c r="BK3704" s="304" t="s">
        <v>4954</v>
      </c>
      <c r="BL3704" s="304">
        <v>4</v>
      </c>
    </row>
    <row r="3705" spans="1:64" ht="15" hidden="1" customHeight="1" x14ac:dyDescent="0.2">
      <c r="A3705" s="387" t="s">
        <v>5911</v>
      </c>
      <c r="B3705" s="304" t="s">
        <v>5965</v>
      </c>
      <c r="C3705" s="304">
        <v>100167</v>
      </c>
      <c r="D3705" s="349" t="s">
        <v>5263</v>
      </c>
      <c r="E3705" s="304" t="s">
        <v>5264</v>
      </c>
      <c r="F3705" s="304"/>
      <c r="G3705" s="324">
        <v>33.116750000000003</v>
      </c>
      <c r="H3705" s="324">
        <v>-115.82267</v>
      </c>
      <c r="I3705" s="324" t="s">
        <v>4990</v>
      </c>
      <c r="J3705" s="368">
        <f t="shared" si="885"/>
        <v>238</v>
      </c>
      <c r="K3705" s="331">
        <v>0.1</v>
      </c>
      <c r="L3705" s="304" t="str">
        <f t="shared" si="871"/>
        <v>D</v>
      </c>
      <c r="M3705" s="388">
        <v>0</v>
      </c>
      <c r="N3705" s="304"/>
      <c r="O3705" s="304" t="s">
        <v>4992</v>
      </c>
      <c r="P3705" s="304">
        <v>238</v>
      </c>
      <c r="Q3705" s="309"/>
      <c r="R3705" s="309" t="s">
        <v>4993</v>
      </c>
      <c r="S3705" s="304"/>
      <c r="T3705" s="304"/>
      <c r="U3705" s="304"/>
      <c r="V3705" s="304"/>
      <c r="W3705" s="48" t="s">
        <v>5943</v>
      </c>
      <c r="X3705" s="304" t="s">
        <v>232</v>
      </c>
      <c r="Y3705" s="366">
        <f t="shared" si="873"/>
        <v>506.6</v>
      </c>
      <c r="Z3705" s="304">
        <v>0.4</v>
      </c>
      <c r="AA3705" s="304"/>
      <c r="AB3705" s="304"/>
      <c r="AC3705" s="304"/>
      <c r="AD3705" s="366"/>
      <c r="AE3705" s="304"/>
      <c r="AF3705" s="331"/>
      <c r="AG3705" s="304"/>
      <c r="AH3705" s="410">
        <v>2.2112199999999999E-3</v>
      </c>
      <c r="AI3705" s="324"/>
      <c r="AJ3705" s="410">
        <v>216</v>
      </c>
      <c r="AK3705" s="304">
        <f t="shared" si="872"/>
        <v>210</v>
      </c>
      <c r="AL3705" s="304"/>
      <c r="AM3705" s="389">
        <f t="shared" si="874"/>
        <v>387</v>
      </c>
      <c r="AN3705" s="363">
        <v>0.25</v>
      </c>
      <c r="AO3705" s="304"/>
      <c r="AP3705" s="304" t="s">
        <v>1600</v>
      </c>
      <c r="AQ3705" s="304"/>
      <c r="AR3705" s="304">
        <v>387</v>
      </c>
      <c r="AS3705" s="304"/>
      <c r="AT3705" s="304"/>
      <c r="AU3705" s="304"/>
      <c r="AV3705" s="304"/>
      <c r="AW3705" s="304"/>
      <c r="AX3705" s="304">
        <v>1100</v>
      </c>
      <c r="AY3705" s="304">
        <v>-999</v>
      </c>
      <c r="AZ3705" s="304">
        <v>2500</v>
      </c>
      <c r="BA3705" s="304">
        <v>1160</v>
      </c>
      <c r="BB3705" s="304">
        <v>-999</v>
      </c>
      <c r="BC3705" s="304">
        <v>2660</v>
      </c>
      <c r="BD3705" s="304"/>
      <c r="BE3705" s="304"/>
      <c r="BF3705" s="304"/>
      <c r="BG3705" s="304"/>
      <c r="BH3705" s="304"/>
      <c r="BI3705" s="304"/>
      <c r="BJ3705" s="304">
        <v>3</v>
      </c>
      <c r="BK3705" s="304" t="s">
        <v>4954</v>
      </c>
      <c r="BL3705" s="304">
        <v>3</v>
      </c>
    </row>
    <row r="3706" spans="1:64" ht="15" hidden="1" customHeight="1" x14ac:dyDescent="0.2">
      <c r="A3706" s="387" t="s">
        <v>5911</v>
      </c>
      <c r="B3706" s="304" t="s">
        <v>5965</v>
      </c>
      <c r="C3706" s="304">
        <v>100168</v>
      </c>
      <c r="D3706" s="349" t="s">
        <v>5265</v>
      </c>
      <c r="E3706" s="304" t="s">
        <v>5266</v>
      </c>
      <c r="F3706" s="304"/>
      <c r="G3706" s="324">
        <v>34.157380000000003</v>
      </c>
      <c r="H3706" s="324">
        <v>-115.14512999999999</v>
      </c>
      <c r="I3706" s="324" t="s">
        <v>232</v>
      </c>
      <c r="J3706" s="368">
        <f t="shared" si="885"/>
        <v>981</v>
      </c>
      <c r="K3706" s="331">
        <v>0.1</v>
      </c>
      <c r="L3706" s="304" t="str">
        <f t="shared" si="871"/>
        <v>B</v>
      </c>
      <c r="M3706" s="388">
        <v>0</v>
      </c>
      <c r="N3706" s="304"/>
      <c r="O3706" s="304" t="s">
        <v>4992</v>
      </c>
      <c r="P3706" s="304">
        <v>981</v>
      </c>
      <c r="Q3706" s="309"/>
      <c r="R3706" s="309" t="s">
        <v>4993</v>
      </c>
      <c r="S3706" s="304"/>
      <c r="T3706" s="304"/>
      <c r="U3706" s="304"/>
      <c r="V3706" s="304"/>
      <c r="W3706" s="48" t="s">
        <v>4991</v>
      </c>
      <c r="X3706" s="304">
        <v>-999</v>
      </c>
      <c r="Y3706" s="366" t="str">
        <f t="shared" si="873"/>
        <v>-</v>
      </c>
      <c r="Z3706" s="304"/>
      <c r="AA3706" s="304"/>
      <c r="AB3706" s="304"/>
      <c r="AC3706" s="304"/>
      <c r="AD3706" s="366"/>
      <c r="AE3706" s="304"/>
      <c r="AF3706" s="331"/>
      <c r="AG3706" s="304"/>
      <c r="AH3706" s="410">
        <v>6.8302600000000005E-2</v>
      </c>
      <c r="AI3706" s="324"/>
      <c r="AJ3706" s="410">
        <v>538</v>
      </c>
      <c r="AK3706" s="304">
        <f t="shared" si="872"/>
        <v>555</v>
      </c>
      <c r="AL3706" s="304"/>
      <c r="AM3706" s="389">
        <f t="shared" si="874"/>
        <v>748</v>
      </c>
      <c r="AN3706" s="304">
        <v>0.4</v>
      </c>
      <c r="AO3706" s="304"/>
      <c r="AP3706" s="304" t="s">
        <v>6112</v>
      </c>
      <c r="AQ3706" s="304"/>
      <c r="AR3706" s="304">
        <v>748</v>
      </c>
      <c r="AS3706" s="304"/>
      <c r="AT3706" s="304"/>
      <c r="AU3706" s="304"/>
      <c r="AV3706" s="304"/>
      <c r="AW3706" s="304"/>
      <c r="AX3706" s="304">
        <v>7</v>
      </c>
      <c r="AY3706" s="304">
        <v>-999</v>
      </c>
      <c r="AZ3706" s="304">
        <v>220</v>
      </c>
      <c r="BA3706" s="304">
        <v>7</v>
      </c>
      <c r="BB3706" s="304">
        <v>-999</v>
      </c>
      <c r="BC3706" s="304">
        <v>-999</v>
      </c>
      <c r="BD3706" s="304"/>
      <c r="BE3706" s="304"/>
      <c r="BF3706" s="304"/>
      <c r="BG3706" s="304"/>
      <c r="BH3706" s="304"/>
      <c r="BI3706" s="304"/>
      <c r="BJ3706" s="304">
        <v>0</v>
      </c>
      <c r="BK3706" s="304" t="s">
        <v>4954</v>
      </c>
      <c r="BL3706" s="304">
        <v>4</v>
      </c>
    </row>
    <row r="3707" spans="1:64" ht="15" hidden="1" customHeight="1" x14ac:dyDescent="0.2">
      <c r="A3707" s="387" t="s">
        <v>5911</v>
      </c>
      <c r="B3707" s="304" t="s">
        <v>5965</v>
      </c>
      <c r="C3707" s="304">
        <v>100169</v>
      </c>
      <c r="D3707" s="349" t="s">
        <v>5267</v>
      </c>
      <c r="E3707" s="304" t="s">
        <v>5268</v>
      </c>
      <c r="F3707" s="304"/>
      <c r="G3707" s="324">
        <v>33.085900000000002</v>
      </c>
      <c r="H3707" s="324">
        <v>-116.5959</v>
      </c>
      <c r="I3707" s="324" t="s">
        <v>223</v>
      </c>
      <c r="J3707" s="368">
        <f>EXP(0.44*LN('V032'!AM3707)+0.33*LN('V032'!Y3707)+0.25*LN('V032'!AJ3707))</f>
        <v>669.17809141300165</v>
      </c>
      <c r="K3707" s="331">
        <f>SQRT(0.44*AN3707^2+0.3*Z3707^2+0.25*AL3707^2)</f>
        <v>0.40574006457336698</v>
      </c>
      <c r="L3707" s="304" t="str">
        <f t="shared" si="871"/>
        <v>C</v>
      </c>
      <c r="M3707" s="388" t="s">
        <v>6095</v>
      </c>
      <c r="N3707" s="304"/>
      <c r="O3707" s="304"/>
      <c r="P3707" s="304"/>
      <c r="Q3707" s="309"/>
      <c r="R3707" s="309"/>
      <c r="S3707" s="304"/>
      <c r="T3707" s="304"/>
      <c r="U3707" s="304"/>
      <c r="V3707" s="304"/>
      <c r="W3707" s="48" t="s">
        <v>4908</v>
      </c>
      <c r="X3707" s="304" t="s">
        <v>232</v>
      </c>
      <c r="Y3707" s="366">
        <f t="shared" si="873"/>
        <v>506.6</v>
      </c>
      <c r="Z3707" s="304">
        <v>0.4</v>
      </c>
      <c r="AA3707" s="304"/>
      <c r="AB3707" s="304"/>
      <c r="AC3707" s="304"/>
      <c r="AD3707" s="366"/>
      <c r="AE3707" s="304"/>
      <c r="AF3707" s="331"/>
      <c r="AG3707" s="304"/>
      <c r="AH3707" s="410">
        <v>4.5632600000000002E-2</v>
      </c>
      <c r="AI3707" s="309">
        <v>0</v>
      </c>
      <c r="AJ3707" s="410">
        <v>472</v>
      </c>
      <c r="AK3707" s="304">
        <f t="shared" si="872"/>
        <v>425</v>
      </c>
      <c r="AL3707" s="363">
        <v>0.43</v>
      </c>
      <c r="AM3707" s="389">
        <f t="shared" si="874"/>
        <v>748</v>
      </c>
      <c r="AN3707" s="304">
        <v>0.4</v>
      </c>
      <c r="AO3707" s="304"/>
      <c r="AP3707" s="304" t="s">
        <v>6112</v>
      </c>
      <c r="AQ3707" s="304"/>
      <c r="AR3707" s="304">
        <v>748</v>
      </c>
      <c r="AS3707" s="304"/>
      <c r="AT3707" s="312"/>
      <c r="AU3707" s="304"/>
      <c r="AV3707" s="304"/>
      <c r="AW3707" s="304"/>
      <c r="AX3707" s="304">
        <v>40</v>
      </c>
      <c r="AY3707" s="304">
        <v>-999</v>
      </c>
      <c r="AZ3707" s="304">
        <v>220</v>
      </c>
      <c r="BA3707" s="304">
        <v>-999</v>
      </c>
      <c r="BB3707" s="304">
        <v>-999</v>
      </c>
      <c r="BC3707" s="304">
        <v>-999</v>
      </c>
      <c r="BD3707" s="304"/>
      <c r="BE3707" s="304"/>
      <c r="BF3707" s="304"/>
      <c r="BG3707" s="304"/>
      <c r="BH3707" s="304"/>
      <c r="BI3707" s="304"/>
      <c r="BJ3707" s="304">
        <v>4</v>
      </c>
      <c r="BK3707" s="304" t="s">
        <v>4954</v>
      </c>
      <c r="BL3707" s="304">
        <v>4</v>
      </c>
    </row>
    <row r="3708" spans="1:64" ht="15" hidden="1" customHeight="1" x14ac:dyDescent="0.2">
      <c r="A3708" s="387" t="s">
        <v>5911</v>
      </c>
      <c r="B3708" s="304" t="s">
        <v>5965</v>
      </c>
      <c r="C3708" s="304">
        <v>100170</v>
      </c>
      <c r="D3708" s="349" t="s">
        <v>6031</v>
      </c>
      <c r="E3708" s="304" t="s">
        <v>6026</v>
      </c>
      <c r="F3708" s="304"/>
      <c r="G3708" s="324">
        <v>34.313130000000001</v>
      </c>
      <c r="H3708" s="324">
        <v>-118.49918</v>
      </c>
      <c r="I3708" s="324" t="s">
        <v>214</v>
      </c>
      <c r="J3708" s="368">
        <v>525.79</v>
      </c>
      <c r="K3708" s="331">
        <v>0.1</v>
      </c>
      <c r="L3708" s="304" t="str">
        <f t="shared" si="871"/>
        <v>C</v>
      </c>
      <c r="M3708" s="388">
        <v>0</v>
      </c>
      <c r="N3708" s="304"/>
      <c r="O3708" s="304">
        <v>89.5</v>
      </c>
      <c r="P3708" s="304">
        <v>525.79</v>
      </c>
      <c r="Q3708" s="309">
        <v>1739</v>
      </c>
      <c r="R3708" s="309" t="s">
        <v>5948</v>
      </c>
      <c r="S3708" s="304"/>
      <c r="T3708" s="304"/>
      <c r="U3708" s="304"/>
      <c r="V3708" s="304"/>
      <c r="W3708" s="390" t="s">
        <v>6032</v>
      </c>
      <c r="X3708" s="304" t="s">
        <v>232</v>
      </c>
      <c r="Y3708" s="366">
        <f t="shared" si="873"/>
        <v>506.6</v>
      </c>
      <c r="Z3708" s="304">
        <v>0.4</v>
      </c>
      <c r="AA3708" s="304"/>
      <c r="AB3708" s="304">
        <v>-999</v>
      </c>
      <c r="AC3708" s="304">
        <v>-999</v>
      </c>
      <c r="AD3708" s="366">
        <v>-999</v>
      </c>
      <c r="AE3708" s="304">
        <v>-999</v>
      </c>
      <c r="AF3708" s="331">
        <v>-999</v>
      </c>
      <c r="AG3708" s="304"/>
      <c r="AH3708" s="410">
        <v>2.90587E-2</v>
      </c>
      <c r="AI3708" s="309"/>
      <c r="AJ3708" s="410">
        <v>405</v>
      </c>
      <c r="AK3708" s="304">
        <v>425</v>
      </c>
      <c r="AL3708" s="304">
        <v>0.43</v>
      </c>
      <c r="AM3708" s="389">
        <f t="shared" si="874"/>
        <v>390</v>
      </c>
      <c r="AN3708" s="304"/>
      <c r="AO3708" s="304"/>
      <c r="AP3708" s="304" t="s">
        <v>1903</v>
      </c>
      <c r="AQ3708" s="304"/>
      <c r="AR3708" s="304">
        <v>390</v>
      </c>
      <c r="AS3708" s="304">
        <v>376.07299999999998</v>
      </c>
      <c r="AT3708" s="309"/>
      <c r="AU3708" s="304">
        <v>4</v>
      </c>
      <c r="AV3708" s="304">
        <v>459</v>
      </c>
      <c r="AW3708" s="304">
        <v>0.37</v>
      </c>
      <c r="AX3708" s="304">
        <v>-999</v>
      </c>
      <c r="AY3708" s="304">
        <v>-999</v>
      </c>
      <c r="AZ3708" s="304">
        <v>-999</v>
      </c>
      <c r="BA3708" s="304">
        <v>-999</v>
      </c>
      <c r="BB3708" s="304">
        <v>-999</v>
      </c>
      <c r="BC3708" s="304">
        <v>-999</v>
      </c>
      <c r="BD3708" s="304">
        <v>-999</v>
      </c>
      <c r="BE3708" s="304">
        <v>-999</v>
      </c>
      <c r="BF3708" s="304">
        <v>-999</v>
      </c>
      <c r="BG3708" s="304">
        <v>-999</v>
      </c>
      <c r="BH3708" s="304">
        <v>-999</v>
      </c>
      <c r="BI3708" s="304">
        <v>-999</v>
      </c>
      <c r="BJ3708" s="304" t="s">
        <v>4954</v>
      </c>
      <c r="BK3708" s="304" t="s">
        <v>4954</v>
      </c>
      <c r="BL3708" s="304" t="s">
        <v>4954</v>
      </c>
    </row>
    <row r="3709" spans="1:64" ht="15" hidden="1" customHeight="1" x14ac:dyDescent="0.2">
      <c r="A3709" s="387" t="s">
        <v>5911</v>
      </c>
      <c r="B3709" s="304" t="s">
        <v>5965</v>
      </c>
      <c r="C3709" s="304">
        <v>100171</v>
      </c>
      <c r="D3709" s="349" t="s">
        <v>5269</v>
      </c>
      <c r="E3709" s="304" t="s">
        <v>5270</v>
      </c>
      <c r="F3709" s="304"/>
      <c r="G3709" s="324">
        <v>35.982300000000002</v>
      </c>
      <c r="H3709" s="324">
        <v>-117.80759999999999</v>
      </c>
      <c r="I3709" s="324" t="s">
        <v>223</v>
      </c>
      <c r="J3709" s="368">
        <f>EXP(0.44*LN('V032'!AM3709)+0.33*LN('V032'!Y3709)+0.25*LN('V032'!AJ3709))</f>
        <v>753.80603886156962</v>
      </c>
      <c r="K3709" s="331">
        <f>SQRT(0.44*AN3709^2+0.3*Z3709^2+0.25*AL3709^2)</f>
        <v>0.40574006457336698</v>
      </c>
      <c r="L3709" s="304" t="str">
        <f t="shared" si="871"/>
        <v>C</v>
      </c>
      <c r="M3709" s="388" t="s">
        <v>6095</v>
      </c>
      <c r="N3709" s="304"/>
      <c r="O3709" s="304"/>
      <c r="P3709" s="304"/>
      <c r="Q3709" s="309"/>
      <c r="R3709" s="309"/>
      <c r="S3709" s="304"/>
      <c r="T3709" s="304"/>
      <c r="U3709" s="304"/>
      <c r="V3709" s="304"/>
      <c r="W3709" s="48" t="s">
        <v>4908</v>
      </c>
      <c r="X3709" s="304" t="s">
        <v>232</v>
      </c>
      <c r="Y3709" s="366">
        <f t="shared" si="873"/>
        <v>506.6</v>
      </c>
      <c r="Z3709" s="304">
        <v>0.4</v>
      </c>
      <c r="AA3709" s="304"/>
      <c r="AB3709" s="304"/>
      <c r="AC3709" s="304"/>
      <c r="AD3709" s="366"/>
      <c r="AE3709" s="304"/>
      <c r="AF3709" s="331"/>
      <c r="AG3709" s="304"/>
      <c r="AH3709" s="410">
        <v>0.16678100000000001</v>
      </c>
      <c r="AI3709" s="309">
        <v>0</v>
      </c>
      <c r="AJ3709" s="410">
        <v>760</v>
      </c>
      <c r="AK3709" s="304">
        <f t="shared" ref="AK3709:AK3772" si="886">IF(AJ3709&lt;=180,180,IF(AND(AJ3709&gt;180,AJ3709&lt;240),210,IF(AND(AJ3709&gt;=240,AJ3709&lt;300),270,IF(AND(AJ3709&gt;=300,AJ3709&lt;360),270,IF(AND(AJ3709&gt;=360,AJ3709&lt;490),425,IF(AND(AJ3709&gt;=490,AJ3709&lt;620),555,IF(AND(AJ3709&gt;=620,AJ3709&lt;760),690,IF(AJ3709&gt;=760,760,"Error"))))))))</f>
        <v>760</v>
      </c>
      <c r="AL3709" s="363">
        <v>0.43</v>
      </c>
      <c r="AM3709" s="389">
        <f t="shared" si="874"/>
        <v>748</v>
      </c>
      <c r="AN3709" s="304">
        <v>0.4</v>
      </c>
      <c r="AO3709" s="304"/>
      <c r="AP3709" s="304" t="s">
        <v>6114</v>
      </c>
      <c r="AQ3709" s="304"/>
      <c r="AR3709" s="304">
        <v>748</v>
      </c>
      <c r="AS3709" s="304"/>
      <c r="AT3709" s="312"/>
      <c r="AU3709" s="304"/>
      <c r="AV3709" s="304"/>
      <c r="AW3709" s="304"/>
      <c r="AX3709" s="304">
        <v>40</v>
      </c>
      <c r="AY3709" s="304">
        <v>-999</v>
      </c>
      <c r="AZ3709" s="304">
        <v>300</v>
      </c>
      <c r="BA3709" s="304">
        <v>-999</v>
      </c>
      <c r="BB3709" s="304">
        <v>-999</v>
      </c>
      <c r="BC3709" s="304">
        <v>-999</v>
      </c>
      <c r="BD3709" s="304"/>
      <c r="BE3709" s="304"/>
      <c r="BF3709" s="304"/>
      <c r="BG3709" s="304"/>
      <c r="BH3709" s="304"/>
      <c r="BI3709" s="304"/>
      <c r="BJ3709" s="304">
        <v>4</v>
      </c>
      <c r="BK3709" s="304" t="s">
        <v>4954</v>
      </c>
      <c r="BL3709" s="304">
        <v>4</v>
      </c>
    </row>
    <row r="3710" spans="1:64" ht="15" hidden="1" customHeight="1" x14ac:dyDescent="0.2">
      <c r="A3710" s="387" t="s">
        <v>5911</v>
      </c>
      <c r="B3710" s="304" t="s">
        <v>5965</v>
      </c>
      <c r="C3710" s="304">
        <v>100172</v>
      </c>
      <c r="D3710" s="349" t="s">
        <v>5271</v>
      </c>
      <c r="E3710" s="304" t="s">
        <v>5272</v>
      </c>
      <c r="F3710" s="304"/>
      <c r="G3710" s="324">
        <v>35.982489999999999</v>
      </c>
      <c r="H3710" s="324">
        <v>-117.80885000000001</v>
      </c>
      <c r="I3710" s="324" t="s">
        <v>232</v>
      </c>
      <c r="J3710" s="368">
        <f>P3710</f>
        <v>623</v>
      </c>
      <c r="K3710" s="331">
        <v>0.1</v>
      </c>
      <c r="L3710" s="304" t="str">
        <f t="shared" si="871"/>
        <v>C</v>
      </c>
      <c r="M3710" s="388">
        <v>0</v>
      </c>
      <c r="N3710" s="304"/>
      <c r="O3710" s="304" t="s">
        <v>4992</v>
      </c>
      <c r="P3710" s="304">
        <v>623</v>
      </c>
      <c r="Q3710" s="309"/>
      <c r="R3710" s="309" t="s">
        <v>4993</v>
      </c>
      <c r="S3710" s="304"/>
      <c r="T3710" s="304"/>
      <c r="U3710" s="304"/>
      <c r="V3710" s="304"/>
      <c r="W3710" s="48" t="s">
        <v>4991</v>
      </c>
      <c r="X3710" s="304">
        <v>-999</v>
      </c>
      <c r="Y3710" s="366" t="str">
        <f t="shared" si="873"/>
        <v>-</v>
      </c>
      <c r="Z3710" s="304"/>
      <c r="AA3710" s="304"/>
      <c r="AB3710" s="304"/>
      <c r="AC3710" s="304"/>
      <c r="AD3710" s="366"/>
      <c r="AE3710" s="304"/>
      <c r="AF3710" s="331"/>
      <c r="AG3710" s="304"/>
      <c r="AH3710" s="410">
        <v>8.5605200000000006E-2</v>
      </c>
      <c r="AI3710" s="324"/>
      <c r="AJ3710" s="410">
        <v>583</v>
      </c>
      <c r="AK3710" s="304">
        <f t="shared" si="886"/>
        <v>555</v>
      </c>
      <c r="AL3710" s="304"/>
      <c r="AM3710" s="389">
        <f t="shared" si="874"/>
        <v>748</v>
      </c>
      <c r="AN3710" s="304">
        <v>0.4</v>
      </c>
      <c r="AO3710" s="304"/>
      <c r="AP3710" s="304" t="s">
        <v>6114</v>
      </c>
      <c r="AQ3710" s="304"/>
      <c r="AR3710" s="304">
        <v>748</v>
      </c>
      <c r="AS3710" s="304"/>
      <c r="AT3710" s="304"/>
      <c r="AU3710" s="304"/>
      <c r="AV3710" s="304"/>
      <c r="AW3710" s="304"/>
      <c r="AX3710" s="304">
        <v>40</v>
      </c>
      <c r="AY3710" s="304">
        <v>-999</v>
      </c>
      <c r="AZ3710" s="304">
        <v>300</v>
      </c>
      <c r="BA3710" s="304">
        <v>-999</v>
      </c>
      <c r="BB3710" s="304">
        <v>-999</v>
      </c>
      <c r="BC3710" s="304">
        <v>-999</v>
      </c>
      <c r="BD3710" s="304"/>
      <c r="BE3710" s="304"/>
      <c r="BF3710" s="304"/>
      <c r="BG3710" s="304"/>
      <c r="BH3710" s="304"/>
      <c r="BI3710" s="304"/>
      <c r="BJ3710" s="304">
        <v>4</v>
      </c>
      <c r="BK3710" s="304" t="s">
        <v>4954</v>
      </c>
      <c r="BL3710" s="304">
        <v>4</v>
      </c>
    </row>
    <row r="3711" spans="1:64" ht="15" hidden="1" customHeight="1" x14ac:dyDescent="0.2">
      <c r="A3711" s="387" t="s">
        <v>5911</v>
      </c>
      <c r="B3711" s="304" t="s">
        <v>5965</v>
      </c>
      <c r="C3711" s="304">
        <v>100173</v>
      </c>
      <c r="D3711" s="349" t="s">
        <v>5273</v>
      </c>
      <c r="E3711" s="304" t="s">
        <v>5274</v>
      </c>
      <c r="F3711" s="304"/>
      <c r="G3711" s="324">
        <v>33.714100000000002</v>
      </c>
      <c r="H3711" s="324">
        <v>-116.7119</v>
      </c>
      <c r="I3711" s="324" t="s">
        <v>4990</v>
      </c>
      <c r="J3711" s="368">
        <f>EXP(0.44*LN('V032'!AM3711)+0.33*LN('V032'!Y3711)+0.25*LN('V032'!AJ3711))</f>
        <v>737.409153395364</v>
      </c>
      <c r="K3711" s="331">
        <f>SQRT(0.44*AN3711^2+0.3*Z3711^2+0.25*AL3711^2)</f>
        <v>0.40574006457336698</v>
      </c>
      <c r="L3711" s="304" t="str">
        <f t="shared" si="871"/>
        <v>C</v>
      </c>
      <c r="M3711" s="388" t="s">
        <v>6095</v>
      </c>
      <c r="N3711" s="304"/>
      <c r="O3711" s="304"/>
      <c r="P3711" s="304"/>
      <c r="Q3711" s="309"/>
      <c r="R3711" s="309"/>
      <c r="S3711" s="304"/>
      <c r="T3711" s="304"/>
      <c r="U3711" s="304"/>
      <c r="V3711" s="304"/>
      <c r="W3711" s="48" t="s">
        <v>5943</v>
      </c>
      <c r="X3711" s="304" t="s">
        <v>232</v>
      </c>
      <c r="Y3711" s="366">
        <f t="shared" si="873"/>
        <v>506.6</v>
      </c>
      <c r="Z3711" s="304">
        <v>0.4</v>
      </c>
      <c r="AA3711" s="304"/>
      <c r="AB3711" s="304"/>
      <c r="AC3711" s="304"/>
      <c r="AD3711" s="366"/>
      <c r="AE3711" s="304"/>
      <c r="AF3711" s="331"/>
      <c r="AG3711" s="304"/>
      <c r="AH3711" s="410">
        <v>0.121722</v>
      </c>
      <c r="AI3711" s="309">
        <v>0</v>
      </c>
      <c r="AJ3711" s="410">
        <v>696</v>
      </c>
      <c r="AK3711" s="304">
        <f t="shared" si="886"/>
        <v>690</v>
      </c>
      <c r="AL3711" s="363">
        <v>0.43</v>
      </c>
      <c r="AM3711" s="389">
        <f t="shared" si="874"/>
        <v>748</v>
      </c>
      <c r="AN3711" s="304">
        <v>0.4</v>
      </c>
      <c r="AO3711" s="304"/>
      <c r="AP3711" s="304" t="s">
        <v>6114</v>
      </c>
      <c r="AQ3711" s="304"/>
      <c r="AR3711" s="304">
        <v>748</v>
      </c>
      <c r="AS3711" s="304"/>
      <c r="AT3711" s="312"/>
      <c r="AU3711" s="304"/>
      <c r="AV3711" s="304"/>
      <c r="AW3711" s="304"/>
      <c r="AX3711" s="304">
        <v>40</v>
      </c>
      <c r="AY3711" s="304">
        <v>-999</v>
      </c>
      <c r="AZ3711" s="304">
        <v>180</v>
      </c>
      <c r="BA3711" s="304">
        <v>-999</v>
      </c>
      <c r="BB3711" s="304">
        <v>-999</v>
      </c>
      <c r="BC3711" s="304">
        <v>-999</v>
      </c>
      <c r="BD3711" s="304"/>
      <c r="BE3711" s="304"/>
      <c r="BF3711" s="304"/>
      <c r="BG3711" s="304"/>
      <c r="BH3711" s="304"/>
      <c r="BI3711" s="304"/>
      <c r="BJ3711" s="304">
        <v>4</v>
      </c>
      <c r="BK3711" s="304" t="s">
        <v>4954</v>
      </c>
      <c r="BL3711" s="304">
        <v>4</v>
      </c>
    </row>
    <row r="3712" spans="1:64" ht="15" hidden="1" customHeight="1" x14ac:dyDescent="0.2">
      <c r="A3712" s="387" t="s">
        <v>5911</v>
      </c>
      <c r="B3712" s="304" t="s">
        <v>5965</v>
      </c>
      <c r="C3712" s="304">
        <v>100174</v>
      </c>
      <c r="D3712" s="349" t="s">
        <v>5275</v>
      </c>
      <c r="E3712" s="304" t="s">
        <v>5276</v>
      </c>
      <c r="F3712" s="304"/>
      <c r="G3712" s="324">
        <v>33.86889</v>
      </c>
      <c r="H3712" s="324">
        <v>-118.33143</v>
      </c>
      <c r="I3712" s="324" t="s">
        <v>4990</v>
      </c>
      <c r="J3712" s="368">
        <f>P3712</f>
        <v>257</v>
      </c>
      <c r="K3712" s="331">
        <v>0.1</v>
      </c>
      <c r="L3712" s="304" t="str">
        <f t="shared" si="871"/>
        <v>D</v>
      </c>
      <c r="M3712" s="388">
        <v>0</v>
      </c>
      <c r="N3712" s="304"/>
      <c r="O3712" s="304">
        <v>77</v>
      </c>
      <c r="P3712" s="304">
        <v>257</v>
      </c>
      <c r="Q3712" s="309"/>
      <c r="R3712" s="309" t="s">
        <v>4993</v>
      </c>
      <c r="S3712" s="304"/>
      <c r="T3712" s="304"/>
      <c r="U3712" s="304"/>
      <c r="V3712" s="304"/>
      <c r="W3712" s="48" t="s">
        <v>5943</v>
      </c>
      <c r="X3712" s="304" t="s">
        <v>232</v>
      </c>
      <c r="Y3712" s="366">
        <f t="shared" si="873"/>
        <v>506.6</v>
      </c>
      <c r="Z3712" s="304">
        <v>0.4</v>
      </c>
      <c r="AA3712" s="304"/>
      <c r="AB3712" s="304"/>
      <c r="AC3712" s="304"/>
      <c r="AD3712" s="366"/>
      <c r="AE3712" s="304"/>
      <c r="AF3712" s="331"/>
      <c r="AG3712" s="304"/>
      <c r="AH3712" s="410">
        <v>3.3249600000000001E-3</v>
      </c>
      <c r="AI3712" s="324"/>
      <c r="AJ3712" s="410">
        <v>237</v>
      </c>
      <c r="AK3712" s="304">
        <f t="shared" si="886"/>
        <v>210</v>
      </c>
      <c r="AL3712" s="304"/>
      <c r="AM3712" s="389">
        <f t="shared" si="874"/>
        <v>387</v>
      </c>
      <c r="AN3712" s="363">
        <v>0.25</v>
      </c>
      <c r="AO3712" s="304"/>
      <c r="AP3712" s="304" t="s">
        <v>1600</v>
      </c>
      <c r="AQ3712" s="304"/>
      <c r="AR3712" s="304">
        <v>387</v>
      </c>
      <c r="AS3712" s="304"/>
      <c r="AT3712" s="304"/>
      <c r="AU3712" s="304"/>
      <c r="AV3712" s="304"/>
      <c r="AW3712" s="304"/>
      <c r="AX3712" s="304">
        <v>380</v>
      </c>
      <c r="AY3712" s="304">
        <v>-999</v>
      </c>
      <c r="AZ3712" s="304">
        <v>2680</v>
      </c>
      <c r="BA3712" s="304">
        <v>480</v>
      </c>
      <c r="BB3712" s="304">
        <v>-999</v>
      </c>
      <c r="BC3712" s="304">
        <v>3820</v>
      </c>
      <c r="BD3712" s="304"/>
      <c r="BE3712" s="304"/>
      <c r="BF3712" s="304"/>
      <c r="BG3712" s="304"/>
      <c r="BH3712" s="304"/>
      <c r="BI3712" s="304"/>
      <c r="BJ3712" s="304">
        <v>3</v>
      </c>
      <c r="BK3712" s="304" t="s">
        <v>4954</v>
      </c>
      <c r="BL3712" s="304">
        <v>3</v>
      </c>
    </row>
    <row r="3713" spans="1:64" ht="15" hidden="1" customHeight="1" x14ac:dyDescent="0.2">
      <c r="A3713" s="387" t="s">
        <v>5911</v>
      </c>
      <c r="B3713" s="304" t="s">
        <v>5965</v>
      </c>
      <c r="C3713" s="304">
        <v>100175</v>
      </c>
      <c r="D3713" s="349" t="s">
        <v>5277</v>
      </c>
      <c r="E3713" s="304" t="s">
        <v>5278</v>
      </c>
      <c r="F3713" s="304"/>
      <c r="G3713" s="324">
        <v>33.798000000000002</v>
      </c>
      <c r="H3713" s="324">
        <v>-118.08837</v>
      </c>
      <c r="I3713" s="324" t="s">
        <v>4990</v>
      </c>
      <c r="J3713" s="368">
        <f>EXP(0.44*LN('V032'!AM3713)+0.33*LN('V032'!Y3713)+0.25*LN('V032'!AJ3713))</f>
        <v>328.58195996379794</v>
      </c>
      <c r="K3713" s="331">
        <f t="shared" ref="K3713:K3714" si="887">SQRT(0.44*AN3713^2+0.3*Z3713^2+0.25*AL3713^2)</f>
        <v>0.34889110048839023</v>
      </c>
      <c r="L3713" s="304" t="str">
        <f t="shared" si="871"/>
        <v>D</v>
      </c>
      <c r="M3713" s="388" t="s">
        <v>6095</v>
      </c>
      <c r="N3713" s="304"/>
      <c r="O3713" s="304"/>
      <c r="P3713" s="304"/>
      <c r="Q3713" s="309"/>
      <c r="R3713" s="309"/>
      <c r="S3713" s="304"/>
      <c r="T3713" s="304"/>
      <c r="U3713" s="304"/>
      <c r="V3713" s="304"/>
      <c r="W3713" s="48" t="s">
        <v>5943</v>
      </c>
      <c r="X3713" s="304" t="s">
        <v>232</v>
      </c>
      <c r="Y3713" s="366">
        <f t="shared" si="873"/>
        <v>506.6</v>
      </c>
      <c r="Z3713" s="304">
        <v>0.4</v>
      </c>
      <c r="AA3713" s="304"/>
      <c r="AB3713" s="304"/>
      <c r="AC3713" s="304"/>
      <c r="AD3713" s="366"/>
      <c r="AE3713" s="304"/>
      <c r="AF3713" s="331"/>
      <c r="AG3713" s="304"/>
      <c r="AH3713" s="410">
        <v>2.2514000000000002E-3</v>
      </c>
      <c r="AI3713" s="309">
        <v>4.1383799999999997E-3</v>
      </c>
      <c r="AJ3713" s="410">
        <v>217</v>
      </c>
      <c r="AK3713" s="304">
        <f t="shared" si="886"/>
        <v>210</v>
      </c>
      <c r="AL3713" s="363">
        <v>0.43</v>
      </c>
      <c r="AM3713" s="389">
        <f t="shared" si="874"/>
        <v>231</v>
      </c>
      <c r="AN3713" s="363">
        <v>0.25</v>
      </c>
      <c r="AO3713" s="304"/>
      <c r="AP3713" s="304" t="s">
        <v>6119</v>
      </c>
      <c r="AQ3713" s="304"/>
      <c r="AR3713" s="304">
        <v>280</v>
      </c>
      <c r="AS3713" s="304"/>
      <c r="AT3713" s="309">
        <v>231</v>
      </c>
      <c r="AU3713" s="304"/>
      <c r="AV3713" s="304"/>
      <c r="AW3713" s="304"/>
      <c r="AX3713" s="304">
        <v>960</v>
      </c>
      <c r="AY3713" s="304">
        <v>-999</v>
      </c>
      <c r="AZ3713" s="304">
        <v>5660</v>
      </c>
      <c r="BA3713" s="304">
        <v>660</v>
      </c>
      <c r="BB3713" s="304">
        <v>-999</v>
      </c>
      <c r="BC3713" s="304">
        <v>4040</v>
      </c>
      <c r="BD3713" s="304"/>
      <c r="BE3713" s="304"/>
      <c r="BF3713" s="304"/>
      <c r="BG3713" s="304"/>
      <c r="BH3713" s="304"/>
      <c r="BI3713" s="304"/>
      <c r="BJ3713" s="304">
        <v>3</v>
      </c>
      <c r="BK3713" s="304" t="s">
        <v>4954</v>
      </c>
      <c r="BL3713" s="304">
        <v>3</v>
      </c>
    </row>
    <row r="3714" spans="1:64" ht="15" hidden="1" customHeight="1" x14ac:dyDescent="0.2">
      <c r="A3714" s="387" t="s">
        <v>5911</v>
      </c>
      <c r="B3714" s="304" t="s">
        <v>5965</v>
      </c>
      <c r="C3714" s="304">
        <v>100176</v>
      </c>
      <c r="D3714" s="349" t="s">
        <v>5279</v>
      </c>
      <c r="E3714" s="304" t="s">
        <v>5280</v>
      </c>
      <c r="F3714" s="304"/>
      <c r="G3714" s="324">
        <v>34.000329999999998</v>
      </c>
      <c r="H3714" s="324">
        <v>-118.37794</v>
      </c>
      <c r="I3714" s="324" t="s">
        <v>4990</v>
      </c>
      <c r="J3714" s="368">
        <f>EXP(0.44*LN('V032'!AM3714)+0.33*LN('V032'!Y3714)+0.25*LN('V032'!AJ3714))</f>
        <v>492.87100213157441</v>
      </c>
      <c r="K3714" s="331">
        <f t="shared" si="887"/>
        <v>0.34889110048839023</v>
      </c>
      <c r="L3714" s="304" t="str">
        <f t="shared" si="871"/>
        <v>C</v>
      </c>
      <c r="M3714" s="388" t="s">
        <v>6095</v>
      </c>
      <c r="N3714" s="304"/>
      <c r="O3714" s="304"/>
      <c r="P3714" s="304"/>
      <c r="Q3714" s="309"/>
      <c r="R3714" s="309"/>
      <c r="S3714" s="304"/>
      <c r="T3714" s="304"/>
      <c r="U3714" s="304"/>
      <c r="V3714" s="304"/>
      <c r="W3714" s="48" t="s">
        <v>5943</v>
      </c>
      <c r="X3714" s="304" t="s">
        <v>232</v>
      </c>
      <c r="Y3714" s="366">
        <f t="shared" si="873"/>
        <v>506.6</v>
      </c>
      <c r="Z3714" s="304">
        <v>0.4</v>
      </c>
      <c r="AA3714" s="304"/>
      <c r="AB3714" s="304"/>
      <c r="AC3714" s="304"/>
      <c r="AD3714" s="366"/>
      <c r="AE3714" s="304"/>
      <c r="AF3714" s="331"/>
      <c r="AG3714" s="304"/>
      <c r="AH3714" s="410">
        <v>3.8457400000000003E-2</v>
      </c>
      <c r="AI3714" s="309">
        <v>0</v>
      </c>
      <c r="AJ3714" s="410">
        <v>443</v>
      </c>
      <c r="AK3714" s="304">
        <f t="shared" si="886"/>
        <v>425</v>
      </c>
      <c r="AL3714" s="363">
        <v>0.43</v>
      </c>
      <c r="AM3714" s="389">
        <f t="shared" si="874"/>
        <v>387</v>
      </c>
      <c r="AN3714" s="363">
        <v>0.25</v>
      </c>
      <c r="AO3714" s="304"/>
      <c r="AP3714" s="304" t="s">
        <v>1600</v>
      </c>
      <c r="AQ3714" s="304"/>
      <c r="AR3714" s="304">
        <v>387</v>
      </c>
      <c r="AS3714" s="304"/>
      <c r="AT3714" s="312"/>
      <c r="AU3714" s="304"/>
      <c r="AV3714" s="304"/>
      <c r="AW3714" s="304"/>
      <c r="AX3714" s="304">
        <v>1060</v>
      </c>
      <c r="AY3714" s="304">
        <v>-999</v>
      </c>
      <c r="AZ3714" s="304">
        <v>3660</v>
      </c>
      <c r="BA3714" s="304">
        <v>580</v>
      </c>
      <c r="BB3714" s="304">
        <v>-999</v>
      </c>
      <c r="BC3714" s="304">
        <v>5080</v>
      </c>
      <c r="BD3714" s="304"/>
      <c r="BE3714" s="304"/>
      <c r="BF3714" s="304"/>
      <c r="BG3714" s="304"/>
      <c r="BH3714" s="304"/>
      <c r="BI3714" s="304"/>
      <c r="BJ3714" s="304">
        <v>3</v>
      </c>
      <c r="BK3714" s="304" t="s">
        <v>4954</v>
      </c>
      <c r="BL3714" s="304">
        <v>3</v>
      </c>
    </row>
    <row r="3715" spans="1:64" ht="15" hidden="1" customHeight="1" x14ac:dyDescent="0.2">
      <c r="A3715" s="387" t="s">
        <v>5911</v>
      </c>
      <c r="B3715" s="304" t="s">
        <v>5965</v>
      </c>
      <c r="C3715" s="304">
        <v>100177</v>
      </c>
      <c r="D3715" s="349" t="s">
        <v>5281</v>
      </c>
      <c r="E3715" s="304" t="s">
        <v>5282</v>
      </c>
      <c r="F3715" s="304"/>
      <c r="G3715" s="324">
        <v>35.130659999999999</v>
      </c>
      <c r="H3715" s="324">
        <v>-115.18416000000001</v>
      </c>
      <c r="I3715" s="324" t="s">
        <v>4990</v>
      </c>
      <c r="J3715" s="368">
        <f>P3715</f>
        <v>448</v>
      </c>
      <c r="K3715" s="331">
        <v>0.1</v>
      </c>
      <c r="L3715" s="304" t="str">
        <f t="shared" si="871"/>
        <v>C</v>
      </c>
      <c r="M3715" s="388">
        <v>0</v>
      </c>
      <c r="N3715" s="304"/>
      <c r="O3715" s="304" t="s">
        <v>4992</v>
      </c>
      <c r="P3715" s="304">
        <v>448</v>
      </c>
      <c r="Q3715" s="309"/>
      <c r="R3715" s="309" t="s">
        <v>4993</v>
      </c>
      <c r="S3715" s="304"/>
      <c r="T3715" s="304"/>
      <c r="U3715" s="304"/>
      <c r="V3715" s="304"/>
      <c r="W3715" s="48" t="s">
        <v>5943</v>
      </c>
      <c r="X3715" s="304" t="s">
        <v>232</v>
      </c>
      <c r="Y3715" s="366">
        <f t="shared" si="873"/>
        <v>506.6</v>
      </c>
      <c r="Z3715" s="304">
        <v>0.4</v>
      </c>
      <c r="AA3715" s="304"/>
      <c r="AB3715" s="304"/>
      <c r="AC3715" s="304"/>
      <c r="AD3715" s="366"/>
      <c r="AE3715" s="304"/>
      <c r="AF3715" s="331"/>
      <c r="AG3715" s="304"/>
      <c r="AH3715" s="410">
        <v>2.06024E-2</v>
      </c>
      <c r="AI3715" s="324"/>
      <c r="AJ3715" s="410">
        <v>371</v>
      </c>
      <c r="AK3715" s="304">
        <f t="shared" si="886"/>
        <v>425</v>
      </c>
      <c r="AL3715" s="304"/>
      <c r="AM3715" s="389">
        <f t="shared" si="874"/>
        <v>7.3856599999999997</v>
      </c>
      <c r="AN3715" s="363">
        <v>0.25</v>
      </c>
      <c r="AO3715" s="304"/>
      <c r="AP3715" s="304" t="s">
        <v>4979</v>
      </c>
      <c r="AQ3715" s="304"/>
      <c r="AR3715" s="304">
        <v>354</v>
      </c>
      <c r="AS3715" s="304"/>
      <c r="AT3715" s="304">
        <v>7.3856599999999997</v>
      </c>
      <c r="AU3715" s="304"/>
      <c r="AV3715" s="304"/>
      <c r="AW3715" s="304"/>
      <c r="AX3715" s="304">
        <v>60</v>
      </c>
      <c r="AY3715" s="304">
        <v>-999</v>
      </c>
      <c r="AZ3715" s="304">
        <v>220</v>
      </c>
      <c r="BA3715" s="304">
        <v>-999</v>
      </c>
      <c r="BB3715" s="304">
        <v>-999</v>
      </c>
      <c r="BC3715" s="304">
        <v>-999</v>
      </c>
      <c r="BD3715" s="304"/>
      <c r="BE3715" s="304"/>
      <c r="BF3715" s="304"/>
      <c r="BG3715" s="304"/>
      <c r="BH3715" s="304"/>
      <c r="BI3715" s="304"/>
      <c r="BJ3715" s="304">
        <v>4</v>
      </c>
      <c r="BK3715" s="304" t="s">
        <v>4954</v>
      </c>
      <c r="BL3715" s="304">
        <v>4</v>
      </c>
    </row>
    <row r="3716" spans="1:64" ht="15" hidden="1" customHeight="1" x14ac:dyDescent="0.2">
      <c r="A3716" s="387" t="s">
        <v>5911</v>
      </c>
      <c r="B3716" s="304" t="s">
        <v>5965</v>
      </c>
      <c r="C3716" s="304">
        <v>100178</v>
      </c>
      <c r="D3716" s="349" t="s">
        <v>5283</v>
      </c>
      <c r="E3716" s="304" t="s">
        <v>5284</v>
      </c>
      <c r="F3716" s="304"/>
      <c r="G3716" s="324">
        <v>33.975299999999997</v>
      </c>
      <c r="H3716" s="324">
        <v>-118.14918</v>
      </c>
      <c r="I3716" s="324" t="s">
        <v>4990</v>
      </c>
      <c r="J3716" s="368">
        <f>EXP(0.44*LN('V032'!AM3716)+0.33*LN('V032'!Y3716)+0.25*LN('V032'!AJ3716))</f>
        <v>384.8635448001865</v>
      </c>
      <c r="K3716" s="331">
        <f t="shared" ref="K3716:K3717" si="888">SQRT(0.44*AN3716^2+0.3*Z3716^2+0.25*AL3716^2)</f>
        <v>0.34889110048839023</v>
      </c>
      <c r="L3716" s="304" t="str">
        <f t="shared" ref="L3716:L3779" si="889">IF(J3716&lt;180,"E",IF(AND(J3716&gt;=180,J3716&lt;360),"D",IF(AND(J3716&gt;=360,J3716&lt;760),"C",IF(AND(J3716&gt;=760,J3716&lt;1500),"B",IF(J3716&gt;=1500,"A","-")))))</f>
        <v>C</v>
      </c>
      <c r="M3716" s="388" t="s">
        <v>6095</v>
      </c>
      <c r="N3716" s="304"/>
      <c r="O3716" s="304"/>
      <c r="P3716" s="304"/>
      <c r="Q3716" s="309"/>
      <c r="R3716" s="309"/>
      <c r="S3716" s="304"/>
      <c r="T3716" s="304"/>
      <c r="U3716" s="304"/>
      <c r="V3716" s="304"/>
      <c r="W3716" s="48" t="s">
        <v>5943</v>
      </c>
      <c r="X3716" s="304" t="s">
        <v>232</v>
      </c>
      <c r="Y3716" s="366">
        <f t="shared" si="873"/>
        <v>506.6</v>
      </c>
      <c r="Z3716" s="304">
        <v>0.4</v>
      </c>
      <c r="AA3716" s="304"/>
      <c r="AB3716" s="304"/>
      <c r="AC3716" s="304"/>
      <c r="AD3716" s="366"/>
      <c r="AE3716" s="304"/>
      <c r="AF3716" s="331"/>
      <c r="AG3716" s="304"/>
      <c r="AH3716" s="410">
        <v>4.4561399999999999E-3</v>
      </c>
      <c r="AI3716" s="309">
        <v>1.4752300000000001E-2</v>
      </c>
      <c r="AJ3716" s="410">
        <v>249</v>
      </c>
      <c r="AK3716" s="304">
        <f t="shared" si="886"/>
        <v>270</v>
      </c>
      <c r="AL3716" s="363">
        <v>0.43</v>
      </c>
      <c r="AM3716" s="389">
        <f t="shared" si="874"/>
        <v>306</v>
      </c>
      <c r="AN3716" s="363">
        <v>0.25</v>
      </c>
      <c r="AO3716" s="304"/>
      <c r="AP3716" s="304" t="s">
        <v>6119</v>
      </c>
      <c r="AQ3716" s="304"/>
      <c r="AR3716" s="304">
        <v>280</v>
      </c>
      <c r="AS3716" s="304"/>
      <c r="AT3716" s="309">
        <v>306</v>
      </c>
      <c r="AU3716" s="304"/>
      <c r="AV3716" s="304"/>
      <c r="AW3716" s="304"/>
      <c r="AX3716" s="304">
        <v>900</v>
      </c>
      <c r="AY3716" s="304">
        <v>-999</v>
      </c>
      <c r="AZ3716" s="304">
        <v>7000</v>
      </c>
      <c r="BA3716" s="304">
        <v>720</v>
      </c>
      <c r="BB3716" s="304">
        <v>-999</v>
      </c>
      <c r="BC3716" s="304">
        <v>4460</v>
      </c>
      <c r="BD3716" s="304"/>
      <c r="BE3716" s="304"/>
      <c r="BF3716" s="304"/>
      <c r="BG3716" s="304"/>
      <c r="BH3716" s="304"/>
      <c r="BI3716" s="304"/>
      <c r="BJ3716" s="304">
        <v>3</v>
      </c>
      <c r="BK3716" s="304" t="s">
        <v>4954</v>
      </c>
      <c r="BL3716" s="304">
        <v>3</v>
      </c>
    </row>
    <row r="3717" spans="1:64" ht="15" hidden="1" customHeight="1" x14ac:dyDescent="0.2">
      <c r="A3717" s="387" t="s">
        <v>5911</v>
      </c>
      <c r="B3717" s="304" t="s">
        <v>5965</v>
      </c>
      <c r="C3717" s="304">
        <v>100179</v>
      </c>
      <c r="D3717" s="349" t="s">
        <v>5285</v>
      </c>
      <c r="E3717" s="304" t="s">
        <v>5286</v>
      </c>
      <c r="F3717" s="304"/>
      <c r="G3717" s="324">
        <v>34.10819</v>
      </c>
      <c r="H3717" s="324">
        <v>-119.06587</v>
      </c>
      <c r="I3717" s="324" t="s">
        <v>4990</v>
      </c>
      <c r="J3717" s="368">
        <f>EXP(0.44*LN('V032'!AM3717)+0.33*LN('V032'!Y3717)+0.25*LN('V032'!AJ3717))</f>
        <v>517.46570060675481</v>
      </c>
      <c r="K3717" s="331">
        <f t="shared" si="888"/>
        <v>0.37701591478344787</v>
      </c>
      <c r="L3717" s="304" t="str">
        <f t="shared" si="889"/>
        <v>C</v>
      </c>
      <c r="M3717" s="388" t="s">
        <v>6095</v>
      </c>
      <c r="N3717" s="304"/>
      <c r="O3717" s="304"/>
      <c r="P3717" s="304"/>
      <c r="Q3717" s="309"/>
      <c r="R3717" s="309"/>
      <c r="S3717" s="304"/>
      <c r="T3717" s="304"/>
      <c r="U3717" s="304"/>
      <c r="V3717" s="304"/>
      <c r="W3717" s="48" t="s">
        <v>5943</v>
      </c>
      <c r="X3717" s="304" t="s">
        <v>232</v>
      </c>
      <c r="Y3717" s="366">
        <f t="shared" ref="Y3717:Y3780" si="890">IF(X3717="A",506.6,IF(X3717="B",424.8,IF(X3717="C",338.6,IF(X3717="D",274.5,IF(X3717="E",181.5,"-")))))</f>
        <v>506.6</v>
      </c>
      <c r="Z3717" s="304">
        <v>0.4</v>
      </c>
      <c r="AA3717" s="304"/>
      <c r="AB3717" s="304"/>
      <c r="AC3717" s="304"/>
      <c r="AD3717" s="366"/>
      <c r="AE3717" s="304"/>
      <c r="AF3717" s="331"/>
      <c r="AG3717" s="304"/>
      <c r="AH3717" s="410">
        <v>6.5808199999999997E-2</v>
      </c>
      <c r="AI3717" s="309">
        <v>0</v>
      </c>
      <c r="AJ3717" s="410">
        <v>531</v>
      </c>
      <c r="AK3717" s="304">
        <f t="shared" si="886"/>
        <v>555</v>
      </c>
      <c r="AL3717" s="363">
        <v>0.43</v>
      </c>
      <c r="AM3717" s="389">
        <f t="shared" si="874"/>
        <v>390</v>
      </c>
      <c r="AN3717" s="304">
        <v>0.33</v>
      </c>
      <c r="AO3717" s="304"/>
      <c r="AP3717" s="304" t="s">
        <v>1903</v>
      </c>
      <c r="AQ3717" s="304"/>
      <c r="AR3717" s="304">
        <v>390</v>
      </c>
      <c r="AS3717" s="304"/>
      <c r="AT3717" s="312"/>
      <c r="AU3717" s="304"/>
      <c r="AV3717" s="304"/>
      <c r="AW3717" s="304"/>
      <c r="AX3717" s="304">
        <v>920</v>
      </c>
      <c r="AY3717" s="304">
        <v>-999</v>
      </c>
      <c r="AZ3717" s="304">
        <v>4520</v>
      </c>
      <c r="BA3717" s="304">
        <v>320</v>
      </c>
      <c r="BB3717" s="304">
        <v>-999</v>
      </c>
      <c r="BC3717" s="304">
        <v>320</v>
      </c>
      <c r="BD3717" s="304"/>
      <c r="BE3717" s="304"/>
      <c r="BF3717" s="304"/>
      <c r="BG3717" s="304"/>
      <c r="BH3717" s="304"/>
      <c r="BI3717" s="304"/>
      <c r="BJ3717" s="304">
        <v>3</v>
      </c>
      <c r="BK3717" s="304" t="s">
        <v>4954</v>
      </c>
      <c r="BL3717" s="304">
        <v>3</v>
      </c>
    </row>
    <row r="3718" spans="1:64" ht="15" hidden="1" customHeight="1" x14ac:dyDescent="0.2">
      <c r="A3718" s="387" t="s">
        <v>5911</v>
      </c>
      <c r="B3718" s="304" t="s">
        <v>5965</v>
      </c>
      <c r="C3718" s="304">
        <v>100180</v>
      </c>
      <c r="D3718" s="349" t="s">
        <v>5287</v>
      </c>
      <c r="E3718" s="304" t="s">
        <v>5288</v>
      </c>
      <c r="F3718" s="304"/>
      <c r="G3718" s="324">
        <v>34.80762</v>
      </c>
      <c r="H3718" s="324">
        <v>-118.86775</v>
      </c>
      <c r="I3718" s="324" t="s">
        <v>232</v>
      </c>
      <c r="J3718" s="368">
        <f>P3718</f>
        <v>303</v>
      </c>
      <c r="K3718" s="331">
        <v>0.1</v>
      </c>
      <c r="L3718" s="304" t="str">
        <f t="shared" si="889"/>
        <v>D</v>
      </c>
      <c r="M3718" s="388">
        <v>0</v>
      </c>
      <c r="N3718" s="304"/>
      <c r="O3718" s="304" t="s">
        <v>4992</v>
      </c>
      <c r="P3718" s="304">
        <v>303</v>
      </c>
      <c r="Q3718" s="309"/>
      <c r="R3718" s="309" t="s">
        <v>4993</v>
      </c>
      <c r="S3718" s="304"/>
      <c r="T3718" s="304"/>
      <c r="U3718" s="304"/>
      <c r="V3718" s="304"/>
      <c r="W3718" s="48" t="s">
        <v>4991</v>
      </c>
      <c r="X3718" s="304">
        <v>-999</v>
      </c>
      <c r="Y3718" s="366" t="str">
        <f t="shared" si="890"/>
        <v>-</v>
      </c>
      <c r="Z3718" s="304"/>
      <c r="AA3718" s="304"/>
      <c r="AB3718" s="304"/>
      <c r="AC3718" s="304"/>
      <c r="AD3718" s="366"/>
      <c r="AE3718" s="304"/>
      <c r="AF3718" s="331"/>
      <c r="AG3718" s="304"/>
      <c r="AH3718" s="410">
        <v>0.104342</v>
      </c>
      <c r="AI3718" s="324"/>
      <c r="AJ3718" s="410">
        <v>635</v>
      </c>
      <c r="AK3718" s="304">
        <f t="shared" si="886"/>
        <v>690</v>
      </c>
      <c r="AL3718" s="304"/>
      <c r="AM3718" s="389">
        <f t="shared" si="874"/>
        <v>748</v>
      </c>
      <c r="AN3718" s="304">
        <v>0.4</v>
      </c>
      <c r="AO3718" s="304"/>
      <c r="AP3718" s="304" t="s">
        <v>6114</v>
      </c>
      <c r="AQ3718" s="304"/>
      <c r="AR3718" s="304">
        <v>748</v>
      </c>
      <c r="AS3718" s="304"/>
      <c r="AT3718" s="304"/>
      <c r="AU3718" s="304"/>
      <c r="AV3718" s="304"/>
      <c r="AW3718" s="304"/>
      <c r="AX3718" s="304">
        <v>40</v>
      </c>
      <c r="AY3718" s="304">
        <v>-999</v>
      </c>
      <c r="AZ3718" s="304">
        <v>240</v>
      </c>
      <c r="BA3718" s="304">
        <v>-999</v>
      </c>
      <c r="BB3718" s="304">
        <v>-999</v>
      </c>
      <c r="BC3718" s="304">
        <v>-999</v>
      </c>
      <c r="BD3718" s="304"/>
      <c r="BE3718" s="304"/>
      <c r="BF3718" s="304"/>
      <c r="BG3718" s="304"/>
      <c r="BH3718" s="304"/>
      <c r="BI3718" s="304"/>
      <c r="BJ3718" s="304">
        <v>4</v>
      </c>
      <c r="BK3718" s="304" t="s">
        <v>4954</v>
      </c>
      <c r="BL3718" s="304">
        <v>4</v>
      </c>
    </row>
    <row r="3719" spans="1:64" ht="15" hidden="1" customHeight="1" x14ac:dyDescent="0.2">
      <c r="A3719" s="387" t="s">
        <v>5911</v>
      </c>
      <c r="B3719" s="304" t="s">
        <v>5965</v>
      </c>
      <c r="C3719" s="304">
        <v>100181</v>
      </c>
      <c r="D3719" s="349" t="s">
        <v>5289</v>
      </c>
      <c r="E3719" s="304" t="s">
        <v>5290</v>
      </c>
      <c r="F3719" s="304"/>
      <c r="G3719" s="324">
        <v>33.351599999999998</v>
      </c>
      <c r="H3719" s="324">
        <v>-116.5615</v>
      </c>
      <c r="I3719" s="324" t="s">
        <v>4990</v>
      </c>
      <c r="J3719" s="368">
        <f>EXP(0.44*LN('V032'!AM3719)+0.33*LN('V032'!Y3719)+0.25*LN('V032'!AJ3719))</f>
        <v>690.79217860029962</v>
      </c>
      <c r="K3719" s="331">
        <f>SQRT(0.44*AN3719^2+0.3*Z3719^2+0.25*AL3719^2)</f>
        <v>0.40574006457336698</v>
      </c>
      <c r="L3719" s="304" t="str">
        <f t="shared" si="889"/>
        <v>C</v>
      </c>
      <c r="M3719" s="388" t="s">
        <v>6095</v>
      </c>
      <c r="N3719" s="304"/>
      <c r="O3719" s="304"/>
      <c r="P3719" s="304"/>
      <c r="Q3719" s="309"/>
      <c r="R3719" s="309"/>
      <c r="S3719" s="304"/>
      <c r="T3719" s="304"/>
      <c r="U3719" s="304"/>
      <c r="V3719" s="304"/>
      <c r="W3719" s="48" t="s">
        <v>5943</v>
      </c>
      <c r="X3719" s="304" t="s">
        <v>232</v>
      </c>
      <c r="Y3719" s="366">
        <f t="shared" si="890"/>
        <v>506.6</v>
      </c>
      <c r="Z3719" s="304">
        <v>0.4</v>
      </c>
      <c r="AA3719" s="304"/>
      <c r="AB3719" s="304"/>
      <c r="AC3719" s="304"/>
      <c r="AD3719" s="366"/>
      <c r="AE3719" s="304"/>
      <c r="AF3719" s="331"/>
      <c r="AG3719" s="304"/>
      <c r="AH3719" s="410">
        <v>6.76485E-2</v>
      </c>
      <c r="AI3719" s="309">
        <v>0</v>
      </c>
      <c r="AJ3719" s="410">
        <v>536</v>
      </c>
      <c r="AK3719" s="304">
        <f t="shared" si="886"/>
        <v>555</v>
      </c>
      <c r="AL3719" s="363">
        <v>0.43</v>
      </c>
      <c r="AM3719" s="389">
        <f t="shared" si="874"/>
        <v>748</v>
      </c>
      <c r="AN3719" s="304">
        <v>0.4</v>
      </c>
      <c r="AO3719" s="304"/>
      <c r="AP3719" s="304" t="s">
        <v>6114</v>
      </c>
      <c r="AQ3719" s="304"/>
      <c r="AR3719" s="304">
        <v>748</v>
      </c>
      <c r="AS3719" s="304"/>
      <c r="AT3719" s="312"/>
      <c r="AU3719" s="304"/>
      <c r="AV3719" s="304"/>
      <c r="AW3719" s="304"/>
      <c r="AX3719" s="304">
        <v>40</v>
      </c>
      <c r="AY3719" s="304">
        <v>-999</v>
      </c>
      <c r="AZ3719" s="304">
        <v>280</v>
      </c>
      <c r="BA3719" s="304">
        <v>20</v>
      </c>
      <c r="BB3719" s="304">
        <v>-999</v>
      </c>
      <c r="BC3719" s="304">
        <v>20</v>
      </c>
      <c r="BD3719" s="304"/>
      <c r="BE3719" s="304"/>
      <c r="BF3719" s="304"/>
      <c r="BG3719" s="304"/>
      <c r="BH3719" s="304"/>
      <c r="BI3719" s="304"/>
      <c r="BJ3719" s="304">
        <v>3</v>
      </c>
      <c r="BK3719" s="304" t="s">
        <v>4954</v>
      </c>
      <c r="BL3719" s="304">
        <v>3</v>
      </c>
    </row>
    <row r="3720" spans="1:64" ht="15" hidden="1" customHeight="1" x14ac:dyDescent="0.2">
      <c r="A3720" s="387" t="s">
        <v>5911</v>
      </c>
      <c r="B3720" s="304" t="s">
        <v>5965</v>
      </c>
      <c r="C3720" s="304">
        <v>100182</v>
      </c>
      <c r="D3720" s="349" t="s">
        <v>5291</v>
      </c>
      <c r="E3720" s="304" t="s">
        <v>5292</v>
      </c>
      <c r="F3720" s="304"/>
      <c r="G3720" s="324">
        <v>36.057989999999997</v>
      </c>
      <c r="H3720" s="324">
        <v>-117.48900999999999</v>
      </c>
      <c r="I3720" s="324" t="s">
        <v>232</v>
      </c>
      <c r="J3720" s="368">
        <f>EXP(0.64*LN(AM3720)+0.36*LN(AK3720))</f>
        <v>752.29801492247032</v>
      </c>
      <c r="K3720" s="331">
        <f>SQRT(0.64*AN3720^2+0.36*AL3720^2)</f>
        <v>0.41105230810688803</v>
      </c>
      <c r="L3720" s="304" t="str">
        <f t="shared" si="889"/>
        <v>C</v>
      </c>
      <c r="M3720" s="388" t="s">
        <v>6088</v>
      </c>
      <c r="N3720" s="304"/>
      <c r="O3720" s="304"/>
      <c r="P3720" s="304"/>
      <c r="Q3720" s="309"/>
      <c r="R3720" s="309"/>
      <c r="S3720" s="304"/>
      <c r="T3720" s="304"/>
      <c r="U3720" s="304"/>
      <c r="V3720" s="304"/>
      <c r="W3720" s="48" t="s">
        <v>4991</v>
      </c>
      <c r="X3720" s="304">
        <v>-999</v>
      </c>
      <c r="Y3720" s="366" t="str">
        <f t="shared" si="890"/>
        <v>-</v>
      </c>
      <c r="Z3720" s="304"/>
      <c r="AA3720" s="304"/>
      <c r="AB3720" s="304"/>
      <c r="AC3720" s="304"/>
      <c r="AD3720" s="366"/>
      <c r="AE3720" s="304"/>
      <c r="AF3720" s="331"/>
      <c r="AG3720" s="304"/>
      <c r="AH3720" s="410">
        <v>0.17896100000000001</v>
      </c>
      <c r="AI3720" s="309">
        <v>0</v>
      </c>
      <c r="AJ3720" s="410">
        <v>760</v>
      </c>
      <c r="AK3720" s="304">
        <f t="shared" si="886"/>
        <v>760</v>
      </c>
      <c r="AL3720" s="363">
        <v>0.43</v>
      </c>
      <c r="AM3720" s="389">
        <f t="shared" si="874"/>
        <v>748</v>
      </c>
      <c r="AN3720" s="304">
        <v>0.4</v>
      </c>
      <c r="AO3720" s="304"/>
      <c r="AP3720" s="304" t="s">
        <v>6114</v>
      </c>
      <c r="AQ3720" s="304"/>
      <c r="AR3720" s="304">
        <v>748</v>
      </c>
      <c r="AS3720" s="304"/>
      <c r="AT3720" s="312"/>
      <c r="AU3720" s="304"/>
      <c r="AV3720" s="304"/>
      <c r="AW3720" s="304"/>
      <c r="AX3720" s="304">
        <v>40</v>
      </c>
      <c r="AY3720" s="304">
        <v>-999</v>
      </c>
      <c r="AZ3720" s="304">
        <v>240</v>
      </c>
      <c r="BA3720" s="304">
        <v>-999</v>
      </c>
      <c r="BB3720" s="304">
        <v>-999</v>
      </c>
      <c r="BC3720" s="304">
        <v>-999</v>
      </c>
      <c r="BD3720" s="304"/>
      <c r="BE3720" s="304"/>
      <c r="BF3720" s="304"/>
      <c r="BG3720" s="304"/>
      <c r="BH3720" s="304"/>
      <c r="BI3720" s="304"/>
      <c r="BJ3720" s="304">
        <v>4</v>
      </c>
      <c r="BK3720" s="304" t="s">
        <v>4954</v>
      </c>
      <c r="BL3720" s="304">
        <v>4</v>
      </c>
    </row>
    <row r="3721" spans="1:64" ht="15" hidden="1" customHeight="1" x14ac:dyDescent="0.2">
      <c r="A3721" s="387" t="s">
        <v>5911</v>
      </c>
      <c r="B3721" s="304" t="s">
        <v>5965</v>
      </c>
      <c r="C3721" s="304">
        <v>100183</v>
      </c>
      <c r="D3721" s="349" t="s">
        <v>5293</v>
      </c>
      <c r="E3721" s="304" t="s">
        <v>5294</v>
      </c>
      <c r="F3721" s="304"/>
      <c r="G3721" s="324">
        <v>34.888480000000001</v>
      </c>
      <c r="H3721" s="324">
        <v>-119.81362</v>
      </c>
      <c r="I3721" s="324" t="s">
        <v>4990</v>
      </c>
      <c r="J3721" s="368">
        <f>P3721</f>
        <v>522</v>
      </c>
      <c r="K3721" s="331">
        <v>0.1</v>
      </c>
      <c r="L3721" s="304" t="str">
        <f t="shared" si="889"/>
        <v>C</v>
      </c>
      <c r="M3721" s="388">
        <v>0</v>
      </c>
      <c r="N3721" s="304"/>
      <c r="O3721" s="304" t="s">
        <v>4992</v>
      </c>
      <c r="P3721" s="304">
        <v>522</v>
      </c>
      <c r="Q3721" s="309"/>
      <c r="R3721" s="309" t="s">
        <v>4993</v>
      </c>
      <c r="S3721" s="304"/>
      <c r="T3721" s="304"/>
      <c r="U3721" s="304"/>
      <c r="V3721" s="304"/>
      <c r="W3721" s="48" t="s">
        <v>5943</v>
      </c>
      <c r="X3721" s="304" t="s">
        <v>232</v>
      </c>
      <c r="Y3721" s="366">
        <f t="shared" si="890"/>
        <v>506.6</v>
      </c>
      <c r="Z3721" s="304">
        <v>0.4</v>
      </c>
      <c r="AA3721" s="304"/>
      <c r="AB3721" s="304"/>
      <c r="AC3721" s="304"/>
      <c r="AD3721" s="366"/>
      <c r="AE3721" s="304"/>
      <c r="AF3721" s="331"/>
      <c r="AG3721" s="304"/>
      <c r="AH3721" s="410">
        <v>2.0898099999999999E-2</v>
      </c>
      <c r="AI3721" s="324"/>
      <c r="AJ3721" s="410">
        <v>372</v>
      </c>
      <c r="AK3721" s="304">
        <f t="shared" si="886"/>
        <v>425</v>
      </c>
      <c r="AL3721" s="304"/>
      <c r="AM3721" s="389">
        <f t="shared" ref="AM3721:AM3784" si="891">IF(AT3721&lt;&gt;"",AT3721,IF(AND(AT3721="",AR3721=""),"",AR3721))</f>
        <v>515</v>
      </c>
      <c r="AN3721" s="304"/>
      <c r="AO3721" s="304"/>
      <c r="AP3721" s="304" t="s">
        <v>1710</v>
      </c>
      <c r="AQ3721" s="304"/>
      <c r="AR3721" s="304">
        <v>515</v>
      </c>
      <c r="AS3721" s="304"/>
      <c r="AT3721" s="304"/>
      <c r="AU3721" s="304"/>
      <c r="AV3721" s="304"/>
      <c r="AW3721" s="304"/>
      <c r="AX3721" s="304">
        <v>40</v>
      </c>
      <c r="AY3721" s="304">
        <v>-999</v>
      </c>
      <c r="AZ3721" s="304">
        <v>260</v>
      </c>
      <c r="BA3721" s="304">
        <v>-999</v>
      </c>
      <c r="BB3721" s="304">
        <v>-999</v>
      </c>
      <c r="BC3721" s="304">
        <v>-999</v>
      </c>
      <c r="BD3721" s="304"/>
      <c r="BE3721" s="304"/>
      <c r="BF3721" s="304"/>
      <c r="BG3721" s="304"/>
      <c r="BH3721" s="304"/>
      <c r="BI3721" s="304"/>
      <c r="BJ3721" s="304">
        <v>4</v>
      </c>
      <c r="BK3721" s="304" t="s">
        <v>4954</v>
      </c>
      <c r="BL3721" s="304">
        <v>4</v>
      </c>
    </row>
    <row r="3722" spans="1:64" ht="15" hidden="1" customHeight="1" x14ac:dyDescent="0.2">
      <c r="A3722" s="387" t="s">
        <v>5911</v>
      </c>
      <c r="B3722" s="304" t="s">
        <v>5965</v>
      </c>
      <c r="C3722" s="304">
        <v>100184</v>
      </c>
      <c r="D3722" s="349" t="s">
        <v>5295</v>
      </c>
      <c r="E3722" s="304" t="s">
        <v>5296</v>
      </c>
      <c r="F3722" s="304"/>
      <c r="G3722" s="324">
        <v>34.875329999999998</v>
      </c>
      <c r="H3722" s="324">
        <v>-116.99684000000001</v>
      </c>
      <c r="I3722" s="324" t="s">
        <v>4990</v>
      </c>
      <c r="J3722" s="368">
        <f>P3722</f>
        <v>372</v>
      </c>
      <c r="K3722" s="331">
        <v>0.1</v>
      </c>
      <c r="L3722" s="304" t="str">
        <f t="shared" si="889"/>
        <v>C</v>
      </c>
      <c r="M3722" s="388">
        <v>0</v>
      </c>
      <c r="N3722" s="304"/>
      <c r="O3722" s="304" t="s">
        <v>4992</v>
      </c>
      <c r="P3722" s="304">
        <v>372</v>
      </c>
      <c r="Q3722" s="309"/>
      <c r="R3722" s="309" t="s">
        <v>4993</v>
      </c>
      <c r="S3722" s="304"/>
      <c r="T3722" s="304"/>
      <c r="U3722" s="304"/>
      <c r="V3722" s="304"/>
      <c r="W3722" s="48" t="s">
        <v>5943</v>
      </c>
      <c r="X3722" s="304" t="s">
        <v>232</v>
      </c>
      <c r="Y3722" s="366">
        <f t="shared" si="890"/>
        <v>506.6</v>
      </c>
      <c r="Z3722" s="304">
        <v>0.4</v>
      </c>
      <c r="AA3722" s="304"/>
      <c r="AB3722" s="304"/>
      <c r="AC3722" s="304"/>
      <c r="AD3722" s="366"/>
      <c r="AE3722" s="304"/>
      <c r="AF3722" s="331"/>
      <c r="AG3722" s="304"/>
      <c r="AH3722" s="410">
        <v>3.5109700000000001E-2</v>
      </c>
      <c r="AI3722" s="324"/>
      <c r="AJ3722" s="410">
        <v>430</v>
      </c>
      <c r="AK3722" s="304">
        <f t="shared" si="886"/>
        <v>425</v>
      </c>
      <c r="AL3722" s="304"/>
      <c r="AM3722" s="389">
        <f t="shared" si="891"/>
        <v>13.5251</v>
      </c>
      <c r="AN3722" s="363">
        <v>0.25</v>
      </c>
      <c r="AO3722" s="304"/>
      <c r="AP3722" s="304" t="s">
        <v>4979</v>
      </c>
      <c r="AQ3722" s="304"/>
      <c r="AR3722" s="304">
        <v>354</v>
      </c>
      <c r="AS3722" s="304"/>
      <c r="AT3722" s="304">
        <v>13.5251</v>
      </c>
      <c r="AU3722" s="304"/>
      <c r="AV3722" s="304"/>
      <c r="AW3722" s="304"/>
      <c r="AX3722" s="304">
        <v>60</v>
      </c>
      <c r="AY3722" s="304">
        <v>-999</v>
      </c>
      <c r="AZ3722" s="304">
        <v>280</v>
      </c>
      <c r="BA3722" s="304">
        <v>-999</v>
      </c>
      <c r="BB3722" s="304">
        <v>-999</v>
      </c>
      <c r="BC3722" s="304">
        <v>-999</v>
      </c>
      <c r="BD3722" s="304"/>
      <c r="BE3722" s="304"/>
      <c r="BF3722" s="304"/>
      <c r="BG3722" s="304"/>
      <c r="BH3722" s="304"/>
      <c r="BI3722" s="304"/>
      <c r="BJ3722" s="304">
        <v>4</v>
      </c>
      <c r="BK3722" s="304" t="s">
        <v>4954</v>
      </c>
      <c r="BL3722" s="304">
        <v>4</v>
      </c>
    </row>
    <row r="3723" spans="1:64" ht="15" hidden="1" customHeight="1" x14ac:dyDescent="0.2">
      <c r="A3723" s="387" t="s">
        <v>5911</v>
      </c>
      <c r="B3723" s="304" t="s">
        <v>5965</v>
      </c>
      <c r="C3723" s="304">
        <v>100185</v>
      </c>
      <c r="D3723" s="349" t="s">
        <v>5297</v>
      </c>
      <c r="E3723" s="304">
        <v>22121</v>
      </c>
      <c r="F3723" s="304"/>
      <c r="G3723" s="324">
        <v>34.86</v>
      </c>
      <c r="H3723" s="324">
        <v>-116.892</v>
      </c>
      <c r="I3723" s="324" t="s">
        <v>232</v>
      </c>
      <c r="J3723" s="368">
        <f t="shared" ref="J3723:J3728" si="892">EXP(0.64*LN(AM3723)+0.36*LN(AK3723))</f>
        <v>377.39472561358309</v>
      </c>
      <c r="K3723" s="331">
        <f t="shared" ref="K3723:K3728" si="893">SQRT(0.64*AN3723^2+0.36*AL3723^2)</f>
        <v>0.32644141894067302</v>
      </c>
      <c r="L3723" s="304" t="str">
        <f t="shared" si="889"/>
        <v>C</v>
      </c>
      <c r="M3723" s="388" t="s">
        <v>6088</v>
      </c>
      <c r="N3723" s="304"/>
      <c r="O3723" s="304"/>
      <c r="P3723" s="304"/>
      <c r="Q3723" s="309"/>
      <c r="R3723" s="309"/>
      <c r="S3723" s="304"/>
      <c r="T3723" s="304"/>
      <c r="U3723" s="304"/>
      <c r="V3723" s="304"/>
      <c r="W3723" s="48" t="s">
        <v>4991</v>
      </c>
      <c r="X3723" s="304">
        <v>-999</v>
      </c>
      <c r="Y3723" s="366" t="str">
        <f t="shared" si="890"/>
        <v>-</v>
      </c>
      <c r="Z3723" s="304"/>
      <c r="AA3723" s="304"/>
      <c r="AB3723" s="304"/>
      <c r="AC3723" s="304"/>
      <c r="AD3723" s="366"/>
      <c r="AE3723" s="304"/>
      <c r="AF3723" s="331"/>
      <c r="AG3723" s="304"/>
      <c r="AH3723" s="410">
        <v>2.4991200000000002E-2</v>
      </c>
      <c r="AI3723" s="309">
        <v>0.12209099999999999</v>
      </c>
      <c r="AJ3723" s="410">
        <v>388</v>
      </c>
      <c r="AK3723" s="304">
        <f t="shared" si="886"/>
        <v>425</v>
      </c>
      <c r="AL3723" s="363">
        <v>0.43</v>
      </c>
      <c r="AM3723" s="389">
        <f t="shared" si="891"/>
        <v>353</v>
      </c>
      <c r="AN3723" s="363">
        <v>0.25</v>
      </c>
      <c r="AO3723" s="304"/>
      <c r="AP3723" s="304" t="s">
        <v>4979</v>
      </c>
      <c r="AQ3723" s="304"/>
      <c r="AR3723" s="304">
        <v>354</v>
      </c>
      <c r="AS3723" s="304"/>
      <c r="AT3723" s="309">
        <v>353</v>
      </c>
      <c r="AU3723" s="304"/>
      <c r="AV3723" s="304"/>
      <c r="AW3723" s="304"/>
      <c r="AX3723" s="304">
        <v>60</v>
      </c>
      <c r="AY3723" s="304">
        <v>-999</v>
      </c>
      <c r="AZ3723" s="304">
        <v>280</v>
      </c>
      <c r="BA3723" s="304">
        <v>-999</v>
      </c>
      <c r="BB3723" s="304">
        <v>-999</v>
      </c>
      <c r="BC3723" s="304">
        <v>-999</v>
      </c>
      <c r="BD3723" s="304"/>
      <c r="BE3723" s="304"/>
      <c r="BF3723" s="304"/>
      <c r="BG3723" s="304"/>
      <c r="BH3723" s="304"/>
      <c r="BI3723" s="304"/>
      <c r="BJ3723" s="304">
        <v>4</v>
      </c>
      <c r="BK3723" s="304" t="s">
        <v>4954</v>
      </c>
      <c r="BL3723" s="304">
        <v>4</v>
      </c>
    </row>
    <row r="3724" spans="1:64" ht="15" hidden="1" customHeight="1" x14ac:dyDescent="0.2">
      <c r="A3724" s="387" t="s">
        <v>5911</v>
      </c>
      <c r="B3724" s="304" t="s">
        <v>5965</v>
      </c>
      <c r="C3724" s="304">
        <v>100186</v>
      </c>
      <c r="D3724" s="349" t="s">
        <v>5298</v>
      </c>
      <c r="E3724" s="304">
        <v>23119</v>
      </c>
      <c r="F3724" s="304"/>
      <c r="G3724" s="324">
        <v>34.521999999999998</v>
      </c>
      <c r="H3724" s="324">
        <v>-117.214</v>
      </c>
      <c r="I3724" s="324" t="s">
        <v>232</v>
      </c>
      <c r="J3724" s="368">
        <f t="shared" si="892"/>
        <v>320.52858516844788</v>
      </c>
      <c r="K3724" s="331">
        <f t="shared" si="893"/>
        <v>0.32644141894067302</v>
      </c>
      <c r="L3724" s="304" t="str">
        <f t="shared" si="889"/>
        <v>D</v>
      </c>
      <c r="M3724" s="388" t="s">
        <v>6088</v>
      </c>
      <c r="N3724" s="304"/>
      <c r="O3724" s="304"/>
      <c r="P3724" s="304"/>
      <c r="Q3724" s="309"/>
      <c r="R3724" s="309"/>
      <c r="S3724" s="304"/>
      <c r="T3724" s="304"/>
      <c r="U3724" s="304"/>
      <c r="V3724" s="304"/>
      <c r="W3724" s="48" t="s">
        <v>4991</v>
      </c>
      <c r="X3724" s="304">
        <v>-999</v>
      </c>
      <c r="Y3724" s="366" t="str">
        <f t="shared" si="890"/>
        <v>-</v>
      </c>
      <c r="Z3724" s="304"/>
      <c r="AA3724" s="304"/>
      <c r="AB3724" s="304"/>
      <c r="AC3724" s="304"/>
      <c r="AD3724" s="366"/>
      <c r="AE3724" s="304"/>
      <c r="AF3724" s="331"/>
      <c r="AG3724" s="304"/>
      <c r="AH3724" s="410">
        <v>1.62816E-2</v>
      </c>
      <c r="AI3724" s="309">
        <v>9.7514199999999995E-2</v>
      </c>
      <c r="AJ3724" s="410">
        <v>347</v>
      </c>
      <c r="AK3724" s="304">
        <f t="shared" si="886"/>
        <v>270</v>
      </c>
      <c r="AL3724" s="363">
        <v>0.43</v>
      </c>
      <c r="AM3724" s="389">
        <f t="shared" si="891"/>
        <v>353</v>
      </c>
      <c r="AN3724" s="363">
        <v>0.25</v>
      </c>
      <c r="AO3724" s="304"/>
      <c r="AP3724" s="304" t="s">
        <v>4979</v>
      </c>
      <c r="AQ3724" s="304"/>
      <c r="AR3724" s="304">
        <v>354</v>
      </c>
      <c r="AS3724" s="304"/>
      <c r="AT3724" s="309">
        <v>353</v>
      </c>
      <c r="AU3724" s="304"/>
      <c r="AV3724" s="304"/>
      <c r="AW3724" s="304"/>
      <c r="AX3724" s="304">
        <v>60</v>
      </c>
      <c r="AY3724" s="304">
        <v>-999</v>
      </c>
      <c r="AZ3724" s="304">
        <v>220</v>
      </c>
      <c r="BA3724" s="304">
        <v>-999</v>
      </c>
      <c r="BB3724" s="304">
        <v>-999</v>
      </c>
      <c r="BC3724" s="304">
        <v>-999</v>
      </c>
      <c r="BD3724" s="304"/>
      <c r="BE3724" s="304"/>
      <c r="BF3724" s="304"/>
      <c r="BG3724" s="304"/>
      <c r="BH3724" s="304"/>
      <c r="BI3724" s="304"/>
      <c r="BJ3724" s="304">
        <v>4</v>
      </c>
      <c r="BK3724" s="304" t="s">
        <v>4954</v>
      </c>
      <c r="BL3724" s="304">
        <v>4</v>
      </c>
    </row>
    <row r="3725" spans="1:64" ht="15" hidden="1" customHeight="1" x14ac:dyDescent="0.2">
      <c r="A3725" s="387" t="s">
        <v>5911</v>
      </c>
      <c r="B3725" s="304" t="s">
        <v>5965</v>
      </c>
      <c r="C3725" s="304">
        <v>100187</v>
      </c>
      <c r="D3725" s="349" t="s">
        <v>5299</v>
      </c>
      <c r="E3725" s="304">
        <v>23956</v>
      </c>
      <c r="F3725" s="304"/>
      <c r="G3725" s="324">
        <v>34.929000000000002</v>
      </c>
      <c r="H3725" s="324">
        <v>-117.19799999999999</v>
      </c>
      <c r="I3725" s="324" t="s">
        <v>232</v>
      </c>
      <c r="J3725" s="368">
        <f t="shared" si="892"/>
        <v>320.52858516844788</v>
      </c>
      <c r="K3725" s="331">
        <f t="shared" si="893"/>
        <v>0.32644141894067302</v>
      </c>
      <c r="L3725" s="304" t="str">
        <f t="shared" si="889"/>
        <v>D</v>
      </c>
      <c r="M3725" s="388" t="s">
        <v>6088</v>
      </c>
      <c r="N3725" s="304"/>
      <c r="O3725" s="304"/>
      <c r="P3725" s="304"/>
      <c r="Q3725" s="309"/>
      <c r="R3725" s="309"/>
      <c r="S3725" s="304"/>
      <c r="T3725" s="304"/>
      <c r="U3725" s="304"/>
      <c r="V3725" s="304"/>
      <c r="W3725" s="48" t="s">
        <v>4991</v>
      </c>
      <c r="X3725" s="304">
        <v>-999</v>
      </c>
      <c r="Y3725" s="366" t="str">
        <f t="shared" si="890"/>
        <v>-</v>
      </c>
      <c r="Z3725" s="304"/>
      <c r="AA3725" s="304"/>
      <c r="AB3725" s="304"/>
      <c r="AC3725" s="304"/>
      <c r="AD3725" s="366"/>
      <c r="AE3725" s="304"/>
      <c r="AF3725" s="331"/>
      <c r="AG3725" s="304"/>
      <c r="AH3725" s="410">
        <v>7.0376299999999996E-3</v>
      </c>
      <c r="AI3725" s="309">
        <v>2.1328200000000002E-2</v>
      </c>
      <c r="AJ3725" s="410">
        <v>273</v>
      </c>
      <c r="AK3725" s="304">
        <f t="shared" si="886"/>
        <v>270</v>
      </c>
      <c r="AL3725" s="363">
        <v>0.43</v>
      </c>
      <c r="AM3725" s="389">
        <f t="shared" si="891"/>
        <v>353</v>
      </c>
      <c r="AN3725" s="363">
        <v>0.25</v>
      </c>
      <c r="AO3725" s="304"/>
      <c r="AP3725" s="304" t="s">
        <v>4979</v>
      </c>
      <c r="AQ3725" s="304"/>
      <c r="AR3725" s="304">
        <v>354</v>
      </c>
      <c r="AS3725" s="304"/>
      <c r="AT3725" s="309">
        <v>353</v>
      </c>
      <c r="AU3725" s="304"/>
      <c r="AV3725" s="304"/>
      <c r="AW3725" s="304"/>
      <c r="AX3725" s="304">
        <v>60</v>
      </c>
      <c r="AY3725" s="304">
        <v>-999</v>
      </c>
      <c r="AZ3725" s="304">
        <v>220</v>
      </c>
      <c r="BA3725" s="304">
        <v>-999</v>
      </c>
      <c r="BB3725" s="304">
        <v>-999</v>
      </c>
      <c r="BC3725" s="304">
        <v>-999</v>
      </c>
      <c r="BD3725" s="304"/>
      <c r="BE3725" s="304"/>
      <c r="BF3725" s="304"/>
      <c r="BG3725" s="304"/>
      <c r="BH3725" s="304"/>
      <c r="BI3725" s="304"/>
      <c r="BJ3725" s="304">
        <v>4</v>
      </c>
      <c r="BK3725" s="304" t="s">
        <v>4954</v>
      </c>
      <c r="BL3725" s="304">
        <v>4</v>
      </c>
    </row>
    <row r="3726" spans="1:64" ht="15" hidden="1" customHeight="1" x14ac:dyDescent="0.2">
      <c r="A3726" s="387" t="s">
        <v>5911</v>
      </c>
      <c r="B3726" s="304" t="s">
        <v>5965</v>
      </c>
      <c r="C3726" s="304">
        <v>100188</v>
      </c>
      <c r="D3726" s="349" t="s">
        <v>5300</v>
      </c>
      <c r="E3726" s="304">
        <v>32076</v>
      </c>
      <c r="F3726" s="304"/>
      <c r="G3726" s="324">
        <v>35.969000000000001</v>
      </c>
      <c r="H3726" s="324">
        <v>-116.271</v>
      </c>
      <c r="I3726" s="324" t="s">
        <v>232</v>
      </c>
      <c r="J3726" s="368">
        <f t="shared" si="892"/>
        <v>377.39472561358309</v>
      </c>
      <c r="K3726" s="331">
        <f t="shared" si="893"/>
        <v>0.32644141894067302</v>
      </c>
      <c r="L3726" s="304" t="str">
        <f t="shared" si="889"/>
        <v>C</v>
      </c>
      <c r="M3726" s="388" t="s">
        <v>6088</v>
      </c>
      <c r="N3726" s="304"/>
      <c r="O3726" s="304"/>
      <c r="P3726" s="304"/>
      <c r="Q3726" s="309"/>
      <c r="R3726" s="309"/>
      <c r="S3726" s="304"/>
      <c r="T3726" s="304"/>
      <c r="U3726" s="304"/>
      <c r="V3726" s="304"/>
      <c r="W3726" s="48" t="s">
        <v>4991</v>
      </c>
      <c r="X3726" s="304">
        <v>-999</v>
      </c>
      <c r="Y3726" s="366" t="str">
        <f t="shared" si="890"/>
        <v>-</v>
      </c>
      <c r="Z3726" s="304"/>
      <c r="AA3726" s="304"/>
      <c r="AB3726" s="304"/>
      <c r="AC3726" s="304"/>
      <c r="AD3726" s="366"/>
      <c r="AE3726" s="304"/>
      <c r="AF3726" s="331"/>
      <c r="AG3726" s="304"/>
      <c r="AH3726" s="410">
        <v>3.0259100000000001E-2</v>
      </c>
      <c r="AI3726" s="309">
        <v>0.112627</v>
      </c>
      <c r="AJ3726" s="410">
        <v>410</v>
      </c>
      <c r="AK3726" s="304">
        <f t="shared" si="886"/>
        <v>425</v>
      </c>
      <c r="AL3726" s="363">
        <v>0.43</v>
      </c>
      <c r="AM3726" s="389">
        <f t="shared" si="891"/>
        <v>353</v>
      </c>
      <c r="AN3726" s="363">
        <v>0.25</v>
      </c>
      <c r="AO3726" s="304"/>
      <c r="AP3726" s="304" t="s">
        <v>4979</v>
      </c>
      <c r="AQ3726" s="304"/>
      <c r="AR3726" s="304">
        <v>354</v>
      </c>
      <c r="AS3726" s="304"/>
      <c r="AT3726" s="309">
        <v>353</v>
      </c>
      <c r="AU3726" s="304"/>
      <c r="AV3726" s="304"/>
      <c r="AW3726" s="304"/>
      <c r="AX3726" s="304">
        <v>60</v>
      </c>
      <c r="AY3726" s="304">
        <v>-999</v>
      </c>
      <c r="AZ3726" s="304">
        <v>240</v>
      </c>
      <c r="BA3726" s="304">
        <v>-999</v>
      </c>
      <c r="BB3726" s="304">
        <v>-999</v>
      </c>
      <c r="BC3726" s="304">
        <v>-999</v>
      </c>
      <c r="BD3726" s="304"/>
      <c r="BE3726" s="304"/>
      <c r="BF3726" s="304"/>
      <c r="BG3726" s="304"/>
      <c r="BH3726" s="304"/>
      <c r="BI3726" s="304"/>
      <c r="BJ3726" s="304">
        <v>4</v>
      </c>
      <c r="BK3726" s="304" t="s">
        <v>4954</v>
      </c>
      <c r="BL3726" s="304">
        <v>4</v>
      </c>
    </row>
    <row r="3727" spans="1:64" ht="15" hidden="1" customHeight="1" x14ac:dyDescent="0.2">
      <c r="A3727" s="387" t="s">
        <v>5911</v>
      </c>
      <c r="B3727" s="304" t="s">
        <v>5965</v>
      </c>
      <c r="C3727" s="304">
        <v>100189</v>
      </c>
      <c r="D3727" s="349" t="s">
        <v>5301</v>
      </c>
      <c r="E3727" s="304">
        <v>32207</v>
      </c>
      <c r="F3727" s="304"/>
      <c r="G3727" s="324">
        <v>35.271000000000001</v>
      </c>
      <c r="H3727" s="324">
        <v>-116.673</v>
      </c>
      <c r="I3727" s="324" t="s">
        <v>232</v>
      </c>
      <c r="J3727" s="368">
        <f t="shared" si="892"/>
        <v>320.52858516844788</v>
      </c>
      <c r="K3727" s="331">
        <f t="shared" si="893"/>
        <v>0.32644141894067302</v>
      </c>
      <c r="L3727" s="304" t="str">
        <f t="shared" si="889"/>
        <v>D</v>
      </c>
      <c r="M3727" s="388" t="s">
        <v>6088</v>
      </c>
      <c r="N3727" s="304"/>
      <c r="O3727" s="304"/>
      <c r="P3727" s="304"/>
      <c r="Q3727" s="309"/>
      <c r="R3727" s="309"/>
      <c r="S3727" s="304"/>
      <c r="T3727" s="304"/>
      <c r="U3727" s="304"/>
      <c r="V3727" s="304"/>
      <c r="W3727" s="48" t="s">
        <v>4991</v>
      </c>
      <c r="X3727" s="304">
        <v>-999</v>
      </c>
      <c r="Y3727" s="366" t="str">
        <f t="shared" si="890"/>
        <v>-</v>
      </c>
      <c r="Z3727" s="304"/>
      <c r="AA3727" s="304"/>
      <c r="AB3727" s="304"/>
      <c r="AC3727" s="304"/>
      <c r="AD3727" s="366"/>
      <c r="AE3727" s="304"/>
      <c r="AF3727" s="331"/>
      <c r="AG3727" s="304"/>
      <c r="AH3727" s="410">
        <v>1.5193099999999999E-2</v>
      </c>
      <c r="AI3727" s="309">
        <v>6.8836500000000009E-2</v>
      </c>
      <c r="AJ3727" s="410">
        <v>339</v>
      </c>
      <c r="AK3727" s="304">
        <f t="shared" si="886"/>
        <v>270</v>
      </c>
      <c r="AL3727" s="363">
        <v>0.43</v>
      </c>
      <c r="AM3727" s="389">
        <f t="shared" si="891"/>
        <v>353</v>
      </c>
      <c r="AN3727" s="363">
        <v>0.25</v>
      </c>
      <c r="AO3727" s="304"/>
      <c r="AP3727" s="304" t="s">
        <v>4979</v>
      </c>
      <c r="AQ3727" s="304"/>
      <c r="AR3727" s="304">
        <v>354</v>
      </c>
      <c r="AS3727" s="304"/>
      <c r="AT3727" s="309">
        <v>353</v>
      </c>
      <c r="AU3727" s="304"/>
      <c r="AV3727" s="304"/>
      <c r="AW3727" s="304"/>
      <c r="AX3727" s="304">
        <v>60</v>
      </c>
      <c r="AY3727" s="304">
        <v>-999</v>
      </c>
      <c r="AZ3727" s="304">
        <v>240</v>
      </c>
      <c r="BA3727" s="304">
        <v>-999</v>
      </c>
      <c r="BB3727" s="304">
        <v>-999</v>
      </c>
      <c r="BC3727" s="304">
        <v>-999</v>
      </c>
      <c r="BD3727" s="304"/>
      <c r="BE3727" s="304"/>
      <c r="BF3727" s="304"/>
      <c r="BG3727" s="304"/>
      <c r="BH3727" s="304"/>
      <c r="BI3727" s="304"/>
      <c r="BJ3727" s="304">
        <v>4</v>
      </c>
      <c r="BK3727" s="304" t="s">
        <v>4954</v>
      </c>
      <c r="BL3727" s="304">
        <v>4</v>
      </c>
    </row>
    <row r="3728" spans="1:64" ht="15" hidden="1" customHeight="1" x14ac:dyDescent="0.2">
      <c r="A3728" s="387" t="s">
        <v>5911</v>
      </c>
      <c r="B3728" s="304" t="s">
        <v>5965</v>
      </c>
      <c r="C3728" s="304">
        <v>100190</v>
      </c>
      <c r="D3728" s="349" t="s">
        <v>5302</v>
      </c>
      <c r="E3728" s="304">
        <v>5439</v>
      </c>
      <c r="F3728" s="304"/>
      <c r="G3728" s="324">
        <v>34.05453</v>
      </c>
      <c r="H3728" s="324">
        <v>-118.23645999999999</v>
      </c>
      <c r="I3728" s="324" t="s">
        <v>6142</v>
      </c>
      <c r="J3728" s="368">
        <f t="shared" si="892"/>
        <v>320.52858516844788</v>
      </c>
      <c r="K3728" s="331">
        <f t="shared" si="893"/>
        <v>0.32644141894067302</v>
      </c>
      <c r="L3728" s="304" t="str">
        <f t="shared" si="889"/>
        <v>D</v>
      </c>
      <c r="M3728" s="388" t="s">
        <v>6088</v>
      </c>
      <c r="N3728" s="304"/>
      <c r="O3728" s="304"/>
      <c r="P3728" s="304"/>
      <c r="Q3728" s="309"/>
      <c r="R3728" s="309"/>
      <c r="S3728" s="304"/>
      <c r="T3728" s="304"/>
      <c r="U3728" s="304"/>
      <c r="V3728" s="304"/>
      <c r="W3728" s="390" t="s">
        <v>6030</v>
      </c>
      <c r="X3728" s="304">
        <v>-999</v>
      </c>
      <c r="Y3728" s="366" t="str">
        <f t="shared" si="890"/>
        <v>-</v>
      </c>
      <c r="Z3728" s="304"/>
      <c r="AA3728" s="304"/>
      <c r="AB3728" s="304"/>
      <c r="AC3728" s="304"/>
      <c r="AD3728" s="366"/>
      <c r="AE3728" s="304"/>
      <c r="AF3728" s="331"/>
      <c r="AG3728" s="304"/>
      <c r="AH3728" s="410">
        <v>1.453E-2</v>
      </c>
      <c r="AI3728" s="309">
        <v>2.9939300000000002E-2</v>
      </c>
      <c r="AJ3728" s="410">
        <v>334</v>
      </c>
      <c r="AK3728" s="304">
        <f t="shared" si="886"/>
        <v>270</v>
      </c>
      <c r="AL3728" s="363">
        <v>0.43</v>
      </c>
      <c r="AM3728" s="389">
        <f t="shared" si="891"/>
        <v>353</v>
      </c>
      <c r="AN3728" s="363">
        <v>0.25</v>
      </c>
      <c r="AO3728" s="304"/>
      <c r="AP3728" s="304" t="s">
        <v>6119</v>
      </c>
      <c r="AQ3728" s="304"/>
      <c r="AR3728" s="304">
        <v>280</v>
      </c>
      <c r="AS3728" s="304"/>
      <c r="AT3728" s="309">
        <v>353</v>
      </c>
      <c r="AU3728" s="304"/>
      <c r="AV3728" s="304"/>
      <c r="AW3728" s="304"/>
      <c r="AX3728" s="304">
        <v>160</v>
      </c>
      <c r="AY3728" s="304">
        <v>-999</v>
      </c>
      <c r="AZ3728" s="304">
        <v>3260</v>
      </c>
      <c r="BA3728" s="304">
        <v>320</v>
      </c>
      <c r="BB3728" s="304">
        <v>-999</v>
      </c>
      <c r="BC3728" s="304">
        <v>2700</v>
      </c>
      <c r="BD3728" s="304"/>
      <c r="BE3728" s="304"/>
      <c r="BF3728" s="304"/>
      <c r="BG3728" s="304"/>
      <c r="BH3728" s="304"/>
      <c r="BI3728" s="304"/>
      <c r="BJ3728" s="304">
        <v>3</v>
      </c>
      <c r="BK3728" s="304" t="s">
        <v>4954</v>
      </c>
      <c r="BL3728" s="304">
        <v>3</v>
      </c>
    </row>
    <row r="3729" spans="1:64" ht="15" hidden="1" customHeight="1" x14ac:dyDescent="0.2">
      <c r="A3729" s="387" t="s">
        <v>5911</v>
      </c>
      <c r="B3729" s="304" t="s">
        <v>5965</v>
      </c>
      <c r="C3729" s="304">
        <v>100191</v>
      </c>
      <c r="D3729" s="349" t="s">
        <v>5303</v>
      </c>
      <c r="E3729" s="304" t="s">
        <v>1644</v>
      </c>
      <c r="F3729" s="304"/>
      <c r="G3729" s="324">
        <v>33.638379999999998</v>
      </c>
      <c r="H3729" s="324">
        <v>-116.4011</v>
      </c>
      <c r="I3729" s="324" t="s">
        <v>212</v>
      </c>
      <c r="J3729" s="368">
        <f>EXP(0.44*LN('V032'!AM3729)+0.33*LN('V032'!Y3729)+0.25*LN('V032'!AJ3729))</f>
        <v>753.80603886156962</v>
      </c>
      <c r="K3729" s="331">
        <f t="shared" ref="K3729:K3730" si="894">SQRT(0.44*AN3729^2+0.3*Z3729^2+0.25*AL3729^2)</f>
        <v>0.40574006457336698</v>
      </c>
      <c r="L3729" s="304" t="str">
        <f t="shared" si="889"/>
        <v>C</v>
      </c>
      <c r="M3729" s="388" t="s">
        <v>6095</v>
      </c>
      <c r="N3729" s="304"/>
      <c r="O3729" s="304"/>
      <c r="P3729" s="304"/>
      <c r="Q3729" s="309"/>
      <c r="R3729" s="309"/>
      <c r="S3729" s="304"/>
      <c r="T3729" s="304"/>
      <c r="U3729" s="304"/>
      <c r="V3729" s="304"/>
      <c r="W3729" s="391" t="s">
        <v>900</v>
      </c>
      <c r="X3729" s="304" t="s">
        <v>232</v>
      </c>
      <c r="Y3729" s="366">
        <f t="shared" si="890"/>
        <v>506.6</v>
      </c>
      <c r="Z3729" s="304">
        <v>0.4</v>
      </c>
      <c r="AA3729" s="304"/>
      <c r="AB3729" s="304"/>
      <c r="AC3729" s="304"/>
      <c r="AD3729" s="366"/>
      <c r="AE3729" s="304"/>
      <c r="AF3729" s="331"/>
      <c r="AG3729" s="304"/>
      <c r="AH3729" s="410">
        <v>0.142177</v>
      </c>
      <c r="AI3729" s="309">
        <v>0</v>
      </c>
      <c r="AJ3729" s="410">
        <v>760</v>
      </c>
      <c r="AK3729" s="304">
        <f t="shared" si="886"/>
        <v>760</v>
      </c>
      <c r="AL3729" s="363">
        <v>0.43</v>
      </c>
      <c r="AM3729" s="389">
        <f t="shared" si="891"/>
        <v>748</v>
      </c>
      <c r="AN3729" s="304">
        <v>0.4</v>
      </c>
      <c r="AO3729" s="304"/>
      <c r="AP3729" s="304" t="s">
        <v>6112</v>
      </c>
      <c r="AQ3729" s="304"/>
      <c r="AR3729" s="304">
        <v>748</v>
      </c>
      <c r="AS3729" s="304"/>
      <c r="AT3729" s="312"/>
      <c r="AU3729" s="304"/>
      <c r="AV3729" s="304"/>
      <c r="AW3729" s="304"/>
      <c r="AX3729" s="304">
        <v>40</v>
      </c>
      <c r="AY3729" s="304">
        <v>-999</v>
      </c>
      <c r="AZ3729" s="304">
        <v>200</v>
      </c>
      <c r="BA3729" s="304">
        <v>20</v>
      </c>
      <c r="BB3729" s="304">
        <v>-999</v>
      </c>
      <c r="BC3729" s="304">
        <v>20</v>
      </c>
      <c r="BD3729" s="304"/>
      <c r="BE3729" s="304"/>
      <c r="BF3729" s="304"/>
      <c r="BG3729" s="304"/>
      <c r="BH3729" s="304"/>
      <c r="BI3729" s="304"/>
      <c r="BJ3729" s="304">
        <v>3</v>
      </c>
      <c r="BK3729" s="304" t="s">
        <v>4954</v>
      </c>
      <c r="BL3729" s="304">
        <v>3</v>
      </c>
    </row>
    <row r="3730" spans="1:64" ht="15" hidden="1" customHeight="1" x14ac:dyDescent="0.2">
      <c r="A3730" s="387" t="s">
        <v>5911</v>
      </c>
      <c r="B3730" s="304" t="s">
        <v>5965</v>
      </c>
      <c r="C3730" s="304">
        <v>100192</v>
      </c>
      <c r="D3730" s="349" t="s">
        <v>5304</v>
      </c>
      <c r="E3730" s="304" t="s">
        <v>5305</v>
      </c>
      <c r="F3730" s="304"/>
      <c r="G3730" s="324">
        <v>38.345260000000003</v>
      </c>
      <c r="H3730" s="324">
        <v>-122.4584</v>
      </c>
      <c r="I3730" s="324" t="s">
        <v>1905</v>
      </c>
      <c r="J3730" s="368">
        <f>EXP(0.44*LN('V032'!AM3730)+0.33*LN('V032'!Y3730)+0.25*LN('V032'!AJ3730))</f>
        <v>753.80603886156962</v>
      </c>
      <c r="K3730" s="331">
        <f t="shared" si="894"/>
        <v>0.37701591478344787</v>
      </c>
      <c r="L3730" s="304" t="str">
        <f t="shared" si="889"/>
        <v>C</v>
      </c>
      <c r="M3730" s="388" t="s">
        <v>6095</v>
      </c>
      <c r="N3730" s="304"/>
      <c r="O3730" s="304"/>
      <c r="P3730" s="304"/>
      <c r="Q3730" s="309"/>
      <c r="R3730" s="309"/>
      <c r="S3730" s="304"/>
      <c r="T3730" s="304"/>
      <c r="U3730" s="304"/>
      <c r="V3730" s="304"/>
      <c r="W3730" s="390" t="s">
        <v>6084</v>
      </c>
      <c r="X3730" s="304" t="s">
        <v>232</v>
      </c>
      <c r="Y3730" s="366">
        <f t="shared" si="890"/>
        <v>506.6</v>
      </c>
      <c r="Z3730" s="304">
        <v>0.4</v>
      </c>
      <c r="AA3730" s="304"/>
      <c r="AB3730" s="304"/>
      <c r="AC3730" s="304"/>
      <c r="AD3730" s="366"/>
      <c r="AE3730" s="304"/>
      <c r="AF3730" s="331"/>
      <c r="AG3730" s="304"/>
      <c r="AH3730" s="410">
        <v>8.5071499999999994E-2</v>
      </c>
      <c r="AI3730" s="309">
        <v>0</v>
      </c>
      <c r="AJ3730" s="410">
        <v>760</v>
      </c>
      <c r="AK3730" s="304">
        <f t="shared" si="886"/>
        <v>760</v>
      </c>
      <c r="AL3730" s="363">
        <v>0.43</v>
      </c>
      <c r="AM3730" s="389">
        <f t="shared" si="891"/>
        <v>748</v>
      </c>
      <c r="AN3730" s="304">
        <v>0.33</v>
      </c>
      <c r="AO3730" s="304"/>
      <c r="AP3730" s="304" t="s">
        <v>6125</v>
      </c>
      <c r="AQ3730" s="304"/>
      <c r="AR3730" s="304">
        <v>748</v>
      </c>
      <c r="AS3730" s="304"/>
      <c r="AT3730" s="312"/>
      <c r="AU3730" s="304"/>
      <c r="AV3730" s="304"/>
      <c r="AW3730" s="304"/>
      <c r="AX3730" s="304">
        <v>577.5</v>
      </c>
      <c r="AY3730" s="304">
        <v>1029.0999999999999</v>
      </c>
      <c r="AZ3730" s="304">
        <v>1029.0999999999999</v>
      </c>
      <c r="BA3730" s="304">
        <v>577.5</v>
      </c>
      <c r="BB3730" s="304">
        <v>1029.0999999999999</v>
      </c>
      <c r="BC3730" s="304">
        <v>1029.0999999999999</v>
      </c>
      <c r="BD3730" s="304"/>
      <c r="BE3730" s="304"/>
      <c r="BF3730" s="304"/>
      <c r="BG3730" s="304"/>
      <c r="BH3730" s="304"/>
      <c r="BI3730" s="304"/>
      <c r="BJ3730" s="304">
        <v>1</v>
      </c>
      <c r="BK3730" s="304">
        <v>1</v>
      </c>
      <c r="BL3730" s="304">
        <v>1</v>
      </c>
    </row>
    <row r="3731" spans="1:64" ht="15" hidden="1" customHeight="1" x14ac:dyDescent="0.2">
      <c r="A3731" s="387" t="s">
        <v>5911</v>
      </c>
      <c r="B3731" s="304" t="s">
        <v>5965</v>
      </c>
      <c r="C3731" s="304">
        <v>100193</v>
      </c>
      <c r="D3731" s="349" t="s">
        <v>5306</v>
      </c>
      <c r="E3731" s="304" t="s">
        <v>5307</v>
      </c>
      <c r="F3731" s="304"/>
      <c r="G3731" s="324">
        <v>36.439880000000002</v>
      </c>
      <c r="H3731" s="324">
        <v>-118.08016000000001</v>
      </c>
      <c r="I3731" s="324" t="s">
        <v>4990</v>
      </c>
      <c r="J3731" s="368">
        <f>P3731</f>
        <v>580</v>
      </c>
      <c r="K3731" s="331">
        <v>0.1</v>
      </c>
      <c r="L3731" s="304" t="str">
        <f t="shared" si="889"/>
        <v>C</v>
      </c>
      <c r="M3731" s="388">
        <v>0</v>
      </c>
      <c r="N3731" s="304"/>
      <c r="O3731" s="304" t="s">
        <v>4992</v>
      </c>
      <c r="P3731" s="304">
        <v>580</v>
      </c>
      <c r="Q3731" s="309"/>
      <c r="R3731" s="309" t="s">
        <v>4993</v>
      </c>
      <c r="S3731" s="304"/>
      <c r="T3731" s="304"/>
      <c r="U3731" s="304"/>
      <c r="V3731" s="304"/>
      <c r="W3731" s="48" t="s">
        <v>5943</v>
      </c>
      <c r="X3731" s="304" t="s">
        <v>232</v>
      </c>
      <c r="Y3731" s="366">
        <f t="shared" si="890"/>
        <v>506.6</v>
      </c>
      <c r="Z3731" s="304">
        <v>0.4</v>
      </c>
      <c r="AA3731" s="304"/>
      <c r="AB3731" s="304"/>
      <c r="AC3731" s="304"/>
      <c r="AD3731" s="366"/>
      <c r="AE3731" s="304"/>
      <c r="AF3731" s="331"/>
      <c r="AG3731" s="304"/>
      <c r="AH3731" s="410">
        <v>0.10086000000000001</v>
      </c>
      <c r="AI3731" s="324"/>
      <c r="AJ3731" s="410">
        <v>623</v>
      </c>
      <c r="AK3731" s="304">
        <f t="shared" si="886"/>
        <v>690</v>
      </c>
      <c r="AL3731" s="304"/>
      <c r="AM3731" s="389">
        <f t="shared" si="891"/>
        <v>748</v>
      </c>
      <c r="AN3731" s="304">
        <v>0.4</v>
      </c>
      <c r="AO3731" s="304"/>
      <c r="AP3731" s="304" t="s">
        <v>6114</v>
      </c>
      <c r="AQ3731" s="304"/>
      <c r="AR3731" s="304">
        <v>748</v>
      </c>
      <c r="AS3731" s="304"/>
      <c r="AT3731" s="304"/>
      <c r="AU3731" s="304"/>
      <c r="AV3731" s="304"/>
      <c r="AW3731" s="304"/>
      <c r="AX3731" s="304">
        <v>40</v>
      </c>
      <c r="AY3731" s="304">
        <v>-999</v>
      </c>
      <c r="AZ3731" s="304">
        <v>200</v>
      </c>
      <c r="BA3731" s="304">
        <v>-999</v>
      </c>
      <c r="BB3731" s="304">
        <v>-999</v>
      </c>
      <c r="BC3731" s="304">
        <v>-999</v>
      </c>
      <c r="BD3731" s="304"/>
      <c r="BE3731" s="304"/>
      <c r="BF3731" s="304"/>
      <c r="BG3731" s="304"/>
      <c r="BH3731" s="304"/>
      <c r="BI3731" s="304"/>
      <c r="BJ3731" s="304">
        <v>4</v>
      </c>
      <c r="BK3731" s="304" t="s">
        <v>4954</v>
      </c>
      <c r="BL3731" s="304">
        <v>4</v>
      </c>
    </row>
    <row r="3732" spans="1:64" ht="15" hidden="1" customHeight="1" x14ac:dyDescent="0.2">
      <c r="A3732" s="387" t="s">
        <v>5911</v>
      </c>
      <c r="B3732" s="304" t="s">
        <v>5965</v>
      </c>
      <c r="C3732" s="304">
        <v>100194</v>
      </c>
      <c r="D3732" s="349" t="s">
        <v>5308</v>
      </c>
      <c r="E3732" s="304" t="s">
        <v>5309</v>
      </c>
      <c r="F3732" s="304"/>
      <c r="G3732" s="324">
        <v>36.467190000000002</v>
      </c>
      <c r="H3732" s="324">
        <v>-116.86322</v>
      </c>
      <c r="I3732" s="324" t="s">
        <v>4990</v>
      </c>
      <c r="J3732" s="368">
        <f>P3732</f>
        <v>433</v>
      </c>
      <c r="K3732" s="331">
        <v>0.1</v>
      </c>
      <c r="L3732" s="304" t="str">
        <f t="shared" si="889"/>
        <v>C</v>
      </c>
      <c r="M3732" s="388">
        <v>0</v>
      </c>
      <c r="N3732" s="304"/>
      <c r="O3732" s="304" t="s">
        <v>4992</v>
      </c>
      <c r="P3732" s="304">
        <v>433</v>
      </c>
      <c r="Q3732" s="309"/>
      <c r="R3732" s="309" t="s">
        <v>4993</v>
      </c>
      <c r="S3732" s="304"/>
      <c r="T3732" s="304"/>
      <c r="U3732" s="304"/>
      <c r="V3732" s="304"/>
      <c r="W3732" s="48" t="s">
        <v>5943</v>
      </c>
      <c r="X3732" s="304" t="s">
        <v>232</v>
      </c>
      <c r="Y3732" s="366">
        <f t="shared" si="890"/>
        <v>506.6</v>
      </c>
      <c r="Z3732" s="304">
        <v>0.4</v>
      </c>
      <c r="AA3732" s="304"/>
      <c r="AB3732" s="304"/>
      <c r="AC3732" s="304"/>
      <c r="AD3732" s="366"/>
      <c r="AE3732" s="304"/>
      <c r="AF3732" s="331"/>
      <c r="AG3732" s="304"/>
      <c r="AH3732" s="410">
        <v>4.63603E-2</v>
      </c>
      <c r="AI3732" s="324"/>
      <c r="AJ3732" s="410">
        <v>475</v>
      </c>
      <c r="AK3732" s="304">
        <f t="shared" si="886"/>
        <v>425</v>
      </c>
      <c r="AL3732" s="304"/>
      <c r="AM3732" s="389">
        <f t="shared" si="891"/>
        <v>455</v>
      </c>
      <c r="AN3732" s="304"/>
      <c r="AO3732" s="304"/>
      <c r="AP3732" s="304" t="s">
        <v>2138</v>
      </c>
      <c r="AQ3732" s="304"/>
      <c r="AR3732" s="304">
        <v>455</v>
      </c>
      <c r="AS3732" s="304"/>
      <c r="AT3732" s="304"/>
      <c r="AU3732" s="304"/>
      <c r="AV3732" s="304"/>
      <c r="AW3732" s="304"/>
      <c r="AX3732" s="304">
        <v>60</v>
      </c>
      <c r="AY3732" s="304">
        <v>-999</v>
      </c>
      <c r="AZ3732" s="304">
        <v>240</v>
      </c>
      <c r="BA3732" s="304">
        <v>-999</v>
      </c>
      <c r="BB3732" s="304">
        <v>-999</v>
      </c>
      <c r="BC3732" s="304">
        <v>-999</v>
      </c>
      <c r="BD3732" s="304"/>
      <c r="BE3732" s="304"/>
      <c r="BF3732" s="304"/>
      <c r="BG3732" s="304"/>
      <c r="BH3732" s="304"/>
      <c r="BI3732" s="304"/>
      <c r="BJ3732" s="304">
        <v>4</v>
      </c>
      <c r="BK3732" s="304" t="s">
        <v>4954</v>
      </c>
      <c r="BL3732" s="304">
        <v>4</v>
      </c>
    </row>
    <row r="3733" spans="1:64" ht="15" hidden="1" customHeight="1" x14ac:dyDescent="0.2">
      <c r="A3733" s="387" t="s">
        <v>5911</v>
      </c>
      <c r="B3733" s="304" t="s">
        <v>5965</v>
      </c>
      <c r="C3733" s="304">
        <v>100195</v>
      </c>
      <c r="D3733" s="349" t="s">
        <v>5310</v>
      </c>
      <c r="E3733" s="304" t="s">
        <v>5311</v>
      </c>
      <c r="F3733" s="304"/>
      <c r="G3733" s="324">
        <v>36.996079999999999</v>
      </c>
      <c r="H3733" s="324">
        <v>-117.36621</v>
      </c>
      <c r="I3733" s="324" t="s">
        <v>232</v>
      </c>
      <c r="J3733" s="368">
        <f>P3733</f>
        <v>386</v>
      </c>
      <c r="K3733" s="331">
        <v>0.1</v>
      </c>
      <c r="L3733" s="304" t="str">
        <f t="shared" si="889"/>
        <v>C</v>
      </c>
      <c r="M3733" s="388">
        <v>0</v>
      </c>
      <c r="N3733" s="304"/>
      <c r="O3733" s="304" t="s">
        <v>4992</v>
      </c>
      <c r="P3733" s="304">
        <v>386</v>
      </c>
      <c r="Q3733" s="309"/>
      <c r="R3733" s="309" t="s">
        <v>4993</v>
      </c>
      <c r="S3733" s="304"/>
      <c r="T3733" s="304"/>
      <c r="U3733" s="304"/>
      <c r="V3733" s="304"/>
      <c r="W3733" s="48" t="s">
        <v>4991</v>
      </c>
      <c r="X3733" s="304">
        <v>-999</v>
      </c>
      <c r="Y3733" s="366" t="str">
        <f t="shared" si="890"/>
        <v>-</v>
      </c>
      <c r="Z3733" s="304"/>
      <c r="AA3733" s="304"/>
      <c r="AB3733" s="304"/>
      <c r="AC3733" s="304"/>
      <c r="AD3733" s="366"/>
      <c r="AE3733" s="304"/>
      <c r="AF3733" s="331"/>
      <c r="AG3733" s="304"/>
      <c r="AH3733" s="410">
        <v>0.103339</v>
      </c>
      <c r="AI3733" s="324"/>
      <c r="AJ3733" s="410">
        <v>632</v>
      </c>
      <c r="AK3733" s="304">
        <f t="shared" si="886"/>
        <v>690</v>
      </c>
      <c r="AL3733" s="304"/>
      <c r="AM3733" s="389">
        <f t="shared" si="891"/>
        <v>609</v>
      </c>
      <c r="AN3733" s="304"/>
      <c r="AO3733" s="304"/>
      <c r="AP3733" s="304" t="s">
        <v>4979</v>
      </c>
      <c r="AQ3733" s="304"/>
      <c r="AR3733" s="304">
        <v>609</v>
      </c>
      <c r="AS3733" s="304"/>
      <c r="AT3733" s="304"/>
      <c r="AU3733" s="304"/>
      <c r="AV3733" s="304"/>
      <c r="AW3733" s="304"/>
      <c r="AX3733" s="304">
        <v>-999</v>
      </c>
      <c r="AY3733" s="304">
        <v>-999</v>
      </c>
      <c r="AZ3733" s="304">
        <v>-999</v>
      </c>
      <c r="BA3733" s="304">
        <v>-999</v>
      </c>
      <c r="BB3733" s="304">
        <v>-999</v>
      </c>
      <c r="BC3733" s="304">
        <v>-999</v>
      </c>
      <c r="BD3733" s="304"/>
      <c r="BE3733" s="304"/>
      <c r="BF3733" s="304"/>
      <c r="BG3733" s="304"/>
      <c r="BH3733" s="304"/>
      <c r="BI3733" s="304"/>
      <c r="BJ3733" s="304" t="s">
        <v>4954</v>
      </c>
      <c r="BK3733" s="304" t="s">
        <v>4954</v>
      </c>
      <c r="BL3733" s="304" t="s">
        <v>4954</v>
      </c>
    </row>
    <row r="3734" spans="1:64" ht="15" hidden="1" customHeight="1" x14ac:dyDescent="0.2">
      <c r="A3734" s="387" t="s">
        <v>5911</v>
      </c>
      <c r="B3734" s="304" t="s">
        <v>5965</v>
      </c>
      <c r="C3734" s="304">
        <v>100196</v>
      </c>
      <c r="D3734" s="349" t="s">
        <v>5312</v>
      </c>
      <c r="E3734" s="304" t="s">
        <v>5313</v>
      </c>
      <c r="F3734" s="304"/>
      <c r="G3734" s="324">
        <v>38.993490000000001</v>
      </c>
      <c r="H3734" s="324">
        <v>-123.07234</v>
      </c>
      <c r="I3734" s="324" t="s">
        <v>223</v>
      </c>
      <c r="J3734" s="368">
        <f>EXP(0.44*LN('V032'!AM3734)+0.33*LN('V032'!Y3734)+0.25*LN('V032'!AJ3734))</f>
        <v>768.69468922551039</v>
      </c>
      <c r="K3734" s="331">
        <f t="shared" ref="K3734:K3735" si="895">SQRT(0.44*AN3734^2+0.3*Z3734^2+0.25*AL3734^2)</f>
        <v>0.40574006457336698</v>
      </c>
      <c r="L3734" s="304" t="str">
        <f t="shared" si="889"/>
        <v>B</v>
      </c>
      <c r="M3734" s="388" t="s">
        <v>6095</v>
      </c>
      <c r="N3734" s="304"/>
      <c r="O3734" s="304"/>
      <c r="P3734" s="304"/>
      <c r="Q3734" s="309"/>
      <c r="R3734" s="309"/>
      <c r="S3734" s="304"/>
      <c r="T3734" s="304"/>
      <c r="U3734" s="304"/>
      <c r="V3734" s="304"/>
      <c r="W3734" s="390" t="s">
        <v>4908</v>
      </c>
      <c r="X3734" s="304" t="s">
        <v>232</v>
      </c>
      <c r="Y3734" s="366">
        <f t="shared" si="890"/>
        <v>506.6</v>
      </c>
      <c r="Z3734" s="304">
        <v>0.4</v>
      </c>
      <c r="AA3734" s="304"/>
      <c r="AB3734" s="304"/>
      <c r="AC3734" s="304"/>
      <c r="AD3734" s="366"/>
      <c r="AE3734" s="304"/>
      <c r="AF3734" s="331"/>
      <c r="AG3734" s="304"/>
      <c r="AH3734" s="410">
        <v>5.4664600000000001E-2</v>
      </c>
      <c r="AI3734" s="309">
        <v>0</v>
      </c>
      <c r="AJ3734" s="410">
        <v>760</v>
      </c>
      <c r="AK3734" s="304">
        <f t="shared" si="886"/>
        <v>760</v>
      </c>
      <c r="AL3734" s="363">
        <v>0.43</v>
      </c>
      <c r="AM3734" s="389">
        <f t="shared" si="891"/>
        <v>782</v>
      </c>
      <c r="AN3734" s="304">
        <v>0.4</v>
      </c>
      <c r="AO3734" s="304"/>
      <c r="AP3734" s="304" t="s">
        <v>6123</v>
      </c>
      <c r="AQ3734" s="304"/>
      <c r="AR3734" s="304">
        <v>782</v>
      </c>
      <c r="AS3734" s="304"/>
      <c r="AT3734" s="312"/>
      <c r="AU3734" s="304"/>
      <c r="AV3734" s="304"/>
      <c r="AW3734" s="304"/>
      <c r="AX3734" s="304">
        <v>-999</v>
      </c>
      <c r="AY3734" s="304">
        <v>-999</v>
      </c>
      <c r="AZ3734" s="304">
        <v>-999</v>
      </c>
      <c r="BA3734" s="304">
        <v>-999</v>
      </c>
      <c r="BB3734" s="304">
        <v>-999</v>
      </c>
      <c r="BC3734" s="304">
        <v>-999</v>
      </c>
      <c r="BD3734" s="304"/>
      <c r="BE3734" s="304"/>
      <c r="BF3734" s="304"/>
      <c r="BG3734" s="304"/>
      <c r="BH3734" s="304"/>
      <c r="BI3734" s="304"/>
      <c r="BJ3734" s="304" t="s">
        <v>4954</v>
      </c>
      <c r="BK3734" s="304" t="s">
        <v>4954</v>
      </c>
      <c r="BL3734" s="304" t="s">
        <v>4954</v>
      </c>
    </row>
    <row r="3735" spans="1:64" ht="15" hidden="1" customHeight="1" x14ac:dyDescent="0.2">
      <c r="A3735" s="387" t="s">
        <v>5911</v>
      </c>
      <c r="B3735" s="304" t="s">
        <v>5965</v>
      </c>
      <c r="C3735" s="304">
        <v>100197</v>
      </c>
      <c r="D3735" s="349" t="s">
        <v>5314</v>
      </c>
      <c r="E3735" s="304" t="s">
        <v>5315</v>
      </c>
      <c r="F3735" s="304"/>
      <c r="G3735" s="324">
        <v>34.615940000000002</v>
      </c>
      <c r="H3735" s="324">
        <v>-117.82492999999999</v>
      </c>
      <c r="I3735" s="324" t="s">
        <v>223</v>
      </c>
      <c r="J3735" s="368">
        <f>EXP(0.44*LN('V032'!AM3735)+0.33*LN('V032'!Y3735)+0.25*LN('V032'!AJ3735))</f>
        <v>449.09062984017089</v>
      </c>
      <c r="K3735" s="331">
        <f t="shared" si="895"/>
        <v>0.34889110048839023</v>
      </c>
      <c r="L3735" s="304" t="str">
        <f t="shared" si="889"/>
        <v>C</v>
      </c>
      <c r="M3735" s="388" t="s">
        <v>6095</v>
      </c>
      <c r="N3735" s="304"/>
      <c r="O3735" s="304"/>
      <c r="P3735" s="304"/>
      <c r="Q3735" s="309"/>
      <c r="R3735" s="309"/>
      <c r="S3735" s="304"/>
      <c r="T3735" s="304"/>
      <c r="U3735" s="304"/>
      <c r="V3735" s="304"/>
      <c r="W3735" s="390" t="s">
        <v>4908</v>
      </c>
      <c r="X3735" s="304" t="s">
        <v>232</v>
      </c>
      <c r="Y3735" s="366">
        <f t="shared" si="890"/>
        <v>506.6</v>
      </c>
      <c r="Z3735" s="304">
        <v>0.4</v>
      </c>
      <c r="AA3735" s="304"/>
      <c r="AB3735" s="304"/>
      <c r="AC3735" s="304"/>
      <c r="AD3735" s="366"/>
      <c r="AE3735" s="304"/>
      <c r="AF3735" s="331"/>
      <c r="AG3735" s="304"/>
      <c r="AH3735" s="410">
        <v>1.7894799999999999E-2</v>
      </c>
      <c r="AI3735" s="309">
        <v>2.5484699999999999E-2</v>
      </c>
      <c r="AJ3735" s="410">
        <v>359</v>
      </c>
      <c r="AK3735" s="304">
        <f t="shared" si="886"/>
        <v>270</v>
      </c>
      <c r="AL3735" s="363">
        <v>0.43</v>
      </c>
      <c r="AM3735" s="389">
        <f t="shared" si="891"/>
        <v>353</v>
      </c>
      <c r="AN3735" s="363">
        <v>0.25</v>
      </c>
      <c r="AO3735" s="304"/>
      <c r="AP3735" s="304" t="s">
        <v>4979</v>
      </c>
      <c r="AQ3735" s="304"/>
      <c r="AR3735" s="304">
        <v>354</v>
      </c>
      <c r="AS3735" s="304"/>
      <c r="AT3735" s="309">
        <v>353</v>
      </c>
      <c r="AU3735" s="304"/>
      <c r="AV3735" s="304"/>
      <c r="AW3735" s="304"/>
      <c r="AX3735" s="304">
        <v>60</v>
      </c>
      <c r="AY3735" s="304">
        <v>-999</v>
      </c>
      <c r="AZ3735" s="304">
        <v>220</v>
      </c>
      <c r="BA3735" s="304">
        <v>-999</v>
      </c>
      <c r="BB3735" s="304">
        <v>-999</v>
      </c>
      <c r="BC3735" s="304">
        <v>-999</v>
      </c>
      <c r="BD3735" s="304"/>
      <c r="BE3735" s="304"/>
      <c r="BF3735" s="304"/>
      <c r="BG3735" s="304"/>
      <c r="BH3735" s="304"/>
      <c r="BI3735" s="304"/>
      <c r="BJ3735" s="304">
        <v>4</v>
      </c>
      <c r="BK3735" s="304" t="s">
        <v>4954</v>
      </c>
      <c r="BL3735" s="304">
        <v>4</v>
      </c>
    </row>
    <row r="3736" spans="1:64" ht="15" hidden="1" customHeight="1" x14ac:dyDescent="0.2">
      <c r="A3736" s="387" t="s">
        <v>5911</v>
      </c>
      <c r="B3736" s="304" t="s">
        <v>5965</v>
      </c>
      <c r="C3736" s="304">
        <v>100198</v>
      </c>
      <c r="D3736" s="349" t="s">
        <v>5316</v>
      </c>
      <c r="E3736" s="304" t="s">
        <v>5317</v>
      </c>
      <c r="F3736" s="304"/>
      <c r="G3736" s="324">
        <v>35.484340000000003</v>
      </c>
      <c r="H3736" s="324">
        <v>-115.5532</v>
      </c>
      <c r="I3736" s="324" t="s">
        <v>4990</v>
      </c>
      <c r="J3736" s="368">
        <f>P3736</f>
        <v>956</v>
      </c>
      <c r="K3736" s="331">
        <v>0.1</v>
      </c>
      <c r="L3736" s="304" t="str">
        <f t="shared" si="889"/>
        <v>B</v>
      </c>
      <c r="M3736" s="388">
        <v>0</v>
      </c>
      <c r="N3736" s="304"/>
      <c r="O3736" s="304" t="s">
        <v>4992</v>
      </c>
      <c r="P3736" s="304">
        <v>956</v>
      </c>
      <c r="Q3736" s="309"/>
      <c r="R3736" s="309" t="s">
        <v>4993</v>
      </c>
      <c r="S3736" s="304"/>
      <c r="T3736" s="304"/>
      <c r="U3736" s="304"/>
      <c r="V3736" s="304"/>
      <c r="W3736" s="48" t="s">
        <v>5943</v>
      </c>
      <c r="X3736" s="304" t="s">
        <v>232</v>
      </c>
      <c r="Y3736" s="366">
        <f t="shared" si="890"/>
        <v>506.6</v>
      </c>
      <c r="Z3736" s="304">
        <v>0.4</v>
      </c>
      <c r="AA3736" s="304"/>
      <c r="AB3736" s="304"/>
      <c r="AC3736" s="304"/>
      <c r="AD3736" s="366"/>
      <c r="AE3736" s="304"/>
      <c r="AF3736" s="331"/>
      <c r="AG3736" s="304"/>
      <c r="AH3736" s="410">
        <v>9.8418800000000001E-2</v>
      </c>
      <c r="AI3736" s="324"/>
      <c r="AJ3736" s="410">
        <v>616</v>
      </c>
      <c r="AK3736" s="304">
        <f t="shared" si="886"/>
        <v>555</v>
      </c>
      <c r="AL3736" s="304"/>
      <c r="AM3736" s="389">
        <f t="shared" si="891"/>
        <v>748</v>
      </c>
      <c r="AN3736" s="304">
        <v>0.4</v>
      </c>
      <c r="AO3736" s="304"/>
      <c r="AP3736" s="304" t="s">
        <v>6127</v>
      </c>
      <c r="AQ3736" s="304"/>
      <c r="AR3736" s="304">
        <v>748</v>
      </c>
      <c r="AS3736" s="304"/>
      <c r="AT3736" s="304"/>
      <c r="AU3736" s="304"/>
      <c r="AV3736" s="304"/>
      <c r="AW3736" s="304"/>
      <c r="AX3736" s="304">
        <v>6</v>
      </c>
      <c r="AY3736" s="304">
        <v>-999</v>
      </c>
      <c r="AZ3736" s="304">
        <v>220</v>
      </c>
      <c r="BA3736" s="304">
        <v>6</v>
      </c>
      <c r="BB3736" s="304">
        <v>-999</v>
      </c>
      <c r="BC3736" s="304">
        <v>-999</v>
      </c>
      <c r="BD3736" s="304"/>
      <c r="BE3736" s="304"/>
      <c r="BF3736" s="304"/>
      <c r="BG3736" s="304"/>
      <c r="BH3736" s="304"/>
      <c r="BI3736" s="304"/>
      <c r="BJ3736" s="304">
        <v>0</v>
      </c>
      <c r="BK3736" s="304" t="s">
        <v>4954</v>
      </c>
      <c r="BL3736" s="304">
        <v>4</v>
      </c>
    </row>
    <row r="3737" spans="1:64" ht="15" hidden="1" customHeight="1" x14ac:dyDescent="0.2">
      <c r="A3737" s="387" t="s">
        <v>5911</v>
      </c>
      <c r="B3737" s="304" t="s">
        <v>5965</v>
      </c>
      <c r="C3737" s="304">
        <v>100199</v>
      </c>
      <c r="D3737" s="349" t="s">
        <v>5318</v>
      </c>
      <c r="E3737" s="304" t="s">
        <v>5319</v>
      </c>
      <c r="F3737" s="304"/>
      <c r="G3737" s="324">
        <v>34.8249</v>
      </c>
      <c r="H3737" s="324">
        <v>-114.59941000000001</v>
      </c>
      <c r="I3737" s="324" t="s">
        <v>232</v>
      </c>
      <c r="J3737" s="368">
        <f>EXP(0.44*LN('V032'!AM3737)+0.33*LN('V032'!Y3737)+0.25*LN('V032'!AJ3737))</f>
        <v>478.63713610112177</v>
      </c>
      <c r="K3737" s="331">
        <f>SQRT(0.44*AN3737^2+0.3*Z3737^2+0.25*AL3737^2)</f>
        <v>0.34889110048839023</v>
      </c>
      <c r="L3737" s="304" t="str">
        <f t="shared" si="889"/>
        <v>C</v>
      </c>
      <c r="M3737" s="388" t="s">
        <v>6095</v>
      </c>
      <c r="N3737" s="304"/>
      <c r="O3737" s="304"/>
      <c r="P3737" s="304"/>
      <c r="Q3737" s="309"/>
      <c r="R3737" s="309"/>
      <c r="S3737" s="304"/>
      <c r="T3737" s="304"/>
      <c r="U3737" s="304"/>
      <c r="V3737" s="304"/>
      <c r="W3737" s="48" t="s">
        <v>1395</v>
      </c>
      <c r="X3737" s="304" t="s">
        <v>232</v>
      </c>
      <c r="Y3737" s="366">
        <f t="shared" si="890"/>
        <v>506.6</v>
      </c>
      <c r="Z3737" s="304">
        <v>0.4</v>
      </c>
      <c r="AA3737" s="304"/>
      <c r="AB3737" s="304"/>
      <c r="AC3737" s="304"/>
      <c r="AD3737" s="366"/>
      <c r="AE3737" s="304"/>
      <c r="AF3737" s="331"/>
      <c r="AG3737" s="304"/>
      <c r="AH3737" s="410">
        <v>2.6404199999999999E-2</v>
      </c>
      <c r="AI3737" s="309">
        <v>0</v>
      </c>
      <c r="AJ3737" s="410">
        <v>394</v>
      </c>
      <c r="AK3737" s="304">
        <f t="shared" si="886"/>
        <v>425</v>
      </c>
      <c r="AL3737" s="363">
        <v>0.43</v>
      </c>
      <c r="AM3737" s="389">
        <f t="shared" si="891"/>
        <v>387</v>
      </c>
      <c r="AN3737" s="363">
        <v>0.25</v>
      </c>
      <c r="AO3737" s="304"/>
      <c r="AP3737" s="304" t="s">
        <v>1600</v>
      </c>
      <c r="AQ3737" s="304"/>
      <c r="AR3737" s="304">
        <v>387</v>
      </c>
      <c r="AS3737" s="304"/>
      <c r="AT3737" s="312"/>
      <c r="AU3737" s="304"/>
      <c r="AV3737" s="304"/>
      <c r="AW3737" s="304"/>
      <c r="AX3737" s="304">
        <v>60</v>
      </c>
      <c r="AY3737" s="304">
        <v>-999</v>
      </c>
      <c r="AZ3737" s="304">
        <v>240</v>
      </c>
      <c r="BA3737" s="304">
        <v>-999</v>
      </c>
      <c r="BB3737" s="304">
        <v>-999</v>
      </c>
      <c r="BC3737" s="304">
        <v>-999</v>
      </c>
      <c r="BD3737" s="304"/>
      <c r="BE3737" s="304"/>
      <c r="BF3737" s="304"/>
      <c r="BG3737" s="304"/>
      <c r="BH3737" s="304"/>
      <c r="BI3737" s="304"/>
      <c r="BJ3737" s="304">
        <v>4</v>
      </c>
      <c r="BK3737" s="304" t="s">
        <v>4954</v>
      </c>
      <c r="BL3737" s="304">
        <v>4</v>
      </c>
    </row>
    <row r="3738" spans="1:64" ht="15" hidden="1" customHeight="1" x14ac:dyDescent="0.2">
      <c r="A3738" s="387" t="s">
        <v>5911</v>
      </c>
      <c r="B3738" s="304" t="s">
        <v>5965</v>
      </c>
      <c r="C3738" s="304">
        <v>100200</v>
      </c>
      <c r="D3738" s="349" t="s">
        <v>5320</v>
      </c>
      <c r="E3738" s="304" t="s">
        <v>5321</v>
      </c>
      <c r="F3738" s="304"/>
      <c r="G3738" s="324">
        <v>33.611699999999999</v>
      </c>
      <c r="H3738" s="324">
        <v>-116.4594</v>
      </c>
      <c r="I3738" s="324" t="s">
        <v>4990</v>
      </c>
      <c r="J3738" s="368">
        <f>P3738</f>
        <v>763</v>
      </c>
      <c r="K3738" s="331">
        <v>0.1</v>
      </c>
      <c r="L3738" s="304" t="str">
        <f t="shared" si="889"/>
        <v>B</v>
      </c>
      <c r="M3738" s="388">
        <v>0</v>
      </c>
      <c r="N3738" s="304"/>
      <c r="O3738" s="304">
        <v>30</v>
      </c>
      <c r="P3738" s="304">
        <v>763</v>
      </c>
      <c r="Q3738" s="309"/>
      <c r="R3738" s="309" t="s">
        <v>4993</v>
      </c>
      <c r="S3738" s="304"/>
      <c r="T3738" s="304"/>
      <c r="U3738" s="304"/>
      <c r="V3738" s="304"/>
      <c r="W3738" s="48" t="s">
        <v>5943</v>
      </c>
      <c r="X3738" s="304" t="s">
        <v>232</v>
      </c>
      <c r="Y3738" s="366">
        <f t="shared" si="890"/>
        <v>506.6</v>
      </c>
      <c r="Z3738" s="304">
        <v>0.4</v>
      </c>
      <c r="AA3738" s="304"/>
      <c r="AB3738" s="304"/>
      <c r="AC3738" s="304"/>
      <c r="AD3738" s="366"/>
      <c r="AE3738" s="304"/>
      <c r="AF3738" s="331"/>
      <c r="AG3738" s="304"/>
      <c r="AH3738" s="410">
        <v>8.5934099999999999E-2</v>
      </c>
      <c r="AI3738" s="324"/>
      <c r="AJ3738" s="410">
        <v>583</v>
      </c>
      <c r="AK3738" s="304">
        <f t="shared" si="886"/>
        <v>555</v>
      </c>
      <c r="AL3738" s="304"/>
      <c r="AM3738" s="389">
        <f t="shared" si="891"/>
        <v>748</v>
      </c>
      <c r="AN3738" s="304">
        <v>0.4</v>
      </c>
      <c r="AO3738" s="304"/>
      <c r="AP3738" s="304" t="s">
        <v>6114</v>
      </c>
      <c r="AQ3738" s="304"/>
      <c r="AR3738" s="304">
        <v>748</v>
      </c>
      <c r="AS3738" s="304"/>
      <c r="AT3738" s="304"/>
      <c r="AU3738" s="304"/>
      <c r="AV3738" s="304"/>
      <c r="AW3738" s="304"/>
      <c r="AX3738" s="304">
        <v>7.5</v>
      </c>
      <c r="AY3738" s="304">
        <v>15</v>
      </c>
      <c r="AZ3738" s="304">
        <v>50</v>
      </c>
      <c r="BA3738" s="304">
        <v>7.5</v>
      </c>
      <c r="BB3738" s="304">
        <v>15</v>
      </c>
      <c r="BC3738" s="304">
        <v>50</v>
      </c>
      <c r="BD3738" s="304"/>
      <c r="BE3738" s="304"/>
      <c r="BF3738" s="304"/>
      <c r="BG3738" s="304"/>
      <c r="BH3738" s="304">
        <f>BI3738</f>
        <v>50</v>
      </c>
      <c r="BI3738" s="304">
        <f>BC3738</f>
        <v>50</v>
      </c>
      <c r="BJ3738" s="304">
        <v>0</v>
      </c>
      <c r="BK3738" s="304">
        <v>0</v>
      </c>
      <c r="BL3738" s="304">
        <v>0</v>
      </c>
    </row>
    <row r="3739" spans="1:64" ht="15" hidden="1" customHeight="1" x14ac:dyDescent="0.2">
      <c r="A3739" s="387" t="s">
        <v>5911</v>
      </c>
      <c r="B3739" s="304" t="s">
        <v>5965</v>
      </c>
      <c r="C3739" s="304">
        <v>100201</v>
      </c>
      <c r="D3739" s="349" t="s">
        <v>5322</v>
      </c>
      <c r="E3739" s="304" t="s">
        <v>5323</v>
      </c>
      <c r="F3739" s="304"/>
      <c r="G3739" s="324">
        <v>33.743459999999999</v>
      </c>
      <c r="H3739" s="324">
        <v>-118.40412000000001</v>
      </c>
      <c r="I3739" s="324" t="s">
        <v>4990</v>
      </c>
      <c r="J3739" s="368">
        <f>EXP(0.44*LN('V032'!AM3739)+0.33*LN('V032'!Y3739)+0.25*LN('V032'!AJ3739))</f>
        <v>611.30367469671</v>
      </c>
      <c r="K3739" s="331">
        <f>SQRT(0.44*AN3739^2+0.3*Z3739^2+0.25*AL3739^2)</f>
        <v>0.37701591478344787</v>
      </c>
      <c r="L3739" s="304" t="str">
        <f t="shared" si="889"/>
        <v>C</v>
      </c>
      <c r="M3739" s="388" t="s">
        <v>6095</v>
      </c>
      <c r="N3739" s="304"/>
      <c r="O3739" s="304"/>
      <c r="P3739" s="304"/>
      <c r="Q3739" s="309"/>
      <c r="R3739" s="309"/>
      <c r="S3739" s="304"/>
      <c r="T3739" s="304"/>
      <c r="U3739" s="304"/>
      <c r="V3739" s="304"/>
      <c r="W3739" s="48" t="s">
        <v>5943</v>
      </c>
      <c r="X3739" s="304" t="s">
        <v>232</v>
      </c>
      <c r="Y3739" s="366">
        <f t="shared" si="890"/>
        <v>506.6</v>
      </c>
      <c r="Z3739" s="304">
        <v>0.4</v>
      </c>
      <c r="AA3739" s="304"/>
      <c r="AB3739" s="304"/>
      <c r="AC3739" s="304"/>
      <c r="AD3739" s="366"/>
      <c r="AE3739" s="304"/>
      <c r="AF3739" s="331"/>
      <c r="AG3739" s="304"/>
      <c r="AH3739" s="410">
        <v>0.10406700000000001</v>
      </c>
      <c r="AI3739" s="309">
        <v>0</v>
      </c>
      <c r="AJ3739" s="410">
        <v>634</v>
      </c>
      <c r="AK3739" s="304">
        <f t="shared" si="886"/>
        <v>690</v>
      </c>
      <c r="AL3739" s="363">
        <v>0.43</v>
      </c>
      <c r="AM3739" s="389">
        <f t="shared" si="891"/>
        <v>515</v>
      </c>
      <c r="AN3739" s="304">
        <v>0.33</v>
      </c>
      <c r="AO3739" s="304"/>
      <c r="AP3739" s="304" t="s">
        <v>6118</v>
      </c>
      <c r="AQ3739" s="304"/>
      <c r="AR3739" s="304">
        <v>515</v>
      </c>
      <c r="AS3739" s="304"/>
      <c r="AT3739" s="312"/>
      <c r="AU3739" s="304"/>
      <c r="AV3739" s="304"/>
      <c r="AW3739" s="304"/>
      <c r="AX3739" s="304">
        <v>980</v>
      </c>
      <c r="AY3739" s="304">
        <v>-999</v>
      </c>
      <c r="AZ3739" s="304">
        <v>1080</v>
      </c>
      <c r="BA3739" s="304">
        <v>-999</v>
      </c>
      <c r="BB3739" s="304">
        <v>-999</v>
      </c>
      <c r="BC3739" s="304">
        <v>-999</v>
      </c>
      <c r="BD3739" s="304"/>
      <c r="BE3739" s="304"/>
      <c r="BF3739" s="304"/>
      <c r="BG3739" s="304"/>
      <c r="BH3739" s="304"/>
      <c r="BI3739" s="304"/>
      <c r="BJ3739" s="304">
        <v>4</v>
      </c>
      <c r="BK3739" s="304" t="s">
        <v>4954</v>
      </c>
      <c r="BL3739" s="304">
        <v>4</v>
      </c>
    </row>
    <row r="3740" spans="1:64" ht="15" hidden="1" customHeight="1" x14ac:dyDescent="0.2">
      <c r="A3740" s="387" t="s">
        <v>5911</v>
      </c>
      <c r="B3740" s="304" t="s">
        <v>5965</v>
      </c>
      <c r="C3740" s="304">
        <v>100202</v>
      </c>
      <c r="D3740" s="349" t="s">
        <v>5324</v>
      </c>
      <c r="E3740" s="304">
        <v>58558</v>
      </c>
      <c r="F3740" s="304"/>
      <c r="G3740" s="324">
        <v>37.978000000000002</v>
      </c>
      <c r="H3740" s="324">
        <v>-122.32899999999999</v>
      </c>
      <c r="I3740" s="324" t="s">
        <v>232</v>
      </c>
      <c r="J3740" s="368">
        <f t="shared" ref="J3740:J3742" si="896">EXP(0.64*LN(AM3740)+0.36*LN(AK3740))</f>
        <v>408.17610927910363</v>
      </c>
      <c r="K3740" s="331">
        <f t="shared" ref="K3740:K3742" si="897">SQRT(0.64*AN3740^2+0.36*AL3740^2)</f>
        <v>0.36913412196652856</v>
      </c>
      <c r="L3740" s="304" t="str">
        <f t="shared" si="889"/>
        <v>C</v>
      </c>
      <c r="M3740" s="388" t="s">
        <v>6088</v>
      </c>
      <c r="N3740" s="304"/>
      <c r="O3740" s="304"/>
      <c r="P3740" s="304"/>
      <c r="Q3740" s="309"/>
      <c r="R3740" s="309"/>
      <c r="S3740" s="304"/>
      <c r="T3740" s="304"/>
      <c r="U3740" s="304"/>
      <c r="V3740" s="304"/>
      <c r="W3740" s="48" t="s">
        <v>4991</v>
      </c>
      <c r="X3740" s="304">
        <v>-999</v>
      </c>
      <c r="Y3740" s="366" t="str">
        <f t="shared" si="890"/>
        <v>-</v>
      </c>
      <c r="Z3740" s="304"/>
      <c r="AA3740" s="304"/>
      <c r="AB3740" s="304"/>
      <c r="AC3740" s="304"/>
      <c r="AD3740" s="366"/>
      <c r="AE3740" s="304"/>
      <c r="AF3740" s="331"/>
      <c r="AG3740" s="304"/>
      <c r="AH3740" s="410">
        <v>8.6508899999999996E-3</v>
      </c>
      <c r="AI3740" s="309">
        <v>0</v>
      </c>
      <c r="AJ3740" s="410">
        <v>288</v>
      </c>
      <c r="AK3740" s="304">
        <f t="shared" si="886"/>
        <v>270</v>
      </c>
      <c r="AL3740" s="363">
        <v>0.43</v>
      </c>
      <c r="AM3740" s="389">
        <f t="shared" si="891"/>
        <v>515</v>
      </c>
      <c r="AN3740" s="304">
        <v>0.33</v>
      </c>
      <c r="AO3740" s="304"/>
      <c r="AP3740" s="304" t="s">
        <v>1710</v>
      </c>
      <c r="AQ3740" s="304"/>
      <c r="AR3740" s="304">
        <v>515</v>
      </c>
      <c r="AS3740" s="304"/>
      <c r="AT3740" s="312"/>
      <c r="AU3740" s="304"/>
      <c r="AV3740" s="304"/>
      <c r="AW3740" s="304"/>
      <c r="AX3740" s="304">
        <v>624</v>
      </c>
      <c r="AY3740" s="304">
        <v>1424.3</v>
      </c>
      <c r="AZ3740" s="304">
        <v>3377.1</v>
      </c>
      <c r="BA3740" s="304">
        <v>624</v>
      </c>
      <c r="BB3740" s="304">
        <v>1424.3</v>
      </c>
      <c r="BC3740" s="304">
        <v>3377.1</v>
      </c>
      <c r="BD3740" s="304"/>
      <c r="BE3740" s="304"/>
      <c r="BF3740" s="304"/>
      <c r="BG3740" s="304"/>
      <c r="BH3740" s="304"/>
      <c r="BI3740" s="304"/>
      <c r="BJ3740" s="304">
        <v>1</v>
      </c>
      <c r="BK3740" s="304">
        <v>1</v>
      </c>
      <c r="BL3740" s="304">
        <v>1</v>
      </c>
    </row>
    <row r="3741" spans="1:64" ht="15" hidden="1" customHeight="1" x14ac:dyDescent="0.2">
      <c r="A3741" s="387" t="s">
        <v>5911</v>
      </c>
      <c r="B3741" s="304" t="s">
        <v>5965</v>
      </c>
      <c r="C3741" s="304">
        <v>100203</v>
      </c>
      <c r="D3741" s="349" t="s">
        <v>6017</v>
      </c>
      <c r="E3741" s="304" t="s">
        <v>5325</v>
      </c>
      <c r="F3741" s="304"/>
      <c r="G3741" s="324">
        <v>33.487250000000003</v>
      </c>
      <c r="H3741" s="324">
        <v>-117.68114</v>
      </c>
      <c r="I3741" s="324" t="s">
        <v>232</v>
      </c>
      <c r="J3741" s="368">
        <f t="shared" si="896"/>
        <v>377.39472561358309</v>
      </c>
      <c r="K3741" s="331">
        <f t="shared" si="897"/>
        <v>0.32644141894067302</v>
      </c>
      <c r="L3741" s="304" t="str">
        <f t="shared" si="889"/>
        <v>C</v>
      </c>
      <c r="M3741" s="388" t="s">
        <v>6088</v>
      </c>
      <c r="N3741" s="304"/>
      <c r="O3741" s="304"/>
      <c r="P3741" s="304"/>
      <c r="Q3741" s="309"/>
      <c r="R3741" s="309"/>
      <c r="S3741" s="304"/>
      <c r="T3741" s="304"/>
      <c r="U3741" s="304"/>
      <c r="V3741" s="304"/>
      <c r="W3741" s="48" t="s">
        <v>4612</v>
      </c>
      <c r="X3741" s="304">
        <v>-999</v>
      </c>
      <c r="Y3741" s="366" t="str">
        <f t="shared" si="890"/>
        <v>-</v>
      </c>
      <c r="Z3741" s="304"/>
      <c r="AA3741" s="304"/>
      <c r="AB3741" s="304"/>
      <c r="AC3741" s="304"/>
      <c r="AD3741" s="366"/>
      <c r="AE3741" s="304"/>
      <c r="AF3741" s="331"/>
      <c r="AG3741" s="304"/>
      <c r="AH3741" s="410">
        <v>4.7118100000000003E-2</v>
      </c>
      <c r="AI3741" s="309">
        <v>0.19322</v>
      </c>
      <c r="AJ3741" s="410">
        <v>478</v>
      </c>
      <c r="AK3741" s="304">
        <f t="shared" si="886"/>
        <v>425</v>
      </c>
      <c r="AL3741" s="363">
        <v>0.43</v>
      </c>
      <c r="AM3741" s="389">
        <f t="shared" si="891"/>
        <v>353</v>
      </c>
      <c r="AN3741" s="363">
        <v>0.25</v>
      </c>
      <c r="AO3741" s="304"/>
      <c r="AP3741" s="304" t="s">
        <v>4980</v>
      </c>
      <c r="AQ3741" s="304"/>
      <c r="AR3741" s="304">
        <v>349</v>
      </c>
      <c r="AS3741" s="304"/>
      <c r="AT3741" s="309">
        <v>353</v>
      </c>
      <c r="AU3741" s="304"/>
      <c r="AV3741" s="304"/>
      <c r="AW3741" s="304"/>
      <c r="AX3741" s="304">
        <v>820</v>
      </c>
      <c r="AY3741" s="304">
        <v>-999</v>
      </c>
      <c r="AZ3741" s="304">
        <v>3420</v>
      </c>
      <c r="BA3741" s="304">
        <v>-999</v>
      </c>
      <c r="BB3741" s="304">
        <v>-999</v>
      </c>
      <c r="BC3741" s="304">
        <v>1900</v>
      </c>
      <c r="BD3741" s="304"/>
      <c r="BE3741" s="304"/>
      <c r="BF3741" s="304"/>
      <c r="BG3741" s="304"/>
      <c r="BH3741" s="304"/>
      <c r="BI3741" s="304"/>
      <c r="BJ3741" s="304">
        <v>4</v>
      </c>
      <c r="BK3741" s="304" t="s">
        <v>4954</v>
      </c>
      <c r="BL3741" s="304">
        <v>3</v>
      </c>
    </row>
    <row r="3742" spans="1:64" ht="15" hidden="1" customHeight="1" x14ac:dyDescent="0.2">
      <c r="A3742" s="387" t="s">
        <v>5911</v>
      </c>
      <c r="B3742" s="304" t="s">
        <v>5965</v>
      </c>
      <c r="C3742" s="304">
        <v>100204</v>
      </c>
      <c r="D3742" s="349" t="s">
        <v>4811</v>
      </c>
      <c r="E3742" s="304">
        <v>24861</v>
      </c>
      <c r="F3742" s="304"/>
      <c r="G3742" s="324">
        <v>34.262</v>
      </c>
      <c r="H3742" s="324">
        <v>-118.669</v>
      </c>
      <c r="I3742" s="324" t="s">
        <v>232</v>
      </c>
      <c r="J3742" s="368">
        <f t="shared" si="896"/>
        <v>415.45241263941909</v>
      </c>
      <c r="K3742" s="331">
        <f t="shared" si="897"/>
        <v>0.32644141894067302</v>
      </c>
      <c r="L3742" s="304" t="str">
        <f t="shared" si="889"/>
        <v>C</v>
      </c>
      <c r="M3742" s="388" t="s">
        <v>6088</v>
      </c>
      <c r="N3742" s="304"/>
      <c r="O3742" s="304"/>
      <c r="P3742" s="304"/>
      <c r="Q3742" s="309"/>
      <c r="R3742" s="309"/>
      <c r="S3742" s="304"/>
      <c r="T3742" s="304"/>
      <c r="U3742" s="304"/>
      <c r="V3742" s="304"/>
      <c r="W3742" s="48" t="s">
        <v>4991</v>
      </c>
      <c r="X3742" s="304">
        <v>-999</v>
      </c>
      <c r="Y3742" s="366" t="str">
        <f t="shared" si="890"/>
        <v>-</v>
      </c>
      <c r="Z3742" s="304"/>
      <c r="AA3742" s="304"/>
      <c r="AB3742" s="304"/>
      <c r="AC3742" s="304"/>
      <c r="AD3742" s="366"/>
      <c r="AE3742" s="304"/>
      <c r="AF3742" s="331"/>
      <c r="AG3742" s="304"/>
      <c r="AH3742" s="410">
        <v>7.5911900000000004E-2</v>
      </c>
      <c r="AI3742" s="309">
        <v>0.233684</v>
      </c>
      <c r="AJ3742" s="410">
        <v>557</v>
      </c>
      <c r="AK3742" s="304">
        <f t="shared" si="886"/>
        <v>555</v>
      </c>
      <c r="AL3742" s="363">
        <v>0.43</v>
      </c>
      <c r="AM3742" s="389">
        <f t="shared" si="891"/>
        <v>353</v>
      </c>
      <c r="AN3742" s="363">
        <v>0.25</v>
      </c>
      <c r="AO3742" s="304"/>
      <c r="AP3742" s="304" t="s">
        <v>6113</v>
      </c>
      <c r="AQ3742" s="304"/>
      <c r="AR3742" s="304">
        <v>280</v>
      </c>
      <c r="AS3742" s="304"/>
      <c r="AT3742" s="309">
        <v>353</v>
      </c>
      <c r="AU3742" s="304"/>
      <c r="AV3742" s="304"/>
      <c r="AW3742" s="304"/>
      <c r="AX3742" s="304">
        <v>740</v>
      </c>
      <c r="AY3742" s="304">
        <v>-999</v>
      </c>
      <c r="AZ3742" s="304">
        <v>4340</v>
      </c>
      <c r="BA3742" s="304">
        <v>320</v>
      </c>
      <c r="BB3742" s="304">
        <v>-999</v>
      </c>
      <c r="BC3742" s="304">
        <v>320</v>
      </c>
      <c r="BD3742" s="304"/>
      <c r="BE3742" s="304"/>
      <c r="BF3742" s="304"/>
      <c r="BG3742" s="304"/>
      <c r="BH3742" s="304"/>
      <c r="BI3742" s="304"/>
      <c r="BJ3742" s="304">
        <v>3</v>
      </c>
      <c r="BK3742" s="304" t="s">
        <v>4954</v>
      </c>
      <c r="BL3742" s="304">
        <v>3</v>
      </c>
    </row>
    <row r="3743" spans="1:64" ht="15" hidden="1" customHeight="1" x14ac:dyDescent="0.2">
      <c r="A3743" s="387" t="s">
        <v>5911</v>
      </c>
      <c r="B3743" s="304" t="s">
        <v>5965</v>
      </c>
      <c r="C3743" s="304">
        <v>100205</v>
      </c>
      <c r="D3743" s="349" t="s">
        <v>5326</v>
      </c>
      <c r="E3743" s="304" t="s">
        <v>5327</v>
      </c>
      <c r="F3743" s="304"/>
      <c r="G3743" s="324">
        <v>34.560650000000003</v>
      </c>
      <c r="H3743" s="324">
        <v>-117.3296</v>
      </c>
      <c r="I3743" s="324" t="s">
        <v>4990</v>
      </c>
      <c r="J3743" s="368">
        <f>EXP(0.44*LN('V032'!AM3743)+0.33*LN('V032'!Y3743)+0.25*LN('V032'!AJ3743))</f>
        <v>470.85688735434627</v>
      </c>
      <c r="K3743" s="331">
        <f t="shared" ref="K3743:K3744" si="898">SQRT(0.44*AN3743^2+0.3*Z3743^2+0.25*AL3743^2)</f>
        <v>0.34889110048839023</v>
      </c>
      <c r="L3743" s="304" t="str">
        <f t="shared" si="889"/>
        <v>C</v>
      </c>
      <c r="M3743" s="388" t="s">
        <v>6095</v>
      </c>
      <c r="N3743" s="304"/>
      <c r="O3743" s="304"/>
      <c r="P3743" s="304"/>
      <c r="Q3743" s="309"/>
      <c r="R3743" s="309"/>
      <c r="S3743" s="304"/>
      <c r="T3743" s="304"/>
      <c r="U3743" s="304"/>
      <c r="V3743" s="304"/>
      <c r="W3743" s="48" t="s">
        <v>5943</v>
      </c>
      <c r="X3743" s="304" t="s">
        <v>232</v>
      </c>
      <c r="Y3743" s="366">
        <f t="shared" si="890"/>
        <v>506.6</v>
      </c>
      <c r="Z3743" s="304">
        <v>0.4</v>
      </c>
      <c r="AA3743" s="304"/>
      <c r="AB3743" s="304"/>
      <c r="AC3743" s="304"/>
      <c r="AD3743" s="366"/>
      <c r="AE3743" s="304"/>
      <c r="AF3743" s="331"/>
      <c r="AG3743" s="304"/>
      <c r="AH3743" s="366">
        <v>2.0325599999999999E-2</v>
      </c>
      <c r="AI3743" s="309">
        <v>0</v>
      </c>
      <c r="AJ3743" s="366">
        <v>369</v>
      </c>
      <c r="AK3743" s="304">
        <f t="shared" si="886"/>
        <v>425</v>
      </c>
      <c r="AL3743" s="363">
        <v>0.43</v>
      </c>
      <c r="AM3743" s="389">
        <f t="shared" si="891"/>
        <v>387</v>
      </c>
      <c r="AN3743" s="363">
        <v>0.25</v>
      </c>
      <c r="AO3743" s="304"/>
      <c r="AP3743" s="304" t="s">
        <v>1600</v>
      </c>
      <c r="AQ3743" s="304"/>
      <c r="AR3743" s="304">
        <v>387</v>
      </c>
      <c r="AS3743" s="304"/>
      <c r="AT3743" s="312"/>
      <c r="AU3743" s="304"/>
      <c r="AV3743" s="304"/>
      <c r="AW3743" s="304"/>
      <c r="AX3743" s="304">
        <v>60</v>
      </c>
      <c r="AY3743" s="304">
        <v>-999</v>
      </c>
      <c r="AZ3743" s="304">
        <v>200</v>
      </c>
      <c r="BA3743" s="304">
        <v>-999</v>
      </c>
      <c r="BB3743" s="304">
        <v>-999</v>
      </c>
      <c r="BC3743" s="304">
        <v>-999</v>
      </c>
      <c r="BD3743" s="304"/>
      <c r="BE3743" s="304"/>
      <c r="BF3743" s="304"/>
      <c r="BG3743" s="304"/>
      <c r="BH3743" s="304"/>
      <c r="BI3743" s="304"/>
      <c r="BJ3743" s="304">
        <v>4</v>
      </c>
      <c r="BK3743" s="304" t="s">
        <v>4954</v>
      </c>
      <c r="BL3743" s="304">
        <v>4</v>
      </c>
    </row>
    <row r="3744" spans="1:64" ht="15" hidden="1" customHeight="1" x14ac:dyDescent="0.2">
      <c r="A3744" s="387" t="s">
        <v>5911</v>
      </c>
      <c r="B3744" s="304" t="s">
        <v>5965</v>
      </c>
      <c r="C3744" s="304">
        <v>100206</v>
      </c>
      <c r="D3744" s="349" t="s">
        <v>5328</v>
      </c>
      <c r="E3744" s="304" t="s">
        <v>5329</v>
      </c>
      <c r="F3744" s="304"/>
      <c r="G3744" s="324">
        <v>32.841000000000001</v>
      </c>
      <c r="H3744" s="324">
        <v>-117.248</v>
      </c>
      <c r="I3744" s="324" t="s">
        <v>4990</v>
      </c>
      <c r="J3744" s="368">
        <f>EXP(0.44*LN('V032'!AM3744)+0.33*LN('V032'!Y3744)+0.25*LN('V032'!AJ3744))</f>
        <v>586.17310674587713</v>
      </c>
      <c r="K3744" s="331">
        <f t="shared" si="898"/>
        <v>0.37701591478344787</v>
      </c>
      <c r="L3744" s="304" t="str">
        <f t="shared" si="889"/>
        <v>C</v>
      </c>
      <c r="M3744" s="388" t="s">
        <v>6095</v>
      </c>
      <c r="N3744" s="304"/>
      <c r="O3744" s="304"/>
      <c r="P3744" s="304"/>
      <c r="Q3744" s="309"/>
      <c r="R3744" s="309"/>
      <c r="S3744" s="304"/>
      <c r="T3744" s="304"/>
      <c r="U3744" s="304"/>
      <c r="V3744" s="304"/>
      <c r="W3744" s="48" t="s">
        <v>5943</v>
      </c>
      <c r="X3744" s="304" t="s">
        <v>232</v>
      </c>
      <c r="Y3744" s="366">
        <f t="shared" si="890"/>
        <v>506.6</v>
      </c>
      <c r="Z3744" s="304">
        <v>0.4</v>
      </c>
      <c r="AA3744" s="304"/>
      <c r="AB3744" s="304"/>
      <c r="AC3744" s="304"/>
      <c r="AD3744" s="366"/>
      <c r="AE3744" s="304"/>
      <c r="AF3744" s="331"/>
      <c r="AG3744" s="304"/>
      <c r="AH3744" s="410">
        <v>6.7521800000000007E-2</v>
      </c>
      <c r="AI3744" s="309">
        <v>0</v>
      </c>
      <c r="AJ3744" s="410">
        <v>536</v>
      </c>
      <c r="AK3744" s="304">
        <f t="shared" si="886"/>
        <v>555</v>
      </c>
      <c r="AL3744" s="363">
        <v>0.43</v>
      </c>
      <c r="AM3744" s="389">
        <f t="shared" si="891"/>
        <v>515</v>
      </c>
      <c r="AN3744" s="304">
        <v>0.33</v>
      </c>
      <c r="AO3744" s="304"/>
      <c r="AP3744" s="304" t="s">
        <v>1710</v>
      </c>
      <c r="AQ3744" s="304"/>
      <c r="AR3744" s="304">
        <v>515</v>
      </c>
      <c r="AS3744" s="304"/>
      <c r="AT3744" s="312"/>
      <c r="AU3744" s="304"/>
      <c r="AV3744" s="304"/>
      <c r="AW3744" s="304"/>
      <c r="AX3744" s="304">
        <v>40</v>
      </c>
      <c r="AY3744" s="304">
        <v>-999</v>
      </c>
      <c r="AZ3744" s="304">
        <v>240</v>
      </c>
      <c r="BA3744" s="304">
        <v>-999</v>
      </c>
      <c r="BB3744" s="304">
        <v>-999</v>
      </c>
      <c r="BC3744" s="304">
        <v>-999</v>
      </c>
      <c r="BD3744" s="304"/>
      <c r="BE3744" s="304"/>
      <c r="BF3744" s="304"/>
      <c r="BG3744" s="304"/>
      <c r="BH3744" s="304"/>
      <c r="BI3744" s="304"/>
      <c r="BJ3744" s="304">
        <v>4</v>
      </c>
      <c r="BK3744" s="304" t="s">
        <v>4954</v>
      </c>
      <c r="BL3744" s="304">
        <v>4</v>
      </c>
    </row>
    <row r="3745" spans="1:64" ht="15" hidden="1" customHeight="1" x14ac:dyDescent="0.2">
      <c r="A3745" s="387" t="s">
        <v>5911</v>
      </c>
      <c r="B3745" s="304" t="s">
        <v>5965</v>
      </c>
      <c r="C3745" s="304">
        <v>100207</v>
      </c>
      <c r="D3745" s="349" t="s">
        <v>5330</v>
      </c>
      <c r="E3745" s="304" t="s">
        <v>5331</v>
      </c>
      <c r="F3745" s="304"/>
      <c r="G3745" s="324">
        <v>37.873519999999999</v>
      </c>
      <c r="H3745" s="324">
        <v>-122.26099000000001</v>
      </c>
      <c r="I3745" s="324" t="s">
        <v>205</v>
      </c>
      <c r="J3745" s="368">
        <f t="shared" ref="J3745:J3746" si="899">EXP(0.64*LN(AM3745)+0.36*LN(AK3745))</f>
        <v>440.63652290033957</v>
      </c>
      <c r="K3745" s="331">
        <f t="shared" ref="K3745:K3746" si="900">SQRT(0.64*AN3745^2+0.36*AL3745^2)</f>
        <v>0.32644141894067302</v>
      </c>
      <c r="L3745" s="304" t="str">
        <f t="shared" si="889"/>
        <v>C</v>
      </c>
      <c r="M3745" s="388" t="s">
        <v>6088</v>
      </c>
      <c r="N3745" s="304"/>
      <c r="O3745" s="304"/>
      <c r="P3745" s="304"/>
      <c r="Q3745" s="309"/>
      <c r="R3745" s="309"/>
      <c r="S3745" s="304"/>
      <c r="T3745" s="304"/>
      <c r="U3745" s="304"/>
      <c r="V3745" s="304"/>
      <c r="W3745" s="390" t="s">
        <v>1708</v>
      </c>
      <c r="X3745" s="304">
        <v>-999</v>
      </c>
      <c r="Y3745" s="366" t="str">
        <f t="shared" si="890"/>
        <v>-</v>
      </c>
      <c r="Z3745" s="304"/>
      <c r="AA3745" s="304"/>
      <c r="AB3745" s="304"/>
      <c r="AC3745" s="304"/>
      <c r="AD3745" s="366"/>
      <c r="AE3745" s="304"/>
      <c r="AF3745" s="331"/>
      <c r="AG3745" s="304"/>
      <c r="AH3745" s="410">
        <v>5.2306100000000001E-2</v>
      </c>
      <c r="AI3745" s="309">
        <v>0</v>
      </c>
      <c r="AJ3745" s="410">
        <v>496</v>
      </c>
      <c r="AK3745" s="304">
        <f t="shared" si="886"/>
        <v>555</v>
      </c>
      <c r="AL3745" s="363">
        <v>0.43</v>
      </c>
      <c r="AM3745" s="389">
        <f t="shared" si="891"/>
        <v>387</v>
      </c>
      <c r="AN3745" s="363">
        <v>0.25</v>
      </c>
      <c r="AO3745" s="304"/>
      <c r="AP3745" s="304" t="s">
        <v>1600</v>
      </c>
      <c r="AQ3745" s="304"/>
      <c r="AR3745" s="304">
        <v>387</v>
      </c>
      <c r="AS3745" s="304"/>
      <c r="AT3745" s="312"/>
      <c r="AU3745" s="304"/>
      <c r="AV3745" s="304"/>
      <c r="AW3745" s="304"/>
      <c r="AX3745" s="304">
        <v>80.8</v>
      </c>
      <c r="AY3745" s="304">
        <v>301.3</v>
      </c>
      <c r="AZ3745" s="304">
        <v>903.8</v>
      </c>
      <c r="BA3745" s="304">
        <v>80.8</v>
      </c>
      <c r="BB3745" s="304">
        <v>301.3</v>
      </c>
      <c r="BC3745" s="304">
        <v>903.8</v>
      </c>
      <c r="BD3745" s="304"/>
      <c r="BE3745" s="304"/>
      <c r="BF3745" s="304"/>
      <c r="BG3745" s="304"/>
      <c r="BH3745" s="304"/>
      <c r="BI3745" s="304"/>
      <c r="BJ3745" s="304">
        <v>1</v>
      </c>
      <c r="BK3745" s="304">
        <v>1</v>
      </c>
      <c r="BL3745" s="304">
        <v>1</v>
      </c>
    </row>
    <row r="3746" spans="1:64" ht="15" hidden="1" customHeight="1" x14ac:dyDescent="0.2">
      <c r="A3746" s="387" t="s">
        <v>5911</v>
      </c>
      <c r="B3746" s="304" t="s">
        <v>5965</v>
      </c>
      <c r="C3746" s="304">
        <v>100208</v>
      </c>
      <c r="D3746" s="349" t="s">
        <v>5332</v>
      </c>
      <c r="E3746" s="304" t="s">
        <v>5333</v>
      </c>
      <c r="F3746" s="304"/>
      <c r="G3746" s="324">
        <v>40.6599</v>
      </c>
      <c r="H3746" s="324">
        <v>-123.21966</v>
      </c>
      <c r="I3746" s="324" t="s">
        <v>5908</v>
      </c>
      <c r="J3746" s="368">
        <f t="shared" si="899"/>
        <v>752.29801492247032</v>
      </c>
      <c r="K3746" s="331">
        <f t="shared" si="900"/>
        <v>0.41105230810688803</v>
      </c>
      <c r="L3746" s="304" t="str">
        <f t="shared" si="889"/>
        <v>C</v>
      </c>
      <c r="M3746" s="388" t="s">
        <v>6088</v>
      </c>
      <c r="N3746" s="304"/>
      <c r="O3746" s="304"/>
      <c r="P3746" s="304"/>
      <c r="Q3746" s="309"/>
      <c r="R3746" s="309"/>
      <c r="S3746" s="304"/>
      <c r="T3746" s="304"/>
      <c r="U3746" s="304"/>
      <c r="V3746" s="304"/>
      <c r="W3746" s="48" t="s">
        <v>5910</v>
      </c>
      <c r="X3746" s="304">
        <v>-999</v>
      </c>
      <c r="Y3746" s="366" t="str">
        <f t="shared" si="890"/>
        <v>-</v>
      </c>
      <c r="Z3746" s="304"/>
      <c r="AA3746" s="304"/>
      <c r="AB3746" s="304"/>
      <c r="AC3746" s="304"/>
      <c r="AD3746" s="366"/>
      <c r="AE3746" s="304"/>
      <c r="AF3746" s="331"/>
      <c r="AG3746" s="304"/>
      <c r="AH3746" s="410">
        <v>0.113733</v>
      </c>
      <c r="AI3746" s="309">
        <v>0</v>
      </c>
      <c r="AJ3746" s="410">
        <v>760</v>
      </c>
      <c r="AK3746" s="304">
        <f t="shared" si="886"/>
        <v>760</v>
      </c>
      <c r="AL3746" s="363">
        <v>0.43</v>
      </c>
      <c r="AM3746" s="389">
        <f t="shared" si="891"/>
        <v>748</v>
      </c>
      <c r="AN3746" s="304">
        <v>0.4</v>
      </c>
      <c r="AO3746" s="304"/>
      <c r="AP3746" s="304" t="s">
        <v>6112</v>
      </c>
      <c r="AQ3746" s="304"/>
      <c r="AR3746" s="304">
        <v>748</v>
      </c>
      <c r="AS3746" s="304"/>
      <c r="AT3746" s="312"/>
      <c r="AU3746" s="304"/>
      <c r="AV3746" s="304"/>
      <c r="AW3746" s="304"/>
      <c r="AX3746" s="304">
        <v>-999</v>
      </c>
      <c r="AY3746" s="304">
        <v>-999</v>
      </c>
      <c r="AZ3746" s="304">
        <v>-999</v>
      </c>
      <c r="BA3746" s="304">
        <v>-999</v>
      </c>
      <c r="BB3746" s="304">
        <v>-999</v>
      </c>
      <c r="BC3746" s="304">
        <v>-999</v>
      </c>
      <c r="BD3746" s="304"/>
      <c r="BE3746" s="304"/>
      <c r="BF3746" s="304"/>
      <c r="BG3746" s="304"/>
      <c r="BH3746" s="304"/>
      <c r="BI3746" s="304"/>
      <c r="BJ3746" s="304" t="s">
        <v>4954</v>
      </c>
      <c r="BK3746" s="304" t="s">
        <v>4954</v>
      </c>
      <c r="BL3746" s="304" t="s">
        <v>4954</v>
      </c>
    </row>
    <row r="3747" spans="1:64" ht="15" hidden="1" customHeight="1" x14ac:dyDescent="0.2">
      <c r="A3747" s="387" t="s">
        <v>5911</v>
      </c>
      <c r="B3747" s="304" t="s">
        <v>5965</v>
      </c>
      <c r="C3747" s="304">
        <v>100209</v>
      </c>
      <c r="D3747" s="349" t="s">
        <v>5334</v>
      </c>
      <c r="E3747" s="304" t="s">
        <v>5335</v>
      </c>
      <c r="F3747" s="304"/>
      <c r="G3747" s="324">
        <v>37.644399999999997</v>
      </c>
      <c r="H3747" s="324">
        <v>-118.89682999999999</v>
      </c>
      <c r="I3747" s="324" t="s">
        <v>5908</v>
      </c>
      <c r="J3747" s="368">
        <f>EXP(0.44*LN('V032'!AM3747)+0.33*LN('V032'!Y3747)+0.25*LN('V032'!AJ3747))</f>
        <v>619.86377436266309</v>
      </c>
      <c r="K3747" s="331">
        <f>SQRT(0.44*AN3747^2+0.3*Z3747^2+0.25*AL3747^2)</f>
        <v>0.37701591478344787</v>
      </c>
      <c r="L3747" s="304" t="str">
        <f t="shared" si="889"/>
        <v>C</v>
      </c>
      <c r="M3747" s="388" t="s">
        <v>6095</v>
      </c>
      <c r="N3747" s="304"/>
      <c r="O3747" s="304"/>
      <c r="P3747" s="304"/>
      <c r="Q3747" s="309"/>
      <c r="R3747" s="309"/>
      <c r="S3747" s="304"/>
      <c r="T3747" s="304"/>
      <c r="U3747" s="304"/>
      <c r="V3747" s="304"/>
      <c r="W3747" s="48" t="s">
        <v>6085</v>
      </c>
      <c r="X3747" s="304" t="s">
        <v>232</v>
      </c>
      <c r="Y3747" s="366">
        <f t="shared" si="890"/>
        <v>506.6</v>
      </c>
      <c r="Z3747" s="304">
        <v>0.4</v>
      </c>
      <c r="AA3747" s="304"/>
      <c r="AB3747" s="304"/>
      <c r="AC3747" s="304"/>
      <c r="AD3747" s="366"/>
      <c r="AE3747" s="304"/>
      <c r="AF3747" s="331"/>
      <c r="AG3747" s="304"/>
      <c r="AH3747" s="410">
        <v>5.3364300000000003E-2</v>
      </c>
      <c r="AI3747" s="309">
        <v>0</v>
      </c>
      <c r="AJ3747" s="410">
        <v>499</v>
      </c>
      <c r="AK3747" s="304">
        <f t="shared" si="886"/>
        <v>555</v>
      </c>
      <c r="AL3747" s="363">
        <v>0.43</v>
      </c>
      <c r="AM3747" s="389">
        <f t="shared" si="891"/>
        <v>609</v>
      </c>
      <c r="AN3747" s="304">
        <v>0.33</v>
      </c>
      <c r="AO3747" s="304"/>
      <c r="AP3747" s="304" t="s">
        <v>6122</v>
      </c>
      <c r="AQ3747" s="304"/>
      <c r="AR3747" s="304">
        <v>609</v>
      </c>
      <c r="AS3747" s="304"/>
      <c r="AT3747" s="312"/>
      <c r="AU3747" s="304"/>
      <c r="AV3747" s="304"/>
      <c r="AW3747" s="304"/>
      <c r="AX3747" s="304">
        <v>-999</v>
      </c>
      <c r="AY3747" s="304">
        <v>-999</v>
      </c>
      <c r="AZ3747" s="304">
        <v>-999</v>
      </c>
      <c r="BA3747" s="304">
        <v>-999</v>
      </c>
      <c r="BB3747" s="304">
        <v>-999</v>
      </c>
      <c r="BC3747" s="304">
        <v>-999</v>
      </c>
      <c r="BD3747" s="304"/>
      <c r="BE3747" s="304"/>
      <c r="BF3747" s="304"/>
      <c r="BG3747" s="304"/>
      <c r="BH3747" s="304"/>
      <c r="BI3747" s="304"/>
      <c r="BJ3747" s="304" t="s">
        <v>4954</v>
      </c>
      <c r="BK3747" s="304" t="s">
        <v>4954</v>
      </c>
      <c r="BL3747" s="304" t="s">
        <v>4954</v>
      </c>
    </row>
    <row r="3748" spans="1:64" ht="15" hidden="1" customHeight="1" x14ac:dyDescent="0.2">
      <c r="A3748" s="387" t="s">
        <v>5911</v>
      </c>
      <c r="B3748" s="304" t="s">
        <v>5965</v>
      </c>
      <c r="C3748" s="304">
        <v>100210</v>
      </c>
      <c r="D3748" s="349" t="s">
        <v>5336</v>
      </c>
      <c r="E3748" s="304" t="s">
        <v>5337</v>
      </c>
      <c r="F3748" s="304"/>
      <c r="G3748" s="324">
        <v>38.878740000000001</v>
      </c>
      <c r="H3748" s="324">
        <v>-122.44277</v>
      </c>
      <c r="I3748" s="324" t="s">
        <v>223</v>
      </c>
      <c r="J3748" s="368">
        <f>EXP(0.64*LN(AM3748)+0.36*LN(AK3748))</f>
        <v>610.69575263851289</v>
      </c>
      <c r="K3748" s="331">
        <f>SQRT(0.64*AN3748^2+0.36*AL3748^2)</f>
        <v>0.41105230810688803</v>
      </c>
      <c r="L3748" s="304" t="str">
        <f t="shared" si="889"/>
        <v>C</v>
      </c>
      <c r="M3748" s="388" t="s">
        <v>6088</v>
      </c>
      <c r="N3748" s="304"/>
      <c r="O3748" s="304"/>
      <c r="P3748" s="304"/>
      <c r="Q3748" s="309"/>
      <c r="R3748" s="309"/>
      <c r="S3748" s="304"/>
      <c r="T3748" s="304"/>
      <c r="U3748" s="304"/>
      <c r="V3748" s="304"/>
      <c r="W3748" s="390" t="s">
        <v>6033</v>
      </c>
      <c r="X3748" s="304">
        <v>-999</v>
      </c>
      <c r="Y3748" s="366" t="str">
        <f t="shared" si="890"/>
        <v>-</v>
      </c>
      <c r="Z3748" s="304"/>
      <c r="AA3748" s="304"/>
      <c r="AB3748" s="304"/>
      <c r="AC3748" s="304"/>
      <c r="AD3748" s="366"/>
      <c r="AE3748" s="304"/>
      <c r="AF3748" s="331"/>
      <c r="AG3748" s="304"/>
      <c r="AH3748" s="410">
        <v>8.7404800000000005E-2</v>
      </c>
      <c r="AI3748" s="309">
        <v>0</v>
      </c>
      <c r="AJ3748" s="410">
        <v>760</v>
      </c>
      <c r="AK3748" s="304">
        <f t="shared" si="886"/>
        <v>760</v>
      </c>
      <c r="AL3748" s="363">
        <v>0.43</v>
      </c>
      <c r="AM3748" s="389">
        <f t="shared" si="891"/>
        <v>540</v>
      </c>
      <c r="AN3748" s="304">
        <v>0.4</v>
      </c>
      <c r="AO3748" s="304"/>
      <c r="AP3748" s="304" t="s">
        <v>2428</v>
      </c>
      <c r="AQ3748" s="304"/>
      <c r="AR3748" s="304">
        <v>540</v>
      </c>
      <c r="AS3748" s="304"/>
      <c r="AT3748" s="312"/>
      <c r="AU3748" s="304"/>
      <c r="AV3748" s="304"/>
      <c r="AW3748" s="304"/>
      <c r="AX3748" s="304">
        <v>314.89999999999998</v>
      </c>
      <c r="AY3748" s="304">
        <v>742.3</v>
      </c>
      <c r="AZ3748" s="304">
        <v>1319.7</v>
      </c>
      <c r="BA3748" s="304">
        <v>314.89999999999998</v>
      </c>
      <c r="BB3748" s="304">
        <v>742.3</v>
      </c>
      <c r="BC3748" s="304">
        <v>1319.7</v>
      </c>
      <c r="BD3748" s="304"/>
      <c r="BE3748" s="304"/>
      <c r="BF3748" s="304"/>
      <c r="BG3748" s="304"/>
      <c r="BH3748" s="304"/>
      <c r="BI3748" s="304"/>
      <c r="BJ3748" s="304">
        <v>1</v>
      </c>
      <c r="BK3748" s="304">
        <v>1</v>
      </c>
      <c r="BL3748" s="304">
        <v>1</v>
      </c>
    </row>
    <row r="3749" spans="1:64" ht="15" hidden="1" customHeight="1" x14ac:dyDescent="0.2">
      <c r="A3749" s="387" t="s">
        <v>5911</v>
      </c>
      <c r="B3749" s="304" t="s">
        <v>5965</v>
      </c>
      <c r="C3749" s="304">
        <v>100211</v>
      </c>
      <c r="D3749" s="349" t="s">
        <v>5338</v>
      </c>
      <c r="E3749" s="304">
        <v>2008</v>
      </c>
      <c r="F3749" s="304"/>
      <c r="G3749" s="324">
        <v>39.516269999999999</v>
      </c>
      <c r="H3749" s="324">
        <v>-119.79895</v>
      </c>
      <c r="I3749" s="324" t="s">
        <v>232</v>
      </c>
      <c r="J3749" s="368">
        <f>AK3749</f>
        <v>270</v>
      </c>
      <c r="K3749" s="331">
        <f>AL3749</f>
        <v>0.43</v>
      </c>
      <c r="L3749" s="304" t="str">
        <f t="shared" si="889"/>
        <v>D</v>
      </c>
      <c r="M3749" s="388" t="s">
        <v>4943</v>
      </c>
      <c r="N3749" s="304"/>
      <c r="O3749" s="304"/>
      <c r="P3749" s="304"/>
      <c r="Q3749" s="309"/>
      <c r="R3749" s="309"/>
      <c r="S3749" s="304"/>
      <c r="T3749" s="304"/>
      <c r="U3749" s="304"/>
      <c r="V3749" s="304"/>
      <c r="W3749" s="48" t="s">
        <v>4991</v>
      </c>
      <c r="X3749" s="304">
        <v>-999</v>
      </c>
      <c r="Y3749" s="366" t="str">
        <f t="shared" si="890"/>
        <v>-</v>
      </c>
      <c r="Z3749" s="304"/>
      <c r="AA3749" s="304"/>
      <c r="AB3749" s="304"/>
      <c r="AC3749" s="304"/>
      <c r="AD3749" s="366"/>
      <c r="AE3749" s="304"/>
      <c r="AF3749" s="331"/>
      <c r="AG3749" s="304"/>
      <c r="AH3749" s="410">
        <v>8.2098799999999993E-3</v>
      </c>
      <c r="AI3749" s="385">
        <v>1.0000000000000001E-5</v>
      </c>
      <c r="AJ3749" s="410">
        <v>283</v>
      </c>
      <c r="AK3749" s="304">
        <f t="shared" si="886"/>
        <v>270</v>
      </c>
      <c r="AL3749" s="363">
        <v>0.43</v>
      </c>
      <c r="AM3749" s="389" t="str">
        <f t="shared" si="891"/>
        <v/>
      </c>
      <c r="AN3749" s="304"/>
      <c r="AO3749" s="304"/>
      <c r="AP3749" s="304"/>
      <c r="AQ3749" s="304"/>
      <c r="AR3749" s="304"/>
      <c r="AS3749" s="304"/>
      <c r="AT3749" s="304"/>
      <c r="AU3749" s="304"/>
      <c r="AV3749" s="304"/>
      <c r="AW3749" s="304"/>
      <c r="AX3749" s="304">
        <v>-999</v>
      </c>
      <c r="AY3749" s="304">
        <v>-999</v>
      </c>
      <c r="AZ3749" s="304">
        <v>-999</v>
      </c>
      <c r="BA3749" s="304">
        <v>-999</v>
      </c>
      <c r="BB3749" s="304">
        <v>-999</v>
      </c>
      <c r="BC3749" s="304">
        <v>-999</v>
      </c>
      <c r="BD3749" s="304"/>
      <c r="BE3749" s="304"/>
      <c r="BF3749" s="304"/>
      <c r="BG3749" s="304"/>
      <c r="BH3749" s="304"/>
      <c r="BI3749" s="304"/>
      <c r="BJ3749" s="304" t="s">
        <v>4954</v>
      </c>
      <c r="BK3749" s="304" t="s">
        <v>4954</v>
      </c>
      <c r="BL3749" s="304" t="s">
        <v>4954</v>
      </c>
    </row>
    <row r="3750" spans="1:64" ht="15" hidden="1" customHeight="1" x14ac:dyDescent="0.2">
      <c r="A3750" s="387" t="s">
        <v>5911</v>
      </c>
      <c r="B3750" s="304" t="s">
        <v>5965</v>
      </c>
      <c r="C3750" s="304">
        <v>100212</v>
      </c>
      <c r="D3750" s="349" t="s">
        <v>4819</v>
      </c>
      <c r="E3750" s="304">
        <v>44015</v>
      </c>
      <c r="F3750" s="304"/>
      <c r="G3750" s="324">
        <v>36.600999999999999</v>
      </c>
      <c r="H3750" s="324">
        <v>-118.06</v>
      </c>
      <c r="I3750" s="324" t="s">
        <v>232</v>
      </c>
      <c r="J3750" s="368">
        <f>EXP(0.64*LN(AM3750)+0.36*LN(AK3750))</f>
        <v>320.52858516844788</v>
      </c>
      <c r="K3750" s="331">
        <f>SQRT(0.64*AN3750^2+0.36*AL3750^2)</f>
        <v>0.32644141894067302</v>
      </c>
      <c r="L3750" s="304" t="str">
        <f t="shared" si="889"/>
        <v>D</v>
      </c>
      <c r="M3750" s="388" t="s">
        <v>6088</v>
      </c>
      <c r="N3750" s="304"/>
      <c r="O3750" s="304"/>
      <c r="P3750" s="304"/>
      <c r="Q3750" s="309"/>
      <c r="R3750" s="309"/>
      <c r="S3750" s="304"/>
      <c r="T3750" s="304"/>
      <c r="U3750" s="304"/>
      <c r="V3750" s="304"/>
      <c r="W3750" s="48" t="s">
        <v>4991</v>
      </c>
      <c r="X3750" s="304">
        <v>-999</v>
      </c>
      <c r="Y3750" s="366" t="str">
        <f t="shared" si="890"/>
        <v>-</v>
      </c>
      <c r="Z3750" s="304"/>
      <c r="AA3750" s="304"/>
      <c r="AB3750" s="304"/>
      <c r="AC3750" s="304"/>
      <c r="AD3750" s="366"/>
      <c r="AE3750" s="304"/>
      <c r="AF3750" s="331"/>
      <c r="AG3750" s="304"/>
      <c r="AH3750" s="410">
        <v>1.45956E-2</v>
      </c>
      <c r="AI3750" s="309">
        <v>3.0554700000000001E-2</v>
      </c>
      <c r="AJ3750" s="410">
        <v>334</v>
      </c>
      <c r="AK3750" s="304">
        <f t="shared" si="886"/>
        <v>270</v>
      </c>
      <c r="AL3750" s="363">
        <v>0.43</v>
      </c>
      <c r="AM3750" s="389">
        <f t="shared" si="891"/>
        <v>353</v>
      </c>
      <c r="AN3750" s="363">
        <v>0.25</v>
      </c>
      <c r="AO3750" s="304"/>
      <c r="AP3750" s="304" t="s">
        <v>6113</v>
      </c>
      <c r="AQ3750" s="304"/>
      <c r="AR3750" s="304">
        <v>280</v>
      </c>
      <c r="AS3750" s="304"/>
      <c r="AT3750" s="309">
        <v>353</v>
      </c>
      <c r="AU3750" s="304"/>
      <c r="AV3750" s="304"/>
      <c r="AW3750" s="304"/>
      <c r="AX3750" s="304">
        <v>-999</v>
      </c>
      <c r="AY3750" s="304">
        <v>-999</v>
      </c>
      <c r="AZ3750" s="304">
        <v>-999</v>
      </c>
      <c r="BA3750" s="304">
        <v>-999</v>
      </c>
      <c r="BB3750" s="304">
        <v>-999</v>
      </c>
      <c r="BC3750" s="304">
        <v>-999</v>
      </c>
      <c r="BD3750" s="304"/>
      <c r="BE3750" s="304"/>
      <c r="BF3750" s="304"/>
      <c r="BG3750" s="304"/>
      <c r="BH3750" s="304"/>
      <c r="BI3750" s="304"/>
      <c r="BJ3750" s="304" t="s">
        <v>4954</v>
      </c>
      <c r="BK3750" s="304" t="s">
        <v>4954</v>
      </c>
      <c r="BL3750" s="304" t="s">
        <v>4954</v>
      </c>
    </row>
    <row r="3751" spans="1:64" ht="15" hidden="1" customHeight="1" x14ac:dyDescent="0.2">
      <c r="A3751" s="387" t="s">
        <v>5911</v>
      </c>
      <c r="B3751" s="304" t="s">
        <v>5965</v>
      </c>
      <c r="C3751" s="304">
        <v>100213</v>
      </c>
      <c r="D3751" s="349" t="s">
        <v>5339</v>
      </c>
      <c r="E3751" s="304" t="s">
        <v>5340</v>
      </c>
      <c r="F3751" s="304"/>
      <c r="G3751" s="324">
        <v>35.269300000000001</v>
      </c>
      <c r="H3751" s="324">
        <v>-116.0703</v>
      </c>
      <c r="I3751" s="324" t="s">
        <v>212</v>
      </c>
      <c r="J3751" s="368">
        <f>EXP(0.44*LN('V032'!AM3751)+0.33*LN('V032'!Y3751)+0.25*LN('V032'!AJ3751))</f>
        <v>427.57852577538915</v>
      </c>
      <c r="K3751" s="331">
        <f t="shared" ref="K3751:K3752" si="901">SQRT(0.44*AN3751^2+0.3*Z3751^2+0.25*AL3751^2)</f>
        <v>0.34889110048839023</v>
      </c>
      <c r="L3751" s="304" t="str">
        <f t="shared" si="889"/>
        <v>C</v>
      </c>
      <c r="M3751" s="388" t="s">
        <v>6095</v>
      </c>
      <c r="N3751" s="304"/>
      <c r="O3751" s="304"/>
      <c r="P3751" s="304"/>
      <c r="Q3751" s="309"/>
      <c r="R3751" s="309"/>
      <c r="S3751" s="304"/>
      <c r="T3751" s="304"/>
      <c r="U3751" s="304"/>
      <c r="V3751" s="304"/>
      <c r="W3751" s="391" t="s">
        <v>900</v>
      </c>
      <c r="X3751" s="304" t="s">
        <v>232</v>
      </c>
      <c r="Y3751" s="366">
        <f t="shared" si="890"/>
        <v>506.6</v>
      </c>
      <c r="Z3751" s="304">
        <v>0.4</v>
      </c>
      <c r="AA3751" s="304"/>
      <c r="AB3751" s="304"/>
      <c r="AC3751" s="304"/>
      <c r="AD3751" s="366"/>
      <c r="AE3751" s="304"/>
      <c r="AF3751" s="331"/>
      <c r="AG3751" s="304"/>
      <c r="AH3751" s="410">
        <v>9.4906000000000001E-3</v>
      </c>
      <c r="AI3751" s="309">
        <v>3.4160799999999998E-2</v>
      </c>
      <c r="AJ3751" s="410">
        <v>295</v>
      </c>
      <c r="AK3751" s="304">
        <f t="shared" si="886"/>
        <v>270</v>
      </c>
      <c r="AL3751" s="363">
        <v>0.43</v>
      </c>
      <c r="AM3751" s="389">
        <f t="shared" si="891"/>
        <v>353</v>
      </c>
      <c r="AN3751" s="363">
        <v>0.25</v>
      </c>
      <c r="AO3751" s="304"/>
      <c r="AP3751" s="304" t="s">
        <v>6113</v>
      </c>
      <c r="AQ3751" s="304"/>
      <c r="AR3751" s="304">
        <v>280</v>
      </c>
      <c r="AS3751" s="304"/>
      <c r="AT3751" s="309">
        <v>353</v>
      </c>
      <c r="AU3751" s="304"/>
      <c r="AV3751" s="304"/>
      <c r="AW3751" s="304"/>
      <c r="AX3751" s="304">
        <v>60</v>
      </c>
      <c r="AY3751" s="304">
        <v>-999</v>
      </c>
      <c r="AZ3751" s="304">
        <v>240</v>
      </c>
      <c r="BA3751" s="304">
        <v>-999</v>
      </c>
      <c r="BB3751" s="304">
        <v>-999</v>
      </c>
      <c r="BC3751" s="304">
        <v>-999</v>
      </c>
      <c r="BD3751" s="304"/>
      <c r="BE3751" s="304"/>
      <c r="BF3751" s="304"/>
      <c r="BG3751" s="304"/>
      <c r="BH3751" s="304"/>
      <c r="BI3751" s="304"/>
      <c r="BJ3751" s="304">
        <v>4</v>
      </c>
      <c r="BK3751" s="304" t="s">
        <v>4954</v>
      </c>
      <c r="BL3751" s="304">
        <v>4</v>
      </c>
    </row>
    <row r="3752" spans="1:64" ht="15" hidden="1" customHeight="1" x14ac:dyDescent="0.2">
      <c r="A3752" s="387" t="s">
        <v>5911</v>
      </c>
      <c r="B3752" s="304" t="s">
        <v>5965</v>
      </c>
      <c r="C3752" s="304">
        <v>100214</v>
      </c>
      <c r="D3752" s="349" t="s">
        <v>5341</v>
      </c>
      <c r="E3752" s="304" t="s">
        <v>5342</v>
      </c>
      <c r="F3752" s="304"/>
      <c r="G3752" s="324">
        <v>33.012129999999999</v>
      </c>
      <c r="H3752" s="324">
        <v>-115.21987</v>
      </c>
      <c r="I3752" s="324" t="s">
        <v>4990</v>
      </c>
      <c r="J3752" s="368">
        <f>EXP(0.44*LN('V032'!AM3752)+0.33*LN('V032'!Y3752)+0.25*LN('V032'!AJ3752))</f>
        <v>321.140500522445</v>
      </c>
      <c r="K3752" s="331">
        <f t="shared" si="901"/>
        <v>0.29240383034426898</v>
      </c>
      <c r="L3752" s="304" t="str">
        <f t="shared" si="889"/>
        <v>D</v>
      </c>
      <c r="M3752" s="388" t="s">
        <v>6095</v>
      </c>
      <c r="N3752" s="304"/>
      <c r="O3752" s="304"/>
      <c r="P3752" s="304"/>
      <c r="Q3752" s="309"/>
      <c r="R3752" s="309"/>
      <c r="S3752" s="304"/>
      <c r="T3752" s="304"/>
      <c r="U3752" s="304"/>
      <c r="V3752" s="304"/>
      <c r="W3752" s="390" t="s">
        <v>5943</v>
      </c>
      <c r="X3752" s="304" t="s">
        <v>232</v>
      </c>
      <c r="Y3752" s="366">
        <f t="shared" si="890"/>
        <v>506.6</v>
      </c>
      <c r="Z3752" s="304">
        <v>0.4</v>
      </c>
      <c r="AA3752" s="304"/>
      <c r="AB3752" s="304"/>
      <c r="AC3752" s="304"/>
      <c r="AD3752" s="366"/>
      <c r="AE3752" s="304"/>
      <c r="AF3752" s="331"/>
      <c r="AG3752" s="304"/>
      <c r="AH3752" s="410">
        <v>1.2550599999999999E-3</v>
      </c>
      <c r="AI3752" s="309">
        <v>4.2342500000000002E-3</v>
      </c>
      <c r="AJ3752" s="410">
        <v>198</v>
      </c>
      <c r="AK3752" s="304">
        <f t="shared" si="886"/>
        <v>210</v>
      </c>
      <c r="AL3752" s="304">
        <v>0.2</v>
      </c>
      <c r="AM3752" s="389">
        <f t="shared" si="891"/>
        <v>231</v>
      </c>
      <c r="AN3752" s="363">
        <v>0.25</v>
      </c>
      <c r="AO3752" s="304"/>
      <c r="AP3752" s="304" t="s">
        <v>4984</v>
      </c>
      <c r="AQ3752" s="304"/>
      <c r="AR3752" s="304">
        <v>209</v>
      </c>
      <c r="AS3752" s="304"/>
      <c r="AT3752" s="309">
        <v>231</v>
      </c>
      <c r="AU3752" s="304"/>
      <c r="AV3752" s="304"/>
      <c r="AW3752" s="304"/>
      <c r="AX3752" s="304">
        <v>880</v>
      </c>
      <c r="AY3752" s="304">
        <v>-999</v>
      </c>
      <c r="AZ3752" s="304">
        <v>1980</v>
      </c>
      <c r="BA3752" s="304">
        <v>800</v>
      </c>
      <c r="BB3752" s="304">
        <v>-999</v>
      </c>
      <c r="BC3752" s="304">
        <v>1840</v>
      </c>
      <c r="BD3752" s="304"/>
      <c r="BE3752" s="304"/>
      <c r="BF3752" s="304"/>
      <c r="BG3752" s="304"/>
      <c r="BH3752" s="304"/>
      <c r="BI3752" s="304"/>
      <c r="BJ3752" s="304">
        <v>3</v>
      </c>
      <c r="BK3752" s="304" t="s">
        <v>4954</v>
      </c>
      <c r="BL3752" s="304">
        <v>3</v>
      </c>
    </row>
    <row r="3753" spans="1:64" ht="15" hidden="1" customHeight="1" x14ac:dyDescent="0.2">
      <c r="A3753" s="387" t="s">
        <v>5911</v>
      </c>
      <c r="B3753" s="304" t="s">
        <v>5965</v>
      </c>
      <c r="C3753" s="304">
        <v>100215</v>
      </c>
      <c r="D3753" s="349" t="s">
        <v>5343</v>
      </c>
      <c r="E3753" s="304" t="s">
        <v>5344</v>
      </c>
      <c r="F3753" s="304"/>
      <c r="G3753" s="324">
        <v>35.082000000000001</v>
      </c>
      <c r="H3753" s="324">
        <v>-117.58266999999999</v>
      </c>
      <c r="I3753" s="324" t="s">
        <v>232</v>
      </c>
      <c r="J3753" s="368">
        <f t="shared" ref="J3753:J3754" si="902">EXP(0.64*LN(AM3753)+0.36*LN(AK3753))</f>
        <v>610.26299690322605</v>
      </c>
      <c r="K3753" s="331">
        <f t="shared" ref="K3753:K3754" si="903">SQRT(0.64*AN3753^2+0.36*AL3753^2)</f>
        <v>0.41105230810688803</v>
      </c>
      <c r="L3753" s="304" t="str">
        <f t="shared" si="889"/>
        <v>C</v>
      </c>
      <c r="M3753" s="388" t="s">
        <v>6088</v>
      </c>
      <c r="N3753" s="304"/>
      <c r="O3753" s="304"/>
      <c r="P3753" s="304"/>
      <c r="Q3753" s="309"/>
      <c r="R3753" s="309"/>
      <c r="S3753" s="304"/>
      <c r="T3753" s="304"/>
      <c r="U3753" s="304"/>
      <c r="V3753" s="304"/>
      <c r="W3753" s="48" t="s">
        <v>4612</v>
      </c>
      <c r="X3753" s="304">
        <v>-999</v>
      </c>
      <c r="Y3753" s="366" t="str">
        <f t="shared" si="890"/>
        <v>-</v>
      </c>
      <c r="Z3753" s="304"/>
      <c r="AA3753" s="304"/>
      <c r="AB3753" s="304"/>
      <c r="AC3753" s="304"/>
      <c r="AD3753" s="366"/>
      <c r="AE3753" s="304"/>
      <c r="AF3753" s="331"/>
      <c r="AG3753" s="304"/>
      <c r="AH3753" s="410">
        <v>3.1123700000000001E-2</v>
      </c>
      <c r="AI3753" s="309">
        <v>0</v>
      </c>
      <c r="AJ3753" s="410">
        <v>413</v>
      </c>
      <c r="AK3753" s="304">
        <f t="shared" si="886"/>
        <v>425</v>
      </c>
      <c r="AL3753" s="363">
        <v>0.43</v>
      </c>
      <c r="AM3753" s="389">
        <f t="shared" si="891"/>
        <v>748</v>
      </c>
      <c r="AN3753" s="304">
        <v>0.4</v>
      </c>
      <c r="AO3753" s="304"/>
      <c r="AP3753" s="304" t="s">
        <v>6114</v>
      </c>
      <c r="AQ3753" s="304"/>
      <c r="AR3753" s="304">
        <v>748</v>
      </c>
      <c r="AS3753" s="304"/>
      <c r="AT3753" s="312"/>
      <c r="AU3753" s="304"/>
      <c r="AV3753" s="304"/>
      <c r="AW3753" s="304"/>
      <c r="AX3753" s="304">
        <v>40</v>
      </c>
      <c r="AY3753" s="304">
        <v>-999</v>
      </c>
      <c r="AZ3753" s="304">
        <v>220</v>
      </c>
      <c r="BA3753" s="304">
        <v>-999</v>
      </c>
      <c r="BB3753" s="304">
        <v>-999</v>
      </c>
      <c r="BC3753" s="304">
        <v>-999</v>
      </c>
      <c r="BD3753" s="304"/>
      <c r="BE3753" s="304"/>
      <c r="BF3753" s="304"/>
      <c r="BG3753" s="304"/>
      <c r="BH3753" s="304"/>
      <c r="BI3753" s="304"/>
      <c r="BJ3753" s="304">
        <v>4</v>
      </c>
      <c r="BK3753" s="304" t="s">
        <v>4954</v>
      </c>
      <c r="BL3753" s="304">
        <v>4</v>
      </c>
    </row>
    <row r="3754" spans="1:64" ht="15" hidden="1" customHeight="1" x14ac:dyDescent="0.2">
      <c r="A3754" s="387" t="s">
        <v>5911</v>
      </c>
      <c r="B3754" s="304" t="s">
        <v>5965</v>
      </c>
      <c r="C3754" s="304">
        <v>100216</v>
      </c>
      <c r="D3754" s="349" t="s">
        <v>5345</v>
      </c>
      <c r="E3754" s="304" t="s">
        <v>5346</v>
      </c>
      <c r="F3754" s="304"/>
      <c r="G3754" s="324">
        <v>33.026200000000003</v>
      </c>
      <c r="H3754" s="324">
        <v>-116.95959999999999</v>
      </c>
      <c r="I3754" s="324" t="s">
        <v>232</v>
      </c>
      <c r="J3754" s="368">
        <f t="shared" si="902"/>
        <v>610.26299690322605</v>
      </c>
      <c r="K3754" s="331">
        <f t="shared" si="903"/>
        <v>0.41105230810688803</v>
      </c>
      <c r="L3754" s="304" t="str">
        <f t="shared" si="889"/>
        <v>C</v>
      </c>
      <c r="M3754" s="388" t="s">
        <v>6088</v>
      </c>
      <c r="N3754" s="304"/>
      <c r="O3754" s="304"/>
      <c r="P3754" s="304"/>
      <c r="Q3754" s="309"/>
      <c r="R3754" s="309"/>
      <c r="S3754" s="304"/>
      <c r="T3754" s="304"/>
      <c r="U3754" s="304"/>
      <c r="V3754" s="304"/>
      <c r="W3754" s="48" t="s">
        <v>4991</v>
      </c>
      <c r="X3754" s="304">
        <v>-999</v>
      </c>
      <c r="Y3754" s="366" t="str">
        <f t="shared" si="890"/>
        <v>-</v>
      </c>
      <c r="Z3754" s="304"/>
      <c r="AA3754" s="304"/>
      <c r="AB3754" s="304"/>
      <c r="AC3754" s="304"/>
      <c r="AD3754" s="366"/>
      <c r="AE3754" s="304"/>
      <c r="AF3754" s="331"/>
      <c r="AG3754" s="304"/>
      <c r="AH3754" s="410">
        <v>4.5169899999999999E-2</v>
      </c>
      <c r="AI3754" s="309">
        <v>0</v>
      </c>
      <c r="AJ3754" s="410">
        <v>470</v>
      </c>
      <c r="AK3754" s="304">
        <f t="shared" si="886"/>
        <v>425</v>
      </c>
      <c r="AL3754" s="363">
        <v>0.43</v>
      </c>
      <c r="AM3754" s="389">
        <f t="shared" si="891"/>
        <v>748</v>
      </c>
      <c r="AN3754" s="304">
        <v>0.4</v>
      </c>
      <c r="AO3754" s="304"/>
      <c r="AP3754" s="304" t="s">
        <v>6114</v>
      </c>
      <c r="AQ3754" s="304"/>
      <c r="AR3754" s="304">
        <v>748</v>
      </c>
      <c r="AS3754" s="304"/>
      <c r="AT3754" s="312"/>
      <c r="AU3754" s="304"/>
      <c r="AV3754" s="304"/>
      <c r="AW3754" s="304"/>
      <c r="AX3754" s="304">
        <v>40</v>
      </c>
      <c r="AY3754" s="304">
        <v>-999</v>
      </c>
      <c r="AZ3754" s="304">
        <v>180</v>
      </c>
      <c r="BA3754" s="304">
        <v>-999</v>
      </c>
      <c r="BB3754" s="304">
        <v>-999</v>
      </c>
      <c r="BC3754" s="304">
        <v>-999</v>
      </c>
      <c r="BD3754" s="304"/>
      <c r="BE3754" s="304"/>
      <c r="BF3754" s="304"/>
      <c r="BG3754" s="304"/>
      <c r="BH3754" s="304"/>
      <c r="BI3754" s="304"/>
      <c r="BJ3754" s="304">
        <v>4</v>
      </c>
      <c r="BK3754" s="304" t="s">
        <v>4954</v>
      </c>
      <c r="BL3754" s="304">
        <v>4</v>
      </c>
    </row>
    <row r="3755" spans="1:64" ht="15" hidden="1" customHeight="1" x14ac:dyDescent="0.2">
      <c r="A3755" s="387" t="s">
        <v>5911</v>
      </c>
      <c r="B3755" s="304" t="s">
        <v>5965</v>
      </c>
      <c r="C3755" s="304">
        <v>100217</v>
      </c>
      <c r="D3755" s="349" t="s">
        <v>5347</v>
      </c>
      <c r="E3755" s="304" t="s">
        <v>5348</v>
      </c>
      <c r="F3755" s="304"/>
      <c r="G3755" s="324">
        <v>37.724159999999998</v>
      </c>
      <c r="H3755" s="324">
        <v>-122.11929000000001</v>
      </c>
      <c r="I3755" s="324" t="s">
        <v>214</v>
      </c>
      <c r="J3755" s="368">
        <f>P3755</f>
        <v>378</v>
      </c>
      <c r="K3755" s="331">
        <v>0.1</v>
      </c>
      <c r="L3755" s="304" t="str">
        <f t="shared" si="889"/>
        <v>C</v>
      </c>
      <c r="M3755" s="388">
        <v>0</v>
      </c>
      <c r="N3755" s="304"/>
      <c r="O3755" s="304" t="s">
        <v>4992</v>
      </c>
      <c r="P3755" s="304">
        <v>378</v>
      </c>
      <c r="Q3755" s="309"/>
      <c r="R3755" s="309" t="s">
        <v>4993</v>
      </c>
      <c r="S3755" s="304"/>
      <c r="T3755" s="304"/>
      <c r="U3755" s="304"/>
      <c r="V3755" s="304"/>
      <c r="W3755" s="48" t="s">
        <v>4661</v>
      </c>
      <c r="X3755" s="304">
        <v>-999</v>
      </c>
      <c r="Y3755" s="366" t="str">
        <f t="shared" si="890"/>
        <v>-</v>
      </c>
      <c r="Z3755" s="304"/>
      <c r="AA3755" s="304"/>
      <c r="AB3755" s="304"/>
      <c r="AC3755" s="304"/>
      <c r="AD3755" s="366"/>
      <c r="AE3755" s="304"/>
      <c r="AF3755" s="331"/>
      <c r="AG3755" s="304"/>
      <c r="AH3755" s="410">
        <v>4.6667599999999997E-2</v>
      </c>
      <c r="AI3755" s="324"/>
      <c r="AJ3755" s="410">
        <v>476</v>
      </c>
      <c r="AK3755" s="304">
        <f t="shared" si="886"/>
        <v>425</v>
      </c>
      <c r="AL3755" s="304"/>
      <c r="AM3755" s="389">
        <f t="shared" si="891"/>
        <v>782</v>
      </c>
      <c r="AN3755" s="304">
        <v>0.4</v>
      </c>
      <c r="AO3755" s="304"/>
      <c r="AP3755" s="304" t="s">
        <v>2964</v>
      </c>
      <c r="AQ3755" s="304"/>
      <c r="AR3755" s="304">
        <v>782</v>
      </c>
      <c r="AS3755" s="304"/>
      <c r="AT3755" s="304"/>
      <c r="AU3755" s="304"/>
      <c r="AV3755" s="304"/>
      <c r="AW3755" s="304"/>
      <c r="AX3755" s="304">
        <v>0</v>
      </c>
      <c r="AY3755" s="304">
        <v>0</v>
      </c>
      <c r="AZ3755" s="304">
        <v>0</v>
      </c>
      <c r="BA3755" s="304">
        <v>0</v>
      </c>
      <c r="BB3755" s="304">
        <v>0</v>
      </c>
      <c r="BC3755" s="304">
        <v>0</v>
      </c>
      <c r="BD3755" s="304"/>
      <c r="BE3755" s="304"/>
      <c r="BF3755" s="304"/>
      <c r="BG3755" s="304"/>
      <c r="BH3755" s="304"/>
      <c r="BI3755" s="304"/>
      <c r="BJ3755" s="304">
        <v>1</v>
      </c>
      <c r="BK3755" s="304">
        <v>1</v>
      </c>
      <c r="BL3755" s="304">
        <v>1</v>
      </c>
    </row>
    <row r="3756" spans="1:64" ht="15" hidden="1" customHeight="1" x14ac:dyDescent="0.2">
      <c r="A3756" s="387" t="s">
        <v>5911</v>
      </c>
      <c r="B3756" s="304" t="s">
        <v>5965</v>
      </c>
      <c r="C3756" s="304">
        <v>100218</v>
      </c>
      <c r="D3756" s="349" t="s">
        <v>4728</v>
      </c>
      <c r="E3756" s="304">
        <v>13886</v>
      </c>
      <c r="F3756" s="304"/>
      <c r="G3756" s="324">
        <v>33.790999999999997</v>
      </c>
      <c r="H3756" s="324">
        <v>-117.968</v>
      </c>
      <c r="I3756" s="324" t="s">
        <v>232</v>
      </c>
      <c r="J3756" s="368">
        <f>EXP(0.64*LN(AM3756)+0.36*LN(AK3756))</f>
        <v>267.21489271224613</v>
      </c>
      <c r="K3756" s="331">
        <f>SQRT(0.64*AN3756^2+0.36*AL3756^2)</f>
        <v>0.32644141894067302</v>
      </c>
      <c r="L3756" s="304" t="str">
        <f t="shared" si="889"/>
        <v>D</v>
      </c>
      <c r="M3756" s="388" t="s">
        <v>6088</v>
      </c>
      <c r="N3756" s="304"/>
      <c r="O3756" s="304"/>
      <c r="P3756" s="304"/>
      <c r="Q3756" s="309"/>
      <c r="R3756" s="309"/>
      <c r="S3756" s="304"/>
      <c r="T3756" s="304"/>
      <c r="U3756" s="304"/>
      <c r="V3756" s="304"/>
      <c r="W3756" s="48" t="s">
        <v>4991</v>
      </c>
      <c r="X3756" s="304">
        <v>-999</v>
      </c>
      <c r="Y3756" s="366" t="str">
        <f t="shared" si="890"/>
        <v>-</v>
      </c>
      <c r="Z3756" s="304"/>
      <c r="AA3756" s="304"/>
      <c r="AB3756" s="304"/>
      <c r="AC3756" s="304"/>
      <c r="AD3756" s="366"/>
      <c r="AE3756" s="304"/>
      <c r="AF3756" s="331"/>
      <c r="AG3756" s="304"/>
      <c r="AH3756" s="410">
        <v>2.8091499999999998E-3</v>
      </c>
      <c r="AI3756" s="309">
        <v>9.9264599999999998E-3</v>
      </c>
      <c r="AJ3756" s="410">
        <v>227</v>
      </c>
      <c r="AK3756" s="304">
        <f t="shared" si="886"/>
        <v>210</v>
      </c>
      <c r="AL3756" s="363">
        <v>0.43</v>
      </c>
      <c r="AM3756" s="389">
        <f t="shared" si="891"/>
        <v>306</v>
      </c>
      <c r="AN3756" s="363">
        <v>0.25</v>
      </c>
      <c r="AO3756" s="304"/>
      <c r="AP3756" s="304" t="s">
        <v>6119</v>
      </c>
      <c r="AQ3756" s="304"/>
      <c r="AR3756" s="304">
        <v>280</v>
      </c>
      <c r="AS3756" s="304"/>
      <c r="AT3756" s="309">
        <v>306</v>
      </c>
      <c r="AU3756" s="304"/>
      <c r="AV3756" s="304"/>
      <c r="AW3756" s="304"/>
      <c r="AX3756" s="304">
        <v>1280</v>
      </c>
      <c r="AY3756" s="304">
        <v>-999</v>
      </c>
      <c r="AZ3756" s="304">
        <v>4680</v>
      </c>
      <c r="BA3756" s="304">
        <v>680</v>
      </c>
      <c r="BB3756" s="304">
        <v>-999</v>
      </c>
      <c r="BC3756" s="304">
        <v>3760</v>
      </c>
      <c r="BD3756" s="304"/>
      <c r="BE3756" s="304"/>
      <c r="BF3756" s="304"/>
      <c r="BG3756" s="304"/>
      <c r="BH3756" s="304"/>
      <c r="BI3756" s="304"/>
      <c r="BJ3756" s="304">
        <v>3</v>
      </c>
      <c r="BK3756" s="304" t="s">
        <v>4954</v>
      </c>
      <c r="BL3756" s="304">
        <v>3</v>
      </c>
    </row>
    <row r="3757" spans="1:64" ht="15" hidden="1" customHeight="1" x14ac:dyDescent="0.2">
      <c r="A3757" s="387" t="s">
        <v>5911</v>
      </c>
      <c r="B3757" s="304" t="s">
        <v>5965</v>
      </c>
      <c r="C3757" s="304">
        <v>100219</v>
      </c>
      <c r="D3757" s="349" t="s">
        <v>5349</v>
      </c>
      <c r="E3757" s="304" t="s">
        <v>5350</v>
      </c>
      <c r="F3757" s="304"/>
      <c r="G3757" s="324">
        <v>35.168170000000003</v>
      </c>
      <c r="H3757" s="324">
        <v>-120.76133</v>
      </c>
      <c r="I3757" s="324" t="s">
        <v>5908</v>
      </c>
      <c r="J3757" s="368">
        <f>P3757</f>
        <v>818</v>
      </c>
      <c r="K3757" s="331">
        <v>0.1</v>
      </c>
      <c r="L3757" s="304" t="str">
        <f t="shared" si="889"/>
        <v>B</v>
      </c>
      <c r="M3757" s="388">
        <v>0</v>
      </c>
      <c r="N3757" s="304"/>
      <c r="O3757" s="304" t="s">
        <v>4992</v>
      </c>
      <c r="P3757" s="304">
        <v>818</v>
      </c>
      <c r="Q3757" s="309"/>
      <c r="R3757" s="309" t="s">
        <v>4993</v>
      </c>
      <c r="S3757" s="304"/>
      <c r="T3757" s="304"/>
      <c r="U3757" s="304"/>
      <c r="V3757" s="304"/>
      <c r="W3757" s="48" t="s">
        <v>5910</v>
      </c>
      <c r="X3757" s="304">
        <v>-999</v>
      </c>
      <c r="Y3757" s="366" t="str">
        <f t="shared" si="890"/>
        <v>-</v>
      </c>
      <c r="Z3757" s="304"/>
      <c r="AA3757" s="304"/>
      <c r="AB3757" s="304"/>
      <c r="AC3757" s="304"/>
      <c r="AD3757" s="366"/>
      <c r="AE3757" s="304"/>
      <c r="AF3757" s="331"/>
      <c r="AG3757" s="304"/>
      <c r="AH3757" s="410">
        <v>9.7205600000000003E-2</v>
      </c>
      <c r="AI3757" s="324"/>
      <c r="AJ3757" s="410">
        <v>613</v>
      </c>
      <c r="AK3757" s="304">
        <f t="shared" si="886"/>
        <v>555</v>
      </c>
      <c r="AL3757" s="304"/>
      <c r="AM3757" s="389">
        <f t="shared" si="891"/>
        <v>782</v>
      </c>
      <c r="AN3757" s="304">
        <v>0.4</v>
      </c>
      <c r="AO3757" s="304"/>
      <c r="AP3757" s="304" t="s">
        <v>2964</v>
      </c>
      <c r="AQ3757" s="304"/>
      <c r="AR3757" s="304">
        <v>782</v>
      </c>
      <c r="AS3757" s="304"/>
      <c r="AT3757" s="304"/>
      <c r="AU3757" s="304"/>
      <c r="AV3757" s="304"/>
      <c r="AW3757" s="304"/>
      <c r="AX3757" s="304">
        <v>40</v>
      </c>
      <c r="AY3757" s="304">
        <v>-999</v>
      </c>
      <c r="AZ3757" s="304">
        <v>240</v>
      </c>
      <c r="BA3757" s="304">
        <v>-999</v>
      </c>
      <c r="BB3757" s="304">
        <v>-999</v>
      </c>
      <c r="BC3757" s="304">
        <v>-999</v>
      </c>
      <c r="BD3757" s="304"/>
      <c r="BE3757" s="304"/>
      <c r="BF3757" s="304"/>
      <c r="BG3757" s="304"/>
      <c r="BH3757" s="304"/>
      <c r="BI3757" s="304"/>
      <c r="BJ3757" s="304">
        <v>4</v>
      </c>
      <c r="BK3757" s="304" t="s">
        <v>4954</v>
      </c>
      <c r="BL3757" s="304">
        <v>4</v>
      </c>
    </row>
    <row r="3758" spans="1:64" ht="15" hidden="1" customHeight="1" x14ac:dyDescent="0.2">
      <c r="A3758" s="387" t="s">
        <v>5911</v>
      </c>
      <c r="B3758" s="304" t="s">
        <v>5965</v>
      </c>
      <c r="C3758" s="304">
        <v>100220</v>
      </c>
      <c r="D3758" s="349" t="s">
        <v>5351</v>
      </c>
      <c r="E3758" s="304">
        <v>14001</v>
      </c>
      <c r="F3758" s="304"/>
      <c r="G3758" s="324">
        <v>33.802</v>
      </c>
      <c r="H3758" s="324">
        <v>-118.215</v>
      </c>
      <c r="I3758" s="324" t="s">
        <v>232</v>
      </c>
      <c r="J3758" s="368">
        <f t="shared" ref="J3758:J3799" si="904">EXP(0.64*LN(AM3758)+0.36*LN(AK3758))</f>
        <v>223.20844053121959</v>
      </c>
      <c r="K3758" s="331">
        <f t="shared" ref="K3758:K3799" si="905">SQRT(0.64*AN3758^2+0.36*AL3758^2)</f>
        <v>0.32644141894067302</v>
      </c>
      <c r="L3758" s="304" t="str">
        <f t="shared" si="889"/>
        <v>D</v>
      </c>
      <c r="M3758" s="388" t="s">
        <v>6088</v>
      </c>
      <c r="N3758" s="304"/>
      <c r="O3758" s="304"/>
      <c r="P3758" s="304"/>
      <c r="Q3758" s="309"/>
      <c r="R3758" s="309"/>
      <c r="S3758" s="304"/>
      <c r="T3758" s="304"/>
      <c r="U3758" s="304"/>
      <c r="V3758" s="304"/>
      <c r="W3758" s="48" t="s">
        <v>4991</v>
      </c>
      <c r="X3758" s="304">
        <v>-999</v>
      </c>
      <c r="Y3758" s="366" t="str">
        <f t="shared" si="890"/>
        <v>-</v>
      </c>
      <c r="Z3758" s="304"/>
      <c r="AA3758" s="304"/>
      <c r="AB3758" s="304"/>
      <c r="AC3758" s="304"/>
      <c r="AD3758" s="366"/>
      <c r="AE3758" s="304"/>
      <c r="AF3758" s="331"/>
      <c r="AG3758" s="304"/>
      <c r="AH3758" s="410">
        <v>2.2514200000000001E-3</v>
      </c>
      <c r="AI3758" s="309">
        <v>4.9839000000000003E-3</v>
      </c>
      <c r="AJ3758" s="410">
        <v>217</v>
      </c>
      <c r="AK3758" s="304">
        <f t="shared" si="886"/>
        <v>210</v>
      </c>
      <c r="AL3758" s="363">
        <v>0.43</v>
      </c>
      <c r="AM3758" s="389">
        <f t="shared" si="891"/>
        <v>231</v>
      </c>
      <c r="AN3758" s="363">
        <v>0.25</v>
      </c>
      <c r="AO3758" s="304"/>
      <c r="AP3758" s="304" t="s">
        <v>6119</v>
      </c>
      <c r="AQ3758" s="304"/>
      <c r="AR3758" s="304">
        <v>280</v>
      </c>
      <c r="AS3758" s="304"/>
      <c r="AT3758" s="309">
        <v>231</v>
      </c>
      <c r="AU3758" s="304"/>
      <c r="AV3758" s="304"/>
      <c r="AW3758" s="304"/>
      <c r="AX3758" s="304">
        <v>560</v>
      </c>
      <c r="AY3758" s="304">
        <v>-999</v>
      </c>
      <c r="AZ3758" s="304">
        <v>3360</v>
      </c>
      <c r="BA3758" s="304">
        <v>500</v>
      </c>
      <c r="BB3758" s="304">
        <v>-999</v>
      </c>
      <c r="BC3758" s="304">
        <v>5100</v>
      </c>
      <c r="BD3758" s="304"/>
      <c r="BE3758" s="304"/>
      <c r="BF3758" s="304"/>
      <c r="BG3758" s="304"/>
      <c r="BH3758" s="304"/>
      <c r="BI3758" s="304"/>
      <c r="BJ3758" s="304">
        <v>3</v>
      </c>
      <c r="BK3758" s="304" t="s">
        <v>4954</v>
      </c>
      <c r="BL3758" s="304">
        <v>3</v>
      </c>
    </row>
    <row r="3759" spans="1:64" ht="15" hidden="1" customHeight="1" x14ac:dyDescent="0.2">
      <c r="A3759" s="387" t="s">
        <v>5911</v>
      </c>
      <c r="B3759" s="304" t="s">
        <v>5965</v>
      </c>
      <c r="C3759" s="304">
        <v>100221</v>
      </c>
      <c r="D3759" s="349" t="s">
        <v>5352</v>
      </c>
      <c r="E3759" s="304">
        <v>14002</v>
      </c>
      <c r="F3759" s="304"/>
      <c r="G3759" s="324">
        <v>33.784999999999997</v>
      </c>
      <c r="H3759" s="324">
        <v>-118.173</v>
      </c>
      <c r="I3759" s="324" t="s">
        <v>232</v>
      </c>
      <c r="J3759" s="368">
        <f t="shared" si="904"/>
        <v>339.95855352360843</v>
      </c>
      <c r="K3759" s="331">
        <f t="shared" si="905"/>
        <v>0.32644141894067302</v>
      </c>
      <c r="L3759" s="304" t="str">
        <f t="shared" si="889"/>
        <v>D</v>
      </c>
      <c r="M3759" s="388" t="s">
        <v>6088</v>
      </c>
      <c r="N3759" s="304"/>
      <c r="O3759" s="304"/>
      <c r="P3759" s="304"/>
      <c r="Q3759" s="309"/>
      <c r="R3759" s="309"/>
      <c r="S3759" s="304"/>
      <c r="T3759" s="304"/>
      <c r="U3759" s="304"/>
      <c r="V3759" s="304"/>
      <c r="W3759" s="48" t="s">
        <v>4991</v>
      </c>
      <c r="X3759" s="304">
        <v>-999</v>
      </c>
      <c r="Y3759" s="366" t="str">
        <f t="shared" si="890"/>
        <v>-</v>
      </c>
      <c r="Z3759" s="304"/>
      <c r="AA3759" s="304"/>
      <c r="AB3759" s="304"/>
      <c r="AC3759" s="304"/>
      <c r="AD3759" s="366"/>
      <c r="AE3759" s="304"/>
      <c r="AF3759" s="331"/>
      <c r="AG3759" s="304"/>
      <c r="AH3759" s="410">
        <v>4.7305200000000002E-3</v>
      </c>
      <c r="AI3759" s="309">
        <v>0</v>
      </c>
      <c r="AJ3759" s="410">
        <v>251</v>
      </c>
      <c r="AK3759" s="304">
        <f t="shared" si="886"/>
        <v>270</v>
      </c>
      <c r="AL3759" s="363">
        <v>0.43</v>
      </c>
      <c r="AM3759" s="389">
        <f t="shared" si="891"/>
        <v>387</v>
      </c>
      <c r="AN3759" s="363">
        <v>0.25</v>
      </c>
      <c r="AO3759" s="304"/>
      <c r="AP3759" s="304" t="s">
        <v>1600</v>
      </c>
      <c r="AQ3759" s="304"/>
      <c r="AR3759" s="304">
        <v>387</v>
      </c>
      <c r="AS3759" s="304"/>
      <c r="AT3759" s="312"/>
      <c r="AU3759" s="304"/>
      <c r="AV3759" s="304"/>
      <c r="AW3759" s="304"/>
      <c r="AX3759" s="304">
        <v>220</v>
      </c>
      <c r="AY3759" s="304">
        <v>-999</v>
      </c>
      <c r="AZ3759" s="304">
        <v>4380</v>
      </c>
      <c r="BA3759" s="304">
        <v>480</v>
      </c>
      <c r="BB3759" s="304">
        <v>-999</v>
      </c>
      <c r="BC3759" s="304">
        <v>5160</v>
      </c>
      <c r="BD3759" s="304"/>
      <c r="BE3759" s="304"/>
      <c r="BF3759" s="304"/>
      <c r="BG3759" s="304"/>
      <c r="BH3759" s="304"/>
      <c r="BI3759" s="304"/>
      <c r="BJ3759" s="304">
        <v>3</v>
      </c>
      <c r="BK3759" s="304" t="s">
        <v>4954</v>
      </c>
      <c r="BL3759" s="304">
        <v>3</v>
      </c>
    </row>
    <row r="3760" spans="1:64" ht="15" hidden="1" customHeight="1" x14ac:dyDescent="0.2">
      <c r="A3760" s="387" t="s">
        <v>5911</v>
      </c>
      <c r="B3760" s="304" t="s">
        <v>5965</v>
      </c>
      <c r="C3760" s="304">
        <v>100222</v>
      </c>
      <c r="D3760" s="349" t="s">
        <v>5353</v>
      </c>
      <c r="E3760" s="304">
        <v>14004</v>
      </c>
      <c r="F3760" s="304"/>
      <c r="G3760" s="324">
        <v>33.747</v>
      </c>
      <c r="H3760" s="324">
        <v>-118.26</v>
      </c>
      <c r="I3760" s="324" t="s">
        <v>232</v>
      </c>
      <c r="J3760" s="368">
        <f t="shared" si="904"/>
        <v>223.20844053121959</v>
      </c>
      <c r="K3760" s="331">
        <f t="shared" si="905"/>
        <v>0.23323807579381203</v>
      </c>
      <c r="L3760" s="304" t="str">
        <f t="shared" si="889"/>
        <v>D</v>
      </c>
      <c r="M3760" s="388" t="s">
        <v>6088</v>
      </c>
      <c r="N3760" s="304"/>
      <c r="O3760" s="304"/>
      <c r="P3760" s="304"/>
      <c r="Q3760" s="309"/>
      <c r="R3760" s="309"/>
      <c r="S3760" s="304"/>
      <c r="T3760" s="304"/>
      <c r="U3760" s="304"/>
      <c r="V3760" s="304"/>
      <c r="W3760" s="48" t="s">
        <v>4991</v>
      </c>
      <c r="X3760" s="304">
        <v>-999</v>
      </c>
      <c r="Y3760" s="366" t="str">
        <f t="shared" si="890"/>
        <v>-</v>
      </c>
      <c r="Z3760" s="304"/>
      <c r="AA3760" s="304"/>
      <c r="AB3760" s="304"/>
      <c r="AC3760" s="304"/>
      <c r="AD3760" s="366"/>
      <c r="AE3760" s="304"/>
      <c r="AF3760" s="331"/>
      <c r="AG3760" s="304"/>
      <c r="AH3760" s="410">
        <v>5.3898900000000003E-4</v>
      </c>
      <c r="AI3760" s="309">
        <v>4.40515E-3</v>
      </c>
      <c r="AJ3760" s="410">
        <v>184</v>
      </c>
      <c r="AK3760" s="304">
        <f t="shared" si="886"/>
        <v>210</v>
      </c>
      <c r="AL3760" s="304">
        <v>0.2</v>
      </c>
      <c r="AM3760" s="389">
        <f t="shared" si="891"/>
        <v>231</v>
      </c>
      <c r="AN3760" s="363">
        <v>0.25</v>
      </c>
      <c r="AO3760" s="304"/>
      <c r="AP3760" s="304" t="s">
        <v>4987</v>
      </c>
      <c r="AQ3760" s="304"/>
      <c r="AR3760" s="304">
        <v>236</v>
      </c>
      <c r="AS3760" s="304"/>
      <c r="AT3760" s="309">
        <v>231</v>
      </c>
      <c r="AU3760" s="304"/>
      <c r="AV3760" s="304"/>
      <c r="AW3760" s="304"/>
      <c r="AX3760" s="304">
        <v>120</v>
      </c>
      <c r="AY3760" s="304">
        <v>-999</v>
      </c>
      <c r="AZ3760" s="304">
        <v>2060</v>
      </c>
      <c r="BA3760" s="304">
        <v>440</v>
      </c>
      <c r="BB3760" s="304">
        <v>-999</v>
      </c>
      <c r="BC3760" s="304">
        <v>2260</v>
      </c>
      <c r="BD3760" s="304"/>
      <c r="BE3760" s="304"/>
      <c r="BF3760" s="304"/>
      <c r="BG3760" s="304"/>
      <c r="BH3760" s="304"/>
      <c r="BI3760" s="304"/>
      <c r="BJ3760" s="304">
        <v>3</v>
      </c>
      <c r="BK3760" s="304" t="s">
        <v>4954</v>
      </c>
      <c r="BL3760" s="304">
        <v>3</v>
      </c>
    </row>
    <row r="3761" spans="1:64" ht="15" hidden="1" customHeight="1" x14ac:dyDescent="0.2">
      <c r="A3761" s="387" t="s">
        <v>5911</v>
      </c>
      <c r="B3761" s="304" t="s">
        <v>5965</v>
      </c>
      <c r="C3761" s="304">
        <v>100223</v>
      </c>
      <c r="D3761" s="349" t="s">
        <v>5354</v>
      </c>
      <c r="E3761" s="304">
        <v>14005</v>
      </c>
      <c r="F3761" s="304"/>
      <c r="G3761" s="324">
        <v>33.759</v>
      </c>
      <c r="H3761" s="324">
        <v>-118.131</v>
      </c>
      <c r="I3761" s="324" t="s">
        <v>232</v>
      </c>
      <c r="J3761" s="368">
        <f t="shared" si="904"/>
        <v>292.51804892331859</v>
      </c>
      <c r="K3761" s="331">
        <f t="shared" si="905"/>
        <v>0.32644141894067302</v>
      </c>
      <c r="L3761" s="304" t="str">
        <f t="shared" si="889"/>
        <v>D</v>
      </c>
      <c r="M3761" s="388" t="s">
        <v>6088</v>
      </c>
      <c r="N3761" s="304"/>
      <c r="O3761" s="304"/>
      <c r="P3761" s="304"/>
      <c r="Q3761" s="309"/>
      <c r="R3761" s="309"/>
      <c r="S3761" s="304"/>
      <c r="T3761" s="304"/>
      <c r="U3761" s="304"/>
      <c r="V3761" s="304"/>
      <c r="W3761" s="48" t="s">
        <v>4991</v>
      </c>
      <c r="X3761" s="304">
        <v>-999</v>
      </c>
      <c r="Y3761" s="366" t="str">
        <f t="shared" si="890"/>
        <v>-</v>
      </c>
      <c r="Z3761" s="304"/>
      <c r="AA3761" s="304"/>
      <c r="AB3761" s="304"/>
      <c r="AC3761" s="304"/>
      <c r="AD3761" s="366"/>
      <c r="AE3761" s="304"/>
      <c r="AF3761" s="331"/>
      <c r="AG3761" s="304"/>
      <c r="AH3761" s="410">
        <v>4.73231E-3</v>
      </c>
      <c r="AI3761" s="309">
        <v>6.6021999999999999E-3</v>
      </c>
      <c r="AJ3761" s="410">
        <v>251</v>
      </c>
      <c r="AK3761" s="304">
        <f t="shared" si="886"/>
        <v>270</v>
      </c>
      <c r="AL3761" s="363">
        <v>0.43</v>
      </c>
      <c r="AM3761" s="389">
        <f t="shared" si="891"/>
        <v>306</v>
      </c>
      <c r="AN3761" s="363">
        <v>0.25</v>
      </c>
      <c r="AO3761" s="304"/>
      <c r="AP3761" s="304" t="s">
        <v>4987</v>
      </c>
      <c r="AQ3761" s="304"/>
      <c r="AR3761" s="304">
        <v>236</v>
      </c>
      <c r="AS3761" s="304"/>
      <c r="AT3761" s="309">
        <v>306</v>
      </c>
      <c r="AU3761" s="304"/>
      <c r="AV3761" s="304"/>
      <c r="AW3761" s="304"/>
      <c r="AX3761" s="304">
        <v>360</v>
      </c>
      <c r="AY3761" s="304">
        <v>-999</v>
      </c>
      <c r="AZ3761" s="304">
        <v>4260</v>
      </c>
      <c r="BA3761" s="304">
        <v>460</v>
      </c>
      <c r="BB3761" s="304">
        <v>-999</v>
      </c>
      <c r="BC3761" s="304">
        <v>5180</v>
      </c>
      <c r="BD3761" s="304"/>
      <c r="BE3761" s="304"/>
      <c r="BF3761" s="304"/>
      <c r="BG3761" s="304"/>
      <c r="BH3761" s="304"/>
      <c r="BI3761" s="304"/>
      <c r="BJ3761" s="304">
        <v>3</v>
      </c>
      <c r="BK3761" s="304" t="s">
        <v>4954</v>
      </c>
      <c r="BL3761" s="304">
        <v>3</v>
      </c>
    </row>
    <row r="3762" spans="1:64" ht="15" hidden="1" customHeight="1" x14ac:dyDescent="0.2">
      <c r="A3762" s="387" t="s">
        <v>5911</v>
      </c>
      <c r="B3762" s="304" t="s">
        <v>5965</v>
      </c>
      <c r="C3762" s="304">
        <v>100224</v>
      </c>
      <c r="D3762" s="349" t="s">
        <v>5355</v>
      </c>
      <c r="E3762" s="304">
        <v>14006</v>
      </c>
      <c r="F3762" s="304"/>
      <c r="G3762" s="324">
        <v>33.726999999999997</v>
      </c>
      <c r="H3762" s="324">
        <v>-118.001</v>
      </c>
      <c r="I3762" s="324" t="s">
        <v>232</v>
      </c>
      <c r="J3762" s="368">
        <f t="shared" si="904"/>
        <v>267.21489271224613</v>
      </c>
      <c r="K3762" s="331">
        <f t="shared" si="905"/>
        <v>0.32644141894067302</v>
      </c>
      <c r="L3762" s="304" t="str">
        <f t="shared" si="889"/>
        <v>D</v>
      </c>
      <c r="M3762" s="388" t="s">
        <v>6088</v>
      </c>
      <c r="N3762" s="304"/>
      <c r="O3762" s="304"/>
      <c r="P3762" s="304"/>
      <c r="Q3762" s="309"/>
      <c r="R3762" s="309"/>
      <c r="S3762" s="304"/>
      <c r="T3762" s="304"/>
      <c r="U3762" s="304"/>
      <c r="V3762" s="304"/>
      <c r="W3762" s="48" t="s">
        <v>4991</v>
      </c>
      <c r="X3762" s="304">
        <v>-999</v>
      </c>
      <c r="Y3762" s="366" t="str">
        <f t="shared" si="890"/>
        <v>-</v>
      </c>
      <c r="Z3762" s="304"/>
      <c r="AA3762" s="304"/>
      <c r="AB3762" s="304"/>
      <c r="AC3762" s="304"/>
      <c r="AD3762" s="366"/>
      <c r="AE3762" s="304"/>
      <c r="AF3762" s="331"/>
      <c r="AG3762" s="304"/>
      <c r="AH3762" s="410">
        <v>2.9031399999999998E-3</v>
      </c>
      <c r="AI3762" s="309">
        <v>5.6519399999999994E-3</v>
      </c>
      <c r="AJ3762" s="410">
        <v>229</v>
      </c>
      <c r="AK3762" s="304">
        <f t="shared" si="886"/>
        <v>210</v>
      </c>
      <c r="AL3762" s="363">
        <v>0.43</v>
      </c>
      <c r="AM3762" s="389">
        <f t="shared" si="891"/>
        <v>306</v>
      </c>
      <c r="AN3762" s="363">
        <v>0.25</v>
      </c>
      <c r="AO3762" s="304"/>
      <c r="AP3762" s="304" t="s">
        <v>6119</v>
      </c>
      <c r="AQ3762" s="304"/>
      <c r="AR3762" s="304">
        <v>280</v>
      </c>
      <c r="AS3762" s="304"/>
      <c r="AT3762" s="309">
        <v>306</v>
      </c>
      <c r="AU3762" s="304"/>
      <c r="AV3762" s="304"/>
      <c r="AW3762" s="304"/>
      <c r="AX3762" s="304">
        <v>1060</v>
      </c>
      <c r="AY3762" s="304">
        <v>-999</v>
      </c>
      <c r="AZ3762" s="304">
        <v>3860</v>
      </c>
      <c r="BA3762" s="304">
        <v>600</v>
      </c>
      <c r="BB3762" s="304">
        <v>-999</v>
      </c>
      <c r="BC3762" s="304">
        <v>2920</v>
      </c>
      <c r="BD3762" s="304"/>
      <c r="BE3762" s="304"/>
      <c r="BF3762" s="304"/>
      <c r="BG3762" s="304"/>
      <c r="BH3762" s="304"/>
      <c r="BI3762" s="304"/>
      <c r="BJ3762" s="304">
        <v>3</v>
      </c>
      <c r="BK3762" s="304" t="s">
        <v>4954</v>
      </c>
      <c r="BL3762" s="304">
        <v>3</v>
      </c>
    </row>
    <row r="3763" spans="1:64" ht="15" hidden="1" customHeight="1" x14ac:dyDescent="0.2">
      <c r="A3763" s="387" t="s">
        <v>5911</v>
      </c>
      <c r="B3763" s="304" t="s">
        <v>5965</v>
      </c>
      <c r="C3763" s="304">
        <v>100225</v>
      </c>
      <c r="D3763" s="349" t="s">
        <v>5356</v>
      </c>
      <c r="E3763" s="304">
        <v>14007</v>
      </c>
      <c r="F3763" s="304"/>
      <c r="G3763" s="324">
        <v>33.722999999999999</v>
      </c>
      <c r="H3763" s="324">
        <v>-118.026</v>
      </c>
      <c r="I3763" s="324" t="s">
        <v>232</v>
      </c>
      <c r="J3763" s="368">
        <f t="shared" si="904"/>
        <v>310.55173771596895</v>
      </c>
      <c r="K3763" s="331">
        <f t="shared" si="905"/>
        <v>0.32644141894067302</v>
      </c>
      <c r="L3763" s="304" t="str">
        <f t="shared" si="889"/>
        <v>D</v>
      </c>
      <c r="M3763" s="388" t="s">
        <v>6088</v>
      </c>
      <c r="N3763" s="304"/>
      <c r="O3763" s="304"/>
      <c r="P3763" s="304"/>
      <c r="Q3763" s="309"/>
      <c r="R3763" s="309"/>
      <c r="S3763" s="304"/>
      <c r="T3763" s="304"/>
      <c r="U3763" s="304"/>
      <c r="V3763" s="304"/>
      <c r="W3763" s="48" t="s">
        <v>4991</v>
      </c>
      <c r="X3763" s="304">
        <v>-999</v>
      </c>
      <c r="Y3763" s="366" t="str">
        <f t="shared" si="890"/>
        <v>-</v>
      </c>
      <c r="Z3763" s="304"/>
      <c r="AA3763" s="304"/>
      <c r="AB3763" s="304"/>
      <c r="AC3763" s="304"/>
      <c r="AD3763" s="366"/>
      <c r="AE3763" s="304"/>
      <c r="AF3763" s="331"/>
      <c r="AG3763" s="304"/>
      <c r="AH3763" s="410">
        <v>2.5286200000000001E-3</v>
      </c>
      <c r="AI3763" s="309">
        <v>0</v>
      </c>
      <c r="AJ3763" s="410">
        <v>222</v>
      </c>
      <c r="AK3763" s="304">
        <f t="shared" si="886"/>
        <v>210</v>
      </c>
      <c r="AL3763" s="363">
        <v>0.43</v>
      </c>
      <c r="AM3763" s="389">
        <f t="shared" si="891"/>
        <v>387</v>
      </c>
      <c r="AN3763" s="363">
        <v>0.25</v>
      </c>
      <c r="AO3763" s="304"/>
      <c r="AP3763" s="304" t="s">
        <v>1600</v>
      </c>
      <c r="AQ3763" s="304"/>
      <c r="AR3763" s="304">
        <v>387</v>
      </c>
      <c r="AS3763" s="304"/>
      <c r="AT3763" s="312"/>
      <c r="AU3763" s="304"/>
      <c r="AV3763" s="304"/>
      <c r="AW3763" s="304"/>
      <c r="AX3763" s="304">
        <v>1060</v>
      </c>
      <c r="AY3763" s="304">
        <v>-999</v>
      </c>
      <c r="AZ3763" s="304">
        <v>4960</v>
      </c>
      <c r="BA3763" s="304">
        <v>560</v>
      </c>
      <c r="BB3763" s="304">
        <v>-999</v>
      </c>
      <c r="BC3763" s="304">
        <v>2900</v>
      </c>
      <c r="BD3763" s="304"/>
      <c r="BE3763" s="304"/>
      <c r="BF3763" s="304"/>
      <c r="BG3763" s="304"/>
      <c r="BH3763" s="304"/>
      <c r="BI3763" s="304"/>
      <c r="BJ3763" s="304">
        <v>3</v>
      </c>
      <c r="BK3763" s="304" t="s">
        <v>4954</v>
      </c>
      <c r="BL3763" s="304">
        <v>3</v>
      </c>
    </row>
    <row r="3764" spans="1:64" ht="15" hidden="1" customHeight="1" x14ac:dyDescent="0.2">
      <c r="A3764" s="387" t="s">
        <v>5911</v>
      </c>
      <c r="B3764" s="304" t="s">
        <v>5965</v>
      </c>
      <c r="C3764" s="304">
        <v>100226</v>
      </c>
      <c r="D3764" s="349" t="s">
        <v>5357</v>
      </c>
      <c r="E3764" s="304">
        <v>14017</v>
      </c>
      <c r="F3764" s="304"/>
      <c r="G3764" s="324">
        <v>33.99</v>
      </c>
      <c r="H3764" s="324">
        <v>-118.312</v>
      </c>
      <c r="I3764" s="324" t="s">
        <v>232</v>
      </c>
      <c r="J3764" s="368">
        <f t="shared" si="904"/>
        <v>223.20844053121959</v>
      </c>
      <c r="K3764" s="331">
        <f t="shared" si="905"/>
        <v>0.23323807579381203</v>
      </c>
      <c r="L3764" s="304" t="str">
        <f t="shared" si="889"/>
        <v>D</v>
      </c>
      <c r="M3764" s="388" t="s">
        <v>6088</v>
      </c>
      <c r="N3764" s="304"/>
      <c r="O3764" s="304"/>
      <c r="P3764" s="304"/>
      <c r="Q3764" s="309"/>
      <c r="R3764" s="309"/>
      <c r="S3764" s="304"/>
      <c r="T3764" s="304"/>
      <c r="U3764" s="304"/>
      <c r="V3764" s="304"/>
      <c r="W3764" s="48" t="s">
        <v>4991</v>
      </c>
      <c r="X3764" s="304">
        <v>-999</v>
      </c>
      <c r="Y3764" s="366" t="str">
        <f t="shared" si="890"/>
        <v>-</v>
      </c>
      <c r="Z3764" s="304"/>
      <c r="AA3764" s="304"/>
      <c r="AB3764" s="304"/>
      <c r="AC3764" s="304"/>
      <c r="AD3764" s="366"/>
      <c r="AE3764" s="304"/>
      <c r="AF3764" s="331"/>
      <c r="AG3764" s="304"/>
      <c r="AH3764" s="410">
        <v>5.3898900000000003E-4</v>
      </c>
      <c r="AI3764" s="309">
        <v>4.2669000000000006E-3</v>
      </c>
      <c r="AJ3764" s="410">
        <v>184</v>
      </c>
      <c r="AK3764" s="304">
        <f t="shared" si="886"/>
        <v>210</v>
      </c>
      <c r="AL3764" s="304">
        <v>0.2</v>
      </c>
      <c r="AM3764" s="389">
        <f t="shared" si="891"/>
        <v>231</v>
      </c>
      <c r="AN3764" s="363">
        <v>0.25</v>
      </c>
      <c r="AO3764" s="304"/>
      <c r="AP3764" s="304" t="s">
        <v>6121</v>
      </c>
      <c r="AQ3764" s="304"/>
      <c r="AR3764" s="304">
        <v>280</v>
      </c>
      <c r="AS3764" s="304"/>
      <c r="AT3764" s="309">
        <v>231</v>
      </c>
      <c r="AU3764" s="304"/>
      <c r="AV3764" s="304"/>
      <c r="AW3764" s="304"/>
      <c r="AX3764" s="304">
        <v>1100</v>
      </c>
      <c r="AY3764" s="304">
        <v>-999</v>
      </c>
      <c r="AZ3764" s="304">
        <v>4400</v>
      </c>
      <c r="BA3764" s="304">
        <v>780</v>
      </c>
      <c r="BB3764" s="304">
        <v>-999</v>
      </c>
      <c r="BC3764" s="304">
        <v>4680</v>
      </c>
      <c r="BD3764" s="304"/>
      <c r="BE3764" s="304"/>
      <c r="BF3764" s="304"/>
      <c r="BG3764" s="304"/>
      <c r="BH3764" s="304"/>
      <c r="BI3764" s="304"/>
      <c r="BJ3764" s="304">
        <v>3</v>
      </c>
      <c r="BK3764" s="304" t="s">
        <v>4954</v>
      </c>
      <c r="BL3764" s="304">
        <v>3</v>
      </c>
    </row>
    <row r="3765" spans="1:64" ht="15" hidden="1" customHeight="1" x14ac:dyDescent="0.2">
      <c r="A3765" s="387" t="s">
        <v>5911</v>
      </c>
      <c r="B3765" s="304" t="s">
        <v>5965</v>
      </c>
      <c r="C3765" s="304">
        <v>100227</v>
      </c>
      <c r="D3765" s="349" t="s">
        <v>5358</v>
      </c>
      <c r="E3765" s="304">
        <v>14035</v>
      </c>
      <c r="F3765" s="304"/>
      <c r="G3765" s="324">
        <v>33.993000000000002</v>
      </c>
      <c r="H3765" s="324">
        <v>-118.396</v>
      </c>
      <c r="I3765" s="324" t="s">
        <v>232</v>
      </c>
      <c r="J3765" s="368">
        <f t="shared" si="904"/>
        <v>344.41473839976106</v>
      </c>
      <c r="K3765" s="331">
        <f t="shared" si="905"/>
        <v>0.32644141894067302</v>
      </c>
      <c r="L3765" s="304" t="str">
        <f t="shared" si="889"/>
        <v>D</v>
      </c>
      <c r="M3765" s="388" t="s">
        <v>6088</v>
      </c>
      <c r="N3765" s="304"/>
      <c r="O3765" s="304"/>
      <c r="P3765" s="304"/>
      <c r="Q3765" s="309"/>
      <c r="R3765" s="309"/>
      <c r="S3765" s="304"/>
      <c r="T3765" s="304"/>
      <c r="U3765" s="304"/>
      <c r="V3765" s="304"/>
      <c r="W3765" s="48" t="s">
        <v>4991</v>
      </c>
      <c r="X3765" s="304">
        <v>-999</v>
      </c>
      <c r="Y3765" s="366" t="str">
        <f t="shared" si="890"/>
        <v>-</v>
      </c>
      <c r="Z3765" s="304"/>
      <c r="AA3765" s="304"/>
      <c r="AB3765" s="304"/>
      <c r="AC3765" s="304"/>
      <c r="AD3765" s="366"/>
      <c r="AE3765" s="304"/>
      <c r="AF3765" s="331"/>
      <c r="AG3765" s="304"/>
      <c r="AH3765" s="410">
        <v>1.9688500000000001E-2</v>
      </c>
      <c r="AI3765" s="309">
        <v>1.0473300000000001E-2</v>
      </c>
      <c r="AJ3765" s="410">
        <v>367</v>
      </c>
      <c r="AK3765" s="304">
        <f t="shared" si="886"/>
        <v>425</v>
      </c>
      <c r="AL3765" s="363">
        <v>0.43</v>
      </c>
      <c r="AM3765" s="389">
        <f t="shared" si="891"/>
        <v>306</v>
      </c>
      <c r="AN3765" s="363">
        <v>0.25</v>
      </c>
      <c r="AO3765" s="304"/>
      <c r="AP3765" s="304" t="s">
        <v>6121</v>
      </c>
      <c r="AQ3765" s="304"/>
      <c r="AR3765" s="304">
        <v>280</v>
      </c>
      <c r="AS3765" s="304"/>
      <c r="AT3765" s="309">
        <v>306</v>
      </c>
      <c r="AU3765" s="304"/>
      <c r="AV3765" s="304"/>
      <c r="AW3765" s="304"/>
      <c r="AX3765" s="304">
        <v>980</v>
      </c>
      <c r="AY3765" s="304">
        <v>-999</v>
      </c>
      <c r="AZ3765" s="304">
        <v>3780</v>
      </c>
      <c r="BA3765" s="304">
        <v>600</v>
      </c>
      <c r="BB3765" s="304">
        <v>-999</v>
      </c>
      <c r="BC3765" s="304">
        <v>5100</v>
      </c>
      <c r="BD3765" s="304"/>
      <c r="BE3765" s="304"/>
      <c r="BF3765" s="304"/>
      <c r="BG3765" s="304"/>
      <c r="BH3765" s="304"/>
      <c r="BI3765" s="304"/>
      <c r="BJ3765" s="304">
        <v>3</v>
      </c>
      <c r="BK3765" s="304" t="s">
        <v>4954</v>
      </c>
      <c r="BL3765" s="304">
        <v>3</v>
      </c>
    </row>
    <row r="3766" spans="1:64" ht="15" hidden="1" customHeight="1" x14ac:dyDescent="0.2">
      <c r="A3766" s="387" t="s">
        <v>5911</v>
      </c>
      <c r="B3766" s="304" t="s">
        <v>5965</v>
      </c>
      <c r="C3766" s="304">
        <v>100228</v>
      </c>
      <c r="D3766" s="349" t="s">
        <v>5359</v>
      </c>
      <c r="E3766" s="304">
        <v>14044</v>
      </c>
      <c r="F3766" s="304"/>
      <c r="G3766" s="324">
        <v>33.975999999999999</v>
      </c>
      <c r="H3766" s="324">
        <v>-118.354</v>
      </c>
      <c r="I3766" s="324" t="s">
        <v>232</v>
      </c>
      <c r="J3766" s="368">
        <f t="shared" si="904"/>
        <v>400.27183522370677</v>
      </c>
      <c r="K3766" s="331">
        <f t="shared" si="905"/>
        <v>0.32644141894067302</v>
      </c>
      <c r="L3766" s="304" t="str">
        <f t="shared" si="889"/>
        <v>C</v>
      </c>
      <c r="M3766" s="388" t="s">
        <v>6088</v>
      </c>
      <c r="N3766" s="304"/>
      <c r="O3766" s="304"/>
      <c r="P3766" s="304"/>
      <c r="Q3766" s="309"/>
      <c r="R3766" s="309"/>
      <c r="S3766" s="304"/>
      <c r="T3766" s="304"/>
      <c r="U3766" s="304"/>
      <c r="V3766" s="304"/>
      <c r="W3766" s="48" t="s">
        <v>4991</v>
      </c>
      <c r="X3766" s="304">
        <v>-999</v>
      </c>
      <c r="Y3766" s="366" t="str">
        <f t="shared" si="890"/>
        <v>-</v>
      </c>
      <c r="Z3766" s="304"/>
      <c r="AA3766" s="304"/>
      <c r="AB3766" s="304"/>
      <c r="AC3766" s="304"/>
      <c r="AD3766" s="366"/>
      <c r="AE3766" s="304"/>
      <c r="AF3766" s="331"/>
      <c r="AG3766" s="304"/>
      <c r="AH3766" s="410">
        <v>2.7021699999999999E-2</v>
      </c>
      <c r="AI3766" s="309">
        <v>0</v>
      </c>
      <c r="AJ3766" s="410">
        <v>397</v>
      </c>
      <c r="AK3766" s="304">
        <f t="shared" si="886"/>
        <v>425</v>
      </c>
      <c r="AL3766" s="363">
        <v>0.43</v>
      </c>
      <c r="AM3766" s="389">
        <f t="shared" si="891"/>
        <v>387</v>
      </c>
      <c r="AN3766" s="363">
        <v>0.25</v>
      </c>
      <c r="AO3766" s="304"/>
      <c r="AP3766" s="304" t="s">
        <v>1600</v>
      </c>
      <c r="AQ3766" s="304"/>
      <c r="AR3766" s="304">
        <v>387</v>
      </c>
      <c r="AS3766" s="304"/>
      <c r="AT3766" s="312"/>
      <c r="AU3766" s="304"/>
      <c r="AV3766" s="304"/>
      <c r="AW3766" s="304"/>
      <c r="AX3766" s="304">
        <v>1120</v>
      </c>
      <c r="AY3766" s="304">
        <v>-999</v>
      </c>
      <c r="AZ3766" s="304">
        <v>4120</v>
      </c>
      <c r="BA3766" s="304">
        <v>580</v>
      </c>
      <c r="BB3766" s="304">
        <v>-999</v>
      </c>
      <c r="BC3766" s="304">
        <v>5020</v>
      </c>
      <c r="BD3766" s="304"/>
      <c r="BE3766" s="304"/>
      <c r="BF3766" s="304"/>
      <c r="BG3766" s="304"/>
      <c r="BH3766" s="304"/>
      <c r="BI3766" s="304"/>
      <c r="BJ3766" s="304">
        <v>3</v>
      </c>
      <c r="BK3766" s="304" t="s">
        <v>4954</v>
      </c>
      <c r="BL3766" s="304">
        <v>3</v>
      </c>
    </row>
    <row r="3767" spans="1:64" ht="15" hidden="1" customHeight="1" x14ac:dyDescent="0.2">
      <c r="A3767" s="387" t="s">
        <v>5911</v>
      </c>
      <c r="B3767" s="304" t="s">
        <v>5965</v>
      </c>
      <c r="C3767" s="304">
        <v>100229</v>
      </c>
      <c r="D3767" s="349" t="s">
        <v>5360</v>
      </c>
      <c r="E3767" s="304">
        <v>14125</v>
      </c>
      <c r="F3767" s="304"/>
      <c r="G3767" s="324">
        <v>33.819000000000003</v>
      </c>
      <c r="H3767" s="324">
        <v>-118.15900000000001</v>
      </c>
      <c r="I3767" s="324" t="s">
        <v>232</v>
      </c>
      <c r="J3767" s="368">
        <f t="shared" si="904"/>
        <v>339.95855352360843</v>
      </c>
      <c r="K3767" s="331">
        <f t="shared" si="905"/>
        <v>0.32644141894067302</v>
      </c>
      <c r="L3767" s="304" t="str">
        <f t="shared" si="889"/>
        <v>D</v>
      </c>
      <c r="M3767" s="388" t="s">
        <v>6088</v>
      </c>
      <c r="N3767" s="304"/>
      <c r="O3767" s="304"/>
      <c r="P3767" s="304"/>
      <c r="Q3767" s="309"/>
      <c r="R3767" s="309"/>
      <c r="S3767" s="304"/>
      <c r="T3767" s="304"/>
      <c r="U3767" s="304"/>
      <c r="V3767" s="304"/>
      <c r="W3767" s="48" t="s">
        <v>4991</v>
      </c>
      <c r="X3767" s="304">
        <v>-999</v>
      </c>
      <c r="Y3767" s="366" t="str">
        <f t="shared" si="890"/>
        <v>-</v>
      </c>
      <c r="Z3767" s="304"/>
      <c r="AA3767" s="304"/>
      <c r="AB3767" s="304"/>
      <c r="AC3767" s="304"/>
      <c r="AD3767" s="366"/>
      <c r="AE3767" s="304"/>
      <c r="AF3767" s="331"/>
      <c r="AG3767" s="304"/>
      <c r="AH3767" s="410">
        <v>5.1901899999999999E-3</v>
      </c>
      <c r="AI3767" s="309">
        <v>0</v>
      </c>
      <c r="AJ3767" s="410">
        <v>256</v>
      </c>
      <c r="AK3767" s="304">
        <f t="shared" si="886"/>
        <v>270</v>
      </c>
      <c r="AL3767" s="363">
        <v>0.43</v>
      </c>
      <c r="AM3767" s="389">
        <f t="shared" si="891"/>
        <v>387</v>
      </c>
      <c r="AN3767" s="363">
        <v>0.25</v>
      </c>
      <c r="AO3767" s="304"/>
      <c r="AP3767" s="304" t="s">
        <v>1600</v>
      </c>
      <c r="AQ3767" s="304"/>
      <c r="AR3767" s="304">
        <v>387</v>
      </c>
      <c r="AS3767" s="304"/>
      <c r="AT3767" s="312"/>
      <c r="AU3767" s="304"/>
      <c r="AV3767" s="304"/>
      <c r="AW3767" s="304"/>
      <c r="AX3767" s="304">
        <v>880</v>
      </c>
      <c r="AY3767" s="304">
        <v>-999</v>
      </c>
      <c r="AZ3767" s="304">
        <v>3680</v>
      </c>
      <c r="BA3767" s="304">
        <v>540</v>
      </c>
      <c r="BB3767" s="304">
        <v>-999</v>
      </c>
      <c r="BC3767" s="304">
        <v>5220</v>
      </c>
      <c r="BD3767" s="304"/>
      <c r="BE3767" s="304"/>
      <c r="BF3767" s="304"/>
      <c r="BG3767" s="304"/>
      <c r="BH3767" s="304"/>
      <c r="BI3767" s="304"/>
      <c r="BJ3767" s="304">
        <v>3</v>
      </c>
      <c r="BK3767" s="304" t="s">
        <v>4954</v>
      </c>
      <c r="BL3767" s="304">
        <v>3</v>
      </c>
    </row>
    <row r="3768" spans="1:64" ht="15" hidden="1" customHeight="1" x14ac:dyDescent="0.2">
      <c r="A3768" s="387" t="s">
        <v>5911</v>
      </c>
      <c r="B3768" s="304" t="s">
        <v>5965</v>
      </c>
      <c r="C3768" s="304">
        <v>100230</v>
      </c>
      <c r="D3768" s="349" t="s">
        <v>5361</v>
      </c>
      <c r="E3768" s="304">
        <v>14175</v>
      </c>
      <c r="F3768" s="304"/>
      <c r="G3768" s="324">
        <v>33.930999999999997</v>
      </c>
      <c r="H3768" s="324">
        <v>-118.214</v>
      </c>
      <c r="I3768" s="324" t="s">
        <v>232</v>
      </c>
      <c r="J3768" s="368">
        <f t="shared" si="904"/>
        <v>267.21489271224613</v>
      </c>
      <c r="K3768" s="331">
        <f t="shared" si="905"/>
        <v>0.32644141894067302</v>
      </c>
      <c r="L3768" s="304" t="str">
        <f t="shared" si="889"/>
        <v>D</v>
      </c>
      <c r="M3768" s="388" t="s">
        <v>6088</v>
      </c>
      <c r="N3768" s="304"/>
      <c r="O3768" s="304"/>
      <c r="P3768" s="304"/>
      <c r="Q3768" s="309"/>
      <c r="R3768" s="309"/>
      <c r="S3768" s="304"/>
      <c r="T3768" s="304"/>
      <c r="U3768" s="304"/>
      <c r="V3768" s="304"/>
      <c r="W3768" s="48" t="s">
        <v>4991</v>
      </c>
      <c r="X3768" s="304">
        <v>-999</v>
      </c>
      <c r="Y3768" s="366" t="str">
        <f t="shared" si="890"/>
        <v>-</v>
      </c>
      <c r="Z3768" s="304"/>
      <c r="AA3768" s="304"/>
      <c r="AB3768" s="304"/>
      <c r="AC3768" s="304"/>
      <c r="AD3768" s="366"/>
      <c r="AE3768" s="304"/>
      <c r="AF3768" s="331"/>
      <c r="AG3768" s="304"/>
      <c r="AH3768" s="410">
        <v>2.6949500000000002E-3</v>
      </c>
      <c r="AI3768" s="309">
        <v>9.1869900000000008E-3</v>
      </c>
      <c r="AJ3768" s="410">
        <v>225</v>
      </c>
      <c r="AK3768" s="304">
        <f t="shared" si="886"/>
        <v>210</v>
      </c>
      <c r="AL3768" s="363">
        <v>0.43</v>
      </c>
      <c r="AM3768" s="389">
        <f t="shared" si="891"/>
        <v>306</v>
      </c>
      <c r="AN3768" s="363">
        <v>0.25</v>
      </c>
      <c r="AO3768" s="304"/>
      <c r="AP3768" s="304" t="s">
        <v>6119</v>
      </c>
      <c r="AQ3768" s="304"/>
      <c r="AR3768" s="304">
        <v>280</v>
      </c>
      <c r="AS3768" s="304"/>
      <c r="AT3768" s="309">
        <v>306</v>
      </c>
      <c r="AU3768" s="304"/>
      <c r="AV3768" s="304"/>
      <c r="AW3768" s="304"/>
      <c r="AX3768" s="304">
        <v>800</v>
      </c>
      <c r="AY3768" s="304">
        <v>-999</v>
      </c>
      <c r="AZ3768" s="304">
        <v>3400</v>
      </c>
      <c r="BA3768" s="304">
        <v>880</v>
      </c>
      <c r="BB3768" s="304">
        <v>-999</v>
      </c>
      <c r="BC3768" s="304">
        <v>5960</v>
      </c>
      <c r="BD3768" s="304"/>
      <c r="BE3768" s="304"/>
      <c r="BF3768" s="304"/>
      <c r="BG3768" s="304"/>
      <c r="BH3768" s="304"/>
      <c r="BI3768" s="304"/>
      <c r="BJ3768" s="304">
        <v>3</v>
      </c>
      <c r="BK3768" s="304" t="s">
        <v>4954</v>
      </c>
      <c r="BL3768" s="304">
        <v>3</v>
      </c>
    </row>
    <row r="3769" spans="1:64" ht="15" hidden="1" customHeight="1" x14ac:dyDescent="0.2">
      <c r="A3769" s="387" t="s">
        <v>5911</v>
      </c>
      <c r="B3769" s="304" t="s">
        <v>5965</v>
      </c>
      <c r="C3769" s="304">
        <v>100231</v>
      </c>
      <c r="D3769" s="349" t="s">
        <v>5362</v>
      </c>
      <c r="E3769" s="304">
        <v>14221</v>
      </c>
      <c r="F3769" s="304"/>
      <c r="G3769" s="324">
        <v>33.887999999999998</v>
      </c>
      <c r="H3769" s="324">
        <v>-118.40900000000001</v>
      </c>
      <c r="I3769" s="324" t="s">
        <v>232</v>
      </c>
      <c r="J3769" s="368">
        <f t="shared" si="904"/>
        <v>400.27183522370677</v>
      </c>
      <c r="K3769" s="331">
        <f t="shared" si="905"/>
        <v>0.32644141894067302</v>
      </c>
      <c r="L3769" s="304" t="str">
        <f t="shared" si="889"/>
        <v>C</v>
      </c>
      <c r="M3769" s="388" t="s">
        <v>6088</v>
      </c>
      <c r="N3769" s="304"/>
      <c r="O3769" s="304"/>
      <c r="P3769" s="304"/>
      <c r="Q3769" s="309"/>
      <c r="R3769" s="309"/>
      <c r="S3769" s="304"/>
      <c r="T3769" s="304"/>
      <c r="U3769" s="304"/>
      <c r="V3769" s="304"/>
      <c r="W3769" s="48" t="s">
        <v>4991</v>
      </c>
      <c r="X3769" s="304">
        <v>-999</v>
      </c>
      <c r="Y3769" s="366" t="str">
        <f t="shared" si="890"/>
        <v>-</v>
      </c>
      <c r="Z3769" s="304"/>
      <c r="AA3769" s="304"/>
      <c r="AB3769" s="304"/>
      <c r="AC3769" s="304"/>
      <c r="AD3769" s="366"/>
      <c r="AE3769" s="304"/>
      <c r="AF3769" s="331"/>
      <c r="AG3769" s="304"/>
      <c r="AH3769" s="410">
        <v>3.78374E-2</v>
      </c>
      <c r="AI3769" s="309">
        <v>0</v>
      </c>
      <c r="AJ3769" s="410">
        <v>441</v>
      </c>
      <c r="AK3769" s="304">
        <f t="shared" si="886"/>
        <v>425</v>
      </c>
      <c r="AL3769" s="363">
        <v>0.43</v>
      </c>
      <c r="AM3769" s="389">
        <f t="shared" si="891"/>
        <v>387</v>
      </c>
      <c r="AN3769" s="363">
        <v>0.25</v>
      </c>
      <c r="AO3769" s="304"/>
      <c r="AP3769" s="304" t="s">
        <v>1600</v>
      </c>
      <c r="AQ3769" s="304"/>
      <c r="AR3769" s="304">
        <v>387</v>
      </c>
      <c r="AS3769" s="304"/>
      <c r="AT3769" s="312"/>
      <c r="AU3769" s="304"/>
      <c r="AV3769" s="304"/>
      <c r="AW3769" s="304"/>
      <c r="AX3769" s="304">
        <v>780</v>
      </c>
      <c r="AY3769" s="304">
        <v>-999</v>
      </c>
      <c r="AZ3769" s="304">
        <v>2880</v>
      </c>
      <c r="BA3769" s="304">
        <v>420</v>
      </c>
      <c r="BB3769" s="304">
        <v>-999</v>
      </c>
      <c r="BC3769" s="304">
        <v>1900</v>
      </c>
      <c r="BD3769" s="304"/>
      <c r="BE3769" s="304"/>
      <c r="BF3769" s="304"/>
      <c r="BG3769" s="304"/>
      <c r="BH3769" s="304"/>
      <c r="BI3769" s="304"/>
      <c r="BJ3769" s="304">
        <v>3</v>
      </c>
      <c r="BK3769" s="304" t="s">
        <v>4954</v>
      </c>
      <c r="BL3769" s="304">
        <v>3</v>
      </c>
    </row>
    <row r="3770" spans="1:64" ht="15" hidden="1" customHeight="1" x14ac:dyDescent="0.2">
      <c r="A3770" s="387" t="s">
        <v>5911</v>
      </c>
      <c r="B3770" s="304" t="s">
        <v>5965</v>
      </c>
      <c r="C3770" s="304">
        <v>100232</v>
      </c>
      <c r="D3770" s="349" t="s">
        <v>4732</v>
      </c>
      <c r="E3770" s="304">
        <v>14537</v>
      </c>
      <c r="F3770" s="304"/>
      <c r="G3770" s="324">
        <v>33.951999999999998</v>
      </c>
      <c r="H3770" s="324">
        <v>-118.33499999999999</v>
      </c>
      <c r="I3770" s="324" t="s">
        <v>232</v>
      </c>
      <c r="J3770" s="368">
        <f t="shared" si="904"/>
        <v>400.27183522370677</v>
      </c>
      <c r="K3770" s="331">
        <f t="shared" si="905"/>
        <v>0.32644141894067302</v>
      </c>
      <c r="L3770" s="304" t="str">
        <f t="shared" si="889"/>
        <v>C</v>
      </c>
      <c r="M3770" s="388" t="s">
        <v>6088</v>
      </c>
      <c r="N3770" s="304"/>
      <c r="O3770" s="304"/>
      <c r="P3770" s="304"/>
      <c r="Q3770" s="309"/>
      <c r="R3770" s="309"/>
      <c r="S3770" s="304"/>
      <c r="T3770" s="304"/>
      <c r="U3770" s="304"/>
      <c r="V3770" s="304"/>
      <c r="W3770" s="48" t="s">
        <v>4991</v>
      </c>
      <c r="X3770" s="304">
        <v>-999</v>
      </c>
      <c r="Y3770" s="366" t="str">
        <f t="shared" si="890"/>
        <v>-</v>
      </c>
      <c r="Z3770" s="304"/>
      <c r="AA3770" s="304"/>
      <c r="AB3770" s="304"/>
      <c r="AC3770" s="304"/>
      <c r="AD3770" s="366"/>
      <c r="AE3770" s="304"/>
      <c r="AF3770" s="331"/>
      <c r="AG3770" s="304"/>
      <c r="AH3770" s="410">
        <v>1.8336399999999999E-2</v>
      </c>
      <c r="AI3770" s="309">
        <v>0</v>
      </c>
      <c r="AJ3770" s="410">
        <v>361</v>
      </c>
      <c r="AK3770" s="304">
        <f t="shared" si="886"/>
        <v>425</v>
      </c>
      <c r="AL3770" s="363">
        <v>0.43</v>
      </c>
      <c r="AM3770" s="389">
        <f t="shared" si="891"/>
        <v>387</v>
      </c>
      <c r="AN3770" s="363">
        <v>0.25</v>
      </c>
      <c r="AO3770" s="304"/>
      <c r="AP3770" s="304" t="s">
        <v>1600</v>
      </c>
      <c r="AQ3770" s="304"/>
      <c r="AR3770" s="304">
        <v>387</v>
      </c>
      <c r="AS3770" s="304"/>
      <c r="AT3770" s="312"/>
      <c r="AU3770" s="304"/>
      <c r="AV3770" s="304"/>
      <c r="AW3770" s="304"/>
      <c r="AX3770" s="304">
        <v>1020</v>
      </c>
      <c r="AY3770" s="304">
        <v>-999</v>
      </c>
      <c r="AZ3770" s="304">
        <v>3920</v>
      </c>
      <c r="BA3770" s="304">
        <v>600</v>
      </c>
      <c r="BB3770" s="304">
        <v>-999</v>
      </c>
      <c r="BC3770" s="304">
        <v>4540</v>
      </c>
      <c r="BD3770" s="304"/>
      <c r="BE3770" s="304"/>
      <c r="BF3770" s="304"/>
      <c r="BG3770" s="304"/>
      <c r="BH3770" s="304"/>
      <c r="BI3770" s="304"/>
      <c r="BJ3770" s="304">
        <v>3</v>
      </c>
      <c r="BK3770" s="304" t="s">
        <v>4954</v>
      </c>
      <c r="BL3770" s="304">
        <v>3</v>
      </c>
    </row>
    <row r="3771" spans="1:64" ht="15" hidden="1" customHeight="1" x14ac:dyDescent="0.2">
      <c r="A3771" s="387" t="s">
        <v>5911</v>
      </c>
      <c r="B3771" s="304" t="s">
        <v>5965</v>
      </c>
      <c r="C3771" s="304">
        <v>100233</v>
      </c>
      <c r="D3771" s="349" t="s">
        <v>5363</v>
      </c>
      <c r="E3771" s="304">
        <v>14767</v>
      </c>
      <c r="F3771" s="304"/>
      <c r="G3771" s="324">
        <v>33.962000000000003</v>
      </c>
      <c r="H3771" s="324">
        <v>-118.378</v>
      </c>
      <c r="I3771" s="324" t="s">
        <v>214</v>
      </c>
      <c r="J3771" s="368">
        <f t="shared" si="904"/>
        <v>339.95855352360843</v>
      </c>
      <c r="K3771" s="331">
        <f t="shared" si="905"/>
        <v>0.32644141894067302</v>
      </c>
      <c r="L3771" s="304" t="str">
        <f t="shared" si="889"/>
        <v>D</v>
      </c>
      <c r="M3771" s="388" t="s">
        <v>6088</v>
      </c>
      <c r="N3771" s="304"/>
      <c r="O3771" s="304"/>
      <c r="P3771" s="304"/>
      <c r="Q3771" s="309"/>
      <c r="R3771" s="309"/>
      <c r="S3771" s="304"/>
      <c r="T3771" s="304"/>
      <c r="U3771" s="304"/>
      <c r="V3771" s="304"/>
      <c r="W3771" s="48" t="s">
        <v>4661</v>
      </c>
      <c r="X3771" s="304">
        <v>-999</v>
      </c>
      <c r="Y3771" s="366" t="str">
        <f t="shared" si="890"/>
        <v>-</v>
      </c>
      <c r="Z3771" s="304"/>
      <c r="AA3771" s="304"/>
      <c r="AB3771" s="304"/>
      <c r="AC3771" s="304"/>
      <c r="AD3771" s="366"/>
      <c r="AE3771" s="304"/>
      <c r="AF3771" s="331"/>
      <c r="AG3771" s="304"/>
      <c r="AH3771" s="410">
        <v>4.4554699999999996E-3</v>
      </c>
      <c r="AI3771" s="309">
        <v>0</v>
      </c>
      <c r="AJ3771" s="410">
        <v>249</v>
      </c>
      <c r="AK3771" s="304">
        <f t="shared" si="886"/>
        <v>270</v>
      </c>
      <c r="AL3771" s="363">
        <v>0.43</v>
      </c>
      <c r="AM3771" s="389">
        <f t="shared" si="891"/>
        <v>387</v>
      </c>
      <c r="AN3771" s="363">
        <v>0.25</v>
      </c>
      <c r="AO3771" s="304"/>
      <c r="AP3771" s="304" t="s">
        <v>1600</v>
      </c>
      <c r="AQ3771" s="304"/>
      <c r="AR3771" s="304">
        <v>387</v>
      </c>
      <c r="AS3771" s="304"/>
      <c r="AT3771" s="312"/>
      <c r="AU3771" s="304"/>
      <c r="AV3771" s="304"/>
      <c r="AW3771" s="304"/>
      <c r="AX3771" s="304">
        <v>900</v>
      </c>
      <c r="AY3771" s="304">
        <v>-999</v>
      </c>
      <c r="AZ3771" s="304">
        <v>3400</v>
      </c>
      <c r="BA3771" s="304">
        <v>600</v>
      </c>
      <c r="BB3771" s="304">
        <v>-999</v>
      </c>
      <c r="BC3771" s="304">
        <v>5060</v>
      </c>
      <c r="BD3771" s="304"/>
      <c r="BE3771" s="304"/>
      <c r="BF3771" s="304"/>
      <c r="BG3771" s="304"/>
      <c r="BH3771" s="304"/>
      <c r="BI3771" s="304"/>
      <c r="BJ3771" s="304">
        <v>3</v>
      </c>
      <c r="BK3771" s="304" t="s">
        <v>4954</v>
      </c>
      <c r="BL3771" s="304">
        <v>3</v>
      </c>
    </row>
    <row r="3772" spans="1:64" ht="15" hidden="1" customHeight="1" x14ac:dyDescent="0.2">
      <c r="A3772" s="387" t="s">
        <v>5911</v>
      </c>
      <c r="B3772" s="304" t="s">
        <v>5965</v>
      </c>
      <c r="C3772" s="304">
        <v>100234</v>
      </c>
      <c r="D3772" s="349" t="s">
        <v>4736</v>
      </c>
      <c r="E3772" s="304">
        <v>14820</v>
      </c>
      <c r="F3772" s="304"/>
      <c r="G3772" s="324">
        <v>33.993000000000002</v>
      </c>
      <c r="H3772" s="324">
        <v>-118.342</v>
      </c>
      <c r="I3772" s="324" t="s">
        <v>232</v>
      </c>
      <c r="J3772" s="368">
        <f t="shared" si="904"/>
        <v>400.27183522370677</v>
      </c>
      <c r="K3772" s="331">
        <f t="shared" si="905"/>
        <v>0.32644141894067302</v>
      </c>
      <c r="L3772" s="304" t="str">
        <f t="shared" si="889"/>
        <v>C</v>
      </c>
      <c r="M3772" s="388" t="s">
        <v>6088</v>
      </c>
      <c r="N3772" s="304"/>
      <c r="O3772" s="304"/>
      <c r="P3772" s="304"/>
      <c r="Q3772" s="309"/>
      <c r="R3772" s="309"/>
      <c r="S3772" s="304"/>
      <c r="T3772" s="304"/>
      <c r="U3772" s="304"/>
      <c r="V3772" s="304"/>
      <c r="W3772" s="48" t="s">
        <v>4991</v>
      </c>
      <c r="X3772" s="304">
        <v>-999</v>
      </c>
      <c r="Y3772" s="366" t="str">
        <f t="shared" si="890"/>
        <v>-</v>
      </c>
      <c r="Z3772" s="304"/>
      <c r="AA3772" s="304"/>
      <c r="AB3772" s="304"/>
      <c r="AC3772" s="304"/>
      <c r="AD3772" s="366"/>
      <c r="AE3772" s="304"/>
      <c r="AF3772" s="331"/>
      <c r="AG3772" s="304"/>
      <c r="AH3772" s="410">
        <v>3.5249299999999997E-2</v>
      </c>
      <c r="AI3772" s="309">
        <v>0</v>
      </c>
      <c r="AJ3772" s="410">
        <v>430</v>
      </c>
      <c r="AK3772" s="304">
        <f t="shared" si="886"/>
        <v>425</v>
      </c>
      <c r="AL3772" s="363">
        <v>0.43</v>
      </c>
      <c r="AM3772" s="389">
        <f t="shared" si="891"/>
        <v>387</v>
      </c>
      <c r="AN3772" s="363">
        <v>0.25</v>
      </c>
      <c r="AO3772" s="304"/>
      <c r="AP3772" s="304" t="s">
        <v>1600</v>
      </c>
      <c r="AQ3772" s="304"/>
      <c r="AR3772" s="304">
        <v>387</v>
      </c>
      <c r="AS3772" s="304"/>
      <c r="AT3772" s="312"/>
      <c r="AU3772" s="304"/>
      <c r="AV3772" s="304"/>
      <c r="AW3772" s="304"/>
      <c r="AX3772" s="304">
        <v>840</v>
      </c>
      <c r="AY3772" s="304">
        <v>-999</v>
      </c>
      <c r="AZ3772" s="304">
        <v>3840</v>
      </c>
      <c r="BA3772" s="304">
        <v>620</v>
      </c>
      <c r="BB3772" s="304">
        <v>-999</v>
      </c>
      <c r="BC3772" s="304">
        <v>3380</v>
      </c>
      <c r="BD3772" s="304"/>
      <c r="BE3772" s="304"/>
      <c r="BF3772" s="304"/>
      <c r="BG3772" s="304"/>
      <c r="BH3772" s="304"/>
      <c r="BI3772" s="304"/>
      <c r="BJ3772" s="304">
        <v>3</v>
      </c>
      <c r="BK3772" s="304" t="s">
        <v>4954</v>
      </c>
      <c r="BL3772" s="304">
        <v>3</v>
      </c>
    </row>
    <row r="3773" spans="1:64" ht="15" hidden="1" customHeight="1" x14ac:dyDescent="0.2">
      <c r="A3773" s="387" t="s">
        <v>5911</v>
      </c>
      <c r="B3773" s="304" t="s">
        <v>5965</v>
      </c>
      <c r="C3773" s="304">
        <v>100235</v>
      </c>
      <c r="D3773" s="349" t="s">
        <v>4738</v>
      </c>
      <c r="E3773" s="304">
        <v>14821</v>
      </c>
      <c r="F3773" s="304"/>
      <c r="G3773" s="324">
        <v>33.968000000000004</v>
      </c>
      <c r="H3773" s="324">
        <v>-118.29</v>
      </c>
      <c r="I3773" s="324" t="s">
        <v>232</v>
      </c>
      <c r="J3773" s="368">
        <f t="shared" si="904"/>
        <v>267.21489271224613</v>
      </c>
      <c r="K3773" s="331">
        <f t="shared" si="905"/>
        <v>0.23323807579381203</v>
      </c>
      <c r="L3773" s="304" t="str">
        <f t="shared" si="889"/>
        <v>D</v>
      </c>
      <c r="M3773" s="388" t="s">
        <v>6088</v>
      </c>
      <c r="N3773" s="304"/>
      <c r="O3773" s="304"/>
      <c r="P3773" s="304"/>
      <c r="Q3773" s="309"/>
      <c r="R3773" s="309"/>
      <c r="S3773" s="304"/>
      <c r="T3773" s="304"/>
      <c r="U3773" s="304"/>
      <c r="V3773" s="304"/>
      <c r="W3773" s="48" t="s">
        <v>4991</v>
      </c>
      <c r="X3773" s="304">
        <v>-999</v>
      </c>
      <c r="Y3773" s="366" t="str">
        <f t="shared" si="890"/>
        <v>-</v>
      </c>
      <c r="Z3773" s="304"/>
      <c r="AA3773" s="304"/>
      <c r="AB3773" s="304"/>
      <c r="AC3773" s="304"/>
      <c r="AD3773" s="366"/>
      <c r="AE3773" s="304"/>
      <c r="AF3773" s="331"/>
      <c r="AG3773" s="304"/>
      <c r="AH3773" s="410">
        <v>8.4433399999999997E-4</v>
      </c>
      <c r="AI3773" s="309">
        <v>9.4535699999999997E-3</v>
      </c>
      <c r="AJ3773" s="410">
        <v>190</v>
      </c>
      <c r="AK3773" s="304">
        <f t="shared" ref="AK3773:AK3836" si="906">IF(AJ3773&lt;=180,180,IF(AND(AJ3773&gt;180,AJ3773&lt;240),210,IF(AND(AJ3773&gt;=240,AJ3773&lt;300),270,IF(AND(AJ3773&gt;=300,AJ3773&lt;360),270,IF(AND(AJ3773&gt;=360,AJ3773&lt;490),425,IF(AND(AJ3773&gt;=490,AJ3773&lt;620),555,IF(AND(AJ3773&gt;=620,AJ3773&lt;760),690,IF(AJ3773&gt;=760,760,"Error"))))))))</f>
        <v>210</v>
      </c>
      <c r="AL3773" s="304">
        <v>0.2</v>
      </c>
      <c r="AM3773" s="389">
        <f t="shared" si="891"/>
        <v>306</v>
      </c>
      <c r="AN3773" s="363">
        <v>0.25</v>
      </c>
      <c r="AO3773" s="304"/>
      <c r="AP3773" s="304" t="s">
        <v>6121</v>
      </c>
      <c r="AQ3773" s="304"/>
      <c r="AR3773" s="304">
        <v>280</v>
      </c>
      <c r="AS3773" s="304"/>
      <c r="AT3773" s="309">
        <v>306</v>
      </c>
      <c r="AU3773" s="304"/>
      <c r="AV3773" s="304"/>
      <c r="AW3773" s="304"/>
      <c r="AX3773" s="304">
        <v>900</v>
      </c>
      <c r="AY3773" s="304">
        <v>-999</v>
      </c>
      <c r="AZ3773" s="304">
        <v>5800</v>
      </c>
      <c r="BA3773" s="304">
        <v>820</v>
      </c>
      <c r="BB3773" s="304">
        <v>-999</v>
      </c>
      <c r="BC3773" s="304">
        <v>5200</v>
      </c>
      <c r="BD3773" s="304"/>
      <c r="BE3773" s="304"/>
      <c r="BF3773" s="304"/>
      <c r="BG3773" s="304"/>
      <c r="BH3773" s="304"/>
      <c r="BI3773" s="304"/>
      <c r="BJ3773" s="304">
        <v>3</v>
      </c>
      <c r="BK3773" s="304" t="s">
        <v>4954</v>
      </c>
      <c r="BL3773" s="304">
        <v>3</v>
      </c>
    </row>
    <row r="3774" spans="1:64" ht="15" hidden="1" customHeight="1" x14ac:dyDescent="0.2">
      <c r="A3774" s="387" t="s">
        <v>5911</v>
      </c>
      <c r="B3774" s="304" t="s">
        <v>5965</v>
      </c>
      <c r="C3774" s="304">
        <v>100236</v>
      </c>
      <c r="D3774" s="349" t="s">
        <v>4741</v>
      </c>
      <c r="E3774" s="304">
        <v>14822</v>
      </c>
      <c r="F3774" s="304"/>
      <c r="G3774" s="324">
        <v>33.945</v>
      </c>
      <c r="H3774" s="324">
        <v>-118.38</v>
      </c>
      <c r="I3774" s="324" t="s">
        <v>232</v>
      </c>
      <c r="J3774" s="368">
        <f t="shared" si="904"/>
        <v>310.55173771596895</v>
      </c>
      <c r="K3774" s="331">
        <f t="shared" si="905"/>
        <v>0.32644141894067302</v>
      </c>
      <c r="L3774" s="304" t="str">
        <f t="shared" si="889"/>
        <v>D</v>
      </c>
      <c r="M3774" s="388" t="s">
        <v>6088</v>
      </c>
      <c r="N3774" s="304"/>
      <c r="O3774" s="304"/>
      <c r="P3774" s="304"/>
      <c r="Q3774" s="309"/>
      <c r="R3774" s="309"/>
      <c r="S3774" s="304"/>
      <c r="T3774" s="304"/>
      <c r="U3774" s="304"/>
      <c r="V3774" s="304"/>
      <c r="W3774" s="48" t="s">
        <v>4991</v>
      </c>
      <c r="X3774" s="304">
        <v>-999</v>
      </c>
      <c r="Y3774" s="366" t="str">
        <f t="shared" si="890"/>
        <v>-</v>
      </c>
      <c r="Z3774" s="304"/>
      <c r="AA3774" s="304"/>
      <c r="AB3774" s="304"/>
      <c r="AC3774" s="304"/>
      <c r="AD3774" s="366"/>
      <c r="AE3774" s="304"/>
      <c r="AF3774" s="331"/>
      <c r="AG3774" s="304"/>
      <c r="AH3774" s="410">
        <v>2.5172800000000002E-3</v>
      </c>
      <c r="AI3774" s="309">
        <v>0</v>
      </c>
      <c r="AJ3774" s="410">
        <v>222</v>
      </c>
      <c r="AK3774" s="304">
        <f t="shared" si="906"/>
        <v>210</v>
      </c>
      <c r="AL3774" s="363">
        <v>0.43</v>
      </c>
      <c r="AM3774" s="389">
        <f t="shared" si="891"/>
        <v>387</v>
      </c>
      <c r="AN3774" s="363">
        <v>0.25</v>
      </c>
      <c r="AO3774" s="304"/>
      <c r="AP3774" s="304" t="s">
        <v>1600</v>
      </c>
      <c r="AQ3774" s="304"/>
      <c r="AR3774" s="304">
        <v>387</v>
      </c>
      <c r="AS3774" s="304"/>
      <c r="AT3774" s="312"/>
      <c r="AU3774" s="304"/>
      <c r="AV3774" s="304"/>
      <c r="AW3774" s="304"/>
      <c r="AX3774" s="304">
        <v>800</v>
      </c>
      <c r="AY3774" s="304">
        <v>-999</v>
      </c>
      <c r="AZ3774" s="304">
        <v>3400</v>
      </c>
      <c r="BA3774" s="304">
        <v>580</v>
      </c>
      <c r="BB3774" s="304">
        <v>-999</v>
      </c>
      <c r="BC3774" s="304">
        <v>5020</v>
      </c>
      <c r="BD3774" s="304"/>
      <c r="BE3774" s="304"/>
      <c r="BF3774" s="304"/>
      <c r="BG3774" s="304"/>
      <c r="BH3774" s="304"/>
      <c r="BI3774" s="304"/>
      <c r="BJ3774" s="304">
        <v>3</v>
      </c>
      <c r="BK3774" s="304" t="s">
        <v>4954</v>
      </c>
      <c r="BL3774" s="304">
        <v>3</v>
      </c>
    </row>
    <row r="3775" spans="1:64" ht="15" hidden="1" customHeight="1" x14ac:dyDescent="0.2">
      <c r="A3775" s="387" t="s">
        <v>5911</v>
      </c>
      <c r="B3775" s="304" t="s">
        <v>5965</v>
      </c>
      <c r="C3775" s="304">
        <v>100237</v>
      </c>
      <c r="D3775" s="349" t="s">
        <v>4743</v>
      </c>
      <c r="E3775" s="304">
        <v>14824</v>
      </c>
      <c r="F3775" s="304"/>
      <c r="G3775" s="324">
        <v>33.868000000000002</v>
      </c>
      <c r="H3775" s="324">
        <v>-118.289</v>
      </c>
      <c r="I3775" s="324" t="s">
        <v>232</v>
      </c>
      <c r="J3775" s="368">
        <f t="shared" si="904"/>
        <v>310.55173771596895</v>
      </c>
      <c r="K3775" s="331">
        <f t="shared" si="905"/>
        <v>0.23323807579381203</v>
      </c>
      <c r="L3775" s="304" t="str">
        <f t="shared" si="889"/>
        <v>D</v>
      </c>
      <c r="M3775" s="388" t="s">
        <v>6088</v>
      </c>
      <c r="N3775" s="304"/>
      <c r="O3775" s="304"/>
      <c r="P3775" s="304"/>
      <c r="Q3775" s="309"/>
      <c r="R3775" s="309"/>
      <c r="S3775" s="304"/>
      <c r="T3775" s="304"/>
      <c r="U3775" s="304"/>
      <c r="V3775" s="304"/>
      <c r="W3775" s="48" t="s">
        <v>4991</v>
      </c>
      <c r="X3775" s="304">
        <v>-999</v>
      </c>
      <c r="Y3775" s="366" t="str">
        <f t="shared" si="890"/>
        <v>-</v>
      </c>
      <c r="Z3775" s="304"/>
      <c r="AA3775" s="304"/>
      <c r="AB3775" s="304"/>
      <c r="AC3775" s="304"/>
      <c r="AD3775" s="366"/>
      <c r="AE3775" s="304"/>
      <c r="AF3775" s="331"/>
      <c r="AG3775" s="304"/>
      <c r="AH3775" s="410">
        <v>8.4374700000000005E-4</v>
      </c>
      <c r="AI3775" s="309">
        <v>0</v>
      </c>
      <c r="AJ3775" s="410">
        <v>190</v>
      </c>
      <c r="AK3775" s="304">
        <f t="shared" si="906"/>
        <v>210</v>
      </c>
      <c r="AL3775" s="304">
        <v>0.2</v>
      </c>
      <c r="AM3775" s="389">
        <f t="shared" si="891"/>
        <v>387</v>
      </c>
      <c r="AN3775" s="363">
        <v>0.25</v>
      </c>
      <c r="AO3775" s="304"/>
      <c r="AP3775" s="304" t="s">
        <v>1600</v>
      </c>
      <c r="AQ3775" s="304"/>
      <c r="AR3775" s="304">
        <v>387</v>
      </c>
      <c r="AS3775" s="304"/>
      <c r="AT3775" s="312"/>
      <c r="AU3775" s="304"/>
      <c r="AV3775" s="304"/>
      <c r="AW3775" s="304"/>
      <c r="AX3775" s="304">
        <v>480</v>
      </c>
      <c r="AY3775" s="304">
        <v>-999</v>
      </c>
      <c r="AZ3775" s="304">
        <v>3380</v>
      </c>
      <c r="BA3775" s="304">
        <v>520</v>
      </c>
      <c r="BB3775" s="304">
        <v>-999</v>
      </c>
      <c r="BC3775" s="304">
        <v>5080</v>
      </c>
      <c r="BD3775" s="304"/>
      <c r="BE3775" s="304"/>
      <c r="BF3775" s="304"/>
      <c r="BG3775" s="304"/>
      <c r="BH3775" s="304"/>
      <c r="BI3775" s="304"/>
      <c r="BJ3775" s="304">
        <v>3</v>
      </c>
      <c r="BK3775" s="304" t="s">
        <v>4954</v>
      </c>
      <c r="BL3775" s="304">
        <v>3</v>
      </c>
    </row>
    <row r="3776" spans="1:64" ht="15" hidden="1" customHeight="1" x14ac:dyDescent="0.2">
      <c r="A3776" s="387" t="s">
        <v>5911</v>
      </c>
      <c r="B3776" s="304" t="s">
        <v>5965</v>
      </c>
      <c r="C3776" s="304">
        <v>100238</v>
      </c>
      <c r="D3776" s="349" t="s">
        <v>4745</v>
      </c>
      <c r="E3776" s="304">
        <v>14825</v>
      </c>
      <c r="F3776" s="304"/>
      <c r="G3776" s="324">
        <v>33.975999999999999</v>
      </c>
      <c r="H3776" s="324">
        <v>-118.208</v>
      </c>
      <c r="I3776" s="324" t="s">
        <v>232</v>
      </c>
      <c r="J3776" s="368">
        <f t="shared" si="904"/>
        <v>292.51804892331859</v>
      </c>
      <c r="K3776" s="331">
        <f t="shared" si="905"/>
        <v>0.32644141894067302</v>
      </c>
      <c r="L3776" s="304" t="str">
        <f t="shared" si="889"/>
        <v>D</v>
      </c>
      <c r="M3776" s="388" t="s">
        <v>6088</v>
      </c>
      <c r="N3776" s="304"/>
      <c r="O3776" s="304"/>
      <c r="P3776" s="304"/>
      <c r="Q3776" s="309"/>
      <c r="R3776" s="309"/>
      <c r="S3776" s="304"/>
      <c r="T3776" s="304"/>
      <c r="U3776" s="304"/>
      <c r="V3776" s="304"/>
      <c r="W3776" s="48" t="s">
        <v>4991</v>
      </c>
      <c r="X3776" s="304">
        <v>-999</v>
      </c>
      <c r="Y3776" s="366" t="str">
        <f t="shared" si="890"/>
        <v>-</v>
      </c>
      <c r="Z3776" s="304"/>
      <c r="AA3776" s="304"/>
      <c r="AB3776" s="304"/>
      <c r="AC3776" s="304"/>
      <c r="AD3776" s="366"/>
      <c r="AE3776" s="304"/>
      <c r="AF3776" s="331"/>
      <c r="AG3776" s="304"/>
      <c r="AH3776" s="410">
        <v>4.2470199999999998E-3</v>
      </c>
      <c r="AI3776" s="309">
        <v>1.3913699999999999E-2</v>
      </c>
      <c r="AJ3776" s="410">
        <v>247</v>
      </c>
      <c r="AK3776" s="304">
        <f t="shared" si="906"/>
        <v>270</v>
      </c>
      <c r="AL3776" s="363">
        <v>0.43</v>
      </c>
      <c r="AM3776" s="389">
        <f t="shared" si="891"/>
        <v>306</v>
      </c>
      <c r="AN3776" s="363">
        <v>0.25</v>
      </c>
      <c r="AO3776" s="304"/>
      <c r="AP3776" s="304" t="s">
        <v>6119</v>
      </c>
      <c r="AQ3776" s="304"/>
      <c r="AR3776" s="304">
        <v>280</v>
      </c>
      <c r="AS3776" s="304"/>
      <c r="AT3776" s="309">
        <v>306</v>
      </c>
      <c r="AU3776" s="304"/>
      <c r="AV3776" s="304"/>
      <c r="AW3776" s="304"/>
      <c r="AX3776" s="304">
        <v>1200</v>
      </c>
      <c r="AY3776" s="304">
        <v>-999</v>
      </c>
      <c r="AZ3776" s="304">
        <v>5500</v>
      </c>
      <c r="BA3776" s="304">
        <v>820</v>
      </c>
      <c r="BB3776" s="304">
        <v>-999</v>
      </c>
      <c r="BC3776" s="304">
        <v>5240</v>
      </c>
      <c r="BD3776" s="304"/>
      <c r="BE3776" s="304"/>
      <c r="BF3776" s="304"/>
      <c r="BG3776" s="304"/>
      <c r="BH3776" s="304"/>
      <c r="BI3776" s="304"/>
      <c r="BJ3776" s="304">
        <v>3</v>
      </c>
      <c r="BK3776" s="304" t="s">
        <v>4954</v>
      </c>
      <c r="BL3776" s="304">
        <v>3</v>
      </c>
    </row>
    <row r="3777" spans="1:64" ht="15" hidden="1" customHeight="1" x14ac:dyDescent="0.2">
      <c r="A3777" s="387" t="s">
        <v>5911</v>
      </c>
      <c r="B3777" s="304" t="s">
        <v>5965</v>
      </c>
      <c r="C3777" s="304">
        <v>100239</v>
      </c>
      <c r="D3777" s="349" t="s">
        <v>4749</v>
      </c>
      <c r="E3777" s="304">
        <v>14827</v>
      </c>
      <c r="F3777" s="304"/>
      <c r="G3777" s="324">
        <v>33.92</v>
      </c>
      <c r="H3777" s="324">
        <v>-118.126</v>
      </c>
      <c r="I3777" s="324" t="s">
        <v>232</v>
      </c>
      <c r="J3777" s="368">
        <f t="shared" si="904"/>
        <v>267.21489271224613</v>
      </c>
      <c r="K3777" s="331">
        <f t="shared" si="905"/>
        <v>0.23323807579381203</v>
      </c>
      <c r="L3777" s="304" t="str">
        <f t="shared" si="889"/>
        <v>D</v>
      </c>
      <c r="M3777" s="388" t="s">
        <v>6088</v>
      </c>
      <c r="N3777" s="304"/>
      <c r="O3777" s="304"/>
      <c r="P3777" s="304"/>
      <c r="Q3777" s="309"/>
      <c r="R3777" s="309"/>
      <c r="S3777" s="304"/>
      <c r="T3777" s="304"/>
      <c r="U3777" s="304"/>
      <c r="V3777" s="304"/>
      <c r="W3777" s="48" t="s">
        <v>4991</v>
      </c>
      <c r="X3777" s="304">
        <v>-999</v>
      </c>
      <c r="Y3777" s="366" t="str">
        <f t="shared" si="890"/>
        <v>-</v>
      </c>
      <c r="Z3777" s="304"/>
      <c r="AA3777" s="304"/>
      <c r="AB3777" s="304"/>
      <c r="AC3777" s="304"/>
      <c r="AD3777" s="366"/>
      <c r="AE3777" s="304"/>
      <c r="AF3777" s="331"/>
      <c r="AG3777" s="304"/>
      <c r="AH3777" s="410">
        <v>1.6169699999999999E-3</v>
      </c>
      <c r="AI3777" s="309">
        <v>7.8432599999999995E-3</v>
      </c>
      <c r="AJ3777" s="410">
        <v>205</v>
      </c>
      <c r="AK3777" s="304">
        <f t="shared" si="906"/>
        <v>210</v>
      </c>
      <c r="AL3777" s="304">
        <v>0.2</v>
      </c>
      <c r="AM3777" s="389">
        <f t="shared" si="891"/>
        <v>306</v>
      </c>
      <c r="AN3777" s="363">
        <v>0.25</v>
      </c>
      <c r="AO3777" s="304"/>
      <c r="AP3777" s="304" t="s">
        <v>6119</v>
      </c>
      <c r="AQ3777" s="304"/>
      <c r="AR3777" s="304">
        <v>280</v>
      </c>
      <c r="AS3777" s="304"/>
      <c r="AT3777" s="309">
        <v>306</v>
      </c>
      <c r="AU3777" s="304"/>
      <c r="AV3777" s="304"/>
      <c r="AW3777" s="304"/>
      <c r="AX3777" s="304">
        <v>1200</v>
      </c>
      <c r="AY3777" s="304">
        <v>-999</v>
      </c>
      <c r="AZ3777" s="304">
        <v>5400</v>
      </c>
      <c r="BA3777" s="304">
        <v>820</v>
      </c>
      <c r="BB3777" s="304">
        <v>-999</v>
      </c>
      <c r="BC3777" s="304">
        <v>5340</v>
      </c>
      <c r="BD3777" s="304"/>
      <c r="BE3777" s="304"/>
      <c r="BF3777" s="304"/>
      <c r="BG3777" s="304"/>
      <c r="BH3777" s="304"/>
      <c r="BI3777" s="304"/>
      <c r="BJ3777" s="304">
        <v>3</v>
      </c>
      <c r="BK3777" s="304" t="s">
        <v>4954</v>
      </c>
      <c r="BL3777" s="304">
        <v>3</v>
      </c>
    </row>
    <row r="3778" spans="1:64" ht="15" hidden="1" customHeight="1" x14ac:dyDescent="0.2">
      <c r="A3778" s="387" t="s">
        <v>5911</v>
      </c>
      <c r="B3778" s="304" t="s">
        <v>5965</v>
      </c>
      <c r="C3778" s="304">
        <v>100240</v>
      </c>
      <c r="D3778" s="349" t="s">
        <v>5364</v>
      </c>
      <c r="E3778" s="304">
        <v>14829</v>
      </c>
      <c r="F3778" s="304"/>
      <c r="G3778" s="324">
        <v>33.883000000000003</v>
      </c>
      <c r="H3778" s="324">
        <v>-118.117</v>
      </c>
      <c r="I3778" s="324" t="s">
        <v>232</v>
      </c>
      <c r="J3778" s="368">
        <f t="shared" si="904"/>
        <v>267.21489271224613</v>
      </c>
      <c r="K3778" s="331">
        <f t="shared" si="905"/>
        <v>0.23323807579381203</v>
      </c>
      <c r="L3778" s="304" t="str">
        <f t="shared" si="889"/>
        <v>D</v>
      </c>
      <c r="M3778" s="388" t="s">
        <v>6088</v>
      </c>
      <c r="N3778" s="304"/>
      <c r="O3778" s="304"/>
      <c r="P3778" s="304"/>
      <c r="Q3778" s="309"/>
      <c r="R3778" s="309"/>
      <c r="S3778" s="304"/>
      <c r="T3778" s="304"/>
      <c r="U3778" s="304"/>
      <c r="V3778" s="304"/>
      <c r="W3778" s="48" t="s">
        <v>4991</v>
      </c>
      <c r="X3778" s="304">
        <v>-999</v>
      </c>
      <c r="Y3778" s="366" t="str">
        <f t="shared" si="890"/>
        <v>-</v>
      </c>
      <c r="Z3778" s="304"/>
      <c r="AA3778" s="304"/>
      <c r="AB3778" s="304"/>
      <c r="AC3778" s="304"/>
      <c r="AD3778" s="366"/>
      <c r="AE3778" s="304"/>
      <c r="AF3778" s="331"/>
      <c r="AG3778" s="304"/>
      <c r="AH3778" s="410">
        <v>2.1559600000000002E-3</v>
      </c>
      <c r="AI3778" s="309">
        <v>6.9576600000000001E-3</v>
      </c>
      <c r="AJ3778" s="410">
        <v>215</v>
      </c>
      <c r="AK3778" s="304">
        <f t="shared" si="906"/>
        <v>210</v>
      </c>
      <c r="AL3778" s="304">
        <v>0.2</v>
      </c>
      <c r="AM3778" s="389">
        <f t="shared" si="891"/>
        <v>306</v>
      </c>
      <c r="AN3778" s="363">
        <v>0.25</v>
      </c>
      <c r="AO3778" s="304"/>
      <c r="AP3778" s="304" t="s">
        <v>6119</v>
      </c>
      <c r="AQ3778" s="304"/>
      <c r="AR3778" s="304">
        <v>280</v>
      </c>
      <c r="AS3778" s="304"/>
      <c r="AT3778" s="309">
        <v>306</v>
      </c>
      <c r="AU3778" s="304"/>
      <c r="AV3778" s="304"/>
      <c r="AW3778" s="304"/>
      <c r="AX3778" s="304">
        <v>1380</v>
      </c>
      <c r="AY3778" s="304">
        <v>-999</v>
      </c>
      <c r="AZ3778" s="304">
        <v>4480</v>
      </c>
      <c r="BA3778" s="304">
        <v>840</v>
      </c>
      <c r="BB3778" s="304">
        <v>-999</v>
      </c>
      <c r="BC3778" s="304">
        <v>5520</v>
      </c>
      <c r="BD3778" s="304"/>
      <c r="BE3778" s="304"/>
      <c r="BF3778" s="304"/>
      <c r="BG3778" s="304"/>
      <c r="BH3778" s="304"/>
      <c r="BI3778" s="304"/>
      <c r="BJ3778" s="304">
        <v>3</v>
      </c>
      <c r="BK3778" s="304" t="s">
        <v>4954</v>
      </c>
      <c r="BL3778" s="304">
        <v>3</v>
      </c>
    </row>
    <row r="3779" spans="1:64" ht="15" hidden="1" customHeight="1" x14ac:dyDescent="0.2">
      <c r="A3779" s="387" t="s">
        <v>5911</v>
      </c>
      <c r="B3779" s="304" t="s">
        <v>5965</v>
      </c>
      <c r="C3779" s="304">
        <v>100241</v>
      </c>
      <c r="D3779" s="349" t="s">
        <v>5365</v>
      </c>
      <c r="E3779" s="304">
        <v>14845</v>
      </c>
      <c r="F3779" s="304"/>
      <c r="G3779" s="324">
        <v>33.79</v>
      </c>
      <c r="H3779" s="324">
        <v>-118.29600000000001</v>
      </c>
      <c r="I3779" s="324" t="s">
        <v>232</v>
      </c>
      <c r="J3779" s="368">
        <f t="shared" si="904"/>
        <v>339.95855352360843</v>
      </c>
      <c r="K3779" s="331">
        <f t="shared" si="905"/>
        <v>0.32644141894067302</v>
      </c>
      <c r="L3779" s="304" t="str">
        <f t="shared" si="889"/>
        <v>D</v>
      </c>
      <c r="M3779" s="388" t="s">
        <v>6088</v>
      </c>
      <c r="N3779" s="304"/>
      <c r="O3779" s="304"/>
      <c r="P3779" s="304"/>
      <c r="Q3779" s="309"/>
      <c r="R3779" s="309"/>
      <c r="S3779" s="304"/>
      <c r="T3779" s="304"/>
      <c r="U3779" s="304"/>
      <c r="V3779" s="304"/>
      <c r="W3779" s="48" t="s">
        <v>4991</v>
      </c>
      <c r="X3779" s="304">
        <v>-999</v>
      </c>
      <c r="Y3779" s="366" t="str">
        <f t="shared" si="890"/>
        <v>-</v>
      </c>
      <c r="Z3779" s="304"/>
      <c r="AA3779" s="304"/>
      <c r="AB3779" s="304"/>
      <c r="AC3779" s="304"/>
      <c r="AD3779" s="366"/>
      <c r="AE3779" s="304"/>
      <c r="AF3779" s="331"/>
      <c r="AG3779" s="304"/>
      <c r="AH3779" s="410">
        <v>1.0094199999999999E-2</v>
      </c>
      <c r="AI3779" s="309">
        <v>0</v>
      </c>
      <c r="AJ3779" s="410">
        <v>301</v>
      </c>
      <c r="AK3779" s="304">
        <f t="shared" si="906"/>
        <v>270</v>
      </c>
      <c r="AL3779" s="363">
        <v>0.43</v>
      </c>
      <c r="AM3779" s="389">
        <f t="shared" si="891"/>
        <v>387</v>
      </c>
      <c r="AN3779" s="363">
        <v>0.25</v>
      </c>
      <c r="AO3779" s="304"/>
      <c r="AP3779" s="304" t="s">
        <v>1600</v>
      </c>
      <c r="AQ3779" s="304"/>
      <c r="AR3779" s="304">
        <v>387</v>
      </c>
      <c r="AS3779" s="304"/>
      <c r="AT3779" s="312"/>
      <c r="AU3779" s="304"/>
      <c r="AV3779" s="304"/>
      <c r="AW3779" s="304"/>
      <c r="AX3779" s="304">
        <v>240</v>
      </c>
      <c r="AY3779" s="304">
        <v>-999</v>
      </c>
      <c r="AZ3779" s="304">
        <v>2280</v>
      </c>
      <c r="BA3779" s="304">
        <v>380</v>
      </c>
      <c r="BB3779" s="304">
        <v>-999</v>
      </c>
      <c r="BC3779" s="304">
        <v>1880</v>
      </c>
      <c r="BD3779" s="304"/>
      <c r="BE3779" s="304"/>
      <c r="BF3779" s="304"/>
      <c r="BG3779" s="304"/>
      <c r="BH3779" s="304"/>
      <c r="BI3779" s="304"/>
      <c r="BJ3779" s="304">
        <v>3</v>
      </c>
      <c r="BK3779" s="304" t="s">
        <v>4954</v>
      </c>
      <c r="BL3779" s="304">
        <v>3</v>
      </c>
    </row>
    <row r="3780" spans="1:64" ht="15" hidden="1" customHeight="1" x14ac:dyDescent="0.2">
      <c r="A3780" s="387" t="s">
        <v>5911</v>
      </c>
      <c r="B3780" s="304" t="s">
        <v>5965</v>
      </c>
      <c r="C3780" s="304">
        <v>100242</v>
      </c>
      <c r="D3780" s="349" t="s">
        <v>5366</v>
      </c>
      <c r="E3780" s="304">
        <v>14846</v>
      </c>
      <c r="F3780" s="304"/>
      <c r="G3780" s="324">
        <v>33.811</v>
      </c>
      <c r="H3780" s="324">
        <v>-118.276</v>
      </c>
      <c r="I3780" s="324" t="s">
        <v>232</v>
      </c>
      <c r="J3780" s="368">
        <f t="shared" si="904"/>
        <v>310.55173771596895</v>
      </c>
      <c r="K3780" s="331">
        <f t="shared" si="905"/>
        <v>0.23323807579381203</v>
      </c>
      <c r="L3780" s="304" t="str">
        <f t="shared" ref="L3780:L3843" si="907">IF(J3780&lt;180,"E",IF(AND(J3780&gt;=180,J3780&lt;360),"D",IF(AND(J3780&gt;=360,J3780&lt;760),"C",IF(AND(J3780&gt;=760,J3780&lt;1500),"B",IF(J3780&gt;=1500,"A","-")))))</f>
        <v>D</v>
      </c>
      <c r="M3780" s="388" t="s">
        <v>6088</v>
      </c>
      <c r="N3780" s="304"/>
      <c r="O3780" s="304"/>
      <c r="P3780" s="304"/>
      <c r="Q3780" s="309"/>
      <c r="R3780" s="309"/>
      <c r="S3780" s="304"/>
      <c r="T3780" s="304"/>
      <c r="U3780" s="304"/>
      <c r="V3780" s="304"/>
      <c r="W3780" s="48" t="s">
        <v>4991</v>
      </c>
      <c r="X3780" s="304">
        <v>-999</v>
      </c>
      <c r="Y3780" s="366" t="str">
        <f t="shared" si="890"/>
        <v>-</v>
      </c>
      <c r="Z3780" s="304"/>
      <c r="AA3780" s="304"/>
      <c r="AB3780" s="304"/>
      <c r="AC3780" s="304"/>
      <c r="AD3780" s="366"/>
      <c r="AE3780" s="304"/>
      <c r="AF3780" s="331"/>
      <c r="AG3780" s="304"/>
      <c r="AH3780" s="410">
        <v>1.68681E-3</v>
      </c>
      <c r="AI3780" s="309">
        <v>0</v>
      </c>
      <c r="AJ3780" s="410">
        <v>206</v>
      </c>
      <c r="AK3780" s="304">
        <f t="shared" si="906"/>
        <v>210</v>
      </c>
      <c r="AL3780" s="304">
        <v>0.2</v>
      </c>
      <c r="AM3780" s="389">
        <f t="shared" si="891"/>
        <v>387</v>
      </c>
      <c r="AN3780" s="363">
        <v>0.25</v>
      </c>
      <c r="AO3780" s="304"/>
      <c r="AP3780" s="304" t="s">
        <v>1600</v>
      </c>
      <c r="AQ3780" s="304"/>
      <c r="AR3780" s="304">
        <v>387</v>
      </c>
      <c r="AS3780" s="304"/>
      <c r="AT3780" s="312"/>
      <c r="AU3780" s="304"/>
      <c r="AV3780" s="304"/>
      <c r="AW3780" s="304"/>
      <c r="AX3780" s="304">
        <v>1880</v>
      </c>
      <c r="AY3780" s="304">
        <v>-999</v>
      </c>
      <c r="AZ3780" s="304">
        <v>2180</v>
      </c>
      <c r="BA3780" s="304">
        <v>420</v>
      </c>
      <c r="BB3780" s="304">
        <v>-999</v>
      </c>
      <c r="BC3780" s="304">
        <v>3880</v>
      </c>
      <c r="BD3780" s="304"/>
      <c r="BE3780" s="304"/>
      <c r="BF3780" s="304"/>
      <c r="BG3780" s="304"/>
      <c r="BH3780" s="304"/>
      <c r="BI3780" s="304"/>
      <c r="BJ3780" s="304">
        <v>3</v>
      </c>
      <c r="BK3780" s="304" t="s">
        <v>4954</v>
      </c>
      <c r="BL3780" s="304">
        <v>3</v>
      </c>
    </row>
    <row r="3781" spans="1:64" ht="15" hidden="1" customHeight="1" x14ac:dyDescent="0.2">
      <c r="A3781" s="387" t="s">
        <v>5911</v>
      </c>
      <c r="B3781" s="304" t="s">
        <v>5965</v>
      </c>
      <c r="C3781" s="304">
        <v>100243</v>
      </c>
      <c r="D3781" s="349" t="s">
        <v>4761</v>
      </c>
      <c r="E3781" s="304">
        <v>14847</v>
      </c>
      <c r="F3781" s="304"/>
      <c r="G3781" s="324">
        <v>33.826999999999998</v>
      </c>
      <c r="H3781" s="324">
        <v>-118.21599999999999</v>
      </c>
      <c r="I3781" s="324" t="s">
        <v>232</v>
      </c>
      <c r="J3781" s="368">
        <f t="shared" si="904"/>
        <v>292.51804892331859</v>
      </c>
      <c r="K3781" s="331">
        <f t="shared" si="905"/>
        <v>0.32644141894067302</v>
      </c>
      <c r="L3781" s="304" t="str">
        <f t="shared" si="907"/>
        <v>D</v>
      </c>
      <c r="M3781" s="388" t="s">
        <v>6088</v>
      </c>
      <c r="N3781" s="304"/>
      <c r="O3781" s="304"/>
      <c r="P3781" s="304"/>
      <c r="Q3781" s="309"/>
      <c r="R3781" s="309"/>
      <c r="S3781" s="304"/>
      <c r="T3781" s="304"/>
      <c r="U3781" s="304"/>
      <c r="V3781" s="304"/>
      <c r="W3781" s="48" t="s">
        <v>4991</v>
      </c>
      <c r="X3781" s="304">
        <v>-999</v>
      </c>
      <c r="Y3781" s="366" t="str">
        <f t="shared" ref="Y3781:Y3844" si="908">IF(X3781="A",506.6,IF(X3781="B",424.8,IF(X3781="C",338.6,IF(X3781="D",274.5,IF(X3781="E",181.5,"-")))))</f>
        <v>-</v>
      </c>
      <c r="Z3781" s="304"/>
      <c r="AA3781" s="304"/>
      <c r="AB3781" s="304"/>
      <c r="AC3781" s="304"/>
      <c r="AD3781" s="366"/>
      <c r="AE3781" s="304"/>
      <c r="AF3781" s="331"/>
      <c r="AG3781" s="304"/>
      <c r="AH3781" s="410">
        <v>3.62482E-3</v>
      </c>
      <c r="AI3781" s="309">
        <v>1.1426700000000001E-2</v>
      </c>
      <c r="AJ3781" s="410">
        <v>241</v>
      </c>
      <c r="AK3781" s="304">
        <f t="shared" si="906"/>
        <v>270</v>
      </c>
      <c r="AL3781" s="363">
        <v>0.43</v>
      </c>
      <c r="AM3781" s="389">
        <f t="shared" si="891"/>
        <v>306</v>
      </c>
      <c r="AN3781" s="363">
        <v>0.25</v>
      </c>
      <c r="AO3781" s="304"/>
      <c r="AP3781" s="304" t="s">
        <v>6119</v>
      </c>
      <c r="AQ3781" s="304"/>
      <c r="AR3781" s="304">
        <v>280</v>
      </c>
      <c r="AS3781" s="304"/>
      <c r="AT3781" s="309">
        <v>306</v>
      </c>
      <c r="AU3781" s="304"/>
      <c r="AV3781" s="304"/>
      <c r="AW3781" s="304"/>
      <c r="AX3781" s="304">
        <v>760</v>
      </c>
      <c r="AY3781" s="304">
        <v>-999</v>
      </c>
      <c r="AZ3781" s="304">
        <v>4060</v>
      </c>
      <c r="BA3781" s="304">
        <v>520</v>
      </c>
      <c r="BB3781" s="304">
        <v>-999</v>
      </c>
      <c r="BC3781" s="304">
        <v>5180</v>
      </c>
      <c r="BD3781" s="304"/>
      <c r="BE3781" s="304"/>
      <c r="BF3781" s="304"/>
      <c r="BG3781" s="304"/>
      <c r="BH3781" s="304"/>
      <c r="BI3781" s="304"/>
      <c r="BJ3781" s="304">
        <v>3</v>
      </c>
      <c r="BK3781" s="304" t="s">
        <v>4954</v>
      </c>
      <c r="BL3781" s="304">
        <v>3</v>
      </c>
    </row>
    <row r="3782" spans="1:64" ht="15" hidden="1" customHeight="1" x14ac:dyDescent="0.2">
      <c r="A3782" s="387" t="s">
        <v>5911</v>
      </c>
      <c r="B3782" s="304" t="s">
        <v>5965</v>
      </c>
      <c r="C3782" s="304">
        <v>100244</v>
      </c>
      <c r="D3782" s="349" t="s">
        <v>4763</v>
      </c>
      <c r="E3782" s="304">
        <v>14868</v>
      </c>
      <c r="F3782" s="304"/>
      <c r="G3782" s="324">
        <v>33.805999999999997</v>
      </c>
      <c r="H3782" s="324">
        <v>-118.163</v>
      </c>
      <c r="I3782" s="324" t="s">
        <v>232</v>
      </c>
      <c r="J3782" s="368">
        <f t="shared" si="904"/>
        <v>400.27183522370677</v>
      </c>
      <c r="K3782" s="331">
        <f t="shared" si="905"/>
        <v>0.32644141894067302</v>
      </c>
      <c r="L3782" s="304" t="str">
        <f t="shared" si="907"/>
        <v>C</v>
      </c>
      <c r="M3782" s="388" t="s">
        <v>6088</v>
      </c>
      <c r="N3782" s="304"/>
      <c r="O3782" s="304"/>
      <c r="P3782" s="304"/>
      <c r="Q3782" s="309"/>
      <c r="R3782" s="309"/>
      <c r="S3782" s="304"/>
      <c r="T3782" s="304"/>
      <c r="U3782" s="304"/>
      <c r="V3782" s="304"/>
      <c r="W3782" s="48" t="s">
        <v>4991</v>
      </c>
      <c r="X3782" s="304">
        <v>-999</v>
      </c>
      <c r="Y3782" s="366" t="str">
        <f t="shared" si="908"/>
        <v>-</v>
      </c>
      <c r="Z3782" s="304"/>
      <c r="AA3782" s="304"/>
      <c r="AB3782" s="304"/>
      <c r="AC3782" s="304"/>
      <c r="AD3782" s="366"/>
      <c r="AE3782" s="304"/>
      <c r="AF3782" s="331"/>
      <c r="AG3782" s="304"/>
      <c r="AH3782" s="410">
        <v>2.28948E-2</v>
      </c>
      <c r="AI3782" s="309">
        <v>0</v>
      </c>
      <c r="AJ3782" s="410">
        <v>380</v>
      </c>
      <c r="AK3782" s="304">
        <f t="shared" si="906"/>
        <v>425</v>
      </c>
      <c r="AL3782" s="363">
        <v>0.43</v>
      </c>
      <c r="AM3782" s="389">
        <f t="shared" si="891"/>
        <v>387</v>
      </c>
      <c r="AN3782" s="363">
        <v>0.25</v>
      </c>
      <c r="AO3782" s="304"/>
      <c r="AP3782" s="304" t="s">
        <v>1600</v>
      </c>
      <c r="AQ3782" s="304"/>
      <c r="AR3782" s="304">
        <v>387</v>
      </c>
      <c r="AS3782" s="304"/>
      <c r="AT3782" s="312"/>
      <c r="AU3782" s="304"/>
      <c r="AV3782" s="304"/>
      <c r="AW3782" s="304"/>
      <c r="AX3782" s="304">
        <v>800</v>
      </c>
      <c r="AY3782" s="304">
        <v>-999</v>
      </c>
      <c r="AZ3782" s="304">
        <v>4500</v>
      </c>
      <c r="BA3782" s="304">
        <v>520</v>
      </c>
      <c r="BB3782" s="304">
        <v>-999</v>
      </c>
      <c r="BC3782" s="304">
        <v>5200</v>
      </c>
      <c r="BD3782" s="304"/>
      <c r="BE3782" s="304"/>
      <c r="BF3782" s="304"/>
      <c r="BG3782" s="304"/>
      <c r="BH3782" s="304"/>
      <c r="BI3782" s="304"/>
      <c r="BJ3782" s="304">
        <v>3</v>
      </c>
      <c r="BK3782" s="304" t="s">
        <v>4954</v>
      </c>
      <c r="BL3782" s="304">
        <v>3</v>
      </c>
    </row>
    <row r="3783" spans="1:64" ht="15" hidden="1" customHeight="1" x14ac:dyDescent="0.2">
      <c r="A3783" s="387" t="s">
        <v>5911</v>
      </c>
      <c r="B3783" s="304" t="s">
        <v>5965</v>
      </c>
      <c r="C3783" s="304">
        <v>100245</v>
      </c>
      <c r="D3783" s="349" t="s">
        <v>4765</v>
      </c>
      <c r="E3783" s="304">
        <v>14871</v>
      </c>
      <c r="F3783" s="304"/>
      <c r="G3783" s="324">
        <v>33.762999999999998</v>
      </c>
      <c r="H3783" s="324">
        <v>-118.16800000000001</v>
      </c>
      <c r="I3783" s="324" t="s">
        <v>232</v>
      </c>
      <c r="J3783" s="368">
        <f t="shared" si="904"/>
        <v>320.52858516844788</v>
      </c>
      <c r="K3783" s="331">
        <f t="shared" si="905"/>
        <v>0.32644141894067302</v>
      </c>
      <c r="L3783" s="304" t="str">
        <f t="shared" si="907"/>
        <v>D</v>
      </c>
      <c r="M3783" s="388" t="s">
        <v>6088</v>
      </c>
      <c r="N3783" s="304"/>
      <c r="O3783" s="304"/>
      <c r="P3783" s="304"/>
      <c r="Q3783" s="309"/>
      <c r="R3783" s="309"/>
      <c r="S3783" s="304"/>
      <c r="T3783" s="304"/>
      <c r="U3783" s="304"/>
      <c r="V3783" s="304"/>
      <c r="W3783" s="48" t="s">
        <v>4991</v>
      </c>
      <c r="X3783" s="304">
        <v>-999</v>
      </c>
      <c r="Y3783" s="366" t="str">
        <f t="shared" si="908"/>
        <v>-</v>
      </c>
      <c r="Z3783" s="304"/>
      <c r="AA3783" s="304"/>
      <c r="AB3783" s="304"/>
      <c r="AC3783" s="304"/>
      <c r="AD3783" s="366"/>
      <c r="AE3783" s="304"/>
      <c r="AF3783" s="331"/>
      <c r="AG3783" s="304"/>
      <c r="AH3783" s="410">
        <v>1.04239E-2</v>
      </c>
      <c r="AI3783" s="309">
        <v>2.07916E-2</v>
      </c>
      <c r="AJ3783" s="410">
        <v>303</v>
      </c>
      <c r="AK3783" s="304">
        <f t="shared" si="906"/>
        <v>270</v>
      </c>
      <c r="AL3783" s="363">
        <v>0.43</v>
      </c>
      <c r="AM3783" s="389">
        <f t="shared" si="891"/>
        <v>353</v>
      </c>
      <c r="AN3783" s="363">
        <v>0.25</v>
      </c>
      <c r="AO3783" s="304"/>
      <c r="AP3783" s="304" t="s">
        <v>6113</v>
      </c>
      <c r="AQ3783" s="304"/>
      <c r="AR3783" s="304">
        <v>280</v>
      </c>
      <c r="AS3783" s="304"/>
      <c r="AT3783" s="309">
        <v>353</v>
      </c>
      <c r="AU3783" s="304"/>
      <c r="AV3783" s="304"/>
      <c r="AW3783" s="304"/>
      <c r="AX3783" s="304">
        <v>140</v>
      </c>
      <c r="AY3783" s="304">
        <v>-999</v>
      </c>
      <c r="AZ3783" s="304">
        <v>3560</v>
      </c>
      <c r="BA3783" s="304">
        <v>420</v>
      </c>
      <c r="BB3783" s="304">
        <v>-999</v>
      </c>
      <c r="BC3783" s="304">
        <v>5080</v>
      </c>
      <c r="BD3783" s="304"/>
      <c r="BE3783" s="304"/>
      <c r="BF3783" s="304"/>
      <c r="BG3783" s="304"/>
      <c r="BH3783" s="304"/>
      <c r="BI3783" s="304"/>
      <c r="BJ3783" s="304">
        <v>3</v>
      </c>
      <c r="BK3783" s="304" t="s">
        <v>4954</v>
      </c>
      <c r="BL3783" s="304">
        <v>3</v>
      </c>
    </row>
    <row r="3784" spans="1:64" ht="15" hidden="1" customHeight="1" x14ac:dyDescent="0.2">
      <c r="A3784" s="387" t="s">
        <v>5911</v>
      </c>
      <c r="B3784" s="304" t="s">
        <v>5965</v>
      </c>
      <c r="C3784" s="304">
        <v>100246</v>
      </c>
      <c r="D3784" s="349" t="s">
        <v>4768</v>
      </c>
      <c r="E3784" s="304">
        <v>14872</v>
      </c>
      <c r="F3784" s="304"/>
      <c r="G3784" s="324">
        <v>33.872999999999998</v>
      </c>
      <c r="H3784" s="324">
        <v>-118.175</v>
      </c>
      <c r="I3784" s="324" t="s">
        <v>232</v>
      </c>
      <c r="J3784" s="368">
        <f t="shared" si="904"/>
        <v>223.20844053121959</v>
      </c>
      <c r="K3784" s="331">
        <f t="shared" si="905"/>
        <v>0.23323807579381203</v>
      </c>
      <c r="L3784" s="304" t="str">
        <f t="shared" si="907"/>
        <v>D</v>
      </c>
      <c r="M3784" s="388" t="s">
        <v>6088</v>
      </c>
      <c r="N3784" s="304"/>
      <c r="O3784" s="304"/>
      <c r="P3784" s="304"/>
      <c r="Q3784" s="309"/>
      <c r="R3784" s="309"/>
      <c r="S3784" s="304"/>
      <c r="T3784" s="304"/>
      <c r="U3784" s="304"/>
      <c r="V3784" s="304"/>
      <c r="W3784" s="48" t="s">
        <v>4991</v>
      </c>
      <c r="X3784" s="304">
        <v>-999</v>
      </c>
      <c r="Y3784" s="366" t="str">
        <f t="shared" si="908"/>
        <v>-</v>
      </c>
      <c r="Z3784" s="304"/>
      <c r="AA3784" s="304"/>
      <c r="AB3784" s="304"/>
      <c r="AC3784" s="304"/>
      <c r="AD3784" s="366"/>
      <c r="AE3784" s="304"/>
      <c r="AF3784" s="331"/>
      <c r="AG3784" s="304"/>
      <c r="AH3784" s="410">
        <v>1.6169699999999999E-3</v>
      </c>
      <c r="AI3784" s="309">
        <v>4.9639899999999997E-3</v>
      </c>
      <c r="AJ3784" s="410">
        <v>205</v>
      </c>
      <c r="AK3784" s="304">
        <f t="shared" si="906"/>
        <v>210</v>
      </c>
      <c r="AL3784" s="304">
        <v>0.2</v>
      </c>
      <c r="AM3784" s="389">
        <f t="shared" si="891"/>
        <v>231</v>
      </c>
      <c r="AN3784" s="363">
        <v>0.25</v>
      </c>
      <c r="AO3784" s="304"/>
      <c r="AP3784" s="304" t="s">
        <v>6119</v>
      </c>
      <c r="AQ3784" s="304"/>
      <c r="AR3784" s="304">
        <v>280</v>
      </c>
      <c r="AS3784" s="304"/>
      <c r="AT3784" s="309">
        <v>231</v>
      </c>
      <c r="AU3784" s="304"/>
      <c r="AV3784" s="304"/>
      <c r="AW3784" s="304"/>
      <c r="AX3784" s="304">
        <v>1080</v>
      </c>
      <c r="AY3784" s="304">
        <v>-999</v>
      </c>
      <c r="AZ3784" s="304">
        <v>3780</v>
      </c>
      <c r="BA3784" s="304">
        <v>780</v>
      </c>
      <c r="BB3784" s="304">
        <v>-999</v>
      </c>
      <c r="BC3784" s="304">
        <v>5080</v>
      </c>
      <c r="BD3784" s="304"/>
      <c r="BE3784" s="304"/>
      <c r="BF3784" s="304"/>
      <c r="BG3784" s="304"/>
      <c r="BH3784" s="304"/>
      <c r="BI3784" s="304"/>
      <c r="BJ3784" s="304">
        <v>3</v>
      </c>
      <c r="BK3784" s="304" t="s">
        <v>4954</v>
      </c>
      <c r="BL3784" s="304">
        <v>3</v>
      </c>
    </row>
    <row r="3785" spans="1:64" ht="15" hidden="1" customHeight="1" x14ac:dyDescent="0.2">
      <c r="A3785" s="387" t="s">
        <v>5911</v>
      </c>
      <c r="B3785" s="304" t="s">
        <v>5965</v>
      </c>
      <c r="C3785" s="304">
        <v>100247</v>
      </c>
      <c r="D3785" s="349" t="s">
        <v>5367</v>
      </c>
      <c r="E3785" s="304">
        <v>14936</v>
      </c>
      <c r="F3785" s="304"/>
      <c r="G3785" s="324">
        <v>33.834000000000003</v>
      </c>
      <c r="H3785" s="324">
        <v>-118.161</v>
      </c>
      <c r="I3785" s="324" t="s">
        <v>232</v>
      </c>
      <c r="J3785" s="368">
        <f t="shared" si="904"/>
        <v>310.55173771596895</v>
      </c>
      <c r="K3785" s="331">
        <f t="shared" si="905"/>
        <v>0.32644141894067302</v>
      </c>
      <c r="L3785" s="304" t="str">
        <f t="shared" si="907"/>
        <v>D</v>
      </c>
      <c r="M3785" s="388" t="s">
        <v>6088</v>
      </c>
      <c r="N3785" s="304"/>
      <c r="O3785" s="304"/>
      <c r="P3785" s="304"/>
      <c r="Q3785" s="309"/>
      <c r="R3785" s="309"/>
      <c r="S3785" s="304"/>
      <c r="T3785" s="304"/>
      <c r="U3785" s="304"/>
      <c r="V3785" s="304"/>
      <c r="W3785" s="48" t="s">
        <v>4991</v>
      </c>
      <c r="X3785" s="304">
        <v>-999</v>
      </c>
      <c r="Y3785" s="366" t="str">
        <f t="shared" si="908"/>
        <v>-</v>
      </c>
      <c r="Z3785" s="304"/>
      <c r="AA3785" s="304"/>
      <c r="AB3785" s="304"/>
      <c r="AC3785" s="304"/>
      <c r="AD3785" s="366"/>
      <c r="AE3785" s="304"/>
      <c r="AF3785" s="331"/>
      <c r="AG3785" s="304"/>
      <c r="AH3785" s="410">
        <v>2.5306600000000001E-3</v>
      </c>
      <c r="AI3785" s="309">
        <v>0</v>
      </c>
      <c r="AJ3785" s="410">
        <v>222</v>
      </c>
      <c r="AK3785" s="304">
        <f t="shared" si="906"/>
        <v>210</v>
      </c>
      <c r="AL3785" s="363">
        <v>0.43</v>
      </c>
      <c r="AM3785" s="389">
        <f t="shared" ref="AM3785:AM3848" si="909">IF(AT3785&lt;&gt;"",AT3785,IF(AND(AT3785="",AR3785=""),"",AR3785))</f>
        <v>387</v>
      </c>
      <c r="AN3785" s="363">
        <v>0.25</v>
      </c>
      <c r="AO3785" s="304"/>
      <c r="AP3785" s="304" t="s">
        <v>1600</v>
      </c>
      <c r="AQ3785" s="304"/>
      <c r="AR3785" s="304">
        <v>387</v>
      </c>
      <c r="AS3785" s="304"/>
      <c r="AT3785" s="312"/>
      <c r="AU3785" s="304"/>
      <c r="AV3785" s="304"/>
      <c r="AW3785" s="304"/>
      <c r="AX3785" s="304">
        <v>780</v>
      </c>
      <c r="AY3785" s="304">
        <v>-999</v>
      </c>
      <c r="AZ3785" s="304">
        <v>4580</v>
      </c>
      <c r="BA3785" s="304">
        <v>620</v>
      </c>
      <c r="BB3785" s="304">
        <v>-999</v>
      </c>
      <c r="BC3785" s="304">
        <v>5220</v>
      </c>
      <c r="BD3785" s="304"/>
      <c r="BE3785" s="304"/>
      <c r="BF3785" s="304"/>
      <c r="BG3785" s="304"/>
      <c r="BH3785" s="304"/>
      <c r="BI3785" s="304"/>
      <c r="BJ3785" s="304">
        <v>3</v>
      </c>
      <c r="BK3785" s="304" t="s">
        <v>4954</v>
      </c>
      <c r="BL3785" s="304">
        <v>3</v>
      </c>
    </row>
    <row r="3786" spans="1:64" ht="15" hidden="1" customHeight="1" x14ac:dyDescent="0.2">
      <c r="A3786" s="387" t="s">
        <v>5911</v>
      </c>
      <c r="B3786" s="304" t="s">
        <v>5965</v>
      </c>
      <c r="C3786" s="304">
        <v>100248</v>
      </c>
      <c r="D3786" s="349" t="s">
        <v>5368</v>
      </c>
      <c r="E3786" s="304">
        <v>14985</v>
      </c>
      <c r="F3786" s="304"/>
      <c r="G3786" s="324">
        <v>33.991</v>
      </c>
      <c r="H3786" s="324">
        <v>-118.459</v>
      </c>
      <c r="I3786" s="324" t="s">
        <v>232</v>
      </c>
      <c r="J3786" s="368">
        <f t="shared" si="904"/>
        <v>267.21489271224613</v>
      </c>
      <c r="K3786" s="331">
        <f t="shared" si="905"/>
        <v>0.23323807579381203</v>
      </c>
      <c r="L3786" s="304" t="str">
        <f t="shared" si="907"/>
        <v>D</v>
      </c>
      <c r="M3786" s="388" t="s">
        <v>6088</v>
      </c>
      <c r="N3786" s="304"/>
      <c r="O3786" s="304"/>
      <c r="P3786" s="304"/>
      <c r="Q3786" s="309"/>
      <c r="R3786" s="309"/>
      <c r="S3786" s="304"/>
      <c r="T3786" s="304"/>
      <c r="U3786" s="304"/>
      <c r="V3786" s="304"/>
      <c r="W3786" s="48" t="s">
        <v>4991</v>
      </c>
      <c r="X3786" s="304">
        <v>-999</v>
      </c>
      <c r="Y3786" s="366" t="str">
        <f t="shared" si="908"/>
        <v>-</v>
      </c>
      <c r="Z3786" s="304"/>
      <c r="AA3786" s="304"/>
      <c r="AB3786" s="304"/>
      <c r="AC3786" s="304"/>
      <c r="AD3786" s="366"/>
      <c r="AE3786" s="304"/>
      <c r="AF3786" s="331"/>
      <c r="AG3786" s="304"/>
      <c r="AH3786" s="410">
        <v>6.50043E-4</v>
      </c>
      <c r="AI3786" s="309">
        <v>1.95928E-2</v>
      </c>
      <c r="AJ3786" s="410">
        <v>187</v>
      </c>
      <c r="AK3786" s="304">
        <f t="shared" si="906"/>
        <v>210</v>
      </c>
      <c r="AL3786" s="304">
        <v>0.2</v>
      </c>
      <c r="AM3786" s="389">
        <f t="shared" si="909"/>
        <v>306</v>
      </c>
      <c r="AN3786" s="363">
        <v>0.25</v>
      </c>
      <c r="AO3786" s="304"/>
      <c r="AP3786" s="304" t="s">
        <v>6121</v>
      </c>
      <c r="AQ3786" s="304"/>
      <c r="AR3786" s="304">
        <v>280</v>
      </c>
      <c r="AS3786" s="304"/>
      <c r="AT3786" s="309">
        <v>306</v>
      </c>
      <c r="AU3786" s="304"/>
      <c r="AV3786" s="304"/>
      <c r="AW3786" s="304"/>
      <c r="AX3786" s="304">
        <v>760</v>
      </c>
      <c r="AY3786" s="304">
        <v>-999</v>
      </c>
      <c r="AZ3786" s="304">
        <v>3460</v>
      </c>
      <c r="BA3786" s="304">
        <v>520</v>
      </c>
      <c r="BB3786" s="304">
        <v>-999</v>
      </c>
      <c r="BC3786" s="304">
        <v>5080</v>
      </c>
      <c r="BD3786" s="304"/>
      <c r="BE3786" s="304"/>
      <c r="BF3786" s="304"/>
      <c r="BG3786" s="304"/>
      <c r="BH3786" s="304"/>
      <c r="BI3786" s="304"/>
      <c r="BJ3786" s="304">
        <v>3</v>
      </c>
      <c r="BK3786" s="304" t="s">
        <v>4954</v>
      </c>
      <c r="BL3786" s="304">
        <v>3</v>
      </c>
    </row>
    <row r="3787" spans="1:64" ht="15" hidden="1" customHeight="1" x14ac:dyDescent="0.2">
      <c r="A3787" s="387" t="s">
        <v>5911</v>
      </c>
      <c r="B3787" s="304" t="s">
        <v>5965</v>
      </c>
      <c r="C3787" s="304">
        <v>100249</v>
      </c>
      <c r="D3787" s="349" t="s">
        <v>5369</v>
      </c>
      <c r="E3787" s="304">
        <v>24012</v>
      </c>
      <c r="F3787" s="304"/>
      <c r="G3787" s="324">
        <v>34.148000000000003</v>
      </c>
      <c r="H3787" s="324">
        <v>-118.371</v>
      </c>
      <c r="I3787" s="324" t="s">
        <v>232</v>
      </c>
      <c r="J3787" s="368">
        <f t="shared" si="904"/>
        <v>377.39472561358309</v>
      </c>
      <c r="K3787" s="331">
        <f t="shared" si="905"/>
        <v>0.32644141894067302</v>
      </c>
      <c r="L3787" s="304" t="str">
        <f t="shared" si="907"/>
        <v>C</v>
      </c>
      <c r="M3787" s="388" t="s">
        <v>6088</v>
      </c>
      <c r="N3787" s="304"/>
      <c r="O3787" s="304"/>
      <c r="P3787" s="304"/>
      <c r="Q3787" s="309"/>
      <c r="R3787" s="309"/>
      <c r="S3787" s="304"/>
      <c r="T3787" s="304"/>
      <c r="U3787" s="304"/>
      <c r="V3787" s="304"/>
      <c r="W3787" s="48" t="s">
        <v>4991</v>
      </c>
      <c r="X3787" s="304">
        <v>-999</v>
      </c>
      <c r="Y3787" s="366" t="str">
        <f t="shared" si="908"/>
        <v>-</v>
      </c>
      <c r="Z3787" s="304"/>
      <c r="AA3787" s="304"/>
      <c r="AB3787" s="304"/>
      <c r="AC3787" s="304"/>
      <c r="AD3787" s="366"/>
      <c r="AE3787" s="304"/>
      <c r="AF3787" s="331"/>
      <c r="AG3787" s="304"/>
      <c r="AH3787" s="410">
        <v>1.8361599999999999E-2</v>
      </c>
      <c r="AI3787" s="309">
        <v>2.41649E-2</v>
      </c>
      <c r="AJ3787" s="410">
        <v>361</v>
      </c>
      <c r="AK3787" s="304">
        <f t="shared" si="906"/>
        <v>425</v>
      </c>
      <c r="AL3787" s="363">
        <v>0.43</v>
      </c>
      <c r="AM3787" s="389">
        <f t="shared" si="909"/>
        <v>353</v>
      </c>
      <c r="AN3787" s="363">
        <v>0.25</v>
      </c>
      <c r="AO3787" s="304"/>
      <c r="AP3787" s="304" t="s">
        <v>6121</v>
      </c>
      <c r="AQ3787" s="304"/>
      <c r="AR3787" s="304">
        <v>280</v>
      </c>
      <c r="AS3787" s="304"/>
      <c r="AT3787" s="309">
        <v>353</v>
      </c>
      <c r="AU3787" s="304"/>
      <c r="AV3787" s="304"/>
      <c r="AW3787" s="304"/>
      <c r="AX3787" s="304">
        <v>840</v>
      </c>
      <c r="AY3787" s="304">
        <v>-999</v>
      </c>
      <c r="AZ3787" s="304">
        <v>2440</v>
      </c>
      <c r="BA3787" s="304">
        <v>320</v>
      </c>
      <c r="BB3787" s="304">
        <v>-999</v>
      </c>
      <c r="BC3787" s="304">
        <v>5220</v>
      </c>
      <c r="BD3787" s="304"/>
      <c r="BE3787" s="304"/>
      <c r="BF3787" s="304"/>
      <c r="BG3787" s="304"/>
      <c r="BH3787" s="304"/>
      <c r="BI3787" s="304"/>
      <c r="BJ3787" s="304">
        <v>3</v>
      </c>
      <c r="BK3787" s="304" t="s">
        <v>4954</v>
      </c>
      <c r="BL3787" s="304">
        <v>3</v>
      </c>
    </row>
    <row r="3788" spans="1:64" ht="15" hidden="1" customHeight="1" x14ac:dyDescent="0.2">
      <c r="A3788" s="387" t="s">
        <v>5911</v>
      </c>
      <c r="B3788" s="304" t="s">
        <v>5965</v>
      </c>
      <c r="C3788" s="304">
        <v>100250</v>
      </c>
      <c r="D3788" s="349" t="s">
        <v>5370</v>
      </c>
      <c r="E3788" s="304">
        <v>24013</v>
      </c>
      <c r="F3788" s="304"/>
      <c r="G3788" s="324">
        <v>34.194000000000003</v>
      </c>
      <c r="H3788" s="324">
        <v>-118.589</v>
      </c>
      <c r="I3788" s="324" t="s">
        <v>232</v>
      </c>
      <c r="J3788" s="368">
        <f t="shared" si="904"/>
        <v>292.51804892331859</v>
      </c>
      <c r="K3788" s="331">
        <f t="shared" si="905"/>
        <v>0.32644141894067302</v>
      </c>
      <c r="L3788" s="304" t="str">
        <f t="shared" si="907"/>
        <v>D</v>
      </c>
      <c r="M3788" s="388" t="s">
        <v>6088</v>
      </c>
      <c r="N3788" s="304"/>
      <c r="O3788" s="304"/>
      <c r="P3788" s="304"/>
      <c r="Q3788" s="309"/>
      <c r="R3788" s="309"/>
      <c r="S3788" s="304"/>
      <c r="T3788" s="304"/>
      <c r="U3788" s="304"/>
      <c r="V3788" s="304"/>
      <c r="W3788" s="48" t="s">
        <v>4991</v>
      </c>
      <c r="X3788" s="304">
        <v>-999</v>
      </c>
      <c r="Y3788" s="366" t="str">
        <f t="shared" si="908"/>
        <v>-</v>
      </c>
      <c r="Z3788" s="304"/>
      <c r="AA3788" s="304"/>
      <c r="AB3788" s="304"/>
      <c r="AC3788" s="304"/>
      <c r="AD3788" s="366"/>
      <c r="AE3788" s="304"/>
      <c r="AF3788" s="331"/>
      <c r="AG3788" s="304"/>
      <c r="AH3788" s="410">
        <v>3.9468400000000001E-3</v>
      </c>
      <c r="AI3788" s="309">
        <v>1.1864600000000001E-2</v>
      </c>
      <c r="AJ3788" s="410">
        <v>244</v>
      </c>
      <c r="AK3788" s="304">
        <f t="shared" si="906"/>
        <v>270</v>
      </c>
      <c r="AL3788" s="363">
        <v>0.43</v>
      </c>
      <c r="AM3788" s="389">
        <f t="shared" si="909"/>
        <v>306</v>
      </c>
      <c r="AN3788" s="363">
        <v>0.25</v>
      </c>
      <c r="AO3788" s="304"/>
      <c r="AP3788" s="304" t="s">
        <v>6113</v>
      </c>
      <c r="AQ3788" s="304"/>
      <c r="AR3788" s="304">
        <v>280</v>
      </c>
      <c r="AS3788" s="304"/>
      <c r="AT3788" s="309">
        <v>306</v>
      </c>
      <c r="AU3788" s="304"/>
      <c r="AV3788" s="304"/>
      <c r="AW3788" s="304"/>
      <c r="AX3788" s="304">
        <v>1000</v>
      </c>
      <c r="AY3788" s="304">
        <v>-999</v>
      </c>
      <c r="AZ3788" s="304">
        <v>4300</v>
      </c>
      <c r="BA3788" s="304">
        <v>320</v>
      </c>
      <c r="BB3788" s="304">
        <v>-999</v>
      </c>
      <c r="BC3788" s="304">
        <v>2640</v>
      </c>
      <c r="BD3788" s="304"/>
      <c r="BE3788" s="304"/>
      <c r="BF3788" s="304"/>
      <c r="BG3788" s="304"/>
      <c r="BH3788" s="304"/>
      <c r="BI3788" s="304"/>
      <c r="BJ3788" s="304">
        <v>3</v>
      </c>
      <c r="BK3788" s="304" t="s">
        <v>4954</v>
      </c>
      <c r="BL3788" s="304">
        <v>3</v>
      </c>
    </row>
    <row r="3789" spans="1:64" ht="15" hidden="1" customHeight="1" x14ac:dyDescent="0.2">
      <c r="A3789" s="387" t="s">
        <v>5911</v>
      </c>
      <c r="B3789" s="304" t="s">
        <v>5965</v>
      </c>
      <c r="C3789" s="304">
        <v>100251</v>
      </c>
      <c r="D3789" s="349" t="s">
        <v>5371</v>
      </c>
      <c r="E3789" s="304">
        <v>24034</v>
      </c>
      <c r="F3789" s="304"/>
      <c r="G3789" s="324">
        <v>34.024999999999999</v>
      </c>
      <c r="H3789" s="324">
        <v>-118.23099999999999</v>
      </c>
      <c r="I3789" s="324" t="s">
        <v>232</v>
      </c>
      <c r="J3789" s="368">
        <f t="shared" si="904"/>
        <v>292.51804892331859</v>
      </c>
      <c r="K3789" s="331">
        <f t="shared" si="905"/>
        <v>0.32644141894067302</v>
      </c>
      <c r="L3789" s="304" t="str">
        <f t="shared" si="907"/>
        <v>D</v>
      </c>
      <c r="M3789" s="388" t="s">
        <v>6088</v>
      </c>
      <c r="N3789" s="304"/>
      <c r="O3789" s="304"/>
      <c r="P3789" s="304"/>
      <c r="Q3789" s="309"/>
      <c r="R3789" s="309"/>
      <c r="S3789" s="304"/>
      <c r="T3789" s="304"/>
      <c r="U3789" s="304"/>
      <c r="V3789" s="304"/>
      <c r="W3789" s="48" t="s">
        <v>4991</v>
      </c>
      <c r="X3789" s="304">
        <v>-999</v>
      </c>
      <c r="Y3789" s="366" t="str">
        <f t="shared" si="908"/>
        <v>-</v>
      </c>
      <c r="Z3789" s="304"/>
      <c r="AA3789" s="304"/>
      <c r="AB3789" s="304"/>
      <c r="AC3789" s="304"/>
      <c r="AD3789" s="366"/>
      <c r="AE3789" s="304"/>
      <c r="AF3789" s="331"/>
      <c r="AG3789" s="304"/>
      <c r="AH3789" s="410">
        <v>4.5827000000000003E-3</v>
      </c>
      <c r="AI3789" s="309">
        <v>1.79758E-2</v>
      </c>
      <c r="AJ3789" s="410">
        <v>250</v>
      </c>
      <c r="AK3789" s="304">
        <f t="shared" si="906"/>
        <v>270</v>
      </c>
      <c r="AL3789" s="363">
        <v>0.43</v>
      </c>
      <c r="AM3789" s="389">
        <f t="shared" si="909"/>
        <v>306</v>
      </c>
      <c r="AN3789" s="363">
        <v>0.25</v>
      </c>
      <c r="AO3789" s="304"/>
      <c r="AP3789" s="304" t="s">
        <v>6119</v>
      </c>
      <c r="AQ3789" s="304"/>
      <c r="AR3789" s="304">
        <v>280</v>
      </c>
      <c r="AS3789" s="304"/>
      <c r="AT3789" s="309">
        <v>306</v>
      </c>
      <c r="AU3789" s="304"/>
      <c r="AV3789" s="304"/>
      <c r="AW3789" s="304"/>
      <c r="AX3789" s="304">
        <v>940</v>
      </c>
      <c r="AY3789" s="304">
        <v>-999</v>
      </c>
      <c r="AZ3789" s="304">
        <v>3340</v>
      </c>
      <c r="BA3789" s="304">
        <v>460</v>
      </c>
      <c r="BB3789" s="304">
        <v>-999</v>
      </c>
      <c r="BC3789" s="304">
        <v>3040</v>
      </c>
      <c r="BD3789" s="304"/>
      <c r="BE3789" s="304"/>
      <c r="BF3789" s="304"/>
      <c r="BG3789" s="304"/>
      <c r="BH3789" s="304"/>
      <c r="BI3789" s="304"/>
      <c r="BJ3789" s="304">
        <v>3</v>
      </c>
      <c r="BK3789" s="304" t="s">
        <v>4954</v>
      </c>
      <c r="BL3789" s="304">
        <v>3</v>
      </c>
    </row>
    <row r="3790" spans="1:64" ht="15" hidden="1" customHeight="1" x14ac:dyDescent="0.2">
      <c r="A3790" s="387" t="s">
        <v>5911</v>
      </c>
      <c r="B3790" s="304" t="s">
        <v>5965</v>
      </c>
      <c r="C3790" s="304">
        <v>100252</v>
      </c>
      <c r="D3790" s="349" t="s">
        <v>5372</v>
      </c>
      <c r="E3790" s="304">
        <v>24039</v>
      </c>
      <c r="F3790" s="304"/>
      <c r="G3790" s="324">
        <v>34.003999999999998</v>
      </c>
      <c r="H3790" s="324">
        <v>-118.28700000000001</v>
      </c>
      <c r="I3790" s="324" t="s">
        <v>232</v>
      </c>
      <c r="J3790" s="368">
        <f t="shared" si="904"/>
        <v>292.51804892331859</v>
      </c>
      <c r="K3790" s="331">
        <f t="shared" si="905"/>
        <v>0.32644141894067302</v>
      </c>
      <c r="L3790" s="304" t="str">
        <f t="shared" si="907"/>
        <v>D</v>
      </c>
      <c r="M3790" s="388" t="s">
        <v>6088</v>
      </c>
      <c r="N3790" s="304"/>
      <c r="O3790" s="304"/>
      <c r="P3790" s="304"/>
      <c r="Q3790" s="309"/>
      <c r="R3790" s="309"/>
      <c r="S3790" s="304"/>
      <c r="T3790" s="304"/>
      <c r="U3790" s="304"/>
      <c r="V3790" s="304"/>
      <c r="W3790" s="48" t="s">
        <v>4991</v>
      </c>
      <c r="X3790" s="304">
        <v>-999</v>
      </c>
      <c r="Y3790" s="366" t="str">
        <f t="shared" si="908"/>
        <v>-</v>
      </c>
      <c r="Z3790" s="304"/>
      <c r="AA3790" s="304"/>
      <c r="AB3790" s="304"/>
      <c r="AC3790" s="304"/>
      <c r="AD3790" s="366"/>
      <c r="AE3790" s="304"/>
      <c r="AF3790" s="331"/>
      <c r="AG3790" s="304"/>
      <c r="AH3790" s="410">
        <v>4.5824100000000003E-3</v>
      </c>
      <c r="AI3790" s="309">
        <v>9.2509399999999992E-3</v>
      </c>
      <c r="AJ3790" s="410">
        <v>250</v>
      </c>
      <c r="AK3790" s="304">
        <f t="shared" si="906"/>
        <v>270</v>
      </c>
      <c r="AL3790" s="363">
        <v>0.43</v>
      </c>
      <c r="AM3790" s="389">
        <f t="shared" si="909"/>
        <v>306</v>
      </c>
      <c r="AN3790" s="363">
        <v>0.25</v>
      </c>
      <c r="AO3790" s="304"/>
      <c r="AP3790" s="304" t="s">
        <v>6119</v>
      </c>
      <c r="AQ3790" s="304"/>
      <c r="AR3790" s="304">
        <v>280</v>
      </c>
      <c r="AS3790" s="304"/>
      <c r="AT3790" s="309">
        <v>306</v>
      </c>
      <c r="AU3790" s="304"/>
      <c r="AV3790" s="304"/>
      <c r="AW3790" s="304"/>
      <c r="AX3790" s="304">
        <v>920</v>
      </c>
      <c r="AY3790" s="304">
        <v>-999</v>
      </c>
      <c r="AZ3790" s="304">
        <v>5920</v>
      </c>
      <c r="BA3790" s="304">
        <v>760</v>
      </c>
      <c r="BB3790" s="304">
        <v>-999</v>
      </c>
      <c r="BC3790" s="304">
        <v>4700</v>
      </c>
      <c r="BD3790" s="304"/>
      <c r="BE3790" s="304"/>
      <c r="BF3790" s="304"/>
      <c r="BG3790" s="304"/>
      <c r="BH3790" s="304"/>
      <c r="BI3790" s="304"/>
      <c r="BJ3790" s="304">
        <v>3</v>
      </c>
      <c r="BK3790" s="304" t="s">
        <v>4954</v>
      </c>
      <c r="BL3790" s="304">
        <v>3</v>
      </c>
    </row>
    <row r="3791" spans="1:64" ht="15" hidden="1" customHeight="1" x14ac:dyDescent="0.2">
      <c r="A3791" s="387" t="s">
        <v>5911</v>
      </c>
      <c r="B3791" s="304" t="s">
        <v>5965</v>
      </c>
      <c r="C3791" s="304">
        <v>100253</v>
      </c>
      <c r="D3791" s="349" t="s">
        <v>5373</v>
      </c>
      <c r="E3791" s="304">
        <v>24289</v>
      </c>
      <c r="F3791" s="304"/>
      <c r="G3791" s="324">
        <v>34.055</v>
      </c>
      <c r="H3791" s="324">
        <v>-118.251</v>
      </c>
      <c r="I3791" s="324" t="s">
        <v>214</v>
      </c>
      <c r="J3791" s="368">
        <f t="shared" si="904"/>
        <v>341.64282441809871</v>
      </c>
      <c r="K3791" s="331">
        <f t="shared" si="905"/>
        <v>0.36913412196652856</v>
      </c>
      <c r="L3791" s="304" t="str">
        <f t="shared" si="907"/>
        <v>D</v>
      </c>
      <c r="M3791" s="388" t="s">
        <v>6088</v>
      </c>
      <c r="N3791" s="304"/>
      <c r="O3791" s="304"/>
      <c r="P3791" s="304"/>
      <c r="Q3791" s="309"/>
      <c r="R3791" s="309"/>
      <c r="S3791" s="304"/>
      <c r="T3791" s="304"/>
      <c r="U3791" s="304"/>
      <c r="V3791" s="304"/>
      <c r="W3791" s="48" t="s">
        <v>4661</v>
      </c>
      <c r="X3791" s="304">
        <v>-999</v>
      </c>
      <c r="Y3791" s="366" t="str">
        <f t="shared" si="908"/>
        <v>-</v>
      </c>
      <c r="Z3791" s="304"/>
      <c r="AA3791" s="304"/>
      <c r="AB3791" s="304"/>
      <c r="AC3791" s="304"/>
      <c r="AD3791" s="366"/>
      <c r="AE3791" s="304"/>
      <c r="AF3791" s="331"/>
      <c r="AG3791" s="304"/>
      <c r="AH3791" s="410">
        <v>1.39434E-2</v>
      </c>
      <c r="AI3791" s="309">
        <v>0</v>
      </c>
      <c r="AJ3791" s="410">
        <v>330</v>
      </c>
      <c r="AK3791" s="304">
        <f t="shared" si="906"/>
        <v>270</v>
      </c>
      <c r="AL3791" s="363">
        <v>0.43</v>
      </c>
      <c r="AM3791" s="389">
        <f t="shared" si="909"/>
        <v>390</v>
      </c>
      <c r="AN3791" s="304">
        <v>0.33</v>
      </c>
      <c r="AO3791" s="304"/>
      <c r="AP3791" s="304" t="s">
        <v>1903</v>
      </c>
      <c r="AQ3791" s="304"/>
      <c r="AR3791" s="304">
        <v>390</v>
      </c>
      <c r="AS3791" s="304"/>
      <c r="AT3791" s="312"/>
      <c r="AU3791" s="304"/>
      <c r="AV3791" s="304"/>
      <c r="AW3791" s="304"/>
      <c r="AX3791" s="304">
        <v>140</v>
      </c>
      <c r="AY3791" s="304">
        <v>-999</v>
      </c>
      <c r="AZ3791" s="304">
        <v>3280</v>
      </c>
      <c r="BA3791" s="304">
        <v>320</v>
      </c>
      <c r="BB3791" s="304">
        <v>-999</v>
      </c>
      <c r="BC3791" s="304">
        <v>2600</v>
      </c>
      <c r="BD3791" s="304"/>
      <c r="BE3791" s="304"/>
      <c r="BF3791" s="304"/>
      <c r="BG3791" s="304"/>
      <c r="BH3791" s="304"/>
      <c r="BI3791" s="304"/>
      <c r="BJ3791" s="304">
        <v>3</v>
      </c>
      <c r="BK3791" s="304" t="s">
        <v>4954</v>
      </c>
      <c r="BL3791" s="304">
        <v>3</v>
      </c>
    </row>
    <row r="3792" spans="1:64" ht="15" hidden="1" customHeight="1" x14ac:dyDescent="0.2">
      <c r="A3792" s="387" t="s">
        <v>5911</v>
      </c>
      <c r="B3792" s="304" t="s">
        <v>5965</v>
      </c>
      <c r="C3792" s="304">
        <v>100254</v>
      </c>
      <c r="D3792" s="349" t="s">
        <v>5374</v>
      </c>
      <c r="E3792" s="304">
        <v>24806</v>
      </c>
      <c r="F3792" s="304"/>
      <c r="G3792" s="324">
        <v>34.222000000000001</v>
      </c>
      <c r="H3792" s="324">
        <v>-118.57</v>
      </c>
      <c r="I3792" s="324" t="s">
        <v>232</v>
      </c>
      <c r="J3792" s="368">
        <f t="shared" si="904"/>
        <v>320.52858516844788</v>
      </c>
      <c r="K3792" s="331">
        <f t="shared" si="905"/>
        <v>0.32644141894067302</v>
      </c>
      <c r="L3792" s="304" t="str">
        <f t="shared" si="907"/>
        <v>D</v>
      </c>
      <c r="M3792" s="388" t="s">
        <v>6088</v>
      </c>
      <c r="N3792" s="304"/>
      <c r="O3792" s="304"/>
      <c r="P3792" s="304"/>
      <c r="Q3792" s="309"/>
      <c r="R3792" s="309"/>
      <c r="S3792" s="304"/>
      <c r="T3792" s="304"/>
      <c r="U3792" s="304"/>
      <c r="V3792" s="304"/>
      <c r="W3792" s="48" t="s">
        <v>4991</v>
      </c>
      <c r="X3792" s="304">
        <v>-999</v>
      </c>
      <c r="Y3792" s="366" t="str">
        <f t="shared" si="908"/>
        <v>-</v>
      </c>
      <c r="Z3792" s="304"/>
      <c r="AA3792" s="304"/>
      <c r="AB3792" s="304"/>
      <c r="AC3792" s="304"/>
      <c r="AD3792" s="366"/>
      <c r="AE3792" s="304"/>
      <c r="AF3792" s="331"/>
      <c r="AG3792" s="304"/>
      <c r="AH3792" s="410">
        <v>8.73437E-3</v>
      </c>
      <c r="AI3792" s="309">
        <v>2.8963899999999997E-2</v>
      </c>
      <c r="AJ3792" s="410">
        <v>288</v>
      </c>
      <c r="AK3792" s="304">
        <f t="shared" si="906"/>
        <v>270</v>
      </c>
      <c r="AL3792" s="363">
        <v>0.43</v>
      </c>
      <c r="AM3792" s="389">
        <f t="shared" si="909"/>
        <v>353</v>
      </c>
      <c r="AN3792" s="363">
        <v>0.25</v>
      </c>
      <c r="AO3792" s="304"/>
      <c r="AP3792" s="304" t="s">
        <v>6113</v>
      </c>
      <c r="AQ3792" s="304"/>
      <c r="AR3792" s="304">
        <v>280</v>
      </c>
      <c r="AS3792" s="304"/>
      <c r="AT3792" s="309">
        <v>353</v>
      </c>
      <c r="AU3792" s="304"/>
      <c r="AV3792" s="304"/>
      <c r="AW3792" s="304"/>
      <c r="AX3792" s="304">
        <v>920</v>
      </c>
      <c r="AY3792" s="304">
        <v>-999</v>
      </c>
      <c r="AZ3792" s="304">
        <v>4520</v>
      </c>
      <c r="BA3792" s="304">
        <v>320</v>
      </c>
      <c r="BB3792" s="304">
        <v>-999</v>
      </c>
      <c r="BC3792" s="304">
        <v>2980</v>
      </c>
      <c r="BD3792" s="304"/>
      <c r="BE3792" s="304"/>
      <c r="BF3792" s="304"/>
      <c r="BG3792" s="304"/>
      <c r="BH3792" s="304"/>
      <c r="BI3792" s="304"/>
      <c r="BJ3792" s="304">
        <v>3</v>
      </c>
      <c r="BK3792" s="304" t="s">
        <v>4954</v>
      </c>
      <c r="BL3792" s="304">
        <v>3</v>
      </c>
    </row>
    <row r="3793" spans="1:64" ht="15" hidden="1" customHeight="1" x14ac:dyDescent="0.2">
      <c r="A3793" s="387" t="s">
        <v>5911</v>
      </c>
      <c r="B3793" s="304" t="s">
        <v>5965</v>
      </c>
      <c r="C3793" s="304">
        <v>100255</v>
      </c>
      <c r="D3793" s="349" t="s">
        <v>4799</v>
      </c>
      <c r="E3793" s="304">
        <v>24811</v>
      </c>
      <c r="F3793" s="304"/>
      <c r="G3793" s="324">
        <v>34.084000000000003</v>
      </c>
      <c r="H3793" s="324">
        <v>-118.307</v>
      </c>
      <c r="I3793" s="324" t="s">
        <v>232</v>
      </c>
      <c r="J3793" s="368">
        <f t="shared" si="904"/>
        <v>339.95855352360843</v>
      </c>
      <c r="K3793" s="331">
        <f t="shared" si="905"/>
        <v>0.32644141894067302</v>
      </c>
      <c r="L3793" s="304" t="str">
        <f t="shared" si="907"/>
        <v>D</v>
      </c>
      <c r="M3793" s="388" t="s">
        <v>6088</v>
      </c>
      <c r="N3793" s="304"/>
      <c r="O3793" s="304"/>
      <c r="P3793" s="304"/>
      <c r="Q3793" s="309"/>
      <c r="R3793" s="309"/>
      <c r="S3793" s="304"/>
      <c r="T3793" s="304"/>
      <c r="U3793" s="304"/>
      <c r="V3793" s="304"/>
      <c r="W3793" s="48" t="s">
        <v>4991</v>
      </c>
      <c r="X3793" s="304">
        <v>-999</v>
      </c>
      <c r="Y3793" s="366" t="str">
        <f t="shared" si="908"/>
        <v>-</v>
      </c>
      <c r="Z3793" s="304"/>
      <c r="AA3793" s="304"/>
      <c r="AB3793" s="304"/>
      <c r="AC3793" s="304"/>
      <c r="AD3793" s="366"/>
      <c r="AE3793" s="304"/>
      <c r="AF3793" s="331"/>
      <c r="AG3793" s="304"/>
      <c r="AH3793" s="410">
        <v>1.2549599999999999E-2</v>
      </c>
      <c r="AI3793" s="309">
        <v>0</v>
      </c>
      <c r="AJ3793" s="410">
        <v>319</v>
      </c>
      <c r="AK3793" s="304">
        <f t="shared" si="906"/>
        <v>270</v>
      </c>
      <c r="AL3793" s="363">
        <v>0.43</v>
      </c>
      <c r="AM3793" s="389">
        <f t="shared" si="909"/>
        <v>387</v>
      </c>
      <c r="AN3793" s="363">
        <v>0.25</v>
      </c>
      <c r="AO3793" s="304"/>
      <c r="AP3793" s="304" t="s">
        <v>1600</v>
      </c>
      <c r="AQ3793" s="304"/>
      <c r="AR3793" s="304">
        <v>387</v>
      </c>
      <c r="AS3793" s="304"/>
      <c r="AT3793" s="312"/>
      <c r="AU3793" s="304"/>
      <c r="AV3793" s="304"/>
      <c r="AW3793" s="304"/>
      <c r="AX3793" s="304">
        <v>200</v>
      </c>
      <c r="AY3793" s="304">
        <v>-999</v>
      </c>
      <c r="AZ3793" s="304">
        <v>1960</v>
      </c>
      <c r="BA3793" s="304">
        <v>320</v>
      </c>
      <c r="BB3793" s="304">
        <v>-999</v>
      </c>
      <c r="BC3793" s="304">
        <v>2120</v>
      </c>
      <c r="BD3793" s="304"/>
      <c r="BE3793" s="304"/>
      <c r="BF3793" s="304"/>
      <c r="BG3793" s="304"/>
      <c r="BH3793" s="304"/>
      <c r="BI3793" s="304"/>
      <c r="BJ3793" s="304">
        <v>3</v>
      </c>
      <c r="BK3793" s="304" t="s">
        <v>4954</v>
      </c>
      <c r="BL3793" s="304">
        <v>3</v>
      </c>
    </row>
    <row r="3794" spans="1:64" ht="15" hidden="1" customHeight="1" x14ac:dyDescent="0.2">
      <c r="A3794" s="387" t="s">
        <v>5911</v>
      </c>
      <c r="B3794" s="304" t="s">
        <v>5965</v>
      </c>
      <c r="C3794" s="304">
        <v>100256</v>
      </c>
      <c r="D3794" s="349" t="s">
        <v>5375</v>
      </c>
      <c r="E3794" s="304">
        <v>24852</v>
      </c>
      <c r="F3794" s="304"/>
      <c r="G3794" s="324">
        <v>34.024000000000001</v>
      </c>
      <c r="H3794" s="324">
        <v>-118.28400000000001</v>
      </c>
      <c r="I3794" s="324" t="s">
        <v>232</v>
      </c>
      <c r="J3794" s="368">
        <f t="shared" si="904"/>
        <v>292.51804892331859</v>
      </c>
      <c r="K3794" s="331">
        <f t="shared" si="905"/>
        <v>0.32644141894067302</v>
      </c>
      <c r="L3794" s="304" t="str">
        <f t="shared" si="907"/>
        <v>D</v>
      </c>
      <c r="M3794" s="388" t="s">
        <v>6088</v>
      </c>
      <c r="N3794" s="304"/>
      <c r="O3794" s="304"/>
      <c r="P3794" s="304"/>
      <c r="Q3794" s="309"/>
      <c r="R3794" s="309"/>
      <c r="S3794" s="304"/>
      <c r="T3794" s="304"/>
      <c r="U3794" s="304"/>
      <c r="V3794" s="304"/>
      <c r="W3794" s="48" t="s">
        <v>4991</v>
      </c>
      <c r="X3794" s="304">
        <v>-999</v>
      </c>
      <c r="Y3794" s="366" t="str">
        <f t="shared" si="908"/>
        <v>-</v>
      </c>
      <c r="Z3794" s="304"/>
      <c r="AA3794" s="304"/>
      <c r="AB3794" s="304"/>
      <c r="AC3794" s="304"/>
      <c r="AD3794" s="366"/>
      <c r="AE3794" s="304"/>
      <c r="AF3794" s="331"/>
      <c r="AG3794" s="304"/>
      <c r="AH3794" s="410">
        <v>5.8589699999999998E-3</v>
      </c>
      <c r="AI3794" s="309">
        <v>1.8880600000000001E-2</v>
      </c>
      <c r="AJ3794" s="410">
        <v>262</v>
      </c>
      <c r="AK3794" s="304">
        <f t="shared" si="906"/>
        <v>270</v>
      </c>
      <c r="AL3794" s="363">
        <v>0.43</v>
      </c>
      <c r="AM3794" s="389">
        <f t="shared" si="909"/>
        <v>306</v>
      </c>
      <c r="AN3794" s="363">
        <v>0.25</v>
      </c>
      <c r="AO3794" s="304"/>
      <c r="AP3794" s="304" t="s">
        <v>6119</v>
      </c>
      <c r="AQ3794" s="304"/>
      <c r="AR3794" s="304">
        <v>280</v>
      </c>
      <c r="AS3794" s="304"/>
      <c r="AT3794" s="309">
        <v>306</v>
      </c>
      <c r="AU3794" s="304"/>
      <c r="AV3794" s="304"/>
      <c r="AW3794" s="304"/>
      <c r="AX3794" s="304">
        <v>1320</v>
      </c>
      <c r="AY3794" s="304">
        <v>-999</v>
      </c>
      <c r="AZ3794" s="304">
        <v>4720</v>
      </c>
      <c r="BA3794" s="304">
        <v>520</v>
      </c>
      <c r="BB3794" s="304">
        <v>-999</v>
      </c>
      <c r="BC3794" s="304">
        <v>3560</v>
      </c>
      <c r="BD3794" s="304"/>
      <c r="BE3794" s="304"/>
      <c r="BF3794" s="304"/>
      <c r="BG3794" s="304"/>
      <c r="BH3794" s="304"/>
      <c r="BI3794" s="304"/>
      <c r="BJ3794" s="304">
        <v>3</v>
      </c>
      <c r="BK3794" s="304" t="s">
        <v>4954</v>
      </c>
      <c r="BL3794" s="304">
        <v>3</v>
      </c>
    </row>
    <row r="3795" spans="1:64" ht="15" hidden="1" customHeight="1" x14ac:dyDescent="0.2">
      <c r="A3795" s="387" t="s">
        <v>5911</v>
      </c>
      <c r="B3795" s="304" t="s">
        <v>5965</v>
      </c>
      <c r="C3795" s="304">
        <v>100257</v>
      </c>
      <c r="D3795" s="349" t="s">
        <v>5376</v>
      </c>
      <c r="E3795" s="304">
        <v>24978</v>
      </c>
      <c r="F3795" s="304"/>
      <c r="G3795" s="324">
        <v>34.043999999999997</v>
      </c>
      <c r="H3795" s="324">
        <v>-118.443</v>
      </c>
      <c r="I3795" s="324" t="s">
        <v>232</v>
      </c>
      <c r="J3795" s="368">
        <f t="shared" si="904"/>
        <v>377.39472561358309</v>
      </c>
      <c r="K3795" s="331">
        <f t="shared" si="905"/>
        <v>0.32644141894067302</v>
      </c>
      <c r="L3795" s="304" t="str">
        <f t="shared" si="907"/>
        <v>C</v>
      </c>
      <c r="M3795" s="388" t="s">
        <v>6088</v>
      </c>
      <c r="N3795" s="304"/>
      <c r="O3795" s="304"/>
      <c r="P3795" s="304"/>
      <c r="Q3795" s="309"/>
      <c r="R3795" s="309"/>
      <c r="S3795" s="304"/>
      <c r="T3795" s="304"/>
      <c r="U3795" s="304"/>
      <c r="V3795" s="304"/>
      <c r="W3795" s="48" t="s">
        <v>4991</v>
      </c>
      <c r="X3795" s="304">
        <v>-999</v>
      </c>
      <c r="Y3795" s="366" t="str">
        <f t="shared" si="908"/>
        <v>-</v>
      </c>
      <c r="Z3795" s="304"/>
      <c r="AA3795" s="304"/>
      <c r="AB3795" s="304"/>
      <c r="AC3795" s="304"/>
      <c r="AD3795" s="366"/>
      <c r="AE3795" s="304"/>
      <c r="AF3795" s="331"/>
      <c r="AG3795" s="304"/>
      <c r="AH3795" s="410">
        <v>1.90432E-2</v>
      </c>
      <c r="AI3795" s="309">
        <v>5.5393299999999999E-2</v>
      </c>
      <c r="AJ3795" s="410">
        <v>364</v>
      </c>
      <c r="AK3795" s="304">
        <f t="shared" si="906"/>
        <v>425</v>
      </c>
      <c r="AL3795" s="363">
        <v>0.43</v>
      </c>
      <c r="AM3795" s="389">
        <f t="shared" si="909"/>
        <v>353</v>
      </c>
      <c r="AN3795" s="363">
        <v>0.25</v>
      </c>
      <c r="AO3795" s="304"/>
      <c r="AP3795" s="304" t="s">
        <v>6121</v>
      </c>
      <c r="AQ3795" s="304"/>
      <c r="AR3795" s="304">
        <v>280</v>
      </c>
      <c r="AS3795" s="304"/>
      <c r="AT3795" s="309">
        <v>353</v>
      </c>
      <c r="AU3795" s="304"/>
      <c r="AV3795" s="304"/>
      <c r="AW3795" s="304"/>
      <c r="AX3795" s="304">
        <v>1040</v>
      </c>
      <c r="AY3795" s="304">
        <v>-999</v>
      </c>
      <c r="AZ3795" s="304">
        <v>4340</v>
      </c>
      <c r="BA3795" s="304">
        <v>380</v>
      </c>
      <c r="BB3795" s="304">
        <v>-999</v>
      </c>
      <c r="BC3795" s="304">
        <v>5220</v>
      </c>
      <c r="BD3795" s="304"/>
      <c r="BE3795" s="304"/>
      <c r="BF3795" s="304"/>
      <c r="BG3795" s="304"/>
      <c r="BH3795" s="304"/>
      <c r="BI3795" s="304"/>
      <c r="BJ3795" s="304">
        <v>3</v>
      </c>
      <c r="BK3795" s="304" t="s">
        <v>4954</v>
      </c>
      <c r="BL3795" s="304">
        <v>3</v>
      </c>
    </row>
    <row r="3796" spans="1:64" ht="15" hidden="1" customHeight="1" x14ac:dyDescent="0.2">
      <c r="A3796" s="387" t="s">
        <v>5911</v>
      </c>
      <c r="B3796" s="304" t="s">
        <v>5965</v>
      </c>
      <c r="C3796" s="304">
        <v>100258</v>
      </c>
      <c r="D3796" s="349" t="s">
        <v>5377</v>
      </c>
      <c r="E3796" s="304">
        <v>24984</v>
      </c>
      <c r="F3796" s="304"/>
      <c r="G3796" s="324">
        <v>34.021000000000001</v>
      </c>
      <c r="H3796" s="324">
        <v>-118.325</v>
      </c>
      <c r="I3796" s="324" t="s">
        <v>232</v>
      </c>
      <c r="J3796" s="368">
        <f t="shared" si="904"/>
        <v>292.51804892331859</v>
      </c>
      <c r="K3796" s="331">
        <f t="shared" si="905"/>
        <v>0.32644141894067302</v>
      </c>
      <c r="L3796" s="304" t="str">
        <f t="shared" si="907"/>
        <v>D</v>
      </c>
      <c r="M3796" s="388" t="s">
        <v>6088</v>
      </c>
      <c r="N3796" s="304"/>
      <c r="O3796" s="304"/>
      <c r="P3796" s="304"/>
      <c r="Q3796" s="309"/>
      <c r="R3796" s="309"/>
      <c r="S3796" s="304"/>
      <c r="T3796" s="304"/>
      <c r="U3796" s="304"/>
      <c r="V3796" s="304"/>
      <c r="W3796" s="48" t="s">
        <v>4991</v>
      </c>
      <c r="X3796" s="304">
        <v>-999</v>
      </c>
      <c r="Y3796" s="366" t="str">
        <f t="shared" si="908"/>
        <v>-</v>
      </c>
      <c r="Z3796" s="304"/>
      <c r="AA3796" s="304"/>
      <c r="AB3796" s="304"/>
      <c r="AC3796" s="304"/>
      <c r="AD3796" s="366"/>
      <c r="AE3796" s="304"/>
      <c r="AF3796" s="331"/>
      <c r="AG3796" s="304"/>
      <c r="AH3796" s="410">
        <v>4.4578100000000004E-3</v>
      </c>
      <c r="AI3796" s="309">
        <v>1.7568900000000002E-2</v>
      </c>
      <c r="AJ3796" s="410">
        <v>249</v>
      </c>
      <c r="AK3796" s="304">
        <f t="shared" si="906"/>
        <v>270</v>
      </c>
      <c r="AL3796" s="363">
        <v>0.43</v>
      </c>
      <c r="AM3796" s="389">
        <f t="shared" si="909"/>
        <v>306</v>
      </c>
      <c r="AN3796" s="363">
        <v>0.25</v>
      </c>
      <c r="AO3796" s="304"/>
      <c r="AP3796" s="304" t="s">
        <v>6119</v>
      </c>
      <c r="AQ3796" s="304"/>
      <c r="AR3796" s="304">
        <v>280</v>
      </c>
      <c r="AS3796" s="304"/>
      <c r="AT3796" s="309">
        <v>306</v>
      </c>
      <c r="AU3796" s="304"/>
      <c r="AV3796" s="304"/>
      <c r="AW3796" s="304"/>
      <c r="AX3796" s="304">
        <v>1000</v>
      </c>
      <c r="AY3796" s="304">
        <v>-999</v>
      </c>
      <c r="AZ3796" s="304">
        <v>3600</v>
      </c>
      <c r="BA3796" s="304">
        <v>660</v>
      </c>
      <c r="BB3796" s="304">
        <v>-999</v>
      </c>
      <c r="BC3796" s="304">
        <v>4020</v>
      </c>
      <c r="BD3796" s="304"/>
      <c r="BE3796" s="304"/>
      <c r="BF3796" s="304"/>
      <c r="BG3796" s="304"/>
      <c r="BH3796" s="304"/>
      <c r="BI3796" s="304"/>
      <c r="BJ3796" s="304">
        <v>3</v>
      </c>
      <c r="BK3796" s="304" t="s">
        <v>4954</v>
      </c>
      <c r="BL3796" s="304">
        <v>3</v>
      </c>
    </row>
    <row r="3797" spans="1:64" ht="15" hidden="1" customHeight="1" x14ac:dyDescent="0.2">
      <c r="A3797" s="387" t="s">
        <v>5911</v>
      </c>
      <c r="B3797" s="304" t="s">
        <v>5965</v>
      </c>
      <c r="C3797" s="304">
        <v>100259</v>
      </c>
      <c r="D3797" s="349" t="s">
        <v>5378</v>
      </c>
      <c r="E3797" s="304">
        <v>24987</v>
      </c>
      <c r="F3797" s="304"/>
      <c r="G3797" s="324">
        <v>34.012999999999998</v>
      </c>
      <c r="H3797" s="324">
        <v>-118.25700000000001</v>
      </c>
      <c r="I3797" s="324" t="s">
        <v>232</v>
      </c>
      <c r="J3797" s="368">
        <f t="shared" si="904"/>
        <v>292.51804892331859</v>
      </c>
      <c r="K3797" s="331">
        <f t="shared" si="905"/>
        <v>0.32644141894067302</v>
      </c>
      <c r="L3797" s="304" t="str">
        <f t="shared" si="907"/>
        <v>D</v>
      </c>
      <c r="M3797" s="388" t="s">
        <v>6088</v>
      </c>
      <c r="N3797" s="304"/>
      <c r="O3797" s="304"/>
      <c r="P3797" s="304"/>
      <c r="Q3797" s="309"/>
      <c r="R3797" s="309"/>
      <c r="S3797" s="304"/>
      <c r="T3797" s="304"/>
      <c r="U3797" s="304"/>
      <c r="V3797" s="304"/>
      <c r="W3797" s="48" t="s">
        <v>4991</v>
      </c>
      <c r="X3797" s="304">
        <v>-999</v>
      </c>
      <c r="Y3797" s="366" t="str">
        <f t="shared" si="908"/>
        <v>-</v>
      </c>
      <c r="Z3797" s="304"/>
      <c r="AA3797" s="304"/>
      <c r="AB3797" s="304"/>
      <c r="AC3797" s="304"/>
      <c r="AD3797" s="366"/>
      <c r="AE3797" s="304"/>
      <c r="AF3797" s="331"/>
      <c r="AG3797" s="304"/>
      <c r="AH3797" s="410">
        <v>4.7326399999999998E-3</v>
      </c>
      <c r="AI3797" s="309">
        <v>1.4496E-2</v>
      </c>
      <c r="AJ3797" s="410">
        <v>251</v>
      </c>
      <c r="AK3797" s="304">
        <f t="shared" si="906"/>
        <v>270</v>
      </c>
      <c r="AL3797" s="363">
        <v>0.43</v>
      </c>
      <c r="AM3797" s="389">
        <f t="shared" si="909"/>
        <v>306</v>
      </c>
      <c r="AN3797" s="363">
        <v>0.25</v>
      </c>
      <c r="AO3797" s="304"/>
      <c r="AP3797" s="304" t="s">
        <v>6119</v>
      </c>
      <c r="AQ3797" s="304"/>
      <c r="AR3797" s="304">
        <v>280</v>
      </c>
      <c r="AS3797" s="304"/>
      <c r="AT3797" s="309">
        <v>306</v>
      </c>
      <c r="AU3797" s="304"/>
      <c r="AV3797" s="304"/>
      <c r="AW3797" s="304"/>
      <c r="AX3797" s="304">
        <v>920</v>
      </c>
      <c r="AY3797" s="304">
        <v>-999</v>
      </c>
      <c r="AZ3797" s="304">
        <v>5920</v>
      </c>
      <c r="BA3797" s="304">
        <v>560</v>
      </c>
      <c r="BB3797" s="304">
        <v>-999</v>
      </c>
      <c r="BC3797" s="304">
        <v>3760</v>
      </c>
      <c r="BD3797" s="304"/>
      <c r="BE3797" s="304"/>
      <c r="BF3797" s="304"/>
      <c r="BG3797" s="304"/>
      <c r="BH3797" s="304"/>
      <c r="BI3797" s="304"/>
      <c r="BJ3797" s="304">
        <v>3</v>
      </c>
      <c r="BK3797" s="304" t="s">
        <v>4954</v>
      </c>
      <c r="BL3797" s="304">
        <v>3</v>
      </c>
    </row>
    <row r="3798" spans="1:64" ht="15" hidden="1" customHeight="1" x14ac:dyDescent="0.2">
      <c r="A3798" s="387" t="s">
        <v>5911</v>
      </c>
      <c r="B3798" s="304" t="s">
        <v>5965</v>
      </c>
      <c r="C3798" s="304">
        <v>100260</v>
      </c>
      <c r="D3798" s="349" t="s">
        <v>5379</v>
      </c>
      <c r="E3798" s="304" t="s">
        <v>5380</v>
      </c>
      <c r="F3798" s="304"/>
      <c r="G3798" s="324">
        <v>37.674329999999998</v>
      </c>
      <c r="H3798" s="324">
        <v>-122.39855</v>
      </c>
      <c r="I3798" s="324" t="s">
        <v>214</v>
      </c>
      <c r="J3798" s="368">
        <f t="shared" si="904"/>
        <v>747.5461250262581</v>
      </c>
      <c r="K3798" s="331">
        <f t="shared" si="905"/>
        <v>0.41105230810688803</v>
      </c>
      <c r="L3798" s="304" t="str">
        <f t="shared" si="907"/>
        <v>C</v>
      </c>
      <c r="M3798" s="388" t="s">
        <v>6088</v>
      </c>
      <c r="N3798" s="304"/>
      <c r="O3798" s="304"/>
      <c r="P3798" s="304"/>
      <c r="Q3798" s="309"/>
      <c r="R3798" s="309"/>
      <c r="S3798" s="304"/>
      <c r="T3798" s="304"/>
      <c r="U3798" s="304"/>
      <c r="V3798" s="304"/>
      <c r="W3798" s="48" t="s">
        <v>4661</v>
      </c>
      <c r="X3798" s="304">
        <v>-999</v>
      </c>
      <c r="Y3798" s="366" t="str">
        <f t="shared" si="908"/>
        <v>-</v>
      </c>
      <c r="Z3798" s="304"/>
      <c r="AA3798" s="304"/>
      <c r="AB3798" s="304"/>
      <c r="AC3798" s="304"/>
      <c r="AD3798" s="366"/>
      <c r="AE3798" s="304"/>
      <c r="AF3798" s="331"/>
      <c r="AG3798" s="304"/>
      <c r="AH3798" s="410">
        <v>0.129526</v>
      </c>
      <c r="AI3798" s="309">
        <v>0</v>
      </c>
      <c r="AJ3798" s="410">
        <v>723</v>
      </c>
      <c r="AK3798" s="304">
        <f t="shared" si="906"/>
        <v>690</v>
      </c>
      <c r="AL3798" s="363">
        <v>0.43</v>
      </c>
      <c r="AM3798" s="389">
        <f t="shared" si="909"/>
        <v>782</v>
      </c>
      <c r="AN3798" s="304">
        <v>0.4</v>
      </c>
      <c r="AO3798" s="304"/>
      <c r="AP3798" s="304" t="s">
        <v>2964</v>
      </c>
      <c r="AQ3798" s="304"/>
      <c r="AR3798" s="304">
        <v>782</v>
      </c>
      <c r="AS3798" s="304"/>
      <c r="AT3798" s="312"/>
      <c r="AU3798" s="304"/>
      <c r="AV3798" s="304"/>
      <c r="AW3798" s="304"/>
      <c r="AX3798" s="304">
        <v>103.1</v>
      </c>
      <c r="AY3798" s="304">
        <v>272.5</v>
      </c>
      <c r="AZ3798" s="304">
        <v>876.6</v>
      </c>
      <c r="BA3798" s="304">
        <v>103.1</v>
      </c>
      <c r="BB3798" s="304">
        <v>272.5</v>
      </c>
      <c r="BC3798" s="304">
        <v>876.6</v>
      </c>
      <c r="BD3798" s="304"/>
      <c r="BE3798" s="304"/>
      <c r="BF3798" s="304"/>
      <c r="BG3798" s="304"/>
      <c r="BH3798" s="304"/>
      <c r="BI3798" s="304"/>
      <c r="BJ3798" s="304">
        <v>1</v>
      </c>
      <c r="BK3798" s="304">
        <v>1</v>
      </c>
      <c r="BL3798" s="304">
        <v>1</v>
      </c>
    </row>
    <row r="3799" spans="1:64" ht="15" hidden="1" customHeight="1" x14ac:dyDescent="0.2">
      <c r="A3799" s="387" t="s">
        <v>5911</v>
      </c>
      <c r="B3799" s="304" t="s">
        <v>5965</v>
      </c>
      <c r="C3799" s="304">
        <v>100261</v>
      </c>
      <c r="D3799" s="349" t="s">
        <v>5381</v>
      </c>
      <c r="E3799" s="304" t="s">
        <v>5382</v>
      </c>
      <c r="F3799" s="304"/>
      <c r="G3799" s="324">
        <v>40.817450000000001</v>
      </c>
      <c r="H3799" s="324">
        <v>-124.02955</v>
      </c>
      <c r="I3799" s="324" t="s">
        <v>223</v>
      </c>
      <c r="J3799" s="368">
        <f t="shared" si="904"/>
        <v>774.00758240446066</v>
      </c>
      <c r="K3799" s="331">
        <f t="shared" si="905"/>
        <v>0.41105230810688803</v>
      </c>
      <c r="L3799" s="304" t="str">
        <f t="shared" si="907"/>
        <v>B</v>
      </c>
      <c r="M3799" s="388" t="s">
        <v>6088</v>
      </c>
      <c r="N3799" s="304"/>
      <c r="O3799" s="304"/>
      <c r="P3799" s="304"/>
      <c r="Q3799" s="309"/>
      <c r="R3799" s="309"/>
      <c r="S3799" s="304"/>
      <c r="T3799" s="304"/>
      <c r="U3799" s="304"/>
      <c r="V3799" s="304"/>
      <c r="W3799" s="390" t="s">
        <v>6033</v>
      </c>
      <c r="X3799" s="304">
        <v>-999</v>
      </c>
      <c r="Y3799" s="366" t="str">
        <f t="shared" si="908"/>
        <v>-</v>
      </c>
      <c r="Z3799" s="304"/>
      <c r="AA3799" s="304"/>
      <c r="AB3799" s="304"/>
      <c r="AC3799" s="304"/>
      <c r="AD3799" s="366"/>
      <c r="AE3799" s="304"/>
      <c r="AF3799" s="331"/>
      <c r="AG3799" s="304"/>
      <c r="AH3799" s="410">
        <v>9.6877500000000005E-2</v>
      </c>
      <c r="AI3799" s="309">
        <v>0</v>
      </c>
      <c r="AJ3799" s="410">
        <v>760</v>
      </c>
      <c r="AK3799" s="304">
        <f t="shared" si="906"/>
        <v>760</v>
      </c>
      <c r="AL3799" s="363">
        <v>0.43</v>
      </c>
      <c r="AM3799" s="389">
        <f t="shared" si="909"/>
        <v>782</v>
      </c>
      <c r="AN3799" s="304">
        <v>0.4</v>
      </c>
      <c r="AO3799" s="304"/>
      <c r="AP3799" s="304" t="s">
        <v>6123</v>
      </c>
      <c r="AQ3799" s="304"/>
      <c r="AR3799" s="304">
        <v>782</v>
      </c>
      <c r="AS3799" s="304"/>
      <c r="AT3799" s="312"/>
      <c r="AU3799" s="304"/>
      <c r="AV3799" s="304"/>
      <c r="AW3799" s="304"/>
      <c r="AX3799" s="304">
        <v>-999</v>
      </c>
      <c r="AY3799" s="304">
        <v>-999</v>
      </c>
      <c r="AZ3799" s="304">
        <v>-999</v>
      </c>
      <c r="BA3799" s="304">
        <v>-999</v>
      </c>
      <c r="BB3799" s="304">
        <v>-999</v>
      </c>
      <c r="BC3799" s="304">
        <v>-999</v>
      </c>
      <c r="BD3799" s="304"/>
      <c r="BE3799" s="304"/>
      <c r="BF3799" s="304"/>
      <c r="BG3799" s="304"/>
      <c r="BH3799" s="304"/>
      <c r="BI3799" s="304"/>
      <c r="BJ3799" s="304" t="s">
        <v>4954</v>
      </c>
      <c r="BK3799" s="304" t="s">
        <v>4954</v>
      </c>
      <c r="BL3799" s="304" t="s">
        <v>4954</v>
      </c>
    </row>
    <row r="3800" spans="1:64" ht="15" hidden="1" customHeight="1" x14ac:dyDescent="0.2">
      <c r="A3800" s="387" t="s">
        <v>5911</v>
      </c>
      <c r="B3800" s="304" t="s">
        <v>5965</v>
      </c>
      <c r="C3800" s="304">
        <v>100262</v>
      </c>
      <c r="D3800" s="349" t="s">
        <v>5383</v>
      </c>
      <c r="E3800" s="304" t="s">
        <v>5384</v>
      </c>
      <c r="F3800" s="304"/>
      <c r="G3800" s="324">
        <v>34.136879999999998</v>
      </c>
      <c r="H3800" s="324">
        <v>-118.12600999999999</v>
      </c>
      <c r="I3800" s="324" t="s">
        <v>4990</v>
      </c>
      <c r="J3800" s="368">
        <f>P3800</f>
        <v>333</v>
      </c>
      <c r="K3800" s="331">
        <v>0.1</v>
      </c>
      <c r="L3800" s="304" t="str">
        <f t="shared" si="907"/>
        <v>D</v>
      </c>
      <c r="M3800" s="388">
        <v>0</v>
      </c>
      <c r="N3800" s="304"/>
      <c r="O3800" s="304">
        <v>59</v>
      </c>
      <c r="P3800" s="304">
        <v>333</v>
      </c>
      <c r="Q3800" s="309"/>
      <c r="R3800" s="309" t="s">
        <v>4993</v>
      </c>
      <c r="S3800" s="304"/>
      <c r="T3800" s="304"/>
      <c r="U3800" s="304"/>
      <c r="V3800" s="304"/>
      <c r="W3800" s="48" t="s">
        <v>5943</v>
      </c>
      <c r="X3800" s="304" t="s">
        <v>232</v>
      </c>
      <c r="Y3800" s="366">
        <f t="shared" si="908"/>
        <v>506.6</v>
      </c>
      <c r="Z3800" s="304">
        <v>0.4</v>
      </c>
      <c r="AA3800" s="304"/>
      <c r="AB3800" s="304"/>
      <c r="AC3800" s="304"/>
      <c r="AD3800" s="366"/>
      <c r="AE3800" s="304"/>
      <c r="AF3800" s="331"/>
      <c r="AG3800" s="304"/>
      <c r="AH3800" s="410">
        <v>1.6045199999999999E-2</v>
      </c>
      <c r="AI3800" s="324"/>
      <c r="AJ3800" s="410">
        <v>345</v>
      </c>
      <c r="AK3800" s="304">
        <f t="shared" si="906"/>
        <v>270</v>
      </c>
      <c r="AL3800" s="304"/>
      <c r="AM3800" s="389">
        <f t="shared" si="909"/>
        <v>387</v>
      </c>
      <c r="AN3800" s="363">
        <v>0.25</v>
      </c>
      <c r="AO3800" s="304"/>
      <c r="AP3800" s="304" t="s">
        <v>1600</v>
      </c>
      <c r="AQ3800" s="304"/>
      <c r="AR3800" s="304">
        <v>387</v>
      </c>
      <c r="AS3800" s="304"/>
      <c r="AT3800" s="304"/>
      <c r="AU3800" s="304"/>
      <c r="AV3800" s="304"/>
      <c r="AW3800" s="304"/>
      <c r="AX3800" s="304">
        <v>80</v>
      </c>
      <c r="AY3800" s="304">
        <v>-999</v>
      </c>
      <c r="AZ3800" s="304">
        <v>900</v>
      </c>
      <c r="BA3800" s="304">
        <v>320</v>
      </c>
      <c r="BB3800" s="304">
        <v>-999</v>
      </c>
      <c r="BC3800" s="304">
        <v>1700</v>
      </c>
      <c r="BD3800" s="304"/>
      <c r="BE3800" s="304"/>
      <c r="BF3800" s="304"/>
      <c r="BG3800" s="304"/>
      <c r="BH3800" s="304"/>
      <c r="BI3800" s="304"/>
      <c r="BJ3800" s="304">
        <v>3</v>
      </c>
      <c r="BK3800" s="304" t="s">
        <v>4954</v>
      </c>
      <c r="BL3800" s="304">
        <v>3</v>
      </c>
    </row>
    <row r="3801" spans="1:64" ht="15" hidden="1" customHeight="1" x14ac:dyDescent="0.2">
      <c r="A3801" s="387" t="s">
        <v>5911</v>
      </c>
      <c r="B3801" s="304" t="s">
        <v>5965</v>
      </c>
      <c r="C3801" s="304">
        <v>100263</v>
      </c>
      <c r="D3801" s="349" t="s">
        <v>5385</v>
      </c>
      <c r="E3801" s="304" t="s">
        <v>5386</v>
      </c>
      <c r="F3801" s="304"/>
      <c r="G3801" s="324">
        <v>34.534120000000001</v>
      </c>
      <c r="H3801" s="324">
        <v>-120.17737</v>
      </c>
      <c r="I3801" s="324" t="s">
        <v>4990</v>
      </c>
      <c r="J3801" s="368">
        <f>P3801</f>
        <v>297</v>
      </c>
      <c r="K3801" s="331">
        <v>0.1</v>
      </c>
      <c r="L3801" s="304" t="str">
        <f t="shared" si="907"/>
        <v>D</v>
      </c>
      <c r="M3801" s="388">
        <v>0</v>
      </c>
      <c r="N3801" s="304"/>
      <c r="O3801" s="304" t="s">
        <v>4992</v>
      </c>
      <c r="P3801" s="304">
        <v>297</v>
      </c>
      <c r="Q3801" s="309"/>
      <c r="R3801" s="309" t="s">
        <v>4993</v>
      </c>
      <c r="S3801" s="304"/>
      <c r="T3801" s="304"/>
      <c r="U3801" s="304"/>
      <c r="V3801" s="304"/>
      <c r="W3801" s="48" t="s">
        <v>5943</v>
      </c>
      <c r="X3801" s="304" t="s">
        <v>232</v>
      </c>
      <c r="Y3801" s="366">
        <f t="shared" si="908"/>
        <v>506.6</v>
      </c>
      <c r="Z3801" s="304">
        <v>0.4</v>
      </c>
      <c r="AA3801" s="304"/>
      <c r="AB3801" s="304"/>
      <c r="AC3801" s="304"/>
      <c r="AD3801" s="366"/>
      <c r="AE3801" s="304"/>
      <c r="AF3801" s="331"/>
      <c r="AG3801" s="304"/>
      <c r="AH3801" s="410">
        <v>2.8087399999999998E-2</v>
      </c>
      <c r="AI3801" s="324"/>
      <c r="AJ3801" s="410">
        <v>401</v>
      </c>
      <c r="AK3801" s="304">
        <f t="shared" si="906"/>
        <v>425</v>
      </c>
      <c r="AL3801" s="304"/>
      <c r="AM3801" s="389">
        <f t="shared" si="909"/>
        <v>27.484500000000001</v>
      </c>
      <c r="AN3801" s="363">
        <v>0.25</v>
      </c>
      <c r="AO3801" s="304"/>
      <c r="AP3801" s="304" t="s">
        <v>4980</v>
      </c>
      <c r="AQ3801" s="304"/>
      <c r="AR3801" s="304">
        <v>349</v>
      </c>
      <c r="AS3801" s="304"/>
      <c r="AT3801" s="304">
        <v>27.484500000000001</v>
      </c>
      <c r="AU3801" s="304"/>
      <c r="AV3801" s="304"/>
      <c r="AW3801" s="304"/>
      <c r="AX3801" s="304">
        <v>800</v>
      </c>
      <c r="AY3801" s="304">
        <v>-999</v>
      </c>
      <c r="AZ3801" s="304">
        <v>800</v>
      </c>
      <c r="BA3801" s="304">
        <v>-999</v>
      </c>
      <c r="BB3801" s="304">
        <v>-999</v>
      </c>
      <c r="BC3801" s="304">
        <v>-999</v>
      </c>
      <c r="BD3801" s="304"/>
      <c r="BE3801" s="304"/>
      <c r="BF3801" s="304"/>
      <c r="BG3801" s="304"/>
      <c r="BH3801" s="304"/>
      <c r="BI3801" s="304"/>
      <c r="BJ3801" s="304">
        <v>4</v>
      </c>
      <c r="BK3801" s="304" t="s">
        <v>4954</v>
      </c>
      <c r="BL3801" s="304">
        <v>4</v>
      </c>
    </row>
    <row r="3802" spans="1:64" ht="15" hidden="1" customHeight="1" x14ac:dyDescent="0.2">
      <c r="A3802" s="387" t="s">
        <v>5911</v>
      </c>
      <c r="B3802" s="304" t="s">
        <v>5965</v>
      </c>
      <c r="C3802" s="304">
        <v>100264</v>
      </c>
      <c r="D3802" s="349" t="s">
        <v>5387</v>
      </c>
      <c r="E3802" s="304" t="s">
        <v>5388</v>
      </c>
      <c r="F3802" s="304"/>
      <c r="G3802" s="324">
        <v>37.519739999999999</v>
      </c>
      <c r="H3802" s="324">
        <v>-122.51173</v>
      </c>
      <c r="I3802" s="324" t="s">
        <v>232</v>
      </c>
      <c r="J3802" s="368">
        <f t="shared" ref="J3802:J3803" si="910">EXP(0.64*LN(AM3802)+0.36*LN(AK3802))</f>
        <v>400.27183522370677</v>
      </c>
      <c r="K3802" s="331">
        <f t="shared" ref="K3802:K3803" si="911">SQRT(0.64*AN3802^2+0.36*AL3802^2)</f>
        <v>0.32644141894067302</v>
      </c>
      <c r="L3802" s="304" t="str">
        <f t="shared" si="907"/>
        <v>C</v>
      </c>
      <c r="M3802" s="388" t="s">
        <v>6088</v>
      </c>
      <c r="N3802" s="304"/>
      <c r="O3802" s="304"/>
      <c r="P3802" s="304"/>
      <c r="Q3802" s="309"/>
      <c r="R3802" s="309"/>
      <c r="S3802" s="304"/>
      <c r="T3802" s="304"/>
      <c r="U3802" s="304"/>
      <c r="V3802" s="304"/>
      <c r="W3802" s="48" t="s">
        <v>4991</v>
      </c>
      <c r="X3802" s="304">
        <v>-999</v>
      </c>
      <c r="Y3802" s="366" t="str">
        <f t="shared" si="908"/>
        <v>-</v>
      </c>
      <c r="Z3802" s="304"/>
      <c r="AA3802" s="304"/>
      <c r="AB3802" s="304"/>
      <c r="AC3802" s="304"/>
      <c r="AD3802" s="366"/>
      <c r="AE3802" s="304"/>
      <c r="AF3802" s="331"/>
      <c r="AG3802" s="304"/>
      <c r="AH3802" s="410">
        <v>2.4103599999999999E-2</v>
      </c>
      <c r="AI3802" s="309">
        <v>0</v>
      </c>
      <c r="AJ3802" s="410">
        <v>385</v>
      </c>
      <c r="AK3802" s="304">
        <f t="shared" si="906"/>
        <v>425</v>
      </c>
      <c r="AL3802" s="363">
        <v>0.43</v>
      </c>
      <c r="AM3802" s="389">
        <f t="shared" si="909"/>
        <v>387</v>
      </c>
      <c r="AN3802" s="363">
        <v>0.25</v>
      </c>
      <c r="AO3802" s="304"/>
      <c r="AP3802" s="304" t="s">
        <v>1600</v>
      </c>
      <c r="AQ3802" s="304"/>
      <c r="AR3802" s="304">
        <v>387</v>
      </c>
      <c r="AS3802" s="304"/>
      <c r="AT3802" s="312"/>
      <c r="AU3802" s="304"/>
      <c r="AV3802" s="304"/>
      <c r="AW3802" s="304"/>
      <c r="AX3802" s="304">
        <v>447.1</v>
      </c>
      <c r="AY3802" s="304">
        <v>1421.9</v>
      </c>
      <c r="AZ3802" s="304">
        <v>2477.3000000000002</v>
      </c>
      <c r="BA3802" s="304">
        <v>447.1</v>
      </c>
      <c r="BB3802" s="304">
        <v>1421.9</v>
      </c>
      <c r="BC3802" s="304">
        <v>2477.3000000000002</v>
      </c>
      <c r="BD3802" s="304"/>
      <c r="BE3802" s="304"/>
      <c r="BF3802" s="304"/>
      <c r="BG3802" s="304"/>
      <c r="BH3802" s="304"/>
      <c r="BI3802" s="304"/>
      <c r="BJ3802" s="304">
        <v>1</v>
      </c>
      <c r="BK3802" s="304">
        <v>1</v>
      </c>
      <c r="BL3802" s="304">
        <v>1</v>
      </c>
    </row>
    <row r="3803" spans="1:64" ht="15" hidden="1" customHeight="1" x14ac:dyDescent="0.2">
      <c r="A3803" s="387" t="s">
        <v>5911</v>
      </c>
      <c r="B3803" s="304" t="s">
        <v>5965</v>
      </c>
      <c r="C3803" s="304">
        <v>100265</v>
      </c>
      <c r="D3803" s="349" t="s">
        <v>5389</v>
      </c>
      <c r="E3803" s="304" t="s">
        <v>5390</v>
      </c>
      <c r="F3803" s="304"/>
      <c r="G3803" s="324">
        <v>37.916080000000001</v>
      </c>
      <c r="H3803" s="324">
        <v>-122.33607000000001</v>
      </c>
      <c r="I3803" s="324" t="s">
        <v>214</v>
      </c>
      <c r="J3803" s="368">
        <f t="shared" si="910"/>
        <v>292.802484538133</v>
      </c>
      <c r="K3803" s="331">
        <f t="shared" si="911"/>
        <v>0.32644141894067302</v>
      </c>
      <c r="L3803" s="304" t="str">
        <f t="shared" si="907"/>
        <v>D</v>
      </c>
      <c r="M3803" s="388" t="s">
        <v>6088</v>
      </c>
      <c r="N3803" s="304"/>
      <c r="O3803" s="304"/>
      <c r="P3803" s="304"/>
      <c r="Q3803" s="309"/>
      <c r="R3803" s="309"/>
      <c r="S3803" s="304"/>
      <c r="T3803" s="304"/>
      <c r="U3803" s="304"/>
      <c r="V3803" s="304"/>
      <c r="W3803" s="390" t="s">
        <v>4661</v>
      </c>
      <c r="X3803" s="304">
        <v>-999</v>
      </c>
      <c r="Y3803" s="366" t="str">
        <f t="shared" si="908"/>
        <v>-</v>
      </c>
      <c r="Z3803" s="304"/>
      <c r="AA3803" s="304"/>
      <c r="AB3803" s="304"/>
      <c r="AC3803" s="304"/>
      <c r="AD3803" s="366"/>
      <c r="AE3803" s="304"/>
      <c r="AF3803" s="331"/>
      <c r="AG3803" s="304"/>
      <c r="AH3803" s="410">
        <v>3.3053100000000001E-3</v>
      </c>
      <c r="AI3803" s="309">
        <v>2.0904199999999998E-2</v>
      </c>
      <c r="AJ3803" s="410">
        <v>236</v>
      </c>
      <c r="AK3803" s="304">
        <f t="shared" si="906"/>
        <v>210</v>
      </c>
      <c r="AL3803" s="363">
        <v>0.43</v>
      </c>
      <c r="AM3803" s="389">
        <f t="shared" si="909"/>
        <v>353</v>
      </c>
      <c r="AN3803" s="363">
        <v>0.25</v>
      </c>
      <c r="AO3803" s="304"/>
      <c r="AP3803" s="304" t="s">
        <v>6113</v>
      </c>
      <c r="AQ3803" s="304"/>
      <c r="AR3803" s="304">
        <v>280</v>
      </c>
      <c r="AS3803" s="304"/>
      <c r="AT3803" s="309">
        <v>353</v>
      </c>
      <c r="AU3803" s="304"/>
      <c r="AV3803" s="304"/>
      <c r="AW3803" s="304"/>
      <c r="AX3803" s="304">
        <v>22</v>
      </c>
      <c r="AY3803" s="304">
        <v>270.89999999999998</v>
      </c>
      <c r="AZ3803" s="304">
        <v>849.4</v>
      </c>
      <c r="BA3803" s="304">
        <v>22</v>
      </c>
      <c r="BB3803" s="304">
        <v>270.89999999999998</v>
      </c>
      <c r="BC3803" s="304">
        <v>849.4</v>
      </c>
      <c r="BD3803" s="304"/>
      <c r="BE3803" s="304"/>
      <c r="BF3803" s="304"/>
      <c r="BG3803" s="304"/>
      <c r="BH3803" s="304"/>
      <c r="BI3803" s="304"/>
      <c r="BJ3803" s="304">
        <v>1</v>
      </c>
      <c r="BK3803" s="304">
        <v>1</v>
      </c>
      <c r="BL3803" s="304">
        <v>1</v>
      </c>
    </row>
    <row r="3804" spans="1:64" ht="15" hidden="1" customHeight="1" x14ac:dyDescent="0.2">
      <c r="A3804" s="387" t="s">
        <v>5911</v>
      </c>
      <c r="B3804" s="304" t="s">
        <v>5965</v>
      </c>
      <c r="C3804" s="304">
        <v>100266</v>
      </c>
      <c r="D3804" s="349" t="s">
        <v>5391</v>
      </c>
      <c r="E3804" s="304" t="s">
        <v>5392</v>
      </c>
      <c r="F3804" s="304"/>
      <c r="G3804" s="324">
        <v>32.979900000000001</v>
      </c>
      <c r="H3804" s="324">
        <v>-118.54697</v>
      </c>
      <c r="I3804" s="324" t="s">
        <v>4990</v>
      </c>
      <c r="J3804" s="368">
        <f>EXP(0.44*LN('V032'!AM3804)+0.33*LN('V032'!Y3804)+0.25*LN('V032'!AJ3804))</f>
        <v>564.07354766100036</v>
      </c>
      <c r="K3804" s="331">
        <f>SQRT(0.44*AN3804^2+0.3*Z3804^2+0.25*AL3804^2)</f>
        <v>0.34889110048839023</v>
      </c>
      <c r="L3804" s="304" t="str">
        <f t="shared" si="907"/>
        <v>C</v>
      </c>
      <c r="M3804" s="388" t="s">
        <v>6095</v>
      </c>
      <c r="N3804" s="304"/>
      <c r="O3804" s="304"/>
      <c r="P3804" s="304"/>
      <c r="Q3804" s="309"/>
      <c r="R3804" s="309"/>
      <c r="S3804" s="304"/>
      <c r="T3804" s="304"/>
      <c r="U3804" s="304"/>
      <c r="V3804" s="304"/>
      <c r="W3804" s="48" t="s">
        <v>5943</v>
      </c>
      <c r="X3804" s="304" t="s">
        <v>232</v>
      </c>
      <c r="Y3804" s="366">
        <f t="shared" si="908"/>
        <v>506.6</v>
      </c>
      <c r="Z3804" s="304">
        <v>0.4</v>
      </c>
      <c r="AA3804" s="304"/>
      <c r="AB3804" s="304"/>
      <c r="AC3804" s="304"/>
      <c r="AD3804" s="366"/>
      <c r="AE3804" s="304"/>
      <c r="AF3804" s="331"/>
      <c r="AG3804" s="304"/>
      <c r="AH3804" s="410">
        <v>0.12532499999999999</v>
      </c>
      <c r="AI3804" s="309">
        <v>0</v>
      </c>
      <c r="AJ3804" s="410">
        <v>760</v>
      </c>
      <c r="AK3804" s="304">
        <f t="shared" si="906"/>
        <v>760</v>
      </c>
      <c r="AL3804" s="363">
        <v>0.43</v>
      </c>
      <c r="AM3804" s="389">
        <f t="shared" si="909"/>
        <v>387</v>
      </c>
      <c r="AN3804" s="363">
        <v>0.25</v>
      </c>
      <c r="AO3804" s="304"/>
      <c r="AP3804" s="304" t="s">
        <v>1600</v>
      </c>
      <c r="AQ3804" s="304"/>
      <c r="AR3804" s="304">
        <v>387</v>
      </c>
      <c r="AS3804" s="304"/>
      <c r="AT3804" s="312"/>
      <c r="AU3804" s="304"/>
      <c r="AV3804" s="304"/>
      <c r="AW3804" s="304"/>
      <c r="AX3804" s="304">
        <v>60</v>
      </c>
      <c r="AY3804" s="304">
        <v>-999</v>
      </c>
      <c r="AZ3804" s="304">
        <v>260</v>
      </c>
      <c r="BA3804" s="304">
        <v>-999</v>
      </c>
      <c r="BB3804" s="304">
        <v>-999</v>
      </c>
      <c r="BC3804" s="304">
        <v>-999</v>
      </c>
      <c r="BD3804" s="304"/>
      <c r="BE3804" s="304"/>
      <c r="BF3804" s="304"/>
      <c r="BG3804" s="304"/>
      <c r="BH3804" s="304"/>
      <c r="BI3804" s="304"/>
      <c r="BJ3804" s="304">
        <v>4</v>
      </c>
      <c r="BK3804" s="304" t="s">
        <v>4954</v>
      </c>
      <c r="BL3804" s="304">
        <v>4</v>
      </c>
    </row>
    <row r="3805" spans="1:64" ht="15" hidden="1" customHeight="1" x14ac:dyDescent="0.2">
      <c r="A3805" s="387" t="s">
        <v>5911</v>
      </c>
      <c r="B3805" s="304" t="s">
        <v>5965</v>
      </c>
      <c r="C3805" s="304">
        <v>100267</v>
      </c>
      <c r="D3805" s="349" t="s">
        <v>5393</v>
      </c>
      <c r="E3805" s="304" t="s">
        <v>5394</v>
      </c>
      <c r="F3805" s="304"/>
      <c r="G3805" s="324">
        <v>32.914999999999999</v>
      </c>
      <c r="H3805" s="324">
        <v>-118.4879</v>
      </c>
      <c r="I3805" s="324" t="s">
        <v>232</v>
      </c>
      <c r="J3805" s="368">
        <f>P3805</f>
        <v>442</v>
      </c>
      <c r="K3805" s="331">
        <v>0.1</v>
      </c>
      <c r="L3805" s="304" t="str">
        <f t="shared" si="907"/>
        <v>C</v>
      </c>
      <c r="M3805" s="388">
        <v>0</v>
      </c>
      <c r="N3805" s="304"/>
      <c r="O3805" s="304" t="s">
        <v>4992</v>
      </c>
      <c r="P3805" s="304">
        <v>442</v>
      </c>
      <c r="Q3805" s="309"/>
      <c r="R3805" s="309" t="s">
        <v>4993</v>
      </c>
      <c r="S3805" s="304"/>
      <c r="T3805" s="304"/>
      <c r="U3805" s="304"/>
      <c r="V3805" s="304"/>
      <c r="W3805" s="48" t="s">
        <v>4991</v>
      </c>
      <c r="X3805" s="304">
        <v>-999</v>
      </c>
      <c r="Y3805" s="366" t="str">
        <f t="shared" si="908"/>
        <v>-</v>
      </c>
      <c r="Z3805" s="304"/>
      <c r="AA3805" s="304"/>
      <c r="AB3805" s="304"/>
      <c r="AC3805" s="304"/>
      <c r="AD3805" s="366"/>
      <c r="AE3805" s="304"/>
      <c r="AF3805" s="331"/>
      <c r="AG3805" s="304"/>
      <c r="AH3805" s="410">
        <v>0.114692</v>
      </c>
      <c r="AI3805" s="324"/>
      <c r="AJ3805" s="410">
        <v>760</v>
      </c>
      <c r="AK3805" s="304">
        <f t="shared" si="906"/>
        <v>760</v>
      </c>
      <c r="AL3805" s="304"/>
      <c r="AM3805" s="389">
        <f t="shared" si="909"/>
        <v>609</v>
      </c>
      <c r="AN3805" s="304"/>
      <c r="AO3805" s="304"/>
      <c r="AP3805" s="304" t="s">
        <v>1600</v>
      </c>
      <c r="AQ3805" s="304"/>
      <c r="AR3805" s="304">
        <v>609</v>
      </c>
      <c r="AS3805" s="304"/>
      <c r="AT3805" s="304"/>
      <c r="AU3805" s="304"/>
      <c r="AV3805" s="304"/>
      <c r="AW3805" s="304"/>
      <c r="AX3805" s="304">
        <v>40</v>
      </c>
      <c r="AY3805" s="304">
        <v>-999</v>
      </c>
      <c r="AZ3805" s="304">
        <v>240</v>
      </c>
      <c r="BA3805" s="304">
        <v>-999</v>
      </c>
      <c r="BB3805" s="304">
        <v>-999</v>
      </c>
      <c r="BC3805" s="304">
        <v>-999</v>
      </c>
      <c r="BD3805" s="304"/>
      <c r="BE3805" s="304"/>
      <c r="BF3805" s="304"/>
      <c r="BG3805" s="304"/>
      <c r="BH3805" s="304"/>
      <c r="BI3805" s="304"/>
      <c r="BJ3805" s="304">
        <v>4</v>
      </c>
      <c r="BK3805" s="304" t="s">
        <v>4954</v>
      </c>
      <c r="BL3805" s="304">
        <v>4</v>
      </c>
    </row>
    <row r="3806" spans="1:64" ht="15" hidden="1" customHeight="1" x14ac:dyDescent="0.2">
      <c r="A3806" s="387" t="s">
        <v>5911</v>
      </c>
      <c r="B3806" s="304" t="s">
        <v>5965</v>
      </c>
      <c r="C3806" s="304">
        <v>100268</v>
      </c>
      <c r="D3806" s="349" t="s">
        <v>5395</v>
      </c>
      <c r="E3806" s="304" t="s">
        <v>5396</v>
      </c>
      <c r="F3806" s="304"/>
      <c r="G3806" s="324">
        <v>35.8996</v>
      </c>
      <c r="H3806" s="324">
        <v>-116.27515</v>
      </c>
      <c r="I3806" s="324" t="s">
        <v>4990</v>
      </c>
      <c r="J3806" s="368">
        <f>P3806</f>
        <v>356</v>
      </c>
      <c r="K3806" s="331">
        <v>0.1</v>
      </c>
      <c r="L3806" s="304" t="str">
        <f t="shared" si="907"/>
        <v>D</v>
      </c>
      <c r="M3806" s="388">
        <v>0</v>
      </c>
      <c r="N3806" s="304"/>
      <c r="O3806" s="304">
        <v>30</v>
      </c>
      <c r="P3806" s="304">
        <v>356</v>
      </c>
      <c r="Q3806" s="309"/>
      <c r="R3806" s="309" t="s">
        <v>4993</v>
      </c>
      <c r="S3806" s="304"/>
      <c r="T3806" s="304"/>
      <c r="U3806" s="304"/>
      <c r="V3806" s="304"/>
      <c r="W3806" s="48" t="s">
        <v>5943</v>
      </c>
      <c r="X3806" s="304" t="s">
        <v>232</v>
      </c>
      <c r="Y3806" s="366">
        <f t="shared" si="908"/>
        <v>506.6</v>
      </c>
      <c r="Z3806" s="304">
        <v>0.4</v>
      </c>
      <c r="AA3806" s="304"/>
      <c r="AB3806" s="304"/>
      <c r="AC3806" s="304"/>
      <c r="AD3806" s="366"/>
      <c r="AE3806" s="304"/>
      <c r="AF3806" s="331"/>
      <c r="AG3806" s="304"/>
      <c r="AH3806" s="410">
        <v>1.8148299999999999E-2</v>
      </c>
      <c r="AI3806" s="324"/>
      <c r="AJ3806" s="410">
        <v>361</v>
      </c>
      <c r="AK3806" s="304">
        <f t="shared" si="906"/>
        <v>425</v>
      </c>
      <c r="AL3806" s="304"/>
      <c r="AM3806" s="389">
        <f t="shared" si="909"/>
        <v>387</v>
      </c>
      <c r="AN3806" s="363">
        <v>0.25</v>
      </c>
      <c r="AO3806" s="304"/>
      <c r="AP3806" s="304" t="s">
        <v>1600</v>
      </c>
      <c r="AQ3806" s="304"/>
      <c r="AR3806" s="304">
        <v>387</v>
      </c>
      <c r="AS3806" s="304"/>
      <c r="AT3806" s="304"/>
      <c r="AU3806" s="304"/>
      <c r="AV3806" s="304"/>
      <c r="AW3806" s="304"/>
      <c r="AX3806" s="304">
        <v>60</v>
      </c>
      <c r="AY3806" s="304">
        <v>-999</v>
      </c>
      <c r="AZ3806" s="304">
        <v>240</v>
      </c>
      <c r="BA3806" s="304">
        <v>-999</v>
      </c>
      <c r="BB3806" s="304">
        <v>-999</v>
      </c>
      <c r="BC3806" s="304">
        <v>-999</v>
      </c>
      <c r="BD3806" s="304"/>
      <c r="BE3806" s="304"/>
      <c r="BF3806" s="304"/>
      <c r="BG3806" s="304"/>
      <c r="BH3806" s="304"/>
      <c r="BI3806" s="304"/>
      <c r="BJ3806" s="304">
        <v>4</v>
      </c>
      <c r="BK3806" s="304" t="s">
        <v>4954</v>
      </c>
      <c r="BL3806" s="304">
        <v>4</v>
      </c>
    </row>
    <row r="3807" spans="1:64" ht="15" hidden="1" customHeight="1" x14ac:dyDescent="0.2">
      <c r="A3807" s="387" t="s">
        <v>5911</v>
      </c>
      <c r="B3807" s="304" t="s">
        <v>5965</v>
      </c>
      <c r="C3807" s="304">
        <v>100269</v>
      </c>
      <c r="D3807" s="349" t="s">
        <v>5397</v>
      </c>
      <c r="E3807" s="304" t="s">
        <v>5398</v>
      </c>
      <c r="F3807" s="304"/>
      <c r="G3807" s="324">
        <v>35.890949999999997</v>
      </c>
      <c r="H3807" s="324">
        <v>-117.28332</v>
      </c>
      <c r="I3807" s="324" t="s">
        <v>4990</v>
      </c>
      <c r="J3807" s="368">
        <f>P3807</f>
        <v>482</v>
      </c>
      <c r="K3807" s="331">
        <v>0.1</v>
      </c>
      <c r="L3807" s="304" t="str">
        <f t="shared" si="907"/>
        <v>C</v>
      </c>
      <c r="M3807" s="388">
        <v>0</v>
      </c>
      <c r="N3807" s="304"/>
      <c r="O3807" s="304" t="s">
        <v>4992</v>
      </c>
      <c r="P3807" s="304">
        <v>482</v>
      </c>
      <c r="Q3807" s="309"/>
      <c r="R3807" s="309" t="s">
        <v>4993</v>
      </c>
      <c r="S3807" s="304"/>
      <c r="T3807" s="304"/>
      <c r="U3807" s="304"/>
      <c r="V3807" s="304"/>
      <c r="W3807" s="48" t="s">
        <v>5943</v>
      </c>
      <c r="X3807" s="304" t="s">
        <v>232</v>
      </c>
      <c r="Y3807" s="366">
        <f t="shared" si="908"/>
        <v>506.6</v>
      </c>
      <c r="Z3807" s="304">
        <v>0.4</v>
      </c>
      <c r="AA3807" s="304"/>
      <c r="AB3807" s="304"/>
      <c r="AC3807" s="304"/>
      <c r="AD3807" s="366"/>
      <c r="AE3807" s="304"/>
      <c r="AF3807" s="331"/>
      <c r="AG3807" s="304"/>
      <c r="AH3807" s="410">
        <v>0.127665</v>
      </c>
      <c r="AI3807" s="324"/>
      <c r="AJ3807" s="410">
        <v>717</v>
      </c>
      <c r="AK3807" s="304">
        <f t="shared" si="906"/>
        <v>690</v>
      </c>
      <c r="AL3807" s="304"/>
      <c r="AM3807" s="389">
        <f t="shared" si="909"/>
        <v>748</v>
      </c>
      <c r="AN3807" s="304"/>
      <c r="AO3807" s="304"/>
      <c r="AP3807" s="304" t="s">
        <v>6125</v>
      </c>
      <c r="AQ3807" s="304"/>
      <c r="AR3807" s="304">
        <v>748</v>
      </c>
      <c r="AS3807" s="304"/>
      <c r="AT3807" s="304"/>
      <c r="AU3807" s="304"/>
      <c r="AV3807" s="304"/>
      <c r="AW3807" s="304"/>
      <c r="AX3807" s="304">
        <v>40</v>
      </c>
      <c r="AY3807" s="304">
        <v>-999</v>
      </c>
      <c r="AZ3807" s="304">
        <v>240</v>
      </c>
      <c r="BA3807" s="304">
        <v>-999</v>
      </c>
      <c r="BB3807" s="304">
        <v>-999</v>
      </c>
      <c r="BC3807" s="304">
        <v>-999</v>
      </c>
      <c r="BD3807" s="304"/>
      <c r="BE3807" s="304"/>
      <c r="BF3807" s="304"/>
      <c r="BG3807" s="304"/>
      <c r="BH3807" s="304"/>
      <c r="BI3807" s="304"/>
      <c r="BJ3807" s="304">
        <v>4</v>
      </c>
      <c r="BK3807" s="304" t="s">
        <v>4954</v>
      </c>
      <c r="BL3807" s="304">
        <v>4</v>
      </c>
    </row>
    <row r="3808" spans="1:64" ht="15" hidden="1" customHeight="1" x14ac:dyDescent="0.2">
      <c r="A3808" s="387" t="s">
        <v>5911</v>
      </c>
      <c r="B3808" s="304" t="s">
        <v>5965</v>
      </c>
      <c r="C3808" s="304">
        <v>100270</v>
      </c>
      <c r="D3808" s="349" t="s">
        <v>5399</v>
      </c>
      <c r="E3808" s="304" t="s">
        <v>5400</v>
      </c>
      <c r="F3808" s="304"/>
      <c r="G3808" s="324">
        <v>37.287439999999997</v>
      </c>
      <c r="H3808" s="324">
        <v>-121.86422</v>
      </c>
      <c r="I3808" s="324" t="s">
        <v>214</v>
      </c>
      <c r="J3808" s="368">
        <f t="shared" ref="J3808:J3809" si="912">EXP(0.64*LN(AM3808)+0.36*LN(AK3808))</f>
        <v>475.15509568749991</v>
      </c>
      <c r="K3808" s="331">
        <f t="shared" ref="K3808:K3809" si="913">SQRT(0.64*AN3808^2+0.36*AL3808^2)</f>
        <v>0.41105230810688803</v>
      </c>
      <c r="L3808" s="304" t="str">
        <f t="shared" si="907"/>
        <v>C</v>
      </c>
      <c r="M3808" s="388" t="s">
        <v>6088</v>
      </c>
      <c r="N3808" s="304"/>
      <c r="O3808" s="304"/>
      <c r="P3808" s="304"/>
      <c r="Q3808" s="309"/>
      <c r="R3808" s="309"/>
      <c r="S3808" s="304"/>
      <c r="T3808" s="304"/>
      <c r="U3808" s="304"/>
      <c r="V3808" s="304"/>
      <c r="W3808" s="390" t="s">
        <v>4661</v>
      </c>
      <c r="X3808" s="304">
        <v>-999</v>
      </c>
      <c r="Y3808" s="366" t="str">
        <f t="shared" si="908"/>
        <v>-</v>
      </c>
      <c r="Z3808" s="304"/>
      <c r="AA3808" s="304"/>
      <c r="AB3808" s="304"/>
      <c r="AC3808" s="304"/>
      <c r="AD3808" s="366"/>
      <c r="AE3808" s="304"/>
      <c r="AF3808" s="331"/>
      <c r="AG3808" s="304"/>
      <c r="AH3808" s="410">
        <v>4.8769800000000004E-3</v>
      </c>
      <c r="AI3808" s="309">
        <v>0</v>
      </c>
      <c r="AJ3808" s="410">
        <v>253</v>
      </c>
      <c r="AK3808" s="304">
        <f t="shared" si="906"/>
        <v>270</v>
      </c>
      <c r="AL3808" s="363">
        <v>0.43</v>
      </c>
      <c r="AM3808" s="389">
        <f t="shared" si="909"/>
        <v>653</v>
      </c>
      <c r="AN3808" s="304">
        <v>0.4</v>
      </c>
      <c r="AO3808" s="304"/>
      <c r="AP3808" s="304" t="s">
        <v>3148</v>
      </c>
      <c r="AQ3808" s="304"/>
      <c r="AR3808" s="304">
        <v>653</v>
      </c>
      <c r="AS3808" s="304"/>
      <c r="AT3808" s="312"/>
      <c r="AU3808" s="304"/>
      <c r="AV3808" s="304"/>
      <c r="AW3808" s="304"/>
      <c r="AX3808" s="304">
        <v>316.10000000000002</v>
      </c>
      <c r="AY3808" s="304">
        <v>316.10000000000002</v>
      </c>
      <c r="AZ3808" s="304">
        <v>860.1</v>
      </c>
      <c r="BA3808" s="304">
        <v>316.10000000000002</v>
      </c>
      <c r="BB3808" s="304">
        <v>316.10000000000002</v>
      </c>
      <c r="BC3808" s="304">
        <v>860.1</v>
      </c>
      <c r="BD3808" s="304"/>
      <c r="BE3808" s="304"/>
      <c r="BF3808" s="304"/>
      <c r="BG3808" s="304"/>
      <c r="BH3808" s="304"/>
      <c r="BI3808" s="304"/>
      <c r="BJ3808" s="304">
        <v>1</v>
      </c>
      <c r="BK3808" s="304">
        <v>1</v>
      </c>
      <c r="BL3808" s="304">
        <v>1</v>
      </c>
    </row>
    <row r="3809" spans="1:64" ht="15" hidden="1" customHeight="1" x14ac:dyDescent="0.2">
      <c r="A3809" s="387" t="s">
        <v>5911</v>
      </c>
      <c r="B3809" s="304" t="s">
        <v>5965</v>
      </c>
      <c r="C3809" s="304">
        <v>100271</v>
      </c>
      <c r="D3809" s="349" t="s">
        <v>5401</v>
      </c>
      <c r="E3809" s="304">
        <v>24856</v>
      </c>
      <c r="F3809" s="304"/>
      <c r="G3809" s="324">
        <v>34.185000000000002</v>
      </c>
      <c r="H3809" s="324">
        <v>-118.884</v>
      </c>
      <c r="I3809" s="324" t="s">
        <v>232</v>
      </c>
      <c r="J3809" s="368">
        <f t="shared" si="912"/>
        <v>480.5921153099419</v>
      </c>
      <c r="K3809" s="331">
        <f t="shared" si="913"/>
        <v>0.36913412196652856</v>
      </c>
      <c r="L3809" s="304" t="str">
        <f t="shared" si="907"/>
        <v>C</v>
      </c>
      <c r="M3809" s="388" t="s">
        <v>6088</v>
      </c>
      <c r="N3809" s="304"/>
      <c r="O3809" s="304"/>
      <c r="P3809" s="304"/>
      <c r="Q3809" s="309"/>
      <c r="R3809" s="309"/>
      <c r="S3809" s="304"/>
      <c r="T3809" s="304"/>
      <c r="U3809" s="304"/>
      <c r="V3809" s="304"/>
      <c r="W3809" s="48" t="s">
        <v>4991</v>
      </c>
      <c r="X3809" s="304">
        <v>-999</v>
      </c>
      <c r="Y3809" s="366" t="str">
        <f t="shared" si="908"/>
        <v>-</v>
      </c>
      <c r="Z3809" s="304"/>
      <c r="AA3809" s="304"/>
      <c r="AB3809" s="304"/>
      <c r="AC3809" s="304"/>
      <c r="AD3809" s="366"/>
      <c r="AE3809" s="304"/>
      <c r="AF3809" s="331"/>
      <c r="AG3809" s="304"/>
      <c r="AH3809" s="410">
        <v>3.4055099999999998E-2</v>
      </c>
      <c r="AI3809" s="309">
        <v>0</v>
      </c>
      <c r="AJ3809" s="410">
        <v>425</v>
      </c>
      <c r="AK3809" s="304">
        <f t="shared" si="906"/>
        <v>425</v>
      </c>
      <c r="AL3809" s="363">
        <v>0.43</v>
      </c>
      <c r="AM3809" s="389">
        <f t="shared" si="909"/>
        <v>515</v>
      </c>
      <c r="AN3809" s="304">
        <v>0.33</v>
      </c>
      <c r="AO3809" s="304"/>
      <c r="AP3809" s="304" t="s">
        <v>6118</v>
      </c>
      <c r="AQ3809" s="304"/>
      <c r="AR3809" s="304">
        <v>515</v>
      </c>
      <c r="AS3809" s="304"/>
      <c r="AT3809" s="312"/>
      <c r="AU3809" s="304"/>
      <c r="AV3809" s="304"/>
      <c r="AW3809" s="304"/>
      <c r="AX3809" s="304">
        <v>800</v>
      </c>
      <c r="AY3809" s="304">
        <v>-999</v>
      </c>
      <c r="AZ3809" s="304">
        <v>4400</v>
      </c>
      <c r="BA3809" s="304">
        <v>320</v>
      </c>
      <c r="BB3809" s="304">
        <v>-999</v>
      </c>
      <c r="BC3809" s="304">
        <v>320</v>
      </c>
      <c r="BD3809" s="304"/>
      <c r="BE3809" s="304"/>
      <c r="BF3809" s="304"/>
      <c r="BG3809" s="304"/>
      <c r="BH3809" s="304"/>
      <c r="BI3809" s="304"/>
      <c r="BJ3809" s="304">
        <v>3</v>
      </c>
      <c r="BK3809" s="304" t="s">
        <v>4954</v>
      </c>
      <c r="BL3809" s="304">
        <v>3</v>
      </c>
    </row>
    <row r="3810" spans="1:64" ht="15" hidden="1" customHeight="1" x14ac:dyDescent="0.2">
      <c r="A3810" s="387" t="s">
        <v>5911</v>
      </c>
      <c r="B3810" s="304" t="s">
        <v>5965</v>
      </c>
      <c r="C3810" s="304">
        <v>100272</v>
      </c>
      <c r="D3810" s="349" t="s">
        <v>5402</v>
      </c>
      <c r="E3810" s="304" t="s">
        <v>5403</v>
      </c>
      <c r="F3810" s="304"/>
      <c r="G3810" s="324">
        <v>35.662779999999998</v>
      </c>
      <c r="H3810" s="324">
        <v>-118.47403</v>
      </c>
      <c r="I3810" s="324" t="s">
        <v>4990</v>
      </c>
      <c r="J3810" s="368">
        <f>P3810</f>
        <v>644</v>
      </c>
      <c r="K3810" s="331">
        <v>0.1</v>
      </c>
      <c r="L3810" s="304" t="str">
        <f t="shared" si="907"/>
        <v>C</v>
      </c>
      <c r="M3810" s="388">
        <v>0</v>
      </c>
      <c r="N3810" s="304"/>
      <c r="O3810" s="304" t="s">
        <v>4992</v>
      </c>
      <c r="P3810" s="304">
        <v>644</v>
      </c>
      <c r="Q3810" s="309"/>
      <c r="R3810" s="309" t="s">
        <v>4993</v>
      </c>
      <c r="S3810" s="304"/>
      <c r="T3810" s="304"/>
      <c r="U3810" s="304"/>
      <c r="V3810" s="304"/>
      <c r="W3810" s="48" t="s">
        <v>5943</v>
      </c>
      <c r="X3810" s="304" t="s">
        <v>232</v>
      </c>
      <c r="Y3810" s="366">
        <f t="shared" si="908"/>
        <v>506.6</v>
      </c>
      <c r="Z3810" s="304">
        <v>0.4</v>
      </c>
      <c r="AA3810" s="304"/>
      <c r="AB3810" s="304"/>
      <c r="AC3810" s="304"/>
      <c r="AD3810" s="366"/>
      <c r="AE3810" s="304"/>
      <c r="AF3810" s="331"/>
      <c r="AG3810" s="304"/>
      <c r="AH3810" s="410">
        <v>6.4061699999999999E-2</v>
      </c>
      <c r="AI3810" s="324"/>
      <c r="AJ3810" s="410">
        <v>527</v>
      </c>
      <c r="AK3810" s="304">
        <f t="shared" si="906"/>
        <v>555</v>
      </c>
      <c r="AL3810" s="304"/>
      <c r="AM3810" s="389">
        <f t="shared" si="909"/>
        <v>41.095999999999997</v>
      </c>
      <c r="AN3810" s="363">
        <v>0.25</v>
      </c>
      <c r="AO3810" s="304"/>
      <c r="AP3810" s="304" t="s">
        <v>4893</v>
      </c>
      <c r="AQ3810" s="304"/>
      <c r="AR3810" s="304">
        <v>349</v>
      </c>
      <c r="AS3810" s="304"/>
      <c r="AT3810" s="304">
        <v>41.095999999999997</v>
      </c>
      <c r="AU3810" s="304"/>
      <c r="AV3810" s="304"/>
      <c r="AW3810" s="304"/>
      <c r="AX3810" s="304">
        <v>60</v>
      </c>
      <c r="AY3810" s="304">
        <v>-999</v>
      </c>
      <c r="AZ3810" s="304">
        <v>220</v>
      </c>
      <c r="BA3810" s="304">
        <v>-999</v>
      </c>
      <c r="BB3810" s="304">
        <v>-999</v>
      </c>
      <c r="BC3810" s="304">
        <v>-999</v>
      </c>
      <c r="BD3810" s="304"/>
      <c r="BE3810" s="304"/>
      <c r="BF3810" s="304"/>
      <c r="BG3810" s="304"/>
      <c r="BH3810" s="304"/>
      <c r="BI3810" s="304"/>
      <c r="BJ3810" s="304">
        <v>4</v>
      </c>
      <c r="BK3810" s="304" t="s">
        <v>4954</v>
      </c>
      <c r="BL3810" s="304">
        <v>4</v>
      </c>
    </row>
    <row r="3811" spans="1:64" ht="15" hidden="1" customHeight="1" x14ac:dyDescent="0.2">
      <c r="A3811" s="387" t="s">
        <v>5911</v>
      </c>
      <c r="B3811" s="304" t="s">
        <v>5965</v>
      </c>
      <c r="C3811" s="304">
        <v>100273</v>
      </c>
      <c r="D3811" s="349" t="s">
        <v>5404</v>
      </c>
      <c r="E3811" s="304">
        <v>24858</v>
      </c>
      <c r="F3811" s="304"/>
      <c r="G3811" s="324">
        <v>34.140999999999998</v>
      </c>
      <c r="H3811" s="324">
        <v>-118.875</v>
      </c>
      <c r="I3811" s="324" t="s">
        <v>232</v>
      </c>
      <c r="J3811" s="368">
        <f>EXP(0.64*LN(AM3811)+0.36*LN(AK3811))</f>
        <v>377.39472561358309</v>
      </c>
      <c r="K3811" s="331">
        <f>SQRT(0.64*AN3811^2+0.36*AL3811^2)</f>
        <v>0.32644141894067302</v>
      </c>
      <c r="L3811" s="304" t="str">
        <f t="shared" si="907"/>
        <v>C</v>
      </c>
      <c r="M3811" s="388" t="s">
        <v>6088</v>
      </c>
      <c r="N3811" s="304"/>
      <c r="O3811" s="304"/>
      <c r="P3811" s="304"/>
      <c r="Q3811" s="309"/>
      <c r="R3811" s="309"/>
      <c r="S3811" s="304"/>
      <c r="T3811" s="304"/>
      <c r="U3811" s="304"/>
      <c r="V3811" s="304"/>
      <c r="W3811" s="48" t="s">
        <v>4991</v>
      </c>
      <c r="X3811" s="304">
        <v>-999</v>
      </c>
      <c r="Y3811" s="366" t="str">
        <f t="shared" si="908"/>
        <v>-</v>
      </c>
      <c r="Z3811" s="304"/>
      <c r="AA3811" s="304"/>
      <c r="AB3811" s="304"/>
      <c r="AC3811" s="304"/>
      <c r="AD3811" s="366"/>
      <c r="AE3811" s="304"/>
      <c r="AF3811" s="331"/>
      <c r="AG3811" s="304"/>
      <c r="AH3811" s="410">
        <v>2.5945099999999999E-2</v>
      </c>
      <c r="AI3811" s="309">
        <v>0.105549</v>
      </c>
      <c r="AJ3811" s="410">
        <v>392</v>
      </c>
      <c r="AK3811" s="304">
        <f t="shared" si="906"/>
        <v>425</v>
      </c>
      <c r="AL3811" s="363">
        <v>0.43</v>
      </c>
      <c r="AM3811" s="389">
        <f t="shared" si="909"/>
        <v>353</v>
      </c>
      <c r="AN3811" s="363">
        <v>0.25</v>
      </c>
      <c r="AO3811" s="304"/>
      <c r="AP3811" s="304" t="s">
        <v>4980</v>
      </c>
      <c r="AQ3811" s="304"/>
      <c r="AR3811" s="304">
        <v>349</v>
      </c>
      <c r="AS3811" s="304"/>
      <c r="AT3811" s="309">
        <v>353</v>
      </c>
      <c r="AU3811" s="304"/>
      <c r="AV3811" s="304"/>
      <c r="AW3811" s="304"/>
      <c r="AX3811" s="304">
        <v>900</v>
      </c>
      <c r="AY3811" s="304">
        <v>-999</v>
      </c>
      <c r="AZ3811" s="304">
        <v>4500</v>
      </c>
      <c r="BA3811" s="304">
        <v>320</v>
      </c>
      <c r="BB3811" s="304">
        <v>-999</v>
      </c>
      <c r="BC3811" s="304">
        <v>320</v>
      </c>
      <c r="BD3811" s="304"/>
      <c r="BE3811" s="304"/>
      <c r="BF3811" s="304"/>
      <c r="BG3811" s="304"/>
      <c r="BH3811" s="304"/>
      <c r="BI3811" s="304"/>
      <c r="BJ3811" s="304">
        <v>3</v>
      </c>
      <c r="BK3811" s="304" t="s">
        <v>4954</v>
      </c>
      <c r="BL3811" s="304">
        <v>3</v>
      </c>
    </row>
    <row r="3812" spans="1:64" ht="15" hidden="1" customHeight="1" x14ac:dyDescent="0.2">
      <c r="A3812" s="387" t="s">
        <v>5911</v>
      </c>
      <c r="B3812" s="304" t="s">
        <v>5965</v>
      </c>
      <c r="C3812" s="304">
        <v>100274</v>
      </c>
      <c r="D3812" s="349" t="s">
        <v>5405</v>
      </c>
      <c r="E3812" s="304" t="s">
        <v>5406</v>
      </c>
      <c r="F3812" s="304"/>
      <c r="G3812" s="324">
        <v>34.176430000000003</v>
      </c>
      <c r="H3812" s="324">
        <v>-118.35966999999999</v>
      </c>
      <c r="I3812" s="324" t="s">
        <v>4990</v>
      </c>
      <c r="J3812" s="368">
        <f>EXP(0.44*LN('V032'!AM3812)+0.33*LN('V032'!Y3812)+0.25*LN('V032'!AJ3812))</f>
        <v>430.09274556533069</v>
      </c>
      <c r="K3812" s="331">
        <f>SQRT(0.44*AN3812^2+0.3*Z3812^2+0.25*AL3812^2)</f>
        <v>0.34889110048839023</v>
      </c>
      <c r="L3812" s="304" t="str">
        <f t="shared" si="907"/>
        <v>C</v>
      </c>
      <c r="M3812" s="388" t="s">
        <v>6095</v>
      </c>
      <c r="N3812" s="304"/>
      <c r="O3812" s="304"/>
      <c r="P3812" s="304"/>
      <c r="Q3812" s="309"/>
      <c r="R3812" s="309"/>
      <c r="S3812" s="304"/>
      <c r="T3812" s="304"/>
      <c r="U3812" s="304"/>
      <c r="V3812" s="304"/>
      <c r="W3812" s="48" t="s">
        <v>5943</v>
      </c>
      <c r="X3812" s="304" t="s">
        <v>232</v>
      </c>
      <c r="Y3812" s="366">
        <f t="shared" si="908"/>
        <v>506.6</v>
      </c>
      <c r="Z3812" s="304">
        <v>0.4</v>
      </c>
      <c r="AA3812" s="304"/>
      <c r="AB3812" s="304"/>
      <c r="AC3812" s="304"/>
      <c r="AD3812" s="366"/>
      <c r="AE3812" s="304"/>
      <c r="AF3812" s="331"/>
      <c r="AG3812" s="304"/>
      <c r="AH3812" s="410">
        <v>1.0234099999999999E-2</v>
      </c>
      <c r="AI3812" s="309">
        <v>3.3993599999999999E-2</v>
      </c>
      <c r="AJ3812" s="410">
        <v>302</v>
      </c>
      <c r="AK3812" s="304">
        <f t="shared" si="906"/>
        <v>270</v>
      </c>
      <c r="AL3812" s="363">
        <v>0.43</v>
      </c>
      <c r="AM3812" s="389">
        <f t="shared" si="909"/>
        <v>353</v>
      </c>
      <c r="AN3812" s="363">
        <v>0.25</v>
      </c>
      <c r="AO3812" s="304"/>
      <c r="AP3812" s="304" t="s">
        <v>6113</v>
      </c>
      <c r="AQ3812" s="304"/>
      <c r="AR3812" s="304">
        <v>280</v>
      </c>
      <c r="AS3812" s="304"/>
      <c r="AT3812" s="309">
        <v>353</v>
      </c>
      <c r="AU3812" s="304"/>
      <c r="AV3812" s="304"/>
      <c r="AW3812" s="304"/>
      <c r="AX3812" s="304">
        <v>860</v>
      </c>
      <c r="AY3812" s="304">
        <v>-999</v>
      </c>
      <c r="AZ3812" s="304">
        <v>2760</v>
      </c>
      <c r="BA3812" s="304">
        <v>340</v>
      </c>
      <c r="BB3812" s="304">
        <v>-999</v>
      </c>
      <c r="BC3812" s="304">
        <v>5060</v>
      </c>
      <c r="BD3812" s="304"/>
      <c r="BE3812" s="304"/>
      <c r="BF3812" s="304"/>
      <c r="BG3812" s="304"/>
      <c r="BH3812" s="304"/>
      <c r="BI3812" s="304"/>
      <c r="BJ3812" s="304">
        <v>3</v>
      </c>
      <c r="BK3812" s="304" t="s">
        <v>4954</v>
      </c>
      <c r="BL3812" s="304">
        <v>3</v>
      </c>
    </row>
    <row r="3813" spans="1:64" ht="15" hidden="1" customHeight="1" x14ac:dyDescent="0.2">
      <c r="A3813" s="387" t="s">
        <v>5911</v>
      </c>
      <c r="B3813" s="304" t="s">
        <v>5965</v>
      </c>
      <c r="C3813" s="304">
        <v>100275</v>
      </c>
      <c r="D3813" s="349" t="s">
        <v>5407</v>
      </c>
      <c r="E3813" s="304" t="s">
        <v>5408</v>
      </c>
      <c r="F3813" s="304"/>
      <c r="G3813" s="324">
        <v>34.6145</v>
      </c>
      <c r="H3813" s="324">
        <v>-118.7235</v>
      </c>
      <c r="I3813" s="324" t="s">
        <v>232</v>
      </c>
      <c r="J3813" s="368">
        <f t="shared" ref="J3813:J3815" si="914">EXP(0.64*LN(AM3813)+0.36*LN(AK3813))</f>
        <v>442.81958687351602</v>
      </c>
      <c r="K3813" s="331">
        <f t="shared" ref="K3813:K3815" si="915">SQRT(0.64*AN3813^2+0.36*AL3813^2)</f>
        <v>0.36913412196652856</v>
      </c>
      <c r="L3813" s="304" t="str">
        <f t="shared" si="907"/>
        <v>C</v>
      </c>
      <c r="M3813" s="388" t="s">
        <v>6088</v>
      </c>
      <c r="N3813" s="304"/>
      <c r="O3813" s="304"/>
      <c r="P3813" s="304"/>
      <c r="Q3813" s="309"/>
      <c r="R3813" s="309"/>
      <c r="S3813" s="304"/>
      <c r="T3813" s="304"/>
      <c r="U3813" s="304"/>
      <c r="V3813" s="304"/>
      <c r="W3813" s="48" t="s">
        <v>4991</v>
      </c>
      <c r="X3813" s="304">
        <v>-999</v>
      </c>
      <c r="Y3813" s="366" t="str">
        <f t="shared" si="908"/>
        <v>-</v>
      </c>
      <c r="Z3813" s="304"/>
      <c r="AA3813" s="304"/>
      <c r="AB3813" s="304"/>
      <c r="AC3813" s="304"/>
      <c r="AD3813" s="366"/>
      <c r="AE3813" s="304"/>
      <c r="AF3813" s="331"/>
      <c r="AG3813" s="304"/>
      <c r="AH3813" s="410">
        <v>6.14064E-2</v>
      </c>
      <c r="AI3813" s="309">
        <v>0</v>
      </c>
      <c r="AJ3813" s="410">
        <v>520</v>
      </c>
      <c r="AK3813" s="304">
        <f t="shared" si="906"/>
        <v>555</v>
      </c>
      <c r="AL3813" s="363">
        <v>0.43</v>
      </c>
      <c r="AM3813" s="389">
        <f t="shared" si="909"/>
        <v>390</v>
      </c>
      <c r="AN3813" s="304">
        <v>0.33</v>
      </c>
      <c r="AO3813" s="304"/>
      <c r="AP3813" s="304" t="s">
        <v>1903</v>
      </c>
      <c r="AQ3813" s="304"/>
      <c r="AR3813" s="304">
        <v>390</v>
      </c>
      <c r="AS3813" s="304"/>
      <c r="AT3813" s="312"/>
      <c r="AU3813" s="304"/>
      <c r="AV3813" s="304"/>
      <c r="AW3813" s="304"/>
      <c r="AX3813" s="304">
        <v>140</v>
      </c>
      <c r="AY3813" s="304">
        <v>-999</v>
      </c>
      <c r="AZ3813" s="304">
        <v>640</v>
      </c>
      <c r="BA3813" s="304">
        <v>320</v>
      </c>
      <c r="BB3813" s="304">
        <v>-999</v>
      </c>
      <c r="BC3813" s="304">
        <v>320</v>
      </c>
      <c r="BD3813" s="304"/>
      <c r="BE3813" s="304"/>
      <c r="BF3813" s="304"/>
      <c r="BG3813" s="304"/>
      <c r="BH3813" s="304"/>
      <c r="BI3813" s="304"/>
      <c r="BJ3813" s="304">
        <v>3</v>
      </c>
      <c r="BK3813" s="304" t="s">
        <v>4954</v>
      </c>
      <c r="BL3813" s="304">
        <v>3</v>
      </c>
    </row>
    <row r="3814" spans="1:64" ht="15" hidden="1" customHeight="1" x14ac:dyDescent="0.2">
      <c r="A3814" s="387" t="s">
        <v>5911</v>
      </c>
      <c r="B3814" s="304" t="s">
        <v>5965</v>
      </c>
      <c r="C3814" s="304">
        <v>100276</v>
      </c>
      <c r="D3814" s="349" t="s">
        <v>5409</v>
      </c>
      <c r="E3814" s="304">
        <v>13174</v>
      </c>
      <c r="F3814" s="304"/>
      <c r="G3814" s="324">
        <v>33.988999999999997</v>
      </c>
      <c r="H3814" s="324">
        <v>-117.89</v>
      </c>
      <c r="I3814" s="324" t="s">
        <v>232</v>
      </c>
      <c r="J3814" s="368">
        <f t="shared" si="914"/>
        <v>377.39472561358309</v>
      </c>
      <c r="K3814" s="331">
        <f t="shared" si="915"/>
        <v>0.32644141894067302</v>
      </c>
      <c r="L3814" s="304" t="str">
        <f t="shared" si="907"/>
        <v>C</v>
      </c>
      <c r="M3814" s="388" t="s">
        <v>6088</v>
      </c>
      <c r="N3814" s="304"/>
      <c r="O3814" s="304"/>
      <c r="P3814" s="304"/>
      <c r="Q3814" s="309"/>
      <c r="R3814" s="309"/>
      <c r="S3814" s="304"/>
      <c r="T3814" s="304"/>
      <c r="U3814" s="304"/>
      <c r="V3814" s="304"/>
      <c r="W3814" s="48" t="s">
        <v>4991</v>
      </c>
      <c r="X3814" s="304">
        <v>-999</v>
      </c>
      <c r="Y3814" s="366" t="str">
        <f t="shared" si="908"/>
        <v>-</v>
      </c>
      <c r="Z3814" s="304"/>
      <c r="AA3814" s="304"/>
      <c r="AB3814" s="304"/>
      <c r="AC3814" s="304"/>
      <c r="AD3814" s="366"/>
      <c r="AE3814" s="304"/>
      <c r="AF3814" s="331"/>
      <c r="AG3814" s="304"/>
      <c r="AH3814" s="410">
        <v>1.79676E-2</v>
      </c>
      <c r="AI3814" s="309">
        <v>6.0247099999999998E-2</v>
      </c>
      <c r="AJ3814" s="410">
        <v>360</v>
      </c>
      <c r="AK3814" s="304">
        <f t="shared" si="906"/>
        <v>425</v>
      </c>
      <c r="AL3814" s="363">
        <v>0.43</v>
      </c>
      <c r="AM3814" s="389">
        <f t="shared" si="909"/>
        <v>353</v>
      </c>
      <c r="AN3814" s="363">
        <v>0.25</v>
      </c>
      <c r="AO3814" s="304"/>
      <c r="AP3814" s="304" t="s">
        <v>4980</v>
      </c>
      <c r="AQ3814" s="304"/>
      <c r="AR3814" s="304">
        <v>349</v>
      </c>
      <c r="AS3814" s="304"/>
      <c r="AT3814" s="309">
        <v>353</v>
      </c>
      <c r="AU3814" s="304"/>
      <c r="AV3814" s="304"/>
      <c r="AW3814" s="304"/>
      <c r="AX3814" s="304">
        <v>800</v>
      </c>
      <c r="AY3814" s="304">
        <v>-999</v>
      </c>
      <c r="AZ3814" s="304">
        <v>2400</v>
      </c>
      <c r="BA3814" s="304">
        <v>320</v>
      </c>
      <c r="BB3814" s="304">
        <v>-999</v>
      </c>
      <c r="BC3814" s="304">
        <v>1840</v>
      </c>
      <c r="BD3814" s="304"/>
      <c r="BE3814" s="304"/>
      <c r="BF3814" s="304"/>
      <c r="BG3814" s="304"/>
      <c r="BH3814" s="304"/>
      <c r="BI3814" s="304"/>
      <c r="BJ3814" s="304">
        <v>3</v>
      </c>
      <c r="BK3814" s="304" t="s">
        <v>4954</v>
      </c>
      <c r="BL3814" s="304">
        <v>3</v>
      </c>
    </row>
    <row r="3815" spans="1:64" ht="15" hidden="1" customHeight="1" x14ac:dyDescent="0.2">
      <c r="A3815" s="387" t="s">
        <v>5911</v>
      </c>
      <c r="B3815" s="304" t="s">
        <v>5965</v>
      </c>
      <c r="C3815" s="304">
        <v>100277</v>
      </c>
      <c r="D3815" s="349" t="s">
        <v>5410</v>
      </c>
      <c r="E3815" s="304">
        <v>23113</v>
      </c>
      <c r="F3815" s="304"/>
      <c r="G3815" s="324">
        <v>34.215000000000003</v>
      </c>
      <c r="H3815" s="324">
        <v>-117.121</v>
      </c>
      <c r="I3815" s="324" t="s">
        <v>232</v>
      </c>
      <c r="J3815" s="368">
        <f t="shared" si="914"/>
        <v>671.80386264222523</v>
      </c>
      <c r="K3815" s="331">
        <f t="shared" si="915"/>
        <v>0.41105230810688803</v>
      </c>
      <c r="L3815" s="304" t="str">
        <f t="shared" si="907"/>
        <v>C</v>
      </c>
      <c r="M3815" s="388" t="s">
        <v>6088</v>
      </c>
      <c r="N3815" s="304"/>
      <c r="O3815" s="304"/>
      <c r="P3815" s="304"/>
      <c r="Q3815" s="309"/>
      <c r="R3815" s="309"/>
      <c r="S3815" s="304"/>
      <c r="T3815" s="304"/>
      <c r="U3815" s="304"/>
      <c r="V3815" s="304"/>
      <c r="W3815" s="48" t="s">
        <v>4991</v>
      </c>
      <c r="X3815" s="304">
        <v>-999</v>
      </c>
      <c r="Y3815" s="366" t="str">
        <f t="shared" si="908"/>
        <v>-</v>
      </c>
      <c r="Z3815" s="304"/>
      <c r="AA3815" s="304"/>
      <c r="AB3815" s="304"/>
      <c r="AC3815" s="304"/>
      <c r="AD3815" s="366"/>
      <c r="AE3815" s="304"/>
      <c r="AF3815" s="331"/>
      <c r="AG3815" s="304"/>
      <c r="AH3815" s="410">
        <v>8.0897399999999994E-2</v>
      </c>
      <c r="AI3815" s="309">
        <v>0</v>
      </c>
      <c r="AJ3815" s="410">
        <v>570</v>
      </c>
      <c r="AK3815" s="304">
        <f t="shared" si="906"/>
        <v>555</v>
      </c>
      <c r="AL3815" s="363">
        <v>0.43</v>
      </c>
      <c r="AM3815" s="389">
        <f t="shared" si="909"/>
        <v>748</v>
      </c>
      <c r="AN3815" s="304">
        <v>0.4</v>
      </c>
      <c r="AO3815" s="304"/>
      <c r="AP3815" s="304" t="s">
        <v>6114</v>
      </c>
      <c r="AQ3815" s="304"/>
      <c r="AR3815" s="304">
        <v>748</v>
      </c>
      <c r="AS3815" s="304"/>
      <c r="AT3815" s="312"/>
      <c r="AU3815" s="304"/>
      <c r="AV3815" s="304"/>
      <c r="AW3815" s="304"/>
      <c r="AX3815" s="304">
        <v>40</v>
      </c>
      <c r="AY3815" s="304">
        <v>-999</v>
      </c>
      <c r="AZ3815" s="304">
        <v>220</v>
      </c>
      <c r="BA3815" s="304">
        <v>-999</v>
      </c>
      <c r="BB3815" s="304">
        <v>-999</v>
      </c>
      <c r="BC3815" s="304">
        <v>-999</v>
      </c>
      <c r="BD3815" s="304"/>
      <c r="BE3815" s="304"/>
      <c r="BF3815" s="304"/>
      <c r="BG3815" s="304"/>
      <c r="BH3815" s="304"/>
      <c r="BI3815" s="304"/>
      <c r="BJ3815" s="304">
        <v>4</v>
      </c>
      <c r="BK3815" s="304" t="s">
        <v>4954</v>
      </c>
      <c r="BL3815" s="304">
        <v>4</v>
      </c>
    </row>
    <row r="3816" spans="1:64" ht="15" hidden="1" customHeight="1" x14ac:dyDescent="0.2">
      <c r="A3816" s="387" t="s">
        <v>5911</v>
      </c>
      <c r="B3816" s="304" t="s">
        <v>5965</v>
      </c>
      <c r="C3816" s="304">
        <v>100278</v>
      </c>
      <c r="D3816" s="349" t="s">
        <v>5411</v>
      </c>
      <c r="E3816" s="304" t="s">
        <v>5412</v>
      </c>
      <c r="F3816" s="304"/>
      <c r="G3816" s="324">
        <v>33.247869999999999</v>
      </c>
      <c r="H3816" s="324">
        <v>-119.52437</v>
      </c>
      <c r="I3816" s="324" t="s">
        <v>4990</v>
      </c>
      <c r="J3816" s="368">
        <f>P3816</f>
        <v>541</v>
      </c>
      <c r="K3816" s="331">
        <v>0.1</v>
      </c>
      <c r="L3816" s="304" t="str">
        <f t="shared" si="907"/>
        <v>C</v>
      </c>
      <c r="M3816" s="388">
        <v>0</v>
      </c>
      <c r="N3816" s="304"/>
      <c r="O3816" s="304">
        <v>31</v>
      </c>
      <c r="P3816" s="304">
        <v>541</v>
      </c>
      <c r="Q3816" s="309"/>
      <c r="R3816" s="309" t="s">
        <v>4993</v>
      </c>
      <c r="S3816" s="304"/>
      <c r="T3816" s="304"/>
      <c r="U3816" s="304"/>
      <c r="V3816" s="304"/>
      <c r="W3816" s="48" t="s">
        <v>5943</v>
      </c>
      <c r="X3816" s="304" t="s">
        <v>232</v>
      </c>
      <c r="Y3816" s="366">
        <f t="shared" si="908"/>
        <v>506.6</v>
      </c>
      <c r="Z3816" s="304">
        <v>0.4</v>
      </c>
      <c r="AA3816" s="304"/>
      <c r="AB3816" s="304"/>
      <c r="AC3816" s="304"/>
      <c r="AD3816" s="366"/>
      <c r="AE3816" s="304"/>
      <c r="AF3816" s="331"/>
      <c r="AG3816" s="304"/>
      <c r="AH3816" s="410">
        <v>6.4929200000000006E-2</v>
      </c>
      <c r="AI3816" s="324"/>
      <c r="AJ3816" s="410">
        <v>529</v>
      </c>
      <c r="AK3816" s="304">
        <f t="shared" si="906"/>
        <v>555</v>
      </c>
      <c r="AL3816" s="304"/>
      <c r="AM3816" s="389">
        <f t="shared" si="909"/>
        <v>10.418699999999999</v>
      </c>
      <c r="AN3816" s="363">
        <v>0.25</v>
      </c>
      <c r="AO3816" s="304"/>
      <c r="AP3816" s="304" t="s">
        <v>6113</v>
      </c>
      <c r="AQ3816" s="304"/>
      <c r="AR3816" s="304">
        <v>280</v>
      </c>
      <c r="AS3816" s="304"/>
      <c r="AT3816" s="304">
        <v>10.418699999999999</v>
      </c>
      <c r="AU3816" s="304"/>
      <c r="AV3816" s="304"/>
      <c r="AW3816" s="304"/>
      <c r="AX3816" s="304">
        <v>60</v>
      </c>
      <c r="AY3816" s="304">
        <v>-999</v>
      </c>
      <c r="AZ3816" s="304">
        <v>220</v>
      </c>
      <c r="BA3816" s="304">
        <v>-999</v>
      </c>
      <c r="BB3816" s="304">
        <v>-999</v>
      </c>
      <c r="BC3816" s="304">
        <v>-999</v>
      </c>
      <c r="BD3816" s="304"/>
      <c r="BE3816" s="304"/>
      <c r="BF3816" s="304"/>
      <c r="BG3816" s="304"/>
      <c r="BH3816" s="304"/>
      <c r="BI3816" s="304"/>
      <c r="BJ3816" s="304">
        <v>4</v>
      </c>
      <c r="BK3816" s="304" t="s">
        <v>4954</v>
      </c>
      <c r="BL3816" s="304">
        <v>4</v>
      </c>
    </row>
    <row r="3817" spans="1:64" ht="15" hidden="1" customHeight="1" x14ac:dyDescent="0.2">
      <c r="A3817" s="387" t="s">
        <v>5911</v>
      </c>
      <c r="B3817" s="304" t="s">
        <v>5965</v>
      </c>
      <c r="C3817" s="304">
        <v>100279</v>
      </c>
      <c r="D3817" s="349" t="s">
        <v>5413</v>
      </c>
      <c r="E3817" s="304" t="s">
        <v>5414</v>
      </c>
      <c r="F3817" s="304"/>
      <c r="G3817" s="324">
        <v>34.050730000000001</v>
      </c>
      <c r="H3817" s="324">
        <v>-118.08085</v>
      </c>
      <c r="I3817" s="324" t="s">
        <v>4990</v>
      </c>
      <c r="J3817" s="368">
        <f>EXP(0.44*LN('V032'!AM3817)+0.33*LN('V032'!Y3817)+0.25*LN('V032'!AJ3817))</f>
        <v>416.26687247370029</v>
      </c>
      <c r="K3817" s="331">
        <f t="shared" ref="K3817:K3818" si="916">SQRT(0.44*AN3817^2+0.3*Z3817^2+0.25*AL3817^2)</f>
        <v>0.34889110048839023</v>
      </c>
      <c r="L3817" s="304" t="str">
        <f t="shared" si="907"/>
        <v>C</v>
      </c>
      <c r="M3817" s="388" t="s">
        <v>6095</v>
      </c>
      <c r="N3817" s="304"/>
      <c r="O3817" s="304"/>
      <c r="P3817" s="304"/>
      <c r="Q3817" s="309"/>
      <c r="R3817" s="309"/>
      <c r="S3817" s="304"/>
      <c r="T3817" s="304"/>
      <c r="U3817" s="304"/>
      <c r="V3817" s="304"/>
      <c r="W3817" s="48" t="s">
        <v>5943</v>
      </c>
      <c r="X3817" s="304" t="s">
        <v>232</v>
      </c>
      <c r="Y3817" s="366">
        <f t="shared" si="908"/>
        <v>506.6</v>
      </c>
      <c r="Z3817" s="304">
        <v>0.4</v>
      </c>
      <c r="AA3817" s="304"/>
      <c r="AB3817" s="304"/>
      <c r="AC3817" s="304"/>
      <c r="AD3817" s="366"/>
      <c r="AE3817" s="304"/>
      <c r="AF3817" s="331"/>
      <c r="AG3817" s="304"/>
      <c r="AH3817" s="410">
        <v>6.2393099999999996E-3</v>
      </c>
      <c r="AI3817" s="309">
        <v>2.6849500000000002E-2</v>
      </c>
      <c r="AJ3817" s="410">
        <v>265</v>
      </c>
      <c r="AK3817" s="304">
        <f t="shared" si="906"/>
        <v>270</v>
      </c>
      <c r="AL3817" s="363">
        <v>0.43</v>
      </c>
      <c r="AM3817" s="389">
        <f t="shared" si="909"/>
        <v>353</v>
      </c>
      <c r="AN3817" s="363">
        <v>0.25</v>
      </c>
      <c r="AO3817" s="304"/>
      <c r="AP3817" s="304" t="s">
        <v>6113</v>
      </c>
      <c r="AQ3817" s="304"/>
      <c r="AR3817" s="304">
        <v>280</v>
      </c>
      <c r="AS3817" s="304"/>
      <c r="AT3817" s="309">
        <v>353</v>
      </c>
      <c r="AU3817" s="304"/>
      <c r="AV3817" s="304"/>
      <c r="AW3817" s="304"/>
      <c r="AX3817" s="304">
        <v>640</v>
      </c>
      <c r="AY3817" s="304">
        <v>-999</v>
      </c>
      <c r="AZ3817" s="304">
        <v>1740</v>
      </c>
      <c r="BA3817" s="304">
        <v>460</v>
      </c>
      <c r="BB3817" s="304">
        <v>-999</v>
      </c>
      <c r="BC3817" s="304">
        <v>3520</v>
      </c>
      <c r="BD3817" s="304"/>
      <c r="BE3817" s="304"/>
      <c r="BF3817" s="304"/>
      <c r="BG3817" s="304"/>
      <c r="BH3817" s="304"/>
      <c r="BI3817" s="304"/>
      <c r="BJ3817" s="304">
        <v>3</v>
      </c>
      <c r="BK3817" s="304" t="s">
        <v>4954</v>
      </c>
      <c r="BL3817" s="304">
        <v>3</v>
      </c>
    </row>
    <row r="3818" spans="1:64" ht="15" hidden="1" customHeight="1" x14ac:dyDescent="0.2">
      <c r="A3818" s="387" t="s">
        <v>5911</v>
      </c>
      <c r="B3818" s="304" t="s">
        <v>5965</v>
      </c>
      <c r="C3818" s="304">
        <v>100280</v>
      </c>
      <c r="D3818" s="349" t="s">
        <v>5415</v>
      </c>
      <c r="E3818" s="304" t="s">
        <v>5416</v>
      </c>
      <c r="F3818" s="304"/>
      <c r="G3818" s="324">
        <v>34.15607</v>
      </c>
      <c r="H3818" s="324">
        <v>-118.82039</v>
      </c>
      <c r="I3818" s="324" t="s">
        <v>232</v>
      </c>
      <c r="J3818" s="368">
        <f>EXP(0.44*LN('V032'!AM3818)+0.33*LN('V032'!Y3818)+0.25*LN('V032'!AJ3818))</f>
        <v>481.17778095044815</v>
      </c>
      <c r="K3818" s="331">
        <f t="shared" si="916"/>
        <v>0.37701591478344787</v>
      </c>
      <c r="L3818" s="304" t="str">
        <f t="shared" si="907"/>
        <v>C</v>
      </c>
      <c r="M3818" s="388" t="s">
        <v>6095</v>
      </c>
      <c r="N3818" s="304"/>
      <c r="O3818" s="304"/>
      <c r="P3818" s="304"/>
      <c r="Q3818" s="309"/>
      <c r="R3818" s="309"/>
      <c r="S3818" s="304"/>
      <c r="T3818" s="304"/>
      <c r="U3818" s="304"/>
      <c r="V3818" s="304"/>
      <c r="W3818" s="48" t="s">
        <v>1395</v>
      </c>
      <c r="X3818" s="304" t="s">
        <v>232</v>
      </c>
      <c r="Y3818" s="366">
        <f t="shared" si="908"/>
        <v>506.6</v>
      </c>
      <c r="Z3818" s="304">
        <v>0.4</v>
      </c>
      <c r="AA3818" s="304"/>
      <c r="AB3818" s="304"/>
      <c r="AC3818" s="304"/>
      <c r="AD3818" s="366"/>
      <c r="AE3818" s="304"/>
      <c r="AF3818" s="331"/>
      <c r="AG3818" s="304"/>
      <c r="AH3818" s="410">
        <v>2.7078999999999999E-2</v>
      </c>
      <c r="AI3818" s="309">
        <v>0</v>
      </c>
      <c r="AJ3818" s="410">
        <v>397</v>
      </c>
      <c r="AK3818" s="304">
        <f t="shared" si="906"/>
        <v>425</v>
      </c>
      <c r="AL3818" s="363">
        <v>0.43</v>
      </c>
      <c r="AM3818" s="389">
        <f t="shared" si="909"/>
        <v>390</v>
      </c>
      <c r="AN3818" s="304">
        <v>0.33</v>
      </c>
      <c r="AO3818" s="304"/>
      <c r="AP3818" s="304" t="s">
        <v>1903</v>
      </c>
      <c r="AQ3818" s="304"/>
      <c r="AR3818" s="304">
        <v>390</v>
      </c>
      <c r="AS3818" s="304"/>
      <c r="AT3818" s="312"/>
      <c r="AU3818" s="304"/>
      <c r="AV3818" s="304"/>
      <c r="AW3818" s="304"/>
      <c r="AX3818" s="304">
        <v>860</v>
      </c>
      <c r="AY3818" s="304">
        <v>-999</v>
      </c>
      <c r="AZ3818" s="304">
        <v>4560</v>
      </c>
      <c r="BA3818" s="304">
        <v>320</v>
      </c>
      <c r="BB3818" s="304">
        <v>-999</v>
      </c>
      <c r="BC3818" s="304">
        <v>320</v>
      </c>
      <c r="BD3818" s="304"/>
      <c r="BE3818" s="304"/>
      <c r="BF3818" s="304"/>
      <c r="BG3818" s="304"/>
      <c r="BH3818" s="304"/>
      <c r="BI3818" s="304"/>
      <c r="BJ3818" s="304">
        <v>3</v>
      </c>
      <c r="BK3818" s="304" t="s">
        <v>4954</v>
      </c>
      <c r="BL3818" s="304">
        <v>3</v>
      </c>
    </row>
    <row r="3819" spans="1:64" ht="15" hidden="1" customHeight="1" x14ac:dyDescent="0.2">
      <c r="A3819" s="387" t="s">
        <v>5911</v>
      </c>
      <c r="B3819" s="304" t="s">
        <v>5965</v>
      </c>
      <c r="C3819" s="304">
        <v>100281</v>
      </c>
      <c r="D3819" s="349" t="s">
        <v>5417</v>
      </c>
      <c r="E3819" s="304">
        <v>25029</v>
      </c>
      <c r="F3819" s="304"/>
      <c r="G3819" s="324">
        <v>34.749000000000002</v>
      </c>
      <c r="H3819" s="324">
        <v>-119.131</v>
      </c>
      <c r="I3819" s="324" t="s">
        <v>4990</v>
      </c>
      <c r="J3819" s="368">
        <f>EXP(0.64*LN(AM3819)+0.36*LN(AK3819))</f>
        <v>377.39472561358309</v>
      </c>
      <c r="K3819" s="331">
        <f>SQRT(0.64*AN3819^2+0.36*AL3819^2)</f>
        <v>0.32644141894067302</v>
      </c>
      <c r="L3819" s="304" t="str">
        <f t="shared" si="907"/>
        <v>C</v>
      </c>
      <c r="M3819" s="388" t="s">
        <v>6088</v>
      </c>
      <c r="N3819" s="304"/>
      <c r="O3819" s="304"/>
      <c r="P3819" s="304"/>
      <c r="Q3819" s="309"/>
      <c r="R3819" s="309"/>
      <c r="S3819" s="304"/>
      <c r="T3819" s="304"/>
      <c r="U3819" s="304"/>
      <c r="V3819" s="304"/>
      <c r="W3819" s="48" t="s">
        <v>4991</v>
      </c>
      <c r="X3819" s="304">
        <v>-999</v>
      </c>
      <c r="Y3819" s="366" t="str">
        <f t="shared" si="908"/>
        <v>-</v>
      </c>
      <c r="Z3819" s="304"/>
      <c r="AA3819" s="304"/>
      <c r="AB3819" s="304"/>
      <c r="AC3819" s="304"/>
      <c r="AD3819" s="366"/>
      <c r="AE3819" s="304"/>
      <c r="AF3819" s="331"/>
      <c r="AG3819" s="304"/>
      <c r="AH3819" s="410">
        <v>4.8235E-2</v>
      </c>
      <c r="AI3819" s="309">
        <v>0.148978</v>
      </c>
      <c r="AJ3819" s="410">
        <v>483</v>
      </c>
      <c r="AK3819" s="304">
        <f t="shared" si="906"/>
        <v>425</v>
      </c>
      <c r="AL3819" s="363">
        <v>0.43</v>
      </c>
      <c r="AM3819" s="389">
        <f t="shared" si="909"/>
        <v>353</v>
      </c>
      <c r="AN3819" s="363">
        <v>0.25</v>
      </c>
      <c r="AO3819" s="304"/>
      <c r="AP3819" s="304" t="s">
        <v>4980</v>
      </c>
      <c r="AQ3819" s="304"/>
      <c r="AR3819" s="304">
        <v>349</v>
      </c>
      <c r="AS3819" s="304"/>
      <c r="AT3819" s="309">
        <v>353</v>
      </c>
      <c r="AU3819" s="304"/>
      <c r="AV3819" s="304"/>
      <c r="AW3819" s="304"/>
      <c r="AX3819" s="304">
        <v>60</v>
      </c>
      <c r="AY3819" s="304">
        <v>-999</v>
      </c>
      <c r="AZ3819" s="304">
        <v>240</v>
      </c>
      <c r="BA3819" s="304">
        <v>-999</v>
      </c>
      <c r="BB3819" s="304">
        <v>-999</v>
      </c>
      <c r="BC3819" s="304">
        <v>-999</v>
      </c>
      <c r="BD3819" s="304"/>
      <c r="BE3819" s="304"/>
      <c r="BF3819" s="304"/>
      <c r="BG3819" s="304"/>
      <c r="BH3819" s="304"/>
      <c r="BI3819" s="304"/>
      <c r="BJ3819" s="304">
        <v>4</v>
      </c>
      <c r="BK3819" s="304" t="s">
        <v>4954</v>
      </c>
      <c r="BL3819" s="304">
        <v>4</v>
      </c>
    </row>
    <row r="3820" spans="1:64" ht="15" hidden="1" customHeight="1" x14ac:dyDescent="0.2">
      <c r="A3820" s="387" t="s">
        <v>5911</v>
      </c>
      <c r="B3820" s="304" t="s">
        <v>5965</v>
      </c>
      <c r="C3820" s="304">
        <v>100282</v>
      </c>
      <c r="D3820" s="349" t="s">
        <v>5418</v>
      </c>
      <c r="E3820" s="304" t="s">
        <v>5419</v>
      </c>
      <c r="F3820" s="304"/>
      <c r="G3820" s="324">
        <v>34.171410000000002</v>
      </c>
      <c r="H3820" s="324">
        <v>-118.18523</v>
      </c>
      <c r="I3820" s="324" t="s">
        <v>4990</v>
      </c>
      <c r="J3820" s="368">
        <f>P3820</f>
        <v>714</v>
      </c>
      <c r="K3820" s="331">
        <v>0.1</v>
      </c>
      <c r="L3820" s="304" t="str">
        <f t="shared" si="907"/>
        <v>C</v>
      </c>
      <c r="M3820" s="388">
        <v>0</v>
      </c>
      <c r="N3820" s="304"/>
      <c r="O3820" s="304" t="s">
        <v>4992</v>
      </c>
      <c r="P3820" s="304">
        <v>714</v>
      </c>
      <c r="Q3820" s="309"/>
      <c r="R3820" s="309" t="s">
        <v>4993</v>
      </c>
      <c r="S3820" s="304"/>
      <c r="T3820" s="304"/>
      <c r="U3820" s="304"/>
      <c r="V3820" s="304"/>
      <c r="W3820" s="48" t="s">
        <v>4991</v>
      </c>
      <c r="X3820" s="304">
        <v>-999</v>
      </c>
      <c r="Y3820" s="366" t="str">
        <f t="shared" si="908"/>
        <v>-</v>
      </c>
      <c r="Z3820" s="304"/>
      <c r="AA3820" s="304"/>
      <c r="AB3820" s="304"/>
      <c r="AC3820" s="304"/>
      <c r="AD3820" s="366"/>
      <c r="AE3820" s="304"/>
      <c r="AF3820" s="331"/>
      <c r="AG3820" s="304"/>
      <c r="AH3820" s="410">
        <v>4.2508600000000001E-2</v>
      </c>
      <c r="AI3820" s="324"/>
      <c r="AJ3820" s="410">
        <v>460</v>
      </c>
      <c r="AK3820" s="304">
        <f t="shared" si="906"/>
        <v>425</v>
      </c>
      <c r="AL3820" s="304"/>
      <c r="AM3820" s="389">
        <f t="shared" si="909"/>
        <v>748</v>
      </c>
      <c r="AN3820" s="304">
        <v>0.4</v>
      </c>
      <c r="AO3820" s="304"/>
      <c r="AP3820" s="304" t="s">
        <v>6114</v>
      </c>
      <c r="AQ3820" s="304"/>
      <c r="AR3820" s="304">
        <v>748</v>
      </c>
      <c r="AS3820" s="304"/>
      <c r="AT3820" s="304"/>
      <c r="AU3820" s="304"/>
      <c r="AV3820" s="304"/>
      <c r="AW3820" s="304"/>
      <c r="AX3820" s="304">
        <v>40</v>
      </c>
      <c r="AY3820" s="304">
        <v>-999</v>
      </c>
      <c r="AZ3820" s="304">
        <v>280</v>
      </c>
      <c r="BA3820" s="304">
        <v>20</v>
      </c>
      <c r="BB3820" s="304">
        <v>-999</v>
      </c>
      <c r="BC3820" s="304">
        <v>320</v>
      </c>
      <c r="BD3820" s="304"/>
      <c r="BE3820" s="304"/>
      <c r="BF3820" s="304"/>
      <c r="BG3820" s="304"/>
      <c r="BH3820" s="304"/>
      <c r="BI3820" s="304"/>
      <c r="BJ3820" s="304">
        <v>3</v>
      </c>
      <c r="BK3820" s="304" t="s">
        <v>4954</v>
      </c>
      <c r="BL3820" s="304">
        <v>3</v>
      </c>
    </row>
    <row r="3821" spans="1:64" ht="15" hidden="1" customHeight="1" x14ac:dyDescent="0.2">
      <c r="A3821" s="387" t="s">
        <v>5911</v>
      </c>
      <c r="B3821" s="304" t="s">
        <v>5965</v>
      </c>
      <c r="C3821" s="304">
        <v>100283</v>
      </c>
      <c r="D3821" s="349" t="s">
        <v>5420</v>
      </c>
      <c r="E3821" s="304" t="s">
        <v>5421</v>
      </c>
      <c r="F3821" s="304"/>
      <c r="G3821" s="324">
        <v>34.483640000000001</v>
      </c>
      <c r="H3821" s="324">
        <v>-118.11783</v>
      </c>
      <c r="I3821" s="324" t="s">
        <v>4990</v>
      </c>
      <c r="J3821" s="368">
        <f>P3821</f>
        <v>405</v>
      </c>
      <c r="K3821" s="331">
        <v>0.1</v>
      </c>
      <c r="L3821" s="304" t="str">
        <f t="shared" si="907"/>
        <v>C</v>
      </c>
      <c r="M3821" s="388">
        <v>0</v>
      </c>
      <c r="N3821" s="304"/>
      <c r="O3821" s="304">
        <v>32</v>
      </c>
      <c r="P3821" s="304">
        <v>405</v>
      </c>
      <c r="Q3821" s="309"/>
      <c r="R3821" s="309" t="s">
        <v>4993</v>
      </c>
      <c r="S3821" s="304"/>
      <c r="T3821" s="304"/>
      <c r="U3821" s="304"/>
      <c r="V3821" s="304"/>
      <c r="W3821" s="48" t="s">
        <v>5943</v>
      </c>
      <c r="X3821" s="304" t="s">
        <v>232</v>
      </c>
      <c r="Y3821" s="366">
        <f t="shared" si="908"/>
        <v>506.6</v>
      </c>
      <c r="Z3821" s="304">
        <v>0.4</v>
      </c>
      <c r="AA3821" s="304"/>
      <c r="AB3821" s="304"/>
      <c r="AC3821" s="304"/>
      <c r="AD3821" s="366"/>
      <c r="AE3821" s="304"/>
      <c r="AF3821" s="331"/>
      <c r="AG3821" s="304"/>
      <c r="AH3821" s="410">
        <v>4.19514E-2</v>
      </c>
      <c r="AI3821" s="324"/>
      <c r="AJ3821" s="410">
        <v>457</v>
      </c>
      <c r="AK3821" s="304">
        <f t="shared" si="906"/>
        <v>425</v>
      </c>
      <c r="AL3821" s="304"/>
      <c r="AM3821" s="389">
        <f t="shared" si="909"/>
        <v>18.9453</v>
      </c>
      <c r="AN3821" s="363">
        <v>0.25</v>
      </c>
      <c r="AO3821" s="304"/>
      <c r="AP3821" s="304" t="s">
        <v>4979</v>
      </c>
      <c r="AQ3821" s="304"/>
      <c r="AR3821" s="304">
        <v>354</v>
      </c>
      <c r="AS3821" s="304"/>
      <c r="AT3821" s="304">
        <v>18.9453</v>
      </c>
      <c r="AU3821" s="304"/>
      <c r="AV3821" s="304"/>
      <c r="AW3821" s="304"/>
      <c r="AX3821" s="304">
        <v>60</v>
      </c>
      <c r="AY3821" s="304">
        <v>-999</v>
      </c>
      <c r="AZ3821" s="304">
        <v>220</v>
      </c>
      <c r="BA3821" s="304">
        <v>-999</v>
      </c>
      <c r="BB3821" s="304">
        <v>-999</v>
      </c>
      <c r="BC3821" s="304">
        <v>-999</v>
      </c>
      <c r="BD3821" s="304"/>
      <c r="BE3821" s="304"/>
      <c r="BF3821" s="304"/>
      <c r="BG3821" s="304"/>
      <c r="BH3821" s="304"/>
      <c r="BI3821" s="304"/>
      <c r="BJ3821" s="304">
        <v>4</v>
      </c>
      <c r="BK3821" s="304" t="s">
        <v>4954</v>
      </c>
      <c r="BL3821" s="304">
        <v>4</v>
      </c>
    </row>
    <row r="3822" spans="1:64" ht="15" hidden="1" customHeight="1" x14ac:dyDescent="0.2">
      <c r="A3822" s="387" t="s">
        <v>5911</v>
      </c>
      <c r="B3822" s="304" t="s">
        <v>5965</v>
      </c>
      <c r="C3822" s="304">
        <v>100284</v>
      </c>
      <c r="D3822" s="349" t="s">
        <v>5422</v>
      </c>
      <c r="E3822" s="304">
        <v>24064</v>
      </c>
      <c r="F3822" s="304"/>
      <c r="G3822" s="324">
        <v>34.433999999999997</v>
      </c>
      <c r="H3822" s="324">
        <v>-118.532</v>
      </c>
      <c r="I3822" s="324" t="s">
        <v>4990</v>
      </c>
      <c r="J3822" s="368">
        <f t="shared" ref="J3822:J3823" si="917">EXP(0.64*LN(AM3822)+0.36*LN(AK3822))</f>
        <v>377.39472561358309</v>
      </c>
      <c r="K3822" s="331">
        <f t="shared" ref="K3822:K3823" si="918">SQRT(0.64*AN3822^2+0.36*AL3822^2)</f>
        <v>0.32644141894067302</v>
      </c>
      <c r="L3822" s="304" t="str">
        <f t="shared" si="907"/>
        <v>C</v>
      </c>
      <c r="M3822" s="388" t="s">
        <v>6088</v>
      </c>
      <c r="N3822" s="304"/>
      <c r="O3822" s="304"/>
      <c r="P3822" s="304"/>
      <c r="Q3822" s="309"/>
      <c r="R3822" s="309"/>
      <c r="S3822" s="304"/>
      <c r="T3822" s="304"/>
      <c r="U3822" s="304"/>
      <c r="V3822" s="304"/>
      <c r="W3822" s="48" t="s">
        <v>4991</v>
      </c>
      <c r="X3822" s="304">
        <v>-999</v>
      </c>
      <c r="Y3822" s="366" t="str">
        <f t="shared" si="908"/>
        <v>-</v>
      </c>
      <c r="Z3822" s="304"/>
      <c r="AA3822" s="304"/>
      <c r="AB3822" s="304"/>
      <c r="AC3822" s="304"/>
      <c r="AD3822" s="366"/>
      <c r="AE3822" s="304"/>
      <c r="AF3822" s="331"/>
      <c r="AG3822" s="304"/>
      <c r="AH3822" s="410">
        <v>3.1907600000000001E-2</v>
      </c>
      <c r="AI3822" s="309">
        <v>0.11996800000000001</v>
      </c>
      <c r="AJ3822" s="410">
        <v>416</v>
      </c>
      <c r="AK3822" s="304">
        <f t="shared" si="906"/>
        <v>425</v>
      </c>
      <c r="AL3822" s="363">
        <v>0.43</v>
      </c>
      <c r="AM3822" s="389">
        <f t="shared" si="909"/>
        <v>353</v>
      </c>
      <c r="AN3822" s="363">
        <v>0.25</v>
      </c>
      <c r="AO3822" s="304"/>
      <c r="AP3822" s="304" t="s">
        <v>4979</v>
      </c>
      <c r="AQ3822" s="304"/>
      <c r="AR3822" s="304">
        <v>354</v>
      </c>
      <c r="AS3822" s="304"/>
      <c r="AT3822" s="309">
        <v>353</v>
      </c>
      <c r="AU3822" s="304"/>
      <c r="AV3822" s="304"/>
      <c r="AW3822" s="304"/>
      <c r="AX3822" s="304">
        <v>100</v>
      </c>
      <c r="AY3822" s="304">
        <v>-999</v>
      </c>
      <c r="AZ3822" s="304">
        <v>1560</v>
      </c>
      <c r="BA3822" s="304">
        <v>320</v>
      </c>
      <c r="BB3822" s="304">
        <v>-999</v>
      </c>
      <c r="BC3822" s="304">
        <v>2680</v>
      </c>
      <c r="BD3822" s="304"/>
      <c r="BE3822" s="304"/>
      <c r="BF3822" s="304"/>
      <c r="BG3822" s="304"/>
      <c r="BH3822" s="304"/>
      <c r="BI3822" s="304"/>
      <c r="BJ3822" s="304">
        <v>3</v>
      </c>
      <c r="BK3822" s="304" t="s">
        <v>4954</v>
      </c>
      <c r="BL3822" s="304">
        <v>3</v>
      </c>
    </row>
    <row r="3823" spans="1:64" ht="15" hidden="1" customHeight="1" x14ac:dyDescent="0.2">
      <c r="A3823" s="387" t="s">
        <v>5911</v>
      </c>
      <c r="B3823" s="304" t="s">
        <v>5965</v>
      </c>
      <c r="C3823" s="304">
        <v>100285</v>
      </c>
      <c r="D3823" s="349" t="s">
        <v>5423</v>
      </c>
      <c r="E3823" s="304" t="s">
        <v>5424</v>
      </c>
      <c r="F3823" s="304"/>
      <c r="G3823" s="324">
        <v>37.434330000000003</v>
      </c>
      <c r="H3823" s="324">
        <v>-122.19835</v>
      </c>
      <c r="I3823" s="324" t="s">
        <v>4990</v>
      </c>
      <c r="J3823" s="368">
        <f t="shared" si="917"/>
        <v>339.95855352360843</v>
      </c>
      <c r="K3823" s="331">
        <f t="shared" si="918"/>
        <v>0.32644141894067302</v>
      </c>
      <c r="L3823" s="304" t="str">
        <f t="shared" si="907"/>
        <v>D</v>
      </c>
      <c r="M3823" s="388" t="s">
        <v>6088</v>
      </c>
      <c r="N3823" s="304"/>
      <c r="O3823" s="304"/>
      <c r="P3823" s="304"/>
      <c r="Q3823" s="309"/>
      <c r="R3823" s="309"/>
      <c r="S3823" s="304"/>
      <c r="T3823" s="304"/>
      <c r="U3823" s="304"/>
      <c r="V3823" s="304"/>
      <c r="W3823" s="48" t="s">
        <v>4991</v>
      </c>
      <c r="X3823" s="304">
        <v>-999</v>
      </c>
      <c r="Y3823" s="366" t="str">
        <f t="shared" si="908"/>
        <v>-</v>
      </c>
      <c r="Z3823" s="304"/>
      <c r="AA3823" s="304"/>
      <c r="AB3823" s="304"/>
      <c r="AC3823" s="304"/>
      <c r="AD3823" s="366"/>
      <c r="AE3823" s="304"/>
      <c r="AF3823" s="331"/>
      <c r="AG3823" s="304"/>
      <c r="AH3823" s="410">
        <v>9.3863899999999997E-3</v>
      </c>
      <c r="AI3823" s="309">
        <v>0</v>
      </c>
      <c r="AJ3823" s="410">
        <v>294</v>
      </c>
      <c r="AK3823" s="304">
        <f t="shared" si="906"/>
        <v>270</v>
      </c>
      <c r="AL3823" s="363">
        <v>0.43</v>
      </c>
      <c r="AM3823" s="389">
        <f t="shared" si="909"/>
        <v>387</v>
      </c>
      <c r="AN3823" s="363">
        <v>0.25</v>
      </c>
      <c r="AO3823" s="304"/>
      <c r="AP3823" s="304" t="s">
        <v>1600</v>
      </c>
      <c r="AQ3823" s="304"/>
      <c r="AR3823" s="304">
        <v>387</v>
      </c>
      <c r="AS3823" s="304"/>
      <c r="AT3823" s="312"/>
      <c r="AU3823" s="304"/>
      <c r="AV3823" s="304"/>
      <c r="AW3823" s="304"/>
      <c r="AX3823" s="304">
        <v>571.70000000000005</v>
      </c>
      <c r="AY3823" s="304">
        <v>674.3</v>
      </c>
      <c r="AZ3823" s="304">
        <v>872.2</v>
      </c>
      <c r="BA3823" s="304">
        <v>571.70000000000005</v>
      </c>
      <c r="BB3823" s="304">
        <v>674.3</v>
      </c>
      <c r="BC3823" s="304">
        <v>872.2</v>
      </c>
      <c r="BD3823" s="304"/>
      <c r="BE3823" s="304"/>
      <c r="BF3823" s="304"/>
      <c r="BG3823" s="304"/>
      <c r="BH3823" s="304"/>
      <c r="BI3823" s="304"/>
      <c r="BJ3823" s="304">
        <v>1</v>
      </c>
      <c r="BK3823" s="304">
        <v>1</v>
      </c>
      <c r="BL3823" s="304">
        <v>1</v>
      </c>
    </row>
    <row r="3824" spans="1:64" ht="15" hidden="1" customHeight="1" x14ac:dyDescent="0.2">
      <c r="A3824" s="387" t="s">
        <v>5911</v>
      </c>
      <c r="B3824" s="304" t="s">
        <v>5965</v>
      </c>
      <c r="C3824" s="304">
        <v>100286</v>
      </c>
      <c r="D3824" s="349" t="s">
        <v>5425</v>
      </c>
      <c r="E3824" s="304" t="s">
        <v>5426</v>
      </c>
      <c r="F3824" s="304" t="s">
        <v>5961</v>
      </c>
      <c r="G3824" s="324">
        <v>33.995429999999999</v>
      </c>
      <c r="H3824" s="324">
        <v>-119.63509999999999</v>
      </c>
      <c r="I3824" s="324" t="s">
        <v>4990</v>
      </c>
      <c r="J3824" s="368">
        <f>P3824</f>
        <v>313</v>
      </c>
      <c r="K3824" s="331">
        <v>0.1</v>
      </c>
      <c r="L3824" s="304" t="str">
        <f t="shared" si="907"/>
        <v>D</v>
      </c>
      <c r="M3824" s="388">
        <v>0</v>
      </c>
      <c r="N3824" s="304"/>
      <c r="O3824" s="304" t="s">
        <v>4992</v>
      </c>
      <c r="P3824" s="304">
        <v>313</v>
      </c>
      <c r="Q3824" s="309"/>
      <c r="R3824" s="309" t="s">
        <v>4993</v>
      </c>
      <c r="S3824" s="304"/>
      <c r="T3824" s="304"/>
      <c r="U3824" s="304"/>
      <c r="V3824" s="304"/>
      <c r="W3824" s="48" t="s">
        <v>4991</v>
      </c>
      <c r="X3824" s="304">
        <v>-999</v>
      </c>
      <c r="Y3824" s="366" t="str">
        <f t="shared" si="908"/>
        <v>-</v>
      </c>
      <c r="Z3824" s="304"/>
      <c r="AA3824" s="304"/>
      <c r="AB3824" s="304"/>
      <c r="AC3824" s="304"/>
      <c r="AD3824" s="366"/>
      <c r="AE3824" s="304"/>
      <c r="AF3824" s="331"/>
      <c r="AG3824" s="304"/>
      <c r="AH3824" s="410">
        <v>0.127225</v>
      </c>
      <c r="AI3824" s="324"/>
      <c r="AJ3824" s="410">
        <v>715</v>
      </c>
      <c r="AK3824" s="304">
        <f t="shared" si="906"/>
        <v>690</v>
      </c>
      <c r="AL3824" s="304"/>
      <c r="AM3824" s="389">
        <f t="shared" si="909"/>
        <v>390</v>
      </c>
      <c r="AN3824" s="304"/>
      <c r="AO3824" s="304"/>
      <c r="AP3824" s="304" t="s">
        <v>1903</v>
      </c>
      <c r="AQ3824" s="304"/>
      <c r="AR3824" s="304">
        <v>390</v>
      </c>
      <c r="AS3824" s="304"/>
      <c r="AT3824" s="304"/>
      <c r="AU3824" s="304"/>
      <c r="AV3824" s="304"/>
      <c r="AW3824" s="304"/>
      <c r="AX3824" s="304">
        <v>3520</v>
      </c>
      <c r="AY3824" s="304">
        <v>-999</v>
      </c>
      <c r="AZ3824" s="304">
        <v>3520</v>
      </c>
      <c r="BA3824" s="304">
        <v>-999</v>
      </c>
      <c r="BB3824" s="304">
        <v>-999</v>
      </c>
      <c r="BC3824" s="304">
        <v>-999</v>
      </c>
      <c r="BD3824" s="304"/>
      <c r="BE3824" s="304"/>
      <c r="BF3824" s="304"/>
      <c r="BG3824" s="304"/>
      <c r="BH3824" s="304"/>
      <c r="BI3824" s="304"/>
      <c r="BJ3824" s="304">
        <v>4</v>
      </c>
      <c r="BK3824" s="304" t="s">
        <v>4954</v>
      </c>
      <c r="BL3824" s="304">
        <v>4</v>
      </c>
    </row>
    <row r="3825" spans="1:64" ht="15" hidden="1" customHeight="1" x14ac:dyDescent="0.2">
      <c r="A3825" s="387" t="s">
        <v>5911</v>
      </c>
      <c r="B3825" s="304" t="s">
        <v>5965</v>
      </c>
      <c r="C3825" s="304">
        <v>100287</v>
      </c>
      <c r="D3825" s="349" t="s">
        <v>5427</v>
      </c>
      <c r="E3825" s="304" t="s">
        <v>5428</v>
      </c>
      <c r="F3825" s="304"/>
      <c r="G3825" s="324">
        <v>34.784570000000002</v>
      </c>
      <c r="H3825" s="324">
        <v>-115.65994000000001</v>
      </c>
      <c r="I3825" s="324" t="s">
        <v>4990</v>
      </c>
      <c r="J3825" s="368">
        <f>P3825</f>
        <v>943</v>
      </c>
      <c r="K3825" s="331">
        <v>0.1</v>
      </c>
      <c r="L3825" s="304" t="str">
        <f t="shared" si="907"/>
        <v>B</v>
      </c>
      <c r="M3825" s="388">
        <v>0</v>
      </c>
      <c r="N3825" s="304"/>
      <c r="O3825" s="304" t="s">
        <v>4992</v>
      </c>
      <c r="P3825" s="304">
        <v>943</v>
      </c>
      <c r="Q3825" s="309"/>
      <c r="R3825" s="309" t="s">
        <v>4993</v>
      </c>
      <c r="S3825" s="304"/>
      <c r="T3825" s="304"/>
      <c r="U3825" s="304"/>
      <c r="V3825" s="304"/>
      <c r="W3825" s="48" t="s">
        <v>4991</v>
      </c>
      <c r="X3825" s="304">
        <v>-999</v>
      </c>
      <c r="Y3825" s="366" t="str">
        <f t="shared" si="908"/>
        <v>-</v>
      </c>
      <c r="Z3825" s="304"/>
      <c r="AA3825" s="304"/>
      <c r="AB3825" s="304"/>
      <c r="AC3825" s="304"/>
      <c r="AD3825" s="366"/>
      <c r="AE3825" s="304"/>
      <c r="AF3825" s="331"/>
      <c r="AG3825" s="304"/>
      <c r="AH3825" s="410">
        <v>0.196215</v>
      </c>
      <c r="AI3825" s="324"/>
      <c r="AJ3825" s="410">
        <v>760</v>
      </c>
      <c r="AK3825" s="304">
        <f t="shared" si="906"/>
        <v>760</v>
      </c>
      <c r="AL3825" s="304"/>
      <c r="AM3825" s="389">
        <f t="shared" si="909"/>
        <v>748</v>
      </c>
      <c r="AN3825" s="304">
        <v>0.4</v>
      </c>
      <c r="AO3825" s="304"/>
      <c r="AP3825" s="304" t="s">
        <v>4979</v>
      </c>
      <c r="AQ3825" s="304"/>
      <c r="AR3825" s="304">
        <v>748</v>
      </c>
      <c r="AS3825" s="304"/>
      <c r="AT3825" s="304"/>
      <c r="AU3825" s="304"/>
      <c r="AV3825" s="304"/>
      <c r="AW3825" s="304"/>
      <c r="AX3825" s="304">
        <v>4</v>
      </c>
      <c r="AY3825" s="304">
        <v>-999</v>
      </c>
      <c r="AZ3825" s="304">
        <v>220</v>
      </c>
      <c r="BA3825" s="304">
        <v>4</v>
      </c>
      <c r="BB3825" s="304">
        <v>-999</v>
      </c>
      <c r="BC3825" s="304">
        <v>-999</v>
      </c>
      <c r="BD3825" s="304"/>
      <c r="BE3825" s="304"/>
      <c r="BF3825" s="304"/>
      <c r="BG3825" s="304"/>
      <c r="BH3825" s="304"/>
      <c r="BI3825" s="304"/>
      <c r="BJ3825" s="304">
        <v>0</v>
      </c>
      <c r="BK3825" s="304" t="s">
        <v>4954</v>
      </c>
      <c r="BL3825" s="304">
        <v>4</v>
      </c>
    </row>
    <row r="3826" spans="1:64" ht="15" hidden="1" customHeight="1" x14ac:dyDescent="0.2">
      <c r="A3826" s="387" t="s">
        <v>5911</v>
      </c>
      <c r="B3826" s="304" t="s">
        <v>5965</v>
      </c>
      <c r="C3826" s="304">
        <v>100288</v>
      </c>
      <c r="D3826" s="349" t="s">
        <v>5429</v>
      </c>
      <c r="E3826" s="304" t="s">
        <v>5430</v>
      </c>
      <c r="F3826" s="304"/>
      <c r="G3826" s="324">
        <v>34.767589999999998</v>
      </c>
      <c r="H3826" s="324">
        <v>-114.61881</v>
      </c>
      <c r="I3826" s="324" t="s">
        <v>4990</v>
      </c>
      <c r="J3826" s="368">
        <f>P3826</f>
        <v>401</v>
      </c>
      <c r="K3826" s="331">
        <v>0.1</v>
      </c>
      <c r="L3826" s="304" t="str">
        <f t="shared" si="907"/>
        <v>C</v>
      </c>
      <c r="M3826" s="388">
        <v>0</v>
      </c>
      <c r="N3826" s="304"/>
      <c r="O3826" s="304">
        <v>36</v>
      </c>
      <c r="P3826" s="304">
        <v>401</v>
      </c>
      <c r="Q3826" s="309"/>
      <c r="R3826" s="309" t="s">
        <v>4993</v>
      </c>
      <c r="S3826" s="304"/>
      <c r="T3826" s="304"/>
      <c r="U3826" s="304"/>
      <c r="V3826" s="304"/>
      <c r="W3826" s="48" t="s">
        <v>4991</v>
      </c>
      <c r="X3826" s="304">
        <v>-999</v>
      </c>
      <c r="Y3826" s="366" t="str">
        <f t="shared" si="908"/>
        <v>-</v>
      </c>
      <c r="Z3826" s="304"/>
      <c r="AA3826" s="304"/>
      <c r="AB3826" s="304"/>
      <c r="AC3826" s="304"/>
      <c r="AD3826" s="366"/>
      <c r="AE3826" s="304"/>
      <c r="AF3826" s="331"/>
      <c r="AG3826" s="304"/>
      <c r="AH3826" s="410">
        <v>2.2442899999999998E-2</v>
      </c>
      <c r="AI3826" s="324"/>
      <c r="AJ3826" s="410">
        <v>378</v>
      </c>
      <c r="AK3826" s="304">
        <f t="shared" si="906"/>
        <v>425</v>
      </c>
      <c r="AL3826" s="304"/>
      <c r="AM3826" s="389">
        <f t="shared" si="909"/>
        <v>387</v>
      </c>
      <c r="AN3826" s="363">
        <v>0.25</v>
      </c>
      <c r="AO3826" s="304"/>
      <c r="AP3826" s="304" t="s">
        <v>1600</v>
      </c>
      <c r="AQ3826" s="304"/>
      <c r="AR3826" s="304">
        <v>387</v>
      </c>
      <c r="AS3826" s="304"/>
      <c r="AT3826" s="304"/>
      <c r="AU3826" s="304"/>
      <c r="AV3826" s="304"/>
      <c r="AW3826" s="304"/>
      <c r="AX3826" s="304">
        <v>60</v>
      </c>
      <c r="AY3826" s="304">
        <v>-999</v>
      </c>
      <c r="AZ3826" s="304">
        <v>240</v>
      </c>
      <c r="BA3826" s="304">
        <v>-999</v>
      </c>
      <c r="BB3826" s="304">
        <v>-999</v>
      </c>
      <c r="BC3826" s="304">
        <v>-999</v>
      </c>
      <c r="BD3826" s="304"/>
      <c r="BE3826" s="304"/>
      <c r="BF3826" s="304"/>
      <c r="BG3826" s="304"/>
      <c r="BH3826" s="304"/>
      <c r="BI3826" s="304"/>
      <c r="BJ3826" s="304">
        <v>4</v>
      </c>
      <c r="BK3826" s="304" t="s">
        <v>4954</v>
      </c>
      <c r="BL3826" s="304">
        <v>4</v>
      </c>
    </row>
    <row r="3827" spans="1:64" ht="15" hidden="1" customHeight="1" x14ac:dyDescent="0.2">
      <c r="A3827" s="387" t="s">
        <v>5911</v>
      </c>
      <c r="B3827" s="304" t="s">
        <v>5965</v>
      </c>
      <c r="C3827" s="304">
        <v>100289</v>
      </c>
      <c r="D3827" s="349" t="s">
        <v>5431</v>
      </c>
      <c r="E3827" s="304" t="s">
        <v>5432</v>
      </c>
      <c r="F3827" s="304"/>
      <c r="G3827" s="324">
        <v>36.680109999999999</v>
      </c>
      <c r="H3827" s="324">
        <v>-119.02282</v>
      </c>
      <c r="I3827" s="324" t="s">
        <v>223</v>
      </c>
      <c r="J3827" s="368">
        <f t="shared" ref="J3827:J3833" si="919">EXP(0.64*LN(AM3827)+0.36*LN(AK3827))</f>
        <v>671.80386264222523</v>
      </c>
      <c r="K3827" s="331">
        <f t="shared" ref="K3827:K3833" si="920">SQRT(0.64*AN3827^2+0.36*AL3827^2)</f>
        <v>0.41105230810688803</v>
      </c>
      <c r="L3827" s="304" t="str">
        <f t="shared" si="907"/>
        <v>C</v>
      </c>
      <c r="M3827" s="388" t="s">
        <v>6088</v>
      </c>
      <c r="N3827" s="304"/>
      <c r="O3827" s="304"/>
      <c r="P3827" s="304"/>
      <c r="Q3827" s="309"/>
      <c r="R3827" s="309"/>
      <c r="S3827" s="304"/>
      <c r="T3827" s="304"/>
      <c r="U3827" s="304"/>
      <c r="V3827" s="304"/>
      <c r="W3827" s="48" t="s">
        <v>6033</v>
      </c>
      <c r="X3827" s="304">
        <v>-999</v>
      </c>
      <c r="Y3827" s="366" t="str">
        <f t="shared" si="908"/>
        <v>-</v>
      </c>
      <c r="Z3827" s="304"/>
      <c r="AA3827" s="304"/>
      <c r="AB3827" s="304"/>
      <c r="AC3827" s="304"/>
      <c r="AD3827" s="366"/>
      <c r="AE3827" s="304"/>
      <c r="AF3827" s="331"/>
      <c r="AG3827" s="304"/>
      <c r="AH3827" s="410">
        <v>7.3274099999999995E-2</v>
      </c>
      <c r="AI3827" s="309">
        <v>0</v>
      </c>
      <c r="AJ3827" s="410">
        <v>551</v>
      </c>
      <c r="AK3827" s="304">
        <f t="shared" si="906"/>
        <v>555</v>
      </c>
      <c r="AL3827" s="363">
        <v>0.43</v>
      </c>
      <c r="AM3827" s="389">
        <f t="shared" si="909"/>
        <v>748</v>
      </c>
      <c r="AN3827" s="304">
        <v>0.4</v>
      </c>
      <c r="AO3827" s="304"/>
      <c r="AP3827" s="304" t="s">
        <v>6114</v>
      </c>
      <c r="AQ3827" s="304"/>
      <c r="AR3827" s="304">
        <v>748</v>
      </c>
      <c r="AS3827" s="304"/>
      <c r="AT3827" s="312"/>
      <c r="AU3827" s="304"/>
      <c r="AV3827" s="304"/>
      <c r="AW3827" s="304"/>
      <c r="AX3827" s="304">
        <v>-999</v>
      </c>
      <c r="AY3827" s="304">
        <v>-999</v>
      </c>
      <c r="AZ3827" s="304">
        <v>-999</v>
      </c>
      <c r="BA3827" s="304">
        <v>-999</v>
      </c>
      <c r="BB3827" s="304">
        <v>-999</v>
      </c>
      <c r="BC3827" s="304">
        <v>-999</v>
      </c>
      <c r="BD3827" s="304"/>
      <c r="BE3827" s="304"/>
      <c r="BF3827" s="304"/>
      <c r="BG3827" s="304"/>
      <c r="BH3827" s="304"/>
      <c r="BI3827" s="304"/>
      <c r="BJ3827" s="304" t="s">
        <v>4954</v>
      </c>
      <c r="BK3827" s="304" t="s">
        <v>4954</v>
      </c>
      <c r="BL3827" s="304" t="s">
        <v>4954</v>
      </c>
    </row>
    <row r="3828" spans="1:64" ht="15" hidden="1" customHeight="1" x14ac:dyDescent="0.2">
      <c r="A3828" s="387" t="s">
        <v>5911</v>
      </c>
      <c r="B3828" s="304" t="s">
        <v>5965</v>
      </c>
      <c r="C3828" s="304">
        <v>100290</v>
      </c>
      <c r="D3828" s="349" t="s">
        <v>5433</v>
      </c>
      <c r="E3828" s="304">
        <v>13094</v>
      </c>
      <c r="F3828" s="304"/>
      <c r="G3828" s="324">
        <v>33.576999999999998</v>
      </c>
      <c r="H3828" s="324">
        <v>-117.131</v>
      </c>
      <c r="I3828" s="324" t="s">
        <v>4990</v>
      </c>
      <c r="J3828" s="368">
        <f t="shared" si="919"/>
        <v>310.55173771596895</v>
      </c>
      <c r="K3828" s="331">
        <f t="shared" si="920"/>
        <v>0.23323807579381203</v>
      </c>
      <c r="L3828" s="304" t="str">
        <f t="shared" si="907"/>
        <v>D</v>
      </c>
      <c r="M3828" s="388" t="s">
        <v>6088</v>
      </c>
      <c r="N3828" s="304"/>
      <c r="O3828" s="304"/>
      <c r="P3828" s="304"/>
      <c r="Q3828" s="309"/>
      <c r="R3828" s="309"/>
      <c r="S3828" s="304"/>
      <c r="T3828" s="304"/>
      <c r="U3828" s="304"/>
      <c r="V3828" s="304"/>
      <c r="W3828" s="48" t="s">
        <v>4991</v>
      </c>
      <c r="X3828" s="304">
        <v>-999</v>
      </c>
      <c r="Y3828" s="366" t="str">
        <f t="shared" si="908"/>
        <v>-</v>
      </c>
      <c r="Z3828" s="304"/>
      <c r="AA3828" s="304"/>
      <c r="AB3828" s="304"/>
      <c r="AC3828" s="304"/>
      <c r="AD3828" s="366"/>
      <c r="AE3828" s="304"/>
      <c r="AF3828" s="331"/>
      <c r="AG3828" s="304"/>
      <c r="AH3828" s="410">
        <v>5.3898900000000003E-4</v>
      </c>
      <c r="AI3828" s="309">
        <v>0</v>
      </c>
      <c r="AJ3828" s="410">
        <v>184</v>
      </c>
      <c r="AK3828" s="304">
        <f t="shared" si="906"/>
        <v>210</v>
      </c>
      <c r="AL3828" s="304">
        <v>0.2</v>
      </c>
      <c r="AM3828" s="389">
        <f t="shared" si="909"/>
        <v>387</v>
      </c>
      <c r="AN3828" s="363">
        <v>0.25</v>
      </c>
      <c r="AO3828" s="304"/>
      <c r="AP3828" s="304" t="s">
        <v>1600</v>
      </c>
      <c r="AQ3828" s="304"/>
      <c r="AR3828" s="304">
        <v>387</v>
      </c>
      <c r="AS3828" s="304"/>
      <c r="AT3828" s="312"/>
      <c r="AU3828" s="304"/>
      <c r="AV3828" s="304"/>
      <c r="AW3828" s="304"/>
      <c r="AX3828" s="304">
        <v>60</v>
      </c>
      <c r="AY3828" s="304">
        <v>-999</v>
      </c>
      <c r="AZ3828" s="304">
        <v>240</v>
      </c>
      <c r="BA3828" s="304">
        <v>-999</v>
      </c>
      <c r="BB3828" s="304">
        <v>-999</v>
      </c>
      <c r="BC3828" s="304">
        <v>-999</v>
      </c>
      <c r="BD3828" s="304"/>
      <c r="BE3828" s="304"/>
      <c r="BF3828" s="304"/>
      <c r="BG3828" s="304"/>
      <c r="BH3828" s="304"/>
      <c r="BI3828" s="304"/>
      <c r="BJ3828" s="304">
        <v>4</v>
      </c>
      <c r="BK3828" s="304" t="s">
        <v>4954</v>
      </c>
      <c r="BL3828" s="304">
        <v>4</v>
      </c>
    </row>
    <row r="3829" spans="1:64" ht="15" hidden="1" customHeight="1" x14ac:dyDescent="0.2">
      <c r="A3829" s="387" t="s">
        <v>5911</v>
      </c>
      <c r="B3829" s="304" t="s">
        <v>5965</v>
      </c>
      <c r="C3829" s="304">
        <v>100291</v>
      </c>
      <c r="D3829" s="349" t="s">
        <v>5434</v>
      </c>
      <c r="E3829" s="304">
        <v>23072</v>
      </c>
      <c r="F3829" s="304"/>
      <c r="G3829" s="324">
        <v>34.253</v>
      </c>
      <c r="H3829" s="324">
        <v>-117.17400000000001</v>
      </c>
      <c r="I3829" s="324" t="s">
        <v>4990</v>
      </c>
      <c r="J3829" s="368">
        <f t="shared" si="919"/>
        <v>671.80386264222523</v>
      </c>
      <c r="K3829" s="331">
        <f t="shared" si="920"/>
        <v>0.41105230810688803</v>
      </c>
      <c r="L3829" s="304" t="str">
        <f t="shared" si="907"/>
        <v>C</v>
      </c>
      <c r="M3829" s="388" t="s">
        <v>6088</v>
      </c>
      <c r="N3829" s="304"/>
      <c r="O3829" s="304"/>
      <c r="P3829" s="304"/>
      <c r="Q3829" s="309"/>
      <c r="R3829" s="309"/>
      <c r="S3829" s="304"/>
      <c r="T3829" s="304"/>
      <c r="U3829" s="304"/>
      <c r="V3829" s="304"/>
      <c r="W3829" s="48" t="s">
        <v>4991</v>
      </c>
      <c r="X3829" s="304">
        <v>-999</v>
      </c>
      <c r="Y3829" s="366" t="str">
        <f t="shared" si="908"/>
        <v>-</v>
      </c>
      <c r="Z3829" s="304"/>
      <c r="AA3829" s="304"/>
      <c r="AB3829" s="304"/>
      <c r="AC3829" s="304"/>
      <c r="AD3829" s="366"/>
      <c r="AE3829" s="304"/>
      <c r="AF3829" s="331"/>
      <c r="AG3829" s="304"/>
      <c r="AH3829" s="410">
        <v>7.1240399999999995E-2</v>
      </c>
      <c r="AI3829" s="309">
        <v>0</v>
      </c>
      <c r="AJ3829" s="410">
        <v>545</v>
      </c>
      <c r="AK3829" s="304">
        <f t="shared" si="906"/>
        <v>555</v>
      </c>
      <c r="AL3829" s="363">
        <v>0.43</v>
      </c>
      <c r="AM3829" s="389">
        <f t="shared" si="909"/>
        <v>748</v>
      </c>
      <c r="AN3829" s="304">
        <v>0.4</v>
      </c>
      <c r="AO3829" s="304"/>
      <c r="AP3829" s="304" t="s">
        <v>6114</v>
      </c>
      <c r="AQ3829" s="304"/>
      <c r="AR3829" s="304">
        <v>748</v>
      </c>
      <c r="AS3829" s="304"/>
      <c r="AT3829" s="312"/>
      <c r="AU3829" s="304"/>
      <c r="AV3829" s="304"/>
      <c r="AW3829" s="304"/>
      <c r="AX3829" s="304">
        <v>40</v>
      </c>
      <c r="AY3829" s="304">
        <v>-999</v>
      </c>
      <c r="AZ3829" s="304">
        <v>200</v>
      </c>
      <c r="BA3829" s="304">
        <v>-999</v>
      </c>
      <c r="BB3829" s="304">
        <v>-999</v>
      </c>
      <c r="BC3829" s="304">
        <v>-999</v>
      </c>
      <c r="BD3829" s="304"/>
      <c r="BE3829" s="304"/>
      <c r="BF3829" s="304"/>
      <c r="BG3829" s="304"/>
      <c r="BH3829" s="304"/>
      <c r="BI3829" s="304"/>
      <c r="BJ3829" s="304">
        <v>4</v>
      </c>
      <c r="BK3829" s="304" t="s">
        <v>4954</v>
      </c>
      <c r="BL3829" s="304">
        <v>4</v>
      </c>
    </row>
    <row r="3830" spans="1:64" ht="15" hidden="1" customHeight="1" x14ac:dyDescent="0.2">
      <c r="A3830" s="387" t="s">
        <v>5911</v>
      </c>
      <c r="B3830" s="304" t="s">
        <v>5965</v>
      </c>
      <c r="C3830" s="304">
        <v>100292</v>
      </c>
      <c r="D3830" s="349" t="s">
        <v>5435</v>
      </c>
      <c r="E3830" s="304">
        <v>23077</v>
      </c>
      <c r="F3830" s="304"/>
      <c r="G3830" s="324">
        <v>34.057000000000002</v>
      </c>
      <c r="H3830" s="324">
        <v>-117.69799999999999</v>
      </c>
      <c r="I3830" s="324" t="s">
        <v>4990</v>
      </c>
      <c r="J3830" s="368">
        <f t="shared" si="919"/>
        <v>320.52858516844788</v>
      </c>
      <c r="K3830" s="331">
        <f t="shared" si="920"/>
        <v>0.32644141894067302</v>
      </c>
      <c r="L3830" s="304" t="str">
        <f t="shared" si="907"/>
        <v>D</v>
      </c>
      <c r="M3830" s="388" t="s">
        <v>6088</v>
      </c>
      <c r="N3830" s="304"/>
      <c r="O3830" s="304"/>
      <c r="P3830" s="304"/>
      <c r="Q3830" s="309"/>
      <c r="R3830" s="309"/>
      <c r="S3830" s="304"/>
      <c r="T3830" s="304"/>
      <c r="U3830" s="304"/>
      <c r="V3830" s="304"/>
      <c r="W3830" s="48" t="s">
        <v>4991</v>
      </c>
      <c r="X3830" s="304">
        <v>-999</v>
      </c>
      <c r="Y3830" s="366" t="str">
        <f t="shared" si="908"/>
        <v>-</v>
      </c>
      <c r="Z3830" s="304"/>
      <c r="AA3830" s="304"/>
      <c r="AB3830" s="304"/>
      <c r="AC3830" s="304"/>
      <c r="AD3830" s="366"/>
      <c r="AE3830" s="304"/>
      <c r="AF3830" s="331"/>
      <c r="AG3830" s="304"/>
      <c r="AH3830" s="410">
        <v>1.4735099999999999E-2</v>
      </c>
      <c r="AI3830" s="309">
        <v>4.9203599999999993E-2</v>
      </c>
      <c r="AJ3830" s="410">
        <v>336</v>
      </c>
      <c r="AK3830" s="304">
        <f t="shared" si="906"/>
        <v>270</v>
      </c>
      <c r="AL3830" s="363">
        <v>0.43</v>
      </c>
      <c r="AM3830" s="389">
        <f t="shared" si="909"/>
        <v>353</v>
      </c>
      <c r="AN3830" s="363">
        <v>0.25</v>
      </c>
      <c r="AO3830" s="304"/>
      <c r="AP3830" s="304" t="s">
        <v>4979</v>
      </c>
      <c r="AQ3830" s="304"/>
      <c r="AR3830" s="304">
        <v>354</v>
      </c>
      <c r="AS3830" s="304"/>
      <c r="AT3830" s="309">
        <v>353</v>
      </c>
      <c r="AU3830" s="304"/>
      <c r="AV3830" s="304"/>
      <c r="AW3830" s="304"/>
      <c r="AX3830" s="304">
        <v>840</v>
      </c>
      <c r="AY3830" s="304">
        <v>-999</v>
      </c>
      <c r="AZ3830" s="304">
        <v>840</v>
      </c>
      <c r="BA3830" s="304">
        <v>320</v>
      </c>
      <c r="BB3830" s="304">
        <v>-999</v>
      </c>
      <c r="BC3830" s="304">
        <v>520</v>
      </c>
      <c r="BD3830" s="304"/>
      <c r="BE3830" s="304"/>
      <c r="BF3830" s="304"/>
      <c r="BG3830" s="304"/>
      <c r="BH3830" s="304"/>
      <c r="BI3830" s="304"/>
      <c r="BJ3830" s="304">
        <v>3</v>
      </c>
      <c r="BK3830" s="304" t="s">
        <v>4954</v>
      </c>
      <c r="BL3830" s="304">
        <v>3</v>
      </c>
    </row>
    <row r="3831" spans="1:64" ht="15" hidden="1" customHeight="1" x14ac:dyDescent="0.2">
      <c r="A3831" s="387" t="s">
        <v>5911</v>
      </c>
      <c r="B3831" s="304" t="s">
        <v>5965</v>
      </c>
      <c r="C3831" s="304">
        <v>100293</v>
      </c>
      <c r="D3831" s="349" t="s">
        <v>5436</v>
      </c>
      <c r="E3831" s="304">
        <v>23111</v>
      </c>
      <c r="F3831" s="304"/>
      <c r="G3831" s="324">
        <v>34.247</v>
      </c>
      <c r="H3831" s="324">
        <v>-117.301</v>
      </c>
      <c r="I3831" s="324" t="s">
        <v>4990</v>
      </c>
      <c r="J3831" s="368">
        <f t="shared" si="919"/>
        <v>440.63652290033957</v>
      </c>
      <c r="K3831" s="331">
        <f t="shared" si="920"/>
        <v>0.32644141894067302</v>
      </c>
      <c r="L3831" s="304" t="str">
        <f t="shared" si="907"/>
        <v>C</v>
      </c>
      <c r="M3831" s="388" t="s">
        <v>6088</v>
      </c>
      <c r="N3831" s="304"/>
      <c r="O3831" s="304"/>
      <c r="P3831" s="304"/>
      <c r="Q3831" s="309"/>
      <c r="R3831" s="309"/>
      <c r="S3831" s="304"/>
      <c r="T3831" s="304"/>
      <c r="U3831" s="304"/>
      <c r="V3831" s="304"/>
      <c r="W3831" s="48" t="s">
        <v>4991</v>
      </c>
      <c r="X3831" s="304">
        <v>-999</v>
      </c>
      <c r="Y3831" s="366" t="str">
        <f t="shared" si="908"/>
        <v>-</v>
      </c>
      <c r="Z3831" s="304"/>
      <c r="AA3831" s="304"/>
      <c r="AB3831" s="304"/>
      <c r="AC3831" s="304"/>
      <c r="AD3831" s="366"/>
      <c r="AE3831" s="304"/>
      <c r="AF3831" s="331"/>
      <c r="AG3831" s="304"/>
      <c r="AH3831" s="410">
        <v>6.4708299999999996E-2</v>
      </c>
      <c r="AI3831" s="309">
        <v>0</v>
      </c>
      <c r="AJ3831" s="410">
        <v>528</v>
      </c>
      <c r="AK3831" s="304">
        <f t="shared" si="906"/>
        <v>555</v>
      </c>
      <c r="AL3831" s="363">
        <v>0.43</v>
      </c>
      <c r="AM3831" s="389">
        <f t="shared" si="909"/>
        <v>387</v>
      </c>
      <c r="AN3831" s="363">
        <v>0.25</v>
      </c>
      <c r="AO3831" s="304"/>
      <c r="AP3831" s="304" t="s">
        <v>1600</v>
      </c>
      <c r="AQ3831" s="304"/>
      <c r="AR3831" s="304">
        <v>387</v>
      </c>
      <c r="AS3831" s="304"/>
      <c r="AT3831" s="312"/>
      <c r="AU3831" s="304"/>
      <c r="AV3831" s="304"/>
      <c r="AW3831" s="304"/>
      <c r="AX3831" s="304">
        <v>60</v>
      </c>
      <c r="AY3831" s="304">
        <v>-999</v>
      </c>
      <c r="AZ3831" s="304">
        <v>260</v>
      </c>
      <c r="BA3831" s="304">
        <v>-999</v>
      </c>
      <c r="BB3831" s="304">
        <v>-999</v>
      </c>
      <c r="BC3831" s="304">
        <v>-999</v>
      </c>
      <c r="BD3831" s="304"/>
      <c r="BE3831" s="304"/>
      <c r="BF3831" s="304"/>
      <c r="BG3831" s="304"/>
      <c r="BH3831" s="304"/>
      <c r="BI3831" s="304"/>
      <c r="BJ3831" s="304">
        <v>4</v>
      </c>
      <c r="BK3831" s="304" t="s">
        <v>4954</v>
      </c>
      <c r="BL3831" s="304">
        <v>4</v>
      </c>
    </row>
    <row r="3832" spans="1:64" ht="15" hidden="1" customHeight="1" x14ac:dyDescent="0.2">
      <c r="A3832" s="387" t="s">
        <v>5911</v>
      </c>
      <c r="B3832" s="304" t="s">
        <v>5965</v>
      </c>
      <c r="C3832" s="304">
        <v>100294</v>
      </c>
      <c r="D3832" s="349" t="s">
        <v>5437</v>
      </c>
      <c r="E3832" s="304">
        <v>23120</v>
      </c>
      <c r="F3832" s="304"/>
      <c r="G3832" s="324">
        <v>34.472000000000001</v>
      </c>
      <c r="H3832" s="324">
        <v>-117.20699999999999</v>
      </c>
      <c r="I3832" s="324" t="s">
        <v>4990</v>
      </c>
      <c r="J3832" s="368">
        <f t="shared" si="919"/>
        <v>320.52858516844788</v>
      </c>
      <c r="K3832" s="331">
        <f t="shared" si="920"/>
        <v>0.32644141894067302</v>
      </c>
      <c r="L3832" s="304" t="str">
        <f t="shared" si="907"/>
        <v>D</v>
      </c>
      <c r="M3832" s="388" t="s">
        <v>6088</v>
      </c>
      <c r="N3832" s="304"/>
      <c r="O3832" s="304"/>
      <c r="P3832" s="304"/>
      <c r="Q3832" s="309"/>
      <c r="R3832" s="309"/>
      <c r="S3832" s="304"/>
      <c r="T3832" s="304"/>
      <c r="U3832" s="304"/>
      <c r="V3832" s="304"/>
      <c r="W3832" s="48" t="s">
        <v>4991</v>
      </c>
      <c r="X3832" s="304">
        <v>-999</v>
      </c>
      <c r="Y3832" s="366" t="str">
        <f t="shared" si="908"/>
        <v>-</v>
      </c>
      <c r="Z3832" s="304"/>
      <c r="AA3832" s="304"/>
      <c r="AB3832" s="304"/>
      <c r="AC3832" s="304"/>
      <c r="AD3832" s="366"/>
      <c r="AE3832" s="304"/>
      <c r="AF3832" s="331"/>
      <c r="AG3832" s="304"/>
      <c r="AH3832" s="410">
        <v>4.2522799999999998E-3</v>
      </c>
      <c r="AI3832" s="309">
        <v>2.1267900000000003E-2</v>
      </c>
      <c r="AJ3832" s="410">
        <v>247</v>
      </c>
      <c r="AK3832" s="304">
        <f t="shared" si="906"/>
        <v>270</v>
      </c>
      <c r="AL3832" s="363">
        <v>0.43</v>
      </c>
      <c r="AM3832" s="389">
        <f t="shared" si="909"/>
        <v>353</v>
      </c>
      <c r="AN3832" s="363">
        <v>0.25</v>
      </c>
      <c r="AO3832" s="304"/>
      <c r="AP3832" s="304" t="s">
        <v>4979</v>
      </c>
      <c r="AQ3832" s="304"/>
      <c r="AR3832" s="304">
        <v>354</v>
      </c>
      <c r="AS3832" s="304"/>
      <c r="AT3832" s="309">
        <v>353</v>
      </c>
      <c r="AU3832" s="304"/>
      <c r="AV3832" s="304"/>
      <c r="AW3832" s="304"/>
      <c r="AX3832" s="304">
        <v>60</v>
      </c>
      <c r="AY3832" s="304">
        <v>-999</v>
      </c>
      <c r="AZ3832" s="304">
        <v>220</v>
      </c>
      <c r="BA3832" s="304">
        <v>-999</v>
      </c>
      <c r="BB3832" s="304">
        <v>-999</v>
      </c>
      <c r="BC3832" s="304">
        <v>-999</v>
      </c>
      <c r="BD3832" s="304"/>
      <c r="BE3832" s="304"/>
      <c r="BF3832" s="304"/>
      <c r="BG3832" s="304"/>
      <c r="BH3832" s="304"/>
      <c r="BI3832" s="304"/>
      <c r="BJ3832" s="304">
        <v>4</v>
      </c>
      <c r="BK3832" s="304" t="s">
        <v>4954</v>
      </c>
      <c r="BL3832" s="304">
        <v>4</v>
      </c>
    </row>
    <row r="3833" spans="1:64" ht="15" hidden="1" customHeight="1" x14ac:dyDescent="0.2">
      <c r="A3833" s="387" t="s">
        <v>5911</v>
      </c>
      <c r="B3833" s="304" t="s">
        <v>5965</v>
      </c>
      <c r="C3833" s="304">
        <v>100295</v>
      </c>
      <c r="D3833" s="349" t="s">
        <v>5438</v>
      </c>
      <c r="E3833" s="304">
        <v>23173</v>
      </c>
      <c r="F3833" s="304"/>
      <c r="G3833" s="324">
        <v>34.002000000000002</v>
      </c>
      <c r="H3833" s="324">
        <v>-117.81399999999999</v>
      </c>
      <c r="I3833" s="324" t="s">
        <v>4990</v>
      </c>
      <c r="J3833" s="368">
        <f t="shared" si="919"/>
        <v>402.25491873481093</v>
      </c>
      <c r="K3833" s="331">
        <f t="shared" si="920"/>
        <v>0.36913412196652856</v>
      </c>
      <c r="L3833" s="304" t="str">
        <f t="shared" si="907"/>
        <v>C</v>
      </c>
      <c r="M3833" s="388" t="s">
        <v>6088</v>
      </c>
      <c r="N3833" s="304"/>
      <c r="O3833" s="304"/>
      <c r="P3833" s="304"/>
      <c r="Q3833" s="309"/>
      <c r="R3833" s="309"/>
      <c r="S3833" s="304"/>
      <c r="T3833" s="304"/>
      <c r="U3833" s="304"/>
      <c r="V3833" s="304"/>
      <c r="W3833" s="48" t="s">
        <v>4991</v>
      </c>
      <c r="X3833" s="304">
        <v>-999</v>
      </c>
      <c r="Y3833" s="366" t="str">
        <f t="shared" si="908"/>
        <v>-</v>
      </c>
      <c r="Z3833" s="304"/>
      <c r="AA3833" s="304"/>
      <c r="AB3833" s="304"/>
      <c r="AC3833" s="304"/>
      <c r="AD3833" s="366"/>
      <c r="AE3833" s="304"/>
      <c r="AF3833" s="331"/>
      <c r="AG3833" s="304"/>
      <c r="AH3833" s="410">
        <v>3.9028899999999998E-2</v>
      </c>
      <c r="AI3833" s="309">
        <v>0</v>
      </c>
      <c r="AJ3833" s="410">
        <v>445</v>
      </c>
      <c r="AK3833" s="304">
        <f t="shared" si="906"/>
        <v>425</v>
      </c>
      <c r="AL3833" s="363">
        <v>0.43</v>
      </c>
      <c r="AM3833" s="389">
        <f t="shared" si="909"/>
        <v>390</v>
      </c>
      <c r="AN3833" s="304">
        <v>0.33</v>
      </c>
      <c r="AO3833" s="304"/>
      <c r="AP3833" s="304" t="s">
        <v>1903</v>
      </c>
      <c r="AQ3833" s="304"/>
      <c r="AR3833" s="304">
        <v>390</v>
      </c>
      <c r="AS3833" s="304"/>
      <c r="AT3833" s="312"/>
      <c r="AU3833" s="304"/>
      <c r="AV3833" s="304"/>
      <c r="AW3833" s="304"/>
      <c r="AX3833" s="304">
        <v>740</v>
      </c>
      <c r="AY3833" s="304">
        <v>-999</v>
      </c>
      <c r="AZ3833" s="304">
        <v>1840</v>
      </c>
      <c r="BA3833" s="304">
        <v>320</v>
      </c>
      <c r="BB3833" s="304">
        <v>-999</v>
      </c>
      <c r="BC3833" s="304">
        <v>1280</v>
      </c>
      <c r="BD3833" s="304"/>
      <c r="BE3833" s="304"/>
      <c r="BF3833" s="304"/>
      <c r="BG3833" s="304"/>
      <c r="BH3833" s="304"/>
      <c r="BI3833" s="304"/>
      <c r="BJ3833" s="304">
        <v>3</v>
      </c>
      <c r="BK3833" s="304" t="s">
        <v>4954</v>
      </c>
      <c r="BL3833" s="304">
        <v>3</v>
      </c>
    </row>
    <row r="3834" spans="1:64" ht="15" hidden="1" customHeight="1" x14ac:dyDescent="0.2">
      <c r="A3834" s="387" t="s">
        <v>5911</v>
      </c>
      <c r="B3834" s="304" t="s">
        <v>5965</v>
      </c>
      <c r="C3834" s="304">
        <v>100296</v>
      </c>
      <c r="D3834" s="349" t="s">
        <v>5439</v>
      </c>
      <c r="E3834" s="304" t="s">
        <v>5440</v>
      </c>
      <c r="F3834" s="304"/>
      <c r="G3834" s="324">
        <v>32.783999999999999</v>
      </c>
      <c r="H3834" s="324">
        <v>-117.13805000000001</v>
      </c>
      <c r="I3834" s="324" t="s">
        <v>4990</v>
      </c>
      <c r="J3834" s="368">
        <f>P3834</f>
        <v>439</v>
      </c>
      <c r="K3834" s="331">
        <v>0.1</v>
      </c>
      <c r="L3834" s="304" t="str">
        <f t="shared" si="907"/>
        <v>C</v>
      </c>
      <c r="M3834" s="388">
        <v>0</v>
      </c>
      <c r="N3834" s="304"/>
      <c r="O3834" s="304" t="s">
        <v>4992</v>
      </c>
      <c r="P3834" s="304">
        <v>439</v>
      </c>
      <c r="Q3834" s="309"/>
      <c r="R3834" s="309" t="s">
        <v>4993</v>
      </c>
      <c r="S3834" s="304"/>
      <c r="T3834" s="304"/>
      <c r="U3834" s="304"/>
      <c r="V3834" s="304"/>
      <c r="W3834" s="48" t="s">
        <v>4991</v>
      </c>
      <c r="X3834" s="304">
        <v>-999</v>
      </c>
      <c r="Y3834" s="366" t="str">
        <f t="shared" si="908"/>
        <v>-</v>
      </c>
      <c r="Z3834" s="304"/>
      <c r="AA3834" s="304"/>
      <c r="AB3834" s="304"/>
      <c r="AC3834" s="304"/>
      <c r="AD3834" s="366"/>
      <c r="AE3834" s="304"/>
      <c r="AF3834" s="331"/>
      <c r="AG3834" s="304"/>
      <c r="AH3834" s="410">
        <v>4.3041900000000001E-2</v>
      </c>
      <c r="AI3834" s="324"/>
      <c r="AJ3834" s="410">
        <v>462</v>
      </c>
      <c r="AK3834" s="304">
        <f t="shared" si="906"/>
        <v>425</v>
      </c>
      <c r="AL3834" s="304"/>
      <c r="AM3834" s="389">
        <f t="shared" si="909"/>
        <v>387</v>
      </c>
      <c r="AN3834" s="363">
        <v>0.25</v>
      </c>
      <c r="AO3834" s="304"/>
      <c r="AP3834" s="304" t="s">
        <v>1600</v>
      </c>
      <c r="AQ3834" s="304"/>
      <c r="AR3834" s="304">
        <v>387</v>
      </c>
      <c r="AS3834" s="304"/>
      <c r="AT3834" s="304"/>
      <c r="AU3834" s="304"/>
      <c r="AV3834" s="304"/>
      <c r="AW3834" s="304"/>
      <c r="AX3834" s="304">
        <v>60</v>
      </c>
      <c r="AY3834" s="304">
        <v>-999</v>
      </c>
      <c r="AZ3834" s="304">
        <v>240</v>
      </c>
      <c r="BA3834" s="304">
        <v>-999</v>
      </c>
      <c r="BB3834" s="304">
        <v>-999</v>
      </c>
      <c r="BC3834" s="304">
        <v>-999</v>
      </c>
      <c r="BD3834" s="304"/>
      <c r="BE3834" s="304"/>
      <c r="BF3834" s="304"/>
      <c r="BG3834" s="304"/>
      <c r="BH3834" s="304"/>
      <c r="BI3834" s="304"/>
      <c r="BJ3834" s="304">
        <v>4</v>
      </c>
      <c r="BK3834" s="304" t="s">
        <v>4954</v>
      </c>
      <c r="BL3834" s="304">
        <v>4</v>
      </c>
    </row>
    <row r="3835" spans="1:64" ht="15" hidden="1" customHeight="1" x14ac:dyDescent="0.2">
      <c r="A3835" s="387" t="s">
        <v>5911</v>
      </c>
      <c r="B3835" s="304" t="s">
        <v>5965</v>
      </c>
      <c r="C3835" s="304">
        <v>100297</v>
      </c>
      <c r="D3835" s="349" t="s">
        <v>5441</v>
      </c>
      <c r="E3835" s="304">
        <v>23842</v>
      </c>
      <c r="F3835" s="304"/>
      <c r="G3835" s="324">
        <v>34</v>
      </c>
      <c r="H3835" s="324">
        <v>-117.934</v>
      </c>
      <c r="I3835" s="324" t="s">
        <v>4990</v>
      </c>
      <c r="J3835" s="368">
        <f t="shared" ref="J3835:J3844" si="921">EXP(0.64*LN(AM3835)+0.36*LN(AK3835))</f>
        <v>320.52858516844788</v>
      </c>
      <c r="K3835" s="331">
        <f t="shared" ref="K3835:K3844" si="922">SQRT(0.64*AN3835^2+0.36*AL3835^2)</f>
        <v>0.32644141894067302</v>
      </c>
      <c r="L3835" s="304" t="str">
        <f t="shared" si="907"/>
        <v>D</v>
      </c>
      <c r="M3835" s="388" t="s">
        <v>6088</v>
      </c>
      <c r="N3835" s="304"/>
      <c r="O3835" s="304"/>
      <c r="P3835" s="304"/>
      <c r="Q3835" s="309"/>
      <c r="R3835" s="309"/>
      <c r="S3835" s="304"/>
      <c r="T3835" s="304"/>
      <c r="U3835" s="304"/>
      <c r="V3835" s="304"/>
      <c r="W3835" s="48" t="s">
        <v>4991</v>
      </c>
      <c r="X3835" s="304">
        <v>-999</v>
      </c>
      <c r="Y3835" s="366" t="str">
        <f t="shared" si="908"/>
        <v>-</v>
      </c>
      <c r="Z3835" s="304"/>
      <c r="AA3835" s="304"/>
      <c r="AB3835" s="304"/>
      <c r="AC3835" s="304"/>
      <c r="AD3835" s="366"/>
      <c r="AE3835" s="304"/>
      <c r="AF3835" s="331"/>
      <c r="AG3835" s="304"/>
      <c r="AH3835" s="410">
        <v>8.6482999999999994E-3</v>
      </c>
      <c r="AI3835" s="309">
        <v>4.9563800000000005E-2</v>
      </c>
      <c r="AJ3835" s="410">
        <v>288</v>
      </c>
      <c r="AK3835" s="304">
        <f t="shared" si="906"/>
        <v>270</v>
      </c>
      <c r="AL3835" s="363">
        <v>0.43</v>
      </c>
      <c r="AM3835" s="389">
        <f t="shared" si="909"/>
        <v>353</v>
      </c>
      <c r="AN3835" s="363">
        <v>0.25</v>
      </c>
      <c r="AO3835" s="304"/>
      <c r="AP3835" s="304" t="s">
        <v>4980</v>
      </c>
      <c r="AQ3835" s="304"/>
      <c r="AR3835" s="304">
        <v>349</v>
      </c>
      <c r="AS3835" s="304"/>
      <c r="AT3835" s="309">
        <v>353</v>
      </c>
      <c r="AU3835" s="304"/>
      <c r="AV3835" s="304"/>
      <c r="AW3835" s="304"/>
      <c r="AX3835" s="304">
        <v>220</v>
      </c>
      <c r="AY3835" s="304">
        <v>-999</v>
      </c>
      <c r="AZ3835" s="304">
        <v>2580</v>
      </c>
      <c r="BA3835" s="304">
        <v>320</v>
      </c>
      <c r="BB3835" s="304">
        <v>-999</v>
      </c>
      <c r="BC3835" s="304">
        <v>2560</v>
      </c>
      <c r="BD3835" s="304"/>
      <c r="BE3835" s="304"/>
      <c r="BF3835" s="304"/>
      <c r="BG3835" s="304"/>
      <c r="BH3835" s="304"/>
      <c r="BI3835" s="304"/>
      <c r="BJ3835" s="304">
        <v>3</v>
      </c>
      <c r="BK3835" s="304" t="s">
        <v>4954</v>
      </c>
      <c r="BL3835" s="304">
        <v>3</v>
      </c>
    </row>
    <row r="3836" spans="1:64" ht="15" hidden="1" customHeight="1" x14ac:dyDescent="0.2">
      <c r="A3836" s="387" t="s">
        <v>5911</v>
      </c>
      <c r="B3836" s="304" t="s">
        <v>5965</v>
      </c>
      <c r="C3836" s="304">
        <v>100298</v>
      </c>
      <c r="D3836" s="349" t="s">
        <v>5442</v>
      </c>
      <c r="E3836" s="304">
        <v>24010</v>
      </c>
      <c r="F3836" s="304"/>
      <c r="G3836" s="324">
        <v>34.207000000000001</v>
      </c>
      <c r="H3836" s="324">
        <v>-118.233</v>
      </c>
      <c r="I3836" s="324" t="s">
        <v>4990</v>
      </c>
      <c r="J3836" s="368">
        <f t="shared" si="921"/>
        <v>415.45241263941909</v>
      </c>
      <c r="K3836" s="331">
        <f t="shared" si="922"/>
        <v>0.32644141894067302</v>
      </c>
      <c r="L3836" s="304" t="str">
        <f t="shared" si="907"/>
        <v>C</v>
      </c>
      <c r="M3836" s="388" t="s">
        <v>6088</v>
      </c>
      <c r="N3836" s="304"/>
      <c r="O3836" s="304"/>
      <c r="P3836" s="304"/>
      <c r="Q3836" s="309"/>
      <c r="R3836" s="309"/>
      <c r="S3836" s="304"/>
      <c r="T3836" s="304"/>
      <c r="U3836" s="304"/>
      <c r="V3836" s="304"/>
      <c r="W3836" s="48" t="s">
        <v>4991</v>
      </c>
      <c r="X3836" s="304">
        <v>-999</v>
      </c>
      <c r="Y3836" s="366" t="str">
        <f t="shared" si="908"/>
        <v>-</v>
      </c>
      <c r="Z3836" s="304"/>
      <c r="AA3836" s="304"/>
      <c r="AB3836" s="304"/>
      <c r="AC3836" s="304"/>
      <c r="AD3836" s="366"/>
      <c r="AE3836" s="304"/>
      <c r="AF3836" s="331"/>
      <c r="AG3836" s="304"/>
      <c r="AH3836" s="410">
        <v>5.2480899999999997E-2</v>
      </c>
      <c r="AI3836" s="309">
        <v>0.19246200000000002</v>
      </c>
      <c r="AJ3836" s="410">
        <v>496</v>
      </c>
      <c r="AK3836" s="304">
        <f t="shared" si="906"/>
        <v>555</v>
      </c>
      <c r="AL3836" s="363">
        <v>0.43</v>
      </c>
      <c r="AM3836" s="389">
        <f t="shared" si="909"/>
        <v>353</v>
      </c>
      <c r="AN3836" s="363">
        <v>0.25</v>
      </c>
      <c r="AO3836" s="304"/>
      <c r="AP3836" s="304" t="s">
        <v>4980</v>
      </c>
      <c r="AQ3836" s="304"/>
      <c r="AR3836" s="304">
        <v>349</v>
      </c>
      <c r="AS3836" s="304"/>
      <c r="AT3836" s="309">
        <v>353</v>
      </c>
      <c r="AU3836" s="304"/>
      <c r="AV3836" s="304"/>
      <c r="AW3836" s="304"/>
      <c r="AX3836" s="304">
        <v>100</v>
      </c>
      <c r="AY3836" s="304">
        <v>-999</v>
      </c>
      <c r="AZ3836" s="304">
        <v>460</v>
      </c>
      <c r="BA3836" s="304">
        <v>100</v>
      </c>
      <c r="BB3836" s="304">
        <v>-999</v>
      </c>
      <c r="BC3836" s="304">
        <v>320</v>
      </c>
      <c r="BD3836" s="304"/>
      <c r="BE3836" s="304"/>
      <c r="BF3836" s="304"/>
      <c r="BG3836" s="304"/>
      <c r="BH3836" s="304"/>
      <c r="BI3836" s="304"/>
      <c r="BJ3836" s="304">
        <v>3</v>
      </c>
      <c r="BK3836" s="304" t="s">
        <v>4954</v>
      </c>
      <c r="BL3836" s="304">
        <v>3</v>
      </c>
    </row>
    <row r="3837" spans="1:64" ht="15" hidden="1" customHeight="1" x14ac:dyDescent="0.2">
      <c r="A3837" s="387" t="s">
        <v>5911</v>
      </c>
      <c r="B3837" s="304" t="s">
        <v>5965</v>
      </c>
      <c r="C3837" s="304">
        <v>100299</v>
      </c>
      <c r="D3837" s="349" t="s">
        <v>5443</v>
      </c>
      <c r="E3837" s="304">
        <v>24945</v>
      </c>
      <c r="F3837" s="304"/>
      <c r="G3837" s="324">
        <v>34.162999999999997</v>
      </c>
      <c r="H3837" s="324">
        <v>-118.255</v>
      </c>
      <c r="I3837" s="324" t="s">
        <v>4990</v>
      </c>
      <c r="J3837" s="368">
        <f t="shared" si="921"/>
        <v>377.39472561358309</v>
      </c>
      <c r="K3837" s="331">
        <f t="shared" si="922"/>
        <v>0.32644141894067302</v>
      </c>
      <c r="L3837" s="304" t="str">
        <f t="shared" si="907"/>
        <v>C</v>
      </c>
      <c r="M3837" s="388" t="s">
        <v>6088</v>
      </c>
      <c r="N3837" s="304"/>
      <c r="O3837" s="304"/>
      <c r="P3837" s="304"/>
      <c r="Q3837" s="309"/>
      <c r="R3837" s="309"/>
      <c r="S3837" s="304"/>
      <c r="T3837" s="304"/>
      <c r="U3837" s="304"/>
      <c r="V3837" s="304"/>
      <c r="W3837" s="48" t="s">
        <v>4991</v>
      </c>
      <c r="X3837" s="304">
        <v>-999</v>
      </c>
      <c r="Y3837" s="366" t="str">
        <f t="shared" si="908"/>
        <v>-</v>
      </c>
      <c r="Z3837" s="304"/>
      <c r="AA3837" s="304"/>
      <c r="AB3837" s="304"/>
      <c r="AC3837" s="304"/>
      <c r="AD3837" s="366"/>
      <c r="AE3837" s="304"/>
      <c r="AF3837" s="331"/>
      <c r="AG3837" s="304"/>
      <c r="AH3837" s="410">
        <v>4.7824999999999999E-2</v>
      </c>
      <c r="AI3837" s="309">
        <v>8.9933899999999997E-2</v>
      </c>
      <c r="AJ3837" s="410">
        <v>481</v>
      </c>
      <c r="AK3837" s="304">
        <f t="shared" ref="AK3837:AK3900" si="923">IF(AJ3837&lt;=180,180,IF(AND(AJ3837&gt;180,AJ3837&lt;240),210,IF(AND(AJ3837&gt;=240,AJ3837&lt;300),270,IF(AND(AJ3837&gt;=300,AJ3837&lt;360),270,IF(AND(AJ3837&gt;=360,AJ3837&lt;490),425,IF(AND(AJ3837&gt;=490,AJ3837&lt;620),555,IF(AND(AJ3837&gt;=620,AJ3837&lt;760),690,IF(AJ3837&gt;=760,760,"Error"))))))))</f>
        <v>425</v>
      </c>
      <c r="AL3837" s="363">
        <v>0.43</v>
      </c>
      <c r="AM3837" s="389">
        <f t="shared" si="909"/>
        <v>353</v>
      </c>
      <c r="AN3837" s="363">
        <v>0.25</v>
      </c>
      <c r="AO3837" s="304"/>
      <c r="AP3837" s="304" t="s">
        <v>6113</v>
      </c>
      <c r="AQ3837" s="304"/>
      <c r="AR3837" s="304">
        <v>280</v>
      </c>
      <c r="AS3837" s="304"/>
      <c r="AT3837" s="309">
        <v>353</v>
      </c>
      <c r="AU3837" s="304"/>
      <c r="AV3837" s="304"/>
      <c r="AW3837" s="304"/>
      <c r="AX3837" s="304">
        <v>60</v>
      </c>
      <c r="AY3837" s="304">
        <v>-999</v>
      </c>
      <c r="AZ3837" s="304">
        <v>580</v>
      </c>
      <c r="BA3837" s="304">
        <v>200</v>
      </c>
      <c r="BB3837" s="304">
        <v>-999</v>
      </c>
      <c r="BC3837" s="304">
        <v>520</v>
      </c>
      <c r="BD3837" s="304"/>
      <c r="BE3837" s="304"/>
      <c r="BF3837" s="304"/>
      <c r="BG3837" s="304"/>
      <c r="BH3837" s="304"/>
      <c r="BI3837" s="304"/>
      <c r="BJ3837" s="304">
        <v>3</v>
      </c>
      <c r="BK3837" s="304" t="s">
        <v>4954</v>
      </c>
      <c r="BL3837" s="304">
        <v>3</v>
      </c>
    </row>
    <row r="3838" spans="1:64" ht="15" hidden="1" customHeight="1" x14ac:dyDescent="0.2">
      <c r="A3838" s="387" t="s">
        <v>5911</v>
      </c>
      <c r="B3838" s="304" t="s">
        <v>5965</v>
      </c>
      <c r="C3838" s="304">
        <v>100300</v>
      </c>
      <c r="D3838" s="349" t="s">
        <v>5444</v>
      </c>
      <c r="E3838" s="304">
        <v>24946</v>
      </c>
      <c r="F3838" s="304"/>
      <c r="G3838" s="324">
        <v>34.173000000000002</v>
      </c>
      <c r="H3838" s="324">
        <v>-118.229</v>
      </c>
      <c r="I3838" s="324" t="s">
        <v>4990</v>
      </c>
      <c r="J3838" s="368">
        <f t="shared" si="921"/>
        <v>415.45241263941909</v>
      </c>
      <c r="K3838" s="331">
        <f t="shared" si="922"/>
        <v>0.32644141894067302</v>
      </c>
      <c r="L3838" s="304" t="str">
        <f t="shared" si="907"/>
        <v>C</v>
      </c>
      <c r="M3838" s="388" t="s">
        <v>6088</v>
      </c>
      <c r="N3838" s="304"/>
      <c r="O3838" s="304"/>
      <c r="P3838" s="304"/>
      <c r="Q3838" s="309"/>
      <c r="R3838" s="309"/>
      <c r="S3838" s="304"/>
      <c r="T3838" s="304"/>
      <c r="U3838" s="304"/>
      <c r="V3838" s="304"/>
      <c r="W3838" s="48" t="s">
        <v>4991</v>
      </c>
      <c r="X3838" s="304">
        <v>-999</v>
      </c>
      <c r="Y3838" s="366" t="str">
        <f t="shared" si="908"/>
        <v>-</v>
      </c>
      <c r="Z3838" s="304"/>
      <c r="AA3838" s="304"/>
      <c r="AB3838" s="304"/>
      <c r="AC3838" s="304"/>
      <c r="AD3838" s="366"/>
      <c r="AE3838" s="304"/>
      <c r="AF3838" s="331"/>
      <c r="AG3838" s="304"/>
      <c r="AH3838" s="410">
        <v>5.0813200000000003E-2</v>
      </c>
      <c r="AI3838" s="309">
        <v>3.8236400000000004E-2</v>
      </c>
      <c r="AJ3838" s="410">
        <v>492</v>
      </c>
      <c r="AK3838" s="304">
        <f t="shared" si="923"/>
        <v>555</v>
      </c>
      <c r="AL3838" s="363">
        <v>0.43</v>
      </c>
      <c r="AM3838" s="389">
        <f t="shared" si="909"/>
        <v>353</v>
      </c>
      <c r="AN3838" s="363">
        <v>0.25</v>
      </c>
      <c r="AO3838" s="304"/>
      <c r="AP3838" s="304" t="s">
        <v>4980</v>
      </c>
      <c r="AQ3838" s="304"/>
      <c r="AR3838" s="304">
        <v>349</v>
      </c>
      <c r="AS3838" s="304"/>
      <c r="AT3838" s="309">
        <v>353</v>
      </c>
      <c r="AU3838" s="304"/>
      <c r="AV3838" s="304"/>
      <c r="AW3838" s="304"/>
      <c r="AX3838" s="304">
        <v>60</v>
      </c>
      <c r="AY3838" s="304">
        <v>-999</v>
      </c>
      <c r="AZ3838" s="304">
        <v>280</v>
      </c>
      <c r="BA3838" s="304">
        <v>100</v>
      </c>
      <c r="BB3838" s="304">
        <v>-999</v>
      </c>
      <c r="BC3838" s="304">
        <v>320</v>
      </c>
      <c r="BD3838" s="304"/>
      <c r="BE3838" s="304"/>
      <c r="BF3838" s="304"/>
      <c r="BG3838" s="304"/>
      <c r="BH3838" s="304"/>
      <c r="BI3838" s="304"/>
      <c r="BJ3838" s="304">
        <v>3</v>
      </c>
      <c r="BK3838" s="304" t="s">
        <v>4954</v>
      </c>
      <c r="BL3838" s="304">
        <v>3</v>
      </c>
    </row>
    <row r="3839" spans="1:64" ht="15" hidden="1" customHeight="1" x14ac:dyDescent="0.2">
      <c r="A3839" s="387" t="s">
        <v>5911</v>
      </c>
      <c r="B3839" s="304" t="s">
        <v>5965</v>
      </c>
      <c r="C3839" s="304">
        <v>100301</v>
      </c>
      <c r="D3839" s="349" t="s">
        <v>5445</v>
      </c>
      <c r="E3839" s="304">
        <v>24015</v>
      </c>
      <c r="F3839" s="304"/>
      <c r="G3839" s="324">
        <v>34.195999999999998</v>
      </c>
      <c r="H3839" s="324">
        <v>-118.34099999999999</v>
      </c>
      <c r="I3839" s="324" t="s">
        <v>4990</v>
      </c>
      <c r="J3839" s="368">
        <f t="shared" si="921"/>
        <v>320.52858516844788</v>
      </c>
      <c r="K3839" s="331">
        <f t="shared" si="922"/>
        <v>0.32644141894067302</v>
      </c>
      <c r="L3839" s="304" t="str">
        <f t="shared" si="907"/>
        <v>D</v>
      </c>
      <c r="M3839" s="388" t="s">
        <v>6088</v>
      </c>
      <c r="N3839" s="304"/>
      <c r="O3839" s="304"/>
      <c r="P3839" s="304"/>
      <c r="Q3839" s="309"/>
      <c r="R3839" s="309"/>
      <c r="S3839" s="304"/>
      <c r="T3839" s="304"/>
      <c r="U3839" s="304"/>
      <c r="V3839" s="304"/>
      <c r="W3839" s="48" t="s">
        <v>4991</v>
      </c>
      <c r="X3839" s="304">
        <v>-999</v>
      </c>
      <c r="Y3839" s="366" t="str">
        <f t="shared" si="908"/>
        <v>-</v>
      </c>
      <c r="Z3839" s="304"/>
      <c r="AA3839" s="304"/>
      <c r="AB3839" s="304"/>
      <c r="AC3839" s="304"/>
      <c r="AD3839" s="366"/>
      <c r="AE3839" s="304"/>
      <c r="AF3839" s="331"/>
      <c r="AG3839" s="304"/>
      <c r="AH3839" s="410">
        <v>1.51156E-2</v>
      </c>
      <c r="AI3839" s="309">
        <v>4.4897400000000004E-2</v>
      </c>
      <c r="AJ3839" s="410">
        <v>338</v>
      </c>
      <c r="AK3839" s="304">
        <f t="shared" si="923"/>
        <v>270</v>
      </c>
      <c r="AL3839" s="363">
        <v>0.43</v>
      </c>
      <c r="AM3839" s="389">
        <f t="shared" si="909"/>
        <v>353</v>
      </c>
      <c r="AN3839" s="363">
        <v>0.25</v>
      </c>
      <c r="AO3839" s="304"/>
      <c r="AP3839" s="304" t="s">
        <v>6113</v>
      </c>
      <c r="AQ3839" s="304"/>
      <c r="AR3839" s="304">
        <v>280</v>
      </c>
      <c r="AS3839" s="304"/>
      <c r="AT3839" s="309">
        <v>353</v>
      </c>
      <c r="AU3839" s="304"/>
      <c r="AV3839" s="304"/>
      <c r="AW3839" s="304"/>
      <c r="AX3839" s="304">
        <v>960</v>
      </c>
      <c r="AY3839" s="304">
        <v>-999</v>
      </c>
      <c r="AZ3839" s="304">
        <v>1160</v>
      </c>
      <c r="BA3839" s="304">
        <v>340</v>
      </c>
      <c r="BB3839" s="304">
        <v>-999</v>
      </c>
      <c r="BC3839" s="304">
        <v>1160</v>
      </c>
      <c r="BD3839" s="304"/>
      <c r="BE3839" s="304"/>
      <c r="BF3839" s="304"/>
      <c r="BG3839" s="304"/>
      <c r="BH3839" s="304"/>
      <c r="BI3839" s="304"/>
      <c r="BJ3839" s="304">
        <v>3</v>
      </c>
      <c r="BK3839" s="304" t="s">
        <v>4954</v>
      </c>
      <c r="BL3839" s="304">
        <v>3</v>
      </c>
    </row>
    <row r="3840" spans="1:64" ht="15" hidden="1" customHeight="1" x14ac:dyDescent="0.2">
      <c r="A3840" s="387" t="s">
        <v>5911</v>
      </c>
      <c r="B3840" s="304" t="s">
        <v>5965</v>
      </c>
      <c r="C3840" s="304">
        <v>100302</v>
      </c>
      <c r="D3840" s="349" t="s">
        <v>5446</v>
      </c>
      <c r="E3840" s="304">
        <v>24051</v>
      </c>
      <c r="F3840" s="304"/>
      <c r="G3840" s="324">
        <v>34.25</v>
      </c>
      <c r="H3840" s="324">
        <v>-118.536</v>
      </c>
      <c r="I3840" s="324" t="s">
        <v>4990</v>
      </c>
      <c r="J3840" s="368">
        <f t="shared" si="921"/>
        <v>377.39472561358309</v>
      </c>
      <c r="K3840" s="331">
        <f t="shared" si="922"/>
        <v>0.32644141894067302</v>
      </c>
      <c r="L3840" s="304" t="str">
        <f t="shared" si="907"/>
        <v>C</v>
      </c>
      <c r="M3840" s="388" t="s">
        <v>6088</v>
      </c>
      <c r="N3840" s="304"/>
      <c r="O3840" s="304"/>
      <c r="P3840" s="304"/>
      <c r="Q3840" s="309"/>
      <c r="R3840" s="309"/>
      <c r="S3840" s="304"/>
      <c r="T3840" s="304"/>
      <c r="U3840" s="304"/>
      <c r="V3840" s="304"/>
      <c r="W3840" s="48" t="s">
        <v>4991</v>
      </c>
      <c r="X3840" s="304">
        <v>-999</v>
      </c>
      <c r="Y3840" s="366" t="str">
        <f t="shared" si="908"/>
        <v>-</v>
      </c>
      <c r="Z3840" s="304"/>
      <c r="AA3840" s="304"/>
      <c r="AB3840" s="304"/>
      <c r="AC3840" s="304"/>
      <c r="AD3840" s="366"/>
      <c r="AE3840" s="304"/>
      <c r="AF3840" s="331"/>
      <c r="AG3840" s="304"/>
      <c r="AH3840" s="410">
        <v>2.02717E-2</v>
      </c>
      <c r="AI3840" s="309">
        <v>6.2573799999999999E-2</v>
      </c>
      <c r="AJ3840" s="410">
        <v>369</v>
      </c>
      <c r="AK3840" s="304">
        <f t="shared" si="923"/>
        <v>425</v>
      </c>
      <c r="AL3840" s="363">
        <v>0.43</v>
      </c>
      <c r="AM3840" s="389">
        <f t="shared" si="909"/>
        <v>353</v>
      </c>
      <c r="AN3840" s="363">
        <v>0.25</v>
      </c>
      <c r="AO3840" s="304"/>
      <c r="AP3840" s="304" t="s">
        <v>6113</v>
      </c>
      <c r="AQ3840" s="304"/>
      <c r="AR3840" s="304">
        <v>280</v>
      </c>
      <c r="AS3840" s="304"/>
      <c r="AT3840" s="309">
        <v>353</v>
      </c>
      <c r="AU3840" s="304"/>
      <c r="AV3840" s="304"/>
      <c r="AW3840" s="304"/>
      <c r="AX3840" s="304">
        <v>940</v>
      </c>
      <c r="AY3840" s="304">
        <v>-999</v>
      </c>
      <c r="AZ3840" s="304">
        <v>4540</v>
      </c>
      <c r="BA3840" s="304">
        <v>340</v>
      </c>
      <c r="BB3840" s="304">
        <v>-999</v>
      </c>
      <c r="BC3840" s="304">
        <v>3200</v>
      </c>
      <c r="BD3840" s="304"/>
      <c r="BE3840" s="304"/>
      <c r="BF3840" s="304"/>
      <c r="BG3840" s="304"/>
      <c r="BH3840" s="304"/>
      <c r="BI3840" s="304"/>
      <c r="BJ3840" s="304">
        <v>3</v>
      </c>
      <c r="BK3840" s="304" t="s">
        <v>4954</v>
      </c>
      <c r="BL3840" s="304">
        <v>3</v>
      </c>
    </row>
    <row r="3841" spans="1:64" ht="15" hidden="1" customHeight="1" x14ac:dyDescent="0.2">
      <c r="A3841" s="387" t="s">
        <v>5911</v>
      </c>
      <c r="B3841" s="304" t="s">
        <v>5965</v>
      </c>
      <c r="C3841" s="304">
        <v>100303</v>
      </c>
      <c r="D3841" s="349" t="s">
        <v>5447</v>
      </c>
      <c r="E3841" s="304">
        <v>24859</v>
      </c>
      <c r="F3841" s="304"/>
      <c r="G3841" s="324">
        <v>34.18</v>
      </c>
      <c r="H3841" s="324">
        <v>-118.76</v>
      </c>
      <c r="I3841" s="324" t="s">
        <v>4990</v>
      </c>
      <c r="J3841" s="368">
        <f t="shared" si="921"/>
        <v>402.25491873481093</v>
      </c>
      <c r="K3841" s="331">
        <f t="shared" si="922"/>
        <v>0.36913412196652856</v>
      </c>
      <c r="L3841" s="304" t="str">
        <f t="shared" si="907"/>
        <v>C</v>
      </c>
      <c r="M3841" s="388" t="s">
        <v>6088</v>
      </c>
      <c r="N3841" s="304"/>
      <c r="O3841" s="304"/>
      <c r="P3841" s="304"/>
      <c r="Q3841" s="309"/>
      <c r="R3841" s="309"/>
      <c r="S3841" s="304"/>
      <c r="T3841" s="304"/>
      <c r="U3841" s="304"/>
      <c r="V3841" s="304"/>
      <c r="W3841" s="48" t="s">
        <v>4991</v>
      </c>
      <c r="X3841" s="304">
        <v>-999</v>
      </c>
      <c r="Y3841" s="366" t="str">
        <f t="shared" si="908"/>
        <v>-</v>
      </c>
      <c r="Z3841" s="304"/>
      <c r="AA3841" s="304"/>
      <c r="AB3841" s="304"/>
      <c r="AC3841" s="304"/>
      <c r="AD3841" s="366"/>
      <c r="AE3841" s="304"/>
      <c r="AF3841" s="331"/>
      <c r="AG3841" s="304"/>
      <c r="AH3841" s="410">
        <v>4.0680599999999997E-2</v>
      </c>
      <c r="AI3841" s="309">
        <v>0</v>
      </c>
      <c r="AJ3841" s="410">
        <v>452</v>
      </c>
      <c r="AK3841" s="304">
        <f t="shared" si="923"/>
        <v>425</v>
      </c>
      <c r="AL3841" s="363">
        <v>0.43</v>
      </c>
      <c r="AM3841" s="389">
        <f t="shared" si="909"/>
        <v>390</v>
      </c>
      <c r="AN3841" s="304">
        <v>0.33</v>
      </c>
      <c r="AO3841" s="304"/>
      <c r="AP3841" s="304" t="s">
        <v>1903</v>
      </c>
      <c r="AQ3841" s="304"/>
      <c r="AR3841" s="304">
        <v>390</v>
      </c>
      <c r="AS3841" s="304"/>
      <c r="AT3841" s="312"/>
      <c r="AU3841" s="304"/>
      <c r="AV3841" s="304"/>
      <c r="AW3841" s="304"/>
      <c r="AX3841" s="304">
        <v>1020</v>
      </c>
      <c r="AY3841" s="304">
        <v>-999</v>
      </c>
      <c r="AZ3841" s="304">
        <v>4220</v>
      </c>
      <c r="BA3841" s="304">
        <v>100</v>
      </c>
      <c r="BB3841" s="304">
        <v>-999</v>
      </c>
      <c r="BC3841" s="304">
        <v>2500</v>
      </c>
      <c r="BD3841" s="304"/>
      <c r="BE3841" s="304"/>
      <c r="BF3841" s="304"/>
      <c r="BG3841" s="304"/>
      <c r="BH3841" s="304"/>
      <c r="BI3841" s="304"/>
      <c r="BJ3841" s="304">
        <v>3</v>
      </c>
      <c r="BK3841" s="304" t="s">
        <v>4954</v>
      </c>
      <c r="BL3841" s="304">
        <v>3</v>
      </c>
    </row>
    <row r="3842" spans="1:64" ht="15" hidden="1" customHeight="1" x14ac:dyDescent="0.2">
      <c r="A3842" s="387" t="s">
        <v>5911</v>
      </c>
      <c r="B3842" s="304" t="s">
        <v>5965</v>
      </c>
      <c r="C3842" s="304">
        <v>100304</v>
      </c>
      <c r="D3842" s="349" t="s">
        <v>5448</v>
      </c>
      <c r="E3842" s="304">
        <v>24947</v>
      </c>
      <c r="F3842" s="304"/>
      <c r="G3842" s="324">
        <v>34.18</v>
      </c>
      <c r="H3842" s="324">
        <v>-118.336</v>
      </c>
      <c r="I3842" s="324" t="s">
        <v>4990</v>
      </c>
      <c r="J3842" s="368">
        <f t="shared" si="921"/>
        <v>320.52858516844788</v>
      </c>
      <c r="K3842" s="331">
        <f t="shared" si="922"/>
        <v>0.32644141894067302</v>
      </c>
      <c r="L3842" s="304" t="str">
        <f t="shared" si="907"/>
        <v>D</v>
      </c>
      <c r="M3842" s="388" t="s">
        <v>6088</v>
      </c>
      <c r="N3842" s="304"/>
      <c r="O3842" s="304"/>
      <c r="P3842" s="304"/>
      <c r="Q3842" s="309"/>
      <c r="R3842" s="309"/>
      <c r="S3842" s="304"/>
      <c r="T3842" s="304"/>
      <c r="U3842" s="304"/>
      <c r="V3842" s="304"/>
      <c r="W3842" s="48" t="s">
        <v>4991</v>
      </c>
      <c r="X3842" s="304">
        <v>-999</v>
      </c>
      <c r="Y3842" s="366" t="str">
        <f t="shared" si="908"/>
        <v>-</v>
      </c>
      <c r="Z3842" s="304"/>
      <c r="AA3842" s="304"/>
      <c r="AB3842" s="304"/>
      <c r="AC3842" s="304"/>
      <c r="AD3842" s="366"/>
      <c r="AE3842" s="304"/>
      <c r="AF3842" s="331"/>
      <c r="AG3842" s="304"/>
      <c r="AH3842" s="410">
        <v>1.03833E-2</v>
      </c>
      <c r="AI3842" s="309">
        <v>3.4226899999999998E-2</v>
      </c>
      <c r="AJ3842" s="410">
        <v>303</v>
      </c>
      <c r="AK3842" s="304">
        <f t="shared" si="923"/>
        <v>270</v>
      </c>
      <c r="AL3842" s="363">
        <v>0.43</v>
      </c>
      <c r="AM3842" s="389">
        <f t="shared" si="909"/>
        <v>353</v>
      </c>
      <c r="AN3842" s="363">
        <v>0.25</v>
      </c>
      <c r="AO3842" s="304"/>
      <c r="AP3842" s="304" t="s">
        <v>6113</v>
      </c>
      <c r="AQ3842" s="304"/>
      <c r="AR3842" s="304">
        <v>280</v>
      </c>
      <c r="AS3842" s="304"/>
      <c r="AT3842" s="309">
        <v>353</v>
      </c>
      <c r="AU3842" s="304"/>
      <c r="AV3842" s="304"/>
      <c r="AW3842" s="304"/>
      <c r="AX3842" s="304">
        <v>840</v>
      </c>
      <c r="AY3842" s="304">
        <v>-999</v>
      </c>
      <c r="AZ3842" s="304">
        <v>1040</v>
      </c>
      <c r="BA3842" s="304">
        <v>340</v>
      </c>
      <c r="BB3842" s="304">
        <v>-999</v>
      </c>
      <c r="BC3842" s="304">
        <v>1020</v>
      </c>
      <c r="BD3842" s="304"/>
      <c r="BE3842" s="304"/>
      <c r="BF3842" s="304"/>
      <c r="BG3842" s="304"/>
      <c r="BH3842" s="304"/>
      <c r="BI3842" s="304"/>
      <c r="BJ3842" s="304">
        <v>3</v>
      </c>
      <c r="BK3842" s="304" t="s">
        <v>4954</v>
      </c>
      <c r="BL3842" s="304">
        <v>3</v>
      </c>
    </row>
    <row r="3843" spans="1:64" ht="15" hidden="1" customHeight="1" x14ac:dyDescent="0.2">
      <c r="A3843" s="387" t="s">
        <v>5911</v>
      </c>
      <c r="B3843" s="304" t="s">
        <v>5965</v>
      </c>
      <c r="C3843" s="304">
        <v>100305</v>
      </c>
      <c r="D3843" s="349" t="s">
        <v>5449</v>
      </c>
      <c r="E3843" s="304">
        <v>24970</v>
      </c>
      <c r="F3843" s="304"/>
      <c r="G3843" s="324">
        <v>34.006999999999998</v>
      </c>
      <c r="H3843" s="324">
        <v>-118.43600000000001</v>
      </c>
      <c r="I3843" s="324" t="s">
        <v>4990</v>
      </c>
      <c r="J3843" s="368">
        <f t="shared" si="921"/>
        <v>400.27183522370677</v>
      </c>
      <c r="K3843" s="331">
        <f t="shared" si="922"/>
        <v>0.32644141894067302</v>
      </c>
      <c r="L3843" s="304" t="str">
        <f t="shared" si="907"/>
        <v>C</v>
      </c>
      <c r="M3843" s="388" t="s">
        <v>6088</v>
      </c>
      <c r="N3843" s="304"/>
      <c r="O3843" s="304"/>
      <c r="P3843" s="304"/>
      <c r="Q3843" s="309"/>
      <c r="R3843" s="309"/>
      <c r="S3843" s="304"/>
      <c r="T3843" s="304"/>
      <c r="U3843" s="304"/>
      <c r="V3843" s="304"/>
      <c r="W3843" s="48" t="s">
        <v>4991</v>
      </c>
      <c r="X3843" s="304">
        <v>-999</v>
      </c>
      <c r="Y3843" s="366" t="str">
        <f t="shared" si="908"/>
        <v>-</v>
      </c>
      <c r="Z3843" s="304"/>
      <c r="AA3843" s="304"/>
      <c r="AB3843" s="304"/>
      <c r="AC3843" s="304"/>
      <c r="AD3843" s="366"/>
      <c r="AE3843" s="304"/>
      <c r="AF3843" s="331"/>
      <c r="AG3843" s="304"/>
      <c r="AH3843" s="410">
        <v>1.9751299999999999E-2</v>
      </c>
      <c r="AI3843" s="309">
        <v>0</v>
      </c>
      <c r="AJ3843" s="410">
        <v>367</v>
      </c>
      <c r="AK3843" s="304">
        <f t="shared" si="923"/>
        <v>425</v>
      </c>
      <c r="AL3843" s="363">
        <v>0.43</v>
      </c>
      <c r="AM3843" s="389">
        <f t="shared" si="909"/>
        <v>387</v>
      </c>
      <c r="AN3843" s="363">
        <v>0.25</v>
      </c>
      <c r="AO3843" s="304"/>
      <c r="AP3843" s="304" t="s">
        <v>1600</v>
      </c>
      <c r="AQ3843" s="304"/>
      <c r="AR3843" s="304">
        <v>387</v>
      </c>
      <c r="AS3843" s="304"/>
      <c r="AT3843" s="312"/>
      <c r="AU3843" s="304"/>
      <c r="AV3843" s="304"/>
      <c r="AW3843" s="304"/>
      <c r="AX3843" s="304">
        <v>780</v>
      </c>
      <c r="AY3843" s="304">
        <v>-999</v>
      </c>
      <c r="AZ3843" s="304">
        <v>3380</v>
      </c>
      <c r="BA3843" s="304">
        <v>580</v>
      </c>
      <c r="BB3843" s="304">
        <v>-999</v>
      </c>
      <c r="BC3843" s="304">
        <v>5180</v>
      </c>
      <c r="BD3843" s="304"/>
      <c r="BE3843" s="304"/>
      <c r="BF3843" s="304"/>
      <c r="BG3843" s="304"/>
      <c r="BH3843" s="304"/>
      <c r="BI3843" s="304"/>
      <c r="BJ3843" s="304">
        <v>3</v>
      </c>
      <c r="BK3843" s="304" t="s">
        <v>4954</v>
      </c>
      <c r="BL3843" s="304">
        <v>3</v>
      </c>
    </row>
    <row r="3844" spans="1:64" ht="15" hidden="1" customHeight="1" x14ac:dyDescent="0.2">
      <c r="A3844" s="387" t="s">
        <v>5911</v>
      </c>
      <c r="B3844" s="304" t="s">
        <v>5965</v>
      </c>
      <c r="C3844" s="304">
        <v>100306</v>
      </c>
      <c r="D3844" s="349" t="s">
        <v>5450</v>
      </c>
      <c r="E3844" s="304">
        <v>24981</v>
      </c>
      <c r="F3844" s="304"/>
      <c r="G3844" s="324">
        <v>34.167999999999999</v>
      </c>
      <c r="H3844" s="324">
        <v>-118.379</v>
      </c>
      <c r="I3844" s="324" t="s">
        <v>4990</v>
      </c>
      <c r="J3844" s="368">
        <f t="shared" si="921"/>
        <v>320.52858516844788</v>
      </c>
      <c r="K3844" s="331">
        <f t="shared" si="922"/>
        <v>0.32644141894067302</v>
      </c>
      <c r="L3844" s="304" t="str">
        <f t="shared" ref="L3844:L3907" si="924">IF(J3844&lt;180,"E",IF(AND(J3844&gt;=180,J3844&lt;360),"D",IF(AND(J3844&gt;=360,J3844&lt;760),"C",IF(AND(J3844&gt;=760,J3844&lt;1500),"B",IF(J3844&gt;=1500,"A","-")))))</f>
        <v>D</v>
      </c>
      <c r="M3844" s="388" t="s">
        <v>6088</v>
      </c>
      <c r="N3844" s="304"/>
      <c r="O3844" s="304"/>
      <c r="P3844" s="304"/>
      <c r="Q3844" s="309"/>
      <c r="R3844" s="309"/>
      <c r="S3844" s="304"/>
      <c r="T3844" s="304"/>
      <c r="U3844" s="304"/>
      <c r="V3844" s="304"/>
      <c r="W3844" s="48" t="s">
        <v>4991</v>
      </c>
      <c r="X3844" s="304">
        <v>-999</v>
      </c>
      <c r="Y3844" s="366" t="str">
        <f t="shared" si="908"/>
        <v>-</v>
      </c>
      <c r="Z3844" s="304"/>
      <c r="AA3844" s="304"/>
      <c r="AB3844" s="304"/>
      <c r="AC3844" s="304"/>
      <c r="AD3844" s="366"/>
      <c r="AE3844" s="304"/>
      <c r="AF3844" s="331"/>
      <c r="AG3844" s="304"/>
      <c r="AH3844" s="410">
        <v>7.1198399999999997E-3</v>
      </c>
      <c r="AI3844" s="309">
        <v>2.39884E-2</v>
      </c>
      <c r="AJ3844" s="410">
        <v>273</v>
      </c>
      <c r="AK3844" s="304">
        <f t="shared" si="923"/>
        <v>270</v>
      </c>
      <c r="AL3844" s="363">
        <v>0.43</v>
      </c>
      <c r="AM3844" s="389">
        <f t="shared" si="909"/>
        <v>353</v>
      </c>
      <c r="AN3844" s="363">
        <v>0.25</v>
      </c>
      <c r="AO3844" s="304"/>
      <c r="AP3844" s="304" t="s">
        <v>6113</v>
      </c>
      <c r="AQ3844" s="304"/>
      <c r="AR3844" s="304">
        <v>280</v>
      </c>
      <c r="AS3844" s="304"/>
      <c r="AT3844" s="309">
        <v>353</v>
      </c>
      <c r="AU3844" s="304"/>
      <c r="AV3844" s="304"/>
      <c r="AW3844" s="304"/>
      <c r="AX3844" s="304">
        <v>960</v>
      </c>
      <c r="AY3844" s="304">
        <v>-999</v>
      </c>
      <c r="AZ3844" s="304">
        <v>2960</v>
      </c>
      <c r="BA3844" s="304">
        <v>320</v>
      </c>
      <c r="BB3844" s="304">
        <v>-999</v>
      </c>
      <c r="BC3844" s="304">
        <v>5080</v>
      </c>
      <c r="BD3844" s="304"/>
      <c r="BE3844" s="304"/>
      <c r="BF3844" s="304"/>
      <c r="BG3844" s="304"/>
      <c r="BH3844" s="304"/>
      <c r="BI3844" s="304"/>
      <c r="BJ3844" s="304">
        <v>3</v>
      </c>
      <c r="BK3844" s="304" t="s">
        <v>4954</v>
      </c>
      <c r="BL3844" s="304">
        <v>3</v>
      </c>
    </row>
    <row r="3845" spans="1:64" ht="15" hidden="1" customHeight="1" x14ac:dyDescent="0.2">
      <c r="A3845" s="387" t="s">
        <v>5911</v>
      </c>
      <c r="B3845" s="304" t="s">
        <v>5965</v>
      </c>
      <c r="C3845" s="304">
        <v>100307</v>
      </c>
      <c r="D3845" s="349" t="s">
        <v>5451</v>
      </c>
      <c r="E3845" s="304">
        <v>5444</v>
      </c>
      <c r="F3845" s="304"/>
      <c r="G3845" s="324">
        <v>33.634610000000002</v>
      </c>
      <c r="H3845" s="324">
        <v>-116.09533999999999</v>
      </c>
      <c r="I3845" s="324" t="s">
        <v>4990</v>
      </c>
      <c r="J3845" s="368">
        <f>EXP(0.44*LN('V032'!AM3845)+0.33*LN('V032'!Y3845)+0.25*LN('V032'!AJ3845))</f>
        <v>455.8181619033752</v>
      </c>
      <c r="K3845" s="331">
        <f>SQRT(0.44*AN3845^2+0.3*Z3845^2+0.25*AL3845^2)</f>
        <v>0.34889110048839023</v>
      </c>
      <c r="L3845" s="304" t="str">
        <f t="shared" si="924"/>
        <v>C</v>
      </c>
      <c r="M3845" s="388" t="s">
        <v>6095</v>
      </c>
      <c r="N3845" s="304"/>
      <c r="O3845" s="304"/>
      <c r="P3845" s="304"/>
      <c r="Q3845" s="309"/>
      <c r="R3845" s="309"/>
      <c r="S3845" s="304"/>
      <c r="T3845" s="304"/>
      <c r="U3845" s="304"/>
      <c r="V3845" s="304"/>
      <c r="W3845" s="48" t="s">
        <v>5943</v>
      </c>
      <c r="X3845" s="304" t="s">
        <v>232</v>
      </c>
      <c r="Y3845" s="366">
        <f t="shared" ref="Y3845:Y3908" si="925">IF(X3845="A",506.6,IF(X3845="B",424.8,IF(X3845="C",338.6,IF(X3845="D",274.5,IF(X3845="E",181.5,"-")))))</f>
        <v>506.6</v>
      </c>
      <c r="Z3845" s="304">
        <v>0.4</v>
      </c>
      <c r="AA3845" s="304"/>
      <c r="AB3845" s="304"/>
      <c r="AC3845" s="304"/>
      <c r="AD3845" s="366"/>
      <c r="AE3845" s="304"/>
      <c r="AF3845" s="331"/>
      <c r="AG3845" s="304"/>
      <c r="AH3845" s="410">
        <v>2.32458E-2</v>
      </c>
      <c r="AI3845" s="309">
        <v>7.33824E-2</v>
      </c>
      <c r="AJ3845" s="410">
        <v>381</v>
      </c>
      <c r="AK3845" s="304">
        <f t="shared" si="923"/>
        <v>425</v>
      </c>
      <c r="AL3845" s="363">
        <v>0.43</v>
      </c>
      <c r="AM3845" s="389">
        <f t="shared" si="909"/>
        <v>353</v>
      </c>
      <c r="AN3845" s="363">
        <v>0.25</v>
      </c>
      <c r="AO3845" s="304"/>
      <c r="AP3845" s="304" t="s">
        <v>4984</v>
      </c>
      <c r="AQ3845" s="304"/>
      <c r="AR3845" s="304">
        <v>209</v>
      </c>
      <c r="AS3845" s="304"/>
      <c r="AT3845" s="309">
        <v>353</v>
      </c>
      <c r="AU3845" s="304"/>
      <c r="AV3845" s="304"/>
      <c r="AW3845" s="304"/>
      <c r="AX3845" s="304">
        <v>1040</v>
      </c>
      <c r="AY3845" s="304">
        <v>-999</v>
      </c>
      <c r="AZ3845" s="304">
        <v>2640</v>
      </c>
      <c r="BA3845" s="304">
        <v>3080</v>
      </c>
      <c r="BB3845" s="304">
        <v>-999</v>
      </c>
      <c r="BC3845" s="304">
        <v>3340</v>
      </c>
      <c r="BD3845" s="304"/>
      <c r="BE3845" s="304"/>
      <c r="BF3845" s="304"/>
      <c r="BG3845" s="304"/>
      <c r="BH3845" s="304"/>
      <c r="BI3845" s="304"/>
      <c r="BJ3845" s="304">
        <v>3</v>
      </c>
      <c r="BK3845" s="304" t="s">
        <v>4954</v>
      </c>
      <c r="BL3845" s="304">
        <v>3</v>
      </c>
    </row>
    <row r="3846" spans="1:64" ht="15" hidden="1" customHeight="1" x14ac:dyDescent="0.2">
      <c r="A3846" s="387" t="s">
        <v>5911</v>
      </c>
      <c r="B3846" s="304" t="s">
        <v>5965</v>
      </c>
      <c r="C3846" s="304">
        <v>100308</v>
      </c>
      <c r="D3846" s="349" t="s">
        <v>5452</v>
      </c>
      <c r="E3846" s="304" t="s">
        <v>5453</v>
      </c>
      <c r="F3846" s="304"/>
      <c r="G3846" s="324">
        <v>34.780349999999999</v>
      </c>
      <c r="H3846" s="324">
        <v>-116.55798</v>
      </c>
      <c r="I3846" s="324" t="s">
        <v>4990</v>
      </c>
      <c r="J3846" s="368">
        <f>P3846</f>
        <v>419</v>
      </c>
      <c r="K3846" s="331">
        <v>0.1</v>
      </c>
      <c r="L3846" s="304" t="str">
        <f t="shared" si="924"/>
        <v>C</v>
      </c>
      <c r="M3846" s="388">
        <v>0</v>
      </c>
      <c r="N3846" s="304"/>
      <c r="O3846" s="304" t="s">
        <v>4992</v>
      </c>
      <c r="P3846" s="304">
        <v>419</v>
      </c>
      <c r="Q3846" s="309"/>
      <c r="R3846" s="309" t="s">
        <v>4993</v>
      </c>
      <c r="S3846" s="304"/>
      <c r="T3846" s="304"/>
      <c r="U3846" s="304"/>
      <c r="V3846" s="304"/>
      <c r="W3846" s="48" t="s">
        <v>4991</v>
      </c>
      <c r="X3846" s="304">
        <v>-999</v>
      </c>
      <c r="Y3846" s="366" t="str">
        <f t="shared" si="925"/>
        <v>-</v>
      </c>
      <c r="Z3846" s="304"/>
      <c r="AA3846" s="304"/>
      <c r="AB3846" s="304"/>
      <c r="AC3846" s="304"/>
      <c r="AD3846" s="366"/>
      <c r="AE3846" s="304"/>
      <c r="AF3846" s="331"/>
      <c r="AG3846" s="304"/>
      <c r="AH3846" s="410">
        <v>4.2170899999999997E-2</v>
      </c>
      <c r="AI3846" s="324"/>
      <c r="AJ3846" s="410">
        <v>458</v>
      </c>
      <c r="AK3846" s="304">
        <f t="shared" si="923"/>
        <v>425</v>
      </c>
      <c r="AL3846" s="304"/>
      <c r="AM3846" s="389">
        <f t="shared" si="909"/>
        <v>12.3292</v>
      </c>
      <c r="AN3846" s="363">
        <v>0.25</v>
      </c>
      <c r="AO3846" s="304"/>
      <c r="AP3846" s="304" t="s">
        <v>4979</v>
      </c>
      <c r="AQ3846" s="304"/>
      <c r="AR3846" s="304">
        <v>354</v>
      </c>
      <c r="AS3846" s="304"/>
      <c r="AT3846" s="304">
        <v>12.3292</v>
      </c>
      <c r="AU3846" s="304"/>
      <c r="AV3846" s="304"/>
      <c r="AW3846" s="304"/>
      <c r="AX3846" s="304">
        <v>60</v>
      </c>
      <c r="AY3846" s="304">
        <v>-999</v>
      </c>
      <c r="AZ3846" s="304">
        <v>340</v>
      </c>
      <c r="BA3846" s="304">
        <v>-999</v>
      </c>
      <c r="BB3846" s="304">
        <v>-999</v>
      </c>
      <c r="BC3846" s="304">
        <v>-999</v>
      </c>
      <c r="BD3846" s="304"/>
      <c r="BE3846" s="304"/>
      <c r="BF3846" s="304"/>
      <c r="BG3846" s="304"/>
      <c r="BH3846" s="304"/>
      <c r="BI3846" s="304"/>
      <c r="BJ3846" s="304">
        <v>4</v>
      </c>
      <c r="BK3846" s="304" t="s">
        <v>4954</v>
      </c>
      <c r="BL3846" s="304">
        <v>4</v>
      </c>
    </row>
    <row r="3847" spans="1:64" ht="15" hidden="1" customHeight="1" x14ac:dyDescent="0.2">
      <c r="A3847" s="387" t="s">
        <v>5911</v>
      </c>
      <c r="B3847" s="304" t="s">
        <v>5965</v>
      </c>
      <c r="C3847" s="304">
        <v>100309</v>
      </c>
      <c r="D3847" s="349" t="s">
        <v>2350</v>
      </c>
      <c r="E3847" s="304">
        <v>24801</v>
      </c>
      <c r="F3847" s="304"/>
      <c r="G3847" s="324">
        <v>34.146000000000001</v>
      </c>
      <c r="H3847" s="324">
        <v>-118.413</v>
      </c>
      <c r="I3847" s="324" t="s">
        <v>4990</v>
      </c>
      <c r="J3847" s="368">
        <f t="shared" ref="J3847:J3848" si="926">EXP(0.64*LN(AM3847)+0.36*LN(AK3847))</f>
        <v>377.39472561358309</v>
      </c>
      <c r="K3847" s="331">
        <f t="shared" ref="K3847:K3848" si="927">SQRT(0.64*AN3847^2+0.36*AL3847^2)</f>
        <v>0.32644141894067302</v>
      </c>
      <c r="L3847" s="304" t="str">
        <f t="shared" si="924"/>
        <v>C</v>
      </c>
      <c r="M3847" s="388" t="s">
        <v>6088</v>
      </c>
      <c r="N3847" s="304"/>
      <c r="O3847" s="304"/>
      <c r="P3847" s="304"/>
      <c r="Q3847" s="309"/>
      <c r="R3847" s="309"/>
      <c r="S3847" s="304"/>
      <c r="T3847" s="304"/>
      <c r="U3847" s="304"/>
      <c r="V3847" s="304"/>
      <c r="W3847" s="48" t="s">
        <v>4991</v>
      </c>
      <c r="X3847" s="304">
        <v>-999</v>
      </c>
      <c r="Y3847" s="366" t="str">
        <f t="shared" si="925"/>
        <v>-</v>
      </c>
      <c r="Z3847" s="304"/>
      <c r="AA3847" s="304"/>
      <c r="AB3847" s="304"/>
      <c r="AC3847" s="304"/>
      <c r="AD3847" s="366"/>
      <c r="AE3847" s="304"/>
      <c r="AF3847" s="331"/>
      <c r="AG3847" s="304"/>
      <c r="AH3847" s="410">
        <v>3.1058800000000001E-2</v>
      </c>
      <c r="AI3847" s="309">
        <v>7.9308600000000007E-2</v>
      </c>
      <c r="AJ3847" s="410">
        <v>413</v>
      </c>
      <c r="AK3847" s="304">
        <f t="shared" si="923"/>
        <v>425</v>
      </c>
      <c r="AL3847" s="363">
        <v>0.43</v>
      </c>
      <c r="AM3847" s="389">
        <f t="shared" si="909"/>
        <v>353</v>
      </c>
      <c r="AN3847" s="363">
        <v>0.25</v>
      </c>
      <c r="AO3847" s="304"/>
      <c r="AP3847" s="304" t="s">
        <v>6121</v>
      </c>
      <c r="AQ3847" s="304"/>
      <c r="AR3847" s="304">
        <v>280</v>
      </c>
      <c r="AS3847" s="304"/>
      <c r="AT3847" s="309">
        <v>353</v>
      </c>
      <c r="AU3847" s="304"/>
      <c r="AV3847" s="304"/>
      <c r="AW3847" s="304"/>
      <c r="AX3847" s="304">
        <v>860</v>
      </c>
      <c r="AY3847" s="304">
        <v>-999</v>
      </c>
      <c r="AZ3847" s="304">
        <v>2660</v>
      </c>
      <c r="BA3847" s="304">
        <v>320</v>
      </c>
      <c r="BB3847" s="304">
        <v>-999</v>
      </c>
      <c r="BC3847" s="304">
        <v>5060</v>
      </c>
      <c r="BD3847" s="304"/>
      <c r="BE3847" s="304"/>
      <c r="BF3847" s="304"/>
      <c r="BG3847" s="304"/>
      <c r="BH3847" s="304"/>
      <c r="BI3847" s="304"/>
      <c r="BJ3847" s="304">
        <v>3</v>
      </c>
      <c r="BK3847" s="304" t="s">
        <v>4954</v>
      </c>
      <c r="BL3847" s="304">
        <v>3</v>
      </c>
    </row>
    <row r="3848" spans="1:64" ht="15" hidden="1" customHeight="1" x14ac:dyDescent="0.2">
      <c r="A3848" s="387" t="s">
        <v>5911</v>
      </c>
      <c r="B3848" s="304" t="s">
        <v>5965</v>
      </c>
      <c r="C3848" s="304">
        <v>100310</v>
      </c>
      <c r="D3848" s="349" t="s">
        <v>5454</v>
      </c>
      <c r="E3848" s="304" t="s">
        <v>5455</v>
      </c>
      <c r="F3848" s="304"/>
      <c r="G3848" s="324">
        <v>34.565469999999998</v>
      </c>
      <c r="H3848" s="324">
        <v>-120.50136999999999</v>
      </c>
      <c r="I3848" s="324" t="s">
        <v>232</v>
      </c>
      <c r="J3848" s="368">
        <f t="shared" si="926"/>
        <v>495.8773158336939</v>
      </c>
      <c r="K3848" s="331">
        <f t="shared" si="927"/>
        <v>0.36913412196652856</v>
      </c>
      <c r="L3848" s="304" t="str">
        <f t="shared" si="924"/>
        <v>C</v>
      </c>
      <c r="M3848" s="388" t="s">
        <v>6088</v>
      </c>
      <c r="N3848" s="304"/>
      <c r="O3848" s="304"/>
      <c r="P3848" s="304"/>
      <c r="Q3848" s="309"/>
      <c r="R3848" s="309"/>
      <c r="S3848" s="304"/>
      <c r="T3848" s="304"/>
      <c r="U3848" s="304"/>
      <c r="V3848" s="304"/>
      <c r="W3848" s="48" t="s">
        <v>4612</v>
      </c>
      <c r="X3848" s="304">
        <v>-999</v>
      </c>
      <c r="Y3848" s="366" t="str">
        <f t="shared" si="925"/>
        <v>-</v>
      </c>
      <c r="Z3848" s="304"/>
      <c r="AA3848" s="304"/>
      <c r="AB3848" s="304"/>
      <c r="AC3848" s="304"/>
      <c r="AD3848" s="366"/>
      <c r="AE3848" s="304"/>
      <c r="AF3848" s="331"/>
      <c r="AG3848" s="304"/>
      <c r="AH3848" s="410">
        <v>0.154033</v>
      </c>
      <c r="AI3848" s="309">
        <v>0</v>
      </c>
      <c r="AJ3848" s="410">
        <v>760</v>
      </c>
      <c r="AK3848" s="304">
        <f t="shared" si="923"/>
        <v>760</v>
      </c>
      <c r="AL3848" s="363">
        <v>0.43</v>
      </c>
      <c r="AM3848" s="389">
        <f t="shared" si="909"/>
        <v>390</v>
      </c>
      <c r="AN3848" s="304">
        <v>0.33</v>
      </c>
      <c r="AO3848" s="304"/>
      <c r="AP3848" s="304" t="s">
        <v>1903</v>
      </c>
      <c r="AQ3848" s="304"/>
      <c r="AR3848" s="304">
        <v>390</v>
      </c>
      <c r="AS3848" s="304"/>
      <c r="AT3848" s="312"/>
      <c r="AU3848" s="304"/>
      <c r="AV3848" s="304"/>
      <c r="AW3848" s="304"/>
      <c r="AX3848" s="304">
        <v>1940</v>
      </c>
      <c r="AY3848" s="304">
        <v>-999</v>
      </c>
      <c r="AZ3848" s="304">
        <v>2940</v>
      </c>
      <c r="BA3848" s="304">
        <v>-999</v>
      </c>
      <c r="BB3848" s="304">
        <v>-999</v>
      </c>
      <c r="BC3848" s="304">
        <v>-999</v>
      </c>
      <c r="BD3848" s="304"/>
      <c r="BE3848" s="304"/>
      <c r="BF3848" s="304"/>
      <c r="BG3848" s="304"/>
      <c r="BH3848" s="304"/>
      <c r="BI3848" s="304"/>
      <c r="BJ3848" s="304">
        <v>4</v>
      </c>
      <c r="BK3848" s="304" t="s">
        <v>4954</v>
      </c>
      <c r="BL3848" s="304">
        <v>4</v>
      </c>
    </row>
    <row r="3849" spans="1:64" ht="15" hidden="1" customHeight="1" x14ac:dyDescent="0.2">
      <c r="A3849" s="387" t="s">
        <v>5911</v>
      </c>
      <c r="B3849" s="304" t="s">
        <v>5965</v>
      </c>
      <c r="C3849" s="304">
        <v>100311</v>
      </c>
      <c r="D3849" s="349" t="s">
        <v>5456</v>
      </c>
      <c r="E3849" s="304">
        <v>1798</v>
      </c>
      <c r="F3849" s="304"/>
      <c r="G3849" s="324">
        <v>37.375999999999998</v>
      </c>
      <c r="H3849" s="324">
        <v>-121.84367</v>
      </c>
      <c r="I3849" s="324" t="s">
        <v>4990</v>
      </c>
      <c r="J3849" s="368">
        <f>EXP(0.44*LN('V032'!AM3849)+0.33*LN('V032'!Y3849)+0.25*LN('V032'!AJ3849))</f>
        <v>453.31193275958606</v>
      </c>
      <c r="K3849" s="331">
        <f t="shared" ref="K3849:K3850" si="928">SQRT(0.44*AN3849^2+0.3*Z3849^2+0.25*AL3849^2)</f>
        <v>0.34889110048839023</v>
      </c>
      <c r="L3849" s="304" t="str">
        <f t="shared" si="924"/>
        <v>C</v>
      </c>
      <c r="M3849" s="388" t="s">
        <v>6095</v>
      </c>
      <c r="N3849" s="304"/>
      <c r="O3849" s="304"/>
      <c r="P3849" s="304"/>
      <c r="Q3849" s="309"/>
      <c r="R3849" s="309"/>
      <c r="S3849" s="304"/>
      <c r="T3849" s="304"/>
      <c r="U3849" s="304"/>
      <c r="V3849" s="304"/>
      <c r="W3849" s="48" t="s">
        <v>5943</v>
      </c>
      <c r="X3849" s="304" t="s">
        <v>232</v>
      </c>
      <c r="Y3849" s="366">
        <f t="shared" si="925"/>
        <v>506.6</v>
      </c>
      <c r="Z3849" s="304">
        <v>0.4</v>
      </c>
      <c r="AA3849" s="304"/>
      <c r="AB3849" s="304"/>
      <c r="AC3849" s="304"/>
      <c r="AD3849" s="366"/>
      <c r="AE3849" s="304"/>
      <c r="AF3849" s="331"/>
      <c r="AG3849" s="304"/>
      <c r="AH3849" s="410">
        <v>1.2239E-2</v>
      </c>
      <c r="AI3849" s="309">
        <v>0</v>
      </c>
      <c r="AJ3849" s="410">
        <v>317</v>
      </c>
      <c r="AK3849" s="304">
        <f t="shared" si="923"/>
        <v>270</v>
      </c>
      <c r="AL3849" s="363">
        <v>0.43</v>
      </c>
      <c r="AM3849" s="389">
        <f t="shared" ref="AM3849:AM3912" si="929">IF(AT3849&lt;&gt;"",AT3849,IF(AND(AT3849="",AR3849=""),"",AR3849))</f>
        <v>387</v>
      </c>
      <c r="AN3849" s="363">
        <v>0.25</v>
      </c>
      <c r="AO3849" s="304"/>
      <c r="AP3849" s="304" t="s">
        <v>1600</v>
      </c>
      <c r="AQ3849" s="304"/>
      <c r="AR3849" s="304">
        <v>387</v>
      </c>
      <c r="AS3849" s="304"/>
      <c r="AT3849" s="312"/>
      <c r="AU3849" s="304"/>
      <c r="AV3849" s="304"/>
      <c r="AW3849" s="304"/>
      <c r="AX3849" s="304">
        <v>594</v>
      </c>
      <c r="AY3849" s="304">
        <v>1393.4</v>
      </c>
      <c r="AZ3849" s="304">
        <v>3344.2</v>
      </c>
      <c r="BA3849" s="304">
        <v>594</v>
      </c>
      <c r="BB3849" s="304">
        <v>1393.4</v>
      </c>
      <c r="BC3849" s="304">
        <v>3344.2</v>
      </c>
      <c r="BD3849" s="304"/>
      <c r="BE3849" s="304"/>
      <c r="BF3849" s="304"/>
      <c r="BG3849" s="304"/>
      <c r="BH3849" s="304"/>
      <c r="BI3849" s="304"/>
      <c r="BJ3849" s="304">
        <v>1</v>
      </c>
      <c r="BK3849" s="304">
        <v>1</v>
      </c>
      <c r="BL3849" s="304">
        <v>1</v>
      </c>
    </row>
    <row r="3850" spans="1:64" ht="15" hidden="1" customHeight="1" x14ac:dyDescent="0.2">
      <c r="A3850" s="387" t="s">
        <v>5911</v>
      </c>
      <c r="B3850" s="304" t="s">
        <v>5965</v>
      </c>
      <c r="C3850" s="304">
        <v>100312</v>
      </c>
      <c r="D3850" s="349" t="s">
        <v>5457</v>
      </c>
      <c r="E3850" s="304" t="s">
        <v>5458</v>
      </c>
      <c r="F3850" s="304"/>
      <c r="G3850" s="324">
        <v>37.85727</v>
      </c>
      <c r="H3850" s="324">
        <v>-122.42265999999999</v>
      </c>
      <c r="I3850" s="324" t="s">
        <v>214</v>
      </c>
      <c r="J3850" s="368">
        <f>EXP(0.44*LN('V032'!AM3850)+0.33*LN('V032'!Y3850)+0.25*LN('V032'!AJ3850))</f>
        <v>646.3926085943001</v>
      </c>
      <c r="K3850" s="331">
        <f t="shared" si="928"/>
        <v>0.40574006457336698</v>
      </c>
      <c r="L3850" s="304" t="str">
        <f t="shared" si="924"/>
        <v>C</v>
      </c>
      <c r="M3850" s="388" t="s">
        <v>6095</v>
      </c>
      <c r="N3850" s="304"/>
      <c r="O3850" s="304"/>
      <c r="P3850" s="304"/>
      <c r="Q3850" s="309"/>
      <c r="R3850" s="309"/>
      <c r="S3850" s="304"/>
      <c r="T3850" s="304"/>
      <c r="U3850" s="304"/>
      <c r="V3850" s="304"/>
      <c r="W3850" s="48" t="s">
        <v>1609</v>
      </c>
      <c r="X3850" s="304" t="s">
        <v>232</v>
      </c>
      <c r="Y3850" s="366">
        <f t="shared" si="925"/>
        <v>506.6</v>
      </c>
      <c r="Z3850" s="304">
        <v>0.4</v>
      </c>
      <c r="AA3850" s="304"/>
      <c r="AB3850" s="304"/>
      <c r="AC3850" s="304"/>
      <c r="AD3850" s="366"/>
      <c r="AE3850" s="304"/>
      <c r="AF3850" s="331"/>
      <c r="AG3850" s="304"/>
      <c r="AH3850" s="410">
        <v>2.2831400000000002E-2</v>
      </c>
      <c r="AI3850" s="309">
        <v>0</v>
      </c>
      <c r="AJ3850" s="410">
        <v>380</v>
      </c>
      <c r="AK3850" s="304">
        <f t="shared" si="923"/>
        <v>425</v>
      </c>
      <c r="AL3850" s="363">
        <v>0.43</v>
      </c>
      <c r="AM3850" s="389">
        <f t="shared" si="929"/>
        <v>782</v>
      </c>
      <c r="AN3850" s="304">
        <v>0.4</v>
      </c>
      <c r="AO3850" s="304"/>
      <c r="AP3850" s="304" t="s">
        <v>2964</v>
      </c>
      <c r="AQ3850" s="304"/>
      <c r="AR3850" s="304">
        <v>782</v>
      </c>
      <c r="AS3850" s="304"/>
      <c r="AT3850" s="312"/>
      <c r="AU3850" s="304"/>
      <c r="AV3850" s="304"/>
      <c r="AW3850" s="304"/>
      <c r="AX3850" s="304">
        <v>80.8</v>
      </c>
      <c r="AY3850" s="304">
        <v>279</v>
      </c>
      <c r="AZ3850" s="304">
        <v>881.1</v>
      </c>
      <c r="BA3850" s="304">
        <v>80.8</v>
      </c>
      <c r="BB3850" s="304">
        <v>279</v>
      </c>
      <c r="BC3850" s="304">
        <v>881.1</v>
      </c>
      <c r="BD3850" s="304"/>
      <c r="BE3850" s="304"/>
      <c r="BF3850" s="304"/>
      <c r="BG3850" s="304"/>
      <c r="BH3850" s="304"/>
      <c r="BI3850" s="304"/>
      <c r="BJ3850" s="304">
        <v>1</v>
      </c>
      <c r="BK3850" s="304">
        <v>1</v>
      </c>
      <c r="BL3850" s="304">
        <v>1</v>
      </c>
    </row>
    <row r="3851" spans="1:64" ht="15" hidden="1" customHeight="1" x14ac:dyDescent="0.2">
      <c r="A3851" s="387" t="s">
        <v>5911</v>
      </c>
      <c r="B3851" s="304" t="s">
        <v>5965</v>
      </c>
      <c r="C3851" s="304">
        <v>100313</v>
      </c>
      <c r="D3851" s="349" t="s">
        <v>5459</v>
      </c>
      <c r="E3851" s="304">
        <v>57203</v>
      </c>
      <c r="F3851" s="304"/>
      <c r="G3851" s="324">
        <v>37.034999999999997</v>
      </c>
      <c r="H3851" s="324">
        <v>-121.57</v>
      </c>
      <c r="I3851" s="324" t="s">
        <v>214</v>
      </c>
      <c r="J3851" s="368">
        <f t="shared" ref="J3851:J3854" si="930">EXP(0.64*LN(AM3851)+0.36*LN(AK3851))</f>
        <v>310.55173771596895</v>
      </c>
      <c r="K3851" s="331">
        <f t="shared" ref="K3851:K3854" si="931">SQRT(0.64*AN3851^2+0.36*AL3851^2)</f>
        <v>0.32644141894067302</v>
      </c>
      <c r="L3851" s="304" t="str">
        <f t="shared" si="924"/>
        <v>D</v>
      </c>
      <c r="M3851" s="388" t="s">
        <v>6088</v>
      </c>
      <c r="N3851" s="304"/>
      <c r="O3851" s="304"/>
      <c r="P3851" s="304"/>
      <c r="Q3851" s="309"/>
      <c r="R3851" s="309"/>
      <c r="S3851" s="304"/>
      <c r="T3851" s="304"/>
      <c r="U3851" s="304"/>
      <c r="V3851" s="304"/>
      <c r="W3851" s="48" t="s">
        <v>4661</v>
      </c>
      <c r="X3851" s="304">
        <v>-999</v>
      </c>
      <c r="Y3851" s="366" t="str">
        <f t="shared" si="925"/>
        <v>-</v>
      </c>
      <c r="Z3851" s="304"/>
      <c r="AA3851" s="304"/>
      <c r="AB3851" s="304"/>
      <c r="AC3851" s="304"/>
      <c r="AD3851" s="366"/>
      <c r="AE3851" s="304"/>
      <c r="AF3851" s="331"/>
      <c r="AG3851" s="304"/>
      <c r="AH3851" s="410">
        <v>3.0143700000000002E-3</v>
      </c>
      <c r="AI3851" s="309">
        <v>0</v>
      </c>
      <c r="AJ3851" s="410">
        <v>231</v>
      </c>
      <c r="AK3851" s="304">
        <f t="shared" si="923"/>
        <v>210</v>
      </c>
      <c r="AL3851" s="363">
        <v>0.43</v>
      </c>
      <c r="AM3851" s="389">
        <f t="shared" si="929"/>
        <v>387</v>
      </c>
      <c r="AN3851" s="363">
        <v>0.25</v>
      </c>
      <c r="AO3851" s="304"/>
      <c r="AP3851" s="304" t="s">
        <v>1600</v>
      </c>
      <c r="AQ3851" s="304"/>
      <c r="AR3851" s="304">
        <v>387</v>
      </c>
      <c r="AS3851" s="304"/>
      <c r="AT3851" s="312"/>
      <c r="AU3851" s="304"/>
      <c r="AV3851" s="304"/>
      <c r="AW3851" s="304"/>
      <c r="AX3851" s="304">
        <v>190.8</v>
      </c>
      <c r="AY3851" s="304">
        <v>242.2</v>
      </c>
      <c r="AZ3851" s="304">
        <v>822.1</v>
      </c>
      <c r="BA3851" s="304">
        <v>190.8</v>
      </c>
      <c r="BB3851" s="304">
        <v>242.2</v>
      </c>
      <c r="BC3851" s="304">
        <v>822.1</v>
      </c>
      <c r="BD3851" s="304"/>
      <c r="BE3851" s="304"/>
      <c r="BF3851" s="304"/>
      <c r="BG3851" s="304"/>
      <c r="BH3851" s="304"/>
      <c r="BI3851" s="304"/>
      <c r="BJ3851" s="304">
        <v>1</v>
      </c>
      <c r="BK3851" s="304">
        <v>1</v>
      </c>
      <c r="BL3851" s="304">
        <v>1</v>
      </c>
    </row>
    <row r="3852" spans="1:64" ht="15" hidden="1" customHeight="1" x14ac:dyDescent="0.2">
      <c r="A3852" s="387" t="s">
        <v>5911</v>
      </c>
      <c r="B3852" s="304" t="s">
        <v>5965</v>
      </c>
      <c r="C3852" s="304">
        <v>100314</v>
      </c>
      <c r="D3852" s="349" t="s">
        <v>5460</v>
      </c>
      <c r="E3852" s="304">
        <v>1829</v>
      </c>
      <c r="F3852" s="304"/>
      <c r="G3852" s="324">
        <v>38.29027</v>
      </c>
      <c r="H3852" s="324">
        <v>-122.46125000000001</v>
      </c>
      <c r="I3852" s="324" t="s">
        <v>4990</v>
      </c>
      <c r="J3852" s="368">
        <f t="shared" si="930"/>
        <v>339.95855352360843</v>
      </c>
      <c r="K3852" s="331">
        <f t="shared" si="931"/>
        <v>0.32644141894067302</v>
      </c>
      <c r="L3852" s="304" t="str">
        <f t="shared" si="924"/>
        <v>D</v>
      </c>
      <c r="M3852" s="388" t="s">
        <v>6088</v>
      </c>
      <c r="N3852" s="304"/>
      <c r="O3852" s="304"/>
      <c r="P3852" s="304"/>
      <c r="Q3852" s="309"/>
      <c r="R3852" s="309"/>
      <c r="S3852" s="304"/>
      <c r="T3852" s="304"/>
      <c r="U3852" s="304"/>
      <c r="V3852" s="304"/>
      <c r="W3852" s="48" t="s">
        <v>4991</v>
      </c>
      <c r="X3852" s="304">
        <v>-999</v>
      </c>
      <c r="Y3852" s="366" t="str">
        <f t="shared" si="925"/>
        <v>-</v>
      </c>
      <c r="Z3852" s="304"/>
      <c r="AA3852" s="304"/>
      <c r="AB3852" s="304"/>
      <c r="AC3852" s="304"/>
      <c r="AD3852" s="366"/>
      <c r="AE3852" s="304"/>
      <c r="AF3852" s="331"/>
      <c r="AG3852" s="304"/>
      <c r="AH3852" s="410">
        <v>6.0494299999999997E-3</v>
      </c>
      <c r="AI3852" s="309">
        <v>0</v>
      </c>
      <c r="AJ3852" s="410">
        <v>338</v>
      </c>
      <c r="AK3852" s="304">
        <f t="shared" si="923"/>
        <v>270</v>
      </c>
      <c r="AL3852" s="363">
        <v>0.43</v>
      </c>
      <c r="AM3852" s="389">
        <f t="shared" si="929"/>
        <v>387</v>
      </c>
      <c r="AN3852" s="363">
        <v>0.25</v>
      </c>
      <c r="AO3852" s="304"/>
      <c r="AP3852" s="304" t="s">
        <v>1600</v>
      </c>
      <c r="AQ3852" s="304"/>
      <c r="AR3852" s="304">
        <v>387</v>
      </c>
      <c r="AS3852" s="304"/>
      <c r="AT3852" s="312"/>
      <c r="AU3852" s="304"/>
      <c r="AV3852" s="304"/>
      <c r="AW3852" s="304"/>
      <c r="AX3852" s="304">
        <v>579.1</v>
      </c>
      <c r="AY3852" s="304">
        <v>1077.5</v>
      </c>
      <c r="AZ3852" s="304">
        <v>1077.5</v>
      </c>
      <c r="BA3852" s="304">
        <v>579.1</v>
      </c>
      <c r="BB3852" s="304">
        <v>1077.5</v>
      </c>
      <c r="BC3852" s="304">
        <v>1077.5</v>
      </c>
      <c r="BD3852" s="304"/>
      <c r="BE3852" s="304"/>
      <c r="BF3852" s="304"/>
      <c r="BG3852" s="304"/>
      <c r="BH3852" s="304"/>
      <c r="BI3852" s="304"/>
      <c r="BJ3852" s="304">
        <v>1</v>
      </c>
      <c r="BK3852" s="304">
        <v>1</v>
      </c>
      <c r="BL3852" s="304">
        <v>1</v>
      </c>
    </row>
    <row r="3853" spans="1:64" ht="15" hidden="1" customHeight="1" x14ac:dyDescent="0.2">
      <c r="A3853" s="387" t="s">
        <v>5911</v>
      </c>
      <c r="B3853" s="304" t="s">
        <v>5965</v>
      </c>
      <c r="C3853" s="304">
        <v>100315</v>
      </c>
      <c r="D3853" s="349" t="s">
        <v>5461</v>
      </c>
      <c r="E3853" s="304">
        <v>1835</v>
      </c>
      <c r="F3853" s="304"/>
      <c r="G3853" s="324">
        <v>38.442100000000003</v>
      </c>
      <c r="H3853" s="324">
        <v>-122.60680000000001</v>
      </c>
      <c r="I3853" s="324" t="s">
        <v>4990</v>
      </c>
      <c r="J3853" s="368">
        <f t="shared" si="930"/>
        <v>493.43268164089568</v>
      </c>
      <c r="K3853" s="331">
        <f t="shared" si="931"/>
        <v>0.32644141894067302</v>
      </c>
      <c r="L3853" s="304" t="str">
        <f t="shared" si="924"/>
        <v>C</v>
      </c>
      <c r="M3853" s="388" t="s">
        <v>6088</v>
      </c>
      <c r="N3853" s="304"/>
      <c r="O3853" s="304"/>
      <c r="P3853" s="304"/>
      <c r="Q3853" s="309"/>
      <c r="R3853" s="309"/>
      <c r="S3853" s="304"/>
      <c r="T3853" s="304"/>
      <c r="U3853" s="304"/>
      <c r="V3853" s="304"/>
      <c r="W3853" s="48" t="s">
        <v>4991</v>
      </c>
      <c r="X3853" s="304">
        <v>-999</v>
      </c>
      <c r="Y3853" s="366" t="str">
        <f t="shared" si="925"/>
        <v>-</v>
      </c>
      <c r="Z3853" s="304"/>
      <c r="AA3853" s="304"/>
      <c r="AB3853" s="304"/>
      <c r="AC3853" s="304"/>
      <c r="AD3853" s="366"/>
      <c r="AE3853" s="304"/>
      <c r="AF3853" s="331"/>
      <c r="AG3853" s="304"/>
      <c r="AH3853" s="410">
        <v>3.7297400000000001E-2</v>
      </c>
      <c r="AI3853" s="309">
        <v>0</v>
      </c>
      <c r="AJ3853" s="410">
        <v>760</v>
      </c>
      <c r="AK3853" s="304">
        <f t="shared" si="923"/>
        <v>760</v>
      </c>
      <c r="AL3853" s="363">
        <v>0.43</v>
      </c>
      <c r="AM3853" s="389">
        <f t="shared" si="929"/>
        <v>387</v>
      </c>
      <c r="AN3853" s="363">
        <v>0.25</v>
      </c>
      <c r="AO3853" s="304"/>
      <c r="AP3853" s="304" t="s">
        <v>1600</v>
      </c>
      <c r="AQ3853" s="304"/>
      <c r="AR3853" s="304">
        <v>387</v>
      </c>
      <c r="AS3853" s="304"/>
      <c r="AT3853" s="312"/>
      <c r="AU3853" s="304"/>
      <c r="AV3853" s="304"/>
      <c r="AW3853" s="304"/>
      <c r="AX3853" s="304">
        <v>595.5</v>
      </c>
      <c r="AY3853" s="304">
        <v>1418.9</v>
      </c>
      <c r="AZ3853" s="304">
        <v>2470.3000000000002</v>
      </c>
      <c r="BA3853" s="304">
        <v>595.5</v>
      </c>
      <c r="BB3853" s="304">
        <v>1418.9</v>
      </c>
      <c r="BC3853" s="304">
        <v>2470.3000000000002</v>
      </c>
      <c r="BD3853" s="304"/>
      <c r="BE3853" s="304"/>
      <c r="BF3853" s="304"/>
      <c r="BG3853" s="304"/>
      <c r="BH3853" s="304"/>
      <c r="BI3853" s="304"/>
      <c r="BJ3853" s="304">
        <v>1</v>
      </c>
      <c r="BK3853" s="304">
        <v>1</v>
      </c>
      <c r="BL3853" s="304">
        <v>1</v>
      </c>
    </row>
    <row r="3854" spans="1:64" ht="15" hidden="1" customHeight="1" x14ac:dyDescent="0.2">
      <c r="A3854" s="387" t="s">
        <v>5911</v>
      </c>
      <c r="B3854" s="304" t="s">
        <v>5965</v>
      </c>
      <c r="C3854" s="304">
        <v>100316</v>
      </c>
      <c r="D3854" s="349" t="s">
        <v>5462</v>
      </c>
      <c r="E3854" s="304">
        <v>1848</v>
      </c>
      <c r="F3854" s="304"/>
      <c r="G3854" s="324">
        <v>38.367429999999999</v>
      </c>
      <c r="H3854" s="324">
        <v>-122.52403</v>
      </c>
      <c r="I3854" s="324" t="s">
        <v>4990</v>
      </c>
      <c r="J3854" s="368">
        <f t="shared" si="930"/>
        <v>488.73424186791516</v>
      </c>
      <c r="K3854" s="331">
        <f t="shared" si="931"/>
        <v>0.36913412196652856</v>
      </c>
      <c r="L3854" s="304" t="str">
        <f t="shared" si="924"/>
        <v>C</v>
      </c>
      <c r="M3854" s="388" t="s">
        <v>6088</v>
      </c>
      <c r="N3854" s="304"/>
      <c r="O3854" s="304"/>
      <c r="P3854" s="304"/>
      <c r="Q3854" s="309"/>
      <c r="R3854" s="309"/>
      <c r="S3854" s="304"/>
      <c r="T3854" s="304"/>
      <c r="U3854" s="304"/>
      <c r="V3854" s="304"/>
      <c r="W3854" s="48" t="s">
        <v>4991</v>
      </c>
      <c r="X3854" s="304">
        <v>-999</v>
      </c>
      <c r="Y3854" s="366" t="str">
        <f t="shared" si="925"/>
        <v>-</v>
      </c>
      <c r="Z3854" s="304"/>
      <c r="AA3854" s="304"/>
      <c r="AB3854" s="304"/>
      <c r="AC3854" s="304"/>
      <c r="AD3854" s="366"/>
      <c r="AE3854" s="304"/>
      <c r="AF3854" s="331"/>
      <c r="AG3854" s="304"/>
      <c r="AH3854" s="410">
        <v>1.7947399999999999E-2</v>
      </c>
      <c r="AI3854" s="309">
        <v>0</v>
      </c>
      <c r="AJ3854" s="410">
        <v>619</v>
      </c>
      <c r="AK3854" s="304">
        <f t="shared" si="923"/>
        <v>555</v>
      </c>
      <c r="AL3854" s="363">
        <v>0.43</v>
      </c>
      <c r="AM3854" s="389">
        <f t="shared" si="929"/>
        <v>455</v>
      </c>
      <c r="AN3854" s="304">
        <v>0.33</v>
      </c>
      <c r="AO3854" s="304"/>
      <c r="AP3854" s="304" t="s">
        <v>2138</v>
      </c>
      <c r="AQ3854" s="304"/>
      <c r="AR3854" s="304">
        <v>455</v>
      </c>
      <c r="AS3854" s="304"/>
      <c r="AT3854" s="312"/>
      <c r="AU3854" s="304"/>
      <c r="AV3854" s="304"/>
      <c r="AW3854" s="304"/>
      <c r="AX3854" s="304">
        <v>595.1</v>
      </c>
      <c r="AY3854" s="304">
        <v>595.1</v>
      </c>
      <c r="AZ3854" s="304">
        <v>844.8</v>
      </c>
      <c r="BA3854" s="304">
        <v>595.1</v>
      </c>
      <c r="BB3854" s="304">
        <v>595.1</v>
      </c>
      <c r="BC3854" s="304">
        <v>844.8</v>
      </c>
      <c r="BD3854" s="304"/>
      <c r="BE3854" s="304"/>
      <c r="BF3854" s="304"/>
      <c r="BG3854" s="304"/>
      <c r="BH3854" s="304"/>
      <c r="BI3854" s="304"/>
      <c r="BJ3854" s="304">
        <v>1</v>
      </c>
      <c r="BK3854" s="304">
        <v>1</v>
      </c>
      <c r="BL3854" s="304">
        <v>1</v>
      </c>
    </row>
    <row r="3855" spans="1:64" ht="15" hidden="1" customHeight="1" x14ac:dyDescent="0.2">
      <c r="A3855" s="387" t="s">
        <v>5911</v>
      </c>
      <c r="B3855" s="304" t="s">
        <v>5965</v>
      </c>
      <c r="C3855" s="304">
        <v>100317</v>
      </c>
      <c r="D3855" s="349" t="s">
        <v>5463</v>
      </c>
      <c r="E3855" s="304" t="s">
        <v>5464</v>
      </c>
      <c r="F3855" s="304"/>
      <c r="G3855" s="324">
        <v>38.769269999999999</v>
      </c>
      <c r="H3855" s="324">
        <v>-123.01486</v>
      </c>
      <c r="I3855" s="324" t="s">
        <v>214</v>
      </c>
      <c r="J3855" s="368">
        <f>EXP(0.44*LN('V032'!AM3855)+0.33*LN('V032'!Y3855)+0.25*LN('V032'!AJ3855))</f>
        <v>768.69468922551039</v>
      </c>
      <c r="K3855" s="331">
        <f>SQRT(0.44*AN3855^2+0.3*Z3855^2+0.25*AL3855^2)</f>
        <v>0.40574006457336698</v>
      </c>
      <c r="L3855" s="304" t="str">
        <f t="shared" si="924"/>
        <v>B</v>
      </c>
      <c r="M3855" s="388" t="s">
        <v>6095</v>
      </c>
      <c r="N3855" s="304"/>
      <c r="O3855" s="304"/>
      <c r="P3855" s="304"/>
      <c r="Q3855" s="309"/>
      <c r="R3855" s="309"/>
      <c r="S3855" s="304"/>
      <c r="T3855" s="304"/>
      <c r="U3855" s="304"/>
      <c r="V3855" s="304"/>
      <c r="W3855" s="48" t="s">
        <v>1609</v>
      </c>
      <c r="X3855" s="304" t="s">
        <v>232</v>
      </c>
      <c r="Y3855" s="366">
        <f t="shared" si="925"/>
        <v>506.6</v>
      </c>
      <c r="Z3855" s="304">
        <v>0.4</v>
      </c>
      <c r="AA3855" s="304"/>
      <c r="AB3855" s="304"/>
      <c r="AC3855" s="304"/>
      <c r="AD3855" s="366"/>
      <c r="AE3855" s="304"/>
      <c r="AF3855" s="331"/>
      <c r="AG3855" s="304"/>
      <c r="AH3855" s="410">
        <v>5.1863600000000003E-2</v>
      </c>
      <c r="AI3855" s="309">
        <v>0</v>
      </c>
      <c r="AJ3855" s="410">
        <v>760</v>
      </c>
      <c r="AK3855" s="304">
        <f t="shared" si="923"/>
        <v>760</v>
      </c>
      <c r="AL3855" s="363">
        <v>0.43</v>
      </c>
      <c r="AM3855" s="389">
        <f t="shared" si="929"/>
        <v>782</v>
      </c>
      <c r="AN3855" s="304">
        <v>0.4</v>
      </c>
      <c r="AO3855" s="304"/>
      <c r="AP3855" s="304" t="s">
        <v>6123</v>
      </c>
      <c r="AQ3855" s="304"/>
      <c r="AR3855" s="304">
        <v>782</v>
      </c>
      <c r="AS3855" s="304"/>
      <c r="AT3855" s="312"/>
      <c r="AU3855" s="304"/>
      <c r="AV3855" s="304"/>
      <c r="AW3855" s="304"/>
      <c r="AX3855" s="304">
        <v>0</v>
      </c>
      <c r="AY3855" s="304">
        <v>272</v>
      </c>
      <c r="AZ3855" s="304">
        <v>867.6</v>
      </c>
      <c r="BA3855" s="304">
        <v>0</v>
      </c>
      <c r="BB3855" s="304">
        <v>272</v>
      </c>
      <c r="BC3855" s="304">
        <v>867.6</v>
      </c>
      <c r="BD3855" s="304"/>
      <c r="BE3855" s="304"/>
      <c r="BF3855" s="304"/>
      <c r="BG3855" s="304"/>
      <c r="BH3855" s="304"/>
      <c r="BI3855" s="304"/>
      <c r="BJ3855" s="304">
        <v>1</v>
      </c>
      <c r="BK3855" s="304">
        <v>1</v>
      </c>
      <c r="BL3855" s="304">
        <v>1</v>
      </c>
    </row>
    <row r="3856" spans="1:64" ht="15" hidden="1" customHeight="1" x14ac:dyDescent="0.2">
      <c r="A3856" s="387" t="s">
        <v>5911</v>
      </c>
      <c r="B3856" s="304" t="s">
        <v>5965</v>
      </c>
      <c r="C3856" s="304">
        <v>100318</v>
      </c>
      <c r="D3856" s="349" t="s">
        <v>5465</v>
      </c>
      <c r="E3856" s="304" t="s">
        <v>5466</v>
      </c>
      <c r="F3856" s="304"/>
      <c r="G3856" s="324">
        <v>38.439509999999999</v>
      </c>
      <c r="H3856" s="324">
        <v>-122.25272</v>
      </c>
      <c r="I3856" s="324" t="s">
        <v>214</v>
      </c>
      <c r="J3856" s="368">
        <f>EXP(0.64*LN(AM3856)+0.36*LN(AK3856))</f>
        <v>610.69575263851289</v>
      </c>
      <c r="K3856" s="331">
        <f>SQRT(0.64*AN3856^2+0.36*AL3856^2)</f>
        <v>0.41105230810688803</v>
      </c>
      <c r="L3856" s="304" t="str">
        <f t="shared" si="924"/>
        <v>C</v>
      </c>
      <c r="M3856" s="388" t="s">
        <v>6088</v>
      </c>
      <c r="N3856" s="304"/>
      <c r="O3856" s="304"/>
      <c r="P3856" s="304"/>
      <c r="Q3856" s="309"/>
      <c r="R3856" s="309"/>
      <c r="S3856" s="304"/>
      <c r="T3856" s="304"/>
      <c r="U3856" s="304"/>
      <c r="V3856" s="304"/>
      <c r="W3856" s="48" t="s">
        <v>4661</v>
      </c>
      <c r="X3856" s="304">
        <v>-999</v>
      </c>
      <c r="Y3856" s="366" t="str">
        <f t="shared" si="925"/>
        <v>-</v>
      </c>
      <c r="Z3856" s="304"/>
      <c r="AA3856" s="304"/>
      <c r="AB3856" s="304"/>
      <c r="AC3856" s="304"/>
      <c r="AD3856" s="366"/>
      <c r="AE3856" s="304"/>
      <c r="AF3856" s="331"/>
      <c r="AG3856" s="304"/>
      <c r="AH3856" s="410">
        <v>0.10213899999999999</v>
      </c>
      <c r="AI3856" s="309">
        <v>0</v>
      </c>
      <c r="AJ3856" s="410">
        <v>760</v>
      </c>
      <c r="AK3856" s="304">
        <f t="shared" si="923"/>
        <v>760</v>
      </c>
      <c r="AL3856" s="363">
        <v>0.43</v>
      </c>
      <c r="AM3856" s="389">
        <f t="shared" si="929"/>
        <v>540</v>
      </c>
      <c r="AN3856" s="304">
        <v>0.4</v>
      </c>
      <c r="AO3856" s="304"/>
      <c r="AP3856" s="304" t="s">
        <v>2428</v>
      </c>
      <c r="AQ3856" s="304"/>
      <c r="AR3856" s="304">
        <v>540</v>
      </c>
      <c r="AS3856" s="304"/>
      <c r="AT3856" s="312"/>
      <c r="AU3856" s="304"/>
      <c r="AV3856" s="304"/>
      <c r="AW3856" s="304"/>
      <c r="AX3856" s="304">
        <v>75.099999999999994</v>
      </c>
      <c r="AY3856" s="304">
        <v>300.3</v>
      </c>
      <c r="AZ3856" s="304">
        <v>878.3</v>
      </c>
      <c r="BA3856" s="304">
        <v>75.099999999999994</v>
      </c>
      <c r="BB3856" s="304">
        <v>300.3</v>
      </c>
      <c r="BC3856" s="304">
        <v>878.3</v>
      </c>
      <c r="BD3856" s="304"/>
      <c r="BE3856" s="304"/>
      <c r="BF3856" s="304"/>
      <c r="BG3856" s="304"/>
      <c r="BH3856" s="304"/>
      <c r="BI3856" s="304"/>
      <c r="BJ3856" s="304">
        <v>1</v>
      </c>
      <c r="BK3856" s="304">
        <v>1</v>
      </c>
      <c r="BL3856" s="304">
        <v>1</v>
      </c>
    </row>
    <row r="3857" spans="1:64" ht="15" hidden="1" customHeight="1" x14ac:dyDescent="0.2">
      <c r="A3857" s="387" t="s">
        <v>5911</v>
      </c>
      <c r="B3857" s="304" t="s">
        <v>5965</v>
      </c>
      <c r="C3857" s="304">
        <v>100319</v>
      </c>
      <c r="D3857" s="349" t="s">
        <v>5467</v>
      </c>
      <c r="E3857" s="304" t="s">
        <v>5468</v>
      </c>
      <c r="F3857" s="304"/>
      <c r="G3857" s="324">
        <v>38.260210000000001</v>
      </c>
      <c r="H3857" s="324">
        <v>-122.55179</v>
      </c>
      <c r="I3857" s="324" t="s">
        <v>214</v>
      </c>
      <c r="J3857" s="368">
        <f>EXP(0.44*LN('V032'!AM3857)+0.33*LN('V032'!Y3857)+0.25*LN('V032'!AJ3857))</f>
        <v>753.80603886156962</v>
      </c>
      <c r="K3857" s="331">
        <f>SQRT(0.44*AN3857^2+0.3*Z3857^2+0.25*AL3857^2)</f>
        <v>0.37701591478344787</v>
      </c>
      <c r="L3857" s="304" t="str">
        <f t="shared" si="924"/>
        <v>C</v>
      </c>
      <c r="M3857" s="388" t="s">
        <v>6095</v>
      </c>
      <c r="N3857" s="304"/>
      <c r="O3857" s="304"/>
      <c r="P3857" s="304"/>
      <c r="Q3857" s="309"/>
      <c r="R3857" s="309"/>
      <c r="S3857" s="304"/>
      <c r="T3857" s="304"/>
      <c r="U3857" s="304"/>
      <c r="V3857" s="304"/>
      <c r="W3857" s="48" t="s">
        <v>1609</v>
      </c>
      <c r="X3857" s="304" t="s">
        <v>232</v>
      </c>
      <c r="Y3857" s="366">
        <f t="shared" si="925"/>
        <v>506.6</v>
      </c>
      <c r="Z3857" s="304">
        <v>0.4</v>
      </c>
      <c r="AA3857" s="304"/>
      <c r="AB3857" s="304"/>
      <c r="AC3857" s="304"/>
      <c r="AD3857" s="366"/>
      <c r="AE3857" s="304"/>
      <c r="AF3857" s="331"/>
      <c r="AG3857" s="304"/>
      <c r="AH3857" s="410">
        <v>9.4540100000000002E-2</v>
      </c>
      <c r="AI3857" s="309">
        <v>0</v>
      </c>
      <c r="AJ3857" s="410">
        <v>760</v>
      </c>
      <c r="AK3857" s="304">
        <f t="shared" si="923"/>
        <v>760</v>
      </c>
      <c r="AL3857" s="363">
        <v>0.43</v>
      </c>
      <c r="AM3857" s="389">
        <f t="shared" si="929"/>
        <v>748</v>
      </c>
      <c r="AN3857" s="304">
        <v>0.33</v>
      </c>
      <c r="AO3857" s="304"/>
      <c r="AP3857" s="304" t="s">
        <v>6125</v>
      </c>
      <c r="AQ3857" s="304"/>
      <c r="AR3857" s="304">
        <v>748</v>
      </c>
      <c r="AS3857" s="304"/>
      <c r="AT3857" s="312"/>
      <c r="AU3857" s="304"/>
      <c r="AV3857" s="304"/>
      <c r="AW3857" s="304"/>
      <c r="AX3857" s="304">
        <v>389.7</v>
      </c>
      <c r="AY3857" s="304">
        <v>389.7</v>
      </c>
      <c r="AZ3857" s="304">
        <v>867.6</v>
      </c>
      <c r="BA3857" s="304">
        <v>389.7</v>
      </c>
      <c r="BB3857" s="304">
        <v>389.7</v>
      </c>
      <c r="BC3857" s="304">
        <v>867.6</v>
      </c>
      <c r="BD3857" s="304"/>
      <c r="BE3857" s="304"/>
      <c r="BF3857" s="304"/>
      <c r="BG3857" s="304"/>
      <c r="BH3857" s="304"/>
      <c r="BI3857" s="304"/>
      <c r="BJ3857" s="304">
        <v>1</v>
      </c>
      <c r="BK3857" s="304">
        <v>1</v>
      </c>
      <c r="BL3857" s="304">
        <v>1</v>
      </c>
    </row>
    <row r="3858" spans="1:64" ht="15" hidden="1" customHeight="1" x14ac:dyDescent="0.2">
      <c r="A3858" s="387" t="s">
        <v>5911</v>
      </c>
      <c r="B3858" s="304" t="s">
        <v>5965</v>
      </c>
      <c r="C3858" s="304">
        <v>100320</v>
      </c>
      <c r="D3858" s="349" t="s">
        <v>5469</v>
      </c>
      <c r="E3858" s="304" t="s">
        <v>5470</v>
      </c>
      <c r="F3858" s="304"/>
      <c r="G3858" s="324">
        <v>38.280430000000003</v>
      </c>
      <c r="H3858" s="324">
        <v>-122.21581999999999</v>
      </c>
      <c r="I3858" s="324" t="s">
        <v>214</v>
      </c>
      <c r="J3858" s="368">
        <f t="shared" ref="J3858:J3859" si="932">EXP(0.64*LN(AM3858)+0.36*LN(AK3858))</f>
        <v>752.29801492247032</v>
      </c>
      <c r="K3858" s="331">
        <f t="shared" ref="K3858:K3859" si="933">SQRT(0.64*AN3858^2+0.36*AL3858^2)</f>
        <v>0.36913412196652856</v>
      </c>
      <c r="L3858" s="304" t="str">
        <f t="shared" si="924"/>
        <v>C</v>
      </c>
      <c r="M3858" s="388" t="s">
        <v>6088</v>
      </c>
      <c r="N3858" s="304"/>
      <c r="O3858" s="304"/>
      <c r="P3858" s="304"/>
      <c r="Q3858" s="309"/>
      <c r="R3858" s="309"/>
      <c r="S3858" s="304"/>
      <c r="T3858" s="304"/>
      <c r="U3858" s="304"/>
      <c r="V3858" s="304"/>
      <c r="W3858" s="48" t="s">
        <v>4661</v>
      </c>
      <c r="X3858" s="304">
        <v>-999</v>
      </c>
      <c r="Y3858" s="366" t="str">
        <f t="shared" si="925"/>
        <v>-</v>
      </c>
      <c r="Z3858" s="304"/>
      <c r="AA3858" s="304"/>
      <c r="AB3858" s="304"/>
      <c r="AC3858" s="304"/>
      <c r="AD3858" s="366"/>
      <c r="AE3858" s="304"/>
      <c r="AF3858" s="331"/>
      <c r="AG3858" s="304"/>
      <c r="AH3858" s="410">
        <v>0.10516499999999999</v>
      </c>
      <c r="AI3858" s="309">
        <v>0</v>
      </c>
      <c r="AJ3858" s="410">
        <v>760</v>
      </c>
      <c r="AK3858" s="304">
        <f t="shared" si="923"/>
        <v>760</v>
      </c>
      <c r="AL3858" s="363">
        <v>0.43</v>
      </c>
      <c r="AM3858" s="389">
        <f t="shared" si="929"/>
        <v>748</v>
      </c>
      <c r="AN3858" s="304">
        <v>0.33</v>
      </c>
      <c r="AO3858" s="304"/>
      <c r="AP3858" s="304" t="s">
        <v>6125</v>
      </c>
      <c r="AQ3858" s="304"/>
      <c r="AR3858" s="304">
        <v>748</v>
      </c>
      <c r="AS3858" s="304"/>
      <c r="AT3858" s="312"/>
      <c r="AU3858" s="304"/>
      <c r="AV3858" s="304"/>
      <c r="AW3858" s="304"/>
      <c r="AX3858" s="304">
        <v>494.3</v>
      </c>
      <c r="AY3858" s="304">
        <v>494.3</v>
      </c>
      <c r="AZ3858" s="304">
        <v>870.5</v>
      </c>
      <c r="BA3858" s="304">
        <v>494.3</v>
      </c>
      <c r="BB3858" s="304">
        <v>494.3</v>
      </c>
      <c r="BC3858" s="304">
        <v>870.5</v>
      </c>
      <c r="BD3858" s="304"/>
      <c r="BE3858" s="304"/>
      <c r="BF3858" s="304"/>
      <c r="BG3858" s="304"/>
      <c r="BH3858" s="304"/>
      <c r="BI3858" s="304"/>
      <c r="BJ3858" s="304">
        <v>1</v>
      </c>
      <c r="BK3858" s="304">
        <v>1</v>
      </c>
      <c r="BL3858" s="304">
        <v>1</v>
      </c>
    </row>
    <row r="3859" spans="1:64" ht="15" hidden="1" customHeight="1" x14ac:dyDescent="0.2">
      <c r="A3859" s="387" t="s">
        <v>5911</v>
      </c>
      <c r="B3859" s="304" t="s">
        <v>5965</v>
      </c>
      <c r="C3859" s="304">
        <v>100321</v>
      </c>
      <c r="D3859" s="349" t="s">
        <v>5471</v>
      </c>
      <c r="E3859" s="304" t="s">
        <v>5472</v>
      </c>
      <c r="F3859" s="304"/>
      <c r="G3859" s="324">
        <v>38.656509999999997</v>
      </c>
      <c r="H3859" s="324">
        <v>-122.61441000000001</v>
      </c>
      <c r="I3859" s="324" t="s">
        <v>214</v>
      </c>
      <c r="J3859" s="368">
        <f t="shared" si="932"/>
        <v>752.29801492247032</v>
      </c>
      <c r="K3859" s="331">
        <f t="shared" si="933"/>
        <v>0.36913412196652856</v>
      </c>
      <c r="L3859" s="304" t="str">
        <f t="shared" si="924"/>
        <v>C</v>
      </c>
      <c r="M3859" s="388" t="s">
        <v>6088</v>
      </c>
      <c r="N3859" s="304"/>
      <c r="O3859" s="304"/>
      <c r="P3859" s="304"/>
      <c r="Q3859" s="309"/>
      <c r="R3859" s="309"/>
      <c r="S3859" s="304"/>
      <c r="T3859" s="304"/>
      <c r="U3859" s="304"/>
      <c r="V3859" s="304"/>
      <c r="W3859" s="48" t="s">
        <v>4661</v>
      </c>
      <c r="X3859" s="304">
        <v>-999</v>
      </c>
      <c r="Y3859" s="366" t="str">
        <f t="shared" si="925"/>
        <v>-</v>
      </c>
      <c r="Z3859" s="304"/>
      <c r="AA3859" s="304"/>
      <c r="AB3859" s="304"/>
      <c r="AC3859" s="304"/>
      <c r="AD3859" s="366"/>
      <c r="AE3859" s="304"/>
      <c r="AF3859" s="331"/>
      <c r="AG3859" s="304"/>
      <c r="AH3859" s="410">
        <v>0.22026699999999999</v>
      </c>
      <c r="AI3859" s="309">
        <v>0</v>
      </c>
      <c r="AJ3859" s="410">
        <v>760</v>
      </c>
      <c r="AK3859" s="304">
        <f t="shared" si="923"/>
        <v>760</v>
      </c>
      <c r="AL3859" s="363">
        <v>0.43</v>
      </c>
      <c r="AM3859" s="389">
        <f t="shared" si="929"/>
        <v>748</v>
      </c>
      <c r="AN3859" s="304">
        <v>0.33</v>
      </c>
      <c r="AO3859" s="304"/>
      <c r="AP3859" s="304" t="s">
        <v>6125</v>
      </c>
      <c r="AQ3859" s="304"/>
      <c r="AR3859" s="304">
        <v>748</v>
      </c>
      <c r="AS3859" s="304"/>
      <c r="AT3859" s="312"/>
      <c r="AU3859" s="304"/>
      <c r="AV3859" s="304"/>
      <c r="AW3859" s="304"/>
      <c r="AX3859" s="304">
        <v>555.70000000000005</v>
      </c>
      <c r="AY3859" s="304">
        <v>555.70000000000005</v>
      </c>
      <c r="AZ3859" s="304">
        <v>837.4</v>
      </c>
      <c r="BA3859" s="304">
        <v>555.70000000000005</v>
      </c>
      <c r="BB3859" s="304">
        <v>555.70000000000005</v>
      </c>
      <c r="BC3859" s="304">
        <v>837.4</v>
      </c>
      <c r="BD3859" s="304"/>
      <c r="BE3859" s="304"/>
      <c r="BF3859" s="304"/>
      <c r="BG3859" s="304"/>
      <c r="BH3859" s="304"/>
      <c r="BI3859" s="304"/>
      <c r="BJ3859" s="304">
        <v>1</v>
      </c>
      <c r="BK3859" s="304">
        <v>1</v>
      </c>
      <c r="BL3859" s="304">
        <v>1</v>
      </c>
    </row>
    <row r="3860" spans="1:64" ht="15" hidden="1" customHeight="1" x14ac:dyDescent="0.2">
      <c r="A3860" s="387" t="s">
        <v>5911</v>
      </c>
      <c r="B3860" s="304" t="s">
        <v>5965</v>
      </c>
      <c r="C3860" s="304">
        <v>100322</v>
      </c>
      <c r="D3860" s="349" t="s">
        <v>5473</v>
      </c>
      <c r="E3860" s="304" t="s">
        <v>5474</v>
      </c>
      <c r="F3860" s="304"/>
      <c r="G3860" s="324">
        <v>37.054220000000001</v>
      </c>
      <c r="H3860" s="324">
        <v>-118.23009</v>
      </c>
      <c r="I3860" s="324" t="s">
        <v>4990</v>
      </c>
      <c r="J3860" s="368">
        <f>P3860</f>
        <v>396</v>
      </c>
      <c r="K3860" s="331">
        <v>0.1</v>
      </c>
      <c r="L3860" s="304" t="str">
        <f t="shared" si="924"/>
        <v>C</v>
      </c>
      <c r="M3860" s="388">
        <v>0</v>
      </c>
      <c r="N3860" s="304"/>
      <c r="O3860" s="304" t="s">
        <v>4992</v>
      </c>
      <c r="P3860" s="304">
        <v>396</v>
      </c>
      <c r="Q3860" s="309"/>
      <c r="R3860" s="309" t="s">
        <v>4993</v>
      </c>
      <c r="S3860" s="304"/>
      <c r="T3860" s="304"/>
      <c r="U3860" s="304"/>
      <c r="V3860" s="304"/>
      <c r="W3860" s="48" t="s">
        <v>5943</v>
      </c>
      <c r="X3860" s="304" t="s">
        <v>232</v>
      </c>
      <c r="Y3860" s="366">
        <f t="shared" si="925"/>
        <v>506.6</v>
      </c>
      <c r="Z3860" s="304">
        <v>0.4</v>
      </c>
      <c r="AA3860" s="304"/>
      <c r="AB3860" s="304"/>
      <c r="AC3860" s="304"/>
      <c r="AD3860" s="366"/>
      <c r="AE3860" s="304"/>
      <c r="AF3860" s="331"/>
      <c r="AG3860" s="304"/>
      <c r="AH3860" s="410">
        <v>4.2823899999999998E-2</v>
      </c>
      <c r="AI3860" s="324"/>
      <c r="AJ3860" s="410">
        <v>461</v>
      </c>
      <c r="AK3860" s="304">
        <f t="shared" si="923"/>
        <v>425</v>
      </c>
      <c r="AL3860" s="304"/>
      <c r="AM3860" s="389">
        <f t="shared" si="929"/>
        <v>13.184900000000001</v>
      </c>
      <c r="AN3860" s="363">
        <v>0.25</v>
      </c>
      <c r="AO3860" s="304"/>
      <c r="AP3860" s="304" t="s">
        <v>2157</v>
      </c>
      <c r="AQ3860" s="304"/>
      <c r="AR3860" s="304">
        <v>280</v>
      </c>
      <c r="AS3860" s="304"/>
      <c r="AT3860" s="304">
        <v>13.184900000000001</v>
      </c>
      <c r="AU3860" s="304"/>
      <c r="AV3860" s="304"/>
      <c r="AW3860" s="304"/>
      <c r="AX3860" s="304">
        <v>-999</v>
      </c>
      <c r="AY3860" s="304">
        <v>-999</v>
      </c>
      <c r="AZ3860" s="304">
        <v>-999</v>
      </c>
      <c r="BA3860" s="304">
        <v>-999</v>
      </c>
      <c r="BB3860" s="304">
        <v>-999</v>
      </c>
      <c r="BC3860" s="304">
        <v>-999</v>
      </c>
      <c r="BD3860" s="304"/>
      <c r="BE3860" s="304"/>
      <c r="BF3860" s="304"/>
      <c r="BG3860" s="304"/>
      <c r="BH3860" s="304"/>
      <c r="BI3860" s="304"/>
      <c r="BJ3860" s="304" t="s">
        <v>4954</v>
      </c>
      <c r="BK3860" s="304" t="s">
        <v>4954</v>
      </c>
      <c r="BL3860" s="304" t="s">
        <v>4954</v>
      </c>
    </row>
    <row r="3861" spans="1:64" ht="15" hidden="1" customHeight="1" x14ac:dyDescent="0.2">
      <c r="A3861" s="387" t="s">
        <v>5911</v>
      </c>
      <c r="B3861" s="304" t="s">
        <v>5965</v>
      </c>
      <c r="C3861" s="304">
        <v>100323</v>
      </c>
      <c r="D3861" s="349" t="s">
        <v>5475</v>
      </c>
      <c r="E3861" s="304">
        <v>58238</v>
      </c>
      <c r="F3861" s="304"/>
      <c r="G3861" s="324">
        <v>37.704999999999998</v>
      </c>
      <c r="H3861" s="324">
        <v>-122.467</v>
      </c>
      <c r="I3861" s="324" t="s">
        <v>4990</v>
      </c>
      <c r="J3861" s="368">
        <f t="shared" ref="J3861:J3862" si="934">EXP(0.64*LN(AM3861)+0.36*LN(AK3861))</f>
        <v>442.81958687351602</v>
      </c>
      <c r="K3861" s="331">
        <f t="shared" ref="K3861:K3862" si="935">SQRT(0.64*AN3861^2+0.36*AL3861^2)</f>
        <v>0.36913412196652856</v>
      </c>
      <c r="L3861" s="304" t="str">
        <f t="shared" si="924"/>
        <v>C</v>
      </c>
      <c r="M3861" s="388" t="s">
        <v>6088</v>
      </c>
      <c r="N3861" s="304"/>
      <c r="O3861" s="304"/>
      <c r="P3861" s="304"/>
      <c r="Q3861" s="309"/>
      <c r="R3861" s="309"/>
      <c r="S3861" s="304"/>
      <c r="T3861" s="304"/>
      <c r="U3861" s="304"/>
      <c r="V3861" s="304"/>
      <c r="W3861" s="48" t="s">
        <v>4991</v>
      </c>
      <c r="X3861" s="304">
        <v>-999</v>
      </c>
      <c r="Y3861" s="366" t="str">
        <f t="shared" si="925"/>
        <v>-</v>
      </c>
      <c r="Z3861" s="304"/>
      <c r="AA3861" s="304"/>
      <c r="AB3861" s="304"/>
      <c r="AC3861" s="304"/>
      <c r="AD3861" s="366"/>
      <c r="AE3861" s="304"/>
      <c r="AF3861" s="331"/>
      <c r="AG3861" s="304"/>
      <c r="AH3861" s="410">
        <v>5.67999E-2</v>
      </c>
      <c r="AI3861" s="309">
        <v>0</v>
      </c>
      <c r="AJ3861" s="410">
        <v>508</v>
      </c>
      <c r="AK3861" s="304">
        <f t="shared" si="923"/>
        <v>555</v>
      </c>
      <c r="AL3861" s="363">
        <v>0.43</v>
      </c>
      <c r="AM3861" s="389">
        <f t="shared" si="929"/>
        <v>390</v>
      </c>
      <c r="AN3861" s="304">
        <v>0.33</v>
      </c>
      <c r="AO3861" s="304"/>
      <c r="AP3861" s="304" t="s">
        <v>6129</v>
      </c>
      <c r="AQ3861" s="304"/>
      <c r="AR3861" s="304">
        <v>390</v>
      </c>
      <c r="AS3861" s="304"/>
      <c r="AT3861" s="312"/>
      <c r="AU3861" s="304"/>
      <c r="AV3861" s="304"/>
      <c r="AW3861" s="304"/>
      <c r="AX3861" s="304">
        <v>58.8</v>
      </c>
      <c r="AY3861" s="304">
        <v>286.39999999999998</v>
      </c>
      <c r="AZ3861" s="304">
        <v>881.3</v>
      </c>
      <c r="BA3861" s="304">
        <v>58.8</v>
      </c>
      <c r="BB3861" s="304">
        <v>286.39999999999998</v>
      </c>
      <c r="BC3861" s="304">
        <v>881.3</v>
      </c>
      <c r="BD3861" s="304"/>
      <c r="BE3861" s="304"/>
      <c r="BF3861" s="304"/>
      <c r="BG3861" s="304"/>
      <c r="BH3861" s="304"/>
      <c r="BI3861" s="304"/>
      <c r="BJ3861" s="304">
        <v>1</v>
      </c>
      <c r="BK3861" s="304">
        <v>1</v>
      </c>
      <c r="BL3861" s="304">
        <v>1</v>
      </c>
    </row>
    <row r="3862" spans="1:64" ht="15" hidden="1" customHeight="1" x14ac:dyDescent="0.2">
      <c r="A3862" s="387" t="s">
        <v>5911</v>
      </c>
      <c r="B3862" s="304" t="s">
        <v>5965</v>
      </c>
      <c r="C3862" s="304">
        <v>100324</v>
      </c>
      <c r="D3862" s="349" t="s">
        <v>5476</v>
      </c>
      <c r="E3862" s="304">
        <v>14027</v>
      </c>
      <c r="F3862" s="304"/>
      <c r="G3862" s="324">
        <v>33.929000000000002</v>
      </c>
      <c r="H3862" s="324">
        <v>-118.05800000000001</v>
      </c>
      <c r="I3862" s="324" t="s">
        <v>4990</v>
      </c>
      <c r="J3862" s="368">
        <f t="shared" si="934"/>
        <v>341.64282441809871</v>
      </c>
      <c r="K3862" s="331">
        <f t="shared" si="935"/>
        <v>0.36913412196652856</v>
      </c>
      <c r="L3862" s="304" t="str">
        <f t="shared" si="924"/>
        <v>D</v>
      </c>
      <c r="M3862" s="388" t="s">
        <v>6088</v>
      </c>
      <c r="N3862" s="304"/>
      <c r="O3862" s="304"/>
      <c r="P3862" s="304"/>
      <c r="Q3862" s="309"/>
      <c r="R3862" s="309"/>
      <c r="S3862" s="304"/>
      <c r="T3862" s="304"/>
      <c r="U3862" s="304"/>
      <c r="V3862" s="304"/>
      <c r="W3862" s="48" t="s">
        <v>4991</v>
      </c>
      <c r="X3862" s="304">
        <v>-999</v>
      </c>
      <c r="Y3862" s="366" t="str">
        <f t="shared" si="925"/>
        <v>-</v>
      </c>
      <c r="Z3862" s="304"/>
      <c r="AA3862" s="304"/>
      <c r="AB3862" s="304"/>
      <c r="AC3862" s="304"/>
      <c r="AD3862" s="366"/>
      <c r="AE3862" s="304"/>
      <c r="AF3862" s="331"/>
      <c r="AG3862" s="304"/>
      <c r="AH3862" s="410">
        <v>6.2227300000000001E-3</v>
      </c>
      <c r="AI3862" s="309">
        <v>0</v>
      </c>
      <c r="AJ3862" s="410">
        <v>265</v>
      </c>
      <c r="AK3862" s="304">
        <f t="shared" si="923"/>
        <v>270</v>
      </c>
      <c r="AL3862" s="363">
        <v>0.43</v>
      </c>
      <c r="AM3862" s="389">
        <f t="shared" si="929"/>
        <v>390</v>
      </c>
      <c r="AN3862" s="304">
        <v>0.33</v>
      </c>
      <c r="AO3862" s="304"/>
      <c r="AP3862" s="304" t="s">
        <v>1903</v>
      </c>
      <c r="AQ3862" s="304"/>
      <c r="AR3862" s="304">
        <v>390</v>
      </c>
      <c r="AS3862" s="304"/>
      <c r="AT3862" s="312"/>
      <c r="AU3862" s="304"/>
      <c r="AV3862" s="304"/>
      <c r="AW3862" s="304"/>
      <c r="AX3862" s="304">
        <v>900</v>
      </c>
      <c r="AY3862" s="304">
        <v>-999</v>
      </c>
      <c r="AZ3862" s="304">
        <v>2700</v>
      </c>
      <c r="BA3862" s="304">
        <v>620</v>
      </c>
      <c r="BB3862" s="304">
        <v>-999</v>
      </c>
      <c r="BC3862" s="304">
        <v>3900</v>
      </c>
      <c r="BD3862" s="304"/>
      <c r="BE3862" s="304"/>
      <c r="BF3862" s="304"/>
      <c r="BG3862" s="304"/>
      <c r="BH3862" s="304"/>
      <c r="BI3862" s="304"/>
      <c r="BJ3862" s="304">
        <v>3</v>
      </c>
      <c r="BK3862" s="304" t="s">
        <v>4954</v>
      </c>
      <c r="BL3862" s="304">
        <v>3</v>
      </c>
    </row>
    <row r="3863" spans="1:64" ht="15" hidden="1" customHeight="1" x14ac:dyDescent="0.2">
      <c r="A3863" s="387" t="s">
        <v>5911</v>
      </c>
      <c r="B3863" s="304" t="s">
        <v>5965</v>
      </c>
      <c r="C3863" s="304">
        <v>100325</v>
      </c>
      <c r="D3863" s="349" t="s">
        <v>5477</v>
      </c>
      <c r="E3863" s="304" t="s">
        <v>5478</v>
      </c>
      <c r="F3863" s="304"/>
      <c r="G3863" s="324">
        <v>35.376989999999999</v>
      </c>
      <c r="H3863" s="324">
        <v>-120.61247</v>
      </c>
      <c r="I3863" s="324" t="s">
        <v>4990</v>
      </c>
      <c r="J3863" s="368">
        <f>P3863</f>
        <v>847</v>
      </c>
      <c r="K3863" s="331">
        <v>0.1</v>
      </c>
      <c r="L3863" s="304" t="str">
        <f t="shared" si="924"/>
        <v>B</v>
      </c>
      <c r="M3863" s="388">
        <v>0</v>
      </c>
      <c r="N3863" s="304"/>
      <c r="O3863" s="304" t="s">
        <v>4992</v>
      </c>
      <c r="P3863" s="304">
        <v>847</v>
      </c>
      <c r="Q3863" s="309"/>
      <c r="R3863" s="309" t="s">
        <v>4993</v>
      </c>
      <c r="S3863" s="304"/>
      <c r="T3863" s="304"/>
      <c r="U3863" s="304"/>
      <c r="V3863" s="304"/>
      <c r="W3863" s="48" t="s">
        <v>4991</v>
      </c>
      <c r="X3863" s="304">
        <v>-999</v>
      </c>
      <c r="Y3863" s="366" t="str">
        <f t="shared" si="925"/>
        <v>-</v>
      </c>
      <c r="Z3863" s="304"/>
      <c r="AA3863" s="304"/>
      <c r="AB3863" s="304"/>
      <c r="AC3863" s="304"/>
      <c r="AD3863" s="366"/>
      <c r="AE3863" s="304"/>
      <c r="AF3863" s="331"/>
      <c r="AG3863" s="304"/>
      <c r="AH3863" s="410">
        <v>4.0204999999999998E-2</v>
      </c>
      <c r="AI3863" s="324"/>
      <c r="AJ3863" s="410">
        <v>450</v>
      </c>
      <c r="AK3863" s="304">
        <f t="shared" si="923"/>
        <v>425</v>
      </c>
      <c r="AL3863" s="304"/>
      <c r="AM3863" s="389">
        <f t="shared" si="929"/>
        <v>782</v>
      </c>
      <c r="AN3863" s="304">
        <v>0.4</v>
      </c>
      <c r="AO3863" s="304"/>
      <c r="AP3863" s="304" t="s">
        <v>2964</v>
      </c>
      <c r="AQ3863" s="304"/>
      <c r="AR3863" s="304">
        <v>782</v>
      </c>
      <c r="AS3863" s="304"/>
      <c r="AT3863" s="304"/>
      <c r="AU3863" s="304"/>
      <c r="AV3863" s="304"/>
      <c r="AW3863" s="304"/>
      <c r="AX3863" s="304">
        <v>7</v>
      </c>
      <c r="AY3863" s="304">
        <v>-999</v>
      </c>
      <c r="AZ3863" s="304">
        <v>520</v>
      </c>
      <c r="BA3863" s="304">
        <v>7</v>
      </c>
      <c r="BB3863" s="304">
        <v>-999</v>
      </c>
      <c r="BC3863" s="304">
        <v>-999</v>
      </c>
      <c r="BD3863" s="304"/>
      <c r="BE3863" s="304"/>
      <c r="BF3863" s="304"/>
      <c r="BG3863" s="304"/>
      <c r="BH3863" s="304"/>
      <c r="BI3863" s="304"/>
      <c r="BJ3863" s="304">
        <v>0</v>
      </c>
      <c r="BK3863" s="304" t="s">
        <v>4954</v>
      </c>
      <c r="BL3863" s="304">
        <v>4</v>
      </c>
    </row>
    <row r="3864" spans="1:64" ht="15" hidden="1" customHeight="1" x14ac:dyDescent="0.2">
      <c r="A3864" s="387" t="s">
        <v>5911</v>
      </c>
      <c r="B3864" s="304" t="s">
        <v>5965</v>
      </c>
      <c r="C3864" s="304">
        <v>100326</v>
      </c>
      <c r="D3864" s="349" t="s">
        <v>5479</v>
      </c>
      <c r="E3864" s="304" t="s">
        <v>5480</v>
      </c>
      <c r="F3864" s="304"/>
      <c r="G3864" s="324">
        <v>34.940089999999998</v>
      </c>
      <c r="H3864" s="324">
        <v>-119.41313</v>
      </c>
      <c r="I3864" s="324" t="s">
        <v>4990</v>
      </c>
      <c r="J3864" s="368">
        <f>P3864</f>
        <v>305</v>
      </c>
      <c r="K3864" s="331">
        <v>0.1</v>
      </c>
      <c r="L3864" s="304" t="str">
        <f t="shared" si="924"/>
        <v>D</v>
      </c>
      <c r="M3864" s="388">
        <v>0</v>
      </c>
      <c r="N3864" s="304"/>
      <c r="O3864" s="304" t="s">
        <v>4992</v>
      </c>
      <c r="P3864" s="304">
        <v>305</v>
      </c>
      <c r="Q3864" s="309"/>
      <c r="R3864" s="309" t="s">
        <v>4993</v>
      </c>
      <c r="S3864" s="304"/>
      <c r="T3864" s="304"/>
      <c r="U3864" s="304"/>
      <c r="V3864" s="304"/>
      <c r="W3864" s="48" t="s">
        <v>5943</v>
      </c>
      <c r="X3864" s="304" t="s">
        <v>232</v>
      </c>
      <c r="Y3864" s="366">
        <f t="shared" si="925"/>
        <v>506.6</v>
      </c>
      <c r="Z3864" s="304">
        <v>0.4</v>
      </c>
      <c r="AA3864" s="304"/>
      <c r="AB3864" s="304"/>
      <c r="AC3864" s="304"/>
      <c r="AD3864" s="366"/>
      <c r="AE3864" s="304"/>
      <c r="AF3864" s="331"/>
      <c r="AG3864" s="304"/>
      <c r="AH3864" s="410">
        <v>8.36364E-2</v>
      </c>
      <c r="AI3864" s="324"/>
      <c r="AJ3864" s="410">
        <v>577</v>
      </c>
      <c r="AK3864" s="304">
        <f t="shared" si="923"/>
        <v>555</v>
      </c>
      <c r="AL3864" s="304"/>
      <c r="AM3864" s="389">
        <f t="shared" si="929"/>
        <v>515</v>
      </c>
      <c r="AN3864" s="304"/>
      <c r="AO3864" s="304"/>
      <c r="AP3864" s="304" t="s">
        <v>1710</v>
      </c>
      <c r="AQ3864" s="304"/>
      <c r="AR3864" s="304">
        <v>515</v>
      </c>
      <c r="AS3864" s="304"/>
      <c r="AT3864" s="304"/>
      <c r="AU3864" s="304"/>
      <c r="AV3864" s="304"/>
      <c r="AW3864" s="304"/>
      <c r="AX3864" s="304">
        <v>60</v>
      </c>
      <c r="AY3864" s="304">
        <v>-999</v>
      </c>
      <c r="AZ3864" s="304">
        <v>3760</v>
      </c>
      <c r="BA3864" s="304">
        <v>-999</v>
      </c>
      <c r="BB3864" s="304">
        <v>-999</v>
      </c>
      <c r="BC3864" s="304">
        <v>2200</v>
      </c>
      <c r="BD3864" s="304"/>
      <c r="BE3864" s="304"/>
      <c r="BF3864" s="304"/>
      <c r="BG3864" s="304"/>
      <c r="BH3864" s="304"/>
      <c r="BI3864" s="304"/>
      <c r="BJ3864" s="304">
        <v>4</v>
      </c>
      <c r="BK3864" s="304" t="s">
        <v>4954</v>
      </c>
      <c r="BL3864" s="304">
        <v>3</v>
      </c>
    </row>
    <row r="3865" spans="1:64" ht="15" hidden="1" customHeight="1" x14ac:dyDescent="0.2">
      <c r="A3865" s="387" t="s">
        <v>5911</v>
      </c>
      <c r="B3865" s="304" t="s">
        <v>5965</v>
      </c>
      <c r="C3865" s="304">
        <v>100327</v>
      </c>
      <c r="D3865" s="349" t="s">
        <v>5481</v>
      </c>
      <c r="E3865" s="304" t="s">
        <v>5482</v>
      </c>
      <c r="F3865" s="304"/>
      <c r="G3865" s="324">
        <v>35.308190000000003</v>
      </c>
      <c r="H3865" s="324">
        <v>-119.84583000000001</v>
      </c>
      <c r="I3865" s="324" t="s">
        <v>4990</v>
      </c>
      <c r="J3865" s="368">
        <f>P3865</f>
        <v>310</v>
      </c>
      <c r="K3865" s="331">
        <v>0.1</v>
      </c>
      <c r="L3865" s="304" t="str">
        <f t="shared" si="924"/>
        <v>D</v>
      </c>
      <c r="M3865" s="388">
        <v>0</v>
      </c>
      <c r="N3865" s="304"/>
      <c r="O3865" s="304">
        <v>42</v>
      </c>
      <c r="P3865" s="304">
        <v>310</v>
      </c>
      <c r="Q3865" s="309"/>
      <c r="R3865" s="309" t="s">
        <v>4993</v>
      </c>
      <c r="S3865" s="304"/>
      <c r="T3865" s="304"/>
      <c r="U3865" s="304"/>
      <c r="V3865" s="304"/>
      <c r="W3865" s="48" t="s">
        <v>4991</v>
      </c>
      <c r="X3865" s="304">
        <v>-999</v>
      </c>
      <c r="Y3865" s="366" t="str">
        <f t="shared" si="925"/>
        <v>-</v>
      </c>
      <c r="Z3865" s="304"/>
      <c r="AA3865" s="304"/>
      <c r="AB3865" s="304"/>
      <c r="AC3865" s="304"/>
      <c r="AD3865" s="366"/>
      <c r="AE3865" s="304"/>
      <c r="AF3865" s="331"/>
      <c r="AG3865" s="304"/>
      <c r="AH3865" s="410">
        <v>7.7211699999999994E-2</v>
      </c>
      <c r="AI3865" s="324"/>
      <c r="AJ3865" s="410">
        <v>561</v>
      </c>
      <c r="AK3865" s="304">
        <f t="shared" si="923"/>
        <v>555</v>
      </c>
      <c r="AL3865" s="304"/>
      <c r="AM3865" s="389">
        <f t="shared" si="929"/>
        <v>455</v>
      </c>
      <c r="AN3865" s="304"/>
      <c r="AO3865" s="304"/>
      <c r="AP3865" s="304" t="s">
        <v>2138</v>
      </c>
      <c r="AQ3865" s="304"/>
      <c r="AR3865" s="304">
        <v>455</v>
      </c>
      <c r="AS3865" s="304"/>
      <c r="AT3865" s="304"/>
      <c r="AU3865" s="304"/>
      <c r="AV3865" s="304"/>
      <c r="AW3865" s="304"/>
      <c r="AX3865" s="304">
        <v>60</v>
      </c>
      <c r="AY3865" s="304">
        <v>-999</v>
      </c>
      <c r="AZ3865" s="304">
        <v>360</v>
      </c>
      <c r="BA3865" s="304">
        <v>-999</v>
      </c>
      <c r="BB3865" s="304">
        <v>-999</v>
      </c>
      <c r="BC3865" s="304">
        <v>2820</v>
      </c>
      <c r="BD3865" s="304"/>
      <c r="BE3865" s="304"/>
      <c r="BF3865" s="304"/>
      <c r="BG3865" s="304"/>
      <c r="BH3865" s="304"/>
      <c r="BI3865" s="304"/>
      <c r="BJ3865" s="304">
        <v>4</v>
      </c>
      <c r="BK3865" s="304" t="s">
        <v>4954</v>
      </c>
      <c r="BL3865" s="304">
        <v>3</v>
      </c>
    </row>
    <row r="3866" spans="1:64" ht="15" hidden="1" customHeight="1" x14ac:dyDescent="0.2">
      <c r="A3866" s="387" t="s">
        <v>5911</v>
      </c>
      <c r="B3866" s="304" t="s">
        <v>5965</v>
      </c>
      <c r="C3866" s="304">
        <v>100328</v>
      </c>
      <c r="D3866" s="349" t="s">
        <v>5483</v>
      </c>
      <c r="E3866" s="304" t="s">
        <v>5484</v>
      </c>
      <c r="F3866" s="304"/>
      <c r="G3866" s="324">
        <v>34.552660000000003</v>
      </c>
      <c r="H3866" s="324">
        <v>-120.50235000000001</v>
      </c>
      <c r="I3866" s="324" t="s">
        <v>4990</v>
      </c>
      <c r="J3866" s="368">
        <f>P3866</f>
        <v>338</v>
      </c>
      <c r="K3866" s="331">
        <v>0.1</v>
      </c>
      <c r="L3866" s="304" t="str">
        <f t="shared" si="924"/>
        <v>D</v>
      </c>
      <c r="M3866" s="388">
        <v>0</v>
      </c>
      <c r="N3866" s="304"/>
      <c r="O3866" s="304" t="s">
        <v>4992</v>
      </c>
      <c r="P3866" s="304">
        <v>338</v>
      </c>
      <c r="Q3866" s="309"/>
      <c r="R3866" s="309" t="s">
        <v>4993</v>
      </c>
      <c r="S3866" s="304"/>
      <c r="T3866" s="304"/>
      <c r="U3866" s="304"/>
      <c r="V3866" s="304"/>
      <c r="W3866" s="48" t="s">
        <v>4991</v>
      </c>
      <c r="X3866" s="304">
        <v>-999</v>
      </c>
      <c r="Y3866" s="366" t="str">
        <f t="shared" si="925"/>
        <v>-</v>
      </c>
      <c r="Z3866" s="304"/>
      <c r="AA3866" s="304"/>
      <c r="AB3866" s="304"/>
      <c r="AC3866" s="304"/>
      <c r="AD3866" s="366"/>
      <c r="AE3866" s="304"/>
      <c r="AF3866" s="331"/>
      <c r="AG3866" s="304"/>
      <c r="AH3866" s="410">
        <v>0.12452000000000001</v>
      </c>
      <c r="AI3866" s="324"/>
      <c r="AJ3866" s="410">
        <v>706</v>
      </c>
      <c r="AK3866" s="304">
        <f t="shared" si="923"/>
        <v>690</v>
      </c>
      <c r="AL3866" s="304"/>
      <c r="AM3866" s="389">
        <f t="shared" si="929"/>
        <v>390</v>
      </c>
      <c r="AN3866" s="304"/>
      <c r="AO3866" s="304"/>
      <c r="AP3866" s="304" t="s">
        <v>1903</v>
      </c>
      <c r="AQ3866" s="304"/>
      <c r="AR3866" s="304">
        <v>390</v>
      </c>
      <c r="AS3866" s="304"/>
      <c r="AT3866" s="304"/>
      <c r="AU3866" s="304"/>
      <c r="AV3866" s="304"/>
      <c r="AW3866" s="304"/>
      <c r="AX3866" s="304">
        <v>1960</v>
      </c>
      <c r="AY3866" s="304">
        <v>-999</v>
      </c>
      <c r="AZ3866" s="304">
        <v>3160</v>
      </c>
      <c r="BA3866" s="304">
        <v>-999</v>
      </c>
      <c r="BB3866" s="304">
        <v>-999</v>
      </c>
      <c r="BC3866" s="304">
        <v>-999</v>
      </c>
      <c r="BD3866" s="304"/>
      <c r="BE3866" s="304"/>
      <c r="BF3866" s="304"/>
      <c r="BG3866" s="304"/>
      <c r="BH3866" s="304"/>
      <c r="BI3866" s="304"/>
      <c r="BJ3866" s="304">
        <v>4</v>
      </c>
      <c r="BK3866" s="304" t="s">
        <v>4954</v>
      </c>
      <c r="BL3866" s="304">
        <v>4</v>
      </c>
    </row>
    <row r="3867" spans="1:64" ht="15" hidden="1" customHeight="1" x14ac:dyDescent="0.2">
      <c r="A3867" s="387" t="s">
        <v>5911</v>
      </c>
      <c r="B3867" s="304" t="s">
        <v>5965</v>
      </c>
      <c r="C3867" s="304">
        <v>100329</v>
      </c>
      <c r="D3867" s="349" t="s">
        <v>5485</v>
      </c>
      <c r="E3867" s="304" t="s">
        <v>5486</v>
      </c>
      <c r="F3867" s="304"/>
      <c r="G3867" s="324">
        <v>34.091810000000002</v>
      </c>
      <c r="H3867" s="324">
        <v>-117.80709</v>
      </c>
      <c r="I3867" s="324" t="s">
        <v>4990</v>
      </c>
      <c r="J3867" s="368">
        <f>EXP(0.64*LN(AM3867)+0.36*LN(AK3867))</f>
        <v>480.5921153099419</v>
      </c>
      <c r="K3867" s="331">
        <f>SQRT(0.64*AN3867^2+0.36*AL3867^2)</f>
        <v>0.36913412196652856</v>
      </c>
      <c r="L3867" s="304" t="str">
        <f t="shared" si="924"/>
        <v>C</v>
      </c>
      <c r="M3867" s="388" t="s">
        <v>6088</v>
      </c>
      <c r="N3867" s="304"/>
      <c r="O3867" s="304"/>
      <c r="P3867" s="304"/>
      <c r="Q3867" s="309"/>
      <c r="R3867" s="309"/>
      <c r="S3867" s="304"/>
      <c r="T3867" s="304"/>
      <c r="U3867" s="304"/>
      <c r="V3867" s="304"/>
      <c r="W3867" s="48" t="s">
        <v>4991</v>
      </c>
      <c r="X3867" s="304">
        <v>-999</v>
      </c>
      <c r="Y3867" s="366" t="str">
        <f t="shared" si="925"/>
        <v>-</v>
      </c>
      <c r="Z3867" s="304"/>
      <c r="AA3867" s="304"/>
      <c r="AB3867" s="304"/>
      <c r="AC3867" s="304"/>
      <c r="AD3867" s="366"/>
      <c r="AE3867" s="304"/>
      <c r="AF3867" s="331"/>
      <c r="AG3867" s="304"/>
      <c r="AH3867" s="410">
        <v>3.0017700000000001E-2</v>
      </c>
      <c r="AI3867" s="309">
        <v>0</v>
      </c>
      <c r="AJ3867" s="410">
        <v>409</v>
      </c>
      <c r="AK3867" s="304">
        <f t="shared" si="923"/>
        <v>425</v>
      </c>
      <c r="AL3867" s="363">
        <v>0.43</v>
      </c>
      <c r="AM3867" s="389">
        <f t="shared" si="929"/>
        <v>515</v>
      </c>
      <c r="AN3867" s="304">
        <v>0.33</v>
      </c>
      <c r="AO3867" s="304"/>
      <c r="AP3867" s="304" t="s">
        <v>6118</v>
      </c>
      <c r="AQ3867" s="304"/>
      <c r="AR3867" s="304">
        <v>515</v>
      </c>
      <c r="AS3867" s="304"/>
      <c r="AT3867" s="312"/>
      <c r="AU3867" s="304"/>
      <c r="AV3867" s="304"/>
      <c r="AW3867" s="304"/>
      <c r="AX3867" s="304">
        <v>60</v>
      </c>
      <c r="AY3867" s="304">
        <v>-999</v>
      </c>
      <c r="AZ3867" s="304">
        <v>360</v>
      </c>
      <c r="BA3867" s="304">
        <v>320</v>
      </c>
      <c r="BB3867" s="304">
        <v>-999</v>
      </c>
      <c r="BC3867" s="304">
        <v>320</v>
      </c>
      <c r="BD3867" s="304"/>
      <c r="BE3867" s="304"/>
      <c r="BF3867" s="304"/>
      <c r="BG3867" s="304"/>
      <c r="BH3867" s="304"/>
      <c r="BI3867" s="304"/>
      <c r="BJ3867" s="304">
        <v>3</v>
      </c>
      <c r="BK3867" s="304" t="s">
        <v>4954</v>
      </c>
      <c r="BL3867" s="304">
        <v>3</v>
      </c>
    </row>
    <row r="3868" spans="1:64" ht="15" hidden="1" customHeight="1" x14ac:dyDescent="0.2">
      <c r="A3868" s="387" t="s">
        <v>5911</v>
      </c>
      <c r="B3868" s="304" t="s">
        <v>5965</v>
      </c>
      <c r="C3868" s="304">
        <v>100331</v>
      </c>
      <c r="D3868" s="349" t="s">
        <v>5487</v>
      </c>
      <c r="E3868" s="304" t="s">
        <v>5488</v>
      </c>
      <c r="F3868" s="304"/>
      <c r="G3868" s="324">
        <v>37.586440000000003</v>
      </c>
      <c r="H3868" s="324">
        <v>-122.50217000000001</v>
      </c>
      <c r="I3868" s="324" t="s">
        <v>214</v>
      </c>
      <c r="J3868" s="368">
        <f>EXP(0.44*LN('V032'!AM3868)+0.33*LN('V032'!Y3868)+0.25*LN('V032'!AJ3868))</f>
        <v>616.06867798457392</v>
      </c>
      <c r="K3868" s="331">
        <f>SQRT(0.44*AN3868^2+0.3*Z3868^2+0.25*AL3868^2)</f>
        <v>0.37701591478344787</v>
      </c>
      <c r="L3868" s="304" t="str">
        <f t="shared" si="924"/>
        <v>C</v>
      </c>
      <c r="M3868" s="388" t="s">
        <v>6095</v>
      </c>
      <c r="N3868" s="304"/>
      <c r="O3868" s="304"/>
      <c r="P3868" s="304"/>
      <c r="Q3868" s="309"/>
      <c r="R3868" s="309"/>
      <c r="S3868" s="304"/>
      <c r="T3868" s="304"/>
      <c r="U3868" s="304"/>
      <c r="V3868" s="304"/>
      <c r="W3868" s="48" t="s">
        <v>1609</v>
      </c>
      <c r="X3868" s="304" t="s">
        <v>232</v>
      </c>
      <c r="Y3868" s="366">
        <f t="shared" si="925"/>
        <v>506.6</v>
      </c>
      <c r="Z3868" s="304">
        <v>0.4</v>
      </c>
      <c r="AA3868" s="304"/>
      <c r="AB3868" s="304"/>
      <c r="AC3868" s="304"/>
      <c r="AD3868" s="366"/>
      <c r="AE3868" s="304"/>
      <c r="AF3868" s="331"/>
      <c r="AG3868" s="304"/>
      <c r="AH3868" s="410">
        <v>0.109711</v>
      </c>
      <c r="AI3868" s="309">
        <v>0</v>
      </c>
      <c r="AJ3868" s="410">
        <v>654</v>
      </c>
      <c r="AK3868" s="304">
        <f t="shared" si="923"/>
        <v>690</v>
      </c>
      <c r="AL3868" s="363">
        <v>0.43</v>
      </c>
      <c r="AM3868" s="389">
        <f t="shared" si="929"/>
        <v>515</v>
      </c>
      <c r="AN3868" s="304">
        <v>0.33</v>
      </c>
      <c r="AO3868" s="304"/>
      <c r="AP3868" s="304" t="s">
        <v>1710</v>
      </c>
      <c r="AQ3868" s="304"/>
      <c r="AR3868" s="304">
        <v>515</v>
      </c>
      <c r="AS3868" s="304"/>
      <c r="AT3868" s="312"/>
      <c r="AU3868" s="304"/>
      <c r="AV3868" s="304"/>
      <c r="AW3868" s="304"/>
      <c r="AX3868" s="304">
        <v>190.5</v>
      </c>
      <c r="AY3868" s="304">
        <v>293.10000000000002</v>
      </c>
      <c r="AZ3868" s="304">
        <v>666.8</v>
      </c>
      <c r="BA3868" s="304">
        <v>190.5</v>
      </c>
      <c r="BB3868" s="304">
        <v>293.10000000000002</v>
      </c>
      <c r="BC3868" s="304">
        <v>666.8</v>
      </c>
      <c r="BD3868" s="304"/>
      <c r="BE3868" s="304"/>
      <c r="BF3868" s="304"/>
      <c r="BG3868" s="304"/>
      <c r="BH3868" s="304"/>
      <c r="BI3868" s="304"/>
      <c r="BJ3868" s="304">
        <v>1</v>
      </c>
      <c r="BK3868" s="304">
        <v>1</v>
      </c>
      <c r="BL3868" s="304">
        <v>1</v>
      </c>
    </row>
    <row r="3869" spans="1:64" ht="15" hidden="1" customHeight="1" x14ac:dyDescent="0.2">
      <c r="A3869" s="387" t="s">
        <v>5911</v>
      </c>
      <c r="B3869" s="304" t="s">
        <v>5965</v>
      </c>
      <c r="C3869" s="304">
        <v>100332</v>
      </c>
      <c r="D3869" s="349" t="s">
        <v>5489</v>
      </c>
      <c r="E3869" s="304" t="s">
        <v>5490</v>
      </c>
      <c r="F3869" s="304"/>
      <c r="G3869" s="324">
        <v>34.902180000000001</v>
      </c>
      <c r="H3869" s="324">
        <v>-120.44709</v>
      </c>
      <c r="I3869" s="324" t="s">
        <v>232</v>
      </c>
      <c r="J3869" s="368">
        <f>EXP(0.64*LN(AM3869)+0.36*LN(AK3869))</f>
        <v>320.52858516844788</v>
      </c>
      <c r="K3869" s="331">
        <f>SQRT(0.64*AN3869^2+0.36*AL3869^2)</f>
        <v>0.32644141894067302</v>
      </c>
      <c r="L3869" s="304" t="str">
        <f t="shared" si="924"/>
        <v>D</v>
      </c>
      <c r="M3869" s="388" t="s">
        <v>6088</v>
      </c>
      <c r="N3869" s="304"/>
      <c r="O3869" s="304"/>
      <c r="P3869" s="304"/>
      <c r="Q3869" s="309"/>
      <c r="R3869" s="309"/>
      <c r="S3869" s="304"/>
      <c r="T3869" s="304"/>
      <c r="U3869" s="304"/>
      <c r="V3869" s="304"/>
      <c r="W3869" s="48" t="s">
        <v>4612</v>
      </c>
      <c r="X3869" s="304">
        <v>-999</v>
      </c>
      <c r="Y3869" s="366" t="str">
        <f t="shared" si="925"/>
        <v>-</v>
      </c>
      <c r="Z3869" s="304"/>
      <c r="AA3869" s="304"/>
      <c r="AB3869" s="304"/>
      <c r="AC3869" s="304"/>
      <c r="AD3869" s="366"/>
      <c r="AE3869" s="304"/>
      <c r="AF3869" s="331"/>
      <c r="AG3869" s="304"/>
      <c r="AH3869" s="410">
        <v>8.6954700000000003E-3</v>
      </c>
      <c r="AI3869" s="309">
        <v>2.6979799999999998E-2</v>
      </c>
      <c r="AJ3869" s="410">
        <v>288</v>
      </c>
      <c r="AK3869" s="304">
        <f t="shared" si="923"/>
        <v>270</v>
      </c>
      <c r="AL3869" s="363">
        <v>0.43</v>
      </c>
      <c r="AM3869" s="389">
        <f t="shared" si="929"/>
        <v>353</v>
      </c>
      <c r="AN3869" s="363">
        <v>0.25</v>
      </c>
      <c r="AO3869" s="304"/>
      <c r="AP3869" s="304" t="s">
        <v>4980</v>
      </c>
      <c r="AQ3869" s="304"/>
      <c r="AR3869" s="304">
        <v>349</v>
      </c>
      <c r="AS3869" s="304"/>
      <c r="AT3869" s="309">
        <v>353</v>
      </c>
      <c r="AU3869" s="304"/>
      <c r="AV3869" s="304"/>
      <c r="AW3869" s="304"/>
      <c r="AX3869" s="304">
        <v>1140</v>
      </c>
      <c r="AY3869" s="304">
        <v>-999</v>
      </c>
      <c r="AZ3869" s="304">
        <v>2540</v>
      </c>
      <c r="BA3869" s="304">
        <v>-999</v>
      </c>
      <c r="BB3869" s="304">
        <v>-999</v>
      </c>
      <c r="BC3869" s="304">
        <v>-999</v>
      </c>
      <c r="BD3869" s="304"/>
      <c r="BE3869" s="304"/>
      <c r="BF3869" s="304"/>
      <c r="BG3869" s="304"/>
      <c r="BH3869" s="304"/>
      <c r="BI3869" s="304"/>
      <c r="BJ3869" s="304">
        <v>4</v>
      </c>
      <c r="BK3869" s="304" t="s">
        <v>4954</v>
      </c>
      <c r="BL3869" s="304">
        <v>4</v>
      </c>
    </row>
    <row r="3870" spans="1:64" ht="15" hidden="1" customHeight="1" x14ac:dyDescent="0.2">
      <c r="A3870" s="387" t="s">
        <v>5911</v>
      </c>
      <c r="B3870" s="304" t="s">
        <v>5965</v>
      </c>
      <c r="C3870" s="304">
        <v>100333</v>
      </c>
      <c r="D3870" s="349" t="s">
        <v>5491</v>
      </c>
      <c r="E3870" s="304" t="s">
        <v>5492</v>
      </c>
      <c r="F3870" s="304"/>
      <c r="G3870" s="324">
        <v>35.01108</v>
      </c>
      <c r="H3870" s="324">
        <v>-120.40997</v>
      </c>
      <c r="I3870" s="324" t="s">
        <v>4990</v>
      </c>
      <c r="J3870" s="368">
        <f>P3870</f>
        <v>676</v>
      </c>
      <c r="K3870" s="331">
        <v>0.1</v>
      </c>
      <c r="L3870" s="304" t="str">
        <f t="shared" si="924"/>
        <v>C</v>
      </c>
      <c r="M3870" s="388">
        <v>0</v>
      </c>
      <c r="N3870" s="304"/>
      <c r="O3870" s="304">
        <v>31</v>
      </c>
      <c r="P3870" s="304">
        <v>676</v>
      </c>
      <c r="Q3870" s="309"/>
      <c r="R3870" s="309" t="s">
        <v>4993</v>
      </c>
      <c r="S3870" s="304"/>
      <c r="T3870" s="304"/>
      <c r="U3870" s="304"/>
      <c r="V3870" s="304"/>
      <c r="W3870" s="48" t="s">
        <v>4991</v>
      </c>
      <c r="X3870" s="304">
        <v>-999</v>
      </c>
      <c r="Y3870" s="366" t="str">
        <f t="shared" si="925"/>
        <v>-</v>
      </c>
      <c r="Z3870" s="304"/>
      <c r="AA3870" s="304"/>
      <c r="AB3870" s="304"/>
      <c r="AC3870" s="304"/>
      <c r="AD3870" s="366"/>
      <c r="AE3870" s="304"/>
      <c r="AF3870" s="331"/>
      <c r="AG3870" s="304"/>
      <c r="AH3870" s="410">
        <v>4.8154200000000001E-2</v>
      </c>
      <c r="AI3870" s="324"/>
      <c r="AJ3870" s="410">
        <v>483</v>
      </c>
      <c r="AK3870" s="304">
        <f t="shared" si="923"/>
        <v>425</v>
      </c>
      <c r="AL3870" s="304"/>
      <c r="AM3870" s="389">
        <f t="shared" si="929"/>
        <v>515</v>
      </c>
      <c r="AN3870" s="304"/>
      <c r="AO3870" s="304"/>
      <c r="AP3870" s="304" t="s">
        <v>1710</v>
      </c>
      <c r="AQ3870" s="304"/>
      <c r="AR3870" s="304">
        <v>515</v>
      </c>
      <c r="AS3870" s="304"/>
      <c r="AT3870" s="304"/>
      <c r="AU3870" s="304"/>
      <c r="AV3870" s="304"/>
      <c r="AW3870" s="304"/>
      <c r="AX3870" s="304">
        <v>60</v>
      </c>
      <c r="AY3870" s="304">
        <v>-999</v>
      </c>
      <c r="AZ3870" s="304">
        <v>320</v>
      </c>
      <c r="BA3870" s="304">
        <v>-999</v>
      </c>
      <c r="BB3870" s="304">
        <v>-999</v>
      </c>
      <c r="BC3870" s="304">
        <v>-999</v>
      </c>
      <c r="BD3870" s="304"/>
      <c r="BE3870" s="304"/>
      <c r="BF3870" s="304"/>
      <c r="BG3870" s="304"/>
      <c r="BH3870" s="304"/>
      <c r="BI3870" s="304"/>
      <c r="BJ3870" s="304">
        <v>4</v>
      </c>
      <c r="BK3870" s="304" t="s">
        <v>4954</v>
      </c>
      <c r="BL3870" s="304">
        <v>4</v>
      </c>
    </row>
    <row r="3871" spans="1:64" ht="15" hidden="1" customHeight="1" x14ac:dyDescent="0.2">
      <c r="A3871" s="387" t="s">
        <v>5911</v>
      </c>
      <c r="B3871" s="304" t="s">
        <v>5965</v>
      </c>
      <c r="C3871" s="304">
        <v>100334</v>
      </c>
      <c r="D3871" s="349" t="s">
        <v>5493</v>
      </c>
      <c r="E3871" s="304">
        <v>24048</v>
      </c>
      <c r="F3871" s="304"/>
      <c r="G3871" s="324">
        <v>34.029000000000003</v>
      </c>
      <c r="H3871" s="324">
        <v>-118.483</v>
      </c>
      <c r="I3871" s="324" t="s">
        <v>4990</v>
      </c>
      <c r="J3871" s="368">
        <f>EXP(0.64*LN(AM3871)+0.36*LN(AK3871))</f>
        <v>339.95855352360843</v>
      </c>
      <c r="K3871" s="331">
        <f>SQRT(0.64*AN3871^2+0.36*AL3871^2)</f>
        <v>0.32644141894067302</v>
      </c>
      <c r="L3871" s="304" t="str">
        <f t="shared" si="924"/>
        <v>D</v>
      </c>
      <c r="M3871" s="388" t="s">
        <v>6088</v>
      </c>
      <c r="N3871" s="304"/>
      <c r="O3871" s="304"/>
      <c r="P3871" s="304"/>
      <c r="Q3871" s="309"/>
      <c r="R3871" s="309"/>
      <c r="S3871" s="304"/>
      <c r="T3871" s="304"/>
      <c r="U3871" s="304"/>
      <c r="V3871" s="304"/>
      <c r="W3871" s="48" t="s">
        <v>4991</v>
      </c>
      <c r="X3871" s="304">
        <v>-999</v>
      </c>
      <c r="Y3871" s="366" t="str">
        <f t="shared" si="925"/>
        <v>-</v>
      </c>
      <c r="Z3871" s="304"/>
      <c r="AA3871" s="304"/>
      <c r="AB3871" s="304"/>
      <c r="AC3871" s="304"/>
      <c r="AD3871" s="366"/>
      <c r="AE3871" s="304"/>
      <c r="AF3871" s="331"/>
      <c r="AG3871" s="304"/>
      <c r="AH3871" s="410">
        <v>1.6377599999999999E-2</v>
      </c>
      <c r="AI3871" s="309">
        <v>0</v>
      </c>
      <c r="AJ3871" s="410">
        <v>348</v>
      </c>
      <c r="AK3871" s="304">
        <f t="shared" si="923"/>
        <v>270</v>
      </c>
      <c r="AL3871" s="363">
        <v>0.43</v>
      </c>
      <c r="AM3871" s="389">
        <f t="shared" si="929"/>
        <v>387</v>
      </c>
      <c r="AN3871" s="363">
        <v>0.25</v>
      </c>
      <c r="AO3871" s="304"/>
      <c r="AP3871" s="304" t="s">
        <v>1600</v>
      </c>
      <c r="AQ3871" s="304"/>
      <c r="AR3871" s="304">
        <v>387</v>
      </c>
      <c r="AS3871" s="304"/>
      <c r="AT3871" s="312"/>
      <c r="AU3871" s="304"/>
      <c r="AV3871" s="304"/>
      <c r="AW3871" s="304"/>
      <c r="AX3871" s="304">
        <v>820</v>
      </c>
      <c r="AY3871" s="304">
        <v>-999</v>
      </c>
      <c r="AZ3871" s="304">
        <v>3620</v>
      </c>
      <c r="BA3871" s="304">
        <v>660</v>
      </c>
      <c r="BB3871" s="304">
        <v>-999</v>
      </c>
      <c r="BC3871" s="304">
        <v>5180</v>
      </c>
      <c r="BD3871" s="304"/>
      <c r="BE3871" s="304"/>
      <c r="BF3871" s="304"/>
      <c r="BG3871" s="304"/>
      <c r="BH3871" s="304"/>
      <c r="BI3871" s="304"/>
      <c r="BJ3871" s="304">
        <v>3</v>
      </c>
      <c r="BK3871" s="304" t="s">
        <v>4954</v>
      </c>
      <c r="BL3871" s="304">
        <v>3</v>
      </c>
    </row>
    <row r="3872" spans="1:64" ht="15" hidden="1" customHeight="1" x14ac:dyDescent="0.2">
      <c r="A3872" s="387" t="s">
        <v>5911</v>
      </c>
      <c r="B3872" s="304" t="s">
        <v>5965</v>
      </c>
      <c r="C3872" s="304">
        <v>100335</v>
      </c>
      <c r="D3872" s="349" t="s">
        <v>5494</v>
      </c>
      <c r="E3872" s="304" t="s">
        <v>5495</v>
      </c>
      <c r="F3872" s="304"/>
      <c r="G3872" s="324">
        <v>34.014380000000003</v>
      </c>
      <c r="H3872" s="324">
        <v>-118.45617</v>
      </c>
      <c r="I3872" s="324" t="s">
        <v>4990</v>
      </c>
      <c r="J3872" s="368">
        <f>EXP(0.44*LN('V032'!AM3872)+0.33*LN('V032'!Y3872)+0.25*LN('V032'!AJ3872))</f>
        <v>474.0150582265955</v>
      </c>
      <c r="K3872" s="331">
        <f>SQRT(0.44*AN3872^2+0.3*Z3872^2+0.25*AL3872^2)</f>
        <v>0.34889110048839023</v>
      </c>
      <c r="L3872" s="304" t="str">
        <f t="shared" si="924"/>
        <v>C</v>
      </c>
      <c r="M3872" s="388" t="s">
        <v>6095</v>
      </c>
      <c r="N3872" s="304"/>
      <c r="O3872" s="304"/>
      <c r="P3872" s="304"/>
      <c r="Q3872" s="309"/>
      <c r="R3872" s="309"/>
      <c r="S3872" s="304"/>
      <c r="T3872" s="304"/>
      <c r="U3872" s="304"/>
      <c r="V3872" s="304"/>
      <c r="W3872" s="48" t="s">
        <v>5943</v>
      </c>
      <c r="X3872" s="304" t="s">
        <v>232</v>
      </c>
      <c r="Y3872" s="366">
        <f t="shared" si="925"/>
        <v>506.6</v>
      </c>
      <c r="Z3872" s="304">
        <v>0.4</v>
      </c>
      <c r="AA3872" s="304"/>
      <c r="AB3872" s="304"/>
      <c r="AC3872" s="304"/>
      <c r="AD3872" s="366"/>
      <c r="AE3872" s="304"/>
      <c r="AF3872" s="331"/>
      <c r="AG3872" s="304"/>
      <c r="AH3872" s="410">
        <v>2.2674900000000001E-2</v>
      </c>
      <c r="AI3872" s="309">
        <v>0</v>
      </c>
      <c r="AJ3872" s="410">
        <v>379</v>
      </c>
      <c r="AK3872" s="304">
        <f t="shared" si="923"/>
        <v>425</v>
      </c>
      <c r="AL3872" s="363">
        <v>0.43</v>
      </c>
      <c r="AM3872" s="389">
        <f t="shared" si="929"/>
        <v>387</v>
      </c>
      <c r="AN3872" s="363">
        <v>0.25</v>
      </c>
      <c r="AO3872" s="304"/>
      <c r="AP3872" s="304" t="s">
        <v>1600</v>
      </c>
      <c r="AQ3872" s="304"/>
      <c r="AR3872" s="304">
        <v>387</v>
      </c>
      <c r="AS3872" s="304"/>
      <c r="AT3872" s="312"/>
      <c r="AU3872" s="304"/>
      <c r="AV3872" s="304"/>
      <c r="AW3872" s="304"/>
      <c r="AX3872" s="304">
        <v>800</v>
      </c>
      <c r="AY3872" s="304">
        <v>-999</v>
      </c>
      <c r="AZ3872" s="304">
        <v>3400</v>
      </c>
      <c r="BA3872" s="304">
        <v>600</v>
      </c>
      <c r="BB3872" s="304">
        <v>-999</v>
      </c>
      <c r="BC3872" s="304">
        <v>5180</v>
      </c>
      <c r="BD3872" s="304"/>
      <c r="BE3872" s="304"/>
      <c r="BF3872" s="304"/>
      <c r="BG3872" s="304"/>
      <c r="BH3872" s="304"/>
      <c r="BI3872" s="304"/>
      <c r="BJ3872" s="304">
        <v>3</v>
      </c>
      <c r="BK3872" s="304" t="s">
        <v>4954</v>
      </c>
      <c r="BL3872" s="304">
        <v>3</v>
      </c>
    </row>
    <row r="3873" spans="1:64" ht="15" hidden="1" customHeight="1" x14ac:dyDescent="0.2">
      <c r="A3873" s="387" t="s">
        <v>5911</v>
      </c>
      <c r="B3873" s="304" t="s">
        <v>5965</v>
      </c>
      <c r="C3873" s="304">
        <v>100336</v>
      </c>
      <c r="D3873" s="349" t="s">
        <v>5496</v>
      </c>
      <c r="E3873" s="304">
        <v>24857</v>
      </c>
      <c r="F3873" s="304"/>
      <c r="G3873" s="324">
        <v>34.186</v>
      </c>
      <c r="H3873" s="324">
        <v>-118.929</v>
      </c>
      <c r="I3873" s="324" t="s">
        <v>4990</v>
      </c>
      <c r="J3873" s="368">
        <f t="shared" ref="J3873:J3875" si="936">EXP(0.64*LN(AM3873)+0.36*LN(AK3873))</f>
        <v>292.802484538133</v>
      </c>
      <c r="K3873" s="331">
        <f t="shared" ref="K3873:K3875" si="937">SQRT(0.64*AN3873^2+0.36*AL3873^2)</f>
        <v>0.23323807579381203</v>
      </c>
      <c r="L3873" s="304" t="str">
        <f t="shared" si="924"/>
        <v>D</v>
      </c>
      <c r="M3873" s="388" t="s">
        <v>6088</v>
      </c>
      <c r="N3873" s="304"/>
      <c r="O3873" s="304"/>
      <c r="P3873" s="304"/>
      <c r="Q3873" s="309"/>
      <c r="R3873" s="309"/>
      <c r="S3873" s="304"/>
      <c r="T3873" s="304"/>
      <c r="U3873" s="304"/>
      <c r="V3873" s="304"/>
      <c r="W3873" s="48" t="s">
        <v>4991</v>
      </c>
      <c r="X3873" s="304">
        <v>-999</v>
      </c>
      <c r="Y3873" s="366" t="str">
        <f t="shared" si="925"/>
        <v>-</v>
      </c>
      <c r="Z3873" s="304"/>
      <c r="AA3873" s="304"/>
      <c r="AB3873" s="304"/>
      <c r="AC3873" s="304"/>
      <c r="AD3873" s="366"/>
      <c r="AE3873" s="304"/>
      <c r="AF3873" s="331"/>
      <c r="AG3873" s="304"/>
      <c r="AH3873" s="410">
        <v>2.0767300000000002E-3</v>
      </c>
      <c r="AI3873" s="309">
        <v>3.7366099999999999E-2</v>
      </c>
      <c r="AJ3873" s="410">
        <v>213</v>
      </c>
      <c r="AK3873" s="304">
        <f t="shared" si="923"/>
        <v>210</v>
      </c>
      <c r="AL3873" s="304">
        <v>0.2</v>
      </c>
      <c r="AM3873" s="389">
        <f t="shared" si="929"/>
        <v>353</v>
      </c>
      <c r="AN3873" s="363">
        <v>0.25</v>
      </c>
      <c r="AO3873" s="304"/>
      <c r="AP3873" s="304" t="s">
        <v>4980</v>
      </c>
      <c r="AQ3873" s="304"/>
      <c r="AR3873" s="304">
        <v>349</v>
      </c>
      <c r="AS3873" s="304"/>
      <c r="AT3873" s="309">
        <v>353</v>
      </c>
      <c r="AU3873" s="304"/>
      <c r="AV3873" s="304"/>
      <c r="AW3873" s="304"/>
      <c r="AX3873" s="304">
        <v>760</v>
      </c>
      <c r="AY3873" s="304">
        <v>-999</v>
      </c>
      <c r="AZ3873" s="304">
        <v>4360</v>
      </c>
      <c r="BA3873" s="304">
        <v>320</v>
      </c>
      <c r="BB3873" s="304">
        <v>-999</v>
      </c>
      <c r="BC3873" s="304">
        <v>2420</v>
      </c>
      <c r="BD3873" s="304"/>
      <c r="BE3873" s="304"/>
      <c r="BF3873" s="304"/>
      <c r="BG3873" s="304"/>
      <c r="BH3873" s="304"/>
      <c r="BI3873" s="304"/>
      <c r="BJ3873" s="304">
        <v>3</v>
      </c>
      <c r="BK3873" s="304" t="s">
        <v>4954</v>
      </c>
      <c r="BL3873" s="304">
        <v>3</v>
      </c>
    </row>
    <row r="3874" spans="1:64" ht="15" hidden="1" customHeight="1" x14ac:dyDescent="0.2">
      <c r="A3874" s="387" t="s">
        <v>5911</v>
      </c>
      <c r="B3874" s="304" t="s">
        <v>5965</v>
      </c>
      <c r="C3874" s="304">
        <v>100337</v>
      </c>
      <c r="D3874" s="349" t="s">
        <v>5497</v>
      </c>
      <c r="E3874" s="304">
        <v>36341</v>
      </c>
      <c r="F3874" s="304"/>
      <c r="G3874" s="324">
        <v>35.387</v>
      </c>
      <c r="H3874" s="324">
        <v>-120.85599999999999</v>
      </c>
      <c r="I3874" s="324" t="s">
        <v>4990</v>
      </c>
      <c r="J3874" s="368">
        <f t="shared" si="936"/>
        <v>400.27183522370677</v>
      </c>
      <c r="K3874" s="331">
        <f t="shared" si="937"/>
        <v>0.32644141894067302</v>
      </c>
      <c r="L3874" s="304" t="str">
        <f t="shared" si="924"/>
        <v>C</v>
      </c>
      <c r="M3874" s="388" t="s">
        <v>6088</v>
      </c>
      <c r="N3874" s="304"/>
      <c r="O3874" s="304"/>
      <c r="P3874" s="304"/>
      <c r="Q3874" s="309"/>
      <c r="R3874" s="309"/>
      <c r="S3874" s="304"/>
      <c r="T3874" s="304"/>
      <c r="U3874" s="304"/>
      <c r="V3874" s="304"/>
      <c r="W3874" s="48" t="s">
        <v>4991</v>
      </c>
      <c r="X3874" s="304">
        <v>-999</v>
      </c>
      <c r="Y3874" s="366" t="str">
        <f t="shared" si="925"/>
        <v>-</v>
      </c>
      <c r="Z3874" s="304"/>
      <c r="AA3874" s="304"/>
      <c r="AB3874" s="304"/>
      <c r="AC3874" s="304"/>
      <c r="AD3874" s="366"/>
      <c r="AE3874" s="304"/>
      <c r="AF3874" s="331"/>
      <c r="AG3874" s="304"/>
      <c r="AH3874" s="410">
        <v>4.2196999999999998E-2</v>
      </c>
      <c r="AI3874" s="309">
        <v>0</v>
      </c>
      <c r="AJ3874" s="410">
        <v>458</v>
      </c>
      <c r="AK3874" s="304">
        <f t="shared" si="923"/>
        <v>425</v>
      </c>
      <c r="AL3874" s="363">
        <v>0.43</v>
      </c>
      <c r="AM3874" s="389">
        <f t="shared" si="929"/>
        <v>387</v>
      </c>
      <c r="AN3874" s="363">
        <v>0.25</v>
      </c>
      <c r="AO3874" s="304"/>
      <c r="AP3874" s="304" t="s">
        <v>1600</v>
      </c>
      <c r="AQ3874" s="304"/>
      <c r="AR3874" s="304">
        <v>387</v>
      </c>
      <c r="AS3874" s="304"/>
      <c r="AT3874" s="312"/>
      <c r="AU3874" s="304"/>
      <c r="AV3874" s="304"/>
      <c r="AW3874" s="304"/>
      <c r="AX3874" s="304">
        <v>60</v>
      </c>
      <c r="AY3874" s="304">
        <v>-999</v>
      </c>
      <c r="AZ3874" s="304">
        <v>280</v>
      </c>
      <c r="BA3874" s="304">
        <v>-999</v>
      </c>
      <c r="BB3874" s="304">
        <v>-999</v>
      </c>
      <c r="BC3874" s="304">
        <v>-999</v>
      </c>
      <c r="BD3874" s="304"/>
      <c r="BE3874" s="304"/>
      <c r="BF3874" s="304"/>
      <c r="BG3874" s="304"/>
      <c r="BH3874" s="304"/>
      <c r="BI3874" s="304"/>
      <c r="BJ3874" s="304">
        <v>4</v>
      </c>
      <c r="BK3874" s="304" t="s">
        <v>4954</v>
      </c>
      <c r="BL3874" s="304">
        <v>4</v>
      </c>
    </row>
    <row r="3875" spans="1:64" ht="15" hidden="1" customHeight="1" x14ac:dyDescent="0.2">
      <c r="A3875" s="387" t="s">
        <v>5911</v>
      </c>
      <c r="B3875" s="304" t="s">
        <v>5965</v>
      </c>
      <c r="C3875" s="304">
        <v>100338</v>
      </c>
      <c r="D3875" s="349" t="s">
        <v>5498</v>
      </c>
      <c r="E3875" s="304" t="s">
        <v>5499</v>
      </c>
      <c r="F3875" s="304"/>
      <c r="G3875" s="324">
        <v>33.445770000000003</v>
      </c>
      <c r="H3875" s="324">
        <v>-118.483</v>
      </c>
      <c r="I3875" s="324" t="s">
        <v>232</v>
      </c>
      <c r="J3875" s="368">
        <f t="shared" si="936"/>
        <v>637.00191794302827</v>
      </c>
      <c r="K3875" s="331">
        <f t="shared" si="937"/>
        <v>0.36913412196652856</v>
      </c>
      <c r="L3875" s="304" t="str">
        <f t="shared" si="924"/>
        <v>C</v>
      </c>
      <c r="M3875" s="388" t="s">
        <v>6088</v>
      </c>
      <c r="N3875" s="304"/>
      <c r="O3875" s="304"/>
      <c r="P3875" s="304"/>
      <c r="Q3875" s="309"/>
      <c r="R3875" s="309"/>
      <c r="S3875" s="304"/>
      <c r="T3875" s="304"/>
      <c r="U3875" s="304"/>
      <c r="V3875" s="304"/>
      <c r="W3875" s="48" t="s">
        <v>4612</v>
      </c>
      <c r="X3875" s="304">
        <v>-999</v>
      </c>
      <c r="Y3875" s="366" t="str">
        <f t="shared" si="925"/>
        <v>-</v>
      </c>
      <c r="Z3875" s="304"/>
      <c r="AA3875" s="304"/>
      <c r="AB3875" s="304"/>
      <c r="AC3875" s="304"/>
      <c r="AD3875" s="366"/>
      <c r="AE3875" s="304"/>
      <c r="AF3875" s="331"/>
      <c r="AG3875" s="304"/>
      <c r="AH3875" s="410">
        <v>0.1052</v>
      </c>
      <c r="AI3875" s="309">
        <v>0</v>
      </c>
      <c r="AJ3875" s="410">
        <v>638</v>
      </c>
      <c r="AK3875" s="304">
        <f t="shared" si="923"/>
        <v>690</v>
      </c>
      <c r="AL3875" s="363">
        <v>0.43</v>
      </c>
      <c r="AM3875" s="389">
        <f t="shared" si="929"/>
        <v>609</v>
      </c>
      <c r="AN3875" s="304">
        <v>0.33</v>
      </c>
      <c r="AO3875" s="304"/>
      <c r="AP3875" s="304" t="s">
        <v>2157</v>
      </c>
      <c r="AQ3875" s="304"/>
      <c r="AR3875" s="304">
        <v>609</v>
      </c>
      <c r="AS3875" s="304"/>
      <c r="AT3875" s="312"/>
      <c r="AU3875" s="304"/>
      <c r="AV3875" s="304"/>
      <c r="AW3875" s="304"/>
      <c r="AX3875" s="304">
        <v>40</v>
      </c>
      <c r="AY3875" s="304">
        <v>-999</v>
      </c>
      <c r="AZ3875" s="304">
        <v>260</v>
      </c>
      <c r="BA3875" s="304">
        <v>-999</v>
      </c>
      <c r="BB3875" s="304">
        <v>-999</v>
      </c>
      <c r="BC3875" s="304">
        <v>-999</v>
      </c>
      <c r="BD3875" s="304"/>
      <c r="BE3875" s="304"/>
      <c r="BF3875" s="304"/>
      <c r="BG3875" s="304"/>
      <c r="BH3875" s="304"/>
      <c r="BI3875" s="304"/>
      <c r="BJ3875" s="304">
        <v>4</v>
      </c>
      <c r="BK3875" s="304" t="s">
        <v>4954</v>
      </c>
      <c r="BL3875" s="304">
        <v>4</v>
      </c>
    </row>
    <row r="3876" spans="1:64" ht="15" hidden="1" customHeight="1" x14ac:dyDescent="0.2">
      <c r="A3876" s="387" t="s">
        <v>5911</v>
      </c>
      <c r="B3876" s="304" t="s">
        <v>5965</v>
      </c>
      <c r="C3876" s="304">
        <v>100340</v>
      </c>
      <c r="D3876" s="349" t="s">
        <v>5501</v>
      </c>
      <c r="E3876" s="304" t="s">
        <v>5502</v>
      </c>
      <c r="F3876" s="304"/>
      <c r="G3876" s="324">
        <v>34.436920000000001</v>
      </c>
      <c r="H3876" s="324">
        <v>-119.1375</v>
      </c>
      <c r="I3876" s="324" t="s">
        <v>4990</v>
      </c>
      <c r="J3876" s="368">
        <f>EXP(0.44*LN('V032'!AM3876)+0.33*LN('V032'!Y3876)+0.25*LN('V032'!AJ3876))</f>
        <v>448.62993840504578</v>
      </c>
      <c r="K3876" s="331">
        <f>SQRT(0.44*AN3876^2+0.3*Z3876^2+0.25*AL3876^2)</f>
        <v>0.37701591478344787</v>
      </c>
      <c r="L3876" s="304" t="str">
        <f t="shared" si="924"/>
        <v>C</v>
      </c>
      <c r="M3876" s="388" t="s">
        <v>6095</v>
      </c>
      <c r="N3876" s="304"/>
      <c r="O3876" s="304"/>
      <c r="P3876" s="304"/>
      <c r="Q3876" s="309"/>
      <c r="R3876" s="309"/>
      <c r="S3876" s="304"/>
      <c r="T3876" s="304"/>
      <c r="U3876" s="304"/>
      <c r="V3876" s="304"/>
      <c r="W3876" s="48" t="s">
        <v>5943</v>
      </c>
      <c r="X3876" s="304" t="s">
        <v>232</v>
      </c>
      <c r="Y3876" s="366">
        <f t="shared" si="925"/>
        <v>506.6</v>
      </c>
      <c r="Z3876" s="304">
        <v>0.4</v>
      </c>
      <c r="AA3876" s="304"/>
      <c r="AB3876" s="304"/>
      <c r="AC3876" s="304"/>
      <c r="AD3876" s="366"/>
      <c r="AE3876" s="304"/>
      <c r="AF3876" s="331"/>
      <c r="AG3876" s="304"/>
      <c r="AH3876" s="410">
        <v>1.0047800000000001E-2</v>
      </c>
      <c r="AI3876" s="309">
        <v>0</v>
      </c>
      <c r="AJ3876" s="410">
        <v>300</v>
      </c>
      <c r="AK3876" s="304">
        <f t="shared" si="923"/>
        <v>270</v>
      </c>
      <c r="AL3876" s="363">
        <v>0.43</v>
      </c>
      <c r="AM3876" s="389">
        <f t="shared" si="929"/>
        <v>390</v>
      </c>
      <c r="AN3876" s="304">
        <v>0.33</v>
      </c>
      <c r="AO3876" s="304"/>
      <c r="AP3876" s="304" t="s">
        <v>1903</v>
      </c>
      <c r="AQ3876" s="304"/>
      <c r="AR3876" s="304">
        <v>390</v>
      </c>
      <c r="AS3876" s="304"/>
      <c r="AT3876" s="312"/>
      <c r="AU3876" s="304"/>
      <c r="AV3876" s="304"/>
      <c r="AW3876" s="304"/>
      <c r="AX3876" s="304">
        <v>840</v>
      </c>
      <c r="AY3876" s="304">
        <v>-999</v>
      </c>
      <c r="AZ3876" s="304">
        <v>4440</v>
      </c>
      <c r="BA3876" s="304">
        <v>320</v>
      </c>
      <c r="BB3876" s="304">
        <v>-999</v>
      </c>
      <c r="BC3876" s="304">
        <v>1080</v>
      </c>
      <c r="BD3876" s="304"/>
      <c r="BE3876" s="304"/>
      <c r="BF3876" s="304"/>
      <c r="BG3876" s="304"/>
      <c r="BH3876" s="304"/>
      <c r="BI3876" s="304"/>
      <c r="BJ3876" s="304">
        <v>3</v>
      </c>
      <c r="BK3876" s="304" t="s">
        <v>4954</v>
      </c>
      <c r="BL3876" s="304">
        <v>3</v>
      </c>
    </row>
    <row r="3877" spans="1:64" ht="15" hidden="1" customHeight="1" x14ac:dyDescent="0.2">
      <c r="A3877" s="387" t="s">
        <v>5911</v>
      </c>
      <c r="B3877" s="304" t="s">
        <v>5965</v>
      </c>
      <c r="C3877" s="304">
        <v>100341</v>
      </c>
      <c r="D3877" s="349" t="s">
        <v>6019</v>
      </c>
      <c r="E3877" s="304" t="s">
        <v>5503</v>
      </c>
      <c r="F3877" s="304"/>
      <c r="G3877" s="324">
        <v>33.280099999999997</v>
      </c>
      <c r="H3877" s="324">
        <v>-115.98585</v>
      </c>
      <c r="I3877" s="324" t="s">
        <v>4990</v>
      </c>
      <c r="J3877" s="368">
        <f>P3877</f>
        <v>253</v>
      </c>
      <c r="K3877" s="331">
        <v>0.1</v>
      </c>
      <c r="L3877" s="304" t="str">
        <f t="shared" si="924"/>
        <v>D</v>
      </c>
      <c r="M3877" s="388">
        <v>0</v>
      </c>
      <c r="N3877" s="304"/>
      <c r="O3877" s="304">
        <v>35</v>
      </c>
      <c r="P3877" s="304">
        <v>253</v>
      </c>
      <c r="Q3877" s="309"/>
      <c r="R3877" s="309" t="s">
        <v>4993</v>
      </c>
      <c r="S3877" s="304"/>
      <c r="T3877" s="304"/>
      <c r="U3877" s="304"/>
      <c r="V3877" s="304"/>
      <c r="W3877" s="48" t="s">
        <v>4991</v>
      </c>
      <c r="X3877" s="304">
        <v>-999</v>
      </c>
      <c r="Y3877" s="366" t="str">
        <f t="shared" si="925"/>
        <v>-</v>
      </c>
      <c r="Z3877" s="304"/>
      <c r="AA3877" s="304"/>
      <c r="AB3877" s="304"/>
      <c r="AC3877" s="304"/>
      <c r="AD3877" s="366"/>
      <c r="AE3877" s="304"/>
      <c r="AF3877" s="331"/>
      <c r="AG3877" s="304"/>
      <c r="AH3877" s="410">
        <v>1.8339500000000002E-2</v>
      </c>
      <c r="AI3877" s="324"/>
      <c r="AJ3877" s="410">
        <v>361</v>
      </c>
      <c r="AK3877" s="304">
        <f t="shared" si="923"/>
        <v>425</v>
      </c>
      <c r="AL3877" s="304"/>
      <c r="AM3877" s="389">
        <f t="shared" si="929"/>
        <v>7.1407800000000003</v>
      </c>
      <c r="AN3877" s="363">
        <v>0.25</v>
      </c>
      <c r="AO3877" s="304"/>
      <c r="AP3877" s="304" t="s">
        <v>4979</v>
      </c>
      <c r="AQ3877" s="304"/>
      <c r="AR3877" s="304">
        <v>354</v>
      </c>
      <c r="AS3877" s="304"/>
      <c r="AT3877" s="304">
        <v>7.1407800000000003</v>
      </c>
      <c r="AU3877" s="304"/>
      <c r="AV3877" s="304"/>
      <c r="AW3877" s="304"/>
      <c r="AX3877" s="304">
        <v>780</v>
      </c>
      <c r="AY3877" s="304">
        <v>-999</v>
      </c>
      <c r="AZ3877" s="304">
        <v>1480</v>
      </c>
      <c r="BA3877" s="304">
        <v>1460</v>
      </c>
      <c r="BB3877" s="304">
        <v>-999</v>
      </c>
      <c r="BC3877" s="304">
        <v>1460</v>
      </c>
      <c r="BD3877" s="304"/>
      <c r="BE3877" s="304"/>
      <c r="BF3877" s="304"/>
      <c r="BG3877" s="304"/>
      <c r="BH3877" s="304"/>
      <c r="BI3877" s="304"/>
      <c r="BJ3877" s="304">
        <v>3</v>
      </c>
      <c r="BK3877" s="304" t="s">
        <v>4954</v>
      </c>
      <c r="BL3877" s="304">
        <v>3</v>
      </c>
    </row>
    <row r="3878" spans="1:64" ht="15" hidden="1" customHeight="1" x14ac:dyDescent="0.2">
      <c r="A3878" s="387" t="s">
        <v>5911</v>
      </c>
      <c r="B3878" s="304" t="s">
        <v>5965</v>
      </c>
      <c r="C3878" s="304">
        <v>100342</v>
      </c>
      <c r="D3878" s="349" t="s">
        <v>5504</v>
      </c>
      <c r="E3878" s="304">
        <v>5471</v>
      </c>
      <c r="F3878" s="304"/>
      <c r="G3878" s="324">
        <v>34.19988</v>
      </c>
      <c r="H3878" s="324">
        <v>-118.36201</v>
      </c>
      <c r="I3878" s="324" t="s">
        <v>4990</v>
      </c>
      <c r="J3878" s="368">
        <f>EXP(0.64*LN(AM3878)+0.36*LN(AK3878))</f>
        <v>320.52858516844788</v>
      </c>
      <c r="K3878" s="331">
        <f>SQRT(0.64*AN3878^2+0.36*AL3878^2)</f>
        <v>0.32644141894067302</v>
      </c>
      <c r="L3878" s="304" t="str">
        <f t="shared" si="924"/>
        <v>D</v>
      </c>
      <c r="M3878" s="388" t="s">
        <v>6088</v>
      </c>
      <c r="N3878" s="304"/>
      <c r="O3878" s="304"/>
      <c r="P3878" s="304"/>
      <c r="Q3878" s="309"/>
      <c r="R3878" s="309"/>
      <c r="S3878" s="304"/>
      <c r="T3878" s="304"/>
      <c r="U3878" s="304"/>
      <c r="V3878" s="304"/>
      <c r="W3878" s="48" t="s">
        <v>4991</v>
      </c>
      <c r="X3878" s="304">
        <v>-999</v>
      </c>
      <c r="Y3878" s="366" t="str">
        <f t="shared" si="925"/>
        <v>-</v>
      </c>
      <c r="Z3878" s="304"/>
      <c r="AA3878" s="304"/>
      <c r="AB3878" s="304"/>
      <c r="AC3878" s="304"/>
      <c r="AD3878" s="366"/>
      <c r="AE3878" s="304"/>
      <c r="AF3878" s="331"/>
      <c r="AG3878" s="304"/>
      <c r="AH3878" s="410">
        <v>1.12108E-2</v>
      </c>
      <c r="AI3878" s="309">
        <v>3.9263400000000004E-2</v>
      </c>
      <c r="AJ3878" s="410">
        <v>309</v>
      </c>
      <c r="AK3878" s="304">
        <f t="shared" si="923"/>
        <v>270</v>
      </c>
      <c r="AL3878" s="363">
        <v>0.43</v>
      </c>
      <c r="AM3878" s="389">
        <f t="shared" si="929"/>
        <v>353</v>
      </c>
      <c r="AN3878" s="363">
        <v>0.25</v>
      </c>
      <c r="AO3878" s="304"/>
      <c r="AP3878" s="304" t="s">
        <v>6113</v>
      </c>
      <c r="AQ3878" s="304"/>
      <c r="AR3878" s="304">
        <v>280</v>
      </c>
      <c r="AS3878" s="304"/>
      <c r="AT3878" s="309">
        <v>353</v>
      </c>
      <c r="AU3878" s="304"/>
      <c r="AV3878" s="304"/>
      <c r="AW3878" s="304"/>
      <c r="AX3878" s="304">
        <v>880</v>
      </c>
      <c r="AY3878" s="304">
        <v>-999</v>
      </c>
      <c r="AZ3878" s="304">
        <v>1480</v>
      </c>
      <c r="BA3878" s="304">
        <v>340</v>
      </c>
      <c r="BB3878" s="304">
        <v>-999</v>
      </c>
      <c r="BC3878" s="304">
        <v>1200</v>
      </c>
      <c r="BD3878" s="304"/>
      <c r="BE3878" s="304"/>
      <c r="BF3878" s="304"/>
      <c r="BG3878" s="304"/>
      <c r="BH3878" s="304"/>
      <c r="BI3878" s="304"/>
      <c r="BJ3878" s="304">
        <v>3</v>
      </c>
      <c r="BK3878" s="304" t="s">
        <v>4954</v>
      </c>
      <c r="BL3878" s="304">
        <v>3</v>
      </c>
    </row>
    <row r="3879" spans="1:64" ht="15" hidden="1" customHeight="1" x14ac:dyDescent="0.2">
      <c r="A3879" s="387" t="s">
        <v>5911</v>
      </c>
      <c r="B3879" s="304" t="s">
        <v>5965</v>
      </c>
      <c r="C3879" s="304">
        <v>100343</v>
      </c>
      <c r="D3879" s="349" t="s">
        <v>5505</v>
      </c>
      <c r="E3879" s="304" t="s">
        <v>5506</v>
      </c>
      <c r="F3879" s="304"/>
      <c r="G3879" s="324">
        <v>34.812579999999997</v>
      </c>
      <c r="H3879" s="324">
        <v>-119.14530000000001</v>
      </c>
      <c r="I3879" s="324" t="s">
        <v>4990</v>
      </c>
      <c r="J3879" s="368">
        <f>P3879</f>
        <v>474</v>
      </c>
      <c r="K3879" s="331">
        <v>0.1</v>
      </c>
      <c r="L3879" s="304" t="str">
        <f t="shared" si="924"/>
        <v>C</v>
      </c>
      <c r="M3879" s="388">
        <v>0</v>
      </c>
      <c r="N3879" s="304"/>
      <c r="O3879" s="304" t="s">
        <v>4992</v>
      </c>
      <c r="P3879" s="304">
        <v>474</v>
      </c>
      <c r="Q3879" s="309"/>
      <c r="R3879" s="309" t="s">
        <v>4993</v>
      </c>
      <c r="S3879" s="304"/>
      <c r="T3879" s="304"/>
      <c r="U3879" s="304"/>
      <c r="V3879" s="304"/>
      <c r="W3879" s="48" t="s">
        <v>5943</v>
      </c>
      <c r="X3879" s="304" t="s">
        <v>232</v>
      </c>
      <c r="Y3879" s="366">
        <f t="shared" si="925"/>
        <v>506.6</v>
      </c>
      <c r="Z3879" s="304">
        <v>0.4</v>
      </c>
      <c r="AA3879" s="304"/>
      <c r="AB3879" s="304"/>
      <c r="AC3879" s="304"/>
      <c r="AD3879" s="366"/>
      <c r="AE3879" s="304"/>
      <c r="AF3879" s="331"/>
      <c r="AG3879" s="304"/>
      <c r="AH3879" s="410">
        <v>7.1666900000000006E-2</v>
      </c>
      <c r="AI3879" s="324"/>
      <c r="AJ3879" s="410">
        <v>546</v>
      </c>
      <c r="AK3879" s="304">
        <f t="shared" si="923"/>
        <v>555</v>
      </c>
      <c r="AL3879" s="304"/>
      <c r="AM3879" s="389">
        <f t="shared" si="929"/>
        <v>748</v>
      </c>
      <c r="AN3879" s="304">
        <v>0.4</v>
      </c>
      <c r="AO3879" s="304"/>
      <c r="AP3879" s="304" t="s">
        <v>4893</v>
      </c>
      <c r="AQ3879" s="304"/>
      <c r="AR3879" s="304">
        <v>748</v>
      </c>
      <c r="AS3879" s="304"/>
      <c r="AT3879" s="304"/>
      <c r="AU3879" s="304"/>
      <c r="AV3879" s="304"/>
      <c r="AW3879" s="304"/>
      <c r="AX3879" s="304">
        <v>40</v>
      </c>
      <c r="AY3879" s="304">
        <v>-999</v>
      </c>
      <c r="AZ3879" s="304">
        <v>220</v>
      </c>
      <c r="BA3879" s="304">
        <v>-999</v>
      </c>
      <c r="BB3879" s="304">
        <v>-999</v>
      </c>
      <c r="BC3879" s="304">
        <v>-999</v>
      </c>
      <c r="BD3879" s="304"/>
      <c r="BE3879" s="304"/>
      <c r="BF3879" s="304"/>
      <c r="BG3879" s="304"/>
      <c r="BH3879" s="304"/>
      <c r="BI3879" s="304"/>
      <c r="BJ3879" s="304">
        <v>4</v>
      </c>
      <c r="BK3879" s="304" t="s">
        <v>4954</v>
      </c>
      <c r="BL3879" s="304">
        <v>4</v>
      </c>
    </row>
    <row r="3880" spans="1:64" ht="15" hidden="1" customHeight="1" x14ac:dyDescent="0.2">
      <c r="A3880" s="387" t="s">
        <v>5911</v>
      </c>
      <c r="B3880" s="304" t="s">
        <v>5965</v>
      </c>
      <c r="C3880" s="304">
        <v>100344</v>
      </c>
      <c r="D3880" s="349" t="s">
        <v>5507</v>
      </c>
      <c r="E3880" s="304">
        <v>36316</v>
      </c>
      <c r="F3880" s="304"/>
      <c r="G3880" s="324">
        <v>35.615000000000002</v>
      </c>
      <c r="H3880" s="324">
        <v>-120.657</v>
      </c>
      <c r="I3880" s="324" t="s">
        <v>4990</v>
      </c>
      <c r="J3880" s="368">
        <f>EXP(0.64*LN(AM3880)+0.36*LN(AK3880))</f>
        <v>339.95855352360843</v>
      </c>
      <c r="K3880" s="331">
        <f>SQRT(0.64*AN3880^2+0.36*AL3880^2)</f>
        <v>0.32644141894067302</v>
      </c>
      <c r="L3880" s="304" t="str">
        <f t="shared" si="924"/>
        <v>D</v>
      </c>
      <c r="M3880" s="388" t="s">
        <v>6088</v>
      </c>
      <c r="N3880" s="304"/>
      <c r="O3880" s="304"/>
      <c r="P3880" s="304"/>
      <c r="Q3880" s="309"/>
      <c r="R3880" s="309"/>
      <c r="S3880" s="304"/>
      <c r="T3880" s="304"/>
      <c r="U3880" s="304"/>
      <c r="V3880" s="304"/>
      <c r="W3880" s="48" t="s">
        <v>4991</v>
      </c>
      <c r="X3880" s="304">
        <v>-999</v>
      </c>
      <c r="Y3880" s="366" t="str">
        <f t="shared" si="925"/>
        <v>-</v>
      </c>
      <c r="Z3880" s="304"/>
      <c r="AA3880" s="304"/>
      <c r="AB3880" s="304"/>
      <c r="AC3880" s="304"/>
      <c r="AD3880" s="366"/>
      <c r="AE3880" s="304"/>
      <c r="AF3880" s="331"/>
      <c r="AG3880" s="304"/>
      <c r="AH3880" s="410">
        <v>1.05872E-2</v>
      </c>
      <c r="AI3880" s="309">
        <v>0</v>
      </c>
      <c r="AJ3880" s="410">
        <v>304</v>
      </c>
      <c r="AK3880" s="304">
        <f t="shared" si="923"/>
        <v>270</v>
      </c>
      <c r="AL3880" s="363">
        <v>0.43</v>
      </c>
      <c r="AM3880" s="389">
        <f t="shared" si="929"/>
        <v>387</v>
      </c>
      <c r="AN3880" s="363">
        <v>0.25</v>
      </c>
      <c r="AO3880" s="304"/>
      <c r="AP3880" s="304" t="s">
        <v>1600</v>
      </c>
      <c r="AQ3880" s="304"/>
      <c r="AR3880" s="304">
        <v>387</v>
      </c>
      <c r="AS3880" s="304"/>
      <c r="AT3880" s="312"/>
      <c r="AU3880" s="304"/>
      <c r="AV3880" s="304"/>
      <c r="AW3880" s="304"/>
      <c r="AX3880" s="304">
        <v>60</v>
      </c>
      <c r="AY3880" s="304">
        <v>-999</v>
      </c>
      <c r="AZ3880" s="304">
        <v>340</v>
      </c>
      <c r="BA3880" s="304">
        <v>-999</v>
      </c>
      <c r="BB3880" s="304">
        <v>-999</v>
      </c>
      <c r="BC3880" s="304">
        <v>-999</v>
      </c>
      <c r="BD3880" s="304"/>
      <c r="BE3880" s="304"/>
      <c r="BF3880" s="304"/>
      <c r="BG3880" s="304"/>
      <c r="BH3880" s="304"/>
      <c r="BI3880" s="304"/>
      <c r="BJ3880" s="304">
        <v>4</v>
      </c>
      <c r="BK3880" s="304" t="s">
        <v>4954</v>
      </c>
      <c r="BL3880" s="304">
        <v>4</v>
      </c>
    </row>
    <row r="3881" spans="1:64" ht="15" hidden="1" customHeight="1" x14ac:dyDescent="0.2">
      <c r="A3881" s="387" t="s">
        <v>5911</v>
      </c>
      <c r="B3881" s="304" t="s">
        <v>5965</v>
      </c>
      <c r="C3881" s="304">
        <v>100345</v>
      </c>
      <c r="D3881" s="349" t="s">
        <v>5508</v>
      </c>
      <c r="E3881" s="304" t="s">
        <v>5509</v>
      </c>
      <c r="F3881" s="304"/>
      <c r="G3881" s="324">
        <v>36.215899999999998</v>
      </c>
      <c r="H3881" s="324">
        <v>-120.80126</v>
      </c>
      <c r="I3881" s="324" t="s">
        <v>5908</v>
      </c>
      <c r="J3881" s="368">
        <f>P3881</f>
        <v>308</v>
      </c>
      <c r="K3881" s="331">
        <v>0.1</v>
      </c>
      <c r="L3881" s="304" t="str">
        <f t="shared" si="924"/>
        <v>D</v>
      </c>
      <c r="M3881" s="388">
        <v>0</v>
      </c>
      <c r="N3881" s="304"/>
      <c r="O3881" s="304" t="s">
        <v>4992</v>
      </c>
      <c r="P3881" s="304">
        <v>308</v>
      </c>
      <c r="Q3881" s="309"/>
      <c r="R3881" s="309" t="s">
        <v>4993</v>
      </c>
      <c r="S3881" s="304"/>
      <c r="T3881" s="304"/>
      <c r="U3881" s="304"/>
      <c r="V3881" s="304"/>
      <c r="W3881" s="48" t="s">
        <v>6085</v>
      </c>
      <c r="X3881" s="304" t="s">
        <v>232</v>
      </c>
      <c r="Y3881" s="366">
        <f t="shared" si="925"/>
        <v>506.6</v>
      </c>
      <c r="Z3881" s="304">
        <v>0.4</v>
      </c>
      <c r="AA3881" s="304"/>
      <c r="AB3881" s="304"/>
      <c r="AC3881" s="304"/>
      <c r="AD3881" s="366"/>
      <c r="AE3881" s="304"/>
      <c r="AF3881" s="331"/>
      <c r="AG3881" s="304"/>
      <c r="AH3881" s="410">
        <v>0.11371100000000001</v>
      </c>
      <c r="AI3881" s="324"/>
      <c r="AJ3881" s="410">
        <v>668</v>
      </c>
      <c r="AK3881" s="304">
        <f t="shared" si="923"/>
        <v>690</v>
      </c>
      <c r="AL3881" s="304"/>
      <c r="AM3881" s="389">
        <f t="shared" si="929"/>
        <v>782</v>
      </c>
      <c r="AN3881" s="304">
        <v>0.4</v>
      </c>
      <c r="AO3881" s="304"/>
      <c r="AP3881" s="304" t="s">
        <v>2964</v>
      </c>
      <c r="AQ3881" s="304"/>
      <c r="AR3881" s="304">
        <v>782</v>
      </c>
      <c r="AS3881" s="304"/>
      <c r="AT3881" s="304"/>
      <c r="AU3881" s="304"/>
      <c r="AV3881" s="304"/>
      <c r="AW3881" s="304"/>
      <c r="AX3881" s="304">
        <v>40</v>
      </c>
      <c r="AY3881" s="304">
        <v>-999</v>
      </c>
      <c r="AZ3881" s="304">
        <v>260</v>
      </c>
      <c r="BA3881" s="304">
        <v>-999</v>
      </c>
      <c r="BB3881" s="304">
        <v>-999</v>
      </c>
      <c r="BC3881" s="304">
        <v>-999</v>
      </c>
      <c r="BD3881" s="304"/>
      <c r="BE3881" s="304"/>
      <c r="BF3881" s="304"/>
      <c r="BG3881" s="304"/>
      <c r="BH3881" s="304"/>
      <c r="BI3881" s="304"/>
      <c r="BJ3881" s="304">
        <v>4</v>
      </c>
      <c r="BK3881" s="304" t="s">
        <v>4954</v>
      </c>
      <c r="BL3881" s="304">
        <v>4</v>
      </c>
    </row>
    <row r="3882" spans="1:64" ht="15" hidden="1" customHeight="1" x14ac:dyDescent="0.2">
      <c r="A3882" s="387" t="s">
        <v>5911</v>
      </c>
      <c r="B3882" s="304" t="s">
        <v>5965</v>
      </c>
      <c r="C3882" s="304">
        <v>100346</v>
      </c>
      <c r="D3882" s="349" t="s">
        <v>5510</v>
      </c>
      <c r="E3882" s="304" t="s">
        <v>5511</v>
      </c>
      <c r="F3882" s="304"/>
      <c r="G3882" s="324">
        <v>37.810409999999997</v>
      </c>
      <c r="H3882" s="324">
        <v>-121.80271999999999</v>
      </c>
      <c r="I3882" s="324" t="s">
        <v>214</v>
      </c>
      <c r="J3882" s="368">
        <f t="shared" ref="J3882:J3884" si="938">EXP(0.64*LN(AM3882)+0.36*LN(AK3882))</f>
        <v>529.05655604056767</v>
      </c>
      <c r="K3882" s="331">
        <f t="shared" ref="K3882:K3884" si="939">SQRT(0.64*AN3882^2+0.36*AL3882^2)</f>
        <v>0.41105230810688803</v>
      </c>
      <c r="L3882" s="304" t="str">
        <f t="shared" si="924"/>
        <v>C</v>
      </c>
      <c r="M3882" s="388" t="s">
        <v>6088</v>
      </c>
      <c r="N3882" s="304"/>
      <c r="O3882" s="304"/>
      <c r="P3882" s="304"/>
      <c r="Q3882" s="309"/>
      <c r="R3882" s="309"/>
      <c r="S3882" s="304"/>
      <c r="T3882" s="304"/>
      <c r="U3882" s="304"/>
      <c r="V3882" s="304"/>
      <c r="W3882" s="48" t="s">
        <v>4661</v>
      </c>
      <c r="X3882" s="304">
        <v>-999</v>
      </c>
      <c r="Y3882" s="366" t="str">
        <f t="shared" si="925"/>
        <v>-</v>
      </c>
      <c r="Z3882" s="304"/>
      <c r="AA3882" s="304"/>
      <c r="AB3882" s="304"/>
      <c r="AC3882" s="304"/>
      <c r="AD3882" s="366"/>
      <c r="AE3882" s="304"/>
      <c r="AF3882" s="331"/>
      <c r="AG3882" s="304"/>
      <c r="AH3882" s="410">
        <v>7.3455599999999996E-2</v>
      </c>
      <c r="AI3882" s="309">
        <v>0</v>
      </c>
      <c r="AJ3882" s="410">
        <v>551</v>
      </c>
      <c r="AK3882" s="304">
        <f t="shared" si="923"/>
        <v>555</v>
      </c>
      <c r="AL3882" s="363">
        <v>0.43</v>
      </c>
      <c r="AM3882" s="389">
        <f t="shared" si="929"/>
        <v>515</v>
      </c>
      <c r="AN3882" s="304">
        <v>0.4</v>
      </c>
      <c r="AO3882" s="304"/>
      <c r="AP3882" s="304" t="s">
        <v>6124</v>
      </c>
      <c r="AQ3882" s="304"/>
      <c r="AR3882" s="304">
        <v>515</v>
      </c>
      <c r="AS3882" s="304"/>
      <c r="AT3882" s="312"/>
      <c r="AU3882" s="304"/>
      <c r="AV3882" s="304"/>
      <c r="AW3882" s="304"/>
      <c r="AX3882" s="304">
        <v>337.7</v>
      </c>
      <c r="AY3882" s="304">
        <v>765.4</v>
      </c>
      <c r="AZ3882" s="304">
        <v>3542</v>
      </c>
      <c r="BA3882" s="304">
        <v>337.7</v>
      </c>
      <c r="BB3882" s="304">
        <v>765.4</v>
      </c>
      <c r="BC3882" s="304">
        <v>3542</v>
      </c>
      <c r="BD3882" s="304"/>
      <c r="BE3882" s="304"/>
      <c r="BF3882" s="304"/>
      <c r="BG3882" s="304"/>
      <c r="BH3882" s="304"/>
      <c r="BI3882" s="304"/>
      <c r="BJ3882" s="304">
        <v>1</v>
      </c>
      <c r="BK3882" s="304">
        <v>1</v>
      </c>
      <c r="BL3882" s="304">
        <v>1</v>
      </c>
    </row>
    <row r="3883" spans="1:64" ht="15" hidden="1" customHeight="1" x14ac:dyDescent="0.2">
      <c r="A3883" s="387" t="s">
        <v>5911</v>
      </c>
      <c r="B3883" s="304" t="s">
        <v>5965</v>
      </c>
      <c r="C3883" s="304">
        <v>100347</v>
      </c>
      <c r="D3883" s="349" t="s">
        <v>5512</v>
      </c>
      <c r="E3883" s="304" t="s">
        <v>5513</v>
      </c>
      <c r="F3883" s="304"/>
      <c r="G3883" s="324">
        <v>38.049619999999997</v>
      </c>
      <c r="H3883" s="324">
        <v>-122.52331</v>
      </c>
      <c r="I3883" s="324" t="s">
        <v>214</v>
      </c>
      <c r="J3883" s="368">
        <f t="shared" si="938"/>
        <v>774.00758240446066</v>
      </c>
      <c r="K3883" s="331">
        <f t="shared" si="939"/>
        <v>0.41105230810688803</v>
      </c>
      <c r="L3883" s="304" t="str">
        <f t="shared" si="924"/>
        <v>B</v>
      </c>
      <c r="M3883" s="388" t="s">
        <v>6088</v>
      </c>
      <c r="N3883" s="304"/>
      <c r="O3883" s="304"/>
      <c r="P3883" s="304"/>
      <c r="Q3883" s="309"/>
      <c r="R3883" s="309"/>
      <c r="S3883" s="304"/>
      <c r="T3883" s="304"/>
      <c r="U3883" s="304"/>
      <c r="V3883" s="304"/>
      <c r="W3883" s="48" t="s">
        <v>4661</v>
      </c>
      <c r="X3883" s="304">
        <v>-999</v>
      </c>
      <c r="Y3883" s="366" t="str">
        <f t="shared" si="925"/>
        <v>-</v>
      </c>
      <c r="Z3883" s="304"/>
      <c r="AA3883" s="304"/>
      <c r="AB3883" s="304"/>
      <c r="AC3883" s="304"/>
      <c r="AD3883" s="366"/>
      <c r="AE3883" s="304"/>
      <c r="AF3883" s="331"/>
      <c r="AG3883" s="304"/>
      <c r="AH3883" s="410">
        <v>3.4288600000000002E-2</v>
      </c>
      <c r="AI3883" s="309">
        <v>0</v>
      </c>
      <c r="AJ3883" s="410">
        <v>760</v>
      </c>
      <c r="AK3883" s="304">
        <f t="shared" si="923"/>
        <v>760</v>
      </c>
      <c r="AL3883" s="363">
        <v>0.43</v>
      </c>
      <c r="AM3883" s="389">
        <f t="shared" si="929"/>
        <v>782</v>
      </c>
      <c r="AN3883" s="304">
        <v>0.4</v>
      </c>
      <c r="AO3883" s="304"/>
      <c r="AP3883" s="304" t="s">
        <v>2964</v>
      </c>
      <c r="AQ3883" s="304"/>
      <c r="AR3883" s="304">
        <v>782</v>
      </c>
      <c r="AS3883" s="304"/>
      <c r="AT3883" s="312"/>
      <c r="AU3883" s="304"/>
      <c r="AV3883" s="304"/>
      <c r="AW3883" s="304"/>
      <c r="AX3883" s="304">
        <v>0</v>
      </c>
      <c r="AY3883" s="304">
        <v>263.8</v>
      </c>
      <c r="AZ3883" s="304">
        <v>864.6</v>
      </c>
      <c r="BA3883" s="304">
        <v>0</v>
      </c>
      <c r="BB3883" s="304">
        <v>263.8</v>
      </c>
      <c r="BC3883" s="304">
        <v>864.6</v>
      </c>
      <c r="BD3883" s="304"/>
      <c r="BE3883" s="304"/>
      <c r="BF3883" s="304"/>
      <c r="BG3883" s="304"/>
      <c r="BH3883" s="304"/>
      <c r="BI3883" s="304"/>
      <c r="BJ3883" s="304">
        <v>1</v>
      </c>
      <c r="BK3883" s="304">
        <v>1</v>
      </c>
      <c r="BL3883" s="304">
        <v>1</v>
      </c>
    </row>
    <row r="3884" spans="1:64" ht="15" hidden="1" customHeight="1" x14ac:dyDescent="0.2">
      <c r="A3884" s="387" t="s">
        <v>5911</v>
      </c>
      <c r="B3884" s="304" t="s">
        <v>5965</v>
      </c>
      <c r="C3884" s="304">
        <v>100348</v>
      </c>
      <c r="D3884" s="349" t="s">
        <v>5514</v>
      </c>
      <c r="E3884" s="304">
        <v>1861</v>
      </c>
      <c r="F3884" s="304"/>
      <c r="G3884" s="324">
        <v>37.792020000000001</v>
      </c>
      <c r="H3884" s="324">
        <v>-122.26382</v>
      </c>
      <c r="I3884" s="324" t="s">
        <v>4990</v>
      </c>
      <c r="J3884" s="368">
        <f t="shared" si="938"/>
        <v>290.06504657369032</v>
      </c>
      <c r="K3884" s="331">
        <f t="shared" si="939"/>
        <v>0.34696973931454017</v>
      </c>
      <c r="L3884" s="304" t="str">
        <f t="shared" si="924"/>
        <v>D</v>
      </c>
      <c r="M3884" s="388" t="s">
        <v>6088</v>
      </c>
      <c r="N3884" s="304"/>
      <c r="O3884" s="304"/>
      <c r="P3884" s="304"/>
      <c r="Q3884" s="309"/>
      <c r="R3884" s="309"/>
      <c r="S3884" s="304"/>
      <c r="T3884" s="304"/>
      <c r="U3884" s="304"/>
      <c r="V3884" s="304"/>
      <c r="W3884" s="48" t="s">
        <v>4991</v>
      </c>
      <c r="X3884" s="304">
        <v>-999</v>
      </c>
      <c r="Y3884" s="366" t="str">
        <f t="shared" si="925"/>
        <v>-</v>
      </c>
      <c r="Z3884" s="304"/>
      <c r="AA3884" s="304"/>
      <c r="AB3884" s="304"/>
      <c r="AC3884" s="304"/>
      <c r="AD3884" s="366"/>
      <c r="AE3884" s="304"/>
      <c r="AF3884" s="331"/>
      <c r="AG3884" s="304"/>
      <c r="AH3884" s="410">
        <v>3.8340800000000001E-3</v>
      </c>
      <c r="AI3884" s="309">
        <v>0</v>
      </c>
      <c r="AJ3884" s="410">
        <v>243</v>
      </c>
      <c r="AK3884" s="304">
        <f t="shared" si="923"/>
        <v>270</v>
      </c>
      <c r="AL3884" s="363">
        <v>0.43</v>
      </c>
      <c r="AM3884" s="389">
        <f t="shared" si="929"/>
        <v>302</v>
      </c>
      <c r="AN3884" s="304">
        <v>0.28999999999999998</v>
      </c>
      <c r="AO3884" s="304"/>
      <c r="AP3884" s="304" t="s">
        <v>2348</v>
      </c>
      <c r="AQ3884" s="304"/>
      <c r="AR3884" s="304">
        <v>302</v>
      </c>
      <c r="AS3884" s="304"/>
      <c r="AT3884" s="312"/>
      <c r="AU3884" s="304"/>
      <c r="AV3884" s="304"/>
      <c r="AW3884" s="304"/>
      <c r="AX3884" s="304">
        <v>117.1</v>
      </c>
      <c r="AY3884" s="304">
        <v>270.89999999999998</v>
      </c>
      <c r="AZ3884" s="304">
        <v>842</v>
      </c>
      <c r="BA3884" s="304">
        <v>117.1</v>
      </c>
      <c r="BB3884" s="304">
        <v>270.89999999999998</v>
      </c>
      <c r="BC3884" s="304">
        <v>842</v>
      </c>
      <c r="BD3884" s="304"/>
      <c r="BE3884" s="304"/>
      <c r="BF3884" s="304"/>
      <c r="BG3884" s="304"/>
      <c r="BH3884" s="304"/>
      <c r="BI3884" s="304"/>
      <c r="BJ3884" s="304">
        <v>1</v>
      </c>
      <c r="BK3884" s="304">
        <v>1</v>
      </c>
      <c r="BL3884" s="304">
        <v>1</v>
      </c>
    </row>
    <row r="3885" spans="1:64" ht="15" hidden="1" customHeight="1" x14ac:dyDescent="0.2">
      <c r="A3885" s="387" t="s">
        <v>5911</v>
      </c>
      <c r="B3885" s="304" t="s">
        <v>5965</v>
      </c>
      <c r="C3885" s="304">
        <v>100349</v>
      </c>
      <c r="D3885" s="349" t="s">
        <v>5990</v>
      </c>
      <c r="E3885" s="304" t="s">
        <v>5515</v>
      </c>
      <c r="F3885" s="304"/>
      <c r="G3885" s="324">
        <v>34.060200000000002</v>
      </c>
      <c r="H3885" s="324">
        <v>-117.809</v>
      </c>
      <c r="I3885" s="324" t="s">
        <v>5908</v>
      </c>
      <c r="J3885" s="368">
        <f>EXP(0.44*LN('V032'!AM3885)+0.33*LN('V032'!Y3885)+0.25*LN('V032'!AJ3885))</f>
        <v>490.2898760078649</v>
      </c>
      <c r="K3885" s="331">
        <f>SQRT(0.44*AN3885^2+0.3*Z3885^2+0.25*AL3885^2)</f>
        <v>0.34889110048839023</v>
      </c>
      <c r="L3885" s="304" t="str">
        <f t="shared" si="924"/>
        <v>C</v>
      </c>
      <c r="M3885" s="388" t="s">
        <v>6095</v>
      </c>
      <c r="N3885" s="304"/>
      <c r="O3885" s="304"/>
      <c r="P3885" s="304"/>
      <c r="Q3885" s="309"/>
      <c r="R3885" s="309"/>
      <c r="S3885" s="304"/>
      <c r="T3885" s="304"/>
      <c r="U3885" s="304"/>
      <c r="V3885" s="304"/>
      <c r="W3885" s="48" t="s">
        <v>6085</v>
      </c>
      <c r="X3885" s="304" t="s">
        <v>232</v>
      </c>
      <c r="Y3885" s="366">
        <f t="shared" si="925"/>
        <v>506.6</v>
      </c>
      <c r="Z3885" s="304">
        <v>0.4</v>
      </c>
      <c r="AA3885" s="304"/>
      <c r="AB3885" s="304"/>
      <c r="AC3885" s="304"/>
      <c r="AD3885" s="366"/>
      <c r="AE3885" s="304"/>
      <c r="AF3885" s="331"/>
      <c r="AG3885" s="304"/>
      <c r="AH3885" s="304">
        <v>5.7520500000000002E-2</v>
      </c>
      <c r="AI3885" s="304">
        <v>5.4019999999999999E-2</v>
      </c>
      <c r="AJ3885" s="304">
        <v>510</v>
      </c>
      <c r="AK3885" s="304">
        <f t="shared" si="923"/>
        <v>555</v>
      </c>
      <c r="AL3885" s="363">
        <v>0.43</v>
      </c>
      <c r="AM3885" s="389">
        <f t="shared" si="929"/>
        <v>353</v>
      </c>
      <c r="AN3885" s="363">
        <v>0.25</v>
      </c>
      <c r="AO3885" s="304"/>
      <c r="AP3885" s="304" t="s">
        <v>5994</v>
      </c>
      <c r="AQ3885" s="304"/>
      <c r="AR3885" s="304">
        <v>349</v>
      </c>
      <c r="AS3885" s="304"/>
      <c r="AT3885" s="304">
        <v>353</v>
      </c>
      <c r="AU3885" s="304"/>
      <c r="AV3885" s="304"/>
      <c r="AW3885" s="304"/>
      <c r="AX3885" s="304">
        <v>100</v>
      </c>
      <c r="AY3885" s="304">
        <v>-999</v>
      </c>
      <c r="AZ3885" s="304">
        <v>400</v>
      </c>
      <c r="BA3885" s="304">
        <v>320</v>
      </c>
      <c r="BB3885" s="304">
        <v>-999</v>
      </c>
      <c r="BC3885" s="304">
        <v>320</v>
      </c>
      <c r="BD3885" s="304"/>
      <c r="BE3885" s="304"/>
      <c r="BF3885" s="304"/>
      <c r="BG3885" s="304"/>
      <c r="BH3885" s="304"/>
      <c r="BI3885" s="304"/>
      <c r="BJ3885" s="304">
        <v>3</v>
      </c>
      <c r="BK3885" s="304" t="s">
        <v>4954</v>
      </c>
      <c r="BL3885" s="304">
        <v>3</v>
      </c>
    </row>
    <row r="3886" spans="1:64" ht="15" hidden="1" customHeight="1" x14ac:dyDescent="0.2">
      <c r="A3886" s="387" t="s">
        <v>5911</v>
      </c>
      <c r="B3886" s="304" t="s">
        <v>5965</v>
      </c>
      <c r="C3886" s="304">
        <v>100350</v>
      </c>
      <c r="D3886" s="349" t="s">
        <v>5516</v>
      </c>
      <c r="E3886" s="304">
        <v>24011</v>
      </c>
      <c r="F3886" s="304"/>
      <c r="G3886" s="324">
        <v>34.127000000000002</v>
      </c>
      <c r="H3886" s="324">
        <v>-118.346</v>
      </c>
      <c r="I3886" s="324" t="s">
        <v>4990</v>
      </c>
      <c r="J3886" s="368">
        <f t="shared" ref="J3886:J3891" si="940">EXP(0.64*LN(AM3886)+0.36*LN(AK3886))</f>
        <v>402.25491873481093</v>
      </c>
      <c r="K3886" s="331">
        <f t="shared" ref="K3886:K3891" si="941">SQRT(0.64*AN3886^2+0.36*AL3886^2)</f>
        <v>0.36913412196652856</v>
      </c>
      <c r="L3886" s="304" t="str">
        <f t="shared" si="924"/>
        <v>C</v>
      </c>
      <c r="M3886" s="388" t="s">
        <v>6088</v>
      </c>
      <c r="N3886" s="304"/>
      <c r="O3886" s="304"/>
      <c r="P3886" s="304"/>
      <c r="Q3886" s="309"/>
      <c r="R3886" s="309"/>
      <c r="S3886" s="304"/>
      <c r="T3886" s="304"/>
      <c r="U3886" s="304"/>
      <c r="V3886" s="304"/>
      <c r="W3886" s="48" t="s">
        <v>4991</v>
      </c>
      <c r="X3886" s="304">
        <v>-999</v>
      </c>
      <c r="Y3886" s="366" t="str">
        <f t="shared" si="925"/>
        <v>-</v>
      </c>
      <c r="Z3886" s="304"/>
      <c r="AA3886" s="304"/>
      <c r="AB3886" s="304"/>
      <c r="AC3886" s="304"/>
      <c r="AD3886" s="366"/>
      <c r="AE3886" s="304"/>
      <c r="AF3886" s="331"/>
      <c r="AG3886" s="304"/>
      <c r="AH3886" s="410">
        <v>4.6934900000000002E-2</v>
      </c>
      <c r="AI3886" s="309">
        <v>0</v>
      </c>
      <c r="AJ3886" s="410">
        <v>478</v>
      </c>
      <c r="AK3886" s="304">
        <f t="shared" si="923"/>
        <v>425</v>
      </c>
      <c r="AL3886" s="363">
        <v>0.43</v>
      </c>
      <c r="AM3886" s="389">
        <f t="shared" si="929"/>
        <v>390</v>
      </c>
      <c r="AN3886" s="304">
        <v>0.33</v>
      </c>
      <c r="AO3886" s="304"/>
      <c r="AP3886" s="304" t="s">
        <v>1903</v>
      </c>
      <c r="AQ3886" s="304"/>
      <c r="AR3886" s="304">
        <v>390</v>
      </c>
      <c r="AS3886" s="304"/>
      <c r="AT3886" s="312"/>
      <c r="AU3886" s="304"/>
      <c r="AV3886" s="304"/>
      <c r="AW3886" s="304"/>
      <c r="AX3886" s="304">
        <v>820</v>
      </c>
      <c r="AY3886" s="304">
        <v>-999</v>
      </c>
      <c r="AZ3886" s="304">
        <v>1820</v>
      </c>
      <c r="BA3886" s="304">
        <v>100</v>
      </c>
      <c r="BB3886" s="304">
        <v>-999</v>
      </c>
      <c r="BC3886" s="304">
        <v>5260</v>
      </c>
      <c r="BD3886" s="304"/>
      <c r="BE3886" s="304"/>
      <c r="BF3886" s="304"/>
      <c r="BG3886" s="304"/>
      <c r="BH3886" s="304"/>
      <c r="BI3886" s="304"/>
      <c r="BJ3886" s="304">
        <v>3</v>
      </c>
      <c r="BK3886" s="304" t="s">
        <v>4954</v>
      </c>
      <c r="BL3886" s="304">
        <v>3</v>
      </c>
    </row>
    <row r="3887" spans="1:64" ht="15" hidden="1" customHeight="1" x14ac:dyDescent="0.2">
      <c r="A3887" s="387" t="s">
        <v>5911</v>
      </c>
      <c r="B3887" s="304" t="s">
        <v>5965</v>
      </c>
      <c r="C3887" s="304">
        <v>100351</v>
      </c>
      <c r="D3887" s="349" t="s">
        <v>5517</v>
      </c>
      <c r="E3887" s="304">
        <v>24021</v>
      </c>
      <c r="F3887" s="304"/>
      <c r="G3887" s="324">
        <v>34.173999999999999</v>
      </c>
      <c r="H3887" s="324">
        <v>-118.2</v>
      </c>
      <c r="I3887" s="324" t="s">
        <v>4990</v>
      </c>
      <c r="J3887" s="368">
        <f t="shared" si="940"/>
        <v>610.26299690322605</v>
      </c>
      <c r="K3887" s="331">
        <f t="shared" si="941"/>
        <v>0.41105230810688803</v>
      </c>
      <c r="L3887" s="304" t="str">
        <f t="shared" si="924"/>
        <v>C</v>
      </c>
      <c r="M3887" s="388" t="s">
        <v>6088</v>
      </c>
      <c r="N3887" s="304"/>
      <c r="O3887" s="304"/>
      <c r="P3887" s="304"/>
      <c r="Q3887" s="309"/>
      <c r="R3887" s="309"/>
      <c r="S3887" s="304"/>
      <c r="T3887" s="304"/>
      <c r="U3887" s="304"/>
      <c r="V3887" s="304"/>
      <c r="W3887" s="48" t="s">
        <v>4991</v>
      </c>
      <c r="X3887" s="304">
        <v>-999</v>
      </c>
      <c r="Y3887" s="366" t="str">
        <f t="shared" si="925"/>
        <v>-</v>
      </c>
      <c r="Z3887" s="304"/>
      <c r="AA3887" s="304"/>
      <c r="AB3887" s="304"/>
      <c r="AC3887" s="304"/>
      <c r="AD3887" s="366"/>
      <c r="AE3887" s="304"/>
      <c r="AF3887" s="331"/>
      <c r="AG3887" s="304"/>
      <c r="AH3887" s="410">
        <v>3.3397000000000003E-2</v>
      </c>
      <c r="AI3887" s="309">
        <v>0</v>
      </c>
      <c r="AJ3887" s="410">
        <v>423</v>
      </c>
      <c r="AK3887" s="304">
        <f t="shared" si="923"/>
        <v>425</v>
      </c>
      <c r="AL3887" s="363">
        <v>0.43</v>
      </c>
      <c r="AM3887" s="389">
        <f t="shared" si="929"/>
        <v>748</v>
      </c>
      <c r="AN3887" s="304">
        <v>0.4</v>
      </c>
      <c r="AO3887" s="304"/>
      <c r="AP3887" s="304" t="s">
        <v>6114</v>
      </c>
      <c r="AQ3887" s="304"/>
      <c r="AR3887" s="304">
        <v>748</v>
      </c>
      <c r="AS3887" s="304"/>
      <c r="AT3887" s="312"/>
      <c r="AU3887" s="304"/>
      <c r="AV3887" s="304"/>
      <c r="AW3887" s="304"/>
      <c r="AX3887" s="304">
        <v>40</v>
      </c>
      <c r="AY3887" s="304">
        <v>-999</v>
      </c>
      <c r="AZ3887" s="304">
        <v>360</v>
      </c>
      <c r="BA3887" s="304">
        <v>20</v>
      </c>
      <c r="BB3887" s="304">
        <v>-999</v>
      </c>
      <c r="BC3887" s="304">
        <v>320</v>
      </c>
      <c r="BD3887" s="304"/>
      <c r="BE3887" s="304"/>
      <c r="BF3887" s="304"/>
      <c r="BG3887" s="304"/>
      <c r="BH3887" s="304"/>
      <c r="BI3887" s="304"/>
      <c r="BJ3887" s="304">
        <v>3</v>
      </c>
      <c r="BK3887" s="304" t="s">
        <v>4954</v>
      </c>
      <c r="BL3887" s="304">
        <v>3</v>
      </c>
    </row>
    <row r="3888" spans="1:64" ht="15" hidden="1" customHeight="1" x14ac:dyDescent="0.2">
      <c r="A3888" s="387" t="s">
        <v>5911</v>
      </c>
      <c r="B3888" s="304" t="s">
        <v>5965</v>
      </c>
      <c r="C3888" s="304">
        <v>100352</v>
      </c>
      <c r="D3888" s="349" t="s">
        <v>5518</v>
      </c>
      <c r="E3888" s="304">
        <v>24979</v>
      </c>
      <c r="F3888" s="304"/>
      <c r="G3888" s="324">
        <v>34.029000000000003</v>
      </c>
      <c r="H3888" s="324">
        <v>-118.40900000000001</v>
      </c>
      <c r="I3888" s="324" t="s">
        <v>4990</v>
      </c>
      <c r="J3888" s="368">
        <f t="shared" si="940"/>
        <v>400.27183522370677</v>
      </c>
      <c r="K3888" s="331">
        <f t="shared" si="941"/>
        <v>0.32644141894067302</v>
      </c>
      <c r="L3888" s="304" t="str">
        <f t="shared" si="924"/>
        <v>C</v>
      </c>
      <c r="M3888" s="388" t="s">
        <v>6088</v>
      </c>
      <c r="N3888" s="304"/>
      <c r="O3888" s="304"/>
      <c r="P3888" s="304"/>
      <c r="Q3888" s="309"/>
      <c r="R3888" s="309"/>
      <c r="S3888" s="304"/>
      <c r="T3888" s="304"/>
      <c r="U3888" s="304"/>
      <c r="V3888" s="304"/>
      <c r="W3888" s="48" t="s">
        <v>4991</v>
      </c>
      <c r="X3888" s="304">
        <v>-999</v>
      </c>
      <c r="Y3888" s="366" t="str">
        <f t="shared" si="925"/>
        <v>-</v>
      </c>
      <c r="Z3888" s="304"/>
      <c r="AA3888" s="304"/>
      <c r="AB3888" s="304"/>
      <c r="AC3888" s="304"/>
      <c r="AD3888" s="366"/>
      <c r="AE3888" s="304"/>
      <c r="AF3888" s="331"/>
      <c r="AG3888" s="304"/>
      <c r="AH3888" s="410">
        <v>1.97921E-2</v>
      </c>
      <c r="AI3888" s="309">
        <v>0</v>
      </c>
      <c r="AJ3888" s="410">
        <v>367</v>
      </c>
      <c r="AK3888" s="304">
        <f t="shared" si="923"/>
        <v>425</v>
      </c>
      <c r="AL3888" s="363">
        <v>0.43</v>
      </c>
      <c r="AM3888" s="389">
        <f t="shared" si="929"/>
        <v>387</v>
      </c>
      <c r="AN3888" s="363">
        <v>0.25</v>
      </c>
      <c r="AO3888" s="304"/>
      <c r="AP3888" s="304" t="s">
        <v>1600</v>
      </c>
      <c r="AQ3888" s="304"/>
      <c r="AR3888" s="304">
        <v>387</v>
      </c>
      <c r="AS3888" s="304"/>
      <c r="AT3888" s="312"/>
      <c r="AU3888" s="304"/>
      <c r="AV3888" s="304"/>
      <c r="AW3888" s="304"/>
      <c r="AX3888" s="304">
        <v>1020</v>
      </c>
      <c r="AY3888" s="304">
        <v>-999</v>
      </c>
      <c r="AZ3888" s="304">
        <v>4120</v>
      </c>
      <c r="BA3888" s="304">
        <v>620</v>
      </c>
      <c r="BB3888" s="304">
        <v>-999</v>
      </c>
      <c r="BC3888" s="304">
        <v>5140</v>
      </c>
      <c r="BD3888" s="304"/>
      <c r="BE3888" s="304"/>
      <c r="BF3888" s="304"/>
      <c r="BG3888" s="304"/>
      <c r="BH3888" s="304"/>
      <c r="BI3888" s="304"/>
      <c r="BJ3888" s="304">
        <v>3</v>
      </c>
      <c r="BK3888" s="304" t="s">
        <v>4954</v>
      </c>
      <c r="BL3888" s="304">
        <v>3</v>
      </c>
    </row>
    <row r="3889" spans="1:64" ht="15" hidden="1" customHeight="1" x14ac:dyDescent="0.2">
      <c r="A3889" s="387" t="s">
        <v>5911</v>
      </c>
      <c r="B3889" s="304" t="s">
        <v>5965</v>
      </c>
      <c r="C3889" s="304">
        <v>100353</v>
      </c>
      <c r="D3889" s="349" t="s">
        <v>5519</v>
      </c>
      <c r="E3889" s="304">
        <v>24980</v>
      </c>
      <c r="F3889" s="304"/>
      <c r="G3889" s="324">
        <v>34.055999999999997</v>
      </c>
      <c r="H3889" s="324">
        <v>-118.274</v>
      </c>
      <c r="I3889" s="324" t="s">
        <v>4990</v>
      </c>
      <c r="J3889" s="368">
        <f t="shared" si="940"/>
        <v>400.27183522370677</v>
      </c>
      <c r="K3889" s="331">
        <f t="shared" si="941"/>
        <v>0.32644141894067302</v>
      </c>
      <c r="L3889" s="304" t="str">
        <f t="shared" si="924"/>
        <v>C</v>
      </c>
      <c r="M3889" s="388" t="s">
        <v>6088</v>
      </c>
      <c r="N3889" s="304"/>
      <c r="O3889" s="304"/>
      <c r="P3889" s="304"/>
      <c r="Q3889" s="309"/>
      <c r="R3889" s="309"/>
      <c r="S3889" s="304"/>
      <c r="T3889" s="304"/>
      <c r="U3889" s="304"/>
      <c r="V3889" s="304"/>
      <c r="W3889" s="48" t="s">
        <v>4991</v>
      </c>
      <c r="X3889" s="304">
        <v>-999</v>
      </c>
      <c r="Y3889" s="366" t="str">
        <f t="shared" si="925"/>
        <v>-</v>
      </c>
      <c r="Z3889" s="304"/>
      <c r="AA3889" s="304"/>
      <c r="AB3889" s="304"/>
      <c r="AC3889" s="304"/>
      <c r="AD3889" s="366"/>
      <c r="AE3889" s="304"/>
      <c r="AF3889" s="331"/>
      <c r="AG3889" s="304"/>
      <c r="AH3889" s="410">
        <v>2.8458299999999999E-2</v>
      </c>
      <c r="AI3889" s="309">
        <v>0</v>
      </c>
      <c r="AJ3889" s="410">
        <v>402</v>
      </c>
      <c r="AK3889" s="304">
        <f t="shared" si="923"/>
        <v>425</v>
      </c>
      <c r="AL3889" s="363">
        <v>0.43</v>
      </c>
      <c r="AM3889" s="389">
        <f t="shared" si="929"/>
        <v>387</v>
      </c>
      <c r="AN3889" s="363">
        <v>0.25</v>
      </c>
      <c r="AO3889" s="304"/>
      <c r="AP3889" s="304" t="s">
        <v>1600</v>
      </c>
      <c r="AQ3889" s="304"/>
      <c r="AR3889" s="304">
        <v>387</v>
      </c>
      <c r="AS3889" s="304"/>
      <c r="AT3889" s="312"/>
      <c r="AU3889" s="304"/>
      <c r="AV3889" s="304"/>
      <c r="AW3889" s="304"/>
      <c r="AX3889" s="304">
        <v>660</v>
      </c>
      <c r="AY3889" s="304">
        <v>-999</v>
      </c>
      <c r="AZ3889" s="304">
        <v>2660</v>
      </c>
      <c r="BA3889" s="304">
        <v>320</v>
      </c>
      <c r="BB3889" s="304">
        <v>-999</v>
      </c>
      <c r="BC3889" s="304">
        <v>3380</v>
      </c>
      <c r="BD3889" s="304"/>
      <c r="BE3889" s="304"/>
      <c r="BF3889" s="304"/>
      <c r="BG3889" s="304"/>
      <c r="BH3889" s="304"/>
      <c r="BI3889" s="304"/>
      <c r="BJ3889" s="304">
        <v>3</v>
      </c>
      <c r="BK3889" s="304" t="s">
        <v>4954</v>
      </c>
      <c r="BL3889" s="304">
        <v>3</v>
      </c>
    </row>
    <row r="3890" spans="1:64" ht="15" hidden="1" customHeight="1" x14ac:dyDescent="0.2">
      <c r="A3890" s="387" t="s">
        <v>5911</v>
      </c>
      <c r="B3890" s="304" t="s">
        <v>5965</v>
      </c>
      <c r="C3890" s="304">
        <v>100354</v>
      </c>
      <c r="D3890" s="349" t="s">
        <v>5520</v>
      </c>
      <c r="E3890" s="304" t="s">
        <v>5521</v>
      </c>
      <c r="F3890" s="304"/>
      <c r="G3890" s="324">
        <v>34.119199999999999</v>
      </c>
      <c r="H3890" s="324">
        <v>-117.809</v>
      </c>
      <c r="I3890" s="324" t="s">
        <v>232</v>
      </c>
      <c r="J3890" s="368">
        <f t="shared" si="940"/>
        <v>671.80386264222523</v>
      </c>
      <c r="K3890" s="331">
        <f t="shared" si="941"/>
        <v>0.41105230810688803</v>
      </c>
      <c r="L3890" s="304" t="str">
        <f t="shared" si="924"/>
        <v>C</v>
      </c>
      <c r="M3890" s="388" t="s">
        <v>6088</v>
      </c>
      <c r="N3890" s="304"/>
      <c r="O3890" s="304"/>
      <c r="P3890" s="304"/>
      <c r="Q3890" s="309"/>
      <c r="R3890" s="309"/>
      <c r="S3890" s="304"/>
      <c r="T3890" s="304"/>
      <c r="U3890" s="304"/>
      <c r="V3890" s="304"/>
      <c r="W3890" s="48" t="s">
        <v>4612</v>
      </c>
      <c r="X3890" s="304">
        <v>-999</v>
      </c>
      <c r="Y3890" s="366" t="str">
        <f t="shared" si="925"/>
        <v>-</v>
      </c>
      <c r="Z3890" s="304"/>
      <c r="AA3890" s="304"/>
      <c r="AB3890" s="304"/>
      <c r="AC3890" s="304"/>
      <c r="AD3890" s="366"/>
      <c r="AE3890" s="304"/>
      <c r="AF3890" s="331"/>
      <c r="AG3890" s="304"/>
      <c r="AH3890" s="410">
        <v>9.5081299999999994E-2</v>
      </c>
      <c r="AI3890" s="309">
        <v>0</v>
      </c>
      <c r="AJ3890" s="410">
        <v>607</v>
      </c>
      <c r="AK3890" s="304">
        <f t="shared" si="923"/>
        <v>555</v>
      </c>
      <c r="AL3890" s="363">
        <v>0.43</v>
      </c>
      <c r="AM3890" s="389">
        <f t="shared" si="929"/>
        <v>748</v>
      </c>
      <c r="AN3890" s="304">
        <v>0.4</v>
      </c>
      <c r="AO3890" s="304"/>
      <c r="AP3890" s="304" t="s">
        <v>6114</v>
      </c>
      <c r="AQ3890" s="304"/>
      <c r="AR3890" s="304">
        <v>748</v>
      </c>
      <c r="AS3890" s="304"/>
      <c r="AT3890" s="312"/>
      <c r="AU3890" s="304"/>
      <c r="AV3890" s="304"/>
      <c r="AW3890" s="304"/>
      <c r="AX3890" s="304">
        <v>80</v>
      </c>
      <c r="AY3890" s="304">
        <v>-999</v>
      </c>
      <c r="AZ3890" s="304">
        <v>360</v>
      </c>
      <c r="BA3890" s="304">
        <v>320</v>
      </c>
      <c r="BB3890" s="304">
        <v>-999</v>
      </c>
      <c r="BC3890" s="304">
        <v>320</v>
      </c>
      <c r="BD3890" s="304"/>
      <c r="BE3890" s="304"/>
      <c r="BF3890" s="304"/>
      <c r="BG3890" s="304"/>
      <c r="BH3890" s="304"/>
      <c r="BI3890" s="304"/>
      <c r="BJ3890" s="304">
        <v>3</v>
      </c>
      <c r="BK3890" s="304" t="s">
        <v>4954</v>
      </c>
      <c r="BL3890" s="304">
        <v>3</v>
      </c>
    </row>
    <row r="3891" spans="1:64" ht="15" hidden="1" customHeight="1" x14ac:dyDescent="0.2">
      <c r="A3891" s="387" t="s">
        <v>5911</v>
      </c>
      <c r="B3891" s="304" t="s">
        <v>5965</v>
      </c>
      <c r="C3891" s="304">
        <v>100355</v>
      </c>
      <c r="D3891" s="349" t="s">
        <v>5522</v>
      </c>
      <c r="E3891" s="304" t="s">
        <v>5523</v>
      </c>
      <c r="F3891" s="304"/>
      <c r="G3891" s="324">
        <v>38.143610000000002</v>
      </c>
      <c r="H3891" s="324">
        <v>-122.44969</v>
      </c>
      <c r="I3891" s="324" t="s">
        <v>214</v>
      </c>
      <c r="J3891" s="368">
        <f t="shared" si="940"/>
        <v>478.92446323115485</v>
      </c>
      <c r="K3891" s="331">
        <f t="shared" si="941"/>
        <v>0.36913412196652856</v>
      </c>
      <c r="L3891" s="304" t="str">
        <f t="shared" si="924"/>
        <v>C</v>
      </c>
      <c r="M3891" s="388" t="s">
        <v>6088</v>
      </c>
      <c r="N3891" s="304"/>
      <c r="O3891" s="304"/>
      <c r="P3891" s="304"/>
      <c r="Q3891" s="309"/>
      <c r="R3891" s="309"/>
      <c r="S3891" s="304"/>
      <c r="T3891" s="304"/>
      <c r="U3891" s="304"/>
      <c r="V3891" s="304"/>
      <c r="W3891" s="48" t="s">
        <v>4661</v>
      </c>
      <c r="X3891" s="304">
        <v>-999</v>
      </c>
      <c r="Y3891" s="366" t="str">
        <f t="shared" si="925"/>
        <v>-</v>
      </c>
      <c r="Z3891" s="304"/>
      <c r="AA3891" s="304"/>
      <c r="AB3891" s="304"/>
      <c r="AC3891" s="304"/>
      <c r="AD3891" s="366"/>
      <c r="AE3891" s="304"/>
      <c r="AF3891" s="331"/>
      <c r="AG3891" s="304"/>
      <c r="AH3891" s="410">
        <v>2.1245900000000002E-2</v>
      </c>
      <c r="AI3891" s="309">
        <v>0</v>
      </c>
      <c r="AJ3891" s="410">
        <v>685</v>
      </c>
      <c r="AK3891" s="304">
        <f t="shared" si="923"/>
        <v>690</v>
      </c>
      <c r="AL3891" s="363">
        <v>0.43</v>
      </c>
      <c r="AM3891" s="389">
        <f t="shared" si="929"/>
        <v>390</v>
      </c>
      <c r="AN3891" s="304">
        <v>0.33</v>
      </c>
      <c r="AO3891" s="304"/>
      <c r="AP3891" s="304" t="s">
        <v>1903</v>
      </c>
      <c r="AQ3891" s="304"/>
      <c r="AR3891" s="304">
        <v>390</v>
      </c>
      <c r="AS3891" s="304"/>
      <c r="AT3891" s="312"/>
      <c r="AU3891" s="304"/>
      <c r="AV3891" s="304"/>
      <c r="AW3891" s="304"/>
      <c r="AX3891" s="304">
        <v>564.20000000000005</v>
      </c>
      <c r="AY3891" s="304">
        <v>1414.2</v>
      </c>
      <c r="AZ3891" s="304">
        <v>3319.4</v>
      </c>
      <c r="BA3891" s="304">
        <v>564.20000000000005</v>
      </c>
      <c r="BB3891" s="304">
        <v>1414.2</v>
      </c>
      <c r="BC3891" s="304">
        <v>3319.4</v>
      </c>
      <c r="BD3891" s="304"/>
      <c r="BE3891" s="304"/>
      <c r="BF3891" s="304"/>
      <c r="BG3891" s="304"/>
      <c r="BH3891" s="304"/>
      <c r="BI3891" s="304"/>
      <c r="BJ3891" s="304">
        <v>1</v>
      </c>
      <c r="BK3891" s="304">
        <v>1</v>
      </c>
      <c r="BL3891" s="304">
        <v>1</v>
      </c>
    </row>
    <row r="3892" spans="1:64" ht="15" hidden="1" customHeight="1" x14ac:dyDescent="0.2">
      <c r="A3892" s="387" t="s">
        <v>5911</v>
      </c>
      <c r="B3892" s="304" t="s">
        <v>5965</v>
      </c>
      <c r="C3892" s="304">
        <v>100356</v>
      </c>
      <c r="D3892" s="349" t="s">
        <v>5524</v>
      </c>
      <c r="E3892" s="304" t="s">
        <v>5525</v>
      </c>
      <c r="F3892" s="304"/>
      <c r="G3892" s="324">
        <v>35.407730000000001</v>
      </c>
      <c r="H3892" s="324">
        <v>-120.54555999999999</v>
      </c>
      <c r="I3892" s="324" t="s">
        <v>4990</v>
      </c>
      <c r="J3892" s="368">
        <f>P3892</f>
        <v>384</v>
      </c>
      <c r="K3892" s="331">
        <v>0.1</v>
      </c>
      <c r="L3892" s="304" t="str">
        <f t="shared" si="924"/>
        <v>C</v>
      </c>
      <c r="M3892" s="388">
        <v>0</v>
      </c>
      <c r="N3892" s="304"/>
      <c r="O3892" s="304" t="s">
        <v>4992</v>
      </c>
      <c r="P3892" s="304">
        <v>384</v>
      </c>
      <c r="Q3892" s="309"/>
      <c r="R3892" s="309" t="s">
        <v>4993</v>
      </c>
      <c r="S3892" s="304"/>
      <c r="T3892" s="304"/>
      <c r="U3892" s="304"/>
      <c r="V3892" s="304"/>
      <c r="W3892" s="48" t="s">
        <v>5943</v>
      </c>
      <c r="X3892" s="304" t="s">
        <v>232</v>
      </c>
      <c r="Y3892" s="366">
        <f t="shared" si="925"/>
        <v>506.6</v>
      </c>
      <c r="Z3892" s="304">
        <v>0.4</v>
      </c>
      <c r="AA3892" s="304"/>
      <c r="AB3892" s="304"/>
      <c r="AC3892" s="304"/>
      <c r="AD3892" s="366"/>
      <c r="AE3892" s="304"/>
      <c r="AF3892" s="331"/>
      <c r="AG3892" s="304"/>
      <c r="AH3892" s="410">
        <v>2.18468E-2</v>
      </c>
      <c r="AI3892" s="324"/>
      <c r="AJ3892" s="410">
        <v>376</v>
      </c>
      <c r="AK3892" s="304">
        <f t="shared" si="923"/>
        <v>425</v>
      </c>
      <c r="AL3892" s="304"/>
      <c r="AM3892" s="389">
        <f t="shared" si="929"/>
        <v>748</v>
      </c>
      <c r="AN3892" s="304">
        <v>0.4</v>
      </c>
      <c r="AO3892" s="304"/>
      <c r="AP3892" s="304" t="s">
        <v>4979</v>
      </c>
      <c r="AQ3892" s="304"/>
      <c r="AR3892" s="304">
        <v>748</v>
      </c>
      <c r="AS3892" s="304"/>
      <c r="AT3892" s="304"/>
      <c r="AU3892" s="304"/>
      <c r="AV3892" s="304"/>
      <c r="AW3892" s="304"/>
      <c r="AX3892" s="304">
        <v>40</v>
      </c>
      <c r="AY3892" s="304">
        <v>-999</v>
      </c>
      <c r="AZ3892" s="304">
        <v>360</v>
      </c>
      <c r="BA3892" s="304">
        <v>-999</v>
      </c>
      <c r="BB3892" s="304">
        <v>-999</v>
      </c>
      <c r="BC3892" s="304">
        <v>-999</v>
      </c>
      <c r="BD3892" s="304"/>
      <c r="BE3892" s="304"/>
      <c r="BF3892" s="304"/>
      <c r="BG3892" s="304"/>
      <c r="BH3892" s="304"/>
      <c r="BI3892" s="304"/>
      <c r="BJ3892" s="304">
        <v>4</v>
      </c>
      <c r="BK3892" s="304" t="s">
        <v>4954</v>
      </c>
      <c r="BL3892" s="304">
        <v>4</v>
      </c>
    </row>
    <row r="3893" spans="1:64" ht="15" hidden="1" customHeight="1" x14ac:dyDescent="0.2">
      <c r="A3893" s="387" t="s">
        <v>5911</v>
      </c>
      <c r="B3893" s="304" t="s">
        <v>5965</v>
      </c>
      <c r="C3893" s="304">
        <v>100357</v>
      </c>
      <c r="D3893" s="349" t="s">
        <v>5526</v>
      </c>
      <c r="E3893" s="304">
        <v>68491</v>
      </c>
      <c r="F3893" s="304"/>
      <c r="G3893" s="324">
        <v>38.438000000000002</v>
      </c>
      <c r="H3893" s="324">
        <v>-122.708</v>
      </c>
      <c r="I3893" s="324" t="s">
        <v>4990</v>
      </c>
      <c r="J3893" s="368">
        <f t="shared" ref="J3893:J3896" si="942">EXP(0.64*LN(AM3893)+0.36*LN(AK3893))</f>
        <v>292.51804892331859</v>
      </c>
      <c r="K3893" s="331">
        <f t="shared" ref="K3893:K3896" si="943">SQRT(0.64*AN3893^2+0.36*AL3893^2)</f>
        <v>0.32644141894067302</v>
      </c>
      <c r="L3893" s="304" t="str">
        <f t="shared" si="924"/>
        <v>D</v>
      </c>
      <c r="M3893" s="388" t="s">
        <v>6088</v>
      </c>
      <c r="N3893" s="304"/>
      <c r="O3893" s="304"/>
      <c r="P3893" s="304"/>
      <c r="Q3893" s="309"/>
      <c r="R3893" s="309"/>
      <c r="S3893" s="304"/>
      <c r="T3893" s="304"/>
      <c r="U3893" s="304"/>
      <c r="V3893" s="304"/>
      <c r="W3893" s="48" t="s">
        <v>4991</v>
      </c>
      <c r="X3893" s="304">
        <v>-999</v>
      </c>
      <c r="Y3893" s="366" t="str">
        <f t="shared" si="925"/>
        <v>-</v>
      </c>
      <c r="Z3893" s="304"/>
      <c r="AA3893" s="304"/>
      <c r="AB3893" s="304"/>
      <c r="AC3893" s="304"/>
      <c r="AD3893" s="366"/>
      <c r="AE3893" s="304"/>
      <c r="AF3893" s="331"/>
      <c r="AG3893" s="304"/>
      <c r="AH3893" s="410">
        <v>5.8016999999999999E-3</v>
      </c>
      <c r="AI3893" s="309">
        <v>8.7822600000000001E-3</v>
      </c>
      <c r="AJ3893" s="410">
        <v>334</v>
      </c>
      <c r="AK3893" s="304">
        <f t="shared" si="923"/>
        <v>270</v>
      </c>
      <c r="AL3893" s="363">
        <v>0.43</v>
      </c>
      <c r="AM3893" s="389">
        <f t="shared" si="929"/>
        <v>306</v>
      </c>
      <c r="AN3893" s="363">
        <v>0.25</v>
      </c>
      <c r="AO3893" s="304"/>
      <c r="AP3893" s="304" t="s">
        <v>4980</v>
      </c>
      <c r="AQ3893" s="304"/>
      <c r="AR3893" s="304">
        <v>349</v>
      </c>
      <c r="AS3893" s="304"/>
      <c r="AT3893" s="309">
        <v>306</v>
      </c>
      <c r="AU3893" s="304"/>
      <c r="AV3893" s="304"/>
      <c r="AW3893" s="304"/>
      <c r="AX3893" s="304">
        <v>594</v>
      </c>
      <c r="AY3893" s="304">
        <v>1239.3</v>
      </c>
      <c r="AZ3893" s="304">
        <v>1239.3</v>
      </c>
      <c r="BA3893" s="304">
        <v>594</v>
      </c>
      <c r="BB3893" s="304">
        <v>1239.3</v>
      </c>
      <c r="BC3893" s="304">
        <v>1239.3</v>
      </c>
      <c r="BD3893" s="304"/>
      <c r="BE3893" s="304"/>
      <c r="BF3893" s="304"/>
      <c r="BG3893" s="304"/>
      <c r="BH3893" s="304"/>
      <c r="BI3893" s="304"/>
      <c r="BJ3893" s="304">
        <v>1</v>
      </c>
      <c r="BK3893" s="304">
        <v>1</v>
      </c>
      <c r="BL3893" s="304">
        <v>1</v>
      </c>
    </row>
    <row r="3894" spans="1:64" ht="15" hidden="1" customHeight="1" x14ac:dyDescent="0.2">
      <c r="A3894" s="387" t="s">
        <v>5911</v>
      </c>
      <c r="B3894" s="304" t="s">
        <v>5965</v>
      </c>
      <c r="C3894" s="304">
        <v>100358</v>
      </c>
      <c r="D3894" s="349" t="s">
        <v>5527</v>
      </c>
      <c r="E3894" s="304">
        <v>68676</v>
      </c>
      <c r="F3894" s="304"/>
      <c r="G3894" s="324">
        <v>38.470999999999997</v>
      </c>
      <c r="H3894" s="324">
        <v>-122.726</v>
      </c>
      <c r="I3894" s="324" t="s">
        <v>4990</v>
      </c>
      <c r="J3894" s="368">
        <f t="shared" si="942"/>
        <v>449.3259323198244</v>
      </c>
      <c r="K3894" s="331">
        <f t="shared" si="943"/>
        <v>0.32644141894067302</v>
      </c>
      <c r="L3894" s="304" t="str">
        <f t="shared" si="924"/>
        <v>C</v>
      </c>
      <c r="M3894" s="388" t="s">
        <v>6088</v>
      </c>
      <c r="N3894" s="304"/>
      <c r="O3894" s="304"/>
      <c r="P3894" s="304"/>
      <c r="Q3894" s="309"/>
      <c r="R3894" s="309"/>
      <c r="S3894" s="304"/>
      <c r="T3894" s="304"/>
      <c r="U3894" s="304"/>
      <c r="V3894" s="304"/>
      <c r="W3894" s="48" t="s">
        <v>4991</v>
      </c>
      <c r="X3894" s="304">
        <v>-999</v>
      </c>
      <c r="Y3894" s="366" t="str">
        <f t="shared" si="925"/>
        <v>-</v>
      </c>
      <c r="Z3894" s="304"/>
      <c r="AA3894" s="304"/>
      <c r="AB3894" s="304"/>
      <c r="AC3894" s="304"/>
      <c r="AD3894" s="366"/>
      <c r="AE3894" s="304"/>
      <c r="AF3894" s="331"/>
      <c r="AG3894" s="304"/>
      <c r="AH3894" s="410">
        <v>2.38149E-2</v>
      </c>
      <c r="AI3894" s="309">
        <v>0.12951000000000001</v>
      </c>
      <c r="AJ3894" s="410">
        <v>736</v>
      </c>
      <c r="AK3894" s="304">
        <f t="shared" si="923"/>
        <v>690</v>
      </c>
      <c r="AL3894" s="363">
        <v>0.43</v>
      </c>
      <c r="AM3894" s="389">
        <f t="shared" si="929"/>
        <v>353</v>
      </c>
      <c r="AN3894" s="363">
        <v>0.25</v>
      </c>
      <c r="AO3894" s="304"/>
      <c r="AP3894" s="304" t="s">
        <v>4980</v>
      </c>
      <c r="AQ3894" s="304"/>
      <c r="AR3894" s="304">
        <v>349</v>
      </c>
      <c r="AS3894" s="304"/>
      <c r="AT3894" s="309">
        <v>353</v>
      </c>
      <c r="AU3894" s="304"/>
      <c r="AV3894" s="304"/>
      <c r="AW3894" s="304"/>
      <c r="AX3894" s="304">
        <v>594</v>
      </c>
      <c r="AY3894" s="304">
        <v>594</v>
      </c>
      <c r="AZ3894" s="304">
        <v>843.4</v>
      </c>
      <c r="BA3894" s="304">
        <v>594</v>
      </c>
      <c r="BB3894" s="304">
        <v>594</v>
      </c>
      <c r="BC3894" s="304">
        <v>843.4</v>
      </c>
      <c r="BD3894" s="304"/>
      <c r="BE3894" s="304"/>
      <c r="BF3894" s="304"/>
      <c r="BG3894" s="304"/>
      <c r="BH3894" s="304"/>
      <c r="BI3894" s="304"/>
      <c r="BJ3894" s="304">
        <v>1</v>
      </c>
      <c r="BK3894" s="304">
        <v>1</v>
      </c>
      <c r="BL3894" s="304">
        <v>1</v>
      </c>
    </row>
    <row r="3895" spans="1:64" ht="15" hidden="1" customHeight="1" x14ac:dyDescent="0.2">
      <c r="A3895" s="387" t="s">
        <v>5911</v>
      </c>
      <c r="B3895" s="304" t="s">
        <v>5965</v>
      </c>
      <c r="C3895" s="304">
        <v>100359</v>
      </c>
      <c r="D3895" s="349" t="s">
        <v>5528</v>
      </c>
      <c r="E3895" s="304">
        <v>68208</v>
      </c>
      <c r="F3895" s="304"/>
      <c r="G3895" s="324">
        <v>38.497</v>
      </c>
      <c r="H3895" s="324">
        <v>-122.759</v>
      </c>
      <c r="I3895" s="324" t="s">
        <v>4990</v>
      </c>
      <c r="J3895" s="368">
        <f t="shared" si="942"/>
        <v>292.51804892331859</v>
      </c>
      <c r="K3895" s="331">
        <f t="shared" si="943"/>
        <v>0.32644141894067302</v>
      </c>
      <c r="L3895" s="304" t="str">
        <f t="shared" si="924"/>
        <v>D</v>
      </c>
      <c r="M3895" s="388" t="s">
        <v>6088</v>
      </c>
      <c r="N3895" s="304"/>
      <c r="O3895" s="304"/>
      <c r="P3895" s="304"/>
      <c r="Q3895" s="309"/>
      <c r="R3895" s="309"/>
      <c r="S3895" s="304"/>
      <c r="T3895" s="304"/>
      <c r="U3895" s="304"/>
      <c r="V3895" s="304"/>
      <c r="W3895" s="48" t="s">
        <v>4991</v>
      </c>
      <c r="X3895" s="304">
        <v>-999</v>
      </c>
      <c r="Y3895" s="366" t="str">
        <f t="shared" si="925"/>
        <v>-</v>
      </c>
      <c r="Z3895" s="304"/>
      <c r="AA3895" s="304"/>
      <c r="AB3895" s="304"/>
      <c r="AC3895" s="304"/>
      <c r="AD3895" s="366"/>
      <c r="AE3895" s="304"/>
      <c r="AF3895" s="331"/>
      <c r="AG3895" s="304"/>
      <c r="AH3895" s="410">
        <v>5.0846399999999996E-3</v>
      </c>
      <c r="AI3895" s="309">
        <v>1.7402000000000001E-2</v>
      </c>
      <c r="AJ3895" s="410">
        <v>320</v>
      </c>
      <c r="AK3895" s="304">
        <f t="shared" si="923"/>
        <v>270</v>
      </c>
      <c r="AL3895" s="363">
        <v>0.43</v>
      </c>
      <c r="AM3895" s="389">
        <f t="shared" si="929"/>
        <v>306</v>
      </c>
      <c r="AN3895" s="363">
        <v>0.25</v>
      </c>
      <c r="AO3895" s="304"/>
      <c r="AP3895" s="304" t="s">
        <v>4980</v>
      </c>
      <c r="AQ3895" s="304"/>
      <c r="AR3895" s="304">
        <v>349</v>
      </c>
      <c r="AS3895" s="304"/>
      <c r="AT3895" s="309">
        <v>306</v>
      </c>
      <c r="AU3895" s="304"/>
      <c r="AV3895" s="304"/>
      <c r="AW3895" s="304"/>
      <c r="AX3895" s="304">
        <v>594.1</v>
      </c>
      <c r="AY3895" s="304">
        <v>1349.6</v>
      </c>
      <c r="AZ3895" s="304">
        <v>1349.6</v>
      </c>
      <c r="BA3895" s="304">
        <v>594.1</v>
      </c>
      <c r="BB3895" s="304">
        <v>1349.6</v>
      </c>
      <c r="BC3895" s="304">
        <v>1349.6</v>
      </c>
      <c r="BD3895" s="304"/>
      <c r="BE3895" s="304"/>
      <c r="BF3895" s="304"/>
      <c r="BG3895" s="304"/>
      <c r="BH3895" s="304"/>
      <c r="BI3895" s="304"/>
      <c r="BJ3895" s="304">
        <v>1</v>
      </c>
      <c r="BK3895" s="304">
        <v>1</v>
      </c>
      <c r="BL3895" s="304">
        <v>1</v>
      </c>
    </row>
    <row r="3896" spans="1:64" ht="15" hidden="1" customHeight="1" x14ac:dyDescent="0.2">
      <c r="A3896" s="387" t="s">
        <v>5911</v>
      </c>
      <c r="B3896" s="304" t="s">
        <v>5965</v>
      </c>
      <c r="C3896" s="304">
        <v>100360</v>
      </c>
      <c r="D3896" s="349" t="s">
        <v>5529</v>
      </c>
      <c r="E3896" s="304" t="s">
        <v>5530</v>
      </c>
      <c r="F3896" s="304"/>
      <c r="G3896" s="324">
        <v>37.317459999999997</v>
      </c>
      <c r="H3896" s="324">
        <v>-122.03644</v>
      </c>
      <c r="I3896" s="324" t="s">
        <v>4990</v>
      </c>
      <c r="J3896" s="368">
        <f t="shared" si="942"/>
        <v>339.95855352360843</v>
      </c>
      <c r="K3896" s="331">
        <f t="shared" si="943"/>
        <v>0.32644141894067302</v>
      </c>
      <c r="L3896" s="304" t="str">
        <f t="shared" si="924"/>
        <v>D</v>
      </c>
      <c r="M3896" s="388" t="s">
        <v>6088</v>
      </c>
      <c r="N3896" s="304"/>
      <c r="O3896" s="304"/>
      <c r="P3896" s="304"/>
      <c r="Q3896" s="309"/>
      <c r="R3896" s="309"/>
      <c r="S3896" s="304"/>
      <c r="T3896" s="304"/>
      <c r="U3896" s="304"/>
      <c r="V3896" s="304"/>
      <c r="W3896" s="48" t="s">
        <v>4991</v>
      </c>
      <c r="X3896" s="304">
        <v>-999</v>
      </c>
      <c r="Y3896" s="366" t="str">
        <f t="shared" si="925"/>
        <v>-</v>
      </c>
      <c r="Z3896" s="304"/>
      <c r="AA3896" s="304"/>
      <c r="AB3896" s="304"/>
      <c r="AC3896" s="304"/>
      <c r="AD3896" s="366"/>
      <c r="AE3896" s="304"/>
      <c r="AF3896" s="331"/>
      <c r="AG3896" s="304"/>
      <c r="AH3896" s="410">
        <v>1.52193E-2</v>
      </c>
      <c r="AI3896" s="309">
        <v>0</v>
      </c>
      <c r="AJ3896" s="410">
        <v>339</v>
      </c>
      <c r="AK3896" s="304">
        <f t="shared" si="923"/>
        <v>270</v>
      </c>
      <c r="AL3896" s="363">
        <v>0.43</v>
      </c>
      <c r="AM3896" s="389">
        <f t="shared" si="929"/>
        <v>387</v>
      </c>
      <c r="AN3896" s="363">
        <v>0.25</v>
      </c>
      <c r="AO3896" s="304"/>
      <c r="AP3896" s="304" t="s">
        <v>1600</v>
      </c>
      <c r="AQ3896" s="304"/>
      <c r="AR3896" s="304">
        <v>387</v>
      </c>
      <c r="AS3896" s="304"/>
      <c r="AT3896" s="312"/>
      <c r="AU3896" s="304"/>
      <c r="AV3896" s="304"/>
      <c r="AW3896" s="304"/>
      <c r="AX3896" s="304">
        <v>499.2</v>
      </c>
      <c r="AY3896" s="304">
        <v>1424.2</v>
      </c>
      <c r="AZ3896" s="304">
        <v>3369.5</v>
      </c>
      <c r="BA3896" s="304">
        <v>499.2</v>
      </c>
      <c r="BB3896" s="304">
        <v>1424.2</v>
      </c>
      <c r="BC3896" s="304">
        <v>3369.5</v>
      </c>
      <c r="BD3896" s="304"/>
      <c r="BE3896" s="304"/>
      <c r="BF3896" s="304"/>
      <c r="BG3896" s="304"/>
      <c r="BH3896" s="304"/>
      <c r="BI3896" s="304"/>
      <c r="BJ3896" s="304">
        <v>1</v>
      </c>
      <c r="BK3896" s="304">
        <v>1</v>
      </c>
      <c r="BL3896" s="304">
        <v>1</v>
      </c>
    </row>
    <row r="3897" spans="1:64" ht="15" hidden="1" customHeight="1" x14ac:dyDescent="0.2">
      <c r="A3897" s="387" t="s">
        <v>5911</v>
      </c>
      <c r="B3897" s="304" t="s">
        <v>5965</v>
      </c>
      <c r="C3897" s="304">
        <v>100361</v>
      </c>
      <c r="D3897" s="349" t="s">
        <v>5531</v>
      </c>
      <c r="E3897" s="304" t="s">
        <v>5532</v>
      </c>
      <c r="F3897" s="304"/>
      <c r="G3897" s="324">
        <v>35.730649999999997</v>
      </c>
      <c r="H3897" s="324">
        <v>-120.24986</v>
      </c>
      <c r="I3897" s="324" t="s">
        <v>214</v>
      </c>
      <c r="J3897" s="368">
        <f>P3897</f>
        <v>473</v>
      </c>
      <c r="K3897" s="331">
        <v>0.1</v>
      </c>
      <c r="L3897" s="304" t="str">
        <f t="shared" si="924"/>
        <v>C</v>
      </c>
      <c r="M3897" s="388">
        <v>0</v>
      </c>
      <c r="N3897" s="304"/>
      <c r="O3897" s="304" t="s">
        <v>4992</v>
      </c>
      <c r="P3897" s="304">
        <v>473</v>
      </c>
      <c r="Q3897" s="309"/>
      <c r="R3897" s="309" t="s">
        <v>4993</v>
      </c>
      <c r="S3897" s="304"/>
      <c r="T3897" s="304"/>
      <c r="U3897" s="304"/>
      <c r="V3897" s="304"/>
      <c r="W3897" s="48" t="s">
        <v>4661</v>
      </c>
      <c r="X3897" s="304">
        <v>-999</v>
      </c>
      <c r="Y3897" s="366" t="str">
        <f t="shared" si="925"/>
        <v>-</v>
      </c>
      <c r="Z3897" s="304"/>
      <c r="AA3897" s="304"/>
      <c r="AB3897" s="304"/>
      <c r="AC3897" s="304"/>
      <c r="AD3897" s="366"/>
      <c r="AE3897" s="304"/>
      <c r="AF3897" s="331"/>
      <c r="AG3897" s="304"/>
      <c r="AH3897" s="410">
        <v>7.3133799999999999E-2</v>
      </c>
      <c r="AI3897" s="324"/>
      <c r="AJ3897" s="410">
        <v>550</v>
      </c>
      <c r="AK3897" s="304">
        <f t="shared" si="923"/>
        <v>555</v>
      </c>
      <c r="AL3897" s="304"/>
      <c r="AM3897" s="389">
        <f t="shared" si="929"/>
        <v>653</v>
      </c>
      <c r="AN3897" s="304">
        <v>0.4</v>
      </c>
      <c r="AO3897" s="304"/>
      <c r="AP3897" s="304" t="s">
        <v>3148</v>
      </c>
      <c r="AQ3897" s="304"/>
      <c r="AR3897" s="304">
        <v>653</v>
      </c>
      <c r="AS3897" s="304"/>
      <c r="AT3897" s="304"/>
      <c r="AU3897" s="304"/>
      <c r="AV3897" s="304"/>
      <c r="AW3897" s="304"/>
      <c r="AX3897" s="304">
        <v>40</v>
      </c>
      <c r="AY3897" s="304">
        <v>-999</v>
      </c>
      <c r="AZ3897" s="304">
        <v>4260</v>
      </c>
      <c r="BA3897" s="304">
        <v>-999</v>
      </c>
      <c r="BB3897" s="304">
        <v>-999</v>
      </c>
      <c r="BC3897" s="304">
        <v>-999</v>
      </c>
      <c r="BD3897" s="304"/>
      <c r="BE3897" s="304"/>
      <c r="BF3897" s="304"/>
      <c r="BG3897" s="304"/>
      <c r="BH3897" s="304"/>
      <c r="BI3897" s="304"/>
      <c r="BJ3897" s="304">
        <v>4</v>
      </c>
      <c r="BK3897" s="304" t="s">
        <v>4954</v>
      </c>
      <c r="BL3897" s="304">
        <v>4</v>
      </c>
    </row>
    <row r="3898" spans="1:64" ht="15" hidden="1" customHeight="1" x14ac:dyDescent="0.2">
      <c r="A3898" s="387" t="s">
        <v>5911</v>
      </c>
      <c r="B3898" s="304" t="s">
        <v>5965</v>
      </c>
      <c r="C3898" s="304">
        <v>100362</v>
      </c>
      <c r="D3898" s="349" t="s">
        <v>5533</v>
      </c>
      <c r="E3898" s="304">
        <v>1777</v>
      </c>
      <c r="F3898" s="304"/>
      <c r="G3898" s="324">
        <v>37.541870000000003</v>
      </c>
      <c r="H3898" s="324">
        <v>-122.30471</v>
      </c>
      <c r="I3898" s="324" t="s">
        <v>4990</v>
      </c>
      <c r="J3898" s="368">
        <f t="shared" ref="J3898:J3900" si="944">EXP(0.64*LN(AM3898)+0.36*LN(AK3898))</f>
        <v>320.52858516844788</v>
      </c>
      <c r="K3898" s="331">
        <f t="shared" ref="K3898:K3900" si="945">SQRT(0.64*AN3898^2+0.36*AL3898^2)</f>
        <v>0.32644141894067302</v>
      </c>
      <c r="L3898" s="304" t="str">
        <f t="shared" si="924"/>
        <v>D</v>
      </c>
      <c r="M3898" s="388" t="s">
        <v>6088</v>
      </c>
      <c r="N3898" s="304"/>
      <c r="O3898" s="304"/>
      <c r="P3898" s="304"/>
      <c r="Q3898" s="309"/>
      <c r="R3898" s="309"/>
      <c r="S3898" s="304"/>
      <c r="T3898" s="304"/>
      <c r="U3898" s="304"/>
      <c r="V3898" s="304"/>
      <c r="W3898" s="48" t="s">
        <v>4991</v>
      </c>
      <c r="X3898" s="304">
        <v>-999</v>
      </c>
      <c r="Y3898" s="366" t="str">
        <f t="shared" si="925"/>
        <v>-</v>
      </c>
      <c r="Z3898" s="304"/>
      <c r="AA3898" s="304"/>
      <c r="AB3898" s="304"/>
      <c r="AC3898" s="304"/>
      <c r="AD3898" s="366"/>
      <c r="AE3898" s="304"/>
      <c r="AF3898" s="331"/>
      <c r="AG3898" s="304"/>
      <c r="AH3898" s="410">
        <v>8.1537199999999997E-3</v>
      </c>
      <c r="AI3898" s="309">
        <v>3.3552900000000004E-2</v>
      </c>
      <c r="AJ3898" s="410">
        <v>283</v>
      </c>
      <c r="AK3898" s="304">
        <f t="shared" si="923"/>
        <v>270</v>
      </c>
      <c r="AL3898" s="363">
        <v>0.43</v>
      </c>
      <c r="AM3898" s="389">
        <f t="shared" si="929"/>
        <v>353</v>
      </c>
      <c r="AN3898" s="363">
        <v>0.25</v>
      </c>
      <c r="AO3898" s="304"/>
      <c r="AP3898" s="304" t="s">
        <v>1600</v>
      </c>
      <c r="AQ3898" s="304"/>
      <c r="AR3898" s="304">
        <v>387</v>
      </c>
      <c r="AS3898" s="304"/>
      <c r="AT3898" s="309">
        <v>353</v>
      </c>
      <c r="AU3898" s="304"/>
      <c r="AV3898" s="304"/>
      <c r="AW3898" s="304"/>
      <c r="AX3898" s="304">
        <v>124.5</v>
      </c>
      <c r="AY3898" s="304">
        <v>270.89999999999998</v>
      </c>
      <c r="AZ3898" s="304">
        <v>849.4</v>
      </c>
      <c r="BA3898" s="304">
        <v>124.5</v>
      </c>
      <c r="BB3898" s="304">
        <v>270.89999999999998</v>
      </c>
      <c r="BC3898" s="304">
        <v>849.4</v>
      </c>
      <c r="BD3898" s="304"/>
      <c r="BE3898" s="304"/>
      <c r="BF3898" s="304"/>
      <c r="BG3898" s="304"/>
      <c r="BH3898" s="304"/>
      <c r="BI3898" s="304"/>
      <c r="BJ3898" s="304">
        <v>1</v>
      </c>
      <c r="BK3898" s="304">
        <v>1</v>
      </c>
      <c r="BL3898" s="304">
        <v>1</v>
      </c>
    </row>
    <row r="3899" spans="1:64" ht="15" hidden="1" customHeight="1" x14ac:dyDescent="0.2">
      <c r="A3899" s="387" t="s">
        <v>5911</v>
      </c>
      <c r="B3899" s="304" t="s">
        <v>5965</v>
      </c>
      <c r="C3899" s="304">
        <v>100363</v>
      </c>
      <c r="D3899" s="349" t="s">
        <v>5534</v>
      </c>
      <c r="E3899" s="304">
        <v>1803</v>
      </c>
      <c r="F3899" s="304"/>
      <c r="G3899" s="324">
        <v>37.717370000000003</v>
      </c>
      <c r="H3899" s="324">
        <v>-121.72701000000001</v>
      </c>
      <c r="I3899" s="324" t="s">
        <v>4990</v>
      </c>
      <c r="J3899" s="368">
        <f t="shared" si="944"/>
        <v>320.52858516844788</v>
      </c>
      <c r="K3899" s="331">
        <f t="shared" si="945"/>
        <v>0.32644141894067302</v>
      </c>
      <c r="L3899" s="304" t="str">
        <f t="shared" si="924"/>
        <v>D</v>
      </c>
      <c r="M3899" s="388" t="s">
        <v>6088</v>
      </c>
      <c r="N3899" s="304"/>
      <c r="O3899" s="304"/>
      <c r="P3899" s="304"/>
      <c r="Q3899" s="309"/>
      <c r="R3899" s="309"/>
      <c r="S3899" s="304"/>
      <c r="T3899" s="304"/>
      <c r="U3899" s="304"/>
      <c r="V3899" s="304"/>
      <c r="W3899" s="48" t="s">
        <v>4991</v>
      </c>
      <c r="X3899" s="304">
        <v>-999</v>
      </c>
      <c r="Y3899" s="366" t="str">
        <f t="shared" si="925"/>
        <v>-</v>
      </c>
      <c r="Z3899" s="304"/>
      <c r="AA3899" s="304"/>
      <c r="AB3899" s="304"/>
      <c r="AC3899" s="304"/>
      <c r="AD3899" s="366"/>
      <c r="AE3899" s="304"/>
      <c r="AF3899" s="331"/>
      <c r="AG3899" s="304"/>
      <c r="AH3899" s="410">
        <v>8.9130400000000005E-3</v>
      </c>
      <c r="AI3899" s="309">
        <v>2.06264E-2</v>
      </c>
      <c r="AJ3899" s="410">
        <v>290</v>
      </c>
      <c r="AK3899" s="304">
        <f t="shared" si="923"/>
        <v>270</v>
      </c>
      <c r="AL3899" s="363">
        <v>0.43</v>
      </c>
      <c r="AM3899" s="389">
        <f t="shared" si="929"/>
        <v>353</v>
      </c>
      <c r="AN3899" s="363">
        <v>0.25</v>
      </c>
      <c r="AO3899" s="304"/>
      <c r="AP3899" s="304" t="s">
        <v>4980</v>
      </c>
      <c r="AQ3899" s="304"/>
      <c r="AR3899" s="304">
        <v>349</v>
      </c>
      <c r="AS3899" s="304"/>
      <c r="AT3899" s="309">
        <v>353</v>
      </c>
      <c r="AU3899" s="304"/>
      <c r="AV3899" s="304"/>
      <c r="AW3899" s="304"/>
      <c r="AX3899" s="304">
        <v>574.1</v>
      </c>
      <c r="AY3899" s="304">
        <v>1398.4</v>
      </c>
      <c r="AZ3899" s="304">
        <v>3547.6</v>
      </c>
      <c r="BA3899" s="304">
        <v>574.1</v>
      </c>
      <c r="BB3899" s="304">
        <v>1398.4</v>
      </c>
      <c r="BC3899" s="304">
        <v>3547.6</v>
      </c>
      <c r="BD3899" s="304"/>
      <c r="BE3899" s="304"/>
      <c r="BF3899" s="304"/>
      <c r="BG3899" s="304"/>
      <c r="BH3899" s="304"/>
      <c r="BI3899" s="304"/>
      <c r="BJ3899" s="304">
        <v>1</v>
      </c>
      <c r="BK3899" s="304">
        <v>1</v>
      </c>
      <c r="BL3899" s="304">
        <v>1</v>
      </c>
    </row>
    <row r="3900" spans="1:64" ht="15" hidden="1" customHeight="1" x14ac:dyDescent="0.2">
      <c r="A3900" s="387" t="s">
        <v>5911</v>
      </c>
      <c r="B3900" s="304" t="s">
        <v>5965</v>
      </c>
      <c r="C3900" s="304">
        <v>100364</v>
      </c>
      <c r="D3900" s="349" t="s">
        <v>5535</v>
      </c>
      <c r="E3900" s="304" t="s">
        <v>5536</v>
      </c>
      <c r="F3900" s="304"/>
      <c r="G3900" s="324">
        <v>39.686309999999999</v>
      </c>
      <c r="H3900" s="324">
        <v>-123.58242</v>
      </c>
      <c r="I3900" s="324" t="s">
        <v>5908</v>
      </c>
      <c r="J3900" s="368">
        <f t="shared" si="944"/>
        <v>592.44702066114849</v>
      </c>
      <c r="K3900" s="331">
        <f t="shared" si="945"/>
        <v>0.36913412196652856</v>
      </c>
      <c r="L3900" s="304" t="str">
        <f t="shared" si="924"/>
        <v>C</v>
      </c>
      <c r="M3900" s="388" t="s">
        <v>6088</v>
      </c>
      <c r="N3900" s="304"/>
      <c r="O3900" s="304"/>
      <c r="P3900" s="304"/>
      <c r="Q3900" s="309"/>
      <c r="R3900" s="309"/>
      <c r="S3900" s="304"/>
      <c r="T3900" s="304"/>
      <c r="U3900" s="304"/>
      <c r="V3900" s="304"/>
      <c r="W3900" s="48" t="s">
        <v>5910</v>
      </c>
      <c r="X3900" s="304">
        <v>-999</v>
      </c>
      <c r="Y3900" s="366" t="str">
        <f t="shared" si="925"/>
        <v>-</v>
      </c>
      <c r="Z3900" s="304"/>
      <c r="AA3900" s="304"/>
      <c r="AB3900" s="304"/>
      <c r="AC3900" s="304"/>
      <c r="AD3900" s="366"/>
      <c r="AE3900" s="304"/>
      <c r="AF3900" s="331"/>
      <c r="AG3900" s="304"/>
      <c r="AH3900" s="410">
        <v>8.2772200000000004E-2</v>
      </c>
      <c r="AI3900" s="309">
        <v>0</v>
      </c>
      <c r="AJ3900" s="410">
        <v>760</v>
      </c>
      <c r="AK3900" s="304">
        <f t="shared" si="923"/>
        <v>760</v>
      </c>
      <c r="AL3900" s="363">
        <v>0.43</v>
      </c>
      <c r="AM3900" s="389">
        <f t="shared" si="929"/>
        <v>515</v>
      </c>
      <c r="AN3900" s="304">
        <v>0.33</v>
      </c>
      <c r="AO3900" s="304"/>
      <c r="AP3900" s="304" t="s">
        <v>6120</v>
      </c>
      <c r="AQ3900" s="304"/>
      <c r="AR3900" s="304">
        <v>515</v>
      </c>
      <c r="AS3900" s="304"/>
      <c r="AT3900" s="312"/>
      <c r="AU3900" s="304"/>
      <c r="AV3900" s="304"/>
      <c r="AW3900" s="304"/>
      <c r="AX3900" s="304">
        <v>-999</v>
      </c>
      <c r="AY3900" s="304">
        <v>-999</v>
      </c>
      <c r="AZ3900" s="304">
        <v>-999</v>
      </c>
      <c r="BA3900" s="304">
        <v>-999</v>
      </c>
      <c r="BB3900" s="304">
        <v>-999</v>
      </c>
      <c r="BC3900" s="304">
        <v>-999</v>
      </c>
      <c r="BD3900" s="304"/>
      <c r="BE3900" s="304"/>
      <c r="BF3900" s="304"/>
      <c r="BG3900" s="304"/>
      <c r="BH3900" s="304"/>
      <c r="BI3900" s="304"/>
      <c r="BJ3900" s="304" t="s">
        <v>4954</v>
      </c>
      <c r="BK3900" s="304" t="s">
        <v>4954</v>
      </c>
      <c r="BL3900" s="304" t="s">
        <v>4954</v>
      </c>
    </row>
    <row r="3901" spans="1:64" ht="15" hidden="1" customHeight="1" x14ac:dyDescent="0.2">
      <c r="A3901" s="387" t="s">
        <v>5911</v>
      </c>
      <c r="B3901" s="304" t="s">
        <v>5965</v>
      </c>
      <c r="C3901" s="304">
        <v>100365</v>
      </c>
      <c r="D3901" s="349" t="s">
        <v>5537</v>
      </c>
      <c r="E3901" s="304" t="s">
        <v>5538</v>
      </c>
      <c r="F3901" s="304"/>
      <c r="G3901" s="324">
        <v>38.154859999999999</v>
      </c>
      <c r="H3901" s="324">
        <v>-121.80437999999999</v>
      </c>
      <c r="I3901" s="324" t="s">
        <v>214</v>
      </c>
      <c r="J3901" s="368">
        <f>EXP(0.44*LN('V032'!AM3901)+0.33*LN('V032'!Y3901)+0.25*LN('V032'!AJ3901))</f>
        <v>500.480962883215</v>
      </c>
      <c r="K3901" s="331">
        <f>SQRT(0.44*AN3901^2+0.3*Z3901^2+0.25*AL3901^2)</f>
        <v>0.34889110048839023</v>
      </c>
      <c r="L3901" s="304" t="str">
        <f t="shared" si="924"/>
        <v>C</v>
      </c>
      <c r="M3901" s="388" t="s">
        <v>6095</v>
      </c>
      <c r="N3901" s="304"/>
      <c r="O3901" s="304"/>
      <c r="P3901" s="304"/>
      <c r="Q3901" s="309"/>
      <c r="R3901" s="309"/>
      <c r="S3901" s="304"/>
      <c r="T3901" s="304"/>
      <c r="U3901" s="304"/>
      <c r="V3901" s="304"/>
      <c r="W3901" s="48" t="s">
        <v>1609</v>
      </c>
      <c r="X3901" s="304" t="s">
        <v>232</v>
      </c>
      <c r="Y3901" s="366">
        <f t="shared" si="925"/>
        <v>506.6</v>
      </c>
      <c r="Z3901" s="304">
        <v>0.4</v>
      </c>
      <c r="AA3901" s="304"/>
      <c r="AB3901" s="304"/>
      <c r="AC3901" s="304"/>
      <c r="AD3901" s="366"/>
      <c r="AE3901" s="304"/>
      <c r="AF3901" s="331"/>
      <c r="AG3901" s="304"/>
      <c r="AH3901" s="410">
        <v>1.21706E-2</v>
      </c>
      <c r="AI3901" s="309">
        <v>0</v>
      </c>
      <c r="AJ3901" s="410">
        <v>471</v>
      </c>
      <c r="AK3901" s="304">
        <f t="shared" ref="AK3901:AK3964" si="946">IF(AJ3901&lt;=180,180,IF(AND(AJ3901&gt;180,AJ3901&lt;240),210,IF(AND(AJ3901&gt;=240,AJ3901&lt;300),270,IF(AND(AJ3901&gt;=300,AJ3901&lt;360),270,IF(AND(AJ3901&gt;=360,AJ3901&lt;490),425,IF(AND(AJ3901&gt;=490,AJ3901&lt;620),555,IF(AND(AJ3901&gt;=620,AJ3901&lt;760),690,IF(AJ3901&gt;=760,760,"Error"))))))))</f>
        <v>425</v>
      </c>
      <c r="AL3901" s="363">
        <v>0.43</v>
      </c>
      <c r="AM3901" s="389">
        <f t="shared" si="929"/>
        <v>387</v>
      </c>
      <c r="AN3901" s="363">
        <v>0.25</v>
      </c>
      <c r="AO3901" s="304"/>
      <c r="AP3901" s="304" t="s">
        <v>6130</v>
      </c>
      <c r="AQ3901" s="304"/>
      <c r="AR3901" s="304">
        <v>387</v>
      </c>
      <c r="AS3901" s="304"/>
      <c r="AT3901" s="312"/>
      <c r="AU3901" s="304"/>
      <c r="AV3901" s="304"/>
      <c r="AW3901" s="304"/>
      <c r="AX3901" s="304">
        <v>609.1</v>
      </c>
      <c r="AY3901" s="304">
        <v>1408.9</v>
      </c>
      <c r="AZ3901" s="304">
        <v>3559</v>
      </c>
      <c r="BA3901" s="304">
        <v>609.1</v>
      </c>
      <c r="BB3901" s="304">
        <v>1408.9</v>
      </c>
      <c r="BC3901" s="304">
        <v>3559</v>
      </c>
      <c r="BD3901" s="304"/>
      <c r="BE3901" s="304"/>
      <c r="BF3901" s="304"/>
      <c r="BG3901" s="304"/>
      <c r="BH3901" s="304"/>
      <c r="BI3901" s="304"/>
      <c r="BJ3901" s="304">
        <v>1</v>
      </c>
      <c r="BK3901" s="304">
        <v>1</v>
      </c>
      <c r="BL3901" s="304">
        <v>1</v>
      </c>
    </row>
    <row r="3902" spans="1:64" ht="15" hidden="1" customHeight="1" x14ac:dyDescent="0.2">
      <c r="A3902" s="387" t="s">
        <v>5911</v>
      </c>
      <c r="B3902" s="304" t="s">
        <v>5965</v>
      </c>
      <c r="C3902" s="304">
        <v>100366</v>
      </c>
      <c r="D3902" s="349" t="s">
        <v>5539</v>
      </c>
      <c r="E3902" s="304">
        <v>25147</v>
      </c>
      <c r="F3902" s="304"/>
      <c r="G3902" s="324">
        <v>34.113</v>
      </c>
      <c r="H3902" s="324">
        <v>-119.119</v>
      </c>
      <c r="I3902" s="324" t="s">
        <v>4990</v>
      </c>
      <c r="J3902" s="368">
        <f t="shared" ref="J3902:J3907" si="947">EXP(0.64*LN(AM3902)+0.36*LN(AK3902))</f>
        <v>401.11973830910517</v>
      </c>
      <c r="K3902" s="331">
        <f t="shared" ref="K3902:K3907" si="948">SQRT(0.64*AN3902^2+0.36*AL3902^2)</f>
        <v>0.32644141894067302</v>
      </c>
      <c r="L3902" s="304" t="str">
        <f t="shared" si="924"/>
        <v>C</v>
      </c>
      <c r="M3902" s="388" t="s">
        <v>6088</v>
      </c>
      <c r="N3902" s="304"/>
      <c r="O3902" s="304"/>
      <c r="P3902" s="304"/>
      <c r="Q3902" s="309"/>
      <c r="R3902" s="309"/>
      <c r="S3902" s="304"/>
      <c r="T3902" s="304"/>
      <c r="U3902" s="304"/>
      <c r="V3902" s="304"/>
      <c r="W3902" s="48" t="s">
        <v>4991</v>
      </c>
      <c r="X3902" s="304">
        <v>-999</v>
      </c>
      <c r="Y3902" s="366" t="str">
        <f t="shared" si="925"/>
        <v>-</v>
      </c>
      <c r="Z3902" s="304"/>
      <c r="AA3902" s="304"/>
      <c r="AB3902" s="304"/>
      <c r="AC3902" s="304"/>
      <c r="AD3902" s="366"/>
      <c r="AE3902" s="304"/>
      <c r="AF3902" s="331"/>
      <c r="AG3902" s="304"/>
      <c r="AH3902" s="410">
        <v>4.1720800000000002E-2</v>
      </c>
      <c r="AI3902" s="309">
        <v>0</v>
      </c>
      <c r="AJ3902" s="410">
        <v>760</v>
      </c>
      <c r="AK3902" s="304">
        <f t="shared" si="946"/>
        <v>760</v>
      </c>
      <c r="AL3902" s="363">
        <v>0.43</v>
      </c>
      <c r="AM3902" s="389">
        <f t="shared" si="929"/>
        <v>280</v>
      </c>
      <c r="AN3902" s="363">
        <v>0.25</v>
      </c>
      <c r="AO3902" s="304"/>
      <c r="AP3902" s="304" t="s">
        <v>6113</v>
      </c>
      <c r="AQ3902" s="304"/>
      <c r="AR3902" s="304">
        <v>280</v>
      </c>
      <c r="AS3902" s="304"/>
      <c r="AT3902" s="312"/>
      <c r="AU3902" s="304"/>
      <c r="AV3902" s="304"/>
      <c r="AW3902" s="304"/>
      <c r="AX3902" s="304">
        <v>860</v>
      </c>
      <c r="AY3902" s="304">
        <v>-999</v>
      </c>
      <c r="AZ3902" s="304">
        <v>4460</v>
      </c>
      <c r="BA3902" s="304">
        <v>320</v>
      </c>
      <c r="BB3902" s="304">
        <v>-999</v>
      </c>
      <c r="BC3902" s="304">
        <v>1340</v>
      </c>
      <c r="BD3902" s="304"/>
      <c r="BE3902" s="304"/>
      <c r="BF3902" s="304"/>
      <c r="BG3902" s="304"/>
      <c r="BH3902" s="304"/>
      <c r="BI3902" s="304"/>
      <c r="BJ3902" s="304">
        <v>3</v>
      </c>
      <c r="BK3902" s="304" t="s">
        <v>4954</v>
      </c>
      <c r="BL3902" s="304">
        <v>3</v>
      </c>
    </row>
    <row r="3903" spans="1:64" ht="15" hidden="1" customHeight="1" x14ac:dyDescent="0.2">
      <c r="A3903" s="387" t="s">
        <v>5911</v>
      </c>
      <c r="B3903" s="304" t="s">
        <v>5965</v>
      </c>
      <c r="C3903" s="304">
        <v>100368</v>
      </c>
      <c r="D3903" s="349" t="s">
        <v>5540</v>
      </c>
      <c r="E3903" s="304">
        <v>1676</v>
      </c>
      <c r="F3903" s="304"/>
      <c r="G3903" s="324">
        <v>37.793399999999998</v>
      </c>
      <c r="H3903" s="324">
        <v>-122.41636</v>
      </c>
      <c r="I3903" s="324" t="s">
        <v>4990</v>
      </c>
      <c r="J3903" s="368">
        <f t="shared" si="947"/>
        <v>377.39472561358309</v>
      </c>
      <c r="K3903" s="331">
        <f t="shared" si="948"/>
        <v>0.34696973931454017</v>
      </c>
      <c r="L3903" s="304" t="str">
        <f t="shared" si="924"/>
        <v>C</v>
      </c>
      <c r="M3903" s="388" t="s">
        <v>6088</v>
      </c>
      <c r="N3903" s="304"/>
      <c r="O3903" s="304"/>
      <c r="P3903" s="304"/>
      <c r="Q3903" s="309"/>
      <c r="R3903" s="309"/>
      <c r="S3903" s="304"/>
      <c r="T3903" s="304"/>
      <c r="U3903" s="304"/>
      <c r="V3903" s="304"/>
      <c r="W3903" s="48" t="s">
        <v>4991</v>
      </c>
      <c r="X3903" s="304">
        <v>-999</v>
      </c>
      <c r="Y3903" s="366" t="str">
        <f t="shared" si="925"/>
        <v>-</v>
      </c>
      <c r="Z3903" s="304"/>
      <c r="AA3903" s="304"/>
      <c r="AB3903" s="304"/>
      <c r="AC3903" s="304"/>
      <c r="AD3903" s="366"/>
      <c r="AE3903" s="304"/>
      <c r="AF3903" s="331"/>
      <c r="AG3903" s="304"/>
      <c r="AH3903" s="390">
        <v>2.8849400000000001E-2</v>
      </c>
      <c r="AI3903" s="309">
        <v>5.9445499999999998E-2</v>
      </c>
      <c r="AJ3903" s="390">
        <v>404</v>
      </c>
      <c r="AK3903" s="304">
        <f t="shared" si="946"/>
        <v>425</v>
      </c>
      <c r="AL3903" s="363">
        <v>0.43</v>
      </c>
      <c r="AM3903" s="389">
        <f t="shared" si="929"/>
        <v>353</v>
      </c>
      <c r="AN3903" s="304">
        <v>0.28999999999999998</v>
      </c>
      <c r="AO3903" s="304"/>
      <c r="AP3903" s="304" t="s">
        <v>2348</v>
      </c>
      <c r="AQ3903" s="304"/>
      <c r="AR3903" s="304">
        <v>302</v>
      </c>
      <c r="AS3903" s="304"/>
      <c r="AT3903" s="309">
        <v>353</v>
      </c>
      <c r="AU3903" s="304"/>
      <c r="AV3903" s="304"/>
      <c r="AW3903" s="304"/>
      <c r="AX3903" s="304">
        <v>0</v>
      </c>
      <c r="AY3903" s="304">
        <v>279.2</v>
      </c>
      <c r="AZ3903" s="304">
        <v>903.8</v>
      </c>
      <c r="BA3903" s="304">
        <v>0</v>
      </c>
      <c r="BB3903" s="304">
        <v>279.2</v>
      </c>
      <c r="BC3903" s="304">
        <v>903.8</v>
      </c>
      <c r="BD3903" s="304"/>
      <c r="BE3903" s="304"/>
      <c r="BF3903" s="304"/>
      <c r="BG3903" s="304"/>
      <c r="BH3903" s="304"/>
      <c r="BI3903" s="304"/>
      <c r="BJ3903" s="304">
        <v>1</v>
      </c>
      <c r="BK3903" s="304">
        <v>1</v>
      </c>
      <c r="BL3903" s="304">
        <v>1</v>
      </c>
    </row>
    <row r="3904" spans="1:64" ht="15" hidden="1" customHeight="1" x14ac:dyDescent="0.2">
      <c r="A3904" s="387" t="s">
        <v>5911</v>
      </c>
      <c r="B3904" s="304" t="s">
        <v>5965</v>
      </c>
      <c r="C3904" s="304">
        <v>100369</v>
      </c>
      <c r="D3904" s="349" t="s">
        <v>5541</v>
      </c>
      <c r="E3904" s="304">
        <v>58339</v>
      </c>
      <c r="F3904" s="304"/>
      <c r="G3904" s="324">
        <v>37.697000000000003</v>
      </c>
      <c r="H3904" s="324">
        <v>-122.08</v>
      </c>
      <c r="I3904" s="324" t="s">
        <v>4990</v>
      </c>
      <c r="J3904" s="368">
        <f t="shared" si="947"/>
        <v>339.95855352360843</v>
      </c>
      <c r="K3904" s="331">
        <f t="shared" si="948"/>
        <v>0.32644141894067302</v>
      </c>
      <c r="L3904" s="304" t="str">
        <f t="shared" si="924"/>
        <v>D</v>
      </c>
      <c r="M3904" s="388" t="s">
        <v>6088</v>
      </c>
      <c r="N3904" s="304"/>
      <c r="O3904" s="304"/>
      <c r="P3904" s="304"/>
      <c r="Q3904" s="309"/>
      <c r="R3904" s="309"/>
      <c r="S3904" s="304"/>
      <c r="T3904" s="304"/>
      <c r="U3904" s="304"/>
      <c r="V3904" s="304"/>
      <c r="W3904" s="48" t="s">
        <v>4991</v>
      </c>
      <c r="X3904" s="304">
        <v>-999</v>
      </c>
      <c r="Y3904" s="366" t="str">
        <f t="shared" si="925"/>
        <v>-</v>
      </c>
      <c r="Z3904" s="304"/>
      <c r="AA3904" s="304"/>
      <c r="AB3904" s="304"/>
      <c r="AC3904" s="304"/>
      <c r="AD3904" s="366"/>
      <c r="AE3904" s="304"/>
      <c r="AF3904" s="331"/>
      <c r="AG3904" s="304"/>
      <c r="AH3904" s="410">
        <v>9.7969900000000002E-3</v>
      </c>
      <c r="AI3904" s="309">
        <v>0</v>
      </c>
      <c r="AJ3904" s="410">
        <v>298</v>
      </c>
      <c r="AK3904" s="304">
        <f t="shared" si="946"/>
        <v>270</v>
      </c>
      <c r="AL3904" s="363">
        <v>0.43</v>
      </c>
      <c r="AM3904" s="389">
        <f t="shared" si="929"/>
        <v>387</v>
      </c>
      <c r="AN3904" s="363">
        <v>0.25</v>
      </c>
      <c r="AO3904" s="304"/>
      <c r="AP3904" s="304" t="s">
        <v>1600</v>
      </c>
      <c r="AQ3904" s="304"/>
      <c r="AR3904" s="304">
        <v>387</v>
      </c>
      <c r="AS3904" s="304"/>
      <c r="AT3904" s="312"/>
      <c r="AU3904" s="304"/>
      <c r="AV3904" s="304"/>
      <c r="AW3904" s="304"/>
      <c r="AX3904" s="304">
        <v>322.7</v>
      </c>
      <c r="AY3904" s="304">
        <v>748.1</v>
      </c>
      <c r="AZ3904" s="304">
        <v>3542.4</v>
      </c>
      <c r="BA3904" s="304">
        <v>322.7</v>
      </c>
      <c r="BB3904" s="304">
        <v>748.1</v>
      </c>
      <c r="BC3904" s="304">
        <v>3542.4</v>
      </c>
      <c r="BD3904" s="304"/>
      <c r="BE3904" s="304"/>
      <c r="BF3904" s="304"/>
      <c r="BG3904" s="304"/>
      <c r="BH3904" s="304"/>
      <c r="BI3904" s="304"/>
      <c r="BJ3904" s="304">
        <v>1</v>
      </c>
      <c r="BK3904" s="304">
        <v>1</v>
      </c>
      <c r="BL3904" s="304">
        <v>1</v>
      </c>
    </row>
    <row r="3905" spans="1:64" ht="15" hidden="1" customHeight="1" x14ac:dyDescent="0.2">
      <c r="A3905" s="387" t="s">
        <v>5911</v>
      </c>
      <c r="B3905" s="304" t="s">
        <v>5965</v>
      </c>
      <c r="C3905" s="304">
        <v>100370</v>
      </c>
      <c r="D3905" s="349" t="s">
        <v>5542</v>
      </c>
      <c r="E3905" s="304">
        <v>58667</v>
      </c>
      <c r="F3905" s="304"/>
      <c r="G3905" s="324">
        <v>37.972999999999999</v>
      </c>
      <c r="H3905" s="324">
        <v>-122.036</v>
      </c>
      <c r="I3905" s="324" t="s">
        <v>5908</v>
      </c>
      <c r="J3905" s="368">
        <f t="shared" si="947"/>
        <v>320.52858516844788</v>
      </c>
      <c r="K3905" s="331">
        <f t="shared" si="948"/>
        <v>0.32644141894067302</v>
      </c>
      <c r="L3905" s="304" t="str">
        <f t="shared" si="924"/>
        <v>D</v>
      </c>
      <c r="M3905" s="388" t="s">
        <v>6088</v>
      </c>
      <c r="N3905" s="304"/>
      <c r="O3905" s="304"/>
      <c r="P3905" s="304"/>
      <c r="Q3905" s="309"/>
      <c r="R3905" s="309"/>
      <c r="S3905" s="304"/>
      <c r="T3905" s="304"/>
      <c r="U3905" s="304"/>
      <c r="V3905" s="304"/>
      <c r="W3905" s="48" t="s">
        <v>5910</v>
      </c>
      <c r="X3905" s="304">
        <v>-999</v>
      </c>
      <c r="Y3905" s="366" t="str">
        <f t="shared" si="925"/>
        <v>-</v>
      </c>
      <c r="Z3905" s="304"/>
      <c r="AA3905" s="304"/>
      <c r="AB3905" s="304"/>
      <c r="AC3905" s="304"/>
      <c r="AD3905" s="366"/>
      <c r="AE3905" s="304"/>
      <c r="AF3905" s="331"/>
      <c r="AG3905" s="304"/>
      <c r="AH3905" s="410">
        <v>1.2220200000000001E-2</v>
      </c>
      <c r="AI3905" s="309">
        <v>5.1728799999999998E-2</v>
      </c>
      <c r="AJ3905" s="410">
        <v>317</v>
      </c>
      <c r="AK3905" s="304">
        <f t="shared" si="946"/>
        <v>270</v>
      </c>
      <c r="AL3905" s="363">
        <v>0.43</v>
      </c>
      <c r="AM3905" s="389">
        <f t="shared" si="929"/>
        <v>353</v>
      </c>
      <c r="AN3905" s="363">
        <v>0.25</v>
      </c>
      <c r="AO3905" s="304"/>
      <c r="AP3905" s="304" t="s">
        <v>4980</v>
      </c>
      <c r="AQ3905" s="304"/>
      <c r="AR3905" s="304">
        <v>349</v>
      </c>
      <c r="AS3905" s="304"/>
      <c r="AT3905" s="309">
        <v>353</v>
      </c>
      <c r="AU3905" s="304"/>
      <c r="AV3905" s="304"/>
      <c r="AW3905" s="304"/>
      <c r="AX3905" s="304">
        <v>351.8</v>
      </c>
      <c r="AY3905" s="304">
        <v>776.9</v>
      </c>
      <c r="AZ3905" s="304">
        <v>3525.3</v>
      </c>
      <c r="BA3905" s="304">
        <v>351.8</v>
      </c>
      <c r="BB3905" s="304">
        <v>776.9</v>
      </c>
      <c r="BC3905" s="304">
        <v>3525.3</v>
      </c>
      <c r="BD3905" s="304"/>
      <c r="BE3905" s="304"/>
      <c r="BF3905" s="304"/>
      <c r="BG3905" s="304"/>
      <c r="BH3905" s="304"/>
      <c r="BI3905" s="304"/>
      <c r="BJ3905" s="304">
        <v>1</v>
      </c>
      <c r="BK3905" s="304">
        <v>1</v>
      </c>
      <c r="BL3905" s="304">
        <v>1</v>
      </c>
    </row>
    <row r="3906" spans="1:64" ht="15" hidden="1" customHeight="1" x14ac:dyDescent="0.2">
      <c r="A3906" s="387" t="s">
        <v>5911</v>
      </c>
      <c r="B3906" s="304" t="s">
        <v>5965</v>
      </c>
      <c r="C3906" s="304">
        <v>100371</v>
      </c>
      <c r="D3906" s="349" t="s">
        <v>5543</v>
      </c>
      <c r="E3906" s="304">
        <v>58932</v>
      </c>
      <c r="F3906" s="304"/>
      <c r="G3906" s="324">
        <v>37.822000000000003</v>
      </c>
      <c r="H3906" s="324">
        <v>-122.319</v>
      </c>
      <c r="I3906" s="324" t="s">
        <v>214</v>
      </c>
      <c r="J3906" s="368">
        <f t="shared" si="947"/>
        <v>214.45351837304116</v>
      </c>
      <c r="K3906" s="331">
        <f t="shared" si="948"/>
        <v>0.26119724347703216</v>
      </c>
      <c r="L3906" s="304" t="str">
        <f t="shared" si="924"/>
        <v>D</v>
      </c>
      <c r="M3906" s="388" t="s">
        <v>6088</v>
      </c>
      <c r="N3906" s="304"/>
      <c r="O3906" s="304"/>
      <c r="P3906" s="304"/>
      <c r="Q3906" s="309"/>
      <c r="R3906" s="309"/>
      <c r="S3906" s="304"/>
      <c r="T3906" s="304"/>
      <c r="U3906" s="304"/>
      <c r="V3906" s="304"/>
      <c r="W3906" s="48" t="s">
        <v>4661</v>
      </c>
      <c r="X3906" s="304">
        <v>-999</v>
      </c>
      <c r="Y3906" s="366" t="str">
        <f t="shared" si="925"/>
        <v>-</v>
      </c>
      <c r="Z3906" s="304"/>
      <c r="AA3906" s="304"/>
      <c r="AB3906" s="304"/>
      <c r="AC3906" s="304"/>
      <c r="AD3906" s="366"/>
      <c r="AE3906" s="304"/>
      <c r="AF3906" s="331"/>
      <c r="AG3906" s="304"/>
      <c r="AH3906" s="410">
        <v>8.6952500000000001E-4</v>
      </c>
      <c r="AI3906" s="309">
        <v>0</v>
      </c>
      <c r="AJ3906" s="410">
        <v>191</v>
      </c>
      <c r="AK3906" s="304">
        <f t="shared" si="946"/>
        <v>210</v>
      </c>
      <c r="AL3906" s="304">
        <v>0.2</v>
      </c>
      <c r="AM3906" s="389">
        <f t="shared" si="929"/>
        <v>217</v>
      </c>
      <c r="AN3906" s="304">
        <v>0.28999999999999998</v>
      </c>
      <c r="AO3906" s="304"/>
      <c r="AP3906" s="304" t="s">
        <v>4981</v>
      </c>
      <c r="AQ3906" s="304"/>
      <c r="AR3906" s="304">
        <v>217</v>
      </c>
      <c r="AS3906" s="304"/>
      <c r="AT3906" s="312"/>
      <c r="AU3906" s="304"/>
      <c r="AV3906" s="304"/>
      <c r="AW3906" s="304"/>
      <c r="AX3906" s="304">
        <v>168.4</v>
      </c>
      <c r="AY3906" s="304">
        <v>270.89999999999998</v>
      </c>
      <c r="AZ3906" s="304">
        <v>842</v>
      </c>
      <c r="BA3906" s="304">
        <v>168.4</v>
      </c>
      <c r="BB3906" s="304">
        <v>270.89999999999998</v>
      </c>
      <c r="BC3906" s="304">
        <v>842</v>
      </c>
      <c r="BD3906" s="304"/>
      <c r="BE3906" s="304"/>
      <c r="BF3906" s="304"/>
      <c r="BG3906" s="304"/>
      <c r="BH3906" s="304"/>
      <c r="BI3906" s="304"/>
      <c r="BJ3906" s="304">
        <v>1</v>
      </c>
      <c r="BK3906" s="304">
        <v>1</v>
      </c>
      <c r="BL3906" s="304">
        <v>1</v>
      </c>
    </row>
    <row r="3907" spans="1:64" ht="15" hidden="1" customHeight="1" x14ac:dyDescent="0.2">
      <c r="A3907" s="387" t="s">
        <v>5911</v>
      </c>
      <c r="B3907" s="304" t="s">
        <v>5965</v>
      </c>
      <c r="C3907" s="304">
        <v>100372</v>
      </c>
      <c r="D3907" s="349" t="s">
        <v>5544</v>
      </c>
      <c r="E3907" s="304" t="s">
        <v>5545</v>
      </c>
      <c r="F3907" s="304"/>
      <c r="G3907" s="324">
        <v>37.944000000000003</v>
      </c>
      <c r="H3907" s="324">
        <v>-122.00993</v>
      </c>
      <c r="I3907" s="324" t="s">
        <v>4990</v>
      </c>
      <c r="J3907" s="368">
        <f t="shared" si="947"/>
        <v>415.45241263941909</v>
      </c>
      <c r="K3907" s="331">
        <f t="shared" si="948"/>
        <v>0.32644141894067302</v>
      </c>
      <c r="L3907" s="304" t="str">
        <f t="shared" si="924"/>
        <v>C</v>
      </c>
      <c r="M3907" s="388" t="s">
        <v>6088</v>
      </c>
      <c r="N3907" s="304"/>
      <c r="O3907" s="304"/>
      <c r="P3907" s="304"/>
      <c r="Q3907" s="309"/>
      <c r="R3907" s="309"/>
      <c r="S3907" s="304"/>
      <c r="T3907" s="304"/>
      <c r="U3907" s="304"/>
      <c r="V3907" s="304"/>
      <c r="W3907" s="48" t="s">
        <v>4991</v>
      </c>
      <c r="X3907" s="304">
        <v>-999</v>
      </c>
      <c r="Y3907" s="366" t="str">
        <f t="shared" si="925"/>
        <v>-</v>
      </c>
      <c r="Z3907" s="304"/>
      <c r="AA3907" s="304"/>
      <c r="AB3907" s="304"/>
      <c r="AC3907" s="304"/>
      <c r="AD3907" s="366"/>
      <c r="AE3907" s="304"/>
      <c r="AF3907" s="331"/>
      <c r="AG3907" s="304"/>
      <c r="AH3907" s="410">
        <v>5.9452100000000001E-2</v>
      </c>
      <c r="AI3907" s="309">
        <v>0.31971900000000003</v>
      </c>
      <c r="AJ3907" s="410">
        <v>515</v>
      </c>
      <c r="AK3907" s="304">
        <f t="shared" si="946"/>
        <v>555</v>
      </c>
      <c r="AL3907" s="363">
        <v>0.43</v>
      </c>
      <c r="AM3907" s="389">
        <f t="shared" si="929"/>
        <v>353</v>
      </c>
      <c r="AN3907" s="363">
        <v>0.25</v>
      </c>
      <c r="AO3907" s="304"/>
      <c r="AP3907" s="304" t="s">
        <v>4980</v>
      </c>
      <c r="AQ3907" s="304"/>
      <c r="AR3907" s="304">
        <v>349</v>
      </c>
      <c r="AS3907" s="304"/>
      <c r="AT3907" s="309">
        <v>353</v>
      </c>
      <c r="AU3907" s="304"/>
      <c r="AV3907" s="304"/>
      <c r="AW3907" s="304"/>
      <c r="AX3907" s="304">
        <v>322.7</v>
      </c>
      <c r="AY3907" s="304">
        <v>748.1</v>
      </c>
      <c r="AZ3907" s="304">
        <v>3447.2</v>
      </c>
      <c r="BA3907" s="304">
        <v>322.7</v>
      </c>
      <c r="BB3907" s="304">
        <v>748.1</v>
      </c>
      <c r="BC3907" s="304">
        <v>3447.2</v>
      </c>
      <c r="BD3907" s="304"/>
      <c r="BE3907" s="304"/>
      <c r="BF3907" s="304"/>
      <c r="BG3907" s="304"/>
      <c r="BH3907" s="304"/>
      <c r="BI3907" s="304"/>
      <c r="BJ3907" s="304">
        <v>1</v>
      </c>
      <c r="BK3907" s="304">
        <v>1</v>
      </c>
      <c r="BL3907" s="304">
        <v>1</v>
      </c>
    </row>
    <row r="3908" spans="1:64" ht="15" hidden="1" customHeight="1" x14ac:dyDescent="0.2">
      <c r="A3908" s="387" t="s">
        <v>5911</v>
      </c>
      <c r="B3908" s="304" t="s">
        <v>5965</v>
      </c>
      <c r="C3908" s="304">
        <v>100373</v>
      </c>
      <c r="D3908" s="349" t="s">
        <v>5546</v>
      </c>
      <c r="E3908" s="304" t="s">
        <v>5547</v>
      </c>
      <c r="F3908" s="304"/>
      <c r="G3908" s="324">
        <v>34.527749999999997</v>
      </c>
      <c r="H3908" s="324">
        <v>-119.97834</v>
      </c>
      <c r="I3908" s="324" t="s">
        <v>4990</v>
      </c>
      <c r="J3908" s="368">
        <f>P3908</f>
        <v>440</v>
      </c>
      <c r="K3908" s="331">
        <v>0.1</v>
      </c>
      <c r="L3908" s="304" t="str">
        <f t="shared" ref="L3908:L3971" si="949">IF(J3908&lt;180,"E",IF(AND(J3908&gt;=180,J3908&lt;360),"D",IF(AND(J3908&gt;=360,J3908&lt;760),"C",IF(AND(J3908&gt;=760,J3908&lt;1500),"B",IF(J3908&gt;=1500,"A","-")))))</f>
        <v>C</v>
      </c>
      <c r="M3908" s="388">
        <v>0</v>
      </c>
      <c r="N3908" s="304"/>
      <c r="O3908" s="304" t="s">
        <v>4992</v>
      </c>
      <c r="P3908" s="304">
        <v>440</v>
      </c>
      <c r="Q3908" s="309"/>
      <c r="R3908" s="309" t="s">
        <v>4993</v>
      </c>
      <c r="S3908" s="304"/>
      <c r="T3908" s="304"/>
      <c r="U3908" s="304"/>
      <c r="V3908" s="304"/>
      <c r="W3908" s="48" t="s">
        <v>5943</v>
      </c>
      <c r="X3908" s="304" t="s">
        <v>232</v>
      </c>
      <c r="Y3908" s="366">
        <f t="shared" si="925"/>
        <v>506.6</v>
      </c>
      <c r="Z3908" s="304">
        <v>0.4</v>
      </c>
      <c r="AA3908" s="304"/>
      <c r="AB3908" s="304"/>
      <c r="AC3908" s="304"/>
      <c r="AD3908" s="366"/>
      <c r="AE3908" s="304"/>
      <c r="AF3908" s="331"/>
      <c r="AG3908" s="304"/>
      <c r="AH3908" s="410">
        <v>0.133827</v>
      </c>
      <c r="AI3908" s="324"/>
      <c r="AJ3908" s="410">
        <v>738</v>
      </c>
      <c r="AK3908" s="304">
        <f t="shared" si="946"/>
        <v>690</v>
      </c>
      <c r="AL3908" s="304"/>
      <c r="AM3908" s="389">
        <f t="shared" si="929"/>
        <v>515</v>
      </c>
      <c r="AN3908" s="304"/>
      <c r="AO3908" s="304"/>
      <c r="AP3908" s="304" t="s">
        <v>1710</v>
      </c>
      <c r="AQ3908" s="304"/>
      <c r="AR3908" s="304">
        <v>515</v>
      </c>
      <c r="AS3908" s="304"/>
      <c r="AT3908" s="304"/>
      <c r="AU3908" s="304"/>
      <c r="AV3908" s="304"/>
      <c r="AW3908" s="304"/>
      <c r="AX3908" s="304">
        <v>1620</v>
      </c>
      <c r="AY3908" s="304">
        <v>-999</v>
      </c>
      <c r="AZ3908" s="304">
        <v>4420</v>
      </c>
      <c r="BA3908" s="304">
        <v>-999</v>
      </c>
      <c r="BB3908" s="304">
        <v>-999</v>
      </c>
      <c r="BC3908" s="304">
        <v>-999</v>
      </c>
      <c r="BD3908" s="304"/>
      <c r="BE3908" s="304"/>
      <c r="BF3908" s="304"/>
      <c r="BG3908" s="304"/>
      <c r="BH3908" s="304"/>
      <c r="BI3908" s="304"/>
      <c r="BJ3908" s="304">
        <v>4</v>
      </c>
      <c r="BK3908" s="304" t="s">
        <v>4954</v>
      </c>
      <c r="BL3908" s="304">
        <v>4</v>
      </c>
    </row>
    <row r="3909" spans="1:64" ht="15" hidden="1" customHeight="1" x14ac:dyDescent="0.2">
      <c r="A3909" s="387" t="s">
        <v>5911</v>
      </c>
      <c r="B3909" s="304" t="s">
        <v>5965</v>
      </c>
      <c r="C3909" s="304">
        <v>100374</v>
      </c>
      <c r="D3909" s="349" t="s">
        <v>5548</v>
      </c>
      <c r="E3909" s="304">
        <v>34349</v>
      </c>
      <c r="F3909" s="304"/>
      <c r="G3909" s="324">
        <v>35.616</v>
      </c>
      <c r="H3909" s="324">
        <v>-118.47799999999999</v>
      </c>
      <c r="I3909" s="324" t="s">
        <v>4990</v>
      </c>
      <c r="J3909" s="368">
        <f t="shared" ref="J3909:J3910" si="950">EXP(0.64*LN(AM3909)+0.36*LN(AK3909))</f>
        <v>377.39472561358309</v>
      </c>
      <c r="K3909" s="331">
        <f t="shared" ref="K3909:K3910" si="951">SQRT(0.64*AN3909^2+0.36*AL3909^2)</f>
        <v>0.32644141894067302</v>
      </c>
      <c r="L3909" s="304" t="str">
        <f t="shared" si="949"/>
        <v>C</v>
      </c>
      <c r="M3909" s="388" t="s">
        <v>6088</v>
      </c>
      <c r="N3909" s="304"/>
      <c r="O3909" s="304"/>
      <c r="P3909" s="304"/>
      <c r="Q3909" s="309"/>
      <c r="R3909" s="309"/>
      <c r="S3909" s="304"/>
      <c r="T3909" s="304"/>
      <c r="U3909" s="304"/>
      <c r="V3909" s="304"/>
      <c r="W3909" s="48" t="s">
        <v>4991</v>
      </c>
      <c r="X3909" s="304">
        <v>-999</v>
      </c>
      <c r="Y3909" s="366" t="str">
        <f t="shared" ref="Y3909:Y3972" si="952">IF(X3909="A",506.6,IF(X3909="B",424.8,IF(X3909="C",338.6,IF(X3909="D",274.5,IF(X3909="E",181.5,"-")))))</f>
        <v>-</v>
      </c>
      <c r="Z3909" s="304"/>
      <c r="AA3909" s="304"/>
      <c r="AB3909" s="304"/>
      <c r="AC3909" s="304"/>
      <c r="AD3909" s="366"/>
      <c r="AE3909" s="304"/>
      <c r="AF3909" s="331"/>
      <c r="AG3909" s="304"/>
      <c r="AH3909" s="410">
        <v>2.0360699999999999E-2</v>
      </c>
      <c r="AI3909" s="309">
        <v>5.0878899999999998E-2</v>
      </c>
      <c r="AJ3909" s="410">
        <v>370</v>
      </c>
      <c r="AK3909" s="304">
        <f t="shared" si="946"/>
        <v>425</v>
      </c>
      <c r="AL3909" s="363">
        <v>0.43</v>
      </c>
      <c r="AM3909" s="389">
        <f t="shared" si="929"/>
        <v>353</v>
      </c>
      <c r="AN3909" s="363">
        <v>0.25</v>
      </c>
      <c r="AO3909" s="304"/>
      <c r="AP3909" s="304" t="s">
        <v>4980</v>
      </c>
      <c r="AQ3909" s="304"/>
      <c r="AR3909" s="304">
        <v>349</v>
      </c>
      <c r="AS3909" s="304"/>
      <c r="AT3909" s="309">
        <v>353</v>
      </c>
      <c r="AU3909" s="304"/>
      <c r="AV3909" s="304"/>
      <c r="AW3909" s="304"/>
      <c r="AX3909" s="304">
        <v>60</v>
      </c>
      <c r="AY3909" s="304">
        <v>-999</v>
      </c>
      <c r="AZ3909" s="304">
        <v>220</v>
      </c>
      <c r="BA3909" s="304">
        <v>-999</v>
      </c>
      <c r="BB3909" s="304">
        <v>-999</v>
      </c>
      <c r="BC3909" s="304">
        <v>-999</v>
      </c>
      <c r="BD3909" s="304"/>
      <c r="BE3909" s="304"/>
      <c r="BF3909" s="304"/>
      <c r="BG3909" s="304"/>
      <c r="BH3909" s="304"/>
      <c r="BI3909" s="304"/>
      <c r="BJ3909" s="304">
        <v>4</v>
      </c>
      <c r="BK3909" s="304" t="s">
        <v>4954</v>
      </c>
      <c r="BL3909" s="304">
        <v>4</v>
      </c>
    </row>
    <row r="3910" spans="1:64" ht="15" hidden="1" customHeight="1" x14ac:dyDescent="0.2">
      <c r="A3910" s="387" t="s">
        <v>5911</v>
      </c>
      <c r="B3910" s="304" t="s">
        <v>5965</v>
      </c>
      <c r="C3910" s="304">
        <v>100375</v>
      </c>
      <c r="D3910" s="349" t="s">
        <v>5549</v>
      </c>
      <c r="E3910" s="304" t="s">
        <v>5550</v>
      </c>
      <c r="F3910" s="304"/>
      <c r="G3910" s="324">
        <v>39.229100000000003</v>
      </c>
      <c r="H3910" s="324">
        <v>-121.7861</v>
      </c>
      <c r="I3910" s="324" t="s">
        <v>223</v>
      </c>
      <c r="J3910" s="368">
        <f t="shared" si="950"/>
        <v>547.29337002588579</v>
      </c>
      <c r="K3910" s="331">
        <f t="shared" si="951"/>
        <v>0.36913412196652856</v>
      </c>
      <c r="L3910" s="304" t="str">
        <f t="shared" si="949"/>
        <v>C</v>
      </c>
      <c r="M3910" s="388" t="s">
        <v>6088</v>
      </c>
      <c r="N3910" s="304"/>
      <c r="O3910" s="304"/>
      <c r="P3910" s="304"/>
      <c r="Q3910" s="309"/>
      <c r="R3910" s="309"/>
      <c r="S3910" s="304"/>
      <c r="T3910" s="304"/>
      <c r="U3910" s="304"/>
      <c r="V3910" s="304"/>
      <c r="W3910" s="48" t="s">
        <v>6033</v>
      </c>
      <c r="X3910" s="304">
        <v>-999</v>
      </c>
      <c r="Y3910" s="366" t="str">
        <f t="shared" si="952"/>
        <v>-</v>
      </c>
      <c r="Z3910" s="304"/>
      <c r="AA3910" s="304"/>
      <c r="AB3910" s="304"/>
      <c r="AC3910" s="304"/>
      <c r="AD3910" s="366"/>
      <c r="AE3910" s="304"/>
      <c r="AF3910" s="331"/>
      <c r="AG3910" s="304"/>
      <c r="AH3910" s="410">
        <v>2.69854E-2</v>
      </c>
      <c r="AI3910" s="309">
        <v>0</v>
      </c>
      <c r="AJ3910" s="410">
        <v>760</v>
      </c>
      <c r="AK3910" s="304">
        <f t="shared" si="946"/>
        <v>760</v>
      </c>
      <c r="AL3910" s="363">
        <v>0.43</v>
      </c>
      <c r="AM3910" s="389">
        <f t="shared" si="929"/>
        <v>455</v>
      </c>
      <c r="AN3910" s="304">
        <v>0.33</v>
      </c>
      <c r="AO3910" s="304"/>
      <c r="AP3910" s="304" t="s">
        <v>2138</v>
      </c>
      <c r="AQ3910" s="304"/>
      <c r="AR3910" s="304">
        <v>455</v>
      </c>
      <c r="AS3910" s="304"/>
      <c r="AT3910" s="312"/>
      <c r="AU3910" s="304"/>
      <c r="AV3910" s="304"/>
      <c r="AW3910" s="304"/>
      <c r="AX3910" s="304">
        <v>-999</v>
      </c>
      <c r="AY3910" s="304">
        <v>-999</v>
      </c>
      <c r="AZ3910" s="304">
        <v>-999</v>
      </c>
      <c r="BA3910" s="304">
        <v>-999</v>
      </c>
      <c r="BB3910" s="304">
        <v>-999</v>
      </c>
      <c r="BC3910" s="304">
        <v>-999</v>
      </c>
      <c r="BD3910" s="304"/>
      <c r="BE3910" s="304"/>
      <c r="BF3910" s="304"/>
      <c r="BG3910" s="304"/>
      <c r="BH3910" s="304"/>
      <c r="BI3910" s="304"/>
      <c r="BJ3910" s="304" t="s">
        <v>4954</v>
      </c>
      <c r="BK3910" s="304" t="s">
        <v>4954</v>
      </c>
      <c r="BL3910" s="304" t="s">
        <v>4954</v>
      </c>
    </row>
    <row r="3911" spans="1:64" ht="15" hidden="1" customHeight="1" x14ac:dyDescent="0.2">
      <c r="A3911" s="387" t="s">
        <v>5911</v>
      </c>
      <c r="B3911" s="304" t="s">
        <v>5965</v>
      </c>
      <c r="C3911" s="304">
        <v>100376</v>
      </c>
      <c r="D3911" s="349" t="s">
        <v>5551</v>
      </c>
      <c r="E3911" s="304" t="s">
        <v>5552</v>
      </c>
      <c r="F3911" s="304"/>
      <c r="G3911" s="324">
        <v>36.068800000000003</v>
      </c>
      <c r="H3911" s="324">
        <v>-120.59618</v>
      </c>
      <c r="I3911" s="324" t="s">
        <v>5908</v>
      </c>
      <c r="J3911" s="368">
        <f>P3911</f>
        <v>560</v>
      </c>
      <c r="K3911" s="331">
        <v>0.1</v>
      </c>
      <c r="L3911" s="304" t="str">
        <f t="shared" si="949"/>
        <v>C</v>
      </c>
      <c r="M3911" s="388">
        <v>0</v>
      </c>
      <c r="N3911" s="304"/>
      <c r="O3911" s="304" t="s">
        <v>4992</v>
      </c>
      <c r="P3911" s="304">
        <v>560</v>
      </c>
      <c r="Q3911" s="309"/>
      <c r="R3911" s="309" t="s">
        <v>4993</v>
      </c>
      <c r="S3911" s="304"/>
      <c r="T3911" s="304"/>
      <c r="U3911" s="304"/>
      <c r="V3911" s="304"/>
      <c r="W3911" s="48" t="s">
        <v>5910</v>
      </c>
      <c r="X3911" s="304">
        <v>-999</v>
      </c>
      <c r="Y3911" s="366" t="str">
        <f t="shared" si="952"/>
        <v>-</v>
      </c>
      <c r="Z3911" s="304"/>
      <c r="AA3911" s="304"/>
      <c r="AB3911" s="304"/>
      <c r="AC3911" s="304"/>
      <c r="AD3911" s="366"/>
      <c r="AE3911" s="304"/>
      <c r="AF3911" s="331"/>
      <c r="AG3911" s="304"/>
      <c r="AH3911" s="410">
        <v>0.161047</v>
      </c>
      <c r="AI3911" s="324"/>
      <c r="AJ3911" s="410">
        <v>760</v>
      </c>
      <c r="AK3911" s="304">
        <f t="shared" si="946"/>
        <v>760</v>
      </c>
      <c r="AL3911" s="304"/>
      <c r="AM3911" s="389">
        <f t="shared" si="929"/>
        <v>390</v>
      </c>
      <c r="AN3911" s="304"/>
      <c r="AO3911" s="304"/>
      <c r="AP3911" s="304" t="s">
        <v>1903</v>
      </c>
      <c r="AQ3911" s="304"/>
      <c r="AR3911" s="304">
        <v>390</v>
      </c>
      <c r="AS3911" s="304"/>
      <c r="AT3911" s="304"/>
      <c r="AU3911" s="304"/>
      <c r="AV3911" s="304"/>
      <c r="AW3911" s="304"/>
      <c r="AX3911" s="304">
        <v>60</v>
      </c>
      <c r="AY3911" s="304">
        <v>-999</v>
      </c>
      <c r="AZ3911" s="304">
        <v>280</v>
      </c>
      <c r="BA3911" s="304">
        <v>-999</v>
      </c>
      <c r="BB3911" s="304">
        <v>-999</v>
      </c>
      <c r="BC3911" s="304">
        <v>-999</v>
      </c>
      <c r="BD3911" s="304"/>
      <c r="BE3911" s="304"/>
      <c r="BF3911" s="304"/>
      <c r="BG3911" s="304"/>
      <c r="BH3911" s="304"/>
      <c r="BI3911" s="304"/>
      <c r="BJ3911" s="304">
        <v>4</v>
      </c>
      <c r="BK3911" s="304" t="s">
        <v>4954</v>
      </c>
      <c r="BL3911" s="304">
        <v>4</v>
      </c>
    </row>
    <row r="3912" spans="1:64" ht="15" hidden="1" customHeight="1" x14ac:dyDescent="0.2">
      <c r="A3912" s="387" t="s">
        <v>5911</v>
      </c>
      <c r="B3912" s="304" t="s">
        <v>5965</v>
      </c>
      <c r="C3912" s="304">
        <v>100377</v>
      </c>
      <c r="D3912" s="349" t="s">
        <v>5553</v>
      </c>
      <c r="E3912" s="304" t="s">
        <v>5554</v>
      </c>
      <c r="F3912" s="304"/>
      <c r="G3912" s="324">
        <v>34.009480000000003</v>
      </c>
      <c r="H3912" s="324">
        <v>-117.95077000000001</v>
      </c>
      <c r="I3912" s="324" t="s">
        <v>4990</v>
      </c>
      <c r="J3912" s="368">
        <f>EXP(0.44*LN('V032'!AM3912)+0.33*LN('V032'!Y3912)+0.25*LN('V032'!AJ3912))</f>
        <v>420.90135497114665</v>
      </c>
      <c r="K3912" s="331">
        <f t="shared" ref="K3912:K3914" si="953">SQRT(0.44*AN3912^2+0.3*Z3912^2+0.25*AL3912^2)</f>
        <v>0.34889110048839023</v>
      </c>
      <c r="L3912" s="304" t="str">
        <f t="shared" si="949"/>
        <v>C</v>
      </c>
      <c r="M3912" s="388" t="s">
        <v>6095</v>
      </c>
      <c r="N3912" s="304"/>
      <c r="O3912" s="304"/>
      <c r="P3912" s="304"/>
      <c r="Q3912" s="309"/>
      <c r="R3912" s="309"/>
      <c r="S3912" s="304"/>
      <c r="T3912" s="304"/>
      <c r="U3912" s="304"/>
      <c r="V3912" s="304"/>
      <c r="W3912" s="48" t="s">
        <v>5943</v>
      </c>
      <c r="X3912" s="304" t="s">
        <v>232</v>
      </c>
      <c r="Y3912" s="366">
        <f t="shared" si="952"/>
        <v>506.6</v>
      </c>
      <c r="Z3912" s="304">
        <v>0.4</v>
      </c>
      <c r="AA3912" s="304"/>
      <c r="AB3912" s="304"/>
      <c r="AC3912" s="304"/>
      <c r="AD3912" s="366"/>
      <c r="AE3912" s="304"/>
      <c r="AF3912" s="331"/>
      <c r="AG3912" s="304"/>
      <c r="AH3912" s="410">
        <v>7.5534299999999999E-3</v>
      </c>
      <c r="AI3912" s="309">
        <v>3.6115700000000001E-2</v>
      </c>
      <c r="AJ3912" s="410">
        <v>277</v>
      </c>
      <c r="AK3912" s="304">
        <f t="shared" si="946"/>
        <v>270</v>
      </c>
      <c r="AL3912" s="363">
        <v>0.43</v>
      </c>
      <c r="AM3912" s="389">
        <f t="shared" si="929"/>
        <v>353</v>
      </c>
      <c r="AN3912" s="363">
        <v>0.25</v>
      </c>
      <c r="AO3912" s="304"/>
      <c r="AP3912" s="304" t="s">
        <v>4980</v>
      </c>
      <c r="AQ3912" s="304"/>
      <c r="AR3912" s="304">
        <v>349</v>
      </c>
      <c r="AS3912" s="304"/>
      <c r="AT3912" s="309">
        <v>353</v>
      </c>
      <c r="AU3912" s="304"/>
      <c r="AV3912" s="304"/>
      <c r="AW3912" s="304"/>
      <c r="AX3912" s="304">
        <v>260</v>
      </c>
      <c r="AY3912" s="304">
        <v>-999</v>
      </c>
      <c r="AZ3912" s="304">
        <v>2560</v>
      </c>
      <c r="BA3912" s="304">
        <v>320</v>
      </c>
      <c r="BB3912" s="304">
        <v>-999</v>
      </c>
      <c r="BC3912" s="304">
        <v>3100</v>
      </c>
      <c r="BD3912" s="304"/>
      <c r="BE3912" s="304"/>
      <c r="BF3912" s="304"/>
      <c r="BG3912" s="304"/>
      <c r="BH3912" s="304"/>
      <c r="BI3912" s="304"/>
      <c r="BJ3912" s="304">
        <v>3</v>
      </c>
      <c r="BK3912" s="304" t="s">
        <v>4954</v>
      </c>
      <c r="BL3912" s="304">
        <v>3</v>
      </c>
    </row>
    <row r="3913" spans="1:64" ht="15" hidden="1" customHeight="1" x14ac:dyDescent="0.2">
      <c r="A3913" s="387" t="s">
        <v>5911</v>
      </c>
      <c r="B3913" s="304" t="s">
        <v>5965</v>
      </c>
      <c r="C3913" s="304">
        <v>100378</v>
      </c>
      <c r="D3913" s="349" t="s">
        <v>5555</v>
      </c>
      <c r="E3913" s="304" t="s">
        <v>5556</v>
      </c>
      <c r="F3913" s="304"/>
      <c r="G3913" s="324">
        <v>37.912329999999997</v>
      </c>
      <c r="H3913" s="324">
        <v>-121.90716</v>
      </c>
      <c r="I3913" s="324" t="s">
        <v>214</v>
      </c>
      <c r="J3913" s="368">
        <f>EXP(0.44*LN('V032'!AM3913)+0.33*LN('V032'!Y3913)+0.25*LN('V032'!AJ3913))</f>
        <v>710.07579552566017</v>
      </c>
      <c r="K3913" s="331">
        <f t="shared" si="953"/>
        <v>0.40574006457336698</v>
      </c>
      <c r="L3913" s="304" t="str">
        <f t="shared" si="949"/>
        <v>C</v>
      </c>
      <c r="M3913" s="388" t="s">
        <v>6095</v>
      </c>
      <c r="N3913" s="304"/>
      <c r="O3913" s="304"/>
      <c r="P3913" s="304"/>
      <c r="Q3913" s="309"/>
      <c r="R3913" s="309"/>
      <c r="S3913" s="304"/>
      <c r="T3913" s="304"/>
      <c r="U3913" s="304"/>
      <c r="V3913" s="304"/>
      <c r="W3913" s="48" t="s">
        <v>1609</v>
      </c>
      <c r="X3913" s="304" t="s">
        <v>232</v>
      </c>
      <c r="Y3913" s="366">
        <f t="shared" si="952"/>
        <v>506.6</v>
      </c>
      <c r="Z3913" s="304">
        <v>0.4</v>
      </c>
      <c r="AA3913" s="304"/>
      <c r="AB3913" s="304"/>
      <c r="AC3913" s="304"/>
      <c r="AD3913" s="366"/>
      <c r="AE3913" s="304"/>
      <c r="AF3913" s="331"/>
      <c r="AG3913" s="304"/>
      <c r="AH3913" s="410">
        <v>0.24579400000000001</v>
      </c>
      <c r="AI3913" s="309">
        <v>0</v>
      </c>
      <c r="AJ3913" s="410">
        <v>760</v>
      </c>
      <c r="AK3913" s="304">
        <f t="shared" si="946"/>
        <v>760</v>
      </c>
      <c r="AL3913" s="363">
        <v>0.43</v>
      </c>
      <c r="AM3913" s="389">
        <f t="shared" ref="AM3913:AM3976" si="954">IF(AT3913&lt;&gt;"",AT3913,IF(AND(AT3913="",AR3913=""),"",AR3913))</f>
        <v>653</v>
      </c>
      <c r="AN3913" s="304">
        <v>0.4</v>
      </c>
      <c r="AO3913" s="304"/>
      <c r="AP3913" s="304" t="s">
        <v>3148</v>
      </c>
      <c r="AQ3913" s="304"/>
      <c r="AR3913" s="304">
        <v>653</v>
      </c>
      <c r="AS3913" s="304"/>
      <c r="AT3913" s="312"/>
      <c r="AU3913" s="304"/>
      <c r="AV3913" s="304"/>
      <c r="AW3913" s="304"/>
      <c r="AX3913" s="304">
        <v>325.7</v>
      </c>
      <c r="AY3913" s="304">
        <v>503.4</v>
      </c>
      <c r="AZ3913" s="304">
        <v>881</v>
      </c>
      <c r="BA3913" s="304">
        <v>325.7</v>
      </c>
      <c r="BB3913" s="304">
        <v>503.4</v>
      </c>
      <c r="BC3913" s="304">
        <v>881</v>
      </c>
      <c r="BD3913" s="304"/>
      <c r="BE3913" s="304"/>
      <c r="BF3913" s="304"/>
      <c r="BG3913" s="304"/>
      <c r="BH3913" s="304"/>
      <c r="BI3913" s="304"/>
      <c r="BJ3913" s="304">
        <v>1</v>
      </c>
      <c r="BK3913" s="304">
        <v>1</v>
      </c>
      <c r="BL3913" s="304">
        <v>1</v>
      </c>
    </row>
    <row r="3914" spans="1:64" ht="15" hidden="1" customHeight="1" x14ac:dyDescent="0.2">
      <c r="A3914" s="387" t="s">
        <v>5911</v>
      </c>
      <c r="B3914" s="304" t="s">
        <v>5965</v>
      </c>
      <c r="C3914" s="304">
        <v>100379</v>
      </c>
      <c r="D3914" s="349" t="s">
        <v>5557</v>
      </c>
      <c r="E3914" s="304" t="s">
        <v>5558</v>
      </c>
      <c r="F3914" s="304"/>
      <c r="G3914" s="324">
        <v>37.996420000000001</v>
      </c>
      <c r="H3914" s="324">
        <v>-123.01949</v>
      </c>
      <c r="I3914" s="324" t="s">
        <v>214</v>
      </c>
      <c r="J3914" s="368">
        <f>EXP(0.44*LN('V032'!AM3914)+0.33*LN('V032'!Y3914)+0.25*LN('V032'!AJ3914))</f>
        <v>639.64364590606567</v>
      </c>
      <c r="K3914" s="331">
        <f t="shared" si="953"/>
        <v>0.37701591478344787</v>
      </c>
      <c r="L3914" s="304" t="str">
        <f t="shared" si="949"/>
        <v>C</v>
      </c>
      <c r="M3914" s="388" t="s">
        <v>6095</v>
      </c>
      <c r="N3914" s="304"/>
      <c r="O3914" s="304"/>
      <c r="P3914" s="304"/>
      <c r="Q3914" s="309"/>
      <c r="R3914" s="309"/>
      <c r="S3914" s="304"/>
      <c r="T3914" s="304"/>
      <c r="U3914" s="304"/>
      <c r="V3914" s="304"/>
      <c r="W3914" s="48" t="s">
        <v>1609</v>
      </c>
      <c r="X3914" s="304" t="s">
        <v>232</v>
      </c>
      <c r="Y3914" s="366">
        <f t="shared" si="952"/>
        <v>506.6</v>
      </c>
      <c r="Z3914" s="304">
        <v>0.4</v>
      </c>
      <c r="AA3914" s="304"/>
      <c r="AB3914" s="304"/>
      <c r="AC3914" s="304"/>
      <c r="AD3914" s="366"/>
      <c r="AE3914" s="304"/>
      <c r="AF3914" s="331"/>
      <c r="AG3914" s="304"/>
      <c r="AH3914" s="410">
        <v>4.1720800000000002E-2</v>
      </c>
      <c r="AI3914" s="309">
        <v>0</v>
      </c>
      <c r="AJ3914" s="410">
        <v>760</v>
      </c>
      <c r="AK3914" s="304">
        <f t="shared" si="946"/>
        <v>760</v>
      </c>
      <c r="AL3914" s="363">
        <v>0.43</v>
      </c>
      <c r="AM3914" s="389">
        <f t="shared" si="954"/>
        <v>515</v>
      </c>
      <c r="AN3914" s="304">
        <v>0.33</v>
      </c>
      <c r="AO3914" s="304"/>
      <c r="AP3914" s="304" t="s">
        <v>1710</v>
      </c>
      <c r="AQ3914" s="304"/>
      <c r="AR3914" s="304">
        <v>515</v>
      </c>
      <c r="AS3914" s="304"/>
      <c r="AT3914" s="312"/>
      <c r="AU3914" s="304"/>
      <c r="AV3914" s="304"/>
      <c r="AW3914" s="304"/>
      <c r="AX3914" s="304">
        <v>580.1</v>
      </c>
      <c r="AY3914" s="304">
        <v>580.1</v>
      </c>
      <c r="AZ3914" s="304">
        <v>682.9</v>
      </c>
      <c r="BA3914" s="304">
        <v>580.1</v>
      </c>
      <c r="BB3914" s="304">
        <v>580.1</v>
      </c>
      <c r="BC3914" s="304">
        <v>682.9</v>
      </c>
      <c r="BD3914" s="304"/>
      <c r="BE3914" s="304"/>
      <c r="BF3914" s="304"/>
      <c r="BG3914" s="304"/>
      <c r="BH3914" s="304"/>
      <c r="BI3914" s="304"/>
      <c r="BJ3914" s="304">
        <v>1</v>
      </c>
      <c r="BK3914" s="304">
        <v>1</v>
      </c>
      <c r="BL3914" s="304">
        <v>1</v>
      </c>
    </row>
    <row r="3915" spans="1:64" ht="15" hidden="1" customHeight="1" x14ac:dyDescent="0.2">
      <c r="A3915" s="387" t="s">
        <v>5911</v>
      </c>
      <c r="B3915" s="304" t="s">
        <v>5965</v>
      </c>
      <c r="C3915" s="304">
        <v>100380</v>
      </c>
      <c r="D3915" s="349" t="s">
        <v>5559</v>
      </c>
      <c r="E3915" s="304">
        <v>1802</v>
      </c>
      <c r="F3915" s="304"/>
      <c r="G3915" s="324">
        <v>37.592680000000001</v>
      </c>
      <c r="H3915" s="324">
        <v>-122.07449</v>
      </c>
      <c r="I3915" s="324" t="s">
        <v>4990</v>
      </c>
      <c r="J3915" s="368">
        <f>EXP(0.64*LN(AM3915)+0.36*LN(AK3915))</f>
        <v>267.21489271224613</v>
      </c>
      <c r="K3915" s="331">
        <f>SQRT(0.64*AN3915^2+0.36*AL3915^2)</f>
        <v>0.23323807579381203</v>
      </c>
      <c r="L3915" s="304" t="str">
        <f t="shared" si="949"/>
        <v>D</v>
      </c>
      <c r="M3915" s="388" t="s">
        <v>6088</v>
      </c>
      <c r="N3915" s="304"/>
      <c r="O3915" s="304"/>
      <c r="P3915" s="304"/>
      <c r="Q3915" s="309"/>
      <c r="R3915" s="309"/>
      <c r="S3915" s="304"/>
      <c r="T3915" s="304"/>
      <c r="U3915" s="304"/>
      <c r="V3915" s="304"/>
      <c r="W3915" s="48" t="s">
        <v>4991</v>
      </c>
      <c r="X3915" s="304">
        <v>-999</v>
      </c>
      <c r="Y3915" s="366" t="str">
        <f t="shared" si="952"/>
        <v>-</v>
      </c>
      <c r="Z3915" s="304"/>
      <c r="AA3915" s="304"/>
      <c r="AB3915" s="304"/>
      <c r="AC3915" s="304"/>
      <c r="AD3915" s="366"/>
      <c r="AE3915" s="304"/>
      <c r="AF3915" s="331"/>
      <c r="AG3915" s="304"/>
      <c r="AH3915" s="410">
        <v>1.46339E-3</v>
      </c>
      <c r="AI3915" s="309">
        <v>5.2076599999999994E-3</v>
      </c>
      <c r="AJ3915" s="410">
        <v>202</v>
      </c>
      <c r="AK3915" s="304">
        <f t="shared" si="946"/>
        <v>210</v>
      </c>
      <c r="AL3915" s="304">
        <v>0.2</v>
      </c>
      <c r="AM3915" s="389">
        <f t="shared" si="954"/>
        <v>306</v>
      </c>
      <c r="AN3915" s="363">
        <v>0.25</v>
      </c>
      <c r="AO3915" s="304"/>
      <c r="AP3915" s="304" t="s">
        <v>6113</v>
      </c>
      <c r="AQ3915" s="304"/>
      <c r="AR3915" s="304">
        <v>280</v>
      </c>
      <c r="AS3915" s="304"/>
      <c r="AT3915" s="309">
        <v>306</v>
      </c>
      <c r="AU3915" s="304"/>
      <c r="AV3915" s="304"/>
      <c r="AW3915" s="304"/>
      <c r="AX3915" s="304">
        <v>219.7</v>
      </c>
      <c r="AY3915" s="304">
        <v>270.89999999999998</v>
      </c>
      <c r="AZ3915" s="304">
        <v>842</v>
      </c>
      <c r="BA3915" s="304">
        <v>219.7</v>
      </c>
      <c r="BB3915" s="304">
        <v>270.89999999999998</v>
      </c>
      <c r="BC3915" s="304">
        <v>842</v>
      </c>
      <c r="BD3915" s="304"/>
      <c r="BE3915" s="304"/>
      <c r="BF3915" s="304"/>
      <c r="BG3915" s="304"/>
      <c r="BH3915" s="304"/>
      <c r="BI3915" s="304"/>
      <c r="BJ3915" s="304">
        <v>1</v>
      </c>
      <c r="BK3915" s="304">
        <v>1</v>
      </c>
      <c r="BL3915" s="304">
        <v>1</v>
      </c>
    </row>
    <row r="3916" spans="1:64" ht="15" hidden="1" customHeight="1" x14ac:dyDescent="0.2">
      <c r="A3916" s="387" t="s">
        <v>5911</v>
      </c>
      <c r="B3916" s="304" t="s">
        <v>5965</v>
      </c>
      <c r="C3916" s="304">
        <v>100381</v>
      </c>
      <c r="D3916" s="349" t="s">
        <v>5560</v>
      </c>
      <c r="E3916" s="304" t="s">
        <v>5561</v>
      </c>
      <c r="F3916" s="304"/>
      <c r="G3916" s="324">
        <v>37.258980000000001</v>
      </c>
      <c r="H3916" s="324">
        <v>-121.67310999999999</v>
      </c>
      <c r="I3916" s="324" t="s">
        <v>214</v>
      </c>
      <c r="J3916" s="368">
        <f>P3916</f>
        <v>400</v>
      </c>
      <c r="K3916" s="331">
        <v>0.1</v>
      </c>
      <c r="L3916" s="304" t="str">
        <f t="shared" si="949"/>
        <v>C</v>
      </c>
      <c r="M3916" s="388">
        <v>0</v>
      </c>
      <c r="N3916" s="304"/>
      <c r="O3916" s="304">
        <v>30</v>
      </c>
      <c r="P3916" s="304">
        <v>400</v>
      </c>
      <c r="Q3916" s="309"/>
      <c r="R3916" s="309" t="s">
        <v>4993</v>
      </c>
      <c r="S3916" s="304"/>
      <c r="T3916" s="304"/>
      <c r="U3916" s="304"/>
      <c r="V3916" s="304"/>
      <c r="W3916" s="48" t="s">
        <v>4661</v>
      </c>
      <c r="X3916" s="304">
        <v>-999</v>
      </c>
      <c r="Y3916" s="366" t="str">
        <f t="shared" si="952"/>
        <v>-</v>
      </c>
      <c r="Z3916" s="304"/>
      <c r="AA3916" s="304"/>
      <c r="AB3916" s="304"/>
      <c r="AC3916" s="304"/>
      <c r="AD3916" s="366"/>
      <c r="AE3916" s="304"/>
      <c r="AF3916" s="331"/>
      <c r="AG3916" s="304"/>
      <c r="AH3916" s="410">
        <v>6.0816300000000002E-3</v>
      </c>
      <c r="AI3916" s="324"/>
      <c r="AJ3916" s="410">
        <v>264</v>
      </c>
      <c r="AK3916" s="304">
        <f t="shared" si="946"/>
        <v>270</v>
      </c>
      <c r="AL3916" s="304"/>
      <c r="AM3916" s="389">
        <f t="shared" si="954"/>
        <v>540</v>
      </c>
      <c r="AN3916" s="304">
        <v>0.4</v>
      </c>
      <c r="AO3916" s="304"/>
      <c r="AP3916" s="304" t="s">
        <v>2428</v>
      </c>
      <c r="AQ3916" s="304"/>
      <c r="AR3916" s="304">
        <v>540</v>
      </c>
      <c r="AS3916" s="304"/>
      <c r="AT3916" s="304"/>
      <c r="AU3916" s="304"/>
      <c r="AV3916" s="304"/>
      <c r="AW3916" s="304"/>
      <c r="AX3916" s="304">
        <v>326</v>
      </c>
      <c r="AY3916" s="304">
        <v>748.3</v>
      </c>
      <c r="AZ3916" s="304">
        <v>1696.6</v>
      </c>
      <c r="BA3916" s="304">
        <v>326</v>
      </c>
      <c r="BB3916" s="304">
        <v>748.3</v>
      </c>
      <c r="BC3916" s="304">
        <v>1696.6</v>
      </c>
      <c r="BD3916" s="304"/>
      <c r="BE3916" s="304"/>
      <c r="BF3916" s="304"/>
      <c r="BG3916" s="304"/>
      <c r="BH3916" s="304"/>
      <c r="BI3916" s="304"/>
      <c r="BJ3916" s="304">
        <v>1</v>
      </c>
      <c r="BK3916" s="304">
        <v>1</v>
      </c>
      <c r="BL3916" s="304">
        <v>1</v>
      </c>
    </row>
    <row r="3917" spans="1:64" ht="15" hidden="1" customHeight="1" x14ac:dyDescent="0.2">
      <c r="A3917" s="387" t="s">
        <v>5911</v>
      </c>
      <c r="B3917" s="304" t="s">
        <v>5965</v>
      </c>
      <c r="C3917" s="304">
        <v>100382</v>
      </c>
      <c r="D3917" s="349" t="s">
        <v>5562</v>
      </c>
      <c r="E3917" s="304" t="s">
        <v>5563</v>
      </c>
      <c r="F3917" s="304"/>
      <c r="G3917" s="324">
        <v>34.083770000000001</v>
      </c>
      <c r="H3917" s="324">
        <v>-118.599</v>
      </c>
      <c r="I3917" s="324" t="s">
        <v>232</v>
      </c>
      <c r="J3917" s="368">
        <f>EXP(0.44*LN('V032'!AM3917)+0.33*LN('V032'!Y3917)+0.25*LN('V032'!AJ3917))</f>
        <v>526.25353025230629</v>
      </c>
      <c r="K3917" s="331">
        <f>SQRT(0.44*AN3917^2+0.3*Z3917^2+0.25*AL3917^2)</f>
        <v>0.37701591478344787</v>
      </c>
      <c r="L3917" s="304" t="str">
        <f t="shared" si="949"/>
        <v>C</v>
      </c>
      <c r="M3917" s="388" t="s">
        <v>6095</v>
      </c>
      <c r="N3917" s="304"/>
      <c r="O3917" s="304"/>
      <c r="P3917" s="304"/>
      <c r="Q3917" s="309"/>
      <c r="R3917" s="309"/>
      <c r="S3917" s="304"/>
      <c r="T3917" s="304"/>
      <c r="U3917" s="304"/>
      <c r="V3917" s="304"/>
      <c r="W3917" s="48" t="s">
        <v>1395</v>
      </c>
      <c r="X3917" s="304" t="s">
        <v>232</v>
      </c>
      <c r="Y3917" s="366">
        <f t="shared" si="952"/>
        <v>506.6</v>
      </c>
      <c r="Z3917" s="304">
        <v>0.4</v>
      </c>
      <c r="AA3917" s="304"/>
      <c r="AB3917" s="304"/>
      <c r="AC3917" s="304"/>
      <c r="AD3917" s="366"/>
      <c r="AE3917" s="304"/>
      <c r="AF3917" s="331"/>
      <c r="AG3917" s="304"/>
      <c r="AH3917" s="410">
        <v>7.9895499999999994E-2</v>
      </c>
      <c r="AI3917" s="309">
        <v>0</v>
      </c>
      <c r="AJ3917" s="410">
        <v>568</v>
      </c>
      <c r="AK3917" s="304">
        <f t="shared" si="946"/>
        <v>555</v>
      </c>
      <c r="AL3917" s="363">
        <v>0.43</v>
      </c>
      <c r="AM3917" s="389">
        <f t="shared" si="954"/>
        <v>390</v>
      </c>
      <c r="AN3917" s="304">
        <v>0.33</v>
      </c>
      <c r="AO3917" s="304"/>
      <c r="AP3917" s="304" t="s">
        <v>1903</v>
      </c>
      <c r="AQ3917" s="304"/>
      <c r="AR3917" s="304">
        <v>390</v>
      </c>
      <c r="AS3917" s="304"/>
      <c r="AT3917" s="312"/>
      <c r="AU3917" s="304"/>
      <c r="AV3917" s="304"/>
      <c r="AW3917" s="304"/>
      <c r="AX3917" s="304">
        <v>100</v>
      </c>
      <c r="AY3917" s="304">
        <v>-999</v>
      </c>
      <c r="AZ3917" s="304">
        <v>700</v>
      </c>
      <c r="BA3917" s="304">
        <v>320</v>
      </c>
      <c r="BB3917" s="304">
        <v>-999</v>
      </c>
      <c r="BC3917" s="304">
        <v>320</v>
      </c>
      <c r="BD3917" s="304"/>
      <c r="BE3917" s="304"/>
      <c r="BF3917" s="304"/>
      <c r="BG3917" s="304"/>
      <c r="BH3917" s="304"/>
      <c r="BI3917" s="304"/>
      <c r="BJ3917" s="304">
        <v>3</v>
      </c>
      <c r="BK3917" s="304" t="s">
        <v>4954</v>
      </c>
      <c r="BL3917" s="304">
        <v>3</v>
      </c>
    </row>
    <row r="3918" spans="1:64" ht="15" hidden="1" customHeight="1" x14ac:dyDescent="0.2">
      <c r="A3918" s="387" t="s">
        <v>5911</v>
      </c>
      <c r="B3918" s="304" t="s">
        <v>5965</v>
      </c>
      <c r="C3918" s="304">
        <v>100383</v>
      </c>
      <c r="D3918" s="349" t="s">
        <v>5564</v>
      </c>
      <c r="E3918" s="304" t="s">
        <v>5565</v>
      </c>
      <c r="F3918" s="304"/>
      <c r="G3918" s="324">
        <v>37.120429999999999</v>
      </c>
      <c r="H3918" s="324">
        <v>-122.15519999999999</v>
      </c>
      <c r="I3918" s="324" t="s">
        <v>214</v>
      </c>
      <c r="J3918" s="368">
        <f>P3918</f>
        <v>760</v>
      </c>
      <c r="K3918" s="331">
        <v>0.1</v>
      </c>
      <c r="L3918" s="304" t="str">
        <f t="shared" si="949"/>
        <v>B</v>
      </c>
      <c r="M3918" s="388">
        <v>0</v>
      </c>
      <c r="N3918" s="304"/>
      <c r="O3918" s="304" t="s">
        <v>4992</v>
      </c>
      <c r="P3918" s="304">
        <v>760</v>
      </c>
      <c r="Q3918" s="309"/>
      <c r="R3918" s="309" t="s">
        <v>4993</v>
      </c>
      <c r="S3918" s="304"/>
      <c r="T3918" s="304"/>
      <c r="U3918" s="304"/>
      <c r="V3918" s="304"/>
      <c r="W3918" s="48" t="s">
        <v>4661</v>
      </c>
      <c r="X3918" s="304">
        <v>-999</v>
      </c>
      <c r="Y3918" s="366" t="str">
        <f t="shared" si="952"/>
        <v>-</v>
      </c>
      <c r="Z3918" s="304"/>
      <c r="AA3918" s="304"/>
      <c r="AB3918" s="304"/>
      <c r="AC3918" s="304"/>
      <c r="AD3918" s="366"/>
      <c r="AE3918" s="304"/>
      <c r="AF3918" s="331"/>
      <c r="AG3918" s="304"/>
      <c r="AH3918" s="410">
        <v>0.20313500000000001</v>
      </c>
      <c r="AI3918" s="324"/>
      <c r="AJ3918" s="410">
        <v>760</v>
      </c>
      <c r="AK3918" s="304">
        <f t="shared" si="946"/>
        <v>760</v>
      </c>
      <c r="AL3918" s="304"/>
      <c r="AM3918" s="389">
        <f t="shared" si="954"/>
        <v>748</v>
      </c>
      <c r="AN3918" s="304">
        <v>0.4</v>
      </c>
      <c r="AO3918" s="304"/>
      <c r="AP3918" s="304" t="s">
        <v>6114</v>
      </c>
      <c r="AQ3918" s="304"/>
      <c r="AR3918" s="304">
        <v>748</v>
      </c>
      <c r="AS3918" s="304"/>
      <c r="AT3918" s="304"/>
      <c r="AU3918" s="304"/>
      <c r="AV3918" s="304"/>
      <c r="AW3918" s="304"/>
      <c r="AX3918" s="304">
        <v>195.1</v>
      </c>
      <c r="AY3918" s="304">
        <v>322.7</v>
      </c>
      <c r="AZ3918" s="304">
        <v>698</v>
      </c>
      <c r="BA3918" s="304">
        <v>195.1</v>
      </c>
      <c r="BB3918" s="304">
        <v>322.7</v>
      </c>
      <c r="BC3918" s="304">
        <v>698</v>
      </c>
      <c r="BD3918" s="304"/>
      <c r="BE3918" s="304"/>
      <c r="BF3918" s="304"/>
      <c r="BG3918" s="304"/>
      <c r="BH3918" s="304"/>
      <c r="BI3918" s="304"/>
      <c r="BJ3918" s="304">
        <v>1</v>
      </c>
      <c r="BK3918" s="304">
        <v>1</v>
      </c>
      <c r="BL3918" s="304">
        <v>1</v>
      </c>
    </row>
    <row r="3919" spans="1:64" ht="15" hidden="1" customHeight="1" x14ac:dyDescent="0.2">
      <c r="A3919" s="387" t="s">
        <v>5911</v>
      </c>
      <c r="B3919" s="304" t="s">
        <v>5965</v>
      </c>
      <c r="C3919" s="304">
        <v>100384</v>
      </c>
      <c r="D3919" s="349" t="s">
        <v>5566</v>
      </c>
      <c r="E3919" s="304" t="s">
        <v>5567</v>
      </c>
      <c r="F3919" s="304"/>
      <c r="G3919" s="324">
        <v>37.844059999999999</v>
      </c>
      <c r="H3919" s="324">
        <v>-122.21795</v>
      </c>
      <c r="I3919" s="324" t="s">
        <v>4990</v>
      </c>
      <c r="J3919" s="368">
        <f>EXP(0.64*LN(AM3919)+0.36*LN(AK3919))</f>
        <v>572.19268214760666</v>
      </c>
      <c r="K3919" s="331">
        <f>SQRT(0.64*AN3919^2+0.36*AL3919^2)</f>
        <v>0.36913412196652856</v>
      </c>
      <c r="L3919" s="304" t="str">
        <f t="shared" si="949"/>
        <v>C</v>
      </c>
      <c r="M3919" s="388" t="s">
        <v>6088</v>
      </c>
      <c r="N3919" s="304"/>
      <c r="O3919" s="304"/>
      <c r="P3919" s="304"/>
      <c r="Q3919" s="309"/>
      <c r="R3919" s="309"/>
      <c r="S3919" s="304"/>
      <c r="T3919" s="304"/>
      <c r="U3919" s="304"/>
      <c r="V3919" s="304"/>
      <c r="W3919" s="48" t="s">
        <v>4991</v>
      </c>
      <c r="X3919" s="304">
        <v>-999</v>
      </c>
      <c r="Y3919" s="366" t="str">
        <f t="shared" si="952"/>
        <v>-</v>
      </c>
      <c r="Z3919" s="304"/>
      <c r="AA3919" s="304"/>
      <c r="AB3919" s="304"/>
      <c r="AC3919" s="304"/>
      <c r="AD3919" s="366"/>
      <c r="AE3919" s="304"/>
      <c r="AF3919" s="331"/>
      <c r="AG3919" s="304"/>
      <c r="AH3919" s="410">
        <v>0.10674500000000001</v>
      </c>
      <c r="AI3919" s="309">
        <v>0</v>
      </c>
      <c r="AJ3919" s="410">
        <v>644</v>
      </c>
      <c r="AK3919" s="304">
        <f t="shared" si="946"/>
        <v>690</v>
      </c>
      <c r="AL3919" s="363">
        <v>0.43</v>
      </c>
      <c r="AM3919" s="389">
        <f t="shared" si="954"/>
        <v>515</v>
      </c>
      <c r="AN3919" s="304">
        <v>0.33</v>
      </c>
      <c r="AO3919" s="304"/>
      <c r="AP3919" s="304" t="s">
        <v>1710</v>
      </c>
      <c r="AQ3919" s="304"/>
      <c r="AR3919" s="304">
        <v>515</v>
      </c>
      <c r="AS3919" s="304"/>
      <c r="AT3919" s="312"/>
      <c r="AU3919" s="304"/>
      <c r="AV3919" s="304"/>
      <c r="AW3919" s="304"/>
      <c r="AX3919" s="304">
        <v>575</v>
      </c>
      <c r="AY3919" s="304">
        <v>1400.6</v>
      </c>
      <c r="AZ3919" s="304">
        <v>3346.6</v>
      </c>
      <c r="BA3919" s="304">
        <v>575</v>
      </c>
      <c r="BB3919" s="304">
        <v>1400.6</v>
      </c>
      <c r="BC3919" s="304">
        <v>3346.6</v>
      </c>
      <c r="BD3919" s="304"/>
      <c r="BE3919" s="304"/>
      <c r="BF3919" s="304"/>
      <c r="BG3919" s="304"/>
      <c r="BH3919" s="304"/>
      <c r="BI3919" s="304"/>
      <c r="BJ3919" s="304">
        <v>1</v>
      </c>
      <c r="BK3919" s="304">
        <v>1</v>
      </c>
      <c r="BL3919" s="304">
        <v>1</v>
      </c>
    </row>
    <row r="3920" spans="1:64" ht="15" hidden="1" customHeight="1" x14ac:dyDescent="0.2">
      <c r="A3920" s="387" t="s">
        <v>5911</v>
      </c>
      <c r="B3920" s="304" t="s">
        <v>5965</v>
      </c>
      <c r="C3920" s="304">
        <v>100385</v>
      </c>
      <c r="D3920" s="349" t="s">
        <v>5568</v>
      </c>
      <c r="E3920" s="304" t="s">
        <v>5569</v>
      </c>
      <c r="F3920" s="304"/>
      <c r="G3920" s="324">
        <v>33.647849999999998</v>
      </c>
      <c r="H3920" s="324">
        <v>-116.37769</v>
      </c>
      <c r="I3920" s="324" t="s">
        <v>4990</v>
      </c>
      <c r="J3920" s="368">
        <f>P3920</f>
        <v>786</v>
      </c>
      <c r="K3920" s="331">
        <v>0.1</v>
      </c>
      <c r="L3920" s="304" t="str">
        <f t="shared" si="949"/>
        <v>B</v>
      </c>
      <c r="M3920" s="388">
        <v>0</v>
      </c>
      <c r="N3920" s="304"/>
      <c r="O3920" s="304" t="s">
        <v>4992</v>
      </c>
      <c r="P3920" s="304">
        <v>786</v>
      </c>
      <c r="Q3920" s="309"/>
      <c r="R3920" s="309" t="s">
        <v>4993</v>
      </c>
      <c r="S3920" s="304"/>
      <c r="T3920" s="304"/>
      <c r="U3920" s="304"/>
      <c r="V3920" s="304"/>
      <c r="W3920" s="48" t="s">
        <v>4991</v>
      </c>
      <c r="X3920" s="304">
        <v>-999</v>
      </c>
      <c r="Y3920" s="366" t="str">
        <f t="shared" si="952"/>
        <v>-</v>
      </c>
      <c r="Z3920" s="304"/>
      <c r="AA3920" s="304"/>
      <c r="AB3920" s="304"/>
      <c r="AC3920" s="304"/>
      <c r="AD3920" s="366"/>
      <c r="AE3920" s="304"/>
      <c r="AF3920" s="331"/>
      <c r="AG3920" s="304"/>
      <c r="AH3920" s="410">
        <v>0.16047400000000001</v>
      </c>
      <c r="AI3920" s="324"/>
      <c r="AJ3920" s="410">
        <v>760</v>
      </c>
      <c r="AK3920" s="304">
        <f t="shared" si="946"/>
        <v>760</v>
      </c>
      <c r="AL3920" s="304"/>
      <c r="AM3920" s="389">
        <f t="shared" si="954"/>
        <v>748</v>
      </c>
      <c r="AN3920" s="304">
        <v>0.4</v>
      </c>
      <c r="AO3920" s="304"/>
      <c r="AP3920" s="304" t="s">
        <v>6114</v>
      </c>
      <c r="AQ3920" s="304"/>
      <c r="AR3920" s="304">
        <v>748</v>
      </c>
      <c r="AS3920" s="304"/>
      <c r="AT3920" s="304"/>
      <c r="AU3920" s="304"/>
      <c r="AV3920" s="304"/>
      <c r="AW3920" s="304"/>
      <c r="AX3920" s="304">
        <v>14</v>
      </c>
      <c r="AY3920" s="304">
        <v>-999</v>
      </c>
      <c r="AZ3920" s="304">
        <v>220</v>
      </c>
      <c r="BA3920" s="304">
        <v>14</v>
      </c>
      <c r="BB3920" s="304">
        <v>-999</v>
      </c>
      <c r="BC3920" s="304">
        <v>20</v>
      </c>
      <c r="BD3920" s="304"/>
      <c r="BE3920" s="304"/>
      <c r="BF3920" s="304"/>
      <c r="BG3920" s="304"/>
      <c r="BH3920" s="304"/>
      <c r="BI3920" s="304"/>
      <c r="BJ3920" s="304">
        <v>0</v>
      </c>
      <c r="BK3920" s="304" t="s">
        <v>4954</v>
      </c>
      <c r="BL3920" s="304">
        <v>3</v>
      </c>
    </row>
    <row r="3921" spans="1:64" ht="15" hidden="1" customHeight="1" x14ac:dyDescent="0.2">
      <c r="A3921" s="387" t="s">
        <v>5911</v>
      </c>
      <c r="B3921" s="304" t="s">
        <v>5965</v>
      </c>
      <c r="C3921" s="304">
        <v>100386</v>
      </c>
      <c r="D3921" s="349" t="s">
        <v>5570</v>
      </c>
      <c r="E3921" s="304" t="s">
        <v>5571</v>
      </c>
      <c r="F3921" s="304"/>
      <c r="G3921" s="324">
        <v>33.824359999999999</v>
      </c>
      <c r="H3921" s="324">
        <v>-116.51195</v>
      </c>
      <c r="I3921" s="324" t="s">
        <v>232</v>
      </c>
      <c r="J3921" s="368">
        <f>P3921</f>
        <v>346</v>
      </c>
      <c r="K3921" s="331">
        <v>0.1</v>
      </c>
      <c r="L3921" s="304" t="str">
        <f t="shared" si="949"/>
        <v>D</v>
      </c>
      <c r="M3921" s="388">
        <v>0</v>
      </c>
      <c r="N3921" s="304"/>
      <c r="O3921" s="304">
        <v>34</v>
      </c>
      <c r="P3921" s="304">
        <v>346</v>
      </c>
      <c r="Q3921" s="309"/>
      <c r="R3921" s="309" t="s">
        <v>4993</v>
      </c>
      <c r="S3921" s="304"/>
      <c r="T3921" s="304"/>
      <c r="U3921" s="304"/>
      <c r="V3921" s="304"/>
      <c r="W3921" s="48" t="s">
        <v>1395</v>
      </c>
      <c r="X3921" s="304" t="s">
        <v>232</v>
      </c>
      <c r="Y3921" s="366">
        <f t="shared" si="952"/>
        <v>506.6</v>
      </c>
      <c r="Z3921" s="304">
        <v>0.4</v>
      </c>
      <c r="AA3921" s="304"/>
      <c r="AB3921" s="304"/>
      <c r="AC3921" s="304"/>
      <c r="AD3921" s="366"/>
      <c r="AE3921" s="304"/>
      <c r="AF3921" s="331"/>
      <c r="AG3921" s="304"/>
      <c r="AH3921" s="410">
        <v>8.8070600000000002E-3</v>
      </c>
      <c r="AI3921" s="324"/>
      <c r="AJ3921" s="410">
        <v>289</v>
      </c>
      <c r="AK3921" s="304">
        <f t="shared" si="946"/>
        <v>270</v>
      </c>
      <c r="AL3921" s="304"/>
      <c r="AM3921" s="389">
        <f t="shared" si="954"/>
        <v>2.5082900000000001</v>
      </c>
      <c r="AN3921" s="363">
        <v>0.25</v>
      </c>
      <c r="AO3921" s="304"/>
      <c r="AP3921" s="304" t="s">
        <v>4984</v>
      </c>
      <c r="AQ3921" s="304"/>
      <c r="AR3921" s="304">
        <v>209</v>
      </c>
      <c r="AS3921" s="304"/>
      <c r="AT3921" s="304">
        <v>2.5082900000000001</v>
      </c>
      <c r="AU3921" s="304"/>
      <c r="AV3921" s="304"/>
      <c r="AW3921" s="304"/>
      <c r="AX3921" s="304">
        <v>80</v>
      </c>
      <c r="AY3921" s="304">
        <v>-999</v>
      </c>
      <c r="AZ3921" s="304">
        <v>280</v>
      </c>
      <c r="BA3921" s="304">
        <v>320</v>
      </c>
      <c r="BB3921" s="304">
        <v>-999</v>
      </c>
      <c r="BC3921" s="304">
        <v>320</v>
      </c>
      <c r="BD3921" s="304"/>
      <c r="BE3921" s="304"/>
      <c r="BF3921" s="304"/>
      <c r="BG3921" s="304"/>
      <c r="BH3921" s="304"/>
      <c r="BI3921" s="304"/>
      <c r="BJ3921" s="304">
        <v>3</v>
      </c>
      <c r="BK3921" s="304" t="s">
        <v>4954</v>
      </c>
      <c r="BL3921" s="304">
        <v>3</v>
      </c>
    </row>
    <row r="3922" spans="1:64" ht="15" hidden="1" customHeight="1" x14ac:dyDescent="0.2">
      <c r="A3922" s="387" t="s">
        <v>5911</v>
      </c>
      <c r="B3922" s="304" t="s">
        <v>5965</v>
      </c>
      <c r="C3922" s="304">
        <v>100387</v>
      </c>
      <c r="D3922" s="349" t="s">
        <v>5572</v>
      </c>
      <c r="E3922" s="304">
        <v>1744</v>
      </c>
      <c r="F3922" s="304"/>
      <c r="G3922" s="324">
        <v>38.61618</v>
      </c>
      <c r="H3922" s="324">
        <v>-122.87231</v>
      </c>
      <c r="I3922" s="324" t="s">
        <v>4990</v>
      </c>
      <c r="J3922" s="368">
        <f t="shared" ref="J3922:J3924" si="955">EXP(0.64*LN(AM3922)+0.36*LN(AK3922))</f>
        <v>377.39472561358309</v>
      </c>
      <c r="K3922" s="331">
        <f t="shared" ref="K3922:K3924" si="956">SQRT(0.64*AN3922^2+0.36*AL3922^2)</f>
        <v>0.32644141894067302</v>
      </c>
      <c r="L3922" s="304" t="str">
        <f t="shared" si="949"/>
        <v>C</v>
      </c>
      <c r="M3922" s="388" t="s">
        <v>6088</v>
      </c>
      <c r="N3922" s="304"/>
      <c r="O3922" s="304"/>
      <c r="P3922" s="304"/>
      <c r="Q3922" s="309"/>
      <c r="R3922" s="309"/>
      <c r="S3922" s="304"/>
      <c r="T3922" s="304"/>
      <c r="U3922" s="304"/>
      <c r="V3922" s="304"/>
      <c r="W3922" s="48" t="s">
        <v>4991</v>
      </c>
      <c r="X3922" s="304">
        <v>-999</v>
      </c>
      <c r="Y3922" s="366" t="str">
        <f t="shared" si="952"/>
        <v>-</v>
      </c>
      <c r="Z3922" s="304"/>
      <c r="AA3922" s="304"/>
      <c r="AB3922" s="304"/>
      <c r="AC3922" s="304"/>
      <c r="AD3922" s="366"/>
      <c r="AE3922" s="304"/>
      <c r="AF3922" s="331"/>
      <c r="AG3922" s="304"/>
      <c r="AH3922" s="410">
        <v>8.0714199999999993E-3</v>
      </c>
      <c r="AI3922" s="309">
        <v>4.3521200000000003E-2</v>
      </c>
      <c r="AJ3922" s="410">
        <v>380</v>
      </c>
      <c r="AK3922" s="304">
        <f t="shared" si="946"/>
        <v>425</v>
      </c>
      <c r="AL3922" s="363">
        <v>0.43</v>
      </c>
      <c r="AM3922" s="389">
        <f t="shared" si="954"/>
        <v>353</v>
      </c>
      <c r="AN3922" s="363">
        <v>0.25</v>
      </c>
      <c r="AO3922" s="304"/>
      <c r="AP3922" s="304" t="s">
        <v>4980</v>
      </c>
      <c r="AQ3922" s="304"/>
      <c r="AR3922" s="304">
        <v>349</v>
      </c>
      <c r="AS3922" s="304"/>
      <c r="AT3922" s="309">
        <v>353</v>
      </c>
      <c r="AU3922" s="304"/>
      <c r="AV3922" s="304"/>
      <c r="AW3922" s="304"/>
      <c r="AX3922" s="304">
        <v>80.599999999999994</v>
      </c>
      <c r="AY3922" s="304">
        <v>278.5</v>
      </c>
      <c r="AZ3922" s="304">
        <v>879.6</v>
      </c>
      <c r="BA3922" s="304">
        <v>80.599999999999994</v>
      </c>
      <c r="BB3922" s="304">
        <v>278.5</v>
      </c>
      <c r="BC3922" s="304">
        <v>879.6</v>
      </c>
      <c r="BD3922" s="304"/>
      <c r="BE3922" s="304"/>
      <c r="BF3922" s="304"/>
      <c r="BG3922" s="304"/>
      <c r="BH3922" s="304"/>
      <c r="BI3922" s="304"/>
      <c r="BJ3922" s="304">
        <v>1</v>
      </c>
      <c r="BK3922" s="304">
        <v>1</v>
      </c>
      <c r="BL3922" s="304">
        <v>1</v>
      </c>
    </row>
    <row r="3923" spans="1:64" ht="15" hidden="1" customHeight="1" x14ac:dyDescent="0.2">
      <c r="A3923" s="387" t="s">
        <v>5911</v>
      </c>
      <c r="B3923" s="304" t="s">
        <v>5965</v>
      </c>
      <c r="C3923" s="304">
        <v>100388</v>
      </c>
      <c r="D3923" s="349" t="s">
        <v>5573</v>
      </c>
      <c r="E3923" s="304">
        <v>1771</v>
      </c>
      <c r="F3923" s="304"/>
      <c r="G3923" s="324">
        <v>37.777369999999998</v>
      </c>
      <c r="H3923" s="324">
        <v>-122.39689</v>
      </c>
      <c r="I3923" s="324" t="s">
        <v>4990</v>
      </c>
      <c r="J3923" s="368">
        <f t="shared" si="955"/>
        <v>234.76058591830162</v>
      </c>
      <c r="K3923" s="331">
        <f t="shared" si="956"/>
        <v>0.34696973931454017</v>
      </c>
      <c r="L3923" s="304" t="str">
        <f t="shared" si="949"/>
        <v>D</v>
      </c>
      <c r="M3923" s="388" t="s">
        <v>6088</v>
      </c>
      <c r="N3923" s="304"/>
      <c r="O3923" s="304"/>
      <c r="P3923" s="304"/>
      <c r="Q3923" s="309"/>
      <c r="R3923" s="309"/>
      <c r="S3923" s="304"/>
      <c r="T3923" s="304"/>
      <c r="U3923" s="304"/>
      <c r="V3923" s="304"/>
      <c r="W3923" s="48" t="s">
        <v>4991</v>
      </c>
      <c r="X3923" s="304">
        <v>-999</v>
      </c>
      <c r="Y3923" s="366" t="str">
        <f t="shared" si="952"/>
        <v>-</v>
      </c>
      <c r="Z3923" s="304"/>
      <c r="AA3923" s="304"/>
      <c r="AB3923" s="304"/>
      <c r="AC3923" s="304"/>
      <c r="AD3923" s="366"/>
      <c r="AE3923" s="304"/>
      <c r="AF3923" s="331"/>
      <c r="AG3923" s="304"/>
      <c r="AH3923" s="410">
        <v>9.7766699999999995E-3</v>
      </c>
      <c r="AI3923" s="309">
        <v>0</v>
      </c>
      <c r="AJ3923" s="410">
        <v>298</v>
      </c>
      <c r="AK3923" s="304">
        <f t="shared" si="946"/>
        <v>270</v>
      </c>
      <c r="AL3923" s="363">
        <v>0.43</v>
      </c>
      <c r="AM3923" s="389">
        <f t="shared" si="954"/>
        <v>217</v>
      </c>
      <c r="AN3923" s="304">
        <v>0.28999999999999998</v>
      </c>
      <c r="AO3923" s="304"/>
      <c r="AP3923" s="304" t="s">
        <v>4981</v>
      </c>
      <c r="AQ3923" s="304"/>
      <c r="AR3923" s="304">
        <v>217</v>
      </c>
      <c r="AS3923" s="304"/>
      <c r="AT3923" s="312"/>
      <c r="AU3923" s="304"/>
      <c r="AV3923" s="304"/>
      <c r="AW3923" s="304"/>
      <c r="AX3923" s="304">
        <v>146.4</v>
      </c>
      <c r="AY3923" s="304">
        <v>270.89999999999998</v>
      </c>
      <c r="AZ3923" s="304">
        <v>842</v>
      </c>
      <c r="BA3923" s="304">
        <v>146.4</v>
      </c>
      <c r="BB3923" s="304">
        <v>270.89999999999998</v>
      </c>
      <c r="BC3923" s="304">
        <v>842</v>
      </c>
      <c r="BD3923" s="304"/>
      <c r="BE3923" s="304"/>
      <c r="BF3923" s="304"/>
      <c r="BG3923" s="304"/>
      <c r="BH3923" s="304"/>
      <c r="BI3923" s="304"/>
      <c r="BJ3923" s="304">
        <v>1</v>
      </c>
      <c r="BK3923" s="304">
        <v>1</v>
      </c>
      <c r="BL3923" s="304">
        <v>1</v>
      </c>
    </row>
    <row r="3924" spans="1:64" ht="15" hidden="1" customHeight="1" x14ac:dyDescent="0.2">
      <c r="A3924" s="387" t="s">
        <v>5911</v>
      </c>
      <c r="B3924" s="304" t="s">
        <v>5965</v>
      </c>
      <c r="C3924" s="304">
        <v>100389</v>
      </c>
      <c r="D3924" s="349" t="s">
        <v>5574</v>
      </c>
      <c r="E3924" s="304">
        <v>1820</v>
      </c>
      <c r="F3924" s="304"/>
      <c r="G3924" s="324">
        <v>37.825099999999999</v>
      </c>
      <c r="H3924" s="324">
        <v>-122.27606</v>
      </c>
      <c r="I3924" s="324" t="s">
        <v>4990</v>
      </c>
      <c r="J3924" s="368">
        <f t="shared" si="955"/>
        <v>339.95855352360843</v>
      </c>
      <c r="K3924" s="331">
        <f t="shared" si="956"/>
        <v>0.32644141894067302</v>
      </c>
      <c r="L3924" s="304" t="str">
        <f t="shared" si="949"/>
        <v>D</v>
      </c>
      <c r="M3924" s="388" t="s">
        <v>6088</v>
      </c>
      <c r="N3924" s="304"/>
      <c r="O3924" s="304"/>
      <c r="P3924" s="304"/>
      <c r="Q3924" s="309"/>
      <c r="R3924" s="309"/>
      <c r="S3924" s="304"/>
      <c r="T3924" s="304"/>
      <c r="U3924" s="304"/>
      <c r="V3924" s="304"/>
      <c r="W3924" s="48" t="s">
        <v>4991</v>
      </c>
      <c r="X3924" s="304">
        <v>-999</v>
      </c>
      <c r="Y3924" s="366" t="str">
        <f t="shared" si="952"/>
        <v>-</v>
      </c>
      <c r="Z3924" s="304"/>
      <c r="AA3924" s="304"/>
      <c r="AB3924" s="304"/>
      <c r="AC3924" s="304"/>
      <c r="AD3924" s="366"/>
      <c r="AE3924" s="304"/>
      <c r="AF3924" s="331"/>
      <c r="AG3924" s="304"/>
      <c r="AH3924" s="410">
        <v>1.13273E-2</v>
      </c>
      <c r="AI3924" s="309">
        <v>0</v>
      </c>
      <c r="AJ3924" s="410">
        <v>310</v>
      </c>
      <c r="AK3924" s="304">
        <f t="shared" si="946"/>
        <v>270</v>
      </c>
      <c r="AL3924" s="363">
        <v>0.43</v>
      </c>
      <c r="AM3924" s="389">
        <f t="shared" si="954"/>
        <v>387</v>
      </c>
      <c r="AN3924" s="363">
        <v>0.25</v>
      </c>
      <c r="AO3924" s="304"/>
      <c r="AP3924" s="304" t="s">
        <v>1600</v>
      </c>
      <c r="AQ3924" s="304"/>
      <c r="AR3924" s="304">
        <v>387</v>
      </c>
      <c r="AS3924" s="304"/>
      <c r="AT3924" s="312"/>
      <c r="AU3924" s="304"/>
      <c r="AV3924" s="304"/>
      <c r="AW3924" s="304"/>
      <c r="AX3924" s="304">
        <v>153.80000000000001</v>
      </c>
      <c r="AY3924" s="304">
        <v>278.3</v>
      </c>
      <c r="AZ3924" s="304">
        <v>856.9</v>
      </c>
      <c r="BA3924" s="304">
        <v>153.80000000000001</v>
      </c>
      <c r="BB3924" s="304">
        <v>278.3</v>
      </c>
      <c r="BC3924" s="304">
        <v>856.9</v>
      </c>
      <c r="BD3924" s="304"/>
      <c r="BE3924" s="304"/>
      <c r="BF3924" s="304"/>
      <c r="BG3924" s="304"/>
      <c r="BH3924" s="304"/>
      <c r="BI3924" s="304"/>
      <c r="BJ3924" s="304">
        <v>1</v>
      </c>
      <c r="BK3924" s="304">
        <v>1</v>
      </c>
      <c r="BL3924" s="304">
        <v>1</v>
      </c>
    </row>
    <row r="3925" spans="1:64" ht="15" hidden="1" customHeight="1" x14ac:dyDescent="0.2">
      <c r="A3925" s="387" t="s">
        <v>5911</v>
      </c>
      <c r="B3925" s="304" t="s">
        <v>5965</v>
      </c>
      <c r="C3925" s="304">
        <v>100390</v>
      </c>
      <c r="D3925" s="349" t="s">
        <v>5575</v>
      </c>
      <c r="E3925" s="304" t="s">
        <v>5576</v>
      </c>
      <c r="F3925" s="304"/>
      <c r="G3925" s="324">
        <v>33.704320000000003</v>
      </c>
      <c r="H3925" s="324">
        <v>-117.88578</v>
      </c>
      <c r="I3925" s="324" t="s">
        <v>4990</v>
      </c>
      <c r="J3925" s="368">
        <f>P3925</f>
        <v>222</v>
      </c>
      <c r="K3925" s="331">
        <v>0.1</v>
      </c>
      <c r="L3925" s="304" t="str">
        <f t="shared" si="949"/>
        <v>D</v>
      </c>
      <c r="M3925" s="388">
        <v>0</v>
      </c>
      <c r="N3925" s="304"/>
      <c r="O3925" s="304">
        <v>51</v>
      </c>
      <c r="P3925" s="304">
        <v>222</v>
      </c>
      <c r="Q3925" s="309"/>
      <c r="R3925" s="309" t="s">
        <v>4993</v>
      </c>
      <c r="S3925" s="304"/>
      <c r="T3925" s="304"/>
      <c r="U3925" s="304"/>
      <c r="V3925" s="304"/>
      <c r="W3925" s="48" t="s">
        <v>5943</v>
      </c>
      <c r="X3925" s="304" t="s">
        <v>232</v>
      </c>
      <c r="Y3925" s="366">
        <f t="shared" si="952"/>
        <v>506.6</v>
      </c>
      <c r="Z3925" s="304">
        <v>0.4</v>
      </c>
      <c r="AA3925" s="304"/>
      <c r="AB3925" s="304"/>
      <c r="AC3925" s="304"/>
      <c r="AD3925" s="366"/>
      <c r="AE3925" s="304"/>
      <c r="AF3925" s="331"/>
      <c r="AG3925" s="304"/>
      <c r="AH3925" s="410">
        <v>5.3898900000000003E-4</v>
      </c>
      <c r="AI3925" s="324"/>
      <c r="AJ3925" s="410">
        <v>184</v>
      </c>
      <c r="AK3925" s="304">
        <f t="shared" si="946"/>
        <v>210</v>
      </c>
      <c r="AL3925" s="304"/>
      <c r="AM3925" s="389">
        <f t="shared" si="954"/>
        <v>0.917659</v>
      </c>
      <c r="AN3925" s="363">
        <v>0.25</v>
      </c>
      <c r="AO3925" s="304"/>
      <c r="AP3925" s="304" t="s">
        <v>6119</v>
      </c>
      <c r="AQ3925" s="304"/>
      <c r="AR3925" s="304">
        <v>280</v>
      </c>
      <c r="AS3925" s="304"/>
      <c r="AT3925" s="304">
        <v>0.917659</v>
      </c>
      <c r="AU3925" s="304"/>
      <c r="AV3925" s="304"/>
      <c r="AW3925" s="304"/>
      <c r="AX3925" s="304">
        <v>980</v>
      </c>
      <c r="AY3925" s="304">
        <v>-999</v>
      </c>
      <c r="AZ3925" s="304">
        <v>4480</v>
      </c>
      <c r="BA3925" s="304">
        <v>400</v>
      </c>
      <c r="BB3925" s="304">
        <v>-999</v>
      </c>
      <c r="BC3925" s="304">
        <v>2480</v>
      </c>
      <c r="BD3925" s="304"/>
      <c r="BE3925" s="304"/>
      <c r="BF3925" s="304"/>
      <c r="BG3925" s="304"/>
      <c r="BH3925" s="304"/>
      <c r="BI3925" s="304"/>
      <c r="BJ3925" s="304">
        <v>3</v>
      </c>
      <c r="BK3925" s="304" t="s">
        <v>4954</v>
      </c>
      <c r="BL3925" s="304">
        <v>3</v>
      </c>
    </row>
    <row r="3926" spans="1:64" ht="15" hidden="1" customHeight="1" x14ac:dyDescent="0.2">
      <c r="A3926" s="387" t="s">
        <v>5911</v>
      </c>
      <c r="B3926" s="304" t="s">
        <v>5965</v>
      </c>
      <c r="C3926" s="304">
        <v>100391</v>
      </c>
      <c r="D3926" s="349" t="s">
        <v>5577</v>
      </c>
      <c r="E3926" s="304" t="s">
        <v>5578</v>
      </c>
      <c r="F3926" s="304"/>
      <c r="G3926" s="324">
        <v>34.415999999999997</v>
      </c>
      <c r="H3926" s="324">
        <v>-118.449</v>
      </c>
      <c r="I3926" s="324" t="s">
        <v>223</v>
      </c>
      <c r="J3926" s="368">
        <f>EXP(0.44*LN('V032'!AM3926)+0.33*LN('V032'!Y3926)+0.25*LN('V032'!AJ3926))</f>
        <v>446.56754894911677</v>
      </c>
      <c r="K3926" s="331">
        <f>SQRT(0.44*AN3926^2+0.3*Z3926^2+0.25*AL3926^2)</f>
        <v>0.34889110048839023</v>
      </c>
      <c r="L3926" s="304" t="str">
        <f t="shared" si="949"/>
        <v>C</v>
      </c>
      <c r="M3926" s="388" t="s">
        <v>6095</v>
      </c>
      <c r="N3926" s="304"/>
      <c r="O3926" s="304"/>
      <c r="P3926" s="304"/>
      <c r="Q3926" s="309"/>
      <c r="R3926" s="309"/>
      <c r="S3926" s="304"/>
      <c r="T3926" s="304"/>
      <c r="U3926" s="304"/>
      <c r="V3926" s="304"/>
      <c r="W3926" s="48" t="s">
        <v>4908</v>
      </c>
      <c r="X3926" s="304" t="s">
        <v>232</v>
      </c>
      <c r="Y3926" s="366">
        <f t="shared" si="952"/>
        <v>506.6</v>
      </c>
      <c r="Z3926" s="304">
        <v>0.4</v>
      </c>
      <c r="AA3926" s="304"/>
      <c r="AB3926" s="304"/>
      <c r="AC3926" s="304"/>
      <c r="AD3926" s="366"/>
      <c r="AE3926" s="304"/>
      <c r="AF3926" s="331"/>
      <c r="AG3926" s="304"/>
      <c r="AH3926" s="410">
        <v>1.6798899999999999E-2</v>
      </c>
      <c r="AI3926" s="309">
        <v>9.86345E-2</v>
      </c>
      <c r="AJ3926" s="410">
        <v>351</v>
      </c>
      <c r="AK3926" s="304">
        <f t="shared" si="946"/>
        <v>270</v>
      </c>
      <c r="AL3926" s="363">
        <v>0.43</v>
      </c>
      <c r="AM3926" s="389">
        <f t="shared" si="954"/>
        <v>353</v>
      </c>
      <c r="AN3926" s="363">
        <v>0.25</v>
      </c>
      <c r="AO3926" s="304"/>
      <c r="AP3926" s="304" t="s">
        <v>4979</v>
      </c>
      <c r="AQ3926" s="304"/>
      <c r="AR3926" s="304">
        <v>354</v>
      </c>
      <c r="AS3926" s="304"/>
      <c r="AT3926" s="309">
        <v>353</v>
      </c>
      <c r="AU3926" s="304"/>
      <c r="AV3926" s="304"/>
      <c r="AW3926" s="304"/>
      <c r="AX3926" s="304">
        <v>820</v>
      </c>
      <c r="AY3926" s="304">
        <v>-999</v>
      </c>
      <c r="AZ3926" s="304">
        <v>4820</v>
      </c>
      <c r="BA3926" s="304">
        <v>320</v>
      </c>
      <c r="BB3926" s="304">
        <v>-999</v>
      </c>
      <c r="BC3926" s="304">
        <v>2120</v>
      </c>
      <c r="BD3926" s="304"/>
      <c r="BE3926" s="304"/>
      <c r="BF3926" s="304"/>
      <c r="BG3926" s="304"/>
      <c r="BH3926" s="304"/>
      <c r="BI3926" s="304"/>
      <c r="BJ3926" s="304">
        <v>3</v>
      </c>
      <c r="BK3926" s="304" t="s">
        <v>4954</v>
      </c>
      <c r="BL3926" s="304">
        <v>3</v>
      </c>
    </row>
    <row r="3927" spans="1:64" ht="15" hidden="1" customHeight="1" x14ac:dyDescent="0.2">
      <c r="A3927" s="387" t="s">
        <v>5911</v>
      </c>
      <c r="B3927" s="304" t="s">
        <v>5965</v>
      </c>
      <c r="C3927" s="304">
        <v>100392</v>
      </c>
      <c r="D3927" s="349" t="s">
        <v>5579</v>
      </c>
      <c r="E3927" s="304" t="s">
        <v>5580</v>
      </c>
      <c r="F3927" s="304"/>
      <c r="G3927" s="324">
        <v>37.506489999999999</v>
      </c>
      <c r="H3927" s="324">
        <v>-121.92619999999999</v>
      </c>
      <c r="I3927" s="324" t="s">
        <v>4990</v>
      </c>
      <c r="J3927" s="368">
        <f>EXP(0.64*LN(AM3927)+0.36*LN(AK3927))</f>
        <v>400.27183522370677</v>
      </c>
      <c r="K3927" s="331">
        <f>SQRT(0.64*AN3927^2+0.36*AL3927^2)</f>
        <v>0.32644141894067302</v>
      </c>
      <c r="L3927" s="304" t="str">
        <f t="shared" si="949"/>
        <v>C</v>
      </c>
      <c r="M3927" s="388" t="s">
        <v>6088</v>
      </c>
      <c r="N3927" s="304"/>
      <c r="O3927" s="304"/>
      <c r="P3927" s="304"/>
      <c r="Q3927" s="309"/>
      <c r="R3927" s="309"/>
      <c r="S3927" s="304"/>
      <c r="T3927" s="304"/>
      <c r="U3927" s="304"/>
      <c r="V3927" s="304"/>
      <c r="W3927" s="48" t="s">
        <v>4991</v>
      </c>
      <c r="X3927" s="304">
        <v>-999</v>
      </c>
      <c r="Y3927" s="366" t="str">
        <f t="shared" si="952"/>
        <v>-</v>
      </c>
      <c r="Z3927" s="304"/>
      <c r="AA3927" s="304"/>
      <c r="AB3927" s="304"/>
      <c r="AC3927" s="304"/>
      <c r="AD3927" s="366"/>
      <c r="AE3927" s="304"/>
      <c r="AF3927" s="331"/>
      <c r="AG3927" s="304"/>
      <c r="AH3927" s="410">
        <v>3.26018E-2</v>
      </c>
      <c r="AI3927" s="309">
        <v>0</v>
      </c>
      <c r="AJ3927" s="410">
        <v>419</v>
      </c>
      <c r="AK3927" s="304">
        <f t="shared" si="946"/>
        <v>425</v>
      </c>
      <c r="AL3927" s="363">
        <v>0.43</v>
      </c>
      <c r="AM3927" s="389">
        <f t="shared" si="954"/>
        <v>387</v>
      </c>
      <c r="AN3927" s="363">
        <v>0.25</v>
      </c>
      <c r="AO3927" s="304"/>
      <c r="AP3927" s="304" t="s">
        <v>1600</v>
      </c>
      <c r="AQ3927" s="304"/>
      <c r="AR3927" s="304">
        <v>387</v>
      </c>
      <c r="AS3927" s="304"/>
      <c r="AT3927" s="312"/>
      <c r="AU3927" s="304"/>
      <c r="AV3927" s="304"/>
      <c r="AW3927" s="304"/>
      <c r="AX3927" s="304">
        <v>315.3</v>
      </c>
      <c r="AY3927" s="304">
        <v>1239.4000000000001</v>
      </c>
      <c r="AZ3927" s="304">
        <v>1239.4000000000001</v>
      </c>
      <c r="BA3927" s="304">
        <v>315.3</v>
      </c>
      <c r="BB3927" s="304">
        <v>1239.4000000000001</v>
      </c>
      <c r="BC3927" s="304">
        <v>1239.4000000000001</v>
      </c>
      <c r="BD3927" s="304"/>
      <c r="BE3927" s="304"/>
      <c r="BF3927" s="304"/>
      <c r="BG3927" s="304"/>
      <c r="BH3927" s="304"/>
      <c r="BI3927" s="304"/>
      <c r="BJ3927" s="304">
        <v>1</v>
      </c>
      <c r="BK3927" s="304">
        <v>1</v>
      </c>
      <c r="BL3927" s="304">
        <v>1</v>
      </c>
    </row>
    <row r="3928" spans="1:64" ht="15" hidden="1" customHeight="1" x14ac:dyDescent="0.2">
      <c r="A3928" s="387" t="s">
        <v>5911</v>
      </c>
      <c r="B3928" s="304" t="s">
        <v>5965</v>
      </c>
      <c r="C3928" s="304">
        <v>100393</v>
      </c>
      <c r="D3928" s="349" t="s">
        <v>5581</v>
      </c>
      <c r="E3928" s="304" t="s">
        <v>5582</v>
      </c>
      <c r="F3928" s="304"/>
      <c r="G3928" s="324">
        <v>34.688499999999998</v>
      </c>
      <c r="H3928" s="324">
        <v>-117.82447999999999</v>
      </c>
      <c r="I3928" s="324" t="s">
        <v>4990</v>
      </c>
      <c r="J3928" s="368">
        <f>P3928</f>
        <v>1131</v>
      </c>
      <c r="K3928" s="331">
        <v>0.1</v>
      </c>
      <c r="L3928" s="304" t="str">
        <f t="shared" si="949"/>
        <v>B</v>
      </c>
      <c r="M3928" s="388">
        <v>0</v>
      </c>
      <c r="N3928" s="304"/>
      <c r="O3928" s="304" t="s">
        <v>4992</v>
      </c>
      <c r="P3928" s="304">
        <v>1131</v>
      </c>
      <c r="Q3928" s="309"/>
      <c r="R3928" s="309" t="s">
        <v>4993</v>
      </c>
      <c r="S3928" s="304"/>
      <c r="T3928" s="304"/>
      <c r="U3928" s="304"/>
      <c r="V3928" s="304"/>
      <c r="W3928" s="48" t="s">
        <v>4991</v>
      </c>
      <c r="X3928" s="304">
        <v>-999</v>
      </c>
      <c r="Y3928" s="366" t="str">
        <f t="shared" si="952"/>
        <v>-</v>
      </c>
      <c r="Z3928" s="304"/>
      <c r="AA3928" s="304"/>
      <c r="AB3928" s="304"/>
      <c r="AC3928" s="304"/>
      <c r="AD3928" s="366"/>
      <c r="AE3928" s="304"/>
      <c r="AF3928" s="331"/>
      <c r="AG3928" s="304"/>
      <c r="AH3928" s="410">
        <v>4.2240399999999997E-2</v>
      </c>
      <c r="AI3928" s="324"/>
      <c r="AJ3928" s="410">
        <v>458</v>
      </c>
      <c r="AK3928" s="304">
        <f t="shared" si="946"/>
        <v>425</v>
      </c>
      <c r="AL3928" s="304"/>
      <c r="AM3928" s="389">
        <f t="shared" si="954"/>
        <v>14.8407</v>
      </c>
      <c r="AN3928" s="363">
        <v>0.25</v>
      </c>
      <c r="AO3928" s="304"/>
      <c r="AP3928" s="304" t="s">
        <v>4893</v>
      </c>
      <c r="AQ3928" s="304"/>
      <c r="AR3928" s="304">
        <v>354</v>
      </c>
      <c r="AS3928" s="304"/>
      <c r="AT3928" s="304">
        <v>14.8407</v>
      </c>
      <c r="AU3928" s="304"/>
      <c r="AV3928" s="304"/>
      <c r="AW3928" s="304"/>
      <c r="AX3928" s="304">
        <v>3</v>
      </c>
      <c r="AY3928" s="304">
        <v>-999</v>
      </c>
      <c r="AZ3928" s="304">
        <v>220</v>
      </c>
      <c r="BA3928" s="304">
        <v>3</v>
      </c>
      <c r="BB3928" s="304">
        <v>-999</v>
      </c>
      <c r="BC3928" s="304">
        <v>-999</v>
      </c>
      <c r="BD3928" s="304"/>
      <c r="BE3928" s="304"/>
      <c r="BF3928" s="304"/>
      <c r="BG3928" s="304"/>
      <c r="BH3928" s="304"/>
      <c r="BI3928" s="304"/>
      <c r="BJ3928" s="304">
        <v>0</v>
      </c>
      <c r="BK3928" s="304" t="s">
        <v>4954</v>
      </c>
      <c r="BL3928" s="304">
        <v>4</v>
      </c>
    </row>
    <row r="3929" spans="1:64" ht="15" hidden="1" customHeight="1" x14ac:dyDescent="0.2">
      <c r="A3929" s="387" t="s">
        <v>5912</v>
      </c>
      <c r="B3929" s="304" t="s">
        <v>5965</v>
      </c>
      <c r="C3929" s="304">
        <v>100394</v>
      </c>
      <c r="D3929" s="349" t="s">
        <v>5583</v>
      </c>
      <c r="E3929" s="304" t="s">
        <v>5584</v>
      </c>
      <c r="F3929" s="304"/>
      <c r="G3929" s="324">
        <v>34.382449999999999</v>
      </c>
      <c r="H3929" s="324">
        <v>-117.68191</v>
      </c>
      <c r="I3929" s="324" t="s">
        <v>232</v>
      </c>
      <c r="J3929" s="368">
        <f>EXP(0.64*LN(AM3929)+0.36*LN(AK3929))</f>
        <v>610.26299690322605</v>
      </c>
      <c r="K3929" s="331">
        <f>SQRT(0.64*AN3929^2+0.36*AL3929^2)</f>
        <v>0.41105230810688803</v>
      </c>
      <c r="L3929" s="304" t="str">
        <f t="shared" si="949"/>
        <v>C</v>
      </c>
      <c r="M3929" s="388" t="s">
        <v>6088</v>
      </c>
      <c r="N3929" s="304"/>
      <c r="O3929" s="304"/>
      <c r="P3929" s="304"/>
      <c r="Q3929" s="309"/>
      <c r="R3929" s="309"/>
      <c r="S3929" s="304"/>
      <c r="T3929" s="304"/>
      <c r="U3929" s="304"/>
      <c r="V3929" s="304"/>
      <c r="W3929" s="48" t="s">
        <v>4612</v>
      </c>
      <c r="X3929" s="304">
        <v>-999</v>
      </c>
      <c r="Y3929" s="366" t="str">
        <f t="shared" si="952"/>
        <v>-</v>
      </c>
      <c r="Z3929" s="304"/>
      <c r="AA3929" s="304"/>
      <c r="AB3929" s="304"/>
      <c r="AC3929" s="304"/>
      <c r="AD3929" s="366"/>
      <c r="AE3929" s="304"/>
      <c r="AF3929" s="331"/>
      <c r="AG3929" s="304"/>
      <c r="AH3929" s="410">
        <v>1.8486900000000001E-2</v>
      </c>
      <c r="AI3929" s="309">
        <v>0</v>
      </c>
      <c r="AJ3929" s="410">
        <v>362</v>
      </c>
      <c r="AK3929" s="304">
        <f t="shared" si="946"/>
        <v>425</v>
      </c>
      <c r="AL3929" s="363">
        <v>0.43</v>
      </c>
      <c r="AM3929" s="389">
        <f t="shared" si="954"/>
        <v>748</v>
      </c>
      <c r="AN3929" s="304">
        <v>0.4</v>
      </c>
      <c r="AO3929" s="304"/>
      <c r="AP3929" s="304" t="s">
        <v>6112</v>
      </c>
      <c r="AQ3929" s="304"/>
      <c r="AR3929" s="304">
        <v>748</v>
      </c>
      <c r="AS3929" s="304"/>
      <c r="AT3929" s="312"/>
      <c r="AU3929" s="304"/>
      <c r="AV3929" s="304"/>
      <c r="AW3929" s="304"/>
      <c r="AX3929" s="304">
        <v>40</v>
      </c>
      <c r="AY3929" s="304">
        <v>-999</v>
      </c>
      <c r="AZ3929" s="304">
        <v>240</v>
      </c>
      <c r="BA3929" s="304">
        <v>-999</v>
      </c>
      <c r="BB3929" s="304">
        <v>-999</v>
      </c>
      <c r="BC3929" s="304">
        <v>-999</v>
      </c>
      <c r="BD3929" s="304"/>
      <c r="BE3929" s="304"/>
      <c r="BF3929" s="304"/>
      <c r="BG3929" s="304"/>
      <c r="BH3929" s="304"/>
      <c r="BI3929" s="304"/>
      <c r="BJ3929" s="304">
        <v>4</v>
      </c>
      <c r="BK3929" s="304" t="s">
        <v>4954</v>
      </c>
      <c r="BL3929" s="304">
        <v>4</v>
      </c>
    </row>
    <row r="3930" spans="1:64" ht="15" hidden="1" customHeight="1" x14ac:dyDescent="0.2">
      <c r="A3930" s="387" t="s">
        <v>5911</v>
      </c>
      <c r="B3930" s="304" t="s">
        <v>5965</v>
      </c>
      <c r="C3930" s="304">
        <v>100395</v>
      </c>
      <c r="D3930" s="349" t="s">
        <v>5585</v>
      </c>
      <c r="E3930" s="304" t="s">
        <v>5586</v>
      </c>
      <c r="F3930" s="304"/>
      <c r="G3930" s="324">
        <v>34.38203</v>
      </c>
      <c r="H3930" s="324">
        <v>-117.67822</v>
      </c>
      <c r="I3930" s="324" t="s">
        <v>4990</v>
      </c>
      <c r="J3930" s="368">
        <f>P3930</f>
        <v>586</v>
      </c>
      <c r="K3930" s="331">
        <v>0.1</v>
      </c>
      <c r="L3930" s="304" t="str">
        <f t="shared" si="949"/>
        <v>C</v>
      </c>
      <c r="M3930" s="388">
        <v>0</v>
      </c>
      <c r="N3930" s="304"/>
      <c r="O3930" s="304" t="s">
        <v>4992</v>
      </c>
      <c r="P3930" s="304">
        <v>586</v>
      </c>
      <c r="Q3930" s="309"/>
      <c r="R3930" s="309" t="s">
        <v>4993</v>
      </c>
      <c r="S3930" s="304"/>
      <c r="T3930" s="304"/>
      <c r="U3930" s="304"/>
      <c r="V3930" s="304"/>
      <c r="W3930" s="48" t="s">
        <v>5943</v>
      </c>
      <c r="X3930" s="304" t="s">
        <v>232</v>
      </c>
      <c r="Y3930" s="366">
        <f t="shared" si="952"/>
        <v>506.6</v>
      </c>
      <c r="Z3930" s="304">
        <v>0.4</v>
      </c>
      <c r="AA3930" s="304"/>
      <c r="AB3930" s="304"/>
      <c r="AC3930" s="304"/>
      <c r="AD3930" s="366"/>
      <c r="AE3930" s="304"/>
      <c r="AF3930" s="331"/>
      <c r="AG3930" s="304"/>
      <c r="AH3930" s="410">
        <v>1.8486900000000001E-2</v>
      </c>
      <c r="AI3930" s="324"/>
      <c r="AJ3930" s="410">
        <v>362</v>
      </c>
      <c r="AK3930" s="304">
        <f t="shared" si="946"/>
        <v>425</v>
      </c>
      <c r="AL3930" s="304"/>
      <c r="AM3930" s="389">
        <f t="shared" si="954"/>
        <v>748</v>
      </c>
      <c r="AN3930" s="304">
        <v>0.4</v>
      </c>
      <c r="AO3930" s="304"/>
      <c r="AP3930" s="304" t="s">
        <v>6112</v>
      </c>
      <c r="AQ3930" s="304"/>
      <c r="AR3930" s="304">
        <v>748</v>
      </c>
      <c r="AS3930" s="304"/>
      <c r="AT3930" s="304"/>
      <c r="AU3930" s="304"/>
      <c r="AV3930" s="304"/>
      <c r="AW3930" s="304"/>
      <c r="AX3930" s="304">
        <v>40</v>
      </c>
      <c r="AY3930" s="304">
        <v>-999</v>
      </c>
      <c r="AZ3930" s="304">
        <v>240</v>
      </c>
      <c r="BA3930" s="304">
        <v>-999</v>
      </c>
      <c r="BB3930" s="304">
        <v>-999</v>
      </c>
      <c r="BC3930" s="304">
        <v>-999</v>
      </c>
      <c r="BD3930" s="304"/>
      <c r="BE3930" s="304"/>
      <c r="BF3930" s="304"/>
      <c r="BG3930" s="304"/>
      <c r="BH3930" s="304"/>
      <c r="BI3930" s="304"/>
      <c r="BJ3930" s="304">
        <v>4</v>
      </c>
      <c r="BK3930" s="304" t="s">
        <v>4954</v>
      </c>
      <c r="BL3930" s="304">
        <v>4</v>
      </c>
    </row>
    <row r="3931" spans="1:64" ht="15" hidden="1" customHeight="1" x14ac:dyDescent="0.2">
      <c r="A3931" s="387" t="s">
        <v>5911</v>
      </c>
      <c r="B3931" s="304" t="s">
        <v>5965</v>
      </c>
      <c r="C3931" s="304">
        <v>100396</v>
      </c>
      <c r="D3931" s="349" t="s">
        <v>5587</v>
      </c>
      <c r="E3931" s="304">
        <v>24016</v>
      </c>
      <c r="F3931" s="304"/>
      <c r="G3931" s="324">
        <v>34.143999999999998</v>
      </c>
      <c r="H3931" s="324">
        <v>-118.262</v>
      </c>
      <c r="I3931" s="324" t="s">
        <v>4990</v>
      </c>
      <c r="J3931" s="368">
        <f t="shared" ref="J3931:J3932" si="957">EXP(0.64*LN(AM3931)+0.36*LN(AK3931))</f>
        <v>377.39472561358309</v>
      </c>
      <c r="K3931" s="331">
        <f t="shared" ref="K3931:K3932" si="958">SQRT(0.64*AN3931^2+0.36*AL3931^2)</f>
        <v>0.32644141894067302</v>
      </c>
      <c r="L3931" s="304" t="str">
        <f t="shared" si="949"/>
        <v>C</v>
      </c>
      <c r="M3931" s="388" t="s">
        <v>6088</v>
      </c>
      <c r="N3931" s="304"/>
      <c r="O3931" s="304"/>
      <c r="P3931" s="304"/>
      <c r="Q3931" s="309"/>
      <c r="R3931" s="309"/>
      <c r="S3931" s="304"/>
      <c r="T3931" s="304"/>
      <c r="U3931" s="304"/>
      <c r="V3931" s="304"/>
      <c r="W3931" s="48" t="s">
        <v>4991</v>
      </c>
      <c r="X3931" s="304">
        <v>-999</v>
      </c>
      <c r="Y3931" s="366" t="str">
        <f t="shared" si="952"/>
        <v>-</v>
      </c>
      <c r="Z3931" s="304"/>
      <c r="AA3931" s="304"/>
      <c r="AB3931" s="304"/>
      <c r="AC3931" s="304"/>
      <c r="AD3931" s="366"/>
      <c r="AE3931" s="304"/>
      <c r="AF3931" s="331"/>
      <c r="AG3931" s="304"/>
      <c r="AH3931" s="410">
        <v>1.9234299999999999E-2</v>
      </c>
      <c r="AI3931" s="309">
        <v>5.5516300000000005E-2</v>
      </c>
      <c r="AJ3931" s="410">
        <v>365</v>
      </c>
      <c r="AK3931" s="304">
        <f t="shared" si="946"/>
        <v>425</v>
      </c>
      <c r="AL3931" s="363">
        <v>0.43</v>
      </c>
      <c r="AM3931" s="389">
        <f t="shared" si="954"/>
        <v>353</v>
      </c>
      <c r="AN3931" s="363">
        <v>0.25</v>
      </c>
      <c r="AO3931" s="304"/>
      <c r="AP3931" s="304" t="s">
        <v>6113</v>
      </c>
      <c r="AQ3931" s="304"/>
      <c r="AR3931" s="304">
        <v>280</v>
      </c>
      <c r="AS3931" s="304"/>
      <c r="AT3931" s="309">
        <v>353</v>
      </c>
      <c r="AU3931" s="304"/>
      <c r="AV3931" s="304"/>
      <c r="AW3931" s="304"/>
      <c r="AX3931" s="304">
        <v>100</v>
      </c>
      <c r="AY3931" s="304">
        <v>-999</v>
      </c>
      <c r="AZ3931" s="304">
        <v>620</v>
      </c>
      <c r="BA3931" s="304">
        <v>200</v>
      </c>
      <c r="BB3931" s="304">
        <v>-999</v>
      </c>
      <c r="BC3931" s="304">
        <v>500</v>
      </c>
      <c r="BD3931" s="304"/>
      <c r="BE3931" s="304"/>
      <c r="BF3931" s="304"/>
      <c r="BG3931" s="304"/>
      <c r="BH3931" s="304"/>
      <c r="BI3931" s="304"/>
      <c r="BJ3931" s="304">
        <v>3</v>
      </c>
      <c r="BK3931" s="304" t="s">
        <v>4954</v>
      </c>
      <c r="BL3931" s="304">
        <v>3</v>
      </c>
    </row>
    <row r="3932" spans="1:64" ht="15" hidden="1" customHeight="1" x14ac:dyDescent="0.2">
      <c r="A3932" s="387" t="s">
        <v>5911</v>
      </c>
      <c r="B3932" s="304" t="s">
        <v>5965</v>
      </c>
      <c r="C3932" s="304">
        <v>100397</v>
      </c>
      <c r="D3932" s="349" t="s">
        <v>4779</v>
      </c>
      <c r="E3932" s="304">
        <v>23938</v>
      </c>
      <c r="F3932" s="304"/>
      <c r="G3932" s="324">
        <v>34.021000000000001</v>
      </c>
      <c r="H3932" s="324">
        <v>-117.866</v>
      </c>
      <c r="I3932" s="324" t="s">
        <v>4990</v>
      </c>
      <c r="J3932" s="368">
        <f t="shared" si="957"/>
        <v>402.25491873481093</v>
      </c>
      <c r="K3932" s="331">
        <f t="shared" si="958"/>
        <v>0.36913412196652856</v>
      </c>
      <c r="L3932" s="304" t="str">
        <f t="shared" si="949"/>
        <v>C</v>
      </c>
      <c r="M3932" s="388" t="s">
        <v>6088</v>
      </c>
      <c r="N3932" s="304"/>
      <c r="O3932" s="304"/>
      <c r="P3932" s="304"/>
      <c r="Q3932" s="309"/>
      <c r="R3932" s="309"/>
      <c r="S3932" s="304"/>
      <c r="T3932" s="304"/>
      <c r="U3932" s="304"/>
      <c r="V3932" s="304"/>
      <c r="W3932" s="48" t="s">
        <v>4991</v>
      </c>
      <c r="X3932" s="304">
        <v>-999</v>
      </c>
      <c r="Y3932" s="366" t="str">
        <f t="shared" si="952"/>
        <v>-</v>
      </c>
      <c r="Z3932" s="304"/>
      <c r="AA3932" s="304"/>
      <c r="AB3932" s="304"/>
      <c r="AC3932" s="304"/>
      <c r="AD3932" s="366"/>
      <c r="AE3932" s="304"/>
      <c r="AF3932" s="331"/>
      <c r="AG3932" s="304"/>
      <c r="AH3932" s="410">
        <v>2.72365E-2</v>
      </c>
      <c r="AI3932" s="309">
        <v>0</v>
      </c>
      <c r="AJ3932" s="410">
        <v>398</v>
      </c>
      <c r="AK3932" s="304">
        <f t="shared" si="946"/>
        <v>425</v>
      </c>
      <c r="AL3932" s="363">
        <v>0.43</v>
      </c>
      <c r="AM3932" s="389">
        <f t="shared" si="954"/>
        <v>390</v>
      </c>
      <c r="AN3932" s="304">
        <v>0.33</v>
      </c>
      <c r="AO3932" s="304"/>
      <c r="AP3932" s="304" t="s">
        <v>1903</v>
      </c>
      <c r="AQ3932" s="304"/>
      <c r="AR3932" s="304">
        <v>390</v>
      </c>
      <c r="AS3932" s="304"/>
      <c r="AT3932" s="312"/>
      <c r="AU3932" s="304"/>
      <c r="AV3932" s="304"/>
      <c r="AW3932" s="304"/>
      <c r="AX3932" s="304">
        <v>840</v>
      </c>
      <c r="AY3932" s="304">
        <v>-999</v>
      </c>
      <c r="AZ3932" s="304">
        <v>1540</v>
      </c>
      <c r="BA3932" s="304">
        <v>320</v>
      </c>
      <c r="BB3932" s="304">
        <v>-999</v>
      </c>
      <c r="BC3932" s="304">
        <v>1640</v>
      </c>
      <c r="BD3932" s="304"/>
      <c r="BE3932" s="304"/>
      <c r="BF3932" s="304"/>
      <c r="BG3932" s="304"/>
      <c r="BH3932" s="304"/>
      <c r="BI3932" s="304"/>
      <c r="BJ3932" s="304">
        <v>3</v>
      </c>
      <c r="BK3932" s="304" t="s">
        <v>4954</v>
      </c>
      <c r="BL3932" s="304">
        <v>3</v>
      </c>
    </row>
    <row r="3933" spans="1:64" ht="15" hidden="1" customHeight="1" x14ac:dyDescent="0.2">
      <c r="A3933" s="387" t="s">
        <v>5911</v>
      </c>
      <c r="B3933" s="304" t="s">
        <v>5965</v>
      </c>
      <c r="C3933" s="304">
        <v>100398</v>
      </c>
      <c r="D3933" s="349" t="s">
        <v>5588</v>
      </c>
      <c r="E3933" s="304" t="s">
        <v>5589</v>
      </c>
      <c r="F3933" s="304"/>
      <c r="G3933" s="324">
        <v>33.948689999999999</v>
      </c>
      <c r="H3933" s="324">
        <v>-118.25547</v>
      </c>
      <c r="I3933" s="324" t="s">
        <v>4990</v>
      </c>
      <c r="J3933" s="368">
        <f>EXP(0.44*LN('V032'!AM3933)+0.33*LN('V032'!Y3933)+0.25*LN('V032'!AJ3933))</f>
        <v>379.73877021304475</v>
      </c>
      <c r="K3933" s="331">
        <f>SQRT(0.44*AN3933^2+0.3*Z3933^2+0.25*AL3933^2)</f>
        <v>0.34889110048839023</v>
      </c>
      <c r="L3933" s="304" t="str">
        <f t="shared" si="949"/>
        <v>C</v>
      </c>
      <c r="M3933" s="388" t="s">
        <v>6095</v>
      </c>
      <c r="N3933" s="304"/>
      <c r="O3933" s="304"/>
      <c r="P3933" s="304"/>
      <c r="Q3933" s="309"/>
      <c r="R3933" s="309"/>
      <c r="S3933" s="304"/>
      <c r="T3933" s="304"/>
      <c r="U3933" s="304"/>
      <c r="V3933" s="304"/>
      <c r="W3933" s="48" t="s">
        <v>5943</v>
      </c>
      <c r="X3933" s="304" t="s">
        <v>232</v>
      </c>
      <c r="Y3933" s="366">
        <f t="shared" si="952"/>
        <v>506.6</v>
      </c>
      <c r="Z3933" s="304">
        <v>0.4</v>
      </c>
      <c r="AA3933" s="304"/>
      <c r="AB3933" s="304"/>
      <c r="AC3933" s="304"/>
      <c r="AD3933" s="366"/>
      <c r="AE3933" s="304"/>
      <c r="AF3933" s="331"/>
      <c r="AG3933" s="304"/>
      <c r="AH3933" s="410">
        <v>3.2985599999999999E-3</v>
      </c>
      <c r="AI3933" s="309">
        <v>1.0267999999999999E-2</v>
      </c>
      <c r="AJ3933" s="410">
        <v>236</v>
      </c>
      <c r="AK3933" s="304">
        <f t="shared" si="946"/>
        <v>210</v>
      </c>
      <c r="AL3933" s="363">
        <v>0.43</v>
      </c>
      <c r="AM3933" s="389">
        <f t="shared" si="954"/>
        <v>306</v>
      </c>
      <c r="AN3933" s="363">
        <v>0.25</v>
      </c>
      <c r="AO3933" s="304"/>
      <c r="AP3933" s="304" t="s">
        <v>6119</v>
      </c>
      <c r="AQ3933" s="304"/>
      <c r="AR3933" s="304">
        <v>280</v>
      </c>
      <c r="AS3933" s="304"/>
      <c r="AT3933" s="309">
        <v>306</v>
      </c>
      <c r="AU3933" s="304"/>
      <c r="AV3933" s="304"/>
      <c r="AW3933" s="304"/>
      <c r="AX3933" s="304">
        <v>900</v>
      </c>
      <c r="AY3933" s="304">
        <v>-999</v>
      </c>
      <c r="AZ3933" s="304">
        <v>5900</v>
      </c>
      <c r="BA3933" s="304">
        <v>840</v>
      </c>
      <c r="BB3933" s="304">
        <v>-999</v>
      </c>
      <c r="BC3933" s="304">
        <v>5540</v>
      </c>
      <c r="BD3933" s="304"/>
      <c r="BE3933" s="304"/>
      <c r="BF3933" s="304"/>
      <c r="BG3933" s="304"/>
      <c r="BH3933" s="304"/>
      <c r="BI3933" s="304"/>
      <c r="BJ3933" s="304">
        <v>3</v>
      </c>
      <c r="BK3933" s="304" t="s">
        <v>4954</v>
      </c>
      <c r="BL3933" s="304">
        <v>3</v>
      </c>
    </row>
    <row r="3934" spans="1:64" ht="15" hidden="1" customHeight="1" x14ac:dyDescent="0.2">
      <c r="A3934" s="387" t="s">
        <v>5911</v>
      </c>
      <c r="B3934" s="304" t="s">
        <v>5965</v>
      </c>
      <c r="C3934" s="304">
        <v>100399</v>
      </c>
      <c r="D3934" s="349" t="s">
        <v>5590</v>
      </c>
      <c r="E3934" s="304" t="s">
        <v>5591</v>
      </c>
      <c r="F3934" s="304"/>
      <c r="G3934" s="324">
        <v>38.710729999999998</v>
      </c>
      <c r="H3934" s="324">
        <v>-122.75733</v>
      </c>
      <c r="I3934" s="324" t="s">
        <v>214</v>
      </c>
      <c r="J3934" s="368">
        <f>EXP(0.64*LN(AM3934)+0.36*LN(AK3934))</f>
        <v>774.00758240446066</v>
      </c>
      <c r="K3934" s="331">
        <f>SQRT(0.64*AN3934^2+0.36*AL3934^2)</f>
        <v>0.41105230810688803</v>
      </c>
      <c r="L3934" s="304" t="str">
        <f t="shared" si="949"/>
        <v>B</v>
      </c>
      <c r="M3934" s="388" t="s">
        <v>6088</v>
      </c>
      <c r="N3934" s="304"/>
      <c r="O3934" s="304"/>
      <c r="P3934" s="304"/>
      <c r="Q3934" s="309"/>
      <c r="R3934" s="309"/>
      <c r="S3934" s="304"/>
      <c r="T3934" s="304"/>
      <c r="U3934" s="304"/>
      <c r="V3934" s="304"/>
      <c r="W3934" s="48" t="s">
        <v>4661</v>
      </c>
      <c r="X3934" s="304">
        <v>-999</v>
      </c>
      <c r="Y3934" s="366" t="str">
        <f t="shared" si="952"/>
        <v>-</v>
      </c>
      <c r="Z3934" s="304"/>
      <c r="AA3934" s="304"/>
      <c r="AB3934" s="304"/>
      <c r="AC3934" s="304"/>
      <c r="AD3934" s="366"/>
      <c r="AE3934" s="304"/>
      <c r="AF3934" s="331"/>
      <c r="AG3934" s="304"/>
      <c r="AH3934" s="410">
        <v>0.13003400000000001</v>
      </c>
      <c r="AI3934" s="309">
        <v>0</v>
      </c>
      <c r="AJ3934" s="410">
        <v>760</v>
      </c>
      <c r="AK3934" s="304">
        <f t="shared" si="946"/>
        <v>760</v>
      </c>
      <c r="AL3934" s="363">
        <v>0.43</v>
      </c>
      <c r="AM3934" s="389">
        <f t="shared" si="954"/>
        <v>782</v>
      </c>
      <c r="AN3934" s="304">
        <v>0.4</v>
      </c>
      <c r="AO3934" s="304"/>
      <c r="AP3934" s="304" t="s">
        <v>6123</v>
      </c>
      <c r="AQ3934" s="304"/>
      <c r="AR3934" s="304">
        <v>782</v>
      </c>
      <c r="AS3934" s="304"/>
      <c r="AT3934" s="312"/>
      <c r="AU3934" s="304"/>
      <c r="AV3934" s="304"/>
      <c r="AW3934" s="304"/>
      <c r="AX3934" s="304">
        <v>0</v>
      </c>
      <c r="AY3934" s="304">
        <v>297</v>
      </c>
      <c r="AZ3934" s="304">
        <v>868.8</v>
      </c>
      <c r="BA3934" s="304">
        <v>0</v>
      </c>
      <c r="BB3934" s="304">
        <v>297</v>
      </c>
      <c r="BC3934" s="304">
        <v>868.8</v>
      </c>
      <c r="BD3934" s="304"/>
      <c r="BE3934" s="304"/>
      <c r="BF3934" s="304"/>
      <c r="BG3934" s="304"/>
      <c r="BH3934" s="304"/>
      <c r="BI3934" s="304"/>
      <c r="BJ3934" s="304">
        <v>1</v>
      </c>
      <c r="BK3934" s="304">
        <v>1</v>
      </c>
      <c r="BL3934" s="304">
        <v>1</v>
      </c>
    </row>
    <row r="3935" spans="1:64" ht="15" hidden="1" customHeight="1" x14ac:dyDescent="0.2">
      <c r="A3935" s="387" t="s">
        <v>5911</v>
      </c>
      <c r="B3935" s="304" t="s">
        <v>5965</v>
      </c>
      <c r="C3935" s="304">
        <v>100400</v>
      </c>
      <c r="D3935" s="349" t="s">
        <v>5592</v>
      </c>
      <c r="E3935" s="304" t="s">
        <v>5593</v>
      </c>
      <c r="F3935" s="304"/>
      <c r="G3935" s="324">
        <v>32.945079999999997</v>
      </c>
      <c r="H3935" s="324">
        <v>-115.79988</v>
      </c>
      <c r="I3935" s="324" t="s">
        <v>4990</v>
      </c>
      <c r="J3935" s="368">
        <f>P3935</f>
        <v>503</v>
      </c>
      <c r="K3935" s="331">
        <v>0.1</v>
      </c>
      <c r="L3935" s="304" t="str">
        <f t="shared" si="949"/>
        <v>C</v>
      </c>
      <c r="M3935" s="388">
        <v>0</v>
      </c>
      <c r="N3935" s="304"/>
      <c r="O3935" s="304" t="s">
        <v>4992</v>
      </c>
      <c r="P3935" s="304">
        <v>503</v>
      </c>
      <c r="Q3935" s="309"/>
      <c r="R3935" s="309" t="s">
        <v>4993</v>
      </c>
      <c r="S3935" s="304"/>
      <c r="T3935" s="304"/>
      <c r="U3935" s="304"/>
      <c r="V3935" s="304"/>
      <c r="W3935" s="48" t="s">
        <v>5943</v>
      </c>
      <c r="X3935" s="304" t="s">
        <v>232</v>
      </c>
      <c r="Y3935" s="366">
        <f t="shared" si="952"/>
        <v>506.6</v>
      </c>
      <c r="Z3935" s="304">
        <v>0.4</v>
      </c>
      <c r="AA3935" s="304"/>
      <c r="AB3935" s="304"/>
      <c r="AC3935" s="304"/>
      <c r="AD3935" s="366"/>
      <c r="AE3935" s="304"/>
      <c r="AF3935" s="331"/>
      <c r="AG3935" s="304"/>
      <c r="AH3935" s="410">
        <v>3.33846E-2</v>
      </c>
      <c r="AI3935" s="324"/>
      <c r="AJ3935" s="410">
        <v>422</v>
      </c>
      <c r="AK3935" s="304">
        <f t="shared" si="946"/>
        <v>425</v>
      </c>
      <c r="AL3935" s="304"/>
      <c r="AM3935" s="389">
        <f t="shared" si="954"/>
        <v>748</v>
      </c>
      <c r="AN3935" s="304">
        <v>0.4</v>
      </c>
      <c r="AO3935" s="304"/>
      <c r="AP3935" s="304" t="s">
        <v>6114</v>
      </c>
      <c r="AQ3935" s="304"/>
      <c r="AR3935" s="304">
        <v>748</v>
      </c>
      <c r="AS3935" s="304"/>
      <c r="AT3935" s="304"/>
      <c r="AU3935" s="304"/>
      <c r="AV3935" s="304"/>
      <c r="AW3935" s="304"/>
      <c r="AX3935" s="304">
        <v>1060</v>
      </c>
      <c r="AY3935" s="304">
        <v>-999</v>
      </c>
      <c r="AZ3935" s="304">
        <v>2160</v>
      </c>
      <c r="BA3935" s="304">
        <v>1280</v>
      </c>
      <c r="BB3935" s="304">
        <v>-999</v>
      </c>
      <c r="BC3935" s="304">
        <v>1280</v>
      </c>
      <c r="BD3935" s="304"/>
      <c r="BE3935" s="304"/>
      <c r="BF3935" s="304"/>
      <c r="BG3935" s="304"/>
      <c r="BH3935" s="304"/>
      <c r="BI3935" s="304"/>
      <c r="BJ3935" s="304">
        <v>3</v>
      </c>
      <c r="BK3935" s="304" t="s">
        <v>4954</v>
      </c>
      <c r="BL3935" s="304">
        <v>3</v>
      </c>
    </row>
    <row r="3936" spans="1:64" ht="15" hidden="1" customHeight="1" x14ac:dyDescent="0.2">
      <c r="A3936" s="387" t="s">
        <v>5911</v>
      </c>
      <c r="B3936" s="304" t="s">
        <v>5965</v>
      </c>
      <c r="C3936" s="304">
        <v>100401</v>
      </c>
      <c r="D3936" s="349" t="s">
        <v>5594</v>
      </c>
      <c r="E3936" s="304">
        <v>24864</v>
      </c>
      <c r="F3936" s="304"/>
      <c r="G3936" s="324">
        <v>34.256999999999998</v>
      </c>
      <c r="H3936" s="324">
        <v>-118.995</v>
      </c>
      <c r="I3936" s="324" t="s">
        <v>4990</v>
      </c>
      <c r="J3936" s="368">
        <f t="shared" ref="J3936:J3937" si="959">EXP(0.64*LN(AM3936)+0.36*LN(AK3936))</f>
        <v>377.39472561358309</v>
      </c>
      <c r="K3936" s="331">
        <f t="shared" ref="K3936:K3937" si="960">SQRT(0.64*AN3936^2+0.36*AL3936^2)</f>
        <v>0.32644141894067302</v>
      </c>
      <c r="L3936" s="304" t="str">
        <f t="shared" si="949"/>
        <v>C</v>
      </c>
      <c r="M3936" s="388" t="s">
        <v>6088</v>
      </c>
      <c r="N3936" s="304"/>
      <c r="O3936" s="304"/>
      <c r="P3936" s="304"/>
      <c r="Q3936" s="309"/>
      <c r="R3936" s="309"/>
      <c r="S3936" s="304"/>
      <c r="T3936" s="304"/>
      <c r="U3936" s="304"/>
      <c r="V3936" s="304"/>
      <c r="W3936" s="48" t="s">
        <v>4991</v>
      </c>
      <c r="X3936" s="304">
        <v>-999</v>
      </c>
      <c r="Y3936" s="366" t="str">
        <f t="shared" si="952"/>
        <v>-</v>
      </c>
      <c r="Z3936" s="304"/>
      <c r="AA3936" s="304"/>
      <c r="AB3936" s="304"/>
      <c r="AC3936" s="304"/>
      <c r="AD3936" s="366"/>
      <c r="AE3936" s="304"/>
      <c r="AF3936" s="331"/>
      <c r="AG3936" s="304"/>
      <c r="AH3936" s="410">
        <v>2.2880600000000001E-2</v>
      </c>
      <c r="AI3936" s="309">
        <v>7.0185700000000004E-2</v>
      </c>
      <c r="AJ3936" s="410">
        <v>380</v>
      </c>
      <c r="AK3936" s="304">
        <f t="shared" si="946"/>
        <v>425</v>
      </c>
      <c r="AL3936" s="363">
        <v>0.43</v>
      </c>
      <c r="AM3936" s="389">
        <f t="shared" si="954"/>
        <v>353</v>
      </c>
      <c r="AN3936" s="363">
        <v>0.25</v>
      </c>
      <c r="AO3936" s="304"/>
      <c r="AP3936" s="304" t="s">
        <v>4980</v>
      </c>
      <c r="AQ3936" s="304"/>
      <c r="AR3936" s="304">
        <v>349</v>
      </c>
      <c r="AS3936" s="304"/>
      <c r="AT3936" s="309">
        <v>353</v>
      </c>
      <c r="AU3936" s="304"/>
      <c r="AV3936" s="304"/>
      <c r="AW3936" s="304"/>
      <c r="AX3936" s="304">
        <v>760</v>
      </c>
      <c r="AY3936" s="304">
        <v>-999</v>
      </c>
      <c r="AZ3936" s="304">
        <v>4460</v>
      </c>
      <c r="BA3936" s="304">
        <v>320</v>
      </c>
      <c r="BB3936" s="304">
        <v>-999</v>
      </c>
      <c r="BC3936" s="304">
        <v>1860</v>
      </c>
      <c r="BD3936" s="304"/>
      <c r="BE3936" s="304"/>
      <c r="BF3936" s="304"/>
      <c r="BG3936" s="304"/>
      <c r="BH3936" s="304"/>
      <c r="BI3936" s="304"/>
      <c r="BJ3936" s="304">
        <v>3</v>
      </c>
      <c r="BK3936" s="304" t="s">
        <v>4954</v>
      </c>
      <c r="BL3936" s="304">
        <v>3</v>
      </c>
    </row>
    <row r="3937" spans="1:64" ht="15" hidden="1" customHeight="1" x14ac:dyDescent="0.2">
      <c r="A3937" s="387" t="s">
        <v>5911</v>
      </c>
      <c r="B3937" s="304" t="s">
        <v>5965</v>
      </c>
      <c r="C3937" s="304">
        <v>100402</v>
      </c>
      <c r="D3937" s="349" t="s">
        <v>5595</v>
      </c>
      <c r="E3937" s="304">
        <v>14050</v>
      </c>
      <c r="F3937" s="304"/>
      <c r="G3937" s="324">
        <v>33.834000000000003</v>
      </c>
      <c r="H3937" s="324">
        <v>-118.35599999999999</v>
      </c>
      <c r="I3937" s="324" t="s">
        <v>4990</v>
      </c>
      <c r="J3937" s="368">
        <f t="shared" si="959"/>
        <v>310.55173771596895</v>
      </c>
      <c r="K3937" s="331">
        <f t="shared" si="960"/>
        <v>0.32644141894067302</v>
      </c>
      <c r="L3937" s="304" t="str">
        <f t="shared" si="949"/>
        <v>D</v>
      </c>
      <c r="M3937" s="388" t="s">
        <v>6088</v>
      </c>
      <c r="N3937" s="304"/>
      <c r="O3937" s="304"/>
      <c r="P3937" s="304"/>
      <c r="Q3937" s="309"/>
      <c r="R3937" s="309"/>
      <c r="S3937" s="304"/>
      <c r="T3937" s="304"/>
      <c r="U3937" s="304"/>
      <c r="V3937" s="304"/>
      <c r="W3937" s="48" t="s">
        <v>4991</v>
      </c>
      <c r="X3937" s="304">
        <v>-999</v>
      </c>
      <c r="Y3937" s="366" t="str">
        <f t="shared" si="952"/>
        <v>-</v>
      </c>
      <c r="Z3937" s="304"/>
      <c r="AA3937" s="304"/>
      <c r="AB3937" s="304"/>
      <c r="AC3937" s="304"/>
      <c r="AD3937" s="366"/>
      <c r="AE3937" s="304"/>
      <c r="AF3937" s="331"/>
      <c r="AG3937" s="304"/>
      <c r="AH3937" s="410">
        <v>2.5164300000000001E-3</v>
      </c>
      <c r="AI3937" s="309">
        <v>0</v>
      </c>
      <c r="AJ3937" s="410">
        <v>222</v>
      </c>
      <c r="AK3937" s="304">
        <f t="shared" si="946"/>
        <v>210</v>
      </c>
      <c r="AL3937" s="363">
        <v>0.43</v>
      </c>
      <c r="AM3937" s="389">
        <f t="shared" si="954"/>
        <v>387</v>
      </c>
      <c r="AN3937" s="363">
        <v>0.25</v>
      </c>
      <c r="AO3937" s="304"/>
      <c r="AP3937" s="304" t="s">
        <v>1600</v>
      </c>
      <c r="AQ3937" s="304"/>
      <c r="AR3937" s="304">
        <v>387</v>
      </c>
      <c r="AS3937" s="304"/>
      <c r="AT3937" s="312"/>
      <c r="AU3937" s="304"/>
      <c r="AV3937" s="304"/>
      <c r="AW3937" s="304"/>
      <c r="AX3937" s="304">
        <v>1500</v>
      </c>
      <c r="AY3937" s="304">
        <v>-999</v>
      </c>
      <c r="AZ3937" s="304">
        <v>1600</v>
      </c>
      <c r="BA3937" s="304">
        <v>340</v>
      </c>
      <c r="BB3937" s="304">
        <v>-999</v>
      </c>
      <c r="BC3937" s="304">
        <v>1840</v>
      </c>
      <c r="BD3937" s="304"/>
      <c r="BE3937" s="304"/>
      <c r="BF3937" s="304"/>
      <c r="BG3937" s="304"/>
      <c r="BH3937" s="304"/>
      <c r="BI3937" s="304"/>
      <c r="BJ3937" s="304">
        <v>3</v>
      </c>
      <c r="BK3937" s="304" t="s">
        <v>4954</v>
      </c>
      <c r="BL3937" s="304">
        <v>3</v>
      </c>
    </row>
    <row r="3938" spans="1:64" ht="15" hidden="1" customHeight="1" x14ac:dyDescent="0.2">
      <c r="A3938" s="387" t="s">
        <v>5911</v>
      </c>
      <c r="B3938" s="304" t="s">
        <v>5965</v>
      </c>
      <c r="C3938" s="304">
        <v>100403</v>
      </c>
      <c r="D3938" s="349" t="s">
        <v>5596</v>
      </c>
      <c r="E3938" s="304" t="s">
        <v>5597</v>
      </c>
      <c r="F3938" s="304"/>
      <c r="G3938" s="324">
        <v>36.578490000000002</v>
      </c>
      <c r="H3938" s="324">
        <v>-121.03955999999999</v>
      </c>
      <c r="I3938" s="324" t="s">
        <v>214</v>
      </c>
      <c r="J3938" s="368">
        <f>P3938</f>
        <v>285</v>
      </c>
      <c r="K3938" s="331">
        <v>0.1</v>
      </c>
      <c r="L3938" s="304" t="str">
        <f t="shared" si="949"/>
        <v>D</v>
      </c>
      <c r="M3938" s="388">
        <v>0</v>
      </c>
      <c r="N3938" s="304"/>
      <c r="O3938" s="304" t="s">
        <v>4992</v>
      </c>
      <c r="P3938" s="304">
        <v>285</v>
      </c>
      <c r="Q3938" s="309"/>
      <c r="R3938" s="309" t="s">
        <v>4993</v>
      </c>
      <c r="S3938" s="304"/>
      <c r="T3938" s="304"/>
      <c r="U3938" s="304"/>
      <c r="V3938" s="304"/>
      <c r="W3938" s="48" t="s">
        <v>4661</v>
      </c>
      <c r="X3938" s="304">
        <v>-999</v>
      </c>
      <c r="Y3938" s="366" t="str">
        <f t="shared" si="952"/>
        <v>-</v>
      </c>
      <c r="Z3938" s="304"/>
      <c r="AA3938" s="304"/>
      <c r="AB3938" s="304"/>
      <c r="AC3938" s="304"/>
      <c r="AD3938" s="366"/>
      <c r="AE3938" s="304"/>
      <c r="AF3938" s="331"/>
      <c r="AG3938" s="304"/>
      <c r="AH3938" s="410">
        <v>7.3627799999999993E-2</v>
      </c>
      <c r="AI3938" s="324"/>
      <c r="AJ3938" s="410">
        <v>551</v>
      </c>
      <c r="AK3938" s="304">
        <f t="shared" si="946"/>
        <v>555</v>
      </c>
      <c r="AL3938" s="304"/>
      <c r="AM3938" s="389">
        <f t="shared" si="954"/>
        <v>782</v>
      </c>
      <c r="AN3938" s="304">
        <v>0.4</v>
      </c>
      <c r="AO3938" s="304"/>
      <c r="AP3938" s="304" t="s">
        <v>2964</v>
      </c>
      <c r="AQ3938" s="304"/>
      <c r="AR3938" s="304">
        <v>782</v>
      </c>
      <c r="AS3938" s="304"/>
      <c r="AT3938" s="304"/>
      <c r="AU3938" s="304"/>
      <c r="AV3938" s="304"/>
      <c r="AW3938" s="304"/>
      <c r="AX3938" s="304">
        <v>-999</v>
      </c>
      <c r="AY3938" s="304">
        <v>-999</v>
      </c>
      <c r="AZ3938" s="304">
        <v>-999</v>
      </c>
      <c r="BA3938" s="304">
        <v>-999</v>
      </c>
      <c r="BB3938" s="304">
        <v>-999</v>
      </c>
      <c r="BC3938" s="304">
        <v>-999</v>
      </c>
      <c r="BD3938" s="304"/>
      <c r="BE3938" s="304"/>
      <c r="BF3938" s="304"/>
      <c r="BG3938" s="304"/>
      <c r="BH3938" s="304"/>
      <c r="BI3938" s="304"/>
      <c r="BJ3938" s="304" t="s">
        <v>4954</v>
      </c>
      <c r="BK3938" s="304" t="s">
        <v>4954</v>
      </c>
      <c r="BL3938" s="304" t="s">
        <v>4954</v>
      </c>
    </row>
    <row r="3939" spans="1:64" ht="15" hidden="1" customHeight="1" x14ac:dyDescent="0.2">
      <c r="A3939" s="387" t="s">
        <v>5911</v>
      </c>
      <c r="B3939" s="304" t="s">
        <v>5965</v>
      </c>
      <c r="C3939" s="304">
        <v>100404</v>
      </c>
      <c r="D3939" s="349" t="s">
        <v>5598</v>
      </c>
      <c r="E3939" s="304">
        <v>14038</v>
      </c>
      <c r="F3939" s="304"/>
      <c r="G3939" s="324">
        <v>33.813000000000002</v>
      </c>
      <c r="H3939" s="324">
        <v>-118.37</v>
      </c>
      <c r="I3939" s="324" t="s">
        <v>4990</v>
      </c>
      <c r="J3939" s="368">
        <f t="shared" ref="J3939:J3944" si="961">EXP(0.64*LN(AM3939)+0.36*LN(AK3939))</f>
        <v>440.63652290033957</v>
      </c>
      <c r="K3939" s="331">
        <f t="shared" ref="K3939:K3944" si="962">SQRT(0.64*AN3939^2+0.36*AL3939^2)</f>
        <v>0.32644141894067302</v>
      </c>
      <c r="L3939" s="304" t="str">
        <f t="shared" si="949"/>
        <v>C</v>
      </c>
      <c r="M3939" s="388" t="s">
        <v>6088</v>
      </c>
      <c r="N3939" s="304"/>
      <c r="O3939" s="304"/>
      <c r="P3939" s="304"/>
      <c r="Q3939" s="309"/>
      <c r="R3939" s="309"/>
      <c r="S3939" s="304"/>
      <c r="T3939" s="304"/>
      <c r="U3939" s="304"/>
      <c r="V3939" s="304"/>
      <c r="W3939" s="48" t="s">
        <v>4991</v>
      </c>
      <c r="X3939" s="304">
        <v>-999</v>
      </c>
      <c r="Y3939" s="366" t="str">
        <f t="shared" si="952"/>
        <v>-</v>
      </c>
      <c r="Z3939" s="304"/>
      <c r="AA3939" s="304"/>
      <c r="AB3939" s="304"/>
      <c r="AC3939" s="304"/>
      <c r="AD3939" s="366"/>
      <c r="AE3939" s="304"/>
      <c r="AF3939" s="331"/>
      <c r="AG3939" s="304"/>
      <c r="AH3939" s="410">
        <v>5.1527099999999999E-2</v>
      </c>
      <c r="AI3939" s="309">
        <v>0</v>
      </c>
      <c r="AJ3939" s="410">
        <v>494</v>
      </c>
      <c r="AK3939" s="304">
        <f t="shared" si="946"/>
        <v>555</v>
      </c>
      <c r="AL3939" s="363">
        <v>0.43</v>
      </c>
      <c r="AM3939" s="389">
        <f t="shared" si="954"/>
        <v>387</v>
      </c>
      <c r="AN3939" s="363">
        <v>0.25</v>
      </c>
      <c r="AO3939" s="304"/>
      <c r="AP3939" s="304" t="s">
        <v>1600</v>
      </c>
      <c r="AQ3939" s="304"/>
      <c r="AR3939" s="304">
        <v>387</v>
      </c>
      <c r="AS3939" s="304"/>
      <c r="AT3939" s="312"/>
      <c r="AU3939" s="304"/>
      <c r="AV3939" s="304"/>
      <c r="AW3939" s="304"/>
      <c r="AX3939" s="304">
        <v>140</v>
      </c>
      <c r="AY3939" s="304">
        <v>-999</v>
      </c>
      <c r="AZ3939" s="304">
        <v>1320</v>
      </c>
      <c r="BA3939" s="304">
        <v>320</v>
      </c>
      <c r="BB3939" s="304">
        <v>-999</v>
      </c>
      <c r="BC3939" s="304">
        <v>1280</v>
      </c>
      <c r="BD3939" s="304"/>
      <c r="BE3939" s="304"/>
      <c r="BF3939" s="304"/>
      <c r="BG3939" s="304"/>
      <c r="BH3939" s="304"/>
      <c r="BI3939" s="304"/>
      <c r="BJ3939" s="304">
        <v>3</v>
      </c>
      <c r="BK3939" s="304" t="s">
        <v>4954</v>
      </c>
      <c r="BL3939" s="304">
        <v>3</v>
      </c>
    </row>
    <row r="3940" spans="1:64" ht="15" hidden="1" customHeight="1" x14ac:dyDescent="0.2">
      <c r="A3940" s="387" t="s">
        <v>5911</v>
      </c>
      <c r="B3940" s="304" t="s">
        <v>5965</v>
      </c>
      <c r="C3940" s="304">
        <v>100405</v>
      </c>
      <c r="D3940" s="349" t="s">
        <v>5599</v>
      </c>
      <c r="E3940" s="304">
        <v>14037</v>
      </c>
      <c r="F3940" s="304"/>
      <c r="G3940" s="324">
        <v>33.796999999999997</v>
      </c>
      <c r="H3940" s="324">
        <v>-118.33799999999999</v>
      </c>
      <c r="I3940" s="324" t="s">
        <v>4990</v>
      </c>
      <c r="J3940" s="368">
        <f t="shared" si="961"/>
        <v>400.27183522370677</v>
      </c>
      <c r="K3940" s="331">
        <f t="shared" si="962"/>
        <v>0.32644141894067302</v>
      </c>
      <c r="L3940" s="304" t="str">
        <f t="shared" si="949"/>
        <v>C</v>
      </c>
      <c r="M3940" s="388" t="s">
        <v>6088</v>
      </c>
      <c r="N3940" s="304"/>
      <c r="O3940" s="304"/>
      <c r="P3940" s="304"/>
      <c r="Q3940" s="309"/>
      <c r="R3940" s="309"/>
      <c r="S3940" s="304"/>
      <c r="T3940" s="304"/>
      <c r="U3940" s="304"/>
      <c r="V3940" s="304"/>
      <c r="W3940" s="48" t="s">
        <v>4991</v>
      </c>
      <c r="X3940" s="304">
        <v>-999</v>
      </c>
      <c r="Y3940" s="366" t="str">
        <f t="shared" si="952"/>
        <v>-</v>
      </c>
      <c r="Z3940" s="304"/>
      <c r="AA3940" s="304"/>
      <c r="AB3940" s="304"/>
      <c r="AC3940" s="304"/>
      <c r="AD3940" s="366"/>
      <c r="AE3940" s="304"/>
      <c r="AF3940" s="331"/>
      <c r="AG3940" s="304"/>
      <c r="AH3940" s="410">
        <v>3.9940700000000003E-2</v>
      </c>
      <c r="AI3940" s="309">
        <v>0</v>
      </c>
      <c r="AJ3940" s="410">
        <v>449</v>
      </c>
      <c r="AK3940" s="304">
        <f t="shared" si="946"/>
        <v>425</v>
      </c>
      <c r="AL3940" s="363">
        <v>0.43</v>
      </c>
      <c r="AM3940" s="389">
        <f t="shared" si="954"/>
        <v>387</v>
      </c>
      <c r="AN3940" s="363">
        <v>0.25</v>
      </c>
      <c r="AO3940" s="304"/>
      <c r="AP3940" s="304" t="s">
        <v>1600</v>
      </c>
      <c r="AQ3940" s="304"/>
      <c r="AR3940" s="304">
        <v>387</v>
      </c>
      <c r="AS3940" s="304"/>
      <c r="AT3940" s="312"/>
      <c r="AU3940" s="304"/>
      <c r="AV3940" s="304"/>
      <c r="AW3940" s="304"/>
      <c r="AX3940" s="304">
        <v>100</v>
      </c>
      <c r="AY3940" s="304">
        <v>-999</v>
      </c>
      <c r="AZ3940" s="304">
        <v>1500</v>
      </c>
      <c r="BA3940" s="304">
        <v>320</v>
      </c>
      <c r="BB3940" s="304">
        <v>-999</v>
      </c>
      <c r="BC3940" s="304">
        <v>1660</v>
      </c>
      <c r="BD3940" s="304"/>
      <c r="BE3940" s="304"/>
      <c r="BF3940" s="304"/>
      <c r="BG3940" s="304"/>
      <c r="BH3940" s="304"/>
      <c r="BI3940" s="304"/>
      <c r="BJ3940" s="304">
        <v>3</v>
      </c>
      <c r="BK3940" s="304" t="s">
        <v>4954</v>
      </c>
      <c r="BL3940" s="304">
        <v>3</v>
      </c>
    </row>
    <row r="3941" spans="1:64" ht="15" hidden="1" customHeight="1" x14ac:dyDescent="0.2">
      <c r="A3941" s="387" t="s">
        <v>5911</v>
      </c>
      <c r="B3941" s="304" t="s">
        <v>5965</v>
      </c>
      <c r="C3941" s="304">
        <v>100406</v>
      </c>
      <c r="D3941" s="349" t="s">
        <v>5600</v>
      </c>
      <c r="E3941" s="304">
        <v>1576</v>
      </c>
      <c r="F3941" s="304"/>
      <c r="G3941" s="324">
        <v>37.569569999999999</v>
      </c>
      <c r="H3941" s="324">
        <v>-118.75278</v>
      </c>
      <c r="I3941" s="324" t="s">
        <v>4990</v>
      </c>
      <c r="J3941" s="368">
        <f t="shared" si="961"/>
        <v>415.45241263941909</v>
      </c>
      <c r="K3941" s="331">
        <f t="shared" si="962"/>
        <v>0.32644141894067302</v>
      </c>
      <c r="L3941" s="304" t="str">
        <f t="shared" si="949"/>
        <v>C</v>
      </c>
      <c r="M3941" s="388" t="s">
        <v>6088</v>
      </c>
      <c r="N3941" s="304"/>
      <c r="O3941" s="304"/>
      <c r="P3941" s="304"/>
      <c r="Q3941" s="309"/>
      <c r="R3941" s="309"/>
      <c r="S3941" s="304"/>
      <c r="T3941" s="304"/>
      <c r="U3941" s="304"/>
      <c r="V3941" s="304"/>
      <c r="W3941" s="48" t="s">
        <v>4991</v>
      </c>
      <c r="X3941" s="304">
        <v>-999</v>
      </c>
      <c r="Y3941" s="366" t="str">
        <f t="shared" si="952"/>
        <v>-</v>
      </c>
      <c r="Z3941" s="304"/>
      <c r="AA3941" s="304"/>
      <c r="AB3941" s="304"/>
      <c r="AC3941" s="304"/>
      <c r="AD3941" s="366"/>
      <c r="AE3941" s="304"/>
      <c r="AF3941" s="331"/>
      <c r="AG3941" s="304"/>
      <c r="AH3941" s="410">
        <v>7.24693E-2</v>
      </c>
      <c r="AI3941" s="309">
        <v>0.247583</v>
      </c>
      <c r="AJ3941" s="410">
        <v>548</v>
      </c>
      <c r="AK3941" s="304">
        <f t="shared" si="946"/>
        <v>555</v>
      </c>
      <c r="AL3941" s="363">
        <v>0.43</v>
      </c>
      <c r="AM3941" s="389">
        <f t="shared" si="954"/>
        <v>353</v>
      </c>
      <c r="AN3941" s="363">
        <v>0.25</v>
      </c>
      <c r="AO3941" s="304"/>
      <c r="AP3941" s="304" t="s">
        <v>4980</v>
      </c>
      <c r="AQ3941" s="304"/>
      <c r="AR3941" s="304">
        <v>349</v>
      </c>
      <c r="AS3941" s="304"/>
      <c r="AT3941" s="309">
        <v>353</v>
      </c>
      <c r="AU3941" s="304"/>
      <c r="AV3941" s="304"/>
      <c r="AW3941" s="304"/>
      <c r="AX3941" s="304">
        <v>-999</v>
      </c>
      <c r="AY3941" s="304">
        <v>-999</v>
      </c>
      <c r="AZ3941" s="304">
        <v>-999</v>
      </c>
      <c r="BA3941" s="304">
        <v>-999</v>
      </c>
      <c r="BB3941" s="304">
        <v>-999</v>
      </c>
      <c r="BC3941" s="304">
        <v>-999</v>
      </c>
      <c r="BD3941" s="304"/>
      <c r="BE3941" s="304"/>
      <c r="BF3941" s="304"/>
      <c r="BG3941" s="304"/>
      <c r="BH3941" s="304"/>
      <c r="BI3941" s="304"/>
      <c r="BJ3941" s="304" t="s">
        <v>4954</v>
      </c>
      <c r="BK3941" s="304" t="s">
        <v>4954</v>
      </c>
      <c r="BL3941" s="304" t="s">
        <v>4954</v>
      </c>
    </row>
    <row r="3942" spans="1:64" ht="15" hidden="1" customHeight="1" x14ac:dyDescent="0.2">
      <c r="A3942" s="387" t="s">
        <v>5911</v>
      </c>
      <c r="B3942" s="304" t="s">
        <v>5965</v>
      </c>
      <c r="C3942" s="304">
        <v>100407</v>
      </c>
      <c r="D3942" s="349" t="s">
        <v>5601</v>
      </c>
      <c r="E3942" s="304">
        <v>54332</v>
      </c>
      <c r="F3942" s="304"/>
      <c r="G3942" s="324">
        <v>37.643000000000001</v>
      </c>
      <c r="H3942" s="324">
        <v>-118.962</v>
      </c>
      <c r="I3942" s="324" t="s">
        <v>4990</v>
      </c>
      <c r="J3942" s="368">
        <f t="shared" si="961"/>
        <v>400.27183522370677</v>
      </c>
      <c r="K3942" s="331">
        <f t="shared" si="962"/>
        <v>0.32644141894067302</v>
      </c>
      <c r="L3942" s="304" t="str">
        <f t="shared" si="949"/>
        <v>C</v>
      </c>
      <c r="M3942" s="388" t="s">
        <v>6088</v>
      </c>
      <c r="N3942" s="304"/>
      <c r="O3942" s="304"/>
      <c r="P3942" s="304"/>
      <c r="Q3942" s="309"/>
      <c r="R3942" s="309"/>
      <c r="S3942" s="304"/>
      <c r="T3942" s="304"/>
      <c r="U3942" s="304"/>
      <c r="V3942" s="304"/>
      <c r="W3942" s="48" t="s">
        <v>4991</v>
      </c>
      <c r="X3942" s="304">
        <v>-999</v>
      </c>
      <c r="Y3942" s="366" t="str">
        <f t="shared" si="952"/>
        <v>-</v>
      </c>
      <c r="Z3942" s="304"/>
      <c r="AA3942" s="304"/>
      <c r="AB3942" s="304"/>
      <c r="AC3942" s="304"/>
      <c r="AD3942" s="366"/>
      <c r="AE3942" s="304"/>
      <c r="AF3942" s="331"/>
      <c r="AG3942" s="304"/>
      <c r="AH3942" s="410">
        <v>3.6494699999999998E-2</v>
      </c>
      <c r="AI3942" s="309">
        <v>0</v>
      </c>
      <c r="AJ3942" s="410">
        <v>435</v>
      </c>
      <c r="AK3942" s="304">
        <f t="shared" si="946"/>
        <v>425</v>
      </c>
      <c r="AL3942" s="363">
        <v>0.43</v>
      </c>
      <c r="AM3942" s="389">
        <f t="shared" si="954"/>
        <v>387</v>
      </c>
      <c r="AN3942" s="363">
        <v>0.25</v>
      </c>
      <c r="AO3942" s="304"/>
      <c r="AP3942" s="304" t="s">
        <v>6115</v>
      </c>
      <c r="AQ3942" s="304"/>
      <c r="AR3942" s="304">
        <v>387</v>
      </c>
      <c r="AS3942" s="304"/>
      <c r="AT3942" s="312"/>
      <c r="AU3942" s="304"/>
      <c r="AV3942" s="304"/>
      <c r="AW3942" s="304"/>
      <c r="AX3942" s="304">
        <v>-999</v>
      </c>
      <c r="AY3942" s="304">
        <v>-999</v>
      </c>
      <c r="AZ3942" s="304">
        <v>-999</v>
      </c>
      <c r="BA3942" s="304">
        <v>-999</v>
      </c>
      <c r="BB3942" s="304">
        <v>-999</v>
      </c>
      <c r="BC3942" s="304">
        <v>-999</v>
      </c>
      <c r="BD3942" s="304"/>
      <c r="BE3942" s="304"/>
      <c r="BF3942" s="304"/>
      <c r="BG3942" s="304"/>
      <c r="BH3942" s="304"/>
      <c r="BI3942" s="304"/>
      <c r="BJ3942" s="304" t="s">
        <v>4954</v>
      </c>
      <c r="BK3942" s="304" t="s">
        <v>4954</v>
      </c>
      <c r="BL3942" s="304" t="s">
        <v>4954</v>
      </c>
    </row>
    <row r="3943" spans="1:64" ht="15" hidden="1" customHeight="1" x14ac:dyDescent="0.2">
      <c r="A3943" s="387" t="s">
        <v>5911</v>
      </c>
      <c r="B3943" s="304" t="s">
        <v>5965</v>
      </c>
      <c r="C3943" s="304">
        <v>100408</v>
      </c>
      <c r="D3943" s="349" t="s">
        <v>5602</v>
      </c>
      <c r="E3943" s="304">
        <v>54933</v>
      </c>
      <c r="F3943" s="304"/>
      <c r="G3943" s="324">
        <v>37.588000000000001</v>
      </c>
      <c r="H3943" s="324">
        <v>-118.703</v>
      </c>
      <c r="I3943" s="324" t="s">
        <v>4990</v>
      </c>
      <c r="J3943" s="368">
        <f t="shared" si="961"/>
        <v>535.02623985281241</v>
      </c>
      <c r="K3943" s="331">
        <f t="shared" si="962"/>
        <v>0.36913412196652856</v>
      </c>
      <c r="L3943" s="304" t="str">
        <f t="shared" si="949"/>
        <v>C</v>
      </c>
      <c r="M3943" s="388" t="s">
        <v>6088</v>
      </c>
      <c r="N3943" s="304"/>
      <c r="O3943" s="304"/>
      <c r="P3943" s="304"/>
      <c r="Q3943" s="309"/>
      <c r="R3943" s="309"/>
      <c r="S3943" s="304"/>
      <c r="T3943" s="304"/>
      <c r="U3943" s="304"/>
      <c r="V3943" s="304"/>
      <c r="W3943" s="48" t="s">
        <v>4991</v>
      </c>
      <c r="X3943" s="304">
        <v>-999</v>
      </c>
      <c r="Y3943" s="366" t="str">
        <f t="shared" si="952"/>
        <v>-</v>
      </c>
      <c r="Z3943" s="304"/>
      <c r="AA3943" s="304"/>
      <c r="AB3943" s="304"/>
      <c r="AC3943" s="304"/>
      <c r="AD3943" s="366"/>
      <c r="AE3943" s="304"/>
      <c r="AF3943" s="331"/>
      <c r="AG3943" s="304"/>
      <c r="AH3943" s="410">
        <v>2.09967E-2</v>
      </c>
      <c r="AI3943" s="309">
        <v>0</v>
      </c>
      <c r="AJ3943" s="410">
        <v>372</v>
      </c>
      <c r="AK3943" s="304">
        <f t="shared" si="946"/>
        <v>425</v>
      </c>
      <c r="AL3943" s="363">
        <v>0.43</v>
      </c>
      <c r="AM3943" s="389">
        <f t="shared" si="954"/>
        <v>609</v>
      </c>
      <c r="AN3943" s="304">
        <v>0.33</v>
      </c>
      <c r="AO3943" s="304"/>
      <c r="AP3943" s="304" t="s">
        <v>6122</v>
      </c>
      <c r="AQ3943" s="304"/>
      <c r="AR3943" s="304">
        <v>609</v>
      </c>
      <c r="AS3943" s="304"/>
      <c r="AT3943" s="312"/>
      <c r="AU3943" s="304"/>
      <c r="AV3943" s="304"/>
      <c r="AW3943" s="304"/>
      <c r="AX3943" s="304">
        <v>-999</v>
      </c>
      <c r="AY3943" s="304">
        <v>-999</v>
      </c>
      <c r="AZ3943" s="304">
        <v>-999</v>
      </c>
      <c r="BA3943" s="304">
        <v>-999</v>
      </c>
      <c r="BB3943" s="304">
        <v>-999</v>
      </c>
      <c r="BC3943" s="304">
        <v>-999</v>
      </c>
      <c r="BD3943" s="304"/>
      <c r="BE3943" s="304"/>
      <c r="BF3943" s="304"/>
      <c r="BG3943" s="304"/>
      <c r="BH3943" s="304"/>
      <c r="BI3943" s="304"/>
      <c r="BJ3943" s="304" t="s">
        <v>4954</v>
      </c>
      <c r="BK3943" s="304" t="s">
        <v>4954</v>
      </c>
      <c r="BL3943" s="304" t="s">
        <v>4954</v>
      </c>
    </row>
    <row r="3944" spans="1:64" ht="15" hidden="1" customHeight="1" x14ac:dyDescent="0.2">
      <c r="A3944" s="387" t="s">
        <v>5911</v>
      </c>
      <c r="B3944" s="304" t="s">
        <v>5965</v>
      </c>
      <c r="C3944" s="304">
        <v>100409</v>
      </c>
      <c r="D3944" s="349" t="s">
        <v>5603</v>
      </c>
      <c r="E3944" s="304">
        <v>24009</v>
      </c>
      <c r="F3944" s="304"/>
      <c r="G3944" s="324">
        <v>34.258000000000003</v>
      </c>
      <c r="H3944" s="324">
        <v>-118.301</v>
      </c>
      <c r="I3944" s="324" t="s">
        <v>4990</v>
      </c>
      <c r="J3944" s="368">
        <f t="shared" si="961"/>
        <v>415.45241263941909</v>
      </c>
      <c r="K3944" s="331">
        <f t="shared" si="962"/>
        <v>0.32644141894067302</v>
      </c>
      <c r="L3944" s="304" t="str">
        <f t="shared" si="949"/>
        <v>C</v>
      </c>
      <c r="M3944" s="388" t="s">
        <v>6088</v>
      </c>
      <c r="N3944" s="304"/>
      <c r="O3944" s="304"/>
      <c r="P3944" s="304"/>
      <c r="Q3944" s="309"/>
      <c r="R3944" s="309"/>
      <c r="S3944" s="304"/>
      <c r="T3944" s="304"/>
      <c r="U3944" s="304"/>
      <c r="V3944" s="304"/>
      <c r="W3944" s="48" t="s">
        <v>4991</v>
      </c>
      <c r="X3944" s="304">
        <v>-999</v>
      </c>
      <c r="Y3944" s="366" t="str">
        <f t="shared" si="952"/>
        <v>-</v>
      </c>
      <c r="Z3944" s="304"/>
      <c r="AA3944" s="304"/>
      <c r="AB3944" s="304"/>
      <c r="AC3944" s="304"/>
      <c r="AD3944" s="366"/>
      <c r="AE3944" s="304"/>
      <c r="AF3944" s="331"/>
      <c r="AG3944" s="304"/>
      <c r="AH3944" s="410">
        <v>6.24725E-2</v>
      </c>
      <c r="AI3944" s="309">
        <v>0.178337</v>
      </c>
      <c r="AJ3944" s="410">
        <v>522</v>
      </c>
      <c r="AK3944" s="304">
        <f t="shared" si="946"/>
        <v>555</v>
      </c>
      <c r="AL3944" s="363">
        <v>0.43</v>
      </c>
      <c r="AM3944" s="389">
        <f t="shared" si="954"/>
        <v>353</v>
      </c>
      <c r="AN3944" s="363">
        <v>0.25</v>
      </c>
      <c r="AO3944" s="304"/>
      <c r="AP3944" s="304" t="s">
        <v>4980</v>
      </c>
      <c r="AQ3944" s="304"/>
      <c r="AR3944" s="304">
        <v>349</v>
      </c>
      <c r="AS3944" s="304"/>
      <c r="AT3944" s="309">
        <v>353</v>
      </c>
      <c r="AU3944" s="304"/>
      <c r="AV3944" s="304"/>
      <c r="AW3944" s="304"/>
      <c r="AX3944" s="304">
        <v>100</v>
      </c>
      <c r="AY3944" s="304">
        <v>-999</v>
      </c>
      <c r="AZ3944" s="304">
        <v>520</v>
      </c>
      <c r="BA3944" s="304">
        <v>100</v>
      </c>
      <c r="BB3944" s="304">
        <v>-999</v>
      </c>
      <c r="BC3944" s="304">
        <v>320</v>
      </c>
      <c r="BD3944" s="304"/>
      <c r="BE3944" s="304"/>
      <c r="BF3944" s="304"/>
      <c r="BG3944" s="304"/>
      <c r="BH3944" s="304"/>
      <c r="BI3944" s="304"/>
      <c r="BJ3944" s="304">
        <v>3</v>
      </c>
      <c r="BK3944" s="304" t="s">
        <v>4954</v>
      </c>
      <c r="BL3944" s="304">
        <v>3</v>
      </c>
    </row>
    <row r="3945" spans="1:64" ht="15" hidden="1" customHeight="1" x14ac:dyDescent="0.2">
      <c r="A3945" s="387" t="s">
        <v>5911</v>
      </c>
      <c r="B3945" s="304" t="s">
        <v>5965</v>
      </c>
      <c r="C3945" s="304">
        <v>100410</v>
      </c>
      <c r="D3945" s="349" t="s">
        <v>5604</v>
      </c>
      <c r="E3945" s="304" t="s">
        <v>5605</v>
      </c>
      <c r="F3945" s="304"/>
      <c r="G3945" s="324">
        <v>35.435839999999999</v>
      </c>
      <c r="H3945" s="324">
        <v>-115.92389</v>
      </c>
      <c r="I3945" s="324" t="s">
        <v>4990</v>
      </c>
      <c r="J3945" s="368">
        <f>P3945</f>
        <v>819</v>
      </c>
      <c r="K3945" s="331">
        <v>0.1</v>
      </c>
      <c r="L3945" s="304" t="str">
        <f t="shared" si="949"/>
        <v>B</v>
      </c>
      <c r="M3945" s="388">
        <v>0</v>
      </c>
      <c r="N3945" s="304"/>
      <c r="O3945" s="304" t="s">
        <v>4992</v>
      </c>
      <c r="P3945" s="304">
        <v>819</v>
      </c>
      <c r="Q3945" s="309"/>
      <c r="R3945" s="309" t="s">
        <v>4993</v>
      </c>
      <c r="S3945" s="304"/>
      <c r="T3945" s="304"/>
      <c r="U3945" s="304"/>
      <c r="V3945" s="304"/>
      <c r="W3945" s="48" t="s">
        <v>4991</v>
      </c>
      <c r="X3945" s="304">
        <v>-999</v>
      </c>
      <c r="Y3945" s="366" t="str">
        <f t="shared" si="952"/>
        <v>-</v>
      </c>
      <c r="Z3945" s="304"/>
      <c r="AA3945" s="304"/>
      <c r="AB3945" s="304"/>
      <c r="AC3945" s="304"/>
      <c r="AD3945" s="366"/>
      <c r="AE3945" s="304"/>
      <c r="AF3945" s="331"/>
      <c r="AG3945" s="304"/>
      <c r="AH3945" s="410">
        <v>5.0461600000000002E-2</v>
      </c>
      <c r="AI3945" s="324"/>
      <c r="AJ3945" s="410">
        <v>491</v>
      </c>
      <c r="AK3945" s="304">
        <f t="shared" si="946"/>
        <v>555</v>
      </c>
      <c r="AL3945" s="304"/>
      <c r="AM3945" s="389">
        <f t="shared" si="954"/>
        <v>748</v>
      </c>
      <c r="AN3945" s="304">
        <v>0.4</v>
      </c>
      <c r="AO3945" s="304"/>
      <c r="AP3945" s="304" t="s">
        <v>6114</v>
      </c>
      <c r="AQ3945" s="304"/>
      <c r="AR3945" s="304">
        <v>748</v>
      </c>
      <c r="AS3945" s="304"/>
      <c r="AT3945" s="304"/>
      <c r="AU3945" s="304"/>
      <c r="AV3945" s="304"/>
      <c r="AW3945" s="304"/>
      <c r="AX3945" s="304">
        <v>27</v>
      </c>
      <c r="AY3945" s="304">
        <v>-999</v>
      </c>
      <c r="AZ3945" s="304">
        <v>200</v>
      </c>
      <c r="BA3945" s="304">
        <v>27</v>
      </c>
      <c r="BB3945" s="304">
        <v>-999</v>
      </c>
      <c r="BC3945" s="304">
        <v>-999</v>
      </c>
      <c r="BD3945" s="304"/>
      <c r="BE3945" s="304"/>
      <c r="BF3945" s="304"/>
      <c r="BG3945" s="304"/>
      <c r="BH3945" s="304"/>
      <c r="BI3945" s="304"/>
      <c r="BJ3945" s="304">
        <v>0</v>
      </c>
      <c r="BK3945" s="304" t="s">
        <v>4954</v>
      </c>
      <c r="BL3945" s="304">
        <v>4</v>
      </c>
    </row>
    <row r="3946" spans="1:64" ht="15" hidden="1" customHeight="1" x14ac:dyDescent="0.2">
      <c r="A3946" s="387" t="s">
        <v>5911</v>
      </c>
      <c r="B3946" s="304" t="s">
        <v>5965</v>
      </c>
      <c r="C3946" s="304">
        <v>100411</v>
      </c>
      <c r="D3946" s="349" t="s">
        <v>5606</v>
      </c>
      <c r="E3946" s="304" t="s">
        <v>5607</v>
      </c>
      <c r="F3946" s="304"/>
      <c r="G3946" s="324">
        <v>37.405990000000003</v>
      </c>
      <c r="H3946" s="324">
        <v>-122.10693000000001</v>
      </c>
      <c r="I3946" s="324" t="s">
        <v>4990</v>
      </c>
      <c r="J3946" s="368">
        <f t="shared" ref="J3946:J3947" si="963">EXP(0.64*LN(AM3946)+0.36*LN(AK3946))</f>
        <v>320.52858516844788</v>
      </c>
      <c r="K3946" s="331">
        <f t="shared" ref="K3946:K3947" si="964">SQRT(0.64*AN3946^2+0.36*AL3946^2)</f>
        <v>0.32644141894067302</v>
      </c>
      <c r="L3946" s="304" t="str">
        <f t="shared" si="949"/>
        <v>D</v>
      </c>
      <c r="M3946" s="388" t="s">
        <v>6088</v>
      </c>
      <c r="N3946" s="304"/>
      <c r="O3946" s="304"/>
      <c r="P3946" s="304"/>
      <c r="Q3946" s="309"/>
      <c r="R3946" s="309"/>
      <c r="S3946" s="304"/>
      <c r="T3946" s="304"/>
      <c r="U3946" s="304"/>
      <c r="V3946" s="304"/>
      <c r="W3946" s="48" t="s">
        <v>4991</v>
      </c>
      <c r="X3946" s="304">
        <v>-999</v>
      </c>
      <c r="Y3946" s="366" t="str">
        <f t="shared" si="952"/>
        <v>-</v>
      </c>
      <c r="Z3946" s="304"/>
      <c r="AA3946" s="304"/>
      <c r="AB3946" s="304"/>
      <c r="AC3946" s="304"/>
      <c r="AD3946" s="366"/>
      <c r="AE3946" s="304"/>
      <c r="AF3946" s="331"/>
      <c r="AG3946" s="304"/>
      <c r="AH3946" s="410">
        <v>1.04411E-2</v>
      </c>
      <c r="AI3946" s="309">
        <v>3.2736800000000003E-2</v>
      </c>
      <c r="AJ3946" s="410">
        <v>303</v>
      </c>
      <c r="AK3946" s="304">
        <f t="shared" si="946"/>
        <v>270</v>
      </c>
      <c r="AL3946" s="363">
        <v>0.43</v>
      </c>
      <c r="AM3946" s="389">
        <f t="shared" si="954"/>
        <v>353</v>
      </c>
      <c r="AN3946" s="363">
        <v>0.25</v>
      </c>
      <c r="AO3946" s="304"/>
      <c r="AP3946" s="304" t="s">
        <v>6113</v>
      </c>
      <c r="AQ3946" s="304"/>
      <c r="AR3946" s="304">
        <v>280</v>
      </c>
      <c r="AS3946" s="304"/>
      <c r="AT3946" s="309">
        <v>353</v>
      </c>
      <c r="AU3946" s="304"/>
      <c r="AV3946" s="304"/>
      <c r="AW3946" s="304"/>
      <c r="AX3946" s="304">
        <v>417.7</v>
      </c>
      <c r="AY3946" s="304">
        <v>417.7</v>
      </c>
      <c r="AZ3946" s="304">
        <v>864.6</v>
      </c>
      <c r="BA3946" s="304">
        <v>417.7</v>
      </c>
      <c r="BB3946" s="304">
        <v>417.7</v>
      </c>
      <c r="BC3946" s="304">
        <v>864.6</v>
      </c>
      <c r="BD3946" s="304"/>
      <c r="BE3946" s="304"/>
      <c r="BF3946" s="304"/>
      <c r="BG3946" s="304"/>
      <c r="BH3946" s="304"/>
      <c r="BI3946" s="304"/>
      <c r="BJ3946" s="304">
        <v>1</v>
      </c>
      <c r="BK3946" s="304">
        <v>1</v>
      </c>
      <c r="BL3946" s="304">
        <v>1</v>
      </c>
    </row>
    <row r="3947" spans="1:64" ht="15" hidden="1" customHeight="1" x14ac:dyDescent="0.2">
      <c r="A3947" s="387" t="s">
        <v>5911</v>
      </c>
      <c r="B3947" s="304" t="s">
        <v>5965</v>
      </c>
      <c r="C3947" s="304">
        <v>100412</v>
      </c>
      <c r="D3947" s="349" t="s">
        <v>5608</v>
      </c>
      <c r="E3947" s="304" t="s">
        <v>5609</v>
      </c>
      <c r="F3947" s="304"/>
      <c r="G3947" s="324">
        <v>37.622109999999999</v>
      </c>
      <c r="H3947" s="324">
        <v>-121.75697</v>
      </c>
      <c r="I3947" s="324" t="s">
        <v>1905</v>
      </c>
      <c r="J3947" s="368">
        <f t="shared" si="963"/>
        <v>415.45241263941909</v>
      </c>
      <c r="K3947" s="331">
        <f t="shared" si="964"/>
        <v>0.32644141894067302</v>
      </c>
      <c r="L3947" s="304" t="str">
        <f t="shared" si="949"/>
        <v>C</v>
      </c>
      <c r="M3947" s="388" t="s">
        <v>6088</v>
      </c>
      <c r="N3947" s="304"/>
      <c r="O3947" s="304"/>
      <c r="P3947" s="304"/>
      <c r="Q3947" s="309"/>
      <c r="R3947" s="309"/>
      <c r="S3947" s="304"/>
      <c r="T3947" s="304"/>
      <c r="U3947" s="304"/>
      <c r="V3947" s="304"/>
      <c r="W3947" s="390" t="s">
        <v>5946</v>
      </c>
      <c r="X3947" s="304">
        <v>-999</v>
      </c>
      <c r="Y3947" s="366" t="str">
        <f t="shared" si="952"/>
        <v>-</v>
      </c>
      <c r="Z3947" s="304"/>
      <c r="AA3947" s="304"/>
      <c r="AB3947" s="304"/>
      <c r="AC3947" s="304"/>
      <c r="AD3947" s="366"/>
      <c r="AE3947" s="304"/>
      <c r="AF3947" s="331"/>
      <c r="AG3947" s="304"/>
      <c r="AH3947" s="410">
        <v>9.49715E-2</v>
      </c>
      <c r="AI3947" s="309">
        <v>0.214862</v>
      </c>
      <c r="AJ3947" s="410">
        <v>607</v>
      </c>
      <c r="AK3947" s="304">
        <f t="shared" si="946"/>
        <v>555</v>
      </c>
      <c r="AL3947" s="363">
        <v>0.43</v>
      </c>
      <c r="AM3947" s="389">
        <f t="shared" si="954"/>
        <v>353</v>
      </c>
      <c r="AN3947" s="363">
        <v>0.25</v>
      </c>
      <c r="AO3947" s="304"/>
      <c r="AP3947" s="304" t="s">
        <v>6113</v>
      </c>
      <c r="AQ3947" s="304"/>
      <c r="AR3947" s="304">
        <v>280</v>
      </c>
      <c r="AS3947" s="304"/>
      <c r="AT3947" s="309">
        <v>353</v>
      </c>
      <c r="AU3947" s="304"/>
      <c r="AV3947" s="304"/>
      <c r="AW3947" s="304"/>
      <c r="AX3947" s="304">
        <v>331.2</v>
      </c>
      <c r="AY3947" s="304">
        <v>750.8</v>
      </c>
      <c r="AZ3947" s="304">
        <v>1450</v>
      </c>
      <c r="BA3947" s="304">
        <v>331.2</v>
      </c>
      <c r="BB3947" s="304">
        <v>750.8</v>
      </c>
      <c r="BC3947" s="304">
        <v>1450</v>
      </c>
      <c r="BD3947" s="304"/>
      <c r="BE3947" s="304"/>
      <c r="BF3947" s="304"/>
      <c r="BG3947" s="304"/>
      <c r="BH3947" s="304"/>
      <c r="BI3947" s="304"/>
      <c r="BJ3947" s="304">
        <v>1</v>
      </c>
      <c r="BK3947" s="304">
        <v>1</v>
      </c>
      <c r="BL3947" s="304">
        <v>1</v>
      </c>
    </row>
    <row r="3948" spans="1:64" ht="15" hidden="1" customHeight="1" x14ac:dyDescent="0.2">
      <c r="A3948" s="387" t="s">
        <v>5911</v>
      </c>
      <c r="B3948" s="304" t="s">
        <v>5965</v>
      </c>
      <c r="C3948" s="304">
        <v>100413</v>
      </c>
      <c r="D3948" s="349" t="s">
        <v>5610</v>
      </c>
      <c r="E3948" s="304" t="s">
        <v>5611</v>
      </c>
      <c r="F3948" s="304"/>
      <c r="G3948" s="324">
        <v>38.348779999999998</v>
      </c>
      <c r="H3948" s="324">
        <v>-122.57795</v>
      </c>
      <c r="I3948" s="324" t="s">
        <v>214</v>
      </c>
      <c r="J3948" s="368">
        <f>EXP(0.44*LN('V032'!AM3948)+0.33*LN('V032'!Y3948)+0.25*LN('V032'!AJ3948))</f>
        <v>676.50022297842781</v>
      </c>
      <c r="K3948" s="331">
        <f>SQRT(0.44*AN3948^2+0.3*Z3948^2+0.25*AL3948^2)</f>
        <v>0.37701591478344787</v>
      </c>
      <c r="L3948" s="304" t="str">
        <f t="shared" si="949"/>
        <v>C</v>
      </c>
      <c r="M3948" s="388" t="s">
        <v>6095</v>
      </c>
      <c r="N3948" s="304"/>
      <c r="O3948" s="304"/>
      <c r="P3948" s="304"/>
      <c r="Q3948" s="309"/>
      <c r="R3948" s="309"/>
      <c r="S3948" s="304"/>
      <c r="T3948" s="304"/>
      <c r="U3948" s="304"/>
      <c r="V3948" s="304"/>
      <c r="W3948" s="48" t="s">
        <v>1609</v>
      </c>
      <c r="X3948" s="304" t="s">
        <v>232</v>
      </c>
      <c r="Y3948" s="366">
        <f t="shared" si="952"/>
        <v>506.6</v>
      </c>
      <c r="Z3948" s="304">
        <v>0.4</v>
      </c>
      <c r="AA3948" s="304"/>
      <c r="AB3948" s="304"/>
      <c r="AC3948" s="304"/>
      <c r="AD3948" s="366"/>
      <c r="AE3948" s="304"/>
      <c r="AF3948" s="331"/>
      <c r="AG3948" s="304"/>
      <c r="AH3948" s="410">
        <v>1.3100799999999999E-2</v>
      </c>
      <c r="AI3948" s="309">
        <v>0</v>
      </c>
      <c r="AJ3948" s="410">
        <v>493</v>
      </c>
      <c r="AK3948" s="304">
        <f t="shared" si="946"/>
        <v>555</v>
      </c>
      <c r="AL3948" s="363">
        <v>0.43</v>
      </c>
      <c r="AM3948" s="389">
        <f t="shared" si="954"/>
        <v>748</v>
      </c>
      <c r="AN3948" s="304">
        <v>0.33</v>
      </c>
      <c r="AO3948" s="304"/>
      <c r="AP3948" s="304" t="s">
        <v>6125</v>
      </c>
      <c r="AQ3948" s="304"/>
      <c r="AR3948" s="304">
        <v>748</v>
      </c>
      <c r="AS3948" s="304"/>
      <c r="AT3948" s="312"/>
      <c r="AU3948" s="304"/>
      <c r="AV3948" s="304"/>
      <c r="AW3948" s="304"/>
      <c r="AX3948" s="304">
        <v>435.1</v>
      </c>
      <c r="AY3948" s="304">
        <v>435.1</v>
      </c>
      <c r="AZ3948" s="304">
        <v>855.3</v>
      </c>
      <c r="BA3948" s="304">
        <v>435.1</v>
      </c>
      <c r="BB3948" s="304">
        <v>435.1</v>
      </c>
      <c r="BC3948" s="304">
        <v>855.3</v>
      </c>
      <c r="BD3948" s="304"/>
      <c r="BE3948" s="304"/>
      <c r="BF3948" s="304"/>
      <c r="BG3948" s="304"/>
      <c r="BH3948" s="304"/>
      <c r="BI3948" s="304"/>
      <c r="BJ3948" s="304">
        <v>1</v>
      </c>
      <c r="BK3948" s="304">
        <v>1</v>
      </c>
      <c r="BL3948" s="304">
        <v>1</v>
      </c>
    </row>
    <row r="3949" spans="1:64" ht="15" hidden="1" customHeight="1" x14ac:dyDescent="0.2">
      <c r="A3949" s="387" t="s">
        <v>5911</v>
      </c>
      <c r="B3949" s="304" t="s">
        <v>5965</v>
      </c>
      <c r="C3949" s="304">
        <v>100414</v>
      </c>
      <c r="D3949" s="349" t="s">
        <v>5612</v>
      </c>
      <c r="E3949" s="304">
        <v>1836</v>
      </c>
      <c r="F3949" s="304"/>
      <c r="G3949" s="324">
        <v>37.691690000000001</v>
      </c>
      <c r="H3949" s="324">
        <v>-122.16982</v>
      </c>
      <c r="I3949" s="324" t="s">
        <v>4990</v>
      </c>
      <c r="J3949" s="368">
        <f>EXP(0.64*LN(AM3949)+0.36*LN(AK3949))</f>
        <v>223.20844053121959</v>
      </c>
      <c r="K3949" s="331">
        <f>SQRT(0.64*AN3949^2+0.36*AL3949^2)</f>
        <v>0.32644141894067302</v>
      </c>
      <c r="L3949" s="304" t="str">
        <f t="shared" si="949"/>
        <v>D</v>
      </c>
      <c r="M3949" s="388" t="s">
        <v>6088</v>
      </c>
      <c r="N3949" s="304"/>
      <c r="O3949" s="304"/>
      <c r="P3949" s="304"/>
      <c r="Q3949" s="309"/>
      <c r="R3949" s="309"/>
      <c r="S3949" s="304"/>
      <c r="T3949" s="304"/>
      <c r="U3949" s="304"/>
      <c r="V3949" s="304"/>
      <c r="W3949" s="48" t="s">
        <v>4991</v>
      </c>
      <c r="X3949" s="304">
        <v>-999</v>
      </c>
      <c r="Y3949" s="366" t="str">
        <f t="shared" si="952"/>
        <v>-</v>
      </c>
      <c r="Z3949" s="304"/>
      <c r="AA3949" s="304"/>
      <c r="AB3949" s="304"/>
      <c r="AC3949" s="304"/>
      <c r="AD3949" s="366"/>
      <c r="AE3949" s="304"/>
      <c r="AF3949" s="331"/>
      <c r="AG3949" s="304"/>
      <c r="AH3949" s="410">
        <v>2.2610099999999999E-3</v>
      </c>
      <c r="AI3949" s="309">
        <v>2.0062499999999998E-3</v>
      </c>
      <c r="AJ3949" s="410">
        <v>217</v>
      </c>
      <c r="AK3949" s="304">
        <f t="shared" si="946"/>
        <v>210</v>
      </c>
      <c r="AL3949" s="363">
        <v>0.43</v>
      </c>
      <c r="AM3949" s="389">
        <f t="shared" si="954"/>
        <v>231</v>
      </c>
      <c r="AN3949" s="363">
        <v>0.25</v>
      </c>
      <c r="AO3949" s="304"/>
      <c r="AP3949" s="304" t="s">
        <v>6113</v>
      </c>
      <c r="AQ3949" s="304"/>
      <c r="AR3949" s="304">
        <v>280</v>
      </c>
      <c r="AS3949" s="304"/>
      <c r="AT3949" s="309">
        <v>231</v>
      </c>
      <c r="AU3949" s="304"/>
      <c r="AV3949" s="304"/>
      <c r="AW3949" s="304"/>
      <c r="AX3949" s="304">
        <v>593</v>
      </c>
      <c r="AY3949" s="304">
        <v>644.29999999999995</v>
      </c>
      <c r="AZ3949" s="304">
        <v>842</v>
      </c>
      <c r="BA3949" s="304">
        <v>593</v>
      </c>
      <c r="BB3949" s="304">
        <v>644.29999999999995</v>
      </c>
      <c r="BC3949" s="304">
        <v>842</v>
      </c>
      <c r="BD3949" s="304"/>
      <c r="BE3949" s="304"/>
      <c r="BF3949" s="304"/>
      <c r="BG3949" s="304"/>
      <c r="BH3949" s="304"/>
      <c r="BI3949" s="304"/>
      <c r="BJ3949" s="304">
        <v>1</v>
      </c>
      <c r="BK3949" s="304">
        <v>1</v>
      </c>
      <c r="BL3949" s="304">
        <v>1</v>
      </c>
    </row>
    <row r="3950" spans="1:64" ht="15" hidden="1" customHeight="1" x14ac:dyDescent="0.2">
      <c r="A3950" s="387" t="s">
        <v>5911</v>
      </c>
      <c r="B3950" s="304" t="s">
        <v>5965</v>
      </c>
      <c r="C3950" s="304">
        <v>100415</v>
      </c>
      <c r="D3950" s="349" t="s">
        <v>5613</v>
      </c>
      <c r="E3950" s="304" t="s">
        <v>5614</v>
      </c>
      <c r="F3950" s="304"/>
      <c r="G3950" s="324">
        <v>37.659089999999999</v>
      </c>
      <c r="H3950" s="324">
        <v>-118.97906999999999</v>
      </c>
      <c r="I3950" s="324" t="s">
        <v>5908</v>
      </c>
      <c r="J3950" s="368">
        <f>P3950</f>
        <v>317</v>
      </c>
      <c r="K3950" s="331">
        <v>0.1</v>
      </c>
      <c r="L3950" s="304" t="str">
        <f t="shared" si="949"/>
        <v>D</v>
      </c>
      <c r="M3950" s="388">
        <v>0</v>
      </c>
      <c r="N3950" s="304"/>
      <c r="O3950" s="304" t="s">
        <v>4992</v>
      </c>
      <c r="P3950" s="304">
        <v>317</v>
      </c>
      <c r="Q3950" s="309"/>
      <c r="R3950" s="309" t="s">
        <v>4993</v>
      </c>
      <c r="S3950" s="304"/>
      <c r="T3950" s="304"/>
      <c r="U3950" s="304"/>
      <c r="V3950" s="304"/>
      <c r="W3950" s="48" t="s">
        <v>6085</v>
      </c>
      <c r="X3950" s="304" t="s">
        <v>232</v>
      </c>
      <c r="Y3950" s="366">
        <f t="shared" si="952"/>
        <v>506.6</v>
      </c>
      <c r="Z3950" s="304">
        <v>0.4</v>
      </c>
      <c r="AA3950" s="304"/>
      <c r="AB3950" s="304"/>
      <c r="AC3950" s="304"/>
      <c r="AD3950" s="366"/>
      <c r="AE3950" s="304"/>
      <c r="AF3950" s="331"/>
      <c r="AG3950" s="304"/>
      <c r="AH3950" s="410">
        <v>3.9130699999999997E-2</v>
      </c>
      <c r="AI3950" s="324"/>
      <c r="AJ3950" s="410">
        <v>446</v>
      </c>
      <c r="AK3950" s="304">
        <f t="shared" si="946"/>
        <v>425</v>
      </c>
      <c r="AL3950" s="304"/>
      <c r="AM3950" s="389">
        <f t="shared" si="954"/>
        <v>609</v>
      </c>
      <c r="AN3950" s="304">
        <v>0.33</v>
      </c>
      <c r="AO3950" s="304"/>
      <c r="AP3950" s="304" t="s">
        <v>6122</v>
      </c>
      <c r="AQ3950" s="304"/>
      <c r="AR3950" s="304">
        <v>609</v>
      </c>
      <c r="AS3950" s="304"/>
      <c r="AT3950" s="304"/>
      <c r="AU3950" s="304"/>
      <c r="AV3950" s="304"/>
      <c r="AW3950" s="304"/>
      <c r="AX3950" s="304">
        <v>-999</v>
      </c>
      <c r="AY3950" s="304">
        <v>-999</v>
      </c>
      <c r="AZ3950" s="304">
        <v>-999</v>
      </c>
      <c r="BA3950" s="304">
        <v>-999</v>
      </c>
      <c r="BB3950" s="304">
        <v>-999</v>
      </c>
      <c r="BC3950" s="304">
        <v>-999</v>
      </c>
      <c r="BD3950" s="304"/>
      <c r="BE3950" s="304"/>
      <c r="BF3950" s="304"/>
      <c r="BG3950" s="304"/>
      <c r="BH3950" s="304"/>
      <c r="BI3950" s="304"/>
      <c r="BJ3950" s="304" t="s">
        <v>4954</v>
      </c>
      <c r="BK3950" s="304" t="s">
        <v>4954</v>
      </c>
      <c r="BL3950" s="304" t="s">
        <v>4954</v>
      </c>
    </row>
    <row r="3951" spans="1:64" ht="15" hidden="1" customHeight="1" x14ac:dyDescent="0.2">
      <c r="A3951" s="387" t="s">
        <v>5911</v>
      </c>
      <c r="B3951" s="304" t="s">
        <v>5965</v>
      </c>
      <c r="C3951" s="304">
        <v>100416</v>
      </c>
      <c r="D3951" s="349" t="s">
        <v>5615</v>
      </c>
      <c r="E3951" s="304">
        <v>36317</v>
      </c>
      <c r="F3951" s="304"/>
      <c r="G3951" s="324">
        <v>35.463999999999999</v>
      </c>
      <c r="H3951" s="324">
        <v>-120.65</v>
      </c>
      <c r="I3951" s="324" t="s">
        <v>4990</v>
      </c>
      <c r="J3951" s="368">
        <f t="shared" ref="J3951:J3952" si="965">EXP(0.64*LN(AM3951)+0.36*LN(AK3951))</f>
        <v>341.64282441809871</v>
      </c>
      <c r="K3951" s="331">
        <f t="shared" ref="K3951:K3952" si="966">SQRT(0.64*AN3951^2+0.36*AL3951^2)</f>
        <v>0.36913412196652856</v>
      </c>
      <c r="L3951" s="304" t="str">
        <f t="shared" si="949"/>
        <v>D</v>
      </c>
      <c r="M3951" s="388" t="s">
        <v>6088</v>
      </c>
      <c r="N3951" s="304"/>
      <c r="O3951" s="304"/>
      <c r="P3951" s="304"/>
      <c r="Q3951" s="309"/>
      <c r="R3951" s="309"/>
      <c r="S3951" s="304"/>
      <c r="T3951" s="304"/>
      <c r="U3951" s="304"/>
      <c r="V3951" s="304"/>
      <c r="W3951" s="48" t="s">
        <v>4991</v>
      </c>
      <c r="X3951" s="304">
        <v>-999</v>
      </c>
      <c r="Y3951" s="366" t="str">
        <f t="shared" si="952"/>
        <v>-</v>
      </c>
      <c r="Z3951" s="304"/>
      <c r="AA3951" s="304"/>
      <c r="AB3951" s="304"/>
      <c r="AC3951" s="304"/>
      <c r="AD3951" s="366"/>
      <c r="AE3951" s="304"/>
      <c r="AF3951" s="331"/>
      <c r="AG3951" s="304"/>
      <c r="AH3951" s="410">
        <v>8.6491799999999994E-3</v>
      </c>
      <c r="AI3951" s="309">
        <v>0</v>
      </c>
      <c r="AJ3951" s="410">
        <v>288</v>
      </c>
      <c r="AK3951" s="304">
        <f t="shared" si="946"/>
        <v>270</v>
      </c>
      <c r="AL3951" s="363">
        <v>0.43</v>
      </c>
      <c r="AM3951" s="389">
        <f t="shared" si="954"/>
        <v>390</v>
      </c>
      <c r="AN3951" s="304">
        <v>0.33</v>
      </c>
      <c r="AO3951" s="304"/>
      <c r="AP3951" s="304" t="s">
        <v>1903</v>
      </c>
      <c r="AQ3951" s="304"/>
      <c r="AR3951" s="304">
        <v>390</v>
      </c>
      <c r="AS3951" s="304"/>
      <c r="AT3951" s="312"/>
      <c r="AU3951" s="304"/>
      <c r="AV3951" s="304"/>
      <c r="AW3951" s="304"/>
      <c r="AX3951" s="304">
        <v>80</v>
      </c>
      <c r="AY3951" s="304">
        <v>-999</v>
      </c>
      <c r="AZ3951" s="304">
        <v>1460</v>
      </c>
      <c r="BA3951" s="304">
        <v>-999</v>
      </c>
      <c r="BB3951" s="304">
        <v>-999</v>
      </c>
      <c r="BC3951" s="304">
        <v>-999</v>
      </c>
      <c r="BD3951" s="304"/>
      <c r="BE3951" s="304"/>
      <c r="BF3951" s="304"/>
      <c r="BG3951" s="304"/>
      <c r="BH3951" s="304"/>
      <c r="BI3951" s="304"/>
      <c r="BJ3951" s="304">
        <v>4</v>
      </c>
      <c r="BK3951" s="304" t="s">
        <v>4954</v>
      </c>
      <c r="BL3951" s="304">
        <v>4</v>
      </c>
    </row>
    <row r="3952" spans="1:64" ht="15" hidden="1" customHeight="1" x14ac:dyDescent="0.2">
      <c r="A3952" s="387" t="s">
        <v>5911</v>
      </c>
      <c r="B3952" s="304" t="s">
        <v>5965</v>
      </c>
      <c r="C3952" s="304">
        <v>100417</v>
      </c>
      <c r="D3952" s="349" t="s">
        <v>5616</v>
      </c>
      <c r="E3952" s="304" t="s">
        <v>5617</v>
      </c>
      <c r="F3952" s="304"/>
      <c r="G3952" s="324">
        <v>33.962730000000001</v>
      </c>
      <c r="H3952" s="324">
        <v>-118.43702</v>
      </c>
      <c r="I3952" s="324" t="s">
        <v>4990</v>
      </c>
      <c r="J3952" s="368">
        <f t="shared" si="965"/>
        <v>400.27183522370677</v>
      </c>
      <c r="K3952" s="331">
        <f t="shared" si="966"/>
        <v>0.32644141894067302</v>
      </c>
      <c r="L3952" s="304" t="str">
        <f t="shared" si="949"/>
        <v>C</v>
      </c>
      <c r="M3952" s="388" t="s">
        <v>6088</v>
      </c>
      <c r="N3952" s="304"/>
      <c r="O3952" s="304"/>
      <c r="P3952" s="304"/>
      <c r="Q3952" s="309"/>
      <c r="R3952" s="309"/>
      <c r="S3952" s="304"/>
      <c r="T3952" s="304"/>
      <c r="U3952" s="304"/>
      <c r="V3952" s="304"/>
      <c r="W3952" s="48" t="s">
        <v>4991</v>
      </c>
      <c r="X3952" s="304">
        <v>-999</v>
      </c>
      <c r="Y3952" s="366" t="str">
        <f t="shared" si="952"/>
        <v>-</v>
      </c>
      <c r="Z3952" s="304"/>
      <c r="AA3952" s="304"/>
      <c r="AB3952" s="304"/>
      <c r="AC3952" s="304"/>
      <c r="AD3952" s="366"/>
      <c r="AE3952" s="304"/>
      <c r="AF3952" s="331"/>
      <c r="AG3952" s="304"/>
      <c r="AH3952" s="410">
        <v>4.3679999999999997E-2</v>
      </c>
      <c r="AI3952" s="309">
        <v>0</v>
      </c>
      <c r="AJ3952" s="410">
        <v>464</v>
      </c>
      <c r="AK3952" s="304">
        <f t="shared" si="946"/>
        <v>425</v>
      </c>
      <c r="AL3952" s="363">
        <v>0.43</v>
      </c>
      <c r="AM3952" s="389">
        <f t="shared" si="954"/>
        <v>387</v>
      </c>
      <c r="AN3952" s="363">
        <v>0.25</v>
      </c>
      <c r="AO3952" s="304"/>
      <c r="AP3952" s="304" t="s">
        <v>1600</v>
      </c>
      <c r="AQ3952" s="304"/>
      <c r="AR3952" s="304">
        <v>387</v>
      </c>
      <c r="AS3952" s="304"/>
      <c r="AT3952" s="312"/>
      <c r="AU3952" s="304"/>
      <c r="AV3952" s="304"/>
      <c r="AW3952" s="304"/>
      <c r="AX3952" s="304">
        <v>780</v>
      </c>
      <c r="AY3952" s="304">
        <v>-999</v>
      </c>
      <c r="AZ3952" s="304">
        <v>3480</v>
      </c>
      <c r="BA3952" s="304">
        <v>520</v>
      </c>
      <c r="BB3952" s="304">
        <v>-999</v>
      </c>
      <c r="BC3952" s="304">
        <v>1920</v>
      </c>
      <c r="BD3952" s="304"/>
      <c r="BE3952" s="304"/>
      <c r="BF3952" s="304"/>
      <c r="BG3952" s="304"/>
      <c r="BH3952" s="304"/>
      <c r="BI3952" s="304"/>
      <c r="BJ3952" s="304">
        <v>3</v>
      </c>
      <c r="BK3952" s="304" t="s">
        <v>4954</v>
      </c>
      <c r="BL3952" s="304">
        <v>3</v>
      </c>
    </row>
    <row r="3953" spans="1:64" ht="15" hidden="1" customHeight="1" x14ac:dyDescent="0.2">
      <c r="A3953" s="387" t="s">
        <v>5911</v>
      </c>
      <c r="B3953" s="304" t="s">
        <v>5965</v>
      </c>
      <c r="C3953" s="304">
        <v>100418</v>
      </c>
      <c r="D3953" s="349" t="s">
        <v>5618</v>
      </c>
      <c r="E3953" s="304" t="s">
        <v>5619</v>
      </c>
      <c r="F3953" s="304"/>
      <c r="G3953" s="324">
        <v>34.22869</v>
      </c>
      <c r="H3953" s="324">
        <v>-118.55829</v>
      </c>
      <c r="I3953" s="324" t="s">
        <v>4990</v>
      </c>
      <c r="J3953" s="368">
        <f>EXP(0.44*LN('V032'!AM3953)+0.33*LN('V032'!Y3953)+0.25*LN('V032'!AJ3953))</f>
        <v>432.56363031770053</v>
      </c>
      <c r="K3953" s="331">
        <f>SQRT(0.44*AN3953^2+0.3*Z3953^2+0.25*AL3953^2)</f>
        <v>0.34889110048839023</v>
      </c>
      <c r="L3953" s="304" t="str">
        <f t="shared" si="949"/>
        <v>C</v>
      </c>
      <c r="M3953" s="388" t="s">
        <v>6095</v>
      </c>
      <c r="N3953" s="304"/>
      <c r="O3953" s="304"/>
      <c r="P3953" s="304"/>
      <c r="Q3953" s="309"/>
      <c r="R3953" s="309"/>
      <c r="S3953" s="304"/>
      <c r="T3953" s="304"/>
      <c r="U3953" s="304"/>
      <c r="V3953" s="304"/>
      <c r="W3953" s="48" t="s">
        <v>5943</v>
      </c>
      <c r="X3953" s="304" t="s">
        <v>232</v>
      </c>
      <c r="Y3953" s="366">
        <f t="shared" si="952"/>
        <v>506.6</v>
      </c>
      <c r="Z3953" s="304">
        <v>0.4</v>
      </c>
      <c r="AA3953" s="304"/>
      <c r="AB3953" s="304"/>
      <c r="AC3953" s="304"/>
      <c r="AD3953" s="366"/>
      <c r="AE3953" s="304"/>
      <c r="AF3953" s="331"/>
      <c r="AG3953" s="304"/>
      <c r="AH3953" s="410">
        <v>1.1211499999999999E-2</v>
      </c>
      <c r="AI3953" s="309">
        <v>3.3099500000000004E-2</v>
      </c>
      <c r="AJ3953" s="410">
        <v>309</v>
      </c>
      <c r="AK3953" s="304">
        <f t="shared" si="946"/>
        <v>270</v>
      </c>
      <c r="AL3953" s="363">
        <v>0.43</v>
      </c>
      <c r="AM3953" s="389">
        <f t="shared" si="954"/>
        <v>353</v>
      </c>
      <c r="AN3953" s="363">
        <v>0.25</v>
      </c>
      <c r="AO3953" s="304"/>
      <c r="AP3953" s="304" t="s">
        <v>6113</v>
      </c>
      <c r="AQ3953" s="304"/>
      <c r="AR3953" s="304">
        <v>280</v>
      </c>
      <c r="AS3953" s="304"/>
      <c r="AT3953" s="309">
        <v>353</v>
      </c>
      <c r="AU3953" s="304"/>
      <c r="AV3953" s="304"/>
      <c r="AW3953" s="304"/>
      <c r="AX3953" s="304">
        <v>820</v>
      </c>
      <c r="AY3953" s="304">
        <v>-999</v>
      </c>
      <c r="AZ3953" s="304">
        <v>4520</v>
      </c>
      <c r="BA3953" s="304">
        <v>340</v>
      </c>
      <c r="BB3953" s="304">
        <v>-999</v>
      </c>
      <c r="BC3953" s="304">
        <v>3220</v>
      </c>
      <c r="BD3953" s="304"/>
      <c r="BE3953" s="304"/>
      <c r="BF3953" s="304"/>
      <c r="BG3953" s="304"/>
      <c r="BH3953" s="304"/>
      <c r="BI3953" s="304"/>
      <c r="BJ3953" s="304">
        <v>3</v>
      </c>
      <c r="BK3953" s="304" t="s">
        <v>4954</v>
      </c>
      <c r="BL3953" s="304">
        <v>3</v>
      </c>
    </row>
    <row r="3954" spans="1:64" ht="15" hidden="1" customHeight="1" x14ac:dyDescent="0.2">
      <c r="A3954" s="387" t="s">
        <v>5911</v>
      </c>
      <c r="B3954" s="304" t="s">
        <v>5965</v>
      </c>
      <c r="C3954" s="304">
        <v>100419</v>
      </c>
      <c r="D3954" s="349" t="s">
        <v>5620</v>
      </c>
      <c r="E3954" s="304" t="s">
        <v>5621</v>
      </c>
      <c r="F3954" s="304"/>
      <c r="G3954" s="324">
        <v>37.331870000000002</v>
      </c>
      <c r="H3954" s="324">
        <v>-121.87612</v>
      </c>
      <c r="I3954" s="324" t="s">
        <v>4990</v>
      </c>
      <c r="J3954" s="368">
        <f t="shared" ref="J3954:J3956" si="967">EXP(0.64*LN(AM3954)+0.36*LN(AK3954))</f>
        <v>267.21489271224613</v>
      </c>
      <c r="K3954" s="331">
        <f t="shared" ref="K3954:K3956" si="968">SQRT(0.64*AN3954^2+0.36*AL3954^2)</f>
        <v>0.23323807579381203</v>
      </c>
      <c r="L3954" s="304" t="str">
        <f t="shared" si="949"/>
        <v>D</v>
      </c>
      <c r="M3954" s="388" t="s">
        <v>6088</v>
      </c>
      <c r="N3954" s="304"/>
      <c r="O3954" s="304"/>
      <c r="P3954" s="304"/>
      <c r="Q3954" s="309"/>
      <c r="R3954" s="309"/>
      <c r="S3954" s="304"/>
      <c r="T3954" s="304"/>
      <c r="U3954" s="304"/>
      <c r="V3954" s="304"/>
      <c r="W3954" s="48" t="s">
        <v>4991</v>
      </c>
      <c r="X3954" s="304">
        <v>-999</v>
      </c>
      <c r="Y3954" s="366" t="str">
        <f t="shared" si="952"/>
        <v>-</v>
      </c>
      <c r="Z3954" s="304"/>
      <c r="AA3954" s="304"/>
      <c r="AB3954" s="304"/>
      <c r="AC3954" s="304"/>
      <c r="AD3954" s="366"/>
      <c r="AE3954" s="304"/>
      <c r="AF3954" s="331"/>
      <c r="AG3954" s="304"/>
      <c r="AH3954" s="410">
        <v>1.75329E-3</v>
      </c>
      <c r="AI3954" s="309">
        <v>1.0360000000000001E-2</v>
      </c>
      <c r="AJ3954" s="410">
        <v>207</v>
      </c>
      <c r="AK3954" s="304">
        <f t="shared" si="946"/>
        <v>210</v>
      </c>
      <c r="AL3954" s="304">
        <v>0.2</v>
      </c>
      <c r="AM3954" s="389">
        <f t="shared" si="954"/>
        <v>306</v>
      </c>
      <c r="AN3954" s="363">
        <v>0.25</v>
      </c>
      <c r="AO3954" s="304"/>
      <c r="AP3954" s="304" t="s">
        <v>6113</v>
      </c>
      <c r="AQ3954" s="304"/>
      <c r="AR3954" s="304">
        <v>280</v>
      </c>
      <c r="AS3954" s="304"/>
      <c r="AT3954" s="309">
        <v>306</v>
      </c>
      <c r="AU3954" s="304"/>
      <c r="AV3954" s="304"/>
      <c r="AW3954" s="304"/>
      <c r="AX3954" s="304">
        <v>571.6</v>
      </c>
      <c r="AY3954" s="304">
        <v>769.5</v>
      </c>
      <c r="AZ3954" s="304">
        <v>872.1</v>
      </c>
      <c r="BA3954" s="304">
        <v>571.6</v>
      </c>
      <c r="BB3954" s="304">
        <v>769.5</v>
      </c>
      <c r="BC3954" s="304">
        <v>872.1</v>
      </c>
      <c r="BD3954" s="304"/>
      <c r="BE3954" s="304"/>
      <c r="BF3954" s="304"/>
      <c r="BG3954" s="304"/>
      <c r="BH3954" s="304"/>
      <c r="BI3954" s="304"/>
      <c r="BJ3954" s="304">
        <v>1</v>
      </c>
      <c r="BK3954" s="304">
        <v>1</v>
      </c>
      <c r="BL3954" s="304">
        <v>1</v>
      </c>
    </row>
    <row r="3955" spans="1:64" ht="15" hidden="1" customHeight="1" x14ac:dyDescent="0.2">
      <c r="A3955" s="387" t="s">
        <v>5911</v>
      </c>
      <c r="B3955" s="304" t="s">
        <v>5965</v>
      </c>
      <c r="C3955" s="304">
        <v>100420</v>
      </c>
      <c r="D3955" s="349" t="s">
        <v>5622</v>
      </c>
      <c r="E3955" s="304">
        <v>14176</v>
      </c>
      <c r="F3955" s="304"/>
      <c r="G3955" s="324">
        <v>33.948</v>
      </c>
      <c r="H3955" s="324">
        <v>-118.184</v>
      </c>
      <c r="I3955" s="324" t="s">
        <v>4990</v>
      </c>
      <c r="J3955" s="368">
        <f t="shared" si="967"/>
        <v>267.21489271224613</v>
      </c>
      <c r="K3955" s="331">
        <f t="shared" si="968"/>
        <v>0.32644141894067302</v>
      </c>
      <c r="L3955" s="304" t="str">
        <f t="shared" si="949"/>
        <v>D</v>
      </c>
      <c r="M3955" s="388" t="s">
        <v>6088</v>
      </c>
      <c r="N3955" s="304"/>
      <c r="O3955" s="304"/>
      <c r="P3955" s="304"/>
      <c r="Q3955" s="309"/>
      <c r="R3955" s="309"/>
      <c r="S3955" s="304"/>
      <c r="T3955" s="304"/>
      <c r="U3955" s="304"/>
      <c r="V3955" s="304"/>
      <c r="W3955" s="48" t="s">
        <v>4991</v>
      </c>
      <c r="X3955" s="304">
        <v>-999</v>
      </c>
      <c r="Y3955" s="366" t="str">
        <f t="shared" si="952"/>
        <v>-</v>
      </c>
      <c r="Z3955" s="304"/>
      <c r="AA3955" s="304"/>
      <c r="AB3955" s="304"/>
      <c r="AC3955" s="304"/>
      <c r="AD3955" s="366"/>
      <c r="AE3955" s="304"/>
      <c r="AF3955" s="331"/>
      <c r="AG3955" s="304"/>
      <c r="AH3955" s="410">
        <v>2.25173E-3</v>
      </c>
      <c r="AI3955" s="309">
        <v>8.2932800000000001E-3</v>
      </c>
      <c r="AJ3955" s="410">
        <v>217</v>
      </c>
      <c r="AK3955" s="304">
        <f t="shared" si="946"/>
        <v>210</v>
      </c>
      <c r="AL3955" s="363">
        <v>0.43</v>
      </c>
      <c r="AM3955" s="389">
        <f t="shared" si="954"/>
        <v>306</v>
      </c>
      <c r="AN3955" s="363">
        <v>0.25</v>
      </c>
      <c r="AO3955" s="304"/>
      <c r="AP3955" s="304" t="s">
        <v>6119</v>
      </c>
      <c r="AQ3955" s="304"/>
      <c r="AR3955" s="304">
        <v>280</v>
      </c>
      <c r="AS3955" s="304"/>
      <c r="AT3955" s="309">
        <v>306</v>
      </c>
      <c r="AU3955" s="304"/>
      <c r="AV3955" s="304"/>
      <c r="AW3955" s="304"/>
      <c r="AX3955" s="304">
        <v>800</v>
      </c>
      <c r="AY3955" s="304">
        <v>-999</v>
      </c>
      <c r="AZ3955" s="304">
        <v>4100</v>
      </c>
      <c r="BA3955" s="304">
        <v>880</v>
      </c>
      <c r="BB3955" s="304">
        <v>-999</v>
      </c>
      <c r="BC3955" s="304">
        <v>5800</v>
      </c>
      <c r="BD3955" s="304"/>
      <c r="BE3955" s="304"/>
      <c r="BF3955" s="304"/>
      <c r="BG3955" s="304"/>
      <c r="BH3955" s="304"/>
      <c r="BI3955" s="304"/>
      <c r="BJ3955" s="304">
        <v>3</v>
      </c>
      <c r="BK3955" s="304" t="s">
        <v>4954</v>
      </c>
      <c r="BL3955" s="304">
        <v>3</v>
      </c>
    </row>
    <row r="3956" spans="1:64" ht="15" hidden="1" customHeight="1" x14ac:dyDescent="0.2">
      <c r="A3956" s="387" t="s">
        <v>5911</v>
      </c>
      <c r="B3956" s="304" t="s">
        <v>5965</v>
      </c>
      <c r="C3956" s="304">
        <v>100421</v>
      </c>
      <c r="D3956" s="349" t="s">
        <v>5623</v>
      </c>
      <c r="E3956" s="304" t="s">
        <v>5624</v>
      </c>
      <c r="F3956" s="304"/>
      <c r="G3956" s="324">
        <v>37.895650000000003</v>
      </c>
      <c r="H3956" s="324">
        <v>-122.29358999999999</v>
      </c>
      <c r="I3956" s="324" t="s">
        <v>4990</v>
      </c>
      <c r="J3956" s="368">
        <f t="shared" si="967"/>
        <v>320.52858516844788</v>
      </c>
      <c r="K3956" s="331">
        <f t="shared" si="968"/>
        <v>0.32644141894067302</v>
      </c>
      <c r="L3956" s="304" t="str">
        <f t="shared" si="949"/>
        <v>D</v>
      </c>
      <c r="M3956" s="388" t="s">
        <v>6088</v>
      </c>
      <c r="N3956" s="304"/>
      <c r="O3956" s="304"/>
      <c r="P3956" s="304"/>
      <c r="Q3956" s="309"/>
      <c r="R3956" s="309"/>
      <c r="S3956" s="304"/>
      <c r="T3956" s="304"/>
      <c r="U3956" s="304"/>
      <c r="V3956" s="304"/>
      <c r="W3956" s="48" t="s">
        <v>4991</v>
      </c>
      <c r="X3956" s="304">
        <v>-999</v>
      </c>
      <c r="Y3956" s="366" t="str">
        <f t="shared" si="952"/>
        <v>-</v>
      </c>
      <c r="Z3956" s="304"/>
      <c r="AA3956" s="304"/>
      <c r="AB3956" s="304"/>
      <c r="AC3956" s="304"/>
      <c r="AD3956" s="366"/>
      <c r="AE3956" s="304"/>
      <c r="AF3956" s="331"/>
      <c r="AG3956" s="304"/>
      <c r="AH3956" s="410">
        <v>8.0773700000000004E-3</v>
      </c>
      <c r="AI3956" s="309">
        <v>7.3724399999999995E-2</v>
      </c>
      <c r="AJ3956" s="410">
        <v>282</v>
      </c>
      <c r="AK3956" s="304">
        <f t="shared" si="946"/>
        <v>270</v>
      </c>
      <c r="AL3956" s="363">
        <v>0.43</v>
      </c>
      <c r="AM3956" s="389">
        <f t="shared" si="954"/>
        <v>353</v>
      </c>
      <c r="AN3956" s="363">
        <v>0.25</v>
      </c>
      <c r="AO3956" s="304"/>
      <c r="AP3956" s="304" t="s">
        <v>6113</v>
      </c>
      <c r="AQ3956" s="304"/>
      <c r="AR3956" s="304">
        <v>280</v>
      </c>
      <c r="AS3956" s="304"/>
      <c r="AT3956" s="309">
        <v>353</v>
      </c>
      <c r="AU3956" s="304"/>
      <c r="AV3956" s="304"/>
      <c r="AW3956" s="304"/>
      <c r="AX3956" s="304">
        <v>51.3</v>
      </c>
      <c r="AY3956" s="304">
        <v>271.2</v>
      </c>
      <c r="AZ3956" s="304">
        <v>872.1</v>
      </c>
      <c r="BA3956" s="304">
        <v>51.3</v>
      </c>
      <c r="BB3956" s="304">
        <v>271.2</v>
      </c>
      <c r="BC3956" s="304">
        <v>872.1</v>
      </c>
      <c r="BD3956" s="304"/>
      <c r="BE3956" s="304"/>
      <c r="BF3956" s="304"/>
      <c r="BG3956" s="304"/>
      <c r="BH3956" s="304"/>
      <c r="BI3956" s="304"/>
      <c r="BJ3956" s="304">
        <v>1</v>
      </c>
      <c r="BK3956" s="304">
        <v>1</v>
      </c>
      <c r="BL3956" s="304">
        <v>1</v>
      </c>
    </row>
    <row r="3957" spans="1:64" ht="15" hidden="1" customHeight="1" x14ac:dyDescent="0.2">
      <c r="A3957" s="387" t="s">
        <v>5911</v>
      </c>
      <c r="B3957" s="304" t="s">
        <v>5965</v>
      </c>
      <c r="C3957" s="304">
        <v>100422</v>
      </c>
      <c r="D3957" s="349" t="s">
        <v>5625</v>
      </c>
      <c r="E3957" s="304" t="s">
        <v>5626</v>
      </c>
      <c r="F3957" s="304"/>
      <c r="G3957" s="324">
        <v>34.059330000000003</v>
      </c>
      <c r="H3957" s="324">
        <v>-118.64614</v>
      </c>
      <c r="I3957" s="324" t="s">
        <v>4990</v>
      </c>
      <c r="J3957" s="368">
        <f>EXP(0.44*LN('V032'!AM3957)+0.33*LN('V032'!Y3957)+0.25*LN('V032'!AJ3957))</f>
        <v>745.99874411339431</v>
      </c>
      <c r="K3957" s="331">
        <f t="shared" ref="K3957:K3958" si="969">SQRT(0.44*AN3957^2+0.3*Z3957^2+0.25*AL3957^2)</f>
        <v>0.40574006457336698</v>
      </c>
      <c r="L3957" s="304" t="str">
        <f t="shared" si="949"/>
        <v>C</v>
      </c>
      <c r="M3957" s="388" t="s">
        <v>6095</v>
      </c>
      <c r="N3957" s="304"/>
      <c r="O3957" s="304"/>
      <c r="P3957" s="304"/>
      <c r="Q3957" s="309"/>
      <c r="R3957" s="309"/>
      <c r="S3957" s="304"/>
      <c r="T3957" s="304"/>
      <c r="U3957" s="304"/>
      <c r="V3957" s="304"/>
      <c r="W3957" s="48" t="s">
        <v>5943</v>
      </c>
      <c r="X3957" s="304" t="s">
        <v>232</v>
      </c>
      <c r="Y3957" s="366">
        <f t="shared" si="952"/>
        <v>506.6</v>
      </c>
      <c r="Z3957" s="304">
        <v>0.4</v>
      </c>
      <c r="AA3957" s="304"/>
      <c r="AB3957" s="304"/>
      <c r="AC3957" s="304"/>
      <c r="AD3957" s="366"/>
      <c r="AE3957" s="304"/>
      <c r="AF3957" s="331"/>
      <c r="AG3957" s="304"/>
      <c r="AH3957" s="410">
        <v>0.13108700000000001</v>
      </c>
      <c r="AI3957" s="309">
        <v>0</v>
      </c>
      <c r="AJ3957" s="410">
        <v>729</v>
      </c>
      <c r="AK3957" s="304">
        <f t="shared" si="946"/>
        <v>690</v>
      </c>
      <c r="AL3957" s="363">
        <v>0.43</v>
      </c>
      <c r="AM3957" s="389">
        <f t="shared" si="954"/>
        <v>748</v>
      </c>
      <c r="AN3957" s="304">
        <v>0.4</v>
      </c>
      <c r="AO3957" s="304"/>
      <c r="AP3957" s="304" t="s">
        <v>6112</v>
      </c>
      <c r="AQ3957" s="304"/>
      <c r="AR3957" s="304">
        <v>748</v>
      </c>
      <c r="AS3957" s="304"/>
      <c r="AT3957" s="312"/>
      <c r="AU3957" s="304"/>
      <c r="AV3957" s="304"/>
      <c r="AW3957" s="304"/>
      <c r="AX3957" s="304">
        <v>40</v>
      </c>
      <c r="AY3957" s="304">
        <v>-999</v>
      </c>
      <c r="AZ3957" s="304">
        <v>240</v>
      </c>
      <c r="BA3957" s="304">
        <v>-999</v>
      </c>
      <c r="BB3957" s="304">
        <v>-999</v>
      </c>
      <c r="BC3957" s="304">
        <v>-999</v>
      </c>
      <c r="BD3957" s="304"/>
      <c r="BE3957" s="304"/>
      <c r="BF3957" s="304"/>
      <c r="BG3957" s="304"/>
      <c r="BH3957" s="304"/>
      <c r="BI3957" s="304"/>
      <c r="BJ3957" s="304">
        <v>4</v>
      </c>
      <c r="BK3957" s="304" t="s">
        <v>4954</v>
      </c>
      <c r="BL3957" s="304">
        <v>4</v>
      </c>
    </row>
    <row r="3958" spans="1:64" ht="15" hidden="1" customHeight="1" x14ac:dyDescent="0.2">
      <c r="A3958" s="387" t="s">
        <v>5911</v>
      </c>
      <c r="B3958" s="304" t="s">
        <v>5965</v>
      </c>
      <c r="C3958" s="304">
        <v>100423</v>
      </c>
      <c r="D3958" s="349" t="s">
        <v>5627</v>
      </c>
      <c r="E3958" s="304" t="s">
        <v>5628</v>
      </c>
      <c r="F3958" s="304"/>
      <c r="G3958" s="324">
        <v>36.1355</v>
      </c>
      <c r="H3958" s="324">
        <v>-118.81099</v>
      </c>
      <c r="I3958" s="324" t="s">
        <v>223</v>
      </c>
      <c r="J3958" s="368">
        <f>EXP(0.44*LN('V032'!AM3958)+0.33*LN('V032'!Y3958)+0.25*LN('V032'!AJ3958))</f>
        <v>529.54180225081132</v>
      </c>
      <c r="K3958" s="331">
        <f t="shared" si="969"/>
        <v>0.34889110048839023</v>
      </c>
      <c r="L3958" s="304" t="str">
        <f t="shared" si="949"/>
        <v>C</v>
      </c>
      <c r="M3958" s="388" t="s">
        <v>6095</v>
      </c>
      <c r="N3958" s="304"/>
      <c r="O3958" s="304"/>
      <c r="P3958" s="304"/>
      <c r="Q3958" s="309"/>
      <c r="R3958" s="309"/>
      <c r="S3958" s="304"/>
      <c r="T3958" s="304"/>
      <c r="U3958" s="304"/>
      <c r="V3958" s="304"/>
      <c r="W3958" s="48" t="s">
        <v>4908</v>
      </c>
      <c r="X3958" s="304" t="s">
        <v>232</v>
      </c>
      <c r="Y3958" s="366">
        <f t="shared" si="952"/>
        <v>506.6</v>
      </c>
      <c r="Z3958" s="304">
        <v>0.4</v>
      </c>
      <c r="AA3958" s="304"/>
      <c r="AB3958" s="304"/>
      <c r="AC3958" s="304"/>
      <c r="AD3958" s="366"/>
      <c r="AE3958" s="304"/>
      <c r="AF3958" s="331"/>
      <c r="AG3958" s="304"/>
      <c r="AH3958" s="410">
        <v>0.121058</v>
      </c>
      <c r="AI3958" s="309">
        <v>0.10256</v>
      </c>
      <c r="AJ3958" s="410">
        <v>694</v>
      </c>
      <c r="AK3958" s="304">
        <f t="shared" si="946"/>
        <v>690</v>
      </c>
      <c r="AL3958" s="363">
        <v>0.43</v>
      </c>
      <c r="AM3958" s="389">
        <f t="shared" si="954"/>
        <v>353</v>
      </c>
      <c r="AN3958" s="363">
        <v>0.25</v>
      </c>
      <c r="AO3958" s="304"/>
      <c r="AP3958" s="304" t="s">
        <v>4979</v>
      </c>
      <c r="AQ3958" s="304"/>
      <c r="AR3958" s="304">
        <v>354</v>
      </c>
      <c r="AS3958" s="304"/>
      <c r="AT3958" s="309">
        <v>353</v>
      </c>
      <c r="AU3958" s="304"/>
      <c r="AV3958" s="304"/>
      <c r="AW3958" s="304"/>
      <c r="AX3958" s="304">
        <v>60</v>
      </c>
      <c r="AY3958" s="304">
        <v>-999</v>
      </c>
      <c r="AZ3958" s="304">
        <v>200</v>
      </c>
      <c r="BA3958" s="304">
        <v>-999</v>
      </c>
      <c r="BB3958" s="304">
        <v>-999</v>
      </c>
      <c r="BC3958" s="304">
        <v>-999</v>
      </c>
      <c r="BD3958" s="304"/>
      <c r="BE3958" s="304"/>
      <c r="BF3958" s="304"/>
      <c r="BG3958" s="304"/>
      <c r="BH3958" s="304"/>
      <c r="BI3958" s="304"/>
      <c r="BJ3958" s="304">
        <v>4</v>
      </c>
      <c r="BK3958" s="304" t="s">
        <v>4954</v>
      </c>
      <c r="BL3958" s="304">
        <v>4</v>
      </c>
    </row>
    <row r="3959" spans="1:64" ht="15" hidden="1" customHeight="1" x14ac:dyDescent="0.2">
      <c r="A3959" s="387" t="s">
        <v>5911</v>
      </c>
      <c r="B3959" s="304" t="s">
        <v>5965</v>
      </c>
      <c r="C3959" s="304">
        <v>100424</v>
      </c>
      <c r="D3959" s="349" t="s">
        <v>5629</v>
      </c>
      <c r="E3959" s="304">
        <v>24014</v>
      </c>
      <c r="F3959" s="304"/>
      <c r="G3959" s="324">
        <v>34.045000000000002</v>
      </c>
      <c r="H3959" s="324">
        <v>-118.52200000000001</v>
      </c>
      <c r="I3959" s="324" t="s">
        <v>4990</v>
      </c>
      <c r="J3959" s="368">
        <f t="shared" ref="J3959:J3960" si="970">EXP(0.64*LN(AM3959)+0.36*LN(AK3959))</f>
        <v>400.27183522370677</v>
      </c>
      <c r="K3959" s="331">
        <f t="shared" ref="K3959:K3960" si="971">SQRT(0.64*AN3959^2+0.36*AL3959^2)</f>
        <v>0.32644141894067302</v>
      </c>
      <c r="L3959" s="304" t="str">
        <f t="shared" si="949"/>
        <v>C</v>
      </c>
      <c r="M3959" s="388" t="s">
        <v>6088</v>
      </c>
      <c r="N3959" s="304"/>
      <c r="O3959" s="304"/>
      <c r="P3959" s="304"/>
      <c r="Q3959" s="309"/>
      <c r="R3959" s="309"/>
      <c r="S3959" s="304"/>
      <c r="T3959" s="304"/>
      <c r="U3959" s="304"/>
      <c r="V3959" s="304"/>
      <c r="W3959" s="48" t="s">
        <v>4991</v>
      </c>
      <c r="X3959" s="304">
        <v>-999</v>
      </c>
      <c r="Y3959" s="366" t="str">
        <f t="shared" si="952"/>
        <v>-</v>
      </c>
      <c r="Z3959" s="304"/>
      <c r="AA3959" s="304"/>
      <c r="AB3959" s="304"/>
      <c r="AC3959" s="304"/>
      <c r="AD3959" s="366"/>
      <c r="AE3959" s="304"/>
      <c r="AF3959" s="331"/>
      <c r="AG3959" s="304"/>
      <c r="AH3959" s="410">
        <v>4.2822899999999997E-2</v>
      </c>
      <c r="AI3959" s="309">
        <v>0</v>
      </c>
      <c r="AJ3959" s="410">
        <v>461</v>
      </c>
      <c r="AK3959" s="304">
        <f t="shared" si="946"/>
        <v>425</v>
      </c>
      <c r="AL3959" s="363">
        <v>0.43</v>
      </c>
      <c r="AM3959" s="389">
        <f t="shared" si="954"/>
        <v>387</v>
      </c>
      <c r="AN3959" s="363">
        <v>0.25</v>
      </c>
      <c r="AO3959" s="304"/>
      <c r="AP3959" s="304" t="s">
        <v>1600</v>
      </c>
      <c r="AQ3959" s="304"/>
      <c r="AR3959" s="304">
        <v>387</v>
      </c>
      <c r="AS3959" s="304"/>
      <c r="AT3959" s="312"/>
      <c r="AU3959" s="304"/>
      <c r="AV3959" s="304"/>
      <c r="AW3959" s="304"/>
      <c r="AX3959" s="304">
        <v>760</v>
      </c>
      <c r="AY3959" s="304">
        <v>-999</v>
      </c>
      <c r="AZ3959" s="304">
        <v>3560</v>
      </c>
      <c r="BA3959" s="304">
        <v>320</v>
      </c>
      <c r="BB3959" s="304">
        <v>-999</v>
      </c>
      <c r="BC3959" s="304">
        <v>3100</v>
      </c>
      <c r="BD3959" s="304"/>
      <c r="BE3959" s="304"/>
      <c r="BF3959" s="304"/>
      <c r="BG3959" s="304"/>
      <c r="BH3959" s="304"/>
      <c r="BI3959" s="304"/>
      <c r="BJ3959" s="304">
        <v>3</v>
      </c>
      <c r="BK3959" s="304" t="s">
        <v>4954</v>
      </c>
      <c r="BL3959" s="304">
        <v>3</v>
      </c>
    </row>
    <row r="3960" spans="1:64" ht="15" hidden="1" customHeight="1" x14ac:dyDescent="0.2">
      <c r="A3960" s="387" t="s">
        <v>5911</v>
      </c>
      <c r="B3960" s="304" t="s">
        <v>5965</v>
      </c>
      <c r="C3960" s="304">
        <v>100425</v>
      </c>
      <c r="D3960" s="349" t="s">
        <v>5630</v>
      </c>
      <c r="E3960" s="304" t="s">
        <v>5631</v>
      </c>
      <c r="F3960" s="304"/>
      <c r="G3960" s="324">
        <v>39.654710000000001</v>
      </c>
      <c r="H3960" s="324">
        <v>-122.71595000000001</v>
      </c>
      <c r="I3960" s="324" t="s">
        <v>223</v>
      </c>
      <c r="J3960" s="368">
        <f t="shared" si="970"/>
        <v>774.00758240446066</v>
      </c>
      <c r="K3960" s="331">
        <f t="shared" si="971"/>
        <v>0.41105230810688803</v>
      </c>
      <c r="L3960" s="304" t="str">
        <f t="shared" si="949"/>
        <v>B</v>
      </c>
      <c r="M3960" s="388" t="s">
        <v>6088</v>
      </c>
      <c r="N3960" s="304"/>
      <c r="O3960" s="304"/>
      <c r="P3960" s="304"/>
      <c r="Q3960" s="309"/>
      <c r="R3960" s="309"/>
      <c r="S3960" s="304"/>
      <c r="T3960" s="304"/>
      <c r="U3960" s="304"/>
      <c r="V3960" s="304"/>
      <c r="W3960" s="48" t="s">
        <v>6033</v>
      </c>
      <c r="X3960" s="304">
        <v>-999</v>
      </c>
      <c r="Y3960" s="366" t="str">
        <f t="shared" si="952"/>
        <v>-</v>
      </c>
      <c r="Z3960" s="304"/>
      <c r="AA3960" s="304"/>
      <c r="AB3960" s="304"/>
      <c r="AC3960" s="304"/>
      <c r="AD3960" s="366"/>
      <c r="AE3960" s="304"/>
      <c r="AF3960" s="331"/>
      <c r="AG3960" s="304"/>
      <c r="AH3960" s="410">
        <v>0.181953</v>
      </c>
      <c r="AI3960" s="309">
        <v>0</v>
      </c>
      <c r="AJ3960" s="410">
        <v>760</v>
      </c>
      <c r="AK3960" s="304">
        <f t="shared" si="946"/>
        <v>760</v>
      </c>
      <c r="AL3960" s="363">
        <v>0.43</v>
      </c>
      <c r="AM3960" s="389">
        <f t="shared" si="954"/>
        <v>782</v>
      </c>
      <c r="AN3960" s="304">
        <v>0.4</v>
      </c>
      <c r="AO3960" s="304"/>
      <c r="AP3960" s="304" t="s">
        <v>2964</v>
      </c>
      <c r="AQ3960" s="304"/>
      <c r="AR3960" s="304">
        <v>782</v>
      </c>
      <c r="AS3960" s="304"/>
      <c r="AT3960" s="312"/>
      <c r="AU3960" s="304"/>
      <c r="AV3960" s="304"/>
      <c r="AW3960" s="304"/>
      <c r="AX3960" s="304">
        <v>-999</v>
      </c>
      <c r="AY3960" s="304">
        <v>-999</v>
      </c>
      <c r="AZ3960" s="304">
        <v>-999</v>
      </c>
      <c r="BA3960" s="304">
        <v>-999</v>
      </c>
      <c r="BB3960" s="304">
        <v>-999</v>
      </c>
      <c r="BC3960" s="304">
        <v>-999</v>
      </c>
      <c r="BD3960" s="304"/>
      <c r="BE3960" s="304"/>
      <c r="BF3960" s="304"/>
      <c r="BG3960" s="304"/>
      <c r="BH3960" s="304"/>
      <c r="BI3960" s="304"/>
      <c r="BJ3960" s="304" t="s">
        <v>4954</v>
      </c>
      <c r="BK3960" s="304" t="s">
        <v>4954</v>
      </c>
      <c r="BL3960" s="304" t="s">
        <v>4954</v>
      </c>
    </row>
    <row r="3961" spans="1:64" ht="15" hidden="1" customHeight="1" x14ac:dyDescent="0.2">
      <c r="A3961" s="387" t="s">
        <v>5911</v>
      </c>
      <c r="B3961" s="304" t="s">
        <v>5965</v>
      </c>
      <c r="C3961" s="304">
        <v>100426</v>
      </c>
      <c r="D3961" s="349" t="s">
        <v>5632</v>
      </c>
      <c r="E3961" s="304" t="s">
        <v>5633</v>
      </c>
      <c r="F3961" s="304"/>
      <c r="G3961" s="324">
        <v>34.120699999999999</v>
      </c>
      <c r="H3961" s="324">
        <v>-117.63808</v>
      </c>
      <c r="I3961" s="324" t="s">
        <v>4990</v>
      </c>
      <c r="J3961" s="368">
        <f>EXP(0.44*LN('V032'!AM3961)+0.33*LN('V032'!Y3961)+0.25*LN('V032'!AJ3961))</f>
        <v>465.94398988092354</v>
      </c>
      <c r="K3961" s="331">
        <f>SQRT(0.44*AN3961^2+0.3*Z3961^2+0.25*AL3961^2)</f>
        <v>0.34889110048839023</v>
      </c>
      <c r="L3961" s="304" t="str">
        <f t="shared" si="949"/>
        <v>C</v>
      </c>
      <c r="M3961" s="388" t="s">
        <v>6095</v>
      </c>
      <c r="N3961" s="304"/>
      <c r="O3961" s="304"/>
      <c r="P3961" s="304"/>
      <c r="Q3961" s="309"/>
      <c r="R3961" s="309"/>
      <c r="S3961" s="304"/>
      <c r="T3961" s="304"/>
      <c r="U3961" s="304"/>
      <c r="V3961" s="304"/>
      <c r="W3961" s="48" t="s">
        <v>5943</v>
      </c>
      <c r="X3961" s="304" t="s">
        <v>232</v>
      </c>
      <c r="Y3961" s="366">
        <f t="shared" si="952"/>
        <v>506.6</v>
      </c>
      <c r="Z3961" s="304">
        <v>0.4</v>
      </c>
      <c r="AA3961" s="304"/>
      <c r="AB3961" s="304"/>
      <c r="AC3961" s="304"/>
      <c r="AD3961" s="366"/>
      <c r="AE3961" s="304"/>
      <c r="AF3961" s="331"/>
      <c r="AG3961" s="304"/>
      <c r="AH3961" s="410">
        <v>3.1860300000000001E-2</v>
      </c>
      <c r="AI3961" s="309">
        <v>0.11881</v>
      </c>
      <c r="AJ3961" s="410">
        <v>416</v>
      </c>
      <c r="AK3961" s="304">
        <f t="shared" si="946"/>
        <v>425</v>
      </c>
      <c r="AL3961" s="363">
        <v>0.43</v>
      </c>
      <c r="AM3961" s="389">
        <f t="shared" si="954"/>
        <v>353</v>
      </c>
      <c r="AN3961" s="363">
        <v>0.25</v>
      </c>
      <c r="AO3961" s="304"/>
      <c r="AP3961" s="304" t="s">
        <v>4979</v>
      </c>
      <c r="AQ3961" s="304"/>
      <c r="AR3961" s="304">
        <v>354</v>
      </c>
      <c r="AS3961" s="304"/>
      <c r="AT3961" s="309">
        <v>353</v>
      </c>
      <c r="AU3961" s="304"/>
      <c r="AV3961" s="304"/>
      <c r="AW3961" s="304"/>
      <c r="AX3961" s="304">
        <v>100</v>
      </c>
      <c r="AY3961" s="304">
        <v>-999</v>
      </c>
      <c r="AZ3961" s="304">
        <v>520</v>
      </c>
      <c r="BA3961" s="304">
        <v>320</v>
      </c>
      <c r="BB3961" s="304">
        <v>-999</v>
      </c>
      <c r="BC3961" s="304">
        <v>320</v>
      </c>
      <c r="BD3961" s="304"/>
      <c r="BE3961" s="304"/>
      <c r="BF3961" s="304"/>
      <c r="BG3961" s="304"/>
      <c r="BH3961" s="304"/>
      <c r="BI3961" s="304"/>
      <c r="BJ3961" s="304">
        <v>3</v>
      </c>
      <c r="BK3961" s="304" t="s">
        <v>4954</v>
      </c>
      <c r="BL3961" s="304">
        <v>3</v>
      </c>
    </row>
    <row r="3962" spans="1:64" ht="15" hidden="1" customHeight="1" x14ac:dyDescent="0.2">
      <c r="A3962" s="387" t="s">
        <v>5911</v>
      </c>
      <c r="B3962" s="304" t="s">
        <v>5965</v>
      </c>
      <c r="C3962" s="304">
        <v>100427</v>
      </c>
      <c r="D3962" s="349" t="s">
        <v>5634</v>
      </c>
      <c r="E3962" s="304" t="s">
        <v>5635</v>
      </c>
      <c r="F3962" s="304"/>
      <c r="G3962" s="324">
        <v>37.283969999999997</v>
      </c>
      <c r="H3962" s="324">
        <v>-122.05016999999999</v>
      </c>
      <c r="I3962" s="324" t="s">
        <v>214</v>
      </c>
      <c r="J3962" s="368">
        <f>P3962</f>
        <v>376</v>
      </c>
      <c r="K3962" s="331">
        <v>0.1</v>
      </c>
      <c r="L3962" s="304" t="str">
        <f t="shared" si="949"/>
        <v>C</v>
      </c>
      <c r="M3962" s="388">
        <v>0</v>
      </c>
      <c r="N3962" s="304"/>
      <c r="O3962" s="304" t="s">
        <v>4992</v>
      </c>
      <c r="P3962" s="304">
        <v>376</v>
      </c>
      <c r="Q3962" s="309"/>
      <c r="R3962" s="309" t="s">
        <v>4993</v>
      </c>
      <c r="S3962" s="304"/>
      <c r="T3962" s="304"/>
      <c r="U3962" s="304"/>
      <c r="V3962" s="304"/>
      <c r="W3962" s="48" t="s">
        <v>1609</v>
      </c>
      <c r="X3962" s="304" t="s">
        <v>232</v>
      </c>
      <c r="Y3962" s="366">
        <f t="shared" si="952"/>
        <v>506.6</v>
      </c>
      <c r="Z3962" s="304">
        <v>0.4</v>
      </c>
      <c r="AA3962" s="304"/>
      <c r="AB3962" s="304"/>
      <c r="AC3962" s="304"/>
      <c r="AD3962" s="366"/>
      <c r="AE3962" s="304"/>
      <c r="AF3962" s="331"/>
      <c r="AG3962" s="304"/>
      <c r="AH3962" s="410">
        <v>6.9803699999999996E-2</v>
      </c>
      <c r="AI3962" s="324"/>
      <c r="AJ3962" s="410">
        <v>541</v>
      </c>
      <c r="AK3962" s="304">
        <f t="shared" si="946"/>
        <v>555</v>
      </c>
      <c r="AL3962" s="304"/>
      <c r="AM3962" s="389">
        <f t="shared" si="954"/>
        <v>455</v>
      </c>
      <c r="AN3962" s="304"/>
      <c r="AO3962" s="304"/>
      <c r="AP3962" s="304" t="s">
        <v>2138</v>
      </c>
      <c r="AQ3962" s="304"/>
      <c r="AR3962" s="304">
        <v>455</v>
      </c>
      <c r="AS3962" s="304"/>
      <c r="AT3962" s="304"/>
      <c r="AU3962" s="304"/>
      <c r="AV3962" s="304"/>
      <c r="AW3962" s="304"/>
      <c r="AX3962" s="304">
        <v>221</v>
      </c>
      <c r="AY3962" s="304">
        <v>221</v>
      </c>
      <c r="AZ3962" s="304">
        <v>824.9</v>
      </c>
      <c r="BA3962" s="304">
        <v>221</v>
      </c>
      <c r="BB3962" s="304">
        <v>221</v>
      </c>
      <c r="BC3962" s="304">
        <v>824.9</v>
      </c>
      <c r="BD3962" s="304"/>
      <c r="BE3962" s="304"/>
      <c r="BF3962" s="304"/>
      <c r="BG3962" s="304"/>
      <c r="BH3962" s="304"/>
      <c r="BI3962" s="304"/>
      <c r="BJ3962" s="304">
        <v>1</v>
      </c>
      <c r="BK3962" s="304">
        <v>1</v>
      </c>
      <c r="BL3962" s="304">
        <v>1</v>
      </c>
    </row>
    <row r="3963" spans="1:64" ht="15" hidden="1" customHeight="1" x14ac:dyDescent="0.2">
      <c r="A3963" s="387" t="s">
        <v>5911</v>
      </c>
      <c r="B3963" s="304" t="s">
        <v>5965</v>
      </c>
      <c r="C3963" s="304">
        <v>100428</v>
      </c>
      <c r="D3963" s="349" t="s">
        <v>5636</v>
      </c>
      <c r="E3963" s="304" t="s">
        <v>5637</v>
      </c>
      <c r="F3963" s="304"/>
      <c r="G3963" s="324">
        <v>38.807969999999997</v>
      </c>
      <c r="H3963" s="324">
        <v>-122.7953</v>
      </c>
      <c r="I3963" s="324" t="s">
        <v>214</v>
      </c>
      <c r="J3963" s="368">
        <f>EXP(0.64*LN(AM3963)+0.36*LN(AK3963))</f>
        <v>774.00758240446066</v>
      </c>
      <c r="K3963" s="331">
        <f>SQRT(0.64*AN3963^2+0.36*AL3963^2)</f>
        <v>0.41105230810688803</v>
      </c>
      <c r="L3963" s="304" t="str">
        <f t="shared" si="949"/>
        <v>B</v>
      </c>
      <c r="M3963" s="388" t="s">
        <v>6088</v>
      </c>
      <c r="N3963" s="304"/>
      <c r="O3963" s="304"/>
      <c r="P3963" s="304"/>
      <c r="Q3963" s="309"/>
      <c r="R3963" s="309"/>
      <c r="S3963" s="304"/>
      <c r="T3963" s="304"/>
      <c r="U3963" s="304"/>
      <c r="V3963" s="304"/>
      <c r="W3963" s="48" t="s">
        <v>4661</v>
      </c>
      <c r="X3963" s="304">
        <v>-999</v>
      </c>
      <c r="Y3963" s="366" t="str">
        <f t="shared" si="952"/>
        <v>-</v>
      </c>
      <c r="Z3963" s="304"/>
      <c r="AA3963" s="304"/>
      <c r="AB3963" s="304"/>
      <c r="AC3963" s="304"/>
      <c r="AD3963" s="366"/>
      <c r="AE3963" s="304"/>
      <c r="AF3963" s="331"/>
      <c r="AG3963" s="304"/>
      <c r="AH3963" s="410">
        <v>0.25512600000000002</v>
      </c>
      <c r="AI3963" s="309">
        <v>0</v>
      </c>
      <c r="AJ3963" s="410">
        <v>760</v>
      </c>
      <c r="AK3963" s="304">
        <f t="shared" si="946"/>
        <v>760</v>
      </c>
      <c r="AL3963" s="363">
        <v>0.43</v>
      </c>
      <c r="AM3963" s="389">
        <f t="shared" si="954"/>
        <v>782</v>
      </c>
      <c r="AN3963" s="304">
        <v>0.4</v>
      </c>
      <c r="AO3963" s="304"/>
      <c r="AP3963" s="304" t="s">
        <v>6123</v>
      </c>
      <c r="AQ3963" s="304"/>
      <c r="AR3963" s="304">
        <v>782</v>
      </c>
      <c r="AS3963" s="304"/>
      <c r="AT3963" s="312"/>
      <c r="AU3963" s="304"/>
      <c r="AV3963" s="304"/>
      <c r="AW3963" s="304"/>
      <c r="AX3963" s="304">
        <v>0</v>
      </c>
      <c r="AY3963" s="304">
        <v>272</v>
      </c>
      <c r="AZ3963" s="304">
        <v>846.1</v>
      </c>
      <c r="BA3963" s="304">
        <v>0</v>
      </c>
      <c r="BB3963" s="304">
        <v>272</v>
      </c>
      <c r="BC3963" s="304">
        <v>846.1</v>
      </c>
      <c r="BD3963" s="304"/>
      <c r="BE3963" s="304"/>
      <c r="BF3963" s="304"/>
      <c r="BG3963" s="304"/>
      <c r="BH3963" s="304"/>
      <c r="BI3963" s="304"/>
      <c r="BJ3963" s="304">
        <v>1</v>
      </c>
      <c r="BK3963" s="304">
        <v>1</v>
      </c>
      <c r="BL3963" s="304">
        <v>1</v>
      </c>
    </row>
    <row r="3964" spans="1:64" ht="15" hidden="1" customHeight="1" x14ac:dyDescent="0.2">
      <c r="A3964" s="387" t="s">
        <v>5911</v>
      </c>
      <c r="B3964" s="304" t="s">
        <v>5965</v>
      </c>
      <c r="C3964" s="304">
        <v>100429</v>
      </c>
      <c r="D3964" s="349" t="s">
        <v>5638</v>
      </c>
      <c r="E3964" s="304" t="s">
        <v>5639</v>
      </c>
      <c r="F3964" s="304"/>
      <c r="G3964" s="324">
        <v>35.63597</v>
      </c>
      <c r="H3964" s="324">
        <v>-120.86984</v>
      </c>
      <c r="I3964" s="324" t="s">
        <v>223</v>
      </c>
      <c r="J3964" s="368">
        <f>P3964</f>
        <v>300</v>
      </c>
      <c r="K3964" s="331">
        <v>0.1</v>
      </c>
      <c r="L3964" s="304" t="str">
        <f t="shared" si="949"/>
        <v>D</v>
      </c>
      <c r="M3964" s="388">
        <v>0</v>
      </c>
      <c r="N3964" s="304"/>
      <c r="O3964" s="304">
        <v>32</v>
      </c>
      <c r="P3964" s="304">
        <v>300</v>
      </c>
      <c r="Q3964" s="309"/>
      <c r="R3964" s="309" t="s">
        <v>4993</v>
      </c>
      <c r="S3964" s="304"/>
      <c r="T3964" s="304"/>
      <c r="U3964" s="304"/>
      <c r="V3964" s="304"/>
      <c r="W3964" s="390" t="s">
        <v>6033</v>
      </c>
      <c r="X3964" s="304">
        <v>-999</v>
      </c>
      <c r="Y3964" s="366" t="str">
        <f t="shared" si="952"/>
        <v>-</v>
      </c>
      <c r="Z3964" s="304"/>
      <c r="AA3964" s="304"/>
      <c r="AB3964" s="304"/>
      <c r="AC3964" s="304"/>
      <c r="AD3964" s="366"/>
      <c r="AE3964" s="304"/>
      <c r="AF3964" s="331"/>
      <c r="AG3964" s="304"/>
      <c r="AH3964" s="410">
        <v>3.47166E-2</v>
      </c>
      <c r="AI3964" s="324"/>
      <c r="AJ3964" s="410">
        <v>428</v>
      </c>
      <c r="AK3964" s="304">
        <f t="shared" si="946"/>
        <v>425</v>
      </c>
      <c r="AL3964" s="304"/>
      <c r="AM3964" s="389">
        <f t="shared" si="954"/>
        <v>390</v>
      </c>
      <c r="AN3964" s="304"/>
      <c r="AO3964" s="304"/>
      <c r="AP3964" s="304" t="s">
        <v>1903</v>
      </c>
      <c r="AQ3964" s="304"/>
      <c r="AR3964" s="304">
        <v>390</v>
      </c>
      <c r="AS3964" s="304"/>
      <c r="AT3964" s="304"/>
      <c r="AU3964" s="304"/>
      <c r="AV3964" s="304"/>
      <c r="AW3964" s="304"/>
      <c r="AX3964" s="304">
        <v>60</v>
      </c>
      <c r="AY3964" s="304">
        <v>-999</v>
      </c>
      <c r="AZ3964" s="304">
        <v>800</v>
      </c>
      <c r="BA3964" s="304">
        <v>-999</v>
      </c>
      <c r="BB3964" s="304">
        <v>-999</v>
      </c>
      <c r="BC3964" s="304">
        <v>-999</v>
      </c>
      <c r="BD3964" s="304"/>
      <c r="BE3964" s="304"/>
      <c r="BF3964" s="304"/>
      <c r="BG3964" s="304"/>
      <c r="BH3964" s="304"/>
      <c r="BI3964" s="304"/>
      <c r="BJ3964" s="304">
        <v>4</v>
      </c>
      <c r="BK3964" s="304" t="s">
        <v>4954</v>
      </c>
      <c r="BL3964" s="304">
        <v>4</v>
      </c>
    </row>
    <row r="3965" spans="1:64" ht="15" hidden="1" customHeight="1" x14ac:dyDescent="0.2">
      <c r="A3965" s="387" t="s">
        <v>5911</v>
      </c>
      <c r="B3965" s="304" t="s">
        <v>5965</v>
      </c>
      <c r="C3965" s="304">
        <v>100430</v>
      </c>
      <c r="D3965" s="349" t="s">
        <v>5640</v>
      </c>
      <c r="E3965" s="304" t="s">
        <v>5641</v>
      </c>
      <c r="F3965" s="304"/>
      <c r="G3965" s="324">
        <v>34.104730000000004</v>
      </c>
      <c r="H3965" s="324">
        <v>-117.97956000000001</v>
      </c>
      <c r="I3965" s="324" t="s">
        <v>4990</v>
      </c>
      <c r="J3965" s="368">
        <f>EXP(0.44*LN('V032'!AM3965)+0.33*LN('V032'!Y3965)+0.25*LN('V032'!AJ3965))</f>
        <v>449.71480178384604</v>
      </c>
      <c r="K3965" s="331">
        <f>SQRT(0.44*AN3965^2+0.3*Z3965^2+0.25*AL3965^2)</f>
        <v>0.34889110048839023</v>
      </c>
      <c r="L3965" s="304" t="str">
        <f t="shared" si="949"/>
        <v>C</v>
      </c>
      <c r="M3965" s="388" t="s">
        <v>6095</v>
      </c>
      <c r="N3965" s="304"/>
      <c r="O3965" s="304"/>
      <c r="P3965" s="304"/>
      <c r="Q3965" s="309"/>
      <c r="R3965" s="309"/>
      <c r="S3965" s="304"/>
      <c r="T3965" s="304"/>
      <c r="U3965" s="304"/>
      <c r="V3965" s="304"/>
      <c r="W3965" s="48" t="s">
        <v>5943</v>
      </c>
      <c r="X3965" s="304" t="s">
        <v>232</v>
      </c>
      <c r="Y3965" s="366">
        <f t="shared" si="952"/>
        <v>506.6</v>
      </c>
      <c r="Z3965" s="304">
        <v>0.4</v>
      </c>
      <c r="AA3965" s="304"/>
      <c r="AB3965" s="304"/>
      <c r="AC3965" s="304"/>
      <c r="AD3965" s="366"/>
      <c r="AE3965" s="304"/>
      <c r="AF3965" s="331"/>
      <c r="AG3965" s="304"/>
      <c r="AH3965" s="410">
        <v>1.8258099999999999E-2</v>
      </c>
      <c r="AI3965" s="309">
        <v>5.5784799999999996E-2</v>
      </c>
      <c r="AJ3965" s="410">
        <v>361</v>
      </c>
      <c r="AK3965" s="304">
        <f t="shared" ref="AK3965:AK4028" si="972">IF(AJ3965&lt;=180,180,IF(AND(AJ3965&gt;180,AJ3965&lt;240),210,IF(AND(AJ3965&gt;=240,AJ3965&lt;300),270,IF(AND(AJ3965&gt;=300,AJ3965&lt;360),270,IF(AND(AJ3965&gt;=360,AJ3965&lt;490),425,IF(AND(AJ3965&gt;=490,AJ3965&lt;620),555,IF(AND(AJ3965&gt;=620,AJ3965&lt;760),690,IF(AJ3965&gt;=760,760,"Error"))))))))</f>
        <v>425</v>
      </c>
      <c r="AL3965" s="363">
        <v>0.43</v>
      </c>
      <c r="AM3965" s="389">
        <f t="shared" si="954"/>
        <v>353</v>
      </c>
      <c r="AN3965" s="363">
        <v>0.25</v>
      </c>
      <c r="AO3965" s="304"/>
      <c r="AP3965" s="304" t="s">
        <v>4979</v>
      </c>
      <c r="AQ3965" s="304"/>
      <c r="AR3965" s="304">
        <v>354</v>
      </c>
      <c r="AS3965" s="304"/>
      <c r="AT3965" s="309">
        <v>353</v>
      </c>
      <c r="AU3965" s="304"/>
      <c r="AV3965" s="304"/>
      <c r="AW3965" s="304"/>
      <c r="AX3965" s="304">
        <v>240</v>
      </c>
      <c r="AY3965" s="304">
        <v>-999</v>
      </c>
      <c r="AZ3965" s="304">
        <v>2380</v>
      </c>
      <c r="BA3965" s="304">
        <v>360</v>
      </c>
      <c r="BB3965" s="304">
        <v>-999</v>
      </c>
      <c r="BC3965" s="304">
        <v>2820</v>
      </c>
      <c r="BD3965" s="304"/>
      <c r="BE3965" s="304"/>
      <c r="BF3965" s="304"/>
      <c r="BG3965" s="304"/>
      <c r="BH3965" s="304"/>
      <c r="BI3965" s="304"/>
      <c r="BJ3965" s="304">
        <v>3</v>
      </c>
      <c r="BK3965" s="304" t="s">
        <v>4954</v>
      </c>
      <c r="BL3965" s="304">
        <v>3</v>
      </c>
    </row>
    <row r="3966" spans="1:64" ht="15" hidden="1" customHeight="1" x14ac:dyDescent="0.2">
      <c r="A3966" s="387" t="s">
        <v>5911</v>
      </c>
      <c r="B3966" s="304" t="s">
        <v>5965</v>
      </c>
      <c r="C3966" s="304">
        <v>100431</v>
      </c>
      <c r="D3966" s="349" t="s">
        <v>5642</v>
      </c>
      <c r="E3966" s="304" t="s">
        <v>5643</v>
      </c>
      <c r="F3966" s="304"/>
      <c r="G3966" s="324">
        <v>33.795299999999997</v>
      </c>
      <c r="H3966" s="324">
        <v>-117.60906</v>
      </c>
      <c r="I3966" s="324" t="s">
        <v>4990</v>
      </c>
      <c r="J3966" s="368">
        <f>P3966</f>
        <v>699</v>
      </c>
      <c r="K3966" s="331">
        <v>0.1</v>
      </c>
      <c r="L3966" s="304" t="str">
        <f t="shared" si="949"/>
        <v>C</v>
      </c>
      <c r="M3966" s="388">
        <v>0</v>
      </c>
      <c r="N3966" s="304"/>
      <c r="O3966" s="304" t="s">
        <v>4992</v>
      </c>
      <c r="P3966" s="304">
        <v>699</v>
      </c>
      <c r="Q3966" s="309"/>
      <c r="R3966" s="309" t="s">
        <v>4993</v>
      </c>
      <c r="S3966" s="304"/>
      <c r="T3966" s="304"/>
      <c r="U3966" s="304"/>
      <c r="V3966" s="304"/>
      <c r="W3966" s="48" t="s">
        <v>5943</v>
      </c>
      <c r="X3966" s="304" t="s">
        <v>232</v>
      </c>
      <c r="Y3966" s="366">
        <f t="shared" si="952"/>
        <v>506.6</v>
      </c>
      <c r="Z3966" s="304">
        <v>0.4</v>
      </c>
      <c r="AA3966" s="304"/>
      <c r="AB3966" s="304"/>
      <c r="AC3966" s="304"/>
      <c r="AD3966" s="366"/>
      <c r="AE3966" s="304"/>
      <c r="AF3966" s="331"/>
      <c r="AG3966" s="304"/>
      <c r="AH3966" s="410">
        <v>8.5934099999999999E-2</v>
      </c>
      <c r="AI3966" s="324"/>
      <c r="AJ3966" s="410">
        <v>583</v>
      </c>
      <c r="AK3966" s="304">
        <f t="shared" si="972"/>
        <v>555</v>
      </c>
      <c r="AL3966" s="304"/>
      <c r="AM3966" s="389">
        <f t="shared" si="954"/>
        <v>748</v>
      </c>
      <c r="AN3966" s="304">
        <v>0.4</v>
      </c>
      <c r="AO3966" s="304"/>
      <c r="AP3966" s="304" t="s">
        <v>6112</v>
      </c>
      <c r="AQ3966" s="304"/>
      <c r="AR3966" s="304">
        <v>748</v>
      </c>
      <c r="AS3966" s="304"/>
      <c r="AT3966" s="304"/>
      <c r="AU3966" s="304"/>
      <c r="AV3966" s="304"/>
      <c r="AW3966" s="304"/>
      <c r="AX3966" s="304">
        <v>40</v>
      </c>
      <c r="AY3966" s="304">
        <v>-999</v>
      </c>
      <c r="AZ3966" s="304">
        <v>260</v>
      </c>
      <c r="BA3966" s="304">
        <v>-999</v>
      </c>
      <c r="BB3966" s="304">
        <v>-999</v>
      </c>
      <c r="BC3966" s="304">
        <v>-999</v>
      </c>
      <c r="BD3966" s="304"/>
      <c r="BE3966" s="304"/>
      <c r="BF3966" s="304"/>
      <c r="BG3966" s="304"/>
      <c r="BH3966" s="304"/>
      <c r="BI3966" s="304"/>
      <c r="BJ3966" s="304">
        <v>4</v>
      </c>
      <c r="BK3966" s="304" t="s">
        <v>4954</v>
      </c>
      <c r="BL3966" s="304">
        <v>4</v>
      </c>
    </row>
    <row r="3967" spans="1:64" ht="15" hidden="1" customHeight="1" x14ac:dyDescent="0.2">
      <c r="A3967" s="387" t="s">
        <v>5911</v>
      </c>
      <c r="B3967" s="304" t="s">
        <v>5965</v>
      </c>
      <c r="C3967" s="304">
        <v>100432</v>
      </c>
      <c r="D3967" s="349" t="s">
        <v>5644</v>
      </c>
      <c r="E3967" s="304" t="s">
        <v>5645</v>
      </c>
      <c r="F3967" s="304"/>
      <c r="G3967" s="324">
        <v>34.049720000000001</v>
      </c>
      <c r="H3967" s="324">
        <v>-118.11995</v>
      </c>
      <c r="I3967" s="324" t="s">
        <v>4990</v>
      </c>
      <c r="J3967" s="368">
        <f>EXP(0.64*LN(AM3967)+0.36*LN(AK3967))</f>
        <v>402.25491873481093</v>
      </c>
      <c r="K3967" s="331">
        <f>SQRT(0.64*AN3967^2+0.36*AL3967^2)</f>
        <v>0.36913412196652856</v>
      </c>
      <c r="L3967" s="304" t="str">
        <f t="shared" si="949"/>
        <v>C</v>
      </c>
      <c r="M3967" s="388" t="s">
        <v>6088</v>
      </c>
      <c r="N3967" s="304"/>
      <c r="O3967" s="304"/>
      <c r="P3967" s="304"/>
      <c r="Q3967" s="309"/>
      <c r="R3967" s="309"/>
      <c r="S3967" s="304"/>
      <c r="T3967" s="304"/>
      <c r="U3967" s="304"/>
      <c r="V3967" s="304"/>
      <c r="W3967" s="48" t="s">
        <v>4991</v>
      </c>
      <c r="X3967" s="304">
        <v>-999</v>
      </c>
      <c r="Y3967" s="366" t="str">
        <f t="shared" si="952"/>
        <v>-</v>
      </c>
      <c r="Z3967" s="304"/>
      <c r="AA3967" s="304"/>
      <c r="AB3967" s="304"/>
      <c r="AC3967" s="304"/>
      <c r="AD3967" s="366"/>
      <c r="AE3967" s="304"/>
      <c r="AF3967" s="331"/>
      <c r="AG3967" s="304"/>
      <c r="AH3967" s="410">
        <v>3.29751E-2</v>
      </c>
      <c r="AI3967" s="309">
        <v>0</v>
      </c>
      <c r="AJ3967" s="410">
        <v>421</v>
      </c>
      <c r="AK3967" s="304">
        <f t="shared" si="972"/>
        <v>425</v>
      </c>
      <c r="AL3967" s="363">
        <v>0.43</v>
      </c>
      <c r="AM3967" s="389">
        <f t="shared" si="954"/>
        <v>390</v>
      </c>
      <c r="AN3967" s="304">
        <v>0.33</v>
      </c>
      <c r="AO3967" s="304"/>
      <c r="AP3967" s="304" t="s">
        <v>1903</v>
      </c>
      <c r="AQ3967" s="304"/>
      <c r="AR3967" s="304">
        <v>390</v>
      </c>
      <c r="AS3967" s="304"/>
      <c r="AT3967" s="312"/>
      <c r="AU3967" s="304"/>
      <c r="AV3967" s="304"/>
      <c r="AW3967" s="304"/>
      <c r="AX3967" s="304">
        <v>220</v>
      </c>
      <c r="AY3967" s="304">
        <v>-999</v>
      </c>
      <c r="AZ3967" s="304">
        <v>3300</v>
      </c>
      <c r="BA3967" s="304">
        <v>320</v>
      </c>
      <c r="BB3967" s="304">
        <v>-999</v>
      </c>
      <c r="BC3967" s="304">
        <v>3400</v>
      </c>
      <c r="BD3967" s="304"/>
      <c r="BE3967" s="304"/>
      <c r="BF3967" s="304"/>
      <c r="BG3967" s="304"/>
      <c r="BH3967" s="304"/>
      <c r="BI3967" s="304"/>
      <c r="BJ3967" s="304">
        <v>3</v>
      </c>
      <c r="BK3967" s="304" t="s">
        <v>4954</v>
      </c>
      <c r="BL3967" s="304">
        <v>3</v>
      </c>
    </row>
    <row r="3968" spans="1:64" ht="15" hidden="1" customHeight="1" x14ac:dyDescent="0.2">
      <c r="A3968" s="387" t="s">
        <v>5911</v>
      </c>
      <c r="B3968" s="304" t="s">
        <v>5965</v>
      </c>
      <c r="C3968" s="304">
        <v>100433</v>
      </c>
      <c r="D3968" s="349" t="s">
        <v>5646</v>
      </c>
      <c r="E3968" s="304" t="s">
        <v>5647</v>
      </c>
      <c r="F3968" s="304"/>
      <c r="G3968" s="324">
        <v>37.582250000000002</v>
      </c>
      <c r="H3968" s="324">
        <v>-122.42006000000001</v>
      </c>
      <c r="I3968" s="324" t="s">
        <v>214</v>
      </c>
      <c r="J3968" s="368">
        <f>EXP(0.44*LN('V032'!AM3968)+0.33*LN('V032'!Y3968)+0.25*LN('V032'!AJ3968))</f>
        <v>738.65940865690754</v>
      </c>
      <c r="K3968" s="331">
        <f t="shared" ref="K3968:K3969" si="973">SQRT(0.44*AN3968^2+0.3*Z3968^2+0.25*AL3968^2)</f>
        <v>0.40574006457336698</v>
      </c>
      <c r="L3968" s="304" t="str">
        <f t="shared" si="949"/>
        <v>C</v>
      </c>
      <c r="M3968" s="388" t="s">
        <v>6095</v>
      </c>
      <c r="N3968" s="304"/>
      <c r="O3968" s="304"/>
      <c r="P3968" s="304"/>
      <c r="Q3968" s="309"/>
      <c r="R3968" s="309"/>
      <c r="S3968" s="304"/>
      <c r="T3968" s="304"/>
      <c r="U3968" s="304"/>
      <c r="V3968" s="304"/>
      <c r="W3968" s="48" t="s">
        <v>1609</v>
      </c>
      <c r="X3968" s="304" t="s">
        <v>232</v>
      </c>
      <c r="Y3968" s="366">
        <f t="shared" si="952"/>
        <v>506.6</v>
      </c>
      <c r="Z3968" s="304">
        <v>0.4</v>
      </c>
      <c r="AA3968" s="304"/>
      <c r="AB3968" s="304"/>
      <c r="AC3968" s="304"/>
      <c r="AD3968" s="366"/>
      <c r="AE3968" s="304"/>
      <c r="AF3968" s="331"/>
      <c r="AG3968" s="304"/>
      <c r="AH3968" s="410">
        <v>0.107977</v>
      </c>
      <c r="AI3968" s="309">
        <v>0</v>
      </c>
      <c r="AJ3968" s="410">
        <v>648</v>
      </c>
      <c r="AK3968" s="304">
        <f t="shared" si="972"/>
        <v>690</v>
      </c>
      <c r="AL3968" s="363">
        <v>0.43</v>
      </c>
      <c r="AM3968" s="389">
        <f t="shared" si="954"/>
        <v>782</v>
      </c>
      <c r="AN3968" s="304">
        <v>0.4</v>
      </c>
      <c r="AO3968" s="304"/>
      <c r="AP3968" s="304" t="s">
        <v>2964</v>
      </c>
      <c r="AQ3968" s="304"/>
      <c r="AR3968" s="304">
        <v>782</v>
      </c>
      <c r="AS3968" s="304"/>
      <c r="AT3968" s="312"/>
      <c r="AU3968" s="304"/>
      <c r="AV3968" s="304"/>
      <c r="AW3968" s="304"/>
      <c r="AX3968" s="304">
        <v>0</v>
      </c>
      <c r="AY3968" s="304">
        <v>221.1</v>
      </c>
      <c r="AZ3968" s="304">
        <v>796.1</v>
      </c>
      <c r="BA3968" s="304">
        <v>0</v>
      </c>
      <c r="BB3968" s="304">
        <v>221.1</v>
      </c>
      <c r="BC3968" s="304">
        <v>796.1</v>
      </c>
      <c r="BD3968" s="304"/>
      <c r="BE3968" s="304"/>
      <c r="BF3968" s="304"/>
      <c r="BG3968" s="304"/>
      <c r="BH3968" s="304"/>
      <c r="BI3968" s="304"/>
      <c r="BJ3968" s="304">
        <v>1</v>
      </c>
      <c r="BK3968" s="304">
        <v>1</v>
      </c>
      <c r="BL3968" s="304">
        <v>1</v>
      </c>
    </row>
    <row r="3969" spans="1:64" ht="15" hidden="1" customHeight="1" x14ac:dyDescent="0.2">
      <c r="A3969" s="387" t="s">
        <v>5911</v>
      </c>
      <c r="B3969" s="304" t="s">
        <v>5965</v>
      </c>
      <c r="C3969" s="304">
        <v>100434</v>
      </c>
      <c r="D3969" s="349" t="s">
        <v>5648</v>
      </c>
      <c r="E3969" s="304" t="s">
        <v>5649</v>
      </c>
      <c r="F3969" s="304"/>
      <c r="G3969" s="324">
        <v>34.171700000000001</v>
      </c>
      <c r="H3969" s="324">
        <v>-118.64971</v>
      </c>
      <c r="I3969" s="324" t="s">
        <v>4990</v>
      </c>
      <c r="J3969" s="368">
        <f>EXP(0.44*LN('V032'!AM3969)+0.33*LN('V032'!Y3969)+0.25*LN('V032'!AJ3969))</f>
        <v>481.78265679057404</v>
      </c>
      <c r="K3969" s="331">
        <f t="shared" si="973"/>
        <v>0.37701591478344787</v>
      </c>
      <c r="L3969" s="304" t="str">
        <f t="shared" si="949"/>
        <v>C</v>
      </c>
      <c r="M3969" s="388" t="s">
        <v>6095</v>
      </c>
      <c r="N3969" s="304"/>
      <c r="O3969" s="304"/>
      <c r="P3969" s="304"/>
      <c r="Q3969" s="309"/>
      <c r="R3969" s="309"/>
      <c r="S3969" s="304"/>
      <c r="T3969" s="304"/>
      <c r="U3969" s="304"/>
      <c r="V3969" s="304"/>
      <c r="W3969" s="48" t="s">
        <v>5943</v>
      </c>
      <c r="X3969" s="304" t="s">
        <v>232</v>
      </c>
      <c r="Y3969" s="366">
        <f t="shared" si="952"/>
        <v>506.6</v>
      </c>
      <c r="Z3969" s="304">
        <v>0.4</v>
      </c>
      <c r="AA3969" s="304"/>
      <c r="AB3969" s="304"/>
      <c r="AC3969" s="304"/>
      <c r="AD3969" s="366"/>
      <c r="AE3969" s="304"/>
      <c r="AF3969" s="331"/>
      <c r="AG3969" s="304"/>
      <c r="AH3969" s="410">
        <v>2.7685700000000001E-2</v>
      </c>
      <c r="AI3969" s="309">
        <v>0</v>
      </c>
      <c r="AJ3969" s="410">
        <v>399</v>
      </c>
      <c r="AK3969" s="304">
        <f t="shared" si="972"/>
        <v>425</v>
      </c>
      <c r="AL3969" s="363">
        <v>0.43</v>
      </c>
      <c r="AM3969" s="389">
        <f t="shared" si="954"/>
        <v>390</v>
      </c>
      <c r="AN3969" s="304">
        <v>0.33</v>
      </c>
      <c r="AO3969" s="304"/>
      <c r="AP3969" s="304" t="s">
        <v>1903</v>
      </c>
      <c r="AQ3969" s="304"/>
      <c r="AR3969" s="304">
        <v>390</v>
      </c>
      <c r="AS3969" s="304"/>
      <c r="AT3969" s="312"/>
      <c r="AU3969" s="304"/>
      <c r="AV3969" s="304"/>
      <c r="AW3969" s="304"/>
      <c r="AX3969" s="304">
        <v>1060</v>
      </c>
      <c r="AY3969" s="304">
        <v>-999</v>
      </c>
      <c r="AZ3969" s="304">
        <v>4160</v>
      </c>
      <c r="BA3969" s="304">
        <v>100</v>
      </c>
      <c r="BB3969" s="304">
        <v>-999</v>
      </c>
      <c r="BC3969" s="304">
        <v>2640</v>
      </c>
      <c r="BD3969" s="304"/>
      <c r="BE3969" s="304"/>
      <c r="BF3969" s="304"/>
      <c r="BG3969" s="304"/>
      <c r="BH3969" s="304"/>
      <c r="BI3969" s="304"/>
      <c r="BJ3969" s="304">
        <v>3</v>
      </c>
      <c r="BK3969" s="304" t="s">
        <v>4954</v>
      </c>
      <c r="BL3969" s="304">
        <v>3</v>
      </c>
    </row>
    <row r="3970" spans="1:64" ht="15" hidden="1" customHeight="1" x14ac:dyDescent="0.2">
      <c r="A3970" s="387" t="s">
        <v>5911</v>
      </c>
      <c r="B3970" s="304" t="s">
        <v>5965</v>
      </c>
      <c r="C3970" s="304">
        <v>100435</v>
      </c>
      <c r="D3970" s="349" t="s">
        <v>5650</v>
      </c>
      <c r="E3970" s="304" t="s">
        <v>5651</v>
      </c>
      <c r="F3970" s="304"/>
      <c r="G3970" s="324">
        <v>34.292999999999999</v>
      </c>
      <c r="H3970" s="324">
        <v>-119.16459999999999</v>
      </c>
      <c r="I3970" s="324" t="s">
        <v>4990</v>
      </c>
      <c r="J3970" s="368">
        <f>P3970</f>
        <v>249</v>
      </c>
      <c r="K3970" s="331">
        <v>0.1</v>
      </c>
      <c r="L3970" s="304" t="str">
        <f t="shared" si="949"/>
        <v>D</v>
      </c>
      <c r="M3970" s="388">
        <v>0</v>
      </c>
      <c r="N3970" s="304"/>
      <c r="O3970" s="304">
        <v>68</v>
      </c>
      <c r="P3970" s="304">
        <v>249</v>
      </c>
      <c r="Q3970" s="309"/>
      <c r="R3970" s="309" t="s">
        <v>4993</v>
      </c>
      <c r="S3970" s="304"/>
      <c r="T3970" s="304"/>
      <c r="U3970" s="304"/>
      <c r="V3970" s="304"/>
      <c r="W3970" s="48" t="s">
        <v>5943</v>
      </c>
      <c r="X3970" s="304" t="s">
        <v>232</v>
      </c>
      <c r="Y3970" s="366">
        <f t="shared" si="952"/>
        <v>506.6</v>
      </c>
      <c r="Z3970" s="304">
        <v>0.4</v>
      </c>
      <c r="AA3970" s="304"/>
      <c r="AB3970" s="304"/>
      <c r="AC3970" s="304"/>
      <c r="AD3970" s="366"/>
      <c r="AE3970" s="304"/>
      <c r="AF3970" s="331"/>
      <c r="AG3970" s="304"/>
      <c r="AH3970" s="410">
        <v>3.5904699999999998E-2</v>
      </c>
      <c r="AI3970" s="324"/>
      <c r="AJ3970" s="410">
        <v>433</v>
      </c>
      <c r="AK3970" s="304">
        <f t="shared" si="972"/>
        <v>425</v>
      </c>
      <c r="AL3970" s="304"/>
      <c r="AM3970" s="389">
        <f t="shared" si="954"/>
        <v>390</v>
      </c>
      <c r="AN3970" s="304"/>
      <c r="AO3970" s="304"/>
      <c r="AP3970" s="304" t="s">
        <v>4979</v>
      </c>
      <c r="AQ3970" s="304"/>
      <c r="AR3970" s="304">
        <v>390</v>
      </c>
      <c r="AS3970" s="304"/>
      <c r="AT3970" s="304"/>
      <c r="AU3970" s="304"/>
      <c r="AV3970" s="304"/>
      <c r="AW3970" s="304"/>
      <c r="AX3970" s="304">
        <v>940</v>
      </c>
      <c r="AY3970" s="304">
        <v>-999</v>
      </c>
      <c r="AZ3970" s="304">
        <v>5340</v>
      </c>
      <c r="BA3970" s="304">
        <v>740</v>
      </c>
      <c r="BB3970" s="304">
        <v>-999</v>
      </c>
      <c r="BC3970" s="304">
        <v>6840</v>
      </c>
      <c r="BD3970" s="304"/>
      <c r="BE3970" s="304"/>
      <c r="BF3970" s="304"/>
      <c r="BG3970" s="304"/>
      <c r="BH3970" s="304"/>
      <c r="BI3970" s="304"/>
      <c r="BJ3970" s="304">
        <v>3</v>
      </c>
      <c r="BK3970" s="304" t="s">
        <v>4954</v>
      </c>
      <c r="BL3970" s="304">
        <v>3</v>
      </c>
    </row>
    <row r="3971" spans="1:64" ht="15" hidden="1" customHeight="1" x14ac:dyDescent="0.2">
      <c r="A3971" s="387" t="s">
        <v>5911</v>
      </c>
      <c r="B3971" s="304" t="s">
        <v>5965</v>
      </c>
      <c r="C3971" s="304">
        <v>100436</v>
      </c>
      <c r="D3971" s="349" t="s">
        <v>5652</v>
      </c>
      <c r="E3971" s="304" t="s">
        <v>5653</v>
      </c>
      <c r="F3971" s="304"/>
      <c r="G3971" s="324">
        <v>35.21217</v>
      </c>
      <c r="H3971" s="324">
        <v>-120.84084</v>
      </c>
      <c r="I3971" s="324" t="s">
        <v>214</v>
      </c>
      <c r="J3971" s="368">
        <f>P3971</f>
        <v>517</v>
      </c>
      <c r="K3971" s="331">
        <v>0.1</v>
      </c>
      <c r="L3971" s="304" t="str">
        <f t="shared" si="949"/>
        <v>C</v>
      </c>
      <c r="M3971" s="388">
        <v>0</v>
      </c>
      <c r="N3971" s="304"/>
      <c r="O3971" s="304" t="s">
        <v>4992</v>
      </c>
      <c r="P3971" s="304">
        <v>517</v>
      </c>
      <c r="Q3971" s="309"/>
      <c r="R3971" s="309" t="s">
        <v>4993</v>
      </c>
      <c r="S3971" s="304"/>
      <c r="T3971" s="304"/>
      <c r="U3971" s="304"/>
      <c r="V3971" s="304"/>
      <c r="W3971" s="48" t="s">
        <v>4661</v>
      </c>
      <c r="X3971" s="304">
        <v>-999</v>
      </c>
      <c r="Y3971" s="366" t="str">
        <f t="shared" si="952"/>
        <v>-</v>
      </c>
      <c r="Z3971" s="304"/>
      <c r="AA3971" s="304"/>
      <c r="AB3971" s="304"/>
      <c r="AC3971" s="304"/>
      <c r="AD3971" s="366"/>
      <c r="AE3971" s="304"/>
      <c r="AF3971" s="331"/>
      <c r="AG3971" s="304"/>
      <c r="AH3971" s="410">
        <v>8.3997100000000005E-2</v>
      </c>
      <c r="AI3971" s="324"/>
      <c r="AJ3971" s="410">
        <v>578</v>
      </c>
      <c r="AK3971" s="304">
        <f t="shared" si="972"/>
        <v>555</v>
      </c>
      <c r="AL3971" s="304"/>
      <c r="AM3971" s="389">
        <f t="shared" si="954"/>
        <v>390</v>
      </c>
      <c r="AN3971" s="304"/>
      <c r="AO3971" s="304"/>
      <c r="AP3971" s="304" t="s">
        <v>1903</v>
      </c>
      <c r="AQ3971" s="304"/>
      <c r="AR3971" s="304">
        <v>390</v>
      </c>
      <c r="AS3971" s="304"/>
      <c r="AT3971" s="304"/>
      <c r="AU3971" s="304"/>
      <c r="AV3971" s="304"/>
      <c r="AW3971" s="304"/>
      <c r="AX3971" s="304">
        <v>60</v>
      </c>
      <c r="AY3971" s="304">
        <v>-999</v>
      </c>
      <c r="AZ3971" s="304">
        <v>260</v>
      </c>
      <c r="BA3971" s="304">
        <v>-999</v>
      </c>
      <c r="BB3971" s="304">
        <v>-999</v>
      </c>
      <c r="BC3971" s="304">
        <v>-999</v>
      </c>
      <c r="BD3971" s="304"/>
      <c r="BE3971" s="304"/>
      <c r="BF3971" s="304"/>
      <c r="BG3971" s="304"/>
      <c r="BH3971" s="304"/>
      <c r="BI3971" s="304"/>
      <c r="BJ3971" s="304">
        <v>4</v>
      </c>
      <c r="BK3971" s="304" t="s">
        <v>4954</v>
      </c>
      <c r="BL3971" s="304">
        <v>4</v>
      </c>
    </row>
    <row r="3972" spans="1:64" ht="15" hidden="1" customHeight="1" x14ac:dyDescent="0.2">
      <c r="A3972" s="387" t="s">
        <v>5911</v>
      </c>
      <c r="B3972" s="304" t="s">
        <v>5965</v>
      </c>
      <c r="C3972" s="304">
        <v>100437</v>
      </c>
      <c r="D3972" s="349" t="s">
        <v>5654</v>
      </c>
      <c r="E3972" s="304" t="s">
        <v>5655</v>
      </c>
      <c r="F3972" s="304"/>
      <c r="G3972" s="324">
        <v>35.232999999999997</v>
      </c>
      <c r="H3972" s="324">
        <v>-120.78167000000001</v>
      </c>
      <c r="I3972" s="324" t="s">
        <v>214</v>
      </c>
      <c r="J3972" s="368">
        <f>EXP(0.64*LN(AM3972)+0.36*LN(AK3972))</f>
        <v>402.25491873481093</v>
      </c>
      <c r="K3972" s="331">
        <f>SQRT(0.64*AN3972^2+0.36*AL3972^2)</f>
        <v>0.36913412196652856</v>
      </c>
      <c r="L3972" s="304" t="str">
        <f t="shared" ref="L3972:L4035" si="974">IF(J3972&lt;180,"E",IF(AND(J3972&gt;=180,J3972&lt;360),"D",IF(AND(J3972&gt;=360,J3972&lt;760),"C",IF(AND(J3972&gt;=760,J3972&lt;1500),"B",IF(J3972&gt;=1500,"A","-")))))</f>
        <v>C</v>
      </c>
      <c r="M3972" s="388" t="s">
        <v>6088</v>
      </c>
      <c r="N3972" s="304"/>
      <c r="O3972" s="304"/>
      <c r="P3972" s="304"/>
      <c r="Q3972" s="309"/>
      <c r="R3972" s="309"/>
      <c r="S3972" s="304"/>
      <c r="T3972" s="304"/>
      <c r="U3972" s="304"/>
      <c r="V3972" s="304"/>
      <c r="W3972" s="48" t="s">
        <v>4661</v>
      </c>
      <c r="X3972" s="304">
        <v>-999</v>
      </c>
      <c r="Y3972" s="366" t="str">
        <f t="shared" si="952"/>
        <v>-</v>
      </c>
      <c r="Z3972" s="304"/>
      <c r="AA3972" s="304"/>
      <c r="AB3972" s="304"/>
      <c r="AC3972" s="304"/>
      <c r="AD3972" s="366"/>
      <c r="AE3972" s="304"/>
      <c r="AF3972" s="331"/>
      <c r="AG3972" s="304"/>
      <c r="AH3972" s="410">
        <v>2.64526E-2</v>
      </c>
      <c r="AI3972" s="309">
        <v>0</v>
      </c>
      <c r="AJ3972" s="410">
        <v>394</v>
      </c>
      <c r="AK3972" s="304">
        <f t="shared" si="972"/>
        <v>425</v>
      </c>
      <c r="AL3972" s="363">
        <v>0.43</v>
      </c>
      <c r="AM3972" s="389">
        <f t="shared" si="954"/>
        <v>390</v>
      </c>
      <c r="AN3972" s="304">
        <v>0.33</v>
      </c>
      <c r="AO3972" s="304"/>
      <c r="AP3972" s="304" t="s">
        <v>1903</v>
      </c>
      <c r="AQ3972" s="304"/>
      <c r="AR3972" s="304">
        <v>390</v>
      </c>
      <c r="AS3972" s="304"/>
      <c r="AT3972" s="312"/>
      <c r="AU3972" s="304"/>
      <c r="AV3972" s="304"/>
      <c r="AW3972" s="304"/>
      <c r="AX3972" s="304">
        <v>60</v>
      </c>
      <c r="AY3972" s="304">
        <v>-999</v>
      </c>
      <c r="AZ3972" s="304">
        <v>280</v>
      </c>
      <c r="BA3972" s="304">
        <v>-999</v>
      </c>
      <c r="BB3972" s="304">
        <v>-999</v>
      </c>
      <c r="BC3972" s="304">
        <v>-999</v>
      </c>
      <c r="BD3972" s="304"/>
      <c r="BE3972" s="304"/>
      <c r="BF3972" s="304"/>
      <c r="BG3972" s="304"/>
      <c r="BH3972" s="304"/>
      <c r="BI3972" s="304"/>
      <c r="BJ3972" s="304">
        <v>4</v>
      </c>
      <c r="BK3972" s="304" t="s">
        <v>4954</v>
      </c>
      <c r="BL3972" s="304">
        <v>4</v>
      </c>
    </row>
    <row r="3973" spans="1:64" ht="15" hidden="1" customHeight="1" x14ac:dyDescent="0.2">
      <c r="A3973" s="387" t="s">
        <v>5911</v>
      </c>
      <c r="B3973" s="304" t="s">
        <v>5965</v>
      </c>
      <c r="C3973" s="304">
        <v>100438</v>
      </c>
      <c r="D3973" s="349" t="s">
        <v>5656</v>
      </c>
      <c r="E3973" s="304" t="s">
        <v>5657</v>
      </c>
      <c r="F3973" s="304"/>
      <c r="G3973" s="324">
        <v>36.200569999999999</v>
      </c>
      <c r="H3973" s="324">
        <v>-118.76624</v>
      </c>
      <c r="I3973" s="324" t="s">
        <v>4990</v>
      </c>
      <c r="J3973" s="368">
        <v>910</v>
      </c>
      <c r="K3973" s="331">
        <v>0.1</v>
      </c>
      <c r="L3973" s="304" t="str">
        <f t="shared" si="974"/>
        <v>B</v>
      </c>
      <c r="M3973" s="388">
        <v>0</v>
      </c>
      <c r="N3973" s="304"/>
      <c r="O3973" s="304" t="s">
        <v>4992</v>
      </c>
      <c r="P3973" s="304">
        <v>910</v>
      </c>
      <c r="Q3973" s="309"/>
      <c r="R3973" s="309" t="s">
        <v>4993</v>
      </c>
      <c r="S3973" s="304"/>
      <c r="T3973" s="304"/>
      <c r="U3973" s="304"/>
      <c r="V3973" s="304"/>
      <c r="W3973" s="48" t="s">
        <v>4991</v>
      </c>
      <c r="X3973" s="304">
        <v>-999</v>
      </c>
      <c r="Y3973" s="366" t="str">
        <f t="shared" ref="Y3973:Y4036" si="975">IF(X3973="A",506.6,IF(X3973="B",424.8,IF(X3973="C",338.6,IF(X3973="D",274.5,IF(X3973="E",181.5,"-")))))</f>
        <v>-</v>
      </c>
      <c r="Z3973" s="304"/>
      <c r="AA3973" s="304"/>
      <c r="AB3973" s="304"/>
      <c r="AC3973" s="304"/>
      <c r="AD3973" s="366"/>
      <c r="AE3973" s="304"/>
      <c r="AF3973" s="331"/>
      <c r="AG3973" s="304"/>
      <c r="AH3973" s="410">
        <v>4.03653E-2</v>
      </c>
      <c r="AI3973" s="324"/>
      <c r="AJ3973" s="410">
        <v>451</v>
      </c>
      <c r="AK3973" s="304">
        <f t="shared" si="972"/>
        <v>425</v>
      </c>
      <c r="AL3973" s="304"/>
      <c r="AM3973" s="389">
        <f t="shared" si="954"/>
        <v>748</v>
      </c>
      <c r="AN3973" s="304">
        <v>0.4</v>
      </c>
      <c r="AO3973" s="304"/>
      <c r="AP3973" s="304" t="s">
        <v>6114</v>
      </c>
      <c r="AQ3973" s="304"/>
      <c r="AR3973" s="304">
        <v>748</v>
      </c>
      <c r="AS3973" s="304"/>
      <c r="AT3973" s="304"/>
      <c r="AU3973" s="304"/>
      <c r="AV3973" s="304"/>
      <c r="AW3973" s="304"/>
      <c r="AX3973" s="304">
        <v>15</v>
      </c>
      <c r="AY3973" s="304">
        <v>-999</v>
      </c>
      <c r="AZ3973" s="304">
        <v>180</v>
      </c>
      <c r="BA3973" s="304">
        <v>15</v>
      </c>
      <c r="BB3973" s="304">
        <v>-999</v>
      </c>
      <c r="BC3973" s="304">
        <v>-999</v>
      </c>
      <c r="BD3973" s="304"/>
      <c r="BE3973" s="304"/>
      <c r="BF3973" s="304"/>
      <c r="BG3973" s="304"/>
      <c r="BH3973" s="304"/>
      <c r="BI3973" s="304"/>
      <c r="BJ3973" s="304">
        <v>0</v>
      </c>
      <c r="BK3973" s="304" t="s">
        <v>4954</v>
      </c>
      <c r="BL3973" s="304">
        <v>4</v>
      </c>
    </row>
    <row r="3974" spans="1:64" ht="15" hidden="1" customHeight="1" x14ac:dyDescent="0.2">
      <c r="A3974" s="387" t="s">
        <v>5911</v>
      </c>
      <c r="B3974" s="304" t="s">
        <v>5965</v>
      </c>
      <c r="C3974" s="304">
        <v>100439</v>
      </c>
      <c r="D3974" s="349" t="s">
        <v>5658</v>
      </c>
      <c r="E3974" s="304" t="s">
        <v>5659</v>
      </c>
      <c r="F3974" s="304"/>
      <c r="G3974" s="324">
        <v>34.440759999999997</v>
      </c>
      <c r="H3974" s="324">
        <v>-119.71492000000001</v>
      </c>
      <c r="I3974" s="324" t="s">
        <v>4990</v>
      </c>
      <c r="J3974" s="368">
        <f>P3974</f>
        <v>485</v>
      </c>
      <c r="K3974" s="331">
        <v>0.1</v>
      </c>
      <c r="L3974" s="304" t="str">
        <f t="shared" si="974"/>
        <v>C</v>
      </c>
      <c r="M3974" s="388">
        <v>0</v>
      </c>
      <c r="N3974" s="304"/>
      <c r="O3974" s="304">
        <v>35</v>
      </c>
      <c r="P3974" s="304">
        <v>485</v>
      </c>
      <c r="Q3974" s="309"/>
      <c r="R3974" s="309" t="s">
        <v>4993</v>
      </c>
      <c r="S3974" s="304"/>
      <c r="T3974" s="304"/>
      <c r="U3974" s="304"/>
      <c r="V3974" s="304"/>
      <c r="W3974" s="48" t="s">
        <v>5943</v>
      </c>
      <c r="X3974" s="304" t="s">
        <v>232</v>
      </c>
      <c r="Y3974" s="366">
        <f t="shared" si="975"/>
        <v>506.6</v>
      </c>
      <c r="Z3974" s="304">
        <v>0.4</v>
      </c>
      <c r="AA3974" s="304"/>
      <c r="AB3974" s="304"/>
      <c r="AC3974" s="304"/>
      <c r="AD3974" s="366"/>
      <c r="AE3974" s="304"/>
      <c r="AF3974" s="331"/>
      <c r="AG3974" s="304"/>
      <c r="AH3974" s="410">
        <v>5.5524299999999999E-2</v>
      </c>
      <c r="AI3974" s="324"/>
      <c r="AJ3974" s="410">
        <v>504</v>
      </c>
      <c r="AK3974" s="304">
        <f t="shared" si="972"/>
        <v>555</v>
      </c>
      <c r="AL3974" s="304"/>
      <c r="AM3974" s="389">
        <f t="shared" si="954"/>
        <v>17.328600000000002</v>
      </c>
      <c r="AN3974" s="363">
        <v>0.25</v>
      </c>
      <c r="AO3974" s="304"/>
      <c r="AP3974" s="304" t="s">
        <v>4980</v>
      </c>
      <c r="AQ3974" s="304"/>
      <c r="AR3974" s="304">
        <v>349</v>
      </c>
      <c r="AS3974" s="304"/>
      <c r="AT3974" s="304">
        <v>17.328600000000002</v>
      </c>
      <c r="AU3974" s="304"/>
      <c r="AV3974" s="304"/>
      <c r="AW3974" s="304"/>
      <c r="AX3974" s="304">
        <v>1460</v>
      </c>
      <c r="AY3974" s="304">
        <v>-999</v>
      </c>
      <c r="AZ3974" s="304">
        <v>4260</v>
      </c>
      <c r="BA3974" s="304">
        <v>-999</v>
      </c>
      <c r="BB3974" s="304">
        <v>-999</v>
      </c>
      <c r="BC3974" s="304">
        <v>-999</v>
      </c>
      <c r="BD3974" s="304"/>
      <c r="BE3974" s="304"/>
      <c r="BF3974" s="304"/>
      <c r="BG3974" s="304"/>
      <c r="BH3974" s="304"/>
      <c r="BI3974" s="304"/>
      <c r="BJ3974" s="304">
        <v>4</v>
      </c>
      <c r="BK3974" s="304" t="s">
        <v>4954</v>
      </c>
      <c r="BL3974" s="304">
        <v>4</v>
      </c>
    </row>
    <row r="3975" spans="1:64" ht="15" hidden="1" customHeight="1" x14ac:dyDescent="0.2">
      <c r="A3975" s="387" t="s">
        <v>5911</v>
      </c>
      <c r="B3975" s="304" t="s">
        <v>5965</v>
      </c>
      <c r="C3975" s="304">
        <v>100440</v>
      </c>
      <c r="D3975" s="349" t="s">
        <v>5660</v>
      </c>
      <c r="E3975" s="304" t="s">
        <v>5661</v>
      </c>
      <c r="F3975" s="304"/>
      <c r="G3975" s="324">
        <v>36.826810000000002</v>
      </c>
      <c r="H3975" s="324">
        <v>-121.64349</v>
      </c>
      <c r="I3975" s="324" t="s">
        <v>214</v>
      </c>
      <c r="J3975" s="368">
        <f>EXP(0.64*LN(AM3975)+0.36*LN(AK3975))</f>
        <v>341.52653999405277</v>
      </c>
      <c r="K3975" s="331">
        <f>SQRT(0.64*AN3975^2+0.36*AL3975^2)</f>
        <v>0.34696973931454017</v>
      </c>
      <c r="L3975" s="304" t="str">
        <f t="shared" si="974"/>
        <v>D</v>
      </c>
      <c r="M3975" s="388" t="s">
        <v>6088</v>
      </c>
      <c r="N3975" s="304"/>
      <c r="O3975" s="304"/>
      <c r="P3975" s="304"/>
      <c r="Q3975" s="309"/>
      <c r="R3975" s="309"/>
      <c r="S3975" s="304"/>
      <c r="T3975" s="304"/>
      <c r="U3975" s="304"/>
      <c r="V3975" s="304"/>
      <c r="W3975" s="48" t="s">
        <v>4661</v>
      </c>
      <c r="X3975" s="304">
        <v>-999</v>
      </c>
      <c r="Y3975" s="366" t="str">
        <f t="shared" si="975"/>
        <v>-</v>
      </c>
      <c r="Z3975" s="304"/>
      <c r="AA3975" s="304"/>
      <c r="AB3975" s="304"/>
      <c r="AC3975" s="304"/>
      <c r="AD3975" s="366"/>
      <c r="AE3975" s="304"/>
      <c r="AF3975" s="331"/>
      <c r="AG3975" s="304"/>
      <c r="AH3975" s="410">
        <v>2.7528400000000001E-2</v>
      </c>
      <c r="AI3975" s="309">
        <v>0</v>
      </c>
      <c r="AJ3975" s="410">
        <v>399</v>
      </c>
      <c r="AK3975" s="304">
        <f t="shared" si="972"/>
        <v>425</v>
      </c>
      <c r="AL3975" s="363">
        <v>0.43</v>
      </c>
      <c r="AM3975" s="389">
        <f t="shared" si="954"/>
        <v>302</v>
      </c>
      <c r="AN3975" s="304">
        <v>0.28999999999999998</v>
      </c>
      <c r="AO3975" s="304"/>
      <c r="AP3975" s="304" t="s">
        <v>2348</v>
      </c>
      <c r="AQ3975" s="304"/>
      <c r="AR3975" s="304">
        <v>302</v>
      </c>
      <c r="AS3975" s="304"/>
      <c r="AT3975" s="312"/>
      <c r="AU3975" s="304"/>
      <c r="AV3975" s="304"/>
      <c r="AW3975" s="304"/>
      <c r="AX3975" s="304">
        <v>191.5</v>
      </c>
      <c r="AY3975" s="304">
        <v>316.7</v>
      </c>
      <c r="AZ3975" s="304">
        <v>721.7</v>
      </c>
      <c r="BA3975" s="304">
        <v>191.5</v>
      </c>
      <c r="BB3975" s="304">
        <v>316.7</v>
      </c>
      <c r="BC3975" s="304">
        <v>721.7</v>
      </c>
      <c r="BD3975" s="304"/>
      <c r="BE3975" s="304"/>
      <c r="BF3975" s="304"/>
      <c r="BG3975" s="304"/>
      <c r="BH3975" s="304"/>
      <c r="BI3975" s="304"/>
      <c r="BJ3975" s="304">
        <v>1</v>
      </c>
      <c r="BK3975" s="304">
        <v>1</v>
      </c>
      <c r="BL3975" s="304">
        <v>1</v>
      </c>
    </row>
    <row r="3976" spans="1:64" ht="15" hidden="1" customHeight="1" x14ac:dyDescent="0.2">
      <c r="A3976" s="387" t="s">
        <v>5911</v>
      </c>
      <c r="B3976" s="304" t="s">
        <v>5965</v>
      </c>
      <c r="C3976" s="304">
        <v>100441</v>
      </c>
      <c r="D3976" s="349" t="s">
        <v>5662</v>
      </c>
      <c r="E3976" s="304" t="s">
        <v>5663</v>
      </c>
      <c r="F3976" s="304"/>
      <c r="G3976" s="324">
        <v>35.361649999999997</v>
      </c>
      <c r="H3976" s="324">
        <v>-118.92282</v>
      </c>
      <c r="I3976" s="324" t="s">
        <v>4990</v>
      </c>
      <c r="J3976" s="368">
        <f>EXP(0.44*LN('V032'!AM3976)+0.33*LN('V032'!Y3976)+0.25*LN('V032'!AJ3976))</f>
        <v>456.14527026052673</v>
      </c>
      <c r="K3976" s="331">
        <f>SQRT(0.44*AN3976^2+0.3*Z3976^2+0.25*AL3976^2)</f>
        <v>0.34889110048839023</v>
      </c>
      <c r="L3976" s="304" t="str">
        <f t="shared" si="974"/>
        <v>C</v>
      </c>
      <c r="M3976" s="388" t="s">
        <v>6095</v>
      </c>
      <c r="N3976" s="304"/>
      <c r="O3976" s="304"/>
      <c r="P3976" s="304"/>
      <c r="Q3976" s="309"/>
      <c r="R3976" s="309"/>
      <c r="S3976" s="304"/>
      <c r="T3976" s="304"/>
      <c r="U3976" s="304"/>
      <c r="V3976" s="304"/>
      <c r="W3976" s="48" t="s">
        <v>5943</v>
      </c>
      <c r="X3976" s="304" t="s">
        <v>232</v>
      </c>
      <c r="Y3976" s="366">
        <f t="shared" si="975"/>
        <v>506.6</v>
      </c>
      <c r="Z3976" s="304">
        <v>0.4</v>
      </c>
      <c r="AA3976" s="304"/>
      <c r="AB3976" s="304"/>
      <c r="AC3976" s="304"/>
      <c r="AD3976" s="366"/>
      <c r="AE3976" s="304"/>
      <c r="AF3976" s="331"/>
      <c r="AG3976" s="304"/>
      <c r="AH3976" s="410">
        <v>1.33831E-2</v>
      </c>
      <c r="AI3976" s="309">
        <v>0</v>
      </c>
      <c r="AJ3976" s="410">
        <v>325</v>
      </c>
      <c r="AK3976" s="304">
        <f t="shared" si="972"/>
        <v>270</v>
      </c>
      <c r="AL3976" s="363">
        <v>0.43</v>
      </c>
      <c r="AM3976" s="389">
        <f t="shared" si="954"/>
        <v>387</v>
      </c>
      <c r="AN3976" s="363">
        <v>0.25</v>
      </c>
      <c r="AO3976" s="304"/>
      <c r="AP3976" s="304" t="s">
        <v>1600</v>
      </c>
      <c r="AQ3976" s="304"/>
      <c r="AR3976" s="304">
        <v>387</v>
      </c>
      <c r="AS3976" s="304"/>
      <c r="AT3976" s="312"/>
      <c r="AU3976" s="304"/>
      <c r="AV3976" s="304"/>
      <c r="AW3976" s="304"/>
      <c r="AX3976" s="304">
        <v>60</v>
      </c>
      <c r="AY3976" s="304">
        <v>-999</v>
      </c>
      <c r="AZ3976" s="304">
        <v>340</v>
      </c>
      <c r="BA3976" s="304">
        <v>-999</v>
      </c>
      <c r="BB3976" s="304">
        <v>-999</v>
      </c>
      <c r="BC3976" s="304">
        <v>-999</v>
      </c>
      <c r="BD3976" s="304"/>
      <c r="BE3976" s="304"/>
      <c r="BF3976" s="304"/>
      <c r="BG3976" s="304"/>
      <c r="BH3976" s="304"/>
      <c r="BI3976" s="304"/>
      <c r="BJ3976" s="304">
        <v>4</v>
      </c>
      <c r="BK3976" s="304" t="s">
        <v>4954</v>
      </c>
      <c r="BL3976" s="304">
        <v>4</v>
      </c>
    </row>
    <row r="3977" spans="1:64" ht="15" hidden="1" customHeight="1" x14ac:dyDescent="0.2">
      <c r="A3977" s="387" t="s">
        <v>5911</v>
      </c>
      <c r="B3977" s="304" t="s">
        <v>5965</v>
      </c>
      <c r="C3977" s="304">
        <v>100442</v>
      </c>
      <c r="D3977" s="349" t="s">
        <v>5664</v>
      </c>
      <c r="E3977" s="304" t="s">
        <v>5665</v>
      </c>
      <c r="F3977" s="304"/>
      <c r="G3977" s="324">
        <v>35.145919999999997</v>
      </c>
      <c r="H3977" s="324">
        <v>-119.41946</v>
      </c>
      <c r="I3977" s="324" t="s">
        <v>4990</v>
      </c>
      <c r="J3977" s="368">
        <f>P3977</f>
        <v>332</v>
      </c>
      <c r="K3977" s="331">
        <v>0.1</v>
      </c>
      <c r="L3977" s="304" t="str">
        <f t="shared" si="974"/>
        <v>D</v>
      </c>
      <c r="M3977" s="388">
        <v>0</v>
      </c>
      <c r="N3977" s="304"/>
      <c r="O3977" s="304" t="s">
        <v>4992</v>
      </c>
      <c r="P3977" s="304">
        <v>332</v>
      </c>
      <c r="Q3977" s="309"/>
      <c r="R3977" s="309" t="s">
        <v>4993</v>
      </c>
      <c r="S3977" s="304"/>
      <c r="T3977" s="304"/>
      <c r="U3977" s="304"/>
      <c r="V3977" s="304"/>
      <c r="W3977" s="48" t="s">
        <v>5943</v>
      </c>
      <c r="X3977" s="304" t="s">
        <v>232</v>
      </c>
      <c r="Y3977" s="366">
        <f t="shared" si="975"/>
        <v>506.6</v>
      </c>
      <c r="Z3977" s="304">
        <v>0.4</v>
      </c>
      <c r="AA3977" s="304"/>
      <c r="AB3977" s="304"/>
      <c r="AC3977" s="304"/>
      <c r="AD3977" s="366"/>
      <c r="AE3977" s="304"/>
      <c r="AF3977" s="331"/>
      <c r="AG3977" s="304"/>
      <c r="AH3977" s="410">
        <v>2.2559599999999999E-2</v>
      </c>
      <c r="AI3977" s="324"/>
      <c r="AJ3977" s="410">
        <v>379</v>
      </c>
      <c r="AK3977" s="304">
        <f t="shared" si="972"/>
        <v>425</v>
      </c>
      <c r="AL3977" s="304"/>
      <c r="AM3977" s="389">
        <f t="shared" ref="AM3977:AM4040" si="976">IF(AT3977&lt;&gt;"",AT3977,IF(AND(AT3977="",AR3977=""),"",AR3977))</f>
        <v>11.4916</v>
      </c>
      <c r="AN3977" s="363">
        <v>0.25</v>
      </c>
      <c r="AO3977" s="304"/>
      <c r="AP3977" s="304" t="s">
        <v>4980</v>
      </c>
      <c r="AQ3977" s="304"/>
      <c r="AR3977" s="304">
        <v>349</v>
      </c>
      <c r="AS3977" s="304"/>
      <c r="AT3977" s="304">
        <v>11.4916</v>
      </c>
      <c r="AU3977" s="304"/>
      <c r="AV3977" s="304"/>
      <c r="AW3977" s="304"/>
      <c r="AX3977" s="304">
        <v>80</v>
      </c>
      <c r="AY3977" s="304">
        <v>-999</v>
      </c>
      <c r="AZ3977" s="304">
        <v>4000</v>
      </c>
      <c r="BA3977" s="304">
        <v>-999</v>
      </c>
      <c r="BB3977" s="304">
        <v>-999</v>
      </c>
      <c r="BC3977" s="304">
        <v>2120</v>
      </c>
      <c r="BD3977" s="304"/>
      <c r="BE3977" s="304"/>
      <c r="BF3977" s="304"/>
      <c r="BG3977" s="304"/>
      <c r="BH3977" s="304"/>
      <c r="BI3977" s="304"/>
      <c r="BJ3977" s="304">
        <v>4</v>
      </c>
      <c r="BK3977" s="304" t="s">
        <v>4954</v>
      </c>
      <c r="BL3977" s="304">
        <v>3</v>
      </c>
    </row>
    <row r="3978" spans="1:64" ht="15" hidden="1" customHeight="1" x14ac:dyDescent="0.2">
      <c r="A3978" s="387" t="s">
        <v>5911</v>
      </c>
      <c r="B3978" s="304" t="s">
        <v>5965</v>
      </c>
      <c r="C3978" s="304">
        <v>100443</v>
      </c>
      <c r="D3978" s="349" t="s">
        <v>5666</v>
      </c>
      <c r="E3978" s="304" t="s">
        <v>5667</v>
      </c>
      <c r="F3978" s="304"/>
      <c r="G3978" s="324">
        <v>38.200249999999997</v>
      </c>
      <c r="H3978" s="324">
        <v>-122.4644</v>
      </c>
      <c r="I3978" s="324" t="s">
        <v>214</v>
      </c>
      <c r="J3978" s="368">
        <f t="shared" ref="J3978:J3980" si="977">EXP(0.64*LN(AM3978)+0.36*LN(AK3978))</f>
        <v>752.29801492247032</v>
      </c>
      <c r="K3978" s="331">
        <f t="shared" ref="K3978:K3980" si="978">SQRT(0.64*AN3978^2+0.36*AL3978^2)</f>
        <v>0.36913412196652856</v>
      </c>
      <c r="L3978" s="304" t="str">
        <f t="shared" si="974"/>
        <v>C</v>
      </c>
      <c r="M3978" s="388" t="s">
        <v>6088</v>
      </c>
      <c r="N3978" s="304"/>
      <c r="O3978" s="304"/>
      <c r="P3978" s="304"/>
      <c r="Q3978" s="309"/>
      <c r="R3978" s="309"/>
      <c r="S3978" s="304"/>
      <c r="T3978" s="304"/>
      <c r="U3978" s="304"/>
      <c r="V3978" s="304"/>
      <c r="W3978" s="48" t="s">
        <v>4661</v>
      </c>
      <c r="X3978" s="304">
        <v>-999</v>
      </c>
      <c r="Y3978" s="366" t="str">
        <f t="shared" si="975"/>
        <v>-</v>
      </c>
      <c r="Z3978" s="304"/>
      <c r="AA3978" s="304"/>
      <c r="AB3978" s="304"/>
      <c r="AC3978" s="304"/>
      <c r="AD3978" s="366"/>
      <c r="AE3978" s="304"/>
      <c r="AF3978" s="331"/>
      <c r="AG3978" s="304"/>
      <c r="AH3978" s="410">
        <v>0.13791800000000001</v>
      </c>
      <c r="AI3978" s="309">
        <v>0</v>
      </c>
      <c r="AJ3978" s="410">
        <v>760</v>
      </c>
      <c r="AK3978" s="304">
        <f t="shared" si="972"/>
        <v>760</v>
      </c>
      <c r="AL3978" s="363">
        <v>0.43</v>
      </c>
      <c r="AM3978" s="389">
        <f t="shared" si="976"/>
        <v>748</v>
      </c>
      <c r="AN3978" s="304">
        <v>0.33</v>
      </c>
      <c r="AO3978" s="304"/>
      <c r="AP3978" s="304" t="s">
        <v>6125</v>
      </c>
      <c r="AQ3978" s="304"/>
      <c r="AR3978" s="304">
        <v>748</v>
      </c>
      <c r="AS3978" s="304"/>
      <c r="AT3978" s="312"/>
      <c r="AU3978" s="304"/>
      <c r="AV3978" s="304"/>
      <c r="AW3978" s="304"/>
      <c r="AX3978" s="304">
        <v>604</v>
      </c>
      <c r="AY3978" s="304">
        <v>1429</v>
      </c>
      <c r="AZ3978" s="304">
        <v>1473.2</v>
      </c>
      <c r="BA3978" s="304">
        <v>604</v>
      </c>
      <c r="BB3978" s="304">
        <v>1429</v>
      </c>
      <c r="BC3978" s="304">
        <v>1473.2</v>
      </c>
      <c r="BD3978" s="304"/>
      <c r="BE3978" s="304"/>
      <c r="BF3978" s="304"/>
      <c r="BG3978" s="304"/>
      <c r="BH3978" s="304"/>
      <c r="BI3978" s="304"/>
      <c r="BJ3978" s="304">
        <v>1</v>
      </c>
      <c r="BK3978" s="304">
        <v>1</v>
      </c>
      <c r="BL3978" s="304">
        <v>1</v>
      </c>
    </row>
    <row r="3979" spans="1:64" ht="15" hidden="1" customHeight="1" x14ac:dyDescent="0.2">
      <c r="A3979" s="387" t="s">
        <v>5912</v>
      </c>
      <c r="B3979" s="304" t="s">
        <v>5965</v>
      </c>
      <c r="C3979" s="304">
        <v>100444</v>
      </c>
      <c r="D3979" s="349" t="s">
        <v>5668</v>
      </c>
      <c r="E3979" s="304" t="s">
        <v>5669</v>
      </c>
      <c r="F3979" s="304"/>
      <c r="G3979" s="324">
        <v>37.923099999999998</v>
      </c>
      <c r="H3979" s="324">
        <v>-122.59829999999999</v>
      </c>
      <c r="I3979" s="324" t="s">
        <v>223</v>
      </c>
      <c r="J3979" s="368">
        <f t="shared" si="977"/>
        <v>774.00758240446066</v>
      </c>
      <c r="K3979" s="331">
        <f t="shared" si="978"/>
        <v>0.41105230810688803</v>
      </c>
      <c r="L3979" s="304" t="str">
        <f t="shared" si="974"/>
        <v>B</v>
      </c>
      <c r="M3979" s="388" t="s">
        <v>6088</v>
      </c>
      <c r="N3979" s="304"/>
      <c r="O3979" s="304"/>
      <c r="P3979" s="304"/>
      <c r="Q3979" s="309"/>
      <c r="R3979" s="309"/>
      <c r="S3979" s="304"/>
      <c r="T3979" s="304"/>
      <c r="U3979" s="304"/>
      <c r="V3979" s="304"/>
      <c r="W3979" s="48" t="s">
        <v>6033</v>
      </c>
      <c r="X3979" s="304">
        <v>-999</v>
      </c>
      <c r="Y3979" s="366" t="str">
        <f t="shared" si="975"/>
        <v>-</v>
      </c>
      <c r="Z3979" s="304"/>
      <c r="AA3979" s="304"/>
      <c r="AB3979" s="304"/>
      <c r="AC3979" s="304"/>
      <c r="AD3979" s="366"/>
      <c r="AE3979" s="304"/>
      <c r="AF3979" s="331"/>
      <c r="AG3979" s="304"/>
      <c r="AH3979" s="410">
        <v>0.15792600000000001</v>
      </c>
      <c r="AI3979" s="309">
        <v>0</v>
      </c>
      <c r="AJ3979" s="410">
        <v>760</v>
      </c>
      <c r="AK3979" s="304">
        <f t="shared" si="972"/>
        <v>760</v>
      </c>
      <c r="AL3979" s="363">
        <v>0.43</v>
      </c>
      <c r="AM3979" s="389">
        <f t="shared" si="976"/>
        <v>782</v>
      </c>
      <c r="AN3979" s="304">
        <v>0.4</v>
      </c>
      <c r="AO3979" s="304"/>
      <c r="AP3979" s="304" t="s">
        <v>6123</v>
      </c>
      <c r="AQ3979" s="304"/>
      <c r="AR3979" s="304">
        <v>782</v>
      </c>
      <c r="AS3979" s="304"/>
      <c r="AT3979" s="312"/>
      <c r="AU3979" s="304"/>
      <c r="AV3979" s="304"/>
      <c r="AW3979" s="304"/>
      <c r="AX3979" s="304">
        <v>0</v>
      </c>
      <c r="AY3979" s="304">
        <v>270.2</v>
      </c>
      <c r="AZ3979" s="304">
        <v>848.1</v>
      </c>
      <c r="BA3979" s="304">
        <v>0</v>
      </c>
      <c r="BB3979" s="304">
        <v>270.2</v>
      </c>
      <c r="BC3979" s="304">
        <v>848.1</v>
      </c>
      <c r="BD3979" s="304"/>
      <c r="BE3979" s="304"/>
      <c r="BF3979" s="304"/>
      <c r="BG3979" s="304"/>
      <c r="BH3979" s="304"/>
      <c r="BI3979" s="304"/>
      <c r="BJ3979" s="304">
        <v>1</v>
      </c>
      <c r="BK3979" s="304">
        <v>1</v>
      </c>
      <c r="BL3979" s="304">
        <v>1</v>
      </c>
    </row>
    <row r="3980" spans="1:64" ht="15" hidden="1" customHeight="1" x14ac:dyDescent="0.2">
      <c r="A3980" s="387" t="s">
        <v>5911</v>
      </c>
      <c r="B3980" s="304" t="s">
        <v>5965</v>
      </c>
      <c r="C3980" s="304">
        <v>100445</v>
      </c>
      <c r="D3980" s="349" t="s">
        <v>5670</v>
      </c>
      <c r="E3980" s="304" t="s">
        <v>5671</v>
      </c>
      <c r="F3980" s="304"/>
      <c r="G3980" s="324">
        <v>37.92371</v>
      </c>
      <c r="H3980" s="324">
        <v>-122.59649</v>
      </c>
      <c r="I3980" s="324" t="s">
        <v>214</v>
      </c>
      <c r="J3980" s="368">
        <f t="shared" si="977"/>
        <v>774.00758240446066</v>
      </c>
      <c r="K3980" s="331">
        <f t="shared" si="978"/>
        <v>0.41105230810688803</v>
      </c>
      <c r="L3980" s="304" t="str">
        <f t="shared" si="974"/>
        <v>B</v>
      </c>
      <c r="M3980" s="388" t="s">
        <v>6088</v>
      </c>
      <c r="N3980" s="304"/>
      <c r="O3980" s="304"/>
      <c r="P3980" s="304"/>
      <c r="Q3980" s="309"/>
      <c r="R3980" s="309"/>
      <c r="S3980" s="304"/>
      <c r="T3980" s="304"/>
      <c r="U3980" s="304"/>
      <c r="V3980" s="304"/>
      <c r="W3980" s="48" t="s">
        <v>4661</v>
      </c>
      <c r="X3980" s="304">
        <v>-999</v>
      </c>
      <c r="Y3980" s="366" t="str">
        <f t="shared" si="975"/>
        <v>-</v>
      </c>
      <c r="Z3980" s="304"/>
      <c r="AA3980" s="304"/>
      <c r="AB3980" s="304"/>
      <c r="AC3980" s="304"/>
      <c r="AD3980" s="366"/>
      <c r="AE3980" s="304"/>
      <c r="AF3980" s="331"/>
      <c r="AG3980" s="304"/>
      <c r="AH3980" s="410">
        <v>0.15792600000000001</v>
      </c>
      <c r="AI3980" s="309">
        <v>0</v>
      </c>
      <c r="AJ3980" s="410">
        <v>760</v>
      </c>
      <c r="AK3980" s="304">
        <f t="shared" si="972"/>
        <v>760</v>
      </c>
      <c r="AL3980" s="363">
        <v>0.43</v>
      </c>
      <c r="AM3980" s="389">
        <f t="shared" si="976"/>
        <v>782</v>
      </c>
      <c r="AN3980" s="304">
        <v>0.4</v>
      </c>
      <c r="AO3980" s="304"/>
      <c r="AP3980" s="304" t="s">
        <v>6123</v>
      </c>
      <c r="AQ3980" s="304"/>
      <c r="AR3980" s="304">
        <v>782</v>
      </c>
      <c r="AS3980" s="304"/>
      <c r="AT3980" s="312"/>
      <c r="AU3980" s="304"/>
      <c r="AV3980" s="304"/>
      <c r="AW3980" s="304"/>
      <c r="AX3980" s="304">
        <v>0</v>
      </c>
      <c r="AY3980" s="304">
        <v>270.39999999999998</v>
      </c>
      <c r="AZ3980" s="304">
        <v>871.3</v>
      </c>
      <c r="BA3980" s="304">
        <v>0</v>
      </c>
      <c r="BB3980" s="304">
        <v>270.39999999999998</v>
      </c>
      <c r="BC3980" s="304">
        <v>871.3</v>
      </c>
      <c r="BD3980" s="304"/>
      <c r="BE3980" s="304"/>
      <c r="BF3980" s="304"/>
      <c r="BG3980" s="304"/>
      <c r="BH3980" s="304"/>
      <c r="BI3980" s="304"/>
      <c r="BJ3980" s="304">
        <v>1</v>
      </c>
      <c r="BK3980" s="304">
        <v>1</v>
      </c>
      <c r="BL3980" s="304">
        <v>1</v>
      </c>
    </row>
    <row r="3981" spans="1:64" ht="15" hidden="1" customHeight="1" x14ac:dyDescent="0.2">
      <c r="A3981" s="387" t="s">
        <v>5911</v>
      </c>
      <c r="B3981" s="304" t="s">
        <v>5965</v>
      </c>
      <c r="C3981" s="304">
        <v>100446</v>
      </c>
      <c r="D3981" s="349" t="s">
        <v>5672</v>
      </c>
      <c r="E3981" s="304" t="s">
        <v>5673</v>
      </c>
      <c r="F3981" s="304"/>
      <c r="G3981" s="324">
        <v>36.764029999999998</v>
      </c>
      <c r="H3981" s="324">
        <v>-121.44722</v>
      </c>
      <c r="I3981" s="324" t="s">
        <v>214</v>
      </c>
      <c r="J3981" s="368">
        <f>EXP(0.44*LN('V032'!AM3981)+0.33*LN('V032'!Y3981)+0.25*LN('V032'!AJ3981))</f>
        <v>659.39586136142145</v>
      </c>
      <c r="K3981" s="331">
        <f>SQRT(0.44*AN3981^2+0.3*Z3981^2+0.25*AL3981^2)</f>
        <v>0.40574006457336698</v>
      </c>
      <c r="L3981" s="304" t="str">
        <f t="shared" si="974"/>
        <v>C</v>
      </c>
      <c r="M3981" s="388" t="s">
        <v>6095</v>
      </c>
      <c r="N3981" s="304"/>
      <c r="O3981" s="304"/>
      <c r="P3981" s="304"/>
      <c r="Q3981" s="309"/>
      <c r="R3981" s="309"/>
      <c r="S3981" s="304"/>
      <c r="T3981" s="304"/>
      <c r="U3981" s="304"/>
      <c r="V3981" s="304"/>
      <c r="W3981" s="390" t="s">
        <v>1609</v>
      </c>
      <c r="X3981" s="304" t="s">
        <v>232</v>
      </c>
      <c r="Y3981" s="366">
        <f t="shared" si="975"/>
        <v>506.6</v>
      </c>
      <c r="Z3981" s="304">
        <v>0.4</v>
      </c>
      <c r="AA3981" s="304"/>
      <c r="AB3981" s="304"/>
      <c r="AC3981" s="304"/>
      <c r="AD3981" s="366"/>
      <c r="AE3981" s="304"/>
      <c r="AF3981" s="331"/>
      <c r="AG3981" s="304"/>
      <c r="AH3981" s="410">
        <v>3.8935600000000001E-2</v>
      </c>
      <c r="AI3981" s="309">
        <v>0</v>
      </c>
      <c r="AJ3981" s="410">
        <v>445</v>
      </c>
      <c r="AK3981" s="304">
        <f t="shared" si="972"/>
        <v>425</v>
      </c>
      <c r="AL3981" s="363">
        <v>0.43</v>
      </c>
      <c r="AM3981" s="389">
        <f t="shared" si="976"/>
        <v>748</v>
      </c>
      <c r="AN3981" s="304">
        <v>0.4</v>
      </c>
      <c r="AO3981" s="304"/>
      <c r="AP3981" s="304" t="s">
        <v>6114</v>
      </c>
      <c r="AQ3981" s="304"/>
      <c r="AR3981" s="304">
        <v>748</v>
      </c>
      <c r="AS3981" s="304"/>
      <c r="AT3981" s="312"/>
      <c r="AU3981" s="304"/>
      <c r="AV3981" s="304"/>
      <c r="AW3981" s="304"/>
      <c r="AX3981" s="304">
        <v>222.3</v>
      </c>
      <c r="AY3981" s="304">
        <v>326</v>
      </c>
      <c r="AZ3981" s="304">
        <v>726</v>
      </c>
      <c r="BA3981" s="304">
        <v>222.3</v>
      </c>
      <c r="BB3981" s="304">
        <v>326</v>
      </c>
      <c r="BC3981" s="304">
        <v>726</v>
      </c>
      <c r="BD3981" s="304"/>
      <c r="BE3981" s="304"/>
      <c r="BF3981" s="304"/>
      <c r="BG3981" s="304"/>
      <c r="BH3981" s="304"/>
      <c r="BI3981" s="304"/>
      <c r="BJ3981" s="304">
        <v>1</v>
      </c>
      <c r="BK3981" s="304">
        <v>1</v>
      </c>
      <c r="BL3981" s="304">
        <v>1</v>
      </c>
    </row>
    <row r="3982" spans="1:64" ht="15" hidden="1" customHeight="1" x14ac:dyDescent="0.2">
      <c r="A3982" s="387" t="s">
        <v>5911</v>
      </c>
      <c r="B3982" s="304" t="s">
        <v>5965</v>
      </c>
      <c r="C3982" s="304">
        <v>100447</v>
      </c>
      <c r="D3982" s="349" t="s">
        <v>5674</v>
      </c>
      <c r="E3982" s="304" t="s">
        <v>5675</v>
      </c>
      <c r="F3982" s="304"/>
      <c r="G3982" s="324">
        <v>38.240389999999998</v>
      </c>
      <c r="H3982" s="324">
        <v>-122.79841999999999</v>
      </c>
      <c r="I3982" s="324" t="s">
        <v>214</v>
      </c>
      <c r="J3982" s="368">
        <f>EXP(0.64*LN(AM3982)+0.36*LN(AK3982))</f>
        <v>592.44702066114849</v>
      </c>
      <c r="K3982" s="331">
        <f>SQRT(0.64*AN3982^2+0.36*AL3982^2)</f>
        <v>0.36913412196652856</v>
      </c>
      <c r="L3982" s="304" t="str">
        <f t="shared" si="974"/>
        <v>C</v>
      </c>
      <c r="M3982" s="388" t="s">
        <v>6088</v>
      </c>
      <c r="N3982" s="304"/>
      <c r="O3982" s="304"/>
      <c r="P3982" s="304"/>
      <c r="Q3982" s="309"/>
      <c r="R3982" s="309"/>
      <c r="S3982" s="304"/>
      <c r="T3982" s="304"/>
      <c r="U3982" s="304"/>
      <c r="V3982" s="304"/>
      <c r="W3982" s="48" t="s">
        <v>4661</v>
      </c>
      <c r="X3982" s="304">
        <v>-999</v>
      </c>
      <c r="Y3982" s="366" t="str">
        <f t="shared" si="975"/>
        <v>-</v>
      </c>
      <c r="Z3982" s="304"/>
      <c r="AA3982" s="304"/>
      <c r="AB3982" s="304"/>
      <c r="AC3982" s="304"/>
      <c r="AD3982" s="366"/>
      <c r="AE3982" s="304"/>
      <c r="AF3982" s="331"/>
      <c r="AG3982" s="304"/>
      <c r="AH3982" s="410">
        <v>5.5249300000000001E-2</v>
      </c>
      <c r="AI3982" s="309">
        <v>0</v>
      </c>
      <c r="AJ3982" s="410">
        <v>760</v>
      </c>
      <c r="AK3982" s="304">
        <f t="shared" si="972"/>
        <v>760</v>
      </c>
      <c r="AL3982" s="363">
        <v>0.43</v>
      </c>
      <c r="AM3982" s="389">
        <f t="shared" si="976"/>
        <v>515</v>
      </c>
      <c r="AN3982" s="304">
        <v>0.33</v>
      </c>
      <c r="AO3982" s="304"/>
      <c r="AP3982" s="304" t="s">
        <v>1710</v>
      </c>
      <c r="AQ3982" s="304"/>
      <c r="AR3982" s="304">
        <v>515</v>
      </c>
      <c r="AS3982" s="304"/>
      <c r="AT3982" s="312"/>
      <c r="AU3982" s="304"/>
      <c r="AV3982" s="304"/>
      <c r="AW3982" s="304"/>
      <c r="AX3982" s="304">
        <v>44.1</v>
      </c>
      <c r="AY3982" s="304">
        <v>294.10000000000002</v>
      </c>
      <c r="AZ3982" s="304">
        <v>867.5</v>
      </c>
      <c r="BA3982" s="304">
        <v>44.1</v>
      </c>
      <c r="BB3982" s="304">
        <v>294.10000000000002</v>
      </c>
      <c r="BC3982" s="304">
        <v>867.5</v>
      </c>
      <c r="BD3982" s="304"/>
      <c r="BE3982" s="304"/>
      <c r="BF3982" s="304"/>
      <c r="BG3982" s="304"/>
      <c r="BH3982" s="304"/>
      <c r="BI3982" s="304"/>
      <c r="BJ3982" s="304">
        <v>1</v>
      </c>
      <c r="BK3982" s="304">
        <v>1</v>
      </c>
      <c r="BL3982" s="304">
        <v>1</v>
      </c>
    </row>
    <row r="3983" spans="1:64" ht="15" hidden="1" customHeight="1" x14ac:dyDescent="0.2">
      <c r="A3983" s="387" t="s">
        <v>5911</v>
      </c>
      <c r="B3983" s="304" t="s">
        <v>5965</v>
      </c>
      <c r="C3983" s="304">
        <v>100448</v>
      </c>
      <c r="D3983" s="349" t="s">
        <v>5676</v>
      </c>
      <c r="E3983" s="304" t="s">
        <v>5677</v>
      </c>
      <c r="F3983" s="304"/>
      <c r="G3983" s="324">
        <v>37.40372</v>
      </c>
      <c r="H3983" s="324">
        <v>-122.17596</v>
      </c>
      <c r="I3983" s="324" t="s">
        <v>214</v>
      </c>
      <c r="J3983" s="368">
        <f>P3983</f>
        <v>432</v>
      </c>
      <c r="K3983" s="331">
        <v>0.1</v>
      </c>
      <c r="L3983" s="304" t="str">
        <f t="shared" si="974"/>
        <v>C</v>
      </c>
      <c r="M3983" s="388">
        <v>0</v>
      </c>
      <c r="N3983" s="304"/>
      <c r="O3983" s="304">
        <v>33</v>
      </c>
      <c r="P3983" s="304">
        <v>432</v>
      </c>
      <c r="Q3983" s="309"/>
      <c r="R3983" s="309" t="s">
        <v>4993</v>
      </c>
      <c r="S3983" s="304"/>
      <c r="T3983" s="304"/>
      <c r="U3983" s="304"/>
      <c r="V3983" s="304"/>
      <c r="W3983" s="48" t="s">
        <v>1609</v>
      </c>
      <c r="X3983" s="304" t="s">
        <v>232</v>
      </c>
      <c r="Y3983" s="366">
        <f t="shared" si="975"/>
        <v>506.6</v>
      </c>
      <c r="Z3983" s="304">
        <v>0.4</v>
      </c>
      <c r="AA3983" s="304"/>
      <c r="AB3983" s="304"/>
      <c r="AC3983" s="304"/>
      <c r="AD3983" s="366"/>
      <c r="AE3983" s="304"/>
      <c r="AF3983" s="331"/>
      <c r="AG3983" s="304"/>
      <c r="AH3983" s="410">
        <v>2.8578900000000001E-2</v>
      </c>
      <c r="AI3983" s="324"/>
      <c r="AJ3983" s="410">
        <v>403</v>
      </c>
      <c r="AK3983" s="304">
        <f t="shared" si="972"/>
        <v>425</v>
      </c>
      <c r="AL3983" s="304"/>
      <c r="AM3983" s="389">
        <f t="shared" si="976"/>
        <v>515</v>
      </c>
      <c r="AN3983" s="304"/>
      <c r="AO3983" s="304"/>
      <c r="AP3983" s="304" t="s">
        <v>1710</v>
      </c>
      <c r="AQ3983" s="304"/>
      <c r="AR3983" s="304">
        <v>515</v>
      </c>
      <c r="AS3983" s="304"/>
      <c r="AT3983" s="304"/>
      <c r="AU3983" s="304"/>
      <c r="AV3983" s="304"/>
      <c r="AW3983" s="304"/>
      <c r="AX3983" s="304">
        <v>588.6</v>
      </c>
      <c r="AY3983" s="304">
        <v>890.3</v>
      </c>
      <c r="AZ3983" s="304">
        <v>890.3</v>
      </c>
      <c r="BA3983" s="304">
        <v>588.6</v>
      </c>
      <c r="BB3983" s="304">
        <v>890.3</v>
      </c>
      <c r="BC3983" s="304">
        <v>890.3</v>
      </c>
      <c r="BD3983" s="304"/>
      <c r="BE3983" s="304"/>
      <c r="BF3983" s="304"/>
      <c r="BG3983" s="304"/>
      <c r="BH3983" s="304"/>
      <c r="BI3983" s="304"/>
      <c r="BJ3983" s="304">
        <v>1</v>
      </c>
      <c r="BK3983" s="304">
        <v>1</v>
      </c>
      <c r="BL3983" s="304">
        <v>1</v>
      </c>
    </row>
    <row r="3984" spans="1:64" ht="15" hidden="1" customHeight="1" x14ac:dyDescent="0.2">
      <c r="A3984" s="387" t="s">
        <v>5911</v>
      </c>
      <c r="B3984" s="304" t="s">
        <v>5965</v>
      </c>
      <c r="C3984" s="304">
        <v>100449</v>
      </c>
      <c r="D3984" s="349" t="s">
        <v>5678</v>
      </c>
      <c r="E3984" s="304" t="s">
        <v>5679</v>
      </c>
      <c r="F3984" s="304"/>
      <c r="G3984" s="324">
        <v>38.026910000000001</v>
      </c>
      <c r="H3984" s="324">
        <v>-122.01599</v>
      </c>
      <c r="I3984" s="324" t="s">
        <v>214</v>
      </c>
      <c r="J3984" s="368">
        <f>EXP(0.44*LN('V032'!AM3984)+0.33*LN('V032'!Y3984)+0.25*LN('V032'!AJ3984))</f>
        <v>508.68986843093001</v>
      </c>
      <c r="K3984" s="331">
        <f>SQRT(0.44*AN3984^2+0.3*Z3984^2+0.25*AL3984^2)</f>
        <v>0.37701591478344787</v>
      </c>
      <c r="L3984" s="304" t="str">
        <f t="shared" si="974"/>
        <v>C</v>
      </c>
      <c r="M3984" s="388" t="s">
        <v>6095</v>
      </c>
      <c r="N3984" s="304"/>
      <c r="O3984" s="304"/>
      <c r="P3984" s="304"/>
      <c r="Q3984" s="309"/>
      <c r="R3984" s="309"/>
      <c r="S3984" s="304"/>
      <c r="T3984" s="304"/>
      <c r="U3984" s="304"/>
      <c r="V3984" s="304"/>
      <c r="W3984" s="48" t="s">
        <v>1609</v>
      </c>
      <c r="X3984" s="304" t="s">
        <v>232</v>
      </c>
      <c r="Y3984" s="366">
        <f t="shared" si="975"/>
        <v>506.6</v>
      </c>
      <c r="Z3984" s="304">
        <v>0.4</v>
      </c>
      <c r="AA3984" s="304"/>
      <c r="AB3984" s="304"/>
      <c r="AC3984" s="304"/>
      <c r="AD3984" s="366"/>
      <c r="AE3984" s="304"/>
      <c r="AF3984" s="331"/>
      <c r="AG3984" s="304"/>
      <c r="AH3984" s="410">
        <v>4.2367100000000003E-3</v>
      </c>
      <c r="AI3984" s="309">
        <v>0</v>
      </c>
      <c r="AJ3984" s="410">
        <v>304</v>
      </c>
      <c r="AK3984" s="304">
        <f t="shared" si="972"/>
        <v>270</v>
      </c>
      <c r="AL3984" s="363">
        <v>0.43</v>
      </c>
      <c r="AM3984" s="389">
        <f t="shared" si="976"/>
        <v>515</v>
      </c>
      <c r="AN3984" s="304">
        <v>0.33</v>
      </c>
      <c r="AO3984" s="304"/>
      <c r="AP3984" s="304" t="s">
        <v>1710</v>
      </c>
      <c r="AQ3984" s="304"/>
      <c r="AR3984" s="304">
        <v>515</v>
      </c>
      <c r="AS3984" s="304"/>
      <c r="AT3984" s="312"/>
      <c r="AU3984" s="304"/>
      <c r="AV3984" s="304"/>
      <c r="AW3984" s="304"/>
      <c r="AX3984" s="304">
        <v>589.1</v>
      </c>
      <c r="AY3984" s="304">
        <v>1369.7</v>
      </c>
      <c r="AZ3984" s="304">
        <v>3468.5</v>
      </c>
      <c r="BA3984" s="304">
        <v>589.1</v>
      </c>
      <c r="BB3984" s="304">
        <v>1369.7</v>
      </c>
      <c r="BC3984" s="304">
        <v>3468.5</v>
      </c>
      <c r="BD3984" s="304"/>
      <c r="BE3984" s="304"/>
      <c r="BF3984" s="304"/>
      <c r="BG3984" s="304"/>
      <c r="BH3984" s="304"/>
      <c r="BI3984" s="304"/>
      <c r="BJ3984" s="304">
        <v>1</v>
      </c>
      <c r="BK3984" s="304">
        <v>1</v>
      </c>
      <c r="BL3984" s="304">
        <v>1</v>
      </c>
    </row>
    <row r="3985" spans="1:64" ht="15" hidden="1" customHeight="1" x14ac:dyDescent="0.2">
      <c r="A3985" s="387" t="s">
        <v>5911</v>
      </c>
      <c r="B3985" s="304" t="s">
        <v>5965</v>
      </c>
      <c r="C3985" s="304">
        <v>100450</v>
      </c>
      <c r="D3985" s="349" t="s">
        <v>5680</v>
      </c>
      <c r="E3985" s="304" t="s">
        <v>5681</v>
      </c>
      <c r="F3985" s="304"/>
      <c r="G3985" s="324">
        <v>36.3887</v>
      </c>
      <c r="H3985" s="324">
        <v>-121.5514</v>
      </c>
      <c r="I3985" s="324" t="s">
        <v>223</v>
      </c>
      <c r="J3985" s="368">
        <f t="shared" ref="J3985:J3986" si="979">EXP(0.64*LN(AM3985)+0.36*LN(AK3985))</f>
        <v>402.25491873481093</v>
      </c>
      <c r="K3985" s="331">
        <f t="shared" ref="K3985:K3986" si="980">SQRT(0.64*AN3985^2+0.36*AL3985^2)</f>
        <v>0.36913412196652856</v>
      </c>
      <c r="L3985" s="304" t="str">
        <f t="shared" si="974"/>
        <v>C</v>
      </c>
      <c r="M3985" s="388" t="s">
        <v>6088</v>
      </c>
      <c r="N3985" s="304"/>
      <c r="O3985" s="304"/>
      <c r="P3985" s="304"/>
      <c r="Q3985" s="309"/>
      <c r="R3985" s="309"/>
      <c r="S3985" s="304"/>
      <c r="T3985" s="304"/>
      <c r="U3985" s="304"/>
      <c r="V3985" s="304"/>
      <c r="W3985" s="48" t="s">
        <v>6033</v>
      </c>
      <c r="X3985" s="304">
        <v>-999</v>
      </c>
      <c r="Y3985" s="366" t="str">
        <f t="shared" si="975"/>
        <v>-</v>
      </c>
      <c r="Z3985" s="304"/>
      <c r="AA3985" s="304"/>
      <c r="AB3985" s="304"/>
      <c r="AC3985" s="304"/>
      <c r="AD3985" s="366"/>
      <c r="AE3985" s="304"/>
      <c r="AF3985" s="331"/>
      <c r="AG3985" s="304"/>
      <c r="AH3985" s="410">
        <v>3.8853499999999999E-2</v>
      </c>
      <c r="AI3985" s="309">
        <v>0</v>
      </c>
      <c r="AJ3985" s="410">
        <v>445</v>
      </c>
      <c r="AK3985" s="304">
        <f t="shared" si="972"/>
        <v>425</v>
      </c>
      <c r="AL3985" s="363">
        <v>0.43</v>
      </c>
      <c r="AM3985" s="389">
        <f t="shared" si="976"/>
        <v>390</v>
      </c>
      <c r="AN3985" s="304">
        <v>0.33</v>
      </c>
      <c r="AO3985" s="304"/>
      <c r="AP3985" s="304" t="s">
        <v>1903</v>
      </c>
      <c r="AQ3985" s="304"/>
      <c r="AR3985" s="304">
        <v>390</v>
      </c>
      <c r="AS3985" s="304"/>
      <c r="AT3985" s="312"/>
      <c r="AU3985" s="304"/>
      <c r="AV3985" s="304"/>
      <c r="AW3985" s="304"/>
      <c r="AX3985" s="304">
        <v>60</v>
      </c>
      <c r="AY3985" s="304">
        <v>-999</v>
      </c>
      <c r="AZ3985" s="304">
        <v>240</v>
      </c>
      <c r="BA3985" s="304">
        <v>-999</v>
      </c>
      <c r="BB3985" s="304">
        <v>-999</v>
      </c>
      <c r="BC3985" s="304">
        <v>-999</v>
      </c>
      <c r="BD3985" s="304"/>
      <c r="BE3985" s="304"/>
      <c r="BF3985" s="304"/>
      <c r="BG3985" s="304"/>
      <c r="BH3985" s="304"/>
      <c r="BI3985" s="304"/>
      <c r="BJ3985" s="304">
        <v>4</v>
      </c>
      <c r="BK3985" s="304" t="s">
        <v>4954</v>
      </c>
      <c r="BL3985" s="304">
        <v>4</v>
      </c>
    </row>
    <row r="3986" spans="1:64" ht="15" hidden="1" customHeight="1" x14ac:dyDescent="0.2">
      <c r="A3986" s="387" t="s">
        <v>5911</v>
      </c>
      <c r="B3986" s="304" t="s">
        <v>5965</v>
      </c>
      <c r="C3986" s="304">
        <v>100451</v>
      </c>
      <c r="D3986" s="349" t="s">
        <v>5682</v>
      </c>
      <c r="E3986" s="304" t="s">
        <v>5683</v>
      </c>
      <c r="F3986" s="304"/>
      <c r="G3986" s="324">
        <v>35.458829999999999</v>
      </c>
      <c r="H3986" s="324">
        <v>-120.88167</v>
      </c>
      <c r="I3986" s="324" t="s">
        <v>5908</v>
      </c>
      <c r="J3986" s="368">
        <f t="shared" si="979"/>
        <v>627.87376477744147</v>
      </c>
      <c r="K3986" s="331">
        <f t="shared" si="980"/>
        <v>0.41105230810688803</v>
      </c>
      <c r="L3986" s="304" t="str">
        <f t="shared" si="974"/>
        <v>C</v>
      </c>
      <c r="M3986" s="388" t="s">
        <v>6088</v>
      </c>
      <c r="N3986" s="304"/>
      <c r="O3986" s="304"/>
      <c r="P3986" s="304"/>
      <c r="Q3986" s="309"/>
      <c r="R3986" s="309"/>
      <c r="S3986" s="304"/>
      <c r="T3986" s="304"/>
      <c r="U3986" s="304"/>
      <c r="V3986" s="304"/>
      <c r="W3986" s="48" t="s">
        <v>5910</v>
      </c>
      <c r="X3986" s="304">
        <v>-999</v>
      </c>
      <c r="Y3986" s="366" t="str">
        <f t="shared" si="975"/>
        <v>-</v>
      </c>
      <c r="Z3986" s="304"/>
      <c r="AA3986" s="304"/>
      <c r="AB3986" s="304"/>
      <c r="AC3986" s="304"/>
      <c r="AD3986" s="366"/>
      <c r="AE3986" s="304"/>
      <c r="AF3986" s="331"/>
      <c r="AG3986" s="304"/>
      <c r="AH3986" s="410">
        <v>4.1820000000000003E-2</v>
      </c>
      <c r="AI3986" s="309">
        <v>0</v>
      </c>
      <c r="AJ3986" s="410">
        <v>457</v>
      </c>
      <c r="AK3986" s="304">
        <f t="shared" si="972"/>
        <v>425</v>
      </c>
      <c r="AL3986" s="363">
        <v>0.43</v>
      </c>
      <c r="AM3986" s="389">
        <f t="shared" si="976"/>
        <v>782</v>
      </c>
      <c r="AN3986" s="304">
        <v>0.4</v>
      </c>
      <c r="AO3986" s="304"/>
      <c r="AP3986" s="304" t="s">
        <v>2964</v>
      </c>
      <c r="AQ3986" s="304"/>
      <c r="AR3986" s="304">
        <v>782</v>
      </c>
      <c r="AS3986" s="304"/>
      <c r="AT3986" s="312"/>
      <c r="AU3986" s="304"/>
      <c r="AV3986" s="304"/>
      <c r="AW3986" s="304"/>
      <c r="AX3986" s="304">
        <v>40</v>
      </c>
      <c r="AY3986" s="304">
        <v>-999</v>
      </c>
      <c r="AZ3986" s="304">
        <v>300</v>
      </c>
      <c r="BA3986" s="304">
        <v>-999</v>
      </c>
      <c r="BB3986" s="304">
        <v>-999</v>
      </c>
      <c r="BC3986" s="304">
        <v>-999</v>
      </c>
      <c r="BD3986" s="304"/>
      <c r="BE3986" s="304"/>
      <c r="BF3986" s="304"/>
      <c r="BG3986" s="304"/>
      <c r="BH3986" s="304"/>
      <c r="BI3986" s="304"/>
      <c r="BJ3986" s="304">
        <v>4</v>
      </c>
      <c r="BK3986" s="304" t="s">
        <v>4954</v>
      </c>
      <c r="BL3986" s="304">
        <v>4</v>
      </c>
    </row>
    <row r="3987" spans="1:64" ht="15" hidden="1" customHeight="1" x14ac:dyDescent="0.2">
      <c r="A3987" s="387" t="s">
        <v>5911</v>
      </c>
      <c r="B3987" s="304" t="s">
        <v>5965</v>
      </c>
      <c r="C3987" s="304">
        <v>100452</v>
      </c>
      <c r="D3987" s="349" t="s">
        <v>5684</v>
      </c>
      <c r="E3987" s="304" t="s">
        <v>5685</v>
      </c>
      <c r="F3987" s="304"/>
      <c r="G3987" s="324">
        <v>36.305230000000002</v>
      </c>
      <c r="H3987" s="324">
        <v>-119.24384000000001</v>
      </c>
      <c r="I3987" s="324" t="s">
        <v>4990</v>
      </c>
      <c r="J3987" s="368">
        <f>P3987</f>
        <v>282</v>
      </c>
      <c r="K3987" s="331">
        <v>0.1</v>
      </c>
      <c r="L3987" s="304" t="str">
        <f t="shared" si="974"/>
        <v>D</v>
      </c>
      <c r="M3987" s="388">
        <v>0</v>
      </c>
      <c r="N3987" s="304"/>
      <c r="O3987" s="304">
        <v>35</v>
      </c>
      <c r="P3987" s="304">
        <v>282</v>
      </c>
      <c r="Q3987" s="309"/>
      <c r="R3987" s="309" t="s">
        <v>4993</v>
      </c>
      <c r="S3987" s="304"/>
      <c r="T3987" s="304"/>
      <c r="U3987" s="304"/>
      <c r="V3987" s="304"/>
      <c r="W3987" s="48" t="s">
        <v>5943</v>
      </c>
      <c r="X3987" s="304" t="s">
        <v>232</v>
      </c>
      <c r="Y3987" s="366">
        <f t="shared" si="975"/>
        <v>506.6</v>
      </c>
      <c r="Z3987" s="304">
        <v>0.4</v>
      </c>
      <c r="AA3987" s="304"/>
      <c r="AB3987" s="304"/>
      <c r="AC3987" s="304"/>
      <c r="AD3987" s="366"/>
      <c r="AE3987" s="304"/>
      <c r="AF3987" s="331"/>
      <c r="AG3987" s="304"/>
      <c r="AH3987" s="410">
        <v>8.5896699999999998E-4</v>
      </c>
      <c r="AI3987" s="324"/>
      <c r="AJ3987" s="410">
        <v>190</v>
      </c>
      <c r="AK3987" s="304">
        <f t="shared" si="972"/>
        <v>210</v>
      </c>
      <c r="AL3987" s="304"/>
      <c r="AM3987" s="389">
        <f t="shared" si="976"/>
        <v>0.54912700000000003</v>
      </c>
      <c r="AN3987" s="363">
        <v>0.25</v>
      </c>
      <c r="AO3987" s="304"/>
      <c r="AP3987" s="304" t="s">
        <v>6113</v>
      </c>
      <c r="AQ3987" s="304"/>
      <c r="AR3987" s="304">
        <v>280</v>
      </c>
      <c r="AS3987" s="304"/>
      <c r="AT3987" s="304">
        <v>0.54912700000000003</v>
      </c>
      <c r="AU3987" s="304"/>
      <c r="AV3987" s="304"/>
      <c r="AW3987" s="304"/>
      <c r="AX3987" s="304">
        <v>60</v>
      </c>
      <c r="AY3987" s="304">
        <v>-999</v>
      </c>
      <c r="AZ3987" s="304">
        <v>220</v>
      </c>
      <c r="BA3987" s="304">
        <v>-999</v>
      </c>
      <c r="BB3987" s="304">
        <v>-999</v>
      </c>
      <c r="BC3987" s="304">
        <v>-999</v>
      </c>
      <c r="BD3987" s="304"/>
      <c r="BE3987" s="304"/>
      <c r="BF3987" s="304"/>
      <c r="BG3987" s="304"/>
      <c r="BH3987" s="304"/>
      <c r="BI3987" s="304"/>
      <c r="BJ3987" s="304">
        <v>4</v>
      </c>
      <c r="BK3987" s="304" t="s">
        <v>4954</v>
      </c>
      <c r="BL3987" s="304">
        <v>4</v>
      </c>
    </row>
    <row r="3988" spans="1:64" ht="15" hidden="1" customHeight="1" x14ac:dyDescent="0.2">
      <c r="A3988" s="387" t="s">
        <v>5911</v>
      </c>
      <c r="B3988" s="304" t="s">
        <v>5965</v>
      </c>
      <c r="C3988" s="304">
        <v>100453</v>
      </c>
      <c r="D3988" s="349" t="s">
        <v>5686</v>
      </c>
      <c r="E3988" s="304" t="s">
        <v>5687</v>
      </c>
      <c r="F3988" s="304"/>
      <c r="G3988" s="324">
        <v>34.510849999999998</v>
      </c>
      <c r="H3988" s="324">
        <v>-119.27406999999999</v>
      </c>
      <c r="I3988" s="324" t="s">
        <v>4990</v>
      </c>
      <c r="J3988" s="368">
        <f>P3988</f>
        <v>660</v>
      </c>
      <c r="K3988" s="331">
        <v>0.1</v>
      </c>
      <c r="L3988" s="304" t="str">
        <f t="shared" si="974"/>
        <v>C</v>
      </c>
      <c r="M3988" s="388">
        <v>0</v>
      </c>
      <c r="N3988" s="304"/>
      <c r="O3988" s="304" t="s">
        <v>4992</v>
      </c>
      <c r="P3988" s="304">
        <v>660</v>
      </c>
      <c r="Q3988" s="309"/>
      <c r="R3988" s="309" t="s">
        <v>4993</v>
      </c>
      <c r="S3988" s="304"/>
      <c r="T3988" s="304"/>
      <c r="U3988" s="304"/>
      <c r="V3988" s="304"/>
      <c r="W3988" s="48" t="s">
        <v>4991</v>
      </c>
      <c r="X3988" s="304">
        <v>-999</v>
      </c>
      <c r="Y3988" s="366" t="str">
        <f t="shared" si="975"/>
        <v>-</v>
      </c>
      <c r="Z3988" s="304"/>
      <c r="AA3988" s="304"/>
      <c r="AB3988" s="304"/>
      <c r="AC3988" s="304"/>
      <c r="AD3988" s="366"/>
      <c r="AE3988" s="304"/>
      <c r="AF3988" s="331"/>
      <c r="AG3988" s="304"/>
      <c r="AH3988" s="410">
        <v>8.1991900000000006E-2</v>
      </c>
      <c r="AI3988" s="324"/>
      <c r="AJ3988" s="410">
        <v>573</v>
      </c>
      <c r="AK3988" s="304">
        <f t="shared" si="972"/>
        <v>555</v>
      </c>
      <c r="AL3988" s="304"/>
      <c r="AM3988" s="389">
        <f t="shared" si="976"/>
        <v>540</v>
      </c>
      <c r="AN3988" s="304">
        <v>0.4</v>
      </c>
      <c r="AO3988" s="304"/>
      <c r="AP3988" s="304" t="s">
        <v>4979</v>
      </c>
      <c r="AQ3988" s="304"/>
      <c r="AR3988" s="304">
        <v>540</v>
      </c>
      <c r="AS3988" s="304"/>
      <c r="AT3988" s="304"/>
      <c r="AU3988" s="304"/>
      <c r="AV3988" s="304"/>
      <c r="AW3988" s="304"/>
      <c r="AX3988" s="304">
        <v>880</v>
      </c>
      <c r="AY3988" s="304">
        <v>-999</v>
      </c>
      <c r="AZ3988" s="304">
        <v>4580</v>
      </c>
      <c r="BA3988" s="304">
        <v>320</v>
      </c>
      <c r="BB3988" s="304">
        <v>-999</v>
      </c>
      <c r="BC3988" s="304">
        <v>320</v>
      </c>
      <c r="BD3988" s="304"/>
      <c r="BE3988" s="304"/>
      <c r="BF3988" s="304"/>
      <c r="BG3988" s="304"/>
      <c r="BH3988" s="304"/>
      <c r="BI3988" s="304"/>
      <c r="BJ3988" s="304">
        <v>3</v>
      </c>
      <c r="BK3988" s="304" t="s">
        <v>4954</v>
      </c>
      <c r="BL3988" s="304">
        <v>3</v>
      </c>
    </row>
    <row r="3989" spans="1:64" ht="15" hidden="1" customHeight="1" x14ac:dyDescent="0.2">
      <c r="A3989" s="387" t="s">
        <v>5911</v>
      </c>
      <c r="B3989" s="304" t="s">
        <v>5965</v>
      </c>
      <c r="C3989" s="304">
        <v>100454</v>
      </c>
      <c r="D3989" s="349" t="s">
        <v>5688</v>
      </c>
      <c r="E3989" s="304">
        <v>1770</v>
      </c>
      <c r="F3989" s="304"/>
      <c r="G3989" s="324">
        <v>37.760210000000001</v>
      </c>
      <c r="H3989" s="324">
        <v>-122.41524</v>
      </c>
      <c r="I3989" s="324" t="s">
        <v>4990</v>
      </c>
      <c r="J3989" s="368">
        <f t="shared" ref="J3989:J3990" si="981">EXP(0.64*LN(AM3989)+0.36*LN(AK3989))</f>
        <v>234.76058591830162</v>
      </c>
      <c r="K3989" s="331">
        <f t="shared" ref="K3989:K3990" si="982">SQRT(0.64*AN3989^2+0.36*AL3989^2)</f>
        <v>0.34696973931454017</v>
      </c>
      <c r="L3989" s="304" t="str">
        <f t="shared" si="974"/>
        <v>D</v>
      </c>
      <c r="M3989" s="388" t="s">
        <v>6088</v>
      </c>
      <c r="N3989" s="304"/>
      <c r="O3989" s="304"/>
      <c r="P3989" s="304"/>
      <c r="Q3989" s="309"/>
      <c r="R3989" s="309"/>
      <c r="S3989" s="304"/>
      <c r="T3989" s="304"/>
      <c r="U3989" s="304"/>
      <c r="V3989" s="304"/>
      <c r="W3989" s="48" t="s">
        <v>4991</v>
      </c>
      <c r="X3989" s="304">
        <v>-999</v>
      </c>
      <c r="Y3989" s="366" t="str">
        <f t="shared" si="975"/>
        <v>-</v>
      </c>
      <c r="Z3989" s="304"/>
      <c r="AA3989" s="304"/>
      <c r="AB3989" s="304"/>
      <c r="AC3989" s="304"/>
      <c r="AD3989" s="366"/>
      <c r="AE3989" s="304"/>
      <c r="AF3989" s="331"/>
      <c r="AG3989" s="304"/>
      <c r="AH3989" s="410">
        <v>1.20331E-2</v>
      </c>
      <c r="AI3989" s="309">
        <v>0</v>
      </c>
      <c r="AJ3989" s="410">
        <v>315</v>
      </c>
      <c r="AK3989" s="304">
        <f t="shared" si="972"/>
        <v>270</v>
      </c>
      <c r="AL3989" s="363">
        <v>0.43</v>
      </c>
      <c r="AM3989" s="389">
        <f t="shared" si="976"/>
        <v>217</v>
      </c>
      <c r="AN3989" s="304">
        <v>0.28999999999999998</v>
      </c>
      <c r="AO3989" s="304"/>
      <c r="AP3989" s="304" t="s">
        <v>4981</v>
      </c>
      <c r="AQ3989" s="304"/>
      <c r="AR3989" s="304">
        <v>217</v>
      </c>
      <c r="AS3989" s="304"/>
      <c r="AT3989" s="312"/>
      <c r="AU3989" s="304"/>
      <c r="AV3989" s="304"/>
      <c r="AW3989" s="304"/>
      <c r="AX3989" s="304">
        <v>22</v>
      </c>
      <c r="AY3989" s="304">
        <v>270.89999999999998</v>
      </c>
      <c r="AZ3989" s="304">
        <v>849.5</v>
      </c>
      <c r="BA3989" s="304">
        <v>22</v>
      </c>
      <c r="BB3989" s="304">
        <v>270.89999999999998</v>
      </c>
      <c r="BC3989" s="304">
        <v>849.5</v>
      </c>
      <c r="BD3989" s="304"/>
      <c r="BE3989" s="304"/>
      <c r="BF3989" s="304"/>
      <c r="BG3989" s="304"/>
      <c r="BH3989" s="304"/>
      <c r="BI3989" s="304"/>
      <c r="BJ3989" s="304">
        <v>1</v>
      </c>
      <c r="BK3989" s="304">
        <v>1</v>
      </c>
      <c r="BL3989" s="304">
        <v>1</v>
      </c>
    </row>
    <row r="3990" spans="1:64" ht="15" hidden="1" customHeight="1" x14ac:dyDescent="0.2">
      <c r="A3990" s="387" t="s">
        <v>5911</v>
      </c>
      <c r="B3990" s="304" t="s">
        <v>5965</v>
      </c>
      <c r="C3990" s="304">
        <v>100455</v>
      </c>
      <c r="D3990" s="349" t="s">
        <v>5689</v>
      </c>
      <c r="E3990" s="304">
        <v>1816</v>
      </c>
      <c r="F3990" s="304"/>
      <c r="G3990" s="324">
        <v>37.744840000000003</v>
      </c>
      <c r="H3990" s="324">
        <v>-122.40134</v>
      </c>
      <c r="I3990" s="324" t="s">
        <v>4990</v>
      </c>
      <c r="J3990" s="368">
        <f t="shared" si="981"/>
        <v>276.41031410961591</v>
      </c>
      <c r="K3990" s="331">
        <f t="shared" si="982"/>
        <v>0.34696973931454017</v>
      </c>
      <c r="L3990" s="304" t="str">
        <f t="shared" si="974"/>
        <v>D</v>
      </c>
      <c r="M3990" s="388" t="s">
        <v>6088</v>
      </c>
      <c r="N3990" s="304"/>
      <c r="O3990" s="304"/>
      <c r="P3990" s="304"/>
      <c r="Q3990" s="309"/>
      <c r="R3990" s="309"/>
      <c r="S3990" s="304"/>
      <c r="T3990" s="304"/>
      <c r="U3990" s="304"/>
      <c r="V3990" s="304"/>
      <c r="W3990" s="48" t="s">
        <v>4991</v>
      </c>
      <c r="X3990" s="304">
        <v>-999</v>
      </c>
      <c r="Y3990" s="366" t="str">
        <f t="shared" si="975"/>
        <v>-</v>
      </c>
      <c r="Z3990" s="304"/>
      <c r="AA3990" s="304"/>
      <c r="AB3990" s="304"/>
      <c r="AC3990" s="304"/>
      <c r="AD3990" s="366"/>
      <c r="AE3990" s="304"/>
      <c r="AF3990" s="331"/>
      <c r="AG3990" s="304"/>
      <c r="AH3990" s="410">
        <v>3.2012699999999998E-2</v>
      </c>
      <c r="AI3990" s="309">
        <v>0</v>
      </c>
      <c r="AJ3990" s="410">
        <v>417</v>
      </c>
      <c r="AK3990" s="304">
        <f t="shared" si="972"/>
        <v>425</v>
      </c>
      <c r="AL3990" s="363">
        <v>0.43</v>
      </c>
      <c r="AM3990" s="389">
        <f t="shared" si="976"/>
        <v>217</v>
      </c>
      <c r="AN3990" s="304">
        <v>0.28999999999999998</v>
      </c>
      <c r="AO3990" s="304"/>
      <c r="AP3990" s="304" t="s">
        <v>4981</v>
      </c>
      <c r="AQ3990" s="304"/>
      <c r="AR3990" s="304">
        <v>217</v>
      </c>
      <c r="AS3990" s="304"/>
      <c r="AT3990" s="312"/>
      <c r="AU3990" s="304"/>
      <c r="AV3990" s="304"/>
      <c r="AW3990" s="304"/>
      <c r="AX3990" s="304">
        <v>14.6</v>
      </c>
      <c r="AY3990" s="304">
        <v>263.60000000000002</v>
      </c>
      <c r="AZ3990" s="304">
        <v>842</v>
      </c>
      <c r="BA3990" s="304">
        <v>14.6</v>
      </c>
      <c r="BB3990" s="304">
        <v>263.60000000000002</v>
      </c>
      <c r="BC3990" s="304">
        <v>842</v>
      </c>
      <c r="BD3990" s="304"/>
      <c r="BE3990" s="304"/>
      <c r="BF3990" s="304"/>
      <c r="BG3990" s="304"/>
      <c r="BH3990" s="304"/>
      <c r="BI3990" s="304"/>
      <c r="BJ3990" s="304">
        <v>1</v>
      </c>
      <c r="BK3990" s="304">
        <v>1</v>
      </c>
      <c r="BL3990" s="304">
        <v>1</v>
      </c>
    </row>
    <row r="3991" spans="1:64" ht="15" hidden="1" customHeight="1" x14ac:dyDescent="0.2">
      <c r="A3991" s="387" t="s">
        <v>5911</v>
      </c>
      <c r="B3991" s="304" t="s">
        <v>5965</v>
      </c>
      <c r="C3991" s="304">
        <v>100456</v>
      </c>
      <c r="D3991" s="349" t="s">
        <v>5690</v>
      </c>
      <c r="E3991" s="304" t="s">
        <v>5691</v>
      </c>
      <c r="F3991" s="304"/>
      <c r="G3991" s="324">
        <v>34.395580000000002</v>
      </c>
      <c r="H3991" s="324">
        <v>-118.49836999999999</v>
      </c>
      <c r="I3991" s="324" t="s">
        <v>4990</v>
      </c>
      <c r="J3991" s="368">
        <f>EXP(0.44*LN('V032'!AM3991)+0.33*LN('V032'!Y3991)+0.25*LN('V032'!AJ3991))</f>
        <v>491.19359492705661</v>
      </c>
      <c r="K3991" s="331">
        <f>SQRT(0.44*AN3991^2+0.3*Z3991^2+0.25*AL3991^2)</f>
        <v>0.34889110048839023</v>
      </c>
      <c r="L3991" s="304" t="str">
        <f t="shared" si="974"/>
        <v>C</v>
      </c>
      <c r="M3991" s="388" t="s">
        <v>6095</v>
      </c>
      <c r="N3991" s="304"/>
      <c r="O3991" s="304"/>
      <c r="P3991" s="304"/>
      <c r="Q3991" s="309"/>
      <c r="R3991" s="309"/>
      <c r="S3991" s="304"/>
      <c r="T3991" s="304"/>
      <c r="U3991" s="304"/>
      <c r="V3991" s="304"/>
      <c r="W3991" s="48" t="s">
        <v>5943</v>
      </c>
      <c r="X3991" s="304" t="s">
        <v>232</v>
      </c>
      <c r="Y3991" s="366">
        <f t="shared" si="975"/>
        <v>506.6</v>
      </c>
      <c r="Z3991" s="304">
        <v>0.4</v>
      </c>
      <c r="AA3991" s="304"/>
      <c r="AB3991" s="304"/>
      <c r="AC3991" s="304"/>
      <c r="AD3991" s="366"/>
      <c r="AE3991" s="304"/>
      <c r="AF3991" s="331"/>
      <c r="AG3991" s="304"/>
      <c r="AH3991" s="410">
        <v>3.6946399999999997E-2</v>
      </c>
      <c r="AI3991" s="309">
        <v>0</v>
      </c>
      <c r="AJ3991" s="410">
        <v>437</v>
      </c>
      <c r="AK3991" s="304">
        <f t="shared" si="972"/>
        <v>425</v>
      </c>
      <c r="AL3991" s="363">
        <v>0.43</v>
      </c>
      <c r="AM3991" s="389">
        <f t="shared" si="976"/>
        <v>387</v>
      </c>
      <c r="AN3991" s="363">
        <v>0.25</v>
      </c>
      <c r="AO3991" s="304"/>
      <c r="AP3991" s="304" t="s">
        <v>1600</v>
      </c>
      <c r="AQ3991" s="304"/>
      <c r="AR3991" s="304">
        <v>387</v>
      </c>
      <c r="AS3991" s="304"/>
      <c r="AT3991" s="312"/>
      <c r="AU3991" s="304"/>
      <c r="AV3991" s="304"/>
      <c r="AW3991" s="304"/>
      <c r="AX3991" s="304">
        <v>260</v>
      </c>
      <c r="AY3991" s="304">
        <v>-999</v>
      </c>
      <c r="AZ3991" s="304">
        <v>1040</v>
      </c>
      <c r="BA3991" s="304">
        <v>340</v>
      </c>
      <c r="BB3991" s="304">
        <v>-999</v>
      </c>
      <c r="BC3991" s="304">
        <v>3840</v>
      </c>
      <c r="BD3991" s="304"/>
      <c r="BE3991" s="304"/>
      <c r="BF3991" s="304"/>
      <c r="BG3991" s="304"/>
      <c r="BH3991" s="304"/>
      <c r="BI3991" s="304"/>
      <c r="BJ3991" s="304">
        <v>3</v>
      </c>
      <c r="BK3991" s="304" t="s">
        <v>4954</v>
      </c>
      <c r="BL3991" s="304">
        <v>3</v>
      </c>
    </row>
    <row r="3992" spans="1:64" ht="15" hidden="1" customHeight="1" x14ac:dyDescent="0.2">
      <c r="A3992" s="387" t="s">
        <v>5911</v>
      </c>
      <c r="B3992" s="304" t="s">
        <v>5965</v>
      </c>
      <c r="C3992" s="304">
        <v>100457</v>
      </c>
      <c r="D3992" s="349" t="s">
        <v>5692</v>
      </c>
      <c r="E3992" s="304">
        <v>24986</v>
      </c>
      <c r="F3992" s="304"/>
      <c r="G3992" s="324">
        <v>34.256999999999998</v>
      </c>
      <c r="H3992" s="324">
        <v>-118.503</v>
      </c>
      <c r="I3992" s="324" t="s">
        <v>4990</v>
      </c>
      <c r="J3992" s="368">
        <f>EXP(0.64*LN(AM3992)+0.36*LN(AK3992))</f>
        <v>320.52858516844788</v>
      </c>
      <c r="K3992" s="331">
        <f>SQRT(0.64*AN3992^2+0.36*AL3992^2)</f>
        <v>0.32644141894067302</v>
      </c>
      <c r="L3992" s="304" t="str">
        <f t="shared" si="974"/>
        <v>D</v>
      </c>
      <c r="M3992" s="388" t="s">
        <v>6088</v>
      </c>
      <c r="N3992" s="304"/>
      <c r="O3992" s="304"/>
      <c r="P3992" s="304"/>
      <c r="Q3992" s="309"/>
      <c r="R3992" s="309"/>
      <c r="S3992" s="304"/>
      <c r="T3992" s="304"/>
      <c r="U3992" s="304"/>
      <c r="V3992" s="304"/>
      <c r="W3992" s="48" t="s">
        <v>4991</v>
      </c>
      <c r="X3992" s="304">
        <v>-999</v>
      </c>
      <c r="Y3992" s="366" t="str">
        <f t="shared" si="975"/>
        <v>-</v>
      </c>
      <c r="Z3992" s="304"/>
      <c r="AA3992" s="304"/>
      <c r="AB3992" s="304"/>
      <c r="AC3992" s="304"/>
      <c r="AD3992" s="366"/>
      <c r="AE3992" s="304"/>
      <c r="AF3992" s="331"/>
      <c r="AG3992" s="304"/>
      <c r="AH3992" s="410">
        <v>8.8133199999999995E-3</v>
      </c>
      <c r="AI3992" s="309">
        <v>3.3644E-2</v>
      </c>
      <c r="AJ3992" s="410">
        <v>289</v>
      </c>
      <c r="AK3992" s="304">
        <f t="shared" si="972"/>
        <v>270</v>
      </c>
      <c r="AL3992" s="363">
        <v>0.43</v>
      </c>
      <c r="AM3992" s="389">
        <f t="shared" si="976"/>
        <v>353</v>
      </c>
      <c r="AN3992" s="363">
        <v>0.25</v>
      </c>
      <c r="AO3992" s="304"/>
      <c r="AP3992" s="304" t="s">
        <v>4980</v>
      </c>
      <c r="AQ3992" s="304"/>
      <c r="AR3992" s="304">
        <v>349</v>
      </c>
      <c r="AS3992" s="304"/>
      <c r="AT3992" s="309">
        <v>353</v>
      </c>
      <c r="AU3992" s="304"/>
      <c r="AV3992" s="304"/>
      <c r="AW3992" s="304"/>
      <c r="AX3992" s="304">
        <v>840</v>
      </c>
      <c r="AY3992" s="304">
        <v>-999</v>
      </c>
      <c r="AZ3992" s="304">
        <v>4940</v>
      </c>
      <c r="BA3992" s="304">
        <v>360</v>
      </c>
      <c r="BB3992" s="304">
        <v>-999</v>
      </c>
      <c r="BC3992" s="304">
        <v>4000</v>
      </c>
      <c r="BD3992" s="304"/>
      <c r="BE3992" s="304"/>
      <c r="BF3992" s="304"/>
      <c r="BG3992" s="304"/>
      <c r="BH3992" s="304"/>
      <c r="BI3992" s="304"/>
      <c r="BJ3992" s="304">
        <v>3</v>
      </c>
      <c r="BK3992" s="304" t="s">
        <v>4954</v>
      </c>
      <c r="BL3992" s="304">
        <v>3</v>
      </c>
    </row>
    <row r="3993" spans="1:64" ht="15" hidden="1" customHeight="1" x14ac:dyDescent="0.2">
      <c r="A3993" s="387" t="s">
        <v>5911</v>
      </c>
      <c r="B3993" s="304" t="s">
        <v>5965</v>
      </c>
      <c r="C3993" s="304">
        <v>100458</v>
      </c>
      <c r="D3993" s="349" t="s">
        <v>5693</v>
      </c>
      <c r="E3993" s="304" t="s">
        <v>5694</v>
      </c>
      <c r="F3993" s="304"/>
      <c r="G3993" s="324">
        <v>37.632269999999998</v>
      </c>
      <c r="H3993" s="324">
        <v>-119.07935000000001</v>
      </c>
      <c r="I3993" s="324" t="s">
        <v>214</v>
      </c>
      <c r="J3993" s="368">
        <f>P3993</f>
        <v>580</v>
      </c>
      <c r="K3993" s="331">
        <v>0.1</v>
      </c>
      <c r="L3993" s="304" t="str">
        <f t="shared" si="974"/>
        <v>C</v>
      </c>
      <c r="M3993" s="388">
        <v>0</v>
      </c>
      <c r="N3993" s="304"/>
      <c r="O3993" s="304" t="s">
        <v>4992</v>
      </c>
      <c r="P3993" s="304">
        <v>580</v>
      </c>
      <c r="Q3993" s="309"/>
      <c r="R3993" s="309" t="s">
        <v>4993</v>
      </c>
      <c r="S3993" s="304"/>
      <c r="T3993" s="304"/>
      <c r="U3993" s="304"/>
      <c r="V3993" s="304"/>
      <c r="W3993" s="48" t="s">
        <v>4661</v>
      </c>
      <c r="X3993" s="304">
        <v>-999</v>
      </c>
      <c r="Y3993" s="366" t="str">
        <f t="shared" si="975"/>
        <v>-</v>
      </c>
      <c r="Z3993" s="304"/>
      <c r="AA3993" s="304"/>
      <c r="AB3993" s="304"/>
      <c r="AC3993" s="304"/>
      <c r="AD3993" s="366"/>
      <c r="AE3993" s="304"/>
      <c r="AF3993" s="331"/>
      <c r="AG3993" s="304"/>
      <c r="AH3993" s="410">
        <v>3.4991000000000001E-2</v>
      </c>
      <c r="AI3993" s="324"/>
      <c r="AJ3993" s="410">
        <v>429</v>
      </c>
      <c r="AK3993" s="304">
        <f t="shared" si="972"/>
        <v>425</v>
      </c>
      <c r="AL3993" s="304"/>
      <c r="AM3993" s="389">
        <f t="shared" si="976"/>
        <v>609</v>
      </c>
      <c r="AN3993" s="304">
        <v>0.33</v>
      </c>
      <c r="AO3993" s="304"/>
      <c r="AP3993" s="304" t="s">
        <v>6122</v>
      </c>
      <c r="AQ3993" s="304"/>
      <c r="AR3993" s="304">
        <v>609</v>
      </c>
      <c r="AS3993" s="304"/>
      <c r="AT3993" s="304"/>
      <c r="AU3993" s="304"/>
      <c r="AV3993" s="304"/>
      <c r="AW3993" s="304"/>
      <c r="AX3993" s="304">
        <v>-999</v>
      </c>
      <c r="AY3993" s="304">
        <v>-999</v>
      </c>
      <c r="AZ3993" s="304">
        <v>-999</v>
      </c>
      <c r="BA3993" s="304">
        <v>-999</v>
      </c>
      <c r="BB3993" s="304">
        <v>-999</v>
      </c>
      <c r="BC3993" s="304">
        <v>-999</v>
      </c>
      <c r="BD3993" s="304"/>
      <c r="BE3993" s="304"/>
      <c r="BF3993" s="304"/>
      <c r="BG3993" s="304"/>
      <c r="BH3993" s="304"/>
      <c r="BI3993" s="304"/>
      <c r="BJ3993" s="304" t="s">
        <v>4954</v>
      </c>
      <c r="BK3993" s="304" t="s">
        <v>4954</v>
      </c>
      <c r="BL3993" s="304" t="s">
        <v>4954</v>
      </c>
    </row>
    <row r="3994" spans="1:64" ht="15" hidden="1" customHeight="1" x14ac:dyDescent="0.2">
      <c r="A3994" s="387" t="s">
        <v>5911</v>
      </c>
      <c r="B3994" s="304" t="s">
        <v>5965</v>
      </c>
      <c r="C3994" s="304">
        <v>100459</v>
      </c>
      <c r="D3994" s="349" t="s">
        <v>5695</v>
      </c>
      <c r="E3994" s="304" t="s">
        <v>5696</v>
      </c>
      <c r="F3994" s="304"/>
      <c r="G3994" s="324">
        <v>32.892000000000003</v>
      </c>
      <c r="H3994" s="324">
        <v>-116.42230000000001</v>
      </c>
      <c r="I3994" s="324" t="s">
        <v>4990</v>
      </c>
      <c r="J3994" s="368">
        <f>EXP(0.64*LN(AM3994)+0.36*LN(AK3994))</f>
        <v>752.29801492247032</v>
      </c>
      <c r="K3994" s="331">
        <f>SQRT(0.64*AN3994^2+0.36*AL3994^2)</f>
        <v>0.41105230810688803</v>
      </c>
      <c r="L3994" s="304" t="str">
        <f t="shared" si="974"/>
        <v>C</v>
      </c>
      <c r="M3994" s="388" t="s">
        <v>6088</v>
      </c>
      <c r="N3994" s="304"/>
      <c r="O3994" s="304"/>
      <c r="P3994" s="304"/>
      <c r="Q3994" s="309"/>
      <c r="R3994" s="309"/>
      <c r="S3994" s="304"/>
      <c r="T3994" s="304"/>
      <c r="U3994" s="304"/>
      <c r="V3994" s="304"/>
      <c r="W3994" s="48" t="s">
        <v>4991</v>
      </c>
      <c r="X3994" s="304">
        <v>-999</v>
      </c>
      <c r="Y3994" s="366" t="str">
        <f t="shared" si="975"/>
        <v>-</v>
      </c>
      <c r="Z3994" s="304"/>
      <c r="AA3994" s="304"/>
      <c r="AB3994" s="304"/>
      <c r="AC3994" s="304"/>
      <c r="AD3994" s="366"/>
      <c r="AE3994" s="304"/>
      <c r="AF3994" s="331"/>
      <c r="AG3994" s="304"/>
      <c r="AH3994" s="410">
        <v>0.36219899999999999</v>
      </c>
      <c r="AI3994" s="309">
        <v>0</v>
      </c>
      <c r="AJ3994" s="410">
        <v>760</v>
      </c>
      <c r="AK3994" s="304">
        <f t="shared" si="972"/>
        <v>760</v>
      </c>
      <c r="AL3994" s="363">
        <v>0.43</v>
      </c>
      <c r="AM3994" s="389">
        <f t="shared" si="976"/>
        <v>748</v>
      </c>
      <c r="AN3994" s="304">
        <v>0.4</v>
      </c>
      <c r="AO3994" s="304"/>
      <c r="AP3994" s="304" t="s">
        <v>6114</v>
      </c>
      <c r="AQ3994" s="304"/>
      <c r="AR3994" s="304">
        <v>748</v>
      </c>
      <c r="AS3994" s="304"/>
      <c r="AT3994" s="312"/>
      <c r="AU3994" s="304"/>
      <c r="AV3994" s="304"/>
      <c r="AW3994" s="304"/>
      <c r="AX3994" s="304">
        <v>40</v>
      </c>
      <c r="AY3994" s="304">
        <v>-999</v>
      </c>
      <c r="AZ3994" s="304">
        <v>200</v>
      </c>
      <c r="BA3994" s="304">
        <v>-999</v>
      </c>
      <c r="BB3994" s="304">
        <v>-999</v>
      </c>
      <c r="BC3994" s="304">
        <v>-999</v>
      </c>
      <c r="BD3994" s="304"/>
      <c r="BE3994" s="304"/>
      <c r="BF3994" s="304"/>
      <c r="BG3994" s="304"/>
      <c r="BH3994" s="304"/>
      <c r="BI3994" s="304"/>
      <c r="BJ3994" s="304">
        <v>4</v>
      </c>
      <c r="BK3994" s="304" t="s">
        <v>4954</v>
      </c>
      <c r="BL3994" s="304">
        <v>4</v>
      </c>
    </row>
    <row r="3995" spans="1:64" ht="15" hidden="1" customHeight="1" x14ac:dyDescent="0.2">
      <c r="A3995" s="387" t="s">
        <v>5911</v>
      </c>
      <c r="B3995" s="304" t="s">
        <v>5965</v>
      </c>
      <c r="C3995" s="304">
        <v>100460</v>
      </c>
      <c r="D3995" s="349" t="s">
        <v>5697</v>
      </c>
      <c r="E3995" s="304" t="s">
        <v>5698</v>
      </c>
      <c r="F3995" s="304"/>
      <c r="G3995" s="324">
        <v>33.945390000000003</v>
      </c>
      <c r="H3995" s="324">
        <v>-117.92372</v>
      </c>
      <c r="I3995" s="324" t="s">
        <v>4990</v>
      </c>
      <c r="J3995" s="368">
        <f>EXP(0.44*LN('V032'!AM3995)+0.33*LN('V032'!Y3995)+0.25*LN('V032'!AJ3995))</f>
        <v>511.28338176080939</v>
      </c>
      <c r="K3995" s="331">
        <f>SQRT(0.44*AN3995^2+0.3*Z3995^2+0.25*AL3995^2)</f>
        <v>0.34889110048839023</v>
      </c>
      <c r="L3995" s="304" t="str">
        <f t="shared" si="974"/>
        <v>C</v>
      </c>
      <c r="M3995" s="388" t="s">
        <v>6095</v>
      </c>
      <c r="N3995" s="304"/>
      <c r="O3995" s="304"/>
      <c r="P3995" s="304"/>
      <c r="Q3995" s="309"/>
      <c r="R3995" s="309"/>
      <c r="S3995" s="304"/>
      <c r="T3995" s="304"/>
      <c r="U3995" s="304"/>
      <c r="V3995" s="304"/>
      <c r="W3995" s="48" t="s">
        <v>5943</v>
      </c>
      <c r="X3995" s="304" t="s">
        <v>232</v>
      </c>
      <c r="Y3995" s="366">
        <f t="shared" si="975"/>
        <v>506.6</v>
      </c>
      <c r="Z3995" s="304">
        <v>0.4</v>
      </c>
      <c r="AA3995" s="304"/>
      <c r="AB3995" s="304"/>
      <c r="AC3995" s="304"/>
      <c r="AD3995" s="366"/>
      <c r="AE3995" s="304"/>
      <c r="AF3995" s="331"/>
      <c r="AG3995" s="304"/>
      <c r="AH3995" s="410">
        <v>5.8878699999999999E-2</v>
      </c>
      <c r="AI3995" s="309">
        <v>0</v>
      </c>
      <c r="AJ3995" s="410">
        <v>513</v>
      </c>
      <c r="AK3995" s="304">
        <f t="shared" si="972"/>
        <v>555</v>
      </c>
      <c r="AL3995" s="363">
        <v>0.43</v>
      </c>
      <c r="AM3995" s="389">
        <f t="shared" si="976"/>
        <v>387</v>
      </c>
      <c r="AN3995" s="363">
        <v>0.25</v>
      </c>
      <c r="AO3995" s="304"/>
      <c r="AP3995" s="304" t="s">
        <v>1600</v>
      </c>
      <c r="AQ3995" s="304"/>
      <c r="AR3995" s="304">
        <v>387</v>
      </c>
      <c r="AS3995" s="304"/>
      <c r="AT3995" s="312"/>
      <c r="AU3995" s="304"/>
      <c r="AV3995" s="304"/>
      <c r="AW3995" s="304"/>
      <c r="AX3995" s="304">
        <v>840</v>
      </c>
      <c r="AY3995" s="304">
        <v>-999</v>
      </c>
      <c r="AZ3995" s="304">
        <v>3140</v>
      </c>
      <c r="BA3995" s="304">
        <v>420</v>
      </c>
      <c r="BB3995" s="304">
        <v>-999</v>
      </c>
      <c r="BC3995" s="304">
        <v>3140</v>
      </c>
      <c r="BD3995" s="304"/>
      <c r="BE3995" s="304"/>
      <c r="BF3995" s="304"/>
      <c r="BG3995" s="304"/>
      <c r="BH3995" s="304"/>
      <c r="BI3995" s="304"/>
      <c r="BJ3995" s="304">
        <v>3</v>
      </c>
      <c r="BK3995" s="304" t="s">
        <v>4954</v>
      </c>
      <c r="BL3995" s="304">
        <v>3</v>
      </c>
    </row>
    <row r="3996" spans="1:64" ht="15" hidden="1" customHeight="1" x14ac:dyDescent="0.2">
      <c r="A3996" s="387" t="s">
        <v>5911</v>
      </c>
      <c r="B3996" s="304" t="s">
        <v>5965</v>
      </c>
      <c r="C3996" s="304">
        <v>100461</v>
      </c>
      <c r="D3996" s="349" t="s">
        <v>5699</v>
      </c>
      <c r="E3996" s="304" t="s">
        <v>5700</v>
      </c>
      <c r="F3996" s="304"/>
      <c r="G3996" s="324">
        <v>34.303359999999998</v>
      </c>
      <c r="H3996" s="324">
        <v>-114.14152</v>
      </c>
      <c r="I3996" s="324" t="s">
        <v>4990</v>
      </c>
      <c r="J3996" s="368">
        <f>P3996</f>
        <v>1312</v>
      </c>
      <c r="K3996" s="331">
        <v>0.1</v>
      </c>
      <c r="L3996" s="304" t="str">
        <f t="shared" si="974"/>
        <v>B</v>
      </c>
      <c r="M3996" s="388">
        <v>0</v>
      </c>
      <c r="N3996" s="304"/>
      <c r="O3996" s="304" t="s">
        <v>4992</v>
      </c>
      <c r="P3996" s="304">
        <v>1312</v>
      </c>
      <c r="Q3996" s="309"/>
      <c r="R3996" s="309" t="s">
        <v>4993</v>
      </c>
      <c r="S3996" s="304"/>
      <c r="T3996" s="304"/>
      <c r="U3996" s="304"/>
      <c r="V3996" s="304"/>
      <c r="W3996" s="48" t="s">
        <v>4991</v>
      </c>
      <c r="X3996" s="304">
        <v>-999</v>
      </c>
      <c r="Y3996" s="366" t="str">
        <f t="shared" si="975"/>
        <v>-</v>
      </c>
      <c r="Z3996" s="304"/>
      <c r="AA3996" s="304"/>
      <c r="AB3996" s="304"/>
      <c r="AC3996" s="304"/>
      <c r="AD3996" s="366"/>
      <c r="AE3996" s="304"/>
      <c r="AF3996" s="331"/>
      <c r="AG3996" s="304"/>
      <c r="AH3996" s="410">
        <v>2.48471E-2</v>
      </c>
      <c r="AI3996" s="324"/>
      <c r="AJ3996" s="410">
        <v>388</v>
      </c>
      <c r="AK3996" s="304">
        <f t="shared" si="972"/>
        <v>425</v>
      </c>
      <c r="AL3996" s="304"/>
      <c r="AM3996" s="389">
        <f t="shared" si="976"/>
        <v>748</v>
      </c>
      <c r="AN3996" s="304">
        <v>0.4</v>
      </c>
      <c r="AO3996" s="304"/>
      <c r="AP3996" s="304" t="s">
        <v>4893</v>
      </c>
      <c r="AQ3996" s="304"/>
      <c r="AR3996" s="304">
        <v>748</v>
      </c>
      <c r="AS3996" s="304"/>
      <c r="AT3996" s="304"/>
      <c r="AU3996" s="304"/>
      <c r="AV3996" s="304"/>
      <c r="AW3996" s="304"/>
      <c r="AX3996" s="304">
        <v>1</v>
      </c>
      <c r="AY3996" s="304">
        <v>-999</v>
      </c>
      <c r="AZ3996" s="304">
        <v>220</v>
      </c>
      <c r="BA3996" s="304">
        <v>1</v>
      </c>
      <c r="BB3996" s="304">
        <v>-999</v>
      </c>
      <c r="BC3996" s="304">
        <v>-999</v>
      </c>
      <c r="BD3996" s="304"/>
      <c r="BE3996" s="304"/>
      <c r="BF3996" s="304"/>
      <c r="BG3996" s="304"/>
      <c r="BH3996" s="304"/>
      <c r="BI3996" s="304"/>
      <c r="BJ3996" s="304">
        <v>0</v>
      </c>
      <c r="BK3996" s="304" t="s">
        <v>4954</v>
      </c>
      <c r="BL3996" s="304">
        <v>4</v>
      </c>
    </row>
    <row r="3997" spans="1:64" ht="15" hidden="1" customHeight="1" x14ac:dyDescent="0.2">
      <c r="A3997" s="387" t="s">
        <v>5911</v>
      </c>
      <c r="B3997" s="304" t="s">
        <v>5965</v>
      </c>
      <c r="C3997" s="304">
        <v>100462</v>
      </c>
      <c r="D3997" s="349" t="s">
        <v>5701</v>
      </c>
      <c r="E3997" s="304">
        <v>14036</v>
      </c>
      <c r="F3997" s="304"/>
      <c r="G3997" s="324">
        <v>33.869</v>
      </c>
      <c r="H3997" s="324">
        <v>-118.36799999999999</v>
      </c>
      <c r="I3997" s="324" t="s">
        <v>4990</v>
      </c>
      <c r="J3997" s="368">
        <f t="shared" ref="J3997:J3999" si="983">EXP(0.64*LN(AM3997)+0.36*LN(AK3997))</f>
        <v>310.55173771596895</v>
      </c>
      <c r="K3997" s="331">
        <f t="shared" ref="K3997:K3999" si="984">SQRT(0.64*AN3997^2+0.36*AL3997^2)</f>
        <v>0.32644141894067302</v>
      </c>
      <c r="L3997" s="304" t="str">
        <f t="shared" si="974"/>
        <v>D</v>
      </c>
      <c r="M3997" s="388" t="s">
        <v>6088</v>
      </c>
      <c r="N3997" s="304"/>
      <c r="O3997" s="304"/>
      <c r="P3997" s="304"/>
      <c r="Q3997" s="309"/>
      <c r="R3997" s="309"/>
      <c r="S3997" s="304"/>
      <c r="T3997" s="304"/>
      <c r="U3997" s="304"/>
      <c r="V3997" s="304"/>
      <c r="W3997" s="48" t="s">
        <v>4991</v>
      </c>
      <c r="X3997" s="304">
        <v>-999</v>
      </c>
      <c r="Y3997" s="366" t="str">
        <f t="shared" si="975"/>
        <v>-</v>
      </c>
      <c r="Z3997" s="304"/>
      <c r="AA3997" s="304"/>
      <c r="AB3997" s="304"/>
      <c r="AC3997" s="304"/>
      <c r="AD3997" s="366"/>
      <c r="AE3997" s="304"/>
      <c r="AF3997" s="331"/>
      <c r="AG3997" s="304"/>
      <c r="AH3997" s="410">
        <v>2.5312400000000001E-3</v>
      </c>
      <c r="AI3997" s="309">
        <v>0</v>
      </c>
      <c r="AJ3997" s="410">
        <v>222</v>
      </c>
      <c r="AK3997" s="304">
        <f t="shared" si="972"/>
        <v>210</v>
      </c>
      <c r="AL3997" s="363">
        <v>0.43</v>
      </c>
      <c r="AM3997" s="389">
        <f t="shared" si="976"/>
        <v>387</v>
      </c>
      <c r="AN3997" s="363">
        <v>0.25</v>
      </c>
      <c r="AO3997" s="304"/>
      <c r="AP3997" s="304" t="s">
        <v>1600</v>
      </c>
      <c r="AQ3997" s="304"/>
      <c r="AR3997" s="304">
        <v>387</v>
      </c>
      <c r="AS3997" s="304"/>
      <c r="AT3997" s="312"/>
      <c r="AU3997" s="304"/>
      <c r="AV3997" s="304"/>
      <c r="AW3997" s="304"/>
      <c r="AX3997" s="304">
        <v>1400</v>
      </c>
      <c r="AY3997" s="304">
        <v>-999</v>
      </c>
      <c r="AZ3997" s="304">
        <v>2700</v>
      </c>
      <c r="BA3997" s="304">
        <v>420</v>
      </c>
      <c r="BB3997" s="304">
        <v>-999</v>
      </c>
      <c r="BC3997" s="304">
        <v>2040</v>
      </c>
      <c r="BD3997" s="304"/>
      <c r="BE3997" s="304"/>
      <c r="BF3997" s="304"/>
      <c r="BG3997" s="304"/>
      <c r="BH3997" s="304"/>
      <c r="BI3997" s="304"/>
      <c r="BJ3997" s="304">
        <v>3</v>
      </c>
      <c r="BK3997" s="304" t="s">
        <v>4954</v>
      </c>
      <c r="BL3997" s="304">
        <v>3</v>
      </c>
    </row>
    <row r="3998" spans="1:64" ht="15" hidden="1" customHeight="1" x14ac:dyDescent="0.2">
      <c r="A3998" s="387" t="s">
        <v>5911</v>
      </c>
      <c r="B3998" s="304" t="s">
        <v>5965</v>
      </c>
      <c r="C3998" s="304">
        <v>100463</v>
      </c>
      <c r="D3998" s="349" t="s">
        <v>5702</v>
      </c>
      <c r="E3998" s="304">
        <v>24722</v>
      </c>
      <c r="F3998" s="304"/>
      <c r="G3998" s="324">
        <v>34.154000000000003</v>
      </c>
      <c r="H3998" s="324">
        <v>-118.46299999999999</v>
      </c>
      <c r="I3998" s="324" t="s">
        <v>4990</v>
      </c>
      <c r="J3998" s="368">
        <f t="shared" si="983"/>
        <v>377.39472561358309</v>
      </c>
      <c r="K3998" s="331">
        <f t="shared" si="984"/>
        <v>0.32644141894067302</v>
      </c>
      <c r="L3998" s="304" t="str">
        <f t="shared" si="974"/>
        <v>C</v>
      </c>
      <c r="M3998" s="388" t="s">
        <v>6088</v>
      </c>
      <c r="N3998" s="304"/>
      <c r="O3998" s="304"/>
      <c r="P3998" s="304"/>
      <c r="Q3998" s="309"/>
      <c r="R3998" s="309"/>
      <c r="S3998" s="304"/>
      <c r="T3998" s="304"/>
      <c r="U3998" s="304"/>
      <c r="V3998" s="304"/>
      <c r="W3998" s="48" t="s">
        <v>4991</v>
      </c>
      <c r="X3998" s="304">
        <v>-999</v>
      </c>
      <c r="Y3998" s="366" t="str">
        <f t="shared" si="975"/>
        <v>-</v>
      </c>
      <c r="Z3998" s="304"/>
      <c r="AA3998" s="304"/>
      <c r="AB3998" s="304"/>
      <c r="AC3998" s="304"/>
      <c r="AD3998" s="366"/>
      <c r="AE3998" s="304"/>
      <c r="AF3998" s="331"/>
      <c r="AG3998" s="304"/>
      <c r="AH3998" s="410">
        <v>2.71512E-2</v>
      </c>
      <c r="AI3998" s="309">
        <v>6.1277200000000004E-2</v>
      </c>
      <c r="AJ3998" s="410">
        <v>397</v>
      </c>
      <c r="AK3998" s="304">
        <f t="shared" si="972"/>
        <v>425</v>
      </c>
      <c r="AL3998" s="363">
        <v>0.43</v>
      </c>
      <c r="AM3998" s="389">
        <f t="shared" si="976"/>
        <v>353</v>
      </c>
      <c r="AN3998" s="363">
        <v>0.25</v>
      </c>
      <c r="AO3998" s="304"/>
      <c r="AP3998" s="304" t="s">
        <v>6121</v>
      </c>
      <c r="AQ3998" s="304"/>
      <c r="AR3998" s="304">
        <v>280</v>
      </c>
      <c r="AS3998" s="304"/>
      <c r="AT3998" s="309">
        <v>353</v>
      </c>
      <c r="AU3998" s="304"/>
      <c r="AV3998" s="304"/>
      <c r="AW3998" s="304"/>
      <c r="AX3998" s="304">
        <v>780</v>
      </c>
      <c r="AY3998" s="304">
        <v>-999</v>
      </c>
      <c r="AZ3998" s="304">
        <v>2180</v>
      </c>
      <c r="BA3998" s="304">
        <v>320</v>
      </c>
      <c r="BB3998" s="304">
        <v>-999</v>
      </c>
      <c r="BC3998" s="304">
        <v>1520</v>
      </c>
      <c r="BD3998" s="304"/>
      <c r="BE3998" s="304"/>
      <c r="BF3998" s="304"/>
      <c r="BG3998" s="304"/>
      <c r="BH3998" s="304"/>
      <c r="BI3998" s="304"/>
      <c r="BJ3998" s="304">
        <v>3</v>
      </c>
      <c r="BK3998" s="304" t="s">
        <v>4954</v>
      </c>
      <c r="BL3998" s="304">
        <v>3</v>
      </c>
    </row>
    <row r="3999" spans="1:64" ht="15" hidden="1" customHeight="1" x14ac:dyDescent="0.2">
      <c r="A3999" s="387" t="s">
        <v>5911</v>
      </c>
      <c r="B3999" s="304" t="s">
        <v>5965</v>
      </c>
      <c r="C3999" s="304">
        <v>100464</v>
      </c>
      <c r="D3999" s="349" t="s">
        <v>5703</v>
      </c>
      <c r="E3999" s="304">
        <v>1808</v>
      </c>
      <c r="F3999" s="304"/>
      <c r="G3999" s="324">
        <v>36.801789999999997</v>
      </c>
      <c r="H3999" s="324">
        <v>-118.20398</v>
      </c>
      <c r="I3999" s="324" t="s">
        <v>4990</v>
      </c>
      <c r="J3999" s="368">
        <f t="shared" si="983"/>
        <v>377.39472561358309</v>
      </c>
      <c r="K3999" s="331">
        <f t="shared" si="984"/>
        <v>0.32644141894067302</v>
      </c>
      <c r="L3999" s="304" t="str">
        <f t="shared" si="974"/>
        <v>C</v>
      </c>
      <c r="M3999" s="388" t="s">
        <v>6088</v>
      </c>
      <c r="N3999" s="304"/>
      <c r="O3999" s="304"/>
      <c r="P3999" s="304"/>
      <c r="Q3999" s="309"/>
      <c r="R3999" s="309"/>
      <c r="S3999" s="304"/>
      <c r="T3999" s="304"/>
      <c r="U3999" s="304"/>
      <c r="V3999" s="304"/>
      <c r="W3999" s="48" t="s">
        <v>4991</v>
      </c>
      <c r="X3999" s="304">
        <v>-999</v>
      </c>
      <c r="Y3999" s="366" t="str">
        <f t="shared" si="975"/>
        <v>-</v>
      </c>
      <c r="Z3999" s="304"/>
      <c r="AA3999" s="304"/>
      <c r="AB3999" s="304"/>
      <c r="AC3999" s="304"/>
      <c r="AD3999" s="366"/>
      <c r="AE3999" s="304"/>
      <c r="AF3999" s="331"/>
      <c r="AG3999" s="304"/>
      <c r="AH3999" s="410">
        <v>3.0922100000000001E-2</v>
      </c>
      <c r="AI3999" s="309">
        <v>0.106654</v>
      </c>
      <c r="AJ3999" s="410">
        <v>412</v>
      </c>
      <c r="AK3999" s="304">
        <f t="shared" si="972"/>
        <v>425</v>
      </c>
      <c r="AL3999" s="363">
        <v>0.43</v>
      </c>
      <c r="AM3999" s="389">
        <f t="shared" si="976"/>
        <v>353</v>
      </c>
      <c r="AN3999" s="363">
        <v>0.25</v>
      </c>
      <c r="AO3999" s="304"/>
      <c r="AP3999" s="304" t="s">
        <v>6113</v>
      </c>
      <c r="AQ3999" s="304"/>
      <c r="AR3999" s="304">
        <v>280</v>
      </c>
      <c r="AS3999" s="304"/>
      <c r="AT3999" s="309">
        <v>353</v>
      </c>
      <c r="AU3999" s="304"/>
      <c r="AV3999" s="304"/>
      <c r="AW3999" s="304"/>
      <c r="AX3999" s="304">
        <v>-999</v>
      </c>
      <c r="AY3999" s="304">
        <v>-999</v>
      </c>
      <c r="AZ3999" s="304">
        <v>-999</v>
      </c>
      <c r="BA3999" s="304">
        <v>-999</v>
      </c>
      <c r="BB3999" s="304">
        <v>-999</v>
      </c>
      <c r="BC3999" s="304">
        <v>-999</v>
      </c>
      <c r="BD3999" s="304"/>
      <c r="BE3999" s="304"/>
      <c r="BF3999" s="304"/>
      <c r="BG3999" s="304"/>
      <c r="BH3999" s="304"/>
      <c r="BI3999" s="304"/>
      <c r="BJ3999" s="304" t="s">
        <v>4954</v>
      </c>
      <c r="BK3999" s="304" t="s">
        <v>4954</v>
      </c>
      <c r="BL3999" s="304" t="s">
        <v>4954</v>
      </c>
    </row>
    <row r="4000" spans="1:64" ht="15" hidden="1" customHeight="1" x14ac:dyDescent="0.2">
      <c r="A4000" s="387" t="s">
        <v>5911</v>
      </c>
      <c r="B4000" s="304" t="s">
        <v>5965</v>
      </c>
      <c r="C4000" s="304">
        <v>100465</v>
      </c>
      <c r="D4000" s="349" t="s">
        <v>5704</v>
      </c>
      <c r="E4000" s="304" t="s">
        <v>5705</v>
      </c>
      <c r="F4000" s="304"/>
      <c r="G4000" s="324">
        <v>38.389209999999999</v>
      </c>
      <c r="H4000" s="324">
        <v>-122.66297</v>
      </c>
      <c r="I4000" s="324" t="s">
        <v>214</v>
      </c>
      <c r="J4000" s="368">
        <f>EXP(0.44*LN('V032'!AM4000)+0.33*LN('V032'!Y4000)+0.25*LN('V032'!AJ4000))</f>
        <v>753.80603886156962</v>
      </c>
      <c r="K4000" s="331">
        <f>SQRT(0.44*AN4000^2+0.3*Z4000^2+0.25*AL4000^2)</f>
        <v>0.37701591478344787</v>
      </c>
      <c r="L4000" s="304" t="str">
        <f t="shared" si="974"/>
        <v>C</v>
      </c>
      <c r="M4000" s="388" t="s">
        <v>6095</v>
      </c>
      <c r="N4000" s="304"/>
      <c r="O4000" s="304"/>
      <c r="P4000" s="304"/>
      <c r="Q4000" s="309"/>
      <c r="R4000" s="309"/>
      <c r="S4000" s="304"/>
      <c r="T4000" s="304"/>
      <c r="U4000" s="304"/>
      <c r="V4000" s="304"/>
      <c r="W4000" s="48" t="s">
        <v>1609</v>
      </c>
      <c r="X4000" s="304" t="s">
        <v>232</v>
      </c>
      <c r="Y4000" s="366">
        <f t="shared" si="975"/>
        <v>506.6</v>
      </c>
      <c r="Z4000" s="304">
        <v>0.4</v>
      </c>
      <c r="AA4000" s="304"/>
      <c r="AB4000" s="304"/>
      <c r="AC4000" s="304"/>
      <c r="AD4000" s="366"/>
      <c r="AE4000" s="304"/>
      <c r="AF4000" s="331"/>
      <c r="AG4000" s="304"/>
      <c r="AH4000" s="410">
        <v>6.1153699999999998E-2</v>
      </c>
      <c r="AI4000" s="309">
        <v>0</v>
      </c>
      <c r="AJ4000" s="410">
        <v>760</v>
      </c>
      <c r="AK4000" s="304">
        <f t="shared" si="972"/>
        <v>760</v>
      </c>
      <c r="AL4000" s="363">
        <v>0.43</v>
      </c>
      <c r="AM4000" s="389">
        <f t="shared" si="976"/>
        <v>748</v>
      </c>
      <c r="AN4000" s="304">
        <v>0.33</v>
      </c>
      <c r="AO4000" s="304"/>
      <c r="AP4000" s="304" t="s">
        <v>6125</v>
      </c>
      <c r="AQ4000" s="304"/>
      <c r="AR4000" s="304">
        <v>748</v>
      </c>
      <c r="AS4000" s="304"/>
      <c r="AT4000" s="312"/>
      <c r="AU4000" s="304"/>
      <c r="AV4000" s="304"/>
      <c r="AW4000" s="304"/>
      <c r="AX4000" s="304">
        <v>578</v>
      </c>
      <c r="AY4000" s="304">
        <v>955.9</v>
      </c>
      <c r="AZ4000" s="304">
        <v>955.9</v>
      </c>
      <c r="BA4000" s="304">
        <v>578</v>
      </c>
      <c r="BB4000" s="304">
        <v>955.9</v>
      </c>
      <c r="BC4000" s="304">
        <v>955.9</v>
      </c>
      <c r="BD4000" s="304"/>
      <c r="BE4000" s="304"/>
      <c r="BF4000" s="304"/>
      <c r="BG4000" s="304"/>
      <c r="BH4000" s="304"/>
      <c r="BI4000" s="304"/>
      <c r="BJ4000" s="304">
        <v>1</v>
      </c>
      <c r="BK4000" s="304">
        <v>1</v>
      </c>
      <c r="BL4000" s="304">
        <v>1</v>
      </c>
    </row>
    <row r="4001" spans="1:64" ht="15" hidden="1" customHeight="1" x14ac:dyDescent="0.2">
      <c r="A4001" s="387" t="s">
        <v>5911</v>
      </c>
      <c r="B4001" s="304" t="s">
        <v>5965</v>
      </c>
      <c r="C4001" s="304">
        <v>100466</v>
      </c>
      <c r="D4001" s="349" t="s">
        <v>5706</v>
      </c>
      <c r="E4001" s="304" t="s">
        <v>5707</v>
      </c>
      <c r="F4001" s="304"/>
      <c r="G4001" s="324">
        <v>35.06053</v>
      </c>
      <c r="H4001" s="324">
        <v>-119.02710999999999</v>
      </c>
      <c r="I4001" s="324" t="s">
        <v>232</v>
      </c>
      <c r="J4001" s="368">
        <f>EXP(0.64*LN(AM4001)+0.36*LN(AK4001))</f>
        <v>320.52858516844788</v>
      </c>
      <c r="K4001" s="331">
        <f>SQRT(0.64*AN4001^2+0.36*AL4001^2)</f>
        <v>0.32644141894067302</v>
      </c>
      <c r="L4001" s="304" t="str">
        <f t="shared" si="974"/>
        <v>D</v>
      </c>
      <c r="M4001" s="388" t="s">
        <v>6088</v>
      </c>
      <c r="N4001" s="304"/>
      <c r="O4001" s="304"/>
      <c r="P4001" s="304"/>
      <c r="Q4001" s="309"/>
      <c r="R4001" s="309"/>
      <c r="S4001" s="304"/>
      <c r="T4001" s="304"/>
      <c r="U4001" s="304"/>
      <c r="V4001" s="304"/>
      <c r="W4001" s="48" t="s">
        <v>4612</v>
      </c>
      <c r="X4001" s="304">
        <v>-999</v>
      </c>
      <c r="Y4001" s="366" t="str">
        <f t="shared" si="975"/>
        <v>-</v>
      </c>
      <c r="Z4001" s="304"/>
      <c r="AA4001" s="304"/>
      <c r="AB4001" s="304"/>
      <c r="AC4001" s="304"/>
      <c r="AD4001" s="366"/>
      <c r="AE4001" s="304"/>
      <c r="AF4001" s="331"/>
      <c r="AG4001" s="304"/>
      <c r="AH4001" s="410">
        <v>1.00778E-2</v>
      </c>
      <c r="AI4001" s="309">
        <v>3.5573500000000001E-2</v>
      </c>
      <c r="AJ4001" s="410">
        <v>301</v>
      </c>
      <c r="AK4001" s="304">
        <f t="shared" si="972"/>
        <v>270</v>
      </c>
      <c r="AL4001" s="363">
        <v>0.43</v>
      </c>
      <c r="AM4001" s="389">
        <f t="shared" si="976"/>
        <v>353</v>
      </c>
      <c r="AN4001" s="363">
        <v>0.25</v>
      </c>
      <c r="AO4001" s="304"/>
      <c r="AP4001" s="304" t="s">
        <v>6113</v>
      </c>
      <c r="AQ4001" s="304"/>
      <c r="AR4001" s="304">
        <v>280</v>
      </c>
      <c r="AS4001" s="304"/>
      <c r="AT4001" s="309">
        <v>353</v>
      </c>
      <c r="AU4001" s="304"/>
      <c r="AV4001" s="304"/>
      <c r="AW4001" s="304"/>
      <c r="AX4001" s="304">
        <v>120</v>
      </c>
      <c r="AY4001" s="304">
        <v>-999</v>
      </c>
      <c r="AZ4001" s="304">
        <v>7580</v>
      </c>
      <c r="BA4001" s="304">
        <v>-999</v>
      </c>
      <c r="BB4001" s="304">
        <v>-999</v>
      </c>
      <c r="BC4001" s="304">
        <v>2580</v>
      </c>
      <c r="BD4001" s="304"/>
      <c r="BE4001" s="304"/>
      <c r="BF4001" s="304"/>
      <c r="BG4001" s="304"/>
      <c r="BH4001" s="304"/>
      <c r="BI4001" s="304"/>
      <c r="BJ4001" s="304">
        <v>4</v>
      </c>
      <c r="BK4001" s="304" t="s">
        <v>4954</v>
      </c>
      <c r="BL4001" s="304">
        <v>3</v>
      </c>
    </row>
    <row r="4002" spans="1:64" ht="15" hidden="1" customHeight="1" x14ac:dyDescent="0.2">
      <c r="A4002" s="387" t="s">
        <v>5911</v>
      </c>
      <c r="B4002" s="304" t="s">
        <v>5965</v>
      </c>
      <c r="C4002" s="304">
        <v>100467</v>
      </c>
      <c r="D4002" s="349" t="s">
        <v>5708</v>
      </c>
      <c r="E4002" s="304" t="s">
        <v>5709</v>
      </c>
      <c r="F4002" s="304"/>
      <c r="G4002" s="324">
        <v>40.579880000000003</v>
      </c>
      <c r="H4002" s="324">
        <v>-122.54113</v>
      </c>
      <c r="I4002" s="324" t="s">
        <v>1905</v>
      </c>
      <c r="J4002" s="368">
        <f>EXP(0.44*LN('V032'!AM4002)+0.33*LN('V032'!Y4002)+0.25*LN('V032'!AJ4002))</f>
        <v>667.39881990838114</v>
      </c>
      <c r="K4002" s="331">
        <f>SQRT(0.44*AN4002^2+0.3*Z4002^2+0.25*AL4002^2)</f>
        <v>0.40574006457336698</v>
      </c>
      <c r="L4002" s="304" t="str">
        <f t="shared" si="974"/>
        <v>C</v>
      </c>
      <c r="M4002" s="388" t="s">
        <v>6095</v>
      </c>
      <c r="N4002" s="304"/>
      <c r="O4002" s="304"/>
      <c r="P4002" s="304"/>
      <c r="Q4002" s="309"/>
      <c r="R4002" s="309"/>
      <c r="S4002" s="304"/>
      <c r="T4002" s="304"/>
      <c r="U4002" s="304"/>
      <c r="V4002" s="304"/>
      <c r="W4002" s="390" t="s">
        <v>6084</v>
      </c>
      <c r="X4002" s="304" t="s">
        <v>232</v>
      </c>
      <c r="Y4002" s="366">
        <f t="shared" si="975"/>
        <v>506.6</v>
      </c>
      <c r="Z4002" s="304">
        <v>0.4</v>
      </c>
      <c r="AA4002" s="304"/>
      <c r="AB4002" s="304"/>
      <c r="AC4002" s="304"/>
      <c r="AD4002" s="366"/>
      <c r="AE4002" s="304"/>
      <c r="AF4002" s="331"/>
      <c r="AG4002" s="304"/>
      <c r="AH4002" s="410">
        <v>1.1964900000000001E-2</v>
      </c>
      <c r="AI4002" s="309">
        <v>0</v>
      </c>
      <c r="AJ4002" s="410">
        <v>467</v>
      </c>
      <c r="AK4002" s="304">
        <f t="shared" si="972"/>
        <v>425</v>
      </c>
      <c r="AL4002" s="363">
        <v>0.43</v>
      </c>
      <c r="AM4002" s="389">
        <f t="shared" si="976"/>
        <v>748</v>
      </c>
      <c r="AN4002" s="304">
        <v>0.4</v>
      </c>
      <c r="AO4002" s="304"/>
      <c r="AP4002" s="304" t="s">
        <v>6112</v>
      </c>
      <c r="AQ4002" s="304"/>
      <c r="AR4002" s="304">
        <v>748</v>
      </c>
      <c r="AS4002" s="304"/>
      <c r="AT4002" s="312"/>
      <c r="AU4002" s="304"/>
      <c r="AV4002" s="304"/>
      <c r="AW4002" s="304"/>
      <c r="AX4002" s="304">
        <v>-999</v>
      </c>
      <c r="AY4002" s="304">
        <v>-999</v>
      </c>
      <c r="AZ4002" s="304">
        <v>-999</v>
      </c>
      <c r="BA4002" s="304">
        <v>-999</v>
      </c>
      <c r="BB4002" s="304">
        <v>-999</v>
      </c>
      <c r="BC4002" s="304">
        <v>-999</v>
      </c>
      <c r="BD4002" s="304"/>
      <c r="BE4002" s="304"/>
      <c r="BF4002" s="304"/>
      <c r="BG4002" s="304"/>
      <c r="BH4002" s="304"/>
      <c r="BI4002" s="304"/>
      <c r="BJ4002" s="304" t="s">
        <v>4954</v>
      </c>
      <c r="BK4002" s="304" t="s">
        <v>4954</v>
      </c>
      <c r="BL4002" s="304" t="s">
        <v>4954</v>
      </c>
    </row>
    <row r="4003" spans="1:64" ht="15" hidden="1" customHeight="1" x14ac:dyDescent="0.2">
      <c r="A4003" s="387" t="s">
        <v>5911</v>
      </c>
      <c r="B4003" s="304" t="s">
        <v>5965</v>
      </c>
      <c r="C4003" s="304">
        <v>100468</v>
      </c>
      <c r="D4003" s="349" t="s">
        <v>4805</v>
      </c>
      <c r="E4003" s="304">
        <v>24850</v>
      </c>
      <c r="F4003" s="304"/>
      <c r="G4003" s="324">
        <v>34.031999999999996</v>
      </c>
      <c r="H4003" s="324">
        <v>-118.01900000000001</v>
      </c>
      <c r="I4003" s="324" t="s">
        <v>4990</v>
      </c>
      <c r="J4003" s="368">
        <f t="shared" ref="J4003:J4006" si="985">EXP(0.64*LN(AM4003)+0.36*LN(AK4003))</f>
        <v>415.45241263941909</v>
      </c>
      <c r="K4003" s="331">
        <f t="shared" ref="K4003:K4006" si="986">SQRT(0.64*AN4003^2+0.36*AL4003^2)</f>
        <v>0.32644141894067302</v>
      </c>
      <c r="L4003" s="304" t="str">
        <f t="shared" si="974"/>
        <v>C</v>
      </c>
      <c r="M4003" s="388" t="s">
        <v>6088</v>
      </c>
      <c r="N4003" s="304"/>
      <c r="O4003" s="304"/>
      <c r="P4003" s="304"/>
      <c r="Q4003" s="309"/>
      <c r="R4003" s="309"/>
      <c r="S4003" s="304"/>
      <c r="T4003" s="304"/>
      <c r="U4003" s="304"/>
      <c r="V4003" s="304"/>
      <c r="W4003" s="48" t="s">
        <v>4991</v>
      </c>
      <c r="X4003" s="304">
        <v>-999</v>
      </c>
      <c r="Y4003" s="366" t="str">
        <f t="shared" si="975"/>
        <v>-</v>
      </c>
      <c r="Z4003" s="304"/>
      <c r="AA4003" s="304"/>
      <c r="AB4003" s="304"/>
      <c r="AC4003" s="304"/>
      <c r="AD4003" s="366"/>
      <c r="AE4003" s="304"/>
      <c r="AF4003" s="331"/>
      <c r="AG4003" s="304"/>
      <c r="AH4003" s="410">
        <v>9.6847799999999998E-2</v>
      </c>
      <c r="AI4003" s="309">
        <v>3.9314200000000001E-2</v>
      </c>
      <c r="AJ4003" s="410">
        <v>612</v>
      </c>
      <c r="AK4003" s="304">
        <f t="shared" si="972"/>
        <v>555</v>
      </c>
      <c r="AL4003" s="363">
        <v>0.43</v>
      </c>
      <c r="AM4003" s="389">
        <f t="shared" si="976"/>
        <v>353</v>
      </c>
      <c r="AN4003" s="363">
        <v>0.25</v>
      </c>
      <c r="AO4003" s="304"/>
      <c r="AP4003" s="304" t="s">
        <v>4980</v>
      </c>
      <c r="AQ4003" s="304"/>
      <c r="AR4003" s="304">
        <v>349</v>
      </c>
      <c r="AS4003" s="304"/>
      <c r="AT4003" s="309">
        <v>353</v>
      </c>
      <c r="AU4003" s="304"/>
      <c r="AV4003" s="304"/>
      <c r="AW4003" s="304"/>
      <c r="AX4003" s="304">
        <v>880</v>
      </c>
      <c r="AY4003" s="304">
        <v>-999</v>
      </c>
      <c r="AZ4003" s="304">
        <v>2680</v>
      </c>
      <c r="BA4003" s="304">
        <v>320</v>
      </c>
      <c r="BB4003" s="304">
        <v>-999</v>
      </c>
      <c r="BC4003" s="304">
        <v>4880</v>
      </c>
      <c r="BD4003" s="304"/>
      <c r="BE4003" s="304"/>
      <c r="BF4003" s="304"/>
      <c r="BG4003" s="304"/>
      <c r="BH4003" s="304"/>
      <c r="BI4003" s="304"/>
      <c r="BJ4003" s="304">
        <v>3</v>
      </c>
      <c r="BK4003" s="304" t="s">
        <v>4954</v>
      </c>
      <c r="BL4003" s="304">
        <v>3</v>
      </c>
    </row>
    <row r="4004" spans="1:64" ht="15" hidden="1" customHeight="1" x14ac:dyDescent="0.2">
      <c r="A4004" s="387" t="s">
        <v>5911</v>
      </c>
      <c r="B4004" s="304" t="s">
        <v>5965</v>
      </c>
      <c r="C4004" s="304">
        <v>100469</v>
      </c>
      <c r="D4004" s="349" t="s">
        <v>5710</v>
      </c>
      <c r="E4004" s="304">
        <v>44367</v>
      </c>
      <c r="F4004" s="304"/>
      <c r="G4004" s="324">
        <v>36.279000000000003</v>
      </c>
      <c r="H4004" s="324">
        <v>-118.00700000000001</v>
      </c>
      <c r="I4004" s="324" t="s">
        <v>4990</v>
      </c>
      <c r="J4004" s="368">
        <f t="shared" si="985"/>
        <v>320.52858516844788</v>
      </c>
      <c r="K4004" s="331">
        <f t="shared" si="986"/>
        <v>0.32644141894067302</v>
      </c>
      <c r="L4004" s="304" t="str">
        <f t="shared" si="974"/>
        <v>D</v>
      </c>
      <c r="M4004" s="388" t="s">
        <v>6088</v>
      </c>
      <c r="N4004" s="304"/>
      <c r="O4004" s="304"/>
      <c r="P4004" s="304"/>
      <c r="Q4004" s="309"/>
      <c r="R4004" s="309"/>
      <c r="S4004" s="304"/>
      <c r="T4004" s="304"/>
      <c r="U4004" s="304"/>
      <c r="V4004" s="304"/>
      <c r="W4004" s="48" t="s">
        <v>4991</v>
      </c>
      <c r="X4004" s="304">
        <v>-999</v>
      </c>
      <c r="Y4004" s="366" t="str">
        <f t="shared" si="975"/>
        <v>-</v>
      </c>
      <c r="Z4004" s="304"/>
      <c r="AA4004" s="304"/>
      <c r="AB4004" s="304"/>
      <c r="AC4004" s="304"/>
      <c r="AD4004" s="366"/>
      <c r="AE4004" s="304"/>
      <c r="AF4004" s="331"/>
      <c r="AG4004" s="304"/>
      <c r="AH4004" s="410">
        <v>1.22302E-2</v>
      </c>
      <c r="AI4004" s="309">
        <v>4.4386200000000001E-2</v>
      </c>
      <c r="AJ4004" s="410">
        <v>317</v>
      </c>
      <c r="AK4004" s="304">
        <f t="shared" si="972"/>
        <v>270</v>
      </c>
      <c r="AL4004" s="363">
        <v>0.43</v>
      </c>
      <c r="AM4004" s="389">
        <f t="shared" si="976"/>
        <v>353</v>
      </c>
      <c r="AN4004" s="363">
        <v>0.25</v>
      </c>
      <c r="AO4004" s="304"/>
      <c r="AP4004" s="304" t="s">
        <v>6113</v>
      </c>
      <c r="AQ4004" s="304"/>
      <c r="AR4004" s="304">
        <v>280</v>
      </c>
      <c r="AS4004" s="304"/>
      <c r="AT4004" s="309">
        <v>353</v>
      </c>
      <c r="AU4004" s="304"/>
      <c r="AV4004" s="304"/>
      <c r="AW4004" s="304"/>
      <c r="AX4004" s="304">
        <v>80</v>
      </c>
      <c r="AY4004" s="304">
        <v>-999</v>
      </c>
      <c r="AZ4004" s="304">
        <v>280</v>
      </c>
      <c r="BA4004" s="304">
        <v>-999</v>
      </c>
      <c r="BB4004" s="304">
        <v>-999</v>
      </c>
      <c r="BC4004" s="304">
        <v>-999</v>
      </c>
      <c r="BD4004" s="304"/>
      <c r="BE4004" s="304"/>
      <c r="BF4004" s="304"/>
      <c r="BG4004" s="304"/>
      <c r="BH4004" s="304"/>
      <c r="BI4004" s="304"/>
      <c r="BJ4004" s="304">
        <v>4</v>
      </c>
      <c r="BK4004" s="304" t="s">
        <v>4954</v>
      </c>
      <c r="BL4004" s="304">
        <v>4</v>
      </c>
    </row>
    <row r="4005" spans="1:64" ht="15" hidden="1" customHeight="1" x14ac:dyDescent="0.2">
      <c r="A4005" s="387" t="s">
        <v>5911</v>
      </c>
      <c r="B4005" s="304" t="s">
        <v>5965</v>
      </c>
      <c r="C4005" s="304">
        <v>100471</v>
      </c>
      <c r="D4005" s="349" t="s">
        <v>5712</v>
      </c>
      <c r="E4005" s="304">
        <v>14835</v>
      </c>
      <c r="F4005" s="304"/>
      <c r="G4005" s="324">
        <v>33.780999999999999</v>
      </c>
      <c r="H4005" s="324">
        <v>-118.261</v>
      </c>
      <c r="I4005" s="324" t="s">
        <v>4990</v>
      </c>
      <c r="J4005" s="368">
        <f t="shared" si="985"/>
        <v>339.95855352360843</v>
      </c>
      <c r="K4005" s="331">
        <f t="shared" si="986"/>
        <v>0.32644141894067302</v>
      </c>
      <c r="L4005" s="304" t="str">
        <f t="shared" si="974"/>
        <v>D</v>
      </c>
      <c r="M4005" s="388" t="s">
        <v>6088</v>
      </c>
      <c r="N4005" s="304"/>
      <c r="O4005" s="304"/>
      <c r="P4005" s="304"/>
      <c r="Q4005" s="309"/>
      <c r="R4005" s="309"/>
      <c r="S4005" s="304"/>
      <c r="T4005" s="304"/>
      <c r="U4005" s="304"/>
      <c r="V4005" s="304"/>
      <c r="W4005" s="48" t="s">
        <v>4991</v>
      </c>
      <c r="X4005" s="304">
        <v>-999</v>
      </c>
      <c r="Y4005" s="366" t="str">
        <f t="shared" si="975"/>
        <v>-</v>
      </c>
      <c r="Z4005" s="304"/>
      <c r="AA4005" s="304"/>
      <c r="AB4005" s="304"/>
      <c r="AC4005" s="304"/>
      <c r="AD4005" s="366"/>
      <c r="AE4005" s="304"/>
      <c r="AF4005" s="331"/>
      <c r="AG4005" s="304"/>
      <c r="AH4005" s="410">
        <v>5.0319500000000003E-3</v>
      </c>
      <c r="AI4005" s="309">
        <v>0</v>
      </c>
      <c r="AJ4005" s="410">
        <v>254</v>
      </c>
      <c r="AK4005" s="304">
        <f t="shared" si="972"/>
        <v>270</v>
      </c>
      <c r="AL4005" s="363">
        <v>0.43</v>
      </c>
      <c r="AM4005" s="389">
        <f t="shared" si="976"/>
        <v>387</v>
      </c>
      <c r="AN4005" s="363">
        <v>0.25</v>
      </c>
      <c r="AO4005" s="304"/>
      <c r="AP4005" s="304" t="s">
        <v>1600</v>
      </c>
      <c r="AQ4005" s="304"/>
      <c r="AR4005" s="304">
        <v>387</v>
      </c>
      <c r="AS4005" s="304"/>
      <c r="AT4005" s="312"/>
      <c r="AU4005" s="304"/>
      <c r="AV4005" s="304"/>
      <c r="AW4005" s="304"/>
      <c r="AX4005" s="304">
        <v>260</v>
      </c>
      <c r="AY4005" s="304">
        <v>-999</v>
      </c>
      <c r="AZ4005" s="304">
        <v>2280</v>
      </c>
      <c r="BA4005" s="304">
        <v>420</v>
      </c>
      <c r="BB4005" s="304">
        <v>-999</v>
      </c>
      <c r="BC4005" s="304">
        <v>2740</v>
      </c>
      <c r="BD4005" s="304"/>
      <c r="BE4005" s="304"/>
      <c r="BF4005" s="304"/>
      <c r="BG4005" s="304"/>
      <c r="BH4005" s="304"/>
      <c r="BI4005" s="304"/>
      <c r="BJ4005" s="304">
        <v>3</v>
      </c>
      <c r="BK4005" s="304" t="s">
        <v>4954</v>
      </c>
      <c r="BL4005" s="304">
        <v>3</v>
      </c>
    </row>
    <row r="4006" spans="1:64" ht="15" hidden="1" customHeight="1" x14ac:dyDescent="0.2">
      <c r="A4006" s="387" t="s">
        <v>5911</v>
      </c>
      <c r="B4006" s="304" t="s">
        <v>5965</v>
      </c>
      <c r="C4006" s="304">
        <v>100472</v>
      </c>
      <c r="D4006" s="349" t="s">
        <v>5713</v>
      </c>
      <c r="E4006" s="304" t="s">
        <v>5714</v>
      </c>
      <c r="F4006" s="304"/>
      <c r="G4006" s="324">
        <v>37.367750000000001</v>
      </c>
      <c r="H4006" s="324">
        <v>-122.15358000000001</v>
      </c>
      <c r="I4006" s="324" t="s">
        <v>4990</v>
      </c>
      <c r="J4006" s="368">
        <f t="shared" si="985"/>
        <v>691.19055648083133</v>
      </c>
      <c r="K4006" s="331">
        <f t="shared" si="986"/>
        <v>0.41105230810688803</v>
      </c>
      <c r="L4006" s="304" t="str">
        <f t="shared" si="974"/>
        <v>C</v>
      </c>
      <c r="M4006" s="388" t="s">
        <v>6088</v>
      </c>
      <c r="N4006" s="304"/>
      <c r="O4006" s="304"/>
      <c r="P4006" s="304"/>
      <c r="Q4006" s="309"/>
      <c r="R4006" s="309"/>
      <c r="S4006" s="304"/>
      <c r="T4006" s="304"/>
      <c r="U4006" s="304"/>
      <c r="V4006" s="304"/>
      <c r="W4006" s="48" t="s">
        <v>4991</v>
      </c>
      <c r="X4006" s="304">
        <v>-999</v>
      </c>
      <c r="Y4006" s="366" t="str">
        <f t="shared" si="975"/>
        <v>-</v>
      </c>
      <c r="Z4006" s="304"/>
      <c r="AA4006" s="304"/>
      <c r="AB4006" s="304"/>
      <c r="AC4006" s="304"/>
      <c r="AD4006" s="366"/>
      <c r="AE4006" s="304"/>
      <c r="AF4006" s="331"/>
      <c r="AG4006" s="304"/>
      <c r="AH4006" s="410">
        <v>5.2595799999999998E-2</v>
      </c>
      <c r="AI4006" s="309">
        <v>0</v>
      </c>
      <c r="AJ4006" s="410">
        <v>497</v>
      </c>
      <c r="AK4006" s="304">
        <f t="shared" si="972"/>
        <v>555</v>
      </c>
      <c r="AL4006" s="363">
        <v>0.43</v>
      </c>
      <c r="AM4006" s="389">
        <f t="shared" si="976"/>
        <v>782</v>
      </c>
      <c r="AN4006" s="304">
        <v>0.4</v>
      </c>
      <c r="AO4006" s="304"/>
      <c r="AP4006" s="304" t="s">
        <v>2964</v>
      </c>
      <c r="AQ4006" s="304"/>
      <c r="AR4006" s="304">
        <v>782</v>
      </c>
      <c r="AS4006" s="304"/>
      <c r="AT4006" s="312"/>
      <c r="AU4006" s="304"/>
      <c r="AV4006" s="304"/>
      <c r="AW4006" s="304"/>
      <c r="AX4006" s="304">
        <v>0</v>
      </c>
      <c r="AY4006" s="304">
        <v>1413.7</v>
      </c>
      <c r="AZ4006" s="304">
        <v>1509.4</v>
      </c>
      <c r="BA4006" s="304">
        <v>0</v>
      </c>
      <c r="BB4006" s="304">
        <v>1413.7</v>
      </c>
      <c r="BC4006" s="304">
        <v>1509.4</v>
      </c>
      <c r="BD4006" s="304"/>
      <c r="BE4006" s="304"/>
      <c r="BF4006" s="304"/>
      <c r="BG4006" s="304"/>
      <c r="BH4006" s="304"/>
      <c r="BI4006" s="304"/>
      <c r="BJ4006" s="304">
        <v>1</v>
      </c>
      <c r="BK4006" s="304">
        <v>1</v>
      </c>
      <c r="BL4006" s="304">
        <v>1</v>
      </c>
    </row>
    <row r="4007" spans="1:64" ht="15" hidden="1" customHeight="1" x14ac:dyDescent="0.2">
      <c r="A4007" s="387" t="s">
        <v>5911</v>
      </c>
      <c r="B4007" s="304" t="s">
        <v>5965</v>
      </c>
      <c r="C4007" s="304">
        <v>100473</v>
      </c>
      <c r="D4007" s="349" t="s">
        <v>5715</v>
      </c>
      <c r="E4007" s="304" t="s">
        <v>5716</v>
      </c>
      <c r="F4007" s="304"/>
      <c r="G4007" s="324">
        <v>34.115000000000002</v>
      </c>
      <c r="H4007" s="324">
        <v>-118.38</v>
      </c>
      <c r="I4007" s="324" t="s">
        <v>4990</v>
      </c>
      <c r="J4007" s="368">
        <f>P4007</f>
        <v>1043</v>
      </c>
      <c r="K4007" s="331">
        <v>0.1</v>
      </c>
      <c r="L4007" s="304" t="str">
        <f t="shared" si="974"/>
        <v>B</v>
      </c>
      <c r="M4007" s="388">
        <v>0</v>
      </c>
      <c r="N4007" s="304"/>
      <c r="O4007" s="304" t="s">
        <v>4992</v>
      </c>
      <c r="P4007" s="304">
        <v>1043</v>
      </c>
      <c r="Q4007" s="309"/>
      <c r="R4007" s="309" t="s">
        <v>4993</v>
      </c>
      <c r="S4007" s="304"/>
      <c r="T4007" s="304"/>
      <c r="U4007" s="304"/>
      <c r="V4007" s="304"/>
      <c r="W4007" s="48" t="s">
        <v>5943</v>
      </c>
      <c r="X4007" s="304" t="s">
        <v>232</v>
      </c>
      <c r="Y4007" s="366">
        <f t="shared" si="975"/>
        <v>506.6</v>
      </c>
      <c r="Z4007" s="304">
        <v>0.4</v>
      </c>
      <c r="AA4007" s="304"/>
      <c r="AB4007" s="304"/>
      <c r="AC4007" s="304"/>
      <c r="AD4007" s="366"/>
      <c r="AE4007" s="304"/>
      <c r="AF4007" s="331"/>
      <c r="AG4007" s="304"/>
      <c r="AH4007" s="410">
        <v>6.59299E-2</v>
      </c>
      <c r="AI4007" s="324"/>
      <c r="AJ4007" s="410">
        <v>531</v>
      </c>
      <c r="AK4007" s="304">
        <f t="shared" si="972"/>
        <v>555</v>
      </c>
      <c r="AL4007" s="304"/>
      <c r="AM4007" s="389">
        <f t="shared" si="976"/>
        <v>748</v>
      </c>
      <c r="AN4007" s="304">
        <v>0.4</v>
      </c>
      <c r="AO4007" s="304"/>
      <c r="AP4007" s="304" t="s">
        <v>6114</v>
      </c>
      <c r="AQ4007" s="304"/>
      <c r="AR4007" s="304">
        <v>748</v>
      </c>
      <c r="AS4007" s="304"/>
      <c r="AT4007" s="304"/>
      <c r="AU4007" s="304"/>
      <c r="AV4007" s="304"/>
      <c r="AW4007" s="304"/>
      <c r="AX4007" s="304">
        <v>5.6</v>
      </c>
      <c r="AY4007" s="304">
        <v>7.2</v>
      </c>
      <c r="AZ4007" s="304">
        <v>25.25</v>
      </c>
      <c r="BA4007" s="304">
        <v>5.6</v>
      </c>
      <c r="BB4007" s="304">
        <v>7.2</v>
      </c>
      <c r="BC4007" s="304">
        <v>25.25</v>
      </c>
      <c r="BD4007" s="304"/>
      <c r="BE4007" s="304"/>
      <c r="BF4007" s="304"/>
      <c r="BG4007" s="304"/>
      <c r="BH4007" s="304"/>
      <c r="BI4007" s="304"/>
      <c r="BJ4007" s="304">
        <v>0</v>
      </c>
      <c r="BK4007" s="304" t="s">
        <v>4954</v>
      </c>
      <c r="BL4007" s="304">
        <v>3</v>
      </c>
    </row>
    <row r="4008" spans="1:64" ht="15" hidden="1" customHeight="1" x14ac:dyDescent="0.2">
      <c r="A4008" s="387" t="s">
        <v>5911</v>
      </c>
      <c r="B4008" s="304" t="s">
        <v>5965</v>
      </c>
      <c r="C4008" s="304">
        <v>100474</v>
      </c>
      <c r="D4008" s="349" t="s">
        <v>5717</v>
      </c>
      <c r="E4008" s="304">
        <v>1778</v>
      </c>
      <c r="F4008" s="304"/>
      <c r="G4008" s="324">
        <v>37.302489999999999</v>
      </c>
      <c r="H4008" s="324">
        <v>-121.97978000000001</v>
      </c>
      <c r="I4008" s="324" t="s">
        <v>4990</v>
      </c>
      <c r="J4008" s="368">
        <f>EXP(0.64*LN(AM4008)+0.36*LN(AK4008))</f>
        <v>339.95855352360843</v>
      </c>
      <c r="K4008" s="331">
        <f>SQRT(0.64*AN4008^2+0.36*AL4008^2)</f>
        <v>0.32644141894067302</v>
      </c>
      <c r="L4008" s="304" t="str">
        <f t="shared" si="974"/>
        <v>D</v>
      </c>
      <c r="M4008" s="388" t="s">
        <v>6088</v>
      </c>
      <c r="N4008" s="304"/>
      <c r="O4008" s="304"/>
      <c r="P4008" s="304"/>
      <c r="Q4008" s="309"/>
      <c r="R4008" s="309"/>
      <c r="S4008" s="304"/>
      <c r="T4008" s="304"/>
      <c r="U4008" s="304"/>
      <c r="V4008" s="304"/>
      <c r="W4008" s="48" t="s">
        <v>4991</v>
      </c>
      <c r="X4008" s="304">
        <v>-999</v>
      </c>
      <c r="Y4008" s="366" t="str">
        <f t="shared" si="975"/>
        <v>-</v>
      </c>
      <c r="Z4008" s="304"/>
      <c r="AA4008" s="304"/>
      <c r="AB4008" s="304"/>
      <c r="AC4008" s="304"/>
      <c r="AD4008" s="366"/>
      <c r="AE4008" s="304"/>
      <c r="AF4008" s="331"/>
      <c r="AG4008" s="304"/>
      <c r="AH4008" s="410">
        <v>8.8895799999999994E-3</v>
      </c>
      <c r="AI4008" s="309">
        <v>0</v>
      </c>
      <c r="AJ4008" s="410">
        <v>290</v>
      </c>
      <c r="AK4008" s="304">
        <f t="shared" si="972"/>
        <v>270</v>
      </c>
      <c r="AL4008" s="363">
        <v>0.43</v>
      </c>
      <c r="AM4008" s="389">
        <f t="shared" si="976"/>
        <v>387</v>
      </c>
      <c r="AN4008" s="363">
        <v>0.25</v>
      </c>
      <c r="AO4008" s="304"/>
      <c r="AP4008" s="304" t="s">
        <v>1600</v>
      </c>
      <c r="AQ4008" s="304"/>
      <c r="AR4008" s="304">
        <v>387</v>
      </c>
      <c r="AS4008" s="304"/>
      <c r="AT4008" s="312"/>
      <c r="AU4008" s="304"/>
      <c r="AV4008" s="304"/>
      <c r="AW4008" s="304"/>
      <c r="AX4008" s="304">
        <v>601.5</v>
      </c>
      <c r="AY4008" s="304">
        <v>1401.1</v>
      </c>
      <c r="AZ4008" s="304">
        <v>2802.2</v>
      </c>
      <c r="BA4008" s="304">
        <v>601.5</v>
      </c>
      <c r="BB4008" s="304">
        <v>1401.1</v>
      </c>
      <c r="BC4008" s="304">
        <v>2802.2</v>
      </c>
      <c r="BD4008" s="304"/>
      <c r="BE4008" s="304"/>
      <c r="BF4008" s="304"/>
      <c r="BG4008" s="304"/>
      <c r="BH4008" s="304"/>
      <c r="BI4008" s="304"/>
      <c r="BJ4008" s="304">
        <v>1</v>
      </c>
      <c r="BK4008" s="304">
        <v>1</v>
      </c>
      <c r="BL4008" s="304">
        <v>1</v>
      </c>
    </row>
    <row r="4009" spans="1:64" ht="15" hidden="1" customHeight="1" x14ac:dyDescent="0.2">
      <c r="A4009" s="387" t="s">
        <v>5911</v>
      </c>
      <c r="B4009" s="304" t="s">
        <v>5965</v>
      </c>
      <c r="C4009" s="304">
        <v>100475</v>
      </c>
      <c r="D4009" s="349" t="s">
        <v>5718</v>
      </c>
      <c r="E4009" s="304" t="s">
        <v>5719</v>
      </c>
      <c r="F4009" s="304"/>
      <c r="G4009" s="324">
        <v>34.412999999999997</v>
      </c>
      <c r="H4009" s="324">
        <v>-119.84269999999999</v>
      </c>
      <c r="I4009" s="324" t="s">
        <v>4990</v>
      </c>
      <c r="J4009" s="368">
        <f>P4009</f>
        <v>300</v>
      </c>
      <c r="K4009" s="331">
        <v>0.1</v>
      </c>
      <c r="L4009" s="304" t="str">
        <f t="shared" si="974"/>
        <v>D</v>
      </c>
      <c r="M4009" s="388">
        <v>0</v>
      </c>
      <c r="N4009" s="304"/>
      <c r="O4009" s="304">
        <v>45</v>
      </c>
      <c r="P4009" s="304">
        <v>300</v>
      </c>
      <c r="Q4009" s="309"/>
      <c r="R4009" s="309" t="s">
        <v>4993</v>
      </c>
      <c r="S4009" s="304"/>
      <c r="T4009" s="304"/>
      <c r="U4009" s="304"/>
      <c r="V4009" s="304"/>
      <c r="W4009" s="48" t="s">
        <v>4991</v>
      </c>
      <c r="X4009" s="304">
        <v>-999</v>
      </c>
      <c r="Y4009" s="366" t="str">
        <f t="shared" si="975"/>
        <v>-</v>
      </c>
      <c r="Z4009" s="304"/>
      <c r="AA4009" s="304"/>
      <c r="AB4009" s="304"/>
      <c r="AC4009" s="304"/>
      <c r="AD4009" s="366"/>
      <c r="AE4009" s="304"/>
      <c r="AF4009" s="331"/>
      <c r="AG4009" s="304"/>
      <c r="AH4009" s="410">
        <v>8.7626300000000004E-3</v>
      </c>
      <c r="AI4009" s="324"/>
      <c r="AJ4009" s="410">
        <v>289</v>
      </c>
      <c r="AK4009" s="304">
        <f t="shared" si="972"/>
        <v>270</v>
      </c>
      <c r="AL4009" s="304"/>
      <c r="AM4009" s="389">
        <f t="shared" si="976"/>
        <v>387</v>
      </c>
      <c r="AN4009" s="363">
        <v>0.25</v>
      </c>
      <c r="AO4009" s="304"/>
      <c r="AP4009" s="304" t="s">
        <v>1600</v>
      </c>
      <c r="AQ4009" s="304"/>
      <c r="AR4009" s="304">
        <v>387</v>
      </c>
      <c r="AS4009" s="304"/>
      <c r="AT4009" s="304"/>
      <c r="AU4009" s="304"/>
      <c r="AV4009" s="304"/>
      <c r="AW4009" s="304"/>
      <c r="AX4009" s="304">
        <v>860</v>
      </c>
      <c r="AY4009" s="304">
        <v>-999</v>
      </c>
      <c r="AZ4009" s="304">
        <v>3760</v>
      </c>
      <c r="BA4009" s="304">
        <v>-999</v>
      </c>
      <c r="BB4009" s="304">
        <v>-999</v>
      </c>
      <c r="BC4009" s="304">
        <v>-999</v>
      </c>
      <c r="BD4009" s="304"/>
      <c r="BE4009" s="304"/>
      <c r="BF4009" s="304"/>
      <c r="BG4009" s="304"/>
      <c r="BH4009" s="304"/>
      <c r="BI4009" s="304"/>
      <c r="BJ4009" s="304">
        <v>4</v>
      </c>
      <c r="BK4009" s="304" t="s">
        <v>4954</v>
      </c>
      <c r="BL4009" s="304">
        <v>4</v>
      </c>
    </row>
    <row r="4010" spans="1:64" ht="15" hidden="1" customHeight="1" x14ac:dyDescent="0.2">
      <c r="A4010" s="387" t="s">
        <v>5911</v>
      </c>
      <c r="B4010" s="304" t="s">
        <v>5965</v>
      </c>
      <c r="C4010" s="304">
        <v>100476</v>
      </c>
      <c r="D4010" s="349" t="s">
        <v>5720</v>
      </c>
      <c r="E4010" s="304">
        <v>1863</v>
      </c>
      <c r="F4010" s="304"/>
      <c r="G4010" s="324">
        <v>37.66666</v>
      </c>
      <c r="H4010" s="324">
        <v>-121.85715</v>
      </c>
      <c r="I4010" s="324" t="s">
        <v>4990</v>
      </c>
      <c r="J4010" s="368">
        <f t="shared" ref="J4010:J4016" si="987">EXP(0.64*LN(AM4010)+0.36*LN(AK4010))</f>
        <v>320.52858516844788</v>
      </c>
      <c r="K4010" s="331">
        <f t="shared" ref="K4010:K4016" si="988">SQRT(0.64*AN4010^2+0.36*AL4010^2)</f>
        <v>0.32644141894067302</v>
      </c>
      <c r="L4010" s="304" t="str">
        <f t="shared" si="974"/>
        <v>D</v>
      </c>
      <c r="M4010" s="388" t="s">
        <v>6088</v>
      </c>
      <c r="N4010" s="304"/>
      <c r="O4010" s="304"/>
      <c r="P4010" s="304"/>
      <c r="Q4010" s="309"/>
      <c r="R4010" s="309"/>
      <c r="S4010" s="304"/>
      <c r="T4010" s="304"/>
      <c r="U4010" s="304"/>
      <c r="V4010" s="304"/>
      <c r="W4010" s="48" t="s">
        <v>4991</v>
      </c>
      <c r="X4010" s="304">
        <v>-999</v>
      </c>
      <c r="Y4010" s="366" t="str">
        <f t="shared" si="975"/>
        <v>-</v>
      </c>
      <c r="Z4010" s="304"/>
      <c r="AA4010" s="304"/>
      <c r="AB4010" s="304"/>
      <c r="AC4010" s="304"/>
      <c r="AD4010" s="366"/>
      <c r="AE4010" s="304"/>
      <c r="AF4010" s="331"/>
      <c r="AG4010" s="304"/>
      <c r="AH4010" s="410">
        <v>9.5590799999999993E-3</v>
      </c>
      <c r="AI4010" s="309">
        <v>3.2058900000000001E-2</v>
      </c>
      <c r="AJ4010" s="410">
        <v>296</v>
      </c>
      <c r="AK4010" s="304">
        <f t="shared" si="972"/>
        <v>270</v>
      </c>
      <c r="AL4010" s="363">
        <v>0.43</v>
      </c>
      <c r="AM4010" s="389">
        <f t="shared" si="976"/>
        <v>353</v>
      </c>
      <c r="AN4010" s="363">
        <v>0.25</v>
      </c>
      <c r="AO4010" s="304"/>
      <c r="AP4010" s="304" t="s">
        <v>6113</v>
      </c>
      <c r="AQ4010" s="304"/>
      <c r="AR4010" s="304">
        <v>280</v>
      </c>
      <c r="AS4010" s="304"/>
      <c r="AT4010" s="309">
        <v>353</v>
      </c>
      <c r="AU4010" s="304"/>
      <c r="AV4010" s="304"/>
      <c r="AW4010" s="304"/>
      <c r="AX4010" s="304">
        <v>573.1</v>
      </c>
      <c r="AY4010" s="304">
        <v>1403.4</v>
      </c>
      <c r="AZ4010" s="304">
        <v>3402.1</v>
      </c>
      <c r="BA4010" s="304">
        <v>573.1</v>
      </c>
      <c r="BB4010" s="304">
        <v>1403.4</v>
      </c>
      <c r="BC4010" s="304">
        <v>3402.1</v>
      </c>
      <c r="BD4010" s="304"/>
      <c r="BE4010" s="304"/>
      <c r="BF4010" s="304"/>
      <c r="BG4010" s="304"/>
      <c r="BH4010" s="304"/>
      <c r="BI4010" s="304"/>
      <c r="BJ4010" s="304">
        <v>1</v>
      </c>
      <c r="BK4010" s="304">
        <v>1</v>
      </c>
      <c r="BL4010" s="304">
        <v>1</v>
      </c>
    </row>
    <row r="4011" spans="1:64" ht="15" hidden="1" customHeight="1" x14ac:dyDescent="0.2">
      <c r="A4011" s="387" t="s">
        <v>5911</v>
      </c>
      <c r="B4011" s="304" t="s">
        <v>5965</v>
      </c>
      <c r="C4011" s="304">
        <v>100477</v>
      </c>
      <c r="D4011" s="349" t="s">
        <v>5721</v>
      </c>
      <c r="E4011" s="304" t="s">
        <v>3706</v>
      </c>
      <c r="F4011" s="304"/>
      <c r="G4011" s="324">
        <v>38.945959999999999</v>
      </c>
      <c r="H4011" s="324">
        <v>-120.96897</v>
      </c>
      <c r="I4011" s="324" t="s">
        <v>214</v>
      </c>
      <c r="J4011" s="368">
        <f t="shared" si="987"/>
        <v>752.29801492247032</v>
      </c>
      <c r="K4011" s="331">
        <f t="shared" si="988"/>
        <v>0.41105230810688803</v>
      </c>
      <c r="L4011" s="304" t="str">
        <f t="shared" si="974"/>
        <v>C</v>
      </c>
      <c r="M4011" s="388" t="s">
        <v>6088</v>
      </c>
      <c r="N4011" s="304"/>
      <c r="O4011" s="304"/>
      <c r="P4011" s="304"/>
      <c r="Q4011" s="309"/>
      <c r="R4011" s="309"/>
      <c r="S4011" s="304"/>
      <c r="T4011" s="304"/>
      <c r="U4011" s="304"/>
      <c r="V4011" s="304"/>
      <c r="W4011" s="48" t="s">
        <v>4661</v>
      </c>
      <c r="X4011" s="304">
        <v>-999</v>
      </c>
      <c r="Y4011" s="366" t="str">
        <f t="shared" si="975"/>
        <v>-</v>
      </c>
      <c r="Z4011" s="304"/>
      <c r="AA4011" s="304"/>
      <c r="AB4011" s="304"/>
      <c r="AC4011" s="304"/>
      <c r="AD4011" s="366"/>
      <c r="AE4011" s="304"/>
      <c r="AF4011" s="331"/>
      <c r="AG4011" s="304"/>
      <c r="AH4011" s="410">
        <v>7.5675500000000007E-2</v>
      </c>
      <c r="AI4011" s="309">
        <v>0</v>
      </c>
      <c r="AJ4011" s="410">
        <v>760</v>
      </c>
      <c r="AK4011" s="304">
        <f t="shared" si="972"/>
        <v>760</v>
      </c>
      <c r="AL4011" s="363">
        <v>0.43</v>
      </c>
      <c r="AM4011" s="389">
        <f t="shared" si="976"/>
        <v>748</v>
      </c>
      <c r="AN4011" s="304">
        <v>0.4</v>
      </c>
      <c r="AO4011" s="304"/>
      <c r="AP4011" s="304" t="s">
        <v>6112</v>
      </c>
      <c r="AQ4011" s="304"/>
      <c r="AR4011" s="304">
        <v>748</v>
      </c>
      <c r="AS4011" s="304"/>
      <c r="AT4011" s="312"/>
      <c r="AU4011" s="304"/>
      <c r="AV4011" s="304"/>
      <c r="AW4011" s="304"/>
      <c r="AX4011" s="304">
        <v>-999</v>
      </c>
      <c r="AY4011" s="304">
        <v>-999</v>
      </c>
      <c r="AZ4011" s="304">
        <v>-999</v>
      </c>
      <c r="BA4011" s="304">
        <v>-999</v>
      </c>
      <c r="BB4011" s="304">
        <v>-999</v>
      </c>
      <c r="BC4011" s="304">
        <v>-999</v>
      </c>
      <c r="BD4011" s="304"/>
      <c r="BE4011" s="304"/>
      <c r="BF4011" s="304"/>
      <c r="BG4011" s="304"/>
      <c r="BH4011" s="304"/>
      <c r="BI4011" s="304"/>
      <c r="BJ4011" s="304" t="s">
        <v>4954</v>
      </c>
      <c r="BK4011" s="304" t="s">
        <v>4954</v>
      </c>
      <c r="BL4011" s="304" t="s">
        <v>4954</v>
      </c>
    </row>
    <row r="4012" spans="1:64" ht="15" hidden="1" customHeight="1" x14ac:dyDescent="0.2">
      <c r="A4012" s="387" t="s">
        <v>5911</v>
      </c>
      <c r="B4012" s="304" t="s">
        <v>5965</v>
      </c>
      <c r="C4012" s="304">
        <v>100478</v>
      </c>
      <c r="D4012" s="349" t="s">
        <v>5722</v>
      </c>
      <c r="E4012" s="304" t="s">
        <v>5723</v>
      </c>
      <c r="F4012" s="304"/>
      <c r="G4012" s="324">
        <v>37.558450000000001</v>
      </c>
      <c r="H4012" s="324">
        <v>-122.03451</v>
      </c>
      <c r="I4012" s="324" t="s">
        <v>4990</v>
      </c>
      <c r="J4012" s="368">
        <f t="shared" si="987"/>
        <v>267.21489271224613</v>
      </c>
      <c r="K4012" s="331">
        <f t="shared" si="988"/>
        <v>0.23323807579381203</v>
      </c>
      <c r="L4012" s="304" t="str">
        <f t="shared" si="974"/>
        <v>D</v>
      </c>
      <c r="M4012" s="388" t="s">
        <v>6088</v>
      </c>
      <c r="N4012" s="304"/>
      <c r="O4012" s="304"/>
      <c r="P4012" s="304"/>
      <c r="Q4012" s="309"/>
      <c r="R4012" s="309"/>
      <c r="S4012" s="304"/>
      <c r="T4012" s="304"/>
      <c r="U4012" s="304"/>
      <c r="V4012" s="304"/>
      <c r="W4012" s="48" t="s">
        <v>4991</v>
      </c>
      <c r="X4012" s="304">
        <v>-999</v>
      </c>
      <c r="Y4012" s="366" t="str">
        <f t="shared" si="975"/>
        <v>-</v>
      </c>
      <c r="Z4012" s="304"/>
      <c r="AA4012" s="304"/>
      <c r="AB4012" s="304"/>
      <c r="AC4012" s="304"/>
      <c r="AD4012" s="366"/>
      <c r="AE4012" s="304"/>
      <c r="AF4012" s="331"/>
      <c r="AG4012" s="304"/>
      <c r="AH4012" s="410">
        <v>1.3599E-3</v>
      </c>
      <c r="AI4012" s="309">
        <v>9.9231200000000006E-3</v>
      </c>
      <c r="AJ4012" s="410">
        <v>200</v>
      </c>
      <c r="AK4012" s="304">
        <f t="shared" si="972"/>
        <v>210</v>
      </c>
      <c r="AL4012" s="304">
        <v>0.2</v>
      </c>
      <c r="AM4012" s="389">
        <f t="shared" si="976"/>
        <v>306</v>
      </c>
      <c r="AN4012" s="363">
        <v>0.25</v>
      </c>
      <c r="AO4012" s="304"/>
      <c r="AP4012" s="304" t="s">
        <v>6113</v>
      </c>
      <c r="AQ4012" s="304"/>
      <c r="AR4012" s="304">
        <v>280</v>
      </c>
      <c r="AS4012" s="304"/>
      <c r="AT4012" s="309">
        <v>306</v>
      </c>
      <c r="AU4012" s="304"/>
      <c r="AV4012" s="304"/>
      <c r="AW4012" s="304"/>
      <c r="AX4012" s="304">
        <v>424.8</v>
      </c>
      <c r="AY4012" s="304">
        <v>424.8</v>
      </c>
      <c r="AZ4012" s="304">
        <v>849.5</v>
      </c>
      <c r="BA4012" s="304">
        <v>424.8</v>
      </c>
      <c r="BB4012" s="304">
        <v>424.8</v>
      </c>
      <c r="BC4012" s="304">
        <v>849.5</v>
      </c>
      <c r="BD4012" s="304"/>
      <c r="BE4012" s="304"/>
      <c r="BF4012" s="304"/>
      <c r="BG4012" s="304"/>
      <c r="BH4012" s="304"/>
      <c r="BI4012" s="304"/>
      <c r="BJ4012" s="304">
        <v>1</v>
      </c>
      <c r="BK4012" s="304">
        <v>1</v>
      </c>
      <c r="BL4012" s="304">
        <v>1</v>
      </c>
    </row>
    <row r="4013" spans="1:64" ht="15" hidden="1" customHeight="1" x14ac:dyDescent="0.2">
      <c r="A4013" s="387" t="s">
        <v>5911</v>
      </c>
      <c r="B4013" s="304" t="s">
        <v>5965</v>
      </c>
      <c r="C4013" s="304">
        <v>100479</v>
      </c>
      <c r="D4013" s="349" t="s">
        <v>5724</v>
      </c>
      <c r="E4013" s="304" t="s">
        <v>5725</v>
      </c>
      <c r="F4013" s="304"/>
      <c r="G4013" s="324">
        <v>37.810749999999999</v>
      </c>
      <c r="H4013" s="324">
        <v>-122.23608</v>
      </c>
      <c r="I4013" s="324" t="s">
        <v>4990</v>
      </c>
      <c r="J4013" s="368">
        <f t="shared" si="987"/>
        <v>400.27183522370677</v>
      </c>
      <c r="K4013" s="331">
        <f t="shared" si="988"/>
        <v>0.32644141894067302</v>
      </c>
      <c r="L4013" s="304" t="str">
        <f t="shared" si="974"/>
        <v>C</v>
      </c>
      <c r="M4013" s="388" t="s">
        <v>6088</v>
      </c>
      <c r="N4013" s="304"/>
      <c r="O4013" s="304"/>
      <c r="P4013" s="304"/>
      <c r="Q4013" s="309"/>
      <c r="R4013" s="309"/>
      <c r="S4013" s="304"/>
      <c r="T4013" s="304"/>
      <c r="U4013" s="304"/>
      <c r="V4013" s="304"/>
      <c r="W4013" s="48" t="s">
        <v>4991</v>
      </c>
      <c r="X4013" s="304">
        <v>-999</v>
      </c>
      <c r="Y4013" s="366" t="str">
        <f t="shared" si="975"/>
        <v>-</v>
      </c>
      <c r="Z4013" s="304"/>
      <c r="AA4013" s="304"/>
      <c r="AB4013" s="304"/>
      <c r="AC4013" s="304"/>
      <c r="AD4013" s="366"/>
      <c r="AE4013" s="304"/>
      <c r="AF4013" s="331"/>
      <c r="AG4013" s="304"/>
      <c r="AH4013" s="410">
        <v>3.4218600000000002E-2</v>
      </c>
      <c r="AI4013" s="309">
        <v>0</v>
      </c>
      <c r="AJ4013" s="410">
        <v>426</v>
      </c>
      <c r="AK4013" s="304">
        <f t="shared" si="972"/>
        <v>425</v>
      </c>
      <c r="AL4013" s="363">
        <v>0.43</v>
      </c>
      <c r="AM4013" s="389">
        <f t="shared" si="976"/>
        <v>387</v>
      </c>
      <c r="AN4013" s="363">
        <v>0.25</v>
      </c>
      <c r="AO4013" s="304"/>
      <c r="AP4013" s="304" t="s">
        <v>1600</v>
      </c>
      <c r="AQ4013" s="304"/>
      <c r="AR4013" s="304">
        <v>387</v>
      </c>
      <c r="AS4013" s="304"/>
      <c r="AT4013" s="312"/>
      <c r="AU4013" s="304"/>
      <c r="AV4013" s="304"/>
      <c r="AW4013" s="304"/>
      <c r="AX4013" s="304">
        <v>73.3</v>
      </c>
      <c r="AY4013" s="304">
        <v>300.7</v>
      </c>
      <c r="AZ4013" s="304">
        <v>843.5</v>
      </c>
      <c r="BA4013" s="304">
        <v>73.3</v>
      </c>
      <c r="BB4013" s="304">
        <v>300.7</v>
      </c>
      <c r="BC4013" s="304">
        <v>843.5</v>
      </c>
      <c r="BD4013" s="304"/>
      <c r="BE4013" s="304"/>
      <c r="BF4013" s="304"/>
      <c r="BG4013" s="304"/>
      <c r="BH4013" s="304"/>
      <c r="BI4013" s="304"/>
      <c r="BJ4013" s="304">
        <v>1</v>
      </c>
      <c r="BK4013" s="304">
        <v>1</v>
      </c>
      <c r="BL4013" s="304">
        <v>1</v>
      </c>
    </row>
    <row r="4014" spans="1:64" ht="15" hidden="1" customHeight="1" x14ac:dyDescent="0.2">
      <c r="A4014" s="387" t="s">
        <v>5911</v>
      </c>
      <c r="B4014" s="304" t="s">
        <v>5965</v>
      </c>
      <c r="C4014" s="304">
        <v>100480</v>
      </c>
      <c r="D4014" s="349" t="s">
        <v>5726</v>
      </c>
      <c r="E4014" s="304" t="s">
        <v>5727</v>
      </c>
      <c r="F4014" s="304"/>
      <c r="G4014" s="324">
        <v>37.59178</v>
      </c>
      <c r="H4014" s="324">
        <v>-122.05824</v>
      </c>
      <c r="I4014" s="324" t="s">
        <v>4990</v>
      </c>
      <c r="J4014" s="368">
        <f t="shared" si="987"/>
        <v>267.21489271224613</v>
      </c>
      <c r="K4014" s="331">
        <f t="shared" si="988"/>
        <v>0.23323807579381203</v>
      </c>
      <c r="L4014" s="304" t="str">
        <f t="shared" si="974"/>
        <v>D</v>
      </c>
      <c r="M4014" s="388" t="s">
        <v>6088</v>
      </c>
      <c r="N4014" s="304"/>
      <c r="O4014" s="304"/>
      <c r="P4014" s="304"/>
      <c r="Q4014" s="309"/>
      <c r="R4014" s="309"/>
      <c r="S4014" s="304"/>
      <c r="T4014" s="304"/>
      <c r="U4014" s="304"/>
      <c r="V4014" s="304"/>
      <c r="W4014" s="48" t="s">
        <v>4991</v>
      </c>
      <c r="X4014" s="304">
        <v>-999</v>
      </c>
      <c r="Y4014" s="366" t="str">
        <f t="shared" si="975"/>
        <v>-</v>
      </c>
      <c r="Z4014" s="304"/>
      <c r="AA4014" s="304"/>
      <c r="AB4014" s="304"/>
      <c r="AC4014" s="304"/>
      <c r="AD4014" s="366"/>
      <c r="AE4014" s="304"/>
      <c r="AF4014" s="331"/>
      <c r="AG4014" s="304"/>
      <c r="AH4014" s="410">
        <v>2.0407699999999999E-3</v>
      </c>
      <c r="AI4014" s="309">
        <v>6.7363099999999997E-3</v>
      </c>
      <c r="AJ4014" s="410">
        <v>213</v>
      </c>
      <c r="AK4014" s="304">
        <f t="shared" si="972"/>
        <v>210</v>
      </c>
      <c r="AL4014" s="304">
        <v>0.2</v>
      </c>
      <c r="AM4014" s="389">
        <f t="shared" si="976"/>
        <v>306</v>
      </c>
      <c r="AN4014" s="363">
        <v>0.25</v>
      </c>
      <c r="AO4014" s="304"/>
      <c r="AP4014" s="304" t="s">
        <v>6113</v>
      </c>
      <c r="AQ4014" s="304"/>
      <c r="AR4014" s="304">
        <v>280</v>
      </c>
      <c r="AS4014" s="304"/>
      <c r="AT4014" s="309">
        <v>306</v>
      </c>
      <c r="AU4014" s="304"/>
      <c r="AV4014" s="304"/>
      <c r="AW4014" s="304"/>
      <c r="AX4014" s="304">
        <v>219.7</v>
      </c>
      <c r="AY4014" s="304">
        <v>270.89999999999998</v>
      </c>
      <c r="AZ4014" s="304">
        <v>849.4</v>
      </c>
      <c r="BA4014" s="304">
        <v>219.7</v>
      </c>
      <c r="BB4014" s="304">
        <v>270.89999999999998</v>
      </c>
      <c r="BC4014" s="304">
        <v>849.4</v>
      </c>
      <c r="BD4014" s="304"/>
      <c r="BE4014" s="304"/>
      <c r="BF4014" s="304"/>
      <c r="BG4014" s="304"/>
      <c r="BH4014" s="304"/>
      <c r="BI4014" s="304"/>
      <c r="BJ4014" s="304">
        <v>1</v>
      </c>
      <c r="BK4014" s="304">
        <v>1</v>
      </c>
      <c r="BL4014" s="304">
        <v>1</v>
      </c>
    </row>
    <row r="4015" spans="1:64" ht="15" hidden="1" customHeight="1" x14ac:dyDescent="0.2">
      <c r="A4015" s="387" t="s">
        <v>5911</v>
      </c>
      <c r="B4015" s="304" t="s">
        <v>5965</v>
      </c>
      <c r="C4015" s="304">
        <v>100481</v>
      </c>
      <c r="D4015" s="349" t="s">
        <v>5728</v>
      </c>
      <c r="E4015" s="304" t="s">
        <v>5729</v>
      </c>
      <c r="F4015" s="304"/>
      <c r="G4015" s="324">
        <v>37.895569999999999</v>
      </c>
      <c r="H4015" s="324">
        <v>-122.2628</v>
      </c>
      <c r="I4015" s="324" t="s">
        <v>4990</v>
      </c>
      <c r="J4015" s="368">
        <f t="shared" si="987"/>
        <v>440.63652290033957</v>
      </c>
      <c r="K4015" s="331">
        <f t="shared" si="988"/>
        <v>0.32644141894067302</v>
      </c>
      <c r="L4015" s="304" t="str">
        <f t="shared" si="974"/>
        <v>C</v>
      </c>
      <c r="M4015" s="388" t="s">
        <v>6088</v>
      </c>
      <c r="N4015" s="304"/>
      <c r="O4015" s="304"/>
      <c r="P4015" s="304"/>
      <c r="Q4015" s="309"/>
      <c r="R4015" s="309"/>
      <c r="S4015" s="304"/>
      <c r="T4015" s="304"/>
      <c r="U4015" s="304"/>
      <c r="V4015" s="304"/>
      <c r="W4015" s="48" t="s">
        <v>4991</v>
      </c>
      <c r="X4015" s="304">
        <v>-999</v>
      </c>
      <c r="Y4015" s="366" t="str">
        <f t="shared" si="975"/>
        <v>-</v>
      </c>
      <c r="Z4015" s="304"/>
      <c r="AA4015" s="304"/>
      <c r="AB4015" s="304"/>
      <c r="AC4015" s="304"/>
      <c r="AD4015" s="366"/>
      <c r="AE4015" s="304"/>
      <c r="AF4015" s="331"/>
      <c r="AG4015" s="304"/>
      <c r="AH4015" s="410">
        <v>8.5423299999999994E-2</v>
      </c>
      <c r="AI4015" s="309">
        <v>0</v>
      </c>
      <c r="AJ4015" s="410">
        <v>582</v>
      </c>
      <c r="AK4015" s="304">
        <f t="shared" si="972"/>
        <v>555</v>
      </c>
      <c r="AL4015" s="363">
        <v>0.43</v>
      </c>
      <c r="AM4015" s="389">
        <f t="shared" si="976"/>
        <v>387</v>
      </c>
      <c r="AN4015" s="363">
        <v>0.25</v>
      </c>
      <c r="AO4015" s="304"/>
      <c r="AP4015" s="304" t="s">
        <v>1600</v>
      </c>
      <c r="AQ4015" s="304"/>
      <c r="AR4015" s="304">
        <v>387</v>
      </c>
      <c r="AS4015" s="304"/>
      <c r="AT4015" s="312"/>
      <c r="AU4015" s="304"/>
      <c r="AV4015" s="304"/>
      <c r="AW4015" s="304"/>
      <c r="AX4015" s="304">
        <v>591.1</v>
      </c>
      <c r="AY4015" s="304">
        <v>1418.6</v>
      </c>
      <c r="AZ4015" s="304">
        <v>3369.3</v>
      </c>
      <c r="BA4015" s="304">
        <v>591.1</v>
      </c>
      <c r="BB4015" s="304">
        <v>1418.6</v>
      </c>
      <c r="BC4015" s="304">
        <v>3369.3</v>
      </c>
      <c r="BD4015" s="304"/>
      <c r="BE4015" s="304"/>
      <c r="BF4015" s="304"/>
      <c r="BG4015" s="304"/>
      <c r="BH4015" s="304"/>
      <c r="BI4015" s="304"/>
      <c r="BJ4015" s="304">
        <v>1</v>
      </c>
      <c r="BK4015" s="304">
        <v>1</v>
      </c>
      <c r="BL4015" s="304">
        <v>1</v>
      </c>
    </row>
    <row r="4016" spans="1:64" ht="15" hidden="1" customHeight="1" x14ac:dyDescent="0.2">
      <c r="A4016" s="387" t="s">
        <v>5911</v>
      </c>
      <c r="B4016" s="304" t="s">
        <v>5965</v>
      </c>
      <c r="C4016" s="304">
        <v>100482</v>
      </c>
      <c r="D4016" s="349" t="s">
        <v>5730</v>
      </c>
      <c r="E4016" s="304" t="s">
        <v>5731</v>
      </c>
      <c r="F4016" s="304"/>
      <c r="G4016" s="324">
        <v>37.926360000000003</v>
      </c>
      <c r="H4016" s="324">
        <v>-122.31247999999999</v>
      </c>
      <c r="I4016" s="324" t="s">
        <v>4990</v>
      </c>
      <c r="J4016" s="368">
        <f t="shared" si="987"/>
        <v>529.05655604056767</v>
      </c>
      <c r="K4016" s="331">
        <f t="shared" si="988"/>
        <v>0.36913412196652856</v>
      </c>
      <c r="L4016" s="304" t="str">
        <f t="shared" si="974"/>
        <v>C</v>
      </c>
      <c r="M4016" s="388" t="s">
        <v>6088</v>
      </c>
      <c r="N4016" s="304"/>
      <c r="O4016" s="304"/>
      <c r="P4016" s="304"/>
      <c r="Q4016" s="309"/>
      <c r="R4016" s="309"/>
      <c r="S4016" s="304"/>
      <c r="T4016" s="304"/>
      <c r="U4016" s="304"/>
      <c r="V4016" s="304"/>
      <c r="W4016" s="48" t="s">
        <v>4991</v>
      </c>
      <c r="X4016" s="304">
        <v>-999</v>
      </c>
      <c r="Y4016" s="366" t="str">
        <f t="shared" si="975"/>
        <v>-</v>
      </c>
      <c r="Z4016" s="304"/>
      <c r="AA4016" s="304"/>
      <c r="AB4016" s="304"/>
      <c r="AC4016" s="304"/>
      <c r="AD4016" s="366"/>
      <c r="AE4016" s="304"/>
      <c r="AF4016" s="331"/>
      <c r="AG4016" s="304"/>
      <c r="AH4016" s="410">
        <v>9.9756800000000007E-2</v>
      </c>
      <c r="AI4016" s="309">
        <v>0</v>
      </c>
      <c r="AJ4016" s="410">
        <v>619</v>
      </c>
      <c r="AK4016" s="304">
        <f t="shared" si="972"/>
        <v>555</v>
      </c>
      <c r="AL4016" s="363">
        <v>0.43</v>
      </c>
      <c r="AM4016" s="389">
        <f t="shared" si="976"/>
        <v>515</v>
      </c>
      <c r="AN4016" s="304">
        <v>0.33</v>
      </c>
      <c r="AO4016" s="304"/>
      <c r="AP4016" s="304" t="s">
        <v>1710</v>
      </c>
      <c r="AQ4016" s="304"/>
      <c r="AR4016" s="304">
        <v>515</v>
      </c>
      <c r="AS4016" s="304"/>
      <c r="AT4016" s="312"/>
      <c r="AU4016" s="304"/>
      <c r="AV4016" s="304"/>
      <c r="AW4016" s="304"/>
      <c r="AX4016" s="304">
        <v>51.3</v>
      </c>
      <c r="AY4016" s="304">
        <v>278.5</v>
      </c>
      <c r="AZ4016" s="304">
        <v>879.6</v>
      </c>
      <c r="BA4016" s="304">
        <v>51.3</v>
      </c>
      <c r="BB4016" s="304">
        <v>278.5</v>
      </c>
      <c r="BC4016" s="304">
        <v>879.6</v>
      </c>
      <c r="BD4016" s="304"/>
      <c r="BE4016" s="304"/>
      <c r="BF4016" s="304"/>
      <c r="BG4016" s="304"/>
      <c r="BH4016" s="304"/>
      <c r="BI4016" s="304"/>
      <c r="BJ4016" s="304">
        <v>1</v>
      </c>
      <c r="BK4016" s="304">
        <v>1</v>
      </c>
      <c r="BL4016" s="304">
        <v>1</v>
      </c>
    </row>
    <row r="4017" spans="1:64" ht="15" hidden="1" customHeight="1" x14ac:dyDescent="0.2">
      <c r="A4017" s="387" t="s">
        <v>5911</v>
      </c>
      <c r="B4017" s="304" t="s">
        <v>5965</v>
      </c>
      <c r="C4017" s="304">
        <v>100483</v>
      </c>
      <c r="D4017" s="349" t="s">
        <v>5732</v>
      </c>
      <c r="E4017" s="304" t="s">
        <v>1900</v>
      </c>
      <c r="F4017" s="304"/>
      <c r="G4017" s="324">
        <v>34.019190000000002</v>
      </c>
      <c r="H4017" s="324">
        <v>-118.28631</v>
      </c>
      <c r="I4017" s="324" t="s">
        <v>4990</v>
      </c>
      <c r="J4017" s="368">
        <f>EXP(0.44*LN('V032'!AM4017)+0.33*LN('V032'!Y4017)+0.25*LN('V032'!AJ4017))</f>
        <v>415.08372396966303</v>
      </c>
      <c r="K4017" s="331">
        <f>SQRT(0.44*AN4017^2+0.3*Z4017^2+0.25*AL4017^2)</f>
        <v>0.34889110048839023</v>
      </c>
      <c r="L4017" s="304" t="str">
        <f t="shared" si="974"/>
        <v>C</v>
      </c>
      <c r="M4017" s="388" t="s">
        <v>6095</v>
      </c>
      <c r="N4017" s="304"/>
      <c r="O4017" s="304"/>
      <c r="P4017" s="304"/>
      <c r="Q4017" s="309"/>
      <c r="R4017" s="309"/>
      <c r="S4017" s="304"/>
      <c r="T4017" s="304"/>
      <c r="U4017" s="304"/>
      <c r="V4017" s="304"/>
      <c r="W4017" s="48" t="s">
        <v>5943</v>
      </c>
      <c r="X4017" s="304" t="s">
        <v>232</v>
      </c>
      <c r="Y4017" s="366">
        <f t="shared" si="975"/>
        <v>506.6</v>
      </c>
      <c r="Z4017" s="304">
        <v>0.4</v>
      </c>
      <c r="AA4017" s="304"/>
      <c r="AB4017" s="304"/>
      <c r="AC4017" s="304"/>
      <c r="AD4017" s="366"/>
      <c r="AE4017" s="304"/>
      <c r="AF4017" s="331"/>
      <c r="AG4017" s="304"/>
      <c r="AH4017" s="410">
        <v>5.8589699999999998E-3</v>
      </c>
      <c r="AI4017" s="309">
        <v>2.7252600000000002E-2</v>
      </c>
      <c r="AJ4017" s="410">
        <v>262</v>
      </c>
      <c r="AK4017" s="304">
        <f t="shared" si="972"/>
        <v>270</v>
      </c>
      <c r="AL4017" s="363">
        <v>0.43</v>
      </c>
      <c r="AM4017" s="389">
        <f t="shared" si="976"/>
        <v>353</v>
      </c>
      <c r="AN4017" s="363">
        <v>0.25</v>
      </c>
      <c r="AO4017" s="304"/>
      <c r="AP4017" s="304" t="s">
        <v>6119</v>
      </c>
      <c r="AQ4017" s="304"/>
      <c r="AR4017" s="304">
        <v>280</v>
      </c>
      <c r="AS4017" s="304"/>
      <c r="AT4017" s="309">
        <v>353</v>
      </c>
      <c r="AU4017" s="304"/>
      <c r="AV4017" s="304"/>
      <c r="AW4017" s="304"/>
      <c r="AX4017" s="304">
        <v>1320</v>
      </c>
      <c r="AY4017" s="304">
        <v>-999</v>
      </c>
      <c r="AZ4017" s="304">
        <v>5120</v>
      </c>
      <c r="BA4017" s="304">
        <v>580</v>
      </c>
      <c r="BB4017" s="304">
        <v>-999</v>
      </c>
      <c r="BC4017" s="304">
        <v>3900</v>
      </c>
      <c r="BD4017" s="304"/>
      <c r="BE4017" s="304"/>
      <c r="BF4017" s="304"/>
      <c r="BG4017" s="304"/>
      <c r="BH4017" s="304"/>
      <c r="BI4017" s="304"/>
      <c r="BJ4017" s="304">
        <v>3</v>
      </c>
      <c r="BK4017" s="304" t="s">
        <v>4954</v>
      </c>
      <c r="BL4017" s="304">
        <v>3</v>
      </c>
    </row>
    <row r="4018" spans="1:64" ht="15" hidden="1" customHeight="1" x14ac:dyDescent="0.2">
      <c r="A4018" s="387" t="s">
        <v>5911</v>
      </c>
      <c r="B4018" s="304" t="s">
        <v>5965</v>
      </c>
      <c r="C4018" s="304">
        <v>100484</v>
      </c>
      <c r="D4018" s="349" t="s">
        <v>5733</v>
      </c>
      <c r="E4018" s="304" t="s">
        <v>5734</v>
      </c>
      <c r="F4018" s="304"/>
      <c r="G4018" s="324">
        <v>37.559440000000002</v>
      </c>
      <c r="H4018" s="324">
        <v>-121.99373</v>
      </c>
      <c r="I4018" s="324" t="s">
        <v>4990</v>
      </c>
      <c r="J4018" s="368">
        <f t="shared" ref="J4018:J4040" si="989">EXP(0.64*LN(AM4018)+0.36*LN(AK4018))</f>
        <v>292.51804892331859</v>
      </c>
      <c r="K4018" s="331">
        <f t="shared" ref="K4018:K4040" si="990">SQRT(0.64*AN4018^2+0.36*AL4018^2)</f>
        <v>0.32644141894067302</v>
      </c>
      <c r="L4018" s="304" t="str">
        <f t="shared" si="974"/>
        <v>D</v>
      </c>
      <c r="M4018" s="388" t="s">
        <v>6088</v>
      </c>
      <c r="N4018" s="304"/>
      <c r="O4018" s="304"/>
      <c r="P4018" s="304"/>
      <c r="Q4018" s="309"/>
      <c r="R4018" s="309"/>
      <c r="S4018" s="304"/>
      <c r="T4018" s="304"/>
      <c r="U4018" s="304"/>
      <c r="V4018" s="304"/>
      <c r="W4018" s="48" t="s">
        <v>4991</v>
      </c>
      <c r="X4018" s="304">
        <v>-999</v>
      </c>
      <c r="Y4018" s="366" t="str">
        <f t="shared" si="975"/>
        <v>-</v>
      </c>
      <c r="Z4018" s="304"/>
      <c r="AA4018" s="304"/>
      <c r="AB4018" s="304"/>
      <c r="AC4018" s="304"/>
      <c r="AD4018" s="366"/>
      <c r="AE4018" s="304"/>
      <c r="AF4018" s="331"/>
      <c r="AG4018" s="304"/>
      <c r="AH4018" s="410">
        <v>4.28905E-3</v>
      </c>
      <c r="AI4018" s="309">
        <v>1.41143E-2</v>
      </c>
      <c r="AJ4018" s="410">
        <v>247</v>
      </c>
      <c r="AK4018" s="304">
        <f t="shared" si="972"/>
        <v>270</v>
      </c>
      <c r="AL4018" s="363">
        <v>0.43</v>
      </c>
      <c r="AM4018" s="389">
        <f t="shared" si="976"/>
        <v>306</v>
      </c>
      <c r="AN4018" s="363">
        <v>0.25</v>
      </c>
      <c r="AO4018" s="304"/>
      <c r="AP4018" s="304" t="s">
        <v>6113</v>
      </c>
      <c r="AQ4018" s="304"/>
      <c r="AR4018" s="304">
        <v>280</v>
      </c>
      <c r="AS4018" s="304"/>
      <c r="AT4018" s="309">
        <v>306</v>
      </c>
      <c r="AU4018" s="304"/>
      <c r="AV4018" s="304"/>
      <c r="AW4018" s="304"/>
      <c r="AX4018" s="304">
        <v>498.3</v>
      </c>
      <c r="AY4018" s="304">
        <v>498.3</v>
      </c>
      <c r="AZ4018" s="304">
        <v>872.1</v>
      </c>
      <c r="BA4018" s="304">
        <v>498.3</v>
      </c>
      <c r="BB4018" s="304">
        <v>498.3</v>
      </c>
      <c r="BC4018" s="304">
        <v>872.1</v>
      </c>
      <c r="BD4018" s="304"/>
      <c r="BE4018" s="304"/>
      <c r="BF4018" s="304"/>
      <c r="BG4018" s="304"/>
      <c r="BH4018" s="304"/>
      <c r="BI4018" s="304"/>
      <c r="BJ4018" s="304">
        <v>1</v>
      </c>
      <c r="BK4018" s="304">
        <v>1</v>
      </c>
      <c r="BL4018" s="304">
        <v>1</v>
      </c>
    </row>
    <row r="4019" spans="1:64" ht="15" hidden="1" customHeight="1" x14ac:dyDescent="0.2">
      <c r="A4019" s="387" t="s">
        <v>5911</v>
      </c>
      <c r="B4019" s="304" t="s">
        <v>5965</v>
      </c>
      <c r="C4019" s="304">
        <v>100485</v>
      </c>
      <c r="D4019" s="349" t="s">
        <v>5735</v>
      </c>
      <c r="E4019" s="304" t="s">
        <v>5736</v>
      </c>
      <c r="F4019" s="304"/>
      <c r="G4019" s="324">
        <v>37.396349999999998</v>
      </c>
      <c r="H4019" s="324">
        <v>-121.86703</v>
      </c>
      <c r="I4019" s="324" t="s">
        <v>4990</v>
      </c>
      <c r="J4019" s="368">
        <f t="shared" si="989"/>
        <v>320.52858516844788</v>
      </c>
      <c r="K4019" s="331">
        <f t="shared" si="990"/>
        <v>0.32644141894067302</v>
      </c>
      <c r="L4019" s="304" t="str">
        <f t="shared" si="974"/>
        <v>D</v>
      </c>
      <c r="M4019" s="388" t="s">
        <v>6088</v>
      </c>
      <c r="N4019" s="304"/>
      <c r="O4019" s="304"/>
      <c r="P4019" s="304"/>
      <c r="Q4019" s="309"/>
      <c r="R4019" s="309"/>
      <c r="S4019" s="304"/>
      <c r="T4019" s="304"/>
      <c r="U4019" s="304"/>
      <c r="V4019" s="304"/>
      <c r="W4019" s="48" t="s">
        <v>4991</v>
      </c>
      <c r="X4019" s="304">
        <v>-999</v>
      </c>
      <c r="Y4019" s="366" t="str">
        <f t="shared" si="975"/>
        <v>-</v>
      </c>
      <c r="Z4019" s="304"/>
      <c r="AA4019" s="304"/>
      <c r="AB4019" s="304"/>
      <c r="AC4019" s="304"/>
      <c r="AD4019" s="366"/>
      <c r="AE4019" s="304"/>
      <c r="AF4019" s="331"/>
      <c r="AG4019" s="304"/>
      <c r="AH4019" s="410">
        <v>1.02335E-2</v>
      </c>
      <c r="AI4019" s="309">
        <v>3.6044900000000005E-2</v>
      </c>
      <c r="AJ4019" s="410">
        <v>302</v>
      </c>
      <c r="AK4019" s="304">
        <f t="shared" si="972"/>
        <v>270</v>
      </c>
      <c r="AL4019" s="363">
        <v>0.43</v>
      </c>
      <c r="AM4019" s="389">
        <f t="shared" si="976"/>
        <v>353</v>
      </c>
      <c r="AN4019" s="363">
        <v>0.25</v>
      </c>
      <c r="AO4019" s="304"/>
      <c r="AP4019" s="304" t="s">
        <v>6113</v>
      </c>
      <c r="AQ4019" s="304"/>
      <c r="AR4019" s="304">
        <v>280</v>
      </c>
      <c r="AS4019" s="304"/>
      <c r="AT4019" s="309">
        <v>353</v>
      </c>
      <c r="AU4019" s="304"/>
      <c r="AV4019" s="304"/>
      <c r="AW4019" s="304"/>
      <c r="AX4019" s="304">
        <v>594</v>
      </c>
      <c r="AY4019" s="304">
        <v>1393.3</v>
      </c>
      <c r="AZ4019" s="304">
        <v>3344</v>
      </c>
      <c r="BA4019" s="304">
        <v>594</v>
      </c>
      <c r="BB4019" s="304">
        <v>1393.3</v>
      </c>
      <c r="BC4019" s="304">
        <v>3344</v>
      </c>
      <c r="BD4019" s="304"/>
      <c r="BE4019" s="304"/>
      <c r="BF4019" s="304"/>
      <c r="BG4019" s="304"/>
      <c r="BH4019" s="304"/>
      <c r="BI4019" s="304"/>
      <c r="BJ4019" s="304">
        <v>1</v>
      </c>
      <c r="BK4019" s="304">
        <v>1</v>
      </c>
      <c r="BL4019" s="304">
        <v>1</v>
      </c>
    </row>
    <row r="4020" spans="1:64" ht="15" hidden="1" customHeight="1" x14ac:dyDescent="0.2">
      <c r="A4020" s="387" t="s">
        <v>5911</v>
      </c>
      <c r="B4020" s="304" t="s">
        <v>5965</v>
      </c>
      <c r="C4020" s="304">
        <v>100486</v>
      </c>
      <c r="D4020" s="349" t="s">
        <v>5737</v>
      </c>
      <c r="E4020" s="304" t="s">
        <v>5738</v>
      </c>
      <c r="F4020" s="304"/>
      <c r="G4020" s="324">
        <v>37.695</v>
      </c>
      <c r="H4020" s="324">
        <v>-122.06376</v>
      </c>
      <c r="I4020" s="324" t="s">
        <v>4990</v>
      </c>
      <c r="J4020" s="368">
        <f t="shared" si="989"/>
        <v>400.27183522370677</v>
      </c>
      <c r="K4020" s="331">
        <f t="shared" si="990"/>
        <v>0.32644141894067302</v>
      </c>
      <c r="L4020" s="304" t="str">
        <f t="shared" si="974"/>
        <v>C</v>
      </c>
      <c r="M4020" s="388" t="s">
        <v>6088</v>
      </c>
      <c r="N4020" s="304"/>
      <c r="O4020" s="304"/>
      <c r="P4020" s="304"/>
      <c r="Q4020" s="309"/>
      <c r="R4020" s="309"/>
      <c r="S4020" s="304"/>
      <c r="T4020" s="304"/>
      <c r="U4020" s="304"/>
      <c r="V4020" s="304"/>
      <c r="W4020" s="48" t="s">
        <v>4991</v>
      </c>
      <c r="X4020" s="304">
        <v>-999</v>
      </c>
      <c r="Y4020" s="366" t="str">
        <f t="shared" si="975"/>
        <v>-</v>
      </c>
      <c r="Z4020" s="304"/>
      <c r="AA4020" s="304"/>
      <c r="AB4020" s="304"/>
      <c r="AC4020" s="304"/>
      <c r="AD4020" s="366"/>
      <c r="AE4020" s="304"/>
      <c r="AF4020" s="331"/>
      <c r="AG4020" s="304"/>
      <c r="AH4020" s="410">
        <v>2.36216E-2</v>
      </c>
      <c r="AI4020" s="309">
        <v>0</v>
      </c>
      <c r="AJ4020" s="410">
        <v>383</v>
      </c>
      <c r="AK4020" s="304">
        <f t="shared" si="972"/>
        <v>425</v>
      </c>
      <c r="AL4020" s="363">
        <v>0.43</v>
      </c>
      <c r="AM4020" s="389">
        <f t="shared" si="976"/>
        <v>387</v>
      </c>
      <c r="AN4020" s="363">
        <v>0.25</v>
      </c>
      <c r="AO4020" s="304"/>
      <c r="AP4020" s="304" t="s">
        <v>1600</v>
      </c>
      <c r="AQ4020" s="304"/>
      <c r="AR4020" s="304">
        <v>387</v>
      </c>
      <c r="AS4020" s="304"/>
      <c r="AT4020" s="312"/>
      <c r="AU4020" s="304"/>
      <c r="AV4020" s="304"/>
      <c r="AW4020" s="304"/>
      <c r="AX4020" s="304">
        <v>345</v>
      </c>
      <c r="AY4020" s="304">
        <v>770.8</v>
      </c>
      <c r="AZ4020" s="304">
        <v>3472.1</v>
      </c>
      <c r="BA4020" s="304">
        <v>345</v>
      </c>
      <c r="BB4020" s="304">
        <v>770.8</v>
      </c>
      <c r="BC4020" s="304">
        <v>3472.1</v>
      </c>
      <c r="BD4020" s="304"/>
      <c r="BE4020" s="304"/>
      <c r="BF4020" s="304"/>
      <c r="BG4020" s="304"/>
      <c r="BH4020" s="304"/>
      <c r="BI4020" s="304"/>
      <c r="BJ4020" s="304">
        <v>1</v>
      </c>
      <c r="BK4020" s="304">
        <v>1</v>
      </c>
      <c r="BL4020" s="304">
        <v>1</v>
      </c>
    </row>
    <row r="4021" spans="1:64" ht="15" hidden="1" customHeight="1" x14ac:dyDescent="0.2">
      <c r="A4021" s="387" t="s">
        <v>5911</v>
      </c>
      <c r="B4021" s="304" t="s">
        <v>5965</v>
      </c>
      <c r="C4021" s="304">
        <v>100487</v>
      </c>
      <c r="D4021" s="349" t="s">
        <v>5739</v>
      </c>
      <c r="E4021" s="304" t="s">
        <v>5740</v>
      </c>
      <c r="F4021" s="304"/>
      <c r="G4021" s="324">
        <v>37.536140000000003</v>
      </c>
      <c r="H4021" s="324">
        <v>-121.97495000000001</v>
      </c>
      <c r="I4021" s="324" t="s">
        <v>4990</v>
      </c>
      <c r="J4021" s="368">
        <f t="shared" si="989"/>
        <v>292.51804892331859</v>
      </c>
      <c r="K4021" s="331">
        <f t="shared" si="990"/>
        <v>0.32644141894067302</v>
      </c>
      <c r="L4021" s="304" t="str">
        <f t="shared" si="974"/>
        <v>D</v>
      </c>
      <c r="M4021" s="388" t="s">
        <v>6088</v>
      </c>
      <c r="N4021" s="304"/>
      <c r="O4021" s="304"/>
      <c r="P4021" s="304"/>
      <c r="Q4021" s="309"/>
      <c r="R4021" s="309"/>
      <c r="S4021" s="304"/>
      <c r="T4021" s="304"/>
      <c r="U4021" s="304"/>
      <c r="V4021" s="304"/>
      <c r="W4021" s="48" t="s">
        <v>4991</v>
      </c>
      <c r="X4021" s="304">
        <v>-999</v>
      </c>
      <c r="Y4021" s="366" t="str">
        <f t="shared" si="975"/>
        <v>-</v>
      </c>
      <c r="Z4021" s="304"/>
      <c r="AA4021" s="304"/>
      <c r="AB4021" s="304"/>
      <c r="AC4021" s="304"/>
      <c r="AD4021" s="366"/>
      <c r="AE4021" s="304"/>
      <c r="AF4021" s="331"/>
      <c r="AG4021" s="304"/>
      <c r="AH4021" s="410">
        <v>3.8281999999999999E-3</v>
      </c>
      <c r="AI4021" s="309">
        <v>1.25743E-2</v>
      </c>
      <c r="AJ4021" s="410">
        <v>243</v>
      </c>
      <c r="AK4021" s="304">
        <f t="shared" si="972"/>
        <v>270</v>
      </c>
      <c r="AL4021" s="363">
        <v>0.43</v>
      </c>
      <c r="AM4021" s="389">
        <f t="shared" si="976"/>
        <v>306</v>
      </c>
      <c r="AN4021" s="363">
        <v>0.25</v>
      </c>
      <c r="AO4021" s="304"/>
      <c r="AP4021" s="304" t="s">
        <v>6113</v>
      </c>
      <c r="AQ4021" s="304"/>
      <c r="AR4021" s="304">
        <v>280</v>
      </c>
      <c r="AS4021" s="304"/>
      <c r="AT4021" s="309">
        <v>306</v>
      </c>
      <c r="AU4021" s="304"/>
      <c r="AV4021" s="304"/>
      <c r="AW4021" s="304"/>
      <c r="AX4021" s="304">
        <v>615.5</v>
      </c>
      <c r="AY4021" s="304">
        <v>615.5</v>
      </c>
      <c r="AZ4021" s="304">
        <v>872</v>
      </c>
      <c r="BA4021" s="304">
        <v>615.5</v>
      </c>
      <c r="BB4021" s="304">
        <v>615.5</v>
      </c>
      <c r="BC4021" s="304">
        <v>872</v>
      </c>
      <c r="BD4021" s="304"/>
      <c r="BE4021" s="304"/>
      <c r="BF4021" s="304"/>
      <c r="BG4021" s="304"/>
      <c r="BH4021" s="304"/>
      <c r="BI4021" s="304"/>
      <c r="BJ4021" s="304">
        <v>1</v>
      </c>
      <c r="BK4021" s="304">
        <v>1</v>
      </c>
      <c r="BL4021" s="304">
        <v>1</v>
      </c>
    </row>
    <row r="4022" spans="1:64" ht="15" hidden="1" customHeight="1" x14ac:dyDescent="0.2">
      <c r="A4022" s="387" t="s">
        <v>5911</v>
      </c>
      <c r="B4022" s="304" t="s">
        <v>5965</v>
      </c>
      <c r="C4022" s="304">
        <v>100488</v>
      </c>
      <c r="D4022" s="349" t="s">
        <v>5741</v>
      </c>
      <c r="E4022" s="304" t="s">
        <v>5742</v>
      </c>
      <c r="F4022" s="304"/>
      <c r="G4022" s="324">
        <v>37.643720000000002</v>
      </c>
      <c r="H4022" s="324">
        <v>-121.90046</v>
      </c>
      <c r="I4022" s="324" t="s">
        <v>4990</v>
      </c>
      <c r="J4022" s="368">
        <f t="shared" si="989"/>
        <v>465.23106326620513</v>
      </c>
      <c r="K4022" s="331">
        <f t="shared" si="990"/>
        <v>0.32644141894067302</v>
      </c>
      <c r="L4022" s="304" t="str">
        <f t="shared" si="974"/>
        <v>C</v>
      </c>
      <c r="M4022" s="388" t="s">
        <v>6088</v>
      </c>
      <c r="N4022" s="304"/>
      <c r="O4022" s="304"/>
      <c r="P4022" s="304"/>
      <c r="Q4022" s="309"/>
      <c r="R4022" s="309"/>
      <c r="S4022" s="304"/>
      <c r="T4022" s="304"/>
      <c r="U4022" s="304"/>
      <c r="V4022" s="304"/>
      <c r="W4022" s="48" t="s">
        <v>4991</v>
      </c>
      <c r="X4022" s="304">
        <v>-999</v>
      </c>
      <c r="Y4022" s="366" t="str">
        <f t="shared" si="975"/>
        <v>-</v>
      </c>
      <c r="Z4022" s="304"/>
      <c r="AA4022" s="304"/>
      <c r="AB4022" s="304"/>
      <c r="AC4022" s="304"/>
      <c r="AD4022" s="366"/>
      <c r="AE4022" s="304"/>
      <c r="AF4022" s="331"/>
      <c r="AG4022" s="304"/>
      <c r="AH4022" s="410">
        <v>0.154138</v>
      </c>
      <c r="AI4022" s="309">
        <v>0.28937000000000002</v>
      </c>
      <c r="AJ4022" s="410">
        <v>760</v>
      </c>
      <c r="AK4022" s="304">
        <f t="shared" si="972"/>
        <v>760</v>
      </c>
      <c r="AL4022" s="363">
        <v>0.43</v>
      </c>
      <c r="AM4022" s="389">
        <f t="shared" si="976"/>
        <v>353</v>
      </c>
      <c r="AN4022" s="363">
        <v>0.25</v>
      </c>
      <c r="AO4022" s="304"/>
      <c r="AP4022" s="304" t="s">
        <v>6113</v>
      </c>
      <c r="AQ4022" s="304"/>
      <c r="AR4022" s="304">
        <v>280</v>
      </c>
      <c r="AS4022" s="304"/>
      <c r="AT4022" s="309">
        <v>353</v>
      </c>
      <c r="AU4022" s="304"/>
      <c r="AV4022" s="304"/>
      <c r="AW4022" s="304"/>
      <c r="AX4022" s="304">
        <v>595.1</v>
      </c>
      <c r="AY4022" s="304">
        <v>1395.9</v>
      </c>
      <c r="AZ4022" s="304">
        <v>3394.1</v>
      </c>
      <c r="BA4022" s="304">
        <v>595.1</v>
      </c>
      <c r="BB4022" s="304">
        <v>1395.9</v>
      </c>
      <c r="BC4022" s="304">
        <v>3394.1</v>
      </c>
      <c r="BD4022" s="304"/>
      <c r="BE4022" s="304"/>
      <c r="BF4022" s="304"/>
      <c r="BG4022" s="304"/>
      <c r="BH4022" s="304"/>
      <c r="BI4022" s="304"/>
      <c r="BJ4022" s="304">
        <v>1</v>
      </c>
      <c r="BK4022" s="304">
        <v>1</v>
      </c>
      <c r="BL4022" s="304">
        <v>1</v>
      </c>
    </row>
    <row r="4023" spans="1:64" ht="15" hidden="1" customHeight="1" x14ac:dyDescent="0.2">
      <c r="A4023" s="387" t="s">
        <v>5911</v>
      </c>
      <c r="B4023" s="304" t="s">
        <v>5965</v>
      </c>
      <c r="C4023" s="304">
        <v>100489</v>
      </c>
      <c r="D4023" s="349" t="s">
        <v>5743</v>
      </c>
      <c r="E4023" s="304" t="s">
        <v>5744</v>
      </c>
      <c r="F4023" s="304"/>
      <c r="G4023" s="324">
        <v>37.870519999999999</v>
      </c>
      <c r="H4023" s="324">
        <v>-122.05135</v>
      </c>
      <c r="I4023" s="324" t="s">
        <v>4990</v>
      </c>
      <c r="J4023" s="368">
        <f t="shared" si="989"/>
        <v>529.05655604056767</v>
      </c>
      <c r="K4023" s="331">
        <f t="shared" si="990"/>
        <v>0.36913412196652856</v>
      </c>
      <c r="L4023" s="304" t="str">
        <f t="shared" si="974"/>
        <v>C</v>
      </c>
      <c r="M4023" s="388" t="s">
        <v>6088</v>
      </c>
      <c r="N4023" s="304"/>
      <c r="O4023" s="304"/>
      <c r="P4023" s="304"/>
      <c r="Q4023" s="309"/>
      <c r="R4023" s="309"/>
      <c r="S4023" s="304"/>
      <c r="T4023" s="304"/>
      <c r="U4023" s="304"/>
      <c r="V4023" s="304"/>
      <c r="W4023" s="48" t="s">
        <v>4991</v>
      </c>
      <c r="X4023" s="304">
        <v>-999</v>
      </c>
      <c r="Y4023" s="366" t="str">
        <f t="shared" si="975"/>
        <v>-</v>
      </c>
      <c r="Z4023" s="304"/>
      <c r="AA4023" s="304"/>
      <c r="AB4023" s="304"/>
      <c r="AC4023" s="304"/>
      <c r="AD4023" s="366"/>
      <c r="AE4023" s="304"/>
      <c r="AF4023" s="331"/>
      <c r="AG4023" s="304"/>
      <c r="AH4023" s="410">
        <v>7.1387099999999995E-2</v>
      </c>
      <c r="AI4023" s="309">
        <v>0</v>
      </c>
      <c r="AJ4023" s="410">
        <v>546</v>
      </c>
      <c r="AK4023" s="304">
        <f t="shared" si="972"/>
        <v>555</v>
      </c>
      <c r="AL4023" s="363">
        <v>0.43</v>
      </c>
      <c r="AM4023" s="389">
        <f t="shared" si="976"/>
        <v>515</v>
      </c>
      <c r="AN4023" s="304">
        <v>0.33</v>
      </c>
      <c r="AO4023" s="304"/>
      <c r="AP4023" s="304" t="s">
        <v>1710</v>
      </c>
      <c r="AQ4023" s="304"/>
      <c r="AR4023" s="304">
        <v>515</v>
      </c>
      <c r="AS4023" s="304"/>
      <c r="AT4023" s="312"/>
      <c r="AU4023" s="304"/>
      <c r="AV4023" s="304"/>
      <c r="AW4023" s="304"/>
      <c r="AX4023" s="304">
        <v>565.6</v>
      </c>
      <c r="AY4023" s="304">
        <v>1395.7</v>
      </c>
      <c r="AZ4023" s="304">
        <v>3290.9</v>
      </c>
      <c r="BA4023" s="304">
        <v>565.6</v>
      </c>
      <c r="BB4023" s="304">
        <v>1395.7</v>
      </c>
      <c r="BC4023" s="304">
        <v>3290.9</v>
      </c>
      <c r="BD4023" s="304"/>
      <c r="BE4023" s="304"/>
      <c r="BF4023" s="304"/>
      <c r="BG4023" s="304"/>
      <c r="BH4023" s="304"/>
      <c r="BI4023" s="304"/>
      <c r="BJ4023" s="304">
        <v>1</v>
      </c>
      <c r="BK4023" s="304">
        <v>1</v>
      </c>
      <c r="BL4023" s="304">
        <v>1</v>
      </c>
    </row>
    <row r="4024" spans="1:64" ht="15" hidden="1" customHeight="1" x14ac:dyDescent="0.2">
      <c r="A4024" s="387" t="s">
        <v>5911</v>
      </c>
      <c r="B4024" s="304" t="s">
        <v>5965</v>
      </c>
      <c r="C4024" s="304">
        <v>100490</v>
      </c>
      <c r="D4024" s="349" t="s">
        <v>5745</v>
      </c>
      <c r="E4024" s="304" t="s">
        <v>5746</v>
      </c>
      <c r="F4024" s="304"/>
      <c r="G4024" s="324">
        <v>37.850949999999997</v>
      </c>
      <c r="H4024" s="324">
        <v>-122.24588</v>
      </c>
      <c r="I4024" s="324" t="s">
        <v>4990</v>
      </c>
      <c r="J4024" s="368">
        <f t="shared" si="989"/>
        <v>545.35271579047685</v>
      </c>
      <c r="K4024" s="331">
        <f t="shared" si="990"/>
        <v>0.41105230810688803</v>
      </c>
      <c r="L4024" s="304" t="str">
        <f t="shared" si="974"/>
        <v>C</v>
      </c>
      <c r="M4024" s="388" t="s">
        <v>6088</v>
      </c>
      <c r="N4024" s="304"/>
      <c r="O4024" s="304"/>
      <c r="P4024" s="304"/>
      <c r="Q4024" s="309"/>
      <c r="R4024" s="309"/>
      <c r="S4024" s="304"/>
      <c r="T4024" s="304"/>
      <c r="U4024" s="304"/>
      <c r="V4024" s="304"/>
      <c r="W4024" s="48" t="s">
        <v>4991</v>
      </c>
      <c r="X4024" s="304">
        <v>-999</v>
      </c>
      <c r="Y4024" s="366" t="str">
        <f t="shared" si="975"/>
        <v>-</v>
      </c>
      <c r="Z4024" s="304"/>
      <c r="AA4024" s="304"/>
      <c r="AB4024" s="304"/>
      <c r="AC4024" s="304"/>
      <c r="AD4024" s="366"/>
      <c r="AE4024" s="304"/>
      <c r="AF4024" s="331"/>
      <c r="AG4024" s="304"/>
      <c r="AH4024" s="410">
        <v>6.2964199999999998E-2</v>
      </c>
      <c r="AI4024" s="309">
        <v>0</v>
      </c>
      <c r="AJ4024" s="410">
        <v>524</v>
      </c>
      <c r="AK4024" s="304">
        <f t="shared" si="972"/>
        <v>555</v>
      </c>
      <c r="AL4024" s="363">
        <v>0.43</v>
      </c>
      <c r="AM4024" s="389">
        <f t="shared" si="976"/>
        <v>540</v>
      </c>
      <c r="AN4024" s="304">
        <v>0.4</v>
      </c>
      <c r="AO4024" s="304"/>
      <c r="AP4024" s="304" t="s">
        <v>2428</v>
      </c>
      <c r="AQ4024" s="304"/>
      <c r="AR4024" s="304">
        <v>540</v>
      </c>
      <c r="AS4024" s="304"/>
      <c r="AT4024" s="312"/>
      <c r="AU4024" s="304"/>
      <c r="AV4024" s="304"/>
      <c r="AW4024" s="304"/>
      <c r="AX4024" s="304">
        <v>51.4</v>
      </c>
      <c r="AY4024" s="304">
        <v>279</v>
      </c>
      <c r="AZ4024" s="304">
        <v>873.7</v>
      </c>
      <c r="BA4024" s="304">
        <v>51.4</v>
      </c>
      <c r="BB4024" s="304">
        <v>279</v>
      </c>
      <c r="BC4024" s="304">
        <v>873.7</v>
      </c>
      <c r="BD4024" s="304"/>
      <c r="BE4024" s="304"/>
      <c r="BF4024" s="304"/>
      <c r="BG4024" s="304"/>
      <c r="BH4024" s="304"/>
      <c r="BI4024" s="304"/>
      <c r="BJ4024" s="304">
        <v>1</v>
      </c>
      <c r="BK4024" s="304">
        <v>1</v>
      </c>
      <c r="BL4024" s="304">
        <v>1</v>
      </c>
    </row>
    <row r="4025" spans="1:64" ht="15" hidden="1" customHeight="1" x14ac:dyDescent="0.2">
      <c r="A4025" s="387" t="s">
        <v>5911</v>
      </c>
      <c r="B4025" s="304" t="s">
        <v>5965</v>
      </c>
      <c r="C4025" s="304">
        <v>100491</v>
      </c>
      <c r="D4025" s="349" t="s">
        <v>5747</v>
      </c>
      <c r="E4025" s="304" t="s">
        <v>5748</v>
      </c>
      <c r="F4025" s="304"/>
      <c r="G4025" s="324">
        <v>37.788820000000001</v>
      </c>
      <c r="H4025" s="324">
        <v>-121.97125</v>
      </c>
      <c r="I4025" s="324" t="s">
        <v>4990</v>
      </c>
      <c r="J4025" s="368">
        <f t="shared" si="989"/>
        <v>320.52858516844788</v>
      </c>
      <c r="K4025" s="331">
        <f t="shared" si="990"/>
        <v>0.32644141894067302</v>
      </c>
      <c r="L4025" s="304" t="str">
        <f t="shared" si="974"/>
        <v>D</v>
      </c>
      <c r="M4025" s="388" t="s">
        <v>6088</v>
      </c>
      <c r="N4025" s="304"/>
      <c r="O4025" s="304"/>
      <c r="P4025" s="304"/>
      <c r="Q4025" s="309"/>
      <c r="R4025" s="309"/>
      <c r="S4025" s="304"/>
      <c r="T4025" s="304"/>
      <c r="U4025" s="304"/>
      <c r="V4025" s="304"/>
      <c r="W4025" s="48" t="s">
        <v>4991</v>
      </c>
      <c r="X4025" s="304">
        <v>-999</v>
      </c>
      <c r="Y4025" s="366" t="str">
        <f t="shared" si="975"/>
        <v>-</v>
      </c>
      <c r="Z4025" s="304"/>
      <c r="AA4025" s="304"/>
      <c r="AB4025" s="304"/>
      <c r="AC4025" s="304"/>
      <c r="AD4025" s="366"/>
      <c r="AE4025" s="304"/>
      <c r="AF4025" s="331"/>
      <c r="AG4025" s="304"/>
      <c r="AH4025" s="410">
        <v>9.4375799999999992E-3</v>
      </c>
      <c r="AI4025" s="309">
        <v>2.5221E-2</v>
      </c>
      <c r="AJ4025" s="410">
        <v>295</v>
      </c>
      <c r="AK4025" s="304">
        <f t="shared" si="972"/>
        <v>270</v>
      </c>
      <c r="AL4025" s="363">
        <v>0.43</v>
      </c>
      <c r="AM4025" s="389">
        <f t="shared" si="976"/>
        <v>353</v>
      </c>
      <c r="AN4025" s="363">
        <v>0.25</v>
      </c>
      <c r="AO4025" s="304"/>
      <c r="AP4025" s="304" t="s">
        <v>4980</v>
      </c>
      <c r="AQ4025" s="304"/>
      <c r="AR4025" s="304">
        <v>349</v>
      </c>
      <c r="AS4025" s="304"/>
      <c r="AT4025" s="309">
        <v>353</v>
      </c>
      <c r="AU4025" s="304"/>
      <c r="AV4025" s="304"/>
      <c r="AW4025" s="304"/>
      <c r="AX4025" s="304">
        <v>573.6</v>
      </c>
      <c r="AY4025" s="304">
        <v>1375.2</v>
      </c>
      <c r="AZ4025" s="304">
        <v>3324.1</v>
      </c>
      <c r="BA4025" s="304">
        <v>573.6</v>
      </c>
      <c r="BB4025" s="304">
        <v>1375.2</v>
      </c>
      <c r="BC4025" s="304">
        <v>3324.1</v>
      </c>
      <c r="BD4025" s="304"/>
      <c r="BE4025" s="304"/>
      <c r="BF4025" s="304"/>
      <c r="BG4025" s="304"/>
      <c r="BH4025" s="304"/>
      <c r="BI4025" s="304"/>
      <c r="BJ4025" s="304">
        <v>1</v>
      </c>
      <c r="BK4025" s="304">
        <v>1</v>
      </c>
      <c r="BL4025" s="304">
        <v>1</v>
      </c>
    </row>
    <row r="4026" spans="1:64" ht="15" hidden="1" customHeight="1" x14ac:dyDescent="0.2">
      <c r="A4026" s="387" t="s">
        <v>5911</v>
      </c>
      <c r="B4026" s="304" t="s">
        <v>5965</v>
      </c>
      <c r="C4026" s="304">
        <v>100492</v>
      </c>
      <c r="D4026" s="349" t="s">
        <v>5749</v>
      </c>
      <c r="E4026" s="304" t="s">
        <v>5750</v>
      </c>
      <c r="F4026" s="304"/>
      <c r="G4026" s="324">
        <v>37.154910000000001</v>
      </c>
      <c r="H4026" s="324">
        <v>-121.60988999999999</v>
      </c>
      <c r="I4026" s="324" t="s">
        <v>4990</v>
      </c>
      <c r="J4026" s="368">
        <f t="shared" si="989"/>
        <v>559.45408696276195</v>
      </c>
      <c r="K4026" s="331">
        <f t="shared" si="990"/>
        <v>0.41105230810688803</v>
      </c>
      <c r="L4026" s="304" t="str">
        <f t="shared" si="974"/>
        <v>C</v>
      </c>
      <c r="M4026" s="388" t="s">
        <v>6088</v>
      </c>
      <c r="N4026" s="304"/>
      <c r="O4026" s="304"/>
      <c r="P4026" s="304"/>
      <c r="Q4026" s="309"/>
      <c r="R4026" s="309"/>
      <c r="S4026" s="304"/>
      <c r="T4026" s="304"/>
      <c r="U4026" s="304"/>
      <c r="V4026" s="304"/>
      <c r="W4026" s="48" t="s">
        <v>4991</v>
      </c>
      <c r="X4026" s="304">
        <v>-999</v>
      </c>
      <c r="Y4026" s="366" t="str">
        <f t="shared" si="975"/>
        <v>-</v>
      </c>
      <c r="Z4026" s="304"/>
      <c r="AA4026" s="304"/>
      <c r="AB4026" s="304"/>
      <c r="AC4026" s="304"/>
      <c r="AD4026" s="366"/>
      <c r="AE4026" s="304"/>
      <c r="AF4026" s="331"/>
      <c r="AG4026" s="304"/>
      <c r="AH4026" s="410">
        <v>4.09693E-2</v>
      </c>
      <c r="AI4026" s="309">
        <v>0</v>
      </c>
      <c r="AJ4026" s="410">
        <v>453</v>
      </c>
      <c r="AK4026" s="304">
        <f t="shared" si="972"/>
        <v>425</v>
      </c>
      <c r="AL4026" s="363">
        <v>0.43</v>
      </c>
      <c r="AM4026" s="389">
        <f t="shared" si="976"/>
        <v>653</v>
      </c>
      <c r="AN4026" s="304">
        <v>0.4</v>
      </c>
      <c r="AO4026" s="304"/>
      <c r="AP4026" s="304" t="s">
        <v>3148</v>
      </c>
      <c r="AQ4026" s="304"/>
      <c r="AR4026" s="304">
        <v>653</v>
      </c>
      <c r="AS4026" s="304"/>
      <c r="AT4026" s="312"/>
      <c r="AU4026" s="304"/>
      <c r="AV4026" s="304"/>
      <c r="AW4026" s="304"/>
      <c r="AX4026" s="304">
        <v>598.6</v>
      </c>
      <c r="AY4026" s="304">
        <v>975.6</v>
      </c>
      <c r="AZ4026" s="304">
        <v>975.6</v>
      </c>
      <c r="BA4026" s="304">
        <v>598.6</v>
      </c>
      <c r="BB4026" s="304">
        <v>975.6</v>
      </c>
      <c r="BC4026" s="304">
        <v>975.6</v>
      </c>
      <c r="BD4026" s="304"/>
      <c r="BE4026" s="304"/>
      <c r="BF4026" s="304"/>
      <c r="BG4026" s="304"/>
      <c r="BH4026" s="304"/>
      <c r="BI4026" s="304"/>
      <c r="BJ4026" s="304">
        <v>1</v>
      </c>
      <c r="BK4026" s="304">
        <v>1</v>
      </c>
      <c r="BL4026" s="304">
        <v>1</v>
      </c>
    </row>
    <row r="4027" spans="1:64" ht="15" hidden="1" customHeight="1" x14ac:dyDescent="0.2">
      <c r="A4027" s="387" t="s">
        <v>5911</v>
      </c>
      <c r="B4027" s="304" t="s">
        <v>5965</v>
      </c>
      <c r="C4027" s="304">
        <v>100493</v>
      </c>
      <c r="D4027" s="349" t="s">
        <v>5751</v>
      </c>
      <c r="E4027" s="304" t="s">
        <v>5752</v>
      </c>
      <c r="F4027" s="304"/>
      <c r="G4027" s="324">
        <v>38.082509999999999</v>
      </c>
      <c r="H4027" s="324">
        <v>-122.15759</v>
      </c>
      <c r="I4027" s="324" t="s">
        <v>4990</v>
      </c>
      <c r="J4027" s="368">
        <f t="shared" si="989"/>
        <v>610.69575263851289</v>
      </c>
      <c r="K4027" s="331">
        <f t="shared" si="990"/>
        <v>0.41105230810688803</v>
      </c>
      <c r="L4027" s="304" t="str">
        <f t="shared" si="974"/>
        <v>C</v>
      </c>
      <c r="M4027" s="388" t="s">
        <v>6088</v>
      </c>
      <c r="N4027" s="304"/>
      <c r="O4027" s="304"/>
      <c r="P4027" s="304"/>
      <c r="Q4027" s="309"/>
      <c r="R4027" s="309"/>
      <c r="S4027" s="304"/>
      <c r="T4027" s="304"/>
      <c r="U4027" s="304"/>
      <c r="V4027" s="304"/>
      <c r="W4027" s="48" t="s">
        <v>4991</v>
      </c>
      <c r="X4027" s="304">
        <v>-999</v>
      </c>
      <c r="Y4027" s="366" t="str">
        <f t="shared" si="975"/>
        <v>-</v>
      </c>
      <c r="Z4027" s="304"/>
      <c r="AA4027" s="304"/>
      <c r="AB4027" s="304"/>
      <c r="AC4027" s="304"/>
      <c r="AD4027" s="366"/>
      <c r="AE4027" s="304"/>
      <c r="AF4027" s="331"/>
      <c r="AG4027" s="304"/>
      <c r="AH4027" s="410">
        <v>5.2617400000000002E-2</v>
      </c>
      <c r="AI4027" s="309">
        <v>0</v>
      </c>
      <c r="AJ4027" s="410">
        <v>760</v>
      </c>
      <c r="AK4027" s="304">
        <f t="shared" si="972"/>
        <v>760</v>
      </c>
      <c r="AL4027" s="363">
        <v>0.43</v>
      </c>
      <c r="AM4027" s="389">
        <f t="shared" si="976"/>
        <v>540</v>
      </c>
      <c r="AN4027" s="304">
        <v>0.4</v>
      </c>
      <c r="AO4027" s="304"/>
      <c r="AP4027" s="304" t="s">
        <v>2428</v>
      </c>
      <c r="AQ4027" s="304"/>
      <c r="AR4027" s="304">
        <v>540</v>
      </c>
      <c r="AS4027" s="304"/>
      <c r="AT4027" s="312"/>
      <c r="AU4027" s="304"/>
      <c r="AV4027" s="304"/>
      <c r="AW4027" s="304"/>
      <c r="AX4027" s="304">
        <v>0</v>
      </c>
      <c r="AY4027" s="304">
        <v>293.60000000000002</v>
      </c>
      <c r="AZ4027" s="304">
        <v>866.1</v>
      </c>
      <c r="BA4027" s="304">
        <v>0</v>
      </c>
      <c r="BB4027" s="304">
        <v>293.60000000000002</v>
      </c>
      <c r="BC4027" s="304">
        <v>866.1</v>
      </c>
      <c r="BD4027" s="304"/>
      <c r="BE4027" s="304"/>
      <c r="BF4027" s="304"/>
      <c r="BG4027" s="304"/>
      <c r="BH4027" s="304"/>
      <c r="BI4027" s="304"/>
      <c r="BJ4027" s="304">
        <v>1</v>
      </c>
      <c r="BK4027" s="304">
        <v>1</v>
      </c>
      <c r="BL4027" s="304">
        <v>1</v>
      </c>
    </row>
    <row r="4028" spans="1:64" ht="15" hidden="1" customHeight="1" x14ac:dyDescent="0.2">
      <c r="A4028" s="387" t="s">
        <v>5911</v>
      </c>
      <c r="B4028" s="304" t="s">
        <v>5965</v>
      </c>
      <c r="C4028" s="304">
        <v>100494</v>
      </c>
      <c r="D4028" s="349" t="s">
        <v>5753</v>
      </c>
      <c r="E4028" s="304" t="s">
        <v>5754</v>
      </c>
      <c r="F4028" s="304"/>
      <c r="G4028" s="324">
        <v>37.816470000000002</v>
      </c>
      <c r="H4028" s="324">
        <v>-122.06301999999999</v>
      </c>
      <c r="I4028" s="324" t="s">
        <v>214</v>
      </c>
      <c r="J4028" s="368">
        <f t="shared" si="989"/>
        <v>529.05655604056767</v>
      </c>
      <c r="K4028" s="331">
        <f t="shared" si="990"/>
        <v>0.36913412196652856</v>
      </c>
      <c r="L4028" s="304" t="str">
        <f t="shared" si="974"/>
        <v>C</v>
      </c>
      <c r="M4028" s="388" t="s">
        <v>6088</v>
      </c>
      <c r="N4028" s="304"/>
      <c r="O4028" s="304"/>
      <c r="P4028" s="304"/>
      <c r="Q4028" s="309"/>
      <c r="R4028" s="309"/>
      <c r="S4028" s="304"/>
      <c r="T4028" s="304"/>
      <c r="U4028" s="304"/>
      <c r="V4028" s="304"/>
      <c r="W4028" s="48" t="s">
        <v>4661</v>
      </c>
      <c r="X4028" s="304">
        <v>-999</v>
      </c>
      <c r="Y4028" s="366" t="str">
        <f t="shared" si="975"/>
        <v>-</v>
      </c>
      <c r="Z4028" s="304"/>
      <c r="AA4028" s="304"/>
      <c r="AB4028" s="304"/>
      <c r="AC4028" s="304"/>
      <c r="AD4028" s="366"/>
      <c r="AE4028" s="304"/>
      <c r="AF4028" s="331"/>
      <c r="AG4028" s="304"/>
      <c r="AH4028" s="410">
        <v>6.1410300000000001E-2</v>
      </c>
      <c r="AI4028" s="309">
        <v>0</v>
      </c>
      <c r="AJ4028" s="410">
        <v>520</v>
      </c>
      <c r="AK4028" s="304">
        <f t="shared" si="972"/>
        <v>555</v>
      </c>
      <c r="AL4028" s="363">
        <v>0.43</v>
      </c>
      <c r="AM4028" s="389">
        <f t="shared" si="976"/>
        <v>515</v>
      </c>
      <c r="AN4028" s="304">
        <v>0.33</v>
      </c>
      <c r="AO4028" s="304"/>
      <c r="AP4028" s="304" t="s">
        <v>1710</v>
      </c>
      <c r="AQ4028" s="304"/>
      <c r="AR4028" s="304">
        <v>515</v>
      </c>
      <c r="AS4028" s="304"/>
      <c r="AT4028" s="312"/>
      <c r="AU4028" s="304"/>
      <c r="AV4028" s="304"/>
      <c r="AW4028" s="304"/>
      <c r="AX4028" s="304">
        <v>536.79999999999995</v>
      </c>
      <c r="AY4028" s="304">
        <v>1386.6</v>
      </c>
      <c r="AZ4028" s="304">
        <v>3339.9</v>
      </c>
      <c r="BA4028" s="304">
        <v>536.79999999999995</v>
      </c>
      <c r="BB4028" s="304">
        <v>1386.6</v>
      </c>
      <c r="BC4028" s="304">
        <v>3339.9</v>
      </c>
      <c r="BD4028" s="304"/>
      <c r="BE4028" s="304"/>
      <c r="BF4028" s="304"/>
      <c r="BG4028" s="304"/>
      <c r="BH4028" s="304"/>
      <c r="BI4028" s="304"/>
      <c r="BJ4028" s="304">
        <v>1</v>
      </c>
      <c r="BK4028" s="304">
        <v>1</v>
      </c>
      <c r="BL4028" s="304">
        <v>1</v>
      </c>
    </row>
    <row r="4029" spans="1:64" ht="15" hidden="1" customHeight="1" x14ac:dyDescent="0.2">
      <c r="A4029" s="387" t="s">
        <v>5911</v>
      </c>
      <c r="B4029" s="304" t="s">
        <v>5965</v>
      </c>
      <c r="C4029" s="304">
        <v>100495</v>
      </c>
      <c r="D4029" s="349" t="s">
        <v>4795</v>
      </c>
      <c r="E4029" s="304">
        <v>24807</v>
      </c>
      <c r="F4029" s="304"/>
      <c r="G4029" s="324">
        <v>34.167000000000002</v>
      </c>
      <c r="H4029" s="324">
        <v>-118.596</v>
      </c>
      <c r="I4029" s="324" t="s">
        <v>4990</v>
      </c>
      <c r="J4029" s="368">
        <f t="shared" si="989"/>
        <v>377.39472561358309</v>
      </c>
      <c r="K4029" s="331">
        <f t="shared" si="990"/>
        <v>0.32644141894067302</v>
      </c>
      <c r="L4029" s="304" t="str">
        <f t="shared" si="974"/>
        <v>C</v>
      </c>
      <c r="M4029" s="388" t="s">
        <v>6088</v>
      </c>
      <c r="N4029" s="304"/>
      <c r="O4029" s="304"/>
      <c r="P4029" s="304"/>
      <c r="Q4029" s="309"/>
      <c r="R4029" s="309"/>
      <c r="S4029" s="304"/>
      <c r="T4029" s="304"/>
      <c r="U4029" s="304"/>
      <c r="V4029" s="304"/>
      <c r="W4029" s="48" t="s">
        <v>4991</v>
      </c>
      <c r="X4029" s="304">
        <v>-999</v>
      </c>
      <c r="Y4029" s="366" t="str">
        <f t="shared" si="975"/>
        <v>-</v>
      </c>
      <c r="Z4029" s="304"/>
      <c r="AA4029" s="304"/>
      <c r="AB4029" s="304"/>
      <c r="AC4029" s="304"/>
      <c r="AD4029" s="366"/>
      <c r="AE4029" s="304"/>
      <c r="AF4029" s="331"/>
      <c r="AG4029" s="304"/>
      <c r="AH4029" s="410">
        <v>2.0523E-2</v>
      </c>
      <c r="AI4029" s="309">
        <v>0.114854</v>
      </c>
      <c r="AJ4029" s="410">
        <v>370</v>
      </c>
      <c r="AK4029" s="304">
        <f t="shared" ref="AK4029:AK4092" si="991">IF(AJ4029&lt;=180,180,IF(AND(AJ4029&gt;180,AJ4029&lt;240),210,IF(AND(AJ4029&gt;=240,AJ4029&lt;300),270,IF(AND(AJ4029&gt;=300,AJ4029&lt;360),270,IF(AND(AJ4029&gt;=360,AJ4029&lt;490),425,IF(AND(AJ4029&gt;=490,AJ4029&lt;620),555,IF(AND(AJ4029&gt;=620,AJ4029&lt;760),690,IF(AJ4029&gt;=760,760,"Error"))))))))</f>
        <v>425</v>
      </c>
      <c r="AL4029" s="363">
        <v>0.43</v>
      </c>
      <c r="AM4029" s="389">
        <f t="shared" si="976"/>
        <v>353</v>
      </c>
      <c r="AN4029" s="363">
        <v>0.25</v>
      </c>
      <c r="AO4029" s="304"/>
      <c r="AP4029" s="304" t="s">
        <v>6121</v>
      </c>
      <c r="AQ4029" s="304"/>
      <c r="AR4029" s="304">
        <v>280</v>
      </c>
      <c r="AS4029" s="304"/>
      <c r="AT4029" s="309">
        <v>353</v>
      </c>
      <c r="AU4029" s="304"/>
      <c r="AV4029" s="304"/>
      <c r="AW4029" s="304"/>
      <c r="AX4029" s="304">
        <v>940</v>
      </c>
      <c r="AY4029" s="304">
        <v>-999</v>
      </c>
      <c r="AZ4029" s="304">
        <v>3840</v>
      </c>
      <c r="BA4029" s="304">
        <v>320</v>
      </c>
      <c r="BB4029" s="304">
        <v>-999</v>
      </c>
      <c r="BC4029" s="304">
        <v>2640</v>
      </c>
      <c r="BD4029" s="304"/>
      <c r="BE4029" s="304"/>
      <c r="BF4029" s="304"/>
      <c r="BG4029" s="304"/>
      <c r="BH4029" s="304"/>
      <c r="BI4029" s="304"/>
      <c r="BJ4029" s="304">
        <v>3</v>
      </c>
      <c r="BK4029" s="304" t="s">
        <v>4954</v>
      </c>
      <c r="BL4029" s="304">
        <v>3</v>
      </c>
    </row>
    <row r="4030" spans="1:64" ht="15" hidden="1" customHeight="1" x14ac:dyDescent="0.2">
      <c r="A4030" s="387" t="s">
        <v>5911</v>
      </c>
      <c r="B4030" s="304" t="s">
        <v>5965</v>
      </c>
      <c r="C4030" s="304">
        <v>100496</v>
      </c>
      <c r="D4030" s="349" t="s">
        <v>5755</v>
      </c>
      <c r="E4030" s="304" t="s">
        <v>5756</v>
      </c>
      <c r="F4030" s="304"/>
      <c r="G4030" s="324">
        <v>37.492359999999998</v>
      </c>
      <c r="H4030" s="324">
        <v>-122.24467</v>
      </c>
      <c r="I4030" s="324" t="s">
        <v>4990</v>
      </c>
      <c r="J4030" s="368">
        <f t="shared" si="989"/>
        <v>339.95855352360843</v>
      </c>
      <c r="K4030" s="331">
        <f t="shared" si="990"/>
        <v>0.32644141894067302</v>
      </c>
      <c r="L4030" s="304" t="str">
        <f t="shared" si="974"/>
        <v>D</v>
      </c>
      <c r="M4030" s="388" t="s">
        <v>6088</v>
      </c>
      <c r="N4030" s="304"/>
      <c r="O4030" s="304"/>
      <c r="P4030" s="304"/>
      <c r="Q4030" s="309"/>
      <c r="R4030" s="309"/>
      <c r="S4030" s="304"/>
      <c r="T4030" s="304"/>
      <c r="U4030" s="304"/>
      <c r="V4030" s="304"/>
      <c r="W4030" s="48" t="s">
        <v>4991</v>
      </c>
      <c r="X4030" s="304">
        <v>-999</v>
      </c>
      <c r="Y4030" s="366" t="str">
        <f t="shared" si="975"/>
        <v>-</v>
      </c>
      <c r="Z4030" s="304"/>
      <c r="AA4030" s="304"/>
      <c r="AB4030" s="304"/>
      <c r="AC4030" s="304"/>
      <c r="AD4030" s="366"/>
      <c r="AE4030" s="304"/>
      <c r="AF4030" s="331"/>
      <c r="AG4030" s="304"/>
      <c r="AH4030" s="410">
        <v>7.6542399999999997E-3</v>
      </c>
      <c r="AI4030" s="309">
        <v>0</v>
      </c>
      <c r="AJ4030" s="410">
        <v>278</v>
      </c>
      <c r="AK4030" s="304">
        <f t="shared" si="991"/>
        <v>270</v>
      </c>
      <c r="AL4030" s="363">
        <v>0.43</v>
      </c>
      <c r="AM4030" s="389">
        <f t="shared" si="976"/>
        <v>387</v>
      </c>
      <c r="AN4030" s="363">
        <v>0.25</v>
      </c>
      <c r="AO4030" s="304"/>
      <c r="AP4030" s="304" t="s">
        <v>1600</v>
      </c>
      <c r="AQ4030" s="304"/>
      <c r="AR4030" s="304">
        <v>387</v>
      </c>
      <c r="AS4030" s="304"/>
      <c r="AT4030" s="312"/>
      <c r="AU4030" s="304"/>
      <c r="AV4030" s="304"/>
      <c r="AW4030" s="304"/>
      <c r="AX4030" s="304">
        <v>51.3</v>
      </c>
      <c r="AY4030" s="304">
        <v>278.3</v>
      </c>
      <c r="AZ4030" s="304">
        <v>849.5</v>
      </c>
      <c r="BA4030" s="304">
        <v>51.3</v>
      </c>
      <c r="BB4030" s="304">
        <v>278.3</v>
      </c>
      <c r="BC4030" s="304">
        <v>849.5</v>
      </c>
      <c r="BD4030" s="304"/>
      <c r="BE4030" s="304"/>
      <c r="BF4030" s="304"/>
      <c r="BG4030" s="304"/>
      <c r="BH4030" s="304"/>
      <c r="BI4030" s="304"/>
      <c r="BJ4030" s="304">
        <v>1</v>
      </c>
      <c r="BK4030" s="304">
        <v>1</v>
      </c>
      <c r="BL4030" s="304">
        <v>1</v>
      </c>
    </row>
    <row r="4031" spans="1:64" ht="15" hidden="1" customHeight="1" x14ac:dyDescent="0.2">
      <c r="A4031" s="387" t="s">
        <v>5911</v>
      </c>
      <c r="B4031" s="304" t="s">
        <v>5965</v>
      </c>
      <c r="C4031" s="304">
        <v>100497</v>
      </c>
      <c r="D4031" s="349" t="s">
        <v>5757</v>
      </c>
      <c r="E4031" s="304" t="s">
        <v>5758</v>
      </c>
      <c r="F4031" s="304"/>
      <c r="G4031" s="324">
        <v>37.45796</v>
      </c>
      <c r="H4031" s="324">
        <v>-122.43622999999999</v>
      </c>
      <c r="I4031" s="324" t="s">
        <v>4990</v>
      </c>
      <c r="J4031" s="368">
        <f t="shared" si="989"/>
        <v>339.95855352360843</v>
      </c>
      <c r="K4031" s="331">
        <f t="shared" si="990"/>
        <v>0.32644141894067302</v>
      </c>
      <c r="L4031" s="304" t="str">
        <f t="shared" si="974"/>
        <v>D</v>
      </c>
      <c r="M4031" s="388" t="s">
        <v>6088</v>
      </c>
      <c r="N4031" s="304"/>
      <c r="O4031" s="304"/>
      <c r="P4031" s="304"/>
      <c r="Q4031" s="309"/>
      <c r="R4031" s="309"/>
      <c r="S4031" s="304"/>
      <c r="T4031" s="304"/>
      <c r="U4031" s="304"/>
      <c r="V4031" s="304"/>
      <c r="W4031" s="48" t="s">
        <v>4991</v>
      </c>
      <c r="X4031" s="304">
        <v>-999</v>
      </c>
      <c r="Y4031" s="366" t="str">
        <f t="shared" si="975"/>
        <v>-</v>
      </c>
      <c r="Z4031" s="304"/>
      <c r="AA4031" s="304"/>
      <c r="AB4031" s="304"/>
      <c r="AC4031" s="304"/>
      <c r="AD4031" s="366"/>
      <c r="AE4031" s="304"/>
      <c r="AF4031" s="331"/>
      <c r="AG4031" s="304"/>
      <c r="AH4031" s="410">
        <v>1.45107E-2</v>
      </c>
      <c r="AI4031" s="309">
        <v>0</v>
      </c>
      <c r="AJ4031" s="410">
        <v>334</v>
      </c>
      <c r="AK4031" s="304">
        <f t="shared" si="991"/>
        <v>270</v>
      </c>
      <c r="AL4031" s="363">
        <v>0.43</v>
      </c>
      <c r="AM4031" s="389">
        <f t="shared" si="976"/>
        <v>387</v>
      </c>
      <c r="AN4031" s="363">
        <v>0.25</v>
      </c>
      <c r="AO4031" s="304"/>
      <c r="AP4031" s="304" t="s">
        <v>1600</v>
      </c>
      <c r="AQ4031" s="304"/>
      <c r="AR4031" s="304">
        <v>387</v>
      </c>
      <c r="AS4031" s="304"/>
      <c r="AT4031" s="312"/>
      <c r="AU4031" s="304"/>
      <c r="AV4031" s="304"/>
      <c r="AW4031" s="304"/>
      <c r="AX4031" s="304">
        <v>454.4</v>
      </c>
      <c r="AY4031" s="304">
        <v>1429.3</v>
      </c>
      <c r="AZ4031" s="304">
        <v>3423</v>
      </c>
      <c r="BA4031" s="304">
        <v>454.4</v>
      </c>
      <c r="BB4031" s="304">
        <v>1429.3</v>
      </c>
      <c r="BC4031" s="304">
        <v>3423</v>
      </c>
      <c r="BD4031" s="304"/>
      <c r="BE4031" s="304"/>
      <c r="BF4031" s="304"/>
      <c r="BG4031" s="304"/>
      <c r="BH4031" s="304"/>
      <c r="BI4031" s="304"/>
      <c r="BJ4031" s="304">
        <v>1</v>
      </c>
      <c r="BK4031" s="304">
        <v>1</v>
      </c>
      <c r="BL4031" s="304">
        <v>1</v>
      </c>
    </row>
    <row r="4032" spans="1:64" ht="15" hidden="1" customHeight="1" x14ac:dyDescent="0.2">
      <c r="A4032" s="387" t="s">
        <v>5911</v>
      </c>
      <c r="B4032" s="304" t="s">
        <v>5965</v>
      </c>
      <c r="C4032" s="304">
        <v>100498</v>
      </c>
      <c r="D4032" s="349" t="s">
        <v>5759</v>
      </c>
      <c r="E4032" s="304" t="s">
        <v>5760</v>
      </c>
      <c r="F4032" s="304"/>
      <c r="G4032" s="324">
        <v>37.319589999999998</v>
      </c>
      <c r="H4032" s="324">
        <v>-122.07355</v>
      </c>
      <c r="I4032" s="324" t="s">
        <v>4990</v>
      </c>
      <c r="J4032" s="368">
        <f t="shared" si="989"/>
        <v>400.27183522370677</v>
      </c>
      <c r="K4032" s="331">
        <f t="shared" si="990"/>
        <v>0.32644141894067302</v>
      </c>
      <c r="L4032" s="304" t="str">
        <f t="shared" si="974"/>
        <v>C</v>
      </c>
      <c r="M4032" s="388" t="s">
        <v>6088</v>
      </c>
      <c r="N4032" s="304"/>
      <c r="O4032" s="304"/>
      <c r="P4032" s="304"/>
      <c r="Q4032" s="309"/>
      <c r="R4032" s="309"/>
      <c r="S4032" s="304"/>
      <c r="T4032" s="304"/>
      <c r="U4032" s="304"/>
      <c r="V4032" s="304"/>
      <c r="W4032" s="48" t="s">
        <v>4991</v>
      </c>
      <c r="X4032" s="304">
        <v>-999</v>
      </c>
      <c r="Y4032" s="366" t="str">
        <f t="shared" si="975"/>
        <v>-</v>
      </c>
      <c r="Z4032" s="304"/>
      <c r="AA4032" s="304"/>
      <c r="AB4032" s="304"/>
      <c r="AC4032" s="304"/>
      <c r="AD4032" s="366"/>
      <c r="AE4032" s="304"/>
      <c r="AF4032" s="331"/>
      <c r="AG4032" s="304"/>
      <c r="AH4032" s="410">
        <v>3.9974599999999999E-2</v>
      </c>
      <c r="AI4032" s="309">
        <v>0</v>
      </c>
      <c r="AJ4032" s="410">
        <v>449</v>
      </c>
      <c r="AK4032" s="304">
        <f t="shared" si="991"/>
        <v>425</v>
      </c>
      <c r="AL4032" s="363">
        <v>0.43</v>
      </c>
      <c r="AM4032" s="389">
        <f t="shared" si="976"/>
        <v>387</v>
      </c>
      <c r="AN4032" s="363">
        <v>0.25</v>
      </c>
      <c r="AO4032" s="304"/>
      <c r="AP4032" s="304" t="s">
        <v>1600</v>
      </c>
      <c r="AQ4032" s="304"/>
      <c r="AR4032" s="304">
        <v>387</v>
      </c>
      <c r="AS4032" s="304"/>
      <c r="AT4032" s="312"/>
      <c r="AU4032" s="304"/>
      <c r="AV4032" s="304"/>
      <c r="AW4032" s="304"/>
      <c r="AX4032" s="304">
        <v>603</v>
      </c>
      <c r="AY4032" s="304">
        <v>1426.7</v>
      </c>
      <c r="AZ4032" s="304">
        <v>2728.4</v>
      </c>
      <c r="BA4032" s="304">
        <v>603</v>
      </c>
      <c r="BB4032" s="304">
        <v>1426.7</v>
      </c>
      <c r="BC4032" s="304">
        <v>2728.4</v>
      </c>
      <c r="BD4032" s="304"/>
      <c r="BE4032" s="304"/>
      <c r="BF4032" s="304"/>
      <c r="BG4032" s="304"/>
      <c r="BH4032" s="304"/>
      <c r="BI4032" s="304"/>
      <c r="BJ4032" s="304">
        <v>1</v>
      </c>
      <c r="BK4032" s="304">
        <v>1</v>
      </c>
      <c r="BL4032" s="304">
        <v>1</v>
      </c>
    </row>
    <row r="4033" spans="1:64" ht="15" hidden="1" customHeight="1" x14ac:dyDescent="0.2">
      <c r="A4033" s="387" t="s">
        <v>5911</v>
      </c>
      <c r="B4033" s="304" t="s">
        <v>5965</v>
      </c>
      <c r="C4033" s="304">
        <v>100499</v>
      </c>
      <c r="D4033" s="349" t="s">
        <v>5761</v>
      </c>
      <c r="E4033" s="304" t="s">
        <v>5762</v>
      </c>
      <c r="F4033" s="304"/>
      <c r="G4033" s="324">
        <v>37.766030000000001</v>
      </c>
      <c r="H4033" s="324">
        <v>-122.44114</v>
      </c>
      <c r="I4033" s="324" t="s">
        <v>4990</v>
      </c>
      <c r="J4033" s="368">
        <f t="shared" si="989"/>
        <v>375.96716485699471</v>
      </c>
      <c r="K4033" s="331">
        <f t="shared" si="990"/>
        <v>0.34696973931454017</v>
      </c>
      <c r="L4033" s="304" t="str">
        <f t="shared" si="974"/>
        <v>C</v>
      </c>
      <c r="M4033" s="388" t="s">
        <v>6088</v>
      </c>
      <c r="N4033" s="304"/>
      <c r="O4033" s="304"/>
      <c r="P4033" s="304"/>
      <c r="Q4033" s="309"/>
      <c r="R4033" s="309"/>
      <c r="S4033" s="304"/>
      <c r="T4033" s="304"/>
      <c r="U4033" s="304"/>
      <c r="V4033" s="304"/>
      <c r="W4033" s="48" t="s">
        <v>4991</v>
      </c>
      <c r="X4033" s="304">
        <v>-999</v>
      </c>
      <c r="Y4033" s="366" t="str">
        <f t="shared" si="975"/>
        <v>-</v>
      </c>
      <c r="Z4033" s="304"/>
      <c r="AA4033" s="304"/>
      <c r="AB4033" s="304"/>
      <c r="AC4033" s="304"/>
      <c r="AD4033" s="366"/>
      <c r="AE4033" s="304"/>
      <c r="AF4033" s="331"/>
      <c r="AG4033" s="304"/>
      <c r="AH4033" s="410">
        <v>6.2638899999999997E-2</v>
      </c>
      <c r="AI4033" s="309">
        <v>0</v>
      </c>
      <c r="AJ4033" s="410">
        <v>523</v>
      </c>
      <c r="AK4033" s="304">
        <f t="shared" si="991"/>
        <v>555</v>
      </c>
      <c r="AL4033" s="363">
        <v>0.43</v>
      </c>
      <c r="AM4033" s="389">
        <f t="shared" si="976"/>
        <v>302</v>
      </c>
      <c r="AN4033" s="304">
        <v>0.28999999999999998</v>
      </c>
      <c r="AO4033" s="304"/>
      <c r="AP4033" s="304" t="s">
        <v>2348</v>
      </c>
      <c r="AQ4033" s="304"/>
      <c r="AR4033" s="304">
        <v>302</v>
      </c>
      <c r="AS4033" s="304"/>
      <c r="AT4033" s="312"/>
      <c r="AU4033" s="304"/>
      <c r="AV4033" s="304"/>
      <c r="AW4033" s="304"/>
      <c r="AX4033" s="304">
        <v>22.1</v>
      </c>
      <c r="AY4033" s="304">
        <v>272.3</v>
      </c>
      <c r="AZ4033" s="304">
        <v>846.3</v>
      </c>
      <c r="BA4033" s="304">
        <v>22.1</v>
      </c>
      <c r="BB4033" s="304">
        <v>272.3</v>
      </c>
      <c r="BC4033" s="304">
        <v>846.3</v>
      </c>
      <c r="BD4033" s="304"/>
      <c r="BE4033" s="304"/>
      <c r="BF4033" s="304"/>
      <c r="BG4033" s="304"/>
      <c r="BH4033" s="304"/>
      <c r="BI4033" s="304"/>
      <c r="BJ4033" s="304">
        <v>1</v>
      </c>
      <c r="BK4033" s="304">
        <v>1</v>
      </c>
      <c r="BL4033" s="304">
        <v>1</v>
      </c>
    </row>
    <row r="4034" spans="1:64" ht="15" hidden="1" customHeight="1" x14ac:dyDescent="0.2">
      <c r="A4034" s="387" t="s">
        <v>5911</v>
      </c>
      <c r="B4034" s="304" t="s">
        <v>5965</v>
      </c>
      <c r="C4034" s="304">
        <v>100500</v>
      </c>
      <c r="D4034" s="349" t="s">
        <v>5763</v>
      </c>
      <c r="E4034" s="304" t="s">
        <v>5764</v>
      </c>
      <c r="F4034" s="304"/>
      <c r="G4034" s="324">
        <v>37.356549999999999</v>
      </c>
      <c r="H4034" s="324">
        <v>-122.23656</v>
      </c>
      <c r="I4034" s="324" t="s">
        <v>4990</v>
      </c>
      <c r="J4034" s="368">
        <f t="shared" si="989"/>
        <v>529.05655604056767</v>
      </c>
      <c r="K4034" s="331">
        <f t="shared" si="990"/>
        <v>0.36913412196652856</v>
      </c>
      <c r="L4034" s="304" t="str">
        <f t="shared" si="974"/>
        <v>C</v>
      </c>
      <c r="M4034" s="388" t="s">
        <v>6088</v>
      </c>
      <c r="N4034" s="304"/>
      <c r="O4034" s="304"/>
      <c r="P4034" s="304"/>
      <c r="Q4034" s="309"/>
      <c r="R4034" s="309"/>
      <c r="S4034" s="304"/>
      <c r="T4034" s="304"/>
      <c r="U4034" s="304"/>
      <c r="V4034" s="304"/>
      <c r="W4034" s="48" t="s">
        <v>4991</v>
      </c>
      <c r="X4034" s="304">
        <v>-999</v>
      </c>
      <c r="Y4034" s="366" t="str">
        <f t="shared" si="975"/>
        <v>-</v>
      </c>
      <c r="Z4034" s="304"/>
      <c r="AA4034" s="304"/>
      <c r="AB4034" s="304"/>
      <c r="AC4034" s="304"/>
      <c r="AD4034" s="366"/>
      <c r="AE4034" s="304"/>
      <c r="AF4034" s="331"/>
      <c r="AG4034" s="304"/>
      <c r="AH4034" s="410">
        <v>8.6994500000000002E-2</v>
      </c>
      <c r="AI4034" s="309">
        <v>0</v>
      </c>
      <c r="AJ4034" s="410">
        <v>586</v>
      </c>
      <c r="AK4034" s="304">
        <f t="shared" si="991"/>
        <v>555</v>
      </c>
      <c r="AL4034" s="363">
        <v>0.43</v>
      </c>
      <c r="AM4034" s="389">
        <f t="shared" si="976"/>
        <v>515</v>
      </c>
      <c r="AN4034" s="304">
        <v>0.33</v>
      </c>
      <c r="AO4034" s="304"/>
      <c r="AP4034" s="304" t="s">
        <v>1710</v>
      </c>
      <c r="AQ4034" s="304"/>
      <c r="AR4034" s="304">
        <v>515</v>
      </c>
      <c r="AS4034" s="304"/>
      <c r="AT4034" s="312"/>
      <c r="AU4034" s="304"/>
      <c r="AV4034" s="304"/>
      <c r="AW4034" s="304"/>
      <c r="AX4034" s="304">
        <v>438.1</v>
      </c>
      <c r="AY4034" s="304">
        <v>1418.2</v>
      </c>
      <c r="AZ4034" s="304">
        <v>3363.5</v>
      </c>
      <c r="BA4034" s="304">
        <v>438.1</v>
      </c>
      <c r="BB4034" s="304">
        <v>1418.2</v>
      </c>
      <c r="BC4034" s="304">
        <v>3363.5</v>
      </c>
      <c r="BD4034" s="304"/>
      <c r="BE4034" s="304"/>
      <c r="BF4034" s="304"/>
      <c r="BG4034" s="304"/>
      <c r="BH4034" s="304"/>
      <c r="BI4034" s="304"/>
      <c r="BJ4034" s="304">
        <v>1</v>
      </c>
      <c r="BK4034" s="304">
        <v>1</v>
      </c>
      <c r="BL4034" s="304">
        <v>1</v>
      </c>
    </row>
    <row r="4035" spans="1:64" ht="15" hidden="1" customHeight="1" x14ac:dyDescent="0.2">
      <c r="A4035" s="387" t="s">
        <v>5911</v>
      </c>
      <c r="B4035" s="304" t="s">
        <v>5965</v>
      </c>
      <c r="C4035" s="304">
        <v>100501</v>
      </c>
      <c r="D4035" s="349" t="s">
        <v>5765</v>
      </c>
      <c r="E4035" s="304" t="s">
        <v>5766</v>
      </c>
      <c r="F4035" s="304"/>
      <c r="G4035" s="324">
        <v>37.394750000000002</v>
      </c>
      <c r="H4035" s="324">
        <v>-122.07255000000001</v>
      </c>
      <c r="I4035" s="324" t="s">
        <v>4990</v>
      </c>
      <c r="J4035" s="368">
        <f t="shared" si="989"/>
        <v>320.52858516844788</v>
      </c>
      <c r="K4035" s="331">
        <f t="shared" si="990"/>
        <v>0.32644141894067302</v>
      </c>
      <c r="L4035" s="304" t="str">
        <f t="shared" si="974"/>
        <v>D</v>
      </c>
      <c r="M4035" s="388" t="s">
        <v>6088</v>
      </c>
      <c r="N4035" s="304"/>
      <c r="O4035" s="304"/>
      <c r="P4035" s="304"/>
      <c r="Q4035" s="309"/>
      <c r="R4035" s="309"/>
      <c r="S4035" s="304"/>
      <c r="T4035" s="304"/>
      <c r="U4035" s="304"/>
      <c r="V4035" s="304"/>
      <c r="W4035" s="48" t="s">
        <v>4991</v>
      </c>
      <c r="X4035" s="304">
        <v>-999</v>
      </c>
      <c r="Y4035" s="366" t="str">
        <f t="shared" si="975"/>
        <v>-</v>
      </c>
      <c r="Z4035" s="304"/>
      <c r="AA4035" s="304"/>
      <c r="AB4035" s="304"/>
      <c r="AC4035" s="304"/>
      <c r="AD4035" s="366"/>
      <c r="AE4035" s="304"/>
      <c r="AF4035" s="331"/>
      <c r="AG4035" s="304"/>
      <c r="AH4035" s="410">
        <v>8.6504700000000004E-3</v>
      </c>
      <c r="AI4035" s="309">
        <v>3.1485899999999997E-2</v>
      </c>
      <c r="AJ4035" s="410">
        <v>288</v>
      </c>
      <c r="AK4035" s="304">
        <f t="shared" si="991"/>
        <v>270</v>
      </c>
      <c r="AL4035" s="363">
        <v>0.43</v>
      </c>
      <c r="AM4035" s="389">
        <f t="shared" si="976"/>
        <v>353</v>
      </c>
      <c r="AN4035" s="363">
        <v>0.25</v>
      </c>
      <c r="AO4035" s="304"/>
      <c r="AP4035" s="304" t="s">
        <v>6113</v>
      </c>
      <c r="AQ4035" s="304"/>
      <c r="AR4035" s="304">
        <v>280</v>
      </c>
      <c r="AS4035" s="304"/>
      <c r="AT4035" s="309">
        <v>353</v>
      </c>
      <c r="AU4035" s="304"/>
      <c r="AV4035" s="304"/>
      <c r="AW4035" s="304"/>
      <c r="AX4035" s="304">
        <v>579</v>
      </c>
      <c r="AY4035" s="304">
        <v>828.3</v>
      </c>
      <c r="AZ4035" s="304">
        <v>879.6</v>
      </c>
      <c r="BA4035" s="304">
        <v>579</v>
      </c>
      <c r="BB4035" s="304">
        <v>828.3</v>
      </c>
      <c r="BC4035" s="304">
        <v>879.6</v>
      </c>
      <c r="BD4035" s="304"/>
      <c r="BE4035" s="304"/>
      <c r="BF4035" s="304"/>
      <c r="BG4035" s="304"/>
      <c r="BH4035" s="304"/>
      <c r="BI4035" s="304"/>
      <c r="BJ4035" s="304">
        <v>1</v>
      </c>
      <c r="BK4035" s="304">
        <v>1</v>
      </c>
      <c r="BL4035" s="304">
        <v>1</v>
      </c>
    </row>
    <row r="4036" spans="1:64" ht="15" hidden="1" customHeight="1" x14ac:dyDescent="0.2">
      <c r="A4036" s="387" t="s">
        <v>5911</v>
      </c>
      <c r="B4036" s="304" t="s">
        <v>5965</v>
      </c>
      <c r="C4036" s="304">
        <v>100502</v>
      </c>
      <c r="D4036" s="349" t="s">
        <v>5767</v>
      </c>
      <c r="E4036" s="304" t="s">
        <v>5768</v>
      </c>
      <c r="F4036" s="304"/>
      <c r="G4036" s="324">
        <v>37.3476</v>
      </c>
      <c r="H4036" s="324">
        <v>-122.08417</v>
      </c>
      <c r="I4036" s="324" t="s">
        <v>4990</v>
      </c>
      <c r="J4036" s="368">
        <f t="shared" si="989"/>
        <v>400.27183522370677</v>
      </c>
      <c r="K4036" s="331">
        <f t="shared" si="990"/>
        <v>0.32644141894067302</v>
      </c>
      <c r="L4036" s="304" t="str">
        <f t="shared" ref="L4036:L4099" si="992">IF(J4036&lt;180,"E",IF(AND(J4036&gt;=180,J4036&lt;360),"D",IF(AND(J4036&gt;=360,J4036&lt;760),"C",IF(AND(J4036&gt;=760,J4036&lt;1500),"B",IF(J4036&gt;=1500,"A","-")))))</f>
        <v>C</v>
      </c>
      <c r="M4036" s="388" t="s">
        <v>6088</v>
      </c>
      <c r="N4036" s="304"/>
      <c r="O4036" s="304"/>
      <c r="P4036" s="304"/>
      <c r="Q4036" s="309"/>
      <c r="R4036" s="309"/>
      <c r="S4036" s="304"/>
      <c r="T4036" s="304"/>
      <c r="U4036" s="304"/>
      <c r="V4036" s="304"/>
      <c r="W4036" s="48" t="s">
        <v>4991</v>
      </c>
      <c r="X4036" s="304">
        <v>-999</v>
      </c>
      <c r="Y4036" s="366" t="str">
        <f t="shared" si="975"/>
        <v>-</v>
      </c>
      <c r="Z4036" s="304"/>
      <c r="AA4036" s="304"/>
      <c r="AB4036" s="304"/>
      <c r="AC4036" s="304"/>
      <c r="AD4036" s="366"/>
      <c r="AE4036" s="304"/>
      <c r="AF4036" s="331"/>
      <c r="AG4036" s="304"/>
      <c r="AH4036" s="410">
        <v>2.7878699999999999E-2</v>
      </c>
      <c r="AI4036" s="309">
        <v>0</v>
      </c>
      <c r="AJ4036" s="410">
        <v>400</v>
      </c>
      <c r="AK4036" s="304">
        <f t="shared" si="991"/>
        <v>425</v>
      </c>
      <c r="AL4036" s="363">
        <v>0.43</v>
      </c>
      <c r="AM4036" s="389">
        <f t="shared" si="976"/>
        <v>387</v>
      </c>
      <c r="AN4036" s="363">
        <v>0.25</v>
      </c>
      <c r="AO4036" s="304"/>
      <c r="AP4036" s="304" t="s">
        <v>1600</v>
      </c>
      <c r="AQ4036" s="304"/>
      <c r="AR4036" s="304">
        <v>387</v>
      </c>
      <c r="AS4036" s="304"/>
      <c r="AT4036" s="312"/>
      <c r="AU4036" s="304"/>
      <c r="AV4036" s="304"/>
      <c r="AW4036" s="304"/>
      <c r="AX4036" s="304">
        <v>572.70000000000005</v>
      </c>
      <c r="AY4036" s="304">
        <v>1424.3</v>
      </c>
      <c r="AZ4036" s="304">
        <v>1673.9</v>
      </c>
      <c r="BA4036" s="304">
        <v>572.70000000000005</v>
      </c>
      <c r="BB4036" s="304">
        <v>1424.3</v>
      </c>
      <c r="BC4036" s="304">
        <v>1673.9</v>
      </c>
      <c r="BD4036" s="304"/>
      <c r="BE4036" s="304"/>
      <c r="BF4036" s="304"/>
      <c r="BG4036" s="304"/>
      <c r="BH4036" s="304"/>
      <c r="BI4036" s="304"/>
      <c r="BJ4036" s="304">
        <v>1</v>
      </c>
      <c r="BK4036" s="304">
        <v>1</v>
      </c>
      <c r="BL4036" s="304">
        <v>1</v>
      </c>
    </row>
    <row r="4037" spans="1:64" ht="15" hidden="1" customHeight="1" x14ac:dyDescent="0.2">
      <c r="A4037" s="387" t="s">
        <v>5911</v>
      </c>
      <c r="B4037" s="304" t="s">
        <v>5965</v>
      </c>
      <c r="C4037" s="304">
        <v>100503</v>
      </c>
      <c r="D4037" s="349" t="s">
        <v>5769</v>
      </c>
      <c r="E4037" s="304" t="s">
        <v>5770</v>
      </c>
      <c r="F4037" s="304"/>
      <c r="G4037" s="324">
        <v>37.581299999999999</v>
      </c>
      <c r="H4037" s="324">
        <v>-122.48242</v>
      </c>
      <c r="I4037" s="324" t="s">
        <v>4990</v>
      </c>
      <c r="J4037" s="368">
        <f t="shared" si="989"/>
        <v>415.45241263941909</v>
      </c>
      <c r="K4037" s="331">
        <f t="shared" si="990"/>
        <v>0.32644141894067302</v>
      </c>
      <c r="L4037" s="304" t="str">
        <f t="shared" si="992"/>
        <v>C</v>
      </c>
      <c r="M4037" s="388" t="s">
        <v>6088</v>
      </c>
      <c r="N4037" s="304"/>
      <c r="O4037" s="304"/>
      <c r="P4037" s="304"/>
      <c r="Q4037" s="309"/>
      <c r="R4037" s="309"/>
      <c r="S4037" s="304"/>
      <c r="T4037" s="304"/>
      <c r="U4037" s="304"/>
      <c r="V4037" s="304"/>
      <c r="W4037" s="48" t="s">
        <v>4991</v>
      </c>
      <c r="X4037" s="304">
        <v>-999</v>
      </c>
      <c r="Y4037" s="366" t="str">
        <f t="shared" ref="Y4037:Y4100" si="993">IF(X4037="A",506.6,IF(X4037="B",424.8,IF(X4037="C",338.6,IF(X4037="D",274.5,IF(X4037="E",181.5,"-")))))</f>
        <v>-</v>
      </c>
      <c r="Z4037" s="304"/>
      <c r="AA4037" s="304"/>
      <c r="AB4037" s="304"/>
      <c r="AC4037" s="304"/>
      <c r="AD4037" s="366"/>
      <c r="AE4037" s="304"/>
      <c r="AF4037" s="331"/>
      <c r="AG4037" s="304"/>
      <c r="AH4037" s="410">
        <v>7.3456999999999995E-2</v>
      </c>
      <c r="AI4037" s="309">
        <v>0.167573</v>
      </c>
      <c r="AJ4037" s="410">
        <v>551</v>
      </c>
      <c r="AK4037" s="304">
        <f t="shared" si="991"/>
        <v>555</v>
      </c>
      <c r="AL4037" s="363">
        <v>0.43</v>
      </c>
      <c r="AM4037" s="389">
        <f t="shared" si="976"/>
        <v>353</v>
      </c>
      <c r="AN4037" s="363">
        <v>0.25</v>
      </c>
      <c r="AO4037" s="304"/>
      <c r="AP4037" s="304" t="s">
        <v>4980</v>
      </c>
      <c r="AQ4037" s="304"/>
      <c r="AR4037" s="304">
        <v>349</v>
      </c>
      <c r="AS4037" s="304"/>
      <c r="AT4037" s="309">
        <v>353</v>
      </c>
      <c r="AU4037" s="304"/>
      <c r="AV4037" s="304"/>
      <c r="AW4037" s="304"/>
      <c r="AX4037" s="304">
        <v>190.5</v>
      </c>
      <c r="AY4037" s="304">
        <v>315.10000000000002</v>
      </c>
      <c r="AZ4037" s="304">
        <v>666.8</v>
      </c>
      <c r="BA4037" s="304">
        <v>190.5</v>
      </c>
      <c r="BB4037" s="304">
        <v>315.10000000000002</v>
      </c>
      <c r="BC4037" s="304">
        <v>666.8</v>
      </c>
      <c r="BD4037" s="304"/>
      <c r="BE4037" s="304"/>
      <c r="BF4037" s="304"/>
      <c r="BG4037" s="304"/>
      <c r="BH4037" s="304"/>
      <c r="BI4037" s="304"/>
      <c r="BJ4037" s="304">
        <v>1</v>
      </c>
      <c r="BK4037" s="304">
        <v>1</v>
      </c>
      <c r="BL4037" s="304">
        <v>1</v>
      </c>
    </row>
    <row r="4038" spans="1:64" ht="15" hidden="1" customHeight="1" x14ac:dyDescent="0.2">
      <c r="A4038" s="387" t="s">
        <v>5911</v>
      </c>
      <c r="B4038" s="304" t="s">
        <v>5965</v>
      </c>
      <c r="C4038" s="304">
        <v>100504</v>
      </c>
      <c r="D4038" s="349" t="s">
        <v>5771</v>
      </c>
      <c r="E4038" s="304" t="s">
        <v>5772</v>
      </c>
      <c r="F4038" s="304"/>
      <c r="G4038" s="324">
        <v>37.452860000000001</v>
      </c>
      <c r="H4038" s="324">
        <v>-122.19582</v>
      </c>
      <c r="I4038" s="324" t="s">
        <v>4990</v>
      </c>
      <c r="J4038" s="368">
        <f t="shared" si="989"/>
        <v>339.95855352360843</v>
      </c>
      <c r="K4038" s="331">
        <f t="shared" si="990"/>
        <v>0.32644141894067302</v>
      </c>
      <c r="L4038" s="304" t="str">
        <f t="shared" si="992"/>
        <v>D</v>
      </c>
      <c r="M4038" s="388" t="s">
        <v>6088</v>
      </c>
      <c r="N4038" s="304"/>
      <c r="O4038" s="304"/>
      <c r="P4038" s="304"/>
      <c r="Q4038" s="309"/>
      <c r="R4038" s="309"/>
      <c r="S4038" s="304"/>
      <c r="T4038" s="304"/>
      <c r="U4038" s="304"/>
      <c r="V4038" s="304"/>
      <c r="W4038" s="48" t="s">
        <v>4991</v>
      </c>
      <c r="X4038" s="304">
        <v>-999</v>
      </c>
      <c r="Y4038" s="366" t="str">
        <f t="shared" si="993"/>
        <v>-</v>
      </c>
      <c r="Z4038" s="304"/>
      <c r="AA4038" s="304"/>
      <c r="AB4038" s="304"/>
      <c r="AC4038" s="304"/>
      <c r="AD4038" s="366"/>
      <c r="AE4038" s="304"/>
      <c r="AF4038" s="331"/>
      <c r="AG4038" s="304"/>
      <c r="AH4038" s="410">
        <v>5.4324899999999999E-3</v>
      </c>
      <c r="AI4038" s="309">
        <v>0</v>
      </c>
      <c r="AJ4038" s="410">
        <v>258</v>
      </c>
      <c r="AK4038" s="304">
        <f t="shared" si="991"/>
        <v>270</v>
      </c>
      <c r="AL4038" s="363">
        <v>0.43</v>
      </c>
      <c r="AM4038" s="389">
        <f t="shared" si="976"/>
        <v>387</v>
      </c>
      <c r="AN4038" s="363">
        <v>0.25</v>
      </c>
      <c r="AO4038" s="304"/>
      <c r="AP4038" s="304" t="s">
        <v>1600</v>
      </c>
      <c r="AQ4038" s="304"/>
      <c r="AR4038" s="304">
        <v>387</v>
      </c>
      <c r="AS4038" s="304"/>
      <c r="AT4038" s="312"/>
      <c r="AU4038" s="304"/>
      <c r="AV4038" s="304"/>
      <c r="AW4038" s="304"/>
      <c r="AX4038" s="304">
        <v>249.2</v>
      </c>
      <c r="AY4038" s="304">
        <v>271.2</v>
      </c>
      <c r="AZ4038" s="304">
        <v>872.2</v>
      </c>
      <c r="BA4038" s="304">
        <v>249.2</v>
      </c>
      <c r="BB4038" s="304">
        <v>271.2</v>
      </c>
      <c r="BC4038" s="304">
        <v>872.2</v>
      </c>
      <c r="BD4038" s="304"/>
      <c r="BE4038" s="304"/>
      <c r="BF4038" s="304"/>
      <c r="BG4038" s="304"/>
      <c r="BH4038" s="304"/>
      <c r="BI4038" s="304"/>
      <c r="BJ4038" s="304">
        <v>1</v>
      </c>
      <c r="BK4038" s="304">
        <v>1</v>
      </c>
      <c r="BL4038" s="304">
        <v>1</v>
      </c>
    </row>
    <row r="4039" spans="1:64" ht="15" hidden="1" customHeight="1" x14ac:dyDescent="0.2">
      <c r="A4039" s="387" t="s">
        <v>5911</v>
      </c>
      <c r="B4039" s="304" t="s">
        <v>5965</v>
      </c>
      <c r="C4039" s="304">
        <v>100505</v>
      </c>
      <c r="D4039" s="349" t="s">
        <v>5773</v>
      </c>
      <c r="E4039" s="304" t="s">
        <v>5774</v>
      </c>
      <c r="F4039" s="304"/>
      <c r="G4039" s="324">
        <v>37.517040000000001</v>
      </c>
      <c r="H4039" s="324">
        <v>-122.37730999999999</v>
      </c>
      <c r="I4039" s="324" t="s">
        <v>214</v>
      </c>
      <c r="J4039" s="368">
        <f t="shared" si="989"/>
        <v>627.87376477744147</v>
      </c>
      <c r="K4039" s="331">
        <f t="shared" si="990"/>
        <v>0.41105230810688803</v>
      </c>
      <c r="L4039" s="304" t="str">
        <f t="shared" si="992"/>
        <v>C</v>
      </c>
      <c r="M4039" s="388" t="s">
        <v>6088</v>
      </c>
      <c r="N4039" s="304"/>
      <c r="O4039" s="304"/>
      <c r="P4039" s="304"/>
      <c r="Q4039" s="309"/>
      <c r="R4039" s="309"/>
      <c r="S4039" s="304"/>
      <c r="T4039" s="304"/>
      <c r="U4039" s="304"/>
      <c r="V4039" s="304"/>
      <c r="W4039" s="48" t="s">
        <v>4661</v>
      </c>
      <c r="X4039" s="304">
        <v>-999</v>
      </c>
      <c r="Y4039" s="366" t="str">
        <f t="shared" si="993"/>
        <v>-</v>
      </c>
      <c r="Z4039" s="304"/>
      <c r="AA4039" s="304"/>
      <c r="AB4039" s="304"/>
      <c r="AC4039" s="304"/>
      <c r="AD4039" s="366"/>
      <c r="AE4039" s="304"/>
      <c r="AF4039" s="331"/>
      <c r="AG4039" s="304"/>
      <c r="AH4039" s="410">
        <v>4.4592199999999999E-2</v>
      </c>
      <c r="AI4039" s="309">
        <v>0</v>
      </c>
      <c r="AJ4039" s="410">
        <v>468</v>
      </c>
      <c r="AK4039" s="304">
        <f t="shared" si="991"/>
        <v>425</v>
      </c>
      <c r="AL4039" s="363">
        <v>0.43</v>
      </c>
      <c r="AM4039" s="389">
        <f t="shared" si="976"/>
        <v>782</v>
      </c>
      <c r="AN4039" s="304">
        <v>0.4</v>
      </c>
      <c r="AO4039" s="304"/>
      <c r="AP4039" s="304" t="s">
        <v>2964</v>
      </c>
      <c r="AQ4039" s="304"/>
      <c r="AR4039" s="304">
        <v>782</v>
      </c>
      <c r="AS4039" s="304"/>
      <c r="AT4039" s="312"/>
      <c r="AU4039" s="304"/>
      <c r="AV4039" s="304"/>
      <c r="AW4039" s="304"/>
      <c r="AX4039" s="304">
        <v>0</v>
      </c>
      <c r="AY4039" s="304">
        <v>207.2</v>
      </c>
      <c r="AZ4039" s="304">
        <v>784.3</v>
      </c>
      <c r="BA4039" s="304">
        <v>0</v>
      </c>
      <c r="BB4039" s="304">
        <v>207.2</v>
      </c>
      <c r="BC4039" s="304">
        <v>784.3</v>
      </c>
      <c r="BD4039" s="304"/>
      <c r="BE4039" s="304"/>
      <c r="BF4039" s="304"/>
      <c r="BG4039" s="304"/>
      <c r="BH4039" s="304"/>
      <c r="BI4039" s="304"/>
      <c r="BJ4039" s="304">
        <v>1</v>
      </c>
      <c r="BK4039" s="304">
        <v>1</v>
      </c>
      <c r="BL4039" s="304">
        <v>1</v>
      </c>
    </row>
    <row r="4040" spans="1:64" ht="15" hidden="1" customHeight="1" x14ac:dyDescent="0.2">
      <c r="A4040" s="387" t="s">
        <v>5911</v>
      </c>
      <c r="B4040" s="304" t="s">
        <v>5965</v>
      </c>
      <c r="C4040" s="304">
        <v>100506</v>
      </c>
      <c r="D4040" s="349" t="s">
        <v>5775</v>
      </c>
      <c r="E4040" s="304" t="s">
        <v>5776</v>
      </c>
      <c r="F4040" s="304"/>
      <c r="G4040" s="324">
        <v>37.403730000000003</v>
      </c>
      <c r="H4040" s="324">
        <v>-122.23868</v>
      </c>
      <c r="I4040" s="324" t="s">
        <v>426</v>
      </c>
      <c r="J4040" s="368">
        <f t="shared" si="989"/>
        <v>377.39472561358309</v>
      </c>
      <c r="K4040" s="331">
        <f t="shared" si="990"/>
        <v>0.32644141894067302</v>
      </c>
      <c r="L4040" s="304" t="str">
        <f t="shared" si="992"/>
        <v>C</v>
      </c>
      <c r="M4040" s="388" t="s">
        <v>6088</v>
      </c>
      <c r="N4040" s="304"/>
      <c r="O4040" s="304"/>
      <c r="P4040" s="304"/>
      <c r="Q4040" s="309"/>
      <c r="R4040" s="309"/>
      <c r="S4040" s="304"/>
      <c r="T4040" s="304"/>
      <c r="U4040" s="304"/>
      <c r="V4040" s="304"/>
      <c r="W4040" s="390" t="s">
        <v>6034</v>
      </c>
      <c r="X4040" s="304">
        <v>-999</v>
      </c>
      <c r="Y4040" s="366" t="str">
        <f t="shared" si="993"/>
        <v>-</v>
      </c>
      <c r="Z4040" s="304"/>
      <c r="AA4040" s="304"/>
      <c r="AB4040" s="304"/>
      <c r="AC4040" s="304"/>
      <c r="AD4040" s="366"/>
      <c r="AE4040" s="304"/>
      <c r="AF4040" s="331"/>
      <c r="AG4040" s="304"/>
      <c r="AH4040" s="410">
        <v>3.4347299999999997E-2</v>
      </c>
      <c r="AI4040" s="309">
        <v>9.16912E-2</v>
      </c>
      <c r="AJ4040" s="410">
        <v>426</v>
      </c>
      <c r="AK4040" s="304">
        <f t="shared" si="991"/>
        <v>425</v>
      </c>
      <c r="AL4040" s="363">
        <v>0.43</v>
      </c>
      <c r="AM4040" s="389">
        <f t="shared" si="976"/>
        <v>353</v>
      </c>
      <c r="AN4040" s="363">
        <v>0.25</v>
      </c>
      <c r="AO4040" s="304"/>
      <c r="AP4040" s="304" t="s">
        <v>4980</v>
      </c>
      <c r="AQ4040" s="304"/>
      <c r="AR4040" s="304">
        <v>349</v>
      </c>
      <c r="AS4040" s="304"/>
      <c r="AT4040" s="309">
        <v>353</v>
      </c>
      <c r="AU4040" s="304"/>
      <c r="AV4040" s="304"/>
      <c r="AW4040" s="304"/>
      <c r="AX4040" s="304">
        <v>124.9</v>
      </c>
      <c r="AY4040" s="304">
        <v>271.8</v>
      </c>
      <c r="AZ4040" s="304">
        <v>844.9</v>
      </c>
      <c r="BA4040" s="304">
        <v>124.9</v>
      </c>
      <c r="BB4040" s="304">
        <v>271.8</v>
      </c>
      <c r="BC4040" s="304">
        <v>844.9</v>
      </c>
      <c r="BD4040" s="304"/>
      <c r="BE4040" s="304"/>
      <c r="BF4040" s="304"/>
      <c r="BG4040" s="304"/>
      <c r="BH4040" s="304"/>
      <c r="BI4040" s="304"/>
      <c r="BJ4040" s="304">
        <v>1</v>
      </c>
      <c r="BK4040" s="304">
        <v>1</v>
      </c>
      <c r="BL4040" s="304">
        <v>1</v>
      </c>
    </row>
    <row r="4041" spans="1:64" ht="15" hidden="1" customHeight="1" x14ac:dyDescent="0.2">
      <c r="A4041" s="387" t="s">
        <v>5911</v>
      </c>
      <c r="B4041" s="304" t="s">
        <v>5965</v>
      </c>
      <c r="C4041" s="304">
        <v>100507</v>
      </c>
      <c r="D4041" s="349" t="s">
        <v>5777</v>
      </c>
      <c r="E4041" s="304" t="s">
        <v>5778</v>
      </c>
      <c r="F4041" s="304"/>
      <c r="G4041" s="324">
        <v>33.790329999999997</v>
      </c>
      <c r="H4041" s="324">
        <v>-118.19878</v>
      </c>
      <c r="I4041" s="324" t="s">
        <v>4990</v>
      </c>
      <c r="J4041" s="368">
        <f>EXP(0.44*LN('V032'!AM4041)+0.33*LN('V032'!Y4041)+0.25*LN('V032'!AJ4041))</f>
        <v>344.43248513800506</v>
      </c>
      <c r="K4041" s="331">
        <f t="shared" ref="K4041:K4042" si="994">SQRT(0.44*AN4041^2+0.3*Z4041^2+0.25*AL4041^2)</f>
        <v>0.34889110048839023</v>
      </c>
      <c r="L4041" s="304" t="str">
        <f t="shared" si="992"/>
        <v>D</v>
      </c>
      <c r="M4041" s="388" t="s">
        <v>6095</v>
      </c>
      <c r="N4041" s="304"/>
      <c r="O4041" s="304"/>
      <c r="P4041" s="304"/>
      <c r="Q4041" s="309"/>
      <c r="R4041" s="309"/>
      <c r="S4041" s="304"/>
      <c r="T4041" s="304"/>
      <c r="U4041" s="304"/>
      <c r="V4041" s="304"/>
      <c r="W4041" s="48" t="s">
        <v>5943</v>
      </c>
      <c r="X4041" s="304" t="s">
        <v>232</v>
      </c>
      <c r="Y4041" s="366">
        <f t="shared" si="993"/>
        <v>506.6</v>
      </c>
      <c r="Z4041" s="304">
        <v>0.4</v>
      </c>
      <c r="AA4041" s="304"/>
      <c r="AB4041" s="304"/>
      <c r="AC4041" s="304"/>
      <c r="AD4041" s="366"/>
      <c r="AE4041" s="304"/>
      <c r="AF4041" s="331"/>
      <c r="AG4041" s="304"/>
      <c r="AH4041" s="410">
        <v>5.9028199999999996E-3</v>
      </c>
      <c r="AI4041" s="309">
        <v>7.3311100000000005E-4</v>
      </c>
      <c r="AJ4041" s="410">
        <v>262</v>
      </c>
      <c r="AK4041" s="304">
        <f t="shared" si="991"/>
        <v>270</v>
      </c>
      <c r="AL4041" s="363">
        <v>0.43</v>
      </c>
      <c r="AM4041" s="389">
        <f t="shared" ref="AM4041:AM4104" si="995">IF(AT4041&lt;&gt;"",AT4041,IF(AND(AT4041="",AR4041=""),"",AR4041))</f>
        <v>231</v>
      </c>
      <c r="AN4041" s="363">
        <v>0.25</v>
      </c>
      <c r="AO4041" s="304"/>
      <c r="AP4041" s="304" t="s">
        <v>4987</v>
      </c>
      <c r="AQ4041" s="304"/>
      <c r="AR4041" s="304">
        <v>236</v>
      </c>
      <c r="AS4041" s="304"/>
      <c r="AT4041" s="309">
        <v>231</v>
      </c>
      <c r="AU4041" s="304"/>
      <c r="AV4041" s="304"/>
      <c r="AW4041" s="304"/>
      <c r="AX4041" s="304">
        <v>320</v>
      </c>
      <c r="AY4041" s="304">
        <v>-999</v>
      </c>
      <c r="AZ4041" s="304">
        <v>3460</v>
      </c>
      <c r="BA4041" s="304">
        <v>480</v>
      </c>
      <c r="BB4041" s="304">
        <v>-999</v>
      </c>
      <c r="BC4041" s="304">
        <v>5100</v>
      </c>
      <c r="BD4041" s="304"/>
      <c r="BE4041" s="304"/>
      <c r="BF4041" s="304"/>
      <c r="BG4041" s="304"/>
      <c r="BH4041" s="304"/>
      <c r="BI4041" s="304"/>
      <c r="BJ4041" s="304">
        <v>3</v>
      </c>
      <c r="BK4041" s="304" t="s">
        <v>4954</v>
      </c>
      <c r="BL4041" s="304">
        <v>3</v>
      </c>
    </row>
    <row r="4042" spans="1:64" ht="15" hidden="1" customHeight="1" x14ac:dyDescent="0.2">
      <c r="A4042" s="387" t="s">
        <v>5911</v>
      </c>
      <c r="B4042" s="304" t="s">
        <v>5965</v>
      </c>
      <c r="C4042" s="304">
        <v>100508</v>
      </c>
      <c r="D4042" s="349" t="s">
        <v>5779</v>
      </c>
      <c r="E4042" s="304" t="s">
        <v>5780</v>
      </c>
      <c r="F4042" s="304"/>
      <c r="G4042" s="324">
        <v>38.30988</v>
      </c>
      <c r="H4042" s="324">
        <v>-122.943</v>
      </c>
      <c r="I4042" s="324" t="s">
        <v>214</v>
      </c>
      <c r="J4042" s="368">
        <f>EXP(0.44*LN('V032'!AM4042)+0.33*LN('V032'!Y4042)+0.25*LN('V032'!AJ4042))</f>
        <v>589.15765318803108</v>
      </c>
      <c r="K4042" s="331">
        <f t="shared" si="994"/>
        <v>0.37701591478344787</v>
      </c>
      <c r="L4042" s="304" t="str">
        <f t="shared" si="992"/>
        <v>C</v>
      </c>
      <c r="M4042" s="388" t="s">
        <v>6095</v>
      </c>
      <c r="N4042" s="304"/>
      <c r="O4042" s="304"/>
      <c r="P4042" s="304"/>
      <c r="Q4042" s="309"/>
      <c r="R4042" s="309"/>
      <c r="S4042" s="304"/>
      <c r="T4042" s="304"/>
      <c r="U4042" s="304"/>
      <c r="V4042" s="304"/>
      <c r="W4042" s="48" t="s">
        <v>1609</v>
      </c>
      <c r="X4042" s="304" t="s">
        <v>232</v>
      </c>
      <c r="Y4042" s="366">
        <f t="shared" si="993"/>
        <v>506.6</v>
      </c>
      <c r="Z4042" s="304">
        <v>0.4</v>
      </c>
      <c r="AA4042" s="304"/>
      <c r="AB4042" s="304"/>
      <c r="AC4042" s="304"/>
      <c r="AD4042" s="366"/>
      <c r="AE4042" s="304"/>
      <c r="AF4042" s="331"/>
      <c r="AG4042" s="304"/>
      <c r="AH4042" s="410">
        <v>1.51848E-2</v>
      </c>
      <c r="AI4042" s="309">
        <v>0</v>
      </c>
      <c r="AJ4042" s="410">
        <v>547</v>
      </c>
      <c r="AK4042" s="304">
        <f t="shared" si="991"/>
        <v>555</v>
      </c>
      <c r="AL4042" s="363">
        <v>0.43</v>
      </c>
      <c r="AM4042" s="389">
        <f t="shared" si="995"/>
        <v>515</v>
      </c>
      <c r="AN4042" s="304">
        <v>0.33</v>
      </c>
      <c r="AO4042" s="304"/>
      <c r="AP4042" s="304" t="s">
        <v>1710</v>
      </c>
      <c r="AQ4042" s="304"/>
      <c r="AR4042" s="304">
        <v>515</v>
      </c>
      <c r="AS4042" s="304"/>
      <c r="AT4042" s="312"/>
      <c r="AU4042" s="304"/>
      <c r="AV4042" s="304"/>
      <c r="AW4042" s="304"/>
      <c r="AX4042" s="304">
        <v>0</v>
      </c>
      <c r="AY4042" s="304">
        <v>278.3</v>
      </c>
      <c r="AZ4042" s="304">
        <v>849.6</v>
      </c>
      <c r="BA4042" s="304">
        <v>0</v>
      </c>
      <c r="BB4042" s="304">
        <v>278.3</v>
      </c>
      <c r="BC4042" s="304">
        <v>849.6</v>
      </c>
      <c r="BD4042" s="304"/>
      <c r="BE4042" s="304"/>
      <c r="BF4042" s="304"/>
      <c r="BG4042" s="304"/>
      <c r="BH4042" s="304"/>
      <c r="BI4042" s="304"/>
      <c r="BJ4042" s="304">
        <v>1</v>
      </c>
      <c r="BK4042" s="304">
        <v>1</v>
      </c>
      <c r="BL4042" s="304">
        <v>1</v>
      </c>
    </row>
    <row r="4043" spans="1:64" ht="15" hidden="1" customHeight="1" x14ac:dyDescent="0.2">
      <c r="A4043" s="387" t="s">
        <v>5911</v>
      </c>
      <c r="B4043" s="304" t="s">
        <v>5965</v>
      </c>
      <c r="C4043" s="304">
        <v>100509</v>
      </c>
      <c r="D4043" s="349" t="s">
        <v>5781</v>
      </c>
      <c r="E4043" s="304" t="s">
        <v>5782</v>
      </c>
      <c r="F4043" s="304"/>
      <c r="G4043" s="324">
        <v>37.510440000000003</v>
      </c>
      <c r="H4043" s="324">
        <v>-121.95399999999999</v>
      </c>
      <c r="I4043" s="324" t="s">
        <v>4990</v>
      </c>
      <c r="J4043" s="368">
        <f t="shared" ref="J4043:J4050" si="996">EXP(0.64*LN(AM4043)+0.36*LN(AK4043))</f>
        <v>223.20844053121959</v>
      </c>
      <c r="K4043" s="331">
        <f t="shared" ref="K4043:K4050" si="997">SQRT(0.64*AN4043^2+0.36*AL4043^2)</f>
        <v>0.32644141894067302</v>
      </c>
      <c r="L4043" s="304" t="str">
        <f t="shared" si="992"/>
        <v>D</v>
      </c>
      <c r="M4043" s="388" t="s">
        <v>6088</v>
      </c>
      <c r="N4043" s="304"/>
      <c r="O4043" s="304"/>
      <c r="P4043" s="304"/>
      <c r="Q4043" s="309"/>
      <c r="R4043" s="309"/>
      <c r="S4043" s="304"/>
      <c r="T4043" s="304"/>
      <c r="U4043" s="304"/>
      <c r="V4043" s="304"/>
      <c r="W4043" s="48" t="s">
        <v>4991</v>
      </c>
      <c r="X4043" s="304">
        <v>-999</v>
      </c>
      <c r="Y4043" s="366" t="str">
        <f t="shared" si="993"/>
        <v>-</v>
      </c>
      <c r="Z4043" s="304"/>
      <c r="AA4043" s="304"/>
      <c r="AB4043" s="304"/>
      <c r="AC4043" s="304"/>
      <c r="AD4043" s="366"/>
      <c r="AE4043" s="304"/>
      <c r="AF4043" s="331"/>
      <c r="AG4043" s="304"/>
      <c r="AH4043" s="410">
        <v>2.6949500000000002E-3</v>
      </c>
      <c r="AI4043" s="309">
        <v>2.3036799999999998E-3</v>
      </c>
      <c r="AJ4043" s="410">
        <v>225</v>
      </c>
      <c r="AK4043" s="304">
        <f t="shared" si="991"/>
        <v>210</v>
      </c>
      <c r="AL4043" s="363">
        <v>0.43</v>
      </c>
      <c r="AM4043" s="389">
        <f t="shared" si="995"/>
        <v>231</v>
      </c>
      <c r="AN4043" s="363">
        <v>0.25</v>
      </c>
      <c r="AO4043" s="304"/>
      <c r="AP4043" s="304" t="s">
        <v>6113</v>
      </c>
      <c r="AQ4043" s="304"/>
      <c r="AR4043" s="304">
        <v>280</v>
      </c>
      <c r="AS4043" s="304"/>
      <c r="AT4043" s="309">
        <v>231</v>
      </c>
      <c r="AU4043" s="304"/>
      <c r="AV4043" s="304"/>
      <c r="AW4043" s="304"/>
      <c r="AX4043" s="304">
        <v>600.5</v>
      </c>
      <c r="AY4043" s="304">
        <v>644.4</v>
      </c>
      <c r="AZ4043" s="304">
        <v>849.4</v>
      </c>
      <c r="BA4043" s="304">
        <v>600.5</v>
      </c>
      <c r="BB4043" s="304">
        <v>644.4</v>
      </c>
      <c r="BC4043" s="304">
        <v>849.4</v>
      </c>
      <c r="BD4043" s="304"/>
      <c r="BE4043" s="304"/>
      <c r="BF4043" s="304"/>
      <c r="BG4043" s="304"/>
      <c r="BH4043" s="304"/>
      <c r="BI4043" s="304"/>
      <c r="BJ4043" s="304">
        <v>1</v>
      </c>
      <c r="BK4043" s="304">
        <v>1</v>
      </c>
      <c r="BL4043" s="304">
        <v>1</v>
      </c>
    </row>
    <row r="4044" spans="1:64" ht="15" hidden="1" customHeight="1" x14ac:dyDescent="0.2">
      <c r="A4044" s="387" t="s">
        <v>5911</v>
      </c>
      <c r="B4044" s="304" t="s">
        <v>5965</v>
      </c>
      <c r="C4044" s="304">
        <v>100510</v>
      </c>
      <c r="D4044" s="349" t="s">
        <v>5783</v>
      </c>
      <c r="E4044" s="304">
        <v>34095</v>
      </c>
      <c r="F4044" s="304"/>
      <c r="G4044" s="324">
        <v>35.225000000000001</v>
      </c>
      <c r="H4044" s="324">
        <v>-118.565</v>
      </c>
      <c r="I4044" s="324" t="s">
        <v>4990</v>
      </c>
      <c r="J4044" s="368">
        <f t="shared" si="996"/>
        <v>415.45241263941909</v>
      </c>
      <c r="K4044" s="331">
        <f t="shared" si="997"/>
        <v>0.32644141894067302</v>
      </c>
      <c r="L4044" s="304" t="str">
        <f t="shared" si="992"/>
        <v>C</v>
      </c>
      <c r="M4044" s="388" t="s">
        <v>6088</v>
      </c>
      <c r="N4044" s="304"/>
      <c r="O4044" s="304"/>
      <c r="P4044" s="304"/>
      <c r="Q4044" s="309"/>
      <c r="R4044" s="309"/>
      <c r="S4044" s="304"/>
      <c r="T4044" s="304"/>
      <c r="U4044" s="304"/>
      <c r="V4044" s="304"/>
      <c r="W4044" s="48" t="s">
        <v>4991</v>
      </c>
      <c r="X4044" s="304">
        <v>-999</v>
      </c>
      <c r="Y4044" s="366" t="str">
        <f t="shared" si="993"/>
        <v>-</v>
      </c>
      <c r="Z4044" s="304"/>
      <c r="AA4044" s="304"/>
      <c r="AB4044" s="304"/>
      <c r="AC4044" s="304"/>
      <c r="AD4044" s="366"/>
      <c r="AE4044" s="304"/>
      <c r="AF4044" s="331"/>
      <c r="AG4044" s="304"/>
      <c r="AH4044" s="410">
        <v>5.2385899999999999E-2</v>
      </c>
      <c r="AI4044" s="309">
        <v>0.148373</v>
      </c>
      <c r="AJ4044" s="410">
        <v>496</v>
      </c>
      <c r="AK4044" s="304">
        <f t="shared" si="991"/>
        <v>555</v>
      </c>
      <c r="AL4044" s="363">
        <v>0.43</v>
      </c>
      <c r="AM4044" s="389">
        <f t="shared" si="995"/>
        <v>353</v>
      </c>
      <c r="AN4044" s="363">
        <v>0.25</v>
      </c>
      <c r="AO4044" s="304"/>
      <c r="AP4044" s="304" t="s">
        <v>4979</v>
      </c>
      <c r="AQ4044" s="304"/>
      <c r="AR4044" s="304">
        <v>354</v>
      </c>
      <c r="AS4044" s="304"/>
      <c r="AT4044" s="309">
        <v>353</v>
      </c>
      <c r="AU4044" s="304"/>
      <c r="AV4044" s="304"/>
      <c r="AW4044" s="304"/>
      <c r="AX4044" s="304">
        <v>60</v>
      </c>
      <c r="AY4044" s="304">
        <v>-999</v>
      </c>
      <c r="AZ4044" s="304">
        <v>220</v>
      </c>
      <c r="BA4044" s="304">
        <v>-999</v>
      </c>
      <c r="BB4044" s="304">
        <v>-999</v>
      </c>
      <c r="BC4044" s="304">
        <v>-999</v>
      </c>
      <c r="BD4044" s="304"/>
      <c r="BE4044" s="304"/>
      <c r="BF4044" s="304"/>
      <c r="BG4044" s="304"/>
      <c r="BH4044" s="304"/>
      <c r="BI4044" s="304"/>
      <c r="BJ4044" s="304">
        <v>4</v>
      </c>
      <c r="BK4044" s="304" t="s">
        <v>4954</v>
      </c>
      <c r="BL4044" s="304">
        <v>4</v>
      </c>
    </row>
    <row r="4045" spans="1:64" ht="15" hidden="1" customHeight="1" x14ac:dyDescent="0.2">
      <c r="A4045" s="387" t="s">
        <v>5911</v>
      </c>
      <c r="B4045" s="304" t="s">
        <v>5965</v>
      </c>
      <c r="C4045" s="304">
        <v>100511</v>
      </c>
      <c r="D4045" s="349" t="s">
        <v>5784</v>
      </c>
      <c r="E4045" s="304" t="s">
        <v>5785</v>
      </c>
      <c r="F4045" s="304"/>
      <c r="G4045" s="324">
        <v>37.296059999999997</v>
      </c>
      <c r="H4045" s="324">
        <v>-121.96046</v>
      </c>
      <c r="I4045" s="324" t="s">
        <v>4990</v>
      </c>
      <c r="J4045" s="368">
        <f t="shared" si="996"/>
        <v>292.51804892331859</v>
      </c>
      <c r="K4045" s="331">
        <f t="shared" si="997"/>
        <v>0.32644141894067302</v>
      </c>
      <c r="L4045" s="304" t="str">
        <f t="shared" si="992"/>
        <v>D</v>
      </c>
      <c r="M4045" s="388" t="s">
        <v>6088</v>
      </c>
      <c r="N4045" s="304"/>
      <c r="O4045" s="304"/>
      <c r="P4045" s="304"/>
      <c r="Q4045" s="309"/>
      <c r="R4045" s="309"/>
      <c r="S4045" s="304"/>
      <c r="T4045" s="304"/>
      <c r="U4045" s="304"/>
      <c r="V4045" s="304"/>
      <c r="W4045" s="48" t="s">
        <v>4991</v>
      </c>
      <c r="X4045" s="304">
        <v>-999</v>
      </c>
      <c r="Y4045" s="366" t="str">
        <f t="shared" si="993"/>
        <v>-</v>
      </c>
      <c r="Z4045" s="304"/>
      <c r="AA4045" s="304"/>
      <c r="AB4045" s="304"/>
      <c r="AC4045" s="304"/>
      <c r="AD4045" s="366"/>
      <c r="AE4045" s="304"/>
      <c r="AF4045" s="331"/>
      <c r="AG4045" s="304"/>
      <c r="AH4045" s="410">
        <v>6.3661000000000004E-3</v>
      </c>
      <c r="AI4045" s="309">
        <v>1.6345800000000001E-2</v>
      </c>
      <c r="AJ4045" s="410">
        <v>266</v>
      </c>
      <c r="AK4045" s="304">
        <f t="shared" si="991"/>
        <v>270</v>
      </c>
      <c r="AL4045" s="363">
        <v>0.43</v>
      </c>
      <c r="AM4045" s="389">
        <f t="shared" si="995"/>
        <v>306</v>
      </c>
      <c r="AN4045" s="363">
        <v>0.25</v>
      </c>
      <c r="AO4045" s="304"/>
      <c r="AP4045" s="304" t="s">
        <v>6113</v>
      </c>
      <c r="AQ4045" s="304"/>
      <c r="AR4045" s="304">
        <v>280</v>
      </c>
      <c r="AS4045" s="304"/>
      <c r="AT4045" s="309">
        <v>306</v>
      </c>
      <c r="AU4045" s="304"/>
      <c r="AV4045" s="304"/>
      <c r="AW4045" s="304"/>
      <c r="AX4045" s="304">
        <v>594.1</v>
      </c>
      <c r="AY4045" s="304">
        <v>1393.5</v>
      </c>
      <c r="AZ4045" s="304">
        <v>2141.6</v>
      </c>
      <c r="BA4045" s="304">
        <v>594.1</v>
      </c>
      <c r="BB4045" s="304">
        <v>1393.5</v>
      </c>
      <c r="BC4045" s="304">
        <v>2141.6</v>
      </c>
      <c r="BD4045" s="304"/>
      <c r="BE4045" s="304"/>
      <c r="BF4045" s="304"/>
      <c r="BG4045" s="304"/>
      <c r="BH4045" s="304"/>
      <c r="BI4045" s="304"/>
      <c r="BJ4045" s="304">
        <v>1</v>
      </c>
      <c r="BK4045" s="304">
        <v>1</v>
      </c>
      <c r="BL4045" s="304">
        <v>1</v>
      </c>
    </row>
    <row r="4046" spans="1:64" ht="15" hidden="1" customHeight="1" x14ac:dyDescent="0.2">
      <c r="A4046" s="387" t="s">
        <v>5911</v>
      </c>
      <c r="B4046" s="304" t="s">
        <v>5965</v>
      </c>
      <c r="C4046" s="304">
        <v>100512</v>
      </c>
      <c r="D4046" s="349" t="s">
        <v>5786</v>
      </c>
      <c r="E4046" s="304" t="s">
        <v>5787</v>
      </c>
      <c r="F4046" s="304"/>
      <c r="G4046" s="324">
        <v>37.402099999999997</v>
      </c>
      <c r="H4046" s="324">
        <v>-122.08537</v>
      </c>
      <c r="I4046" s="324" t="s">
        <v>4990</v>
      </c>
      <c r="J4046" s="368">
        <f t="shared" si="996"/>
        <v>320.52858516844788</v>
      </c>
      <c r="K4046" s="331">
        <f t="shared" si="997"/>
        <v>0.32644141894067302</v>
      </c>
      <c r="L4046" s="304" t="str">
        <f t="shared" si="992"/>
        <v>D</v>
      </c>
      <c r="M4046" s="388" t="s">
        <v>6088</v>
      </c>
      <c r="N4046" s="304"/>
      <c r="O4046" s="304"/>
      <c r="P4046" s="304"/>
      <c r="Q4046" s="309"/>
      <c r="R4046" s="309"/>
      <c r="S4046" s="304"/>
      <c r="T4046" s="304"/>
      <c r="U4046" s="304"/>
      <c r="V4046" s="304"/>
      <c r="W4046" s="48" t="s">
        <v>4991</v>
      </c>
      <c r="X4046" s="304">
        <v>-999</v>
      </c>
      <c r="Y4046" s="366" t="str">
        <f t="shared" si="993"/>
        <v>-</v>
      </c>
      <c r="Z4046" s="304"/>
      <c r="AA4046" s="304"/>
      <c r="AB4046" s="304"/>
      <c r="AC4046" s="304"/>
      <c r="AD4046" s="366"/>
      <c r="AE4046" s="304"/>
      <c r="AF4046" s="331"/>
      <c r="AG4046" s="304"/>
      <c r="AH4046" s="410">
        <v>8.1132600000000006E-3</v>
      </c>
      <c r="AI4046" s="309">
        <v>2.6338900000000002E-2</v>
      </c>
      <c r="AJ4046" s="410">
        <v>283</v>
      </c>
      <c r="AK4046" s="304">
        <f t="shared" si="991"/>
        <v>270</v>
      </c>
      <c r="AL4046" s="363">
        <v>0.43</v>
      </c>
      <c r="AM4046" s="389">
        <f t="shared" si="995"/>
        <v>353</v>
      </c>
      <c r="AN4046" s="363">
        <v>0.25</v>
      </c>
      <c r="AO4046" s="304"/>
      <c r="AP4046" s="304" t="s">
        <v>6113</v>
      </c>
      <c r="AQ4046" s="304"/>
      <c r="AR4046" s="304">
        <v>280</v>
      </c>
      <c r="AS4046" s="304"/>
      <c r="AT4046" s="309">
        <v>353</v>
      </c>
      <c r="AU4046" s="304"/>
      <c r="AV4046" s="304"/>
      <c r="AW4046" s="304"/>
      <c r="AX4046" s="304">
        <v>622.9</v>
      </c>
      <c r="AY4046" s="304">
        <v>820.8</v>
      </c>
      <c r="AZ4046" s="304">
        <v>872.1</v>
      </c>
      <c r="BA4046" s="304">
        <v>622.9</v>
      </c>
      <c r="BB4046" s="304">
        <v>820.8</v>
      </c>
      <c r="BC4046" s="304">
        <v>872.1</v>
      </c>
      <c r="BD4046" s="304"/>
      <c r="BE4046" s="304"/>
      <c r="BF4046" s="304"/>
      <c r="BG4046" s="304"/>
      <c r="BH4046" s="304"/>
      <c r="BI4046" s="304"/>
      <c r="BJ4046" s="304">
        <v>1</v>
      </c>
      <c r="BK4046" s="304">
        <v>1</v>
      </c>
      <c r="BL4046" s="304">
        <v>1</v>
      </c>
    </row>
    <row r="4047" spans="1:64" ht="15" hidden="1" customHeight="1" x14ac:dyDescent="0.2">
      <c r="A4047" s="387" t="s">
        <v>5911</v>
      </c>
      <c r="B4047" s="304" t="s">
        <v>5965</v>
      </c>
      <c r="C4047" s="304">
        <v>100513</v>
      </c>
      <c r="D4047" s="349" t="s">
        <v>5788</v>
      </c>
      <c r="E4047" s="304" t="s">
        <v>5789</v>
      </c>
      <c r="F4047" s="304"/>
      <c r="G4047" s="324">
        <v>37.349350000000001</v>
      </c>
      <c r="H4047" s="324">
        <v>-122.02391</v>
      </c>
      <c r="I4047" s="324" t="s">
        <v>4990</v>
      </c>
      <c r="J4047" s="368">
        <f t="shared" si="996"/>
        <v>339.95855352360843</v>
      </c>
      <c r="K4047" s="331">
        <f t="shared" si="997"/>
        <v>0.32644141894067302</v>
      </c>
      <c r="L4047" s="304" t="str">
        <f t="shared" si="992"/>
        <v>D</v>
      </c>
      <c r="M4047" s="388" t="s">
        <v>6088</v>
      </c>
      <c r="N4047" s="304"/>
      <c r="O4047" s="304"/>
      <c r="P4047" s="304"/>
      <c r="Q4047" s="309"/>
      <c r="R4047" s="309"/>
      <c r="S4047" s="304"/>
      <c r="T4047" s="304"/>
      <c r="U4047" s="304"/>
      <c r="V4047" s="304"/>
      <c r="W4047" s="48" t="s">
        <v>4991</v>
      </c>
      <c r="X4047" s="304">
        <v>-999</v>
      </c>
      <c r="Y4047" s="366" t="str">
        <f t="shared" si="993"/>
        <v>-</v>
      </c>
      <c r="Z4047" s="304"/>
      <c r="AA4047" s="304"/>
      <c r="AB4047" s="304"/>
      <c r="AC4047" s="304"/>
      <c r="AD4047" s="366"/>
      <c r="AE4047" s="304"/>
      <c r="AF4047" s="331"/>
      <c r="AG4047" s="304"/>
      <c r="AH4047" s="410">
        <v>1.0233000000000001E-2</v>
      </c>
      <c r="AI4047" s="309">
        <v>0</v>
      </c>
      <c r="AJ4047" s="410">
        <v>302</v>
      </c>
      <c r="AK4047" s="304">
        <f t="shared" si="991"/>
        <v>270</v>
      </c>
      <c r="AL4047" s="363">
        <v>0.43</v>
      </c>
      <c r="AM4047" s="389">
        <f t="shared" si="995"/>
        <v>387</v>
      </c>
      <c r="AN4047" s="363">
        <v>0.25</v>
      </c>
      <c r="AO4047" s="304"/>
      <c r="AP4047" s="304" t="s">
        <v>1600</v>
      </c>
      <c r="AQ4047" s="304"/>
      <c r="AR4047" s="304">
        <v>387</v>
      </c>
      <c r="AS4047" s="304"/>
      <c r="AT4047" s="312"/>
      <c r="AU4047" s="304"/>
      <c r="AV4047" s="304"/>
      <c r="AW4047" s="304"/>
      <c r="AX4047" s="304">
        <v>498.8</v>
      </c>
      <c r="AY4047" s="304">
        <v>1401.1</v>
      </c>
      <c r="AZ4047" s="304">
        <v>1745.8</v>
      </c>
      <c r="BA4047" s="304">
        <v>498.8</v>
      </c>
      <c r="BB4047" s="304">
        <v>1401.1</v>
      </c>
      <c r="BC4047" s="304">
        <v>1745.8</v>
      </c>
      <c r="BD4047" s="304"/>
      <c r="BE4047" s="304"/>
      <c r="BF4047" s="304"/>
      <c r="BG4047" s="304"/>
      <c r="BH4047" s="304"/>
      <c r="BI4047" s="304"/>
      <c r="BJ4047" s="304">
        <v>1</v>
      </c>
      <c r="BK4047" s="304">
        <v>1</v>
      </c>
      <c r="BL4047" s="304">
        <v>1</v>
      </c>
    </row>
    <row r="4048" spans="1:64" ht="15" hidden="1" customHeight="1" x14ac:dyDescent="0.2">
      <c r="A4048" s="387" t="s">
        <v>5911</v>
      </c>
      <c r="B4048" s="304" t="s">
        <v>5965</v>
      </c>
      <c r="C4048" s="304">
        <v>100514</v>
      </c>
      <c r="D4048" s="349" t="s">
        <v>5790</v>
      </c>
      <c r="E4048" s="304" t="s">
        <v>5791</v>
      </c>
      <c r="F4048" s="304"/>
      <c r="G4048" s="324">
        <v>37.370229999999999</v>
      </c>
      <c r="H4048" s="324">
        <v>-122.11345</v>
      </c>
      <c r="I4048" s="324" t="s">
        <v>4990</v>
      </c>
      <c r="J4048" s="368">
        <f t="shared" si="996"/>
        <v>400.27183522370677</v>
      </c>
      <c r="K4048" s="331">
        <f t="shared" si="997"/>
        <v>0.32644141894067302</v>
      </c>
      <c r="L4048" s="304" t="str">
        <f t="shared" si="992"/>
        <v>C</v>
      </c>
      <c r="M4048" s="388" t="s">
        <v>6088</v>
      </c>
      <c r="N4048" s="304"/>
      <c r="O4048" s="304"/>
      <c r="P4048" s="304"/>
      <c r="Q4048" s="309"/>
      <c r="R4048" s="309"/>
      <c r="S4048" s="304"/>
      <c r="T4048" s="304"/>
      <c r="U4048" s="304"/>
      <c r="V4048" s="304"/>
      <c r="W4048" s="48" t="s">
        <v>4991</v>
      </c>
      <c r="X4048" s="304">
        <v>-999</v>
      </c>
      <c r="Y4048" s="366" t="str">
        <f t="shared" si="993"/>
        <v>-</v>
      </c>
      <c r="Z4048" s="304"/>
      <c r="AA4048" s="304"/>
      <c r="AB4048" s="304"/>
      <c r="AC4048" s="304"/>
      <c r="AD4048" s="366"/>
      <c r="AE4048" s="304"/>
      <c r="AF4048" s="331"/>
      <c r="AG4048" s="304"/>
      <c r="AH4048" s="410">
        <v>2.861E-2</v>
      </c>
      <c r="AI4048" s="309">
        <v>0</v>
      </c>
      <c r="AJ4048" s="410">
        <v>403</v>
      </c>
      <c r="AK4048" s="304">
        <f t="shared" si="991"/>
        <v>425</v>
      </c>
      <c r="AL4048" s="363">
        <v>0.43</v>
      </c>
      <c r="AM4048" s="389">
        <f t="shared" si="995"/>
        <v>387</v>
      </c>
      <c r="AN4048" s="363">
        <v>0.25</v>
      </c>
      <c r="AO4048" s="304"/>
      <c r="AP4048" s="304" t="s">
        <v>1600</v>
      </c>
      <c r="AQ4048" s="304"/>
      <c r="AR4048" s="304">
        <v>387</v>
      </c>
      <c r="AS4048" s="304"/>
      <c r="AT4048" s="312"/>
      <c r="AU4048" s="304"/>
      <c r="AV4048" s="304"/>
      <c r="AW4048" s="304"/>
      <c r="AX4048" s="304">
        <v>624</v>
      </c>
      <c r="AY4048" s="304">
        <v>1123.0999999999999</v>
      </c>
      <c r="AZ4048" s="304">
        <v>1123.0999999999999</v>
      </c>
      <c r="BA4048" s="304">
        <v>624</v>
      </c>
      <c r="BB4048" s="304">
        <v>1123.0999999999999</v>
      </c>
      <c r="BC4048" s="304">
        <v>1123.0999999999999</v>
      </c>
      <c r="BD4048" s="304"/>
      <c r="BE4048" s="304"/>
      <c r="BF4048" s="304"/>
      <c r="BG4048" s="304"/>
      <c r="BH4048" s="304"/>
      <c r="BI4048" s="304"/>
      <c r="BJ4048" s="304">
        <v>1</v>
      </c>
      <c r="BK4048" s="304">
        <v>1</v>
      </c>
      <c r="BL4048" s="304">
        <v>1</v>
      </c>
    </row>
    <row r="4049" spans="1:64" ht="15" hidden="1" customHeight="1" x14ac:dyDescent="0.2">
      <c r="A4049" s="387" t="s">
        <v>5911</v>
      </c>
      <c r="B4049" s="304" t="s">
        <v>5965</v>
      </c>
      <c r="C4049" s="304">
        <v>100515</v>
      </c>
      <c r="D4049" s="349" t="s">
        <v>5792</v>
      </c>
      <c r="E4049" s="304">
        <v>23292</v>
      </c>
      <c r="F4049" s="304"/>
      <c r="G4049" s="324">
        <v>34.424999999999997</v>
      </c>
      <c r="H4049" s="324">
        <v>-117.544</v>
      </c>
      <c r="I4049" s="324" t="s">
        <v>4990</v>
      </c>
      <c r="J4049" s="368">
        <f t="shared" si="996"/>
        <v>378.07860556028106</v>
      </c>
      <c r="K4049" s="331">
        <f t="shared" si="997"/>
        <v>0.32644141894067302</v>
      </c>
      <c r="L4049" s="304" t="str">
        <f t="shared" si="992"/>
        <v>C</v>
      </c>
      <c r="M4049" s="388" t="s">
        <v>6088</v>
      </c>
      <c r="N4049" s="304"/>
      <c r="O4049" s="304"/>
      <c r="P4049" s="304"/>
      <c r="Q4049" s="309"/>
      <c r="R4049" s="309"/>
      <c r="S4049" s="304"/>
      <c r="T4049" s="304"/>
      <c r="U4049" s="304"/>
      <c r="V4049" s="304"/>
      <c r="W4049" s="48" t="s">
        <v>4991</v>
      </c>
      <c r="X4049" s="304">
        <v>-999</v>
      </c>
      <c r="Y4049" s="366" t="str">
        <f t="shared" si="993"/>
        <v>-</v>
      </c>
      <c r="Z4049" s="304"/>
      <c r="AA4049" s="304"/>
      <c r="AB4049" s="304"/>
      <c r="AC4049" s="304"/>
      <c r="AD4049" s="366"/>
      <c r="AE4049" s="304"/>
      <c r="AF4049" s="331"/>
      <c r="AG4049" s="304"/>
      <c r="AH4049" s="410">
        <v>4.4010899999999999E-2</v>
      </c>
      <c r="AI4049" s="309">
        <v>0</v>
      </c>
      <c r="AJ4049" s="410">
        <v>466</v>
      </c>
      <c r="AK4049" s="304">
        <f t="shared" si="991"/>
        <v>425</v>
      </c>
      <c r="AL4049" s="363">
        <v>0.43</v>
      </c>
      <c r="AM4049" s="389">
        <f t="shared" si="995"/>
        <v>354</v>
      </c>
      <c r="AN4049" s="363">
        <v>0.25</v>
      </c>
      <c r="AO4049" s="304"/>
      <c r="AP4049" s="304" t="s">
        <v>4979</v>
      </c>
      <c r="AQ4049" s="304"/>
      <c r="AR4049" s="304">
        <v>354</v>
      </c>
      <c r="AS4049" s="304"/>
      <c r="AT4049" s="312"/>
      <c r="AU4049" s="304"/>
      <c r="AV4049" s="304"/>
      <c r="AW4049" s="304"/>
      <c r="AX4049" s="304">
        <v>60</v>
      </c>
      <c r="AY4049" s="304">
        <v>-999</v>
      </c>
      <c r="AZ4049" s="304">
        <v>280</v>
      </c>
      <c r="BA4049" s="304">
        <v>-999</v>
      </c>
      <c r="BB4049" s="304">
        <v>-999</v>
      </c>
      <c r="BC4049" s="304">
        <v>-999</v>
      </c>
      <c r="BD4049" s="304"/>
      <c r="BE4049" s="304"/>
      <c r="BF4049" s="304"/>
      <c r="BG4049" s="304"/>
      <c r="BH4049" s="304"/>
      <c r="BI4049" s="304"/>
      <c r="BJ4049" s="304">
        <v>4</v>
      </c>
      <c r="BK4049" s="304" t="s">
        <v>4954</v>
      </c>
      <c r="BL4049" s="304">
        <v>4</v>
      </c>
    </row>
    <row r="4050" spans="1:64" ht="15" hidden="1" customHeight="1" x14ac:dyDescent="0.2">
      <c r="A4050" s="387" t="s">
        <v>5911</v>
      </c>
      <c r="B4050" s="304" t="s">
        <v>5965</v>
      </c>
      <c r="C4050" s="304">
        <v>100516</v>
      </c>
      <c r="D4050" s="349" t="s">
        <v>5793</v>
      </c>
      <c r="E4050" s="304" t="s">
        <v>5794</v>
      </c>
      <c r="F4050" s="304"/>
      <c r="G4050" s="324">
        <v>37.521500000000003</v>
      </c>
      <c r="H4050" s="324">
        <v>-121.93376000000001</v>
      </c>
      <c r="I4050" s="324" t="s">
        <v>4990</v>
      </c>
      <c r="J4050" s="368">
        <f t="shared" si="996"/>
        <v>488.73424186791516</v>
      </c>
      <c r="K4050" s="331">
        <f t="shared" si="997"/>
        <v>0.36913412196652856</v>
      </c>
      <c r="L4050" s="304" t="str">
        <f t="shared" si="992"/>
        <v>C</v>
      </c>
      <c r="M4050" s="388" t="s">
        <v>6088</v>
      </c>
      <c r="N4050" s="304"/>
      <c r="O4050" s="304"/>
      <c r="P4050" s="304"/>
      <c r="Q4050" s="309"/>
      <c r="R4050" s="309"/>
      <c r="S4050" s="304"/>
      <c r="T4050" s="304"/>
      <c r="U4050" s="304"/>
      <c r="V4050" s="304"/>
      <c r="W4050" s="48" t="s">
        <v>4991</v>
      </c>
      <c r="X4050" s="304">
        <v>-999</v>
      </c>
      <c r="Y4050" s="366" t="str">
        <f t="shared" si="993"/>
        <v>-</v>
      </c>
      <c r="Z4050" s="304"/>
      <c r="AA4050" s="304"/>
      <c r="AB4050" s="304"/>
      <c r="AC4050" s="304"/>
      <c r="AD4050" s="366"/>
      <c r="AE4050" s="304"/>
      <c r="AF4050" s="331"/>
      <c r="AG4050" s="304"/>
      <c r="AH4050" s="410">
        <v>5.2915499999999997E-2</v>
      </c>
      <c r="AI4050" s="309">
        <v>0</v>
      </c>
      <c r="AJ4050" s="410">
        <v>498</v>
      </c>
      <c r="AK4050" s="304">
        <f t="shared" si="991"/>
        <v>555</v>
      </c>
      <c r="AL4050" s="363">
        <v>0.43</v>
      </c>
      <c r="AM4050" s="389">
        <f t="shared" si="995"/>
        <v>455</v>
      </c>
      <c r="AN4050" s="304">
        <v>0.33</v>
      </c>
      <c r="AO4050" s="304"/>
      <c r="AP4050" s="304" t="s">
        <v>2138</v>
      </c>
      <c r="AQ4050" s="304"/>
      <c r="AR4050" s="304">
        <v>455</v>
      </c>
      <c r="AS4050" s="304"/>
      <c r="AT4050" s="312"/>
      <c r="AU4050" s="304"/>
      <c r="AV4050" s="304"/>
      <c r="AW4050" s="304"/>
      <c r="AX4050" s="304">
        <v>315.60000000000002</v>
      </c>
      <c r="AY4050" s="304">
        <v>719.3</v>
      </c>
      <c r="AZ4050" s="304">
        <v>1321.2</v>
      </c>
      <c r="BA4050" s="304">
        <v>315.60000000000002</v>
      </c>
      <c r="BB4050" s="304">
        <v>719.3</v>
      </c>
      <c r="BC4050" s="304">
        <v>1321.2</v>
      </c>
      <c r="BD4050" s="304"/>
      <c r="BE4050" s="304"/>
      <c r="BF4050" s="304"/>
      <c r="BG4050" s="304"/>
      <c r="BH4050" s="304"/>
      <c r="BI4050" s="304"/>
      <c r="BJ4050" s="304">
        <v>1</v>
      </c>
      <c r="BK4050" s="304">
        <v>1</v>
      </c>
      <c r="BL4050" s="304">
        <v>1</v>
      </c>
    </row>
    <row r="4051" spans="1:64" ht="15" hidden="1" customHeight="1" x14ac:dyDescent="0.2">
      <c r="A4051" s="387" t="s">
        <v>5911</v>
      </c>
      <c r="B4051" s="304" t="s">
        <v>5965</v>
      </c>
      <c r="C4051" s="304">
        <v>100517</v>
      </c>
      <c r="D4051" s="349" t="s">
        <v>5795</v>
      </c>
      <c r="E4051" s="304" t="s">
        <v>5796</v>
      </c>
      <c r="F4051" s="304"/>
      <c r="G4051" s="324">
        <v>37.049219999999998</v>
      </c>
      <c r="H4051" s="324">
        <v>-121.80722</v>
      </c>
      <c r="I4051" s="324" t="s">
        <v>214</v>
      </c>
      <c r="J4051" s="368">
        <f>EXP(0.44*LN('V032'!AM4051)+0.33*LN('V032'!Y4051)+0.25*LN('V032'!AJ4051))</f>
        <v>531.27690987422989</v>
      </c>
      <c r="K4051" s="331">
        <f>SQRT(0.44*AN4051^2+0.3*Z4051^2+0.25*AL4051^2)</f>
        <v>0.37701591478344787</v>
      </c>
      <c r="L4051" s="304" t="str">
        <f t="shared" si="992"/>
        <v>C</v>
      </c>
      <c r="M4051" s="388" t="s">
        <v>6095</v>
      </c>
      <c r="N4051" s="304"/>
      <c r="O4051" s="304"/>
      <c r="P4051" s="304"/>
      <c r="Q4051" s="309"/>
      <c r="R4051" s="309"/>
      <c r="S4051" s="304"/>
      <c r="T4051" s="304"/>
      <c r="U4051" s="304"/>
      <c r="V4051" s="304"/>
      <c r="W4051" s="48" t="s">
        <v>1609</v>
      </c>
      <c r="X4051" s="304" t="s">
        <v>232</v>
      </c>
      <c r="Y4051" s="366">
        <f t="shared" si="993"/>
        <v>506.6</v>
      </c>
      <c r="Z4051" s="304">
        <v>0.4</v>
      </c>
      <c r="AA4051" s="304"/>
      <c r="AB4051" s="304"/>
      <c r="AC4051" s="304"/>
      <c r="AD4051" s="366"/>
      <c r="AE4051" s="304"/>
      <c r="AF4051" s="331"/>
      <c r="AG4051" s="304"/>
      <c r="AH4051" s="410">
        <v>8.8602299999999995E-2</v>
      </c>
      <c r="AI4051" s="309">
        <v>0</v>
      </c>
      <c r="AJ4051" s="410">
        <v>590</v>
      </c>
      <c r="AK4051" s="304">
        <f t="shared" si="991"/>
        <v>555</v>
      </c>
      <c r="AL4051" s="363">
        <v>0.43</v>
      </c>
      <c r="AM4051" s="389">
        <f t="shared" si="995"/>
        <v>390</v>
      </c>
      <c r="AN4051" s="304">
        <v>0.33</v>
      </c>
      <c r="AO4051" s="304"/>
      <c r="AP4051" s="304" t="s">
        <v>1903</v>
      </c>
      <c r="AQ4051" s="304"/>
      <c r="AR4051" s="304">
        <v>390</v>
      </c>
      <c r="AS4051" s="304"/>
      <c r="AT4051" s="312"/>
      <c r="AU4051" s="304"/>
      <c r="AV4051" s="304"/>
      <c r="AW4051" s="304"/>
      <c r="AX4051" s="304">
        <v>96.5</v>
      </c>
      <c r="AY4051" s="304">
        <v>349</v>
      </c>
      <c r="AZ4051" s="304">
        <v>1069.3</v>
      </c>
      <c r="BA4051" s="304">
        <v>96.5</v>
      </c>
      <c r="BB4051" s="304">
        <v>349</v>
      </c>
      <c r="BC4051" s="304">
        <v>1069.3</v>
      </c>
      <c r="BD4051" s="304"/>
      <c r="BE4051" s="304"/>
      <c r="BF4051" s="304"/>
      <c r="BG4051" s="304"/>
      <c r="BH4051" s="304"/>
      <c r="BI4051" s="304"/>
      <c r="BJ4051" s="304">
        <v>1</v>
      </c>
      <c r="BK4051" s="304">
        <v>1</v>
      </c>
      <c r="BL4051" s="304">
        <v>1</v>
      </c>
    </row>
    <row r="4052" spans="1:64" ht="15" hidden="1" customHeight="1" x14ac:dyDescent="0.2">
      <c r="A4052" s="387" t="s">
        <v>5911</v>
      </c>
      <c r="B4052" s="304" t="s">
        <v>5965</v>
      </c>
      <c r="C4052" s="304">
        <v>100518</v>
      </c>
      <c r="D4052" s="349" t="s">
        <v>5797</v>
      </c>
      <c r="E4052" s="304" t="s">
        <v>5798</v>
      </c>
      <c r="F4052" s="304"/>
      <c r="G4052" s="324">
        <v>35.463169999999998</v>
      </c>
      <c r="H4052" s="324">
        <v>-120.97833</v>
      </c>
      <c r="I4052" s="324" t="s">
        <v>5908</v>
      </c>
      <c r="J4052" s="368">
        <f>EXP(0.64*LN(AM4052)+0.36*LN(AK4052))</f>
        <v>627.87376477744147</v>
      </c>
      <c r="K4052" s="331">
        <f>SQRT(0.64*AN4052^2+0.36*AL4052^2)</f>
        <v>0.41105230810688803</v>
      </c>
      <c r="L4052" s="304" t="str">
        <f t="shared" si="992"/>
        <v>C</v>
      </c>
      <c r="M4052" s="388" t="s">
        <v>6088</v>
      </c>
      <c r="N4052" s="304"/>
      <c r="O4052" s="304"/>
      <c r="P4052" s="304"/>
      <c r="Q4052" s="309"/>
      <c r="R4052" s="309"/>
      <c r="S4052" s="304"/>
      <c r="T4052" s="304"/>
      <c r="U4052" s="304"/>
      <c r="V4052" s="304"/>
      <c r="W4052" s="48" t="s">
        <v>5910</v>
      </c>
      <c r="X4052" s="304">
        <v>-999</v>
      </c>
      <c r="Y4052" s="366" t="str">
        <f t="shared" si="993"/>
        <v>-</v>
      </c>
      <c r="Z4052" s="304"/>
      <c r="AA4052" s="304"/>
      <c r="AB4052" s="304"/>
      <c r="AC4052" s="304"/>
      <c r="AD4052" s="366"/>
      <c r="AE4052" s="304"/>
      <c r="AF4052" s="331"/>
      <c r="AG4052" s="304"/>
      <c r="AH4052" s="410">
        <v>2.836E-2</v>
      </c>
      <c r="AI4052" s="309">
        <v>0</v>
      </c>
      <c r="AJ4052" s="410">
        <v>402</v>
      </c>
      <c r="AK4052" s="304">
        <f t="shared" si="991"/>
        <v>425</v>
      </c>
      <c r="AL4052" s="363">
        <v>0.43</v>
      </c>
      <c r="AM4052" s="389">
        <f t="shared" si="995"/>
        <v>782</v>
      </c>
      <c r="AN4052" s="304">
        <v>0.4</v>
      </c>
      <c r="AO4052" s="304"/>
      <c r="AP4052" s="304" t="s">
        <v>2964</v>
      </c>
      <c r="AQ4052" s="304"/>
      <c r="AR4052" s="304">
        <v>782</v>
      </c>
      <c r="AS4052" s="304"/>
      <c r="AT4052" s="312"/>
      <c r="AU4052" s="304"/>
      <c r="AV4052" s="304"/>
      <c r="AW4052" s="304"/>
      <c r="AX4052" s="304">
        <v>40</v>
      </c>
      <c r="AY4052" s="304">
        <v>-999</v>
      </c>
      <c r="AZ4052" s="304">
        <v>240</v>
      </c>
      <c r="BA4052" s="304">
        <v>-999</v>
      </c>
      <c r="BB4052" s="304">
        <v>-999</v>
      </c>
      <c r="BC4052" s="304">
        <v>-999</v>
      </c>
      <c r="BD4052" s="304"/>
      <c r="BE4052" s="304"/>
      <c r="BF4052" s="304"/>
      <c r="BG4052" s="304"/>
      <c r="BH4052" s="304"/>
      <c r="BI4052" s="304"/>
      <c r="BJ4052" s="304">
        <v>4</v>
      </c>
      <c r="BK4052" s="304" t="s">
        <v>4954</v>
      </c>
      <c r="BL4052" s="304">
        <v>4</v>
      </c>
    </row>
    <row r="4053" spans="1:64" ht="15" hidden="1" customHeight="1" x14ac:dyDescent="0.2">
      <c r="A4053" s="387" t="s">
        <v>5911</v>
      </c>
      <c r="B4053" s="304" t="s">
        <v>5965</v>
      </c>
      <c r="C4053" s="304">
        <v>100519</v>
      </c>
      <c r="D4053" s="349" t="s">
        <v>5799</v>
      </c>
      <c r="E4053" s="304" t="s">
        <v>5800</v>
      </c>
      <c r="F4053" s="304"/>
      <c r="G4053" s="324">
        <v>35.866610000000001</v>
      </c>
      <c r="H4053" s="324">
        <v>-120.4796</v>
      </c>
      <c r="I4053" s="324" t="s">
        <v>214</v>
      </c>
      <c r="J4053" s="368">
        <f>P4053</f>
        <v>376</v>
      </c>
      <c r="K4053" s="331">
        <v>0.1</v>
      </c>
      <c r="L4053" s="304" t="str">
        <f t="shared" si="992"/>
        <v>C</v>
      </c>
      <c r="M4053" s="388">
        <v>0</v>
      </c>
      <c r="N4053" s="304"/>
      <c r="O4053" s="304">
        <v>30</v>
      </c>
      <c r="P4053" s="304">
        <v>376</v>
      </c>
      <c r="Q4053" s="309"/>
      <c r="R4053" s="309" t="s">
        <v>4993</v>
      </c>
      <c r="S4053" s="304"/>
      <c r="T4053" s="304"/>
      <c r="U4053" s="304"/>
      <c r="V4053" s="304"/>
      <c r="W4053" s="48" t="s">
        <v>1609</v>
      </c>
      <c r="X4053" s="304" t="s">
        <v>232</v>
      </c>
      <c r="Y4053" s="366">
        <f t="shared" si="993"/>
        <v>506.6</v>
      </c>
      <c r="Z4053" s="304">
        <v>0.4</v>
      </c>
      <c r="AA4053" s="304"/>
      <c r="AB4053" s="304"/>
      <c r="AC4053" s="304"/>
      <c r="AD4053" s="366"/>
      <c r="AE4053" s="304"/>
      <c r="AF4053" s="331"/>
      <c r="AG4053" s="304"/>
      <c r="AH4053" s="410">
        <v>2.47344E-2</v>
      </c>
      <c r="AI4053" s="324"/>
      <c r="AJ4053" s="410">
        <v>387</v>
      </c>
      <c r="AK4053" s="304">
        <f t="shared" si="991"/>
        <v>425</v>
      </c>
      <c r="AL4053" s="304"/>
      <c r="AM4053" s="389">
        <f t="shared" si="995"/>
        <v>455</v>
      </c>
      <c r="AN4053" s="304"/>
      <c r="AO4053" s="304"/>
      <c r="AP4053" s="304" t="s">
        <v>2138</v>
      </c>
      <c r="AQ4053" s="304"/>
      <c r="AR4053" s="304">
        <v>455</v>
      </c>
      <c r="AS4053" s="304"/>
      <c r="AT4053" s="304"/>
      <c r="AU4053" s="304"/>
      <c r="AV4053" s="304"/>
      <c r="AW4053" s="304"/>
      <c r="AX4053" s="304">
        <v>60</v>
      </c>
      <c r="AY4053" s="304">
        <v>-999</v>
      </c>
      <c r="AZ4053" s="304">
        <v>5380</v>
      </c>
      <c r="BA4053" s="304">
        <v>-999</v>
      </c>
      <c r="BB4053" s="304">
        <v>-999</v>
      </c>
      <c r="BC4053" s="304">
        <v>-999</v>
      </c>
      <c r="BD4053" s="304"/>
      <c r="BE4053" s="304"/>
      <c r="BF4053" s="304"/>
      <c r="BG4053" s="304"/>
      <c r="BH4053" s="304"/>
      <c r="BI4053" s="304"/>
      <c r="BJ4053" s="304">
        <v>4</v>
      </c>
      <c r="BK4053" s="304" t="s">
        <v>4954</v>
      </c>
      <c r="BL4053" s="304">
        <v>4</v>
      </c>
    </row>
    <row r="4054" spans="1:64" ht="15" hidden="1" customHeight="1" x14ac:dyDescent="0.2">
      <c r="A4054" s="387" t="s">
        <v>5911</v>
      </c>
      <c r="B4054" s="304" t="s">
        <v>5965</v>
      </c>
      <c r="C4054" s="304">
        <v>100520</v>
      </c>
      <c r="D4054" s="349" t="s">
        <v>4772</v>
      </c>
      <c r="E4054" s="304">
        <v>23732</v>
      </c>
      <c r="F4054" s="304"/>
      <c r="G4054" s="324">
        <v>34.223999999999997</v>
      </c>
      <c r="H4054" s="324">
        <v>-117.331</v>
      </c>
      <c r="I4054" s="324" t="s">
        <v>6142</v>
      </c>
      <c r="J4054" s="368">
        <f t="shared" ref="J4054:J4055" si="998">EXP(0.64*LN(AM4054)+0.36*LN(AK4054))</f>
        <v>752.29801492247032</v>
      </c>
      <c r="K4054" s="331">
        <f t="shared" ref="K4054:K4055" si="999">SQRT(0.64*AN4054^2+0.36*AL4054^2)</f>
        <v>0.41105230810688803</v>
      </c>
      <c r="L4054" s="304" t="str">
        <f t="shared" si="992"/>
        <v>C</v>
      </c>
      <c r="M4054" s="388" t="s">
        <v>6088</v>
      </c>
      <c r="N4054" s="304"/>
      <c r="O4054" s="304"/>
      <c r="P4054" s="304"/>
      <c r="Q4054" s="309"/>
      <c r="R4054" s="309"/>
      <c r="S4054" s="304"/>
      <c r="T4054" s="304"/>
      <c r="U4054" s="304"/>
      <c r="V4054" s="304"/>
      <c r="W4054" s="48" t="s">
        <v>6030</v>
      </c>
      <c r="X4054" s="304">
        <v>-999</v>
      </c>
      <c r="Y4054" s="366" t="str">
        <f t="shared" si="993"/>
        <v>-</v>
      </c>
      <c r="Z4054" s="304"/>
      <c r="AA4054" s="304"/>
      <c r="AB4054" s="304"/>
      <c r="AC4054" s="304"/>
      <c r="AD4054" s="366"/>
      <c r="AE4054" s="304"/>
      <c r="AF4054" s="331"/>
      <c r="AG4054" s="304"/>
      <c r="AH4054" s="410">
        <v>0.23666499999999999</v>
      </c>
      <c r="AI4054" s="309">
        <v>0</v>
      </c>
      <c r="AJ4054" s="410">
        <v>760</v>
      </c>
      <c r="AK4054" s="304">
        <f t="shared" si="991"/>
        <v>760</v>
      </c>
      <c r="AL4054" s="363">
        <v>0.43</v>
      </c>
      <c r="AM4054" s="389">
        <f t="shared" si="995"/>
        <v>748</v>
      </c>
      <c r="AN4054" s="304">
        <v>0.4</v>
      </c>
      <c r="AO4054" s="304"/>
      <c r="AP4054" s="304" t="s">
        <v>6116</v>
      </c>
      <c r="AQ4054" s="304"/>
      <c r="AR4054" s="304">
        <v>748</v>
      </c>
      <c r="AS4054" s="304"/>
      <c r="AT4054" s="312"/>
      <c r="AU4054" s="304"/>
      <c r="AV4054" s="304"/>
      <c r="AW4054" s="304"/>
      <c r="AX4054" s="304">
        <v>40</v>
      </c>
      <c r="AY4054" s="304">
        <v>-999</v>
      </c>
      <c r="AZ4054" s="304">
        <v>240</v>
      </c>
      <c r="BA4054" s="304">
        <v>-999</v>
      </c>
      <c r="BB4054" s="304">
        <v>-999</v>
      </c>
      <c r="BC4054" s="304">
        <v>-999</v>
      </c>
      <c r="BD4054" s="304"/>
      <c r="BE4054" s="304"/>
      <c r="BF4054" s="304"/>
      <c r="BG4054" s="304"/>
      <c r="BH4054" s="304"/>
      <c r="BI4054" s="304"/>
      <c r="BJ4054" s="304">
        <v>4</v>
      </c>
      <c r="BK4054" s="304" t="s">
        <v>4954</v>
      </c>
      <c r="BL4054" s="304">
        <v>4</v>
      </c>
    </row>
    <row r="4055" spans="1:64" ht="15" hidden="1" customHeight="1" x14ac:dyDescent="0.2">
      <c r="A4055" s="387" t="s">
        <v>5911</v>
      </c>
      <c r="B4055" s="304" t="s">
        <v>5965</v>
      </c>
      <c r="C4055" s="304">
        <v>100521</v>
      </c>
      <c r="D4055" s="349" t="s">
        <v>5801</v>
      </c>
      <c r="E4055" s="304">
        <v>76140</v>
      </c>
      <c r="F4055" s="304"/>
      <c r="G4055" s="324">
        <v>39.585999999999999</v>
      </c>
      <c r="H4055" s="324">
        <v>-120.36799999999999</v>
      </c>
      <c r="I4055" s="324" t="s">
        <v>4990</v>
      </c>
      <c r="J4055" s="368">
        <f t="shared" si="998"/>
        <v>415.45241263941909</v>
      </c>
      <c r="K4055" s="331">
        <f t="shared" si="999"/>
        <v>0.32644141894067302</v>
      </c>
      <c r="L4055" s="304" t="str">
        <f t="shared" si="992"/>
        <v>C</v>
      </c>
      <c r="M4055" s="388" t="s">
        <v>6088</v>
      </c>
      <c r="N4055" s="304"/>
      <c r="O4055" s="304"/>
      <c r="P4055" s="304"/>
      <c r="Q4055" s="309"/>
      <c r="R4055" s="309"/>
      <c r="S4055" s="304"/>
      <c r="T4055" s="304"/>
      <c r="U4055" s="304"/>
      <c r="V4055" s="304"/>
      <c r="W4055" s="48" t="s">
        <v>4991</v>
      </c>
      <c r="X4055" s="304">
        <v>-999</v>
      </c>
      <c r="Y4055" s="366" t="str">
        <f t="shared" si="993"/>
        <v>-</v>
      </c>
      <c r="Z4055" s="304"/>
      <c r="AA4055" s="304"/>
      <c r="AB4055" s="304"/>
      <c r="AC4055" s="304"/>
      <c r="AD4055" s="366"/>
      <c r="AE4055" s="304"/>
      <c r="AF4055" s="331"/>
      <c r="AG4055" s="304"/>
      <c r="AH4055" s="410">
        <v>1.55912E-2</v>
      </c>
      <c r="AI4055" s="309">
        <v>3.1877599999999999E-2</v>
      </c>
      <c r="AJ4055" s="410">
        <v>557</v>
      </c>
      <c r="AK4055" s="304">
        <f t="shared" si="991"/>
        <v>555</v>
      </c>
      <c r="AL4055" s="363">
        <v>0.43</v>
      </c>
      <c r="AM4055" s="389">
        <f t="shared" si="995"/>
        <v>353</v>
      </c>
      <c r="AN4055" s="363">
        <v>0.25</v>
      </c>
      <c r="AO4055" s="304"/>
      <c r="AP4055" s="304" t="s">
        <v>6113</v>
      </c>
      <c r="AQ4055" s="304"/>
      <c r="AR4055" s="304">
        <v>280</v>
      </c>
      <c r="AS4055" s="304"/>
      <c r="AT4055" s="309">
        <v>353</v>
      </c>
      <c r="AU4055" s="304"/>
      <c r="AV4055" s="304"/>
      <c r="AW4055" s="304"/>
      <c r="AX4055" s="304">
        <v>-999</v>
      </c>
      <c r="AY4055" s="304">
        <v>-999</v>
      </c>
      <c r="AZ4055" s="304">
        <v>-999</v>
      </c>
      <c r="BA4055" s="304">
        <v>-999</v>
      </c>
      <c r="BB4055" s="304">
        <v>-999</v>
      </c>
      <c r="BC4055" s="304">
        <v>-999</v>
      </c>
      <c r="BD4055" s="304"/>
      <c r="BE4055" s="304"/>
      <c r="BF4055" s="304"/>
      <c r="BG4055" s="304"/>
      <c r="BH4055" s="304"/>
      <c r="BI4055" s="304"/>
      <c r="BJ4055" s="304" t="s">
        <v>4954</v>
      </c>
      <c r="BK4055" s="304" t="s">
        <v>4954</v>
      </c>
      <c r="BL4055" s="304" t="s">
        <v>4954</v>
      </c>
    </row>
    <row r="4056" spans="1:64" ht="15" hidden="1" customHeight="1" x14ac:dyDescent="0.2">
      <c r="A4056" s="387" t="s">
        <v>5911</v>
      </c>
      <c r="B4056" s="304" t="s">
        <v>5965</v>
      </c>
      <c r="C4056" s="304">
        <v>100522</v>
      </c>
      <c r="D4056" s="349" t="s">
        <v>5802</v>
      </c>
      <c r="E4056" s="304" t="s">
        <v>5803</v>
      </c>
      <c r="F4056" s="304"/>
      <c r="G4056" s="324">
        <v>34.270910000000001</v>
      </c>
      <c r="H4056" s="324">
        <v>-118.74406999999999</v>
      </c>
      <c r="I4056" s="324" t="s">
        <v>4990</v>
      </c>
      <c r="J4056" s="368">
        <f>P4056</f>
        <v>260</v>
      </c>
      <c r="K4056" s="331">
        <v>0.1</v>
      </c>
      <c r="L4056" s="304" t="str">
        <f t="shared" si="992"/>
        <v>D</v>
      </c>
      <c r="M4056" s="388">
        <v>0</v>
      </c>
      <c r="N4056" s="304"/>
      <c r="O4056" s="304">
        <v>72</v>
      </c>
      <c r="P4056" s="304">
        <v>260</v>
      </c>
      <c r="Q4056" s="309"/>
      <c r="R4056" s="309" t="s">
        <v>4993</v>
      </c>
      <c r="S4056" s="304"/>
      <c r="T4056" s="304"/>
      <c r="U4056" s="304"/>
      <c r="V4056" s="304"/>
      <c r="W4056" s="48" t="s">
        <v>5943</v>
      </c>
      <c r="X4056" s="304" t="s">
        <v>232</v>
      </c>
      <c r="Y4056" s="366">
        <f t="shared" si="993"/>
        <v>506.6</v>
      </c>
      <c r="Z4056" s="304">
        <v>0.4</v>
      </c>
      <c r="AA4056" s="304"/>
      <c r="AB4056" s="304"/>
      <c r="AC4056" s="304"/>
      <c r="AD4056" s="366"/>
      <c r="AE4056" s="304"/>
      <c r="AF4056" s="331"/>
      <c r="AG4056" s="304"/>
      <c r="AH4056" s="410">
        <v>1.4142399999999999E-2</v>
      </c>
      <c r="AI4056" s="324"/>
      <c r="AJ4056" s="410">
        <v>331</v>
      </c>
      <c r="AK4056" s="304">
        <f t="shared" si="991"/>
        <v>270</v>
      </c>
      <c r="AL4056" s="304"/>
      <c r="AM4056" s="389">
        <f t="shared" si="995"/>
        <v>4.8050199999999998</v>
      </c>
      <c r="AN4056" s="363">
        <v>0.25</v>
      </c>
      <c r="AO4056" s="304"/>
      <c r="AP4056" s="304" t="s">
        <v>6113</v>
      </c>
      <c r="AQ4056" s="304"/>
      <c r="AR4056" s="304">
        <v>280</v>
      </c>
      <c r="AS4056" s="304"/>
      <c r="AT4056" s="304">
        <v>4.8050199999999998</v>
      </c>
      <c r="AU4056" s="304"/>
      <c r="AV4056" s="304"/>
      <c r="AW4056" s="304"/>
      <c r="AX4056" s="304">
        <v>740</v>
      </c>
      <c r="AY4056" s="304">
        <v>-999</v>
      </c>
      <c r="AZ4056" s="304">
        <v>4440</v>
      </c>
      <c r="BA4056" s="304">
        <v>320</v>
      </c>
      <c r="BB4056" s="304">
        <v>-999</v>
      </c>
      <c r="BC4056" s="304">
        <v>320</v>
      </c>
      <c r="BD4056" s="304"/>
      <c r="BE4056" s="304"/>
      <c r="BF4056" s="304"/>
      <c r="BG4056" s="304"/>
      <c r="BH4056" s="304"/>
      <c r="BI4056" s="304"/>
      <c r="BJ4056" s="304">
        <v>3</v>
      </c>
      <c r="BK4056" s="304" t="s">
        <v>4954</v>
      </c>
      <c r="BL4056" s="304">
        <v>3</v>
      </c>
    </row>
    <row r="4057" spans="1:64" ht="15" hidden="1" customHeight="1" x14ac:dyDescent="0.2">
      <c r="A4057" s="387" t="s">
        <v>5911</v>
      </c>
      <c r="B4057" s="304" t="s">
        <v>5965</v>
      </c>
      <c r="C4057" s="304">
        <v>100523</v>
      </c>
      <c r="D4057" s="349" t="s">
        <v>6018</v>
      </c>
      <c r="E4057" s="304" t="s">
        <v>5804</v>
      </c>
      <c r="F4057" s="304"/>
      <c r="G4057" s="324">
        <v>37.807870000000001</v>
      </c>
      <c r="H4057" s="324">
        <v>-122.3618</v>
      </c>
      <c r="I4057" s="324" t="s">
        <v>214</v>
      </c>
      <c r="J4057" s="368">
        <f t="shared" ref="J4057:J4065" si="1000">EXP(0.64*LN(AM4057)+0.36*LN(AK4057))</f>
        <v>533.2652414823699</v>
      </c>
      <c r="K4057" s="331">
        <f t="shared" ref="K4057:K4065" si="1001">SQRT(0.64*AN4057^2+0.36*AL4057^2)</f>
        <v>0.41105230810688803</v>
      </c>
      <c r="L4057" s="304" t="str">
        <f t="shared" si="992"/>
        <v>C</v>
      </c>
      <c r="M4057" s="388" t="s">
        <v>6088</v>
      </c>
      <c r="N4057" s="304"/>
      <c r="O4057" s="304"/>
      <c r="P4057" s="304"/>
      <c r="Q4057" s="309"/>
      <c r="R4057" s="309"/>
      <c r="S4057" s="304"/>
      <c r="T4057" s="304"/>
      <c r="U4057" s="304"/>
      <c r="V4057" s="304"/>
      <c r="W4057" s="48" t="s">
        <v>4661</v>
      </c>
      <c r="X4057" s="304">
        <v>-999</v>
      </c>
      <c r="Y4057" s="366" t="str">
        <f t="shared" si="993"/>
        <v>-</v>
      </c>
      <c r="Z4057" s="304"/>
      <c r="AA4057" s="304"/>
      <c r="AB4057" s="304"/>
      <c r="AC4057" s="304"/>
      <c r="AD4057" s="366"/>
      <c r="AE4057" s="304"/>
      <c r="AF4057" s="331"/>
      <c r="AG4057" s="304"/>
      <c r="AH4057" s="410">
        <v>8.6238300000000007E-3</v>
      </c>
      <c r="AI4057" s="309">
        <v>0</v>
      </c>
      <c r="AJ4057" s="410">
        <v>287</v>
      </c>
      <c r="AK4057" s="304">
        <f t="shared" si="991"/>
        <v>270</v>
      </c>
      <c r="AL4057" s="363">
        <v>0.43</v>
      </c>
      <c r="AM4057" s="389">
        <f t="shared" si="995"/>
        <v>782</v>
      </c>
      <c r="AN4057" s="304">
        <v>0.4</v>
      </c>
      <c r="AO4057" s="304"/>
      <c r="AP4057" s="304" t="s">
        <v>2964</v>
      </c>
      <c r="AQ4057" s="304"/>
      <c r="AR4057" s="304">
        <v>782</v>
      </c>
      <c r="AS4057" s="304"/>
      <c r="AT4057" s="312"/>
      <c r="AU4057" s="304"/>
      <c r="AV4057" s="304"/>
      <c r="AW4057" s="304"/>
      <c r="AX4057" s="304">
        <v>22</v>
      </c>
      <c r="AY4057" s="304">
        <v>278.3</v>
      </c>
      <c r="AZ4057" s="304">
        <v>849.5</v>
      </c>
      <c r="BA4057" s="304">
        <v>22</v>
      </c>
      <c r="BB4057" s="304">
        <v>278.3</v>
      </c>
      <c r="BC4057" s="304">
        <v>849.5</v>
      </c>
      <c r="BD4057" s="304"/>
      <c r="BE4057" s="304"/>
      <c r="BF4057" s="304"/>
      <c r="BG4057" s="304"/>
      <c r="BH4057" s="304"/>
      <c r="BI4057" s="304"/>
      <c r="BJ4057" s="304">
        <v>1</v>
      </c>
      <c r="BK4057" s="304">
        <v>1</v>
      </c>
      <c r="BL4057" s="304">
        <v>1</v>
      </c>
    </row>
    <row r="4058" spans="1:64" ht="15" hidden="1" customHeight="1" x14ac:dyDescent="0.2">
      <c r="A4058" s="387" t="s">
        <v>5911</v>
      </c>
      <c r="B4058" s="304" t="s">
        <v>5965</v>
      </c>
      <c r="C4058" s="304">
        <v>100524</v>
      </c>
      <c r="D4058" s="349" t="s">
        <v>5805</v>
      </c>
      <c r="E4058" s="304" t="s">
        <v>5806</v>
      </c>
      <c r="F4058" s="304"/>
      <c r="G4058" s="324">
        <v>37.682690000000001</v>
      </c>
      <c r="H4058" s="324">
        <v>-122.06</v>
      </c>
      <c r="I4058" s="324" t="s">
        <v>4990</v>
      </c>
      <c r="J4058" s="368">
        <f t="shared" si="1000"/>
        <v>495.39545872609847</v>
      </c>
      <c r="K4058" s="331">
        <f t="shared" si="1001"/>
        <v>0.41105230810688803</v>
      </c>
      <c r="L4058" s="304" t="str">
        <f t="shared" si="992"/>
        <v>C</v>
      </c>
      <c r="M4058" s="388" t="s">
        <v>6088</v>
      </c>
      <c r="N4058" s="304"/>
      <c r="O4058" s="304"/>
      <c r="P4058" s="304"/>
      <c r="Q4058" s="309"/>
      <c r="R4058" s="309"/>
      <c r="S4058" s="304"/>
      <c r="T4058" s="304"/>
      <c r="U4058" s="304"/>
      <c r="V4058" s="304"/>
      <c r="W4058" s="48" t="s">
        <v>4991</v>
      </c>
      <c r="X4058" s="304">
        <v>-999</v>
      </c>
      <c r="Y4058" s="366" t="str">
        <f t="shared" si="993"/>
        <v>-</v>
      </c>
      <c r="Z4058" s="304"/>
      <c r="AA4058" s="304"/>
      <c r="AB4058" s="304"/>
      <c r="AC4058" s="304"/>
      <c r="AD4058" s="366"/>
      <c r="AE4058" s="304"/>
      <c r="AF4058" s="331"/>
      <c r="AG4058" s="304"/>
      <c r="AH4058" s="410">
        <v>4.8016499999999997E-2</v>
      </c>
      <c r="AI4058" s="309">
        <v>0</v>
      </c>
      <c r="AJ4058" s="410">
        <v>482</v>
      </c>
      <c r="AK4058" s="304">
        <f t="shared" si="991"/>
        <v>425</v>
      </c>
      <c r="AL4058" s="363">
        <v>0.43</v>
      </c>
      <c r="AM4058" s="389">
        <f t="shared" si="995"/>
        <v>540</v>
      </c>
      <c r="AN4058" s="304">
        <v>0.4</v>
      </c>
      <c r="AO4058" s="304"/>
      <c r="AP4058" s="304" t="s">
        <v>2428</v>
      </c>
      <c r="AQ4058" s="304"/>
      <c r="AR4058" s="304">
        <v>540</v>
      </c>
      <c r="AS4058" s="304"/>
      <c r="AT4058" s="312"/>
      <c r="AU4058" s="304"/>
      <c r="AV4058" s="304"/>
      <c r="AW4058" s="304"/>
      <c r="AX4058" s="304">
        <v>345</v>
      </c>
      <c r="AY4058" s="304">
        <v>763.3</v>
      </c>
      <c r="AZ4058" s="304">
        <v>3464.3</v>
      </c>
      <c r="BA4058" s="304">
        <v>345</v>
      </c>
      <c r="BB4058" s="304">
        <v>763.3</v>
      </c>
      <c r="BC4058" s="304">
        <v>3464.3</v>
      </c>
      <c r="BD4058" s="304"/>
      <c r="BE4058" s="304"/>
      <c r="BF4058" s="304"/>
      <c r="BG4058" s="304"/>
      <c r="BH4058" s="304"/>
      <c r="BI4058" s="304"/>
      <c r="BJ4058" s="304">
        <v>1</v>
      </c>
      <c r="BK4058" s="304">
        <v>1</v>
      </c>
      <c r="BL4058" s="304">
        <v>1</v>
      </c>
    </row>
    <row r="4059" spans="1:64" ht="15" hidden="1" customHeight="1" x14ac:dyDescent="0.2">
      <c r="A4059" s="387" t="s">
        <v>5911</v>
      </c>
      <c r="B4059" s="304" t="s">
        <v>5965</v>
      </c>
      <c r="C4059" s="304">
        <v>100525</v>
      </c>
      <c r="D4059" s="349" t="s">
        <v>6038</v>
      </c>
      <c r="E4059" s="304">
        <v>58790</v>
      </c>
      <c r="F4059" s="304"/>
      <c r="G4059" s="324">
        <v>37.820999999999998</v>
      </c>
      <c r="H4059" s="324">
        <v>-122.23399999999999</v>
      </c>
      <c r="I4059" s="324" t="s">
        <v>4990</v>
      </c>
      <c r="J4059" s="368">
        <f t="shared" si="1000"/>
        <v>545.35271579047685</v>
      </c>
      <c r="K4059" s="331">
        <f t="shared" si="1001"/>
        <v>0.41105230810688803</v>
      </c>
      <c r="L4059" s="304" t="str">
        <f t="shared" si="992"/>
        <v>C</v>
      </c>
      <c r="M4059" s="388" t="s">
        <v>6088</v>
      </c>
      <c r="N4059" s="304"/>
      <c r="O4059" s="304"/>
      <c r="P4059" s="304"/>
      <c r="Q4059" s="309"/>
      <c r="R4059" s="309"/>
      <c r="S4059" s="304"/>
      <c r="T4059" s="304"/>
      <c r="U4059" s="304"/>
      <c r="V4059" s="304"/>
      <c r="W4059" s="48" t="s">
        <v>4991</v>
      </c>
      <c r="X4059" s="304">
        <v>-999</v>
      </c>
      <c r="Y4059" s="366" t="str">
        <f t="shared" si="993"/>
        <v>-</v>
      </c>
      <c r="Z4059" s="304"/>
      <c r="AA4059" s="304"/>
      <c r="AB4059" s="304"/>
      <c r="AC4059" s="304"/>
      <c r="AD4059" s="366"/>
      <c r="AE4059" s="304"/>
      <c r="AF4059" s="331"/>
      <c r="AG4059" s="304"/>
      <c r="AH4059" s="410">
        <v>8.1559199999999998E-2</v>
      </c>
      <c r="AI4059" s="309">
        <v>0</v>
      </c>
      <c r="AJ4059" s="410">
        <v>572</v>
      </c>
      <c r="AK4059" s="304">
        <f t="shared" si="991"/>
        <v>555</v>
      </c>
      <c r="AL4059" s="363">
        <v>0.43</v>
      </c>
      <c r="AM4059" s="389">
        <f t="shared" si="995"/>
        <v>540</v>
      </c>
      <c r="AN4059" s="304">
        <v>0.4</v>
      </c>
      <c r="AO4059" s="304"/>
      <c r="AP4059" s="304" t="s">
        <v>2428</v>
      </c>
      <c r="AQ4059" s="304"/>
      <c r="AR4059" s="304">
        <v>540</v>
      </c>
      <c r="AS4059" s="304"/>
      <c r="AT4059" s="312"/>
      <c r="AU4059" s="304"/>
      <c r="AV4059" s="304"/>
      <c r="AW4059" s="304"/>
      <c r="AX4059" s="304">
        <v>66.099999999999994</v>
      </c>
      <c r="AY4059" s="304">
        <v>293.60000000000002</v>
      </c>
      <c r="AZ4059" s="304">
        <v>866.1</v>
      </c>
      <c r="BA4059" s="304">
        <v>66.099999999999994</v>
      </c>
      <c r="BB4059" s="304">
        <v>293.60000000000002</v>
      </c>
      <c r="BC4059" s="304">
        <v>866.1</v>
      </c>
      <c r="BD4059" s="304"/>
      <c r="BE4059" s="304"/>
      <c r="BF4059" s="304"/>
      <c r="BG4059" s="304"/>
      <c r="BH4059" s="304"/>
      <c r="BI4059" s="304"/>
      <c r="BJ4059" s="304">
        <v>1</v>
      </c>
      <c r="BK4059" s="304">
        <v>1</v>
      </c>
      <c r="BL4059" s="304">
        <v>1</v>
      </c>
    </row>
    <row r="4060" spans="1:64" ht="15" hidden="1" customHeight="1" x14ac:dyDescent="0.2">
      <c r="A4060" s="387" t="s">
        <v>5911</v>
      </c>
      <c r="B4060" s="304" t="s">
        <v>5965</v>
      </c>
      <c r="C4060" s="304">
        <v>100526</v>
      </c>
      <c r="D4060" s="349" t="s">
        <v>5807</v>
      </c>
      <c r="E4060" s="304" t="s">
        <v>5808</v>
      </c>
      <c r="F4060" s="304"/>
      <c r="G4060" s="324">
        <v>37.62359</v>
      </c>
      <c r="H4060" s="324">
        <v>-121.83641</v>
      </c>
      <c r="I4060" s="324" t="s">
        <v>214</v>
      </c>
      <c r="J4060" s="368">
        <f t="shared" si="1000"/>
        <v>488.73424186791516</v>
      </c>
      <c r="K4060" s="331">
        <f t="shared" si="1001"/>
        <v>0.36913412196652856</v>
      </c>
      <c r="L4060" s="304" t="str">
        <f t="shared" si="992"/>
        <v>C</v>
      </c>
      <c r="M4060" s="388" t="s">
        <v>6088</v>
      </c>
      <c r="N4060" s="304"/>
      <c r="O4060" s="304"/>
      <c r="P4060" s="304"/>
      <c r="Q4060" s="309"/>
      <c r="R4060" s="309"/>
      <c r="S4060" s="304"/>
      <c r="T4060" s="304"/>
      <c r="U4060" s="304"/>
      <c r="V4060" s="304"/>
      <c r="W4060" s="48" t="s">
        <v>4661</v>
      </c>
      <c r="X4060" s="304">
        <v>-999</v>
      </c>
      <c r="Y4060" s="366" t="str">
        <f t="shared" si="993"/>
        <v>-</v>
      </c>
      <c r="Z4060" s="304"/>
      <c r="AA4060" s="304"/>
      <c r="AB4060" s="304"/>
      <c r="AC4060" s="304"/>
      <c r="AD4060" s="366"/>
      <c r="AE4060" s="304"/>
      <c r="AF4060" s="331"/>
      <c r="AG4060" s="304"/>
      <c r="AH4060" s="410">
        <v>9.4027899999999998E-2</v>
      </c>
      <c r="AI4060" s="309">
        <v>0</v>
      </c>
      <c r="AJ4060" s="410">
        <v>604</v>
      </c>
      <c r="AK4060" s="304">
        <f t="shared" si="991"/>
        <v>555</v>
      </c>
      <c r="AL4060" s="363">
        <v>0.43</v>
      </c>
      <c r="AM4060" s="389">
        <f t="shared" si="995"/>
        <v>455</v>
      </c>
      <c r="AN4060" s="304">
        <v>0.33</v>
      </c>
      <c r="AO4060" s="304"/>
      <c r="AP4060" s="304" t="s">
        <v>2138</v>
      </c>
      <c r="AQ4060" s="304"/>
      <c r="AR4060" s="304">
        <v>455</v>
      </c>
      <c r="AS4060" s="304"/>
      <c r="AT4060" s="312"/>
      <c r="AU4060" s="304"/>
      <c r="AV4060" s="304"/>
      <c r="AW4060" s="304"/>
      <c r="AX4060" s="304">
        <v>599.5</v>
      </c>
      <c r="AY4060" s="304">
        <v>1421.1</v>
      </c>
      <c r="AZ4060" s="304">
        <v>2968.1</v>
      </c>
      <c r="BA4060" s="304">
        <v>599.5</v>
      </c>
      <c r="BB4060" s="304">
        <v>1421.1</v>
      </c>
      <c r="BC4060" s="304">
        <v>2968.1</v>
      </c>
      <c r="BD4060" s="304"/>
      <c r="BE4060" s="304"/>
      <c r="BF4060" s="304"/>
      <c r="BG4060" s="304"/>
      <c r="BH4060" s="304"/>
      <c r="BI4060" s="304"/>
      <c r="BJ4060" s="304">
        <v>1</v>
      </c>
      <c r="BK4060" s="304">
        <v>1</v>
      </c>
      <c r="BL4060" s="304">
        <v>1</v>
      </c>
    </row>
    <row r="4061" spans="1:64" ht="15" hidden="1" customHeight="1" x14ac:dyDescent="0.2">
      <c r="A4061" s="387" t="s">
        <v>5911</v>
      </c>
      <c r="B4061" s="304" t="s">
        <v>5965</v>
      </c>
      <c r="C4061" s="304">
        <v>100527</v>
      </c>
      <c r="D4061" s="349" t="s">
        <v>4797</v>
      </c>
      <c r="E4061" s="304">
        <v>24808</v>
      </c>
      <c r="F4061" s="304"/>
      <c r="G4061" s="324">
        <v>34.171999999999997</v>
      </c>
      <c r="H4061" s="324">
        <v>-118.42</v>
      </c>
      <c r="I4061" s="324" t="s">
        <v>4990</v>
      </c>
      <c r="J4061" s="368">
        <f t="shared" si="1000"/>
        <v>292.51804892331859</v>
      </c>
      <c r="K4061" s="331">
        <f t="shared" si="1001"/>
        <v>0.32644141894067302</v>
      </c>
      <c r="L4061" s="304" t="str">
        <f t="shared" si="992"/>
        <v>D</v>
      </c>
      <c r="M4061" s="388" t="s">
        <v>6088</v>
      </c>
      <c r="N4061" s="304"/>
      <c r="O4061" s="304"/>
      <c r="P4061" s="304"/>
      <c r="Q4061" s="309"/>
      <c r="R4061" s="309"/>
      <c r="S4061" s="304"/>
      <c r="T4061" s="304"/>
      <c r="U4061" s="304"/>
      <c r="V4061" s="304"/>
      <c r="W4061" s="48" t="s">
        <v>4991</v>
      </c>
      <c r="X4061" s="304">
        <v>-999</v>
      </c>
      <c r="Y4061" s="366" t="str">
        <f t="shared" si="993"/>
        <v>-</v>
      </c>
      <c r="Z4061" s="304"/>
      <c r="AA4061" s="304"/>
      <c r="AB4061" s="304"/>
      <c r="AC4061" s="304"/>
      <c r="AD4061" s="366"/>
      <c r="AE4061" s="304"/>
      <c r="AF4061" s="331"/>
      <c r="AG4061" s="304"/>
      <c r="AH4061" s="410">
        <v>5.5064900000000002E-3</v>
      </c>
      <c r="AI4061" s="309">
        <v>1.7775700000000002E-2</v>
      </c>
      <c r="AJ4061" s="410">
        <v>259</v>
      </c>
      <c r="AK4061" s="304">
        <f t="shared" si="991"/>
        <v>270</v>
      </c>
      <c r="AL4061" s="363">
        <v>0.43</v>
      </c>
      <c r="AM4061" s="389">
        <f t="shared" si="995"/>
        <v>306</v>
      </c>
      <c r="AN4061" s="363">
        <v>0.25</v>
      </c>
      <c r="AO4061" s="304"/>
      <c r="AP4061" s="304" t="s">
        <v>6113</v>
      </c>
      <c r="AQ4061" s="304"/>
      <c r="AR4061" s="304">
        <v>280</v>
      </c>
      <c r="AS4061" s="304"/>
      <c r="AT4061" s="309">
        <v>306</v>
      </c>
      <c r="AU4061" s="304"/>
      <c r="AV4061" s="304"/>
      <c r="AW4061" s="304"/>
      <c r="AX4061" s="304">
        <v>860</v>
      </c>
      <c r="AY4061" s="304">
        <v>-999</v>
      </c>
      <c r="AZ4061" s="304">
        <v>3460</v>
      </c>
      <c r="BA4061" s="304">
        <v>320</v>
      </c>
      <c r="BB4061" s="304">
        <v>-999</v>
      </c>
      <c r="BC4061" s="304">
        <v>2360</v>
      </c>
      <c r="BD4061" s="304"/>
      <c r="BE4061" s="304"/>
      <c r="BF4061" s="304"/>
      <c r="BG4061" s="304"/>
      <c r="BH4061" s="304"/>
      <c r="BI4061" s="304"/>
      <c r="BJ4061" s="304">
        <v>3</v>
      </c>
      <c r="BK4061" s="304" t="s">
        <v>4954</v>
      </c>
      <c r="BL4061" s="304">
        <v>3</v>
      </c>
    </row>
    <row r="4062" spans="1:64" ht="15" hidden="1" customHeight="1" x14ac:dyDescent="0.2">
      <c r="A4062" s="387" t="s">
        <v>5911</v>
      </c>
      <c r="B4062" s="304" t="s">
        <v>5965</v>
      </c>
      <c r="C4062" s="304">
        <v>100528</v>
      </c>
      <c r="D4062" s="349" t="s">
        <v>5809</v>
      </c>
      <c r="E4062" s="304">
        <v>23163</v>
      </c>
      <c r="F4062" s="304"/>
      <c r="G4062" s="324">
        <v>34.122999999999998</v>
      </c>
      <c r="H4062" s="324">
        <v>-117.54</v>
      </c>
      <c r="I4062" s="324" t="s">
        <v>4990</v>
      </c>
      <c r="J4062" s="368">
        <f t="shared" si="1000"/>
        <v>377.39472561358309</v>
      </c>
      <c r="K4062" s="331">
        <f t="shared" si="1001"/>
        <v>0.32644141894067302</v>
      </c>
      <c r="L4062" s="304" t="str">
        <f t="shared" si="992"/>
        <v>C</v>
      </c>
      <c r="M4062" s="388" t="s">
        <v>6088</v>
      </c>
      <c r="N4062" s="304"/>
      <c r="O4062" s="304"/>
      <c r="P4062" s="304"/>
      <c r="Q4062" s="309"/>
      <c r="R4062" s="309"/>
      <c r="S4062" s="304"/>
      <c r="T4062" s="304"/>
      <c r="U4062" s="304"/>
      <c r="V4062" s="304"/>
      <c r="W4062" s="48" t="s">
        <v>4991</v>
      </c>
      <c r="X4062" s="304">
        <v>-999</v>
      </c>
      <c r="Y4062" s="366" t="str">
        <f t="shared" si="993"/>
        <v>-</v>
      </c>
      <c r="Z4062" s="304"/>
      <c r="AA4062" s="304"/>
      <c r="AB4062" s="304"/>
      <c r="AC4062" s="304"/>
      <c r="AD4062" s="366"/>
      <c r="AE4062" s="304"/>
      <c r="AF4062" s="331"/>
      <c r="AG4062" s="304"/>
      <c r="AH4062" s="410">
        <v>2.40351E-2</v>
      </c>
      <c r="AI4062" s="309">
        <v>8.4575499999999998E-2</v>
      </c>
      <c r="AJ4062" s="410">
        <v>385</v>
      </c>
      <c r="AK4062" s="304">
        <f t="shared" si="991"/>
        <v>425</v>
      </c>
      <c r="AL4062" s="363">
        <v>0.43</v>
      </c>
      <c r="AM4062" s="389">
        <f t="shared" si="995"/>
        <v>353</v>
      </c>
      <c r="AN4062" s="363">
        <v>0.25</v>
      </c>
      <c r="AO4062" s="304"/>
      <c r="AP4062" s="304" t="s">
        <v>4979</v>
      </c>
      <c r="AQ4062" s="304"/>
      <c r="AR4062" s="304">
        <v>354</v>
      </c>
      <c r="AS4062" s="304"/>
      <c r="AT4062" s="309">
        <v>353</v>
      </c>
      <c r="AU4062" s="304"/>
      <c r="AV4062" s="304"/>
      <c r="AW4062" s="304"/>
      <c r="AX4062" s="304">
        <v>60</v>
      </c>
      <c r="AY4062" s="304">
        <v>-999</v>
      </c>
      <c r="AZ4062" s="304">
        <v>280</v>
      </c>
      <c r="BA4062" s="304">
        <v>320</v>
      </c>
      <c r="BB4062" s="304">
        <v>-999</v>
      </c>
      <c r="BC4062" s="304">
        <v>380</v>
      </c>
      <c r="BD4062" s="304"/>
      <c r="BE4062" s="304"/>
      <c r="BF4062" s="304"/>
      <c r="BG4062" s="304"/>
      <c r="BH4062" s="304"/>
      <c r="BI4062" s="304"/>
      <c r="BJ4062" s="304">
        <v>3</v>
      </c>
      <c r="BK4062" s="304" t="s">
        <v>4954</v>
      </c>
      <c r="BL4062" s="304">
        <v>3</v>
      </c>
    </row>
    <row r="4063" spans="1:64" ht="15" hidden="1" customHeight="1" x14ac:dyDescent="0.2">
      <c r="A4063" s="387" t="s">
        <v>5911</v>
      </c>
      <c r="B4063" s="304" t="s">
        <v>5965</v>
      </c>
      <c r="C4063" s="304">
        <v>100529</v>
      </c>
      <c r="D4063" s="349" t="s">
        <v>5810</v>
      </c>
      <c r="E4063" s="304" t="s">
        <v>5811</v>
      </c>
      <c r="F4063" s="304"/>
      <c r="G4063" s="324">
        <v>36.599350000000001</v>
      </c>
      <c r="H4063" s="324">
        <v>-121.91813999999999</v>
      </c>
      <c r="I4063" s="324" t="s">
        <v>214</v>
      </c>
      <c r="J4063" s="368">
        <f t="shared" si="1000"/>
        <v>610.26299690322605</v>
      </c>
      <c r="K4063" s="331">
        <f t="shared" si="1001"/>
        <v>0.41105230810688803</v>
      </c>
      <c r="L4063" s="304" t="str">
        <f t="shared" si="992"/>
        <v>C</v>
      </c>
      <c r="M4063" s="388" t="s">
        <v>6088</v>
      </c>
      <c r="N4063" s="304"/>
      <c r="O4063" s="304"/>
      <c r="P4063" s="304"/>
      <c r="Q4063" s="309"/>
      <c r="R4063" s="309"/>
      <c r="S4063" s="304"/>
      <c r="T4063" s="304"/>
      <c r="U4063" s="304"/>
      <c r="V4063" s="304"/>
      <c r="W4063" s="48" t="s">
        <v>4661</v>
      </c>
      <c r="X4063" s="304">
        <v>-999</v>
      </c>
      <c r="Y4063" s="366" t="str">
        <f t="shared" si="993"/>
        <v>-</v>
      </c>
      <c r="Z4063" s="304"/>
      <c r="AA4063" s="304"/>
      <c r="AB4063" s="304"/>
      <c r="AC4063" s="304"/>
      <c r="AD4063" s="366"/>
      <c r="AE4063" s="304"/>
      <c r="AF4063" s="331"/>
      <c r="AG4063" s="304"/>
      <c r="AH4063" s="410">
        <v>4.9340000000000002E-2</v>
      </c>
      <c r="AI4063" s="309">
        <v>0</v>
      </c>
      <c r="AJ4063" s="410">
        <v>487</v>
      </c>
      <c r="AK4063" s="304">
        <f t="shared" si="991"/>
        <v>425</v>
      </c>
      <c r="AL4063" s="363">
        <v>0.43</v>
      </c>
      <c r="AM4063" s="389">
        <f t="shared" si="995"/>
        <v>748</v>
      </c>
      <c r="AN4063" s="304">
        <v>0.4</v>
      </c>
      <c r="AO4063" s="304"/>
      <c r="AP4063" s="304" t="s">
        <v>6114</v>
      </c>
      <c r="AQ4063" s="304"/>
      <c r="AR4063" s="304">
        <v>748</v>
      </c>
      <c r="AS4063" s="304"/>
      <c r="AT4063" s="312"/>
      <c r="AU4063" s="304"/>
      <c r="AV4063" s="304"/>
      <c r="AW4063" s="304"/>
      <c r="AX4063" s="304">
        <v>346.4</v>
      </c>
      <c r="AY4063" s="304">
        <v>346.4</v>
      </c>
      <c r="AZ4063" s="304">
        <v>692.9</v>
      </c>
      <c r="BA4063" s="304">
        <v>346.4</v>
      </c>
      <c r="BB4063" s="304">
        <v>346.4</v>
      </c>
      <c r="BC4063" s="304">
        <v>692.9</v>
      </c>
      <c r="BD4063" s="304"/>
      <c r="BE4063" s="304"/>
      <c r="BF4063" s="304"/>
      <c r="BG4063" s="304"/>
      <c r="BH4063" s="304"/>
      <c r="BI4063" s="304"/>
      <c r="BJ4063" s="304">
        <v>1</v>
      </c>
      <c r="BK4063" s="304">
        <v>1</v>
      </c>
      <c r="BL4063" s="304">
        <v>1</v>
      </c>
    </row>
    <row r="4064" spans="1:64" ht="15" hidden="1" customHeight="1" x14ac:dyDescent="0.2">
      <c r="A4064" s="387" t="s">
        <v>5911</v>
      </c>
      <c r="B4064" s="304" t="s">
        <v>5965</v>
      </c>
      <c r="C4064" s="304">
        <v>100531</v>
      </c>
      <c r="D4064" s="349" t="s">
        <v>5812</v>
      </c>
      <c r="E4064" s="304" t="s">
        <v>5813</v>
      </c>
      <c r="F4064" s="304"/>
      <c r="G4064" s="324">
        <v>37.457439999999998</v>
      </c>
      <c r="H4064" s="324">
        <v>-122.25167</v>
      </c>
      <c r="I4064" s="324" t="s">
        <v>4990</v>
      </c>
      <c r="J4064" s="368">
        <f t="shared" si="1000"/>
        <v>615.87122027679277</v>
      </c>
      <c r="K4064" s="331">
        <f t="shared" si="1001"/>
        <v>0.41105230810688803</v>
      </c>
      <c r="L4064" s="304" t="str">
        <f t="shared" si="992"/>
        <v>C</v>
      </c>
      <c r="M4064" s="388" t="s">
        <v>6088</v>
      </c>
      <c r="N4064" s="304"/>
      <c r="O4064" s="304"/>
      <c r="P4064" s="304"/>
      <c r="Q4064" s="309"/>
      <c r="R4064" s="309"/>
      <c r="S4064" s="304"/>
      <c r="T4064" s="304"/>
      <c r="U4064" s="304"/>
      <c r="V4064" s="304"/>
      <c r="W4064" s="48" t="s">
        <v>4991</v>
      </c>
      <c r="X4064" s="304">
        <v>-999</v>
      </c>
      <c r="Y4064" s="366" t="str">
        <f t="shared" si="993"/>
        <v>-</v>
      </c>
      <c r="Z4064" s="304"/>
      <c r="AA4064" s="304"/>
      <c r="AB4064" s="304"/>
      <c r="AC4064" s="304"/>
      <c r="AD4064" s="366"/>
      <c r="AE4064" s="304"/>
      <c r="AF4064" s="331"/>
      <c r="AG4064" s="304"/>
      <c r="AH4064" s="410">
        <v>8.2267499999999993E-2</v>
      </c>
      <c r="AI4064" s="309">
        <v>0</v>
      </c>
      <c r="AJ4064" s="410">
        <v>574</v>
      </c>
      <c r="AK4064" s="304">
        <f t="shared" si="991"/>
        <v>555</v>
      </c>
      <c r="AL4064" s="363">
        <v>0.43</v>
      </c>
      <c r="AM4064" s="389">
        <f t="shared" si="995"/>
        <v>653</v>
      </c>
      <c r="AN4064" s="304">
        <v>0.4</v>
      </c>
      <c r="AO4064" s="304"/>
      <c r="AP4064" s="304" t="s">
        <v>3148</v>
      </c>
      <c r="AQ4064" s="304"/>
      <c r="AR4064" s="304">
        <v>653</v>
      </c>
      <c r="AS4064" s="304"/>
      <c r="AT4064" s="312"/>
      <c r="AU4064" s="304"/>
      <c r="AV4064" s="304"/>
      <c r="AW4064" s="304"/>
      <c r="AX4064" s="304">
        <v>345</v>
      </c>
      <c r="AY4064" s="304">
        <v>345</v>
      </c>
      <c r="AZ4064" s="304">
        <v>866.1</v>
      </c>
      <c r="BA4064" s="304">
        <v>345</v>
      </c>
      <c r="BB4064" s="304">
        <v>345</v>
      </c>
      <c r="BC4064" s="304">
        <v>866.1</v>
      </c>
      <c r="BD4064" s="304"/>
      <c r="BE4064" s="304"/>
      <c r="BF4064" s="304"/>
      <c r="BG4064" s="304"/>
      <c r="BH4064" s="304"/>
      <c r="BI4064" s="304"/>
      <c r="BJ4064" s="304">
        <v>1</v>
      </c>
      <c r="BK4064" s="304">
        <v>1</v>
      </c>
      <c r="BL4064" s="304">
        <v>1</v>
      </c>
    </row>
    <row r="4065" spans="1:64" ht="15" hidden="1" customHeight="1" x14ac:dyDescent="0.2">
      <c r="A4065" s="387" t="s">
        <v>5911</v>
      </c>
      <c r="B4065" s="304" t="s">
        <v>5965</v>
      </c>
      <c r="C4065" s="304">
        <v>100532</v>
      </c>
      <c r="D4065" s="349" t="s">
        <v>5814</v>
      </c>
      <c r="E4065" s="304">
        <v>58209</v>
      </c>
      <c r="F4065" s="304"/>
      <c r="G4065" s="324">
        <v>37.878999999999998</v>
      </c>
      <c r="H4065" s="324">
        <v>-122.18300000000001</v>
      </c>
      <c r="I4065" s="324" t="s">
        <v>4990</v>
      </c>
      <c r="J4065" s="368">
        <f t="shared" si="1000"/>
        <v>480.5921153099419</v>
      </c>
      <c r="K4065" s="331">
        <f t="shared" si="1001"/>
        <v>0.36913412196652856</v>
      </c>
      <c r="L4065" s="304" t="str">
        <f t="shared" si="992"/>
        <v>C</v>
      </c>
      <c r="M4065" s="388" t="s">
        <v>6088</v>
      </c>
      <c r="N4065" s="304"/>
      <c r="O4065" s="304"/>
      <c r="P4065" s="304"/>
      <c r="Q4065" s="309"/>
      <c r="R4065" s="309"/>
      <c r="S4065" s="304"/>
      <c r="T4065" s="304"/>
      <c r="U4065" s="304"/>
      <c r="V4065" s="304"/>
      <c r="W4065" s="48" t="s">
        <v>4991</v>
      </c>
      <c r="X4065" s="304">
        <v>-999</v>
      </c>
      <c r="Y4065" s="366" t="str">
        <f t="shared" si="993"/>
        <v>-</v>
      </c>
      <c r="Z4065" s="304"/>
      <c r="AA4065" s="304"/>
      <c r="AB4065" s="304"/>
      <c r="AC4065" s="304"/>
      <c r="AD4065" s="366"/>
      <c r="AE4065" s="304"/>
      <c r="AF4065" s="331"/>
      <c r="AG4065" s="304"/>
      <c r="AH4065" s="410">
        <v>3.4423200000000001E-2</v>
      </c>
      <c r="AI4065" s="309">
        <v>0</v>
      </c>
      <c r="AJ4065" s="410">
        <v>427</v>
      </c>
      <c r="AK4065" s="304">
        <f t="shared" si="991"/>
        <v>425</v>
      </c>
      <c r="AL4065" s="363">
        <v>0.43</v>
      </c>
      <c r="AM4065" s="389">
        <f t="shared" si="995"/>
        <v>515</v>
      </c>
      <c r="AN4065" s="304">
        <v>0.33</v>
      </c>
      <c r="AO4065" s="304"/>
      <c r="AP4065" s="304" t="s">
        <v>1710</v>
      </c>
      <c r="AQ4065" s="304"/>
      <c r="AR4065" s="304">
        <v>515</v>
      </c>
      <c r="AS4065" s="304"/>
      <c r="AT4065" s="312"/>
      <c r="AU4065" s="304"/>
      <c r="AV4065" s="304"/>
      <c r="AW4065" s="304"/>
      <c r="AX4065" s="304">
        <v>588.5</v>
      </c>
      <c r="AY4065" s="304">
        <v>1383.1</v>
      </c>
      <c r="AZ4065" s="304">
        <v>3339.9</v>
      </c>
      <c r="BA4065" s="304">
        <v>588.5</v>
      </c>
      <c r="BB4065" s="304">
        <v>1383.1</v>
      </c>
      <c r="BC4065" s="304">
        <v>3339.9</v>
      </c>
      <c r="BD4065" s="304"/>
      <c r="BE4065" s="304"/>
      <c r="BF4065" s="304"/>
      <c r="BG4065" s="304"/>
      <c r="BH4065" s="304"/>
      <c r="BI4065" s="304"/>
      <c r="BJ4065" s="304">
        <v>1</v>
      </c>
      <c r="BK4065" s="304">
        <v>1</v>
      </c>
      <c r="BL4065" s="304">
        <v>1</v>
      </c>
    </row>
    <row r="4066" spans="1:64" ht="15" hidden="1" customHeight="1" x14ac:dyDescent="0.2">
      <c r="A4066" s="387" t="s">
        <v>5911</v>
      </c>
      <c r="B4066" s="304" t="s">
        <v>5965</v>
      </c>
      <c r="C4066" s="304">
        <v>100533</v>
      </c>
      <c r="D4066" s="349" t="s">
        <v>5815</v>
      </c>
      <c r="E4066" s="304" t="s">
        <v>5816</v>
      </c>
      <c r="F4066" s="304"/>
      <c r="G4066" s="324">
        <v>34.728319999999997</v>
      </c>
      <c r="H4066" s="324">
        <v>-119.98802999999999</v>
      </c>
      <c r="I4066" s="324" t="s">
        <v>4990</v>
      </c>
      <c r="J4066" s="368">
        <f>P4066</f>
        <v>489</v>
      </c>
      <c r="K4066" s="331">
        <v>0.1</v>
      </c>
      <c r="L4066" s="304" t="str">
        <f t="shared" si="992"/>
        <v>C</v>
      </c>
      <c r="M4066" s="388">
        <v>0</v>
      </c>
      <c r="N4066" s="304"/>
      <c r="O4066" s="304" t="s">
        <v>4992</v>
      </c>
      <c r="P4066" s="304">
        <v>489</v>
      </c>
      <c r="Q4066" s="309"/>
      <c r="R4066" s="309" t="s">
        <v>4993</v>
      </c>
      <c r="S4066" s="304"/>
      <c r="T4066" s="304"/>
      <c r="U4066" s="304"/>
      <c r="V4066" s="304"/>
      <c r="W4066" s="48" t="s">
        <v>5943</v>
      </c>
      <c r="X4066" s="304" t="s">
        <v>232</v>
      </c>
      <c r="Y4066" s="366">
        <f t="shared" si="993"/>
        <v>506.6</v>
      </c>
      <c r="Z4066" s="304">
        <v>0.4</v>
      </c>
      <c r="AA4066" s="304"/>
      <c r="AB4066" s="304"/>
      <c r="AC4066" s="304"/>
      <c r="AD4066" s="366"/>
      <c r="AE4066" s="304"/>
      <c r="AF4066" s="331"/>
      <c r="AG4066" s="304"/>
      <c r="AH4066" s="410">
        <v>0.13785800000000001</v>
      </c>
      <c r="AI4066" s="324"/>
      <c r="AJ4066" s="410">
        <v>753</v>
      </c>
      <c r="AK4066" s="304">
        <f t="shared" si="991"/>
        <v>690</v>
      </c>
      <c r="AL4066" s="304"/>
      <c r="AM4066" s="389">
        <f t="shared" si="995"/>
        <v>782</v>
      </c>
      <c r="AN4066" s="304">
        <v>0.4</v>
      </c>
      <c r="AO4066" s="304"/>
      <c r="AP4066" s="304" t="s">
        <v>2964</v>
      </c>
      <c r="AQ4066" s="304"/>
      <c r="AR4066" s="304">
        <v>782</v>
      </c>
      <c r="AS4066" s="304"/>
      <c r="AT4066" s="304"/>
      <c r="AU4066" s="304"/>
      <c r="AV4066" s="304"/>
      <c r="AW4066" s="304"/>
      <c r="AX4066" s="304">
        <v>880</v>
      </c>
      <c r="AY4066" s="304">
        <v>-999</v>
      </c>
      <c r="AZ4066" s="304">
        <v>2080</v>
      </c>
      <c r="BA4066" s="304">
        <v>-999</v>
      </c>
      <c r="BB4066" s="304">
        <v>-999</v>
      </c>
      <c r="BC4066" s="304">
        <v>-999</v>
      </c>
      <c r="BD4066" s="304"/>
      <c r="BE4066" s="304"/>
      <c r="BF4066" s="304"/>
      <c r="BG4066" s="304"/>
      <c r="BH4066" s="304"/>
      <c r="BI4066" s="304"/>
      <c r="BJ4066" s="304">
        <v>4</v>
      </c>
      <c r="BK4066" s="304" t="s">
        <v>4954</v>
      </c>
      <c r="BL4066" s="304">
        <v>4</v>
      </c>
    </row>
    <row r="4067" spans="1:64" ht="15" hidden="1" customHeight="1" x14ac:dyDescent="0.2">
      <c r="A4067" s="387" t="s">
        <v>5911</v>
      </c>
      <c r="B4067" s="304" t="s">
        <v>5965</v>
      </c>
      <c r="C4067" s="304">
        <v>100534</v>
      </c>
      <c r="D4067" s="349" t="s">
        <v>5817</v>
      </c>
      <c r="E4067" s="304">
        <v>24765</v>
      </c>
      <c r="F4067" s="304"/>
      <c r="G4067" s="324">
        <v>34.219000000000001</v>
      </c>
      <c r="H4067" s="324">
        <v>-118.429</v>
      </c>
      <c r="I4067" s="324" t="s">
        <v>4990</v>
      </c>
      <c r="J4067" s="368">
        <f t="shared" ref="J4067:J4069" si="1002">EXP(0.64*LN(AM4067)+0.36*LN(AK4067))</f>
        <v>320.52858516844788</v>
      </c>
      <c r="K4067" s="331">
        <f t="shared" ref="K4067:K4069" si="1003">SQRT(0.64*AN4067^2+0.36*AL4067^2)</f>
        <v>0.32644141894067302</v>
      </c>
      <c r="L4067" s="304" t="str">
        <f t="shared" si="992"/>
        <v>D</v>
      </c>
      <c r="M4067" s="388" t="s">
        <v>6088</v>
      </c>
      <c r="N4067" s="304"/>
      <c r="O4067" s="304"/>
      <c r="P4067" s="304"/>
      <c r="Q4067" s="309"/>
      <c r="R4067" s="309"/>
      <c r="S4067" s="304"/>
      <c r="T4067" s="304"/>
      <c r="U4067" s="304"/>
      <c r="V4067" s="304"/>
      <c r="W4067" s="48" t="s">
        <v>4991</v>
      </c>
      <c r="X4067" s="304">
        <v>-999</v>
      </c>
      <c r="Y4067" s="366" t="str">
        <f t="shared" si="993"/>
        <v>-</v>
      </c>
      <c r="Z4067" s="304"/>
      <c r="AA4067" s="304"/>
      <c r="AB4067" s="304"/>
      <c r="AC4067" s="304"/>
      <c r="AD4067" s="366"/>
      <c r="AE4067" s="304"/>
      <c r="AF4067" s="331"/>
      <c r="AG4067" s="304"/>
      <c r="AH4067" s="410">
        <v>9.7236800000000002E-3</v>
      </c>
      <c r="AI4067" s="309">
        <v>3.5385199999999999E-2</v>
      </c>
      <c r="AJ4067" s="410">
        <v>297</v>
      </c>
      <c r="AK4067" s="304">
        <f t="shared" si="991"/>
        <v>270</v>
      </c>
      <c r="AL4067" s="363">
        <v>0.43</v>
      </c>
      <c r="AM4067" s="389">
        <f t="shared" si="995"/>
        <v>353</v>
      </c>
      <c r="AN4067" s="363">
        <v>0.25</v>
      </c>
      <c r="AO4067" s="304"/>
      <c r="AP4067" s="304" t="s">
        <v>6113</v>
      </c>
      <c r="AQ4067" s="304"/>
      <c r="AR4067" s="304">
        <v>280</v>
      </c>
      <c r="AS4067" s="304"/>
      <c r="AT4067" s="309">
        <v>353</v>
      </c>
      <c r="AU4067" s="304"/>
      <c r="AV4067" s="304"/>
      <c r="AW4067" s="304"/>
      <c r="AX4067" s="304">
        <v>800</v>
      </c>
      <c r="AY4067" s="304">
        <v>-999</v>
      </c>
      <c r="AZ4067" s="304">
        <v>4500</v>
      </c>
      <c r="BA4067" s="304">
        <v>340</v>
      </c>
      <c r="BB4067" s="304">
        <v>-999</v>
      </c>
      <c r="BC4067" s="304">
        <v>3040</v>
      </c>
      <c r="BD4067" s="304"/>
      <c r="BE4067" s="304"/>
      <c r="BF4067" s="304"/>
      <c r="BG4067" s="304"/>
      <c r="BH4067" s="304"/>
      <c r="BI4067" s="304"/>
      <c r="BJ4067" s="304">
        <v>3</v>
      </c>
      <c r="BK4067" s="304" t="s">
        <v>4954</v>
      </c>
      <c r="BL4067" s="304">
        <v>3</v>
      </c>
    </row>
    <row r="4068" spans="1:64" ht="15" hidden="1" customHeight="1" x14ac:dyDescent="0.2">
      <c r="A4068" s="387" t="s">
        <v>5911</v>
      </c>
      <c r="B4068" s="304" t="s">
        <v>5965</v>
      </c>
      <c r="C4068" s="304">
        <v>100535</v>
      </c>
      <c r="D4068" s="349" t="s">
        <v>4813</v>
      </c>
      <c r="E4068" s="304">
        <v>24866</v>
      </c>
      <c r="F4068" s="304"/>
      <c r="G4068" s="324">
        <v>34.192999999999998</v>
      </c>
      <c r="H4068" s="324">
        <v>-118.547</v>
      </c>
      <c r="I4068" s="324" t="s">
        <v>4990</v>
      </c>
      <c r="J4068" s="368">
        <f t="shared" si="1002"/>
        <v>267.21489271224613</v>
      </c>
      <c r="K4068" s="331">
        <f t="shared" si="1003"/>
        <v>0.23323807579381203</v>
      </c>
      <c r="L4068" s="304" t="str">
        <f t="shared" si="992"/>
        <v>D</v>
      </c>
      <c r="M4068" s="388" t="s">
        <v>6088</v>
      </c>
      <c r="N4068" s="304"/>
      <c r="O4068" s="304"/>
      <c r="P4068" s="304"/>
      <c r="Q4068" s="309"/>
      <c r="R4068" s="309"/>
      <c r="S4068" s="304"/>
      <c r="T4068" s="304"/>
      <c r="U4068" s="304"/>
      <c r="V4068" s="304"/>
      <c r="W4068" s="48" t="s">
        <v>4991</v>
      </c>
      <c r="X4068" s="304">
        <v>-999</v>
      </c>
      <c r="Y4068" s="366" t="str">
        <f t="shared" si="993"/>
        <v>-</v>
      </c>
      <c r="Z4068" s="304"/>
      <c r="AA4068" s="304"/>
      <c r="AB4068" s="304"/>
      <c r="AC4068" s="304"/>
      <c r="AD4068" s="366"/>
      <c r="AE4068" s="304"/>
      <c r="AF4068" s="331"/>
      <c r="AG4068" s="304"/>
      <c r="AH4068" s="410">
        <v>2.0278700000000002E-3</v>
      </c>
      <c r="AI4068" s="309">
        <v>1.16083E-2</v>
      </c>
      <c r="AJ4068" s="410">
        <v>212</v>
      </c>
      <c r="AK4068" s="304">
        <f t="shared" si="991"/>
        <v>210</v>
      </c>
      <c r="AL4068" s="304">
        <v>0.2</v>
      </c>
      <c r="AM4068" s="389">
        <f t="shared" si="995"/>
        <v>306</v>
      </c>
      <c r="AN4068" s="363">
        <v>0.25</v>
      </c>
      <c r="AO4068" s="304"/>
      <c r="AP4068" s="304" t="s">
        <v>6113</v>
      </c>
      <c r="AQ4068" s="304"/>
      <c r="AR4068" s="304">
        <v>280</v>
      </c>
      <c r="AS4068" s="304"/>
      <c r="AT4068" s="309">
        <v>306</v>
      </c>
      <c r="AU4068" s="304"/>
      <c r="AV4068" s="304"/>
      <c r="AW4068" s="304"/>
      <c r="AX4068" s="304">
        <v>980</v>
      </c>
      <c r="AY4068" s="304">
        <v>-999</v>
      </c>
      <c r="AZ4068" s="304">
        <v>4180</v>
      </c>
      <c r="BA4068" s="304">
        <v>320</v>
      </c>
      <c r="BB4068" s="304">
        <v>-999</v>
      </c>
      <c r="BC4068" s="304">
        <v>2740</v>
      </c>
      <c r="BD4068" s="304"/>
      <c r="BE4068" s="304"/>
      <c r="BF4068" s="304"/>
      <c r="BG4068" s="304"/>
      <c r="BH4068" s="304"/>
      <c r="BI4068" s="304"/>
      <c r="BJ4068" s="304">
        <v>3</v>
      </c>
      <c r="BK4068" s="304" t="s">
        <v>4954</v>
      </c>
      <c r="BL4068" s="304">
        <v>3</v>
      </c>
    </row>
    <row r="4069" spans="1:64" ht="15" hidden="1" customHeight="1" x14ac:dyDescent="0.2">
      <c r="A4069" s="387" t="s">
        <v>5911</v>
      </c>
      <c r="B4069" s="304" t="s">
        <v>5965</v>
      </c>
      <c r="C4069" s="304">
        <v>100536</v>
      </c>
      <c r="D4069" s="349" t="s">
        <v>5818</v>
      </c>
      <c r="E4069" s="304">
        <v>1807</v>
      </c>
      <c r="F4069" s="304"/>
      <c r="G4069" s="324">
        <v>37.88767</v>
      </c>
      <c r="H4069" s="324">
        <v>-122.29916</v>
      </c>
      <c r="I4069" s="324" t="s">
        <v>4990</v>
      </c>
      <c r="J4069" s="368">
        <f t="shared" si="1002"/>
        <v>320.52858516844788</v>
      </c>
      <c r="K4069" s="331">
        <f t="shared" si="1003"/>
        <v>0.32644141894067302</v>
      </c>
      <c r="L4069" s="304" t="str">
        <f t="shared" si="992"/>
        <v>D</v>
      </c>
      <c r="M4069" s="388" t="s">
        <v>6088</v>
      </c>
      <c r="N4069" s="304"/>
      <c r="O4069" s="304"/>
      <c r="P4069" s="304"/>
      <c r="Q4069" s="309"/>
      <c r="R4069" s="309"/>
      <c r="S4069" s="304"/>
      <c r="T4069" s="304"/>
      <c r="U4069" s="304"/>
      <c r="V4069" s="304"/>
      <c r="W4069" s="48" t="s">
        <v>4991</v>
      </c>
      <c r="X4069" s="304">
        <v>-999</v>
      </c>
      <c r="Y4069" s="366" t="str">
        <f t="shared" si="993"/>
        <v>-</v>
      </c>
      <c r="Z4069" s="304"/>
      <c r="AA4069" s="304"/>
      <c r="AB4069" s="304"/>
      <c r="AC4069" s="304"/>
      <c r="AD4069" s="366"/>
      <c r="AE4069" s="304"/>
      <c r="AF4069" s="331"/>
      <c r="AG4069" s="304"/>
      <c r="AH4069" s="410">
        <v>1.4502900000000001E-2</v>
      </c>
      <c r="AI4069" s="309">
        <v>4.2958999999999997E-2</v>
      </c>
      <c r="AJ4069" s="410">
        <v>334</v>
      </c>
      <c r="AK4069" s="304">
        <f t="shared" si="991"/>
        <v>270</v>
      </c>
      <c r="AL4069" s="363">
        <v>0.43</v>
      </c>
      <c r="AM4069" s="389">
        <f t="shared" si="995"/>
        <v>353</v>
      </c>
      <c r="AN4069" s="363">
        <v>0.25</v>
      </c>
      <c r="AO4069" s="304"/>
      <c r="AP4069" s="304" t="s">
        <v>6113</v>
      </c>
      <c r="AQ4069" s="304"/>
      <c r="AR4069" s="304">
        <v>280</v>
      </c>
      <c r="AS4069" s="304"/>
      <c r="AT4069" s="309">
        <v>353</v>
      </c>
      <c r="AU4069" s="304"/>
      <c r="AV4069" s="304"/>
      <c r="AW4069" s="304"/>
      <c r="AX4069" s="304">
        <v>29.3</v>
      </c>
      <c r="AY4069" s="304">
        <v>278.3</v>
      </c>
      <c r="AZ4069" s="304">
        <v>849.6</v>
      </c>
      <c r="BA4069" s="304">
        <v>29.3</v>
      </c>
      <c r="BB4069" s="304">
        <v>278.3</v>
      </c>
      <c r="BC4069" s="304">
        <v>849.6</v>
      </c>
      <c r="BD4069" s="304"/>
      <c r="BE4069" s="304"/>
      <c r="BF4069" s="304"/>
      <c r="BG4069" s="304"/>
      <c r="BH4069" s="304"/>
      <c r="BI4069" s="304"/>
      <c r="BJ4069" s="304">
        <v>1</v>
      </c>
      <c r="BK4069" s="304">
        <v>1</v>
      </c>
      <c r="BL4069" s="304">
        <v>1</v>
      </c>
    </row>
    <row r="4070" spans="1:64" ht="15" hidden="1" customHeight="1" x14ac:dyDescent="0.2">
      <c r="A4070" s="387" t="s">
        <v>5911</v>
      </c>
      <c r="B4070" s="304" t="s">
        <v>5965</v>
      </c>
      <c r="C4070" s="304">
        <v>100537</v>
      </c>
      <c r="D4070" s="349" t="s">
        <v>5819</v>
      </c>
      <c r="E4070" s="304" t="s">
        <v>5820</v>
      </c>
      <c r="F4070" s="304"/>
      <c r="G4070" s="324">
        <v>37.025399999999998</v>
      </c>
      <c r="H4070" s="324">
        <v>-121.4845</v>
      </c>
      <c r="I4070" s="324" t="s">
        <v>214</v>
      </c>
      <c r="J4070" s="368">
        <f>P4070</f>
        <v>646</v>
      </c>
      <c r="K4070" s="331">
        <v>0.1</v>
      </c>
      <c r="L4070" s="304" t="str">
        <f t="shared" si="992"/>
        <v>C</v>
      </c>
      <c r="M4070" s="388">
        <v>0</v>
      </c>
      <c r="N4070" s="304"/>
      <c r="O4070" s="304" t="s">
        <v>4992</v>
      </c>
      <c r="P4070" s="304">
        <v>646</v>
      </c>
      <c r="Q4070" s="309"/>
      <c r="R4070" s="309" t="s">
        <v>4993</v>
      </c>
      <c r="S4070" s="304"/>
      <c r="T4070" s="304"/>
      <c r="U4070" s="304"/>
      <c r="V4070" s="304"/>
      <c r="W4070" s="48" t="s">
        <v>4661</v>
      </c>
      <c r="X4070" s="304">
        <v>-999</v>
      </c>
      <c r="Y4070" s="366" t="str">
        <f t="shared" si="993"/>
        <v>-</v>
      </c>
      <c r="Z4070" s="304"/>
      <c r="AA4070" s="304"/>
      <c r="AB4070" s="304"/>
      <c r="AC4070" s="304"/>
      <c r="AD4070" s="366"/>
      <c r="AE4070" s="304"/>
      <c r="AF4070" s="331"/>
      <c r="AG4070" s="304"/>
      <c r="AH4070" s="410">
        <v>8.2247600000000004E-2</v>
      </c>
      <c r="AI4070" s="324"/>
      <c r="AJ4070" s="410">
        <v>574</v>
      </c>
      <c r="AK4070" s="304">
        <f t="shared" si="991"/>
        <v>555</v>
      </c>
      <c r="AL4070" s="304"/>
      <c r="AM4070" s="389">
        <f t="shared" si="995"/>
        <v>540</v>
      </c>
      <c r="AN4070" s="304">
        <v>0.4</v>
      </c>
      <c r="AO4070" s="304"/>
      <c r="AP4070" s="304" t="s">
        <v>2428</v>
      </c>
      <c r="AQ4070" s="304"/>
      <c r="AR4070" s="304">
        <v>540</v>
      </c>
      <c r="AS4070" s="304"/>
      <c r="AT4070" s="304"/>
      <c r="AU4070" s="304"/>
      <c r="AV4070" s="304"/>
      <c r="AW4070" s="304"/>
      <c r="AX4070" s="304">
        <v>318</v>
      </c>
      <c r="AY4070" s="304">
        <v>739.5</v>
      </c>
      <c r="AZ4070" s="304">
        <v>1589.9</v>
      </c>
      <c r="BA4070" s="304">
        <v>318</v>
      </c>
      <c r="BB4070" s="304">
        <v>739.5</v>
      </c>
      <c r="BC4070" s="304">
        <v>1589.9</v>
      </c>
      <c r="BD4070" s="304"/>
      <c r="BE4070" s="304"/>
      <c r="BF4070" s="304"/>
      <c r="BG4070" s="304"/>
      <c r="BH4070" s="304"/>
      <c r="BI4070" s="304"/>
      <c r="BJ4070" s="304">
        <v>1</v>
      </c>
      <c r="BK4070" s="304">
        <v>1</v>
      </c>
      <c r="BL4070" s="304">
        <v>1</v>
      </c>
    </row>
    <row r="4071" spans="1:64" ht="15" hidden="1" customHeight="1" x14ac:dyDescent="0.2">
      <c r="A4071" s="387" t="s">
        <v>5911</v>
      </c>
      <c r="B4071" s="304" t="s">
        <v>5965</v>
      </c>
      <c r="C4071" s="304">
        <v>100538</v>
      </c>
      <c r="D4071" s="349" t="s">
        <v>5821</v>
      </c>
      <c r="E4071" s="304" t="s">
        <v>5822</v>
      </c>
      <c r="F4071" s="304"/>
      <c r="G4071" s="324">
        <v>37.918810000000001</v>
      </c>
      <c r="H4071" s="324">
        <v>-122.15176</v>
      </c>
      <c r="I4071" s="324" t="s">
        <v>214</v>
      </c>
      <c r="J4071" s="368">
        <f>EXP(0.64*LN(AM4071)+0.36*LN(AK4071))</f>
        <v>529.05655604056767</v>
      </c>
      <c r="K4071" s="331">
        <f>SQRT(0.64*AN4071^2+0.36*AL4071^2)</f>
        <v>0.36913412196652856</v>
      </c>
      <c r="L4071" s="304" t="str">
        <f t="shared" si="992"/>
        <v>C</v>
      </c>
      <c r="M4071" s="388" t="s">
        <v>6088</v>
      </c>
      <c r="N4071" s="304"/>
      <c r="O4071" s="304"/>
      <c r="P4071" s="304"/>
      <c r="Q4071" s="309"/>
      <c r="R4071" s="309"/>
      <c r="S4071" s="304"/>
      <c r="T4071" s="304"/>
      <c r="U4071" s="304"/>
      <c r="V4071" s="304"/>
      <c r="W4071" s="390" t="s">
        <v>4661</v>
      </c>
      <c r="X4071" s="304">
        <v>-999</v>
      </c>
      <c r="Y4071" s="366" t="str">
        <f t="shared" si="993"/>
        <v>-</v>
      </c>
      <c r="Z4071" s="304"/>
      <c r="AA4071" s="304"/>
      <c r="AB4071" s="304"/>
      <c r="AC4071" s="304"/>
      <c r="AD4071" s="366"/>
      <c r="AE4071" s="304"/>
      <c r="AF4071" s="331"/>
      <c r="AG4071" s="304"/>
      <c r="AH4071" s="410">
        <v>5.1301399999999997E-2</v>
      </c>
      <c r="AI4071" s="309">
        <v>0</v>
      </c>
      <c r="AJ4071" s="410">
        <v>493</v>
      </c>
      <c r="AK4071" s="304">
        <f t="shared" si="991"/>
        <v>555</v>
      </c>
      <c r="AL4071" s="363">
        <v>0.43</v>
      </c>
      <c r="AM4071" s="389">
        <f t="shared" si="995"/>
        <v>515</v>
      </c>
      <c r="AN4071" s="304">
        <v>0.33</v>
      </c>
      <c r="AO4071" s="304"/>
      <c r="AP4071" s="304" t="s">
        <v>1710</v>
      </c>
      <c r="AQ4071" s="304"/>
      <c r="AR4071" s="304">
        <v>515</v>
      </c>
      <c r="AS4071" s="304"/>
      <c r="AT4071" s="312"/>
      <c r="AU4071" s="304"/>
      <c r="AV4071" s="304"/>
      <c r="AW4071" s="304"/>
      <c r="AX4071" s="304">
        <v>583.6</v>
      </c>
      <c r="AY4071" s="304">
        <v>1359.2</v>
      </c>
      <c r="AZ4071" s="304">
        <v>3361</v>
      </c>
      <c r="BA4071" s="304">
        <v>583.6</v>
      </c>
      <c r="BB4071" s="304">
        <v>1359.2</v>
      </c>
      <c r="BC4071" s="304">
        <v>3361</v>
      </c>
      <c r="BD4071" s="304"/>
      <c r="BE4071" s="304"/>
      <c r="BF4071" s="304"/>
      <c r="BG4071" s="304"/>
      <c r="BH4071" s="304"/>
      <c r="BI4071" s="304"/>
      <c r="BJ4071" s="304">
        <v>1</v>
      </c>
      <c r="BK4071" s="304">
        <v>1</v>
      </c>
      <c r="BL4071" s="304">
        <v>1</v>
      </c>
    </row>
    <row r="4072" spans="1:64" ht="15" hidden="1" customHeight="1" x14ac:dyDescent="0.2">
      <c r="A4072" s="387" t="s">
        <v>5911</v>
      </c>
      <c r="B4072" s="304" t="s">
        <v>5965</v>
      </c>
      <c r="C4072" s="304">
        <v>100539</v>
      </c>
      <c r="D4072" s="349" t="s">
        <v>5823</v>
      </c>
      <c r="E4072" s="304" t="s">
        <v>5824</v>
      </c>
      <c r="F4072" s="304"/>
      <c r="G4072" s="324">
        <v>38.034550000000003</v>
      </c>
      <c r="H4072" s="324">
        <v>-120.38651</v>
      </c>
      <c r="I4072" s="324" t="s">
        <v>223</v>
      </c>
      <c r="J4072" s="368">
        <f>EXP(0.44*LN('V032'!AM4072)+0.33*LN('V032'!Y4072)+0.25*LN('V032'!AJ4072))</f>
        <v>753.80603886156962</v>
      </c>
      <c r="K4072" s="331">
        <f t="shared" ref="K4072:K4073" si="1004">SQRT(0.44*AN4072^2+0.3*Z4072^2+0.25*AL4072^2)</f>
        <v>0.40574006457336698</v>
      </c>
      <c r="L4072" s="304" t="str">
        <f t="shared" si="992"/>
        <v>C</v>
      </c>
      <c r="M4072" s="388" t="s">
        <v>6095</v>
      </c>
      <c r="N4072" s="304"/>
      <c r="O4072" s="304"/>
      <c r="P4072" s="304"/>
      <c r="Q4072" s="309"/>
      <c r="R4072" s="309"/>
      <c r="S4072" s="304"/>
      <c r="T4072" s="304"/>
      <c r="U4072" s="304"/>
      <c r="V4072" s="304"/>
      <c r="W4072" s="48" t="s">
        <v>4908</v>
      </c>
      <c r="X4072" s="304" t="s">
        <v>232</v>
      </c>
      <c r="Y4072" s="366">
        <f t="shared" si="993"/>
        <v>506.6</v>
      </c>
      <c r="Z4072" s="304">
        <v>0.4</v>
      </c>
      <c r="AA4072" s="304"/>
      <c r="AB4072" s="304"/>
      <c r="AC4072" s="304"/>
      <c r="AD4072" s="366"/>
      <c r="AE4072" s="304"/>
      <c r="AF4072" s="331"/>
      <c r="AG4072" s="304"/>
      <c r="AH4072" s="410">
        <v>2.8654300000000001E-2</v>
      </c>
      <c r="AI4072" s="309">
        <v>0</v>
      </c>
      <c r="AJ4072" s="410">
        <v>760</v>
      </c>
      <c r="AK4072" s="304">
        <f t="shared" si="991"/>
        <v>760</v>
      </c>
      <c r="AL4072" s="363">
        <v>0.43</v>
      </c>
      <c r="AM4072" s="389">
        <f t="shared" si="995"/>
        <v>748</v>
      </c>
      <c r="AN4072" s="304">
        <v>0.4</v>
      </c>
      <c r="AO4072" s="304"/>
      <c r="AP4072" s="304" t="s">
        <v>6112</v>
      </c>
      <c r="AQ4072" s="304"/>
      <c r="AR4072" s="304">
        <v>748</v>
      </c>
      <c r="AS4072" s="304"/>
      <c r="AT4072" s="312"/>
      <c r="AU4072" s="304"/>
      <c r="AV4072" s="304"/>
      <c r="AW4072" s="304"/>
      <c r="AX4072" s="304">
        <v>-999</v>
      </c>
      <c r="AY4072" s="304">
        <v>-999</v>
      </c>
      <c r="AZ4072" s="304">
        <v>-999</v>
      </c>
      <c r="BA4072" s="304">
        <v>-999</v>
      </c>
      <c r="BB4072" s="304">
        <v>-999</v>
      </c>
      <c r="BC4072" s="304">
        <v>-999</v>
      </c>
      <c r="BD4072" s="304"/>
      <c r="BE4072" s="304"/>
      <c r="BF4072" s="304"/>
      <c r="BG4072" s="304"/>
      <c r="BH4072" s="304"/>
      <c r="BI4072" s="304"/>
      <c r="BJ4072" s="304" t="s">
        <v>4954</v>
      </c>
      <c r="BK4072" s="304" t="s">
        <v>4954</v>
      </c>
      <c r="BL4072" s="304" t="s">
        <v>4954</v>
      </c>
    </row>
    <row r="4073" spans="1:64" ht="15" hidden="1" customHeight="1" x14ac:dyDescent="0.2">
      <c r="A4073" s="387" t="s">
        <v>5911</v>
      </c>
      <c r="B4073" s="304" t="s">
        <v>5965</v>
      </c>
      <c r="C4073" s="304">
        <v>100540</v>
      </c>
      <c r="D4073" s="349" t="s">
        <v>5825</v>
      </c>
      <c r="E4073" s="304">
        <v>5442</v>
      </c>
      <c r="F4073" s="304"/>
      <c r="G4073" s="324">
        <v>34.049050000000001</v>
      </c>
      <c r="H4073" s="324">
        <v>-116.94032</v>
      </c>
      <c r="I4073" s="324" t="s">
        <v>4990</v>
      </c>
      <c r="J4073" s="368">
        <f>EXP(0.44*LN('V032'!AM4073)+0.33*LN('V032'!Y4073)+0.25*LN('V032'!AJ4073))</f>
        <v>753.80603886156962</v>
      </c>
      <c r="K4073" s="331">
        <f t="shared" si="1004"/>
        <v>0.40574006457336698</v>
      </c>
      <c r="L4073" s="304" t="str">
        <f t="shared" si="992"/>
        <v>C</v>
      </c>
      <c r="M4073" s="388" t="s">
        <v>6095</v>
      </c>
      <c r="N4073" s="304"/>
      <c r="O4073" s="304"/>
      <c r="P4073" s="304"/>
      <c r="Q4073" s="309"/>
      <c r="R4073" s="309"/>
      <c r="S4073" s="304"/>
      <c r="T4073" s="304"/>
      <c r="U4073" s="304"/>
      <c r="V4073" s="304"/>
      <c r="W4073" s="48" t="s">
        <v>5943</v>
      </c>
      <c r="X4073" s="304" t="s">
        <v>232</v>
      </c>
      <c r="Y4073" s="366">
        <f t="shared" si="993"/>
        <v>506.6</v>
      </c>
      <c r="Z4073" s="304">
        <v>0.4</v>
      </c>
      <c r="AA4073" s="304"/>
      <c r="AB4073" s="304"/>
      <c r="AC4073" s="304"/>
      <c r="AD4073" s="366"/>
      <c r="AE4073" s="304"/>
      <c r="AF4073" s="331"/>
      <c r="AG4073" s="304"/>
      <c r="AH4073" s="410">
        <v>0.18690000000000001</v>
      </c>
      <c r="AI4073" s="309">
        <v>0</v>
      </c>
      <c r="AJ4073" s="410">
        <v>760</v>
      </c>
      <c r="AK4073" s="304">
        <f t="shared" si="991"/>
        <v>760</v>
      </c>
      <c r="AL4073" s="363">
        <v>0.43</v>
      </c>
      <c r="AM4073" s="389">
        <f t="shared" si="995"/>
        <v>748</v>
      </c>
      <c r="AN4073" s="304">
        <v>0.4</v>
      </c>
      <c r="AO4073" s="304"/>
      <c r="AP4073" s="304" t="s">
        <v>6112</v>
      </c>
      <c r="AQ4073" s="304"/>
      <c r="AR4073" s="304">
        <v>748</v>
      </c>
      <c r="AS4073" s="304"/>
      <c r="AT4073" s="312"/>
      <c r="AU4073" s="304"/>
      <c r="AV4073" s="304"/>
      <c r="AW4073" s="304"/>
      <c r="AX4073" s="304">
        <v>40</v>
      </c>
      <c r="AY4073" s="304">
        <v>-999</v>
      </c>
      <c r="AZ4073" s="304">
        <v>300</v>
      </c>
      <c r="BA4073" s="304">
        <v>-999</v>
      </c>
      <c r="BB4073" s="304">
        <v>-999</v>
      </c>
      <c r="BC4073" s="304">
        <v>-999</v>
      </c>
      <c r="BD4073" s="304"/>
      <c r="BE4073" s="304"/>
      <c r="BF4073" s="304"/>
      <c r="BG4073" s="304"/>
      <c r="BH4073" s="304"/>
      <c r="BI4073" s="304"/>
      <c r="BJ4073" s="304">
        <v>4</v>
      </c>
      <c r="BK4073" s="304" t="s">
        <v>4954</v>
      </c>
      <c r="BL4073" s="304">
        <v>4</v>
      </c>
    </row>
    <row r="4074" spans="1:64" ht="15" hidden="1" customHeight="1" x14ac:dyDescent="0.2">
      <c r="A4074" s="387" t="s">
        <v>5911</v>
      </c>
      <c r="B4074" s="304" t="s">
        <v>5965</v>
      </c>
      <c r="C4074" s="304">
        <v>100541</v>
      </c>
      <c r="D4074" s="349" t="s">
        <v>5826</v>
      </c>
      <c r="E4074" s="304" t="s">
        <v>5827</v>
      </c>
      <c r="F4074" s="304"/>
      <c r="G4074" s="324">
        <v>34.687080000000002</v>
      </c>
      <c r="H4074" s="324">
        <v>-118.29946</v>
      </c>
      <c r="I4074" s="324" t="s">
        <v>4990</v>
      </c>
      <c r="J4074" s="368">
        <f>P4074</f>
        <v>347</v>
      </c>
      <c r="K4074" s="331">
        <v>0.1</v>
      </c>
      <c r="L4074" s="304" t="str">
        <f t="shared" si="992"/>
        <v>D</v>
      </c>
      <c r="M4074" s="388">
        <v>0</v>
      </c>
      <c r="N4074" s="304"/>
      <c r="O4074" s="304" t="s">
        <v>4992</v>
      </c>
      <c r="P4074" s="304">
        <v>347</v>
      </c>
      <c r="Q4074" s="309"/>
      <c r="R4074" s="309" t="s">
        <v>4993</v>
      </c>
      <c r="S4074" s="304"/>
      <c r="T4074" s="304"/>
      <c r="U4074" s="304"/>
      <c r="V4074" s="304"/>
      <c r="W4074" s="390" t="s">
        <v>5943</v>
      </c>
      <c r="X4074" s="304" t="s">
        <v>232</v>
      </c>
      <c r="Y4074" s="366">
        <f t="shared" si="993"/>
        <v>506.6</v>
      </c>
      <c r="Z4074" s="304">
        <v>0.4</v>
      </c>
      <c r="AA4074" s="304"/>
      <c r="AB4074" s="304"/>
      <c r="AC4074" s="304"/>
      <c r="AD4074" s="366"/>
      <c r="AE4074" s="304"/>
      <c r="AF4074" s="331"/>
      <c r="AG4074" s="304"/>
      <c r="AH4074" s="410">
        <v>1.6309299999999999E-2</v>
      </c>
      <c r="AI4074" s="324"/>
      <c r="AJ4074" s="410">
        <v>347</v>
      </c>
      <c r="AK4074" s="304">
        <f t="shared" si="991"/>
        <v>270</v>
      </c>
      <c r="AL4074" s="304"/>
      <c r="AM4074" s="389">
        <f t="shared" si="995"/>
        <v>6.2335500000000001</v>
      </c>
      <c r="AN4074" s="363">
        <v>0.25</v>
      </c>
      <c r="AO4074" s="304"/>
      <c r="AP4074" s="304" t="s">
        <v>4979</v>
      </c>
      <c r="AQ4074" s="304"/>
      <c r="AR4074" s="304">
        <v>354</v>
      </c>
      <c r="AS4074" s="304"/>
      <c r="AT4074" s="304">
        <v>6.2335500000000001</v>
      </c>
      <c r="AU4074" s="304"/>
      <c r="AV4074" s="304"/>
      <c r="AW4074" s="304"/>
      <c r="AX4074" s="304">
        <v>60</v>
      </c>
      <c r="AY4074" s="304">
        <v>-999</v>
      </c>
      <c r="AZ4074" s="304">
        <v>260</v>
      </c>
      <c r="BA4074" s="304">
        <v>-999</v>
      </c>
      <c r="BB4074" s="304">
        <v>-999</v>
      </c>
      <c r="BC4074" s="304">
        <v>-999</v>
      </c>
      <c r="BD4074" s="304"/>
      <c r="BE4074" s="304"/>
      <c r="BF4074" s="304"/>
      <c r="BG4074" s="304"/>
      <c r="BH4074" s="304"/>
      <c r="BI4074" s="304"/>
      <c r="BJ4074" s="304">
        <v>4</v>
      </c>
      <c r="BK4074" s="304" t="s">
        <v>4954</v>
      </c>
      <c r="BL4074" s="304">
        <v>4</v>
      </c>
    </row>
    <row r="4075" spans="1:64" ht="15" hidden="1" customHeight="1" x14ac:dyDescent="0.2">
      <c r="A4075" s="387" t="s">
        <v>5911</v>
      </c>
      <c r="B4075" s="304" t="s">
        <v>5965</v>
      </c>
      <c r="C4075" s="304">
        <v>100542</v>
      </c>
      <c r="D4075" s="349" t="s">
        <v>5828</v>
      </c>
      <c r="E4075" s="304" t="s">
        <v>5829</v>
      </c>
      <c r="F4075" s="304"/>
      <c r="G4075" s="324">
        <v>32.680050000000001</v>
      </c>
      <c r="H4075" s="324">
        <v>-116.67215</v>
      </c>
      <c r="I4075" s="324" t="s">
        <v>4990</v>
      </c>
      <c r="J4075" s="368">
        <f>P4075</f>
        <v>511</v>
      </c>
      <c r="K4075" s="331">
        <v>0.1</v>
      </c>
      <c r="L4075" s="304" t="str">
        <f t="shared" si="992"/>
        <v>C</v>
      </c>
      <c r="M4075" s="388">
        <v>0</v>
      </c>
      <c r="N4075" s="304"/>
      <c r="O4075" s="304" t="s">
        <v>4992</v>
      </c>
      <c r="P4075" s="304">
        <v>511</v>
      </c>
      <c r="Q4075" s="309"/>
      <c r="R4075" s="309" t="s">
        <v>4993</v>
      </c>
      <c r="S4075" s="304"/>
      <c r="T4075" s="304"/>
      <c r="U4075" s="304"/>
      <c r="V4075" s="304"/>
      <c r="W4075" s="390" t="s">
        <v>5943</v>
      </c>
      <c r="X4075" s="304" t="s">
        <v>232</v>
      </c>
      <c r="Y4075" s="366">
        <f t="shared" si="993"/>
        <v>506.6</v>
      </c>
      <c r="Z4075" s="304">
        <v>0.4</v>
      </c>
      <c r="AA4075" s="304"/>
      <c r="AB4075" s="304"/>
      <c r="AC4075" s="304"/>
      <c r="AD4075" s="366"/>
      <c r="AE4075" s="304"/>
      <c r="AF4075" s="331"/>
      <c r="AG4075" s="304"/>
      <c r="AH4075" s="410">
        <v>5.7581500000000001E-2</v>
      </c>
      <c r="AI4075" s="324"/>
      <c r="AJ4075" s="410">
        <v>510</v>
      </c>
      <c r="AK4075" s="304">
        <f t="shared" si="991"/>
        <v>555</v>
      </c>
      <c r="AL4075" s="304"/>
      <c r="AM4075" s="389">
        <f t="shared" si="995"/>
        <v>748</v>
      </c>
      <c r="AN4075" s="304">
        <v>0.4</v>
      </c>
      <c r="AO4075" s="304"/>
      <c r="AP4075" s="304" t="s">
        <v>6114</v>
      </c>
      <c r="AQ4075" s="304"/>
      <c r="AR4075" s="304">
        <v>748</v>
      </c>
      <c r="AS4075" s="304"/>
      <c r="AT4075" s="304"/>
      <c r="AU4075" s="304"/>
      <c r="AV4075" s="304"/>
      <c r="AW4075" s="304"/>
      <c r="AX4075" s="304">
        <v>20</v>
      </c>
      <c r="AY4075" s="304">
        <v>-999</v>
      </c>
      <c r="AZ4075" s="304">
        <v>180</v>
      </c>
      <c r="BA4075" s="304">
        <v>-999</v>
      </c>
      <c r="BB4075" s="304">
        <v>-999</v>
      </c>
      <c r="BC4075" s="304">
        <v>-999</v>
      </c>
      <c r="BD4075" s="304"/>
      <c r="BE4075" s="304"/>
      <c r="BF4075" s="304"/>
      <c r="BG4075" s="304"/>
      <c r="BH4075" s="304"/>
      <c r="BI4075" s="304"/>
      <c r="BJ4075" s="304">
        <v>4</v>
      </c>
      <c r="BK4075" s="304" t="s">
        <v>4954</v>
      </c>
      <c r="BL4075" s="304">
        <v>4</v>
      </c>
    </row>
    <row r="4076" spans="1:64" ht="15" hidden="1" customHeight="1" x14ac:dyDescent="0.2">
      <c r="A4076" s="387" t="s">
        <v>5911</v>
      </c>
      <c r="B4076" s="304" t="s">
        <v>5965</v>
      </c>
      <c r="C4076" s="304">
        <v>100543</v>
      </c>
      <c r="D4076" s="349" t="s">
        <v>5830</v>
      </c>
      <c r="E4076" s="304" t="s">
        <v>5831</v>
      </c>
      <c r="F4076" s="304"/>
      <c r="G4076" s="324">
        <v>34.262300000000003</v>
      </c>
      <c r="H4076" s="324">
        <v>-116.92075</v>
      </c>
      <c r="I4076" s="324" t="s">
        <v>4990</v>
      </c>
      <c r="J4076" s="368">
        <f>P4076</f>
        <v>356</v>
      </c>
      <c r="K4076" s="331">
        <v>0.1</v>
      </c>
      <c r="L4076" s="304" t="str">
        <f t="shared" si="992"/>
        <v>D</v>
      </c>
      <c r="M4076" s="388">
        <v>0</v>
      </c>
      <c r="N4076" s="304"/>
      <c r="O4076" s="304" t="s">
        <v>4992</v>
      </c>
      <c r="P4076" s="304">
        <v>356</v>
      </c>
      <c r="Q4076" s="309"/>
      <c r="R4076" s="309" t="s">
        <v>4993</v>
      </c>
      <c r="S4076" s="304"/>
      <c r="T4076" s="304"/>
      <c r="U4076" s="304"/>
      <c r="V4076" s="304"/>
      <c r="W4076" s="390" t="s">
        <v>5943</v>
      </c>
      <c r="X4076" s="304" t="s">
        <v>232</v>
      </c>
      <c r="Y4076" s="366">
        <f t="shared" si="993"/>
        <v>506.6</v>
      </c>
      <c r="Z4076" s="304">
        <v>0.4</v>
      </c>
      <c r="AA4076" s="304"/>
      <c r="AB4076" s="304"/>
      <c r="AC4076" s="304"/>
      <c r="AD4076" s="366"/>
      <c r="AE4076" s="304"/>
      <c r="AF4076" s="331"/>
      <c r="AG4076" s="304"/>
      <c r="AH4076" s="410">
        <v>5.40408E-2</v>
      </c>
      <c r="AI4076" s="324"/>
      <c r="AJ4076" s="410">
        <v>501</v>
      </c>
      <c r="AK4076" s="304">
        <f t="shared" si="991"/>
        <v>555</v>
      </c>
      <c r="AL4076" s="304"/>
      <c r="AM4076" s="389">
        <f t="shared" si="995"/>
        <v>19.188800000000001</v>
      </c>
      <c r="AN4076" s="363">
        <v>0.25</v>
      </c>
      <c r="AO4076" s="304"/>
      <c r="AP4076" s="304" t="s">
        <v>4980</v>
      </c>
      <c r="AQ4076" s="304"/>
      <c r="AR4076" s="304">
        <v>349</v>
      </c>
      <c r="AS4076" s="304"/>
      <c r="AT4076" s="304">
        <v>19.188800000000001</v>
      </c>
      <c r="AU4076" s="304"/>
      <c r="AV4076" s="304"/>
      <c r="AW4076" s="304"/>
      <c r="AX4076" s="304">
        <v>60</v>
      </c>
      <c r="AY4076" s="304">
        <v>-999</v>
      </c>
      <c r="AZ4076" s="304">
        <v>260</v>
      </c>
      <c r="BA4076" s="304">
        <v>-999</v>
      </c>
      <c r="BB4076" s="304">
        <v>-999</v>
      </c>
      <c r="BC4076" s="304">
        <v>-999</v>
      </c>
      <c r="BD4076" s="304"/>
      <c r="BE4076" s="304"/>
      <c r="BF4076" s="304"/>
      <c r="BG4076" s="304"/>
      <c r="BH4076" s="304"/>
      <c r="BI4076" s="304"/>
      <c r="BJ4076" s="304">
        <v>4</v>
      </c>
      <c r="BK4076" s="304" t="s">
        <v>4954</v>
      </c>
      <c r="BL4076" s="304">
        <v>4</v>
      </c>
    </row>
    <row r="4077" spans="1:64" ht="15" hidden="1" customHeight="1" x14ac:dyDescent="0.2">
      <c r="A4077" s="387" t="s">
        <v>5911</v>
      </c>
      <c r="B4077" s="304" t="s">
        <v>5965</v>
      </c>
      <c r="C4077" s="304">
        <v>100544</v>
      </c>
      <c r="D4077" s="349" t="s">
        <v>5832</v>
      </c>
      <c r="E4077" s="304" t="s">
        <v>5833</v>
      </c>
      <c r="F4077" s="304"/>
      <c r="G4077" s="324">
        <v>33.491500000000002</v>
      </c>
      <c r="H4077" s="324">
        <v>-116.667</v>
      </c>
      <c r="I4077" s="324" t="s">
        <v>4990</v>
      </c>
      <c r="J4077" s="368">
        <f>EXP(0.64*LN(AM4077)+0.36*LN(AK4077))</f>
        <v>671.80386264222523</v>
      </c>
      <c r="K4077" s="331">
        <f>SQRT(0.64*AN4077^2+0.36*AL4077^2)</f>
        <v>0.41105230810688803</v>
      </c>
      <c r="L4077" s="304" t="str">
        <f t="shared" si="992"/>
        <v>C</v>
      </c>
      <c r="M4077" s="388" t="s">
        <v>6088</v>
      </c>
      <c r="N4077" s="304"/>
      <c r="O4077" s="304"/>
      <c r="P4077" s="304"/>
      <c r="Q4077" s="309"/>
      <c r="R4077" s="309"/>
      <c r="S4077" s="304"/>
      <c r="T4077" s="304"/>
      <c r="U4077" s="304"/>
      <c r="V4077" s="304"/>
      <c r="W4077" s="48" t="s">
        <v>4991</v>
      </c>
      <c r="X4077" s="304">
        <v>-999</v>
      </c>
      <c r="Y4077" s="366" t="str">
        <f t="shared" si="993"/>
        <v>-</v>
      </c>
      <c r="Z4077" s="304"/>
      <c r="AA4077" s="304"/>
      <c r="AB4077" s="304"/>
      <c r="AC4077" s="304"/>
      <c r="AD4077" s="366"/>
      <c r="AE4077" s="304"/>
      <c r="AF4077" s="331"/>
      <c r="AG4077" s="304"/>
      <c r="AH4077" s="410">
        <v>6.68985E-2</v>
      </c>
      <c r="AI4077" s="309">
        <v>0</v>
      </c>
      <c r="AJ4077" s="410">
        <v>534</v>
      </c>
      <c r="AK4077" s="304">
        <f t="shared" si="991"/>
        <v>555</v>
      </c>
      <c r="AL4077" s="363">
        <v>0.43</v>
      </c>
      <c r="AM4077" s="389">
        <f t="shared" si="995"/>
        <v>748</v>
      </c>
      <c r="AN4077" s="304">
        <v>0.4</v>
      </c>
      <c r="AO4077" s="304"/>
      <c r="AP4077" s="304" t="s">
        <v>6114</v>
      </c>
      <c r="AQ4077" s="304"/>
      <c r="AR4077" s="304">
        <v>748</v>
      </c>
      <c r="AS4077" s="304"/>
      <c r="AT4077" s="312"/>
      <c r="AU4077" s="304"/>
      <c r="AV4077" s="304"/>
      <c r="AW4077" s="304"/>
      <c r="AX4077" s="304">
        <v>40</v>
      </c>
      <c r="AY4077" s="304">
        <v>-999</v>
      </c>
      <c r="AZ4077" s="304">
        <v>280</v>
      </c>
      <c r="BA4077" s="304">
        <v>-999</v>
      </c>
      <c r="BB4077" s="304">
        <v>-999</v>
      </c>
      <c r="BC4077" s="304">
        <v>-999</v>
      </c>
      <c r="BD4077" s="304"/>
      <c r="BE4077" s="304"/>
      <c r="BF4077" s="304"/>
      <c r="BG4077" s="304"/>
      <c r="BH4077" s="304"/>
      <c r="BI4077" s="304"/>
      <c r="BJ4077" s="304">
        <v>4</v>
      </c>
      <c r="BK4077" s="304" t="s">
        <v>4954</v>
      </c>
      <c r="BL4077" s="304">
        <v>4</v>
      </c>
    </row>
    <row r="4078" spans="1:64" ht="15" hidden="1" customHeight="1" x14ac:dyDescent="0.2">
      <c r="A4078" s="387" t="s">
        <v>5911</v>
      </c>
      <c r="B4078" s="304" t="s">
        <v>5965</v>
      </c>
      <c r="C4078" s="304">
        <v>100545</v>
      </c>
      <c r="D4078" s="349" t="s">
        <v>5834</v>
      </c>
      <c r="E4078" s="304" t="s">
        <v>170</v>
      </c>
      <c r="F4078" s="304"/>
      <c r="G4078" s="324">
        <v>33.973269999999999</v>
      </c>
      <c r="H4078" s="324">
        <v>-117.32674</v>
      </c>
      <c r="I4078" s="324" t="s">
        <v>4990</v>
      </c>
      <c r="J4078" s="368">
        <f>P4078</f>
        <v>360</v>
      </c>
      <c r="K4078" s="331">
        <v>0.1</v>
      </c>
      <c r="L4078" s="304" t="str">
        <f t="shared" si="992"/>
        <v>C</v>
      </c>
      <c r="M4078" s="388">
        <v>0</v>
      </c>
      <c r="N4078" s="304"/>
      <c r="O4078" s="304">
        <v>63</v>
      </c>
      <c r="P4078" s="304">
        <v>360</v>
      </c>
      <c r="Q4078" s="309"/>
      <c r="R4078" s="309" t="s">
        <v>4993</v>
      </c>
      <c r="S4078" s="304"/>
      <c r="T4078" s="304"/>
      <c r="U4078" s="304"/>
      <c r="V4078" s="304"/>
      <c r="W4078" s="48" t="s">
        <v>4991</v>
      </c>
      <c r="X4078" s="304">
        <v>-999</v>
      </c>
      <c r="Y4078" s="366" t="str">
        <f t="shared" si="993"/>
        <v>-</v>
      </c>
      <c r="Z4078" s="304"/>
      <c r="AA4078" s="304"/>
      <c r="AB4078" s="304"/>
      <c r="AC4078" s="304"/>
      <c r="AD4078" s="366"/>
      <c r="AE4078" s="304"/>
      <c r="AF4078" s="331"/>
      <c r="AG4078" s="304"/>
      <c r="AH4078" s="410">
        <v>3.5897499999999999E-2</v>
      </c>
      <c r="AI4078" s="324"/>
      <c r="AJ4078" s="410">
        <v>433</v>
      </c>
      <c r="AK4078" s="304">
        <f t="shared" si="991"/>
        <v>425</v>
      </c>
      <c r="AL4078" s="304"/>
      <c r="AM4078" s="389">
        <f t="shared" si="995"/>
        <v>387</v>
      </c>
      <c r="AN4078" s="363">
        <v>0.25</v>
      </c>
      <c r="AO4078" s="304"/>
      <c r="AP4078" s="304" t="s">
        <v>1600</v>
      </c>
      <c r="AQ4078" s="304"/>
      <c r="AR4078" s="304">
        <v>387</v>
      </c>
      <c r="AS4078" s="304"/>
      <c r="AT4078" s="304"/>
      <c r="AU4078" s="304"/>
      <c r="AV4078" s="304"/>
      <c r="AW4078" s="304"/>
      <c r="AX4078" s="304">
        <v>60</v>
      </c>
      <c r="AY4078" s="304">
        <v>-999</v>
      </c>
      <c r="AZ4078" s="304">
        <v>220</v>
      </c>
      <c r="BA4078" s="304">
        <v>320</v>
      </c>
      <c r="BB4078" s="304">
        <v>-999</v>
      </c>
      <c r="BC4078" s="304">
        <v>320</v>
      </c>
      <c r="BD4078" s="304"/>
      <c r="BE4078" s="304"/>
      <c r="BF4078" s="304"/>
      <c r="BG4078" s="304"/>
      <c r="BH4078" s="304"/>
      <c r="BI4078" s="304"/>
      <c r="BJ4078" s="304">
        <v>3</v>
      </c>
      <c r="BK4078" s="304" t="s">
        <v>4954</v>
      </c>
      <c r="BL4078" s="304">
        <v>3</v>
      </c>
    </row>
    <row r="4079" spans="1:64" ht="15" hidden="1" customHeight="1" x14ac:dyDescent="0.2">
      <c r="A4079" s="387" t="s">
        <v>5911</v>
      </c>
      <c r="B4079" s="304" t="s">
        <v>5965</v>
      </c>
      <c r="C4079" s="304">
        <v>100546</v>
      </c>
      <c r="D4079" s="349" t="s">
        <v>5835</v>
      </c>
      <c r="E4079" s="304">
        <v>2143</v>
      </c>
      <c r="F4079" s="304"/>
      <c r="G4079" s="324">
        <v>43.708399999999997</v>
      </c>
      <c r="H4079" s="324">
        <v>-122.4247</v>
      </c>
      <c r="I4079" s="324" t="s">
        <v>4990</v>
      </c>
      <c r="J4079" s="368">
        <f>AK4079</f>
        <v>760</v>
      </c>
      <c r="K4079" s="331">
        <f>AL4079</f>
        <v>0.43</v>
      </c>
      <c r="L4079" s="304" t="str">
        <f t="shared" si="992"/>
        <v>B</v>
      </c>
      <c r="M4079" s="388" t="s">
        <v>4943</v>
      </c>
      <c r="N4079" s="304"/>
      <c r="O4079" s="304"/>
      <c r="P4079" s="304"/>
      <c r="Q4079" s="309"/>
      <c r="R4079" s="309"/>
      <c r="S4079" s="304"/>
      <c r="T4079" s="304"/>
      <c r="U4079" s="304"/>
      <c r="V4079" s="304"/>
      <c r="W4079" s="48" t="s">
        <v>4991</v>
      </c>
      <c r="X4079" s="304">
        <v>-999</v>
      </c>
      <c r="Y4079" s="366" t="str">
        <f t="shared" si="993"/>
        <v>-</v>
      </c>
      <c r="Z4079" s="304"/>
      <c r="AA4079" s="304"/>
      <c r="AB4079" s="304"/>
      <c r="AC4079" s="304"/>
      <c r="AD4079" s="366"/>
      <c r="AE4079" s="304"/>
      <c r="AF4079" s="331"/>
      <c r="AG4079" s="304"/>
      <c r="AH4079" s="410">
        <v>0.16578300000000001</v>
      </c>
      <c r="AI4079" s="324"/>
      <c r="AJ4079" s="410">
        <v>760</v>
      </c>
      <c r="AK4079" s="304">
        <f t="shared" si="991"/>
        <v>760</v>
      </c>
      <c r="AL4079" s="363">
        <v>0.43</v>
      </c>
      <c r="AM4079" s="389" t="str">
        <f t="shared" si="995"/>
        <v/>
      </c>
      <c r="AN4079" s="304"/>
      <c r="AO4079" s="304"/>
      <c r="AP4079" s="304"/>
      <c r="AQ4079" s="304"/>
      <c r="AR4079" s="304"/>
      <c r="AS4079" s="304"/>
      <c r="AT4079" s="304"/>
      <c r="AU4079" s="304"/>
      <c r="AV4079" s="304"/>
      <c r="AW4079" s="304"/>
      <c r="AX4079" s="304">
        <v>-999</v>
      </c>
      <c r="AY4079" s="304">
        <v>-999</v>
      </c>
      <c r="AZ4079" s="304">
        <v>-999</v>
      </c>
      <c r="BA4079" s="304">
        <v>-999</v>
      </c>
      <c r="BB4079" s="304">
        <v>-999</v>
      </c>
      <c r="BC4079" s="304">
        <v>-999</v>
      </c>
      <c r="BD4079" s="304"/>
      <c r="BE4079" s="304"/>
      <c r="BF4079" s="304"/>
      <c r="BG4079" s="304"/>
      <c r="BH4079" s="304"/>
      <c r="BI4079" s="304"/>
      <c r="BJ4079" s="304" t="s">
        <v>4954</v>
      </c>
      <c r="BK4079" s="304" t="s">
        <v>4954</v>
      </c>
      <c r="BL4079" s="304" t="s">
        <v>4954</v>
      </c>
    </row>
    <row r="4080" spans="1:64" ht="15" hidden="1" customHeight="1" x14ac:dyDescent="0.2">
      <c r="A4080" s="387" t="s">
        <v>5911</v>
      </c>
      <c r="B4080" s="304" t="s">
        <v>5965</v>
      </c>
      <c r="C4080" s="304">
        <v>100548</v>
      </c>
      <c r="D4080" s="349" t="s">
        <v>5836</v>
      </c>
      <c r="E4080" s="304" t="s">
        <v>5837</v>
      </c>
      <c r="F4080" s="304" t="s">
        <v>5962</v>
      </c>
      <c r="G4080" s="324">
        <v>34.93439</v>
      </c>
      <c r="H4080" s="324">
        <v>-117.69629</v>
      </c>
      <c r="I4080" s="324" t="s">
        <v>4990</v>
      </c>
      <c r="J4080" s="368">
        <f>EXP(0.64*LN(AM4080)+0.36*LN(AK4080))</f>
        <v>671.80386264222523</v>
      </c>
      <c r="K4080" s="331">
        <f>SQRT(0.64*AN4080^2+0.36*AL4080^2)</f>
        <v>0.41105230810688803</v>
      </c>
      <c r="L4080" s="304" t="str">
        <f t="shared" si="992"/>
        <v>C</v>
      </c>
      <c r="M4080" s="388" t="s">
        <v>6088</v>
      </c>
      <c r="N4080" s="304"/>
      <c r="O4080" s="304"/>
      <c r="P4080" s="304"/>
      <c r="Q4080" s="309"/>
      <c r="R4080" s="309"/>
      <c r="S4080" s="304"/>
      <c r="T4080" s="304"/>
      <c r="U4080" s="304"/>
      <c r="V4080" s="304"/>
      <c r="W4080" s="48" t="s">
        <v>4991</v>
      </c>
      <c r="X4080" s="304">
        <v>-999</v>
      </c>
      <c r="Y4080" s="366" t="str">
        <f t="shared" si="993"/>
        <v>-</v>
      </c>
      <c r="Z4080" s="304"/>
      <c r="AA4080" s="304"/>
      <c r="AB4080" s="304"/>
      <c r="AC4080" s="304"/>
      <c r="AD4080" s="366"/>
      <c r="AE4080" s="304"/>
      <c r="AF4080" s="331"/>
      <c r="AG4080" s="304"/>
      <c r="AH4080" s="410">
        <v>6.5650100000000003E-2</v>
      </c>
      <c r="AI4080" s="309">
        <v>0</v>
      </c>
      <c r="AJ4080" s="410">
        <v>531</v>
      </c>
      <c r="AK4080" s="304">
        <f t="shared" si="991"/>
        <v>555</v>
      </c>
      <c r="AL4080" s="363">
        <v>0.43</v>
      </c>
      <c r="AM4080" s="389">
        <f t="shared" si="995"/>
        <v>748</v>
      </c>
      <c r="AN4080" s="304">
        <v>0.4</v>
      </c>
      <c r="AO4080" s="304"/>
      <c r="AP4080" s="304" t="s">
        <v>6114</v>
      </c>
      <c r="AQ4080" s="304"/>
      <c r="AR4080" s="304">
        <v>748</v>
      </c>
      <c r="AS4080" s="304"/>
      <c r="AT4080" s="312"/>
      <c r="AU4080" s="304"/>
      <c r="AV4080" s="304"/>
      <c r="AW4080" s="304"/>
      <c r="AX4080" s="304">
        <v>40</v>
      </c>
      <c r="AY4080" s="304">
        <v>-999</v>
      </c>
      <c r="AZ4080" s="304">
        <v>220</v>
      </c>
      <c r="BA4080" s="304">
        <v>-999</v>
      </c>
      <c r="BB4080" s="304">
        <v>-999</v>
      </c>
      <c r="BC4080" s="304">
        <v>-999</v>
      </c>
      <c r="BD4080" s="304"/>
      <c r="BE4080" s="304"/>
      <c r="BF4080" s="304"/>
      <c r="BG4080" s="304"/>
      <c r="BH4080" s="304"/>
      <c r="BI4080" s="304"/>
      <c r="BJ4080" s="304">
        <v>4</v>
      </c>
      <c r="BK4080" s="304" t="s">
        <v>4954</v>
      </c>
      <c r="BL4080" s="304">
        <v>4</v>
      </c>
    </row>
    <row r="4081" spans="1:64" ht="15" hidden="1" customHeight="1" x14ac:dyDescent="0.2">
      <c r="A4081" s="387" t="s">
        <v>5911</v>
      </c>
      <c r="B4081" s="304" t="s">
        <v>5965</v>
      </c>
      <c r="C4081" s="304">
        <v>100549</v>
      </c>
      <c r="D4081" s="349" t="s">
        <v>5838</v>
      </c>
      <c r="E4081" s="304" t="s">
        <v>5839</v>
      </c>
      <c r="F4081" s="304"/>
      <c r="G4081" s="324">
        <v>35.3142</v>
      </c>
      <c r="H4081" s="324">
        <v>-119.99581000000001</v>
      </c>
      <c r="I4081" s="324" t="s">
        <v>4990</v>
      </c>
      <c r="J4081" s="368">
        <f>P4081</f>
        <v>225</v>
      </c>
      <c r="K4081" s="331">
        <v>0.1</v>
      </c>
      <c r="L4081" s="304" t="str">
        <f t="shared" si="992"/>
        <v>D</v>
      </c>
      <c r="M4081" s="388">
        <v>0</v>
      </c>
      <c r="N4081" s="304"/>
      <c r="O4081" s="304" t="s">
        <v>4992</v>
      </c>
      <c r="P4081" s="304">
        <v>225</v>
      </c>
      <c r="Q4081" s="309"/>
      <c r="R4081" s="309" t="s">
        <v>4993</v>
      </c>
      <c r="S4081" s="304"/>
      <c r="T4081" s="304"/>
      <c r="U4081" s="304"/>
      <c r="V4081" s="304"/>
      <c r="W4081" s="48" t="s">
        <v>5943</v>
      </c>
      <c r="X4081" s="304" t="s">
        <v>232</v>
      </c>
      <c r="Y4081" s="366">
        <f t="shared" si="993"/>
        <v>506.6</v>
      </c>
      <c r="Z4081" s="304">
        <v>0.4</v>
      </c>
      <c r="AA4081" s="304"/>
      <c r="AB4081" s="304"/>
      <c r="AC4081" s="304"/>
      <c r="AD4081" s="366"/>
      <c r="AE4081" s="304"/>
      <c r="AF4081" s="331"/>
      <c r="AG4081" s="304"/>
      <c r="AH4081" s="410">
        <v>2.6420699999999998E-3</v>
      </c>
      <c r="AI4081" s="324"/>
      <c r="AJ4081" s="410">
        <v>224</v>
      </c>
      <c r="AK4081" s="304">
        <f t="shared" si="991"/>
        <v>210</v>
      </c>
      <c r="AL4081" s="304"/>
      <c r="AM4081" s="389">
        <f t="shared" si="995"/>
        <v>0.85805299999999995</v>
      </c>
      <c r="AN4081" s="363">
        <v>0.25</v>
      </c>
      <c r="AO4081" s="304"/>
      <c r="AP4081" s="304" t="s">
        <v>6113</v>
      </c>
      <c r="AQ4081" s="304"/>
      <c r="AR4081" s="304">
        <v>280</v>
      </c>
      <c r="AS4081" s="304"/>
      <c r="AT4081" s="304">
        <v>0.85805299999999995</v>
      </c>
      <c r="AU4081" s="304"/>
      <c r="AV4081" s="304"/>
      <c r="AW4081" s="304"/>
      <c r="AX4081" s="304">
        <v>80</v>
      </c>
      <c r="AY4081" s="304">
        <v>-999</v>
      </c>
      <c r="AZ4081" s="304">
        <v>320</v>
      </c>
      <c r="BA4081" s="304">
        <v>-999</v>
      </c>
      <c r="BB4081" s="304">
        <v>-999</v>
      </c>
      <c r="BC4081" s="304">
        <v>2180</v>
      </c>
      <c r="BD4081" s="304"/>
      <c r="BE4081" s="304"/>
      <c r="BF4081" s="304"/>
      <c r="BG4081" s="304"/>
      <c r="BH4081" s="304"/>
      <c r="BI4081" s="304"/>
      <c r="BJ4081" s="304">
        <v>4</v>
      </c>
      <c r="BK4081" s="304" t="s">
        <v>4954</v>
      </c>
      <c r="BL4081" s="304">
        <v>3</v>
      </c>
    </row>
    <row r="4082" spans="1:64" ht="15" hidden="1" customHeight="1" x14ac:dyDescent="0.2">
      <c r="A4082" s="387" t="s">
        <v>5911</v>
      </c>
      <c r="B4082" s="304" t="s">
        <v>5965</v>
      </c>
      <c r="C4082" s="304">
        <v>100550</v>
      </c>
      <c r="D4082" s="349" t="s">
        <v>5840</v>
      </c>
      <c r="E4082" s="304" t="s">
        <v>5841</v>
      </c>
      <c r="F4082" s="304"/>
      <c r="G4082" s="324">
        <v>34.735509999999998</v>
      </c>
      <c r="H4082" s="324">
        <v>-120.27996</v>
      </c>
      <c r="I4082" s="324" t="s">
        <v>4990</v>
      </c>
      <c r="J4082" s="368">
        <f>P4082</f>
        <v>259</v>
      </c>
      <c r="K4082" s="331">
        <v>0.1</v>
      </c>
      <c r="L4082" s="304" t="str">
        <f t="shared" si="992"/>
        <v>D</v>
      </c>
      <c r="M4082" s="388">
        <v>0</v>
      </c>
      <c r="N4082" s="304"/>
      <c r="O4082" s="304" t="s">
        <v>4992</v>
      </c>
      <c r="P4082" s="304">
        <v>259</v>
      </c>
      <c r="Q4082" s="309"/>
      <c r="R4082" s="309" t="s">
        <v>4993</v>
      </c>
      <c r="S4082" s="304"/>
      <c r="T4082" s="304"/>
      <c r="U4082" s="304"/>
      <c r="V4082" s="304"/>
      <c r="W4082" s="48" t="s">
        <v>5943</v>
      </c>
      <c r="X4082" s="304" t="s">
        <v>232</v>
      </c>
      <c r="Y4082" s="366">
        <f t="shared" si="993"/>
        <v>506.6</v>
      </c>
      <c r="Z4082" s="304">
        <v>0.4</v>
      </c>
      <c r="AA4082" s="304"/>
      <c r="AB4082" s="304"/>
      <c r="AC4082" s="304"/>
      <c r="AD4082" s="366"/>
      <c r="AE4082" s="304"/>
      <c r="AF4082" s="331"/>
      <c r="AG4082" s="304"/>
      <c r="AH4082" s="410">
        <v>5.2794199999999999E-2</v>
      </c>
      <c r="AI4082" s="324"/>
      <c r="AJ4082" s="410">
        <v>497</v>
      </c>
      <c r="AK4082" s="304">
        <f t="shared" si="991"/>
        <v>555</v>
      </c>
      <c r="AL4082" s="304"/>
      <c r="AM4082" s="389">
        <f t="shared" si="995"/>
        <v>25.0444</v>
      </c>
      <c r="AN4082" s="363">
        <v>0.25</v>
      </c>
      <c r="AO4082" s="304"/>
      <c r="AP4082" s="304" t="s">
        <v>4980</v>
      </c>
      <c r="AQ4082" s="304"/>
      <c r="AR4082" s="304">
        <v>349</v>
      </c>
      <c r="AS4082" s="304"/>
      <c r="AT4082" s="304">
        <v>25.0444</v>
      </c>
      <c r="AU4082" s="304"/>
      <c r="AV4082" s="304"/>
      <c r="AW4082" s="304"/>
      <c r="AX4082" s="304">
        <v>900</v>
      </c>
      <c r="AY4082" s="304">
        <v>-999</v>
      </c>
      <c r="AZ4082" s="304">
        <v>3600</v>
      </c>
      <c r="BA4082" s="304">
        <v>-999</v>
      </c>
      <c r="BB4082" s="304">
        <v>-999</v>
      </c>
      <c r="BC4082" s="304">
        <v>-999</v>
      </c>
      <c r="BD4082" s="304"/>
      <c r="BE4082" s="304"/>
      <c r="BF4082" s="304"/>
      <c r="BG4082" s="304"/>
      <c r="BH4082" s="304"/>
      <c r="BI4082" s="304"/>
      <c r="BJ4082" s="304">
        <v>4</v>
      </c>
      <c r="BK4082" s="304" t="s">
        <v>4954</v>
      </c>
      <c r="BL4082" s="304">
        <v>4</v>
      </c>
    </row>
    <row r="4083" spans="1:64" ht="15" hidden="1" customHeight="1" x14ac:dyDescent="0.2">
      <c r="A4083" s="387" t="s">
        <v>5911</v>
      </c>
      <c r="B4083" s="304" t="s">
        <v>5965</v>
      </c>
      <c r="C4083" s="304">
        <v>100551</v>
      </c>
      <c r="D4083" s="349" t="s">
        <v>5842</v>
      </c>
      <c r="E4083" s="304" t="s">
        <v>5843</v>
      </c>
      <c r="F4083" s="304"/>
      <c r="G4083" s="324">
        <v>37.630189999999999</v>
      </c>
      <c r="H4083" s="324">
        <v>-118.83605</v>
      </c>
      <c r="I4083" s="324" t="s">
        <v>4990</v>
      </c>
      <c r="J4083" s="368">
        <f>P4083</f>
        <v>308</v>
      </c>
      <c r="K4083" s="331">
        <v>0.1</v>
      </c>
      <c r="L4083" s="304" t="str">
        <f t="shared" si="992"/>
        <v>D</v>
      </c>
      <c r="M4083" s="388">
        <v>0</v>
      </c>
      <c r="N4083" s="304"/>
      <c r="O4083" s="304" t="s">
        <v>4992</v>
      </c>
      <c r="P4083" s="304">
        <v>308</v>
      </c>
      <c r="Q4083" s="309"/>
      <c r="R4083" s="309" t="s">
        <v>4993</v>
      </c>
      <c r="S4083" s="304"/>
      <c r="T4083" s="304"/>
      <c r="U4083" s="304"/>
      <c r="V4083" s="304"/>
      <c r="W4083" s="48" t="s">
        <v>5943</v>
      </c>
      <c r="X4083" s="304" t="s">
        <v>232</v>
      </c>
      <c r="Y4083" s="366">
        <f t="shared" si="993"/>
        <v>506.6</v>
      </c>
      <c r="Z4083" s="304">
        <v>0.4</v>
      </c>
      <c r="AA4083" s="304"/>
      <c r="AB4083" s="304"/>
      <c r="AC4083" s="304"/>
      <c r="AD4083" s="366"/>
      <c r="AE4083" s="304"/>
      <c r="AF4083" s="331"/>
      <c r="AG4083" s="304"/>
      <c r="AH4083" s="410">
        <v>4.3419699999999999E-2</v>
      </c>
      <c r="AI4083" s="324"/>
      <c r="AJ4083" s="410">
        <v>463</v>
      </c>
      <c r="AK4083" s="304">
        <f t="shared" si="991"/>
        <v>425</v>
      </c>
      <c r="AL4083" s="304"/>
      <c r="AM4083" s="389">
        <f t="shared" si="995"/>
        <v>609</v>
      </c>
      <c r="AN4083" s="304">
        <v>0.33</v>
      </c>
      <c r="AO4083" s="304"/>
      <c r="AP4083" s="304" t="s">
        <v>1600</v>
      </c>
      <c r="AQ4083" s="304"/>
      <c r="AR4083" s="304">
        <v>609</v>
      </c>
      <c r="AS4083" s="304"/>
      <c r="AT4083" s="304"/>
      <c r="AU4083" s="304"/>
      <c r="AV4083" s="304"/>
      <c r="AW4083" s="304"/>
      <c r="AX4083" s="304">
        <v>-999</v>
      </c>
      <c r="AY4083" s="304">
        <v>-999</v>
      </c>
      <c r="AZ4083" s="304">
        <v>-999</v>
      </c>
      <c r="BA4083" s="304">
        <v>-999</v>
      </c>
      <c r="BB4083" s="304">
        <v>-999</v>
      </c>
      <c r="BC4083" s="304">
        <v>-999</v>
      </c>
      <c r="BD4083" s="304"/>
      <c r="BE4083" s="304"/>
      <c r="BF4083" s="304"/>
      <c r="BG4083" s="304"/>
      <c r="BH4083" s="304"/>
      <c r="BI4083" s="304"/>
      <c r="BJ4083" s="304" t="s">
        <v>4954</v>
      </c>
      <c r="BK4083" s="304" t="s">
        <v>4954</v>
      </c>
      <c r="BL4083" s="304" t="s">
        <v>4954</v>
      </c>
    </row>
    <row r="4084" spans="1:64" ht="15" hidden="1" customHeight="1" x14ac:dyDescent="0.2">
      <c r="A4084" s="387" t="s">
        <v>5911</v>
      </c>
      <c r="B4084" s="304" t="s">
        <v>5965</v>
      </c>
      <c r="C4084" s="304">
        <v>100552</v>
      </c>
      <c r="D4084" s="349" t="s">
        <v>5844</v>
      </c>
      <c r="E4084" s="304" t="s">
        <v>5845</v>
      </c>
      <c r="F4084" s="304"/>
      <c r="G4084" s="324">
        <v>38.202599999999997</v>
      </c>
      <c r="H4084" s="324">
        <v>-121.9354</v>
      </c>
      <c r="I4084" s="324" t="s">
        <v>2520</v>
      </c>
      <c r="J4084" s="368">
        <f>EXP(0.44*LN('V032'!AM4084)+0.33*LN('V032'!Y4084)+0.25*LN('V032'!AJ4084))</f>
        <v>639.64364590606567</v>
      </c>
      <c r="K4084" s="331">
        <f>SQRT(0.44*AN4084^2+0.3*Z4084^2+0.25*AL4084^2)</f>
        <v>0.37701591478344787</v>
      </c>
      <c r="L4084" s="304" t="str">
        <f t="shared" si="992"/>
        <v>C</v>
      </c>
      <c r="M4084" s="388" t="s">
        <v>6095</v>
      </c>
      <c r="N4084" s="304"/>
      <c r="O4084" s="304"/>
      <c r="P4084" s="304"/>
      <c r="Q4084" s="309"/>
      <c r="R4084" s="309"/>
      <c r="S4084" s="304"/>
      <c r="T4084" s="304"/>
      <c r="U4084" s="304"/>
      <c r="V4084" s="304"/>
      <c r="W4084" s="390" t="s">
        <v>6086</v>
      </c>
      <c r="X4084" s="304" t="s">
        <v>232</v>
      </c>
      <c r="Y4084" s="366">
        <f t="shared" si="993"/>
        <v>506.6</v>
      </c>
      <c r="Z4084" s="304">
        <v>0.4</v>
      </c>
      <c r="AA4084" s="304"/>
      <c r="AB4084" s="304"/>
      <c r="AC4084" s="304"/>
      <c r="AD4084" s="366"/>
      <c r="AE4084" s="304"/>
      <c r="AF4084" s="331"/>
      <c r="AG4084" s="304"/>
      <c r="AH4084" s="410">
        <v>4.0415300000000001E-2</v>
      </c>
      <c r="AI4084" s="309">
        <v>0</v>
      </c>
      <c r="AJ4084" s="410">
        <v>760</v>
      </c>
      <c r="AK4084" s="304">
        <f t="shared" si="991"/>
        <v>760</v>
      </c>
      <c r="AL4084" s="363">
        <v>0.43</v>
      </c>
      <c r="AM4084" s="389">
        <f t="shared" si="995"/>
        <v>515</v>
      </c>
      <c r="AN4084" s="304">
        <v>0.33</v>
      </c>
      <c r="AO4084" s="304"/>
      <c r="AP4084" s="304" t="s">
        <v>1710</v>
      </c>
      <c r="AQ4084" s="304"/>
      <c r="AR4084" s="304">
        <v>515</v>
      </c>
      <c r="AS4084" s="304"/>
      <c r="AT4084" s="312"/>
      <c r="AU4084" s="304"/>
      <c r="AV4084" s="304"/>
      <c r="AW4084" s="304"/>
      <c r="AX4084" s="304">
        <v>594</v>
      </c>
      <c r="AY4084" s="304">
        <v>1239.4000000000001</v>
      </c>
      <c r="AZ4084" s="304">
        <v>3542.1</v>
      </c>
      <c r="BA4084" s="304">
        <v>594</v>
      </c>
      <c r="BB4084" s="304">
        <v>1239.4000000000001</v>
      </c>
      <c r="BC4084" s="304">
        <v>3542.1</v>
      </c>
      <c r="BD4084" s="304"/>
      <c r="BE4084" s="304"/>
      <c r="BF4084" s="304"/>
      <c r="BG4084" s="304"/>
      <c r="BH4084" s="304"/>
      <c r="BI4084" s="304"/>
      <c r="BJ4084" s="304">
        <v>1</v>
      </c>
      <c r="BK4084" s="304">
        <v>1</v>
      </c>
      <c r="BL4084" s="304">
        <v>1</v>
      </c>
    </row>
    <row r="4085" spans="1:64" ht="15" hidden="1" customHeight="1" x14ac:dyDescent="0.2">
      <c r="A4085" s="387" t="s">
        <v>5911</v>
      </c>
      <c r="B4085" s="304" t="s">
        <v>5965</v>
      </c>
      <c r="C4085" s="304">
        <v>100553</v>
      </c>
      <c r="D4085" s="349" t="s">
        <v>5214</v>
      </c>
      <c r="E4085" s="304" t="s">
        <v>5846</v>
      </c>
      <c r="F4085" s="304"/>
      <c r="G4085" s="324">
        <v>33.882219999999997</v>
      </c>
      <c r="H4085" s="324">
        <v>-117.36646</v>
      </c>
      <c r="I4085" s="324" t="s">
        <v>232</v>
      </c>
      <c r="J4085" s="368">
        <f t="shared" ref="J4085:J4093" si="1005">EXP(0.64*LN(AM4085)+0.36*LN(AK4085))</f>
        <v>610.26299690322605</v>
      </c>
      <c r="K4085" s="331">
        <f t="shared" ref="K4085:K4093" si="1006">SQRT(0.64*AN4085^2+0.36*AL4085^2)</f>
        <v>0.41105230810688803</v>
      </c>
      <c r="L4085" s="304" t="str">
        <f t="shared" si="992"/>
        <v>C</v>
      </c>
      <c r="M4085" s="388" t="s">
        <v>6088</v>
      </c>
      <c r="N4085" s="304"/>
      <c r="O4085" s="304"/>
      <c r="P4085" s="304"/>
      <c r="Q4085" s="309"/>
      <c r="R4085" s="309"/>
      <c r="S4085" s="304"/>
      <c r="T4085" s="304"/>
      <c r="U4085" s="304"/>
      <c r="V4085" s="304"/>
      <c r="W4085" s="48" t="s">
        <v>4612</v>
      </c>
      <c r="X4085" s="304">
        <v>-999</v>
      </c>
      <c r="Y4085" s="366" t="str">
        <f t="shared" si="993"/>
        <v>-</v>
      </c>
      <c r="Z4085" s="304"/>
      <c r="AA4085" s="304"/>
      <c r="AB4085" s="304"/>
      <c r="AC4085" s="304"/>
      <c r="AD4085" s="366"/>
      <c r="AE4085" s="304"/>
      <c r="AF4085" s="331"/>
      <c r="AG4085" s="304"/>
      <c r="AH4085" s="410">
        <v>3.5672299999999997E-2</v>
      </c>
      <c r="AI4085" s="309">
        <v>0</v>
      </c>
      <c r="AJ4085" s="410">
        <v>432</v>
      </c>
      <c r="AK4085" s="304">
        <f t="shared" si="991"/>
        <v>425</v>
      </c>
      <c r="AL4085" s="363">
        <v>0.43</v>
      </c>
      <c r="AM4085" s="389">
        <f t="shared" si="995"/>
        <v>748</v>
      </c>
      <c r="AN4085" s="304">
        <v>0.4</v>
      </c>
      <c r="AO4085" s="304"/>
      <c r="AP4085" s="304" t="s">
        <v>6114</v>
      </c>
      <c r="AQ4085" s="304"/>
      <c r="AR4085" s="304">
        <v>748</v>
      </c>
      <c r="AS4085" s="304"/>
      <c r="AT4085" s="312"/>
      <c r="AU4085" s="304"/>
      <c r="AV4085" s="304"/>
      <c r="AW4085" s="304"/>
      <c r="AX4085" s="304">
        <v>40</v>
      </c>
      <c r="AY4085" s="304">
        <v>-999</v>
      </c>
      <c r="AZ4085" s="304">
        <v>200</v>
      </c>
      <c r="BA4085" s="304">
        <v>-999</v>
      </c>
      <c r="BB4085" s="304">
        <v>-999</v>
      </c>
      <c r="BC4085" s="304">
        <v>-999</v>
      </c>
      <c r="BD4085" s="304"/>
      <c r="BE4085" s="304"/>
      <c r="BF4085" s="304"/>
      <c r="BG4085" s="304"/>
      <c r="BH4085" s="304"/>
      <c r="BI4085" s="304"/>
      <c r="BJ4085" s="304">
        <v>4</v>
      </c>
      <c r="BK4085" s="304" t="s">
        <v>4954</v>
      </c>
      <c r="BL4085" s="304">
        <v>4</v>
      </c>
    </row>
    <row r="4086" spans="1:64" ht="15" hidden="1" customHeight="1" x14ac:dyDescent="0.2">
      <c r="A4086" s="387" t="s">
        <v>5911</v>
      </c>
      <c r="B4086" s="304" t="s">
        <v>5965</v>
      </c>
      <c r="C4086" s="304">
        <v>100554</v>
      </c>
      <c r="D4086" s="349" t="s">
        <v>5847</v>
      </c>
      <c r="E4086" s="304">
        <v>1864</v>
      </c>
      <c r="F4086" s="304"/>
      <c r="G4086" s="324">
        <v>37.670160000000003</v>
      </c>
      <c r="H4086" s="324">
        <v>-119.80533</v>
      </c>
      <c r="I4086" s="324" t="s">
        <v>4990</v>
      </c>
      <c r="J4086" s="368">
        <f t="shared" si="1005"/>
        <v>671.80386264222523</v>
      </c>
      <c r="K4086" s="331">
        <f t="shared" si="1006"/>
        <v>0.41105230810688803</v>
      </c>
      <c r="L4086" s="304" t="str">
        <f t="shared" si="992"/>
        <v>C</v>
      </c>
      <c r="M4086" s="388" t="s">
        <v>6088</v>
      </c>
      <c r="N4086" s="304"/>
      <c r="O4086" s="304"/>
      <c r="P4086" s="304"/>
      <c r="Q4086" s="309"/>
      <c r="R4086" s="309"/>
      <c r="S4086" s="304"/>
      <c r="T4086" s="304"/>
      <c r="U4086" s="304"/>
      <c r="V4086" s="304"/>
      <c r="W4086" s="48" t="s">
        <v>4991</v>
      </c>
      <c r="X4086" s="304">
        <v>-999</v>
      </c>
      <c r="Y4086" s="366" t="str">
        <f t="shared" si="993"/>
        <v>-</v>
      </c>
      <c r="Z4086" s="304"/>
      <c r="AA4086" s="304"/>
      <c r="AB4086" s="304"/>
      <c r="AC4086" s="304"/>
      <c r="AD4086" s="366"/>
      <c r="AE4086" s="304"/>
      <c r="AF4086" s="331"/>
      <c r="AG4086" s="304"/>
      <c r="AH4086" s="410">
        <v>6.6778000000000004E-2</v>
      </c>
      <c r="AI4086" s="309">
        <v>0</v>
      </c>
      <c r="AJ4086" s="410">
        <v>534</v>
      </c>
      <c r="AK4086" s="304">
        <f t="shared" si="991"/>
        <v>555</v>
      </c>
      <c r="AL4086" s="363">
        <v>0.43</v>
      </c>
      <c r="AM4086" s="389">
        <f t="shared" si="995"/>
        <v>748</v>
      </c>
      <c r="AN4086" s="304">
        <v>0.4</v>
      </c>
      <c r="AO4086" s="304"/>
      <c r="AP4086" s="304" t="s">
        <v>6112</v>
      </c>
      <c r="AQ4086" s="304"/>
      <c r="AR4086" s="304">
        <v>748</v>
      </c>
      <c r="AS4086" s="304"/>
      <c r="AT4086" s="312"/>
      <c r="AU4086" s="304"/>
      <c r="AV4086" s="304"/>
      <c r="AW4086" s="304"/>
      <c r="AX4086" s="304">
        <v>-999</v>
      </c>
      <c r="AY4086" s="304">
        <v>-999</v>
      </c>
      <c r="AZ4086" s="304">
        <v>-999</v>
      </c>
      <c r="BA4086" s="304">
        <v>-999</v>
      </c>
      <c r="BB4086" s="304">
        <v>-999</v>
      </c>
      <c r="BC4086" s="304">
        <v>-999</v>
      </c>
      <c r="BD4086" s="304"/>
      <c r="BE4086" s="304"/>
      <c r="BF4086" s="304"/>
      <c r="BG4086" s="304"/>
      <c r="BH4086" s="304"/>
      <c r="BI4086" s="304"/>
      <c r="BJ4086" s="304" t="s">
        <v>4954</v>
      </c>
      <c r="BK4086" s="304" t="s">
        <v>4954</v>
      </c>
      <c r="BL4086" s="304" t="s">
        <v>4954</v>
      </c>
    </row>
    <row r="4087" spans="1:64" ht="15" hidden="1" customHeight="1" x14ac:dyDescent="0.2">
      <c r="A4087" s="387" t="s">
        <v>5911</v>
      </c>
      <c r="B4087" s="304" t="s">
        <v>5965</v>
      </c>
      <c r="C4087" s="304">
        <v>100555</v>
      </c>
      <c r="D4087" s="349" t="s">
        <v>5848</v>
      </c>
      <c r="E4087" s="304">
        <v>55157</v>
      </c>
      <c r="F4087" s="304"/>
      <c r="G4087" s="324">
        <v>37.860999999999997</v>
      </c>
      <c r="H4087" s="324">
        <v>-119.10299999999999</v>
      </c>
      <c r="I4087" s="324" t="s">
        <v>4990</v>
      </c>
      <c r="J4087" s="368">
        <f t="shared" si="1005"/>
        <v>400.27183522370677</v>
      </c>
      <c r="K4087" s="331">
        <f t="shared" si="1006"/>
        <v>0.32644141894067302</v>
      </c>
      <c r="L4087" s="304" t="str">
        <f t="shared" si="992"/>
        <v>C</v>
      </c>
      <c r="M4087" s="388" t="s">
        <v>6088</v>
      </c>
      <c r="N4087" s="304"/>
      <c r="O4087" s="304"/>
      <c r="P4087" s="304"/>
      <c r="Q4087" s="309"/>
      <c r="R4087" s="309"/>
      <c r="S4087" s="304"/>
      <c r="T4087" s="304"/>
      <c r="U4087" s="304"/>
      <c r="V4087" s="304"/>
      <c r="W4087" s="48" t="s">
        <v>4991</v>
      </c>
      <c r="X4087" s="304">
        <v>-999</v>
      </c>
      <c r="Y4087" s="366" t="str">
        <f t="shared" si="993"/>
        <v>-</v>
      </c>
      <c r="Z4087" s="304"/>
      <c r="AA4087" s="304"/>
      <c r="AB4087" s="304"/>
      <c r="AC4087" s="304"/>
      <c r="AD4087" s="366"/>
      <c r="AE4087" s="304"/>
      <c r="AF4087" s="331"/>
      <c r="AG4087" s="304"/>
      <c r="AH4087" s="410">
        <v>2.79049E-2</v>
      </c>
      <c r="AI4087" s="309">
        <v>0</v>
      </c>
      <c r="AJ4087" s="410">
        <v>400</v>
      </c>
      <c r="AK4087" s="304">
        <f t="shared" si="991"/>
        <v>425</v>
      </c>
      <c r="AL4087" s="363">
        <v>0.43</v>
      </c>
      <c r="AM4087" s="389">
        <f t="shared" si="995"/>
        <v>387</v>
      </c>
      <c r="AN4087" s="363">
        <v>0.25</v>
      </c>
      <c r="AO4087" s="304"/>
      <c r="AP4087" s="304" t="s">
        <v>6115</v>
      </c>
      <c r="AQ4087" s="304"/>
      <c r="AR4087" s="304">
        <v>387</v>
      </c>
      <c r="AS4087" s="304"/>
      <c r="AT4087" s="312"/>
      <c r="AU4087" s="304"/>
      <c r="AV4087" s="304"/>
      <c r="AW4087" s="304"/>
      <c r="AX4087" s="304">
        <v>-999</v>
      </c>
      <c r="AY4087" s="304">
        <v>-999</v>
      </c>
      <c r="AZ4087" s="304">
        <v>-999</v>
      </c>
      <c r="BA4087" s="304">
        <v>-999</v>
      </c>
      <c r="BB4087" s="304">
        <v>-999</v>
      </c>
      <c r="BC4087" s="304">
        <v>-999</v>
      </c>
      <c r="BD4087" s="304"/>
      <c r="BE4087" s="304"/>
      <c r="BF4087" s="304"/>
      <c r="BG4087" s="304"/>
      <c r="BH4087" s="304"/>
      <c r="BI4087" s="304"/>
      <c r="BJ4087" s="304" t="s">
        <v>4954</v>
      </c>
      <c r="BK4087" s="304" t="s">
        <v>4954</v>
      </c>
      <c r="BL4087" s="304" t="s">
        <v>4954</v>
      </c>
    </row>
    <row r="4088" spans="1:64" ht="15" hidden="1" customHeight="1" x14ac:dyDescent="0.2">
      <c r="A4088" s="387" t="s">
        <v>5911</v>
      </c>
      <c r="B4088" s="304" t="s">
        <v>5965</v>
      </c>
      <c r="C4088" s="304">
        <v>100556</v>
      </c>
      <c r="D4088" s="349" t="s">
        <v>5849</v>
      </c>
      <c r="E4088" s="304">
        <v>55429</v>
      </c>
      <c r="F4088" s="304"/>
      <c r="G4088" s="324">
        <v>37.783000000000001</v>
      </c>
      <c r="H4088" s="324">
        <v>-119.075</v>
      </c>
      <c r="I4088" s="324" t="s">
        <v>4990</v>
      </c>
      <c r="J4088" s="368">
        <f t="shared" si="1005"/>
        <v>726.57875543442265</v>
      </c>
      <c r="K4088" s="331">
        <f t="shared" si="1006"/>
        <v>0.41105230810688803</v>
      </c>
      <c r="L4088" s="304" t="str">
        <f t="shared" si="992"/>
        <v>C</v>
      </c>
      <c r="M4088" s="388" t="s">
        <v>6088</v>
      </c>
      <c r="N4088" s="304"/>
      <c r="O4088" s="304"/>
      <c r="P4088" s="304"/>
      <c r="Q4088" s="309"/>
      <c r="R4088" s="309"/>
      <c r="S4088" s="304"/>
      <c r="T4088" s="304"/>
      <c r="U4088" s="304"/>
      <c r="V4088" s="304"/>
      <c r="W4088" s="48" t="s">
        <v>4991</v>
      </c>
      <c r="X4088" s="304">
        <v>-999</v>
      </c>
      <c r="Y4088" s="366" t="str">
        <f t="shared" si="993"/>
        <v>-</v>
      </c>
      <c r="Z4088" s="304"/>
      <c r="AA4088" s="304"/>
      <c r="AB4088" s="304"/>
      <c r="AC4088" s="304"/>
      <c r="AD4088" s="366"/>
      <c r="AE4088" s="304"/>
      <c r="AF4088" s="331"/>
      <c r="AG4088" s="304"/>
      <c r="AH4088" s="410">
        <v>0.11221200000000001</v>
      </c>
      <c r="AI4088" s="309">
        <v>0</v>
      </c>
      <c r="AJ4088" s="410">
        <v>663</v>
      </c>
      <c r="AK4088" s="304">
        <f t="shared" si="991"/>
        <v>690</v>
      </c>
      <c r="AL4088" s="363">
        <v>0.43</v>
      </c>
      <c r="AM4088" s="389">
        <f t="shared" si="995"/>
        <v>748</v>
      </c>
      <c r="AN4088" s="304">
        <v>0.4</v>
      </c>
      <c r="AO4088" s="304"/>
      <c r="AP4088" s="304" t="s">
        <v>6114</v>
      </c>
      <c r="AQ4088" s="304"/>
      <c r="AR4088" s="304">
        <v>748</v>
      </c>
      <c r="AS4088" s="304"/>
      <c r="AT4088" s="312"/>
      <c r="AU4088" s="304"/>
      <c r="AV4088" s="304"/>
      <c r="AW4088" s="304"/>
      <c r="AX4088" s="304">
        <v>-999</v>
      </c>
      <c r="AY4088" s="304">
        <v>-999</v>
      </c>
      <c r="AZ4088" s="304">
        <v>-999</v>
      </c>
      <c r="BA4088" s="304">
        <v>-999</v>
      </c>
      <c r="BB4088" s="304">
        <v>-999</v>
      </c>
      <c r="BC4088" s="304">
        <v>-999</v>
      </c>
      <c r="BD4088" s="304"/>
      <c r="BE4088" s="304"/>
      <c r="BF4088" s="304"/>
      <c r="BG4088" s="304"/>
      <c r="BH4088" s="304"/>
      <c r="BI4088" s="304"/>
      <c r="BJ4088" s="304" t="s">
        <v>4954</v>
      </c>
      <c r="BK4088" s="304" t="s">
        <v>4954</v>
      </c>
      <c r="BL4088" s="304" t="s">
        <v>4954</v>
      </c>
    </row>
    <row r="4089" spans="1:64" ht="15" hidden="1" customHeight="1" x14ac:dyDescent="0.2">
      <c r="A4089" s="387" t="s">
        <v>5911</v>
      </c>
      <c r="B4089" s="304" t="s">
        <v>5965</v>
      </c>
      <c r="C4089" s="304">
        <v>100557</v>
      </c>
      <c r="D4089" s="349" t="s">
        <v>5850</v>
      </c>
      <c r="E4089" s="304" t="s">
        <v>5851</v>
      </c>
      <c r="F4089" s="304"/>
      <c r="G4089" s="324">
        <v>32.933300000000003</v>
      </c>
      <c r="H4089" s="324">
        <v>-115.7039</v>
      </c>
      <c r="I4089" s="324" t="s">
        <v>214</v>
      </c>
      <c r="J4089" s="368">
        <f t="shared" si="1005"/>
        <v>292.51804892331859</v>
      </c>
      <c r="K4089" s="331">
        <f t="shared" si="1006"/>
        <v>0.32644141894067302</v>
      </c>
      <c r="L4089" s="304" t="str">
        <f t="shared" si="992"/>
        <v>D</v>
      </c>
      <c r="M4089" s="388" t="s">
        <v>6088</v>
      </c>
      <c r="N4089" s="304"/>
      <c r="O4089" s="304"/>
      <c r="P4089" s="304"/>
      <c r="Q4089" s="309"/>
      <c r="R4089" s="309"/>
      <c r="S4089" s="304"/>
      <c r="T4089" s="304"/>
      <c r="U4089" s="304"/>
      <c r="V4089" s="304"/>
      <c r="W4089" s="48" t="s">
        <v>4661</v>
      </c>
      <c r="X4089" s="304">
        <v>-999</v>
      </c>
      <c r="Y4089" s="366" t="str">
        <f t="shared" si="993"/>
        <v>-</v>
      </c>
      <c r="Z4089" s="304"/>
      <c r="AA4089" s="304"/>
      <c r="AB4089" s="304"/>
      <c r="AC4089" s="304"/>
      <c r="AD4089" s="366"/>
      <c r="AE4089" s="304"/>
      <c r="AF4089" s="331"/>
      <c r="AG4089" s="304"/>
      <c r="AH4089" s="410">
        <v>4.9541999999999997E-3</v>
      </c>
      <c r="AI4089" s="309">
        <v>9.2718499999999999E-3</v>
      </c>
      <c r="AJ4089" s="410">
        <v>253</v>
      </c>
      <c r="AK4089" s="304">
        <f t="shared" si="991"/>
        <v>270</v>
      </c>
      <c r="AL4089" s="363">
        <v>0.43</v>
      </c>
      <c r="AM4089" s="389">
        <f t="shared" si="995"/>
        <v>306</v>
      </c>
      <c r="AN4089" s="363">
        <v>0.25</v>
      </c>
      <c r="AO4089" s="304"/>
      <c r="AP4089" s="304" t="s">
        <v>4979</v>
      </c>
      <c r="AQ4089" s="304"/>
      <c r="AR4089" s="304">
        <v>354</v>
      </c>
      <c r="AS4089" s="304"/>
      <c r="AT4089" s="309">
        <v>306</v>
      </c>
      <c r="AU4089" s="304"/>
      <c r="AV4089" s="304"/>
      <c r="AW4089" s="304"/>
      <c r="AX4089" s="304">
        <v>1380</v>
      </c>
      <c r="AY4089" s="304">
        <v>-999</v>
      </c>
      <c r="AZ4089" s="304">
        <v>2980</v>
      </c>
      <c r="BA4089" s="304">
        <v>1420</v>
      </c>
      <c r="BB4089" s="304">
        <v>-999</v>
      </c>
      <c r="BC4089" s="304">
        <v>3280</v>
      </c>
      <c r="BD4089" s="304"/>
      <c r="BE4089" s="304"/>
      <c r="BF4089" s="304"/>
      <c r="BG4089" s="304"/>
      <c r="BH4089" s="304"/>
      <c r="BI4089" s="304"/>
      <c r="BJ4089" s="304">
        <v>3</v>
      </c>
      <c r="BK4089" s="304" t="s">
        <v>4954</v>
      </c>
      <c r="BL4089" s="304">
        <v>3</v>
      </c>
    </row>
    <row r="4090" spans="1:64" ht="15" hidden="1" customHeight="1" x14ac:dyDescent="0.2">
      <c r="A4090" s="387" t="s">
        <v>5911</v>
      </c>
      <c r="B4090" s="304" t="s">
        <v>5965</v>
      </c>
      <c r="C4090" s="304">
        <v>100558</v>
      </c>
      <c r="D4090" s="349" t="s">
        <v>5852</v>
      </c>
      <c r="E4090" s="304" t="s">
        <v>5853</v>
      </c>
      <c r="F4090" s="304"/>
      <c r="G4090" s="324">
        <v>32.944000000000003</v>
      </c>
      <c r="H4090" s="324">
        <v>-115.718</v>
      </c>
      <c r="I4090" s="324" t="s">
        <v>214</v>
      </c>
      <c r="J4090" s="368">
        <f t="shared" si="1005"/>
        <v>339.95855352360843</v>
      </c>
      <c r="K4090" s="331">
        <f t="shared" si="1006"/>
        <v>0.32644141894067302</v>
      </c>
      <c r="L4090" s="304" t="str">
        <f t="shared" si="992"/>
        <v>D</v>
      </c>
      <c r="M4090" s="388" t="s">
        <v>6088</v>
      </c>
      <c r="N4090" s="304"/>
      <c r="O4090" s="304"/>
      <c r="P4090" s="304"/>
      <c r="Q4090" s="309"/>
      <c r="R4090" s="309"/>
      <c r="S4090" s="304"/>
      <c r="T4090" s="304"/>
      <c r="U4090" s="304"/>
      <c r="V4090" s="304"/>
      <c r="W4090" s="48" t="s">
        <v>4661</v>
      </c>
      <c r="X4090" s="304">
        <v>-999</v>
      </c>
      <c r="Y4090" s="366" t="str">
        <f t="shared" si="993"/>
        <v>-</v>
      </c>
      <c r="Z4090" s="304"/>
      <c r="AA4090" s="304"/>
      <c r="AB4090" s="304"/>
      <c r="AC4090" s="304"/>
      <c r="AD4090" s="366"/>
      <c r="AE4090" s="304"/>
      <c r="AF4090" s="331"/>
      <c r="AG4090" s="304"/>
      <c r="AH4090" s="410">
        <v>4.5575600000000004E-3</v>
      </c>
      <c r="AI4090" s="309">
        <v>0</v>
      </c>
      <c r="AJ4090" s="410">
        <v>250</v>
      </c>
      <c r="AK4090" s="304">
        <f t="shared" si="991"/>
        <v>270</v>
      </c>
      <c r="AL4090" s="363">
        <v>0.43</v>
      </c>
      <c r="AM4090" s="389">
        <f t="shared" si="995"/>
        <v>387</v>
      </c>
      <c r="AN4090" s="363">
        <v>0.25</v>
      </c>
      <c r="AO4090" s="304"/>
      <c r="AP4090" s="304" t="s">
        <v>1600</v>
      </c>
      <c r="AQ4090" s="304"/>
      <c r="AR4090" s="304">
        <v>387</v>
      </c>
      <c r="AS4090" s="304"/>
      <c r="AT4090" s="312"/>
      <c r="AU4090" s="304"/>
      <c r="AV4090" s="304"/>
      <c r="AW4090" s="304"/>
      <c r="AX4090" s="304">
        <v>1380</v>
      </c>
      <c r="AY4090" s="304">
        <v>-999</v>
      </c>
      <c r="AZ4090" s="304">
        <v>2980</v>
      </c>
      <c r="BA4090" s="304">
        <v>1340</v>
      </c>
      <c r="BB4090" s="304">
        <v>-999</v>
      </c>
      <c r="BC4090" s="304">
        <v>3100</v>
      </c>
      <c r="BD4090" s="304"/>
      <c r="BE4090" s="304"/>
      <c r="BF4090" s="304"/>
      <c r="BG4090" s="304"/>
      <c r="BH4090" s="304"/>
      <c r="BI4090" s="304"/>
      <c r="BJ4090" s="304">
        <v>3</v>
      </c>
      <c r="BK4090" s="304" t="s">
        <v>4954</v>
      </c>
      <c r="BL4090" s="304">
        <v>3</v>
      </c>
    </row>
    <row r="4091" spans="1:64" ht="15" hidden="1" customHeight="1" x14ac:dyDescent="0.2">
      <c r="A4091" s="387" t="s">
        <v>5911</v>
      </c>
      <c r="B4091" s="304" t="s">
        <v>5965</v>
      </c>
      <c r="C4091" s="304">
        <v>100559</v>
      </c>
      <c r="D4091" s="349" t="s">
        <v>5854</v>
      </c>
      <c r="E4091" s="304" t="s">
        <v>5855</v>
      </c>
      <c r="F4091" s="304"/>
      <c r="G4091" s="324">
        <v>33.896000000000001</v>
      </c>
      <c r="H4091" s="324">
        <v>-118.21639999999999</v>
      </c>
      <c r="I4091" s="324" t="s">
        <v>214</v>
      </c>
      <c r="J4091" s="368">
        <f t="shared" si="1005"/>
        <v>267.21489271224613</v>
      </c>
      <c r="K4091" s="331">
        <f t="shared" si="1006"/>
        <v>0.23323807579381203</v>
      </c>
      <c r="L4091" s="304" t="str">
        <f t="shared" si="992"/>
        <v>D</v>
      </c>
      <c r="M4091" s="388" t="s">
        <v>6088</v>
      </c>
      <c r="N4091" s="304"/>
      <c r="O4091" s="304"/>
      <c r="P4091" s="304"/>
      <c r="Q4091" s="309"/>
      <c r="R4091" s="309"/>
      <c r="S4091" s="304"/>
      <c r="T4091" s="304"/>
      <c r="U4091" s="304"/>
      <c r="V4091" s="304"/>
      <c r="W4091" s="48" t="s">
        <v>4661</v>
      </c>
      <c r="X4091" s="304">
        <v>-999</v>
      </c>
      <c r="Y4091" s="366" t="str">
        <f t="shared" si="993"/>
        <v>-</v>
      </c>
      <c r="Z4091" s="304"/>
      <c r="AA4091" s="304"/>
      <c r="AB4091" s="304"/>
      <c r="AC4091" s="304"/>
      <c r="AD4091" s="366"/>
      <c r="AE4091" s="304"/>
      <c r="AF4091" s="331"/>
      <c r="AG4091" s="304"/>
      <c r="AH4091" s="410">
        <v>1.74248E-3</v>
      </c>
      <c r="AI4091" s="309">
        <v>5.7368799999999998E-3</v>
      </c>
      <c r="AJ4091" s="410">
        <v>207</v>
      </c>
      <c r="AK4091" s="304">
        <f t="shared" si="991"/>
        <v>210</v>
      </c>
      <c r="AL4091" s="304">
        <v>0.2</v>
      </c>
      <c r="AM4091" s="389">
        <f t="shared" si="995"/>
        <v>306</v>
      </c>
      <c r="AN4091" s="363">
        <v>0.25</v>
      </c>
      <c r="AO4091" s="304"/>
      <c r="AP4091" s="304" t="s">
        <v>6119</v>
      </c>
      <c r="AQ4091" s="304"/>
      <c r="AR4091" s="304">
        <v>280</v>
      </c>
      <c r="AS4091" s="304"/>
      <c r="AT4091" s="309">
        <v>306</v>
      </c>
      <c r="AU4091" s="304"/>
      <c r="AV4091" s="304"/>
      <c r="AW4091" s="304"/>
      <c r="AX4091" s="304">
        <v>1080</v>
      </c>
      <c r="AY4091" s="304">
        <v>-999</v>
      </c>
      <c r="AZ4091" s="304">
        <v>2980</v>
      </c>
      <c r="BA4091" s="304">
        <v>720</v>
      </c>
      <c r="BB4091" s="304">
        <v>-999</v>
      </c>
      <c r="BC4091" s="304">
        <v>4700</v>
      </c>
      <c r="BD4091" s="304"/>
      <c r="BE4091" s="304"/>
      <c r="BF4091" s="304"/>
      <c r="BG4091" s="304"/>
      <c r="BH4091" s="304"/>
      <c r="BI4091" s="304"/>
      <c r="BJ4091" s="304">
        <v>3</v>
      </c>
      <c r="BK4091" s="304" t="s">
        <v>4954</v>
      </c>
      <c r="BL4091" s="304">
        <v>3</v>
      </c>
    </row>
    <row r="4092" spans="1:64" ht="15" hidden="1" customHeight="1" x14ac:dyDescent="0.2">
      <c r="A4092" s="387" t="s">
        <v>5911</v>
      </c>
      <c r="B4092" s="304" t="s">
        <v>5965</v>
      </c>
      <c r="C4092" s="304">
        <v>100560</v>
      </c>
      <c r="D4092" s="349" t="s">
        <v>5856</v>
      </c>
      <c r="E4092" s="304">
        <v>1696</v>
      </c>
      <c r="F4092" s="304"/>
      <c r="G4092" s="324">
        <v>37.39631</v>
      </c>
      <c r="H4092" s="324">
        <v>-121.75803000000001</v>
      </c>
      <c r="I4092" s="324" t="s">
        <v>214</v>
      </c>
      <c r="J4092" s="368">
        <f t="shared" si="1005"/>
        <v>691.19055648083133</v>
      </c>
      <c r="K4092" s="331">
        <f t="shared" si="1006"/>
        <v>0.41105230810688803</v>
      </c>
      <c r="L4092" s="304" t="str">
        <f t="shared" si="992"/>
        <v>C</v>
      </c>
      <c r="M4092" s="388" t="s">
        <v>6088</v>
      </c>
      <c r="N4092" s="304"/>
      <c r="O4092" s="304"/>
      <c r="P4092" s="304"/>
      <c r="Q4092" s="309"/>
      <c r="R4092" s="309"/>
      <c r="S4092" s="304"/>
      <c r="T4092" s="304"/>
      <c r="U4092" s="304"/>
      <c r="V4092" s="304"/>
      <c r="W4092" s="390" t="s">
        <v>4661</v>
      </c>
      <c r="X4092" s="304">
        <v>-999</v>
      </c>
      <c r="Y4092" s="366" t="str">
        <f t="shared" si="993"/>
        <v>-</v>
      </c>
      <c r="Z4092" s="304"/>
      <c r="AA4092" s="304"/>
      <c r="AB4092" s="304"/>
      <c r="AC4092" s="304"/>
      <c r="AD4092" s="366"/>
      <c r="AE4092" s="304"/>
      <c r="AF4092" s="331"/>
      <c r="AG4092" s="304"/>
      <c r="AH4092" s="410">
        <v>6.9732299999999997E-2</v>
      </c>
      <c r="AI4092" s="309">
        <v>0</v>
      </c>
      <c r="AJ4092" s="410">
        <v>541</v>
      </c>
      <c r="AK4092" s="304">
        <f t="shared" si="991"/>
        <v>555</v>
      </c>
      <c r="AL4092" s="363">
        <v>0.43</v>
      </c>
      <c r="AM4092" s="389">
        <f t="shared" si="995"/>
        <v>782</v>
      </c>
      <c r="AN4092" s="304">
        <v>0.4</v>
      </c>
      <c r="AO4092" s="304"/>
      <c r="AP4092" s="304" t="s">
        <v>6123</v>
      </c>
      <c r="AQ4092" s="304"/>
      <c r="AR4092" s="304">
        <v>782</v>
      </c>
      <c r="AS4092" s="304"/>
      <c r="AT4092" s="312"/>
      <c r="AU4092" s="304"/>
      <c r="AV4092" s="304"/>
      <c r="AW4092" s="304"/>
      <c r="AX4092" s="304">
        <v>7.4</v>
      </c>
      <c r="AY4092" s="304">
        <v>305.3</v>
      </c>
      <c r="AZ4092" s="304">
        <v>3507.3</v>
      </c>
      <c r="BA4092" s="304">
        <v>7.4</v>
      </c>
      <c r="BB4092" s="304">
        <v>305.3</v>
      </c>
      <c r="BC4092" s="304">
        <v>3507.3</v>
      </c>
      <c r="BD4092" s="304"/>
      <c r="BE4092" s="304"/>
      <c r="BF4092" s="304"/>
      <c r="BG4092" s="304"/>
      <c r="BH4092" s="304"/>
      <c r="BI4092" s="304"/>
      <c r="BJ4092" s="304">
        <v>1</v>
      </c>
      <c r="BK4092" s="304">
        <v>1</v>
      </c>
      <c r="BL4092" s="304">
        <v>1</v>
      </c>
    </row>
    <row r="4093" spans="1:64" ht="15" hidden="1" customHeight="1" x14ac:dyDescent="0.2">
      <c r="A4093" s="387" t="s">
        <v>5911</v>
      </c>
      <c r="B4093" s="304" t="s">
        <v>5965</v>
      </c>
      <c r="C4093" s="304">
        <v>100561</v>
      </c>
      <c r="D4093" s="349" t="s">
        <v>5857</v>
      </c>
      <c r="E4093" s="304">
        <v>5297</v>
      </c>
      <c r="F4093" s="304"/>
      <c r="G4093" s="324">
        <v>34.196579999999997</v>
      </c>
      <c r="H4093" s="324">
        <v>-118.02307</v>
      </c>
      <c r="I4093" s="324" t="s">
        <v>214</v>
      </c>
      <c r="J4093" s="368">
        <f t="shared" si="1005"/>
        <v>726.57875543442265</v>
      </c>
      <c r="K4093" s="331">
        <f t="shared" si="1006"/>
        <v>0.41105230810688803</v>
      </c>
      <c r="L4093" s="304" t="str">
        <f t="shared" si="992"/>
        <v>C</v>
      </c>
      <c r="M4093" s="388" t="s">
        <v>6088</v>
      </c>
      <c r="N4093" s="304"/>
      <c r="O4093" s="304"/>
      <c r="P4093" s="304"/>
      <c r="Q4093" s="309"/>
      <c r="R4093" s="309"/>
      <c r="S4093" s="304"/>
      <c r="T4093" s="304"/>
      <c r="U4093" s="304"/>
      <c r="V4093" s="304"/>
      <c r="W4093" s="390" t="s">
        <v>4661</v>
      </c>
      <c r="X4093" s="304">
        <v>-999</v>
      </c>
      <c r="Y4093" s="366" t="str">
        <f t="shared" si="993"/>
        <v>-</v>
      </c>
      <c r="Z4093" s="304"/>
      <c r="AA4093" s="304"/>
      <c r="AB4093" s="304"/>
      <c r="AC4093" s="304"/>
      <c r="AD4093" s="366"/>
      <c r="AE4093" s="304"/>
      <c r="AF4093" s="331"/>
      <c r="AG4093" s="304"/>
      <c r="AH4093" s="410">
        <v>0.10724400000000001</v>
      </c>
      <c r="AI4093" s="309">
        <v>0</v>
      </c>
      <c r="AJ4093" s="410">
        <v>645</v>
      </c>
      <c r="AK4093" s="304">
        <f t="shared" ref="AK4093:AK4138" si="1007">IF(AJ4093&lt;=180,180,IF(AND(AJ4093&gt;180,AJ4093&lt;240),210,IF(AND(AJ4093&gt;=240,AJ4093&lt;300),270,IF(AND(AJ4093&gt;=300,AJ4093&lt;360),270,IF(AND(AJ4093&gt;=360,AJ4093&lt;490),425,IF(AND(AJ4093&gt;=490,AJ4093&lt;620),555,IF(AND(AJ4093&gt;=620,AJ4093&lt;760),690,IF(AJ4093&gt;=760,760,"Error"))))))))</f>
        <v>690</v>
      </c>
      <c r="AL4093" s="363">
        <v>0.43</v>
      </c>
      <c r="AM4093" s="389">
        <f t="shared" si="995"/>
        <v>748</v>
      </c>
      <c r="AN4093" s="304">
        <v>0.4</v>
      </c>
      <c r="AO4093" s="304"/>
      <c r="AP4093" s="304" t="s">
        <v>6114</v>
      </c>
      <c r="AQ4093" s="304"/>
      <c r="AR4093" s="304">
        <v>748</v>
      </c>
      <c r="AS4093" s="304"/>
      <c r="AT4093" s="312"/>
      <c r="AU4093" s="304"/>
      <c r="AV4093" s="304"/>
      <c r="AW4093" s="304"/>
      <c r="AX4093" s="304">
        <v>40</v>
      </c>
      <c r="AY4093" s="304">
        <v>-999</v>
      </c>
      <c r="AZ4093" s="304">
        <v>1000</v>
      </c>
      <c r="BA4093" s="304">
        <v>20</v>
      </c>
      <c r="BB4093" s="304">
        <v>-999</v>
      </c>
      <c r="BC4093" s="304">
        <v>320</v>
      </c>
      <c r="BD4093" s="304"/>
      <c r="BE4093" s="304"/>
      <c r="BF4093" s="304"/>
      <c r="BG4093" s="304"/>
      <c r="BH4093" s="304"/>
      <c r="BI4093" s="304"/>
      <c r="BJ4093" s="304">
        <v>3</v>
      </c>
      <c r="BK4093" s="304" t="s">
        <v>4954</v>
      </c>
      <c r="BL4093" s="304">
        <v>3</v>
      </c>
    </row>
    <row r="4094" spans="1:64" ht="15" hidden="1" customHeight="1" x14ac:dyDescent="0.2">
      <c r="A4094" s="387" t="s">
        <v>5911</v>
      </c>
      <c r="B4094" s="304" t="s">
        <v>5965</v>
      </c>
      <c r="C4094" s="304">
        <v>100562</v>
      </c>
      <c r="D4094" s="349" t="s">
        <v>5858</v>
      </c>
      <c r="E4094" s="304" t="s">
        <v>5859</v>
      </c>
      <c r="F4094" s="304" t="s">
        <v>5963</v>
      </c>
      <c r="G4094" s="324">
        <v>34.148400000000002</v>
      </c>
      <c r="H4094" s="324">
        <v>-118.1711</v>
      </c>
      <c r="I4094" s="324" t="s">
        <v>205</v>
      </c>
      <c r="J4094" s="368">
        <f>EXP(0.44*LN('V032'!AM4094)+0.33*LN('V032'!Y4094)+0.25*LN('V032'!AJ4094))</f>
        <v>656.03624867456256</v>
      </c>
      <c r="K4094" s="331">
        <f>SQRT(0.44*AN4094^2+0.3*Z4094^2+0.25*AL4094^2)</f>
        <v>0.40574006457336698</v>
      </c>
      <c r="L4094" s="304" t="str">
        <f t="shared" si="992"/>
        <v>C</v>
      </c>
      <c r="M4094" s="388" t="s">
        <v>6095</v>
      </c>
      <c r="N4094" s="304"/>
      <c r="O4094" s="304"/>
      <c r="P4094" s="304"/>
      <c r="Q4094" s="309"/>
      <c r="R4094" s="309"/>
      <c r="S4094" s="304"/>
      <c r="T4094" s="304"/>
      <c r="U4094" s="304"/>
      <c r="V4094" s="304"/>
      <c r="W4094" s="48" t="s">
        <v>1430</v>
      </c>
      <c r="X4094" s="304" t="s">
        <v>232</v>
      </c>
      <c r="Y4094" s="366">
        <f t="shared" si="993"/>
        <v>506.6</v>
      </c>
      <c r="Z4094" s="304">
        <v>0.4</v>
      </c>
      <c r="AA4094" s="304"/>
      <c r="AB4094" s="304"/>
      <c r="AC4094" s="304"/>
      <c r="AD4094" s="366"/>
      <c r="AE4094" s="304"/>
      <c r="AF4094" s="331"/>
      <c r="AG4094" s="304"/>
      <c r="AH4094" s="410">
        <v>3.6696800000000002E-2</v>
      </c>
      <c r="AI4094" s="309">
        <v>0</v>
      </c>
      <c r="AJ4094" s="410">
        <v>436</v>
      </c>
      <c r="AK4094" s="304">
        <f t="shared" si="1007"/>
        <v>425</v>
      </c>
      <c r="AL4094" s="363">
        <v>0.43</v>
      </c>
      <c r="AM4094" s="389">
        <f t="shared" si="995"/>
        <v>748</v>
      </c>
      <c r="AN4094" s="304">
        <v>0.4</v>
      </c>
      <c r="AO4094" s="304"/>
      <c r="AP4094" s="304" t="s">
        <v>6114</v>
      </c>
      <c r="AQ4094" s="304"/>
      <c r="AR4094" s="304">
        <v>748</v>
      </c>
      <c r="AS4094" s="304"/>
      <c r="AT4094" s="312"/>
      <c r="AU4094" s="304"/>
      <c r="AV4094" s="304"/>
      <c r="AW4094" s="304"/>
      <c r="AX4094" s="304">
        <v>40</v>
      </c>
      <c r="AY4094" s="304">
        <v>-999</v>
      </c>
      <c r="AZ4094" s="304">
        <v>300</v>
      </c>
      <c r="BA4094" s="304">
        <v>20</v>
      </c>
      <c r="BB4094" s="304">
        <v>-999</v>
      </c>
      <c r="BC4094" s="304">
        <v>320</v>
      </c>
      <c r="BD4094" s="304"/>
      <c r="BE4094" s="304"/>
      <c r="BF4094" s="304"/>
      <c r="BG4094" s="304"/>
      <c r="BH4094" s="304"/>
      <c r="BI4094" s="304"/>
      <c r="BJ4094" s="304">
        <v>3</v>
      </c>
      <c r="BK4094" s="304" t="s">
        <v>4954</v>
      </c>
      <c r="BL4094" s="304">
        <v>3</v>
      </c>
    </row>
    <row r="4095" spans="1:64" ht="15" hidden="1" customHeight="1" x14ac:dyDescent="0.2">
      <c r="A4095" s="387" t="s">
        <v>5911</v>
      </c>
      <c r="B4095" s="304" t="s">
        <v>5965</v>
      </c>
      <c r="C4095" s="304">
        <v>100563</v>
      </c>
      <c r="D4095" s="349" t="s">
        <v>5860</v>
      </c>
      <c r="E4095" s="304">
        <v>1822</v>
      </c>
      <c r="F4095" s="304"/>
      <c r="G4095" s="324">
        <v>37.896500000000003</v>
      </c>
      <c r="H4095" s="324">
        <v>-122.322</v>
      </c>
      <c r="I4095" s="324" t="s">
        <v>4990</v>
      </c>
      <c r="J4095" s="368">
        <f t="shared" ref="J4095:J4122" si="1008">EXP(0.64*LN(AM4095)+0.36*LN(AK4095))</f>
        <v>487.13716919134743</v>
      </c>
      <c r="K4095" s="331">
        <f t="shared" ref="K4095:K4122" si="1009">SQRT(0.64*AN4095^2+0.36*AL4095^2)</f>
        <v>0.34176014981270125</v>
      </c>
      <c r="L4095" s="304" t="str">
        <f t="shared" si="992"/>
        <v>C</v>
      </c>
      <c r="M4095" s="388" t="s">
        <v>6088</v>
      </c>
      <c r="N4095" s="304"/>
      <c r="O4095" s="304"/>
      <c r="P4095" s="304"/>
      <c r="Q4095" s="309"/>
      <c r="R4095" s="309"/>
      <c r="S4095" s="304"/>
      <c r="T4095" s="304"/>
      <c r="U4095" s="304"/>
      <c r="V4095" s="304"/>
      <c r="W4095" s="48" t="s">
        <v>4991</v>
      </c>
      <c r="X4095" s="304">
        <v>-999</v>
      </c>
      <c r="Y4095" s="366" t="str">
        <f t="shared" si="993"/>
        <v>-</v>
      </c>
      <c r="Z4095" s="304"/>
      <c r="AA4095" s="304"/>
      <c r="AB4095" s="304"/>
      <c r="AC4095" s="304"/>
      <c r="AD4095" s="366"/>
      <c r="AE4095" s="304"/>
      <c r="AF4095" s="331"/>
      <c r="AG4095" s="304"/>
      <c r="AH4095" s="410">
        <v>6.8301799999999997E-4</v>
      </c>
      <c r="AI4095" s="309">
        <v>0</v>
      </c>
      <c r="AJ4095" s="410">
        <v>187</v>
      </c>
      <c r="AK4095" s="304">
        <f t="shared" si="1007"/>
        <v>210</v>
      </c>
      <c r="AL4095" s="304">
        <v>0.2</v>
      </c>
      <c r="AM4095" s="389">
        <f t="shared" si="995"/>
        <v>782</v>
      </c>
      <c r="AN4095" s="304">
        <v>0.4</v>
      </c>
      <c r="AO4095" s="304"/>
      <c r="AP4095" s="304" t="s">
        <v>2964</v>
      </c>
      <c r="AQ4095" s="304"/>
      <c r="AR4095" s="304">
        <v>782</v>
      </c>
      <c r="AS4095" s="304"/>
      <c r="AT4095" s="312"/>
      <c r="AU4095" s="304"/>
      <c r="AV4095" s="304"/>
      <c r="AW4095" s="304"/>
      <c r="AX4095" s="304">
        <v>14.6</v>
      </c>
      <c r="AY4095" s="304">
        <v>263.60000000000002</v>
      </c>
      <c r="AZ4095" s="304">
        <v>842</v>
      </c>
      <c r="BA4095" s="304">
        <v>14.6</v>
      </c>
      <c r="BB4095" s="304">
        <v>263.60000000000002</v>
      </c>
      <c r="BC4095" s="304">
        <v>842</v>
      </c>
      <c r="BD4095" s="304"/>
      <c r="BE4095" s="304"/>
      <c r="BF4095" s="304"/>
      <c r="BG4095" s="304"/>
      <c r="BH4095" s="304"/>
      <c r="BI4095" s="304"/>
      <c r="BJ4095" s="304">
        <v>1</v>
      </c>
      <c r="BK4095" s="304">
        <v>1</v>
      </c>
      <c r="BL4095" s="304">
        <v>1</v>
      </c>
    </row>
    <row r="4096" spans="1:64" ht="15" hidden="1" customHeight="1" x14ac:dyDescent="0.2">
      <c r="A4096" s="387" t="s">
        <v>5911</v>
      </c>
      <c r="B4096" s="304" t="s">
        <v>5965</v>
      </c>
      <c r="C4096" s="304">
        <v>100564</v>
      </c>
      <c r="D4096" s="349" t="s">
        <v>5861</v>
      </c>
      <c r="E4096" s="304">
        <v>1854</v>
      </c>
      <c r="F4096" s="304"/>
      <c r="G4096" s="324">
        <v>37.758960000000002</v>
      </c>
      <c r="H4096" s="324">
        <v>-122.19756</v>
      </c>
      <c r="I4096" s="324" t="s">
        <v>4990</v>
      </c>
      <c r="J4096" s="368">
        <f t="shared" si="1008"/>
        <v>292.51804892331859</v>
      </c>
      <c r="K4096" s="331">
        <f t="shared" si="1009"/>
        <v>0.32644141894067302</v>
      </c>
      <c r="L4096" s="304" t="str">
        <f t="shared" si="992"/>
        <v>D</v>
      </c>
      <c r="M4096" s="388" t="s">
        <v>6088</v>
      </c>
      <c r="N4096" s="304"/>
      <c r="O4096" s="304"/>
      <c r="P4096" s="304"/>
      <c r="Q4096" s="309"/>
      <c r="R4096" s="309"/>
      <c r="S4096" s="304"/>
      <c r="T4096" s="304"/>
      <c r="U4096" s="304"/>
      <c r="V4096" s="304"/>
      <c r="W4096" s="48" t="s">
        <v>4991</v>
      </c>
      <c r="X4096" s="304">
        <v>-999</v>
      </c>
      <c r="Y4096" s="366" t="str">
        <f t="shared" si="993"/>
        <v>-</v>
      </c>
      <c r="Z4096" s="304"/>
      <c r="AA4096" s="304"/>
      <c r="AB4096" s="304"/>
      <c r="AC4096" s="304"/>
      <c r="AD4096" s="366"/>
      <c r="AE4096" s="304"/>
      <c r="AF4096" s="331"/>
      <c r="AG4096" s="304"/>
      <c r="AH4096" s="410">
        <v>8.5324000000000007E-3</v>
      </c>
      <c r="AI4096" s="309">
        <v>1.7131199999999999E-2</v>
      </c>
      <c r="AJ4096" s="410">
        <v>286</v>
      </c>
      <c r="AK4096" s="304">
        <f t="shared" si="1007"/>
        <v>270</v>
      </c>
      <c r="AL4096" s="363">
        <v>0.43</v>
      </c>
      <c r="AM4096" s="389">
        <f t="shared" si="995"/>
        <v>306</v>
      </c>
      <c r="AN4096" s="363">
        <v>0.25</v>
      </c>
      <c r="AO4096" s="304"/>
      <c r="AP4096" s="304" t="s">
        <v>6113</v>
      </c>
      <c r="AQ4096" s="304"/>
      <c r="AR4096" s="304">
        <v>280</v>
      </c>
      <c r="AS4096" s="304"/>
      <c r="AT4096" s="309">
        <v>306</v>
      </c>
      <c r="AU4096" s="304"/>
      <c r="AV4096" s="304"/>
      <c r="AW4096" s="304"/>
      <c r="AX4096" s="304">
        <v>270.89999999999998</v>
      </c>
      <c r="AY4096" s="304">
        <v>270.89999999999998</v>
      </c>
      <c r="AZ4096" s="304">
        <v>842</v>
      </c>
      <c r="BA4096" s="304">
        <v>270.89999999999998</v>
      </c>
      <c r="BB4096" s="304">
        <v>270.89999999999998</v>
      </c>
      <c r="BC4096" s="304">
        <v>842</v>
      </c>
      <c r="BD4096" s="304"/>
      <c r="BE4096" s="304"/>
      <c r="BF4096" s="304"/>
      <c r="BG4096" s="304"/>
      <c r="BH4096" s="304"/>
      <c r="BI4096" s="304"/>
      <c r="BJ4096" s="304">
        <v>1</v>
      </c>
      <c r="BK4096" s="304">
        <v>1</v>
      </c>
      <c r="BL4096" s="304">
        <v>1</v>
      </c>
    </row>
    <row r="4097" spans="1:64" ht="15" hidden="1" customHeight="1" x14ac:dyDescent="0.2">
      <c r="A4097" s="387" t="s">
        <v>5911</v>
      </c>
      <c r="B4097" s="304" t="s">
        <v>5965</v>
      </c>
      <c r="C4097" s="304">
        <v>100565</v>
      </c>
      <c r="D4097" s="349" t="s">
        <v>5862</v>
      </c>
      <c r="E4097" s="304">
        <v>1856</v>
      </c>
      <c r="F4097" s="304"/>
      <c r="G4097" s="324">
        <v>37.802849999999999</v>
      </c>
      <c r="H4097" s="324">
        <v>-122.23033</v>
      </c>
      <c r="I4097" s="324" t="s">
        <v>4990</v>
      </c>
      <c r="J4097" s="368">
        <f t="shared" si="1008"/>
        <v>400.27183522370677</v>
      </c>
      <c r="K4097" s="331">
        <f t="shared" si="1009"/>
        <v>0.32644141894067302</v>
      </c>
      <c r="L4097" s="304" t="str">
        <f t="shared" si="992"/>
        <v>C</v>
      </c>
      <c r="M4097" s="388" t="s">
        <v>6088</v>
      </c>
      <c r="N4097" s="304"/>
      <c r="O4097" s="304"/>
      <c r="P4097" s="304"/>
      <c r="Q4097" s="309"/>
      <c r="R4097" s="309"/>
      <c r="S4097" s="304"/>
      <c r="T4097" s="304"/>
      <c r="U4097" s="304"/>
      <c r="V4097" s="304"/>
      <c r="W4097" s="48" t="s">
        <v>4991</v>
      </c>
      <c r="X4097" s="304">
        <v>-999</v>
      </c>
      <c r="Y4097" s="366" t="str">
        <f t="shared" si="993"/>
        <v>-</v>
      </c>
      <c r="Z4097" s="304"/>
      <c r="AA4097" s="304"/>
      <c r="AB4097" s="304"/>
      <c r="AC4097" s="304"/>
      <c r="AD4097" s="366"/>
      <c r="AE4097" s="304"/>
      <c r="AF4097" s="331"/>
      <c r="AG4097" s="304"/>
      <c r="AH4097" s="410">
        <v>2.24227E-2</v>
      </c>
      <c r="AI4097" s="309">
        <v>0</v>
      </c>
      <c r="AJ4097" s="410">
        <v>378</v>
      </c>
      <c r="AK4097" s="304">
        <f t="shared" si="1007"/>
        <v>425</v>
      </c>
      <c r="AL4097" s="363">
        <v>0.43</v>
      </c>
      <c r="AM4097" s="389">
        <f t="shared" si="995"/>
        <v>387</v>
      </c>
      <c r="AN4097" s="363">
        <v>0.25</v>
      </c>
      <c r="AO4097" s="304"/>
      <c r="AP4097" s="304" t="s">
        <v>1600</v>
      </c>
      <c r="AQ4097" s="304"/>
      <c r="AR4097" s="304">
        <v>387</v>
      </c>
      <c r="AS4097" s="304"/>
      <c r="AT4097" s="312"/>
      <c r="AU4097" s="304"/>
      <c r="AV4097" s="304"/>
      <c r="AW4097" s="304"/>
      <c r="AX4097" s="304">
        <v>66</v>
      </c>
      <c r="AY4097" s="304">
        <v>271.39999999999998</v>
      </c>
      <c r="AZ4097" s="304">
        <v>843.4</v>
      </c>
      <c r="BA4097" s="304">
        <v>66</v>
      </c>
      <c r="BB4097" s="304">
        <v>271.39999999999998</v>
      </c>
      <c r="BC4097" s="304">
        <v>843.4</v>
      </c>
      <c r="BD4097" s="304"/>
      <c r="BE4097" s="304"/>
      <c r="BF4097" s="304"/>
      <c r="BG4097" s="304"/>
      <c r="BH4097" s="304"/>
      <c r="BI4097" s="304"/>
      <c r="BJ4097" s="304">
        <v>1</v>
      </c>
      <c r="BK4097" s="304">
        <v>1</v>
      </c>
      <c r="BL4097" s="304">
        <v>1</v>
      </c>
    </row>
    <row r="4098" spans="1:64" ht="15" hidden="1" customHeight="1" x14ac:dyDescent="0.2">
      <c r="A4098" s="387" t="s">
        <v>5911</v>
      </c>
      <c r="B4098" s="304" t="s">
        <v>5965</v>
      </c>
      <c r="C4098" s="304">
        <v>100566</v>
      </c>
      <c r="D4098" s="349" t="s">
        <v>5863</v>
      </c>
      <c r="E4098" s="304">
        <v>1823</v>
      </c>
      <c r="F4098" s="304"/>
      <c r="G4098" s="324">
        <v>37.994480000000003</v>
      </c>
      <c r="H4098" s="324">
        <v>-122.11472000000001</v>
      </c>
      <c r="I4098" s="324" t="s">
        <v>205</v>
      </c>
      <c r="J4098" s="368">
        <f t="shared" si="1008"/>
        <v>480.5921153099419</v>
      </c>
      <c r="K4098" s="331">
        <f t="shared" si="1009"/>
        <v>0.36913412196652856</v>
      </c>
      <c r="L4098" s="304" t="str">
        <f t="shared" si="992"/>
        <v>C</v>
      </c>
      <c r="M4098" s="388" t="s">
        <v>6088</v>
      </c>
      <c r="N4098" s="304"/>
      <c r="O4098" s="304"/>
      <c r="P4098" s="304"/>
      <c r="Q4098" s="309"/>
      <c r="R4098" s="309"/>
      <c r="S4098" s="304"/>
      <c r="T4098" s="304"/>
      <c r="U4098" s="304"/>
      <c r="V4098" s="304"/>
      <c r="W4098" s="390" t="s">
        <v>1708</v>
      </c>
      <c r="X4098" s="304">
        <v>-999</v>
      </c>
      <c r="Y4098" s="366" t="str">
        <f t="shared" si="993"/>
        <v>-</v>
      </c>
      <c r="Z4098" s="304"/>
      <c r="AA4098" s="304"/>
      <c r="AB4098" s="304"/>
      <c r="AC4098" s="304"/>
      <c r="AD4098" s="366"/>
      <c r="AE4098" s="304"/>
      <c r="AF4098" s="331"/>
      <c r="AG4098" s="304"/>
      <c r="AH4098" s="410">
        <v>3.4694099999999999E-2</v>
      </c>
      <c r="AI4098" s="309">
        <v>0</v>
      </c>
      <c r="AJ4098" s="410">
        <v>428</v>
      </c>
      <c r="AK4098" s="304">
        <f t="shared" si="1007"/>
        <v>425</v>
      </c>
      <c r="AL4098" s="363">
        <v>0.43</v>
      </c>
      <c r="AM4098" s="389">
        <f t="shared" si="995"/>
        <v>515</v>
      </c>
      <c r="AN4098" s="304">
        <v>0.33</v>
      </c>
      <c r="AO4098" s="304"/>
      <c r="AP4098" s="304" t="s">
        <v>1710</v>
      </c>
      <c r="AQ4098" s="304"/>
      <c r="AR4098" s="304">
        <v>515</v>
      </c>
      <c r="AS4098" s="304"/>
      <c r="AT4098" s="312"/>
      <c r="AU4098" s="304"/>
      <c r="AV4098" s="304"/>
      <c r="AW4098" s="304"/>
      <c r="AX4098" s="304">
        <v>624</v>
      </c>
      <c r="AY4098" s="304">
        <v>1424.1</v>
      </c>
      <c r="AZ4098" s="304">
        <v>3369.4</v>
      </c>
      <c r="BA4098" s="304">
        <v>624</v>
      </c>
      <c r="BB4098" s="304">
        <v>1424.1</v>
      </c>
      <c r="BC4098" s="304">
        <v>3369.4</v>
      </c>
      <c r="BD4098" s="304"/>
      <c r="BE4098" s="304"/>
      <c r="BF4098" s="304"/>
      <c r="BG4098" s="304"/>
      <c r="BH4098" s="304"/>
      <c r="BI4098" s="304"/>
      <c r="BJ4098" s="304">
        <v>1</v>
      </c>
      <c r="BK4098" s="304">
        <v>1</v>
      </c>
      <c r="BL4098" s="304">
        <v>1</v>
      </c>
    </row>
    <row r="4099" spans="1:64" ht="15" hidden="1" customHeight="1" x14ac:dyDescent="0.2">
      <c r="A4099" s="387" t="s">
        <v>5911</v>
      </c>
      <c r="B4099" s="304" t="s">
        <v>5965</v>
      </c>
      <c r="C4099" s="304">
        <v>100567</v>
      </c>
      <c r="D4099" s="349" t="s">
        <v>5864</v>
      </c>
      <c r="E4099" s="304">
        <v>1855</v>
      </c>
      <c r="F4099" s="304"/>
      <c r="G4099" s="324">
        <v>37.769599999999997</v>
      </c>
      <c r="H4099" s="324">
        <v>-122.1734</v>
      </c>
      <c r="I4099" s="324" t="s">
        <v>4990</v>
      </c>
      <c r="J4099" s="368">
        <f t="shared" si="1008"/>
        <v>588.97999120379723</v>
      </c>
      <c r="K4099" s="331">
        <f t="shared" si="1009"/>
        <v>0.36913412196652856</v>
      </c>
      <c r="L4099" s="304" t="str">
        <f t="shared" si="992"/>
        <v>C</v>
      </c>
      <c r="M4099" s="388" t="s">
        <v>6088</v>
      </c>
      <c r="N4099" s="304"/>
      <c r="O4099" s="304"/>
      <c r="P4099" s="304"/>
      <c r="Q4099" s="309"/>
      <c r="R4099" s="309"/>
      <c r="S4099" s="304"/>
      <c r="T4099" s="304"/>
      <c r="U4099" s="304"/>
      <c r="V4099" s="304"/>
      <c r="W4099" s="48" t="s">
        <v>4991</v>
      </c>
      <c r="X4099" s="304">
        <v>-999</v>
      </c>
      <c r="Y4099" s="366" t="str">
        <f t="shared" si="993"/>
        <v>-</v>
      </c>
      <c r="Z4099" s="304"/>
      <c r="AA4099" s="304"/>
      <c r="AB4099" s="304"/>
      <c r="AC4099" s="304"/>
      <c r="AD4099" s="366"/>
      <c r="AE4099" s="304"/>
      <c r="AF4099" s="331"/>
      <c r="AG4099" s="304"/>
      <c r="AH4099" s="410">
        <v>7.5952599999999995E-2</v>
      </c>
      <c r="AI4099" s="309">
        <v>0</v>
      </c>
      <c r="AJ4099" s="410">
        <v>557</v>
      </c>
      <c r="AK4099" s="304">
        <f t="shared" si="1007"/>
        <v>555</v>
      </c>
      <c r="AL4099" s="363">
        <v>0.43</v>
      </c>
      <c r="AM4099" s="389">
        <f t="shared" si="995"/>
        <v>609</v>
      </c>
      <c r="AN4099" s="304">
        <v>0.33</v>
      </c>
      <c r="AO4099" s="304"/>
      <c r="AP4099" s="304" t="s">
        <v>2157</v>
      </c>
      <c r="AQ4099" s="304"/>
      <c r="AR4099" s="304">
        <v>609</v>
      </c>
      <c r="AS4099" s="304"/>
      <c r="AT4099" s="312"/>
      <c r="AU4099" s="304"/>
      <c r="AV4099" s="304"/>
      <c r="AW4099" s="304"/>
      <c r="AX4099" s="304">
        <v>153.9</v>
      </c>
      <c r="AY4099" s="304">
        <v>278.5</v>
      </c>
      <c r="AZ4099" s="304">
        <v>879.6</v>
      </c>
      <c r="BA4099" s="304">
        <v>153.9</v>
      </c>
      <c r="BB4099" s="304">
        <v>278.5</v>
      </c>
      <c r="BC4099" s="304">
        <v>879.6</v>
      </c>
      <c r="BD4099" s="304"/>
      <c r="BE4099" s="304"/>
      <c r="BF4099" s="304"/>
      <c r="BG4099" s="304"/>
      <c r="BH4099" s="304"/>
      <c r="BI4099" s="304"/>
      <c r="BJ4099" s="304">
        <v>1</v>
      </c>
      <c r="BK4099" s="304">
        <v>1</v>
      </c>
      <c r="BL4099" s="304">
        <v>1</v>
      </c>
    </row>
    <row r="4100" spans="1:64" ht="15" hidden="1" customHeight="1" x14ac:dyDescent="0.2">
      <c r="A4100" s="387" t="s">
        <v>5911</v>
      </c>
      <c r="B4100" s="304" t="s">
        <v>5965</v>
      </c>
      <c r="C4100" s="304">
        <v>100568</v>
      </c>
      <c r="D4100" s="349" t="s">
        <v>5865</v>
      </c>
      <c r="E4100" s="304">
        <v>1858</v>
      </c>
      <c r="F4100" s="304"/>
      <c r="G4100" s="324">
        <v>37.72983</v>
      </c>
      <c r="H4100" s="324">
        <v>-122.20137</v>
      </c>
      <c r="I4100" s="324" t="s">
        <v>4990</v>
      </c>
      <c r="J4100" s="368">
        <f t="shared" si="1008"/>
        <v>214.45351837304116</v>
      </c>
      <c r="K4100" s="331">
        <f t="shared" si="1009"/>
        <v>0.26119724347703216</v>
      </c>
      <c r="L4100" s="304" t="str">
        <f t="shared" ref="L4100:L4152" si="1010">IF(J4100&lt;180,"E",IF(AND(J4100&gt;=180,J4100&lt;360),"D",IF(AND(J4100&gt;=360,J4100&lt;760),"C",IF(AND(J4100&gt;=760,J4100&lt;1500),"B",IF(J4100&gt;=1500,"A","-")))))</f>
        <v>D</v>
      </c>
      <c r="M4100" s="388" t="s">
        <v>6088</v>
      </c>
      <c r="N4100" s="304"/>
      <c r="O4100" s="304"/>
      <c r="P4100" s="304"/>
      <c r="Q4100" s="309"/>
      <c r="R4100" s="309"/>
      <c r="S4100" s="304"/>
      <c r="T4100" s="304"/>
      <c r="U4100" s="304"/>
      <c r="V4100" s="304"/>
      <c r="W4100" s="48" t="s">
        <v>4991</v>
      </c>
      <c r="X4100" s="304">
        <v>-999</v>
      </c>
      <c r="Y4100" s="366" t="str">
        <f t="shared" si="993"/>
        <v>-</v>
      </c>
      <c r="Z4100" s="304"/>
      <c r="AA4100" s="304"/>
      <c r="AB4100" s="304"/>
      <c r="AC4100" s="304"/>
      <c r="AD4100" s="366"/>
      <c r="AE4100" s="304"/>
      <c r="AF4100" s="331"/>
      <c r="AG4100" s="304"/>
      <c r="AH4100" s="410">
        <v>1.3629600000000001E-3</v>
      </c>
      <c r="AI4100" s="309">
        <v>0</v>
      </c>
      <c r="AJ4100" s="410">
        <v>200</v>
      </c>
      <c r="AK4100" s="304">
        <f t="shared" si="1007"/>
        <v>210</v>
      </c>
      <c r="AL4100" s="304">
        <v>0.2</v>
      </c>
      <c r="AM4100" s="389">
        <f t="shared" si="995"/>
        <v>217</v>
      </c>
      <c r="AN4100" s="304">
        <v>0.28999999999999998</v>
      </c>
      <c r="AO4100" s="304"/>
      <c r="AP4100" s="304" t="s">
        <v>4981</v>
      </c>
      <c r="AQ4100" s="304"/>
      <c r="AR4100" s="304">
        <v>217</v>
      </c>
      <c r="AS4100" s="304"/>
      <c r="AT4100" s="312"/>
      <c r="AU4100" s="304"/>
      <c r="AV4100" s="304"/>
      <c r="AW4100" s="304"/>
      <c r="AX4100" s="304">
        <v>366.1</v>
      </c>
      <c r="AY4100" s="304">
        <v>366.1</v>
      </c>
      <c r="AZ4100" s="304">
        <v>842</v>
      </c>
      <c r="BA4100" s="304">
        <v>366.1</v>
      </c>
      <c r="BB4100" s="304">
        <v>366.1</v>
      </c>
      <c r="BC4100" s="304">
        <v>842</v>
      </c>
      <c r="BD4100" s="304"/>
      <c r="BE4100" s="304"/>
      <c r="BF4100" s="304"/>
      <c r="BG4100" s="304"/>
      <c r="BH4100" s="304"/>
      <c r="BI4100" s="304"/>
      <c r="BJ4100" s="304">
        <v>1</v>
      </c>
      <c r="BK4100" s="304">
        <v>1</v>
      </c>
      <c r="BL4100" s="304">
        <v>1</v>
      </c>
    </row>
    <row r="4101" spans="1:64" ht="15" hidden="1" customHeight="1" x14ac:dyDescent="0.2">
      <c r="A4101" s="387" t="s">
        <v>5911</v>
      </c>
      <c r="B4101" s="304" t="s">
        <v>5965</v>
      </c>
      <c r="C4101" s="304">
        <v>100569</v>
      </c>
      <c r="D4101" s="349" t="s">
        <v>5866</v>
      </c>
      <c r="E4101" s="304">
        <v>1859</v>
      </c>
      <c r="F4101" s="304"/>
      <c r="G4101" s="324">
        <v>37.74485</v>
      </c>
      <c r="H4101" s="324">
        <v>-122.17054</v>
      </c>
      <c r="I4101" s="324" t="s">
        <v>4990</v>
      </c>
      <c r="J4101" s="368">
        <f t="shared" si="1008"/>
        <v>292.51804892331859</v>
      </c>
      <c r="K4101" s="331">
        <f t="shared" si="1009"/>
        <v>0.32644141894067302</v>
      </c>
      <c r="L4101" s="304" t="str">
        <f t="shared" si="1010"/>
        <v>D</v>
      </c>
      <c r="M4101" s="388" t="s">
        <v>6088</v>
      </c>
      <c r="N4101" s="304"/>
      <c r="O4101" s="304"/>
      <c r="P4101" s="304"/>
      <c r="Q4101" s="309"/>
      <c r="R4101" s="309"/>
      <c r="S4101" s="304"/>
      <c r="T4101" s="304"/>
      <c r="U4101" s="304"/>
      <c r="V4101" s="304"/>
      <c r="W4101" s="48" t="s">
        <v>4991</v>
      </c>
      <c r="X4101" s="304">
        <v>-999</v>
      </c>
      <c r="Y4101" s="366" t="str">
        <f t="shared" ref="Y4101:Y4152" si="1011">IF(X4101="A",506.6,IF(X4101="B",424.8,IF(X4101="C",338.6,IF(X4101="D",274.5,IF(X4101="E",181.5,"-")))))</f>
        <v>-</v>
      </c>
      <c r="Z4101" s="304"/>
      <c r="AA4101" s="304"/>
      <c r="AB4101" s="304"/>
      <c r="AC4101" s="304"/>
      <c r="AD4101" s="366"/>
      <c r="AE4101" s="304"/>
      <c r="AF4101" s="331"/>
      <c r="AG4101" s="304"/>
      <c r="AH4101" s="410">
        <v>4.2294699999999999E-3</v>
      </c>
      <c r="AI4101" s="309">
        <v>1.0100400000000001E-2</v>
      </c>
      <c r="AJ4101" s="410">
        <v>247</v>
      </c>
      <c r="AK4101" s="304">
        <f t="shared" si="1007"/>
        <v>270</v>
      </c>
      <c r="AL4101" s="363">
        <v>0.43</v>
      </c>
      <c r="AM4101" s="389">
        <f t="shared" si="995"/>
        <v>306</v>
      </c>
      <c r="AN4101" s="363">
        <v>0.25</v>
      </c>
      <c r="AO4101" s="304"/>
      <c r="AP4101" s="304" t="s">
        <v>6113</v>
      </c>
      <c r="AQ4101" s="304"/>
      <c r="AR4101" s="304">
        <v>280</v>
      </c>
      <c r="AS4101" s="304"/>
      <c r="AT4101" s="309">
        <v>306</v>
      </c>
      <c r="AU4101" s="304"/>
      <c r="AV4101" s="304"/>
      <c r="AW4101" s="304"/>
      <c r="AX4101" s="304">
        <v>175.8</v>
      </c>
      <c r="AY4101" s="304">
        <v>278.3</v>
      </c>
      <c r="AZ4101" s="304">
        <v>849.5</v>
      </c>
      <c r="BA4101" s="304">
        <v>175.8</v>
      </c>
      <c r="BB4101" s="304">
        <v>278.3</v>
      </c>
      <c r="BC4101" s="304">
        <v>849.5</v>
      </c>
      <c r="BD4101" s="304"/>
      <c r="BE4101" s="304"/>
      <c r="BF4101" s="304"/>
      <c r="BG4101" s="304"/>
      <c r="BH4101" s="304"/>
      <c r="BI4101" s="304"/>
      <c r="BJ4101" s="304">
        <v>1</v>
      </c>
      <c r="BK4101" s="304">
        <v>1</v>
      </c>
      <c r="BL4101" s="304">
        <v>1</v>
      </c>
    </row>
    <row r="4102" spans="1:64" ht="15" hidden="1" customHeight="1" x14ac:dyDescent="0.2">
      <c r="A4102" s="387" t="s">
        <v>5911</v>
      </c>
      <c r="B4102" s="304" t="s">
        <v>5965</v>
      </c>
      <c r="C4102" s="304">
        <v>100570</v>
      </c>
      <c r="D4102" s="349" t="s">
        <v>5867</v>
      </c>
      <c r="E4102" s="304">
        <v>1805</v>
      </c>
      <c r="F4102" s="304"/>
      <c r="G4102" s="324">
        <v>37.784460000000003</v>
      </c>
      <c r="H4102" s="324">
        <v>-122.30297</v>
      </c>
      <c r="I4102" s="324" t="s">
        <v>4990</v>
      </c>
      <c r="J4102" s="368">
        <f t="shared" si="1008"/>
        <v>234.76058591830162</v>
      </c>
      <c r="K4102" s="331">
        <f t="shared" si="1009"/>
        <v>0.34696973931454017</v>
      </c>
      <c r="L4102" s="304" t="str">
        <f t="shared" si="1010"/>
        <v>D</v>
      </c>
      <c r="M4102" s="388" t="s">
        <v>6088</v>
      </c>
      <c r="N4102" s="304"/>
      <c r="O4102" s="304"/>
      <c r="P4102" s="304"/>
      <c r="Q4102" s="309"/>
      <c r="R4102" s="309"/>
      <c r="S4102" s="304"/>
      <c r="T4102" s="304"/>
      <c r="U4102" s="304"/>
      <c r="V4102" s="304"/>
      <c r="W4102" s="48" t="s">
        <v>4991</v>
      </c>
      <c r="X4102" s="304">
        <v>-999</v>
      </c>
      <c r="Y4102" s="366" t="str">
        <f t="shared" si="1011"/>
        <v>-</v>
      </c>
      <c r="Z4102" s="304"/>
      <c r="AA4102" s="304"/>
      <c r="AB4102" s="304"/>
      <c r="AC4102" s="304"/>
      <c r="AD4102" s="366"/>
      <c r="AE4102" s="304"/>
      <c r="AF4102" s="331"/>
      <c r="AG4102" s="304"/>
      <c r="AH4102" s="410">
        <v>4.1274399999999996E-3</v>
      </c>
      <c r="AI4102" s="309">
        <v>0</v>
      </c>
      <c r="AJ4102" s="410">
        <v>246</v>
      </c>
      <c r="AK4102" s="304">
        <f t="shared" si="1007"/>
        <v>270</v>
      </c>
      <c r="AL4102" s="363">
        <v>0.43</v>
      </c>
      <c r="AM4102" s="389">
        <f t="shared" si="995"/>
        <v>217</v>
      </c>
      <c r="AN4102" s="304">
        <v>0.28999999999999998</v>
      </c>
      <c r="AO4102" s="304"/>
      <c r="AP4102" s="304" t="s">
        <v>4981</v>
      </c>
      <c r="AQ4102" s="304"/>
      <c r="AR4102" s="304">
        <v>217</v>
      </c>
      <c r="AS4102" s="304"/>
      <c r="AT4102" s="312"/>
      <c r="AU4102" s="304"/>
      <c r="AV4102" s="304"/>
      <c r="AW4102" s="304"/>
      <c r="AX4102" s="304">
        <v>146.4</v>
      </c>
      <c r="AY4102" s="304">
        <v>270.89999999999998</v>
      </c>
      <c r="AZ4102" s="304">
        <v>842</v>
      </c>
      <c r="BA4102" s="304">
        <v>146.4</v>
      </c>
      <c r="BB4102" s="304">
        <v>270.89999999999998</v>
      </c>
      <c r="BC4102" s="304">
        <v>842</v>
      </c>
      <c r="BD4102" s="304"/>
      <c r="BE4102" s="304"/>
      <c r="BF4102" s="304"/>
      <c r="BG4102" s="304"/>
      <c r="BH4102" s="304"/>
      <c r="BI4102" s="304"/>
      <c r="BJ4102" s="304">
        <v>1</v>
      </c>
      <c r="BK4102" s="304">
        <v>1</v>
      </c>
      <c r="BL4102" s="304">
        <v>1</v>
      </c>
    </row>
    <row r="4103" spans="1:64" ht="15" hidden="1" customHeight="1" x14ac:dyDescent="0.2">
      <c r="A4103" s="387" t="s">
        <v>5911</v>
      </c>
      <c r="B4103" s="304" t="s">
        <v>5965</v>
      </c>
      <c r="C4103" s="304">
        <v>100571</v>
      </c>
      <c r="D4103" s="349" t="s">
        <v>5868</v>
      </c>
      <c r="E4103" s="304">
        <v>1860</v>
      </c>
      <c r="F4103" s="304"/>
      <c r="G4103" s="324">
        <v>37.78566</v>
      </c>
      <c r="H4103" s="324">
        <v>-122.19729</v>
      </c>
      <c r="I4103" s="324" t="s">
        <v>4990</v>
      </c>
      <c r="J4103" s="368">
        <f t="shared" si="1008"/>
        <v>400.27183522370677</v>
      </c>
      <c r="K4103" s="331">
        <f t="shared" si="1009"/>
        <v>0.32644141894067302</v>
      </c>
      <c r="L4103" s="304" t="str">
        <f t="shared" si="1010"/>
        <v>C</v>
      </c>
      <c r="M4103" s="388" t="s">
        <v>6088</v>
      </c>
      <c r="N4103" s="304"/>
      <c r="O4103" s="304"/>
      <c r="P4103" s="304"/>
      <c r="Q4103" s="309"/>
      <c r="R4103" s="309"/>
      <c r="S4103" s="304"/>
      <c r="T4103" s="304"/>
      <c r="U4103" s="304"/>
      <c r="V4103" s="304"/>
      <c r="W4103" s="48" t="s">
        <v>4991</v>
      </c>
      <c r="X4103" s="304">
        <v>-999</v>
      </c>
      <c r="Y4103" s="366" t="str">
        <f t="shared" si="1011"/>
        <v>-</v>
      </c>
      <c r="Z4103" s="304"/>
      <c r="AA4103" s="304"/>
      <c r="AB4103" s="304"/>
      <c r="AC4103" s="304"/>
      <c r="AD4103" s="366"/>
      <c r="AE4103" s="304"/>
      <c r="AF4103" s="331"/>
      <c r="AG4103" s="304"/>
      <c r="AH4103" s="410">
        <v>2.4506099999999999E-2</v>
      </c>
      <c r="AI4103" s="309">
        <v>0</v>
      </c>
      <c r="AJ4103" s="410">
        <v>386</v>
      </c>
      <c r="AK4103" s="304">
        <f t="shared" si="1007"/>
        <v>425</v>
      </c>
      <c r="AL4103" s="363">
        <v>0.43</v>
      </c>
      <c r="AM4103" s="389">
        <f t="shared" si="995"/>
        <v>387</v>
      </c>
      <c r="AN4103" s="363">
        <v>0.25</v>
      </c>
      <c r="AO4103" s="304"/>
      <c r="AP4103" s="304" t="s">
        <v>1600</v>
      </c>
      <c r="AQ4103" s="304"/>
      <c r="AR4103" s="304">
        <v>387</v>
      </c>
      <c r="AS4103" s="304"/>
      <c r="AT4103" s="312"/>
      <c r="AU4103" s="304"/>
      <c r="AV4103" s="304"/>
      <c r="AW4103" s="304"/>
      <c r="AX4103" s="304">
        <v>44</v>
      </c>
      <c r="AY4103" s="304">
        <v>271.39999999999998</v>
      </c>
      <c r="AZ4103" s="304">
        <v>843.4</v>
      </c>
      <c r="BA4103" s="304">
        <v>44</v>
      </c>
      <c r="BB4103" s="304">
        <v>271.39999999999998</v>
      </c>
      <c r="BC4103" s="304">
        <v>843.4</v>
      </c>
      <c r="BD4103" s="304"/>
      <c r="BE4103" s="304"/>
      <c r="BF4103" s="304"/>
      <c r="BG4103" s="304"/>
      <c r="BH4103" s="304"/>
      <c r="BI4103" s="304"/>
      <c r="BJ4103" s="304">
        <v>1</v>
      </c>
      <c r="BK4103" s="304">
        <v>1</v>
      </c>
      <c r="BL4103" s="304">
        <v>1</v>
      </c>
    </row>
    <row r="4104" spans="1:64" ht="15" hidden="1" customHeight="1" x14ac:dyDescent="0.2">
      <c r="A4104" s="387" t="s">
        <v>5911</v>
      </c>
      <c r="B4104" s="304" t="s">
        <v>5965</v>
      </c>
      <c r="C4104" s="304">
        <v>100572</v>
      </c>
      <c r="D4104" s="349" t="s">
        <v>5869</v>
      </c>
      <c r="E4104" s="304">
        <v>57426</v>
      </c>
      <c r="F4104" s="304"/>
      <c r="G4104" s="324">
        <v>37.972000000000001</v>
      </c>
      <c r="H4104" s="324">
        <v>-121.82899999999999</v>
      </c>
      <c r="I4104" s="324" t="s">
        <v>214</v>
      </c>
      <c r="J4104" s="368">
        <f t="shared" si="1008"/>
        <v>529.05655604056767</v>
      </c>
      <c r="K4104" s="331">
        <f t="shared" si="1009"/>
        <v>0.36913412196652856</v>
      </c>
      <c r="L4104" s="304" t="str">
        <f t="shared" si="1010"/>
        <v>C</v>
      </c>
      <c r="M4104" s="388" t="s">
        <v>6088</v>
      </c>
      <c r="N4104" s="304"/>
      <c r="O4104" s="304"/>
      <c r="P4104" s="304"/>
      <c r="Q4104" s="309"/>
      <c r="R4104" s="309"/>
      <c r="S4104" s="304"/>
      <c r="T4104" s="304"/>
      <c r="U4104" s="304"/>
      <c r="V4104" s="304"/>
      <c r="W4104" s="48" t="s">
        <v>4661</v>
      </c>
      <c r="X4104" s="304">
        <v>-999</v>
      </c>
      <c r="Y4104" s="366" t="str">
        <f t="shared" si="1011"/>
        <v>-</v>
      </c>
      <c r="Z4104" s="304"/>
      <c r="AA4104" s="304"/>
      <c r="AB4104" s="304"/>
      <c r="AC4104" s="304"/>
      <c r="AD4104" s="366"/>
      <c r="AE4104" s="304"/>
      <c r="AF4104" s="331"/>
      <c r="AG4104" s="304"/>
      <c r="AH4104" s="410">
        <v>5.1267800000000002E-2</v>
      </c>
      <c r="AI4104" s="309">
        <v>0</v>
      </c>
      <c r="AJ4104" s="410">
        <v>493</v>
      </c>
      <c r="AK4104" s="304">
        <f t="shared" si="1007"/>
        <v>555</v>
      </c>
      <c r="AL4104" s="363">
        <v>0.43</v>
      </c>
      <c r="AM4104" s="389">
        <f t="shared" si="995"/>
        <v>515</v>
      </c>
      <c r="AN4104" s="304">
        <v>0.33</v>
      </c>
      <c r="AO4104" s="304"/>
      <c r="AP4104" s="304" t="s">
        <v>1710</v>
      </c>
      <c r="AQ4104" s="304"/>
      <c r="AR4104" s="304">
        <v>515</v>
      </c>
      <c r="AS4104" s="304"/>
      <c r="AT4104" s="312"/>
      <c r="AU4104" s="304"/>
      <c r="AV4104" s="304"/>
      <c r="AW4104" s="304"/>
      <c r="AX4104" s="304">
        <v>601.6</v>
      </c>
      <c r="AY4104" s="304">
        <v>1401.2</v>
      </c>
      <c r="AZ4104" s="304">
        <v>3455.3</v>
      </c>
      <c r="BA4104" s="304">
        <v>601.6</v>
      </c>
      <c r="BB4104" s="304">
        <v>1401.2</v>
      </c>
      <c r="BC4104" s="304">
        <v>3455.3</v>
      </c>
      <c r="BD4104" s="304"/>
      <c r="BE4104" s="304"/>
      <c r="BF4104" s="304"/>
      <c r="BG4104" s="304"/>
      <c r="BH4104" s="304"/>
      <c r="BI4104" s="304"/>
      <c r="BJ4104" s="304">
        <v>1</v>
      </c>
      <c r="BK4104" s="304">
        <v>1</v>
      </c>
      <c r="BL4104" s="304">
        <v>1</v>
      </c>
    </row>
    <row r="4105" spans="1:64" ht="15" hidden="1" customHeight="1" x14ac:dyDescent="0.2">
      <c r="A4105" s="387" t="s">
        <v>5911</v>
      </c>
      <c r="B4105" s="304" t="s">
        <v>5965</v>
      </c>
      <c r="C4105" s="304">
        <v>100573</v>
      </c>
      <c r="D4105" s="349" t="s">
        <v>5870</v>
      </c>
      <c r="E4105" s="304">
        <v>57528</v>
      </c>
      <c r="F4105" s="304"/>
      <c r="G4105" s="324">
        <v>37.753</v>
      </c>
      <c r="H4105" s="324">
        <v>-121.773</v>
      </c>
      <c r="I4105" s="324" t="s">
        <v>214</v>
      </c>
      <c r="J4105" s="368">
        <f t="shared" si="1008"/>
        <v>377.39472561358309</v>
      </c>
      <c r="K4105" s="331">
        <f t="shared" si="1009"/>
        <v>0.32644141894067302</v>
      </c>
      <c r="L4105" s="304" t="str">
        <f t="shared" si="1010"/>
        <v>C</v>
      </c>
      <c r="M4105" s="388" t="s">
        <v>6088</v>
      </c>
      <c r="N4105" s="304"/>
      <c r="O4105" s="304"/>
      <c r="P4105" s="304"/>
      <c r="Q4105" s="309"/>
      <c r="R4105" s="309"/>
      <c r="S4105" s="304"/>
      <c r="T4105" s="304"/>
      <c r="U4105" s="304"/>
      <c r="V4105" s="304"/>
      <c r="W4105" s="48" t="s">
        <v>4661</v>
      </c>
      <c r="X4105" s="304">
        <v>-999</v>
      </c>
      <c r="Y4105" s="366" t="str">
        <f t="shared" si="1011"/>
        <v>-</v>
      </c>
      <c r="Z4105" s="304"/>
      <c r="AA4105" s="304"/>
      <c r="AB4105" s="304"/>
      <c r="AC4105" s="304"/>
      <c r="AD4105" s="366"/>
      <c r="AE4105" s="304"/>
      <c r="AF4105" s="331"/>
      <c r="AG4105" s="304"/>
      <c r="AH4105" s="410">
        <v>2.6958099999999999E-2</v>
      </c>
      <c r="AI4105" s="309">
        <v>6.9372000000000003E-2</v>
      </c>
      <c r="AJ4105" s="410">
        <v>396</v>
      </c>
      <c r="AK4105" s="304">
        <f t="shared" si="1007"/>
        <v>425</v>
      </c>
      <c r="AL4105" s="363">
        <v>0.43</v>
      </c>
      <c r="AM4105" s="389">
        <f t="shared" ref="AM4105:AM4152" si="1012">IF(AT4105&lt;&gt;"",AT4105,IF(AND(AT4105="",AR4105=""),"",AR4105))</f>
        <v>353</v>
      </c>
      <c r="AN4105" s="363">
        <v>0.25</v>
      </c>
      <c r="AO4105" s="304"/>
      <c r="AP4105" s="304" t="s">
        <v>4980</v>
      </c>
      <c r="AQ4105" s="304"/>
      <c r="AR4105" s="304">
        <v>349</v>
      </c>
      <c r="AS4105" s="304"/>
      <c r="AT4105" s="309">
        <v>353</v>
      </c>
      <c r="AU4105" s="304"/>
      <c r="AV4105" s="304"/>
      <c r="AW4105" s="304"/>
      <c r="AX4105" s="304">
        <v>597</v>
      </c>
      <c r="AY4105" s="304">
        <v>1393.1</v>
      </c>
      <c r="AZ4105" s="304">
        <v>3493.7</v>
      </c>
      <c r="BA4105" s="304">
        <v>597</v>
      </c>
      <c r="BB4105" s="304">
        <v>1393.1</v>
      </c>
      <c r="BC4105" s="304">
        <v>3493.7</v>
      </c>
      <c r="BD4105" s="304"/>
      <c r="BE4105" s="304"/>
      <c r="BF4105" s="304"/>
      <c r="BG4105" s="304"/>
      <c r="BH4105" s="304"/>
      <c r="BI4105" s="304"/>
      <c r="BJ4105" s="304">
        <v>1</v>
      </c>
      <c r="BK4105" s="304">
        <v>1</v>
      </c>
      <c r="BL4105" s="304">
        <v>1</v>
      </c>
    </row>
    <row r="4106" spans="1:64" ht="15" hidden="1" customHeight="1" x14ac:dyDescent="0.2">
      <c r="A4106" s="387" t="s">
        <v>5911</v>
      </c>
      <c r="B4106" s="304" t="s">
        <v>5965</v>
      </c>
      <c r="C4106" s="304">
        <v>100574</v>
      </c>
      <c r="D4106" s="349" t="s">
        <v>5871</v>
      </c>
      <c r="E4106" s="304">
        <v>58306</v>
      </c>
      <c r="F4106" s="304"/>
      <c r="G4106" s="324">
        <v>37.762999999999998</v>
      </c>
      <c r="H4106" s="324">
        <v>-122.455</v>
      </c>
      <c r="I4106" s="324" t="s">
        <v>214</v>
      </c>
      <c r="J4106" s="368">
        <f t="shared" si="1008"/>
        <v>691.19055648083133</v>
      </c>
      <c r="K4106" s="331">
        <f t="shared" si="1009"/>
        <v>0.41105230810688803</v>
      </c>
      <c r="L4106" s="304" t="str">
        <f t="shared" si="1010"/>
        <v>C</v>
      </c>
      <c r="M4106" s="388" t="s">
        <v>6088</v>
      </c>
      <c r="N4106" s="304"/>
      <c r="O4106" s="304"/>
      <c r="P4106" s="304"/>
      <c r="Q4106" s="309"/>
      <c r="R4106" s="309"/>
      <c r="S4106" s="304"/>
      <c r="T4106" s="304"/>
      <c r="U4106" s="304"/>
      <c r="V4106" s="304"/>
      <c r="W4106" s="48" t="s">
        <v>4661</v>
      </c>
      <c r="X4106" s="304">
        <v>-999</v>
      </c>
      <c r="Y4106" s="366" t="str">
        <f t="shared" si="1011"/>
        <v>-</v>
      </c>
      <c r="Z4106" s="304"/>
      <c r="AA4106" s="304"/>
      <c r="AB4106" s="304"/>
      <c r="AC4106" s="304"/>
      <c r="AD4106" s="366"/>
      <c r="AE4106" s="304"/>
      <c r="AF4106" s="331"/>
      <c r="AG4106" s="304"/>
      <c r="AH4106" s="410">
        <v>6.35902E-2</v>
      </c>
      <c r="AI4106" s="309">
        <v>0</v>
      </c>
      <c r="AJ4106" s="410">
        <v>525</v>
      </c>
      <c r="AK4106" s="304">
        <f t="shared" si="1007"/>
        <v>555</v>
      </c>
      <c r="AL4106" s="363">
        <v>0.43</v>
      </c>
      <c r="AM4106" s="389">
        <f t="shared" si="1012"/>
        <v>782</v>
      </c>
      <c r="AN4106" s="304">
        <v>0.4</v>
      </c>
      <c r="AO4106" s="304"/>
      <c r="AP4106" s="304" t="s">
        <v>2964</v>
      </c>
      <c r="AQ4106" s="304"/>
      <c r="AR4106" s="304">
        <v>782</v>
      </c>
      <c r="AS4106" s="304"/>
      <c r="AT4106" s="312"/>
      <c r="AU4106" s="304"/>
      <c r="AV4106" s="304"/>
      <c r="AW4106" s="304"/>
      <c r="AX4106" s="304">
        <v>14.7</v>
      </c>
      <c r="AY4106" s="304">
        <v>272</v>
      </c>
      <c r="AZ4106" s="304">
        <v>867.6</v>
      </c>
      <c r="BA4106" s="304">
        <v>14.7</v>
      </c>
      <c r="BB4106" s="304">
        <v>272</v>
      </c>
      <c r="BC4106" s="304">
        <v>867.6</v>
      </c>
      <c r="BD4106" s="304"/>
      <c r="BE4106" s="304"/>
      <c r="BF4106" s="304"/>
      <c r="BG4106" s="304"/>
      <c r="BH4106" s="304"/>
      <c r="BI4106" s="304"/>
      <c r="BJ4106" s="304">
        <v>1</v>
      </c>
      <c r="BK4106" s="304">
        <v>1</v>
      </c>
      <c r="BL4106" s="304">
        <v>1</v>
      </c>
    </row>
    <row r="4107" spans="1:64" ht="15" hidden="1" customHeight="1" x14ac:dyDescent="0.2">
      <c r="A4107" s="387" t="s">
        <v>5911</v>
      </c>
      <c r="B4107" s="304" t="s">
        <v>5965</v>
      </c>
      <c r="C4107" s="304">
        <v>100575</v>
      </c>
      <c r="D4107" s="349" t="s">
        <v>5872</v>
      </c>
      <c r="E4107" s="304">
        <v>58346</v>
      </c>
      <c r="F4107" s="304"/>
      <c r="G4107" s="324">
        <v>37.68</v>
      </c>
      <c r="H4107" s="324">
        <v>-122.126</v>
      </c>
      <c r="I4107" s="324" t="s">
        <v>4990</v>
      </c>
      <c r="J4107" s="368">
        <f t="shared" si="1008"/>
        <v>292.51804892331859</v>
      </c>
      <c r="K4107" s="331">
        <f t="shared" si="1009"/>
        <v>0.32644141894067302</v>
      </c>
      <c r="L4107" s="304" t="str">
        <f t="shared" si="1010"/>
        <v>D</v>
      </c>
      <c r="M4107" s="388" t="s">
        <v>6088</v>
      </c>
      <c r="N4107" s="304"/>
      <c r="O4107" s="304"/>
      <c r="P4107" s="304"/>
      <c r="Q4107" s="309"/>
      <c r="R4107" s="309"/>
      <c r="S4107" s="304"/>
      <c r="T4107" s="304"/>
      <c r="U4107" s="304"/>
      <c r="V4107" s="304"/>
      <c r="W4107" s="48" t="s">
        <v>4991</v>
      </c>
      <c r="X4107" s="304">
        <v>-999</v>
      </c>
      <c r="Y4107" s="366" t="str">
        <f t="shared" si="1011"/>
        <v>-</v>
      </c>
      <c r="Z4107" s="304"/>
      <c r="AA4107" s="304"/>
      <c r="AB4107" s="304"/>
      <c r="AC4107" s="304"/>
      <c r="AD4107" s="366"/>
      <c r="AE4107" s="304"/>
      <c r="AF4107" s="331"/>
      <c r="AG4107" s="304"/>
      <c r="AH4107" s="410">
        <v>3.7695099999999998E-3</v>
      </c>
      <c r="AI4107" s="309">
        <v>1.23797E-2</v>
      </c>
      <c r="AJ4107" s="410">
        <v>242</v>
      </c>
      <c r="AK4107" s="304">
        <f t="shared" si="1007"/>
        <v>270</v>
      </c>
      <c r="AL4107" s="363">
        <v>0.43</v>
      </c>
      <c r="AM4107" s="389">
        <f t="shared" si="1012"/>
        <v>306</v>
      </c>
      <c r="AN4107" s="363">
        <v>0.25</v>
      </c>
      <c r="AO4107" s="304"/>
      <c r="AP4107" s="304" t="s">
        <v>6113</v>
      </c>
      <c r="AQ4107" s="304"/>
      <c r="AR4107" s="304">
        <v>280</v>
      </c>
      <c r="AS4107" s="304"/>
      <c r="AT4107" s="309">
        <v>306</v>
      </c>
      <c r="AU4107" s="304"/>
      <c r="AV4107" s="304"/>
      <c r="AW4107" s="304"/>
      <c r="AX4107" s="304">
        <v>249</v>
      </c>
      <c r="AY4107" s="304">
        <v>278.3</v>
      </c>
      <c r="AZ4107" s="304">
        <v>849.5</v>
      </c>
      <c r="BA4107" s="304">
        <v>249</v>
      </c>
      <c r="BB4107" s="304">
        <v>278.3</v>
      </c>
      <c r="BC4107" s="304">
        <v>849.5</v>
      </c>
      <c r="BD4107" s="304"/>
      <c r="BE4107" s="304"/>
      <c r="BF4107" s="304"/>
      <c r="BG4107" s="304"/>
      <c r="BH4107" s="304"/>
      <c r="BI4107" s="304"/>
      <c r="BJ4107" s="304">
        <v>1</v>
      </c>
      <c r="BK4107" s="304">
        <v>1</v>
      </c>
      <c r="BL4107" s="304">
        <v>1</v>
      </c>
    </row>
    <row r="4108" spans="1:64" ht="15" hidden="1" customHeight="1" x14ac:dyDescent="0.2">
      <c r="A4108" s="387" t="s">
        <v>5911</v>
      </c>
      <c r="B4108" s="304" t="s">
        <v>5965</v>
      </c>
      <c r="C4108" s="304">
        <v>100576</v>
      </c>
      <c r="D4108" s="349" t="s">
        <v>5873</v>
      </c>
      <c r="E4108" s="304">
        <v>58347</v>
      </c>
      <c r="F4108" s="304"/>
      <c r="G4108" s="324">
        <v>37.674999999999997</v>
      </c>
      <c r="H4108" s="324">
        <v>-122.108</v>
      </c>
      <c r="I4108" s="324" t="s">
        <v>4990</v>
      </c>
      <c r="J4108" s="368">
        <f t="shared" si="1008"/>
        <v>292.51804892331859</v>
      </c>
      <c r="K4108" s="331">
        <f t="shared" si="1009"/>
        <v>0.32644141894067302</v>
      </c>
      <c r="L4108" s="304" t="str">
        <f t="shared" si="1010"/>
        <v>D</v>
      </c>
      <c r="M4108" s="388" t="s">
        <v>6088</v>
      </c>
      <c r="N4108" s="304"/>
      <c r="O4108" s="304"/>
      <c r="P4108" s="304"/>
      <c r="Q4108" s="309"/>
      <c r="R4108" s="309"/>
      <c r="S4108" s="304"/>
      <c r="T4108" s="304"/>
      <c r="U4108" s="304"/>
      <c r="V4108" s="304"/>
      <c r="W4108" s="48" t="s">
        <v>4991</v>
      </c>
      <c r="X4108" s="304">
        <v>-999</v>
      </c>
      <c r="Y4108" s="366" t="str">
        <f t="shared" si="1011"/>
        <v>-</v>
      </c>
      <c r="Z4108" s="304"/>
      <c r="AA4108" s="304"/>
      <c r="AB4108" s="304"/>
      <c r="AC4108" s="304"/>
      <c r="AD4108" s="366"/>
      <c r="AE4108" s="304"/>
      <c r="AF4108" s="331"/>
      <c r="AG4108" s="304"/>
      <c r="AH4108" s="410">
        <v>5.4741299999999998E-3</v>
      </c>
      <c r="AI4108" s="309">
        <v>1.8518799999999998E-2</v>
      </c>
      <c r="AJ4108" s="410">
        <v>258</v>
      </c>
      <c r="AK4108" s="304">
        <f t="shared" si="1007"/>
        <v>270</v>
      </c>
      <c r="AL4108" s="363">
        <v>0.43</v>
      </c>
      <c r="AM4108" s="389">
        <f t="shared" si="1012"/>
        <v>306</v>
      </c>
      <c r="AN4108" s="363">
        <v>0.25</v>
      </c>
      <c r="AO4108" s="304"/>
      <c r="AP4108" s="304" t="s">
        <v>6113</v>
      </c>
      <c r="AQ4108" s="304"/>
      <c r="AR4108" s="304">
        <v>280</v>
      </c>
      <c r="AS4108" s="304"/>
      <c r="AT4108" s="309">
        <v>306</v>
      </c>
      <c r="AU4108" s="304"/>
      <c r="AV4108" s="304"/>
      <c r="AW4108" s="304"/>
      <c r="AX4108" s="304">
        <v>146.6</v>
      </c>
      <c r="AY4108" s="304">
        <v>293.10000000000002</v>
      </c>
      <c r="AZ4108" s="304">
        <v>872.1</v>
      </c>
      <c r="BA4108" s="304">
        <v>146.6</v>
      </c>
      <c r="BB4108" s="304">
        <v>293.10000000000002</v>
      </c>
      <c r="BC4108" s="304">
        <v>872.1</v>
      </c>
      <c r="BD4108" s="304"/>
      <c r="BE4108" s="304"/>
      <c r="BF4108" s="304"/>
      <c r="BG4108" s="304"/>
      <c r="BH4108" s="304"/>
      <c r="BI4108" s="304"/>
      <c r="BJ4108" s="304">
        <v>1</v>
      </c>
      <c r="BK4108" s="304">
        <v>1</v>
      </c>
      <c r="BL4108" s="304">
        <v>1</v>
      </c>
    </row>
    <row r="4109" spans="1:64" ht="15" hidden="1" customHeight="1" x14ac:dyDescent="0.2">
      <c r="A4109" s="387" t="s">
        <v>5911</v>
      </c>
      <c r="B4109" s="304" t="s">
        <v>5965</v>
      </c>
      <c r="C4109" s="304">
        <v>100577</v>
      </c>
      <c r="D4109" s="349" t="s">
        <v>5874</v>
      </c>
      <c r="E4109" s="304">
        <v>58349</v>
      </c>
      <c r="F4109" s="304"/>
      <c r="G4109" s="324">
        <v>37.695</v>
      </c>
      <c r="H4109" s="324">
        <v>-122.113</v>
      </c>
      <c r="I4109" s="324" t="s">
        <v>4990</v>
      </c>
      <c r="J4109" s="368">
        <f t="shared" si="1008"/>
        <v>400.27183522370677</v>
      </c>
      <c r="K4109" s="331">
        <f t="shared" si="1009"/>
        <v>0.32644141894067302</v>
      </c>
      <c r="L4109" s="304" t="str">
        <f t="shared" si="1010"/>
        <v>C</v>
      </c>
      <c r="M4109" s="388" t="s">
        <v>6088</v>
      </c>
      <c r="N4109" s="304"/>
      <c r="O4109" s="304"/>
      <c r="P4109" s="304"/>
      <c r="Q4109" s="309"/>
      <c r="R4109" s="309"/>
      <c r="S4109" s="304"/>
      <c r="T4109" s="304"/>
      <c r="U4109" s="304"/>
      <c r="V4109" s="304"/>
      <c r="W4109" s="48" t="s">
        <v>4991</v>
      </c>
      <c r="X4109" s="304">
        <v>-999</v>
      </c>
      <c r="Y4109" s="366" t="str">
        <f t="shared" si="1011"/>
        <v>-</v>
      </c>
      <c r="Z4109" s="304"/>
      <c r="AA4109" s="304"/>
      <c r="AB4109" s="304"/>
      <c r="AC4109" s="304"/>
      <c r="AD4109" s="366"/>
      <c r="AE4109" s="304"/>
      <c r="AF4109" s="331"/>
      <c r="AG4109" s="304"/>
      <c r="AH4109" s="410">
        <v>2.9376300000000001E-2</v>
      </c>
      <c r="AI4109" s="309">
        <v>0</v>
      </c>
      <c r="AJ4109" s="410">
        <v>406</v>
      </c>
      <c r="AK4109" s="304">
        <f t="shared" si="1007"/>
        <v>425</v>
      </c>
      <c r="AL4109" s="363">
        <v>0.43</v>
      </c>
      <c r="AM4109" s="389">
        <f t="shared" si="1012"/>
        <v>387</v>
      </c>
      <c r="AN4109" s="363">
        <v>0.25</v>
      </c>
      <c r="AO4109" s="304"/>
      <c r="AP4109" s="304" t="s">
        <v>1600</v>
      </c>
      <c r="AQ4109" s="304"/>
      <c r="AR4109" s="304">
        <v>387</v>
      </c>
      <c r="AS4109" s="304"/>
      <c r="AT4109" s="312"/>
      <c r="AU4109" s="304"/>
      <c r="AV4109" s="304"/>
      <c r="AW4109" s="304"/>
      <c r="AX4109" s="304">
        <v>0</v>
      </c>
      <c r="AY4109" s="304">
        <v>278.3</v>
      </c>
      <c r="AZ4109" s="304">
        <v>849.6</v>
      </c>
      <c r="BA4109" s="304">
        <v>0</v>
      </c>
      <c r="BB4109" s="304">
        <v>278.3</v>
      </c>
      <c r="BC4109" s="304">
        <v>849.6</v>
      </c>
      <c r="BD4109" s="304"/>
      <c r="BE4109" s="304"/>
      <c r="BF4109" s="304"/>
      <c r="BG4109" s="304"/>
      <c r="BH4109" s="304"/>
      <c r="BI4109" s="304"/>
      <c r="BJ4109" s="304">
        <v>1</v>
      </c>
      <c r="BK4109" s="304">
        <v>1</v>
      </c>
      <c r="BL4109" s="304">
        <v>1</v>
      </c>
    </row>
    <row r="4110" spans="1:64" ht="15" hidden="1" customHeight="1" x14ac:dyDescent="0.2">
      <c r="A4110" s="387" t="s">
        <v>5911</v>
      </c>
      <c r="B4110" s="304" t="s">
        <v>5965</v>
      </c>
      <c r="C4110" s="304">
        <v>100578</v>
      </c>
      <c r="D4110" s="349" t="s">
        <v>5875</v>
      </c>
      <c r="E4110" s="304">
        <v>58362</v>
      </c>
      <c r="F4110" s="304"/>
      <c r="G4110" s="324">
        <v>37.9</v>
      </c>
      <c r="H4110" s="324">
        <v>-122.17</v>
      </c>
      <c r="I4110" s="324" t="s">
        <v>4990</v>
      </c>
      <c r="J4110" s="368">
        <f t="shared" si="1008"/>
        <v>480.5921153099419</v>
      </c>
      <c r="K4110" s="331">
        <f t="shared" si="1009"/>
        <v>0.36913412196652856</v>
      </c>
      <c r="L4110" s="304" t="str">
        <f t="shared" si="1010"/>
        <v>C</v>
      </c>
      <c r="M4110" s="388" t="s">
        <v>6088</v>
      </c>
      <c r="N4110" s="304"/>
      <c r="O4110" s="304"/>
      <c r="P4110" s="304"/>
      <c r="Q4110" s="309"/>
      <c r="R4110" s="309"/>
      <c r="S4110" s="304"/>
      <c r="T4110" s="304"/>
      <c r="U4110" s="304"/>
      <c r="V4110" s="304"/>
      <c r="W4110" s="48" t="s">
        <v>4991</v>
      </c>
      <c r="X4110" s="304">
        <v>-999</v>
      </c>
      <c r="Y4110" s="366" t="str">
        <f t="shared" si="1011"/>
        <v>-</v>
      </c>
      <c r="Z4110" s="304"/>
      <c r="AA4110" s="304"/>
      <c r="AB4110" s="304"/>
      <c r="AC4110" s="304"/>
      <c r="AD4110" s="366"/>
      <c r="AE4110" s="304"/>
      <c r="AF4110" s="331"/>
      <c r="AG4110" s="304"/>
      <c r="AH4110" s="410">
        <v>3.0286E-2</v>
      </c>
      <c r="AI4110" s="309">
        <v>0</v>
      </c>
      <c r="AJ4110" s="410">
        <v>410</v>
      </c>
      <c r="AK4110" s="304">
        <f t="shared" si="1007"/>
        <v>425</v>
      </c>
      <c r="AL4110" s="363">
        <v>0.43</v>
      </c>
      <c r="AM4110" s="389">
        <f t="shared" si="1012"/>
        <v>515</v>
      </c>
      <c r="AN4110" s="304">
        <v>0.33</v>
      </c>
      <c r="AO4110" s="304"/>
      <c r="AP4110" s="304" t="s">
        <v>1710</v>
      </c>
      <c r="AQ4110" s="304"/>
      <c r="AR4110" s="304">
        <v>515</v>
      </c>
      <c r="AS4110" s="304"/>
      <c r="AT4110" s="312"/>
      <c r="AU4110" s="304"/>
      <c r="AV4110" s="304"/>
      <c r="AW4110" s="304"/>
      <c r="AX4110" s="304">
        <v>591.6</v>
      </c>
      <c r="AY4110" s="304">
        <v>1390.2</v>
      </c>
      <c r="AZ4110" s="304">
        <v>3342.5</v>
      </c>
      <c r="BA4110" s="304">
        <v>591.6</v>
      </c>
      <c r="BB4110" s="304">
        <v>1390.2</v>
      </c>
      <c r="BC4110" s="304">
        <v>3342.5</v>
      </c>
      <c r="BD4110" s="304"/>
      <c r="BE4110" s="304"/>
      <c r="BF4110" s="304"/>
      <c r="BG4110" s="304"/>
      <c r="BH4110" s="304"/>
      <c r="BI4110" s="304"/>
      <c r="BJ4110" s="304">
        <v>1</v>
      </c>
      <c r="BK4110" s="304">
        <v>1</v>
      </c>
      <c r="BL4110" s="304">
        <v>1</v>
      </c>
    </row>
    <row r="4111" spans="1:64" ht="15" hidden="1" customHeight="1" x14ac:dyDescent="0.2">
      <c r="A4111" s="387" t="s">
        <v>5911</v>
      </c>
      <c r="B4111" s="304" t="s">
        <v>5965</v>
      </c>
      <c r="C4111" s="304">
        <v>100579</v>
      </c>
      <c r="D4111" s="349" t="s">
        <v>5876</v>
      </c>
      <c r="E4111" s="304">
        <v>58368</v>
      </c>
      <c r="F4111" s="304"/>
      <c r="G4111" s="324">
        <v>37.981000000000002</v>
      </c>
      <c r="H4111" s="324">
        <v>-122.271</v>
      </c>
      <c r="I4111" s="324" t="s">
        <v>4990</v>
      </c>
      <c r="J4111" s="368">
        <f t="shared" si="1008"/>
        <v>415.45241263941909</v>
      </c>
      <c r="K4111" s="331">
        <f t="shared" si="1009"/>
        <v>0.32644141894067302</v>
      </c>
      <c r="L4111" s="304" t="str">
        <f t="shared" si="1010"/>
        <v>C</v>
      </c>
      <c r="M4111" s="388" t="s">
        <v>6088</v>
      </c>
      <c r="N4111" s="304"/>
      <c r="O4111" s="304"/>
      <c r="P4111" s="304"/>
      <c r="Q4111" s="309"/>
      <c r="R4111" s="309"/>
      <c r="S4111" s="304"/>
      <c r="T4111" s="304"/>
      <c r="U4111" s="304"/>
      <c r="V4111" s="304"/>
      <c r="W4111" s="48" t="s">
        <v>4991</v>
      </c>
      <c r="X4111" s="304">
        <v>-999</v>
      </c>
      <c r="Y4111" s="366" t="str">
        <f t="shared" si="1011"/>
        <v>-</v>
      </c>
      <c r="Z4111" s="304"/>
      <c r="AA4111" s="304"/>
      <c r="AB4111" s="304"/>
      <c r="AC4111" s="304"/>
      <c r="AD4111" s="366"/>
      <c r="AE4111" s="304"/>
      <c r="AF4111" s="331"/>
      <c r="AG4111" s="304"/>
      <c r="AH4111" s="410">
        <v>6.3568600000000003E-2</v>
      </c>
      <c r="AI4111" s="309">
        <v>0.241116</v>
      </c>
      <c r="AJ4111" s="410">
        <v>525</v>
      </c>
      <c r="AK4111" s="304">
        <f t="shared" si="1007"/>
        <v>555</v>
      </c>
      <c r="AL4111" s="363">
        <v>0.43</v>
      </c>
      <c r="AM4111" s="389">
        <f t="shared" si="1012"/>
        <v>353</v>
      </c>
      <c r="AN4111" s="363">
        <v>0.25</v>
      </c>
      <c r="AO4111" s="304"/>
      <c r="AP4111" s="304" t="s">
        <v>4980</v>
      </c>
      <c r="AQ4111" s="304"/>
      <c r="AR4111" s="304">
        <v>349</v>
      </c>
      <c r="AS4111" s="304"/>
      <c r="AT4111" s="309">
        <v>353</v>
      </c>
      <c r="AU4111" s="304"/>
      <c r="AV4111" s="304"/>
      <c r="AW4111" s="304"/>
      <c r="AX4111" s="304">
        <v>579.1</v>
      </c>
      <c r="AY4111" s="304">
        <v>1429.4</v>
      </c>
      <c r="AZ4111" s="304">
        <v>3525.7</v>
      </c>
      <c r="BA4111" s="304">
        <v>579.1</v>
      </c>
      <c r="BB4111" s="304">
        <v>1429.4</v>
      </c>
      <c r="BC4111" s="304">
        <v>3525.7</v>
      </c>
      <c r="BD4111" s="304"/>
      <c r="BE4111" s="304"/>
      <c r="BF4111" s="304"/>
      <c r="BG4111" s="304"/>
      <c r="BH4111" s="304"/>
      <c r="BI4111" s="304"/>
      <c r="BJ4111" s="304">
        <v>1</v>
      </c>
      <c r="BK4111" s="304">
        <v>1</v>
      </c>
      <c r="BL4111" s="304">
        <v>1</v>
      </c>
    </row>
    <row r="4112" spans="1:64" ht="15" hidden="1" customHeight="1" x14ac:dyDescent="0.2">
      <c r="A4112" s="387" t="s">
        <v>5911</v>
      </c>
      <c r="B4112" s="304" t="s">
        <v>5965</v>
      </c>
      <c r="C4112" s="304">
        <v>100580</v>
      </c>
      <c r="D4112" s="349" t="s">
        <v>5877</v>
      </c>
      <c r="E4112" s="304">
        <v>58369</v>
      </c>
      <c r="F4112" s="304"/>
      <c r="G4112" s="324">
        <v>37.914999999999999</v>
      </c>
      <c r="H4112" s="324">
        <v>-122.017</v>
      </c>
      <c r="I4112" s="324" t="s">
        <v>4990</v>
      </c>
      <c r="J4112" s="368">
        <f t="shared" si="1008"/>
        <v>377.39472561358309</v>
      </c>
      <c r="K4112" s="331">
        <f t="shared" si="1009"/>
        <v>0.32644141894067302</v>
      </c>
      <c r="L4112" s="304" t="str">
        <f t="shared" si="1010"/>
        <v>C</v>
      </c>
      <c r="M4112" s="388" t="s">
        <v>6088</v>
      </c>
      <c r="N4112" s="304"/>
      <c r="O4112" s="304"/>
      <c r="P4112" s="304"/>
      <c r="Q4112" s="309"/>
      <c r="R4112" s="309"/>
      <c r="S4112" s="304"/>
      <c r="T4112" s="304"/>
      <c r="U4112" s="304"/>
      <c r="V4112" s="304"/>
      <c r="W4112" s="48" t="s">
        <v>4991</v>
      </c>
      <c r="X4112" s="304">
        <v>-999</v>
      </c>
      <c r="Y4112" s="366" t="str">
        <f t="shared" si="1011"/>
        <v>-</v>
      </c>
      <c r="Z4112" s="304"/>
      <c r="AA4112" s="304"/>
      <c r="AB4112" s="304"/>
      <c r="AC4112" s="304"/>
      <c r="AD4112" s="366"/>
      <c r="AE4112" s="304"/>
      <c r="AF4112" s="331"/>
      <c r="AG4112" s="304"/>
      <c r="AH4112" s="410">
        <v>3.7883600000000003E-2</v>
      </c>
      <c r="AI4112" s="309">
        <v>3.5151099999999998E-2</v>
      </c>
      <c r="AJ4112" s="410">
        <v>441</v>
      </c>
      <c r="AK4112" s="304">
        <f t="shared" si="1007"/>
        <v>425</v>
      </c>
      <c r="AL4112" s="363">
        <v>0.43</v>
      </c>
      <c r="AM4112" s="389">
        <f t="shared" si="1012"/>
        <v>353</v>
      </c>
      <c r="AN4112" s="363">
        <v>0.25</v>
      </c>
      <c r="AO4112" s="304"/>
      <c r="AP4112" s="304" t="s">
        <v>4980</v>
      </c>
      <c r="AQ4112" s="304"/>
      <c r="AR4112" s="304">
        <v>349</v>
      </c>
      <c r="AS4112" s="304"/>
      <c r="AT4112" s="309">
        <v>353</v>
      </c>
      <c r="AU4112" s="304"/>
      <c r="AV4112" s="304"/>
      <c r="AW4112" s="304"/>
      <c r="AX4112" s="304">
        <v>594</v>
      </c>
      <c r="AY4112" s="304">
        <v>1290.7</v>
      </c>
      <c r="AZ4112" s="304">
        <v>1290.7</v>
      </c>
      <c r="BA4112" s="304">
        <v>594</v>
      </c>
      <c r="BB4112" s="304">
        <v>1290.7</v>
      </c>
      <c r="BC4112" s="304">
        <v>1290.7</v>
      </c>
      <c r="BD4112" s="304"/>
      <c r="BE4112" s="304"/>
      <c r="BF4112" s="304"/>
      <c r="BG4112" s="304"/>
      <c r="BH4112" s="304"/>
      <c r="BI4112" s="304"/>
      <c r="BJ4112" s="304">
        <v>1</v>
      </c>
      <c r="BK4112" s="304">
        <v>1</v>
      </c>
      <c r="BL4112" s="304">
        <v>1</v>
      </c>
    </row>
    <row r="4113" spans="1:64" ht="15" hidden="1" customHeight="1" x14ac:dyDescent="0.2">
      <c r="A4113" s="387" t="s">
        <v>5911</v>
      </c>
      <c r="B4113" s="304" t="s">
        <v>5965</v>
      </c>
      <c r="C4113" s="304">
        <v>100581</v>
      </c>
      <c r="D4113" s="349" t="s">
        <v>5878</v>
      </c>
      <c r="E4113" s="304" t="s">
        <v>5879</v>
      </c>
      <c r="F4113" s="304"/>
      <c r="G4113" s="324">
        <v>38.669400000000003</v>
      </c>
      <c r="H4113" s="324">
        <v>-122.6332</v>
      </c>
      <c r="I4113" s="324" t="s">
        <v>223</v>
      </c>
      <c r="J4113" s="368">
        <f t="shared" si="1008"/>
        <v>752.29801492247032</v>
      </c>
      <c r="K4113" s="331">
        <f t="shared" si="1009"/>
        <v>0.36913412196652856</v>
      </c>
      <c r="L4113" s="304" t="str">
        <f t="shared" si="1010"/>
        <v>C</v>
      </c>
      <c r="M4113" s="388" t="s">
        <v>6088</v>
      </c>
      <c r="N4113" s="304"/>
      <c r="O4113" s="304"/>
      <c r="P4113" s="304"/>
      <c r="Q4113" s="309"/>
      <c r="R4113" s="309"/>
      <c r="S4113" s="304"/>
      <c r="T4113" s="304"/>
      <c r="U4113" s="304"/>
      <c r="V4113" s="304"/>
      <c r="W4113" s="48" t="s">
        <v>6033</v>
      </c>
      <c r="X4113" s="304">
        <v>-999</v>
      </c>
      <c r="Y4113" s="366" t="str">
        <f t="shared" si="1011"/>
        <v>-</v>
      </c>
      <c r="Z4113" s="304"/>
      <c r="AA4113" s="304"/>
      <c r="AB4113" s="304"/>
      <c r="AC4113" s="304"/>
      <c r="AD4113" s="366"/>
      <c r="AE4113" s="304"/>
      <c r="AF4113" s="331"/>
      <c r="AG4113" s="304"/>
      <c r="AH4113" s="410">
        <v>4.9751900000000002E-2</v>
      </c>
      <c r="AI4113" s="309">
        <v>0</v>
      </c>
      <c r="AJ4113" s="410">
        <v>760</v>
      </c>
      <c r="AK4113" s="304">
        <f t="shared" si="1007"/>
        <v>760</v>
      </c>
      <c r="AL4113" s="363">
        <v>0.43</v>
      </c>
      <c r="AM4113" s="389">
        <f t="shared" si="1012"/>
        <v>748</v>
      </c>
      <c r="AN4113" s="304">
        <v>0.33</v>
      </c>
      <c r="AO4113" s="304"/>
      <c r="AP4113" s="304" t="s">
        <v>6125</v>
      </c>
      <c r="AQ4113" s="304"/>
      <c r="AR4113" s="304">
        <v>748</v>
      </c>
      <c r="AS4113" s="304"/>
      <c r="AT4113" s="312"/>
      <c r="AU4113" s="304"/>
      <c r="AV4113" s="304"/>
      <c r="AW4113" s="304"/>
      <c r="AX4113" s="304">
        <v>473.3</v>
      </c>
      <c r="AY4113" s="304">
        <v>473.3</v>
      </c>
      <c r="AZ4113" s="304">
        <v>870.2</v>
      </c>
      <c r="BA4113" s="304">
        <v>473.3</v>
      </c>
      <c r="BB4113" s="304">
        <v>473.3</v>
      </c>
      <c r="BC4113" s="304">
        <v>870.2</v>
      </c>
      <c r="BD4113" s="304"/>
      <c r="BE4113" s="304"/>
      <c r="BF4113" s="304"/>
      <c r="BG4113" s="304"/>
      <c r="BH4113" s="304"/>
      <c r="BI4113" s="304"/>
      <c r="BJ4113" s="304">
        <v>1</v>
      </c>
      <c r="BK4113" s="304">
        <v>1</v>
      </c>
      <c r="BL4113" s="304">
        <v>1</v>
      </c>
    </row>
    <row r="4114" spans="1:64" ht="15" hidden="1" customHeight="1" x14ac:dyDescent="0.2">
      <c r="A4114" s="387" t="s">
        <v>5911</v>
      </c>
      <c r="B4114" s="304" t="s">
        <v>5965</v>
      </c>
      <c r="C4114" s="304">
        <v>100582</v>
      </c>
      <c r="D4114" s="349" t="s">
        <v>5880</v>
      </c>
      <c r="E4114" s="304">
        <v>54730</v>
      </c>
      <c r="F4114" s="304"/>
      <c r="G4114" s="324">
        <v>37.573300000000003</v>
      </c>
      <c r="H4114" s="324">
        <v>-118.739</v>
      </c>
      <c r="I4114" s="324" t="s">
        <v>214</v>
      </c>
      <c r="J4114" s="368">
        <f t="shared" si="1008"/>
        <v>292.802484538133</v>
      </c>
      <c r="K4114" s="331">
        <f t="shared" si="1009"/>
        <v>0.23323807579381203</v>
      </c>
      <c r="L4114" s="304" t="str">
        <f t="shared" si="1010"/>
        <v>D</v>
      </c>
      <c r="M4114" s="388" t="s">
        <v>6088</v>
      </c>
      <c r="N4114" s="304"/>
      <c r="O4114" s="304"/>
      <c r="P4114" s="304"/>
      <c r="Q4114" s="309"/>
      <c r="R4114" s="309"/>
      <c r="S4114" s="304"/>
      <c r="T4114" s="304"/>
      <c r="U4114" s="304"/>
      <c r="V4114" s="304"/>
      <c r="W4114" s="48" t="s">
        <v>4661</v>
      </c>
      <c r="X4114" s="304">
        <v>-999</v>
      </c>
      <c r="Y4114" s="366" t="str">
        <f t="shared" si="1011"/>
        <v>-</v>
      </c>
      <c r="Z4114" s="304"/>
      <c r="AA4114" s="304"/>
      <c r="AB4114" s="304"/>
      <c r="AC4114" s="304"/>
      <c r="AD4114" s="366"/>
      <c r="AE4114" s="304"/>
      <c r="AF4114" s="331"/>
      <c r="AG4114" s="304"/>
      <c r="AH4114" s="410">
        <v>8.6772399999999995E-4</v>
      </c>
      <c r="AI4114" s="309">
        <v>0.104946</v>
      </c>
      <c r="AJ4114" s="410">
        <v>191</v>
      </c>
      <c r="AK4114" s="304">
        <f t="shared" si="1007"/>
        <v>210</v>
      </c>
      <c r="AL4114" s="304">
        <v>0.2</v>
      </c>
      <c r="AM4114" s="389">
        <f t="shared" si="1012"/>
        <v>353</v>
      </c>
      <c r="AN4114" s="363">
        <v>0.25</v>
      </c>
      <c r="AO4114" s="304"/>
      <c r="AP4114" s="304" t="s">
        <v>4980</v>
      </c>
      <c r="AQ4114" s="304"/>
      <c r="AR4114" s="304">
        <v>349</v>
      </c>
      <c r="AS4114" s="304"/>
      <c r="AT4114" s="309">
        <v>353</v>
      </c>
      <c r="AU4114" s="304"/>
      <c r="AV4114" s="304"/>
      <c r="AW4114" s="304"/>
      <c r="AX4114" s="304">
        <v>-999</v>
      </c>
      <c r="AY4114" s="304">
        <v>-999</v>
      </c>
      <c r="AZ4114" s="304">
        <v>-999</v>
      </c>
      <c r="BA4114" s="304">
        <v>-999</v>
      </c>
      <c r="BB4114" s="304">
        <v>-999</v>
      </c>
      <c r="BC4114" s="304">
        <v>-999</v>
      </c>
      <c r="BD4114" s="304"/>
      <c r="BE4114" s="304"/>
      <c r="BF4114" s="304"/>
      <c r="BG4114" s="304"/>
      <c r="BH4114" s="304"/>
      <c r="BI4114" s="304"/>
      <c r="BJ4114" s="304" t="s">
        <v>4954</v>
      </c>
      <c r="BK4114" s="304" t="s">
        <v>4954</v>
      </c>
      <c r="BL4114" s="304" t="s">
        <v>4954</v>
      </c>
    </row>
    <row r="4115" spans="1:64" ht="15" hidden="1" customHeight="1" x14ac:dyDescent="0.2">
      <c r="A4115" s="387" t="s">
        <v>5911</v>
      </c>
      <c r="B4115" s="304" t="s">
        <v>5965</v>
      </c>
      <c r="C4115" s="304">
        <v>100583</v>
      </c>
      <c r="D4115" s="349" t="s">
        <v>5881</v>
      </c>
      <c r="E4115" s="304" t="s">
        <v>5882</v>
      </c>
      <c r="F4115" s="304"/>
      <c r="G4115" s="324">
        <v>36.385620000000003</v>
      </c>
      <c r="H4115" s="324">
        <v>-117.85973</v>
      </c>
      <c r="I4115" s="324" t="s">
        <v>223</v>
      </c>
      <c r="J4115" s="368">
        <f t="shared" si="1008"/>
        <v>377.39472561358309</v>
      </c>
      <c r="K4115" s="331">
        <f t="shared" si="1009"/>
        <v>0.32644141894067302</v>
      </c>
      <c r="L4115" s="304" t="str">
        <f t="shared" si="1010"/>
        <v>C</v>
      </c>
      <c r="M4115" s="388" t="s">
        <v>6088</v>
      </c>
      <c r="N4115" s="304"/>
      <c r="O4115" s="304"/>
      <c r="P4115" s="304"/>
      <c r="Q4115" s="309"/>
      <c r="R4115" s="309"/>
      <c r="S4115" s="304"/>
      <c r="T4115" s="304"/>
      <c r="U4115" s="304"/>
      <c r="V4115" s="304"/>
      <c r="W4115" s="48" t="s">
        <v>6033</v>
      </c>
      <c r="X4115" s="304">
        <v>-999</v>
      </c>
      <c r="Y4115" s="366" t="str">
        <f t="shared" si="1011"/>
        <v>-</v>
      </c>
      <c r="Z4115" s="304"/>
      <c r="AA4115" s="304"/>
      <c r="AB4115" s="304"/>
      <c r="AC4115" s="304"/>
      <c r="AD4115" s="366"/>
      <c r="AE4115" s="304"/>
      <c r="AF4115" s="331"/>
      <c r="AG4115" s="304"/>
      <c r="AH4115" s="410">
        <v>3.4137099999999997E-2</v>
      </c>
      <c r="AI4115" s="309">
        <v>0.12818599999999999</v>
      </c>
      <c r="AJ4115" s="410">
        <v>426</v>
      </c>
      <c r="AK4115" s="304">
        <f t="shared" si="1007"/>
        <v>425</v>
      </c>
      <c r="AL4115" s="363">
        <v>0.43</v>
      </c>
      <c r="AM4115" s="389">
        <f t="shared" si="1012"/>
        <v>353</v>
      </c>
      <c r="AN4115" s="363">
        <v>0.25</v>
      </c>
      <c r="AO4115" s="304"/>
      <c r="AP4115" s="304" t="s">
        <v>6113</v>
      </c>
      <c r="AQ4115" s="304"/>
      <c r="AR4115" s="304">
        <v>280</v>
      </c>
      <c r="AS4115" s="304"/>
      <c r="AT4115" s="309">
        <v>353</v>
      </c>
      <c r="AU4115" s="304"/>
      <c r="AV4115" s="304"/>
      <c r="AW4115" s="304"/>
      <c r="AX4115" s="304">
        <v>80</v>
      </c>
      <c r="AY4115" s="304">
        <v>-999</v>
      </c>
      <c r="AZ4115" s="304">
        <v>280</v>
      </c>
      <c r="BA4115" s="304">
        <v>-999</v>
      </c>
      <c r="BB4115" s="304">
        <v>-999</v>
      </c>
      <c r="BC4115" s="304">
        <v>-999</v>
      </c>
      <c r="BD4115" s="304"/>
      <c r="BE4115" s="304"/>
      <c r="BF4115" s="304"/>
      <c r="BG4115" s="304"/>
      <c r="BH4115" s="304"/>
      <c r="BI4115" s="304"/>
      <c r="BJ4115" s="304">
        <v>4</v>
      </c>
      <c r="BK4115" s="304" t="s">
        <v>4954</v>
      </c>
      <c r="BL4115" s="304">
        <v>4</v>
      </c>
    </row>
    <row r="4116" spans="1:64" ht="15" hidden="1" customHeight="1" x14ac:dyDescent="0.2">
      <c r="A4116" s="387" t="s">
        <v>5911</v>
      </c>
      <c r="B4116" s="304" t="s">
        <v>5965</v>
      </c>
      <c r="C4116" s="304">
        <v>100584</v>
      </c>
      <c r="D4116" s="349" t="s">
        <v>5883</v>
      </c>
      <c r="E4116" s="304">
        <v>35110</v>
      </c>
      <c r="F4116" s="304"/>
      <c r="G4116" s="324">
        <v>35.262999999999998</v>
      </c>
      <c r="H4116" s="324">
        <v>-119.815</v>
      </c>
      <c r="I4116" s="324" t="s">
        <v>4990</v>
      </c>
      <c r="J4116" s="368">
        <f t="shared" si="1008"/>
        <v>488.73424186791516</v>
      </c>
      <c r="K4116" s="331">
        <f t="shared" si="1009"/>
        <v>0.36913412196652856</v>
      </c>
      <c r="L4116" s="304" t="str">
        <f t="shared" si="1010"/>
        <v>C</v>
      </c>
      <c r="M4116" s="388" t="s">
        <v>6088</v>
      </c>
      <c r="N4116" s="304"/>
      <c r="O4116" s="304"/>
      <c r="P4116" s="304"/>
      <c r="Q4116" s="309"/>
      <c r="R4116" s="309"/>
      <c r="S4116" s="304"/>
      <c r="T4116" s="304"/>
      <c r="U4116" s="304"/>
      <c r="V4116" s="304"/>
      <c r="W4116" s="48" t="s">
        <v>4991</v>
      </c>
      <c r="X4116" s="304">
        <v>-999</v>
      </c>
      <c r="Y4116" s="366" t="str">
        <f t="shared" si="1011"/>
        <v>-</v>
      </c>
      <c r="Z4116" s="304"/>
      <c r="AA4116" s="304"/>
      <c r="AB4116" s="304"/>
      <c r="AC4116" s="304"/>
      <c r="AD4116" s="366"/>
      <c r="AE4116" s="304"/>
      <c r="AF4116" s="331"/>
      <c r="AG4116" s="304"/>
      <c r="AH4116" s="410">
        <v>5.76184E-2</v>
      </c>
      <c r="AI4116" s="309">
        <v>0</v>
      </c>
      <c r="AJ4116" s="410">
        <v>510</v>
      </c>
      <c r="AK4116" s="304">
        <f t="shared" si="1007"/>
        <v>555</v>
      </c>
      <c r="AL4116" s="363">
        <v>0.43</v>
      </c>
      <c r="AM4116" s="389">
        <f t="shared" si="1012"/>
        <v>455</v>
      </c>
      <c r="AN4116" s="304">
        <v>0.33</v>
      </c>
      <c r="AO4116" s="304"/>
      <c r="AP4116" s="304" t="s">
        <v>2138</v>
      </c>
      <c r="AQ4116" s="304"/>
      <c r="AR4116" s="304">
        <v>455</v>
      </c>
      <c r="AS4116" s="304"/>
      <c r="AT4116" s="312"/>
      <c r="AU4116" s="304"/>
      <c r="AV4116" s="304"/>
      <c r="AW4116" s="304"/>
      <c r="AX4116" s="304">
        <v>60</v>
      </c>
      <c r="AY4116" s="304">
        <v>-999</v>
      </c>
      <c r="AZ4116" s="304">
        <v>340</v>
      </c>
      <c r="BA4116" s="304">
        <v>-999</v>
      </c>
      <c r="BB4116" s="304">
        <v>-999</v>
      </c>
      <c r="BC4116" s="304">
        <v>2460</v>
      </c>
      <c r="BD4116" s="304"/>
      <c r="BE4116" s="304"/>
      <c r="BF4116" s="304"/>
      <c r="BG4116" s="304"/>
      <c r="BH4116" s="304"/>
      <c r="BI4116" s="304"/>
      <c r="BJ4116" s="304">
        <v>4</v>
      </c>
      <c r="BK4116" s="304" t="s">
        <v>4954</v>
      </c>
      <c r="BL4116" s="304">
        <v>3</v>
      </c>
    </row>
    <row r="4117" spans="1:64" ht="15" hidden="1" customHeight="1" x14ac:dyDescent="0.2">
      <c r="A4117" s="387" t="s">
        <v>5912</v>
      </c>
      <c r="B4117" s="304" t="s">
        <v>5965</v>
      </c>
      <c r="C4117" s="304">
        <v>100585</v>
      </c>
      <c r="D4117" s="349" t="s">
        <v>5884</v>
      </c>
      <c r="E4117" s="304">
        <v>5445</v>
      </c>
      <c r="F4117" s="304"/>
      <c r="G4117" s="324">
        <v>35.061309999999999</v>
      </c>
      <c r="H4117" s="324">
        <v>-119.02794</v>
      </c>
      <c r="I4117" s="324" t="s">
        <v>4990</v>
      </c>
      <c r="J4117" s="368">
        <f t="shared" si="1008"/>
        <v>320.52858516844788</v>
      </c>
      <c r="K4117" s="331">
        <f t="shared" si="1009"/>
        <v>0.32644141894067302</v>
      </c>
      <c r="L4117" s="304" t="str">
        <f t="shared" si="1010"/>
        <v>D</v>
      </c>
      <c r="M4117" s="388" t="s">
        <v>6088</v>
      </c>
      <c r="N4117" s="304"/>
      <c r="O4117" s="304"/>
      <c r="P4117" s="304"/>
      <c r="Q4117" s="309"/>
      <c r="R4117" s="309"/>
      <c r="S4117" s="304"/>
      <c r="T4117" s="304"/>
      <c r="U4117" s="304"/>
      <c r="V4117" s="304"/>
      <c r="W4117" s="48" t="s">
        <v>4991</v>
      </c>
      <c r="X4117" s="304">
        <v>-999</v>
      </c>
      <c r="Y4117" s="366" t="str">
        <f t="shared" si="1011"/>
        <v>-</v>
      </c>
      <c r="Z4117" s="304"/>
      <c r="AA4117" s="304"/>
      <c r="AB4117" s="304"/>
      <c r="AC4117" s="304"/>
      <c r="AD4117" s="366"/>
      <c r="AE4117" s="304"/>
      <c r="AF4117" s="331"/>
      <c r="AG4117" s="304"/>
      <c r="AH4117" s="410">
        <v>1.00778E-2</v>
      </c>
      <c r="AI4117" s="309">
        <v>3.5597900000000002E-2</v>
      </c>
      <c r="AJ4117" s="410">
        <v>301</v>
      </c>
      <c r="AK4117" s="304">
        <f t="shared" si="1007"/>
        <v>270</v>
      </c>
      <c r="AL4117" s="363">
        <v>0.43</v>
      </c>
      <c r="AM4117" s="389">
        <f t="shared" si="1012"/>
        <v>353</v>
      </c>
      <c r="AN4117" s="363">
        <v>0.25</v>
      </c>
      <c r="AO4117" s="304"/>
      <c r="AP4117" s="304" t="s">
        <v>6113</v>
      </c>
      <c r="AQ4117" s="304"/>
      <c r="AR4117" s="304">
        <v>280</v>
      </c>
      <c r="AS4117" s="304"/>
      <c r="AT4117" s="309">
        <v>353</v>
      </c>
      <c r="AU4117" s="304"/>
      <c r="AV4117" s="304"/>
      <c r="AW4117" s="304"/>
      <c r="AX4117" s="304">
        <v>120</v>
      </c>
      <c r="AY4117" s="304">
        <v>-999</v>
      </c>
      <c r="AZ4117" s="304">
        <v>7680</v>
      </c>
      <c r="BA4117" s="304">
        <v>-999</v>
      </c>
      <c r="BB4117" s="304">
        <v>-999</v>
      </c>
      <c r="BC4117" s="304">
        <v>2620</v>
      </c>
      <c r="BD4117" s="304"/>
      <c r="BE4117" s="304"/>
      <c r="BF4117" s="304"/>
      <c r="BG4117" s="304"/>
      <c r="BH4117" s="304"/>
      <c r="BI4117" s="304"/>
      <c r="BJ4117" s="304">
        <v>4</v>
      </c>
      <c r="BK4117" s="304" t="s">
        <v>4954</v>
      </c>
      <c r="BL4117" s="304">
        <v>3</v>
      </c>
    </row>
    <row r="4118" spans="1:64" ht="15" hidden="1" customHeight="1" x14ac:dyDescent="0.2">
      <c r="A4118" s="387" t="s">
        <v>5912</v>
      </c>
      <c r="B4118" s="304" t="s">
        <v>5965</v>
      </c>
      <c r="C4118" s="304">
        <v>100586</v>
      </c>
      <c r="D4118" s="349" t="s">
        <v>5885</v>
      </c>
      <c r="E4118" s="304">
        <v>3155</v>
      </c>
      <c r="F4118" s="304"/>
      <c r="G4118" s="324">
        <v>32.692</v>
      </c>
      <c r="H4118" s="324">
        <v>-117.03700000000001</v>
      </c>
      <c r="I4118" s="324" t="s">
        <v>4990</v>
      </c>
      <c r="J4118" s="368">
        <f t="shared" si="1008"/>
        <v>310.55173771596895</v>
      </c>
      <c r="K4118" s="331">
        <f t="shared" si="1009"/>
        <v>0.23323807579381203</v>
      </c>
      <c r="L4118" s="304" t="str">
        <f t="shared" si="1010"/>
        <v>D</v>
      </c>
      <c r="M4118" s="388" t="s">
        <v>6088</v>
      </c>
      <c r="N4118" s="304"/>
      <c r="O4118" s="304"/>
      <c r="P4118" s="304"/>
      <c r="Q4118" s="309"/>
      <c r="R4118" s="309"/>
      <c r="S4118" s="304"/>
      <c r="T4118" s="304"/>
      <c r="U4118" s="304"/>
      <c r="V4118" s="304"/>
      <c r="W4118" s="48" t="s">
        <v>4991</v>
      </c>
      <c r="X4118" s="304">
        <v>-999</v>
      </c>
      <c r="Y4118" s="366" t="str">
        <f t="shared" si="1011"/>
        <v>-</v>
      </c>
      <c r="Z4118" s="304"/>
      <c r="AA4118" s="304"/>
      <c r="AB4118" s="304"/>
      <c r="AC4118" s="304"/>
      <c r="AD4118" s="366"/>
      <c r="AE4118" s="304"/>
      <c r="AF4118" s="331"/>
      <c r="AG4118" s="304"/>
      <c r="AH4118" s="410">
        <v>6.40472E-4</v>
      </c>
      <c r="AI4118" s="309">
        <v>0</v>
      </c>
      <c r="AJ4118" s="410">
        <v>186</v>
      </c>
      <c r="AK4118" s="304">
        <f t="shared" si="1007"/>
        <v>210</v>
      </c>
      <c r="AL4118" s="304">
        <v>0.2</v>
      </c>
      <c r="AM4118" s="389">
        <f t="shared" si="1012"/>
        <v>387</v>
      </c>
      <c r="AN4118" s="363">
        <v>0.25</v>
      </c>
      <c r="AO4118" s="304"/>
      <c r="AP4118" s="304" t="s">
        <v>1600</v>
      </c>
      <c r="AQ4118" s="304"/>
      <c r="AR4118" s="304">
        <v>387</v>
      </c>
      <c r="AS4118" s="304"/>
      <c r="AT4118" s="312"/>
      <c r="AU4118" s="304"/>
      <c r="AV4118" s="304"/>
      <c r="AW4118" s="304"/>
      <c r="AX4118" s="304">
        <v>60</v>
      </c>
      <c r="AY4118" s="304">
        <v>-999</v>
      </c>
      <c r="AZ4118" s="304">
        <v>220</v>
      </c>
      <c r="BA4118" s="304">
        <v>-999</v>
      </c>
      <c r="BB4118" s="304">
        <v>-999</v>
      </c>
      <c r="BC4118" s="304">
        <v>-999</v>
      </c>
      <c r="BD4118" s="304"/>
      <c r="BE4118" s="304"/>
      <c r="BF4118" s="304"/>
      <c r="BG4118" s="304"/>
      <c r="BH4118" s="304"/>
      <c r="BI4118" s="304"/>
      <c r="BJ4118" s="304">
        <v>4</v>
      </c>
      <c r="BK4118" s="304" t="s">
        <v>4954</v>
      </c>
      <c r="BL4118" s="304">
        <v>4</v>
      </c>
    </row>
    <row r="4119" spans="1:64" ht="15" hidden="1" customHeight="1" x14ac:dyDescent="0.2">
      <c r="A4119" s="387" t="s">
        <v>5912</v>
      </c>
      <c r="B4119" s="304" t="s">
        <v>5965</v>
      </c>
      <c r="C4119" s="304">
        <v>100587</v>
      </c>
      <c r="D4119" s="349" t="s">
        <v>5886</v>
      </c>
      <c r="E4119" s="304">
        <v>76741</v>
      </c>
      <c r="F4119" s="304"/>
      <c r="G4119" s="324">
        <v>39.368000000000002</v>
      </c>
      <c r="H4119" s="324">
        <v>-120.11499999999999</v>
      </c>
      <c r="I4119" s="324" t="s">
        <v>214</v>
      </c>
      <c r="J4119" s="368">
        <f t="shared" si="1008"/>
        <v>493.43268164089568</v>
      </c>
      <c r="K4119" s="331">
        <f t="shared" si="1009"/>
        <v>0.32644141894067302</v>
      </c>
      <c r="L4119" s="304" t="str">
        <f t="shared" si="1010"/>
        <v>C</v>
      </c>
      <c r="M4119" s="388" t="s">
        <v>6088</v>
      </c>
      <c r="N4119" s="304"/>
      <c r="O4119" s="304"/>
      <c r="P4119" s="304"/>
      <c r="Q4119" s="309"/>
      <c r="R4119" s="309"/>
      <c r="S4119" s="304"/>
      <c r="T4119" s="304"/>
      <c r="U4119" s="304"/>
      <c r="V4119" s="304"/>
      <c r="W4119" s="48" t="s">
        <v>4661</v>
      </c>
      <c r="X4119" s="304">
        <v>-999</v>
      </c>
      <c r="Y4119" s="366" t="str">
        <f t="shared" si="1011"/>
        <v>-</v>
      </c>
      <c r="Z4119" s="304"/>
      <c r="AA4119" s="304"/>
      <c r="AB4119" s="304"/>
      <c r="AC4119" s="304"/>
      <c r="AD4119" s="366"/>
      <c r="AE4119" s="304"/>
      <c r="AF4119" s="331"/>
      <c r="AG4119" s="304"/>
      <c r="AH4119" s="410">
        <v>8.1973799999999999E-2</v>
      </c>
      <c r="AI4119" s="309">
        <v>0</v>
      </c>
      <c r="AJ4119" s="410">
        <v>760</v>
      </c>
      <c r="AK4119" s="304">
        <f t="shared" si="1007"/>
        <v>760</v>
      </c>
      <c r="AL4119" s="363">
        <v>0.43</v>
      </c>
      <c r="AM4119" s="389">
        <f t="shared" si="1012"/>
        <v>387</v>
      </c>
      <c r="AN4119" s="363">
        <v>0.25</v>
      </c>
      <c r="AO4119" s="304"/>
      <c r="AP4119" s="304" t="s">
        <v>6115</v>
      </c>
      <c r="AQ4119" s="304"/>
      <c r="AR4119" s="304">
        <v>387</v>
      </c>
      <c r="AS4119" s="304"/>
      <c r="AT4119" s="312"/>
      <c r="AU4119" s="304"/>
      <c r="AV4119" s="304"/>
      <c r="AW4119" s="304"/>
      <c r="AX4119" s="304">
        <v>-999</v>
      </c>
      <c r="AY4119" s="304">
        <v>-999</v>
      </c>
      <c r="AZ4119" s="304">
        <v>-999</v>
      </c>
      <c r="BA4119" s="304">
        <v>-999</v>
      </c>
      <c r="BB4119" s="304">
        <v>-999</v>
      </c>
      <c r="BC4119" s="304">
        <v>-999</v>
      </c>
      <c r="BD4119" s="304"/>
      <c r="BE4119" s="304"/>
      <c r="BF4119" s="304"/>
      <c r="BG4119" s="304"/>
      <c r="BH4119" s="304"/>
      <c r="BI4119" s="304"/>
      <c r="BJ4119" s="304" t="s">
        <v>4954</v>
      </c>
      <c r="BK4119" s="304" t="s">
        <v>4954</v>
      </c>
      <c r="BL4119" s="304" t="s">
        <v>4954</v>
      </c>
    </row>
    <row r="4120" spans="1:64" ht="15" hidden="1" customHeight="1" x14ac:dyDescent="0.2">
      <c r="A4120" s="387" t="s">
        <v>5912</v>
      </c>
      <c r="B4120" s="304" t="s">
        <v>5965</v>
      </c>
      <c r="C4120" s="304">
        <v>100590</v>
      </c>
      <c r="D4120" s="349" t="s">
        <v>5887</v>
      </c>
      <c r="E4120" s="304">
        <v>1939</v>
      </c>
      <c r="F4120" s="304"/>
      <c r="G4120" s="324">
        <v>34.308199999999999</v>
      </c>
      <c r="H4120" s="324">
        <v>-118.5005</v>
      </c>
      <c r="I4120" s="324" t="s">
        <v>6142</v>
      </c>
      <c r="J4120" s="368">
        <f t="shared" si="1008"/>
        <v>377.39472561358309</v>
      </c>
      <c r="K4120" s="331">
        <f t="shared" si="1009"/>
        <v>0.32644141894067302</v>
      </c>
      <c r="L4120" s="304" t="str">
        <f t="shared" si="1010"/>
        <v>C</v>
      </c>
      <c r="M4120" s="388" t="s">
        <v>6088</v>
      </c>
      <c r="N4120" s="304"/>
      <c r="O4120" s="304"/>
      <c r="P4120" s="304"/>
      <c r="Q4120" s="309"/>
      <c r="R4120" s="309"/>
      <c r="S4120" s="304"/>
      <c r="T4120" s="304"/>
      <c r="U4120" s="304"/>
      <c r="V4120" s="304"/>
      <c r="W4120" s="390" t="s">
        <v>6030</v>
      </c>
      <c r="X4120" s="304">
        <v>-999</v>
      </c>
      <c r="Y4120" s="366" t="str">
        <f t="shared" si="1011"/>
        <v>-</v>
      </c>
      <c r="Z4120" s="304"/>
      <c r="AA4120" s="304"/>
      <c r="AB4120" s="304"/>
      <c r="AC4120" s="304"/>
      <c r="AD4120" s="366"/>
      <c r="AE4120" s="304"/>
      <c r="AF4120" s="331"/>
      <c r="AG4120" s="304"/>
      <c r="AH4120" s="410">
        <v>3.5545100000000003E-2</v>
      </c>
      <c r="AI4120" s="309">
        <v>0.12158799999999999</v>
      </c>
      <c r="AJ4120" s="410">
        <v>431</v>
      </c>
      <c r="AK4120" s="304">
        <f t="shared" si="1007"/>
        <v>425</v>
      </c>
      <c r="AL4120" s="363">
        <v>0.43</v>
      </c>
      <c r="AM4120" s="389">
        <f t="shared" si="1012"/>
        <v>353</v>
      </c>
      <c r="AN4120" s="363">
        <v>0.25</v>
      </c>
      <c r="AO4120" s="304"/>
      <c r="AP4120" s="304" t="s">
        <v>4980</v>
      </c>
      <c r="AQ4120" s="304"/>
      <c r="AR4120" s="304">
        <v>349</v>
      </c>
      <c r="AS4120" s="304"/>
      <c r="AT4120" s="309">
        <v>353</v>
      </c>
      <c r="AU4120" s="304"/>
      <c r="AV4120" s="304"/>
      <c r="AW4120" s="304"/>
      <c r="AX4120" s="304">
        <v>860</v>
      </c>
      <c r="AY4120" s="304">
        <v>-999</v>
      </c>
      <c r="AZ4120" s="304">
        <v>4560</v>
      </c>
      <c r="BA4120" s="304">
        <v>100</v>
      </c>
      <c r="BB4120" s="304">
        <v>-999</v>
      </c>
      <c r="BC4120" s="304">
        <v>5140</v>
      </c>
      <c r="BD4120" s="304"/>
      <c r="BE4120" s="304"/>
      <c r="BF4120" s="304"/>
      <c r="BG4120" s="304"/>
      <c r="BH4120" s="304"/>
      <c r="BI4120" s="304"/>
      <c r="BJ4120" s="304">
        <v>3</v>
      </c>
      <c r="BK4120" s="304" t="s">
        <v>4954</v>
      </c>
      <c r="BL4120" s="304">
        <v>3</v>
      </c>
    </row>
    <row r="4121" spans="1:64" ht="15" hidden="1" customHeight="1" x14ac:dyDescent="0.2">
      <c r="A4121" s="387" t="s">
        <v>5912</v>
      </c>
      <c r="B4121" s="304" t="s">
        <v>5965</v>
      </c>
      <c r="C4121" s="304">
        <v>100591</v>
      </c>
      <c r="D4121" s="349" t="s">
        <v>5888</v>
      </c>
      <c r="E4121" s="304">
        <v>24407</v>
      </c>
      <c r="F4121" s="304"/>
      <c r="G4121" s="324">
        <v>34.333799999999997</v>
      </c>
      <c r="H4121" s="324">
        <v>-118.39700000000001</v>
      </c>
      <c r="I4121" s="324" t="s">
        <v>255</v>
      </c>
      <c r="J4121" s="368">
        <f t="shared" si="1008"/>
        <v>671.80386264222523</v>
      </c>
      <c r="K4121" s="331">
        <f t="shared" si="1009"/>
        <v>0.41105230810688803</v>
      </c>
      <c r="L4121" s="304" t="str">
        <f t="shared" si="1010"/>
        <v>C</v>
      </c>
      <c r="M4121" s="388" t="s">
        <v>6088</v>
      </c>
      <c r="N4121" s="304"/>
      <c r="O4121" s="304"/>
      <c r="P4121" s="304"/>
      <c r="Q4121" s="309"/>
      <c r="R4121" s="309"/>
      <c r="S4121" s="304"/>
      <c r="T4121" s="304"/>
      <c r="U4121" s="304"/>
      <c r="V4121" s="304"/>
      <c r="W4121" s="390" t="s">
        <v>4954</v>
      </c>
      <c r="X4121" s="304">
        <v>-999</v>
      </c>
      <c r="Y4121" s="366" t="str">
        <f t="shared" si="1011"/>
        <v>-</v>
      </c>
      <c r="Z4121" s="304"/>
      <c r="AA4121" s="304"/>
      <c r="AB4121" s="304"/>
      <c r="AC4121" s="304"/>
      <c r="AD4121" s="366"/>
      <c r="AE4121" s="304"/>
      <c r="AF4121" s="331"/>
      <c r="AG4121" s="304"/>
      <c r="AH4121" s="410">
        <v>6.9830699999999996E-2</v>
      </c>
      <c r="AI4121" s="309">
        <v>0</v>
      </c>
      <c r="AJ4121" s="410">
        <v>542</v>
      </c>
      <c r="AK4121" s="304">
        <f t="shared" si="1007"/>
        <v>555</v>
      </c>
      <c r="AL4121" s="363">
        <v>0.43</v>
      </c>
      <c r="AM4121" s="389">
        <f t="shared" si="1012"/>
        <v>748</v>
      </c>
      <c r="AN4121" s="304">
        <v>0.4</v>
      </c>
      <c r="AO4121" s="304"/>
      <c r="AP4121" s="304" t="s">
        <v>6114</v>
      </c>
      <c r="AQ4121" s="304"/>
      <c r="AR4121" s="304">
        <v>748</v>
      </c>
      <c r="AS4121" s="304"/>
      <c r="AT4121" s="312"/>
      <c r="AU4121" s="304"/>
      <c r="AV4121" s="304"/>
      <c r="AW4121" s="304"/>
      <c r="AX4121" s="304">
        <v>40</v>
      </c>
      <c r="AY4121" s="304">
        <v>-999</v>
      </c>
      <c r="AZ4121" s="304">
        <v>4660</v>
      </c>
      <c r="BA4121" s="304">
        <v>20</v>
      </c>
      <c r="BB4121" s="304">
        <v>-999</v>
      </c>
      <c r="BC4121" s="304">
        <v>3100</v>
      </c>
      <c r="BD4121" s="304"/>
      <c r="BE4121" s="304"/>
      <c r="BF4121" s="304"/>
      <c r="BG4121" s="304"/>
      <c r="BH4121" s="304"/>
      <c r="BI4121" s="304"/>
      <c r="BJ4121" s="304">
        <v>3</v>
      </c>
      <c r="BK4121" s="304" t="s">
        <v>4954</v>
      </c>
      <c r="BL4121" s="304">
        <v>3</v>
      </c>
    </row>
    <row r="4122" spans="1:64" ht="15" hidden="1" customHeight="1" x14ac:dyDescent="0.2">
      <c r="A4122" s="387" t="s">
        <v>5912</v>
      </c>
      <c r="B4122" s="304" t="s">
        <v>5965</v>
      </c>
      <c r="C4122" s="304">
        <v>100592</v>
      </c>
      <c r="D4122" s="349" t="s">
        <v>5889</v>
      </c>
      <c r="E4122" s="304">
        <v>68778</v>
      </c>
      <c r="F4122" s="304"/>
      <c r="G4122" s="324">
        <v>38.115699999999997</v>
      </c>
      <c r="H4122" s="324">
        <v>-122.505</v>
      </c>
      <c r="I4122" s="324" t="s">
        <v>214</v>
      </c>
      <c r="J4122" s="368">
        <f t="shared" si="1008"/>
        <v>270.78366471137434</v>
      </c>
      <c r="K4122" s="331">
        <f t="shared" si="1009"/>
        <v>0.34696973931454017</v>
      </c>
      <c r="L4122" s="304" t="str">
        <f t="shared" si="1010"/>
        <v>D</v>
      </c>
      <c r="M4122" s="388" t="s">
        <v>6088</v>
      </c>
      <c r="N4122" s="304"/>
      <c r="O4122" s="304"/>
      <c r="P4122" s="304"/>
      <c r="Q4122" s="309"/>
      <c r="R4122" s="309"/>
      <c r="S4122" s="304"/>
      <c r="T4122" s="304"/>
      <c r="U4122" s="304"/>
      <c r="V4122" s="304"/>
      <c r="W4122" s="48" t="s">
        <v>4661</v>
      </c>
      <c r="X4122" s="304">
        <v>-999</v>
      </c>
      <c r="Y4122" s="366" t="str">
        <f t="shared" si="1011"/>
        <v>-</v>
      </c>
      <c r="Z4122" s="304"/>
      <c r="AA4122" s="304"/>
      <c r="AB4122" s="304"/>
      <c r="AC4122" s="304"/>
      <c r="AD4122" s="366"/>
      <c r="AE4122" s="304"/>
      <c r="AF4122" s="331"/>
      <c r="AG4122" s="304"/>
      <c r="AH4122" s="410">
        <v>2.4948399999999999E-2</v>
      </c>
      <c r="AI4122" s="309">
        <v>0</v>
      </c>
      <c r="AJ4122" s="410">
        <v>759</v>
      </c>
      <c r="AK4122" s="304">
        <f t="shared" si="1007"/>
        <v>690</v>
      </c>
      <c r="AL4122" s="363">
        <v>0.43</v>
      </c>
      <c r="AM4122" s="389">
        <f t="shared" si="1012"/>
        <v>160</v>
      </c>
      <c r="AN4122" s="304">
        <v>0.28999999999999998</v>
      </c>
      <c r="AO4122" s="304"/>
      <c r="AP4122" s="304" t="s">
        <v>3799</v>
      </c>
      <c r="AQ4122" s="304"/>
      <c r="AR4122" s="304">
        <v>160</v>
      </c>
      <c r="AS4122" s="304"/>
      <c r="AT4122" s="312"/>
      <c r="AU4122" s="304"/>
      <c r="AV4122" s="304"/>
      <c r="AW4122" s="304"/>
      <c r="AX4122" s="304">
        <v>29.3</v>
      </c>
      <c r="AY4122" s="304">
        <v>278.3</v>
      </c>
      <c r="AZ4122" s="304">
        <v>849.6</v>
      </c>
      <c r="BA4122" s="304">
        <v>29.3</v>
      </c>
      <c r="BB4122" s="304">
        <v>278.3</v>
      </c>
      <c r="BC4122" s="304">
        <v>849.6</v>
      </c>
      <c r="BD4122" s="304"/>
      <c r="BE4122" s="304"/>
      <c r="BF4122" s="304"/>
      <c r="BG4122" s="304"/>
      <c r="BH4122" s="304"/>
      <c r="BI4122" s="304"/>
      <c r="BJ4122" s="304">
        <v>1</v>
      </c>
      <c r="BK4122" s="304">
        <v>1</v>
      </c>
      <c r="BL4122" s="304">
        <v>1</v>
      </c>
    </row>
    <row r="4123" spans="1:64" ht="15" hidden="1" customHeight="1" x14ac:dyDescent="0.2">
      <c r="A4123" s="387" t="s">
        <v>5912</v>
      </c>
      <c r="B4123" s="304" t="s">
        <v>5965</v>
      </c>
      <c r="C4123" s="304">
        <v>100593</v>
      </c>
      <c r="D4123" s="349" t="s">
        <v>5890</v>
      </c>
      <c r="E4123" s="304" t="s">
        <v>5891</v>
      </c>
      <c r="F4123" s="304"/>
      <c r="G4123" s="329">
        <v>-999</v>
      </c>
      <c r="H4123" s="329">
        <v>-999</v>
      </c>
      <c r="I4123" s="324" t="s">
        <v>4990</v>
      </c>
      <c r="J4123" s="368" t="s">
        <v>4954</v>
      </c>
      <c r="K4123" s="331" t="s">
        <v>4954</v>
      </c>
      <c r="L4123" s="304" t="str">
        <f t="shared" si="1010"/>
        <v>A</v>
      </c>
      <c r="M4123" s="388" t="s">
        <v>4954</v>
      </c>
      <c r="N4123" s="304"/>
      <c r="O4123" s="304"/>
      <c r="P4123" s="304"/>
      <c r="Q4123" s="309"/>
      <c r="R4123" s="309"/>
      <c r="S4123" s="304"/>
      <c r="T4123" s="304"/>
      <c r="U4123" s="304"/>
      <c r="V4123" s="304"/>
      <c r="W4123" s="48" t="s">
        <v>4991</v>
      </c>
      <c r="X4123" s="304">
        <v>-999</v>
      </c>
      <c r="Y4123" s="366" t="str">
        <f t="shared" si="1011"/>
        <v>-</v>
      </c>
      <c r="Z4123" s="304"/>
      <c r="AA4123" s="304"/>
      <c r="AB4123" s="304"/>
      <c r="AC4123" s="304"/>
      <c r="AD4123" s="366"/>
      <c r="AE4123" s="304"/>
      <c r="AF4123" s="331"/>
      <c r="AG4123" s="304"/>
      <c r="AH4123" s="410"/>
      <c r="AI4123" s="324"/>
      <c r="AJ4123" s="410"/>
      <c r="AK4123" s="304">
        <f t="shared" si="1007"/>
        <v>180</v>
      </c>
      <c r="AL4123" s="304"/>
      <c r="AM4123" s="389" t="str">
        <f t="shared" si="1012"/>
        <v/>
      </c>
      <c r="AN4123" s="304"/>
      <c r="AO4123" s="304"/>
      <c r="AP4123" s="304"/>
      <c r="AQ4123" s="304"/>
      <c r="AR4123" s="304"/>
      <c r="AS4123" s="304"/>
      <c r="AT4123" s="304"/>
      <c r="AU4123" s="304"/>
      <c r="AV4123" s="304"/>
      <c r="AW4123" s="304"/>
      <c r="AX4123" s="304">
        <v>-999</v>
      </c>
      <c r="AY4123" s="304">
        <v>-999</v>
      </c>
      <c r="AZ4123" s="304">
        <v>-999</v>
      </c>
      <c r="BA4123" s="304">
        <v>-999</v>
      </c>
      <c r="BB4123" s="304">
        <v>-999</v>
      </c>
      <c r="BC4123" s="304">
        <v>-999</v>
      </c>
      <c r="BD4123" s="304"/>
      <c r="BE4123" s="304"/>
      <c r="BF4123" s="304"/>
      <c r="BG4123" s="304"/>
      <c r="BH4123" s="304"/>
      <c r="BI4123" s="304"/>
      <c r="BJ4123" s="304" t="s">
        <v>4954</v>
      </c>
      <c r="BK4123" s="304" t="s">
        <v>4954</v>
      </c>
      <c r="BL4123" s="304" t="s">
        <v>4954</v>
      </c>
    </row>
    <row r="4124" spans="1:64" ht="15" hidden="1" customHeight="1" x14ac:dyDescent="0.2">
      <c r="A4124" s="387" t="s">
        <v>5912</v>
      </c>
      <c r="B4124" s="304" t="s">
        <v>5965</v>
      </c>
      <c r="C4124" s="304">
        <v>100594</v>
      </c>
      <c r="D4124" s="349" t="s">
        <v>5892</v>
      </c>
      <c r="E4124" s="304">
        <v>58137</v>
      </c>
      <c r="F4124" s="304"/>
      <c r="G4124" s="324">
        <v>37.789700000000003</v>
      </c>
      <c r="H4124" s="324">
        <v>-122.277</v>
      </c>
      <c r="I4124" s="324" t="s">
        <v>214</v>
      </c>
      <c r="J4124" s="368">
        <f t="shared" ref="J4124:J4134" si="1013">EXP(0.64*LN(AM4124)+0.36*LN(AK4124))</f>
        <v>214.45351837304116</v>
      </c>
      <c r="K4124" s="331">
        <f t="shared" ref="K4124:K4134" si="1014">SQRT(0.64*AN4124^2+0.36*AL4124^2)</f>
        <v>0.26119724347703216</v>
      </c>
      <c r="L4124" s="304" t="str">
        <f t="shared" si="1010"/>
        <v>D</v>
      </c>
      <c r="M4124" s="388" t="s">
        <v>6088</v>
      </c>
      <c r="N4124" s="304"/>
      <c r="O4124" s="304"/>
      <c r="P4124" s="304"/>
      <c r="Q4124" s="309"/>
      <c r="R4124" s="309"/>
      <c r="S4124" s="304"/>
      <c r="T4124" s="304"/>
      <c r="U4124" s="304"/>
      <c r="V4124" s="304"/>
      <c r="W4124" s="48" t="s">
        <v>4661</v>
      </c>
      <c r="X4124" s="304">
        <v>-999</v>
      </c>
      <c r="Y4124" s="366" t="str">
        <f t="shared" si="1011"/>
        <v>-</v>
      </c>
      <c r="Z4124" s="304"/>
      <c r="AA4124" s="304"/>
      <c r="AB4124" s="304"/>
      <c r="AC4124" s="304"/>
      <c r="AD4124" s="366"/>
      <c r="AE4124" s="304"/>
      <c r="AF4124" s="331"/>
      <c r="AG4124" s="304"/>
      <c r="AH4124" s="410">
        <v>8.6928400000000001E-4</v>
      </c>
      <c r="AI4124" s="309">
        <v>0</v>
      </c>
      <c r="AJ4124" s="410">
        <v>191</v>
      </c>
      <c r="AK4124" s="304">
        <f t="shared" si="1007"/>
        <v>210</v>
      </c>
      <c r="AL4124" s="304">
        <v>0.2</v>
      </c>
      <c r="AM4124" s="389">
        <f t="shared" si="1012"/>
        <v>217</v>
      </c>
      <c r="AN4124" s="304">
        <v>0.28999999999999998</v>
      </c>
      <c r="AO4124" s="304"/>
      <c r="AP4124" s="304" t="s">
        <v>4981</v>
      </c>
      <c r="AQ4124" s="304"/>
      <c r="AR4124" s="304">
        <v>217</v>
      </c>
      <c r="AS4124" s="304"/>
      <c r="AT4124" s="312"/>
      <c r="AU4124" s="304"/>
      <c r="AV4124" s="304"/>
      <c r="AW4124" s="304"/>
      <c r="AX4124" s="304">
        <v>168.4</v>
      </c>
      <c r="AY4124" s="304">
        <v>270.89999999999998</v>
      </c>
      <c r="AZ4124" s="304">
        <v>842</v>
      </c>
      <c r="BA4124" s="304">
        <v>168.4</v>
      </c>
      <c r="BB4124" s="304">
        <v>270.89999999999998</v>
      </c>
      <c r="BC4124" s="304">
        <v>842</v>
      </c>
      <c r="BD4124" s="304"/>
      <c r="BE4124" s="304"/>
      <c r="BF4124" s="304"/>
      <c r="BG4124" s="304"/>
      <c r="BH4124" s="304"/>
      <c r="BI4124" s="304"/>
      <c r="BJ4124" s="304">
        <v>1</v>
      </c>
      <c r="BK4124" s="304">
        <v>1</v>
      </c>
      <c r="BL4124" s="304">
        <v>1</v>
      </c>
    </row>
    <row r="4125" spans="1:64" ht="15" hidden="1" customHeight="1" x14ac:dyDescent="0.2">
      <c r="A4125" s="387" t="s">
        <v>5912</v>
      </c>
      <c r="B4125" s="304" t="s">
        <v>5965</v>
      </c>
      <c r="C4125" s="304">
        <v>100595</v>
      </c>
      <c r="D4125" s="349" t="s">
        <v>5893</v>
      </c>
      <c r="E4125" s="304">
        <v>68310</v>
      </c>
      <c r="F4125" s="304"/>
      <c r="G4125" s="324">
        <v>38.121699999999997</v>
      </c>
      <c r="H4125" s="324">
        <v>-122.27500000000001</v>
      </c>
      <c r="I4125" s="324" t="s">
        <v>214</v>
      </c>
      <c r="J4125" s="368">
        <f t="shared" si="1013"/>
        <v>495.39545872609847</v>
      </c>
      <c r="K4125" s="331">
        <f t="shared" si="1014"/>
        <v>0.41105230810688803</v>
      </c>
      <c r="L4125" s="304" t="str">
        <f t="shared" si="1010"/>
        <v>C</v>
      </c>
      <c r="M4125" s="388" t="s">
        <v>6088</v>
      </c>
      <c r="N4125" s="304"/>
      <c r="O4125" s="304"/>
      <c r="P4125" s="304"/>
      <c r="Q4125" s="309"/>
      <c r="R4125" s="309"/>
      <c r="S4125" s="304"/>
      <c r="T4125" s="304"/>
      <c r="U4125" s="304"/>
      <c r="V4125" s="304"/>
      <c r="W4125" s="48" t="s">
        <v>4661</v>
      </c>
      <c r="X4125" s="304">
        <v>-999</v>
      </c>
      <c r="Y4125" s="366" t="str">
        <f t="shared" si="1011"/>
        <v>-</v>
      </c>
      <c r="Z4125" s="304"/>
      <c r="AA4125" s="304"/>
      <c r="AB4125" s="304"/>
      <c r="AC4125" s="304"/>
      <c r="AD4125" s="366"/>
      <c r="AE4125" s="304"/>
      <c r="AF4125" s="331"/>
      <c r="AG4125" s="304"/>
      <c r="AH4125" s="410">
        <v>1.09619E-2</v>
      </c>
      <c r="AI4125" s="309">
        <v>0</v>
      </c>
      <c r="AJ4125" s="410">
        <v>444</v>
      </c>
      <c r="AK4125" s="304">
        <f t="shared" si="1007"/>
        <v>425</v>
      </c>
      <c r="AL4125" s="363">
        <v>0.43</v>
      </c>
      <c r="AM4125" s="389">
        <f t="shared" si="1012"/>
        <v>540</v>
      </c>
      <c r="AN4125" s="304">
        <v>0.4</v>
      </c>
      <c r="AO4125" s="304"/>
      <c r="AP4125" s="304" t="s">
        <v>2428</v>
      </c>
      <c r="AQ4125" s="304"/>
      <c r="AR4125" s="304">
        <v>540</v>
      </c>
      <c r="AS4125" s="304"/>
      <c r="AT4125" s="312"/>
      <c r="AU4125" s="304"/>
      <c r="AV4125" s="304"/>
      <c r="AW4125" s="304"/>
      <c r="AX4125" s="304">
        <v>593.1</v>
      </c>
      <c r="AY4125" s="304">
        <v>1391.2</v>
      </c>
      <c r="AZ4125" s="304">
        <v>1493.7</v>
      </c>
      <c r="BA4125" s="304">
        <v>593.1</v>
      </c>
      <c r="BB4125" s="304">
        <v>1391.2</v>
      </c>
      <c r="BC4125" s="304">
        <v>1493.7</v>
      </c>
      <c r="BD4125" s="304"/>
      <c r="BE4125" s="304"/>
      <c r="BF4125" s="304"/>
      <c r="BG4125" s="304"/>
      <c r="BH4125" s="304"/>
      <c r="BI4125" s="304"/>
      <c r="BJ4125" s="304">
        <v>1</v>
      </c>
      <c r="BK4125" s="304">
        <v>1</v>
      </c>
      <c r="BL4125" s="304">
        <v>1</v>
      </c>
    </row>
    <row r="4126" spans="1:64" ht="15" hidden="1" customHeight="1" x14ac:dyDescent="0.2">
      <c r="A4126" s="387" t="s">
        <v>5912</v>
      </c>
      <c r="B4126" s="304" t="s">
        <v>5965</v>
      </c>
      <c r="C4126" s="304">
        <v>100596</v>
      </c>
      <c r="D4126" s="349" t="s">
        <v>5894</v>
      </c>
      <c r="E4126" s="304">
        <v>58340</v>
      </c>
      <c r="F4126" s="304"/>
      <c r="G4126" s="324">
        <v>37.715200000000003</v>
      </c>
      <c r="H4126" s="324">
        <v>-122.02800000000001</v>
      </c>
      <c r="I4126" s="324" t="s">
        <v>232</v>
      </c>
      <c r="J4126" s="368">
        <f t="shared" si="1013"/>
        <v>529.05655604056767</v>
      </c>
      <c r="K4126" s="331">
        <f t="shared" si="1014"/>
        <v>0.36913412196652856</v>
      </c>
      <c r="L4126" s="304" t="str">
        <f t="shared" si="1010"/>
        <v>C</v>
      </c>
      <c r="M4126" s="388" t="s">
        <v>6088</v>
      </c>
      <c r="N4126" s="304"/>
      <c r="O4126" s="304"/>
      <c r="P4126" s="304"/>
      <c r="Q4126" s="309"/>
      <c r="R4126" s="309"/>
      <c r="S4126" s="304"/>
      <c r="T4126" s="304"/>
      <c r="U4126" s="304"/>
      <c r="V4126" s="304"/>
      <c r="W4126" s="48" t="s">
        <v>4612</v>
      </c>
      <c r="X4126" s="304">
        <v>-999</v>
      </c>
      <c r="Y4126" s="366" t="str">
        <f t="shared" si="1011"/>
        <v>-</v>
      </c>
      <c r="Z4126" s="304"/>
      <c r="AA4126" s="304"/>
      <c r="AB4126" s="304"/>
      <c r="AC4126" s="304"/>
      <c r="AD4126" s="366"/>
      <c r="AE4126" s="304"/>
      <c r="AF4126" s="331"/>
      <c r="AG4126" s="304"/>
      <c r="AH4126" s="410">
        <v>5.1689899999999997E-2</v>
      </c>
      <c r="AI4126" s="309">
        <v>0</v>
      </c>
      <c r="AJ4126" s="410">
        <v>494</v>
      </c>
      <c r="AK4126" s="304">
        <f t="shared" si="1007"/>
        <v>555</v>
      </c>
      <c r="AL4126" s="363">
        <v>0.43</v>
      </c>
      <c r="AM4126" s="389">
        <f t="shared" si="1012"/>
        <v>515</v>
      </c>
      <c r="AN4126" s="304">
        <v>0.33</v>
      </c>
      <c r="AO4126" s="304"/>
      <c r="AP4126" s="304" t="s">
        <v>1710</v>
      </c>
      <c r="AQ4126" s="304"/>
      <c r="AR4126" s="304">
        <v>515</v>
      </c>
      <c r="AS4126" s="304"/>
      <c r="AT4126" s="312"/>
      <c r="AU4126" s="304"/>
      <c r="AV4126" s="304"/>
      <c r="AW4126" s="304"/>
      <c r="AX4126" s="304">
        <v>317.2</v>
      </c>
      <c r="AY4126" s="304">
        <v>767.1</v>
      </c>
      <c r="AZ4126" s="304">
        <v>3518.6</v>
      </c>
      <c r="BA4126" s="304">
        <v>317.2</v>
      </c>
      <c r="BB4126" s="304">
        <v>767.1</v>
      </c>
      <c r="BC4126" s="304">
        <v>3518.6</v>
      </c>
      <c r="BD4126" s="304"/>
      <c r="BE4126" s="304"/>
      <c r="BF4126" s="304"/>
      <c r="BG4126" s="304"/>
      <c r="BH4126" s="304"/>
      <c r="BI4126" s="304"/>
      <c r="BJ4126" s="304">
        <v>1</v>
      </c>
      <c r="BK4126" s="304">
        <v>1</v>
      </c>
      <c r="BL4126" s="304">
        <v>1</v>
      </c>
    </row>
    <row r="4127" spans="1:64" ht="15" hidden="1" customHeight="1" x14ac:dyDescent="0.2">
      <c r="A4127" s="387" t="s">
        <v>5912</v>
      </c>
      <c r="B4127" s="304" t="s">
        <v>5965</v>
      </c>
      <c r="C4127" s="304">
        <v>100597</v>
      </c>
      <c r="D4127" s="349" t="s">
        <v>5895</v>
      </c>
      <c r="E4127" s="304">
        <v>1694</v>
      </c>
      <c r="F4127" s="304"/>
      <c r="G4127" s="324">
        <v>38.716059999999999</v>
      </c>
      <c r="H4127" s="324">
        <v>-122.9965</v>
      </c>
      <c r="I4127" s="324" t="s">
        <v>214</v>
      </c>
      <c r="J4127" s="368">
        <f t="shared" si="1013"/>
        <v>752.29801492247032</v>
      </c>
      <c r="K4127" s="331">
        <f t="shared" si="1014"/>
        <v>0.41105230810688803</v>
      </c>
      <c r="L4127" s="304" t="str">
        <f t="shared" si="1010"/>
        <v>C</v>
      </c>
      <c r="M4127" s="388" t="s">
        <v>6088</v>
      </c>
      <c r="N4127" s="304"/>
      <c r="O4127" s="304"/>
      <c r="P4127" s="304"/>
      <c r="Q4127" s="309"/>
      <c r="R4127" s="309"/>
      <c r="S4127" s="304"/>
      <c r="T4127" s="304"/>
      <c r="U4127" s="304"/>
      <c r="V4127" s="304"/>
      <c r="W4127" s="48" t="s">
        <v>4661</v>
      </c>
      <c r="X4127" s="304">
        <v>-999</v>
      </c>
      <c r="Y4127" s="366" t="str">
        <f t="shared" si="1011"/>
        <v>-</v>
      </c>
      <c r="Z4127" s="304"/>
      <c r="AA4127" s="304"/>
      <c r="AB4127" s="304"/>
      <c r="AC4127" s="304"/>
      <c r="AD4127" s="366"/>
      <c r="AE4127" s="304"/>
      <c r="AF4127" s="331"/>
      <c r="AG4127" s="304"/>
      <c r="AH4127" s="410">
        <v>8.3059400000000005E-2</v>
      </c>
      <c r="AI4127" s="309">
        <v>0</v>
      </c>
      <c r="AJ4127" s="410">
        <v>760</v>
      </c>
      <c r="AK4127" s="304">
        <f t="shared" si="1007"/>
        <v>760</v>
      </c>
      <c r="AL4127" s="363">
        <v>0.43</v>
      </c>
      <c r="AM4127" s="389">
        <f t="shared" si="1012"/>
        <v>748</v>
      </c>
      <c r="AN4127" s="304">
        <v>0.4</v>
      </c>
      <c r="AO4127" s="304"/>
      <c r="AP4127" s="304" t="s">
        <v>6131</v>
      </c>
      <c r="AQ4127" s="304"/>
      <c r="AR4127" s="304">
        <v>748</v>
      </c>
      <c r="AS4127" s="304"/>
      <c r="AT4127" s="312"/>
      <c r="AU4127" s="304"/>
      <c r="AV4127" s="304"/>
      <c r="AW4127" s="304"/>
      <c r="AX4127" s="304">
        <v>95.4</v>
      </c>
      <c r="AY4127" s="304">
        <v>271.60000000000002</v>
      </c>
      <c r="AZ4127" s="304">
        <v>866.2</v>
      </c>
      <c r="BA4127" s="304">
        <v>95.4</v>
      </c>
      <c r="BB4127" s="304">
        <v>271.60000000000002</v>
      </c>
      <c r="BC4127" s="304">
        <v>866.2</v>
      </c>
      <c r="BD4127" s="304"/>
      <c r="BE4127" s="304"/>
      <c r="BF4127" s="304"/>
      <c r="BG4127" s="304"/>
      <c r="BH4127" s="304"/>
      <c r="BI4127" s="304"/>
      <c r="BJ4127" s="304">
        <v>1</v>
      </c>
      <c r="BK4127" s="304">
        <v>1</v>
      </c>
      <c r="BL4127" s="304">
        <v>1</v>
      </c>
    </row>
    <row r="4128" spans="1:64" ht="15" hidden="1" customHeight="1" x14ac:dyDescent="0.2">
      <c r="A4128" s="387" t="s">
        <v>5912</v>
      </c>
      <c r="B4128" s="304" t="s">
        <v>5965</v>
      </c>
      <c r="C4128" s="304">
        <v>100598</v>
      </c>
      <c r="D4128" s="349" t="s">
        <v>5896</v>
      </c>
      <c r="E4128" s="304">
        <v>2119</v>
      </c>
      <c r="F4128" s="304"/>
      <c r="G4128" s="324">
        <v>38.713850000000001</v>
      </c>
      <c r="H4128" s="324">
        <v>-123.00887</v>
      </c>
      <c r="I4128" s="324" t="s">
        <v>226</v>
      </c>
      <c r="J4128" s="368">
        <f t="shared" si="1013"/>
        <v>752.29801492247032</v>
      </c>
      <c r="K4128" s="331">
        <f t="shared" si="1014"/>
        <v>0.41105230810688803</v>
      </c>
      <c r="L4128" s="304" t="str">
        <f t="shared" si="1010"/>
        <v>C</v>
      </c>
      <c r="M4128" s="388" t="s">
        <v>6088</v>
      </c>
      <c r="N4128" s="304"/>
      <c r="O4128" s="304"/>
      <c r="P4128" s="304"/>
      <c r="Q4128" s="309"/>
      <c r="R4128" s="309"/>
      <c r="S4128" s="304"/>
      <c r="T4128" s="304"/>
      <c r="U4128" s="304"/>
      <c r="V4128" s="304"/>
      <c r="W4128" s="48" t="s">
        <v>6087</v>
      </c>
      <c r="X4128" s="304">
        <v>-999</v>
      </c>
      <c r="Y4128" s="366" t="str">
        <f t="shared" si="1011"/>
        <v>-</v>
      </c>
      <c r="Z4128" s="304"/>
      <c r="AA4128" s="304"/>
      <c r="AB4128" s="304"/>
      <c r="AC4128" s="304"/>
      <c r="AD4128" s="366"/>
      <c r="AE4128" s="304"/>
      <c r="AF4128" s="331"/>
      <c r="AG4128" s="304"/>
      <c r="AH4128" s="410">
        <v>5.9971200000000002E-2</v>
      </c>
      <c r="AI4128" s="309">
        <v>0</v>
      </c>
      <c r="AJ4128" s="410">
        <v>760</v>
      </c>
      <c r="AK4128" s="304">
        <f t="shared" si="1007"/>
        <v>760</v>
      </c>
      <c r="AL4128" s="363">
        <v>0.43</v>
      </c>
      <c r="AM4128" s="389">
        <f t="shared" si="1012"/>
        <v>748</v>
      </c>
      <c r="AN4128" s="304">
        <v>0.4</v>
      </c>
      <c r="AO4128" s="304"/>
      <c r="AP4128" s="304" t="s">
        <v>6131</v>
      </c>
      <c r="AQ4128" s="304"/>
      <c r="AR4128" s="304">
        <v>748</v>
      </c>
      <c r="AS4128" s="304"/>
      <c r="AT4128" s="312"/>
      <c r="AU4128" s="304"/>
      <c r="AV4128" s="304"/>
      <c r="AW4128" s="304"/>
      <c r="AX4128" s="304">
        <v>0</v>
      </c>
      <c r="AY4128" s="304">
        <v>235.4</v>
      </c>
      <c r="AZ4128" s="304">
        <v>831.2</v>
      </c>
      <c r="BA4128" s="304">
        <v>0</v>
      </c>
      <c r="BB4128" s="304">
        <v>235.4</v>
      </c>
      <c r="BC4128" s="304">
        <v>831.2</v>
      </c>
      <c r="BD4128" s="304"/>
      <c r="BE4128" s="304"/>
      <c r="BF4128" s="304"/>
      <c r="BG4128" s="304"/>
      <c r="BH4128" s="304"/>
      <c r="BI4128" s="304"/>
      <c r="BJ4128" s="304">
        <v>1</v>
      </c>
      <c r="BK4128" s="304">
        <v>1</v>
      </c>
      <c r="BL4128" s="304">
        <v>1</v>
      </c>
    </row>
    <row r="4129" spans="1:64" ht="15" hidden="1" customHeight="1" x14ac:dyDescent="0.2">
      <c r="A4129" s="387" t="s">
        <v>5912</v>
      </c>
      <c r="B4129" s="304" t="s">
        <v>5965</v>
      </c>
      <c r="C4129" s="304">
        <v>100599</v>
      </c>
      <c r="D4129" s="349" t="s">
        <v>5897</v>
      </c>
      <c r="E4129" s="304">
        <v>2120</v>
      </c>
      <c r="F4129" s="304"/>
      <c r="G4129" s="324">
        <v>38.722580000000001</v>
      </c>
      <c r="H4129" s="324">
        <v>-123.00803999999999</v>
      </c>
      <c r="I4129" s="324" t="s">
        <v>226</v>
      </c>
      <c r="J4129" s="368">
        <f t="shared" si="1013"/>
        <v>610.69575263851289</v>
      </c>
      <c r="K4129" s="331">
        <f t="shared" si="1014"/>
        <v>0.41105230810688803</v>
      </c>
      <c r="L4129" s="304" t="str">
        <f t="shared" si="1010"/>
        <v>C</v>
      </c>
      <c r="M4129" s="388" t="s">
        <v>6088</v>
      </c>
      <c r="N4129" s="304"/>
      <c r="O4129" s="304"/>
      <c r="P4129" s="304"/>
      <c r="Q4129" s="309"/>
      <c r="R4129" s="309"/>
      <c r="S4129" s="304"/>
      <c r="T4129" s="304"/>
      <c r="U4129" s="304"/>
      <c r="V4129" s="304"/>
      <c r="W4129" s="48" t="s">
        <v>6087</v>
      </c>
      <c r="X4129" s="304">
        <v>-999</v>
      </c>
      <c r="Y4129" s="366" t="str">
        <f t="shared" si="1011"/>
        <v>-</v>
      </c>
      <c r="Z4129" s="304"/>
      <c r="AA4129" s="304"/>
      <c r="AB4129" s="304"/>
      <c r="AC4129" s="304"/>
      <c r="AD4129" s="366"/>
      <c r="AE4129" s="304"/>
      <c r="AF4129" s="331"/>
      <c r="AG4129" s="304"/>
      <c r="AH4129" s="410">
        <v>6.3647200000000001E-2</v>
      </c>
      <c r="AI4129" s="309">
        <v>0</v>
      </c>
      <c r="AJ4129" s="410">
        <v>760</v>
      </c>
      <c r="AK4129" s="304">
        <f t="shared" si="1007"/>
        <v>760</v>
      </c>
      <c r="AL4129" s="363">
        <v>0.43</v>
      </c>
      <c r="AM4129" s="389">
        <f t="shared" si="1012"/>
        <v>540</v>
      </c>
      <c r="AN4129" s="304">
        <v>0.4</v>
      </c>
      <c r="AO4129" s="304"/>
      <c r="AP4129" s="304" t="s">
        <v>2428</v>
      </c>
      <c r="AQ4129" s="304"/>
      <c r="AR4129" s="304">
        <v>540</v>
      </c>
      <c r="AS4129" s="304"/>
      <c r="AT4129" s="312"/>
      <c r="AU4129" s="304"/>
      <c r="AV4129" s="304"/>
      <c r="AW4129" s="304"/>
      <c r="AX4129" s="304">
        <v>36.799999999999997</v>
      </c>
      <c r="AY4129" s="304">
        <v>257.5</v>
      </c>
      <c r="AZ4129" s="304">
        <v>831.2</v>
      </c>
      <c r="BA4129" s="304">
        <v>36.799999999999997</v>
      </c>
      <c r="BB4129" s="304">
        <v>257.5</v>
      </c>
      <c r="BC4129" s="304">
        <v>831.2</v>
      </c>
      <c r="BD4129" s="304"/>
      <c r="BE4129" s="304"/>
      <c r="BF4129" s="304"/>
      <c r="BG4129" s="304"/>
      <c r="BH4129" s="304"/>
      <c r="BI4129" s="304"/>
      <c r="BJ4129" s="304">
        <v>1</v>
      </c>
      <c r="BK4129" s="304">
        <v>1</v>
      </c>
      <c r="BL4129" s="304">
        <v>1</v>
      </c>
    </row>
    <row r="4130" spans="1:64" ht="15" hidden="1" customHeight="1" x14ac:dyDescent="0.2">
      <c r="A4130" s="387" t="s">
        <v>5912</v>
      </c>
      <c r="B4130" s="304" t="s">
        <v>5965</v>
      </c>
      <c r="C4130" s="304">
        <v>100600</v>
      </c>
      <c r="D4130" s="349" t="s">
        <v>5898</v>
      </c>
      <c r="E4130" s="304">
        <v>2122</v>
      </c>
      <c r="F4130" s="304"/>
      <c r="G4130" s="324">
        <v>38.716160000000002</v>
      </c>
      <c r="H4130" s="324">
        <v>-123.00227</v>
      </c>
      <c r="I4130" s="324" t="s">
        <v>214</v>
      </c>
      <c r="J4130" s="368">
        <f t="shared" si="1013"/>
        <v>752.29801492247032</v>
      </c>
      <c r="K4130" s="331">
        <f t="shared" si="1014"/>
        <v>0.41105230810688803</v>
      </c>
      <c r="L4130" s="304" t="str">
        <f t="shared" si="1010"/>
        <v>C</v>
      </c>
      <c r="M4130" s="388" t="s">
        <v>6088</v>
      </c>
      <c r="N4130" s="304"/>
      <c r="O4130" s="304"/>
      <c r="P4130" s="304"/>
      <c r="Q4130" s="309"/>
      <c r="R4130" s="309"/>
      <c r="S4130" s="304"/>
      <c r="T4130" s="304"/>
      <c r="U4130" s="304"/>
      <c r="V4130" s="304"/>
      <c r="W4130" s="48" t="s">
        <v>4661</v>
      </c>
      <c r="X4130" s="304">
        <v>-999</v>
      </c>
      <c r="Y4130" s="366" t="str">
        <f t="shared" si="1011"/>
        <v>-</v>
      </c>
      <c r="Z4130" s="304"/>
      <c r="AA4130" s="304"/>
      <c r="AB4130" s="304"/>
      <c r="AC4130" s="304"/>
      <c r="AD4130" s="366"/>
      <c r="AE4130" s="304"/>
      <c r="AF4130" s="331"/>
      <c r="AG4130" s="304"/>
      <c r="AH4130" s="410">
        <v>8.5710700000000001E-2</v>
      </c>
      <c r="AI4130" s="309">
        <v>0</v>
      </c>
      <c r="AJ4130" s="410">
        <v>760</v>
      </c>
      <c r="AK4130" s="304">
        <f t="shared" si="1007"/>
        <v>760</v>
      </c>
      <c r="AL4130" s="363">
        <v>0.43</v>
      </c>
      <c r="AM4130" s="389">
        <f t="shared" si="1012"/>
        <v>748</v>
      </c>
      <c r="AN4130" s="304">
        <v>0.4</v>
      </c>
      <c r="AO4130" s="304"/>
      <c r="AP4130" s="304" t="s">
        <v>6131</v>
      </c>
      <c r="AQ4130" s="304"/>
      <c r="AR4130" s="304">
        <v>748</v>
      </c>
      <c r="AS4130" s="304"/>
      <c r="AT4130" s="312"/>
      <c r="AU4130" s="304"/>
      <c r="AV4130" s="304"/>
      <c r="AW4130" s="304"/>
      <c r="AX4130" s="304">
        <v>0</v>
      </c>
      <c r="AY4130" s="304">
        <v>264.5</v>
      </c>
      <c r="AZ4130" s="304">
        <v>844.8</v>
      </c>
      <c r="BA4130" s="304">
        <v>0</v>
      </c>
      <c r="BB4130" s="304">
        <v>264.5</v>
      </c>
      <c r="BC4130" s="304">
        <v>844.8</v>
      </c>
      <c r="BD4130" s="304"/>
      <c r="BE4130" s="304"/>
      <c r="BF4130" s="304"/>
      <c r="BG4130" s="304"/>
      <c r="BH4130" s="304"/>
      <c r="BI4130" s="304"/>
      <c r="BJ4130" s="304">
        <v>1</v>
      </c>
      <c r="BK4130" s="304">
        <v>1</v>
      </c>
      <c r="BL4130" s="304">
        <v>1</v>
      </c>
    </row>
    <row r="4131" spans="1:64" ht="15" hidden="1" customHeight="1" x14ac:dyDescent="0.2">
      <c r="A4131" s="387" t="s">
        <v>5911</v>
      </c>
      <c r="B4131" s="304" t="s">
        <v>5965</v>
      </c>
      <c r="C4131" s="304">
        <v>100601</v>
      </c>
      <c r="D4131" s="349" t="s">
        <v>5899</v>
      </c>
      <c r="E4131" s="304" t="s">
        <v>5900</v>
      </c>
      <c r="F4131" s="304"/>
      <c r="G4131" s="324">
        <v>35.533830000000002</v>
      </c>
      <c r="H4131" s="324">
        <v>-120.90667000000001</v>
      </c>
      <c r="I4131" s="324" t="s">
        <v>5908</v>
      </c>
      <c r="J4131" s="368">
        <f t="shared" si="1013"/>
        <v>495.8773158336939</v>
      </c>
      <c r="K4131" s="331">
        <f t="shared" si="1014"/>
        <v>0.36913412196652856</v>
      </c>
      <c r="L4131" s="304" t="str">
        <f t="shared" si="1010"/>
        <v>C</v>
      </c>
      <c r="M4131" s="388" t="s">
        <v>6088</v>
      </c>
      <c r="N4131" s="304"/>
      <c r="O4131" s="304"/>
      <c r="P4131" s="304"/>
      <c r="Q4131" s="309"/>
      <c r="R4131" s="309"/>
      <c r="S4131" s="304"/>
      <c r="T4131" s="304"/>
      <c r="U4131" s="304"/>
      <c r="V4131" s="304"/>
      <c r="W4131" s="48" t="s">
        <v>5910</v>
      </c>
      <c r="X4131" s="304">
        <v>-999</v>
      </c>
      <c r="Y4131" s="366" t="str">
        <f t="shared" si="1011"/>
        <v>-</v>
      </c>
      <c r="Z4131" s="304"/>
      <c r="AA4131" s="304"/>
      <c r="AB4131" s="304"/>
      <c r="AC4131" s="304"/>
      <c r="AD4131" s="366"/>
      <c r="AE4131" s="304"/>
      <c r="AF4131" s="331"/>
      <c r="AG4131" s="304"/>
      <c r="AH4131" s="410">
        <v>0.154057</v>
      </c>
      <c r="AI4131" s="309">
        <v>0</v>
      </c>
      <c r="AJ4131" s="410">
        <v>760</v>
      </c>
      <c r="AK4131" s="304">
        <f t="shared" si="1007"/>
        <v>760</v>
      </c>
      <c r="AL4131" s="363">
        <v>0.43</v>
      </c>
      <c r="AM4131" s="389">
        <f t="shared" si="1012"/>
        <v>390</v>
      </c>
      <c r="AN4131" s="304">
        <v>0.33</v>
      </c>
      <c r="AO4131" s="304"/>
      <c r="AP4131" s="304" t="s">
        <v>1903</v>
      </c>
      <c r="AQ4131" s="304"/>
      <c r="AR4131" s="304">
        <v>390</v>
      </c>
      <c r="AS4131" s="304"/>
      <c r="AT4131" s="312"/>
      <c r="AU4131" s="304"/>
      <c r="AV4131" s="304"/>
      <c r="AW4131" s="304"/>
      <c r="AX4131" s="304">
        <v>60</v>
      </c>
      <c r="AY4131" s="304">
        <v>-999</v>
      </c>
      <c r="AZ4131" s="304">
        <v>360</v>
      </c>
      <c r="BA4131" s="304">
        <v>-999</v>
      </c>
      <c r="BB4131" s="304">
        <v>-999</v>
      </c>
      <c r="BC4131" s="304">
        <v>-999</v>
      </c>
      <c r="BD4131" s="304"/>
      <c r="BE4131" s="304"/>
      <c r="BF4131" s="304"/>
      <c r="BG4131" s="304"/>
      <c r="BH4131" s="304"/>
      <c r="BI4131" s="304"/>
      <c r="BJ4131" s="304">
        <v>4</v>
      </c>
      <c r="BK4131" s="304" t="s">
        <v>4954</v>
      </c>
      <c r="BL4131" s="304">
        <v>4</v>
      </c>
    </row>
    <row r="4132" spans="1:64" ht="15" hidden="1" customHeight="1" x14ac:dyDescent="0.2">
      <c r="A4132" s="387" t="s">
        <v>5911</v>
      </c>
      <c r="B4132" s="304" t="s">
        <v>5965</v>
      </c>
      <c r="C4132" s="304">
        <v>100602</v>
      </c>
      <c r="D4132" s="349" t="s">
        <v>5901</v>
      </c>
      <c r="E4132" s="304" t="s">
        <v>5902</v>
      </c>
      <c r="F4132" s="304"/>
      <c r="G4132" s="324">
        <v>32.8889</v>
      </c>
      <c r="H4132" s="324">
        <v>-117.10509999999999</v>
      </c>
      <c r="I4132" s="324" t="s">
        <v>4990</v>
      </c>
      <c r="J4132" s="368">
        <f t="shared" si="1013"/>
        <v>480.5921153099419</v>
      </c>
      <c r="K4132" s="331">
        <f t="shared" si="1014"/>
        <v>0.36913412196652856</v>
      </c>
      <c r="L4132" s="304" t="str">
        <f t="shared" si="1010"/>
        <v>C</v>
      </c>
      <c r="M4132" s="388" t="s">
        <v>6088</v>
      </c>
      <c r="N4132" s="304"/>
      <c r="O4132" s="304"/>
      <c r="P4132" s="304"/>
      <c r="Q4132" s="309"/>
      <c r="R4132" s="309"/>
      <c r="S4132" s="304"/>
      <c r="T4132" s="304"/>
      <c r="U4132" s="304"/>
      <c r="V4132" s="304"/>
      <c r="W4132" s="48" t="s">
        <v>4991</v>
      </c>
      <c r="X4132" s="304">
        <v>-999</v>
      </c>
      <c r="Y4132" s="366" t="str">
        <f t="shared" si="1011"/>
        <v>-</v>
      </c>
      <c r="Z4132" s="304"/>
      <c r="AA4132" s="304"/>
      <c r="AB4132" s="304"/>
      <c r="AC4132" s="304"/>
      <c r="AD4132" s="366"/>
      <c r="AE4132" s="304"/>
      <c r="AF4132" s="331"/>
      <c r="AG4132" s="304"/>
      <c r="AH4132" s="410">
        <v>2.15336E-2</v>
      </c>
      <c r="AI4132" s="309">
        <v>0</v>
      </c>
      <c r="AJ4132" s="410">
        <v>374</v>
      </c>
      <c r="AK4132" s="304">
        <f t="shared" si="1007"/>
        <v>425</v>
      </c>
      <c r="AL4132" s="363">
        <v>0.43</v>
      </c>
      <c r="AM4132" s="389">
        <f t="shared" si="1012"/>
        <v>515</v>
      </c>
      <c r="AN4132" s="304">
        <v>0.33</v>
      </c>
      <c r="AO4132" s="304"/>
      <c r="AP4132" s="304" t="s">
        <v>1710</v>
      </c>
      <c r="AQ4132" s="304"/>
      <c r="AR4132" s="304">
        <v>515</v>
      </c>
      <c r="AS4132" s="304"/>
      <c r="AT4132" s="312"/>
      <c r="AU4132" s="304"/>
      <c r="AV4132" s="304"/>
      <c r="AW4132" s="304"/>
      <c r="AX4132" s="304">
        <v>40</v>
      </c>
      <c r="AY4132" s="304">
        <v>-999</v>
      </c>
      <c r="AZ4132" s="304">
        <v>220</v>
      </c>
      <c r="BA4132" s="304">
        <v>-999</v>
      </c>
      <c r="BB4132" s="304">
        <v>-999</v>
      </c>
      <c r="BC4132" s="304">
        <v>-999</v>
      </c>
      <c r="BD4132" s="304"/>
      <c r="BE4132" s="304"/>
      <c r="BF4132" s="304"/>
      <c r="BG4132" s="304"/>
      <c r="BH4132" s="304"/>
      <c r="BI4132" s="304"/>
      <c r="BJ4132" s="304">
        <v>4</v>
      </c>
      <c r="BK4132" s="304" t="s">
        <v>4954</v>
      </c>
      <c r="BL4132" s="304">
        <v>4</v>
      </c>
    </row>
    <row r="4133" spans="1:64" ht="15.75" hidden="1" x14ac:dyDescent="0.25">
      <c r="A4133" s="387" t="s">
        <v>5992</v>
      </c>
      <c r="B4133" s="304" t="s">
        <v>5965</v>
      </c>
      <c r="C4133" s="304">
        <v>100604</v>
      </c>
      <c r="D4133" s="349" t="s">
        <v>5993</v>
      </c>
      <c r="E4133" s="304">
        <v>5285</v>
      </c>
      <c r="F4133" s="304"/>
      <c r="G4133" s="324">
        <v>33.599670000000003</v>
      </c>
      <c r="H4133" s="324">
        <v>-117.866</v>
      </c>
      <c r="I4133" s="324" t="s">
        <v>232</v>
      </c>
      <c r="J4133" s="368">
        <f t="shared" si="1013"/>
        <v>377.39472561358309</v>
      </c>
      <c r="K4133" s="331">
        <f t="shared" si="1014"/>
        <v>0.32644141894067302</v>
      </c>
      <c r="L4133" s="304" t="str">
        <f t="shared" si="1010"/>
        <v>C</v>
      </c>
      <c r="M4133" s="388" t="s">
        <v>6088</v>
      </c>
      <c r="N4133" s="304"/>
      <c r="O4133" s="304"/>
      <c r="P4133" s="304"/>
      <c r="Q4133" s="309"/>
      <c r="R4133" s="309"/>
      <c r="S4133" s="304"/>
      <c r="T4133" s="304"/>
      <c r="U4133" s="304"/>
      <c r="V4133" s="304"/>
      <c r="W4133" s="390" t="s">
        <v>4612</v>
      </c>
      <c r="X4133" s="304">
        <v>-999</v>
      </c>
      <c r="Y4133" s="366" t="str">
        <f t="shared" si="1011"/>
        <v>-</v>
      </c>
      <c r="Z4133" s="304"/>
      <c r="AA4133" s="304"/>
      <c r="AB4133" s="304"/>
      <c r="AC4133" s="304"/>
      <c r="AD4133" s="366"/>
      <c r="AE4133" s="304"/>
      <c r="AF4133" s="331"/>
      <c r="AG4133" s="304"/>
      <c r="AH4133" s="410">
        <v>4.1610000000000001E-2</v>
      </c>
      <c r="AI4133" s="309">
        <v>0.15432460780000001</v>
      </c>
      <c r="AJ4133" s="410">
        <v>456</v>
      </c>
      <c r="AK4133" s="304">
        <f t="shared" si="1007"/>
        <v>425</v>
      </c>
      <c r="AL4133" s="363">
        <v>0.43</v>
      </c>
      <c r="AM4133" s="389">
        <f t="shared" si="1012"/>
        <v>353</v>
      </c>
      <c r="AN4133" s="363">
        <v>0.25</v>
      </c>
      <c r="AO4133" s="304"/>
      <c r="AP4133" s="409" t="s">
        <v>1600</v>
      </c>
      <c r="AQ4133" s="409"/>
      <c r="AR4133" s="304">
        <v>387</v>
      </c>
      <c r="AS4133" s="304"/>
      <c r="AT4133" s="309">
        <v>353</v>
      </c>
      <c r="AU4133" s="304"/>
      <c r="AV4133" s="304"/>
      <c r="AW4133" s="304"/>
      <c r="AX4133" s="304">
        <v>1020</v>
      </c>
      <c r="AY4133" s="304">
        <v>-999</v>
      </c>
      <c r="AZ4133" s="304">
        <v>4120</v>
      </c>
      <c r="BA4133" s="304">
        <v>-999</v>
      </c>
      <c r="BB4133" s="304">
        <v>-999</v>
      </c>
      <c r="BC4133" s="304">
        <v>1840</v>
      </c>
      <c r="BD4133" s="304"/>
      <c r="BE4133" s="304"/>
      <c r="BF4133" s="304"/>
      <c r="BG4133" s="304"/>
      <c r="BH4133" s="304"/>
      <c r="BI4133" s="304"/>
      <c r="BJ4133" s="304">
        <v>4</v>
      </c>
      <c r="BK4133" s="304" t="s">
        <v>4954</v>
      </c>
      <c r="BL4133" s="304">
        <v>3</v>
      </c>
    </row>
    <row r="4134" spans="1:64" ht="15.75" hidden="1" x14ac:dyDescent="0.25">
      <c r="A4134" s="387" t="s">
        <v>5995</v>
      </c>
      <c r="B4134" s="304" t="s">
        <v>5965</v>
      </c>
      <c r="C4134" s="304">
        <v>100605</v>
      </c>
      <c r="D4134" s="349" t="s">
        <v>5996</v>
      </c>
      <c r="E4134" s="304" t="s">
        <v>5997</v>
      </c>
      <c r="F4134" s="304"/>
      <c r="G4134" s="324">
        <v>33.99053</v>
      </c>
      <c r="H4134" s="324">
        <v>-118.36171</v>
      </c>
      <c r="I4134" s="324" t="s">
        <v>232</v>
      </c>
      <c r="J4134" s="368">
        <f t="shared" si="1013"/>
        <v>400.27183522370677</v>
      </c>
      <c r="K4134" s="331">
        <f t="shared" si="1014"/>
        <v>0.32644141894067302</v>
      </c>
      <c r="L4134" s="304" t="str">
        <f t="shared" si="1010"/>
        <v>C</v>
      </c>
      <c r="M4134" s="388" t="s">
        <v>6088</v>
      </c>
      <c r="N4134" s="304"/>
      <c r="O4134" s="304"/>
      <c r="P4134" s="304"/>
      <c r="Q4134" s="309"/>
      <c r="R4134" s="309"/>
      <c r="S4134" s="304"/>
      <c r="T4134" s="304"/>
      <c r="U4134" s="304"/>
      <c r="V4134" s="304"/>
      <c r="W4134" s="390" t="s">
        <v>4612</v>
      </c>
      <c r="X4134" s="304">
        <v>-999</v>
      </c>
      <c r="Y4134" s="366" t="str">
        <f t="shared" si="1011"/>
        <v>-</v>
      </c>
      <c r="Z4134" s="304"/>
      <c r="AA4134" s="304"/>
      <c r="AB4134" s="304"/>
      <c r="AC4134" s="304"/>
      <c r="AD4134" s="366"/>
      <c r="AE4134" s="304"/>
      <c r="AF4134" s="331"/>
      <c r="AG4134" s="304"/>
      <c r="AH4134" s="410">
        <v>3.6389100000000001E-2</v>
      </c>
      <c r="AI4134" s="304">
        <v>0.15627724649999999</v>
      </c>
      <c r="AJ4134" s="410">
        <v>435</v>
      </c>
      <c r="AK4134" s="304">
        <f t="shared" si="1007"/>
        <v>425</v>
      </c>
      <c r="AL4134" s="363">
        <v>0.43</v>
      </c>
      <c r="AM4134" s="389">
        <f t="shared" si="1012"/>
        <v>387</v>
      </c>
      <c r="AN4134" s="363">
        <v>0.25</v>
      </c>
      <c r="AO4134" s="304"/>
      <c r="AP4134" s="409" t="s">
        <v>1600</v>
      </c>
      <c r="AQ4134" s="409"/>
      <c r="AR4134" s="304">
        <v>387</v>
      </c>
      <c r="AS4134" s="304">
        <v>377</v>
      </c>
      <c r="AT4134" s="309"/>
      <c r="AU4134" s="304"/>
      <c r="AV4134" s="304"/>
      <c r="AW4134" s="304"/>
      <c r="AX4134" s="304">
        <v>940</v>
      </c>
      <c r="AY4134" s="304">
        <v>-999</v>
      </c>
      <c r="AZ4134" s="304">
        <v>3340</v>
      </c>
      <c r="BA4134" s="304">
        <v>560</v>
      </c>
      <c r="BB4134" s="304">
        <v>-999</v>
      </c>
      <c r="BC4134" s="304">
        <v>5040</v>
      </c>
      <c r="BD4134" s="304"/>
      <c r="BE4134" s="304"/>
      <c r="BF4134" s="304"/>
      <c r="BG4134" s="304"/>
      <c r="BH4134" s="304"/>
      <c r="BI4134" s="304"/>
      <c r="BJ4134" s="304">
        <v>3</v>
      </c>
      <c r="BK4134" s="304" t="s">
        <v>4954</v>
      </c>
      <c r="BL4134" s="304">
        <v>3</v>
      </c>
    </row>
    <row r="4135" spans="1:64" ht="15.75" hidden="1" x14ac:dyDescent="0.25">
      <c r="A4135" s="387" t="s">
        <v>5995</v>
      </c>
      <c r="B4135" s="304" t="s">
        <v>5965</v>
      </c>
      <c r="C4135" s="304">
        <v>100606</v>
      </c>
      <c r="D4135" s="349" t="s">
        <v>5998</v>
      </c>
      <c r="E4135" s="304" t="s">
        <v>5999</v>
      </c>
      <c r="F4135" s="304"/>
      <c r="G4135" s="324">
        <v>35.212629999999997</v>
      </c>
      <c r="H4135" s="324">
        <v>-120.8553</v>
      </c>
      <c r="I4135" s="324" t="s">
        <v>214</v>
      </c>
      <c r="J4135" s="368">
        <f>P4135</f>
        <v>1100</v>
      </c>
      <c r="K4135" s="331">
        <v>0.1</v>
      </c>
      <c r="L4135" s="304" t="str">
        <f t="shared" si="1010"/>
        <v>B</v>
      </c>
      <c r="M4135" s="388">
        <v>0</v>
      </c>
      <c r="N4135" s="304"/>
      <c r="O4135" s="304"/>
      <c r="P4135" s="304">
        <v>1100</v>
      </c>
      <c r="Q4135" s="309"/>
      <c r="R4135" s="309" t="s">
        <v>6023</v>
      </c>
      <c r="S4135" s="304"/>
      <c r="T4135" s="304"/>
      <c r="U4135" s="304"/>
      <c r="V4135" s="304"/>
      <c r="W4135" s="390" t="s">
        <v>6024</v>
      </c>
      <c r="X4135" s="304" t="s">
        <v>232</v>
      </c>
      <c r="Y4135" s="366">
        <f t="shared" si="1011"/>
        <v>506.6</v>
      </c>
      <c r="Z4135" s="304">
        <v>0.4</v>
      </c>
      <c r="AA4135" s="304"/>
      <c r="AB4135" s="304"/>
      <c r="AC4135" s="304"/>
      <c r="AD4135" s="366"/>
      <c r="AE4135" s="304"/>
      <c r="AF4135" s="331"/>
      <c r="AG4135" s="304"/>
      <c r="AH4135" s="410">
        <v>0.15782499999999999</v>
      </c>
      <c r="AI4135" s="304">
        <v>0.37847949980000001</v>
      </c>
      <c r="AJ4135" s="410">
        <v>760</v>
      </c>
      <c r="AK4135" s="304">
        <f t="shared" si="1007"/>
        <v>760</v>
      </c>
      <c r="AL4135" s="304"/>
      <c r="AM4135" s="389">
        <f t="shared" si="1012"/>
        <v>387</v>
      </c>
      <c r="AN4135" s="363">
        <v>0.25</v>
      </c>
      <c r="AO4135" s="304"/>
      <c r="AP4135" s="409" t="s">
        <v>1600</v>
      </c>
      <c r="AQ4135" s="409"/>
      <c r="AR4135" s="304">
        <v>387</v>
      </c>
      <c r="AS4135" s="304">
        <v>377</v>
      </c>
      <c r="AU4135" s="304"/>
      <c r="AV4135" s="304"/>
      <c r="AW4135" s="304"/>
      <c r="AX4135" s="304">
        <v>3.9</v>
      </c>
      <c r="AY4135" s="304">
        <v>17.2</v>
      </c>
      <c r="AZ4135" s="304">
        <v>260</v>
      </c>
      <c r="BA4135" s="304">
        <v>3.9</v>
      </c>
      <c r="BB4135" s="304">
        <v>17.2</v>
      </c>
      <c r="BC4135" s="304">
        <v>-999</v>
      </c>
      <c r="BD4135" s="304"/>
      <c r="BE4135" s="304"/>
      <c r="BF4135" s="304"/>
      <c r="BG4135" s="304"/>
      <c r="BH4135" s="304"/>
      <c r="BI4135" s="304"/>
      <c r="BJ4135" s="304">
        <v>0</v>
      </c>
      <c r="BK4135" s="304">
        <v>0</v>
      </c>
      <c r="BL4135" s="304">
        <v>4</v>
      </c>
    </row>
    <row r="4136" spans="1:64" ht="15.75" hidden="1" x14ac:dyDescent="0.25">
      <c r="A4136" s="387" t="s">
        <v>5995</v>
      </c>
      <c r="B4136" s="304" t="s">
        <v>5965</v>
      </c>
      <c r="C4136" s="304">
        <v>100607</v>
      </c>
      <c r="D4136" s="349" t="s">
        <v>6000</v>
      </c>
      <c r="E4136" s="304" t="s">
        <v>6001</v>
      </c>
      <c r="F4136" s="304"/>
      <c r="G4136" s="324">
        <v>33.892000000000003</v>
      </c>
      <c r="H4136" s="324">
        <v>-117.1613</v>
      </c>
      <c r="I4136" s="324" t="s">
        <v>214</v>
      </c>
      <c r="J4136" s="368">
        <f t="shared" ref="J4136:J4141" si="1015">EXP(0.64*LN(AM4136)+0.36*LN(AK4136))</f>
        <v>726.57875543442265</v>
      </c>
      <c r="K4136" s="331">
        <f t="shared" ref="K4136:K4141" si="1016">SQRT(0.64*AN4136^2+0.36*AL4136^2)</f>
        <v>0.41105230810688803</v>
      </c>
      <c r="L4136" s="304" t="str">
        <f t="shared" si="1010"/>
        <v>C</v>
      </c>
      <c r="M4136" s="388" t="s">
        <v>6088</v>
      </c>
      <c r="N4136" s="304"/>
      <c r="O4136" s="304"/>
      <c r="P4136" s="304"/>
      <c r="Q4136" s="309"/>
      <c r="R4136" s="309"/>
      <c r="S4136" s="304"/>
      <c r="T4136" s="304"/>
      <c r="U4136" s="304"/>
      <c r="V4136" s="304"/>
      <c r="W4136" s="390" t="s">
        <v>6002</v>
      </c>
      <c r="X4136" s="304">
        <v>-999</v>
      </c>
      <c r="Y4136" s="366" t="str">
        <f t="shared" si="1011"/>
        <v>-</v>
      </c>
      <c r="Z4136" s="304"/>
      <c r="AA4136" s="304"/>
      <c r="AB4136" s="304"/>
      <c r="AC4136" s="304"/>
      <c r="AD4136" s="366"/>
      <c r="AE4136" s="304"/>
      <c r="AF4136" s="331"/>
      <c r="AG4136" s="304"/>
      <c r="AH4136" s="410">
        <v>0.121458</v>
      </c>
      <c r="AI4136" s="304">
        <v>0.39458511349999997</v>
      </c>
      <c r="AJ4136" s="410">
        <v>695</v>
      </c>
      <c r="AK4136" s="304">
        <f t="shared" si="1007"/>
        <v>690</v>
      </c>
      <c r="AL4136" s="363">
        <v>0.43</v>
      </c>
      <c r="AM4136" s="389">
        <f t="shared" si="1012"/>
        <v>748</v>
      </c>
      <c r="AN4136" s="304">
        <v>0.4</v>
      </c>
      <c r="AO4136" s="304"/>
      <c r="AP4136" s="409" t="s">
        <v>6114</v>
      </c>
      <c r="AQ4136" s="409"/>
      <c r="AR4136" s="304">
        <v>748</v>
      </c>
      <c r="AS4136" s="304">
        <v>760</v>
      </c>
      <c r="AT4136" s="309"/>
      <c r="AU4136" s="304"/>
      <c r="AV4136" s="304"/>
      <c r="AW4136" s="304"/>
      <c r="AX4136" s="304">
        <v>40</v>
      </c>
      <c r="AY4136" s="304">
        <v>-999</v>
      </c>
      <c r="AZ4136" s="304">
        <v>240</v>
      </c>
      <c r="BA4136" s="304">
        <v>-999</v>
      </c>
      <c r="BB4136" s="304">
        <v>-999</v>
      </c>
      <c r="BC4136" s="304">
        <v>-999</v>
      </c>
      <c r="BD4136" s="304"/>
      <c r="BE4136" s="304"/>
      <c r="BF4136" s="304"/>
      <c r="BG4136" s="304"/>
      <c r="BH4136" s="304"/>
      <c r="BI4136" s="304"/>
      <c r="BJ4136" s="304">
        <v>4</v>
      </c>
      <c r="BK4136" s="304" t="s">
        <v>4954</v>
      </c>
      <c r="BL4136" s="304">
        <v>4</v>
      </c>
    </row>
    <row r="4137" spans="1:64" ht="15.75" hidden="1" x14ac:dyDescent="0.25">
      <c r="A4137" s="387" t="s">
        <v>5995</v>
      </c>
      <c r="B4137" s="304" t="s">
        <v>5965</v>
      </c>
      <c r="C4137" s="304">
        <v>100608</v>
      </c>
      <c r="D4137" s="349" t="s">
        <v>6003</v>
      </c>
      <c r="E4137" s="304" t="s">
        <v>6004</v>
      </c>
      <c r="F4137" s="304"/>
      <c r="G4137" s="324">
        <v>41.732039999999998</v>
      </c>
      <c r="H4137" s="324">
        <v>-122.71039</v>
      </c>
      <c r="I4137" s="324" t="s">
        <v>1905</v>
      </c>
      <c r="J4137" s="368">
        <f t="shared" si="1015"/>
        <v>752.29801492247032</v>
      </c>
      <c r="K4137" s="331">
        <f t="shared" si="1016"/>
        <v>0.41105230810688803</v>
      </c>
      <c r="L4137" s="304" t="str">
        <f t="shared" si="1010"/>
        <v>C</v>
      </c>
      <c r="M4137" s="388" t="s">
        <v>6088</v>
      </c>
      <c r="N4137" s="304"/>
      <c r="O4137" s="304"/>
      <c r="P4137" s="304"/>
      <c r="Q4137" s="309"/>
      <c r="R4137" s="309"/>
      <c r="S4137" s="304"/>
      <c r="T4137" s="304"/>
      <c r="U4137" s="304"/>
      <c r="V4137" s="304"/>
      <c r="W4137" s="390" t="s">
        <v>6022</v>
      </c>
      <c r="X4137" s="304">
        <v>-999</v>
      </c>
      <c r="Y4137" s="366" t="str">
        <f t="shared" si="1011"/>
        <v>-</v>
      </c>
      <c r="Z4137" s="304"/>
      <c r="AA4137" s="304"/>
      <c r="AB4137" s="304"/>
      <c r="AC4137" s="304"/>
      <c r="AD4137" s="366"/>
      <c r="AE4137" s="304"/>
      <c r="AF4137" s="331"/>
      <c r="AG4137" s="304"/>
      <c r="AH4137" s="410">
        <v>9.1083399999999995E-2</v>
      </c>
      <c r="AI4137" s="304">
        <v>1.011784821</v>
      </c>
      <c r="AJ4137" s="410">
        <v>760</v>
      </c>
      <c r="AK4137" s="304">
        <f t="shared" si="1007"/>
        <v>760</v>
      </c>
      <c r="AL4137" s="363">
        <v>0.43</v>
      </c>
      <c r="AM4137" s="389">
        <f t="shared" si="1012"/>
        <v>748</v>
      </c>
      <c r="AN4137" s="304">
        <v>0.4</v>
      </c>
      <c r="AO4137" s="304"/>
      <c r="AP4137" s="409" t="s">
        <v>6112</v>
      </c>
      <c r="AQ4137" s="409"/>
      <c r="AR4137" s="304">
        <v>748</v>
      </c>
      <c r="AS4137" s="304">
        <v>760</v>
      </c>
      <c r="AT4137" s="309"/>
      <c r="AU4137" s="304"/>
      <c r="AV4137" s="304"/>
      <c r="AW4137" s="304"/>
      <c r="AX4137" s="304">
        <v>-999</v>
      </c>
      <c r="AY4137" s="304">
        <v>-999</v>
      </c>
      <c r="AZ4137" s="304">
        <v>-999</v>
      </c>
      <c r="BA4137" s="304">
        <v>-999</v>
      </c>
      <c r="BB4137" s="304">
        <v>-999</v>
      </c>
      <c r="BC4137" s="304">
        <v>-999</v>
      </c>
      <c r="BD4137" s="304"/>
      <c r="BE4137" s="304"/>
      <c r="BF4137" s="304"/>
      <c r="BG4137" s="304"/>
      <c r="BH4137" s="304"/>
      <c r="BI4137" s="304"/>
      <c r="BJ4137" s="304" t="s">
        <v>4954</v>
      </c>
      <c r="BK4137" s="304" t="s">
        <v>4954</v>
      </c>
      <c r="BL4137" s="304" t="s">
        <v>4954</v>
      </c>
    </row>
    <row r="4138" spans="1:64" ht="15.75" hidden="1" x14ac:dyDescent="0.25">
      <c r="A4138" s="387" t="s">
        <v>5995</v>
      </c>
      <c r="B4138" s="304" t="s">
        <v>5965</v>
      </c>
      <c r="C4138" s="304">
        <v>100609</v>
      </c>
      <c r="D4138" s="349" t="s">
        <v>6005</v>
      </c>
      <c r="E4138" s="304" t="s">
        <v>6006</v>
      </c>
      <c r="F4138" s="304"/>
      <c r="G4138" s="324">
        <v>34.314779999999999</v>
      </c>
      <c r="H4138" s="324">
        <v>-117.54642</v>
      </c>
      <c r="I4138" s="324" t="s">
        <v>232</v>
      </c>
      <c r="J4138" s="368">
        <f t="shared" si="1015"/>
        <v>449.3259323198244</v>
      </c>
      <c r="K4138" s="331">
        <f t="shared" si="1016"/>
        <v>0.32644141894067302</v>
      </c>
      <c r="L4138" s="304" t="str">
        <f t="shared" si="1010"/>
        <v>C</v>
      </c>
      <c r="M4138" s="388" t="s">
        <v>6088</v>
      </c>
      <c r="N4138" s="304"/>
      <c r="O4138" s="304"/>
      <c r="P4138" s="304"/>
      <c r="Q4138" s="309"/>
      <c r="R4138" s="309"/>
      <c r="S4138" s="304"/>
      <c r="T4138" s="304"/>
      <c r="U4138" s="304"/>
      <c r="V4138" s="304"/>
      <c r="W4138" s="390" t="s">
        <v>4612</v>
      </c>
      <c r="X4138" s="304">
        <v>-999</v>
      </c>
      <c r="Y4138" s="366" t="str">
        <f t="shared" si="1011"/>
        <v>-</v>
      </c>
      <c r="Z4138" s="304"/>
      <c r="AA4138" s="304"/>
      <c r="AB4138" s="304"/>
      <c r="AC4138" s="304"/>
      <c r="AD4138" s="366"/>
      <c r="AE4138" s="304"/>
      <c r="AF4138" s="331"/>
      <c r="AG4138" s="304"/>
      <c r="AH4138" s="410">
        <v>0.11829199999999999</v>
      </c>
      <c r="AI4138" s="304">
        <v>0.24174346920000001</v>
      </c>
      <c r="AJ4138" s="410">
        <v>684</v>
      </c>
      <c r="AK4138" s="304">
        <f t="shared" si="1007"/>
        <v>690</v>
      </c>
      <c r="AL4138" s="363">
        <v>0.43</v>
      </c>
      <c r="AM4138" s="389">
        <f t="shared" si="1012"/>
        <v>353</v>
      </c>
      <c r="AN4138" s="363">
        <v>0.25</v>
      </c>
      <c r="AO4138" s="304"/>
      <c r="AP4138" s="409" t="s">
        <v>4979</v>
      </c>
      <c r="AQ4138" s="409"/>
      <c r="AR4138" s="304">
        <v>354</v>
      </c>
      <c r="AS4138" s="304">
        <v>377</v>
      </c>
      <c r="AT4138" s="309">
        <v>353</v>
      </c>
      <c r="AU4138" s="304"/>
      <c r="AV4138" s="304"/>
      <c r="AW4138" s="304"/>
      <c r="AX4138" s="304">
        <v>60</v>
      </c>
      <c r="AY4138" s="304">
        <v>-999</v>
      </c>
      <c r="AZ4138" s="304">
        <v>260</v>
      </c>
      <c r="BA4138" s="304">
        <v>-999</v>
      </c>
      <c r="BB4138" s="304">
        <v>-999</v>
      </c>
      <c r="BC4138" s="304">
        <v>-999</v>
      </c>
      <c r="BD4138" s="304"/>
      <c r="BE4138" s="304"/>
      <c r="BF4138" s="304"/>
      <c r="BG4138" s="304"/>
      <c r="BH4138" s="304"/>
      <c r="BI4138" s="304"/>
      <c r="BJ4138" s="304">
        <v>4</v>
      </c>
      <c r="BK4138" s="304" t="s">
        <v>4954</v>
      </c>
      <c r="BL4138" s="304">
        <v>4</v>
      </c>
    </row>
    <row r="4139" spans="1:64" ht="15.75" hidden="1" x14ac:dyDescent="0.25">
      <c r="A4139" s="387" t="s">
        <v>6091</v>
      </c>
      <c r="B4139" s="304" t="s">
        <v>5965</v>
      </c>
      <c r="C4139" s="304">
        <v>100610</v>
      </c>
      <c r="D4139" s="349" t="s">
        <v>6044</v>
      </c>
      <c r="E4139" s="304">
        <v>1776</v>
      </c>
      <c r="F4139" s="304"/>
      <c r="G4139" s="324">
        <v>37.474800000000002</v>
      </c>
      <c r="H4139" s="324">
        <v>-122.2392</v>
      </c>
      <c r="I4139" s="324" t="s">
        <v>212</v>
      </c>
      <c r="J4139" s="368">
        <f t="shared" si="1015"/>
        <v>339.95855352360843</v>
      </c>
      <c r="K4139" s="331">
        <f t="shared" si="1016"/>
        <v>0.32644141894067302</v>
      </c>
      <c r="L4139" s="304" t="str">
        <f t="shared" si="1010"/>
        <v>D</v>
      </c>
      <c r="M4139" s="388" t="s">
        <v>6088</v>
      </c>
      <c r="N4139" s="304"/>
      <c r="O4139" s="304"/>
      <c r="P4139" s="304"/>
      <c r="Q4139" s="304"/>
      <c r="R4139" s="304"/>
      <c r="S4139" s="304"/>
      <c r="T4139" s="304"/>
      <c r="U4139" s="304"/>
      <c r="V4139" s="304"/>
      <c r="W4139" s="304" t="s">
        <v>624</v>
      </c>
      <c r="X4139" s="304">
        <v>-999</v>
      </c>
      <c r="Y4139" s="366" t="str">
        <f t="shared" si="1011"/>
        <v>-</v>
      </c>
      <c r="Z4139" s="304"/>
      <c r="AA4139" s="304"/>
      <c r="AB4139" s="304"/>
      <c r="AC4139" s="304"/>
      <c r="AD4139" s="366"/>
      <c r="AE4139" s="304"/>
      <c r="AF4139" s="331"/>
      <c r="AG4139" s="304"/>
      <c r="AH4139" s="410">
        <v>8.4563456475699999E-3</v>
      </c>
      <c r="AI4139" s="304"/>
      <c r="AJ4139" s="410">
        <v>286</v>
      </c>
      <c r="AK4139" s="410">
        <v>270</v>
      </c>
      <c r="AL4139" s="363">
        <v>0.43</v>
      </c>
      <c r="AM4139" s="389">
        <f t="shared" si="1012"/>
        <v>387</v>
      </c>
      <c r="AN4139" s="363">
        <v>0.25</v>
      </c>
      <c r="AO4139" s="304"/>
      <c r="AP4139" s="409" t="s">
        <v>1600</v>
      </c>
      <c r="AQ4139" s="409"/>
      <c r="AR4139" s="304">
        <v>387</v>
      </c>
      <c r="AS4139" s="304">
        <v>377</v>
      </c>
      <c r="AT4139" s="304"/>
      <c r="AU4139" s="304"/>
      <c r="AV4139" s="304"/>
      <c r="AW4139" s="304"/>
      <c r="AX4139" s="304">
        <v>-999</v>
      </c>
      <c r="AY4139" s="304">
        <v>-999</v>
      </c>
      <c r="AZ4139" s="304">
        <v>-999</v>
      </c>
      <c r="BA4139" s="304">
        <v>-999</v>
      </c>
      <c r="BB4139" s="304">
        <v>-999</v>
      </c>
      <c r="BC4139" s="304">
        <v>-999</v>
      </c>
      <c r="BD4139" s="304"/>
      <c r="BE4139" s="304"/>
      <c r="BF4139" s="304"/>
      <c r="BG4139" s="304"/>
      <c r="BH4139" s="304"/>
      <c r="BI4139" s="304"/>
      <c r="BJ4139" s="304" t="s">
        <v>4954</v>
      </c>
      <c r="BK4139" s="304" t="s">
        <v>4954</v>
      </c>
      <c r="BL4139" s="304" t="s">
        <v>4954</v>
      </c>
    </row>
    <row r="4140" spans="1:64" ht="15.75" hidden="1" x14ac:dyDescent="0.25">
      <c r="A4140" s="387" t="s">
        <v>6091</v>
      </c>
      <c r="B4140" s="304" t="s">
        <v>5965</v>
      </c>
      <c r="C4140" s="304">
        <v>100613</v>
      </c>
      <c r="D4140" s="349" t="s">
        <v>6045</v>
      </c>
      <c r="E4140" s="304" t="s">
        <v>6064</v>
      </c>
      <c r="F4140" s="304"/>
      <c r="G4140" s="324">
        <v>34.8294</v>
      </c>
      <c r="H4140" s="324">
        <v>-116.33499999999999</v>
      </c>
      <c r="I4140" s="324" t="s">
        <v>212</v>
      </c>
      <c r="J4140" s="368">
        <f t="shared" si="1015"/>
        <v>671.80386264222523</v>
      </c>
      <c r="K4140" s="331">
        <f t="shared" si="1016"/>
        <v>0.41105230810688803</v>
      </c>
      <c r="L4140" s="304" t="str">
        <f t="shared" si="1010"/>
        <v>C</v>
      </c>
      <c r="M4140" s="388" t="s">
        <v>6088</v>
      </c>
      <c r="N4140" s="304"/>
      <c r="O4140" s="304"/>
      <c r="P4140" s="304"/>
      <c r="Q4140" s="309"/>
      <c r="R4140" s="309"/>
      <c r="S4140" s="304"/>
      <c r="T4140" s="304"/>
      <c r="U4140" s="304"/>
      <c r="V4140" s="304"/>
      <c r="W4140" s="309" t="s">
        <v>624</v>
      </c>
      <c r="X4140" s="304">
        <v>-999</v>
      </c>
      <c r="Y4140" s="366" t="str">
        <f t="shared" si="1011"/>
        <v>-</v>
      </c>
      <c r="Z4140" s="304"/>
      <c r="AA4140" s="304"/>
      <c r="AB4140" s="304"/>
      <c r="AC4140" s="304"/>
      <c r="AD4140" s="366"/>
      <c r="AE4140" s="304"/>
      <c r="AF4140" s="331"/>
      <c r="AG4140" s="304"/>
      <c r="AH4140" s="410">
        <v>9.9773392081299997E-2</v>
      </c>
      <c r="AI4140" s="309"/>
      <c r="AJ4140" s="410">
        <v>619</v>
      </c>
      <c r="AK4140" s="410">
        <v>555</v>
      </c>
      <c r="AL4140" s="363">
        <v>0.43</v>
      </c>
      <c r="AM4140" s="389">
        <f t="shared" si="1012"/>
        <v>748</v>
      </c>
      <c r="AN4140" s="304">
        <v>0.4</v>
      </c>
      <c r="AO4140" s="304"/>
      <c r="AP4140" s="409" t="s">
        <v>6114</v>
      </c>
      <c r="AQ4140" s="409"/>
      <c r="AR4140" s="304">
        <v>748</v>
      </c>
      <c r="AS4140" s="304">
        <v>760</v>
      </c>
      <c r="AT4140" s="304"/>
      <c r="AU4140" s="304"/>
      <c r="AV4140" s="304"/>
      <c r="AW4140" s="304"/>
      <c r="AX4140" s="304">
        <v>-999</v>
      </c>
      <c r="AY4140" s="304">
        <v>-999</v>
      </c>
      <c r="AZ4140" s="304">
        <v>-999</v>
      </c>
      <c r="BA4140" s="304">
        <v>-999</v>
      </c>
      <c r="BB4140" s="304">
        <v>-999</v>
      </c>
      <c r="BC4140" s="304">
        <v>-999</v>
      </c>
      <c r="BD4140" s="304"/>
      <c r="BE4140" s="304"/>
      <c r="BF4140" s="304"/>
      <c r="BG4140" s="304"/>
      <c r="BH4140" s="304"/>
      <c r="BI4140" s="304"/>
      <c r="BJ4140" s="304" t="s">
        <v>4954</v>
      </c>
      <c r="BK4140" s="304" t="s">
        <v>4954</v>
      </c>
      <c r="BL4140" s="304" t="s">
        <v>4954</v>
      </c>
    </row>
    <row r="4141" spans="1:64" ht="15.75" hidden="1" x14ac:dyDescent="0.25">
      <c r="A4141" s="387" t="s">
        <v>6091</v>
      </c>
      <c r="B4141" s="304" t="s">
        <v>5965</v>
      </c>
      <c r="C4141" s="304">
        <v>100615</v>
      </c>
      <c r="D4141" s="349" t="s">
        <v>6046</v>
      </c>
      <c r="E4141" s="304" t="s">
        <v>6065</v>
      </c>
      <c r="F4141" s="304"/>
      <c r="G4141" s="324">
        <v>37.404600000000002</v>
      </c>
      <c r="H4141" s="324">
        <v>-122.1741</v>
      </c>
      <c r="I4141" s="324" t="s">
        <v>212</v>
      </c>
      <c r="J4141" s="368">
        <f t="shared" si="1015"/>
        <v>480.5921153099419</v>
      </c>
      <c r="K4141" s="331">
        <f t="shared" si="1016"/>
        <v>0.36913412196652856</v>
      </c>
      <c r="L4141" s="304" t="str">
        <f t="shared" si="1010"/>
        <v>C</v>
      </c>
      <c r="M4141" s="388" t="s">
        <v>6088</v>
      </c>
      <c r="N4141" s="304"/>
      <c r="O4141" s="304"/>
      <c r="P4141" s="304"/>
      <c r="Q4141" s="309"/>
      <c r="R4141" s="309"/>
      <c r="S4141" s="304"/>
      <c r="T4141" s="304"/>
      <c r="U4141" s="304"/>
      <c r="V4141" s="304"/>
      <c r="W4141" s="309" t="s">
        <v>624</v>
      </c>
      <c r="X4141" s="304">
        <v>-999</v>
      </c>
      <c r="Y4141" s="366" t="str">
        <f t="shared" si="1011"/>
        <v>-</v>
      </c>
      <c r="Z4141" s="304"/>
      <c r="AA4141" s="304"/>
      <c r="AB4141" s="304"/>
      <c r="AC4141" s="304"/>
      <c r="AD4141" s="366"/>
      <c r="AE4141" s="304"/>
      <c r="AF4141" s="331"/>
      <c r="AG4141" s="304"/>
      <c r="AH4141" s="410">
        <v>2.86488439888E-2</v>
      </c>
      <c r="AI4141" s="309"/>
      <c r="AJ4141" s="410">
        <v>403</v>
      </c>
      <c r="AK4141" s="410">
        <v>425</v>
      </c>
      <c r="AL4141" s="363">
        <v>0.43</v>
      </c>
      <c r="AM4141" s="389">
        <f t="shared" si="1012"/>
        <v>515</v>
      </c>
      <c r="AN4141" s="304">
        <v>0.33</v>
      </c>
      <c r="AO4141" s="304"/>
      <c r="AP4141" s="409" t="s">
        <v>1710</v>
      </c>
      <c r="AQ4141" s="409"/>
      <c r="AR4141" s="304">
        <v>515</v>
      </c>
      <c r="AS4141" s="304">
        <v>489</v>
      </c>
      <c r="AT4141" s="304"/>
      <c r="AU4141" s="304"/>
      <c r="AV4141" s="304"/>
      <c r="AW4141" s="304"/>
      <c r="AX4141" s="304">
        <v>-999</v>
      </c>
      <c r="AY4141" s="304">
        <v>-999</v>
      </c>
      <c r="AZ4141" s="304">
        <v>-999</v>
      </c>
      <c r="BA4141" s="304">
        <v>-999</v>
      </c>
      <c r="BB4141" s="304">
        <v>-999</v>
      </c>
      <c r="BC4141" s="304">
        <v>-999</v>
      </c>
      <c r="BD4141" s="304"/>
      <c r="BE4141" s="304"/>
      <c r="BF4141" s="304"/>
      <c r="BG4141" s="304"/>
      <c r="BH4141" s="304"/>
      <c r="BI4141" s="304"/>
      <c r="BJ4141" s="304" t="s">
        <v>4954</v>
      </c>
      <c r="BK4141" s="304" t="s">
        <v>4954</v>
      </c>
      <c r="BL4141" s="304" t="s">
        <v>4954</v>
      </c>
    </row>
    <row r="4142" spans="1:64" ht="15.75" hidden="1" x14ac:dyDescent="0.25">
      <c r="A4142" s="387" t="s">
        <v>6091</v>
      </c>
      <c r="B4142" s="304" t="s">
        <v>5965</v>
      </c>
      <c r="C4142" s="304">
        <v>100616</v>
      </c>
      <c r="D4142" s="349" t="s">
        <v>6047</v>
      </c>
      <c r="E4142" s="304" t="s">
        <v>6066</v>
      </c>
      <c r="F4142" s="304"/>
      <c r="G4142" s="324">
        <v>42.212400000000002</v>
      </c>
      <c r="H4142" s="324">
        <v>-124.226</v>
      </c>
      <c r="I4142" s="324" t="s">
        <v>212</v>
      </c>
      <c r="J4142" s="368">
        <f>AK4142</f>
        <v>760</v>
      </c>
      <c r="K4142" s="331">
        <f>AL4142</f>
        <v>0.43</v>
      </c>
      <c r="L4142" s="304" t="str">
        <f t="shared" si="1010"/>
        <v>B</v>
      </c>
      <c r="M4142" s="388" t="s">
        <v>4943</v>
      </c>
      <c r="N4142" s="304"/>
      <c r="O4142" s="304"/>
      <c r="P4142" s="304"/>
      <c r="Q4142" s="309"/>
      <c r="R4142" s="309"/>
      <c r="S4142" s="304"/>
      <c r="T4142" s="304"/>
      <c r="U4142" s="304"/>
      <c r="V4142" s="304"/>
      <c r="W4142" s="309" t="s">
        <v>624</v>
      </c>
      <c r="X4142" s="304">
        <v>-999</v>
      </c>
      <c r="Y4142" s="366" t="str">
        <f t="shared" si="1011"/>
        <v>-</v>
      </c>
      <c r="Z4142" s="304"/>
      <c r="AA4142" s="304"/>
      <c r="AB4142" s="304"/>
      <c r="AC4142" s="304"/>
      <c r="AD4142" s="366"/>
      <c r="AE4142" s="304"/>
      <c r="AF4142" s="331"/>
      <c r="AG4142" s="304"/>
      <c r="AH4142" s="410">
        <v>0.17680838704099999</v>
      </c>
      <c r="AI4142" s="309"/>
      <c r="AJ4142" s="410">
        <v>760</v>
      </c>
      <c r="AK4142" s="410">
        <v>760</v>
      </c>
      <c r="AL4142" s="363">
        <v>0.43</v>
      </c>
      <c r="AM4142" s="389" t="str">
        <f t="shared" si="1012"/>
        <v/>
      </c>
      <c r="AN4142" s="304"/>
      <c r="AO4142" s="304"/>
      <c r="AP4142" s="409"/>
      <c r="AQ4142" s="409"/>
      <c r="AR4142" s="304"/>
      <c r="AS4142" s="304"/>
      <c r="AT4142" s="304"/>
      <c r="AU4142" s="304"/>
      <c r="AV4142" s="304"/>
      <c r="AW4142" s="304"/>
      <c r="AX4142" s="304">
        <v>-999</v>
      </c>
      <c r="AY4142" s="304">
        <v>-999</v>
      </c>
      <c r="AZ4142" s="304">
        <v>-999</v>
      </c>
      <c r="BA4142" s="304">
        <v>-999</v>
      </c>
      <c r="BB4142" s="304">
        <v>-999</v>
      </c>
      <c r="BC4142" s="304">
        <v>-999</v>
      </c>
      <c r="BD4142" s="304"/>
      <c r="BE4142" s="304"/>
      <c r="BF4142" s="304"/>
      <c r="BG4142" s="304"/>
      <c r="BH4142" s="304"/>
      <c r="BI4142" s="304"/>
      <c r="BJ4142" s="304" t="s">
        <v>4954</v>
      </c>
      <c r="BK4142" s="304" t="s">
        <v>4954</v>
      </c>
      <c r="BL4142" s="304" t="s">
        <v>4954</v>
      </c>
    </row>
    <row r="4143" spans="1:64" ht="15.75" hidden="1" x14ac:dyDescent="0.25">
      <c r="A4143" s="387" t="s">
        <v>6091</v>
      </c>
      <c r="B4143" s="304" t="s">
        <v>5965</v>
      </c>
      <c r="C4143" s="304">
        <v>100617</v>
      </c>
      <c r="D4143" s="349" t="s">
        <v>6048</v>
      </c>
      <c r="E4143" s="304" t="s">
        <v>6067</v>
      </c>
      <c r="F4143" s="304"/>
      <c r="G4143" s="324">
        <v>40.4756</v>
      </c>
      <c r="H4143" s="324">
        <v>-124.33750000000001</v>
      </c>
      <c r="I4143" s="324" t="s">
        <v>212</v>
      </c>
      <c r="J4143" s="368">
        <f>EXP(0.64*LN(AM4143)+0.36*LN(AK4143))</f>
        <v>592.44702066114849</v>
      </c>
      <c r="K4143" s="331">
        <f>SQRT(0.64*AN4143^2+0.36*AL4143^2)</f>
        <v>0.36913412196652856</v>
      </c>
      <c r="L4143" s="304" t="str">
        <f t="shared" si="1010"/>
        <v>C</v>
      </c>
      <c r="M4143" s="388" t="s">
        <v>6088</v>
      </c>
      <c r="N4143" s="304"/>
      <c r="O4143" s="304"/>
      <c r="P4143" s="304"/>
      <c r="Q4143" s="309"/>
      <c r="R4143" s="309"/>
      <c r="S4143" s="304"/>
      <c r="T4143" s="304"/>
      <c r="U4143" s="304"/>
      <c r="V4143" s="304"/>
      <c r="W4143" s="309" t="s">
        <v>624</v>
      </c>
      <c r="X4143" s="304">
        <v>-999</v>
      </c>
      <c r="Y4143" s="366" t="str">
        <f t="shared" si="1011"/>
        <v>-</v>
      </c>
      <c r="Z4143" s="304"/>
      <c r="AA4143" s="304"/>
      <c r="AB4143" s="304"/>
      <c r="AC4143" s="304"/>
      <c r="AD4143" s="366"/>
      <c r="AE4143" s="304"/>
      <c r="AF4143" s="331"/>
      <c r="AG4143" s="304"/>
      <c r="AH4143" s="410">
        <v>9.8656795918900003E-2</v>
      </c>
      <c r="AI4143" s="309"/>
      <c r="AJ4143" s="410">
        <v>760</v>
      </c>
      <c r="AK4143" s="410">
        <v>760</v>
      </c>
      <c r="AL4143" s="363">
        <v>0.43</v>
      </c>
      <c r="AM4143" s="389">
        <f t="shared" si="1012"/>
        <v>515</v>
      </c>
      <c r="AN4143" s="304">
        <v>0.33</v>
      </c>
      <c r="AO4143" s="304"/>
      <c r="AP4143" s="409" t="s">
        <v>6120</v>
      </c>
      <c r="AQ4143" s="409"/>
      <c r="AR4143" s="304">
        <v>515</v>
      </c>
      <c r="AS4143" s="304">
        <v>489</v>
      </c>
      <c r="AT4143" s="304"/>
      <c r="AU4143" s="304"/>
      <c r="AV4143" s="304"/>
      <c r="AW4143" s="304"/>
      <c r="AX4143" s="304">
        <v>-999</v>
      </c>
      <c r="AY4143" s="304">
        <v>-999</v>
      </c>
      <c r="AZ4143" s="304">
        <v>-999</v>
      </c>
      <c r="BA4143" s="304">
        <v>-999</v>
      </c>
      <c r="BB4143" s="304">
        <v>-999</v>
      </c>
      <c r="BC4143" s="304">
        <v>-999</v>
      </c>
      <c r="BD4143" s="304"/>
      <c r="BE4143" s="304"/>
      <c r="BF4143" s="304"/>
      <c r="BG4143" s="304"/>
      <c r="BH4143" s="304"/>
      <c r="BI4143" s="304"/>
      <c r="BJ4143" s="304" t="s">
        <v>4954</v>
      </c>
      <c r="BK4143" s="304" t="s">
        <v>4954</v>
      </c>
      <c r="BL4143" s="304" t="s">
        <v>4954</v>
      </c>
    </row>
    <row r="4144" spans="1:64" ht="15.75" hidden="1" x14ac:dyDescent="0.25">
      <c r="A4144" s="387" t="s">
        <v>6091</v>
      </c>
      <c r="B4144" s="304" t="s">
        <v>5965</v>
      </c>
      <c r="C4144" s="304">
        <v>100618</v>
      </c>
      <c r="D4144" s="349" t="s">
        <v>6049</v>
      </c>
      <c r="E4144" s="304" t="s">
        <v>6068</v>
      </c>
      <c r="F4144" s="304"/>
      <c r="G4144" s="324">
        <v>42.872199999999999</v>
      </c>
      <c r="H4144" s="324">
        <v>-124.3343</v>
      </c>
      <c r="I4144" s="324" t="s">
        <v>212</v>
      </c>
      <c r="J4144" s="368">
        <f>AK4144</f>
        <v>760</v>
      </c>
      <c r="K4144" s="331">
        <f>AL4144</f>
        <v>0.43</v>
      </c>
      <c r="L4144" s="304" t="str">
        <f t="shared" si="1010"/>
        <v>B</v>
      </c>
      <c r="M4144" s="388" t="s">
        <v>4943</v>
      </c>
      <c r="N4144" s="304"/>
      <c r="O4144" s="304"/>
      <c r="P4144" s="304"/>
      <c r="Q4144" s="309"/>
      <c r="R4144" s="309"/>
      <c r="S4144" s="304"/>
      <c r="T4144" s="304"/>
      <c r="U4144" s="304"/>
      <c r="V4144" s="304"/>
      <c r="W4144" s="309" t="s">
        <v>624</v>
      </c>
      <c r="X4144" s="304">
        <v>-999</v>
      </c>
      <c r="Y4144" s="366" t="str">
        <f t="shared" si="1011"/>
        <v>-</v>
      </c>
      <c r="Z4144" s="304"/>
      <c r="AA4144" s="304"/>
      <c r="AB4144" s="304"/>
      <c r="AC4144" s="304"/>
      <c r="AD4144" s="366"/>
      <c r="AE4144" s="304"/>
      <c r="AF4144" s="331"/>
      <c r="AG4144" s="304"/>
      <c r="AH4144" s="410">
        <v>4.5871246606100001E-2</v>
      </c>
      <c r="AI4144" s="309"/>
      <c r="AJ4144" s="410">
        <v>760</v>
      </c>
      <c r="AK4144" s="410">
        <v>760</v>
      </c>
      <c r="AL4144" s="363">
        <v>0.43</v>
      </c>
      <c r="AM4144" s="389" t="str">
        <f t="shared" si="1012"/>
        <v/>
      </c>
      <c r="AN4144" s="304"/>
      <c r="AO4144" s="304"/>
      <c r="AP4144" s="409"/>
      <c r="AQ4144" s="409"/>
      <c r="AR4144" s="304"/>
      <c r="AS4144" s="304"/>
      <c r="AT4144" s="304"/>
      <c r="AU4144" s="304"/>
      <c r="AV4144" s="304"/>
      <c r="AW4144" s="304"/>
      <c r="AX4144" s="304">
        <v>-999</v>
      </c>
      <c r="AY4144" s="304">
        <v>-999</v>
      </c>
      <c r="AZ4144" s="304">
        <v>-999</v>
      </c>
      <c r="BA4144" s="304">
        <v>-999</v>
      </c>
      <c r="BB4144" s="304">
        <v>-999</v>
      </c>
      <c r="BC4144" s="304">
        <v>-999</v>
      </c>
      <c r="BD4144" s="304"/>
      <c r="BE4144" s="304"/>
      <c r="BF4144" s="304"/>
      <c r="BG4144" s="304"/>
      <c r="BH4144" s="304"/>
      <c r="BI4144" s="304"/>
      <c r="BJ4144" s="304" t="s">
        <v>4954</v>
      </c>
      <c r="BK4144" s="304" t="s">
        <v>4954</v>
      </c>
      <c r="BL4144" s="304" t="s">
        <v>4954</v>
      </c>
    </row>
    <row r="4145" spans="1:64" ht="15.75" hidden="1" x14ac:dyDescent="0.25">
      <c r="A4145" s="387" t="s">
        <v>6091</v>
      </c>
      <c r="B4145" s="304" t="s">
        <v>5965</v>
      </c>
      <c r="C4145" s="304">
        <v>100619</v>
      </c>
      <c r="D4145" s="349" t="s">
        <v>6050</v>
      </c>
      <c r="E4145" s="304" t="s">
        <v>6069</v>
      </c>
      <c r="F4145" s="304"/>
      <c r="G4145" s="324">
        <v>40.8748</v>
      </c>
      <c r="H4145" s="324">
        <v>-123.7325</v>
      </c>
      <c r="I4145" s="324" t="s">
        <v>212</v>
      </c>
      <c r="J4145" s="368">
        <f t="shared" ref="J4145:J4150" si="1017">EXP(0.64*LN(AM4145)+0.36*LN(AK4145))</f>
        <v>689.66363878865479</v>
      </c>
      <c r="K4145" s="331">
        <f t="shared" ref="K4145:K4150" si="1018">SQRT(0.64*AN4145^2+0.36*AL4145^2)</f>
        <v>0.41105230810688803</v>
      </c>
      <c r="L4145" s="304" t="str">
        <f t="shared" si="1010"/>
        <v>C</v>
      </c>
      <c r="M4145" s="388" t="s">
        <v>6088</v>
      </c>
      <c r="N4145" s="304"/>
      <c r="O4145" s="304"/>
      <c r="P4145" s="304"/>
      <c r="Q4145" s="309"/>
      <c r="R4145" s="309"/>
      <c r="S4145" s="304"/>
      <c r="T4145" s="304"/>
      <c r="U4145" s="304"/>
      <c r="V4145" s="304"/>
      <c r="W4145" s="309" t="s">
        <v>624</v>
      </c>
      <c r="X4145" s="304">
        <v>-999</v>
      </c>
      <c r="Y4145" s="366" t="str">
        <f t="shared" si="1011"/>
        <v>-</v>
      </c>
      <c r="Z4145" s="304"/>
      <c r="AA4145" s="304"/>
      <c r="AB4145" s="304"/>
      <c r="AC4145" s="304"/>
      <c r="AD4145" s="366"/>
      <c r="AE4145" s="304"/>
      <c r="AF4145" s="331"/>
      <c r="AG4145" s="304"/>
      <c r="AH4145" s="410">
        <v>6.3138529658299997E-2</v>
      </c>
      <c r="AI4145" s="309"/>
      <c r="AJ4145" s="410">
        <v>760</v>
      </c>
      <c r="AK4145" s="410">
        <v>760</v>
      </c>
      <c r="AL4145" s="363">
        <v>0.43</v>
      </c>
      <c r="AM4145" s="389">
        <f t="shared" si="1012"/>
        <v>653</v>
      </c>
      <c r="AN4145" s="304">
        <v>0.4</v>
      </c>
      <c r="AO4145" s="304"/>
      <c r="AP4145" s="409" t="s">
        <v>3148</v>
      </c>
      <c r="AQ4145" s="409"/>
      <c r="AR4145" s="304">
        <v>653</v>
      </c>
      <c r="AS4145" s="304">
        <v>609</v>
      </c>
      <c r="AT4145" s="304"/>
      <c r="AU4145" s="304"/>
      <c r="AV4145" s="304"/>
      <c r="AW4145" s="304"/>
      <c r="AX4145" s="304">
        <v>-999</v>
      </c>
      <c r="AY4145" s="304">
        <v>-999</v>
      </c>
      <c r="AZ4145" s="304">
        <v>-999</v>
      </c>
      <c r="BA4145" s="304">
        <v>-999</v>
      </c>
      <c r="BB4145" s="304">
        <v>-999</v>
      </c>
      <c r="BC4145" s="304">
        <v>-999</v>
      </c>
      <c r="BD4145" s="304"/>
      <c r="BE4145" s="304"/>
      <c r="BF4145" s="304"/>
      <c r="BG4145" s="304"/>
      <c r="BH4145" s="304"/>
      <c r="BI4145" s="304"/>
      <c r="BJ4145" s="304" t="s">
        <v>4954</v>
      </c>
      <c r="BK4145" s="304" t="s">
        <v>4954</v>
      </c>
      <c r="BL4145" s="304" t="s">
        <v>4954</v>
      </c>
    </row>
    <row r="4146" spans="1:64" ht="15.75" hidden="1" x14ac:dyDescent="0.25">
      <c r="A4146" s="387" t="s">
        <v>6091</v>
      </c>
      <c r="B4146" s="304" t="s">
        <v>5965</v>
      </c>
      <c r="C4146" s="304">
        <v>100620</v>
      </c>
      <c r="D4146" s="349" t="s">
        <v>6051</v>
      </c>
      <c r="E4146" s="304" t="s">
        <v>6070</v>
      </c>
      <c r="F4146" s="304"/>
      <c r="G4146" s="324">
        <v>40.202199999999998</v>
      </c>
      <c r="H4146" s="324">
        <v>-123.7086</v>
      </c>
      <c r="I4146" s="324" t="s">
        <v>212</v>
      </c>
      <c r="J4146" s="368">
        <f t="shared" si="1017"/>
        <v>774.00758240446066</v>
      </c>
      <c r="K4146" s="331">
        <f t="shared" si="1018"/>
        <v>0.41105230810688803</v>
      </c>
      <c r="L4146" s="304" t="str">
        <f t="shared" si="1010"/>
        <v>B</v>
      </c>
      <c r="M4146" s="388" t="s">
        <v>6088</v>
      </c>
      <c r="N4146" s="304"/>
      <c r="O4146" s="304"/>
      <c r="P4146" s="304"/>
      <c r="Q4146" s="309"/>
      <c r="R4146" s="309"/>
      <c r="S4146" s="304"/>
      <c r="T4146" s="304"/>
      <c r="U4146" s="304"/>
      <c r="V4146" s="304"/>
      <c r="W4146" s="309" t="s">
        <v>624</v>
      </c>
      <c r="X4146" s="304">
        <v>-999</v>
      </c>
      <c r="Y4146" s="366" t="str">
        <f t="shared" si="1011"/>
        <v>-</v>
      </c>
      <c r="Z4146" s="304"/>
      <c r="AA4146" s="304"/>
      <c r="AB4146" s="304"/>
      <c r="AC4146" s="304"/>
      <c r="AD4146" s="366"/>
      <c r="AE4146" s="304"/>
      <c r="AF4146" s="331"/>
      <c r="AG4146" s="304"/>
      <c r="AH4146" s="410">
        <v>0.119690150023</v>
      </c>
      <c r="AI4146" s="309"/>
      <c r="AJ4146" s="410">
        <v>760</v>
      </c>
      <c r="AK4146" s="410">
        <v>760</v>
      </c>
      <c r="AL4146" s="363">
        <v>0.43</v>
      </c>
      <c r="AM4146" s="389">
        <f t="shared" si="1012"/>
        <v>782</v>
      </c>
      <c r="AN4146" s="304">
        <v>0.4</v>
      </c>
      <c r="AO4146" s="304"/>
      <c r="AP4146" s="409" t="s">
        <v>6123</v>
      </c>
      <c r="AQ4146" s="409"/>
      <c r="AR4146" s="304">
        <v>782</v>
      </c>
      <c r="AS4146" s="304">
        <v>760</v>
      </c>
      <c r="AT4146" s="304"/>
      <c r="AU4146" s="304"/>
      <c r="AV4146" s="304"/>
      <c r="AW4146" s="304"/>
      <c r="AX4146" s="304">
        <v>-999</v>
      </c>
      <c r="AY4146" s="304">
        <v>-999</v>
      </c>
      <c r="AZ4146" s="304">
        <v>-999</v>
      </c>
      <c r="BA4146" s="304">
        <v>-999</v>
      </c>
      <c r="BB4146" s="304">
        <v>-999</v>
      </c>
      <c r="BC4146" s="304">
        <v>-999</v>
      </c>
      <c r="BD4146" s="304"/>
      <c r="BE4146" s="304"/>
      <c r="BF4146" s="304"/>
      <c r="BG4146" s="304"/>
      <c r="BH4146" s="304"/>
      <c r="BI4146" s="304"/>
      <c r="BJ4146" s="304" t="s">
        <v>4954</v>
      </c>
      <c r="BK4146" s="304" t="s">
        <v>4954</v>
      </c>
      <c r="BL4146" s="304" t="s">
        <v>4954</v>
      </c>
    </row>
    <row r="4147" spans="1:64" ht="15.75" hidden="1" x14ac:dyDescent="0.25">
      <c r="A4147" s="387" t="s">
        <v>6091</v>
      </c>
      <c r="B4147" s="304" t="s">
        <v>5965</v>
      </c>
      <c r="C4147" s="304">
        <v>100621</v>
      </c>
      <c r="D4147" s="349" t="s">
        <v>6052</v>
      </c>
      <c r="E4147" s="304" t="s">
        <v>6071</v>
      </c>
      <c r="F4147" s="304"/>
      <c r="G4147" s="324">
        <v>41.523000000000003</v>
      </c>
      <c r="H4147" s="324">
        <v>-123.908</v>
      </c>
      <c r="I4147" s="324" t="s">
        <v>212</v>
      </c>
      <c r="J4147" s="368">
        <f t="shared" si="1017"/>
        <v>689.66363878865479</v>
      </c>
      <c r="K4147" s="331">
        <f t="shared" si="1018"/>
        <v>0.41105230810688803</v>
      </c>
      <c r="L4147" s="304" t="str">
        <f t="shared" si="1010"/>
        <v>C</v>
      </c>
      <c r="M4147" s="388" t="s">
        <v>6088</v>
      </c>
      <c r="N4147" s="304"/>
      <c r="O4147" s="304"/>
      <c r="P4147" s="304"/>
      <c r="Q4147" s="309"/>
      <c r="R4147" s="309"/>
      <c r="S4147" s="304"/>
      <c r="T4147" s="304"/>
      <c r="U4147" s="304"/>
      <c r="V4147" s="304"/>
      <c r="W4147" s="309" t="s">
        <v>624</v>
      </c>
      <c r="X4147" s="304">
        <v>-999</v>
      </c>
      <c r="Y4147" s="366" t="str">
        <f t="shared" si="1011"/>
        <v>-</v>
      </c>
      <c r="Z4147" s="304"/>
      <c r="AA4147" s="304"/>
      <c r="AB4147" s="304"/>
      <c r="AC4147" s="304"/>
      <c r="AD4147" s="366"/>
      <c r="AE4147" s="304"/>
      <c r="AF4147" s="331"/>
      <c r="AG4147" s="304"/>
      <c r="AH4147" s="410">
        <v>0.111436963081</v>
      </c>
      <c r="AI4147" s="309"/>
      <c r="AJ4147" s="410">
        <v>760</v>
      </c>
      <c r="AK4147" s="410">
        <v>760</v>
      </c>
      <c r="AL4147" s="363">
        <v>0.43</v>
      </c>
      <c r="AM4147" s="389">
        <f t="shared" si="1012"/>
        <v>653</v>
      </c>
      <c r="AN4147" s="304">
        <v>0.4</v>
      </c>
      <c r="AO4147" s="304"/>
      <c r="AP4147" s="409" t="s">
        <v>3148</v>
      </c>
      <c r="AQ4147" s="409"/>
      <c r="AR4147" s="304">
        <v>653</v>
      </c>
      <c r="AS4147" s="304">
        <v>609</v>
      </c>
      <c r="AT4147" s="304"/>
      <c r="AU4147" s="304"/>
      <c r="AV4147" s="304"/>
      <c r="AW4147" s="304"/>
      <c r="AX4147" s="304">
        <v>-999</v>
      </c>
      <c r="AY4147" s="304">
        <v>-999</v>
      </c>
      <c r="AZ4147" s="304">
        <v>-999</v>
      </c>
      <c r="BA4147" s="304">
        <v>-999</v>
      </c>
      <c r="BB4147" s="304">
        <v>-999</v>
      </c>
      <c r="BC4147" s="304">
        <v>-999</v>
      </c>
      <c r="BD4147" s="304"/>
      <c r="BE4147" s="304"/>
      <c r="BF4147" s="304"/>
      <c r="BG4147" s="304"/>
      <c r="BH4147" s="304"/>
      <c r="BI4147" s="304"/>
      <c r="BJ4147" s="304" t="s">
        <v>4954</v>
      </c>
      <c r="BK4147" s="304" t="s">
        <v>4954</v>
      </c>
      <c r="BL4147" s="304" t="s">
        <v>4954</v>
      </c>
    </row>
    <row r="4148" spans="1:64" ht="15.75" hidden="1" x14ac:dyDescent="0.25">
      <c r="A4148" s="387" t="s">
        <v>6091</v>
      </c>
      <c r="B4148" s="304" t="s">
        <v>5965</v>
      </c>
      <c r="C4148" s="304">
        <v>100622</v>
      </c>
      <c r="D4148" s="349" t="s">
        <v>6053</v>
      </c>
      <c r="E4148" s="304" t="s">
        <v>6072</v>
      </c>
      <c r="F4148" s="304"/>
      <c r="G4148" s="324">
        <v>41.157699999999998</v>
      </c>
      <c r="H4148" s="324">
        <v>-124.02330000000001</v>
      </c>
      <c r="I4148" s="324" t="s">
        <v>212</v>
      </c>
      <c r="J4148" s="368">
        <f t="shared" si="1017"/>
        <v>774.00758240446066</v>
      </c>
      <c r="K4148" s="331">
        <f t="shared" si="1018"/>
        <v>0.41105230810688803</v>
      </c>
      <c r="L4148" s="304" t="str">
        <f t="shared" si="1010"/>
        <v>B</v>
      </c>
      <c r="M4148" s="388" t="s">
        <v>6088</v>
      </c>
      <c r="N4148" s="304"/>
      <c r="O4148" s="304"/>
      <c r="P4148" s="304"/>
      <c r="Q4148" s="309"/>
      <c r="R4148" s="309"/>
      <c r="S4148" s="304"/>
      <c r="T4148" s="304"/>
      <c r="U4148" s="304"/>
      <c r="V4148" s="304"/>
      <c r="W4148" s="309" t="s">
        <v>624</v>
      </c>
      <c r="X4148" s="304">
        <v>-999</v>
      </c>
      <c r="Y4148" s="366" t="str">
        <f t="shared" si="1011"/>
        <v>-</v>
      </c>
      <c r="Z4148" s="304"/>
      <c r="AA4148" s="304"/>
      <c r="AB4148" s="304"/>
      <c r="AC4148" s="304"/>
      <c r="AD4148" s="366"/>
      <c r="AE4148" s="304"/>
      <c r="AF4148" s="331"/>
      <c r="AG4148" s="304"/>
      <c r="AH4148" s="410">
        <v>6.2475770711899997E-2</v>
      </c>
      <c r="AI4148" s="309"/>
      <c r="AJ4148" s="410">
        <v>760</v>
      </c>
      <c r="AK4148" s="410">
        <v>760</v>
      </c>
      <c r="AL4148" s="363">
        <v>0.43</v>
      </c>
      <c r="AM4148" s="389">
        <f t="shared" si="1012"/>
        <v>782</v>
      </c>
      <c r="AN4148" s="304">
        <v>0.4</v>
      </c>
      <c r="AO4148" s="304"/>
      <c r="AP4148" s="409" t="s">
        <v>2964</v>
      </c>
      <c r="AQ4148" s="409"/>
      <c r="AR4148" s="304">
        <v>782</v>
      </c>
      <c r="AS4148" s="304">
        <v>760</v>
      </c>
      <c r="AT4148" s="304"/>
      <c r="AU4148" s="304"/>
      <c r="AV4148" s="304"/>
      <c r="AW4148" s="304"/>
      <c r="AX4148" s="304">
        <v>-999</v>
      </c>
      <c r="AY4148" s="304">
        <v>-999</v>
      </c>
      <c r="AZ4148" s="304">
        <v>-999</v>
      </c>
      <c r="BA4148" s="304">
        <v>-999</v>
      </c>
      <c r="BB4148" s="304">
        <v>-999</v>
      </c>
      <c r="BC4148" s="304">
        <v>-999</v>
      </c>
      <c r="BD4148" s="304"/>
      <c r="BE4148" s="304"/>
      <c r="BF4148" s="304"/>
      <c r="BG4148" s="304"/>
      <c r="BH4148" s="304"/>
      <c r="BI4148" s="304"/>
      <c r="BJ4148" s="304" t="s">
        <v>4954</v>
      </c>
      <c r="BK4148" s="304" t="s">
        <v>4954</v>
      </c>
      <c r="BL4148" s="304" t="s">
        <v>4954</v>
      </c>
    </row>
    <row r="4149" spans="1:64" ht="15.75" hidden="1" x14ac:dyDescent="0.25">
      <c r="A4149" s="387" t="s">
        <v>6091</v>
      </c>
      <c r="B4149" s="304" t="s">
        <v>5965</v>
      </c>
      <c r="C4149" s="304">
        <v>100623</v>
      </c>
      <c r="D4149" s="349" t="s">
        <v>6054</v>
      </c>
      <c r="E4149" s="304" t="s">
        <v>6073</v>
      </c>
      <c r="F4149" s="304"/>
      <c r="G4149" s="324">
        <v>41.830399999999997</v>
      </c>
      <c r="H4149" s="324">
        <v>-123.87690000000001</v>
      </c>
      <c r="I4149" s="324" t="s">
        <v>212</v>
      </c>
      <c r="J4149" s="368">
        <f t="shared" si="1017"/>
        <v>689.66363878865479</v>
      </c>
      <c r="K4149" s="331">
        <f t="shared" si="1018"/>
        <v>0.41105230810688803</v>
      </c>
      <c r="L4149" s="304" t="str">
        <f t="shared" si="1010"/>
        <v>C</v>
      </c>
      <c r="M4149" s="388" t="s">
        <v>6088</v>
      </c>
      <c r="N4149" s="304"/>
      <c r="O4149" s="304"/>
      <c r="P4149" s="304"/>
      <c r="Q4149" s="309"/>
      <c r="R4149" s="309"/>
      <c r="S4149" s="304"/>
      <c r="T4149" s="304"/>
      <c r="U4149" s="304"/>
      <c r="V4149" s="304"/>
      <c r="W4149" s="309" t="s">
        <v>624</v>
      </c>
      <c r="X4149" s="304">
        <v>-999</v>
      </c>
      <c r="Y4149" s="366" t="str">
        <f t="shared" si="1011"/>
        <v>-</v>
      </c>
      <c r="Z4149" s="304"/>
      <c r="AA4149" s="304"/>
      <c r="AB4149" s="304"/>
      <c r="AC4149" s="304"/>
      <c r="AD4149" s="366"/>
      <c r="AE4149" s="304"/>
      <c r="AF4149" s="331"/>
      <c r="AG4149" s="304"/>
      <c r="AH4149" s="410">
        <v>0.13109104335300001</v>
      </c>
      <c r="AI4149" s="309"/>
      <c r="AJ4149" s="410">
        <v>760</v>
      </c>
      <c r="AK4149" s="410">
        <v>760</v>
      </c>
      <c r="AL4149" s="363">
        <v>0.43</v>
      </c>
      <c r="AM4149" s="389">
        <f t="shared" si="1012"/>
        <v>653</v>
      </c>
      <c r="AN4149" s="304">
        <v>0.4</v>
      </c>
      <c r="AO4149" s="304"/>
      <c r="AP4149" s="409" t="s">
        <v>3148</v>
      </c>
      <c r="AQ4149" s="409"/>
      <c r="AR4149" s="304">
        <v>653</v>
      </c>
      <c r="AS4149" s="304">
        <v>609</v>
      </c>
      <c r="AT4149" s="304"/>
      <c r="AU4149" s="304"/>
      <c r="AV4149" s="304"/>
      <c r="AW4149" s="304"/>
      <c r="AX4149" s="304">
        <v>-999</v>
      </c>
      <c r="AY4149" s="304">
        <v>-999</v>
      </c>
      <c r="AZ4149" s="304">
        <v>-999</v>
      </c>
      <c r="BA4149" s="304">
        <v>-999</v>
      </c>
      <c r="BB4149" s="304">
        <v>-999</v>
      </c>
      <c r="BC4149" s="304">
        <v>-999</v>
      </c>
      <c r="BD4149" s="304"/>
      <c r="BE4149" s="304"/>
      <c r="BF4149" s="304"/>
      <c r="BG4149" s="304"/>
      <c r="BH4149" s="304"/>
      <c r="BI4149" s="304"/>
      <c r="BJ4149" s="304" t="s">
        <v>4954</v>
      </c>
      <c r="BK4149" s="304" t="s">
        <v>4954</v>
      </c>
      <c r="BL4149" s="304" t="s">
        <v>4954</v>
      </c>
    </row>
    <row r="4150" spans="1:64" ht="15.75" hidden="1" x14ac:dyDescent="0.25">
      <c r="A4150" s="387" t="s">
        <v>6091</v>
      </c>
      <c r="B4150" s="304" t="s">
        <v>5965</v>
      </c>
      <c r="C4150" s="304">
        <v>100624</v>
      </c>
      <c r="D4150" s="349" t="s">
        <v>6055</v>
      </c>
      <c r="E4150" s="304" t="s">
        <v>6074</v>
      </c>
      <c r="F4150" s="304"/>
      <c r="G4150" s="324">
        <v>40.511899999999997</v>
      </c>
      <c r="H4150" s="324">
        <v>-121.58159999999999</v>
      </c>
      <c r="I4150" s="324" t="s">
        <v>212</v>
      </c>
      <c r="J4150" s="368">
        <f t="shared" si="1017"/>
        <v>752.29801492247032</v>
      </c>
      <c r="K4150" s="331">
        <f t="shared" si="1018"/>
        <v>0.36913412196652856</v>
      </c>
      <c r="L4150" s="304" t="str">
        <f t="shared" si="1010"/>
        <v>C</v>
      </c>
      <c r="M4150" s="388" t="s">
        <v>6088</v>
      </c>
      <c r="N4150" s="304"/>
      <c r="O4150" s="304"/>
      <c r="P4150" s="304"/>
      <c r="Q4150" s="309"/>
      <c r="R4150" s="309"/>
      <c r="S4150" s="304"/>
      <c r="T4150" s="304"/>
      <c r="U4150" s="304"/>
      <c r="V4150" s="304"/>
      <c r="W4150" s="309" t="s">
        <v>624</v>
      </c>
      <c r="X4150" s="304">
        <v>-999</v>
      </c>
      <c r="Y4150" s="366" t="str">
        <f t="shared" si="1011"/>
        <v>-</v>
      </c>
      <c r="Z4150" s="304"/>
      <c r="AA4150" s="304"/>
      <c r="AB4150" s="304"/>
      <c r="AC4150" s="304"/>
      <c r="AD4150" s="366"/>
      <c r="AE4150" s="304"/>
      <c r="AF4150" s="331"/>
      <c r="AG4150" s="304"/>
      <c r="AH4150" s="410">
        <v>0.102105505764</v>
      </c>
      <c r="AI4150" s="309"/>
      <c r="AJ4150" s="410">
        <v>760</v>
      </c>
      <c r="AK4150" s="410">
        <v>760</v>
      </c>
      <c r="AL4150" s="363">
        <v>0.43</v>
      </c>
      <c r="AM4150" s="389">
        <f t="shared" si="1012"/>
        <v>748</v>
      </c>
      <c r="AN4150" s="304">
        <v>0.33</v>
      </c>
      <c r="AO4150" s="304"/>
      <c r="AP4150" s="409" t="s">
        <v>6125</v>
      </c>
      <c r="AQ4150" s="409"/>
      <c r="AR4150" s="304">
        <v>748</v>
      </c>
      <c r="AS4150" s="304">
        <v>760</v>
      </c>
      <c r="AT4150" s="304"/>
      <c r="AU4150" s="304"/>
      <c r="AV4150" s="304"/>
      <c r="AW4150" s="304"/>
      <c r="AX4150" s="304">
        <v>-999</v>
      </c>
      <c r="AY4150" s="304">
        <v>-999</v>
      </c>
      <c r="AZ4150" s="304">
        <v>-999</v>
      </c>
      <c r="BA4150" s="304">
        <v>-999</v>
      </c>
      <c r="BB4150" s="304">
        <v>-999</v>
      </c>
      <c r="BC4150" s="304">
        <v>-999</v>
      </c>
      <c r="BD4150" s="304"/>
      <c r="BE4150" s="304"/>
      <c r="BF4150" s="304"/>
      <c r="BG4150" s="304"/>
      <c r="BH4150" s="304"/>
      <c r="BI4150" s="304"/>
      <c r="BJ4150" s="304" t="s">
        <v>4954</v>
      </c>
      <c r="BK4150" s="304" t="s">
        <v>4954</v>
      </c>
      <c r="BL4150" s="304" t="s">
        <v>4954</v>
      </c>
    </row>
    <row r="4151" spans="1:64" ht="15.75" hidden="1" x14ac:dyDescent="0.25">
      <c r="A4151" s="387" t="s">
        <v>6091</v>
      </c>
      <c r="B4151" s="304" t="s">
        <v>5965</v>
      </c>
      <c r="C4151" s="304">
        <v>100626</v>
      </c>
      <c r="D4151" s="349" t="s">
        <v>6056</v>
      </c>
      <c r="E4151" s="304" t="s">
        <v>6075</v>
      </c>
      <c r="F4151" s="304"/>
      <c r="G4151" s="324">
        <v>39.706499999999998</v>
      </c>
      <c r="H4151" s="324">
        <v>-119.38420000000001</v>
      </c>
      <c r="I4151" s="324" t="s">
        <v>212</v>
      </c>
      <c r="J4151" s="368">
        <f>AK4151</f>
        <v>555</v>
      </c>
      <c r="K4151" s="331">
        <f>AL4151</f>
        <v>0.43</v>
      </c>
      <c r="L4151" s="304" t="str">
        <f t="shared" si="1010"/>
        <v>C</v>
      </c>
      <c r="M4151" s="388" t="s">
        <v>4943</v>
      </c>
      <c r="N4151" s="304"/>
      <c r="O4151" s="304"/>
      <c r="P4151" s="304"/>
      <c r="Q4151" s="309"/>
      <c r="R4151" s="309"/>
      <c r="S4151" s="304"/>
      <c r="T4151" s="304"/>
      <c r="U4151" s="304"/>
      <c r="V4151" s="304"/>
      <c r="W4151" s="309" t="s">
        <v>624</v>
      </c>
      <c r="X4151" s="304">
        <v>-999</v>
      </c>
      <c r="Y4151" s="366" t="str">
        <f t="shared" si="1011"/>
        <v>-</v>
      </c>
      <c r="Z4151" s="304"/>
      <c r="AA4151" s="304"/>
      <c r="AB4151" s="304"/>
      <c r="AC4151" s="304"/>
      <c r="AD4151" s="366"/>
      <c r="AE4151" s="304"/>
      <c r="AF4151" s="331"/>
      <c r="AG4151" s="304"/>
      <c r="AH4151" s="410">
        <v>7.3896966874599998E-2</v>
      </c>
      <c r="AI4151" s="309"/>
      <c r="AJ4151" s="410">
        <v>552</v>
      </c>
      <c r="AK4151" s="410">
        <v>555</v>
      </c>
      <c r="AL4151" s="363">
        <v>0.43</v>
      </c>
      <c r="AM4151" s="389" t="str">
        <f t="shared" si="1012"/>
        <v/>
      </c>
      <c r="AN4151" s="304"/>
      <c r="AO4151" s="304"/>
      <c r="AP4151" s="409"/>
      <c r="AQ4151" s="409"/>
      <c r="AR4151" s="304"/>
      <c r="AS4151" s="304"/>
      <c r="AT4151" s="304"/>
      <c r="AU4151" s="304"/>
      <c r="AV4151" s="304"/>
      <c r="AW4151" s="304"/>
      <c r="AX4151" s="304">
        <v>-999</v>
      </c>
      <c r="AY4151" s="304">
        <v>-999</v>
      </c>
      <c r="AZ4151" s="304">
        <v>-999</v>
      </c>
      <c r="BA4151" s="304">
        <v>-999</v>
      </c>
      <c r="BB4151" s="304">
        <v>-999</v>
      </c>
      <c r="BC4151" s="304">
        <v>-999</v>
      </c>
      <c r="BD4151" s="304"/>
      <c r="BE4151" s="304"/>
      <c r="BF4151" s="304"/>
      <c r="BG4151" s="304"/>
      <c r="BH4151" s="304"/>
      <c r="BI4151" s="304"/>
      <c r="BJ4151" s="304" t="s">
        <v>4954</v>
      </c>
      <c r="BK4151" s="304" t="s">
        <v>4954</v>
      </c>
      <c r="BL4151" s="304" t="s">
        <v>4954</v>
      </c>
    </row>
    <row r="4152" spans="1:64" ht="15.75" hidden="1" x14ac:dyDescent="0.25">
      <c r="A4152" s="387" t="s">
        <v>6091</v>
      </c>
      <c r="B4152" s="304" t="s">
        <v>5965</v>
      </c>
      <c r="C4152" s="304">
        <v>100629</v>
      </c>
      <c r="D4152" s="349" t="s">
        <v>6057</v>
      </c>
      <c r="E4152" s="304" t="s">
        <v>6076</v>
      </c>
      <c r="F4152" s="304"/>
      <c r="G4152" s="324">
        <v>34.902200000000001</v>
      </c>
      <c r="H4152" s="324">
        <v>-120.6217</v>
      </c>
      <c r="I4152" s="324" t="s">
        <v>212</v>
      </c>
      <c r="J4152" s="368">
        <f>EXP(0.64*LN(AM4152)+0.36*LN(AK4152))</f>
        <v>627.87376477744147</v>
      </c>
      <c r="K4152" s="331">
        <f>SQRT(0.64*AN4152^2+0.36*AL4152^2)</f>
        <v>0.41105230810688803</v>
      </c>
      <c r="L4152" s="304" t="str">
        <f t="shared" si="1010"/>
        <v>C</v>
      </c>
      <c r="M4152" s="388" t="s">
        <v>6088</v>
      </c>
      <c r="N4152" s="304"/>
      <c r="O4152" s="304"/>
      <c r="P4152" s="304"/>
      <c r="Q4152" s="309"/>
      <c r="R4152" s="309"/>
      <c r="S4152" s="304"/>
      <c r="T4152" s="304"/>
      <c r="U4152" s="304"/>
      <c r="V4152" s="304"/>
      <c r="W4152" s="309" t="s">
        <v>624</v>
      </c>
      <c r="X4152" s="304">
        <v>-999</v>
      </c>
      <c r="Y4152" s="366" t="str">
        <f t="shared" si="1011"/>
        <v>-</v>
      </c>
      <c r="Z4152" s="304"/>
      <c r="AA4152" s="304"/>
      <c r="AB4152" s="304"/>
      <c r="AC4152" s="304"/>
      <c r="AD4152" s="366"/>
      <c r="AE4152" s="304"/>
      <c r="AF4152" s="331"/>
      <c r="AG4152" s="304"/>
      <c r="AH4152" s="410">
        <v>4.33971993625E-2</v>
      </c>
      <c r="AI4152" s="309"/>
      <c r="AJ4152" s="410">
        <v>463</v>
      </c>
      <c r="AK4152" s="410">
        <v>425</v>
      </c>
      <c r="AL4152" s="363">
        <v>0.43</v>
      </c>
      <c r="AM4152" s="389">
        <f t="shared" si="1012"/>
        <v>782</v>
      </c>
      <c r="AN4152" s="304">
        <v>0.4</v>
      </c>
      <c r="AO4152" s="304"/>
      <c r="AP4152" s="409" t="s">
        <v>2964</v>
      </c>
      <c r="AQ4152" s="409"/>
      <c r="AR4152" s="304">
        <v>782</v>
      </c>
      <c r="AS4152" s="304">
        <v>760</v>
      </c>
      <c r="AT4152" s="304"/>
      <c r="AU4152" s="304"/>
      <c r="AV4152" s="304"/>
      <c r="AW4152" s="304"/>
      <c r="AX4152" s="304">
        <v>-999</v>
      </c>
      <c r="AY4152" s="304">
        <v>-999</v>
      </c>
      <c r="AZ4152" s="304">
        <v>-999</v>
      </c>
      <c r="BA4152" s="304">
        <v>-999</v>
      </c>
      <c r="BB4152" s="304">
        <v>-999</v>
      </c>
      <c r="BC4152" s="304">
        <v>-999</v>
      </c>
      <c r="BD4152" s="304"/>
      <c r="BE4152" s="304"/>
      <c r="BF4152" s="304"/>
      <c r="BG4152" s="304"/>
      <c r="BH4152" s="304"/>
      <c r="BI4152" s="304"/>
      <c r="BJ4152" s="304" t="s">
        <v>4954</v>
      </c>
      <c r="BK4152" s="304" t="s">
        <v>4954</v>
      </c>
      <c r="BL4152" s="304" t="s">
        <v>4954</v>
      </c>
    </row>
    <row r="4153" spans="1:64" x14ac:dyDescent="0.2">
      <c r="M4153" s="370"/>
      <c r="R4153" s="370"/>
    </row>
    <row r="4154" spans="1:64" x14ac:dyDescent="0.2">
      <c r="M4154" s="370"/>
      <c r="R4154" s="370"/>
    </row>
    <row r="4155" spans="1:64" x14ac:dyDescent="0.2">
      <c r="M4155" s="370"/>
      <c r="R4155" s="370"/>
    </row>
    <row r="4156" spans="1:64" x14ac:dyDescent="0.2">
      <c r="M4156" s="370"/>
      <c r="R4156" s="370"/>
    </row>
    <row r="4157" spans="1:64" x14ac:dyDescent="0.2">
      <c r="M4157" s="370"/>
      <c r="R4157" s="370"/>
    </row>
    <row r="4158" spans="1:64" x14ac:dyDescent="0.2">
      <c r="M4158" s="370"/>
      <c r="R4158" s="370"/>
    </row>
    <row r="4159" spans="1:64" x14ac:dyDescent="0.2">
      <c r="M4159" s="370"/>
      <c r="R4159" s="370"/>
    </row>
    <row r="4160" spans="1:64" x14ac:dyDescent="0.2">
      <c r="M4160" s="370"/>
      <c r="R4160" s="370"/>
    </row>
    <row r="4161" spans="13:18" x14ac:dyDescent="0.2">
      <c r="M4161" s="370"/>
      <c r="R4161" s="370"/>
    </row>
    <row r="4162" spans="13:18" x14ac:dyDescent="0.2">
      <c r="M4162" s="370"/>
      <c r="R4162" s="370"/>
    </row>
    <row r="4163" spans="13:18" x14ac:dyDescent="0.2">
      <c r="M4163" s="370"/>
      <c r="R4163" s="370"/>
    </row>
    <row r="4164" spans="13:18" x14ac:dyDescent="0.2">
      <c r="M4164" s="370"/>
      <c r="R4164" s="370"/>
    </row>
    <row r="4165" spans="13:18" x14ac:dyDescent="0.2">
      <c r="M4165" s="370"/>
      <c r="R4165" s="370"/>
    </row>
    <row r="4166" spans="13:18" x14ac:dyDescent="0.2">
      <c r="M4166" s="370"/>
      <c r="R4166" s="370"/>
    </row>
    <row r="4167" spans="13:18" x14ac:dyDescent="0.2">
      <c r="M4167" s="370"/>
      <c r="R4167" s="370"/>
    </row>
    <row r="4168" spans="13:18" x14ac:dyDescent="0.2">
      <c r="M4168" s="370"/>
      <c r="R4168" s="370"/>
    </row>
    <row r="4169" spans="13:18" x14ac:dyDescent="0.2">
      <c r="M4169" s="370"/>
      <c r="R4169" s="370"/>
    </row>
    <row r="4170" spans="13:18" x14ac:dyDescent="0.2">
      <c r="M4170" s="370"/>
      <c r="R4170" s="370"/>
    </row>
    <row r="4171" spans="13:18" x14ac:dyDescent="0.2">
      <c r="M4171" s="370"/>
      <c r="R4171" s="370"/>
    </row>
    <row r="4172" spans="13:18" x14ac:dyDescent="0.2">
      <c r="M4172" s="370"/>
      <c r="R4172" s="370"/>
    </row>
    <row r="4173" spans="13:18" x14ac:dyDescent="0.2">
      <c r="M4173" s="370"/>
      <c r="R4173" s="370"/>
    </row>
    <row r="4174" spans="13:18" x14ac:dyDescent="0.2">
      <c r="M4174" s="370"/>
      <c r="R4174" s="370"/>
    </row>
    <row r="4175" spans="13:18" x14ac:dyDescent="0.2">
      <c r="M4175" s="370"/>
      <c r="R4175" s="370"/>
    </row>
    <row r="4176" spans="13:18" x14ac:dyDescent="0.2">
      <c r="M4176" s="370"/>
      <c r="R4176" s="370"/>
    </row>
    <row r="4177" spans="13:18" x14ac:dyDescent="0.2">
      <c r="M4177" s="370"/>
      <c r="R4177" s="370"/>
    </row>
    <row r="4178" spans="13:18" x14ac:dyDescent="0.2">
      <c r="M4178" s="370"/>
      <c r="R4178" s="370"/>
    </row>
    <row r="4179" spans="13:18" x14ac:dyDescent="0.2">
      <c r="M4179" s="370"/>
      <c r="R4179" s="370"/>
    </row>
    <row r="4180" spans="13:18" x14ac:dyDescent="0.2">
      <c r="M4180" s="370"/>
      <c r="R4180" s="370"/>
    </row>
    <row r="4181" spans="13:18" x14ac:dyDescent="0.2">
      <c r="M4181" s="370"/>
      <c r="R4181" s="370"/>
    </row>
    <row r="4182" spans="13:18" x14ac:dyDescent="0.2">
      <c r="M4182" s="370"/>
      <c r="R4182" s="370"/>
    </row>
    <row r="4183" spans="13:18" x14ac:dyDescent="0.2">
      <c r="M4183" s="370"/>
      <c r="R4183" s="370"/>
    </row>
    <row r="4184" spans="13:18" x14ac:dyDescent="0.2">
      <c r="M4184" s="370"/>
      <c r="R4184" s="370"/>
    </row>
    <row r="4185" spans="13:18" x14ac:dyDescent="0.2">
      <c r="M4185" s="370"/>
      <c r="R4185" s="370"/>
    </row>
    <row r="4186" spans="13:18" x14ac:dyDescent="0.2">
      <c r="M4186" s="370"/>
      <c r="R4186" s="370"/>
    </row>
    <row r="4187" spans="13:18" x14ac:dyDescent="0.2">
      <c r="M4187" s="370"/>
      <c r="R4187" s="370"/>
    </row>
    <row r="4188" spans="13:18" x14ac:dyDescent="0.2">
      <c r="M4188" s="370"/>
      <c r="R4188" s="370"/>
    </row>
    <row r="4189" spans="13:18" x14ac:dyDescent="0.2">
      <c r="M4189" s="370"/>
      <c r="R4189" s="370"/>
    </row>
    <row r="4190" spans="13:18" x14ac:dyDescent="0.2">
      <c r="M4190" s="370"/>
      <c r="R4190" s="370"/>
    </row>
    <row r="4191" spans="13:18" x14ac:dyDescent="0.2">
      <c r="M4191" s="370"/>
      <c r="R4191" s="370"/>
    </row>
    <row r="4192" spans="13:18" x14ac:dyDescent="0.2">
      <c r="M4192" s="370"/>
      <c r="R4192" s="370"/>
    </row>
    <row r="4193" spans="13:18" x14ac:dyDescent="0.2">
      <c r="M4193" s="370"/>
      <c r="R4193" s="370"/>
    </row>
    <row r="4194" spans="13:18" x14ac:dyDescent="0.2">
      <c r="M4194" s="370"/>
      <c r="R4194" s="370"/>
    </row>
    <row r="4195" spans="13:18" x14ac:dyDescent="0.2">
      <c r="M4195" s="370"/>
    </row>
    <row r="4196" spans="13:18" x14ac:dyDescent="0.2">
      <c r="M4196" s="370"/>
    </row>
    <row r="4197" spans="13:18" x14ac:dyDescent="0.2">
      <c r="M4197" s="370"/>
    </row>
    <row r="4198" spans="13:18" x14ac:dyDescent="0.2">
      <c r="M4198" s="370"/>
    </row>
    <row r="4199" spans="13:18" x14ac:dyDescent="0.2">
      <c r="M4199" s="370"/>
    </row>
    <row r="4200" spans="13:18" x14ac:dyDescent="0.2">
      <c r="M4200" s="370"/>
    </row>
    <row r="4201" spans="13:18" x14ac:dyDescent="0.2">
      <c r="M4201" s="370"/>
    </row>
    <row r="4202" spans="13:18" x14ac:dyDescent="0.2">
      <c r="M4202" s="370"/>
    </row>
    <row r="4203" spans="13:18" x14ac:dyDescent="0.2">
      <c r="M4203" s="370"/>
    </row>
    <row r="4204" spans="13:18" x14ac:dyDescent="0.2">
      <c r="M4204" s="370"/>
    </row>
    <row r="4205" spans="13:18" x14ac:dyDescent="0.2">
      <c r="M4205" s="370"/>
    </row>
    <row r="4206" spans="13:18" x14ac:dyDescent="0.2">
      <c r="M4206" s="370"/>
    </row>
    <row r="4207" spans="13:18" x14ac:dyDescent="0.2">
      <c r="M4207" s="370"/>
    </row>
    <row r="4208" spans="13:18" x14ac:dyDescent="0.2">
      <c r="M4208" s="370"/>
    </row>
    <row r="4209" spans="13:13" x14ac:dyDescent="0.2">
      <c r="M4209" s="370"/>
    </row>
    <row r="4210" spans="13:13" x14ac:dyDescent="0.2">
      <c r="M4210" s="370"/>
    </row>
    <row r="4211" spans="13:13" x14ac:dyDescent="0.2">
      <c r="M4211" s="370"/>
    </row>
    <row r="4212" spans="13:13" x14ac:dyDescent="0.2">
      <c r="M4212" s="370"/>
    </row>
    <row r="4213" spans="13:13" x14ac:dyDescent="0.2">
      <c r="M4213" s="370"/>
    </row>
    <row r="4214" spans="13:13" x14ac:dyDescent="0.2">
      <c r="M4214" s="370"/>
    </row>
    <row r="4215" spans="13:13" x14ac:dyDescent="0.2">
      <c r="M4215" s="370"/>
    </row>
    <row r="4216" spans="13:13" x14ac:dyDescent="0.2">
      <c r="M4216" s="370"/>
    </row>
    <row r="4217" spans="13:13" x14ac:dyDescent="0.2">
      <c r="M4217" s="370"/>
    </row>
    <row r="4218" spans="13:13" x14ac:dyDescent="0.2">
      <c r="M4218" s="370"/>
    </row>
    <row r="4219" spans="13:13" x14ac:dyDescent="0.2">
      <c r="M4219" s="370"/>
    </row>
    <row r="4220" spans="13:13" x14ac:dyDescent="0.2">
      <c r="M4220" s="370"/>
    </row>
    <row r="4221" spans="13:13" x14ac:dyDescent="0.2">
      <c r="M4221" s="370"/>
    </row>
    <row r="4222" spans="13:13" x14ac:dyDescent="0.2">
      <c r="M4222" s="370"/>
    </row>
    <row r="4223" spans="13:13" x14ac:dyDescent="0.2">
      <c r="M4223" s="370"/>
    </row>
    <row r="4224" spans="13:13" x14ac:dyDescent="0.2">
      <c r="M4224" s="370"/>
    </row>
    <row r="4225" spans="13:13" x14ac:dyDescent="0.2">
      <c r="M4225" s="370"/>
    </row>
    <row r="4226" spans="13:13" x14ac:dyDescent="0.2">
      <c r="M4226" s="370"/>
    </row>
    <row r="4227" spans="13:13" x14ac:dyDescent="0.2">
      <c r="M4227" s="370"/>
    </row>
    <row r="4228" spans="13:13" x14ac:dyDescent="0.2">
      <c r="M4228" s="370"/>
    </row>
    <row r="4229" spans="13:13" x14ac:dyDescent="0.2">
      <c r="M4229" s="370"/>
    </row>
    <row r="4230" spans="13:13" x14ac:dyDescent="0.2">
      <c r="M4230" s="370"/>
    </row>
    <row r="4231" spans="13:13" x14ac:dyDescent="0.2">
      <c r="M4231" s="370"/>
    </row>
    <row r="4232" spans="13:13" x14ac:dyDescent="0.2">
      <c r="M4232" s="370"/>
    </row>
    <row r="4233" spans="13:13" x14ac:dyDescent="0.2">
      <c r="M4233" s="370"/>
    </row>
    <row r="4234" spans="13:13" x14ac:dyDescent="0.2">
      <c r="M4234" s="370"/>
    </row>
    <row r="4235" spans="13:13" x14ac:dyDescent="0.2">
      <c r="M4235" s="370"/>
    </row>
    <row r="4236" spans="13:13" x14ac:dyDescent="0.2">
      <c r="M4236" s="370"/>
    </row>
    <row r="4237" spans="13:13" x14ac:dyDescent="0.2">
      <c r="M4237" s="370"/>
    </row>
    <row r="4238" spans="13:13" x14ac:dyDescent="0.2">
      <c r="M4238" s="370"/>
    </row>
    <row r="4239" spans="13:13" x14ac:dyDescent="0.2">
      <c r="M4239" s="370"/>
    </row>
    <row r="4240" spans="13:13" x14ac:dyDescent="0.2">
      <c r="M4240" s="370"/>
    </row>
    <row r="4241" spans="13:13" x14ac:dyDescent="0.2">
      <c r="M4241" s="370"/>
    </row>
    <row r="4242" spans="13:13" x14ac:dyDescent="0.2">
      <c r="M4242" s="370"/>
    </row>
    <row r="4243" spans="13:13" x14ac:dyDescent="0.2">
      <c r="M4243" s="370"/>
    </row>
    <row r="4244" spans="13:13" x14ac:dyDescent="0.2">
      <c r="M4244" s="370"/>
    </row>
    <row r="4245" spans="13:13" x14ac:dyDescent="0.2">
      <c r="M4245" s="370"/>
    </row>
    <row r="4246" spans="13:13" x14ac:dyDescent="0.2">
      <c r="M4246" s="370"/>
    </row>
    <row r="4247" spans="13:13" x14ac:dyDescent="0.2">
      <c r="M4247" s="370"/>
    </row>
    <row r="4248" spans="13:13" x14ac:dyDescent="0.2">
      <c r="M4248" s="370"/>
    </row>
    <row r="4249" spans="13:13" x14ac:dyDescent="0.2">
      <c r="M4249" s="370"/>
    </row>
    <row r="4250" spans="13:13" x14ac:dyDescent="0.2">
      <c r="M4250" s="370"/>
    </row>
    <row r="4251" spans="13:13" x14ac:dyDescent="0.2">
      <c r="M4251" s="370"/>
    </row>
    <row r="4252" spans="13:13" x14ac:dyDescent="0.2">
      <c r="M4252" s="370"/>
    </row>
    <row r="4253" spans="13:13" x14ac:dyDescent="0.2">
      <c r="M4253" s="370"/>
    </row>
    <row r="4254" spans="13:13" x14ac:dyDescent="0.2">
      <c r="M4254" s="370"/>
    </row>
    <row r="4255" spans="13:13" x14ac:dyDescent="0.2">
      <c r="M4255" s="370"/>
    </row>
  </sheetData>
  <autoFilter ref="A3:BR4152">
    <filterColumn colId="1">
      <filters>
        <filter val="GERMANY"/>
        <filter val="ISRAEL"/>
        <filter val="ITALY"/>
        <filter val="MEXICO"/>
      </filters>
    </filterColumn>
  </autoFilter>
  <sortState ref="A3:JM4297">
    <sortCondition ref="C3:C4297"/>
  </sortState>
  <dataConsolidate/>
  <mergeCells count="10">
    <mergeCell ref="BJ2:BL2"/>
    <mergeCell ref="A1:BL1"/>
    <mergeCell ref="W2:AG2"/>
    <mergeCell ref="AU2:AW2"/>
    <mergeCell ref="AX2:BI2"/>
    <mergeCell ref="AH2:AL2"/>
    <mergeCell ref="AM2:AT2"/>
    <mergeCell ref="A2:I2"/>
    <mergeCell ref="J2:M2"/>
    <mergeCell ref="N2:V2"/>
  </mergeCells>
  <pageMargins left="0" right="0" top="0.82" bottom="0.73" header="0.5" footer="0.5"/>
  <pageSetup fitToHeight="25" orientation="portrait" horizontalDpi="300" r:id="rId1"/>
  <headerFooter alignWithMargins="0">
    <oddFooter>&amp;L&amp;F, &amp;A&amp;CPage &amp;P of &amp;N</oddFooter>
  </headerFooter>
  <ignoredErrors>
    <ignoredError sqref="K5 K3547:K3548 K3551 K3555:K3559 K3576 K3747 K3743:K3744 K3729:K3730 K3698:K3700 K3694 K3669:K3670 K3667 K3665 K3661:K3662 K3625 K3622 K3618 K3613 K3595 K3588 J2990:J3106 J3551:J4094 AM703:AM904 J3107:J3299 K3520:K3535 J3301:J3305 J3307:J3315 K3306 K3300 K3497:K3518 K3427:K3432 K3407:K3425 K3404:K3405 K3401 K3395:K3399 K3391 K3389 K3384:K3387 K3381:K3382 K3375:K3379 K3366:K3373 K3359:K3364 K3357 K3337:K3354 K2958 K3324:K3332 K2941 K2939 K2963:K2989 K2951:K2953 K2946 K2944 K2937 K2934 K2927:K2929 K2924 K2921:K2922 K2915 K2912:K2913 K2909:K2910 K3106 K2955:K2956 K2933 K2926 K3321 K3435:K3440 K3402:K3403 K3390 K3383 K3374 K3356 K3323 K2959:K2962 K3392 K3406 K3426 K3519 J2226 K3496 J3374:J3495 K3494 K3491 K3488:K3489 K3480:K3481 K3474:K3477 K3466 K3462:K3464 K3459 K3455 K3451 K3446 K3483:K3485 K3478:K3479 K3465 K3458 K3453:K3454 K3449:K3450 K3490 K3492:K3493 K3495 J587:J620 J580:J581 J570 J568 J566 J563 J559 J546:J547 J544 J540 J535 J526 J524 J518:J522 J508 J505 J499:J502 J495:J496 J484:J485 J474:J481 J463:J469 J457:J460 J455 J452 J448:J450 J446 J442:J443 J440 J426 J421:J424 J418 J414:J415 J403:J407 J395:J401 J393 J390:J391 J388 J378:J385 J357:J358 J354 J352 J347 J343:J344 J339:J341 J336:J337 J332:J334 J330 J325 J322:J323 J317:J319 J314:J315 J312 J305 J300 J297 J295 J292 J287:J289 J284:J285 J266 J262:J263 J236:J256 J231:J232 J229 J226:J227 J208:J217 J206 J204 J202 J194:J199 J190:J192 J186:J187 J178 J175 J164 J162 J150:J158 J144:J148 J127:J137 J120:J125 J115:J117 J110:J112 J107 J103:J105 J98:J101 J94:J96 J90:J92 J81:J86 J73:J77 J67 J28 J22:J26 J12:J13 J2827:J2843 J2655:J2713 J2639:J2653 J2601:J2637 J2553:J2584 J2440:J2490 J2271:J2354 J2265:J2269 J2227:J2260 J2213:J2225 J2204:J2211 J19 J1505:J1507 J58:J65 J2715:J2777 J2492:J2551 J2382:J2438 J2356:J2379 J1821:J1840 J1800:J1819 J1796:J1798 J1769:J1793 J1766 J1600:J1637 J1926:J2037 J1424 J1419:J1422 J1416:J1417 J1413 J1411 J1391:J1392 J1385 J1127:J1130 J1124 J1120 J1114:J1115 J1112 J1108:J1110 J1096:J1104 J1092 J1082 J1075 J1072 J1062:J1063 J1054:J1056 J1048:J1050 J1046 J1026:J1029 J1024 J1020 J1010 J1002:J1003 J997:J998 J994:J995 J990 J986:J988 J982 J976:J979 J972:J973 J968 J966 J962:J963 J959 J957 J955 J953 J938 J932 J930 J927 J911:J912 J909 J887 J883:J885 J881 J878 J876 J871:J874 J869 J865:J867 J862 J860 J852 J850 J848 J846 J844 J826 J824 J822 J816 J809 J797:J798 J791 J789 J780:J781 J777 J774:J775 J771 J763 J756 J746:J748 J740 J735:J736 J733 J711 J703 J694:J695 J676 J671 J664 J656:J657 J652 J648 J636 J709 J680 J687 J682 J678 J729:J730 J841 J920 J1407 J630 J1405:J1406 J918:J919 J832:J840 J718:J724 J677 J681 J683:J686 J679 J725:J728 J704:J708 J631:J635 J637:J647 J649:J651 J653:J655 J658:J663 J665:J670 J672:J675 J688:J693 J696:J702 J710 J712:J717 J731:J732 J734 J737:J739 J741:J745 J749:J755 J757:J762 J764:J770 J772:J773 J776 J778:J779 J782:J788 J790 J792:J796 J799:J808 J810:J815 J817:J821 J823 J825 J827:J831 J842:J843 J845 J847 J849 J851 J853:J859 J861 J863:J864 J868 J870 J875 J877 J879:J880 J882 J886 J888:J908 J910 J913:J916 J921:J926 J928:J929 J931 J933:J937 J939:J952 J954 J956 J958 J960:J961 J964:J965 J967 J969:J971 J974:J975 J980:J981 J983:J985 J989 J991:J993 J996 J999:J1001 J1004:J1009 J1011:J1019 J1021:J1023 J1025 J1030:J1045 J1047 J1051:J1053 J1057:J1061 J1064:J1071 J1073:J1074 J1076:J1081 J1083:J1084 J1093:J1095 J1105:J1107 J1111 J1113 J1116:J1119 J1121:J1123 J1125:J1126 J1131:J1136 J1381:J1383 J1386:J1390 J1393:J1403 J1408:J1410 J1412 J1414:J1415 J1418 J1423 J1138:J1141 J1143 J1146:J1148 J1154 J1156 J1191:J1193 J1195:J1200 J1203 J1205 J1207 J1215 J1220 J1222 J1228 J1255:J1264 J1266:J1268 J1294 J1296 J1308 J1312:J1313 J1319:J1320 J1328 J1343 J1346 J1356 J1364:J1365 J1370 J1373:J1379 J1137 J1380 J1425:J1428 J625:J629 J1842:J1924 J2941 J2939 J2957:J2962 J2942:J2943 J2940 J368:J376 J622:J623 J258:J259 J6 J257 J621 J1430:J1460 J1462 J1464:J1465 J1467 J1471 J1473:J1474 J1479:J1484 J1534 J1536:J1598 J1651 J1663 J1669:J1692 J1694:J1697 J1699:J1703 J1705:J1707 J1714:J1715 J1722 J1727:J1764 J2859 J2898:J2899 J2901:J2904 J2906:J2908 J2911 J2914 J2916:J2920 J2923 J2925 J2930:J2932 J2935 J2938 J2945 J2947:J2950 J2954 J5 J2955:J2956 J2951:J2953 J2946 J2936:J2937 J2933:J2934 J2926:J2929 J2924 J2921:J2922 J2915 J2912:J2913 J2909:J2910 J2905 J2900 J2860:J2897 J1765 J1723:J1726 J1716:J1721 J1708:J1713 J1704 J1698 J1693 J1664:J1668 J1652:J1662 J1599 J1535 J1485:J1504 J1475:J1478 J1472 J1468:J1470 J1466 J1463 J1461 J624 J260:J261 J7:J11 J377 J2944 J2963:J2989 J1925 J1429 J1384 J1142 J1371:J1372 J1366:J1369 J1357:J1363 J1347:J1355 J1344:J1345 J1329:J1342 J1321:J1327 J1314:J1318 J1309:J1311 J1298:J1307 J1295 J1285:J1293 J1271:J1284 J1265 J1229:J1254 J1223:J1227 J1221 J1216:J1219 J1208:J1214 J1206 J1204 J1201:J1202 J1194 J1157:J1190 J1155 J1149:J1153 J1144:J1145 J1404 J917 J2150 J1638:J1650 J1767:J1768 J1794:J1795 J1799 J1820 J1841 J2380 J66 J1508:J1533 J20:J21 J2355 J2491 J2714 J2844:J2858 J14:J18 J27 J29:J57 J68:J72 J78:J80 J87:J89 J93 J97 J102 J106 J108:J109 J113:J114 J118:J119 J126 J138:J143 J149 J159:J161 J163 J165:J174 J176:J177 J179:J185 J188:J189 J193 J200:J201 J203 J205 J207 J218:J225 J228 J230 J233:J235 J264:J265 J267:J283 J286 J290:J291 J293:J294 J296 J298:J299 J301:J304 J306:J311 J313 J316 J320:J321 J324 J326:J329 J331 J335 J338 J342 J345:J346 J348:J351 J353 J355:J356 J359:J367 J386:J387 J389 J392 J394 J402 J408:J413 J416:J417 J419:J420 J425 J427:J439 J441 J444:J445 J447 J451 J453:J454 J456 J461:J462 J470:J473 J482:J483 J486:J494 J497:J498 J503:J504 J506:J507 J509:J517 J523 J525 J527:J534 J536:J539 J541:J543 J545 J548:J558 J560:J562 J564:J565 J567 J569 J571:J579 J582:J586 J4143:K4143 K3751:K3752 K3804 K3812 K3817:K3818 K3845 K3849:K3850 K3855 K3857 K3868 K3872 K3876 K3885 K3901 K3912:K3914 K3917 K3926 K3933 K3948 K3953 K3957:K3958 K3961 K3965 K3968:K3969 K3976 K3981 K3984 K3991 K3995 K4000 K4002 K4017 K4041:K4042 K4051 K4072:K4073 K4084 K4094 K3749:K3750 K4095:K4122 K4085:K4093 K4079:K4080 K4077 K4071 K4067:K4069 K4057:K4065 K4054:K4055 K4052 K4043:K4050 K4018:K4040 K4010:K4016 K4008 K4003:K4006 K4001 K3997:K3999 K3994 K3992 K3989:K3990 K3985:K3986 K3982 K3978:K3980 K3975 K3972 K3967 K3963 K3959:K3960 K3954:K3956 K3951:K3952 K3949 K3946:K3947 K3939:K3944 K3936:K3937 K3934 K3931:K3932 K3929 K3927 K3922:K3924 K3919 K3915 K3909:K3910 K3902:K3907 K3898:K3900 K3893:K3896 K3886:K3891 K3882:K3884 K3880 K3878 K3873:K3875 K3871 K3869 K3867 K3861:K3862 K3858:K3859 K3856 K3851:K3854 K3847:K3848 K3835:K3844 K3827:K3833 K3822:K3823 K3819 K3813:K3815 K3811 K3808:K3809 K3802:K3803 K3758:K3799 K3756 K3753:K3754 K4124:K4134 K4136:K4142 K4144:K4151 J4142 J4144:J4151 J3497:J3519 J2263 J2262 J2592 J2593 K359:K360 K342 K335 K331 K324 K320:K321 K313 K306:K311 K293:K294 K290:K291 K218:K225 K165:K174 K159:K161 K138:K143 K126 K102 K97 K93 K87:K89 K78:K80 K20:K21 K7:K11 K2593 K2594:K2600 K2588:K2591 K2592 K2262 K2263 K2654 K2638 K2585:K2587 K2261 K2226 K2150:K2203 K2142 K2137 K2023 K2006:K2007 K2004 K1997 K2439 K2381 K2552 K2778:K2826 K2041 K2071 K2073 K2135 K2212 K1995 K2714 K2491 K2844:K2858 K2860:K2897 K2900 K2905 K2827:K2839 K1996 K1998:K2003 K2005 K2008:K2022 K2025 K2028 K2035 K2039 K2051 K2062:K2063 K2065 K2067 K2070 K2076 K2091 K2096 K2113 K2127 K2131 K2136 K2138:K2141 K2143:K2149 K2841:K2843 K2270 K247 K707 K710 K1458 K242 K1450:K1452 K260:K261 K1384 K1432:K1445 K361 K1430 K362:K367 K377 K386:K387 K389 K392 K394 K402 K408:K413 K416:K417 K419:K420 K425 K427:K439 K441 K444:K445 K447 K451 K453:K454 K456 K461:K462 K470:K473 K482:K483 K486:K494 K497:K498 K503:K504 K506:K507 K509:K517 K523 K525 K527:K534 K536:K539 K541:K543 K545 K548:K558 K560:K562 K564:K565 K567 K569 K571:K579 K582:K586 K1429 K904 K703 K1404 K1371:K1372 K1366:K1369 K1357:K1363 K1347:K1355 K1344:K1345 K1329:K1342 K1321:K1327 K1314:K1318 K1309:K1311 K1298:K1307 K1295 K1286:K1293 K1271:K1284 K1265 K1229:K1254 K1223:K1227 K1221 K1216:K1219 K1208:K1214 K1206 K1204 K1201:K1202 K1194 K1157:K1190 K1155 K1149:K1153 K1144:K1145 K1142 K917 K1258:K1261 K624 K1407 K1380 K920 K909 K709 K630 K636 K648 K652 K656:K657 K664 K671 K676 K678 K680 K682 K687 K694:K695 K711 K729:K730 K733 K735:K736 K740 K746:K748 K756 K763 K771 K774:K775 K777 K780:K781 K789 K791 K797:K798 K809 K816 K822 K824 K826 K841 K844 K846 K848 K850 K852 K860 K862 K865:K867 K869 K871:K874 K876 K878 K881 K883:K885 K887 K911:K912 K927 K930 K932 K938 K953 K955 K957 K959 K962:K963 K966 K968 K972:K973 K976:K979 K982 K986:K988 K990 K994:K995 K997:K998 K1002:K1003 K1010 K1020 K1024 K1026:K1029 K1046 K1048:K1050 K1054:K1056 K1062:K1063 K1072 K1075 K1082 K1092 K1096:K1104 K1108:K1110 K1112 K1114:K1115 K1120 K1124 K1127:K1130 K1137 K1385 K1391:K1392 K1394 K1411 K1413 K1416:K1417 K1419:K1422 K1424 K1426:K1428 K1395:K1403 K1140:K1141 K1131:K1134 K1084 K937 K929 K915 K890:K891 K827 K782 K712:K713 K697:K701 K921 K625 K1376 K1373:K1374 K1262:K1264 K1255:K1257 K1191:K1193 K918:K919 K1195:K1200 K906 K706 K704 K717 K829:K831 K923:K924 K1431 K590 K1446:K1449 K243:K246 K248:K253 K255:K256 K258:K259 K594:K595 K597:K601 K603:K606 K608:K620 K622 K719 K721:K723 K725:K726 K833 K835:K840 K894:K903 K908 K1086 K1089:K1091 K1453:K1454 K1991:K1994 K1839 K236:K241 K196:K197 K144:K145 K107 K104 K22:K26 K1505:K1507 K1479:K1484 K58:K62 K67 K1673:K1692 K1669:K1671 K1845:K1846 K1843 K1849 K1851 K1860:K1861 K1863:K1866 K1868:K1869 K1871 K1874:K1876 K1878:K1924 K1944:K1971 K1926:K1937 K1939:K1941 K1827:K1837 K1515:K1517 K1510:K1513 K16 K1536:K1537 K1521 K1534 K1535 K1522:K1533 K1509 K1514 K1518:K1520 K1938 K1925 K1877 K1872 K1870 K1867 K1862 K1854 K1850 K1848 K1841:K1842 K1723:K1726 K1716:K1721 K1708:K1713 K1704 K1698 K1693 K1664:K1668 K1652:K1662 K1638:K1650 K1599 K1765 K1767:K1768 K1794:K1795 K1799 K1820 K66 K38:K48 K1475:K1477 K1472 K1468:K1470 K1466 K1463 K1461 K1459 K29:K37 K1485:K1504 K1478 K49:K57 K1508 K17:K18 K27 K68:K72 K106 K108:K109 K149 K200:K201 K1859 K1942:K1943 K716 K1319:K1320 K2264 J2039:J2149 J1088:J1091 K14:K15 K113:K114 K118:K119 K163 K176:K177 K179:K185 K188:K189 K193 K203 K205 K207 K228 K230 K233:K235 K264:K265 K267:K283 K286 K296 K298:K299 K301:K304 K316 K326:K329 K338 K345:K346 K348:K351 K353 K355:K356 K3590 K3597 K3600:K3601 K3603:K3606 K3631 K3637:K3640 K3643 K3645:K3646 K3648 K3651 K3654 K3658:K3659 K3674 K3707 K3709 K3711 K3713:K3714 K3716:K3717 K3719 K3734:K3735 K3737 K3739 J1270 AF630:AF1383 AF1385:AF1424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U910"/>
  <sheetViews>
    <sheetView workbookViewId="0">
      <selection activeCell="R1" sqref="R1"/>
    </sheetView>
  </sheetViews>
  <sheetFormatPr baseColWidth="10" defaultColWidth="9.140625" defaultRowHeight="12.75" x14ac:dyDescent="0.2"/>
  <cols>
    <col min="12" max="12" width="11.28515625" customWidth="1"/>
    <col min="14" max="14" width="18.85546875" bestFit="1" customWidth="1"/>
  </cols>
  <sheetData>
    <row r="1" spans="2:21" ht="81.75" x14ac:dyDescent="0.2">
      <c r="B1" s="306" t="s">
        <v>4965</v>
      </c>
      <c r="C1" s="369" t="s">
        <v>4974</v>
      </c>
      <c r="D1" s="369" t="s">
        <v>4975</v>
      </c>
      <c r="E1" s="369" t="s">
        <v>4976</v>
      </c>
      <c r="F1" s="382" t="s">
        <v>4964</v>
      </c>
      <c r="G1" s="306" t="s">
        <v>4966</v>
      </c>
      <c r="H1" s="306" t="s">
        <v>4967</v>
      </c>
      <c r="I1" s="378" t="s">
        <v>4946</v>
      </c>
      <c r="J1" s="378" t="s">
        <v>4968</v>
      </c>
      <c r="K1" s="379" t="s">
        <v>4969</v>
      </c>
      <c r="L1" s="379" t="s">
        <v>4970</v>
      </c>
      <c r="M1" s="380" t="s">
        <v>4971</v>
      </c>
      <c r="N1" s="379" t="s">
        <v>5011</v>
      </c>
      <c r="O1" s="381" t="s">
        <v>4972</v>
      </c>
      <c r="P1" s="381" t="s">
        <v>4973</v>
      </c>
      <c r="Q1" s="306" t="s">
        <v>4988</v>
      </c>
      <c r="R1" s="306" t="s">
        <v>4989</v>
      </c>
    </row>
    <row r="2" spans="2:21" x14ac:dyDescent="0.2">
      <c r="B2" s="375">
        <v>1147</v>
      </c>
      <c r="C2" s="374">
        <v>0</v>
      </c>
      <c r="D2" s="374">
        <v>0</v>
      </c>
      <c r="E2" s="374">
        <v>0</v>
      </c>
      <c r="F2" s="374">
        <v>0</v>
      </c>
      <c r="G2">
        <v>2.9629800000000001E-2</v>
      </c>
      <c r="H2">
        <v>407</v>
      </c>
      <c r="I2" t="s">
        <v>4977</v>
      </c>
      <c r="J2" t="s">
        <v>4978</v>
      </c>
      <c r="K2">
        <v>280</v>
      </c>
      <c r="L2">
        <v>74</v>
      </c>
      <c r="M2">
        <v>285</v>
      </c>
      <c r="N2">
        <v>0.13192600000000002</v>
      </c>
      <c r="O2">
        <v>353</v>
      </c>
      <c r="P2">
        <v>87</v>
      </c>
      <c r="Q2" s="306" t="s">
        <v>3896</v>
      </c>
      <c r="R2" s="306" t="s">
        <v>4954</v>
      </c>
      <c r="S2" t="str">
        <f>VLOOKUP($B2,[2]V029!$E$3:$S$3556,6,FALSE)</f>
        <v>DHD</v>
      </c>
      <c r="T2" t="str">
        <f>VLOOKUP($B2,[2]V029!$E$3:$S$3556,7,FALSE)</f>
        <v>D</v>
      </c>
      <c r="U2" t="str">
        <f>VLOOKUP($B2,[2]V029!$E$3:$S$3556,15,FALSE)</f>
        <v>C</v>
      </c>
    </row>
    <row r="3" spans="2:21" x14ac:dyDescent="0.2">
      <c r="B3" s="375">
        <v>1151</v>
      </c>
      <c r="C3" s="374"/>
      <c r="D3" s="374"/>
      <c r="E3" s="374"/>
      <c r="F3" s="374"/>
      <c r="G3">
        <v>2.2929399999999999E-2</v>
      </c>
      <c r="H3">
        <v>380</v>
      </c>
      <c r="I3" t="s">
        <v>1600</v>
      </c>
      <c r="J3" t="s">
        <v>1600</v>
      </c>
      <c r="K3">
        <v>387</v>
      </c>
      <c r="L3">
        <v>142</v>
      </c>
      <c r="M3">
        <v>377</v>
      </c>
      <c r="Q3">
        <v>4</v>
      </c>
      <c r="R3" s="306" t="s">
        <v>4991</v>
      </c>
      <c r="S3" t="str">
        <f>VLOOKUP($B3,[2]V029!$E$3:$S$3556,6,FALSE)</f>
        <v>IQD</v>
      </c>
      <c r="T3" t="str">
        <f>VLOOKUP($B3,[2]V029!$E$3:$S$3556,7,FALSE)</f>
        <v>D</v>
      </c>
      <c r="U3" t="str">
        <f>VLOOKUP($B3,[2]V029!$E$3:$S$3556,15,FALSE)</f>
        <v>C</v>
      </c>
    </row>
    <row r="4" spans="2:21" x14ac:dyDescent="0.2">
      <c r="B4" s="375">
        <v>1156</v>
      </c>
      <c r="C4" s="374">
        <v>0</v>
      </c>
      <c r="D4" s="374">
        <v>0</v>
      </c>
      <c r="E4" s="374">
        <v>0</v>
      </c>
      <c r="F4" s="374">
        <v>0</v>
      </c>
      <c r="G4">
        <v>4.0744799999999998E-2</v>
      </c>
      <c r="H4">
        <v>760</v>
      </c>
      <c r="I4" t="s">
        <v>4979</v>
      </c>
      <c r="J4" t="s">
        <v>4979</v>
      </c>
      <c r="K4">
        <v>354</v>
      </c>
      <c r="L4">
        <v>82</v>
      </c>
      <c r="M4">
        <v>377</v>
      </c>
      <c r="N4">
        <v>0.17127400000000001</v>
      </c>
      <c r="O4">
        <v>353</v>
      </c>
      <c r="P4">
        <v>87</v>
      </c>
      <c r="Q4" t="s">
        <v>3896</v>
      </c>
      <c r="R4" t="s">
        <v>4954</v>
      </c>
      <c r="S4" t="str">
        <f>VLOOKUP($B4,[2]V029!$E$3:$S$3556,6,FALSE)</f>
        <v>AQC</v>
      </c>
      <c r="T4" t="str">
        <f>VLOOKUP($B4,[2]V029!$E$3:$S$3556,7,FALSE)</f>
        <v>C</v>
      </c>
      <c r="U4" t="str">
        <f>VLOOKUP($B4,[2]V029!$E$3:$S$3556,15,FALSE)</f>
        <v>C</v>
      </c>
    </row>
    <row r="5" spans="2:21" x14ac:dyDescent="0.2">
      <c r="B5" s="375">
        <v>1159</v>
      </c>
      <c r="C5" s="374"/>
      <c r="D5" s="374"/>
      <c r="E5" s="374"/>
      <c r="F5" s="374"/>
      <c r="G5">
        <v>2.7778500000000001E-3</v>
      </c>
      <c r="H5">
        <v>226</v>
      </c>
      <c r="I5" t="s">
        <v>1600</v>
      </c>
      <c r="J5" t="s">
        <v>1600</v>
      </c>
      <c r="K5">
        <v>387</v>
      </c>
      <c r="L5">
        <v>142</v>
      </c>
      <c r="M5">
        <v>377</v>
      </c>
      <c r="Q5">
        <v>4</v>
      </c>
      <c r="R5" t="s">
        <v>4991</v>
      </c>
      <c r="S5" t="str">
        <f>VLOOKUP($B5,[2]V029!$E$3:$S$3556,6,FALSE)</f>
        <v>CHD</v>
      </c>
      <c r="T5" t="str">
        <f>VLOOKUP($B5,[2]V029!$E$3:$S$3556,7,FALSE)</f>
        <v>D</v>
      </c>
      <c r="U5" t="str">
        <f>VLOOKUP($B5,[2]V029!$E$3:$S$3556,15,FALSE)</f>
        <v>D</v>
      </c>
    </row>
    <row r="6" spans="2:21" x14ac:dyDescent="0.2">
      <c r="B6" s="375">
        <v>1161</v>
      </c>
      <c r="C6" s="374">
        <v>0</v>
      </c>
      <c r="D6" s="374">
        <v>0</v>
      </c>
      <c r="E6" s="374">
        <v>0</v>
      </c>
      <c r="F6" s="374">
        <v>0</v>
      </c>
      <c r="G6">
        <v>1.1937E-2</v>
      </c>
      <c r="H6">
        <v>315</v>
      </c>
      <c r="I6" t="s">
        <v>4980</v>
      </c>
      <c r="J6" t="s">
        <v>4980</v>
      </c>
      <c r="K6">
        <v>349</v>
      </c>
      <c r="L6">
        <v>89</v>
      </c>
      <c r="M6">
        <v>377</v>
      </c>
      <c r="N6">
        <v>0.18329699999999999</v>
      </c>
      <c r="O6">
        <v>353</v>
      </c>
      <c r="P6">
        <v>87</v>
      </c>
      <c r="Q6" t="s">
        <v>3896</v>
      </c>
      <c r="R6" t="s">
        <v>4954</v>
      </c>
      <c r="S6" t="str">
        <f>VLOOKUP($B6,[2]V029!$E$3:$S$3556,6,FALSE)</f>
        <v>AHB</v>
      </c>
      <c r="T6" t="str">
        <f>VLOOKUP($B6,[2]V029!$E$3:$S$3556,7,FALSE)</f>
        <v>B</v>
      </c>
      <c r="U6" t="str">
        <f>VLOOKUP($B6,[2]V029!$E$3:$S$3556,15,FALSE)</f>
        <v>C</v>
      </c>
    </row>
    <row r="7" spans="2:21" x14ac:dyDescent="0.2">
      <c r="B7" s="375">
        <v>1162</v>
      </c>
      <c r="C7" s="374"/>
      <c r="D7" s="374"/>
      <c r="E7" s="374"/>
      <c r="F7" s="374"/>
      <c r="G7">
        <v>1.6494399999999999E-2</v>
      </c>
      <c r="H7">
        <v>349</v>
      </c>
      <c r="I7" t="s">
        <v>1710</v>
      </c>
      <c r="J7" t="s">
        <v>1710</v>
      </c>
      <c r="K7">
        <v>515</v>
      </c>
      <c r="L7">
        <v>215</v>
      </c>
      <c r="M7">
        <v>489</v>
      </c>
      <c r="Q7">
        <v>4</v>
      </c>
      <c r="R7" t="s">
        <v>4991</v>
      </c>
      <c r="S7" t="str">
        <f>VLOOKUP($B7,[2]V029!$E$3:$S$3556,6,FALSE)</f>
        <v>AMA</v>
      </c>
      <c r="T7" t="str">
        <f>VLOOKUP($B7,[2]V029!$E$3:$S$3556,7,FALSE)</f>
        <v>A</v>
      </c>
      <c r="U7" t="str">
        <f>VLOOKUP($B7,[2]V029!$E$3:$S$3556,15,FALSE)</f>
        <v>C</v>
      </c>
    </row>
    <row r="8" spans="2:21" x14ac:dyDescent="0.2">
      <c r="B8" s="375">
        <v>1163</v>
      </c>
      <c r="C8" s="374">
        <v>0</v>
      </c>
      <c r="D8" s="374">
        <v>0</v>
      </c>
      <c r="E8" s="374">
        <v>0</v>
      </c>
      <c r="F8" s="374">
        <v>0</v>
      </c>
      <c r="G8">
        <v>2.5039200000000001E-2</v>
      </c>
      <c r="H8">
        <v>389</v>
      </c>
      <c r="I8" t="s">
        <v>4977</v>
      </c>
      <c r="J8" t="s">
        <v>4978</v>
      </c>
      <c r="K8">
        <v>280</v>
      </c>
      <c r="L8">
        <v>74</v>
      </c>
      <c r="M8">
        <v>285</v>
      </c>
      <c r="N8">
        <v>4.5249899999999996E-2</v>
      </c>
      <c r="O8">
        <v>353</v>
      </c>
      <c r="P8">
        <v>87</v>
      </c>
      <c r="Q8">
        <v>4</v>
      </c>
      <c r="R8" t="s">
        <v>4991</v>
      </c>
      <c r="S8" t="str">
        <f>VLOOKUP($B8,[2]V029!$E$3:$S$3556,6,FALSE)</f>
        <v>AHD</v>
      </c>
      <c r="T8" t="str">
        <f>VLOOKUP($B8,[2]V029!$E$3:$S$3556,7,FALSE)</f>
        <v>D</v>
      </c>
      <c r="U8" t="str">
        <f>VLOOKUP($B8,[2]V029!$E$3:$S$3556,15,FALSE)</f>
        <v>C</v>
      </c>
    </row>
    <row r="9" spans="2:21" x14ac:dyDescent="0.2">
      <c r="B9" s="375">
        <v>1164</v>
      </c>
      <c r="C9" s="374">
        <v>0</v>
      </c>
      <c r="D9" s="374">
        <v>0</v>
      </c>
      <c r="E9" s="374">
        <v>0</v>
      </c>
      <c r="F9" s="374">
        <v>0</v>
      </c>
      <c r="G9">
        <v>7.5716999999999998E-3</v>
      </c>
      <c r="H9">
        <v>278</v>
      </c>
      <c r="I9" t="s">
        <v>4977</v>
      </c>
      <c r="J9" t="s">
        <v>4978</v>
      </c>
      <c r="K9">
        <v>280</v>
      </c>
      <c r="L9">
        <v>74</v>
      </c>
      <c r="M9">
        <v>285</v>
      </c>
      <c r="N9">
        <v>3.9005899999999996E-2</v>
      </c>
      <c r="O9">
        <v>353</v>
      </c>
      <c r="P9">
        <v>87</v>
      </c>
      <c r="Q9">
        <v>4</v>
      </c>
      <c r="R9" t="s">
        <v>4991</v>
      </c>
      <c r="S9" t="str">
        <f>VLOOKUP($B9,[2]V029!$E$3:$S$3556,6,FALSE)</f>
        <v>AHD</v>
      </c>
      <c r="T9" t="str">
        <f>VLOOKUP($B9,[2]V029!$E$3:$S$3556,7,FALSE)</f>
        <v>D</v>
      </c>
      <c r="U9" t="str">
        <f>VLOOKUP($B9,[2]V029!$E$3:$S$3556,15,FALSE)</f>
        <v>D</v>
      </c>
    </row>
    <row r="10" spans="2:21" x14ac:dyDescent="0.2">
      <c r="B10" s="375">
        <v>1165</v>
      </c>
      <c r="C10" s="374">
        <v>0</v>
      </c>
      <c r="D10" s="374">
        <v>0</v>
      </c>
      <c r="E10" s="374">
        <v>0</v>
      </c>
      <c r="F10" s="374">
        <v>0</v>
      </c>
      <c r="G10">
        <v>4.0672399999999997E-2</v>
      </c>
      <c r="H10">
        <v>452</v>
      </c>
      <c r="I10" t="s">
        <v>4980</v>
      </c>
      <c r="J10" t="s">
        <v>4980</v>
      </c>
      <c r="K10">
        <v>349</v>
      </c>
      <c r="L10">
        <v>89</v>
      </c>
      <c r="M10">
        <v>377</v>
      </c>
      <c r="N10">
        <v>7.0088899999999996E-2</v>
      </c>
      <c r="O10">
        <v>353</v>
      </c>
      <c r="P10">
        <v>87</v>
      </c>
      <c r="Q10">
        <v>4</v>
      </c>
      <c r="R10" t="s">
        <v>4991</v>
      </c>
      <c r="S10" t="str">
        <f>VLOOKUP($B10,[2]V029!$E$3:$S$3556,6,FALSE)</f>
        <v>AHD</v>
      </c>
      <c r="T10" t="str">
        <f>VLOOKUP($B10,[2]V029!$E$3:$S$3556,7,FALSE)</f>
        <v>D</v>
      </c>
      <c r="U10" t="str">
        <f>VLOOKUP($B10,[2]V029!$E$3:$S$3556,15,FALSE)</f>
        <v>C</v>
      </c>
    </row>
    <row r="11" spans="2:21" x14ac:dyDescent="0.2">
      <c r="B11" s="375">
        <v>1166</v>
      </c>
      <c r="C11" s="374">
        <v>0</v>
      </c>
      <c r="D11" s="374">
        <v>0</v>
      </c>
      <c r="E11" s="374">
        <v>0</v>
      </c>
      <c r="F11" s="374">
        <v>0</v>
      </c>
      <c r="G11">
        <v>2.07952E-2</v>
      </c>
      <c r="H11">
        <v>371</v>
      </c>
      <c r="I11" t="s">
        <v>4980</v>
      </c>
      <c r="J11" t="s">
        <v>4980</v>
      </c>
      <c r="K11">
        <v>349</v>
      </c>
      <c r="L11">
        <v>89</v>
      </c>
      <c r="M11">
        <v>377</v>
      </c>
      <c r="N11">
        <v>6.2660300000000002E-2</v>
      </c>
      <c r="O11">
        <v>353</v>
      </c>
      <c r="P11">
        <v>87</v>
      </c>
      <c r="Q11">
        <v>4</v>
      </c>
      <c r="R11" t="s">
        <v>4991</v>
      </c>
      <c r="S11" t="str">
        <f>VLOOKUP($B11,[2]V029!$E$3:$S$3556,6,FALSE)</f>
        <v>AHB</v>
      </c>
      <c r="T11" t="str">
        <f>VLOOKUP($B11,[2]V029!$E$3:$S$3556,7,FALSE)</f>
        <v>B</v>
      </c>
      <c r="U11" t="str">
        <f>VLOOKUP($B11,[2]V029!$E$3:$S$3556,15,FALSE)</f>
        <v>C</v>
      </c>
    </row>
    <row r="12" spans="2:21" x14ac:dyDescent="0.2">
      <c r="B12" s="375">
        <v>1170</v>
      </c>
      <c r="C12" s="374"/>
      <c r="D12" s="374"/>
      <c r="E12" s="374"/>
      <c r="F12" s="374"/>
      <c r="G12">
        <v>5.0522900000000001E-3</v>
      </c>
      <c r="H12">
        <v>254</v>
      </c>
      <c r="I12" t="s">
        <v>3799</v>
      </c>
      <c r="J12" t="s">
        <v>3799</v>
      </c>
      <c r="K12">
        <v>160</v>
      </c>
      <c r="L12">
        <v>39</v>
      </c>
      <c r="M12">
        <v>160</v>
      </c>
      <c r="Q12">
        <v>4</v>
      </c>
      <c r="R12" t="s">
        <v>4991</v>
      </c>
      <c r="S12" t="str">
        <f>VLOOKUP($B12,[2]V029!$E$3:$S$3556,6,FALSE)</f>
        <v>AHE</v>
      </c>
      <c r="T12" t="str">
        <f>VLOOKUP($B12,[2]V029!$E$3:$S$3556,7,FALSE)</f>
        <v>E</v>
      </c>
      <c r="U12" t="str">
        <f>VLOOKUP($B12,[2]V029!$E$3:$S$3556,15,FALSE)</f>
        <v>D</v>
      </c>
    </row>
    <row r="13" spans="2:21" x14ac:dyDescent="0.2">
      <c r="B13" s="375">
        <v>1172</v>
      </c>
      <c r="C13" s="374"/>
      <c r="D13" s="374"/>
      <c r="E13" s="374"/>
      <c r="F13" s="374"/>
      <c r="G13">
        <v>2.3587199999999999E-2</v>
      </c>
      <c r="H13">
        <v>383</v>
      </c>
      <c r="I13" t="s">
        <v>1710</v>
      </c>
      <c r="J13" t="s">
        <v>1710</v>
      </c>
      <c r="K13">
        <v>515</v>
      </c>
      <c r="L13">
        <v>215</v>
      </c>
      <c r="M13">
        <v>489</v>
      </c>
      <c r="Q13">
        <v>4</v>
      </c>
      <c r="R13" t="s">
        <v>4991</v>
      </c>
      <c r="S13" t="str">
        <f>VLOOKUP($B13,[2]V029!$E$3:$S$3556,6,FALSE)</f>
        <v>AFA</v>
      </c>
      <c r="T13" t="str">
        <f>VLOOKUP($B13,[2]V029!$E$3:$S$3556,7,FALSE)</f>
        <v>A</v>
      </c>
      <c r="U13" t="str">
        <f>VLOOKUP($B13,[2]V029!$E$3:$S$3556,15,FALSE)</f>
        <v>C</v>
      </c>
    </row>
    <row r="14" spans="2:21" x14ac:dyDescent="0.2">
      <c r="B14" s="375">
        <v>1174</v>
      </c>
      <c r="C14" s="374"/>
      <c r="D14" s="374"/>
      <c r="E14" s="374"/>
      <c r="F14" s="374"/>
      <c r="G14">
        <v>2.9675799999999999E-2</v>
      </c>
      <c r="H14">
        <v>407</v>
      </c>
      <c r="I14" t="s">
        <v>4981</v>
      </c>
      <c r="J14" t="s">
        <v>4981</v>
      </c>
      <c r="K14">
        <v>217</v>
      </c>
      <c r="L14">
        <v>94</v>
      </c>
      <c r="M14">
        <v>216</v>
      </c>
      <c r="Q14">
        <v>4</v>
      </c>
      <c r="R14" t="s">
        <v>4991</v>
      </c>
      <c r="S14" t="str">
        <f>VLOOKUP($B14,[2]V029!$E$3:$S$3556,6,FALSE)</f>
        <v>CHE</v>
      </c>
      <c r="T14" t="str">
        <f>VLOOKUP($B14,[2]V029!$E$3:$S$3556,7,FALSE)</f>
        <v>E</v>
      </c>
      <c r="U14" t="str">
        <f>VLOOKUP($B14,[2]V029!$E$3:$S$3556,15,FALSE)</f>
        <v>D</v>
      </c>
    </row>
    <row r="15" spans="2:21" x14ac:dyDescent="0.2">
      <c r="B15" s="375">
        <v>1176</v>
      </c>
      <c r="C15" s="374">
        <v>0</v>
      </c>
      <c r="D15" s="374">
        <v>0</v>
      </c>
      <c r="E15" s="374">
        <v>0</v>
      </c>
      <c r="F15" s="374">
        <v>0</v>
      </c>
      <c r="G15">
        <v>1.09748E-2</v>
      </c>
      <c r="H15">
        <v>445</v>
      </c>
      <c r="I15" t="s">
        <v>4980</v>
      </c>
      <c r="J15" t="s">
        <v>4980</v>
      </c>
      <c r="K15">
        <v>349</v>
      </c>
      <c r="L15">
        <v>89</v>
      </c>
      <c r="M15">
        <v>377</v>
      </c>
      <c r="N15">
        <v>1.4408799999999999E-2</v>
      </c>
      <c r="O15">
        <v>306</v>
      </c>
      <c r="P15">
        <v>78</v>
      </c>
      <c r="Q15">
        <v>4</v>
      </c>
      <c r="R15" t="s">
        <v>4991</v>
      </c>
      <c r="S15" t="str">
        <f>VLOOKUP($B15,[2]V029!$E$3:$S$3556,6,FALSE)</f>
        <v>AHB</v>
      </c>
      <c r="T15" t="str">
        <f>VLOOKUP($B15,[2]V029!$E$3:$S$3556,7,FALSE)</f>
        <v>B</v>
      </c>
      <c r="U15" t="str">
        <f>VLOOKUP($B15,[2]V029!$E$3:$S$3556,15,FALSE)</f>
        <v>C</v>
      </c>
    </row>
    <row r="16" spans="2:21" x14ac:dyDescent="0.2">
      <c r="B16" s="375">
        <v>1178</v>
      </c>
      <c r="C16" s="374"/>
      <c r="D16" s="374"/>
      <c r="E16" s="374"/>
      <c r="F16" s="374"/>
      <c r="G16">
        <v>3.3408399999999998E-2</v>
      </c>
      <c r="H16">
        <v>423</v>
      </c>
      <c r="I16" t="s">
        <v>2964</v>
      </c>
      <c r="J16" t="s">
        <v>2964</v>
      </c>
      <c r="K16">
        <v>782</v>
      </c>
      <c r="L16">
        <v>359</v>
      </c>
      <c r="M16">
        <v>760</v>
      </c>
      <c r="Q16">
        <v>4</v>
      </c>
      <c r="R16" t="s">
        <v>4991</v>
      </c>
      <c r="S16" t="str">
        <f>VLOOKUP($B16,[2]V029!$E$3:$S$3556,6,FALSE)</f>
        <v>AFA</v>
      </c>
      <c r="T16" t="str">
        <f>VLOOKUP($B16,[2]V029!$E$3:$S$3556,7,FALSE)</f>
        <v>A</v>
      </c>
      <c r="U16" t="str">
        <f>VLOOKUP($B16,[2]V029!$E$3:$S$3556,15,FALSE)</f>
        <v>C</v>
      </c>
    </row>
    <row r="17" spans="2:21" x14ac:dyDescent="0.2">
      <c r="B17" s="375">
        <v>1179</v>
      </c>
      <c r="C17" s="374"/>
      <c r="D17" s="374"/>
      <c r="E17" s="374"/>
      <c r="F17" s="374"/>
      <c r="G17">
        <v>1.50574E-2</v>
      </c>
      <c r="H17">
        <v>338</v>
      </c>
      <c r="I17" t="s">
        <v>2964</v>
      </c>
      <c r="J17" t="s">
        <v>2964</v>
      </c>
      <c r="K17">
        <v>782</v>
      </c>
      <c r="L17">
        <v>359</v>
      </c>
      <c r="M17">
        <v>760</v>
      </c>
      <c r="Q17">
        <v>4</v>
      </c>
      <c r="R17" t="s">
        <v>4991</v>
      </c>
      <c r="S17" t="str">
        <f>VLOOKUP($B17,[2]V029!$E$3:$S$3556,6,FALSE)</f>
        <v>AFA</v>
      </c>
      <c r="T17" t="str">
        <f>VLOOKUP($B17,[2]V029!$E$3:$S$3556,7,FALSE)</f>
        <v>A</v>
      </c>
      <c r="U17" t="str">
        <f>VLOOKUP($B17,[2]V029!$E$3:$S$3556,15,FALSE)</f>
        <v>C</v>
      </c>
    </row>
    <row r="18" spans="2:21" x14ac:dyDescent="0.2">
      <c r="B18" s="375">
        <v>1180</v>
      </c>
      <c r="C18" s="374"/>
      <c r="D18" s="374"/>
      <c r="E18" s="374"/>
      <c r="F18" s="374"/>
      <c r="G18">
        <v>2.6331899999999998E-2</v>
      </c>
      <c r="H18">
        <v>760</v>
      </c>
      <c r="I18" t="s">
        <v>4982</v>
      </c>
      <c r="J18" t="s">
        <v>3799</v>
      </c>
      <c r="K18">
        <v>160</v>
      </c>
      <c r="L18">
        <v>39</v>
      </c>
      <c r="M18">
        <v>160</v>
      </c>
      <c r="Q18">
        <v>4</v>
      </c>
      <c r="R18" t="s">
        <v>4991</v>
      </c>
      <c r="S18" t="str">
        <f>VLOOKUP($B18,[2]V029!$E$3:$S$3556,6,FALSE)</f>
        <v>AHE</v>
      </c>
      <c r="T18" t="str">
        <f>VLOOKUP($B18,[2]V029!$E$3:$S$3556,7,FALSE)</f>
        <v>E</v>
      </c>
      <c r="U18" t="str">
        <f>VLOOKUP($B18,[2]V029!$E$3:$S$3556,15,FALSE)</f>
        <v>D</v>
      </c>
    </row>
    <row r="19" spans="2:21" x14ac:dyDescent="0.2">
      <c r="B19" s="375">
        <v>1181</v>
      </c>
      <c r="C19" s="374"/>
      <c r="D19" s="374"/>
      <c r="E19" s="374"/>
      <c r="F19" s="374"/>
      <c r="G19">
        <v>3.4701900000000001E-2</v>
      </c>
      <c r="H19">
        <v>428</v>
      </c>
      <c r="I19" t="s">
        <v>2964</v>
      </c>
      <c r="J19" t="s">
        <v>2964</v>
      </c>
      <c r="K19">
        <v>782</v>
      </c>
      <c r="L19">
        <v>359</v>
      </c>
      <c r="M19">
        <v>760</v>
      </c>
      <c r="Q19">
        <v>4</v>
      </c>
      <c r="R19" t="s">
        <v>4991</v>
      </c>
      <c r="S19" t="str">
        <f>VLOOKUP($B19,[2]V029!$E$3:$S$3556,6,FALSE)</f>
        <v>AFA</v>
      </c>
      <c r="T19" t="str">
        <f>VLOOKUP($B19,[2]V029!$E$3:$S$3556,7,FALSE)</f>
        <v>A</v>
      </c>
      <c r="U19" t="str">
        <f>VLOOKUP($B19,[2]V029!$E$3:$S$3556,15,FALSE)</f>
        <v>C</v>
      </c>
    </row>
    <row r="20" spans="2:21" x14ac:dyDescent="0.2">
      <c r="B20" s="375">
        <v>1183</v>
      </c>
      <c r="C20" s="374"/>
      <c r="D20" s="374"/>
      <c r="E20" s="374"/>
      <c r="F20" s="374"/>
      <c r="G20">
        <v>2.9321799999999999E-2</v>
      </c>
      <c r="H20">
        <v>406</v>
      </c>
      <c r="I20" t="s">
        <v>1600</v>
      </c>
      <c r="J20" t="s">
        <v>1600</v>
      </c>
      <c r="K20">
        <v>387</v>
      </c>
      <c r="L20">
        <v>142</v>
      </c>
      <c r="M20">
        <v>377</v>
      </c>
      <c r="Q20">
        <v>4</v>
      </c>
      <c r="R20" t="s">
        <v>4991</v>
      </c>
      <c r="S20" t="str">
        <f>VLOOKUP($B20,[2]V029!$E$3:$S$3556,6,FALSE)</f>
        <v>AQD</v>
      </c>
      <c r="T20" t="str">
        <f>VLOOKUP($B20,[2]V029!$E$3:$S$3556,7,FALSE)</f>
        <v>D</v>
      </c>
      <c r="U20" t="str">
        <f>VLOOKUP($B20,[2]V029!$E$3:$S$3556,15,FALSE)</f>
        <v>C</v>
      </c>
    </row>
    <row r="21" spans="2:21" x14ac:dyDescent="0.2">
      <c r="B21" s="375">
        <v>1184</v>
      </c>
      <c r="C21" s="374"/>
      <c r="D21" s="374"/>
      <c r="E21" s="374"/>
      <c r="F21" s="374"/>
      <c r="G21">
        <v>2.9718100000000001E-3</v>
      </c>
      <c r="H21">
        <v>230</v>
      </c>
      <c r="I21" t="s">
        <v>2348</v>
      </c>
      <c r="J21" t="s">
        <v>2348</v>
      </c>
      <c r="K21">
        <v>302</v>
      </c>
      <c r="L21">
        <v>46</v>
      </c>
      <c r="M21">
        <v>285</v>
      </c>
      <c r="Q21">
        <v>4</v>
      </c>
      <c r="R21" t="s">
        <v>4991</v>
      </c>
      <c r="S21" t="str">
        <f>VLOOKUP($B21,[2]V029!$E$3:$S$3556,6,FALSE)</f>
        <v>AQD</v>
      </c>
      <c r="T21" t="str">
        <f>VLOOKUP($B21,[2]V029!$E$3:$S$3556,7,FALSE)</f>
        <v>D</v>
      </c>
      <c r="U21" t="str">
        <f>VLOOKUP($B21,[2]V029!$E$3:$S$3556,15,FALSE)</f>
        <v>D</v>
      </c>
    </row>
    <row r="22" spans="2:21" x14ac:dyDescent="0.2">
      <c r="B22" s="375">
        <v>1185</v>
      </c>
      <c r="C22" s="374"/>
      <c r="D22" s="374"/>
      <c r="E22" s="374"/>
      <c r="F22" s="374"/>
      <c r="G22">
        <v>2.3114300000000002E-3</v>
      </c>
      <c r="H22">
        <v>218</v>
      </c>
      <c r="I22" t="s">
        <v>4981</v>
      </c>
      <c r="J22" t="s">
        <v>4981</v>
      </c>
      <c r="K22">
        <v>217</v>
      </c>
      <c r="L22">
        <v>94</v>
      </c>
      <c r="M22">
        <v>216</v>
      </c>
      <c r="Q22">
        <v>4</v>
      </c>
      <c r="R22" t="s">
        <v>4991</v>
      </c>
      <c r="S22" t="str">
        <f>VLOOKUP($B22,[2]V029!$E$3:$S$3556,6,FALSE)</f>
        <v>AHE</v>
      </c>
      <c r="T22" t="str">
        <f>VLOOKUP($B22,[2]V029!$E$3:$S$3556,7,FALSE)</f>
        <v>E</v>
      </c>
      <c r="U22" t="str">
        <f>VLOOKUP($B22,[2]V029!$E$3:$S$3556,15,FALSE)</f>
        <v>D</v>
      </c>
    </row>
    <row r="23" spans="2:21" x14ac:dyDescent="0.2">
      <c r="B23" s="375">
        <v>1186</v>
      </c>
      <c r="C23" s="374"/>
      <c r="D23" s="374"/>
      <c r="E23" s="374"/>
      <c r="F23" s="374"/>
      <c r="G23">
        <v>6.9517900000000002E-3</v>
      </c>
      <c r="H23">
        <v>272</v>
      </c>
      <c r="I23" t="s">
        <v>1600</v>
      </c>
      <c r="J23" t="s">
        <v>1600</v>
      </c>
      <c r="K23">
        <v>387</v>
      </c>
      <c r="L23">
        <v>142</v>
      </c>
      <c r="M23">
        <v>377</v>
      </c>
      <c r="Q23">
        <v>4</v>
      </c>
      <c r="R23" t="s">
        <v>4991</v>
      </c>
      <c r="S23" t="str">
        <f>VLOOKUP($B23,[2]V029!$E$3:$S$3556,6,FALSE)</f>
        <v>AQD</v>
      </c>
      <c r="T23" t="str">
        <f>VLOOKUP($B23,[2]V029!$E$3:$S$3556,7,FALSE)</f>
        <v>D</v>
      </c>
      <c r="U23" t="str">
        <f>VLOOKUP($B23,[2]V029!$E$3:$S$3556,15,FALSE)</f>
        <v>D</v>
      </c>
    </row>
    <row r="24" spans="2:21" x14ac:dyDescent="0.2">
      <c r="B24" s="375">
        <v>1187</v>
      </c>
      <c r="C24" s="374"/>
      <c r="D24" s="374"/>
      <c r="E24" s="374"/>
      <c r="F24" s="374"/>
      <c r="G24">
        <v>2.2621500000000001E-3</v>
      </c>
      <c r="H24">
        <v>248</v>
      </c>
      <c r="I24" t="s">
        <v>2428</v>
      </c>
      <c r="J24" t="s">
        <v>2428</v>
      </c>
      <c r="K24">
        <v>540</v>
      </c>
      <c r="L24">
        <v>195</v>
      </c>
      <c r="M24">
        <v>609</v>
      </c>
      <c r="Q24">
        <v>4</v>
      </c>
      <c r="R24" t="s">
        <v>4991</v>
      </c>
      <c r="S24" t="str">
        <f>VLOOKUP($B24,[2]V029!$E$3:$S$3556,6,FALSE)</f>
        <v>AQD</v>
      </c>
      <c r="T24" t="str">
        <f>VLOOKUP($B24,[2]V029!$E$3:$S$3556,7,FALSE)</f>
        <v>D</v>
      </c>
      <c r="U24" t="str">
        <f>VLOOKUP($B24,[2]V029!$E$3:$S$3556,15,FALSE)</f>
        <v>D</v>
      </c>
    </row>
    <row r="25" spans="2:21" x14ac:dyDescent="0.2">
      <c r="B25" s="375">
        <v>1188</v>
      </c>
      <c r="C25" s="374"/>
      <c r="D25" s="374"/>
      <c r="E25" s="374"/>
      <c r="F25" s="374"/>
      <c r="G25">
        <v>4.7656999999999998E-2</v>
      </c>
      <c r="H25">
        <v>760</v>
      </c>
      <c r="I25" t="s">
        <v>3799</v>
      </c>
      <c r="J25" t="s">
        <v>3799</v>
      </c>
      <c r="K25">
        <v>160</v>
      </c>
      <c r="L25">
        <v>39</v>
      </c>
      <c r="M25">
        <v>160</v>
      </c>
      <c r="Q25">
        <v>4</v>
      </c>
      <c r="R25" t="s">
        <v>4991</v>
      </c>
      <c r="S25" t="str">
        <f>VLOOKUP($B25,[2]V029!$E$3:$S$3556,6,FALSE)</f>
        <v>AHE</v>
      </c>
      <c r="T25" t="str">
        <f>VLOOKUP($B25,[2]V029!$E$3:$S$3556,7,FALSE)</f>
        <v>E</v>
      </c>
      <c r="U25" t="str">
        <f>VLOOKUP($B25,[2]V029!$E$3:$S$3556,15,FALSE)</f>
        <v>D</v>
      </c>
    </row>
    <row r="26" spans="2:21" x14ac:dyDescent="0.2">
      <c r="B26" s="375">
        <v>1191</v>
      </c>
      <c r="C26" s="374"/>
      <c r="D26" s="374"/>
      <c r="E26" s="374"/>
      <c r="F26" s="374"/>
      <c r="G26">
        <v>5.2395899999999997E-3</v>
      </c>
      <c r="H26">
        <v>323</v>
      </c>
      <c r="I26" t="s">
        <v>1600</v>
      </c>
      <c r="J26" t="s">
        <v>1600</v>
      </c>
      <c r="K26">
        <v>387</v>
      </c>
      <c r="L26">
        <v>142</v>
      </c>
      <c r="M26">
        <v>377</v>
      </c>
      <c r="Q26">
        <v>4</v>
      </c>
      <c r="R26" t="s">
        <v>4991</v>
      </c>
      <c r="S26" t="str">
        <f>VLOOKUP($B26,[2]V029!$E$3:$S$3556,6,FALSE)</f>
        <v>AHD</v>
      </c>
      <c r="T26" t="str">
        <f>VLOOKUP($B26,[2]V029!$E$3:$S$3556,7,FALSE)</f>
        <v>D</v>
      </c>
      <c r="U26" t="str">
        <f>VLOOKUP($B26,[2]V029!$E$3:$S$3556,15,FALSE)</f>
        <v>D</v>
      </c>
    </row>
    <row r="27" spans="2:21" x14ac:dyDescent="0.2">
      <c r="B27" s="375">
        <v>1192</v>
      </c>
      <c r="C27" s="374"/>
      <c r="D27" s="374"/>
      <c r="E27" s="374"/>
      <c r="F27" s="374"/>
      <c r="G27">
        <v>5.8016999999999999E-3</v>
      </c>
      <c r="H27">
        <v>334</v>
      </c>
      <c r="I27" t="s">
        <v>1600</v>
      </c>
      <c r="J27" t="s">
        <v>1600</v>
      </c>
      <c r="K27">
        <v>387</v>
      </c>
      <c r="L27">
        <v>142</v>
      </c>
      <c r="M27">
        <v>377</v>
      </c>
      <c r="Q27">
        <v>4</v>
      </c>
      <c r="R27" t="s">
        <v>4991</v>
      </c>
      <c r="S27" t="str">
        <f>VLOOKUP($B27,[2]V029!$E$3:$S$3556,6,FALSE)</f>
        <v>AHB</v>
      </c>
      <c r="T27" t="str">
        <f>VLOOKUP($B27,[2]V029!$E$3:$S$3556,7,FALSE)</f>
        <v>B</v>
      </c>
      <c r="U27" t="str">
        <f>VLOOKUP($B27,[2]V029!$E$3:$S$3556,15,FALSE)</f>
        <v>C</v>
      </c>
    </row>
    <row r="28" spans="2:21" x14ac:dyDescent="0.2">
      <c r="B28" s="375">
        <v>1193</v>
      </c>
      <c r="C28" s="374">
        <v>0</v>
      </c>
      <c r="D28" s="374">
        <v>0</v>
      </c>
      <c r="E28" s="374">
        <v>0</v>
      </c>
      <c r="F28" s="374">
        <v>0</v>
      </c>
      <c r="G28">
        <v>1.75652E-2</v>
      </c>
      <c r="H28">
        <v>609</v>
      </c>
      <c r="I28" t="s">
        <v>4980</v>
      </c>
      <c r="J28" t="s">
        <v>4980</v>
      </c>
      <c r="K28">
        <v>349</v>
      </c>
      <c r="L28">
        <v>89</v>
      </c>
      <c r="M28">
        <v>377</v>
      </c>
      <c r="N28">
        <v>6.2278500000000001E-3</v>
      </c>
      <c r="O28">
        <v>306</v>
      </c>
      <c r="P28">
        <v>78</v>
      </c>
      <c r="Q28">
        <v>4</v>
      </c>
      <c r="R28" t="s">
        <v>4991</v>
      </c>
      <c r="S28" t="str">
        <f>VLOOKUP($B28,[2]V029!$E$3:$S$3556,6,FALSE)</f>
        <v>AHB</v>
      </c>
      <c r="T28" t="str">
        <f>VLOOKUP($B28,[2]V029!$E$3:$S$3556,7,FALSE)</f>
        <v>B</v>
      </c>
      <c r="U28" t="str">
        <f>VLOOKUP($B28,[2]V029!$E$3:$S$3556,15,FALSE)</f>
        <v>C</v>
      </c>
    </row>
    <row r="29" spans="2:21" x14ac:dyDescent="0.2">
      <c r="B29" s="375">
        <v>1194</v>
      </c>
      <c r="C29" s="374"/>
      <c r="D29" s="374"/>
      <c r="E29" s="374"/>
      <c r="F29" s="374"/>
      <c r="G29">
        <v>3.32584E-2</v>
      </c>
      <c r="H29">
        <v>422</v>
      </c>
      <c r="I29" t="s">
        <v>2348</v>
      </c>
      <c r="J29" t="s">
        <v>2348</v>
      </c>
      <c r="K29">
        <v>302</v>
      </c>
      <c r="L29">
        <v>46</v>
      </c>
      <c r="M29">
        <v>285</v>
      </c>
      <c r="Q29">
        <v>4</v>
      </c>
      <c r="R29" t="s">
        <v>4991</v>
      </c>
      <c r="S29" t="str">
        <f>VLOOKUP($B29,[2]V029!$E$3:$S$3556,6,FALSE)</f>
        <v>AQC</v>
      </c>
      <c r="T29" t="str">
        <f>VLOOKUP($B29,[2]V029!$E$3:$S$3556,7,FALSE)</f>
        <v>C</v>
      </c>
      <c r="U29" t="str">
        <f>VLOOKUP($B29,[2]V029!$E$3:$S$3556,15,FALSE)</f>
        <v>C</v>
      </c>
    </row>
    <row r="30" spans="2:21" x14ac:dyDescent="0.2">
      <c r="B30" s="375">
        <v>1196</v>
      </c>
      <c r="C30" s="374">
        <v>0</v>
      </c>
      <c r="D30" s="374">
        <v>0</v>
      </c>
      <c r="E30" s="374">
        <v>0</v>
      </c>
      <c r="F30" s="374">
        <v>0</v>
      </c>
      <c r="G30">
        <v>1.3990499999999999E-2</v>
      </c>
      <c r="H30">
        <v>330</v>
      </c>
      <c r="I30" t="s">
        <v>4977</v>
      </c>
      <c r="J30" t="s">
        <v>4978</v>
      </c>
      <c r="K30">
        <v>280</v>
      </c>
      <c r="L30">
        <v>74</v>
      </c>
      <c r="M30">
        <v>285</v>
      </c>
      <c r="N30">
        <v>9.0678800000000004E-2</v>
      </c>
      <c r="O30">
        <v>353</v>
      </c>
      <c r="P30">
        <v>87</v>
      </c>
      <c r="Q30" t="s">
        <v>3896</v>
      </c>
      <c r="R30" t="s">
        <v>4954</v>
      </c>
      <c r="S30" t="str">
        <f>VLOOKUP($B30,[2]V029!$E$3:$S$3556,6,FALSE)</f>
        <v>AHB</v>
      </c>
      <c r="T30" t="str">
        <f>VLOOKUP($B30,[2]V029!$E$3:$S$3556,7,FALSE)</f>
        <v>B</v>
      </c>
      <c r="U30" t="str">
        <f>VLOOKUP($B30,[2]V029!$E$3:$S$3556,15,FALSE)</f>
        <v>C</v>
      </c>
    </row>
    <row r="31" spans="2:21" x14ac:dyDescent="0.2">
      <c r="B31" s="375">
        <v>1200</v>
      </c>
      <c r="C31" s="374">
        <v>0</v>
      </c>
      <c r="D31" s="374">
        <v>0</v>
      </c>
      <c r="E31" s="374">
        <v>0</v>
      </c>
      <c r="F31" s="374">
        <v>0</v>
      </c>
      <c r="G31">
        <v>4.36426E-3</v>
      </c>
      <c r="H31">
        <v>248</v>
      </c>
      <c r="I31" t="s">
        <v>4977</v>
      </c>
      <c r="J31" t="s">
        <v>4978</v>
      </c>
      <c r="K31">
        <v>280</v>
      </c>
      <c r="L31">
        <v>74</v>
      </c>
      <c r="M31">
        <v>285</v>
      </c>
      <c r="N31">
        <v>1.49123E-2</v>
      </c>
      <c r="O31">
        <v>306</v>
      </c>
      <c r="P31">
        <v>78</v>
      </c>
      <c r="Q31">
        <v>4</v>
      </c>
      <c r="R31" t="s">
        <v>4991</v>
      </c>
      <c r="S31" t="str">
        <f>VLOOKUP($B31,[2]V029!$E$3:$S$3556,6,FALSE)</f>
        <v>AHD</v>
      </c>
      <c r="T31" t="str">
        <f>VLOOKUP($B31,[2]V029!$E$3:$S$3556,7,FALSE)</f>
        <v>D</v>
      </c>
      <c r="U31" t="str">
        <f>VLOOKUP($B31,[2]V029!$E$3:$S$3556,15,FALSE)</f>
        <v>D</v>
      </c>
    </row>
    <row r="32" spans="2:21" x14ac:dyDescent="0.2">
      <c r="B32" s="375">
        <v>1212</v>
      </c>
      <c r="C32" s="374">
        <v>0</v>
      </c>
      <c r="D32" s="374">
        <v>0</v>
      </c>
      <c r="E32" s="374">
        <v>0</v>
      </c>
      <c r="F32" s="374">
        <v>0</v>
      </c>
      <c r="G32">
        <v>9.4778600000000005E-2</v>
      </c>
      <c r="H32">
        <v>606</v>
      </c>
      <c r="I32" t="s">
        <v>4979</v>
      </c>
      <c r="J32" t="s">
        <v>4979</v>
      </c>
      <c r="K32">
        <v>354</v>
      </c>
      <c r="L32">
        <v>82</v>
      </c>
      <c r="M32">
        <v>377</v>
      </c>
      <c r="N32">
        <v>0.28340399999999999</v>
      </c>
      <c r="O32">
        <v>353</v>
      </c>
      <c r="P32">
        <v>87</v>
      </c>
      <c r="Q32">
        <v>4</v>
      </c>
      <c r="R32" t="s">
        <v>4991</v>
      </c>
      <c r="S32" t="str">
        <f>VLOOKUP($B32,[2]V029!$E$3:$S$3556,6,FALSE)</f>
        <v>AQB</v>
      </c>
      <c r="T32" t="str">
        <f>VLOOKUP($B32,[2]V029!$E$3:$S$3556,7,FALSE)</f>
        <v>B</v>
      </c>
      <c r="U32" t="str">
        <f>VLOOKUP($B32,[2]V029!$E$3:$S$3556,15,FALSE)</f>
        <v>C</v>
      </c>
    </row>
    <row r="33" spans="2:21" x14ac:dyDescent="0.2">
      <c r="B33" s="375">
        <v>1213</v>
      </c>
      <c r="C33" s="374">
        <v>0</v>
      </c>
      <c r="D33" s="374">
        <v>0</v>
      </c>
      <c r="E33" s="374">
        <v>0</v>
      </c>
      <c r="F33" s="374">
        <v>0</v>
      </c>
      <c r="G33">
        <v>2.4802100000000001E-2</v>
      </c>
      <c r="H33">
        <v>388</v>
      </c>
      <c r="I33" t="s">
        <v>4979</v>
      </c>
      <c r="J33" t="s">
        <v>4979</v>
      </c>
      <c r="K33">
        <v>354</v>
      </c>
      <c r="L33">
        <v>82</v>
      </c>
      <c r="M33">
        <v>377</v>
      </c>
      <c r="N33">
        <v>7.7871599999999999E-2</v>
      </c>
      <c r="O33">
        <v>353</v>
      </c>
      <c r="P33">
        <v>87</v>
      </c>
      <c r="Q33">
        <v>4</v>
      </c>
      <c r="R33" t="s">
        <v>4991</v>
      </c>
      <c r="S33" t="str">
        <f>VLOOKUP($B33,[2]V029!$E$3:$S$3556,6,FALSE)</f>
        <v>AQC</v>
      </c>
      <c r="T33" t="str">
        <f>VLOOKUP($B33,[2]V029!$E$3:$S$3556,7,FALSE)</f>
        <v>C</v>
      </c>
      <c r="U33" t="str">
        <f>VLOOKUP($B33,[2]V029!$E$3:$S$3556,15,FALSE)</f>
        <v>C</v>
      </c>
    </row>
    <row r="34" spans="2:21" x14ac:dyDescent="0.2">
      <c r="B34" s="375">
        <v>1214</v>
      </c>
      <c r="C34" s="374">
        <v>0</v>
      </c>
      <c r="D34" s="374">
        <v>0</v>
      </c>
      <c r="E34" s="374">
        <v>0</v>
      </c>
      <c r="F34" s="374">
        <v>0</v>
      </c>
      <c r="G34">
        <v>5.7551900000000003E-2</v>
      </c>
      <c r="H34">
        <v>510</v>
      </c>
      <c r="I34" t="s">
        <v>4979</v>
      </c>
      <c r="J34" t="s">
        <v>4979</v>
      </c>
      <c r="K34">
        <v>354</v>
      </c>
      <c r="L34">
        <v>82</v>
      </c>
      <c r="M34">
        <v>377</v>
      </c>
      <c r="N34">
        <v>0.145873</v>
      </c>
      <c r="O34">
        <v>353</v>
      </c>
      <c r="P34">
        <v>87</v>
      </c>
      <c r="Q34">
        <v>4</v>
      </c>
      <c r="R34" t="s">
        <v>4991</v>
      </c>
      <c r="S34" t="str">
        <f>VLOOKUP($B34,[2]V029!$E$3:$S$3556,6,FALSE)</f>
        <v>AHC</v>
      </c>
      <c r="T34" t="str">
        <f>VLOOKUP($B34,[2]V029!$E$3:$S$3556,7,FALSE)</f>
        <v>C</v>
      </c>
      <c r="U34" t="str">
        <f>VLOOKUP($B34,[2]V029!$E$3:$S$3556,15,FALSE)</f>
        <v>C</v>
      </c>
    </row>
    <row r="35" spans="2:21" x14ac:dyDescent="0.2">
      <c r="B35" s="375">
        <v>1215</v>
      </c>
      <c r="C35" s="374"/>
      <c r="D35" s="374"/>
      <c r="E35" s="374"/>
      <c r="F35" s="374"/>
      <c r="G35">
        <v>8.8570899999999994E-2</v>
      </c>
      <c r="H35">
        <v>590</v>
      </c>
      <c r="I35" t="s">
        <v>1710</v>
      </c>
      <c r="J35" t="s">
        <v>1710</v>
      </c>
      <c r="K35">
        <v>515</v>
      </c>
      <c r="L35">
        <v>215</v>
      </c>
      <c r="M35">
        <v>489</v>
      </c>
      <c r="Q35">
        <v>4</v>
      </c>
      <c r="R35" t="s">
        <v>4991</v>
      </c>
      <c r="S35" t="str">
        <f>VLOOKUP($B35,[2]V029!$E$3:$S$3556,6,FALSE)</f>
        <v>AZA</v>
      </c>
      <c r="T35" t="str">
        <f>VLOOKUP($B35,[2]V029!$E$3:$S$3556,7,FALSE)</f>
        <v>A</v>
      </c>
      <c r="U35" t="str">
        <f>VLOOKUP($B35,[2]V029!$E$3:$S$3556,15,FALSE)</f>
        <v>C</v>
      </c>
    </row>
    <row r="36" spans="2:21" x14ac:dyDescent="0.2">
      <c r="B36" s="375">
        <v>1216</v>
      </c>
      <c r="C36" s="374"/>
      <c r="D36" s="374"/>
      <c r="E36" s="374"/>
      <c r="F36" s="374"/>
      <c r="G36">
        <v>7.1599700000000002E-2</v>
      </c>
      <c r="H36">
        <v>546</v>
      </c>
      <c r="I36" t="s">
        <v>4983</v>
      </c>
      <c r="J36" t="s">
        <v>4893</v>
      </c>
      <c r="K36">
        <v>748</v>
      </c>
      <c r="L36">
        <v>430</v>
      </c>
      <c r="M36">
        <v>760</v>
      </c>
      <c r="Q36">
        <v>4</v>
      </c>
      <c r="R36" t="s">
        <v>4991</v>
      </c>
      <c r="S36" t="str">
        <f>VLOOKUP($B36,[2]V029!$E$3:$S$3556,6,FALSE)</f>
        <v>AJA</v>
      </c>
      <c r="T36" t="str">
        <f>VLOOKUP($B36,[2]V029!$E$3:$S$3556,7,FALSE)</f>
        <v>A</v>
      </c>
      <c r="U36" t="str">
        <f>VLOOKUP($B36,[2]V029!$E$3:$S$3556,15,FALSE)</f>
        <v>C</v>
      </c>
    </row>
    <row r="37" spans="2:21" x14ac:dyDescent="0.2">
      <c r="B37" s="375">
        <v>1217</v>
      </c>
      <c r="C37" s="374"/>
      <c r="D37" s="374"/>
      <c r="E37" s="374"/>
      <c r="F37" s="374"/>
      <c r="G37">
        <v>4.8770099999999997E-2</v>
      </c>
      <c r="H37">
        <v>485</v>
      </c>
      <c r="I37" t="s">
        <v>2138</v>
      </c>
      <c r="J37" t="s">
        <v>2138</v>
      </c>
      <c r="K37">
        <v>455</v>
      </c>
      <c r="L37">
        <v>150</v>
      </c>
      <c r="M37">
        <v>489</v>
      </c>
      <c r="Q37">
        <v>4</v>
      </c>
      <c r="R37" t="s">
        <v>4991</v>
      </c>
      <c r="S37" t="str">
        <f>VLOOKUP($B37,[2]V029!$E$3:$S$3556,6,FALSE)</f>
        <v>AQB</v>
      </c>
      <c r="T37" t="str">
        <f>VLOOKUP($B37,[2]V029!$E$3:$S$3556,7,FALSE)</f>
        <v>B</v>
      </c>
      <c r="U37" t="str">
        <f>VLOOKUP($B37,[2]V029!$E$3:$S$3556,15,FALSE)</f>
        <v>C</v>
      </c>
    </row>
    <row r="38" spans="2:21" x14ac:dyDescent="0.2">
      <c r="B38" s="375">
        <v>1218</v>
      </c>
      <c r="C38" s="374">
        <v>0</v>
      </c>
      <c r="D38" s="374">
        <v>0</v>
      </c>
      <c r="E38" s="374">
        <v>0</v>
      </c>
      <c r="F38" s="374">
        <v>0</v>
      </c>
      <c r="G38">
        <v>9.5500600000000005E-2</v>
      </c>
      <c r="H38">
        <v>608</v>
      </c>
      <c r="I38" t="s">
        <v>4979</v>
      </c>
      <c r="J38" t="s">
        <v>4979</v>
      </c>
      <c r="K38">
        <v>354</v>
      </c>
      <c r="L38">
        <v>82</v>
      </c>
      <c r="M38">
        <v>377</v>
      </c>
      <c r="N38">
        <v>0.328349</v>
      </c>
      <c r="O38">
        <v>353</v>
      </c>
      <c r="P38">
        <v>87</v>
      </c>
      <c r="Q38">
        <v>4</v>
      </c>
      <c r="R38" t="s">
        <v>4991</v>
      </c>
      <c r="S38" t="str">
        <f>VLOOKUP($B38,[2]V029!$E$3:$S$3556,6,FALSE)</f>
        <v>AHB</v>
      </c>
      <c r="T38" t="str">
        <f>VLOOKUP($B38,[2]V029!$E$3:$S$3556,7,FALSE)</f>
        <v>B</v>
      </c>
      <c r="U38" t="str">
        <f>VLOOKUP($B38,[2]V029!$E$3:$S$3556,15,FALSE)</f>
        <v>C</v>
      </c>
    </row>
    <row r="39" spans="2:21" x14ac:dyDescent="0.2">
      <c r="B39" s="375">
        <v>1219</v>
      </c>
      <c r="C39" s="374"/>
      <c r="D39" s="374"/>
      <c r="E39" s="374"/>
      <c r="F39" s="374"/>
      <c r="G39">
        <v>8.3916199999999996E-2</v>
      </c>
      <c r="H39">
        <v>578</v>
      </c>
      <c r="I39" t="s">
        <v>1600</v>
      </c>
      <c r="J39" t="s">
        <v>1600</v>
      </c>
      <c r="K39">
        <v>387</v>
      </c>
      <c r="L39">
        <v>142</v>
      </c>
      <c r="M39">
        <v>377</v>
      </c>
      <c r="Q39">
        <v>4</v>
      </c>
      <c r="R39" t="s">
        <v>4991</v>
      </c>
      <c r="S39" t="str">
        <f>VLOOKUP($B39,[2]V029!$E$3:$S$3556,6,FALSE)</f>
        <v>AQC</v>
      </c>
      <c r="T39" t="str">
        <f>VLOOKUP($B39,[2]V029!$E$3:$S$3556,7,FALSE)</f>
        <v>C</v>
      </c>
      <c r="U39" t="str">
        <f>VLOOKUP($B39,[2]V029!$E$3:$S$3556,15,FALSE)</f>
        <v>C</v>
      </c>
    </row>
    <row r="40" spans="2:21" x14ac:dyDescent="0.2">
      <c r="B40" s="375">
        <v>1220</v>
      </c>
      <c r="C40" s="374">
        <v>0</v>
      </c>
      <c r="D40" s="374">
        <v>0</v>
      </c>
      <c r="E40" s="374">
        <v>0</v>
      </c>
      <c r="F40" s="374">
        <v>0</v>
      </c>
      <c r="G40">
        <v>5.7165199999999999E-2</v>
      </c>
      <c r="H40">
        <v>509</v>
      </c>
      <c r="I40" t="s">
        <v>4979</v>
      </c>
      <c r="J40" t="s">
        <v>4979</v>
      </c>
      <c r="K40">
        <v>354</v>
      </c>
      <c r="L40">
        <v>82</v>
      </c>
      <c r="M40">
        <v>377</v>
      </c>
      <c r="N40">
        <v>0.14075300000000002</v>
      </c>
      <c r="O40">
        <v>353</v>
      </c>
      <c r="P40">
        <v>87</v>
      </c>
      <c r="Q40">
        <v>4</v>
      </c>
      <c r="R40" t="s">
        <v>4991</v>
      </c>
      <c r="S40" t="str">
        <f>VLOOKUP($B40,[2]V029!$E$3:$S$3556,6,FALSE)</f>
        <v>AHD</v>
      </c>
      <c r="T40" t="str">
        <f>VLOOKUP($B40,[2]V029!$E$3:$S$3556,7,FALSE)</f>
        <v>D</v>
      </c>
      <c r="U40" t="str">
        <f>VLOOKUP($B40,[2]V029!$E$3:$S$3556,15,FALSE)</f>
        <v>C</v>
      </c>
    </row>
    <row r="41" spans="2:21" x14ac:dyDescent="0.2">
      <c r="B41" s="375">
        <v>1221</v>
      </c>
      <c r="C41" s="374">
        <v>0</v>
      </c>
      <c r="D41" s="374">
        <v>0</v>
      </c>
      <c r="E41" s="374">
        <v>0</v>
      </c>
      <c r="F41" s="374">
        <v>0</v>
      </c>
      <c r="G41">
        <v>3.38397E-2</v>
      </c>
      <c r="H41">
        <v>424</v>
      </c>
      <c r="I41" t="s">
        <v>4977</v>
      </c>
      <c r="J41" t="s">
        <v>4978</v>
      </c>
      <c r="K41">
        <v>280</v>
      </c>
      <c r="L41">
        <v>74</v>
      </c>
      <c r="M41">
        <v>285</v>
      </c>
      <c r="N41">
        <v>0.110383</v>
      </c>
      <c r="O41">
        <v>353</v>
      </c>
      <c r="P41">
        <v>87</v>
      </c>
      <c r="Q41">
        <v>4</v>
      </c>
      <c r="R41" t="s">
        <v>4991</v>
      </c>
      <c r="S41" t="str">
        <f>VLOOKUP($B41,[2]V029!$E$3:$S$3556,6,FALSE)</f>
        <v>AHD</v>
      </c>
      <c r="T41" t="str">
        <f>VLOOKUP($B41,[2]V029!$E$3:$S$3556,7,FALSE)</f>
        <v>D</v>
      </c>
      <c r="U41" t="str">
        <f>VLOOKUP($B41,[2]V029!$E$3:$S$3556,15,FALSE)</f>
        <v>C</v>
      </c>
    </row>
    <row r="42" spans="2:21" x14ac:dyDescent="0.2">
      <c r="B42" s="375">
        <v>1223</v>
      </c>
      <c r="C42" s="374">
        <v>0</v>
      </c>
      <c r="D42" s="374">
        <v>0</v>
      </c>
      <c r="E42" s="374">
        <v>0</v>
      </c>
      <c r="F42" s="374">
        <v>0</v>
      </c>
      <c r="G42">
        <v>4.1833099999999998E-2</v>
      </c>
      <c r="H42">
        <v>457</v>
      </c>
      <c r="I42" t="s">
        <v>4980</v>
      </c>
      <c r="J42" t="s">
        <v>4980</v>
      </c>
      <c r="K42">
        <v>349</v>
      </c>
      <c r="L42">
        <v>89</v>
      </c>
      <c r="M42">
        <v>377</v>
      </c>
      <c r="N42">
        <v>0.101717</v>
      </c>
      <c r="O42">
        <v>353</v>
      </c>
      <c r="P42">
        <v>87</v>
      </c>
      <c r="Q42">
        <v>4</v>
      </c>
      <c r="R42" t="s">
        <v>4991</v>
      </c>
      <c r="S42" t="str">
        <f>VLOOKUP($B42,[2]V029!$E$3:$S$3556,6,FALSE)</f>
        <v>AGA</v>
      </c>
      <c r="T42" t="str">
        <f>VLOOKUP($B42,[2]V029!$E$3:$S$3556,7,FALSE)</f>
        <v>A</v>
      </c>
      <c r="U42" t="str">
        <f>VLOOKUP($B42,[2]V029!$E$3:$S$3556,15,FALSE)</f>
        <v>C</v>
      </c>
    </row>
    <row r="43" spans="2:21" x14ac:dyDescent="0.2">
      <c r="B43" s="375">
        <v>1225</v>
      </c>
      <c r="C43" s="374"/>
      <c r="D43" s="374"/>
      <c r="E43" s="374"/>
      <c r="F43" s="374"/>
      <c r="G43">
        <v>2.79265E-2</v>
      </c>
      <c r="H43">
        <v>400</v>
      </c>
      <c r="I43" t="s">
        <v>1667</v>
      </c>
      <c r="J43" t="s">
        <v>4893</v>
      </c>
      <c r="K43">
        <v>748</v>
      </c>
      <c r="L43">
        <v>430</v>
      </c>
      <c r="M43">
        <v>760</v>
      </c>
      <c r="Q43">
        <v>4</v>
      </c>
      <c r="R43" t="s">
        <v>4991</v>
      </c>
      <c r="S43" t="str">
        <f>VLOOKUP($B43,[2]V029!$E$3:$S$3556,6,FALSE)</f>
        <v>AGA</v>
      </c>
      <c r="T43" t="str">
        <f>VLOOKUP($B43,[2]V029!$E$3:$S$3556,7,FALSE)</f>
        <v>A</v>
      </c>
      <c r="U43" t="str">
        <f>VLOOKUP($B43,[2]V029!$E$3:$S$3556,15,FALSE)</f>
        <v>B</v>
      </c>
    </row>
    <row r="44" spans="2:21" x14ac:dyDescent="0.2">
      <c r="B44" s="375">
        <v>1232</v>
      </c>
      <c r="C44" s="374"/>
      <c r="D44" s="374"/>
      <c r="E44" s="374"/>
      <c r="F44" s="374"/>
      <c r="G44">
        <v>0.149725</v>
      </c>
      <c r="H44">
        <v>760</v>
      </c>
      <c r="I44" t="s">
        <v>1600</v>
      </c>
      <c r="J44" t="s">
        <v>1600</v>
      </c>
      <c r="K44">
        <v>387</v>
      </c>
      <c r="L44">
        <v>142</v>
      </c>
      <c r="M44">
        <v>377</v>
      </c>
      <c r="Q44">
        <v>4</v>
      </c>
      <c r="R44" t="s">
        <v>4991</v>
      </c>
      <c r="S44" t="str">
        <f>VLOOKUP($B44,[2]V029!$E$3:$S$3556,6,FALSE)</f>
        <v>AQD</v>
      </c>
      <c r="T44" t="str">
        <f>VLOOKUP($B44,[2]V029!$E$3:$S$3556,7,FALSE)</f>
        <v>D</v>
      </c>
      <c r="U44" t="str">
        <f>VLOOKUP($B44,[2]V029!$E$3:$S$3556,15,FALSE)</f>
        <v>C</v>
      </c>
    </row>
    <row r="45" spans="2:21" x14ac:dyDescent="0.2">
      <c r="B45" s="375">
        <v>1233</v>
      </c>
      <c r="C45" s="374">
        <v>0</v>
      </c>
      <c r="D45" s="374">
        <v>0</v>
      </c>
      <c r="E45" s="374">
        <v>0</v>
      </c>
      <c r="F45" s="374">
        <v>0</v>
      </c>
      <c r="G45">
        <v>4.1417099999999998E-3</v>
      </c>
      <c r="H45">
        <v>246</v>
      </c>
      <c r="I45" t="s">
        <v>4984</v>
      </c>
      <c r="J45" t="s">
        <v>4984</v>
      </c>
      <c r="K45">
        <v>209</v>
      </c>
      <c r="L45">
        <v>31</v>
      </c>
      <c r="M45">
        <v>216</v>
      </c>
      <c r="N45">
        <v>1.6594299999999999E-2</v>
      </c>
      <c r="O45">
        <v>306</v>
      </c>
      <c r="P45">
        <v>78</v>
      </c>
      <c r="Q45">
        <v>4</v>
      </c>
      <c r="R45" t="s">
        <v>4991</v>
      </c>
      <c r="S45" t="str">
        <f>VLOOKUP($B45,[2]V029!$E$3:$S$3556,6,FALSE)</f>
        <v>AHD</v>
      </c>
      <c r="T45" t="str">
        <f>VLOOKUP($B45,[2]V029!$E$3:$S$3556,7,FALSE)</f>
        <v>D</v>
      </c>
      <c r="U45" t="str">
        <f>VLOOKUP($B45,[2]V029!$E$3:$S$3556,15,FALSE)</f>
        <v>D</v>
      </c>
    </row>
    <row r="46" spans="2:21" x14ac:dyDescent="0.2">
      <c r="B46" s="375">
        <v>1234</v>
      </c>
      <c r="C46" s="374">
        <v>0</v>
      </c>
      <c r="D46" s="374">
        <v>0</v>
      </c>
      <c r="E46" s="374">
        <v>0</v>
      </c>
      <c r="F46" s="374">
        <v>0</v>
      </c>
      <c r="G46">
        <v>8.48112E-3</v>
      </c>
      <c r="H46">
        <v>286</v>
      </c>
      <c r="I46" t="s">
        <v>4979</v>
      </c>
      <c r="J46" t="s">
        <v>4979</v>
      </c>
      <c r="K46">
        <v>354</v>
      </c>
      <c r="L46">
        <v>82</v>
      </c>
      <c r="M46">
        <v>377</v>
      </c>
      <c r="N46">
        <v>3.7769699999999996E-2</v>
      </c>
      <c r="O46">
        <v>353</v>
      </c>
      <c r="P46">
        <v>87</v>
      </c>
      <c r="Q46">
        <v>4</v>
      </c>
      <c r="R46" t="s">
        <v>4991</v>
      </c>
      <c r="S46" t="str">
        <f>VLOOKUP($B46,[2]V029!$E$3:$S$3556,6,FALSE)</f>
        <v>BHD</v>
      </c>
      <c r="T46" t="str">
        <f>VLOOKUP($B46,[2]V029!$E$3:$S$3556,7,FALSE)</f>
        <v>D</v>
      </c>
      <c r="U46" t="str">
        <f>VLOOKUP($B46,[2]V029!$E$3:$S$3556,15,FALSE)</f>
        <v>D</v>
      </c>
    </row>
    <row r="47" spans="2:21" x14ac:dyDescent="0.2">
      <c r="B47" s="375">
        <v>1237</v>
      </c>
      <c r="C47" s="374"/>
      <c r="D47" s="374"/>
      <c r="E47" s="374"/>
      <c r="F47" s="374"/>
      <c r="G47">
        <v>7.02015E-2</v>
      </c>
      <c r="H47">
        <v>543</v>
      </c>
      <c r="I47" t="s">
        <v>4983</v>
      </c>
      <c r="J47" t="s">
        <v>4893</v>
      </c>
      <c r="K47">
        <v>748</v>
      </c>
      <c r="L47">
        <v>430</v>
      </c>
      <c r="M47">
        <v>760</v>
      </c>
      <c r="Q47">
        <v>4</v>
      </c>
      <c r="R47" t="s">
        <v>4991</v>
      </c>
      <c r="S47" t="str">
        <f>VLOOKUP($B47,[2]V029!$E$3:$S$3556,6,FALSE)</f>
        <v>AHC</v>
      </c>
      <c r="T47" t="str">
        <f>VLOOKUP($B47,[2]V029!$E$3:$S$3556,7,FALSE)</f>
        <v>C</v>
      </c>
      <c r="U47" t="str">
        <f>VLOOKUP($B47,[2]V029!$E$3:$S$3556,15,FALSE)</f>
        <v>C</v>
      </c>
    </row>
    <row r="48" spans="2:21" x14ac:dyDescent="0.2">
      <c r="B48" s="375">
        <v>1239</v>
      </c>
      <c r="C48" s="374">
        <v>0</v>
      </c>
      <c r="D48" s="374">
        <v>0</v>
      </c>
      <c r="E48" s="374">
        <v>0</v>
      </c>
      <c r="F48" s="374">
        <v>0</v>
      </c>
      <c r="G48">
        <v>0.147533</v>
      </c>
      <c r="H48">
        <v>760</v>
      </c>
      <c r="I48" t="s">
        <v>4980</v>
      </c>
      <c r="J48" t="s">
        <v>4980</v>
      </c>
      <c r="K48">
        <v>349</v>
      </c>
      <c r="L48">
        <v>89</v>
      </c>
      <c r="M48">
        <v>377</v>
      </c>
      <c r="N48">
        <v>0.77797099999999997</v>
      </c>
      <c r="O48">
        <v>353</v>
      </c>
      <c r="P48">
        <v>87</v>
      </c>
      <c r="Q48">
        <v>4</v>
      </c>
      <c r="R48" t="s">
        <v>4991</v>
      </c>
      <c r="S48" t="str">
        <f>VLOOKUP($B48,[2]V029!$E$3:$S$3556,6,FALSE)</f>
        <v>AHB</v>
      </c>
      <c r="T48" t="str">
        <f>VLOOKUP($B48,[2]V029!$E$3:$S$3556,7,FALSE)</f>
        <v>B</v>
      </c>
      <c r="U48" t="str">
        <f>VLOOKUP($B48,[2]V029!$E$3:$S$3556,15,FALSE)</f>
        <v>C</v>
      </c>
    </row>
    <row r="49" spans="2:21" x14ac:dyDescent="0.2">
      <c r="B49" s="375">
        <v>1240</v>
      </c>
      <c r="C49" s="374">
        <v>0</v>
      </c>
      <c r="D49" s="374">
        <v>0</v>
      </c>
      <c r="E49" s="374">
        <v>0</v>
      </c>
      <c r="F49" s="374">
        <v>0</v>
      </c>
      <c r="G49">
        <v>9.1175600000000002E-3</v>
      </c>
      <c r="H49">
        <v>292</v>
      </c>
      <c r="I49" t="s">
        <v>4984</v>
      </c>
      <c r="J49" t="s">
        <v>4984</v>
      </c>
      <c r="K49">
        <v>209</v>
      </c>
      <c r="L49">
        <v>31</v>
      </c>
      <c r="M49">
        <v>216</v>
      </c>
      <c r="N49">
        <v>1.2038399999999999E-2</v>
      </c>
      <c r="O49">
        <v>306</v>
      </c>
      <c r="P49">
        <v>78</v>
      </c>
      <c r="Q49">
        <v>4</v>
      </c>
      <c r="R49" t="s">
        <v>4991</v>
      </c>
      <c r="S49" t="str">
        <f>VLOOKUP($B49,[2]V029!$E$3:$S$3556,6,FALSE)</f>
        <v>AHD</v>
      </c>
      <c r="T49" t="str">
        <f>VLOOKUP($B49,[2]V029!$E$3:$S$3556,7,FALSE)</f>
        <v>D</v>
      </c>
      <c r="U49" t="str">
        <f>VLOOKUP($B49,[2]V029!$E$3:$S$3556,15,FALSE)</f>
        <v>D</v>
      </c>
    </row>
    <row r="50" spans="2:21" x14ac:dyDescent="0.2">
      <c r="B50" s="375">
        <v>1241</v>
      </c>
      <c r="C50" s="374">
        <v>0</v>
      </c>
      <c r="D50" s="374">
        <v>0</v>
      </c>
      <c r="E50" s="374">
        <v>0</v>
      </c>
      <c r="F50" s="374">
        <v>0</v>
      </c>
      <c r="G50">
        <v>2.27213E-2</v>
      </c>
      <c r="H50">
        <v>379</v>
      </c>
      <c r="I50" t="s">
        <v>4979</v>
      </c>
      <c r="J50" t="s">
        <v>4979</v>
      </c>
      <c r="K50">
        <v>354</v>
      </c>
      <c r="L50">
        <v>82</v>
      </c>
      <c r="M50">
        <v>377</v>
      </c>
      <c r="N50">
        <v>8.2068600000000005E-2</v>
      </c>
      <c r="O50">
        <v>353</v>
      </c>
      <c r="P50">
        <v>87</v>
      </c>
      <c r="Q50">
        <v>4</v>
      </c>
      <c r="R50" t="s">
        <v>4991</v>
      </c>
      <c r="S50" t="str">
        <f>VLOOKUP($B50,[2]V029!$E$3:$S$3556,6,FALSE)</f>
        <v>AQC</v>
      </c>
      <c r="T50" t="str">
        <f>VLOOKUP($B50,[2]V029!$E$3:$S$3556,7,FALSE)</f>
        <v>C</v>
      </c>
      <c r="U50" t="str">
        <f>VLOOKUP($B50,[2]V029!$E$3:$S$3556,15,FALSE)</f>
        <v>C</v>
      </c>
    </row>
    <row r="51" spans="2:21" x14ac:dyDescent="0.2">
      <c r="B51" s="375">
        <v>1246</v>
      </c>
      <c r="C51" s="374">
        <v>0</v>
      </c>
      <c r="D51" s="374">
        <v>0</v>
      </c>
      <c r="E51" s="374">
        <v>0</v>
      </c>
      <c r="F51" s="374">
        <v>0</v>
      </c>
      <c r="G51">
        <v>1.37158E-2</v>
      </c>
      <c r="H51">
        <v>328</v>
      </c>
      <c r="I51" t="s">
        <v>4979</v>
      </c>
      <c r="J51" t="s">
        <v>4979</v>
      </c>
      <c r="K51">
        <v>354</v>
      </c>
      <c r="L51">
        <v>82</v>
      </c>
      <c r="M51">
        <v>377</v>
      </c>
      <c r="N51">
        <v>2.83033E-2</v>
      </c>
      <c r="O51">
        <v>353</v>
      </c>
      <c r="P51">
        <v>87</v>
      </c>
      <c r="Q51">
        <v>4</v>
      </c>
      <c r="R51" t="s">
        <v>4991</v>
      </c>
      <c r="S51" t="str">
        <f>VLOOKUP($B51,[2]V029!$E$3:$S$3556,6,FALSE)</f>
        <v>AQC</v>
      </c>
      <c r="T51" t="str">
        <f>VLOOKUP($B51,[2]V029!$E$3:$S$3556,7,FALSE)</f>
        <v>C</v>
      </c>
      <c r="U51" t="str">
        <f>VLOOKUP($B51,[2]V029!$E$3:$S$3556,15,FALSE)</f>
        <v>C</v>
      </c>
    </row>
    <row r="52" spans="2:21" x14ac:dyDescent="0.2">
      <c r="B52" s="375">
        <v>1247</v>
      </c>
      <c r="C52" s="374">
        <v>0</v>
      </c>
      <c r="D52" s="374">
        <v>0</v>
      </c>
      <c r="E52" s="374">
        <v>0</v>
      </c>
      <c r="F52" s="374">
        <v>0</v>
      </c>
      <c r="G52">
        <v>4.7764099999999997E-2</v>
      </c>
      <c r="H52">
        <v>481</v>
      </c>
      <c r="I52" t="s">
        <v>4977</v>
      </c>
      <c r="J52" t="s">
        <v>4978</v>
      </c>
      <c r="K52">
        <v>280</v>
      </c>
      <c r="L52">
        <v>74</v>
      </c>
      <c r="M52">
        <v>285</v>
      </c>
      <c r="N52">
        <v>0.27645199999999998</v>
      </c>
      <c r="O52">
        <v>353</v>
      </c>
      <c r="P52">
        <v>87</v>
      </c>
      <c r="Q52" t="s">
        <v>3896</v>
      </c>
      <c r="R52" t="s">
        <v>4954</v>
      </c>
      <c r="S52" t="str">
        <f>VLOOKUP($B52,[2]V029!$E$3:$S$3556,6,FALSE)</f>
        <v>AHD</v>
      </c>
      <c r="T52" t="str">
        <f>VLOOKUP($B52,[2]V029!$E$3:$S$3556,7,FALSE)</f>
        <v>D</v>
      </c>
      <c r="U52" t="str">
        <f>VLOOKUP($B52,[2]V029!$E$3:$S$3556,15,FALSE)</f>
        <v>C</v>
      </c>
    </row>
    <row r="53" spans="2:21" x14ac:dyDescent="0.2">
      <c r="B53" s="375">
        <v>1248</v>
      </c>
      <c r="C53" s="374">
        <v>0</v>
      </c>
      <c r="D53" s="374">
        <v>0</v>
      </c>
      <c r="E53" s="374">
        <v>0</v>
      </c>
      <c r="F53" s="374">
        <v>0</v>
      </c>
      <c r="G53">
        <v>7.8822400000000004E-3</v>
      </c>
      <c r="H53">
        <v>280</v>
      </c>
      <c r="I53" t="s">
        <v>4977</v>
      </c>
      <c r="J53" t="s">
        <v>4978</v>
      </c>
      <c r="K53">
        <v>280</v>
      </c>
      <c r="L53">
        <v>74</v>
      </c>
      <c r="M53">
        <v>285</v>
      </c>
      <c r="N53">
        <v>3.7068900000000002E-2</v>
      </c>
      <c r="O53">
        <v>353</v>
      </c>
      <c r="P53">
        <v>87</v>
      </c>
      <c r="Q53">
        <v>4</v>
      </c>
      <c r="R53" t="s">
        <v>4991</v>
      </c>
      <c r="S53" t="str">
        <f>VLOOKUP($B53,[2]V029!$E$3:$S$3556,6,FALSE)</f>
        <v>AHD</v>
      </c>
      <c r="T53" t="str">
        <f>VLOOKUP($B53,[2]V029!$E$3:$S$3556,7,FALSE)</f>
        <v>D</v>
      </c>
      <c r="U53" t="str">
        <f>VLOOKUP($B53,[2]V029!$E$3:$S$3556,15,FALSE)</f>
        <v>D</v>
      </c>
    </row>
    <row r="54" spans="2:21" x14ac:dyDescent="0.2">
      <c r="B54" s="375">
        <v>1249</v>
      </c>
      <c r="C54" s="374">
        <v>0</v>
      </c>
      <c r="D54" s="374">
        <v>0</v>
      </c>
      <c r="E54" s="374">
        <v>0</v>
      </c>
      <c r="F54" s="374">
        <v>0</v>
      </c>
      <c r="G54">
        <v>1.41157E-2</v>
      </c>
      <c r="H54">
        <v>331</v>
      </c>
      <c r="I54" t="s">
        <v>4977</v>
      </c>
      <c r="J54" t="s">
        <v>4978</v>
      </c>
      <c r="K54">
        <v>280</v>
      </c>
      <c r="L54">
        <v>74</v>
      </c>
      <c r="M54">
        <v>285</v>
      </c>
      <c r="N54">
        <v>4.9156899999999996E-2</v>
      </c>
      <c r="O54">
        <v>353</v>
      </c>
      <c r="P54">
        <v>87</v>
      </c>
      <c r="Q54">
        <v>4</v>
      </c>
      <c r="R54" t="s">
        <v>4991</v>
      </c>
      <c r="S54" t="str">
        <f>VLOOKUP($B54,[2]V029!$E$3:$S$3556,6,FALSE)</f>
        <v>AHD</v>
      </c>
      <c r="T54" t="str">
        <f>VLOOKUP($B54,[2]V029!$E$3:$S$3556,7,FALSE)</f>
        <v>D</v>
      </c>
      <c r="U54" t="str">
        <f>VLOOKUP($B54,[2]V029!$E$3:$S$3556,15,FALSE)</f>
        <v>D</v>
      </c>
    </row>
    <row r="55" spans="2:21" x14ac:dyDescent="0.2">
      <c r="B55" s="375">
        <v>1250</v>
      </c>
      <c r="C55" s="374"/>
      <c r="D55" s="374"/>
      <c r="E55" s="374"/>
      <c r="F55" s="374"/>
      <c r="G55">
        <v>9.6469399999999997E-2</v>
      </c>
      <c r="H55">
        <v>611</v>
      </c>
      <c r="I55" t="s">
        <v>1667</v>
      </c>
      <c r="J55" t="s">
        <v>4893</v>
      </c>
      <c r="K55">
        <v>748</v>
      </c>
      <c r="L55">
        <v>430</v>
      </c>
      <c r="M55">
        <v>760</v>
      </c>
      <c r="Q55">
        <v>4</v>
      </c>
      <c r="R55" t="s">
        <v>4991</v>
      </c>
      <c r="S55" t="str">
        <f>VLOOKUP($B55,[2]V029!$E$3:$S$3556,6,FALSE)</f>
        <v>AGA</v>
      </c>
      <c r="T55" t="str">
        <f>VLOOKUP($B55,[2]V029!$E$3:$S$3556,7,FALSE)</f>
        <v>A</v>
      </c>
      <c r="U55" t="str">
        <f>VLOOKUP($B55,[2]V029!$E$3:$S$3556,15,FALSE)</f>
        <v>C</v>
      </c>
    </row>
    <row r="56" spans="2:21" x14ac:dyDescent="0.2">
      <c r="B56" s="375">
        <v>1251</v>
      </c>
      <c r="C56" s="374">
        <v>0</v>
      </c>
      <c r="D56" s="374">
        <v>0</v>
      </c>
      <c r="E56" s="374">
        <v>0</v>
      </c>
      <c r="F56" s="374">
        <v>0</v>
      </c>
      <c r="G56">
        <v>8.6461099999999999E-2</v>
      </c>
      <c r="H56">
        <v>585</v>
      </c>
      <c r="I56" t="s">
        <v>4979</v>
      </c>
      <c r="J56" t="s">
        <v>4979</v>
      </c>
      <c r="K56">
        <v>354</v>
      </c>
      <c r="L56">
        <v>82</v>
      </c>
      <c r="M56">
        <v>377</v>
      </c>
      <c r="N56">
        <v>0.27035699999999996</v>
      </c>
      <c r="O56">
        <v>353</v>
      </c>
      <c r="P56">
        <v>87</v>
      </c>
      <c r="Q56">
        <v>4</v>
      </c>
      <c r="R56" t="s">
        <v>4991</v>
      </c>
      <c r="S56" t="str">
        <f>VLOOKUP($B56,[2]V029!$E$3:$S$3556,6,FALSE)</f>
        <v>AQC</v>
      </c>
      <c r="T56" t="str">
        <f>VLOOKUP($B56,[2]V029!$E$3:$S$3556,7,FALSE)</f>
        <v>C</v>
      </c>
      <c r="U56" t="str">
        <f>VLOOKUP($B56,[2]V029!$E$3:$S$3556,15,FALSE)</f>
        <v>C</v>
      </c>
    </row>
    <row r="57" spans="2:21" x14ac:dyDescent="0.2">
      <c r="B57" s="375">
        <v>1252</v>
      </c>
      <c r="C57" s="374">
        <v>0</v>
      </c>
      <c r="D57" s="374">
        <v>0</v>
      </c>
      <c r="E57" s="374">
        <v>0</v>
      </c>
      <c r="F57" s="374">
        <v>0</v>
      </c>
      <c r="G57">
        <v>1.1486100000000001E-2</v>
      </c>
      <c r="H57">
        <v>311</v>
      </c>
      <c r="I57" t="s">
        <v>4977</v>
      </c>
      <c r="J57" t="s">
        <v>4978</v>
      </c>
      <c r="K57">
        <v>280</v>
      </c>
      <c r="L57">
        <v>74</v>
      </c>
      <c r="M57">
        <v>285</v>
      </c>
      <c r="N57">
        <v>4.1677199999999998E-2</v>
      </c>
      <c r="O57">
        <v>353</v>
      </c>
      <c r="P57">
        <v>87</v>
      </c>
      <c r="Q57">
        <v>4</v>
      </c>
      <c r="R57" t="s">
        <v>4991</v>
      </c>
      <c r="S57" t="str">
        <f>VLOOKUP($B57,[2]V029!$E$3:$S$3556,6,FALSE)</f>
        <v>AHD</v>
      </c>
      <c r="T57" t="str">
        <f>VLOOKUP($B57,[2]V029!$E$3:$S$3556,7,FALSE)</f>
        <v>D</v>
      </c>
      <c r="U57" t="str">
        <f>VLOOKUP($B57,[2]V029!$E$3:$S$3556,15,FALSE)</f>
        <v>D</v>
      </c>
    </row>
    <row r="58" spans="2:21" x14ac:dyDescent="0.2">
      <c r="B58" s="375">
        <v>1253</v>
      </c>
      <c r="C58" s="374">
        <v>0</v>
      </c>
      <c r="D58" s="374">
        <v>0</v>
      </c>
      <c r="E58" s="374">
        <v>0</v>
      </c>
      <c r="F58" s="374">
        <v>0</v>
      </c>
      <c r="G58">
        <v>6.50054E-3</v>
      </c>
      <c r="H58">
        <v>268</v>
      </c>
      <c r="I58" t="s">
        <v>4977</v>
      </c>
      <c r="J58" t="s">
        <v>4978</v>
      </c>
      <c r="K58">
        <v>280</v>
      </c>
      <c r="L58">
        <v>74</v>
      </c>
      <c r="M58">
        <v>285</v>
      </c>
      <c r="N58">
        <v>1.1137699999999999E-2</v>
      </c>
      <c r="O58">
        <v>306</v>
      </c>
      <c r="P58">
        <v>78</v>
      </c>
      <c r="Q58">
        <v>4</v>
      </c>
      <c r="R58" t="s">
        <v>4991</v>
      </c>
      <c r="S58" t="str">
        <f>VLOOKUP($B58,[2]V029!$E$3:$S$3556,6,FALSE)</f>
        <v>AHD</v>
      </c>
      <c r="T58" t="str">
        <f>VLOOKUP($B58,[2]V029!$E$3:$S$3556,7,FALSE)</f>
        <v>D</v>
      </c>
      <c r="U58" t="str">
        <f>VLOOKUP($B58,[2]V029!$E$3:$S$3556,15,FALSE)</f>
        <v>D</v>
      </c>
    </row>
    <row r="59" spans="2:21" x14ac:dyDescent="0.2">
      <c r="B59" s="375">
        <v>1254</v>
      </c>
      <c r="C59" s="374">
        <v>0</v>
      </c>
      <c r="D59" s="374">
        <v>0</v>
      </c>
      <c r="E59" s="374">
        <v>0</v>
      </c>
      <c r="F59" s="374">
        <v>0</v>
      </c>
      <c r="G59">
        <v>1.7052899999999999E-2</v>
      </c>
      <c r="H59">
        <v>353</v>
      </c>
      <c r="I59" t="s">
        <v>4977</v>
      </c>
      <c r="J59" t="s">
        <v>4978</v>
      </c>
      <c r="K59">
        <v>280</v>
      </c>
      <c r="L59">
        <v>74</v>
      </c>
      <c r="M59">
        <v>285</v>
      </c>
      <c r="N59">
        <v>2.5047100000000003E-2</v>
      </c>
      <c r="O59">
        <v>353</v>
      </c>
      <c r="P59">
        <v>87</v>
      </c>
      <c r="Q59">
        <v>4</v>
      </c>
      <c r="R59" t="s">
        <v>4991</v>
      </c>
      <c r="S59" t="str">
        <f>VLOOKUP($B59,[2]V029!$E$3:$S$3556,6,FALSE)</f>
        <v>AHD</v>
      </c>
      <c r="T59" t="str">
        <f>VLOOKUP($B59,[2]V029!$E$3:$S$3556,7,FALSE)</f>
        <v>D</v>
      </c>
      <c r="U59" t="str">
        <f>VLOOKUP($B59,[2]V029!$E$3:$S$3556,15,FALSE)</f>
        <v>D</v>
      </c>
    </row>
    <row r="60" spans="2:21" x14ac:dyDescent="0.2">
      <c r="B60" s="375">
        <v>1255</v>
      </c>
      <c r="C60" s="374"/>
      <c r="D60" s="374"/>
      <c r="E60" s="374"/>
      <c r="F60" s="374"/>
      <c r="G60">
        <v>4.50389E-2</v>
      </c>
      <c r="H60">
        <v>470</v>
      </c>
      <c r="I60" t="s">
        <v>1600</v>
      </c>
      <c r="J60" t="s">
        <v>1600</v>
      </c>
      <c r="K60">
        <v>387</v>
      </c>
      <c r="L60">
        <v>142</v>
      </c>
      <c r="M60">
        <v>377</v>
      </c>
      <c r="Q60">
        <v>4</v>
      </c>
      <c r="R60" t="s">
        <v>4991</v>
      </c>
      <c r="S60" t="str">
        <f>VLOOKUP($B60,[2]V029!$E$3:$S$3556,6,FALSE)</f>
        <v>AQD</v>
      </c>
      <c r="T60" t="str">
        <f>VLOOKUP($B60,[2]V029!$E$3:$S$3556,7,FALSE)</f>
        <v>D</v>
      </c>
      <c r="U60" t="str">
        <f>VLOOKUP($B60,[2]V029!$E$3:$S$3556,15,FALSE)</f>
        <v>C</v>
      </c>
    </row>
    <row r="61" spans="2:21" x14ac:dyDescent="0.2">
      <c r="B61" s="375">
        <v>1257</v>
      </c>
      <c r="C61" s="374">
        <v>0</v>
      </c>
      <c r="D61" s="374">
        <v>0</v>
      </c>
      <c r="E61" s="374">
        <v>0</v>
      </c>
      <c r="F61" s="374">
        <v>0</v>
      </c>
      <c r="G61">
        <v>1.31953E-2</v>
      </c>
      <c r="H61">
        <v>324</v>
      </c>
      <c r="I61" t="s">
        <v>4977</v>
      </c>
      <c r="J61" t="s">
        <v>4978</v>
      </c>
      <c r="K61">
        <v>280</v>
      </c>
      <c r="L61">
        <v>74</v>
      </c>
      <c r="M61">
        <v>285</v>
      </c>
      <c r="N61">
        <v>5.9676099999999996E-2</v>
      </c>
      <c r="O61">
        <v>353</v>
      </c>
      <c r="P61">
        <v>87</v>
      </c>
      <c r="Q61">
        <v>4</v>
      </c>
      <c r="R61" t="s">
        <v>4991</v>
      </c>
      <c r="S61" t="str">
        <f>VLOOKUP($B61,[2]V029!$E$3:$S$3556,6,FALSE)</f>
        <v>AHD</v>
      </c>
      <c r="T61" t="str">
        <f>VLOOKUP($B61,[2]V029!$E$3:$S$3556,7,FALSE)</f>
        <v>D</v>
      </c>
      <c r="U61" t="str">
        <f>VLOOKUP($B61,[2]V029!$E$3:$S$3556,15,FALSE)</f>
        <v>D</v>
      </c>
    </row>
    <row r="62" spans="2:21" x14ac:dyDescent="0.2">
      <c r="B62" s="375">
        <v>1259</v>
      </c>
      <c r="C62" s="374"/>
      <c r="D62" s="374"/>
      <c r="E62" s="374"/>
      <c r="F62" s="374"/>
      <c r="G62">
        <v>9.6156799999999997E-3</v>
      </c>
      <c r="H62">
        <v>296</v>
      </c>
      <c r="I62" t="s">
        <v>1903</v>
      </c>
      <c r="J62" t="s">
        <v>1903</v>
      </c>
      <c r="K62">
        <v>390</v>
      </c>
      <c r="L62">
        <v>112</v>
      </c>
      <c r="M62">
        <v>377</v>
      </c>
      <c r="Q62">
        <v>4</v>
      </c>
      <c r="R62" t="s">
        <v>4991</v>
      </c>
      <c r="S62" t="str">
        <f>VLOOKUP($B62,[2]V029!$E$3:$S$3556,6,FALSE)</f>
        <v>AQD</v>
      </c>
      <c r="T62" t="str">
        <f>VLOOKUP($B62,[2]V029!$E$3:$S$3556,7,FALSE)</f>
        <v>D</v>
      </c>
      <c r="U62" t="str">
        <f>VLOOKUP($B62,[2]V029!$E$3:$S$3556,15,FALSE)</f>
        <v>D</v>
      </c>
    </row>
    <row r="63" spans="2:21" x14ac:dyDescent="0.2">
      <c r="B63" s="375">
        <v>1260</v>
      </c>
      <c r="C63" s="374">
        <v>0</v>
      </c>
      <c r="D63" s="374">
        <v>0</v>
      </c>
      <c r="E63" s="374">
        <v>0</v>
      </c>
      <c r="F63" s="374">
        <v>0</v>
      </c>
      <c r="G63">
        <v>1.0879E-2</v>
      </c>
      <c r="H63">
        <v>307</v>
      </c>
      <c r="I63" t="s">
        <v>4977</v>
      </c>
      <c r="J63" t="s">
        <v>4978</v>
      </c>
      <c r="K63">
        <v>280</v>
      </c>
      <c r="L63">
        <v>74</v>
      </c>
      <c r="M63">
        <v>285</v>
      </c>
      <c r="N63">
        <v>4.2174899999999994E-2</v>
      </c>
      <c r="O63">
        <v>353</v>
      </c>
      <c r="P63">
        <v>87</v>
      </c>
      <c r="Q63" t="s">
        <v>3896</v>
      </c>
      <c r="R63" t="s">
        <v>4954</v>
      </c>
      <c r="S63" t="str">
        <f>VLOOKUP($B63,[2]V029!$E$3:$S$3556,6,FALSE)</f>
        <v>AHD</v>
      </c>
      <c r="T63" t="str">
        <f>VLOOKUP($B63,[2]V029!$E$3:$S$3556,7,FALSE)</f>
        <v>D</v>
      </c>
      <c r="U63" t="str">
        <f>VLOOKUP($B63,[2]V029!$E$3:$S$3556,15,FALSE)</f>
        <v>D</v>
      </c>
    </row>
    <row r="64" spans="2:21" x14ac:dyDescent="0.2">
      <c r="B64" s="375">
        <v>1261</v>
      </c>
      <c r="C64" s="374"/>
      <c r="D64" s="374"/>
      <c r="E64" s="374"/>
      <c r="F64" s="374"/>
      <c r="G64">
        <v>6.4972399999999996E-3</v>
      </c>
      <c r="H64">
        <v>268</v>
      </c>
      <c r="I64" t="s">
        <v>1600</v>
      </c>
      <c r="J64" t="s">
        <v>1600</v>
      </c>
      <c r="K64">
        <v>387</v>
      </c>
      <c r="L64">
        <v>142</v>
      </c>
      <c r="M64">
        <v>377</v>
      </c>
      <c r="Q64" t="s">
        <v>3896</v>
      </c>
      <c r="R64" t="s">
        <v>4954</v>
      </c>
      <c r="S64" t="str">
        <f>VLOOKUP($B64,[2]V029!$E$3:$S$3556,6,FALSE)</f>
        <v>AQD</v>
      </c>
      <c r="T64" t="str">
        <f>VLOOKUP($B64,[2]V029!$E$3:$S$3556,7,FALSE)</f>
        <v>D</v>
      </c>
      <c r="U64" t="str">
        <f>VLOOKUP($B64,[2]V029!$E$3:$S$3556,15,FALSE)</f>
        <v>D</v>
      </c>
    </row>
    <row r="65" spans="2:21" x14ac:dyDescent="0.2">
      <c r="B65" s="375">
        <v>1262</v>
      </c>
      <c r="C65" s="374">
        <v>0</v>
      </c>
      <c r="D65" s="374">
        <v>0</v>
      </c>
      <c r="E65" s="374">
        <v>0</v>
      </c>
      <c r="F65" s="374">
        <v>0</v>
      </c>
      <c r="G65">
        <v>8.8214699999999997E-3</v>
      </c>
      <c r="H65">
        <v>289</v>
      </c>
      <c r="I65" t="s">
        <v>4977</v>
      </c>
      <c r="J65" t="s">
        <v>4978</v>
      </c>
      <c r="K65">
        <v>280</v>
      </c>
      <c r="L65">
        <v>74</v>
      </c>
      <c r="M65">
        <v>285</v>
      </c>
      <c r="N65">
        <v>6.1095800000000006E-2</v>
      </c>
      <c r="O65">
        <v>353</v>
      </c>
      <c r="P65">
        <v>87</v>
      </c>
      <c r="Q65" t="s">
        <v>3896</v>
      </c>
      <c r="R65" t="s">
        <v>4954</v>
      </c>
      <c r="S65" t="str">
        <f>VLOOKUP($B65,[2]V029!$E$3:$S$3556,6,FALSE)</f>
        <v>AHD</v>
      </c>
      <c r="T65" t="str">
        <f>VLOOKUP($B65,[2]V029!$E$3:$S$3556,7,FALSE)</f>
        <v>D</v>
      </c>
      <c r="U65" t="str">
        <f>VLOOKUP($B65,[2]V029!$E$3:$S$3556,15,FALSE)</f>
        <v>D</v>
      </c>
    </row>
    <row r="66" spans="2:21" x14ac:dyDescent="0.2">
      <c r="B66" s="375">
        <v>1264</v>
      </c>
      <c r="C66" s="374">
        <v>0</v>
      </c>
      <c r="D66" s="374">
        <v>0</v>
      </c>
      <c r="E66" s="374">
        <v>0</v>
      </c>
      <c r="F66" s="374">
        <v>0</v>
      </c>
      <c r="G66">
        <v>3.1906900000000002E-2</v>
      </c>
      <c r="H66">
        <v>416</v>
      </c>
      <c r="I66" t="s">
        <v>4977</v>
      </c>
      <c r="J66" t="s">
        <v>4978</v>
      </c>
      <c r="K66">
        <v>280</v>
      </c>
      <c r="L66">
        <v>74</v>
      </c>
      <c r="M66">
        <v>285</v>
      </c>
      <c r="N66">
        <v>7.8406599999999993E-2</v>
      </c>
      <c r="O66">
        <v>353</v>
      </c>
      <c r="P66">
        <v>87</v>
      </c>
      <c r="Q66" t="s">
        <v>3896</v>
      </c>
      <c r="R66" t="s">
        <v>4954</v>
      </c>
      <c r="S66" t="str">
        <f>VLOOKUP($B66,[2]V029!$E$3:$S$3556,6,FALSE)</f>
        <v>AQD</v>
      </c>
      <c r="T66" t="str">
        <f>VLOOKUP($B66,[2]V029!$E$3:$S$3556,7,FALSE)</f>
        <v>D</v>
      </c>
      <c r="U66" t="str">
        <f>VLOOKUP($B66,[2]V029!$E$3:$S$3556,15,FALSE)</f>
        <v>C</v>
      </c>
    </row>
    <row r="67" spans="2:21" x14ac:dyDescent="0.2">
      <c r="B67" s="375">
        <v>1265</v>
      </c>
      <c r="C67" s="374"/>
      <c r="D67" s="374"/>
      <c r="E67" s="374"/>
      <c r="F67" s="374"/>
      <c r="G67">
        <v>0.103588</v>
      </c>
      <c r="H67">
        <v>633</v>
      </c>
      <c r="I67" t="s">
        <v>1600</v>
      </c>
      <c r="J67" t="s">
        <v>1600</v>
      </c>
      <c r="K67">
        <v>387</v>
      </c>
      <c r="L67">
        <v>142</v>
      </c>
      <c r="M67">
        <v>377</v>
      </c>
      <c r="Q67" t="s">
        <v>3896</v>
      </c>
      <c r="R67" t="s">
        <v>4954</v>
      </c>
      <c r="S67" t="str">
        <f>VLOOKUP($B67,[2]V029!$E$3:$S$3556,6,FALSE)</f>
        <v>AQD</v>
      </c>
      <c r="T67" t="str">
        <f>VLOOKUP($B67,[2]V029!$E$3:$S$3556,7,FALSE)</f>
        <v>D</v>
      </c>
      <c r="U67" t="str">
        <f>VLOOKUP($B67,[2]V029!$E$3:$S$3556,15,FALSE)</f>
        <v>C</v>
      </c>
    </row>
    <row r="68" spans="2:21" x14ac:dyDescent="0.2">
      <c r="B68" s="375">
        <v>1266</v>
      </c>
      <c r="C68" s="374">
        <v>0</v>
      </c>
      <c r="D68" s="374">
        <v>0</v>
      </c>
      <c r="E68" s="374">
        <v>0</v>
      </c>
      <c r="F68" s="374">
        <v>0</v>
      </c>
      <c r="G68">
        <v>5.5377299999999997E-2</v>
      </c>
      <c r="H68">
        <v>504</v>
      </c>
      <c r="I68" t="s">
        <v>4979</v>
      </c>
      <c r="J68" t="s">
        <v>4979</v>
      </c>
      <c r="K68">
        <v>354</v>
      </c>
      <c r="L68">
        <v>82</v>
      </c>
      <c r="M68">
        <v>377</v>
      </c>
      <c r="N68">
        <v>0.30759899999999996</v>
      </c>
      <c r="O68">
        <v>353</v>
      </c>
      <c r="P68">
        <v>87</v>
      </c>
      <c r="Q68">
        <v>4</v>
      </c>
      <c r="R68" t="s">
        <v>4991</v>
      </c>
      <c r="S68" t="str">
        <f>VLOOKUP($B68,[2]V029!$E$3:$S$3556,6,FALSE)</f>
        <v>AQC</v>
      </c>
      <c r="T68" t="str">
        <f>VLOOKUP($B68,[2]V029!$E$3:$S$3556,7,FALSE)</f>
        <v>C</v>
      </c>
      <c r="U68" t="str">
        <f>VLOOKUP($B68,[2]V029!$E$3:$S$3556,15,FALSE)</f>
        <v>C</v>
      </c>
    </row>
    <row r="69" spans="2:21" x14ac:dyDescent="0.2">
      <c r="B69" s="375">
        <v>1268</v>
      </c>
      <c r="C69" s="374">
        <v>0</v>
      </c>
      <c r="D69" s="374">
        <v>0</v>
      </c>
      <c r="E69" s="374">
        <v>0</v>
      </c>
      <c r="F69" s="374">
        <v>0</v>
      </c>
      <c r="G69">
        <v>2.87771E-2</v>
      </c>
      <c r="H69">
        <v>404</v>
      </c>
      <c r="I69" t="s">
        <v>4980</v>
      </c>
      <c r="J69" t="s">
        <v>4980</v>
      </c>
      <c r="K69">
        <v>349</v>
      </c>
      <c r="L69">
        <v>89</v>
      </c>
      <c r="M69">
        <v>377</v>
      </c>
      <c r="N69">
        <v>9.1286699999999998E-2</v>
      </c>
      <c r="O69">
        <v>353</v>
      </c>
      <c r="P69">
        <v>87</v>
      </c>
      <c r="Q69">
        <v>4</v>
      </c>
      <c r="R69" t="s">
        <v>4991</v>
      </c>
      <c r="S69" t="str">
        <f>VLOOKUP($B69,[2]V029!$E$3:$S$3556,6,FALSE)</f>
        <v>AHB</v>
      </c>
      <c r="T69" t="str">
        <f>VLOOKUP($B69,[2]V029!$E$3:$S$3556,7,FALSE)</f>
        <v>B</v>
      </c>
      <c r="U69" t="str">
        <f>VLOOKUP($B69,[2]V029!$E$3:$S$3556,15,FALSE)</f>
        <v>C</v>
      </c>
    </row>
    <row r="70" spans="2:21" x14ac:dyDescent="0.2">
      <c r="B70" s="375">
        <v>1269</v>
      </c>
      <c r="C70" s="374">
        <v>0</v>
      </c>
      <c r="D70" s="374">
        <v>0</v>
      </c>
      <c r="E70" s="374">
        <v>0</v>
      </c>
      <c r="F70" s="374">
        <v>0</v>
      </c>
      <c r="G70">
        <v>3.8683599999999999E-2</v>
      </c>
      <c r="H70">
        <v>444</v>
      </c>
      <c r="I70" t="s">
        <v>4979</v>
      </c>
      <c r="J70" t="s">
        <v>4979</v>
      </c>
      <c r="K70">
        <v>354</v>
      </c>
      <c r="L70">
        <v>82</v>
      </c>
      <c r="M70">
        <v>377</v>
      </c>
      <c r="N70">
        <v>0.109873</v>
      </c>
      <c r="O70">
        <v>353</v>
      </c>
      <c r="P70">
        <v>87</v>
      </c>
      <c r="Q70">
        <v>4</v>
      </c>
      <c r="R70" t="s">
        <v>4991</v>
      </c>
      <c r="S70" t="str">
        <f>VLOOKUP($B70,[2]V029!$E$3:$S$3556,6,FALSE)</f>
        <v>AQC</v>
      </c>
      <c r="T70" t="str">
        <f>VLOOKUP($B70,[2]V029!$E$3:$S$3556,7,FALSE)</f>
        <v>C</v>
      </c>
      <c r="U70" t="str">
        <f>VLOOKUP($B70,[2]V029!$E$3:$S$3556,15,FALSE)</f>
        <v>C</v>
      </c>
    </row>
    <row r="71" spans="2:21" x14ac:dyDescent="0.2">
      <c r="B71" s="375">
        <v>1286</v>
      </c>
      <c r="C71" s="374">
        <v>0</v>
      </c>
      <c r="D71" s="374">
        <v>0</v>
      </c>
      <c r="E71" s="374">
        <v>0</v>
      </c>
      <c r="F71" s="374">
        <v>0</v>
      </c>
      <c r="G71">
        <v>2.47993E-2</v>
      </c>
      <c r="H71">
        <v>388</v>
      </c>
      <c r="I71" t="s">
        <v>4980</v>
      </c>
      <c r="J71" t="s">
        <v>4980</v>
      </c>
      <c r="K71">
        <v>349</v>
      </c>
      <c r="L71">
        <v>89</v>
      </c>
      <c r="M71">
        <v>377</v>
      </c>
      <c r="N71">
        <v>6.3249300000000008E-2</v>
      </c>
      <c r="O71">
        <v>353</v>
      </c>
      <c r="P71">
        <v>87</v>
      </c>
      <c r="Q71">
        <v>4</v>
      </c>
      <c r="R71" t="s">
        <v>4991</v>
      </c>
      <c r="S71" t="str">
        <f>VLOOKUP($B71,[2]V029!$E$3:$S$3556,6,FALSE)</f>
        <v>AHB</v>
      </c>
      <c r="T71" t="str">
        <f>VLOOKUP($B71,[2]V029!$E$3:$S$3556,7,FALSE)</f>
        <v>B</v>
      </c>
      <c r="U71" t="str">
        <f>VLOOKUP($B71,[2]V029!$E$3:$S$3556,15,FALSE)</f>
        <v>C</v>
      </c>
    </row>
    <row r="72" spans="2:21" x14ac:dyDescent="0.2">
      <c r="B72" s="375">
        <v>1287</v>
      </c>
      <c r="C72" s="374">
        <v>0</v>
      </c>
      <c r="D72" s="374">
        <v>0</v>
      </c>
      <c r="E72" s="374">
        <v>0</v>
      </c>
      <c r="F72" s="374">
        <v>0</v>
      </c>
      <c r="G72">
        <v>5.9354000000000004E-3</v>
      </c>
      <c r="H72">
        <v>262</v>
      </c>
      <c r="I72" t="s">
        <v>4977</v>
      </c>
      <c r="J72" t="s">
        <v>4978</v>
      </c>
      <c r="K72">
        <v>280</v>
      </c>
      <c r="L72">
        <v>74</v>
      </c>
      <c r="M72">
        <v>285</v>
      </c>
      <c r="N72">
        <v>2.3473899999999999E-2</v>
      </c>
      <c r="O72">
        <v>353</v>
      </c>
      <c r="P72">
        <v>87</v>
      </c>
      <c r="Q72">
        <v>4</v>
      </c>
      <c r="R72" t="s">
        <v>4991</v>
      </c>
      <c r="S72" t="str">
        <f>VLOOKUP($B72,[2]V029!$E$3:$S$3556,6,FALSE)</f>
        <v>AHD</v>
      </c>
      <c r="T72" t="str">
        <f>VLOOKUP($B72,[2]V029!$E$3:$S$3556,7,FALSE)</f>
        <v>D</v>
      </c>
      <c r="U72" t="str">
        <f>VLOOKUP($B72,[2]V029!$E$3:$S$3556,15,FALSE)</f>
        <v>D</v>
      </c>
    </row>
    <row r="73" spans="2:21" x14ac:dyDescent="0.2">
      <c r="B73" s="375">
        <v>1288</v>
      </c>
      <c r="C73" s="374"/>
      <c r="D73" s="374"/>
      <c r="E73" s="374"/>
      <c r="F73" s="374"/>
      <c r="G73">
        <v>5.1908700000000002E-2</v>
      </c>
      <c r="H73">
        <v>495</v>
      </c>
      <c r="I73" t="s">
        <v>1667</v>
      </c>
      <c r="J73" t="s">
        <v>4893</v>
      </c>
      <c r="K73">
        <v>748</v>
      </c>
      <c r="L73">
        <v>430</v>
      </c>
      <c r="M73">
        <v>760</v>
      </c>
      <c r="Q73">
        <v>4</v>
      </c>
      <c r="R73" t="s">
        <v>4991</v>
      </c>
      <c r="S73" t="str">
        <f>VLOOKUP($B73,[2]V029!$E$3:$S$3556,6,FALSE)</f>
        <v>AGA</v>
      </c>
      <c r="T73" t="str">
        <f>VLOOKUP($B73,[2]V029!$E$3:$S$3556,7,FALSE)</f>
        <v>A</v>
      </c>
      <c r="U73" t="str">
        <f>VLOOKUP($B73,[2]V029!$E$3:$S$3556,15,FALSE)</f>
        <v>C</v>
      </c>
    </row>
    <row r="74" spans="2:21" x14ac:dyDescent="0.2">
      <c r="B74" s="375">
        <v>1297</v>
      </c>
      <c r="C74" s="374">
        <v>0</v>
      </c>
      <c r="D74" s="374">
        <v>0</v>
      </c>
      <c r="E74" s="374">
        <v>0</v>
      </c>
      <c r="F74" s="374">
        <v>0</v>
      </c>
      <c r="G74">
        <v>3.2839900000000001E-3</v>
      </c>
      <c r="H74">
        <v>236</v>
      </c>
      <c r="I74" t="s">
        <v>4984</v>
      </c>
      <c r="J74" t="s">
        <v>4984</v>
      </c>
      <c r="K74">
        <v>209</v>
      </c>
      <c r="L74">
        <v>31</v>
      </c>
      <c r="M74">
        <v>216</v>
      </c>
      <c r="N74">
        <v>1.5936499999999999E-2</v>
      </c>
      <c r="O74">
        <v>306</v>
      </c>
      <c r="P74">
        <v>78</v>
      </c>
      <c r="Q74">
        <v>4</v>
      </c>
      <c r="R74" t="s">
        <v>4991</v>
      </c>
      <c r="S74" t="str">
        <f>VLOOKUP($B74,[2]V029!$E$3:$S$3556,6,FALSE)</f>
        <v>IHD</v>
      </c>
      <c r="T74" t="str">
        <f>VLOOKUP($B74,[2]V029!$E$3:$S$3556,7,FALSE)</f>
        <v>D</v>
      </c>
      <c r="U74" t="str">
        <f>VLOOKUP($B74,[2]V029!$E$3:$S$3556,15,FALSE)</f>
        <v>D</v>
      </c>
    </row>
    <row r="75" spans="2:21" x14ac:dyDescent="0.2">
      <c r="B75" s="375">
        <v>1299</v>
      </c>
      <c r="C75" s="374">
        <v>0</v>
      </c>
      <c r="D75" s="374">
        <v>0</v>
      </c>
      <c r="E75" s="374">
        <v>0</v>
      </c>
      <c r="F75" s="374">
        <v>0</v>
      </c>
      <c r="G75">
        <v>6.0537899999999999E-3</v>
      </c>
      <c r="H75">
        <v>264</v>
      </c>
      <c r="I75" t="s">
        <v>4980</v>
      </c>
      <c r="J75" t="s">
        <v>4980</v>
      </c>
      <c r="K75">
        <v>349</v>
      </c>
      <c r="L75">
        <v>89</v>
      </c>
      <c r="M75">
        <v>377</v>
      </c>
      <c r="N75">
        <v>2.8424999999999999E-2</v>
      </c>
      <c r="O75">
        <v>353</v>
      </c>
      <c r="P75">
        <v>87</v>
      </c>
      <c r="Q75">
        <v>4</v>
      </c>
      <c r="R75" t="s">
        <v>4991</v>
      </c>
      <c r="S75" t="str">
        <f>VLOOKUP($B75,[2]V029!$E$3:$S$3556,6,FALSE)</f>
        <v>IHB</v>
      </c>
      <c r="T75" t="str">
        <f>VLOOKUP($B75,[2]V029!$E$3:$S$3556,7,FALSE)</f>
        <v>B</v>
      </c>
      <c r="U75" t="str">
        <f>VLOOKUP($B75,[2]V029!$E$3:$S$3556,15,FALSE)</f>
        <v>C</v>
      </c>
    </row>
    <row r="76" spans="2:21" x14ac:dyDescent="0.2">
      <c r="B76" s="375">
        <v>1300</v>
      </c>
      <c r="C76" s="374">
        <v>0</v>
      </c>
      <c r="D76" s="374">
        <v>0</v>
      </c>
      <c r="E76" s="374">
        <v>0</v>
      </c>
      <c r="F76" s="374">
        <v>0</v>
      </c>
      <c r="G76">
        <v>2.9683299999999999E-2</v>
      </c>
      <c r="H76">
        <v>407</v>
      </c>
      <c r="I76" t="s">
        <v>4979</v>
      </c>
      <c r="J76" t="s">
        <v>4979</v>
      </c>
      <c r="K76">
        <v>354</v>
      </c>
      <c r="L76">
        <v>82</v>
      </c>
      <c r="M76">
        <v>377</v>
      </c>
      <c r="N76">
        <v>2.7459999999999998E-2</v>
      </c>
      <c r="O76">
        <v>353</v>
      </c>
      <c r="P76">
        <v>87</v>
      </c>
      <c r="Q76">
        <v>4</v>
      </c>
      <c r="R76" t="s">
        <v>4991</v>
      </c>
      <c r="S76" t="str">
        <f>VLOOKUP($B76,[2]V029!$E$3:$S$3556,6,FALSE)</f>
        <v>IQC</v>
      </c>
      <c r="T76" t="str">
        <f>VLOOKUP($B76,[2]V029!$E$3:$S$3556,7,FALSE)</f>
        <v>C</v>
      </c>
      <c r="U76" t="str">
        <f>VLOOKUP($B76,[2]V029!$E$3:$S$3556,15,FALSE)</f>
        <v>C</v>
      </c>
    </row>
    <row r="77" spans="2:21" x14ac:dyDescent="0.2">
      <c r="B77" s="375">
        <v>1302</v>
      </c>
      <c r="C77" s="374">
        <v>0</v>
      </c>
      <c r="D77" s="374">
        <v>0</v>
      </c>
      <c r="E77" s="374">
        <v>0</v>
      </c>
      <c r="F77" s="374">
        <v>0</v>
      </c>
      <c r="G77">
        <v>6.4715399999999996E-3</v>
      </c>
      <c r="H77">
        <v>267</v>
      </c>
      <c r="I77" t="s">
        <v>4984</v>
      </c>
      <c r="J77" t="s">
        <v>4984</v>
      </c>
      <c r="K77">
        <v>209</v>
      </c>
      <c r="L77">
        <v>31</v>
      </c>
      <c r="M77">
        <v>216</v>
      </c>
      <c r="N77">
        <v>1.0103599999999999E-2</v>
      </c>
      <c r="O77">
        <v>306</v>
      </c>
      <c r="P77">
        <v>78</v>
      </c>
      <c r="Q77">
        <v>4</v>
      </c>
      <c r="R77" t="s">
        <v>4991</v>
      </c>
      <c r="S77" t="str">
        <f>VLOOKUP($B77,[2]V029!$E$3:$S$3556,6,FALSE)</f>
        <v>AHD</v>
      </c>
      <c r="T77" t="str">
        <f>VLOOKUP($B77,[2]V029!$E$3:$S$3556,7,FALSE)</f>
        <v>D</v>
      </c>
      <c r="U77" t="str">
        <f>VLOOKUP($B77,[2]V029!$E$3:$S$3556,15,FALSE)</f>
        <v>D</v>
      </c>
    </row>
    <row r="78" spans="2:21" x14ac:dyDescent="0.2">
      <c r="B78" s="375">
        <v>1303</v>
      </c>
      <c r="C78" s="374">
        <v>0</v>
      </c>
      <c r="D78" s="374">
        <v>0</v>
      </c>
      <c r="E78" s="374">
        <v>0</v>
      </c>
      <c r="F78" s="374">
        <v>0</v>
      </c>
      <c r="G78">
        <v>8.3308800000000006E-3</v>
      </c>
      <c r="H78">
        <v>285</v>
      </c>
      <c r="I78" t="s">
        <v>4984</v>
      </c>
      <c r="J78" t="s">
        <v>4984</v>
      </c>
      <c r="K78">
        <v>209</v>
      </c>
      <c r="L78">
        <v>31</v>
      </c>
      <c r="M78">
        <v>216</v>
      </c>
      <c r="N78">
        <v>4.1328500000000004E-2</v>
      </c>
      <c r="O78">
        <v>353</v>
      </c>
      <c r="P78">
        <v>87</v>
      </c>
      <c r="Q78">
        <v>4</v>
      </c>
      <c r="R78" t="s">
        <v>4991</v>
      </c>
      <c r="S78" t="str">
        <f>VLOOKUP($B78,[2]V029!$E$3:$S$3556,6,FALSE)</f>
        <v>IHD</v>
      </c>
      <c r="T78" t="str">
        <f>VLOOKUP($B78,[2]V029!$E$3:$S$3556,7,FALSE)</f>
        <v>D</v>
      </c>
      <c r="U78" t="str">
        <f>VLOOKUP($B78,[2]V029!$E$3:$S$3556,15,FALSE)</f>
        <v>D</v>
      </c>
    </row>
    <row r="79" spans="2:21" x14ac:dyDescent="0.2">
      <c r="B79" s="375">
        <v>1304</v>
      </c>
      <c r="C79" s="374">
        <v>0</v>
      </c>
      <c r="D79" s="374">
        <v>0</v>
      </c>
      <c r="E79" s="374">
        <v>0</v>
      </c>
      <c r="F79" s="374">
        <v>0</v>
      </c>
      <c r="G79">
        <v>4.0398700000000001E-3</v>
      </c>
      <c r="H79">
        <v>245</v>
      </c>
      <c r="I79" t="s">
        <v>4985</v>
      </c>
      <c r="J79" t="s">
        <v>4978</v>
      </c>
      <c r="K79">
        <v>280</v>
      </c>
      <c r="L79">
        <v>74</v>
      </c>
      <c r="M79">
        <v>285</v>
      </c>
      <c r="N79">
        <v>1.9109600000000001E-2</v>
      </c>
      <c r="O79">
        <v>306</v>
      </c>
      <c r="P79">
        <v>78</v>
      </c>
      <c r="Q79">
        <v>4</v>
      </c>
      <c r="R79" t="s">
        <v>4991</v>
      </c>
      <c r="S79" t="str">
        <f>VLOOKUP($B79,[2]V029!$E$3:$S$3556,6,FALSE)</f>
        <v>AHD</v>
      </c>
      <c r="T79" t="str">
        <f>VLOOKUP($B79,[2]V029!$E$3:$S$3556,7,FALSE)</f>
        <v>D</v>
      </c>
      <c r="U79" t="str">
        <f>VLOOKUP($B79,[2]V029!$E$3:$S$3556,15,FALSE)</f>
        <v>D</v>
      </c>
    </row>
    <row r="80" spans="2:21" x14ac:dyDescent="0.2">
      <c r="B80" s="375">
        <v>1305</v>
      </c>
      <c r="C80" s="374"/>
      <c r="D80" s="374"/>
      <c r="E80" s="374"/>
      <c r="F80" s="374"/>
      <c r="G80">
        <v>6.2471199999999998E-2</v>
      </c>
      <c r="H80">
        <v>522</v>
      </c>
      <c r="I80" t="s">
        <v>1903</v>
      </c>
      <c r="J80" t="s">
        <v>1903</v>
      </c>
      <c r="K80">
        <v>390</v>
      </c>
      <c r="L80">
        <v>112</v>
      </c>
      <c r="M80">
        <v>377</v>
      </c>
      <c r="Q80">
        <v>4</v>
      </c>
      <c r="R80" t="s">
        <v>4991</v>
      </c>
      <c r="S80" t="str">
        <f>VLOOKUP($B80,[2]V029!$E$3:$S$3556,6,FALSE)</f>
        <v>AMA</v>
      </c>
      <c r="T80" t="str">
        <f>VLOOKUP($B80,[2]V029!$E$3:$S$3556,7,FALSE)</f>
        <v>A</v>
      </c>
      <c r="U80" t="str">
        <f>VLOOKUP($B80,[2]V029!$E$3:$S$3556,15,FALSE)</f>
        <v>C</v>
      </c>
    </row>
    <row r="81" spans="2:21" x14ac:dyDescent="0.2">
      <c r="B81" s="375">
        <v>1306</v>
      </c>
      <c r="C81" s="374"/>
      <c r="D81" s="374"/>
      <c r="E81" s="374"/>
      <c r="F81" s="374"/>
      <c r="G81">
        <v>1.00073E-2</v>
      </c>
      <c r="H81">
        <v>300</v>
      </c>
      <c r="I81" t="s">
        <v>1600</v>
      </c>
      <c r="J81" t="s">
        <v>1600</v>
      </c>
      <c r="K81">
        <v>387</v>
      </c>
      <c r="L81">
        <v>142</v>
      </c>
      <c r="M81">
        <v>377</v>
      </c>
      <c r="Q81">
        <v>4</v>
      </c>
      <c r="R81" t="s">
        <v>4991</v>
      </c>
      <c r="S81" t="str">
        <f>VLOOKUP($B81,[2]V029!$E$3:$S$3556,6,FALSE)</f>
        <v>IQD</v>
      </c>
      <c r="T81" t="str">
        <f>VLOOKUP($B81,[2]V029!$E$3:$S$3556,7,FALSE)</f>
        <v>D</v>
      </c>
      <c r="U81" t="str">
        <f>VLOOKUP($B81,[2]V029!$E$3:$S$3556,15,FALSE)</f>
        <v>D</v>
      </c>
    </row>
    <row r="82" spans="2:21" x14ac:dyDescent="0.2">
      <c r="B82" s="375">
        <v>1307</v>
      </c>
      <c r="C82" s="374">
        <v>0</v>
      </c>
      <c r="D82" s="374">
        <v>0</v>
      </c>
      <c r="E82" s="374">
        <v>0</v>
      </c>
      <c r="F82" s="374">
        <v>0</v>
      </c>
      <c r="G82">
        <v>3.5354499999999997E-2</v>
      </c>
      <c r="H82">
        <v>431</v>
      </c>
      <c r="I82" t="s">
        <v>4980</v>
      </c>
      <c r="J82" t="s">
        <v>4980</v>
      </c>
      <c r="K82">
        <v>349</v>
      </c>
      <c r="L82">
        <v>89</v>
      </c>
      <c r="M82">
        <v>377</v>
      </c>
      <c r="N82">
        <v>6.5740900000000005E-2</v>
      </c>
      <c r="O82">
        <v>353</v>
      </c>
      <c r="P82">
        <v>87</v>
      </c>
      <c r="Q82">
        <v>4</v>
      </c>
      <c r="R82" t="s">
        <v>4991</v>
      </c>
      <c r="S82" t="str">
        <f>VLOOKUP($B82,[2]V029!$E$3:$S$3556,6,FALSE)</f>
        <v>AHB</v>
      </c>
      <c r="T82" t="str">
        <f>VLOOKUP($B82,[2]V029!$E$3:$S$3556,7,FALSE)</f>
        <v>B</v>
      </c>
      <c r="U82" t="str">
        <f>VLOOKUP($B82,[2]V029!$E$3:$S$3556,15,FALSE)</f>
        <v>C</v>
      </c>
    </row>
    <row r="83" spans="2:21" x14ac:dyDescent="0.2">
      <c r="B83" s="375">
        <v>1308</v>
      </c>
      <c r="C83" s="374">
        <v>0</v>
      </c>
      <c r="D83" s="374">
        <v>0</v>
      </c>
      <c r="E83" s="374">
        <v>0</v>
      </c>
      <c r="F83" s="374">
        <v>0</v>
      </c>
      <c r="G83">
        <v>2.6484999999999998E-3</v>
      </c>
      <c r="H83">
        <v>224</v>
      </c>
      <c r="I83" t="s">
        <v>4980</v>
      </c>
      <c r="J83" t="s">
        <v>4980</v>
      </c>
      <c r="K83">
        <v>349</v>
      </c>
      <c r="L83">
        <v>89</v>
      </c>
      <c r="M83">
        <v>377</v>
      </c>
      <c r="N83">
        <v>1.0652500000000001E-2</v>
      </c>
      <c r="O83">
        <v>306</v>
      </c>
      <c r="P83">
        <v>78</v>
      </c>
      <c r="Q83">
        <v>4</v>
      </c>
      <c r="R83" t="s">
        <v>4991</v>
      </c>
      <c r="S83" t="str">
        <f>VLOOKUP($B83,[2]V029!$E$3:$S$3556,6,FALSE)</f>
        <v>IHB</v>
      </c>
      <c r="T83" t="str">
        <f>VLOOKUP($B83,[2]V029!$E$3:$S$3556,7,FALSE)</f>
        <v>B</v>
      </c>
      <c r="U83" t="str">
        <f>VLOOKUP($B83,[2]V029!$E$3:$S$3556,15,FALSE)</f>
        <v>C</v>
      </c>
    </row>
    <row r="84" spans="2:21" x14ac:dyDescent="0.2">
      <c r="B84" s="375">
        <v>1309</v>
      </c>
      <c r="C84" s="374"/>
      <c r="D84" s="374"/>
      <c r="E84" s="374"/>
      <c r="F84" s="374"/>
      <c r="G84">
        <v>7.1789900000000004E-2</v>
      </c>
      <c r="H84">
        <v>547</v>
      </c>
      <c r="I84" t="s">
        <v>1667</v>
      </c>
      <c r="J84" t="s">
        <v>4893</v>
      </c>
      <c r="K84">
        <v>748</v>
      </c>
      <c r="L84">
        <v>430</v>
      </c>
      <c r="M84">
        <v>760</v>
      </c>
      <c r="Q84">
        <v>4</v>
      </c>
      <c r="R84" t="s">
        <v>4991</v>
      </c>
      <c r="S84" t="str">
        <f>VLOOKUP($B84,[2]V029!$E$3:$S$3556,6,FALSE)</f>
        <v>AGA</v>
      </c>
      <c r="T84" t="str">
        <f>VLOOKUP($B84,[2]V029!$E$3:$S$3556,7,FALSE)</f>
        <v>A</v>
      </c>
      <c r="U84" t="str">
        <f>VLOOKUP($B84,[2]V029!$E$3:$S$3556,15,FALSE)</f>
        <v>C</v>
      </c>
    </row>
    <row r="85" spans="2:21" x14ac:dyDescent="0.2">
      <c r="B85" s="375">
        <v>1311</v>
      </c>
      <c r="C85" s="374"/>
      <c r="D85" s="374"/>
      <c r="E85" s="374"/>
      <c r="F85" s="374"/>
      <c r="G85">
        <v>2.0522700000000001E-2</v>
      </c>
      <c r="H85">
        <v>370</v>
      </c>
      <c r="I85" t="s">
        <v>1600</v>
      </c>
      <c r="J85" t="s">
        <v>1600</v>
      </c>
      <c r="K85">
        <v>387</v>
      </c>
      <c r="L85">
        <v>142</v>
      </c>
      <c r="M85">
        <v>377</v>
      </c>
      <c r="Q85">
        <v>4</v>
      </c>
      <c r="R85" t="s">
        <v>4991</v>
      </c>
      <c r="S85" t="str">
        <f>VLOOKUP($B85,[2]V029!$E$3:$S$3556,6,FALSE)</f>
        <v>IQD</v>
      </c>
      <c r="T85" t="str">
        <f>VLOOKUP($B85,[2]V029!$E$3:$S$3556,7,FALSE)</f>
        <v>D</v>
      </c>
      <c r="U85" t="str">
        <f>VLOOKUP($B85,[2]V029!$E$3:$S$3556,15,FALSE)</f>
        <v>C</v>
      </c>
    </row>
    <row r="86" spans="2:21" x14ac:dyDescent="0.2">
      <c r="B86" s="375">
        <v>1318</v>
      </c>
      <c r="C86" s="374">
        <v>0</v>
      </c>
      <c r="D86" s="374">
        <v>0</v>
      </c>
      <c r="E86" s="374">
        <v>0</v>
      </c>
      <c r="F86" s="374">
        <v>0</v>
      </c>
      <c r="G86">
        <v>1.41934E-2</v>
      </c>
      <c r="H86">
        <v>331</v>
      </c>
      <c r="I86" t="s">
        <v>4979</v>
      </c>
      <c r="J86" t="s">
        <v>4979</v>
      </c>
      <c r="K86">
        <v>354</v>
      </c>
      <c r="L86">
        <v>82</v>
      </c>
      <c r="M86">
        <v>377</v>
      </c>
      <c r="N86">
        <v>3.1947099999999999E-2</v>
      </c>
      <c r="O86">
        <v>353</v>
      </c>
      <c r="P86">
        <v>87</v>
      </c>
      <c r="Q86">
        <v>4</v>
      </c>
      <c r="R86" t="s">
        <v>4991</v>
      </c>
      <c r="S86" t="str">
        <f>VLOOKUP($B86,[2]V029!$E$3:$S$3556,6,FALSE)</f>
        <v>IQC</v>
      </c>
      <c r="T86" t="str">
        <f>VLOOKUP($B86,[2]V029!$E$3:$S$3556,7,FALSE)</f>
        <v>C</v>
      </c>
      <c r="U86" t="str">
        <f>VLOOKUP($B86,[2]V029!$E$3:$S$3556,15,FALSE)</f>
        <v>C</v>
      </c>
    </row>
    <row r="87" spans="2:21" x14ac:dyDescent="0.2">
      <c r="B87" s="375">
        <v>1319</v>
      </c>
      <c r="C87" s="374">
        <v>0</v>
      </c>
      <c r="D87" s="374">
        <v>0</v>
      </c>
      <c r="E87" s="374">
        <v>0</v>
      </c>
      <c r="F87" s="374">
        <v>0</v>
      </c>
      <c r="G87">
        <v>2.49185E-2</v>
      </c>
      <c r="H87">
        <v>388</v>
      </c>
      <c r="I87" t="s">
        <v>4980</v>
      </c>
      <c r="J87" t="s">
        <v>4980</v>
      </c>
      <c r="K87">
        <v>349</v>
      </c>
      <c r="L87">
        <v>89</v>
      </c>
      <c r="M87">
        <v>377</v>
      </c>
      <c r="N87">
        <v>9.4792699999999994E-2</v>
      </c>
      <c r="O87">
        <v>353</v>
      </c>
      <c r="P87">
        <v>87</v>
      </c>
      <c r="Q87">
        <v>4</v>
      </c>
      <c r="R87" t="s">
        <v>4991</v>
      </c>
      <c r="S87" t="str">
        <f>VLOOKUP($B87,[2]V029!$E$3:$S$3556,6,FALSE)</f>
        <v>IHB</v>
      </c>
      <c r="T87" t="str">
        <f>VLOOKUP($B87,[2]V029!$E$3:$S$3556,7,FALSE)</f>
        <v>B</v>
      </c>
      <c r="U87" t="str">
        <f>VLOOKUP($B87,[2]V029!$E$3:$S$3556,15,FALSE)</f>
        <v>C</v>
      </c>
    </row>
    <row r="88" spans="2:21" x14ac:dyDescent="0.2">
      <c r="B88" s="375">
        <v>1323</v>
      </c>
      <c r="C88" s="374">
        <v>0</v>
      </c>
      <c r="D88" s="374">
        <v>0</v>
      </c>
      <c r="E88" s="374">
        <v>0</v>
      </c>
      <c r="F88" s="374">
        <v>0</v>
      </c>
      <c r="G88">
        <v>1.6823399999999999E-2</v>
      </c>
      <c r="H88">
        <v>351</v>
      </c>
      <c r="I88" t="s">
        <v>4980</v>
      </c>
      <c r="J88" t="s">
        <v>4980</v>
      </c>
      <c r="K88">
        <v>349</v>
      </c>
      <c r="L88">
        <v>89</v>
      </c>
      <c r="M88">
        <v>377</v>
      </c>
      <c r="N88">
        <v>5.5590300000000002E-2</v>
      </c>
      <c r="O88">
        <v>353</v>
      </c>
      <c r="P88">
        <v>87</v>
      </c>
      <c r="Q88">
        <v>4</v>
      </c>
      <c r="R88" t="s">
        <v>4991</v>
      </c>
      <c r="S88" t="str">
        <f>VLOOKUP($B88,[2]V029!$E$3:$S$3556,6,FALSE)</f>
        <v>IHB</v>
      </c>
      <c r="T88" t="str">
        <f>VLOOKUP($B88,[2]V029!$E$3:$S$3556,7,FALSE)</f>
        <v>B</v>
      </c>
      <c r="U88" t="str">
        <f>VLOOKUP($B88,[2]V029!$E$3:$S$3556,15,FALSE)</f>
        <v>C</v>
      </c>
    </row>
    <row r="89" spans="2:21" x14ac:dyDescent="0.2">
      <c r="B89" s="375">
        <v>1324</v>
      </c>
      <c r="C89" s="374">
        <v>0</v>
      </c>
      <c r="D89" s="374">
        <v>0</v>
      </c>
      <c r="E89" s="374">
        <v>0</v>
      </c>
      <c r="F89" s="374">
        <v>0</v>
      </c>
      <c r="G89">
        <v>3.93166E-3</v>
      </c>
      <c r="H89">
        <v>244</v>
      </c>
      <c r="I89" t="s">
        <v>4985</v>
      </c>
      <c r="J89" t="s">
        <v>4978</v>
      </c>
      <c r="K89">
        <v>280</v>
      </c>
      <c r="L89">
        <v>74</v>
      </c>
      <c r="M89">
        <v>285</v>
      </c>
      <c r="N89">
        <v>1.2760000000000001E-2</v>
      </c>
      <c r="O89">
        <v>306</v>
      </c>
      <c r="P89">
        <v>78</v>
      </c>
      <c r="Q89">
        <v>4</v>
      </c>
      <c r="R89" t="s">
        <v>4991</v>
      </c>
      <c r="S89" t="str">
        <f>VLOOKUP($B89,[2]V029!$E$3:$S$3556,6,FALSE)</f>
        <v>IHD</v>
      </c>
      <c r="T89" t="str">
        <f>VLOOKUP($B89,[2]V029!$E$3:$S$3556,7,FALSE)</f>
        <v>D</v>
      </c>
      <c r="U89" t="str">
        <f>VLOOKUP($B89,[2]V029!$E$3:$S$3556,15,FALSE)</f>
        <v>D</v>
      </c>
    </row>
    <row r="90" spans="2:21" x14ac:dyDescent="0.2">
      <c r="B90" s="375">
        <v>1325</v>
      </c>
      <c r="C90" s="374"/>
      <c r="D90" s="374"/>
      <c r="E90" s="374"/>
      <c r="F90" s="374"/>
      <c r="G90">
        <v>8.4399099999999999E-4</v>
      </c>
      <c r="H90">
        <v>190</v>
      </c>
      <c r="I90" t="s">
        <v>1600</v>
      </c>
      <c r="J90" t="s">
        <v>1600</v>
      </c>
      <c r="K90">
        <v>387</v>
      </c>
      <c r="L90">
        <v>142</v>
      </c>
      <c r="M90">
        <v>377</v>
      </c>
      <c r="Q90">
        <v>4</v>
      </c>
      <c r="R90" t="s">
        <v>4991</v>
      </c>
      <c r="S90" t="str">
        <f>VLOOKUP($B90,[2]V029!$E$3:$S$3556,6,FALSE)</f>
        <v>IQD</v>
      </c>
      <c r="T90" t="str">
        <f>VLOOKUP($B90,[2]V029!$E$3:$S$3556,7,FALSE)</f>
        <v>D</v>
      </c>
      <c r="U90" t="str">
        <f>VLOOKUP($B90,[2]V029!$E$3:$S$3556,15,FALSE)</f>
        <v>D</v>
      </c>
    </row>
    <row r="91" spans="2:21" x14ac:dyDescent="0.2">
      <c r="B91" s="375">
        <v>1326</v>
      </c>
      <c r="C91" s="374"/>
      <c r="D91" s="374"/>
      <c r="E91" s="374"/>
      <c r="F91" s="374"/>
      <c r="G91">
        <v>1.0322899999999999E-2</v>
      </c>
      <c r="H91">
        <v>302</v>
      </c>
      <c r="I91" t="s">
        <v>1600</v>
      </c>
      <c r="J91" t="s">
        <v>1600</v>
      </c>
      <c r="K91">
        <v>387</v>
      </c>
      <c r="L91">
        <v>142</v>
      </c>
      <c r="M91">
        <v>377</v>
      </c>
      <c r="Q91">
        <v>4</v>
      </c>
      <c r="R91" t="s">
        <v>4991</v>
      </c>
      <c r="S91" t="str">
        <f>VLOOKUP($B91,[2]V029!$E$3:$S$3556,6,FALSE)</f>
        <v>IQD</v>
      </c>
      <c r="T91" t="str">
        <f>VLOOKUP($B91,[2]V029!$E$3:$S$3556,7,FALSE)</f>
        <v>D</v>
      </c>
      <c r="U91" t="str">
        <f>VLOOKUP($B91,[2]V029!$E$3:$S$3556,15,FALSE)</f>
        <v>D</v>
      </c>
    </row>
    <row r="92" spans="2:21" x14ac:dyDescent="0.2">
      <c r="B92" s="375">
        <v>1340</v>
      </c>
      <c r="C92" s="374"/>
      <c r="D92" s="374"/>
      <c r="E92" s="374"/>
      <c r="F92" s="374"/>
      <c r="G92">
        <v>1.12315E-2</v>
      </c>
      <c r="H92">
        <v>309</v>
      </c>
      <c r="I92" t="s">
        <v>1600</v>
      </c>
      <c r="J92" t="s">
        <v>1600</v>
      </c>
      <c r="K92">
        <v>387</v>
      </c>
      <c r="L92">
        <v>142</v>
      </c>
      <c r="M92">
        <v>377</v>
      </c>
      <c r="Q92">
        <v>4</v>
      </c>
      <c r="R92" t="s">
        <v>4991</v>
      </c>
      <c r="S92" t="str">
        <f>VLOOKUP($B92,[2]V029!$E$3:$S$3556,6,FALSE)</f>
        <v>IQD</v>
      </c>
      <c r="T92" t="str">
        <f>VLOOKUP($B92,[2]V029!$E$3:$S$3556,7,FALSE)</f>
        <v>D</v>
      </c>
      <c r="U92" t="str">
        <f>VLOOKUP($B92,[2]V029!$E$3:$S$3556,15,FALSE)</f>
        <v>D</v>
      </c>
    </row>
    <row r="93" spans="2:21" x14ac:dyDescent="0.2">
      <c r="B93" s="375">
        <v>1341</v>
      </c>
      <c r="C93" s="374"/>
      <c r="D93" s="374"/>
      <c r="E93" s="374"/>
      <c r="F93" s="374"/>
      <c r="G93">
        <v>1.54799E-2</v>
      </c>
      <c r="H93">
        <v>341</v>
      </c>
      <c r="I93" t="s">
        <v>1600</v>
      </c>
      <c r="J93" t="s">
        <v>1600</v>
      </c>
      <c r="K93">
        <v>387</v>
      </c>
      <c r="L93">
        <v>142</v>
      </c>
      <c r="M93">
        <v>377</v>
      </c>
      <c r="Q93">
        <v>4</v>
      </c>
      <c r="R93" t="s">
        <v>4991</v>
      </c>
      <c r="S93" t="str">
        <f>VLOOKUP($B93,[2]V029!$E$3:$S$3556,6,FALSE)</f>
        <v>IQD</v>
      </c>
      <c r="T93" t="str">
        <f>VLOOKUP($B93,[2]V029!$E$3:$S$3556,7,FALSE)</f>
        <v>D</v>
      </c>
      <c r="U93" t="str">
        <f>VLOOKUP($B93,[2]V029!$E$3:$S$3556,15,FALSE)</f>
        <v>D</v>
      </c>
    </row>
    <row r="94" spans="2:21" x14ac:dyDescent="0.2">
      <c r="B94" s="375">
        <v>1342</v>
      </c>
      <c r="C94" s="374"/>
      <c r="D94" s="374"/>
      <c r="E94" s="374"/>
      <c r="F94" s="374"/>
      <c r="G94">
        <v>2.7376299999999999E-2</v>
      </c>
      <c r="H94">
        <v>398</v>
      </c>
      <c r="I94" t="s">
        <v>1667</v>
      </c>
      <c r="J94" t="s">
        <v>4893</v>
      </c>
      <c r="K94">
        <v>748</v>
      </c>
      <c r="L94">
        <v>430</v>
      </c>
      <c r="M94">
        <v>760</v>
      </c>
      <c r="Q94">
        <v>4</v>
      </c>
      <c r="R94" t="s">
        <v>4991</v>
      </c>
      <c r="S94" t="str">
        <f>VLOOKUP($B94,[2]V029!$E$3:$S$3556,6,FALSE)</f>
        <v>IGA</v>
      </c>
      <c r="T94" t="str">
        <f>VLOOKUP($B94,[2]V029!$E$3:$S$3556,7,FALSE)</f>
        <v>A</v>
      </c>
      <c r="U94" t="str">
        <f>VLOOKUP($B94,[2]V029!$E$3:$S$3556,15,FALSE)</f>
        <v>C</v>
      </c>
    </row>
    <row r="95" spans="2:21" x14ac:dyDescent="0.2">
      <c r="B95" s="375">
        <v>1344</v>
      </c>
      <c r="C95" s="374"/>
      <c r="D95" s="374"/>
      <c r="E95" s="374"/>
      <c r="F95" s="374"/>
      <c r="G95">
        <v>9.1147599999999995E-3</v>
      </c>
      <c r="H95">
        <v>292</v>
      </c>
      <c r="I95" t="s">
        <v>1600</v>
      </c>
      <c r="J95" t="s">
        <v>1600</v>
      </c>
      <c r="K95">
        <v>387</v>
      </c>
      <c r="L95">
        <v>142</v>
      </c>
      <c r="M95">
        <v>377</v>
      </c>
      <c r="Q95">
        <v>4</v>
      </c>
      <c r="R95" t="s">
        <v>4991</v>
      </c>
      <c r="S95" t="str">
        <f>VLOOKUP($B95,[2]V029!$E$3:$S$3556,6,FALSE)</f>
        <v>IQD</v>
      </c>
      <c r="T95" t="str">
        <f>VLOOKUP($B95,[2]V029!$E$3:$S$3556,7,FALSE)</f>
        <v>D</v>
      </c>
      <c r="U95" t="str">
        <f>VLOOKUP($B95,[2]V029!$E$3:$S$3556,15,FALSE)</f>
        <v>D</v>
      </c>
    </row>
    <row r="96" spans="2:21" x14ac:dyDescent="0.2">
      <c r="B96" s="375">
        <v>1346</v>
      </c>
      <c r="C96" s="374">
        <v>0</v>
      </c>
      <c r="D96" s="374">
        <v>0</v>
      </c>
      <c r="E96" s="374">
        <v>0</v>
      </c>
      <c r="F96" s="374">
        <v>0</v>
      </c>
      <c r="G96">
        <v>1.9169800000000001E-2</v>
      </c>
      <c r="H96">
        <v>365</v>
      </c>
      <c r="I96" t="s">
        <v>4980</v>
      </c>
      <c r="J96" t="s">
        <v>4980</v>
      </c>
      <c r="K96">
        <v>349</v>
      </c>
      <c r="L96">
        <v>89</v>
      </c>
      <c r="M96">
        <v>377</v>
      </c>
      <c r="N96">
        <v>9.0703999999999993E-2</v>
      </c>
      <c r="O96">
        <v>353</v>
      </c>
      <c r="P96">
        <v>87</v>
      </c>
      <c r="Q96">
        <v>4</v>
      </c>
      <c r="R96" t="s">
        <v>4991</v>
      </c>
      <c r="S96" t="str">
        <f>VLOOKUP($B96,[2]V029!$E$3:$S$3556,6,FALSE)</f>
        <v>AHB</v>
      </c>
      <c r="T96" t="str">
        <f>VLOOKUP($B96,[2]V029!$E$3:$S$3556,7,FALSE)</f>
        <v>B</v>
      </c>
      <c r="U96" t="str">
        <f>VLOOKUP($B96,[2]V029!$E$3:$S$3556,15,FALSE)</f>
        <v>C</v>
      </c>
    </row>
    <row r="97" spans="2:21" x14ac:dyDescent="0.2">
      <c r="B97" s="375">
        <v>1347</v>
      </c>
      <c r="C97" s="374">
        <v>0</v>
      </c>
      <c r="D97" s="374">
        <v>0</v>
      </c>
      <c r="E97" s="374">
        <v>0</v>
      </c>
      <c r="F97" s="374">
        <v>0</v>
      </c>
      <c r="G97">
        <v>6.7549200000000002E-3</v>
      </c>
      <c r="H97">
        <v>270</v>
      </c>
      <c r="I97" t="s">
        <v>4977</v>
      </c>
      <c r="J97" t="s">
        <v>4978</v>
      </c>
      <c r="K97">
        <v>280</v>
      </c>
      <c r="L97">
        <v>74</v>
      </c>
      <c r="M97">
        <v>285</v>
      </c>
      <c r="N97">
        <v>2.0440999999999997E-2</v>
      </c>
      <c r="O97">
        <v>353</v>
      </c>
      <c r="P97">
        <v>87</v>
      </c>
      <c r="Q97">
        <v>4</v>
      </c>
      <c r="R97" t="s">
        <v>4991</v>
      </c>
      <c r="S97" t="str">
        <f>VLOOKUP($B97,[2]V029!$E$3:$S$3556,6,FALSE)</f>
        <v>IHD</v>
      </c>
      <c r="T97" t="str">
        <f>VLOOKUP($B97,[2]V029!$E$3:$S$3556,7,FALSE)</f>
        <v>D</v>
      </c>
      <c r="U97" t="str">
        <f>VLOOKUP($B97,[2]V029!$E$3:$S$3556,15,FALSE)</f>
        <v>D</v>
      </c>
    </row>
    <row r="98" spans="2:21" x14ac:dyDescent="0.2">
      <c r="B98" s="375">
        <v>1349</v>
      </c>
      <c r="C98" s="374">
        <v>0</v>
      </c>
      <c r="D98" s="374">
        <v>0</v>
      </c>
      <c r="E98" s="374">
        <v>0</v>
      </c>
      <c r="F98" s="374">
        <v>0</v>
      </c>
      <c r="G98">
        <v>2.7144399999999999E-2</v>
      </c>
      <c r="H98">
        <v>397</v>
      </c>
      <c r="I98" t="s">
        <v>4980</v>
      </c>
      <c r="J98" t="s">
        <v>4980</v>
      </c>
      <c r="K98">
        <v>349</v>
      </c>
      <c r="L98">
        <v>89</v>
      </c>
      <c r="M98">
        <v>377</v>
      </c>
      <c r="N98">
        <v>0.11123699999999999</v>
      </c>
      <c r="O98">
        <v>353</v>
      </c>
      <c r="P98">
        <v>87</v>
      </c>
      <c r="Q98">
        <v>4</v>
      </c>
      <c r="R98" t="s">
        <v>4991</v>
      </c>
      <c r="S98" t="str">
        <f>VLOOKUP($B98,[2]V029!$E$3:$S$3556,6,FALSE)</f>
        <v>IHD</v>
      </c>
      <c r="T98" t="str">
        <f>VLOOKUP($B98,[2]V029!$E$3:$S$3556,7,FALSE)</f>
        <v>D</v>
      </c>
      <c r="U98" t="str">
        <f>VLOOKUP($B98,[2]V029!$E$3:$S$3556,15,FALSE)</f>
        <v>D</v>
      </c>
    </row>
    <row r="99" spans="2:21" x14ac:dyDescent="0.2">
      <c r="B99" s="375">
        <v>1350</v>
      </c>
      <c r="C99" s="374">
        <v>0</v>
      </c>
      <c r="D99" s="374">
        <v>0</v>
      </c>
      <c r="E99" s="374">
        <v>0</v>
      </c>
      <c r="F99" s="374">
        <v>0</v>
      </c>
      <c r="G99">
        <v>1.6896000000000001E-2</v>
      </c>
      <c r="H99">
        <v>352</v>
      </c>
      <c r="I99" t="s">
        <v>4980</v>
      </c>
      <c r="J99" t="s">
        <v>4980</v>
      </c>
      <c r="K99">
        <v>349</v>
      </c>
      <c r="L99">
        <v>89</v>
      </c>
      <c r="M99">
        <v>377</v>
      </c>
      <c r="N99">
        <v>5.45432E-2</v>
      </c>
      <c r="O99">
        <v>353</v>
      </c>
      <c r="P99">
        <v>87</v>
      </c>
      <c r="Q99">
        <v>4</v>
      </c>
      <c r="R99" t="s">
        <v>4991</v>
      </c>
      <c r="S99" t="str">
        <f>VLOOKUP($B99,[2]V029!$E$3:$S$3556,6,FALSE)</f>
        <v>AHB</v>
      </c>
      <c r="T99" t="str">
        <f>VLOOKUP($B99,[2]V029!$E$3:$S$3556,7,FALSE)</f>
        <v>B</v>
      </c>
      <c r="U99" t="str">
        <f>VLOOKUP($B99,[2]V029!$E$3:$S$3556,15,FALSE)</f>
        <v>C</v>
      </c>
    </row>
    <row r="100" spans="2:21" x14ac:dyDescent="0.2">
      <c r="B100" s="375">
        <v>1352</v>
      </c>
      <c r="C100" s="374">
        <v>0</v>
      </c>
      <c r="D100" s="374">
        <v>0</v>
      </c>
      <c r="E100" s="374">
        <v>0</v>
      </c>
      <c r="F100" s="374">
        <v>0</v>
      </c>
      <c r="G100">
        <v>1.47321E-2</v>
      </c>
      <c r="H100">
        <v>335</v>
      </c>
      <c r="I100" t="s">
        <v>4980</v>
      </c>
      <c r="J100" t="s">
        <v>4980</v>
      </c>
      <c r="K100">
        <v>349</v>
      </c>
      <c r="L100">
        <v>89</v>
      </c>
      <c r="M100">
        <v>377</v>
      </c>
      <c r="N100">
        <v>1.94772E-2</v>
      </c>
      <c r="O100">
        <v>306</v>
      </c>
      <c r="P100">
        <v>78</v>
      </c>
      <c r="Q100">
        <v>4</v>
      </c>
      <c r="R100" t="s">
        <v>4991</v>
      </c>
      <c r="S100" t="str">
        <f>VLOOKUP($B100,[2]V029!$E$3:$S$3556,6,FALSE)</f>
        <v>IHB</v>
      </c>
      <c r="T100" t="str">
        <f>VLOOKUP($B100,[2]V029!$E$3:$S$3556,7,FALSE)</f>
        <v>B</v>
      </c>
      <c r="U100" t="str">
        <f>VLOOKUP($B100,[2]V029!$E$3:$S$3556,15,FALSE)</f>
        <v>C</v>
      </c>
    </row>
    <row r="101" spans="2:21" x14ac:dyDescent="0.2">
      <c r="B101" s="375">
        <v>1361</v>
      </c>
      <c r="C101" s="374">
        <v>0</v>
      </c>
      <c r="D101" s="374">
        <v>0</v>
      </c>
      <c r="E101" s="374">
        <v>0</v>
      </c>
      <c r="F101" s="374">
        <v>0</v>
      </c>
      <c r="G101">
        <v>3.3256200000000001E-3</v>
      </c>
      <c r="H101">
        <v>237</v>
      </c>
      <c r="I101" t="s">
        <v>4985</v>
      </c>
      <c r="J101" t="s">
        <v>4978</v>
      </c>
      <c r="K101">
        <v>280</v>
      </c>
      <c r="L101">
        <v>74</v>
      </c>
      <c r="M101">
        <v>285</v>
      </c>
      <c r="N101">
        <v>7.6317199999999998E-3</v>
      </c>
      <c r="O101">
        <v>306</v>
      </c>
      <c r="P101">
        <v>78</v>
      </c>
      <c r="Q101">
        <v>4</v>
      </c>
      <c r="R101" t="s">
        <v>4991</v>
      </c>
      <c r="S101" t="str">
        <f>VLOOKUP($B101,[2]V029!$E$3:$S$3556,6,FALSE)</f>
        <v>IHD</v>
      </c>
      <c r="T101" t="str">
        <f>VLOOKUP($B101,[2]V029!$E$3:$S$3556,7,FALSE)</f>
        <v>D</v>
      </c>
      <c r="U101" t="str">
        <f>VLOOKUP($B101,[2]V029!$E$3:$S$3556,15,FALSE)</f>
        <v>D</v>
      </c>
    </row>
    <row r="102" spans="2:21" x14ac:dyDescent="0.2">
      <c r="B102" s="375">
        <v>1375</v>
      </c>
      <c r="C102" s="374">
        <v>0</v>
      </c>
      <c r="D102" s="374">
        <v>0</v>
      </c>
      <c r="E102" s="374">
        <v>0</v>
      </c>
      <c r="F102" s="374">
        <v>0</v>
      </c>
      <c r="G102">
        <v>2.96405E-2</v>
      </c>
      <c r="H102">
        <v>407</v>
      </c>
      <c r="I102" t="s">
        <v>4980</v>
      </c>
      <c r="J102" t="s">
        <v>4980</v>
      </c>
      <c r="K102">
        <v>349</v>
      </c>
      <c r="L102">
        <v>89</v>
      </c>
      <c r="M102">
        <v>377</v>
      </c>
      <c r="N102">
        <v>9.5160699999999987E-2</v>
      </c>
      <c r="O102">
        <v>353</v>
      </c>
      <c r="P102">
        <v>87</v>
      </c>
      <c r="Q102">
        <v>4</v>
      </c>
      <c r="R102" t="s">
        <v>4991</v>
      </c>
      <c r="S102" t="str">
        <f>VLOOKUP($B102,[2]V029!$E$3:$S$3556,6,FALSE)</f>
        <v>IHB</v>
      </c>
      <c r="T102" t="str">
        <f>VLOOKUP($B102,[2]V029!$E$3:$S$3556,7,FALSE)</f>
        <v>B</v>
      </c>
      <c r="U102" t="str">
        <f>VLOOKUP($B102,[2]V029!$E$3:$S$3556,15,FALSE)</f>
        <v>C</v>
      </c>
    </row>
    <row r="103" spans="2:21" x14ac:dyDescent="0.2">
      <c r="B103" s="375">
        <v>1379</v>
      </c>
      <c r="C103" s="374">
        <v>0</v>
      </c>
      <c r="D103" s="374">
        <v>0</v>
      </c>
      <c r="E103" s="374">
        <v>0</v>
      </c>
      <c r="F103" s="374">
        <v>0</v>
      </c>
      <c r="G103">
        <v>1.11714E-2</v>
      </c>
      <c r="H103">
        <v>309</v>
      </c>
      <c r="I103" t="s">
        <v>4980</v>
      </c>
      <c r="J103" t="s">
        <v>4980</v>
      </c>
      <c r="K103">
        <v>349</v>
      </c>
      <c r="L103">
        <v>89</v>
      </c>
      <c r="M103">
        <v>377</v>
      </c>
      <c r="N103">
        <v>2.17491E-2</v>
      </c>
      <c r="O103">
        <v>353</v>
      </c>
      <c r="P103">
        <v>87</v>
      </c>
      <c r="Q103">
        <v>4</v>
      </c>
      <c r="R103" t="s">
        <v>4991</v>
      </c>
      <c r="S103" t="str">
        <f>VLOOKUP($B103,[2]V029!$E$3:$S$3556,6,FALSE)</f>
        <v>IHB</v>
      </c>
      <c r="T103" t="str">
        <f>VLOOKUP($B103,[2]V029!$E$3:$S$3556,7,FALSE)</f>
        <v>B</v>
      </c>
      <c r="U103" t="str">
        <f>VLOOKUP($B103,[2]V029!$E$3:$S$3556,15,FALSE)</f>
        <v>C</v>
      </c>
    </row>
    <row r="104" spans="2:21" x14ac:dyDescent="0.2">
      <c r="B104" s="375">
        <v>1389</v>
      </c>
      <c r="C104" s="374">
        <v>0</v>
      </c>
      <c r="D104" s="374">
        <v>0</v>
      </c>
      <c r="E104" s="374">
        <v>0</v>
      </c>
      <c r="F104" s="374">
        <v>0</v>
      </c>
      <c r="G104">
        <v>6.5451700000000002E-2</v>
      </c>
      <c r="H104">
        <v>530</v>
      </c>
      <c r="I104" t="s">
        <v>4980</v>
      </c>
      <c r="J104" t="s">
        <v>4980</v>
      </c>
      <c r="K104">
        <v>349</v>
      </c>
      <c r="L104">
        <v>89</v>
      </c>
      <c r="M104">
        <v>377</v>
      </c>
      <c r="N104">
        <v>0.10790699999999999</v>
      </c>
      <c r="O104">
        <v>353</v>
      </c>
      <c r="P104">
        <v>87</v>
      </c>
      <c r="Q104">
        <v>4</v>
      </c>
      <c r="R104" t="s">
        <v>4991</v>
      </c>
      <c r="S104" t="str">
        <f>VLOOKUP($B104,[2]V029!$E$3:$S$3556,6,FALSE)</f>
        <v>AHB</v>
      </c>
      <c r="T104" t="str">
        <f>VLOOKUP($B104,[2]V029!$E$3:$S$3556,7,FALSE)</f>
        <v>B</v>
      </c>
      <c r="U104" t="str">
        <f>VLOOKUP($B104,[2]V029!$E$3:$S$3556,15,FALSE)</f>
        <v>C</v>
      </c>
    </row>
    <row r="105" spans="2:21" x14ac:dyDescent="0.2">
      <c r="B105" s="375">
        <v>1391</v>
      </c>
      <c r="C105" s="374"/>
      <c r="D105" s="374"/>
      <c r="E105" s="374"/>
      <c r="F105" s="374"/>
      <c r="G105">
        <v>7.3453599999999994E-2</v>
      </c>
      <c r="H105">
        <v>551</v>
      </c>
      <c r="I105" t="s">
        <v>1600</v>
      </c>
      <c r="J105" t="s">
        <v>1600</v>
      </c>
      <c r="K105">
        <v>387</v>
      </c>
      <c r="L105">
        <v>142</v>
      </c>
      <c r="M105">
        <v>377</v>
      </c>
      <c r="Q105">
        <v>4</v>
      </c>
      <c r="R105" t="s">
        <v>4991</v>
      </c>
      <c r="S105" t="str">
        <f>VLOOKUP($B105,[2]V029!$E$3:$S$3556,6,FALSE)</f>
        <v>IQD</v>
      </c>
      <c r="T105" t="str">
        <f>VLOOKUP($B105,[2]V029!$E$3:$S$3556,7,FALSE)</f>
        <v>D</v>
      </c>
      <c r="U105" t="str">
        <f>VLOOKUP($B105,[2]V029!$E$3:$S$3556,15,FALSE)</f>
        <v>C</v>
      </c>
    </row>
    <row r="106" spans="2:21" x14ac:dyDescent="0.2">
      <c r="B106" s="375">
        <v>1396</v>
      </c>
      <c r="C106" s="374">
        <v>0</v>
      </c>
      <c r="D106" s="374">
        <v>0</v>
      </c>
      <c r="E106" s="374">
        <v>0</v>
      </c>
      <c r="F106" s="374">
        <v>0</v>
      </c>
      <c r="G106">
        <v>1.02614E-2</v>
      </c>
      <c r="H106">
        <v>302</v>
      </c>
      <c r="I106" t="s">
        <v>4979</v>
      </c>
      <c r="J106" t="s">
        <v>4979</v>
      </c>
      <c r="K106">
        <v>354</v>
      </c>
      <c r="L106">
        <v>82</v>
      </c>
      <c r="M106">
        <v>377</v>
      </c>
      <c r="N106">
        <v>3.1261299999999999E-2</v>
      </c>
      <c r="O106">
        <v>353</v>
      </c>
      <c r="P106">
        <v>87</v>
      </c>
      <c r="Q106">
        <v>4</v>
      </c>
      <c r="R106" t="s">
        <v>4991</v>
      </c>
      <c r="S106" t="str">
        <f>VLOOKUP($B106,[2]V029!$E$3:$S$3556,6,FALSE)</f>
        <v>AQC</v>
      </c>
      <c r="T106" t="str">
        <f>VLOOKUP($B106,[2]V029!$E$3:$S$3556,7,FALSE)</f>
        <v>C</v>
      </c>
      <c r="U106" t="str">
        <f>VLOOKUP($B106,[2]V029!$E$3:$S$3556,15,FALSE)</f>
        <v>D</v>
      </c>
    </row>
    <row r="107" spans="2:21" x14ac:dyDescent="0.2">
      <c r="B107" s="375">
        <v>1400</v>
      </c>
      <c r="C107" s="374"/>
      <c r="D107" s="374"/>
      <c r="E107" s="374"/>
      <c r="F107" s="374"/>
      <c r="G107">
        <v>1.6600400000000001E-2</v>
      </c>
      <c r="H107">
        <v>350</v>
      </c>
      <c r="I107" t="s">
        <v>1600</v>
      </c>
      <c r="J107" t="s">
        <v>1600</v>
      </c>
      <c r="K107">
        <v>387</v>
      </c>
      <c r="L107">
        <v>142</v>
      </c>
      <c r="M107">
        <v>377</v>
      </c>
      <c r="Q107">
        <v>4</v>
      </c>
      <c r="R107" t="s">
        <v>4991</v>
      </c>
      <c r="S107" t="str">
        <f>VLOOKUP($B107,[2]V029!$E$3:$S$3556,6,FALSE)</f>
        <v>IQC</v>
      </c>
      <c r="T107" t="str">
        <f>VLOOKUP($B107,[2]V029!$E$3:$S$3556,7,FALSE)</f>
        <v>C</v>
      </c>
      <c r="U107" t="str">
        <f>VLOOKUP($B107,[2]V029!$E$3:$S$3556,15,FALSE)</f>
        <v>D</v>
      </c>
    </row>
    <row r="108" spans="2:21" x14ac:dyDescent="0.2">
      <c r="B108" s="375">
        <v>1406</v>
      </c>
      <c r="C108" s="374">
        <v>0</v>
      </c>
      <c r="D108" s="374">
        <v>0</v>
      </c>
      <c r="E108" s="374">
        <v>0</v>
      </c>
      <c r="F108" s="374">
        <v>0</v>
      </c>
      <c r="G108">
        <v>6.50054E-3</v>
      </c>
      <c r="H108">
        <v>268</v>
      </c>
      <c r="I108" t="s">
        <v>4977</v>
      </c>
      <c r="J108" t="s">
        <v>4978</v>
      </c>
      <c r="K108">
        <v>280</v>
      </c>
      <c r="L108">
        <v>74</v>
      </c>
      <c r="M108">
        <v>285</v>
      </c>
      <c r="N108">
        <v>2.3535E-2</v>
      </c>
      <c r="O108">
        <v>353</v>
      </c>
      <c r="P108">
        <v>87</v>
      </c>
      <c r="Q108">
        <v>4</v>
      </c>
      <c r="R108" t="s">
        <v>4991</v>
      </c>
      <c r="S108" t="str">
        <f>VLOOKUP($B108,[2]V029!$E$3:$S$3556,6,FALSE)</f>
        <v>AHD</v>
      </c>
      <c r="T108" t="str">
        <f>VLOOKUP($B108,[2]V029!$E$3:$S$3556,7,FALSE)</f>
        <v>D</v>
      </c>
      <c r="U108" t="str">
        <f>VLOOKUP($B108,[2]V029!$E$3:$S$3556,15,FALSE)</f>
        <v>D</v>
      </c>
    </row>
    <row r="109" spans="2:21" x14ac:dyDescent="0.2">
      <c r="B109" s="375">
        <v>1408</v>
      </c>
      <c r="C109" s="374">
        <v>0</v>
      </c>
      <c r="D109" s="374">
        <v>0</v>
      </c>
      <c r="E109" s="374">
        <v>0</v>
      </c>
      <c r="F109" s="374">
        <v>0</v>
      </c>
      <c r="G109">
        <v>1.4502599999999999E-2</v>
      </c>
      <c r="H109">
        <v>334</v>
      </c>
      <c r="I109" t="s">
        <v>4977</v>
      </c>
      <c r="J109" t="s">
        <v>4978</v>
      </c>
      <c r="K109">
        <v>280</v>
      </c>
      <c r="L109">
        <v>74</v>
      </c>
      <c r="M109">
        <v>285</v>
      </c>
      <c r="N109">
        <v>4.4397900000000004E-2</v>
      </c>
      <c r="O109">
        <v>353</v>
      </c>
      <c r="P109">
        <v>87</v>
      </c>
      <c r="Q109">
        <v>4</v>
      </c>
      <c r="R109" t="s">
        <v>4991</v>
      </c>
      <c r="S109" t="str">
        <f>VLOOKUP($B109,[2]V029!$E$3:$S$3556,6,FALSE)</f>
        <v>IHD</v>
      </c>
      <c r="T109" t="str">
        <f>VLOOKUP($B109,[2]V029!$E$3:$S$3556,7,FALSE)</f>
        <v>D</v>
      </c>
      <c r="U109" t="str">
        <f>VLOOKUP($B109,[2]V029!$E$3:$S$3556,15,FALSE)</f>
        <v>D</v>
      </c>
    </row>
    <row r="110" spans="2:21" x14ac:dyDescent="0.2">
      <c r="B110" s="375">
        <v>1409</v>
      </c>
      <c r="C110" s="374">
        <v>0</v>
      </c>
      <c r="D110" s="374">
        <v>0</v>
      </c>
      <c r="E110" s="374">
        <v>0</v>
      </c>
      <c r="F110" s="374">
        <v>0</v>
      </c>
      <c r="G110">
        <v>1.4611000000000001E-2</v>
      </c>
      <c r="H110">
        <v>335</v>
      </c>
      <c r="I110" t="s">
        <v>4977</v>
      </c>
      <c r="J110" t="s">
        <v>4978</v>
      </c>
      <c r="K110">
        <v>280</v>
      </c>
      <c r="L110">
        <v>74</v>
      </c>
      <c r="M110">
        <v>285</v>
      </c>
      <c r="N110">
        <v>4.8493800000000004E-2</v>
      </c>
      <c r="O110">
        <v>353</v>
      </c>
      <c r="P110">
        <v>87</v>
      </c>
      <c r="Q110">
        <v>4</v>
      </c>
      <c r="R110" t="s">
        <v>4991</v>
      </c>
      <c r="S110" t="str">
        <f>VLOOKUP($B110,[2]V029!$E$3:$S$3556,6,FALSE)</f>
        <v>IHD</v>
      </c>
      <c r="T110" t="str">
        <f>VLOOKUP($B110,[2]V029!$E$3:$S$3556,7,FALSE)</f>
        <v>D</v>
      </c>
      <c r="U110" t="str">
        <f>VLOOKUP($B110,[2]V029!$E$3:$S$3556,15,FALSE)</f>
        <v>D</v>
      </c>
    </row>
    <row r="111" spans="2:21" x14ac:dyDescent="0.2">
      <c r="B111" s="375">
        <v>1413</v>
      </c>
      <c r="C111" s="374">
        <v>0</v>
      </c>
      <c r="D111" s="374">
        <v>0</v>
      </c>
      <c r="E111" s="374">
        <v>0</v>
      </c>
      <c r="F111" s="374">
        <v>0</v>
      </c>
      <c r="G111">
        <v>5.0101199999999999E-2</v>
      </c>
      <c r="H111">
        <v>490</v>
      </c>
      <c r="I111" t="s">
        <v>4986</v>
      </c>
      <c r="J111" t="s">
        <v>4978</v>
      </c>
      <c r="K111">
        <v>280</v>
      </c>
      <c r="L111">
        <v>74</v>
      </c>
      <c r="M111">
        <v>285</v>
      </c>
      <c r="N111">
        <v>0.115235</v>
      </c>
      <c r="O111">
        <v>353</v>
      </c>
      <c r="P111">
        <v>87</v>
      </c>
      <c r="Q111">
        <v>4</v>
      </c>
      <c r="R111" t="s">
        <v>4991</v>
      </c>
      <c r="S111" t="str">
        <f>VLOOKUP($B111,[2]V029!$E$3:$S$3556,6,FALSE)</f>
        <v>IHB</v>
      </c>
      <c r="T111" t="str">
        <f>VLOOKUP($B111,[2]V029!$E$3:$S$3556,7,FALSE)</f>
        <v>B</v>
      </c>
      <c r="U111" t="str">
        <f>VLOOKUP($B111,[2]V029!$E$3:$S$3556,15,FALSE)</f>
        <v>C</v>
      </c>
    </row>
    <row r="112" spans="2:21" x14ac:dyDescent="0.2">
      <c r="B112" s="375">
        <v>1414</v>
      </c>
      <c r="C112" s="374">
        <v>0</v>
      </c>
      <c r="D112" s="374">
        <v>0</v>
      </c>
      <c r="E112" s="374">
        <v>0</v>
      </c>
      <c r="F112" s="374">
        <v>0</v>
      </c>
      <c r="G112">
        <v>1.6222199999999999E-2</v>
      </c>
      <c r="H112">
        <v>347</v>
      </c>
      <c r="I112" t="s">
        <v>4977</v>
      </c>
      <c r="J112" t="s">
        <v>4978</v>
      </c>
      <c r="K112">
        <v>280</v>
      </c>
      <c r="L112">
        <v>74</v>
      </c>
      <c r="M112">
        <v>285</v>
      </c>
      <c r="N112">
        <v>4.6801599999999999E-2</v>
      </c>
      <c r="O112">
        <v>353</v>
      </c>
      <c r="P112">
        <v>87</v>
      </c>
      <c r="Q112">
        <v>4</v>
      </c>
      <c r="R112" t="s">
        <v>4991</v>
      </c>
      <c r="S112" t="str">
        <f>VLOOKUP($B112,[2]V029!$E$3:$S$3556,6,FALSE)</f>
        <v>IHD</v>
      </c>
      <c r="T112" t="str">
        <f>VLOOKUP($B112,[2]V029!$E$3:$S$3556,7,FALSE)</f>
        <v>D</v>
      </c>
      <c r="U112" t="str">
        <f>VLOOKUP($B112,[2]V029!$E$3:$S$3556,15,FALSE)</f>
        <v>D</v>
      </c>
    </row>
    <row r="113" spans="2:21" x14ac:dyDescent="0.2">
      <c r="B113" s="375">
        <v>1417</v>
      </c>
      <c r="C113" s="374"/>
      <c r="D113" s="374"/>
      <c r="E113" s="374"/>
      <c r="F113" s="374"/>
      <c r="G113">
        <v>2.27815E-2</v>
      </c>
      <c r="H113">
        <v>379</v>
      </c>
      <c r="I113" t="s">
        <v>1600</v>
      </c>
      <c r="J113" t="s">
        <v>1600</v>
      </c>
      <c r="K113">
        <v>387</v>
      </c>
      <c r="L113">
        <v>142</v>
      </c>
      <c r="M113">
        <v>377</v>
      </c>
      <c r="Q113">
        <v>4</v>
      </c>
      <c r="R113" t="s">
        <v>4991</v>
      </c>
      <c r="S113" t="str">
        <f>VLOOKUP($B113,[2]V029!$E$3:$S$3556,6,FALSE)</f>
        <v>IQD</v>
      </c>
      <c r="T113" t="str">
        <f>VLOOKUP($B113,[2]V029!$E$3:$S$3556,7,FALSE)</f>
        <v>D</v>
      </c>
      <c r="U113" t="str">
        <f>VLOOKUP($B113,[2]V029!$E$3:$S$3556,15,FALSE)</f>
        <v>C</v>
      </c>
    </row>
    <row r="114" spans="2:21" x14ac:dyDescent="0.2">
      <c r="B114" s="375">
        <v>1419</v>
      </c>
      <c r="C114" s="374">
        <v>0</v>
      </c>
      <c r="D114" s="374">
        <v>0</v>
      </c>
      <c r="E114" s="374">
        <v>0</v>
      </c>
      <c r="F114" s="374">
        <v>0</v>
      </c>
      <c r="G114">
        <v>9.18596E-3</v>
      </c>
      <c r="H114">
        <v>292</v>
      </c>
      <c r="I114" t="s">
        <v>4977</v>
      </c>
      <c r="J114" t="s">
        <v>4978</v>
      </c>
      <c r="K114">
        <v>280</v>
      </c>
      <c r="L114">
        <v>74</v>
      </c>
      <c r="M114">
        <v>285</v>
      </c>
      <c r="N114">
        <v>1.8206699999999999E-2</v>
      </c>
      <c r="O114">
        <v>306</v>
      </c>
      <c r="P114">
        <v>78</v>
      </c>
      <c r="Q114">
        <v>4</v>
      </c>
      <c r="R114" t="s">
        <v>4991</v>
      </c>
      <c r="S114" t="str">
        <f>VLOOKUP($B114,[2]V029!$E$3:$S$3556,6,FALSE)</f>
        <v>IHD</v>
      </c>
      <c r="T114" t="str">
        <f>VLOOKUP($B114,[2]V029!$E$3:$S$3556,7,FALSE)</f>
        <v>D</v>
      </c>
      <c r="U114" t="str">
        <f>VLOOKUP($B114,[2]V029!$E$3:$S$3556,15,FALSE)</f>
        <v>D</v>
      </c>
    </row>
    <row r="115" spans="2:21" x14ac:dyDescent="0.2">
      <c r="B115" s="375">
        <v>1421</v>
      </c>
      <c r="C115" s="374">
        <v>0</v>
      </c>
      <c r="D115" s="374">
        <v>0</v>
      </c>
      <c r="E115" s="374">
        <v>0</v>
      </c>
      <c r="F115" s="374">
        <v>0</v>
      </c>
      <c r="G115">
        <v>7.8898700000000002E-3</v>
      </c>
      <c r="H115">
        <v>281</v>
      </c>
      <c r="I115" t="s">
        <v>4979</v>
      </c>
      <c r="J115" t="s">
        <v>4979</v>
      </c>
      <c r="K115">
        <v>354</v>
      </c>
      <c r="L115">
        <v>82</v>
      </c>
      <c r="M115">
        <v>377</v>
      </c>
      <c r="N115">
        <v>1.9410799999999999E-2</v>
      </c>
      <c r="O115">
        <v>306</v>
      </c>
      <c r="P115">
        <v>78</v>
      </c>
      <c r="Q115">
        <v>4</v>
      </c>
      <c r="R115" t="s">
        <v>4991</v>
      </c>
      <c r="S115" t="str">
        <f>VLOOKUP($B115,[2]V029!$E$3:$S$3556,6,FALSE)</f>
        <v>IQC</v>
      </c>
      <c r="T115" t="str">
        <f>VLOOKUP($B115,[2]V029!$E$3:$S$3556,7,FALSE)</f>
        <v>C</v>
      </c>
      <c r="U115" t="str">
        <f>VLOOKUP($B115,[2]V029!$E$3:$S$3556,15,FALSE)</f>
        <v>C</v>
      </c>
    </row>
    <row r="116" spans="2:21" x14ac:dyDescent="0.2">
      <c r="B116" s="375">
        <v>1423</v>
      </c>
      <c r="C116" s="374">
        <v>0</v>
      </c>
      <c r="D116" s="374">
        <v>0</v>
      </c>
      <c r="E116" s="374">
        <v>0</v>
      </c>
      <c r="F116" s="374">
        <v>0</v>
      </c>
      <c r="G116">
        <v>1.9414500000000001E-2</v>
      </c>
      <c r="H116">
        <v>366</v>
      </c>
      <c r="I116" t="s">
        <v>4986</v>
      </c>
      <c r="J116" t="s">
        <v>4978</v>
      </c>
      <c r="K116">
        <v>280</v>
      </c>
      <c r="L116">
        <v>74</v>
      </c>
      <c r="M116">
        <v>285</v>
      </c>
      <c r="N116">
        <v>7.3739600000000002E-2</v>
      </c>
      <c r="O116">
        <v>353</v>
      </c>
      <c r="P116">
        <v>87</v>
      </c>
      <c r="Q116">
        <v>4</v>
      </c>
      <c r="R116" t="s">
        <v>4991</v>
      </c>
      <c r="S116" t="str">
        <f>VLOOKUP($B116,[2]V029!$E$3:$S$3556,6,FALSE)</f>
        <v>IHB</v>
      </c>
      <c r="T116" t="str">
        <f>VLOOKUP($B116,[2]V029!$E$3:$S$3556,7,FALSE)</f>
        <v>B</v>
      </c>
      <c r="U116" t="str">
        <f>VLOOKUP($B116,[2]V029!$E$3:$S$3556,15,FALSE)</f>
        <v>C</v>
      </c>
    </row>
    <row r="117" spans="2:21" x14ac:dyDescent="0.2">
      <c r="B117" s="375">
        <v>1425</v>
      </c>
      <c r="C117" s="374">
        <v>0</v>
      </c>
      <c r="D117" s="374">
        <v>0</v>
      </c>
      <c r="E117" s="374">
        <v>0</v>
      </c>
      <c r="F117" s="374">
        <v>0</v>
      </c>
      <c r="G117">
        <v>1.0457299999999999E-2</v>
      </c>
      <c r="H117">
        <v>303</v>
      </c>
      <c r="I117" t="s">
        <v>4985</v>
      </c>
      <c r="J117" t="s">
        <v>4978</v>
      </c>
      <c r="K117">
        <v>280</v>
      </c>
      <c r="L117">
        <v>74</v>
      </c>
      <c r="M117">
        <v>285</v>
      </c>
      <c r="N117">
        <v>1.93673E-2</v>
      </c>
      <c r="O117">
        <v>306</v>
      </c>
      <c r="P117">
        <v>78</v>
      </c>
      <c r="Q117">
        <v>4</v>
      </c>
      <c r="R117" t="s">
        <v>4991</v>
      </c>
      <c r="S117" t="str">
        <f>VLOOKUP($B117,[2]V029!$E$3:$S$3556,6,FALSE)</f>
        <v>IHD</v>
      </c>
      <c r="T117" t="str">
        <f>VLOOKUP($B117,[2]V029!$E$3:$S$3556,7,FALSE)</f>
        <v>D</v>
      </c>
      <c r="U117" t="str">
        <f>VLOOKUP($B117,[2]V029!$E$3:$S$3556,15,FALSE)</f>
        <v>D</v>
      </c>
    </row>
    <row r="118" spans="2:21" x14ac:dyDescent="0.2">
      <c r="B118" s="375">
        <v>1427</v>
      </c>
      <c r="C118" s="374"/>
      <c r="D118" s="374"/>
      <c r="E118" s="374"/>
      <c r="F118" s="374"/>
      <c r="G118">
        <v>8.1559199999999998E-2</v>
      </c>
      <c r="H118">
        <v>572</v>
      </c>
      <c r="I118" t="s">
        <v>4985</v>
      </c>
      <c r="J118" t="s">
        <v>4978</v>
      </c>
      <c r="K118">
        <v>280</v>
      </c>
      <c r="L118">
        <v>74</v>
      </c>
      <c r="M118">
        <v>285</v>
      </c>
      <c r="Q118">
        <v>4</v>
      </c>
      <c r="R118" t="s">
        <v>4991</v>
      </c>
      <c r="S118" t="str">
        <f>VLOOKUP($B118,[2]V029!$E$3:$S$3556,6,FALSE)</f>
        <v>IHD</v>
      </c>
      <c r="T118" t="str">
        <f>VLOOKUP($B118,[2]V029!$E$3:$S$3556,7,FALSE)</f>
        <v>D</v>
      </c>
      <c r="U118" t="str">
        <f>VLOOKUP($B118,[2]V029!$E$3:$S$3556,15,FALSE)</f>
        <v>D</v>
      </c>
    </row>
    <row r="119" spans="2:21" x14ac:dyDescent="0.2">
      <c r="B119" s="375">
        <v>1429</v>
      </c>
      <c r="C119" s="374">
        <v>0</v>
      </c>
      <c r="D119" s="374">
        <v>0</v>
      </c>
      <c r="E119" s="374">
        <v>0</v>
      </c>
      <c r="F119" s="374">
        <v>0</v>
      </c>
      <c r="G119">
        <v>7.4137499999999995E-2</v>
      </c>
      <c r="H119">
        <v>553</v>
      </c>
      <c r="I119" t="s">
        <v>4980</v>
      </c>
      <c r="J119" t="s">
        <v>4980</v>
      </c>
      <c r="K119">
        <v>349</v>
      </c>
      <c r="L119">
        <v>89</v>
      </c>
      <c r="M119">
        <v>377</v>
      </c>
      <c r="N119">
        <v>0.27332999999999996</v>
      </c>
      <c r="O119">
        <v>353</v>
      </c>
      <c r="P119">
        <v>87</v>
      </c>
      <c r="Q119">
        <v>4</v>
      </c>
      <c r="R119" t="s">
        <v>4991</v>
      </c>
      <c r="S119" t="str">
        <f>VLOOKUP($B119,[2]V029!$E$3:$S$3556,6,FALSE)</f>
        <v>IHB</v>
      </c>
      <c r="T119" t="str">
        <f>VLOOKUP($B119,[2]V029!$E$3:$S$3556,7,FALSE)</f>
        <v>B</v>
      </c>
      <c r="U119" t="str">
        <f>VLOOKUP($B119,[2]V029!$E$3:$S$3556,15,FALSE)</f>
        <v>C</v>
      </c>
    </row>
    <row r="120" spans="2:21" x14ac:dyDescent="0.2">
      <c r="B120" s="375">
        <v>1431</v>
      </c>
      <c r="C120" s="374"/>
      <c r="D120" s="374"/>
      <c r="E120" s="374"/>
      <c r="F120" s="374"/>
      <c r="G120">
        <v>1.05854E-2</v>
      </c>
      <c r="H120">
        <v>304</v>
      </c>
      <c r="I120" t="s">
        <v>1903</v>
      </c>
      <c r="J120" t="s">
        <v>1903</v>
      </c>
      <c r="K120">
        <v>390</v>
      </c>
      <c r="L120">
        <v>112</v>
      </c>
      <c r="M120">
        <v>377</v>
      </c>
      <c r="Q120">
        <v>4</v>
      </c>
      <c r="R120" t="s">
        <v>4991</v>
      </c>
      <c r="S120" t="str">
        <f>VLOOKUP($B120,[2]V029!$E$3:$S$3556,6,FALSE)</f>
        <v>IQD</v>
      </c>
      <c r="T120" t="str">
        <f>VLOOKUP($B120,[2]V029!$E$3:$S$3556,7,FALSE)</f>
        <v>D</v>
      </c>
      <c r="U120" t="str">
        <f>VLOOKUP($B120,[2]V029!$E$3:$S$3556,15,FALSE)</f>
        <v>D</v>
      </c>
    </row>
    <row r="121" spans="2:21" x14ac:dyDescent="0.2">
      <c r="B121" s="375">
        <v>1432</v>
      </c>
      <c r="C121" s="374"/>
      <c r="D121" s="374"/>
      <c r="E121" s="374"/>
      <c r="F121" s="374"/>
      <c r="G121">
        <v>8.5934099999999999E-2</v>
      </c>
      <c r="H121">
        <v>583</v>
      </c>
      <c r="I121" t="s">
        <v>4979</v>
      </c>
      <c r="J121" t="s">
        <v>4979</v>
      </c>
      <c r="K121">
        <v>354</v>
      </c>
      <c r="L121">
        <v>82</v>
      </c>
      <c r="M121">
        <v>377</v>
      </c>
      <c r="Q121">
        <v>4</v>
      </c>
      <c r="R121" t="s">
        <v>4991</v>
      </c>
      <c r="S121" t="str">
        <f>VLOOKUP($B121,[2]V029!$E$3:$S$3556,6,FALSE)</f>
        <v>IQC</v>
      </c>
      <c r="T121" t="str">
        <f>VLOOKUP($B121,[2]V029!$E$3:$S$3556,7,FALSE)</f>
        <v>C</v>
      </c>
      <c r="U121" t="str">
        <f>VLOOKUP($B121,[2]V029!$E$3:$S$3556,15,FALSE)</f>
        <v>C</v>
      </c>
    </row>
    <row r="122" spans="2:21" x14ac:dyDescent="0.2">
      <c r="B122" s="375">
        <v>1435</v>
      </c>
      <c r="C122" s="374">
        <v>0</v>
      </c>
      <c r="D122" s="374">
        <v>0</v>
      </c>
      <c r="E122" s="374">
        <v>0</v>
      </c>
      <c r="F122" s="374">
        <v>0</v>
      </c>
      <c r="G122">
        <v>2.2428799999999999E-2</v>
      </c>
      <c r="H122">
        <v>378</v>
      </c>
      <c r="I122" t="s">
        <v>4980</v>
      </c>
      <c r="J122" t="s">
        <v>4980</v>
      </c>
      <c r="K122">
        <v>349</v>
      </c>
      <c r="L122">
        <v>89</v>
      </c>
      <c r="M122">
        <v>377</v>
      </c>
      <c r="N122">
        <v>0.17539200000000002</v>
      </c>
      <c r="O122">
        <v>353</v>
      </c>
      <c r="P122">
        <v>87</v>
      </c>
      <c r="Q122">
        <v>4</v>
      </c>
      <c r="R122" t="s">
        <v>4991</v>
      </c>
      <c r="S122" t="str">
        <f>VLOOKUP($B122,[2]V029!$E$3:$S$3556,6,FALSE)</f>
        <v>IHB</v>
      </c>
      <c r="T122" t="str">
        <f>VLOOKUP($B122,[2]V029!$E$3:$S$3556,7,FALSE)</f>
        <v>B</v>
      </c>
      <c r="U122" t="str">
        <f>VLOOKUP($B122,[2]V029!$E$3:$S$3556,15,FALSE)</f>
        <v>C</v>
      </c>
    </row>
    <row r="123" spans="2:21" x14ac:dyDescent="0.2">
      <c r="B123" s="375">
        <v>1436</v>
      </c>
      <c r="C123" s="374">
        <v>0</v>
      </c>
      <c r="D123" s="374">
        <v>0</v>
      </c>
      <c r="E123" s="374">
        <v>0</v>
      </c>
      <c r="F123" s="374">
        <v>0</v>
      </c>
      <c r="G123">
        <v>6.7376800000000001E-2</v>
      </c>
      <c r="H123">
        <v>535</v>
      </c>
      <c r="I123" t="s">
        <v>4986</v>
      </c>
      <c r="J123" t="s">
        <v>4978</v>
      </c>
      <c r="K123">
        <v>280</v>
      </c>
      <c r="L123">
        <v>74</v>
      </c>
      <c r="M123">
        <v>285</v>
      </c>
      <c r="N123">
        <v>0.10213</v>
      </c>
      <c r="O123">
        <v>353</v>
      </c>
      <c r="P123">
        <v>87</v>
      </c>
      <c r="Q123">
        <v>4</v>
      </c>
      <c r="R123" t="s">
        <v>4991</v>
      </c>
      <c r="S123" t="str">
        <f>VLOOKUP($B123,[2]V029!$E$3:$S$3556,6,FALSE)</f>
        <v>IQD</v>
      </c>
      <c r="T123" t="str">
        <f>VLOOKUP($B123,[2]V029!$E$3:$S$3556,7,FALSE)</f>
        <v>D</v>
      </c>
      <c r="U123" t="str">
        <f>VLOOKUP($B123,[2]V029!$E$3:$S$3556,15,FALSE)</f>
        <v>C</v>
      </c>
    </row>
    <row r="124" spans="2:21" x14ac:dyDescent="0.2">
      <c r="B124" s="375">
        <v>1444</v>
      </c>
      <c r="C124" s="374">
        <v>0</v>
      </c>
      <c r="D124" s="374">
        <v>0</v>
      </c>
      <c r="E124" s="374">
        <v>0</v>
      </c>
      <c r="F124" s="374">
        <v>0</v>
      </c>
      <c r="G124">
        <v>1.6169699999999999E-3</v>
      </c>
      <c r="H124">
        <v>205</v>
      </c>
      <c r="I124" t="s">
        <v>4977</v>
      </c>
      <c r="J124" t="s">
        <v>4978</v>
      </c>
      <c r="K124">
        <v>280</v>
      </c>
      <c r="L124">
        <v>74</v>
      </c>
      <c r="M124">
        <v>285</v>
      </c>
      <c r="N124">
        <v>4.3708699999999998E-3</v>
      </c>
      <c r="O124">
        <v>231</v>
      </c>
      <c r="P124">
        <v>55</v>
      </c>
      <c r="Q124">
        <v>4</v>
      </c>
      <c r="R124" t="s">
        <v>4991</v>
      </c>
      <c r="S124" t="str">
        <f>VLOOKUP($B124,[2]V029!$E$3:$S$3556,6,FALSE)</f>
        <v>IHD</v>
      </c>
      <c r="T124" t="str">
        <f>VLOOKUP($B124,[2]V029!$E$3:$S$3556,7,FALSE)</f>
        <v>D</v>
      </c>
      <c r="U124" t="str">
        <f>VLOOKUP($B124,[2]V029!$E$3:$S$3556,15,FALSE)</f>
        <v>D</v>
      </c>
    </row>
    <row r="125" spans="2:21" x14ac:dyDescent="0.2">
      <c r="B125" s="375">
        <v>1464</v>
      </c>
      <c r="C125" s="374">
        <v>0</v>
      </c>
      <c r="D125" s="374">
        <v>0</v>
      </c>
      <c r="E125" s="374">
        <v>0</v>
      </c>
      <c r="F125" s="374">
        <v>0</v>
      </c>
      <c r="G125">
        <v>6.8864299999999998E-3</v>
      </c>
      <c r="H125">
        <v>354</v>
      </c>
      <c r="I125" t="s">
        <v>4977</v>
      </c>
      <c r="J125" t="s">
        <v>4978</v>
      </c>
      <c r="K125">
        <v>280</v>
      </c>
      <c r="L125">
        <v>74</v>
      </c>
      <c r="M125">
        <v>285</v>
      </c>
      <c r="N125">
        <v>2.9880799999999999E-2</v>
      </c>
      <c r="O125">
        <v>353</v>
      </c>
      <c r="P125">
        <v>87</v>
      </c>
      <c r="Q125">
        <v>4</v>
      </c>
      <c r="R125" t="s">
        <v>4991</v>
      </c>
      <c r="S125" t="str">
        <f>VLOOKUP($B125,[2]V029!$E$3:$S$3556,6,FALSE)</f>
        <v>AHD</v>
      </c>
      <c r="T125" t="str">
        <f>VLOOKUP($B125,[2]V029!$E$3:$S$3556,7,FALSE)</f>
        <v>D</v>
      </c>
      <c r="U125" t="str">
        <f>VLOOKUP($B125,[2]V029!$E$3:$S$3556,15,FALSE)</f>
        <v>D</v>
      </c>
    </row>
    <row r="126" spans="2:21" x14ac:dyDescent="0.2">
      <c r="B126" s="375">
        <v>1468</v>
      </c>
      <c r="C126" s="374"/>
      <c r="D126" s="374"/>
      <c r="E126" s="374"/>
      <c r="F126" s="374"/>
      <c r="G126">
        <v>1.35114E-2</v>
      </c>
      <c r="H126">
        <v>326</v>
      </c>
      <c r="I126" t="s">
        <v>1600</v>
      </c>
      <c r="J126" t="s">
        <v>1600</v>
      </c>
      <c r="K126">
        <v>387</v>
      </c>
      <c r="L126">
        <v>142</v>
      </c>
      <c r="M126">
        <v>377</v>
      </c>
      <c r="Q126">
        <v>4</v>
      </c>
      <c r="R126" t="s">
        <v>4991</v>
      </c>
      <c r="S126" t="str">
        <f>VLOOKUP($B126,[2]V029!$E$3:$S$3556,6,FALSE)</f>
        <v>IQD</v>
      </c>
      <c r="T126" t="str">
        <f>VLOOKUP($B126,[2]V029!$E$3:$S$3556,7,FALSE)</f>
        <v>D</v>
      </c>
      <c r="U126" t="str">
        <f>VLOOKUP($B126,[2]V029!$E$3:$S$3556,15,FALSE)</f>
        <v>D</v>
      </c>
    </row>
    <row r="127" spans="2:21" x14ac:dyDescent="0.2">
      <c r="B127" s="375">
        <v>1480</v>
      </c>
      <c r="C127" s="374"/>
      <c r="D127" s="374"/>
      <c r="E127" s="374"/>
      <c r="F127" s="374"/>
      <c r="G127">
        <v>2.5371299999999999E-2</v>
      </c>
      <c r="H127">
        <v>390</v>
      </c>
      <c r="I127" t="s">
        <v>3148</v>
      </c>
      <c r="J127" t="s">
        <v>3148</v>
      </c>
      <c r="K127">
        <v>653</v>
      </c>
      <c r="L127">
        <v>137</v>
      </c>
      <c r="M127">
        <v>609</v>
      </c>
      <c r="Q127">
        <v>1</v>
      </c>
      <c r="R127" t="s">
        <v>4661</v>
      </c>
      <c r="S127" t="str">
        <f>VLOOKUP($B127,[2]V029!$E$3:$S$3556,6,FALSE)</f>
        <v>IFA</v>
      </c>
      <c r="T127" t="str">
        <f>VLOOKUP($B127,[2]V029!$E$3:$S$3556,7,FALSE)</f>
        <v>A</v>
      </c>
      <c r="U127" t="str">
        <f>VLOOKUP($B127,[2]V029!$E$3:$S$3556,15,FALSE)</f>
        <v>C</v>
      </c>
    </row>
    <row r="128" spans="2:21" x14ac:dyDescent="0.2">
      <c r="B128" s="375">
        <v>1481</v>
      </c>
      <c r="C128" s="374">
        <v>0</v>
      </c>
      <c r="D128" s="374">
        <v>0</v>
      </c>
      <c r="E128" s="374">
        <v>0</v>
      </c>
      <c r="F128" s="374">
        <v>0</v>
      </c>
      <c r="G128">
        <v>5.7607300000000004E-3</v>
      </c>
      <c r="H128">
        <v>261</v>
      </c>
      <c r="I128" t="s">
        <v>4977</v>
      </c>
      <c r="J128" t="s">
        <v>4978</v>
      </c>
      <c r="K128">
        <v>280</v>
      </c>
      <c r="L128">
        <v>74</v>
      </c>
      <c r="M128">
        <v>285</v>
      </c>
      <c r="N128">
        <v>1.804E-2</v>
      </c>
      <c r="O128">
        <v>306</v>
      </c>
      <c r="P128">
        <v>78</v>
      </c>
      <c r="Q128">
        <v>1</v>
      </c>
      <c r="R128" t="s">
        <v>4661</v>
      </c>
      <c r="S128" t="str">
        <f>VLOOKUP($B128,[2]V029!$E$3:$S$3556,6,FALSE)</f>
        <v>IHD</v>
      </c>
      <c r="T128" t="str">
        <f>VLOOKUP($B128,[2]V029!$E$3:$S$3556,7,FALSE)</f>
        <v>D</v>
      </c>
      <c r="U128" t="str">
        <f>VLOOKUP($B128,[2]V029!$E$3:$S$3556,15,FALSE)</f>
        <v>D</v>
      </c>
    </row>
    <row r="129" spans="2:21" x14ac:dyDescent="0.2">
      <c r="B129" s="375">
        <v>1603</v>
      </c>
      <c r="C129" s="374">
        <v>0</v>
      </c>
      <c r="D129" s="374">
        <v>0</v>
      </c>
      <c r="E129" s="374">
        <v>0</v>
      </c>
      <c r="F129" s="374">
        <v>0</v>
      </c>
      <c r="G129">
        <v>7.0144600000000001E-3</v>
      </c>
      <c r="H129">
        <v>272</v>
      </c>
      <c r="I129" t="s">
        <v>4977</v>
      </c>
      <c r="J129" t="s">
        <v>4978</v>
      </c>
      <c r="K129">
        <v>280</v>
      </c>
      <c r="L129">
        <v>74</v>
      </c>
      <c r="M129">
        <v>285</v>
      </c>
      <c r="N129">
        <v>1.3785700000000001E-2</v>
      </c>
      <c r="O129">
        <v>306</v>
      </c>
      <c r="P129">
        <v>78</v>
      </c>
      <c r="Q129">
        <v>4</v>
      </c>
      <c r="R129" t="s">
        <v>4991</v>
      </c>
      <c r="S129" t="str">
        <f>VLOOKUP($B129,[2]V029!$E$3:$S$3556,6,FALSE)</f>
        <v>IHD</v>
      </c>
      <c r="T129" t="str">
        <f>VLOOKUP($B129,[2]V029!$E$3:$S$3556,7,FALSE)</f>
        <v>D</v>
      </c>
      <c r="U129" t="str">
        <f>VLOOKUP($B129,[2]V029!$E$3:$S$3556,15,FALSE)</f>
        <v>D</v>
      </c>
    </row>
    <row r="130" spans="2:21" x14ac:dyDescent="0.2">
      <c r="B130" s="375">
        <v>1608</v>
      </c>
      <c r="C130" s="374">
        <v>0</v>
      </c>
      <c r="D130" s="374">
        <v>0</v>
      </c>
      <c r="E130" s="374">
        <v>0</v>
      </c>
      <c r="F130" s="374">
        <v>0</v>
      </c>
      <c r="G130">
        <v>2.0681100000000001E-2</v>
      </c>
      <c r="H130">
        <v>371</v>
      </c>
      <c r="I130" t="s">
        <v>4977</v>
      </c>
      <c r="J130" t="s">
        <v>4978</v>
      </c>
      <c r="K130">
        <v>280</v>
      </c>
      <c r="L130">
        <v>74</v>
      </c>
      <c r="M130">
        <v>285</v>
      </c>
      <c r="N130">
        <v>9.1751299999999994E-2</v>
      </c>
      <c r="O130">
        <v>353</v>
      </c>
      <c r="P130">
        <v>87</v>
      </c>
      <c r="Q130">
        <v>4</v>
      </c>
      <c r="R130" t="s">
        <v>4991</v>
      </c>
      <c r="S130" t="str">
        <f>VLOOKUP($B130,[2]V029!$E$3:$S$3556,6,FALSE)</f>
        <v>AHD</v>
      </c>
      <c r="T130" t="str">
        <f>VLOOKUP($B130,[2]V029!$E$3:$S$3556,7,FALSE)</f>
        <v>D</v>
      </c>
      <c r="U130" t="str">
        <f>VLOOKUP($B130,[2]V029!$E$3:$S$3556,15,FALSE)</f>
        <v>C</v>
      </c>
    </row>
    <row r="131" spans="2:21" x14ac:dyDescent="0.2">
      <c r="B131" s="375">
        <v>1651</v>
      </c>
      <c r="C131" s="374">
        <v>0</v>
      </c>
      <c r="D131" s="374">
        <v>0</v>
      </c>
      <c r="E131" s="374">
        <v>0</v>
      </c>
      <c r="F131" s="374">
        <v>0</v>
      </c>
      <c r="G131">
        <v>5.6196900000000001E-3</v>
      </c>
      <c r="H131">
        <v>260</v>
      </c>
      <c r="I131" t="s">
        <v>4984</v>
      </c>
      <c r="J131" t="s">
        <v>4984</v>
      </c>
      <c r="K131">
        <v>209</v>
      </c>
      <c r="L131">
        <v>31</v>
      </c>
      <c r="M131">
        <v>216</v>
      </c>
      <c r="N131">
        <v>3.8409800000000001E-2</v>
      </c>
      <c r="O131">
        <v>353</v>
      </c>
      <c r="P131">
        <v>87</v>
      </c>
      <c r="Q131">
        <v>4</v>
      </c>
      <c r="R131" t="s">
        <v>4991</v>
      </c>
      <c r="S131" t="str">
        <f>VLOOKUP($B131,[2]V029!$E$3:$S$3556,6,FALSE)</f>
        <v>A-C</v>
      </c>
      <c r="T131" t="str">
        <f>VLOOKUP($B131,[2]V029!$E$3:$S$3556,7,FALSE)</f>
        <v>C</v>
      </c>
      <c r="U131" t="str">
        <f>VLOOKUP($B131,[2]V029!$E$3:$S$3556,15,FALSE)</f>
        <v>D</v>
      </c>
    </row>
    <row r="132" spans="2:21" x14ac:dyDescent="0.2">
      <c r="B132" s="375">
        <v>1652</v>
      </c>
      <c r="C132" s="374">
        <v>0</v>
      </c>
      <c r="D132" s="374">
        <v>0</v>
      </c>
      <c r="E132" s="374">
        <v>0</v>
      </c>
      <c r="F132" s="374">
        <v>0</v>
      </c>
      <c r="G132">
        <v>4.04061E-3</v>
      </c>
      <c r="H132">
        <v>245</v>
      </c>
      <c r="I132" t="s">
        <v>4985</v>
      </c>
      <c r="J132" t="s">
        <v>4978</v>
      </c>
      <c r="K132">
        <v>280</v>
      </c>
      <c r="L132">
        <v>74</v>
      </c>
      <c r="M132">
        <v>285</v>
      </c>
      <c r="N132">
        <v>6.9853600000000004E-3</v>
      </c>
      <c r="O132">
        <v>306</v>
      </c>
      <c r="P132">
        <v>78</v>
      </c>
      <c r="Q132">
        <v>4</v>
      </c>
      <c r="R132" t="s">
        <v>4991</v>
      </c>
      <c r="S132" t="str">
        <f>VLOOKUP($B132,[2]V029!$E$3:$S$3556,6,FALSE)</f>
        <v>IHD</v>
      </c>
      <c r="T132" t="str">
        <f>VLOOKUP($B132,[2]V029!$E$3:$S$3556,7,FALSE)</f>
        <v>D</v>
      </c>
      <c r="U132" t="str">
        <f>VLOOKUP($B132,[2]V029!$E$3:$S$3556,15,FALSE)</f>
        <v>D</v>
      </c>
    </row>
    <row r="133" spans="2:21" x14ac:dyDescent="0.2">
      <c r="B133" s="375">
        <v>1654</v>
      </c>
      <c r="C133" s="374">
        <v>0</v>
      </c>
      <c r="D133" s="374">
        <v>0</v>
      </c>
      <c r="E133" s="374">
        <v>0</v>
      </c>
      <c r="F133" s="374">
        <v>0</v>
      </c>
      <c r="G133">
        <v>5.1127300000000001E-2</v>
      </c>
      <c r="H133">
        <v>493</v>
      </c>
      <c r="I133" t="s">
        <v>4977</v>
      </c>
      <c r="J133" t="s">
        <v>4978</v>
      </c>
      <c r="K133">
        <v>280</v>
      </c>
      <c r="L133">
        <v>74</v>
      </c>
      <c r="M133">
        <v>285</v>
      </c>
      <c r="N133">
        <v>0.27740200000000004</v>
      </c>
      <c r="O133">
        <v>353</v>
      </c>
      <c r="P133">
        <v>87</v>
      </c>
      <c r="Q133">
        <v>4</v>
      </c>
      <c r="R133" t="s">
        <v>4991</v>
      </c>
      <c r="S133" t="str">
        <f>VLOOKUP($B133,[2]V029!$E$3:$S$3556,6,FALSE)</f>
        <v>IHD</v>
      </c>
      <c r="T133" t="str">
        <f>VLOOKUP($B133,[2]V029!$E$3:$S$3556,7,FALSE)</f>
        <v>D</v>
      </c>
      <c r="U133" t="str">
        <f>VLOOKUP($B133,[2]V029!$E$3:$S$3556,15,FALSE)</f>
        <v>C</v>
      </c>
    </row>
    <row r="134" spans="2:21" x14ac:dyDescent="0.2">
      <c r="B134" s="375">
        <v>1655</v>
      </c>
      <c r="C134" s="374">
        <v>0</v>
      </c>
      <c r="D134" s="374">
        <v>0</v>
      </c>
      <c r="E134" s="374">
        <v>0</v>
      </c>
      <c r="F134" s="374">
        <v>0</v>
      </c>
      <c r="G134">
        <v>3.8284500000000002E-3</v>
      </c>
      <c r="H134">
        <v>243</v>
      </c>
      <c r="I134" t="s">
        <v>4985</v>
      </c>
      <c r="J134" t="s">
        <v>4978</v>
      </c>
      <c r="K134">
        <v>280</v>
      </c>
      <c r="L134">
        <v>74</v>
      </c>
      <c r="M134">
        <v>285</v>
      </c>
      <c r="N134">
        <v>1.50385E-2</v>
      </c>
      <c r="O134">
        <v>306</v>
      </c>
      <c r="P134">
        <v>78</v>
      </c>
      <c r="Q134">
        <v>4</v>
      </c>
      <c r="R134" t="s">
        <v>4991</v>
      </c>
      <c r="S134" t="str">
        <f>VLOOKUP($B134,[2]V029!$E$3:$S$3556,6,FALSE)</f>
        <v>IHD</v>
      </c>
      <c r="T134" t="str">
        <f>VLOOKUP($B134,[2]V029!$E$3:$S$3556,7,FALSE)</f>
        <v>D</v>
      </c>
      <c r="U134" t="str">
        <f>VLOOKUP($B134,[2]V029!$E$3:$S$3556,15,FALSE)</f>
        <v>D</v>
      </c>
    </row>
    <row r="135" spans="2:21" x14ac:dyDescent="0.2">
      <c r="B135" s="375">
        <v>1656</v>
      </c>
      <c r="C135" s="374">
        <v>0</v>
      </c>
      <c r="D135" s="374">
        <v>0</v>
      </c>
      <c r="E135" s="374">
        <v>0</v>
      </c>
      <c r="F135" s="374">
        <v>0</v>
      </c>
      <c r="G135">
        <v>4.1453200000000001E-3</v>
      </c>
      <c r="H135">
        <v>246</v>
      </c>
      <c r="I135" t="s">
        <v>4985</v>
      </c>
      <c r="J135" t="s">
        <v>4978</v>
      </c>
      <c r="K135">
        <v>280</v>
      </c>
      <c r="L135">
        <v>74</v>
      </c>
      <c r="M135">
        <v>285</v>
      </c>
      <c r="N135">
        <v>1.24657E-2</v>
      </c>
      <c r="O135">
        <v>306</v>
      </c>
      <c r="P135">
        <v>78</v>
      </c>
      <c r="Q135">
        <v>4</v>
      </c>
      <c r="R135" t="s">
        <v>4991</v>
      </c>
      <c r="S135" t="str">
        <f>VLOOKUP($B135,[2]V029!$E$3:$S$3556,6,FALSE)</f>
        <v>IHD</v>
      </c>
      <c r="T135" t="str">
        <f>VLOOKUP($B135,[2]V029!$E$3:$S$3556,7,FALSE)</f>
        <v>D</v>
      </c>
      <c r="U135" t="str">
        <f>VLOOKUP($B135,[2]V029!$E$3:$S$3556,15,FALSE)</f>
        <v>D</v>
      </c>
    </row>
    <row r="136" spans="2:21" x14ac:dyDescent="0.2">
      <c r="B136" s="375">
        <v>1657</v>
      </c>
      <c r="C136" s="374">
        <v>0</v>
      </c>
      <c r="D136" s="374">
        <v>0</v>
      </c>
      <c r="E136" s="374">
        <v>0</v>
      </c>
      <c r="F136" s="374">
        <v>0</v>
      </c>
      <c r="G136">
        <v>5.2921099999999999E-2</v>
      </c>
      <c r="H136">
        <v>498</v>
      </c>
      <c r="I136" t="s">
        <v>4986</v>
      </c>
      <c r="J136" t="s">
        <v>4978</v>
      </c>
      <c r="K136">
        <v>280</v>
      </c>
      <c r="L136">
        <v>74</v>
      </c>
      <c r="M136">
        <v>285</v>
      </c>
      <c r="N136">
        <v>0.110968</v>
      </c>
      <c r="O136">
        <v>353</v>
      </c>
      <c r="P136">
        <v>87</v>
      </c>
      <c r="Q136">
        <v>4</v>
      </c>
      <c r="R136" t="s">
        <v>4991</v>
      </c>
      <c r="S136" t="str">
        <f>VLOOKUP($B136,[2]V029!$E$3:$S$3556,6,FALSE)</f>
        <v>IHB</v>
      </c>
      <c r="T136" t="str">
        <f>VLOOKUP($B136,[2]V029!$E$3:$S$3556,7,FALSE)</f>
        <v>B</v>
      </c>
      <c r="U136" t="str">
        <f>VLOOKUP($B136,[2]V029!$E$3:$S$3556,15,FALSE)</f>
        <v>C</v>
      </c>
    </row>
    <row r="137" spans="2:21" x14ac:dyDescent="0.2">
      <c r="B137" s="375">
        <v>1659</v>
      </c>
      <c r="C137" s="374"/>
      <c r="D137" s="374"/>
      <c r="E137" s="374"/>
      <c r="F137" s="374"/>
      <c r="G137">
        <v>1.39434E-2</v>
      </c>
      <c r="H137">
        <v>330</v>
      </c>
      <c r="I137" t="s">
        <v>1903</v>
      </c>
      <c r="J137" t="s">
        <v>1903</v>
      </c>
      <c r="K137">
        <v>390</v>
      </c>
      <c r="L137">
        <v>112</v>
      </c>
      <c r="M137">
        <v>377</v>
      </c>
      <c r="Q137">
        <v>4</v>
      </c>
      <c r="R137" t="s">
        <v>4991</v>
      </c>
      <c r="S137" t="str">
        <f>VLOOKUP($B137,[2]V029!$E$3:$S$3556,6,FALSE)</f>
        <v>IQD</v>
      </c>
      <c r="T137" t="str">
        <f>VLOOKUP($B137,[2]V029!$E$3:$S$3556,7,FALSE)</f>
        <v>D</v>
      </c>
      <c r="U137" t="str">
        <f>VLOOKUP($B137,[2]V029!$E$3:$S$3556,15,FALSE)</f>
        <v>D</v>
      </c>
    </row>
    <row r="138" spans="2:21" x14ac:dyDescent="0.2">
      <c r="B138" s="375">
        <v>1660</v>
      </c>
      <c r="C138" s="374"/>
      <c r="D138" s="374"/>
      <c r="E138" s="374"/>
      <c r="F138" s="374"/>
      <c r="G138">
        <v>7.9589699999999992E-3</v>
      </c>
      <c r="H138">
        <v>281</v>
      </c>
      <c r="I138" t="s">
        <v>1600</v>
      </c>
      <c r="J138" t="s">
        <v>1600</v>
      </c>
      <c r="K138">
        <v>387</v>
      </c>
      <c r="L138">
        <v>142</v>
      </c>
      <c r="M138">
        <v>377</v>
      </c>
      <c r="Q138">
        <v>4</v>
      </c>
      <c r="R138" t="s">
        <v>4991</v>
      </c>
      <c r="S138" t="str">
        <f>VLOOKUP($B138,[2]V029!$E$3:$S$3556,6,FALSE)</f>
        <v>IQD</v>
      </c>
      <c r="T138" t="str">
        <f>VLOOKUP($B138,[2]V029!$E$3:$S$3556,7,FALSE)</f>
        <v>D</v>
      </c>
      <c r="U138" t="str">
        <f>VLOOKUP($B138,[2]V029!$E$3:$S$3556,15,FALSE)</f>
        <v>D</v>
      </c>
    </row>
    <row r="139" spans="2:21" x14ac:dyDescent="0.2">
      <c r="B139" s="375">
        <v>1661</v>
      </c>
      <c r="C139" s="374">
        <v>0</v>
      </c>
      <c r="D139" s="374">
        <v>0</v>
      </c>
      <c r="E139" s="374">
        <v>0</v>
      </c>
      <c r="F139" s="374">
        <v>0</v>
      </c>
      <c r="G139">
        <v>3.8000899999999997E-2</v>
      </c>
      <c r="H139">
        <v>441</v>
      </c>
      <c r="I139" t="s">
        <v>4986</v>
      </c>
      <c r="J139" t="s">
        <v>4978</v>
      </c>
      <c r="K139">
        <v>280</v>
      </c>
      <c r="L139">
        <v>74</v>
      </c>
      <c r="M139">
        <v>285</v>
      </c>
      <c r="N139">
        <v>0.10302199999999999</v>
      </c>
      <c r="O139">
        <v>353</v>
      </c>
      <c r="P139">
        <v>87</v>
      </c>
      <c r="Q139">
        <v>4</v>
      </c>
      <c r="R139" t="s">
        <v>4991</v>
      </c>
      <c r="S139" t="str">
        <f>VLOOKUP($B139,[2]V029!$E$3:$S$3556,6,FALSE)</f>
        <v>IHB</v>
      </c>
      <c r="T139" t="str">
        <f>VLOOKUP($B139,[2]V029!$E$3:$S$3556,7,FALSE)</f>
        <v>B</v>
      </c>
      <c r="U139" t="str">
        <f>VLOOKUP($B139,[2]V029!$E$3:$S$3556,15,FALSE)</f>
        <v>C</v>
      </c>
    </row>
    <row r="140" spans="2:21" x14ac:dyDescent="0.2">
      <c r="B140" s="375">
        <v>1662</v>
      </c>
      <c r="C140" s="374"/>
      <c r="D140" s="374"/>
      <c r="E140" s="374"/>
      <c r="F140" s="374"/>
      <c r="G140">
        <v>1.1719800000000001E-2</v>
      </c>
      <c r="H140">
        <v>313</v>
      </c>
      <c r="I140" t="s">
        <v>1600</v>
      </c>
      <c r="J140" t="s">
        <v>1600</v>
      </c>
      <c r="K140">
        <v>387</v>
      </c>
      <c r="L140">
        <v>142</v>
      </c>
      <c r="M140">
        <v>377</v>
      </c>
      <c r="Q140">
        <v>4</v>
      </c>
      <c r="R140" t="s">
        <v>4991</v>
      </c>
      <c r="S140" t="str">
        <f>VLOOKUP($B140,[2]V029!$E$3:$S$3556,6,FALSE)</f>
        <v>IQD</v>
      </c>
      <c r="T140" t="str">
        <f>VLOOKUP($B140,[2]V029!$E$3:$S$3556,7,FALSE)</f>
        <v>D</v>
      </c>
      <c r="U140" t="str">
        <f>VLOOKUP($B140,[2]V029!$E$3:$S$3556,15,FALSE)</f>
        <v>D</v>
      </c>
    </row>
    <row r="141" spans="2:21" x14ac:dyDescent="0.2">
      <c r="B141" s="375">
        <v>1663</v>
      </c>
      <c r="C141" s="374">
        <v>0</v>
      </c>
      <c r="D141" s="374">
        <v>0</v>
      </c>
      <c r="E141" s="374">
        <v>0</v>
      </c>
      <c r="F141" s="374">
        <v>0</v>
      </c>
      <c r="G141">
        <v>1.6193099999999998E-2</v>
      </c>
      <c r="H141">
        <v>346</v>
      </c>
      <c r="I141" t="s">
        <v>4977</v>
      </c>
      <c r="J141" t="s">
        <v>4978</v>
      </c>
      <c r="K141">
        <v>280</v>
      </c>
      <c r="L141">
        <v>74</v>
      </c>
      <c r="M141">
        <v>285</v>
      </c>
      <c r="N141">
        <v>5.4192299999999999E-2</v>
      </c>
      <c r="O141">
        <v>353</v>
      </c>
      <c r="P141">
        <v>87</v>
      </c>
      <c r="Q141">
        <v>4</v>
      </c>
      <c r="R141" t="s">
        <v>4991</v>
      </c>
      <c r="S141" t="str">
        <f>VLOOKUP($B141,[2]V029!$E$3:$S$3556,6,FALSE)</f>
        <v>IHD</v>
      </c>
      <c r="T141" t="str">
        <f>VLOOKUP($B141,[2]V029!$E$3:$S$3556,7,FALSE)</f>
        <v>D</v>
      </c>
      <c r="U141" t="str">
        <f>VLOOKUP($B141,[2]V029!$E$3:$S$3556,15,FALSE)</f>
        <v>D</v>
      </c>
    </row>
    <row r="142" spans="2:21" x14ac:dyDescent="0.2">
      <c r="B142" s="375">
        <v>1664</v>
      </c>
      <c r="C142" s="374">
        <v>0</v>
      </c>
      <c r="D142" s="374">
        <v>0</v>
      </c>
      <c r="E142" s="374">
        <v>0</v>
      </c>
      <c r="F142" s="374">
        <v>0</v>
      </c>
      <c r="G142">
        <v>1.7857700000000001E-2</v>
      </c>
      <c r="H142">
        <v>359</v>
      </c>
      <c r="I142" t="s">
        <v>4987</v>
      </c>
      <c r="J142" t="s">
        <v>4987</v>
      </c>
      <c r="K142">
        <v>236</v>
      </c>
      <c r="L142">
        <v>55</v>
      </c>
      <c r="M142">
        <v>216</v>
      </c>
      <c r="N142">
        <v>3.24254E-2</v>
      </c>
      <c r="O142">
        <v>353</v>
      </c>
      <c r="P142">
        <v>87</v>
      </c>
      <c r="Q142">
        <v>4</v>
      </c>
      <c r="R142" t="s">
        <v>4991</v>
      </c>
      <c r="S142" t="str">
        <f>VLOOKUP($B142,[2]V029!$E$3:$S$3556,6,FALSE)</f>
        <v>B-B</v>
      </c>
      <c r="T142" t="str">
        <f>VLOOKUP($B142,[2]V029!$E$3:$S$3556,7,FALSE)</f>
        <v>B</v>
      </c>
      <c r="U142" t="str">
        <f>VLOOKUP($B142,[2]V029!$E$3:$S$3556,15,FALSE)</f>
        <v>C</v>
      </c>
    </row>
    <row r="143" spans="2:21" x14ac:dyDescent="0.2">
      <c r="B143" s="375">
        <v>1667</v>
      </c>
      <c r="C143" s="374">
        <v>0</v>
      </c>
      <c r="D143" s="374">
        <v>0</v>
      </c>
      <c r="E143" s="374">
        <v>0</v>
      </c>
      <c r="F143" s="374">
        <v>0</v>
      </c>
      <c r="G143">
        <v>6.7650200000000001E-3</v>
      </c>
      <c r="H143">
        <v>270</v>
      </c>
      <c r="I143" t="s">
        <v>4977</v>
      </c>
      <c r="J143" t="s">
        <v>4978</v>
      </c>
      <c r="K143">
        <v>280</v>
      </c>
      <c r="L143">
        <v>74</v>
      </c>
      <c r="M143">
        <v>285</v>
      </c>
      <c r="N143">
        <v>2.3091300000000002E-2</v>
      </c>
      <c r="O143">
        <v>353</v>
      </c>
      <c r="P143">
        <v>87</v>
      </c>
      <c r="Q143">
        <v>4</v>
      </c>
      <c r="R143" t="s">
        <v>4991</v>
      </c>
      <c r="S143" t="str">
        <f>VLOOKUP($B143,[2]V029!$E$3:$S$3556,6,FALSE)</f>
        <v>IHD</v>
      </c>
      <c r="T143" t="str">
        <f>VLOOKUP($B143,[2]V029!$E$3:$S$3556,7,FALSE)</f>
        <v>D</v>
      </c>
      <c r="U143" t="str">
        <f>VLOOKUP($B143,[2]V029!$E$3:$S$3556,15,FALSE)</f>
        <v>D</v>
      </c>
    </row>
    <row r="144" spans="2:21" x14ac:dyDescent="0.2">
      <c r="B144" s="375">
        <v>1771</v>
      </c>
      <c r="C144" s="374"/>
      <c r="D144" s="374"/>
      <c r="E144" s="374"/>
      <c r="F144" s="374"/>
      <c r="G144">
        <v>4.2290699999999997E-3</v>
      </c>
      <c r="H144">
        <v>247</v>
      </c>
      <c r="I144" t="s">
        <v>1600</v>
      </c>
      <c r="J144" t="s">
        <v>1600</v>
      </c>
      <c r="K144">
        <v>387</v>
      </c>
      <c r="L144">
        <v>142</v>
      </c>
      <c r="M144">
        <v>377</v>
      </c>
      <c r="Q144">
        <v>4</v>
      </c>
      <c r="R144" t="s">
        <v>4991</v>
      </c>
      <c r="S144" t="str">
        <f>VLOOKUP($B144,[2]V029!$E$3:$S$3556,6,FALSE)</f>
        <v xml:space="preserve">  --D</v>
      </c>
      <c r="T144" t="str">
        <f>VLOOKUP($B144,[2]V029!$E$3:$S$3556,7,FALSE)</f>
        <v>D</v>
      </c>
      <c r="U144" t="str">
        <f>VLOOKUP($B144,[2]V029!$E$3:$S$3556,15,FALSE)</f>
        <v>D</v>
      </c>
    </row>
    <row r="145" spans="2:21" x14ac:dyDescent="0.2">
      <c r="B145" s="375">
        <v>1772</v>
      </c>
      <c r="C145" s="374">
        <v>0</v>
      </c>
      <c r="D145" s="374">
        <v>0</v>
      </c>
      <c r="E145" s="374">
        <v>0</v>
      </c>
      <c r="F145" s="374">
        <v>0</v>
      </c>
      <c r="G145">
        <v>2.3512499999999999E-2</v>
      </c>
      <c r="H145">
        <v>382</v>
      </c>
      <c r="I145" t="s">
        <v>4980</v>
      </c>
      <c r="J145" t="s">
        <v>4980</v>
      </c>
      <c r="K145">
        <v>349</v>
      </c>
      <c r="L145">
        <v>89</v>
      </c>
      <c r="M145">
        <v>377</v>
      </c>
      <c r="N145">
        <v>2.95447E-2</v>
      </c>
      <c r="O145">
        <v>353</v>
      </c>
      <c r="P145">
        <v>87</v>
      </c>
      <c r="Q145">
        <v>4</v>
      </c>
      <c r="R145" t="s">
        <v>4991</v>
      </c>
      <c r="S145" t="str">
        <f>VLOOKUP($B145,[2]V029!$E$3:$S$3556,6,FALSE)</f>
        <v>--C</v>
      </c>
      <c r="T145" t="str">
        <f>VLOOKUP($B145,[2]V029!$E$3:$S$3556,7,FALSE)</f>
        <v>C</v>
      </c>
      <c r="U145" t="str">
        <f>VLOOKUP($B145,[2]V029!$E$3:$S$3556,15,FALSE)</f>
        <v>C</v>
      </c>
    </row>
    <row r="146" spans="2:21" x14ac:dyDescent="0.2">
      <c r="B146" s="375">
        <v>1773</v>
      </c>
      <c r="C146" s="374">
        <v>0</v>
      </c>
      <c r="D146" s="374">
        <v>0</v>
      </c>
      <c r="E146" s="374">
        <v>0</v>
      </c>
      <c r="F146" s="374">
        <v>0</v>
      </c>
      <c r="G146">
        <v>4.04047E-3</v>
      </c>
      <c r="H146">
        <v>245</v>
      </c>
      <c r="I146" t="s">
        <v>4980</v>
      </c>
      <c r="J146" t="s">
        <v>4980</v>
      </c>
      <c r="K146">
        <v>349</v>
      </c>
      <c r="L146">
        <v>89</v>
      </c>
      <c r="M146">
        <v>377</v>
      </c>
      <c r="N146">
        <v>1.25299E-2</v>
      </c>
      <c r="O146">
        <v>306</v>
      </c>
      <c r="P146">
        <v>78</v>
      </c>
      <c r="Q146">
        <v>4</v>
      </c>
      <c r="R146" t="s">
        <v>4991</v>
      </c>
      <c r="S146" t="str">
        <f>VLOOKUP($B146,[2]V029!$E$3:$S$3556,6,FALSE)</f>
        <v xml:space="preserve">  I-B</v>
      </c>
      <c r="T146" t="str">
        <f>VLOOKUP($B146,[2]V029!$E$3:$S$3556,7,FALSE)</f>
        <v>B</v>
      </c>
      <c r="U146" t="str">
        <f>VLOOKUP($B146,[2]V029!$E$3:$S$3556,15,FALSE)</f>
        <v>D</v>
      </c>
    </row>
    <row r="147" spans="2:21" x14ac:dyDescent="0.2">
      <c r="B147" s="375">
        <v>1774</v>
      </c>
      <c r="C147" s="374">
        <v>0</v>
      </c>
      <c r="D147" s="374">
        <v>0</v>
      </c>
      <c r="E147" s="374">
        <v>0</v>
      </c>
      <c r="F147" s="374">
        <v>0</v>
      </c>
      <c r="G147">
        <v>7.3052800000000001E-2</v>
      </c>
      <c r="H147">
        <v>550</v>
      </c>
      <c r="I147" t="s">
        <v>4980</v>
      </c>
      <c r="J147" t="s">
        <v>4980</v>
      </c>
      <c r="K147">
        <v>349</v>
      </c>
      <c r="L147">
        <v>89</v>
      </c>
      <c r="M147">
        <v>377</v>
      </c>
      <c r="N147">
        <v>0.213174</v>
      </c>
      <c r="O147">
        <v>353</v>
      </c>
      <c r="P147">
        <v>87</v>
      </c>
      <c r="Q147">
        <v>4</v>
      </c>
      <c r="R147" t="s">
        <v>4991</v>
      </c>
      <c r="S147" t="str">
        <f>VLOOKUP($B147,[2]V029!$E$3:$S$3556,6,FALSE)</f>
        <v xml:space="preserve">  --A</v>
      </c>
      <c r="T147" t="str">
        <f>VLOOKUP($B147,[2]V029!$E$3:$S$3556,7,FALSE)</f>
        <v>A</v>
      </c>
      <c r="U147" t="str">
        <f>VLOOKUP($B147,[2]V029!$E$3:$S$3556,15,FALSE)</f>
        <v>C</v>
      </c>
    </row>
    <row r="148" spans="2:21" x14ac:dyDescent="0.2">
      <c r="B148" s="375">
        <v>1776</v>
      </c>
      <c r="C148" s="374"/>
      <c r="D148" s="374"/>
      <c r="E148" s="374"/>
      <c r="F148" s="374"/>
      <c r="G148">
        <v>4.7258099999999997E-2</v>
      </c>
      <c r="H148">
        <v>479</v>
      </c>
      <c r="I148" t="s">
        <v>2138</v>
      </c>
      <c r="J148" t="s">
        <v>2138</v>
      </c>
      <c r="K148">
        <v>455</v>
      </c>
      <c r="L148">
        <v>150</v>
      </c>
      <c r="M148">
        <v>489</v>
      </c>
      <c r="Q148">
        <v>4</v>
      </c>
      <c r="R148" t="s">
        <v>4991</v>
      </c>
      <c r="S148" t="str">
        <f>VLOOKUP($B148,[2]V029!$E$3:$S$3556,6,FALSE)</f>
        <v xml:space="preserve">  --B</v>
      </c>
      <c r="T148" t="str">
        <f>VLOOKUP($B148,[2]V029!$E$3:$S$3556,7,FALSE)</f>
        <v>B</v>
      </c>
      <c r="U148" t="str">
        <f>VLOOKUP($B148,[2]V029!$E$3:$S$3556,15,FALSE)</f>
        <v>C</v>
      </c>
    </row>
    <row r="149" spans="2:21" x14ac:dyDescent="0.2">
      <c r="B149" s="375">
        <v>1781</v>
      </c>
      <c r="C149" s="374">
        <v>0</v>
      </c>
      <c r="D149" s="374">
        <v>0</v>
      </c>
      <c r="E149" s="374">
        <v>0</v>
      </c>
      <c r="F149" s="374">
        <v>0</v>
      </c>
      <c r="G149">
        <v>3.1408400000000002E-3</v>
      </c>
      <c r="H149">
        <v>233</v>
      </c>
      <c r="I149" t="s">
        <v>4977</v>
      </c>
      <c r="J149" t="s">
        <v>4978</v>
      </c>
      <c r="K149">
        <v>280</v>
      </c>
      <c r="L149">
        <v>74</v>
      </c>
      <c r="M149">
        <v>285</v>
      </c>
      <c r="N149">
        <v>2.3466799999999999E-2</v>
      </c>
      <c r="O149">
        <v>353</v>
      </c>
      <c r="P149">
        <v>87</v>
      </c>
      <c r="Q149">
        <v>4</v>
      </c>
      <c r="R149" t="s">
        <v>4991</v>
      </c>
      <c r="S149" t="str">
        <f>VLOOKUP($B149,[2]V029!$E$3:$S$3556,6,FALSE)</f>
        <v>--C</v>
      </c>
      <c r="T149" t="str">
        <f>VLOOKUP($B149,[2]V029!$E$3:$S$3556,7,FALSE)</f>
        <v>C</v>
      </c>
      <c r="U149" t="str">
        <f>VLOOKUP($B149,[2]V029!$E$3:$S$3556,15,FALSE)</f>
        <v>D</v>
      </c>
    </row>
    <row r="150" spans="2:21" x14ac:dyDescent="0.2">
      <c r="B150" s="375">
        <v>1783</v>
      </c>
      <c r="C150" s="374">
        <v>0</v>
      </c>
      <c r="D150" s="374">
        <v>0</v>
      </c>
      <c r="E150" s="374">
        <v>0</v>
      </c>
      <c r="F150" s="374">
        <v>0</v>
      </c>
      <c r="G150">
        <v>3.8288200000000001E-3</v>
      </c>
      <c r="H150">
        <v>243</v>
      </c>
      <c r="I150" t="s">
        <v>4977</v>
      </c>
      <c r="J150" t="s">
        <v>4978</v>
      </c>
      <c r="K150">
        <v>280</v>
      </c>
      <c r="L150">
        <v>74</v>
      </c>
      <c r="M150">
        <v>285</v>
      </c>
      <c r="N150">
        <v>9.1932899999999998E-3</v>
      </c>
      <c r="O150">
        <v>306</v>
      </c>
      <c r="P150">
        <v>78</v>
      </c>
      <c r="Q150">
        <v>4</v>
      </c>
      <c r="R150" t="s">
        <v>4991</v>
      </c>
      <c r="S150" t="str">
        <f>VLOOKUP($B150,[2]V029!$E$3:$S$3556,6,FALSE)</f>
        <v xml:space="preserve">  --D</v>
      </c>
      <c r="T150" t="str">
        <f>VLOOKUP($B150,[2]V029!$E$3:$S$3556,7,FALSE)</f>
        <v>D</v>
      </c>
      <c r="U150" t="str">
        <f>VLOOKUP($B150,[2]V029!$E$3:$S$3556,15,FALSE)</f>
        <v>D</v>
      </c>
    </row>
    <row r="151" spans="2:21" x14ac:dyDescent="0.2">
      <c r="B151" s="375">
        <v>1787</v>
      </c>
      <c r="C151" s="374">
        <v>0</v>
      </c>
      <c r="D151" s="374">
        <v>0</v>
      </c>
      <c r="E151" s="374">
        <v>0</v>
      </c>
      <c r="F151" s="374">
        <v>0</v>
      </c>
      <c r="G151">
        <v>6.0704399999999999E-3</v>
      </c>
      <c r="H151">
        <v>264</v>
      </c>
      <c r="I151" t="s">
        <v>4977</v>
      </c>
      <c r="J151" t="s">
        <v>4978</v>
      </c>
      <c r="K151">
        <v>280</v>
      </c>
      <c r="L151">
        <v>74</v>
      </c>
      <c r="M151">
        <v>285</v>
      </c>
      <c r="N151">
        <v>1.9017900000000001E-2</v>
      </c>
      <c r="O151">
        <v>306</v>
      </c>
      <c r="P151">
        <v>78</v>
      </c>
      <c r="Q151">
        <v>4</v>
      </c>
      <c r="R151" t="s">
        <v>4991</v>
      </c>
      <c r="S151" t="str">
        <f>VLOOKUP($B151,[2]V029!$E$3:$S$3556,6,FALSE)</f>
        <v xml:space="preserve">  --D</v>
      </c>
      <c r="T151" t="str">
        <f>VLOOKUP($B151,[2]V029!$E$3:$S$3556,7,FALSE)</f>
        <v>D</v>
      </c>
      <c r="U151" t="str">
        <f>VLOOKUP($B151,[2]V029!$E$3:$S$3556,15,FALSE)</f>
        <v>D</v>
      </c>
    </row>
    <row r="152" spans="2:21" x14ac:dyDescent="0.2">
      <c r="B152" s="375">
        <v>1793</v>
      </c>
      <c r="C152" s="374">
        <v>0</v>
      </c>
      <c r="D152" s="374">
        <v>0</v>
      </c>
      <c r="E152" s="374">
        <v>0</v>
      </c>
      <c r="F152" s="374">
        <v>0</v>
      </c>
      <c r="G152">
        <v>1.5346800000000001E-2</v>
      </c>
      <c r="H152">
        <v>340</v>
      </c>
      <c r="I152" t="s">
        <v>4977</v>
      </c>
      <c r="J152" t="s">
        <v>4978</v>
      </c>
      <c r="K152">
        <v>280</v>
      </c>
      <c r="L152">
        <v>74</v>
      </c>
      <c r="M152">
        <v>285</v>
      </c>
      <c r="N152">
        <v>3.3340800000000004E-2</v>
      </c>
      <c r="O152">
        <v>353</v>
      </c>
      <c r="P152">
        <v>87</v>
      </c>
      <c r="Q152">
        <v>4</v>
      </c>
      <c r="R152" t="s">
        <v>4991</v>
      </c>
      <c r="S152" t="str">
        <f>VLOOKUP($B152,[2]V029!$E$3:$S$3556,6,FALSE)</f>
        <v xml:space="preserve">  --D</v>
      </c>
      <c r="T152" t="str">
        <f>VLOOKUP($B152,[2]V029!$E$3:$S$3556,7,FALSE)</f>
        <v>D</v>
      </c>
      <c r="U152" t="str">
        <f>VLOOKUP($B152,[2]V029!$E$3:$S$3556,15,FALSE)</f>
        <v>D</v>
      </c>
    </row>
    <row r="153" spans="2:21" x14ac:dyDescent="0.2">
      <c r="B153" s="375">
        <v>1794</v>
      </c>
      <c r="C153" s="374">
        <v>0</v>
      </c>
      <c r="D153" s="374">
        <v>0</v>
      </c>
      <c r="E153" s="374">
        <v>0</v>
      </c>
      <c r="F153" s="374">
        <v>0</v>
      </c>
      <c r="G153">
        <v>4.00183E-2</v>
      </c>
      <c r="H153">
        <v>449</v>
      </c>
      <c r="I153" t="s">
        <v>4977</v>
      </c>
      <c r="J153" t="s">
        <v>4978</v>
      </c>
      <c r="K153">
        <v>280</v>
      </c>
      <c r="L153">
        <v>74</v>
      </c>
      <c r="M153">
        <v>285</v>
      </c>
      <c r="N153">
        <v>0.200126</v>
      </c>
      <c r="O153">
        <v>353</v>
      </c>
      <c r="P153">
        <v>87</v>
      </c>
      <c r="Q153">
        <v>4</v>
      </c>
      <c r="R153" t="s">
        <v>4991</v>
      </c>
      <c r="S153" t="str">
        <f>VLOOKUP($B153,[2]V029!$E$3:$S$3556,6,FALSE)</f>
        <v xml:space="preserve">  --D</v>
      </c>
      <c r="T153" t="str">
        <f>VLOOKUP($B153,[2]V029!$E$3:$S$3556,7,FALSE)</f>
        <v>D</v>
      </c>
      <c r="U153" t="str">
        <f>VLOOKUP($B153,[2]V029!$E$3:$S$3556,15,FALSE)</f>
        <v>C</v>
      </c>
    </row>
    <row r="154" spans="2:21" x14ac:dyDescent="0.2">
      <c r="B154" s="375">
        <v>1795</v>
      </c>
      <c r="C154" s="374">
        <v>0</v>
      </c>
      <c r="D154" s="374">
        <v>0</v>
      </c>
      <c r="E154" s="374">
        <v>0</v>
      </c>
      <c r="F154" s="374">
        <v>0</v>
      </c>
      <c r="G154">
        <v>2.90587E-2</v>
      </c>
      <c r="H154">
        <v>405</v>
      </c>
      <c r="I154" t="s">
        <v>4980</v>
      </c>
      <c r="J154" t="s">
        <v>4980</v>
      </c>
      <c r="K154">
        <v>349</v>
      </c>
      <c r="L154">
        <v>89</v>
      </c>
      <c r="M154">
        <v>377</v>
      </c>
      <c r="N154">
        <v>0.172073</v>
      </c>
      <c r="O154">
        <v>353</v>
      </c>
      <c r="P154">
        <v>87</v>
      </c>
      <c r="Q154">
        <v>4</v>
      </c>
      <c r="R154" t="s">
        <v>4991</v>
      </c>
      <c r="S154" t="str">
        <f>VLOOKUP($B154,[2]V029!$E$3:$S$3556,6,FALSE)</f>
        <v>CQB</v>
      </c>
      <c r="T154" t="str">
        <f>VLOOKUP($B154,[2]V029!$E$3:$S$3556,7,FALSE)</f>
        <v>B</v>
      </c>
      <c r="U154" t="str">
        <f>VLOOKUP($B154,[2]V029!$E$3:$S$3556,15,FALSE)</f>
        <v>C</v>
      </c>
    </row>
    <row r="155" spans="2:21" x14ac:dyDescent="0.2">
      <c r="B155" s="375">
        <v>1796</v>
      </c>
      <c r="C155" s="374">
        <v>0</v>
      </c>
      <c r="D155" s="374">
        <v>0</v>
      </c>
      <c r="E155" s="374">
        <v>0</v>
      </c>
      <c r="F155" s="374">
        <v>0</v>
      </c>
      <c r="G155">
        <v>2.08512E-2</v>
      </c>
      <c r="H155">
        <v>372</v>
      </c>
      <c r="I155" t="s">
        <v>4977</v>
      </c>
      <c r="J155" t="s">
        <v>4978</v>
      </c>
      <c r="K155">
        <v>280</v>
      </c>
      <c r="L155">
        <v>74</v>
      </c>
      <c r="M155">
        <v>285</v>
      </c>
      <c r="N155">
        <v>4.4432799999999995E-2</v>
      </c>
      <c r="O155">
        <v>353</v>
      </c>
      <c r="P155">
        <v>87</v>
      </c>
      <c r="Q155">
        <v>4</v>
      </c>
      <c r="R155" t="s">
        <v>4991</v>
      </c>
      <c r="S155" t="str">
        <f>VLOOKUP($B155,[2]V029!$E$3:$S$3556,6,FALSE)</f>
        <v xml:space="preserve">  --D</v>
      </c>
      <c r="T155" t="str">
        <f>VLOOKUP($B155,[2]V029!$E$3:$S$3556,7,FALSE)</f>
        <v>D</v>
      </c>
      <c r="U155" t="str">
        <f>VLOOKUP($B155,[2]V029!$E$3:$S$3556,15,FALSE)</f>
        <v>D</v>
      </c>
    </row>
    <row r="156" spans="2:21" x14ac:dyDescent="0.2">
      <c r="B156" s="375">
        <v>1798</v>
      </c>
      <c r="C156" s="374">
        <v>0</v>
      </c>
      <c r="D156" s="374">
        <v>0</v>
      </c>
      <c r="E156" s="374">
        <v>0</v>
      </c>
      <c r="F156" s="374">
        <v>0</v>
      </c>
      <c r="G156">
        <v>7.0370900000000002E-3</v>
      </c>
      <c r="H156">
        <v>273</v>
      </c>
      <c r="I156" t="s">
        <v>4977</v>
      </c>
      <c r="J156" t="s">
        <v>4978</v>
      </c>
      <c r="K156">
        <v>280</v>
      </c>
      <c r="L156">
        <v>74</v>
      </c>
      <c r="M156">
        <v>285</v>
      </c>
      <c r="N156">
        <v>2.1810100000000002E-2</v>
      </c>
      <c r="O156">
        <v>353</v>
      </c>
      <c r="P156">
        <v>87</v>
      </c>
      <c r="Q156">
        <v>4</v>
      </c>
      <c r="R156" t="s">
        <v>4991</v>
      </c>
      <c r="S156" t="str">
        <f>VLOOKUP($B156,[2]V029!$E$3:$S$3556,6,FALSE)</f>
        <v xml:space="preserve">  --D</v>
      </c>
      <c r="T156" t="str">
        <f>VLOOKUP($B156,[2]V029!$E$3:$S$3556,7,FALSE)</f>
        <v>D</v>
      </c>
      <c r="U156" t="str">
        <f>VLOOKUP($B156,[2]V029!$E$3:$S$3556,15,FALSE)</f>
        <v>D</v>
      </c>
    </row>
    <row r="157" spans="2:21" x14ac:dyDescent="0.2">
      <c r="B157" s="375">
        <v>1799</v>
      </c>
      <c r="C157" s="374"/>
      <c r="D157" s="374"/>
      <c r="E157" s="374"/>
      <c r="F157" s="374"/>
      <c r="G157">
        <v>2.6002999999999998E-2</v>
      </c>
      <c r="H157">
        <v>393</v>
      </c>
      <c r="I157" t="s">
        <v>1903</v>
      </c>
      <c r="J157" t="s">
        <v>1903</v>
      </c>
      <c r="K157">
        <v>390</v>
      </c>
      <c r="L157">
        <v>112</v>
      </c>
      <c r="M157">
        <v>377</v>
      </c>
      <c r="Q157" t="s">
        <v>3896</v>
      </c>
      <c r="R157" t="s">
        <v>4954</v>
      </c>
      <c r="S157" t="str">
        <f>VLOOKUP($B157,[2]V029!$E$3:$S$3556,6,FALSE)</f>
        <v xml:space="preserve">  --D</v>
      </c>
      <c r="T157" t="str">
        <f>VLOOKUP($B157,[2]V029!$E$3:$S$3556,7,FALSE)</f>
        <v>D</v>
      </c>
      <c r="U157" t="str">
        <f>VLOOKUP($B157,[2]V029!$E$3:$S$3556,15,FALSE)</f>
        <v>C</v>
      </c>
    </row>
    <row r="158" spans="2:21" x14ac:dyDescent="0.2">
      <c r="B158" s="375">
        <v>1841</v>
      </c>
      <c r="C158" s="374"/>
      <c r="D158" s="374"/>
      <c r="E158" s="374"/>
      <c r="F158" s="374"/>
      <c r="G158">
        <v>1.22258E-2</v>
      </c>
      <c r="H158">
        <v>317</v>
      </c>
      <c r="I158" t="s">
        <v>2138</v>
      </c>
      <c r="J158" t="s">
        <v>2138</v>
      </c>
      <c r="K158">
        <v>455</v>
      </c>
      <c r="L158">
        <v>150</v>
      </c>
      <c r="M158">
        <v>489</v>
      </c>
      <c r="Q158">
        <v>4</v>
      </c>
      <c r="R158" t="s">
        <v>4991</v>
      </c>
      <c r="S158" t="str">
        <f>VLOOKUP($B158,[2]V029!$E$3:$S$3556,6,FALSE)</f>
        <v xml:space="preserve">  --B</v>
      </c>
      <c r="T158" t="str">
        <f>VLOOKUP($B158,[2]V029!$E$3:$S$3556,7,FALSE)</f>
        <v>B</v>
      </c>
      <c r="U158" t="str">
        <f>VLOOKUP($B158,[2]V029!$E$3:$S$3556,15,FALSE)</f>
        <v>C</v>
      </c>
    </row>
    <row r="159" spans="2:21" x14ac:dyDescent="0.2">
      <c r="B159" s="375">
        <v>1844</v>
      </c>
      <c r="C159" s="374"/>
      <c r="D159" s="374"/>
      <c r="E159" s="374"/>
      <c r="F159" s="374"/>
      <c r="G159">
        <v>1.77164E-2</v>
      </c>
      <c r="H159">
        <v>358</v>
      </c>
      <c r="I159" t="s">
        <v>1667</v>
      </c>
      <c r="J159" t="s">
        <v>4893</v>
      </c>
      <c r="K159">
        <v>748</v>
      </c>
      <c r="L159">
        <v>430</v>
      </c>
      <c r="M159">
        <v>760</v>
      </c>
      <c r="Q159">
        <v>4</v>
      </c>
      <c r="R159" t="s">
        <v>4991</v>
      </c>
      <c r="S159" t="str">
        <f>VLOOKUP($B159,[2]V029!$E$3:$S$3556,6,FALSE)</f>
        <v>--B</v>
      </c>
      <c r="T159" t="str">
        <f>VLOOKUP($B159,[2]V029!$E$3:$S$3556,7,FALSE)</f>
        <v>B</v>
      </c>
      <c r="U159" t="str">
        <f>VLOOKUP($B159,[2]V029!$E$3:$S$3556,15,FALSE)</f>
        <v>C</v>
      </c>
    </row>
    <row r="160" spans="2:21" x14ac:dyDescent="0.2">
      <c r="B160" s="375">
        <v>2977</v>
      </c>
      <c r="C160" s="374">
        <v>0</v>
      </c>
      <c r="D160" s="374">
        <v>0</v>
      </c>
      <c r="E160" s="374">
        <v>0</v>
      </c>
      <c r="F160" s="374">
        <v>0</v>
      </c>
      <c r="G160">
        <v>7.7057200000000001E-3</v>
      </c>
      <c r="H160">
        <v>279</v>
      </c>
      <c r="I160" t="s">
        <v>4980</v>
      </c>
      <c r="J160" t="s">
        <v>4980</v>
      </c>
      <c r="K160">
        <v>349</v>
      </c>
      <c r="L160">
        <v>89</v>
      </c>
      <c r="M160">
        <v>377</v>
      </c>
      <c r="N160">
        <v>4.3327099999999993E-2</v>
      </c>
      <c r="O160">
        <v>353</v>
      </c>
      <c r="P160">
        <v>87</v>
      </c>
      <c r="Q160">
        <v>4</v>
      </c>
      <c r="R160" t="s">
        <v>4991</v>
      </c>
      <c r="S160" t="str">
        <f>VLOOKUP($B160,[2]V029!$E$3:$S$3556,6,FALSE)</f>
        <v>A-A</v>
      </c>
      <c r="T160" t="str">
        <f>VLOOKUP($B160,[2]V029!$E$3:$S$3556,7,FALSE)</f>
        <v>A</v>
      </c>
      <c r="U160" t="str">
        <f>VLOOKUP($B160,[2]V029!$E$3:$S$3556,15,FALSE)</f>
        <v>C</v>
      </c>
    </row>
    <row r="161" spans="2:21" x14ac:dyDescent="0.2">
      <c r="B161" s="375">
        <v>2978</v>
      </c>
      <c r="C161" s="374">
        <v>0</v>
      </c>
      <c r="D161" s="374">
        <v>0</v>
      </c>
      <c r="E161" s="374">
        <v>0</v>
      </c>
      <c r="F161" s="374">
        <v>0</v>
      </c>
      <c r="G161">
        <v>1.9611099999999999E-2</v>
      </c>
      <c r="H161">
        <v>367</v>
      </c>
      <c r="I161" t="s">
        <v>4980</v>
      </c>
      <c r="J161" t="s">
        <v>4980</v>
      </c>
      <c r="K161">
        <v>349</v>
      </c>
      <c r="L161">
        <v>89</v>
      </c>
      <c r="M161">
        <v>377</v>
      </c>
      <c r="N161">
        <v>2.27961E-2</v>
      </c>
      <c r="O161">
        <v>353</v>
      </c>
      <c r="P161">
        <v>87</v>
      </c>
      <c r="Q161" t="s">
        <v>3896</v>
      </c>
      <c r="R161" t="s">
        <v>4954</v>
      </c>
      <c r="S161" t="str">
        <f>VLOOKUP($B161,[2]V029!$E$3:$S$3556,6,FALSE)</f>
        <v>B-C</v>
      </c>
      <c r="T161" t="str">
        <f>VLOOKUP($B161,[2]V029!$E$3:$S$3556,7,FALSE)</f>
        <v>C</v>
      </c>
      <c r="U161" t="str">
        <f>VLOOKUP($B161,[2]V029!$E$3:$S$3556,15,FALSE)</f>
        <v>C</v>
      </c>
    </row>
    <row r="162" spans="2:21" x14ac:dyDescent="0.2">
      <c r="B162" s="375">
        <v>2993</v>
      </c>
      <c r="C162" s="374">
        <v>0</v>
      </c>
      <c r="D162" s="374">
        <v>0</v>
      </c>
      <c r="E162" s="374">
        <v>0</v>
      </c>
      <c r="F162" s="374">
        <v>0</v>
      </c>
      <c r="G162">
        <v>3.1065800000000001E-2</v>
      </c>
      <c r="H162">
        <v>413</v>
      </c>
      <c r="I162" t="s">
        <v>4984</v>
      </c>
      <c r="J162" t="s">
        <v>4984</v>
      </c>
      <c r="K162">
        <v>209</v>
      </c>
      <c r="L162">
        <v>31</v>
      </c>
      <c r="M162">
        <v>216</v>
      </c>
      <c r="N162">
        <v>0.137713</v>
      </c>
      <c r="O162">
        <v>353</v>
      </c>
      <c r="P162">
        <v>87</v>
      </c>
      <c r="Q162">
        <v>4</v>
      </c>
      <c r="R162" t="s">
        <v>4991</v>
      </c>
      <c r="S162" t="str">
        <f>VLOOKUP($B162,[2]V029!$E$3:$S$3556,6,FALSE)</f>
        <v>A-B</v>
      </c>
      <c r="T162" t="str">
        <f>VLOOKUP($B162,[2]V029!$E$3:$S$3556,7,FALSE)</f>
        <v>B</v>
      </c>
      <c r="U162" t="str">
        <f>VLOOKUP($B162,[2]V029!$E$3:$S$3556,15,FALSE)</f>
        <v>C</v>
      </c>
    </row>
    <row r="163" spans="2:21" x14ac:dyDescent="0.2">
      <c r="B163" s="375">
        <v>2996</v>
      </c>
      <c r="C163" s="374"/>
      <c r="D163" s="374"/>
      <c r="E163" s="374"/>
      <c r="F163" s="374"/>
      <c r="G163">
        <v>3.4556400000000001E-2</v>
      </c>
      <c r="H163">
        <v>427</v>
      </c>
      <c r="I163" t="s">
        <v>1667</v>
      </c>
      <c r="J163" t="s">
        <v>4893</v>
      </c>
      <c r="K163">
        <v>748</v>
      </c>
      <c r="L163">
        <v>430</v>
      </c>
      <c r="M163">
        <v>760</v>
      </c>
      <c r="Q163">
        <v>4</v>
      </c>
      <c r="R163" t="s">
        <v>4991</v>
      </c>
      <c r="S163" t="str">
        <f>VLOOKUP($B163,[2]V029!$E$3:$S$3556,6,FALSE)</f>
        <v>AJA</v>
      </c>
      <c r="T163" t="str">
        <f>VLOOKUP($B163,[2]V029!$E$3:$S$3556,7,FALSE)</f>
        <v>A</v>
      </c>
      <c r="U163" t="str">
        <f>VLOOKUP($B163,[2]V029!$E$3:$S$3556,15,FALSE)</f>
        <v>C</v>
      </c>
    </row>
    <row r="164" spans="2:21" x14ac:dyDescent="0.2">
      <c r="B164" s="375">
        <v>2998</v>
      </c>
      <c r="C164" s="374"/>
      <c r="D164" s="374"/>
      <c r="E164" s="374"/>
      <c r="F164" s="374"/>
      <c r="G164">
        <v>3.01903E-2</v>
      </c>
      <c r="H164">
        <v>410</v>
      </c>
      <c r="I164" t="s">
        <v>1667</v>
      </c>
      <c r="J164" t="s">
        <v>4893</v>
      </c>
      <c r="K164">
        <v>748</v>
      </c>
      <c r="L164">
        <v>430</v>
      </c>
      <c r="M164">
        <v>760</v>
      </c>
      <c r="Q164">
        <v>4</v>
      </c>
      <c r="R164" t="s">
        <v>4991</v>
      </c>
      <c r="S164" t="str">
        <f>VLOOKUP($B164,[2]V029!$E$3:$S$3556,6,FALSE)</f>
        <v>A-A</v>
      </c>
      <c r="T164" t="str">
        <f>VLOOKUP($B164,[2]V029!$E$3:$S$3556,7,FALSE)</f>
        <v>A</v>
      </c>
      <c r="U164" t="str">
        <f>VLOOKUP($B164,[2]V029!$E$3:$S$3556,15,FALSE)</f>
        <v>C</v>
      </c>
    </row>
    <row r="165" spans="2:21" x14ac:dyDescent="0.2">
      <c r="B165" s="375">
        <v>2999</v>
      </c>
      <c r="C165" s="374">
        <v>0</v>
      </c>
      <c r="D165" s="374">
        <v>0</v>
      </c>
      <c r="E165" s="374">
        <v>0</v>
      </c>
      <c r="F165" s="374">
        <v>0</v>
      </c>
      <c r="G165">
        <v>1.2227099999999999E-2</v>
      </c>
      <c r="H165">
        <v>317</v>
      </c>
      <c r="I165" t="s">
        <v>4985</v>
      </c>
      <c r="J165" t="s">
        <v>4978</v>
      </c>
      <c r="K165">
        <v>280</v>
      </c>
      <c r="L165">
        <v>74</v>
      </c>
      <c r="M165">
        <v>285</v>
      </c>
      <c r="N165">
        <v>4.5483500000000003E-2</v>
      </c>
      <c r="O165">
        <v>353</v>
      </c>
      <c r="P165">
        <v>87</v>
      </c>
      <c r="Q165">
        <v>4</v>
      </c>
      <c r="R165" t="s">
        <v>4991</v>
      </c>
      <c r="S165" t="str">
        <f>VLOOKUP($B165,[2]V029!$E$3:$S$3556,6,FALSE)</f>
        <v>A-C</v>
      </c>
      <c r="T165" t="str">
        <f>VLOOKUP($B165,[2]V029!$E$3:$S$3556,7,FALSE)</f>
        <v>C</v>
      </c>
      <c r="U165" t="str">
        <f>VLOOKUP($B165,[2]V029!$E$3:$S$3556,15,FALSE)</f>
        <v>D</v>
      </c>
    </row>
    <row r="166" spans="2:21" x14ac:dyDescent="0.2">
      <c r="B166" s="375">
        <v>3000</v>
      </c>
      <c r="C166" s="374">
        <v>0</v>
      </c>
      <c r="D166" s="374">
        <v>0</v>
      </c>
      <c r="E166" s="374">
        <v>0</v>
      </c>
      <c r="F166" s="374">
        <v>0</v>
      </c>
      <c r="G166">
        <v>5.9021400000000002E-3</v>
      </c>
      <c r="H166">
        <v>262</v>
      </c>
      <c r="I166" t="s">
        <v>4985</v>
      </c>
      <c r="J166" t="s">
        <v>4978</v>
      </c>
      <c r="K166">
        <v>280</v>
      </c>
      <c r="L166">
        <v>74</v>
      </c>
      <c r="M166">
        <v>285</v>
      </c>
      <c r="N166">
        <v>2.5841900000000001E-2</v>
      </c>
      <c r="O166">
        <v>353</v>
      </c>
      <c r="P166">
        <v>87</v>
      </c>
      <c r="Q166">
        <v>4</v>
      </c>
      <c r="R166" t="s">
        <v>4991</v>
      </c>
      <c r="S166" t="str">
        <f>VLOOKUP($B166,[2]V029!$E$3:$S$3556,6,FALSE)</f>
        <v>A-D</v>
      </c>
      <c r="T166" t="str">
        <f>VLOOKUP($B166,[2]V029!$E$3:$S$3556,7,FALSE)</f>
        <v>D</v>
      </c>
      <c r="U166" t="str">
        <f>VLOOKUP($B166,[2]V029!$E$3:$S$3556,15,FALSE)</f>
        <v>D</v>
      </c>
    </row>
    <row r="167" spans="2:21" x14ac:dyDescent="0.2">
      <c r="B167" s="375">
        <v>3001</v>
      </c>
      <c r="C167" s="374"/>
      <c r="D167" s="374"/>
      <c r="E167" s="374"/>
      <c r="F167" s="374"/>
      <c r="G167">
        <v>1.6920600000000001E-2</v>
      </c>
      <c r="H167">
        <v>352</v>
      </c>
      <c r="I167" t="s">
        <v>1903</v>
      </c>
      <c r="J167" t="s">
        <v>1903</v>
      </c>
      <c r="K167">
        <v>390</v>
      </c>
      <c r="L167">
        <v>112</v>
      </c>
      <c r="M167">
        <v>377</v>
      </c>
      <c r="Q167">
        <v>4</v>
      </c>
      <c r="R167" t="s">
        <v>4991</v>
      </c>
      <c r="S167" t="str">
        <f>VLOOKUP($B167,[2]V029!$E$3:$S$3556,6,FALSE)</f>
        <v>A-D</v>
      </c>
      <c r="T167" t="str">
        <f>VLOOKUP($B167,[2]V029!$E$3:$S$3556,7,FALSE)</f>
        <v>D</v>
      </c>
      <c r="U167" t="str">
        <f>VLOOKUP($B167,[2]V029!$E$3:$S$3556,15,FALSE)</f>
        <v>C</v>
      </c>
    </row>
    <row r="168" spans="2:21" x14ac:dyDescent="0.2">
      <c r="B168" s="375">
        <v>3002</v>
      </c>
      <c r="C168" s="374"/>
      <c r="D168" s="374"/>
      <c r="E168" s="374"/>
      <c r="F168" s="374"/>
      <c r="G168">
        <v>9.4454399999999994E-2</v>
      </c>
      <c r="H168">
        <v>606</v>
      </c>
      <c r="I168" t="s">
        <v>1667</v>
      </c>
      <c r="J168" t="s">
        <v>4893</v>
      </c>
      <c r="K168">
        <v>748</v>
      </c>
      <c r="L168">
        <v>430</v>
      </c>
      <c r="M168">
        <v>760</v>
      </c>
      <c r="Q168">
        <v>4</v>
      </c>
      <c r="R168" t="s">
        <v>4991</v>
      </c>
      <c r="S168" t="str">
        <f>VLOOKUP($B168,[2]V029!$E$3:$S$3556,6,FALSE)</f>
        <v>A-B</v>
      </c>
      <c r="T168" t="str">
        <f>VLOOKUP($B168,[2]V029!$E$3:$S$3556,7,FALSE)</f>
        <v>B</v>
      </c>
      <c r="U168" t="str">
        <f>VLOOKUP($B168,[2]V029!$E$3:$S$3556,15,FALSE)</f>
        <v>C</v>
      </c>
    </row>
    <row r="169" spans="2:21" x14ac:dyDescent="0.2">
      <c r="B169" s="375">
        <v>3004</v>
      </c>
      <c r="C169" s="374">
        <v>0</v>
      </c>
      <c r="D169" s="374">
        <v>0</v>
      </c>
      <c r="E169" s="374">
        <v>0</v>
      </c>
      <c r="F169" s="374">
        <v>0</v>
      </c>
      <c r="G169">
        <v>7.5797800000000004E-3</v>
      </c>
      <c r="H169">
        <v>278</v>
      </c>
      <c r="I169" t="s">
        <v>4980</v>
      </c>
      <c r="J169" t="s">
        <v>4980</v>
      </c>
      <c r="K169">
        <v>349</v>
      </c>
      <c r="L169">
        <v>89</v>
      </c>
      <c r="M169">
        <v>377</v>
      </c>
      <c r="N169">
        <v>3.7912000000000001E-2</v>
      </c>
      <c r="O169">
        <v>353</v>
      </c>
      <c r="P169">
        <v>87</v>
      </c>
      <c r="Q169">
        <v>4</v>
      </c>
      <c r="R169" t="s">
        <v>4991</v>
      </c>
      <c r="S169" t="str">
        <f>VLOOKUP($B169,[2]V029!$E$3:$S$3556,6,FALSE)</f>
        <v>A-CD</v>
      </c>
      <c r="T169" t="str">
        <f>VLOOKUP($B169,[2]V029!$E$3:$S$3556,7,FALSE)</f>
        <v>CD</v>
      </c>
      <c r="U169" t="str">
        <f>VLOOKUP($B169,[2]V029!$E$3:$S$3556,15,FALSE)</f>
        <v>D</v>
      </c>
    </row>
    <row r="170" spans="2:21" x14ac:dyDescent="0.2">
      <c r="B170" s="375">
        <v>3010</v>
      </c>
      <c r="C170" s="374">
        <v>0</v>
      </c>
      <c r="D170" s="374">
        <v>0</v>
      </c>
      <c r="E170" s="374">
        <v>0</v>
      </c>
      <c r="F170" s="374">
        <v>0</v>
      </c>
      <c r="G170">
        <v>1.4936100000000001E-2</v>
      </c>
      <c r="H170">
        <v>337</v>
      </c>
      <c r="I170" t="s">
        <v>4985</v>
      </c>
      <c r="J170" t="s">
        <v>4978</v>
      </c>
      <c r="K170">
        <v>280</v>
      </c>
      <c r="L170">
        <v>74</v>
      </c>
      <c r="M170">
        <v>285</v>
      </c>
      <c r="N170">
        <v>5.3783999999999998E-2</v>
      </c>
      <c r="O170">
        <v>353</v>
      </c>
      <c r="P170">
        <v>87</v>
      </c>
      <c r="Q170">
        <v>1</v>
      </c>
      <c r="R170" t="s">
        <v>4661</v>
      </c>
      <c r="S170" t="str">
        <f>VLOOKUP($B170,[2]V029!$E$3:$S$3556,6,FALSE)</f>
        <v>I-D</v>
      </c>
      <c r="T170" t="str">
        <f>VLOOKUP($B170,[2]V029!$E$3:$S$3556,7,FALSE)</f>
        <v>D</v>
      </c>
      <c r="U170" t="str">
        <f>VLOOKUP($B170,[2]V029!$E$3:$S$3556,15,FALSE)</f>
        <v>D</v>
      </c>
    </row>
    <row r="171" spans="2:21" x14ac:dyDescent="0.2">
      <c r="B171" s="375">
        <v>3014</v>
      </c>
      <c r="C171" s="374">
        <v>0</v>
      </c>
      <c r="D171" s="374">
        <v>0</v>
      </c>
      <c r="E171" s="374">
        <v>0</v>
      </c>
      <c r="F171" s="374">
        <v>0</v>
      </c>
      <c r="G171">
        <v>7.7206499999999999E-3</v>
      </c>
      <c r="H171">
        <v>279</v>
      </c>
      <c r="I171" t="s">
        <v>4985</v>
      </c>
      <c r="J171" t="s">
        <v>4978</v>
      </c>
      <c r="K171">
        <v>280</v>
      </c>
      <c r="L171">
        <v>74</v>
      </c>
      <c r="M171">
        <v>285</v>
      </c>
      <c r="N171">
        <v>2.1782699999999999E-2</v>
      </c>
      <c r="O171">
        <v>353</v>
      </c>
      <c r="P171">
        <v>87</v>
      </c>
      <c r="Q171">
        <v>4</v>
      </c>
      <c r="R171" t="s">
        <v>4991</v>
      </c>
      <c r="S171" t="str">
        <f>VLOOKUP($B171,[2]V029!$E$3:$S$3556,6,FALSE)</f>
        <v>IHD</v>
      </c>
      <c r="T171" t="str">
        <f>VLOOKUP($B171,[2]V029!$E$3:$S$3556,7,FALSE)</f>
        <v>D</v>
      </c>
      <c r="U171" t="str">
        <f>VLOOKUP($B171,[2]V029!$E$3:$S$3556,15,FALSE)</f>
        <v>D</v>
      </c>
    </row>
    <row r="172" spans="2:21" x14ac:dyDescent="0.2">
      <c r="B172" s="375">
        <v>3015</v>
      </c>
      <c r="C172" s="374">
        <v>0</v>
      </c>
      <c r="D172" s="374">
        <v>0</v>
      </c>
      <c r="E172" s="374">
        <v>0</v>
      </c>
      <c r="F172" s="374">
        <v>0</v>
      </c>
      <c r="G172">
        <v>1.25731E-3</v>
      </c>
      <c r="H172">
        <v>198</v>
      </c>
      <c r="I172" t="s">
        <v>4987</v>
      </c>
      <c r="J172" t="s">
        <v>4987</v>
      </c>
      <c r="K172">
        <v>236</v>
      </c>
      <c r="L172">
        <v>55</v>
      </c>
      <c r="M172">
        <v>216</v>
      </c>
      <c r="N172">
        <v>9.3606899999999996E-3</v>
      </c>
      <c r="O172">
        <v>306</v>
      </c>
      <c r="P172">
        <v>78</v>
      </c>
      <c r="Q172">
        <v>4</v>
      </c>
      <c r="R172" t="s">
        <v>4991</v>
      </c>
      <c r="S172" t="str">
        <f>VLOOKUP($B172,[2]V029!$E$3:$S$3556,6,FALSE)</f>
        <v>IHD</v>
      </c>
      <c r="T172" t="str">
        <f>VLOOKUP($B172,[2]V029!$E$3:$S$3556,7,FALSE)</f>
        <v>D</v>
      </c>
      <c r="U172" t="str">
        <f>VLOOKUP($B172,[2]V029!$E$3:$S$3556,15,FALSE)</f>
        <v>D</v>
      </c>
    </row>
    <row r="173" spans="2:21" x14ac:dyDescent="0.2">
      <c r="B173" s="375">
        <v>3017</v>
      </c>
      <c r="C173" s="374">
        <v>0</v>
      </c>
      <c r="D173" s="374">
        <v>0</v>
      </c>
      <c r="E173" s="374">
        <v>0</v>
      </c>
      <c r="F173" s="374">
        <v>0</v>
      </c>
      <c r="G173">
        <v>2.9906099999999999E-3</v>
      </c>
      <c r="H173">
        <v>230</v>
      </c>
      <c r="I173" t="s">
        <v>4985</v>
      </c>
      <c r="J173" t="s">
        <v>4978</v>
      </c>
      <c r="K173">
        <v>280</v>
      </c>
      <c r="L173">
        <v>74</v>
      </c>
      <c r="M173">
        <v>285</v>
      </c>
      <c r="N173">
        <v>1.4074400000000001E-2</v>
      </c>
      <c r="O173">
        <v>306</v>
      </c>
      <c r="P173">
        <v>78</v>
      </c>
      <c r="Q173">
        <v>4</v>
      </c>
      <c r="R173" t="s">
        <v>4991</v>
      </c>
      <c r="S173" t="str">
        <f>VLOOKUP($B173,[2]V029!$E$3:$S$3556,6,FALSE)</f>
        <v>IHD</v>
      </c>
      <c r="T173" t="str">
        <f>VLOOKUP($B173,[2]V029!$E$3:$S$3556,7,FALSE)</f>
        <v>D</v>
      </c>
      <c r="U173" t="str">
        <f>VLOOKUP($B173,[2]V029!$E$3:$S$3556,15,FALSE)</f>
        <v>D</v>
      </c>
    </row>
    <row r="174" spans="2:21" x14ac:dyDescent="0.2">
      <c r="B174" s="375">
        <v>3018</v>
      </c>
      <c r="C174" s="374">
        <v>0</v>
      </c>
      <c r="D174" s="374">
        <v>0</v>
      </c>
      <c r="E174" s="374">
        <v>0</v>
      </c>
      <c r="F174" s="374">
        <v>0</v>
      </c>
      <c r="G174">
        <v>1.74187E-3</v>
      </c>
      <c r="H174">
        <v>207</v>
      </c>
      <c r="I174" t="s">
        <v>4985</v>
      </c>
      <c r="J174" t="s">
        <v>4978</v>
      </c>
      <c r="K174">
        <v>280</v>
      </c>
      <c r="L174">
        <v>74</v>
      </c>
      <c r="M174">
        <v>285</v>
      </c>
      <c r="N174">
        <v>8.2858900000000006E-3</v>
      </c>
      <c r="O174">
        <v>306</v>
      </c>
      <c r="P174">
        <v>78</v>
      </c>
      <c r="Q174">
        <v>4</v>
      </c>
      <c r="R174" t="s">
        <v>4991</v>
      </c>
      <c r="S174" t="str">
        <f>VLOOKUP($B174,[2]V029!$E$3:$S$3556,6,FALSE)</f>
        <v>IHD</v>
      </c>
      <c r="T174" t="str">
        <f>VLOOKUP($B174,[2]V029!$E$3:$S$3556,7,FALSE)</f>
        <v>D</v>
      </c>
      <c r="U174" t="str">
        <f>VLOOKUP($B174,[2]V029!$E$3:$S$3556,15,FALSE)</f>
        <v>D</v>
      </c>
    </row>
    <row r="175" spans="2:21" x14ac:dyDescent="0.2">
      <c r="B175" s="375">
        <v>3019</v>
      </c>
      <c r="C175" s="374">
        <v>0</v>
      </c>
      <c r="D175" s="374">
        <v>0</v>
      </c>
      <c r="E175" s="374">
        <v>0</v>
      </c>
      <c r="F175" s="374">
        <v>0</v>
      </c>
      <c r="G175">
        <v>1.03944E-2</v>
      </c>
      <c r="H175">
        <v>303</v>
      </c>
      <c r="I175" t="s">
        <v>4985</v>
      </c>
      <c r="J175" t="s">
        <v>4978</v>
      </c>
      <c r="K175">
        <v>280</v>
      </c>
      <c r="L175">
        <v>74</v>
      </c>
      <c r="M175">
        <v>285</v>
      </c>
      <c r="N175">
        <v>3.2490999999999999E-2</v>
      </c>
      <c r="O175">
        <v>353</v>
      </c>
      <c r="P175">
        <v>87</v>
      </c>
      <c r="Q175">
        <v>4</v>
      </c>
      <c r="R175" t="s">
        <v>4991</v>
      </c>
      <c r="S175" t="str">
        <f>VLOOKUP($B175,[2]V029!$E$3:$S$3556,6,FALSE)</f>
        <v>IHD</v>
      </c>
      <c r="T175" t="str">
        <f>VLOOKUP($B175,[2]V029!$E$3:$S$3556,7,FALSE)</f>
        <v>D</v>
      </c>
      <c r="U175" t="str">
        <f>VLOOKUP($B175,[2]V029!$E$3:$S$3556,15,FALSE)</f>
        <v>D</v>
      </c>
    </row>
    <row r="176" spans="2:21" x14ac:dyDescent="0.2">
      <c r="B176" s="375">
        <v>3020</v>
      </c>
      <c r="C176" s="374">
        <v>0</v>
      </c>
      <c r="D176" s="374">
        <v>0</v>
      </c>
      <c r="E176" s="374">
        <v>0</v>
      </c>
      <c r="F176" s="374">
        <v>0</v>
      </c>
      <c r="G176">
        <v>7.9788800000000007E-3</v>
      </c>
      <c r="H176">
        <v>281</v>
      </c>
      <c r="I176" t="s">
        <v>4985</v>
      </c>
      <c r="J176" t="s">
        <v>4978</v>
      </c>
      <c r="K176">
        <v>280</v>
      </c>
      <c r="L176">
        <v>74</v>
      </c>
      <c r="M176">
        <v>285</v>
      </c>
      <c r="N176">
        <v>2.71589E-2</v>
      </c>
      <c r="O176">
        <v>353</v>
      </c>
      <c r="P176">
        <v>87</v>
      </c>
      <c r="Q176">
        <v>4</v>
      </c>
      <c r="R176" t="s">
        <v>4991</v>
      </c>
      <c r="S176" t="str">
        <f>VLOOKUP($B176,[2]V029!$E$3:$S$3556,6,FALSE)</f>
        <v>IHD</v>
      </c>
      <c r="T176" t="str">
        <f>VLOOKUP($B176,[2]V029!$E$3:$S$3556,7,FALSE)</f>
        <v>D</v>
      </c>
      <c r="U176" t="str">
        <f>VLOOKUP($B176,[2]V029!$E$3:$S$3556,15,FALSE)</f>
        <v>D</v>
      </c>
    </row>
    <row r="177" spans="2:21" x14ac:dyDescent="0.2">
      <c r="B177" s="375">
        <v>3021</v>
      </c>
      <c r="C177" s="374">
        <v>0</v>
      </c>
      <c r="D177" s="374">
        <v>0</v>
      </c>
      <c r="E177" s="374">
        <v>0</v>
      </c>
      <c r="F177" s="374">
        <v>0</v>
      </c>
      <c r="G177">
        <v>4.1450000000000002E-3</v>
      </c>
      <c r="H177">
        <v>246</v>
      </c>
      <c r="I177" t="s">
        <v>4985</v>
      </c>
      <c r="J177" t="s">
        <v>4978</v>
      </c>
      <c r="K177">
        <v>280</v>
      </c>
      <c r="L177">
        <v>74</v>
      </c>
      <c r="M177">
        <v>285</v>
      </c>
      <c r="N177">
        <v>1.8021300000000001E-2</v>
      </c>
      <c r="O177">
        <v>306</v>
      </c>
      <c r="P177">
        <v>78</v>
      </c>
      <c r="Q177">
        <v>4</v>
      </c>
      <c r="R177" t="s">
        <v>4991</v>
      </c>
      <c r="S177" t="str">
        <f>VLOOKUP($B177,[2]V029!$E$3:$S$3556,6,FALSE)</f>
        <v>IHD</v>
      </c>
      <c r="T177" t="str">
        <f>VLOOKUP($B177,[2]V029!$E$3:$S$3556,7,FALSE)</f>
        <v>D</v>
      </c>
      <c r="U177" t="str">
        <f>VLOOKUP($B177,[2]V029!$E$3:$S$3556,15,FALSE)</f>
        <v>D</v>
      </c>
    </row>
    <row r="178" spans="2:21" x14ac:dyDescent="0.2">
      <c r="B178" s="375">
        <v>3022</v>
      </c>
      <c r="C178" s="374">
        <v>0</v>
      </c>
      <c r="D178" s="374">
        <v>0</v>
      </c>
      <c r="E178" s="374">
        <v>0</v>
      </c>
      <c r="F178" s="374">
        <v>0</v>
      </c>
      <c r="G178">
        <v>2.25122E-3</v>
      </c>
      <c r="H178">
        <v>217</v>
      </c>
      <c r="I178" t="s">
        <v>4985</v>
      </c>
      <c r="J178" t="s">
        <v>4978</v>
      </c>
      <c r="K178">
        <v>280</v>
      </c>
      <c r="L178">
        <v>74</v>
      </c>
      <c r="M178">
        <v>285</v>
      </c>
      <c r="N178">
        <v>8.2908099999999992E-3</v>
      </c>
      <c r="O178">
        <v>306</v>
      </c>
      <c r="P178">
        <v>78</v>
      </c>
      <c r="Q178">
        <v>4</v>
      </c>
      <c r="R178" t="s">
        <v>4991</v>
      </c>
      <c r="S178" t="str">
        <f>VLOOKUP($B178,[2]V029!$E$3:$S$3556,6,FALSE)</f>
        <v>IHD</v>
      </c>
      <c r="T178" t="str">
        <f>VLOOKUP($B178,[2]V029!$E$3:$S$3556,7,FALSE)</f>
        <v>D</v>
      </c>
      <c r="U178" t="str">
        <f>VLOOKUP($B178,[2]V029!$E$3:$S$3556,15,FALSE)</f>
        <v>D</v>
      </c>
    </row>
    <row r="179" spans="2:21" x14ac:dyDescent="0.2">
      <c r="B179" s="375">
        <v>3023</v>
      </c>
      <c r="C179" s="374"/>
      <c r="D179" s="374"/>
      <c r="E179" s="374"/>
      <c r="F179" s="374"/>
      <c r="G179">
        <v>1.8321400000000002E-2</v>
      </c>
      <c r="H179">
        <v>361</v>
      </c>
      <c r="I179" t="s">
        <v>1600</v>
      </c>
      <c r="J179" t="s">
        <v>1600</v>
      </c>
      <c r="K179">
        <v>387</v>
      </c>
      <c r="L179">
        <v>142</v>
      </c>
      <c r="M179">
        <v>377</v>
      </c>
      <c r="Q179">
        <v>4</v>
      </c>
      <c r="R179" t="s">
        <v>4991</v>
      </c>
      <c r="S179" t="str">
        <f>VLOOKUP($B179,[2]V029!$E$3:$S$3556,6,FALSE)</f>
        <v>A-D</v>
      </c>
      <c r="T179" t="str">
        <f>VLOOKUP($B179,[2]V029!$E$3:$S$3556,7,FALSE)</f>
        <v>D</v>
      </c>
      <c r="U179" t="str">
        <f>VLOOKUP($B179,[2]V029!$E$3:$S$3556,15,FALSE)</f>
        <v>C</v>
      </c>
    </row>
    <row r="180" spans="2:21" x14ac:dyDescent="0.2">
      <c r="B180" s="375">
        <v>3024</v>
      </c>
      <c r="C180" s="374">
        <v>0</v>
      </c>
      <c r="D180" s="374">
        <v>0</v>
      </c>
      <c r="E180" s="374">
        <v>0</v>
      </c>
      <c r="F180" s="374">
        <v>0</v>
      </c>
      <c r="G180">
        <v>5.3898900000000003E-4</v>
      </c>
      <c r="H180">
        <v>184</v>
      </c>
      <c r="I180" t="s">
        <v>4985</v>
      </c>
      <c r="J180" t="s">
        <v>4978</v>
      </c>
      <c r="K180">
        <v>280</v>
      </c>
      <c r="L180">
        <v>74</v>
      </c>
      <c r="M180">
        <v>285</v>
      </c>
      <c r="N180">
        <v>9.5319099999999993E-3</v>
      </c>
      <c r="O180">
        <v>306</v>
      </c>
      <c r="P180">
        <v>78</v>
      </c>
      <c r="Q180">
        <v>4</v>
      </c>
      <c r="R180" t="s">
        <v>4991</v>
      </c>
      <c r="S180" t="str">
        <f>VLOOKUP($B180,[2]V029!$E$3:$S$3556,6,FALSE)</f>
        <v>IHD</v>
      </c>
      <c r="T180" t="str">
        <f>VLOOKUP($B180,[2]V029!$E$3:$S$3556,7,FALSE)</f>
        <v>D</v>
      </c>
      <c r="U180" t="str">
        <f>VLOOKUP($B180,[2]V029!$E$3:$S$3556,15,FALSE)</f>
        <v>D</v>
      </c>
    </row>
    <row r="181" spans="2:21" x14ac:dyDescent="0.2">
      <c r="B181" s="375">
        <v>3026</v>
      </c>
      <c r="C181" s="374">
        <v>0</v>
      </c>
      <c r="D181" s="374">
        <v>0</v>
      </c>
      <c r="E181" s="374">
        <v>0</v>
      </c>
      <c r="F181" s="374">
        <v>0</v>
      </c>
      <c r="G181">
        <v>3.4843399999999998E-3</v>
      </c>
      <c r="H181">
        <v>240</v>
      </c>
      <c r="I181" t="s">
        <v>4985</v>
      </c>
      <c r="J181" t="s">
        <v>4978</v>
      </c>
      <c r="K181">
        <v>280</v>
      </c>
      <c r="L181">
        <v>74</v>
      </c>
      <c r="M181">
        <v>285</v>
      </c>
      <c r="N181">
        <v>1.8463300000000002E-2</v>
      </c>
      <c r="O181">
        <v>306</v>
      </c>
      <c r="P181">
        <v>78</v>
      </c>
      <c r="Q181">
        <v>4</v>
      </c>
      <c r="R181" t="s">
        <v>4991</v>
      </c>
      <c r="S181" t="str">
        <f>VLOOKUP($B181,[2]V029!$E$3:$S$3556,6,FALSE)</f>
        <v>IHD</v>
      </c>
      <c r="T181" t="str">
        <f>VLOOKUP($B181,[2]V029!$E$3:$S$3556,7,FALSE)</f>
        <v>D</v>
      </c>
      <c r="U181" t="str">
        <f>VLOOKUP($B181,[2]V029!$E$3:$S$3556,15,FALSE)</f>
        <v>D</v>
      </c>
    </row>
    <row r="182" spans="2:21" x14ac:dyDescent="0.2">
      <c r="B182" s="375">
        <v>3027</v>
      </c>
      <c r="C182" s="374">
        <v>0</v>
      </c>
      <c r="D182" s="374">
        <v>0</v>
      </c>
      <c r="E182" s="374">
        <v>0</v>
      </c>
      <c r="F182" s="374">
        <v>0</v>
      </c>
      <c r="G182">
        <v>5.0320800000000004E-3</v>
      </c>
      <c r="H182">
        <v>254</v>
      </c>
      <c r="I182" t="s">
        <v>4985</v>
      </c>
      <c r="J182" t="s">
        <v>4978</v>
      </c>
      <c r="K182">
        <v>280</v>
      </c>
      <c r="L182">
        <v>74</v>
      </c>
      <c r="M182">
        <v>285</v>
      </c>
      <c r="N182">
        <v>1.2955600000000001E-2</v>
      </c>
      <c r="O182">
        <v>306</v>
      </c>
      <c r="P182">
        <v>78</v>
      </c>
      <c r="Q182">
        <v>4</v>
      </c>
      <c r="R182" t="s">
        <v>4991</v>
      </c>
      <c r="S182" t="str">
        <f>VLOOKUP($B182,[2]V029!$E$3:$S$3556,6,FALSE)</f>
        <v>IHD</v>
      </c>
      <c r="T182" t="str">
        <f>VLOOKUP($B182,[2]V029!$E$3:$S$3556,7,FALSE)</f>
        <v>D</v>
      </c>
      <c r="U182" t="str">
        <f>VLOOKUP($B182,[2]V029!$E$3:$S$3556,15,FALSE)</f>
        <v>D</v>
      </c>
    </row>
    <row r="183" spans="2:21" x14ac:dyDescent="0.2">
      <c r="B183" s="375">
        <v>3030</v>
      </c>
      <c r="C183" s="374"/>
      <c r="D183" s="374"/>
      <c r="E183" s="374"/>
      <c r="F183" s="374"/>
      <c r="G183">
        <v>4.4535600000000002E-2</v>
      </c>
      <c r="H183">
        <v>468</v>
      </c>
      <c r="I183" t="s">
        <v>1600</v>
      </c>
      <c r="J183" t="s">
        <v>1600</v>
      </c>
      <c r="K183">
        <v>387</v>
      </c>
      <c r="L183">
        <v>142</v>
      </c>
      <c r="M183">
        <v>377</v>
      </c>
      <c r="Q183">
        <v>4</v>
      </c>
      <c r="R183" t="s">
        <v>4991</v>
      </c>
      <c r="S183" t="str">
        <f>VLOOKUP($B183,[2]V029!$E$3:$S$3556,6,FALSE)</f>
        <v>A-C</v>
      </c>
      <c r="T183" t="str">
        <f>VLOOKUP($B183,[2]V029!$E$3:$S$3556,7,FALSE)</f>
        <v>C</v>
      </c>
      <c r="U183" t="str">
        <f>VLOOKUP($B183,[2]V029!$E$3:$S$3556,15,FALSE)</f>
        <v>C</v>
      </c>
    </row>
    <row r="184" spans="2:21" x14ac:dyDescent="0.2">
      <c r="B184" s="375">
        <v>3031</v>
      </c>
      <c r="C184" s="374"/>
      <c r="D184" s="374"/>
      <c r="E184" s="374"/>
      <c r="F184" s="374"/>
      <c r="G184">
        <v>5.4654300000000003E-2</v>
      </c>
      <c r="H184">
        <v>502</v>
      </c>
      <c r="I184" t="s">
        <v>1600</v>
      </c>
      <c r="J184" t="s">
        <v>1600</v>
      </c>
      <c r="K184">
        <v>387</v>
      </c>
      <c r="L184">
        <v>142</v>
      </c>
      <c r="M184">
        <v>377</v>
      </c>
      <c r="Q184">
        <v>4</v>
      </c>
      <c r="R184" t="s">
        <v>4991</v>
      </c>
      <c r="S184" t="str">
        <f>VLOOKUP($B184,[2]V029!$E$3:$S$3556,6,FALSE)</f>
        <v>A-B</v>
      </c>
      <c r="T184" t="str">
        <f>VLOOKUP($B184,[2]V029!$E$3:$S$3556,7,FALSE)</f>
        <v>B</v>
      </c>
      <c r="U184" t="str">
        <f>VLOOKUP($B184,[2]V029!$E$3:$S$3556,15,FALSE)</f>
        <v>C</v>
      </c>
    </row>
    <row r="185" spans="2:21" x14ac:dyDescent="0.2">
      <c r="B185" s="375">
        <v>3032</v>
      </c>
      <c r="C185" s="374"/>
      <c r="D185" s="374"/>
      <c r="E185" s="374"/>
      <c r="F185" s="374"/>
      <c r="G185">
        <v>5.4739999999999997E-2</v>
      </c>
      <c r="H185">
        <v>502</v>
      </c>
      <c r="I185" t="s">
        <v>1600</v>
      </c>
      <c r="J185" t="s">
        <v>1600</v>
      </c>
      <c r="K185">
        <v>387</v>
      </c>
      <c r="L185">
        <v>142</v>
      </c>
      <c r="M185">
        <v>377</v>
      </c>
      <c r="Q185">
        <v>4</v>
      </c>
      <c r="R185" t="s">
        <v>4991</v>
      </c>
      <c r="S185" t="str">
        <f>VLOOKUP($B185,[2]V029!$E$3:$S$3556,6,FALSE)</f>
        <v>A-D</v>
      </c>
      <c r="T185" t="str">
        <f>VLOOKUP($B185,[2]V029!$E$3:$S$3556,7,FALSE)</f>
        <v>D</v>
      </c>
      <c r="U185" t="str">
        <f>VLOOKUP($B185,[2]V029!$E$3:$S$3556,15,FALSE)</f>
        <v>C</v>
      </c>
    </row>
    <row r="186" spans="2:21" x14ac:dyDescent="0.2">
      <c r="B186" s="375">
        <v>3033</v>
      </c>
      <c r="C186" s="374">
        <v>0</v>
      </c>
      <c r="D186" s="374">
        <v>0</v>
      </c>
      <c r="E186" s="374">
        <v>0</v>
      </c>
      <c r="F186" s="374">
        <v>0</v>
      </c>
      <c r="G186">
        <v>1.6347199999999999E-2</v>
      </c>
      <c r="H186">
        <v>348</v>
      </c>
      <c r="I186" t="s">
        <v>4977</v>
      </c>
      <c r="J186" t="s">
        <v>4978</v>
      </c>
      <c r="K186">
        <v>280</v>
      </c>
      <c r="L186">
        <v>74</v>
      </c>
      <c r="M186">
        <v>285</v>
      </c>
      <c r="N186">
        <v>5.33765E-2</v>
      </c>
      <c r="O186">
        <v>353</v>
      </c>
      <c r="P186">
        <v>87</v>
      </c>
      <c r="Q186">
        <v>4</v>
      </c>
      <c r="R186" t="s">
        <v>4991</v>
      </c>
      <c r="S186" t="str">
        <f>VLOOKUP($B186,[2]V029!$E$3:$S$3556,6,FALSE)</f>
        <v>A-D</v>
      </c>
      <c r="T186" t="str">
        <f>VLOOKUP($B186,[2]V029!$E$3:$S$3556,7,FALSE)</f>
        <v>D</v>
      </c>
      <c r="U186" t="str">
        <f>VLOOKUP($B186,[2]V029!$E$3:$S$3556,15,FALSE)</f>
        <v>D</v>
      </c>
    </row>
    <row r="187" spans="2:21" x14ac:dyDescent="0.2">
      <c r="B187" s="375">
        <v>3043</v>
      </c>
      <c r="C187" s="374">
        <v>0</v>
      </c>
      <c r="D187" s="374">
        <v>0</v>
      </c>
      <c r="E187" s="374">
        <v>0</v>
      </c>
      <c r="F187" s="374">
        <v>0</v>
      </c>
      <c r="G187">
        <v>1.34453E-2</v>
      </c>
      <c r="H187">
        <v>326</v>
      </c>
      <c r="I187" t="s">
        <v>4977</v>
      </c>
      <c r="J187" t="s">
        <v>4978</v>
      </c>
      <c r="K187">
        <v>280</v>
      </c>
      <c r="L187">
        <v>74</v>
      </c>
      <c r="M187">
        <v>285</v>
      </c>
      <c r="N187">
        <v>4.1329700000000004E-2</v>
      </c>
      <c r="O187">
        <v>353</v>
      </c>
      <c r="P187">
        <v>87</v>
      </c>
      <c r="Q187">
        <v>4</v>
      </c>
      <c r="R187" t="s">
        <v>4991</v>
      </c>
      <c r="S187" t="str">
        <f>VLOOKUP($B187,[2]V029!$E$3:$S$3556,6,FALSE)</f>
        <v>IHD</v>
      </c>
      <c r="T187" t="str">
        <f>VLOOKUP($B187,[2]V029!$E$3:$S$3556,7,FALSE)</f>
        <v>D</v>
      </c>
      <c r="U187" t="str">
        <f>VLOOKUP($B187,[2]V029!$E$3:$S$3556,15,FALSE)</f>
        <v>D</v>
      </c>
    </row>
    <row r="188" spans="2:21" x14ac:dyDescent="0.2">
      <c r="B188" s="375">
        <v>3047</v>
      </c>
      <c r="C188" s="374"/>
      <c r="D188" s="374"/>
      <c r="E188" s="374"/>
      <c r="F188" s="374"/>
      <c r="G188">
        <v>8.4843499999999999E-3</v>
      </c>
      <c r="H188">
        <v>286</v>
      </c>
      <c r="I188" t="s">
        <v>1667</v>
      </c>
      <c r="J188" t="s">
        <v>4893</v>
      </c>
      <c r="K188">
        <v>748</v>
      </c>
      <c r="L188">
        <v>430</v>
      </c>
      <c r="M188">
        <v>760</v>
      </c>
      <c r="Q188">
        <v>4</v>
      </c>
      <c r="R188" t="s">
        <v>4991</v>
      </c>
      <c r="S188" t="str">
        <f>VLOOKUP($B188,[2]V029!$E$3:$S$3556,6,FALSE)</f>
        <v>--B</v>
      </c>
      <c r="T188" t="str">
        <f>VLOOKUP($B188,[2]V029!$E$3:$S$3556,7,FALSE)</f>
        <v>B</v>
      </c>
      <c r="U188" t="str">
        <f>VLOOKUP($B188,[2]V029!$E$3:$S$3556,15,FALSE)</f>
        <v>C</v>
      </c>
    </row>
    <row r="189" spans="2:21" x14ac:dyDescent="0.2">
      <c r="B189" s="375">
        <v>3050</v>
      </c>
      <c r="C189" s="374">
        <v>0</v>
      </c>
      <c r="D189" s="374">
        <v>0</v>
      </c>
      <c r="E189" s="374">
        <v>0</v>
      </c>
      <c r="F189" s="374">
        <v>0</v>
      </c>
      <c r="G189">
        <v>9.9651099999999992E-3</v>
      </c>
      <c r="H189">
        <v>300</v>
      </c>
      <c r="I189" t="s">
        <v>4977</v>
      </c>
      <c r="J189" t="s">
        <v>4978</v>
      </c>
      <c r="K189">
        <v>280</v>
      </c>
      <c r="L189">
        <v>74</v>
      </c>
      <c r="M189">
        <v>285</v>
      </c>
      <c r="N189">
        <v>3.8794599999999999E-3</v>
      </c>
      <c r="O189">
        <v>231</v>
      </c>
      <c r="P189">
        <v>55</v>
      </c>
      <c r="Q189">
        <v>4</v>
      </c>
      <c r="R189" t="s">
        <v>4991</v>
      </c>
      <c r="S189" t="str">
        <f>VLOOKUP($B189,[2]V029!$E$3:$S$3556,6,FALSE)</f>
        <v>---</v>
      </c>
      <c r="T189" t="str">
        <f>VLOOKUP($B189,[2]V029!$E$3:$S$3556,7,FALSE)</f>
        <v>-</v>
      </c>
      <c r="U189" t="str">
        <f>VLOOKUP($B189,[2]V029!$E$3:$S$3556,15,FALSE)</f>
        <v>D</v>
      </c>
    </row>
    <row r="190" spans="2:21" x14ac:dyDescent="0.2">
      <c r="B190" s="375">
        <v>3051</v>
      </c>
      <c r="C190" s="374"/>
      <c r="D190" s="374"/>
      <c r="E190" s="374"/>
      <c r="F190" s="374"/>
      <c r="G190">
        <v>2.28691E-2</v>
      </c>
      <c r="H190">
        <v>380</v>
      </c>
      <c r="I190" t="s">
        <v>1600</v>
      </c>
      <c r="J190" t="s">
        <v>1600</v>
      </c>
      <c r="K190">
        <v>387</v>
      </c>
      <c r="L190">
        <v>142</v>
      </c>
      <c r="M190">
        <v>377</v>
      </c>
      <c r="Q190">
        <v>4</v>
      </c>
      <c r="R190" t="s">
        <v>4991</v>
      </c>
      <c r="S190" t="str">
        <f>VLOOKUP($B190,[2]V029!$E$3:$S$3556,6,FALSE)</f>
        <v>---</v>
      </c>
      <c r="T190" t="str">
        <f>VLOOKUP($B190,[2]V029!$E$3:$S$3556,7,FALSE)</f>
        <v>-</v>
      </c>
      <c r="U190" t="str">
        <f>VLOOKUP($B190,[2]V029!$E$3:$S$3556,15,FALSE)</f>
        <v>C</v>
      </c>
    </row>
    <row r="191" spans="2:21" x14ac:dyDescent="0.2">
      <c r="B191" s="375">
        <v>3053</v>
      </c>
      <c r="C191" s="374"/>
      <c r="D191" s="374"/>
      <c r="E191" s="374"/>
      <c r="F191" s="374"/>
      <c r="G191">
        <v>5.0748500000000002E-2</v>
      </c>
      <c r="H191">
        <v>492</v>
      </c>
      <c r="I191" t="s">
        <v>4983</v>
      </c>
      <c r="J191" t="s">
        <v>4893</v>
      </c>
      <c r="K191">
        <v>748</v>
      </c>
      <c r="L191">
        <v>430</v>
      </c>
      <c r="M191">
        <v>760</v>
      </c>
      <c r="Q191">
        <v>4</v>
      </c>
      <c r="R191" t="s">
        <v>4991</v>
      </c>
      <c r="S191" t="str">
        <f>VLOOKUP($B191,[2]V029!$E$3:$S$3556,6,FALSE)</f>
        <v>---</v>
      </c>
      <c r="T191" t="str">
        <f>VLOOKUP($B191,[2]V029!$E$3:$S$3556,7,FALSE)</f>
        <v>-</v>
      </c>
      <c r="U191" t="str">
        <f>VLOOKUP($B191,[2]V029!$E$3:$S$3556,15,FALSE)</f>
        <v>C</v>
      </c>
    </row>
    <row r="192" spans="2:21" x14ac:dyDescent="0.2">
      <c r="B192" s="375">
        <v>3059</v>
      </c>
      <c r="C192" s="374">
        <v>0</v>
      </c>
      <c r="D192" s="374">
        <v>0</v>
      </c>
      <c r="E192" s="374">
        <v>0</v>
      </c>
      <c r="F192" s="374">
        <v>0</v>
      </c>
      <c r="G192">
        <v>1.6822400000000001E-2</v>
      </c>
      <c r="H192">
        <v>351</v>
      </c>
      <c r="I192" t="s">
        <v>4977</v>
      </c>
      <c r="J192" t="s">
        <v>4978</v>
      </c>
      <c r="K192">
        <v>280</v>
      </c>
      <c r="L192">
        <v>74</v>
      </c>
      <c r="M192">
        <v>285</v>
      </c>
      <c r="N192">
        <v>5.45823E-2</v>
      </c>
      <c r="O192">
        <v>353</v>
      </c>
      <c r="P192">
        <v>87</v>
      </c>
      <c r="Q192">
        <v>4</v>
      </c>
      <c r="R192" t="s">
        <v>4991</v>
      </c>
      <c r="S192" t="str">
        <f>VLOOKUP($B192,[2]V029!$E$3:$S$3556,6,FALSE)</f>
        <v>---</v>
      </c>
      <c r="T192" t="str">
        <f>VLOOKUP($B192,[2]V029!$E$3:$S$3556,7,FALSE)</f>
        <v>-</v>
      </c>
      <c r="U192" t="str">
        <f>VLOOKUP($B192,[2]V029!$E$3:$S$3556,15,FALSE)</f>
        <v>D</v>
      </c>
    </row>
    <row r="193" spans="2:21" x14ac:dyDescent="0.2">
      <c r="B193" s="375">
        <v>3060</v>
      </c>
      <c r="C193" s="374">
        <v>0</v>
      </c>
      <c r="D193" s="374">
        <v>0</v>
      </c>
      <c r="E193" s="374">
        <v>0</v>
      </c>
      <c r="F193" s="374">
        <v>0</v>
      </c>
      <c r="G193">
        <v>5.98585E-3</v>
      </c>
      <c r="H193">
        <v>263</v>
      </c>
      <c r="I193" t="s">
        <v>4977</v>
      </c>
      <c r="J193" t="s">
        <v>4978</v>
      </c>
      <c r="K193">
        <v>280</v>
      </c>
      <c r="L193">
        <v>74</v>
      </c>
      <c r="M193">
        <v>285</v>
      </c>
      <c r="N193">
        <v>1.8125199999999998E-2</v>
      </c>
      <c r="O193">
        <v>306</v>
      </c>
      <c r="P193">
        <v>78</v>
      </c>
      <c r="Q193">
        <v>4</v>
      </c>
      <c r="R193" t="s">
        <v>4991</v>
      </c>
      <c r="S193" t="str">
        <f>VLOOKUP($B193,[2]V029!$E$3:$S$3556,6,FALSE)</f>
        <v>A-D</v>
      </c>
      <c r="T193" t="str">
        <f>VLOOKUP($B193,[2]V029!$E$3:$S$3556,7,FALSE)</f>
        <v>D</v>
      </c>
      <c r="U193" t="str">
        <f>VLOOKUP($B193,[2]V029!$E$3:$S$3556,15,FALSE)</f>
        <v>D</v>
      </c>
    </row>
    <row r="194" spans="2:21" x14ac:dyDescent="0.2">
      <c r="B194" s="375">
        <v>3062</v>
      </c>
      <c r="C194" s="374">
        <v>0</v>
      </c>
      <c r="D194" s="374">
        <v>0</v>
      </c>
      <c r="E194" s="374">
        <v>0</v>
      </c>
      <c r="F194" s="374">
        <v>0</v>
      </c>
      <c r="G194">
        <v>1.67648E-2</v>
      </c>
      <c r="H194">
        <v>351</v>
      </c>
      <c r="I194" t="s">
        <v>4979</v>
      </c>
      <c r="J194" t="s">
        <v>4979</v>
      </c>
      <c r="K194">
        <v>354</v>
      </c>
      <c r="L194">
        <v>82</v>
      </c>
      <c r="M194">
        <v>377</v>
      </c>
      <c r="N194">
        <v>6.9429299999999999E-2</v>
      </c>
      <c r="O194">
        <v>353</v>
      </c>
      <c r="P194">
        <v>87</v>
      </c>
      <c r="Q194">
        <v>4</v>
      </c>
      <c r="R194" t="s">
        <v>4991</v>
      </c>
      <c r="S194" t="str">
        <f>VLOOKUP($B194,[2]V029!$E$3:$S$3556,6,FALSE)</f>
        <v>---</v>
      </c>
      <c r="T194" t="str">
        <f>VLOOKUP($B194,[2]V029!$E$3:$S$3556,7,FALSE)</f>
        <v>-</v>
      </c>
      <c r="U194" t="str">
        <f>VLOOKUP($B194,[2]V029!$E$3:$S$3556,15,FALSE)</f>
        <v>D</v>
      </c>
    </row>
    <row r="195" spans="2:21" x14ac:dyDescent="0.2">
      <c r="B195" s="375">
        <v>3064</v>
      </c>
      <c r="C195" s="374"/>
      <c r="D195" s="374"/>
      <c r="E195" s="374"/>
      <c r="F195" s="374"/>
      <c r="G195">
        <v>2.2791800000000001E-2</v>
      </c>
      <c r="H195">
        <v>379</v>
      </c>
      <c r="I195" t="s">
        <v>1903</v>
      </c>
      <c r="J195" t="s">
        <v>1903</v>
      </c>
      <c r="K195">
        <v>390</v>
      </c>
      <c r="L195">
        <v>112</v>
      </c>
      <c r="M195">
        <v>377</v>
      </c>
      <c r="Q195">
        <v>4</v>
      </c>
      <c r="R195" t="s">
        <v>4991</v>
      </c>
      <c r="S195" t="str">
        <f>VLOOKUP($B195,[2]V029!$E$3:$S$3556,6,FALSE)</f>
        <v>---</v>
      </c>
      <c r="T195" t="str">
        <f>VLOOKUP($B195,[2]V029!$E$3:$S$3556,7,FALSE)</f>
        <v>-</v>
      </c>
      <c r="U195" t="str">
        <f>VLOOKUP($B195,[2]V029!$E$3:$S$3556,15,FALSE)</f>
        <v>C</v>
      </c>
    </row>
    <row r="196" spans="2:21" x14ac:dyDescent="0.2">
      <c r="B196" s="375">
        <v>3065</v>
      </c>
      <c r="C196" s="374">
        <v>0</v>
      </c>
      <c r="D196" s="374">
        <v>0</v>
      </c>
      <c r="E196" s="374">
        <v>0</v>
      </c>
      <c r="F196" s="374">
        <v>0</v>
      </c>
      <c r="G196">
        <v>3.3707199999999998E-3</v>
      </c>
      <c r="H196">
        <v>238</v>
      </c>
      <c r="I196" t="s">
        <v>4985</v>
      </c>
      <c r="J196" t="s">
        <v>4978</v>
      </c>
      <c r="K196">
        <v>280</v>
      </c>
      <c r="L196">
        <v>74</v>
      </c>
      <c r="M196">
        <v>285</v>
      </c>
      <c r="N196">
        <v>7.1607100000000009E-4</v>
      </c>
      <c r="O196">
        <v>231</v>
      </c>
      <c r="P196">
        <v>55</v>
      </c>
      <c r="Q196">
        <v>4</v>
      </c>
      <c r="R196" t="s">
        <v>4991</v>
      </c>
      <c r="S196" t="str">
        <f>VLOOKUP($B196,[2]V029!$E$3:$S$3556,6,FALSE)</f>
        <v>---</v>
      </c>
      <c r="T196" t="str">
        <f>VLOOKUP($B196,[2]V029!$E$3:$S$3556,7,FALSE)</f>
        <v>-</v>
      </c>
      <c r="U196" t="str">
        <f>VLOOKUP($B196,[2]V029!$E$3:$S$3556,15,FALSE)</f>
        <v>D</v>
      </c>
    </row>
    <row r="197" spans="2:21" x14ac:dyDescent="0.2">
      <c r="B197" s="375">
        <v>3066</v>
      </c>
      <c r="C197" s="374">
        <v>0</v>
      </c>
      <c r="D197" s="374">
        <v>0</v>
      </c>
      <c r="E197" s="374">
        <v>0</v>
      </c>
      <c r="F197" s="374">
        <v>0</v>
      </c>
      <c r="G197">
        <v>1.4944000000000001E-2</v>
      </c>
      <c r="H197">
        <v>337</v>
      </c>
      <c r="I197" t="s">
        <v>4984</v>
      </c>
      <c r="J197" t="s">
        <v>4984</v>
      </c>
      <c r="K197">
        <v>209</v>
      </c>
      <c r="L197">
        <v>31</v>
      </c>
      <c r="M197">
        <v>216</v>
      </c>
      <c r="N197">
        <v>4.08023E-2</v>
      </c>
      <c r="O197">
        <v>353</v>
      </c>
      <c r="P197">
        <v>87</v>
      </c>
      <c r="Q197">
        <v>4</v>
      </c>
      <c r="R197" t="s">
        <v>4991</v>
      </c>
      <c r="S197" t="str">
        <f>VLOOKUP($B197,[2]V029!$E$3:$S$3556,6,FALSE)</f>
        <v>---</v>
      </c>
      <c r="T197" t="str">
        <f>VLOOKUP($B197,[2]V029!$E$3:$S$3556,7,FALSE)</f>
        <v>-</v>
      </c>
      <c r="U197" t="str">
        <f>VLOOKUP($B197,[2]V029!$E$3:$S$3556,15,FALSE)</f>
        <v>D</v>
      </c>
    </row>
    <row r="198" spans="2:21" x14ac:dyDescent="0.2">
      <c r="B198" s="375">
        <v>3067</v>
      </c>
      <c r="C198" s="374">
        <v>0</v>
      </c>
      <c r="D198" s="374">
        <v>0</v>
      </c>
      <c r="E198" s="374">
        <v>0</v>
      </c>
      <c r="F198" s="374">
        <v>0</v>
      </c>
      <c r="G198">
        <v>8.6238300000000007E-3</v>
      </c>
      <c r="H198">
        <v>287</v>
      </c>
      <c r="I198" t="s">
        <v>4979</v>
      </c>
      <c r="J198" t="s">
        <v>4979</v>
      </c>
      <c r="K198">
        <v>354</v>
      </c>
      <c r="L198">
        <v>82</v>
      </c>
      <c r="M198">
        <v>377</v>
      </c>
      <c r="N198">
        <v>3.2833500000000002E-2</v>
      </c>
      <c r="O198">
        <v>353</v>
      </c>
      <c r="P198">
        <v>87</v>
      </c>
      <c r="Q198">
        <v>4</v>
      </c>
      <c r="R198" t="s">
        <v>4991</v>
      </c>
      <c r="S198" t="str">
        <f>VLOOKUP($B198,[2]V029!$E$3:$S$3556,6,FALSE)</f>
        <v>---</v>
      </c>
      <c r="T198" t="str">
        <f>VLOOKUP($B198,[2]V029!$E$3:$S$3556,7,FALSE)</f>
        <v>-</v>
      </c>
      <c r="U198" t="str">
        <f>VLOOKUP($B198,[2]V029!$E$3:$S$3556,15,FALSE)</f>
        <v>D</v>
      </c>
    </row>
    <row r="199" spans="2:21" x14ac:dyDescent="0.2">
      <c r="B199" s="375">
        <v>3071</v>
      </c>
      <c r="C199" s="374"/>
      <c r="D199" s="374"/>
      <c r="E199" s="374"/>
      <c r="F199" s="374"/>
      <c r="G199">
        <v>7.8324699999999997E-2</v>
      </c>
      <c r="H199">
        <v>564</v>
      </c>
      <c r="I199" t="s">
        <v>1667</v>
      </c>
      <c r="J199" t="s">
        <v>4893</v>
      </c>
      <c r="K199">
        <v>748</v>
      </c>
      <c r="L199">
        <v>430</v>
      </c>
      <c r="M199">
        <v>760</v>
      </c>
      <c r="Q199">
        <v>4</v>
      </c>
      <c r="R199" t="s">
        <v>4991</v>
      </c>
      <c r="S199" t="str">
        <f>VLOOKUP($B199,[2]V029!$E$3:$S$3556,6,FALSE)</f>
        <v>---</v>
      </c>
      <c r="T199" t="str">
        <f>VLOOKUP($B199,[2]V029!$E$3:$S$3556,7,FALSE)</f>
        <v>-</v>
      </c>
      <c r="U199" t="str">
        <f>VLOOKUP($B199,[2]V029!$E$3:$S$3556,15,FALSE)</f>
        <v>C</v>
      </c>
    </row>
    <row r="200" spans="2:21" x14ac:dyDescent="0.2">
      <c r="B200" s="375">
        <v>3072</v>
      </c>
      <c r="C200" s="374"/>
      <c r="D200" s="374"/>
      <c r="E200" s="374"/>
      <c r="F200" s="374"/>
      <c r="G200">
        <v>2.1689300000000002E-2</v>
      </c>
      <c r="H200">
        <v>375</v>
      </c>
      <c r="I200" t="s">
        <v>4983</v>
      </c>
      <c r="J200" t="s">
        <v>4893</v>
      </c>
      <c r="K200">
        <v>748</v>
      </c>
      <c r="L200">
        <v>430</v>
      </c>
      <c r="M200">
        <v>760</v>
      </c>
      <c r="Q200">
        <v>4</v>
      </c>
      <c r="R200" t="s">
        <v>4991</v>
      </c>
      <c r="S200" t="str">
        <f>VLOOKUP($B200,[2]V029!$E$3:$S$3556,6,FALSE)</f>
        <v>H-A</v>
      </c>
      <c r="T200" t="str">
        <f>VLOOKUP($B200,[2]V029!$E$3:$S$3556,7,FALSE)</f>
        <v>A</v>
      </c>
      <c r="U200" t="str">
        <f>VLOOKUP($B200,[2]V029!$E$3:$S$3556,15,FALSE)</f>
        <v>C</v>
      </c>
    </row>
    <row r="201" spans="2:21" x14ac:dyDescent="0.2">
      <c r="B201" s="375">
        <v>3074</v>
      </c>
      <c r="C201" s="374"/>
      <c r="D201" s="374"/>
      <c r="E201" s="374"/>
      <c r="F201" s="374"/>
      <c r="G201">
        <v>2.4408900000000001E-2</v>
      </c>
      <c r="H201">
        <v>386</v>
      </c>
      <c r="I201" t="s">
        <v>1600</v>
      </c>
      <c r="J201" t="s">
        <v>1600</v>
      </c>
      <c r="K201">
        <v>387</v>
      </c>
      <c r="L201">
        <v>142</v>
      </c>
      <c r="M201">
        <v>377</v>
      </c>
      <c r="Q201">
        <v>4</v>
      </c>
      <c r="R201" t="s">
        <v>4991</v>
      </c>
      <c r="S201" t="str">
        <f>VLOOKUP($B201,[2]V029!$E$3:$S$3556,6,FALSE)</f>
        <v>B--</v>
      </c>
      <c r="T201" t="str">
        <f>VLOOKUP($B201,[2]V029!$E$3:$S$3556,7,FALSE)</f>
        <v>-</v>
      </c>
      <c r="U201" t="str">
        <f>VLOOKUP($B201,[2]V029!$E$3:$S$3556,15,FALSE)</f>
        <v>C</v>
      </c>
    </row>
    <row r="202" spans="2:21" x14ac:dyDescent="0.2">
      <c r="B202" s="375">
        <v>3075</v>
      </c>
      <c r="C202" s="374">
        <v>0</v>
      </c>
      <c r="D202" s="374">
        <v>0</v>
      </c>
      <c r="E202" s="374">
        <v>0</v>
      </c>
      <c r="F202" s="374">
        <v>0</v>
      </c>
      <c r="G202">
        <v>7.9484599999999992E-3</v>
      </c>
      <c r="H202">
        <v>281</v>
      </c>
      <c r="I202" t="s">
        <v>4985</v>
      </c>
      <c r="J202" t="s">
        <v>4978</v>
      </c>
      <c r="K202">
        <v>280</v>
      </c>
      <c r="L202">
        <v>74</v>
      </c>
      <c r="M202">
        <v>285</v>
      </c>
      <c r="N202">
        <v>2.9404300000000001E-2</v>
      </c>
      <c r="O202">
        <v>353</v>
      </c>
      <c r="P202">
        <v>87</v>
      </c>
      <c r="Q202">
        <v>4</v>
      </c>
      <c r="R202" t="s">
        <v>4991</v>
      </c>
      <c r="S202" t="str">
        <f>VLOOKUP($B202,[2]V029!$E$3:$S$3556,6,FALSE)</f>
        <v>---</v>
      </c>
      <c r="T202" t="str">
        <f>VLOOKUP($B202,[2]V029!$E$3:$S$3556,7,FALSE)</f>
        <v>-</v>
      </c>
      <c r="U202" t="str">
        <f>VLOOKUP($B202,[2]V029!$E$3:$S$3556,15,FALSE)</f>
        <v>D</v>
      </c>
    </row>
    <row r="203" spans="2:21" x14ac:dyDescent="0.2">
      <c r="B203" s="375">
        <v>3077</v>
      </c>
      <c r="C203" s="374">
        <v>0</v>
      </c>
      <c r="D203" s="374">
        <v>0</v>
      </c>
      <c r="E203" s="374">
        <v>0</v>
      </c>
      <c r="F203" s="374">
        <v>0</v>
      </c>
      <c r="G203">
        <v>6.4070699999999994E-2</v>
      </c>
      <c r="H203">
        <v>527</v>
      </c>
      <c r="I203" t="s">
        <v>4980</v>
      </c>
      <c r="J203" t="s">
        <v>4980</v>
      </c>
      <c r="K203">
        <v>349</v>
      </c>
      <c r="L203">
        <v>89</v>
      </c>
      <c r="M203">
        <v>377</v>
      </c>
      <c r="N203">
        <v>0.24674199999999999</v>
      </c>
      <c r="O203">
        <v>353</v>
      </c>
      <c r="P203">
        <v>87</v>
      </c>
      <c r="Q203">
        <v>4</v>
      </c>
      <c r="R203" t="s">
        <v>4991</v>
      </c>
      <c r="S203" t="str">
        <f>VLOOKUP($B203,[2]V029!$E$3:$S$3556,6,FALSE)</f>
        <v>---</v>
      </c>
      <c r="T203" t="str">
        <f>VLOOKUP($B203,[2]V029!$E$3:$S$3556,7,FALSE)</f>
        <v>-</v>
      </c>
      <c r="U203" t="str">
        <f>VLOOKUP($B203,[2]V029!$E$3:$S$3556,15,FALSE)</f>
        <v>C</v>
      </c>
    </row>
    <row r="204" spans="2:21" x14ac:dyDescent="0.2">
      <c r="B204" s="375">
        <v>3080</v>
      </c>
      <c r="C204" s="374">
        <v>0</v>
      </c>
      <c r="D204" s="374">
        <v>0</v>
      </c>
      <c r="E204" s="374">
        <v>0</v>
      </c>
      <c r="F204" s="374">
        <v>0</v>
      </c>
      <c r="G204">
        <v>4.6176300000000003E-2</v>
      </c>
      <c r="H204">
        <v>474</v>
      </c>
      <c r="I204" t="s">
        <v>4979</v>
      </c>
      <c r="J204" t="s">
        <v>4979</v>
      </c>
      <c r="K204">
        <v>354</v>
      </c>
      <c r="L204">
        <v>82</v>
      </c>
      <c r="M204">
        <v>377</v>
      </c>
      <c r="N204">
        <v>0.463142</v>
      </c>
      <c r="O204">
        <v>353</v>
      </c>
      <c r="P204">
        <v>87</v>
      </c>
      <c r="Q204">
        <v>4</v>
      </c>
      <c r="R204" t="s">
        <v>4991</v>
      </c>
      <c r="S204" t="str">
        <f>VLOOKUP($B204,[2]V029!$E$3:$S$3556,6,FALSE)</f>
        <v>---</v>
      </c>
      <c r="T204" t="str">
        <f>VLOOKUP($B204,[2]V029!$E$3:$S$3556,7,FALSE)</f>
        <v>-</v>
      </c>
      <c r="U204" t="str">
        <f>VLOOKUP($B204,[2]V029!$E$3:$S$3556,15,FALSE)</f>
        <v>C</v>
      </c>
    </row>
    <row r="205" spans="2:21" x14ac:dyDescent="0.2">
      <c r="B205" s="375">
        <v>3083</v>
      </c>
      <c r="C205" s="374">
        <v>0</v>
      </c>
      <c r="D205" s="374">
        <v>0</v>
      </c>
      <c r="E205" s="374">
        <v>0</v>
      </c>
      <c r="F205" s="374">
        <v>0</v>
      </c>
      <c r="G205">
        <v>0.19783000000000001</v>
      </c>
      <c r="H205">
        <v>760</v>
      </c>
      <c r="I205" t="s">
        <v>1600</v>
      </c>
      <c r="J205" t="s">
        <v>1600</v>
      </c>
      <c r="K205">
        <v>387</v>
      </c>
      <c r="L205">
        <v>142</v>
      </c>
      <c r="M205">
        <v>377</v>
      </c>
      <c r="N205">
        <v>8.0661700000000003E-2</v>
      </c>
      <c r="O205">
        <v>353</v>
      </c>
      <c r="P205">
        <v>87</v>
      </c>
      <c r="Q205">
        <v>4</v>
      </c>
      <c r="R205" t="s">
        <v>4991</v>
      </c>
      <c r="S205" t="str">
        <f>VLOOKUP($B205,[2]V029!$E$3:$S$3556,6,FALSE)</f>
        <v>B-B</v>
      </c>
      <c r="T205" t="str">
        <f>VLOOKUP($B205,[2]V029!$E$3:$S$3556,7,FALSE)</f>
        <v>B</v>
      </c>
      <c r="U205" t="str">
        <f>VLOOKUP($B205,[2]V029!$E$3:$S$3556,15,FALSE)</f>
        <v>C</v>
      </c>
    </row>
    <row r="206" spans="2:21" x14ac:dyDescent="0.2">
      <c r="B206" s="375">
        <v>3085</v>
      </c>
      <c r="C206" s="374"/>
      <c r="D206" s="374"/>
      <c r="E206" s="374"/>
      <c r="F206" s="374"/>
      <c r="G206">
        <v>2.8027400000000001E-2</v>
      </c>
      <c r="H206">
        <v>401</v>
      </c>
      <c r="I206" t="s">
        <v>1903</v>
      </c>
      <c r="J206" t="s">
        <v>1903</v>
      </c>
      <c r="K206">
        <v>390</v>
      </c>
      <c r="L206">
        <v>112</v>
      </c>
      <c r="M206">
        <v>377</v>
      </c>
      <c r="Q206">
        <v>4</v>
      </c>
      <c r="R206" t="s">
        <v>4991</v>
      </c>
      <c r="S206" t="str">
        <f>VLOOKUP($B206,[2]V029!$E$3:$S$3556,6,FALSE)</f>
        <v>---</v>
      </c>
      <c r="T206" t="str">
        <f>VLOOKUP($B206,[2]V029!$E$3:$S$3556,7,FALSE)</f>
        <v>-</v>
      </c>
      <c r="U206" t="str">
        <f>VLOOKUP($B206,[2]V029!$E$3:$S$3556,15,FALSE)</f>
        <v>C</v>
      </c>
    </row>
    <row r="207" spans="2:21" x14ac:dyDescent="0.2">
      <c r="B207" s="375">
        <v>3090</v>
      </c>
      <c r="C207" s="374"/>
      <c r="D207" s="374"/>
      <c r="E207" s="374"/>
      <c r="F207" s="374"/>
      <c r="G207">
        <v>5.5994299999999997E-2</v>
      </c>
      <c r="H207">
        <v>506</v>
      </c>
      <c r="I207" t="s">
        <v>1903</v>
      </c>
      <c r="J207" t="s">
        <v>1903</v>
      </c>
      <c r="K207">
        <v>390</v>
      </c>
      <c r="L207">
        <v>112</v>
      </c>
      <c r="M207">
        <v>377</v>
      </c>
      <c r="Q207">
        <v>4</v>
      </c>
      <c r="R207" t="s">
        <v>4991</v>
      </c>
      <c r="S207" t="str">
        <f>VLOOKUP($B207,[2]V029!$E$3:$S$3556,6,FALSE)</f>
        <v>---</v>
      </c>
      <c r="T207" t="str">
        <f>VLOOKUP($B207,[2]V029!$E$3:$S$3556,7,FALSE)</f>
        <v>-</v>
      </c>
      <c r="U207" t="str">
        <f>VLOOKUP($B207,[2]V029!$E$3:$S$3556,15,FALSE)</f>
        <v>C</v>
      </c>
    </row>
    <row r="208" spans="2:21" x14ac:dyDescent="0.2">
      <c r="B208" s="375">
        <v>3091</v>
      </c>
      <c r="C208" s="374">
        <v>0</v>
      </c>
      <c r="D208" s="374">
        <v>0</v>
      </c>
      <c r="E208" s="374">
        <v>0</v>
      </c>
      <c r="F208" s="374">
        <v>0</v>
      </c>
      <c r="G208">
        <v>7.8230699999999997E-3</v>
      </c>
      <c r="H208">
        <v>280</v>
      </c>
      <c r="I208" t="s">
        <v>4985</v>
      </c>
      <c r="J208" t="s">
        <v>4978</v>
      </c>
      <c r="K208">
        <v>280</v>
      </c>
      <c r="L208">
        <v>74</v>
      </c>
      <c r="M208">
        <v>285</v>
      </c>
      <c r="N208">
        <v>2.9627000000000001E-2</v>
      </c>
      <c r="O208">
        <v>353</v>
      </c>
      <c r="P208">
        <v>87</v>
      </c>
      <c r="Q208">
        <v>4</v>
      </c>
      <c r="R208" t="s">
        <v>4991</v>
      </c>
      <c r="S208" t="str">
        <f>VLOOKUP($B208,[2]V029!$E$3:$S$3556,6,FALSE)</f>
        <v>---</v>
      </c>
      <c r="T208" t="str">
        <f>VLOOKUP($B208,[2]V029!$E$3:$S$3556,7,FALSE)</f>
        <v>-</v>
      </c>
      <c r="U208" t="str">
        <f>VLOOKUP($B208,[2]V029!$E$3:$S$3556,15,FALSE)</f>
        <v>D</v>
      </c>
    </row>
    <row r="209" spans="2:21" x14ac:dyDescent="0.2">
      <c r="B209" s="375">
        <v>3092</v>
      </c>
      <c r="C209" s="374"/>
      <c r="D209" s="374"/>
      <c r="E209" s="374"/>
      <c r="F209" s="374"/>
      <c r="G209">
        <v>0.18384500000000001</v>
      </c>
      <c r="H209">
        <v>760</v>
      </c>
      <c r="I209" t="s">
        <v>1667</v>
      </c>
      <c r="J209" t="s">
        <v>4893</v>
      </c>
      <c r="K209">
        <v>748</v>
      </c>
      <c r="L209">
        <v>430</v>
      </c>
      <c r="M209">
        <v>760</v>
      </c>
      <c r="Q209">
        <v>4</v>
      </c>
      <c r="R209" t="s">
        <v>4991</v>
      </c>
      <c r="S209" t="str">
        <f>VLOOKUP($B209,[2]V029!$E$3:$S$3556,6,FALSE)</f>
        <v>---</v>
      </c>
      <c r="T209" t="str">
        <f>VLOOKUP($B209,[2]V029!$E$3:$S$3556,7,FALSE)</f>
        <v>-</v>
      </c>
      <c r="U209" t="str">
        <f>VLOOKUP($B209,[2]V029!$E$3:$S$3556,15,FALSE)</f>
        <v>C</v>
      </c>
    </row>
    <row r="210" spans="2:21" x14ac:dyDescent="0.2">
      <c r="B210" s="375">
        <v>3094</v>
      </c>
      <c r="C210" s="374">
        <v>0</v>
      </c>
      <c r="D210" s="374">
        <v>0</v>
      </c>
      <c r="E210" s="374">
        <v>0</v>
      </c>
      <c r="F210" s="374">
        <v>0</v>
      </c>
      <c r="G210">
        <v>9.2800199999999999E-3</v>
      </c>
      <c r="H210">
        <v>293</v>
      </c>
      <c r="I210" t="s">
        <v>4977</v>
      </c>
      <c r="J210" t="s">
        <v>4978</v>
      </c>
      <c r="K210">
        <v>280</v>
      </c>
      <c r="L210">
        <v>74</v>
      </c>
      <c r="M210">
        <v>285</v>
      </c>
      <c r="N210">
        <v>2.6650800000000002E-2</v>
      </c>
      <c r="O210">
        <v>353</v>
      </c>
      <c r="P210">
        <v>87</v>
      </c>
      <c r="Q210">
        <v>4</v>
      </c>
      <c r="R210" t="s">
        <v>4991</v>
      </c>
      <c r="S210" t="str">
        <f>VLOOKUP($B210,[2]V029!$E$3:$S$3556,6,FALSE)</f>
        <v>B--</v>
      </c>
      <c r="T210" t="str">
        <f>VLOOKUP($B210,[2]V029!$E$3:$S$3556,7,FALSE)</f>
        <v>-</v>
      </c>
      <c r="U210" t="str">
        <f>VLOOKUP($B210,[2]V029!$E$3:$S$3556,15,FALSE)</f>
        <v>D</v>
      </c>
    </row>
    <row r="211" spans="2:21" x14ac:dyDescent="0.2">
      <c r="B211" s="375">
        <v>3102</v>
      </c>
      <c r="C211" s="374"/>
      <c r="D211" s="374"/>
      <c r="E211" s="374"/>
      <c r="F211" s="374"/>
      <c r="G211">
        <v>3.9878799999999999E-2</v>
      </c>
      <c r="H211">
        <v>449</v>
      </c>
      <c r="I211" t="s">
        <v>1903</v>
      </c>
      <c r="J211" t="s">
        <v>1903</v>
      </c>
      <c r="K211">
        <v>390</v>
      </c>
      <c r="L211">
        <v>112</v>
      </c>
      <c r="M211">
        <v>377</v>
      </c>
      <c r="Q211">
        <v>4</v>
      </c>
      <c r="R211" t="s">
        <v>4991</v>
      </c>
      <c r="S211" t="str">
        <f>VLOOKUP($B211,[2]V029!$E$3:$S$3556,6,FALSE)</f>
        <v>IQD</v>
      </c>
      <c r="T211" t="str">
        <f>VLOOKUP($B211,[2]V029!$E$3:$S$3556,7,FALSE)</f>
        <v>D</v>
      </c>
      <c r="U211" t="str">
        <f>VLOOKUP($B211,[2]V029!$E$3:$S$3556,15,FALSE)</f>
        <v>C</v>
      </c>
    </row>
    <row r="212" spans="2:21" x14ac:dyDescent="0.2">
      <c r="B212" s="375">
        <v>3103</v>
      </c>
      <c r="C212" s="374"/>
      <c r="D212" s="374"/>
      <c r="E212" s="374"/>
      <c r="F212" s="374"/>
      <c r="G212">
        <v>1.04463E-2</v>
      </c>
      <c r="H212">
        <v>303</v>
      </c>
      <c r="I212" t="s">
        <v>1600</v>
      </c>
      <c r="J212" t="s">
        <v>1600</v>
      </c>
      <c r="K212">
        <v>387</v>
      </c>
      <c r="L212">
        <v>142</v>
      </c>
      <c r="M212">
        <v>377</v>
      </c>
      <c r="Q212">
        <v>4</v>
      </c>
      <c r="R212" t="s">
        <v>4991</v>
      </c>
      <c r="S212" t="str">
        <f>VLOOKUP($B212,[2]V029!$E$3:$S$3556,6,FALSE)</f>
        <v>IQD</v>
      </c>
      <c r="T212" t="str">
        <f>VLOOKUP($B212,[2]V029!$E$3:$S$3556,7,FALSE)</f>
        <v>D</v>
      </c>
      <c r="U212" t="str">
        <f>VLOOKUP($B212,[2]V029!$E$3:$S$3556,15,FALSE)</f>
        <v>D</v>
      </c>
    </row>
    <row r="213" spans="2:21" x14ac:dyDescent="0.2">
      <c r="B213" s="375">
        <v>3104</v>
      </c>
      <c r="C213" s="374">
        <v>0</v>
      </c>
      <c r="D213" s="374">
        <v>0</v>
      </c>
      <c r="E213" s="374">
        <v>0</v>
      </c>
      <c r="F213" s="374">
        <v>0</v>
      </c>
      <c r="G213">
        <v>2.0738499999999999E-3</v>
      </c>
      <c r="H213">
        <v>213</v>
      </c>
      <c r="I213" t="s">
        <v>4985</v>
      </c>
      <c r="J213" t="s">
        <v>4978</v>
      </c>
      <c r="K213">
        <v>280</v>
      </c>
      <c r="L213">
        <v>74</v>
      </c>
      <c r="M213">
        <v>285</v>
      </c>
      <c r="N213">
        <v>9.3077699999999999E-3</v>
      </c>
      <c r="O213">
        <v>306</v>
      </c>
      <c r="P213">
        <v>78</v>
      </c>
      <c r="Q213">
        <v>4</v>
      </c>
      <c r="R213" t="s">
        <v>4991</v>
      </c>
      <c r="S213" t="str">
        <f>VLOOKUP($B213,[2]V029!$E$3:$S$3556,6,FALSE)</f>
        <v>IHD</v>
      </c>
      <c r="T213" t="str">
        <f>VLOOKUP($B213,[2]V029!$E$3:$S$3556,7,FALSE)</f>
        <v>D</v>
      </c>
      <c r="U213" t="str">
        <f>VLOOKUP($B213,[2]V029!$E$3:$S$3556,15,FALSE)</f>
        <v>D</v>
      </c>
    </row>
    <row r="214" spans="2:21" x14ac:dyDescent="0.2">
      <c r="B214" s="375">
        <v>3105</v>
      </c>
      <c r="C214" s="374">
        <v>0</v>
      </c>
      <c r="D214" s="374">
        <v>0</v>
      </c>
      <c r="E214" s="374">
        <v>0</v>
      </c>
      <c r="F214" s="374">
        <v>0</v>
      </c>
      <c r="G214">
        <v>0</v>
      </c>
      <c r="H214">
        <v>180</v>
      </c>
      <c r="I214" t="s">
        <v>4985</v>
      </c>
      <c r="J214" t="s">
        <v>4978</v>
      </c>
      <c r="K214">
        <v>280</v>
      </c>
      <c r="L214">
        <v>74</v>
      </c>
      <c r="M214">
        <v>285</v>
      </c>
      <c r="N214">
        <v>7.8054800000000001E-3</v>
      </c>
      <c r="O214">
        <v>306</v>
      </c>
      <c r="P214">
        <v>78</v>
      </c>
      <c r="Q214">
        <v>4</v>
      </c>
      <c r="R214" t="s">
        <v>4991</v>
      </c>
      <c r="S214" t="str">
        <f>VLOOKUP($B214,[2]V029!$E$3:$S$3556,6,FALSE)</f>
        <v>IHD</v>
      </c>
      <c r="T214" t="str">
        <f>VLOOKUP($B214,[2]V029!$E$3:$S$3556,7,FALSE)</f>
        <v>D</v>
      </c>
      <c r="U214" t="str">
        <f>VLOOKUP($B214,[2]V029!$E$3:$S$3556,15,FALSE)</f>
        <v>D</v>
      </c>
    </row>
    <row r="215" spans="2:21" x14ac:dyDescent="0.2">
      <c r="B215" s="375">
        <v>3106</v>
      </c>
      <c r="C215" s="374"/>
      <c r="D215" s="374"/>
      <c r="E215" s="374"/>
      <c r="F215" s="374"/>
      <c r="G215">
        <v>4.5821200000000003E-3</v>
      </c>
      <c r="H215">
        <v>250</v>
      </c>
      <c r="I215" t="s">
        <v>1600</v>
      </c>
      <c r="J215" t="s">
        <v>1600</v>
      </c>
      <c r="K215">
        <v>387</v>
      </c>
      <c r="L215">
        <v>142</v>
      </c>
      <c r="M215">
        <v>377</v>
      </c>
      <c r="Q215">
        <v>4</v>
      </c>
      <c r="R215" t="s">
        <v>4991</v>
      </c>
      <c r="S215" t="str">
        <f>VLOOKUP($B215,[2]V029!$E$3:$S$3556,6,FALSE)</f>
        <v>IQD</v>
      </c>
      <c r="T215" t="str">
        <f>VLOOKUP($B215,[2]V029!$E$3:$S$3556,7,FALSE)</f>
        <v>D</v>
      </c>
      <c r="U215" t="str">
        <f>VLOOKUP($B215,[2]V029!$E$3:$S$3556,15,FALSE)</f>
        <v>D</v>
      </c>
    </row>
    <row r="216" spans="2:21" x14ac:dyDescent="0.2">
      <c r="B216" s="375">
        <v>3107</v>
      </c>
      <c r="C216" s="374">
        <v>0</v>
      </c>
      <c r="D216" s="374">
        <v>0</v>
      </c>
      <c r="E216" s="374">
        <v>0</v>
      </c>
      <c r="F216" s="374">
        <v>0</v>
      </c>
      <c r="G216">
        <v>1.74248E-3</v>
      </c>
      <c r="H216">
        <v>207</v>
      </c>
      <c r="I216" t="s">
        <v>4985</v>
      </c>
      <c r="J216" t="s">
        <v>4978</v>
      </c>
      <c r="K216">
        <v>280</v>
      </c>
      <c r="L216">
        <v>74</v>
      </c>
      <c r="M216">
        <v>285</v>
      </c>
      <c r="N216">
        <v>5.1536800000000008E-3</v>
      </c>
      <c r="O216">
        <v>306</v>
      </c>
      <c r="P216">
        <v>78</v>
      </c>
      <c r="Q216">
        <v>4</v>
      </c>
      <c r="R216" t="s">
        <v>4991</v>
      </c>
      <c r="S216" t="str">
        <f>VLOOKUP($B216,[2]V029!$E$3:$S$3556,6,FALSE)</f>
        <v>BHD</v>
      </c>
      <c r="T216" t="str">
        <f>VLOOKUP($B216,[2]V029!$E$3:$S$3556,7,FALSE)</f>
        <v>D</v>
      </c>
      <c r="U216" t="str">
        <f>VLOOKUP($B216,[2]V029!$E$3:$S$3556,15,FALSE)</f>
        <v>D</v>
      </c>
    </row>
    <row r="217" spans="2:21" x14ac:dyDescent="0.2">
      <c r="B217" s="375">
        <v>3108</v>
      </c>
      <c r="C217" s="374">
        <v>0</v>
      </c>
      <c r="D217" s="374">
        <v>0</v>
      </c>
      <c r="E217" s="374">
        <v>0</v>
      </c>
      <c r="F217" s="374">
        <v>0</v>
      </c>
      <c r="G217">
        <v>4.2225099999999996E-3</v>
      </c>
      <c r="H217">
        <v>247</v>
      </c>
      <c r="I217" t="s">
        <v>4985</v>
      </c>
      <c r="J217" t="s">
        <v>4978</v>
      </c>
      <c r="K217">
        <v>280</v>
      </c>
      <c r="L217">
        <v>74</v>
      </c>
      <c r="M217">
        <v>285</v>
      </c>
      <c r="N217">
        <v>6.4597700000000001E-3</v>
      </c>
      <c r="O217">
        <v>306</v>
      </c>
      <c r="P217">
        <v>78</v>
      </c>
      <c r="Q217">
        <v>4</v>
      </c>
      <c r="R217" t="s">
        <v>4991</v>
      </c>
      <c r="S217" t="str">
        <f>VLOOKUP($B217,[2]V029!$E$3:$S$3556,6,FALSE)</f>
        <v>AHD</v>
      </c>
      <c r="T217" t="str">
        <f>VLOOKUP($B217,[2]V029!$E$3:$S$3556,7,FALSE)</f>
        <v>D</v>
      </c>
      <c r="U217" t="str">
        <f>VLOOKUP($B217,[2]V029!$E$3:$S$3556,15,FALSE)</f>
        <v>D</v>
      </c>
    </row>
    <row r="218" spans="2:21" x14ac:dyDescent="0.2">
      <c r="B218" s="375">
        <v>3109</v>
      </c>
      <c r="C218" s="374">
        <v>0</v>
      </c>
      <c r="D218" s="374">
        <v>0</v>
      </c>
      <c r="E218" s="374">
        <v>0</v>
      </c>
      <c r="F218" s="374">
        <v>0</v>
      </c>
      <c r="G218">
        <v>2.1559600000000002E-3</v>
      </c>
      <c r="H218">
        <v>215</v>
      </c>
      <c r="I218" t="s">
        <v>4985</v>
      </c>
      <c r="J218" t="s">
        <v>4978</v>
      </c>
      <c r="K218">
        <v>280</v>
      </c>
      <c r="L218">
        <v>74</v>
      </c>
      <c r="M218">
        <v>285</v>
      </c>
      <c r="N218">
        <v>4.8614699999999997E-3</v>
      </c>
      <c r="O218">
        <v>231</v>
      </c>
      <c r="P218">
        <v>55</v>
      </c>
      <c r="Q218">
        <v>4</v>
      </c>
      <c r="R218" t="s">
        <v>4991</v>
      </c>
      <c r="S218" t="str">
        <f>VLOOKUP($B218,[2]V029!$E$3:$S$3556,6,FALSE)</f>
        <v>AHD</v>
      </c>
      <c r="T218" t="str">
        <f>VLOOKUP($B218,[2]V029!$E$3:$S$3556,7,FALSE)</f>
        <v>D</v>
      </c>
      <c r="U218" t="str">
        <f>VLOOKUP($B218,[2]V029!$E$3:$S$3556,15,FALSE)</f>
        <v>D</v>
      </c>
    </row>
    <row r="219" spans="2:21" x14ac:dyDescent="0.2">
      <c r="B219" s="375">
        <v>3111</v>
      </c>
      <c r="C219" s="374">
        <v>0</v>
      </c>
      <c r="D219" s="374">
        <v>0</v>
      </c>
      <c r="E219" s="374">
        <v>0</v>
      </c>
      <c r="F219" s="374">
        <v>0</v>
      </c>
      <c r="G219">
        <v>1.6169699999999999E-3</v>
      </c>
      <c r="H219">
        <v>205</v>
      </c>
      <c r="I219" t="s">
        <v>4985</v>
      </c>
      <c r="J219" t="s">
        <v>4978</v>
      </c>
      <c r="K219">
        <v>280</v>
      </c>
      <c r="L219">
        <v>74</v>
      </c>
      <c r="M219">
        <v>285</v>
      </c>
      <c r="N219">
        <v>6.7912099999999998E-3</v>
      </c>
      <c r="O219">
        <v>306</v>
      </c>
      <c r="P219">
        <v>78</v>
      </c>
      <c r="Q219">
        <v>4</v>
      </c>
      <c r="R219" t="s">
        <v>4991</v>
      </c>
      <c r="S219" t="str">
        <f>VLOOKUP($B219,[2]V029!$E$3:$S$3556,6,FALSE)</f>
        <v>IHD</v>
      </c>
      <c r="T219" t="str">
        <f>VLOOKUP($B219,[2]V029!$E$3:$S$3556,7,FALSE)</f>
        <v>D</v>
      </c>
      <c r="U219" t="str">
        <f>VLOOKUP($B219,[2]V029!$E$3:$S$3556,15,FALSE)</f>
        <v>D</v>
      </c>
    </row>
    <row r="220" spans="2:21" x14ac:dyDescent="0.2">
      <c r="B220" s="375">
        <v>3112</v>
      </c>
      <c r="C220" s="374">
        <v>0</v>
      </c>
      <c r="D220" s="374">
        <v>0</v>
      </c>
      <c r="E220" s="374">
        <v>0</v>
      </c>
      <c r="F220" s="374">
        <v>0</v>
      </c>
      <c r="G220">
        <v>3.3262999999999999E-3</v>
      </c>
      <c r="H220">
        <v>237</v>
      </c>
      <c r="I220" t="s">
        <v>4985</v>
      </c>
      <c r="J220" t="s">
        <v>4978</v>
      </c>
      <c r="K220">
        <v>280</v>
      </c>
      <c r="L220">
        <v>74</v>
      </c>
      <c r="M220">
        <v>285</v>
      </c>
      <c r="N220">
        <v>1.3134099999999999E-2</v>
      </c>
      <c r="O220">
        <v>306</v>
      </c>
      <c r="P220">
        <v>78</v>
      </c>
      <c r="Q220">
        <v>4</v>
      </c>
      <c r="R220" t="s">
        <v>4991</v>
      </c>
      <c r="S220" t="str">
        <f>VLOOKUP($B220,[2]V029!$E$3:$S$3556,6,FALSE)</f>
        <v>IHD</v>
      </c>
      <c r="T220" t="str">
        <f>VLOOKUP($B220,[2]V029!$E$3:$S$3556,7,FALSE)</f>
        <v>D</v>
      </c>
      <c r="U220" t="str">
        <f>VLOOKUP($B220,[2]V029!$E$3:$S$3556,15,FALSE)</f>
        <v>D</v>
      </c>
    </row>
    <row r="221" spans="2:21" x14ac:dyDescent="0.2">
      <c r="B221" s="375">
        <v>3113</v>
      </c>
      <c r="C221" s="374">
        <v>0</v>
      </c>
      <c r="D221" s="374">
        <v>0</v>
      </c>
      <c r="E221" s="374">
        <v>0</v>
      </c>
      <c r="F221" s="374">
        <v>0</v>
      </c>
      <c r="G221">
        <v>2.2514599999999998E-3</v>
      </c>
      <c r="H221">
        <v>217</v>
      </c>
      <c r="I221" t="s">
        <v>4985</v>
      </c>
      <c r="J221" t="s">
        <v>4978</v>
      </c>
      <c r="K221">
        <v>280</v>
      </c>
      <c r="L221">
        <v>74</v>
      </c>
      <c r="M221">
        <v>285</v>
      </c>
      <c r="N221">
        <v>5.0144299999999994E-3</v>
      </c>
      <c r="O221">
        <v>306</v>
      </c>
      <c r="P221">
        <v>78</v>
      </c>
      <c r="Q221">
        <v>4</v>
      </c>
      <c r="R221" t="s">
        <v>4991</v>
      </c>
      <c r="S221" t="str">
        <f>VLOOKUP($B221,[2]V029!$E$3:$S$3556,6,FALSE)</f>
        <v>IHD</v>
      </c>
      <c r="T221" t="str">
        <f>VLOOKUP($B221,[2]V029!$E$3:$S$3556,7,FALSE)</f>
        <v>D</v>
      </c>
      <c r="U221" t="str">
        <f>VLOOKUP($B221,[2]V029!$E$3:$S$3556,15,FALSE)</f>
        <v>D</v>
      </c>
    </row>
    <row r="222" spans="2:21" x14ac:dyDescent="0.2">
      <c r="B222" s="375">
        <v>3114</v>
      </c>
      <c r="C222" s="374">
        <v>0</v>
      </c>
      <c r="D222" s="374">
        <v>0</v>
      </c>
      <c r="E222" s="374">
        <v>0</v>
      </c>
      <c r="F222" s="374">
        <v>0</v>
      </c>
      <c r="G222">
        <v>7.8016400000000003E-3</v>
      </c>
      <c r="H222">
        <v>280</v>
      </c>
      <c r="I222" t="s">
        <v>4985</v>
      </c>
      <c r="J222" t="s">
        <v>4978</v>
      </c>
      <c r="K222">
        <v>280</v>
      </c>
      <c r="L222">
        <v>74</v>
      </c>
      <c r="M222">
        <v>285</v>
      </c>
      <c r="N222">
        <v>1.22443E-2</v>
      </c>
      <c r="O222">
        <v>306</v>
      </c>
      <c r="P222">
        <v>78</v>
      </c>
      <c r="Q222">
        <v>4</v>
      </c>
      <c r="R222" t="s">
        <v>4991</v>
      </c>
      <c r="S222" t="str">
        <f>VLOOKUP($B222,[2]V029!$E$3:$S$3556,6,FALSE)</f>
        <v>IQD</v>
      </c>
      <c r="T222" t="str">
        <f>VLOOKUP($B222,[2]V029!$E$3:$S$3556,7,FALSE)</f>
        <v>D</v>
      </c>
      <c r="U222" t="str">
        <f>VLOOKUP($B222,[2]V029!$E$3:$S$3556,15,FALSE)</f>
        <v>D</v>
      </c>
    </row>
    <row r="223" spans="2:21" x14ac:dyDescent="0.2">
      <c r="B223" s="375">
        <v>3115</v>
      </c>
      <c r="C223" s="374">
        <v>0</v>
      </c>
      <c r="D223" s="374">
        <v>0</v>
      </c>
      <c r="E223" s="374">
        <v>0</v>
      </c>
      <c r="F223" s="374">
        <v>0</v>
      </c>
      <c r="G223">
        <v>2.4654300000000001E-2</v>
      </c>
      <c r="H223">
        <v>387</v>
      </c>
      <c r="I223" t="s">
        <v>4980</v>
      </c>
      <c r="J223" t="s">
        <v>4980</v>
      </c>
      <c r="K223">
        <v>349</v>
      </c>
      <c r="L223">
        <v>89</v>
      </c>
      <c r="M223">
        <v>377</v>
      </c>
      <c r="N223">
        <v>0.105479</v>
      </c>
      <c r="O223">
        <v>353</v>
      </c>
      <c r="P223">
        <v>87</v>
      </c>
      <c r="Q223">
        <v>4</v>
      </c>
      <c r="R223" t="s">
        <v>4991</v>
      </c>
      <c r="S223" t="str">
        <f>VLOOKUP($B223,[2]V029!$E$3:$S$3556,6,FALSE)</f>
        <v>AHB</v>
      </c>
      <c r="T223" t="str">
        <f>VLOOKUP($B223,[2]V029!$E$3:$S$3556,7,FALSE)</f>
        <v>B</v>
      </c>
      <c r="U223" t="str">
        <f>VLOOKUP($B223,[2]V029!$E$3:$S$3556,15,FALSE)</f>
        <v>C</v>
      </c>
    </row>
    <row r="224" spans="2:21" x14ac:dyDescent="0.2">
      <c r="B224" s="375">
        <v>3116</v>
      </c>
      <c r="C224" s="374"/>
      <c r="D224" s="374"/>
      <c r="E224" s="374"/>
      <c r="F224" s="374"/>
      <c r="G224">
        <v>2.11778E-2</v>
      </c>
      <c r="H224">
        <v>373</v>
      </c>
      <c r="I224" t="s">
        <v>1600</v>
      </c>
      <c r="J224" t="s">
        <v>1600</v>
      </c>
      <c r="K224">
        <v>387</v>
      </c>
      <c r="L224">
        <v>142</v>
      </c>
      <c r="M224">
        <v>377</v>
      </c>
      <c r="Q224">
        <v>4</v>
      </c>
      <c r="R224" t="s">
        <v>4991</v>
      </c>
      <c r="S224" t="str">
        <f>VLOOKUP($B224,[2]V029!$E$3:$S$3556,6,FALSE)</f>
        <v>AQD</v>
      </c>
      <c r="T224" t="str">
        <f>VLOOKUP($B224,[2]V029!$E$3:$S$3556,7,FALSE)</f>
        <v>D</v>
      </c>
      <c r="U224" t="str">
        <f>VLOOKUP($B224,[2]V029!$E$3:$S$3556,15,FALSE)</f>
        <v>C</v>
      </c>
    </row>
    <row r="225" spans="2:21" x14ac:dyDescent="0.2">
      <c r="B225" s="375">
        <v>3118</v>
      </c>
      <c r="C225" s="374">
        <v>0</v>
      </c>
      <c r="D225" s="374">
        <v>0</v>
      </c>
      <c r="E225" s="374">
        <v>0</v>
      </c>
      <c r="F225" s="374">
        <v>0</v>
      </c>
      <c r="G225">
        <v>3.3981299999999999E-2</v>
      </c>
      <c r="H225">
        <v>425</v>
      </c>
      <c r="I225" t="s">
        <v>4979</v>
      </c>
      <c r="J225" t="s">
        <v>4979</v>
      </c>
      <c r="K225">
        <v>354</v>
      </c>
      <c r="L225">
        <v>82</v>
      </c>
      <c r="M225">
        <v>377</v>
      </c>
      <c r="N225">
        <v>0.11725099999999999</v>
      </c>
      <c r="O225">
        <v>353</v>
      </c>
      <c r="P225">
        <v>87</v>
      </c>
      <c r="Q225">
        <v>4</v>
      </c>
      <c r="R225" t="s">
        <v>4991</v>
      </c>
      <c r="S225" t="str">
        <f>VLOOKUP($B225,[2]V029!$E$3:$S$3556,6,FALSE)</f>
        <v>AHD</v>
      </c>
      <c r="T225" t="str">
        <f>VLOOKUP($B225,[2]V029!$E$3:$S$3556,7,FALSE)</f>
        <v>D</v>
      </c>
      <c r="U225" t="str">
        <f>VLOOKUP($B225,[2]V029!$E$3:$S$3556,15,FALSE)</f>
        <v>C</v>
      </c>
    </row>
    <row r="226" spans="2:21" x14ac:dyDescent="0.2">
      <c r="B226" s="375">
        <v>3119</v>
      </c>
      <c r="C226" s="374">
        <v>0</v>
      </c>
      <c r="D226" s="374">
        <v>0</v>
      </c>
      <c r="E226" s="374">
        <v>0</v>
      </c>
      <c r="F226" s="374">
        <v>0</v>
      </c>
      <c r="G226">
        <v>2.0611600000000001E-2</v>
      </c>
      <c r="H226">
        <v>371</v>
      </c>
      <c r="I226" t="s">
        <v>4977</v>
      </c>
      <c r="J226" t="s">
        <v>4978</v>
      </c>
      <c r="K226">
        <v>280</v>
      </c>
      <c r="L226">
        <v>74</v>
      </c>
      <c r="M226">
        <v>285</v>
      </c>
      <c r="N226">
        <v>7.09259E-2</v>
      </c>
      <c r="O226">
        <v>353</v>
      </c>
      <c r="P226">
        <v>87</v>
      </c>
      <c r="Q226">
        <v>4</v>
      </c>
      <c r="R226" t="s">
        <v>4991</v>
      </c>
      <c r="S226" t="str">
        <f>VLOOKUP($B226,[2]V029!$E$3:$S$3556,6,FALSE)</f>
        <v>AHD</v>
      </c>
      <c r="T226" t="str">
        <f>VLOOKUP($B226,[2]V029!$E$3:$S$3556,7,FALSE)</f>
        <v>D</v>
      </c>
      <c r="U226" t="str">
        <f>VLOOKUP($B226,[2]V029!$E$3:$S$3556,15,FALSE)</f>
        <v>D</v>
      </c>
    </row>
    <row r="227" spans="2:21" x14ac:dyDescent="0.2">
      <c r="B227" s="375">
        <v>3121</v>
      </c>
      <c r="C227" s="374">
        <v>0</v>
      </c>
      <c r="D227" s="374">
        <v>0</v>
      </c>
      <c r="E227" s="374">
        <v>0</v>
      </c>
      <c r="F227" s="374">
        <v>0</v>
      </c>
      <c r="G227">
        <v>2.0646299999999999E-2</v>
      </c>
      <c r="H227">
        <v>371</v>
      </c>
      <c r="I227" t="s">
        <v>4979</v>
      </c>
      <c r="J227" t="s">
        <v>4979</v>
      </c>
      <c r="K227">
        <v>354</v>
      </c>
      <c r="L227">
        <v>82</v>
      </c>
      <c r="M227">
        <v>377</v>
      </c>
      <c r="N227">
        <v>6.0745899999999999E-2</v>
      </c>
      <c r="O227">
        <v>353</v>
      </c>
      <c r="P227">
        <v>87</v>
      </c>
      <c r="Q227">
        <v>4</v>
      </c>
      <c r="R227" t="s">
        <v>4991</v>
      </c>
      <c r="S227" t="str">
        <f>VLOOKUP($B227,[2]V029!$E$3:$S$3556,6,FALSE)</f>
        <v>IHD</v>
      </c>
      <c r="T227" t="str">
        <f>VLOOKUP($B227,[2]V029!$E$3:$S$3556,7,FALSE)</f>
        <v>D</v>
      </c>
      <c r="U227" t="str">
        <f>VLOOKUP($B227,[2]V029!$E$3:$S$3556,15,FALSE)</f>
        <v>D</v>
      </c>
    </row>
    <row r="228" spans="2:21" x14ac:dyDescent="0.2">
      <c r="B228" s="375">
        <v>3122</v>
      </c>
      <c r="C228" s="374">
        <v>0</v>
      </c>
      <c r="D228" s="374">
        <v>0</v>
      </c>
      <c r="E228" s="374">
        <v>0</v>
      </c>
      <c r="F228" s="374">
        <v>0</v>
      </c>
      <c r="G228">
        <v>1.77054E-2</v>
      </c>
      <c r="H228">
        <v>358</v>
      </c>
      <c r="I228" t="s">
        <v>4979</v>
      </c>
      <c r="J228" t="s">
        <v>4979</v>
      </c>
      <c r="K228">
        <v>354</v>
      </c>
      <c r="L228">
        <v>82</v>
      </c>
      <c r="M228">
        <v>377</v>
      </c>
      <c r="N228">
        <v>5.6999599999999997E-2</v>
      </c>
      <c r="O228">
        <v>353</v>
      </c>
      <c r="P228">
        <v>87</v>
      </c>
      <c r="Q228">
        <v>4</v>
      </c>
      <c r="R228" t="s">
        <v>4991</v>
      </c>
      <c r="S228" t="str">
        <f>VLOOKUP($B228,[2]V029!$E$3:$S$3556,6,FALSE)</f>
        <v>IQC</v>
      </c>
      <c r="T228" t="str">
        <f>VLOOKUP($B228,[2]V029!$E$3:$S$3556,7,FALSE)</f>
        <v>C</v>
      </c>
      <c r="U228" t="str">
        <f>VLOOKUP($B228,[2]V029!$E$3:$S$3556,15,FALSE)</f>
        <v>D</v>
      </c>
    </row>
    <row r="229" spans="2:21" x14ac:dyDescent="0.2">
      <c r="B229" s="375">
        <v>3123</v>
      </c>
      <c r="C229" s="374">
        <v>0</v>
      </c>
      <c r="D229" s="374">
        <v>0</v>
      </c>
      <c r="E229" s="374">
        <v>0</v>
      </c>
      <c r="F229" s="374">
        <v>0</v>
      </c>
      <c r="G229">
        <v>1.6822400000000001E-2</v>
      </c>
      <c r="H229">
        <v>351</v>
      </c>
      <c r="I229" t="s">
        <v>4977</v>
      </c>
      <c r="J229" t="s">
        <v>4978</v>
      </c>
      <c r="K229">
        <v>280</v>
      </c>
      <c r="L229">
        <v>74</v>
      </c>
      <c r="M229">
        <v>285</v>
      </c>
      <c r="N229">
        <v>5.4069300000000001E-2</v>
      </c>
      <c r="O229">
        <v>353</v>
      </c>
      <c r="P229">
        <v>87</v>
      </c>
      <c r="Q229">
        <v>4</v>
      </c>
      <c r="R229" t="s">
        <v>4991</v>
      </c>
      <c r="S229" t="str">
        <f>VLOOKUP($B229,[2]V029!$E$3:$S$3556,6,FALSE)</f>
        <v>IHD</v>
      </c>
      <c r="T229" t="str">
        <f>VLOOKUP($B229,[2]V029!$E$3:$S$3556,7,FALSE)</f>
        <v>D</v>
      </c>
      <c r="U229" t="str">
        <f>VLOOKUP($B229,[2]V029!$E$3:$S$3556,15,FALSE)</f>
        <v>D</v>
      </c>
    </row>
    <row r="230" spans="2:21" x14ac:dyDescent="0.2">
      <c r="B230" s="375">
        <v>3124</v>
      </c>
      <c r="C230" s="374">
        <v>0</v>
      </c>
      <c r="D230" s="374">
        <v>0</v>
      </c>
      <c r="E230" s="374">
        <v>0</v>
      </c>
      <c r="F230" s="374">
        <v>0</v>
      </c>
      <c r="G230">
        <v>4.0429399999999997E-2</v>
      </c>
      <c r="H230">
        <v>451</v>
      </c>
      <c r="I230" t="s">
        <v>4979</v>
      </c>
      <c r="J230" t="s">
        <v>4979</v>
      </c>
      <c r="K230">
        <v>354</v>
      </c>
      <c r="L230">
        <v>82</v>
      </c>
      <c r="M230">
        <v>377</v>
      </c>
      <c r="N230">
        <v>0.10723299999999999</v>
      </c>
      <c r="O230">
        <v>353</v>
      </c>
      <c r="P230">
        <v>87</v>
      </c>
      <c r="Q230">
        <v>4</v>
      </c>
      <c r="R230" t="s">
        <v>4991</v>
      </c>
      <c r="S230" t="str">
        <f>VLOOKUP($B230,[2]V029!$E$3:$S$3556,6,FALSE)</f>
        <v>IHD</v>
      </c>
      <c r="T230" t="str">
        <f>VLOOKUP($B230,[2]V029!$E$3:$S$3556,7,FALSE)</f>
        <v>D</v>
      </c>
      <c r="U230" t="str">
        <f>VLOOKUP($B230,[2]V029!$E$3:$S$3556,15,FALSE)</f>
        <v>C</v>
      </c>
    </row>
    <row r="231" spans="2:21" x14ac:dyDescent="0.2">
      <c r="B231" s="375">
        <v>3125</v>
      </c>
      <c r="C231" s="374"/>
      <c r="D231" s="374"/>
      <c r="E231" s="374"/>
      <c r="F231" s="374"/>
      <c r="G231">
        <v>4.3348699999999997E-2</v>
      </c>
      <c r="H231">
        <v>463</v>
      </c>
      <c r="I231" t="s">
        <v>4979</v>
      </c>
      <c r="J231" t="s">
        <v>4979</v>
      </c>
      <c r="K231">
        <v>354</v>
      </c>
      <c r="L231">
        <v>82</v>
      </c>
      <c r="M231">
        <v>377</v>
      </c>
      <c r="Q231">
        <v>4</v>
      </c>
      <c r="R231" t="s">
        <v>4991</v>
      </c>
      <c r="S231" t="str">
        <f>VLOOKUP($B231,[2]V029!$E$3:$S$3556,6,FALSE)</f>
        <v>IHD</v>
      </c>
      <c r="T231" t="str">
        <f>VLOOKUP($B231,[2]V029!$E$3:$S$3556,7,FALSE)</f>
        <v>D</v>
      </c>
      <c r="U231" t="str">
        <f>VLOOKUP($B231,[2]V029!$E$3:$S$3556,15,FALSE)</f>
        <v>D</v>
      </c>
    </row>
    <row r="232" spans="2:21" x14ac:dyDescent="0.2">
      <c r="B232" s="375">
        <v>3126</v>
      </c>
      <c r="C232" s="374"/>
      <c r="D232" s="374"/>
      <c r="E232" s="374"/>
      <c r="F232" s="374"/>
      <c r="G232">
        <v>1.7247700000000001E-2</v>
      </c>
      <c r="H232">
        <v>354</v>
      </c>
      <c r="I232" t="s">
        <v>1600</v>
      </c>
      <c r="J232" t="s">
        <v>1600</v>
      </c>
      <c r="K232">
        <v>387</v>
      </c>
      <c r="L232">
        <v>142</v>
      </c>
      <c r="M232">
        <v>377</v>
      </c>
      <c r="Q232">
        <v>4</v>
      </c>
      <c r="R232" t="s">
        <v>4991</v>
      </c>
      <c r="S232" t="str">
        <f>VLOOKUP($B232,[2]V029!$E$3:$S$3556,6,FALSE)</f>
        <v>IQD</v>
      </c>
      <c r="T232" t="str">
        <f>VLOOKUP($B232,[2]V029!$E$3:$S$3556,7,FALSE)</f>
        <v>D</v>
      </c>
      <c r="U232" t="str">
        <f>VLOOKUP($B232,[2]V029!$E$3:$S$3556,15,FALSE)</f>
        <v>D</v>
      </c>
    </row>
    <row r="233" spans="2:21" x14ac:dyDescent="0.2">
      <c r="B233" s="375">
        <v>3128</v>
      </c>
      <c r="C233" s="374">
        <v>0</v>
      </c>
      <c r="D233" s="374">
        <v>0</v>
      </c>
      <c r="E233" s="374">
        <v>0</v>
      </c>
      <c r="F233" s="374">
        <v>0</v>
      </c>
      <c r="G233">
        <v>7.03698E-3</v>
      </c>
      <c r="H233">
        <v>273</v>
      </c>
      <c r="I233" t="s">
        <v>4985</v>
      </c>
      <c r="J233" t="s">
        <v>4978</v>
      </c>
      <c r="K233">
        <v>280</v>
      </c>
      <c r="L233">
        <v>74</v>
      </c>
      <c r="M233">
        <v>285</v>
      </c>
      <c r="N233">
        <v>1.8317300000000002E-2</v>
      </c>
      <c r="O233">
        <v>306</v>
      </c>
      <c r="P233">
        <v>78</v>
      </c>
      <c r="Q233">
        <v>4</v>
      </c>
      <c r="R233" t="s">
        <v>4991</v>
      </c>
      <c r="S233" t="str">
        <f>VLOOKUP($B233,[2]V029!$E$3:$S$3556,6,FALSE)</f>
        <v>IHD</v>
      </c>
      <c r="T233" t="str">
        <f>VLOOKUP($B233,[2]V029!$E$3:$S$3556,7,FALSE)</f>
        <v>D</v>
      </c>
      <c r="U233" t="str">
        <f>VLOOKUP($B233,[2]V029!$E$3:$S$3556,15,FALSE)</f>
        <v>D</v>
      </c>
    </row>
    <row r="235" spans="2:21" x14ac:dyDescent="0.2">
      <c r="B235" s="376">
        <v>112</v>
      </c>
      <c r="G235">
        <v>3.48013E-2</v>
      </c>
      <c r="H235">
        <v>428</v>
      </c>
      <c r="I235" t="s">
        <v>1667</v>
      </c>
      <c r="J235" t="s">
        <v>4893</v>
      </c>
      <c r="K235">
        <v>748</v>
      </c>
      <c r="L235">
        <v>430</v>
      </c>
      <c r="M235">
        <v>760</v>
      </c>
      <c r="Q235">
        <v>4</v>
      </c>
      <c r="R235" t="s">
        <v>4991</v>
      </c>
    </row>
    <row r="236" spans="2:21" x14ac:dyDescent="0.2">
      <c r="B236" s="376">
        <v>137</v>
      </c>
      <c r="G236">
        <v>3.3163100000000001E-2</v>
      </c>
      <c r="H236">
        <v>422</v>
      </c>
      <c r="I236" t="s">
        <v>1667</v>
      </c>
      <c r="J236" t="s">
        <v>4893</v>
      </c>
      <c r="K236">
        <v>748</v>
      </c>
      <c r="L236">
        <v>430</v>
      </c>
      <c r="M236">
        <v>760</v>
      </c>
      <c r="Q236">
        <v>4</v>
      </c>
      <c r="R236" t="s">
        <v>4991</v>
      </c>
    </row>
    <row r="237" spans="2:21" x14ac:dyDescent="0.2">
      <c r="B237" s="376">
        <v>147</v>
      </c>
      <c r="G237">
        <v>1.34909E-2</v>
      </c>
      <c r="H237">
        <v>326</v>
      </c>
      <c r="I237" t="s">
        <v>2964</v>
      </c>
      <c r="J237" t="s">
        <v>2964</v>
      </c>
      <c r="K237">
        <v>782</v>
      </c>
      <c r="L237">
        <v>359</v>
      </c>
      <c r="M237">
        <v>760</v>
      </c>
      <c r="Q237">
        <v>4</v>
      </c>
      <c r="R237" t="s">
        <v>4991</v>
      </c>
    </row>
    <row r="238" spans="2:21" x14ac:dyDescent="0.2">
      <c r="B238" s="376">
        <v>194</v>
      </c>
      <c r="G238">
        <v>4.1546699999999999E-2</v>
      </c>
      <c r="H238">
        <v>456</v>
      </c>
      <c r="I238" t="s">
        <v>3148</v>
      </c>
      <c r="J238" t="s">
        <v>3148</v>
      </c>
      <c r="K238">
        <v>653</v>
      </c>
      <c r="L238">
        <v>137</v>
      </c>
      <c r="M238">
        <v>609</v>
      </c>
      <c r="Q238">
        <v>4</v>
      </c>
      <c r="R238" t="s">
        <v>4991</v>
      </c>
    </row>
    <row r="239" spans="2:21" x14ac:dyDescent="0.2">
      <c r="B239" s="376">
        <v>223</v>
      </c>
      <c r="C239">
        <v>0</v>
      </c>
      <c r="D239">
        <v>0</v>
      </c>
      <c r="E239">
        <v>0</v>
      </c>
      <c r="F239">
        <v>0</v>
      </c>
      <c r="G239">
        <v>4.6349599999999998E-2</v>
      </c>
      <c r="H239">
        <v>475</v>
      </c>
      <c r="I239" t="s">
        <v>4980</v>
      </c>
      <c r="J239" t="s">
        <v>4980</v>
      </c>
      <c r="K239">
        <v>349</v>
      </c>
      <c r="L239">
        <v>89</v>
      </c>
      <c r="M239">
        <v>377</v>
      </c>
      <c r="N239">
        <v>0.123602</v>
      </c>
      <c r="O239">
        <v>353</v>
      </c>
      <c r="P239">
        <v>87</v>
      </c>
      <c r="Q239">
        <v>4</v>
      </c>
      <c r="R239" t="s">
        <v>4991</v>
      </c>
    </row>
    <row r="240" spans="2:21" x14ac:dyDescent="0.2">
      <c r="B240" s="376">
        <v>224</v>
      </c>
      <c r="C240">
        <v>0</v>
      </c>
      <c r="D240">
        <v>0</v>
      </c>
      <c r="E240">
        <v>0</v>
      </c>
      <c r="F240">
        <v>0</v>
      </c>
      <c r="G240">
        <v>0.10967200000000001</v>
      </c>
      <c r="H240">
        <v>654</v>
      </c>
      <c r="I240" t="s">
        <v>4979</v>
      </c>
      <c r="J240" t="s">
        <v>4979</v>
      </c>
      <c r="K240">
        <v>354</v>
      </c>
      <c r="L240">
        <v>82</v>
      </c>
      <c r="M240">
        <v>377</v>
      </c>
      <c r="N240">
        <v>0.75588699999999998</v>
      </c>
      <c r="O240">
        <v>353</v>
      </c>
      <c r="P240">
        <v>87</v>
      </c>
      <c r="Q240" t="s">
        <v>3896</v>
      </c>
      <c r="R240" t="s">
        <v>4954</v>
      </c>
    </row>
    <row r="241" spans="2:18" x14ac:dyDescent="0.2">
      <c r="B241" s="376">
        <v>225</v>
      </c>
      <c r="C241">
        <v>0</v>
      </c>
      <c r="D241">
        <v>0</v>
      </c>
      <c r="E241">
        <v>0</v>
      </c>
      <c r="F241">
        <v>0</v>
      </c>
      <c r="G241">
        <v>4.58929E-2</v>
      </c>
      <c r="H241">
        <v>473</v>
      </c>
      <c r="I241" t="s">
        <v>4979</v>
      </c>
      <c r="J241" t="s">
        <v>4979</v>
      </c>
      <c r="K241">
        <v>354</v>
      </c>
      <c r="L241">
        <v>82</v>
      </c>
      <c r="M241">
        <v>377</v>
      </c>
      <c r="N241">
        <v>0.147314</v>
      </c>
      <c r="O241">
        <v>353</v>
      </c>
      <c r="P241">
        <v>87</v>
      </c>
      <c r="Q241">
        <v>4</v>
      </c>
      <c r="R241" t="s">
        <v>4991</v>
      </c>
    </row>
    <row r="242" spans="2:18" x14ac:dyDescent="0.2">
      <c r="B242" s="376">
        <v>226</v>
      </c>
      <c r="G242">
        <v>7.9895499999999994E-2</v>
      </c>
      <c r="H242">
        <v>568</v>
      </c>
      <c r="I242" t="s">
        <v>1903</v>
      </c>
      <c r="J242" t="s">
        <v>1903</v>
      </c>
      <c r="K242">
        <v>390</v>
      </c>
      <c r="L242">
        <v>112</v>
      </c>
      <c r="M242">
        <v>377</v>
      </c>
      <c r="Q242">
        <v>4</v>
      </c>
      <c r="R242" t="s">
        <v>4991</v>
      </c>
    </row>
    <row r="243" spans="2:18" x14ac:dyDescent="0.2">
      <c r="B243" s="376">
        <v>269</v>
      </c>
      <c r="C243">
        <v>0</v>
      </c>
      <c r="D243">
        <v>0</v>
      </c>
      <c r="E243">
        <v>0</v>
      </c>
      <c r="F243">
        <v>0</v>
      </c>
      <c r="G243">
        <v>1.0363300000000001E-2</v>
      </c>
      <c r="H243">
        <v>303</v>
      </c>
      <c r="I243" t="s">
        <v>4980</v>
      </c>
      <c r="J243" t="s">
        <v>4980</v>
      </c>
      <c r="K243">
        <v>349</v>
      </c>
      <c r="L243">
        <v>89</v>
      </c>
      <c r="M243">
        <v>377</v>
      </c>
      <c r="N243">
        <v>3.4939399999999995E-2</v>
      </c>
      <c r="O243">
        <v>353</v>
      </c>
      <c r="P243">
        <v>87</v>
      </c>
      <c r="Q243">
        <v>4</v>
      </c>
      <c r="R243" t="s">
        <v>4991</v>
      </c>
    </row>
    <row r="244" spans="2:18" x14ac:dyDescent="0.2">
      <c r="B244" s="376">
        <v>272</v>
      </c>
      <c r="C244">
        <v>0</v>
      </c>
      <c r="D244">
        <v>0</v>
      </c>
      <c r="E244">
        <v>0</v>
      </c>
      <c r="F244">
        <v>0</v>
      </c>
      <c r="G244">
        <v>8.8455600000000006E-3</v>
      </c>
      <c r="H244">
        <v>289</v>
      </c>
      <c r="I244" t="s">
        <v>4980</v>
      </c>
      <c r="J244" t="s">
        <v>4980</v>
      </c>
      <c r="K244">
        <v>349</v>
      </c>
      <c r="L244">
        <v>89</v>
      </c>
      <c r="M244">
        <v>377</v>
      </c>
      <c r="N244">
        <v>2.4187699999999999E-2</v>
      </c>
      <c r="O244">
        <v>353</v>
      </c>
      <c r="P244">
        <v>87</v>
      </c>
      <c r="Q244">
        <v>4</v>
      </c>
      <c r="R244" t="s">
        <v>4991</v>
      </c>
    </row>
    <row r="245" spans="2:18" x14ac:dyDescent="0.2">
      <c r="B245" s="376">
        <v>275</v>
      </c>
      <c r="G245">
        <v>1.80664E-2</v>
      </c>
      <c r="H245">
        <v>360</v>
      </c>
      <c r="I245" t="s">
        <v>1600</v>
      </c>
      <c r="J245" t="s">
        <v>1600</v>
      </c>
      <c r="K245">
        <v>387</v>
      </c>
      <c r="L245">
        <v>142</v>
      </c>
      <c r="M245">
        <v>377</v>
      </c>
      <c r="Q245">
        <v>4</v>
      </c>
      <c r="R245" t="s">
        <v>4991</v>
      </c>
    </row>
    <row r="246" spans="2:18" x14ac:dyDescent="0.2">
      <c r="B246" s="376">
        <v>276</v>
      </c>
      <c r="G246">
        <v>6.4738899999999995E-4</v>
      </c>
      <c r="H246">
        <v>187</v>
      </c>
      <c r="I246" t="s">
        <v>1600</v>
      </c>
      <c r="J246" t="s">
        <v>1600</v>
      </c>
      <c r="K246">
        <v>387</v>
      </c>
      <c r="L246">
        <v>142</v>
      </c>
      <c r="M246">
        <v>377</v>
      </c>
      <c r="Q246">
        <v>4</v>
      </c>
      <c r="R246" t="s">
        <v>4991</v>
      </c>
    </row>
    <row r="247" spans="2:18" x14ac:dyDescent="0.2">
      <c r="B247" s="376">
        <v>277</v>
      </c>
      <c r="G247">
        <v>2.34317E-2</v>
      </c>
      <c r="H247">
        <v>382</v>
      </c>
      <c r="I247" t="s">
        <v>1600</v>
      </c>
      <c r="J247" t="s">
        <v>1600</v>
      </c>
      <c r="K247">
        <v>387</v>
      </c>
      <c r="L247">
        <v>142</v>
      </c>
      <c r="M247">
        <v>377</v>
      </c>
      <c r="Q247">
        <v>4</v>
      </c>
      <c r="R247" t="s">
        <v>4991</v>
      </c>
    </row>
    <row r="248" spans="2:18" x14ac:dyDescent="0.2">
      <c r="B248" s="376">
        <v>278</v>
      </c>
      <c r="G248">
        <v>6.6392500000000002E-3</v>
      </c>
      <c r="H248">
        <v>269</v>
      </c>
      <c r="I248" t="s">
        <v>1600</v>
      </c>
      <c r="J248" t="s">
        <v>1600</v>
      </c>
      <c r="K248">
        <v>387</v>
      </c>
      <c r="L248">
        <v>142</v>
      </c>
      <c r="M248">
        <v>377</v>
      </c>
      <c r="Q248">
        <v>4</v>
      </c>
      <c r="R248" t="s">
        <v>4991</v>
      </c>
    </row>
    <row r="249" spans="2:18" x14ac:dyDescent="0.2">
      <c r="B249" s="376">
        <v>284</v>
      </c>
      <c r="G249">
        <v>6.7003400000000005E-2</v>
      </c>
      <c r="H249">
        <v>534</v>
      </c>
      <c r="I249" t="s">
        <v>1903</v>
      </c>
      <c r="J249" t="s">
        <v>1903</v>
      </c>
      <c r="K249">
        <v>390</v>
      </c>
      <c r="L249">
        <v>112</v>
      </c>
      <c r="M249">
        <v>377</v>
      </c>
      <c r="Q249">
        <v>4</v>
      </c>
      <c r="R249" t="s">
        <v>4991</v>
      </c>
    </row>
    <row r="250" spans="2:18" x14ac:dyDescent="0.2">
      <c r="B250" s="376">
        <v>287</v>
      </c>
      <c r="C250">
        <v>0</v>
      </c>
      <c r="D250">
        <v>0</v>
      </c>
      <c r="E250">
        <v>0</v>
      </c>
      <c r="F250">
        <v>0</v>
      </c>
      <c r="G250">
        <v>1.49666E-2</v>
      </c>
      <c r="H250">
        <v>337</v>
      </c>
      <c r="I250" t="s">
        <v>4985</v>
      </c>
      <c r="J250" t="s">
        <v>4978</v>
      </c>
      <c r="K250">
        <v>280</v>
      </c>
      <c r="L250">
        <v>74</v>
      </c>
      <c r="M250">
        <v>285</v>
      </c>
      <c r="N250">
        <v>6.9772399999999998E-2</v>
      </c>
      <c r="O250">
        <v>353</v>
      </c>
      <c r="P250">
        <v>87</v>
      </c>
      <c r="Q250">
        <v>4</v>
      </c>
      <c r="R250" t="s">
        <v>4991</v>
      </c>
    </row>
    <row r="251" spans="2:18" x14ac:dyDescent="0.2">
      <c r="B251" s="376">
        <v>291</v>
      </c>
      <c r="G251">
        <v>0.121855</v>
      </c>
      <c r="H251">
        <v>696</v>
      </c>
      <c r="I251" t="s">
        <v>4994</v>
      </c>
      <c r="J251" t="s">
        <v>1710</v>
      </c>
      <c r="K251">
        <v>515</v>
      </c>
      <c r="L251">
        <v>215</v>
      </c>
      <c r="M251">
        <v>489</v>
      </c>
      <c r="Q251">
        <v>4</v>
      </c>
      <c r="R251" t="s">
        <v>4991</v>
      </c>
    </row>
    <row r="252" spans="2:18" x14ac:dyDescent="0.2">
      <c r="B252" s="376">
        <v>292</v>
      </c>
      <c r="G252">
        <v>5.3003000000000002E-2</v>
      </c>
      <c r="H252">
        <v>498</v>
      </c>
      <c r="I252" t="s">
        <v>1903</v>
      </c>
      <c r="J252" t="s">
        <v>1903</v>
      </c>
      <c r="K252">
        <v>390</v>
      </c>
      <c r="L252">
        <v>112</v>
      </c>
      <c r="M252">
        <v>377</v>
      </c>
      <c r="Q252">
        <v>4</v>
      </c>
      <c r="R252" t="s">
        <v>4991</v>
      </c>
    </row>
    <row r="253" spans="2:18" x14ac:dyDescent="0.2">
      <c r="B253" s="376">
        <v>302</v>
      </c>
      <c r="G253">
        <v>4.1720800000000002E-2</v>
      </c>
      <c r="H253">
        <v>760</v>
      </c>
      <c r="I253" t="s">
        <v>4979</v>
      </c>
      <c r="J253" t="s">
        <v>4979</v>
      </c>
      <c r="K253">
        <v>354</v>
      </c>
      <c r="L253">
        <v>82</v>
      </c>
      <c r="M253">
        <v>377</v>
      </c>
      <c r="Q253">
        <v>4</v>
      </c>
      <c r="R253" t="s">
        <v>4991</v>
      </c>
    </row>
    <row r="254" spans="2:18" x14ac:dyDescent="0.2">
      <c r="B254" s="376">
        <v>303</v>
      </c>
      <c r="C254">
        <v>0</v>
      </c>
      <c r="D254">
        <v>0</v>
      </c>
      <c r="E254">
        <v>0</v>
      </c>
      <c r="F254">
        <v>0</v>
      </c>
      <c r="G254">
        <v>1.01245E-2</v>
      </c>
      <c r="H254">
        <v>301</v>
      </c>
      <c r="I254" t="s">
        <v>4977</v>
      </c>
      <c r="J254" t="s">
        <v>4978</v>
      </c>
      <c r="K254">
        <v>280</v>
      </c>
      <c r="L254">
        <v>74</v>
      </c>
      <c r="M254">
        <v>285</v>
      </c>
      <c r="N254">
        <v>2.22948E-2</v>
      </c>
      <c r="O254">
        <v>353</v>
      </c>
      <c r="P254">
        <v>87</v>
      </c>
      <c r="Q254">
        <v>4</v>
      </c>
      <c r="R254" t="s">
        <v>4991</v>
      </c>
    </row>
    <row r="255" spans="2:18" x14ac:dyDescent="0.2">
      <c r="B255" s="376">
        <v>322</v>
      </c>
      <c r="C255">
        <v>0</v>
      </c>
      <c r="D255">
        <v>0</v>
      </c>
      <c r="E255">
        <v>0</v>
      </c>
      <c r="F255">
        <v>0</v>
      </c>
      <c r="G255">
        <v>3.5215000000000003E-2</v>
      </c>
      <c r="H255">
        <v>430</v>
      </c>
      <c r="I255" t="s">
        <v>4979</v>
      </c>
      <c r="J255" t="s">
        <v>4979</v>
      </c>
      <c r="K255">
        <v>354</v>
      </c>
      <c r="L255">
        <v>82</v>
      </c>
      <c r="M255">
        <v>377</v>
      </c>
      <c r="N255">
        <v>0.14081200000000002</v>
      </c>
      <c r="O255">
        <v>353</v>
      </c>
      <c r="P255">
        <v>87</v>
      </c>
      <c r="Q255">
        <v>4</v>
      </c>
      <c r="R255" t="s">
        <v>4991</v>
      </c>
    </row>
    <row r="256" spans="2:18" x14ac:dyDescent="0.2">
      <c r="B256" s="376">
        <v>357</v>
      </c>
      <c r="G256">
        <v>2.75006E-2</v>
      </c>
      <c r="H256">
        <v>399</v>
      </c>
      <c r="I256" t="s">
        <v>1903</v>
      </c>
      <c r="J256" t="s">
        <v>1903</v>
      </c>
      <c r="K256">
        <v>390</v>
      </c>
      <c r="L256">
        <v>112</v>
      </c>
      <c r="M256">
        <v>377</v>
      </c>
      <c r="Q256">
        <v>1</v>
      </c>
      <c r="R256" s="306" t="s">
        <v>4661</v>
      </c>
    </row>
    <row r="257" spans="2:18" x14ac:dyDescent="0.2">
      <c r="B257" s="376">
        <v>358</v>
      </c>
      <c r="C257">
        <v>0</v>
      </c>
      <c r="D257">
        <v>0</v>
      </c>
      <c r="E257">
        <v>0</v>
      </c>
      <c r="F257">
        <v>0</v>
      </c>
      <c r="G257">
        <v>1.66029E-2</v>
      </c>
      <c r="H257">
        <v>350</v>
      </c>
      <c r="I257" t="s">
        <v>4985</v>
      </c>
      <c r="J257" t="s">
        <v>4978</v>
      </c>
      <c r="K257">
        <v>280</v>
      </c>
      <c r="L257">
        <v>74</v>
      </c>
      <c r="M257">
        <v>285</v>
      </c>
      <c r="N257">
        <v>2.0409700000000003E-2</v>
      </c>
      <c r="O257">
        <v>353</v>
      </c>
      <c r="P257">
        <v>87</v>
      </c>
      <c r="Q257">
        <v>4</v>
      </c>
      <c r="R257" t="s">
        <v>4991</v>
      </c>
    </row>
    <row r="258" spans="2:18" x14ac:dyDescent="0.2">
      <c r="B258" s="376">
        <v>364</v>
      </c>
      <c r="C258">
        <v>0</v>
      </c>
      <c r="D258">
        <v>0</v>
      </c>
      <c r="E258">
        <v>0</v>
      </c>
      <c r="F258">
        <v>0</v>
      </c>
      <c r="G258">
        <v>4.7344600000000002E-3</v>
      </c>
      <c r="H258">
        <v>251</v>
      </c>
      <c r="I258" t="s">
        <v>4980</v>
      </c>
      <c r="J258" t="s">
        <v>4980</v>
      </c>
      <c r="K258">
        <v>349</v>
      </c>
      <c r="L258">
        <v>89</v>
      </c>
      <c r="M258">
        <v>377</v>
      </c>
      <c r="N258">
        <v>1.5224999999999999E-2</v>
      </c>
      <c r="O258">
        <v>306</v>
      </c>
      <c r="P258">
        <v>78</v>
      </c>
      <c r="Q258">
        <v>4</v>
      </c>
      <c r="R258" t="s">
        <v>4991</v>
      </c>
    </row>
    <row r="259" spans="2:18" x14ac:dyDescent="0.2">
      <c r="B259" s="376">
        <v>418</v>
      </c>
      <c r="G259">
        <v>2.45229E-2</v>
      </c>
      <c r="H259">
        <v>386</v>
      </c>
      <c r="I259" t="s">
        <v>1600</v>
      </c>
      <c r="J259" t="s">
        <v>1600</v>
      </c>
      <c r="K259">
        <v>387</v>
      </c>
      <c r="L259">
        <v>142</v>
      </c>
      <c r="M259">
        <v>377</v>
      </c>
      <c r="Q259">
        <v>4</v>
      </c>
      <c r="R259" t="s">
        <v>4991</v>
      </c>
    </row>
    <row r="260" spans="2:18" x14ac:dyDescent="0.2">
      <c r="B260" s="376">
        <v>419</v>
      </c>
      <c r="C260">
        <v>0</v>
      </c>
      <c r="D260">
        <v>0</v>
      </c>
      <c r="E260">
        <v>0</v>
      </c>
      <c r="F260">
        <v>0</v>
      </c>
      <c r="G260">
        <v>2.2582600000000002E-3</v>
      </c>
      <c r="H260">
        <v>217</v>
      </c>
      <c r="I260" t="s">
        <v>4977</v>
      </c>
      <c r="J260" t="s">
        <v>4978</v>
      </c>
      <c r="K260">
        <v>280</v>
      </c>
      <c r="L260">
        <v>74</v>
      </c>
      <c r="M260">
        <v>285</v>
      </c>
      <c r="N260">
        <v>2.1376900000000001E-2</v>
      </c>
      <c r="O260">
        <v>353</v>
      </c>
      <c r="P260">
        <v>87</v>
      </c>
      <c r="Q260">
        <v>4</v>
      </c>
      <c r="R260" t="s">
        <v>4991</v>
      </c>
    </row>
    <row r="261" spans="2:18" x14ac:dyDescent="0.2">
      <c r="B261" s="376">
        <v>422</v>
      </c>
      <c r="G261">
        <v>2.2745600000000001E-2</v>
      </c>
      <c r="H261">
        <v>379</v>
      </c>
      <c r="I261" t="s">
        <v>1903</v>
      </c>
      <c r="J261" t="s">
        <v>1903</v>
      </c>
      <c r="K261">
        <v>390</v>
      </c>
      <c r="L261">
        <v>112</v>
      </c>
      <c r="M261">
        <v>377</v>
      </c>
      <c r="Q261" t="s">
        <v>3896</v>
      </c>
      <c r="R261" t="s">
        <v>4954</v>
      </c>
    </row>
    <row r="262" spans="2:18" x14ac:dyDescent="0.2">
      <c r="B262" s="376">
        <v>427</v>
      </c>
      <c r="C262">
        <v>0</v>
      </c>
      <c r="D262">
        <v>0</v>
      </c>
      <c r="E262">
        <v>0</v>
      </c>
      <c r="F262">
        <v>0</v>
      </c>
      <c r="G262">
        <v>4.7618599999999997E-3</v>
      </c>
      <c r="H262">
        <v>252</v>
      </c>
      <c r="I262" t="s">
        <v>4977</v>
      </c>
      <c r="J262" t="s">
        <v>4978</v>
      </c>
      <c r="K262">
        <v>280</v>
      </c>
      <c r="L262">
        <v>74</v>
      </c>
      <c r="M262">
        <v>285</v>
      </c>
      <c r="N262">
        <v>1.5985599999999999E-2</v>
      </c>
      <c r="O262">
        <v>306</v>
      </c>
      <c r="P262">
        <v>78</v>
      </c>
      <c r="Q262">
        <v>1</v>
      </c>
      <c r="R262" s="306" t="s">
        <v>4661</v>
      </c>
    </row>
    <row r="263" spans="2:18" x14ac:dyDescent="0.2">
      <c r="B263" s="376">
        <v>429</v>
      </c>
      <c r="C263">
        <v>0</v>
      </c>
      <c r="D263">
        <v>0</v>
      </c>
      <c r="E263">
        <v>0</v>
      </c>
      <c r="F263">
        <v>0</v>
      </c>
      <c r="G263">
        <v>7.9278100000000004E-2</v>
      </c>
      <c r="H263">
        <v>566</v>
      </c>
      <c r="I263" t="s">
        <v>4980</v>
      </c>
      <c r="J263" t="s">
        <v>4980</v>
      </c>
      <c r="K263">
        <v>349</v>
      </c>
      <c r="L263">
        <v>89</v>
      </c>
      <c r="M263">
        <v>377</v>
      </c>
      <c r="N263">
        <v>0.12324600000000001</v>
      </c>
      <c r="O263">
        <v>353</v>
      </c>
      <c r="P263">
        <v>87</v>
      </c>
      <c r="Q263">
        <v>4</v>
      </c>
      <c r="R263" t="s">
        <v>4991</v>
      </c>
    </row>
    <row r="264" spans="2:18" x14ac:dyDescent="0.2">
      <c r="B264" s="376">
        <v>438</v>
      </c>
      <c r="C264">
        <v>0</v>
      </c>
      <c r="D264">
        <v>0</v>
      </c>
      <c r="E264">
        <v>0</v>
      </c>
      <c r="F264">
        <v>0</v>
      </c>
      <c r="G264">
        <v>1.7906499999999999E-2</v>
      </c>
      <c r="H264">
        <v>359</v>
      </c>
      <c r="I264" t="s">
        <v>4977</v>
      </c>
      <c r="J264" t="s">
        <v>4978</v>
      </c>
      <c r="K264">
        <v>280</v>
      </c>
      <c r="L264">
        <v>74</v>
      </c>
      <c r="M264">
        <v>285</v>
      </c>
      <c r="N264">
        <v>3.8207900000000003E-2</v>
      </c>
      <c r="O264">
        <v>353</v>
      </c>
      <c r="P264">
        <v>87</v>
      </c>
      <c r="Q264">
        <v>4</v>
      </c>
      <c r="R264" t="s">
        <v>4991</v>
      </c>
    </row>
    <row r="265" spans="2:18" x14ac:dyDescent="0.2">
      <c r="B265" s="376">
        <v>449</v>
      </c>
      <c r="G265">
        <v>1.8325899999999999E-2</v>
      </c>
      <c r="H265">
        <v>361</v>
      </c>
      <c r="I265" t="s">
        <v>4995</v>
      </c>
      <c r="J265" t="s">
        <v>2157</v>
      </c>
      <c r="K265">
        <v>609</v>
      </c>
      <c r="L265">
        <v>155</v>
      </c>
      <c r="M265">
        <v>609</v>
      </c>
      <c r="Q265" t="s">
        <v>3896</v>
      </c>
      <c r="R265" t="s">
        <v>4954</v>
      </c>
    </row>
    <row r="266" spans="2:18" x14ac:dyDescent="0.2">
      <c r="B266" s="376">
        <v>486</v>
      </c>
      <c r="G266">
        <v>0.12384100000000001</v>
      </c>
      <c r="H266">
        <v>703</v>
      </c>
      <c r="I266" t="s">
        <v>2157</v>
      </c>
      <c r="J266" t="s">
        <v>2157</v>
      </c>
      <c r="K266">
        <v>609</v>
      </c>
      <c r="L266">
        <v>155</v>
      </c>
      <c r="M266">
        <v>609</v>
      </c>
      <c r="Q266">
        <v>1</v>
      </c>
      <c r="R266" s="306" t="s">
        <v>4661</v>
      </c>
    </row>
    <row r="267" spans="2:18" x14ac:dyDescent="0.2">
      <c r="B267" s="376">
        <v>573</v>
      </c>
      <c r="C267">
        <v>0</v>
      </c>
      <c r="D267">
        <v>0</v>
      </c>
      <c r="E267">
        <v>0</v>
      </c>
      <c r="F267">
        <v>0</v>
      </c>
      <c r="G267">
        <v>2.25158E-3</v>
      </c>
      <c r="H267">
        <v>217</v>
      </c>
      <c r="I267" t="s">
        <v>4985</v>
      </c>
      <c r="J267" t="s">
        <v>4978</v>
      </c>
      <c r="K267">
        <v>280</v>
      </c>
      <c r="L267">
        <v>74</v>
      </c>
      <c r="M267">
        <v>285</v>
      </c>
      <c r="N267">
        <v>5.61854E-3</v>
      </c>
      <c r="O267">
        <v>306</v>
      </c>
      <c r="P267">
        <v>78</v>
      </c>
      <c r="Q267" t="s">
        <v>3896</v>
      </c>
      <c r="R267" t="s">
        <v>4954</v>
      </c>
    </row>
    <row r="268" spans="2:18" x14ac:dyDescent="0.2">
      <c r="B268" s="376">
        <v>1282</v>
      </c>
      <c r="C268">
        <v>0</v>
      </c>
      <c r="D268" t="s">
        <v>4992</v>
      </c>
      <c r="E268">
        <v>318</v>
      </c>
      <c r="F268" t="s">
        <v>4993</v>
      </c>
      <c r="G268">
        <v>2.4563000000000001E-2</v>
      </c>
      <c r="H268">
        <v>387</v>
      </c>
      <c r="I268" t="s">
        <v>4979</v>
      </c>
      <c r="J268" t="s">
        <v>4979</v>
      </c>
      <c r="K268">
        <v>354</v>
      </c>
      <c r="L268">
        <v>82</v>
      </c>
      <c r="M268">
        <v>377</v>
      </c>
      <c r="N268">
        <v>7.7614299999999997E-2</v>
      </c>
      <c r="O268">
        <v>353</v>
      </c>
      <c r="P268">
        <v>87</v>
      </c>
      <c r="Q268">
        <v>4</v>
      </c>
      <c r="R268" t="s">
        <v>4991</v>
      </c>
    </row>
    <row r="269" spans="2:18" x14ac:dyDescent="0.2">
      <c r="B269" s="376">
        <v>1285</v>
      </c>
      <c r="C269">
        <v>0</v>
      </c>
      <c r="D269">
        <v>48</v>
      </c>
      <c r="E269">
        <v>263</v>
      </c>
      <c r="F269" t="s">
        <v>4993</v>
      </c>
      <c r="G269">
        <v>2.5278900000000001E-3</v>
      </c>
      <c r="H269">
        <v>222</v>
      </c>
      <c r="I269" t="s">
        <v>4984</v>
      </c>
      <c r="J269" t="s">
        <v>4984</v>
      </c>
      <c r="K269">
        <v>209</v>
      </c>
      <c r="L269">
        <v>31</v>
      </c>
      <c r="M269">
        <v>216</v>
      </c>
      <c r="N269">
        <v>1.0664E-2</v>
      </c>
      <c r="O269">
        <v>306</v>
      </c>
      <c r="P269">
        <v>78</v>
      </c>
      <c r="Q269">
        <v>4</v>
      </c>
      <c r="R269" t="s">
        <v>4991</v>
      </c>
    </row>
    <row r="271" spans="2:18" x14ac:dyDescent="0.2">
      <c r="B271" s="375">
        <v>1310</v>
      </c>
      <c r="D271" t="s">
        <v>4992</v>
      </c>
      <c r="E271">
        <v>646</v>
      </c>
      <c r="F271" t="s">
        <v>4993</v>
      </c>
      <c r="G271">
        <v>1.91611E-2</v>
      </c>
      <c r="H271">
        <v>365</v>
      </c>
      <c r="I271" t="s">
        <v>4983</v>
      </c>
      <c r="J271" t="s">
        <v>4893</v>
      </c>
      <c r="K271">
        <v>748</v>
      </c>
      <c r="L271">
        <v>430</v>
      </c>
      <c r="M271">
        <v>760</v>
      </c>
      <c r="Q271">
        <v>4</v>
      </c>
      <c r="R271" t="s">
        <v>4991</v>
      </c>
    </row>
    <row r="272" spans="2:18" x14ac:dyDescent="0.2">
      <c r="B272" s="375">
        <v>1312</v>
      </c>
      <c r="D272">
        <v>47</v>
      </c>
      <c r="E272">
        <v>420</v>
      </c>
      <c r="F272" t="s">
        <v>4993</v>
      </c>
      <c r="G272">
        <v>2.4802000000000001E-2</v>
      </c>
      <c r="H272">
        <v>388</v>
      </c>
      <c r="I272" t="s">
        <v>1600</v>
      </c>
      <c r="J272" t="s">
        <v>1600</v>
      </c>
      <c r="K272">
        <v>387</v>
      </c>
      <c r="L272">
        <v>142</v>
      </c>
      <c r="M272">
        <v>377</v>
      </c>
      <c r="Q272">
        <v>4</v>
      </c>
      <c r="R272" t="s">
        <v>4991</v>
      </c>
    </row>
    <row r="273" spans="2:18" x14ac:dyDescent="0.2">
      <c r="B273" s="375">
        <v>1345</v>
      </c>
      <c r="C273">
        <v>0</v>
      </c>
      <c r="D273" t="s">
        <v>4992</v>
      </c>
      <c r="E273">
        <v>581</v>
      </c>
      <c r="F273" t="s">
        <v>4993</v>
      </c>
      <c r="G273">
        <v>1.8146599999999999E-2</v>
      </c>
      <c r="H273">
        <v>361</v>
      </c>
      <c r="I273" t="s">
        <v>4980</v>
      </c>
      <c r="J273" t="s">
        <v>4980</v>
      </c>
      <c r="K273">
        <v>349</v>
      </c>
      <c r="L273">
        <v>89</v>
      </c>
      <c r="M273">
        <v>377</v>
      </c>
      <c r="N273">
        <v>4.9394899999999999E-2</v>
      </c>
      <c r="O273">
        <v>353</v>
      </c>
      <c r="P273">
        <v>87</v>
      </c>
      <c r="Q273">
        <v>4</v>
      </c>
      <c r="R273" t="s">
        <v>4991</v>
      </c>
    </row>
    <row r="274" spans="2:18" x14ac:dyDescent="0.2">
      <c r="B274" s="375">
        <v>1351</v>
      </c>
      <c r="C274">
        <v>0</v>
      </c>
      <c r="D274" t="s">
        <v>4992</v>
      </c>
      <c r="E274">
        <v>565</v>
      </c>
      <c r="F274" t="s">
        <v>4993</v>
      </c>
      <c r="G274">
        <v>4.1338699999999999E-2</v>
      </c>
      <c r="H274">
        <v>455</v>
      </c>
      <c r="I274" t="s">
        <v>4980</v>
      </c>
      <c r="J274" t="s">
        <v>4980</v>
      </c>
      <c r="K274">
        <v>349</v>
      </c>
      <c r="L274">
        <v>89</v>
      </c>
      <c r="M274">
        <v>377</v>
      </c>
      <c r="N274">
        <v>8.3927700000000008E-2</v>
      </c>
      <c r="O274">
        <v>353</v>
      </c>
      <c r="P274">
        <v>87</v>
      </c>
      <c r="Q274">
        <v>4</v>
      </c>
      <c r="R274" t="s">
        <v>4991</v>
      </c>
    </row>
    <row r="275" spans="2:18" x14ac:dyDescent="0.2">
      <c r="B275" s="375">
        <v>1422</v>
      </c>
      <c r="D275">
        <v>67</v>
      </c>
      <c r="E275">
        <v>423</v>
      </c>
      <c r="F275" t="s">
        <v>4993</v>
      </c>
      <c r="G275">
        <v>4.3679999999999997E-2</v>
      </c>
      <c r="H275">
        <v>464</v>
      </c>
      <c r="I275" t="s">
        <v>4979</v>
      </c>
      <c r="J275" t="s">
        <v>4979</v>
      </c>
      <c r="K275">
        <v>354</v>
      </c>
      <c r="L275">
        <v>82</v>
      </c>
      <c r="M275">
        <v>377</v>
      </c>
      <c r="Q275">
        <v>4</v>
      </c>
      <c r="R275" t="s">
        <v>4991</v>
      </c>
    </row>
    <row r="276" spans="2:18" x14ac:dyDescent="0.2">
      <c r="B276" s="375">
        <v>1592</v>
      </c>
      <c r="D276">
        <v>30</v>
      </c>
      <c r="E276">
        <v>726</v>
      </c>
      <c r="F276" t="s">
        <v>4993</v>
      </c>
      <c r="G276">
        <v>9.9661899999999998E-2</v>
      </c>
      <c r="H276">
        <v>619</v>
      </c>
      <c r="I276" t="s">
        <v>1667</v>
      </c>
      <c r="J276" t="s">
        <v>4893</v>
      </c>
      <c r="K276">
        <v>748</v>
      </c>
      <c r="L276">
        <v>430</v>
      </c>
      <c r="M276">
        <v>760</v>
      </c>
      <c r="Q276">
        <v>4</v>
      </c>
      <c r="R276" t="s">
        <v>4991</v>
      </c>
    </row>
    <row r="277" spans="2:18" x14ac:dyDescent="0.2">
      <c r="B277" s="375">
        <v>1653</v>
      </c>
      <c r="Q277" s="306" t="s">
        <v>3896</v>
      </c>
      <c r="R277" s="306" t="s">
        <v>4954</v>
      </c>
    </row>
    <row r="278" spans="2:18" x14ac:dyDescent="0.2">
      <c r="B278" s="375">
        <v>2995</v>
      </c>
      <c r="C278">
        <v>0</v>
      </c>
      <c r="D278">
        <v>49</v>
      </c>
      <c r="E278">
        <v>301</v>
      </c>
      <c r="F278" t="s">
        <v>4993</v>
      </c>
      <c r="G278">
        <v>5.4287900000000002E-3</v>
      </c>
      <c r="H278">
        <v>258</v>
      </c>
      <c r="I278" t="s">
        <v>4984</v>
      </c>
      <c r="J278" t="s">
        <v>4984</v>
      </c>
      <c r="K278">
        <v>209</v>
      </c>
      <c r="L278">
        <v>31</v>
      </c>
      <c r="M278">
        <v>216</v>
      </c>
      <c r="N278">
        <v>1.3595100000000001E-2</v>
      </c>
      <c r="O278">
        <v>306</v>
      </c>
      <c r="P278">
        <v>78</v>
      </c>
      <c r="Q278">
        <v>4</v>
      </c>
      <c r="R278" t="s">
        <v>4991</v>
      </c>
    </row>
    <row r="279" spans="2:18" x14ac:dyDescent="0.2">
      <c r="B279" s="375">
        <v>3039</v>
      </c>
      <c r="D279">
        <v>32</v>
      </c>
      <c r="E279">
        <v>341</v>
      </c>
      <c r="F279" t="s">
        <v>4993</v>
      </c>
      <c r="G279">
        <v>9.7430099999999999E-3</v>
      </c>
      <c r="H279">
        <v>298</v>
      </c>
      <c r="I279" t="s">
        <v>1600</v>
      </c>
      <c r="J279" t="s">
        <v>1600</v>
      </c>
      <c r="K279">
        <v>387</v>
      </c>
      <c r="L279">
        <v>142</v>
      </c>
      <c r="M279">
        <v>377</v>
      </c>
      <c r="Q279">
        <v>4</v>
      </c>
      <c r="R279" t="s">
        <v>4991</v>
      </c>
    </row>
    <row r="280" spans="2:18" x14ac:dyDescent="0.2">
      <c r="B280" s="375">
        <v>3040</v>
      </c>
      <c r="D280" t="s">
        <v>4992</v>
      </c>
      <c r="E280">
        <v>763</v>
      </c>
      <c r="F280" t="s">
        <v>4993</v>
      </c>
      <c r="G280">
        <v>6.64217E-2</v>
      </c>
      <c r="H280">
        <v>533</v>
      </c>
      <c r="I280" t="s">
        <v>2634</v>
      </c>
      <c r="J280" t="s">
        <v>4893</v>
      </c>
      <c r="K280">
        <v>748</v>
      </c>
      <c r="L280">
        <v>430</v>
      </c>
      <c r="M280">
        <v>760</v>
      </c>
      <c r="Q280">
        <v>4</v>
      </c>
      <c r="R280" t="s">
        <v>4991</v>
      </c>
    </row>
    <row r="281" spans="2:18" x14ac:dyDescent="0.2">
      <c r="B281" s="375">
        <v>3041</v>
      </c>
      <c r="C281">
        <v>0</v>
      </c>
      <c r="D281" t="s">
        <v>4992</v>
      </c>
      <c r="E281">
        <v>584</v>
      </c>
      <c r="F281" t="s">
        <v>4993</v>
      </c>
      <c r="G281">
        <v>1.6287300000000001E-2</v>
      </c>
      <c r="H281">
        <v>347</v>
      </c>
      <c r="I281" t="s">
        <v>4977</v>
      </c>
      <c r="J281" t="s">
        <v>4978</v>
      </c>
      <c r="K281">
        <v>280</v>
      </c>
      <c r="L281">
        <v>74</v>
      </c>
      <c r="M281">
        <v>285</v>
      </c>
      <c r="N281">
        <v>5.4544200000000001E-2</v>
      </c>
      <c r="O281">
        <v>353</v>
      </c>
      <c r="P281">
        <v>87</v>
      </c>
      <c r="Q281">
        <v>4</v>
      </c>
      <c r="R281" t="s">
        <v>4991</v>
      </c>
    </row>
    <row r="282" spans="2:18" x14ac:dyDescent="0.2">
      <c r="B282" s="375">
        <v>3042</v>
      </c>
      <c r="D282">
        <v>32</v>
      </c>
      <c r="E282">
        <v>524</v>
      </c>
      <c r="F282" t="s">
        <v>4993</v>
      </c>
      <c r="G282">
        <v>5.4268700000000003E-2</v>
      </c>
      <c r="H282">
        <v>501</v>
      </c>
      <c r="I282" t="s">
        <v>1600</v>
      </c>
      <c r="J282" t="s">
        <v>1600</v>
      </c>
      <c r="K282">
        <v>387</v>
      </c>
      <c r="L282">
        <v>142</v>
      </c>
      <c r="M282">
        <v>377</v>
      </c>
      <c r="Q282">
        <v>4</v>
      </c>
      <c r="R282" t="s">
        <v>4991</v>
      </c>
    </row>
    <row r="283" spans="2:18" x14ac:dyDescent="0.2">
      <c r="B283" s="375">
        <v>3044</v>
      </c>
      <c r="D283">
        <v>30</v>
      </c>
      <c r="E283">
        <v>1029</v>
      </c>
      <c r="F283" t="s">
        <v>4993</v>
      </c>
      <c r="G283">
        <v>5.66008E-2</v>
      </c>
      <c r="H283">
        <v>507</v>
      </c>
      <c r="I283" t="s">
        <v>4996</v>
      </c>
      <c r="J283" t="s">
        <v>4893</v>
      </c>
      <c r="K283">
        <v>748</v>
      </c>
      <c r="L283">
        <v>430</v>
      </c>
      <c r="M283">
        <v>760</v>
      </c>
      <c r="Q283">
        <v>4</v>
      </c>
      <c r="R283" t="s">
        <v>4991</v>
      </c>
    </row>
    <row r="284" spans="2:18" x14ac:dyDescent="0.2">
      <c r="B284" s="375">
        <v>3046</v>
      </c>
      <c r="D284" t="s">
        <v>4992</v>
      </c>
      <c r="E284">
        <v>619</v>
      </c>
      <c r="F284" t="s">
        <v>4993</v>
      </c>
      <c r="G284">
        <v>0.161833</v>
      </c>
      <c r="H284">
        <v>760</v>
      </c>
      <c r="I284" t="s">
        <v>1667</v>
      </c>
      <c r="J284" t="s">
        <v>4893</v>
      </c>
      <c r="K284">
        <v>748</v>
      </c>
      <c r="L284">
        <v>430</v>
      </c>
      <c r="M284">
        <v>760</v>
      </c>
      <c r="Q284">
        <v>4</v>
      </c>
      <c r="R284" t="s">
        <v>4991</v>
      </c>
    </row>
    <row r="285" spans="2:18" x14ac:dyDescent="0.2">
      <c r="B285" s="375">
        <v>3049</v>
      </c>
      <c r="C285">
        <v>0</v>
      </c>
      <c r="D285">
        <v>77</v>
      </c>
      <c r="E285">
        <v>292</v>
      </c>
      <c r="F285" t="s">
        <v>4993</v>
      </c>
      <c r="G285">
        <v>1.21396E-2</v>
      </c>
      <c r="H285">
        <v>316</v>
      </c>
      <c r="I285" t="s">
        <v>4979</v>
      </c>
      <c r="J285" t="s">
        <v>4979</v>
      </c>
      <c r="K285">
        <v>354</v>
      </c>
      <c r="L285">
        <v>82</v>
      </c>
      <c r="M285">
        <v>377</v>
      </c>
      <c r="N285">
        <v>4.0496299999999999E-2</v>
      </c>
      <c r="O285">
        <v>353</v>
      </c>
      <c r="P285">
        <v>87</v>
      </c>
      <c r="Q285">
        <v>4</v>
      </c>
      <c r="R285" t="s">
        <v>4991</v>
      </c>
    </row>
    <row r="286" spans="2:18" x14ac:dyDescent="0.2">
      <c r="B286" s="375">
        <v>3052</v>
      </c>
      <c r="D286" t="s">
        <v>4992</v>
      </c>
      <c r="E286">
        <v>370</v>
      </c>
      <c r="F286" t="s">
        <v>4993</v>
      </c>
      <c r="G286">
        <v>5.8728700000000002E-2</v>
      </c>
      <c r="H286">
        <v>513</v>
      </c>
      <c r="I286" t="s">
        <v>1600</v>
      </c>
      <c r="J286" t="s">
        <v>1600</v>
      </c>
      <c r="K286">
        <v>387</v>
      </c>
      <c r="L286">
        <v>142</v>
      </c>
      <c r="M286">
        <v>377</v>
      </c>
      <c r="Q286">
        <v>4</v>
      </c>
      <c r="R286" t="s">
        <v>4991</v>
      </c>
    </row>
    <row r="287" spans="2:18" x14ac:dyDescent="0.2">
      <c r="B287" s="375">
        <v>3054</v>
      </c>
      <c r="C287">
        <v>0</v>
      </c>
      <c r="D287">
        <v>36</v>
      </c>
      <c r="E287">
        <v>361</v>
      </c>
      <c r="F287" t="s">
        <v>4993</v>
      </c>
      <c r="G287">
        <v>0.11512500000000001</v>
      </c>
      <c r="H287">
        <v>673</v>
      </c>
      <c r="I287" t="s">
        <v>4980</v>
      </c>
      <c r="J287" t="s">
        <v>4980</v>
      </c>
      <c r="K287">
        <v>349</v>
      </c>
      <c r="L287">
        <v>89</v>
      </c>
      <c r="M287">
        <v>377</v>
      </c>
      <c r="N287">
        <v>0.193632</v>
      </c>
      <c r="O287">
        <v>353</v>
      </c>
      <c r="P287">
        <v>87</v>
      </c>
      <c r="Q287">
        <v>4</v>
      </c>
      <c r="R287" t="s">
        <v>4991</v>
      </c>
    </row>
    <row r="288" spans="2:18" x14ac:dyDescent="0.2">
      <c r="B288" s="375">
        <v>3055</v>
      </c>
      <c r="D288" t="s">
        <v>4992</v>
      </c>
      <c r="E288">
        <v>611</v>
      </c>
      <c r="F288" t="s">
        <v>4993</v>
      </c>
      <c r="G288">
        <v>7.9814999999999997E-2</v>
      </c>
      <c r="H288">
        <v>568</v>
      </c>
      <c r="I288" t="s">
        <v>1667</v>
      </c>
      <c r="J288" t="s">
        <v>4893</v>
      </c>
      <c r="K288">
        <v>748</v>
      </c>
      <c r="L288">
        <v>430</v>
      </c>
      <c r="M288">
        <v>760</v>
      </c>
      <c r="Q288">
        <v>4</v>
      </c>
      <c r="R288" t="s">
        <v>4991</v>
      </c>
    </row>
    <row r="289" spans="2:18" x14ac:dyDescent="0.2">
      <c r="B289" s="375">
        <v>3056</v>
      </c>
      <c r="C289">
        <v>0</v>
      </c>
      <c r="D289" t="s">
        <v>4992</v>
      </c>
      <c r="E289">
        <v>196</v>
      </c>
      <c r="F289" t="s">
        <v>4993</v>
      </c>
      <c r="G289">
        <v>2.7701900000000001E-3</v>
      </c>
      <c r="H289">
        <v>226</v>
      </c>
      <c r="I289" t="s">
        <v>4984</v>
      </c>
      <c r="J289" t="s">
        <v>4984</v>
      </c>
      <c r="K289">
        <v>209</v>
      </c>
      <c r="L289">
        <v>31</v>
      </c>
      <c r="M289">
        <v>216</v>
      </c>
      <c r="N289">
        <v>1.20027E-2</v>
      </c>
      <c r="O289">
        <v>306</v>
      </c>
      <c r="P289">
        <v>78</v>
      </c>
      <c r="Q289">
        <v>4</v>
      </c>
      <c r="R289" t="s">
        <v>4991</v>
      </c>
    </row>
    <row r="290" spans="2:18" x14ac:dyDescent="0.2">
      <c r="B290" s="375">
        <v>3057</v>
      </c>
      <c r="D290" t="s">
        <v>4992</v>
      </c>
      <c r="E290">
        <v>805</v>
      </c>
      <c r="F290" t="s">
        <v>4993</v>
      </c>
      <c r="G290">
        <v>0.138457</v>
      </c>
      <c r="H290">
        <v>755</v>
      </c>
      <c r="I290" t="s">
        <v>4983</v>
      </c>
      <c r="J290" t="s">
        <v>4893</v>
      </c>
      <c r="K290">
        <v>748</v>
      </c>
      <c r="L290">
        <v>430</v>
      </c>
      <c r="M290">
        <v>760</v>
      </c>
      <c r="Q290">
        <v>4</v>
      </c>
      <c r="R290" t="s">
        <v>4991</v>
      </c>
    </row>
    <row r="291" spans="2:18" x14ac:dyDescent="0.2">
      <c r="B291" s="375">
        <v>3058</v>
      </c>
      <c r="D291" t="s">
        <v>4992</v>
      </c>
      <c r="E291">
        <v>416</v>
      </c>
      <c r="F291" t="s">
        <v>4993</v>
      </c>
      <c r="G291">
        <v>0.28387699999999999</v>
      </c>
      <c r="H291">
        <v>760</v>
      </c>
      <c r="I291" t="s">
        <v>4983</v>
      </c>
      <c r="J291" t="s">
        <v>4893</v>
      </c>
      <c r="K291">
        <v>748</v>
      </c>
      <c r="L291">
        <v>430</v>
      </c>
      <c r="M291">
        <v>760</v>
      </c>
      <c r="Q291">
        <v>4</v>
      </c>
      <c r="R291" t="s">
        <v>4991</v>
      </c>
    </row>
    <row r="292" spans="2:18" x14ac:dyDescent="0.2">
      <c r="B292" s="375">
        <v>3061</v>
      </c>
      <c r="D292" t="s">
        <v>4992</v>
      </c>
      <c r="E292">
        <v>743</v>
      </c>
      <c r="F292" t="s">
        <v>4993</v>
      </c>
      <c r="G292">
        <v>1.2407E-2</v>
      </c>
      <c r="H292">
        <v>318</v>
      </c>
      <c r="I292" t="s">
        <v>2157</v>
      </c>
      <c r="J292" t="s">
        <v>4893</v>
      </c>
      <c r="K292">
        <v>748</v>
      </c>
      <c r="L292">
        <v>430</v>
      </c>
      <c r="M292">
        <v>760</v>
      </c>
      <c r="Q292">
        <v>4</v>
      </c>
      <c r="R292" t="s">
        <v>4991</v>
      </c>
    </row>
    <row r="293" spans="2:18" x14ac:dyDescent="0.2">
      <c r="B293" s="375">
        <v>3063</v>
      </c>
      <c r="D293" t="s">
        <v>4992</v>
      </c>
      <c r="E293">
        <v>501</v>
      </c>
      <c r="F293" t="s">
        <v>4993</v>
      </c>
      <c r="G293">
        <v>3.1058100000000002E-2</v>
      </c>
      <c r="H293">
        <v>413</v>
      </c>
      <c r="I293" t="s">
        <v>4983</v>
      </c>
      <c r="J293" t="s">
        <v>4893</v>
      </c>
      <c r="K293">
        <v>748</v>
      </c>
      <c r="L293">
        <v>430</v>
      </c>
      <c r="M293">
        <v>760</v>
      </c>
      <c r="Q293">
        <v>4</v>
      </c>
      <c r="R293" t="s">
        <v>4991</v>
      </c>
    </row>
    <row r="294" spans="2:18" x14ac:dyDescent="0.2">
      <c r="B294" s="375">
        <v>3069</v>
      </c>
      <c r="D294" t="s">
        <v>4992</v>
      </c>
      <c r="E294">
        <v>377</v>
      </c>
      <c r="F294" t="s">
        <v>4993</v>
      </c>
      <c r="G294">
        <v>5.55311E-2</v>
      </c>
      <c r="H294">
        <v>504</v>
      </c>
      <c r="I294" t="s">
        <v>1667</v>
      </c>
      <c r="J294" t="s">
        <v>4893</v>
      </c>
      <c r="K294">
        <v>748</v>
      </c>
      <c r="L294">
        <v>430</v>
      </c>
      <c r="M294">
        <v>760</v>
      </c>
      <c r="Q294">
        <v>4</v>
      </c>
      <c r="R294" t="s">
        <v>4991</v>
      </c>
    </row>
    <row r="295" spans="2:18" x14ac:dyDescent="0.2">
      <c r="B295" s="375">
        <v>3070</v>
      </c>
      <c r="C295">
        <v>0</v>
      </c>
      <c r="D295">
        <v>67</v>
      </c>
      <c r="E295">
        <v>244</v>
      </c>
      <c r="F295" t="s">
        <v>4993</v>
      </c>
      <c r="G295">
        <v>5.8472400000000001E-3</v>
      </c>
      <c r="H295">
        <v>262</v>
      </c>
      <c r="I295" t="s">
        <v>4977</v>
      </c>
      <c r="J295" t="s">
        <v>4978</v>
      </c>
      <c r="K295">
        <v>280</v>
      </c>
      <c r="L295">
        <v>74</v>
      </c>
      <c r="M295">
        <v>285</v>
      </c>
      <c r="N295">
        <v>1.7592699999999999E-2</v>
      </c>
      <c r="O295">
        <v>306</v>
      </c>
      <c r="P295">
        <v>78</v>
      </c>
      <c r="Q295">
        <v>4</v>
      </c>
      <c r="R295" t="s">
        <v>4991</v>
      </c>
    </row>
    <row r="296" spans="2:18" x14ac:dyDescent="0.2">
      <c r="B296" s="375">
        <v>3073</v>
      </c>
      <c r="C296">
        <v>0</v>
      </c>
      <c r="D296" t="s">
        <v>4992</v>
      </c>
      <c r="E296">
        <v>352</v>
      </c>
      <c r="F296" t="s">
        <v>4993</v>
      </c>
      <c r="G296">
        <v>3.7408499999999997E-2</v>
      </c>
      <c r="H296">
        <v>439</v>
      </c>
      <c r="I296" t="s">
        <v>4979</v>
      </c>
      <c r="J296" t="s">
        <v>4979</v>
      </c>
      <c r="K296">
        <v>354</v>
      </c>
      <c r="L296">
        <v>82</v>
      </c>
      <c r="M296">
        <v>377</v>
      </c>
      <c r="N296">
        <v>0.10835</v>
      </c>
      <c r="O296">
        <v>353</v>
      </c>
      <c r="P296">
        <v>87</v>
      </c>
      <c r="Q296">
        <v>4</v>
      </c>
      <c r="R296" t="s">
        <v>4991</v>
      </c>
    </row>
    <row r="297" spans="2:18" x14ac:dyDescent="0.2">
      <c r="B297" s="375">
        <v>3076</v>
      </c>
      <c r="D297">
        <v>35</v>
      </c>
      <c r="E297">
        <v>489</v>
      </c>
      <c r="F297" t="s">
        <v>4993</v>
      </c>
      <c r="G297">
        <v>4.4787100000000003E-2</v>
      </c>
      <c r="H297">
        <v>469</v>
      </c>
      <c r="I297" t="s">
        <v>2138</v>
      </c>
      <c r="J297" t="s">
        <v>2138</v>
      </c>
      <c r="K297">
        <v>455</v>
      </c>
      <c r="L297">
        <v>150</v>
      </c>
      <c r="M297">
        <v>489</v>
      </c>
      <c r="Q297">
        <v>4</v>
      </c>
      <c r="R297" t="s">
        <v>4991</v>
      </c>
    </row>
    <row r="298" spans="2:18" x14ac:dyDescent="0.2">
      <c r="B298" s="375">
        <v>3079</v>
      </c>
      <c r="D298" t="s">
        <v>4992</v>
      </c>
      <c r="E298">
        <v>465</v>
      </c>
      <c r="F298" t="s">
        <v>4993</v>
      </c>
      <c r="G298">
        <v>3.01903E-2</v>
      </c>
      <c r="H298">
        <v>410</v>
      </c>
      <c r="I298" t="s">
        <v>1667</v>
      </c>
      <c r="J298" t="s">
        <v>4893</v>
      </c>
      <c r="K298">
        <v>748</v>
      </c>
      <c r="L298">
        <v>430</v>
      </c>
      <c r="M298">
        <v>760</v>
      </c>
      <c r="Q298">
        <v>4</v>
      </c>
      <c r="R298" t="s">
        <v>4991</v>
      </c>
    </row>
    <row r="299" spans="2:18" x14ac:dyDescent="0.2">
      <c r="B299" s="375">
        <v>3081</v>
      </c>
      <c r="D299">
        <v>63</v>
      </c>
      <c r="E299">
        <v>360</v>
      </c>
      <c r="F299" t="s">
        <v>4993</v>
      </c>
      <c r="G299">
        <v>3.5897499999999999E-2</v>
      </c>
      <c r="H299">
        <v>433</v>
      </c>
      <c r="I299" t="s">
        <v>1600</v>
      </c>
      <c r="J299" t="s">
        <v>1600</v>
      </c>
      <c r="K299">
        <v>387</v>
      </c>
      <c r="L299">
        <v>142</v>
      </c>
      <c r="M299">
        <v>377</v>
      </c>
      <c r="Q299">
        <v>4</v>
      </c>
      <c r="R299" t="s">
        <v>4991</v>
      </c>
    </row>
    <row r="300" spans="2:18" x14ac:dyDescent="0.2">
      <c r="B300" s="375">
        <v>3082</v>
      </c>
      <c r="C300">
        <v>0</v>
      </c>
      <c r="D300" t="s">
        <v>4992</v>
      </c>
      <c r="E300">
        <v>309</v>
      </c>
      <c r="F300" t="s">
        <v>4993</v>
      </c>
      <c r="G300">
        <v>8.3977499999999996E-4</v>
      </c>
      <c r="H300">
        <v>190</v>
      </c>
      <c r="I300" t="s">
        <v>4984</v>
      </c>
      <c r="J300" t="s">
        <v>4984</v>
      </c>
      <c r="K300">
        <v>209</v>
      </c>
      <c r="L300">
        <v>31</v>
      </c>
      <c r="M300">
        <v>216</v>
      </c>
      <c r="N300">
        <v>1.09655E-2</v>
      </c>
      <c r="O300">
        <v>306</v>
      </c>
      <c r="P300">
        <v>78</v>
      </c>
      <c r="Q300">
        <v>4</v>
      </c>
      <c r="R300" t="s">
        <v>4991</v>
      </c>
    </row>
    <row r="301" spans="2:18" x14ac:dyDescent="0.2">
      <c r="B301" s="375">
        <v>3084</v>
      </c>
      <c r="D301" t="s">
        <v>4992</v>
      </c>
      <c r="E301">
        <v>393</v>
      </c>
      <c r="F301" t="s">
        <v>4993</v>
      </c>
      <c r="G301">
        <v>0.187807</v>
      </c>
      <c r="H301">
        <v>760</v>
      </c>
      <c r="I301" t="s">
        <v>1667</v>
      </c>
      <c r="J301" t="s">
        <v>4893</v>
      </c>
      <c r="K301">
        <v>748</v>
      </c>
      <c r="L301">
        <v>430</v>
      </c>
      <c r="M301">
        <v>760</v>
      </c>
      <c r="Q301">
        <v>4</v>
      </c>
      <c r="R301" t="s">
        <v>4991</v>
      </c>
    </row>
    <row r="302" spans="2:18" x14ac:dyDescent="0.2">
      <c r="B302" s="375">
        <v>3086</v>
      </c>
      <c r="C302">
        <v>0</v>
      </c>
      <c r="D302" t="s">
        <v>4992</v>
      </c>
      <c r="E302">
        <v>827</v>
      </c>
      <c r="F302" t="s">
        <v>4993</v>
      </c>
      <c r="G302">
        <v>4.9317800000000002E-2</v>
      </c>
      <c r="H302">
        <v>487</v>
      </c>
      <c r="I302" t="s">
        <v>4980</v>
      </c>
      <c r="J302" t="s">
        <v>4980</v>
      </c>
      <c r="K302">
        <v>349</v>
      </c>
      <c r="L302">
        <v>89</v>
      </c>
      <c r="M302">
        <v>377</v>
      </c>
      <c r="N302">
        <v>0.11248699999999999</v>
      </c>
      <c r="O302">
        <v>353</v>
      </c>
      <c r="P302">
        <v>87</v>
      </c>
      <c r="Q302">
        <v>4</v>
      </c>
      <c r="R302" t="s">
        <v>4991</v>
      </c>
    </row>
    <row r="303" spans="2:18" x14ac:dyDescent="0.2">
      <c r="B303" s="375">
        <v>3088</v>
      </c>
      <c r="D303" t="s">
        <v>4992</v>
      </c>
      <c r="E303">
        <v>499</v>
      </c>
      <c r="F303" t="s">
        <v>4993</v>
      </c>
      <c r="G303">
        <v>0.150418</v>
      </c>
      <c r="H303">
        <v>760</v>
      </c>
      <c r="I303" t="s">
        <v>1667</v>
      </c>
      <c r="J303" t="s">
        <v>4893</v>
      </c>
      <c r="K303">
        <v>748</v>
      </c>
      <c r="L303">
        <v>430</v>
      </c>
      <c r="M303">
        <v>760</v>
      </c>
      <c r="Q303">
        <v>4</v>
      </c>
      <c r="R303" t="s">
        <v>4991</v>
      </c>
    </row>
    <row r="304" spans="2:18" x14ac:dyDescent="0.2">
      <c r="B304" s="375">
        <v>3089</v>
      </c>
      <c r="D304" t="s">
        <v>4992</v>
      </c>
      <c r="E304">
        <v>503</v>
      </c>
      <c r="F304" t="s">
        <v>4993</v>
      </c>
      <c r="G304">
        <v>0.174508</v>
      </c>
      <c r="H304">
        <v>760</v>
      </c>
      <c r="I304" t="s">
        <v>4983</v>
      </c>
      <c r="J304" t="s">
        <v>4893</v>
      </c>
      <c r="K304">
        <v>748</v>
      </c>
      <c r="L304">
        <v>430</v>
      </c>
      <c r="M304">
        <v>760</v>
      </c>
      <c r="Q304">
        <v>4</v>
      </c>
      <c r="R304" t="s">
        <v>4991</v>
      </c>
    </row>
    <row r="305" spans="2:18" x14ac:dyDescent="0.2">
      <c r="B305" s="375">
        <v>3093</v>
      </c>
      <c r="C305">
        <v>0</v>
      </c>
      <c r="D305" t="s">
        <v>4992</v>
      </c>
      <c r="E305">
        <v>1100</v>
      </c>
      <c r="F305" t="s">
        <v>4993</v>
      </c>
      <c r="G305">
        <v>0.13112399999999999</v>
      </c>
      <c r="H305">
        <v>729</v>
      </c>
      <c r="I305" t="s">
        <v>4979</v>
      </c>
      <c r="J305" t="s">
        <v>4979</v>
      </c>
      <c r="K305">
        <v>354</v>
      </c>
      <c r="L305">
        <v>82</v>
      </c>
      <c r="M305">
        <v>377</v>
      </c>
      <c r="N305">
        <v>0.28718399999999999</v>
      </c>
      <c r="O305">
        <v>353</v>
      </c>
      <c r="P305">
        <v>87</v>
      </c>
      <c r="Q305">
        <v>4</v>
      </c>
      <c r="R305" t="s">
        <v>4991</v>
      </c>
    </row>
    <row r="306" spans="2:18" x14ac:dyDescent="0.2">
      <c r="B306" s="375">
        <v>3096</v>
      </c>
      <c r="D306" t="s">
        <v>4992</v>
      </c>
      <c r="E306">
        <v>587</v>
      </c>
      <c r="F306" t="s">
        <v>4993</v>
      </c>
      <c r="G306">
        <v>0.12718599999999999</v>
      </c>
      <c r="H306">
        <v>715</v>
      </c>
      <c r="I306" t="s">
        <v>4983</v>
      </c>
      <c r="J306" t="s">
        <v>4893</v>
      </c>
      <c r="K306">
        <v>748</v>
      </c>
      <c r="L306">
        <v>430</v>
      </c>
      <c r="M306">
        <v>760</v>
      </c>
      <c r="Q306">
        <v>4</v>
      </c>
      <c r="R306" t="s">
        <v>4991</v>
      </c>
    </row>
    <row r="308" spans="2:18" ht="15.75" x14ac:dyDescent="0.2">
      <c r="B308" s="387">
        <v>100001</v>
      </c>
      <c r="C308">
        <v>0</v>
      </c>
      <c r="D308">
        <v>0</v>
      </c>
      <c r="E308">
        <v>0</v>
      </c>
      <c r="F308">
        <v>0</v>
      </c>
      <c r="G308">
        <v>3.7808899999999999E-2</v>
      </c>
      <c r="H308">
        <v>440</v>
      </c>
      <c r="I308" t="s">
        <v>2348</v>
      </c>
      <c r="J308" t="s">
        <v>2348</v>
      </c>
      <c r="K308">
        <v>302</v>
      </c>
      <c r="L308">
        <v>46</v>
      </c>
      <c r="M308">
        <v>285</v>
      </c>
      <c r="N308">
        <v>0</v>
      </c>
      <c r="O308">
        <v>0</v>
      </c>
      <c r="P308">
        <v>0</v>
      </c>
      <c r="Q308">
        <v>4</v>
      </c>
      <c r="R308" t="s">
        <v>4991</v>
      </c>
    </row>
    <row r="309" spans="2:18" ht="15.75" x14ac:dyDescent="0.2">
      <c r="B309" s="387">
        <v>100002</v>
      </c>
      <c r="C309">
        <v>0</v>
      </c>
      <c r="D309">
        <v>0</v>
      </c>
      <c r="E309">
        <v>0</v>
      </c>
      <c r="F309">
        <v>0</v>
      </c>
      <c r="G309">
        <v>5.2299900000000003E-2</v>
      </c>
      <c r="H309">
        <v>496</v>
      </c>
      <c r="I309" t="s">
        <v>2348</v>
      </c>
      <c r="J309" t="s">
        <v>2348</v>
      </c>
      <c r="K309">
        <v>302</v>
      </c>
      <c r="L309">
        <v>46</v>
      </c>
      <c r="M309">
        <v>285</v>
      </c>
      <c r="N309">
        <v>0</v>
      </c>
      <c r="O309">
        <v>0</v>
      </c>
      <c r="P309">
        <v>0</v>
      </c>
      <c r="Q309">
        <v>4</v>
      </c>
      <c r="R309" t="s">
        <v>4991</v>
      </c>
    </row>
    <row r="310" spans="2:18" ht="15.75" x14ac:dyDescent="0.2">
      <c r="B310" s="387">
        <v>100003</v>
      </c>
      <c r="C310">
        <v>0</v>
      </c>
      <c r="D310">
        <v>0</v>
      </c>
      <c r="E310">
        <v>0</v>
      </c>
      <c r="F310">
        <v>0</v>
      </c>
      <c r="G310">
        <v>9.2627600000000001E-3</v>
      </c>
      <c r="H310">
        <v>293</v>
      </c>
      <c r="I310" t="s">
        <v>4977</v>
      </c>
      <c r="J310" t="s">
        <v>4978</v>
      </c>
      <c r="K310">
        <v>280</v>
      </c>
      <c r="L310">
        <v>74</v>
      </c>
      <c r="M310">
        <v>285</v>
      </c>
      <c r="N310">
        <v>2.89115E-2</v>
      </c>
      <c r="O310">
        <v>353</v>
      </c>
      <c r="P310">
        <v>87</v>
      </c>
      <c r="Q310">
        <v>4</v>
      </c>
      <c r="R310" t="s">
        <v>4991</v>
      </c>
    </row>
    <row r="311" spans="2:18" ht="15.75" x14ac:dyDescent="0.2">
      <c r="B311" s="387">
        <v>100004</v>
      </c>
      <c r="C311">
        <v>0</v>
      </c>
      <c r="D311">
        <v>0</v>
      </c>
      <c r="E311">
        <v>0</v>
      </c>
      <c r="F311">
        <v>0</v>
      </c>
      <c r="G311">
        <v>2.2598399999999999E-3</v>
      </c>
      <c r="H311">
        <v>217</v>
      </c>
      <c r="I311" t="s">
        <v>4977</v>
      </c>
      <c r="J311" t="s">
        <v>4978</v>
      </c>
      <c r="K311">
        <v>280</v>
      </c>
      <c r="L311">
        <v>74</v>
      </c>
      <c r="M311">
        <v>285</v>
      </c>
      <c r="N311">
        <v>1.55356E-2</v>
      </c>
      <c r="O311">
        <v>306</v>
      </c>
      <c r="P311">
        <v>78</v>
      </c>
      <c r="Q311">
        <v>4</v>
      </c>
      <c r="R311" t="s">
        <v>4991</v>
      </c>
    </row>
    <row r="312" spans="2:18" ht="15.75" x14ac:dyDescent="0.2">
      <c r="B312" s="387">
        <v>100005</v>
      </c>
      <c r="C312">
        <v>0</v>
      </c>
      <c r="D312">
        <v>0</v>
      </c>
      <c r="E312">
        <v>0</v>
      </c>
      <c r="F312">
        <v>0</v>
      </c>
      <c r="G312">
        <v>6.7826900000000001E-3</v>
      </c>
      <c r="H312">
        <v>270</v>
      </c>
      <c r="I312" t="s">
        <v>1600</v>
      </c>
      <c r="J312" t="s">
        <v>1600</v>
      </c>
      <c r="K312">
        <v>387</v>
      </c>
      <c r="L312">
        <v>142</v>
      </c>
      <c r="M312">
        <v>377</v>
      </c>
      <c r="N312">
        <v>0</v>
      </c>
      <c r="O312">
        <v>0</v>
      </c>
      <c r="P312">
        <v>0</v>
      </c>
      <c r="Q312">
        <v>4</v>
      </c>
      <c r="R312" t="s">
        <v>4991</v>
      </c>
    </row>
    <row r="313" spans="2:18" ht="15.75" x14ac:dyDescent="0.2">
      <c r="B313" s="387">
        <v>100006</v>
      </c>
      <c r="C313">
        <v>0</v>
      </c>
      <c r="D313">
        <v>0</v>
      </c>
      <c r="E313">
        <v>0</v>
      </c>
      <c r="F313">
        <v>0</v>
      </c>
      <c r="G313">
        <v>7.6395600000000001E-3</v>
      </c>
      <c r="H313">
        <v>278</v>
      </c>
      <c r="I313" t="s">
        <v>4977</v>
      </c>
      <c r="J313" t="s">
        <v>4978</v>
      </c>
      <c r="K313">
        <v>280</v>
      </c>
      <c r="L313">
        <v>74</v>
      </c>
      <c r="M313">
        <v>285</v>
      </c>
      <c r="N313">
        <v>2.93859E-2</v>
      </c>
      <c r="O313">
        <v>353</v>
      </c>
      <c r="P313">
        <v>87</v>
      </c>
      <c r="Q313">
        <v>4</v>
      </c>
      <c r="R313" t="s">
        <v>4991</v>
      </c>
    </row>
    <row r="314" spans="2:18" ht="15.75" x14ac:dyDescent="0.2">
      <c r="B314" s="387">
        <v>100007</v>
      </c>
      <c r="C314">
        <v>0</v>
      </c>
      <c r="D314">
        <v>0</v>
      </c>
      <c r="E314">
        <v>0</v>
      </c>
      <c r="F314">
        <v>0</v>
      </c>
      <c r="G314">
        <v>6.0818599999999997E-3</v>
      </c>
      <c r="H314">
        <v>264</v>
      </c>
      <c r="I314" t="s">
        <v>1600</v>
      </c>
      <c r="J314" t="s">
        <v>1600</v>
      </c>
      <c r="K314">
        <v>387</v>
      </c>
      <c r="L314">
        <v>142</v>
      </c>
      <c r="M314">
        <v>377</v>
      </c>
      <c r="N314">
        <v>0</v>
      </c>
      <c r="O314">
        <v>0</v>
      </c>
      <c r="P314">
        <v>0</v>
      </c>
      <c r="Q314">
        <v>4</v>
      </c>
      <c r="R314" t="s">
        <v>4991</v>
      </c>
    </row>
    <row r="315" spans="2:18" ht="15.75" x14ac:dyDescent="0.2">
      <c r="B315" s="387">
        <v>100008</v>
      </c>
      <c r="C315">
        <v>0</v>
      </c>
      <c r="D315">
        <v>0</v>
      </c>
      <c r="E315">
        <v>0</v>
      </c>
      <c r="F315">
        <v>0</v>
      </c>
      <c r="G315">
        <v>4.2061299999999998E-3</v>
      </c>
      <c r="H315">
        <v>247</v>
      </c>
      <c r="I315" t="s">
        <v>4977</v>
      </c>
      <c r="J315" t="s">
        <v>4978</v>
      </c>
      <c r="K315">
        <v>280</v>
      </c>
      <c r="L315">
        <v>74</v>
      </c>
      <c r="M315">
        <v>285</v>
      </c>
      <c r="N315">
        <v>1.34866E-2</v>
      </c>
      <c r="O315">
        <v>306</v>
      </c>
      <c r="P315">
        <v>78</v>
      </c>
      <c r="Q315">
        <v>4</v>
      </c>
      <c r="R315" t="s">
        <v>4991</v>
      </c>
    </row>
    <row r="316" spans="2:18" ht="15.75" x14ac:dyDescent="0.2">
      <c r="B316" s="387">
        <v>100009</v>
      </c>
      <c r="C316">
        <v>0</v>
      </c>
      <c r="D316">
        <v>0</v>
      </c>
      <c r="E316">
        <v>0</v>
      </c>
      <c r="F316">
        <v>0</v>
      </c>
      <c r="G316">
        <v>7.6637600000000004E-3</v>
      </c>
      <c r="H316">
        <v>278</v>
      </c>
      <c r="I316" t="s">
        <v>4977</v>
      </c>
      <c r="J316" t="s">
        <v>4978</v>
      </c>
      <c r="K316">
        <v>280</v>
      </c>
      <c r="L316">
        <v>74</v>
      </c>
      <c r="M316">
        <v>285</v>
      </c>
      <c r="N316">
        <v>3.1247799999999999E-2</v>
      </c>
      <c r="O316">
        <v>353</v>
      </c>
      <c r="P316">
        <v>87</v>
      </c>
      <c r="Q316">
        <v>4</v>
      </c>
      <c r="R316" t="s">
        <v>4991</v>
      </c>
    </row>
    <row r="317" spans="2:18" ht="15.75" x14ac:dyDescent="0.2">
      <c r="B317" s="387">
        <v>100010</v>
      </c>
      <c r="C317">
        <v>0</v>
      </c>
      <c r="D317">
        <v>0</v>
      </c>
      <c r="E317">
        <v>0</v>
      </c>
      <c r="F317">
        <v>0</v>
      </c>
      <c r="G317">
        <v>2.5476399999999999E-3</v>
      </c>
      <c r="H317">
        <v>222</v>
      </c>
      <c r="I317" t="s">
        <v>4977</v>
      </c>
      <c r="J317" t="s">
        <v>4978</v>
      </c>
      <c r="K317">
        <v>280</v>
      </c>
      <c r="L317">
        <v>74</v>
      </c>
      <c r="M317">
        <v>285</v>
      </c>
      <c r="N317">
        <v>5.98425E-3</v>
      </c>
      <c r="O317">
        <v>306</v>
      </c>
      <c r="P317">
        <v>78</v>
      </c>
      <c r="Q317">
        <v>4</v>
      </c>
      <c r="R317" t="s">
        <v>4991</v>
      </c>
    </row>
    <row r="318" spans="2:18" ht="15.75" x14ac:dyDescent="0.2">
      <c r="B318" s="387">
        <v>100011</v>
      </c>
      <c r="C318">
        <v>0</v>
      </c>
      <c r="D318">
        <v>0</v>
      </c>
      <c r="E318">
        <v>0</v>
      </c>
      <c r="F318">
        <v>0</v>
      </c>
      <c r="G318">
        <v>1.8171900000000001E-2</v>
      </c>
      <c r="H318">
        <v>361</v>
      </c>
      <c r="I318" t="s">
        <v>3818</v>
      </c>
      <c r="J318" t="s">
        <v>4981</v>
      </c>
      <c r="K318">
        <v>217</v>
      </c>
      <c r="L318">
        <v>94</v>
      </c>
      <c r="M318">
        <v>216</v>
      </c>
      <c r="N318">
        <v>0</v>
      </c>
      <c r="O318">
        <v>0</v>
      </c>
      <c r="P318">
        <v>0</v>
      </c>
      <c r="Q318">
        <v>4</v>
      </c>
      <c r="R318" t="s">
        <v>4991</v>
      </c>
    </row>
    <row r="319" spans="2:18" ht="15.75" x14ac:dyDescent="0.2">
      <c r="B319" s="387">
        <v>100012</v>
      </c>
      <c r="C319">
        <v>0</v>
      </c>
      <c r="D319">
        <v>0</v>
      </c>
      <c r="E319">
        <v>0</v>
      </c>
      <c r="F319">
        <v>0</v>
      </c>
      <c r="G319">
        <v>6.6547400000000007E-2</v>
      </c>
      <c r="H319">
        <v>533</v>
      </c>
      <c r="I319" t="s">
        <v>2348</v>
      </c>
      <c r="J319" t="s">
        <v>2348</v>
      </c>
      <c r="K319">
        <v>302</v>
      </c>
      <c r="L319">
        <v>46</v>
      </c>
      <c r="M319">
        <v>285</v>
      </c>
      <c r="N319">
        <v>0</v>
      </c>
      <c r="O319">
        <v>0</v>
      </c>
      <c r="P319">
        <v>0</v>
      </c>
      <c r="Q319">
        <v>4</v>
      </c>
      <c r="R319" t="s">
        <v>4991</v>
      </c>
    </row>
    <row r="320" spans="2:18" ht="15.75" x14ac:dyDescent="0.2">
      <c r="B320" s="387">
        <v>100013</v>
      </c>
      <c r="C320">
        <v>0</v>
      </c>
      <c r="D320">
        <v>0</v>
      </c>
      <c r="E320">
        <v>0</v>
      </c>
      <c r="F320">
        <v>0</v>
      </c>
      <c r="G320">
        <v>2.2078899999999999E-2</v>
      </c>
      <c r="H320">
        <v>377</v>
      </c>
      <c r="I320" t="s">
        <v>1600</v>
      </c>
      <c r="J320" t="s">
        <v>1600</v>
      </c>
      <c r="K320">
        <v>387</v>
      </c>
      <c r="L320">
        <v>142</v>
      </c>
      <c r="M320">
        <v>377</v>
      </c>
      <c r="N320">
        <v>0</v>
      </c>
      <c r="O320">
        <v>0</v>
      </c>
      <c r="P320">
        <v>0</v>
      </c>
      <c r="Q320">
        <v>4</v>
      </c>
      <c r="R320" t="s">
        <v>4991</v>
      </c>
    </row>
    <row r="321" spans="2:18" ht="15.75" x14ac:dyDescent="0.2">
      <c r="B321" s="387">
        <v>100014</v>
      </c>
      <c r="C321">
        <v>0</v>
      </c>
      <c r="D321">
        <v>0</v>
      </c>
      <c r="E321">
        <v>0</v>
      </c>
      <c r="F321">
        <v>0</v>
      </c>
      <c r="G321">
        <v>2.1109499999999999E-3</v>
      </c>
      <c r="H321">
        <v>214</v>
      </c>
      <c r="I321" t="s">
        <v>4977</v>
      </c>
      <c r="J321" t="s">
        <v>4978</v>
      </c>
      <c r="K321">
        <v>280</v>
      </c>
      <c r="L321">
        <v>74</v>
      </c>
      <c r="M321">
        <v>285</v>
      </c>
      <c r="N321">
        <v>7.9361299999999996E-3</v>
      </c>
      <c r="O321">
        <v>306</v>
      </c>
      <c r="P321">
        <v>78</v>
      </c>
      <c r="Q321">
        <v>4</v>
      </c>
      <c r="R321" t="s">
        <v>4991</v>
      </c>
    </row>
    <row r="322" spans="2:18" ht="15.75" x14ac:dyDescent="0.2">
      <c r="B322" s="387">
        <v>100015</v>
      </c>
      <c r="C322">
        <v>0</v>
      </c>
      <c r="D322">
        <v>0</v>
      </c>
      <c r="E322">
        <v>0</v>
      </c>
      <c r="F322">
        <v>0</v>
      </c>
      <c r="G322">
        <v>1.02635E-2</v>
      </c>
      <c r="H322">
        <v>302</v>
      </c>
      <c r="I322" t="s">
        <v>4981</v>
      </c>
      <c r="J322" t="s">
        <v>4981</v>
      </c>
      <c r="K322">
        <v>217</v>
      </c>
      <c r="L322">
        <v>94</v>
      </c>
      <c r="M322">
        <v>216</v>
      </c>
      <c r="N322">
        <v>3.4265899999999998E-3</v>
      </c>
      <c r="O322">
        <v>231</v>
      </c>
      <c r="P322">
        <v>55</v>
      </c>
      <c r="Q322">
        <v>4</v>
      </c>
      <c r="R322" t="s">
        <v>4991</v>
      </c>
    </row>
    <row r="323" spans="2:18" ht="15.75" x14ac:dyDescent="0.2">
      <c r="B323" s="387">
        <v>100016</v>
      </c>
      <c r="C323">
        <v>0</v>
      </c>
      <c r="D323">
        <v>0</v>
      </c>
      <c r="E323">
        <v>0</v>
      </c>
      <c r="F323">
        <v>0</v>
      </c>
      <c r="G323">
        <v>9.0407300000000003E-3</v>
      </c>
      <c r="H323">
        <v>291</v>
      </c>
      <c r="I323" t="s">
        <v>4977</v>
      </c>
      <c r="J323" t="s">
        <v>4978</v>
      </c>
      <c r="K323">
        <v>280</v>
      </c>
      <c r="L323">
        <v>74</v>
      </c>
      <c r="M323">
        <v>285</v>
      </c>
      <c r="N323">
        <v>3.1441499999999997E-2</v>
      </c>
      <c r="O323">
        <v>353</v>
      </c>
      <c r="P323">
        <v>87</v>
      </c>
      <c r="Q323">
        <v>4</v>
      </c>
      <c r="R323" t="s">
        <v>4991</v>
      </c>
    </row>
    <row r="324" spans="2:18" ht="15.75" x14ac:dyDescent="0.2">
      <c r="B324" s="387">
        <v>100017</v>
      </c>
      <c r="C324">
        <v>0</v>
      </c>
      <c r="D324">
        <v>0</v>
      </c>
      <c r="E324">
        <v>0</v>
      </c>
      <c r="F324">
        <v>0</v>
      </c>
      <c r="G324">
        <v>1.5614899999999999E-2</v>
      </c>
      <c r="H324">
        <v>342</v>
      </c>
      <c r="I324" t="s">
        <v>1600</v>
      </c>
      <c r="J324" t="s">
        <v>1600</v>
      </c>
      <c r="K324">
        <v>387</v>
      </c>
      <c r="L324">
        <v>142</v>
      </c>
      <c r="M324">
        <v>377</v>
      </c>
      <c r="N324">
        <v>0</v>
      </c>
      <c r="O324">
        <v>0</v>
      </c>
      <c r="P324">
        <v>0</v>
      </c>
      <c r="Q324">
        <v>4</v>
      </c>
      <c r="R324" t="s">
        <v>4991</v>
      </c>
    </row>
    <row r="325" spans="2:18" ht="15.75" x14ac:dyDescent="0.2">
      <c r="B325" s="387">
        <v>100018</v>
      </c>
      <c r="C325">
        <v>0</v>
      </c>
      <c r="D325">
        <v>0</v>
      </c>
      <c r="E325">
        <v>0</v>
      </c>
      <c r="F325">
        <v>0</v>
      </c>
      <c r="G325">
        <v>1.56997E-2</v>
      </c>
      <c r="H325">
        <v>343</v>
      </c>
      <c r="I325" t="s">
        <v>1600</v>
      </c>
      <c r="J325" t="s">
        <v>1600</v>
      </c>
      <c r="K325">
        <v>387</v>
      </c>
      <c r="L325">
        <v>142</v>
      </c>
      <c r="M325">
        <v>377</v>
      </c>
      <c r="N325">
        <v>0</v>
      </c>
      <c r="O325">
        <v>0</v>
      </c>
      <c r="P325">
        <v>0</v>
      </c>
      <c r="Q325">
        <v>4</v>
      </c>
      <c r="R325" t="s">
        <v>4991</v>
      </c>
    </row>
    <row r="326" spans="2:18" ht="15.75" x14ac:dyDescent="0.2">
      <c r="B326" s="387">
        <v>100019</v>
      </c>
      <c r="C326">
        <v>0</v>
      </c>
      <c r="D326">
        <v>0</v>
      </c>
      <c r="E326">
        <v>0</v>
      </c>
      <c r="F326">
        <v>0</v>
      </c>
      <c r="G326">
        <v>4.8332100000000003E-2</v>
      </c>
      <c r="H326">
        <v>483</v>
      </c>
      <c r="I326" t="s">
        <v>5903</v>
      </c>
      <c r="J326" t="s">
        <v>1903</v>
      </c>
      <c r="K326">
        <v>390</v>
      </c>
      <c r="L326">
        <v>112</v>
      </c>
      <c r="M326">
        <v>377</v>
      </c>
      <c r="N326">
        <v>0</v>
      </c>
      <c r="O326">
        <v>0</v>
      </c>
      <c r="P326">
        <v>0</v>
      </c>
      <c r="Q326">
        <v>4</v>
      </c>
      <c r="R326" t="s">
        <v>4991</v>
      </c>
    </row>
    <row r="327" spans="2:18" ht="15.75" x14ac:dyDescent="0.2">
      <c r="B327" s="387">
        <v>100020</v>
      </c>
      <c r="C327">
        <v>0</v>
      </c>
      <c r="D327">
        <v>0</v>
      </c>
      <c r="E327">
        <v>0</v>
      </c>
      <c r="F327">
        <v>0</v>
      </c>
      <c r="G327">
        <v>7.4015399999999995E-2</v>
      </c>
      <c r="H327">
        <v>552</v>
      </c>
      <c r="I327" t="s">
        <v>2964</v>
      </c>
      <c r="J327" t="s">
        <v>2964</v>
      </c>
      <c r="K327">
        <v>782</v>
      </c>
      <c r="L327">
        <v>359</v>
      </c>
      <c r="M327">
        <v>760</v>
      </c>
      <c r="N327">
        <v>0</v>
      </c>
      <c r="O327">
        <v>0</v>
      </c>
      <c r="P327">
        <v>0</v>
      </c>
      <c r="Q327">
        <v>4</v>
      </c>
      <c r="R327" t="s">
        <v>4991</v>
      </c>
    </row>
    <row r="328" spans="2:18" ht="15.75" x14ac:dyDescent="0.2">
      <c r="B328" s="387">
        <v>100021</v>
      </c>
      <c r="C328">
        <v>0</v>
      </c>
      <c r="D328">
        <v>0</v>
      </c>
      <c r="E328">
        <v>0</v>
      </c>
      <c r="F328">
        <v>0</v>
      </c>
      <c r="G328">
        <v>9.3974499999999999E-3</v>
      </c>
      <c r="H328">
        <v>409</v>
      </c>
      <c r="I328" t="s">
        <v>1710</v>
      </c>
      <c r="J328" t="s">
        <v>1710</v>
      </c>
      <c r="K328">
        <v>515</v>
      </c>
      <c r="L328">
        <v>215</v>
      </c>
      <c r="M328">
        <v>489</v>
      </c>
      <c r="N328">
        <v>0</v>
      </c>
      <c r="O328">
        <v>0</v>
      </c>
      <c r="P328">
        <v>0</v>
      </c>
      <c r="Q328">
        <v>4</v>
      </c>
      <c r="R328" t="s">
        <v>4991</v>
      </c>
    </row>
    <row r="329" spans="2:18" ht="15.75" x14ac:dyDescent="0.2">
      <c r="B329" s="387">
        <v>100022</v>
      </c>
      <c r="C329">
        <v>0</v>
      </c>
      <c r="D329">
        <v>0</v>
      </c>
      <c r="E329">
        <v>0</v>
      </c>
      <c r="F329">
        <v>0</v>
      </c>
      <c r="G329">
        <v>2.3283600000000002E-2</v>
      </c>
      <c r="H329">
        <v>381</v>
      </c>
      <c r="I329" t="s">
        <v>2348</v>
      </c>
      <c r="J329" t="s">
        <v>2348</v>
      </c>
      <c r="K329">
        <v>302</v>
      </c>
      <c r="L329">
        <v>46</v>
      </c>
      <c r="M329">
        <v>285</v>
      </c>
      <c r="N329">
        <v>0</v>
      </c>
      <c r="O329">
        <v>0</v>
      </c>
      <c r="P329">
        <v>0</v>
      </c>
      <c r="Q329">
        <v>4</v>
      </c>
      <c r="R329" t="s">
        <v>4991</v>
      </c>
    </row>
    <row r="330" spans="2:18" ht="15.75" x14ac:dyDescent="0.2">
      <c r="B330" s="387">
        <v>100023</v>
      </c>
      <c r="C330">
        <v>0</v>
      </c>
      <c r="D330">
        <v>0</v>
      </c>
      <c r="E330">
        <v>0</v>
      </c>
      <c r="F330">
        <v>0</v>
      </c>
      <c r="G330">
        <v>4.8799299999999997E-2</v>
      </c>
      <c r="H330">
        <v>485</v>
      </c>
      <c r="I330" t="s">
        <v>5903</v>
      </c>
      <c r="J330" t="s">
        <v>1903</v>
      </c>
      <c r="K330">
        <v>390</v>
      </c>
      <c r="L330">
        <v>112</v>
      </c>
      <c r="M330">
        <v>377</v>
      </c>
      <c r="N330">
        <v>0</v>
      </c>
      <c r="O330">
        <v>0</v>
      </c>
      <c r="P330">
        <v>0</v>
      </c>
      <c r="Q330">
        <v>4</v>
      </c>
      <c r="R330" t="s">
        <v>4991</v>
      </c>
    </row>
    <row r="331" spans="2:18" ht="15.75" x14ac:dyDescent="0.2">
      <c r="B331" s="387">
        <v>100024</v>
      </c>
      <c r="C331">
        <v>0</v>
      </c>
      <c r="D331">
        <v>0</v>
      </c>
      <c r="E331">
        <v>0</v>
      </c>
      <c r="F331">
        <v>0</v>
      </c>
      <c r="G331">
        <v>1.7389300000000001E-3</v>
      </c>
      <c r="H331">
        <v>207</v>
      </c>
      <c r="I331" t="s">
        <v>2348</v>
      </c>
      <c r="J331" t="s">
        <v>2348</v>
      </c>
      <c r="K331">
        <v>302</v>
      </c>
      <c r="L331">
        <v>46</v>
      </c>
      <c r="M331">
        <v>285</v>
      </c>
      <c r="N331">
        <v>0</v>
      </c>
      <c r="O331">
        <v>0</v>
      </c>
      <c r="P331">
        <v>0</v>
      </c>
      <c r="Q331">
        <v>4</v>
      </c>
      <c r="R331" t="s">
        <v>4991</v>
      </c>
    </row>
    <row r="332" spans="2:18" ht="15.75" x14ac:dyDescent="0.2">
      <c r="B332" s="387">
        <v>100025</v>
      </c>
      <c r="C332">
        <v>0</v>
      </c>
      <c r="D332">
        <v>0</v>
      </c>
      <c r="E332">
        <v>0</v>
      </c>
      <c r="F332">
        <v>0</v>
      </c>
      <c r="G332">
        <v>8.6507600000000004E-3</v>
      </c>
      <c r="H332">
        <v>288</v>
      </c>
      <c r="I332" t="s">
        <v>2348</v>
      </c>
      <c r="J332" t="s">
        <v>2348</v>
      </c>
      <c r="K332">
        <v>302</v>
      </c>
      <c r="L332">
        <v>46</v>
      </c>
      <c r="M332">
        <v>285</v>
      </c>
      <c r="N332">
        <v>0</v>
      </c>
      <c r="O332">
        <v>0</v>
      </c>
      <c r="P332">
        <v>0</v>
      </c>
      <c r="Q332">
        <v>4</v>
      </c>
      <c r="R332" t="s">
        <v>4991</v>
      </c>
    </row>
    <row r="333" spans="2:18" ht="15.75" x14ac:dyDescent="0.2">
      <c r="B333" s="387">
        <v>100026</v>
      </c>
      <c r="C333">
        <v>0</v>
      </c>
      <c r="D333">
        <v>0</v>
      </c>
      <c r="E333">
        <v>0</v>
      </c>
      <c r="F333">
        <v>0</v>
      </c>
      <c r="G333">
        <v>3.0667799999999999E-2</v>
      </c>
      <c r="H333">
        <v>411</v>
      </c>
      <c r="I333" t="s">
        <v>5903</v>
      </c>
      <c r="J333" t="s">
        <v>1903</v>
      </c>
      <c r="K333">
        <v>390</v>
      </c>
      <c r="L333">
        <v>112</v>
      </c>
      <c r="M333">
        <v>377</v>
      </c>
      <c r="N333">
        <v>0</v>
      </c>
      <c r="O333">
        <v>0</v>
      </c>
      <c r="P333">
        <v>0</v>
      </c>
      <c r="Q333">
        <v>4</v>
      </c>
      <c r="R333" t="s">
        <v>4991</v>
      </c>
    </row>
    <row r="334" spans="2:18" ht="15.75" x14ac:dyDescent="0.2">
      <c r="B334" s="387">
        <v>100027</v>
      </c>
      <c r="C334">
        <v>0</v>
      </c>
      <c r="D334">
        <v>0</v>
      </c>
      <c r="E334">
        <v>0</v>
      </c>
      <c r="F334">
        <v>0</v>
      </c>
      <c r="G334">
        <v>1.4612699999999999E-2</v>
      </c>
      <c r="H334">
        <v>335</v>
      </c>
      <c r="I334" t="s">
        <v>1600</v>
      </c>
      <c r="J334" t="s">
        <v>1600</v>
      </c>
      <c r="K334">
        <v>387</v>
      </c>
      <c r="L334">
        <v>142</v>
      </c>
      <c r="M334">
        <v>377</v>
      </c>
      <c r="N334">
        <v>0</v>
      </c>
      <c r="O334">
        <v>0</v>
      </c>
      <c r="P334">
        <v>0</v>
      </c>
      <c r="Q334">
        <v>4</v>
      </c>
      <c r="R334" t="s">
        <v>4991</v>
      </c>
    </row>
    <row r="335" spans="2:18" ht="15.75" x14ac:dyDescent="0.2">
      <c r="B335" s="387">
        <v>100028</v>
      </c>
      <c r="C335">
        <v>0</v>
      </c>
      <c r="D335">
        <v>0</v>
      </c>
      <c r="E335">
        <v>0</v>
      </c>
      <c r="F335">
        <v>0</v>
      </c>
      <c r="G335">
        <v>5.7116100000000003E-2</v>
      </c>
      <c r="H335">
        <v>509</v>
      </c>
      <c r="I335" t="s">
        <v>4977</v>
      </c>
      <c r="J335" t="s">
        <v>4978</v>
      </c>
      <c r="K335">
        <v>280</v>
      </c>
      <c r="L335">
        <v>74</v>
      </c>
      <c r="M335">
        <v>285</v>
      </c>
      <c r="N335">
        <v>0.11892899999999999</v>
      </c>
      <c r="O335">
        <v>353</v>
      </c>
      <c r="P335">
        <v>87</v>
      </c>
      <c r="Q335">
        <v>4</v>
      </c>
      <c r="R335" t="s">
        <v>4991</v>
      </c>
    </row>
    <row r="336" spans="2:18" ht="15.75" x14ac:dyDescent="0.2">
      <c r="B336" s="387">
        <v>100029</v>
      </c>
      <c r="C336">
        <v>0</v>
      </c>
      <c r="D336">
        <v>0</v>
      </c>
      <c r="E336">
        <v>0</v>
      </c>
      <c r="F336">
        <v>0</v>
      </c>
      <c r="G336">
        <v>1.39176E-2</v>
      </c>
      <c r="H336">
        <v>329</v>
      </c>
      <c r="I336" t="s">
        <v>1600</v>
      </c>
      <c r="J336" t="s">
        <v>1600</v>
      </c>
      <c r="K336">
        <v>387</v>
      </c>
      <c r="L336">
        <v>142</v>
      </c>
      <c r="M336">
        <v>377</v>
      </c>
      <c r="N336">
        <v>0</v>
      </c>
      <c r="O336">
        <v>0</v>
      </c>
      <c r="P336">
        <v>0</v>
      </c>
      <c r="Q336">
        <v>4</v>
      </c>
      <c r="R336" t="s">
        <v>4991</v>
      </c>
    </row>
    <row r="337" spans="2:18" ht="15.75" x14ac:dyDescent="0.2">
      <c r="B337" s="387">
        <v>100030</v>
      </c>
      <c r="C337">
        <v>0</v>
      </c>
      <c r="D337">
        <v>0</v>
      </c>
      <c r="E337">
        <v>0</v>
      </c>
      <c r="F337">
        <v>0</v>
      </c>
      <c r="G337">
        <v>5.883E-2</v>
      </c>
      <c r="H337">
        <v>513</v>
      </c>
      <c r="I337" t="s">
        <v>1600</v>
      </c>
      <c r="J337" t="s">
        <v>1600</v>
      </c>
      <c r="K337">
        <v>387</v>
      </c>
      <c r="L337">
        <v>142</v>
      </c>
      <c r="M337">
        <v>377</v>
      </c>
      <c r="N337">
        <v>0</v>
      </c>
      <c r="O337">
        <v>0</v>
      </c>
      <c r="P337">
        <v>0</v>
      </c>
      <c r="Q337">
        <v>4</v>
      </c>
      <c r="R337" t="s">
        <v>4991</v>
      </c>
    </row>
    <row r="338" spans="2:18" ht="15.75" x14ac:dyDescent="0.2">
      <c r="B338" s="387">
        <v>100031</v>
      </c>
      <c r="C338">
        <v>0</v>
      </c>
      <c r="D338">
        <v>0</v>
      </c>
      <c r="E338">
        <v>0</v>
      </c>
      <c r="F338">
        <v>0</v>
      </c>
      <c r="G338">
        <v>9.1878800000000007E-3</v>
      </c>
      <c r="H338">
        <v>293</v>
      </c>
      <c r="I338" t="s">
        <v>4977</v>
      </c>
      <c r="J338" t="s">
        <v>4978</v>
      </c>
      <c r="K338">
        <v>280</v>
      </c>
      <c r="L338">
        <v>74</v>
      </c>
      <c r="M338">
        <v>285</v>
      </c>
      <c r="N338">
        <v>2.9622600000000002E-2</v>
      </c>
      <c r="O338">
        <v>353</v>
      </c>
      <c r="P338">
        <v>87</v>
      </c>
      <c r="Q338">
        <v>4</v>
      </c>
      <c r="R338" t="s">
        <v>4991</v>
      </c>
    </row>
    <row r="339" spans="2:18" ht="15.75" x14ac:dyDescent="0.2">
      <c r="B339" s="387">
        <v>100032</v>
      </c>
      <c r="C339">
        <v>0</v>
      </c>
      <c r="D339">
        <v>0</v>
      </c>
      <c r="E339">
        <v>0</v>
      </c>
      <c r="F339">
        <v>0</v>
      </c>
      <c r="G339">
        <v>9.2936100000000008E-3</v>
      </c>
      <c r="H339">
        <v>293</v>
      </c>
      <c r="I339" t="s">
        <v>1600</v>
      </c>
      <c r="J339" t="s">
        <v>1600</v>
      </c>
      <c r="K339">
        <v>387</v>
      </c>
      <c r="L339">
        <v>142</v>
      </c>
      <c r="M339">
        <v>377</v>
      </c>
      <c r="N339">
        <v>0</v>
      </c>
      <c r="O339">
        <v>0</v>
      </c>
      <c r="P339">
        <v>0</v>
      </c>
      <c r="Q339">
        <v>4</v>
      </c>
      <c r="R339" t="s">
        <v>4991</v>
      </c>
    </row>
    <row r="340" spans="2:18" ht="15.75" x14ac:dyDescent="0.2">
      <c r="B340" s="387">
        <v>100033</v>
      </c>
      <c r="C340">
        <v>0</v>
      </c>
      <c r="D340">
        <v>0</v>
      </c>
      <c r="E340">
        <v>0</v>
      </c>
      <c r="F340">
        <v>0</v>
      </c>
      <c r="G340">
        <v>1.7536400000000001E-3</v>
      </c>
      <c r="H340">
        <v>207</v>
      </c>
      <c r="I340" t="s">
        <v>4977</v>
      </c>
      <c r="J340" t="s">
        <v>4978</v>
      </c>
      <c r="K340">
        <v>280</v>
      </c>
      <c r="L340">
        <v>74</v>
      </c>
      <c r="M340">
        <v>285</v>
      </c>
      <c r="N340">
        <v>8.2133199999999996E-3</v>
      </c>
      <c r="O340">
        <v>306</v>
      </c>
      <c r="P340">
        <v>78</v>
      </c>
      <c r="Q340">
        <v>4</v>
      </c>
      <c r="R340" t="s">
        <v>4991</v>
      </c>
    </row>
    <row r="341" spans="2:18" ht="15.75" x14ac:dyDescent="0.2">
      <c r="B341" s="387">
        <v>100034</v>
      </c>
      <c r="C341">
        <v>0</v>
      </c>
      <c r="D341">
        <v>0</v>
      </c>
      <c r="E341">
        <v>0</v>
      </c>
      <c r="F341">
        <v>0</v>
      </c>
      <c r="G341">
        <v>5.7368999999999996E-3</v>
      </c>
      <c r="H341">
        <v>261</v>
      </c>
      <c r="I341" t="s">
        <v>1600</v>
      </c>
      <c r="J341" t="s">
        <v>1600</v>
      </c>
      <c r="K341">
        <v>387</v>
      </c>
      <c r="L341">
        <v>142</v>
      </c>
      <c r="M341">
        <v>377</v>
      </c>
      <c r="N341">
        <v>0</v>
      </c>
      <c r="O341">
        <v>0</v>
      </c>
      <c r="P341">
        <v>0</v>
      </c>
      <c r="Q341">
        <v>4</v>
      </c>
      <c r="R341" t="s">
        <v>4991</v>
      </c>
    </row>
    <row r="342" spans="2:18" ht="15.75" x14ac:dyDescent="0.2">
      <c r="B342" s="387">
        <v>100035</v>
      </c>
      <c r="C342">
        <v>0</v>
      </c>
      <c r="D342">
        <v>0</v>
      </c>
      <c r="E342">
        <v>0</v>
      </c>
      <c r="F342">
        <v>0</v>
      </c>
      <c r="G342">
        <v>2.9194500000000001E-3</v>
      </c>
      <c r="H342">
        <v>229</v>
      </c>
      <c r="I342" t="s">
        <v>4977</v>
      </c>
      <c r="J342" t="s">
        <v>4978</v>
      </c>
      <c r="K342">
        <v>280</v>
      </c>
      <c r="L342">
        <v>74</v>
      </c>
      <c r="M342">
        <v>285</v>
      </c>
      <c r="N342">
        <v>1.3417399999999999E-2</v>
      </c>
      <c r="O342">
        <v>306</v>
      </c>
      <c r="P342">
        <v>78</v>
      </c>
      <c r="Q342">
        <v>4</v>
      </c>
      <c r="R342" t="s">
        <v>4991</v>
      </c>
    </row>
    <row r="343" spans="2:18" ht="15.75" x14ac:dyDescent="0.2">
      <c r="B343" s="387">
        <v>100036</v>
      </c>
      <c r="C343">
        <v>0</v>
      </c>
      <c r="D343">
        <v>0</v>
      </c>
      <c r="E343">
        <v>0</v>
      </c>
      <c r="F343">
        <v>0</v>
      </c>
      <c r="G343">
        <v>5.0927200000000002E-3</v>
      </c>
      <c r="H343">
        <v>255</v>
      </c>
      <c r="I343" t="s">
        <v>4977</v>
      </c>
      <c r="J343" t="s">
        <v>4978</v>
      </c>
      <c r="K343">
        <v>280</v>
      </c>
      <c r="L343">
        <v>74</v>
      </c>
      <c r="M343">
        <v>285</v>
      </c>
      <c r="N343">
        <v>1.9690099999999999E-2</v>
      </c>
      <c r="O343">
        <v>306</v>
      </c>
      <c r="P343">
        <v>78</v>
      </c>
      <c r="Q343">
        <v>4</v>
      </c>
      <c r="R343" t="s">
        <v>4991</v>
      </c>
    </row>
    <row r="344" spans="2:18" ht="15.75" x14ac:dyDescent="0.2">
      <c r="B344" s="387">
        <v>100037</v>
      </c>
      <c r="C344">
        <v>0</v>
      </c>
      <c r="D344">
        <v>0</v>
      </c>
      <c r="E344">
        <v>0</v>
      </c>
      <c r="F344">
        <v>0</v>
      </c>
      <c r="G344">
        <v>4.5201800000000004E-3</v>
      </c>
      <c r="H344">
        <v>249</v>
      </c>
      <c r="I344" t="s">
        <v>4977</v>
      </c>
      <c r="J344" t="s">
        <v>4978</v>
      </c>
      <c r="K344">
        <v>280</v>
      </c>
      <c r="L344">
        <v>74</v>
      </c>
      <c r="M344">
        <v>285</v>
      </c>
      <c r="N344">
        <v>1.7397199999999998E-2</v>
      </c>
      <c r="O344">
        <v>306</v>
      </c>
      <c r="P344">
        <v>78</v>
      </c>
      <c r="Q344">
        <v>4</v>
      </c>
      <c r="R344" t="s">
        <v>4991</v>
      </c>
    </row>
    <row r="345" spans="2:18" ht="15.75" x14ac:dyDescent="0.2">
      <c r="B345" s="387">
        <v>100038</v>
      </c>
      <c r="C345">
        <v>0</v>
      </c>
      <c r="D345">
        <v>0</v>
      </c>
      <c r="E345">
        <v>0</v>
      </c>
      <c r="F345">
        <v>0</v>
      </c>
      <c r="G345">
        <v>8.1602099999999993E-3</v>
      </c>
      <c r="H345">
        <v>283</v>
      </c>
      <c r="I345" t="s">
        <v>4977</v>
      </c>
      <c r="J345" t="s">
        <v>4978</v>
      </c>
      <c r="K345">
        <v>280</v>
      </c>
      <c r="L345">
        <v>74</v>
      </c>
      <c r="M345">
        <v>285</v>
      </c>
      <c r="N345">
        <v>2.66885E-2</v>
      </c>
      <c r="O345">
        <v>353</v>
      </c>
      <c r="P345">
        <v>87</v>
      </c>
      <c r="Q345">
        <v>4</v>
      </c>
      <c r="R345" t="s">
        <v>4991</v>
      </c>
    </row>
    <row r="346" spans="2:18" ht="15.75" x14ac:dyDescent="0.2">
      <c r="B346" s="387">
        <v>100039</v>
      </c>
      <c r="C346">
        <v>0</v>
      </c>
      <c r="D346">
        <v>0</v>
      </c>
      <c r="E346">
        <v>0</v>
      </c>
      <c r="F346">
        <v>0</v>
      </c>
      <c r="G346">
        <v>4.8006999999999998E-3</v>
      </c>
      <c r="H346">
        <v>252</v>
      </c>
      <c r="I346" t="s">
        <v>4977</v>
      </c>
      <c r="J346" t="s">
        <v>4978</v>
      </c>
      <c r="K346">
        <v>280</v>
      </c>
      <c r="L346">
        <v>74</v>
      </c>
      <c r="M346">
        <v>285</v>
      </c>
      <c r="N346">
        <v>2.10066E-2</v>
      </c>
      <c r="O346">
        <v>353</v>
      </c>
      <c r="P346">
        <v>87</v>
      </c>
      <c r="Q346">
        <v>4</v>
      </c>
      <c r="R346" t="s">
        <v>4991</v>
      </c>
    </row>
    <row r="347" spans="2:18" ht="15.75" x14ac:dyDescent="0.2">
      <c r="B347" s="387">
        <v>100040</v>
      </c>
      <c r="C347">
        <v>0</v>
      </c>
      <c r="D347">
        <v>0</v>
      </c>
      <c r="E347">
        <v>0</v>
      </c>
      <c r="F347">
        <v>0</v>
      </c>
      <c r="G347">
        <v>2.3517900000000001E-2</v>
      </c>
      <c r="H347">
        <v>382</v>
      </c>
      <c r="I347" t="s">
        <v>4980</v>
      </c>
      <c r="J347" t="s">
        <v>4980</v>
      </c>
      <c r="K347">
        <v>349</v>
      </c>
      <c r="L347">
        <v>89</v>
      </c>
      <c r="M347">
        <v>377</v>
      </c>
      <c r="N347">
        <v>6.3659499999999994E-2</v>
      </c>
      <c r="O347">
        <v>353</v>
      </c>
      <c r="P347">
        <v>87</v>
      </c>
      <c r="Q347">
        <v>4</v>
      </c>
      <c r="R347" t="s">
        <v>4991</v>
      </c>
    </row>
    <row r="348" spans="2:18" ht="15.75" x14ac:dyDescent="0.2">
      <c r="B348" s="387">
        <v>100041</v>
      </c>
      <c r="C348">
        <v>0</v>
      </c>
      <c r="D348">
        <v>0</v>
      </c>
      <c r="E348">
        <v>0</v>
      </c>
      <c r="F348">
        <v>0</v>
      </c>
      <c r="G348">
        <v>8.9039699999999999E-2</v>
      </c>
      <c r="H348">
        <v>592</v>
      </c>
      <c r="I348" t="s">
        <v>5009</v>
      </c>
      <c r="J348" t="s">
        <v>1710</v>
      </c>
      <c r="K348">
        <v>515</v>
      </c>
      <c r="L348">
        <v>215</v>
      </c>
      <c r="M348">
        <v>489</v>
      </c>
      <c r="N348">
        <v>0</v>
      </c>
      <c r="O348">
        <v>0</v>
      </c>
      <c r="P348">
        <v>0</v>
      </c>
      <c r="Q348">
        <v>4</v>
      </c>
      <c r="R348" t="s">
        <v>4991</v>
      </c>
    </row>
    <row r="349" spans="2:18" ht="15.75" x14ac:dyDescent="0.2">
      <c r="B349" s="387">
        <v>100042</v>
      </c>
      <c r="C349">
        <v>0</v>
      </c>
      <c r="D349">
        <v>0</v>
      </c>
      <c r="E349">
        <v>0</v>
      </c>
      <c r="F349">
        <v>0</v>
      </c>
      <c r="G349">
        <v>7.6872599999999999E-2</v>
      </c>
      <c r="H349">
        <v>760</v>
      </c>
      <c r="I349" t="s">
        <v>4980</v>
      </c>
      <c r="J349" t="s">
        <v>4980</v>
      </c>
      <c r="K349">
        <v>349</v>
      </c>
      <c r="L349">
        <v>89</v>
      </c>
      <c r="M349">
        <v>377</v>
      </c>
      <c r="N349">
        <v>0.11102000000000001</v>
      </c>
      <c r="O349">
        <v>353</v>
      </c>
      <c r="P349">
        <v>87</v>
      </c>
      <c r="Q349">
        <v>4</v>
      </c>
      <c r="R349" t="s">
        <v>4991</v>
      </c>
    </row>
    <row r="350" spans="2:18" ht="15.75" x14ac:dyDescent="0.2">
      <c r="B350" s="387">
        <v>100043</v>
      </c>
      <c r="C350">
        <v>0</v>
      </c>
      <c r="D350">
        <v>0</v>
      </c>
      <c r="E350">
        <v>0</v>
      </c>
      <c r="F350">
        <v>0</v>
      </c>
      <c r="G350">
        <v>4.8974800000000001E-3</v>
      </c>
      <c r="H350">
        <v>253</v>
      </c>
      <c r="I350" t="s">
        <v>4977</v>
      </c>
      <c r="J350" t="s">
        <v>4978</v>
      </c>
      <c r="K350">
        <v>280</v>
      </c>
      <c r="L350">
        <v>74</v>
      </c>
      <c r="M350">
        <v>285</v>
      </c>
      <c r="N350">
        <v>1.96046E-2</v>
      </c>
      <c r="O350">
        <v>306</v>
      </c>
      <c r="P350">
        <v>78</v>
      </c>
      <c r="Q350">
        <v>1</v>
      </c>
      <c r="R350" t="s">
        <v>4991</v>
      </c>
    </row>
    <row r="351" spans="2:18" ht="15.75" x14ac:dyDescent="0.2">
      <c r="B351" s="387">
        <v>100044</v>
      </c>
      <c r="C351">
        <v>0</v>
      </c>
      <c r="D351">
        <v>0</v>
      </c>
      <c r="E351">
        <v>0</v>
      </c>
      <c r="F351">
        <v>0</v>
      </c>
      <c r="G351">
        <v>3.56782E-2</v>
      </c>
      <c r="H351">
        <v>432</v>
      </c>
      <c r="I351" t="s">
        <v>1710</v>
      </c>
      <c r="J351" t="s">
        <v>1710</v>
      </c>
      <c r="K351">
        <v>515</v>
      </c>
      <c r="L351">
        <v>215</v>
      </c>
      <c r="M351">
        <v>489</v>
      </c>
      <c r="N351">
        <v>0</v>
      </c>
      <c r="O351">
        <v>0</v>
      </c>
      <c r="P351">
        <v>0</v>
      </c>
      <c r="Q351">
        <v>4</v>
      </c>
      <c r="R351" t="s">
        <v>4991</v>
      </c>
    </row>
    <row r="352" spans="2:18" ht="15.75" x14ac:dyDescent="0.2">
      <c r="B352" s="387">
        <v>100045</v>
      </c>
      <c r="C352">
        <v>0</v>
      </c>
      <c r="D352" t="s">
        <v>4992</v>
      </c>
      <c r="E352">
        <v>486</v>
      </c>
      <c r="F352" t="s">
        <v>4993</v>
      </c>
      <c r="G352">
        <v>8.4140999999999994E-2</v>
      </c>
      <c r="H352">
        <v>579</v>
      </c>
      <c r="I352" t="s">
        <v>1667</v>
      </c>
      <c r="J352" t="s">
        <v>4893</v>
      </c>
      <c r="K352">
        <v>748</v>
      </c>
      <c r="L352">
        <v>430</v>
      </c>
      <c r="M352">
        <v>760</v>
      </c>
      <c r="N352">
        <v>0</v>
      </c>
      <c r="O352">
        <v>0</v>
      </c>
      <c r="P352">
        <v>0</v>
      </c>
      <c r="Q352">
        <v>1</v>
      </c>
      <c r="R352" t="s">
        <v>4991</v>
      </c>
    </row>
    <row r="353" spans="2:18" ht="15.75" x14ac:dyDescent="0.2">
      <c r="B353" s="387">
        <v>100046</v>
      </c>
      <c r="C353">
        <v>0</v>
      </c>
      <c r="D353">
        <v>0</v>
      </c>
      <c r="E353">
        <v>0</v>
      </c>
      <c r="F353">
        <v>0</v>
      </c>
      <c r="G353">
        <v>9.3102900000000002E-2</v>
      </c>
      <c r="H353">
        <v>602</v>
      </c>
      <c r="I353" t="s">
        <v>1710</v>
      </c>
      <c r="J353" t="s">
        <v>1710</v>
      </c>
      <c r="K353">
        <v>515</v>
      </c>
      <c r="L353">
        <v>215</v>
      </c>
      <c r="M353">
        <v>489</v>
      </c>
      <c r="N353">
        <v>0</v>
      </c>
      <c r="O353">
        <v>0</v>
      </c>
      <c r="P353">
        <v>0</v>
      </c>
      <c r="Q353">
        <v>4</v>
      </c>
      <c r="R353" t="s">
        <v>4991</v>
      </c>
    </row>
    <row r="354" spans="2:18" ht="15.75" x14ac:dyDescent="0.2">
      <c r="B354" s="387">
        <v>100047</v>
      </c>
      <c r="C354">
        <v>0</v>
      </c>
      <c r="D354" t="s">
        <v>4992</v>
      </c>
      <c r="E354">
        <v>600</v>
      </c>
      <c r="F354" t="s">
        <v>4993</v>
      </c>
      <c r="G354">
        <v>8.6526400000000003E-2</v>
      </c>
      <c r="H354">
        <v>585</v>
      </c>
      <c r="I354" t="s">
        <v>3148</v>
      </c>
      <c r="J354" t="s">
        <v>3148</v>
      </c>
      <c r="K354">
        <v>653</v>
      </c>
      <c r="L354">
        <v>137</v>
      </c>
      <c r="M354">
        <v>609</v>
      </c>
      <c r="N354">
        <v>0</v>
      </c>
      <c r="O354">
        <v>0</v>
      </c>
      <c r="P354">
        <v>0</v>
      </c>
      <c r="Q354">
        <v>1</v>
      </c>
      <c r="R354" t="s">
        <v>4991</v>
      </c>
    </row>
    <row r="355" spans="2:18" ht="15.75" x14ac:dyDescent="0.2">
      <c r="B355" s="387">
        <v>100048</v>
      </c>
      <c r="C355">
        <v>0</v>
      </c>
      <c r="D355">
        <v>30</v>
      </c>
      <c r="E355">
        <v>519</v>
      </c>
      <c r="F355" t="s">
        <v>4993</v>
      </c>
      <c r="G355">
        <v>7.1600999999999998E-2</v>
      </c>
      <c r="H355">
        <v>546</v>
      </c>
      <c r="I355" t="s">
        <v>2428</v>
      </c>
      <c r="J355" t="s">
        <v>2428</v>
      </c>
      <c r="K355">
        <v>540</v>
      </c>
      <c r="L355">
        <v>195</v>
      </c>
      <c r="M355">
        <v>609</v>
      </c>
      <c r="N355">
        <v>0</v>
      </c>
      <c r="O355">
        <v>0</v>
      </c>
      <c r="P355">
        <v>0</v>
      </c>
      <c r="Q355">
        <v>1</v>
      </c>
      <c r="R355" t="s">
        <v>4991</v>
      </c>
    </row>
    <row r="356" spans="2:18" ht="15.75" x14ac:dyDescent="0.2">
      <c r="B356" s="387">
        <v>100049</v>
      </c>
      <c r="C356">
        <v>0</v>
      </c>
      <c r="D356">
        <v>0</v>
      </c>
      <c r="E356">
        <v>0</v>
      </c>
      <c r="F356">
        <v>0</v>
      </c>
      <c r="G356">
        <v>3.8953700000000001E-2</v>
      </c>
      <c r="H356">
        <v>445</v>
      </c>
      <c r="I356" t="s">
        <v>2428</v>
      </c>
      <c r="J356" t="s">
        <v>2428</v>
      </c>
      <c r="K356">
        <v>540</v>
      </c>
      <c r="L356">
        <v>195</v>
      </c>
      <c r="M356">
        <v>609</v>
      </c>
      <c r="N356">
        <v>0</v>
      </c>
      <c r="O356">
        <v>0</v>
      </c>
      <c r="P356">
        <v>0</v>
      </c>
      <c r="Q356">
        <v>1</v>
      </c>
      <c r="R356" t="s">
        <v>4991</v>
      </c>
    </row>
    <row r="357" spans="2:18" ht="15.75" x14ac:dyDescent="0.2">
      <c r="B357" s="387">
        <v>100050</v>
      </c>
      <c r="C357">
        <v>0</v>
      </c>
      <c r="D357">
        <v>0</v>
      </c>
      <c r="E357">
        <v>0</v>
      </c>
      <c r="F357">
        <v>0</v>
      </c>
      <c r="G357">
        <v>3.4497600000000003E-2</v>
      </c>
      <c r="H357">
        <v>427</v>
      </c>
      <c r="I357" t="s">
        <v>4980</v>
      </c>
      <c r="J357" t="s">
        <v>4980</v>
      </c>
      <c r="K357">
        <v>349</v>
      </c>
      <c r="L357">
        <v>89</v>
      </c>
      <c r="M357">
        <v>377</v>
      </c>
      <c r="N357">
        <v>8.2104199999999988E-2</v>
      </c>
      <c r="O357">
        <v>353</v>
      </c>
      <c r="P357">
        <v>87</v>
      </c>
      <c r="Q357">
        <v>1</v>
      </c>
      <c r="R357" t="s">
        <v>4991</v>
      </c>
    </row>
    <row r="358" spans="2:18" ht="15.75" x14ac:dyDescent="0.2">
      <c r="B358" s="387">
        <v>100051</v>
      </c>
      <c r="C358">
        <v>0</v>
      </c>
      <c r="D358" t="s">
        <v>4992</v>
      </c>
      <c r="E358">
        <v>471</v>
      </c>
      <c r="F358" t="s">
        <v>4993</v>
      </c>
      <c r="G358">
        <v>0.104461</v>
      </c>
      <c r="H358">
        <v>636</v>
      </c>
      <c r="I358" t="s">
        <v>1710</v>
      </c>
      <c r="J358" t="s">
        <v>1710</v>
      </c>
      <c r="K358">
        <v>515</v>
      </c>
      <c r="L358">
        <v>215</v>
      </c>
      <c r="M358">
        <v>489</v>
      </c>
      <c r="N358">
        <v>0</v>
      </c>
      <c r="O358">
        <v>0</v>
      </c>
      <c r="P358">
        <v>0</v>
      </c>
      <c r="Q358">
        <v>1</v>
      </c>
      <c r="R358" t="s">
        <v>4991</v>
      </c>
    </row>
    <row r="359" spans="2:18" ht="15.75" x14ac:dyDescent="0.2">
      <c r="B359" s="387">
        <v>100052</v>
      </c>
      <c r="C359">
        <v>0</v>
      </c>
      <c r="D359">
        <v>0</v>
      </c>
      <c r="E359">
        <v>0</v>
      </c>
      <c r="F359">
        <v>0</v>
      </c>
      <c r="G359">
        <v>1.3377099999999999E-2</v>
      </c>
      <c r="H359">
        <v>325</v>
      </c>
      <c r="I359" t="s">
        <v>2428</v>
      </c>
      <c r="J359" t="s">
        <v>2428</v>
      </c>
      <c r="K359">
        <v>540</v>
      </c>
      <c r="L359">
        <v>195</v>
      </c>
      <c r="M359">
        <v>609</v>
      </c>
      <c r="N359">
        <v>0</v>
      </c>
      <c r="O359">
        <v>0</v>
      </c>
      <c r="P359">
        <v>0</v>
      </c>
      <c r="Q359">
        <v>1</v>
      </c>
      <c r="R359" t="s">
        <v>4991</v>
      </c>
    </row>
    <row r="360" spans="2:18" ht="15.75" x14ac:dyDescent="0.2">
      <c r="B360" s="387">
        <v>100053</v>
      </c>
      <c r="C360">
        <v>0</v>
      </c>
      <c r="D360">
        <v>0</v>
      </c>
      <c r="E360">
        <v>0</v>
      </c>
      <c r="F360">
        <v>0</v>
      </c>
      <c r="G360">
        <v>5.0273400000000003E-2</v>
      </c>
      <c r="H360">
        <v>491</v>
      </c>
      <c r="I360" t="s">
        <v>1710</v>
      </c>
      <c r="J360" t="s">
        <v>1710</v>
      </c>
      <c r="K360">
        <v>515</v>
      </c>
      <c r="L360">
        <v>215</v>
      </c>
      <c r="M360">
        <v>489</v>
      </c>
      <c r="N360">
        <v>0</v>
      </c>
      <c r="O360">
        <v>0</v>
      </c>
      <c r="P360">
        <v>0</v>
      </c>
      <c r="Q360">
        <v>1</v>
      </c>
      <c r="R360" t="s">
        <v>4991</v>
      </c>
    </row>
    <row r="361" spans="2:18" ht="15.75" x14ac:dyDescent="0.2">
      <c r="B361" s="387">
        <v>100054</v>
      </c>
      <c r="C361">
        <v>0</v>
      </c>
      <c r="D361">
        <v>0</v>
      </c>
      <c r="E361">
        <v>0</v>
      </c>
      <c r="F361">
        <v>0</v>
      </c>
      <c r="G361">
        <v>4.5475399999999999E-2</v>
      </c>
      <c r="H361">
        <v>472</v>
      </c>
      <c r="I361" t="s">
        <v>2964</v>
      </c>
      <c r="J361" t="s">
        <v>2964</v>
      </c>
      <c r="K361">
        <v>782</v>
      </c>
      <c r="L361">
        <v>359</v>
      </c>
      <c r="M361">
        <v>760</v>
      </c>
      <c r="N361">
        <v>0</v>
      </c>
      <c r="O361">
        <v>0</v>
      </c>
      <c r="P361">
        <v>0</v>
      </c>
      <c r="Q361">
        <v>1</v>
      </c>
      <c r="R361" t="s">
        <v>4991</v>
      </c>
    </row>
    <row r="362" spans="2:18" ht="15.75" x14ac:dyDescent="0.2">
      <c r="B362" s="387">
        <v>100055</v>
      </c>
      <c r="C362">
        <v>0</v>
      </c>
      <c r="D362" t="s">
        <v>4992</v>
      </c>
      <c r="E362">
        <v>393</v>
      </c>
      <c r="F362" t="s">
        <v>4993</v>
      </c>
      <c r="G362">
        <v>6.3602900000000002E-3</v>
      </c>
      <c r="H362">
        <v>266</v>
      </c>
      <c r="I362" t="s">
        <v>2138</v>
      </c>
      <c r="J362" t="s">
        <v>2138</v>
      </c>
      <c r="K362">
        <v>455</v>
      </c>
      <c r="L362">
        <v>150</v>
      </c>
      <c r="M362">
        <v>489</v>
      </c>
      <c r="N362">
        <v>0</v>
      </c>
      <c r="O362">
        <v>0</v>
      </c>
      <c r="P362">
        <v>0</v>
      </c>
      <c r="Q362">
        <v>4</v>
      </c>
      <c r="R362" t="s">
        <v>4991</v>
      </c>
    </row>
    <row r="363" spans="2:18" ht="15.75" x14ac:dyDescent="0.2">
      <c r="B363" s="387">
        <v>100056</v>
      </c>
      <c r="C363">
        <v>0</v>
      </c>
      <c r="D363">
        <v>0</v>
      </c>
      <c r="E363">
        <v>0</v>
      </c>
      <c r="F363">
        <v>0</v>
      </c>
      <c r="G363">
        <v>8.6862199999999999E-4</v>
      </c>
      <c r="H363">
        <v>206</v>
      </c>
      <c r="I363" t="s">
        <v>1667</v>
      </c>
      <c r="J363" t="s">
        <v>4893</v>
      </c>
      <c r="K363">
        <v>748</v>
      </c>
      <c r="L363">
        <v>430</v>
      </c>
      <c r="M363">
        <v>760</v>
      </c>
      <c r="N363">
        <v>0</v>
      </c>
      <c r="O363">
        <v>0</v>
      </c>
      <c r="P363">
        <v>0</v>
      </c>
      <c r="Q363">
        <v>3</v>
      </c>
      <c r="R363" t="s">
        <v>4991</v>
      </c>
    </row>
    <row r="364" spans="2:18" ht="15.75" x14ac:dyDescent="0.2">
      <c r="B364" s="387">
        <v>100057</v>
      </c>
      <c r="C364">
        <v>0</v>
      </c>
      <c r="D364">
        <v>0</v>
      </c>
      <c r="E364">
        <v>0</v>
      </c>
      <c r="F364">
        <v>0</v>
      </c>
      <c r="G364">
        <v>2.9059399999999999E-2</v>
      </c>
      <c r="H364">
        <v>405</v>
      </c>
      <c r="I364" t="s">
        <v>1903</v>
      </c>
      <c r="J364" t="s">
        <v>1903</v>
      </c>
      <c r="K364">
        <v>390</v>
      </c>
      <c r="L364">
        <v>112</v>
      </c>
      <c r="M364">
        <v>377</v>
      </c>
      <c r="N364">
        <v>0</v>
      </c>
      <c r="O364">
        <v>0</v>
      </c>
      <c r="P364">
        <v>0</v>
      </c>
      <c r="Q364">
        <v>1</v>
      </c>
      <c r="R364" t="s">
        <v>4991</v>
      </c>
    </row>
    <row r="365" spans="2:18" ht="15.75" x14ac:dyDescent="0.2">
      <c r="B365" s="387">
        <v>100058</v>
      </c>
      <c r="C365">
        <v>0</v>
      </c>
      <c r="D365" t="s">
        <v>4992</v>
      </c>
      <c r="E365">
        <v>584</v>
      </c>
      <c r="F365" t="s">
        <v>4993</v>
      </c>
      <c r="G365">
        <v>7.3763200000000001E-2</v>
      </c>
      <c r="H365">
        <v>552</v>
      </c>
      <c r="I365" t="s">
        <v>2964</v>
      </c>
      <c r="J365" t="s">
        <v>2964</v>
      </c>
      <c r="K365">
        <v>782</v>
      </c>
      <c r="L365">
        <v>359</v>
      </c>
      <c r="M365">
        <v>760</v>
      </c>
      <c r="N365">
        <v>0</v>
      </c>
      <c r="O365">
        <v>0</v>
      </c>
      <c r="P365">
        <v>0</v>
      </c>
      <c r="Q365">
        <v>1</v>
      </c>
      <c r="R365" t="s">
        <v>4991</v>
      </c>
    </row>
    <row r="366" spans="2:18" ht="15.75" x14ac:dyDescent="0.2">
      <c r="B366" s="387">
        <v>100059</v>
      </c>
      <c r="C366">
        <v>0</v>
      </c>
      <c r="D366">
        <v>0</v>
      </c>
      <c r="E366">
        <v>0</v>
      </c>
      <c r="F366">
        <v>0</v>
      </c>
      <c r="G366">
        <v>0.157272</v>
      </c>
      <c r="H366">
        <v>760</v>
      </c>
      <c r="I366" t="s">
        <v>1710</v>
      </c>
      <c r="J366" t="s">
        <v>1710</v>
      </c>
      <c r="K366">
        <v>515</v>
      </c>
      <c r="L366">
        <v>215</v>
      </c>
      <c r="M366">
        <v>489</v>
      </c>
      <c r="N366">
        <v>0</v>
      </c>
      <c r="O366">
        <v>0</v>
      </c>
      <c r="P366">
        <v>0</v>
      </c>
      <c r="Q366">
        <v>1</v>
      </c>
      <c r="R366" t="s">
        <v>4991</v>
      </c>
    </row>
    <row r="367" spans="2:18" ht="15.75" x14ac:dyDescent="0.2">
      <c r="B367" s="387">
        <v>100060</v>
      </c>
      <c r="C367">
        <v>0</v>
      </c>
      <c r="D367" t="s">
        <v>4992</v>
      </c>
      <c r="E367">
        <v>323</v>
      </c>
      <c r="F367" t="s">
        <v>4993</v>
      </c>
      <c r="G367">
        <v>3.8045200000000001E-2</v>
      </c>
      <c r="H367">
        <v>441</v>
      </c>
      <c r="I367" t="s">
        <v>1600</v>
      </c>
      <c r="J367" t="s">
        <v>1600</v>
      </c>
      <c r="K367">
        <v>387</v>
      </c>
      <c r="L367">
        <v>142</v>
      </c>
      <c r="M367">
        <v>377</v>
      </c>
      <c r="N367">
        <v>0</v>
      </c>
      <c r="O367">
        <v>0</v>
      </c>
      <c r="P367">
        <v>0</v>
      </c>
      <c r="Q367">
        <v>1</v>
      </c>
      <c r="R367" t="s">
        <v>4991</v>
      </c>
    </row>
    <row r="368" spans="2:18" ht="15.75" x14ac:dyDescent="0.2">
      <c r="B368" s="387">
        <v>100061</v>
      </c>
      <c r="C368">
        <v>0</v>
      </c>
      <c r="D368" t="s">
        <v>4992</v>
      </c>
      <c r="E368">
        <v>437</v>
      </c>
      <c r="F368" t="s">
        <v>4993</v>
      </c>
      <c r="G368">
        <v>8.1573199999999998E-2</v>
      </c>
      <c r="H368">
        <v>572</v>
      </c>
      <c r="I368" t="s">
        <v>2964</v>
      </c>
      <c r="J368" t="s">
        <v>2964</v>
      </c>
      <c r="K368">
        <v>782</v>
      </c>
      <c r="L368">
        <v>359</v>
      </c>
      <c r="M368">
        <v>760</v>
      </c>
      <c r="N368">
        <v>0</v>
      </c>
      <c r="O368">
        <v>0</v>
      </c>
      <c r="P368">
        <v>0</v>
      </c>
      <c r="Q368">
        <v>1</v>
      </c>
      <c r="R368" t="s">
        <v>4991</v>
      </c>
    </row>
    <row r="369" spans="2:18" ht="15.75" x14ac:dyDescent="0.2">
      <c r="B369" s="387">
        <v>100062</v>
      </c>
      <c r="C369">
        <v>0</v>
      </c>
      <c r="D369">
        <v>0</v>
      </c>
      <c r="E369">
        <v>0</v>
      </c>
      <c r="F369">
        <v>0</v>
      </c>
      <c r="G369">
        <v>0.104753</v>
      </c>
      <c r="H369">
        <v>637</v>
      </c>
      <c r="I369" t="s">
        <v>1667</v>
      </c>
      <c r="J369" t="s">
        <v>4893</v>
      </c>
      <c r="K369">
        <v>748</v>
      </c>
      <c r="L369">
        <v>430</v>
      </c>
      <c r="M369">
        <v>760</v>
      </c>
      <c r="N369">
        <v>0</v>
      </c>
      <c r="O369">
        <v>0</v>
      </c>
      <c r="P369">
        <v>0</v>
      </c>
      <c r="Q369">
        <v>1</v>
      </c>
      <c r="R369" t="s">
        <v>4991</v>
      </c>
    </row>
    <row r="370" spans="2:18" ht="15.75" x14ac:dyDescent="0.2">
      <c r="B370" s="387">
        <v>100063</v>
      </c>
      <c r="C370">
        <v>0</v>
      </c>
      <c r="D370">
        <v>0</v>
      </c>
      <c r="E370">
        <v>0</v>
      </c>
      <c r="F370">
        <v>0</v>
      </c>
      <c r="G370">
        <v>6.9204299999999996E-2</v>
      </c>
      <c r="H370">
        <v>540</v>
      </c>
      <c r="I370" t="s">
        <v>1710</v>
      </c>
      <c r="J370" t="s">
        <v>1710</v>
      </c>
      <c r="K370">
        <v>515</v>
      </c>
      <c r="L370">
        <v>215</v>
      </c>
      <c r="M370">
        <v>489</v>
      </c>
      <c r="N370">
        <v>0</v>
      </c>
      <c r="O370">
        <v>0</v>
      </c>
      <c r="P370">
        <v>0</v>
      </c>
      <c r="Q370">
        <v>1</v>
      </c>
      <c r="R370" t="s">
        <v>4991</v>
      </c>
    </row>
    <row r="371" spans="2:18" ht="15.75" x14ac:dyDescent="0.2">
      <c r="B371" s="387">
        <v>100064</v>
      </c>
      <c r="C371">
        <v>0</v>
      </c>
      <c r="D371" t="s">
        <v>4992</v>
      </c>
      <c r="E371">
        <v>477</v>
      </c>
      <c r="F371" t="s">
        <v>4993</v>
      </c>
      <c r="G371">
        <v>2.11071E-2</v>
      </c>
      <c r="H371">
        <v>373</v>
      </c>
      <c r="I371" t="s">
        <v>2964</v>
      </c>
      <c r="J371" t="s">
        <v>2964</v>
      </c>
      <c r="K371">
        <v>782</v>
      </c>
      <c r="L371">
        <v>359</v>
      </c>
      <c r="M371">
        <v>760</v>
      </c>
      <c r="N371">
        <v>0</v>
      </c>
      <c r="O371">
        <v>0</v>
      </c>
      <c r="P371">
        <v>0</v>
      </c>
      <c r="Q371">
        <v>1</v>
      </c>
      <c r="R371" t="s">
        <v>4991</v>
      </c>
    </row>
    <row r="372" spans="2:18" ht="15.75" x14ac:dyDescent="0.2">
      <c r="B372" s="387">
        <v>100065</v>
      </c>
      <c r="C372">
        <v>0</v>
      </c>
      <c r="D372">
        <v>0</v>
      </c>
      <c r="E372">
        <v>0</v>
      </c>
      <c r="F372">
        <v>0</v>
      </c>
      <c r="G372">
        <v>3.4185100000000003E-2</v>
      </c>
      <c r="H372">
        <v>426</v>
      </c>
      <c r="I372" t="s">
        <v>2964</v>
      </c>
      <c r="J372" t="s">
        <v>2964</v>
      </c>
      <c r="K372">
        <v>782</v>
      </c>
      <c r="L372">
        <v>359</v>
      </c>
      <c r="M372">
        <v>760</v>
      </c>
      <c r="N372">
        <v>0</v>
      </c>
      <c r="O372">
        <v>0</v>
      </c>
      <c r="P372">
        <v>0</v>
      </c>
      <c r="Q372">
        <v>1</v>
      </c>
      <c r="R372" t="s">
        <v>4991</v>
      </c>
    </row>
    <row r="373" spans="2:18" ht="15.75" x14ac:dyDescent="0.2">
      <c r="B373" s="387">
        <v>100066</v>
      </c>
      <c r="C373">
        <v>0</v>
      </c>
      <c r="D373">
        <v>0</v>
      </c>
      <c r="E373">
        <v>0</v>
      </c>
      <c r="F373">
        <v>0</v>
      </c>
      <c r="G373">
        <v>8.1559199999999998E-2</v>
      </c>
      <c r="H373">
        <v>572</v>
      </c>
      <c r="I373" t="s">
        <v>1903</v>
      </c>
      <c r="J373" t="s">
        <v>1903</v>
      </c>
      <c r="K373">
        <v>390</v>
      </c>
      <c r="L373">
        <v>112</v>
      </c>
      <c r="M373">
        <v>377</v>
      </c>
      <c r="N373">
        <v>0</v>
      </c>
      <c r="O373">
        <v>0</v>
      </c>
      <c r="P373">
        <v>0</v>
      </c>
      <c r="Q373">
        <v>1</v>
      </c>
      <c r="R373" t="s">
        <v>4991</v>
      </c>
    </row>
    <row r="374" spans="2:18" ht="15.75" x14ac:dyDescent="0.2">
      <c r="B374" s="387">
        <v>100067</v>
      </c>
      <c r="C374">
        <v>0</v>
      </c>
      <c r="D374">
        <v>0</v>
      </c>
      <c r="E374">
        <v>0</v>
      </c>
      <c r="F374">
        <v>0</v>
      </c>
      <c r="G374">
        <v>4.4010899999999999E-2</v>
      </c>
      <c r="H374">
        <v>466</v>
      </c>
      <c r="I374" t="s">
        <v>1903</v>
      </c>
      <c r="J374" t="s">
        <v>1903</v>
      </c>
      <c r="K374">
        <v>390</v>
      </c>
      <c r="L374">
        <v>112</v>
      </c>
      <c r="M374">
        <v>377</v>
      </c>
      <c r="N374">
        <v>0</v>
      </c>
      <c r="O374">
        <v>0</v>
      </c>
      <c r="P374">
        <v>0</v>
      </c>
      <c r="Q374">
        <v>1</v>
      </c>
      <c r="R374" t="s">
        <v>4991</v>
      </c>
    </row>
    <row r="375" spans="2:18" ht="15.75" x14ac:dyDescent="0.2">
      <c r="B375" s="387">
        <v>100068</v>
      </c>
      <c r="C375">
        <v>0</v>
      </c>
      <c r="D375">
        <v>0</v>
      </c>
      <c r="E375">
        <v>0</v>
      </c>
      <c r="F375">
        <v>0</v>
      </c>
      <c r="G375">
        <v>7.6471600000000001E-2</v>
      </c>
      <c r="H375">
        <v>559</v>
      </c>
      <c r="I375" t="s">
        <v>2964</v>
      </c>
      <c r="J375" t="s">
        <v>2964</v>
      </c>
      <c r="K375">
        <v>782</v>
      </c>
      <c r="L375">
        <v>359</v>
      </c>
      <c r="M375">
        <v>760</v>
      </c>
      <c r="N375">
        <v>0</v>
      </c>
      <c r="O375">
        <v>0</v>
      </c>
      <c r="P375">
        <v>0</v>
      </c>
      <c r="Q375">
        <v>1</v>
      </c>
      <c r="R375" t="s">
        <v>4991</v>
      </c>
    </row>
    <row r="376" spans="2:18" ht="15.75" x14ac:dyDescent="0.2">
      <c r="B376" s="387">
        <v>100069</v>
      </c>
      <c r="C376">
        <v>0</v>
      </c>
      <c r="D376">
        <v>0</v>
      </c>
      <c r="E376">
        <v>0</v>
      </c>
      <c r="F376">
        <v>0</v>
      </c>
      <c r="G376">
        <v>1.12526E-2</v>
      </c>
      <c r="H376">
        <v>309</v>
      </c>
      <c r="I376" t="s">
        <v>4977</v>
      </c>
      <c r="J376" t="s">
        <v>4978</v>
      </c>
      <c r="K376">
        <v>280</v>
      </c>
      <c r="L376">
        <v>74</v>
      </c>
      <c r="M376">
        <v>285</v>
      </c>
      <c r="N376">
        <v>4.3164600000000004E-2</v>
      </c>
      <c r="O376">
        <v>353</v>
      </c>
      <c r="P376">
        <v>87</v>
      </c>
      <c r="Q376">
        <v>4</v>
      </c>
      <c r="R376" t="s">
        <v>4991</v>
      </c>
    </row>
    <row r="377" spans="2:18" ht="15.75" x14ac:dyDescent="0.2">
      <c r="B377" s="387">
        <v>100070</v>
      </c>
      <c r="C377">
        <v>0</v>
      </c>
      <c r="D377" t="s">
        <v>4992</v>
      </c>
      <c r="E377">
        <v>854</v>
      </c>
      <c r="F377" t="s">
        <v>4993</v>
      </c>
      <c r="G377">
        <v>6.9789900000000002E-2</v>
      </c>
      <c r="H377">
        <v>541</v>
      </c>
      <c r="I377" t="s">
        <v>4994</v>
      </c>
      <c r="J377" t="s">
        <v>1710</v>
      </c>
      <c r="K377">
        <v>515</v>
      </c>
      <c r="L377">
        <v>215</v>
      </c>
      <c r="M377">
        <v>489</v>
      </c>
      <c r="N377">
        <v>0</v>
      </c>
      <c r="O377">
        <v>0</v>
      </c>
      <c r="P377">
        <v>0</v>
      </c>
      <c r="Q377">
        <v>4</v>
      </c>
      <c r="R377" t="s">
        <v>4991</v>
      </c>
    </row>
    <row r="378" spans="2:18" ht="15.75" x14ac:dyDescent="0.2">
      <c r="B378" s="387">
        <v>100071</v>
      </c>
      <c r="C378">
        <v>0</v>
      </c>
      <c r="D378">
        <v>0</v>
      </c>
      <c r="E378">
        <v>0</v>
      </c>
      <c r="F378">
        <v>0</v>
      </c>
      <c r="G378">
        <v>5.1098499999999998E-2</v>
      </c>
      <c r="H378">
        <v>493</v>
      </c>
      <c r="I378" t="s">
        <v>4977</v>
      </c>
      <c r="J378" t="s">
        <v>4978</v>
      </c>
      <c r="K378">
        <v>280</v>
      </c>
      <c r="L378">
        <v>74</v>
      </c>
      <c r="M378">
        <v>285</v>
      </c>
      <c r="N378">
        <v>0.22465499999999999</v>
      </c>
      <c r="O378">
        <v>353</v>
      </c>
      <c r="P378">
        <v>87</v>
      </c>
      <c r="Q378">
        <v>4</v>
      </c>
      <c r="R378" t="s">
        <v>4991</v>
      </c>
    </row>
    <row r="379" spans="2:18" ht="15.75" x14ac:dyDescent="0.2">
      <c r="B379" s="387">
        <v>100072</v>
      </c>
      <c r="C379">
        <v>0</v>
      </c>
      <c r="D379">
        <v>0</v>
      </c>
      <c r="E379">
        <v>0</v>
      </c>
      <c r="F379">
        <v>0</v>
      </c>
      <c r="G379">
        <v>0.26546700000000001</v>
      </c>
      <c r="H379">
        <v>760</v>
      </c>
      <c r="I379" t="s">
        <v>2964</v>
      </c>
      <c r="J379" t="s">
        <v>2964</v>
      </c>
      <c r="K379">
        <v>782</v>
      </c>
      <c r="L379">
        <v>359</v>
      </c>
      <c r="M379">
        <v>760</v>
      </c>
      <c r="N379">
        <v>0</v>
      </c>
      <c r="O379">
        <v>0</v>
      </c>
      <c r="P379">
        <v>0</v>
      </c>
      <c r="Q379">
        <v>1</v>
      </c>
      <c r="R379" t="s">
        <v>4991</v>
      </c>
    </row>
    <row r="380" spans="2:18" ht="15.75" x14ac:dyDescent="0.2">
      <c r="B380" s="387">
        <v>100073</v>
      </c>
      <c r="C380">
        <v>0</v>
      </c>
      <c r="D380" t="s">
        <v>4992</v>
      </c>
      <c r="E380">
        <v>1252</v>
      </c>
      <c r="F380" t="s">
        <v>4993</v>
      </c>
      <c r="G380">
        <v>0.144209</v>
      </c>
      <c r="H380">
        <v>760</v>
      </c>
      <c r="I380" t="s">
        <v>1667</v>
      </c>
      <c r="J380" t="s">
        <v>4893</v>
      </c>
      <c r="K380">
        <v>748</v>
      </c>
      <c r="L380">
        <v>430</v>
      </c>
      <c r="M380">
        <v>760</v>
      </c>
      <c r="N380">
        <v>0</v>
      </c>
      <c r="O380">
        <v>0</v>
      </c>
      <c r="P380">
        <v>0</v>
      </c>
      <c r="Q380">
        <v>4</v>
      </c>
      <c r="R380" t="s">
        <v>4991</v>
      </c>
    </row>
    <row r="381" spans="2:18" ht="15.75" x14ac:dyDescent="0.2">
      <c r="B381" s="387">
        <v>100074</v>
      </c>
      <c r="C381">
        <v>0</v>
      </c>
      <c r="D381">
        <v>0</v>
      </c>
      <c r="E381">
        <v>0</v>
      </c>
      <c r="F381">
        <v>0</v>
      </c>
      <c r="G381">
        <v>8.0925300000000006E-2</v>
      </c>
      <c r="H381">
        <v>760</v>
      </c>
      <c r="I381" t="s">
        <v>5008</v>
      </c>
      <c r="J381" t="s">
        <v>2964</v>
      </c>
      <c r="K381">
        <v>782</v>
      </c>
      <c r="L381">
        <v>359</v>
      </c>
      <c r="M381">
        <v>760</v>
      </c>
      <c r="N381">
        <v>0</v>
      </c>
      <c r="O381">
        <v>0</v>
      </c>
      <c r="P381">
        <v>0</v>
      </c>
      <c r="Q381">
        <v>4</v>
      </c>
      <c r="R381" t="s">
        <v>4991</v>
      </c>
    </row>
    <row r="382" spans="2:18" ht="15.75" x14ac:dyDescent="0.2">
      <c r="B382" s="387">
        <v>100075</v>
      </c>
      <c r="C382">
        <v>0</v>
      </c>
      <c r="D382">
        <v>0</v>
      </c>
      <c r="E382">
        <v>0</v>
      </c>
      <c r="F382">
        <v>0</v>
      </c>
      <c r="G382">
        <v>9.6360899999999999E-2</v>
      </c>
      <c r="H382">
        <v>611</v>
      </c>
      <c r="I382" t="s">
        <v>2964</v>
      </c>
      <c r="J382" t="s">
        <v>2964</v>
      </c>
      <c r="K382">
        <v>782</v>
      </c>
      <c r="L382">
        <v>359</v>
      </c>
      <c r="M382">
        <v>760</v>
      </c>
      <c r="N382">
        <v>0</v>
      </c>
      <c r="O382">
        <v>0</v>
      </c>
      <c r="P382">
        <v>0</v>
      </c>
      <c r="Q382">
        <v>4</v>
      </c>
      <c r="R382" t="s">
        <v>4991</v>
      </c>
    </row>
    <row r="383" spans="2:18" ht="15.75" x14ac:dyDescent="0.2">
      <c r="B383" s="387">
        <v>100076</v>
      </c>
      <c r="C383">
        <v>0</v>
      </c>
      <c r="D383">
        <v>0</v>
      </c>
      <c r="E383">
        <v>0</v>
      </c>
      <c r="F383">
        <v>0</v>
      </c>
      <c r="G383">
        <v>7.8674099999999997E-2</v>
      </c>
      <c r="H383">
        <v>565</v>
      </c>
      <c r="I383" t="s">
        <v>1903</v>
      </c>
      <c r="J383" t="s">
        <v>1903</v>
      </c>
      <c r="K383">
        <v>390</v>
      </c>
      <c r="L383">
        <v>112</v>
      </c>
      <c r="M383">
        <v>377</v>
      </c>
      <c r="N383">
        <v>0</v>
      </c>
      <c r="O383">
        <v>0</v>
      </c>
      <c r="P383">
        <v>0</v>
      </c>
      <c r="Q383">
        <v>1</v>
      </c>
      <c r="R383" t="s">
        <v>4991</v>
      </c>
    </row>
    <row r="384" spans="2:18" ht="15.75" x14ac:dyDescent="0.2">
      <c r="B384" s="387">
        <v>100077</v>
      </c>
      <c r="C384">
        <v>0</v>
      </c>
      <c r="D384">
        <v>0</v>
      </c>
      <c r="E384">
        <v>0</v>
      </c>
      <c r="F384">
        <v>0</v>
      </c>
      <c r="G384">
        <v>2.7581899999999999E-2</v>
      </c>
      <c r="H384">
        <v>760</v>
      </c>
      <c r="I384" t="s">
        <v>2964</v>
      </c>
      <c r="J384" t="s">
        <v>2964</v>
      </c>
      <c r="K384">
        <v>782</v>
      </c>
      <c r="L384">
        <v>359</v>
      </c>
      <c r="M384">
        <v>760</v>
      </c>
      <c r="N384">
        <v>0</v>
      </c>
      <c r="O384">
        <v>0</v>
      </c>
      <c r="P384">
        <v>0</v>
      </c>
      <c r="Q384">
        <v>1</v>
      </c>
      <c r="R384" t="s">
        <v>4991</v>
      </c>
    </row>
    <row r="385" spans="2:18" ht="15.75" x14ac:dyDescent="0.2">
      <c r="B385" s="387">
        <v>100078</v>
      </c>
      <c r="C385">
        <v>0</v>
      </c>
      <c r="D385">
        <v>0</v>
      </c>
      <c r="E385">
        <v>0</v>
      </c>
      <c r="F385">
        <v>0</v>
      </c>
      <c r="G385">
        <v>4.2274199999999998E-2</v>
      </c>
      <c r="H385">
        <v>760</v>
      </c>
      <c r="I385" t="s">
        <v>1710</v>
      </c>
      <c r="J385" t="s">
        <v>1710</v>
      </c>
      <c r="K385">
        <v>515</v>
      </c>
      <c r="L385">
        <v>215</v>
      </c>
      <c r="M385">
        <v>489</v>
      </c>
      <c r="N385">
        <v>0</v>
      </c>
      <c r="O385">
        <v>0</v>
      </c>
      <c r="P385">
        <v>0</v>
      </c>
      <c r="Q385">
        <v>1</v>
      </c>
      <c r="R385" t="s">
        <v>4991</v>
      </c>
    </row>
    <row r="386" spans="2:18" ht="15.75" x14ac:dyDescent="0.2">
      <c r="B386" s="387">
        <v>100079</v>
      </c>
      <c r="C386">
        <v>0</v>
      </c>
      <c r="D386">
        <v>0</v>
      </c>
      <c r="E386">
        <v>0</v>
      </c>
      <c r="F386">
        <v>0</v>
      </c>
      <c r="G386">
        <v>2.2094900000000001E-2</v>
      </c>
      <c r="H386">
        <v>702</v>
      </c>
      <c r="I386" t="s">
        <v>2964</v>
      </c>
      <c r="J386" t="s">
        <v>2964</v>
      </c>
      <c r="K386">
        <v>782</v>
      </c>
      <c r="L386">
        <v>359</v>
      </c>
      <c r="M386">
        <v>760</v>
      </c>
      <c r="N386">
        <v>0</v>
      </c>
      <c r="O386">
        <v>0</v>
      </c>
      <c r="P386">
        <v>0</v>
      </c>
      <c r="Q386">
        <v>1</v>
      </c>
      <c r="R386" t="s">
        <v>4991</v>
      </c>
    </row>
    <row r="387" spans="2:18" ht="15.75" x14ac:dyDescent="0.2">
      <c r="B387" s="387">
        <v>100080</v>
      </c>
      <c r="C387">
        <v>0</v>
      </c>
      <c r="D387">
        <v>0</v>
      </c>
      <c r="E387">
        <v>0</v>
      </c>
      <c r="F387">
        <v>0</v>
      </c>
      <c r="G387">
        <v>3.3226699999999998E-2</v>
      </c>
      <c r="H387">
        <v>760</v>
      </c>
      <c r="I387" t="s">
        <v>5008</v>
      </c>
      <c r="J387" t="s">
        <v>2964</v>
      </c>
      <c r="K387">
        <v>782</v>
      </c>
      <c r="L387">
        <v>359</v>
      </c>
      <c r="M387">
        <v>760</v>
      </c>
      <c r="N387">
        <v>0</v>
      </c>
      <c r="O387">
        <v>0</v>
      </c>
      <c r="P387">
        <v>0</v>
      </c>
      <c r="Q387">
        <v>1</v>
      </c>
      <c r="R387" t="s">
        <v>4991</v>
      </c>
    </row>
    <row r="388" spans="2:18" ht="15.75" x14ac:dyDescent="0.2">
      <c r="B388" s="387">
        <v>100081</v>
      </c>
      <c r="C388">
        <v>0</v>
      </c>
      <c r="D388">
        <v>0</v>
      </c>
      <c r="E388">
        <v>0</v>
      </c>
      <c r="F388">
        <v>0</v>
      </c>
      <c r="G388">
        <v>4.56646E-2</v>
      </c>
      <c r="H388">
        <v>760</v>
      </c>
      <c r="I388" t="s">
        <v>2428</v>
      </c>
      <c r="J388" t="s">
        <v>2428</v>
      </c>
      <c r="K388">
        <v>540</v>
      </c>
      <c r="L388">
        <v>195</v>
      </c>
      <c r="M388">
        <v>609</v>
      </c>
      <c r="N388">
        <v>0</v>
      </c>
      <c r="O388">
        <v>0</v>
      </c>
      <c r="P388">
        <v>0</v>
      </c>
      <c r="Q388">
        <v>1</v>
      </c>
      <c r="R388" t="s">
        <v>4991</v>
      </c>
    </row>
    <row r="389" spans="2:18" ht="15.75" x14ac:dyDescent="0.2">
      <c r="B389" s="387">
        <v>100082</v>
      </c>
      <c r="C389">
        <v>0</v>
      </c>
      <c r="D389">
        <v>0</v>
      </c>
      <c r="E389">
        <v>0</v>
      </c>
      <c r="F389">
        <v>0</v>
      </c>
      <c r="G389">
        <v>2.0603900000000001E-2</v>
      </c>
      <c r="H389">
        <v>672</v>
      </c>
      <c r="I389" t="s">
        <v>2428</v>
      </c>
      <c r="J389" t="s">
        <v>2428</v>
      </c>
      <c r="K389">
        <v>540</v>
      </c>
      <c r="L389">
        <v>195</v>
      </c>
      <c r="M389">
        <v>609</v>
      </c>
      <c r="N389">
        <v>0</v>
      </c>
      <c r="O389">
        <v>0</v>
      </c>
      <c r="P389">
        <v>0</v>
      </c>
      <c r="Q389">
        <v>1</v>
      </c>
      <c r="R389" t="s">
        <v>4991</v>
      </c>
    </row>
    <row r="390" spans="2:18" ht="15.75" x14ac:dyDescent="0.2">
      <c r="B390" s="387">
        <v>100083</v>
      </c>
      <c r="C390">
        <v>0</v>
      </c>
      <c r="D390">
        <v>0</v>
      </c>
      <c r="E390">
        <v>0</v>
      </c>
      <c r="F390">
        <v>0</v>
      </c>
      <c r="G390">
        <v>7.8526200000000004E-2</v>
      </c>
      <c r="H390">
        <v>564</v>
      </c>
      <c r="I390" t="s">
        <v>1710</v>
      </c>
      <c r="J390" t="s">
        <v>1710</v>
      </c>
      <c r="K390">
        <v>515</v>
      </c>
      <c r="L390">
        <v>215</v>
      </c>
      <c r="M390">
        <v>489</v>
      </c>
      <c r="N390">
        <v>0</v>
      </c>
      <c r="O390">
        <v>0</v>
      </c>
      <c r="P390">
        <v>0</v>
      </c>
      <c r="Q390">
        <v>1</v>
      </c>
      <c r="R390" t="s">
        <v>4991</v>
      </c>
    </row>
    <row r="391" spans="2:18" ht="15.75" x14ac:dyDescent="0.2">
      <c r="B391" s="387">
        <v>100084</v>
      </c>
      <c r="C391">
        <v>0</v>
      </c>
      <c r="D391">
        <v>0</v>
      </c>
      <c r="E391">
        <v>0</v>
      </c>
      <c r="F391">
        <v>0</v>
      </c>
      <c r="G391">
        <v>2.5148800000000002E-3</v>
      </c>
      <c r="H391">
        <v>222</v>
      </c>
      <c r="I391" t="s">
        <v>4984</v>
      </c>
      <c r="J391" t="s">
        <v>4984</v>
      </c>
      <c r="K391">
        <v>209</v>
      </c>
      <c r="L391">
        <v>31</v>
      </c>
      <c r="M391">
        <v>216</v>
      </c>
      <c r="N391">
        <v>9.8411599999999998E-3</v>
      </c>
      <c r="O391">
        <v>306</v>
      </c>
      <c r="P391">
        <v>78</v>
      </c>
      <c r="Q391" t="s">
        <v>3896</v>
      </c>
      <c r="R391" t="s">
        <v>4991</v>
      </c>
    </row>
    <row r="392" spans="2:18" ht="15.75" x14ac:dyDescent="0.2">
      <c r="B392" s="387">
        <v>100085</v>
      </c>
      <c r="C392">
        <v>0</v>
      </c>
      <c r="D392">
        <v>31</v>
      </c>
      <c r="E392">
        <v>422</v>
      </c>
      <c r="F392" t="s">
        <v>4993</v>
      </c>
      <c r="G392">
        <v>2.65542E-2</v>
      </c>
      <c r="H392">
        <v>395</v>
      </c>
      <c r="I392" t="s">
        <v>1903</v>
      </c>
      <c r="J392" t="s">
        <v>1903</v>
      </c>
      <c r="K392">
        <v>390</v>
      </c>
      <c r="L392">
        <v>112</v>
      </c>
      <c r="M392">
        <v>377</v>
      </c>
      <c r="N392">
        <v>0</v>
      </c>
      <c r="O392">
        <v>0</v>
      </c>
      <c r="P392">
        <v>0</v>
      </c>
      <c r="Q392">
        <v>3</v>
      </c>
      <c r="R392" t="s">
        <v>4991</v>
      </c>
    </row>
    <row r="393" spans="2:18" ht="15.75" x14ac:dyDescent="0.2">
      <c r="B393" s="387">
        <v>100086</v>
      </c>
      <c r="C393">
        <v>0</v>
      </c>
      <c r="D393">
        <v>0</v>
      </c>
      <c r="E393">
        <v>0</v>
      </c>
      <c r="F393">
        <v>0</v>
      </c>
      <c r="G393">
        <v>7.7447199999999994E-2</v>
      </c>
      <c r="H393">
        <v>561</v>
      </c>
      <c r="I393" t="s">
        <v>1600</v>
      </c>
      <c r="J393" t="s">
        <v>1600</v>
      </c>
      <c r="K393">
        <v>387</v>
      </c>
      <c r="L393">
        <v>142</v>
      </c>
      <c r="M393">
        <v>377</v>
      </c>
      <c r="N393">
        <v>0</v>
      </c>
      <c r="O393">
        <v>0</v>
      </c>
      <c r="P393">
        <v>0</v>
      </c>
      <c r="Q393">
        <v>4</v>
      </c>
      <c r="R393" t="s">
        <v>4991</v>
      </c>
    </row>
    <row r="394" spans="2:18" ht="15.75" x14ac:dyDescent="0.2">
      <c r="B394" s="387">
        <v>100087</v>
      </c>
      <c r="C394">
        <v>0</v>
      </c>
      <c r="D394">
        <v>0</v>
      </c>
      <c r="E394">
        <v>0</v>
      </c>
      <c r="F394">
        <v>0</v>
      </c>
      <c r="G394">
        <v>1.74322E-3</v>
      </c>
      <c r="H394">
        <v>207</v>
      </c>
      <c r="I394" t="s">
        <v>4977</v>
      </c>
      <c r="J394" t="s">
        <v>4978</v>
      </c>
      <c r="K394">
        <v>280</v>
      </c>
      <c r="L394">
        <v>74</v>
      </c>
      <c r="M394">
        <v>285</v>
      </c>
      <c r="N394">
        <v>4.2751600000000001E-3</v>
      </c>
      <c r="O394">
        <v>231</v>
      </c>
      <c r="P394">
        <v>55</v>
      </c>
      <c r="Q394">
        <v>4</v>
      </c>
      <c r="R394" t="s">
        <v>4991</v>
      </c>
    </row>
    <row r="395" spans="2:18" ht="15.75" x14ac:dyDescent="0.2">
      <c r="B395" s="387">
        <v>100088</v>
      </c>
      <c r="C395">
        <v>0</v>
      </c>
      <c r="D395" t="s">
        <v>4992</v>
      </c>
      <c r="E395">
        <v>375</v>
      </c>
      <c r="F395" t="s">
        <v>4993</v>
      </c>
      <c r="G395">
        <v>9.7018099999999999E-3</v>
      </c>
      <c r="H395">
        <v>297</v>
      </c>
      <c r="I395" t="s">
        <v>4979</v>
      </c>
      <c r="J395" t="s">
        <v>4979</v>
      </c>
      <c r="K395">
        <v>354</v>
      </c>
      <c r="L395">
        <v>82</v>
      </c>
      <c r="M395">
        <v>377</v>
      </c>
      <c r="N395">
        <v>3.3582000000000001E-2</v>
      </c>
      <c r="O395">
        <v>353</v>
      </c>
      <c r="P395">
        <v>87</v>
      </c>
      <c r="Q395">
        <v>4</v>
      </c>
      <c r="R395" t="s">
        <v>4991</v>
      </c>
    </row>
    <row r="396" spans="2:18" ht="15.75" x14ac:dyDescent="0.2">
      <c r="B396" s="387">
        <v>100089</v>
      </c>
      <c r="C396">
        <v>0</v>
      </c>
      <c r="D396">
        <v>31</v>
      </c>
      <c r="E396">
        <v>348</v>
      </c>
      <c r="F396" t="s">
        <v>4993</v>
      </c>
      <c r="G396">
        <v>5.2215900000000003E-2</v>
      </c>
      <c r="H396">
        <v>496</v>
      </c>
      <c r="I396" t="s">
        <v>1710</v>
      </c>
      <c r="J396" t="s">
        <v>1710</v>
      </c>
      <c r="K396">
        <v>515</v>
      </c>
      <c r="L396">
        <v>215</v>
      </c>
      <c r="M396">
        <v>489</v>
      </c>
      <c r="N396">
        <v>0</v>
      </c>
      <c r="O396">
        <v>0</v>
      </c>
      <c r="P396">
        <v>0</v>
      </c>
      <c r="Q396">
        <v>4</v>
      </c>
      <c r="R396" t="s">
        <v>4991</v>
      </c>
    </row>
    <row r="397" spans="2:18" ht="15.75" x14ac:dyDescent="0.2">
      <c r="B397" s="387">
        <v>100090</v>
      </c>
      <c r="C397">
        <v>0</v>
      </c>
      <c r="D397">
        <v>58</v>
      </c>
      <c r="E397">
        <v>275</v>
      </c>
      <c r="F397" t="s">
        <v>4993</v>
      </c>
      <c r="G397">
        <v>1.4272600000000001E-3</v>
      </c>
      <c r="H397">
        <v>201</v>
      </c>
      <c r="I397" t="s">
        <v>4977</v>
      </c>
      <c r="J397" t="s">
        <v>4978</v>
      </c>
      <c r="K397">
        <v>280</v>
      </c>
      <c r="L397">
        <v>74</v>
      </c>
      <c r="M397">
        <v>285</v>
      </c>
      <c r="N397">
        <v>4.6354600000000001E-3</v>
      </c>
      <c r="O397">
        <v>231</v>
      </c>
      <c r="P397">
        <v>55</v>
      </c>
      <c r="Q397">
        <v>4</v>
      </c>
      <c r="R397" t="s">
        <v>4991</v>
      </c>
    </row>
    <row r="398" spans="2:18" ht="15.75" x14ac:dyDescent="0.2">
      <c r="B398" s="387">
        <v>100091</v>
      </c>
      <c r="C398">
        <v>0</v>
      </c>
      <c r="D398" t="s">
        <v>4992</v>
      </c>
      <c r="E398">
        <v>796</v>
      </c>
      <c r="F398" t="s">
        <v>4993</v>
      </c>
      <c r="G398">
        <v>7.5450600000000007E-2</v>
      </c>
      <c r="H398">
        <v>556</v>
      </c>
      <c r="I398" t="s">
        <v>1667</v>
      </c>
      <c r="J398" t="s">
        <v>4893</v>
      </c>
      <c r="K398">
        <v>748</v>
      </c>
      <c r="L398">
        <v>430</v>
      </c>
      <c r="M398">
        <v>760</v>
      </c>
      <c r="N398">
        <v>0</v>
      </c>
      <c r="O398">
        <v>0</v>
      </c>
      <c r="P398">
        <v>0</v>
      </c>
      <c r="Q398">
        <v>4</v>
      </c>
      <c r="R398" t="s">
        <v>4991</v>
      </c>
    </row>
    <row r="399" spans="2:18" ht="15.75" x14ac:dyDescent="0.2">
      <c r="B399" s="387">
        <v>100092</v>
      </c>
      <c r="C399">
        <v>0</v>
      </c>
      <c r="D399" t="s">
        <v>4992</v>
      </c>
      <c r="E399">
        <v>500</v>
      </c>
      <c r="F399" t="s">
        <v>4993</v>
      </c>
      <c r="G399">
        <v>0.20682600000000001</v>
      </c>
      <c r="H399">
        <v>760</v>
      </c>
      <c r="I399" t="s">
        <v>4980</v>
      </c>
      <c r="J399" t="s">
        <v>4980</v>
      </c>
      <c r="K399">
        <v>349</v>
      </c>
      <c r="L399">
        <v>89</v>
      </c>
      <c r="M399">
        <v>377</v>
      </c>
      <c r="N399">
        <v>0.94722800000000007</v>
      </c>
      <c r="O399">
        <v>353</v>
      </c>
      <c r="P399">
        <v>87</v>
      </c>
      <c r="Q399">
        <v>4</v>
      </c>
      <c r="R399" t="s">
        <v>4991</v>
      </c>
    </row>
    <row r="400" spans="2:18" ht="15.75" x14ac:dyDescent="0.2">
      <c r="B400" s="387">
        <v>100093</v>
      </c>
      <c r="C400">
        <v>0</v>
      </c>
      <c r="D400">
        <v>0</v>
      </c>
      <c r="E400">
        <v>0</v>
      </c>
      <c r="F400">
        <v>0</v>
      </c>
      <c r="G400">
        <v>2.8096100000000001E-3</v>
      </c>
      <c r="H400">
        <v>227</v>
      </c>
      <c r="I400" t="s">
        <v>4985</v>
      </c>
      <c r="J400" t="s">
        <v>4978</v>
      </c>
      <c r="K400">
        <v>280</v>
      </c>
      <c r="L400">
        <v>74</v>
      </c>
      <c r="M400">
        <v>285</v>
      </c>
      <c r="N400">
        <v>1.1148400000000001E-2</v>
      </c>
      <c r="O400">
        <v>306</v>
      </c>
      <c r="P400">
        <v>78</v>
      </c>
      <c r="Q400">
        <v>4</v>
      </c>
      <c r="R400" t="s">
        <v>4991</v>
      </c>
    </row>
    <row r="401" spans="2:18" ht="15.75" x14ac:dyDescent="0.2">
      <c r="B401" s="387">
        <v>100094</v>
      </c>
      <c r="C401">
        <v>0</v>
      </c>
      <c r="D401" t="s">
        <v>4992</v>
      </c>
      <c r="E401">
        <v>461</v>
      </c>
      <c r="F401" t="s">
        <v>4993</v>
      </c>
      <c r="G401">
        <v>0.20848700000000001</v>
      </c>
      <c r="H401">
        <v>760</v>
      </c>
      <c r="I401" t="s">
        <v>2634</v>
      </c>
      <c r="J401" t="s">
        <v>4893</v>
      </c>
      <c r="K401">
        <v>748</v>
      </c>
      <c r="L401">
        <v>430</v>
      </c>
      <c r="M401">
        <v>760</v>
      </c>
      <c r="N401">
        <v>0</v>
      </c>
      <c r="O401">
        <v>0</v>
      </c>
      <c r="P401">
        <v>0</v>
      </c>
      <c r="Q401">
        <v>4</v>
      </c>
      <c r="R401" t="s">
        <v>4991</v>
      </c>
    </row>
    <row r="402" spans="2:18" ht="15.75" x14ac:dyDescent="0.2">
      <c r="B402" s="387">
        <v>100095</v>
      </c>
      <c r="C402">
        <v>0</v>
      </c>
      <c r="D402">
        <v>85</v>
      </c>
      <c r="E402">
        <v>399</v>
      </c>
      <c r="F402" t="s">
        <v>4993</v>
      </c>
      <c r="G402">
        <v>1.7526900000000002E-2</v>
      </c>
      <c r="H402">
        <v>356</v>
      </c>
      <c r="I402" t="s">
        <v>1600</v>
      </c>
      <c r="J402" t="s">
        <v>1600</v>
      </c>
      <c r="K402">
        <v>387</v>
      </c>
      <c r="L402">
        <v>142</v>
      </c>
      <c r="M402">
        <v>377</v>
      </c>
      <c r="N402">
        <v>0</v>
      </c>
      <c r="O402">
        <v>0</v>
      </c>
      <c r="P402">
        <v>0</v>
      </c>
      <c r="Q402">
        <v>4</v>
      </c>
      <c r="R402" t="s">
        <v>4991</v>
      </c>
    </row>
    <row r="403" spans="2:18" ht="15.75" x14ac:dyDescent="0.2">
      <c r="B403" s="387">
        <v>100096</v>
      </c>
      <c r="C403">
        <v>0</v>
      </c>
      <c r="D403" t="s">
        <v>4992</v>
      </c>
      <c r="E403">
        <v>927</v>
      </c>
      <c r="F403" t="s">
        <v>4993</v>
      </c>
      <c r="G403">
        <v>0.14930399999999999</v>
      </c>
      <c r="H403">
        <v>760</v>
      </c>
      <c r="I403" t="s">
        <v>1667</v>
      </c>
      <c r="J403" t="s">
        <v>4893</v>
      </c>
      <c r="K403">
        <v>748</v>
      </c>
      <c r="L403">
        <v>430</v>
      </c>
      <c r="M403">
        <v>760</v>
      </c>
      <c r="N403">
        <v>0</v>
      </c>
      <c r="O403">
        <v>0</v>
      </c>
      <c r="P403">
        <v>0</v>
      </c>
      <c r="Q403">
        <v>4</v>
      </c>
      <c r="R403" t="s">
        <v>4991</v>
      </c>
    </row>
    <row r="404" spans="2:18" ht="15.75" x14ac:dyDescent="0.2">
      <c r="B404" s="387">
        <v>100097</v>
      </c>
      <c r="C404">
        <v>0</v>
      </c>
      <c r="D404" t="s">
        <v>4992</v>
      </c>
      <c r="E404">
        <v>505</v>
      </c>
      <c r="F404" t="s">
        <v>4993</v>
      </c>
      <c r="G404">
        <v>3.1586400000000001E-2</v>
      </c>
      <c r="H404">
        <v>415</v>
      </c>
      <c r="I404" t="s">
        <v>3148</v>
      </c>
      <c r="J404" t="s">
        <v>3148</v>
      </c>
      <c r="K404">
        <v>653</v>
      </c>
      <c r="L404">
        <v>137</v>
      </c>
      <c r="M404">
        <v>609</v>
      </c>
      <c r="N404">
        <v>0</v>
      </c>
      <c r="O404">
        <v>0</v>
      </c>
      <c r="P404">
        <v>0</v>
      </c>
      <c r="Q404">
        <v>4</v>
      </c>
      <c r="R404" t="s">
        <v>4991</v>
      </c>
    </row>
    <row r="405" spans="2:18" ht="15.75" x14ac:dyDescent="0.2">
      <c r="B405" s="387">
        <v>100098</v>
      </c>
      <c r="C405">
        <v>0</v>
      </c>
      <c r="D405" t="s">
        <v>4992</v>
      </c>
      <c r="E405">
        <v>756</v>
      </c>
      <c r="F405" t="s">
        <v>4993</v>
      </c>
      <c r="G405">
        <v>1.7796599999999999E-2</v>
      </c>
      <c r="H405">
        <v>358</v>
      </c>
      <c r="I405" t="s">
        <v>2964</v>
      </c>
      <c r="J405" t="s">
        <v>2964</v>
      </c>
      <c r="K405">
        <v>782</v>
      </c>
      <c r="L405">
        <v>359</v>
      </c>
      <c r="M405">
        <v>760</v>
      </c>
      <c r="N405">
        <v>0</v>
      </c>
      <c r="O405">
        <v>0</v>
      </c>
      <c r="P405">
        <v>0</v>
      </c>
      <c r="Q405">
        <v>4</v>
      </c>
      <c r="R405" t="s">
        <v>4991</v>
      </c>
    </row>
    <row r="406" spans="2:18" ht="15.75" x14ac:dyDescent="0.2">
      <c r="B406" s="387">
        <v>100099</v>
      </c>
      <c r="C406">
        <v>0</v>
      </c>
      <c r="D406">
        <v>0</v>
      </c>
      <c r="E406">
        <v>0</v>
      </c>
      <c r="F406">
        <v>0</v>
      </c>
      <c r="G406">
        <v>9.03529E-2</v>
      </c>
      <c r="H406">
        <v>595</v>
      </c>
      <c r="I406" t="s">
        <v>1903</v>
      </c>
      <c r="J406" t="s">
        <v>1903</v>
      </c>
      <c r="K406">
        <v>390</v>
      </c>
      <c r="L406">
        <v>112</v>
      </c>
      <c r="M406">
        <v>377</v>
      </c>
      <c r="N406">
        <v>0</v>
      </c>
      <c r="O406">
        <v>0</v>
      </c>
      <c r="P406">
        <v>0</v>
      </c>
      <c r="Q406">
        <v>4</v>
      </c>
      <c r="R406" t="s">
        <v>4991</v>
      </c>
    </row>
    <row r="407" spans="2:18" ht="15.75" x14ac:dyDescent="0.2">
      <c r="B407" s="387">
        <v>100100</v>
      </c>
      <c r="C407">
        <v>0</v>
      </c>
      <c r="D407">
        <v>0</v>
      </c>
      <c r="E407">
        <v>0</v>
      </c>
      <c r="F407">
        <v>0</v>
      </c>
      <c r="G407">
        <v>3.80997E-2</v>
      </c>
      <c r="H407">
        <v>442</v>
      </c>
      <c r="I407" t="s">
        <v>4979</v>
      </c>
      <c r="J407" t="s">
        <v>4979</v>
      </c>
      <c r="K407">
        <v>354</v>
      </c>
      <c r="L407">
        <v>82</v>
      </c>
      <c r="M407">
        <v>377</v>
      </c>
      <c r="N407">
        <v>0.12345299999999999</v>
      </c>
      <c r="O407">
        <v>353</v>
      </c>
      <c r="P407">
        <v>87</v>
      </c>
      <c r="Q407">
        <v>4</v>
      </c>
      <c r="R407" t="s">
        <v>4991</v>
      </c>
    </row>
    <row r="408" spans="2:18" ht="15.75" x14ac:dyDescent="0.2">
      <c r="B408" s="387">
        <v>100101</v>
      </c>
      <c r="C408">
        <v>0</v>
      </c>
      <c r="D408">
        <v>0</v>
      </c>
      <c r="E408">
        <v>0</v>
      </c>
      <c r="F408">
        <v>0</v>
      </c>
      <c r="G408">
        <v>5.4893499999999998E-2</v>
      </c>
      <c r="H408">
        <v>503</v>
      </c>
      <c r="I408" t="s">
        <v>4983</v>
      </c>
      <c r="J408" t="s">
        <v>4893</v>
      </c>
      <c r="K408">
        <v>748</v>
      </c>
      <c r="L408">
        <v>430</v>
      </c>
      <c r="M408">
        <v>760</v>
      </c>
      <c r="N408">
        <v>0</v>
      </c>
      <c r="O408">
        <v>0</v>
      </c>
      <c r="P408">
        <v>0</v>
      </c>
      <c r="Q408">
        <v>4</v>
      </c>
      <c r="R408" t="s">
        <v>4991</v>
      </c>
    </row>
    <row r="409" spans="2:18" ht="15.75" x14ac:dyDescent="0.2">
      <c r="B409" s="387">
        <v>100102</v>
      </c>
      <c r="C409">
        <v>0</v>
      </c>
      <c r="D409">
        <v>0</v>
      </c>
      <c r="E409">
        <v>0</v>
      </c>
      <c r="F409">
        <v>0</v>
      </c>
      <c r="G409">
        <v>1.74234E-3</v>
      </c>
      <c r="H409">
        <v>207</v>
      </c>
      <c r="I409" t="s">
        <v>4985</v>
      </c>
      <c r="J409" t="s">
        <v>4978</v>
      </c>
      <c r="K409">
        <v>280</v>
      </c>
      <c r="L409">
        <v>74</v>
      </c>
      <c r="M409">
        <v>285</v>
      </c>
      <c r="N409">
        <v>6.9008499999999992E-3</v>
      </c>
      <c r="O409">
        <v>306</v>
      </c>
      <c r="P409">
        <v>78</v>
      </c>
      <c r="Q409">
        <v>4</v>
      </c>
      <c r="R409" t="s">
        <v>4991</v>
      </c>
    </row>
    <row r="410" spans="2:18" ht="15.75" x14ac:dyDescent="0.2">
      <c r="B410" s="387">
        <v>100103</v>
      </c>
      <c r="C410">
        <v>0</v>
      </c>
      <c r="D410" t="s">
        <v>4992</v>
      </c>
      <c r="E410">
        <v>1329</v>
      </c>
      <c r="F410" t="s">
        <v>4993</v>
      </c>
      <c r="G410">
        <v>6.9220299999999998E-2</v>
      </c>
      <c r="H410">
        <v>540</v>
      </c>
      <c r="I410" t="s">
        <v>4977</v>
      </c>
      <c r="J410" t="s">
        <v>4978</v>
      </c>
      <c r="K410">
        <v>280</v>
      </c>
      <c r="L410">
        <v>74</v>
      </c>
      <c r="M410">
        <v>285</v>
      </c>
      <c r="N410">
        <v>8.9876499999999998E-2</v>
      </c>
      <c r="O410">
        <v>353</v>
      </c>
      <c r="P410">
        <v>87</v>
      </c>
      <c r="Q410">
        <v>4</v>
      </c>
      <c r="R410" t="s">
        <v>4991</v>
      </c>
    </row>
    <row r="411" spans="2:18" ht="15.75" x14ac:dyDescent="0.2">
      <c r="B411" s="387">
        <v>100104</v>
      </c>
      <c r="C411">
        <v>0</v>
      </c>
      <c r="D411" t="s">
        <v>4992</v>
      </c>
      <c r="E411">
        <v>625</v>
      </c>
      <c r="F411" t="s">
        <v>4993</v>
      </c>
      <c r="G411">
        <v>0.16652700000000001</v>
      </c>
      <c r="H411">
        <v>760</v>
      </c>
      <c r="I411" t="s">
        <v>1667</v>
      </c>
      <c r="J411" t="s">
        <v>4893</v>
      </c>
      <c r="K411">
        <v>748</v>
      </c>
      <c r="L411">
        <v>430</v>
      </c>
      <c r="M411">
        <v>760</v>
      </c>
      <c r="N411">
        <v>0</v>
      </c>
      <c r="O411">
        <v>0</v>
      </c>
      <c r="P411">
        <v>0</v>
      </c>
      <c r="Q411" t="s">
        <v>3896</v>
      </c>
      <c r="R411" t="s">
        <v>4991</v>
      </c>
    </row>
    <row r="412" spans="2:18" ht="15.75" x14ac:dyDescent="0.2">
      <c r="B412" s="387">
        <v>100105</v>
      </c>
      <c r="C412">
        <v>0</v>
      </c>
      <c r="D412">
        <v>0</v>
      </c>
      <c r="E412">
        <v>0</v>
      </c>
      <c r="F412">
        <v>0</v>
      </c>
      <c r="G412">
        <v>2.50323E-2</v>
      </c>
      <c r="H412">
        <v>389</v>
      </c>
      <c r="I412" t="s">
        <v>1667</v>
      </c>
      <c r="J412" t="s">
        <v>4893</v>
      </c>
      <c r="K412">
        <v>748</v>
      </c>
      <c r="L412">
        <v>430</v>
      </c>
      <c r="M412">
        <v>760</v>
      </c>
      <c r="N412">
        <v>0</v>
      </c>
      <c r="O412">
        <v>0</v>
      </c>
      <c r="P412">
        <v>0</v>
      </c>
      <c r="Q412" t="s">
        <v>3896</v>
      </c>
      <c r="R412" t="s">
        <v>4991</v>
      </c>
    </row>
    <row r="413" spans="2:18" ht="15.75" x14ac:dyDescent="0.2">
      <c r="B413" s="387">
        <v>100106</v>
      </c>
      <c r="C413">
        <v>0</v>
      </c>
      <c r="D413" t="s">
        <v>4992</v>
      </c>
      <c r="E413">
        <v>1242</v>
      </c>
      <c r="F413" t="s">
        <v>4993</v>
      </c>
      <c r="G413">
        <v>3.2263899999999998E-2</v>
      </c>
      <c r="H413">
        <v>418</v>
      </c>
      <c r="I413" t="s">
        <v>1667</v>
      </c>
      <c r="J413" t="s">
        <v>4893</v>
      </c>
      <c r="K413">
        <v>748</v>
      </c>
      <c r="L413">
        <v>430</v>
      </c>
      <c r="M413">
        <v>760</v>
      </c>
      <c r="N413">
        <v>0</v>
      </c>
      <c r="O413">
        <v>0</v>
      </c>
      <c r="P413">
        <v>0</v>
      </c>
      <c r="Q413">
        <v>4</v>
      </c>
      <c r="R413" t="s">
        <v>4991</v>
      </c>
    </row>
    <row r="414" spans="2:18" ht="15.75" x14ac:dyDescent="0.2">
      <c r="B414" s="387">
        <v>100107</v>
      </c>
      <c r="C414">
        <v>0</v>
      </c>
      <c r="D414">
        <v>0</v>
      </c>
      <c r="E414">
        <v>0</v>
      </c>
      <c r="F414">
        <v>0</v>
      </c>
      <c r="G414">
        <v>3.57851E-2</v>
      </c>
      <c r="H414">
        <v>432</v>
      </c>
      <c r="I414" t="s">
        <v>1903</v>
      </c>
      <c r="J414" t="s">
        <v>1903</v>
      </c>
      <c r="K414">
        <v>390</v>
      </c>
      <c r="L414">
        <v>112</v>
      </c>
      <c r="M414">
        <v>377</v>
      </c>
      <c r="N414">
        <v>0</v>
      </c>
      <c r="O414">
        <v>0</v>
      </c>
      <c r="P414">
        <v>0</v>
      </c>
      <c r="Q414">
        <v>4</v>
      </c>
      <c r="R414" t="s">
        <v>4991</v>
      </c>
    </row>
    <row r="415" spans="2:18" ht="15.75" x14ac:dyDescent="0.2">
      <c r="B415" s="387">
        <v>100108</v>
      </c>
      <c r="C415">
        <v>0</v>
      </c>
      <c r="D415">
        <v>0</v>
      </c>
      <c r="E415">
        <v>0</v>
      </c>
      <c r="F415">
        <v>0</v>
      </c>
      <c r="G415">
        <v>1.00433E-2</v>
      </c>
      <c r="H415">
        <v>300</v>
      </c>
      <c r="I415" t="s">
        <v>4980</v>
      </c>
      <c r="J415" t="s">
        <v>4980</v>
      </c>
      <c r="K415">
        <v>349</v>
      </c>
      <c r="L415">
        <v>89</v>
      </c>
      <c r="M415">
        <v>377</v>
      </c>
      <c r="N415">
        <v>2.1701399999999999E-2</v>
      </c>
      <c r="O415">
        <v>353</v>
      </c>
      <c r="P415">
        <v>87</v>
      </c>
      <c r="Q415">
        <v>4</v>
      </c>
      <c r="R415" t="s">
        <v>4991</v>
      </c>
    </row>
    <row r="416" spans="2:18" ht="15.75" x14ac:dyDescent="0.2">
      <c r="B416" s="387">
        <v>100109</v>
      </c>
      <c r="C416">
        <v>0</v>
      </c>
      <c r="D416" t="s">
        <v>4992</v>
      </c>
      <c r="E416">
        <v>559</v>
      </c>
      <c r="F416" t="s">
        <v>4993</v>
      </c>
      <c r="G416">
        <v>1.2255500000000001E-2</v>
      </c>
      <c r="H416">
        <v>317</v>
      </c>
      <c r="I416" t="s">
        <v>1667</v>
      </c>
      <c r="J416" t="s">
        <v>4893</v>
      </c>
      <c r="K416">
        <v>748</v>
      </c>
      <c r="L416">
        <v>430</v>
      </c>
      <c r="M416">
        <v>760</v>
      </c>
      <c r="N416">
        <v>0</v>
      </c>
      <c r="O416">
        <v>0</v>
      </c>
      <c r="P416">
        <v>0</v>
      </c>
      <c r="Q416">
        <v>4</v>
      </c>
      <c r="R416" t="s">
        <v>4991</v>
      </c>
    </row>
    <row r="417" spans="2:18" ht="15.75" x14ac:dyDescent="0.2">
      <c r="B417" s="387">
        <v>100110</v>
      </c>
      <c r="C417">
        <v>0</v>
      </c>
      <c r="D417">
        <v>0</v>
      </c>
      <c r="E417">
        <v>0</v>
      </c>
      <c r="F417">
        <v>0</v>
      </c>
      <c r="G417">
        <v>1.6045199999999999E-2</v>
      </c>
      <c r="H417">
        <v>345</v>
      </c>
      <c r="I417" t="s">
        <v>1600</v>
      </c>
      <c r="J417" t="s">
        <v>1600</v>
      </c>
      <c r="K417">
        <v>387</v>
      </c>
      <c r="L417">
        <v>142</v>
      </c>
      <c r="M417">
        <v>377</v>
      </c>
      <c r="N417">
        <v>0</v>
      </c>
      <c r="O417">
        <v>0</v>
      </c>
      <c r="P417">
        <v>0</v>
      </c>
      <c r="Q417">
        <v>4</v>
      </c>
      <c r="R417" t="s">
        <v>4991</v>
      </c>
    </row>
    <row r="418" spans="2:18" ht="15.75" x14ac:dyDescent="0.2">
      <c r="B418" s="387">
        <v>100111</v>
      </c>
      <c r="C418">
        <v>0</v>
      </c>
      <c r="D418" t="s">
        <v>4992</v>
      </c>
      <c r="E418">
        <v>679</v>
      </c>
      <c r="F418" t="s">
        <v>4993</v>
      </c>
      <c r="G418">
        <v>4.8426999999999998E-2</v>
      </c>
      <c r="H418">
        <v>484</v>
      </c>
      <c r="I418" t="s">
        <v>1667</v>
      </c>
      <c r="J418" t="s">
        <v>4893</v>
      </c>
      <c r="K418">
        <v>748</v>
      </c>
      <c r="L418">
        <v>430</v>
      </c>
      <c r="M418">
        <v>760</v>
      </c>
      <c r="N418">
        <v>0</v>
      </c>
      <c r="O418">
        <v>0</v>
      </c>
      <c r="P418">
        <v>0</v>
      </c>
      <c r="Q418">
        <v>4</v>
      </c>
      <c r="R418" t="s">
        <v>4991</v>
      </c>
    </row>
    <row r="419" spans="2:18" ht="15.75" x14ac:dyDescent="0.2">
      <c r="B419" s="387">
        <v>100112</v>
      </c>
      <c r="C419">
        <v>0</v>
      </c>
      <c r="D419" t="s">
        <v>4992</v>
      </c>
      <c r="E419">
        <v>388</v>
      </c>
      <c r="F419" t="s">
        <v>4993</v>
      </c>
      <c r="G419">
        <v>2.8109599999999998E-2</v>
      </c>
      <c r="H419">
        <v>401</v>
      </c>
      <c r="I419" t="s">
        <v>4979</v>
      </c>
      <c r="J419" t="s">
        <v>4979</v>
      </c>
      <c r="K419">
        <v>354</v>
      </c>
      <c r="L419">
        <v>82</v>
      </c>
      <c r="M419">
        <v>377</v>
      </c>
      <c r="N419">
        <v>8.2880599999999999E-2</v>
      </c>
      <c r="O419">
        <v>353</v>
      </c>
      <c r="P419">
        <v>87</v>
      </c>
      <c r="Q419">
        <v>4</v>
      </c>
      <c r="R419" t="s">
        <v>4991</v>
      </c>
    </row>
    <row r="420" spans="2:18" ht="15.75" x14ac:dyDescent="0.2">
      <c r="B420" s="387">
        <v>100113</v>
      </c>
      <c r="C420">
        <v>0</v>
      </c>
      <c r="D420">
        <v>0</v>
      </c>
      <c r="E420">
        <v>0</v>
      </c>
      <c r="F420">
        <v>0</v>
      </c>
      <c r="G420">
        <v>2.71512E-2</v>
      </c>
      <c r="H420">
        <v>397</v>
      </c>
      <c r="I420" t="s">
        <v>1600</v>
      </c>
      <c r="J420" t="s">
        <v>1600</v>
      </c>
      <c r="K420">
        <v>387</v>
      </c>
      <c r="L420">
        <v>142</v>
      </c>
      <c r="M420">
        <v>377</v>
      </c>
      <c r="N420">
        <v>0</v>
      </c>
      <c r="O420">
        <v>0</v>
      </c>
      <c r="P420">
        <v>0</v>
      </c>
      <c r="Q420">
        <v>4</v>
      </c>
      <c r="R420" t="s">
        <v>4991</v>
      </c>
    </row>
    <row r="421" spans="2:18" ht="15.75" x14ac:dyDescent="0.2">
      <c r="B421" s="387">
        <v>100114</v>
      </c>
      <c r="C421">
        <v>0</v>
      </c>
      <c r="D421">
        <v>35</v>
      </c>
      <c r="E421">
        <v>378</v>
      </c>
      <c r="F421" t="s">
        <v>4993</v>
      </c>
      <c r="G421">
        <v>5.7634600000000001E-2</v>
      </c>
      <c r="H421">
        <v>510</v>
      </c>
      <c r="I421" t="s">
        <v>1600</v>
      </c>
      <c r="J421" t="s">
        <v>1600</v>
      </c>
      <c r="K421">
        <v>387</v>
      </c>
      <c r="L421">
        <v>142</v>
      </c>
      <c r="M421">
        <v>377</v>
      </c>
      <c r="N421">
        <v>0</v>
      </c>
      <c r="O421">
        <v>0</v>
      </c>
      <c r="P421">
        <v>0</v>
      </c>
      <c r="Q421">
        <v>4</v>
      </c>
      <c r="R421" t="s">
        <v>4991</v>
      </c>
    </row>
    <row r="422" spans="2:18" ht="15.75" x14ac:dyDescent="0.2">
      <c r="B422" s="387">
        <v>100115</v>
      </c>
      <c r="C422">
        <v>0</v>
      </c>
      <c r="D422" t="s">
        <v>4992</v>
      </c>
      <c r="E422">
        <v>505</v>
      </c>
      <c r="F422" t="s">
        <v>4993</v>
      </c>
      <c r="G422">
        <v>3.5888700000000003E-2</v>
      </c>
      <c r="H422">
        <v>433</v>
      </c>
      <c r="I422" t="s">
        <v>4979</v>
      </c>
      <c r="J422" t="s">
        <v>4979</v>
      </c>
      <c r="K422">
        <v>354</v>
      </c>
      <c r="L422">
        <v>82</v>
      </c>
      <c r="M422">
        <v>377</v>
      </c>
      <c r="N422">
        <v>0.108961</v>
      </c>
      <c r="O422">
        <v>353</v>
      </c>
      <c r="P422">
        <v>87</v>
      </c>
      <c r="Q422">
        <v>4</v>
      </c>
      <c r="R422" t="s">
        <v>4991</v>
      </c>
    </row>
    <row r="423" spans="2:18" ht="15.75" x14ac:dyDescent="0.2">
      <c r="B423" s="387">
        <v>100116</v>
      </c>
      <c r="C423">
        <v>0</v>
      </c>
      <c r="D423">
        <v>0</v>
      </c>
      <c r="E423">
        <v>0</v>
      </c>
      <c r="F423">
        <v>0</v>
      </c>
      <c r="G423">
        <v>1.7474900000000002E-2</v>
      </c>
      <c r="H423">
        <v>356</v>
      </c>
      <c r="I423" t="s">
        <v>4980</v>
      </c>
      <c r="J423" t="s">
        <v>4980</v>
      </c>
      <c r="K423">
        <v>349</v>
      </c>
      <c r="L423">
        <v>89</v>
      </c>
      <c r="M423">
        <v>377</v>
      </c>
      <c r="N423">
        <v>9.5268599999999995E-2</v>
      </c>
      <c r="O423">
        <v>353</v>
      </c>
      <c r="P423">
        <v>87</v>
      </c>
      <c r="Q423">
        <v>4</v>
      </c>
      <c r="R423" t="s">
        <v>4991</v>
      </c>
    </row>
    <row r="424" spans="2:18" ht="15.75" x14ac:dyDescent="0.2">
      <c r="B424" s="387">
        <v>100117</v>
      </c>
      <c r="C424">
        <v>0</v>
      </c>
      <c r="D424" t="s">
        <v>4992</v>
      </c>
      <c r="E424">
        <v>511</v>
      </c>
      <c r="F424" t="s">
        <v>4993</v>
      </c>
      <c r="G424">
        <v>6.9635799999999998E-2</v>
      </c>
      <c r="H424">
        <v>541</v>
      </c>
      <c r="I424" t="s">
        <v>1667</v>
      </c>
      <c r="J424" t="s">
        <v>4893</v>
      </c>
      <c r="K424">
        <v>748</v>
      </c>
      <c r="L424">
        <v>430</v>
      </c>
      <c r="M424">
        <v>760</v>
      </c>
      <c r="N424">
        <v>0</v>
      </c>
      <c r="O424">
        <v>0</v>
      </c>
      <c r="P424">
        <v>0</v>
      </c>
      <c r="Q424">
        <v>4</v>
      </c>
      <c r="R424" t="s">
        <v>4991</v>
      </c>
    </row>
    <row r="425" spans="2:18" ht="15.75" x14ac:dyDescent="0.2">
      <c r="B425" s="387">
        <v>100118</v>
      </c>
      <c r="C425">
        <v>0</v>
      </c>
      <c r="D425" t="s">
        <v>4992</v>
      </c>
      <c r="E425">
        <v>365</v>
      </c>
      <c r="F425" t="s">
        <v>4993</v>
      </c>
      <c r="G425">
        <v>4.1649400000000003E-2</v>
      </c>
      <c r="H425">
        <v>456</v>
      </c>
      <c r="I425" t="s">
        <v>1600</v>
      </c>
      <c r="J425" t="s">
        <v>1600</v>
      </c>
      <c r="K425">
        <v>387</v>
      </c>
      <c r="L425">
        <v>142</v>
      </c>
      <c r="M425">
        <v>377</v>
      </c>
      <c r="N425">
        <v>0</v>
      </c>
      <c r="O425">
        <v>0</v>
      </c>
      <c r="P425">
        <v>0</v>
      </c>
      <c r="Q425">
        <v>4</v>
      </c>
      <c r="R425" t="s">
        <v>4991</v>
      </c>
    </row>
    <row r="426" spans="2:18" ht="15.75" x14ac:dyDescent="0.2">
      <c r="B426" s="387">
        <v>100119</v>
      </c>
      <c r="C426">
        <v>0</v>
      </c>
      <c r="D426" t="s">
        <v>4992</v>
      </c>
      <c r="E426">
        <v>1188</v>
      </c>
      <c r="F426" t="s">
        <v>4993</v>
      </c>
      <c r="G426">
        <v>3.43556E-2</v>
      </c>
      <c r="H426">
        <v>426</v>
      </c>
      <c r="I426" t="s">
        <v>1667</v>
      </c>
      <c r="J426" t="s">
        <v>4893</v>
      </c>
      <c r="K426">
        <v>748</v>
      </c>
      <c r="L426">
        <v>430</v>
      </c>
      <c r="M426">
        <v>760</v>
      </c>
      <c r="N426">
        <v>0</v>
      </c>
      <c r="O426">
        <v>0</v>
      </c>
      <c r="P426">
        <v>0</v>
      </c>
      <c r="Q426">
        <v>4</v>
      </c>
      <c r="R426" t="s">
        <v>4991</v>
      </c>
    </row>
    <row r="427" spans="2:18" ht="15.75" x14ac:dyDescent="0.2">
      <c r="B427" s="387">
        <v>100120</v>
      </c>
      <c r="C427">
        <v>0</v>
      </c>
      <c r="D427">
        <v>0</v>
      </c>
      <c r="E427">
        <v>0</v>
      </c>
      <c r="F427">
        <v>0</v>
      </c>
      <c r="G427">
        <v>1.1779299999999999E-2</v>
      </c>
      <c r="H427">
        <v>313</v>
      </c>
      <c r="I427" t="s">
        <v>4980</v>
      </c>
      <c r="J427" t="s">
        <v>4980</v>
      </c>
      <c r="K427">
        <v>349</v>
      </c>
      <c r="L427">
        <v>89</v>
      </c>
      <c r="M427">
        <v>377</v>
      </c>
      <c r="N427">
        <v>6.7509899999999998E-2</v>
      </c>
      <c r="O427">
        <v>353</v>
      </c>
      <c r="P427">
        <v>87</v>
      </c>
      <c r="Q427">
        <v>4</v>
      </c>
      <c r="R427" t="s">
        <v>4991</v>
      </c>
    </row>
    <row r="428" spans="2:18" ht="15.75" x14ac:dyDescent="0.2">
      <c r="B428" s="387">
        <v>100121</v>
      </c>
      <c r="C428">
        <v>0</v>
      </c>
      <c r="D428">
        <v>0</v>
      </c>
      <c r="E428">
        <v>0</v>
      </c>
      <c r="F428">
        <v>0</v>
      </c>
      <c r="G428">
        <v>0.23142599999999999</v>
      </c>
      <c r="H428">
        <v>760</v>
      </c>
      <c r="I428" t="s">
        <v>1667</v>
      </c>
      <c r="J428" t="s">
        <v>4893</v>
      </c>
      <c r="K428">
        <v>748</v>
      </c>
      <c r="L428">
        <v>430</v>
      </c>
      <c r="M428">
        <v>760</v>
      </c>
      <c r="N428">
        <v>0</v>
      </c>
      <c r="O428">
        <v>0</v>
      </c>
      <c r="P428">
        <v>0</v>
      </c>
      <c r="Q428">
        <v>4</v>
      </c>
      <c r="R428" t="s">
        <v>4991</v>
      </c>
    </row>
    <row r="429" spans="2:18" ht="15.75" x14ac:dyDescent="0.2">
      <c r="B429" s="387">
        <v>100122</v>
      </c>
      <c r="C429">
        <v>0</v>
      </c>
      <c r="D429">
        <v>0</v>
      </c>
      <c r="E429">
        <v>0</v>
      </c>
      <c r="F429">
        <v>0</v>
      </c>
      <c r="G429">
        <v>8.4112800000000001E-2</v>
      </c>
      <c r="H429">
        <v>579</v>
      </c>
      <c r="I429" t="s">
        <v>1710</v>
      </c>
      <c r="J429" t="s">
        <v>1710</v>
      </c>
      <c r="K429">
        <v>515</v>
      </c>
      <c r="L429">
        <v>215</v>
      </c>
      <c r="M429">
        <v>489</v>
      </c>
      <c r="N429">
        <v>0</v>
      </c>
      <c r="O429">
        <v>0</v>
      </c>
      <c r="P429">
        <v>0</v>
      </c>
      <c r="Q429">
        <v>4</v>
      </c>
      <c r="R429" t="s">
        <v>4991</v>
      </c>
    </row>
    <row r="430" spans="2:18" ht="15.75" x14ac:dyDescent="0.2">
      <c r="B430" s="387">
        <v>100123</v>
      </c>
      <c r="C430">
        <v>0</v>
      </c>
      <c r="D430">
        <v>0</v>
      </c>
      <c r="E430">
        <v>0</v>
      </c>
      <c r="F430">
        <v>0</v>
      </c>
      <c r="G430">
        <v>0.11829199999999999</v>
      </c>
      <c r="H430">
        <v>760</v>
      </c>
      <c r="I430" t="s">
        <v>4983</v>
      </c>
      <c r="J430" t="s">
        <v>4893</v>
      </c>
      <c r="K430">
        <v>748</v>
      </c>
      <c r="L430">
        <v>430</v>
      </c>
      <c r="M430">
        <v>760</v>
      </c>
      <c r="N430">
        <v>0</v>
      </c>
      <c r="O430">
        <v>0</v>
      </c>
      <c r="P430">
        <v>0</v>
      </c>
      <c r="Q430">
        <v>4</v>
      </c>
      <c r="R430" t="s">
        <v>4991</v>
      </c>
    </row>
    <row r="431" spans="2:18" ht="15.75" x14ac:dyDescent="0.2">
      <c r="B431" s="387">
        <v>100124</v>
      </c>
      <c r="C431">
        <v>0</v>
      </c>
      <c r="D431">
        <v>0</v>
      </c>
      <c r="E431">
        <v>0</v>
      </c>
      <c r="F431">
        <v>0</v>
      </c>
      <c r="G431">
        <v>3.6662500000000001E-2</v>
      </c>
      <c r="H431">
        <v>436</v>
      </c>
      <c r="I431" t="s">
        <v>2138</v>
      </c>
      <c r="J431" t="s">
        <v>2138</v>
      </c>
      <c r="K431">
        <v>455</v>
      </c>
      <c r="L431">
        <v>150</v>
      </c>
      <c r="M431">
        <v>489</v>
      </c>
      <c r="N431">
        <v>0</v>
      </c>
      <c r="O431">
        <v>0</v>
      </c>
      <c r="P431">
        <v>0</v>
      </c>
      <c r="Q431">
        <v>4</v>
      </c>
      <c r="R431" t="s">
        <v>4991</v>
      </c>
    </row>
    <row r="432" spans="2:18" ht="15.75" x14ac:dyDescent="0.2">
      <c r="B432" s="387">
        <v>100125</v>
      </c>
      <c r="C432">
        <v>0</v>
      </c>
      <c r="D432">
        <v>0</v>
      </c>
      <c r="E432">
        <v>0</v>
      </c>
      <c r="F432">
        <v>0</v>
      </c>
      <c r="G432">
        <v>7.2358400000000003E-2</v>
      </c>
      <c r="H432">
        <v>548</v>
      </c>
      <c r="I432" t="s">
        <v>2157</v>
      </c>
      <c r="J432" t="s">
        <v>4893</v>
      </c>
      <c r="K432">
        <v>748</v>
      </c>
      <c r="L432">
        <v>430</v>
      </c>
      <c r="M432">
        <v>760</v>
      </c>
      <c r="N432">
        <v>0</v>
      </c>
      <c r="O432">
        <v>0</v>
      </c>
      <c r="P432">
        <v>0</v>
      </c>
      <c r="Q432">
        <v>4</v>
      </c>
      <c r="R432" t="s">
        <v>4991</v>
      </c>
    </row>
    <row r="433" spans="2:18" ht="15.75" x14ac:dyDescent="0.2">
      <c r="B433" s="387">
        <v>100126</v>
      </c>
      <c r="C433">
        <v>0</v>
      </c>
      <c r="D433">
        <v>0</v>
      </c>
      <c r="E433">
        <v>0</v>
      </c>
      <c r="F433">
        <v>0</v>
      </c>
      <c r="G433">
        <v>1.79022E-2</v>
      </c>
      <c r="H433">
        <v>359</v>
      </c>
      <c r="I433" t="s">
        <v>2964</v>
      </c>
      <c r="J433" t="s">
        <v>2964</v>
      </c>
      <c r="K433">
        <v>782</v>
      </c>
      <c r="L433">
        <v>359</v>
      </c>
      <c r="M433">
        <v>760</v>
      </c>
      <c r="N433">
        <v>0</v>
      </c>
      <c r="O433">
        <v>0</v>
      </c>
      <c r="P433">
        <v>0</v>
      </c>
      <c r="Q433">
        <v>1</v>
      </c>
      <c r="R433" s="306" t="s">
        <v>4661</v>
      </c>
    </row>
    <row r="434" spans="2:18" ht="15.75" x14ac:dyDescent="0.2">
      <c r="B434" s="387">
        <v>100127</v>
      </c>
      <c r="C434">
        <v>0</v>
      </c>
      <c r="D434">
        <v>0</v>
      </c>
      <c r="E434">
        <v>0</v>
      </c>
      <c r="F434">
        <v>0</v>
      </c>
      <c r="G434">
        <v>8.9985399999999993E-2</v>
      </c>
      <c r="H434">
        <v>594</v>
      </c>
      <c r="I434" t="s">
        <v>1667</v>
      </c>
      <c r="J434" t="s">
        <v>4893</v>
      </c>
      <c r="K434">
        <v>748</v>
      </c>
      <c r="L434">
        <v>430</v>
      </c>
      <c r="M434">
        <v>760</v>
      </c>
      <c r="N434">
        <v>0</v>
      </c>
      <c r="O434">
        <v>0</v>
      </c>
      <c r="P434">
        <v>0</v>
      </c>
      <c r="Q434">
        <v>4</v>
      </c>
      <c r="R434" s="306" t="s">
        <v>4991</v>
      </c>
    </row>
    <row r="435" spans="2:18" ht="15.75" x14ac:dyDescent="0.2">
      <c r="B435" s="387">
        <v>100128</v>
      </c>
      <c r="C435">
        <v>0</v>
      </c>
      <c r="D435">
        <v>0</v>
      </c>
      <c r="E435">
        <v>0</v>
      </c>
      <c r="F435">
        <v>0</v>
      </c>
      <c r="G435">
        <v>4.1584799999999998E-2</v>
      </c>
      <c r="H435">
        <v>456</v>
      </c>
      <c r="I435" t="s">
        <v>4979</v>
      </c>
      <c r="J435" t="s">
        <v>4979</v>
      </c>
      <c r="K435">
        <v>354</v>
      </c>
      <c r="L435">
        <v>82</v>
      </c>
      <c r="M435">
        <v>377</v>
      </c>
      <c r="N435">
        <v>0.12793200000000002</v>
      </c>
      <c r="O435">
        <v>353</v>
      </c>
      <c r="P435">
        <v>87</v>
      </c>
      <c r="Q435">
        <v>4</v>
      </c>
      <c r="R435" s="306" t="s">
        <v>4991</v>
      </c>
    </row>
    <row r="436" spans="2:18" ht="15.75" x14ac:dyDescent="0.2">
      <c r="B436" s="387">
        <v>100129</v>
      </c>
      <c r="C436">
        <v>0</v>
      </c>
      <c r="D436">
        <v>0</v>
      </c>
      <c r="E436">
        <v>0</v>
      </c>
      <c r="F436">
        <v>0</v>
      </c>
      <c r="G436">
        <v>1.16957E-2</v>
      </c>
      <c r="H436">
        <v>313</v>
      </c>
      <c r="I436" t="s">
        <v>1600</v>
      </c>
      <c r="J436" t="s">
        <v>1600</v>
      </c>
      <c r="K436">
        <v>387</v>
      </c>
      <c r="L436">
        <v>142</v>
      </c>
      <c r="M436">
        <v>377</v>
      </c>
      <c r="N436">
        <v>0</v>
      </c>
      <c r="O436">
        <v>0</v>
      </c>
      <c r="P436">
        <v>0</v>
      </c>
      <c r="Q436">
        <v>4</v>
      </c>
      <c r="R436" s="306" t="s">
        <v>4991</v>
      </c>
    </row>
    <row r="437" spans="2:18" ht="15.75" x14ac:dyDescent="0.2">
      <c r="B437" s="387">
        <v>100130</v>
      </c>
      <c r="C437">
        <v>0</v>
      </c>
      <c r="D437">
        <v>0</v>
      </c>
      <c r="E437">
        <v>0</v>
      </c>
      <c r="F437">
        <v>0</v>
      </c>
      <c r="G437">
        <v>1.7035600000000001E-2</v>
      </c>
      <c r="H437">
        <v>353</v>
      </c>
      <c r="I437" t="s">
        <v>1600</v>
      </c>
      <c r="J437" t="s">
        <v>1600</v>
      </c>
      <c r="K437">
        <v>387</v>
      </c>
      <c r="L437">
        <v>142</v>
      </c>
      <c r="M437">
        <v>377</v>
      </c>
      <c r="N437">
        <v>0</v>
      </c>
      <c r="O437">
        <v>0</v>
      </c>
      <c r="P437">
        <v>0</v>
      </c>
      <c r="Q437">
        <v>4</v>
      </c>
      <c r="R437" s="306" t="s">
        <v>4991</v>
      </c>
    </row>
    <row r="438" spans="2:18" ht="15.75" x14ac:dyDescent="0.2">
      <c r="B438" s="387">
        <v>100131</v>
      </c>
      <c r="C438">
        <v>0</v>
      </c>
      <c r="D438">
        <v>0</v>
      </c>
      <c r="E438">
        <v>0</v>
      </c>
      <c r="F438">
        <v>0</v>
      </c>
      <c r="G438">
        <v>4.3372300000000003E-2</v>
      </c>
      <c r="H438">
        <v>463</v>
      </c>
      <c r="I438" t="s">
        <v>1710</v>
      </c>
      <c r="J438" t="s">
        <v>1710</v>
      </c>
      <c r="K438">
        <v>515</v>
      </c>
      <c r="L438">
        <v>215</v>
      </c>
      <c r="M438">
        <v>489</v>
      </c>
      <c r="N438">
        <v>0</v>
      </c>
      <c r="O438">
        <v>0</v>
      </c>
      <c r="P438">
        <v>0</v>
      </c>
      <c r="Q438">
        <v>1</v>
      </c>
      <c r="R438" s="306" t="s">
        <v>4661</v>
      </c>
    </row>
    <row r="439" spans="2:18" ht="15.75" x14ac:dyDescent="0.2">
      <c r="B439" s="387">
        <v>100132</v>
      </c>
      <c r="C439">
        <v>0</v>
      </c>
      <c r="D439">
        <v>0</v>
      </c>
      <c r="E439">
        <v>0</v>
      </c>
      <c r="F439">
        <v>0</v>
      </c>
      <c r="G439">
        <v>5.0249700000000001E-2</v>
      </c>
      <c r="H439">
        <v>491</v>
      </c>
      <c r="I439" t="s">
        <v>2138</v>
      </c>
      <c r="J439" t="s">
        <v>2138</v>
      </c>
      <c r="K439">
        <v>455</v>
      </c>
      <c r="L439">
        <v>150</v>
      </c>
      <c r="M439">
        <v>489</v>
      </c>
      <c r="N439">
        <v>0</v>
      </c>
      <c r="O439">
        <v>0</v>
      </c>
      <c r="P439">
        <v>0</v>
      </c>
      <c r="Q439">
        <v>4</v>
      </c>
      <c r="R439" s="306" t="s">
        <v>4991</v>
      </c>
    </row>
    <row r="440" spans="2:18" ht="15.75" x14ac:dyDescent="0.2">
      <c r="B440" s="387">
        <v>100133</v>
      </c>
      <c r="C440">
        <v>0</v>
      </c>
      <c r="D440" t="s">
        <v>4992</v>
      </c>
      <c r="E440">
        <v>895</v>
      </c>
      <c r="F440" t="s">
        <v>4993</v>
      </c>
      <c r="G440">
        <v>2.8206700000000001E-2</v>
      </c>
      <c r="H440">
        <v>401</v>
      </c>
      <c r="I440" t="s">
        <v>1667</v>
      </c>
      <c r="J440" t="s">
        <v>4893</v>
      </c>
      <c r="K440">
        <v>748</v>
      </c>
      <c r="L440">
        <v>430</v>
      </c>
      <c r="M440">
        <v>760</v>
      </c>
      <c r="N440">
        <v>0</v>
      </c>
      <c r="O440">
        <v>0</v>
      </c>
      <c r="P440">
        <v>0</v>
      </c>
      <c r="Q440">
        <v>4</v>
      </c>
      <c r="R440" s="306" t="s">
        <v>4991</v>
      </c>
    </row>
    <row r="441" spans="2:18" ht="15.75" x14ac:dyDescent="0.2">
      <c r="B441" s="387">
        <v>100134</v>
      </c>
      <c r="C441">
        <v>0</v>
      </c>
      <c r="D441" t="s">
        <v>4992</v>
      </c>
      <c r="E441">
        <v>402</v>
      </c>
      <c r="F441" t="s">
        <v>4993</v>
      </c>
      <c r="G441">
        <v>0.116662</v>
      </c>
      <c r="H441">
        <v>678</v>
      </c>
      <c r="I441" t="s">
        <v>1667</v>
      </c>
      <c r="J441" t="s">
        <v>4893</v>
      </c>
      <c r="K441">
        <v>748</v>
      </c>
      <c r="L441">
        <v>430</v>
      </c>
      <c r="M441">
        <v>760</v>
      </c>
      <c r="N441">
        <v>0</v>
      </c>
      <c r="O441">
        <v>0</v>
      </c>
      <c r="P441">
        <v>0</v>
      </c>
      <c r="Q441">
        <v>4</v>
      </c>
      <c r="R441" s="306" t="s">
        <v>4991</v>
      </c>
    </row>
    <row r="442" spans="2:18" ht="15.75" x14ac:dyDescent="0.2">
      <c r="B442" s="387">
        <v>100135</v>
      </c>
      <c r="C442">
        <v>0</v>
      </c>
      <c r="D442" t="s">
        <v>4992</v>
      </c>
      <c r="E442">
        <v>242</v>
      </c>
      <c r="F442" t="s">
        <v>4993</v>
      </c>
      <c r="G442">
        <v>0</v>
      </c>
      <c r="H442">
        <v>180</v>
      </c>
      <c r="I442" t="s">
        <v>4979</v>
      </c>
      <c r="J442" t="s">
        <v>4979</v>
      </c>
      <c r="K442">
        <v>354</v>
      </c>
      <c r="L442">
        <v>82</v>
      </c>
      <c r="M442">
        <v>377</v>
      </c>
      <c r="N442">
        <v>1.16041E-3</v>
      </c>
      <c r="O442">
        <v>231</v>
      </c>
      <c r="P442">
        <v>55</v>
      </c>
      <c r="Q442">
        <v>4</v>
      </c>
      <c r="R442" s="306" t="s">
        <v>4991</v>
      </c>
    </row>
    <row r="443" spans="2:18" ht="15.75" x14ac:dyDescent="0.2">
      <c r="B443" s="387">
        <v>100136</v>
      </c>
      <c r="C443">
        <v>0</v>
      </c>
      <c r="D443">
        <v>0</v>
      </c>
      <c r="E443">
        <v>0</v>
      </c>
      <c r="F443">
        <v>0</v>
      </c>
      <c r="G443">
        <v>1.22802E-2</v>
      </c>
      <c r="H443">
        <v>474</v>
      </c>
      <c r="I443" t="s">
        <v>4980</v>
      </c>
      <c r="J443" t="s">
        <v>4980</v>
      </c>
      <c r="K443">
        <v>349</v>
      </c>
      <c r="L443">
        <v>89</v>
      </c>
      <c r="M443">
        <v>377</v>
      </c>
      <c r="N443">
        <v>8.4844299999999997E-2</v>
      </c>
      <c r="O443">
        <v>353</v>
      </c>
      <c r="P443">
        <v>87</v>
      </c>
      <c r="Q443">
        <v>1</v>
      </c>
      <c r="R443" s="306" t="s">
        <v>4661</v>
      </c>
    </row>
    <row r="444" spans="2:18" ht="15.75" x14ac:dyDescent="0.2">
      <c r="B444" s="387">
        <v>100137</v>
      </c>
      <c r="C444">
        <v>0</v>
      </c>
      <c r="D444">
        <v>0</v>
      </c>
      <c r="E444">
        <v>0</v>
      </c>
      <c r="F444">
        <v>0</v>
      </c>
      <c r="G444">
        <v>1.0532400000000001E-2</v>
      </c>
      <c r="H444">
        <v>304</v>
      </c>
      <c r="I444" t="s">
        <v>1600</v>
      </c>
      <c r="J444" t="s">
        <v>1600</v>
      </c>
      <c r="K444">
        <v>387</v>
      </c>
      <c r="L444">
        <v>142</v>
      </c>
      <c r="M444">
        <v>377</v>
      </c>
      <c r="N444">
        <v>0</v>
      </c>
      <c r="O444">
        <v>0</v>
      </c>
      <c r="P444">
        <v>0</v>
      </c>
      <c r="Q444">
        <v>4</v>
      </c>
      <c r="R444" s="306" t="s">
        <v>4991</v>
      </c>
    </row>
    <row r="445" spans="2:18" ht="15.75" x14ac:dyDescent="0.2">
      <c r="B445" s="387">
        <v>100138</v>
      </c>
      <c r="C445">
        <v>0</v>
      </c>
      <c r="D445">
        <v>0</v>
      </c>
      <c r="E445">
        <v>0</v>
      </c>
      <c r="F445">
        <v>0</v>
      </c>
      <c r="G445">
        <v>1.12046E-2</v>
      </c>
      <c r="H445">
        <v>309</v>
      </c>
      <c r="I445" t="s">
        <v>4980</v>
      </c>
      <c r="J445" t="s">
        <v>4980</v>
      </c>
      <c r="K445">
        <v>349</v>
      </c>
      <c r="L445">
        <v>89</v>
      </c>
      <c r="M445">
        <v>377</v>
      </c>
      <c r="N445">
        <v>3.18783E-3</v>
      </c>
      <c r="O445">
        <v>231</v>
      </c>
      <c r="P445">
        <v>55</v>
      </c>
      <c r="Q445">
        <v>4</v>
      </c>
      <c r="R445" s="306" t="s">
        <v>4991</v>
      </c>
    </row>
    <row r="446" spans="2:18" ht="15.75" x14ac:dyDescent="0.2">
      <c r="B446" s="387">
        <v>100139</v>
      </c>
      <c r="C446">
        <v>0</v>
      </c>
      <c r="D446">
        <v>0</v>
      </c>
      <c r="E446">
        <v>0</v>
      </c>
      <c r="F446">
        <v>0</v>
      </c>
      <c r="G446">
        <v>1.45673E-2</v>
      </c>
      <c r="H446">
        <v>334</v>
      </c>
      <c r="I446" t="s">
        <v>1600</v>
      </c>
      <c r="J446" t="s">
        <v>1600</v>
      </c>
      <c r="K446">
        <v>387</v>
      </c>
      <c r="L446">
        <v>142</v>
      </c>
      <c r="M446">
        <v>377</v>
      </c>
      <c r="N446">
        <v>0</v>
      </c>
      <c r="O446">
        <v>0</v>
      </c>
      <c r="P446">
        <v>0</v>
      </c>
      <c r="Q446">
        <v>4</v>
      </c>
      <c r="R446" s="306" t="s">
        <v>4991</v>
      </c>
    </row>
    <row r="447" spans="2:18" ht="15.75" x14ac:dyDescent="0.2">
      <c r="B447" s="387">
        <v>100140</v>
      </c>
      <c r="C447">
        <v>0</v>
      </c>
      <c r="D447">
        <v>0</v>
      </c>
      <c r="E447">
        <v>0</v>
      </c>
      <c r="F447">
        <v>0</v>
      </c>
      <c r="G447">
        <v>1.27825E-2</v>
      </c>
      <c r="H447">
        <v>321</v>
      </c>
      <c r="I447" t="s">
        <v>4977</v>
      </c>
      <c r="J447" t="s">
        <v>4978</v>
      </c>
      <c r="K447">
        <v>280</v>
      </c>
      <c r="L447">
        <v>74</v>
      </c>
      <c r="M447">
        <v>285</v>
      </c>
      <c r="N447">
        <v>3.6518099999999998E-2</v>
      </c>
      <c r="O447">
        <v>353</v>
      </c>
      <c r="P447">
        <v>87</v>
      </c>
      <c r="Q447">
        <v>4</v>
      </c>
      <c r="R447" s="306" t="s">
        <v>4991</v>
      </c>
    </row>
    <row r="448" spans="2:18" ht="15.75" x14ac:dyDescent="0.2">
      <c r="B448" s="387">
        <v>100141</v>
      </c>
      <c r="C448">
        <v>0</v>
      </c>
      <c r="D448">
        <v>0</v>
      </c>
      <c r="E448">
        <v>0</v>
      </c>
      <c r="F448">
        <v>0</v>
      </c>
      <c r="G448">
        <v>0.10133</v>
      </c>
      <c r="H448">
        <v>625</v>
      </c>
      <c r="I448" t="s">
        <v>1903</v>
      </c>
      <c r="J448" t="s">
        <v>1903</v>
      </c>
      <c r="K448">
        <v>390</v>
      </c>
      <c r="L448">
        <v>112</v>
      </c>
      <c r="M448">
        <v>377</v>
      </c>
      <c r="N448">
        <v>0</v>
      </c>
      <c r="O448">
        <v>0</v>
      </c>
      <c r="P448">
        <v>0</v>
      </c>
      <c r="Q448">
        <v>1</v>
      </c>
      <c r="R448" s="306" t="s">
        <v>4661</v>
      </c>
    </row>
    <row r="449" spans="2:18" ht="15.75" x14ac:dyDescent="0.2">
      <c r="B449" s="387">
        <v>100142</v>
      </c>
      <c r="C449">
        <v>0</v>
      </c>
      <c r="D449">
        <v>0</v>
      </c>
      <c r="E449">
        <v>0</v>
      </c>
      <c r="F449">
        <v>0</v>
      </c>
      <c r="G449">
        <v>1.9973299999999999E-2</v>
      </c>
      <c r="H449">
        <v>368</v>
      </c>
      <c r="I449" t="s">
        <v>4977</v>
      </c>
      <c r="J449" t="s">
        <v>4978</v>
      </c>
      <c r="K449">
        <v>280</v>
      </c>
      <c r="L449">
        <v>74</v>
      </c>
      <c r="M449">
        <v>285</v>
      </c>
      <c r="N449">
        <v>6.323419999999999E-2</v>
      </c>
      <c r="O449">
        <v>353</v>
      </c>
      <c r="P449">
        <v>87</v>
      </c>
      <c r="Q449">
        <v>4</v>
      </c>
      <c r="R449" s="306" t="s">
        <v>4991</v>
      </c>
    </row>
    <row r="450" spans="2:18" ht="15.75" x14ac:dyDescent="0.2">
      <c r="B450" s="387">
        <v>100143</v>
      </c>
      <c r="C450">
        <v>0</v>
      </c>
      <c r="D450">
        <v>0</v>
      </c>
      <c r="E450">
        <v>0</v>
      </c>
      <c r="F450">
        <v>0</v>
      </c>
      <c r="G450">
        <v>8.9779500000000002E-3</v>
      </c>
      <c r="H450">
        <v>291</v>
      </c>
      <c r="I450" t="s">
        <v>1600</v>
      </c>
      <c r="J450" t="s">
        <v>1600</v>
      </c>
      <c r="K450">
        <v>387</v>
      </c>
      <c r="L450">
        <v>142</v>
      </c>
      <c r="M450">
        <v>377</v>
      </c>
      <c r="N450">
        <v>0</v>
      </c>
      <c r="O450">
        <v>0</v>
      </c>
      <c r="P450">
        <v>0</v>
      </c>
      <c r="Q450">
        <v>4</v>
      </c>
      <c r="R450" s="306" t="s">
        <v>4991</v>
      </c>
    </row>
    <row r="451" spans="2:18" ht="15.75" x14ac:dyDescent="0.2">
      <c r="B451" s="387">
        <v>100144</v>
      </c>
      <c r="C451">
        <v>0</v>
      </c>
      <c r="D451">
        <v>0</v>
      </c>
      <c r="E451">
        <v>0</v>
      </c>
      <c r="F451">
        <v>0</v>
      </c>
      <c r="G451">
        <v>1.03231E-2</v>
      </c>
      <c r="H451">
        <v>302</v>
      </c>
      <c r="I451" t="s">
        <v>4986</v>
      </c>
      <c r="J451" t="s">
        <v>4978</v>
      </c>
      <c r="K451">
        <v>280</v>
      </c>
      <c r="L451">
        <v>74</v>
      </c>
      <c r="M451">
        <v>285</v>
      </c>
      <c r="N451">
        <v>4.1149699999999997E-2</v>
      </c>
      <c r="O451">
        <v>353</v>
      </c>
      <c r="P451">
        <v>87</v>
      </c>
      <c r="Q451">
        <v>4</v>
      </c>
      <c r="R451" s="306" t="s">
        <v>4991</v>
      </c>
    </row>
    <row r="452" spans="2:18" ht="15.75" x14ac:dyDescent="0.2">
      <c r="B452" s="387">
        <v>100145</v>
      </c>
      <c r="C452">
        <v>0</v>
      </c>
      <c r="D452">
        <v>0</v>
      </c>
      <c r="E452">
        <v>0</v>
      </c>
      <c r="F452">
        <v>0</v>
      </c>
      <c r="G452">
        <v>3.2622699999999998E-2</v>
      </c>
      <c r="H452">
        <v>419</v>
      </c>
      <c r="I452" t="s">
        <v>4977</v>
      </c>
      <c r="J452" t="s">
        <v>4978</v>
      </c>
      <c r="K452">
        <v>280</v>
      </c>
      <c r="L452">
        <v>74</v>
      </c>
      <c r="M452">
        <v>285</v>
      </c>
      <c r="N452">
        <v>0.121213</v>
      </c>
      <c r="O452">
        <v>353</v>
      </c>
      <c r="P452">
        <v>87</v>
      </c>
      <c r="Q452">
        <v>4</v>
      </c>
      <c r="R452" s="306" t="s">
        <v>4991</v>
      </c>
    </row>
    <row r="453" spans="2:18" ht="15.75" x14ac:dyDescent="0.2">
      <c r="B453" s="387">
        <v>100146</v>
      </c>
      <c r="C453">
        <v>0</v>
      </c>
      <c r="D453">
        <v>0</v>
      </c>
      <c r="E453">
        <v>0</v>
      </c>
      <c r="F453">
        <v>0</v>
      </c>
      <c r="G453">
        <v>3.6369499999999999E-2</v>
      </c>
      <c r="H453">
        <v>435</v>
      </c>
      <c r="I453" t="s">
        <v>1903</v>
      </c>
      <c r="J453" t="s">
        <v>1903</v>
      </c>
      <c r="K453">
        <v>390</v>
      </c>
      <c r="L453">
        <v>112</v>
      </c>
      <c r="M453">
        <v>377</v>
      </c>
      <c r="N453">
        <v>0</v>
      </c>
      <c r="O453">
        <v>0</v>
      </c>
      <c r="P453">
        <v>0</v>
      </c>
      <c r="Q453">
        <v>4</v>
      </c>
      <c r="R453" s="306" t="s">
        <v>4991</v>
      </c>
    </row>
    <row r="454" spans="2:18" ht="15.75" x14ac:dyDescent="0.2">
      <c r="B454" s="387">
        <v>100147</v>
      </c>
      <c r="C454">
        <v>0</v>
      </c>
      <c r="D454">
        <v>0</v>
      </c>
      <c r="E454">
        <v>0</v>
      </c>
      <c r="F454">
        <v>0</v>
      </c>
      <c r="G454">
        <v>1.5761399999999998E-2</v>
      </c>
      <c r="H454">
        <v>343</v>
      </c>
      <c r="I454" t="s">
        <v>4986</v>
      </c>
      <c r="J454" t="s">
        <v>4978</v>
      </c>
      <c r="K454">
        <v>280</v>
      </c>
      <c r="L454">
        <v>74</v>
      </c>
      <c r="M454">
        <v>285</v>
      </c>
      <c r="N454">
        <v>5.1493000000000004E-2</v>
      </c>
      <c r="O454">
        <v>353</v>
      </c>
      <c r="P454">
        <v>87</v>
      </c>
      <c r="Q454">
        <v>4</v>
      </c>
      <c r="R454" s="306" t="s">
        <v>4991</v>
      </c>
    </row>
    <row r="455" spans="2:18" ht="15.75" x14ac:dyDescent="0.2">
      <c r="B455" s="387">
        <v>100148</v>
      </c>
      <c r="C455">
        <v>0</v>
      </c>
      <c r="D455">
        <v>0</v>
      </c>
      <c r="E455">
        <v>0</v>
      </c>
      <c r="F455">
        <v>0</v>
      </c>
      <c r="G455">
        <v>2.8103099999999999E-3</v>
      </c>
      <c r="H455">
        <v>227</v>
      </c>
      <c r="I455" t="s">
        <v>1600</v>
      </c>
      <c r="J455" t="s">
        <v>1600</v>
      </c>
      <c r="K455">
        <v>387</v>
      </c>
      <c r="L455">
        <v>142</v>
      </c>
      <c r="M455">
        <v>377</v>
      </c>
      <c r="N455">
        <v>0</v>
      </c>
      <c r="O455">
        <v>0</v>
      </c>
      <c r="P455">
        <v>0</v>
      </c>
      <c r="Q455">
        <v>4</v>
      </c>
      <c r="R455" s="306" t="s">
        <v>4991</v>
      </c>
    </row>
    <row r="456" spans="2:18" ht="15.75" x14ac:dyDescent="0.2">
      <c r="B456" s="387">
        <v>100149</v>
      </c>
      <c r="C456">
        <v>0</v>
      </c>
      <c r="D456">
        <v>0</v>
      </c>
      <c r="E456">
        <v>0</v>
      </c>
      <c r="F456">
        <v>0</v>
      </c>
      <c r="G456">
        <v>1.6608000000000001E-2</v>
      </c>
      <c r="H456">
        <v>350</v>
      </c>
      <c r="I456" t="s">
        <v>4980</v>
      </c>
      <c r="J456" t="s">
        <v>4980</v>
      </c>
      <c r="K456">
        <v>349</v>
      </c>
      <c r="L456">
        <v>89</v>
      </c>
      <c r="M456">
        <v>377</v>
      </c>
      <c r="N456">
        <v>4.2769500000000002E-2</v>
      </c>
      <c r="O456">
        <v>353</v>
      </c>
      <c r="P456">
        <v>87</v>
      </c>
      <c r="Q456">
        <v>4</v>
      </c>
      <c r="R456" s="306" t="s">
        <v>4991</v>
      </c>
    </row>
    <row r="457" spans="2:18" ht="15.75" x14ac:dyDescent="0.2">
      <c r="B457" s="387">
        <v>100150</v>
      </c>
      <c r="C457">
        <v>0</v>
      </c>
      <c r="D457">
        <v>0</v>
      </c>
      <c r="E457">
        <v>0</v>
      </c>
      <c r="F457">
        <v>0</v>
      </c>
      <c r="G457">
        <v>4.6714800000000004E-3</v>
      </c>
      <c r="H457">
        <v>251</v>
      </c>
      <c r="I457" t="s">
        <v>1600</v>
      </c>
      <c r="J457" t="s">
        <v>1600</v>
      </c>
      <c r="K457">
        <v>387</v>
      </c>
      <c r="L457">
        <v>142</v>
      </c>
      <c r="M457">
        <v>377</v>
      </c>
      <c r="N457">
        <v>0</v>
      </c>
      <c r="O457">
        <v>0</v>
      </c>
      <c r="P457">
        <v>0</v>
      </c>
      <c r="Q457">
        <v>4</v>
      </c>
      <c r="R457" s="306" t="s">
        <v>4991</v>
      </c>
    </row>
    <row r="458" spans="2:18" ht="15.75" x14ac:dyDescent="0.2">
      <c r="B458" s="387">
        <v>100151</v>
      </c>
      <c r="C458">
        <v>0</v>
      </c>
      <c r="D458">
        <v>0</v>
      </c>
      <c r="E458">
        <v>0</v>
      </c>
      <c r="F458">
        <v>0</v>
      </c>
      <c r="G458">
        <v>7.7962800000000001E-3</v>
      </c>
      <c r="H458">
        <v>280</v>
      </c>
      <c r="I458" t="s">
        <v>1667</v>
      </c>
      <c r="J458" t="s">
        <v>4893</v>
      </c>
      <c r="K458">
        <v>748</v>
      </c>
      <c r="L458">
        <v>430</v>
      </c>
      <c r="M458">
        <v>760</v>
      </c>
      <c r="N458">
        <v>0</v>
      </c>
      <c r="O458">
        <v>0</v>
      </c>
      <c r="P458">
        <v>0</v>
      </c>
      <c r="Q458">
        <v>4</v>
      </c>
      <c r="R458" s="306" t="s">
        <v>4991</v>
      </c>
    </row>
    <row r="459" spans="2:18" ht="15.75" x14ac:dyDescent="0.2">
      <c r="B459" s="387">
        <v>100152</v>
      </c>
      <c r="C459">
        <v>0</v>
      </c>
      <c r="D459">
        <v>0</v>
      </c>
      <c r="E459">
        <v>0</v>
      </c>
      <c r="F459">
        <v>0</v>
      </c>
      <c r="G459">
        <v>3.2339299999999999E-3</v>
      </c>
      <c r="H459">
        <v>235</v>
      </c>
      <c r="I459" t="s">
        <v>1600</v>
      </c>
      <c r="J459" t="s">
        <v>1600</v>
      </c>
      <c r="K459">
        <v>387</v>
      </c>
      <c r="L459">
        <v>142</v>
      </c>
      <c r="M459">
        <v>377</v>
      </c>
      <c r="N459">
        <v>0</v>
      </c>
      <c r="O459">
        <v>0</v>
      </c>
      <c r="P459">
        <v>0</v>
      </c>
      <c r="Q459">
        <v>4</v>
      </c>
      <c r="R459" s="306" t="s">
        <v>4991</v>
      </c>
    </row>
    <row r="460" spans="2:18" ht="15.75" x14ac:dyDescent="0.2">
      <c r="B460" s="387">
        <v>100153</v>
      </c>
      <c r="C460">
        <v>0</v>
      </c>
      <c r="D460">
        <v>0</v>
      </c>
      <c r="E460">
        <v>0</v>
      </c>
      <c r="F460">
        <v>0</v>
      </c>
      <c r="G460">
        <v>7.5299099999999994E-2</v>
      </c>
      <c r="H460">
        <v>556</v>
      </c>
      <c r="I460" t="s">
        <v>1903</v>
      </c>
      <c r="J460" t="s">
        <v>1903</v>
      </c>
      <c r="K460">
        <v>390</v>
      </c>
      <c r="L460">
        <v>112</v>
      </c>
      <c r="M460">
        <v>377</v>
      </c>
      <c r="N460">
        <v>0</v>
      </c>
      <c r="O460">
        <v>0</v>
      </c>
      <c r="P460">
        <v>0</v>
      </c>
      <c r="Q460">
        <v>4</v>
      </c>
      <c r="R460" s="306" t="s">
        <v>4991</v>
      </c>
    </row>
    <row r="461" spans="2:18" ht="15.75" x14ac:dyDescent="0.2">
      <c r="B461" s="387">
        <v>100154</v>
      </c>
      <c r="C461">
        <v>0</v>
      </c>
      <c r="D461">
        <v>0</v>
      </c>
      <c r="E461">
        <v>0</v>
      </c>
      <c r="F461">
        <v>0</v>
      </c>
      <c r="G461">
        <v>3.9923199999999999E-2</v>
      </c>
      <c r="H461">
        <v>449</v>
      </c>
      <c r="I461" t="s">
        <v>4980</v>
      </c>
      <c r="J461" t="s">
        <v>4980</v>
      </c>
      <c r="K461">
        <v>349</v>
      </c>
      <c r="L461">
        <v>89</v>
      </c>
      <c r="M461">
        <v>377</v>
      </c>
      <c r="N461">
        <v>0.10786799999999999</v>
      </c>
      <c r="O461">
        <v>353</v>
      </c>
      <c r="P461">
        <v>87</v>
      </c>
      <c r="Q461">
        <v>4</v>
      </c>
      <c r="R461" s="306" t="s">
        <v>4991</v>
      </c>
    </row>
    <row r="462" spans="2:18" ht="15.75" x14ac:dyDescent="0.2">
      <c r="B462" s="387">
        <v>100155</v>
      </c>
      <c r="C462">
        <v>0</v>
      </c>
      <c r="D462">
        <v>0</v>
      </c>
      <c r="E462">
        <v>0</v>
      </c>
      <c r="F462">
        <v>0</v>
      </c>
      <c r="G462">
        <v>7.5458499999999998E-3</v>
      </c>
      <c r="H462">
        <v>277</v>
      </c>
      <c r="I462" t="s">
        <v>4977</v>
      </c>
      <c r="J462" t="s">
        <v>4978</v>
      </c>
      <c r="K462">
        <v>280</v>
      </c>
      <c r="L462">
        <v>74</v>
      </c>
      <c r="M462">
        <v>285</v>
      </c>
      <c r="N462">
        <v>1.7891199999999999E-2</v>
      </c>
      <c r="O462">
        <v>306</v>
      </c>
      <c r="P462">
        <v>78</v>
      </c>
      <c r="Q462">
        <v>4</v>
      </c>
      <c r="R462" s="306" t="s">
        <v>4991</v>
      </c>
    </row>
    <row r="463" spans="2:18" ht="15.75" x14ac:dyDescent="0.2">
      <c r="B463" s="387">
        <v>100156</v>
      </c>
      <c r="C463">
        <v>0</v>
      </c>
      <c r="D463">
        <v>0</v>
      </c>
      <c r="E463">
        <v>0</v>
      </c>
      <c r="F463">
        <v>0</v>
      </c>
      <c r="G463">
        <v>2.00135E-2</v>
      </c>
      <c r="H463">
        <v>368</v>
      </c>
      <c r="I463" t="s">
        <v>1903</v>
      </c>
      <c r="J463" t="s">
        <v>1903</v>
      </c>
      <c r="K463">
        <v>390</v>
      </c>
      <c r="L463">
        <v>112</v>
      </c>
      <c r="M463">
        <v>377</v>
      </c>
      <c r="N463">
        <v>0</v>
      </c>
      <c r="O463">
        <v>0</v>
      </c>
      <c r="P463">
        <v>0</v>
      </c>
      <c r="Q463">
        <v>4</v>
      </c>
      <c r="R463" s="306" t="s">
        <v>4991</v>
      </c>
    </row>
    <row r="464" spans="2:18" ht="15.75" x14ac:dyDescent="0.2">
      <c r="B464" s="387">
        <v>100157</v>
      </c>
      <c r="C464">
        <v>0</v>
      </c>
      <c r="D464">
        <v>0</v>
      </c>
      <c r="E464">
        <v>0</v>
      </c>
      <c r="F464">
        <v>0</v>
      </c>
      <c r="G464">
        <v>5.3059099999999996E-3</v>
      </c>
      <c r="H464">
        <v>257</v>
      </c>
      <c r="I464" t="s">
        <v>1600</v>
      </c>
      <c r="J464" t="s">
        <v>1600</v>
      </c>
      <c r="K464">
        <v>387</v>
      </c>
      <c r="L464">
        <v>142</v>
      </c>
      <c r="M464">
        <v>377</v>
      </c>
      <c r="N464">
        <v>0</v>
      </c>
      <c r="O464">
        <v>0</v>
      </c>
      <c r="P464">
        <v>0</v>
      </c>
      <c r="Q464">
        <v>4</v>
      </c>
      <c r="R464" s="306" t="s">
        <v>4991</v>
      </c>
    </row>
    <row r="465" spans="2:18" ht="15.75" x14ac:dyDescent="0.2">
      <c r="B465" s="387">
        <v>100158</v>
      </c>
      <c r="C465">
        <v>0</v>
      </c>
      <c r="D465">
        <v>0</v>
      </c>
      <c r="E465">
        <v>0</v>
      </c>
      <c r="F465">
        <v>0</v>
      </c>
      <c r="G465">
        <v>6.6937899999999995E-2</v>
      </c>
      <c r="H465">
        <v>534</v>
      </c>
      <c r="I465" t="s">
        <v>4983</v>
      </c>
      <c r="J465" t="s">
        <v>4893</v>
      </c>
      <c r="K465">
        <v>748</v>
      </c>
      <c r="L465">
        <v>430</v>
      </c>
      <c r="M465">
        <v>760</v>
      </c>
      <c r="N465">
        <v>0</v>
      </c>
      <c r="O465">
        <v>0</v>
      </c>
      <c r="P465">
        <v>0</v>
      </c>
      <c r="Q465">
        <v>4</v>
      </c>
      <c r="R465" s="306" t="s">
        <v>4991</v>
      </c>
    </row>
    <row r="466" spans="2:18" ht="15.75" x14ac:dyDescent="0.2">
      <c r="B466" s="387">
        <v>100159</v>
      </c>
      <c r="C466">
        <v>0</v>
      </c>
      <c r="D466">
        <v>0</v>
      </c>
      <c r="E466">
        <v>0</v>
      </c>
      <c r="F466">
        <v>0</v>
      </c>
      <c r="G466">
        <v>2.33809E-2</v>
      </c>
      <c r="H466">
        <v>382</v>
      </c>
      <c r="I466" t="s">
        <v>4980</v>
      </c>
      <c r="J466" t="s">
        <v>4980</v>
      </c>
      <c r="K466">
        <v>349</v>
      </c>
      <c r="L466">
        <v>89</v>
      </c>
      <c r="M466">
        <v>377</v>
      </c>
      <c r="N466">
        <v>9.3828700000000001E-2</v>
      </c>
      <c r="O466">
        <v>353</v>
      </c>
      <c r="P466">
        <v>87</v>
      </c>
      <c r="Q466">
        <v>4</v>
      </c>
      <c r="R466" s="306" t="s">
        <v>4991</v>
      </c>
    </row>
    <row r="467" spans="2:18" ht="15.75" x14ac:dyDescent="0.2">
      <c r="B467" s="387">
        <v>100160</v>
      </c>
      <c r="C467">
        <v>0</v>
      </c>
      <c r="D467">
        <v>0</v>
      </c>
      <c r="E467">
        <v>0</v>
      </c>
      <c r="F467">
        <v>0</v>
      </c>
      <c r="G467">
        <v>7.2046600000000002E-2</v>
      </c>
      <c r="H467">
        <v>547</v>
      </c>
      <c r="I467" t="s">
        <v>4980</v>
      </c>
      <c r="J467" t="s">
        <v>4980</v>
      </c>
      <c r="K467">
        <v>349</v>
      </c>
      <c r="L467">
        <v>89</v>
      </c>
      <c r="M467">
        <v>377</v>
      </c>
      <c r="N467">
        <v>0.100077</v>
      </c>
      <c r="O467">
        <v>353</v>
      </c>
      <c r="P467">
        <v>87</v>
      </c>
      <c r="Q467">
        <v>4</v>
      </c>
      <c r="R467" s="306" t="s">
        <v>4991</v>
      </c>
    </row>
    <row r="468" spans="2:18" ht="15.75" x14ac:dyDescent="0.2">
      <c r="B468" s="387">
        <v>100161</v>
      </c>
      <c r="C468">
        <v>0</v>
      </c>
      <c r="D468">
        <v>0</v>
      </c>
      <c r="E468">
        <v>0</v>
      </c>
      <c r="F468">
        <v>0</v>
      </c>
      <c r="G468">
        <v>4.1626499999999997E-2</v>
      </c>
      <c r="H468">
        <v>456</v>
      </c>
      <c r="I468" t="s">
        <v>1600</v>
      </c>
      <c r="J468" t="s">
        <v>1600</v>
      </c>
      <c r="K468">
        <v>387</v>
      </c>
      <c r="L468">
        <v>142</v>
      </c>
      <c r="M468">
        <v>377</v>
      </c>
      <c r="N468">
        <v>0</v>
      </c>
      <c r="O468">
        <v>0</v>
      </c>
      <c r="P468">
        <v>0</v>
      </c>
      <c r="Q468" t="s">
        <v>3896</v>
      </c>
      <c r="R468" t="s">
        <v>4954</v>
      </c>
    </row>
    <row r="469" spans="2:18" ht="15.75" x14ac:dyDescent="0.2">
      <c r="B469" s="387">
        <v>100162</v>
      </c>
      <c r="C469">
        <v>0</v>
      </c>
      <c r="D469">
        <v>0</v>
      </c>
      <c r="E469">
        <v>0</v>
      </c>
      <c r="F469">
        <v>0</v>
      </c>
      <c r="G469">
        <v>4.3634100000000002E-2</v>
      </c>
      <c r="H469">
        <v>464</v>
      </c>
      <c r="I469" t="s">
        <v>1667</v>
      </c>
      <c r="J469" t="s">
        <v>4893</v>
      </c>
      <c r="K469">
        <v>748</v>
      </c>
      <c r="L469">
        <v>430</v>
      </c>
      <c r="M469">
        <v>760</v>
      </c>
      <c r="N469">
        <v>0</v>
      </c>
      <c r="O469">
        <v>0</v>
      </c>
      <c r="P469">
        <v>0</v>
      </c>
      <c r="Q469" t="s">
        <v>3896</v>
      </c>
      <c r="R469" t="s">
        <v>4954</v>
      </c>
    </row>
    <row r="470" spans="2:18" ht="15.75" x14ac:dyDescent="0.2">
      <c r="B470" s="387">
        <v>100163</v>
      </c>
      <c r="C470">
        <v>0</v>
      </c>
      <c r="D470" t="s">
        <v>4992</v>
      </c>
      <c r="E470">
        <v>432</v>
      </c>
      <c r="F470" t="s">
        <v>4993</v>
      </c>
      <c r="G470">
        <v>4.3198399999999998E-2</v>
      </c>
      <c r="H470">
        <v>462</v>
      </c>
      <c r="I470" t="s">
        <v>2138</v>
      </c>
      <c r="J470" t="s">
        <v>2138</v>
      </c>
      <c r="K470">
        <v>455</v>
      </c>
      <c r="L470">
        <v>150</v>
      </c>
      <c r="M470">
        <v>489</v>
      </c>
      <c r="N470">
        <v>0</v>
      </c>
      <c r="O470">
        <v>0</v>
      </c>
      <c r="P470">
        <v>0</v>
      </c>
      <c r="Q470">
        <v>4</v>
      </c>
      <c r="R470" s="306" t="s">
        <v>4991</v>
      </c>
    </row>
    <row r="471" spans="2:18" ht="15.75" x14ac:dyDescent="0.2">
      <c r="B471" s="387">
        <v>100164</v>
      </c>
      <c r="C471">
        <v>0</v>
      </c>
      <c r="D471" t="s">
        <v>4992</v>
      </c>
      <c r="E471">
        <v>715</v>
      </c>
      <c r="F471" t="s">
        <v>4993</v>
      </c>
      <c r="G471">
        <v>6.5573400000000004E-2</v>
      </c>
      <c r="H471">
        <v>530</v>
      </c>
      <c r="I471" t="s">
        <v>4996</v>
      </c>
      <c r="J471" t="s">
        <v>4893</v>
      </c>
      <c r="K471">
        <v>748</v>
      </c>
      <c r="L471">
        <v>430</v>
      </c>
      <c r="M471">
        <v>760</v>
      </c>
      <c r="N471">
        <v>0</v>
      </c>
      <c r="O471">
        <v>0</v>
      </c>
      <c r="P471">
        <v>0</v>
      </c>
      <c r="Q471">
        <v>4</v>
      </c>
      <c r="R471" s="306" t="s">
        <v>4991</v>
      </c>
    </row>
    <row r="472" spans="2:18" ht="15.75" x14ac:dyDescent="0.2">
      <c r="B472" s="387">
        <v>100165</v>
      </c>
      <c r="C472">
        <v>0</v>
      </c>
      <c r="D472" t="s">
        <v>4992</v>
      </c>
      <c r="E472">
        <v>1464</v>
      </c>
      <c r="F472" t="s">
        <v>4993</v>
      </c>
      <c r="G472">
        <v>7.3706099999999997E-2</v>
      </c>
      <c r="H472">
        <v>552</v>
      </c>
      <c r="I472" t="s">
        <v>4977</v>
      </c>
      <c r="J472" t="s">
        <v>4978</v>
      </c>
      <c r="K472">
        <v>280</v>
      </c>
      <c r="L472">
        <v>74</v>
      </c>
      <c r="M472">
        <v>285</v>
      </c>
      <c r="N472">
        <v>0.42416400000000004</v>
      </c>
      <c r="O472">
        <v>353</v>
      </c>
      <c r="P472">
        <v>87</v>
      </c>
      <c r="Q472">
        <v>4</v>
      </c>
      <c r="R472" s="306" t="s">
        <v>4991</v>
      </c>
    </row>
    <row r="473" spans="2:18" ht="15.75" x14ac:dyDescent="0.2">
      <c r="B473" s="387">
        <v>100166</v>
      </c>
      <c r="C473">
        <v>0</v>
      </c>
      <c r="D473">
        <v>35</v>
      </c>
      <c r="E473">
        <v>477</v>
      </c>
      <c r="F473" t="s">
        <v>4993</v>
      </c>
      <c r="G473">
        <v>2.4084600000000001E-2</v>
      </c>
      <c r="H473">
        <v>385</v>
      </c>
      <c r="I473" t="s">
        <v>4979</v>
      </c>
      <c r="J473" t="s">
        <v>4979</v>
      </c>
      <c r="K473">
        <v>354</v>
      </c>
      <c r="L473">
        <v>82</v>
      </c>
      <c r="M473">
        <v>377</v>
      </c>
      <c r="N473">
        <v>8.4335199999999999E-2</v>
      </c>
      <c r="O473">
        <v>353</v>
      </c>
      <c r="P473">
        <v>87</v>
      </c>
      <c r="Q473">
        <v>4</v>
      </c>
      <c r="R473" s="306" t="s">
        <v>4991</v>
      </c>
    </row>
    <row r="474" spans="2:18" ht="15.75" x14ac:dyDescent="0.2">
      <c r="B474" s="387">
        <v>100167</v>
      </c>
      <c r="C474">
        <v>0</v>
      </c>
      <c r="D474" t="s">
        <v>4992</v>
      </c>
      <c r="E474">
        <v>238</v>
      </c>
      <c r="F474" t="s">
        <v>4993</v>
      </c>
      <c r="G474">
        <v>2.2112199999999999E-3</v>
      </c>
      <c r="H474">
        <v>216</v>
      </c>
      <c r="I474" t="s">
        <v>1600</v>
      </c>
      <c r="J474" t="s">
        <v>1600</v>
      </c>
      <c r="K474">
        <v>387</v>
      </c>
      <c r="L474">
        <v>142</v>
      </c>
      <c r="M474">
        <v>377</v>
      </c>
      <c r="N474">
        <v>0</v>
      </c>
      <c r="O474">
        <v>0</v>
      </c>
      <c r="P474">
        <v>0</v>
      </c>
      <c r="Q474">
        <v>4</v>
      </c>
      <c r="R474" s="306" t="s">
        <v>4991</v>
      </c>
    </row>
    <row r="475" spans="2:18" ht="15.75" x14ac:dyDescent="0.2">
      <c r="B475" s="387">
        <v>100168</v>
      </c>
      <c r="C475">
        <v>0</v>
      </c>
      <c r="D475" t="s">
        <v>4992</v>
      </c>
      <c r="E475">
        <v>981</v>
      </c>
      <c r="F475" t="s">
        <v>4993</v>
      </c>
      <c r="G475">
        <v>6.8302600000000005E-2</v>
      </c>
      <c r="H475">
        <v>538</v>
      </c>
      <c r="I475" t="s">
        <v>4983</v>
      </c>
      <c r="J475" t="s">
        <v>4893</v>
      </c>
      <c r="K475">
        <v>748</v>
      </c>
      <c r="L475">
        <v>430</v>
      </c>
      <c r="M475">
        <v>760</v>
      </c>
      <c r="N475">
        <v>0</v>
      </c>
      <c r="O475">
        <v>0</v>
      </c>
      <c r="P475">
        <v>0</v>
      </c>
      <c r="Q475">
        <v>4</v>
      </c>
      <c r="R475" s="306" t="s">
        <v>4991</v>
      </c>
    </row>
    <row r="476" spans="2:18" ht="15.75" x14ac:dyDescent="0.2">
      <c r="B476" s="387">
        <v>100169</v>
      </c>
      <c r="C476">
        <v>0</v>
      </c>
      <c r="D476">
        <v>0</v>
      </c>
      <c r="E476">
        <v>0</v>
      </c>
      <c r="F476">
        <v>0</v>
      </c>
      <c r="G476">
        <v>4.5632600000000002E-2</v>
      </c>
      <c r="H476">
        <v>472</v>
      </c>
      <c r="I476" t="s">
        <v>4983</v>
      </c>
      <c r="J476" t="s">
        <v>4893</v>
      </c>
      <c r="K476">
        <v>748</v>
      </c>
      <c r="L476">
        <v>430</v>
      </c>
      <c r="M476">
        <v>760</v>
      </c>
      <c r="N476">
        <v>0</v>
      </c>
      <c r="O476">
        <v>0</v>
      </c>
      <c r="P476">
        <v>0</v>
      </c>
      <c r="Q476" t="s">
        <v>3896</v>
      </c>
      <c r="R476" t="s">
        <v>4954</v>
      </c>
    </row>
    <row r="477" spans="2:18" ht="15.75" x14ac:dyDescent="0.2">
      <c r="B477" s="387">
        <v>100170</v>
      </c>
      <c r="C477">
        <v>0</v>
      </c>
      <c r="D477">
        <v>0</v>
      </c>
      <c r="E477">
        <v>0</v>
      </c>
      <c r="F477">
        <v>0</v>
      </c>
      <c r="G477">
        <v>2.90587E-2</v>
      </c>
      <c r="H477">
        <v>405</v>
      </c>
      <c r="I477" t="s">
        <v>1903</v>
      </c>
      <c r="J477" t="s">
        <v>1903</v>
      </c>
      <c r="K477">
        <v>390</v>
      </c>
      <c r="L477">
        <v>112</v>
      </c>
      <c r="M477">
        <v>377</v>
      </c>
      <c r="N477">
        <v>0</v>
      </c>
      <c r="O477">
        <v>0</v>
      </c>
      <c r="P477">
        <v>0</v>
      </c>
      <c r="Q477" t="s">
        <v>3896</v>
      </c>
      <c r="R477" t="s">
        <v>4954</v>
      </c>
    </row>
    <row r="478" spans="2:18" ht="15.75" x14ac:dyDescent="0.2">
      <c r="B478" s="387">
        <v>100171</v>
      </c>
      <c r="C478">
        <v>0</v>
      </c>
      <c r="D478">
        <v>0</v>
      </c>
      <c r="E478">
        <v>0</v>
      </c>
      <c r="F478">
        <v>0</v>
      </c>
      <c r="G478">
        <v>0.16678100000000001</v>
      </c>
      <c r="H478">
        <v>760</v>
      </c>
      <c r="I478" t="s">
        <v>1667</v>
      </c>
      <c r="J478" t="s">
        <v>4893</v>
      </c>
      <c r="K478">
        <v>748</v>
      </c>
      <c r="L478">
        <v>430</v>
      </c>
      <c r="M478">
        <v>760</v>
      </c>
      <c r="N478">
        <v>0</v>
      </c>
      <c r="O478">
        <v>0</v>
      </c>
      <c r="P478">
        <v>0</v>
      </c>
      <c r="Q478" t="s">
        <v>3896</v>
      </c>
      <c r="R478" t="s">
        <v>4954</v>
      </c>
    </row>
    <row r="479" spans="2:18" ht="15.75" x14ac:dyDescent="0.2">
      <c r="B479" s="387">
        <v>100172</v>
      </c>
      <c r="C479">
        <v>0</v>
      </c>
      <c r="D479" t="s">
        <v>4992</v>
      </c>
      <c r="E479">
        <v>623</v>
      </c>
      <c r="F479" t="s">
        <v>4993</v>
      </c>
      <c r="G479">
        <v>8.5605200000000006E-2</v>
      </c>
      <c r="H479">
        <v>583</v>
      </c>
      <c r="I479" t="s">
        <v>1667</v>
      </c>
      <c r="J479" t="s">
        <v>4893</v>
      </c>
      <c r="K479">
        <v>748</v>
      </c>
      <c r="L479">
        <v>430</v>
      </c>
      <c r="M479">
        <v>760</v>
      </c>
      <c r="N479">
        <v>0</v>
      </c>
      <c r="O479">
        <v>0</v>
      </c>
      <c r="P479">
        <v>0</v>
      </c>
      <c r="Q479">
        <v>4</v>
      </c>
      <c r="R479" s="306" t="s">
        <v>4991</v>
      </c>
    </row>
    <row r="480" spans="2:18" ht="15.75" x14ac:dyDescent="0.2">
      <c r="B480" s="387">
        <v>100173</v>
      </c>
      <c r="C480">
        <v>0</v>
      </c>
      <c r="D480">
        <v>0</v>
      </c>
      <c r="E480">
        <v>0</v>
      </c>
      <c r="F480">
        <v>0</v>
      </c>
      <c r="G480">
        <v>0.121722</v>
      </c>
      <c r="H480">
        <v>696</v>
      </c>
      <c r="I480" t="s">
        <v>1667</v>
      </c>
      <c r="J480" t="s">
        <v>4893</v>
      </c>
      <c r="K480">
        <v>748</v>
      </c>
      <c r="L480">
        <v>430</v>
      </c>
      <c r="M480">
        <v>760</v>
      </c>
      <c r="N480">
        <v>0</v>
      </c>
      <c r="O480">
        <v>0</v>
      </c>
      <c r="P480">
        <v>0</v>
      </c>
      <c r="Q480">
        <v>4</v>
      </c>
      <c r="R480" s="306" t="s">
        <v>4991</v>
      </c>
    </row>
    <row r="481" spans="2:18" ht="15.75" x14ac:dyDescent="0.2">
      <c r="B481" s="387">
        <v>100174</v>
      </c>
      <c r="C481">
        <v>0</v>
      </c>
      <c r="D481">
        <v>77</v>
      </c>
      <c r="E481">
        <v>257</v>
      </c>
      <c r="F481" t="s">
        <v>4993</v>
      </c>
      <c r="G481">
        <v>3.3249600000000001E-3</v>
      </c>
      <c r="H481">
        <v>237</v>
      </c>
      <c r="I481" t="s">
        <v>1600</v>
      </c>
      <c r="J481" t="s">
        <v>1600</v>
      </c>
      <c r="K481">
        <v>387</v>
      </c>
      <c r="L481">
        <v>142</v>
      </c>
      <c r="M481">
        <v>377</v>
      </c>
      <c r="N481">
        <v>0</v>
      </c>
      <c r="O481">
        <v>0</v>
      </c>
      <c r="P481">
        <v>0</v>
      </c>
      <c r="Q481">
        <v>4</v>
      </c>
      <c r="R481" s="306" t="s">
        <v>4991</v>
      </c>
    </row>
    <row r="482" spans="2:18" ht="15.75" x14ac:dyDescent="0.2">
      <c r="B482" s="387">
        <v>100175</v>
      </c>
      <c r="C482">
        <v>0</v>
      </c>
      <c r="D482">
        <v>0</v>
      </c>
      <c r="E482">
        <v>0</v>
      </c>
      <c r="F482">
        <v>0</v>
      </c>
      <c r="G482">
        <v>2.2514000000000002E-3</v>
      </c>
      <c r="H482">
        <v>217</v>
      </c>
      <c r="I482" t="s">
        <v>4985</v>
      </c>
      <c r="J482" t="s">
        <v>4978</v>
      </c>
      <c r="K482">
        <v>280</v>
      </c>
      <c r="L482">
        <v>74</v>
      </c>
      <c r="M482">
        <v>285</v>
      </c>
      <c r="N482">
        <v>4.1383799999999997E-3</v>
      </c>
      <c r="O482">
        <v>231</v>
      </c>
      <c r="P482">
        <v>55</v>
      </c>
      <c r="Q482">
        <v>4</v>
      </c>
      <c r="R482" s="306" t="s">
        <v>4991</v>
      </c>
    </row>
    <row r="483" spans="2:18" ht="15.75" x14ac:dyDescent="0.2">
      <c r="B483" s="387">
        <v>100176</v>
      </c>
      <c r="C483">
        <v>0</v>
      </c>
      <c r="D483">
        <v>0</v>
      </c>
      <c r="E483">
        <v>0</v>
      </c>
      <c r="F483">
        <v>0</v>
      </c>
      <c r="G483">
        <v>3.8457400000000003E-2</v>
      </c>
      <c r="H483">
        <v>443</v>
      </c>
      <c r="I483" t="s">
        <v>1600</v>
      </c>
      <c r="J483" t="s">
        <v>1600</v>
      </c>
      <c r="K483">
        <v>387</v>
      </c>
      <c r="L483">
        <v>142</v>
      </c>
      <c r="M483">
        <v>377</v>
      </c>
      <c r="N483">
        <v>0</v>
      </c>
      <c r="O483">
        <v>0</v>
      </c>
      <c r="P483">
        <v>0</v>
      </c>
      <c r="Q483">
        <v>4</v>
      </c>
      <c r="R483" s="306" t="s">
        <v>4991</v>
      </c>
    </row>
    <row r="484" spans="2:18" ht="15.75" x14ac:dyDescent="0.2">
      <c r="B484" s="387">
        <v>100177</v>
      </c>
      <c r="C484">
        <v>0</v>
      </c>
      <c r="D484" t="s">
        <v>4992</v>
      </c>
      <c r="E484">
        <v>448</v>
      </c>
      <c r="F484" t="s">
        <v>4993</v>
      </c>
      <c r="G484">
        <v>2.06024E-2</v>
      </c>
      <c r="H484">
        <v>371</v>
      </c>
      <c r="I484" t="s">
        <v>4979</v>
      </c>
      <c r="J484" t="s">
        <v>4979</v>
      </c>
      <c r="K484">
        <v>354</v>
      </c>
      <c r="L484">
        <v>82</v>
      </c>
      <c r="M484">
        <v>377</v>
      </c>
      <c r="N484">
        <v>7.3856599999999994E-2</v>
      </c>
      <c r="O484">
        <v>353</v>
      </c>
      <c r="P484">
        <v>87</v>
      </c>
      <c r="Q484">
        <v>4</v>
      </c>
      <c r="R484" s="306" t="s">
        <v>4991</v>
      </c>
    </row>
    <row r="485" spans="2:18" ht="15.75" x14ac:dyDescent="0.2">
      <c r="B485" s="387">
        <v>100178</v>
      </c>
      <c r="C485">
        <v>0</v>
      </c>
      <c r="D485">
        <v>0</v>
      </c>
      <c r="E485">
        <v>0</v>
      </c>
      <c r="F485">
        <v>0</v>
      </c>
      <c r="G485">
        <v>4.4561399999999999E-3</v>
      </c>
      <c r="H485">
        <v>249</v>
      </c>
      <c r="I485" t="s">
        <v>4985</v>
      </c>
      <c r="J485" t="s">
        <v>4978</v>
      </c>
      <c r="K485">
        <v>280</v>
      </c>
      <c r="L485">
        <v>74</v>
      </c>
      <c r="M485">
        <v>285</v>
      </c>
      <c r="N485">
        <v>1.4752300000000001E-2</v>
      </c>
      <c r="O485">
        <v>306</v>
      </c>
      <c r="P485">
        <v>78</v>
      </c>
      <c r="Q485">
        <v>4</v>
      </c>
      <c r="R485" s="306" t="s">
        <v>4991</v>
      </c>
    </row>
    <row r="486" spans="2:18" ht="15.75" x14ac:dyDescent="0.2">
      <c r="B486" s="387">
        <v>100179</v>
      </c>
      <c r="C486">
        <v>0</v>
      </c>
      <c r="D486">
        <v>0</v>
      </c>
      <c r="E486">
        <v>0</v>
      </c>
      <c r="F486">
        <v>0</v>
      </c>
      <c r="G486">
        <v>6.5808199999999997E-2</v>
      </c>
      <c r="H486">
        <v>531</v>
      </c>
      <c r="I486" t="s">
        <v>1903</v>
      </c>
      <c r="J486" t="s">
        <v>1903</v>
      </c>
      <c r="K486">
        <v>390</v>
      </c>
      <c r="L486">
        <v>112</v>
      </c>
      <c r="M486">
        <v>377</v>
      </c>
      <c r="N486">
        <v>0</v>
      </c>
      <c r="O486">
        <v>0</v>
      </c>
      <c r="P486">
        <v>0</v>
      </c>
      <c r="Q486">
        <v>4</v>
      </c>
      <c r="R486" s="306" t="s">
        <v>4991</v>
      </c>
    </row>
    <row r="487" spans="2:18" ht="15.75" x14ac:dyDescent="0.2">
      <c r="B487" s="387">
        <v>100180</v>
      </c>
      <c r="C487">
        <v>0</v>
      </c>
      <c r="D487" t="s">
        <v>4992</v>
      </c>
      <c r="E487">
        <v>303</v>
      </c>
      <c r="F487" t="s">
        <v>4993</v>
      </c>
      <c r="G487">
        <v>0.104342</v>
      </c>
      <c r="H487">
        <v>635</v>
      </c>
      <c r="I487" t="s">
        <v>1667</v>
      </c>
      <c r="J487" t="s">
        <v>4893</v>
      </c>
      <c r="K487">
        <v>748</v>
      </c>
      <c r="L487">
        <v>430</v>
      </c>
      <c r="M487">
        <v>760</v>
      </c>
      <c r="N487">
        <v>0</v>
      </c>
      <c r="O487">
        <v>0</v>
      </c>
      <c r="P487">
        <v>0</v>
      </c>
      <c r="Q487">
        <v>4</v>
      </c>
      <c r="R487" s="306" t="s">
        <v>4991</v>
      </c>
    </row>
    <row r="488" spans="2:18" ht="15.75" x14ac:dyDescent="0.2">
      <c r="B488" s="387">
        <v>100181</v>
      </c>
      <c r="C488">
        <v>0</v>
      </c>
      <c r="D488">
        <v>0</v>
      </c>
      <c r="E488">
        <v>0</v>
      </c>
      <c r="F488">
        <v>0</v>
      </c>
      <c r="G488">
        <v>6.76485E-2</v>
      </c>
      <c r="H488">
        <v>536</v>
      </c>
      <c r="I488" t="s">
        <v>1667</v>
      </c>
      <c r="J488" t="s">
        <v>4893</v>
      </c>
      <c r="K488">
        <v>748</v>
      </c>
      <c r="L488">
        <v>430</v>
      </c>
      <c r="M488">
        <v>760</v>
      </c>
      <c r="N488">
        <v>0</v>
      </c>
      <c r="O488">
        <v>0</v>
      </c>
      <c r="P488">
        <v>0</v>
      </c>
      <c r="Q488">
        <v>4</v>
      </c>
      <c r="R488" s="306" t="s">
        <v>4991</v>
      </c>
    </row>
    <row r="489" spans="2:18" ht="15.75" x14ac:dyDescent="0.2">
      <c r="B489" s="387">
        <v>100182</v>
      </c>
      <c r="C489">
        <v>0</v>
      </c>
      <c r="D489">
        <v>0</v>
      </c>
      <c r="E489">
        <v>0</v>
      </c>
      <c r="F489">
        <v>0</v>
      </c>
      <c r="G489">
        <v>0.17896100000000001</v>
      </c>
      <c r="H489">
        <v>760</v>
      </c>
      <c r="I489" t="s">
        <v>1667</v>
      </c>
      <c r="J489" t="s">
        <v>4893</v>
      </c>
      <c r="K489">
        <v>748</v>
      </c>
      <c r="L489">
        <v>430</v>
      </c>
      <c r="M489">
        <v>760</v>
      </c>
      <c r="N489">
        <v>0</v>
      </c>
      <c r="O489">
        <v>0</v>
      </c>
      <c r="P489">
        <v>0</v>
      </c>
      <c r="Q489">
        <v>4</v>
      </c>
      <c r="R489" s="306" t="s">
        <v>4991</v>
      </c>
    </row>
    <row r="490" spans="2:18" ht="15.75" x14ac:dyDescent="0.2">
      <c r="B490" s="387">
        <v>100183</v>
      </c>
      <c r="C490">
        <v>0</v>
      </c>
      <c r="D490" t="s">
        <v>4992</v>
      </c>
      <c r="E490">
        <v>522</v>
      </c>
      <c r="F490" t="s">
        <v>4993</v>
      </c>
      <c r="G490">
        <v>2.0898099999999999E-2</v>
      </c>
      <c r="H490">
        <v>372</v>
      </c>
      <c r="I490" t="s">
        <v>1710</v>
      </c>
      <c r="J490" t="s">
        <v>1710</v>
      </c>
      <c r="K490">
        <v>515</v>
      </c>
      <c r="L490">
        <v>215</v>
      </c>
      <c r="M490">
        <v>489</v>
      </c>
      <c r="N490">
        <v>0</v>
      </c>
      <c r="O490">
        <v>0</v>
      </c>
      <c r="P490">
        <v>0</v>
      </c>
      <c r="Q490">
        <v>4</v>
      </c>
      <c r="R490" s="306" t="s">
        <v>4991</v>
      </c>
    </row>
    <row r="491" spans="2:18" ht="15.75" x14ac:dyDescent="0.2">
      <c r="B491" s="387">
        <v>100184</v>
      </c>
      <c r="C491">
        <v>0</v>
      </c>
      <c r="D491" t="s">
        <v>4992</v>
      </c>
      <c r="E491">
        <v>372</v>
      </c>
      <c r="F491" t="s">
        <v>4993</v>
      </c>
      <c r="G491">
        <v>3.5109700000000001E-2</v>
      </c>
      <c r="H491">
        <v>430</v>
      </c>
      <c r="I491" t="s">
        <v>4979</v>
      </c>
      <c r="J491" t="s">
        <v>4979</v>
      </c>
      <c r="K491">
        <v>354</v>
      </c>
      <c r="L491">
        <v>82</v>
      </c>
      <c r="M491">
        <v>377</v>
      </c>
      <c r="N491">
        <v>0.13525100000000001</v>
      </c>
      <c r="O491">
        <v>353</v>
      </c>
      <c r="P491">
        <v>87</v>
      </c>
      <c r="Q491">
        <v>4</v>
      </c>
      <c r="R491" s="306" t="s">
        <v>4991</v>
      </c>
    </row>
    <row r="492" spans="2:18" ht="15.75" x14ac:dyDescent="0.2">
      <c r="B492" s="387">
        <v>100185</v>
      </c>
      <c r="C492">
        <v>0</v>
      </c>
      <c r="D492">
        <v>0</v>
      </c>
      <c r="E492">
        <v>0</v>
      </c>
      <c r="F492">
        <v>0</v>
      </c>
      <c r="G492">
        <v>2.4991200000000002E-2</v>
      </c>
      <c r="H492">
        <v>388</v>
      </c>
      <c r="I492" t="s">
        <v>4979</v>
      </c>
      <c r="J492" t="s">
        <v>4979</v>
      </c>
      <c r="K492">
        <v>354</v>
      </c>
      <c r="L492">
        <v>82</v>
      </c>
      <c r="M492">
        <v>377</v>
      </c>
      <c r="N492">
        <v>0.12209099999999999</v>
      </c>
      <c r="O492">
        <v>353</v>
      </c>
      <c r="P492">
        <v>87</v>
      </c>
      <c r="Q492">
        <v>4</v>
      </c>
      <c r="R492" s="306" t="s">
        <v>4991</v>
      </c>
    </row>
    <row r="493" spans="2:18" ht="15.75" x14ac:dyDescent="0.2">
      <c r="B493" s="387">
        <v>100186</v>
      </c>
      <c r="C493">
        <v>0</v>
      </c>
      <c r="D493">
        <v>0</v>
      </c>
      <c r="E493">
        <v>0</v>
      </c>
      <c r="F493">
        <v>0</v>
      </c>
      <c r="G493">
        <v>1.62816E-2</v>
      </c>
      <c r="H493">
        <v>347</v>
      </c>
      <c r="I493" t="s">
        <v>4979</v>
      </c>
      <c r="J493" t="s">
        <v>4979</v>
      </c>
      <c r="K493">
        <v>354</v>
      </c>
      <c r="L493">
        <v>82</v>
      </c>
      <c r="M493">
        <v>377</v>
      </c>
      <c r="N493">
        <v>9.7514199999999995E-2</v>
      </c>
      <c r="O493">
        <v>353</v>
      </c>
      <c r="P493">
        <v>87</v>
      </c>
      <c r="Q493">
        <v>4</v>
      </c>
      <c r="R493" s="306" t="s">
        <v>4991</v>
      </c>
    </row>
    <row r="494" spans="2:18" ht="15.75" x14ac:dyDescent="0.2">
      <c r="B494" s="387">
        <v>100187</v>
      </c>
      <c r="C494">
        <v>0</v>
      </c>
      <c r="D494">
        <v>0</v>
      </c>
      <c r="E494">
        <v>0</v>
      </c>
      <c r="F494">
        <v>0</v>
      </c>
      <c r="G494">
        <v>7.0376299999999996E-3</v>
      </c>
      <c r="H494">
        <v>273</v>
      </c>
      <c r="I494" t="s">
        <v>4979</v>
      </c>
      <c r="J494" t="s">
        <v>4979</v>
      </c>
      <c r="K494">
        <v>354</v>
      </c>
      <c r="L494">
        <v>82</v>
      </c>
      <c r="M494">
        <v>377</v>
      </c>
      <c r="N494">
        <v>2.1328200000000002E-2</v>
      </c>
      <c r="O494">
        <v>353</v>
      </c>
      <c r="P494">
        <v>87</v>
      </c>
      <c r="Q494">
        <v>4</v>
      </c>
      <c r="R494" s="306" t="s">
        <v>4991</v>
      </c>
    </row>
    <row r="495" spans="2:18" ht="15.75" x14ac:dyDescent="0.2">
      <c r="B495" s="387">
        <v>100188</v>
      </c>
      <c r="C495">
        <v>0</v>
      </c>
      <c r="D495">
        <v>0</v>
      </c>
      <c r="E495">
        <v>0</v>
      </c>
      <c r="F495">
        <v>0</v>
      </c>
      <c r="G495">
        <v>3.0259100000000001E-2</v>
      </c>
      <c r="H495">
        <v>410</v>
      </c>
      <c r="I495" t="s">
        <v>4979</v>
      </c>
      <c r="J495" t="s">
        <v>4979</v>
      </c>
      <c r="K495">
        <v>354</v>
      </c>
      <c r="L495">
        <v>82</v>
      </c>
      <c r="M495">
        <v>377</v>
      </c>
      <c r="N495">
        <v>0.112627</v>
      </c>
      <c r="O495">
        <v>353</v>
      </c>
      <c r="P495">
        <v>87</v>
      </c>
      <c r="Q495">
        <v>4</v>
      </c>
      <c r="R495" s="306" t="s">
        <v>4991</v>
      </c>
    </row>
    <row r="496" spans="2:18" ht="15.75" x14ac:dyDescent="0.2">
      <c r="B496" s="387">
        <v>100189</v>
      </c>
      <c r="C496">
        <v>0</v>
      </c>
      <c r="D496">
        <v>0</v>
      </c>
      <c r="E496">
        <v>0</v>
      </c>
      <c r="F496">
        <v>0</v>
      </c>
      <c r="G496">
        <v>1.5193099999999999E-2</v>
      </c>
      <c r="H496">
        <v>339</v>
      </c>
      <c r="I496" t="s">
        <v>4979</v>
      </c>
      <c r="J496" t="s">
        <v>4979</v>
      </c>
      <c r="K496">
        <v>354</v>
      </c>
      <c r="L496">
        <v>82</v>
      </c>
      <c r="M496">
        <v>377</v>
      </c>
      <c r="N496">
        <v>6.8836500000000009E-2</v>
      </c>
      <c r="O496">
        <v>353</v>
      </c>
      <c r="P496">
        <v>87</v>
      </c>
      <c r="Q496">
        <v>4</v>
      </c>
      <c r="R496" s="306" t="s">
        <v>4991</v>
      </c>
    </row>
    <row r="497" spans="2:18" ht="15.75" x14ac:dyDescent="0.2">
      <c r="B497" s="387">
        <v>100190</v>
      </c>
      <c r="C497">
        <v>0</v>
      </c>
      <c r="D497">
        <v>0</v>
      </c>
      <c r="E497">
        <v>0</v>
      </c>
      <c r="F497">
        <v>0</v>
      </c>
      <c r="G497">
        <v>1.453E-2</v>
      </c>
      <c r="H497">
        <v>334</v>
      </c>
      <c r="I497" t="s">
        <v>4985</v>
      </c>
      <c r="J497" t="s">
        <v>4978</v>
      </c>
      <c r="K497">
        <v>280</v>
      </c>
      <c r="L497">
        <v>74</v>
      </c>
      <c r="M497">
        <v>285</v>
      </c>
      <c r="N497">
        <v>2.9939300000000002E-2</v>
      </c>
      <c r="O497">
        <v>353</v>
      </c>
      <c r="P497">
        <v>87</v>
      </c>
      <c r="Q497">
        <v>4</v>
      </c>
      <c r="R497" s="306" t="s">
        <v>4991</v>
      </c>
    </row>
    <row r="498" spans="2:18" ht="15.75" x14ac:dyDescent="0.2">
      <c r="B498" s="387">
        <v>100191</v>
      </c>
      <c r="C498">
        <v>0</v>
      </c>
      <c r="D498">
        <v>0</v>
      </c>
      <c r="E498">
        <v>0</v>
      </c>
      <c r="F498">
        <v>0</v>
      </c>
      <c r="G498">
        <v>0.142177</v>
      </c>
      <c r="H498">
        <v>760</v>
      </c>
      <c r="I498" t="s">
        <v>4983</v>
      </c>
      <c r="J498" t="s">
        <v>4893</v>
      </c>
      <c r="K498">
        <v>748</v>
      </c>
      <c r="L498">
        <v>430</v>
      </c>
      <c r="M498">
        <v>760</v>
      </c>
      <c r="N498">
        <v>0</v>
      </c>
      <c r="O498">
        <v>0</v>
      </c>
      <c r="P498">
        <v>0</v>
      </c>
      <c r="Q498" t="s">
        <v>3896</v>
      </c>
      <c r="R498" t="s">
        <v>4954</v>
      </c>
    </row>
    <row r="499" spans="2:18" ht="15.75" x14ac:dyDescent="0.2">
      <c r="B499" s="387">
        <v>100192</v>
      </c>
      <c r="C499">
        <v>0</v>
      </c>
      <c r="D499">
        <v>0</v>
      </c>
      <c r="E499">
        <v>0</v>
      </c>
      <c r="F499">
        <v>0</v>
      </c>
      <c r="G499">
        <v>8.5071499999999994E-2</v>
      </c>
      <c r="H499">
        <v>760</v>
      </c>
      <c r="I499" t="s">
        <v>2157</v>
      </c>
      <c r="J499" t="s">
        <v>4893</v>
      </c>
      <c r="K499">
        <v>748</v>
      </c>
      <c r="L499">
        <v>430</v>
      </c>
      <c r="M499">
        <v>760</v>
      </c>
      <c r="N499">
        <v>0</v>
      </c>
      <c r="O499">
        <v>0</v>
      </c>
      <c r="P499">
        <v>0</v>
      </c>
      <c r="Q499">
        <v>4</v>
      </c>
      <c r="R499" s="306" t="s">
        <v>4991</v>
      </c>
    </row>
    <row r="500" spans="2:18" ht="15.75" x14ac:dyDescent="0.2">
      <c r="B500" s="387">
        <v>100193</v>
      </c>
      <c r="C500">
        <v>0</v>
      </c>
      <c r="D500" t="s">
        <v>4992</v>
      </c>
      <c r="E500">
        <v>580</v>
      </c>
      <c r="F500" t="s">
        <v>4993</v>
      </c>
      <c r="G500">
        <v>0.10086000000000001</v>
      </c>
      <c r="H500">
        <v>623</v>
      </c>
      <c r="I500" t="s">
        <v>1667</v>
      </c>
      <c r="J500" t="s">
        <v>4893</v>
      </c>
      <c r="K500">
        <v>748</v>
      </c>
      <c r="L500">
        <v>430</v>
      </c>
      <c r="M500">
        <v>760</v>
      </c>
      <c r="N500">
        <v>0</v>
      </c>
      <c r="O500">
        <v>0</v>
      </c>
      <c r="P500">
        <v>0</v>
      </c>
      <c r="Q500">
        <v>4</v>
      </c>
      <c r="R500" s="306" t="s">
        <v>4991</v>
      </c>
    </row>
    <row r="501" spans="2:18" ht="15.75" x14ac:dyDescent="0.2">
      <c r="B501" s="387">
        <v>100194</v>
      </c>
      <c r="C501">
        <v>0</v>
      </c>
      <c r="D501" t="s">
        <v>4992</v>
      </c>
      <c r="E501">
        <v>433</v>
      </c>
      <c r="F501" t="s">
        <v>4993</v>
      </c>
      <c r="G501">
        <v>4.63603E-2</v>
      </c>
      <c r="H501">
        <v>475</v>
      </c>
      <c r="I501" t="s">
        <v>2138</v>
      </c>
      <c r="J501" t="s">
        <v>2138</v>
      </c>
      <c r="K501">
        <v>455</v>
      </c>
      <c r="L501">
        <v>150</v>
      </c>
      <c r="M501">
        <v>489</v>
      </c>
      <c r="N501">
        <v>0</v>
      </c>
      <c r="O501">
        <v>0</v>
      </c>
      <c r="P501">
        <v>0</v>
      </c>
      <c r="Q501">
        <v>4</v>
      </c>
      <c r="R501" s="306" t="s">
        <v>4991</v>
      </c>
    </row>
    <row r="502" spans="2:18" ht="15.75" x14ac:dyDescent="0.2">
      <c r="B502" s="387">
        <v>100195</v>
      </c>
      <c r="C502">
        <v>0</v>
      </c>
      <c r="D502" t="s">
        <v>4992</v>
      </c>
      <c r="E502">
        <v>386</v>
      </c>
      <c r="F502" t="s">
        <v>4993</v>
      </c>
      <c r="G502">
        <v>0.103339</v>
      </c>
      <c r="H502">
        <v>632</v>
      </c>
      <c r="I502" t="s">
        <v>2157</v>
      </c>
      <c r="J502" t="s">
        <v>2157</v>
      </c>
      <c r="K502">
        <v>609</v>
      </c>
      <c r="L502">
        <v>155</v>
      </c>
      <c r="M502">
        <v>609</v>
      </c>
      <c r="N502">
        <v>0</v>
      </c>
      <c r="O502">
        <v>0</v>
      </c>
      <c r="P502">
        <v>0</v>
      </c>
      <c r="Q502">
        <v>4</v>
      </c>
      <c r="R502" s="306" t="s">
        <v>4991</v>
      </c>
    </row>
    <row r="503" spans="2:18" ht="15.75" x14ac:dyDescent="0.2">
      <c r="B503" s="387">
        <v>100196</v>
      </c>
      <c r="C503">
        <v>0</v>
      </c>
      <c r="D503">
        <v>0</v>
      </c>
      <c r="E503">
        <v>0</v>
      </c>
      <c r="F503">
        <v>0</v>
      </c>
      <c r="G503">
        <v>5.4664600000000001E-2</v>
      </c>
      <c r="H503">
        <v>760</v>
      </c>
      <c r="I503" t="s">
        <v>5008</v>
      </c>
      <c r="J503" t="s">
        <v>2964</v>
      </c>
      <c r="K503">
        <v>782</v>
      </c>
      <c r="L503">
        <v>359</v>
      </c>
      <c r="M503">
        <v>760</v>
      </c>
      <c r="N503">
        <v>0</v>
      </c>
      <c r="O503">
        <v>0</v>
      </c>
      <c r="P503">
        <v>0</v>
      </c>
      <c r="Q503">
        <v>4</v>
      </c>
      <c r="R503" s="306" t="s">
        <v>4991</v>
      </c>
    </row>
    <row r="504" spans="2:18" ht="15.75" x14ac:dyDescent="0.2">
      <c r="B504" s="387">
        <v>100197</v>
      </c>
      <c r="C504">
        <v>0</v>
      </c>
      <c r="D504">
        <v>0</v>
      </c>
      <c r="E504">
        <v>0</v>
      </c>
      <c r="F504">
        <v>0</v>
      </c>
      <c r="G504">
        <v>1.7894799999999999E-2</v>
      </c>
      <c r="H504">
        <v>359</v>
      </c>
      <c r="I504" t="s">
        <v>4979</v>
      </c>
      <c r="J504" t="s">
        <v>4979</v>
      </c>
      <c r="K504">
        <v>354</v>
      </c>
      <c r="L504">
        <v>82</v>
      </c>
      <c r="M504">
        <v>377</v>
      </c>
      <c r="N504">
        <v>2.5484699999999999E-2</v>
      </c>
      <c r="O504">
        <v>353</v>
      </c>
      <c r="P504">
        <v>87</v>
      </c>
      <c r="Q504" t="s">
        <v>3896</v>
      </c>
      <c r="R504" t="s">
        <v>4954</v>
      </c>
    </row>
    <row r="505" spans="2:18" ht="15.75" x14ac:dyDescent="0.2">
      <c r="B505" s="387">
        <v>100198</v>
      </c>
      <c r="C505">
        <v>0</v>
      </c>
      <c r="D505" t="s">
        <v>4992</v>
      </c>
      <c r="E505">
        <v>956</v>
      </c>
      <c r="F505" t="s">
        <v>4993</v>
      </c>
      <c r="G505">
        <v>9.8418800000000001E-2</v>
      </c>
      <c r="H505">
        <v>616</v>
      </c>
      <c r="I505" t="s">
        <v>4996</v>
      </c>
      <c r="J505" t="s">
        <v>4893</v>
      </c>
      <c r="K505">
        <v>748</v>
      </c>
      <c r="L505">
        <v>430</v>
      </c>
      <c r="M505">
        <v>760</v>
      </c>
      <c r="N505">
        <v>0</v>
      </c>
      <c r="O505">
        <v>0</v>
      </c>
      <c r="P505">
        <v>0</v>
      </c>
      <c r="Q505">
        <v>4</v>
      </c>
      <c r="R505" s="306" t="s">
        <v>4991</v>
      </c>
    </row>
    <row r="506" spans="2:18" ht="15.75" x14ac:dyDescent="0.2">
      <c r="B506" s="387">
        <v>100199</v>
      </c>
      <c r="C506">
        <v>0</v>
      </c>
      <c r="D506">
        <v>0</v>
      </c>
      <c r="E506">
        <v>0</v>
      </c>
      <c r="F506">
        <v>0</v>
      </c>
      <c r="G506">
        <v>2.6404199999999999E-2</v>
      </c>
      <c r="H506">
        <v>394</v>
      </c>
      <c r="I506" t="s">
        <v>1600</v>
      </c>
      <c r="J506" t="s">
        <v>1600</v>
      </c>
      <c r="K506">
        <v>387</v>
      </c>
      <c r="L506">
        <v>142</v>
      </c>
      <c r="M506">
        <v>377</v>
      </c>
      <c r="N506">
        <v>0</v>
      </c>
      <c r="O506">
        <v>0</v>
      </c>
      <c r="P506">
        <v>0</v>
      </c>
      <c r="Q506" t="s">
        <v>3896</v>
      </c>
      <c r="R506" t="s">
        <v>4954</v>
      </c>
    </row>
    <row r="507" spans="2:18" ht="15.75" x14ac:dyDescent="0.2">
      <c r="B507" s="387">
        <v>100200</v>
      </c>
      <c r="C507">
        <v>0</v>
      </c>
      <c r="D507">
        <v>30</v>
      </c>
      <c r="E507">
        <v>763</v>
      </c>
      <c r="F507" t="s">
        <v>4993</v>
      </c>
      <c r="G507">
        <v>8.5934099999999999E-2</v>
      </c>
      <c r="H507">
        <v>583</v>
      </c>
      <c r="I507" t="s">
        <v>1667</v>
      </c>
      <c r="J507" t="s">
        <v>4893</v>
      </c>
      <c r="K507">
        <v>748</v>
      </c>
      <c r="L507">
        <v>430</v>
      </c>
      <c r="M507">
        <v>760</v>
      </c>
      <c r="N507">
        <v>0</v>
      </c>
      <c r="O507">
        <v>0</v>
      </c>
      <c r="P507">
        <v>0</v>
      </c>
      <c r="Q507">
        <v>4</v>
      </c>
      <c r="R507" s="306" t="s">
        <v>4991</v>
      </c>
    </row>
    <row r="508" spans="2:18" ht="15.75" x14ac:dyDescent="0.2">
      <c r="B508" s="387">
        <v>100201</v>
      </c>
      <c r="C508">
        <v>0</v>
      </c>
      <c r="D508">
        <v>0</v>
      </c>
      <c r="E508">
        <v>0</v>
      </c>
      <c r="F508">
        <v>0</v>
      </c>
      <c r="G508">
        <v>0.10406700000000001</v>
      </c>
      <c r="H508">
        <v>634</v>
      </c>
      <c r="I508" t="s">
        <v>4994</v>
      </c>
      <c r="J508" t="s">
        <v>1710</v>
      </c>
      <c r="K508">
        <v>515</v>
      </c>
      <c r="L508">
        <v>215</v>
      </c>
      <c r="M508">
        <v>489</v>
      </c>
      <c r="N508">
        <v>0</v>
      </c>
      <c r="O508">
        <v>0</v>
      </c>
      <c r="P508">
        <v>0</v>
      </c>
      <c r="Q508">
        <v>4</v>
      </c>
      <c r="R508" s="306" t="s">
        <v>4991</v>
      </c>
    </row>
    <row r="509" spans="2:18" ht="15.75" x14ac:dyDescent="0.2">
      <c r="B509" s="387">
        <v>100202</v>
      </c>
      <c r="C509">
        <v>0</v>
      </c>
      <c r="D509">
        <v>0</v>
      </c>
      <c r="E509">
        <v>0</v>
      </c>
      <c r="F509">
        <v>0</v>
      </c>
      <c r="G509">
        <v>8.6508899999999996E-3</v>
      </c>
      <c r="H509">
        <v>288</v>
      </c>
      <c r="I509" t="s">
        <v>1710</v>
      </c>
      <c r="J509" t="s">
        <v>1710</v>
      </c>
      <c r="K509">
        <v>515</v>
      </c>
      <c r="L509">
        <v>215</v>
      </c>
      <c r="M509">
        <v>489</v>
      </c>
      <c r="N509">
        <v>0</v>
      </c>
      <c r="O509">
        <v>0</v>
      </c>
      <c r="P509">
        <v>0</v>
      </c>
      <c r="Q509">
        <v>4</v>
      </c>
      <c r="R509" s="306" t="s">
        <v>4991</v>
      </c>
    </row>
    <row r="510" spans="2:18" ht="15.75" x14ac:dyDescent="0.2">
      <c r="B510" s="387">
        <v>100203</v>
      </c>
      <c r="C510">
        <v>0</v>
      </c>
      <c r="D510">
        <v>0</v>
      </c>
      <c r="E510">
        <v>0</v>
      </c>
      <c r="F510">
        <v>0</v>
      </c>
      <c r="G510">
        <v>4.7118100000000003E-2</v>
      </c>
      <c r="H510">
        <v>478</v>
      </c>
      <c r="I510" t="s">
        <v>4980</v>
      </c>
      <c r="J510" t="s">
        <v>4980</v>
      </c>
      <c r="K510">
        <v>349</v>
      </c>
      <c r="L510">
        <v>89</v>
      </c>
      <c r="M510">
        <v>377</v>
      </c>
      <c r="N510">
        <v>0.19322</v>
      </c>
      <c r="O510">
        <v>353</v>
      </c>
      <c r="P510">
        <v>87</v>
      </c>
      <c r="Q510" t="s">
        <v>3896</v>
      </c>
      <c r="R510" t="s">
        <v>4954</v>
      </c>
    </row>
    <row r="511" spans="2:18" ht="15.75" x14ac:dyDescent="0.2">
      <c r="B511" s="387">
        <v>100204</v>
      </c>
      <c r="C511">
        <v>0</v>
      </c>
      <c r="D511">
        <v>0</v>
      </c>
      <c r="E511">
        <v>0</v>
      </c>
      <c r="F511">
        <v>0</v>
      </c>
      <c r="G511">
        <v>7.5911900000000004E-2</v>
      </c>
      <c r="H511">
        <v>557</v>
      </c>
      <c r="I511" t="s">
        <v>4977</v>
      </c>
      <c r="J511" t="s">
        <v>4978</v>
      </c>
      <c r="K511">
        <v>280</v>
      </c>
      <c r="L511">
        <v>74</v>
      </c>
      <c r="M511">
        <v>285</v>
      </c>
      <c r="N511">
        <v>0.233684</v>
      </c>
      <c r="O511">
        <v>353</v>
      </c>
      <c r="P511">
        <v>87</v>
      </c>
      <c r="Q511">
        <v>4</v>
      </c>
      <c r="R511" s="306" t="s">
        <v>4991</v>
      </c>
    </row>
    <row r="512" spans="2:18" ht="15.75" x14ac:dyDescent="0.2">
      <c r="B512" s="387">
        <v>100205</v>
      </c>
      <c r="C512">
        <v>0</v>
      </c>
      <c r="D512">
        <v>0</v>
      </c>
      <c r="E512">
        <v>0</v>
      </c>
      <c r="F512">
        <v>0</v>
      </c>
      <c r="G512">
        <v>2.0325599999999999E-2</v>
      </c>
      <c r="H512">
        <v>369</v>
      </c>
      <c r="I512" t="s">
        <v>1600</v>
      </c>
      <c r="J512" t="s">
        <v>1600</v>
      </c>
      <c r="K512">
        <v>387</v>
      </c>
      <c r="L512">
        <v>142</v>
      </c>
      <c r="M512">
        <v>377</v>
      </c>
      <c r="N512">
        <v>0</v>
      </c>
      <c r="O512">
        <v>0</v>
      </c>
      <c r="P512">
        <v>0</v>
      </c>
      <c r="Q512">
        <v>4</v>
      </c>
      <c r="R512" s="306" t="s">
        <v>4991</v>
      </c>
    </row>
    <row r="513" spans="2:18" ht="15.75" x14ac:dyDescent="0.2">
      <c r="B513" s="387">
        <v>100206</v>
      </c>
      <c r="C513">
        <v>0</v>
      </c>
      <c r="D513">
        <v>0</v>
      </c>
      <c r="E513">
        <v>0</v>
      </c>
      <c r="F513">
        <v>0</v>
      </c>
      <c r="G513">
        <v>6.7521800000000007E-2</v>
      </c>
      <c r="H513">
        <v>536</v>
      </c>
      <c r="I513" t="s">
        <v>1710</v>
      </c>
      <c r="J513" t="s">
        <v>1710</v>
      </c>
      <c r="K513">
        <v>515</v>
      </c>
      <c r="L513">
        <v>215</v>
      </c>
      <c r="M513">
        <v>489</v>
      </c>
      <c r="N513">
        <v>0</v>
      </c>
      <c r="O513">
        <v>0</v>
      </c>
      <c r="P513">
        <v>0</v>
      </c>
      <c r="Q513">
        <v>4</v>
      </c>
      <c r="R513" s="306" t="s">
        <v>4991</v>
      </c>
    </row>
    <row r="514" spans="2:18" ht="15.75" x14ac:dyDescent="0.2">
      <c r="B514" s="387">
        <v>100207</v>
      </c>
      <c r="C514">
        <v>0</v>
      </c>
      <c r="D514">
        <v>0</v>
      </c>
      <c r="E514">
        <v>0</v>
      </c>
      <c r="F514">
        <v>0</v>
      </c>
      <c r="G514">
        <v>5.2306100000000001E-2</v>
      </c>
      <c r="H514">
        <v>496</v>
      </c>
      <c r="I514" t="s">
        <v>1600</v>
      </c>
      <c r="J514" t="s">
        <v>1600</v>
      </c>
      <c r="K514">
        <v>387</v>
      </c>
      <c r="L514">
        <v>142</v>
      </c>
      <c r="M514">
        <v>377</v>
      </c>
      <c r="N514">
        <v>0</v>
      </c>
      <c r="O514">
        <v>0</v>
      </c>
      <c r="P514">
        <v>0</v>
      </c>
      <c r="Q514">
        <v>5</v>
      </c>
      <c r="R514" s="306" t="s">
        <v>5909</v>
      </c>
    </row>
    <row r="515" spans="2:18" ht="15.75" x14ac:dyDescent="0.2">
      <c r="B515" s="387">
        <v>100208</v>
      </c>
      <c r="C515">
        <v>0</v>
      </c>
      <c r="D515">
        <v>0</v>
      </c>
      <c r="E515">
        <v>0</v>
      </c>
      <c r="F515">
        <v>0</v>
      </c>
      <c r="G515">
        <v>0.113733</v>
      </c>
      <c r="H515">
        <v>760</v>
      </c>
      <c r="I515" t="s">
        <v>4983</v>
      </c>
      <c r="J515" t="s">
        <v>4893</v>
      </c>
      <c r="K515">
        <v>748</v>
      </c>
      <c r="L515">
        <v>430</v>
      </c>
      <c r="M515">
        <v>760</v>
      </c>
      <c r="N515">
        <v>0</v>
      </c>
      <c r="O515">
        <v>0</v>
      </c>
      <c r="P515">
        <v>0</v>
      </c>
      <c r="Q515">
        <v>3</v>
      </c>
      <c r="R515" s="306" t="s">
        <v>5910</v>
      </c>
    </row>
    <row r="516" spans="2:18" ht="15.75" x14ac:dyDescent="0.2">
      <c r="B516" s="387">
        <v>100209</v>
      </c>
      <c r="C516">
        <v>0</v>
      </c>
      <c r="D516">
        <v>0</v>
      </c>
      <c r="E516">
        <v>0</v>
      </c>
      <c r="F516">
        <v>0</v>
      </c>
      <c r="G516">
        <v>5.3364300000000003E-2</v>
      </c>
      <c r="H516">
        <v>499</v>
      </c>
      <c r="I516" t="s">
        <v>4995</v>
      </c>
      <c r="J516" t="s">
        <v>2157</v>
      </c>
      <c r="K516">
        <v>609</v>
      </c>
      <c r="L516">
        <v>155</v>
      </c>
      <c r="M516">
        <v>609</v>
      </c>
      <c r="N516">
        <v>0</v>
      </c>
      <c r="O516">
        <v>0</v>
      </c>
      <c r="P516">
        <v>0</v>
      </c>
      <c r="Q516">
        <v>3</v>
      </c>
      <c r="R516" s="306" t="s">
        <v>5910</v>
      </c>
    </row>
    <row r="517" spans="2:18" ht="15.75" x14ac:dyDescent="0.2">
      <c r="B517" s="387">
        <v>100210</v>
      </c>
      <c r="C517">
        <v>0</v>
      </c>
      <c r="D517">
        <v>0</v>
      </c>
      <c r="E517">
        <v>0</v>
      </c>
      <c r="F517">
        <v>0</v>
      </c>
      <c r="G517">
        <v>8.7404800000000005E-2</v>
      </c>
      <c r="H517">
        <v>760</v>
      </c>
      <c r="I517" t="s">
        <v>2428</v>
      </c>
      <c r="J517" t="s">
        <v>2428</v>
      </c>
      <c r="K517">
        <v>540</v>
      </c>
      <c r="L517">
        <v>195</v>
      </c>
      <c r="M517">
        <v>609</v>
      </c>
      <c r="N517">
        <v>0</v>
      </c>
      <c r="O517">
        <v>0</v>
      </c>
      <c r="P517">
        <v>0</v>
      </c>
      <c r="Q517">
        <v>4</v>
      </c>
      <c r="R517" s="306" t="s">
        <v>4991</v>
      </c>
    </row>
    <row r="518" spans="2:18" ht="15.75" x14ac:dyDescent="0.2">
      <c r="B518" s="387">
        <v>100211</v>
      </c>
      <c r="C518">
        <v>0</v>
      </c>
      <c r="D518">
        <v>0</v>
      </c>
      <c r="E518">
        <v>0</v>
      </c>
      <c r="F518">
        <v>0</v>
      </c>
      <c r="G518">
        <v>8.2098799999999993E-3</v>
      </c>
      <c r="H518">
        <v>283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4</v>
      </c>
      <c r="R518" s="306" t="s">
        <v>4991</v>
      </c>
    </row>
    <row r="519" spans="2:18" ht="15.75" x14ac:dyDescent="0.2">
      <c r="B519" s="387">
        <v>100212</v>
      </c>
      <c r="C519">
        <v>0</v>
      </c>
      <c r="D519">
        <v>0</v>
      </c>
      <c r="E519">
        <v>0</v>
      </c>
      <c r="F519">
        <v>0</v>
      </c>
      <c r="G519">
        <v>1.45956E-2</v>
      </c>
      <c r="H519">
        <v>334</v>
      </c>
      <c r="I519" t="s">
        <v>4977</v>
      </c>
      <c r="J519" t="s">
        <v>4978</v>
      </c>
      <c r="K519">
        <v>280</v>
      </c>
      <c r="L519">
        <v>74</v>
      </c>
      <c r="M519">
        <v>285</v>
      </c>
      <c r="N519">
        <v>3.0554700000000001E-2</v>
      </c>
      <c r="O519">
        <v>353</v>
      </c>
      <c r="P519">
        <v>87</v>
      </c>
      <c r="Q519">
        <v>4</v>
      </c>
      <c r="R519" s="306" t="s">
        <v>4991</v>
      </c>
    </row>
    <row r="520" spans="2:18" ht="15.75" x14ac:dyDescent="0.2">
      <c r="B520" s="387">
        <v>100213</v>
      </c>
      <c r="C520">
        <v>0</v>
      </c>
      <c r="D520">
        <v>0</v>
      </c>
      <c r="E520">
        <v>0</v>
      </c>
      <c r="F520">
        <v>0</v>
      </c>
      <c r="G520">
        <v>9.4906000000000001E-3</v>
      </c>
      <c r="H520">
        <v>295</v>
      </c>
      <c r="I520" t="s">
        <v>4977</v>
      </c>
      <c r="J520" t="s">
        <v>4978</v>
      </c>
      <c r="K520">
        <v>280</v>
      </c>
      <c r="L520">
        <v>74</v>
      </c>
      <c r="M520">
        <v>285</v>
      </c>
      <c r="N520">
        <v>3.4160799999999998E-2</v>
      </c>
      <c r="O520">
        <v>353</v>
      </c>
      <c r="P520">
        <v>87</v>
      </c>
      <c r="Q520" t="s">
        <v>3896</v>
      </c>
      <c r="R520" t="s">
        <v>4954</v>
      </c>
    </row>
    <row r="521" spans="2:18" ht="15.75" x14ac:dyDescent="0.2">
      <c r="B521" s="387">
        <v>100214</v>
      </c>
      <c r="C521">
        <v>0</v>
      </c>
      <c r="D521">
        <v>0</v>
      </c>
      <c r="E521">
        <v>0</v>
      </c>
      <c r="F521">
        <v>0</v>
      </c>
      <c r="G521">
        <v>1.2550599999999999E-3</v>
      </c>
      <c r="H521">
        <v>198</v>
      </c>
      <c r="I521" t="s">
        <v>4984</v>
      </c>
      <c r="J521" t="s">
        <v>4984</v>
      </c>
      <c r="K521">
        <v>209</v>
      </c>
      <c r="L521">
        <v>31</v>
      </c>
      <c r="M521">
        <v>216</v>
      </c>
      <c r="N521">
        <v>4.2342500000000002E-3</v>
      </c>
      <c r="O521">
        <v>231</v>
      </c>
      <c r="P521">
        <v>55</v>
      </c>
      <c r="Q521">
        <v>4</v>
      </c>
      <c r="R521" s="306" t="s">
        <v>4991</v>
      </c>
    </row>
    <row r="522" spans="2:18" ht="15.75" x14ac:dyDescent="0.2">
      <c r="B522" s="387">
        <v>100215</v>
      </c>
      <c r="C522">
        <v>0</v>
      </c>
      <c r="D522">
        <v>0</v>
      </c>
      <c r="E522">
        <v>0</v>
      </c>
      <c r="F522">
        <v>0</v>
      </c>
      <c r="G522">
        <v>3.1123700000000001E-2</v>
      </c>
      <c r="H522">
        <v>413</v>
      </c>
      <c r="I522" t="s">
        <v>1667</v>
      </c>
      <c r="J522" t="s">
        <v>4893</v>
      </c>
      <c r="K522">
        <v>748</v>
      </c>
      <c r="L522">
        <v>430</v>
      </c>
      <c r="M522">
        <v>760</v>
      </c>
      <c r="N522">
        <v>0</v>
      </c>
      <c r="O522">
        <v>0</v>
      </c>
      <c r="P522">
        <v>0</v>
      </c>
      <c r="Q522" t="s">
        <v>3896</v>
      </c>
      <c r="R522" t="s">
        <v>4954</v>
      </c>
    </row>
    <row r="523" spans="2:18" ht="15.75" x14ac:dyDescent="0.2">
      <c r="B523" s="387">
        <v>100216</v>
      </c>
      <c r="C523">
        <v>0</v>
      </c>
      <c r="D523">
        <v>0</v>
      </c>
      <c r="E523">
        <v>0</v>
      </c>
      <c r="F523">
        <v>0</v>
      </c>
      <c r="G523">
        <v>4.5169899999999999E-2</v>
      </c>
      <c r="H523">
        <v>470</v>
      </c>
      <c r="I523" t="s">
        <v>1667</v>
      </c>
      <c r="J523" t="s">
        <v>4893</v>
      </c>
      <c r="K523">
        <v>748</v>
      </c>
      <c r="L523">
        <v>430</v>
      </c>
      <c r="M523">
        <v>760</v>
      </c>
      <c r="N523">
        <v>0</v>
      </c>
      <c r="O523">
        <v>0</v>
      </c>
      <c r="P523">
        <v>0</v>
      </c>
      <c r="Q523">
        <v>4</v>
      </c>
      <c r="R523" s="306" t="s">
        <v>4991</v>
      </c>
    </row>
    <row r="524" spans="2:18" ht="15.75" x14ac:dyDescent="0.2">
      <c r="B524" s="387">
        <v>100217</v>
      </c>
      <c r="C524">
        <v>0</v>
      </c>
      <c r="D524" t="s">
        <v>4992</v>
      </c>
      <c r="E524">
        <v>378</v>
      </c>
      <c r="F524" t="s">
        <v>4993</v>
      </c>
      <c r="G524">
        <v>4.6667599999999997E-2</v>
      </c>
      <c r="H524">
        <v>476</v>
      </c>
      <c r="I524" t="s">
        <v>2964</v>
      </c>
      <c r="J524" t="s">
        <v>2964</v>
      </c>
      <c r="K524">
        <v>782</v>
      </c>
      <c r="L524">
        <v>359</v>
      </c>
      <c r="M524">
        <v>760</v>
      </c>
      <c r="N524">
        <v>0</v>
      </c>
      <c r="O524">
        <v>0</v>
      </c>
      <c r="P524">
        <v>0</v>
      </c>
      <c r="Q524">
        <v>1</v>
      </c>
      <c r="R524" t="s">
        <v>214</v>
      </c>
    </row>
    <row r="525" spans="2:18" ht="15.75" x14ac:dyDescent="0.2">
      <c r="B525" s="387">
        <v>100218</v>
      </c>
      <c r="C525">
        <v>0</v>
      </c>
      <c r="D525">
        <v>0</v>
      </c>
      <c r="E525">
        <v>0</v>
      </c>
      <c r="F525">
        <v>0</v>
      </c>
      <c r="G525">
        <v>2.8091499999999998E-3</v>
      </c>
      <c r="H525">
        <v>227</v>
      </c>
      <c r="I525" t="s">
        <v>4985</v>
      </c>
      <c r="J525" t="s">
        <v>4978</v>
      </c>
      <c r="K525">
        <v>280</v>
      </c>
      <c r="L525">
        <v>74</v>
      </c>
      <c r="M525">
        <v>285</v>
      </c>
      <c r="N525">
        <v>9.9264599999999998E-3</v>
      </c>
      <c r="O525">
        <v>306</v>
      </c>
      <c r="P525">
        <v>78</v>
      </c>
      <c r="Q525">
        <v>4</v>
      </c>
      <c r="R525" s="306" t="s">
        <v>4991</v>
      </c>
    </row>
    <row r="526" spans="2:18" ht="15.75" x14ac:dyDescent="0.2">
      <c r="B526" s="387">
        <v>100219</v>
      </c>
      <c r="C526">
        <v>0</v>
      </c>
      <c r="D526" t="s">
        <v>4992</v>
      </c>
      <c r="E526">
        <v>818</v>
      </c>
      <c r="F526" t="s">
        <v>4993</v>
      </c>
      <c r="G526">
        <v>9.7205600000000003E-2</v>
      </c>
      <c r="H526">
        <v>613</v>
      </c>
      <c r="I526" t="s">
        <v>2964</v>
      </c>
      <c r="J526" t="s">
        <v>2964</v>
      </c>
      <c r="K526">
        <v>782</v>
      </c>
      <c r="L526">
        <v>359</v>
      </c>
      <c r="M526">
        <v>760</v>
      </c>
      <c r="N526">
        <v>0</v>
      </c>
      <c r="O526">
        <v>0</v>
      </c>
      <c r="P526">
        <v>0</v>
      </c>
      <c r="Q526">
        <v>3</v>
      </c>
      <c r="R526" s="306" t="s">
        <v>5910</v>
      </c>
    </row>
    <row r="527" spans="2:18" ht="15.75" x14ac:dyDescent="0.2">
      <c r="B527" s="387">
        <v>100220</v>
      </c>
      <c r="C527">
        <v>0</v>
      </c>
      <c r="D527">
        <v>0</v>
      </c>
      <c r="E527">
        <v>0</v>
      </c>
      <c r="F527">
        <v>0</v>
      </c>
      <c r="G527">
        <v>2.2514200000000001E-3</v>
      </c>
      <c r="H527">
        <v>217</v>
      </c>
      <c r="I527" t="s">
        <v>4985</v>
      </c>
      <c r="J527" t="s">
        <v>4978</v>
      </c>
      <c r="K527">
        <v>280</v>
      </c>
      <c r="L527">
        <v>74</v>
      </c>
      <c r="M527">
        <v>285</v>
      </c>
      <c r="N527">
        <v>4.9839000000000003E-3</v>
      </c>
      <c r="O527">
        <v>231</v>
      </c>
      <c r="P527">
        <v>55</v>
      </c>
      <c r="Q527">
        <v>4</v>
      </c>
      <c r="R527" s="306" t="s">
        <v>4991</v>
      </c>
    </row>
    <row r="528" spans="2:18" ht="15.75" x14ac:dyDescent="0.2">
      <c r="B528" s="387">
        <v>100221</v>
      </c>
      <c r="C528">
        <v>0</v>
      </c>
      <c r="D528">
        <v>0</v>
      </c>
      <c r="E528">
        <v>0</v>
      </c>
      <c r="F528">
        <v>0</v>
      </c>
      <c r="G528">
        <v>4.7305200000000002E-3</v>
      </c>
      <c r="H528">
        <v>251</v>
      </c>
      <c r="I528" t="s">
        <v>1600</v>
      </c>
      <c r="J528" t="s">
        <v>1600</v>
      </c>
      <c r="K528">
        <v>387</v>
      </c>
      <c r="L528">
        <v>142</v>
      </c>
      <c r="M528">
        <v>377</v>
      </c>
      <c r="N528">
        <v>0</v>
      </c>
      <c r="O528">
        <v>0</v>
      </c>
      <c r="P528">
        <v>0</v>
      </c>
      <c r="Q528">
        <v>4</v>
      </c>
      <c r="R528" s="306" t="s">
        <v>4991</v>
      </c>
    </row>
    <row r="529" spans="2:18" ht="15.75" x14ac:dyDescent="0.2">
      <c r="B529" s="387">
        <v>100222</v>
      </c>
      <c r="C529">
        <v>0</v>
      </c>
      <c r="D529">
        <v>0</v>
      </c>
      <c r="E529">
        <v>0</v>
      </c>
      <c r="F529">
        <v>0</v>
      </c>
      <c r="G529">
        <v>5.3898900000000003E-4</v>
      </c>
      <c r="H529">
        <v>184</v>
      </c>
      <c r="I529" t="s">
        <v>4987</v>
      </c>
      <c r="J529" t="s">
        <v>4987</v>
      </c>
      <c r="K529">
        <v>236</v>
      </c>
      <c r="L529">
        <v>55</v>
      </c>
      <c r="M529">
        <v>216</v>
      </c>
      <c r="N529">
        <v>4.40515E-3</v>
      </c>
      <c r="O529">
        <v>231</v>
      </c>
      <c r="P529">
        <v>55</v>
      </c>
      <c r="Q529">
        <v>4</v>
      </c>
      <c r="R529" s="306" t="s">
        <v>4991</v>
      </c>
    </row>
    <row r="530" spans="2:18" ht="15.75" x14ac:dyDescent="0.2">
      <c r="B530" s="387">
        <v>100223</v>
      </c>
      <c r="C530">
        <v>0</v>
      </c>
      <c r="D530">
        <v>0</v>
      </c>
      <c r="E530">
        <v>0</v>
      </c>
      <c r="F530">
        <v>0</v>
      </c>
      <c r="G530">
        <v>4.73231E-3</v>
      </c>
      <c r="H530">
        <v>251</v>
      </c>
      <c r="I530" t="s">
        <v>4987</v>
      </c>
      <c r="J530" t="s">
        <v>4987</v>
      </c>
      <c r="K530">
        <v>236</v>
      </c>
      <c r="L530">
        <v>55</v>
      </c>
      <c r="M530">
        <v>216</v>
      </c>
      <c r="N530">
        <v>6.6021999999999999E-3</v>
      </c>
      <c r="O530">
        <v>306</v>
      </c>
      <c r="P530">
        <v>78</v>
      </c>
      <c r="Q530">
        <v>4</v>
      </c>
      <c r="R530" s="306" t="s">
        <v>4991</v>
      </c>
    </row>
    <row r="531" spans="2:18" ht="15.75" x14ac:dyDescent="0.2">
      <c r="B531" s="387">
        <v>100224</v>
      </c>
      <c r="C531">
        <v>0</v>
      </c>
      <c r="D531">
        <v>0</v>
      </c>
      <c r="E531">
        <v>0</v>
      </c>
      <c r="F531">
        <v>0</v>
      </c>
      <c r="G531">
        <v>2.9031399999999998E-3</v>
      </c>
      <c r="H531">
        <v>229</v>
      </c>
      <c r="I531" t="s">
        <v>4985</v>
      </c>
      <c r="J531" t="s">
        <v>4978</v>
      </c>
      <c r="K531">
        <v>280</v>
      </c>
      <c r="L531">
        <v>74</v>
      </c>
      <c r="M531">
        <v>285</v>
      </c>
      <c r="N531">
        <v>5.6519399999999994E-3</v>
      </c>
      <c r="O531">
        <v>306</v>
      </c>
      <c r="P531">
        <v>78</v>
      </c>
      <c r="Q531">
        <v>4</v>
      </c>
      <c r="R531" s="306" t="s">
        <v>4991</v>
      </c>
    </row>
    <row r="532" spans="2:18" ht="15.75" x14ac:dyDescent="0.2">
      <c r="B532" s="387">
        <v>100225</v>
      </c>
      <c r="C532">
        <v>0</v>
      </c>
      <c r="D532">
        <v>0</v>
      </c>
      <c r="E532">
        <v>0</v>
      </c>
      <c r="F532">
        <v>0</v>
      </c>
      <c r="G532">
        <v>2.5286200000000001E-3</v>
      </c>
      <c r="H532">
        <v>222</v>
      </c>
      <c r="I532" t="s">
        <v>1600</v>
      </c>
      <c r="J532" t="s">
        <v>1600</v>
      </c>
      <c r="K532">
        <v>387</v>
      </c>
      <c r="L532">
        <v>142</v>
      </c>
      <c r="M532">
        <v>377</v>
      </c>
      <c r="N532">
        <v>0</v>
      </c>
      <c r="O532">
        <v>0</v>
      </c>
      <c r="P532">
        <v>0</v>
      </c>
      <c r="Q532">
        <v>4</v>
      </c>
      <c r="R532" s="306" t="s">
        <v>4991</v>
      </c>
    </row>
    <row r="533" spans="2:18" ht="15.75" x14ac:dyDescent="0.2">
      <c r="B533" s="387">
        <v>100226</v>
      </c>
      <c r="C533">
        <v>0</v>
      </c>
      <c r="D533">
        <v>0</v>
      </c>
      <c r="E533">
        <v>0</v>
      </c>
      <c r="F533">
        <v>0</v>
      </c>
      <c r="G533">
        <v>5.3898900000000003E-4</v>
      </c>
      <c r="H533">
        <v>184</v>
      </c>
      <c r="I533" t="s">
        <v>4986</v>
      </c>
      <c r="J533" t="s">
        <v>4978</v>
      </c>
      <c r="K533">
        <v>280</v>
      </c>
      <c r="L533">
        <v>74</v>
      </c>
      <c r="M533">
        <v>285</v>
      </c>
      <c r="N533">
        <v>4.2669000000000006E-3</v>
      </c>
      <c r="O533">
        <v>231</v>
      </c>
      <c r="P533">
        <v>55</v>
      </c>
      <c r="Q533">
        <v>4</v>
      </c>
      <c r="R533" s="306" t="s">
        <v>4991</v>
      </c>
    </row>
    <row r="534" spans="2:18" ht="15.75" x14ac:dyDescent="0.2">
      <c r="B534" s="387">
        <v>100227</v>
      </c>
      <c r="C534">
        <v>0</v>
      </c>
      <c r="D534">
        <v>0</v>
      </c>
      <c r="E534">
        <v>0</v>
      </c>
      <c r="F534">
        <v>0</v>
      </c>
      <c r="G534">
        <v>1.9688500000000001E-2</v>
      </c>
      <c r="H534">
        <v>367</v>
      </c>
      <c r="I534" t="s">
        <v>4986</v>
      </c>
      <c r="J534" t="s">
        <v>4978</v>
      </c>
      <c r="K534">
        <v>280</v>
      </c>
      <c r="L534">
        <v>74</v>
      </c>
      <c r="M534">
        <v>285</v>
      </c>
      <c r="N534">
        <v>1.0473300000000001E-2</v>
      </c>
      <c r="O534">
        <v>306</v>
      </c>
      <c r="P534">
        <v>78</v>
      </c>
      <c r="Q534">
        <v>4</v>
      </c>
      <c r="R534" s="306" t="s">
        <v>4991</v>
      </c>
    </row>
    <row r="535" spans="2:18" ht="15.75" x14ac:dyDescent="0.2">
      <c r="B535" s="387">
        <v>100228</v>
      </c>
      <c r="C535">
        <v>0</v>
      </c>
      <c r="D535">
        <v>0</v>
      </c>
      <c r="E535">
        <v>0</v>
      </c>
      <c r="F535">
        <v>0</v>
      </c>
      <c r="G535">
        <v>2.7021699999999999E-2</v>
      </c>
      <c r="H535">
        <v>397</v>
      </c>
      <c r="I535" t="s">
        <v>1600</v>
      </c>
      <c r="J535" t="s">
        <v>1600</v>
      </c>
      <c r="K535">
        <v>387</v>
      </c>
      <c r="L535">
        <v>142</v>
      </c>
      <c r="M535">
        <v>377</v>
      </c>
      <c r="N535">
        <v>0</v>
      </c>
      <c r="O535">
        <v>0</v>
      </c>
      <c r="P535">
        <v>0</v>
      </c>
      <c r="Q535">
        <v>4</v>
      </c>
      <c r="R535" s="306" t="s">
        <v>4991</v>
      </c>
    </row>
    <row r="536" spans="2:18" ht="15.75" x14ac:dyDescent="0.2">
      <c r="B536" s="387">
        <v>100229</v>
      </c>
      <c r="C536">
        <v>0</v>
      </c>
      <c r="D536">
        <v>0</v>
      </c>
      <c r="E536">
        <v>0</v>
      </c>
      <c r="F536">
        <v>0</v>
      </c>
      <c r="G536">
        <v>5.1901899999999999E-3</v>
      </c>
      <c r="H536">
        <v>256</v>
      </c>
      <c r="I536" t="s">
        <v>1600</v>
      </c>
      <c r="J536" t="s">
        <v>1600</v>
      </c>
      <c r="K536">
        <v>387</v>
      </c>
      <c r="L536">
        <v>142</v>
      </c>
      <c r="M536">
        <v>377</v>
      </c>
      <c r="N536">
        <v>0</v>
      </c>
      <c r="O536">
        <v>0</v>
      </c>
      <c r="P536">
        <v>0</v>
      </c>
      <c r="Q536">
        <v>4</v>
      </c>
      <c r="R536" s="306" t="s">
        <v>4991</v>
      </c>
    </row>
    <row r="537" spans="2:18" ht="15.75" x14ac:dyDescent="0.2">
      <c r="B537" s="387">
        <v>100230</v>
      </c>
      <c r="C537">
        <v>0</v>
      </c>
      <c r="D537">
        <v>0</v>
      </c>
      <c r="E537">
        <v>0</v>
      </c>
      <c r="F537">
        <v>0</v>
      </c>
      <c r="G537">
        <v>2.6949500000000002E-3</v>
      </c>
      <c r="H537">
        <v>225</v>
      </c>
      <c r="I537" t="s">
        <v>4985</v>
      </c>
      <c r="J537" t="s">
        <v>4978</v>
      </c>
      <c r="K537">
        <v>280</v>
      </c>
      <c r="L537">
        <v>74</v>
      </c>
      <c r="M537">
        <v>285</v>
      </c>
      <c r="N537">
        <v>9.1869900000000008E-3</v>
      </c>
      <c r="O537">
        <v>306</v>
      </c>
      <c r="P537">
        <v>78</v>
      </c>
      <c r="Q537">
        <v>4</v>
      </c>
      <c r="R537" s="306" t="s">
        <v>4991</v>
      </c>
    </row>
    <row r="538" spans="2:18" ht="15.75" x14ac:dyDescent="0.2">
      <c r="B538" s="387">
        <v>100231</v>
      </c>
      <c r="C538">
        <v>0</v>
      </c>
      <c r="D538">
        <v>0</v>
      </c>
      <c r="E538">
        <v>0</v>
      </c>
      <c r="F538">
        <v>0</v>
      </c>
      <c r="G538">
        <v>3.78374E-2</v>
      </c>
      <c r="H538">
        <v>441</v>
      </c>
      <c r="I538" t="s">
        <v>1600</v>
      </c>
      <c r="J538" t="s">
        <v>1600</v>
      </c>
      <c r="K538">
        <v>387</v>
      </c>
      <c r="L538">
        <v>142</v>
      </c>
      <c r="M538">
        <v>377</v>
      </c>
      <c r="N538">
        <v>0</v>
      </c>
      <c r="O538">
        <v>0</v>
      </c>
      <c r="P538">
        <v>0</v>
      </c>
      <c r="Q538">
        <v>4</v>
      </c>
      <c r="R538" s="306" t="s">
        <v>4991</v>
      </c>
    </row>
    <row r="539" spans="2:18" ht="15.75" x14ac:dyDescent="0.2">
      <c r="B539" s="387">
        <v>100232</v>
      </c>
      <c r="C539">
        <v>0</v>
      </c>
      <c r="D539">
        <v>0</v>
      </c>
      <c r="E539">
        <v>0</v>
      </c>
      <c r="F539">
        <v>0</v>
      </c>
      <c r="G539">
        <v>1.8336399999999999E-2</v>
      </c>
      <c r="H539">
        <v>361</v>
      </c>
      <c r="I539" t="s">
        <v>1600</v>
      </c>
      <c r="J539" t="s">
        <v>1600</v>
      </c>
      <c r="K539">
        <v>387</v>
      </c>
      <c r="L539">
        <v>142</v>
      </c>
      <c r="M539">
        <v>377</v>
      </c>
      <c r="N539">
        <v>0</v>
      </c>
      <c r="O539">
        <v>0</v>
      </c>
      <c r="P539">
        <v>0</v>
      </c>
      <c r="Q539">
        <v>4</v>
      </c>
      <c r="R539" s="306" t="s">
        <v>4991</v>
      </c>
    </row>
    <row r="540" spans="2:18" ht="15.75" x14ac:dyDescent="0.2">
      <c r="B540" s="387">
        <v>100233</v>
      </c>
      <c r="C540">
        <v>0</v>
      </c>
      <c r="D540">
        <v>0</v>
      </c>
      <c r="E540">
        <v>0</v>
      </c>
      <c r="F540">
        <v>0</v>
      </c>
      <c r="G540">
        <v>4.4554699999999996E-3</v>
      </c>
      <c r="H540">
        <v>249</v>
      </c>
      <c r="I540" t="s">
        <v>1600</v>
      </c>
      <c r="J540" t="s">
        <v>1600</v>
      </c>
      <c r="K540">
        <v>387</v>
      </c>
      <c r="L540">
        <v>142</v>
      </c>
      <c r="M540">
        <v>377</v>
      </c>
      <c r="N540">
        <v>0</v>
      </c>
      <c r="O540">
        <v>0</v>
      </c>
      <c r="P540">
        <v>0</v>
      </c>
      <c r="Q540">
        <v>1</v>
      </c>
      <c r="R540" s="306" t="s">
        <v>4661</v>
      </c>
    </row>
    <row r="541" spans="2:18" ht="15.75" x14ac:dyDescent="0.2">
      <c r="B541" s="387">
        <v>100234</v>
      </c>
      <c r="C541">
        <v>0</v>
      </c>
      <c r="D541">
        <v>0</v>
      </c>
      <c r="E541">
        <v>0</v>
      </c>
      <c r="F541">
        <v>0</v>
      </c>
      <c r="G541">
        <v>3.5249299999999997E-2</v>
      </c>
      <c r="H541">
        <v>430</v>
      </c>
      <c r="I541" t="s">
        <v>1600</v>
      </c>
      <c r="J541" t="s">
        <v>1600</v>
      </c>
      <c r="K541">
        <v>387</v>
      </c>
      <c r="L541">
        <v>142</v>
      </c>
      <c r="M541">
        <v>377</v>
      </c>
      <c r="N541">
        <v>0</v>
      </c>
      <c r="O541">
        <v>0</v>
      </c>
      <c r="P541">
        <v>0</v>
      </c>
      <c r="Q541">
        <v>4</v>
      </c>
      <c r="R541" s="306" t="s">
        <v>4991</v>
      </c>
    </row>
    <row r="542" spans="2:18" ht="15.75" x14ac:dyDescent="0.2">
      <c r="B542" s="387">
        <v>100235</v>
      </c>
      <c r="C542">
        <v>0</v>
      </c>
      <c r="D542">
        <v>0</v>
      </c>
      <c r="E542">
        <v>0</v>
      </c>
      <c r="F542">
        <v>0</v>
      </c>
      <c r="G542">
        <v>8.4433399999999997E-4</v>
      </c>
      <c r="H542">
        <v>190</v>
      </c>
      <c r="I542" t="s">
        <v>4986</v>
      </c>
      <c r="J542" t="s">
        <v>4978</v>
      </c>
      <c r="K542">
        <v>280</v>
      </c>
      <c r="L542">
        <v>74</v>
      </c>
      <c r="M542">
        <v>285</v>
      </c>
      <c r="N542">
        <v>9.4535699999999997E-3</v>
      </c>
      <c r="O542">
        <v>306</v>
      </c>
      <c r="P542">
        <v>78</v>
      </c>
      <c r="Q542">
        <v>4</v>
      </c>
      <c r="R542" s="306" t="s">
        <v>4991</v>
      </c>
    </row>
    <row r="543" spans="2:18" ht="15.75" x14ac:dyDescent="0.2">
      <c r="B543" s="387">
        <v>100236</v>
      </c>
      <c r="C543">
        <v>0</v>
      </c>
      <c r="D543">
        <v>0</v>
      </c>
      <c r="E543">
        <v>0</v>
      </c>
      <c r="F543">
        <v>0</v>
      </c>
      <c r="G543">
        <v>2.5172800000000002E-3</v>
      </c>
      <c r="H543">
        <v>222</v>
      </c>
      <c r="I543" t="s">
        <v>1600</v>
      </c>
      <c r="J543" t="s">
        <v>1600</v>
      </c>
      <c r="K543">
        <v>387</v>
      </c>
      <c r="L543">
        <v>142</v>
      </c>
      <c r="M543">
        <v>377</v>
      </c>
      <c r="N543">
        <v>0</v>
      </c>
      <c r="O543">
        <v>0</v>
      </c>
      <c r="P543">
        <v>0</v>
      </c>
      <c r="Q543">
        <v>4</v>
      </c>
      <c r="R543" s="306" t="s">
        <v>4991</v>
      </c>
    </row>
    <row r="544" spans="2:18" ht="15.75" x14ac:dyDescent="0.2">
      <c r="B544" s="387">
        <v>100237</v>
      </c>
      <c r="C544">
        <v>0</v>
      </c>
      <c r="D544">
        <v>0</v>
      </c>
      <c r="E544">
        <v>0</v>
      </c>
      <c r="F544">
        <v>0</v>
      </c>
      <c r="G544">
        <v>8.4374700000000005E-4</v>
      </c>
      <c r="H544">
        <v>190</v>
      </c>
      <c r="I544" t="s">
        <v>1600</v>
      </c>
      <c r="J544" t="s">
        <v>1600</v>
      </c>
      <c r="K544">
        <v>387</v>
      </c>
      <c r="L544">
        <v>142</v>
      </c>
      <c r="M544">
        <v>377</v>
      </c>
      <c r="N544">
        <v>0</v>
      </c>
      <c r="O544">
        <v>0</v>
      </c>
      <c r="P544">
        <v>0</v>
      </c>
      <c r="Q544">
        <v>4</v>
      </c>
      <c r="R544" s="306" t="s">
        <v>4991</v>
      </c>
    </row>
    <row r="545" spans="2:18" ht="15.75" x14ac:dyDescent="0.2">
      <c r="B545" s="387">
        <v>100238</v>
      </c>
      <c r="C545">
        <v>0</v>
      </c>
      <c r="D545">
        <v>0</v>
      </c>
      <c r="E545">
        <v>0</v>
      </c>
      <c r="F545">
        <v>0</v>
      </c>
      <c r="G545">
        <v>4.2470199999999998E-3</v>
      </c>
      <c r="H545">
        <v>247</v>
      </c>
      <c r="I545" t="s">
        <v>4985</v>
      </c>
      <c r="J545" t="s">
        <v>4978</v>
      </c>
      <c r="K545">
        <v>280</v>
      </c>
      <c r="L545">
        <v>74</v>
      </c>
      <c r="M545">
        <v>285</v>
      </c>
      <c r="N545">
        <v>1.3913699999999999E-2</v>
      </c>
      <c r="O545">
        <v>306</v>
      </c>
      <c r="P545">
        <v>78</v>
      </c>
      <c r="Q545">
        <v>4</v>
      </c>
      <c r="R545" s="306" t="s">
        <v>4991</v>
      </c>
    </row>
    <row r="546" spans="2:18" ht="15.75" x14ac:dyDescent="0.2">
      <c r="B546" s="387">
        <v>100239</v>
      </c>
      <c r="C546">
        <v>0</v>
      </c>
      <c r="D546">
        <v>0</v>
      </c>
      <c r="E546">
        <v>0</v>
      </c>
      <c r="F546">
        <v>0</v>
      </c>
      <c r="G546">
        <v>1.6169699999999999E-3</v>
      </c>
      <c r="H546">
        <v>205</v>
      </c>
      <c r="I546" t="s">
        <v>4985</v>
      </c>
      <c r="J546" t="s">
        <v>4978</v>
      </c>
      <c r="K546">
        <v>280</v>
      </c>
      <c r="L546">
        <v>74</v>
      </c>
      <c r="M546">
        <v>285</v>
      </c>
      <c r="N546">
        <v>7.8432599999999995E-3</v>
      </c>
      <c r="O546">
        <v>306</v>
      </c>
      <c r="P546">
        <v>78</v>
      </c>
      <c r="Q546">
        <v>4</v>
      </c>
      <c r="R546" s="306" t="s">
        <v>4991</v>
      </c>
    </row>
    <row r="547" spans="2:18" ht="15.75" x14ac:dyDescent="0.2">
      <c r="B547" s="387">
        <v>100240</v>
      </c>
      <c r="C547">
        <v>0</v>
      </c>
      <c r="D547">
        <v>0</v>
      </c>
      <c r="E547">
        <v>0</v>
      </c>
      <c r="F547">
        <v>0</v>
      </c>
      <c r="G547">
        <v>2.1559600000000002E-3</v>
      </c>
      <c r="H547">
        <v>215</v>
      </c>
      <c r="I547" t="s">
        <v>4985</v>
      </c>
      <c r="J547" t="s">
        <v>4978</v>
      </c>
      <c r="K547">
        <v>280</v>
      </c>
      <c r="L547">
        <v>74</v>
      </c>
      <c r="M547">
        <v>285</v>
      </c>
      <c r="N547">
        <v>6.9576600000000001E-3</v>
      </c>
      <c r="O547">
        <v>306</v>
      </c>
      <c r="P547">
        <v>78</v>
      </c>
      <c r="Q547">
        <v>4</v>
      </c>
      <c r="R547" s="306" t="s">
        <v>4991</v>
      </c>
    </row>
    <row r="548" spans="2:18" ht="15.75" x14ac:dyDescent="0.2">
      <c r="B548" s="387">
        <v>100241</v>
      </c>
      <c r="C548">
        <v>0</v>
      </c>
      <c r="D548">
        <v>0</v>
      </c>
      <c r="E548">
        <v>0</v>
      </c>
      <c r="F548">
        <v>0</v>
      </c>
      <c r="G548">
        <v>1.0094199999999999E-2</v>
      </c>
      <c r="H548">
        <v>301</v>
      </c>
      <c r="I548" t="s">
        <v>1600</v>
      </c>
      <c r="J548" t="s">
        <v>1600</v>
      </c>
      <c r="K548">
        <v>387</v>
      </c>
      <c r="L548">
        <v>142</v>
      </c>
      <c r="M548">
        <v>377</v>
      </c>
      <c r="N548">
        <v>0</v>
      </c>
      <c r="O548">
        <v>0</v>
      </c>
      <c r="P548">
        <v>0</v>
      </c>
      <c r="Q548">
        <v>4</v>
      </c>
      <c r="R548" s="306" t="s">
        <v>4991</v>
      </c>
    </row>
    <row r="549" spans="2:18" ht="15.75" x14ac:dyDescent="0.2">
      <c r="B549" s="387">
        <v>100242</v>
      </c>
      <c r="C549">
        <v>0</v>
      </c>
      <c r="D549">
        <v>0</v>
      </c>
      <c r="E549">
        <v>0</v>
      </c>
      <c r="F549">
        <v>0</v>
      </c>
      <c r="G549">
        <v>1.68681E-3</v>
      </c>
      <c r="H549">
        <v>206</v>
      </c>
      <c r="I549" t="s">
        <v>1600</v>
      </c>
      <c r="J549" t="s">
        <v>1600</v>
      </c>
      <c r="K549">
        <v>387</v>
      </c>
      <c r="L549">
        <v>142</v>
      </c>
      <c r="M549">
        <v>377</v>
      </c>
      <c r="N549">
        <v>0</v>
      </c>
      <c r="O549">
        <v>0</v>
      </c>
      <c r="P549">
        <v>0</v>
      </c>
      <c r="Q549">
        <v>4</v>
      </c>
      <c r="R549" s="306" t="s">
        <v>4991</v>
      </c>
    </row>
    <row r="550" spans="2:18" ht="15.75" x14ac:dyDescent="0.2">
      <c r="B550" s="387">
        <v>100243</v>
      </c>
      <c r="C550">
        <v>0</v>
      </c>
      <c r="D550">
        <v>0</v>
      </c>
      <c r="E550">
        <v>0</v>
      </c>
      <c r="F550">
        <v>0</v>
      </c>
      <c r="G550">
        <v>3.62482E-3</v>
      </c>
      <c r="H550">
        <v>241</v>
      </c>
      <c r="I550" t="s">
        <v>4985</v>
      </c>
      <c r="J550" t="s">
        <v>4978</v>
      </c>
      <c r="K550">
        <v>280</v>
      </c>
      <c r="L550">
        <v>74</v>
      </c>
      <c r="M550">
        <v>285</v>
      </c>
      <c r="N550">
        <v>1.1426700000000001E-2</v>
      </c>
      <c r="O550">
        <v>306</v>
      </c>
      <c r="P550">
        <v>78</v>
      </c>
      <c r="Q550">
        <v>4</v>
      </c>
      <c r="R550" s="306" t="s">
        <v>4991</v>
      </c>
    </row>
    <row r="551" spans="2:18" ht="15.75" x14ac:dyDescent="0.2">
      <c r="B551" s="387">
        <v>100244</v>
      </c>
      <c r="C551">
        <v>0</v>
      </c>
      <c r="D551">
        <v>0</v>
      </c>
      <c r="E551">
        <v>0</v>
      </c>
      <c r="F551">
        <v>0</v>
      </c>
      <c r="G551">
        <v>2.28948E-2</v>
      </c>
      <c r="H551">
        <v>380</v>
      </c>
      <c r="I551" t="s">
        <v>1600</v>
      </c>
      <c r="J551" t="s">
        <v>1600</v>
      </c>
      <c r="K551">
        <v>387</v>
      </c>
      <c r="L551">
        <v>142</v>
      </c>
      <c r="M551">
        <v>377</v>
      </c>
      <c r="N551">
        <v>0</v>
      </c>
      <c r="O551">
        <v>0</v>
      </c>
      <c r="P551">
        <v>0</v>
      </c>
      <c r="Q551">
        <v>4</v>
      </c>
      <c r="R551" s="306" t="s">
        <v>4991</v>
      </c>
    </row>
    <row r="552" spans="2:18" ht="15.75" x14ac:dyDescent="0.2">
      <c r="B552" s="387">
        <v>100245</v>
      </c>
      <c r="C552">
        <v>0</v>
      </c>
      <c r="D552">
        <v>0</v>
      </c>
      <c r="E552">
        <v>0</v>
      </c>
      <c r="F552">
        <v>0</v>
      </c>
      <c r="G552">
        <v>1.04239E-2</v>
      </c>
      <c r="H552">
        <v>303</v>
      </c>
      <c r="I552" t="s">
        <v>4977</v>
      </c>
      <c r="J552" t="s">
        <v>4978</v>
      </c>
      <c r="K552">
        <v>280</v>
      </c>
      <c r="L552">
        <v>74</v>
      </c>
      <c r="M552">
        <v>285</v>
      </c>
      <c r="N552">
        <v>2.07916E-2</v>
      </c>
      <c r="O552">
        <v>353</v>
      </c>
      <c r="P552">
        <v>87</v>
      </c>
      <c r="Q552">
        <v>4</v>
      </c>
      <c r="R552" s="306" t="s">
        <v>4991</v>
      </c>
    </row>
    <row r="553" spans="2:18" ht="15.75" x14ac:dyDescent="0.2">
      <c r="B553" s="387">
        <v>100246</v>
      </c>
      <c r="C553">
        <v>0</v>
      </c>
      <c r="D553">
        <v>0</v>
      </c>
      <c r="E553">
        <v>0</v>
      </c>
      <c r="F553">
        <v>0</v>
      </c>
      <c r="G553">
        <v>1.6169699999999999E-3</v>
      </c>
      <c r="H553">
        <v>205</v>
      </c>
      <c r="I553" t="s">
        <v>4985</v>
      </c>
      <c r="J553" t="s">
        <v>4978</v>
      </c>
      <c r="K553">
        <v>280</v>
      </c>
      <c r="L553">
        <v>74</v>
      </c>
      <c r="M553">
        <v>285</v>
      </c>
      <c r="N553">
        <v>4.9639899999999997E-3</v>
      </c>
      <c r="O553">
        <v>231</v>
      </c>
      <c r="P553">
        <v>55</v>
      </c>
      <c r="Q553">
        <v>4</v>
      </c>
      <c r="R553" s="306" t="s">
        <v>4991</v>
      </c>
    </row>
    <row r="554" spans="2:18" ht="15.75" x14ac:dyDescent="0.2">
      <c r="B554" s="387">
        <v>100247</v>
      </c>
      <c r="C554">
        <v>0</v>
      </c>
      <c r="D554">
        <v>0</v>
      </c>
      <c r="E554">
        <v>0</v>
      </c>
      <c r="F554">
        <v>0</v>
      </c>
      <c r="G554">
        <v>2.5306600000000001E-3</v>
      </c>
      <c r="H554">
        <v>222</v>
      </c>
      <c r="I554" t="s">
        <v>1600</v>
      </c>
      <c r="J554" t="s">
        <v>1600</v>
      </c>
      <c r="K554">
        <v>387</v>
      </c>
      <c r="L554">
        <v>142</v>
      </c>
      <c r="M554">
        <v>377</v>
      </c>
      <c r="N554">
        <v>0</v>
      </c>
      <c r="O554">
        <v>0</v>
      </c>
      <c r="P554">
        <v>0</v>
      </c>
      <c r="Q554">
        <v>4</v>
      </c>
      <c r="R554" s="306" t="s">
        <v>4991</v>
      </c>
    </row>
    <row r="555" spans="2:18" ht="15.75" x14ac:dyDescent="0.2">
      <c r="B555" s="387">
        <v>100248</v>
      </c>
      <c r="C555">
        <v>0</v>
      </c>
      <c r="D555">
        <v>0</v>
      </c>
      <c r="E555">
        <v>0</v>
      </c>
      <c r="F555">
        <v>0</v>
      </c>
      <c r="G555">
        <v>6.50043E-4</v>
      </c>
      <c r="H555">
        <v>187</v>
      </c>
      <c r="I555" t="s">
        <v>4986</v>
      </c>
      <c r="J555" t="s">
        <v>4978</v>
      </c>
      <c r="K555">
        <v>280</v>
      </c>
      <c r="L555">
        <v>74</v>
      </c>
      <c r="M555">
        <v>285</v>
      </c>
      <c r="N555">
        <v>1.95928E-2</v>
      </c>
      <c r="O555">
        <v>306</v>
      </c>
      <c r="P555">
        <v>78</v>
      </c>
      <c r="Q555">
        <v>4</v>
      </c>
      <c r="R555" s="306" t="s">
        <v>4991</v>
      </c>
    </row>
    <row r="556" spans="2:18" ht="15.75" x14ac:dyDescent="0.2">
      <c r="B556" s="387">
        <v>100249</v>
      </c>
      <c r="C556">
        <v>0</v>
      </c>
      <c r="D556">
        <v>0</v>
      </c>
      <c r="E556">
        <v>0</v>
      </c>
      <c r="F556">
        <v>0</v>
      </c>
      <c r="G556">
        <v>1.8361599999999999E-2</v>
      </c>
      <c r="H556">
        <v>361</v>
      </c>
      <c r="I556" t="s">
        <v>4986</v>
      </c>
      <c r="J556" t="s">
        <v>4978</v>
      </c>
      <c r="K556">
        <v>280</v>
      </c>
      <c r="L556">
        <v>74</v>
      </c>
      <c r="M556">
        <v>285</v>
      </c>
      <c r="N556">
        <v>2.41649E-2</v>
      </c>
      <c r="O556">
        <v>353</v>
      </c>
      <c r="P556">
        <v>87</v>
      </c>
      <c r="Q556">
        <v>4</v>
      </c>
      <c r="R556" s="306" t="s">
        <v>4991</v>
      </c>
    </row>
    <row r="557" spans="2:18" ht="15.75" x14ac:dyDescent="0.2">
      <c r="B557" s="387">
        <v>100250</v>
      </c>
      <c r="C557">
        <v>0</v>
      </c>
      <c r="D557">
        <v>0</v>
      </c>
      <c r="E557">
        <v>0</v>
      </c>
      <c r="F557">
        <v>0</v>
      </c>
      <c r="G557">
        <v>3.9468400000000001E-3</v>
      </c>
      <c r="H557">
        <v>244</v>
      </c>
      <c r="I557" t="s">
        <v>4977</v>
      </c>
      <c r="J557" t="s">
        <v>4978</v>
      </c>
      <c r="K557">
        <v>280</v>
      </c>
      <c r="L557">
        <v>74</v>
      </c>
      <c r="M557">
        <v>285</v>
      </c>
      <c r="N557">
        <v>1.1864600000000001E-2</v>
      </c>
      <c r="O557">
        <v>306</v>
      </c>
      <c r="P557">
        <v>78</v>
      </c>
      <c r="Q557">
        <v>4</v>
      </c>
      <c r="R557" s="306" t="s">
        <v>4991</v>
      </c>
    </row>
    <row r="558" spans="2:18" ht="15.75" x14ac:dyDescent="0.2">
      <c r="B558" s="387">
        <v>100251</v>
      </c>
      <c r="C558">
        <v>0</v>
      </c>
      <c r="D558">
        <v>0</v>
      </c>
      <c r="E558">
        <v>0</v>
      </c>
      <c r="F558">
        <v>0</v>
      </c>
      <c r="G558">
        <v>4.5827000000000003E-3</v>
      </c>
      <c r="H558">
        <v>250</v>
      </c>
      <c r="I558" t="s">
        <v>4985</v>
      </c>
      <c r="J558" t="s">
        <v>4978</v>
      </c>
      <c r="K558">
        <v>280</v>
      </c>
      <c r="L558">
        <v>74</v>
      </c>
      <c r="M558">
        <v>285</v>
      </c>
      <c r="N558">
        <v>1.79758E-2</v>
      </c>
      <c r="O558">
        <v>306</v>
      </c>
      <c r="P558">
        <v>78</v>
      </c>
      <c r="Q558">
        <v>4</v>
      </c>
      <c r="R558" s="306" t="s">
        <v>4991</v>
      </c>
    </row>
    <row r="559" spans="2:18" ht="15.75" x14ac:dyDescent="0.2">
      <c r="B559" s="387">
        <v>100252</v>
      </c>
      <c r="C559">
        <v>0</v>
      </c>
      <c r="D559">
        <v>0</v>
      </c>
      <c r="E559">
        <v>0</v>
      </c>
      <c r="F559">
        <v>0</v>
      </c>
      <c r="G559">
        <v>4.5824100000000003E-3</v>
      </c>
      <c r="H559">
        <v>250</v>
      </c>
      <c r="I559" t="s">
        <v>4985</v>
      </c>
      <c r="J559" t="s">
        <v>4978</v>
      </c>
      <c r="K559">
        <v>280</v>
      </c>
      <c r="L559">
        <v>74</v>
      </c>
      <c r="M559">
        <v>285</v>
      </c>
      <c r="N559">
        <v>9.2509399999999992E-3</v>
      </c>
      <c r="O559">
        <v>306</v>
      </c>
      <c r="P559">
        <v>78</v>
      </c>
      <c r="Q559">
        <v>4</v>
      </c>
      <c r="R559" s="306" t="s">
        <v>4991</v>
      </c>
    </row>
    <row r="560" spans="2:18" ht="15.75" x14ac:dyDescent="0.2">
      <c r="B560" s="387">
        <v>100253</v>
      </c>
      <c r="C560">
        <v>0</v>
      </c>
      <c r="D560">
        <v>0</v>
      </c>
      <c r="E560">
        <v>0</v>
      </c>
      <c r="F560">
        <v>0</v>
      </c>
      <c r="G560">
        <v>1.39434E-2</v>
      </c>
      <c r="H560">
        <v>330</v>
      </c>
      <c r="I560" t="s">
        <v>1903</v>
      </c>
      <c r="J560" t="s">
        <v>1903</v>
      </c>
      <c r="K560">
        <v>390</v>
      </c>
      <c r="L560">
        <v>112</v>
      </c>
      <c r="M560">
        <v>377</v>
      </c>
      <c r="N560">
        <v>0</v>
      </c>
      <c r="O560">
        <v>0</v>
      </c>
      <c r="P560">
        <v>0</v>
      </c>
      <c r="Q560">
        <v>1</v>
      </c>
      <c r="R560" s="306" t="s">
        <v>4661</v>
      </c>
    </row>
    <row r="561" spans="2:18" ht="15.75" x14ac:dyDescent="0.2">
      <c r="B561" s="387">
        <v>100254</v>
      </c>
      <c r="C561">
        <v>0</v>
      </c>
      <c r="D561">
        <v>0</v>
      </c>
      <c r="E561">
        <v>0</v>
      </c>
      <c r="F561">
        <v>0</v>
      </c>
      <c r="G561">
        <v>8.73437E-3</v>
      </c>
      <c r="H561">
        <v>288</v>
      </c>
      <c r="I561" t="s">
        <v>4977</v>
      </c>
      <c r="J561" t="s">
        <v>4978</v>
      </c>
      <c r="K561">
        <v>280</v>
      </c>
      <c r="L561">
        <v>74</v>
      </c>
      <c r="M561">
        <v>285</v>
      </c>
      <c r="N561">
        <v>2.8963899999999997E-2</v>
      </c>
      <c r="O561">
        <v>353</v>
      </c>
      <c r="P561">
        <v>87</v>
      </c>
      <c r="Q561">
        <v>4</v>
      </c>
      <c r="R561" s="306" t="s">
        <v>4991</v>
      </c>
    </row>
    <row r="562" spans="2:18" ht="15.75" x14ac:dyDescent="0.2">
      <c r="B562" s="387">
        <v>100255</v>
      </c>
      <c r="C562">
        <v>0</v>
      </c>
      <c r="D562">
        <v>0</v>
      </c>
      <c r="E562">
        <v>0</v>
      </c>
      <c r="F562">
        <v>0</v>
      </c>
      <c r="G562">
        <v>1.2549599999999999E-2</v>
      </c>
      <c r="H562">
        <v>319</v>
      </c>
      <c r="I562" t="s">
        <v>1600</v>
      </c>
      <c r="J562" t="s">
        <v>1600</v>
      </c>
      <c r="K562">
        <v>387</v>
      </c>
      <c r="L562">
        <v>142</v>
      </c>
      <c r="M562">
        <v>377</v>
      </c>
      <c r="N562">
        <v>0</v>
      </c>
      <c r="O562">
        <v>0</v>
      </c>
      <c r="P562">
        <v>0</v>
      </c>
      <c r="Q562">
        <v>4</v>
      </c>
      <c r="R562" s="306" t="s">
        <v>4991</v>
      </c>
    </row>
    <row r="563" spans="2:18" ht="15.75" x14ac:dyDescent="0.2">
      <c r="B563" s="387">
        <v>100256</v>
      </c>
      <c r="C563">
        <v>0</v>
      </c>
      <c r="D563">
        <v>0</v>
      </c>
      <c r="E563">
        <v>0</v>
      </c>
      <c r="F563">
        <v>0</v>
      </c>
      <c r="G563">
        <v>5.8589699999999998E-3</v>
      </c>
      <c r="H563">
        <v>262</v>
      </c>
      <c r="I563" t="s">
        <v>4985</v>
      </c>
      <c r="J563" t="s">
        <v>4978</v>
      </c>
      <c r="K563">
        <v>280</v>
      </c>
      <c r="L563">
        <v>74</v>
      </c>
      <c r="M563">
        <v>285</v>
      </c>
      <c r="N563">
        <v>1.8880600000000001E-2</v>
      </c>
      <c r="O563">
        <v>306</v>
      </c>
      <c r="P563">
        <v>78</v>
      </c>
      <c r="Q563">
        <v>4</v>
      </c>
      <c r="R563" s="306" t="s">
        <v>4991</v>
      </c>
    </row>
    <row r="564" spans="2:18" ht="15.75" x14ac:dyDescent="0.2">
      <c r="B564" s="387">
        <v>100257</v>
      </c>
      <c r="C564">
        <v>0</v>
      </c>
      <c r="D564">
        <v>0</v>
      </c>
      <c r="E564">
        <v>0</v>
      </c>
      <c r="F564">
        <v>0</v>
      </c>
      <c r="G564">
        <v>1.90432E-2</v>
      </c>
      <c r="H564">
        <v>364</v>
      </c>
      <c r="I564" t="s">
        <v>4986</v>
      </c>
      <c r="J564" t="s">
        <v>4978</v>
      </c>
      <c r="K564">
        <v>280</v>
      </c>
      <c r="L564">
        <v>74</v>
      </c>
      <c r="M564">
        <v>285</v>
      </c>
      <c r="N564">
        <v>5.5393299999999999E-2</v>
      </c>
      <c r="O564">
        <v>353</v>
      </c>
      <c r="P564">
        <v>87</v>
      </c>
      <c r="Q564">
        <v>4</v>
      </c>
      <c r="R564" s="306" t="s">
        <v>4991</v>
      </c>
    </row>
    <row r="565" spans="2:18" ht="15.75" x14ac:dyDescent="0.2">
      <c r="B565" s="387">
        <v>100258</v>
      </c>
      <c r="C565">
        <v>0</v>
      </c>
      <c r="D565">
        <v>0</v>
      </c>
      <c r="E565">
        <v>0</v>
      </c>
      <c r="F565">
        <v>0</v>
      </c>
      <c r="G565">
        <v>4.4578100000000004E-3</v>
      </c>
      <c r="H565">
        <v>249</v>
      </c>
      <c r="I565" t="s">
        <v>4985</v>
      </c>
      <c r="J565" t="s">
        <v>4978</v>
      </c>
      <c r="K565">
        <v>280</v>
      </c>
      <c r="L565">
        <v>74</v>
      </c>
      <c r="M565">
        <v>285</v>
      </c>
      <c r="N565">
        <v>1.7568900000000002E-2</v>
      </c>
      <c r="O565">
        <v>306</v>
      </c>
      <c r="P565">
        <v>78</v>
      </c>
      <c r="Q565">
        <v>4</v>
      </c>
      <c r="R565" s="306" t="s">
        <v>4991</v>
      </c>
    </row>
    <row r="566" spans="2:18" ht="15.75" x14ac:dyDescent="0.2">
      <c r="B566" s="387">
        <v>100259</v>
      </c>
      <c r="C566">
        <v>0</v>
      </c>
      <c r="D566">
        <v>0</v>
      </c>
      <c r="E566">
        <v>0</v>
      </c>
      <c r="F566">
        <v>0</v>
      </c>
      <c r="G566">
        <v>4.7326399999999998E-3</v>
      </c>
      <c r="H566">
        <v>251</v>
      </c>
      <c r="I566" t="s">
        <v>4985</v>
      </c>
      <c r="J566" t="s">
        <v>4978</v>
      </c>
      <c r="K566">
        <v>280</v>
      </c>
      <c r="L566">
        <v>74</v>
      </c>
      <c r="M566">
        <v>285</v>
      </c>
      <c r="N566">
        <v>1.4496E-2</v>
      </c>
      <c r="O566">
        <v>306</v>
      </c>
      <c r="P566">
        <v>78</v>
      </c>
      <c r="Q566">
        <v>4</v>
      </c>
      <c r="R566" s="306" t="s">
        <v>4991</v>
      </c>
    </row>
    <row r="567" spans="2:18" ht="15.75" x14ac:dyDescent="0.2">
      <c r="B567" s="387">
        <v>100260</v>
      </c>
      <c r="C567">
        <v>0</v>
      </c>
      <c r="D567">
        <v>0</v>
      </c>
      <c r="E567">
        <v>0</v>
      </c>
      <c r="F567">
        <v>0</v>
      </c>
      <c r="G567">
        <v>0.129526</v>
      </c>
      <c r="H567">
        <v>723</v>
      </c>
      <c r="I567" t="s">
        <v>2964</v>
      </c>
      <c r="J567" t="s">
        <v>2964</v>
      </c>
      <c r="K567">
        <v>782</v>
      </c>
      <c r="L567">
        <v>359</v>
      </c>
      <c r="M567">
        <v>760</v>
      </c>
      <c r="N567">
        <v>0</v>
      </c>
      <c r="O567">
        <v>0</v>
      </c>
      <c r="P567">
        <v>0</v>
      </c>
      <c r="Q567">
        <v>1</v>
      </c>
      <c r="R567" s="306" t="s">
        <v>4661</v>
      </c>
    </row>
    <row r="568" spans="2:18" ht="15.75" x14ac:dyDescent="0.2">
      <c r="B568" s="387">
        <v>100261</v>
      </c>
      <c r="C568">
        <v>0</v>
      </c>
      <c r="D568">
        <v>0</v>
      </c>
      <c r="E568">
        <v>0</v>
      </c>
      <c r="F568">
        <v>0</v>
      </c>
      <c r="G568">
        <v>9.6877500000000005E-2</v>
      </c>
      <c r="H568">
        <v>760</v>
      </c>
      <c r="I568" t="s">
        <v>5008</v>
      </c>
      <c r="J568" t="s">
        <v>2964</v>
      </c>
      <c r="K568">
        <v>782</v>
      </c>
      <c r="L568">
        <v>359</v>
      </c>
      <c r="M568">
        <v>760</v>
      </c>
      <c r="N568">
        <v>0</v>
      </c>
      <c r="O568">
        <v>0</v>
      </c>
      <c r="P568">
        <v>0</v>
      </c>
      <c r="Q568">
        <v>4</v>
      </c>
      <c r="R568" s="306" t="s">
        <v>4991</v>
      </c>
    </row>
    <row r="569" spans="2:18" ht="15.75" x14ac:dyDescent="0.2">
      <c r="B569" s="387">
        <v>100262</v>
      </c>
      <c r="C569">
        <v>0</v>
      </c>
      <c r="D569">
        <v>59</v>
      </c>
      <c r="E569">
        <v>333</v>
      </c>
      <c r="F569" t="s">
        <v>4993</v>
      </c>
      <c r="G569">
        <v>1.6045199999999999E-2</v>
      </c>
      <c r="H569">
        <v>345</v>
      </c>
      <c r="I569" t="s">
        <v>1600</v>
      </c>
      <c r="J569" t="s">
        <v>1600</v>
      </c>
      <c r="K569">
        <v>387</v>
      </c>
      <c r="L569">
        <v>142</v>
      </c>
      <c r="M569">
        <v>377</v>
      </c>
      <c r="N569">
        <v>0</v>
      </c>
      <c r="O569">
        <v>0</v>
      </c>
      <c r="P569">
        <v>0</v>
      </c>
      <c r="Q569">
        <v>4</v>
      </c>
      <c r="R569" s="306" t="s">
        <v>4991</v>
      </c>
    </row>
    <row r="570" spans="2:18" ht="15.75" x14ac:dyDescent="0.2">
      <c r="B570" s="387">
        <v>100263</v>
      </c>
      <c r="C570">
        <v>0</v>
      </c>
      <c r="D570" t="s">
        <v>4992</v>
      </c>
      <c r="E570">
        <v>297</v>
      </c>
      <c r="F570" t="s">
        <v>4993</v>
      </c>
      <c r="G570">
        <v>2.8087399999999998E-2</v>
      </c>
      <c r="H570">
        <v>401</v>
      </c>
      <c r="I570" t="s">
        <v>4980</v>
      </c>
      <c r="J570" t="s">
        <v>4980</v>
      </c>
      <c r="K570">
        <v>349</v>
      </c>
      <c r="L570">
        <v>89</v>
      </c>
      <c r="M570">
        <v>377</v>
      </c>
      <c r="N570">
        <v>0.27484500000000001</v>
      </c>
      <c r="O570">
        <v>353</v>
      </c>
      <c r="P570">
        <v>87</v>
      </c>
      <c r="Q570">
        <v>4</v>
      </c>
      <c r="R570" s="306" t="s">
        <v>4991</v>
      </c>
    </row>
    <row r="571" spans="2:18" ht="15.75" x14ac:dyDescent="0.2">
      <c r="B571" s="387">
        <v>100264</v>
      </c>
      <c r="C571">
        <v>0</v>
      </c>
      <c r="D571">
        <v>0</v>
      </c>
      <c r="E571">
        <v>0</v>
      </c>
      <c r="F571">
        <v>0</v>
      </c>
      <c r="G571">
        <v>2.4103599999999999E-2</v>
      </c>
      <c r="H571">
        <v>385</v>
      </c>
      <c r="I571" t="s">
        <v>1600</v>
      </c>
      <c r="J571" t="s">
        <v>1600</v>
      </c>
      <c r="K571">
        <v>387</v>
      </c>
      <c r="L571">
        <v>142</v>
      </c>
      <c r="M571">
        <v>377</v>
      </c>
      <c r="N571">
        <v>0</v>
      </c>
      <c r="O571">
        <v>0</v>
      </c>
      <c r="P571">
        <v>0</v>
      </c>
      <c r="Q571">
        <v>4</v>
      </c>
      <c r="R571" s="306" t="s">
        <v>4991</v>
      </c>
    </row>
    <row r="572" spans="2:18" ht="15.75" x14ac:dyDescent="0.2">
      <c r="B572" s="387">
        <v>100265</v>
      </c>
      <c r="C572">
        <v>0</v>
      </c>
      <c r="D572">
        <v>0</v>
      </c>
      <c r="E572">
        <v>0</v>
      </c>
      <c r="F572">
        <v>0</v>
      </c>
      <c r="G572">
        <v>3.3053100000000001E-3</v>
      </c>
      <c r="H572">
        <v>236</v>
      </c>
      <c r="I572" t="s">
        <v>4977</v>
      </c>
      <c r="J572" t="s">
        <v>4978</v>
      </c>
      <c r="K572">
        <v>280</v>
      </c>
      <c r="L572">
        <v>74</v>
      </c>
      <c r="M572">
        <v>285</v>
      </c>
      <c r="N572">
        <v>2.0904199999999998E-2</v>
      </c>
      <c r="O572">
        <v>353</v>
      </c>
      <c r="P572">
        <v>87</v>
      </c>
      <c r="Q572">
        <v>4</v>
      </c>
      <c r="R572" s="306" t="s">
        <v>4991</v>
      </c>
    </row>
    <row r="573" spans="2:18" ht="15.75" x14ac:dyDescent="0.2">
      <c r="B573" s="387">
        <v>100266</v>
      </c>
      <c r="C573">
        <v>0</v>
      </c>
      <c r="D573">
        <v>0</v>
      </c>
      <c r="E573">
        <v>0</v>
      </c>
      <c r="F573">
        <v>0</v>
      </c>
      <c r="G573">
        <v>0.12532499999999999</v>
      </c>
      <c r="H573">
        <v>760</v>
      </c>
      <c r="I573" t="s">
        <v>1600</v>
      </c>
      <c r="J573" t="s">
        <v>1600</v>
      </c>
      <c r="K573">
        <v>387</v>
      </c>
      <c r="L573">
        <v>142</v>
      </c>
      <c r="M573">
        <v>377</v>
      </c>
      <c r="N573">
        <v>0</v>
      </c>
      <c r="O573">
        <v>0</v>
      </c>
      <c r="P573">
        <v>0</v>
      </c>
      <c r="Q573">
        <v>4</v>
      </c>
      <c r="R573" s="306" t="s">
        <v>4991</v>
      </c>
    </row>
    <row r="574" spans="2:18" ht="15.75" x14ac:dyDescent="0.2">
      <c r="B574" s="387">
        <v>100267</v>
      </c>
      <c r="C574">
        <v>0</v>
      </c>
      <c r="D574" t="s">
        <v>4992</v>
      </c>
      <c r="E574">
        <v>442</v>
      </c>
      <c r="F574" t="s">
        <v>4993</v>
      </c>
      <c r="G574">
        <v>0.114692</v>
      </c>
      <c r="H574">
        <v>760</v>
      </c>
      <c r="I574" t="s">
        <v>2157</v>
      </c>
      <c r="J574" t="s">
        <v>2157</v>
      </c>
      <c r="K574">
        <v>609</v>
      </c>
      <c r="L574">
        <v>155</v>
      </c>
      <c r="M574">
        <v>609</v>
      </c>
      <c r="N574">
        <v>0</v>
      </c>
      <c r="O574">
        <v>0</v>
      </c>
      <c r="P574">
        <v>0</v>
      </c>
      <c r="Q574">
        <v>4</v>
      </c>
      <c r="R574" s="306" t="s">
        <v>4991</v>
      </c>
    </row>
    <row r="575" spans="2:18" ht="15.75" x14ac:dyDescent="0.2">
      <c r="B575" s="387">
        <v>100268</v>
      </c>
      <c r="C575">
        <v>0</v>
      </c>
      <c r="D575">
        <v>30</v>
      </c>
      <c r="E575">
        <v>356</v>
      </c>
      <c r="F575" t="s">
        <v>4993</v>
      </c>
      <c r="G575">
        <v>1.8148299999999999E-2</v>
      </c>
      <c r="H575">
        <v>361</v>
      </c>
      <c r="I575" t="s">
        <v>1600</v>
      </c>
      <c r="J575" t="s">
        <v>1600</v>
      </c>
      <c r="K575">
        <v>387</v>
      </c>
      <c r="L575">
        <v>142</v>
      </c>
      <c r="M575">
        <v>377</v>
      </c>
      <c r="N575">
        <v>0</v>
      </c>
      <c r="O575">
        <v>0</v>
      </c>
      <c r="P575">
        <v>0</v>
      </c>
      <c r="Q575">
        <v>4</v>
      </c>
      <c r="R575" s="306" t="s">
        <v>4991</v>
      </c>
    </row>
    <row r="576" spans="2:18" ht="15.75" x14ac:dyDescent="0.2">
      <c r="B576" s="387">
        <v>100269</v>
      </c>
      <c r="C576">
        <v>0</v>
      </c>
      <c r="D576" t="s">
        <v>4992</v>
      </c>
      <c r="E576">
        <v>482</v>
      </c>
      <c r="F576" t="s">
        <v>4993</v>
      </c>
      <c r="G576">
        <v>0.127665</v>
      </c>
      <c r="H576">
        <v>717</v>
      </c>
      <c r="I576" t="s">
        <v>2157</v>
      </c>
      <c r="J576" t="s">
        <v>4893</v>
      </c>
      <c r="K576">
        <v>748</v>
      </c>
      <c r="L576">
        <v>430</v>
      </c>
      <c r="M576">
        <v>760</v>
      </c>
      <c r="N576">
        <v>0</v>
      </c>
      <c r="O576">
        <v>0</v>
      </c>
      <c r="P576">
        <v>0</v>
      </c>
      <c r="Q576">
        <v>4</v>
      </c>
      <c r="R576" s="306" t="s">
        <v>4991</v>
      </c>
    </row>
    <row r="577" spans="2:18" ht="15.75" x14ac:dyDescent="0.2">
      <c r="B577" s="387">
        <v>100270</v>
      </c>
      <c r="C577">
        <v>0</v>
      </c>
      <c r="D577">
        <v>0</v>
      </c>
      <c r="E577">
        <v>0</v>
      </c>
      <c r="F577">
        <v>0</v>
      </c>
      <c r="G577">
        <v>4.8769800000000004E-3</v>
      </c>
      <c r="H577">
        <v>253</v>
      </c>
      <c r="I577" t="s">
        <v>3148</v>
      </c>
      <c r="J577" t="s">
        <v>3148</v>
      </c>
      <c r="K577">
        <v>653</v>
      </c>
      <c r="L577">
        <v>137</v>
      </c>
      <c r="M577">
        <v>609</v>
      </c>
      <c r="N577">
        <v>0</v>
      </c>
      <c r="O577">
        <v>0</v>
      </c>
      <c r="P577">
        <v>0</v>
      </c>
      <c r="Q577">
        <v>4</v>
      </c>
      <c r="R577" s="306" t="s">
        <v>4991</v>
      </c>
    </row>
    <row r="578" spans="2:18" ht="15.75" x14ac:dyDescent="0.2">
      <c r="B578" s="387">
        <v>100271</v>
      </c>
      <c r="C578">
        <v>0</v>
      </c>
      <c r="D578">
        <v>0</v>
      </c>
      <c r="E578">
        <v>0</v>
      </c>
      <c r="F578">
        <v>0</v>
      </c>
      <c r="G578">
        <v>3.4055099999999998E-2</v>
      </c>
      <c r="H578">
        <v>425</v>
      </c>
      <c r="I578" t="s">
        <v>4994</v>
      </c>
      <c r="J578" t="s">
        <v>1710</v>
      </c>
      <c r="K578">
        <v>515</v>
      </c>
      <c r="L578">
        <v>215</v>
      </c>
      <c r="M578">
        <v>489</v>
      </c>
      <c r="N578">
        <v>0</v>
      </c>
      <c r="O578">
        <v>0</v>
      </c>
      <c r="P578">
        <v>0</v>
      </c>
      <c r="Q578">
        <v>4</v>
      </c>
      <c r="R578" s="306" t="s">
        <v>4991</v>
      </c>
    </row>
    <row r="579" spans="2:18" ht="15.75" x14ac:dyDescent="0.2">
      <c r="B579" s="387">
        <v>100272</v>
      </c>
      <c r="C579">
        <v>0</v>
      </c>
      <c r="D579" t="s">
        <v>4992</v>
      </c>
      <c r="E579">
        <v>644</v>
      </c>
      <c r="F579" t="s">
        <v>4993</v>
      </c>
      <c r="G579">
        <v>6.4061699999999999E-2</v>
      </c>
      <c r="H579">
        <v>527</v>
      </c>
      <c r="I579" t="s">
        <v>4980</v>
      </c>
      <c r="J579" t="s">
        <v>4980</v>
      </c>
      <c r="K579">
        <v>349</v>
      </c>
      <c r="L579">
        <v>89</v>
      </c>
      <c r="M579">
        <v>377</v>
      </c>
      <c r="N579">
        <v>0.41095999999999999</v>
      </c>
      <c r="O579">
        <v>353</v>
      </c>
      <c r="P579">
        <v>87</v>
      </c>
      <c r="Q579">
        <v>4</v>
      </c>
      <c r="R579" s="306" t="s">
        <v>4991</v>
      </c>
    </row>
    <row r="580" spans="2:18" ht="15.75" x14ac:dyDescent="0.2">
      <c r="B580" s="387">
        <v>100273</v>
      </c>
      <c r="C580">
        <v>0</v>
      </c>
      <c r="D580">
        <v>0</v>
      </c>
      <c r="E580">
        <v>0</v>
      </c>
      <c r="F580">
        <v>0</v>
      </c>
      <c r="G580">
        <v>2.5945099999999999E-2</v>
      </c>
      <c r="H580">
        <v>392</v>
      </c>
      <c r="I580" t="s">
        <v>4980</v>
      </c>
      <c r="J580" t="s">
        <v>4980</v>
      </c>
      <c r="K580">
        <v>349</v>
      </c>
      <c r="L580">
        <v>89</v>
      </c>
      <c r="M580">
        <v>377</v>
      </c>
      <c r="N580">
        <v>0.105549</v>
      </c>
      <c r="O580">
        <v>353</v>
      </c>
      <c r="P580">
        <v>87</v>
      </c>
      <c r="Q580">
        <v>4</v>
      </c>
      <c r="R580" s="306" t="s">
        <v>4991</v>
      </c>
    </row>
    <row r="581" spans="2:18" ht="15.75" x14ac:dyDescent="0.2">
      <c r="B581" s="387">
        <v>100274</v>
      </c>
      <c r="C581">
        <v>0</v>
      </c>
      <c r="D581">
        <v>0</v>
      </c>
      <c r="E581">
        <v>0</v>
      </c>
      <c r="F581">
        <v>0</v>
      </c>
      <c r="G581">
        <v>1.0234099999999999E-2</v>
      </c>
      <c r="H581">
        <v>302</v>
      </c>
      <c r="I581" t="s">
        <v>4977</v>
      </c>
      <c r="J581" t="s">
        <v>4978</v>
      </c>
      <c r="K581">
        <v>280</v>
      </c>
      <c r="L581">
        <v>74</v>
      </c>
      <c r="M581">
        <v>285</v>
      </c>
      <c r="N581">
        <v>3.3993599999999999E-2</v>
      </c>
      <c r="O581">
        <v>353</v>
      </c>
      <c r="P581">
        <v>87</v>
      </c>
      <c r="Q581">
        <v>4</v>
      </c>
      <c r="R581" s="306" t="s">
        <v>4991</v>
      </c>
    </row>
    <row r="582" spans="2:18" ht="15.75" x14ac:dyDescent="0.2">
      <c r="B582" s="387">
        <v>100275</v>
      </c>
      <c r="C582">
        <v>0</v>
      </c>
      <c r="D582">
        <v>0</v>
      </c>
      <c r="E582">
        <v>0</v>
      </c>
      <c r="F582">
        <v>0</v>
      </c>
      <c r="G582">
        <v>6.14064E-2</v>
      </c>
      <c r="H582">
        <v>520</v>
      </c>
      <c r="I582" t="s">
        <v>1903</v>
      </c>
      <c r="J582" t="s">
        <v>1903</v>
      </c>
      <c r="K582">
        <v>390</v>
      </c>
      <c r="L582">
        <v>112</v>
      </c>
      <c r="M582">
        <v>377</v>
      </c>
      <c r="N582">
        <v>0</v>
      </c>
      <c r="O582">
        <v>0</v>
      </c>
      <c r="P582">
        <v>0</v>
      </c>
      <c r="Q582">
        <v>4</v>
      </c>
      <c r="R582" s="306" t="s">
        <v>4991</v>
      </c>
    </row>
    <row r="583" spans="2:18" ht="15.75" x14ac:dyDescent="0.2">
      <c r="B583" s="387">
        <v>100276</v>
      </c>
      <c r="C583">
        <v>0</v>
      </c>
      <c r="D583">
        <v>0</v>
      </c>
      <c r="E583">
        <v>0</v>
      </c>
      <c r="F583">
        <v>0</v>
      </c>
      <c r="G583">
        <v>1.79676E-2</v>
      </c>
      <c r="H583">
        <v>360</v>
      </c>
      <c r="I583" t="s">
        <v>4980</v>
      </c>
      <c r="J583" t="s">
        <v>4980</v>
      </c>
      <c r="K583">
        <v>349</v>
      </c>
      <c r="L583">
        <v>89</v>
      </c>
      <c r="M583">
        <v>377</v>
      </c>
      <c r="N583">
        <v>6.0247099999999998E-2</v>
      </c>
      <c r="O583">
        <v>353</v>
      </c>
      <c r="P583">
        <v>87</v>
      </c>
      <c r="Q583">
        <v>4</v>
      </c>
      <c r="R583" s="306" t="s">
        <v>4991</v>
      </c>
    </row>
    <row r="584" spans="2:18" ht="15.75" x14ac:dyDescent="0.2">
      <c r="B584" s="387">
        <v>100277</v>
      </c>
      <c r="C584">
        <v>0</v>
      </c>
      <c r="D584">
        <v>0</v>
      </c>
      <c r="E584">
        <v>0</v>
      </c>
      <c r="F584">
        <v>0</v>
      </c>
      <c r="G584">
        <v>8.0897399999999994E-2</v>
      </c>
      <c r="H584">
        <v>570</v>
      </c>
      <c r="I584" t="s">
        <v>1667</v>
      </c>
      <c r="J584" t="s">
        <v>4893</v>
      </c>
      <c r="K584">
        <v>748</v>
      </c>
      <c r="L584">
        <v>430</v>
      </c>
      <c r="M584">
        <v>760</v>
      </c>
      <c r="N584">
        <v>0</v>
      </c>
      <c r="O584">
        <v>0</v>
      </c>
      <c r="P584">
        <v>0</v>
      </c>
      <c r="Q584">
        <v>4</v>
      </c>
      <c r="R584" s="306" t="s">
        <v>4991</v>
      </c>
    </row>
    <row r="585" spans="2:18" ht="15.75" x14ac:dyDescent="0.2">
      <c r="B585" s="387">
        <v>100278</v>
      </c>
      <c r="C585">
        <v>0</v>
      </c>
      <c r="D585">
        <v>31</v>
      </c>
      <c r="E585">
        <v>541</v>
      </c>
      <c r="F585" t="s">
        <v>4993</v>
      </c>
      <c r="G585">
        <v>6.4929200000000006E-2</v>
      </c>
      <c r="H585">
        <v>529</v>
      </c>
      <c r="I585" t="s">
        <v>4977</v>
      </c>
      <c r="J585" t="s">
        <v>4978</v>
      </c>
      <c r="K585">
        <v>280</v>
      </c>
      <c r="L585">
        <v>74</v>
      </c>
      <c r="M585">
        <v>285</v>
      </c>
      <c r="N585">
        <v>0.10418699999999999</v>
      </c>
      <c r="O585">
        <v>353</v>
      </c>
      <c r="P585">
        <v>87</v>
      </c>
      <c r="Q585">
        <v>4</v>
      </c>
      <c r="R585" s="306" t="s">
        <v>4991</v>
      </c>
    </row>
    <row r="586" spans="2:18" ht="15.75" x14ac:dyDescent="0.2">
      <c r="B586" s="387">
        <v>100279</v>
      </c>
      <c r="C586">
        <v>0</v>
      </c>
      <c r="D586">
        <v>0</v>
      </c>
      <c r="E586">
        <v>0</v>
      </c>
      <c r="F586">
        <v>0</v>
      </c>
      <c r="G586">
        <v>6.2393099999999996E-3</v>
      </c>
      <c r="H586">
        <v>265</v>
      </c>
      <c r="I586" t="s">
        <v>4977</v>
      </c>
      <c r="J586" t="s">
        <v>4978</v>
      </c>
      <c r="K586">
        <v>280</v>
      </c>
      <c r="L586">
        <v>74</v>
      </c>
      <c r="M586">
        <v>285</v>
      </c>
      <c r="N586">
        <v>2.6849500000000002E-2</v>
      </c>
      <c r="O586">
        <v>353</v>
      </c>
      <c r="P586">
        <v>87</v>
      </c>
      <c r="Q586">
        <v>4</v>
      </c>
      <c r="R586" s="306" t="s">
        <v>4991</v>
      </c>
    </row>
    <row r="587" spans="2:18" ht="15.75" x14ac:dyDescent="0.2">
      <c r="B587" s="387">
        <v>100280</v>
      </c>
      <c r="C587">
        <v>0</v>
      </c>
      <c r="D587">
        <v>0</v>
      </c>
      <c r="E587">
        <v>0</v>
      </c>
      <c r="F587">
        <v>0</v>
      </c>
      <c r="G587">
        <v>2.7078999999999999E-2</v>
      </c>
      <c r="H587">
        <v>397</v>
      </c>
      <c r="I587" t="s">
        <v>1903</v>
      </c>
      <c r="J587" t="s">
        <v>1903</v>
      </c>
      <c r="K587">
        <v>390</v>
      </c>
      <c r="L587">
        <v>112</v>
      </c>
      <c r="M587">
        <v>377</v>
      </c>
      <c r="N587">
        <v>0</v>
      </c>
      <c r="O587">
        <v>0</v>
      </c>
      <c r="P587">
        <v>0</v>
      </c>
      <c r="Q587" t="s">
        <v>3896</v>
      </c>
      <c r="R587" t="s">
        <v>4954</v>
      </c>
    </row>
    <row r="588" spans="2:18" ht="15.75" x14ac:dyDescent="0.2">
      <c r="B588" s="387">
        <v>100281</v>
      </c>
      <c r="C588">
        <v>0</v>
      </c>
      <c r="D588">
        <v>0</v>
      </c>
      <c r="E588">
        <v>0</v>
      </c>
      <c r="F588">
        <v>0</v>
      </c>
      <c r="G588">
        <v>4.8235E-2</v>
      </c>
      <c r="H588">
        <v>483</v>
      </c>
      <c r="I588" t="s">
        <v>4980</v>
      </c>
      <c r="J588" t="s">
        <v>4980</v>
      </c>
      <c r="K588">
        <v>349</v>
      </c>
      <c r="L588">
        <v>89</v>
      </c>
      <c r="M588">
        <v>377</v>
      </c>
      <c r="N588">
        <v>0.148978</v>
      </c>
      <c r="O588">
        <v>353</v>
      </c>
      <c r="P588">
        <v>87</v>
      </c>
      <c r="Q588">
        <v>4</v>
      </c>
      <c r="R588" s="306" t="s">
        <v>4991</v>
      </c>
    </row>
    <row r="589" spans="2:18" ht="15.75" x14ac:dyDescent="0.2">
      <c r="B589" s="387">
        <v>100282</v>
      </c>
      <c r="C589">
        <v>0</v>
      </c>
      <c r="D589" t="s">
        <v>4992</v>
      </c>
      <c r="E589">
        <v>714</v>
      </c>
      <c r="F589" t="s">
        <v>4993</v>
      </c>
      <c r="G589">
        <v>4.2508600000000001E-2</v>
      </c>
      <c r="H589">
        <v>460</v>
      </c>
      <c r="I589" t="s">
        <v>1667</v>
      </c>
      <c r="J589" t="s">
        <v>4893</v>
      </c>
      <c r="K589">
        <v>748</v>
      </c>
      <c r="L589">
        <v>430</v>
      </c>
      <c r="M589">
        <v>760</v>
      </c>
      <c r="N589">
        <v>0</v>
      </c>
      <c r="O589">
        <v>0</v>
      </c>
      <c r="P589">
        <v>0</v>
      </c>
      <c r="Q589">
        <v>4</v>
      </c>
      <c r="R589" s="306" t="s">
        <v>4991</v>
      </c>
    </row>
    <row r="590" spans="2:18" ht="15.75" x14ac:dyDescent="0.2">
      <c r="B590" s="387">
        <v>100283</v>
      </c>
      <c r="C590">
        <v>0</v>
      </c>
      <c r="D590">
        <v>32</v>
      </c>
      <c r="E590">
        <v>405</v>
      </c>
      <c r="F590" t="s">
        <v>4993</v>
      </c>
      <c r="G590">
        <v>4.19514E-2</v>
      </c>
      <c r="H590">
        <v>457</v>
      </c>
      <c r="I590" t="s">
        <v>4979</v>
      </c>
      <c r="J590" t="s">
        <v>4979</v>
      </c>
      <c r="K590">
        <v>354</v>
      </c>
      <c r="L590">
        <v>82</v>
      </c>
      <c r="M590">
        <v>377</v>
      </c>
      <c r="N590">
        <v>0.18945299999999998</v>
      </c>
      <c r="O590">
        <v>353</v>
      </c>
      <c r="P590">
        <v>87</v>
      </c>
      <c r="Q590">
        <v>4</v>
      </c>
      <c r="R590" s="306" t="s">
        <v>4991</v>
      </c>
    </row>
    <row r="591" spans="2:18" ht="15.75" x14ac:dyDescent="0.2">
      <c r="B591" s="387">
        <v>100284</v>
      </c>
      <c r="C591">
        <v>0</v>
      </c>
      <c r="D591">
        <v>0</v>
      </c>
      <c r="E591">
        <v>0</v>
      </c>
      <c r="F591">
        <v>0</v>
      </c>
      <c r="G591">
        <v>3.1907600000000001E-2</v>
      </c>
      <c r="H591">
        <v>416</v>
      </c>
      <c r="I591" t="s">
        <v>4979</v>
      </c>
      <c r="J591" t="s">
        <v>4979</v>
      </c>
      <c r="K591">
        <v>354</v>
      </c>
      <c r="L591">
        <v>82</v>
      </c>
      <c r="M591">
        <v>377</v>
      </c>
      <c r="N591">
        <v>0.11996800000000001</v>
      </c>
      <c r="O591">
        <v>353</v>
      </c>
      <c r="P591">
        <v>87</v>
      </c>
      <c r="Q591">
        <v>4</v>
      </c>
      <c r="R591" s="306" t="s">
        <v>4991</v>
      </c>
    </row>
    <row r="592" spans="2:18" ht="15.75" x14ac:dyDescent="0.2">
      <c r="B592" s="387">
        <v>100285</v>
      </c>
      <c r="C592">
        <v>0</v>
      </c>
      <c r="D592">
        <v>0</v>
      </c>
      <c r="E592">
        <v>0</v>
      </c>
      <c r="F592">
        <v>0</v>
      </c>
      <c r="G592">
        <v>9.3863899999999997E-3</v>
      </c>
      <c r="H592">
        <v>294</v>
      </c>
      <c r="I592" t="s">
        <v>1600</v>
      </c>
      <c r="J592" t="s">
        <v>1600</v>
      </c>
      <c r="K592">
        <v>387</v>
      </c>
      <c r="L592">
        <v>142</v>
      </c>
      <c r="M592">
        <v>377</v>
      </c>
      <c r="N592">
        <v>0</v>
      </c>
      <c r="O592">
        <v>0</v>
      </c>
      <c r="P592">
        <v>0</v>
      </c>
      <c r="Q592">
        <v>4</v>
      </c>
      <c r="R592" s="306" t="s">
        <v>4991</v>
      </c>
    </row>
    <row r="593" spans="2:18" ht="15.75" x14ac:dyDescent="0.2">
      <c r="B593" s="387">
        <v>100286</v>
      </c>
      <c r="C593">
        <v>0</v>
      </c>
      <c r="D593" t="s">
        <v>4992</v>
      </c>
      <c r="E593">
        <v>313</v>
      </c>
      <c r="F593" t="s">
        <v>4993</v>
      </c>
      <c r="G593">
        <v>0.127225</v>
      </c>
      <c r="H593">
        <v>715</v>
      </c>
      <c r="I593" t="s">
        <v>1903</v>
      </c>
      <c r="J593" t="s">
        <v>1903</v>
      </c>
      <c r="K593">
        <v>390</v>
      </c>
      <c r="L593">
        <v>112</v>
      </c>
      <c r="M593">
        <v>377</v>
      </c>
      <c r="N593">
        <v>0</v>
      </c>
      <c r="O593">
        <v>0</v>
      </c>
      <c r="P593">
        <v>0</v>
      </c>
      <c r="Q593">
        <v>4</v>
      </c>
      <c r="R593" s="306" t="s">
        <v>4991</v>
      </c>
    </row>
    <row r="594" spans="2:18" ht="15.75" x14ac:dyDescent="0.2">
      <c r="B594" s="387">
        <v>100287</v>
      </c>
      <c r="C594">
        <v>0</v>
      </c>
      <c r="D594" t="s">
        <v>4992</v>
      </c>
      <c r="E594">
        <v>943</v>
      </c>
      <c r="F594" t="s">
        <v>4993</v>
      </c>
      <c r="G594">
        <v>0.196215</v>
      </c>
      <c r="H594">
        <v>760</v>
      </c>
      <c r="I594" t="s">
        <v>1667</v>
      </c>
      <c r="J594" t="s">
        <v>4893</v>
      </c>
      <c r="K594">
        <v>748</v>
      </c>
      <c r="L594">
        <v>430</v>
      </c>
      <c r="M594">
        <v>760</v>
      </c>
      <c r="N594">
        <v>0</v>
      </c>
      <c r="O594">
        <v>0</v>
      </c>
      <c r="P594">
        <v>0</v>
      </c>
      <c r="Q594">
        <v>4</v>
      </c>
      <c r="R594" s="306" t="s">
        <v>4991</v>
      </c>
    </row>
    <row r="595" spans="2:18" ht="15.75" x14ac:dyDescent="0.2">
      <c r="B595" s="387">
        <v>100288</v>
      </c>
      <c r="C595">
        <v>0</v>
      </c>
      <c r="D595">
        <v>36</v>
      </c>
      <c r="E595">
        <v>401</v>
      </c>
      <c r="F595" t="s">
        <v>4993</v>
      </c>
      <c r="G595">
        <v>2.2442899999999998E-2</v>
      </c>
      <c r="H595">
        <v>378</v>
      </c>
      <c r="I595" t="s">
        <v>1600</v>
      </c>
      <c r="J595" t="s">
        <v>1600</v>
      </c>
      <c r="K595">
        <v>387</v>
      </c>
      <c r="L595">
        <v>142</v>
      </c>
      <c r="M595">
        <v>377</v>
      </c>
      <c r="N595">
        <v>0</v>
      </c>
      <c r="O595">
        <v>0</v>
      </c>
      <c r="P595">
        <v>0</v>
      </c>
      <c r="Q595">
        <v>4</v>
      </c>
      <c r="R595" s="306" t="s">
        <v>4991</v>
      </c>
    </row>
    <row r="596" spans="2:18" ht="15.75" x14ac:dyDescent="0.2">
      <c r="B596" s="387">
        <v>100289</v>
      </c>
      <c r="C596">
        <v>0</v>
      </c>
      <c r="D596">
        <v>0</v>
      </c>
      <c r="E596">
        <v>0</v>
      </c>
      <c r="F596">
        <v>0</v>
      </c>
      <c r="G596">
        <v>7.3274099999999995E-2</v>
      </c>
      <c r="H596">
        <v>551</v>
      </c>
      <c r="I596" t="s">
        <v>1667</v>
      </c>
      <c r="J596" t="s">
        <v>4893</v>
      </c>
      <c r="K596">
        <v>748</v>
      </c>
      <c r="L596">
        <v>430</v>
      </c>
      <c r="M596">
        <v>760</v>
      </c>
      <c r="N596">
        <v>0</v>
      </c>
      <c r="O596">
        <v>0</v>
      </c>
      <c r="P596">
        <v>0</v>
      </c>
      <c r="Q596">
        <v>3</v>
      </c>
      <c r="R596" s="306" t="s">
        <v>5910</v>
      </c>
    </row>
    <row r="597" spans="2:18" ht="15.75" x14ac:dyDescent="0.2">
      <c r="B597" s="387">
        <v>100290</v>
      </c>
      <c r="C597">
        <v>0</v>
      </c>
      <c r="D597">
        <v>0</v>
      </c>
      <c r="E597">
        <v>0</v>
      </c>
      <c r="F597">
        <v>0</v>
      </c>
      <c r="G597">
        <v>5.3898900000000003E-4</v>
      </c>
      <c r="H597">
        <v>184</v>
      </c>
      <c r="I597" t="s">
        <v>1600</v>
      </c>
      <c r="J597" t="s">
        <v>1600</v>
      </c>
      <c r="K597">
        <v>387</v>
      </c>
      <c r="L597">
        <v>142</v>
      </c>
      <c r="M597">
        <v>377</v>
      </c>
      <c r="N597">
        <v>0</v>
      </c>
      <c r="O597">
        <v>0</v>
      </c>
      <c r="P597">
        <v>0</v>
      </c>
      <c r="Q597">
        <v>4</v>
      </c>
      <c r="R597" s="306" t="s">
        <v>4991</v>
      </c>
    </row>
    <row r="598" spans="2:18" ht="15.75" x14ac:dyDescent="0.2">
      <c r="B598" s="387">
        <v>100291</v>
      </c>
      <c r="C598">
        <v>0</v>
      </c>
      <c r="D598">
        <v>0</v>
      </c>
      <c r="E598">
        <v>0</v>
      </c>
      <c r="F598">
        <v>0</v>
      </c>
      <c r="G598">
        <v>7.1240399999999995E-2</v>
      </c>
      <c r="H598">
        <v>545</v>
      </c>
      <c r="I598" t="s">
        <v>1667</v>
      </c>
      <c r="J598" t="s">
        <v>4893</v>
      </c>
      <c r="K598">
        <v>748</v>
      </c>
      <c r="L598">
        <v>430</v>
      </c>
      <c r="M598">
        <v>760</v>
      </c>
      <c r="N598">
        <v>0</v>
      </c>
      <c r="O598">
        <v>0</v>
      </c>
      <c r="P598">
        <v>0</v>
      </c>
      <c r="Q598">
        <v>4</v>
      </c>
      <c r="R598" s="306" t="s">
        <v>4991</v>
      </c>
    </row>
    <row r="599" spans="2:18" ht="15.75" x14ac:dyDescent="0.2">
      <c r="B599" s="387">
        <v>100292</v>
      </c>
      <c r="C599">
        <v>0</v>
      </c>
      <c r="D599">
        <v>0</v>
      </c>
      <c r="E599">
        <v>0</v>
      </c>
      <c r="F599">
        <v>0</v>
      </c>
      <c r="G599">
        <v>1.4735099999999999E-2</v>
      </c>
      <c r="H599">
        <v>336</v>
      </c>
      <c r="I599" t="s">
        <v>4979</v>
      </c>
      <c r="J599" t="s">
        <v>4979</v>
      </c>
      <c r="K599">
        <v>354</v>
      </c>
      <c r="L599">
        <v>82</v>
      </c>
      <c r="M599">
        <v>377</v>
      </c>
      <c r="N599">
        <v>4.9203599999999993E-2</v>
      </c>
      <c r="O599">
        <v>353</v>
      </c>
      <c r="P599">
        <v>87</v>
      </c>
      <c r="Q599">
        <v>4</v>
      </c>
      <c r="R599" s="306" t="s">
        <v>4991</v>
      </c>
    </row>
    <row r="600" spans="2:18" ht="15.75" x14ac:dyDescent="0.2">
      <c r="B600" s="387">
        <v>100293</v>
      </c>
      <c r="C600">
        <v>0</v>
      </c>
      <c r="D600">
        <v>0</v>
      </c>
      <c r="E600">
        <v>0</v>
      </c>
      <c r="F600">
        <v>0</v>
      </c>
      <c r="G600">
        <v>6.4708299999999996E-2</v>
      </c>
      <c r="H600">
        <v>528</v>
      </c>
      <c r="I600" t="s">
        <v>1600</v>
      </c>
      <c r="J600" t="s">
        <v>1600</v>
      </c>
      <c r="K600">
        <v>387</v>
      </c>
      <c r="L600">
        <v>142</v>
      </c>
      <c r="M600">
        <v>377</v>
      </c>
      <c r="N600">
        <v>0</v>
      </c>
      <c r="O600">
        <v>0</v>
      </c>
      <c r="P600">
        <v>0</v>
      </c>
      <c r="Q600">
        <v>4</v>
      </c>
      <c r="R600" s="306" t="s">
        <v>4991</v>
      </c>
    </row>
    <row r="601" spans="2:18" ht="15.75" x14ac:dyDescent="0.2">
      <c r="B601" s="387">
        <v>100294</v>
      </c>
      <c r="C601">
        <v>0</v>
      </c>
      <c r="D601">
        <v>0</v>
      </c>
      <c r="E601">
        <v>0</v>
      </c>
      <c r="F601">
        <v>0</v>
      </c>
      <c r="G601">
        <v>4.2522799999999998E-3</v>
      </c>
      <c r="H601">
        <v>247</v>
      </c>
      <c r="I601" t="s">
        <v>4979</v>
      </c>
      <c r="J601" t="s">
        <v>4979</v>
      </c>
      <c r="K601">
        <v>354</v>
      </c>
      <c r="L601">
        <v>82</v>
      </c>
      <c r="M601">
        <v>377</v>
      </c>
      <c r="N601">
        <v>2.1267900000000003E-2</v>
      </c>
      <c r="O601">
        <v>353</v>
      </c>
      <c r="P601">
        <v>87</v>
      </c>
      <c r="Q601">
        <v>4</v>
      </c>
      <c r="R601" s="306" t="s">
        <v>4991</v>
      </c>
    </row>
    <row r="602" spans="2:18" ht="15.75" x14ac:dyDescent="0.2">
      <c r="B602" s="387">
        <v>100295</v>
      </c>
      <c r="C602">
        <v>0</v>
      </c>
      <c r="D602">
        <v>0</v>
      </c>
      <c r="E602">
        <v>0</v>
      </c>
      <c r="F602">
        <v>0</v>
      </c>
      <c r="G602">
        <v>3.9028899999999998E-2</v>
      </c>
      <c r="H602">
        <v>445</v>
      </c>
      <c r="I602" t="s">
        <v>1903</v>
      </c>
      <c r="J602" t="s">
        <v>1903</v>
      </c>
      <c r="K602">
        <v>390</v>
      </c>
      <c r="L602">
        <v>112</v>
      </c>
      <c r="M602">
        <v>377</v>
      </c>
      <c r="N602">
        <v>0</v>
      </c>
      <c r="O602">
        <v>0</v>
      </c>
      <c r="P602">
        <v>0</v>
      </c>
      <c r="Q602">
        <v>4</v>
      </c>
      <c r="R602" s="306" t="s">
        <v>4991</v>
      </c>
    </row>
    <row r="603" spans="2:18" ht="15.75" x14ac:dyDescent="0.2">
      <c r="B603" s="387">
        <v>100296</v>
      </c>
      <c r="C603">
        <v>0</v>
      </c>
      <c r="D603" t="s">
        <v>4992</v>
      </c>
      <c r="E603">
        <v>439</v>
      </c>
      <c r="F603" t="s">
        <v>4993</v>
      </c>
      <c r="G603">
        <v>4.3041900000000001E-2</v>
      </c>
      <c r="H603">
        <v>462</v>
      </c>
      <c r="I603" t="s">
        <v>1600</v>
      </c>
      <c r="J603" t="s">
        <v>1600</v>
      </c>
      <c r="K603">
        <v>387</v>
      </c>
      <c r="L603">
        <v>142</v>
      </c>
      <c r="M603">
        <v>377</v>
      </c>
      <c r="N603">
        <v>0</v>
      </c>
      <c r="O603">
        <v>0</v>
      </c>
      <c r="P603">
        <v>0</v>
      </c>
      <c r="Q603">
        <v>4</v>
      </c>
      <c r="R603" s="306" t="s">
        <v>4991</v>
      </c>
    </row>
    <row r="604" spans="2:18" ht="15.75" x14ac:dyDescent="0.2">
      <c r="B604" s="387">
        <v>100297</v>
      </c>
      <c r="C604">
        <v>0</v>
      </c>
      <c r="D604">
        <v>0</v>
      </c>
      <c r="E604">
        <v>0</v>
      </c>
      <c r="F604">
        <v>0</v>
      </c>
      <c r="G604">
        <v>8.6482999999999994E-3</v>
      </c>
      <c r="H604">
        <v>288</v>
      </c>
      <c r="I604" t="s">
        <v>4980</v>
      </c>
      <c r="J604" t="s">
        <v>4980</v>
      </c>
      <c r="K604">
        <v>349</v>
      </c>
      <c r="L604">
        <v>89</v>
      </c>
      <c r="M604">
        <v>377</v>
      </c>
      <c r="N604">
        <v>4.9563800000000005E-2</v>
      </c>
      <c r="O604">
        <v>353</v>
      </c>
      <c r="P604">
        <v>87</v>
      </c>
      <c r="Q604">
        <v>4</v>
      </c>
      <c r="R604" s="306" t="s">
        <v>4991</v>
      </c>
    </row>
    <row r="605" spans="2:18" ht="15.75" x14ac:dyDescent="0.2">
      <c r="B605" s="387">
        <v>100298</v>
      </c>
      <c r="C605">
        <v>0</v>
      </c>
      <c r="D605">
        <v>0</v>
      </c>
      <c r="E605">
        <v>0</v>
      </c>
      <c r="F605">
        <v>0</v>
      </c>
      <c r="G605">
        <v>5.2480899999999997E-2</v>
      </c>
      <c r="H605">
        <v>496</v>
      </c>
      <c r="I605" t="s">
        <v>4980</v>
      </c>
      <c r="J605" t="s">
        <v>4980</v>
      </c>
      <c r="K605">
        <v>349</v>
      </c>
      <c r="L605">
        <v>89</v>
      </c>
      <c r="M605">
        <v>377</v>
      </c>
      <c r="N605">
        <v>0.19246200000000002</v>
      </c>
      <c r="O605">
        <v>353</v>
      </c>
      <c r="P605">
        <v>87</v>
      </c>
      <c r="Q605">
        <v>4</v>
      </c>
      <c r="R605" s="306" t="s">
        <v>4991</v>
      </c>
    </row>
    <row r="606" spans="2:18" ht="15.75" x14ac:dyDescent="0.2">
      <c r="B606" s="387">
        <v>100299</v>
      </c>
      <c r="C606">
        <v>0</v>
      </c>
      <c r="D606">
        <v>0</v>
      </c>
      <c r="E606">
        <v>0</v>
      </c>
      <c r="F606">
        <v>0</v>
      </c>
      <c r="G606">
        <v>4.7824999999999999E-2</v>
      </c>
      <c r="H606">
        <v>481</v>
      </c>
      <c r="I606" t="s">
        <v>4977</v>
      </c>
      <c r="J606" t="s">
        <v>4978</v>
      </c>
      <c r="K606">
        <v>280</v>
      </c>
      <c r="L606">
        <v>74</v>
      </c>
      <c r="M606">
        <v>285</v>
      </c>
      <c r="N606">
        <v>8.9933899999999997E-2</v>
      </c>
      <c r="O606">
        <v>353</v>
      </c>
      <c r="P606">
        <v>87</v>
      </c>
      <c r="Q606">
        <v>4</v>
      </c>
      <c r="R606" s="306" t="s">
        <v>4991</v>
      </c>
    </row>
    <row r="607" spans="2:18" ht="15.75" x14ac:dyDescent="0.2">
      <c r="B607" s="387">
        <v>100300</v>
      </c>
      <c r="C607">
        <v>0</v>
      </c>
      <c r="D607">
        <v>0</v>
      </c>
      <c r="E607">
        <v>0</v>
      </c>
      <c r="F607">
        <v>0</v>
      </c>
      <c r="G607">
        <v>5.0813200000000003E-2</v>
      </c>
      <c r="H607">
        <v>492</v>
      </c>
      <c r="I607" t="s">
        <v>4980</v>
      </c>
      <c r="J607" t="s">
        <v>4980</v>
      </c>
      <c r="K607">
        <v>349</v>
      </c>
      <c r="L607">
        <v>89</v>
      </c>
      <c r="M607">
        <v>377</v>
      </c>
      <c r="N607">
        <v>3.8236400000000004E-2</v>
      </c>
      <c r="O607">
        <v>353</v>
      </c>
      <c r="P607">
        <v>87</v>
      </c>
      <c r="Q607">
        <v>4</v>
      </c>
      <c r="R607" s="306" t="s">
        <v>4991</v>
      </c>
    </row>
    <row r="608" spans="2:18" ht="15.75" x14ac:dyDescent="0.2">
      <c r="B608" s="387">
        <v>100301</v>
      </c>
      <c r="C608">
        <v>0</v>
      </c>
      <c r="D608">
        <v>0</v>
      </c>
      <c r="E608">
        <v>0</v>
      </c>
      <c r="F608">
        <v>0</v>
      </c>
      <c r="G608">
        <v>1.51156E-2</v>
      </c>
      <c r="H608">
        <v>338</v>
      </c>
      <c r="I608" t="s">
        <v>4977</v>
      </c>
      <c r="J608" t="s">
        <v>4978</v>
      </c>
      <c r="K608">
        <v>280</v>
      </c>
      <c r="L608">
        <v>74</v>
      </c>
      <c r="M608">
        <v>285</v>
      </c>
      <c r="N608">
        <v>4.4897400000000004E-2</v>
      </c>
      <c r="O608">
        <v>353</v>
      </c>
      <c r="P608">
        <v>87</v>
      </c>
      <c r="Q608">
        <v>4</v>
      </c>
      <c r="R608" s="306" t="s">
        <v>4991</v>
      </c>
    </row>
    <row r="609" spans="2:18" ht="15.75" x14ac:dyDescent="0.2">
      <c r="B609" s="387">
        <v>100302</v>
      </c>
      <c r="C609">
        <v>0</v>
      </c>
      <c r="D609">
        <v>0</v>
      </c>
      <c r="E609">
        <v>0</v>
      </c>
      <c r="F609">
        <v>0</v>
      </c>
      <c r="G609">
        <v>2.02717E-2</v>
      </c>
      <c r="H609">
        <v>369</v>
      </c>
      <c r="I609" t="s">
        <v>4977</v>
      </c>
      <c r="J609" t="s">
        <v>4978</v>
      </c>
      <c r="K609">
        <v>280</v>
      </c>
      <c r="L609">
        <v>74</v>
      </c>
      <c r="M609">
        <v>285</v>
      </c>
      <c r="N609">
        <v>6.2573799999999999E-2</v>
      </c>
      <c r="O609">
        <v>353</v>
      </c>
      <c r="P609">
        <v>87</v>
      </c>
      <c r="Q609">
        <v>4</v>
      </c>
      <c r="R609" s="306" t="s">
        <v>4991</v>
      </c>
    </row>
    <row r="610" spans="2:18" ht="15.75" x14ac:dyDescent="0.2">
      <c r="B610" s="387">
        <v>100303</v>
      </c>
      <c r="C610">
        <v>0</v>
      </c>
      <c r="D610">
        <v>0</v>
      </c>
      <c r="E610">
        <v>0</v>
      </c>
      <c r="F610">
        <v>0</v>
      </c>
      <c r="G610">
        <v>4.0680599999999997E-2</v>
      </c>
      <c r="H610">
        <v>452</v>
      </c>
      <c r="I610" t="s">
        <v>1903</v>
      </c>
      <c r="J610" t="s">
        <v>1903</v>
      </c>
      <c r="K610">
        <v>390</v>
      </c>
      <c r="L610">
        <v>112</v>
      </c>
      <c r="M610">
        <v>377</v>
      </c>
      <c r="N610">
        <v>0</v>
      </c>
      <c r="O610">
        <v>0</v>
      </c>
      <c r="P610">
        <v>0</v>
      </c>
      <c r="Q610">
        <v>4</v>
      </c>
      <c r="R610" s="306" t="s">
        <v>4991</v>
      </c>
    </row>
    <row r="611" spans="2:18" ht="15.75" x14ac:dyDescent="0.2">
      <c r="B611" s="387">
        <v>100304</v>
      </c>
      <c r="C611">
        <v>0</v>
      </c>
      <c r="D611">
        <v>0</v>
      </c>
      <c r="E611">
        <v>0</v>
      </c>
      <c r="F611">
        <v>0</v>
      </c>
      <c r="G611">
        <v>1.03833E-2</v>
      </c>
      <c r="H611">
        <v>303</v>
      </c>
      <c r="I611" t="s">
        <v>4977</v>
      </c>
      <c r="J611" t="s">
        <v>4978</v>
      </c>
      <c r="K611">
        <v>280</v>
      </c>
      <c r="L611">
        <v>74</v>
      </c>
      <c r="M611">
        <v>285</v>
      </c>
      <c r="N611">
        <v>3.4226899999999998E-2</v>
      </c>
      <c r="O611">
        <v>353</v>
      </c>
      <c r="P611">
        <v>87</v>
      </c>
      <c r="Q611">
        <v>4</v>
      </c>
      <c r="R611" s="306" t="s">
        <v>4991</v>
      </c>
    </row>
    <row r="612" spans="2:18" ht="15.75" x14ac:dyDescent="0.2">
      <c r="B612" s="387">
        <v>100305</v>
      </c>
      <c r="C612">
        <v>0</v>
      </c>
      <c r="D612">
        <v>0</v>
      </c>
      <c r="E612">
        <v>0</v>
      </c>
      <c r="F612">
        <v>0</v>
      </c>
      <c r="G612">
        <v>1.9751299999999999E-2</v>
      </c>
      <c r="H612">
        <v>367</v>
      </c>
      <c r="I612" t="s">
        <v>1600</v>
      </c>
      <c r="J612" t="s">
        <v>1600</v>
      </c>
      <c r="K612">
        <v>387</v>
      </c>
      <c r="L612">
        <v>142</v>
      </c>
      <c r="M612">
        <v>377</v>
      </c>
      <c r="N612">
        <v>0</v>
      </c>
      <c r="O612">
        <v>0</v>
      </c>
      <c r="P612">
        <v>0</v>
      </c>
      <c r="Q612">
        <v>4</v>
      </c>
      <c r="R612" s="306" t="s">
        <v>4991</v>
      </c>
    </row>
    <row r="613" spans="2:18" ht="15.75" x14ac:dyDescent="0.2">
      <c r="B613" s="387">
        <v>100306</v>
      </c>
      <c r="C613">
        <v>0</v>
      </c>
      <c r="D613">
        <v>0</v>
      </c>
      <c r="E613">
        <v>0</v>
      </c>
      <c r="F613">
        <v>0</v>
      </c>
      <c r="G613">
        <v>7.1198399999999997E-3</v>
      </c>
      <c r="H613">
        <v>273</v>
      </c>
      <c r="I613" t="s">
        <v>4977</v>
      </c>
      <c r="J613" t="s">
        <v>4978</v>
      </c>
      <c r="K613">
        <v>280</v>
      </c>
      <c r="L613">
        <v>74</v>
      </c>
      <c r="M613">
        <v>285</v>
      </c>
      <c r="N613">
        <v>2.39884E-2</v>
      </c>
      <c r="O613">
        <v>353</v>
      </c>
      <c r="P613">
        <v>87</v>
      </c>
      <c r="Q613">
        <v>4</v>
      </c>
      <c r="R613" s="306" t="s">
        <v>4991</v>
      </c>
    </row>
    <row r="614" spans="2:18" ht="15.75" x14ac:dyDescent="0.2">
      <c r="B614" s="387">
        <v>100307</v>
      </c>
      <c r="C614">
        <v>0</v>
      </c>
      <c r="D614">
        <v>0</v>
      </c>
      <c r="E614">
        <v>0</v>
      </c>
      <c r="F614">
        <v>0</v>
      </c>
      <c r="G614">
        <v>2.32458E-2</v>
      </c>
      <c r="H614">
        <v>381</v>
      </c>
      <c r="I614" t="s">
        <v>4984</v>
      </c>
      <c r="J614" t="s">
        <v>4984</v>
      </c>
      <c r="K614">
        <v>209</v>
      </c>
      <c r="L614">
        <v>31</v>
      </c>
      <c r="M614">
        <v>216</v>
      </c>
      <c r="N614">
        <v>7.33824E-2</v>
      </c>
      <c r="O614">
        <v>353</v>
      </c>
      <c r="P614">
        <v>87</v>
      </c>
      <c r="Q614">
        <v>4</v>
      </c>
      <c r="R614" s="306" t="s">
        <v>4991</v>
      </c>
    </row>
    <row r="615" spans="2:18" ht="15.75" x14ac:dyDescent="0.2">
      <c r="B615" s="387">
        <v>100308</v>
      </c>
      <c r="C615">
        <v>0</v>
      </c>
      <c r="D615" t="s">
        <v>4992</v>
      </c>
      <c r="E615">
        <v>419</v>
      </c>
      <c r="F615" t="s">
        <v>4993</v>
      </c>
      <c r="G615">
        <v>4.2170899999999997E-2</v>
      </c>
      <c r="H615">
        <v>458</v>
      </c>
      <c r="I615" t="s">
        <v>4979</v>
      </c>
      <c r="J615" t="s">
        <v>4979</v>
      </c>
      <c r="K615">
        <v>354</v>
      </c>
      <c r="L615">
        <v>82</v>
      </c>
      <c r="M615">
        <v>377</v>
      </c>
      <c r="N615">
        <v>0.123292</v>
      </c>
      <c r="O615">
        <v>353</v>
      </c>
      <c r="P615">
        <v>87</v>
      </c>
      <c r="Q615">
        <v>4</v>
      </c>
      <c r="R615" s="306" t="s">
        <v>4991</v>
      </c>
    </row>
    <row r="616" spans="2:18" ht="15.75" x14ac:dyDescent="0.2">
      <c r="B616" s="387">
        <v>100309</v>
      </c>
      <c r="C616">
        <v>0</v>
      </c>
      <c r="D616">
        <v>0</v>
      </c>
      <c r="E616">
        <v>0</v>
      </c>
      <c r="F616">
        <v>0</v>
      </c>
      <c r="G616">
        <v>3.1058800000000001E-2</v>
      </c>
      <c r="H616">
        <v>413</v>
      </c>
      <c r="I616" t="s">
        <v>4986</v>
      </c>
      <c r="J616" t="s">
        <v>4978</v>
      </c>
      <c r="K616">
        <v>280</v>
      </c>
      <c r="L616">
        <v>74</v>
      </c>
      <c r="M616">
        <v>285</v>
      </c>
      <c r="N616">
        <v>7.9308600000000007E-2</v>
      </c>
      <c r="O616">
        <v>353</v>
      </c>
      <c r="P616">
        <v>87</v>
      </c>
      <c r="Q616">
        <v>4</v>
      </c>
      <c r="R616" s="306" t="s">
        <v>4991</v>
      </c>
    </row>
    <row r="617" spans="2:18" ht="15.75" x14ac:dyDescent="0.2">
      <c r="B617" s="387">
        <v>100310</v>
      </c>
      <c r="C617">
        <v>0</v>
      </c>
      <c r="D617">
        <v>0</v>
      </c>
      <c r="E617">
        <v>0</v>
      </c>
      <c r="F617">
        <v>0</v>
      </c>
      <c r="G617">
        <v>0.154033</v>
      </c>
      <c r="H617">
        <v>760</v>
      </c>
      <c r="I617" t="s">
        <v>1903</v>
      </c>
      <c r="J617" t="s">
        <v>1903</v>
      </c>
      <c r="K617">
        <v>390</v>
      </c>
      <c r="L617">
        <v>112</v>
      </c>
      <c r="M617">
        <v>377</v>
      </c>
      <c r="Q617" t="s">
        <v>3896</v>
      </c>
      <c r="R617" t="s">
        <v>4954</v>
      </c>
    </row>
    <row r="618" spans="2:18" ht="15.75" x14ac:dyDescent="0.2">
      <c r="B618" s="387">
        <v>100311</v>
      </c>
      <c r="C618">
        <v>0</v>
      </c>
      <c r="D618">
        <v>0</v>
      </c>
      <c r="E618">
        <v>0</v>
      </c>
      <c r="F618">
        <v>0</v>
      </c>
      <c r="G618">
        <v>1.2239E-2</v>
      </c>
      <c r="H618">
        <v>317</v>
      </c>
      <c r="I618" t="s">
        <v>1600</v>
      </c>
      <c r="J618" t="s">
        <v>1600</v>
      </c>
      <c r="K618">
        <v>387</v>
      </c>
      <c r="L618">
        <v>142</v>
      </c>
      <c r="M618">
        <v>377</v>
      </c>
      <c r="Q618">
        <v>4</v>
      </c>
      <c r="R618" s="306" t="s">
        <v>4991</v>
      </c>
    </row>
    <row r="619" spans="2:18" ht="15.75" x14ac:dyDescent="0.2">
      <c r="B619" s="387">
        <v>100312</v>
      </c>
      <c r="C619">
        <v>0</v>
      </c>
      <c r="D619">
        <v>0</v>
      </c>
      <c r="E619">
        <v>0</v>
      </c>
      <c r="F619">
        <v>0</v>
      </c>
      <c r="G619">
        <v>2.2831400000000002E-2</v>
      </c>
      <c r="H619">
        <v>380</v>
      </c>
      <c r="I619" t="s">
        <v>2964</v>
      </c>
      <c r="J619" t="s">
        <v>2964</v>
      </c>
      <c r="K619">
        <v>782</v>
      </c>
      <c r="L619">
        <v>359</v>
      </c>
      <c r="M619">
        <v>760</v>
      </c>
      <c r="Q619">
        <v>1</v>
      </c>
      <c r="R619" s="306" t="s">
        <v>4661</v>
      </c>
    </row>
    <row r="620" spans="2:18" ht="15.75" x14ac:dyDescent="0.2">
      <c r="B620" s="387">
        <v>100313</v>
      </c>
      <c r="C620">
        <v>0</v>
      </c>
      <c r="D620">
        <v>0</v>
      </c>
      <c r="E620">
        <v>0</v>
      </c>
      <c r="F620">
        <v>0</v>
      </c>
      <c r="G620">
        <v>3.0143700000000002E-3</v>
      </c>
      <c r="H620">
        <v>231</v>
      </c>
      <c r="I620" t="s">
        <v>1600</v>
      </c>
      <c r="J620" t="s">
        <v>1600</v>
      </c>
      <c r="K620">
        <v>387</v>
      </c>
      <c r="L620">
        <v>142</v>
      </c>
      <c r="M620">
        <v>377</v>
      </c>
      <c r="Q620">
        <v>1</v>
      </c>
      <c r="R620" s="306" t="s">
        <v>4661</v>
      </c>
    </row>
    <row r="621" spans="2:18" ht="15.75" x14ac:dyDescent="0.2">
      <c r="B621" s="387">
        <v>100314</v>
      </c>
      <c r="C621">
        <v>0</v>
      </c>
      <c r="D621">
        <v>0</v>
      </c>
      <c r="E621">
        <v>0</v>
      </c>
      <c r="F621">
        <v>0</v>
      </c>
      <c r="G621">
        <v>6.0494299999999997E-3</v>
      </c>
      <c r="H621">
        <v>338</v>
      </c>
      <c r="I621" t="s">
        <v>1600</v>
      </c>
      <c r="J621" t="s">
        <v>1600</v>
      </c>
      <c r="K621">
        <v>387</v>
      </c>
      <c r="L621">
        <v>142</v>
      </c>
      <c r="M621">
        <v>377</v>
      </c>
      <c r="Q621">
        <v>4</v>
      </c>
      <c r="R621" s="306" t="s">
        <v>4991</v>
      </c>
    </row>
    <row r="622" spans="2:18" ht="15.75" x14ac:dyDescent="0.2">
      <c r="B622" s="387">
        <v>100315</v>
      </c>
      <c r="C622">
        <v>0</v>
      </c>
      <c r="D622">
        <v>0</v>
      </c>
      <c r="E622">
        <v>0</v>
      </c>
      <c r="F622">
        <v>0</v>
      </c>
      <c r="G622">
        <v>3.7297400000000001E-2</v>
      </c>
      <c r="H622">
        <v>760</v>
      </c>
      <c r="I622" t="s">
        <v>1600</v>
      </c>
      <c r="J622" t="s">
        <v>1600</v>
      </c>
      <c r="K622">
        <v>387</v>
      </c>
      <c r="L622">
        <v>142</v>
      </c>
      <c r="M622">
        <v>377</v>
      </c>
      <c r="Q622">
        <v>4</v>
      </c>
      <c r="R622" s="306" t="s">
        <v>4991</v>
      </c>
    </row>
    <row r="623" spans="2:18" ht="15.75" x14ac:dyDescent="0.2">
      <c r="B623" s="387">
        <v>100316</v>
      </c>
      <c r="C623">
        <v>0</v>
      </c>
      <c r="D623">
        <v>0</v>
      </c>
      <c r="E623">
        <v>0</v>
      </c>
      <c r="F623">
        <v>0</v>
      </c>
      <c r="G623">
        <v>1.7947399999999999E-2</v>
      </c>
      <c r="H623">
        <v>619</v>
      </c>
      <c r="I623" t="s">
        <v>2138</v>
      </c>
      <c r="J623" t="s">
        <v>2138</v>
      </c>
      <c r="K623">
        <v>455</v>
      </c>
      <c r="L623">
        <v>150</v>
      </c>
      <c r="M623">
        <v>489</v>
      </c>
      <c r="Q623">
        <v>4</v>
      </c>
      <c r="R623" s="306" t="s">
        <v>4991</v>
      </c>
    </row>
    <row r="624" spans="2:18" ht="15.75" x14ac:dyDescent="0.2">
      <c r="B624" s="387">
        <v>100317</v>
      </c>
      <c r="C624">
        <v>0</v>
      </c>
      <c r="D624">
        <v>0</v>
      </c>
      <c r="E624">
        <v>0</v>
      </c>
      <c r="F624">
        <v>0</v>
      </c>
      <c r="G624">
        <v>5.1863600000000003E-2</v>
      </c>
      <c r="H624">
        <v>760</v>
      </c>
      <c r="I624" t="s">
        <v>5008</v>
      </c>
      <c r="J624" t="s">
        <v>2964</v>
      </c>
      <c r="K624">
        <v>782</v>
      </c>
      <c r="L624">
        <v>359</v>
      </c>
      <c r="M624">
        <v>760</v>
      </c>
      <c r="Q624">
        <v>1</v>
      </c>
      <c r="R624" s="306" t="s">
        <v>4661</v>
      </c>
    </row>
    <row r="625" spans="2:18" ht="15.75" x14ac:dyDescent="0.2">
      <c r="B625" s="387">
        <v>100318</v>
      </c>
      <c r="C625">
        <v>0</v>
      </c>
      <c r="D625">
        <v>0</v>
      </c>
      <c r="E625">
        <v>0</v>
      </c>
      <c r="F625">
        <v>0</v>
      </c>
      <c r="G625">
        <v>0.10213899999999999</v>
      </c>
      <c r="H625">
        <v>760</v>
      </c>
      <c r="I625" t="s">
        <v>2428</v>
      </c>
      <c r="J625" t="s">
        <v>2428</v>
      </c>
      <c r="K625">
        <v>540</v>
      </c>
      <c r="L625">
        <v>195</v>
      </c>
      <c r="M625">
        <v>609</v>
      </c>
      <c r="Q625">
        <v>1</v>
      </c>
      <c r="R625" s="306" t="s">
        <v>4661</v>
      </c>
    </row>
    <row r="626" spans="2:18" ht="15.75" x14ac:dyDescent="0.2">
      <c r="B626" s="387">
        <v>100319</v>
      </c>
      <c r="C626">
        <v>0</v>
      </c>
      <c r="D626">
        <v>0</v>
      </c>
      <c r="E626">
        <v>0</v>
      </c>
      <c r="F626">
        <v>0</v>
      </c>
      <c r="G626">
        <v>9.4540100000000002E-2</v>
      </c>
      <c r="H626">
        <v>760</v>
      </c>
      <c r="I626" t="s">
        <v>2157</v>
      </c>
      <c r="J626" t="s">
        <v>4893</v>
      </c>
      <c r="K626">
        <v>748</v>
      </c>
      <c r="L626">
        <v>430</v>
      </c>
      <c r="M626">
        <v>760</v>
      </c>
      <c r="Q626">
        <v>1</v>
      </c>
      <c r="R626" s="306" t="s">
        <v>4661</v>
      </c>
    </row>
    <row r="627" spans="2:18" ht="15.75" x14ac:dyDescent="0.2">
      <c r="B627" s="387">
        <v>100320</v>
      </c>
      <c r="C627">
        <v>0</v>
      </c>
      <c r="D627">
        <v>0</v>
      </c>
      <c r="E627">
        <v>0</v>
      </c>
      <c r="F627">
        <v>0</v>
      </c>
      <c r="G627">
        <v>0.10516499999999999</v>
      </c>
      <c r="H627">
        <v>760</v>
      </c>
      <c r="I627" t="s">
        <v>2157</v>
      </c>
      <c r="J627" t="s">
        <v>4893</v>
      </c>
      <c r="K627">
        <v>748</v>
      </c>
      <c r="L627">
        <v>430</v>
      </c>
      <c r="M627">
        <v>760</v>
      </c>
      <c r="Q627">
        <v>1</v>
      </c>
      <c r="R627" s="306" t="s">
        <v>4661</v>
      </c>
    </row>
    <row r="628" spans="2:18" ht="15.75" x14ac:dyDescent="0.2">
      <c r="B628" s="387">
        <v>100321</v>
      </c>
      <c r="C628">
        <v>0</v>
      </c>
      <c r="D628">
        <v>0</v>
      </c>
      <c r="E628">
        <v>0</v>
      </c>
      <c r="F628">
        <v>0</v>
      </c>
      <c r="G628">
        <v>0.22026699999999999</v>
      </c>
      <c r="H628">
        <v>760</v>
      </c>
      <c r="I628" t="s">
        <v>2157</v>
      </c>
      <c r="J628" t="s">
        <v>4893</v>
      </c>
      <c r="K628">
        <v>748</v>
      </c>
      <c r="L628">
        <v>430</v>
      </c>
      <c r="M628">
        <v>760</v>
      </c>
      <c r="Q628">
        <v>1</v>
      </c>
      <c r="R628" s="306" t="s">
        <v>4661</v>
      </c>
    </row>
    <row r="629" spans="2:18" ht="15.75" x14ac:dyDescent="0.2">
      <c r="B629" s="387">
        <v>100322</v>
      </c>
      <c r="C629">
        <v>0</v>
      </c>
      <c r="D629" t="s">
        <v>4992</v>
      </c>
      <c r="E629">
        <v>396</v>
      </c>
      <c r="F629" t="s">
        <v>4993</v>
      </c>
      <c r="G629">
        <v>4.2823899999999998E-2</v>
      </c>
      <c r="H629">
        <v>461</v>
      </c>
      <c r="I629" t="s">
        <v>4977</v>
      </c>
      <c r="J629" t="s">
        <v>4978</v>
      </c>
      <c r="K629">
        <v>280</v>
      </c>
      <c r="L629">
        <v>74</v>
      </c>
      <c r="M629">
        <v>285</v>
      </c>
      <c r="N629">
        <v>0.13184899999999999</v>
      </c>
      <c r="O629">
        <v>353</v>
      </c>
      <c r="P629">
        <v>87</v>
      </c>
      <c r="Q629">
        <v>4</v>
      </c>
      <c r="R629" s="306" t="s">
        <v>4991</v>
      </c>
    </row>
    <row r="630" spans="2:18" ht="15.75" x14ac:dyDescent="0.2">
      <c r="B630" s="387">
        <v>100323</v>
      </c>
      <c r="C630">
        <v>0</v>
      </c>
      <c r="D630">
        <v>0</v>
      </c>
      <c r="E630">
        <v>0</v>
      </c>
      <c r="F630">
        <v>0</v>
      </c>
      <c r="G630">
        <v>5.67999E-2</v>
      </c>
      <c r="H630">
        <v>508</v>
      </c>
      <c r="I630" t="s">
        <v>5903</v>
      </c>
      <c r="J630" t="s">
        <v>1903</v>
      </c>
      <c r="K630">
        <v>390</v>
      </c>
      <c r="L630">
        <v>112</v>
      </c>
      <c r="M630">
        <v>377</v>
      </c>
      <c r="Q630">
        <v>4</v>
      </c>
      <c r="R630" s="306" t="s">
        <v>4991</v>
      </c>
    </row>
    <row r="631" spans="2:18" ht="15.75" x14ac:dyDescent="0.2">
      <c r="B631" s="387">
        <v>100324</v>
      </c>
      <c r="C631">
        <v>0</v>
      </c>
      <c r="D631">
        <v>0</v>
      </c>
      <c r="E631">
        <v>0</v>
      </c>
      <c r="F631">
        <v>0</v>
      </c>
      <c r="G631">
        <v>6.2227300000000001E-3</v>
      </c>
      <c r="H631">
        <v>265</v>
      </c>
      <c r="I631" t="s">
        <v>1903</v>
      </c>
      <c r="J631" t="s">
        <v>1903</v>
      </c>
      <c r="K631">
        <v>390</v>
      </c>
      <c r="L631">
        <v>112</v>
      </c>
      <c r="M631">
        <v>377</v>
      </c>
      <c r="Q631">
        <v>4</v>
      </c>
      <c r="R631" s="306" t="s">
        <v>4991</v>
      </c>
    </row>
    <row r="632" spans="2:18" ht="15.75" x14ac:dyDescent="0.2">
      <c r="B632" s="387">
        <v>100325</v>
      </c>
      <c r="C632">
        <v>0</v>
      </c>
      <c r="D632" t="s">
        <v>4992</v>
      </c>
      <c r="E632">
        <v>847</v>
      </c>
      <c r="F632" t="s">
        <v>4993</v>
      </c>
      <c r="G632">
        <v>4.0204999999999998E-2</v>
      </c>
      <c r="H632">
        <v>450</v>
      </c>
      <c r="I632" t="s">
        <v>2964</v>
      </c>
      <c r="J632" t="s">
        <v>2964</v>
      </c>
      <c r="K632">
        <v>782</v>
      </c>
      <c r="L632">
        <v>359</v>
      </c>
      <c r="M632">
        <v>760</v>
      </c>
      <c r="Q632">
        <v>4</v>
      </c>
      <c r="R632" s="306" t="s">
        <v>4991</v>
      </c>
    </row>
    <row r="633" spans="2:18" ht="15.75" x14ac:dyDescent="0.2">
      <c r="B633" s="387">
        <v>100326</v>
      </c>
      <c r="C633">
        <v>0</v>
      </c>
      <c r="D633" t="s">
        <v>4992</v>
      </c>
      <c r="E633">
        <v>305</v>
      </c>
      <c r="F633" t="s">
        <v>4993</v>
      </c>
      <c r="G633">
        <v>8.36364E-2</v>
      </c>
      <c r="H633">
        <v>577</v>
      </c>
      <c r="I633" t="s">
        <v>1710</v>
      </c>
      <c r="J633" t="s">
        <v>1710</v>
      </c>
      <c r="K633">
        <v>515</v>
      </c>
      <c r="L633">
        <v>215</v>
      </c>
      <c r="M633">
        <v>489</v>
      </c>
      <c r="Q633">
        <v>4</v>
      </c>
      <c r="R633" s="306" t="s">
        <v>4991</v>
      </c>
    </row>
    <row r="634" spans="2:18" ht="15.75" x14ac:dyDescent="0.2">
      <c r="B634" s="387">
        <v>100327</v>
      </c>
      <c r="C634">
        <v>0</v>
      </c>
      <c r="D634">
        <v>42</v>
      </c>
      <c r="E634">
        <v>310</v>
      </c>
      <c r="F634" t="s">
        <v>4993</v>
      </c>
      <c r="G634">
        <v>7.7211699999999994E-2</v>
      </c>
      <c r="H634">
        <v>561</v>
      </c>
      <c r="I634" t="s">
        <v>2138</v>
      </c>
      <c r="J634" t="s">
        <v>2138</v>
      </c>
      <c r="K634">
        <v>455</v>
      </c>
      <c r="L634">
        <v>150</v>
      </c>
      <c r="M634">
        <v>489</v>
      </c>
      <c r="Q634">
        <v>4</v>
      </c>
      <c r="R634" s="306" t="s">
        <v>4991</v>
      </c>
    </row>
    <row r="635" spans="2:18" ht="15.75" x14ac:dyDescent="0.2">
      <c r="B635" s="387">
        <v>100328</v>
      </c>
      <c r="C635">
        <v>0</v>
      </c>
      <c r="D635" t="s">
        <v>4992</v>
      </c>
      <c r="E635">
        <v>338</v>
      </c>
      <c r="F635" t="s">
        <v>4993</v>
      </c>
      <c r="G635">
        <v>0.12452000000000001</v>
      </c>
      <c r="H635">
        <v>706</v>
      </c>
      <c r="I635" t="s">
        <v>1903</v>
      </c>
      <c r="J635" t="s">
        <v>1903</v>
      </c>
      <c r="K635">
        <v>390</v>
      </c>
      <c r="L635">
        <v>112</v>
      </c>
      <c r="M635">
        <v>377</v>
      </c>
      <c r="Q635">
        <v>4</v>
      </c>
      <c r="R635" s="306" t="s">
        <v>4991</v>
      </c>
    </row>
    <row r="636" spans="2:18" ht="15.75" x14ac:dyDescent="0.2">
      <c r="B636" s="387">
        <v>100329</v>
      </c>
      <c r="C636">
        <v>0</v>
      </c>
      <c r="D636">
        <v>0</v>
      </c>
      <c r="E636">
        <v>0</v>
      </c>
      <c r="F636">
        <v>0</v>
      </c>
      <c r="G636">
        <v>3.0017700000000001E-2</v>
      </c>
      <c r="H636">
        <v>409</v>
      </c>
      <c r="I636" t="s">
        <v>4994</v>
      </c>
      <c r="J636" t="s">
        <v>1710</v>
      </c>
      <c r="K636">
        <v>515</v>
      </c>
      <c r="L636">
        <v>215</v>
      </c>
      <c r="M636">
        <v>489</v>
      </c>
      <c r="Q636">
        <v>4</v>
      </c>
      <c r="R636" s="306" t="s">
        <v>4991</v>
      </c>
    </row>
    <row r="637" spans="2:18" ht="15.75" x14ac:dyDescent="0.2">
      <c r="B637" s="387">
        <v>100330</v>
      </c>
      <c r="C637">
        <v>0</v>
      </c>
      <c r="D637">
        <v>0</v>
      </c>
      <c r="E637">
        <v>0</v>
      </c>
      <c r="F637">
        <v>0</v>
      </c>
      <c r="G637">
        <v>2.0424100000000001E-2</v>
      </c>
      <c r="H637">
        <v>370</v>
      </c>
      <c r="I637" t="s">
        <v>2138</v>
      </c>
      <c r="J637" t="s">
        <v>2138</v>
      </c>
      <c r="K637">
        <v>455</v>
      </c>
      <c r="L637">
        <v>150</v>
      </c>
      <c r="M637">
        <v>489</v>
      </c>
      <c r="Q637">
        <v>4</v>
      </c>
      <c r="R637" s="306" t="s">
        <v>4991</v>
      </c>
    </row>
    <row r="638" spans="2:18" ht="15.75" x14ac:dyDescent="0.2">
      <c r="B638" s="387">
        <v>100331</v>
      </c>
      <c r="C638">
        <v>0</v>
      </c>
      <c r="D638">
        <v>0</v>
      </c>
      <c r="E638">
        <v>0</v>
      </c>
      <c r="F638">
        <v>0</v>
      </c>
      <c r="G638">
        <v>0.109711</v>
      </c>
      <c r="H638">
        <v>654</v>
      </c>
      <c r="I638" t="s">
        <v>1710</v>
      </c>
      <c r="J638" t="s">
        <v>1710</v>
      </c>
      <c r="K638">
        <v>515</v>
      </c>
      <c r="L638">
        <v>215</v>
      </c>
      <c r="M638">
        <v>489</v>
      </c>
      <c r="Q638">
        <v>1</v>
      </c>
      <c r="R638" s="306" t="s">
        <v>4661</v>
      </c>
    </row>
    <row r="639" spans="2:18" ht="15.75" x14ac:dyDescent="0.2">
      <c r="B639" s="387">
        <v>100332</v>
      </c>
      <c r="C639">
        <v>0</v>
      </c>
      <c r="D639">
        <v>0</v>
      </c>
      <c r="E639">
        <v>0</v>
      </c>
      <c r="F639">
        <v>0</v>
      </c>
      <c r="G639">
        <v>8.6954700000000003E-3</v>
      </c>
      <c r="H639">
        <v>288</v>
      </c>
      <c r="I639" t="s">
        <v>4980</v>
      </c>
      <c r="J639" t="s">
        <v>4980</v>
      </c>
      <c r="K639">
        <v>349</v>
      </c>
      <c r="L639">
        <v>89</v>
      </c>
      <c r="M639">
        <v>377</v>
      </c>
      <c r="N639">
        <v>2.6979799999999998E-2</v>
      </c>
      <c r="O639">
        <v>353</v>
      </c>
      <c r="P639">
        <v>87</v>
      </c>
      <c r="Q639" t="s">
        <v>3896</v>
      </c>
      <c r="R639" t="s">
        <v>4954</v>
      </c>
    </row>
    <row r="640" spans="2:18" ht="15.75" x14ac:dyDescent="0.2">
      <c r="B640" s="387">
        <v>100333</v>
      </c>
      <c r="C640">
        <v>0</v>
      </c>
      <c r="D640">
        <v>31</v>
      </c>
      <c r="E640">
        <v>676</v>
      </c>
      <c r="F640" t="s">
        <v>4993</v>
      </c>
      <c r="G640">
        <v>4.8154200000000001E-2</v>
      </c>
      <c r="H640">
        <v>483</v>
      </c>
      <c r="I640" t="s">
        <v>4994</v>
      </c>
      <c r="J640" t="s">
        <v>1710</v>
      </c>
      <c r="K640">
        <v>515</v>
      </c>
      <c r="L640">
        <v>215</v>
      </c>
      <c r="M640">
        <v>489</v>
      </c>
      <c r="Q640">
        <v>4</v>
      </c>
      <c r="R640" s="306" t="s">
        <v>4991</v>
      </c>
    </row>
    <row r="641" spans="2:18" ht="15.75" x14ac:dyDescent="0.2">
      <c r="B641" s="387">
        <v>100334</v>
      </c>
      <c r="C641">
        <v>0</v>
      </c>
      <c r="D641">
        <v>0</v>
      </c>
      <c r="E641">
        <v>0</v>
      </c>
      <c r="F641">
        <v>0</v>
      </c>
      <c r="G641">
        <v>1.6377599999999999E-2</v>
      </c>
      <c r="H641">
        <v>348</v>
      </c>
      <c r="I641" t="s">
        <v>1600</v>
      </c>
      <c r="J641" t="s">
        <v>1600</v>
      </c>
      <c r="K641">
        <v>387</v>
      </c>
      <c r="L641">
        <v>142</v>
      </c>
      <c r="M641">
        <v>377</v>
      </c>
      <c r="Q641">
        <v>4</v>
      </c>
      <c r="R641" s="306" t="s">
        <v>4991</v>
      </c>
    </row>
    <row r="642" spans="2:18" ht="15.75" x14ac:dyDescent="0.2">
      <c r="B642" s="387">
        <v>100335</v>
      </c>
      <c r="C642">
        <v>0</v>
      </c>
      <c r="D642">
        <v>0</v>
      </c>
      <c r="E642">
        <v>0</v>
      </c>
      <c r="F642">
        <v>0</v>
      </c>
      <c r="G642">
        <v>2.2674900000000001E-2</v>
      </c>
      <c r="H642">
        <v>379</v>
      </c>
      <c r="I642" t="s">
        <v>1600</v>
      </c>
      <c r="J642" t="s">
        <v>1600</v>
      </c>
      <c r="K642">
        <v>387</v>
      </c>
      <c r="L642">
        <v>142</v>
      </c>
      <c r="M642">
        <v>377</v>
      </c>
      <c r="Q642">
        <v>4</v>
      </c>
      <c r="R642" s="306" t="s">
        <v>4991</v>
      </c>
    </row>
    <row r="643" spans="2:18" ht="15.75" x14ac:dyDescent="0.2">
      <c r="B643" s="387">
        <v>100336</v>
      </c>
      <c r="C643">
        <v>0</v>
      </c>
      <c r="D643">
        <v>0</v>
      </c>
      <c r="E643">
        <v>0</v>
      </c>
      <c r="F643">
        <v>0</v>
      </c>
      <c r="G643">
        <v>2.0767300000000002E-3</v>
      </c>
      <c r="H643">
        <v>213</v>
      </c>
      <c r="I643" t="s">
        <v>4980</v>
      </c>
      <c r="J643" t="s">
        <v>4980</v>
      </c>
      <c r="K643">
        <v>349</v>
      </c>
      <c r="L643">
        <v>89</v>
      </c>
      <c r="M643">
        <v>377</v>
      </c>
      <c r="N643">
        <v>3.7366099999999999E-2</v>
      </c>
      <c r="O643">
        <v>353</v>
      </c>
      <c r="P643">
        <v>87</v>
      </c>
      <c r="Q643">
        <v>4</v>
      </c>
      <c r="R643" s="306" t="s">
        <v>4991</v>
      </c>
    </row>
    <row r="644" spans="2:18" ht="15.75" x14ac:dyDescent="0.2">
      <c r="B644" s="387">
        <v>100337</v>
      </c>
      <c r="C644">
        <v>0</v>
      </c>
      <c r="D644">
        <v>0</v>
      </c>
      <c r="E644">
        <v>0</v>
      </c>
      <c r="F644">
        <v>0</v>
      </c>
      <c r="G644">
        <v>4.2196999999999998E-2</v>
      </c>
      <c r="H644">
        <v>458</v>
      </c>
      <c r="I644" t="s">
        <v>1600</v>
      </c>
      <c r="J644" t="s">
        <v>1600</v>
      </c>
      <c r="K644">
        <v>387</v>
      </c>
      <c r="L644">
        <v>142</v>
      </c>
      <c r="M644">
        <v>377</v>
      </c>
      <c r="Q644">
        <v>4</v>
      </c>
      <c r="R644" s="306" t="s">
        <v>4991</v>
      </c>
    </row>
    <row r="645" spans="2:18" ht="15.75" x14ac:dyDescent="0.2">
      <c r="B645" s="387">
        <v>100338</v>
      </c>
      <c r="C645">
        <v>0</v>
      </c>
      <c r="D645">
        <v>0</v>
      </c>
      <c r="E645">
        <v>0</v>
      </c>
      <c r="F645">
        <v>0</v>
      </c>
      <c r="G645">
        <v>0.1052</v>
      </c>
      <c r="H645">
        <v>638</v>
      </c>
      <c r="I645" t="s">
        <v>2157</v>
      </c>
      <c r="J645" t="s">
        <v>2157</v>
      </c>
      <c r="K645">
        <v>609</v>
      </c>
      <c r="L645">
        <v>155</v>
      </c>
      <c r="M645">
        <v>609</v>
      </c>
      <c r="Q645" t="s">
        <v>3896</v>
      </c>
      <c r="R645" t="s">
        <v>4954</v>
      </c>
    </row>
    <row r="646" spans="2:18" ht="15.75" x14ac:dyDescent="0.2">
      <c r="B646" s="387">
        <v>100339</v>
      </c>
      <c r="C646">
        <v>0</v>
      </c>
      <c r="D646">
        <v>0</v>
      </c>
      <c r="E646">
        <v>0</v>
      </c>
      <c r="F646">
        <v>0</v>
      </c>
      <c r="G646">
        <v>9.5081299999999994E-2</v>
      </c>
      <c r="H646">
        <v>607</v>
      </c>
      <c r="I646" t="s">
        <v>1667</v>
      </c>
      <c r="J646" t="s">
        <v>4893</v>
      </c>
      <c r="K646">
        <v>748</v>
      </c>
      <c r="L646">
        <v>430</v>
      </c>
      <c r="M646">
        <v>760</v>
      </c>
      <c r="Q646">
        <v>4</v>
      </c>
      <c r="R646" s="306" t="s">
        <v>4991</v>
      </c>
    </row>
    <row r="647" spans="2:18" ht="15.75" x14ac:dyDescent="0.2">
      <c r="B647" s="387">
        <v>100340</v>
      </c>
      <c r="C647">
        <v>0</v>
      </c>
      <c r="D647">
        <v>0</v>
      </c>
      <c r="E647">
        <v>0</v>
      </c>
      <c r="F647">
        <v>0</v>
      </c>
      <c r="G647">
        <v>1.0047800000000001E-2</v>
      </c>
      <c r="H647">
        <v>300</v>
      </c>
      <c r="I647" t="s">
        <v>1903</v>
      </c>
      <c r="J647" t="s">
        <v>1903</v>
      </c>
      <c r="K647">
        <v>390</v>
      </c>
      <c r="L647">
        <v>112</v>
      </c>
      <c r="M647">
        <v>377</v>
      </c>
      <c r="Q647">
        <v>4</v>
      </c>
      <c r="R647" t="s">
        <v>4990</v>
      </c>
    </row>
    <row r="648" spans="2:18" ht="15.75" x14ac:dyDescent="0.2">
      <c r="B648" s="387">
        <v>100341</v>
      </c>
      <c r="C648">
        <v>0</v>
      </c>
      <c r="D648">
        <v>35</v>
      </c>
      <c r="E648">
        <v>253</v>
      </c>
      <c r="F648" t="s">
        <v>4993</v>
      </c>
      <c r="G648">
        <v>1.8339500000000002E-2</v>
      </c>
      <c r="H648">
        <v>361</v>
      </c>
      <c r="I648" t="s">
        <v>4979</v>
      </c>
      <c r="J648" t="s">
        <v>4979</v>
      </c>
      <c r="K648">
        <v>354</v>
      </c>
      <c r="L648">
        <v>82</v>
      </c>
      <c r="M648">
        <v>377</v>
      </c>
      <c r="N648">
        <v>7.1407800000000007E-2</v>
      </c>
      <c r="O648">
        <v>353</v>
      </c>
      <c r="P648">
        <v>87</v>
      </c>
      <c r="Q648">
        <v>4</v>
      </c>
      <c r="R648" t="s">
        <v>4990</v>
      </c>
    </row>
    <row r="649" spans="2:18" ht="15.75" x14ac:dyDescent="0.2">
      <c r="B649" s="387">
        <v>100342</v>
      </c>
      <c r="C649">
        <v>0</v>
      </c>
      <c r="D649">
        <v>0</v>
      </c>
      <c r="E649">
        <v>0</v>
      </c>
      <c r="F649">
        <v>0</v>
      </c>
      <c r="G649">
        <v>1.12108E-2</v>
      </c>
      <c r="H649">
        <v>309</v>
      </c>
      <c r="I649" t="s">
        <v>4977</v>
      </c>
      <c r="J649" t="s">
        <v>4978</v>
      </c>
      <c r="K649">
        <v>280</v>
      </c>
      <c r="L649">
        <v>74</v>
      </c>
      <c r="M649">
        <v>285</v>
      </c>
      <c r="N649">
        <v>3.9263400000000004E-2</v>
      </c>
      <c r="O649">
        <v>353</v>
      </c>
      <c r="P649">
        <v>87</v>
      </c>
      <c r="Q649" t="s">
        <v>3896</v>
      </c>
      <c r="R649" t="s">
        <v>4954</v>
      </c>
    </row>
    <row r="650" spans="2:18" ht="15.75" x14ac:dyDescent="0.2">
      <c r="B650" s="387">
        <v>100343</v>
      </c>
      <c r="C650">
        <v>0</v>
      </c>
      <c r="D650" t="s">
        <v>4992</v>
      </c>
      <c r="E650">
        <v>474</v>
      </c>
      <c r="F650" t="s">
        <v>4993</v>
      </c>
      <c r="G650">
        <v>7.1666900000000006E-2</v>
      </c>
      <c r="H650">
        <v>546</v>
      </c>
      <c r="I650" t="s">
        <v>2634</v>
      </c>
      <c r="J650" t="s">
        <v>4893</v>
      </c>
      <c r="K650">
        <v>748</v>
      </c>
      <c r="L650">
        <v>430</v>
      </c>
      <c r="M650">
        <v>760</v>
      </c>
      <c r="Q650">
        <v>4</v>
      </c>
      <c r="R650" t="s">
        <v>4990</v>
      </c>
    </row>
    <row r="651" spans="2:18" ht="15.75" x14ac:dyDescent="0.2">
      <c r="B651" s="387">
        <v>100344</v>
      </c>
      <c r="C651">
        <v>0</v>
      </c>
      <c r="D651">
        <v>0</v>
      </c>
      <c r="E651">
        <v>0</v>
      </c>
      <c r="F651">
        <v>0</v>
      </c>
      <c r="G651">
        <v>1.05872E-2</v>
      </c>
      <c r="H651">
        <v>304</v>
      </c>
      <c r="I651" t="s">
        <v>1600</v>
      </c>
      <c r="J651" t="s">
        <v>1600</v>
      </c>
      <c r="K651">
        <v>387</v>
      </c>
      <c r="L651">
        <v>142</v>
      </c>
      <c r="M651">
        <v>377</v>
      </c>
      <c r="Q651">
        <v>4</v>
      </c>
      <c r="R651" t="s">
        <v>4990</v>
      </c>
    </row>
    <row r="652" spans="2:18" ht="15.75" x14ac:dyDescent="0.2">
      <c r="B652" s="387">
        <v>100345</v>
      </c>
      <c r="C652">
        <v>0</v>
      </c>
      <c r="D652" t="s">
        <v>4992</v>
      </c>
      <c r="E652">
        <v>308</v>
      </c>
      <c r="F652" t="s">
        <v>4993</v>
      </c>
      <c r="G652">
        <v>0.11371100000000001</v>
      </c>
      <c r="H652">
        <v>668</v>
      </c>
      <c r="I652" t="s">
        <v>2964</v>
      </c>
      <c r="J652" t="s">
        <v>2964</v>
      </c>
      <c r="K652">
        <v>782</v>
      </c>
      <c r="L652">
        <v>359</v>
      </c>
      <c r="M652">
        <v>760</v>
      </c>
      <c r="Q652">
        <v>3</v>
      </c>
      <c r="R652" t="s">
        <v>5908</v>
      </c>
    </row>
    <row r="653" spans="2:18" ht="15.75" x14ac:dyDescent="0.2">
      <c r="B653" s="387">
        <v>100346</v>
      </c>
      <c r="C653">
        <v>0</v>
      </c>
      <c r="D653">
        <v>0</v>
      </c>
      <c r="E653">
        <v>0</v>
      </c>
      <c r="F653">
        <v>0</v>
      </c>
      <c r="G653">
        <v>7.3455599999999996E-2</v>
      </c>
      <c r="H653">
        <v>551</v>
      </c>
      <c r="I653" t="s">
        <v>5009</v>
      </c>
      <c r="J653" t="s">
        <v>1710</v>
      </c>
      <c r="K653">
        <v>515</v>
      </c>
      <c r="L653">
        <v>215</v>
      </c>
      <c r="M653">
        <v>489</v>
      </c>
      <c r="Q653">
        <v>1</v>
      </c>
      <c r="R653" t="s">
        <v>214</v>
      </c>
    </row>
    <row r="654" spans="2:18" ht="15.75" x14ac:dyDescent="0.2">
      <c r="B654" s="387">
        <v>100347</v>
      </c>
      <c r="C654">
        <v>0</v>
      </c>
      <c r="D654">
        <v>0</v>
      </c>
      <c r="E654">
        <v>0</v>
      </c>
      <c r="F654">
        <v>0</v>
      </c>
      <c r="G654">
        <v>3.4288600000000002E-2</v>
      </c>
      <c r="H654">
        <v>760</v>
      </c>
      <c r="I654" t="s">
        <v>2964</v>
      </c>
      <c r="J654" t="s">
        <v>2964</v>
      </c>
      <c r="K654">
        <v>782</v>
      </c>
      <c r="L654">
        <v>359</v>
      </c>
      <c r="M654">
        <v>760</v>
      </c>
      <c r="Q654">
        <v>1</v>
      </c>
      <c r="R654" t="s">
        <v>214</v>
      </c>
    </row>
    <row r="655" spans="2:18" ht="15.75" x14ac:dyDescent="0.2">
      <c r="B655" s="387">
        <v>100348</v>
      </c>
      <c r="C655">
        <v>0</v>
      </c>
      <c r="D655">
        <v>0</v>
      </c>
      <c r="E655">
        <v>0</v>
      </c>
      <c r="F655">
        <v>0</v>
      </c>
      <c r="G655">
        <v>3.8340800000000001E-3</v>
      </c>
      <c r="H655">
        <v>243</v>
      </c>
      <c r="I655" t="s">
        <v>2348</v>
      </c>
      <c r="J655" t="s">
        <v>2348</v>
      </c>
      <c r="K655">
        <v>302</v>
      </c>
      <c r="L655">
        <v>46</v>
      </c>
      <c r="M655">
        <v>285</v>
      </c>
      <c r="Q655">
        <v>4</v>
      </c>
      <c r="R655" t="s">
        <v>4990</v>
      </c>
    </row>
    <row r="656" spans="2:18" ht="15.75" x14ac:dyDescent="0.2">
      <c r="B656" s="387">
        <v>100349</v>
      </c>
      <c r="C656">
        <v>0</v>
      </c>
      <c r="D656">
        <v>0</v>
      </c>
      <c r="E656">
        <v>0</v>
      </c>
      <c r="F656">
        <v>0</v>
      </c>
      <c r="G656">
        <v>4.2010499999999999E-2</v>
      </c>
      <c r="H656">
        <v>458</v>
      </c>
      <c r="I656" t="s">
        <v>1710</v>
      </c>
      <c r="J656" t="s">
        <v>1710</v>
      </c>
      <c r="K656">
        <v>515</v>
      </c>
      <c r="L656">
        <v>215</v>
      </c>
      <c r="M656">
        <v>489</v>
      </c>
      <c r="Q656">
        <v>3</v>
      </c>
      <c r="R656" t="s">
        <v>5908</v>
      </c>
    </row>
    <row r="657" spans="2:18" ht="15.75" x14ac:dyDescent="0.2">
      <c r="B657" s="387">
        <v>100350</v>
      </c>
      <c r="C657">
        <v>0</v>
      </c>
      <c r="D657">
        <v>0</v>
      </c>
      <c r="E657">
        <v>0</v>
      </c>
      <c r="F657">
        <v>0</v>
      </c>
      <c r="G657">
        <v>4.6934900000000002E-2</v>
      </c>
      <c r="H657">
        <v>478</v>
      </c>
      <c r="I657" t="s">
        <v>1903</v>
      </c>
      <c r="J657" t="s">
        <v>1903</v>
      </c>
      <c r="K657">
        <v>390</v>
      </c>
      <c r="L657">
        <v>112</v>
      </c>
      <c r="M657">
        <v>377</v>
      </c>
      <c r="Q657">
        <v>4</v>
      </c>
      <c r="R657" t="s">
        <v>4990</v>
      </c>
    </row>
    <row r="658" spans="2:18" ht="15.75" x14ac:dyDescent="0.2">
      <c r="B658" s="387">
        <v>100351</v>
      </c>
      <c r="C658">
        <v>0</v>
      </c>
      <c r="D658">
        <v>0</v>
      </c>
      <c r="E658">
        <v>0</v>
      </c>
      <c r="F658">
        <v>0</v>
      </c>
      <c r="G658">
        <v>3.3397000000000003E-2</v>
      </c>
      <c r="H658">
        <v>423</v>
      </c>
      <c r="I658" t="s">
        <v>1667</v>
      </c>
      <c r="J658" t="s">
        <v>4893</v>
      </c>
      <c r="K658">
        <v>748</v>
      </c>
      <c r="L658">
        <v>430</v>
      </c>
      <c r="M658">
        <v>760</v>
      </c>
      <c r="Q658">
        <v>4</v>
      </c>
      <c r="R658" t="s">
        <v>4990</v>
      </c>
    </row>
    <row r="659" spans="2:18" ht="15.75" x14ac:dyDescent="0.2">
      <c r="B659" s="387">
        <v>100352</v>
      </c>
      <c r="C659">
        <v>0</v>
      </c>
      <c r="D659">
        <v>0</v>
      </c>
      <c r="E659">
        <v>0</v>
      </c>
      <c r="F659">
        <v>0</v>
      </c>
      <c r="G659">
        <v>1.97921E-2</v>
      </c>
      <c r="H659">
        <v>367</v>
      </c>
      <c r="I659" t="s">
        <v>1600</v>
      </c>
      <c r="J659" t="s">
        <v>1600</v>
      </c>
      <c r="K659">
        <v>387</v>
      </c>
      <c r="L659">
        <v>142</v>
      </c>
      <c r="M659">
        <v>377</v>
      </c>
      <c r="Q659">
        <v>4</v>
      </c>
      <c r="R659" t="s">
        <v>4990</v>
      </c>
    </row>
    <row r="660" spans="2:18" ht="15.75" x14ac:dyDescent="0.2">
      <c r="B660" s="387">
        <v>100353</v>
      </c>
      <c r="C660">
        <v>0</v>
      </c>
      <c r="D660">
        <v>0</v>
      </c>
      <c r="E660">
        <v>0</v>
      </c>
      <c r="F660">
        <v>0</v>
      </c>
      <c r="G660">
        <v>2.8458299999999999E-2</v>
      </c>
      <c r="H660">
        <v>402</v>
      </c>
      <c r="I660" t="s">
        <v>1600</v>
      </c>
      <c r="J660" t="s">
        <v>1600</v>
      </c>
      <c r="K660">
        <v>387</v>
      </c>
      <c r="L660">
        <v>142</v>
      </c>
      <c r="M660">
        <v>377</v>
      </c>
      <c r="Q660">
        <v>4</v>
      </c>
      <c r="R660" t="s">
        <v>4990</v>
      </c>
    </row>
    <row r="661" spans="2:18" ht="15.75" x14ac:dyDescent="0.2">
      <c r="B661" s="387">
        <v>100354</v>
      </c>
      <c r="C661">
        <v>0</v>
      </c>
      <c r="D661">
        <v>0</v>
      </c>
      <c r="E661">
        <v>0</v>
      </c>
      <c r="F661">
        <v>0</v>
      </c>
      <c r="G661">
        <v>9.5081299999999994E-2</v>
      </c>
      <c r="H661">
        <v>607</v>
      </c>
      <c r="I661" t="s">
        <v>1667</v>
      </c>
      <c r="J661" t="s">
        <v>4893</v>
      </c>
      <c r="K661">
        <v>748</v>
      </c>
      <c r="L661">
        <v>430</v>
      </c>
      <c r="M661">
        <v>760</v>
      </c>
      <c r="Q661" t="s">
        <v>3896</v>
      </c>
      <c r="R661" t="s">
        <v>4954</v>
      </c>
    </row>
    <row r="662" spans="2:18" ht="15.75" x14ac:dyDescent="0.2">
      <c r="B662" s="387">
        <v>100355</v>
      </c>
      <c r="C662">
        <v>0</v>
      </c>
      <c r="D662">
        <v>0</v>
      </c>
      <c r="E662">
        <v>0</v>
      </c>
      <c r="F662">
        <v>0</v>
      </c>
      <c r="G662">
        <v>2.1245900000000002E-2</v>
      </c>
      <c r="H662">
        <v>685</v>
      </c>
      <c r="I662" t="s">
        <v>1903</v>
      </c>
      <c r="J662" t="s">
        <v>1903</v>
      </c>
      <c r="K662">
        <v>390</v>
      </c>
      <c r="L662">
        <v>112</v>
      </c>
      <c r="M662">
        <v>377</v>
      </c>
      <c r="Q662">
        <v>1</v>
      </c>
      <c r="R662" t="s">
        <v>214</v>
      </c>
    </row>
    <row r="663" spans="2:18" ht="15.75" x14ac:dyDescent="0.2">
      <c r="B663" s="387">
        <v>100356</v>
      </c>
      <c r="C663">
        <v>0</v>
      </c>
      <c r="D663" t="s">
        <v>4992</v>
      </c>
      <c r="E663">
        <v>384</v>
      </c>
      <c r="F663" t="s">
        <v>4993</v>
      </c>
      <c r="G663">
        <v>2.18468E-2</v>
      </c>
      <c r="H663">
        <v>376</v>
      </c>
      <c r="I663" t="s">
        <v>1667</v>
      </c>
      <c r="J663" t="s">
        <v>4893</v>
      </c>
      <c r="K663">
        <v>748</v>
      </c>
      <c r="L663">
        <v>430</v>
      </c>
      <c r="M663">
        <v>760</v>
      </c>
      <c r="Q663">
        <v>4</v>
      </c>
      <c r="R663" t="s">
        <v>4990</v>
      </c>
    </row>
    <row r="664" spans="2:18" ht="15.75" x14ac:dyDescent="0.2">
      <c r="B664" s="387">
        <v>100357</v>
      </c>
      <c r="C664">
        <v>0</v>
      </c>
      <c r="D664">
        <v>0</v>
      </c>
      <c r="E664">
        <v>0</v>
      </c>
      <c r="F664">
        <v>0</v>
      </c>
      <c r="G664">
        <v>5.8016999999999999E-3</v>
      </c>
      <c r="H664">
        <v>334</v>
      </c>
      <c r="I664" t="s">
        <v>4980</v>
      </c>
      <c r="J664" t="s">
        <v>4980</v>
      </c>
      <c r="K664">
        <v>349</v>
      </c>
      <c r="L664">
        <v>89</v>
      </c>
      <c r="M664">
        <v>377</v>
      </c>
      <c r="N664">
        <v>8.7822600000000001E-3</v>
      </c>
      <c r="O664">
        <v>306</v>
      </c>
      <c r="P664">
        <v>78</v>
      </c>
      <c r="Q664">
        <v>4</v>
      </c>
      <c r="R664" t="s">
        <v>4990</v>
      </c>
    </row>
    <row r="665" spans="2:18" ht="15.75" x14ac:dyDescent="0.2">
      <c r="B665" s="387">
        <v>100358</v>
      </c>
      <c r="C665">
        <v>0</v>
      </c>
      <c r="D665">
        <v>0</v>
      </c>
      <c r="E665">
        <v>0</v>
      </c>
      <c r="F665">
        <v>0</v>
      </c>
      <c r="G665">
        <v>2.38149E-2</v>
      </c>
      <c r="H665">
        <v>736</v>
      </c>
      <c r="I665" t="s">
        <v>4980</v>
      </c>
      <c r="J665" t="s">
        <v>4980</v>
      </c>
      <c r="K665">
        <v>349</v>
      </c>
      <c r="L665">
        <v>89</v>
      </c>
      <c r="M665">
        <v>377</v>
      </c>
      <c r="N665">
        <v>0.12951000000000001</v>
      </c>
      <c r="O665">
        <v>353</v>
      </c>
      <c r="P665">
        <v>87</v>
      </c>
      <c r="Q665">
        <v>4</v>
      </c>
      <c r="R665" t="s">
        <v>4990</v>
      </c>
    </row>
    <row r="666" spans="2:18" ht="15.75" x14ac:dyDescent="0.2">
      <c r="B666" s="387">
        <v>100359</v>
      </c>
      <c r="C666">
        <v>0</v>
      </c>
      <c r="D666">
        <v>0</v>
      </c>
      <c r="E666">
        <v>0</v>
      </c>
      <c r="F666">
        <v>0</v>
      </c>
      <c r="G666">
        <v>5.0846399999999996E-3</v>
      </c>
      <c r="H666">
        <v>320</v>
      </c>
      <c r="I666" t="s">
        <v>4980</v>
      </c>
      <c r="J666" t="s">
        <v>4980</v>
      </c>
      <c r="K666">
        <v>349</v>
      </c>
      <c r="L666">
        <v>89</v>
      </c>
      <c r="M666">
        <v>377</v>
      </c>
      <c r="N666">
        <v>1.7402000000000001E-2</v>
      </c>
      <c r="O666">
        <v>306</v>
      </c>
      <c r="P666">
        <v>78</v>
      </c>
      <c r="Q666">
        <v>4</v>
      </c>
      <c r="R666" t="s">
        <v>4990</v>
      </c>
    </row>
    <row r="667" spans="2:18" ht="15.75" x14ac:dyDescent="0.2">
      <c r="B667" s="387">
        <v>100360</v>
      </c>
      <c r="C667">
        <v>0</v>
      </c>
      <c r="D667">
        <v>0</v>
      </c>
      <c r="E667">
        <v>0</v>
      </c>
      <c r="F667">
        <v>0</v>
      </c>
      <c r="G667">
        <v>1.52193E-2</v>
      </c>
      <c r="H667">
        <v>339</v>
      </c>
      <c r="I667" t="s">
        <v>1600</v>
      </c>
      <c r="J667" t="s">
        <v>1600</v>
      </c>
      <c r="K667">
        <v>387</v>
      </c>
      <c r="L667">
        <v>142</v>
      </c>
      <c r="M667">
        <v>377</v>
      </c>
      <c r="N667">
        <v>0</v>
      </c>
      <c r="O667">
        <v>0</v>
      </c>
      <c r="P667">
        <v>0</v>
      </c>
      <c r="Q667">
        <v>4</v>
      </c>
      <c r="R667" t="s">
        <v>4990</v>
      </c>
    </row>
    <row r="668" spans="2:18" ht="15.75" x14ac:dyDescent="0.2">
      <c r="B668" s="387">
        <v>100361</v>
      </c>
      <c r="C668">
        <v>0</v>
      </c>
      <c r="D668" t="s">
        <v>4992</v>
      </c>
      <c r="E668">
        <v>473</v>
      </c>
      <c r="F668" t="s">
        <v>4993</v>
      </c>
      <c r="G668">
        <v>7.3133799999999999E-2</v>
      </c>
      <c r="H668">
        <v>550</v>
      </c>
      <c r="I668" t="s">
        <v>3148</v>
      </c>
      <c r="J668" t="s">
        <v>3148</v>
      </c>
      <c r="K668">
        <v>653</v>
      </c>
      <c r="L668">
        <v>137</v>
      </c>
      <c r="M668">
        <v>609</v>
      </c>
      <c r="N668">
        <v>0</v>
      </c>
      <c r="O668">
        <v>0</v>
      </c>
      <c r="P668">
        <v>0</v>
      </c>
      <c r="Q668">
        <v>1</v>
      </c>
      <c r="R668" t="s">
        <v>214</v>
      </c>
    </row>
    <row r="669" spans="2:18" ht="15.75" x14ac:dyDescent="0.2">
      <c r="B669" s="387">
        <v>100362</v>
      </c>
      <c r="C669">
        <v>0</v>
      </c>
      <c r="D669">
        <v>0</v>
      </c>
      <c r="E669">
        <v>0</v>
      </c>
      <c r="F669">
        <v>0</v>
      </c>
      <c r="G669">
        <v>8.1537199999999997E-3</v>
      </c>
      <c r="H669">
        <v>283</v>
      </c>
      <c r="I669" t="s">
        <v>1600</v>
      </c>
      <c r="J669" t="s">
        <v>1600</v>
      </c>
      <c r="K669">
        <v>387</v>
      </c>
      <c r="L669">
        <v>142</v>
      </c>
      <c r="M669">
        <v>377</v>
      </c>
      <c r="N669">
        <v>3.3552900000000004E-2</v>
      </c>
      <c r="O669">
        <v>353</v>
      </c>
      <c r="P669">
        <v>87</v>
      </c>
      <c r="Q669">
        <v>4</v>
      </c>
      <c r="R669" t="s">
        <v>4990</v>
      </c>
    </row>
    <row r="670" spans="2:18" ht="15.75" x14ac:dyDescent="0.2">
      <c r="B670" s="387">
        <v>100363</v>
      </c>
      <c r="C670">
        <v>0</v>
      </c>
      <c r="D670">
        <v>0</v>
      </c>
      <c r="E670">
        <v>0</v>
      </c>
      <c r="F670">
        <v>0</v>
      </c>
      <c r="G670">
        <v>8.9130400000000005E-3</v>
      </c>
      <c r="H670">
        <v>290</v>
      </c>
      <c r="I670" t="s">
        <v>4980</v>
      </c>
      <c r="J670" t="s">
        <v>4980</v>
      </c>
      <c r="K670">
        <v>349</v>
      </c>
      <c r="L670">
        <v>89</v>
      </c>
      <c r="M670">
        <v>377</v>
      </c>
      <c r="N670">
        <v>2.06264E-2</v>
      </c>
      <c r="O670">
        <v>353</v>
      </c>
      <c r="P670">
        <v>87</v>
      </c>
      <c r="Q670">
        <v>4</v>
      </c>
      <c r="R670" t="s">
        <v>4990</v>
      </c>
    </row>
    <row r="671" spans="2:18" ht="15.75" x14ac:dyDescent="0.2">
      <c r="B671" s="387">
        <v>100364</v>
      </c>
      <c r="C671">
        <v>0</v>
      </c>
      <c r="D671">
        <v>0</v>
      </c>
      <c r="E671">
        <v>0</v>
      </c>
      <c r="F671">
        <v>0</v>
      </c>
      <c r="G671">
        <v>8.2772200000000004E-2</v>
      </c>
      <c r="H671">
        <v>760</v>
      </c>
      <c r="I671" t="s">
        <v>5006</v>
      </c>
      <c r="J671" t="s">
        <v>1710</v>
      </c>
      <c r="K671">
        <v>515</v>
      </c>
      <c r="L671">
        <v>215</v>
      </c>
      <c r="M671">
        <v>489</v>
      </c>
      <c r="N671">
        <v>0</v>
      </c>
      <c r="O671">
        <v>0</v>
      </c>
      <c r="P671">
        <v>0</v>
      </c>
      <c r="Q671">
        <v>3</v>
      </c>
      <c r="R671" t="s">
        <v>5908</v>
      </c>
    </row>
    <row r="672" spans="2:18" ht="15.75" x14ac:dyDescent="0.2">
      <c r="B672" s="387">
        <v>100365</v>
      </c>
      <c r="C672">
        <v>0</v>
      </c>
      <c r="D672">
        <v>0</v>
      </c>
      <c r="E672">
        <v>0</v>
      </c>
      <c r="F672">
        <v>0</v>
      </c>
      <c r="G672">
        <v>1.21706E-2</v>
      </c>
      <c r="H672">
        <v>471</v>
      </c>
      <c r="I672" t="s">
        <v>5904</v>
      </c>
      <c r="J672" t="s">
        <v>1600</v>
      </c>
      <c r="K672">
        <v>387</v>
      </c>
      <c r="L672">
        <v>142</v>
      </c>
      <c r="M672">
        <v>377</v>
      </c>
      <c r="N672">
        <v>0</v>
      </c>
      <c r="O672">
        <v>0</v>
      </c>
      <c r="P672">
        <v>0</v>
      </c>
      <c r="Q672">
        <v>1</v>
      </c>
      <c r="R672" t="s">
        <v>214</v>
      </c>
    </row>
    <row r="673" spans="2:18" ht="15.75" x14ac:dyDescent="0.2">
      <c r="B673" s="387">
        <v>100366</v>
      </c>
      <c r="C673">
        <v>0</v>
      </c>
      <c r="D673">
        <v>0</v>
      </c>
      <c r="E673">
        <v>0</v>
      </c>
      <c r="F673">
        <v>0</v>
      </c>
      <c r="G673">
        <v>4.1720800000000002E-2</v>
      </c>
      <c r="H673">
        <v>760</v>
      </c>
      <c r="I673" t="s">
        <v>4977</v>
      </c>
      <c r="J673" t="s">
        <v>4978</v>
      </c>
      <c r="K673">
        <v>280</v>
      </c>
      <c r="L673">
        <v>74</v>
      </c>
      <c r="M673">
        <v>285</v>
      </c>
      <c r="N673">
        <v>0</v>
      </c>
      <c r="O673">
        <v>0</v>
      </c>
      <c r="P673">
        <v>0</v>
      </c>
      <c r="Q673">
        <v>4</v>
      </c>
      <c r="R673" t="s">
        <v>4990</v>
      </c>
    </row>
    <row r="674" spans="2:18" ht="15.75" x14ac:dyDescent="0.2">
      <c r="B674" s="387">
        <v>100367</v>
      </c>
      <c r="C674">
        <v>0</v>
      </c>
      <c r="D674">
        <v>0</v>
      </c>
      <c r="E674">
        <v>0</v>
      </c>
      <c r="F674">
        <v>0</v>
      </c>
      <c r="G674">
        <v>1.1937E-2</v>
      </c>
      <c r="H674">
        <v>315</v>
      </c>
      <c r="I674" t="s">
        <v>4980</v>
      </c>
      <c r="J674" t="s">
        <v>4980</v>
      </c>
      <c r="K674">
        <v>349</v>
      </c>
      <c r="L674">
        <v>89</v>
      </c>
      <c r="M674">
        <v>377</v>
      </c>
      <c r="N674">
        <v>0.141489</v>
      </c>
      <c r="O674">
        <v>353</v>
      </c>
      <c r="P674">
        <v>87</v>
      </c>
      <c r="Q674">
        <v>4</v>
      </c>
      <c r="R674" t="s">
        <v>4990</v>
      </c>
    </row>
    <row r="675" spans="2:18" ht="15.75" x14ac:dyDescent="0.2">
      <c r="B675" s="387">
        <v>100368</v>
      </c>
      <c r="C675">
        <v>0</v>
      </c>
      <c r="D675">
        <v>0</v>
      </c>
      <c r="E675">
        <v>0</v>
      </c>
      <c r="F675">
        <v>0</v>
      </c>
      <c r="G675">
        <v>2.8849400000000001E-2</v>
      </c>
      <c r="H675">
        <v>404</v>
      </c>
      <c r="I675" t="s">
        <v>2348</v>
      </c>
      <c r="J675" t="s">
        <v>2348</v>
      </c>
      <c r="K675">
        <v>302</v>
      </c>
      <c r="L675">
        <v>46</v>
      </c>
      <c r="M675">
        <v>285</v>
      </c>
      <c r="N675">
        <v>5.9445499999999998E-2</v>
      </c>
      <c r="O675">
        <v>353</v>
      </c>
      <c r="P675">
        <v>87</v>
      </c>
      <c r="Q675">
        <v>4</v>
      </c>
      <c r="R675" t="s">
        <v>4990</v>
      </c>
    </row>
    <row r="676" spans="2:18" ht="15.75" x14ac:dyDescent="0.2">
      <c r="B676" s="387">
        <v>100369</v>
      </c>
      <c r="C676">
        <v>0</v>
      </c>
      <c r="D676">
        <v>0</v>
      </c>
      <c r="E676">
        <v>0</v>
      </c>
      <c r="F676">
        <v>0</v>
      </c>
      <c r="G676">
        <v>9.7969900000000002E-3</v>
      </c>
      <c r="H676">
        <v>298</v>
      </c>
      <c r="I676" t="s">
        <v>1600</v>
      </c>
      <c r="J676" t="s">
        <v>1600</v>
      </c>
      <c r="K676">
        <v>387</v>
      </c>
      <c r="L676">
        <v>142</v>
      </c>
      <c r="M676">
        <v>377</v>
      </c>
      <c r="N676">
        <v>0</v>
      </c>
      <c r="O676">
        <v>0</v>
      </c>
      <c r="P676">
        <v>0</v>
      </c>
      <c r="Q676">
        <v>4</v>
      </c>
      <c r="R676" t="s">
        <v>4990</v>
      </c>
    </row>
    <row r="677" spans="2:18" ht="15.75" x14ac:dyDescent="0.2">
      <c r="B677" s="387">
        <v>100370</v>
      </c>
      <c r="C677">
        <v>0</v>
      </c>
      <c r="D677">
        <v>0</v>
      </c>
      <c r="E677">
        <v>0</v>
      </c>
      <c r="F677">
        <v>0</v>
      </c>
      <c r="G677">
        <v>1.2220200000000001E-2</v>
      </c>
      <c r="H677">
        <v>317</v>
      </c>
      <c r="I677" t="s">
        <v>4980</v>
      </c>
      <c r="J677" t="s">
        <v>4980</v>
      </c>
      <c r="K677">
        <v>349</v>
      </c>
      <c r="L677">
        <v>89</v>
      </c>
      <c r="M677">
        <v>377</v>
      </c>
      <c r="N677">
        <v>5.1728799999999998E-2</v>
      </c>
      <c r="O677">
        <v>353</v>
      </c>
      <c r="P677">
        <v>87</v>
      </c>
      <c r="Q677">
        <v>3</v>
      </c>
      <c r="R677" t="s">
        <v>5908</v>
      </c>
    </row>
    <row r="678" spans="2:18" ht="15.75" x14ac:dyDescent="0.2">
      <c r="B678" s="387">
        <v>100371</v>
      </c>
      <c r="C678">
        <v>0</v>
      </c>
      <c r="D678">
        <v>0</v>
      </c>
      <c r="E678">
        <v>0</v>
      </c>
      <c r="F678">
        <v>0</v>
      </c>
      <c r="G678">
        <v>8.6952500000000001E-4</v>
      </c>
      <c r="H678">
        <v>191</v>
      </c>
      <c r="I678" t="s">
        <v>4981</v>
      </c>
      <c r="J678" t="s">
        <v>4981</v>
      </c>
      <c r="K678">
        <v>217</v>
      </c>
      <c r="L678">
        <v>94</v>
      </c>
      <c r="M678">
        <v>216</v>
      </c>
      <c r="N678">
        <v>0</v>
      </c>
      <c r="O678">
        <v>0</v>
      </c>
      <c r="P678">
        <v>0</v>
      </c>
      <c r="Q678">
        <v>1</v>
      </c>
      <c r="R678" t="s">
        <v>214</v>
      </c>
    </row>
    <row r="679" spans="2:18" ht="15.75" x14ac:dyDescent="0.2">
      <c r="B679" s="387">
        <v>100372</v>
      </c>
      <c r="C679">
        <v>0</v>
      </c>
      <c r="D679">
        <v>0</v>
      </c>
      <c r="E679">
        <v>0</v>
      </c>
      <c r="F679">
        <v>0</v>
      </c>
      <c r="G679">
        <v>5.9452100000000001E-2</v>
      </c>
      <c r="H679">
        <v>515</v>
      </c>
      <c r="I679" t="s">
        <v>4980</v>
      </c>
      <c r="J679" t="s">
        <v>4980</v>
      </c>
      <c r="K679">
        <v>349</v>
      </c>
      <c r="L679">
        <v>89</v>
      </c>
      <c r="M679">
        <v>377</v>
      </c>
      <c r="N679">
        <v>0.31971900000000003</v>
      </c>
      <c r="O679">
        <v>353</v>
      </c>
      <c r="P679">
        <v>87</v>
      </c>
      <c r="Q679">
        <v>4</v>
      </c>
      <c r="R679" t="s">
        <v>4990</v>
      </c>
    </row>
    <row r="680" spans="2:18" ht="15.75" x14ac:dyDescent="0.2">
      <c r="B680" s="387">
        <v>100373</v>
      </c>
      <c r="C680">
        <v>0</v>
      </c>
      <c r="D680" t="s">
        <v>4992</v>
      </c>
      <c r="E680">
        <v>440</v>
      </c>
      <c r="F680" t="s">
        <v>4993</v>
      </c>
      <c r="G680">
        <v>0.133827</v>
      </c>
      <c r="H680">
        <v>738</v>
      </c>
      <c r="I680" t="s">
        <v>1710</v>
      </c>
      <c r="J680" t="s">
        <v>1710</v>
      </c>
      <c r="K680">
        <v>515</v>
      </c>
      <c r="L680">
        <v>215</v>
      </c>
      <c r="M680">
        <v>489</v>
      </c>
      <c r="N680">
        <v>0</v>
      </c>
      <c r="O680">
        <v>0</v>
      </c>
      <c r="P680">
        <v>0</v>
      </c>
      <c r="Q680">
        <v>4</v>
      </c>
      <c r="R680" t="s">
        <v>4990</v>
      </c>
    </row>
    <row r="681" spans="2:18" ht="15.75" x14ac:dyDescent="0.2">
      <c r="B681" s="387">
        <v>100374</v>
      </c>
      <c r="C681">
        <v>0</v>
      </c>
      <c r="D681">
        <v>0</v>
      </c>
      <c r="E681">
        <v>0</v>
      </c>
      <c r="F681">
        <v>0</v>
      </c>
      <c r="G681">
        <v>2.0360699999999999E-2</v>
      </c>
      <c r="H681">
        <v>370</v>
      </c>
      <c r="I681" t="s">
        <v>4980</v>
      </c>
      <c r="J681" t="s">
        <v>4980</v>
      </c>
      <c r="K681">
        <v>349</v>
      </c>
      <c r="L681">
        <v>89</v>
      </c>
      <c r="M681">
        <v>377</v>
      </c>
      <c r="N681">
        <v>5.0878899999999998E-2</v>
      </c>
      <c r="O681">
        <v>353</v>
      </c>
      <c r="P681">
        <v>87</v>
      </c>
      <c r="Q681">
        <v>4</v>
      </c>
      <c r="R681" t="s">
        <v>4990</v>
      </c>
    </row>
    <row r="682" spans="2:18" ht="15.75" x14ac:dyDescent="0.2">
      <c r="B682" s="387">
        <v>100375</v>
      </c>
      <c r="C682">
        <v>0</v>
      </c>
      <c r="D682">
        <v>0</v>
      </c>
      <c r="E682">
        <v>0</v>
      </c>
      <c r="F682">
        <v>0</v>
      </c>
      <c r="G682">
        <v>2.69854E-2</v>
      </c>
      <c r="H682">
        <v>760</v>
      </c>
      <c r="I682" t="s">
        <v>2138</v>
      </c>
      <c r="J682" t="s">
        <v>2138</v>
      </c>
      <c r="K682">
        <v>455</v>
      </c>
      <c r="L682">
        <v>150</v>
      </c>
      <c r="M682">
        <v>489</v>
      </c>
      <c r="N682">
        <v>0</v>
      </c>
      <c r="O682">
        <v>0</v>
      </c>
      <c r="P682">
        <v>0</v>
      </c>
      <c r="Q682">
        <v>3</v>
      </c>
      <c r="R682" t="s">
        <v>5908</v>
      </c>
    </row>
    <row r="683" spans="2:18" ht="15.75" x14ac:dyDescent="0.2">
      <c r="B683" s="387">
        <v>100376</v>
      </c>
      <c r="C683">
        <v>0</v>
      </c>
      <c r="D683" t="s">
        <v>4992</v>
      </c>
      <c r="E683">
        <v>560</v>
      </c>
      <c r="F683" t="s">
        <v>4993</v>
      </c>
      <c r="G683">
        <v>0.161047</v>
      </c>
      <c r="H683">
        <v>760</v>
      </c>
      <c r="I683" t="s">
        <v>1903</v>
      </c>
      <c r="J683" t="s">
        <v>1903</v>
      </c>
      <c r="K683">
        <v>390</v>
      </c>
      <c r="L683">
        <v>112</v>
      </c>
      <c r="M683">
        <v>377</v>
      </c>
      <c r="N683">
        <v>0</v>
      </c>
      <c r="O683">
        <v>0</v>
      </c>
      <c r="P683">
        <v>0</v>
      </c>
      <c r="Q683">
        <v>3</v>
      </c>
      <c r="R683" t="s">
        <v>5908</v>
      </c>
    </row>
    <row r="684" spans="2:18" ht="15.75" x14ac:dyDescent="0.2">
      <c r="B684" s="387">
        <v>100377</v>
      </c>
      <c r="C684">
        <v>0</v>
      </c>
      <c r="D684">
        <v>0</v>
      </c>
      <c r="E684">
        <v>0</v>
      </c>
      <c r="F684">
        <v>0</v>
      </c>
      <c r="G684">
        <v>7.5534299999999999E-3</v>
      </c>
      <c r="H684">
        <v>277</v>
      </c>
      <c r="I684" t="s">
        <v>4980</v>
      </c>
      <c r="J684" t="s">
        <v>4980</v>
      </c>
      <c r="K684">
        <v>349</v>
      </c>
      <c r="L684">
        <v>89</v>
      </c>
      <c r="M684">
        <v>377</v>
      </c>
      <c r="N684">
        <v>3.6115700000000001E-2</v>
      </c>
      <c r="O684">
        <v>353</v>
      </c>
      <c r="P684">
        <v>87</v>
      </c>
      <c r="Q684">
        <v>4</v>
      </c>
      <c r="R684" t="s">
        <v>4990</v>
      </c>
    </row>
    <row r="685" spans="2:18" ht="15.75" x14ac:dyDescent="0.2">
      <c r="B685" s="387">
        <v>100378</v>
      </c>
      <c r="C685">
        <v>0</v>
      </c>
      <c r="D685">
        <v>0</v>
      </c>
      <c r="E685">
        <v>0</v>
      </c>
      <c r="F685">
        <v>0</v>
      </c>
      <c r="G685">
        <v>0.24579400000000001</v>
      </c>
      <c r="H685">
        <v>760</v>
      </c>
      <c r="I685" t="s">
        <v>3148</v>
      </c>
      <c r="J685" t="s">
        <v>3148</v>
      </c>
      <c r="K685">
        <v>653</v>
      </c>
      <c r="L685">
        <v>137</v>
      </c>
      <c r="M685">
        <v>609</v>
      </c>
      <c r="N685">
        <v>0</v>
      </c>
      <c r="O685">
        <v>0</v>
      </c>
      <c r="P685">
        <v>0</v>
      </c>
      <c r="Q685">
        <v>1</v>
      </c>
      <c r="R685" t="s">
        <v>214</v>
      </c>
    </row>
    <row r="686" spans="2:18" ht="15.75" x14ac:dyDescent="0.2">
      <c r="B686" s="387">
        <v>100379</v>
      </c>
      <c r="C686">
        <v>0</v>
      </c>
      <c r="D686">
        <v>0</v>
      </c>
      <c r="E686">
        <v>0</v>
      </c>
      <c r="F686">
        <v>0</v>
      </c>
      <c r="G686">
        <v>4.1720800000000002E-2</v>
      </c>
      <c r="H686">
        <v>760</v>
      </c>
      <c r="I686" t="s">
        <v>1710</v>
      </c>
      <c r="J686" t="s">
        <v>1710</v>
      </c>
      <c r="K686">
        <v>515</v>
      </c>
      <c r="L686">
        <v>215</v>
      </c>
      <c r="M686">
        <v>489</v>
      </c>
      <c r="N686">
        <v>0</v>
      </c>
      <c r="O686">
        <v>0</v>
      </c>
      <c r="P686">
        <v>0</v>
      </c>
      <c r="Q686">
        <v>1</v>
      </c>
      <c r="R686" t="s">
        <v>214</v>
      </c>
    </row>
    <row r="687" spans="2:18" ht="15.75" x14ac:dyDescent="0.2">
      <c r="B687" s="387">
        <v>100380</v>
      </c>
      <c r="C687">
        <v>0</v>
      </c>
      <c r="D687">
        <v>0</v>
      </c>
      <c r="E687">
        <v>0</v>
      </c>
      <c r="F687">
        <v>0</v>
      </c>
      <c r="G687">
        <v>1.46339E-3</v>
      </c>
      <c r="H687">
        <v>202</v>
      </c>
      <c r="I687" t="s">
        <v>4977</v>
      </c>
      <c r="J687" t="s">
        <v>4978</v>
      </c>
      <c r="K687">
        <v>280</v>
      </c>
      <c r="L687">
        <v>74</v>
      </c>
      <c r="M687">
        <v>285</v>
      </c>
      <c r="N687">
        <v>5.2076599999999994E-3</v>
      </c>
      <c r="O687">
        <v>306</v>
      </c>
      <c r="P687">
        <v>78</v>
      </c>
      <c r="Q687">
        <v>4</v>
      </c>
      <c r="R687" t="s">
        <v>4990</v>
      </c>
    </row>
    <row r="688" spans="2:18" ht="15.75" x14ac:dyDescent="0.2">
      <c r="B688" s="387">
        <v>100381</v>
      </c>
      <c r="C688">
        <v>0</v>
      </c>
      <c r="D688">
        <v>30</v>
      </c>
      <c r="E688">
        <v>400</v>
      </c>
      <c r="F688" t="s">
        <v>4993</v>
      </c>
      <c r="G688">
        <v>6.0816300000000002E-3</v>
      </c>
      <c r="H688">
        <v>264</v>
      </c>
      <c r="I688" t="s">
        <v>2428</v>
      </c>
      <c r="J688" t="s">
        <v>2428</v>
      </c>
      <c r="K688">
        <v>540</v>
      </c>
      <c r="L688">
        <v>195</v>
      </c>
      <c r="M688">
        <v>609</v>
      </c>
      <c r="N688">
        <v>0</v>
      </c>
      <c r="O688">
        <v>0</v>
      </c>
      <c r="P688">
        <v>0</v>
      </c>
      <c r="Q688">
        <v>1</v>
      </c>
      <c r="R688" t="s">
        <v>214</v>
      </c>
    </row>
    <row r="689" spans="2:18" ht="15.75" x14ac:dyDescent="0.2">
      <c r="B689" s="387">
        <v>100382</v>
      </c>
      <c r="C689">
        <v>0</v>
      </c>
      <c r="D689">
        <v>0</v>
      </c>
      <c r="E689">
        <v>0</v>
      </c>
      <c r="F689">
        <v>0</v>
      </c>
      <c r="G689">
        <v>7.9895499999999994E-2</v>
      </c>
      <c r="H689">
        <v>568</v>
      </c>
      <c r="I689" t="s">
        <v>1903</v>
      </c>
      <c r="J689" t="s">
        <v>1903</v>
      </c>
      <c r="K689">
        <v>390</v>
      </c>
      <c r="L689">
        <v>112</v>
      </c>
      <c r="M689">
        <v>377</v>
      </c>
      <c r="N689">
        <v>0</v>
      </c>
      <c r="O689">
        <v>0</v>
      </c>
      <c r="P689">
        <v>0</v>
      </c>
      <c r="Q689" t="s">
        <v>3896</v>
      </c>
      <c r="R689" t="s">
        <v>4954</v>
      </c>
    </row>
    <row r="690" spans="2:18" ht="15.75" x14ac:dyDescent="0.2">
      <c r="B690" s="387">
        <v>100383</v>
      </c>
      <c r="C690">
        <v>0</v>
      </c>
      <c r="D690" t="s">
        <v>4992</v>
      </c>
      <c r="E690">
        <v>760</v>
      </c>
      <c r="F690" t="s">
        <v>4993</v>
      </c>
      <c r="G690">
        <v>0.20313500000000001</v>
      </c>
      <c r="H690">
        <v>760</v>
      </c>
      <c r="I690" t="s">
        <v>1667</v>
      </c>
      <c r="J690" t="s">
        <v>4893</v>
      </c>
      <c r="K690">
        <v>748</v>
      </c>
      <c r="L690">
        <v>430</v>
      </c>
      <c r="M690">
        <v>760</v>
      </c>
      <c r="N690">
        <v>0</v>
      </c>
      <c r="O690">
        <v>0</v>
      </c>
      <c r="P690">
        <v>0</v>
      </c>
      <c r="Q690">
        <v>1</v>
      </c>
      <c r="R690" t="s">
        <v>214</v>
      </c>
    </row>
    <row r="691" spans="2:18" ht="15.75" x14ac:dyDescent="0.2">
      <c r="B691" s="387">
        <v>100384</v>
      </c>
      <c r="C691">
        <v>0</v>
      </c>
      <c r="D691">
        <v>0</v>
      </c>
      <c r="E691">
        <v>0</v>
      </c>
      <c r="F691">
        <v>0</v>
      </c>
      <c r="G691">
        <v>0.10674500000000001</v>
      </c>
      <c r="H691">
        <v>644</v>
      </c>
      <c r="I691" t="s">
        <v>1710</v>
      </c>
      <c r="J691" t="s">
        <v>1710</v>
      </c>
      <c r="K691">
        <v>515</v>
      </c>
      <c r="L691">
        <v>215</v>
      </c>
      <c r="M691">
        <v>489</v>
      </c>
      <c r="N691">
        <v>0</v>
      </c>
      <c r="O691">
        <v>0</v>
      </c>
      <c r="P691">
        <v>0</v>
      </c>
      <c r="Q691">
        <v>4</v>
      </c>
      <c r="R691" t="s">
        <v>4990</v>
      </c>
    </row>
    <row r="692" spans="2:18" ht="15.75" x14ac:dyDescent="0.2">
      <c r="B692" s="387">
        <v>100385</v>
      </c>
      <c r="C692">
        <v>0</v>
      </c>
      <c r="D692" t="s">
        <v>4992</v>
      </c>
      <c r="E692">
        <v>786</v>
      </c>
      <c r="F692" t="s">
        <v>4993</v>
      </c>
      <c r="G692">
        <v>0.16047400000000001</v>
      </c>
      <c r="H692">
        <v>760</v>
      </c>
      <c r="I692" t="s">
        <v>1667</v>
      </c>
      <c r="J692" t="s">
        <v>4893</v>
      </c>
      <c r="K692">
        <v>748</v>
      </c>
      <c r="L692">
        <v>430</v>
      </c>
      <c r="M692">
        <v>760</v>
      </c>
      <c r="N692">
        <v>0</v>
      </c>
      <c r="O692">
        <v>0</v>
      </c>
      <c r="P692">
        <v>0</v>
      </c>
      <c r="Q692">
        <v>4</v>
      </c>
      <c r="R692" t="s">
        <v>4990</v>
      </c>
    </row>
    <row r="693" spans="2:18" ht="15.75" x14ac:dyDescent="0.2">
      <c r="B693" s="387">
        <v>100386</v>
      </c>
      <c r="C693">
        <v>0</v>
      </c>
      <c r="D693">
        <v>34</v>
      </c>
      <c r="E693">
        <v>346</v>
      </c>
      <c r="F693" t="s">
        <v>4993</v>
      </c>
      <c r="G693">
        <v>8.8070600000000002E-3</v>
      </c>
      <c r="H693">
        <v>289</v>
      </c>
      <c r="I693" t="s">
        <v>4984</v>
      </c>
      <c r="J693" t="s">
        <v>4984</v>
      </c>
      <c r="K693">
        <v>209</v>
      </c>
      <c r="L693">
        <v>31</v>
      </c>
      <c r="M693">
        <v>216</v>
      </c>
      <c r="N693">
        <v>2.5082900000000002E-2</v>
      </c>
      <c r="O693">
        <v>353</v>
      </c>
      <c r="P693">
        <v>87</v>
      </c>
      <c r="Q693" t="s">
        <v>3896</v>
      </c>
      <c r="R693" t="s">
        <v>4954</v>
      </c>
    </row>
    <row r="694" spans="2:18" ht="15.75" x14ac:dyDescent="0.2">
      <c r="B694" s="387">
        <v>100387</v>
      </c>
      <c r="C694">
        <v>0</v>
      </c>
      <c r="D694">
        <v>0</v>
      </c>
      <c r="E694">
        <v>0</v>
      </c>
      <c r="F694">
        <v>0</v>
      </c>
      <c r="G694">
        <v>8.0714199999999993E-3</v>
      </c>
      <c r="H694">
        <v>380</v>
      </c>
      <c r="I694" t="s">
        <v>4980</v>
      </c>
      <c r="J694" t="s">
        <v>4980</v>
      </c>
      <c r="K694">
        <v>349</v>
      </c>
      <c r="L694">
        <v>89</v>
      </c>
      <c r="M694">
        <v>377</v>
      </c>
      <c r="N694">
        <v>4.3521200000000003E-2</v>
      </c>
      <c r="O694">
        <v>353</v>
      </c>
      <c r="P694">
        <v>87</v>
      </c>
      <c r="Q694">
        <v>4</v>
      </c>
      <c r="R694" t="s">
        <v>4990</v>
      </c>
    </row>
    <row r="695" spans="2:18" ht="15.75" x14ac:dyDescent="0.2">
      <c r="B695" s="387">
        <v>100388</v>
      </c>
      <c r="C695">
        <v>0</v>
      </c>
      <c r="D695">
        <v>0</v>
      </c>
      <c r="E695">
        <v>0</v>
      </c>
      <c r="F695">
        <v>0</v>
      </c>
      <c r="G695">
        <v>9.7766699999999995E-3</v>
      </c>
      <c r="H695">
        <v>298</v>
      </c>
      <c r="I695" t="s">
        <v>4981</v>
      </c>
      <c r="J695" t="s">
        <v>4981</v>
      </c>
      <c r="K695">
        <v>217</v>
      </c>
      <c r="L695">
        <v>94</v>
      </c>
      <c r="M695">
        <v>216</v>
      </c>
      <c r="N695">
        <v>0</v>
      </c>
      <c r="O695">
        <v>0</v>
      </c>
      <c r="P695">
        <v>0</v>
      </c>
      <c r="Q695">
        <v>4</v>
      </c>
      <c r="R695" t="s">
        <v>4990</v>
      </c>
    </row>
    <row r="696" spans="2:18" ht="15.75" x14ac:dyDescent="0.2">
      <c r="B696" s="387">
        <v>100389</v>
      </c>
      <c r="C696">
        <v>0</v>
      </c>
      <c r="D696">
        <v>0</v>
      </c>
      <c r="E696">
        <v>0</v>
      </c>
      <c r="F696">
        <v>0</v>
      </c>
      <c r="G696">
        <v>1.13273E-2</v>
      </c>
      <c r="H696">
        <v>310</v>
      </c>
      <c r="I696" t="s">
        <v>1600</v>
      </c>
      <c r="J696" t="s">
        <v>1600</v>
      </c>
      <c r="K696">
        <v>387</v>
      </c>
      <c r="L696">
        <v>142</v>
      </c>
      <c r="M696">
        <v>377</v>
      </c>
      <c r="N696">
        <v>0</v>
      </c>
      <c r="O696">
        <v>0</v>
      </c>
      <c r="P696">
        <v>0</v>
      </c>
      <c r="Q696">
        <v>4</v>
      </c>
      <c r="R696" t="s">
        <v>4990</v>
      </c>
    </row>
    <row r="697" spans="2:18" ht="15.75" x14ac:dyDescent="0.2">
      <c r="B697" s="387">
        <v>100390</v>
      </c>
      <c r="C697">
        <v>0</v>
      </c>
      <c r="D697">
        <v>51</v>
      </c>
      <c r="E697">
        <v>222</v>
      </c>
      <c r="F697" t="s">
        <v>4993</v>
      </c>
      <c r="G697">
        <v>5.3898900000000003E-4</v>
      </c>
      <c r="H697">
        <v>184</v>
      </c>
      <c r="I697" t="s">
        <v>4985</v>
      </c>
      <c r="J697" t="s">
        <v>4978</v>
      </c>
      <c r="K697">
        <v>280</v>
      </c>
      <c r="L697">
        <v>74</v>
      </c>
      <c r="M697">
        <v>285</v>
      </c>
      <c r="N697">
        <v>9.1765900000000001E-3</v>
      </c>
      <c r="O697">
        <v>306</v>
      </c>
      <c r="P697">
        <v>78</v>
      </c>
      <c r="Q697">
        <v>4</v>
      </c>
      <c r="R697" t="s">
        <v>4990</v>
      </c>
    </row>
    <row r="698" spans="2:18" ht="15.75" x14ac:dyDescent="0.2">
      <c r="B698" s="387">
        <v>100391</v>
      </c>
      <c r="C698">
        <v>0</v>
      </c>
      <c r="D698">
        <v>0</v>
      </c>
      <c r="E698">
        <v>0</v>
      </c>
      <c r="F698">
        <v>0</v>
      </c>
      <c r="G698">
        <v>1.6798899999999999E-2</v>
      </c>
      <c r="H698">
        <v>351</v>
      </c>
      <c r="I698" t="s">
        <v>4979</v>
      </c>
      <c r="J698" t="s">
        <v>4979</v>
      </c>
      <c r="K698">
        <v>354</v>
      </c>
      <c r="L698">
        <v>82</v>
      </c>
      <c r="M698">
        <v>377</v>
      </c>
      <c r="N698">
        <v>9.86345E-2</v>
      </c>
      <c r="O698">
        <v>353</v>
      </c>
      <c r="P698">
        <v>87</v>
      </c>
      <c r="Q698" t="s">
        <v>3896</v>
      </c>
      <c r="R698" t="s">
        <v>4954</v>
      </c>
    </row>
    <row r="699" spans="2:18" ht="15.75" x14ac:dyDescent="0.2">
      <c r="B699" s="387">
        <v>100392</v>
      </c>
      <c r="C699">
        <v>0</v>
      </c>
      <c r="D699">
        <v>0</v>
      </c>
      <c r="E699">
        <v>0</v>
      </c>
      <c r="F699">
        <v>0</v>
      </c>
      <c r="G699">
        <v>3.26018E-2</v>
      </c>
      <c r="H699">
        <v>419</v>
      </c>
      <c r="I699" t="s">
        <v>1600</v>
      </c>
      <c r="J699" t="s">
        <v>1600</v>
      </c>
      <c r="K699">
        <v>387</v>
      </c>
      <c r="L699">
        <v>142</v>
      </c>
      <c r="M699">
        <v>377</v>
      </c>
      <c r="N699">
        <v>0</v>
      </c>
      <c r="O699">
        <v>0</v>
      </c>
      <c r="P699">
        <v>0</v>
      </c>
      <c r="Q699">
        <v>4</v>
      </c>
      <c r="R699" t="s">
        <v>4990</v>
      </c>
    </row>
    <row r="700" spans="2:18" ht="15.75" x14ac:dyDescent="0.2">
      <c r="B700" s="387">
        <v>100393</v>
      </c>
      <c r="C700">
        <v>0</v>
      </c>
      <c r="D700" t="s">
        <v>4992</v>
      </c>
      <c r="E700">
        <v>1131</v>
      </c>
      <c r="F700" t="s">
        <v>4993</v>
      </c>
      <c r="G700">
        <v>4.2240399999999997E-2</v>
      </c>
      <c r="H700">
        <v>458</v>
      </c>
      <c r="I700" t="s">
        <v>4979</v>
      </c>
      <c r="J700" t="s">
        <v>4979</v>
      </c>
      <c r="K700">
        <v>354</v>
      </c>
      <c r="L700">
        <v>82</v>
      </c>
      <c r="M700">
        <v>377</v>
      </c>
      <c r="N700">
        <v>0.14840700000000001</v>
      </c>
      <c r="O700">
        <v>353</v>
      </c>
      <c r="P700">
        <v>87</v>
      </c>
      <c r="Q700">
        <v>4</v>
      </c>
      <c r="R700" t="s">
        <v>4990</v>
      </c>
    </row>
    <row r="701" spans="2:18" ht="15.75" x14ac:dyDescent="0.2">
      <c r="B701" s="387">
        <v>100394</v>
      </c>
      <c r="C701">
        <v>0</v>
      </c>
      <c r="D701">
        <v>0</v>
      </c>
      <c r="E701">
        <v>0</v>
      </c>
      <c r="F701">
        <v>0</v>
      </c>
      <c r="G701">
        <v>1.8486900000000001E-2</v>
      </c>
      <c r="H701">
        <v>362</v>
      </c>
      <c r="I701" t="s">
        <v>4983</v>
      </c>
      <c r="J701" t="s">
        <v>4893</v>
      </c>
      <c r="K701">
        <v>748</v>
      </c>
      <c r="L701">
        <v>430</v>
      </c>
      <c r="M701">
        <v>760</v>
      </c>
      <c r="N701">
        <v>0</v>
      </c>
      <c r="O701">
        <v>0</v>
      </c>
      <c r="P701">
        <v>0</v>
      </c>
      <c r="Q701" t="s">
        <v>3896</v>
      </c>
      <c r="R701" t="s">
        <v>4954</v>
      </c>
    </row>
    <row r="702" spans="2:18" ht="15.75" x14ac:dyDescent="0.2">
      <c r="B702" s="387">
        <v>100395</v>
      </c>
      <c r="C702">
        <v>0</v>
      </c>
      <c r="D702" t="s">
        <v>4992</v>
      </c>
      <c r="E702">
        <v>586</v>
      </c>
      <c r="F702" t="s">
        <v>4993</v>
      </c>
      <c r="G702">
        <v>1.8486900000000001E-2</v>
      </c>
      <c r="H702">
        <v>362</v>
      </c>
      <c r="I702" t="s">
        <v>4983</v>
      </c>
      <c r="J702" t="s">
        <v>4893</v>
      </c>
      <c r="K702">
        <v>748</v>
      </c>
      <c r="L702">
        <v>430</v>
      </c>
      <c r="M702">
        <v>760</v>
      </c>
      <c r="N702">
        <v>0</v>
      </c>
      <c r="O702">
        <v>0</v>
      </c>
      <c r="P702">
        <v>0</v>
      </c>
      <c r="Q702">
        <v>4</v>
      </c>
      <c r="R702" t="s">
        <v>4990</v>
      </c>
    </row>
    <row r="703" spans="2:18" ht="15.75" x14ac:dyDescent="0.2">
      <c r="B703" s="387">
        <v>100396</v>
      </c>
      <c r="C703">
        <v>0</v>
      </c>
      <c r="D703">
        <v>0</v>
      </c>
      <c r="E703">
        <v>0</v>
      </c>
      <c r="F703">
        <v>0</v>
      </c>
      <c r="G703">
        <v>1.9234299999999999E-2</v>
      </c>
      <c r="H703">
        <v>365</v>
      </c>
      <c r="I703" t="s">
        <v>4977</v>
      </c>
      <c r="J703" t="s">
        <v>4978</v>
      </c>
      <c r="K703">
        <v>280</v>
      </c>
      <c r="L703">
        <v>74</v>
      </c>
      <c r="M703">
        <v>285</v>
      </c>
      <c r="N703">
        <v>5.5516300000000005E-2</v>
      </c>
      <c r="O703">
        <v>353</v>
      </c>
      <c r="P703">
        <v>87</v>
      </c>
      <c r="Q703">
        <v>4</v>
      </c>
      <c r="R703" t="s">
        <v>4990</v>
      </c>
    </row>
    <row r="704" spans="2:18" ht="15.75" x14ac:dyDescent="0.2">
      <c r="B704" s="387">
        <v>100397</v>
      </c>
      <c r="C704">
        <v>0</v>
      </c>
      <c r="D704">
        <v>0</v>
      </c>
      <c r="E704">
        <v>0</v>
      </c>
      <c r="F704">
        <v>0</v>
      </c>
      <c r="G704">
        <v>2.72365E-2</v>
      </c>
      <c r="H704">
        <v>398</v>
      </c>
      <c r="I704" t="s">
        <v>1903</v>
      </c>
      <c r="J704" t="s">
        <v>1903</v>
      </c>
      <c r="K704">
        <v>390</v>
      </c>
      <c r="L704">
        <v>112</v>
      </c>
      <c r="M704">
        <v>377</v>
      </c>
      <c r="N704">
        <v>0</v>
      </c>
      <c r="O704">
        <v>0</v>
      </c>
      <c r="P704">
        <v>0</v>
      </c>
      <c r="Q704">
        <v>4</v>
      </c>
      <c r="R704" t="s">
        <v>4990</v>
      </c>
    </row>
    <row r="705" spans="2:18" ht="15.75" x14ac:dyDescent="0.2">
      <c r="B705" s="387">
        <v>100398</v>
      </c>
      <c r="C705">
        <v>0</v>
      </c>
      <c r="D705">
        <v>0</v>
      </c>
      <c r="E705">
        <v>0</v>
      </c>
      <c r="F705">
        <v>0</v>
      </c>
      <c r="G705">
        <v>3.2985599999999999E-3</v>
      </c>
      <c r="H705">
        <v>236</v>
      </c>
      <c r="I705" t="s">
        <v>4985</v>
      </c>
      <c r="J705" t="s">
        <v>4978</v>
      </c>
      <c r="K705">
        <v>280</v>
      </c>
      <c r="L705">
        <v>74</v>
      </c>
      <c r="M705">
        <v>285</v>
      </c>
      <c r="N705">
        <v>1.0267999999999999E-2</v>
      </c>
      <c r="O705">
        <v>306</v>
      </c>
      <c r="P705">
        <v>78</v>
      </c>
      <c r="Q705">
        <v>4</v>
      </c>
      <c r="R705" t="s">
        <v>4990</v>
      </c>
    </row>
    <row r="706" spans="2:18" ht="15.75" x14ac:dyDescent="0.2">
      <c r="B706" s="387">
        <v>100399</v>
      </c>
      <c r="C706">
        <v>0</v>
      </c>
      <c r="D706">
        <v>0</v>
      </c>
      <c r="E706">
        <v>0</v>
      </c>
      <c r="F706">
        <v>0</v>
      </c>
      <c r="G706">
        <v>0.13003400000000001</v>
      </c>
      <c r="H706">
        <v>760</v>
      </c>
      <c r="I706" t="s">
        <v>5008</v>
      </c>
      <c r="J706" t="s">
        <v>2964</v>
      </c>
      <c r="K706">
        <v>782</v>
      </c>
      <c r="L706">
        <v>359</v>
      </c>
      <c r="M706">
        <v>760</v>
      </c>
      <c r="N706">
        <v>0</v>
      </c>
      <c r="O706">
        <v>0</v>
      </c>
      <c r="P706">
        <v>0</v>
      </c>
      <c r="Q706">
        <v>1</v>
      </c>
      <c r="R706" t="s">
        <v>214</v>
      </c>
    </row>
    <row r="707" spans="2:18" ht="15.75" x14ac:dyDescent="0.2">
      <c r="B707" s="387">
        <v>100400</v>
      </c>
      <c r="C707">
        <v>0</v>
      </c>
      <c r="D707" t="s">
        <v>4992</v>
      </c>
      <c r="E707">
        <v>503</v>
      </c>
      <c r="F707" t="s">
        <v>4993</v>
      </c>
      <c r="G707">
        <v>3.33846E-2</v>
      </c>
      <c r="H707">
        <v>422</v>
      </c>
      <c r="I707" t="s">
        <v>1667</v>
      </c>
      <c r="J707" t="s">
        <v>4893</v>
      </c>
      <c r="K707">
        <v>748</v>
      </c>
      <c r="L707">
        <v>430</v>
      </c>
      <c r="M707">
        <v>760</v>
      </c>
      <c r="N707">
        <v>0</v>
      </c>
      <c r="O707">
        <v>0</v>
      </c>
      <c r="P707">
        <v>0</v>
      </c>
      <c r="Q707">
        <v>4</v>
      </c>
      <c r="R707" t="s">
        <v>4990</v>
      </c>
    </row>
    <row r="708" spans="2:18" ht="15.75" x14ac:dyDescent="0.2">
      <c r="B708" s="387">
        <v>100401</v>
      </c>
      <c r="C708">
        <v>0</v>
      </c>
      <c r="D708">
        <v>0</v>
      </c>
      <c r="E708">
        <v>0</v>
      </c>
      <c r="F708">
        <v>0</v>
      </c>
      <c r="G708">
        <v>2.2880600000000001E-2</v>
      </c>
      <c r="H708">
        <v>380</v>
      </c>
      <c r="I708" t="s">
        <v>4980</v>
      </c>
      <c r="J708" t="s">
        <v>4980</v>
      </c>
      <c r="K708">
        <v>349</v>
      </c>
      <c r="L708">
        <v>89</v>
      </c>
      <c r="M708">
        <v>377</v>
      </c>
      <c r="N708">
        <v>7.0185700000000004E-2</v>
      </c>
      <c r="O708">
        <v>353</v>
      </c>
      <c r="P708">
        <v>87</v>
      </c>
      <c r="Q708">
        <v>4</v>
      </c>
      <c r="R708" t="s">
        <v>4990</v>
      </c>
    </row>
    <row r="709" spans="2:18" ht="15.75" x14ac:dyDescent="0.2">
      <c r="B709" s="387">
        <v>100402</v>
      </c>
      <c r="C709">
        <v>0</v>
      </c>
      <c r="D709">
        <v>0</v>
      </c>
      <c r="E709">
        <v>0</v>
      </c>
      <c r="F709">
        <v>0</v>
      </c>
      <c r="G709">
        <v>2.5164300000000001E-3</v>
      </c>
      <c r="H709">
        <v>222</v>
      </c>
      <c r="I709" t="s">
        <v>1600</v>
      </c>
      <c r="J709" t="s">
        <v>1600</v>
      </c>
      <c r="K709">
        <v>387</v>
      </c>
      <c r="L709">
        <v>142</v>
      </c>
      <c r="M709">
        <v>377</v>
      </c>
      <c r="N709">
        <v>0</v>
      </c>
      <c r="O709">
        <v>0</v>
      </c>
      <c r="P709">
        <v>0</v>
      </c>
      <c r="Q709">
        <v>4</v>
      </c>
      <c r="R709" t="s">
        <v>4990</v>
      </c>
    </row>
    <row r="710" spans="2:18" ht="15.75" x14ac:dyDescent="0.2">
      <c r="B710" s="387">
        <v>100403</v>
      </c>
      <c r="C710">
        <v>0</v>
      </c>
      <c r="D710" t="s">
        <v>4992</v>
      </c>
      <c r="E710">
        <v>285</v>
      </c>
      <c r="F710" t="s">
        <v>4993</v>
      </c>
      <c r="G710">
        <v>7.3627799999999993E-2</v>
      </c>
      <c r="H710">
        <v>551</v>
      </c>
      <c r="I710" t="s">
        <v>5008</v>
      </c>
      <c r="J710" t="s">
        <v>2964</v>
      </c>
      <c r="K710">
        <v>782</v>
      </c>
      <c r="L710">
        <v>359</v>
      </c>
      <c r="M710">
        <v>760</v>
      </c>
      <c r="N710">
        <v>0</v>
      </c>
      <c r="O710">
        <v>0</v>
      </c>
      <c r="P710">
        <v>0</v>
      </c>
      <c r="Q710">
        <v>1</v>
      </c>
      <c r="R710" t="s">
        <v>214</v>
      </c>
    </row>
    <row r="711" spans="2:18" ht="15.75" x14ac:dyDescent="0.2">
      <c r="B711" s="387">
        <v>100404</v>
      </c>
      <c r="C711">
        <v>0</v>
      </c>
      <c r="D711">
        <v>0</v>
      </c>
      <c r="E711">
        <v>0</v>
      </c>
      <c r="F711">
        <v>0</v>
      </c>
      <c r="G711">
        <v>5.1527099999999999E-2</v>
      </c>
      <c r="H711">
        <v>494</v>
      </c>
      <c r="I711" t="s">
        <v>1600</v>
      </c>
      <c r="J711" t="s">
        <v>1600</v>
      </c>
      <c r="K711">
        <v>387</v>
      </c>
      <c r="L711">
        <v>142</v>
      </c>
      <c r="M711">
        <v>377</v>
      </c>
      <c r="N711">
        <v>0</v>
      </c>
      <c r="O711">
        <v>0</v>
      </c>
      <c r="P711">
        <v>0</v>
      </c>
      <c r="Q711">
        <v>4</v>
      </c>
      <c r="R711" t="s">
        <v>4990</v>
      </c>
    </row>
    <row r="712" spans="2:18" ht="15.75" x14ac:dyDescent="0.2">
      <c r="B712" s="387">
        <v>100405</v>
      </c>
      <c r="C712">
        <v>0</v>
      </c>
      <c r="D712">
        <v>0</v>
      </c>
      <c r="E712">
        <v>0</v>
      </c>
      <c r="F712">
        <v>0</v>
      </c>
      <c r="G712">
        <v>3.9940700000000003E-2</v>
      </c>
      <c r="H712">
        <v>449</v>
      </c>
      <c r="I712" t="s">
        <v>1600</v>
      </c>
      <c r="J712" t="s">
        <v>1600</v>
      </c>
      <c r="K712">
        <v>387</v>
      </c>
      <c r="L712">
        <v>142</v>
      </c>
      <c r="M712">
        <v>377</v>
      </c>
      <c r="N712">
        <v>0</v>
      </c>
      <c r="O712">
        <v>0</v>
      </c>
      <c r="P712">
        <v>0</v>
      </c>
      <c r="Q712">
        <v>4</v>
      </c>
      <c r="R712" t="s">
        <v>4990</v>
      </c>
    </row>
    <row r="713" spans="2:18" ht="15.75" x14ac:dyDescent="0.2">
      <c r="B713" s="387">
        <v>100406</v>
      </c>
      <c r="C713">
        <v>0</v>
      </c>
      <c r="D713">
        <v>0</v>
      </c>
      <c r="E713">
        <v>0</v>
      </c>
      <c r="F713">
        <v>0</v>
      </c>
      <c r="G713">
        <v>7.24693E-2</v>
      </c>
      <c r="H713">
        <v>548</v>
      </c>
      <c r="I713" t="s">
        <v>4980</v>
      </c>
      <c r="J713" t="s">
        <v>4980</v>
      </c>
      <c r="K713">
        <v>349</v>
      </c>
      <c r="L713">
        <v>89</v>
      </c>
      <c r="M713">
        <v>377</v>
      </c>
      <c r="N713">
        <v>0.247583</v>
      </c>
      <c r="O713">
        <v>353</v>
      </c>
      <c r="P713">
        <v>87</v>
      </c>
      <c r="Q713">
        <v>4</v>
      </c>
      <c r="R713" t="s">
        <v>4990</v>
      </c>
    </row>
    <row r="714" spans="2:18" ht="15.75" x14ac:dyDescent="0.2">
      <c r="B714" s="387">
        <v>100407</v>
      </c>
      <c r="C714">
        <v>0</v>
      </c>
      <c r="D714">
        <v>0</v>
      </c>
      <c r="E714">
        <v>0</v>
      </c>
      <c r="F714">
        <v>0</v>
      </c>
      <c r="G714">
        <v>3.6494699999999998E-2</v>
      </c>
      <c r="H714">
        <v>435</v>
      </c>
      <c r="I714" t="s">
        <v>5005</v>
      </c>
      <c r="J714" t="s">
        <v>1600</v>
      </c>
      <c r="K714">
        <v>387</v>
      </c>
      <c r="L714">
        <v>142</v>
      </c>
      <c r="M714">
        <v>377</v>
      </c>
      <c r="N714">
        <v>0</v>
      </c>
      <c r="O714">
        <v>0</v>
      </c>
      <c r="P714">
        <v>0</v>
      </c>
      <c r="Q714">
        <v>4</v>
      </c>
      <c r="R714" t="s">
        <v>4990</v>
      </c>
    </row>
    <row r="715" spans="2:18" ht="15.75" x14ac:dyDescent="0.2">
      <c r="B715" s="387">
        <v>100408</v>
      </c>
      <c r="C715">
        <v>0</v>
      </c>
      <c r="D715">
        <v>0</v>
      </c>
      <c r="E715">
        <v>0</v>
      </c>
      <c r="F715">
        <v>0</v>
      </c>
      <c r="G715">
        <v>2.09967E-2</v>
      </c>
      <c r="H715">
        <v>372</v>
      </c>
      <c r="I715" t="s">
        <v>4995</v>
      </c>
      <c r="J715" t="s">
        <v>2157</v>
      </c>
      <c r="K715">
        <v>609</v>
      </c>
      <c r="L715">
        <v>155</v>
      </c>
      <c r="M715">
        <v>609</v>
      </c>
      <c r="N715">
        <v>0</v>
      </c>
      <c r="O715">
        <v>0</v>
      </c>
      <c r="P715">
        <v>0</v>
      </c>
      <c r="Q715">
        <v>4</v>
      </c>
      <c r="R715" t="s">
        <v>4990</v>
      </c>
    </row>
    <row r="716" spans="2:18" ht="15.75" x14ac:dyDescent="0.2">
      <c r="B716" s="387">
        <v>100409</v>
      </c>
      <c r="C716">
        <v>0</v>
      </c>
      <c r="D716">
        <v>0</v>
      </c>
      <c r="E716">
        <v>0</v>
      </c>
      <c r="F716">
        <v>0</v>
      </c>
      <c r="G716">
        <v>6.24725E-2</v>
      </c>
      <c r="H716">
        <v>522</v>
      </c>
      <c r="I716" t="s">
        <v>4980</v>
      </c>
      <c r="J716" t="s">
        <v>4980</v>
      </c>
      <c r="K716">
        <v>349</v>
      </c>
      <c r="L716">
        <v>89</v>
      </c>
      <c r="M716">
        <v>377</v>
      </c>
      <c r="N716">
        <v>0.178337</v>
      </c>
      <c r="O716">
        <v>353</v>
      </c>
      <c r="P716">
        <v>87</v>
      </c>
      <c r="Q716">
        <v>4</v>
      </c>
      <c r="R716" t="s">
        <v>4990</v>
      </c>
    </row>
    <row r="717" spans="2:18" ht="15.75" x14ac:dyDescent="0.2">
      <c r="B717" s="387">
        <v>100410</v>
      </c>
      <c r="C717">
        <v>0</v>
      </c>
      <c r="D717" t="s">
        <v>4992</v>
      </c>
      <c r="E717">
        <v>819</v>
      </c>
      <c r="F717" t="s">
        <v>4993</v>
      </c>
      <c r="G717">
        <v>5.0461600000000002E-2</v>
      </c>
      <c r="H717">
        <v>491</v>
      </c>
      <c r="I717" t="s">
        <v>1667</v>
      </c>
      <c r="J717" t="s">
        <v>4893</v>
      </c>
      <c r="K717">
        <v>748</v>
      </c>
      <c r="L717">
        <v>430</v>
      </c>
      <c r="M717">
        <v>760</v>
      </c>
      <c r="N717">
        <v>0</v>
      </c>
      <c r="O717">
        <v>0</v>
      </c>
      <c r="P717">
        <v>0</v>
      </c>
      <c r="Q717">
        <v>4</v>
      </c>
      <c r="R717" t="s">
        <v>4990</v>
      </c>
    </row>
    <row r="718" spans="2:18" ht="15.75" x14ac:dyDescent="0.2">
      <c r="B718" s="387">
        <v>100411</v>
      </c>
      <c r="C718">
        <v>0</v>
      </c>
      <c r="D718">
        <v>0</v>
      </c>
      <c r="E718">
        <v>0</v>
      </c>
      <c r="F718">
        <v>0</v>
      </c>
      <c r="G718">
        <v>1.04411E-2</v>
      </c>
      <c r="H718">
        <v>303</v>
      </c>
      <c r="I718" t="s">
        <v>4977</v>
      </c>
      <c r="J718" t="s">
        <v>4978</v>
      </c>
      <c r="K718">
        <v>280</v>
      </c>
      <c r="L718">
        <v>74</v>
      </c>
      <c r="M718">
        <v>285</v>
      </c>
      <c r="N718">
        <v>3.2736800000000003E-2</v>
      </c>
      <c r="O718">
        <v>353</v>
      </c>
      <c r="P718">
        <v>87</v>
      </c>
      <c r="Q718">
        <v>4</v>
      </c>
      <c r="R718" t="s">
        <v>4990</v>
      </c>
    </row>
    <row r="719" spans="2:18" ht="15.75" x14ac:dyDescent="0.2">
      <c r="B719" s="387">
        <v>100412</v>
      </c>
      <c r="C719">
        <v>0</v>
      </c>
      <c r="D719">
        <v>0</v>
      </c>
      <c r="E719">
        <v>0</v>
      </c>
      <c r="F719">
        <v>0</v>
      </c>
      <c r="G719">
        <v>9.49715E-2</v>
      </c>
      <c r="H719">
        <v>607</v>
      </c>
      <c r="I719" t="s">
        <v>4977</v>
      </c>
      <c r="J719" t="s">
        <v>4978</v>
      </c>
      <c r="K719">
        <v>280</v>
      </c>
      <c r="L719">
        <v>74</v>
      </c>
      <c r="M719">
        <v>285</v>
      </c>
      <c r="N719">
        <v>0.214862</v>
      </c>
      <c r="O719">
        <v>353</v>
      </c>
      <c r="P719">
        <v>87</v>
      </c>
      <c r="Q719">
        <v>4</v>
      </c>
      <c r="R719" t="s">
        <v>4990</v>
      </c>
    </row>
    <row r="720" spans="2:18" ht="15.75" x14ac:dyDescent="0.2">
      <c r="B720" s="387">
        <v>100413</v>
      </c>
      <c r="C720">
        <v>0</v>
      </c>
      <c r="D720">
        <v>0</v>
      </c>
      <c r="E720">
        <v>0</v>
      </c>
      <c r="F720">
        <v>0</v>
      </c>
      <c r="G720">
        <v>1.3100799999999999E-2</v>
      </c>
      <c r="H720">
        <v>493</v>
      </c>
      <c r="I720" t="s">
        <v>2157</v>
      </c>
      <c r="J720" t="s">
        <v>4893</v>
      </c>
      <c r="K720">
        <v>748</v>
      </c>
      <c r="L720">
        <v>430</v>
      </c>
      <c r="M720">
        <v>760</v>
      </c>
      <c r="N720">
        <v>0</v>
      </c>
      <c r="O720">
        <v>0</v>
      </c>
      <c r="P720">
        <v>0</v>
      </c>
      <c r="Q720">
        <v>1</v>
      </c>
      <c r="R720" t="s">
        <v>214</v>
      </c>
    </row>
    <row r="721" spans="2:18" ht="15.75" x14ac:dyDescent="0.2">
      <c r="B721" s="387">
        <v>100414</v>
      </c>
      <c r="C721">
        <v>0</v>
      </c>
      <c r="D721">
        <v>0</v>
      </c>
      <c r="E721">
        <v>0</v>
      </c>
      <c r="F721">
        <v>0</v>
      </c>
      <c r="G721">
        <v>2.2610099999999999E-3</v>
      </c>
      <c r="H721">
        <v>217</v>
      </c>
      <c r="I721" t="s">
        <v>4977</v>
      </c>
      <c r="J721" t="s">
        <v>4978</v>
      </c>
      <c r="K721">
        <v>280</v>
      </c>
      <c r="L721">
        <v>74</v>
      </c>
      <c r="M721">
        <v>285</v>
      </c>
      <c r="N721">
        <v>2.0062499999999998E-3</v>
      </c>
      <c r="O721">
        <v>231</v>
      </c>
      <c r="P721">
        <v>55</v>
      </c>
      <c r="Q721">
        <v>4</v>
      </c>
      <c r="R721" t="s">
        <v>4990</v>
      </c>
    </row>
    <row r="722" spans="2:18" ht="15.75" x14ac:dyDescent="0.2">
      <c r="B722" s="387">
        <v>100415</v>
      </c>
      <c r="C722">
        <v>0</v>
      </c>
      <c r="D722" t="s">
        <v>4992</v>
      </c>
      <c r="E722">
        <v>317</v>
      </c>
      <c r="F722" t="s">
        <v>4993</v>
      </c>
      <c r="G722">
        <v>3.9130699999999997E-2</v>
      </c>
      <c r="H722">
        <v>446</v>
      </c>
      <c r="I722" t="s">
        <v>4995</v>
      </c>
      <c r="J722" t="s">
        <v>2157</v>
      </c>
      <c r="K722">
        <v>609</v>
      </c>
      <c r="L722">
        <v>155</v>
      </c>
      <c r="M722">
        <v>609</v>
      </c>
      <c r="N722">
        <v>0</v>
      </c>
      <c r="O722">
        <v>0</v>
      </c>
      <c r="P722">
        <v>0</v>
      </c>
      <c r="Q722">
        <v>3</v>
      </c>
      <c r="R722" t="s">
        <v>5908</v>
      </c>
    </row>
    <row r="723" spans="2:18" ht="15.75" x14ac:dyDescent="0.2">
      <c r="B723" s="387">
        <v>100416</v>
      </c>
      <c r="C723">
        <v>0</v>
      </c>
      <c r="D723">
        <v>0</v>
      </c>
      <c r="E723">
        <v>0</v>
      </c>
      <c r="F723">
        <v>0</v>
      </c>
      <c r="G723">
        <v>8.6491799999999994E-3</v>
      </c>
      <c r="H723">
        <v>288</v>
      </c>
      <c r="I723" t="s">
        <v>1903</v>
      </c>
      <c r="J723" t="s">
        <v>1903</v>
      </c>
      <c r="K723">
        <v>390</v>
      </c>
      <c r="L723">
        <v>112</v>
      </c>
      <c r="M723">
        <v>377</v>
      </c>
      <c r="N723">
        <v>0</v>
      </c>
      <c r="O723">
        <v>0</v>
      </c>
      <c r="P723">
        <v>0</v>
      </c>
      <c r="Q723">
        <v>4</v>
      </c>
      <c r="R723" t="s">
        <v>4990</v>
      </c>
    </row>
    <row r="724" spans="2:18" ht="15.75" x14ac:dyDescent="0.2">
      <c r="B724" s="387">
        <v>100417</v>
      </c>
      <c r="C724">
        <v>0</v>
      </c>
      <c r="D724">
        <v>0</v>
      </c>
      <c r="E724">
        <v>0</v>
      </c>
      <c r="F724">
        <v>0</v>
      </c>
      <c r="G724">
        <v>4.3679999999999997E-2</v>
      </c>
      <c r="H724">
        <v>464</v>
      </c>
      <c r="I724" t="s">
        <v>1600</v>
      </c>
      <c r="J724" t="s">
        <v>1600</v>
      </c>
      <c r="K724">
        <v>387</v>
      </c>
      <c r="L724">
        <v>142</v>
      </c>
      <c r="M724">
        <v>377</v>
      </c>
      <c r="N724">
        <v>0</v>
      </c>
      <c r="O724">
        <v>0</v>
      </c>
      <c r="P724">
        <v>0</v>
      </c>
      <c r="Q724">
        <v>4</v>
      </c>
      <c r="R724" t="s">
        <v>4990</v>
      </c>
    </row>
    <row r="725" spans="2:18" ht="15.75" x14ac:dyDescent="0.2">
      <c r="B725" s="387">
        <v>100418</v>
      </c>
      <c r="C725">
        <v>0</v>
      </c>
      <c r="D725">
        <v>0</v>
      </c>
      <c r="E725">
        <v>0</v>
      </c>
      <c r="F725">
        <v>0</v>
      </c>
      <c r="G725">
        <v>1.1211499999999999E-2</v>
      </c>
      <c r="H725">
        <v>309</v>
      </c>
      <c r="I725" t="s">
        <v>4977</v>
      </c>
      <c r="J725" t="s">
        <v>4978</v>
      </c>
      <c r="K725">
        <v>280</v>
      </c>
      <c r="L725">
        <v>74</v>
      </c>
      <c r="M725">
        <v>285</v>
      </c>
      <c r="N725">
        <v>3.3099500000000004E-2</v>
      </c>
      <c r="O725">
        <v>353</v>
      </c>
      <c r="P725">
        <v>87</v>
      </c>
      <c r="Q725">
        <v>4</v>
      </c>
      <c r="R725" t="s">
        <v>4990</v>
      </c>
    </row>
    <row r="726" spans="2:18" ht="15.75" x14ac:dyDescent="0.2">
      <c r="B726" s="387">
        <v>100419</v>
      </c>
      <c r="C726">
        <v>0</v>
      </c>
      <c r="D726">
        <v>0</v>
      </c>
      <c r="E726">
        <v>0</v>
      </c>
      <c r="F726">
        <v>0</v>
      </c>
      <c r="G726">
        <v>1.75329E-3</v>
      </c>
      <c r="H726">
        <v>207</v>
      </c>
      <c r="I726" t="s">
        <v>4977</v>
      </c>
      <c r="J726" t="s">
        <v>4978</v>
      </c>
      <c r="K726">
        <v>280</v>
      </c>
      <c r="L726">
        <v>74</v>
      </c>
      <c r="M726">
        <v>285</v>
      </c>
      <c r="N726">
        <v>1.0360000000000001E-2</v>
      </c>
      <c r="O726">
        <v>306</v>
      </c>
      <c r="P726">
        <v>78</v>
      </c>
      <c r="Q726">
        <v>4</v>
      </c>
      <c r="R726" t="s">
        <v>4990</v>
      </c>
    </row>
    <row r="727" spans="2:18" ht="15.75" x14ac:dyDescent="0.2">
      <c r="B727" s="387">
        <v>100420</v>
      </c>
      <c r="C727">
        <v>0</v>
      </c>
      <c r="D727">
        <v>0</v>
      </c>
      <c r="E727">
        <v>0</v>
      </c>
      <c r="F727">
        <v>0</v>
      </c>
      <c r="G727">
        <v>2.25173E-3</v>
      </c>
      <c r="H727">
        <v>217</v>
      </c>
      <c r="I727" t="s">
        <v>4985</v>
      </c>
      <c r="J727" t="s">
        <v>4978</v>
      </c>
      <c r="K727">
        <v>280</v>
      </c>
      <c r="L727">
        <v>74</v>
      </c>
      <c r="M727">
        <v>285</v>
      </c>
      <c r="N727">
        <v>8.2932800000000001E-3</v>
      </c>
      <c r="O727">
        <v>306</v>
      </c>
      <c r="P727">
        <v>78</v>
      </c>
      <c r="Q727">
        <v>4</v>
      </c>
      <c r="R727" t="s">
        <v>4990</v>
      </c>
    </row>
    <row r="728" spans="2:18" ht="15.75" x14ac:dyDescent="0.2">
      <c r="B728" s="387">
        <v>100421</v>
      </c>
      <c r="C728">
        <v>0</v>
      </c>
      <c r="D728">
        <v>0</v>
      </c>
      <c r="E728">
        <v>0</v>
      </c>
      <c r="F728">
        <v>0</v>
      </c>
      <c r="G728">
        <v>8.0773700000000004E-3</v>
      </c>
      <c r="H728">
        <v>282</v>
      </c>
      <c r="I728" t="s">
        <v>4977</v>
      </c>
      <c r="J728" t="s">
        <v>4978</v>
      </c>
      <c r="K728">
        <v>280</v>
      </c>
      <c r="L728">
        <v>74</v>
      </c>
      <c r="M728">
        <v>285</v>
      </c>
      <c r="N728">
        <v>7.3724399999999995E-2</v>
      </c>
      <c r="O728">
        <v>353</v>
      </c>
      <c r="P728">
        <v>87</v>
      </c>
      <c r="Q728">
        <v>4</v>
      </c>
      <c r="R728" t="s">
        <v>4990</v>
      </c>
    </row>
    <row r="729" spans="2:18" ht="15.75" x14ac:dyDescent="0.2">
      <c r="B729" s="387">
        <v>100422</v>
      </c>
      <c r="C729">
        <v>0</v>
      </c>
      <c r="D729">
        <v>0</v>
      </c>
      <c r="E729">
        <v>0</v>
      </c>
      <c r="F729">
        <v>0</v>
      </c>
      <c r="G729">
        <v>0.13108700000000001</v>
      </c>
      <c r="H729">
        <v>729</v>
      </c>
      <c r="I729" t="s">
        <v>4983</v>
      </c>
      <c r="J729" t="s">
        <v>4893</v>
      </c>
      <c r="K729">
        <v>748</v>
      </c>
      <c r="L729">
        <v>430</v>
      </c>
      <c r="M729">
        <v>760</v>
      </c>
      <c r="N729">
        <v>0</v>
      </c>
      <c r="O729">
        <v>0</v>
      </c>
      <c r="P729">
        <v>0</v>
      </c>
      <c r="Q729">
        <v>4</v>
      </c>
      <c r="R729" t="s">
        <v>4990</v>
      </c>
    </row>
    <row r="730" spans="2:18" ht="15.75" x14ac:dyDescent="0.2">
      <c r="B730" s="387">
        <v>100423</v>
      </c>
      <c r="C730">
        <v>0</v>
      </c>
      <c r="D730">
        <v>0</v>
      </c>
      <c r="E730">
        <v>0</v>
      </c>
      <c r="F730">
        <v>0</v>
      </c>
      <c r="G730">
        <v>0.121058</v>
      </c>
      <c r="H730">
        <v>694</v>
      </c>
      <c r="I730" t="s">
        <v>4979</v>
      </c>
      <c r="J730" t="s">
        <v>4979</v>
      </c>
      <c r="K730">
        <v>354</v>
      </c>
      <c r="L730">
        <v>82</v>
      </c>
      <c r="M730">
        <v>377</v>
      </c>
      <c r="N730">
        <v>0.10256</v>
      </c>
      <c r="O730">
        <v>353</v>
      </c>
      <c r="P730">
        <v>87</v>
      </c>
      <c r="Q730" t="s">
        <v>3896</v>
      </c>
      <c r="R730" t="s">
        <v>4954</v>
      </c>
    </row>
    <row r="731" spans="2:18" ht="15.75" x14ac:dyDescent="0.2">
      <c r="B731" s="387">
        <v>100424</v>
      </c>
      <c r="C731">
        <v>0</v>
      </c>
      <c r="D731">
        <v>0</v>
      </c>
      <c r="E731">
        <v>0</v>
      </c>
      <c r="F731">
        <v>0</v>
      </c>
      <c r="G731">
        <v>4.2822899999999997E-2</v>
      </c>
      <c r="H731">
        <v>461</v>
      </c>
      <c r="I731" t="s">
        <v>1600</v>
      </c>
      <c r="J731" t="s">
        <v>1600</v>
      </c>
      <c r="K731">
        <v>387</v>
      </c>
      <c r="L731">
        <v>142</v>
      </c>
      <c r="M731">
        <v>377</v>
      </c>
      <c r="N731">
        <v>0</v>
      </c>
      <c r="O731">
        <v>0</v>
      </c>
      <c r="P731">
        <v>0</v>
      </c>
      <c r="Q731">
        <v>4</v>
      </c>
      <c r="R731" t="s">
        <v>4990</v>
      </c>
    </row>
    <row r="732" spans="2:18" ht="15.75" x14ac:dyDescent="0.2">
      <c r="B732" s="387">
        <v>100425</v>
      </c>
      <c r="C732">
        <v>0</v>
      </c>
      <c r="D732">
        <v>0</v>
      </c>
      <c r="E732">
        <v>0</v>
      </c>
      <c r="F732">
        <v>0</v>
      </c>
      <c r="G732">
        <v>0.181953</v>
      </c>
      <c r="H732">
        <v>760</v>
      </c>
      <c r="I732" t="s">
        <v>2964</v>
      </c>
      <c r="J732" t="s">
        <v>2964</v>
      </c>
      <c r="K732">
        <v>782</v>
      </c>
      <c r="L732">
        <v>359</v>
      </c>
      <c r="M732">
        <v>760</v>
      </c>
      <c r="N732">
        <v>0</v>
      </c>
      <c r="O732">
        <v>0</v>
      </c>
      <c r="P732">
        <v>0</v>
      </c>
      <c r="Q732">
        <v>3</v>
      </c>
      <c r="R732" t="s">
        <v>5908</v>
      </c>
    </row>
    <row r="733" spans="2:18" ht="15.75" x14ac:dyDescent="0.2">
      <c r="B733" s="387">
        <v>100426</v>
      </c>
      <c r="C733">
        <v>0</v>
      </c>
      <c r="D733">
        <v>0</v>
      </c>
      <c r="E733">
        <v>0</v>
      </c>
      <c r="F733">
        <v>0</v>
      </c>
      <c r="G733">
        <v>3.1860300000000001E-2</v>
      </c>
      <c r="H733">
        <v>416</v>
      </c>
      <c r="I733" t="s">
        <v>4979</v>
      </c>
      <c r="J733" t="s">
        <v>4979</v>
      </c>
      <c r="K733">
        <v>354</v>
      </c>
      <c r="L733">
        <v>82</v>
      </c>
      <c r="M733">
        <v>377</v>
      </c>
      <c r="N733">
        <v>0.11881</v>
      </c>
      <c r="O733">
        <v>353</v>
      </c>
      <c r="P733">
        <v>87</v>
      </c>
      <c r="Q733">
        <v>4</v>
      </c>
      <c r="R733" t="s">
        <v>4990</v>
      </c>
    </row>
    <row r="734" spans="2:18" ht="15.75" x14ac:dyDescent="0.2">
      <c r="B734" s="387">
        <v>100427</v>
      </c>
      <c r="C734">
        <v>0</v>
      </c>
      <c r="D734" t="s">
        <v>4992</v>
      </c>
      <c r="E734">
        <v>376</v>
      </c>
      <c r="F734" t="s">
        <v>4993</v>
      </c>
      <c r="G734">
        <v>6.9803699999999996E-2</v>
      </c>
      <c r="H734">
        <v>541</v>
      </c>
      <c r="I734" t="s">
        <v>2138</v>
      </c>
      <c r="J734" t="s">
        <v>2138</v>
      </c>
      <c r="K734">
        <v>455</v>
      </c>
      <c r="L734">
        <v>150</v>
      </c>
      <c r="M734">
        <v>489</v>
      </c>
      <c r="N734">
        <v>0</v>
      </c>
      <c r="O734">
        <v>0</v>
      </c>
      <c r="P734">
        <v>0</v>
      </c>
      <c r="Q734">
        <v>1</v>
      </c>
      <c r="R734" t="s">
        <v>214</v>
      </c>
    </row>
    <row r="735" spans="2:18" ht="15.75" x14ac:dyDescent="0.2">
      <c r="B735" s="387">
        <v>100428</v>
      </c>
      <c r="C735">
        <v>0</v>
      </c>
      <c r="D735">
        <v>0</v>
      </c>
      <c r="E735">
        <v>0</v>
      </c>
      <c r="F735">
        <v>0</v>
      </c>
      <c r="G735">
        <v>0.25512600000000002</v>
      </c>
      <c r="H735">
        <v>760</v>
      </c>
      <c r="I735" t="s">
        <v>5008</v>
      </c>
      <c r="J735" t="s">
        <v>2964</v>
      </c>
      <c r="K735">
        <v>782</v>
      </c>
      <c r="L735">
        <v>359</v>
      </c>
      <c r="M735">
        <v>760</v>
      </c>
      <c r="N735">
        <v>0</v>
      </c>
      <c r="O735">
        <v>0</v>
      </c>
      <c r="P735">
        <v>0</v>
      </c>
      <c r="Q735">
        <v>1</v>
      </c>
      <c r="R735" t="s">
        <v>214</v>
      </c>
    </row>
    <row r="736" spans="2:18" ht="15.75" x14ac:dyDescent="0.2">
      <c r="B736" s="387">
        <v>100429</v>
      </c>
      <c r="C736">
        <v>0</v>
      </c>
      <c r="D736">
        <v>32</v>
      </c>
      <c r="E736">
        <v>300</v>
      </c>
      <c r="F736" t="s">
        <v>4993</v>
      </c>
      <c r="G736">
        <v>3.47166E-2</v>
      </c>
      <c r="H736">
        <v>428</v>
      </c>
      <c r="I736" t="s">
        <v>1903</v>
      </c>
      <c r="J736" t="s">
        <v>1903</v>
      </c>
      <c r="K736">
        <v>390</v>
      </c>
      <c r="L736">
        <v>112</v>
      </c>
      <c r="M736">
        <v>377</v>
      </c>
      <c r="N736">
        <v>0</v>
      </c>
      <c r="O736">
        <v>0</v>
      </c>
      <c r="P736">
        <v>0</v>
      </c>
      <c r="Q736">
        <v>4</v>
      </c>
      <c r="R736" t="s">
        <v>4990</v>
      </c>
    </row>
    <row r="737" spans="2:18" ht="15.75" x14ac:dyDescent="0.2">
      <c r="B737" s="387">
        <v>100430</v>
      </c>
      <c r="C737">
        <v>0</v>
      </c>
      <c r="D737">
        <v>0</v>
      </c>
      <c r="E737">
        <v>0</v>
      </c>
      <c r="F737">
        <v>0</v>
      </c>
      <c r="G737">
        <v>1.8258099999999999E-2</v>
      </c>
      <c r="H737">
        <v>361</v>
      </c>
      <c r="I737" t="s">
        <v>4979</v>
      </c>
      <c r="J737" t="s">
        <v>4979</v>
      </c>
      <c r="K737">
        <v>354</v>
      </c>
      <c r="L737">
        <v>82</v>
      </c>
      <c r="M737">
        <v>377</v>
      </c>
      <c r="N737">
        <v>5.5784799999999996E-2</v>
      </c>
      <c r="O737">
        <v>353</v>
      </c>
      <c r="P737">
        <v>87</v>
      </c>
      <c r="Q737">
        <v>4</v>
      </c>
      <c r="R737" t="s">
        <v>4990</v>
      </c>
    </row>
    <row r="738" spans="2:18" ht="15.75" x14ac:dyDescent="0.2">
      <c r="B738" s="387">
        <v>100431</v>
      </c>
      <c r="C738">
        <v>0</v>
      </c>
      <c r="D738" t="s">
        <v>4992</v>
      </c>
      <c r="E738">
        <v>699</v>
      </c>
      <c r="F738" t="s">
        <v>4993</v>
      </c>
      <c r="G738">
        <v>8.5934099999999999E-2</v>
      </c>
      <c r="H738">
        <v>583</v>
      </c>
      <c r="I738" t="s">
        <v>4983</v>
      </c>
      <c r="J738" t="s">
        <v>4893</v>
      </c>
      <c r="K738">
        <v>748</v>
      </c>
      <c r="L738">
        <v>430</v>
      </c>
      <c r="M738">
        <v>760</v>
      </c>
      <c r="N738">
        <v>0</v>
      </c>
      <c r="O738">
        <v>0</v>
      </c>
      <c r="P738">
        <v>0</v>
      </c>
      <c r="Q738">
        <v>4</v>
      </c>
      <c r="R738" t="s">
        <v>4990</v>
      </c>
    </row>
    <row r="739" spans="2:18" ht="15.75" x14ac:dyDescent="0.2">
      <c r="B739" s="387">
        <v>100432</v>
      </c>
      <c r="C739">
        <v>0</v>
      </c>
      <c r="D739">
        <v>0</v>
      </c>
      <c r="E739">
        <v>0</v>
      </c>
      <c r="F739">
        <v>0</v>
      </c>
      <c r="G739">
        <v>3.29751E-2</v>
      </c>
      <c r="H739">
        <v>421</v>
      </c>
      <c r="I739" t="s">
        <v>1903</v>
      </c>
      <c r="J739" t="s">
        <v>1903</v>
      </c>
      <c r="K739">
        <v>390</v>
      </c>
      <c r="L739">
        <v>112</v>
      </c>
      <c r="M739">
        <v>377</v>
      </c>
      <c r="N739">
        <v>0</v>
      </c>
      <c r="O739">
        <v>0</v>
      </c>
      <c r="P739">
        <v>0</v>
      </c>
      <c r="Q739">
        <v>4</v>
      </c>
      <c r="R739" t="s">
        <v>4990</v>
      </c>
    </row>
    <row r="740" spans="2:18" ht="15.75" x14ac:dyDescent="0.2">
      <c r="B740" s="387">
        <v>100433</v>
      </c>
      <c r="C740">
        <v>0</v>
      </c>
      <c r="D740">
        <v>0</v>
      </c>
      <c r="E740">
        <v>0</v>
      </c>
      <c r="F740">
        <v>0</v>
      </c>
      <c r="G740">
        <v>0.107977</v>
      </c>
      <c r="H740">
        <v>648</v>
      </c>
      <c r="I740" t="s">
        <v>2964</v>
      </c>
      <c r="J740" t="s">
        <v>2964</v>
      </c>
      <c r="K740">
        <v>782</v>
      </c>
      <c r="L740">
        <v>359</v>
      </c>
      <c r="M740">
        <v>760</v>
      </c>
      <c r="N740">
        <v>0</v>
      </c>
      <c r="O740">
        <v>0</v>
      </c>
      <c r="P740">
        <v>0</v>
      </c>
      <c r="Q740">
        <v>1</v>
      </c>
      <c r="R740" t="s">
        <v>214</v>
      </c>
    </row>
    <row r="741" spans="2:18" ht="15.75" x14ac:dyDescent="0.2">
      <c r="B741" s="387">
        <v>100434</v>
      </c>
      <c r="C741">
        <v>0</v>
      </c>
      <c r="D741">
        <v>0</v>
      </c>
      <c r="E741">
        <v>0</v>
      </c>
      <c r="F741">
        <v>0</v>
      </c>
      <c r="G741">
        <v>2.7685700000000001E-2</v>
      </c>
      <c r="H741">
        <v>399</v>
      </c>
      <c r="I741" t="s">
        <v>1903</v>
      </c>
      <c r="J741" t="s">
        <v>1903</v>
      </c>
      <c r="K741">
        <v>390</v>
      </c>
      <c r="L741">
        <v>112</v>
      </c>
      <c r="M741">
        <v>377</v>
      </c>
      <c r="N741">
        <v>0</v>
      </c>
      <c r="O741">
        <v>0</v>
      </c>
      <c r="P741">
        <v>0</v>
      </c>
      <c r="Q741">
        <v>4</v>
      </c>
      <c r="R741" t="s">
        <v>4990</v>
      </c>
    </row>
    <row r="742" spans="2:18" ht="15.75" x14ac:dyDescent="0.2">
      <c r="B742" s="387">
        <v>100435</v>
      </c>
      <c r="C742">
        <v>0</v>
      </c>
      <c r="D742">
        <v>68</v>
      </c>
      <c r="E742">
        <v>249</v>
      </c>
      <c r="F742" t="s">
        <v>4993</v>
      </c>
      <c r="G742">
        <v>3.5904699999999998E-2</v>
      </c>
      <c r="H742">
        <v>433</v>
      </c>
      <c r="I742" t="s">
        <v>1903</v>
      </c>
      <c r="J742" t="s">
        <v>1903</v>
      </c>
      <c r="K742">
        <v>390</v>
      </c>
      <c r="L742">
        <v>112</v>
      </c>
      <c r="M742">
        <v>377</v>
      </c>
      <c r="N742">
        <v>0</v>
      </c>
      <c r="O742">
        <v>0</v>
      </c>
      <c r="P742">
        <v>0</v>
      </c>
      <c r="Q742">
        <v>4</v>
      </c>
      <c r="R742" t="s">
        <v>4990</v>
      </c>
    </row>
    <row r="743" spans="2:18" ht="15.75" x14ac:dyDescent="0.2">
      <c r="B743" s="387">
        <v>100436</v>
      </c>
      <c r="C743">
        <v>0</v>
      </c>
      <c r="D743" t="s">
        <v>4992</v>
      </c>
      <c r="E743">
        <v>517</v>
      </c>
      <c r="F743" t="s">
        <v>4993</v>
      </c>
      <c r="G743">
        <v>8.3997100000000005E-2</v>
      </c>
      <c r="H743">
        <v>578</v>
      </c>
      <c r="I743" t="s">
        <v>1903</v>
      </c>
      <c r="J743" t="s">
        <v>1903</v>
      </c>
      <c r="K743">
        <v>390</v>
      </c>
      <c r="L743">
        <v>112</v>
      </c>
      <c r="M743">
        <v>377</v>
      </c>
      <c r="N743">
        <v>0</v>
      </c>
      <c r="O743">
        <v>0</v>
      </c>
      <c r="P743">
        <v>0</v>
      </c>
      <c r="Q743">
        <v>1</v>
      </c>
      <c r="R743" t="s">
        <v>214</v>
      </c>
    </row>
    <row r="744" spans="2:18" ht="15.75" x14ac:dyDescent="0.2">
      <c r="B744" s="387">
        <v>100437</v>
      </c>
      <c r="C744">
        <v>0</v>
      </c>
      <c r="D744">
        <v>0</v>
      </c>
      <c r="E744">
        <v>0</v>
      </c>
      <c r="F744">
        <v>0</v>
      </c>
      <c r="G744">
        <v>2.64526E-2</v>
      </c>
      <c r="H744">
        <v>394</v>
      </c>
      <c r="I744" t="s">
        <v>1903</v>
      </c>
      <c r="J744" t="s">
        <v>1903</v>
      </c>
      <c r="K744">
        <v>390</v>
      </c>
      <c r="L744">
        <v>112</v>
      </c>
      <c r="M744">
        <v>377</v>
      </c>
      <c r="N744">
        <v>0</v>
      </c>
      <c r="O744">
        <v>0</v>
      </c>
      <c r="P744">
        <v>0</v>
      </c>
      <c r="Q744">
        <v>1</v>
      </c>
      <c r="R744" t="s">
        <v>214</v>
      </c>
    </row>
    <row r="745" spans="2:18" ht="15.75" x14ac:dyDescent="0.2">
      <c r="B745" s="387">
        <v>100438</v>
      </c>
      <c r="C745">
        <v>0</v>
      </c>
      <c r="D745" t="s">
        <v>4992</v>
      </c>
      <c r="E745">
        <v>924</v>
      </c>
      <c r="F745" t="s">
        <v>4993</v>
      </c>
      <c r="G745">
        <v>4.03653E-2</v>
      </c>
      <c r="H745">
        <v>451</v>
      </c>
      <c r="I745" t="s">
        <v>1667</v>
      </c>
      <c r="J745" t="s">
        <v>4893</v>
      </c>
      <c r="K745">
        <v>748</v>
      </c>
      <c r="L745">
        <v>430</v>
      </c>
      <c r="M745">
        <v>760</v>
      </c>
      <c r="N745">
        <v>0</v>
      </c>
      <c r="O745">
        <v>0</v>
      </c>
      <c r="P745">
        <v>0</v>
      </c>
      <c r="Q745">
        <v>4</v>
      </c>
      <c r="R745" t="s">
        <v>4990</v>
      </c>
    </row>
    <row r="746" spans="2:18" ht="15.75" x14ac:dyDescent="0.2">
      <c r="B746" s="387">
        <v>100439</v>
      </c>
      <c r="C746">
        <v>0</v>
      </c>
      <c r="D746">
        <v>35</v>
      </c>
      <c r="E746">
        <v>485</v>
      </c>
      <c r="F746" t="s">
        <v>4993</v>
      </c>
      <c r="G746">
        <v>5.5524299999999999E-2</v>
      </c>
      <c r="H746">
        <v>504</v>
      </c>
      <c r="I746" t="s">
        <v>4980</v>
      </c>
      <c r="J746" t="s">
        <v>4980</v>
      </c>
      <c r="K746">
        <v>349</v>
      </c>
      <c r="L746">
        <v>89</v>
      </c>
      <c r="M746">
        <v>377</v>
      </c>
      <c r="N746">
        <v>0.17328600000000002</v>
      </c>
      <c r="O746">
        <v>353</v>
      </c>
      <c r="P746">
        <v>87</v>
      </c>
      <c r="Q746">
        <v>4</v>
      </c>
      <c r="R746" t="s">
        <v>4990</v>
      </c>
    </row>
    <row r="747" spans="2:18" ht="15.75" x14ac:dyDescent="0.2">
      <c r="B747" s="387">
        <v>100440</v>
      </c>
      <c r="C747">
        <v>0</v>
      </c>
      <c r="D747">
        <v>0</v>
      </c>
      <c r="E747">
        <v>0</v>
      </c>
      <c r="F747">
        <v>0</v>
      </c>
      <c r="G747">
        <v>2.7528400000000001E-2</v>
      </c>
      <c r="H747">
        <v>399</v>
      </c>
      <c r="I747" t="s">
        <v>2348</v>
      </c>
      <c r="J747" t="s">
        <v>2348</v>
      </c>
      <c r="K747">
        <v>302</v>
      </c>
      <c r="L747">
        <v>46</v>
      </c>
      <c r="M747">
        <v>285</v>
      </c>
      <c r="N747">
        <v>0</v>
      </c>
      <c r="O747">
        <v>0</v>
      </c>
      <c r="P747">
        <v>0</v>
      </c>
      <c r="Q747">
        <v>1</v>
      </c>
      <c r="R747" t="s">
        <v>214</v>
      </c>
    </row>
    <row r="748" spans="2:18" ht="15.75" x14ac:dyDescent="0.2">
      <c r="B748" s="387">
        <v>100441</v>
      </c>
      <c r="C748">
        <v>0</v>
      </c>
      <c r="D748">
        <v>0</v>
      </c>
      <c r="E748">
        <v>0</v>
      </c>
      <c r="F748">
        <v>0</v>
      </c>
      <c r="G748">
        <v>1.33831E-2</v>
      </c>
      <c r="H748">
        <v>325</v>
      </c>
      <c r="I748" t="s">
        <v>1600</v>
      </c>
      <c r="J748" t="s">
        <v>1600</v>
      </c>
      <c r="K748">
        <v>387</v>
      </c>
      <c r="L748">
        <v>142</v>
      </c>
      <c r="M748">
        <v>377</v>
      </c>
      <c r="N748">
        <v>0</v>
      </c>
      <c r="O748">
        <v>0</v>
      </c>
      <c r="P748">
        <v>0</v>
      </c>
      <c r="Q748">
        <v>4</v>
      </c>
      <c r="R748" t="s">
        <v>4990</v>
      </c>
    </row>
    <row r="749" spans="2:18" ht="15.75" x14ac:dyDescent="0.2">
      <c r="B749" s="387">
        <v>100442</v>
      </c>
      <c r="C749">
        <v>0</v>
      </c>
      <c r="D749" t="s">
        <v>4992</v>
      </c>
      <c r="E749">
        <v>332</v>
      </c>
      <c r="F749" t="s">
        <v>4993</v>
      </c>
      <c r="G749">
        <v>2.2559599999999999E-2</v>
      </c>
      <c r="H749">
        <v>379</v>
      </c>
      <c r="I749" t="s">
        <v>4980</v>
      </c>
      <c r="J749" t="s">
        <v>4980</v>
      </c>
      <c r="K749">
        <v>349</v>
      </c>
      <c r="L749">
        <v>89</v>
      </c>
      <c r="M749">
        <v>377</v>
      </c>
      <c r="N749">
        <v>0.114916</v>
      </c>
      <c r="O749">
        <v>353</v>
      </c>
      <c r="P749">
        <v>87</v>
      </c>
      <c r="Q749">
        <v>4</v>
      </c>
      <c r="R749" t="s">
        <v>4990</v>
      </c>
    </row>
    <row r="750" spans="2:18" ht="15.75" x14ac:dyDescent="0.2">
      <c r="B750" s="387">
        <v>100443</v>
      </c>
      <c r="C750">
        <v>0</v>
      </c>
      <c r="D750">
        <v>0</v>
      </c>
      <c r="E750">
        <v>0</v>
      </c>
      <c r="F750">
        <v>0</v>
      </c>
      <c r="G750">
        <v>0.13791800000000001</v>
      </c>
      <c r="H750">
        <v>760</v>
      </c>
      <c r="I750" t="s">
        <v>2157</v>
      </c>
      <c r="J750" t="s">
        <v>4893</v>
      </c>
      <c r="K750">
        <v>748</v>
      </c>
      <c r="L750">
        <v>430</v>
      </c>
      <c r="M750">
        <v>760</v>
      </c>
      <c r="N750">
        <v>0</v>
      </c>
      <c r="O750">
        <v>0</v>
      </c>
      <c r="P750">
        <v>0</v>
      </c>
      <c r="Q750">
        <v>1</v>
      </c>
      <c r="R750" t="s">
        <v>214</v>
      </c>
    </row>
    <row r="751" spans="2:18" ht="15.75" x14ac:dyDescent="0.2">
      <c r="B751" s="387">
        <v>100444</v>
      </c>
      <c r="C751">
        <v>0</v>
      </c>
      <c r="D751">
        <v>0</v>
      </c>
      <c r="E751">
        <v>0</v>
      </c>
      <c r="F751">
        <v>0</v>
      </c>
      <c r="G751">
        <v>0.15792600000000001</v>
      </c>
      <c r="H751">
        <v>760</v>
      </c>
      <c r="I751" t="s">
        <v>5008</v>
      </c>
      <c r="J751" t="s">
        <v>2964</v>
      </c>
      <c r="K751">
        <v>782</v>
      </c>
      <c r="L751">
        <v>359</v>
      </c>
      <c r="M751">
        <v>760</v>
      </c>
      <c r="N751">
        <v>0</v>
      </c>
      <c r="O751">
        <v>0</v>
      </c>
      <c r="P751">
        <v>0</v>
      </c>
      <c r="Q751" t="s">
        <v>3896</v>
      </c>
      <c r="R751" t="s">
        <v>4954</v>
      </c>
    </row>
    <row r="752" spans="2:18" ht="15.75" x14ac:dyDescent="0.2">
      <c r="B752" s="387">
        <v>100445</v>
      </c>
      <c r="C752">
        <v>0</v>
      </c>
      <c r="D752">
        <v>0</v>
      </c>
      <c r="E752">
        <v>0</v>
      </c>
      <c r="F752">
        <v>0</v>
      </c>
      <c r="G752">
        <v>0.15792600000000001</v>
      </c>
      <c r="H752">
        <v>760</v>
      </c>
      <c r="I752" t="s">
        <v>5008</v>
      </c>
      <c r="J752" t="s">
        <v>2964</v>
      </c>
      <c r="K752">
        <v>782</v>
      </c>
      <c r="L752">
        <v>359</v>
      </c>
      <c r="M752">
        <v>760</v>
      </c>
      <c r="N752">
        <v>0</v>
      </c>
      <c r="O752">
        <v>0</v>
      </c>
      <c r="P752">
        <v>0</v>
      </c>
      <c r="Q752">
        <v>1</v>
      </c>
      <c r="R752" t="s">
        <v>214</v>
      </c>
    </row>
    <row r="753" spans="2:18" ht="15.75" x14ac:dyDescent="0.2">
      <c r="B753" s="387">
        <v>100446</v>
      </c>
      <c r="C753">
        <v>0</v>
      </c>
      <c r="D753">
        <v>0</v>
      </c>
      <c r="E753">
        <v>0</v>
      </c>
      <c r="F753">
        <v>0</v>
      </c>
      <c r="G753">
        <v>3.8935600000000001E-2</v>
      </c>
      <c r="H753">
        <v>445</v>
      </c>
      <c r="I753" t="s">
        <v>1667</v>
      </c>
      <c r="J753" t="s">
        <v>4893</v>
      </c>
      <c r="K753">
        <v>748</v>
      </c>
      <c r="L753">
        <v>430</v>
      </c>
      <c r="M753">
        <v>760</v>
      </c>
      <c r="N753">
        <v>0</v>
      </c>
      <c r="O753">
        <v>0</v>
      </c>
      <c r="P753">
        <v>0</v>
      </c>
      <c r="Q753">
        <v>4</v>
      </c>
      <c r="R753" t="s">
        <v>4990</v>
      </c>
    </row>
    <row r="754" spans="2:18" ht="15.75" x14ac:dyDescent="0.2">
      <c r="B754" s="387">
        <v>100447</v>
      </c>
      <c r="C754">
        <v>0</v>
      </c>
      <c r="D754">
        <v>0</v>
      </c>
      <c r="E754">
        <v>0</v>
      </c>
      <c r="F754">
        <v>0</v>
      </c>
      <c r="G754">
        <v>5.5249300000000001E-2</v>
      </c>
      <c r="H754">
        <v>760</v>
      </c>
      <c r="I754" t="s">
        <v>1710</v>
      </c>
      <c r="J754" t="s">
        <v>1710</v>
      </c>
      <c r="K754">
        <v>515</v>
      </c>
      <c r="L754">
        <v>215</v>
      </c>
      <c r="M754">
        <v>489</v>
      </c>
      <c r="N754">
        <v>0</v>
      </c>
      <c r="O754">
        <v>0</v>
      </c>
      <c r="P754">
        <v>0</v>
      </c>
      <c r="Q754">
        <v>1</v>
      </c>
      <c r="R754" t="s">
        <v>214</v>
      </c>
    </row>
    <row r="755" spans="2:18" ht="15.75" x14ac:dyDescent="0.2">
      <c r="B755" s="387">
        <v>100448</v>
      </c>
      <c r="C755">
        <v>0</v>
      </c>
      <c r="D755">
        <v>33</v>
      </c>
      <c r="E755">
        <v>432</v>
      </c>
      <c r="F755" t="s">
        <v>4993</v>
      </c>
      <c r="G755">
        <v>2.8578900000000001E-2</v>
      </c>
      <c r="H755">
        <v>403</v>
      </c>
      <c r="I755" t="s">
        <v>1710</v>
      </c>
      <c r="J755" t="s">
        <v>1710</v>
      </c>
      <c r="K755">
        <v>515</v>
      </c>
      <c r="L755">
        <v>215</v>
      </c>
      <c r="M755">
        <v>489</v>
      </c>
      <c r="N755">
        <v>0</v>
      </c>
      <c r="O755">
        <v>0</v>
      </c>
      <c r="P755">
        <v>0</v>
      </c>
      <c r="Q755">
        <v>1</v>
      </c>
      <c r="R755" t="s">
        <v>214</v>
      </c>
    </row>
    <row r="756" spans="2:18" ht="15.75" x14ac:dyDescent="0.2">
      <c r="B756" s="387">
        <v>100449</v>
      </c>
      <c r="C756">
        <v>0</v>
      </c>
      <c r="D756">
        <v>0</v>
      </c>
      <c r="E756">
        <v>0</v>
      </c>
      <c r="F756">
        <v>0</v>
      </c>
      <c r="G756">
        <v>4.2367100000000003E-3</v>
      </c>
      <c r="H756">
        <v>304</v>
      </c>
      <c r="I756" t="s">
        <v>1710</v>
      </c>
      <c r="J756" t="s">
        <v>1710</v>
      </c>
      <c r="K756">
        <v>515</v>
      </c>
      <c r="L756">
        <v>215</v>
      </c>
      <c r="M756">
        <v>489</v>
      </c>
      <c r="N756">
        <v>0</v>
      </c>
      <c r="O756">
        <v>0</v>
      </c>
      <c r="P756">
        <v>0</v>
      </c>
      <c r="Q756">
        <v>1</v>
      </c>
      <c r="R756" t="s">
        <v>214</v>
      </c>
    </row>
    <row r="757" spans="2:18" ht="15.75" x14ac:dyDescent="0.2">
      <c r="B757" s="387">
        <v>100450</v>
      </c>
      <c r="C757">
        <v>0</v>
      </c>
      <c r="D757">
        <v>0</v>
      </c>
      <c r="E757">
        <v>0</v>
      </c>
      <c r="F757">
        <v>0</v>
      </c>
      <c r="G757">
        <v>3.8853499999999999E-2</v>
      </c>
      <c r="H757">
        <v>445</v>
      </c>
      <c r="I757" t="s">
        <v>1903</v>
      </c>
      <c r="J757" t="s">
        <v>1903</v>
      </c>
      <c r="K757">
        <v>390</v>
      </c>
      <c r="L757">
        <v>112</v>
      </c>
      <c r="M757">
        <v>377</v>
      </c>
      <c r="N757">
        <v>0</v>
      </c>
      <c r="O757">
        <v>0</v>
      </c>
      <c r="P757">
        <v>0</v>
      </c>
      <c r="Q757">
        <v>3</v>
      </c>
      <c r="R757" t="s">
        <v>5908</v>
      </c>
    </row>
    <row r="758" spans="2:18" ht="15.75" x14ac:dyDescent="0.2">
      <c r="B758" s="387">
        <v>100451</v>
      </c>
      <c r="C758">
        <v>0</v>
      </c>
      <c r="D758">
        <v>0</v>
      </c>
      <c r="E758">
        <v>0</v>
      </c>
      <c r="F758">
        <v>0</v>
      </c>
      <c r="G758">
        <v>4.1820000000000003E-2</v>
      </c>
      <c r="H758">
        <v>457</v>
      </c>
      <c r="I758" t="s">
        <v>2964</v>
      </c>
      <c r="J758" t="s">
        <v>2964</v>
      </c>
      <c r="K758">
        <v>782</v>
      </c>
      <c r="L758">
        <v>359</v>
      </c>
      <c r="M758">
        <v>760</v>
      </c>
      <c r="N758">
        <v>0</v>
      </c>
      <c r="O758">
        <v>0</v>
      </c>
      <c r="P758">
        <v>0</v>
      </c>
      <c r="Q758">
        <v>3</v>
      </c>
      <c r="R758" t="s">
        <v>5908</v>
      </c>
    </row>
    <row r="759" spans="2:18" ht="15.75" x14ac:dyDescent="0.2">
      <c r="B759" s="387">
        <v>100452</v>
      </c>
      <c r="C759">
        <v>0</v>
      </c>
      <c r="D759">
        <v>35</v>
      </c>
      <c r="E759">
        <v>282</v>
      </c>
      <c r="F759" t="s">
        <v>4993</v>
      </c>
      <c r="G759">
        <v>8.5896699999999998E-4</v>
      </c>
      <c r="H759">
        <v>190</v>
      </c>
      <c r="I759" t="s">
        <v>4977</v>
      </c>
      <c r="J759" t="s">
        <v>4978</v>
      </c>
      <c r="K759">
        <v>280</v>
      </c>
      <c r="L759">
        <v>74</v>
      </c>
      <c r="M759">
        <v>285</v>
      </c>
      <c r="N759">
        <v>5.4912700000000004E-3</v>
      </c>
      <c r="O759">
        <v>306</v>
      </c>
      <c r="P759">
        <v>78</v>
      </c>
      <c r="Q759">
        <v>4</v>
      </c>
      <c r="R759" t="s">
        <v>4990</v>
      </c>
    </row>
    <row r="760" spans="2:18" ht="15.75" x14ac:dyDescent="0.2">
      <c r="B760" s="387">
        <v>100453</v>
      </c>
      <c r="C760">
        <v>0</v>
      </c>
      <c r="D760" t="s">
        <v>4992</v>
      </c>
      <c r="E760">
        <v>660</v>
      </c>
      <c r="F760" t="s">
        <v>4993</v>
      </c>
      <c r="G760">
        <v>8.1991900000000006E-2</v>
      </c>
      <c r="H760">
        <v>573</v>
      </c>
      <c r="I760" t="s">
        <v>2428</v>
      </c>
      <c r="J760" t="s">
        <v>2428</v>
      </c>
      <c r="K760">
        <v>540</v>
      </c>
      <c r="L760">
        <v>195</v>
      </c>
      <c r="M760">
        <v>609</v>
      </c>
      <c r="N760">
        <v>0</v>
      </c>
      <c r="O760">
        <v>0</v>
      </c>
      <c r="P760">
        <v>0</v>
      </c>
      <c r="Q760">
        <v>4</v>
      </c>
      <c r="R760" t="s">
        <v>4990</v>
      </c>
    </row>
    <row r="761" spans="2:18" ht="15.75" x14ac:dyDescent="0.2">
      <c r="B761" s="387">
        <v>100454</v>
      </c>
      <c r="C761">
        <v>0</v>
      </c>
      <c r="D761">
        <v>0</v>
      </c>
      <c r="E761">
        <v>0</v>
      </c>
      <c r="F761">
        <v>0</v>
      </c>
      <c r="G761">
        <v>1.20331E-2</v>
      </c>
      <c r="H761">
        <v>315</v>
      </c>
      <c r="I761" t="s">
        <v>4981</v>
      </c>
      <c r="J761" t="s">
        <v>4981</v>
      </c>
      <c r="K761">
        <v>217</v>
      </c>
      <c r="L761">
        <v>94</v>
      </c>
      <c r="M761">
        <v>216</v>
      </c>
      <c r="N761">
        <v>0</v>
      </c>
      <c r="O761">
        <v>0</v>
      </c>
      <c r="P761">
        <v>0</v>
      </c>
      <c r="Q761">
        <v>4</v>
      </c>
      <c r="R761" t="s">
        <v>4990</v>
      </c>
    </row>
    <row r="762" spans="2:18" ht="15.75" x14ac:dyDescent="0.2">
      <c r="B762" s="387">
        <v>100455</v>
      </c>
      <c r="C762">
        <v>0</v>
      </c>
      <c r="D762">
        <v>0</v>
      </c>
      <c r="E762">
        <v>0</v>
      </c>
      <c r="F762">
        <v>0</v>
      </c>
      <c r="G762">
        <v>3.2012699999999998E-2</v>
      </c>
      <c r="H762">
        <v>417</v>
      </c>
      <c r="I762" t="s">
        <v>4981</v>
      </c>
      <c r="J762" t="s">
        <v>4981</v>
      </c>
      <c r="K762">
        <v>217</v>
      </c>
      <c r="L762">
        <v>94</v>
      </c>
      <c r="M762">
        <v>216</v>
      </c>
      <c r="N762">
        <v>0</v>
      </c>
      <c r="O762">
        <v>0</v>
      </c>
      <c r="P762">
        <v>0</v>
      </c>
      <c r="Q762">
        <v>4</v>
      </c>
      <c r="R762" t="s">
        <v>4990</v>
      </c>
    </row>
    <row r="763" spans="2:18" ht="15.75" x14ac:dyDescent="0.2">
      <c r="B763" s="387">
        <v>100456</v>
      </c>
      <c r="C763">
        <v>0</v>
      </c>
      <c r="D763">
        <v>0</v>
      </c>
      <c r="E763">
        <v>0</v>
      </c>
      <c r="F763">
        <v>0</v>
      </c>
      <c r="G763">
        <v>3.6946399999999997E-2</v>
      </c>
      <c r="H763">
        <v>437</v>
      </c>
      <c r="I763" t="s">
        <v>1600</v>
      </c>
      <c r="J763" t="s">
        <v>1600</v>
      </c>
      <c r="K763">
        <v>387</v>
      </c>
      <c r="L763">
        <v>142</v>
      </c>
      <c r="M763">
        <v>377</v>
      </c>
      <c r="N763">
        <v>0</v>
      </c>
      <c r="O763">
        <v>0</v>
      </c>
      <c r="P763">
        <v>0</v>
      </c>
      <c r="Q763">
        <v>4</v>
      </c>
      <c r="R763" t="s">
        <v>4990</v>
      </c>
    </row>
    <row r="764" spans="2:18" ht="15.75" x14ac:dyDescent="0.2">
      <c r="B764" s="387">
        <v>100457</v>
      </c>
      <c r="C764">
        <v>0</v>
      </c>
      <c r="D764">
        <v>0</v>
      </c>
      <c r="E764">
        <v>0</v>
      </c>
      <c r="F764">
        <v>0</v>
      </c>
      <c r="G764">
        <v>8.8133199999999995E-3</v>
      </c>
      <c r="H764">
        <v>289</v>
      </c>
      <c r="I764" t="s">
        <v>4980</v>
      </c>
      <c r="J764" t="s">
        <v>4980</v>
      </c>
      <c r="K764">
        <v>349</v>
      </c>
      <c r="L764">
        <v>89</v>
      </c>
      <c r="M764">
        <v>377</v>
      </c>
      <c r="N764">
        <v>3.3644E-2</v>
      </c>
      <c r="O764">
        <v>353</v>
      </c>
      <c r="P764">
        <v>87</v>
      </c>
      <c r="Q764">
        <v>4</v>
      </c>
      <c r="R764" t="s">
        <v>4990</v>
      </c>
    </row>
    <row r="765" spans="2:18" ht="15.75" x14ac:dyDescent="0.2">
      <c r="B765" s="387">
        <v>100458</v>
      </c>
      <c r="C765">
        <v>0</v>
      </c>
      <c r="D765" t="s">
        <v>4992</v>
      </c>
      <c r="E765">
        <v>580</v>
      </c>
      <c r="F765" t="s">
        <v>4993</v>
      </c>
      <c r="G765">
        <v>3.4991000000000001E-2</v>
      </c>
      <c r="H765">
        <v>429</v>
      </c>
      <c r="I765" t="s">
        <v>4995</v>
      </c>
      <c r="J765" t="s">
        <v>2157</v>
      </c>
      <c r="K765">
        <v>609</v>
      </c>
      <c r="L765">
        <v>155</v>
      </c>
      <c r="M765">
        <v>609</v>
      </c>
      <c r="N765">
        <v>0</v>
      </c>
      <c r="O765">
        <v>0</v>
      </c>
      <c r="P765">
        <v>0</v>
      </c>
      <c r="Q765">
        <v>1</v>
      </c>
      <c r="R765" t="s">
        <v>214</v>
      </c>
    </row>
    <row r="766" spans="2:18" ht="15.75" x14ac:dyDescent="0.2">
      <c r="B766" s="387">
        <v>100459</v>
      </c>
      <c r="C766">
        <v>0</v>
      </c>
      <c r="D766">
        <v>0</v>
      </c>
      <c r="E766">
        <v>0</v>
      </c>
      <c r="F766">
        <v>0</v>
      </c>
      <c r="G766">
        <v>0.36219899999999999</v>
      </c>
      <c r="H766">
        <v>760</v>
      </c>
      <c r="I766" t="s">
        <v>1667</v>
      </c>
      <c r="J766" t="s">
        <v>4893</v>
      </c>
      <c r="K766">
        <v>748</v>
      </c>
      <c r="L766">
        <v>430</v>
      </c>
      <c r="M766">
        <v>760</v>
      </c>
      <c r="N766">
        <v>0</v>
      </c>
      <c r="O766">
        <v>0</v>
      </c>
      <c r="P766">
        <v>0</v>
      </c>
      <c r="Q766">
        <v>4</v>
      </c>
      <c r="R766" t="s">
        <v>4990</v>
      </c>
    </row>
    <row r="767" spans="2:18" ht="15.75" x14ac:dyDescent="0.2">
      <c r="B767" s="387">
        <v>100460</v>
      </c>
      <c r="C767">
        <v>0</v>
      </c>
      <c r="D767">
        <v>0</v>
      </c>
      <c r="E767">
        <v>0</v>
      </c>
      <c r="F767">
        <v>0</v>
      </c>
      <c r="G767">
        <v>5.8878699999999999E-2</v>
      </c>
      <c r="H767">
        <v>513</v>
      </c>
      <c r="I767" t="s">
        <v>1600</v>
      </c>
      <c r="J767" t="s">
        <v>1600</v>
      </c>
      <c r="K767">
        <v>387</v>
      </c>
      <c r="L767">
        <v>142</v>
      </c>
      <c r="M767">
        <v>377</v>
      </c>
      <c r="N767">
        <v>0</v>
      </c>
      <c r="O767">
        <v>0</v>
      </c>
      <c r="P767">
        <v>0</v>
      </c>
      <c r="Q767">
        <v>4</v>
      </c>
      <c r="R767" t="s">
        <v>4990</v>
      </c>
    </row>
    <row r="768" spans="2:18" ht="15.75" x14ac:dyDescent="0.2">
      <c r="B768" s="387">
        <v>100461</v>
      </c>
      <c r="C768">
        <v>0</v>
      </c>
      <c r="D768" t="s">
        <v>4992</v>
      </c>
      <c r="E768">
        <v>1312</v>
      </c>
      <c r="F768" t="s">
        <v>4993</v>
      </c>
      <c r="G768">
        <v>2.48471E-2</v>
      </c>
      <c r="H768">
        <v>388</v>
      </c>
      <c r="I768" t="s">
        <v>2634</v>
      </c>
      <c r="J768" t="s">
        <v>4893</v>
      </c>
      <c r="K768">
        <v>748</v>
      </c>
      <c r="L768">
        <v>430</v>
      </c>
      <c r="M768">
        <v>760</v>
      </c>
      <c r="N768">
        <v>0</v>
      </c>
      <c r="O768">
        <v>0</v>
      </c>
      <c r="P768">
        <v>0</v>
      </c>
      <c r="Q768">
        <v>4</v>
      </c>
      <c r="R768" t="s">
        <v>4990</v>
      </c>
    </row>
    <row r="769" spans="2:18" ht="15.75" x14ac:dyDescent="0.2">
      <c r="B769" s="387">
        <v>100462</v>
      </c>
      <c r="C769">
        <v>0</v>
      </c>
      <c r="D769">
        <v>0</v>
      </c>
      <c r="E769">
        <v>0</v>
      </c>
      <c r="F769">
        <v>0</v>
      </c>
      <c r="G769">
        <v>2.5312400000000001E-3</v>
      </c>
      <c r="H769">
        <v>222</v>
      </c>
      <c r="I769" t="s">
        <v>1600</v>
      </c>
      <c r="J769" t="s">
        <v>1600</v>
      </c>
      <c r="K769">
        <v>387</v>
      </c>
      <c r="L769">
        <v>142</v>
      </c>
      <c r="M769">
        <v>377</v>
      </c>
      <c r="N769">
        <v>0</v>
      </c>
      <c r="O769">
        <v>0</v>
      </c>
      <c r="P769">
        <v>0</v>
      </c>
      <c r="Q769">
        <v>4</v>
      </c>
      <c r="R769" t="s">
        <v>4990</v>
      </c>
    </row>
    <row r="770" spans="2:18" ht="15.75" x14ac:dyDescent="0.2">
      <c r="B770" s="387">
        <v>100463</v>
      </c>
      <c r="C770">
        <v>0</v>
      </c>
      <c r="D770">
        <v>0</v>
      </c>
      <c r="E770">
        <v>0</v>
      </c>
      <c r="F770">
        <v>0</v>
      </c>
      <c r="G770">
        <v>2.71512E-2</v>
      </c>
      <c r="H770">
        <v>397</v>
      </c>
      <c r="I770" t="s">
        <v>4986</v>
      </c>
      <c r="J770" t="s">
        <v>4978</v>
      </c>
      <c r="K770">
        <v>280</v>
      </c>
      <c r="L770">
        <v>74</v>
      </c>
      <c r="M770">
        <v>285</v>
      </c>
      <c r="N770">
        <v>6.1277200000000004E-2</v>
      </c>
      <c r="O770">
        <v>353</v>
      </c>
      <c r="P770">
        <v>87</v>
      </c>
      <c r="Q770">
        <v>4</v>
      </c>
      <c r="R770" t="s">
        <v>4990</v>
      </c>
    </row>
    <row r="771" spans="2:18" ht="15.75" x14ac:dyDescent="0.2">
      <c r="B771" s="387">
        <v>100464</v>
      </c>
      <c r="C771">
        <v>0</v>
      </c>
      <c r="D771">
        <v>0</v>
      </c>
      <c r="E771">
        <v>0</v>
      </c>
      <c r="F771">
        <v>0</v>
      </c>
      <c r="G771">
        <v>3.0922100000000001E-2</v>
      </c>
      <c r="H771">
        <v>412</v>
      </c>
      <c r="I771" t="s">
        <v>4977</v>
      </c>
      <c r="J771" t="s">
        <v>4978</v>
      </c>
      <c r="K771">
        <v>280</v>
      </c>
      <c r="L771">
        <v>74</v>
      </c>
      <c r="M771">
        <v>285</v>
      </c>
      <c r="N771">
        <v>0.106654</v>
      </c>
      <c r="O771">
        <v>353</v>
      </c>
      <c r="P771">
        <v>87</v>
      </c>
      <c r="Q771">
        <v>4</v>
      </c>
      <c r="R771" t="s">
        <v>4990</v>
      </c>
    </row>
    <row r="772" spans="2:18" ht="15.75" x14ac:dyDescent="0.2">
      <c r="B772" s="387">
        <v>100465</v>
      </c>
      <c r="C772">
        <v>0</v>
      </c>
      <c r="D772">
        <v>0</v>
      </c>
      <c r="E772">
        <v>0</v>
      </c>
      <c r="F772">
        <v>0</v>
      </c>
      <c r="G772">
        <v>6.1153699999999998E-2</v>
      </c>
      <c r="H772">
        <v>760</v>
      </c>
      <c r="I772" t="s">
        <v>2157</v>
      </c>
      <c r="J772" t="s">
        <v>4893</v>
      </c>
      <c r="K772">
        <v>748</v>
      </c>
      <c r="L772">
        <v>430</v>
      </c>
      <c r="M772">
        <v>760</v>
      </c>
      <c r="N772">
        <v>0</v>
      </c>
      <c r="O772">
        <v>0</v>
      </c>
      <c r="P772">
        <v>0</v>
      </c>
      <c r="Q772">
        <v>1</v>
      </c>
      <c r="R772" t="s">
        <v>214</v>
      </c>
    </row>
    <row r="773" spans="2:18" ht="15.75" x14ac:dyDescent="0.2">
      <c r="B773" s="387">
        <v>100466</v>
      </c>
      <c r="C773">
        <v>0</v>
      </c>
      <c r="D773">
        <v>0</v>
      </c>
      <c r="E773">
        <v>0</v>
      </c>
      <c r="F773">
        <v>0</v>
      </c>
      <c r="G773">
        <v>1.00778E-2</v>
      </c>
      <c r="H773">
        <v>301</v>
      </c>
      <c r="I773" t="s">
        <v>4977</v>
      </c>
      <c r="J773" t="s">
        <v>4978</v>
      </c>
      <c r="K773">
        <v>280</v>
      </c>
      <c r="L773">
        <v>74</v>
      </c>
      <c r="M773">
        <v>285</v>
      </c>
      <c r="N773">
        <v>3.5573500000000001E-2</v>
      </c>
      <c r="O773">
        <v>353</v>
      </c>
      <c r="P773">
        <v>87</v>
      </c>
      <c r="Q773" t="s">
        <v>3896</v>
      </c>
      <c r="R773" t="s">
        <v>4954</v>
      </c>
    </row>
    <row r="774" spans="2:18" ht="15.75" x14ac:dyDescent="0.2">
      <c r="B774" s="387">
        <v>100467</v>
      </c>
      <c r="C774">
        <v>0</v>
      </c>
      <c r="D774">
        <v>0</v>
      </c>
      <c r="E774">
        <v>0</v>
      </c>
      <c r="F774">
        <v>0</v>
      </c>
      <c r="G774">
        <v>1.1964900000000001E-2</v>
      </c>
      <c r="H774">
        <v>467</v>
      </c>
      <c r="I774" t="s">
        <v>4983</v>
      </c>
      <c r="J774" t="s">
        <v>4893</v>
      </c>
      <c r="K774">
        <v>748</v>
      </c>
      <c r="L774">
        <v>430</v>
      </c>
      <c r="M774">
        <v>760</v>
      </c>
      <c r="N774">
        <v>0</v>
      </c>
      <c r="O774">
        <v>0</v>
      </c>
      <c r="P774">
        <v>0</v>
      </c>
      <c r="Q774">
        <v>4</v>
      </c>
      <c r="R774" t="s">
        <v>4990</v>
      </c>
    </row>
    <row r="775" spans="2:18" ht="15.75" x14ac:dyDescent="0.2">
      <c r="B775" s="387">
        <v>100468</v>
      </c>
      <c r="C775">
        <v>0</v>
      </c>
      <c r="D775">
        <v>0</v>
      </c>
      <c r="E775">
        <v>0</v>
      </c>
      <c r="F775">
        <v>0</v>
      </c>
      <c r="G775">
        <v>9.6847799999999998E-2</v>
      </c>
      <c r="H775">
        <v>612</v>
      </c>
      <c r="I775" t="s">
        <v>4980</v>
      </c>
      <c r="J775" t="s">
        <v>4980</v>
      </c>
      <c r="K775">
        <v>349</v>
      </c>
      <c r="L775">
        <v>89</v>
      </c>
      <c r="M775">
        <v>377</v>
      </c>
      <c r="N775">
        <v>3.9314200000000001E-2</v>
      </c>
      <c r="O775">
        <v>353</v>
      </c>
      <c r="P775">
        <v>87</v>
      </c>
      <c r="Q775">
        <v>4</v>
      </c>
      <c r="R775" t="s">
        <v>4990</v>
      </c>
    </row>
    <row r="776" spans="2:18" ht="15.75" x14ac:dyDescent="0.2">
      <c r="B776" s="387">
        <v>100469</v>
      </c>
      <c r="C776">
        <v>0</v>
      </c>
      <c r="D776">
        <v>0</v>
      </c>
      <c r="E776">
        <v>0</v>
      </c>
      <c r="F776">
        <v>0</v>
      </c>
      <c r="G776">
        <v>1.22302E-2</v>
      </c>
      <c r="H776">
        <v>317</v>
      </c>
      <c r="I776" t="s">
        <v>4977</v>
      </c>
      <c r="J776" t="s">
        <v>4978</v>
      </c>
      <c r="K776">
        <v>280</v>
      </c>
      <c r="L776">
        <v>74</v>
      </c>
      <c r="M776">
        <v>285</v>
      </c>
      <c r="N776">
        <v>4.4386200000000001E-2</v>
      </c>
      <c r="O776">
        <v>353</v>
      </c>
      <c r="P776">
        <v>87</v>
      </c>
      <c r="Q776">
        <v>4</v>
      </c>
      <c r="R776" t="s">
        <v>4990</v>
      </c>
    </row>
    <row r="777" spans="2:18" ht="15.75" x14ac:dyDescent="0.2">
      <c r="B777" s="387">
        <v>100470</v>
      </c>
      <c r="C777">
        <v>0</v>
      </c>
      <c r="D777">
        <v>0</v>
      </c>
      <c r="E777">
        <v>0</v>
      </c>
      <c r="F777">
        <v>0</v>
      </c>
      <c r="G777">
        <v>1.39507E-3</v>
      </c>
      <c r="H777">
        <v>201</v>
      </c>
      <c r="I777" t="s">
        <v>4984</v>
      </c>
      <c r="J777" t="s">
        <v>4984</v>
      </c>
      <c r="K777">
        <v>209</v>
      </c>
      <c r="L777">
        <v>31</v>
      </c>
      <c r="M777">
        <v>216</v>
      </c>
      <c r="N777">
        <v>2.3491699999999998E-3</v>
      </c>
      <c r="O777">
        <v>231</v>
      </c>
      <c r="P777">
        <v>55</v>
      </c>
      <c r="Q777" t="s">
        <v>3896</v>
      </c>
      <c r="R777" t="s">
        <v>4954</v>
      </c>
    </row>
    <row r="778" spans="2:18" ht="15.75" x14ac:dyDescent="0.2">
      <c r="B778" s="387">
        <v>100471</v>
      </c>
      <c r="C778">
        <v>0</v>
      </c>
      <c r="D778">
        <v>0</v>
      </c>
      <c r="E778">
        <v>0</v>
      </c>
      <c r="F778">
        <v>0</v>
      </c>
      <c r="G778">
        <v>5.0319500000000003E-3</v>
      </c>
      <c r="H778">
        <v>254</v>
      </c>
      <c r="I778" t="s">
        <v>1600</v>
      </c>
      <c r="J778" t="s">
        <v>1600</v>
      </c>
      <c r="K778">
        <v>387</v>
      </c>
      <c r="L778">
        <v>142</v>
      </c>
      <c r="M778">
        <v>377</v>
      </c>
      <c r="N778">
        <v>0</v>
      </c>
      <c r="O778">
        <v>0</v>
      </c>
      <c r="P778">
        <v>0</v>
      </c>
      <c r="Q778">
        <v>4</v>
      </c>
      <c r="R778" t="s">
        <v>4990</v>
      </c>
    </row>
    <row r="779" spans="2:18" ht="15.75" x14ac:dyDescent="0.2">
      <c r="B779" s="387">
        <v>100472</v>
      </c>
      <c r="C779">
        <v>0</v>
      </c>
      <c r="D779">
        <v>0</v>
      </c>
      <c r="E779">
        <v>0</v>
      </c>
      <c r="F779">
        <v>0</v>
      </c>
      <c r="G779">
        <v>5.2595799999999998E-2</v>
      </c>
      <c r="H779">
        <v>497</v>
      </c>
      <c r="I779" t="s">
        <v>2964</v>
      </c>
      <c r="J779" t="s">
        <v>2964</v>
      </c>
      <c r="K779">
        <v>782</v>
      </c>
      <c r="L779">
        <v>359</v>
      </c>
      <c r="M779">
        <v>760</v>
      </c>
      <c r="N779">
        <v>0</v>
      </c>
      <c r="O779">
        <v>0</v>
      </c>
      <c r="P779">
        <v>0</v>
      </c>
      <c r="Q779">
        <v>4</v>
      </c>
      <c r="R779" t="s">
        <v>4990</v>
      </c>
    </row>
    <row r="780" spans="2:18" ht="15.75" x14ac:dyDescent="0.2">
      <c r="B780" s="387">
        <v>100473</v>
      </c>
      <c r="C780">
        <v>0</v>
      </c>
      <c r="D780" t="s">
        <v>4992</v>
      </c>
      <c r="E780">
        <v>1043</v>
      </c>
      <c r="F780" t="s">
        <v>4993</v>
      </c>
      <c r="G780">
        <v>6.59299E-2</v>
      </c>
      <c r="H780">
        <v>531</v>
      </c>
      <c r="I780" t="s">
        <v>1667</v>
      </c>
      <c r="J780" t="s">
        <v>4893</v>
      </c>
      <c r="K780">
        <v>748</v>
      </c>
      <c r="L780">
        <v>430</v>
      </c>
      <c r="M780">
        <v>760</v>
      </c>
      <c r="N780">
        <v>0</v>
      </c>
      <c r="O780">
        <v>0</v>
      </c>
      <c r="P780">
        <v>0</v>
      </c>
      <c r="Q780">
        <v>4</v>
      </c>
      <c r="R780" t="s">
        <v>4990</v>
      </c>
    </row>
    <row r="781" spans="2:18" ht="15.75" x14ac:dyDescent="0.2">
      <c r="B781" s="387">
        <v>100474</v>
      </c>
      <c r="C781">
        <v>0</v>
      </c>
      <c r="D781">
        <v>0</v>
      </c>
      <c r="E781">
        <v>0</v>
      </c>
      <c r="F781">
        <v>0</v>
      </c>
      <c r="G781">
        <v>8.8895799999999994E-3</v>
      </c>
      <c r="H781">
        <v>290</v>
      </c>
      <c r="I781" t="s">
        <v>1600</v>
      </c>
      <c r="J781" t="s">
        <v>1600</v>
      </c>
      <c r="K781">
        <v>387</v>
      </c>
      <c r="L781">
        <v>142</v>
      </c>
      <c r="M781">
        <v>377</v>
      </c>
      <c r="N781">
        <v>0</v>
      </c>
      <c r="O781">
        <v>0</v>
      </c>
      <c r="P781">
        <v>0</v>
      </c>
      <c r="Q781">
        <v>4</v>
      </c>
      <c r="R781" t="s">
        <v>4990</v>
      </c>
    </row>
    <row r="782" spans="2:18" ht="15.75" x14ac:dyDescent="0.2">
      <c r="B782" s="387">
        <v>100475</v>
      </c>
      <c r="C782">
        <v>0</v>
      </c>
      <c r="D782">
        <v>45</v>
      </c>
      <c r="E782">
        <v>300</v>
      </c>
      <c r="F782" t="s">
        <v>4993</v>
      </c>
      <c r="G782">
        <v>8.7626300000000004E-3</v>
      </c>
      <c r="H782">
        <v>289</v>
      </c>
      <c r="I782" t="s">
        <v>1600</v>
      </c>
      <c r="J782" t="s">
        <v>1600</v>
      </c>
      <c r="K782">
        <v>387</v>
      </c>
      <c r="L782">
        <v>142</v>
      </c>
      <c r="M782">
        <v>377</v>
      </c>
      <c r="N782">
        <v>0</v>
      </c>
      <c r="O782">
        <v>0</v>
      </c>
      <c r="P782">
        <v>0</v>
      </c>
      <c r="Q782">
        <v>4</v>
      </c>
      <c r="R782" t="s">
        <v>4990</v>
      </c>
    </row>
    <row r="783" spans="2:18" ht="15.75" x14ac:dyDescent="0.2">
      <c r="B783" s="387">
        <v>100476</v>
      </c>
      <c r="C783">
        <v>0</v>
      </c>
      <c r="D783">
        <v>0</v>
      </c>
      <c r="E783">
        <v>0</v>
      </c>
      <c r="F783">
        <v>0</v>
      </c>
      <c r="G783">
        <v>9.5590799999999993E-3</v>
      </c>
      <c r="H783">
        <v>296</v>
      </c>
      <c r="I783" t="s">
        <v>4977</v>
      </c>
      <c r="J783" t="s">
        <v>4978</v>
      </c>
      <c r="K783">
        <v>280</v>
      </c>
      <c r="L783">
        <v>74</v>
      </c>
      <c r="M783">
        <v>285</v>
      </c>
      <c r="N783">
        <v>3.2058900000000001E-2</v>
      </c>
      <c r="O783">
        <v>353</v>
      </c>
      <c r="P783">
        <v>87</v>
      </c>
      <c r="Q783">
        <v>4</v>
      </c>
      <c r="R783" t="s">
        <v>4990</v>
      </c>
    </row>
    <row r="784" spans="2:18" ht="15.75" x14ac:dyDescent="0.2">
      <c r="B784" s="387">
        <v>100477</v>
      </c>
      <c r="C784">
        <v>0</v>
      </c>
      <c r="D784">
        <v>0</v>
      </c>
      <c r="E784">
        <v>0</v>
      </c>
      <c r="F784">
        <v>0</v>
      </c>
      <c r="G784">
        <v>7.5675500000000007E-2</v>
      </c>
      <c r="H784">
        <v>760</v>
      </c>
      <c r="I784" t="s">
        <v>4983</v>
      </c>
      <c r="J784" t="s">
        <v>4893</v>
      </c>
      <c r="K784">
        <v>748</v>
      </c>
      <c r="L784">
        <v>430</v>
      </c>
      <c r="M784">
        <v>760</v>
      </c>
      <c r="N784">
        <v>0</v>
      </c>
      <c r="O784">
        <v>0</v>
      </c>
      <c r="P784">
        <v>0</v>
      </c>
      <c r="Q784">
        <v>1</v>
      </c>
      <c r="R784" t="s">
        <v>214</v>
      </c>
    </row>
    <row r="785" spans="2:18" ht="15.75" x14ac:dyDescent="0.2">
      <c r="B785" s="387">
        <v>100478</v>
      </c>
      <c r="C785">
        <v>0</v>
      </c>
      <c r="D785">
        <v>0</v>
      </c>
      <c r="E785">
        <v>0</v>
      </c>
      <c r="F785">
        <v>0</v>
      </c>
      <c r="G785">
        <v>1.3599E-3</v>
      </c>
      <c r="H785">
        <v>200</v>
      </c>
      <c r="I785" t="s">
        <v>4977</v>
      </c>
      <c r="J785" t="s">
        <v>4978</v>
      </c>
      <c r="K785">
        <v>280</v>
      </c>
      <c r="L785">
        <v>74</v>
      </c>
      <c r="M785">
        <v>285</v>
      </c>
      <c r="N785">
        <v>9.9231200000000006E-3</v>
      </c>
      <c r="O785">
        <v>306</v>
      </c>
      <c r="P785">
        <v>78</v>
      </c>
      <c r="Q785">
        <v>4</v>
      </c>
      <c r="R785" t="s">
        <v>4990</v>
      </c>
    </row>
    <row r="786" spans="2:18" ht="15.75" x14ac:dyDescent="0.2">
      <c r="B786" s="387">
        <v>100479</v>
      </c>
      <c r="C786">
        <v>0</v>
      </c>
      <c r="D786">
        <v>0</v>
      </c>
      <c r="E786">
        <v>0</v>
      </c>
      <c r="F786">
        <v>0</v>
      </c>
      <c r="G786">
        <v>3.4218600000000002E-2</v>
      </c>
      <c r="H786">
        <v>426</v>
      </c>
      <c r="I786" t="s">
        <v>1600</v>
      </c>
      <c r="J786" t="s">
        <v>1600</v>
      </c>
      <c r="K786">
        <v>387</v>
      </c>
      <c r="L786">
        <v>142</v>
      </c>
      <c r="M786">
        <v>377</v>
      </c>
      <c r="N786">
        <v>0</v>
      </c>
      <c r="O786">
        <v>0</v>
      </c>
      <c r="P786">
        <v>0</v>
      </c>
      <c r="Q786">
        <v>4</v>
      </c>
      <c r="R786" t="s">
        <v>4990</v>
      </c>
    </row>
    <row r="787" spans="2:18" ht="15.75" x14ac:dyDescent="0.2">
      <c r="B787" s="387">
        <v>100480</v>
      </c>
      <c r="C787">
        <v>0</v>
      </c>
      <c r="D787">
        <v>0</v>
      </c>
      <c r="E787">
        <v>0</v>
      </c>
      <c r="F787">
        <v>0</v>
      </c>
      <c r="G787">
        <v>2.0407699999999999E-3</v>
      </c>
      <c r="H787">
        <v>213</v>
      </c>
      <c r="I787" t="s">
        <v>4977</v>
      </c>
      <c r="J787" t="s">
        <v>4978</v>
      </c>
      <c r="K787">
        <v>280</v>
      </c>
      <c r="L787">
        <v>74</v>
      </c>
      <c r="M787">
        <v>285</v>
      </c>
      <c r="N787">
        <v>6.7363099999999997E-3</v>
      </c>
      <c r="O787">
        <v>306</v>
      </c>
      <c r="P787">
        <v>78</v>
      </c>
      <c r="Q787">
        <v>4</v>
      </c>
      <c r="R787" t="s">
        <v>4990</v>
      </c>
    </row>
    <row r="788" spans="2:18" ht="15.75" x14ac:dyDescent="0.2">
      <c r="B788" s="387">
        <v>100481</v>
      </c>
      <c r="C788">
        <v>0</v>
      </c>
      <c r="D788">
        <v>0</v>
      </c>
      <c r="E788">
        <v>0</v>
      </c>
      <c r="F788">
        <v>0</v>
      </c>
      <c r="G788">
        <v>8.5423299999999994E-2</v>
      </c>
      <c r="H788">
        <v>582</v>
      </c>
      <c r="I788" t="s">
        <v>1600</v>
      </c>
      <c r="J788" t="s">
        <v>1600</v>
      </c>
      <c r="K788">
        <v>387</v>
      </c>
      <c r="L788">
        <v>142</v>
      </c>
      <c r="M788">
        <v>377</v>
      </c>
      <c r="N788">
        <v>0</v>
      </c>
      <c r="O788">
        <v>0</v>
      </c>
      <c r="P788">
        <v>0</v>
      </c>
      <c r="Q788">
        <v>4</v>
      </c>
      <c r="R788" t="s">
        <v>4990</v>
      </c>
    </row>
    <row r="789" spans="2:18" ht="15.75" x14ac:dyDescent="0.2">
      <c r="B789" s="387">
        <v>100482</v>
      </c>
      <c r="C789">
        <v>0</v>
      </c>
      <c r="D789">
        <v>0</v>
      </c>
      <c r="E789">
        <v>0</v>
      </c>
      <c r="F789">
        <v>0</v>
      </c>
      <c r="G789">
        <v>9.9756800000000007E-2</v>
      </c>
      <c r="H789">
        <v>619</v>
      </c>
      <c r="I789" t="s">
        <v>1710</v>
      </c>
      <c r="J789" t="s">
        <v>1710</v>
      </c>
      <c r="K789">
        <v>515</v>
      </c>
      <c r="L789">
        <v>215</v>
      </c>
      <c r="M789">
        <v>489</v>
      </c>
      <c r="N789">
        <v>0</v>
      </c>
      <c r="O789">
        <v>0</v>
      </c>
      <c r="P789">
        <v>0</v>
      </c>
      <c r="Q789">
        <v>4</v>
      </c>
      <c r="R789" t="s">
        <v>4990</v>
      </c>
    </row>
    <row r="790" spans="2:18" ht="15.75" x14ac:dyDescent="0.2">
      <c r="B790" s="387">
        <v>100483</v>
      </c>
      <c r="C790">
        <v>0</v>
      </c>
      <c r="D790">
        <v>0</v>
      </c>
      <c r="E790">
        <v>0</v>
      </c>
      <c r="F790">
        <v>0</v>
      </c>
      <c r="G790">
        <v>5.8589699999999998E-3</v>
      </c>
      <c r="H790">
        <v>262</v>
      </c>
      <c r="I790" t="s">
        <v>4985</v>
      </c>
      <c r="J790" t="s">
        <v>4978</v>
      </c>
      <c r="K790">
        <v>280</v>
      </c>
      <c r="L790">
        <v>74</v>
      </c>
      <c r="M790">
        <v>285</v>
      </c>
      <c r="N790">
        <v>2.7252600000000002E-2</v>
      </c>
      <c r="O790">
        <v>353</v>
      </c>
      <c r="P790">
        <v>87</v>
      </c>
      <c r="Q790">
        <v>4</v>
      </c>
      <c r="R790" t="s">
        <v>4990</v>
      </c>
    </row>
    <row r="791" spans="2:18" ht="15.75" x14ac:dyDescent="0.2">
      <c r="B791" s="387">
        <v>100484</v>
      </c>
      <c r="C791">
        <v>0</v>
      </c>
      <c r="D791">
        <v>0</v>
      </c>
      <c r="E791">
        <v>0</v>
      </c>
      <c r="F791">
        <v>0</v>
      </c>
      <c r="G791">
        <v>4.28905E-3</v>
      </c>
      <c r="H791">
        <v>247</v>
      </c>
      <c r="I791" t="s">
        <v>4977</v>
      </c>
      <c r="J791" t="s">
        <v>4978</v>
      </c>
      <c r="K791">
        <v>280</v>
      </c>
      <c r="L791">
        <v>74</v>
      </c>
      <c r="M791">
        <v>285</v>
      </c>
      <c r="N791">
        <v>1.41143E-2</v>
      </c>
      <c r="O791">
        <v>306</v>
      </c>
      <c r="P791">
        <v>78</v>
      </c>
      <c r="Q791">
        <v>4</v>
      </c>
      <c r="R791" t="s">
        <v>4990</v>
      </c>
    </row>
    <row r="792" spans="2:18" ht="15.75" x14ac:dyDescent="0.2">
      <c r="B792" s="387">
        <v>100485</v>
      </c>
      <c r="C792">
        <v>0</v>
      </c>
      <c r="D792">
        <v>0</v>
      </c>
      <c r="E792">
        <v>0</v>
      </c>
      <c r="F792">
        <v>0</v>
      </c>
      <c r="G792">
        <v>1.02335E-2</v>
      </c>
      <c r="H792">
        <v>302</v>
      </c>
      <c r="I792" t="s">
        <v>4977</v>
      </c>
      <c r="J792" t="s">
        <v>4978</v>
      </c>
      <c r="K792">
        <v>280</v>
      </c>
      <c r="L792">
        <v>74</v>
      </c>
      <c r="M792">
        <v>285</v>
      </c>
      <c r="N792">
        <v>3.6044900000000005E-2</v>
      </c>
      <c r="O792">
        <v>353</v>
      </c>
      <c r="P792">
        <v>87</v>
      </c>
      <c r="Q792">
        <v>4</v>
      </c>
      <c r="R792" t="s">
        <v>4990</v>
      </c>
    </row>
    <row r="793" spans="2:18" ht="15.75" x14ac:dyDescent="0.2">
      <c r="B793" s="387">
        <v>100486</v>
      </c>
      <c r="C793">
        <v>0</v>
      </c>
      <c r="D793">
        <v>0</v>
      </c>
      <c r="E793">
        <v>0</v>
      </c>
      <c r="F793">
        <v>0</v>
      </c>
      <c r="G793">
        <v>2.36216E-2</v>
      </c>
      <c r="H793">
        <v>383</v>
      </c>
      <c r="I793" t="s">
        <v>1600</v>
      </c>
      <c r="J793" t="s">
        <v>1600</v>
      </c>
      <c r="K793">
        <v>387</v>
      </c>
      <c r="L793">
        <v>142</v>
      </c>
      <c r="M793">
        <v>377</v>
      </c>
      <c r="N793">
        <v>0</v>
      </c>
      <c r="O793">
        <v>0</v>
      </c>
      <c r="P793">
        <v>0</v>
      </c>
      <c r="Q793">
        <v>4</v>
      </c>
      <c r="R793" t="s">
        <v>4990</v>
      </c>
    </row>
    <row r="794" spans="2:18" ht="15.75" x14ac:dyDescent="0.2">
      <c r="B794" s="387">
        <v>100487</v>
      </c>
      <c r="C794">
        <v>0</v>
      </c>
      <c r="D794">
        <v>0</v>
      </c>
      <c r="E794">
        <v>0</v>
      </c>
      <c r="F794">
        <v>0</v>
      </c>
      <c r="G794">
        <v>3.8281999999999999E-3</v>
      </c>
      <c r="H794">
        <v>243</v>
      </c>
      <c r="I794" t="s">
        <v>4977</v>
      </c>
      <c r="J794" t="s">
        <v>4978</v>
      </c>
      <c r="K794">
        <v>280</v>
      </c>
      <c r="L794">
        <v>74</v>
      </c>
      <c r="M794">
        <v>285</v>
      </c>
      <c r="N794">
        <v>1.25743E-2</v>
      </c>
      <c r="O794">
        <v>306</v>
      </c>
      <c r="P794">
        <v>78</v>
      </c>
      <c r="Q794">
        <v>4</v>
      </c>
      <c r="R794" t="s">
        <v>4990</v>
      </c>
    </row>
    <row r="795" spans="2:18" ht="15.75" x14ac:dyDescent="0.2">
      <c r="B795" s="387">
        <v>100488</v>
      </c>
      <c r="C795">
        <v>0</v>
      </c>
      <c r="D795">
        <v>0</v>
      </c>
      <c r="E795">
        <v>0</v>
      </c>
      <c r="F795">
        <v>0</v>
      </c>
      <c r="G795">
        <v>0.154138</v>
      </c>
      <c r="H795">
        <v>760</v>
      </c>
      <c r="I795" t="s">
        <v>4977</v>
      </c>
      <c r="J795" t="s">
        <v>4978</v>
      </c>
      <c r="K795">
        <v>280</v>
      </c>
      <c r="L795">
        <v>74</v>
      </c>
      <c r="M795">
        <v>285</v>
      </c>
      <c r="N795">
        <v>0.28937000000000002</v>
      </c>
      <c r="O795">
        <v>353</v>
      </c>
      <c r="P795">
        <v>87</v>
      </c>
      <c r="Q795">
        <v>4</v>
      </c>
      <c r="R795" t="s">
        <v>4990</v>
      </c>
    </row>
    <row r="796" spans="2:18" ht="15.75" x14ac:dyDescent="0.2">
      <c r="B796" s="387">
        <v>100489</v>
      </c>
      <c r="C796">
        <v>0</v>
      </c>
      <c r="D796">
        <v>0</v>
      </c>
      <c r="E796">
        <v>0</v>
      </c>
      <c r="F796">
        <v>0</v>
      </c>
      <c r="G796">
        <v>7.1387099999999995E-2</v>
      </c>
      <c r="H796">
        <v>546</v>
      </c>
      <c r="I796" t="s">
        <v>1710</v>
      </c>
      <c r="J796" t="s">
        <v>1710</v>
      </c>
      <c r="K796">
        <v>515</v>
      </c>
      <c r="L796">
        <v>215</v>
      </c>
      <c r="M796">
        <v>489</v>
      </c>
      <c r="N796">
        <v>0</v>
      </c>
      <c r="O796">
        <v>0</v>
      </c>
      <c r="P796">
        <v>0</v>
      </c>
      <c r="Q796">
        <v>4</v>
      </c>
      <c r="R796" t="s">
        <v>4990</v>
      </c>
    </row>
    <row r="797" spans="2:18" ht="15.75" x14ac:dyDescent="0.2">
      <c r="B797" s="387">
        <v>100490</v>
      </c>
      <c r="C797">
        <v>0</v>
      </c>
      <c r="D797">
        <v>0</v>
      </c>
      <c r="E797">
        <v>0</v>
      </c>
      <c r="F797">
        <v>0</v>
      </c>
      <c r="G797">
        <v>6.2964199999999998E-2</v>
      </c>
      <c r="H797">
        <v>524</v>
      </c>
      <c r="I797" t="s">
        <v>2428</v>
      </c>
      <c r="J797" t="s">
        <v>2428</v>
      </c>
      <c r="K797">
        <v>540</v>
      </c>
      <c r="L797">
        <v>195</v>
      </c>
      <c r="M797">
        <v>609</v>
      </c>
      <c r="N797">
        <v>0</v>
      </c>
      <c r="O797">
        <v>0</v>
      </c>
      <c r="P797">
        <v>0</v>
      </c>
      <c r="Q797">
        <v>4</v>
      </c>
      <c r="R797" t="s">
        <v>4990</v>
      </c>
    </row>
    <row r="798" spans="2:18" ht="15.75" x14ac:dyDescent="0.2">
      <c r="B798" s="387">
        <v>100491</v>
      </c>
      <c r="C798">
        <v>0</v>
      </c>
      <c r="D798">
        <v>0</v>
      </c>
      <c r="E798">
        <v>0</v>
      </c>
      <c r="F798">
        <v>0</v>
      </c>
      <c r="G798">
        <v>9.4375799999999992E-3</v>
      </c>
      <c r="H798">
        <v>295</v>
      </c>
      <c r="I798" t="s">
        <v>4980</v>
      </c>
      <c r="J798" t="s">
        <v>4980</v>
      </c>
      <c r="K798">
        <v>349</v>
      </c>
      <c r="L798">
        <v>89</v>
      </c>
      <c r="M798">
        <v>377</v>
      </c>
      <c r="N798">
        <v>2.5221E-2</v>
      </c>
      <c r="O798">
        <v>353</v>
      </c>
      <c r="P798">
        <v>87</v>
      </c>
      <c r="Q798">
        <v>4</v>
      </c>
      <c r="R798" t="s">
        <v>4990</v>
      </c>
    </row>
    <row r="799" spans="2:18" ht="15.75" x14ac:dyDescent="0.2">
      <c r="B799" s="387">
        <v>100492</v>
      </c>
      <c r="C799">
        <v>0</v>
      </c>
      <c r="D799">
        <v>0</v>
      </c>
      <c r="E799">
        <v>0</v>
      </c>
      <c r="F799">
        <v>0</v>
      </c>
      <c r="G799">
        <v>4.09693E-2</v>
      </c>
      <c r="H799">
        <v>453</v>
      </c>
      <c r="I799" t="s">
        <v>3148</v>
      </c>
      <c r="J799" t="s">
        <v>3148</v>
      </c>
      <c r="K799">
        <v>653</v>
      </c>
      <c r="L799">
        <v>137</v>
      </c>
      <c r="M799">
        <v>609</v>
      </c>
      <c r="N799">
        <v>0</v>
      </c>
      <c r="O799">
        <v>0</v>
      </c>
      <c r="P799">
        <v>0</v>
      </c>
      <c r="Q799">
        <v>4</v>
      </c>
      <c r="R799" t="s">
        <v>4990</v>
      </c>
    </row>
    <row r="800" spans="2:18" ht="15.75" x14ac:dyDescent="0.2">
      <c r="B800" s="387">
        <v>100493</v>
      </c>
      <c r="C800">
        <v>0</v>
      </c>
      <c r="D800">
        <v>0</v>
      </c>
      <c r="E800">
        <v>0</v>
      </c>
      <c r="F800">
        <v>0</v>
      </c>
      <c r="G800">
        <v>5.2617400000000002E-2</v>
      </c>
      <c r="H800">
        <v>760</v>
      </c>
      <c r="I800" t="s">
        <v>2428</v>
      </c>
      <c r="J800" t="s">
        <v>2428</v>
      </c>
      <c r="K800">
        <v>540</v>
      </c>
      <c r="L800">
        <v>195</v>
      </c>
      <c r="M800">
        <v>609</v>
      </c>
      <c r="N800">
        <v>0</v>
      </c>
      <c r="O800">
        <v>0</v>
      </c>
      <c r="P800">
        <v>0</v>
      </c>
      <c r="Q800">
        <v>4</v>
      </c>
      <c r="R800" t="s">
        <v>4990</v>
      </c>
    </row>
    <row r="801" spans="2:18" ht="15.75" x14ac:dyDescent="0.2">
      <c r="B801" s="387">
        <v>100494</v>
      </c>
      <c r="C801">
        <v>0</v>
      </c>
      <c r="D801">
        <v>0</v>
      </c>
      <c r="E801">
        <v>0</v>
      </c>
      <c r="F801">
        <v>0</v>
      </c>
      <c r="G801">
        <v>6.1410300000000001E-2</v>
      </c>
      <c r="H801">
        <v>520</v>
      </c>
      <c r="I801" t="s">
        <v>1710</v>
      </c>
      <c r="J801" t="s">
        <v>1710</v>
      </c>
      <c r="K801">
        <v>515</v>
      </c>
      <c r="L801">
        <v>215</v>
      </c>
      <c r="M801">
        <v>489</v>
      </c>
      <c r="N801">
        <v>0</v>
      </c>
      <c r="O801">
        <v>0</v>
      </c>
      <c r="P801">
        <v>0</v>
      </c>
      <c r="Q801">
        <v>1</v>
      </c>
      <c r="R801" t="s">
        <v>214</v>
      </c>
    </row>
    <row r="802" spans="2:18" ht="15.75" x14ac:dyDescent="0.2">
      <c r="B802" s="387">
        <v>100495</v>
      </c>
      <c r="C802">
        <v>0</v>
      </c>
      <c r="D802">
        <v>0</v>
      </c>
      <c r="E802">
        <v>0</v>
      </c>
      <c r="F802">
        <v>0</v>
      </c>
      <c r="G802">
        <v>2.0523E-2</v>
      </c>
      <c r="H802">
        <v>370</v>
      </c>
      <c r="I802" t="s">
        <v>4986</v>
      </c>
      <c r="J802" t="s">
        <v>4978</v>
      </c>
      <c r="K802">
        <v>280</v>
      </c>
      <c r="L802">
        <v>74</v>
      </c>
      <c r="M802">
        <v>285</v>
      </c>
      <c r="N802">
        <v>0.114854</v>
      </c>
      <c r="O802">
        <v>353</v>
      </c>
      <c r="P802">
        <v>87</v>
      </c>
      <c r="Q802">
        <v>4</v>
      </c>
      <c r="R802" t="s">
        <v>4990</v>
      </c>
    </row>
    <row r="803" spans="2:18" ht="15.75" x14ac:dyDescent="0.2">
      <c r="B803" s="387">
        <v>100496</v>
      </c>
      <c r="C803">
        <v>0</v>
      </c>
      <c r="D803">
        <v>0</v>
      </c>
      <c r="E803">
        <v>0</v>
      </c>
      <c r="F803">
        <v>0</v>
      </c>
      <c r="G803">
        <v>7.6542399999999997E-3</v>
      </c>
      <c r="H803">
        <v>278</v>
      </c>
      <c r="I803" t="s">
        <v>1600</v>
      </c>
      <c r="J803" t="s">
        <v>1600</v>
      </c>
      <c r="K803">
        <v>387</v>
      </c>
      <c r="L803">
        <v>142</v>
      </c>
      <c r="M803">
        <v>377</v>
      </c>
      <c r="N803">
        <v>0</v>
      </c>
      <c r="O803">
        <v>0</v>
      </c>
      <c r="P803">
        <v>0</v>
      </c>
      <c r="Q803">
        <v>4</v>
      </c>
      <c r="R803" t="s">
        <v>4990</v>
      </c>
    </row>
    <row r="804" spans="2:18" ht="15.75" x14ac:dyDescent="0.2">
      <c r="B804" s="387">
        <v>100497</v>
      </c>
      <c r="C804">
        <v>0</v>
      </c>
      <c r="D804">
        <v>0</v>
      </c>
      <c r="E804">
        <v>0</v>
      </c>
      <c r="F804">
        <v>0</v>
      </c>
      <c r="G804">
        <v>1.45107E-2</v>
      </c>
      <c r="H804">
        <v>334</v>
      </c>
      <c r="I804" t="s">
        <v>1600</v>
      </c>
      <c r="J804" t="s">
        <v>1600</v>
      </c>
      <c r="K804">
        <v>387</v>
      </c>
      <c r="L804">
        <v>142</v>
      </c>
      <c r="M804">
        <v>377</v>
      </c>
      <c r="N804">
        <v>0</v>
      </c>
      <c r="O804">
        <v>0</v>
      </c>
      <c r="P804">
        <v>0</v>
      </c>
      <c r="Q804">
        <v>4</v>
      </c>
      <c r="R804" t="s">
        <v>4990</v>
      </c>
    </row>
    <row r="805" spans="2:18" ht="15.75" x14ac:dyDescent="0.2">
      <c r="B805" s="387">
        <v>100498</v>
      </c>
      <c r="C805">
        <v>0</v>
      </c>
      <c r="D805">
        <v>0</v>
      </c>
      <c r="E805">
        <v>0</v>
      </c>
      <c r="F805">
        <v>0</v>
      </c>
      <c r="G805">
        <v>3.9974599999999999E-2</v>
      </c>
      <c r="H805">
        <v>449</v>
      </c>
      <c r="I805" t="s">
        <v>1600</v>
      </c>
      <c r="J805" t="s">
        <v>1600</v>
      </c>
      <c r="K805">
        <v>387</v>
      </c>
      <c r="L805">
        <v>142</v>
      </c>
      <c r="M805">
        <v>377</v>
      </c>
      <c r="N805">
        <v>0</v>
      </c>
      <c r="O805">
        <v>0</v>
      </c>
      <c r="P805">
        <v>0</v>
      </c>
      <c r="Q805">
        <v>4</v>
      </c>
      <c r="R805" t="s">
        <v>4990</v>
      </c>
    </row>
    <row r="806" spans="2:18" ht="15.75" x14ac:dyDescent="0.2">
      <c r="B806" s="387">
        <v>100499</v>
      </c>
      <c r="C806">
        <v>0</v>
      </c>
      <c r="D806">
        <v>0</v>
      </c>
      <c r="E806">
        <v>0</v>
      </c>
      <c r="F806">
        <v>0</v>
      </c>
      <c r="G806">
        <v>6.2638899999999997E-2</v>
      </c>
      <c r="H806">
        <v>523</v>
      </c>
      <c r="I806" t="s">
        <v>2348</v>
      </c>
      <c r="J806" t="s">
        <v>2348</v>
      </c>
      <c r="K806">
        <v>302</v>
      </c>
      <c r="L806">
        <v>46</v>
      </c>
      <c r="M806">
        <v>285</v>
      </c>
      <c r="N806">
        <v>0</v>
      </c>
      <c r="O806">
        <v>0</v>
      </c>
      <c r="P806">
        <v>0</v>
      </c>
      <c r="Q806">
        <v>4</v>
      </c>
      <c r="R806" t="s">
        <v>4990</v>
      </c>
    </row>
    <row r="807" spans="2:18" ht="15.75" x14ac:dyDescent="0.2">
      <c r="B807" s="387">
        <v>100500</v>
      </c>
      <c r="C807">
        <v>0</v>
      </c>
      <c r="D807">
        <v>0</v>
      </c>
      <c r="E807">
        <v>0</v>
      </c>
      <c r="F807">
        <v>0</v>
      </c>
      <c r="G807">
        <v>8.6994500000000002E-2</v>
      </c>
      <c r="H807">
        <v>586</v>
      </c>
      <c r="I807" t="s">
        <v>1710</v>
      </c>
      <c r="J807" t="s">
        <v>1710</v>
      </c>
      <c r="K807">
        <v>515</v>
      </c>
      <c r="L807">
        <v>215</v>
      </c>
      <c r="M807">
        <v>489</v>
      </c>
      <c r="N807">
        <v>0</v>
      </c>
      <c r="O807">
        <v>0</v>
      </c>
      <c r="P807">
        <v>0</v>
      </c>
      <c r="Q807">
        <v>4</v>
      </c>
      <c r="R807" t="s">
        <v>4990</v>
      </c>
    </row>
    <row r="808" spans="2:18" ht="15.75" x14ac:dyDescent="0.2">
      <c r="B808" s="387">
        <v>100501</v>
      </c>
      <c r="C808">
        <v>0</v>
      </c>
      <c r="D808">
        <v>0</v>
      </c>
      <c r="E808">
        <v>0</v>
      </c>
      <c r="F808">
        <v>0</v>
      </c>
      <c r="G808">
        <v>8.6504700000000004E-3</v>
      </c>
      <c r="H808">
        <v>288</v>
      </c>
      <c r="I808" t="s">
        <v>4977</v>
      </c>
      <c r="J808" t="s">
        <v>4978</v>
      </c>
      <c r="K808">
        <v>280</v>
      </c>
      <c r="L808">
        <v>74</v>
      </c>
      <c r="M808">
        <v>285</v>
      </c>
      <c r="N808">
        <v>3.1485899999999997E-2</v>
      </c>
      <c r="O808">
        <v>353</v>
      </c>
      <c r="P808">
        <v>87</v>
      </c>
      <c r="Q808">
        <v>4</v>
      </c>
      <c r="R808" t="s">
        <v>4990</v>
      </c>
    </row>
    <row r="809" spans="2:18" ht="15.75" x14ac:dyDescent="0.2">
      <c r="B809" s="387">
        <v>100502</v>
      </c>
      <c r="C809">
        <v>0</v>
      </c>
      <c r="D809">
        <v>0</v>
      </c>
      <c r="E809">
        <v>0</v>
      </c>
      <c r="F809">
        <v>0</v>
      </c>
      <c r="G809">
        <v>2.7878699999999999E-2</v>
      </c>
      <c r="H809">
        <v>400</v>
      </c>
      <c r="I809" t="s">
        <v>1600</v>
      </c>
      <c r="J809" t="s">
        <v>1600</v>
      </c>
      <c r="K809">
        <v>387</v>
      </c>
      <c r="L809">
        <v>142</v>
      </c>
      <c r="M809">
        <v>377</v>
      </c>
      <c r="N809">
        <v>0</v>
      </c>
      <c r="O809">
        <v>0</v>
      </c>
      <c r="P809">
        <v>0</v>
      </c>
      <c r="Q809">
        <v>4</v>
      </c>
      <c r="R809" t="s">
        <v>4990</v>
      </c>
    </row>
    <row r="810" spans="2:18" ht="15.75" x14ac:dyDescent="0.2">
      <c r="B810" s="387">
        <v>100503</v>
      </c>
      <c r="C810">
        <v>0</v>
      </c>
      <c r="D810">
        <v>0</v>
      </c>
      <c r="E810">
        <v>0</v>
      </c>
      <c r="F810">
        <v>0</v>
      </c>
      <c r="G810">
        <v>7.3456999999999995E-2</v>
      </c>
      <c r="H810">
        <v>551</v>
      </c>
      <c r="I810" t="s">
        <v>4980</v>
      </c>
      <c r="J810" t="s">
        <v>4980</v>
      </c>
      <c r="K810">
        <v>349</v>
      </c>
      <c r="L810">
        <v>89</v>
      </c>
      <c r="M810">
        <v>377</v>
      </c>
      <c r="N810">
        <v>0.167573</v>
      </c>
      <c r="O810">
        <v>353</v>
      </c>
      <c r="P810">
        <v>87</v>
      </c>
      <c r="Q810">
        <v>4</v>
      </c>
      <c r="R810" t="s">
        <v>4990</v>
      </c>
    </row>
    <row r="811" spans="2:18" ht="15.75" x14ac:dyDescent="0.2">
      <c r="B811" s="387">
        <v>100504</v>
      </c>
      <c r="C811">
        <v>0</v>
      </c>
      <c r="D811">
        <v>0</v>
      </c>
      <c r="E811">
        <v>0</v>
      </c>
      <c r="F811">
        <v>0</v>
      </c>
      <c r="G811">
        <v>5.4324899999999999E-3</v>
      </c>
      <c r="H811">
        <v>258</v>
      </c>
      <c r="I811" t="s">
        <v>1600</v>
      </c>
      <c r="J811" t="s">
        <v>1600</v>
      </c>
      <c r="K811">
        <v>387</v>
      </c>
      <c r="L811">
        <v>142</v>
      </c>
      <c r="M811">
        <v>377</v>
      </c>
      <c r="N811">
        <v>0</v>
      </c>
      <c r="O811">
        <v>0</v>
      </c>
      <c r="P811">
        <v>0</v>
      </c>
      <c r="Q811">
        <v>4</v>
      </c>
      <c r="R811" t="s">
        <v>4990</v>
      </c>
    </row>
    <row r="812" spans="2:18" ht="15.75" x14ac:dyDescent="0.2">
      <c r="B812" s="387">
        <v>100505</v>
      </c>
      <c r="C812">
        <v>0</v>
      </c>
      <c r="D812">
        <v>0</v>
      </c>
      <c r="E812">
        <v>0</v>
      </c>
      <c r="F812">
        <v>0</v>
      </c>
      <c r="G812">
        <v>4.4592199999999999E-2</v>
      </c>
      <c r="H812">
        <v>468</v>
      </c>
      <c r="I812" t="s">
        <v>2964</v>
      </c>
      <c r="J812" t="s">
        <v>2964</v>
      </c>
      <c r="K812">
        <v>782</v>
      </c>
      <c r="L812">
        <v>359</v>
      </c>
      <c r="M812">
        <v>760</v>
      </c>
      <c r="N812">
        <v>0</v>
      </c>
      <c r="O812">
        <v>0</v>
      </c>
      <c r="P812">
        <v>0</v>
      </c>
      <c r="Q812">
        <v>1</v>
      </c>
      <c r="R812" t="s">
        <v>214</v>
      </c>
    </row>
    <row r="813" spans="2:18" ht="15.75" x14ac:dyDescent="0.2">
      <c r="B813" s="387">
        <v>100506</v>
      </c>
      <c r="C813">
        <v>0</v>
      </c>
      <c r="D813">
        <v>0</v>
      </c>
      <c r="E813">
        <v>0</v>
      </c>
      <c r="F813">
        <v>0</v>
      </c>
      <c r="G813">
        <v>3.4347299999999997E-2</v>
      </c>
      <c r="H813">
        <v>426</v>
      </c>
      <c r="I813" t="s">
        <v>4980</v>
      </c>
      <c r="J813" t="s">
        <v>4980</v>
      </c>
      <c r="K813">
        <v>349</v>
      </c>
      <c r="L813">
        <v>89</v>
      </c>
      <c r="M813">
        <v>377</v>
      </c>
      <c r="N813">
        <v>9.16912E-2</v>
      </c>
      <c r="O813">
        <v>353</v>
      </c>
      <c r="P813">
        <v>87</v>
      </c>
      <c r="Q813">
        <v>4</v>
      </c>
      <c r="R813" t="s">
        <v>4990</v>
      </c>
    </row>
    <row r="814" spans="2:18" ht="15.75" x14ac:dyDescent="0.2">
      <c r="B814" s="387">
        <v>100507</v>
      </c>
      <c r="C814">
        <v>0</v>
      </c>
      <c r="D814">
        <v>0</v>
      </c>
      <c r="E814">
        <v>0</v>
      </c>
      <c r="F814">
        <v>0</v>
      </c>
      <c r="G814">
        <v>5.9028199999999996E-3</v>
      </c>
      <c r="H814">
        <v>262</v>
      </c>
      <c r="I814" t="s">
        <v>4987</v>
      </c>
      <c r="J814" t="s">
        <v>4987</v>
      </c>
      <c r="K814">
        <v>236</v>
      </c>
      <c r="L814">
        <v>55</v>
      </c>
      <c r="M814">
        <v>216</v>
      </c>
      <c r="N814">
        <v>7.3311100000000005E-4</v>
      </c>
      <c r="O814">
        <v>231</v>
      </c>
      <c r="P814">
        <v>55</v>
      </c>
      <c r="Q814">
        <v>4</v>
      </c>
      <c r="R814" t="s">
        <v>4990</v>
      </c>
    </row>
    <row r="815" spans="2:18" ht="15.75" x14ac:dyDescent="0.2">
      <c r="B815" s="387">
        <v>100508</v>
      </c>
      <c r="C815">
        <v>0</v>
      </c>
      <c r="D815">
        <v>0</v>
      </c>
      <c r="E815">
        <v>0</v>
      </c>
      <c r="F815">
        <v>0</v>
      </c>
      <c r="G815">
        <v>1.51848E-2</v>
      </c>
      <c r="H815">
        <v>547</v>
      </c>
      <c r="I815" t="s">
        <v>1710</v>
      </c>
      <c r="J815" t="s">
        <v>1710</v>
      </c>
      <c r="K815">
        <v>515</v>
      </c>
      <c r="L815">
        <v>215</v>
      </c>
      <c r="M815">
        <v>489</v>
      </c>
      <c r="N815">
        <v>0</v>
      </c>
      <c r="O815">
        <v>0</v>
      </c>
      <c r="P815">
        <v>0</v>
      </c>
      <c r="Q815">
        <v>1</v>
      </c>
      <c r="R815" t="s">
        <v>214</v>
      </c>
    </row>
    <row r="816" spans="2:18" ht="15.75" x14ac:dyDescent="0.2">
      <c r="B816" s="387">
        <v>100509</v>
      </c>
      <c r="C816">
        <v>0</v>
      </c>
      <c r="D816">
        <v>0</v>
      </c>
      <c r="E816">
        <v>0</v>
      </c>
      <c r="F816">
        <v>0</v>
      </c>
      <c r="G816">
        <v>2.6949500000000002E-3</v>
      </c>
      <c r="H816">
        <v>225</v>
      </c>
      <c r="I816" t="s">
        <v>4977</v>
      </c>
      <c r="J816" t="s">
        <v>4978</v>
      </c>
      <c r="K816">
        <v>280</v>
      </c>
      <c r="L816">
        <v>74</v>
      </c>
      <c r="M816">
        <v>285</v>
      </c>
      <c r="N816">
        <v>2.3036799999999998E-3</v>
      </c>
      <c r="O816">
        <v>231</v>
      </c>
      <c r="P816">
        <v>55</v>
      </c>
      <c r="Q816">
        <v>4</v>
      </c>
      <c r="R816" t="s">
        <v>4990</v>
      </c>
    </row>
    <row r="817" spans="2:18" ht="15.75" x14ac:dyDescent="0.2">
      <c r="B817" s="387">
        <v>100510</v>
      </c>
      <c r="C817">
        <v>0</v>
      </c>
      <c r="D817">
        <v>0</v>
      </c>
      <c r="E817">
        <v>0</v>
      </c>
      <c r="F817">
        <v>0</v>
      </c>
      <c r="G817">
        <v>5.2385899999999999E-2</v>
      </c>
      <c r="H817">
        <v>496</v>
      </c>
      <c r="I817" t="s">
        <v>4979</v>
      </c>
      <c r="J817" t="s">
        <v>4979</v>
      </c>
      <c r="K817">
        <v>354</v>
      </c>
      <c r="L817">
        <v>82</v>
      </c>
      <c r="M817">
        <v>377</v>
      </c>
      <c r="N817">
        <v>0.148373</v>
      </c>
      <c r="O817">
        <v>353</v>
      </c>
      <c r="P817">
        <v>87</v>
      </c>
      <c r="Q817">
        <v>4</v>
      </c>
      <c r="R817" t="s">
        <v>4990</v>
      </c>
    </row>
    <row r="818" spans="2:18" ht="15.75" x14ac:dyDescent="0.2">
      <c r="B818" s="387">
        <v>100511</v>
      </c>
      <c r="C818">
        <v>0</v>
      </c>
      <c r="D818">
        <v>0</v>
      </c>
      <c r="E818">
        <v>0</v>
      </c>
      <c r="F818">
        <v>0</v>
      </c>
      <c r="G818">
        <v>6.3661000000000004E-3</v>
      </c>
      <c r="H818">
        <v>266</v>
      </c>
      <c r="I818" t="s">
        <v>4977</v>
      </c>
      <c r="J818" t="s">
        <v>4978</v>
      </c>
      <c r="K818">
        <v>280</v>
      </c>
      <c r="L818">
        <v>74</v>
      </c>
      <c r="M818">
        <v>285</v>
      </c>
      <c r="N818">
        <v>1.6345800000000001E-2</v>
      </c>
      <c r="O818">
        <v>306</v>
      </c>
      <c r="P818">
        <v>78</v>
      </c>
      <c r="Q818">
        <v>4</v>
      </c>
      <c r="R818" t="s">
        <v>4990</v>
      </c>
    </row>
    <row r="819" spans="2:18" ht="15.75" x14ac:dyDescent="0.2">
      <c r="B819" s="387">
        <v>100512</v>
      </c>
      <c r="C819">
        <v>0</v>
      </c>
      <c r="D819">
        <v>0</v>
      </c>
      <c r="E819">
        <v>0</v>
      </c>
      <c r="F819">
        <v>0</v>
      </c>
      <c r="G819">
        <v>8.1132600000000006E-3</v>
      </c>
      <c r="H819">
        <v>283</v>
      </c>
      <c r="I819" t="s">
        <v>4977</v>
      </c>
      <c r="J819" t="s">
        <v>4978</v>
      </c>
      <c r="K819">
        <v>280</v>
      </c>
      <c r="L819">
        <v>74</v>
      </c>
      <c r="M819">
        <v>285</v>
      </c>
      <c r="N819">
        <v>2.6338900000000002E-2</v>
      </c>
      <c r="O819">
        <v>353</v>
      </c>
      <c r="P819">
        <v>87</v>
      </c>
      <c r="Q819">
        <v>4</v>
      </c>
      <c r="R819" t="s">
        <v>4990</v>
      </c>
    </row>
    <row r="820" spans="2:18" ht="15.75" x14ac:dyDescent="0.2">
      <c r="B820" s="387">
        <v>100513</v>
      </c>
      <c r="C820">
        <v>0</v>
      </c>
      <c r="D820">
        <v>0</v>
      </c>
      <c r="E820">
        <v>0</v>
      </c>
      <c r="F820">
        <v>0</v>
      </c>
      <c r="G820">
        <v>1.0233000000000001E-2</v>
      </c>
      <c r="H820">
        <v>302</v>
      </c>
      <c r="I820" t="s">
        <v>1600</v>
      </c>
      <c r="J820" t="s">
        <v>1600</v>
      </c>
      <c r="K820">
        <v>387</v>
      </c>
      <c r="L820">
        <v>142</v>
      </c>
      <c r="M820">
        <v>377</v>
      </c>
      <c r="N820">
        <v>0</v>
      </c>
      <c r="O820">
        <v>0</v>
      </c>
      <c r="P820">
        <v>0</v>
      </c>
      <c r="Q820">
        <v>4</v>
      </c>
      <c r="R820" t="s">
        <v>4990</v>
      </c>
    </row>
    <row r="821" spans="2:18" ht="15.75" x14ac:dyDescent="0.2">
      <c r="B821" s="387">
        <v>100514</v>
      </c>
      <c r="C821">
        <v>0</v>
      </c>
      <c r="D821">
        <v>0</v>
      </c>
      <c r="E821">
        <v>0</v>
      </c>
      <c r="F821">
        <v>0</v>
      </c>
      <c r="G821">
        <v>2.861E-2</v>
      </c>
      <c r="H821">
        <v>403</v>
      </c>
      <c r="I821" t="s">
        <v>1600</v>
      </c>
      <c r="J821" t="s">
        <v>1600</v>
      </c>
      <c r="K821">
        <v>387</v>
      </c>
      <c r="L821">
        <v>142</v>
      </c>
      <c r="M821">
        <v>377</v>
      </c>
      <c r="N821">
        <v>0</v>
      </c>
      <c r="O821">
        <v>0</v>
      </c>
      <c r="P821">
        <v>0</v>
      </c>
      <c r="Q821">
        <v>4</v>
      </c>
      <c r="R821" t="s">
        <v>4990</v>
      </c>
    </row>
    <row r="822" spans="2:18" ht="15.75" x14ac:dyDescent="0.2">
      <c r="B822" s="387">
        <v>100515</v>
      </c>
      <c r="C822">
        <v>0</v>
      </c>
      <c r="D822">
        <v>0</v>
      </c>
      <c r="E822">
        <v>0</v>
      </c>
      <c r="F822">
        <v>0</v>
      </c>
      <c r="G822">
        <v>4.4010899999999999E-2</v>
      </c>
      <c r="H822">
        <v>466</v>
      </c>
      <c r="I822" t="s">
        <v>4979</v>
      </c>
      <c r="J822" t="s">
        <v>4979</v>
      </c>
      <c r="K822">
        <v>354</v>
      </c>
      <c r="L822">
        <v>82</v>
      </c>
      <c r="M822">
        <v>377</v>
      </c>
      <c r="N822">
        <v>0</v>
      </c>
      <c r="O822">
        <v>0</v>
      </c>
      <c r="P822">
        <v>0</v>
      </c>
      <c r="Q822">
        <v>4</v>
      </c>
      <c r="R822" t="s">
        <v>4990</v>
      </c>
    </row>
    <row r="823" spans="2:18" ht="15.75" x14ac:dyDescent="0.2">
      <c r="B823" s="387">
        <v>100516</v>
      </c>
      <c r="C823">
        <v>0</v>
      </c>
      <c r="D823">
        <v>0</v>
      </c>
      <c r="E823">
        <v>0</v>
      </c>
      <c r="F823">
        <v>0</v>
      </c>
      <c r="G823">
        <v>5.2915499999999997E-2</v>
      </c>
      <c r="H823">
        <v>498</v>
      </c>
      <c r="I823" t="s">
        <v>2138</v>
      </c>
      <c r="J823" t="s">
        <v>2138</v>
      </c>
      <c r="K823">
        <v>455</v>
      </c>
      <c r="L823">
        <v>150</v>
      </c>
      <c r="M823">
        <v>489</v>
      </c>
      <c r="N823">
        <v>0</v>
      </c>
      <c r="O823">
        <v>0</v>
      </c>
      <c r="P823">
        <v>0</v>
      </c>
      <c r="Q823">
        <v>4</v>
      </c>
      <c r="R823" t="s">
        <v>4990</v>
      </c>
    </row>
    <row r="824" spans="2:18" ht="15.75" x14ac:dyDescent="0.2">
      <c r="B824" s="387">
        <v>100517</v>
      </c>
      <c r="C824">
        <v>0</v>
      </c>
      <c r="D824">
        <v>0</v>
      </c>
      <c r="E824">
        <v>0</v>
      </c>
      <c r="F824">
        <v>0</v>
      </c>
      <c r="G824">
        <v>8.8602299999999995E-2</v>
      </c>
      <c r="H824">
        <v>590</v>
      </c>
      <c r="I824" t="s">
        <v>1903</v>
      </c>
      <c r="J824" t="s">
        <v>1903</v>
      </c>
      <c r="K824">
        <v>390</v>
      </c>
      <c r="L824">
        <v>112</v>
      </c>
      <c r="M824">
        <v>377</v>
      </c>
      <c r="N824">
        <v>0</v>
      </c>
      <c r="O824">
        <v>0</v>
      </c>
      <c r="P824">
        <v>0</v>
      </c>
      <c r="Q824">
        <v>1</v>
      </c>
      <c r="R824" t="s">
        <v>214</v>
      </c>
    </row>
    <row r="825" spans="2:18" ht="15.75" x14ac:dyDescent="0.2">
      <c r="B825" s="387">
        <v>100518</v>
      </c>
      <c r="C825">
        <v>0</v>
      </c>
      <c r="D825">
        <v>0</v>
      </c>
      <c r="E825">
        <v>0</v>
      </c>
      <c r="F825">
        <v>0</v>
      </c>
      <c r="G825">
        <v>2.836E-2</v>
      </c>
      <c r="H825">
        <v>402</v>
      </c>
      <c r="I825" t="s">
        <v>2964</v>
      </c>
      <c r="J825" t="s">
        <v>2964</v>
      </c>
      <c r="K825">
        <v>782</v>
      </c>
      <c r="L825">
        <v>359</v>
      </c>
      <c r="M825">
        <v>760</v>
      </c>
      <c r="N825">
        <v>0</v>
      </c>
      <c r="O825">
        <v>0</v>
      </c>
      <c r="P825">
        <v>0</v>
      </c>
      <c r="Q825">
        <v>3</v>
      </c>
      <c r="R825" t="s">
        <v>5908</v>
      </c>
    </row>
    <row r="826" spans="2:18" ht="15.75" x14ac:dyDescent="0.2">
      <c r="B826" s="387">
        <v>100519</v>
      </c>
      <c r="C826">
        <v>0</v>
      </c>
      <c r="D826">
        <v>30</v>
      </c>
      <c r="E826">
        <v>376</v>
      </c>
      <c r="F826" t="s">
        <v>4993</v>
      </c>
      <c r="G826">
        <v>2.47344E-2</v>
      </c>
      <c r="H826">
        <v>387</v>
      </c>
      <c r="I826" t="s">
        <v>2138</v>
      </c>
      <c r="J826" t="s">
        <v>2138</v>
      </c>
      <c r="K826">
        <v>455</v>
      </c>
      <c r="L826">
        <v>150</v>
      </c>
      <c r="M826">
        <v>489</v>
      </c>
      <c r="N826">
        <v>0</v>
      </c>
      <c r="O826">
        <v>0</v>
      </c>
      <c r="P826">
        <v>0</v>
      </c>
      <c r="Q826">
        <v>1</v>
      </c>
      <c r="R826" t="s">
        <v>214</v>
      </c>
    </row>
    <row r="827" spans="2:18" ht="15.75" x14ac:dyDescent="0.2">
      <c r="B827" s="387">
        <v>100520</v>
      </c>
      <c r="C827">
        <v>0</v>
      </c>
      <c r="D827">
        <v>0</v>
      </c>
      <c r="E827">
        <v>0</v>
      </c>
      <c r="F827">
        <v>0</v>
      </c>
      <c r="G827">
        <v>0.23666499999999999</v>
      </c>
      <c r="H827">
        <v>760</v>
      </c>
      <c r="I827" t="s">
        <v>2511</v>
      </c>
      <c r="J827" t="s">
        <v>4893</v>
      </c>
      <c r="K827">
        <v>748</v>
      </c>
      <c r="L827">
        <v>430</v>
      </c>
      <c r="M827">
        <v>760</v>
      </c>
      <c r="N827">
        <v>0</v>
      </c>
      <c r="O827">
        <v>0</v>
      </c>
      <c r="P827">
        <v>0</v>
      </c>
      <c r="Q827" t="s">
        <v>3896</v>
      </c>
      <c r="R827" t="s">
        <v>4954</v>
      </c>
    </row>
    <row r="828" spans="2:18" ht="15.75" x14ac:dyDescent="0.2">
      <c r="B828" s="387">
        <v>100521</v>
      </c>
      <c r="C828">
        <v>0</v>
      </c>
      <c r="D828">
        <v>0</v>
      </c>
      <c r="E828">
        <v>0</v>
      </c>
      <c r="F828">
        <v>0</v>
      </c>
      <c r="G828">
        <v>1.55912E-2</v>
      </c>
      <c r="H828">
        <v>557</v>
      </c>
      <c r="I828" t="s">
        <v>4977</v>
      </c>
      <c r="J828" t="s">
        <v>4978</v>
      </c>
      <c r="K828">
        <v>280</v>
      </c>
      <c r="L828">
        <v>74</v>
      </c>
      <c r="M828">
        <v>285</v>
      </c>
      <c r="N828">
        <v>3.1877599999999999E-2</v>
      </c>
      <c r="O828">
        <v>353</v>
      </c>
      <c r="P828">
        <v>87</v>
      </c>
      <c r="Q828">
        <v>4</v>
      </c>
      <c r="R828" t="s">
        <v>4990</v>
      </c>
    </row>
    <row r="829" spans="2:18" ht="15.75" x14ac:dyDescent="0.2">
      <c r="B829" s="387">
        <v>100522</v>
      </c>
      <c r="C829">
        <v>0</v>
      </c>
      <c r="D829">
        <v>72</v>
      </c>
      <c r="E829">
        <v>260</v>
      </c>
      <c r="F829" t="s">
        <v>4993</v>
      </c>
      <c r="G829">
        <v>1.4142399999999999E-2</v>
      </c>
      <c r="H829">
        <v>331</v>
      </c>
      <c r="I829" t="s">
        <v>4977</v>
      </c>
      <c r="J829" t="s">
        <v>4978</v>
      </c>
      <c r="K829">
        <v>280</v>
      </c>
      <c r="L829">
        <v>74</v>
      </c>
      <c r="M829">
        <v>285</v>
      </c>
      <c r="N829">
        <v>4.8050200000000001E-2</v>
      </c>
      <c r="O829">
        <v>353</v>
      </c>
      <c r="P829">
        <v>87</v>
      </c>
      <c r="Q829">
        <v>4</v>
      </c>
      <c r="R829" t="s">
        <v>4990</v>
      </c>
    </row>
    <row r="830" spans="2:18" ht="15.75" x14ac:dyDescent="0.2">
      <c r="B830" s="387">
        <v>100523</v>
      </c>
      <c r="C830">
        <v>0</v>
      </c>
      <c r="D830">
        <v>0</v>
      </c>
      <c r="E830">
        <v>0</v>
      </c>
      <c r="F830">
        <v>0</v>
      </c>
      <c r="G830">
        <v>8.6238300000000007E-3</v>
      </c>
      <c r="H830">
        <v>287</v>
      </c>
      <c r="I830" t="s">
        <v>2964</v>
      </c>
      <c r="J830" t="s">
        <v>2964</v>
      </c>
      <c r="K830">
        <v>782</v>
      </c>
      <c r="L830">
        <v>359</v>
      </c>
      <c r="M830">
        <v>760</v>
      </c>
      <c r="N830">
        <v>0</v>
      </c>
      <c r="O830">
        <v>0</v>
      </c>
      <c r="P830">
        <v>0</v>
      </c>
      <c r="Q830">
        <v>1</v>
      </c>
      <c r="R830" t="s">
        <v>214</v>
      </c>
    </row>
    <row r="831" spans="2:18" ht="15.75" x14ac:dyDescent="0.2">
      <c r="B831" s="387">
        <v>100524</v>
      </c>
      <c r="C831">
        <v>0</v>
      </c>
      <c r="D831">
        <v>0</v>
      </c>
      <c r="E831">
        <v>0</v>
      </c>
      <c r="F831">
        <v>0</v>
      </c>
      <c r="G831">
        <v>4.8016499999999997E-2</v>
      </c>
      <c r="H831">
        <v>482</v>
      </c>
      <c r="I831" t="s">
        <v>2428</v>
      </c>
      <c r="J831" t="s">
        <v>2428</v>
      </c>
      <c r="K831">
        <v>540</v>
      </c>
      <c r="L831">
        <v>195</v>
      </c>
      <c r="M831">
        <v>609</v>
      </c>
      <c r="N831">
        <v>0</v>
      </c>
      <c r="O831">
        <v>0</v>
      </c>
      <c r="P831">
        <v>0</v>
      </c>
      <c r="Q831">
        <v>4</v>
      </c>
      <c r="R831" t="s">
        <v>4990</v>
      </c>
    </row>
    <row r="832" spans="2:18" ht="15.75" x14ac:dyDescent="0.2">
      <c r="B832" s="387">
        <v>100525</v>
      </c>
      <c r="C832">
        <v>0</v>
      </c>
      <c r="D832">
        <v>0</v>
      </c>
      <c r="E832">
        <v>0</v>
      </c>
      <c r="F832">
        <v>0</v>
      </c>
      <c r="G832">
        <v>8.1559199999999998E-2</v>
      </c>
      <c r="H832">
        <v>572</v>
      </c>
      <c r="I832" t="s">
        <v>2428</v>
      </c>
      <c r="J832" t="s">
        <v>2428</v>
      </c>
      <c r="K832">
        <v>540</v>
      </c>
      <c r="L832">
        <v>195</v>
      </c>
      <c r="M832">
        <v>609</v>
      </c>
      <c r="N832">
        <v>0</v>
      </c>
      <c r="O832">
        <v>0</v>
      </c>
      <c r="P832">
        <v>0</v>
      </c>
      <c r="Q832">
        <v>4</v>
      </c>
      <c r="R832" t="s">
        <v>4990</v>
      </c>
    </row>
    <row r="833" spans="2:18" ht="15.75" x14ac:dyDescent="0.2">
      <c r="B833" s="387">
        <v>100526</v>
      </c>
      <c r="C833">
        <v>0</v>
      </c>
      <c r="D833">
        <v>0</v>
      </c>
      <c r="E833">
        <v>0</v>
      </c>
      <c r="F833">
        <v>0</v>
      </c>
      <c r="G833">
        <v>9.4027899999999998E-2</v>
      </c>
      <c r="H833">
        <v>604</v>
      </c>
      <c r="I833" t="s">
        <v>2138</v>
      </c>
      <c r="J833" t="s">
        <v>2138</v>
      </c>
      <c r="K833">
        <v>455</v>
      </c>
      <c r="L833">
        <v>150</v>
      </c>
      <c r="M833">
        <v>489</v>
      </c>
      <c r="N833">
        <v>0</v>
      </c>
      <c r="O833">
        <v>0</v>
      </c>
      <c r="P833">
        <v>0</v>
      </c>
      <c r="Q833">
        <v>1</v>
      </c>
      <c r="R833" t="s">
        <v>214</v>
      </c>
    </row>
    <row r="834" spans="2:18" ht="15.75" x14ac:dyDescent="0.2">
      <c r="B834" s="387">
        <v>100527</v>
      </c>
      <c r="C834">
        <v>0</v>
      </c>
      <c r="D834">
        <v>0</v>
      </c>
      <c r="E834">
        <v>0</v>
      </c>
      <c r="F834">
        <v>0</v>
      </c>
      <c r="G834">
        <v>5.5064900000000002E-3</v>
      </c>
      <c r="H834">
        <v>259</v>
      </c>
      <c r="I834" t="s">
        <v>4977</v>
      </c>
      <c r="J834" t="s">
        <v>4978</v>
      </c>
      <c r="K834">
        <v>280</v>
      </c>
      <c r="L834">
        <v>74</v>
      </c>
      <c r="M834">
        <v>285</v>
      </c>
      <c r="N834">
        <v>1.7775700000000002E-2</v>
      </c>
      <c r="O834">
        <v>306</v>
      </c>
      <c r="P834">
        <v>78</v>
      </c>
      <c r="Q834">
        <v>4</v>
      </c>
      <c r="R834" t="s">
        <v>4990</v>
      </c>
    </row>
    <row r="835" spans="2:18" ht="15.75" x14ac:dyDescent="0.2">
      <c r="B835" s="387">
        <v>100528</v>
      </c>
      <c r="C835">
        <v>0</v>
      </c>
      <c r="D835">
        <v>0</v>
      </c>
      <c r="E835">
        <v>0</v>
      </c>
      <c r="F835">
        <v>0</v>
      </c>
      <c r="G835">
        <v>2.40351E-2</v>
      </c>
      <c r="H835">
        <v>385</v>
      </c>
      <c r="I835" t="s">
        <v>4979</v>
      </c>
      <c r="J835" t="s">
        <v>4979</v>
      </c>
      <c r="K835">
        <v>354</v>
      </c>
      <c r="L835">
        <v>82</v>
      </c>
      <c r="M835">
        <v>377</v>
      </c>
      <c r="N835">
        <v>8.4575499999999998E-2</v>
      </c>
      <c r="O835">
        <v>353</v>
      </c>
      <c r="P835">
        <v>87</v>
      </c>
      <c r="Q835">
        <v>4</v>
      </c>
      <c r="R835" t="s">
        <v>4990</v>
      </c>
    </row>
    <row r="836" spans="2:18" ht="15.75" x14ac:dyDescent="0.2">
      <c r="B836" s="387">
        <v>100529</v>
      </c>
      <c r="C836">
        <v>0</v>
      </c>
      <c r="D836">
        <v>0</v>
      </c>
      <c r="E836">
        <v>0</v>
      </c>
      <c r="F836">
        <v>0</v>
      </c>
      <c r="G836">
        <v>4.9340000000000002E-2</v>
      </c>
      <c r="H836">
        <v>487</v>
      </c>
      <c r="I836" t="s">
        <v>1667</v>
      </c>
      <c r="J836" t="s">
        <v>4893</v>
      </c>
      <c r="K836">
        <v>748</v>
      </c>
      <c r="L836">
        <v>430</v>
      </c>
      <c r="M836">
        <v>760</v>
      </c>
      <c r="N836">
        <v>0</v>
      </c>
      <c r="O836">
        <v>0</v>
      </c>
      <c r="P836">
        <v>0</v>
      </c>
      <c r="Q836">
        <v>1</v>
      </c>
      <c r="R836" t="s">
        <v>214</v>
      </c>
    </row>
    <row r="837" spans="2:18" ht="15.75" x14ac:dyDescent="0.2">
      <c r="B837" s="387">
        <v>100530</v>
      </c>
      <c r="C837">
        <v>0</v>
      </c>
      <c r="D837">
        <v>0</v>
      </c>
      <c r="E837">
        <v>0</v>
      </c>
      <c r="F837">
        <v>0</v>
      </c>
      <c r="G837">
        <v>1.8371800000000001E-2</v>
      </c>
      <c r="H837">
        <v>362</v>
      </c>
      <c r="I837" t="s">
        <v>4979</v>
      </c>
      <c r="J837" t="s">
        <v>4979</v>
      </c>
      <c r="K837">
        <v>354</v>
      </c>
      <c r="L837">
        <v>82</v>
      </c>
      <c r="M837">
        <v>377</v>
      </c>
      <c r="N837">
        <v>6.0506399999999995E-2</v>
      </c>
      <c r="O837">
        <v>353</v>
      </c>
      <c r="P837">
        <v>87</v>
      </c>
      <c r="Q837">
        <v>3</v>
      </c>
      <c r="R837" t="s">
        <v>5908</v>
      </c>
    </row>
    <row r="838" spans="2:18" ht="15.75" x14ac:dyDescent="0.2">
      <c r="B838" s="387">
        <v>100531</v>
      </c>
      <c r="C838">
        <v>0</v>
      </c>
      <c r="D838">
        <v>0</v>
      </c>
      <c r="E838">
        <v>0</v>
      </c>
      <c r="F838">
        <v>0</v>
      </c>
      <c r="G838">
        <v>8.2267499999999993E-2</v>
      </c>
      <c r="H838">
        <v>574</v>
      </c>
      <c r="I838" t="s">
        <v>3148</v>
      </c>
      <c r="J838" t="s">
        <v>3148</v>
      </c>
      <c r="K838">
        <v>653</v>
      </c>
      <c r="L838">
        <v>137</v>
      </c>
      <c r="M838">
        <v>609</v>
      </c>
      <c r="N838">
        <v>0</v>
      </c>
      <c r="O838">
        <v>0</v>
      </c>
      <c r="P838">
        <v>0</v>
      </c>
      <c r="Q838">
        <v>4</v>
      </c>
      <c r="R838" t="s">
        <v>4990</v>
      </c>
    </row>
    <row r="839" spans="2:18" ht="15.75" x14ac:dyDescent="0.2">
      <c r="B839" s="387">
        <v>100532</v>
      </c>
      <c r="C839">
        <v>0</v>
      </c>
      <c r="D839">
        <v>0</v>
      </c>
      <c r="E839">
        <v>0</v>
      </c>
      <c r="F839">
        <v>0</v>
      </c>
      <c r="G839">
        <v>3.4423200000000001E-2</v>
      </c>
      <c r="H839">
        <v>427</v>
      </c>
      <c r="I839" t="s">
        <v>1710</v>
      </c>
      <c r="J839" t="s">
        <v>1710</v>
      </c>
      <c r="K839">
        <v>515</v>
      </c>
      <c r="L839">
        <v>215</v>
      </c>
      <c r="M839">
        <v>489</v>
      </c>
      <c r="N839">
        <v>0</v>
      </c>
      <c r="O839">
        <v>0</v>
      </c>
      <c r="P839">
        <v>0</v>
      </c>
      <c r="Q839">
        <v>4</v>
      </c>
      <c r="R839" t="s">
        <v>4990</v>
      </c>
    </row>
    <row r="840" spans="2:18" ht="15.75" x14ac:dyDescent="0.2">
      <c r="B840" s="387">
        <v>100533</v>
      </c>
      <c r="C840">
        <v>0</v>
      </c>
      <c r="D840" t="s">
        <v>4992</v>
      </c>
      <c r="E840">
        <v>489</v>
      </c>
      <c r="F840" t="s">
        <v>4993</v>
      </c>
      <c r="G840">
        <v>0.13785800000000001</v>
      </c>
      <c r="H840">
        <v>753</v>
      </c>
      <c r="I840" t="s">
        <v>5905</v>
      </c>
      <c r="J840" t="s">
        <v>2964</v>
      </c>
      <c r="K840">
        <v>782</v>
      </c>
      <c r="L840">
        <v>359</v>
      </c>
      <c r="M840">
        <v>760</v>
      </c>
      <c r="N840">
        <v>0</v>
      </c>
      <c r="O840">
        <v>0</v>
      </c>
      <c r="P840">
        <v>0</v>
      </c>
      <c r="Q840">
        <v>4</v>
      </c>
      <c r="R840" t="s">
        <v>4990</v>
      </c>
    </row>
    <row r="841" spans="2:18" ht="15.75" x14ac:dyDescent="0.2">
      <c r="B841" s="387">
        <v>100534</v>
      </c>
      <c r="C841">
        <v>0</v>
      </c>
      <c r="D841">
        <v>0</v>
      </c>
      <c r="E841">
        <v>0</v>
      </c>
      <c r="F841">
        <v>0</v>
      </c>
      <c r="G841">
        <v>9.7236800000000002E-3</v>
      </c>
      <c r="H841">
        <v>297</v>
      </c>
      <c r="I841" t="s">
        <v>4977</v>
      </c>
      <c r="J841" t="s">
        <v>4978</v>
      </c>
      <c r="K841">
        <v>280</v>
      </c>
      <c r="L841">
        <v>74</v>
      </c>
      <c r="M841">
        <v>285</v>
      </c>
      <c r="N841">
        <v>3.5385199999999999E-2</v>
      </c>
      <c r="O841">
        <v>353</v>
      </c>
      <c r="P841">
        <v>87</v>
      </c>
      <c r="Q841">
        <v>4</v>
      </c>
      <c r="R841" t="s">
        <v>4990</v>
      </c>
    </row>
    <row r="842" spans="2:18" ht="15.75" x14ac:dyDescent="0.2">
      <c r="B842" s="387">
        <v>100535</v>
      </c>
      <c r="C842">
        <v>0</v>
      </c>
      <c r="D842">
        <v>0</v>
      </c>
      <c r="E842">
        <v>0</v>
      </c>
      <c r="F842">
        <v>0</v>
      </c>
      <c r="G842">
        <v>2.0278700000000002E-3</v>
      </c>
      <c r="H842">
        <v>212</v>
      </c>
      <c r="I842" t="s">
        <v>4977</v>
      </c>
      <c r="J842" t="s">
        <v>4978</v>
      </c>
      <c r="K842">
        <v>280</v>
      </c>
      <c r="L842">
        <v>74</v>
      </c>
      <c r="M842">
        <v>285</v>
      </c>
      <c r="N842">
        <v>1.16083E-2</v>
      </c>
      <c r="O842">
        <v>306</v>
      </c>
      <c r="P842">
        <v>78</v>
      </c>
      <c r="Q842">
        <v>4</v>
      </c>
      <c r="R842" t="s">
        <v>4990</v>
      </c>
    </row>
    <row r="843" spans="2:18" ht="15.75" x14ac:dyDescent="0.2">
      <c r="B843" s="387">
        <v>100536</v>
      </c>
      <c r="C843">
        <v>0</v>
      </c>
      <c r="D843">
        <v>0</v>
      </c>
      <c r="E843">
        <v>0</v>
      </c>
      <c r="F843">
        <v>0</v>
      </c>
      <c r="G843">
        <v>1.4502900000000001E-2</v>
      </c>
      <c r="H843">
        <v>334</v>
      </c>
      <c r="I843" t="s">
        <v>4977</v>
      </c>
      <c r="J843" t="s">
        <v>4978</v>
      </c>
      <c r="K843">
        <v>280</v>
      </c>
      <c r="L843">
        <v>74</v>
      </c>
      <c r="M843">
        <v>285</v>
      </c>
      <c r="N843">
        <v>4.2958999999999997E-2</v>
      </c>
      <c r="O843">
        <v>353</v>
      </c>
      <c r="P843">
        <v>87</v>
      </c>
      <c r="Q843" t="s">
        <v>3896</v>
      </c>
      <c r="R843" t="s">
        <v>4954</v>
      </c>
    </row>
    <row r="844" spans="2:18" ht="15.75" x14ac:dyDescent="0.2">
      <c r="B844" s="387">
        <v>100537</v>
      </c>
      <c r="C844">
        <v>0</v>
      </c>
      <c r="D844" t="s">
        <v>4992</v>
      </c>
      <c r="E844">
        <v>646</v>
      </c>
      <c r="F844" t="s">
        <v>4993</v>
      </c>
      <c r="G844">
        <v>8.2247600000000004E-2</v>
      </c>
      <c r="H844">
        <v>574</v>
      </c>
      <c r="I844" t="s">
        <v>2428</v>
      </c>
      <c r="J844" t="s">
        <v>2428</v>
      </c>
      <c r="K844">
        <v>540</v>
      </c>
      <c r="L844">
        <v>195</v>
      </c>
      <c r="M844">
        <v>609</v>
      </c>
      <c r="N844">
        <v>0</v>
      </c>
      <c r="O844">
        <v>0</v>
      </c>
      <c r="P844">
        <v>0</v>
      </c>
      <c r="Q844" t="s">
        <v>3896</v>
      </c>
      <c r="R844" t="s">
        <v>4954</v>
      </c>
    </row>
    <row r="845" spans="2:18" ht="15.75" x14ac:dyDescent="0.2">
      <c r="B845" s="387">
        <v>100538</v>
      </c>
      <c r="C845">
        <v>0</v>
      </c>
      <c r="D845">
        <v>0</v>
      </c>
      <c r="E845">
        <v>0</v>
      </c>
      <c r="F845">
        <v>0</v>
      </c>
      <c r="G845">
        <v>5.1301399999999997E-2</v>
      </c>
      <c r="H845">
        <v>493</v>
      </c>
      <c r="I845" t="s">
        <v>1710</v>
      </c>
      <c r="J845" t="s">
        <v>1710</v>
      </c>
      <c r="K845">
        <v>515</v>
      </c>
      <c r="L845">
        <v>215</v>
      </c>
      <c r="M845">
        <v>489</v>
      </c>
      <c r="N845">
        <v>0</v>
      </c>
      <c r="O845">
        <v>0</v>
      </c>
      <c r="P845">
        <v>0</v>
      </c>
      <c r="Q845">
        <v>3</v>
      </c>
      <c r="R845" t="s">
        <v>5908</v>
      </c>
    </row>
    <row r="846" spans="2:18" ht="15.75" x14ac:dyDescent="0.2">
      <c r="B846" s="387">
        <v>100539</v>
      </c>
      <c r="C846">
        <v>0</v>
      </c>
      <c r="D846">
        <v>0</v>
      </c>
      <c r="E846">
        <v>0</v>
      </c>
      <c r="F846">
        <v>0</v>
      </c>
      <c r="G846">
        <v>2.8654300000000001E-2</v>
      </c>
      <c r="H846">
        <v>760</v>
      </c>
      <c r="I846" t="s">
        <v>4983</v>
      </c>
      <c r="J846" t="s">
        <v>4893</v>
      </c>
      <c r="K846">
        <v>748</v>
      </c>
      <c r="L846">
        <v>430</v>
      </c>
      <c r="M846">
        <v>760</v>
      </c>
      <c r="N846">
        <v>0</v>
      </c>
      <c r="O846">
        <v>0</v>
      </c>
      <c r="P846">
        <v>0</v>
      </c>
      <c r="Q846">
        <v>3</v>
      </c>
      <c r="R846" t="s">
        <v>5908</v>
      </c>
    </row>
    <row r="847" spans="2:18" ht="15.75" x14ac:dyDescent="0.2">
      <c r="B847" s="387">
        <v>100540</v>
      </c>
      <c r="C847">
        <v>0</v>
      </c>
      <c r="D847">
        <v>0</v>
      </c>
      <c r="E847">
        <v>0</v>
      </c>
      <c r="F847">
        <v>0</v>
      </c>
      <c r="G847">
        <v>0.18690000000000001</v>
      </c>
      <c r="H847">
        <v>760</v>
      </c>
      <c r="I847" t="s">
        <v>4983</v>
      </c>
      <c r="J847" t="s">
        <v>4893</v>
      </c>
      <c r="K847">
        <v>748</v>
      </c>
      <c r="L847">
        <v>430</v>
      </c>
      <c r="M847">
        <v>760</v>
      </c>
      <c r="N847">
        <v>0</v>
      </c>
      <c r="O847">
        <v>0</v>
      </c>
      <c r="P847">
        <v>0</v>
      </c>
      <c r="Q847">
        <v>4</v>
      </c>
      <c r="R847" t="s">
        <v>4990</v>
      </c>
    </row>
    <row r="848" spans="2:18" ht="15.75" x14ac:dyDescent="0.2">
      <c r="B848" s="387">
        <v>100541</v>
      </c>
      <c r="C848">
        <v>0</v>
      </c>
      <c r="D848" t="s">
        <v>4992</v>
      </c>
      <c r="E848">
        <v>347</v>
      </c>
      <c r="F848" t="s">
        <v>4993</v>
      </c>
      <c r="G848">
        <v>1.6309299999999999E-2</v>
      </c>
      <c r="H848">
        <v>347</v>
      </c>
      <c r="I848" t="s">
        <v>4979</v>
      </c>
      <c r="J848" t="s">
        <v>4979</v>
      </c>
      <c r="K848">
        <v>354</v>
      </c>
      <c r="L848">
        <v>82</v>
      </c>
      <c r="M848">
        <v>377</v>
      </c>
      <c r="N848">
        <v>6.2335500000000002E-2</v>
      </c>
      <c r="O848">
        <v>353</v>
      </c>
      <c r="P848">
        <v>87</v>
      </c>
      <c r="Q848">
        <v>4</v>
      </c>
      <c r="R848" t="s">
        <v>4990</v>
      </c>
    </row>
    <row r="849" spans="2:18" ht="15.75" x14ac:dyDescent="0.2">
      <c r="B849" s="387">
        <v>100542</v>
      </c>
      <c r="C849">
        <v>0</v>
      </c>
      <c r="D849" t="s">
        <v>4992</v>
      </c>
      <c r="E849">
        <v>511</v>
      </c>
      <c r="F849" t="s">
        <v>4993</v>
      </c>
      <c r="G849">
        <v>5.7581500000000001E-2</v>
      </c>
      <c r="H849">
        <v>510</v>
      </c>
      <c r="I849" t="s">
        <v>1667</v>
      </c>
      <c r="J849" t="s">
        <v>4893</v>
      </c>
      <c r="K849">
        <v>748</v>
      </c>
      <c r="L849">
        <v>430</v>
      </c>
      <c r="M849">
        <v>760</v>
      </c>
      <c r="N849">
        <v>0</v>
      </c>
      <c r="O849">
        <v>0</v>
      </c>
      <c r="P849">
        <v>0</v>
      </c>
      <c r="Q849">
        <v>4</v>
      </c>
      <c r="R849" t="s">
        <v>4990</v>
      </c>
    </row>
    <row r="850" spans="2:18" ht="15.75" x14ac:dyDescent="0.2">
      <c r="B850" s="387">
        <v>100543</v>
      </c>
      <c r="C850">
        <v>0</v>
      </c>
      <c r="D850" t="s">
        <v>4992</v>
      </c>
      <c r="E850">
        <v>356</v>
      </c>
      <c r="F850" t="s">
        <v>4993</v>
      </c>
      <c r="G850">
        <v>5.40408E-2</v>
      </c>
      <c r="H850">
        <v>501</v>
      </c>
      <c r="I850" t="s">
        <v>4980</v>
      </c>
      <c r="J850" t="s">
        <v>4980</v>
      </c>
      <c r="K850">
        <v>349</v>
      </c>
      <c r="L850">
        <v>89</v>
      </c>
      <c r="M850">
        <v>377</v>
      </c>
      <c r="N850">
        <v>0.191888</v>
      </c>
      <c r="O850">
        <v>353</v>
      </c>
      <c r="P850">
        <v>87</v>
      </c>
      <c r="Q850">
        <v>4</v>
      </c>
      <c r="R850" t="s">
        <v>4990</v>
      </c>
    </row>
    <row r="851" spans="2:18" ht="15.75" x14ac:dyDescent="0.2">
      <c r="B851" s="387">
        <v>100544</v>
      </c>
      <c r="C851">
        <v>0</v>
      </c>
      <c r="D851">
        <v>0</v>
      </c>
      <c r="E851">
        <v>0</v>
      </c>
      <c r="F851">
        <v>0</v>
      </c>
      <c r="G851">
        <v>6.68985E-2</v>
      </c>
      <c r="H851">
        <v>534</v>
      </c>
      <c r="I851" t="s">
        <v>1667</v>
      </c>
      <c r="J851" t="s">
        <v>4893</v>
      </c>
      <c r="K851">
        <v>748</v>
      </c>
      <c r="L851">
        <v>430</v>
      </c>
      <c r="M851">
        <v>760</v>
      </c>
      <c r="N851">
        <v>0</v>
      </c>
      <c r="O851">
        <v>0</v>
      </c>
      <c r="P851">
        <v>0</v>
      </c>
      <c r="Q851">
        <v>4</v>
      </c>
      <c r="R851" t="s">
        <v>4990</v>
      </c>
    </row>
    <row r="852" spans="2:18" ht="15.75" x14ac:dyDescent="0.2">
      <c r="B852" s="387">
        <v>100545</v>
      </c>
      <c r="C852">
        <v>0</v>
      </c>
      <c r="D852">
        <v>63</v>
      </c>
      <c r="E852">
        <v>360</v>
      </c>
      <c r="F852" t="s">
        <v>4993</v>
      </c>
      <c r="G852">
        <v>3.5897499999999999E-2</v>
      </c>
      <c r="H852">
        <v>433</v>
      </c>
      <c r="I852" t="s">
        <v>1600</v>
      </c>
      <c r="J852" t="s">
        <v>1600</v>
      </c>
      <c r="K852">
        <v>387</v>
      </c>
      <c r="L852">
        <v>142</v>
      </c>
      <c r="M852">
        <v>377</v>
      </c>
      <c r="N852">
        <v>0</v>
      </c>
      <c r="O852">
        <v>0</v>
      </c>
      <c r="P852">
        <v>0</v>
      </c>
      <c r="Q852">
        <v>4</v>
      </c>
      <c r="R852" t="s">
        <v>4990</v>
      </c>
    </row>
    <row r="853" spans="2:18" ht="15.75" x14ac:dyDescent="0.2">
      <c r="B853" s="387">
        <v>100546</v>
      </c>
      <c r="C853">
        <v>0</v>
      </c>
      <c r="D853">
        <v>0</v>
      </c>
      <c r="E853">
        <v>0</v>
      </c>
      <c r="F853">
        <v>0</v>
      </c>
      <c r="G853">
        <v>0.16578300000000001</v>
      </c>
      <c r="H853">
        <v>760</v>
      </c>
      <c r="I853" t="s">
        <v>5906</v>
      </c>
      <c r="J853" t="s">
        <v>5906</v>
      </c>
      <c r="K853" t="s">
        <v>5906</v>
      </c>
      <c r="L853" t="s">
        <v>5906</v>
      </c>
      <c r="M853" t="s">
        <v>5906</v>
      </c>
      <c r="N853" t="e">
        <v>#VALUE!</v>
      </c>
      <c r="O853" t="s">
        <v>5906</v>
      </c>
      <c r="P853" t="s">
        <v>5906</v>
      </c>
      <c r="Q853">
        <v>4</v>
      </c>
      <c r="R853" t="s">
        <v>4990</v>
      </c>
    </row>
    <row r="854" spans="2:18" ht="15.75" x14ac:dyDescent="0.2">
      <c r="B854" s="387">
        <v>100547</v>
      </c>
      <c r="C854">
        <v>0</v>
      </c>
      <c r="D854">
        <v>0</v>
      </c>
      <c r="E854">
        <v>0</v>
      </c>
      <c r="F854">
        <v>0</v>
      </c>
      <c r="G854">
        <v>2.90587E-2</v>
      </c>
      <c r="H854">
        <v>405</v>
      </c>
      <c r="I854" t="s">
        <v>4980</v>
      </c>
      <c r="J854" t="s">
        <v>4980</v>
      </c>
      <c r="K854">
        <v>349</v>
      </c>
      <c r="L854">
        <v>89</v>
      </c>
      <c r="M854">
        <v>377</v>
      </c>
      <c r="N854">
        <v>0.136432</v>
      </c>
      <c r="O854">
        <v>353</v>
      </c>
      <c r="P854">
        <v>87</v>
      </c>
      <c r="Q854" t="s">
        <v>3896</v>
      </c>
      <c r="R854" t="s">
        <v>4954</v>
      </c>
    </row>
    <row r="855" spans="2:18" ht="15.75" x14ac:dyDescent="0.2">
      <c r="B855" s="387">
        <v>100548</v>
      </c>
      <c r="C855">
        <v>0</v>
      </c>
      <c r="D855">
        <v>0</v>
      </c>
      <c r="E855">
        <v>0</v>
      </c>
      <c r="F855">
        <v>0</v>
      </c>
      <c r="G855">
        <v>6.5650100000000003E-2</v>
      </c>
      <c r="H855">
        <v>531</v>
      </c>
      <c r="I855" t="s">
        <v>1667</v>
      </c>
      <c r="J855" t="s">
        <v>4893</v>
      </c>
      <c r="K855">
        <v>748</v>
      </c>
      <c r="L855">
        <v>430</v>
      </c>
      <c r="M855">
        <v>760</v>
      </c>
      <c r="N855">
        <v>0</v>
      </c>
      <c r="O855">
        <v>0</v>
      </c>
      <c r="P855">
        <v>0</v>
      </c>
      <c r="Q855">
        <v>4</v>
      </c>
      <c r="R855" t="s">
        <v>4990</v>
      </c>
    </row>
    <row r="856" spans="2:18" ht="15.75" x14ac:dyDescent="0.2">
      <c r="B856" s="387">
        <v>100549</v>
      </c>
      <c r="C856">
        <v>0</v>
      </c>
      <c r="D856" t="s">
        <v>4992</v>
      </c>
      <c r="E856">
        <v>225</v>
      </c>
      <c r="F856" t="s">
        <v>4993</v>
      </c>
      <c r="G856">
        <v>2.6420699999999998E-3</v>
      </c>
      <c r="H856">
        <v>224</v>
      </c>
      <c r="I856" t="s">
        <v>4977</v>
      </c>
      <c r="J856" t="s">
        <v>4978</v>
      </c>
      <c r="K856">
        <v>280</v>
      </c>
      <c r="L856">
        <v>74</v>
      </c>
      <c r="M856">
        <v>285</v>
      </c>
      <c r="N856">
        <v>8.5805299999999994E-3</v>
      </c>
      <c r="O856">
        <v>306</v>
      </c>
      <c r="P856">
        <v>78</v>
      </c>
      <c r="Q856">
        <v>4</v>
      </c>
      <c r="R856" t="s">
        <v>4990</v>
      </c>
    </row>
    <row r="857" spans="2:18" ht="15.75" x14ac:dyDescent="0.2">
      <c r="B857" s="387">
        <v>100550</v>
      </c>
      <c r="C857">
        <v>0</v>
      </c>
      <c r="D857" t="s">
        <v>4992</v>
      </c>
      <c r="E857">
        <v>259</v>
      </c>
      <c r="F857" t="s">
        <v>4993</v>
      </c>
      <c r="G857">
        <v>5.2794199999999999E-2</v>
      </c>
      <c r="H857">
        <v>497</v>
      </c>
      <c r="I857" t="s">
        <v>4980</v>
      </c>
      <c r="J857" t="s">
        <v>4980</v>
      </c>
      <c r="K857">
        <v>349</v>
      </c>
      <c r="L857">
        <v>89</v>
      </c>
      <c r="M857">
        <v>377</v>
      </c>
      <c r="N857">
        <v>0.250444</v>
      </c>
      <c r="O857">
        <v>353</v>
      </c>
      <c r="P857">
        <v>87</v>
      </c>
      <c r="Q857">
        <v>4</v>
      </c>
      <c r="R857" t="s">
        <v>4990</v>
      </c>
    </row>
    <row r="858" spans="2:18" ht="15.75" x14ac:dyDescent="0.2">
      <c r="B858" s="387">
        <v>100551</v>
      </c>
      <c r="C858">
        <v>0</v>
      </c>
      <c r="D858" t="s">
        <v>4992</v>
      </c>
      <c r="E858">
        <v>308</v>
      </c>
      <c r="F858" t="s">
        <v>4993</v>
      </c>
      <c r="G858">
        <v>4.3419699999999999E-2</v>
      </c>
      <c r="H858">
        <v>463</v>
      </c>
      <c r="I858" t="s">
        <v>4995</v>
      </c>
      <c r="J858" t="s">
        <v>2157</v>
      </c>
      <c r="K858">
        <v>609</v>
      </c>
      <c r="L858">
        <v>155</v>
      </c>
      <c r="M858">
        <v>609</v>
      </c>
      <c r="N858">
        <v>0</v>
      </c>
      <c r="O858">
        <v>0</v>
      </c>
      <c r="P858">
        <v>0</v>
      </c>
      <c r="Q858">
        <v>4</v>
      </c>
      <c r="R858" t="s">
        <v>4990</v>
      </c>
    </row>
    <row r="859" spans="2:18" ht="15.75" x14ac:dyDescent="0.2">
      <c r="B859" s="387">
        <v>100552</v>
      </c>
      <c r="C859">
        <v>0</v>
      </c>
      <c r="D859">
        <v>0</v>
      </c>
      <c r="E859">
        <v>0</v>
      </c>
      <c r="F859">
        <v>0</v>
      </c>
      <c r="G859">
        <v>4.0415300000000001E-2</v>
      </c>
      <c r="H859">
        <v>760</v>
      </c>
      <c r="I859" t="s">
        <v>1710</v>
      </c>
      <c r="J859" t="s">
        <v>1710</v>
      </c>
      <c r="K859">
        <v>515</v>
      </c>
      <c r="L859">
        <v>215</v>
      </c>
      <c r="M859">
        <v>489</v>
      </c>
      <c r="N859">
        <v>0</v>
      </c>
      <c r="O859">
        <v>0</v>
      </c>
      <c r="P859">
        <v>0</v>
      </c>
      <c r="Q859" t="s">
        <v>3896</v>
      </c>
      <c r="R859" t="s">
        <v>4954</v>
      </c>
    </row>
    <row r="860" spans="2:18" ht="15.75" x14ac:dyDescent="0.2">
      <c r="B860" s="387">
        <v>100553</v>
      </c>
      <c r="C860">
        <v>0</v>
      </c>
      <c r="D860">
        <v>0</v>
      </c>
      <c r="E860">
        <v>0</v>
      </c>
      <c r="F860">
        <v>0</v>
      </c>
      <c r="G860">
        <v>3.5672299999999997E-2</v>
      </c>
      <c r="H860">
        <v>432</v>
      </c>
      <c r="I860" t="s">
        <v>1667</v>
      </c>
      <c r="J860" t="s">
        <v>4893</v>
      </c>
      <c r="K860">
        <v>748</v>
      </c>
      <c r="L860">
        <v>430</v>
      </c>
      <c r="M860">
        <v>760</v>
      </c>
      <c r="N860">
        <v>0</v>
      </c>
      <c r="O860">
        <v>0</v>
      </c>
      <c r="P860">
        <v>0</v>
      </c>
      <c r="Q860" t="s">
        <v>3896</v>
      </c>
      <c r="R860" t="s">
        <v>4954</v>
      </c>
    </row>
    <row r="861" spans="2:18" ht="15.75" x14ac:dyDescent="0.2">
      <c r="B861" s="387">
        <v>100554</v>
      </c>
      <c r="C861">
        <v>0</v>
      </c>
      <c r="D861">
        <v>0</v>
      </c>
      <c r="E861">
        <v>0</v>
      </c>
      <c r="F861">
        <v>0</v>
      </c>
      <c r="G861">
        <v>6.6778000000000004E-2</v>
      </c>
      <c r="H861">
        <v>534</v>
      </c>
      <c r="I861" t="s">
        <v>4983</v>
      </c>
      <c r="J861" t="s">
        <v>4893</v>
      </c>
      <c r="K861">
        <v>748</v>
      </c>
      <c r="L861">
        <v>430</v>
      </c>
      <c r="M861">
        <v>760</v>
      </c>
      <c r="N861">
        <v>0</v>
      </c>
      <c r="O861">
        <v>0</v>
      </c>
      <c r="P861">
        <v>0</v>
      </c>
      <c r="Q861">
        <v>4</v>
      </c>
      <c r="R861" t="s">
        <v>4990</v>
      </c>
    </row>
    <row r="862" spans="2:18" ht="15.75" x14ac:dyDescent="0.2">
      <c r="B862" s="387">
        <v>100555</v>
      </c>
      <c r="C862">
        <v>0</v>
      </c>
      <c r="D862">
        <v>0</v>
      </c>
      <c r="E862">
        <v>0</v>
      </c>
      <c r="F862">
        <v>0</v>
      </c>
      <c r="G862">
        <v>2.79049E-2</v>
      </c>
      <c r="H862">
        <v>400</v>
      </c>
      <c r="I862" t="s">
        <v>5005</v>
      </c>
      <c r="J862" t="s">
        <v>1600</v>
      </c>
      <c r="K862">
        <v>387</v>
      </c>
      <c r="L862">
        <v>142</v>
      </c>
      <c r="M862">
        <v>377</v>
      </c>
      <c r="N862">
        <v>0</v>
      </c>
      <c r="O862">
        <v>0</v>
      </c>
      <c r="P862">
        <v>0</v>
      </c>
      <c r="Q862">
        <v>4</v>
      </c>
      <c r="R862" t="s">
        <v>4990</v>
      </c>
    </row>
    <row r="863" spans="2:18" ht="15.75" x14ac:dyDescent="0.2">
      <c r="B863" s="387">
        <v>100556</v>
      </c>
      <c r="C863">
        <v>0</v>
      </c>
      <c r="D863">
        <v>0</v>
      </c>
      <c r="E863">
        <v>0</v>
      </c>
      <c r="F863">
        <v>0</v>
      </c>
      <c r="G863">
        <v>0.11221200000000001</v>
      </c>
      <c r="H863">
        <v>663</v>
      </c>
      <c r="I863" t="s">
        <v>1667</v>
      </c>
      <c r="J863" t="s">
        <v>4893</v>
      </c>
      <c r="K863">
        <v>748</v>
      </c>
      <c r="L863">
        <v>430</v>
      </c>
      <c r="M863">
        <v>760</v>
      </c>
      <c r="N863">
        <v>0</v>
      </c>
      <c r="O863">
        <v>0</v>
      </c>
      <c r="P863">
        <v>0</v>
      </c>
      <c r="Q863">
        <v>4</v>
      </c>
      <c r="R863" t="s">
        <v>4990</v>
      </c>
    </row>
    <row r="864" spans="2:18" ht="15.75" x14ac:dyDescent="0.2">
      <c r="B864" s="387">
        <v>100557</v>
      </c>
      <c r="C864">
        <v>0</v>
      </c>
      <c r="D864">
        <v>0</v>
      </c>
      <c r="E864">
        <v>0</v>
      </c>
      <c r="F864">
        <v>0</v>
      </c>
      <c r="G864">
        <v>4.9541999999999997E-3</v>
      </c>
      <c r="H864">
        <v>253</v>
      </c>
      <c r="I864" t="s">
        <v>4979</v>
      </c>
      <c r="J864" t="s">
        <v>4979</v>
      </c>
      <c r="K864">
        <v>354</v>
      </c>
      <c r="L864">
        <v>82</v>
      </c>
      <c r="M864">
        <v>377</v>
      </c>
      <c r="N864">
        <v>9.2718499999999999E-3</v>
      </c>
      <c r="O864">
        <v>306</v>
      </c>
      <c r="P864">
        <v>78</v>
      </c>
      <c r="Q864" t="s">
        <v>3896</v>
      </c>
      <c r="R864" t="s">
        <v>4954</v>
      </c>
    </row>
    <row r="865" spans="2:18" ht="15.75" x14ac:dyDescent="0.2">
      <c r="B865" s="387">
        <v>100558</v>
      </c>
      <c r="C865">
        <v>0</v>
      </c>
      <c r="D865">
        <v>0</v>
      </c>
      <c r="E865">
        <v>0</v>
      </c>
      <c r="F865">
        <v>0</v>
      </c>
      <c r="G865">
        <v>4.5575600000000004E-3</v>
      </c>
      <c r="H865">
        <v>250</v>
      </c>
      <c r="I865" t="s">
        <v>1600</v>
      </c>
      <c r="J865" t="s">
        <v>1600</v>
      </c>
      <c r="K865">
        <v>387</v>
      </c>
      <c r="L865">
        <v>142</v>
      </c>
      <c r="M865">
        <v>377</v>
      </c>
      <c r="N865">
        <v>0</v>
      </c>
      <c r="O865">
        <v>0</v>
      </c>
      <c r="P865">
        <v>0</v>
      </c>
      <c r="Q865" t="s">
        <v>3896</v>
      </c>
      <c r="R865" t="s">
        <v>4954</v>
      </c>
    </row>
    <row r="866" spans="2:18" ht="15.75" x14ac:dyDescent="0.2">
      <c r="B866" s="387">
        <v>100559</v>
      </c>
      <c r="C866">
        <v>0</v>
      </c>
      <c r="D866">
        <v>0</v>
      </c>
      <c r="E866">
        <v>0</v>
      </c>
      <c r="F866">
        <v>0</v>
      </c>
      <c r="G866">
        <v>1.74248E-3</v>
      </c>
      <c r="H866">
        <v>207</v>
      </c>
      <c r="I866" t="s">
        <v>4985</v>
      </c>
      <c r="J866" t="s">
        <v>4978</v>
      </c>
      <c r="K866">
        <v>280</v>
      </c>
      <c r="L866">
        <v>74</v>
      </c>
      <c r="M866">
        <v>285</v>
      </c>
      <c r="N866">
        <v>5.7368799999999998E-3</v>
      </c>
      <c r="O866">
        <v>306</v>
      </c>
      <c r="P866">
        <v>78</v>
      </c>
      <c r="Q866" t="s">
        <v>3896</v>
      </c>
      <c r="R866" t="s">
        <v>4954</v>
      </c>
    </row>
    <row r="867" spans="2:18" ht="15.75" x14ac:dyDescent="0.2">
      <c r="B867" s="387">
        <v>100560</v>
      </c>
      <c r="C867">
        <v>0</v>
      </c>
      <c r="D867">
        <v>0</v>
      </c>
      <c r="E867">
        <v>0</v>
      </c>
      <c r="F867">
        <v>0</v>
      </c>
      <c r="G867">
        <v>6.9732299999999997E-2</v>
      </c>
      <c r="H867">
        <v>541</v>
      </c>
      <c r="I867" t="s">
        <v>5008</v>
      </c>
      <c r="J867" t="s">
        <v>2964</v>
      </c>
      <c r="K867">
        <v>782</v>
      </c>
      <c r="L867">
        <v>359</v>
      </c>
      <c r="M867">
        <v>760</v>
      </c>
      <c r="N867">
        <v>0</v>
      </c>
      <c r="O867">
        <v>0</v>
      </c>
      <c r="P867">
        <v>0</v>
      </c>
      <c r="Q867" t="s">
        <v>3896</v>
      </c>
      <c r="R867" t="s">
        <v>4954</v>
      </c>
    </row>
    <row r="868" spans="2:18" ht="15.75" x14ac:dyDescent="0.2">
      <c r="B868" s="387">
        <v>100561</v>
      </c>
      <c r="C868">
        <v>0</v>
      </c>
      <c r="D868">
        <v>0</v>
      </c>
      <c r="E868">
        <v>0</v>
      </c>
      <c r="F868">
        <v>0</v>
      </c>
      <c r="G868">
        <v>0.10724400000000001</v>
      </c>
      <c r="H868">
        <v>645</v>
      </c>
      <c r="I868" t="s">
        <v>1667</v>
      </c>
      <c r="J868" t="s">
        <v>4893</v>
      </c>
      <c r="K868">
        <v>748</v>
      </c>
      <c r="L868">
        <v>430</v>
      </c>
      <c r="M868">
        <v>760</v>
      </c>
      <c r="N868">
        <v>0</v>
      </c>
      <c r="O868">
        <v>0</v>
      </c>
      <c r="P868">
        <v>0</v>
      </c>
      <c r="Q868" t="s">
        <v>3896</v>
      </c>
      <c r="R868" t="s">
        <v>4954</v>
      </c>
    </row>
    <row r="869" spans="2:18" ht="15.75" x14ac:dyDescent="0.2">
      <c r="B869" s="387">
        <v>100562</v>
      </c>
      <c r="C869">
        <v>0</v>
      </c>
      <c r="D869">
        <v>0</v>
      </c>
      <c r="E869">
        <v>0</v>
      </c>
      <c r="F869">
        <v>0</v>
      </c>
      <c r="G869">
        <v>3.6696800000000002E-2</v>
      </c>
      <c r="H869">
        <v>436</v>
      </c>
      <c r="I869" t="s">
        <v>1667</v>
      </c>
      <c r="J869" t="s">
        <v>4893</v>
      </c>
      <c r="K869">
        <v>748</v>
      </c>
      <c r="L869">
        <v>430</v>
      </c>
      <c r="M869">
        <v>760</v>
      </c>
      <c r="N869">
        <v>0</v>
      </c>
      <c r="O869">
        <v>0</v>
      </c>
      <c r="P869">
        <v>0</v>
      </c>
      <c r="Q869" t="s">
        <v>3896</v>
      </c>
      <c r="R869" t="s">
        <v>4954</v>
      </c>
    </row>
    <row r="870" spans="2:18" ht="15.75" x14ac:dyDescent="0.2">
      <c r="B870" s="387">
        <v>100563</v>
      </c>
      <c r="C870">
        <v>0</v>
      </c>
      <c r="D870">
        <v>0</v>
      </c>
      <c r="E870">
        <v>0</v>
      </c>
      <c r="F870">
        <v>0</v>
      </c>
      <c r="G870">
        <v>6.8301799999999997E-4</v>
      </c>
      <c r="H870">
        <v>187</v>
      </c>
      <c r="I870" t="s">
        <v>2964</v>
      </c>
      <c r="J870" t="s">
        <v>2964</v>
      </c>
      <c r="K870">
        <v>782</v>
      </c>
      <c r="L870">
        <v>359</v>
      </c>
      <c r="M870">
        <v>760</v>
      </c>
      <c r="N870">
        <v>0</v>
      </c>
      <c r="O870">
        <v>0</v>
      </c>
      <c r="P870">
        <v>0</v>
      </c>
      <c r="Q870">
        <v>4</v>
      </c>
      <c r="R870" t="s">
        <v>4990</v>
      </c>
    </row>
    <row r="871" spans="2:18" ht="15.75" x14ac:dyDescent="0.2">
      <c r="B871" s="387">
        <v>100564</v>
      </c>
      <c r="C871">
        <v>0</v>
      </c>
      <c r="D871">
        <v>0</v>
      </c>
      <c r="E871">
        <v>0</v>
      </c>
      <c r="F871">
        <v>0</v>
      </c>
      <c r="G871">
        <v>8.5324000000000007E-3</v>
      </c>
      <c r="H871">
        <v>286</v>
      </c>
      <c r="I871" t="s">
        <v>4977</v>
      </c>
      <c r="J871" t="s">
        <v>4978</v>
      </c>
      <c r="K871">
        <v>280</v>
      </c>
      <c r="L871">
        <v>74</v>
      </c>
      <c r="M871">
        <v>285</v>
      </c>
      <c r="N871">
        <v>1.7131199999999999E-2</v>
      </c>
      <c r="O871">
        <v>306</v>
      </c>
      <c r="P871">
        <v>78</v>
      </c>
      <c r="Q871">
        <v>4</v>
      </c>
      <c r="R871" t="s">
        <v>4990</v>
      </c>
    </row>
    <row r="872" spans="2:18" ht="15.75" x14ac:dyDescent="0.2">
      <c r="B872" s="387">
        <v>100565</v>
      </c>
      <c r="C872">
        <v>0</v>
      </c>
      <c r="D872">
        <v>0</v>
      </c>
      <c r="E872">
        <v>0</v>
      </c>
      <c r="F872">
        <v>0</v>
      </c>
      <c r="G872">
        <v>2.24227E-2</v>
      </c>
      <c r="H872">
        <v>378</v>
      </c>
      <c r="I872" t="s">
        <v>1600</v>
      </c>
      <c r="J872" t="s">
        <v>1600</v>
      </c>
      <c r="K872">
        <v>387</v>
      </c>
      <c r="L872">
        <v>142</v>
      </c>
      <c r="M872">
        <v>377</v>
      </c>
      <c r="N872">
        <v>0</v>
      </c>
      <c r="O872">
        <v>0</v>
      </c>
      <c r="P872">
        <v>0</v>
      </c>
      <c r="Q872">
        <v>4</v>
      </c>
      <c r="R872" t="s">
        <v>4990</v>
      </c>
    </row>
    <row r="873" spans="2:18" ht="15.75" x14ac:dyDescent="0.2">
      <c r="B873" s="387">
        <v>100566</v>
      </c>
      <c r="C873">
        <v>0</v>
      </c>
      <c r="D873">
        <v>0</v>
      </c>
      <c r="E873">
        <v>0</v>
      </c>
      <c r="F873">
        <v>0</v>
      </c>
      <c r="G873">
        <v>3.4694099999999999E-2</v>
      </c>
      <c r="H873">
        <v>428</v>
      </c>
      <c r="I873" t="s">
        <v>1710</v>
      </c>
      <c r="J873" t="s">
        <v>1710</v>
      </c>
      <c r="K873">
        <v>515</v>
      </c>
      <c r="L873">
        <v>215</v>
      </c>
      <c r="M873">
        <v>489</v>
      </c>
      <c r="N873">
        <v>0</v>
      </c>
      <c r="O873">
        <v>0</v>
      </c>
      <c r="P873">
        <v>0</v>
      </c>
      <c r="Q873">
        <v>4</v>
      </c>
      <c r="R873" t="s">
        <v>4990</v>
      </c>
    </row>
    <row r="874" spans="2:18" ht="15.75" x14ac:dyDescent="0.2">
      <c r="B874" s="387">
        <v>100567</v>
      </c>
      <c r="C874">
        <v>0</v>
      </c>
      <c r="D874">
        <v>0</v>
      </c>
      <c r="E874">
        <v>0</v>
      </c>
      <c r="F874">
        <v>0</v>
      </c>
      <c r="G874">
        <v>7.5952599999999995E-2</v>
      </c>
      <c r="H874">
        <v>557</v>
      </c>
      <c r="I874" t="s">
        <v>2157</v>
      </c>
      <c r="J874" t="s">
        <v>2157</v>
      </c>
      <c r="K874">
        <v>609</v>
      </c>
      <c r="L874">
        <v>155</v>
      </c>
      <c r="M874">
        <v>609</v>
      </c>
      <c r="N874">
        <v>0</v>
      </c>
      <c r="O874">
        <v>0</v>
      </c>
      <c r="P874">
        <v>0</v>
      </c>
      <c r="Q874">
        <v>4</v>
      </c>
      <c r="R874" t="s">
        <v>4990</v>
      </c>
    </row>
    <row r="875" spans="2:18" ht="15.75" x14ac:dyDescent="0.2">
      <c r="B875" s="387">
        <v>100568</v>
      </c>
      <c r="C875">
        <v>0</v>
      </c>
      <c r="D875">
        <v>0</v>
      </c>
      <c r="E875">
        <v>0</v>
      </c>
      <c r="F875">
        <v>0</v>
      </c>
      <c r="G875">
        <v>1.3629600000000001E-3</v>
      </c>
      <c r="H875">
        <v>200</v>
      </c>
      <c r="I875" t="s">
        <v>4981</v>
      </c>
      <c r="J875" t="s">
        <v>4981</v>
      </c>
      <c r="K875">
        <v>217</v>
      </c>
      <c r="L875">
        <v>94</v>
      </c>
      <c r="M875">
        <v>216</v>
      </c>
      <c r="N875">
        <v>0</v>
      </c>
      <c r="O875">
        <v>0</v>
      </c>
      <c r="P875">
        <v>0</v>
      </c>
      <c r="Q875">
        <v>4</v>
      </c>
      <c r="R875" t="s">
        <v>4990</v>
      </c>
    </row>
    <row r="876" spans="2:18" ht="15.75" x14ac:dyDescent="0.2">
      <c r="B876" s="387">
        <v>100569</v>
      </c>
      <c r="C876">
        <v>0</v>
      </c>
      <c r="D876">
        <v>0</v>
      </c>
      <c r="E876">
        <v>0</v>
      </c>
      <c r="F876">
        <v>0</v>
      </c>
      <c r="G876">
        <v>4.2294699999999999E-3</v>
      </c>
      <c r="H876">
        <v>247</v>
      </c>
      <c r="I876" t="s">
        <v>4977</v>
      </c>
      <c r="J876" t="s">
        <v>4978</v>
      </c>
      <c r="K876">
        <v>280</v>
      </c>
      <c r="L876">
        <v>74</v>
      </c>
      <c r="M876">
        <v>285</v>
      </c>
      <c r="N876">
        <v>1.0100400000000001E-2</v>
      </c>
      <c r="O876">
        <v>306</v>
      </c>
      <c r="P876">
        <v>78</v>
      </c>
      <c r="Q876">
        <v>4</v>
      </c>
      <c r="R876" t="s">
        <v>4990</v>
      </c>
    </row>
    <row r="877" spans="2:18" ht="15.75" x14ac:dyDescent="0.2">
      <c r="B877" s="387">
        <v>100570</v>
      </c>
      <c r="C877">
        <v>0</v>
      </c>
      <c r="D877">
        <v>0</v>
      </c>
      <c r="E877">
        <v>0</v>
      </c>
      <c r="F877">
        <v>0</v>
      </c>
      <c r="G877">
        <v>4.1274399999999996E-3</v>
      </c>
      <c r="H877">
        <v>246</v>
      </c>
      <c r="I877" t="s">
        <v>4981</v>
      </c>
      <c r="J877" t="s">
        <v>4981</v>
      </c>
      <c r="K877">
        <v>217</v>
      </c>
      <c r="L877">
        <v>94</v>
      </c>
      <c r="M877">
        <v>216</v>
      </c>
      <c r="N877">
        <v>0</v>
      </c>
      <c r="O877">
        <v>0</v>
      </c>
      <c r="P877">
        <v>0</v>
      </c>
      <c r="Q877">
        <v>4</v>
      </c>
      <c r="R877" t="s">
        <v>4990</v>
      </c>
    </row>
    <row r="878" spans="2:18" ht="15.75" x14ac:dyDescent="0.2">
      <c r="B878" s="387">
        <v>100571</v>
      </c>
      <c r="C878">
        <v>0</v>
      </c>
      <c r="D878">
        <v>0</v>
      </c>
      <c r="E878">
        <v>0</v>
      </c>
      <c r="F878">
        <v>0</v>
      </c>
      <c r="G878">
        <v>2.4506099999999999E-2</v>
      </c>
      <c r="H878">
        <v>386</v>
      </c>
      <c r="I878" t="s">
        <v>1600</v>
      </c>
      <c r="J878" t="s">
        <v>1600</v>
      </c>
      <c r="K878">
        <v>387</v>
      </c>
      <c r="L878">
        <v>142</v>
      </c>
      <c r="M878">
        <v>377</v>
      </c>
      <c r="N878">
        <v>0</v>
      </c>
      <c r="O878">
        <v>0</v>
      </c>
      <c r="P878">
        <v>0</v>
      </c>
      <c r="Q878">
        <v>4</v>
      </c>
      <c r="R878" t="s">
        <v>4990</v>
      </c>
    </row>
    <row r="879" spans="2:18" ht="15.75" x14ac:dyDescent="0.2">
      <c r="B879" s="387">
        <v>100572</v>
      </c>
      <c r="C879">
        <v>0</v>
      </c>
      <c r="D879">
        <v>0</v>
      </c>
      <c r="E879">
        <v>0</v>
      </c>
      <c r="F879">
        <v>0</v>
      </c>
      <c r="G879">
        <v>5.1267800000000002E-2</v>
      </c>
      <c r="H879">
        <v>493</v>
      </c>
      <c r="I879" t="s">
        <v>1710</v>
      </c>
      <c r="J879" t="s">
        <v>1710</v>
      </c>
      <c r="K879">
        <v>515</v>
      </c>
      <c r="L879">
        <v>215</v>
      </c>
      <c r="M879">
        <v>489</v>
      </c>
      <c r="N879">
        <v>0</v>
      </c>
      <c r="O879">
        <v>0</v>
      </c>
      <c r="P879">
        <v>0</v>
      </c>
      <c r="Q879">
        <v>1</v>
      </c>
      <c r="R879" t="s">
        <v>214</v>
      </c>
    </row>
    <row r="880" spans="2:18" ht="15.75" x14ac:dyDescent="0.2">
      <c r="B880" s="387">
        <v>100573</v>
      </c>
      <c r="C880">
        <v>0</v>
      </c>
      <c r="D880">
        <v>0</v>
      </c>
      <c r="E880">
        <v>0</v>
      </c>
      <c r="F880">
        <v>0</v>
      </c>
      <c r="G880">
        <v>2.6958099999999999E-2</v>
      </c>
      <c r="H880">
        <v>396</v>
      </c>
      <c r="I880" t="s">
        <v>4980</v>
      </c>
      <c r="J880" t="s">
        <v>4980</v>
      </c>
      <c r="K880">
        <v>349</v>
      </c>
      <c r="L880">
        <v>89</v>
      </c>
      <c r="M880">
        <v>377</v>
      </c>
      <c r="N880">
        <v>6.9372000000000003E-2</v>
      </c>
      <c r="O880">
        <v>353</v>
      </c>
      <c r="P880">
        <v>87</v>
      </c>
      <c r="Q880">
        <v>1</v>
      </c>
      <c r="R880" t="s">
        <v>214</v>
      </c>
    </row>
    <row r="881" spans="2:18" ht="15.75" x14ac:dyDescent="0.2">
      <c r="B881" s="387">
        <v>100574</v>
      </c>
      <c r="C881">
        <v>0</v>
      </c>
      <c r="D881">
        <v>0</v>
      </c>
      <c r="E881">
        <v>0</v>
      </c>
      <c r="F881">
        <v>0</v>
      </c>
      <c r="G881">
        <v>6.35902E-2</v>
      </c>
      <c r="H881">
        <v>525</v>
      </c>
      <c r="I881" t="s">
        <v>2964</v>
      </c>
      <c r="J881" t="s">
        <v>2964</v>
      </c>
      <c r="K881">
        <v>782</v>
      </c>
      <c r="L881">
        <v>359</v>
      </c>
      <c r="M881">
        <v>760</v>
      </c>
      <c r="N881">
        <v>0</v>
      </c>
      <c r="O881">
        <v>0</v>
      </c>
      <c r="P881">
        <v>0</v>
      </c>
      <c r="Q881">
        <v>1</v>
      </c>
      <c r="R881" t="s">
        <v>214</v>
      </c>
    </row>
    <row r="882" spans="2:18" ht="15.75" x14ac:dyDescent="0.2">
      <c r="B882" s="387">
        <v>100575</v>
      </c>
      <c r="C882">
        <v>0</v>
      </c>
      <c r="D882">
        <v>0</v>
      </c>
      <c r="E882">
        <v>0</v>
      </c>
      <c r="F882">
        <v>0</v>
      </c>
      <c r="G882">
        <v>3.7695099999999998E-3</v>
      </c>
      <c r="H882">
        <v>242</v>
      </c>
      <c r="I882" t="s">
        <v>4977</v>
      </c>
      <c r="J882" t="s">
        <v>4978</v>
      </c>
      <c r="K882">
        <v>280</v>
      </c>
      <c r="L882">
        <v>74</v>
      </c>
      <c r="M882">
        <v>285</v>
      </c>
      <c r="N882">
        <v>1.23797E-2</v>
      </c>
      <c r="O882">
        <v>306</v>
      </c>
      <c r="P882">
        <v>78</v>
      </c>
      <c r="Q882">
        <v>4</v>
      </c>
      <c r="R882" t="s">
        <v>4990</v>
      </c>
    </row>
    <row r="883" spans="2:18" ht="15.75" x14ac:dyDescent="0.2">
      <c r="B883" s="387">
        <v>100576</v>
      </c>
      <c r="C883">
        <v>0</v>
      </c>
      <c r="D883">
        <v>0</v>
      </c>
      <c r="E883">
        <v>0</v>
      </c>
      <c r="F883">
        <v>0</v>
      </c>
      <c r="G883">
        <v>5.4741299999999998E-3</v>
      </c>
      <c r="H883">
        <v>258</v>
      </c>
      <c r="I883" t="s">
        <v>4977</v>
      </c>
      <c r="J883" t="s">
        <v>4978</v>
      </c>
      <c r="K883">
        <v>280</v>
      </c>
      <c r="L883">
        <v>74</v>
      </c>
      <c r="M883">
        <v>285</v>
      </c>
      <c r="N883">
        <v>1.8518799999999998E-2</v>
      </c>
      <c r="O883">
        <v>306</v>
      </c>
      <c r="P883">
        <v>78</v>
      </c>
      <c r="Q883">
        <v>4</v>
      </c>
      <c r="R883" t="s">
        <v>4990</v>
      </c>
    </row>
    <row r="884" spans="2:18" ht="15.75" x14ac:dyDescent="0.2">
      <c r="B884" s="387">
        <v>100577</v>
      </c>
      <c r="C884">
        <v>0</v>
      </c>
      <c r="D884">
        <v>0</v>
      </c>
      <c r="E884">
        <v>0</v>
      </c>
      <c r="F884">
        <v>0</v>
      </c>
      <c r="G884">
        <v>2.9376300000000001E-2</v>
      </c>
      <c r="H884">
        <v>406</v>
      </c>
      <c r="I884" t="s">
        <v>1600</v>
      </c>
      <c r="J884" t="s">
        <v>1600</v>
      </c>
      <c r="K884">
        <v>387</v>
      </c>
      <c r="L884">
        <v>142</v>
      </c>
      <c r="M884">
        <v>377</v>
      </c>
      <c r="N884">
        <v>0</v>
      </c>
      <c r="O884">
        <v>0</v>
      </c>
      <c r="P884">
        <v>0</v>
      </c>
      <c r="Q884">
        <v>4</v>
      </c>
      <c r="R884" t="s">
        <v>4990</v>
      </c>
    </row>
    <row r="885" spans="2:18" ht="15.75" x14ac:dyDescent="0.2">
      <c r="B885" s="387">
        <v>100578</v>
      </c>
      <c r="C885">
        <v>0</v>
      </c>
      <c r="D885">
        <v>0</v>
      </c>
      <c r="E885">
        <v>0</v>
      </c>
      <c r="F885">
        <v>0</v>
      </c>
      <c r="G885">
        <v>3.0286E-2</v>
      </c>
      <c r="H885">
        <v>410</v>
      </c>
      <c r="I885" t="s">
        <v>1710</v>
      </c>
      <c r="J885" t="s">
        <v>1710</v>
      </c>
      <c r="K885">
        <v>515</v>
      </c>
      <c r="L885">
        <v>215</v>
      </c>
      <c r="M885">
        <v>489</v>
      </c>
      <c r="N885">
        <v>0</v>
      </c>
      <c r="O885">
        <v>0</v>
      </c>
      <c r="P885">
        <v>0</v>
      </c>
      <c r="Q885">
        <v>4</v>
      </c>
      <c r="R885" t="s">
        <v>4990</v>
      </c>
    </row>
    <row r="886" spans="2:18" ht="15.75" x14ac:dyDescent="0.2">
      <c r="B886" s="387">
        <v>100579</v>
      </c>
      <c r="C886">
        <v>0</v>
      </c>
      <c r="D886">
        <v>0</v>
      </c>
      <c r="E886">
        <v>0</v>
      </c>
      <c r="F886">
        <v>0</v>
      </c>
      <c r="G886">
        <v>6.3568600000000003E-2</v>
      </c>
      <c r="H886">
        <v>525</v>
      </c>
      <c r="I886" t="s">
        <v>4980</v>
      </c>
      <c r="J886" t="s">
        <v>4980</v>
      </c>
      <c r="K886">
        <v>349</v>
      </c>
      <c r="L886">
        <v>89</v>
      </c>
      <c r="M886">
        <v>377</v>
      </c>
      <c r="N886">
        <v>0.241116</v>
      </c>
      <c r="O886">
        <v>353</v>
      </c>
      <c r="P886">
        <v>87</v>
      </c>
      <c r="Q886">
        <v>4</v>
      </c>
      <c r="R886" t="s">
        <v>4990</v>
      </c>
    </row>
    <row r="887" spans="2:18" ht="15.75" x14ac:dyDescent="0.2">
      <c r="B887" s="387">
        <v>100580</v>
      </c>
      <c r="C887">
        <v>0</v>
      </c>
      <c r="D887">
        <v>0</v>
      </c>
      <c r="E887">
        <v>0</v>
      </c>
      <c r="F887">
        <v>0</v>
      </c>
      <c r="G887">
        <v>3.7883600000000003E-2</v>
      </c>
      <c r="H887">
        <v>441</v>
      </c>
      <c r="I887" t="s">
        <v>4980</v>
      </c>
      <c r="J887" t="s">
        <v>4980</v>
      </c>
      <c r="K887">
        <v>349</v>
      </c>
      <c r="L887">
        <v>89</v>
      </c>
      <c r="M887">
        <v>377</v>
      </c>
      <c r="N887">
        <v>3.5151099999999998E-2</v>
      </c>
      <c r="O887">
        <v>353</v>
      </c>
      <c r="P887">
        <v>87</v>
      </c>
      <c r="Q887">
        <v>4</v>
      </c>
      <c r="R887" t="s">
        <v>4990</v>
      </c>
    </row>
    <row r="888" spans="2:18" ht="15.75" x14ac:dyDescent="0.2">
      <c r="B888" s="387">
        <v>100581</v>
      </c>
      <c r="C888">
        <v>0</v>
      </c>
      <c r="D888">
        <v>0</v>
      </c>
      <c r="E888">
        <v>0</v>
      </c>
      <c r="F888">
        <v>0</v>
      </c>
      <c r="G888">
        <v>4.9751900000000002E-2</v>
      </c>
      <c r="H888">
        <v>760</v>
      </c>
      <c r="I888" t="s">
        <v>2157</v>
      </c>
      <c r="J888" t="s">
        <v>4893</v>
      </c>
      <c r="K888">
        <v>748</v>
      </c>
      <c r="L888">
        <v>430</v>
      </c>
      <c r="M888">
        <v>760</v>
      </c>
      <c r="N888">
        <v>0</v>
      </c>
      <c r="O888">
        <v>0</v>
      </c>
      <c r="P888">
        <v>0</v>
      </c>
      <c r="Q888" t="s">
        <v>3896</v>
      </c>
      <c r="R888" t="s">
        <v>4954</v>
      </c>
    </row>
    <row r="889" spans="2:18" ht="15.75" x14ac:dyDescent="0.2">
      <c r="B889" s="387">
        <v>100582</v>
      </c>
      <c r="C889">
        <v>0</v>
      </c>
      <c r="D889">
        <v>0</v>
      </c>
      <c r="E889">
        <v>0</v>
      </c>
      <c r="F889">
        <v>0</v>
      </c>
      <c r="G889">
        <v>8.6772399999999995E-4</v>
      </c>
      <c r="H889">
        <v>191</v>
      </c>
      <c r="I889" t="s">
        <v>4980</v>
      </c>
      <c r="J889" t="s">
        <v>4980</v>
      </c>
      <c r="K889">
        <v>349</v>
      </c>
      <c r="L889">
        <v>89</v>
      </c>
      <c r="M889">
        <v>377</v>
      </c>
      <c r="N889">
        <v>0.104946</v>
      </c>
      <c r="O889">
        <v>353</v>
      </c>
      <c r="P889">
        <v>87</v>
      </c>
      <c r="Q889" t="s">
        <v>3896</v>
      </c>
      <c r="R889" t="s">
        <v>4954</v>
      </c>
    </row>
    <row r="890" spans="2:18" ht="15.75" x14ac:dyDescent="0.2">
      <c r="B890" s="387">
        <v>100583</v>
      </c>
      <c r="C890">
        <v>0</v>
      </c>
      <c r="D890">
        <v>0</v>
      </c>
      <c r="E890">
        <v>0</v>
      </c>
      <c r="F890">
        <v>0</v>
      </c>
      <c r="G890">
        <v>3.4137099999999997E-2</v>
      </c>
      <c r="H890">
        <v>426</v>
      </c>
      <c r="I890" t="s">
        <v>4977</v>
      </c>
      <c r="J890" t="s">
        <v>4978</v>
      </c>
      <c r="K890">
        <v>280</v>
      </c>
      <c r="L890">
        <v>74</v>
      </c>
      <c r="M890">
        <v>285</v>
      </c>
      <c r="N890">
        <v>0.12818599999999999</v>
      </c>
      <c r="O890">
        <v>353</v>
      </c>
      <c r="P890">
        <v>87</v>
      </c>
      <c r="Q890" t="s">
        <v>3896</v>
      </c>
      <c r="R890" t="s">
        <v>4954</v>
      </c>
    </row>
    <row r="891" spans="2:18" ht="15.75" x14ac:dyDescent="0.2">
      <c r="B891" s="387">
        <v>100584</v>
      </c>
      <c r="C891">
        <v>0</v>
      </c>
      <c r="D891">
        <v>0</v>
      </c>
      <c r="E891">
        <v>0</v>
      </c>
      <c r="F891">
        <v>0</v>
      </c>
      <c r="G891">
        <v>5.76184E-2</v>
      </c>
      <c r="H891">
        <v>510</v>
      </c>
      <c r="I891" t="s">
        <v>2138</v>
      </c>
      <c r="J891" t="s">
        <v>2138</v>
      </c>
      <c r="K891">
        <v>455</v>
      </c>
      <c r="L891">
        <v>150</v>
      </c>
      <c r="M891">
        <v>489</v>
      </c>
      <c r="N891">
        <v>0</v>
      </c>
      <c r="O891">
        <v>0</v>
      </c>
      <c r="P891">
        <v>0</v>
      </c>
      <c r="Q891">
        <v>4</v>
      </c>
      <c r="R891" t="s">
        <v>4990</v>
      </c>
    </row>
    <row r="892" spans="2:18" ht="15.75" x14ac:dyDescent="0.2">
      <c r="B892" s="387">
        <v>100585</v>
      </c>
      <c r="C892">
        <v>0</v>
      </c>
      <c r="D892">
        <v>0</v>
      </c>
      <c r="E892">
        <v>0</v>
      </c>
      <c r="F892">
        <v>0</v>
      </c>
      <c r="G892">
        <v>1.00778E-2</v>
      </c>
      <c r="H892">
        <v>301</v>
      </c>
      <c r="I892" t="s">
        <v>4977</v>
      </c>
      <c r="J892" t="s">
        <v>4978</v>
      </c>
      <c r="K892">
        <v>280</v>
      </c>
      <c r="L892">
        <v>74</v>
      </c>
      <c r="M892">
        <v>285</v>
      </c>
      <c r="N892">
        <v>3.5597900000000002E-2</v>
      </c>
      <c r="O892">
        <v>353</v>
      </c>
      <c r="P892">
        <v>87</v>
      </c>
      <c r="Q892" t="s">
        <v>3896</v>
      </c>
      <c r="R892" t="s">
        <v>4954</v>
      </c>
    </row>
    <row r="893" spans="2:18" ht="15.75" x14ac:dyDescent="0.2">
      <c r="B893" s="387">
        <v>100586</v>
      </c>
      <c r="C893">
        <v>0</v>
      </c>
      <c r="D893">
        <v>0</v>
      </c>
      <c r="E893">
        <v>0</v>
      </c>
      <c r="F893">
        <v>0</v>
      </c>
      <c r="G893">
        <v>6.40472E-4</v>
      </c>
      <c r="H893">
        <v>186</v>
      </c>
      <c r="I893" t="s">
        <v>1600</v>
      </c>
      <c r="J893" t="s">
        <v>1600</v>
      </c>
      <c r="K893">
        <v>387</v>
      </c>
      <c r="L893">
        <v>142</v>
      </c>
      <c r="M893">
        <v>377</v>
      </c>
      <c r="N893">
        <v>0</v>
      </c>
      <c r="O893">
        <v>0</v>
      </c>
      <c r="P893">
        <v>0</v>
      </c>
      <c r="Q893">
        <v>4</v>
      </c>
      <c r="R893" t="s">
        <v>4990</v>
      </c>
    </row>
    <row r="894" spans="2:18" ht="15.75" x14ac:dyDescent="0.2">
      <c r="B894" s="387">
        <v>100587</v>
      </c>
      <c r="C894">
        <v>0</v>
      </c>
      <c r="D894">
        <v>0</v>
      </c>
      <c r="E894">
        <v>0</v>
      </c>
      <c r="F894">
        <v>0</v>
      </c>
      <c r="G894">
        <v>8.1973799999999999E-2</v>
      </c>
      <c r="H894">
        <v>760</v>
      </c>
      <c r="I894" t="s">
        <v>5005</v>
      </c>
      <c r="J894" t="s">
        <v>1600</v>
      </c>
      <c r="K894">
        <v>387</v>
      </c>
      <c r="L894">
        <v>142</v>
      </c>
      <c r="M894">
        <v>377</v>
      </c>
      <c r="N894">
        <v>0</v>
      </c>
      <c r="O894">
        <v>0</v>
      </c>
      <c r="P894">
        <v>0</v>
      </c>
      <c r="Q894" t="s">
        <v>3896</v>
      </c>
      <c r="R894" t="s">
        <v>4954</v>
      </c>
    </row>
    <row r="895" spans="2:18" ht="15.75" x14ac:dyDescent="0.2">
      <c r="B895" s="387">
        <v>100588</v>
      </c>
      <c r="C895">
        <v>0</v>
      </c>
      <c r="D895">
        <v>0</v>
      </c>
      <c r="E895">
        <v>0</v>
      </c>
      <c r="F895">
        <v>0</v>
      </c>
      <c r="G895">
        <v>2.90587E-2</v>
      </c>
      <c r="H895">
        <v>405</v>
      </c>
      <c r="I895" t="s">
        <v>4980</v>
      </c>
      <c r="J895" t="s">
        <v>4980</v>
      </c>
      <c r="K895">
        <v>349</v>
      </c>
      <c r="L895">
        <v>89</v>
      </c>
      <c r="M895">
        <v>377</v>
      </c>
      <c r="N895">
        <v>0.14854699999999998</v>
      </c>
      <c r="O895">
        <v>353</v>
      </c>
      <c r="P895">
        <v>87</v>
      </c>
      <c r="Q895" t="s">
        <v>3896</v>
      </c>
      <c r="R895" t="s">
        <v>4954</v>
      </c>
    </row>
    <row r="896" spans="2:18" ht="15.75" x14ac:dyDescent="0.2">
      <c r="B896" s="387">
        <v>100589</v>
      </c>
      <c r="C896">
        <v>0</v>
      </c>
      <c r="D896">
        <v>0</v>
      </c>
      <c r="E896">
        <v>0</v>
      </c>
      <c r="F896">
        <v>0</v>
      </c>
      <c r="G896">
        <v>2.90587E-2</v>
      </c>
      <c r="H896">
        <v>405</v>
      </c>
      <c r="I896" t="s">
        <v>1903</v>
      </c>
      <c r="J896" t="s">
        <v>1903</v>
      </c>
      <c r="K896">
        <v>390</v>
      </c>
      <c r="L896">
        <v>112</v>
      </c>
      <c r="M896">
        <v>377</v>
      </c>
      <c r="N896">
        <v>0</v>
      </c>
      <c r="O896">
        <v>0</v>
      </c>
      <c r="P896">
        <v>0</v>
      </c>
      <c r="Q896" t="s">
        <v>3896</v>
      </c>
      <c r="R896" t="s">
        <v>4954</v>
      </c>
    </row>
    <row r="897" spans="2:18" ht="15.75" x14ac:dyDescent="0.2">
      <c r="B897" s="387">
        <v>100590</v>
      </c>
      <c r="C897">
        <v>0</v>
      </c>
      <c r="D897">
        <v>0</v>
      </c>
      <c r="E897">
        <v>0</v>
      </c>
      <c r="F897">
        <v>0</v>
      </c>
      <c r="G897">
        <v>3.5545100000000003E-2</v>
      </c>
      <c r="H897">
        <v>431</v>
      </c>
      <c r="I897" t="s">
        <v>4980</v>
      </c>
      <c r="J897" t="s">
        <v>4980</v>
      </c>
      <c r="K897">
        <v>349</v>
      </c>
      <c r="L897">
        <v>89</v>
      </c>
      <c r="M897">
        <v>377</v>
      </c>
      <c r="N897">
        <v>0.12158799999999999</v>
      </c>
      <c r="O897">
        <v>353</v>
      </c>
      <c r="P897">
        <v>87</v>
      </c>
      <c r="Q897" t="s">
        <v>3896</v>
      </c>
      <c r="R897" t="s">
        <v>4954</v>
      </c>
    </row>
    <row r="898" spans="2:18" ht="15.75" x14ac:dyDescent="0.2">
      <c r="B898" s="387">
        <v>100591</v>
      </c>
      <c r="C898">
        <v>0</v>
      </c>
      <c r="D898">
        <v>0</v>
      </c>
      <c r="E898">
        <v>0</v>
      </c>
      <c r="F898">
        <v>0</v>
      </c>
      <c r="G898">
        <v>6.9830699999999996E-2</v>
      </c>
      <c r="H898">
        <v>542</v>
      </c>
      <c r="I898" t="s">
        <v>1667</v>
      </c>
      <c r="J898" t="s">
        <v>4893</v>
      </c>
      <c r="K898">
        <v>748</v>
      </c>
      <c r="L898">
        <v>430</v>
      </c>
      <c r="M898">
        <v>760</v>
      </c>
      <c r="N898">
        <v>0</v>
      </c>
      <c r="O898">
        <v>0</v>
      </c>
      <c r="P898">
        <v>0</v>
      </c>
      <c r="Q898" t="s">
        <v>3896</v>
      </c>
      <c r="R898" t="s">
        <v>4954</v>
      </c>
    </row>
    <row r="899" spans="2:18" ht="15.75" x14ac:dyDescent="0.2">
      <c r="B899" s="387">
        <v>100592</v>
      </c>
      <c r="C899">
        <v>0</v>
      </c>
      <c r="D899">
        <v>0</v>
      </c>
      <c r="E899">
        <v>0</v>
      </c>
      <c r="F899">
        <v>0</v>
      </c>
      <c r="G899">
        <v>2.4948399999999999E-2</v>
      </c>
      <c r="H899">
        <v>759</v>
      </c>
      <c r="I899" t="s">
        <v>3799</v>
      </c>
      <c r="J899" t="s">
        <v>3799</v>
      </c>
      <c r="K899">
        <v>160</v>
      </c>
      <c r="L899">
        <v>39</v>
      </c>
      <c r="M899">
        <v>160</v>
      </c>
      <c r="N899">
        <v>0</v>
      </c>
      <c r="O899">
        <v>0</v>
      </c>
      <c r="P899">
        <v>0</v>
      </c>
      <c r="Q899" t="s">
        <v>3896</v>
      </c>
      <c r="R899" t="s">
        <v>4954</v>
      </c>
    </row>
    <row r="900" spans="2:18" ht="15.75" x14ac:dyDescent="0.2">
      <c r="B900" s="387">
        <v>100593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 t="s">
        <v>3896</v>
      </c>
      <c r="R900" t="s">
        <v>4954</v>
      </c>
    </row>
    <row r="901" spans="2:18" ht="15.75" x14ac:dyDescent="0.2">
      <c r="B901" s="387">
        <v>100594</v>
      </c>
      <c r="C901">
        <v>0</v>
      </c>
      <c r="D901">
        <v>0</v>
      </c>
      <c r="E901">
        <v>0</v>
      </c>
      <c r="F901">
        <v>0</v>
      </c>
      <c r="G901">
        <v>8.6928400000000001E-4</v>
      </c>
      <c r="H901">
        <v>191</v>
      </c>
      <c r="I901" t="s">
        <v>4981</v>
      </c>
      <c r="J901" t="s">
        <v>4981</v>
      </c>
      <c r="K901">
        <v>217</v>
      </c>
      <c r="L901">
        <v>94</v>
      </c>
      <c r="M901">
        <v>216</v>
      </c>
      <c r="N901">
        <v>0</v>
      </c>
      <c r="O901">
        <v>0</v>
      </c>
      <c r="P901">
        <v>0</v>
      </c>
      <c r="Q901" t="s">
        <v>3896</v>
      </c>
      <c r="R901" t="s">
        <v>4954</v>
      </c>
    </row>
    <row r="902" spans="2:18" ht="15.75" x14ac:dyDescent="0.2">
      <c r="B902" s="387">
        <v>100595</v>
      </c>
      <c r="C902">
        <v>0</v>
      </c>
      <c r="D902">
        <v>0</v>
      </c>
      <c r="E902">
        <v>0</v>
      </c>
      <c r="F902">
        <v>0</v>
      </c>
      <c r="G902">
        <v>1.09619E-2</v>
      </c>
      <c r="H902">
        <v>444</v>
      </c>
      <c r="I902" t="s">
        <v>2428</v>
      </c>
      <c r="J902" t="s">
        <v>2428</v>
      </c>
      <c r="K902">
        <v>540</v>
      </c>
      <c r="L902">
        <v>195</v>
      </c>
      <c r="M902">
        <v>609</v>
      </c>
      <c r="N902">
        <v>0</v>
      </c>
      <c r="O902">
        <v>0</v>
      </c>
      <c r="P902">
        <v>0</v>
      </c>
      <c r="Q902" t="s">
        <v>3896</v>
      </c>
      <c r="R902" t="s">
        <v>4954</v>
      </c>
    </row>
    <row r="903" spans="2:18" ht="15.75" x14ac:dyDescent="0.2">
      <c r="B903" s="387">
        <v>100596</v>
      </c>
      <c r="C903">
        <v>0</v>
      </c>
      <c r="D903">
        <v>0</v>
      </c>
      <c r="E903">
        <v>0</v>
      </c>
      <c r="F903">
        <v>0</v>
      </c>
      <c r="G903">
        <v>5.1689899999999997E-2</v>
      </c>
      <c r="H903">
        <v>494</v>
      </c>
      <c r="I903" t="s">
        <v>1710</v>
      </c>
      <c r="J903" t="s">
        <v>1710</v>
      </c>
      <c r="K903">
        <v>515</v>
      </c>
      <c r="L903">
        <v>215</v>
      </c>
      <c r="M903">
        <v>489</v>
      </c>
      <c r="N903">
        <v>0</v>
      </c>
      <c r="O903">
        <v>0</v>
      </c>
      <c r="P903">
        <v>0</v>
      </c>
      <c r="Q903" t="s">
        <v>3896</v>
      </c>
      <c r="R903" t="s">
        <v>4954</v>
      </c>
    </row>
    <row r="904" spans="2:18" ht="15.75" x14ac:dyDescent="0.2">
      <c r="B904" s="387">
        <v>100597</v>
      </c>
      <c r="C904">
        <v>0</v>
      </c>
      <c r="D904">
        <v>0</v>
      </c>
      <c r="E904">
        <v>0</v>
      </c>
      <c r="F904">
        <v>0</v>
      </c>
      <c r="G904">
        <v>8.3059400000000005E-2</v>
      </c>
      <c r="H904">
        <v>760</v>
      </c>
      <c r="I904" t="s">
        <v>5907</v>
      </c>
      <c r="J904" t="s">
        <v>4893</v>
      </c>
      <c r="K904">
        <v>748</v>
      </c>
      <c r="L904">
        <v>430</v>
      </c>
      <c r="M904">
        <v>760</v>
      </c>
      <c r="N904">
        <v>0</v>
      </c>
      <c r="O904">
        <v>0</v>
      </c>
      <c r="P904">
        <v>0</v>
      </c>
      <c r="Q904" t="s">
        <v>3896</v>
      </c>
      <c r="R904" t="s">
        <v>4954</v>
      </c>
    </row>
    <row r="905" spans="2:18" ht="15.75" x14ac:dyDescent="0.2">
      <c r="B905" s="387">
        <v>100598</v>
      </c>
      <c r="C905">
        <v>0</v>
      </c>
      <c r="D905">
        <v>0</v>
      </c>
      <c r="E905">
        <v>0</v>
      </c>
      <c r="F905">
        <v>0</v>
      </c>
      <c r="G905">
        <v>5.9971200000000002E-2</v>
      </c>
      <c r="H905">
        <v>760</v>
      </c>
      <c r="I905" t="s">
        <v>5907</v>
      </c>
      <c r="J905" t="s">
        <v>4893</v>
      </c>
      <c r="K905">
        <v>748</v>
      </c>
      <c r="L905">
        <v>430</v>
      </c>
      <c r="M905">
        <v>760</v>
      </c>
      <c r="N905">
        <v>0</v>
      </c>
      <c r="O905">
        <v>0</v>
      </c>
      <c r="P905">
        <v>0</v>
      </c>
      <c r="Q905" t="s">
        <v>3896</v>
      </c>
      <c r="R905" t="s">
        <v>4954</v>
      </c>
    </row>
    <row r="906" spans="2:18" ht="15.75" x14ac:dyDescent="0.2">
      <c r="B906" s="387">
        <v>100599</v>
      </c>
      <c r="C906">
        <v>0</v>
      </c>
      <c r="D906">
        <v>0</v>
      </c>
      <c r="E906">
        <v>0</v>
      </c>
      <c r="F906">
        <v>0</v>
      </c>
      <c r="G906">
        <v>6.3647200000000001E-2</v>
      </c>
      <c r="H906">
        <v>760</v>
      </c>
      <c r="I906" t="s">
        <v>2428</v>
      </c>
      <c r="J906" t="s">
        <v>2428</v>
      </c>
      <c r="K906">
        <v>540</v>
      </c>
      <c r="L906">
        <v>195</v>
      </c>
      <c r="M906">
        <v>609</v>
      </c>
      <c r="N906">
        <v>0</v>
      </c>
      <c r="O906">
        <v>0</v>
      </c>
      <c r="P906">
        <v>0</v>
      </c>
      <c r="Q906" t="s">
        <v>3896</v>
      </c>
      <c r="R906" t="s">
        <v>4954</v>
      </c>
    </row>
    <row r="907" spans="2:18" ht="15.75" x14ac:dyDescent="0.2">
      <c r="B907" s="387">
        <v>100600</v>
      </c>
      <c r="C907">
        <v>0</v>
      </c>
      <c r="D907">
        <v>0</v>
      </c>
      <c r="E907">
        <v>0</v>
      </c>
      <c r="F907">
        <v>0</v>
      </c>
      <c r="G907">
        <v>8.5710700000000001E-2</v>
      </c>
      <c r="H907">
        <v>760</v>
      </c>
      <c r="I907" t="s">
        <v>5907</v>
      </c>
      <c r="J907" t="s">
        <v>4893</v>
      </c>
      <c r="K907">
        <v>748</v>
      </c>
      <c r="L907">
        <v>430</v>
      </c>
      <c r="M907">
        <v>760</v>
      </c>
      <c r="N907">
        <v>0</v>
      </c>
      <c r="O907">
        <v>0</v>
      </c>
      <c r="P907">
        <v>0</v>
      </c>
      <c r="Q907" t="s">
        <v>3896</v>
      </c>
      <c r="R907" t="s">
        <v>4954</v>
      </c>
    </row>
    <row r="908" spans="2:18" ht="15.75" x14ac:dyDescent="0.2">
      <c r="B908" s="387">
        <v>100601</v>
      </c>
      <c r="C908">
        <v>0</v>
      </c>
      <c r="D908">
        <v>0</v>
      </c>
      <c r="E908">
        <v>0</v>
      </c>
      <c r="F908">
        <v>0</v>
      </c>
      <c r="G908">
        <v>0.154057</v>
      </c>
      <c r="H908">
        <v>760</v>
      </c>
      <c r="I908" t="s">
        <v>1903</v>
      </c>
      <c r="J908" t="s">
        <v>1903</v>
      </c>
      <c r="K908">
        <v>390</v>
      </c>
      <c r="L908">
        <v>112</v>
      </c>
      <c r="M908">
        <v>377</v>
      </c>
      <c r="N908">
        <v>0</v>
      </c>
      <c r="O908">
        <v>0</v>
      </c>
      <c r="P908">
        <v>0</v>
      </c>
      <c r="Q908">
        <v>3</v>
      </c>
      <c r="R908" t="s">
        <v>5908</v>
      </c>
    </row>
    <row r="909" spans="2:18" ht="15.75" x14ac:dyDescent="0.2">
      <c r="B909" s="387">
        <v>100602</v>
      </c>
      <c r="C909">
        <v>0</v>
      </c>
      <c r="D909">
        <v>0</v>
      </c>
      <c r="E909">
        <v>0</v>
      </c>
      <c r="F909">
        <v>0</v>
      </c>
      <c r="G909">
        <v>2.15336E-2</v>
      </c>
      <c r="H909">
        <v>374</v>
      </c>
      <c r="I909" t="s">
        <v>1710</v>
      </c>
      <c r="J909" t="s">
        <v>1710</v>
      </c>
      <c r="K909">
        <v>515</v>
      </c>
      <c r="L909">
        <v>215</v>
      </c>
      <c r="M909">
        <v>489</v>
      </c>
      <c r="N909">
        <v>0</v>
      </c>
      <c r="O909">
        <v>0</v>
      </c>
      <c r="P909">
        <v>0</v>
      </c>
      <c r="Q909">
        <v>4</v>
      </c>
      <c r="R909" t="s">
        <v>4990</v>
      </c>
    </row>
    <row r="910" spans="2:18" ht="15.75" x14ac:dyDescent="0.2">
      <c r="B910" s="387">
        <v>100603</v>
      </c>
      <c r="C910">
        <v>0</v>
      </c>
      <c r="D910">
        <v>0</v>
      </c>
      <c r="E910">
        <v>0</v>
      </c>
      <c r="F910">
        <v>0</v>
      </c>
      <c r="G910">
        <v>1.1150200000000001E-2</v>
      </c>
      <c r="H910">
        <v>309</v>
      </c>
      <c r="I910" t="s">
        <v>1667</v>
      </c>
      <c r="J910" t="s">
        <v>4893</v>
      </c>
      <c r="K910">
        <v>748</v>
      </c>
      <c r="L910">
        <v>430</v>
      </c>
      <c r="M910">
        <v>760</v>
      </c>
      <c r="N910">
        <v>0</v>
      </c>
      <c r="O910">
        <v>0</v>
      </c>
      <c r="P910">
        <v>0</v>
      </c>
      <c r="Q910">
        <v>4</v>
      </c>
      <c r="R910" t="s">
        <v>4990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2:Q3556"/>
  <sheetViews>
    <sheetView workbookViewId="0">
      <selection activeCell="F38" sqref="F38"/>
    </sheetView>
  </sheetViews>
  <sheetFormatPr baseColWidth="10" defaultColWidth="9.140625" defaultRowHeight="12.75" x14ac:dyDescent="0.2"/>
  <sheetData>
    <row r="2" spans="3:17" x14ac:dyDescent="0.2">
      <c r="C2" s="306" t="s">
        <v>5010</v>
      </c>
      <c r="D2" t="s">
        <v>4998</v>
      </c>
      <c r="E2" t="s">
        <v>68</v>
      </c>
      <c r="F2" t="s">
        <v>4999</v>
      </c>
      <c r="G2" t="s">
        <v>5000</v>
      </c>
      <c r="H2" t="s">
        <v>5001</v>
      </c>
      <c r="I2" t="s">
        <v>5002</v>
      </c>
      <c r="J2" t="s">
        <v>4934</v>
      </c>
      <c r="K2" t="s">
        <v>4935</v>
      </c>
      <c r="L2" t="s">
        <v>5003</v>
      </c>
      <c r="M2" t="s">
        <v>5004</v>
      </c>
      <c r="N2" t="s">
        <v>4936</v>
      </c>
      <c r="O2" t="s">
        <v>4937</v>
      </c>
      <c r="P2" t="s">
        <v>4938</v>
      </c>
      <c r="Q2" t="s">
        <v>4945</v>
      </c>
    </row>
    <row r="3" spans="3:17" x14ac:dyDescent="0.2">
      <c r="C3" s="325">
        <v>1</v>
      </c>
      <c r="D3" t="s">
        <v>1704</v>
      </c>
      <c r="E3">
        <v>97</v>
      </c>
      <c r="F3">
        <v>280</v>
      </c>
      <c r="G3">
        <v>74</v>
      </c>
      <c r="H3">
        <v>271.44099999999997</v>
      </c>
      <c r="I3">
        <v>0.25</v>
      </c>
      <c r="J3" t="s">
        <v>4980</v>
      </c>
      <c r="K3" t="s">
        <v>4980</v>
      </c>
      <c r="L3">
        <v>349</v>
      </c>
      <c r="M3">
        <v>89</v>
      </c>
      <c r="N3">
        <v>2.14818</v>
      </c>
      <c r="O3">
        <v>353</v>
      </c>
      <c r="P3">
        <v>87</v>
      </c>
      <c r="Q3">
        <v>353</v>
      </c>
    </row>
    <row r="4" spans="3:17" x14ac:dyDescent="0.2">
      <c r="C4" s="325">
        <v>2</v>
      </c>
      <c r="D4" t="s">
        <v>2138</v>
      </c>
      <c r="E4">
        <v>18</v>
      </c>
      <c r="F4">
        <v>455</v>
      </c>
      <c r="G4">
        <v>150</v>
      </c>
      <c r="H4">
        <v>438.339</v>
      </c>
      <c r="I4">
        <v>0.26600000000000001</v>
      </c>
      <c r="J4" t="s">
        <v>2138</v>
      </c>
      <c r="K4" t="s">
        <v>2138</v>
      </c>
      <c r="L4">
        <v>455</v>
      </c>
      <c r="M4">
        <v>150</v>
      </c>
      <c r="N4">
        <v>0</v>
      </c>
      <c r="O4">
        <v>0</v>
      </c>
      <c r="P4">
        <v>0</v>
      </c>
      <c r="Q4">
        <v>455</v>
      </c>
    </row>
    <row r="5" spans="3:17" x14ac:dyDescent="0.2">
      <c r="C5" s="325">
        <v>3</v>
      </c>
      <c r="D5" t="s">
        <v>1903</v>
      </c>
      <c r="E5">
        <v>55</v>
      </c>
      <c r="F5">
        <v>390</v>
      </c>
      <c r="G5">
        <v>112</v>
      </c>
      <c r="H5">
        <v>376.07299999999998</v>
      </c>
      <c r="I5">
        <v>0.27200000000000002</v>
      </c>
      <c r="J5" t="s">
        <v>1903</v>
      </c>
      <c r="K5" t="s">
        <v>1903</v>
      </c>
      <c r="L5">
        <v>390</v>
      </c>
      <c r="M5">
        <v>112</v>
      </c>
      <c r="N5">
        <v>0</v>
      </c>
      <c r="O5">
        <v>0</v>
      </c>
      <c r="P5">
        <v>0</v>
      </c>
      <c r="Q5">
        <v>390</v>
      </c>
    </row>
    <row r="6" spans="3:17" x14ac:dyDescent="0.2">
      <c r="C6" s="325">
        <v>4</v>
      </c>
      <c r="D6" t="s">
        <v>1755</v>
      </c>
      <c r="E6">
        <v>65</v>
      </c>
      <c r="F6">
        <v>349</v>
      </c>
      <c r="G6">
        <v>89</v>
      </c>
      <c r="H6">
        <v>338.53899999999999</v>
      </c>
      <c r="I6">
        <v>0.24399999999999999</v>
      </c>
      <c r="J6" t="s">
        <v>4980</v>
      </c>
      <c r="K6" t="s">
        <v>4980</v>
      </c>
      <c r="L6">
        <v>349</v>
      </c>
      <c r="M6">
        <v>89</v>
      </c>
      <c r="N6">
        <v>4.8856200000000003</v>
      </c>
      <c r="O6">
        <v>353</v>
      </c>
      <c r="P6">
        <v>87</v>
      </c>
      <c r="Q6">
        <v>353</v>
      </c>
    </row>
    <row r="7" spans="3:17" x14ac:dyDescent="0.2">
      <c r="C7" s="325">
        <v>5</v>
      </c>
      <c r="D7" t="s">
        <v>1903</v>
      </c>
      <c r="E7">
        <v>55</v>
      </c>
      <c r="F7">
        <v>390</v>
      </c>
      <c r="G7">
        <v>112</v>
      </c>
      <c r="H7">
        <v>376.07299999999998</v>
      </c>
      <c r="I7">
        <v>0.27200000000000002</v>
      </c>
      <c r="J7" t="s">
        <v>1903</v>
      </c>
      <c r="K7" t="s">
        <v>1903</v>
      </c>
      <c r="L7">
        <v>390</v>
      </c>
      <c r="M7">
        <v>112</v>
      </c>
      <c r="N7">
        <v>0</v>
      </c>
      <c r="O7">
        <v>0</v>
      </c>
      <c r="P7">
        <v>0</v>
      </c>
      <c r="Q7">
        <v>390</v>
      </c>
    </row>
    <row r="8" spans="3:17" x14ac:dyDescent="0.2">
      <c r="C8" s="325">
        <v>6</v>
      </c>
      <c r="D8" t="s">
        <v>2138</v>
      </c>
      <c r="E8">
        <v>18</v>
      </c>
      <c r="F8">
        <v>455</v>
      </c>
      <c r="G8">
        <v>150</v>
      </c>
      <c r="H8">
        <v>438.339</v>
      </c>
      <c r="I8">
        <v>0.26600000000000001</v>
      </c>
      <c r="J8" t="s">
        <v>2138</v>
      </c>
      <c r="K8" t="s">
        <v>2138</v>
      </c>
      <c r="L8">
        <v>455</v>
      </c>
      <c r="M8">
        <v>150</v>
      </c>
      <c r="N8">
        <v>0</v>
      </c>
      <c r="O8">
        <v>0</v>
      </c>
      <c r="P8">
        <v>0</v>
      </c>
      <c r="Q8">
        <v>455</v>
      </c>
    </row>
    <row r="9" spans="3:17" x14ac:dyDescent="0.2">
      <c r="C9" s="325">
        <v>7</v>
      </c>
      <c r="D9" t="s">
        <v>1600</v>
      </c>
      <c r="E9">
        <v>132</v>
      </c>
      <c r="F9">
        <v>387</v>
      </c>
      <c r="G9">
        <v>142</v>
      </c>
      <c r="H9">
        <v>370.78899999999999</v>
      </c>
      <c r="I9">
        <v>0.27300000000000002</v>
      </c>
      <c r="J9" t="s">
        <v>1600</v>
      </c>
      <c r="K9" t="s">
        <v>1600</v>
      </c>
      <c r="L9">
        <v>387</v>
      </c>
      <c r="M9">
        <v>142</v>
      </c>
      <c r="N9">
        <v>0</v>
      </c>
      <c r="O9">
        <v>0</v>
      </c>
      <c r="P9">
        <v>0</v>
      </c>
      <c r="Q9">
        <v>387</v>
      </c>
    </row>
    <row r="10" spans="3:17" x14ac:dyDescent="0.2">
      <c r="C10" s="325">
        <v>8</v>
      </c>
      <c r="D10" t="s">
        <v>1903</v>
      </c>
      <c r="E10">
        <v>55</v>
      </c>
      <c r="F10">
        <v>390</v>
      </c>
      <c r="G10">
        <v>112</v>
      </c>
      <c r="H10">
        <v>376.07299999999998</v>
      </c>
      <c r="I10">
        <v>0.27200000000000002</v>
      </c>
      <c r="J10" t="s">
        <v>1903</v>
      </c>
      <c r="K10" t="s">
        <v>1903</v>
      </c>
      <c r="L10">
        <v>390</v>
      </c>
      <c r="M10">
        <v>112</v>
      </c>
      <c r="N10">
        <v>0</v>
      </c>
      <c r="O10">
        <v>0</v>
      </c>
      <c r="P10">
        <v>0</v>
      </c>
      <c r="Q10">
        <v>390</v>
      </c>
    </row>
    <row r="11" spans="3:17" x14ac:dyDescent="0.2">
      <c r="C11" s="325">
        <v>9</v>
      </c>
      <c r="D11" t="s">
        <v>1755</v>
      </c>
      <c r="E11">
        <v>65</v>
      </c>
      <c r="F11">
        <v>349</v>
      </c>
      <c r="G11">
        <v>89</v>
      </c>
      <c r="H11">
        <v>338.53899999999999</v>
      </c>
      <c r="I11">
        <v>0.24399999999999999</v>
      </c>
      <c r="J11" t="s">
        <v>4980</v>
      </c>
      <c r="K11" t="s">
        <v>4980</v>
      </c>
      <c r="L11">
        <v>349</v>
      </c>
      <c r="M11">
        <v>89</v>
      </c>
      <c r="N11">
        <v>4.5276399999999999</v>
      </c>
      <c r="O11">
        <v>353</v>
      </c>
      <c r="P11">
        <v>87</v>
      </c>
      <c r="Q11">
        <v>353</v>
      </c>
    </row>
    <row r="12" spans="3:17" x14ac:dyDescent="0.2">
      <c r="C12" s="325">
        <v>10</v>
      </c>
      <c r="D12" t="s">
        <v>1755</v>
      </c>
      <c r="E12">
        <v>65</v>
      </c>
      <c r="F12">
        <v>349</v>
      </c>
      <c r="G12">
        <v>89</v>
      </c>
      <c r="H12">
        <v>338.53899999999999</v>
      </c>
      <c r="I12">
        <v>0.24399999999999999</v>
      </c>
      <c r="J12" t="s">
        <v>4980</v>
      </c>
      <c r="K12" t="s">
        <v>4980</v>
      </c>
      <c r="L12">
        <v>349</v>
      </c>
      <c r="M12">
        <v>89</v>
      </c>
      <c r="N12">
        <v>2.82138</v>
      </c>
      <c r="O12">
        <v>353</v>
      </c>
      <c r="P12">
        <v>87</v>
      </c>
      <c r="Q12">
        <v>353</v>
      </c>
    </row>
    <row r="13" spans="3:17" x14ac:dyDescent="0.2">
      <c r="C13" s="325">
        <v>11</v>
      </c>
      <c r="D13" t="s">
        <v>1903</v>
      </c>
      <c r="E13">
        <v>55</v>
      </c>
      <c r="F13">
        <v>390</v>
      </c>
      <c r="G13">
        <v>112</v>
      </c>
      <c r="H13">
        <v>376.07299999999998</v>
      </c>
      <c r="I13">
        <v>0.27200000000000002</v>
      </c>
      <c r="J13" t="s">
        <v>1903</v>
      </c>
      <c r="K13" t="s">
        <v>1903</v>
      </c>
      <c r="L13">
        <v>390</v>
      </c>
      <c r="M13">
        <v>112</v>
      </c>
      <c r="N13">
        <v>0</v>
      </c>
      <c r="O13">
        <v>0</v>
      </c>
      <c r="P13">
        <v>0</v>
      </c>
      <c r="Q13">
        <v>390</v>
      </c>
    </row>
    <row r="14" spans="3:17" x14ac:dyDescent="0.2">
      <c r="C14" s="325">
        <v>12</v>
      </c>
      <c r="D14" t="s">
        <v>1755</v>
      </c>
      <c r="E14">
        <v>65</v>
      </c>
      <c r="F14">
        <v>349</v>
      </c>
      <c r="G14">
        <v>89</v>
      </c>
      <c r="H14">
        <v>338.53899999999999</v>
      </c>
      <c r="I14">
        <v>0.24399999999999999</v>
      </c>
      <c r="J14" t="s">
        <v>4980</v>
      </c>
      <c r="K14" t="s">
        <v>4980</v>
      </c>
      <c r="L14">
        <v>349</v>
      </c>
      <c r="M14">
        <v>89</v>
      </c>
      <c r="N14">
        <v>1.55707</v>
      </c>
      <c r="O14">
        <v>306</v>
      </c>
      <c r="P14">
        <v>78</v>
      </c>
      <c r="Q14">
        <v>306</v>
      </c>
    </row>
    <row r="15" spans="3:17" x14ac:dyDescent="0.2">
      <c r="C15" s="325">
        <v>13</v>
      </c>
      <c r="D15" t="s">
        <v>208</v>
      </c>
      <c r="E15" t="s">
        <v>208</v>
      </c>
    </row>
    <row r="16" spans="3:17" x14ac:dyDescent="0.2">
      <c r="C16" s="325">
        <v>14</v>
      </c>
      <c r="D16" t="s">
        <v>1903</v>
      </c>
      <c r="E16">
        <v>55</v>
      </c>
      <c r="F16">
        <v>390</v>
      </c>
      <c r="G16">
        <v>112</v>
      </c>
      <c r="H16">
        <v>376.07299999999998</v>
      </c>
      <c r="I16">
        <v>0.27200000000000002</v>
      </c>
      <c r="J16" t="s">
        <v>4980</v>
      </c>
      <c r="K16" t="s">
        <v>4980</v>
      </c>
      <c r="L16">
        <v>349</v>
      </c>
      <c r="M16">
        <v>89</v>
      </c>
      <c r="N16">
        <v>25.0276</v>
      </c>
      <c r="O16">
        <v>353</v>
      </c>
      <c r="P16">
        <v>87</v>
      </c>
      <c r="Q16">
        <v>353</v>
      </c>
    </row>
    <row r="17" spans="3:17" x14ac:dyDescent="0.2">
      <c r="C17" s="325">
        <v>15</v>
      </c>
      <c r="D17" t="s">
        <v>1903</v>
      </c>
      <c r="E17">
        <v>55</v>
      </c>
      <c r="F17">
        <v>390</v>
      </c>
      <c r="G17">
        <v>112</v>
      </c>
      <c r="H17">
        <v>376.07299999999998</v>
      </c>
      <c r="I17">
        <v>0.27200000000000002</v>
      </c>
      <c r="J17" t="s">
        <v>1903</v>
      </c>
      <c r="K17" t="s">
        <v>1903</v>
      </c>
      <c r="L17">
        <v>390</v>
      </c>
      <c r="M17">
        <v>112</v>
      </c>
      <c r="N17">
        <v>0</v>
      </c>
      <c r="O17">
        <v>0</v>
      </c>
      <c r="P17">
        <v>0</v>
      </c>
      <c r="Q17">
        <v>390</v>
      </c>
    </row>
    <row r="18" spans="3:17" x14ac:dyDescent="0.2">
      <c r="C18" s="325">
        <v>16</v>
      </c>
      <c r="D18" t="s">
        <v>1814</v>
      </c>
      <c r="E18">
        <v>4</v>
      </c>
      <c r="F18">
        <v>641</v>
      </c>
      <c r="G18">
        <v>159</v>
      </c>
      <c r="H18">
        <v>622.85900000000004</v>
      </c>
      <c r="I18">
        <v>0.28999999999999998</v>
      </c>
      <c r="J18" t="s">
        <v>4983</v>
      </c>
      <c r="K18" t="s">
        <v>4893</v>
      </c>
      <c r="L18">
        <v>748</v>
      </c>
      <c r="M18">
        <v>430</v>
      </c>
      <c r="N18">
        <v>0</v>
      </c>
      <c r="O18">
        <v>0</v>
      </c>
      <c r="P18">
        <v>0</v>
      </c>
      <c r="Q18">
        <v>748</v>
      </c>
    </row>
    <row r="19" spans="3:17" x14ac:dyDescent="0.2">
      <c r="C19" s="325">
        <v>17</v>
      </c>
      <c r="D19" t="s">
        <v>1710</v>
      </c>
      <c r="E19">
        <v>24</v>
      </c>
      <c r="F19">
        <v>515</v>
      </c>
      <c r="G19">
        <v>215</v>
      </c>
      <c r="H19">
        <v>477.65199999999999</v>
      </c>
      <c r="I19">
        <v>0.38600000000000001</v>
      </c>
      <c r="J19" t="s">
        <v>1710</v>
      </c>
      <c r="K19" t="s">
        <v>1710</v>
      </c>
      <c r="L19">
        <v>515</v>
      </c>
      <c r="M19">
        <v>215</v>
      </c>
      <c r="N19">
        <v>0</v>
      </c>
      <c r="O19">
        <v>0</v>
      </c>
      <c r="P19">
        <v>0</v>
      </c>
      <c r="Q19">
        <v>515</v>
      </c>
    </row>
    <row r="20" spans="3:17" x14ac:dyDescent="0.2">
      <c r="C20" s="325">
        <v>18</v>
      </c>
      <c r="D20" t="s">
        <v>1600</v>
      </c>
      <c r="E20">
        <v>132</v>
      </c>
      <c r="F20">
        <v>387</v>
      </c>
      <c r="G20">
        <v>142</v>
      </c>
      <c r="H20">
        <v>370.78899999999999</v>
      </c>
      <c r="I20">
        <v>0.27300000000000002</v>
      </c>
      <c r="J20" t="s">
        <v>1600</v>
      </c>
      <c r="K20" t="s">
        <v>1600</v>
      </c>
      <c r="L20">
        <v>387</v>
      </c>
      <c r="M20">
        <v>142</v>
      </c>
      <c r="N20">
        <v>0</v>
      </c>
      <c r="O20">
        <v>0</v>
      </c>
      <c r="P20">
        <v>0</v>
      </c>
      <c r="Q20">
        <v>387</v>
      </c>
    </row>
    <row r="21" spans="3:17" x14ac:dyDescent="0.2">
      <c r="C21" s="325">
        <v>19</v>
      </c>
      <c r="D21" t="s">
        <v>208</v>
      </c>
      <c r="E21" t="s">
        <v>208</v>
      </c>
      <c r="I21" t="s">
        <v>208</v>
      </c>
    </row>
    <row r="22" spans="3:17" x14ac:dyDescent="0.2">
      <c r="C22" s="325">
        <v>20</v>
      </c>
      <c r="D22" t="s">
        <v>208</v>
      </c>
      <c r="E22" t="s">
        <v>208</v>
      </c>
      <c r="I22" t="s">
        <v>208</v>
      </c>
    </row>
    <row r="23" spans="3:17" x14ac:dyDescent="0.2">
      <c r="C23" s="325">
        <v>21</v>
      </c>
      <c r="D23" t="s">
        <v>208</v>
      </c>
      <c r="E23" t="s">
        <v>208</v>
      </c>
      <c r="I23" t="s">
        <v>208</v>
      </c>
    </row>
    <row r="24" spans="3:17" x14ac:dyDescent="0.2">
      <c r="C24" s="325">
        <v>22</v>
      </c>
      <c r="D24" t="s">
        <v>208</v>
      </c>
      <c r="E24" t="s">
        <v>208</v>
      </c>
      <c r="I24" t="s">
        <v>208</v>
      </c>
    </row>
    <row r="25" spans="3:17" x14ac:dyDescent="0.2">
      <c r="C25" s="325">
        <v>23</v>
      </c>
      <c r="D25" t="s">
        <v>208</v>
      </c>
      <c r="E25" t="s">
        <v>208</v>
      </c>
      <c r="I25" t="s">
        <v>208</v>
      </c>
    </row>
    <row r="26" spans="3:17" x14ac:dyDescent="0.2">
      <c r="C26" s="325">
        <v>24</v>
      </c>
      <c r="D26" t="s">
        <v>1704</v>
      </c>
      <c r="E26">
        <v>97</v>
      </c>
      <c r="F26">
        <v>280</v>
      </c>
      <c r="G26">
        <v>74</v>
      </c>
      <c r="H26">
        <v>271.44099999999997</v>
      </c>
      <c r="I26">
        <v>0.25</v>
      </c>
      <c r="J26" t="s">
        <v>4977</v>
      </c>
      <c r="K26" t="s">
        <v>4978</v>
      </c>
      <c r="L26">
        <v>280</v>
      </c>
      <c r="M26">
        <v>74</v>
      </c>
      <c r="N26">
        <v>15.5464</v>
      </c>
      <c r="O26">
        <v>353</v>
      </c>
      <c r="P26">
        <v>87</v>
      </c>
      <c r="Q26">
        <v>353</v>
      </c>
    </row>
    <row r="27" spans="3:17" x14ac:dyDescent="0.2">
      <c r="C27" s="325">
        <v>25</v>
      </c>
      <c r="D27" t="s">
        <v>1667</v>
      </c>
      <c r="E27">
        <v>21</v>
      </c>
      <c r="F27">
        <v>788</v>
      </c>
      <c r="G27">
        <v>480</v>
      </c>
      <c r="H27">
        <v>684.93499999999995</v>
      </c>
      <c r="I27">
        <v>0.52200000000000002</v>
      </c>
      <c r="J27" t="s">
        <v>1667</v>
      </c>
      <c r="K27" t="s">
        <v>4893</v>
      </c>
      <c r="L27">
        <v>748</v>
      </c>
      <c r="M27">
        <v>430</v>
      </c>
      <c r="N27">
        <v>0</v>
      </c>
      <c r="O27">
        <v>0</v>
      </c>
      <c r="P27">
        <v>0</v>
      </c>
      <c r="Q27">
        <v>748</v>
      </c>
    </row>
    <row r="28" spans="3:17" x14ac:dyDescent="0.2">
      <c r="C28" s="325">
        <v>27</v>
      </c>
      <c r="D28" t="s">
        <v>208</v>
      </c>
      <c r="E28" t="s">
        <v>208</v>
      </c>
      <c r="I28" t="s">
        <v>208</v>
      </c>
    </row>
    <row r="29" spans="3:17" x14ac:dyDescent="0.2">
      <c r="C29" s="325">
        <v>28</v>
      </c>
      <c r="D29" t="s">
        <v>208</v>
      </c>
      <c r="E29" t="s">
        <v>208</v>
      </c>
      <c r="I29" t="s">
        <v>208</v>
      </c>
    </row>
    <row r="30" spans="3:17" x14ac:dyDescent="0.2">
      <c r="C30" s="325">
        <v>29</v>
      </c>
      <c r="D30" t="s">
        <v>208</v>
      </c>
      <c r="E30" t="s">
        <v>208</v>
      </c>
      <c r="I30" t="s">
        <v>208</v>
      </c>
    </row>
    <row r="31" spans="3:17" x14ac:dyDescent="0.2">
      <c r="C31" s="325">
        <v>30</v>
      </c>
      <c r="D31" t="s">
        <v>208</v>
      </c>
      <c r="E31" t="s">
        <v>208</v>
      </c>
      <c r="I31" t="s">
        <v>208</v>
      </c>
    </row>
    <row r="32" spans="3:17" x14ac:dyDescent="0.2">
      <c r="C32" s="325">
        <v>31</v>
      </c>
      <c r="D32" t="s">
        <v>208</v>
      </c>
      <c r="E32" t="s">
        <v>208</v>
      </c>
      <c r="I32" t="s">
        <v>208</v>
      </c>
    </row>
    <row r="33" spans="3:17" x14ac:dyDescent="0.2">
      <c r="C33" s="325">
        <v>32</v>
      </c>
      <c r="D33" t="s">
        <v>208</v>
      </c>
      <c r="E33" t="s">
        <v>208</v>
      </c>
      <c r="I33" t="s">
        <v>208</v>
      </c>
    </row>
    <row r="34" spans="3:17" x14ac:dyDescent="0.2">
      <c r="C34" s="325">
        <v>33</v>
      </c>
      <c r="D34" t="s">
        <v>208</v>
      </c>
      <c r="E34" t="s">
        <v>208</v>
      </c>
      <c r="I34" t="s">
        <v>208</v>
      </c>
    </row>
    <row r="35" spans="3:17" x14ac:dyDescent="0.2">
      <c r="C35" s="325">
        <v>34</v>
      </c>
      <c r="D35" t="s">
        <v>208</v>
      </c>
      <c r="E35" t="s">
        <v>208</v>
      </c>
      <c r="I35" t="s">
        <v>208</v>
      </c>
    </row>
    <row r="36" spans="3:17" x14ac:dyDescent="0.2">
      <c r="C36" s="325">
        <v>35</v>
      </c>
      <c r="D36" t="s">
        <v>208</v>
      </c>
      <c r="E36" t="s">
        <v>208</v>
      </c>
      <c r="I36" t="s">
        <v>208</v>
      </c>
    </row>
    <row r="37" spans="3:17" x14ac:dyDescent="0.2">
      <c r="C37" s="325">
        <v>36</v>
      </c>
      <c r="D37" t="s">
        <v>1755</v>
      </c>
      <c r="E37">
        <v>65</v>
      </c>
      <c r="F37">
        <v>349</v>
      </c>
      <c r="G37">
        <v>89</v>
      </c>
      <c r="H37">
        <v>338.53899999999999</v>
      </c>
      <c r="I37">
        <v>0.24399999999999999</v>
      </c>
      <c r="J37" t="s">
        <v>4980</v>
      </c>
      <c r="K37" t="s">
        <v>4980</v>
      </c>
      <c r="L37">
        <v>349</v>
      </c>
      <c r="M37">
        <v>89</v>
      </c>
      <c r="N37">
        <v>6.62249</v>
      </c>
      <c r="O37">
        <v>353</v>
      </c>
      <c r="P37">
        <v>87</v>
      </c>
      <c r="Q37">
        <v>353</v>
      </c>
    </row>
    <row r="38" spans="3:17" x14ac:dyDescent="0.2">
      <c r="C38" s="325">
        <v>37</v>
      </c>
      <c r="D38" t="s">
        <v>1755</v>
      </c>
      <c r="E38">
        <v>65</v>
      </c>
      <c r="F38">
        <v>349</v>
      </c>
      <c r="G38">
        <v>89</v>
      </c>
      <c r="H38">
        <v>338.53899999999999</v>
      </c>
      <c r="I38">
        <v>0.24399999999999999</v>
      </c>
      <c r="J38" t="s">
        <v>4980</v>
      </c>
      <c r="K38" t="s">
        <v>4980</v>
      </c>
      <c r="L38">
        <v>349</v>
      </c>
      <c r="M38">
        <v>89</v>
      </c>
      <c r="N38">
        <v>26.687899999999999</v>
      </c>
      <c r="O38">
        <v>353</v>
      </c>
      <c r="P38">
        <v>87</v>
      </c>
      <c r="Q38">
        <v>353</v>
      </c>
    </row>
    <row r="39" spans="3:17" x14ac:dyDescent="0.2">
      <c r="C39" s="325">
        <v>38</v>
      </c>
      <c r="D39" t="s">
        <v>1755</v>
      </c>
      <c r="E39">
        <v>65</v>
      </c>
      <c r="F39">
        <v>349</v>
      </c>
      <c r="G39">
        <v>89</v>
      </c>
      <c r="H39">
        <v>338.53899999999999</v>
      </c>
      <c r="I39">
        <v>0.24399999999999999</v>
      </c>
      <c r="J39" t="s">
        <v>4980</v>
      </c>
      <c r="K39" t="s">
        <v>4980</v>
      </c>
      <c r="L39">
        <v>349</v>
      </c>
      <c r="M39">
        <v>89</v>
      </c>
      <c r="N39">
        <v>4.1614699999999996</v>
      </c>
      <c r="O39">
        <v>353</v>
      </c>
      <c r="P39">
        <v>87</v>
      </c>
      <c r="Q39">
        <v>353</v>
      </c>
    </row>
    <row r="40" spans="3:17" x14ac:dyDescent="0.2">
      <c r="C40" s="325">
        <v>39</v>
      </c>
      <c r="D40" t="s">
        <v>1755</v>
      </c>
      <c r="E40">
        <v>65</v>
      </c>
      <c r="F40">
        <v>349</v>
      </c>
      <c r="G40">
        <v>89</v>
      </c>
      <c r="H40">
        <v>338.53899999999999</v>
      </c>
      <c r="I40">
        <v>0.24399999999999999</v>
      </c>
      <c r="J40" t="s">
        <v>4980</v>
      </c>
      <c r="K40" t="s">
        <v>4980</v>
      </c>
      <c r="L40">
        <v>349</v>
      </c>
      <c r="M40">
        <v>89</v>
      </c>
      <c r="N40">
        <v>12.936999999999999</v>
      </c>
      <c r="O40">
        <v>353</v>
      </c>
      <c r="P40">
        <v>87</v>
      </c>
      <c r="Q40">
        <v>353</v>
      </c>
    </row>
    <row r="41" spans="3:17" x14ac:dyDescent="0.2">
      <c r="C41" s="325">
        <v>40</v>
      </c>
      <c r="D41" t="s">
        <v>3882</v>
      </c>
      <c r="E41">
        <v>132</v>
      </c>
      <c r="F41">
        <v>387</v>
      </c>
      <c r="G41">
        <v>142</v>
      </c>
      <c r="H41">
        <v>370.78899999999999</v>
      </c>
      <c r="I41">
        <v>0.27300000000000002</v>
      </c>
      <c r="J41" t="s">
        <v>5005</v>
      </c>
      <c r="K41" t="s">
        <v>1600</v>
      </c>
      <c r="L41">
        <v>387</v>
      </c>
      <c r="M41">
        <v>142</v>
      </c>
      <c r="N41">
        <v>0</v>
      </c>
      <c r="O41">
        <v>0</v>
      </c>
      <c r="P41">
        <v>0</v>
      </c>
      <c r="Q41">
        <v>387</v>
      </c>
    </row>
    <row r="42" spans="3:17" x14ac:dyDescent="0.2">
      <c r="C42" s="325">
        <v>41</v>
      </c>
      <c r="D42" t="s">
        <v>1755</v>
      </c>
      <c r="E42">
        <v>65</v>
      </c>
      <c r="F42">
        <v>349</v>
      </c>
      <c r="G42">
        <v>89</v>
      </c>
      <c r="H42">
        <v>338.53899999999999</v>
      </c>
      <c r="I42">
        <v>0.24399999999999999</v>
      </c>
      <c r="J42" t="s">
        <v>4980</v>
      </c>
      <c r="K42" t="s">
        <v>4980</v>
      </c>
      <c r="L42">
        <v>349</v>
      </c>
      <c r="M42">
        <v>89</v>
      </c>
      <c r="N42">
        <v>6.2946499999999999</v>
      </c>
      <c r="O42">
        <v>353</v>
      </c>
      <c r="P42">
        <v>87</v>
      </c>
      <c r="Q42">
        <v>353</v>
      </c>
    </row>
    <row r="43" spans="3:17" x14ac:dyDescent="0.2">
      <c r="C43" s="325">
        <v>42</v>
      </c>
      <c r="D43" t="s">
        <v>3882</v>
      </c>
      <c r="E43">
        <v>132</v>
      </c>
      <c r="F43">
        <v>387</v>
      </c>
      <c r="G43">
        <v>142</v>
      </c>
      <c r="H43">
        <v>370.78899999999999</v>
      </c>
      <c r="I43">
        <v>0.27300000000000002</v>
      </c>
      <c r="J43" t="s">
        <v>5005</v>
      </c>
      <c r="K43" t="s">
        <v>1600</v>
      </c>
      <c r="L43">
        <v>387</v>
      </c>
      <c r="M43">
        <v>142</v>
      </c>
      <c r="N43">
        <v>0</v>
      </c>
      <c r="O43">
        <v>0</v>
      </c>
      <c r="P43">
        <v>0</v>
      </c>
      <c r="Q43">
        <v>387</v>
      </c>
    </row>
    <row r="44" spans="3:17" x14ac:dyDescent="0.2">
      <c r="C44" s="325">
        <v>43</v>
      </c>
      <c r="D44" t="s">
        <v>1755</v>
      </c>
      <c r="E44">
        <v>65</v>
      </c>
      <c r="F44">
        <v>349</v>
      </c>
      <c r="G44">
        <v>89</v>
      </c>
      <c r="H44">
        <v>338.53899999999999</v>
      </c>
      <c r="I44">
        <v>0.24399999999999999</v>
      </c>
      <c r="J44" t="s">
        <v>4980</v>
      </c>
      <c r="K44" t="s">
        <v>4980</v>
      </c>
      <c r="L44">
        <v>349</v>
      </c>
      <c r="M44">
        <v>89</v>
      </c>
      <c r="N44">
        <v>13.811</v>
      </c>
      <c r="O44">
        <v>353</v>
      </c>
      <c r="P44">
        <v>87</v>
      </c>
      <c r="Q44">
        <v>353</v>
      </c>
    </row>
    <row r="45" spans="3:17" x14ac:dyDescent="0.2">
      <c r="C45" s="325">
        <v>44</v>
      </c>
      <c r="D45" t="s">
        <v>1755</v>
      </c>
      <c r="E45">
        <v>65</v>
      </c>
      <c r="F45">
        <v>349</v>
      </c>
      <c r="G45">
        <v>89</v>
      </c>
      <c r="H45">
        <v>338.53899999999999</v>
      </c>
      <c r="I45">
        <v>0.24399999999999999</v>
      </c>
      <c r="J45" t="s">
        <v>4980</v>
      </c>
      <c r="K45" t="s">
        <v>4980</v>
      </c>
      <c r="L45">
        <v>349</v>
      </c>
      <c r="M45">
        <v>89</v>
      </c>
      <c r="N45">
        <v>0.91680899999999999</v>
      </c>
      <c r="O45">
        <v>306</v>
      </c>
      <c r="P45">
        <v>78</v>
      </c>
      <c r="Q45">
        <v>306</v>
      </c>
    </row>
    <row r="46" spans="3:17" x14ac:dyDescent="0.2">
      <c r="C46" s="325">
        <v>45</v>
      </c>
      <c r="D46" t="s">
        <v>1755</v>
      </c>
      <c r="E46">
        <v>65</v>
      </c>
      <c r="F46">
        <v>349</v>
      </c>
      <c r="G46">
        <v>89</v>
      </c>
      <c r="H46">
        <v>338.53899999999999</v>
      </c>
      <c r="I46">
        <v>0.24399999999999999</v>
      </c>
      <c r="J46" t="s">
        <v>4979</v>
      </c>
      <c r="K46" t="s">
        <v>4979</v>
      </c>
      <c r="L46">
        <v>354</v>
      </c>
      <c r="M46">
        <v>82</v>
      </c>
      <c r="N46">
        <v>22.945</v>
      </c>
      <c r="O46">
        <v>353</v>
      </c>
      <c r="P46">
        <v>87</v>
      </c>
      <c r="Q46">
        <v>353</v>
      </c>
    </row>
    <row r="47" spans="3:17" x14ac:dyDescent="0.2">
      <c r="C47" s="325">
        <v>46</v>
      </c>
      <c r="D47" t="s">
        <v>1667</v>
      </c>
      <c r="E47">
        <v>21</v>
      </c>
      <c r="F47">
        <v>788</v>
      </c>
      <c r="G47">
        <v>480</v>
      </c>
      <c r="H47">
        <v>684.93499999999995</v>
      </c>
      <c r="I47">
        <v>0.52200000000000002</v>
      </c>
      <c r="J47" t="s">
        <v>1667</v>
      </c>
      <c r="K47" t="s">
        <v>4893</v>
      </c>
      <c r="L47">
        <v>748</v>
      </c>
      <c r="M47">
        <v>430</v>
      </c>
      <c r="N47">
        <v>0</v>
      </c>
      <c r="O47">
        <v>0</v>
      </c>
      <c r="P47">
        <v>0</v>
      </c>
      <c r="Q47">
        <v>748</v>
      </c>
    </row>
    <row r="48" spans="3:17" x14ac:dyDescent="0.2">
      <c r="C48" s="325">
        <v>47</v>
      </c>
      <c r="D48" t="s">
        <v>208</v>
      </c>
      <c r="E48" t="s">
        <v>208</v>
      </c>
      <c r="I48" t="s">
        <v>208</v>
      </c>
    </row>
    <row r="49" spans="3:17" x14ac:dyDescent="0.2">
      <c r="C49" s="325">
        <v>48</v>
      </c>
      <c r="D49" t="s">
        <v>208</v>
      </c>
      <c r="E49" t="s">
        <v>208</v>
      </c>
      <c r="I49" t="s">
        <v>208</v>
      </c>
    </row>
    <row r="50" spans="3:17" x14ac:dyDescent="0.2">
      <c r="C50" s="325">
        <v>49</v>
      </c>
      <c r="D50" t="s">
        <v>208</v>
      </c>
      <c r="E50" t="s">
        <v>208</v>
      </c>
      <c r="I50" t="s">
        <v>208</v>
      </c>
    </row>
    <row r="51" spans="3:17" x14ac:dyDescent="0.2">
      <c r="C51" s="325">
        <v>50</v>
      </c>
      <c r="D51" t="s">
        <v>208</v>
      </c>
      <c r="E51" t="s">
        <v>208</v>
      </c>
      <c r="I51" t="s">
        <v>208</v>
      </c>
    </row>
    <row r="52" spans="3:17" x14ac:dyDescent="0.2">
      <c r="C52" s="325">
        <v>51</v>
      </c>
      <c r="D52" t="s">
        <v>208</v>
      </c>
      <c r="E52" t="s">
        <v>208</v>
      </c>
      <c r="I52" t="s">
        <v>208</v>
      </c>
    </row>
    <row r="53" spans="3:17" x14ac:dyDescent="0.2">
      <c r="C53" s="325">
        <v>52</v>
      </c>
      <c r="D53" t="s">
        <v>208</v>
      </c>
      <c r="E53" t="s">
        <v>208</v>
      </c>
      <c r="I53" t="s">
        <v>208</v>
      </c>
    </row>
    <row r="54" spans="3:17" x14ac:dyDescent="0.2">
      <c r="C54" s="325">
        <v>53</v>
      </c>
      <c r="D54" t="s">
        <v>208</v>
      </c>
      <c r="E54" t="s">
        <v>208</v>
      </c>
      <c r="I54" t="s">
        <v>208</v>
      </c>
    </row>
    <row r="55" spans="3:17" x14ac:dyDescent="0.2">
      <c r="C55" s="325">
        <v>54</v>
      </c>
      <c r="D55" t="s">
        <v>208</v>
      </c>
      <c r="E55" t="s">
        <v>208</v>
      </c>
      <c r="I55" t="s">
        <v>208</v>
      </c>
    </row>
    <row r="56" spans="3:17" x14ac:dyDescent="0.2">
      <c r="C56" s="325">
        <v>55</v>
      </c>
      <c r="D56" t="s">
        <v>208</v>
      </c>
      <c r="E56" t="s">
        <v>208</v>
      </c>
      <c r="I56" t="s">
        <v>208</v>
      </c>
    </row>
    <row r="57" spans="3:17" x14ac:dyDescent="0.2">
      <c r="C57" s="325">
        <v>56</v>
      </c>
      <c r="D57" t="s">
        <v>208</v>
      </c>
      <c r="E57" t="s">
        <v>208</v>
      </c>
      <c r="I57" t="s">
        <v>208</v>
      </c>
    </row>
    <row r="58" spans="3:17" x14ac:dyDescent="0.2">
      <c r="C58" s="325">
        <v>57</v>
      </c>
      <c r="D58" t="s">
        <v>208</v>
      </c>
      <c r="E58" t="s">
        <v>208</v>
      </c>
      <c r="I58" t="s">
        <v>208</v>
      </c>
    </row>
    <row r="59" spans="3:17" x14ac:dyDescent="0.2">
      <c r="C59" s="325">
        <v>58</v>
      </c>
      <c r="D59" t="s">
        <v>208</v>
      </c>
      <c r="E59" t="s">
        <v>208</v>
      </c>
      <c r="I59" t="s">
        <v>208</v>
      </c>
    </row>
    <row r="60" spans="3:17" x14ac:dyDescent="0.2">
      <c r="C60" s="325">
        <v>59</v>
      </c>
      <c r="D60" t="s">
        <v>208</v>
      </c>
      <c r="E60" t="s">
        <v>208</v>
      </c>
      <c r="I60" t="s">
        <v>208</v>
      </c>
    </row>
    <row r="61" spans="3:17" x14ac:dyDescent="0.2">
      <c r="C61" s="325">
        <v>60</v>
      </c>
      <c r="D61" t="s">
        <v>208</v>
      </c>
      <c r="E61" t="s">
        <v>208</v>
      </c>
      <c r="I61" t="s">
        <v>208</v>
      </c>
    </row>
    <row r="62" spans="3:17" x14ac:dyDescent="0.2">
      <c r="C62" s="325">
        <v>61</v>
      </c>
      <c r="D62" t="s">
        <v>1755</v>
      </c>
      <c r="E62">
        <v>65</v>
      </c>
      <c r="F62">
        <v>349</v>
      </c>
      <c r="G62">
        <v>89</v>
      </c>
      <c r="H62">
        <v>338.53899999999999</v>
      </c>
      <c r="I62">
        <v>0.24399999999999999</v>
      </c>
      <c r="J62" t="s">
        <v>4980</v>
      </c>
      <c r="K62" t="s">
        <v>4980</v>
      </c>
      <c r="L62">
        <v>349</v>
      </c>
      <c r="M62">
        <v>89</v>
      </c>
      <c r="N62">
        <v>5.3854100000000003</v>
      </c>
      <c r="O62">
        <v>353</v>
      </c>
      <c r="P62">
        <v>87</v>
      </c>
      <c r="Q62">
        <v>353</v>
      </c>
    </row>
    <row r="63" spans="3:17" x14ac:dyDescent="0.2">
      <c r="C63" s="325">
        <v>62</v>
      </c>
      <c r="D63" t="s">
        <v>1755</v>
      </c>
      <c r="E63">
        <v>65</v>
      </c>
      <c r="F63">
        <v>349</v>
      </c>
      <c r="G63">
        <v>89</v>
      </c>
      <c r="H63">
        <v>338.53899999999999</v>
      </c>
      <c r="I63">
        <v>0.24399999999999999</v>
      </c>
      <c r="J63" t="s">
        <v>4980</v>
      </c>
      <c r="K63" t="s">
        <v>4980</v>
      </c>
      <c r="L63">
        <v>349</v>
      </c>
      <c r="M63">
        <v>89</v>
      </c>
      <c r="N63">
        <v>4.9455099999999996</v>
      </c>
      <c r="O63">
        <v>353</v>
      </c>
      <c r="P63">
        <v>87</v>
      </c>
      <c r="Q63">
        <v>353</v>
      </c>
    </row>
    <row r="64" spans="3:17" x14ac:dyDescent="0.2">
      <c r="C64" s="325">
        <v>63</v>
      </c>
      <c r="D64" t="s">
        <v>1704</v>
      </c>
      <c r="E64">
        <v>97</v>
      </c>
      <c r="F64">
        <v>280</v>
      </c>
      <c r="G64">
        <v>74</v>
      </c>
      <c r="H64">
        <v>271.44099999999997</v>
      </c>
      <c r="I64">
        <v>0.25</v>
      </c>
      <c r="J64" t="s">
        <v>4977</v>
      </c>
      <c r="K64" t="s">
        <v>4978</v>
      </c>
      <c r="L64">
        <v>280</v>
      </c>
      <c r="M64">
        <v>74</v>
      </c>
      <c r="N64">
        <v>22.662700000000001</v>
      </c>
      <c r="O64">
        <v>353</v>
      </c>
      <c r="P64">
        <v>87</v>
      </c>
      <c r="Q64">
        <v>353</v>
      </c>
    </row>
    <row r="65" spans="3:17" x14ac:dyDescent="0.2">
      <c r="C65" s="325">
        <v>64</v>
      </c>
      <c r="D65" t="s">
        <v>2138</v>
      </c>
      <c r="E65">
        <v>18</v>
      </c>
      <c r="F65">
        <v>455</v>
      </c>
      <c r="G65">
        <v>150</v>
      </c>
      <c r="H65">
        <v>438.339</v>
      </c>
      <c r="I65">
        <v>0.26600000000000001</v>
      </c>
      <c r="J65" t="s">
        <v>4983</v>
      </c>
      <c r="K65" t="s">
        <v>4893</v>
      </c>
      <c r="L65">
        <v>748</v>
      </c>
      <c r="M65">
        <v>430</v>
      </c>
      <c r="N65">
        <v>0</v>
      </c>
      <c r="O65">
        <v>0</v>
      </c>
      <c r="P65">
        <v>0</v>
      </c>
      <c r="Q65">
        <v>748</v>
      </c>
    </row>
    <row r="66" spans="3:17" x14ac:dyDescent="0.2">
      <c r="C66" s="325">
        <v>65</v>
      </c>
      <c r="D66" t="s">
        <v>208</v>
      </c>
      <c r="E66" t="s">
        <v>208</v>
      </c>
      <c r="I66" t="s">
        <v>208</v>
      </c>
    </row>
    <row r="67" spans="3:17" x14ac:dyDescent="0.2">
      <c r="C67" s="325">
        <v>66</v>
      </c>
      <c r="D67" t="s">
        <v>1623</v>
      </c>
      <c r="E67">
        <v>18</v>
      </c>
      <c r="F67">
        <v>354</v>
      </c>
      <c r="G67">
        <v>82</v>
      </c>
      <c r="H67">
        <v>345.41899999999998</v>
      </c>
      <c r="I67">
        <v>0.223</v>
      </c>
      <c r="J67" t="s">
        <v>4979</v>
      </c>
      <c r="K67" t="s">
        <v>4979</v>
      </c>
      <c r="L67">
        <v>354</v>
      </c>
      <c r="M67">
        <v>82</v>
      </c>
      <c r="N67">
        <v>20.170200000000001</v>
      </c>
      <c r="O67">
        <v>353</v>
      </c>
      <c r="P67">
        <v>87</v>
      </c>
      <c r="Q67">
        <v>353</v>
      </c>
    </row>
    <row r="68" spans="3:17" x14ac:dyDescent="0.2">
      <c r="C68" s="325">
        <v>67</v>
      </c>
      <c r="D68" t="s">
        <v>1755</v>
      </c>
      <c r="E68">
        <v>65</v>
      </c>
      <c r="F68">
        <v>349</v>
      </c>
      <c r="G68">
        <v>89</v>
      </c>
      <c r="H68">
        <v>338.53899999999999</v>
      </c>
      <c r="I68">
        <v>0.24399999999999999</v>
      </c>
      <c r="J68" t="s">
        <v>4980</v>
      </c>
      <c r="K68" t="s">
        <v>4980</v>
      </c>
      <c r="L68">
        <v>349</v>
      </c>
      <c r="M68">
        <v>89</v>
      </c>
      <c r="N68">
        <v>10.421200000000001</v>
      </c>
      <c r="O68">
        <v>353</v>
      </c>
      <c r="P68">
        <v>87</v>
      </c>
      <c r="Q68">
        <v>353</v>
      </c>
    </row>
    <row r="69" spans="3:17" x14ac:dyDescent="0.2">
      <c r="C69" s="325">
        <v>68</v>
      </c>
      <c r="D69" t="s">
        <v>1667</v>
      </c>
      <c r="E69">
        <v>21</v>
      </c>
      <c r="F69">
        <v>788</v>
      </c>
      <c r="G69">
        <v>480</v>
      </c>
      <c r="H69">
        <v>684.93499999999995</v>
      </c>
      <c r="I69">
        <v>0.52200000000000002</v>
      </c>
      <c r="J69" t="s">
        <v>1667</v>
      </c>
      <c r="K69" t="s">
        <v>4893</v>
      </c>
      <c r="L69">
        <v>748</v>
      </c>
      <c r="M69">
        <v>430</v>
      </c>
      <c r="N69">
        <v>0</v>
      </c>
      <c r="O69">
        <v>0</v>
      </c>
      <c r="P69">
        <v>0</v>
      </c>
      <c r="Q69">
        <v>748</v>
      </c>
    </row>
    <row r="70" spans="3:17" x14ac:dyDescent="0.2">
      <c r="C70" s="325">
        <v>69</v>
      </c>
      <c r="D70" t="s">
        <v>1704</v>
      </c>
      <c r="E70">
        <v>97</v>
      </c>
      <c r="F70">
        <v>280</v>
      </c>
      <c r="G70">
        <v>74</v>
      </c>
      <c r="H70">
        <v>271.44099999999997</v>
      </c>
      <c r="I70">
        <v>0.25</v>
      </c>
      <c r="J70" t="s">
        <v>4977</v>
      </c>
      <c r="K70" t="s">
        <v>4978</v>
      </c>
      <c r="L70">
        <v>280</v>
      </c>
      <c r="M70">
        <v>74</v>
      </c>
      <c r="N70">
        <v>3.8692700000000002</v>
      </c>
      <c r="O70">
        <v>353</v>
      </c>
      <c r="P70">
        <v>87</v>
      </c>
      <c r="Q70">
        <v>353</v>
      </c>
    </row>
    <row r="71" spans="3:17" x14ac:dyDescent="0.2">
      <c r="C71" s="325">
        <v>70</v>
      </c>
      <c r="D71" t="s">
        <v>2138</v>
      </c>
      <c r="E71">
        <v>18</v>
      </c>
      <c r="F71">
        <v>455</v>
      </c>
      <c r="G71">
        <v>150</v>
      </c>
      <c r="H71">
        <v>438.339</v>
      </c>
      <c r="I71">
        <v>0.26600000000000001</v>
      </c>
      <c r="J71" t="s">
        <v>2138</v>
      </c>
      <c r="K71" t="s">
        <v>2138</v>
      </c>
      <c r="L71">
        <v>455</v>
      </c>
      <c r="M71">
        <v>150</v>
      </c>
      <c r="N71">
        <v>0</v>
      </c>
      <c r="O71">
        <v>0</v>
      </c>
      <c r="P71">
        <v>0</v>
      </c>
      <c r="Q71">
        <v>455</v>
      </c>
    </row>
    <row r="72" spans="3:17" x14ac:dyDescent="0.2">
      <c r="C72" s="325">
        <v>71</v>
      </c>
      <c r="D72" t="s">
        <v>1710</v>
      </c>
      <c r="E72">
        <v>24</v>
      </c>
      <c r="F72">
        <v>515</v>
      </c>
      <c r="G72">
        <v>215</v>
      </c>
      <c r="H72">
        <v>477.65199999999999</v>
      </c>
      <c r="I72">
        <v>0.38600000000000001</v>
      </c>
      <c r="J72" t="s">
        <v>1903</v>
      </c>
      <c r="K72" t="s">
        <v>1903</v>
      </c>
      <c r="L72">
        <v>390</v>
      </c>
      <c r="M72">
        <v>112</v>
      </c>
      <c r="N72">
        <v>0</v>
      </c>
      <c r="O72">
        <v>0</v>
      </c>
      <c r="P72">
        <v>0</v>
      </c>
      <c r="Q72">
        <v>390</v>
      </c>
    </row>
    <row r="73" spans="3:17" x14ac:dyDescent="0.2">
      <c r="C73" s="325">
        <v>72</v>
      </c>
      <c r="D73" t="s">
        <v>1667</v>
      </c>
      <c r="E73">
        <v>21</v>
      </c>
      <c r="F73">
        <v>788</v>
      </c>
      <c r="G73">
        <v>480</v>
      </c>
      <c r="H73">
        <v>684.93499999999995</v>
      </c>
      <c r="I73">
        <v>0.52200000000000002</v>
      </c>
      <c r="J73" t="s">
        <v>2511</v>
      </c>
      <c r="K73" t="s">
        <v>4893</v>
      </c>
      <c r="L73">
        <v>748</v>
      </c>
      <c r="M73">
        <v>430</v>
      </c>
      <c r="N73">
        <v>0</v>
      </c>
      <c r="O73">
        <v>0</v>
      </c>
      <c r="P73">
        <v>0</v>
      </c>
      <c r="Q73">
        <v>748</v>
      </c>
    </row>
    <row r="74" spans="3:17" x14ac:dyDescent="0.2">
      <c r="C74" s="325">
        <v>73</v>
      </c>
      <c r="D74" t="s">
        <v>1667</v>
      </c>
      <c r="E74">
        <v>21</v>
      </c>
      <c r="F74">
        <v>788</v>
      </c>
      <c r="G74">
        <v>480</v>
      </c>
      <c r="H74">
        <v>684.93499999999995</v>
      </c>
      <c r="I74">
        <v>0.52200000000000002</v>
      </c>
      <c r="J74" t="s">
        <v>1667</v>
      </c>
      <c r="K74" t="s">
        <v>4893</v>
      </c>
      <c r="L74">
        <v>748</v>
      </c>
      <c r="M74">
        <v>430</v>
      </c>
      <c r="N74">
        <v>0</v>
      </c>
      <c r="O74">
        <v>0</v>
      </c>
      <c r="P74">
        <v>0</v>
      </c>
      <c r="Q74">
        <v>748</v>
      </c>
    </row>
    <row r="75" spans="3:17" x14ac:dyDescent="0.2">
      <c r="C75" s="325">
        <v>74</v>
      </c>
      <c r="D75" t="s">
        <v>1704</v>
      </c>
      <c r="E75">
        <v>97</v>
      </c>
      <c r="F75">
        <v>280</v>
      </c>
      <c r="G75">
        <v>74</v>
      </c>
      <c r="H75">
        <v>271.44099999999997</v>
      </c>
      <c r="I75">
        <v>0.25</v>
      </c>
      <c r="J75" t="s">
        <v>4977</v>
      </c>
      <c r="K75" t="s">
        <v>4978</v>
      </c>
      <c r="L75">
        <v>280</v>
      </c>
      <c r="M75">
        <v>74</v>
      </c>
      <c r="N75">
        <v>2.6288100000000001</v>
      </c>
      <c r="O75">
        <v>353</v>
      </c>
      <c r="P75">
        <v>87</v>
      </c>
      <c r="Q75">
        <v>353</v>
      </c>
    </row>
    <row r="76" spans="3:17" x14ac:dyDescent="0.2">
      <c r="C76" s="325">
        <v>75</v>
      </c>
      <c r="D76" t="s">
        <v>1584</v>
      </c>
      <c r="E76">
        <v>53</v>
      </c>
      <c r="F76">
        <v>209</v>
      </c>
      <c r="G76">
        <v>31</v>
      </c>
      <c r="H76">
        <v>207.46899999999999</v>
      </c>
      <c r="I76">
        <v>0.13500000000000001</v>
      </c>
      <c r="J76" t="s">
        <v>4984</v>
      </c>
      <c r="K76" t="s">
        <v>4984</v>
      </c>
      <c r="L76">
        <v>209</v>
      </c>
      <c r="M76">
        <v>31</v>
      </c>
      <c r="N76">
        <v>0.59481799999999996</v>
      </c>
      <c r="O76">
        <v>306</v>
      </c>
      <c r="P76">
        <v>78</v>
      </c>
      <c r="Q76">
        <v>306</v>
      </c>
    </row>
    <row r="77" spans="3:17" x14ac:dyDescent="0.2">
      <c r="C77" s="325">
        <v>76</v>
      </c>
      <c r="D77" t="s">
        <v>1667</v>
      </c>
      <c r="E77">
        <v>21</v>
      </c>
      <c r="F77">
        <v>788</v>
      </c>
      <c r="G77">
        <v>480</v>
      </c>
      <c r="H77">
        <v>684.93499999999995</v>
      </c>
      <c r="I77">
        <v>0.52200000000000002</v>
      </c>
      <c r="J77" t="s">
        <v>1667</v>
      </c>
      <c r="K77" t="s">
        <v>4893</v>
      </c>
      <c r="L77">
        <v>748</v>
      </c>
      <c r="M77">
        <v>430</v>
      </c>
      <c r="N77">
        <v>0</v>
      </c>
      <c r="O77">
        <v>0</v>
      </c>
      <c r="P77">
        <v>0</v>
      </c>
      <c r="Q77">
        <v>748</v>
      </c>
    </row>
    <row r="78" spans="3:17" x14ac:dyDescent="0.2">
      <c r="C78" s="325">
        <v>77</v>
      </c>
      <c r="D78" t="s">
        <v>2634</v>
      </c>
      <c r="E78">
        <v>3</v>
      </c>
      <c r="F78">
        <v>609</v>
      </c>
      <c r="G78">
        <v>289</v>
      </c>
      <c r="H78">
        <v>554.00199999999995</v>
      </c>
      <c r="I78">
        <v>0.56299999999999994</v>
      </c>
      <c r="J78" t="s">
        <v>2634</v>
      </c>
      <c r="K78" t="s">
        <v>4893</v>
      </c>
      <c r="L78">
        <v>748</v>
      </c>
      <c r="M78">
        <v>430</v>
      </c>
      <c r="N78">
        <v>0</v>
      </c>
      <c r="O78">
        <v>0</v>
      </c>
      <c r="P78">
        <v>0</v>
      </c>
      <c r="Q78">
        <v>748</v>
      </c>
    </row>
    <row r="79" spans="3:17" x14ac:dyDescent="0.2">
      <c r="C79" s="325">
        <v>78</v>
      </c>
      <c r="D79" t="s">
        <v>2634</v>
      </c>
      <c r="E79">
        <v>3</v>
      </c>
      <c r="F79">
        <v>609</v>
      </c>
      <c r="G79">
        <v>289</v>
      </c>
      <c r="H79">
        <v>554.00199999999995</v>
      </c>
      <c r="I79">
        <v>0.56299999999999994</v>
      </c>
      <c r="J79" t="s">
        <v>2634</v>
      </c>
      <c r="K79" t="s">
        <v>4893</v>
      </c>
      <c r="L79">
        <v>748</v>
      </c>
      <c r="M79">
        <v>430</v>
      </c>
      <c r="N79">
        <v>0</v>
      </c>
      <c r="O79">
        <v>0</v>
      </c>
      <c r="P79">
        <v>0</v>
      </c>
      <c r="Q79">
        <v>748</v>
      </c>
    </row>
    <row r="80" spans="3:17" x14ac:dyDescent="0.2">
      <c r="C80" s="325">
        <v>79</v>
      </c>
      <c r="D80" t="s">
        <v>2634</v>
      </c>
      <c r="E80">
        <v>3</v>
      </c>
      <c r="F80">
        <v>609</v>
      </c>
      <c r="G80">
        <v>289</v>
      </c>
      <c r="H80">
        <v>554.00199999999995</v>
      </c>
      <c r="I80">
        <v>0.56299999999999994</v>
      </c>
      <c r="J80" t="s">
        <v>2634</v>
      </c>
      <c r="K80" t="s">
        <v>4893</v>
      </c>
      <c r="L80">
        <v>748</v>
      </c>
      <c r="M80">
        <v>430</v>
      </c>
      <c r="N80">
        <v>0</v>
      </c>
      <c r="O80">
        <v>0</v>
      </c>
      <c r="P80">
        <v>0</v>
      </c>
      <c r="Q80">
        <v>748</v>
      </c>
    </row>
    <row r="81" spans="3:17" x14ac:dyDescent="0.2">
      <c r="C81" s="325">
        <v>80</v>
      </c>
      <c r="D81" t="s">
        <v>1710</v>
      </c>
      <c r="E81">
        <v>24</v>
      </c>
      <c r="F81">
        <v>515</v>
      </c>
      <c r="G81">
        <v>215</v>
      </c>
      <c r="H81">
        <v>477.65199999999999</v>
      </c>
      <c r="I81">
        <v>0.38600000000000001</v>
      </c>
      <c r="J81" t="s">
        <v>1710</v>
      </c>
      <c r="K81" t="s">
        <v>1710</v>
      </c>
      <c r="L81">
        <v>515</v>
      </c>
      <c r="M81">
        <v>215</v>
      </c>
      <c r="N81">
        <v>0</v>
      </c>
      <c r="O81">
        <v>0</v>
      </c>
      <c r="P81">
        <v>0</v>
      </c>
      <c r="Q81">
        <v>515</v>
      </c>
    </row>
    <row r="82" spans="3:17" x14ac:dyDescent="0.2">
      <c r="C82" s="325">
        <v>81</v>
      </c>
      <c r="D82" t="s">
        <v>1737</v>
      </c>
      <c r="E82">
        <v>13</v>
      </c>
      <c r="F82">
        <v>236</v>
      </c>
      <c r="G82">
        <v>55</v>
      </c>
      <c r="H82">
        <v>229.78700000000001</v>
      </c>
      <c r="I82">
        <v>0.23799999999999999</v>
      </c>
      <c r="J82" t="s">
        <v>4987</v>
      </c>
      <c r="K82" t="s">
        <v>4987</v>
      </c>
      <c r="L82">
        <v>236</v>
      </c>
      <c r="M82">
        <v>55</v>
      </c>
      <c r="N82">
        <v>1.96255</v>
      </c>
      <c r="O82">
        <v>306</v>
      </c>
      <c r="P82">
        <v>78</v>
      </c>
      <c r="Q82">
        <v>306</v>
      </c>
    </row>
    <row r="83" spans="3:17" x14ac:dyDescent="0.2">
      <c r="C83" s="325">
        <v>82</v>
      </c>
      <c r="D83" t="s">
        <v>1623</v>
      </c>
      <c r="E83">
        <v>18</v>
      </c>
      <c r="F83">
        <v>354</v>
      </c>
      <c r="G83">
        <v>82</v>
      </c>
      <c r="H83">
        <v>345.41899999999998</v>
      </c>
      <c r="I83">
        <v>0.223</v>
      </c>
      <c r="J83" t="s">
        <v>4979</v>
      </c>
      <c r="K83" t="s">
        <v>4979</v>
      </c>
      <c r="L83">
        <v>354</v>
      </c>
      <c r="M83">
        <v>82</v>
      </c>
      <c r="N83">
        <v>3.0868600000000002</v>
      </c>
      <c r="O83">
        <v>353</v>
      </c>
      <c r="P83">
        <v>87</v>
      </c>
      <c r="Q83">
        <v>353</v>
      </c>
    </row>
    <row r="84" spans="3:17" x14ac:dyDescent="0.2">
      <c r="C84" s="325">
        <v>83</v>
      </c>
      <c r="D84" t="s">
        <v>1667</v>
      </c>
      <c r="E84">
        <v>21</v>
      </c>
      <c r="F84">
        <v>788</v>
      </c>
      <c r="G84">
        <v>480</v>
      </c>
      <c r="H84">
        <v>684.93499999999995</v>
      </c>
      <c r="I84">
        <v>0.52200000000000002</v>
      </c>
      <c r="J84" t="s">
        <v>1667</v>
      </c>
      <c r="K84" t="s">
        <v>4893</v>
      </c>
      <c r="L84">
        <v>748</v>
      </c>
      <c r="M84">
        <v>430</v>
      </c>
      <c r="N84">
        <v>0</v>
      </c>
      <c r="O84">
        <v>0</v>
      </c>
      <c r="P84">
        <v>0</v>
      </c>
      <c r="Q84">
        <v>748</v>
      </c>
    </row>
    <row r="85" spans="3:17" x14ac:dyDescent="0.2">
      <c r="C85" s="325">
        <v>84</v>
      </c>
      <c r="D85" t="s">
        <v>1600</v>
      </c>
      <c r="E85">
        <v>132</v>
      </c>
      <c r="F85">
        <v>387</v>
      </c>
      <c r="G85">
        <v>142</v>
      </c>
      <c r="H85">
        <v>370.78899999999999</v>
      </c>
      <c r="I85">
        <v>0.27300000000000002</v>
      </c>
      <c r="J85" t="s">
        <v>1600</v>
      </c>
      <c r="K85" t="s">
        <v>1600</v>
      </c>
      <c r="L85">
        <v>387</v>
      </c>
      <c r="M85">
        <v>142</v>
      </c>
      <c r="N85">
        <v>0</v>
      </c>
      <c r="O85">
        <v>0</v>
      </c>
      <c r="P85">
        <v>0</v>
      </c>
      <c r="Q85">
        <v>387</v>
      </c>
    </row>
    <row r="86" spans="3:17" x14ac:dyDescent="0.2">
      <c r="C86" s="325">
        <v>85</v>
      </c>
      <c r="D86" t="s">
        <v>2348</v>
      </c>
      <c r="E86">
        <v>15</v>
      </c>
      <c r="F86">
        <v>302</v>
      </c>
      <c r="G86">
        <v>46</v>
      </c>
      <c r="H86">
        <v>297.91699999999997</v>
      </c>
      <c r="I86">
        <v>0.17100000000000001</v>
      </c>
      <c r="J86" t="s">
        <v>4977</v>
      </c>
      <c r="K86" t="s">
        <v>4978</v>
      </c>
      <c r="L86">
        <v>280</v>
      </c>
      <c r="M86">
        <v>74</v>
      </c>
      <c r="N86">
        <v>0.11582099999999999</v>
      </c>
      <c r="O86">
        <v>231</v>
      </c>
      <c r="P86">
        <v>55</v>
      </c>
      <c r="Q86">
        <v>231</v>
      </c>
    </row>
    <row r="87" spans="3:17" x14ac:dyDescent="0.2">
      <c r="C87" s="325">
        <v>86</v>
      </c>
      <c r="D87" t="s">
        <v>1704</v>
      </c>
      <c r="E87">
        <v>97</v>
      </c>
      <c r="F87">
        <v>280</v>
      </c>
      <c r="G87">
        <v>74</v>
      </c>
      <c r="H87">
        <v>271.44099999999997</v>
      </c>
      <c r="I87">
        <v>0.25</v>
      </c>
      <c r="J87" t="s">
        <v>4977</v>
      </c>
      <c r="K87" t="s">
        <v>4978</v>
      </c>
      <c r="L87">
        <v>280</v>
      </c>
      <c r="M87">
        <v>74</v>
      </c>
      <c r="N87">
        <v>0.11582099999999999</v>
      </c>
      <c r="O87">
        <v>231</v>
      </c>
      <c r="P87">
        <v>55</v>
      </c>
      <c r="Q87">
        <v>231</v>
      </c>
    </row>
    <row r="88" spans="3:17" x14ac:dyDescent="0.2">
      <c r="C88" s="325">
        <v>87</v>
      </c>
      <c r="D88" t="s">
        <v>2157</v>
      </c>
      <c r="E88">
        <v>3</v>
      </c>
      <c r="F88">
        <v>609</v>
      </c>
      <c r="G88">
        <v>155</v>
      </c>
      <c r="H88">
        <v>597.12</v>
      </c>
      <c r="I88">
        <v>0.24</v>
      </c>
      <c r="J88" t="s">
        <v>4994</v>
      </c>
      <c r="K88" t="s">
        <v>1710</v>
      </c>
      <c r="L88">
        <v>515</v>
      </c>
      <c r="M88">
        <v>215</v>
      </c>
      <c r="N88">
        <v>0</v>
      </c>
      <c r="O88">
        <v>0</v>
      </c>
      <c r="P88">
        <v>0</v>
      </c>
      <c r="Q88">
        <v>515</v>
      </c>
    </row>
    <row r="89" spans="3:17" x14ac:dyDescent="0.2">
      <c r="C89" s="325">
        <v>88</v>
      </c>
      <c r="D89" t="s">
        <v>1667</v>
      </c>
      <c r="E89">
        <v>21</v>
      </c>
      <c r="F89">
        <v>788</v>
      </c>
      <c r="G89">
        <v>480</v>
      </c>
      <c r="H89">
        <v>684.93499999999995</v>
      </c>
      <c r="I89">
        <v>0.52200000000000002</v>
      </c>
      <c r="J89" t="s">
        <v>1667</v>
      </c>
      <c r="K89" t="s">
        <v>4893</v>
      </c>
      <c r="L89">
        <v>748</v>
      </c>
      <c r="M89">
        <v>430</v>
      </c>
      <c r="N89">
        <v>0</v>
      </c>
      <c r="O89">
        <v>0</v>
      </c>
      <c r="P89">
        <v>0</v>
      </c>
      <c r="Q89">
        <v>748</v>
      </c>
    </row>
    <row r="90" spans="3:17" x14ac:dyDescent="0.2">
      <c r="C90" s="325">
        <v>89</v>
      </c>
      <c r="D90" t="s">
        <v>1667</v>
      </c>
      <c r="E90">
        <v>21</v>
      </c>
      <c r="F90">
        <v>788</v>
      </c>
      <c r="G90">
        <v>480</v>
      </c>
      <c r="H90">
        <v>684.93499999999995</v>
      </c>
      <c r="I90">
        <v>0.52200000000000002</v>
      </c>
      <c r="J90" t="s">
        <v>1667</v>
      </c>
      <c r="K90" t="s">
        <v>4893</v>
      </c>
      <c r="L90">
        <v>748</v>
      </c>
      <c r="M90">
        <v>430</v>
      </c>
      <c r="N90">
        <v>0</v>
      </c>
      <c r="O90">
        <v>0</v>
      </c>
      <c r="P90">
        <v>0</v>
      </c>
      <c r="Q90">
        <v>748</v>
      </c>
    </row>
    <row r="91" spans="3:17" x14ac:dyDescent="0.2">
      <c r="C91" s="325">
        <v>90</v>
      </c>
      <c r="D91" t="s">
        <v>1600</v>
      </c>
      <c r="E91">
        <v>132</v>
      </c>
      <c r="F91">
        <v>387</v>
      </c>
      <c r="G91">
        <v>142</v>
      </c>
      <c r="H91">
        <v>370.78899999999999</v>
      </c>
      <c r="I91">
        <v>0.27300000000000002</v>
      </c>
      <c r="J91" t="s">
        <v>1600</v>
      </c>
      <c r="K91" t="s">
        <v>1600</v>
      </c>
      <c r="L91">
        <v>387</v>
      </c>
      <c r="M91">
        <v>142</v>
      </c>
      <c r="N91">
        <v>0</v>
      </c>
      <c r="O91">
        <v>0</v>
      </c>
      <c r="P91">
        <v>0</v>
      </c>
      <c r="Q91">
        <v>387</v>
      </c>
    </row>
    <row r="92" spans="3:17" x14ac:dyDescent="0.2">
      <c r="C92" s="325">
        <v>91</v>
      </c>
      <c r="D92" t="s">
        <v>1600</v>
      </c>
      <c r="E92">
        <v>132</v>
      </c>
      <c r="F92">
        <v>387</v>
      </c>
      <c r="G92">
        <v>142</v>
      </c>
      <c r="H92">
        <v>370.78899999999999</v>
      </c>
      <c r="I92">
        <v>0.27300000000000002</v>
      </c>
      <c r="J92" t="s">
        <v>1600</v>
      </c>
      <c r="K92" t="s">
        <v>1600</v>
      </c>
      <c r="L92">
        <v>387</v>
      </c>
      <c r="M92">
        <v>142</v>
      </c>
      <c r="N92">
        <v>0</v>
      </c>
      <c r="O92">
        <v>0</v>
      </c>
      <c r="P92">
        <v>0</v>
      </c>
      <c r="Q92">
        <v>387</v>
      </c>
    </row>
    <row r="93" spans="3:17" x14ac:dyDescent="0.2">
      <c r="C93" s="325">
        <v>92</v>
      </c>
      <c r="D93" t="s">
        <v>1600</v>
      </c>
      <c r="E93">
        <v>132</v>
      </c>
      <c r="F93">
        <v>387</v>
      </c>
      <c r="G93">
        <v>142</v>
      </c>
      <c r="H93">
        <v>370.78899999999999</v>
      </c>
      <c r="I93">
        <v>0.27300000000000002</v>
      </c>
      <c r="J93" t="s">
        <v>1600</v>
      </c>
      <c r="K93" t="s">
        <v>1600</v>
      </c>
      <c r="L93">
        <v>387</v>
      </c>
      <c r="M93">
        <v>142</v>
      </c>
      <c r="N93">
        <v>0</v>
      </c>
      <c r="O93">
        <v>0</v>
      </c>
      <c r="P93">
        <v>0</v>
      </c>
      <c r="Q93">
        <v>387</v>
      </c>
    </row>
    <row r="94" spans="3:17" x14ac:dyDescent="0.2">
      <c r="C94" s="325">
        <v>93</v>
      </c>
      <c r="D94" t="s">
        <v>1903</v>
      </c>
      <c r="E94">
        <v>55</v>
      </c>
      <c r="F94">
        <v>390</v>
      </c>
      <c r="G94">
        <v>112</v>
      </c>
      <c r="H94">
        <v>376.07299999999998</v>
      </c>
      <c r="I94">
        <v>0.27200000000000002</v>
      </c>
      <c r="J94" t="s">
        <v>4979</v>
      </c>
      <c r="K94" t="s">
        <v>4979</v>
      </c>
      <c r="L94">
        <v>354</v>
      </c>
      <c r="M94">
        <v>82</v>
      </c>
      <c r="N94">
        <v>26.026800000000001</v>
      </c>
      <c r="O94">
        <v>353</v>
      </c>
      <c r="P94">
        <v>87</v>
      </c>
      <c r="Q94">
        <v>353</v>
      </c>
    </row>
    <row r="95" spans="3:17" x14ac:dyDescent="0.2">
      <c r="C95" s="325">
        <v>94</v>
      </c>
      <c r="D95" t="s">
        <v>1667</v>
      </c>
      <c r="E95">
        <v>21</v>
      </c>
      <c r="F95">
        <v>788</v>
      </c>
      <c r="G95">
        <v>480</v>
      </c>
      <c r="H95">
        <v>684.93499999999995</v>
      </c>
      <c r="I95">
        <v>0.52200000000000002</v>
      </c>
      <c r="J95" t="s">
        <v>1667</v>
      </c>
      <c r="K95" t="s">
        <v>4893</v>
      </c>
      <c r="L95">
        <v>748</v>
      </c>
      <c r="M95">
        <v>430</v>
      </c>
      <c r="N95">
        <v>0</v>
      </c>
      <c r="O95">
        <v>0</v>
      </c>
      <c r="P95">
        <v>0</v>
      </c>
      <c r="Q95">
        <v>748</v>
      </c>
    </row>
    <row r="96" spans="3:17" x14ac:dyDescent="0.2">
      <c r="C96" s="325">
        <v>95</v>
      </c>
      <c r="D96" t="s">
        <v>1623</v>
      </c>
      <c r="E96">
        <v>18</v>
      </c>
      <c r="F96">
        <v>354</v>
      </c>
      <c r="G96">
        <v>82</v>
      </c>
      <c r="H96">
        <v>345.41899999999998</v>
      </c>
      <c r="I96">
        <v>0.223</v>
      </c>
      <c r="J96" t="s">
        <v>4979</v>
      </c>
      <c r="K96" t="s">
        <v>4979</v>
      </c>
      <c r="L96">
        <v>354</v>
      </c>
      <c r="M96">
        <v>82</v>
      </c>
      <c r="N96">
        <v>25.832899999999999</v>
      </c>
      <c r="O96">
        <v>353</v>
      </c>
      <c r="P96">
        <v>87</v>
      </c>
      <c r="Q96">
        <v>353</v>
      </c>
    </row>
    <row r="97" spans="3:17" x14ac:dyDescent="0.2">
      <c r="C97" s="325">
        <v>96</v>
      </c>
      <c r="D97" t="s">
        <v>1704</v>
      </c>
      <c r="E97">
        <v>97</v>
      </c>
      <c r="F97">
        <v>280</v>
      </c>
      <c r="G97">
        <v>74</v>
      </c>
      <c r="H97">
        <v>271.44099999999997</v>
      </c>
      <c r="I97">
        <v>0.25</v>
      </c>
      <c r="J97" t="s">
        <v>4977</v>
      </c>
      <c r="K97" t="s">
        <v>4978</v>
      </c>
      <c r="L97">
        <v>280</v>
      </c>
      <c r="M97">
        <v>74</v>
      </c>
      <c r="N97">
        <v>1.5417799999999999</v>
      </c>
      <c r="O97">
        <v>306</v>
      </c>
      <c r="P97">
        <v>78</v>
      </c>
      <c r="Q97">
        <v>306</v>
      </c>
    </row>
    <row r="98" spans="3:17" x14ac:dyDescent="0.2">
      <c r="C98" s="325">
        <v>97</v>
      </c>
      <c r="D98" t="s">
        <v>1704</v>
      </c>
      <c r="E98">
        <v>97</v>
      </c>
      <c r="F98">
        <v>280</v>
      </c>
      <c r="G98">
        <v>74</v>
      </c>
      <c r="H98">
        <v>271.44099999999997</v>
      </c>
      <c r="I98">
        <v>0.25</v>
      </c>
      <c r="J98" t="s">
        <v>4977</v>
      </c>
      <c r="K98" t="s">
        <v>4978</v>
      </c>
      <c r="L98">
        <v>280</v>
      </c>
      <c r="M98">
        <v>74</v>
      </c>
      <c r="N98">
        <v>1.5417799999999999</v>
      </c>
      <c r="O98">
        <v>306</v>
      </c>
      <c r="P98">
        <v>78</v>
      </c>
      <c r="Q98">
        <v>306</v>
      </c>
    </row>
    <row r="99" spans="3:17" x14ac:dyDescent="0.2">
      <c r="C99" s="325">
        <v>98</v>
      </c>
      <c r="D99" t="s">
        <v>1704</v>
      </c>
      <c r="E99">
        <v>97</v>
      </c>
      <c r="F99">
        <v>280</v>
      </c>
      <c r="G99">
        <v>74</v>
      </c>
      <c r="H99">
        <v>271.44099999999997</v>
      </c>
      <c r="I99">
        <v>0.25</v>
      </c>
      <c r="J99" t="s">
        <v>4977</v>
      </c>
      <c r="K99" t="s">
        <v>4978</v>
      </c>
      <c r="L99">
        <v>280</v>
      </c>
      <c r="M99">
        <v>74</v>
      </c>
      <c r="N99">
        <v>1.5417799999999999</v>
      </c>
      <c r="O99">
        <v>306</v>
      </c>
      <c r="P99">
        <v>78</v>
      </c>
      <c r="Q99">
        <v>306</v>
      </c>
    </row>
    <row r="100" spans="3:17" x14ac:dyDescent="0.2">
      <c r="C100" s="325">
        <v>99</v>
      </c>
      <c r="D100" t="s">
        <v>1623</v>
      </c>
      <c r="E100">
        <v>18</v>
      </c>
      <c r="F100">
        <v>354</v>
      </c>
      <c r="G100">
        <v>82</v>
      </c>
      <c r="H100">
        <v>345.41899999999998</v>
      </c>
      <c r="I100">
        <v>0.223</v>
      </c>
      <c r="J100" t="s">
        <v>4983</v>
      </c>
      <c r="K100" t="s">
        <v>4893</v>
      </c>
      <c r="L100">
        <v>748</v>
      </c>
      <c r="M100">
        <v>430</v>
      </c>
      <c r="N100">
        <v>0</v>
      </c>
      <c r="O100">
        <v>0</v>
      </c>
      <c r="P100">
        <v>0</v>
      </c>
      <c r="Q100">
        <v>748</v>
      </c>
    </row>
    <row r="101" spans="3:17" x14ac:dyDescent="0.2">
      <c r="C101" s="325">
        <v>100</v>
      </c>
      <c r="D101" t="s">
        <v>1600</v>
      </c>
      <c r="E101">
        <v>132</v>
      </c>
      <c r="F101">
        <v>387</v>
      </c>
      <c r="G101">
        <v>142</v>
      </c>
      <c r="H101">
        <v>370.78899999999999</v>
      </c>
      <c r="I101">
        <v>0.27300000000000002</v>
      </c>
      <c r="J101" t="s">
        <v>1600</v>
      </c>
      <c r="K101" t="s">
        <v>1600</v>
      </c>
      <c r="L101">
        <v>387</v>
      </c>
      <c r="M101">
        <v>142</v>
      </c>
      <c r="N101">
        <v>0</v>
      </c>
      <c r="O101">
        <v>0</v>
      </c>
      <c r="P101">
        <v>0</v>
      </c>
      <c r="Q101">
        <v>387</v>
      </c>
    </row>
    <row r="102" spans="3:17" x14ac:dyDescent="0.2">
      <c r="C102" s="325">
        <v>101</v>
      </c>
      <c r="D102" t="s">
        <v>208</v>
      </c>
      <c r="E102" t="s">
        <v>208</v>
      </c>
      <c r="I102" t="s">
        <v>208</v>
      </c>
    </row>
    <row r="103" spans="3:17" x14ac:dyDescent="0.2">
      <c r="C103" s="325">
        <v>102</v>
      </c>
      <c r="D103" t="s">
        <v>208</v>
      </c>
      <c r="E103" t="s">
        <v>208</v>
      </c>
      <c r="I103" t="s">
        <v>208</v>
      </c>
    </row>
    <row r="104" spans="3:17" x14ac:dyDescent="0.2">
      <c r="C104" s="325">
        <v>103</v>
      </c>
      <c r="D104" t="s">
        <v>1584</v>
      </c>
      <c r="E104">
        <v>53</v>
      </c>
      <c r="F104">
        <v>209</v>
      </c>
      <c r="G104">
        <v>31</v>
      </c>
      <c r="H104">
        <v>207.46899999999999</v>
      </c>
      <c r="I104">
        <v>0.13500000000000001</v>
      </c>
      <c r="J104" t="s">
        <v>4984</v>
      </c>
      <c r="K104" t="s">
        <v>4984</v>
      </c>
      <c r="L104">
        <v>209</v>
      </c>
      <c r="M104">
        <v>31</v>
      </c>
      <c r="N104">
        <v>0.55165699999999995</v>
      </c>
      <c r="O104">
        <v>306</v>
      </c>
      <c r="P104">
        <v>78</v>
      </c>
      <c r="Q104">
        <v>306</v>
      </c>
    </row>
    <row r="105" spans="3:17" x14ac:dyDescent="0.2">
      <c r="C105" s="325">
        <v>104</v>
      </c>
      <c r="D105" t="s">
        <v>1755</v>
      </c>
      <c r="E105">
        <v>65</v>
      </c>
      <c r="F105">
        <v>349</v>
      </c>
      <c r="G105">
        <v>89</v>
      </c>
      <c r="H105">
        <v>338.53899999999999</v>
      </c>
      <c r="I105">
        <v>0.24399999999999999</v>
      </c>
      <c r="J105" t="s">
        <v>4980</v>
      </c>
      <c r="K105" t="s">
        <v>4980</v>
      </c>
      <c r="L105">
        <v>349</v>
      </c>
      <c r="M105">
        <v>89</v>
      </c>
      <c r="N105">
        <v>2.6126999999999998</v>
      </c>
      <c r="O105">
        <v>353</v>
      </c>
      <c r="P105">
        <v>87</v>
      </c>
      <c r="Q105">
        <v>353</v>
      </c>
    </row>
    <row r="106" spans="3:17" x14ac:dyDescent="0.2">
      <c r="C106" s="325">
        <v>105</v>
      </c>
      <c r="D106" t="s">
        <v>208</v>
      </c>
      <c r="E106" t="s">
        <v>208</v>
      </c>
      <c r="I106" t="s">
        <v>208</v>
      </c>
    </row>
    <row r="107" spans="3:17" x14ac:dyDescent="0.2">
      <c r="C107" s="325">
        <v>106</v>
      </c>
      <c r="D107" t="s">
        <v>1667</v>
      </c>
      <c r="E107">
        <v>21</v>
      </c>
      <c r="F107">
        <v>788</v>
      </c>
      <c r="G107">
        <v>480</v>
      </c>
      <c r="H107">
        <v>684.93499999999995</v>
      </c>
      <c r="I107">
        <v>0.52200000000000002</v>
      </c>
      <c r="J107" t="s">
        <v>2511</v>
      </c>
      <c r="K107" t="s">
        <v>4893</v>
      </c>
      <c r="L107">
        <v>748</v>
      </c>
      <c r="M107">
        <v>430</v>
      </c>
      <c r="N107">
        <v>0</v>
      </c>
      <c r="O107">
        <v>0</v>
      </c>
      <c r="P107">
        <v>0</v>
      </c>
      <c r="Q107">
        <v>748</v>
      </c>
    </row>
    <row r="108" spans="3:17" x14ac:dyDescent="0.2">
      <c r="C108" s="325">
        <v>107</v>
      </c>
      <c r="D108" t="s">
        <v>1871</v>
      </c>
      <c r="E108">
        <v>64</v>
      </c>
      <c r="F108">
        <v>281</v>
      </c>
      <c r="G108">
        <v>85</v>
      </c>
      <c r="H108">
        <v>270.19</v>
      </c>
      <c r="I108">
        <v>0.27500000000000002</v>
      </c>
      <c r="J108" t="s">
        <v>4985</v>
      </c>
      <c r="K108" t="s">
        <v>4978</v>
      </c>
      <c r="L108">
        <v>280</v>
      </c>
      <c r="M108">
        <v>74</v>
      </c>
      <c r="N108">
        <v>0.89704099999999998</v>
      </c>
      <c r="O108">
        <v>306</v>
      </c>
      <c r="P108">
        <v>78</v>
      </c>
      <c r="Q108">
        <v>306</v>
      </c>
    </row>
    <row r="109" spans="3:17" x14ac:dyDescent="0.2">
      <c r="C109" s="325">
        <v>108</v>
      </c>
      <c r="D109" t="s">
        <v>1755</v>
      </c>
      <c r="E109">
        <v>65</v>
      </c>
      <c r="F109">
        <v>349</v>
      </c>
      <c r="G109">
        <v>89</v>
      </c>
      <c r="H109">
        <v>338.53899999999999</v>
      </c>
      <c r="I109">
        <v>0.24399999999999999</v>
      </c>
      <c r="J109" t="s">
        <v>4980</v>
      </c>
      <c r="K109" t="s">
        <v>4980</v>
      </c>
      <c r="L109">
        <v>349</v>
      </c>
      <c r="M109">
        <v>89</v>
      </c>
      <c r="N109">
        <v>2.0359699999999998</v>
      </c>
      <c r="O109">
        <v>353</v>
      </c>
      <c r="P109">
        <v>87</v>
      </c>
      <c r="Q109">
        <v>353</v>
      </c>
    </row>
    <row r="110" spans="3:17" x14ac:dyDescent="0.2">
      <c r="C110" s="325">
        <v>109</v>
      </c>
      <c r="D110" t="s">
        <v>1600</v>
      </c>
      <c r="E110">
        <v>132</v>
      </c>
      <c r="F110">
        <v>387</v>
      </c>
      <c r="G110">
        <v>142</v>
      </c>
      <c r="H110">
        <v>370.78899999999999</v>
      </c>
      <c r="I110">
        <v>0.27300000000000002</v>
      </c>
      <c r="J110" t="s">
        <v>1600</v>
      </c>
      <c r="K110" t="s">
        <v>1600</v>
      </c>
      <c r="L110">
        <v>387</v>
      </c>
      <c r="M110">
        <v>142</v>
      </c>
      <c r="N110">
        <v>0</v>
      </c>
      <c r="O110">
        <v>0</v>
      </c>
      <c r="P110">
        <v>0</v>
      </c>
      <c r="Q110">
        <v>387</v>
      </c>
    </row>
    <row r="111" spans="3:17" x14ac:dyDescent="0.2">
      <c r="C111" s="325">
        <v>110</v>
      </c>
      <c r="D111" t="s">
        <v>1903</v>
      </c>
      <c r="E111">
        <v>55</v>
      </c>
      <c r="F111">
        <v>390</v>
      </c>
      <c r="G111">
        <v>112</v>
      </c>
      <c r="H111">
        <v>376.07299999999998</v>
      </c>
      <c r="I111">
        <v>0.27200000000000002</v>
      </c>
      <c r="J111" t="s">
        <v>4980</v>
      </c>
      <c r="K111" t="s">
        <v>4980</v>
      </c>
      <c r="L111">
        <v>349</v>
      </c>
      <c r="M111">
        <v>89</v>
      </c>
      <c r="N111">
        <v>17.2073</v>
      </c>
      <c r="O111">
        <v>353</v>
      </c>
      <c r="P111">
        <v>87</v>
      </c>
      <c r="Q111">
        <v>353</v>
      </c>
    </row>
    <row r="112" spans="3:17" x14ac:dyDescent="0.2">
      <c r="C112" s="325">
        <v>111</v>
      </c>
      <c r="D112" t="s">
        <v>1903</v>
      </c>
      <c r="E112">
        <v>55</v>
      </c>
      <c r="F112">
        <v>390</v>
      </c>
      <c r="G112">
        <v>112</v>
      </c>
      <c r="H112">
        <v>376.07299999999998</v>
      </c>
      <c r="I112">
        <v>0.27200000000000002</v>
      </c>
      <c r="J112" t="s">
        <v>1903</v>
      </c>
      <c r="K112" t="s">
        <v>1903</v>
      </c>
      <c r="L112">
        <v>390</v>
      </c>
      <c r="M112">
        <v>112</v>
      </c>
      <c r="N112">
        <v>0</v>
      </c>
      <c r="O112">
        <v>0</v>
      </c>
      <c r="P112">
        <v>0</v>
      </c>
      <c r="Q112">
        <v>390</v>
      </c>
    </row>
    <row r="113" spans="3:17" x14ac:dyDescent="0.2">
      <c r="C113" s="325">
        <v>112</v>
      </c>
      <c r="D113" t="s">
        <v>1667</v>
      </c>
      <c r="E113">
        <v>21</v>
      </c>
      <c r="F113">
        <v>788</v>
      </c>
      <c r="G113">
        <v>480</v>
      </c>
      <c r="H113">
        <v>684.93499999999995</v>
      </c>
      <c r="I113">
        <v>0.52200000000000002</v>
      </c>
      <c r="J113" t="s">
        <v>1667</v>
      </c>
      <c r="K113" t="s">
        <v>4893</v>
      </c>
      <c r="L113">
        <v>748</v>
      </c>
      <c r="M113">
        <v>430</v>
      </c>
      <c r="N113">
        <v>0</v>
      </c>
      <c r="O113">
        <v>0</v>
      </c>
      <c r="P113">
        <v>0</v>
      </c>
      <c r="Q113">
        <v>748</v>
      </c>
    </row>
    <row r="114" spans="3:17" x14ac:dyDescent="0.2">
      <c r="C114" s="325">
        <v>113</v>
      </c>
      <c r="D114" t="s">
        <v>1600</v>
      </c>
      <c r="E114">
        <v>132</v>
      </c>
      <c r="F114">
        <v>387</v>
      </c>
      <c r="G114">
        <v>142</v>
      </c>
      <c r="H114">
        <v>370.78899999999999</v>
      </c>
      <c r="I114">
        <v>0.27300000000000002</v>
      </c>
      <c r="J114" t="s">
        <v>1600</v>
      </c>
      <c r="K114" t="s">
        <v>1600</v>
      </c>
      <c r="L114">
        <v>387</v>
      </c>
      <c r="M114">
        <v>142</v>
      </c>
      <c r="N114">
        <v>0</v>
      </c>
      <c r="O114">
        <v>0</v>
      </c>
      <c r="P114">
        <v>0</v>
      </c>
      <c r="Q114">
        <v>387</v>
      </c>
    </row>
    <row r="115" spans="3:17" x14ac:dyDescent="0.2">
      <c r="C115" s="325">
        <v>114</v>
      </c>
      <c r="D115" t="s">
        <v>1704</v>
      </c>
      <c r="E115">
        <v>97</v>
      </c>
      <c r="F115">
        <v>280</v>
      </c>
      <c r="G115">
        <v>74</v>
      </c>
      <c r="H115">
        <v>271.44099999999997</v>
      </c>
      <c r="I115">
        <v>0.25</v>
      </c>
      <c r="J115" t="s">
        <v>4977</v>
      </c>
      <c r="K115" t="s">
        <v>4978</v>
      </c>
      <c r="L115">
        <v>280</v>
      </c>
      <c r="M115">
        <v>74</v>
      </c>
      <c r="N115">
        <v>3.4590800000000002</v>
      </c>
      <c r="O115">
        <v>353</v>
      </c>
      <c r="P115">
        <v>87</v>
      </c>
      <c r="Q115">
        <v>353</v>
      </c>
    </row>
    <row r="116" spans="3:17" x14ac:dyDescent="0.2">
      <c r="C116" s="325">
        <v>115</v>
      </c>
      <c r="D116" t="s">
        <v>1584</v>
      </c>
      <c r="E116">
        <v>53</v>
      </c>
      <c r="F116">
        <v>209</v>
      </c>
      <c r="G116">
        <v>31</v>
      </c>
      <c r="H116">
        <v>207.46899999999999</v>
      </c>
      <c r="I116">
        <v>0.13500000000000001</v>
      </c>
      <c r="J116" t="s">
        <v>4984</v>
      </c>
      <c r="K116" t="s">
        <v>4984</v>
      </c>
      <c r="L116">
        <v>209</v>
      </c>
      <c r="M116">
        <v>31</v>
      </c>
      <c r="N116">
        <v>0.40400199999999997</v>
      </c>
      <c r="O116">
        <v>231</v>
      </c>
      <c r="P116">
        <v>55</v>
      </c>
      <c r="Q116">
        <v>231</v>
      </c>
    </row>
    <row r="117" spans="3:17" x14ac:dyDescent="0.2">
      <c r="C117" s="325">
        <v>116</v>
      </c>
      <c r="D117" t="s">
        <v>1600</v>
      </c>
      <c r="E117">
        <v>132</v>
      </c>
      <c r="F117">
        <v>387</v>
      </c>
      <c r="G117">
        <v>142</v>
      </c>
      <c r="H117">
        <v>370.78899999999999</v>
      </c>
      <c r="I117">
        <v>0.27300000000000002</v>
      </c>
      <c r="J117" t="s">
        <v>1600</v>
      </c>
      <c r="K117" t="s">
        <v>1600</v>
      </c>
      <c r="L117">
        <v>387</v>
      </c>
      <c r="M117">
        <v>142</v>
      </c>
      <c r="N117">
        <v>0</v>
      </c>
      <c r="O117">
        <v>0</v>
      </c>
      <c r="P117">
        <v>0</v>
      </c>
      <c r="Q117">
        <v>387</v>
      </c>
    </row>
    <row r="118" spans="3:17" x14ac:dyDescent="0.2">
      <c r="C118" s="325">
        <v>117</v>
      </c>
      <c r="D118" t="s">
        <v>1600</v>
      </c>
      <c r="E118">
        <v>132</v>
      </c>
      <c r="F118">
        <v>387</v>
      </c>
      <c r="G118">
        <v>142</v>
      </c>
      <c r="H118">
        <v>370.78899999999999</v>
      </c>
      <c r="I118">
        <v>0.27300000000000002</v>
      </c>
      <c r="J118" t="s">
        <v>1600</v>
      </c>
      <c r="K118" t="s">
        <v>1600</v>
      </c>
      <c r="L118">
        <v>387</v>
      </c>
      <c r="M118">
        <v>142</v>
      </c>
      <c r="N118">
        <v>0</v>
      </c>
      <c r="O118">
        <v>0</v>
      </c>
      <c r="P118">
        <v>0</v>
      </c>
      <c r="Q118">
        <v>387</v>
      </c>
    </row>
    <row r="119" spans="3:17" x14ac:dyDescent="0.2">
      <c r="C119" s="325">
        <v>118</v>
      </c>
      <c r="D119" t="s">
        <v>1584</v>
      </c>
      <c r="E119">
        <v>53</v>
      </c>
      <c r="F119">
        <v>209</v>
      </c>
      <c r="G119">
        <v>31</v>
      </c>
      <c r="H119">
        <v>207.46899999999999</v>
      </c>
      <c r="I119">
        <v>0.13500000000000001</v>
      </c>
      <c r="J119" t="s">
        <v>4984</v>
      </c>
      <c r="K119" t="s">
        <v>4984</v>
      </c>
      <c r="L119">
        <v>209</v>
      </c>
      <c r="M119">
        <v>31</v>
      </c>
      <c r="N119">
        <v>0.48764999999999997</v>
      </c>
      <c r="O119">
        <v>231</v>
      </c>
      <c r="P119">
        <v>55</v>
      </c>
      <c r="Q119">
        <v>231</v>
      </c>
    </row>
    <row r="120" spans="3:17" x14ac:dyDescent="0.2">
      <c r="C120" s="325">
        <v>119</v>
      </c>
      <c r="D120" t="s">
        <v>1584</v>
      </c>
      <c r="E120">
        <v>53</v>
      </c>
      <c r="F120">
        <v>209</v>
      </c>
      <c r="G120">
        <v>31</v>
      </c>
      <c r="H120">
        <v>207.46899999999999</v>
      </c>
      <c r="I120">
        <v>0.13500000000000001</v>
      </c>
      <c r="J120" t="s">
        <v>4984</v>
      </c>
      <c r="K120" t="s">
        <v>4984</v>
      </c>
      <c r="L120">
        <v>209</v>
      </c>
      <c r="M120">
        <v>31</v>
      </c>
      <c r="N120">
        <v>0.74391600000000002</v>
      </c>
      <c r="O120">
        <v>306</v>
      </c>
      <c r="P120">
        <v>78</v>
      </c>
      <c r="Q120">
        <v>306</v>
      </c>
    </row>
    <row r="121" spans="3:17" x14ac:dyDescent="0.2">
      <c r="C121" s="325">
        <v>120</v>
      </c>
      <c r="D121" t="s">
        <v>1584</v>
      </c>
      <c r="E121">
        <v>53</v>
      </c>
      <c r="F121">
        <v>209</v>
      </c>
      <c r="G121">
        <v>31</v>
      </c>
      <c r="H121">
        <v>207.46899999999999</v>
      </c>
      <c r="I121">
        <v>0.13500000000000001</v>
      </c>
      <c r="J121" t="s">
        <v>4984</v>
      </c>
      <c r="K121" t="s">
        <v>4984</v>
      </c>
      <c r="L121">
        <v>209</v>
      </c>
      <c r="M121">
        <v>31</v>
      </c>
      <c r="N121">
        <v>0.25714500000000001</v>
      </c>
      <c r="O121">
        <v>231</v>
      </c>
      <c r="P121">
        <v>55</v>
      </c>
      <c r="Q121">
        <v>231</v>
      </c>
    </row>
    <row r="122" spans="3:17" x14ac:dyDescent="0.2">
      <c r="C122" s="325">
        <v>121</v>
      </c>
      <c r="D122" t="s">
        <v>1600</v>
      </c>
      <c r="E122">
        <v>132</v>
      </c>
      <c r="F122">
        <v>387</v>
      </c>
      <c r="G122">
        <v>142</v>
      </c>
      <c r="H122">
        <v>370.78899999999999</v>
      </c>
      <c r="I122">
        <v>0.27300000000000002</v>
      </c>
      <c r="J122" t="s">
        <v>1600</v>
      </c>
      <c r="K122" t="s">
        <v>1600</v>
      </c>
      <c r="L122">
        <v>387</v>
      </c>
      <c r="M122">
        <v>142</v>
      </c>
      <c r="N122">
        <v>0</v>
      </c>
      <c r="O122">
        <v>0</v>
      </c>
      <c r="P122">
        <v>0</v>
      </c>
      <c r="Q122">
        <v>387</v>
      </c>
    </row>
    <row r="123" spans="3:17" x14ac:dyDescent="0.2">
      <c r="C123" s="325">
        <v>122</v>
      </c>
      <c r="D123" t="s">
        <v>1667</v>
      </c>
      <c r="E123">
        <v>21</v>
      </c>
      <c r="F123">
        <v>788</v>
      </c>
      <c r="G123">
        <v>480</v>
      </c>
      <c r="H123">
        <v>684.93499999999995</v>
      </c>
      <c r="I123">
        <v>0.52200000000000002</v>
      </c>
      <c r="J123" t="s">
        <v>1667</v>
      </c>
      <c r="K123" t="s">
        <v>4893</v>
      </c>
      <c r="L123">
        <v>748</v>
      </c>
      <c r="M123">
        <v>430</v>
      </c>
      <c r="N123">
        <v>0</v>
      </c>
      <c r="O123">
        <v>0</v>
      </c>
      <c r="P123">
        <v>0</v>
      </c>
      <c r="Q123">
        <v>748</v>
      </c>
    </row>
    <row r="124" spans="3:17" x14ac:dyDescent="0.2">
      <c r="C124" s="325">
        <v>123</v>
      </c>
      <c r="D124" t="s">
        <v>3818</v>
      </c>
      <c r="E124">
        <v>44</v>
      </c>
      <c r="F124">
        <v>217</v>
      </c>
      <c r="G124">
        <v>94</v>
      </c>
      <c r="H124">
        <v>202.45</v>
      </c>
      <c r="I124">
        <v>0.35699999999999998</v>
      </c>
      <c r="J124" t="s">
        <v>3818</v>
      </c>
      <c r="K124" t="s">
        <v>4981</v>
      </c>
      <c r="L124">
        <v>217</v>
      </c>
      <c r="M124">
        <v>94</v>
      </c>
      <c r="N124">
        <v>0</v>
      </c>
      <c r="O124">
        <v>0</v>
      </c>
      <c r="P124">
        <v>0</v>
      </c>
      <c r="Q124">
        <v>217</v>
      </c>
    </row>
    <row r="125" spans="3:17" x14ac:dyDescent="0.2">
      <c r="C125" s="325">
        <v>124</v>
      </c>
      <c r="D125" t="s">
        <v>1704</v>
      </c>
      <c r="E125">
        <v>97</v>
      </c>
      <c r="F125">
        <v>280</v>
      </c>
      <c r="G125">
        <v>74</v>
      </c>
      <c r="H125">
        <v>271.44099999999997</v>
      </c>
      <c r="I125">
        <v>0.25</v>
      </c>
      <c r="J125" t="s">
        <v>4977</v>
      </c>
      <c r="K125" t="s">
        <v>4978</v>
      </c>
      <c r="L125">
        <v>280</v>
      </c>
      <c r="M125">
        <v>74</v>
      </c>
      <c r="N125">
        <v>0.46326200000000001</v>
      </c>
      <c r="O125">
        <v>231</v>
      </c>
      <c r="P125">
        <v>55</v>
      </c>
      <c r="Q125">
        <v>231</v>
      </c>
    </row>
    <row r="126" spans="3:17" x14ac:dyDescent="0.2">
      <c r="C126" s="325">
        <v>125</v>
      </c>
      <c r="D126" t="s">
        <v>208</v>
      </c>
      <c r="E126" t="s">
        <v>208</v>
      </c>
      <c r="I126" t="s">
        <v>208</v>
      </c>
      <c r="J126" t="s">
        <v>4980</v>
      </c>
      <c r="K126" t="s">
        <v>4980</v>
      </c>
      <c r="L126">
        <v>349</v>
      </c>
      <c r="M126">
        <v>89</v>
      </c>
      <c r="N126">
        <v>5.3053400000000002</v>
      </c>
      <c r="O126">
        <v>353</v>
      </c>
      <c r="P126">
        <v>87</v>
      </c>
      <c r="Q126">
        <v>353</v>
      </c>
    </row>
    <row r="127" spans="3:17" x14ac:dyDescent="0.2">
      <c r="C127" s="325">
        <v>126</v>
      </c>
      <c r="D127" t="s">
        <v>1755</v>
      </c>
      <c r="E127">
        <v>65</v>
      </c>
      <c r="F127">
        <v>349</v>
      </c>
      <c r="G127">
        <v>89</v>
      </c>
      <c r="H127">
        <v>338.53899999999999</v>
      </c>
      <c r="I127">
        <v>0.24399999999999999</v>
      </c>
      <c r="J127" t="s">
        <v>4980</v>
      </c>
      <c r="K127" t="s">
        <v>4980</v>
      </c>
      <c r="L127">
        <v>349</v>
      </c>
      <c r="M127">
        <v>89</v>
      </c>
      <c r="N127">
        <v>5.3053400000000002</v>
      </c>
      <c r="O127">
        <v>353</v>
      </c>
      <c r="P127">
        <v>87</v>
      </c>
      <c r="Q127">
        <v>353</v>
      </c>
    </row>
    <row r="128" spans="3:17" x14ac:dyDescent="0.2">
      <c r="C128" s="325">
        <v>127</v>
      </c>
      <c r="D128" t="s">
        <v>208</v>
      </c>
      <c r="E128" t="s">
        <v>208</v>
      </c>
      <c r="I128" t="s">
        <v>208</v>
      </c>
      <c r="J128" t="s">
        <v>4980</v>
      </c>
      <c r="K128" t="s">
        <v>4980</v>
      </c>
      <c r="L128">
        <v>349</v>
      </c>
      <c r="M128">
        <v>89</v>
      </c>
      <c r="N128">
        <v>6.0503400000000003</v>
      </c>
      <c r="O128">
        <v>353</v>
      </c>
      <c r="P128">
        <v>87</v>
      </c>
      <c r="Q128">
        <v>353</v>
      </c>
    </row>
    <row r="129" spans="3:17" x14ac:dyDescent="0.2">
      <c r="C129" s="325">
        <v>128</v>
      </c>
      <c r="D129" t="s">
        <v>1755</v>
      </c>
      <c r="E129">
        <v>65</v>
      </c>
      <c r="F129">
        <v>349</v>
      </c>
      <c r="G129">
        <v>89</v>
      </c>
      <c r="H129">
        <v>338.53899999999999</v>
      </c>
      <c r="I129">
        <v>0.24399999999999999</v>
      </c>
      <c r="J129" t="s">
        <v>4980</v>
      </c>
      <c r="K129" t="s">
        <v>4980</v>
      </c>
      <c r="L129">
        <v>349</v>
      </c>
      <c r="M129">
        <v>89</v>
      </c>
      <c r="N129">
        <v>6.0503400000000003</v>
      </c>
      <c r="O129">
        <v>353</v>
      </c>
      <c r="P129">
        <v>87</v>
      </c>
      <c r="Q129">
        <v>353</v>
      </c>
    </row>
    <row r="130" spans="3:17" x14ac:dyDescent="0.2">
      <c r="C130" s="325">
        <v>129</v>
      </c>
      <c r="D130" t="s">
        <v>208</v>
      </c>
      <c r="E130" t="s">
        <v>208</v>
      </c>
      <c r="I130" t="s">
        <v>208</v>
      </c>
      <c r="J130" t="s">
        <v>4980</v>
      </c>
      <c r="K130" t="s">
        <v>4980</v>
      </c>
      <c r="L130">
        <v>349</v>
      </c>
      <c r="M130">
        <v>89</v>
      </c>
      <c r="N130">
        <v>6.4932600000000003</v>
      </c>
      <c r="O130">
        <v>353</v>
      </c>
      <c r="P130">
        <v>87</v>
      </c>
      <c r="Q130">
        <v>353</v>
      </c>
    </row>
    <row r="131" spans="3:17" x14ac:dyDescent="0.2">
      <c r="C131" s="325">
        <v>130</v>
      </c>
      <c r="D131" t="s">
        <v>1755</v>
      </c>
      <c r="E131">
        <v>65</v>
      </c>
      <c r="F131">
        <v>349</v>
      </c>
      <c r="G131">
        <v>89</v>
      </c>
      <c r="H131">
        <v>338.53899999999999</v>
      </c>
      <c r="I131">
        <v>0.24399999999999999</v>
      </c>
      <c r="J131" t="s">
        <v>4980</v>
      </c>
      <c r="K131" t="s">
        <v>4980</v>
      </c>
      <c r="L131">
        <v>349</v>
      </c>
      <c r="M131">
        <v>89</v>
      </c>
      <c r="N131">
        <v>6.4932600000000003</v>
      </c>
      <c r="O131">
        <v>353</v>
      </c>
      <c r="P131">
        <v>87</v>
      </c>
      <c r="Q131">
        <v>353</v>
      </c>
    </row>
    <row r="132" spans="3:17" x14ac:dyDescent="0.2">
      <c r="C132" s="325">
        <v>131</v>
      </c>
      <c r="D132" t="s">
        <v>208</v>
      </c>
      <c r="E132" t="s">
        <v>208</v>
      </c>
      <c r="I132" t="s">
        <v>208</v>
      </c>
      <c r="J132" t="s">
        <v>1600</v>
      </c>
      <c r="K132" t="s">
        <v>1600</v>
      </c>
      <c r="L132">
        <v>387</v>
      </c>
      <c r="M132">
        <v>142</v>
      </c>
      <c r="N132">
        <v>0</v>
      </c>
      <c r="O132">
        <v>0</v>
      </c>
      <c r="P132">
        <v>0</v>
      </c>
      <c r="Q132">
        <v>387</v>
      </c>
    </row>
    <row r="133" spans="3:17" x14ac:dyDescent="0.2">
      <c r="C133" s="325">
        <v>132</v>
      </c>
      <c r="D133" t="s">
        <v>1600</v>
      </c>
      <c r="E133">
        <v>132</v>
      </c>
      <c r="F133">
        <v>387</v>
      </c>
      <c r="G133">
        <v>142</v>
      </c>
      <c r="H133">
        <v>370.78899999999999</v>
      </c>
      <c r="I133">
        <v>0.27300000000000002</v>
      </c>
      <c r="J133" t="s">
        <v>1600</v>
      </c>
      <c r="K133" t="s">
        <v>1600</v>
      </c>
      <c r="L133">
        <v>387</v>
      </c>
      <c r="M133">
        <v>142</v>
      </c>
      <c r="N133">
        <v>0</v>
      </c>
      <c r="O133">
        <v>0</v>
      </c>
      <c r="P133">
        <v>0</v>
      </c>
      <c r="Q133">
        <v>387</v>
      </c>
    </row>
    <row r="134" spans="3:17" x14ac:dyDescent="0.2">
      <c r="C134" s="325">
        <v>133</v>
      </c>
      <c r="D134" t="s">
        <v>1755</v>
      </c>
      <c r="E134">
        <v>65</v>
      </c>
      <c r="F134">
        <v>349</v>
      </c>
      <c r="G134">
        <v>89</v>
      </c>
      <c r="H134">
        <v>338.53899999999999</v>
      </c>
      <c r="I134">
        <v>0.24399999999999999</v>
      </c>
      <c r="J134" t="s">
        <v>4980</v>
      </c>
      <c r="K134" t="s">
        <v>4980</v>
      </c>
      <c r="L134">
        <v>349</v>
      </c>
      <c r="M134">
        <v>89</v>
      </c>
      <c r="N134">
        <v>9.4134100000000007</v>
      </c>
      <c r="O134">
        <v>353</v>
      </c>
      <c r="P134">
        <v>87</v>
      </c>
      <c r="Q134">
        <v>353</v>
      </c>
    </row>
    <row r="135" spans="3:17" x14ac:dyDescent="0.2">
      <c r="C135" s="325">
        <v>134</v>
      </c>
      <c r="D135" t="s">
        <v>2157</v>
      </c>
      <c r="E135">
        <v>3</v>
      </c>
      <c r="F135">
        <v>609</v>
      </c>
      <c r="G135">
        <v>155</v>
      </c>
      <c r="H135">
        <v>597.12</v>
      </c>
      <c r="I135">
        <v>0.24</v>
      </c>
      <c r="J135" t="s">
        <v>1710</v>
      </c>
      <c r="K135" t="s">
        <v>1710</v>
      </c>
      <c r="L135">
        <v>515</v>
      </c>
      <c r="M135">
        <v>215</v>
      </c>
      <c r="N135">
        <v>0</v>
      </c>
      <c r="O135">
        <v>0</v>
      </c>
      <c r="P135">
        <v>0</v>
      </c>
      <c r="Q135">
        <v>515</v>
      </c>
    </row>
    <row r="136" spans="3:17" x14ac:dyDescent="0.2">
      <c r="C136" s="325">
        <v>135</v>
      </c>
      <c r="D136" t="s">
        <v>1600</v>
      </c>
      <c r="E136">
        <v>132</v>
      </c>
      <c r="F136">
        <v>387</v>
      </c>
      <c r="G136">
        <v>142</v>
      </c>
      <c r="H136">
        <v>370.78899999999999</v>
      </c>
      <c r="I136">
        <v>0.27300000000000002</v>
      </c>
      <c r="J136" t="s">
        <v>1600</v>
      </c>
      <c r="K136" t="s">
        <v>1600</v>
      </c>
      <c r="L136">
        <v>387</v>
      </c>
      <c r="M136">
        <v>142</v>
      </c>
      <c r="N136">
        <v>0</v>
      </c>
      <c r="O136">
        <v>0</v>
      </c>
      <c r="P136">
        <v>0</v>
      </c>
      <c r="Q136">
        <v>387</v>
      </c>
    </row>
    <row r="137" spans="3:17" x14ac:dyDescent="0.2">
      <c r="C137" s="325">
        <v>136</v>
      </c>
      <c r="D137" t="s">
        <v>1667</v>
      </c>
      <c r="E137">
        <v>21</v>
      </c>
      <c r="F137">
        <v>788</v>
      </c>
      <c r="G137">
        <v>480</v>
      </c>
      <c r="H137">
        <v>684.93499999999995</v>
      </c>
      <c r="I137">
        <v>0.52200000000000002</v>
      </c>
      <c r="J137" t="s">
        <v>1667</v>
      </c>
      <c r="K137" t="s">
        <v>4893</v>
      </c>
      <c r="L137">
        <v>748</v>
      </c>
      <c r="M137">
        <v>430</v>
      </c>
      <c r="N137">
        <v>0</v>
      </c>
      <c r="O137">
        <v>0</v>
      </c>
      <c r="P137">
        <v>0</v>
      </c>
      <c r="Q137">
        <v>748</v>
      </c>
    </row>
    <row r="138" spans="3:17" x14ac:dyDescent="0.2">
      <c r="C138" s="325">
        <v>137</v>
      </c>
      <c r="D138" t="s">
        <v>1667</v>
      </c>
      <c r="E138">
        <v>21</v>
      </c>
      <c r="F138">
        <v>788</v>
      </c>
      <c r="G138">
        <v>480</v>
      </c>
      <c r="H138">
        <v>684.93499999999995</v>
      </c>
      <c r="I138">
        <v>0.52200000000000002</v>
      </c>
      <c r="J138" t="s">
        <v>4983</v>
      </c>
      <c r="K138" t="s">
        <v>4893</v>
      </c>
      <c r="L138">
        <v>748</v>
      </c>
      <c r="M138">
        <v>430</v>
      </c>
      <c r="N138">
        <v>0</v>
      </c>
      <c r="O138">
        <v>0</v>
      </c>
      <c r="P138">
        <v>0</v>
      </c>
      <c r="Q138">
        <v>748</v>
      </c>
    </row>
    <row r="139" spans="3:17" x14ac:dyDescent="0.2">
      <c r="C139" s="325">
        <v>138</v>
      </c>
      <c r="D139" t="s">
        <v>1704</v>
      </c>
      <c r="E139">
        <v>97</v>
      </c>
      <c r="F139">
        <v>280</v>
      </c>
      <c r="G139">
        <v>74</v>
      </c>
      <c r="H139">
        <v>271.44099999999997</v>
      </c>
      <c r="I139">
        <v>0.25</v>
      </c>
      <c r="J139" t="s">
        <v>4977</v>
      </c>
      <c r="K139" t="s">
        <v>4978</v>
      </c>
      <c r="L139">
        <v>280</v>
      </c>
      <c r="M139">
        <v>74</v>
      </c>
      <c r="N139">
        <v>0.70813999999999999</v>
      </c>
      <c r="O139">
        <v>306</v>
      </c>
      <c r="P139">
        <v>78</v>
      </c>
      <c r="Q139">
        <v>306</v>
      </c>
    </row>
    <row r="140" spans="3:17" x14ac:dyDescent="0.2">
      <c r="C140" s="325">
        <v>139</v>
      </c>
      <c r="D140" t="s">
        <v>2138</v>
      </c>
      <c r="E140">
        <v>18</v>
      </c>
      <c r="F140">
        <v>455</v>
      </c>
      <c r="G140">
        <v>150</v>
      </c>
      <c r="H140">
        <v>438.339</v>
      </c>
      <c r="I140">
        <v>0.26600000000000001</v>
      </c>
      <c r="J140" t="s">
        <v>2138</v>
      </c>
      <c r="K140" t="s">
        <v>2138</v>
      </c>
      <c r="L140">
        <v>455</v>
      </c>
      <c r="M140">
        <v>150</v>
      </c>
      <c r="N140">
        <v>0</v>
      </c>
      <c r="O140">
        <v>0</v>
      </c>
      <c r="P140">
        <v>0</v>
      </c>
      <c r="Q140">
        <v>455</v>
      </c>
    </row>
    <row r="141" spans="3:17" x14ac:dyDescent="0.2">
      <c r="C141" s="325">
        <v>140</v>
      </c>
      <c r="D141" t="s">
        <v>2138</v>
      </c>
      <c r="E141">
        <v>18</v>
      </c>
      <c r="F141">
        <v>455</v>
      </c>
      <c r="G141">
        <v>150</v>
      </c>
      <c r="H141">
        <v>438.339</v>
      </c>
      <c r="I141">
        <v>0.26600000000000001</v>
      </c>
      <c r="J141" t="s">
        <v>2138</v>
      </c>
      <c r="K141" t="s">
        <v>2138</v>
      </c>
      <c r="L141">
        <v>455</v>
      </c>
      <c r="M141">
        <v>150</v>
      </c>
      <c r="N141">
        <v>0</v>
      </c>
      <c r="O141">
        <v>0</v>
      </c>
      <c r="P141">
        <v>0</v>
      </c>
      <c r="Q141">
        <v>455</v>
      </c>
    </row>
    <row r="142" spans="3:17" x14ac:dyDescent="0.2">
      <c r="C142" s="325">
        <v>141</v>
      </c>
      <c r="D142" t="s">
        <v>1814</v>
      </c>
      <c r="E142">
        <v>4</v>
      </c>
      <c r="F142">
        <v>641</v>
      </c>
      <c r="G142">
        <v>159</v>
      </c>
      <c r="H142">
        <v>622.85900000000004</v>
      </c>
      <c r="I142">
        <v>0.28999999999999998</v>
      </c>
      <c r="J142" t="s">
        <v>4983</v>
      </c>
      <c r="K142" t="s">
        <v>4893</v>
      </c>
      <c r="L142">
        <v>748</v>
      </c>
      <c r="M142">
        <v>430</v>
      </c>
      <c r="N142">
        <v>0</v>
      </c>
      <c r="O142">
        <v>0</v>
      </c>
      <c r="P142">
        <v>0</v>
      </c>
      <c r="Q142">
        <v>748</v>
      </c>
    </row>
    <row r="143" spans="3:17" x14ac:dyDescent="0.2">
      <c r="C143" s="325">
        <v>142</v>
      </c>
      <c r="D143" t="s">
        <v>208</v>
      </c>
      <c r="E143" t="s">
        <v>208</v>
      </c>
      <c r="I143" t="s">
        <v>208</v>
      </c>
    </row>
    <row r="144" spans="3:17" x14ac:dyDescent="0.2">
      <c r="C144" s="325">
        <v>143</v>
      </c>
      <c r="D144" t="s">
        <v>208</v>
      </c>
      <c r="E144" t="s">
        <v>208</v>
      </c>
      <c r="I144" t="s">
        <v>208</v>
      </c>
    </row>
    <row r="145" spans="3:17" x14ac:dyDescent="0.2">
      <c r="C145" s="325">
        <v>144</v>
      </c>
      <c r="D145" t="s">
        <v>208</v>
      </c>
      <c r="E145" t="s">
        <v>208</v>
      </c>
      <c r="I145" t="s">
        <v>208</v>
      </c>
    </row>
    <row r="146" spans="3:17" x14ac:dyDescent="0.2">
      <c r="C146" s="325">
        <v>145</v>
      </c>
      <c r="D146" t="s">
        <v>208</v>
      </c>
      <c r="E146" t="s">
        <v>208</v>
      </c>
      <c r="I146" t="s">
        <v>208</v>
      </c>
    </row>
    <row r="147" spans="3:17" x14ac:dyDescent="0.2">
      <c r="C147" s="325">
        <v>146</v>
      </c>
      <c r="D147" t="s">
        <v>208</v>
      </c>
      <c r="E147" t="s">
        <v>208</v>
      </c>
      <c r="I147" t="s">
        <v>208</v>
      </c>
    </row>
    <row r="148" spans="3:17" x14ac:dyDescent="0.2">
      <c r="C148" s="325">
        <v>147</v>
      </c>
      <c r="D148" t="s">
        <v>2964</v>
      </c>
      <c r="E148">
        <v>32</v>
      </c>
      <c r="F148">
        <v>782</v>
      </c>
      <c r="G148">
        <v>359</v>
      </c>
      <c r="H148">
        <v>712.822</v>
      </c>
      <c r="I148">
        <v>0.432</v>
      </c>
      <c r="J148" t="s">
        <v>2964</v>
      </c>
      <c r="K148" t="s">
        <v>2964</v>
      </c>
      <c r="L148">
        <v>782</v>
      </c>
      <c r="M148">
        <v>359</v>
      </c>
      <c r="N148">
        <v>0</v>
      </c>
      <c r="O148">
        <v>0</v>
      </c>
      <c r="P148">
        <v>0</v>
      </c>
      <c r="Q148">
        <v>782</v>
      </c>
    </row>
    <row r="149" spans="3:17" x14ac:dyDescent="0.2">
      <c r="C149" s="325">
        <v>148</v>
      </c>
      <c r="D149" t="s">
        <v>1755</v>
      </c>
      <c r="E149">
        <v>65</v>
      </c>
      <c r="F149">
        <v>349</v>
      </c>
      <c r="G149">
        <v>89</v>
      </c>
      <c r="H149">
        <v>338.53899999999999</v>
      </c>
      <c r="I149">
        <v>0.24399999999999999</v>
      </c>
      <c r="J149" t="s">
        <v>4980</v>
      </c>
      <c r="K149" t="s">
        <v>4980</v>
      </c>
      <c r="L149">
        <v>349</v>
      </c>
      <c r="M149">
        <v>89</v>
      </c>
      <c r="N149">
        <v>7.5917899999999996</v>
      </c>
      <c r="O149">
        <v>353</v>
      </c>
      <c r="P149">
        <v>87</v>
      </c>
      <c r="Q149">
        <v>353</v>
      </c>
    </row>
    <row r="150" spans="3:17" x14ac:dyDescent="0.2">
      <c r="C150" s="325">
        <v>149</v>
      </c>
      <c r="D150" t="s">
        <v>1704</v>
      </c>
      <c r="E150">
        <v>97</v>
      </c>
      <c r="F150">
        <v>280</v>
      </c>
      <c r="G150">
        <v>74</v>
      </c>
      <c r="H150">
        <v>271.44099999999997</v>
      </c>
      <c r="I150">
        <v>0.25</v>
      </c>
      <c r="J150" t="s">
        <v>4977</v>
      </c>
      <c r="K150" t="s">
        <v>4978</v>
      </c>
      <c r="L150">
        <v>280</v>
      </c>
      <c r="M150">
        <v>74</v>
      </c>
      <c r="N150">
        <v>9.4336599999999997</v>
      </c>
      <c r="O150">
        <v>353</v>
      </c>
      <c r="P150">
        <v>87</v>
      </c>
      <c r="Q150">
        <v>353</v>
      </c>
    </row>
    <row r="151" spans="3:17" x14ac:dyDescent="0.2">
      <c r="C151" s="325">
        <v>150</v>
      </c>
      <c r="D151" t="s">
        <v>2348</v>
      </c>
      <c r="E151">
        <v>15</v>
      </c>
      <c r="F151">
        <v>302</v>
      </c>
      <c r="G151">
        <v>46</v>
      </c>
      <c r="H151">
        <v>297.91699999999997</v>
      </c>
      <c r="I151">
        <v>0.17100000000000001</v>
      </c>
      <c r="J151" t="s">
        <v>2348</v>
      </c>
      <c r="K151" t="s">
        <v>2348</v>
      </c>
      <c r="L151">
        <v>302</v>
      </c>
      <c r="M151">
        <v>46</v>
      </c>
      <c r="N151">
        <v>0</v>
      </c>
      <c r="O151">
        <v>0</v>
      </c>
      <c r="P151">
        <v>0</v>
      </c>
      <c r="Q151">
        <v>302</v>
      </c>
    </row>
    <row r="152" spans="3:17" x14ac:dyDescent="0.2">
      <c r="C152" s="325">
        <v>151</v>
      </c>
      <c r="D152" t="s">
        <v>1584</v>
      </c>
      <c r="E152">
        <v>53</v>
      </c>
      <c r="F152">
        <v>209</v>
      </c>
      <c r="G152">
        <v>31</v>
      </c>
      <c r="H152">
        <v>207.46899999999999</v>
      </c>
      <c r="I152">
        <v>0.13500000000000001</v>
      </c>
      <c r="J152" t="s">
        <v>4984</v>
      </c>
      <c r="K152" t="s">
        <v>4984</v>
      </c>
      <c r="L152">
        <v>209</v>
      </c>
      <c r="M152">
        <v>31</v>
      </c>
      <c r="N152">
        <v>0.43194300000000002</v>
      </c>
      <c r="O152">
        <v>231</v>
      </c>
      <c r="P152">
        <v>55</v>
      </c>
      <c r="Q152">
        <v>231</v>
      </c>
    </row>
    <row r="153" spans="3:17" x14ac:dyDescent="0.2">
      <c r="C153" s="325">
        <v>152</v>
      </c>
      <c r="D153" t="s">
        <v>1584</v>
      </c>
      <c r="E153">
        <v>53</v>
      </c>
      <c r="F153">
        <v>209</v>
      </c>
      <c r="G153">
        <v>31</v>
      </c>
      <c r="H153">
        <v>207.46899999999999</v>
      </c>
      <c r="I153">
        <v>0.13500000000000001</v>
      </c>
      <c r="J153" t="s">
        <v>4984</v>
      </c>
      <c r="K153" t="s">
        <v>4984</v>
      </c>
      <c r="L153">
        <v>209</v>
      </c>
      <c r="M153">
        <v>31</v>
      </c>
      <c r="N153">
        <v>0.43194300000000002</v>
      </c>
      <c r="O153">
        <v>231</v>
      </c>
      <c r="P153">
        <v>55</v>
      </c>
      <c r="Q153">
        <v>231</v>
      </c>
    </row>
    <row r="154" spans="3:17" x14ac:dyDescent="0.2">
      <c r="C154" s="325">
        <v>153</v>
      </c>
      <c r="D154" t="s">
        <v>1710</v>
      </c>
      <c r="E154">
        <v>24</v>
      </c>
      <c r="F154">
        <v>515</v>
      </c>
      <c r="G154">
        <v>215</v>
      </c>
      <c r="H154">
        <v>477.65199999999999</v>
      </c>
      <c r="I154">
        <v>0.38600000000000001</v>
      </c>
      <c r="J154" t="s">
        <v>1710</v>
      </c>
      <c r="K154" t="s">
        <v>1710</v>
      </c>
      <c r="L154">
        <v>515</v>
      </c>
      <c r="M154">
        <v>215</v>
      </c>
      <c r="N154">
        <v>0</v>
      </c>
      <c r="O154">
        <v>0</v>
      </c>
      <c r="P154">
        <v>0</v>
      </c>
      <c r="Q154">
        <v>515</v>
      </c>
    </row>
    <row r="155" spans="3:17" x14ac:dyDescent="0.2">
      <c r="C155" s="325">
        <v>154</v>
      </c>
      <c r="D155" t="s">
        <v>1755</v>
      </c>
      <c r="E155">
        <v>65</v>
      </c>
      <c r="F155">
        <v>349</v>
      </c>
      <c r="G155">
        <v>89</v>
      </c>
      <c r="H155">
        <v>338.53899999999999</v>
      </c>
      <c r="I155">
        <v>0.24399999999999999</v>
      </c>
      <c r="J155" t="s">
        <v>4980</v>
      </c>
      <c r="K155" t="s">
        <v>4980</v>
      </c>
      <c r="L155">
        <v>349</v>
      </c>
      <c r="M155">
        <v>89</v>
      </c>
      <c r="N155">
        <v>4.4311199999999999</v>
      </c>
      <c r="O155">
        <v>353</v>
      </c>
      <c r="P155">
        <v>87</v>
      </c>
      <c r="Q155">
        <v>353</v>
      </c>
    </row>
    <row r="156" spans="3:17" x14ac:dyDescent="0.2">
      <c r="C156" s="325">
        <v>155</v>
      </c>
      <c r="D156" t="s">
        <v>1755</v>
      </c>
      <c r="E156">
        <v>65</v>
      </c>
      <c r="F156">
        <v>349</v>
      </c>
      <c r="G156">
        <v>89</v>
      </c>
      <c r="H156">
        <v>338.53899999999999</v>
      </c>
      <c r="I156">
        <v>0.24399999999999999</v>
      </c>
      <c r="J156" t="s">
        <v>4980</v>
      </c>
      <c r="K156" t="s">
        <v>4980</v>
      </c>
      <c r="L156">
        <v>349</v>
      </c>
      <c r="M156">
        <v>89</v>
      </c>
      <c r="N156">
        <v>4.4311199999999999</v>
      </c>
      <c r="O156">
        <v>353</v>
      </c>
      <c r="P156">
        <v>87</v>
      </c>
      <c r="Q156">
        <v>353</v>
      </c>
    </row>
    <row r="157" spans="3:17" x14ac:dyDescent="0.2">
      <c r="C157" s="325">
        <v>156</v>
      </c>
      <c r="D157" t="s">
        <v>1755</v>
      </c>
      <c r="E157">
        <v>65</v>
      </c>
      <c r="F157">
        <v>349</v>
      </c>
      <c r="G157">
        <v>89</v>
      </c>
      <c r="H157">
        <v>338.53899999999999</v>
      </c>
      <c r="I157">
        <v>0.24399999999999999</v>
      </c>
      <c r="J157" t="s">
        <v>4980</v>
      </c>
      <c r="K157" t="s">
        <v>4980</v>
      </c>
      <c r="L157">
        <v>349</v>
      </c>
      <c r="M157">
        <v>89</v>
      </c>
      <c r="N157">
        <v>4.4311199999999999</v>
      </c>
      <c r="O157">
        <v>353</v>
      </c>
      <c r="P157">
        <v>87</v>
      </c>
      <c r="Q157">
        <v>353</v>
      </c>
    </row>
    <row r="158" spans="3:17" x14ac:dyDescent="0.2">
      <c r="C158" s="325">
        <v>157</v>
      </c>
      <c r="D158" t="s">
        <v>1755</v>
      </c>
      <c r="E158">
        <v>65</v>
      </c>
      <c r="F158">
        <v>349</v>
      </c>
      <c r="G158">
        <v>89</v>
      </c>
      <c r="H158">
        <v>338.53899999999999</v>
      </c>
      <c r="I158">
        <v>0.24399999999999999</v>
      </c>
      <c r="J158" t="s">
        <v>4977</v>
      </c>
      <c r="K158" t="s">
        <v>4978</v>
      </c>
      <c r="L158">
        <v>280</v>
      </c>
      <c r="M158">
        <v>74</v>
      </c>
      <c r="N158">
        <v>19.5108</v>
      </c>
      <c r="O158">
        <v>353</v>
      </c>
      <c r="P158">
        <v>87</v>
      </c>
      <c r="Q158">
        <v>353</v>
      </c>
    </row>
    <row r="159" spans="3:17" x14ac:dyDescent="0.2">
      <c r="C159" s="325">
        <v>158</v>
      </c>
      <c r="D159" t="s">
        <v>1710</v>
      </c>
      <c r="E159">
        <v>24</v>
      </c>
      <c r="F159">
        <v>515</v>
      </c>
      <c r="G159">
        <v>215</v>
      </c>
      <c r="H159">
        <v>477.65199999999999</v>
      </c>
      <c r="I159">
        <v>0.38600000000000001</v>
      </c>
      <c r="J159" t="s">
        <v>5006</v>
      </c>
      <c r="K159" t="s">
        <v>1710</v>
      </c>
      <c r="L159">
        <v>515</v>
      </c>
      <c r="M159">
        <v>215</v>
      </c>
      <c r="N159">
        <v>0</v>
      </c>
      <c r="O159">
        <v>0</v>
      </c>
      <c r="P159">
        <v>0</v>
      </c>
      <c r="Q159">
        <v>515</v>
      </c>
    </row>
    <row r="160" spans="3:17" x14ac:dyDescent="0.2">
      <c r="C160" s="325">
        <v>159</v>
      </c>
      <c r="D160" t="s">
        <v>1710</v>
      </c>
      <c r="E160">
        <v>24</v>
      </c>
      <c r="F160">
        <v>515</v>
      </c>
      <c r="G160">
        <v>215</v>
      </c>
      <c r="H160">
        <v>477.65199999999999</v>
      </c>
      <c r="I160">
        <v>0.38600000000000001</v>
      </c>
      <c r="J160" t="s">
        <v>5006</v>
      </c>
      <c r="K160" t="s">
        <v>1710</v>
      </c>
      <c r="L160">
        <v>515</v>
      </c>
      <c r="M160">
        <v>215</v>
      </c>
      <c r="N160">
        <v>0</v>
      </c>
      <c r="O160">
        <v>0</v>
      </c>
      <c r="P160">
        <v>0</v>
      </c>
      <c r="Q160">
        <v>515</v>
      </c>
    </row>
    <row r="161" spans="3:17" x14ac:dyDescent="0.2">
      <c r="C161" s="325">
        <v>160</v>
      </c>
      <c r="D161" t="s">
        <v>1584</v>
      </c>
      <c r="E161">
        <v>53</v>
      </c>
      <c r="F161">
        <v>209</v>
      </c>
      <c r="G161">
        <v>31</v>
      </c>
      <c r="H161">
        <v>207.46899999999999</v>
      </c>
      <c r="I161">
        <v>0.13500000000000001</v>
      </c>
      <c r="J161" t="s">
        <v>4984</v>
      </c>
      <c r="K161" t="s">
        <v>4984</v>
      </c>
      <c r="L161">
        <v>209</v>
      </c>
      <c r="M161">
        <v>31</v>
      </c>
      <c r="N161">
        <v>0.57191599999999998</v>
      </c>
      <c r="O161">
        <v>306</v>
      </c>
      <c r="P161">
        <v>78</v>
      </c>
      <c r="Q161">
        <v>306</v>
      </c>
    </row>
    <row r="162" spans="3:17" x14ac:dyDescent="0.2">
      <c r="C162" s="325">
        <v>161</v>
      </c>
      <c r="D162" t="s">
        <v>1755</v>
      </c>
      <c r="E162">
        <v>65</v>
      </c>
      <c r="F162">
        <v>349</v>
      </c>
      <c r="G162">
        <v>89</v>
      </c>
      <c r="H162">
        <v>338.53899999999999</v>
      </c>
      <c r="I162">
        <v>0.24399999999999999</v>
      </c>
      <c r="J162" t="s">
        <v>4980</v>
      </c>
      <c r="K162" t="s">
        <v>4980</v>
      </c>
      <c r="L162">
        <v>349</v>
      </c>
      <c r="M162">
        <v>89</v>
      </c>
      <c r="N162">
        <v>23.8553</v>
      </c>
      <c r="O162">
        <v>353</v>
      </c>
      <c r="P162">
        <v>87</v>
      </c>
      <c r="Q162">
        <v>353</v>
      </c>
    </row>
    <row r="163" spans="3:17" x14ac:dyDescent="0.2">
      <c r="C163" s="325">
        <v>162</v>
      </c>
      <c r="D163" t="s">
        <v>3148</v>
      </c>
      <c r="E163">
        <v>6</v>
      </c>
      <c r="F163">
        <v>653</v>
      </c>
      <c r="G163">
        <v>137</v>
      </c>
      <c r="H163">
        <v>641.55700000000002</v>
      </c>
      <c r="I163">
        <v>0.20399999999999999</v>
      </c>
      <c r="J163" t="s">
        <v>3148</v>
      </c>
      <c r="K163" t="s">
        <v>3148</v>
      </c>
      <c r="L163">
        <v>653</v>
      </c>
      <c r="M163">
        <v>137</v>
      </c>
      <c r="N163">
        <v>0</v>
      </c>
      <c r="O163">
        <v>0</v>
      </c>
      <c r="P163">
        <v>0</v>
      </c>
      <c r="Q163">
        <v>653</v>
      </c>
    </row>
    <row r="164" spans="3:17" x14ac:dyDescent="0.2">
      <c r="C164" s="325">
        <v>163</v>
      </c>
      <c r="D164" t="s">
        <v>4205</v>
      </c>
      <c r="E164">
        <v>18</v>
      </c>
      <c r="F164">
        <v>455</v>
      </c>
      <c r="G164">
        <v>150</v>
      </c>
      <c r="H164">
        <v>438.339</v>
      </c>
      <c r="I164">
        <v>0.26600000000000001</v>
      </c>
      <c r="J164" t="s">
        <v>5007</v>
      </c>
      <c r="K164" t="s">
        <v>2157</v>
      </c>
      <c r="L164">
        <v>609</v>
      </c>
      <c r="M164">
        <v>155</v>
      </c>
      <c r="N164">
        <v>0</v>
      </c>
      <c r="O164">
        <v>0</v>
      </c>
      <c r="P164">
        <v>0</v>
      </c>
      <c r="Q164">
        <v>609</v>
      </c>
    </row>
    <row r="165" spans="3:17" x14ac:dyDescent="0.2">
      <c r="C165" s="325">
        <v>164</v>
      </c>
      <c r="D165" t="s">
        <v>4205</v>
      </c>
      <c r="E165">
        <v>18</v>
      </c>
      <c r="F165">
        <v>455</v>
      </c>
      <c r="G165">
        <v>150</v>
      </c>
      <c r="H165">
        <v>438.339</v>
      </c>
      <c r="I165">
        <v>0.26600000000000001</v>
      </c>
      <c r="J165" t="s">
        <v>5007</v>
      </c>
      <c r="K165" t="s">
        <v>2157</v>
      </c>
      <c r="L165">
        <v>609</v>
      </c>
      <c r="M165">
        <v>155</v>
      </c>
      <c r="N165">
        <v>0</v>
      </c>
      <c r="O165">
        <v>0</v>
      </c>
      <c r="P165">
        <v>0</v>
      </c>
      <c r="Q165">
        <v>609</v>
      </c>
    </row>
    <row r="166" spans="3:17" x14ac:dyDescent="0.2">
      <c r="C166" s="325">
        <v>165</v>
      </c>
      <c r="D166" t="s">
        <v>4205</v>
      </c>
      <c r="E166">
        <v>18</v>
      </c>
      <c r="F166">
        <v>455</v>
      </c>
      <c r="G166">
        <v>150</v>
      </c>
      <c r="H166">
        <v>438.339</v>
      </c>
      <c r="I166">
        <v>0.26600000000000001</v>
      </c>
      <c r="J166" t="s">
        <v>5007</v>
      </c>
      <c r="K166" t="s">
        <v>2157</v>
      </c>
      <c r="L166">
        <v>609</v>
      </c>
      <c r="M166">
        <v>155</v>
      </c>
      <c r="N166">
        <v>0</v>
      </c>
      <c r="O166">
        <v>0</v>
      </c>
      <c r="P166">
        <v>0</v>
      </c>
      <c r="Q166">
        <v>609</v>
      </c>
    </row>
    <row r="167" spans="3:17" x14ac:dyDescent="0.2">
      <c r="C167" s="325">
        <v>166</v>
      </c>
      <c r="D167" t="s">
        <v>1814</v>
      </c>
      <c r="E167">
        <v>4</v>
      </c>
      <c r="F167">
        <v>641</v>
      </c>
      <c r="G167">
        <v>159</v>
      </c>
      <c r="H167">
        <v>622.85900000000004</v>
      </c>
      <c r="I167">
        <v>0.28999999999999998</v>
      </c>
      <c r="J167" t="s">
        <v>4983</v>
      </c>
      <c r="K167" t="s">
        <v>4893</v>
      </c>
      <c r="L167">
        <v>748</v>
      </c>
      <c r="M167">
        <v>430</v>
      </c>
      <c r="N167">
        <v>0</v>
      </c>
      <c r="O167">
        <v>0</v>
      </c>
      <c r="P167">
        <v>0</v>
      </c>
      <c r="Q167">
        <v>748</v>
      </c>
    </row>
    <row r="168" spans="3:17" x14ac:dyDescent="0.2">
      <c r="C168" s="325">
        <v>167</v>
      </c>
      <c r="D168" t="s">
        <v>4205</v>
      </c>
      <c r="E168">
        <v>18</v>
      </c>
      <c r="F168">
        <v>455</v>
      </c>
      <c r="G168">
        <v>150</v>
      </c>
      <c r="H168">
        <v>438.339</v>
      </c>
      <c r="I168">
        <v>0.26600000000000001</v>
      </c>
      <c r="J168" t="s">
        <v>5007</v>
      </c>
      <c r="K168" t="s">
        <v>2157</v>
      </c>
      <c r="L168">
        <v>609</v>
      </c>
      <c r="M168">
        <v>155</v>
      </c>
      <c r="N168">
        <v>0</v>
      </c>
      <c r="O168">
        <v>0</v>
      </c>
      <c r="P168">
        <v>0</v>
      </c>
      <c r="Q168">
        <v>609</v>
      </c>
    </row>
    <row r="169" spans="3:17" x14ac:dyDescent="0.2">
      <c r="C169" s="325">
        <v>168</v>
      </c>
      <c r="D169" t="s">
        <v>4205</v>
      </c>
      <c r="E169">
        <v>18</v>
      </c>
      <c r="F169">
        <v>455</v>
      </c>
      <c r="G169">
        <v>150</v>
      </c>
      <c r="H169">
        <v>438.339</v>
      </c>
      <c r="I169">
        <v>0.26600000000000001</v>
      </c>
      <c r="J169" t="s">
        <v>5007</v>
      </c>
      <c r="K169" t="s">
        <v>2157</v>
      </c>
      <c r="L169">
        <v>609</v>
      </c>
      <c r="M169">
        <v>155</v>
      </c>
      <c r="N169">
        <v>0</v>
      </c>
      <c r="O169">
        <v>0</v>
      </c>
      <c r="P169">
        <v>0</v>
      </c>
      <c r="Q169">
        <v>609</v>
      </c>
    </row>
    <row r="170" spans="3:17" x14ac:dyDescent="0.2">
      <c r="C170" s="325">
        <v>169</v>
      </c>
      <c r="D170" t="s">
        <v>4205</v>
      </c>
      <c r="E170">
        <v>18</v>
      </c>
      <c r="F170">
        <v>455</v>
      </c>
      <c r="G170">
        <v>150</v>
      </c>
      <c r="H170">
        <v>438.339</v>
      </c>
      <c r="I170">
        <v>0.26600000000000001</v>
      </c>
      <c r="J170" t="s">
        <v>5007</v>
      </c>
      <c r="K170" t="s">
        <v>2157</v>
      </c>
      <c r="L170">
        <v>609</v>
      </c>
      <c r="M170">
        <v>155</v>
      </c>
      <c r="N170">
        <v>0</v>
      </c>
      <c r="O170">
        <v>0</v>
      </c>
      <c r="P170">
        <v>0</v>
      </c>
      <c r="Q170">
        <v>609</v>
      </c>
    </row>
    <row r="171" spans="3:17" x14ac:dyDescent="0.2">
      <c r="C171" s="325">
        <v>170</v>
      </c>
      <c r="D171" t="s">
        <v>1623</v>
      </c>
      <c r="E171">
        <v>18</v>
      </c>
      <c r="F171">
        <v>354</v>
      </c>
      <c r="G171">
        <v>82</v>
      </c>
      <c r="H171">
        <v>345.41899999999998</v>
      </c>
      <c r="I171">
        <v>0.223</v>
      </c>
      <c r="J171" t="s">
        <v>4979</v>
      </c>
      <c r="K171" t="s">
        <v>4979</v>
      </c>
      <c r="L171">
        <v>354</v>
      </c>
      <c r="M171">
        <v>82</v>
      </c>
      <c r="N171">
        <v>6.85642</v>
      </c>
      <c r="O171">
        <v>353</v>
      </c>
      <c r="P171">
        <v>87</v>
      </c>
      <c r="Q171">
        <v>353</v>
      </c>
    </row>
    <row r="172" spans="3:17" x14ac:dyDescent="0.2">
      <c r="C172" s="325">
        <v>171</v>
      </c>
      <c r="D172" t="s">
        <v>4205</v>
      </c>
      <c r="E172">
        <v>18</v>
      </c>
      <c r="F172">
        <v>455</v>
      </c>
      <c r="G172">
        <v>150</v>
      </c>
      <c r="H172">
        <v>438.339</v>
      </c>
      <c r="I172">
        <v>0.26600000000000001</v>
      </c>
      <c r="J172" t="s">
        <v>5007</v>
      </c>
      <c r="K172" t="s">
        <v>2157</v>
      </c>
      <c r="L172">
        <v>609</v>
      </c>
      <c r="M172">
        <v>155</v>
      </c>
      <c r="N172">
        <v>0</v>
      </c>
      <c r="O172">
        <v>0</v>
      </c>
      <c r="P172">
        <v>0</v>
      </c>
      <c r="Q172">
        <v>609</v>
      </c>
    </row>
    <row r="173" spans="3:17" x14ac:dyDescent="0.2">
      <c r="C173" s="325">
        <v>172</v>
      </c>
      <c r="D173" t="s">
        <v>1710</v>
      </c>
      <c r="E173">
        <v>24</v>
      </c>
      <c r="F173">
        <v>515</v>
      </c>
      <c r="G173">
        <v>215</v>
      </c>
      <c r="H173">
        <v>477.65199999999999</v>
      </c>
      <c r="I173">
        <v>0.38600000000000001</v>
      </c>
      <c r="J173" t="s">
        <v>1710</v>
      </c>
      <c r="K173" t="s">
        <v>1710</v>
      </c>
      <c r="L173">
        <v>515</v>
      </c>
      <c r="M173">
        <v>215</v>
      </c>
      <c r="N173">
        <v>0</v>
      </c>
      <c r="O173">
        <v>0</v>
      </c>
      <c r="P173">
        <v>0</v>
      </c>
      <c r="Q173">
        <v>515</v>
      </c>
    </row>
    <row r="174" spans="3:17" x14ac:dyDescent="0.2">
      <c r="C174" s="325">
        <v>173</v>
      </c>
      <c r="D174" t="s">
        <v>2138</v>
      </c>
      <c r="E174">
        <v>18</v>
      </c>
      <c r="F174">
        <v>455</v>
      </c>
      <c r="G174">
        <v>150</v>
      </c>
      <c r="H174">
        <v>438.339</v>
      </c>
      <c r="I174">
        <v>0.26600000000000001</v>
      </c>
      <c r="J174" t="s">
        <v>2138</v>
      </c>
      <c r="K174" t="s">
        <v>2138</v>
      </c>
      <c r="L174">
        <v>455</v>
      </c>
      <c r="M174">
        <v>150</v>
      </c>
      <c r="N174">
        <v>0</v>
      </c>
      <c r="O174">
        <v>0</v>
      </c>
      <c r="P174">
        <v>0</v>
      </c>
      <c r="Q174">
        <v>455</v>
      </c>
    </row>
    <row r="175" spans="3:17" x14ac:dyDescent="0.2">
      <c r="C175" s="325">
        <v>174</v>
      </c>
      <c r="D175" t="s">
        <v>1903</v>
      </c>
      <c r="E175">
        <v>55</v>
      </c>
      <c r="F175">
        <v>390</v>
      </c>
      <c r="G175">
        <v>112</v>
      </c>
      <c r="H175">
        <v>376.07299999999998</v>
      </c>
      <c r="I175">
        <v>0.27200000000000002</v>
      </c>
      <c r="J175" t="s">
        <v>1903</v>
      </c>
      <c r="K175" t="s">
        <v>1903</v>
      </c>
      <c r="L175">
        <v>390</v>
      </c>
      <c r="M175">
        <v>112</v>
      </c>
      <c r="N175">
        <v>0</v>
      </c>
      <c r="O175">
        <v>0</v>
      </c>
      <c r="P175">
        <v>0</v>
      </c>
      <c r="Q175">
        <v>390</v>
      </c>
    </row>
    <row r="176" spans="3:17" x14ac:dyDescent="0.2">
      <c r="C176" s="325">
        <v>175</v>
      </c>
      <c r="D176" t="s">
        <v>1903</v>
      </c>
      <c r="E176">
        <v>55</v>
      </c>
      <c r="F176">
        <v>390</v>
      </c>
      <c r="G176">
        <v>112</v>
      </c>
      <c r="H176">
        <v>376.07299999999998</v>
      </c>
      <c r="I176">
        <v>0.27200000000000002</v>
      </c>
      <c r="J176" t="s">
        <v>1903</v>
      </c>
      <c r="K176" t="s">
        <v>1903</v>
      </c>
      <c r="L176">
        <v>390</v>
      </c>
      <c r="M176">
        <v>112</v>
      </c>
      <c r="N176">
        <v>0</v>
      </c>
      <c r="O176">
        <v>0</v>
      </c>
      <c r="P176">
        <v>0</v>
      </c>
      <c r="Q176">
        <v>390</v>
      </c>
    </row>
    <row r="177" spans="3:17" x14ac:dyDescent="0.2">
      <c r="C177" s="325">
        <v>176</v>
      </c>
      <c r="D177" t="s">
        <v>1755</v>
      </c>
      <c r="E177">
        <v>65</v>
      </c>
      <c r="F177">
        <v>349</v>
      </c>
      <c r="G177">
        <v>89</v>
      </c>
      <c r="H177">
        <v>338.53899999999999</v>
      </c>
      <c r="I177">
        <v>0.24399999999999999</v>
      </c>
      <c r="J177" t="s">
        <v>4980</v>
      </c>
      <c r="K177" t="s">
        <v>4980</v>
      </c>
      <c r="L177">
        <v>349</v>
      </c>
      <c r="M177">
        <v>89</v>
      </c>
      <c r="N177">
        <v>1.25996</v>
      </c>
      <c r="O177">
        <v>306</v>
      </c>
      <c r="P177">
        <v>78</v>
      </c>
      <c r="Q177">
        <v>306</v>
      </c>
    </row>
    <row r="178" spans="3:17" x14ac:dyDescent="0.2">
      <c r="C178" s="325">
        <v>177</v>
      </c>
      <c r="D178" t="s">
        <v>1903</v>
      </c>
      <c r="E178">
        <v>55</v>
      </c>
      <c r="F178">
        <v>390</v>
      </c>
      <c r="G178">
        <v>112</v>
      </c>
      <c r="H178">
        <v>376.07299999999998</v>
      </c>
      <c r="I178">
        <v>0.27200000000000002</v>
      </c>
      <c r="J178" t="s">
        <v>1903</v>
      </c>
      <c r="K178" t="s">
        <v>1903</v>
      </c>
      <c r="L178">
        <v>390</v>
      </c>
      <c r="M178">
        <v>112</v>
      </c>
      <c r="N178">
        <v>0</v>
      </c>
      <c r="O178">
        <v>0</v>
      </c>
      <c r="P178">
        <v>0</v>
      </c>
      <c r="Q178">
        <v>390</v>
      </c>
    </row>
    <row r="179" spans="3:17" x14ac:dyDescent="0.2">
      <c r="C179" s="325">
        <v>178</v>
      </c>
      <c r="D179" t="s">
        <v>1903</v>
      </c>
      <c r="E179">
        <v>55</v>
      </c>
      <c r="F179">
        <v>390</v>
      </c>
      <c r="G179">
        <v>112</v>
      </c>
      <c r="H179">
        <v>376.07299999999998</v>
      </c>
      <c r="I179">
        <v>0.27200000000000002</v>
      </c>
      <c r="J179" t="s">
        <v>1903</v>
      </c>
      <c r="K179" t="s">
        <v>1903</v>
      </c>
      <c r="L179">
        <v>390</v>
      </c>
      <c r="M179">
        <v>112</v>
      </c>
      <c r="N179">
        <v>0</v>
      </c>
      <c r="O179">
        <v>0</v>
      </c>
      <c r="P179">
        <v>0</v>
      </c>
      <c r="Q179">
        <v>390</v>
      </c>
    </row>
    <row r="180" spans="3:17" x14ac:dyDescent="0.2">
      <c r="C180" s="325">
        <v>179</v>
      </c>
      <c r="D180" t="s">
        <v>1903</v>
      </c>
      <c r="E180">
        <v>55</v>
      </c>
      <c r="F180">
        <v>390</v>
      </c>
      <c r="G180">
        <v>112</v>
      </c>
      <c r="H180">
        <v>376.07299999999998</v>
      </c>
      <c r="I180">
        <v>0.27200000000000002</v>
      </c>
      <c r="J180" t="s">
        <v>1903</v>
      </c>
      <c r="K180" t="s">
        <v>1903</v>
      </c>
      <c r="L180">
        <v>390</v>
      </c>
      <c r="M180">
        <v>112</v>
      </c>
      <c r="N180">
        <v>0</v>
      </c>
      <c r="O180">
        <v>0</v>
      </c>
      <c r="P180">
        <v>0</v>
      </c>
      <c r="Q180">
        <v>390</v>
      </c>
    </row>
    <row r="181" spans="3:17" x14ac:dyDescent="0.2">
      <c r="C181" s="325">
        <v>180</v>
      </c>
      <c r="D181" t="s">
        <v>1903</v>
      </c>
      <c r="E181">
        <v>55</v>
      </c>
      <c r="F181">
        <v>390</v>
      </c>
      <c r="G181">
        <v>112</v>
      </c>
      <c r="H181">
        <v>376.07299999999998</v>
      </c>
      <c r="I181">
        <v>0.27200000000000002</v>
      </c>
      <c r="J181" t="s">
        <v>1903</v>
      </c>
      <c r="K181" t="s">
        <v>1903</v>
      </c>
      <c r="L181">
        <v>390</v>
      </c>
      <c r="M181">
        <v>112</v>
      </c>
      <c r="N181">
        <v>0</v>
      </c>
      <c r="O181">
        <v>0</v>
      </c>
      <c r="P181">
        <v>0</v>
      </c>
      <c r="Q181">
        <v>390</v>
      </c>
    </row>
    <row r="182" spans="3:17" x14ac:dyDescent="0.2">
      <c r="C182" s="325">
        <v>181</v>
      </c>
      <c r="D182" t="s">
        <v>1903</v>
      </c>
      <c r="E182">
        <v>55</v>
      </c>
      <c r="F182">
        <v>390</v>
      </c>
      <c r="G182">
        <v>112</v>
      </c>
      <c r="H182">
        <v>376.07299999999998</v>
      </c>
      <c r="I182">
        <v>0.27200000000000002</v>
      </c>
      <c r="J182" t="s">
        <v>1903</v>
      </c>
      <c r="K182" t="s">
        <v>1903</v>
      </c>
      <c r="L182">
        <v>390</v>
      </c>
      <c r="M182">
        <v>112</v>
      </c>
      <c r="N182">
        <v>0</v>
      </c>
      <c r="O182">
        <v>0</v>
      </c>
      <c r="P182">
        <v>0</v>
      </c>
      <c r="Q182">
        <v>390</v>
      </c>
    </row>
    <row r="183" spans="3:17" x14ac:dyDescent="0.2">
      <c r="C183" s="325">
        <v>182</v>
      </c>
      <c r="D183" t="s">
        <v>1903</v>
      </c>
      <c r="E183">
        <v>55</v>
      </c>
      <c r="F183">
        <v>390</v>
      </c>
      <c r="G183">
        <v>112</v>
      </c>
      <c r="H183">
        <v>376.07299999999998</v>
      </c>
      <c r="I183">
        <v>0.27200000000000002</v>
      </c>
      <c r="J183" t="s">
        <v>1903</v>
      </c>
      <c r="K183" t="s">
        <v>1903</v>
      </c>
      <c r="L183">
        <v>390</v>
      </c>
      <c r="M183">
        <v>112</v>
      </c>
      <c r="N183">
        <v>0</v>
      </c>
      <c r="O183">
        <v>0</v>
      </c>
      <c r="P183">
        <v>0</v>
      </c>
      <c r="Q183">
        <v>390</v>
      </c>
    </row>
    <row r="184" spans="3:17" x14ac:dyDescent="0.2">
      <c r="C184" s="325">
        <v>183</v>
      </c>
      <c r="D184" t="s">
        <v>1903</v>
      </c>
      <c r="E184">
        <v>55</v>
      </c>
      <c r="F184">
        <v>390</v>
      </c>
      <c r="G184">
        <v>112</v>
      </c>
      <c r="H184">
        <v>376.07299999999998</v>
      </c>
      <c r="I184">
        <v>0.27200000000000002</v>
      </c>
      <c r="J184" t="s">
        <v>1903</v>
      </c>
      <c r="K184" t="s">
        <v>1903</v>
      </c>
      <c r="L184">
        <v>390</v>
      </c>
      <c r="M184">
        <v>112</v>
      </c>
      <c r="N184">
        <v>0</v>
      </c>
      <c r="O184">
        <v>0</v>
      </c>
      <c r="P184">
        <v>0</v>
      </c>
      <c r="Q184">
        <v>390</v>
      </c>
    </row>
    <row r="185" spans="3:17" x14ac:dyDescent="0.2">
      <c r="C185" s="325">
        <v>184</v>
      </c>
      <c r="D185" t="s">
        <v>1903</v>
      </c>
      <c r="E185">
        <v>55</v>
      </c>
      <c r="F185">
        <v>390</v>
      </c>
      <c r="G185">
        <v>112</v>
      </c>
      <c r="H185">
        <v>376.07299999999998</v>
      </c>
      <c r="I185">
        <v>0.27200000000000002</v>
      </c>
      <c r="J185" t="s">
        <v>3148</v>
      </c>
      <c r="K185" t="s">
        <v>3148</v>
      </c>
      <c r="L185">
        <v>653</v>
      </c>
      <c r="M185">
        <v>137</v>
      </c>
      <c r="N185">
        <v>0</v>
      </c>
      <c r="O185">
        <v>0</v>
      </c>
      <c r="P185">
        <v>0</v>
      </c>
      <c r="Q185">
        <v>653</v>
      </c>
    </row>
    <row r="186" spans="3:17" x14ac:dyDescent="0.2">
      <c r="C186" s="325">
        <v>185</v>
      </c>
      <c r="D186" t="s">
        <v>1903</v>
      </c>
      <c r="E186">
        <v>55</v>
      </c>
      <c r="F186">
        <v>390</v>
      </c>
      <c r="G186">
        <v>112</v>
      </c>
      <c r="H186">
        <v>376.07299999999998</v>
      </c>
      <c r="I186">
        <v>0.27200000000000002</v>
      </c>
      <c r="J186" t="s">
        <v>3148</v>
      </c>
      <c r="K186" t="s">
        <v>3148</v>
      </c>
      <c r="L186">
        <v>653</v>
      </c>
      <c r="M186">
        <v>137</v>
      </c>
      <c r="N186">
        <v>0</v>
      </c>
      <c r="O186">
        <v>0</v>
      </c>
      <c r="P186">
        <v>0</v>
      </c>
      <c r="Q186">
        <v>653</v>
      </c>
    </row>
    <row r="187" spans="3:17" x14ac:dyDescent="0.2">
      <c r="C187" s="325">
        <v>186</v>
      </c>
      <c r="D187" t="s">
        <v>1814</v>
      </c>
      <c r="E187">
        <v>4</v>
      </c>
      <c r="F187">
        <v>641</v>
      </c>
      <c r="G187">
        <v>159</v>
      </c>
      <c r="H187">
        <v>622.85900000000004</v>
      </c>
      <c r="I187">
        <v>0.28999999999999998</v>
      </c>
      <c r="J187" t="s">
        <v>1710</v>
      </c>
      <c r="K187" t="s">
        <v>1710</v>
      </c>
      <c r="L187">
        <v>515</v>
      </c>
      <c r="M187">
        <v>215</v>
      </c>
      <c r="N187">
        <v>0</v>
      </c>
      <c r="O187">
        <v>0</v>
      </c>
      <c r="P187">
        <v>0</v>
      </c>
      <c r="Q187">
        <v>515</v>
      </c>
    </row>
    <row r="188" spans="3:17" x14ac:dyDescent="0.2">
      <c r="C188" s="325">
        <v>187</v>
      </c>
      <c r="D188" t="s">
        <v>1814</v>
      </c>
      <c r="E188">
        <v>4</v>
      </c>
      <c r="F188">
        <v>641</v>
      </c>
      <c r="G188">
        <v>159</v>
      </c>
      <c r="H188">
        <v>622.85900000000004</v>
      </c>
      <c r="I188">
        <v>0.28999999999999998</v>
      </c>
      <c r="J188" t="s">
        <v>1710</v>
      </c>
      <c r="K188" t="s">
        <v>1710</v>
      </c>
      <c r="L188">
        <v>515</v>
      </c>
      <c r="M188">
        <v>215</v>
      </c>
      <c r="N188">
        <v>0</v>
      </c>
      <c r="O188">
        <v>0</v>
      </c>
      <c r="P188">
        <v>0</v>
      </c>
      <c r="Q188">
        <v>515</v>
      </c>
    </row>
    <row r="189" spans="3:17" x14ac:dyDescent="0.2">
      <c r="C189" s="325">
        <v>188</v>
      </c>
      <c r="D189" t="s">
        <v>1710</v>
      </c>
      <c r="E189">
        <v>24</v>
      </c>
      <c r="F189">
        <v>515</v>
      </c>
      <c r="G189">
        <v>215</v>
      </c>
      <c r="H189">
        <v>477.65199999999999</v>
      </c>
      <c r="I189">
        <v>0.38600000000000001</v>
      </c>
      <c r="J189" t="s">
        <v>4977</v>
      </c>
      <c r="K189" t="s">
        <v>4978</v>
      </c>
      <c r="L189">
        <v>280</v>
      </c>
      <c r="M189">
        <v>74</v>
      </c>
      <c r="N189">
        <v>1.59198</v>
      </c>
      <c r="O189">
        <v>306</v>
      </c>
      <c r="P189">
        <v>78</v>
      </c>
      <c r="Q189">
        <v>306</v>
      </c>
    </row>
    <row r="190" spans="3:17" x14ac:dyDescent="0.2">
      <c r="C190" s="325">
        <v>193</v>
      </c>
      <c r="D190" t="s">
        <v>1755</v>
      </c>
      <c r="E190">
        <v>65</v>
      </c>
      <c r="F190">
        <v>349</v>
      </c>
      <c r="G190">
        <v>89</v>
      </c>
      <c r="H190">
        <v>338.53899999999999</v>
      </c>
      <c r="I190">
        <v>0.24399999999999999</v>
      </c>
      <c r="J190" t="s">
        <v>1667</v>
      </c>
      <c r="K190" t="s">
        <v>4893</v>
      </c>
      <c r="L190">
        <v>748</v>
      </c>
      <c r="M190">
        <v>430</v>
      </c>
      <c r="N190">
        <v>0</v>
      </c>
      <c r="O190">
        <v>0</v>
      </c>
      <c r="P190">
        <v>0</v>
      </c>
      <c r="Q190">
        <v>748</v>
      </c>
    </row>
    <row r="191" spans="3:17" x14ac:dyDescent="0.2">
      <c r="C191" s="325">
        <v>194</v>
      </c>
      <c r="D191" t="s">
        <v>3148</v>
      </c>
      <c r="E191">
        <v>6</v>
      </c>
      <c r="F191">
        <v>653</v>
      </c>
      <c r="G191">
        <v>137</v>
      </c>
      <c r="H191">
        <v>641.55700000000002</v>
      </c>
      <c r="I191">
        <v>0.20399999999999999</v>
      </c>
      <c r="J191" t="s">
        <v>3148</v>
      </c>
      <c r="K191" t="s">
        <v>3148</v>
      </c>
      <c r="L191">
        <v>653</v>
      </c>
      <c r="M191">
        <v>137</v>
      </c>
      <c r="N191">
        <v>0</v>
      </c>
      <c r="O191">
        <v>0</v>
      </c>
      <c r="P191">
        <v>0</v>
      </c>
      <c r="Q191">
        <v>653</v>
      </c>
    </row>
    <row r="192" spans="3:17" x14ac:dyDescent="0.2">
      <c r="C192" s="325">
        <v>195</v>
      </c>
      <c r="D192" t="s">
        <v>1600</v>
      </c>
      <c r="E192">
        <v>132</v>
      </c>
      <c r="F192">
        <v>387</v>
      </c>
      <c r="G192">
        <v>142</v>
      </c>
      <c r="H192">
        <v>370.78899999999999</v>
      </c>
      <c r="I192">
        <v>0.27300000000000002</v>
      </c>
      <c r="J192" t="s">
        <v>1600</v>
      </c>
      <c r="K192" t="s">
        <v>1600</v>
      </c>
      <c r="L192">
        <v>387</v>
      </c>
      <c r="M192">
        <v>142</v>
      </c>
      <c r="N192">
        <v>0</v>
      </c>
      <c r="O192">
        <v>0</v>
      </c>
      <c r="P192">
        <v>0</v>
      </c>
      <c r="Q192">
        <v>387</v>
      </c>
    </row>
    <row r="193" spans="3:17" x14ac:dyDescent="0.2">
      <c r="C193" s="325">
        <v>196</v>
      </c>
      <c r="D193" t="s">
        <v>1704</v>
      </c>
      <c r="E193">
        <v>97</v>
      </c>
      <c r="F193">
        <v>280</v>
      </c>
      <c r="G193">
        <v>74</v>
      </c>
      <c r="H193">
        <v>271.44099999999997</v>
      </c>
      <c r="I193">
        <v>0.25</v>
      </c>
      <c r="J193" t="s">
        <v>4977</v>
      </c>
      <c r="K193" t="s">
        <v>4978</v>
      </c>
      <c r="L193">
        <v>280</v>
      </c>
      <c r="M193">
        <v>74</v>
      </c>
      <c r="N193">
        <v>1.90886</v>
      </c>
      <c r="O193">
        <v>306</v>
      </c>
      <c r="P193">
        <v>78</v>
      </c>
      <c r="Q193">
        <v>306</v>
      </c>
    </row>
    <row r="194" spans="3:17" x14ac:dyDescent="0.2">
      <c r="C194" s="325">
        <v>197</v>
      </c>
      <c r="D194" t="s">
        <v>208</v>
      </c>
      <c r="E194" t="s">
        <v>208</v>
      </c>
      <c r="I194" t="s">
        <v>208</v>
      </c>
    </row>
    <row r="195" spans="3:17" x14ac:dyDescent="0.2">
      <c r="C195" s="325">
        <v>198</v>
      </c>
      <c r="D195" t="s">
        <v>208</v>
      </c>
      <c r="E195" t="s">
        <v>208</v>
      </c>
      <c r="I195" t="s">
        <v>208</v>
      </c>
    </row>
    <row r="196" spans="3:17" x14ac:dyDescent="0.2">
      <c r="C196" s="325">
        <v>199</v>
      </c>
      <c r="D196" t="s">
        <v>208</v>
      </c>
      <c r="E196" t="s">
        <v>208</v>
      </c>
      <c r="I196" t="s">
        <v>208</v>
      </c>
    </row>
    <row r="197" spans="3:17" x14ac:dyDescent="0.2">
      <c r="C197" s="325">
        <v>200</v>
      </c>
      <c r="D197" t="s">
        <v>1584</v>
      </c>
      <c r="E197">
        <v>53</v>
      </c>
      <c r="F197">
        <v>209</v>
      </c>
      <c r="G197">
        <v>31</v>
      </c>
      <c r="H197">
        <v>207.46899999999999</v>
      </c>
      <c r="I197">
        <v>0.13500000000000001</v>
      </c>
      <c r="J197" t="s">
        <v>4984</v>
      </c>
      <c r="K197" t="s">
        <v>4984</v>
      </c>
      <c r="L197">
        <v>209</v>
      </c>
      <c r="M197">
        <v>31</v>
      </c>
      <c r="N197">
        <v>1.5562</v>
      </c>
      <c r="O197">
        <v>306</v>
      </c>
      <c r="P197">
        <v>78</v>
      </c>
      <c r="Q197">
        <v>306</v>
      </c>
    </row>
    <row r="198" spans="3:17" x14ac:dyDescent="0.2">
      <c r="C198" s="325">
        <v>201</v>
      </c>
      <c r="D198" t="s">
        <v>1704</v>
      </c>
      <c r="E198">
        <v>97</v>
      </c>
      <c r="F198">
        <v>280</v>
      </c>
      <c r="G198">
        <v>74</v>
      </c>
      <c r="H198">
        <v>271.44099999999997</v>
      </c>
      <c r="I198">
        <v>0.25</v>
      </c>
      <c r="J198" t="s">
        <v>4977</v>
      </c>
      <c r="K198" t="s">
        <v>4978</v>
      </c>
      <c r="L198">
        <v>280</v>
      </c>
      <c r="M198">
        <v>74</v>
      </c>
      <c r="N198">
        <v>9.7722300000000004</v>
      </c>
      <c r="O198">
        <v>353</v>
      </c>
      <c r="P198">
        <v>87</v>
      </c>
      <c r="Q198">
        <v>353</v>
      </c>
    </row>
    <row r="199" spans="3:17" x14ac:dyDescent="0.2">
      <c r="C199" s="325">
        <v>202</v>
      </c>
      <c r="D199" t="s">
        <v>1755</v>
      </c>
      <c r="E199">
        <v>65</v>
      </c>
      <c r="F199">
        <v>349</v>
      </c>
      <c r="G199">
        <v>89</v>
      </c>
      <c r="H199">
        <v>338.53899999999999</v>
      </c>
      <c r="I199">
        <v>0.24399999999999999</v>
      </c>
      <c r="J199" t="s">
        <v>4980</v>
      </c>
      <c r="K199" t="s">
        <v>4980</v>
      </c>
      <c r="L199">
        <v>349</v>
      </c>
      <c r="M199">
        <v>89</v>
      </c>
      <c r="N199">
        <v>15.287000000000001</v>
      </c>
      <c r="O199">
        <v>353</v>
      </c>
      <c r="P199">
        <v>87</v>
      </c>
      <c r="Q199">
        <v>353</v>
      </c>
    </row>
    <row r="200" spans="3:17" x14ac:dyDescent="0.2">
      <c r="C200" s="325">
        <v>203</v>
      </c>
      <c r="D200" t="s">
        <v>1667</v>
      </c>
      <c r="E200">
        <v>21</v>
      </c>
      <c r="F200">
        <v>788</v>
      </c>
      <c r="G200">
        <v>480</v>
      </c>
      <c r="H200">
        <v>684.93499999999995</v>
      </c>
      <c r="I200">
        <v>0.52200000000000002</v>
      </c>
      <c r="J200" t="s">
        <v>1667</v>
      </c>
      <c r="K200" t="s">
        <v>4893</v>
      </c>
      <c r="L200">
        <v>748</v>
      </c>
      <c r="M200">
        <v>430</v>
      </c>
      <c r="N200">
        <v>0</v>
      </c>
      <c r="O200">
        <v>0</v>
      </c>
      <c r="P200">
        <v>0</v>
      </c>
      <c r="Q200">
        <v>748</v>
      </c>
    </row>
    <row r="201" spans="3:17" x14ac:dyDescent="0.2">
      <c r="C201" s="325">
        <v>204</v>
      </c>
      <c r="D201" t="s">
        <v>1667</v>
      </c>
      <c r="E201">
        <v>21</v>
      </c>
      <c r="F201">
        <v>788</v>
      </c>
      <c r="G201">
        <v>480</v>
      </c>
      <c r="H201">
        <v>684.93499999999995</v>
      </c>
      <c r="I201">
        <v>0.52200000000000002</v>
      </c>
      <c r="J201" t="s">
        <v>1667</v>
      </c>
      <c r="K201" t="s">
        <v>4893</v>
      </c>
      <c r="L201">
        <v>748</v>
      </c>
      <c r="M201">
        <v>430</v>
      </c>
      <c r="N201">
        <v>0</v>
      </c>
      <c r="O201">
        <v>0</v>
      </c>
      <c r="P201">
        <v>0</v>
      </c>
      <c r="Q201">
        <v>748</v>
      </c>
    </row>
    <row r="202" spans="3:17" x14ac:dyDescent="0.2">
      <c r="C202" s="325">
        <v>205</v>
      </c>
      <c r="D202" t="s">
        <v>1623</v>
      </c>
      <c r="E202">
        <v>18</v>
      </c>
      <c r="F202">
        <v>354</v>
      </c>
      <c r="G202">
        <v>82</v>
      </c>
      <c r="H202">
        <v>345.41899999999998</v>
      </c>
      <c r="I202">
        <v>0.223</v>
      </c>
      <c r="J202" t="s">
        <v>4979</v>
      </c>
      <c r="K202" t="s">
        <v>4979</v>
      </c>
      <c r="L202">
        <v>354</v>
      </c>
      <c r="M202">
        <v>82</v>
      </c>
      <c r="N202">
        <v>38.339700000000001</v>
      </c>
      <c r="O202">
        <v>353</v>
      </c>
      <c r="P202">
        <v>87</v>
      </c>
      <c r="Q202">
        <v>353</v>
      </c>
    </row>
    <row r="203" spans="3:17" x14ac:dyDescent="0.2">
      <c r="C203" s="325">
        <v>206</v>
      </c>
      <c r="D203" t="s">
        <v>1600</v>
      </c>
      <c r="E203">
        <v>132</v>
      </c>
      <c r="F203">
        <v>387</v>
      </c>
      <c r="G203">
        <v>142</v>
      </c>
      <c r="H203">
        <v>370.78899999999999</v>
      </c>
      <c r="I203">
        <v>0.27300000000000002</v>
      </c>
      <c r="J203" t="s">
        <v>1600</v>
      </c>
      <c r="K203" t="s">
        <v>1600</v>
      </c>
      <c r="L203">
        <v>387</v>
      </c>
      <c r="M203">
        <v>142</v>
      </c>
      <c r="N203">
        <v>0</v>
      </c>
      <c r="O203">
        <v>0</v>
      </c>
      <c r="P203">
        <v>0</v>
      </c>
      <c r="Q203">
        <v>387</v>
      </c>
    </row>
    <row r="204" spans="3:17" x14ac:dyDescent="0.2">
      <c r="C204" s="325">
        <v>207</v>
      </c>
      <c r="D204" t="s">
        <v>1623</v>
      </c>
      <c r="E204">
        <v>18</v>
      </c>
      <c r="F204">
        <v>354</v>
      </c>
      <c r="G204">
        <v>82</v>
      </c>
      <c r="H204">
        <v>345.41899999999998</v>
      </c>
      <c r="I204">
        <v>0.223</v>
      </c>
      <c r="J204" t="s">
        <v>4979</v>
      </c>
      <c r="K204" t="s">
        <v>4979</v>
      </c>
      <c r="L204">
        <v>354</v>
      </c>
      <c r="M204">
        <v>82</v>
      </c>
      <c r="N204">
        <v>2.58691</v>
      </c>
      <c r="O204">
        <v>353</v>
      </c>
      <c r="P204">
        <v>87</v>
      </c>
      <c r="Q204">
        <v>353</v>
      </c>
    </row>
    <row r="205" spans="3:17" x14ac:dyDescent="0.2">
      <c r="C205" s="325">
        <v>208</v>
      </c>
      <c r="D205" t="s">
        <v>1623</v>
      </c>
      <c r="E205">
        <v>18</v>
      </c>
      <c r="F205">
        <v>354</v>
      </c>
      <c r="G205">
        <v>82</v>
      </c>
      <c r="H205">
        <v>345.41899999999998</v>
      </c>
      <c r="I205">
        <v>0.223</v>
      </c>
      <c r="J205" t="s">
        <v>4979</v>
      </c>
      <c r="K205" t="s">
        <v>4979</v>
      </c>
      <c r="L205">
        <v>354</v>
      </c>
      <c r="M205">
        <v>82</v>
      </c>
      <c r="N205">
        <v>2.3618399999999999</v>
      </c>
      <c r="O205">
        <v>353</v>
      </c>
      <c r="P205">
        <v>87</v>
      </c>
      <c r="Q205">
        <v>353</v>
      </c>
    </row>
    <row r="206" spans="3:17" x14ac:dyDescent="0.2">
      <c r="C206" s="325">
        <v>209</v>
      </c>
      <c r="D206" t="s">
        <v>1584</v>
      </c>
      <c r="E206">
        <v>53</v>
      </c>
      <c r="F206">
        <v>209</v>
      </c>
      <c r="G206">
        <v>31</v>
      </c>
      <c r="H206">
        <v>207.46899999999999</v>
      </c>
      <c r="I206">
        <v>0.13500000000000001</v>
      </c>
      <c r="J206" t="s">
        <v>4984</v>
      </c>
      <c r="K206" t="s">
        <v>4984</v>
      </c>
      <c r="L206">
        <v>209</v>
      </c>
      <c r="M206">
        <v>31</v>
      </c>
      <c r="N206">
        <v>0.41877199999999998</v>
      </c>
      <c r="O206">
        <v>231</v>
      </c>
      <c r="P206">
        <v>55</v>
      </c>
      <c r="Q206">
        <v>231</v>
      </c>
    </row>
    <row r="207" spans="3:17" x14ac:dyDescent="0.2">
      <c r="C207" s="325">
        <v>210</v>
      </c>
      <c r="D207" t="s">
        <v>1584</v>
      </c>
      <c r="E207">
        <v>53</v>
      </c>
      <c r="F207">
        <v>209</v>
      </c>
      <c r="G207">
        <v>31</v>
      </c>
      <c r="H207">
        <v>207.46899999999999</v>
      </c>
      <c r="I207">
        <v>0.13500000000000001</v>
      </c>
      <c r="J207" t="s">
        <v>4984</v>
      </c>
      <c r="K207" t="s">
        <v>4984</v>
      </c>
      <c r="L207">
        <v>209</v>
      </c>
      <c r="M207">
        <v>31</v>
      </c>
      <c r="N207">
        <v>0.25219200000000003</v>
      </c>
      <c r="O207">
        <v>231</v>
      </c>
      <c r="P207">
        <v>55</v>
      </c>
      <c r="Q207">
        <v>231</v>
      </c>
    </row>
    <row r="208" spans="3:17" x14ac:dyDescent="0.2">
      <c r="C208" s="325">
        <v>211</v>
      </c>
      <c r="D208" t="s">
        <v>1584</v>
      </c>
      <c r="E208">
        <v>53</v>
      </c>
      <c r="F208">
        <v>209</v>
      </c>
      <c r="G208">
        <v>31</v>
      </c>
      <c r="H208">
        <v>207.46899999999999</v>
      </c>
      <c r="I208">
        <v>0.13500000000000001</v>
      </c>
      <c r="J208" t="s">
        <v>4984</v>
      </c>
      <c r="K208" t="s">
        <v>4984</v>
      </c>
      <c r="L208">
        <v>209</v>
      </c>
      <c r="M208">
        <v>31</v>
      </c>
      <c r="N208">
        <v>1.09629</v>
      </c>
      <c r="O208">
        <v>306</v>
      </c>
      <c r="P208">
        <v>78</v>
      </c>
      <c r="Q208">
        <v>306</v>
      </c>
    </row>
    <row r="209" spans="3:17" x14ac:dyDescent="0.2">
      <c r="C209" s="325">
        <v>212</v>
      </c>
      <c r="D209" t="s">
        <v>1584</v>
      </c>
      <c r="E209">
        <v>53</v>
      </c>
      <c r="F209">
        <v>209</v>
      </c>
      <c r="G209">
        <v>31</v>
      </c>
      <c r="H209">
        <v>207.46899999999999</v>
      </c>
      <c r="I209">
        <v>0.13500000000000001</v>
      </c>
      <c r="J209" t="s">
        <v>4984</v>
      </c>
      <c r="K209" t="s">
        <v>4984</v>
      </c>
      <c r="L209">
        <v>209</v>
      </c>
      <c r="M209">
        <v>31</v>
      </c>
      <c r="N209">
        <v>0.99075999999999997</v>
      </c>
      <c r="O209">
        <v>306</v>
      </c>
      <c r="P209">
        <v>78</v>
      </c>
      <c r="Q209">
        <v>306</v>
      </c>
    </row>
    <row r="210" spans="3:17" x14ac:dyDescent="0.2">
      <c r="C210" s="325">
        <v>213</v>
      </c>
      <c r="D210" t="s">
        <v>1584</v>
      </c>
      <c r="E210">
        <v>53</v>
      </c>
      <c r="F210">
        <v>209</v>
      </c>
      <c r="G210">
        <v>31</v>
      </c>
      <c r="H210">
        <v>207.46899999999999</v>
      </c>
      <c r="I210">
        <v>0.13500000000000001</v>
      </c>
      <c r="J210" t="s">
        <v>4984</v>
      </c>
      <c r="K210" t="s">
        <v>4984</v>
      </c>
      <c r="L210">
        <v>209</v>
      </c>
      <c r="M210">
        <v>31</v>
      </c>
      <c r="N210">
        <v>0.83472500000000005</v>
      </c>
      <c r="O210">
        <v>306</v>
      </c>
      <c r="P210">
        <v>78</v>
      </c>
      <c r="Q210">
        <v>306</v>
      </c>
    </row>
    <row r="211" spans="3:17" x14ac:dyDescent="0.2">
      <c r="C211" s="325">
        <v>214</v>
      </c>
      <c r="D211" t="s">
        <v>1584</v>
      </c>
      <c r="E211">
        <v>53</v>
      </c>
      <c r="F211">
        <v>209</v>
      </c>
      <c r="G211">
        <v>31</v>
      </c>
      <c r="H211">
        <v>207.46899999999999</v>
      </c>
      <c r="I211">
        <v>0.13500000000000001</v>
      </c>
      <c r="J211" t="s">
        <v>4984</v>
      </c>
      <c r="K211" t="s">
        <v>4984</v>
      </c>
      <c r="L211">
        <v>209</v>
      </c>
      <c r="M211">
        <v>31</v>
      </c>
      <c r="N211">
        <v>0.47162100000000001</v>
      </c>
      <c r="O211">
        <v>231</v>
      </c>
      <c r="P211">
        <v>55</v>
      </c>
      <c r="Q211">
        <v>231</v>
      </c>
    </row>
    <row r="212" spans="3:17" x14ac:dyDescent="0.2">
      <c r="C212" s="325">
        <v>215</v>
      </c>
      <c r="D212" t="s">
        <v>1584</v>
      </c>
      <c r="E212">
        <v>53</v>
      </c>
      <c r="F212">
        <v>209</v>
      </c>
      <c r="G212">
        <v>31</v>
      </c>
      <c r="H212">
        <v>207.46899999999999</v>
      </c>
      <c r="I212">
        <v>0.13500000000000001</v>
      </c>
      <c r="J212" t="s">
        <v>4984</v>
      </c>
      <c r="K212" t="s">
        <v>4984</v>
      </c>
      <c r="L212">
        <v>209</v>
      </c>
      <c r="M212">
        <v>31</v>
      </c>
      <c r="N212">
        <v>0.37925799999999998</v>
      </c>
      <c r="O212">
        <v>231</v>
      </c>
      <c r="P212">
        <v>55</v>
      </c>
      <c r="Q212">
        <v>231</v>
      </c>
    </row>
    <row r="213" spans="3:17" x14ac:dyDescent="0.2">
      <c r="C213" s="325">
        <v>216</v>
      </c>
      <c r="D213" t="s">
        <v>1584</v>
      </c>
      <c r="E213">
        <v>53</v>
      </c>
      <c r="F213">
        <v>209</v>
      </c>
      <c r="G213">
        <v>31</v>
      </c>
      <c r="H213">
        <v>207.46899999999999</v>
      </c>
      <c r="I213">
        <v>0.13500000000000001</v>
      </c>
      <c r="J213" t="s">
        <v>4984</v>
      </c>
      <c r="K213" t="s">
        <v>4984</v>
      </c>
      <c r="L213">
        <v>209</v>
      </c>
      <c r="M213">
        <v>31</v>
      </c>
      <c r="N213">
        <v>0.62919099999999994</v>
      </c>
      <c r="O213">
        <v>306</v>
      </c>
      <c r="P213">
        <v>78</v>
      </c>
      <c r="Q213">
        <v>306</v>
      </c>
    </row>
    <row r="214" spans="3:17" x14ac:dyDescent="0.2">
      <c r="C214" s="325">
        <v>217</v>
      </c>
      <c r="D214" t="s">
        <v>1584</v>
      </c>
      <c r="E214">
        <v>53</v>
      </c>
      <c r="F214">
        <v>209</v>
      </c>
      <c r="G214">
        <v>31</v>
      </c>
      <c r="H214">
        <v>207.46899999999999</v>
      </c>
      <c r="I214">
        <v>0.13500000000000001</v>
      </c>
      <c r="J214" t="s">
        <v>4984</v>
      </c>
      <c r="K214" t="s">
        <v>4984</v>
      </c>
      <c r="L214">
        <v>209</v>
      </c>
      <c r="M214">
        <v>31</v>
      </c>
      <c r="N214">
        <v>0.63347600000000004</v>
      </c>
      <c r="O214">
        <v>306</v>
      </c>
      <c r="P214">
        <v>78</v>
      </c>
      <c r="Q214">
        <v>306</v>
      </c>
    </row>
    <row r="215" spans="3:17" x14ac:dyDescent="0.2">
      <c r="C215" s="325">
        <v>218</v>
      </c>
      <c r="D215" t="s">
        <v>1584</v>
      </c>
      <c r="E215">
        <v>53</v>
      </c>
      <c r="F215">
        <v>209</v>
      </c>
      <c r="G215">
        <v>31</v>
      </c>
      <c r="H215">
        <v>207.46899999999999</v>
      </c>
      <c r="I215">
        <v>0.13500000000000001</v>
      </c>
      <c r="J215" t="s">
        <v>4984</v>
      </c>
      <c r="K215" t="s">
        <v>4984</v>
      </c>
      <c r="L215">
        <v>209</v>
      </c>
      <c r="M215">
        <v>31</v>
      </c>
      <c r="N215">
        <v>0.694245</v>
      </c>
      <c r="O215">
        <v>306</v>
      </c>
      <c r="P215">
        <v>78</v>
      </c>
      <c r="Q215">
        <v>306</v>
      </c>
    </row>
    <row r="216" spans="3:17" x14ac:dyDescent="0.2">
      <c r="C216" s="325">
        <v>219</v>
      </c>
      <c r="D216" t="s">
        <v>1623</v>
      </c>
      <c r="E216">
        <v>18</v>
      </c>
      <c r="F216">
        <v>354</v>
      </c>
      <c r="G216">
        <v>82</v>
      </c>
      <c r="H216">
        <v>345.41899999999998</v>
      </c>
      <c r="I216">
        <v>0.223</v>
      </c>
      <c r="J216" t="s">
        <v>4979</v>
      </c>
      <c r="K216" t="s">
        <v>4979</v>
      </c>
      <c r="L216">
        <v>354</v>
      </c>
      <c r="M216">
        <v>82</v>
      </c>
      <c r="N216">
        <v>8.5991</v>
      </c>
      <c r="O216">
        <v>353</v>
      </c>
      <c r="P216">
        <v>87</v>
      </c>
      <c r="Q216">
        <v>353</v>
      </c>
    </row>
    <row r="217" spans="3:17" x14ac:dyDescent="0.2">
      <c r="C217" s="325">
        <v>220</v>
      </c>
      <c r="D217" t="s">
        <v>1584</v>
      </c>
      <c r="E217">
        <v>53</v>
      </c>
      <c r="F217">
        <v>209</v>
      </c>
      <c r="G217">
        <v>31</v>
      </c>
      <c r="H217">
        <v>207.46899999999999</v>
      </c>
      <c r="I217">
        <v>0.13500000000000001</v>
      </c>
      <c r="J217" t="s">
        <v>4984</v>
      </c>
      <c r="K217" t="s">
        <v>4984</v>
      </c>
      <c r="L217">
        <v>209</v>
      </c>
      <c r="M217">
        <v>31</v>
      </c>
      <c r="N217">
        <v>2.4697300000000002</v>
      </c>
      <c r="O217">
        <v>353</v>
      </c>
      <c r="P217">
        <v>87</v>
      </c>
      <c r="Q217">
        <v>353</v>
      </c>
    </row>
    <row r="218" spans="3:17" x14ac:dyDescent="0.2">
      <c r="C218" s="325">
        <v>221</v>
      </c>
      <c r="D218" t="s">
        <v>1623</v>
      </c>
      <c r="E218">
        <v>18</v>
      </c>
      <c r="F218">
        <v>354</v>
      </c>
      <c r="G218">
        <v>82</v>
      </c>
      <c r="H218">
        <v>345.41899999999998</v>
      </c>
      <c r="I218">
        <v>0.223</v>
      </c>
      <c r="J218" t="s">
        <v>4979</v>
      </c>
      <c r="K218" t="s">
        <v>4979</v>
      </c>
      <c r="L218">
        <v>354</v>
      </c>
      <c r="M218">
        <v>82</v>
      </c>
      <c r="N218">
        <v>11.312099999999999</v>
      </c>
      <c r="O218">
        <v>353</v>
      </c>
      <c r="P218">
        <v>87</v>
      </c>
      <c r="Q218">
        <v>353</v>
      </c>
    </row>
    <row r="219" spans="3:17" x14ac:dyDescent="0.2">
      <c r="C219" s="325">
        <v>222</v>
      </c>
      <c r="D219" t="s">
        <v>1623</v>
      </c>
      <c r="E219">
        <v>18</v>
      </c>
      <c r="F219">
        <v>354</v>
      </c>
      <c r="G219">
        <v>82</v>
      </c>
      <c r="H219">
        <v>345.41899999999998</v>
      </c>
      <c r="I219">
        <v>0.223</v>
      </c>
      <c r="J219" t="s">
        <v>4979</v>
      </c>
      <c r="K219" t="s">
        <v>4979</v>
      </c>
      <c r="L219">
        <v>354</v>
      </c>
      <c r="M219">
        <v>82</v>
      </c>
      <c r="N219">
        <v>7.50434</v>
      </c>
      <c r="O219">
        <v>353</v>
      </c>
      <c r="P219">
        <v>87</v>
      </c>
      <c r="Q219">
        <v>353</v>
      </c>
    </row>
    <row r="220" spans="3:17" x14ac:dyDescent="0.2">
      <c r="C220" s="325">
        <v>223</v>
      </c>
      <c r="D220" t="s">
        <v>1623</v>
      </c>
      <c r="E220">
        <v>18</v>
      </c>
      <c r="F220">
        <v>354</v>
      </c>
      <c r="G220">
        <v>82</v>
      </c>
      <c r="H220">
        <v>345.41899999999998</v>
      </c>
      <c r="I220">
        <v>0.223</v>
      </c>
      <c r="J220" t="s">
        <v>4980</v>
      </c>
      <c r="K220" t="s">
        <v>4980</v>
      </c>
      <c r="L220">
        <v>349</v>
      </c>
      <c r="M220">
        <v>89</v>
      </c>
      <c r="N220">
        <v>11.177099999999999</v>
      </c>
      <c r="O220">
        <v>353</v>
      </c>
      <c r="P220">
        <v>87</v>
      </c>
      <c r="Q220">
        <v>353</v>
      </c>
    </row>
    <row r="221" spans="3:17" x14ac:dyDescent="0.2">
      <c r="C221" s="325">
        <v>224</v>
      </c>
      <c r="D221" t="s">
        <v>1623</v>
      </c>
      <c r="E221">
        <v>18</v>
      </c>
      <c r="F221">
        <v>354</v>
      </c>
      <c r="G221">
        <v>82</v>
      </c>
      <c r="H221">
        <v>345.41899999999998</v>
      </c>
      <c r="I221">
        <v>0.223</v>
      </c>
      <c r="J221" t="s">
        <v>4979</v>
      </c>
      <c r="K221" t="s">
        <v>4979</v>
      </c>
      <c r="L221">
        <v>354</v>
      </c>
      <c r="M221">
        <v>82</v>
      </c>
      <c r="N221">
        <v>75.588700000000003</v>
      </c>
      <c r="O221">
        <v>353</v>
      </c>
      <c r="P221">
        <v>87</v>
      </c>
      <c r="Q221">
        <v>353</v>
      </c>
    </row>
    <row r="222" spans="3:17" x14ac:dyDescent="0.2">
      <c r="C222" s="325">
        <v>225</v>
      </c>
      <c r="D222" t="s">
        <v>1623</v>
      </c>
      <c r="E222">
        <v>18</v>
      </c>
      <c r="F222">
        <v>354</v>
      </c>
      <c r="G222">
        <v>82</v>
      </c>
      <c r="H222">
        <v>345.41899999999998</v>
      </c>
      <c r="I222">
        <v>0.223</v>
      </c>
      <c r="J222" t="s">
        <v>4979</v>
      </c>
      <c r="K222" t="s">
        <v>4979</v>
      </c>
      <c r="L222">
        <v>354</v>
      </c>
      <c r="M222">
        <v>82</v>
      </c>
      <c r="N222">
        <v>14.731400000000001</v>
      </c>
      <c r="O222">
        <v>353</v>
      </c>
      <c r="P222">
        <v>87</v>
      </c>
      <c r="Q222">
        <v>353</v>
      </c>
    </row>
    <row r="223" spans="3:17" x14ac:dyDescent="0.2">
      <c r="C223" s="325">
        <v>226</v>
      </c>
      <c r="D223" t="s">
        <v>1903</v>
      </c>
      <c r="E223">
        <v>55</v>
      </c>
      <c r="F223">
        <v>390</v>
      </c>
      <c r="G223">
        <v>112</v>
      </c>
      <c r="H223">
        <v>376.07299999999998</v>
      </c>
      <c r="I223">
        <v>0.27200000000000002</v>
      </c>
      <c r="J223" t="s">
        <v>1903</v>
      </c>
      <c r="K223" t="s">
        <v>1903</v>
      </c>
      <c r="L223">
        <v>390</v>
      </c>
      <c r="M223">
        <v>112</v>
      </c>
      <c r="N223">
        <v>0</v>
      </c>
      <c r="O223">
        <v>0</v>
      </c>
      <c r="P223">
        <v>0</v>
      </c>
      <c r="Q223">
        <v>390</v>
      </c>
    </row>
    <row r="224" spans="3:17" x14ac:dyDescent="0.2">
      <c r="C224" s="325">
        <v>227</v>
      </c>
      <c r="D224" t="s">
        <v>2428</v>
      </c>
      <c r="E224">
        <v>7</v>
      </c>
      <c r="F224">
        <v>540</v>
      </c>
      <c r="G224">
        <v>195</v>
      </c>
      <c r="H224">
        <v>513.70299999999997</v>
      </c>
      <c r="I224">
        <v>0.32900000000000001</v>
      </c>
      <c r="J224" t="s">
        <v>2428</v>
      </c>
      <c r="K224" t="s">
        <v>2428</v>
      </c>
      <c r="L224">
        <v>540</v>
      </c>
      <c r="M224">
        <v>195</v>
      </c>
      <c r="N224">
        <v>0</v>
      </c>
      <c r="O224">
        <v>0</v>
      </c>
      <c r="P224">
        <v>0</v>
      </c>
      <c r="Q224">
        <v>540</v>
      </c>
    </row>
    <row r="225" spans="3:17" x14ac:dyDescent="0.2">
      <c r="C225" s="325">
        <v>228</v>
      </c>
      <c r="D225" t="s">
        <v>1584</v>
      </c>
      <c r="E225">
        <v>53</v>
      </c>
      <c r="F225">
        <v>209</v>
      </c>
      <c r="G225">
        <v>31</v>
      </c>
      <c r="H225">
        <v>207.46899999999999</v>
      </c>
      <c r="I225">
        <v>0.13500000000000001</v>
      </c>
      <c r="J225" t="s">
        <v>4984</v>
      </c>
      <c r="K225" t="s">
        <v>4984</v>
      </c>
      <c r="L225">
        <v>209</v>
      </c>
      <c r="M225">
        <v>31</v>
      </c>
      <c r="N225">
        <v>0.83015899999999998</v>
      </c>
      <c r="O225">
        <v>306</v>
      </c>
      <c r="P225">
        <v>78</v>
      </c>
      <c r="Q225">
        <v>306</v>
      </c>
    </row>
    <row r="226" spans="3:17" x14ac:dyDescent="0.2">
      <c r="C226" s="325">
        <v>229</v>
      </c>
      <c r="D226" t="s">
        <v>1600</v>
      </c>
      <c r="E226">
        <v>132</v>
      </c>
      <c r="F226">
        <v>387</v>
      </c>
      <c r="G226">
        <v>142</v>
      </c>
      <c r="H226">
        <v>370.78899999999999</v>
      </c>
      <c r="I226">
        <v>0.27300000000000002</v>
      </c>
      <c r="J226" t="s">
        <v>1600</v>
      </c>
      <c r="K226" t="s">
        <v>1600</v>
      </c>
      <c r="L226">
        <v>387</v>
      </c>
      <c r="M226">
        <v>142</v>
      </c>
      <c r="N226">
        <v>0</v>
      </c>
      <c r="O226">
        <v>0</v>
      </c>
      <c r="P226">
        <v>0</v>
      </c>
      <c r="Q226">
        <v>387</v>
      </c>
    </row>
    <row r="227" spans="3:17" x14ac:dyDescent="0.2">
      <c r="C227" s="325">
        <v>230</v>
      </c>
      <c r="D227" t="s">
        <v>1584</v>
      </c>
      <c r="E227">
        <v>53</v>
      </c>
      <c r="F227">
        <v>209</v>
      </c>
      <c r="G227">
        <v>31</v>
      </c>
      <c r="H227">
        <v>207.46899999999999</v>
      </c>
      <c r="I227">
        <v>0.13500000000000001</v>
      </c>
      <c r="J227" t="s">
        <v>4984</v>
      </c>
      <c r="K227" t="s">
        <v>4984</v>
      </c>
      <c r="L227">
        <v>209</v>
      </c>
      <c r="M227">
        <v>31</v>
      </c>
      <c r="N227">
        <v>0.66095199999999998</v>
      </c>
      <c r="O227">
        <v>306</v>
      </c>
      <c r="P227">
        <v>78</v>
      </c>
      <c r="Q227">
        <v>306</v>
      </c>
    </row>
    <row r="228" spans="3:17" x14ac:dyDescent="0.2">
      <c r="C228" s="325">
        <v>231</v>
      </c>
      <c r="D228" t="s">
        <v>1755</v>
      </c>
      <c r="E228">
        <v>65</v>
      </c>
      <c r="F228">
        <v>349</v>
      </c>
      <c r="G228">
        <v>89</v>
      </c>
      <c r="H228">
        <v>338.53899999999999</v>
      </c>
      <c r="I228">
        <v>0.24399999999999999</v>
      </c>
      <c r="J228" t="s">
        <v>4980</v>
      </c>
      <c r="K228" t="s">
        <v>4980</v>
      </c>
      <c r="L228">
        <v>349</v>
      </c>
      <c r="M228">
        <v>89</v>
      </c>
      <c r="N228">
        <v>10.4666</v>
      </c>
      <c r="O228">
        <v>353</v>
      </c>
      <c r="P228">
        <v>87</v>
      </c>
      <c r="Q228">
        <v>353</v>
      </c>
    </row>
    <row r="229" spans="3:17" x14ac:dyDescent="0.2">
      <c r="C229" s="325">
        <v>232</v>
      </c>
      <c r="D229" t="s">
        <v>1584</v>
      </c>
      <c r="E229">
        <v>53</v>
      </c>
      <c r="F229">
        <v>209</v>
      </c>
      <c r="G229">
        <v>31</v>
      </c>
      <c r="H229">
        <v>207.46899999999999</v>
      </c>
      <c r="I229">
        <v>0.13500000000000001</v>
      </c>
      <c r="J229" t="s">
        <v>4984</v>
      </c>
      <c r="K229" t="s">
        <v>4984</v>
      </c>
      <c r="L229">
        <v>209</v>
      </c>
      <c r="M229">
        <v>31</v>
      </c>
      <c r="N229">
        <v>0.221359</v>
      </c>
      <c r="O229">
        <v>231</v>
      </c>
      <c r="P229">
        <v>55</v>
      </c>
      <c r="Q229">
        <v>231</v>
      </c>
    </row>
    <row r="230" spans="3:17" x14ac:dyDescent="0.2">
      <c r="C230" s="325">
        <v>233</v>
      </c>
      <c r="D230" t="s">
        <v>1584</v>
      </c>
      <c r="E230">
        <v>53</v>
      </c>
      <c r="F230">
        <v>209</v>
      </c>
      <c r="G230">
        <v>31</v>
      </c>
      <c r="H230">
        <v>207.46899999999999</v>
      </c>
      <c r="I230">
        <v>0.13500000000000001</v>
      </c>
      <c r="J230" t="s">
        <v>4984</v>
      </c>
      <c r="K230" t="s">
        <v>4984</v>
      </c>
      <c r="L230">
        <v>209</v>
      </c>
      <c r="M230">
        <v>31</v>
      </c>
      <c r="N230">
        <v>0.19253200000000001</v>
      </c>
      <c r="O230">
        <v>231</v>
      </c>
      <c r="P230">
        <v>55</v>
      </c>
      <c r="Q230">
        <v>231</v>
      </c>
    </row>
    <row r="231" spans="3:17" x14ac:dyDescent="0.2">
      <c r="C231" s="325">
        <v>234</v>
      </c>
      <c r="D231" t="s">
        <v>1667</v>
      </c>
      <c r="E231">
        <v>21</v>
      </c>
      <c r="F231">
        <v>788</v>
      </c>
      <c r="G231">
        <v>480</v>
      </c>
      <c r="H231">
        <v>684.93499999999995</v>
      </c>
      <c r="I231">
        <v>0.52200000000000002</v>
      </c>
      <c r="J231" t="s">
        <v>1667</v>
      </c>
      <c r="K231" t="s">
        <v>4893</v>
      </c>
      <c r="L231">
        <v>748</v>
      </c>
      <c r="M231">
        <v>430</v>
      </c>
      <c r="N231">
        <v>0</v>
      </c>
      <c r="O231">
        <v>0</v>
      </c>
      <c r="P231">
        <v>0</v>
      </c>
      <c r="Q231">
        <v>748</v>
      </c>
    </row>
    <row r="232" spans="3:17" x14ac:dyDescent="0.2">
      <c r="C232" s="325">
        <v>235</v>
      </c>
      <c r="D232" t="s">
        <v>1667</v>
      </c>
      <c r="E232">
        <v>21</v>
      </c>
      <c r="F232">
        <v>788</v>
      </c>
      <c r="G232">
        <v>480</v>
      </c>
      <c r="H232">
        <v>684.93499999999995</v>
      </c>
      <c r="I232">
        <v>0.52200000000000002</v>
      </c>
      <c r="J232" t="s">
        <v>1667</v>
      </c>
      <c r="K232" t="s">
        <v>4893</v>
      </c>
      <c r="L232">
        <v>748</v>
      </c>
      <c r="M232">
        <v>430</v>
      </c>
      <c r="N232">
        <v>0</v>
      </c>
      <c r="O232">
        <v>0</v>
      </c>
      <c r="P232">
        <v>0</v>
      </c>
      <c r="Q232">
        <v>748</v>
      </c>
    </row>
    <row r="233" spans="3:17" x14ac:dyDescent="0.2">
      <c r="C233" s="325">
        <v>236</v>
      </c>
      <c r="D233" t="s">
        <v>1667</v>
      </c>
      <c r="E233">
        <v>21</v>
      </c>
      <c r="F233">
        <v>788</v>
      </c>
      <c r="G233">
        <v>480</v>
      </c>
      <c r="H233">
        <v>684.93499999999995</v>
      </c>
      <c r="I233">
        <v>0.52200000000000002</v>
      </c>
      <c r="J233" t="s">
        <v>1600</v>
      </c>
      <c r="K233" t="s">
        <v>1600</v>
      </c>
      <c r="L233">
        <v>387</v>
      </c>
      <c r="M233">
        <v>142</v>
      </c>
      <c r="N233">
        <v>0</v>
      </c>
      <c r="O233">
        <v>0</v>
      </c>
      <c r="P233">
        <v>0</v>
      </c>
      <c r="Q233">
        <v>387</v>
      </c>
    </row>
    <row r="234" spans="3:17" x14ac:dyDescent="0.2">
      <c r="C234" s="325">
        <v>237</v>
      </c>
      <c r="D234" t="s">
        <v>208</v>
      </c>
      <c r="E234" t="s">
        <v>208</v>
      </c>
      <c r="I234" t="s">
        <v>208</v>
      </c>
    </row>
    <row r="235" spans="3:17" x14ac:dyDescent="0.2">
      <c r="C235" s="325">
        <v>238</v>
      </c>
      <c r="D235" t="s">
        <v>208</v>
      </c>
      <c r="E235" t="s">
        <v>208</v>
      </c>
      <c r="I235" t="s">
        <v>208</v>
      </c>
    </row>
    <row r="236" spans="3:17" x14ac:dyDescent="0.2">
      <c r="C236" s="325">
        <v>239</v>
      </c>
      <c r="D236" t="s">
        <v>208</v>
      </c>
      <c r="E236" t="s">
        <v>208</v>
      </c>
      <c r="I236" t="s">
        <v>208</v>
      </c>
    </row>
    <row r="237" spans="3:17" x14ac:dyDescent="0.2">
      <c r="C237" s="325">
        <v>240</v>
      </c>
      <c r="D237" t="s">
        <v>208</v>
      </c>
      <c r="E237" t="s">
        <v>208</v>
      </c>
      <c r="I237" t="s">
        <v>208</v>
      </c>
    </row>
    <row r="238" spans="3:17" x14ac:dyDescent="0.2">
      <c r="C238" s="325">
        <v>241</v>
      </c>
      <c r="D238" t="s">
        <v>208</v>
      </c>
      <c r="E238" t="s">
        <v>208</v>
      </c>
      <c r="I238" t="s">
        <v>208</v>
      </c>
    </row>
    <row r="239" spans="3:17" x14ac:dyDescent="0.2">
      <c r="C239" s="325">
        <v>242</v>
      </c>
      <c r="D239" t="s">
        <v>208</v>
      </c>
      <c r="E239" t="s">
        <v>208</v>
      </c>
      <c r="I239" t="s">
        <v>208</v>
      </c>
    </row>
    <row r="240" spans="3:17" x14ac:dyDescent="0.2">
      <c r="C240" s="325">
        <v>243</v>
      </c>
      <c r="D240" t="s">
        <v>208</v>
      </c>
      <c r="E240" t="s">
        <v>208</v>
      </c>
      <c r="I240" t="s">
        <v>208</v>
      </c>
    </row>
    <row r="241" spans="3:9" x14ac:dyDescent="0.2">
      <c r="C241" s="325">
        <v>244</v>
      </c>
      <c r="D241" t="s">
        <v>208</v>
      </c>
      <c r="E241" t="s">
        <v>208</v>
      </c>
      <c r="I241" t="s">
        <v>208</v>
      </c>
    </row>
    <row r="242" spans="3:9" x14ac:dyDescent="0.2">
      <c r="C242" s="325">
        <v>245</v>
      </c>
      <c r="D242" t="s">
        <v>208</v>
      </c>
      <c r="E242" t="s">
        <v>208</v>
      </c>
      <c r="I242" t="s">
        <v>208</v>
      </c>
    </row>
    <row r="243" spans="3:9" x14ac:dyDescent="0.2">
      <c r="C243" s="325">
        <v>246</v>
      </c>
      <c r="D243" t="s">
        <v>208</v>
      </c>
      <c r="E243" t="s">
        <v>208</v>
      </c>
      <c r="I243" t="s">
        <v>208</v>
      </c>
    </row>
    <row r="244" spans="3:9" x14ac:dyDescent="0.2">
      <c r="C244" s="325">
        <v>247</v>
      </c>
      <c r="D244" t="s">
        <v>208</v>
      </c>
      <c r="E244" t="s">
        <v>208</v>
      </c>
      <c r="I244" t="s">
        <v>208</v>
      </c>
    </row>
    <row r="245" spans="3:9" x14ac:dyDescent="0.2">
      <c r="C245" s="325">
        <v>248</v>
      </c>
      <c r="D245" t="s">
        <v>208</v>
      </c>
      <c r="E245" t="s">
        <v>208</v>
      </c>
      <c r="I245" t="s">
        <v>208</v>
      </c>
    </row>
    <row r="246" spans="3:9" x14ac:dyDescent="0.2">
      <c r="C246" s="325">
        <v>249</v>
      </c>
      <c r="D246" t="s">
        <v>208</v>
      </c>
      <c r="E246" t="s">
        <v>208</v>
      </c>
      <c r="I246" t="s">
        <v>208</v>
      </c>
    </row>
    <row r="247" spans="3:9" x14ac:dyDescent="0.2">
      <c r="C247" s="325">
        <v>250</v>
      </c>
      <c r="D247" t="s">
        <v>208</v>
      </c>
      <c r="E247" t="s">
        <v>208</v>
      </c>
      <c r="I247" t="s">
        <v>208</v>
      </c>
    </row>
    <row r="248" spans="3:9" x14ac:dyDescent="0.2">
      <c r="C248" s="325">
        <v>251</v>
      </c>
      <c r="D248" t="s">
        <v>208</v>
      </c>
      <c r="E248" t="s">
        <v>208</v>
      </c>
      <c r="I248" t="s">
        <v>208</v>
      </c>
    </row>
    <row r="249" spans="3:9" x14ac:dyDescent="0.2">
      <c r="C249" s="325">
        <v>252</v>
      </c>
      <c r="D249" t="s">
        <v>208</v>
      </c>
      <c r="E249" t="s">
        <v>208</v>
      </c>
      <c r="I249" t="s">
        <v>208</v>
      </c>
    </row>
    <row r="250" spans="3:9" x14ac:dyDescent="0.2">
      <c r="C250" s="325">
        <v>253</v>
      </c>
      <c r="D250" t="s">
        <v>208</v>
      </c>
      <c r="E250" t="s">
        <v>208</v>
      </c>
      <c r="I250" t="s">
        <v>208</v>
      </c>
    </row>
    <row r="251" spans="3:9" x14ac:dyDescent="0.2">
      <c r="C251" s="325">
        <v>254</v>
      </c>
      <c r="D251" t="s">
        <v>208</v>
      </c>
      <c r="E251" t="s">
        <v>208</v>
      </c>
      <c r="I251" t="s">
        <v>208</v>
      </c>
    </row>
    <row r="252" spans="3:9" x14ac:dyDescent="0.2">
      <c r="C252" s="325">
        <v>255</v>
      </c>
      <c r="D252" t="s">
        <v>208</v>
      </c>
      <c r="E252" t="s">
        <v>208</v>
      </c>
      <c r="I252" t="s">
        <v>208</v>
      </c>
    </row>
    <row r="253" spans="3:9" x14ac:dyDescent="0.2">
      <c r="C253" s="325">
        <v>256</v>
      </c>
      <c r="D253" t="s">
        <v>208</v>
      </c>
      <c r="E253" t="s">
        <v>208</v>
      </c>
      <c r="I253" t="s">
        <v>208</v>
      </c>
    </row>
    <row r="254" spans="3:9" x14ac:dyDescent="0.2">
      <c r="C254" s="325">
        <v>257</v>
      </c>
      <c r="D254" t="s">
        <v>208</v>
      </c>
      <c r="E254" t="s">
        <v>208</v>
      </c>
      <c r="I254" t="s">
        <v>208</v>
      </c>
    </row>
    <row r="255" spans="3:9" x14ac:dyDescent="0.2">
      <c r="C255" s="325">
        <v>258</v>
      </c>
      <c r="D255" t="s">
        <v>208</v>
      </c>
      <c r="E255" t="s">
        <v>208</v>
      </c>
      <c r="I255" t="s">
        <v>208</v>
      </c>
    </row>
    <row r="256" spans="3:9" x14ac:dyDescent="0.2">
      <c r="C256" s="325">
        <v>259</v>
      </c>
      <c r="D256" t="s">
        <v>208</v>
      </c>
      <c r="E256" t="s">
        <v>208</v>
      </c>
      <c r="I256" t="s">
        <v>208</v>
      </c>
    </row>
    <row r="257" spans="3:17" x14ac:dyDescent="0.2">
      <c r="C257" s="325">
        <v>260</v>
      </c>
      <c r="D257" t="s">
        <v>208</v>
      </c>
      <c r="E257" t="s">
        <v>208</v>
      </c>
      <c r="I257" t="s">
        <v>208</v>
      </c>
    </row>
    <row r="258" spans="3:17" x14ac:dyDescent="0.2">
      <c r="C258" s="325">
        <v>261</v>
      </c>
      <c r="D258" t="s">
        <v>1584</v>
      </c>
      <c r="E258">
        <v>53</v>
      </c>
      <c r="F258">
        <v>209</v>
      </c>
      <c r="G258">
        <v>31</v>
      </c>
      <c r="H258">
        <v>207.46899999999999</v>
      </c>
      <c r="I258">
        <v>0.13500000000000001</v>
      </c>
      <c r="J258" t="s">
        <v>4984</v>
      </c>
      <c r="K258" t="s">
        <v>4984</v>
      </c>
      <c r="L258">
        <v>209</v>
      </c>
      <c r="M258">
        <v>31</v>
      </c>
      <c r="N258">
        <v>2.0430999999999999</v>
      </c>
      <c r="O258">
        <v>353</v>
      </c>
      <c r="P258">
        <v>87</v>
      </c>
      <c r="Q258">
        <v>353</v>
      </c>
    </row>
    <row r="259" spans="3:17" x14ac:dyDescent="0.2">
      <c r="C259" s="325">
        <v>262</v>
      </c>
      <c r="D259" t="s">
        <v>1584</v>
      </c>
      <c r="E259">
        <v>53</v>
      </c>
      <c r="F259">
        <v>209</v>
      </c>
      <c r="G259">
        <v>31</v>
      </c>
      <c r="H259">
        <v>207.46899999999999</v>
      </c>
      <c r="I259">
        <v>0.13500000000000001</v>
      </c>
      <c r="J259" t="s">
        <v>4984</v>
      </c>
      <c r="K259" t="s">
        <v>4984</v>
      </c>
      <c r="L259">
        <v>209</v>
      </c>
      <c r="M259">
        <v>31</v>
      </c>
      <c r="N259">
        <v>0.69093300000000002</v>
      </c>
      <c r="O259">
        <v>306</v>
      </c>
      <c r="P259">
        <v>78</v>
      </c>
      <c r="Q259">
        <v>306</v>
      </c>
    </row>
    <row r="260" spans="3:17" x14ac:dyDescent="0.2">
      <c r="C260" s="325">
        <v>263</v>
      </c>
      <c r="D260" t="s">
        <v>1584</v>
      </c>
      <c r="E260">
        <v>53</v>
      </c>
      <c r="F260">
        <v>209</v>
      </c>
      <c r="G260">
        <v>31</v>
      </c>
      <c r="H260">
        <v>207.46899999999999</v>
      </c>
      <c r="I260">
        <v>0.13500000000000001</v>
      </c>
      <c r="J260" t="s">
        <v>4984</v>
      </c>
      <c r="K260" t="s">
        <v>4984</v>
      </c>
      <c r="L260">
        <v>209</v>
      </c>
      <c r="M260">
        <v>31</v>
      </c>
      <c r="N260">
        <v>3.2083499999999998</v>
      </c>
      <c r="O260">
        <v>353</v>
      </c>
      <c r="P260">
        <v>87</v>
      </c>
      <c r="Q260">
        <v>353</v>
      </c>
    </row>
    <row r="261" spans="3:17" x14ac:dyDescent="0.2">
      <c r="C261" s="325">
        <v>264</v>
      </c>
      <c r="D261" t="s">
        <v>1584</v>
      </c>
      <c r="E261">
        <v>53</v>
      </c>
      <c r="F261">
        <v>209</v>
      </c>
      <c r="G261">
        <v>31</v>
      </c>
      <c r="H261">
        <v>207.46899999999999</v>
      </c>
      <c r="I261">
        <v>0.13500000000000001</v>
      </c>
      <c r="J261" t="s">
        <v>4984</v>
      </c>
      <c r="K261" t="s">
        <v>4984</v>
      </c>
      <c r="L261">
        <v>209</v>
      </c>
      <c r="M261">
        <v>31</v>
      </c>
      <c r="N261">
        <v>0.709148</v>
      </c>
      <c r="O261">
        <v>306</v>
      </c>
      <c r="P261">
        <v>78</v>
      </c>
      <c r="Q261">
        <v>306</v>
      </c>
    </row>
    <row r="262" spans="3:17" x14ac:dyDescent="0.2">
      <c r="C262" s="325">
        <v>265</v>
      </c>
      <c r="D262" t="s">
        <v>1584</v>
      </c>
      <c r="E262">
        <v>53</v>
      </c>
      <c r="F262">
        <v>209</v>
      </c>
      <c r="G262">
        <v>31</v>
      </c>
      <c r="H262">
        <v>207.46899999999999</v>
      </c>
      <c r="I262">
        <v>0.13500000000000001</v>
      </c>
      <c r="J262" t="s">
        <v>4984</v>
      </c>
      <c r="K262" t="s">
        <v>4984</v>
      </c>
      <c r="L262">
        <v>209</v>
      </c>
      <c r="M262">
        <v>31</v>
      </c>
      <c r="N262">
        <v>2.2027100000000002</v>
      </c>
      <c r="O262">
        <v>353</v>
      </c>
      <c r="P262">
        <v>87</v>
      </c>
      <c r="Q262">
        <v>353</v>
      </c>
    </row>
    <row r="263" spans="3:17" x14ac:dyDescent="0.2">
      <c r="C263" s="325">
        <v>266</v>
      </c>
      <c r="D263" t="s">
        <v>1623</v>
      </c>
      <c r="E263">
        <v>18</v>
      </c>
      <c r="F263">
        <v>354</v>
      </c>
      <c r="G263">
        <v>82</v>
      </c>
      <c r="H263">
        <v>345.41899999999998</v>
      </c>
      <c r="I263">
        <v>0.223</v>
      </c>
      <c r="J263" t="s">
        <v>4979</v>
      </c>
      <c r="K263" t="s">
        <v>4979</v>
      </c>
      <c r="L263">
        <v>354</v>
      </c>
      <c r="M263">
        <v>82</v>
      </c>
      <c r="N263">
        <v>9.9089700000000001</v>
      </c>
      <c r="O263">
        <v>353</v>
      </c>
      <c r="P263">
        <v>87</v>
      </c>
      <c r="Q263">
        <v>353</v>
      </c>
    </row>
    <row r="264" spans="3:17" x14ac:dyDescent="0.2">
      <c r="C264" s="325">
        <v>267</v>
      </c>
      <c r="D264" t="s">
        <v>1623</v>
      </c>
      <c r="E264">
        <v>18</v>
      </c>
      <c r="F264">
        <v>354</v>
      </c>
      <c r="G264">
        <v>82</v>
      </c>
      <c r="H264">
        <v>345.41899999999998</v>
      </c>
      <c r="I264">
        <v>0.223</v>
      </c>
      <c r="J264" t="s">
        <v>4979</v>
      </c>
      <c r="K264" t="s">
        <v>4979</v>
      </c>
      <c r="L264">
        <v>354</v>
      </c>
      <c r="M264">
        <v>82</v>
      </c>
      <c r="N264">
        <v>11.6821</v>
      </c>
      <c r="O264">
        <v>353</v>
      </c>
      <c r="P264">
        <v>87</v>
      </c>
      <c r="Q264">
        <v>353</v>
      </c>
    </row>
    <row r="265" spans="3:17" x14ac:dyDescent="0.2">
      <c r="C265" s="325">
        <v>268</v>
      </c>
      <c r="D265" t="s">
        <v>1600</v>
      </c>
      <c r="E265">
        <v>132</v>
      </c>
      <c r="F265">
        <v>387</v>
      </c>
      <c r="G265">
        <v>142</v>
      </c>
      <c r="H265">
        <v>370.78899999999999</v>
      </c>
      <c r="I265">
        <v>0.27300000000000002</v>
      </c>
      <c r="J265" t="s">
        <v>1600</v>
      </c>
      <c r="K265" t="s">
        <v>1600</v>
      </c>
      <c r="L265">
        <v>387</v>
      </c>
      <c r="M265">
        <v>142</v>
      </c>
      <c r="N265">
        <v>0</v>
      </c>
      <c r="O265">
        <v>0</v>
      </c>
      <c r="P265">
        <v>0</v>
      </c>
      <c r="Q265">
        <v>387</v>
      </c>
    </row>
    <row r="266" spans="3:17" x14ac:dyDescent="0.2">
      <c r="C266" s="325">
        <v>269</v>
      </c>
      <c r="D266" t="s">
        <v>1755</v>
      </c>
      <c r="E266">
        <v>65</v>
      </c>
      <c r="F266">
        <v>349</v>
      </c>
      <c r="G266">
        <v>89</v>
      </c>
      <c r="H266">
        <v>338.53899999999999</v>
      </c>
      <c r="I266">
        <v>0.24399999999999999</v>
      </c>
      <c r="J266" t="s">
        <v>4980</v>
      </c>
      <c r="K266" t="s">
        <v>4980</v>
      </c>
      <c r="L266">
        <v>349</v>
      </c>
      <c r="M266">
        <v>89</v>
      </c>
      <c r="N266">
        <v>3.4939399999999998</v>
      </c>
      <c r="O266">
        <v>353</v>
      </c>
      <c r="P266">
        <v>87</v>
      </c>
      <c r="Q266">
        <v>353</v>
      </c>
    </row>
    <row r="267" spans="3:17" x14ac:dyDescent="0.2">
      <c r="C267" s="325">
        <v>270</v>
      </c>
      <c r="D267" t="s">
        <v>1600</v>
      </c>
      <c r="E267">
        <v>132</v>
      </c>
      <c r="F267">
        <v>387</v>
      </c>
      <c r="G267">
        <v>142</v>
      </c>
      <c r="H267">
        <v>370.78899999999999</v>
      </c>
      <c r="I267">
        <v>0.27300000000000002</v>
      </c>
      <c r="J267" t="s">
        <v>1600</v>
      </c>
      <c r="K267" t="s">
        <v>1600</v>
      </c>
      <c r="L267">
        <v>387</v>
      </c>
      <c r="M267">
        <v>142</v>
      </c>
      <c r="N267">
        <v>0</v>
      </c>
      <c r="O267">
        <v>0</v>
      </c>
      <c r="P267">
        <v>0</v>
      </c>
      <c r="Q267">
        <v>387</v>
      </c>
    </row>
    <row r="268" spans="3:17" x14ac:dyDescent="0.2">
      <c r="C268" s="325">
        <v>271</v>
      </c>
      <c r="D268" t="s">
        <v>1667</v>
      </c>
      <c r="E268">
        <v>21</v>
      </c>
      <c r="F268">
        <v>788</v>
      </c>
      <c r="G268">
        <v>480</v>
      </c>
      <c r="H268">
        <v>684.93499999999995</v>
      </c>
      <c r="I268">
        <v>0.52200000000000002</v>
      </c>
      <c r="J268" t="s">
        <v>1667</v>
      </c>
      <c r="K268" t="s">
        <v>4893</v>
      </c>
      <c r="L268">
        <v>748</v>
      </c>
      <c r="M268">
        <v>430</v>
      </c>
      <c r="N268">
        <v>0</v>
      </c>
      <c r="O268">
        <v>0</v>
      </c>
      <c r="P268">
        <v>0</v>
      </c>
      <c r="Q268">
        <v>748</v>
      </c>
    </row>
    <row r="269" spans="3:17" x14ac:dyDescent="0.2">
      <c r="C269" s="325">
        <v>272</v>
      </c>
      <c r="D269" t="s">
        <v>1755</v>
      </c>
      <c r="E269">
        <v>65</v>
      </c>
      <c r="F269">
        <v>349</v>
      </c>
      <c r="G269">
        <v>89</v>
      </c>
      <c r="H269">
        <v>338.53899999999999</v>
      </c>
      <c r="I269">
        <v>0.24399999999999999</v>
      </c>
      <c r="J269" t="s">
        <v>4980</v>
      </c>
      <c r="K269" t="s">
        <v>4980</v>
      </c>
      <c r="L269">
        <v>349</v>
      </c>
      <c r="M269">
        <v>89</v>
      </c>
      <c r="N269">
        <v>2.4187699999999999</v>
      </c>
      <c r="O269">
        <v>353</v>
      </c>
      <c r="P269">
        <v>87</v>
      </c>
      <c r="Q269">
        <v>353</v>
      </c>
    </row>
    <row r="270" spans="3:17" x14ac:dyDescent="0.2">
      <c r="C270" s="325">
        <v>273</v>
      </c>
      <c r="D270" t="s">
        <v>1704</v>
      </c>
      <c r="E270">
        <v>97</v>
      </c>
      <c r="F270">
        <v>280</v>
      </c>
      <c r="G270">
        <v>74</v>
      </c>
      <c r="H270">
        <v>271.44099999999997</v>
      </c>
      <c r="I270">
        <v>0.25</v>
      </c>
      <c r="J270" t="s">
        <v>4977</v>
      </c>
      <c r="K270" t="s">
        <v>4978</v>
      </c>
      <c r="L270">
        <v>280</v>
      </c>
      <c r="M270">
        <v>74</v>
      </c>
      <c r="N270">
        <v>2.2709299999999999</v>
      </c>
      <c r="O270">
        <v>353</v>
      </c>
      <c r="P270">
        <v>87</v>
      </c>
      <c r="Q270">
        <v>353</v>
      </c>
    </row>
    <row r="271" spans="3:17" x14ac:dyDescent="0.2">
      <c r="C271" s="325">
        <v>274</v>
      </c>
      <c r="D271" t="s">
        <v>1623</v>
      </c>
      <c r="E271">
        <v>18</v>
      </c>
      <c r="F271">
        <v>354</v>
      </c>
      <c r="G271">
        <v>82</v>
      </c>
      <c r="H271">
        <v>345.41899999999998</v>
      </c>
      <c r="I271">
        <v>0.223</v>
      </c>
      <c r="J271" t="s">
        <v>4979</v>
      </c>
      <c r="K271" t="s">
        <v>4979</v>
      </c>
      <c r="L271">
        <v>354</v>
      </c>
      <c r="M271">
        <v>82</v>
      </c>
      <c r="N271">
        <v>23.252600000000001</v>
      </c>
      <c r="O271">
        <v>353</v>
      </c>
      <c r="P271">
        <v>87</v>
      </c>
      <c r="Q271">
        <v>353</v>
      </c>
    </row>
    <row r="272" spans="3:17" x14ac:dyDescent="0.2">
      <c r="C272" s="325">
        <v>275</v>
      </c>
      <c r="D272" t="s">
        <v>1600</v>
      </c>
      <c r="E272">
        <v>132</v>
      </c>
      <c r="F272">
        <v>387</v>
      </c>
      <c r="G272">
        <v>142</v>
      </c>
      <c r="H272">
        <v>370.78899999999999</v>
      </c>
      <c r="I272">
        <v>0.27300000000000002</v>
      </c>
      <c r="J272" t="s">
        <v>1600</v>
      </c>
      <c r="K272" t="s">
        <v>1600</v>
      </c>
      <c r="L272">
        <v>387</v>
      </c>
      <c r="M272">
        <v>142</v>
      </c>
      <c r="N272">
        <v>0</v>
      </c>
      <c r="O272">
        <v>0</v>
      </c>
      <c r="P272">
        <v>0</v>
      </c>
      <c r="Q272">
        <v>387</v>
      </c>
    </row>
    <row r="273" spans="3:17" x14ac:dyDescent="0.2">
      <c r="C273" s="325">
        <v>276</v>
      </c>
      <c r="D273" t="s">
        <v>1600</v>
      </c>
      <c r="E273">
        <v>132</v>
      </c>
      <c r="F273">
        <v>387</v>
      </c>
      <c r="G273">
        <v>142</v>
      </c>
      <c r="H273">
        <v>370.78899999999999</v>
      </c>
      <c r="I273">
        <v>0.27300000000000002</v>
      </c>
      <c r="J273" t="s">
        <v>1600</v>
      </c>
      <c r="K273" t="s">
        <v>1600</v>
      </c>
      <c r="L273">
        <v>387</v>
      </c>
      <c r="M273">
        <v>142</v>
      </c>
      <c r="N273">
        <v>0</v>
      </c>
      <c r="O273">
        <v>0</v>
      </c>
      <c r="P273">
        <v>0</v>
      </c>
      <c r="Q273">
        <v>387</v>
      </c>
    </row>
    <row r="274" spans="3:17" x14ac:dyDescent="0.2">
      <c r="C274" s="325">
        <v>277</v>
      </c>
      <c r="D274" t="s">
        <v>1600</v>
      </c>
      <c r="E274">
        <v>132</v>
      </c>
      <c r="F274">
        <v>387</v>
      </c>
      <c r="G274">
        <v>142</v>
      </c>
      <c r="H274">
        <v>370.78899999999999</v>
      </c>
      <c r="I274">
        <v>0.27300000000000002</v>
      </c>
      <c r="J274" t="s">
        <v>1600</v>
      </c>
      <c r="K274" t="s">
        <v>1600</v>
      </c>
      <c r="L274">
        <v>387</v>
      </c>
      <c r="M274">
        <v>142</v>
      </c>
      <c r="N274">
        <v>0</v>
      </c>
      <c r="O274">
        <v>0</v>
      </c>
      <c r="P274">
        <v>0</v>
      </c>
      <c r="Q274">
        <v>387</v>
      </c>
    </row>
    <row r="275" spans="3:17" x14ac:dyDescent="0.2">
      <c r="C275" s="325">
        <v>278</v>
      </c>
      <c r="D275" t="s">
        <v>1600</v>
      </c>
      <c r="E275">
        <v>132</v>
      </c>
      <c r="F275">
        <v>387</v>
      </c>
      <c r="G275">
        <v>142</v>
      </c>
      <c r="H275">
        <v>370.78899999999999</v>
      </c>
      <c r="I275">
        <v>0.27300000000000002</v>
      </c>
      <c r="J275" t="s">
        <v>1600</v>
      </c>
      <c r="K275" t="s">
        <v>1600</v>
      </c>
      <c r="L275">
        <v>387</v>
      </c>
      <c r="M275">
        <v>142</v>
      </c>
      <c r="N275">
        <v>0</v>
      </c>
      <c r="O275">
        <v>0</v>
      </c>
      <c r="P275">
        <v>0</v>
      </c>
      <c r="Q275">
        <v>387</v>
      </c>
    </row>
    <row r="276" spans="3:17" x14ac:dyDescent="0.2">
      <c r="C276" s="325">
        <v>279</v>
      </c>
      <c r="D276" t="s">
        <v>1667</v>
      </c>
      <c r="E276">
        <v>21</v>
      </c>
      <c r="F276">
        <v>788</v>
      </c>
      <c r="G276">
        <v>480</v>
      </c>
      <c r="H276">
        <v>684.93499999999995</v>
      </c>
      <c r="I276">
        <v>0.52200000000000002</v>
      </c>
      <c r="J276" t="s">
        <v>4983</v>
      </c>
      <c r="K276" t="s">
        <v>4893</v>
      </c>
      <c r="L276">
        <v>748</v>
      </c>
      <c r="M276">
        <v>430</v>
      </c>
      <c r="N276">
        <v>0</v>
      </c>
      <c r="O276">
        <v>0</v>
      </c>
      <c r="P276">
        <v>0</v>
      </c>
      <c r="Q276">
        <v>748</v>
      </c>
    </row>
    <row r="277" spans="3:17" x14ac:dyDescent="0.2">
      <c r="C277" s="325">
        <v>280</v>
      </c>
      <c r="D277" t="s">
        <v>1667</v>
      </c>
      <c r="E277">
        <v>21</v>
      </c>
      <c r="F277">
        <v>788</v>
      </c>
      <c r="G277">
        <v>480</v>
      </c>
      <c r="H277">
        <v>684.93499999999995</v>
      </c>
      <c r="I277">
        <v>0.52200000000000002</v>
      </c>
      <c r="J277" t="s">
        <v>1667</v>
      </c>
      <c r="K277" t="s">
        <v>4893</v>
      </c>
      <c r="L277">
        <v>748</v>
      </c>
      <c r="M277">
        <v>430</v>
      </c>
      <c r="N277">
        <v>0</v>
      </c>
      <c r="O277">
        <v>0</v>
      </c>
      <c r="P277">
        <v>0</v>
      </c>
      <c r="Q277">
        <v>748</v>
      </c>
    </row>
    <row r="278" spans="3:17" x14ac:dyDescent="0.2">
      <c r="C278" s="325">
        <v>281</v>
      </c>
      <c r="D278" t="s">
        <v>1755</v>
      </c>
      <c r="E278">
        <v>65</v>
      </c>
      <c r="F278">
        <v>349</v>
      </c>
      <c r="G278">
        <v>89</v>
      </c>
      <c r="H278">
        <v>338.53899999999999</v>
      </c>
      <c r="I278">
        <v>0.24399999999999999</v>
      </c>
      <c r="J278" t="s">
        <v>4980</v>
      </c>
      <c r="K278" t="s">
        <v>4980</v>
      </c>
      <c r="L278">
        <v>349</v>
      </c>
      <c r="M278">
        <v>89</v>
      </c>
      <c r="N278">
        <v>0.99031599999999997</v>
      </c>
      <c r="O278">
        <v>306</v>
      </c>
      <c r="P278">
        <v>78</v>
      </c>
      <c r="Q278">
        <v>306</v>
      </c>
    </row>
    <row r="279" spans="3:17" x14ac:dyDescent="0.2">
      <c r="C279" s="325">
        <v>282</v>
      </c>
      <c r="D279" t="s">
        <v>1600</v>
      </c>
      <c r="E279">
        <v>132</v>
      </c>
      <c r="F279">
        <v>387</v>
      </c>
      <c r="G279">
        <v>142</v>
      </c>
      <c r="H279">
        <v>370.78899999999999</v>
      </c>
      <c r="I279">
        <v>0.27300000000000002</v>
      </c>
      <c r="J279" t="s">
        <v>1600</v>
      </c>
      <c r="K279" t="s">
        <v>1600</v>
      </c>
      <c r="L279">
        <v>387</v>
      </c>
      <c r="M279">
        <v>142</v>
      </c>
      <c r="N279">
        <v>0</v>
      </c>
      <c r="O279">
        <v>0</v>
      </c>
      <c r="P279">
        <v>0</v>
      </c>
      <c r="Q279">
        <v>387</v>
      </c>
    </row>
    <row r="280" spans="3:17" x14ac:dyDescent="0.2">
      <c r="C280" s="325">
        <v>283</v>
      </c>
      <c r="D280" t="s">
        <v>1755</v>
      </c>
      <c r="E280">
        <v>65</v>
      </c>
      <c r="F280">
        <v>349</v>
      </c>
      <c r="G280">
        <v>89</v>
      </c>
      <c r="H280">
        <v>338.53899999999999</v>
      </c>
      <c r="I280">
        <v>0.24399999999999999</v>
      </c>
      <c r="J280" t="s">
        <v>4980</v>
      </c>
      <c r="K280" t="s">
        <v>4980</v>
      </c>
      <c r="L280">
        <v>349</v>
      </c>
      <c r="M280">
        <v>89</v>
      </c>
      <c r="N280">
        <v>0.78736499999999998</v>
      </c>
      <c r="O280">
        <v>306</v>
      </c>
      <c r="P280">
        <v>78</v>
      </c>
      <c r="Q280">
        <v>306</v>
      </c>
    </row>
    <row r="281" spans="3:17" x14ac:dyDescent="0.2">
      <c r="C281" s="325">
        <v>284</v>
      </c>
      <c r="D281" t="s">
        <v>1903</v>
      </c>
      <c r="E281">
        <v>55</v>
      </c>
      <c r="F281">
        <v>390</v>
      </c>
      <c r="G281">
        <v>112</v>
      </c>
      <c r="H281">
        <v>376.07299999999998</v>
      </c>
      <c r="I281">
        <v>0.27200000000000002</v>
      </c>
      <c r="J281" t="s">
        <v>1903</v>
      </c>
      <c r="K281" t="s">
        <v>1903</v>
      </c>
      <c r="L281">
        <v>390</v>
      </c>
      <c r="M281">
        <v>112</v>
      </c>
      <c r="N281">
        <v>0</v>
      </c>
      <c r="O281">
        <v>0</v>
      </c>
      <c r="P281">
        <v>0</v>
      </c>
      <c r="Q281">
        <v>390</v>
      </c>
    </row>
    <row r="282" spans="3:17" x14ac:dyDescent="0.2">
      <c r="C282" s="325">
        <v>285</v>
      </c>
      <c r="D282" t="s">
        <v>1600</v>
      </c>
      <c r="E282">
        <v>132</v>
      </c>
      <c r="F282">
        <v>387</v>
      </c>
      <c r="G282">
        <v>142</v>
      </c>
      <c r="H282">
        <v>370.78899999999999</v>
      </c>
      <c r="I282">
        <v>0.27300000000000002</v>
      </c>
      <c r="J282" t="s">
        <v>1600</v>
      </c>
      <c r="K282" t="s">
        <v>1600</v>
      </c>
      <c r="L282">
        <v>387</v>
      </c>
      <c r="M282">
        <v>142</v>
      </c>
      <c r="N282">
        <v>0</v>
      </c>
      <c r="O282">
        <v>0</v>
      </c>
      <c r="P282">
        <v>0</v>
      </c>
      <c r="Q282">
        <v>387</v>
      </c>
    </row>
    <row r="283" spans="3:17" x14ac:dyDescent="0.2">
      <c r="C283" s="325">
        <v>286</v>
      </c>
      <c r="D283" t="s">
        <v>1600</v>
      </c>
      <c r="E283">
        <v>132</v>
      </c>
      <c r="F283">
        <v>387</v>
      </c>
      <c r="G283">
        <v>142</v>
      </c>
      <c r="H283">
        <v>370.78899999999999</v>
      </c>
      <c r="I283">
        <v>0.27300000000000002</v>
      </c>
      <c r="J283" t="s">
        <v>1600</v>
      </c>
      <c r="K283" t="s">
        <v>1600</v>
      </c>
      <c r="L283">
        <v>387</v>
      </c>
      <c r="M283">
        <v>142</v>
      </c>
      <c r="N283">
        <v>0</v>
      </c>
      <c r="O283">
        <v>0</v>
      </c>
      <c r="P283">
        <v>0</v>
      </c>
      <c r="Q283">
        <v>387</v>
      </c>
    </row>
    <row r="284" spans="3:17" x14ac:dyDescent="0.2">
      <c r="C284" s="325">
        <v>287</v>
      </c>
      <c r="D284" t="s">
        <v>1871</v>
      </c>
      <c r="E284">
        <v>64</v>
      </c>
      <c r="F284">
        <v>281</v>
      </c>
      <c r="G284">
        <v>85</v>
      </c>
      <c r="H284">
        <v>270.19</v>
      </c>
      <c r="I284">
        <v>0.27500000000000002</v>
      </c>
      <c r="J284" t="s">
        <v>4985</v>
      </c>
      <c r="K284" t="s">
        <v>4978</v>
      </c>
      <c r="L284">
        <v>280</v>
      </c>
      <c r="M284">
        <v>74</v>
      </c>
      <c r="N284">
        <v>6.9772400000000001</v>
      </c>
      <c r="O284">
        <v>353</v>
      </c>
      <c r="P284">
        <v>87</v>
      </c>
      <c r="Q284">
        <v>353</v>
      </c>
    </row>
    <row r="285" spans="3:17" x14ac:dyDescent="0.2">
      <c r="C285" s="325">
        <v>288</v>
      </c>
      <c r="D285" t="s">
        <v>1871</v>
      </c>
      <c r="E285">
        <v>64</v>
      </c>
      <c r="F285">
        <v>281</v>
      </c>
      <c r="G285">
        <v>85</v>
      </c>
      <c r="H285">
        <v>270.19</v>
      </c>
      <c r="I285">
        <v>0.27500000000000002</v>
      </c>
      <c r="J285" t="s">
        <v>4985</v>
      </c>
      <c r="K285" t="s">
        <v>4978</v>
      </c>
      <c r="L285">
        <v>280</v>
      </c>
      <c r="M285">
        <v>74</v>
      </c>
      <c r="N285">
        <v>1.0069399999999999</v>
      </c>
      <c r="O285">
        <v>306</v>
      </c>
      <c r="P285">
        <v>78</v>
      </c>
      <c r="Q285">
        <v>306</v>
      </c>
    </row>
    <row r="286" spans="3:17" x14ac:dyDescent="0.2">
      <c r="C286" s="325">
        <v>289</v>
      </c>
      <c r="D286" t="s">
        <v>1737</v>
      </c>
      <c r="E286">
        <v>13</v>
      </c>
      <c r="F286">
        <v>236</v>
      </c>
      <c r="G286">
        <v>55</v>
      </c>
      <c r="H286">
        <v>229.78700000000001</v>
      </c>
      <c r="I286">
        <v>0.23799999999999999</v>
      </c>
      <c r="J286" t="s">
        <v>4987</v>
      </c>
      <c r="K286" t="s">
        <v>4987</v>
      </c>
      <c r="L286">
        <v>236</v>
      </c>
      <c r="M286">
        <v>55</v>
      </c>
      <c r="N286">
        <v>0.73505299999999996</v>
      </c>
      <c r="O286">
        <v>306</v>
      </c>
      <c r="P286">
        <v>78</v>
      </c>
      <c r="Q286">
        <v>306</v>
      </c>
    </row>
    <row r="287" spans="3:17" x14ac:dyDescent="0.2">
      <c r="C287" s="325">
        <v>290</v>
      </c>
      <c r="D287" t="s">
        <v>1600</v>
      </c>
      <c r="E287">
        <v>132</v>
      </c>
      <c r="F287">
        <v>387</v>
      </c>
      <c r="G287">
        <v>142</v>
      </c>
      <c r="H287">
        <v>370.78899999999999</v>
      </c>
      <c r="I287">
        <v>0.27300000000000002</v>
      </c>
      <c r="J287" t="s">
        <v>1600</v>
      </c>
      <c r="K287" t="s">
        <v>1600</v>
      </c>
      <c r="L287">
        <v>387</v>
      </c>
      <c r="M287">
        <v>142</v>
      </c>
      <c r="N287">
        <v>0</v>
      </c>
      <c r="O287">
        <v>0</v>
      </c>
      <c r="P287">
        <v>0</v>
      </c>
      <c r="Q287">
        <v>387</v>
      </c>
    </row>
    <row r="288" spans="3:17" x14ac:dyDescent="0.2">
      <c r="C288" s="325">
        <v>291</v>
      </c>
      <c r="D288" t="s">
        <v>1710</v>
      </c>
      <c r="E288">
        <v>24</v>
      </c>
      <c r="F288">
        <v>515</v>
      </c>
      <c r="G288">
        <v>215</v>
      </c>
      <c r="H288">
        <v>477.65199999999999</v>
      </c>
      <c r="I288">
        <v>0.38600000000000001</v>
      </c>
      <c r="J288" t="s">
        <v>4994</v>
      </c>
      <c r="K288" t="s">
        <v>1710</v>
      </c>
      <c r="L288">
        <v>515</v>
      </c>
      <c r="M288">
        <v>215</v>
      </c>
      <c r="N288">
        <v>0</v>
      </c>
      <c r="O288">
        <v>0</v>
      </c>
      <c r="P288">
        <v>0</v>
      </c>
      <c r="Q288">
        <v>515</v>
      </c>
    </row>
    <row r="289" spans="3:17" x14ac:dyDescent="0.2">
      <c r="C289" s="325">
        <v>292</v>
      </c>
      <c r="D289" t="s">
        <v>1903</v>
      </c>
      <c r="E289">
        <v>55</v>
      </c>
      <c r="F289">
        <v>390</v>
      </c>
      <c r="G289">
        <v>112</v>
      </c>
      <c r="H289">
        <v>376.07299999999998</v>
      </c>
      <c r="I289">
        <v>0.27200000000000002</v>
      </c>
      <c r="J289" t="s">
        <v>1903</v>
      </c>
      <c r="K289" t="s">
        <v>1903</v>
      </c>
      <c r="L289">
        <v>390</v>
      </c>
      <c r="M289">
        <v>112</v>
      </c>
      <c r="N289">
        <v>0</v>
      </c>
      <c r="O289">
        <v>0</v>
      </c>
      <c r="P289">
        <v>0</v>
      </c>
      <c r="Q289">
        <v>390</v>
      </c>
    </row>
    <row r="290" spans="3:17" x14ac:dyDescent="0.2">
      <c r="C290" s="325">
        <v>293</v>
      </c>
      <c r="D290" t="s">
        <v>1600</v>
      </c>
      <c r="E290">
        <v>132</v>
      </c>
      <c r="F290">
        <v>387</v>
      </c>
      <c r="G290">
        <v>142</v>
      </c>
      <c r="H290">
        <v>370.78899999999999</v>
      </c>
      <c r="I290">
        <v>0.27300000000000002</v>
      </c>
      <c r="J290" t="s">
        <v>1600</v>
      </c>
      <c r="K290" t="s">
        <v>1600</v>
      </c>
      <c r="L290">
        <v>387</v>
      </c>
      <c r="M290">
        <v>142</v>
      </c>
      <c r="N290">
        <v>0</v>
      </c>
      <c r="O290">
        <v>0</v>
      </c>
      <c r="P290">
        <v>0</v>
      </c>
      <c r="Q290">
        <v>387</v>
      </c>
    </row>
    <row r="291" spans="3:17" x14ac:dyDescent="0.2">
      <c r="C291" s="325">
        <v>294</v>
      </c>
      <c r="D291" t="s">
        <v>1600</v>
      </c>
      <c r="E291">
        <v>132</v>
      </c>
      <c r="F291">
        <v>387</v>
      </c>
      <c r="G291">
        <v>142</v>
      </c>
      <c r="H291">
        <v>370.78899999999999</v>
      </c>
      <c r="I291">
        <v>0.27300000000000002</v>
      </c>
      <c r="J291" t="s">
        <v>1600</v>
      </c>
      <c r="K291" t="s">
        <v>1600</v>
      </c>
      <c r="L291">
        <v>387</v>
      </c>
      <c r="M291">
        <v>142</v>
      </c>
      <c r="N291">
        <v>0</v>
      </c>
      <c r="O291">
        <v>0</v>
      </c>
      <c r="P291">
        <v>0</v>
      </c>
      <c r="Q291">
        <v>387</v>
      </c>
    </row>
    <row r="292" spans="3:17" x14ac:dyDescent="0.2">
      <c r="C292" s="325">
        <v>295</v>
      </c>
      <c r="D292" t="s">
        <v>1704</v>
      </c>
      <c r="E292">
        <v>97</v>
      </c>
      <c r="F292">
        <v>280</v>
      </c>
      <c r="G292">
        <v>74</v>
      </c>
      <c r="H292">
        <v>271.44099999999997</v>
      </c>
      <c r="I292">
        <v>0.25</v>
      </c>
      <c r="J292" t="s">
        <v>4977</v>
      </c>
      <c r="K292" t="s">
        <v>4978</v>
      </c>
      <c r="L292">
        <v>280</v>
      </c>
      <c r="M292">
        <v>74</v>
      </c>
      <c r="N292">
        <v>8.5161599999999993</v>
      </c>
      <c r="O292">
        <v>353</v>
      </c>
      <c r="P292">
        <v>87</v>
      </c>
      <c r="Q292">
        <v>353</v>
      </c>
    </row>
    <row r="293" spans="3:17" x14ac:dyDescent="0.2">
      <c r="C293" s="325">
        <v>296</v>
      </c>
      <c r="D293" t="s">
        <v>1704</v>
      </c>
      <c r="E293">
        <v>97</v>
      </c>
      <c r="F293">
        <v>280</v>
      </c>
      <c r="G293">
        <v>74</v>
      </c>
      <c r="H293">
        <v>271.44099999999997</v>
      </c>
      <c r="I293">
        <v>0.25</v>
      </c>
      <c r="J293" t="s">
        <v>4977</v>
      </c>
      <c r="K293" t="s">
        <v>4978</v>
      </c>
      <c r="L293">
        <v>280</v>
      </c>
      <c r="M293">
        <v>74</v>
      </c>
      <c r="N293">
        <v>0.59460599999999997</v>
      </c>
      <c r="O293">
        <v>306</v>
      </c>
      <c r="P293">
        <v>78</v>
      </c>
      <c r="Q293">
        <v>306</v>
      </c>
    </row>
    <row r="294" spans="3:17" x14ac:dyDescent="0.2">
      <c r="C294" s="325">
        <v>297</v>
      </c>
      <c r="D294" t="s">
        <v>1667</v>
      </c>
      <c r="E294">
        <v>21</v>
      </c>
      <c r="F294">
        <v>788</v>
      </c>
      <c r="G294">
        <v>480</v>
      </c>
      <c r="H294">
        <v>684.93499999999995</v>
      </c>
      <c r="I294">
        <v>0.52200000000000002</v>
      </c>
      <c r="J294" t="s">
        <v>1667</v>
      </c>
      <c r="K294" t="s">
        <v>4893</v>
      </c>
      <c r="L294">
        <v>748</v>
      </c>
      <c r="M294">
        <v>430</v>
      </c>
      <c r="N294">
        <v>0</v>
      </c>
      <c r="O294">
        <v>0</v>
      </c>
      <c r="P294">
        <v>0</v>
      </c>
      <c r="Q294">
        <v>748</v>
      </c>
    </row>
    <row r="295" spans="3:17" x14ac:dyDescent="0.2">
      <c r="C295" s="325">
        <v>298</v>
      </c>
      <c r="D295" t="s">
        <v>1623</v>
      </c>
      <c r="E295">
        <v>18</v>
      </c>
      <c r="F295">
        <v>354</v>
      </c>
      <c r="G295">
        <v>82</v>
      </c>
      <c r="H295">
        <v>345.41899999999998</v>
      </c>
      <c r="I295">
        <v>0.223</v>
      </c>
      <c r="J295" t="s">
        <v>1600</v>
      </c>
      <c r="K295" t="s">
        <v>1600</v>
      </c>
      <c r="L295">
        <v>387</v>
      </c>
      <c r="M295">
        <v>142</v>
      </c>
      <c r="N295">
        <v>0</v>
      </c>
      <c r="O295">
        <v>0</v>
      </c>
      <c r="P295">
        <v>0</v>
      </c>
      <c r="Q295">
        <v>387</v>
      </c>
    </row>
    <row r="296" spans="3:17" x14ac:dyDescent="0.2">
      <c r="C296" s="325">
        <v>299</v>
      </c>
      <c r="D296" t="s">
        <v>1623</v>
      </c>
      <c r="E296">
        <v>18</v>
      </c>
      <c r="F296">
        <v>354</v>
      </c>
      <c r="G296">
        <v>82</v>
      </c>
      <c r="H296">
        <v>345.41899999999998</v>
      </c>
      <c r="I296">
        <v>0.223</v>
      </c>
      <c r="J296" t="s">
        <v>4979</v>
      </c>
      <c r="K296" t="s">
        <v>4979</v>
      </c>
      <c r="L296">
        <v>354</v>
      </c>
      <c r="M296">
        <v>82</v>
      </c>
      <c r="N296">
        <v>4.6069100000000001</v>
      </c>
      <c r="O296">
        <v>353</v>
      </c>
      <c r="P296">
        <v>87</v>
      </c>
      <c r="Q296">
        <v>353</v>
      </c>
    </row>
    <row r="297" spans="3:17" x14ac:dyDescent="0.2">
      <c r="C297" s="325">
        <v>300</v>
      </c>
      <c r="D297" t="s">
        <v>1623</v>
      </c>
      <c r="E297">
        <v>18</v>
      </c>
      <c r="F297">
        <v>354</v>
      </c>
      <c r="G297">
        <v>82</v>
      </c>
      <c r="H297">
        <v>345.41899999999998</v>
      </c>
      <c r="I297">
        <v>0.223</v>
      </c>
      <c r="J297" t="s">
        <v>1600</v>
      </c>
      <c r="K297" t="s">
        <v>1600</v>
      </c>
      <c r="L297">
        <v>387</v>
      </c>
      <c r="M297">
        <v>142</v>
      </c>
      <c r="N297">
        <v>0</v>
      </c>
      <c r="O297">
        <v>0</v>
      </c>
      <c r="P297">
        <v>0</v>
      </c>
      <c r="Q297">
        <v>387</v>
      </c>
    </row>
    <row r="298" spans="3:17" x14ac:dyDescent="0.2">
      <c r="C298" s="325">
        <v>301</v>
      </c>
      <c r="D298" t="s">
        <v>1737</v>
      </c>
      <c r="E298">
        <v>13</v>
      </c>
      <c r="F298">
        <v>236</v>
      </c>
      <c r="G298">
        <v>55</v>
      </c>
      <c r="H298">
        <v>229.78700000000001</v>
      </c>
      <c r="I298">
        <v>0.23799999999999999</v>
      </c>
      <c r="J298" t="s">
        <v>4979</v>
      </c>
      <c r="K298" t="s">
        <v>4979</v>
      </c>
      <c r="L298">
        <v>354</v>
      </c>
      <c r="M298">
        <v>82</v>
      </c>
      <c r="N298">
        <v>6.0506399999999996</v>
      </c>
      <c r="O298">
        <v>353</v>
      </c>
      <c r="P298">
        <v>87</v>
      </c>
      <c r="Q298">
        <v>353</v>
      </c>
    </row>
    <row r="299" spans="3:17" x14ac:dyDescent="0.2">
      <c r="C299" s="325">
        <v>302</v>
      </c>
      <c r="D299" t="s">
        <v>1737</v>
      </c>
      <c r="E299">
        <v>13</v>
      </c>
      <c r="F299">
        <v>236</v>
      </c>
      <c r="G299">
        <v>55</v>
      </c>
      <c r="H299">
        <v>229.78700000000001</v>
      </c>
      <c r="I299">
        <v>0.23799999999999999</v>
      </c>
      <c r="J299" t="s">
        <v>4979</v>
      </c>
      <c r="K299" t="s">
        <v>4979</v>
      </c>
      <c r="L299">
        <v>354</v>
      </c>
      <c r="M299">
        <v>82</v>
      </c>
      <c r="N299">
        <v>3.4908999999999999</v>
      </c>
      <c r="O299">
        <v>353</v>
      </c>
      <c r="P299">
        <v>87</v>
      </c>
      <c r="Q299">
        <v>353</v>
      </c>
    </row>
    <row r="300" spans="3:17" x14ac:dyDescent="0.2">
      <c r="C300" s="325">
        <v>303</v>
      </c>
      <c r="D300" t="s">
        <v>1704</v>
      </c>
      <c r="E300">
        <v>97</v>
      </c>
      <c r="F300">
        <v>280</v>
      </c>
      <c r="G300">
        <v>74</v>
      </c>
      <c r="H300">
        <v>271.44099999999997</v>
      </c>
      <c r="I300">
        <v>0.25</v>
      </c>
      <c r="J300" t="s">
        <v>4977</v>
      </c>
      <c r="K300" t="s">
        <v>4978</v>
      </c>
      <c r="L300">
        <v>280</v>
      </c>
      <c r="M300">
        <v>74</v>
      </c>
      <c r="N300">
        <v>2.2294800000000001</v>
      </c>
      <c r="O300">
        <v>353</v>
      </c>
      <c r="P300">
        <v>87</v>
      </c>
      <c r="Q300">
        <v>353</v>
      </c>
    </row>
    <row r="301" spans="3:17" x14ac:dyDescent="0.2">
      <c r="C301" s="325">
        <v>304</v>
      </c>
      <c r="D301" t="s">
        <v>1600</v>
      </c>
      <c r="E301">
        <v>132</v>
      </c>
      <c r="F301">
        <v>387</v>
      </c>
      <c r="G301">
        <v>142</v>
      </c>
      <c r="H301">
        <v>370.78899999999999</v>
      </c>
      <c r="I301">
        <v>0.27300000000000002</v>
      </c>
      <c r="J301" t="s">
        <v>1600</v>
      </c>
      <c r="K301" t="s">
        <v>1600</v>
      </c>
      <c r="L301">
        <v>387</v>
      </c>
      <c r="M301">
        <v>142</v>
      </c>
      <c r="N301">
        <v>0</v>
      </c>
      <c r="O301">
        <v>0</v>
      </c>
      <c r="P301">
        <v>0</v>
      </c>
      <c r="Q301">
        <v>387</v>
      </c>
    </row>
    <row r="302" spans="3:17" x14ac:dyDescent="0.2">
      <c r="C302" s="325">
        <v>305</v>
      </c>
      <c r="D302" t="s">
        <v>1755</v>
      </c>
      <c r="E302">
        <v>65</v>
      </c>
      <c r="F302">
        <v>349</v>
      </c>
      <c r="G302">
        <v>89</v>
      </c>
      <c r="H302">
        <v>338.53899999999999</v>
      </c>
      <c r="I302">
        <v>0.24399999999999999</v>
      </c>
      <c r="J302" t="s">
        <v>4980</v>
      </c>
      <c r="K302" t="s">
        <v>4980</v>
      </c>
      <c r="L302">
        <v>349</v>
      </c>
      <c r="M302">
        <v>89</v>
      </c>
      <c r="N302">
        <v>25.470500000000001</v>
      </c>
      <c r="O302">
        <v>353</v>
      </c>
      <c r="P302">
        <v>87</v>
      </c>
      <c r="Q302">
        <v>353</v>
      </c>
    </row>
    <row r="303" spans="3:17" x14ac:dyDescent="0.2">
      <c r="C303" s="325">
        <v>306</v>
      </c>
      <c r="D303" t="s">
        <v>1623</v>
      </c>
      <c r="E303">
        <v>18</v>
      </c>
      <c r="F303">
        <v>354</v>
      </c>
      <c r="G303">
        <v>82</v>
      </c>
      <c r="H303">
        <v>345.41899999999998</v>
      </c>
      <c r="I303">
        <v>0.223</v>
      </c>
      <c r="J303" t="s">
        <v>4979</v>
      </c>
      <c r="K303" t="s">
        <v>4979</v>
      </c>
      <c r="L303">
        <v>354</v>
      </c>
      <c r="M303">
        <v>82</v>
      </c>
      <c r="N303">
        <v>21.701000000000001</v>
      </c>
      <c r="O303">
        <v>353</v>
      </c>
      <c r="P303">
        <v>87</v>
      </c>
      <c r="Q303">
        <v>353</v>
      </c>
    </row>
    <row r="304" spans="3:17" x14ac:dyDescent="0.2">
      <c r="C304" s="325">
        <v>307</v>
      </c>
      <c r="D304" t="s">
        <v>1755</v>
      </c>
      <c r="E304">
        <v>65</v>
      </c>
      <c r="F304">
        <v>349</v>
      </c>
      <c r="G304">
        <v>89</v>
      </c>
      <c r="H304">
        <v>338.53899999999999</v>
      </c>
      <c r="I304">
        <v>0.24399999999999999</v>
      </c>
      <c r="J304" t="s">
        <v>4983</v>
      </c>
      <c r="K304" t="s">
        <v>4893</v>
      </c>
      <c r="L304">
        <v>748</v>
      </c>
      <c r="M304">
        <v>430</v>
      </c>
      <c r="N304">
        <v>0</v>
      </c>
      <c r="O304">
        <v>0</v>
      </c>
      <c r="P304">
        <v>0</v>
      </c>
      <c r="Q304">
        <v>748</v>
      </c>
    </row>
    <row r="305" spans="3:17" x14ac:dyDescent="0.2">
      <c r="C305" s="325">
        <v>308</v>
      </c>
      <c r="D305" t="s">
        <v>2511</v>
      </c>
      <c r="E305">
        <v>6</v>
      </c>
      <c r="F305">
        <v>692</v>
      </c>
      <c r="G305">
        <v>410</v>
      </c>
      <c r="H305">
        <v>641.55737662661488</v>
      </c>
      <c r="I305">
        <v>0.2038378916794493</v>
      </c>
      <c r="J305" t="s">
        <v>2511</v>
      </c>
      <c r="K305" t="s">
        <v>4893</v>
      </c>
      <c r="L305">
        <v>748</v>
      </c>
      <c r="M305">
        <v>430</v>
      </c>
      <c r="N305">
        <v>0</v>
      </c>
      <c r="O305">
        <v>0</v>
      </c>
      <c r="P305">
        <v>0</v>
      </c>
      <c r="Q305">
        <v>748</v>
      </c>
    </row>
    <row r="306" spans="3:17" x14ac:dyDescent="0.2">
      <c r="C306" s="325">
        <v>309</v>
      </c>
      <c r="D306" t="s">
        <v>1667</v>
      </c>
      <c r="E306">
        <v>21</v>
      </c>
      <c r="F306">
        <v>788</v>
      </c>
      <c r="G306">
        <v>480</v>
      </c>
      <c r="H306">
        <v>684.93499999999995</v>
      </c>
      <c r="I306">
        <v>0.52200000000000002</v>
      </c>
      <c r="J306" t="s">
        <v>4979</v>
      </c>
      <c r="K306" t="s">
        <v>4979</v>
      </c>
      <c r="L306">
        <v>354</v>
      </c>
      <c r="M306">
        <v>82</v>
      </c>
      <c r="N306">
        <v>31.836099999999998</v>
      </c>
      <c r="O306">
        <v>353</v>
      </c>
      <c r="P306">
        <v>87</v>
      </c>
      <c r="Q306">
        <v>353</v>
      </c>
    </row>
    <row r="307" spans="3:17" x14ac:dyDescent="0.2">
      <c r="C307" s="325">
        <v>310</v>
      </c>
      <c r="D307" t="s">
        <v>1623</v>
      </c>
      <c r="E307">
        <v>18</v>
      </c>
      <c r="F307">
        <v>354</v>
      </c>
      <c r="G307">
        <v>82</v>
      </c>
      <c r="H307">
        <v>345.41899999999998</v>
      </c>
      <c r="I307">
        <v>0.223</v>
      </c>
      <c r="J307" t="s">
        <v>4979</v>
      </c>
      <c r="K307" t="s">
        <v>4979</v>
      </c>
      <c r="L307">
        <v>354</v>
      </c>
      <c r="M307">
        <v>82</v>
      </c>
      <c r="N307">
        <v>7.66486</v>
      </c>
      <c r="O307">
        <v>353</v>
      </c>
      <c r="P307">
        <v>87</v>
      </c>
      <c r="Q307">
        <v>353</v>
      </c>
    </row>
    <row r="308" spans="3:17" x14ac:dyDescent="0.2">
      <c r="C308" s="325">
        <v>311</v>
      </c>
      <c r="D308" t="s">
        <v>1667</v>
      </c>
      <c r="E308">
        <v>21</v>
      </c>
      <c r="F308">
        <v>788</v>
      </c>
      <c r="G308">
        <v>480</v>
      </c>
      <c r="H308">
        <v>684.93499999999995</v>
      </c>
      <c r="I308">
        <v>0.52200000000000002</v>
      </c>
      <c r="J308" t="s">
        <v>4979</v>
      </c>
      <c r="K308" t="s">
        <v>4979</v>
      </c>
      <c r="L308">
        <v>354</v>
      </c>
      <c r="M308">
        <v>82</v>
      </c>
      <c r="N308">
        <v>49.773400000000002</v>
      </c>
      <c r="O308">
        <v>353</v>
      </c>
      <c r="P308">
        <v>87</v>
      </c>
      <c r="Q308">
        <v>353</v>
      </c>
    </row>
    <row r="309" spans="3:17" x14ac:dyDescent="0.2">
      <c r="C309" s="325">
        <v>312</v>
      </c>
      <c r="D309" t="s">
        <v>1623</v>
      </c>
      <c r="E309">
        <v>18</v>
      </c>
      <c r="F309">
        <v>354</v>
      </c>
      <c r="G309">
        <v>82</v>
      </c>
      <c r="H309">
        <v>345.41899999999998</v>
      </c>
      <c r="I309">
        <v>0.223</v>
      </c>
      <c r="J309" t="s">
        <v>4979</v>
      </c>
      <c r="K309" t="s">
        <v>4979</v>
      </c>
      <c r="L309">
        <v>354</v>
      </c>
      <c r="M309">
        <v>82</v>
      </c>
      <c r="N309">
        <v>15.047499999999999</v>
      </c>
      <c r="O309">
        <v>353</v>
      </c>
      <c r="P309">
        <v>87</v>
      </c>
      <c r="Q309">
        <v>353</v>
      </c>
    </row>
    <row r="310" spans="3:17" x14ac:dyDescent="0.2">
      <c r="C310" s="325">
        <v>313</v>
      </c>
      <c r="D310" t="s">
        <v>1710</v>
      </c>
      <c r="E310">
        <v>24</v>
      </c>
      <c r="F310">
        <v>515</v>
      </c>
      <c r="G310">
        <v>215</v>
      </c>
      <c r="H310">
        <v>477.65199999999999</v>
      </c>
      <c r="I310">
        <v>0.38600000000000001</v>
      </c>
      <c r="J310" t="s">
        <v>1600</v>
      </c>
      <c r="K310" t="s">
        <v>1600</v>
      </c>
      <c r="L310">
        <v>387</v>
      </c>
      <c r="M310">
        <v>142</v>
      </c>
      <c r="N310">
        <v>0</v>
      </c>
      <c r="O310">
        <v>0</v>
      </c>
      <c r="P310">
        <v>0</v>
      </c>
      <c r="Q310">
        <v>387</v>
      </c>
    </row>
    <row r="311" spans="3:17" x14ac:dyDescent="0.2">
      <c r="C311" s="325">
        <v>314</v>
      </c>
      <c r="D311" t="s">
        <v>1623</v>
      </c>
      <c r="E311">
        <v>18</v>
      </c>
      <c r="F311">
        <v>354</v>
      </c>
      <c r="G311">
        <v>82</v>
      </c>
      <c r="H311">
        <v>345.41899999999998</v>
      </c>
      <c r="I311">
        <v>0.223</v>
      </c>
      <c r="J311" t="s">
        <v>4979</v>
      </c>
      <c r="K311" t="s">
        <v>4979</v>
      </c>
      <c r="L311">
        <v>354</v>
      </c>
      <c r="M311">
        <v>82</v>
      </c>
      <c r="N311">
        <v>9.0685500000000001</v>
      </c>
      <c r="O311">
        <v>353</v>
      </c>
      <c r="P311">
        <v>87</v>
      </c>
      <c r="Q311">
        <v>353</v>
      </c>
    </row>
    <row r="312" spans="3:17" x14ac:dyDescent="0.2">
      <c r="C312" s="325">
        <v>315</v>
      </c>
      <c r="D312" t="s">
        <v>1704</v>
      </c>
      <c r="E312">
        <v>97</v>
      </c>
      <c r="F312">
        <v>280</v>
      </c>
      <c r="G312">
        <v>74</v>
      </c>
      <c r="H312">
        <v>271.44099999999997</v>
      </c>
      <c r="I312">
        <v>0.25</v>
      </c>
      <c r="J312" t="s">
        <v>4977</v>
      </c>
      <c r="K312" t="s">
        <v>4978</v>
      </c>
      <c r="L312">
        <v>280</v>
      </c>
      <c r="M312">
        <v>74</v>
      </c>
      <c r="N312">
        <v>3.43967</v>
      </c>
      <c r="O312">
        <v>353</v>
      </c>
      <c r="P312">
        <v>87</v>
      </c>
      <c r="Q312">
        <v>353</v>
      </c>
    </row>
    <row r="313" spans="3:17" x14ac:dyDescent="0.2">
      <c r="C313" s="325">
        <v>316</v>
      </c>
      <c r="D313" t="s">
        <v>2138</v>
      </c>
      <c r="E313">
        <v>18</v>
      </c>
      <c r="F313">
        <v>455</v>
      </c>
      <c r="G313">
        <v>150</v>
      </c>
      <c r="H313">
        <v>438.339</v>
      </c>
      <c r="I313">
        <v>0.26600000000000001</v>
      </c>
      <c r="J313" t="s">
        <v>2138</v>
      </c>
      <c r="K313" t="s">
        <v>2138</v>
      </c>
      <c r="L313">
        <v>455</v>
      </c>
      <c r="M313">
        <v>150</v>
      </c>
      <c r="N313">
        <v>0</v>
      </c>
      <c r="O313">
        <v>0</v>
      </c>
      <c r="P313">
        <v>0</v>
      </c>
      <c r="Q313">
        <v>455</v>
      </c>
    </row>
    <row r="314" spans="3:17" x14ac:dyDescent="0.2">
      <c r="C314" s="325">
        <v>317</v>
      </c>
      <c r="D314" t="s">
        <v>1623</v>
      </c>
      <c r="E314">
        <v>18</v>
      </c>
      <c r="F314">
        <v>354</v>
      </c>
      <c r="G314">
        <v>82</v>
      </c>
      <c r="H314">
        <v>345.41899999999998</v>
      </c>
      <c r="I314">
        <v>0.223</v>
      </c>
      <c r="J314" t="s">
        <v>4979</v>
      </c>
      <c r="K314" t="s">
        <v>4979</v>
      </c>
      <c r="L314">
        <v>354</v>
      </c>
      <c r="M314">
        <v>82</v>
      </c>
      <c r="N314">
        <v>3.9769899999999998</v>
      </c>
      <c r="O314">
        <v>353</v>
      </c>
      <c r="P314">
        <v>87</v>
      </c>
      <c r="Q314">
        <v>353</v>
      </c>
    </row>
    <row r="315" spans="3:17" x14ac:dyDescent="0.2">
      <c r="C315" s="325">
        <v>318</v>
      </c>
      <c r="D315" t="s">
        <v>1903</v>
      </c>
      <c r="E315">
        <v>55</v>
      </c>
      <c r="F315">
        <v>390</v>
      </c>
      <c r="G315">
        <v>112</v>
      </c>
      <c r="H315">
        <v>376.07299999999998</v>
      </c>
      <c r="I315">
        <v>0.27200000000000002</v>
      </c>
      <c r="J315" t="s">
        <v>1600</v>
      </c>
      <c r="K315" t="s">
        <v>1600</v>
      </c>
      <c r="L315">
        <v>387</v>
      </c>
      <c r="M315">
        <v>142</v>
      </c>
      <c r="N315">
        <v>0</v>
      </c>
      <c r="O315">
        <v>0</v>
      </c>
      <c r="P315">
        <v>0</v>
      </c>
      <c r="Q315">
        <v>387</v>
      </c>
    </row>
    <row r="316" spans="3:17" x14ac:dyDescent="0.2">
      <c r="C316" s="325">
        <v>319</v>
      </c>
      <c r="D316" t="s">
        <v>1667</v>
      </c>
      <c r="E316">
        <v>21</v>
      </c>
      <c r="F316">
        <v>788</v>
      </c>
      <c r="G316">
        <v>480</v>
      </c>
      <c r="H316">
        <v>684.93499999999995</v>
      </c>
      <c r="I316">
        <v>0.52200000000000002</v>
      </c>
      <c r="J316" t="s">
        <v>1667</v>
      </c>
      <c r="K316" t="s">
        <v>4893</v>
      </c>
      <c r="L316">
        <v>748</v>
      </c>
      <c r="M316">
        <v>430</v>
      </c>
      <c r="N316">
        <v>0</v>
      </c>
      <c r="O316">
        <v>0</v>
      </c>
      <c r="P316">
        <v>0</v>
      </c>
      <c r="Q316">
        <v>748</v>
      </c>
    </row>
    <row r="317" spans="3:17" x14ac:dyDescent="0.2">
      <c r="C317" s="325">
        <v>320</v>
      </c>
      <c r="D317" t="s">
        <v>1623</v>
      </c>
      <c r="E317">
        <v>18</v>
      </c>
      <c r="F317">
        <v>354</v>
      </c>
      <c r="G317">
        <v>82</v>
      </c>
      <c r="H317">
        <v>345.41899999999998</v>
      </c>
      <c r="I317">
        <v>0.223</v>
      </c>
      <c r="J317" t="s">
        <v>1667</v>
      </c>
      <c r="K317" t="s">
        <v>4893</v>
      </c>
      <c r="L317">
        <v>748</v>
      </c>
      <c r="M317">
        <v>430</v>
      </c>
      <c r="N317">
        <v>0</v>
      </c>
      <c r="O317">
        <v>0</v>
      </c>
      <c r="P317">
        <v>0</v>
      </c>
      <c r="Q317">
        <v>748</v>
      </c>
    </row>
    <row r="318" spans="3:17" x14ac:dyDescent="0.2">
      <c r="C318" s="325">
        <v>321</v>
      </c>
      <c r="D318" t="s">
        <v>1704</v>
      </c>
      <c r="E318">
        <v>97</v>
      </c>
      <c r="F318">
        <v>280</v>
      </c>
      <c r="G318">
        <v>74</v>
      </c>
      <c r="H318">
        <v>271.44099999999997</v>
      </c>
      <c r="I318">
        <v>0.25</v>
      </c>
      <c r="J318" t="s">
        <v>4977</v>
      </c>
      <c r="K318" t="s">
        <v>4978</v>
      </c>
      <c r="L318">
        <v>280</v>
      </c>
      <c r="M318">
        <v>74</v>
      </c>
      <c r="N318">
        <v>1.28942</v>
      </c>
      <c r="O318">
        <v>306</v>
      </c>
      <c r="P318">
        <v>78</v>
      </c>
      <c r="Q318">
        <v>306</v>
      </c>
    </row>
    <row r="319" spans="3:17" x14ac:dyDescent="0.2">
      <c r="C319" s="325">
        <v>322</v>
      </c>
      <c r="D319" t="s">
        <v>2138</v>
      </c>
      <c r="E319">
        <v>18</v>
      </c>
      <c r="F319">
        <v>455</v>
      </c>
      <c r="G319">
        <v>150</v>
      </c>
      <c r="H319">
        <v>438.339</v>
      </c>
      <c r="I319">
        <v>0.26600000000000001</v>
      </c>
      <c r="J319" t="s">
        <v>4979</v>
      </c>
      <c r="K319" t="s">
        <v>4979</v>
      </c>
      <c r="L319">
        <v>354</v>
      </c>
      <c r="M319">
        <v>82</v>
      </c>
      <c r="N319">
        <v>14.081200000000001</v>
      </c>
      <c r="O319">
        <v>353</v>
      </c>
      <c r="P319">
        <v>87</v>
      </c>
      <c r="Q319">
        <v>353</v>
      </c>
    </row>
    <row r="320" spans="3:17" x14ac:dyDescent="0.2">
      <c r="C320" s="325">
        <v>323</v>
      </c>
      <c r="D320" t="s">
        <v>1903</v>
      </c>
      <c r="E320">
        <v>55</v>
      </c>
      <c r="F320">
        <v>390</v>
      </c>
      <c r="G320">
        <v>112</v>
      </c>
      <c r="H320">
        <v>376.07299999999998</v>
      </c>
      <c r="I320">
        <v>0.27200000000000002</v>
      </c>
      <c r="J320" t="s">
        <v>1903</v>
      </c>
      <c r="K320" t="s">
        <v>1903</v>
      </c>
      <c r="L320">
        <v>390</v>
      </c>
      <c r="M320">
        <v>112</v>
      </c>
      <c r="N320">
        <v>0</v>
      </c>
      <c r="O320">
        <v>0</v>
      </c>
      <c r="P320">
        <v>0</v>
      </c>
      <c r="Q320">
        <v>390</v>
      </c>
    </row>
    <row r="321" spans="3:17" x14ac:dyDescent="0.2">
      <c r="C321" s="325">
        <v>324</v>
      </c>
      <c r="D321" t="s">
        <v>1623</v>
      </c>
      <c r="E321">
        <v>18</v>
      </c>
      <c r="F321">
        <v>354</v>
      </c>
      <c r="G321">
        <v>82</v>
      </c>
      <c r="H321">
        <v>345.41899999999998</v>
      </c>
      <c r="I321">
        <v>0.223</v>
      </c>
      <c r="J321" t="s">
        <v>4979</v>
      </c>
      <c r="K321" t="s">
        <v>4979</v>
      </c>
      <c r="L321">
        <v>354</v>
      </c>
      <c r="M321">
        <v>82</v>
      </c>
      <c r="N321">
        <v>3.9914299999999998</v>
      </c>
      <c r="O321">
        <v>353</v>
      </c>
      <c r="P321">
        <v>87</v>
      </c>
      <c r="Q321">
        <v>353</v>
      </c>
    </row>
    <row r="322" spans="3:17" x14ac:dyDescent="0.2">
      <c r="C322" s="325">
        <v>325</v>
      </c>
      <c r="D322" t="s">
        <v>1755</v>
      </c>
      <c r="E322">
        <v>65</v>
      </c>
      <c r="F322">
        <v>349</v>
      </c>
      <c r="G322">
        <v>89</v>
      </c>
      <c r="H322">
        <v>338.53899999999999</v>
      </c>
      <c r="I322">
        <v>0.24399999999999999</v>
      </c>
      <c r="J322" t="s">
        <v>4980</v>
      </c>
      <c r="K322" t="s">
        <v>4980</v>
      </c>
      <c r="L322">
        <v>349</v>
      </c>
      <c r="M322">
        <v>89</v>
      </c>
      <c r="N322">
        <v>18.186199999999999</v>
      </c>
      <c r="O322">
        <v>353</v>
      </c>
      <c r="P322">
        <v>87</v>
      </c>
      <c r="Q322">
        <v>353</v>
      </c>
    </row>
    <row r="323" spans="3:17" x14ac:dyDescent="0.2">
      <c r="C323" s="325">
        <v>326</v>
      </c>
      <c r="D323" t="s">
        <v>2117</v>
      </c>
      <c r="E323">
        <v>41</v>
      </c>
      <c r="F323">
        <v>297</v>
      </c>
      <c r="G323">
        <v>45</v>
      </c>
      <c r="H323">
        <v>294.24700000000001</v>
      </c>
      <c r="I323">
        <v>0.15</v>
      </c>
      <c r="J323" t="s">
        <v>4986</v>
      </c>
      <c r="K323" t="s">
        <v>4978</v>
      </c>
      <c r="L323">
        <v>280</v>
      </c>
      <c r="M323">
        <v>74</v>
      </c>
      <c r="N323">
        <v>5.0134600000000002</v>
      </c>
      <c r="O323">
        <v>353</v>
      </c>
      <c r="P323">
        <v>87</v>
      </c>
      <c r="Q323">
        <v>353</v>
      </c>
    </row>
    <row r="324" spans="3:17" x14ac:dyDescent="0.2">
      <c r="C324" s="325">
        <v>327</v>
      </c>
      <c r="D324" t="s">
        <v>1667</v>
      </c>
      <c r="E324">
        <v>21</v>
      </c>
      <c r="F324">
        <v>788</v>
      </c>
      <c r="G324">
        <v>480</v>
      </c>
      <c r="H324">
        <v>684.93499999999995</v>
      </c>
      <c r="I324">
        <v>0.52200000000000002</v>
      </c>
      <c r="J324" t="s">
        <v>1600</v>
      </c>
      <c r="K324" t="s">
        <v>1600</v>
      </c>
      <c r="L324">
        <v>387</v>
      </c>
      <c r="M324">
        <v>142</v>
      </c>
      <c r="N324">
        <v>0</v>
      </c>
      <c r="O324">
        <v>0</v>
      </c>
      <c r="P324">
        <v>0</v>
      </c>
      <c r="Q324">
        <v>387</v>
      </c>
    </row>
    <row r="325" spans="3:17" x14ac:dyDescent="0.2">
      <c r="C325" s="325">
        <v>328</v>
      </c>
      <c r="D325" t="s">
        <v>1600</v>
      </c>
      <c r="E325">
        <v>132</v>
      </c>
      <c r="F325">
        <v>387</v>
      </c>
      <c r="G325">
        <v>142</v>
      </c>
      <c r="H325">
        <v>370.78899999999999</v>
      </c>
      <c r="I325">
        <v>0.27300000000000002</v>
      </c>
      <c r="J325" t="s">
        <v>1600</v>
      </c>
      <c r="K325" t="s">
        <v>1600</v>
      </c>
      <c r="L325">
        <v>387</v>
      </c>
      <c r="M325">
        <v>142</v>
      </c>
      <c r="N325">
        <v>0</v>
      </c>
      <c r="O325">
        <v>0</v>
      </c>
      <c r="P325">
        <v>0</v>
      </c>
      <c r="Q325">
        <v>387</v>
      </c>
    </row>
    <row r="326" spans="3:17" x14ac:dyDescent="0.2">
      <c r="C326" s="325">
        <v>329</v>
      </c>
      <c r="D326" t="s">
        <v>1667</v>
      </c>
      <c r="E326">
        <v>21</v>
      </c>
      <c r="F326">
        <v>788</v>
      </c>
      <c r="G326">
        <v>480</v>
      </c>
      <c r="H326">
        <v>684.93499999999995</v>
      </c>
      <c r="I326">
        <v>0.52200000000000002</v>
      </c>
      <c r="J326" t="s">
        <v>1600</v>
      </c>
      <c r="K326" t="s">
        <v>1600</v>
      </c>
      <c r="L326">
        <v>387</v>
      </c>
      <c r="M326">
        <v>142</v>
      </c>
      <c r="N326">
        <v>0</v>
      </c>
      <c r="O326">
        <v>0</v>
      </c>
      <c r="P326">
        <v>0</v>
      </c>
      <c r="Q326">
        <v>387</v>
      </c>
    </row>
    <row r="327" spans="3:17" x14ac:dyDescent="0.2">
      <c r="C327" s="325">
        <v>330</v>
      </c>
      <c r="D327" t="s">
        <v>1600</v>
      </c>
      <c r="E327">
        <v>132</v>
      </c>
      <c r="F327">
        <v>387</v>
      </c>
      <c r="G327">
        <v>142</v>
      </c>
      <c r="H327">
        <v>370.78899999999999</v>
      </c>
      <c r="I327">
        <v>0.27300000000000002</v>
      </c>
      <c r="J327" t="s">
        <v>4979</v>
      </c>
      <c r="K327" t="s">
        <v>4979</v>
      </c>
      <c r="L327">
        <v>354</v>
      </c>
      <c r="M327">
        <v>82</v>
      </c>
      <c r="N327">
        <v>16.7912</v>
      </c>
      <c r="O327">
        <v>353</v>
      </c>
      <c r="P327">
        <v>87</v>
      </c>
      <c r="Q327">
        <v>353</v>
      </c>
    </row>
    <row r="328" spans="3:17" x14ac:dyDescent="0.2">
      <c r="C328" s="325">
        <v>331</v>
      </c>
      <c r="D328" t="s">
        <v>1710</v>
      </c>
      <c r="E328">
        <v>24</v>
      </c>
      <c r="F328">
        <v>515</v>
      </c>
      <c r="G328">
        <v>215</v>
      </c>
      <c r="H328">
        <v>477.65199999999999</v>
      </c>
      <c r="I328">
        <v>0.38600000000000001</v>
      </c>
      <c r="J328" t="s">
        <v>4979</v>
      </c>
      <c r="K328" t="s">
        <v>4979</v>
      </c>
      <c r="L328">
        <v>354</v>
      </c>
      <c r="M328">
        <v>82</v>
      </c>
      <c r="N328">
        <v>41.475299999999997</v>
      </c>
      <c r="O328">
        <v>353</v>
      </c>
      <c r="P328">
        <v>87</v>
      </c>
      <c r="Q328">
        <v>353</v>
      </c>
    </row>
    <row r="329" spans="3:17" x14ac:dyDescent="0.2">
      <c r="C329" s="325">
        <v>332</v>
      </c>
      <c r="D329" t="s">
        <v>1667</v>
      </c>
      <c r="E329">
        <v>21</v>
      </c>
      <c r="F329">
        <v>788</v>
      </c>
      <c r="G329">
        <v>480</v>
      </c>
      <c r="H329">
        <v>684.93499999999995</v>
      </c>
      <c r="I329">
        <v>0.52200000000000002</v>
      </c>
      <c r="J329" t="s">
        <v>1667</v>
      </c>
      <c r="K329" t="s">
        <v>4893</v>
      </c>
      <c r="L329">
        <v>748</v>
      </c>
      <c r="M329">
        <v>430</v>
      </c>
      <c r="N329">
        <v>0</v>
      </c>
      <c r="O329">
        <v>0</v>
      </c>
      <c r="P329">
        <v>0</v>
      </c>
      <c r="Q329">
        <v>748</v>
      </c>
    </row>
    <row r="330" spans="3:17" x14ac:dyDescent="0.2">
      <c r="C330" s="325">
        <v>333</v>
      </c>
      <c r="D330" t="s">
        <v>1600</v>
      </c>
      <c r="E330">
        <v>132</v>
      </c>
      <c r="F330">
        <v>387</v>
      </c>
      <c r="G330">
        <v>142</v>
      </c>
      <c r="H330">
        <v>370.78899999999999</v>
      </c>
      <c r="I330">
        <v>0.27300000000000002</v>
      </c>
      <c r="J330" t="s">
        <v>1600</v>
      </c>
      <c r="K330" t="s">
        <v>1600</v>
      </c>
      <c r="L330">
        <v>387</v>
      </c>
      <c r="M330">
        <v>142</v>
      </c>
      <c r="N330">
        <v>0</v>
      </c>
      <c r="O330">
        <v>0</v>
      </c>
      <c r="P330">
        <v>0</v>
      </c>
      <c r="Q330">
        <v>387</v>
      </c>
    </row>
    <row r="331" spans="3:17" x14ac:dyDescent="0.2">
      <c r="C331" s="325">
        <v>334</v>
      </c>
      <c r="D331" t="s">
        <v>1600</v>
      </c>
      <c r="E331">
        <v>132</v>
      </c>
      <c r="F331">
        <v>387</v>
      </c>
      <c r="G331">
        <v>142</v>
      </c>
      <c r="H331">
        <v>370.78899999999999</v>
      </c>
      <c r="I331">
        <v>0.27300000000000002</v>
      </c>
      <c r="J331" t="s">
        <v>1600</v>
      </c>
      <c r="K331" t="s">
        <v>1600</v>
      </c>
      <c r="L331">
        <v>387</v>
      </c>
      <c r="M331">
        <v>142</v>
      </c>
      <c r="N331">
        <v>0</v>
      </c>
      <c r="O331">
        <v>0</v>
      </c>
      <c r="P331">
        <v>0</v>
      </c>
      <c r="Q331">
        <v>387</v>
      </c>
    </row>
    <row r="332" spans="3:17" x14ac:dyDescent="0.2">
      <c r="C332" s="325">
        <v>335</v>
      </c>
      <c r="D332" t="s">
        <v>1903</v>
      </c>
      <c r="E332">
        <v>55</v>
      </c>
      <c r="F332">
        <v>390</v>
      </c>
      <c r="G332">
        <v>112</v>
      </c>
      <c r="H332">
        <v>376.07299999999998</v>
      </c>
      <c r="I332">
        <v>0.27200000000000002</v>
      </c>
      <c r="J332" t="s">
        <v>1903</v>
      </c>
      <c r="K332" t="s">
        <v>1903</v>
      </c>
      <c r="L332">
        <v>390</v>
      </c>
      <c r="M332">
        <v>112</v>
      </c>
      <c r="N332">
        <v>0</v>
      </c>
      <c r="O332">
        <v>0</v>
      </c>
      <c r="P332">
        <v>0</v>
      </c>
      <c r="Q332">
        <v>390</v>
      </c>
    </row>
    <row r="333" spans="3:17" x14ac:dyDescent="0.2">
      <c r="C333" s="325">
        <v>336</v>
      </c>
      <c r="D333" t="s">
        <v>1667</v>
      </c>
      <c r="E333">
        <v>21</v>
      </c>
      <c r="F333">
        <v>788</v>
      </c>
      <c r="G333">
        <v>480</v>
      </c>
      <c r="H333">
        <v>684.93499999999995</v>
      </c>
      <c r="I333">
        <v>0.52200000000000002</v>
      </c>
      <c r="J333" t="s">
        <v>1667</v>
      </c>
      <c r="K333" t="s">
        <v>4893</v>
      </c>
      <c r="L333">
        <v>748</v>
      </c>
      <c r="M333">
        <v>430</v>
      </c>
      <c r="N333">
        <v>0</v>
      </c>
      <c r="O333">
        <v>0</v>
      </c>
      <c r="P333">
        <v>0</v>
      </c>
      <c r="Q333">
        <v>748</v>
      </c>
    </row>
    <row r="334" spans="3:17" x14ac:dyDescent="0.2">
      <c r="C334" s="325">
        <v>337</v>
      </c>
      <c r="D334" t="s">
        <v>1600</v>
      </c>
      <c r="E334">
        <v>132</v>
      </c>
      <c r="F334">
        <v>387</v>
      </c>
      <c r="G334">
        <v>142</v>
      </c>
      <c r="H334">
        <v>370.78899999999999</v>
      </c>
      <c r="I334">
        <v>0.27300000000000002</v>
      </c>
      <c r="J334" t="s">
        <v>4985</v>
      </c>
      <c r="K334" t="s">
        <v>4978</v>
      </c>
      <c r="L334">
        <v>280</v>
      </c>
      <c r="M334">
        <v>74</v>
      </c>
      <c r="N334">
        <v>2.0024199999999999</v>
      </c>
      <c r="O334">
        <v>353</v>
      </c>
      <c r="P334">
        <v>87</v>
      </c>
      <c r="Q334">
        <v>353</v>
      </c>
    </row>
    <row r="335" spans="3:17" x14ac:dyDescent="0.2">
      <c r="C335" s="325">
        <v>338</v>
      </c>
      <c r="D335" t="s">
        <v>1600</v>
      </c>
      <c r="E335">
        <v>132</v>
      </c>
      <c r="F335">
        <v>387</v>
      </c>
      <c r="G335">
        <v>142</v>
      </c>
      <c r="H335">
        <v>370.78899999999999</v>
      </c>
      <c r="I335">
        <v>0.27300000000000002</v>
      </c>
      <c r="J335" t="s">
        <v>1600</v>
      </c>
      <c r="K335" t="s">
        <v>1600</v>
      </c>
      <c r="L335">
        <v>387</v>
      </c>
      <c r="M335">
        <v>142</v>
      </c>
      <c r="N335">
        <v>0</v>
      </c>
      <c r="O335">
        <v>0</v>
      </c>
      <c r="P335">
        <v>0</v>
      </c>
      <c r="Q335">
        <v>387</v>
      </c>
    </row>
    <row r="336" spans="3:17" x14ac:dyDescent="0.2">
      <c r="C336" s="325">
        <v>339</v>
      </c>
      <c r="D336" t="s">
        <v>1600</v>
      </c>
      <c r="E336">
        <v>132</v>
      </c>
      <c r="F336">
        <v>387</v>
      </c>
      <c r="G336">
        <v>142</v>
      </c>
      <c r="H336">
        <v>370.78899999999999</v>
      </c>
      <c r="I336">
        <v>0.27300000000000002</v>
      </c>
      <c r="J336" t="s">
        <v>4979</v>
      </c>
      <c r="K336" t="s">
        <v>4979</v>
      </c>
      <c r="L336">
        <v>354</v>
      </c>
      <c r="M336">
        <v>82</v>
      </c>
      <c r="N336">
        <v>20.5305</v>
      </c>
      <c r="O336">
        <v>353</v>
      </c>
      <c r="P336">
        <v>87</v>
      </c>
      <c r="Q336">
        <v>353</v>
      </c>
    </row>
    <row r="337" spans="3:17" x14ac:dyDescent="0.2">
      <c r="C337" s="325">
        <v>340</v>
      </c>
      <c r="D337" t="s">
        <v>1903</v>
      </c>
      <c r="E337">
        <v>55</v>
      </c>
      <c r="F337">
        <v>390</v>
      </c>
      <c r="G337">
        <v>112</v>
      </c>
      <c r="H337">
        <v>376.07299999999998</v>
      </c>
      <c r="I337">
        <v>0.27200000000000002</v>
      </c>
      <c r="J337" t="s">
        <v>1903</v>
      </c>
      <c r="K337" t="s">
        <v>1903</v>
      </c>
      <c r="L337">
        <v>390</v>
      </c>
      <c r="M337">
        <v>112</v>
      </c>
      <c r="N337">
        <v>0</v>
      </c>
      <c r="O337">
        <v>0</v>
      </c>
      <c r="P337">
        <v>0</v>
      </c>
      <c r="Q337">
        <v>390</v>
      </c>
    </row>
    <row r="338" spans="3:17" x14ac:dyDescent="0.2">
      <c r="C338" s="325">
        <v>341</v>
      </c>
      <c r="D338" t="s">
        <v>1903</v>
      </c>
      <c r="E338">
        <v>55</v>
      </c>
      <c r="F338">
        <v>390</v>
      </c>
      <c r="G338">
        <v>112</v>
      </c>
      <c r="H338">
        <v>376.07299999999998</v>
      </c>
      <c r="I338">
        <v>0.27200000000000002</v>
      </c>
      <c r="J338" t="s">
        <v>1903</v>
      </c>
      <c r="K338" t="s">
        <v>1903</v>
      </c>
      <c r="L338">
        <v>390</v>
      </c>
      <c r="M338">
        <v>112</v>
      </c>
      <c r="N338">
        <v>0</v>
      </c>
      <c r="O338">
        <v>0</v>
      </c>
      <c r="P338">
        <v>0</v>
      </c>
      <c r="Q338">
        <v>390</v>
      </c>
    </row>
    <row r="339" spans="3:17" x14ac:dyDescent="0.2">
      <c r="C339" s="325">
        <v>342</v>
      </c>
      <c r="D339" t="s">
        <v>1600</v>
      </c>
      <c r="E339">
        <v>132</v>
      </c>
      <c r="F339">
        <v>387</v>
      </c>
      <c r="G339">
        <v>142</v>
      </c>
      <c r="H339">
        <v>370.78899999999999</v>
      </c>
      <c r="I339">
        <v>0.27300000000000002</v>
      </c>
      <c r="J339" t="s">
        <v>1600</v>
      </c>
      <c r="K339" t="s">
        <v>1600</v>
      </c>
      <c r="L339">
        <v>387</v>
      </c>
      <c r="M339">
        <v>142</v>
      </c>
      <c r="N339">
        <v>0</v>
      </c>
      <c r="O339">
        <v>0</v>
      </c>
      <c r="P339">
        <v>0</v>
      </c>
      <c r="Q339">
        <v>387</v>
      </c>
    </row>
    <row r="340" spans="3:17" x14ac:dyDescent="0.2">
      <c r="C340" s="325">
        <v>343</v>
      </c>
      <c r="D340" t="s">
        <v>1704</v>
      </c>
      <c r="E340">
        <v>97</v>
      </c>
      <c r="F340">
        <v>280</v>
      </c>
      <c r="G340">
        <v>74</v>
      </c>
      <c r="H340">
        <v>271.44099999999997</v>
      </c>
      <c r="I340">
        <v>0.25</v>
      </c>
      <c r="J340" t="s">
        <v>4977</v>
      </c>
      <c r="K340" t="s">
        <v>4978</v>
      </c>
      <c r="L340">
        <v>280</v>
      </c>
      <c r="M340">
        <v>74</v>
      </c>
      <c r="N340">
        <v>0.71743100000000004</v>
      </c>
      <c r="O340">
        <v>306</v>
      </c>
      <c r="P340">
        <v>78</v>
      </c>
      <c r="Q340">
        <v>306</v>
      </c>
    </row>
    <row r="341" spans="3:17" x14ac:dyDescent="0.2">
      <c r="C341" s="325">
        <v>344</v>
      </c>
      <c r="D341" t="s">
        <v>1755</v>
      </c>
      <c r="E341">
        <v>65</v>
      </c>
      <c r="F341">
        <v>349</v>
      </c>
      <c r="G341">
        <v>89</v>
      </c>
      <c r="H341">
        <v>338.53899999999999</v>
      </c>
      <c r="I341">
        <v>0.24399999999999999</v>
      </c>
      <c r="J341" t="s">
        <v>4980</v>
      </c>
      <c r="K341" t="s">
        <v>4980</v>
      </c>
      <c r="L341">
        <v>349</v>
      </c>
      <c r="M341">
        <v>89</v>
      </c>
      <c r="N341">
        <v>24.991</v>
      </c>
      <c r="O341">
        <v>353</v>
      </c>
      <c r="P341">
        <v>87</v>
      </c>
      <c r="Q341">
        <v>353</v>
      </c>
    </row>
    <row r="342" spans="3:17" x14ac:dyDescent="0.2">
      <c r="C342" s="325">
        <v>345</v>
      </c>
      <c r="D342" t="s">
        <v>1623</v>
      </c>
      <c r="E342">
        <v>18</v>
      </c>
      <c r="F342">
        <v>354</v>
      </c>
      <c r="G342">
        <v>82</v>
      </c>
      <c r="H342">
        <v>345.41899999999998</v>
      </c>
      <c r="I342">
        <v>0.223</v>
      </c>
      <c r="J342" t="s">
        <v>4979</v>
      </c>
      <c r="K342" t="s">
        <v>4979</v>
      </c>
      <c r="L342">
        <v>354</v>
      </c>
      <c r="M342">
        <v>82</v>
      </c>
      <c r="N342">
        <v>8.47288</v>
      </c>
      <c r="O342">
        <v>353</v>
      </c>
      <c r="P342">
        <v>87</v>
      </c>
      <c r="Q342">
        <v>353</v>
      </c>
    </row>
    <row r="343" spans="3:17" x14ac:dyDescent="0.2">
      <c r="C343" s="325">
        <v>346</v>
      </c>
      <c r="D343" t="s">
        <v>2634</v>
      </c>
      <c r="E343">
        <v>3</v>
      </c>
      <c r="F343">
        <v>609</v>
      </c>
      <c r="G343">
        <v>289</v>
      </c>
      <c r="H343">
        <v>554.00199999999995</v>
      </c>
      <c r="I343">
        <v>0.56299999999999994</v>
      </c>
      <c r="J343" t="s">
        <v>2634</v>
      </c>
      <c r="K343" t="s">
        <v>4893</v>
      </c>
      <c r="L343">
        <v>748</v>
      </c>
      <c r="M343">
        <v>430</v>
      </c>
      <c r="N343">
        <v>0</v>
      </c>
      <c r="O343">
        <v>0</v>
      </c>
      <c r="P343">
        <v>0</v>
      </c>
      <c r="Q343">
        <v>748</v>
      </c>
    </row>
    <row r="344" spans="3:17" x14ac:dyDescent="0.2">
      <c r="C344" s="325">
        <v>347</v>
      </c>
      <c r="D344" t="s">
        <v>1704</v>
      </c>
      <c r="E344">
        <v>97</v>
      </c>
      <c r="F344">
        <v>280</v>
      </c>
      <c r="G344">
        <v>74</v>
      </c>
      <c r="H344">
        <v>271.44099999999997</v>
      </c>
      <c r="I344">
        <v>0.25</v>
      </c>
      <c r="J344" t="s">
        <v>4977</v>
      </c>
      <c r="K344" t="s">
        <v>4978</v>
      </c>
      <c r="L344">
        <v>280</v>
      </c>
      <c r="M344">
        <v>74</v>
      </c>
      <c r="N344">
        <v>2.4430299999999998</v>
      </c>
      <c r="O344">
        <v>353</v>
      </c>
      <c r="P344">
        <v>87</v>
      </c>
      <c r="Q344">
        <v>353</v>
      </c>
    </row>
    <row r="345" spans="3:17" x14ac:dyDescent="0.2">
      <c r="C345" s="325">
        <v>348</v>
      </c>
      <c r="D345" t="s">
        <v>1600</v>
      </c>
      <c r="E345">
        <v>132</v>
      </c>
      <c r="F345">
        <v>387</v>
      </c>
      <c r="G345">
        <v>142</v>
      </c>
      <c r="H345">
        <v>370.78899999999999</v>
      </c>
      <c r="I345">
        <v>0.27300000000000002</v>
      </c>
      <c r="J345" t="s">
        <v>1600</v>
      </c>
      <c r="K345" t="s">
        <v>1600</v>
      </c>
      <c r="L345">
        <v>387</v>
      </c>
      <c r="M345">
        <v>142</v>
      </c>
      <c r="N345">
        <v>0</v>
      </c>
      <c r="O345">
        <v>0</v>
      </c>
      <c r="P345">
        <v>0</v>
      </c>
      <c r="Q345">
        <v>387</v>
      </c>
    </row>
    <row r="346" spans="3:17" x14ac:dyDescent="0.2">
      <c r="C346" s="325">
        <v>349</v>
      </c>
      <c r="D346" t="s">
        <v>1623</v>
      </c>
      <c r="E346">
        <v>18</v>
      </c>
      <c r="F346">
        <v>354</v>
      </c>
      <c r="G346">
        <v>82</v>
      </c>
      <c r="H346">
        <v>345.41899999999998</v>
      </c>
      <c r="I346">
        <v>0.223</v>
      </c>
      <c r="J346" t="s">
        <v>4979</v>
      </c>
      <c r="K346" t="s">
        <v>4979</v>
      </c>
      <c r="L346">
        <v>354</v>
      </c>
      <c r="M346">
        <v>82</v>
      </c>
      <c r="N346">
        <v>4.8772900000000003</v>
      </c>
      <c r="O346">
        <v>353</v>
      </c>
      <c r="P346">
        <v>87</v>
      </c>
      <c r="Q346">
        <v>353</v>
      </c>
    </row>
    <row r="347" spans="3:17" x14ac:dyDescent="0.2">
      <c r="C347" s="325">
        <v>350</v>
      </c>
      <c r="D347" t="s">
        <v>1623</v>
      </c>
      <c r="E347">
        <v>18</v>
      </c>
      <c r="F347">
        <v>354</v>
      </c>
      <c r="G347">
        <v>82</v>
      </c>
      <c r="H347">
        <v>345.41899999999998</v>
      </c>
      <c r="I347">
        <v>0.223</v>
      </c>
      <c r="J347" t="s">
        <v>4979</v>
      </c>
      <c r="K347" t="s">
        <v>4979</v>
      </c>
      <c r="L347">
        <v>354</v>
      </c>
      <c r="M347">
        <v>82</v>
      </c>
      <c r="N347">
        <v>7.9845499999999996</v>
      </c>
      <c r="O347">
        <v>353</v>
      </c>
      <c r="P347">
        <v>87</v>
      </c>
      <c r="Q347">
        <v>353</v>
      </c>
    </row>
    <row r="348" spans="3:17" x14ac:dyDescent="0.2">
      <c r="C348" s="325">
        <v>351</v>
      </c>
      <c r="D348" t="s">
        <v>1623</v>
      </c>
      <c r="E348">
        <v>18</v>
      </c>
      <c r="F348">
        <v>354</v>
      </c>
      <c r="G348">
        <v>82</v>
      </c>
      <c r="H348">
        <v>345.41899999999998</v>
      </c>
      <c r="I348">
        <v>0.223</v>
      </c>
      <c r="J348" t="s">
        <v>4979</v>
      </c>
      <c r="K348" t="s">
        <v>4979</v>
      </c>
      <c r="L348">
        <v>354</v>
      </c>
      <c r="M348">
        <v>82</v>
      </c>
      <c r="N348">
        <v>9.8886800000000008</v>
      </c>
      <c r="O348">
        <v>353</v>
      </c>
      <c r="P348">
        <v>87</v>
      </c>
      <c r="Q348">
        <v>353</v>
      </c>
    </row>
    <row r="349" spans="3:17" x14ac:dyDescent="0.2">
      <c r="C349" s="325">
        <v>352</v>
      </c>
      <c r="D349" t="s">
        <v>1623</v>
      </c>
      <c r="E349">
        <v>18</v>
      </c>
      <c r="F349">
        <v>354</v>
      </c>
      <c r="G349">
        <v>82</v>
      </c>
      <c r="H349">
        <v>345.41899999999998</v>
      </c>
      <c r="I349">
        <v>0.223</v>
      </c>
      <c r="J349" t="s">
        <v>4979</v>
      </c>
      <c r="K349" t="s">
        <v>4979</v>
      </c>
      <c r="L349">
        <v>354</v>
      </c>
      <c r="M349">
        <v>82</v>
      </c>
      <c r="N349">
        <v>10.1037</v>
      </c>
      <c r="O349">
        <v>353</v>
      </c>
      <c r="P349">
        <v>87</v>
      </c>
      <c r="Q349">
        <v>353</v>
      </c>
    </row>
    <row r="350" spans="3:17" x14ac:dyDescent="0.2">
      <c r="C350" s="325">
        <v>353</v>
      </c>
      <c r="D350" t="s">
        <v>1903</v>
      </c>
      <c r="E350">
        <v>55</v>
      </c>
      <c r="F350">
        <v>390</v>
      </c>
      <c r="G350">
        <v>112</v>
      </c>
      <c r="H350">
        <v>376.07299999999998</v>
      </c>
      <c r="I350">
        <v>0.27200000000000002</v>
      </c>
      <c r="J350" t="s">
        <v>1903</v>
      </c>
      <c r="K350" t="s">
        <v>1903</v>
      </c>
      <c r="L350">
        <v>390</v>
      </c>
      <c r="M350">
        <v>112</v>
      </c>
      <c r="N350">
        <v>0</v>
      </c>
      <c r="O350">
        <v>0</v>
      </c>
      <c r="P350">
        <v>0</v>
      </c>
      <c r="Q350">
        <v>390</v>
      </c>
    </row>
    <row r="351" spans="3:17" x14ac:dyDescent="0.2">
      <c r="C351" s="325">
        <v>354</v>
      </c>
      <c r="D351" t="s">
        <v>1903</v>
      </c>
      <c r="E351">
        <v>55</v>
      </c>
      <c r="F351">
        <v>390</v>
      </c>
      <c r="G351">
        <v>112</v>
      </c>
      <c r="H351">
        <v>376.07299999999998</v>
      </c>
      <c r="I351">
        <v>0.27200000000000002</v>
      </c>
      <c r="J351" t="s">
        <v>1903</v>
      </c>
      <c r="K351" t="s">
        <v>1903</v>
      </c>
      <c r="L351">
        <v>390</v>
      </c>
      <c r="M351">
        <v>112</v>
      </c>
      <c r="N351">
        <v>0</v>
      </c>
      <c r="O351">
        <v>0</v>
      </c>
      <c r="P351">
        <v>0</v>
      </c>
      <c r="Q351">
        <v>390</v>
      </c>
    </row>
    <row r="352" spans="3:17" x14ac:dyDescent="0.2">
      <c r="C352" s="325">
        <v>356</v>
      </c>
      <c r="D352" t="s">
        <v>1710</v>
      </c>
      <c r="E352">
        <v>24</v>
      </c>
      <c r="F352">
        <v>515</v>
      </c>
      <c r="G352">
        <v>215</v>
      </c>
      <c r="H352">
        <v>477.65199999999999</v>
      </c>
      <c r="I352">
        <v>0.38600000000000001</v>
      </c>
      <c r="J352" t="s">
        <v>1710</v>
      </c>
      <c r="K352" t="s">
        <v>1710</v>
      </c>
      <c r="L352">
        <v>515</v>
      </c>
      <c r="M352">
        <v>215</v>
      </c>
      <c r="N352">
        <v>0</v>
      </c>
      <c r="O352">
        <v>0</v>
      </c>
      <c r="P352">
        <v>0</v>
      </c>
      <c r="Q352">
        <v>515</v>
      </c>
    </row>
    <row r="353" spans="3:17" x14ac:dyDescent="0.2">
      <c r="C353" s="325">
        <v>357</v>
      </c>
      <c r="D353" t="s">
        <v>1903</v>
      </c>
      <c r="E353">
        <v>55</v>
      </c>
      <c r="F353">
        <v>390</v>
      </c>
      <c r="G353">
        <v>112</v>
      </c>
      <c r="H353">
        <v>376.07299999999998</v>
      </c>
      <c r="I353">
        <v>0.27200000000000002</v>
      </c>
      <c r="J353" t="s">
        <v>1903</v>
      </c>
      <c r="K353" t="s">
        <v>1903</v>
      </c>
      <c r="L353">
        <v>390</v>
      </c>
      <c r="M353">
        <v>112</v>
      </c>
      <c r="N353">
        <v>0</v>
      </c>
      <c r="O353">
        <v>0</v>
      </c>
      <c r="P353">
        <v>0</v>
      </c>
      <c r="Q353">
        <v>390</v>
      </c>
    </row>
    <row r="354" spans="3:17" x14ac:dyDescent="0.2">
      <c r="C354" s="325">
        <v>358</v>
      </c>
      <c r="D354" t="s">
        <v>1871</v>
      </c>
      <c r="E354">
        <v>64</v>
      </c>
      <c r="F354">
        <v>281</v>
      </c>
      <c r="G354">
        <v>85</v>
      </c>
      <c r="H354">
        <v>270.19</v>
      </c>
      <c r="I354">
        <v>0.27500000000000002</v>
      </c>
      <c r="J354" t="s">
        <v>4985</v>
      </c>
      <c r="K354" t="s">
        <v>4978</v>
      </c>
      <c r="L354">
        <v>280</v>
      </c>
      <c r="M354">
        <v>74</v>
      </c>
      <c r="N354">
        <v>2.0409700000000002</v>
      </c>
      <c r="O354">
        <v>353</v>
      </c>
      <c r="P354">
        <v>87</v>
      </c>
      <c r="Q354">
        <v>353</v>
      </c>
    </row>
    <row r="355" spans="3:17" x14ac:dyDescent="0.2">
      <c r="C355" s="325">
        <v>359</v>
      </c>
      <c r="D355" t="s">
        <v>1667</v>
      </c>
      <c r="E355">
        <v>21</v>
      </c>
      <c r="F355">
        <v>788</v>
      </c>
      <c r="G355">
        <v>480</v>
      </c>
      <c r="H355">
        <v>684.93499999999995</v>
      </c>
      <c r="I355">
        <v>0.52200000000000002</v>
      </c>
      <c r="J355" t="s">
        <v>1667</v>
      </c>
      <c r="K355" t="s">
        <v>4893</v>
      </c>
      <c r="L355">
        <v>748</v>
      </c>
      <c r="M355">
        <v>430</v>
      </c>
      <c r="N355">
        <v>0</v>
      </c>
      <c r="O355">
        <v>0</v>
      </c>
      <c r="P355">
        <v>0</v>
      </c>
      <c r="Q355">
        <v>748</v>
      </c>
    </row>
    <row r="356" spans="3:17" x14ac:dyDescent="0.2">
      <c r="C356" s="325">
        <v>360</v>
      </c>
      <c r="D356" t="s">
        <v>1600</v>
      </c>
      <c r="E356">
        <v>132</v>
      </c>
      <c r="F356">
        <v>387</v>
      </c>
      <c r="G356">
        <v>142</v>
      </c>
      <c r="H356">
        <v>370.78899999999999</v>
      </c>
      <c r="I356">
        <v>0.27300000000000002</v>
      </c>
      <c r="J356" t="s">
        <v>1600</v>
      </c>
      <c r="K356" t="s">
        <v>1600</v>
      </c>
      <c r="L356">
        <v>387</v>
      </c>
      <c r="M356">
        <v>142</v>
      </c>
      <c r="N356">
        <v>0</v>
      </c>
      <c r="O356">
        <v>0</v>
      </c>
      <c r="P356">
        <v>0</v>
      </c>
      <c r="Q356">
        <v>387</v>
      </c>
    </row>
    <row r="357" spans="3:17" x14ac:dyDescent="0.2">
      <c r="C357" s="325">
        <v>361</v>
      </c>
      <c r="D357" t="s">
        <v>1755</v>
      </c>
      <c r="E357">
        <v>65</v>
      </c>
      <c r="F357">
        <v>349</v>
      </c>
      <c r="G357">
        <v>89</v>
      </c>
      <c r="H357">
        <v>338.53899999999999</v>
      </c>
      <c r="I357">
        <v>0.24399999999999999</v>
      </c>
      <c r="J357" t="s">
        <v>4980</v>
      </c>
      <c r="K357" t="s">
        <v>4980</v>
      </c>
      <c r="L357">
        <v>349</v>
      </c>
      <c r="M357">
        <v>89</v>
      </c>
      <c r="N357">
        <v>4.0033899999999996</v>
      </c>
      <c r="O357">
        <v>353</v>
      </c>
      <c r="P357">
        <v>87</v>
      </c>
      <c r="Q357">
        <v>353</v>
      </c>
    </row>
    <row r="358" spans="3:17" x14ac:dyDescent="0.2">
      <c r="C358" s="325">
        <v>362</v>
      </c>
      <c r="D358" t="s">
        <v>1903</v>
      </c>
      <c r="E358">
        <v>55</v>
      </c>
      <c r="F358">
        <v>390</v>
      </c>
      <c r="G358">
        <v>112</v>
      </c>
      <c r="H358">
        <v>376.07299999999998</v>
      </c>
      <c r="I358">
        <v>0.27200000000000002</v>
      </c>
      <c r="J358" t="s">
        <v>1903</v>
      </c>
      <c r="K358" t="s">
        <v>1903</v>
      </c>
      <c r="L358">
        <v>390</v>
      </c>
      <c r="M358">
        <v>112</v>
      </c>
      <c r="N358">
        <v>0</v>
      </c>
      <c r="O358">
        <v>0</v>
      </c>
      <c r="P358">
        <v>0</v>
      </c>
      <c r="Q358">
        <v>390</v>
      </c>
    </row>
    <row r="359" spans="3:17" x14ac:dyDescent="0.2">
      <c r="C359" s="325">
        <v>363</v>
      </c>
      <c r="D359" t="s">
        <v>2157</v>
      </c>
      <c r="E359">
        <v>3</v>
      </c>
      <c r="F359">
        <v>609</v>
      </c>
      <c r="G359">
        <v>155</v>
      </c>
      <c r="H359">
        <v>597.12</v>
      </c>
      <c r="I359">
        <v>0.24</v>
      </c>
      <c r="J359" t="s">
        <v>4994</v>
      </c>
      <c r="K359" t="s">
        <v>1710</v>
      </c>
      <c r="L359">
        <v>515</v>
      </c>
      <c r="M359">
        <v>215</v>
      </c>
      <c r="N359">
        <v>0</v>
      </c>
      <c r="O359">
        <v>0</v>
      </c>
      <c r="P359">
        <v>0</v>
      </c>
      <c r="Q359">
        <v>515</v>
      </c>
    </row>
    <row r="360" spans="3:17" x14ac:dyDescent="0.2">
      <c r="C360" s="325">
        <v>364</v>
      </c>
      <c r="D360" t="s">
        <v>1755</v>
      </c>
      <c r="E360">
        <v>65</v>
      </c>
      <c r="F360">
        <v>349</v>
      </c>
      <c r="G360">
        <v>89</v>
      </c>
      <c r="H360">
        <v>338.53899999999999</v>
      </c>
      <c r="I360">
        <v>0.24399999999999999</v>
      </c>
      <c r="J360" t="s">
        <v>4980</v>
      </c>
      <c r="K360" t="s">
        <v>4980</v>
      </c>
      <c r="L360">
        <v>349</v>
      </c>
      <c r="M360">
        <v>89</v>
      </c>
      <c r="N360">
        <v>1.5225</v>
      </c>
      <c r="O360">
        <v>306</v>
      </c>
      <c r="P360">
        <v>78</v>
      </c>
      <c r="Q360">
        <v>306</v>
      </c>
    </row>
    <row r="361" spans="3:17" x14ac:dyDescent="0.2">
      <c r="C361" s="325">
        <v>365</v>
      </c>
      <c r="D361" t="s">
        <v>1704</v>
      </c>
      <c r="E361">
        <v>97</v>
      </c>
      <c r="F361">
        <v>280</v>
      </c>
      <c r="G361">
        <v>74</v>
      </c>
      <c r="H361">
        <v>271.44099999999997</v>
      </c>
      <c r="I361">
        <v>0.25</v>
      </c>
      <c r="J361" t="s">
        <v>4977</v>
      </c>
      <c r="K361" t="s">
        <v>4978</v>
      </c>
      <c r="L361">
        <v>280</v>
      </c>
      <c r="M361">
        <v>74</v>
      </c>
      <c r="N361">
        <v>4.6086299999999998</v>
      </c>
      <c r="O361">
        <v>353</v>
      </c>
      <c r="P361">
        <v>87</v>
      </c>
      <c r="Q361">
        <v>353</v>
      </c>
    </row>
    <row r="362" spans="3:17" x14ac:dyDescent="0.2">
      <c r="C362" s="325">
        <v>366</v>
      </c>
      <c r="D362" t="s">
        <v>1704</v>
      </c>
      <c r="E362">
        <v>97</v>
      </c>
      <c r="F362">
        <v>280</v>
      </c>
      <c r="G362">
        <v>74</v>
      </c>
      <c r="H362">
        <v>271.44099999999997</v>
      </c>
      <c r="I362">
        <v>0.25</v>
      </c>
      <c r="J362" t="s">
        <v>4977</v>
      </c>
      <c r="K362" t="s">
        <v>4978</v>
      </c>
      <c r="L362">
        <v>280</v>
      </c>
      <c r="M362">
        <v>74</v>
      </c>
      <c r="N362">
        <v>4.4592999999999998</v>
      </c>
      <c r="O362">
        <v>353</v>
      </c>
      <c r="P362">
        <v>87</v>
      </c>
      <c r="Q362">
        <v>353</v>
      </c>
    </row>
    <row r="363" spans="3:17" x14ac:dyDescent="0.2">
      <c r="C363" s="325">
        <v>367</v>
      </c>
      <c r="D363" t="s">
        <v>1623</v>
      </c>
      <c r="E363">
        <v>18</v>
      </c>
      <c r="F363">
        <v>354</v>
      </c>
      <c r="G363">
        <v>82</v>
      </c>
      <c r="H363">
        <v>345.41899999999998</v>
      </c>
      <c r="I363">
        <v>0.223</v>
      </c>
      <c r="J363" t="s">
        <v>4979</v>
      </c>
      <c r="K363" t="s">
        <v>4979</v>
      </c>
      <c r="L363">
        <v>354</v>
      </c>
      <c r="M363">
        <v>82</v>
      </c>
      <c r="N363">
        <v>2.4689000000000001</v>
      </c>
      <c r="O363">
        <v>353</v>
      </c>
      <c r="P363">
        <v>87</v>
      </c>
      <c r="Q363">
        <v>353</v>
      </c>
    </row>
    <row r="364" spans="3:17" x14ac:dyDescent="0.2">
      <c r="C364" s="325">
        <v>368</v>
      </c>
      <c r="D364" t="s">
        <v>1623</v>
      </c>
      <c r="E364">
        <v>18</v>
      </c>
      <c r="F364">
        <v>354</v>
      </c>
      <c r="G364">
        <v>82</v>
      </c>
      <c r="H364">
        <v>345.41899999999998</v>
      </c>
      <c r="I364">
        <v>0.223</v>
      </c>
      <c r="J364" t="s">
        <v>4979</v>
      </c>
      <c r="K364" t="s">
        <v>4979</v>
      </c>
      <c r="L364">
        <v>354</v>
      </c>
      <c r="M364">
        <v>82</v>
      </c>
      <c r="N364">
        <v>7.5566599999999999</v>
      </c>
      <c r="O364">
        <v>353</v>
      </c>
      <c r="P364">
        <v>87</v>
      </c>
      <c r="Q364">
        <v>353</v>
      </c>
    </row>
    <row r="365" spans="3:17" x14ac:dyDescent="0.2">
      <c r="C365" s="325">
        <v>369</v>
      </c>
      <c r="D365" t="s">
        <v>1755</v>
      </c>
      <c r="E365">
        <v>65</v>
      </c>
      <c r="F365">
        <v>349</v>
      </c>
      <c r="G365">
        <v>89</v>
      </c>
      <c r="H365">
        <v>338.53899999999999</v>
      </c>
      <c r="I365">
        <v>0.24399999999999999</v>
      </c>
      <c r="J365" t="s">
        <v>4979</v>
      </c>
      <c r="K365" t="s">
        <v>4979</v>
      </c>
      <c r="L365">
        <v>354</v>
      </c>
      <c r="M365">
        <v>82</v>
      </c>
      <c r="N365">
        <v>31.720199999999998</v>
      </c>
      <c r="O365">
        <v>353</v>
      </c>
      <c r="P365">
        <v>87</v>
      </c>
      <c r="Q365">
        <v>353</v>
      </c>
    </row>
    <row r="366" spans="3:17" x14ac:dyDescent="0.2">
      <c r="C366" s="325">
        <v>370</v>
      </c>
      <c r="D366" t="s">
        <v>1755</v>
      </c>
      <c r="E366">
        <v>65</v>
      </c>
      <c r="F366">
        <v>349</v>
      </c>
      <c r="G366">
        <v>89</v>
      </c>
      <c r="H366">
        <v>338.53899999999999</v>
      </c>
      <c r="I366">
        <v>0.24399999999999999</v>
      </c>
      <c r="J366" t="s">
        <v>4980</v>
      </c>
      <c r="K366" t="s">
        <v>4980</v>
      </c>
      <c r="L366">
        <v>349</v>
      </c>
      <c r="M366">
        <v>89</v>
      </c>
      <c r="N366">
        <v>4.6716699999999998</v>
      </c>
      <c r="O366">
        <v>353</v>
      </c>
      <c r="P366">
        <v>87</v>
      </c>
      <c r="Q366">
        <v>353</v>
      </c>
    </row>
    <row r="367" spans="3:17" x14ac:dyDescent="0.2">
      <c r="C367" s="325">
        <v>371</v>
      </c>
      <c r="D367" t="s">
        <v>1903</v>
      </c>
      <c r="E367">
        <v>55</v>
      </c>
      <c r="F367">
        <v>390</v>
      </c>
      <c r="G367">
        <v>112</v>
      </c>
      <c r="H367">
        <v>376.07299999999998</v>
      </c>
      <c r="I367">
        <v>0.27200000000000002</v>
      </c>
      <c r="J367" t="s">
        <v>1903</v>
      </c>
      <c r="K367" t="s">
        <v>1903</v>
      </c>
      <c r="L367">
        <v>390</v>
      </c>
      <c r="M367">
        <v>112</v>
      </c>
      <c r="N367">
        <v>0</v>
      </c>
      <c r="O367">
        <v>0</v>
      </c>
      <c r="P367">
        <v>0</v>
      </c>
      <c r="Q367">
        <v>390</v>
      </c>
    </row>
    <row r="368" spans="3:17" x14ac:dyDescent="0.2">
      <c r="C368" s="325">
        <v>372</v>
      </c>
      <c r="D368" t="s">
        <v>2964</v>
      </c>
      <c r="E368">
        <v>32</v>
      </c>
      <c r="F368">
        <v>782</v>
      </c>
      <c r="G368">
        <v>359</v>
      </c>
      <c r="H368">
        <v>712.822</v>
      </c>
      <c r="I368">
        <v>0.432</v>
      </c>
      <c r="J368" t="s">
        <v>2964</v>
      </c>
      <c r="K368" t="s">
        <v>2964</v>
      </c>
      <c r="L368">
        <v>782</v>
      </c>
      <c r="M368">
        <v>359</v>
      </c>
      <c r="N368">
        <v>0</v>
      </c>
      <c r="O368">
        <v>0</v>
      </c>
      <c r="P368">
        <v>0</v>
      </c>
      <c r="Q368">
        <v>782</v>
      </c>
    </row>
    <row r="369" spans="3:17" x14ac:dyDescent="0.2">
      <c r="C369" s="325">
        <v>373</v>
      </c>
      <c r="D369" t="s">
        <v>1903</v>
      </c>
      <c r="E369">
        <v>55</v>
      </c>
      <c r="F369">
        <v>390</v>
      </c>
      <c r="G369">
        <v>112</v>
      </c>
      <c r="H369">
        <v>376.07299999999998</v>
      </c>
      <c r="I369">
        <v>0.27200000000000002</v>
      </c>
      <c r="J369" t="s">
        <v>2428</v>
      </c>
      <c r="K369" t="s">
        <v>2428</v>
      </c>
      <c r="L369">
        <v>540</v>
      </c>
      <c r="M369">
        <v>195</v>
      </c>
      <c r="N369">
        <v>0</v>
      </c>
      <c r="O369">
        <v>0</v>
      </c>
      <c r="P369">
        <v>0</v>
      </c>
      <c r="Q369">
        <v>540</v>
      </c>
    </row>
    <row r="370" spans="3:17" x14ac:dyDescent="0.2">
      <c r="C370" s="325">
        <v>374</v>
      </c>
      <c r="D370" t="s">
        <v>1755</v>
      </c>
      <c r="E370">
        <v>65</v>
      </c>
      <c r="F370">
        <v>349</v>
      </c>
      <c r="G370">
        <v>89</v>
      </c>
      <c r="H370">
        <v>338.53899999999999</v>
      </c>
      <c r="I370">
        <v>0.24399999999999999</v>
      </c>
      <c r="J370" t="s">
        <v>4980</v>
      </c>
      <c r="K370" t="s">
        <v>4980</v>
      </c>
      <c r="L370">
        <v>349</v>
      </c>
      <c r="M370">
        <v>89</v>
      </c>
      <c r="N370">
        <v>1.4684600000000001</v>
      </c>
      <c r="O370">
        <v>306</v>
      </c>
      <c r="P370">
        <v>78</v>
      </c>
      <c r="Q370">
        <v>306</v>
      </c>
    </row>
    <row r="371" spans="3:17" x14ac:dyDescent="0.2">
      <c r="C371" s="325">
        <v>375</v>
      </c>
      <c r="D371" t="s">
        <v>1600</v>
      </c>
      <c r="E371">
        <v>132</v>
      </c>
      <c r="F371">
        <v>387</v>
      </c>
      <c r="G371">
        <v>142</v>
      </c>
      <c r="H371">
        <v>370.78899999999999</v>
      </c>
      <c r="I371">
        <v>0.27300000000000002</v>
      </c>
      <c r="J371" t="s">
        <v>1600</v>
      </c>
      <c r="K371" t="s">
        <v>1600</v>
      </c>
      <c r="L371">
        <v>387</v>
      </c>
      <c r="M371">
        <v>142</v>
      </c>
      <c r="N371">
        <v>0</v>
      </c>
      <c r="O371">
        <v>0</v>
      </c>
      <c r="P371">
        <v>0</v>
      </c>
      <c r="Q371">
        <v>387</v>
      </c>
    </row>
    <row r="372" spans="3:17" x14ac:dyDescent="0.2">
      <c r="C372" s="325">
        <v>376</v>
      </c>
      <c r="D372" t="s">
        <v>1755</v>
      </c>
      <c r="E372">
        <v>65</v>
      </c>
      <c r="F372">
        <v>349</v>
      </c>
      <c r="G372">
        <v>89</v>
      </c>
      <c r="H372">
        <v>338.53899999999999</v>
      </c>
      <c r="I372">
        <v>0.24399999999999999</v>
      </c>
      <c r="J372" t="s">
        <v>4980</v>
      </c>
      <c r="K372" t="s">
        <v>4980</v>
      </c>
      <c r="L372">
        <v>349</v>
      </c>
      <c r="M372">
        <v>89</v>
      </c>
      <c r="N372">
        <v>3.9369499999999999</v>
      </c>
      <c r="O372">
        <v>353</v>
      </c>
      <c r="P372">
        <v>87</v>
      </c>
      <c r="Q372">
        <v>353</v>
      </c>
    </row>
    <row r="373" spans="3:17" x14ac:dyDescent="0.2">
      <c r="C373" s="325">
        <v>377</v>
      </c>
      <c r="D373" t="s">
        <v>2138</v>
      </c>
      <c r="E373">
        <v>18</v>
      </c>
      <c r="F373">
        <v>455</v>
      </c>
      <c r="G373">
        <v>150</v>
      </c>
      <c r="H373">
        <v>438.339</v>
      </c>
      <c r="I373">
        <v>0.26600000000000001</v>
      </c>
      <c r="J373" t="s">
        <v>2138</v>
      </c>
      <c r="K373" t="s">
        <v>2138</v>
      </c>
      <c r="L373">
        <v>455</v>
      </c>
      <c r="M373">
        <v>150</v>
      </c>
      <c r="N373">
        <v>0</v>
      </c>
      <c r="O373">
        <v>0</v>
      </c>
      <c r="P373">
        <v>0</v>
      </c>
      <c r="Q373">
        <v>455</v>
      </c>
    </row>
    <row r="374" spans="3:17" x14ac:dyDescent="0.2">
      <c r="C374" s="325">
        <v>378</v>
      </c>
      <c r="D374" t="s">
        <v>1755</v>
      </c>
      <c r="E374">
        <v>65</v>
      </c>
      <c r="F374">
        <v>349</v>
      </c>
      <c r="G374">
        <v>89</v>
      </c>
      <c r="H374">
        <v>338.53899999999999</v>
      </c>
      <c r="I374">
        <v>0.24399999999999999</v>
      </c>
      <c r="J374" t="s">
        <v>4980</v>
      </c>
      <c r="K374" t="s">
        <v>4980</v>
      </c>
      <c r="L374">
        <v>349</v>
      </c>
      <c r="M374">
        <v>89</v>
      </c>
      <c r="N374">
        <v>11.462300000000001</v>
      </c>
      <c r="O374">
        <v>353</v>
      </c>
      <c r="P374">
        <v>87</v>
      </c>
      <c r="Q374">
        <v>353</v>
      </c>
    </row>
    <row r="375" spans="3:17" x14ac:dyDescent="0.2">
      <c r="C375" s="325">
        <v>379</v>
      </c>
      <c r="D375" t="s">
        <v>1755</v>
      </c>
      <c r="E375">
        <v>65</v>
      </c>
      <c r="F375">
        <v>349</v>
      </c>
      <c r="G375">
        <v>89</v>
      </c>
      <c r="H375">
        <v>338.53899999999999</v>
      </c>
      <c r="I375">
        <v>0.24399999999999999</v>
      </c>
      <c r="J375" t="s">
        <v>4980</v>
      </c>
      <c r="K375" t="s">
        <v>4980</v>
      </c>
      <c r="L375">
        <v>349</v>
      </c>
      <c r="M375">
        <v>89</v>
      </c>
      <c r="N375">
        <v>1.2955399999999999</v>
      </c>
      <c r="O375">
        <v>306</v>
      </c>
      <c r="P375">
        <v>78</v>
      </c>
      <c r="Q375">
        <v>306</v>
      </c>
    </row>
    <row r="376" spans="3:17" x14ac:dyDescent="0.2">
      <c r="C376" s="325">
        <v>380</v>
      </c>
      <c r="D376" t="s">
        <v>1755</v>
      </c>
      <c r="E376">
        <v>65</v>
      </c>
      <c r="F376">
        <v>349</v>
      </c>
      <c r="G376">
        <v>89</v>
      </c>
      <c r="H376">
        <v>338.53899999999999</v>
      </c>
      <c r="I376">
        <v>0.24399999999999999</v>
      </c>
      <c r="J376" t="s">
        <v>4980</v>
      </c>
      <c r="K376" t="s">
        <v>4980</v>
      </c>
      <c r="L376">
        <v>349</v>
      </c>
      <c r="M376">
        <v>89</v>
      </c>
      <c r="N376">
        <v>16.266200000000001</v>
      </c>
      <c r="O376">
        <v>353</v>
      </c>
      <c r="P376">
        <v>87</v>
      </c>
      <c r="Q376">
        <v>353</v>
      </c>
    </row>
    <row r="377" spans="3:17" x14ac:dyDescent="0.2">
      <c r="C377" s="325">
        <v>381</v>
      </c>
      <c r="D377" t="s">
        <v>1755</v>
      </c>
      <c r="E377">
        <v>65</v>
      </c>
      <c r="F377">
        <v>349</v>
      </c>
      <c r="G377">
        <v>89</v>
      </c>
      <c r="H377">
        <v>338.53899999999999</v>
      </c>
      <c r="I377">
        <v>0.24399999999999999</v>
      </c>
      <c r="J377" t="s">
        <v>4980</v>
      </c>
      <c r="K377" t="s">
        <v>4980</v>
      </c>
      <c r="L377">
        <v>349</v>
      </c>
      <c r="M377">
        <v>89</v>
      </c>
      <c r="N377">
        <v>6.4135499999999999</v>
      </c>
      <c r="O377">
        <v>353</v>
      </c>
      <c r="P377">
        <v>87</v>
      </c>
      <c r="Q377">
        <v>353</v>
      </c>
    </row>
    <row r="378" spans="3:17" x14ac:dyDescent="0.2">
      <c r="C378" s="325">
        <v>382</v>
      </c>
      <c r="D378" t="s">
        <v>1903</v>
      </c>
      <c r="E378">
        <v>55</v>
      </c>
      <c r="F378">
        <v>390</v>
      </c>
      <c r="G378">
        <v>112</v>
      </c>
      <c r="H378">
        <v>376.07299999999998</v>
      </c>
      <c r="I378">
        <v>0.27200000000000002</v>
      </c>
      <c r="J378" t="s">
        <v>1903</v>
      </c>
      <c r="K378" t="s">
        <v>1903</v>
      </c>
      <c r="L378">
        <v>390</v>
      </c>
      <c r="M378">
        <v>112</v>
      </c>
      <c r="N378">
        <v>0</v>
      </c>
      <c r="O378">
        <v>0</v>
      </c>
      <c r="P378">
        <v>0</v>
      </c>
      <c r="Q378">
        <v>390</v>
      </c>
    </row>
    <row r="379" spans="3:17" x14ac:dyDescent="0.2">
      <c r="C379" s="325">
        <v>383</v>
      </c>
      <c r="D379" t="s">
        <v>2138</v>
      </c>
      <c r="E379">
        <v>18</v>
      </c>
      <c r="F379">
        <v>455</v>
      </c>
      <c r="G379">
        <v>150</v>
      </c>
      <c r="H379">
        <v>438.339</v>
      </c>
      <c r="I379">
        <v>0.26600000000000001</v>
      </c>
      <c r="J379" t="s">
        <v>2138</v>
      </c>
      <c r="K379" t="s">
        <v>2138</v>
      </c>
      <c r="L379">
        <v>455</v>
      </c>
      <c r="M379">
        <v>150</v>
      </c>
      <c r="N379">
        <v>0</v>
      </c>
      <c r="O379">
        <v>0</v>
      </c>
      <c r="P379">
        <v>0</v>
      </c>
      <c r="Q379">
        <v>455</v>
      </c>
    </row>
    <row r="380" spans="3:17" x14ac:dyDescent="0.2">
      <c r="C380" s="325">
        <v>384</v>
      </c>
      <c r="D380" t="s">
        <v>1755</v>
      </c>
      <c r="E380">
        <v>65</v>
      </c>
      <c r="F380">
        <v>349</v>
      </c>
      <c r="G380">
        <v>89</v>
      </c>
      <c r="H380">
        <v>338.53899999999999</v>
      </c>
      <c r="I380">
        <v>0.24399999999999999</v>
      </c>
      <c r="J380" t="s">
        <v>4980</v>
      </c>
      <c r="K380" t="s">
        <v>4980</v>
      </c>
      <c r="L380">
        <v>349</v>
      </c>
      <c r="M380">
        <v>89</v>
      </c>
      <c r="N380">
        <v>5.8591100000000003</v>
      </c>
      <c r="O380">
        <v>353</v>
      </c>
      <c r="P380">
        <v>87</v>
      </c>
      <c r="Q380">
        <v>353</v>
      </c>
    </row>
    <row r="381" spans="3:17" x14ac:dyDescent="0.2">
      <c r="C381" s="325">
        <v>385</v>
      </c>
      <c r="D381" t="s">
        <v>1903</v>
      </c>
      <c r="E381">
        <v>55</v>
      </c>
      <c r="F381">
        <v>390</v>
      </c>
      <c r="G381">
        <v>112</v>
      </c>
      <c r="H381">
        <v>376.07299999999998</v>
      </c>
      <c r="I381">
        <v>0.27200000000000002</v>
      </c>
      <c r="J381" t="s">
        <v>1903</v>
      </c>
      <c r="K381" t="s">
        <v>1903</v>
      </c>
      <c r="L381">
        <v>390</v>
      </c>
      <c r="M381">
        <v>112</v>
      </c>
      <c r="N381">
        <v>0</v>
      </c>
      <c r="O381">
        <v>0</v>
      </c>
      <c r="P381">
        <v>0</v>
      </c>
      <c r="Q381">
        <v>390</v>
      </c>
    </row>
    <row r="382" spans="3:17" x14ac:dyDescent="0.2">
      <c r="C382" s="325">
        <v>386</v>
      </c>
      <c r="D382" t="s">
        <v>1600</v>
      </c>
      <c r="E382">
        <v>132</v>
      </c>
      <c r="F382">
        <v>387</v>
      </c>
      <c r="G382">
        <v>142</v>
      </c>
      <c r="H382">
        <v>370.78899999999999</v>
      </c>
      <c r="I382">
        <v>0.27300000000000002</v>
      </c>
      <c r="J382" t="s">
        <v>1600</v>
      </c>
      <c r="K382" t="s">
        <v>1600</v>
      </c>
      <c r="L382">
        <v>387</v>
      </c>
      <c r="M382">
        <v>142</v>
      </c>
      <c r="N382">
        <v>0</v>
      </c>
      <c r="O382">
        <v>0</v>
      </c>
      <c r="P382">
        <v>0</v>
      </c>
      <c r="Q382">
        <v>387</v>
      </c>
    </row>
    <row r="383" spans="3:17" x14ac:dyDescent="0.2">
      <c r="C383" s="325">
        <v>387</v>
      </c>
      <c r="D383" t="s">
        <v>2138</v>
      </c>
      <c r="E383">
        <v>18</v>
      </c>
      <c r="F383">
        <v>455</v>
      </c>
      <c r="G383">
        <v>150</v>
      </c>
      <c r="H383">
        <v>438.339</v>
      </c>
      <c r="I383">
        <v>0.26600000000000001</v>
      </c>
      <c r="J383" t="s">
        <v>2138</v>
      </c>
      <c r="K383" t="s">
        <v>2138</v>
      </c>
      <c r="L383">
        <v>455</v>
      </c>
      <c r="M383">
        <v>150</v>
      </c>
      <c r="N383">
        <v>0</v>
      </c>
      <c r="O383">
        <v>0</v>
      </c>
      <c r="P383">
        <v>0</v>
      </c>
      <c r="Q383">
        <v>455</v>
      </c>
    </row>
    <row r="384" spans="3:17" x14ac:dyDescent="0.2">
      <c r="C384" s="325">
        <v>388</v>
      </c>
      <c r="D384" t="s">
        <v>2138</v>
      </c>
      <c r="E384">
        <v>18</v>
      </c>
      <c r="F384">
        <v>455</v>
      </c>
      <c r="G384">
        <v>150</v>
      </c>
      <c r="H384">
        <v>438.339</v>
      </c>
      <c r="I384">
        <v>0.26600000000000001</v>
      </c>
      <c r="J384" t="s">
        <v>2138</v>
      </c>
      <c r="K384" t="s">
        <v>2138</v>
      </c>
      <c r="L384">
        <v>455</v>
      </c>
      <c r="M384">
        <v>150</v>
      </c>
      <c r="N384">
        <v>0</v>
      </c>
      <c r="O384">
        <v>0</v>
      </c>
      <c r="P384">
        <v>0</v>
      </c>
      <c r="Q384">
        <v>455</v>
      </c>
    </row>
    <row r="385" spans="3:17" x14ac:dyDescent="0.2">
      <c r="C385" s="325">
        <v>389</v>
      </c>
      <c r="D385" t="s">
        <v>2138</v>
      </c>
      <c r="E385">
        <v>18</v>
      </c>
      <c r="F385">
        <v>455</v>
      </c>
      <c r="G385">
        <v>150</v>
      </c>
      <c r="H385">
        <v>438.339</v>
      </c>
      <c r="I385">
        <v>0.26600000000000001</v>
      </c>
      <c r="J385" t="s">
        <v>2138</v>
      </c>
      <c r="K385" t="s">
        <v>2138</v>
      </c>
      <c r="L385">
        <v>455</v>
      </c>
      <c r="M385">
        <v>150</v>
      </c>
      <c r="N385">
        <v>0</v>
      </c>
      <c r="O385">
        <v>0</v>
      </c>
      <c r="P385">
        <v>0</v>
      </c>
      <c r="Q385">
        <v>455</v>
      </c>
    </row>
    <row r="386" spans="3:17" x14ac:dyDescent="0.2">
      <c r="C386" s="325">
        <v>390</v>
      </c>
      <c r="D386" t="s">
        <v>1903</v>
      </c>
      <c r="E386">
        <v>55</v>
      </c>
      <c r="F386">
        <v>390</v>
      </c>
      <c r="G386">
        <v>112</v>
      </c>
      <c r="H386">
        <v>376.07299999999998</v>
      </c>
      <c r="I386">
        <v>0.27200000000000002</v>
      </c>
      <c r="J386" t="s">
        <v>1903</v>
      </c>
      <c r="K386" t="s">
        <v>1903</v>
      </c>
      <c r="L386">
        <v>390</v>
      </c>
      <c r="M386">
        <v>112</v>
      </c>
      <c r="N386">
        <v>0</v>
      </c>
      <c r="O386">
        <v>0</v>
      </c>
      <c r="P386">
        <v>0</v>
      </c>
      <c r="Q386">
        <v>390</v>
      </c>
    </row>
    <row r="387" spans="3:17" x14ac:dyDescent="0.2">
      <c r="C387" s="325">
        <v>391</v>
      </c>
      <c r="D387" t="s">
        <v>1903</v>
      </c>
      <c r="E387">
        <v>55</v>
      </c>
      <c r="F387">
        <v>390</v>
      </c>
      <c r="G387">
        <v>112</v>
      </c>
      <c r="H387">
        <v>376.07299999999998</v>
      </c>
      <c r="I387">
        <v>0.27200000000000002</v>
      </c>
      <c r="J387" t="s">
        <v>1600</v>
      </c>
      <c r="K387" t="s">
        <v>1600</v>
      </c>
      <c r="L387">
        <v>387</v>
      </c>
      <c r="M387">
        <v>142</v>
      </c>
      <c r="N387">
        <v>0</v>
      </c>
      <c r="O387">
        <v>0</v>
      </c>
      <c r="P387">
        <v>0</v>
      </c>
      <c r="Q387">
        <v>387</v>
      </c>
    </row>
    <row r="388" spans="3:17" x14ac:dyDescent="0.2">
      <c r="C388" s="325">
        <v>392</v>
      </c>
      <c r="D388" t="s">
        <v>1600</v>
      </c>
      <c r="E388">
        <v>132</v>
      </c>
      <c r="F388">
        <v>387</v>
      </c>
      <c r="G388">
        <v>142</v>
      </c>
      <c r="H388">
        <v>370.78899999999999</v>
      </c>
      <c r="I388">
        <v>0.27300000000000002</v>
      </c>
      <c r="J388" t="s">
        <v>1600</v>
      </c>
      <c r="K388" t="s">
        <v>1600</v>
      </c>
      <c r="L388">
        <v>387</v>
      </c>
      <c r="M388">
        <v>142</v>
      </c>
      <c r="N388">
        <v>0</v>
      </c>
      <c r="O388">
        <v>0</v>
      </c>
      <c r="P388">
        <v>0</v>
      </c>
      <c r="Q388">
        <v>387</v>
      </c>
    </row>
    <row r="389" spans="3:17" x14ac:dyDescent="0.2">
      <c r="C389" s="325">
        <v>393</v>
      </c>
      <c r="D389" t="s">
        <v>1903</v>
      </c>
      <c r="E389">
        <v>55</v>
      </c>
      <c r="F389">
        <v>390</v>
      </c>
      <c r="G389">
        <v>112</v>
      </c>
      <c r="H389">
        <v>376.07299999999998</v>
      </c>
      <c r="I389">
        <v>0.27200000000000002</v>
      </c>
      <c r="J389" t="s">
        <v>1903</v>
      </c>
      <c r="K389" t="s">
        <v>1903</v>
      </c>
      <c r="L389">
        <v>390</v>
      </c>
      <c r="M389">
        <v>112</v>
      </c>
      <c r="N389">
        <v>0</v>
      </c>
      <c r="O389">
        <v>0</v>
      </c>
      <c r="P389">
        <v>0</v>
      </c>
      <c r="Q389">
        <v>390</v>
      </c>
    </row>
    <row r="390" spans="3:17" x14ac:dyDescent="0.2">
      <c r="C390" s="325">
        <v>394</v>
      </c>
      <c r="D390" t="s">
        <v>2138</v>
      </c>
      <c r="E390">
        <v>18</v>
      </c>
      <c r="F390">
        <v>455</v>
      </c>
      <c r="G390">
        <v>150</v>
      </c>
      <c r="H390">
        <v>438.339</v>
      </c>
      <c r="I390">
        <v>0.26600000000000001</v>
      </c>
      <c r="J390" t="s">
        <v>2138</v>
      </c>
      <c r="K390" t="s">
        <v>2138</v>
      </c>
      <c r="L390">
        <v>455</v>
      </c>
      <c r="M390">
        <v>150</v>
      </c>
      <c r="N390">
        <v>0</v>
      </c>
      <c r="O390">
        <v>0</v>
      </c>
      <c r="P390">
        <v>0</v>
      </c>
      <c r="Q390">
        <v>455</v>
      </c>
    </row>
    <row r="391" spans="3:17" x14ac:dyDescent="0.2">
      <c r="C391" s="325">
        <v>395</v>
      </c>
      <c r="D391" t="s">
        <v>2138</v>
      </c>
      <c r="E391">
        <v>18</v>
      </c>
      <c r="F391">
        <v>455</v>
      </c>
      <c r="G391">
        <v>150</v>
      </c>
      <c r="H391">
        <v>438.339</v>
      </c>
      <c r="I391">
        <v>0.26600000000000001</v>
      </c>
      <c r="J391" t="s">
        <v>2138</v>
      </c>
      <c r="K391" t="s">
        <v>2138</v>
      </c>
      <c r="L391">
        <v>455</v>
      </c>
      <c r="M391">
        <v>150</v>
      </c>
      <c r="N391">
        <v>0</v>
      </c>
      <c r="O391">
        <v>0</v>
      </c>
      <c r="P391">
        <v>0</v>
      </c>
      <c r="Q391">
        <v>455</v>
      </c>
    </row>
    <row r="392" spans="3:17" x14ac:dyDescent="0.2">
      <c r="C392" s="325">
        <v>396</v>
      </c>
      <c r="D392" t="s">
        <v>2138</v>
      </c>
      <c r="E392">
        <v>18</v>
      </c>
      <c r="F392">
        <v>455</v>
      </c>
      <c r="G392">
        <v>150</v>
      </c>
      <c r="H392">
        <v>438.339</v>
      </c>
      <c r="I392">
        <v>0.26600000000000001</v>
      </c>
      <c r="J392" t="s">
        <v>2138</v>
      </c>
      <c r="K392" t="s">
        <v>2138</v>
      </c>
      <c r="L392">
        <v>455</v>
      </c>
      <c r="M392">
        <v>150</v>
      </c>
      <c r="N392">
        <v>0</v>
      </c>
      <c r="O392">
        <v>0</v>
      </c>
      <c r="P392">
        <v>0</v>
      </c>
      <c r="Q392">
        <v>455</v>
      </c>
    </row>
    <row r="393" spans="3:17" x14ac:dyDescent="0.2">
      <c r="C393" s="325">
        <v>397</v>
      </c>
      <c r="D393" t="s">
        <v>1903</v>
      </c>
      <c r="E393">
        <v>55</v>
      </c>
      <c r="F393">
        <v>390</v>
      </c>
      <c r="G393">
        <v>112</v>
      </c>
      <c r="H393">
        <v>376.07299999999998</v>
      </c>
      <c r="I393">
        <v>0.27200000000000002</v>
      </c>
      <c r="J393" t="s">
        <v>1903</v>
      </c>
      <c r="K393" t="s">
        <v>1903</v>
      </c>
      <c r="L393">
        <v>390</v>
      </c>
      <c r="M393">
        <v>112</v>
      </c>
      <c r="N393">
        <v>0</v>
      </c>
      <c r="O393">
        <v>0</v>
      </c>
      <c r="P393">
        <v>0</v>
      </c>
      <c r="Q393">
        <v>390</v>
      </c>
    </row>
    <row r="394" spans="3:17" x14ac:dyDescent="0.2">
      <c r="C394" s="325">
        <v>398</v>
      </c>
      <c r="D394" t="s">
        <v>1903</v>
      </c>
      <c r="E394">
        <v>55</v>
      </c>
      <c r="F394">
        <v>390</v>
      </c>
      <c r="G394">
        <v>112</v>
      </c>
      <c r="H394">
        <v>376.07299999999998</v>
      </c>
      <c r="I394">
        <v>0.27200000000000002</v>
      </c>
      <c r="J394" t="s">
        <v>1903</v>
      </c>
      <c r="K394" t="s">
        <v>1903</v>
      </c>
      <c r="L394">
        <v>390</v>
      </c>
      <c r="M394">
        <v>112</v>
      </c>
      <c r="N394">
        <v>0</v>
      </c>
      <c r="O394">
        <v>0</v>
      </c>
      <c r="P394">
        <v>0</v>
      </c>
      <c r="Q394">
        <v>390</v>
      </c>
    </row>
    <row r="395" spans="3:17" x14ac:dyDescent="0.2">
      <c r="C395" s="325">
        <v>399</v>
      </c>
      <c r="D395" t="s">
        <v>1755</v>
      </c>
      <c r="E395">
        <v>65</v>
      </c>
      <c r="F395">
        <v>349</v>
      </c>
      <c r="G395">
        <v>89</v>
      </c>
      <c r="H395">
        <v>338.53899999999999</v>
      </c>
      <c r="I395">
        <v>0.24399999999999999</v>
      </c>
      <c r="J395" t="s">
        <v>4980</v>
      </c>
      <c r="K395" t="s">
        <v>4980</v>
      </c>
      <c r="L395">
        <v>349</v>
      </c>
      <c r="M395">
        <v>89</v>
      </c>
      <c r="N395">
        <v>14.0741</v>
      </c>
      <c r="O395">
        <v>353</v>
      </c>
      <c r="P395">
        <v>87</v>
      </c>
      <c r="Q395">
        <v>353</v>
      </c>
    </row>
    <row r="396" spans="3:17" x14ac:dyDescent="0.2">
      <c r="C396" s="325">
        <v>400</v>
      </c>
      <c r="D396" t="s">
        <v>1903</v>
      </c>
      <c r="E396">
        <v>55</v>
      </c>
      <c r="F396">
        <v>390</v>
      </c>
      <c r="G396">
        <v>112</v>
      </c>
      <c r="H396">
        <v>376.07299999999998</v>
      </c>
      <c r="I396">
        <v>0.27200000000000002</v>
      </c>
      <c r="J396" t="s">
        <v>1903</v>
      </c>
      <c r="K396" t="s">
        <v>1903</v>
      </c>
      <c r="L396">
        <v>390</v>
      </c>
      <c r="M396">
        <v>112</v>
      </c>
      <c r="N396">
        <v>0</v>
      </c>
      <c r="O396">
        <v>0</v>
      </c>
      <c r="P396">
        <v>0</v>
      </c>
      <c r="Q396">
        <v>390</v>
      </c>
    </row>
    <row r="397" spans="3:17" x14ac:dyDescent="0.2">
      <c r="C397" s="325">
        <v>401</v>
      </c>
      <c r="D397" t="s">
        <v>1903</v>
      </c>
      <c r="E397">
        <v>55</v>
      </c>
      <c r="F397">
        <v>390</v>
      </c>
      <c r="G397">
        <v>112</v>
      </c>
      <c r="H397">
        <v>376.07299999999998</v>
      </c>
      <c r="I397">
        <v>0.27200000000000002</v>
      </c>
      <c r="J397" t="s">
        <v>1903</v>
      </c>
      <c r="K397" t="s">
        <v>1903</v>
      </c>
      <c r="L397">
        <v>390</v>
      </c>
      <c r="M397">
        <v>112</v>
      </c>
      <c r="N397">
        <v>0</v>
      </c>
      <c r="O397">
        <v>0</v>
      </c>
      <c r="P397">
        <v>0</v>
      </c>
      <c r="Q397">
        <v>390</v>
      </c>
    </row>
    <row r="398" spans="3:17" x14ac:dyDescent="0.2">
      <c r="C398" s="325">
        <v>402</v>
      </c>
      <c r="D398" t="s">
        <v>1903</v>
      </c>
      <c r="E398">
        <v>55</v>
      </c>
      <c r="F398">
        <v>390</v>
      </c>
      <c r="G398">
        <v>112</v>
      </c>
      <c r="H398">
        <v>376.07299999999998</v>
      </c>
      <c r="I398">
        <v>0.27200000000000002</v>
      </c>
      <c r="J398" t="s">
        <v>2428</v>
      </c>
      <c r="K398" t="s">
        <v>2428</v>
      </c>
      <c r="L398">
        <v>540</v>
      </c>
      <c r="M398">
        <v>195</v>
      </c>
      <c r="N398">
        <v>0</v>
      </c>
      <c r="O398">
        <v>0</v>
      </c>
      <c r="P398">
        <v>0</v>
      </c>
      <c r="Q398">
        <v>540</v>
      </c>
    </row>
    <row r="399" spans="3:17" x14ac:dyDescent="0.2">
      <c r="C399" s="325">
        <v>403</v>
      </c>
      <c r="D399" t="s">
        <v>1755</v>
      </c>
      <c r="E399">
        <v>65</v>
      </c>
      <c r="F399">
        <v>349</v>
      </c>
      <c r="G399">
        <v>89</v>
      </c>
      <c r="H399">
        <v>338.53899999999999</v>
      </c>
      <c r="I399">
        <v>0.24399999999999999</v>
      </c>
      <c r="J399" t="s">
        <v>4980</v>
      </c>
      <c r="K399" t="s">
        <v>4980</v>
      </c>
      <c r="L399">
        <v>349</v>
      </c>
      <c r="M399">
        <v>89</v>
      </c>
      <c r="N399">
        <v>0.88328600000000002</v>
      </c>
      <c r="O399">
        <v>306</v>
      </c>
      <c r="P399">
        <v>78</v>
      </c>
      <c r="Q399">
        <v>306</v>
      </c>
    </row>
    <row r="400" spans="3:17" x14ac:dyDescent="0.2">
      <c r="C400" s="325">
        <v>404</v>
      </c>
      <c r="D400" t="s">
        <v>1755</v>
      </c>
      <c r="E400">
        <v>65</v>
      </c>
      <c r="F400">
        <v>349</v>
      </c>
      <c r="G400">
        <v>89</v>
      </c>
      <c r="H400">
        <v>338.53899999999999</v>
      </c>
      <c r="I400">
        <v>0.24399999999999999</v>
      </c>
      <c r="J400" t="s">
        <v>4980</v>
      </c>
      <c r="K400" t="s">
        <v>4980</v>
      </c>
      <c r="L400">
        <v>349</v>
      </c>
      <c r="M400">
        <v>89</v>
      </c>
      <c r="N400">
        <v>4.8854699999999998</v>
      </c>
      <c r="O400">
        <v>353</v>
      </c>
      <c r="P400">
        <v>87</v>
      </c>
      <c r="Q400">
        <v>353</v>
      </c>
    </row>
    <row r="401" spans="3:17" x14ac:dyDescent="0.2">
      <c r="C401" s="325">
        <v>405</v>
      </c>
      <c r="D401" t="s">
        <v>1903</v>
      </c>
      <c r="E401">
        <v>55</v>
      </c>
      <c r="F401">
        <v>390</v>
      </c>
      <c r="G401">
        <v>112</v>
      </c>
      <c r="H401">
        <v>376.07299999999998</v>
      </c>
      <c r="I401">
        <v>0.27200000000000002</v>
      </c>
      <c r="J401" t="s">
        <v>1903</v>
      </c>
      <c r="K401" t="s">
        <v>1903</v>
      </c>
      <c r="L401">
        <v>390</v>
      </c>
      <c r="M401">
        <v>112</v>
      </c>
      <c r="N401">
        <v>0</v>
      </c>
      <c r="O401">
        <v>0</v>
      </c>
      <c r="P401">
        <v>0</v>
      </c>
      <c r="Q401">
        <v>390</v>
      </c>
    </row>
    <row r="402" spans="3:17" x14ac:dyDescent="0.2">
      <c r="C402" s="325">
        <v>406</v>
      </c>
      <c r="D402" t="s">
        <v>2138</v>
      </c>
      <c r="E402">
        <v>18</v>
      </c>
      <c r="F402">
        <v>455</v>
      </c>
      <c r="G402">
        <v>150</v>
      </c>
      <c r="H402">
        <v>438.339</v>
      </c>
      <c r="I402">
        <v>0.26600000000000001</v>
      </c>
      <c r="J402" t="s">
        <v>2138</v>
      </c>
      <c r="K402" t="s">
        <v>2138</v>
      </c>
      <c r="L402">
        <v>455</v>
      </c>
      <c r="M402">
        <v>150</v>
      </c>
      <c r="N402">
        <v>0</v>
      </c>
      <c r="O402">
        <v>0</v>
      </c>
      <c r="P402">
        <v>0</v>
      </c>
      <c r="Q402">
        <v>455</v>
      </c>
    </row>
    <row r="403" spans="3:17" x14ac:dyDescent="0.2">
      <c r="C403" s="325">
        <v>407</v>
      </c>
      <c r="D403" t="s">
        <v>1755</v>
      </c>
      <c r="E403">
        <v>65</v>
      </c>
      <c r="F403">
        <v>349</v>
      </c>
      <c r="G403">
        <v>89</v>
      </c>
      <c r="H403">
        <v>338.53899999999999</v>
      </c>
      <c r="I403">
        <v>0.24399999999999999</v>
      </c>
      <c r="J403" t="s">
        <v>4980</v>
      </c>
      <c r="K403" t="s">
        <v>4980</v>
      </c>
      <c r="L403">
        <v>349</v>
      </c>
      <c r="M403">
        <v>89</v>
      </c>
      <c r="N403">
        <v>11.8421</v>
      </c>
      <c r="O403">
        <v>353</v>
      </c>
      <c r="P403">
        <v>87</v>
      </c>
      <c r="Q403">
        <v>353</v>
      </c>
    </row>
    <row r="404" spans="3:17" x14ac:dyDescent="0.2">
      <c r="C404" s="325">
        <v>408</v>
      </c>
      <c r="D404" t="s">
        <v>1755</v>
      </c>
      <c r="E404">
        <v>65</v>
      </c>
      <c r="F404">
        <v>349</v>
      </c>
      <c r="G404">
        <v>89</v>
      </c>
      <c r="H404">
        <v>338.53899999999999</v>
      </c>
      <c r="I404">
        <v>0.24399999999999999</v>
      </c>
      <c r="J404" t="s">
        <v>4980</v>
      </c>
      <c r="K404" t="s">
        <v>4980</v>
      </c>
      <c r="L404">
        <v>349</v>
      </c>
      <c r="M404">
        <v>89</v>
      </c>
      <c r="N404">
        <v>33.275199999999998</v>
      </c>
      <c r="O404">
        <v>353</v>
      </c>
      <c r="P404">
        <v>87</v>
      </c>
      <c r="Q404">
        <v>353</v>
      </c>
    </row>
    <row r="405" spans="3:17" x14ac:dyDescent="0.2">
      <c r="C405" s="325">
        <v>409</v>
      </c>
      <c r="D405" t="s">
        <v>1755</v>
      </c>
      <c r="E405">
        <v>65</v>
      </c>
      <c r="F405">
        <v>349</v>
      </c>
      <c r="G405">
        <v>89</v>
      </c>
      <c r="H405">
        <v>338.53899999999999</v>
      </c>
      <c r="I405">
        <v>0.24399999999999999</v>
      </c>
      <c r="J405" t="s">
        <v>1903</v>
      </c>
      <c r="K405" t="s">
        <v>1903</v>
      </c>
      <c r="L405">
        <v>390</v>
      </c>
      <c r="M405">
        <v>112</v>
      </c>
      <c r="N405">
        <v>0</v>
      </c>
      <c r="O405">
        <v>0</v>
      </c>
      <c r="P405">
        <v>0</v>
      </c>
      <c r="Q405">
        <v>390</v>
      </c>
    </row>
    <row r="406" spans="3:17" x14ac:dyDescent="0.2">
      <c r="C406" s="325">
        <v>410</v>
      </c>
      <c r="D406" t="s">
        <v>1667</v>
      </c>
      <c r="E406">
        <v>21</v>
      </c>
      <c r="F406">
        <v>788</v>
      </c>
      <c r="G406">
        <v>480</v>
      </c>
      <c r="H406">
        <v>684.93499999999995</v>
      </c>
      <c r="I406">
        <v>0.52200000000000002</v>
      </c>
      <c r="J406" t="s">
        <v>1667</v>
      </c>
      <c r="K406" t="s">
        <v>4893</v>
      </c>
      <c r="L406">
        <v>748</v>
      </c>
      <c r="M406">
        <v>430</v>
      </c>
      <c r="N406">
        <v>0</v>
      </c>
      <c r="O406">
        <v>0</v>
      </c>
      <c r="P406">
        <v>0</v>
      </c>
      <c r="Q406">
        <v>748</v>
      </c>
    </row>
    <row r="407" spans="3:17" x14ac:dyDescent="0.2">
      <c r="C407" s="325">
        <v>411</v>
      </c>
      <c r="D407" t="s">
        <v>1704</v>
      </c>
      <c r="E407">
        <v>97</v>
      </c>
      <c r="F407">
        <v>280</v>
      </c>
      <c r="G407">
        <v>74</v>
      </c>
      <c r="H407">
        <v>271.44099999999997</v>
      </c>
      <c r="I407">
        <v>0.25</v>
      </c>
      <c r="J407" t="s">
        <v>4977</v>
      </c>
      <c r="K407" t="s">
        <v>4978</v>
      </c>
      <c r="L407">
        <v>280</v>
      </c>
      <c r="M407">
        <v>74</v>
      </c>
      <c r="N407">
        <v>1.2507600000000001</v>
      </c>
      <c r="O407">
        <v>306</v>
      </c>
      <c r="P407">
        <v>78</v>
      </c>
      <c r="Q407">
        <v>306</v>
      </c>
    </row>
    <row r="408" spans="3:17" x14ac:dyDescent="0.2">
      <c r="C408" s="325">
        <v>412</v>
      </c>
      <c r="D408" t="s">
        <v>1755</v>
      </c>
      <c r="E408">
        <v>65</v>
      </c>
      <c r="F408">
        <v>349</v>
      </c>
      <c r="G408">
        <v>89</v>
      </c>
      <c r="H408">
        <v>338.53899999999999</v>
      </c>
      <c r="I408">
        <v>0.24399999999999999</v>
      </c>
      <c r="J408" t="s">
        <v>4980</v>
      </c>
      <c r="K408" t="s">
        <v>4980</v>
      </c>
      <c r="L408">
        <v>349</v>
      </c>
      <c r="M408">
        <v>89</v>
      </c>
      <c r="N408">
        <v>1.7060900000000001</v>
      </c>
      <c r="O408">
        <v>306</v>
      </c>
      <c r="P408">
        <v>78</v>
      </c>
      <c r="Q408">
        <v>306</v>
      </c>
    </row>
    <row r="409" spans="3:17" x14ac:dyDescent="0.2">
      <c r="C409" s="325">
        <v>413</v>
      </c>
      <c r="D409" t="s">
        <v>1903</v>
      </c>
      <c r="E409">
        <v>55</v>
      </c>
      <c r="F409">
        <v>390</v>
      </c>
      <c r="G409">
        <v>112</v>
      </c>
      <c r="H409">
        <v>376.07299999999998</v>
      </c>
      <c r="I409">
        <v>0.27200000000000002</v>
      </c>
      <c r="J409" t="s">
        <v>1903</v>
      </c>
      <c r="K409" t="s">
        <v>1903</v>
      </c>
      <c r="L409">
        <v>390</v>
      </c>
      <c r="M409">
        <v>112</v>
      </c>
      <c r="N409">
        <v>0</v>
      </c>
      <c r="O409">
        <v>0</v>
      </c>
      <c r="P409">
        <v>0</v>
      </c>
      <c r="Q409">
        <v>390</v>
      </c>
    </row>
    <row r="410" spans="3:17" x14ac:dyDescent="0.2">
      <c r="C410" s="325">
        <v>414</v>
      </c>
      <c r="D410" t="s">
        <v>1903</v>
      </c>
      <c r="E410">
        <v>55</v>
      </c>
      <c r="F410">
        <v>390</v>
      </c>
      <c r="G410">
        <v>112</v>
      </c>
      <c r="H410">
        <v>376.07299999999998</v>
      </c>
      <c r="I410">
        <v>0.27200000000000002</v>
      </c>
      <c r="J410" t="s">
        <v>1903</v>
      </c>
      <c r="K410" t="s">
        <v>1903</v>
      </c>
      <c r="L410">
        <v>390</v>
      </c>
      <c r="M410">
        <v>112</v>
      </c>
      <c r="N410">
        <v>0</v>
      </c>
      <c r="O410">
        <v>0</v>
      </c>
      <c r="P410">
        <v>0</v>
      </c>
      <c r="Q410">
        <v>390</v>
      </c>
    </row>
    <row r="411" spans="3:17" x14ac:dyDescent="0.2">
      <c r="C411" s="325">
        <v>415</v>
      </c>
      <c r="D411" t="s">
        <v>1704</v>
      </c>
      <c r="E411">
        <v>97</v>
      </c>
      <c r="F411">
        <v>280</v>
      </c>
      <c r="G411">
        <v>74</v>
      </c>
      <c r="H411">
        <v>271.44099999999997</v>
      </c>
      <c r="I411">
        <v>0.25</v>
      </c>
      <c r="J411" t="s">
        <v>4977</v>
      </c>
      <c r="K411" t="s">
        <v>4978</v>
      </c>
      <c r="L411">
        <v>280</v>
      </c>
      <c r="M411">
        <v>74</v>
      </c>
      <c r="N411">
        <v>0.71279199999999998</v>
      </c>
      <c r="O411">
        <v>306</v>
      </c>
      <c r="P411">
        <v>78</v>
      </c>
      <c r="Q411">
        <v>306</v>
      </c>
    </row>
    <row r="412" spans="3:17" x14ac:dyDescent="0.2">
      <c r="C412" s="325">
        <v>416</v>
      </c>
      <c r="D412" t="s">
        <v>2964</v>
      </c>
      <c r="E412">
        <v>32</v>
      </c>
      <c r="F412">
        <v>782</v>
      </c>
      <c r="G412">
        <v>359</v>
      </c>
      <c r="H412">
        <v>712.822</v>
      </c>
      <c r="I412">
        <v>0.432</v>
      </c>
      <c r="J412" t="s">
        <v>1600</v>
      </c>
      <c r="K412" t="s">
        <v>1600</v>
      </c>
      <c r="L412">
        <v>387</v>
      </c>
      <c r="M412">
        <v>142</v>
      </c>
      <c r="N412">
        <v>0</v>
      </c>
      <c r="O412">
        <v>0</v>
      </c>
      <c r="P412">
        <v>0</v>
      </c>
      <c r="Q412">
        <v>387</v>
      </c>
    </row>
    <row r="413" spans="3:17" x14ac:dyDescent="0.2">
      <c r="C413" s="325">
        <v>417</v>
      </c>
      <c r="D413" t="s">
        <v>1755</v>
      </c>
      <c r="E413">
        <v>65</v>
      </c>
      <c r="F413">
        <v>349</v>
      </c>
      <c r="G413">
        <v>89</v>
      </c>
      <c r="H413">
        <v>338.53899999999999</v>
      </c>
      <c r="I413">
        <v>0.24399999999999999</v>
      </c>
      <c r="J413" t="s">
        <v>4980</v>
      </c>
      <c r="K413" t="s">
        <v>4980</v>
      </c>
      <c r="L413">
        <v>349</v>
      </c>
      <c r="M413">
        <v>89</v>
      </c>
      <c r="N413">
        <v>1.2147699999999999</v>
      </c>
      <c r="O413">
        <v>306</v>
      </c>
      <c r="P413">
        <v>78</v>
      </c>
      <c r="Q413">
        <v>306</v>
      </c>
    </row>
    <row r="414" spans="3:17" x14ac:dyDescent="0.2">
      <c r="C414" s="325">
        <v>418</v>
      </c>
      <c r="D414" t="s">
        <v>1600</v>
      </c>
      <c r="E414">
        <v>132</v>
      </c>
      <c r="F414">
        <v>387</v>
      </c>
      <c r="G414">
        <v>142</v>
      </c>
      <c r="H414">
        <v>370.78899999999999</v>
      </c>
      <c r="I414">
        <v>0.27300000000000002</v>
      </c>
      <c r="J414" t="s">
        <v>1600</v>
      </c>
      <c r="K414" t="s">
        <v>1600</v>
      </c>
      <c r="L414">
        <v>387</v>
      </c>
      <c r="M414">
        <v>142</v>
      </c>
      <c r="N414">
        <v>0</v>
      </c>
      <c r="O414">
        <v>0</v>
      </c>
      <c r="P414">
        <v>0</v>
      </c>
      <c r="Q414">
        <v>387</v>
      </c>
    </row>
    <row r="415" spans="3:17" x14ac:dyDescent="0.2">
      <c r="C415" s="325">
        <v>419</v>
      </c>
      <c r="D415" t="s">
        <v>1704</v>
      </c>
      <c r="E415">
        <v>97</v>
      </c>
      <c r="F415">
        <v>280</v>
      </c>
      <c r="G415">
        <v>74</v>
      </c>
      <c r="H415">
        <v>271.44099999999997</v>
      </c>
      <c r="I415">
        <v>0.25</v>
      </c>
      <c r="J415" t="s">
        <v>4977</v>
      </c>
      <c r="K415" t="s">
        <v>4978</v>
      </c>
      <c r="L415">
        <v>280</v>
      </c>
      <c r="M415">
        <v>74</v>
      </c>
      <c r="N415">
        <v>2.1376900000000001</v>
      </c>
      <c r="O415">
        <v>353</v>
      </c>
      <c r="P415">
        <v>87</v>
      </c>
      <c r="Q415">
        <v>353</v>
      </c>
    </row>
    <row r="416" spans="3:17" x14ac:dyDescent="0.2">
      <c r="C416" s="325">
        <v>420</v>
      </c>
      <c r="D416" t="s">
        <v>1667</v>
      </c>
      <c r="E416">
        <v>21</v>
      </c>
      <c r="F416">
        <v>788</v>
      </c>
      <c r="G416">
        <v>480</v>
      </c>
      <c r="H416">
        <v>684.93499999999995</v>
      </c>
      <c r="I416">
        <v>0.52200000000000002</v>
      </c>
      <c r="J416" t="s">
        <v>1667</v>
      </c>
      <c r="K416" t="s">
        <v>4893</v>
      </c>
      <c r="L416">
        <v>748</v>
      </c>
      <c r="M416">
        <v>430</v>
      </c>
      <c r="N416">
        <v>0</v>
      </c>
      <c r="O416">
        <v>0</v>
      </c>
      <c r="P416">
        <v>0</v>
      </c>
      <c r="Q416">
        <v>748</v>
      </c>
    </row>
    <row r="417" spans="3:17" x14ac:dyDescent="0.2">
      <c r="C417" s="325">
        <v>421</v>
      </c>
      <c r="D417" t="s">
        <v>1600</v>
      </c>
      <c r="E417">
        <v>132</v>
      </c>
      <c r="F417">
        <v>387</v>
      </c>
      <c r="G417">
        <v>142</v>
      </c>
      <c r="H417">
        <v>370.78899999999999</v>
      </c>
      <c r="I417">
        <v>0.27300000000000002</v>
      </c>
      <c r="J417" t="s">
        <v>1903</v>
      </c>
      <c r="K417" t="s">
        <v>1903</v>
      </c>
      <c r="L417">
        <v>390</v>
      </c>
      <c r="M417">
        <v>112</v>
      </c>
      <c r="N417">
        <v>0</v>
      </c>
      <c r="O417">
        <v>0</v>
      </c>
      <c r="P417">
        <v>0</v>
      </c>
      <c r="Q417">
        <v>390</v>
      </c>
    </row>
    <row r="418" spans="3:17" x14ac:dyDescent="0.2">
      <c r="C418" s="325">
        <v>422</v>
      </c>
      <c r="D418" t="s">
        <v>1600</v>
      </c>
      <c r="E418">
        <v>132</v>
      </c>
      <c r="F418">
        <v>387</v>
      </c>
      <c r="G418">
        <v>142</v>
      </c>
      <c r="H418">
        <v>370.78899999999999</v>
      </c>
      <c r="I418">
        <v>0.27300000000000002</v>
      </c>
      <c r="J418" t="s">
        <v>1903</v>
      </c>
      <c r="K418" t="s">
        <v>1903</v>
      </c>
      <c r="L418">
        <v>390</v>
      </c>
      <c r="M418">
        <v>112</v>
      </c>
      <c r="N418">
        <v>0</v>
      </c>
      <c r="O418">
        <v>0</v>
      </c>
      <c r="P418">
        <v>0</v>
      </c>
      <c r="Q418">
        <v>390</v>
      </c>
    </row>
    <row r="419" spans="3:17" x14ac:dyDescent="0.2">
      <c r="C419" s="325">
        <v>423</v>
      </c>
      <c r="D419" t="s">
        <v>1667</v>
      </c>
      <c r="E419">
        <v>21</v>
      </c>
      <c r="F419">
        <v>788</v>
      </c>
      <c r="G419">
        <v>480</v>
      </c>
      <c r="H419">
        <v>684.93499999999995</v>
      </c>
      <c r="I419">
        <v>0.52200000000000002</v>
      </c>
      <c r="J419" t="s">
        <v>1667</v>
      </c>
      <c r="K419" t="s">
        <v>4893</v>
      </c>
      <c r="L419">
        <v>748</v>
      </c>
      <c r="M419">
        <v>430</v>
      </c>
      <c r="N419">
        <v>0</v>
      </c>
      <c r="O419">
        <v>0</v>
      </c>
      <c r="P419">
        <v>0</v>
      </c>
      <c r="Q419">
        <v>748</v>
      </c>
    </row>
    <row r="420" spans="3:17" x14ac:dyDescent="0.2">
      <c r="C420" s="325">
        <v>424</v>
      </c>
      <c r="D420" t="s">
        <v>2964</v>
      </c>
      <c r="E420">
        <v>32</v>
      </c>
      <c r="F420">
        <v>782</v>
      </c>
      <c r="G420">
        <v>359</v>
      </c>
      <c r="H420">
        <v>712.822</v>
      </c>
      <c r="I420">
        <v>0.432</v>
      </c>
      <c r="J420" t="s">
        <v>2964</v>
      </c>
      <c r="K420" t="s">
        <v>2964</v>
      </c>
      <c r="L420">
        <v>782</v>
      </c>
      <c r="M420">
        <v>359</v>
      </c>
      <c r="N420">
        <v>0</v>
      </c>
      <c r="O420">
        <v>0</v>
      </c>
      <c r="P420">
        <v>0</v>
      </c>
      <c r="Q420">
        <v>782</v>
      </c>
    </row>
    <row r="421" spans="3:17" x14ac:dyDescent="0.2">
      <c r="C421" s="325">
        <v>425</v>
      </c>
      <c r="D421" t="s">
        <v>1704</v>
      </c>
      <c r="E421">
        <v>97</v>
      </c>
      <c r="F421">
        <v>280</v>
      </c>
      <c r="G421">
        <v>74</v>
      </c>
      <c r="H421">
        <v>271.44099999999997</v>
      </c>
      <c r="I421">
        <v>0.25</v>
      </c>
      <c r="J421" t="s">
        <v>4977</v>
      </c>
      <c r="K421" t="s">
        <v>4978</v>
      </c>
      <c r="L421">
        <v>280</v>
      </c>
      <c r="M421">
        <v>74</v>
      </c>
      <c r="N421">
        <v>0.94154800000000005</v>
      </c>
      <c r="O421">
        <v>306</v>
      </c>
      <c r="P421">
        <v>78</v>
      </c>
      <c r="Q421">
        <v>306</v>
      </c>
    </row>
    <row r="422" spans="3:17" x14ac:dyDescent="0.2">
      <c r="C422" s="325">
        <v>426</v>
      </c>
      <c r="D422" t="s">
        <v>1704</v>
      </c>
      <c r="E422">
        <v>97</v>
      </c>
      <c r="F422">
        <v>280</v>
      </c>
      <c r="G422">
        <v>74</v>
      </c>
      <c r="H422">
        <v>271.44099999999997</v>
      </c>
      <c r="I422">
        <v>0.25</v>
      </c>
      <c r="J422" t="s">
        <v>4977</v>
      </c>
      <c r="K422" t="s">
        <v>4978</v>
      </c>
      <c r="L422">
        <v>280</v>
      </c>
      <c r="M422">
        <v>74</v>
      </c>
      <c r="N422">
        <v>1.0802700000000001</v>
      </c>
      <c r="O422">
        <v>306</v>
      </c>
      <c r="P422">
        <v>78</v>
      </c>
      <c r="Q422">
        <v>306</v>
      </c>
    </row>
    <row r="423" spans="3:17" x14ac:dyDescent="0.2">
      <c r="C423" s="325">
        <v>427</v>
      </c>
      <c r="D423" t="s">
        <v>1600</v>
      </c>
      <c r="E423">
        <v>132</v>
      </c>
      <c r="F423">
        <v>387</v>
      </c>
      <c r="G423">
        <v>142</v>
      </c>
      <c r="H423">
        <v>370.78899999999999</v>
      </c>
      <c r="I423">
        <v>0.27300000000000002</v>
      </c>
      <c r="J423" t="s">
        <v>4977</v>
      </c>
      <c r="K423" t="s">
        <v>4978</v>
      </c>
      <c r="L423">
        <v>280</v>
      </c>
      <c r="M423">
        <v>74</v>
      </c>
      <c r="N423">
        <v>1.59856</v>
      </c>
      <c r="O423">
        <v>306</v>
      </c>
      <c r="P423">
        <v>78</v>
      </c>
      <c r="Q423">
        <v>306</v>
      </c>
    </row>
    <row r="424" spans="3:17" x14ac:dyDescent="0.2">
      <c r="C424" s="325">
        <v>428</v>
      </c>
      <c r="D424" t="s">
        <v>1903</v>
      </c>
      <c r="E424">
        <v>55</v>
      </c>
      <c r="F424">
        <v>390</v>
      </c>
      <c r="G424">
        <v>112</v>
      </c>
      <c r="H424">
        <v>376.07299999999998</v>
      </c>
      <c r="I424">
        <v>0.27200000000000002</v>
      </c>
      <c r="J424" t="s">
        <v>1903</v>
      </c>
      <c r="K424" t="s">
        <v>1903</v>
      </c>
      <c r="L424">
        <v>390</v>
      </c>
      <c r="M424">
        <v>112</v>
      </c>
      <c r="N424">
        <v>0</v>
      </c>
      <c r="O424">
        <v>0</v>
      </c>
      <c r="P424">
        <v>0</v>
      </c>
      <c r="Q424">
        <v>390</v>
      </c>
    </row>
    <row r="425" spans="3:17" x14ac:dyDescent="0.2">
      <c r="C425" s="325">
        <v>429</v>
      </c>
      <c r="D425" t="s">
        <v>1755</v>
      </c>
      <c r="E425">
        <v>65</v>
      </c>
      <c r="F425">
        <v>349</v>
      </c>
      <c r="G425">
        <v>89</v>
      </c>
      <c r="H425">
        <v>338.53899999999999</v>
      </c>
      <c r="I425">
        <v>0.24399999999999999</v>
      </c>
      <c r="J425" t="s">
        <v>4980</v>
      </c>
      <c r="K425" t="s">
        <v>4980</v>
      </c>
      <c r="L425">
        <v>349</v>
      </c>
      <c r="M425">
        <v>89</v>
      </c>
      <c r="N425">
        <v>12.3246</v>
      </c>
      <c r="O425">
        <v>353</v>
      </c>
      <c r="P425">
        <v>87</v>
      </c>
      <c r="Q425">
        <v>353</v>
      </c>
    </row>
    <row r="426" spans="3:17" x14ac:dyDescent="0.2">
      <c r="C426" s="325">
        <v>430</v>
      </c>
      <c r="D426" t="s">
        <v>1704</v>
      </c>
      <c r="E426">
        <v>97</v>
      </c>
      <c r="F426">
        <v>280</v>
      </c>
      <c r="G426">
        <v>74</v>
      </c>
      <c r="H426">
        <v>271.44099999999997</v>
      </c>
      <c r="I426">
        <v>0.25</v>
      </c>
      <c r="J426" t="s">
        <v>4977</v>
      </c>
      <c r="K426" t="s">
        <v>4978</v>
      </c>
      <c r="L426">
        <v>280</v>
      </c>
      <c r="M426">
        <v>74</v>
      </c>
      <c r="N426">
        <v>12.423999999999999</v>
      </c>
      <c r="O426">
        <v>353</v>
      </c>
      <c r="P426">
        <v>87</v>
      </c>
      <c r="Q426">
        <v>353</v>
      </c>
    </row>
    <row r="427" spans="3:17" x14ac:dyDescent="0.2">
      <c r="C427" s="325">
        <v>431</v>
      </c>
      <c r="D427" t="s">
        <v>1623</v>
      </c>
      <c r="E427">
        <v>18</v>
      </c>
      <c r="F427">
        <v>354</v>
      </c>
      <c r="G427">
        <v>82</v>
      </c>
      <c r="H427">
        <v>345.41899999999998</v>
      </c>
      <c r="I427">
        <v>0.223</v>
      </c>
      <c r="J427" t="s">
        <v>4977</v>
      </c>
      <c r="K427" t="s">
        <v>4978</v>
      </c>
      <c r="L427">
        <v>280</v>
      </c>
      <c r="M427">
        <v>74</v>
      </c>
      <c r="N427">
        <v>11.701599999999999</v>
      </c>
      <c r="O427">
        <v>353</v>
      </c>
      <c r="P427">
        <v>87</v>
      </c>
      <c r="Q427">
        <v>353</v>
      </c>
    </row>
    <row r="428" spans="3:17" x14ac:dyDescent="0.2">
      <c r="C428" s="325">
        <v>432</v>
      </c>
      <c r="D428" t="s">
        <v>1704</v>
      </c>
      <c r="E428">
        <v>97</v>
      </c>
      <c r="F428">
        <v>280</v>
      </c>
      <c r="G428">
        <v>74</v>
      </c>
      <c r="H428">
        <v>271.44099999999997</v>
      </c>
      <c r="I428">
        <v>0.25</v>
      </c>
      <c r="J428" t="s">
        <v>4977</v>
      </c>
      <c r="K428" t="s">
        <v>4978</v>
      </c>
      <c r="L428">
        <v>280</v>
      </c>
      <c r="M428">
        <v>74</v>
      </c>
      <c r="N428">
        <v>2.3664700000000001</v>
      </c>
      <c r="O428">
        <v>353</v>
      </c>
      <c r="P428">
        <v>87</v>
      </c>
      <c r="Q428">
        <v>353</v>
      </c>
    </row>
    <row r="429" spans="3:17" x14ac:dyDescent="0.2">
      <c r="C429" s="325">
        <v>433</v>
      </c>
      <c r="D429" t="s">
        <v>1623</v>
      </c>
      <c r="E429">
        <v>18</v>
      </c>
      <c r="F429">
        <v>354</v>
      </c>
      <c r="G429">
        <v>82</v>
      </c>
      <c r="H429">
        <v>345.41899999999998</v>
      </c>
      <c r="I429">
        <v>0.223</v>
      </c>
      <c r="J429" t="s">
        <v>4995</v>
      </c>
      <c r="K429" t="s">
        <v>2157</v>
      </c>
      <c r="L429">
        <v>609</v>
      </c>
      <c r="M429">
        <v>155</v>
      </c>
      <c r="N429">
        <v>0</v>
      </c>
      <c r="O429">
        <v>0</v>
      </c>
      <c r="P429">
        <v>0</v>
      </c>
      <c r="Q429">
        <v>609</v>
      </c>
    </row>
    <row r="430" spans="3:17" x14ac:dyDescent="0.2">
      <c r="C430" s="325">
        <v>434</v>
      </c>
      <c r="D430" t="s">
        <v>1623</v>
      </c>
      <c r="E430">
        <v>18</v>
      </c>
      <c r="F430">
        <v>354</v>
      </c>
      <c r="G430">
        <v>82</v>
      </c>
      <c r="H430">
        <v>345.41899999999998</v>
      </c>
      <c r="I430">
        <v>0.223</v>
      </c>
      <c r="J430" t="s">
        <v>4995</v>
      </c>
      <c r="K430" t="s">
        <v>2157</v>
      </c>
      <c r="L430">
        <v>609</v>
      </c>
      <c r="M430">
        <v>155</v>
      </c>
      <c r="N430">
        <v>0</v>
      </c>
      <c r="O430">
        <v>0</v>
      </c>
      <c r="P430">
        <v>0</v>
      </c>
      <c r="Q430">
        <v>609</v>
      </c>
    </row>
    <row r="431" spans="3:17" x14ac:dyDescent="0.2">
      <c r="C431" s="325">
        <v>435</v>
      </c>
      <c r="D431" t="s">
        <v>1623</v>
      </c>
      <c r="E431">
        <v>18</v>
      </c>
      <c r="F431">
        <v>354</v>
      </c>
      <c r="G431">
        <v>82</v>
      </c>
      <c r="H431">
        <v>345.41899999999998</v>
      </c>
      <c r="I431">
        <v>0.223</v>
      </c>
      <c r="J431" t="s">
        <v>4995</v>
      </c>
      <c r="K431" t="s">
        <v>2157</v>
      </c>
      <c r="L431">
        <v>609</v>
      </c>
      <c r="M431">
        <v>155</v>
      </c>
      <c r="N431">
        <v>0</v>
      </c>
      <c r="O431">
        <v>0</v>
      </c>
      <c r="P431">
        <v>0</v>
      </c>
      <c r="Q431">
        <v>609</v>
      </c>
    </row>
    <row r="432" spans="3:17" x14ac:dyDescent="0.2">
      <c r="C432" s="325">
        <v>436</v>
      </c>
      <c r="D432" t="s">
        <v>3882</v>
      </c>
      <c r="E432">
        <v>132</v>
      </c>
      <c r="F432">
        <v>387</v>
      </c>
      <c r="G432">
        <v>142</v>
      </c>
      <c r="H432">
        <v>370.78899999999999</v>
      </c>
      <c r="I432">
        <v>0.27300000000000002</v>
      </c>
      <c r="J432" t="s">
        <v>5005</v>
      </c>
      <c r="K432" t="s">
        <v>1600</v>
      </c>
      <c r="L432">
        <v>387</v>
      </c>
      <c r="M432">
        <v>142</v>
      </c>
      <c r="N432">
        <v>0</v>
      </c>
      <c r="O432">
        <v>0</v>
      </c>
      <c r="P432">
        <v>0</v>
      </c>
      <c r="Q432">
        <v>387</v>
      </c>
    </row>
    <row r="433" spans="3:17" x14ac:dyDescent="0.2">
      <c r="C433" s="325">
        <v>437</v>
      </c>
      <c r="D433" t="s">
        <v>1623</v>
      </c>
      <c r="E433">
        <v>18</v>
      </c>
      <c r="F433">
        <v>354</v>
      </c>
      <c r="G433">
        <v>82</v>
      </c>
      <c r="H433">
        <v>345.41899999999998</v>
      </c>
      <c r="I433">
        <v>0.223</v>
      </c>
      <c r="J433" t="s">
        <v>4995</v>
      </c>
      <c r="K433" t="s">
        <v>2157</v>
      </c>
      <c r="L433">
        <v>609</v>
      </c>
      <c r="M433">
        <v>155</v>
      </c>
      <c r="N433">
        <v>0</v>
      </c>
      <c r="O433">
        <v>0</v>
      </c>
      <c r="P433">
        <v>0</v>
      </c>
      <c r="Q433">
        <v>609</v>
      </c>
    </row>
    <row r="434" spans="3:17" x14ac:dyDescent="0.2">
      <c r="C434" s="325">
        <v>438</v>
      </c>
      <c r="D434" t="s">
        <v>1704</v>
      </c>
      <c r="E434">
        <v>97</v>
      </c>
      <c r="F434">
        <v>280</v>
      </c>
      <c r="G434">
        <v>74</v>
      </c>
      <c r="H434">
        <v>271.44099999999997</v>
      </c>
      <c r="I434">
        <v>0.25</v>
      </c>
      <c r="J434" t="s">
        <v>4977</v>
      </c>
      <c r="K434" t="s">
        <v>4978</v>
      </c>
      <c r="L434">
        <v>280</v>
      </c>
      <c r="M434">
        <v>74</v>
      </c>
      <c r="N434">
        <v>3.8207900000000001</v>
      </c>
      <c r="O434">
        <v>353</v>
      </c>
      <c r="P434">
        <v>87</v>
      </c>
      <c r="Q434">
        <v>353</v>
      </c>
    </row>
    <row r="435" spans="3:17" x14ac:dyDescent="0.2">
      <c r="C435" s="325">
        <v>439</v>
      </c>
      <c r="D435" t="s">
        <v>1755</v>
      </c>
      <c r="E435">
        <v>65</v>
      </c>
      <c r="F435">
        <v>349</v>
      </c>
      <c r="G435">
        <v>89</v>
      </c>
      <c r="H435">
        <v>338.53899999999999</v>
      </c>
      <c r="I435">
        <v>0.24399999999999999</v>
      </c>
      <c r="J435" t="s">
        <v>4980</v>
      </c>
      <c r="K435" t="s">
        <v>4980</v>
      </c>
      <c r="L435">
        <v>349</v>
      </c>
      <c r="M435">
        <v>89</v>
      </c>
      <c r="N435">
        <v>53.2042</v>
      </c>
      <c r="O435">
        <v>353</v>
      </c>
      <c r="P435">
        <v>87</v>
      </c>
      <c r="Q435">
        <v>353</v>
      </c>
    </row>
    <row r="436" spans="3:17" x14ac:dyDescent="0.2">
      <c r="C436" s="325">
        <v>440</v>
      </c>
      <c r="D436" t="s">
        <v>1623</v>
      </c>
      <c r="E436">
        <v>18</v>
      </c>
      <c r="F436">
        <v>354</v>
      </c>
      <c r="G436">
        <v>82</v>
      </c>
      <c r="H436">
        <v>345.41899999999998</v>
      </c>
      <c r="I436">
        <v>0.223</v>
      </c>
      <c r="J436" t="s">
        <v>4995</v>
      </c>
      <c r="K436" t="s">
        <v>2157</v>
      </c>
      <c r="L436">
        <v>609</v>
      </c>
      <c r="M436">
        <v>155</v>
      </c>
      <c r="N436">
        <v>0</v>
      </c>
      <c r="O436">
        <v>0</v>
      </c>
      <c r="P436">
        <v>0</v>
      </c>
      <c r="Q436">
        <v>609</v>
      </c>
    </row>
    <row r="437" spans="3:17" x14ac:dyDescent="0.2">
      <c r="C437" s="325">
        <v>441</v>
      </c>
      <c r="D437" t="s">
        <v>1704</v>
      </c>
      <c r="E437">
        <v>97</v>
      </c>
      <c r="F437">
        <v>280</v>
      </c>
      <c r="G437">
        <v>74</v>
      </c>
      <c r="H437">
        <v>271.44099999999997</v>
      </c>
      <c r="I437">
        <v>0.25</v>
      </c>
      <c r="J437" t="s">
        <v>4977</v>
      </c>
      <c r="K437" t="s">
        <v>4978</v>
      </c>
      <c r="L437">
        <v>280</v>
      </c>
      <c r="M437">
        <v>74</v>
      </c>
      <c r="N437">
        <v>0.54694299999999996</v>
      </c>
      <c r="O437">
        <v>306</v>
      </c>
      <c r="P437">
        <v>78</v>
      </c>
      <c r="Q437">
        <v>306</v>
      </c>
    </row>
    <row r="438" spans="3:17" x14ac:dyDescent="0.2">
      <c r="C438" s="325">
        <v>442</v>
      </c>
      <c r="D438" t="s">
        <v>1710</v>
      </c>
      <c r="E438">
        <v>24</v>
      </c>
      <c r="F438">
        <v>515</v>
      </c>
      <c r="G438">
        <v>215</v>
      </c>
      <c r="H438">
        <v>477.65199999999999</v>
      </c>
      <c r="I438">
        <v>0.38600000000000001</v>
      </c>
      <c r="J438" t="s">
        <v>1710</v>
      </c>
      <c r="K438" t="s">
        <v>1710</v>
      </c>
      <c r="L438">
        <v>515</v>
      </c>
      <c r="M438">
        <v>215</v>
      </c>
      <c r="N438">
        <v>0</v>
      </c>
      <c r="O438">
        <v>0</v>
      </c>
      <c r="P438">
        <v>0</v>
      </c>
      <c r="Q438">
        <v>515</v>
      </c>
    </row>
    <row r="439" spans="3:17" x14ac:dyDescent="0.2">
      <c r="C439" s="325">
        <v>443</v>
      </c>
      <c r="D439" t="s">
        <v>1704</v>
      </c>
      <c r="E439">
        <v>97</v>
      </c>
      <c r="F439">
        <v>280</v>
      </c>
      <c r="G439">
        <v>74</v>
      </c>
      <c r="H439">
        <v>271.44099999999997</v>
      </c>
      <c r="I439">
        <v>0.25</v>
      </c>
      <c r="J439" t="s">
        <v>5008</v>
      </c>
      <c r="K439" t="s">
        <v>2964</v>
      </c>
      <c r="L439">
        <v>782</v>
      </c>
      <c r="M439">
        <v>359</v>
      </c>
      <c r="N439">
        <v>0</v>
      </c>
      <c r="O439">
        <v>0</v>
      </c>
      <c r="P439">
        <v>0</v>
      </c>
      <c r="Q439">
        <v>782</v>
      </c>
    </row>
    <row r="440" spans="3:17" x14ac:dyDescent="0.2">
      <c r="C440" s="325">
        <v>444</v>
      </c>
      <c r="D440" t="s">
        <v>1600</v>
      </c>
      <c r="E440">
        <v>132</v>
      </c>
      <c r="F440">
        <v>387</v>
      </c>
      <c r="G440">
        <v>142</v>
      </c>
      <c r="H440">
        <v>370.78899999999999</v>
      </c>
      <c r="I440">
        <v>0.27300000000000002</v>
      </c>
      <c r="J440" t="s">
        <v>1600</v>
      </c>
      <c r="K440" t="s">
        <v>1600</v>
      </c>
      <c r="L440">
        <v>387</v>
      </c>
      <c r="M440">
        <v>142</v>
      </c>
      <c r="N440">
        <v>0</v>
      </c>
      <c r="O440">
        <v>0</v>
      </c>
      <c r="P440">
        <v>0</v>
      </c>
      <c r="Q440">
        <v>387</v>
      </c>
    </row>
    <row r="441" spans="3:17" x14ac:dyDescent="0.2">
      <c r="C441" s="325">
        <v>445</v>
      </c>
      <c r="D441" t="s">
        <v>1704</v>
      </c>
      <c r="E441">
        <v>97</v>
      </c>
      <c r="F441">
        <v>280</v>
      </c>
      <c r="G441">
        <v>74</v>
      </c>
      <c r="H441">
        <v>271.44099999999997</v>
      </c>
      <c r="I441">
        <v>0.25</v>
      </c>
      <c r="J441" t="s">
        <v>4977</v>
      </c>
      <c r="K441" t="s">
        <v>4978</v>
      </c>
      <c r="L441">
        <v>280</v>
      </c>
      <c r="M441">
        <v>74</v>
      </c>
      <c r="N441">
        <v>0.829681</v>
      </c>
      <c r="O441">
        <v>306</v>
      </c>
      <c r="P441">
        <v>78</v>
      </c>
      <c r="Q441">
        <v>306</v>
      </c>
    </row>
    <row r="442" spans="3:17" x14ac:dyDescent="0.2">
      <c r="C442" s="325">
        <v>446</v>
      </c>
      <c r="D442" t="s">
        <v>1704</v>
      </c>
      <c r="E442">
        <v>97</v>
      </c>
      <c r="F442">
        <v>280</v>
      </c>
      <c r="G442">
        <v>74</v>
      </c>
      <c r="H442">
        <v>271.44099999999997</v>
      </c>
      <c r="I442">
        <v>0.25</v>
      </c>
      <c r="J442" t="s">
        <v>4980</v>
      </c>
      <c r="K442" t="s">
        <v>4980</v>
      </c>
      <c r="L442">
        <v>349</v>
      </c>
      <c r="M442">
        <v>89</v>
      </c>
      <c r="N442">
        <v>16.0609</v>
      </c>
      <c r="O442">
        <v>353</v>
      </c>
      <c r="P442">
        <v>87</v>
      </c>
      <c r="Q442">
        <v>353</v>
      </c>
    </row>
    <row r="443" spans="3:17" x14ac:dyDescent="0.2">
      <c r="C443" s="325">
        <v>447</v>
      </c>
      <c r="D443" t="s">
        <v>1704</v>
      </c>
      <c r="E443">
        <v>97</v>
      </c>
      <c r="F443">
        <v>280</v>
      </c>
      <c r="G443">
        <v>74</v>
      </c>
      <c r="H443">
        <v>271.44099999999997</v>
      </c>
      <c r="I443">
        <v>0.25</v>
      </c>
      <c r="J443" t="s">
        <v>4980</v>
      </c>
      <c r="K443" t="s">
        <v>4980</v>
      </c>
      <c r="L443">
        <v>349</v>
      </c>
      <c r="M443">
        <v>89</v>
      </c>
      <c r="N443">
        <v>2.68885</v>
      </c>
      <c r="O443">
        <v>353</v>
      </c>
      <c r="P443">
        <v>87</v>
      </c>
      <c r="Q443">
        <v>353</v>
      </c>
    </row>
    <row r="444" spans="3:17" x14ac:dyDescent="0.2">
      <c r="C444" s="325">
        <v>448</v>
      </c>
      <c r="D444" t="s">
        <v>1755</v>
      </c>
      <c r="E444">
        <v>65</v>
      </c>
      <c r="F444">
        <v>349</v>
      </c>
      <c r="G444">
        <v>89</v>
      </c>
      <c r="H444">
        <v>338.53899999999999</v>
      </c>
      <c r="I444">
        <v>0.24399999999999999</v>
      </c>
      <c r="J444" t="s">
        <v>4980</v>
      </c>
      <c r="K444" t="s">
        <v>4980</v>
      </c>
      <c r="L444">
        <v>349</v>
      </c>
      <c r="M444">
        <v>89</v>
      </c>
      <c r="N444">
        <v>14.819000000000001</v>
      </c>
      <c r="O444">
        <v>353</v>
      </c>
      <c r="P444">
        <v>87</v>
      </c>
      <c r="Q444">
        <v>353</v>
      </c>
    </row>
    <row r="445" spans="3:17" x14ac:dyDescent="0.2">
      <c r="C445" s="325">
        <v>449</v>
      </c>
      <c r="D445" t="s">
        <v>2157</v>
      </c>
      <c r="E445">
        <v>3</v>
      </c>
      <c r="F445">
        <v>609</v>
      </c>
      <c r="G445">
        <v>155</v>
      </c>
      <c r="H445">
        <v>597.12</v>
      </c>
      <c r="I445">
        <v>0.24</v>
      </c>
      <c r="J445" t="s">
        <v>2428</v>
      </c>
      <c r="K445" t="s">
        <v>2428</v>
      </c>
      <c r="L445">
        <v>540</v>
      </c>
      <c r="M445">
        <v>195</v>
      </c>
      <c r="N445">
        <v>0</v>
      </c>
      <c r="O445">
        <v>0</v>
      </c>
      <c r="P445">
        <v>0</v>
      </c>
      <c r="Q445">
        <v>540</v>
      </c>
    </row>
    <row r="446" spans="3:17" x14ac:dyDescent="0.2">
      <c r="C446" s="325">
        <v>450</v>
      </c>
      <c r="D446" t="s">
        <v>1704</v>
      </c>
      <c r="E446">
        <v>97</v>
      </c>
      <c r="F446">
        <v>280</v>
      </c>
      <c r="G446">
        <v>74</v>
      </c>
      <c r="H446">
        <v>271.44099999999997</v>
      </c>
      <c r="I446">
        <v>0.25</v>
      </c>
      <c r="J446" t="s">
        <v>4977</v>
      </c>
      <c r="K446" t="s">
        <v>4978</v>
      </c>
      <c r="L446">
        <v>280</v>
      </c>
      <c r="M446">
        <v>74</v>
      </c>
      <c r="N446">
        <v>0.90653499999999998</v>
      </c>
      <c r="O446">
        <v>306</v>
      </c>
      <c r="P446">
        <v>78</v>
      </c>
      <c r="Q446">
        <v>306</v>
      </c>
    </row>
    <row r="447" spans="3:17" x14ac:dyDescent="0.2">
      <c r="C447" s="325">
        <v>451</v>
      </c>
      <c r="D447" t="s">
        <v>2428</v>
      </c>
      <c r="E447">
        <v>7</v>
      </c>
      <c r="F447">
        <v>540</v>
      </c>
      <c r="G447">
        <v>195</v>
      </c>
      <c r="H447">
        <v>513.70299999999997</v>
      </c>
      <c r="I447">
        <v>0.32900000000000001</v>
      </c>
      <c r="J447" t="s">
        <v>2428</v>
      </c>
      <c r="K447" t="s">
        <v>2428</v>
      </c>
      <c r="L447">
        <v>540</v>
      </c>
      <c r="M447">
        <v>195</v>
      </c>
      <c r="N447">
        <v>0</v>
      </c>
      <c r="O447">
        <v>0</v>
      </c>
      <c r="P447">
        <v>0</v>
      </c>
      <c r="Q447">
        <v>540</v>
      </c>
    </row>
    <row r="448" spans="3:17" x14ac:dyDescent="0.2">
      <c r="C448" s="325">
        <v>452</v>
      </c>
      <c r="D448" t="s">
        <v>1755</v>
      </c>
      <c r="E448">
        <v>65</v>
      </c>
      <c r="F448">
        <v>349</v>
      </c>
      <c r="G448">
        <v>89</v>
      </c>
      <c r="H448">
        <v>338.53899999999999</v>
      </c>
      <c r="I448">
        <v>0.24399999999999999</v>
      </c>
      <c r="J448" t="s">
        <v>4980</v>
      </c>
      <c r="K448" t="s">
        <v>4980</v>
      </c>
      <c r="L448">
        <v>349</v>
      </c>
      <c r="M448">
        <v>89</v>
      </c>
      <c r="N448">
        <v>9.0919000000000008</v>
      </c>
      <c r="O448">
        <v>353</v>
      </c>
      <c r="P448">
        <v>87</v>
      </c>
      <c r="Q448">
        <v>353</v>
      </c>
    </row>
    <row r="449" spans="3:17" x14ac:dyDescent="0.2">
      <c r="C449" s="325">
        <v>453</v>
      </c>
      <c r="D449" t="s">
        <v>1755</v>
      </c>
      <c r="E449">
        <v>65</v>
      </c>
      <c r="F449">
        <v>349</v>
      </c>
      <c r="G449">
        <v>89</v>
      </c>
      <c r="H449">
        <v>338.53899999999999</v>
      </c>
      <c r="I449">
        <v>0.24399999999999999</v>
      </c>
      <c r="J449" t="s">
        <v>1600</v>
      </c>
      <c r="K449" t="s">
        <v>1600</v>
      </c>
      <c r="L449">
        <v>387</v>
      </c>
      <c r="M449">
        <v>142</v>
      </c>
      <c r="N449">
        <v>0</v>
      </c>
      <c r="O449">
        <v>0</v>
      </c>
      <c r="P449">
        <v>0</v>
      </c>
      <c r="Q449">
        <v>387</v>
      </c>
    </row>
    <row r="450" spans="3:17" x14ac:dyDescent="0.2">
      <c r="C450" s="325">
        <v>454</v>
      </c>
      <c r="D450" t="s">
        <v>1755</v>
      </c>
      <c r="E450">
        <v>65</v>
      </c>
      <c r="F450">
        <v>349</v>
      </c>
      <c r="G450">
        <v>89</v>
      </c>
      <c r="H450">
        <v>338.53899999999999</v>
      </c>
      <c r="I450">
        <v>0.24399999999999999</v>
      </c>
      <c r="J450" t="s">
        <v>2428</v>
      </c>
      <c r="K450" t="s">
        <v>2428</v>
      </c>
      <c r="L450">
        <v>540</v>
      </c>
      <c r="M450">
        <v>195</v>
      </c>
      <c r="N450">
        <v>0</v>
      </c>
      <c r="O450">
        <v>0</v>
      </c>
      <c r="P450">
        <v>0</v>
      </c>
      <c r="Q450">
        <v>540</v>
      </c>
    </row>
    <row r="451" spans="3:17" x14ac:dyDescent="0.2">
      <c r="C451" s="325">
        <v>455</v>
      </c>
      <c r="D451" t="s">
        <v>1755</v>
      </c>
      <c r="E451">
        <v>65</v>
      </c>
      <c r="F451">
        <v>349</v>
      </c>
      <c r="G451">
        <v>89</v>
      </c>
      <c r="H451">
        <v>338.53899999999999</v>
      </c>
      <c r="I451">
        <v>0.24399999999999999</v>
      </c>
      <c r="J451" t="s">
        <v>4980</v>
      </c>
      <c r="K451" t="s">
        <v>4980</v>
      </c>
      <c r="L451">
        <v>349</v>
      </c>
      <c r="M451">
        <v>89</v>
      </c>
      <c r="N451">
        <v>7.3612099999999998</v>
      </c>
      <c r="O451">
        <v>353</v>
      </c>
      <c r="P451">
        <v>87</v>
      </c>
      <c r="Q451">
        <v>353</v>
      </c>
    </row>
    <row r="452" spans="3:17" x14ac:dyDescent="0.2">
      <c r="C452" s="325">
        <v>456</v>
      </c>
      <c r="D452" t="s">
        <v>3986</v>
      </c>
      <c r="E452">
        <v>32</v>
      </c>
      <c r="F452">
        <v>782</v>
      </c>
      <c r="G452">
        <v>359</v>
      </c>
      <c r="H452">
        <v>712.822</v>
      </c>
      <c r="I452">
        <v>0.432</v>
      </c>
      <c r="J452" t="s">
        <v>5009</v>
      </c>
      <c r="K452" t="s">
        <v>1710</v>
      </c>
      <c r="L452">
        <v>515</v>
      </c>
      <c r="M452">
        <v>215</v>
      </c>
      <c r="N452">
        <v>0</v>
      </c>
      <c r="O452">
        <v>0</v>
      </c>
      <c r="P452">
        <v>0</v>
      </c>
      <c r="Q452">
        <v>515</v>
      </c>
    </row>
    <row r="453" spans="3:17" x14ac:dyDescent="0.2">
      <c r="C453" s="325">
        <v>457</v>
      </c>
      <c r="D453" t="s">
        <v>2964</v>
      </c>
      <c r="E453">
        <v>32</v>
      </c>
      <c r="F453">
        <v>782</v>
      </c>
      <c r="G453">
        <v>359</v>
      </c>
      <c r="H453">
        <v>712.822</v>
      </c>
      <c r="I453">
        <v>0.432</v>
      </c>
      <c r="J453" t="s">
        <v>2964</v>
      </c>
      <c r="K453" t="s">
        <v>2964</v>
      </c>
      <c r="L453">
        <v>782</v>
      </c>
      <c r="M453">
        <v>359</v>
      </c>
      <c r="N453">
        <v>0</v>
      </c>
      <c r="O453">
        <v>0</v>
      </c>
      <c r="P453">
        <v>0</v>
      </c>
      <c r="Q453">
        <v>782</v>
      </c>
    </row>
    <row r="454" spans="3:17" x14ac:dyDescent="0.2">
      <c r="C454" s="325">
        <v>458</v>
      </c>
      <c r="D454" t="s">
        <v>1600</v>
      </c>
      <c r="E454">
        <v>132</v>
      </c>
      <c r="F454">
        <v>387</v>
      </c>
      <c r="G454">
        <v>142</v>
      </c>
      <c r="H454">
        <v>370.78899999999999</v>
      </c>
      <c r="I454">
        <v>0.27300000000000002</v>
      </c>
      <c r="J454" t="s">
        <v>1600</v>
      </c>
      <c r="K454" t="s">
        <v>1600</v>
      </c>
      <c r="L454">
        <v>387</v>
      </c>
      <c r="M454">
        <v>142</v>
      </c>
      <c r="N454">
        <v>0</v>
      </c>
      <c r="O454">
        <v>0</v>
      </c>
      <c r="P454">
        <v>0</v>
      </c>
      <c r="Q454">
        <v>387</v>
      </c>
    </row>
    <row r="455" spans="3:17" x14ac:dyDescent="0.2">
      <c r="C455" s="325">
        <v>459</v>
      </c>
      <c r="D455" t="s">
        <v>3818</v>
      </c>
      <c r="E455">
        <v>44</v>
      </c>
      <c r="F455">
        <v>217</v>
      </c>
      <c r="G455">
        <v>94</v>
      </c>
      <c r="H455">
        <v>202.45</v>
      </c>
      <c r="I455">
        <v>0.35699999999999998</v>
      </c>
      <c r="J455" t="s">
        <v>4981</v>
      </c>
      <c r="K455" t="s">
        <v>4981</v>
      </c>
      <c r="L455">
        <v>217</v>
      </c>
      <c r="M455">
        <v>94</v>
      </c>
      <c r="N455">
        <v>0</v>
      </c>
      <c r="O455">
        <v>0</v>
      </c>
      <c r="P455">
        <v>0</v>
      </c>
      <c r="Q455">
        <v>217</v>
      </c>
    </row>
    <row r="456" spans="3:17" x14ac:dyDescent="0.2">
      <c r="C456" s="325">
        <v>461</v>
      </c>
      <c r="D456" t="s">
        <v>2138</v>
      </c>
      <c r="E456">
        <v>18</v>
      </c>
      <c r="F456">
        <v>455</v>
      </c>
      <c r="G456">
        <v>150</v>
      </c>
      <c r="H456">
        <v>438.339</v>
      </c>
      <c r="I456">
        <v>0.26600000000000001</v>
      </c>
      <c r="J456" t="s">
        <v>2138</v>
      </c>
      <c r="K456" t="s">
        <v>2138</v>
      </c>
      <c r="L456">
        <v>455</v>
      </c>
      <c r="M456">
        <v>150</v>
      </c>
      <c r="N456">
        <v>0</v>
      </c>
      <c r="O456">
        <v>0</v>
      </c>
      <c r="P456">
        <v>0</v>
      </c>
      <c r="Q456">
        <v>455</v>
      </c>
    </row>
    <row r="457" spans="3:17" x14ac:dyDescent="0.2">
      <c r="C457" s="325">
        <v>462</v>
      </c>
      <c r="D457" t="s">
        <v>2964</v>
      </c>
      <c r="E457">
        <v>32</v>
      </c>
      <c r="F457">
        <v>782</v>
      </c>
      <c r="G457">
        <v>359</v>
      </c>
      <c r="H457">
        <v>712.822</v>
      </c>
      <c r="I457">
        <v>0.432</v>
      </c>
      <c r="J457" t="s">
        <v>2964</v>
      </c>
      <c r="K457" t="s">
        <v>2964</v>
      </c>
      <c r="L457">
        <v>782</v>
      </c>
      <c r="M457">
        <v>359</v>
      </c>
      <c r="N457">
        <v>0</v>
      </c>
      <c r="O457">
        <v>0</v>
      </c>
      <c r="P457">
        <v>0</v>
      </c>
      <c r="Q457">
        <v>782</v>
      </c>
    </row>
    <row r="458" spans="3:17" x14ac:dyDescent="0.2">
      <c r="C458" s="325">
        <v>463</v>
      </c>
      <c r="D458" t="s">
        <v>2964</v>
      </c>
      <c r="E458">
        <v>32</v>
      </c>
      <c r="F458">
        <v>782</v>
      </c>
      <c r="G458">
        <v>359</v>
      </c>
      <c r="H458">
        <v>712.822</v>
      </c>
      <c r="I458">
        <v>0.432</v>
      </c>
      <c r="J458" t="s">
        <v>2964</v>
      </c>
      <c r="K458" t="s">
        <v>2964</v>
      </c>
      <c r="L458">
        <v>782</v>
      </c>
      <c r="M458">
        <v>359</v>
      </c>
      <c r="N458">
        <v>0</v>
      </c>
      <c r="O458">
        <v>0</v>
      </c>
      <c r="P458">
        <v>0</v>
      </c>
      <c r="Q458">
        <v>782</v>
      </c>
    </row>
    <row r="459" spans="3:17" x14ac:dyDescent="0.2">
      <c r="C459" s="325">
        <v>464</v>
      </c>
      <c r="D459" t="s">
        <v>2964</v>
      </c>
      <c r="E459">
        <v>32</v>
      </c>
      <c r="F459">
        <v>782</v>
      </c>
      <c r="G459">
        <v>359</v>
      </c>
      <c r="H459">
        <v>712.822</v>
      </c>
      <c r="I459">
        <v>0.432</v>
      </c>
      <c r="J459" t="s">
        <v>2964</v>
      </c>
      <c r="K459" t="s">
        <v>2964</v>
      </c>
      <c r="L459">
        <v>782</v>
      </c>
      <c r="M459">
        <v>359</v>
      </c>
      <c r="N459">
        <v>0</v>
      </c>
      <c r="O459">
        <v>0</v>
      </c>
      <c r="P459">
        <v>0</v>
      </c>
      <c r="Q459">
        <v>782</v>
      </c>
    </row>
    <row r="460" spans="3:17" x14ac:dyDescent="0.2">
      <c r="C460" s="325">
        <v>465</v>
      </c>
      <c r="D460" t="s">
        <v>2964</v>
      </c>
      <c r="E460">
        <v>32</v>
      </c>
      <c r="F460">
        <v>782</v>
      </c>
      <c r="G460">
        <v>359</v>
      </c>
      <c r="H460">
        <v>712.822</v>
      </c>
      <c r="I460">
        <v>0.432</v>
      </c>
      <c r="J460" t="s">
        <v>2964</v>
      </c>
      <c r="K460" t="s">
        <v>2964</v>
      </c>
      <c r="L460">
        <v>782</v>
      </c>
      <c r="M460">
        <v>359</v>
      </c>
      <c r="N460">
        <v>0</v>
      </c>
      <c r="O460">
        <v>0</v>
      </c>
      <c r="P460">
        <v>0</v>
      </c>
      <c r="Q460">
        <v>782</v>
      </c>
    </row>
    <row r="461" spans="3:17" x14ac:dyDescent="0.2">
      <c r="C461" s="325">
        <v>466</v>
      </c>
      <c r="D461" t="s">
        <v>1667</v>
      </c>
      <c r="E461">
        <v>21</v>
      </c>
      <c r="F461">
        <v>788</v>
      </c>
      <c r="G461">
        <v>480</v>
      </c>
      <c r="H461">
        <v>684.93499999999995</v>
      </c>
      <c r="I461">
        <v>0.52200000000000002</v>
      </c>
      <c r="J461" t="s">
        <v>4983</v>
      </c>
      <c r="K461" t="s">
        <v>4893</v>
      </c>
      <c r="L461">
        <v>748</v>
      </c>
      <c r="M461">
        <v>430</v>
      </c>
      <c r="N461">
        <v>0</v>
      </c>
      <c r="O461">
        <v>0</v>
      </c>
      <c r="P461">
        <v>0</v>
      </c>
      <c r="Q461">
        <v>748</v>
      </c>
    </row>
    <row r="462" spans="3:17" x14ac:dyDescent="0.2">
      <c r="C462" s="325">
        <v>467</v>
      </c>
      <c r="D462" t="s">
        <v>2964</v>
      </c>
      <c r="E462">
        <v>32</v>
      </c>
      <c r="F462">
        <v>782</v>
      </c>
      <c r="G462">
        <v>359</v>
      </c>
      <c r="H462">
        <v>712.822</v>
      </c>
      <c r="I462">
        <v>0.432</v>
      </c>
      <c r="J462" t="s">
        <v>2964</v>
      </c>
      <c r="K462" t="s">
        <v>2964</v>
      </c>
      <c r="L462">
        <v>782</v>
      </c>
      <c r="M462">
        <v>359</v>
      </c>
      <c r="N462">
        <v>0</v>
      </c>
      <c r="O462">
        <v>0</v>
      </c>
      <c r="P462">
        <v>0</v>
      </c>
      <c r="Q462">
        <v>782</v>
      </c>
    </row>
    <row r="463" spans="3:17" x14ac:dyDescent="0.2">
      <c r="C463" s="325">
        <v>468</v>
      </c>
      <c r="D463" t="s">
        <v>2964</v>
      </c>
      <c r="E463">
        <v>32</v>
      </c>
      <c r="F463">
        <v>782</v>
      </c>
      <c r="G463">
        <v>359</v>
      </c>
      <c r="H463">
        <v>712.822</v>
      </c>
      <c r="I463">
        <v>0.432</v>
      </c>
      <c r="J463" t="s">
        <v>2964</v>
      </c>
      <c r="K463" t="s">
        <v>2964</v>
      </c>
      <c r="L463">
        <v>782</v>
      </c>
      <c r="M463">
        <v>359</v>
      </c>
      <c r="N463">
        <v>0</v>
      </c>
      <c r="O463">
        <v>0</v>
      </c>
      <c r="P463">
        <v>0</v>
      </c>
      <c r="Q463">
        <v>782</v>
      </c>
    </row>
    <row r="464" spans="3:17" x14ac:dyDescent="0.2">
      <c r="C464" s="325">
        <v>469</v>
      </c>
      <c r="D464" t="s">
        <v>2157</v>
      </c>
      <c r="E464">
        <v>3</v>
      </c>
      <c r="F464">
        <v>609</v>
      </c>
      <c r="G464">
        <v>155</v>
      </c>
      <c r="H464">
        <v>597.12</v>
      </c>
      <c r="I464">
        <v>0.24</v>
      </c>
      <c r="J464" t="s">
        <v>4994</v>
      </c>
      <c r="K464" t="s">
        <v>1710</v>
      </c>
      <c r="L464">
        <v>515</v>
      </c>
      <c r="M464">
        <v>215</v>
      </c>
      <c r="N464">
        <v>0</v>
      </c>
      <c r="O464">
        <v>0</v>
      </c>
      <c r="P464">
        <v>0</v>
      </c>
      <c r="Q464">
        <v>515</v>
      </c>
    </row>
    <row r="465" spans="3:17" x14ac:dyDescent="0.2">
      <c r="C465" s="325">
        <v>470</v>
      </c>
      <c r="D465" t="s">
        <v>3148</v>
      </c>
      <c r="E465">
        <v>6</v>
      </c>
      <c r="F465">
        <v>653</v>
      </c>
      <c r="G465">
        <v>137</v>
      </c>
      <c r="H465">
        <v>641.55700000000002</v>
      </c>
      <c r="I465">
        <v>0.20399999999999999</v>
      </c>
      <c r="J465" t="s">
        <v>2348</v>
      </c>
      <c r="K465" t="s">
        <v>2348</v>
      </c>
      <c r="L465">
        <v>302</v>
      </c>
      <c r="M465">
        <v>46</v>
      </c>
      <c r="N465">
        <v>0</v>
      </c>
      <c r="O465">
        <v>0</v>
      </c>
      <c r="P465">
        <v>0</v>
      </c>
      <c r="Q465">
        <v>302</v>
      </c>
    </row>
    <row r="466" spans="3:17" x14ac:dyDescent="0.2">
      <c r="C466" s="325">
        <v>471</v>
      </c>
      <c r="D466" t="s">
        <v>3818</v>
      </c>
      <c r="E466">
        <v>44</v>
      </c>
      <c r="F466">
        <v>217</v>
      </c>
      <c r="G466">
        <v>94</v>
      </c>
      <c r="H466">
        <v>202.45</v>
      </c>
      <c r="I466">
        <v>0.35699999999999998</v>
      </c>
      <c r="J466" t="s">
        <v>3818</v>
      </c>
      <c r="K466" t="s">
        <v>4981</v>
      </c>
      <c r="L466">
        <v>217</v>
      </c>
      <c r="M466">
        <v>94</v>
      </c>
      <c r="N466">
        <v>0</v>
      </c>
      <c r="O466">
        <v>0</v>
      </c>
      <c r="P466">
        <v>0</v>
      </c>
      <c r="Q466">
        <v>217</v>
      </c>
    </row>
    <row r="467" spans="3:17" x14ac:dyDescent="0.2">
      <c r="C467" s="325">
        <v>472</v>
      </c>
      <c r="D467" t="s">
        <v>2348</v>
      </c>
      <c r="E467">
        <v>15</v>
      </c>
      <c r="F467">
        <v>302</v>
      </c>
      <c r="G467">
        <v>46</v>
      </c>
      <c r="H467">
        <v>297.91699999999997</v>
      </c>
      <c r="I467">
        <v>0.17100000000000001</v>
      </c>
      <c r="J467" t="s">
        <v>2348</v>
      </c>
      <c r="K467" t="s">
        <v>2348</v>
      </c>
      <c r="L467">
        <v>302</v>
      </c>
      <c r="M467">
        <v>46</v>
      </c>
      <c r="N467">
        <v>0</v>
      </c>
      <c r="O467">
        <v>0</v>
      </c>
      <c r="P467">
        <v>0</v>
      </c>
      <c r="Q467">
        <v>302</v>
      </c>
    </row>
    <row r="468" spans="3:17" x14ac:dyDescent="0.2">
      <c r="C468" s="325">
        <v>473</v>
      </c>
      <c r="D468" t="s">
        <v>1600</v>
      </c>
      <c r="E468">
        <v>132</v>
      </c>
      <c r="F468">
        <v>387</v>
      </c>
      <c r="G468">
        <v>142</v>
      </c>
      <c r="H468">
        <v>370.78899999999999</v>
      </c>
      <c r="I468">
        <v>0.27300000000000002</v>
      </c>
      <c r="J468" t="s">
        <v>1600</v>
      </c>
      <c r="K468" t="s">
        <v>1600</v>
      </c>
      <c r="L468">
        <v>387</v>
      </c>
      <c r="M468">
        <v>142</v>
      </c>
      <c r="N468">
        <v>0</v>
      </c>
      <c r="O468">
        <v>0</v>
      </c>
      <c r="P468">
        <v>0</v>
      </c>
      <c r="Q468">
        <v>387</v>
      </c>
    </row>
    <row r="469" spans="3:17" x14ac:dyDescent="0.2">
      <c r="C469" s="325">
        <v>474</v>
      </c>
      <c r="D469" t="s">
        <v>1600</v>
      </c>
      <c r="E469">
        <v>132</v>
      </c>
      <c r="F469">
        <v>387</v>
      </c>
      <c r="G469">
        <v>142</v>
      </c>
      <c r="H469">
        <v>370.78899999999999</v>
      </c>
      <c r="I469">
        <v>0.27300000000000002</v>
      </c>
      <c r="J469" t="s">
        <v>1600</v>
      </c>
      <c r="K469" t="s">
        <v>1600</v>
      </c>
      <c r="L469">
        <v>387</v>
      </c>
      <c r="M469">
        <v>142</v>
      </c>
      <c r="N469">
        <v>0</v>
      </c>
      <c r="O469">
        <v>0</v>
      </c>
      <c r="P469">
        <v>0</v>
      </c>
      <c r="Q469">
        <v>387</v>
      </c>
    </row>
    <row r="470" spans="3:17" x14ac:dyDescent="0.2">
      <c r="C470" s="325">
        <v>475</v>
      </c>
      <c r="D470" t="s">
        <v>1600</v>
      </c>
      <c r="E470">
        <v>132</v>
      </c>
      <c r="F470">
        <v>387</v>
      </c>
      <c r="G470">
        <v>142</v>
      </c>
      <c r="H470">
        <v>370.78899999999999</v>
      </c>
      <c r="I470">
        <v>0.27300000000000002</v>
      </c>
      <c r="J470" t="s">
        <v>1600</v>
      </c>
      <c r="K470" t="s">
        <v>1600</v>
      </c>
      <c r="L470">
        <v>387</v>
      </c>
      <c r="M470">
        <v>142</v>
      </c>
      <c r="N470">
        <v>0</v>
      </c>
      <c r="O470">
        <v>0</v>
      </c>
      <c r="P470">
        <v>0</v>
      </c>
      <c r="Q470">
        <v>387</v>
      </c>
    </row>
    <row r="471" spans="3:17" x14ac:dyDescent="0.2">
      <c r="C471" s="325">
        <v>476</v>
      </c>
      <c r="D471" t="s">
        <v>1600</v>
      </c>
      <c r="E471">
        <v>132</v>
      </c>
      <c r="F471">
        <v>387</v>
      </c>
      <c r="G471">
        <v>142</v>
      </c>
      <c r="H471">
        <v>370.78899999999999</v>
      </c>
      <c r="I471">
        <v>0.27300000000000002</v>
      </c>
      <c r="J471" t="s">
        <v>1600</v>
      </c>
      <c r="K471" t="s">
        <v>1600</v>
      </c>
      <c r="L471">
        <v>387</v>
      </c>
      <c r="M471">
        <v>142</v>
      </c>
      <c r="N471">
        <v>0</v>
      </c>
      <c r="O471">
        <v>0</v>
      </c>
      <c r="P471">
        <v>0</v>
      </c>
      <c r="Q471">
        <v>387</v>
      </c>
    </row>
    <row r="472" spans="3:17" x14ac:dyDescent="0.2">
      <c r="C472" s="325">
        <v>478</v>
      </c>
      <c r="D472" t="s">
        <v>2964</v>
      </c>
      <c r="E472">
        <v>32</v>
      </c>
      <c r="F472">
        <v>782</v>
      </c>
      <c r="G472">
        <v>359</v>
      </c>
      <c r="H472">
        <v>712.822</v>
      </c>
      <c r="I472">
        <v>0.432</v>
      </c>
      <c r="J472" t="s">
        <v>2964</v>
      </c>
      <c r="K472" t="s">
        <v>2964</v>
      </c>
      <c r="L472">
        <v>782</v>
      </c>
      <c r="M472">
        <v>359</v>
      </c>
      <c r="N472">
        <v>0</v>
      </c>
      <c r="O472">
        <v>0</v>
      </c>
      <c r="P472">
        <v>0</v>
      </c>
      <c r="Q472">
        <v>782</v>
      </c>
    </row>
    <row r="473" spans="3:17" x14ac:dyDescent="0.2">
      <c r="C473" s="325">
        <v>479</v>
      </c>
      <c r="D473" t="s">
        <v>3818</v>
      </c>
      <c r="E473">
        <v>44</v>
      </c>
      <c r="F473">
        <v>217</v>
      </c>
      <c r="G473">
        <v>94</v>
      </c>
      <c r="H473">
        <v>202.45</v>
      </c>
      <c r="I473">
        <v>0.35699999999999998</v>
      </c>
      <c r="J473" t="s">
        <v>4981</v>
      </c>
      <c r="K473" t="s">
        <v>4981</v>
      </c>
      <c r="L473">
        <v>217</v>
      </c>
      <c r="M473">
        <v>94</v>
      </c>
      <c r="N473">
        <v>0</v>
      </c>
      <c r="O473">
        <v>0</v>
      </c>
      <c r="P473">
        <v>0</v>
      </c>
      <c r="Q473">
        <v>217</v>
      </c>
    </row>
    <row r="474" spans="3:17" x14ac:dyDescent="0.2">
      <c r="C474" s="325">
        <v>480</v>
      </c>
      <c r="D474" t="s">
        <v>2964</v>
      </c>
      <c r="E474">
        <v>32</v>
      </c>
      <c r="F474">
        <v>782</v>
      </c>
      <c r="G474">
        <v>359</v>
      </c>
      <c r="H474">
        <v>712.822</v>
      </c>
      <c r="I474">
        <v>0.432</v>
      </c>
      <c r="J474" t="s">
        <v>2428</v>
      </c>
      <c r="K474" t="s">
        <v>2428</v>
      </c>
      <c r="L474">
        <v>540</v>
      </c>
      <c r="M474">
        <v>195</v>
      </c>
      <c r="N474">
        <v>0</v>
      </c>
      <c r="O474">
        <v>0</v>
      </c>
      <c r="P474">
        <v>0</v>
      </c>
      <c r="Q474">
        <v>540</v>
      </c>
    </row>
    <row r="475" spans="3:17" x14ac:dyDescent="0.2">
      <c r="C475" s="325">
        <v>481</v>
      </c>
      <c r="D475" t="s">
        <v>1710</v>
      </c>
      <c r="E475">
        <v>24</v>
      </c>
      <c r="F475">
        <v>515</v>
      </c>
      <c r="G475">
        <v>215</v>
      </c>
      <c r="H475">
        <v>477.65199999999999</v>
      </c>
      <c r="I475">
        <v>0.38600000000000001</v>
      </c>
      <c r="J475" t="s">
        <v>1710</v>
      </c>
      <c r="K475" t="s">
        <v>1710</v>
      </c>
      <c r="L475">
        <v>515</v>
      </c>
      <c r="M475">
        <v>215</v>
      </c>
      <c r="N475">
        <v>0</v>
      </c>
      <c r="O475">
        <v>0</v>
      </c>
      <c r="P475">
        <v>0</v>
      </c>
      <c r="Q475">
        <v>515</v>
      </c>
    </row>
    <row r="476" spans="3:17" x14ac:dyDescent="0.2">
      <c r="C476" s="325">
        <v>482</v>
      </c>
      <c r="D476" t="s">
        <v>3799</v>
      </c>
      <c r="E476">
        <v>20</v>
      </c>
      <c r="F476">
        <v>160</v>
      </c>
      <c r="G476">
        <v>39</v>
      </c>
      <c r="H476">
        <v>155.43299999999999</v>
      </c>
      <c r="I476">
        <v>0.24299999999999999</v>
      </c>
      <c r="J476" t="s">
        <v>3799</v>
      </c>
      <c r="K476" t="s">
        <v>3799</v>
      </c>
      <c r="L476">
        <v>160</v>
      </c>
      <c r="M476">
        <v>39</v>
      </c>
      <c r="N476">
        <v>0</v>
      </c>
      <c r="O476">
        <v>0</v>
      </c>
      <c r="P476">
        <v>0</v>
      </c>
      <c r="Q476">
        <v>160</v>
      </c>
    </row>
    <row r="477" spans="3:17" x14ac:dyDescent="0.2">
      <c r="C477" s="325">
        <v>483</v>
      </c>
      <c r="D477" t="s">
        <v>3799</v>
      </c>
      <c r="E477">
        <v>20</v>
      </c>
      <c r="F477">
        <v>160</v>
      </c>
      <c r="G477">
        <v>39</v>
      </c>
      <c r="H477">
        <v>155.43299999999999</v>
      </c>
      <c r="I477">
        <v>0.24299999999999999</v>
      </c>
      <c r="J477" t="s">
        <v>3799</v>
      </c>
      <c r="K477" t="s">
        <v>3799</v>
      </c>
      <c r="L477">
        <v>160</v>
      </c>
      <c r="M477">
        <v>39</v>
      </c>
      <c r="N477">
        <v>0</v>
      </c>
      <c r="O477">
        <v>0</v>
      </c>
      <c r="P477">
        <v>0</v>
      </c>
      <c r="Q477">
        <v>160</v>
      </c>
    </row>
    <row r="478" spans="3:17" x14ac:dyDescent="0.2">
      <c r="C478" s="325">
        <v>484</v>
      </c>
      <c r="D478" t="s">
        <v>1710</v>
      </c>
      <c r="E478">
        <v>24</v>
      </c>
      <c r="F478">
        <v>515</v>
      </c>
      <c r="G478">
        <v>215</v>
      </c>
      <c r="H478">
        <v>477.65199999999999</v>
      </c>
      <c r="I478">
        <v>0.38600000000000001</v>
      </c>
      <c r="J478" t="s">
        <v>1710</v>
      </c>
      <c r="K478" t="s">
        <v>1710</v>
      </c>
      <c r="L478">
        <v>515</v>
      </c>
      <c r="M478">
        <v>215</v>
      </c>
      <c r="N478">
        <v>0</v>
      </c>
      <c r="O478">
        <v>0</v>
      </c>
      <c r="P478">
        <v>0</v>
      </c>
      <c r="Q478">
        <v>515</v>
      </c>
    </row>
    <row r="479" spans="3:17" x14ac:dyDescent="0.2">
      <c r="C479" s="325">
        <v>485</v>
      </c>
      <c r="D479" t="s">
        <v>1600</v>
      </c>
      <c r="E479">
        <v>132</v>
      </c>
      <c r="F479">
        <v>387</v>
      </c>
      <c r="G479">
        <v>142</v>
      </c>
      <c r="H479">
        <v>370.78899999999999</v>
      </c>
      <c r="I479">
        <v>0.27300000000000002</v>
      </c>
      <c r="J479" t="s">
        <v>1600</v>
      </c>
      <c r="K479" t="s">
        <v>1600</v>
      </c>
      <c r="L479">
        <v>387</v>
      </c>
      <c r="M479">
        <v>142</v>
      </c>
      <c r="N479">
        <v>0</v>
      </c>
      <c r="O479">
        <v>0</v>
      </c>
      <c r="P479">
        <v>0</v>
      </c>
      <c r="Q479">
        <v>387</v>
      </c>
    </row>
    <row r="480" spans="3:17" x14ac:dyDescent="0.2">
      <c r="C480" s="325">
        <v>486</v>
      </c>
      <c r="D480" t="s">
        <v>2157</v>
      </c>
      <c r="E480">
        <v>3</v>
      </c>
      <c r="F480">
        <v>609</v>
      </c>
      <c r="G480">
        <v>155</v>
      </c>
      <c r="H480">
        <v>597.12</v>
      </c>
      <c r="I480">
        <v>0.24</v>
      </c>
      <c r="J480" t="s">
        <v>2157</v>
      </c>
      <c r="K480" t="s">
        <v>2157</v>
      </c>
      <c r="L480">
        <v>609</v>
      </c>
      <c r="M480">
        <v>155</v>
      </c>
      <c r="N480">
        <v>0</v>
      </c>
      <c r="O480">
        <v>0</v>
      </c>
      <c r="P480">
        <v>0</v>
      </c>
      <c r="Q480">
        <v>609</v>
      </c>
    </row>
    <row r="481" spans="3:17" x14ac:dyDescent="0.2">
      <c r="C481" s="325">
        <v>487</v>
      </c>
      <c r="D481" t="s">
        <v>1600</v>
      </c>
      <c r="E481">
        <v>132</v>
      </c>
      <c r="F481">
        <v>387</v>
      </c>
      <c r="G481">
        <v>142</v>
      </c>
      <c r="H481">
        <v>370.78899999999999</v>
      </c>
      <c r="I481">
        <v>0.27300000000000002</v>
      </c>
      <c r="J481" t="s">
        <v>1600</v>
      </c>
      <c r="K481" t="s">
        <v>1600</v>
      </c>
      <c r="L481">
        <v>387</v>
      </c>
      <c r="M481">
        <v>142</v>
      </c>
      <c r="N481">
        <v>0</v>
      </c>
      <c r="O481">
        <v>0</v>
      </c>
      <c r="P481">
        <v>0</v>
      </c>
      <c r="Q481">
        <v>387</v>
      </c>
    </row>
    <row r="482" spans="3:17" x14ac:dyDescent="0.2">
      <c r="C482" s="325">
        <v>488</v>
      </c>
      <c r="D482" t="s">
        <v>1704</v>
      </c>
      <c r="E482">
        <v>97</v>
      </c>
      <c r="F482">
        <v>280</v>
      </c>
      <c r="G482">
        <v>74</v>
      </c>
      <c r="H482">
        <v>271.44099999999997</v>
      </c>
      <c r="I482">
        <v>0.25</v>
      </c>
      <c r="J482" t="s">
        <v>4977</v>
      </c>
      <c r="K482" t="s">
        <v>4978</v>
      </c>
      <c r="L482">
        <v>280</v>
      </c>
      <c r="M482">
        <v>74</v>
      </c>
      <c r="N482">
        <v>2.5447099999999998</v>
      </c>
      <c r="O482">
        <v>353</v>
      </c>
      <c r="P482">
        <v>87</v>
      </c>
      <c r="Q482">
        <v>353</v>
      </c>
    </row>
    <row r="483" spans="3:17" x14ac:dyDescent="0.2">
      <c r="C483" s="325">
        <v>489</v>
      </c>
      <c r="D483" t="s">
        <v>2964</v>
      </c>
      <c r="E483">
        <v>32</v>
      </c>
      <c r="F483">
        <v>782</v>
      </c>
      <c r="G483">
        <v>359</v>
      </c>
      <c r="H483">
        <v>712.822</v>
      </c>
      <c r="I483">
        <v>0.432</v>
      </c>
      <c r="J483" t="s">
        <v>4981</v>
      </c>
      <c r="K483" t="s">
        <v>4981</v>
      </c>
      <c r="L483">
        <v>217</v>
      </c>
      <c r="M483">
        <v>94</v>
      </c>
      <c r="N483">
        <v>0</v>
      </c>
      <c r="O483">
        <v>0</v>
      </c>
      <c r="P483">
        <v>0</v>
      </c>
      <c r="Q483">
        <v>217</v>
      </c>
    </row>
    <row r="484" spans="3:17" x14ac:dyDescent="0.2">
      <c r="C484" s="325">
        <v>490</v>
      </c>
      <c r="D484" t="s">
        <v>1623</v>
      </c>
      <c r="E484">
        <v>18</v>
      </c>
      <c r="F484">
        <v>354</v>
      </c>
      <c r="G484">
        <v>82</v>
      </c>
      <c r="H484">
        <v>345.41899999999998</v>
      </c>
      <c r="I484">
        <v>0.223</v>
      </c>
      <c r="J484" t="s">
        <v>4979</v>
      </c>
      <c r="K484" t="s">
        <v>4979</v>
      </c>
      <c r="L484">
        <v>354</v>
      </c>
      <c r="M484">
        <v>82</v>
      </c>
      <c r="N484">
        <v>21.759699999999999</v>
      </c>
      <c r="O484">
        <v>353</v>
      </c>
      <c r="P484">
        <v>87</v>
      </c>
      <c r="Q484">
        <v>353</v>
      </c>
    </row>
    <row r="485" spans="3:17" x14ac:dyDescent="0.2">
      <c r="C485" s="325">
        <v>491</v>
      </c>
      <c r="D485" t="s">
        <v>1755</v>
      </c>
      <c r="E485">
        <v>65</v>
      </c>
      <c r="F485">
        <v>349</v>
      </c>
      <c r="G485">
        <v>89</v>
      </c>
      <c r="H485">
        <v>338.53899999999999</v>
      </c>
      <c r="I485">
        <v>0.24399999999999999</v>
      </c>
      <c r="J485" t="s">
        <v>4980</v>
      </c>
      <c r="K485" t="s">
        <v>4980</v>
      </c>
      <c r="L485">
        <v>349</v>
      </c>
      <c r="M485">
        <v>89</v>
      </c>
      <c r="N485">
        <v>1.22061</v>
      </c>
      <c r="O485">
        <v>306</v>
      </c>
      <c r="P485">
        <v>78</v>
      </c>
      <c r="Q485">
        <v>306</v>
      </c>
    </row>
    <row r="486" spans="3:17" x14ac:dyDescent="0.2">
      <c r="C486" s="325">
        <v>492</v>
      </c>
      <c r="D486" t="s">
        <v>1600</v>
      </c>
      <c r="E486">
        <v>132</v>
      </c>
      <c r="F486">
        <v>387</v>
      </c>
      <c r="G486">
        <v>142</v>
      </c>
      <c r="H486">
        <v>370.78899999999999</v>
      </c>
      <c r="I486">
        <v>0.27300000000000002</v>
      </c>
      <c r="J486" t="s">
        <v>1600</v>
      </c>
      <c r="K486" t="s">
        <v>1600</v>
      </c>
      <c r="L486">
        <v>387</v>
      </c>
      <c r="M486">
        <v>142</v>
      </c>
      <c r="N486">
        <v>0</v>
      </c>
      <c r="O486">
        <v>0</v>
      </c>
      <c r="P486">
        <v>0</v>
      </c>
      <c r="Q486">
        <v>387</v>
      </c>
    </row>
    <row r="487" spans="3:17" x14ac:dyDescent="0.2">
      <c r="C487" s="325">
        <v>493</v>
      </c>
      <c r="D487" t="s">
        <v>1600</v>
      </c>
      <c r="E487">
        <v>132</v>
      </c>
      <c r="F487">
        <v>387</v>
      </c>
      <c r="G487">
        <v>142</v>
      </c>
      <c r="H487">
        <v>370.78899999999999</v>
      </c>
      <c r="I487">
        <v>0.27300000000000002</v>
      </c>
      <c r="J487" t="s">
        <v>1600</v>
      </c>
      <c r="K487" t="s">
        <v>1600</v>
      </c>
      <c r="L487">
        <v>387</v>
      </c>
      <c r="M487">
        <v>142</v>
      </c>
      <c r="N487">
        <v>0</v>
      </c>
      <c r="O487">
        <v>0</v>
      </c>
      <c r="P487">
        <v>0</v>
      </c>
      <c r="Q487">
        <v>387</v>
      </c>
    </row>
    <row r="488" spans="3:17" x14ac:dyDescent="0.2">
      <c r="C488" s="325">
        <v>494</v>
      </c>
      <c r="D488" t="s">
        <v>1600</v>
      </c>
      <c r="E488">
        <v>132</v>
      </c>
      <c r="F488">
        <v>387</v>
      </c>
      <c r="G488">
        <v>142</v>
      </c>
      <c r="H488">
        <v>370.78899999999999</v>
      </c>
      <c r="I488">
        <v>0.27300000000000002</v>
      </c>
      <c r="J488" t="s">
        <v>1600</v>
      </c>
      <c r="K488" t="s">
        <v>1600</v>
      </c>
      <c r="L488">
        <v>387</v>
      </c>
      <c r="M488">
        <v>142</v>
      </c>
      <c r="N488">
        <v>0</v>
      </c>
      <c r="O488">
        <v>0</v>
      </c>
      <c r="P488">
        <v>0</v>
      </c>
      <c r="Q488">
        <v>387</v>
      </c>
    </row>
    <row r="489" spans="3:17" x14ac:dyDescent="0.2">
      <c r="C489" s="325">
        <v>495</v>
      </c>
      <c r="D489" t="s">
        <v>1600</v>
      </c>
      <c r="E489">
        <v>132</v>
      </c>
      <c r="F489">
        <v>387</v>
      </c>
      <c r="G489">
        <v>142</v>
      </c>
      <c r="H489">
        <v>370.78899999999999</v>
      </c>
      <c r="I489">
        <v>0.27300000000000002</v>
      </c>
      <c r="J489" t="s">
        <v>1600</v>
      </c>
      <c r="K489" t="s">
        <v>1600</v>
      </c>
      <c r="L489">
        <v>387</v>
      </c>
      <c r="M489">
        <v>142</v>
      </c>
      <c r="N489">
        <v>0</v>
      </c>
      <c r="O489">
        <v>0</v>
      </c>
      <c r="P489">
        <v>0</v>
      </c>
      <c r="Q489">
        <v>387</v>
      </c>
    </row>
    <row r="490" spans="3:17" x14ac:dyDescent="0.2">
      <c r="C490" s="325">
        <v>496</v>
      </c>
      <c r="D490" t="s">
        <v>1600</v>
      </c>
      <c r="E490">
        <v>132</v>
      </c>
      <c r="F490">
        <v>387</v>
      </c>
      <c r="G490">
        <v>142</v>
      </c>
      <c r="H490">
        <v>370.78899999999999</v>
      </c>
      <c r="I490">
        <v>0.27300000000000002</v>
      </c>
      <c r="J490" t="s">
        <v>1600</v>
      </c>
      <c r="K490" t="s">
        <v>1600</v>
      </c>
      <c r="L490">
        <v>387</v>
      </c>
      <c r="M490">
        <v>142</v>
      </c>
      <c r="N490">
        <v>0</v>
      </c>
      <c r="O490">
        <v>0</v>
      </c>
      <c r="P490">
        <v>0</v>
      </c>
      <c r="Q490">
        <v>387</v>
      </c>
    </row>
    <row r="491" spans="3:17" x14ac:dyDescent="0.2">
      <c r="C491" s="325">
        <v>497</v>
      </c>
      <c r="D491" t="s">
        <v>1600</v>
      </c>
      <c r="E491">
        <v>132</v>
      </c>
      <c r="F491">
        <v>387</v>
      </c>
      <c r="G491">
        <v>142</v>
      </c>
      <c r="H491">
        <v>370.78899999999999</v>
      </c>
      <c r="I491">
        <v>0.27300000000000002</v>
      </c>
      <c r="J491" t="s">
        <v>1600</v>
      </c>
      <c r="K491" t="s">
        <v>1600</v>
      </c>
      <c r="L491">
        <v>387</v>
      </c>
      <c r="M491">
        <v>142</v>
      </c>
      <c r="N491">
        <v>0</v>
      </c>
      <c r="O491">
        <v>0</v>
      </c>
      <c r="P491">
        <v>0</v>
      </c>
      <c r="Q491">
        <v>387</v>
      </c>
    </row>
    <row r="492" spans="3:17" x14ac:dyDescent="0.2">
      <c r="C492" s="325">
        <v>498</v>
      </c>
      <c r="D492" t="s">
        <v>1600</v>
      </c>
      <c r="E492">
        <v>132</v>
      </c>
      <c r="F492">
        <v>387</v>
      </c>
      <c r="G492">
        <v>142</v>
      </c>
      <c r="H492">
        <v>370.78899999999999</v>
      </c>
      <c r="I492">
        <v>0.27300000000000002</v>
      </c>
      <c r="J492" t="s">
        <v>1600</v>
      </c>
      <c r="K492" t="s">
        <v>1600</v>
      </c>
      <c r="L492">
        <v>387</v>
      </c>
      <c r="M492">
        <v>142</v>
      </c>
      <c r="N492">
        <v>0</v>
      </c>
      <c r="O492">
        <v>0</v>
      </c>
      <c r="P492">
        <v>0</v>
      </c>
      <c r="Q492">
        <v>387</v>
      </c>
    </row>
    <row r="493" spans="3:17" x14ac:dyDescent="0.2">
      <c r="C493" s="325">
        <v>499</v>
      </c>
      <c r="D493" t="s">
        <v>1600</v>
      </c>
      <c r="E493">
        <v>132</v>
      </c>
      <c r="F493">
        <v>387</v>
      </c>
      <c r="G493">
        <v>142</v>
      </c>
      <c r="H493">
        <v>370.78899999999999</v>
      </c>
      <c r="I493">
        <v>0.27300000000000002</v>
      </c>
      <c r="J493" t="s">
        <v>1600</v>
      </c>
      <c r="K493" t="s">
        <v>1600</v>
      </c>
      <c r="L493">
        <v>387</v>
      </c>
      <c r="M493">
        <v>142</v>
      </c>
      <c r="N493">
        <v>0</v>
      </c>
      <c r="O493">
        <v>0</v>
      </c>
      <c r="P493">
        <v>0</v>
      </c>
      <c r="Q493">
        <v>387</v>
      </c>
    </row>
    <row r="494" spans="3:17" x14ac:dyDescent="0.2">
      <c r="C494" s="325">
        <v>500</v>
      </c>
      <c r="D494" t="s">
        <v>1667</v>
      </c>
      <c r="E494">
        <v>21</v>
      </c>
      <c r="F494">
        <v>788</v>
      </c>
      <c r="G494">
        <v>480</v>
      </c>
      <c r="H494">
        <v>684.93499999999995</v>
      </c>
      <c r="I494">
        <v>0.52200000000000002</v>
      </c>
      <c r="J494" t="s">
        <v>1667</v>
      </c>
      <c r="K494" t="s">
        <v>4893</v>
      </c>
      <c r="L494">
        <v>748</v>
      </c>
      <c r="M494">
        <v>430</v>
      </c>
      <c r="N494">
        <v>0</v>
      </c>
      <c r="O494">
        <v>0</v>
      </c>
      <c r="P494">
        <v>0</v>
      </c>
      <c r="Q494">
        <v>748</v>
      </c>
    </row>
    <row r="495" spans="3:17" x14ac:dyDescent="0.2">
      <c r="C495" s="325">
        <v>501</v>
      </c>
      <c r="D495" t="s">
        <v>2428</v>
      </c>
      <c r="E495">
        <v>7</v>
      </c>
      <c r="F495">
        <v>540</v>
      </c>
      <c r="G495">
        <v>195</v>
      </c>
      <c r="H495">
        <v>513.70299999999997</v>
      </c>
      <c r="I495">
        <v>0.32900000000000001</v>
      </c>
      <c r="J495" t="s">
        <v>5006</v>
      </c>
      <c r="K495" t="s">
        <v>1710</v>
      </c>
      <c r="L495">
        <v>515</v>
      </c>
      <c r="M495">
        <v>215</v>
      </c>
      <c r="N495">
        <v>0</v>
      </c>
      <c r="O495">
        <v>0</v>
      </c>
      <c r="P495">
        <v>0</v>
      </c>
      <c r="Q495">
        <v>515</v>
      </c>
    </row>
    <row r="496" spans="3:17" x14ac:dyDescent="0.2">
      <c r="C496" s="325">
        <v>502</v>
      </c>
      <c r="D496" t="s">
        <v>2964</v>
      </c>
      <c r="E496">
        <v>32</v>
      </c>
      <c r="F496">
        <v>782</v>
      </c>
      <c r="G496">
        <v>359</v>
      </c>
      <c r="H496">
        <v>712.822</v>
      </c>
      <c r="I496">
        <v>0.432</v>
      </c>
      <c r="J496" t="s">
        <v>4980</v>
      </c>
      <c r="K496" t="s">
        <v>4980</v>
      </c>
      <c r="L496">
        <v>349</v>
      </c>
      <c r="M496">
        <v>89</v>
      </c>
      <c r="N496">
        <v>23.8553</v>
      </c>
      <c r="O496">
        <v>353</v>
      </c>
      <c r="P496">
        <v>87</v>
      </c>
      <c r="Q496">
        <v>353</v>
      </c>
    </row>
    <row r="497" spans="3:17" x14ac:dyDescent="0.2">
      <c r="C497" s="325">
        <v>503</v>
      </c>
      <c r="D497" t="s">
        <v>2138</v>
      </c>
      <c r="E497">
        <v>18</v>
      </c>
      <c r="F497">
        <v>455</v>
      </c>
      <c r="G497">
        <v>150</v>
      </c>
      <c r="H497">
        <v>438.339</v>
      </c>
      <c r="I497">
        <v>0.26600000000000001</v>
      </c>
      <c r="J497" t="s">
        <v>4977</v>
      </c>
      <c r="K497" t="s">
        <v>4978</v>
      </c>
      <c r="L497">
        <v>280</v>
      </c>
      <c r="M497">
        <v>74</v>
      </c>
      <c r="N497">
        <v>8.1905199999999994</v>
      </c>
      <c r="O497">
        <v>353</v>
      </c>
      <c r="P497">
        <v>87</v>
      </c>
      <c r="Q497">
        <v>353</v>
      </c>
    </row>
    <row r="498" spans="3:17" x14ac:dyDescent="0.2">
      <c r="C498" s="325">
        <v>504</v>
      </c>
      <c r="D498" t="s">
        <v>2138</v>
      </c>
      <c r="E498">
        <v>18</v>
      </c>
      <c r="F498">
        <v>455</v>
      </c>
      <c r="G498">
        <v>150</v>
      </c>
      <c r="H498">
        <v>438.339</v>
      </c>
      <c r="I498">
        <v>0.26600000000000001</v>
      </c>
      <c r="J498" t="s">
        <v>4977</v>
      </c>
      <c r="K498" t="s">
        <v>4978</v>
      </c>
      <c r="L498">
        <v>280</v>
      </c>
      <c r="M498">
        <v>74</v>
      </c>
      <c r="N498">
        <v>8.1905199999999994</v>
      </c>
      <c r="O498">
        <v>353</v>
      </c>
      <c r="P498">
        <v>87</v>
      </c>
      <c r="Q498">
        <v>353</v>
      </c>
    </row>
    <row r="499" spans="3:17" x14ac:dyDescent="0.2">
      <c r="C499" s="325">
        <v>505</v>
      </c>
      <c r="D499" t="s">
        <v>2138</v>
      </c>
      <c r="E499">
        <v>18</v>
      </c>
      <c r="F499">
        <v>455</v>
      </c>
      <c r="G499">
        <v>150</v>
      </c>
      <c r="H499">
        <v>438.339</v>
      </c>
      <c r="I499">
        <v>0.26600000000000001</v>
      </c>
      <c r="J499" t="s">
        <v>4977</v>
      </c>
      <c r="K499" t="s">
        <v>4978</v>
      </c>
      <c r="L499">
        <v>280</v>
      </c>
      <c r="M499">
        <v>74</v>
      </c>
      <c r="N499">
        <v>8.1905199999999994</v>
      </c>
      <c r="O499">
        <v>353</v>
      </c>
      <c r="P499">
        <v>87</v>
      </c>
      <c r="Q499">
        <v>353</v>
      </c>
    </row>
    <row r="500" spans="3:17" x14ac:dyDescent="0.2">
      <c r="C500" s="325">
        <v>506</v>
      </c>
      <c r="D500" t="s">
        <v>1600</v>
      </c>
      <c r="E500">
        <v>132</v>
      </c>
      <c r="F500">
        <v>387</v>
      </c>
      <c r="G500">
        <v>142</v>
      </c>
      <c r="H500">
        <v>370.78899999999999</v>
      </c>
      <c r="I500">
        <v>0.27300000000000002</v>
      </c>
      <c r="J500" t="s">
        <v>1600</v>
      </c>
      <c r="K500" t="s">
        <v>1600</v>
      </c>
      <c r="L500">
        <v>387</v>
      </c>
      <c r="M500">
        <v>142</v>
      </c>
      <c r="N500">
        <v>0</v>
      </c>
      <c r="O500">
        <v>0</v>
      </c>
      <c r="P500">
        <v>0</v>
      </c>
      <c r="Q500">
        <v>387</v>
      </c>
    </row>
    <row r="501" spans="3:17" x14ac:dyDescent="0.2">
      <c r="C501" s="325">
        <v>507</v>
      </c>
      <c r="D501" t="s">
        <v>1755</v>
      </c>
      <c r="E501">
        <v>65</v>
      </c>
      <c r="F501">
        <v>349</v>
      </c>
      <c r="G501">
        <v>89</v>
      </c>
      <c r="H501">
        <v>338.53899999999999</v>
      </c>
      <c r="I501">
        <v>0.24399999999999999</v>
      </c>
      <c r="J501" t="s">
        <v>4980</v>
      </c>
      <c r="K501" t="s">
        <v>4980</v>
      </c>
      <c r="L501">
        <v>349</v>
      </c>
      <c r="M501">
        <v>89</v>
      </c>
      <c r="N501">
        <v>4.2297799999999999</v>
      </c>
      <c r="O501">
        <v>353</v>
      </c>
      <c r="P501">
        <v>87</v>
      </c>
      <c r="Q501">
        <v>353</v>
      </c>
    </row>
    <row r="502" spans="3:17" x14ac:dyDescent="0.2">
      <c r="C502" s="325">
        <v>508</v>
      </c>
      <c r="D502" t="s">
        <v>2428</v>
      </c>
      <c r="E502">
        <v>7</v>
      </c>
      <c r="F502">
        <v>540</v>
      </c>
      <c r="G502">
        <v>195</v>
      </c>
      <c r="H502">
        <v>513.70299999999997</v>
      </c>
      <c r="I502">
        <v>0.32900000000000001</v>
      </c>
      <c r="J502" t="s">
        <v>5006</v>
      </c>
      <c r="K502" t="s">
        <v>1710</v>
      </c>
      <c r="L502">
        <v>515</v>
      </c>
      <c r="M502">
        <v>215</v>
      </c>
      <c r="N502">
        <v>0</v>
      </c>
      <c r="O502">
        <v>0</v>
      </c>
      <c r="P502">
        <v>0</v>
      </c>
      <c r="Q502">
        <v>515</v>
      </c>
    </row>
    <row r="503" spans="3:17" x14ac:dyDescent="0.2">
      <c r="C503" s="325">
        <v>509</v>
      </c>
      <c r="D503" t="s">
        <v>1814</v>
      </c>
      <c r="E503">
        <v>4</v>
      </c>
      <c r="F503">
        <v>641</v>
      </c>
      <c r="G503">
        <v>159</v>
      </c>
      <c r="H503">
        <v>622.85900000000004</v>
      </c>
      <c r="I503">
        <v>0.28999999999999998</v>
      </c>
      <c r="J503" t="s">
        <v>4983</v>
      </c>
      <c r="K503" t="s">
        <v>4893</v>
      </c>
      <c r="L503">
        <v>748</v>
      </c>
      <c r="M503">
        <v>430</v>
      </c>
      <c r="N503">
        <v>0</v>
      </c>
      <c r="O503">
        <v>0</v>
      </c>
      <c r="P503">
        <v>0</v>
      </c>
      <c r="Q503">
        <v>748</v>
      </c>
    </row>
    <row r="504" spans="3:17" x14ac:dyDescent="0.2">
      <c r="C504" s="325">
        <v>510</v>
      </c>
      <c r="D504" t="s">
        <v>1755</v>
      </c>
      <c r="E504">
        <v>65</v>
      </c>
      <c r="F504">
        <v>349</v>
      </c>
      <c r="G504">
        <v>89</v>
      </c>
      <c r="H504">
        <v>338.53899999999999</v>
      </c>
      <c r="I504">
        <v>0.24399999999999999</v>
      </c>
      <c r="J504" t="s">
        <v>4980</v>
      </c>
      <c r="K504" t="s">
        <v>4980</v>
      </c>
      <c r="L504">
        <v>349</v>
      </c>
      <c r="M504">
        <v>89</v>
      </c>
      <c r="N504">
        <v>10.7689</v>
      </c>
      <c r="O504">
        <v>353</v>
      </c>
      <c r="P504">
        <v>87</v>
      </c>
      <c r="Q504">
        <v>353</v>
      </c>
    </row>
    <row r="505" spans="3:17" x14ac:dyDescent="0.2">
      <c r="C505" s="325">
        <v>511</v>
      </c>
      <c r="D505" t="s">
        <v>1871</v>
      </c>
      <c r="E505">
        <v>64</v>
      </c>
      <c r="F505">
        <v>281</v>
      </c>
      <c r="G505">
        <v>85</v>
      </c>
      <c r="H505">
        <v>270.19</v>
      </c>
      <c r="I505">
        <v>0.27500000000000002</v>
      </c>
      <c r="J505" t="s">
        <v>4985</v>
      </c>
      <c r="K505" t="s">
        <v>4978</v>
      </c>
      <c r="L505">
        <v>280</v>
      </c>
      <c r="M505">
        <v>74</v>
      </c>
      <c r="N505">
        <v>0.93013900000000005</v>
      </c>
      <c r="O505">
        <v>306</v>
      </c>
      <c r="P505">
        <v>78</v>
      </c>
      <c r="Q505">
        <v>306</v>
      </c>
    </row>
    <row r="506" spans="3:17" x14ac:dyDescent="0.2">
      <c r="C506" s="325">
        <v>512</v>
      </c>
      <c r="D506" t="s">
        <v>1704</v>
      </c>
      <c r="E506">
        <v>97</v>
      </c>
      <c r="F506">
        <v>280</v>
      </c>
      <c r="G506">
        <v>74</v>
      </c>
      <c r="H506">
        <v>271.44099999999997</v>
      </c>
      <c r="I506">
        <v>0.25</v>
      </c>
      <c r="J506" t="s">
        <v>4977</v>
      </c>
      <c r="K506" t="s">
        <v>4978</v>
      </c>
      <c r="L506">
        <v>280</v>
      </c>
      <c r="M506">
        <v>74</v>
      </c>
      <c r="N506">
        <v>2.4158499999999998</v>
      </c>
      <c r="O506">
        <v>353</v>
      </c>
      <c r="P506">
        <v>87</v>
      </c>
      <c r="Q506">
        <v>353</v>
      </c>
    </row>
    <row r="507" spans="3:17" x14ac:dyDescent="0.2">
      <c r="C507" s="325">
        <v>513</v>
      </c>
      <c r="D507" t="s">
        <v>1903</v>
      </c>
      <c r="E507">
        <v>55</v>
      </c>
      <c r="F507">
        <v>390</v>
      </c>
      <c r="G507">
        <v>112</v>
      </c>
      <c r="H507">
        <v>376.07299999999998</v>
      </c>
      <c r="I507">
        <v>0.27200000000000002</v>
      </c>
      <c r="J507" t="s">
        <v>1903</v>
      </c>
      <c r="K507" t="s">
        <v>1903</v>
      </c>
      <c r="L507">
        <v>390</v>
      </c>
      <c r="M507">
        <v>112</v>
      </c>
      <c r="N507">
        <v>0</v>
      </c>
      <c r="O507">
        <v>0</v>
      </c>
      <c r="P507">
        <v>0</v>
      </c>
      <c r="Q507">
        <v>390</v>
      </c>
    </row>
    <row r="508" spans="3:17" x14ac:dyDescent="0.2">
      <c r="C508" s="325">
        <v>514</v>
      </c>
      <c r="D508" t="s">
        <v>1704</v>
      </c>
      <c r="E508">
        <v>97</v>
      </c>
      <c r="F508">
        <v>280</v>
      </c>
      <c r="G508">
        <v>74</v>
      </c>
      <c r="H508">
        <v>271.44099999999997</v>
      </c>
      <c r="I508">
        <v>0.25</v>
      </c>
      <c r="J508" t="s">
        <v>4977</v>
      </c>
      <c r="K508" t="s">
        <v>4978</v>
      </c>
      <c r="L508">
        <v>280</v>
      </c>
      <c r="M508">
        <v>74</v>
      </c>
      <c r="N508">
        <v>4.0564099999999996</v>
      </c>
      <c r="O508">
        <v>353</v>
      </c>
      <c r="P508">
        <v>87</v>
      </c>
      <c r="Q508">
        <v>353</v>
      </c>
    </row>
    <row r="509" spans="3:17" x14ac:dyDescent="0.2">
      <c r="C509" s="325">
        <v>515</v>
      </c>
      <c r="D509" t="s">
        <v>1704</v>
      </c>
      <c r="E509">
        <v>97</v>
      </c>
      <c r="F509">
        <v>280</v>
      </c>
      <c r="G509">
        <v>74</v>
      </c>
      <c r="H509">
        <v>271.44099999999997</v>
      </c>
      <c r="I509">
        <v>0.25</v>
      </c>
      <c r="J509" t="s">
        <v>4977</v>
      </c>
      <c r="K509" t="s">
        <v>4978</v>
      </c>
      <c r="L509">
        <v>280</v>
      </c>
      <c r="M509">
        <v>74</v>
      </c>
      <c r="N509">
        <v>3.22519</v>
      </c>
      <c r="O509">
        <v>353</v>
      </c>
      <c r="P509">
        <v>87</v>
      </c>
      <c r="Q509">
        <v>353</v>
      </c>
    </row>
    <row r="510" spans="3:17" x14ac:dyDescent="0.2">
      <c r="C510" s="325">
        <v>516</v>
      </c>
      <c r="D510" t="s">
        <v>1704</v>
      </c>
      <c r="E510">
        <v>97</v>
      </c>
      <c r="F510">
        <v>280</v>
      </c>
      <c r="G510">
        <v>74</v>
      </c>
      <c r="H510">
        <v>271.44099999999997</v>
      </c>
      <c r="I510">
        <v>0.25</v>
      </c>
      <c r="J510" t="s">
        <v>4977</v>
      </c>
      <c r="K510" t="s">
        <v>4978</v>
      </c>
      <c r="L510">
        <v>280</v>
      </c>
      <c r="M510">
        <v>74</v>
      </c>
      <c r="N510">
        <v>3.2270400000000001</v>
      </c>
      <c r="O510">
        <v>353</v>
      </c>
      <c r="P510">
        <v>87</v>
      </c>
      <c r="Q510">
        <v>353</v>
      </c>
    </row>
    <row r="511" spans="3:17" x14ac:dyDescent="0.2">
      <c r="C511" s="325">
        <v>517</v>
      </c>
      <c r="D511" t="s">
        <v>1704</v>
      </c>
      <c r="E511">
        <v>97</v>
      </c>
      <c r="F511">
        <v>280</v>
      </c>
      <c r="G511">
        <v>74</v>
      </c>
      <c r="H511">
        <v>271.44099999999997</v>
      </c>
      <c r="I511">
        <v>0.25</v>
      </c>
      <c r="J511" t="s">
        <v>4977</v>
      </c>
      <c r="K511" t="s">
        <v>4978</v>
      </c>
      <c r="L511">
        <v>280</v>
      </c>
      <c r="M511">
        <v>74</v>
      </c>
      <c r="N511">
        <v>15.664099999999999</v>
      </c>
      <c r="O511">
        <v>353</v>
      </c>
      <c r="P511">
        <v>87</v>
      </c>
      <c r="Q511">
        <v>353</v>
      </c>
    </row>
    <row r="512" spans="3:17" x14ac:dyDescent="0.2">
      <c r="C512" s="325">
        <v>518</v>
      </c>
      <c r="D512" t="s">
        <v>1704</v>
      </c>
      <c r="E512">
        <v>97</v>
      </c>
      <c r="F512">
        <v>280</v>
      </c>
      <c r="G512">
        <v>74</v>
      </c>
      <c r="H512">
        <v>271.44099999999997</v>
      </c>
      <c r="I512">
        <v>0.25</v>
      </c>
      <c r="J512" t="s">
        <v>4977</v>
      </c>
      <c r="K512" t="s">
        <v>4978</v>
      </c>
      <c r="L512">
        <v>280</v>
      </c>
      <c r="M512">
        <v>74</v>
      </c>
      <c r="N512">
        <v>3.81182</v>
      </c>
      <c r="O512">
        <v>353</v>
      </c>
      <c r="P512">
        <v>87</v>
      </c>
      <c r="Q512">
        <v>353</v>
      </c>
    </row>
    <row r="513" spans="3:17" x14ac:dyDescent="0.2">
      <c r="C513" s="325">
        <v>519</v>
      </c>
      <c r="D513" t="s">
        <v>2117</v>
      </c>
      <c r="E513">
        <v>41</v>
      </c>
      <c r="F513">
        <v>297</v>
      </c>
      <c r="G513">
        <v>45</v>
      </c>
      <c r="H513">
        <v>294.24700000000001</v>
      </c>
      <c r="I513">
        <v>0.15</v>
      </c>
      <c r="J513" t="s">
        <v>4986</v>
      </c>
      <c r="K513" t="s">
        <v>4978</v>
      </c>
      <c r="L513">
        <v>280</v>
      </c>
      <c r="M513">
        <v>74</v>
      </c>
      <c r="N513">
        <v>8.1298999999999992</v>
      </c>
      <c r="O513">
        <v>353</v>
      </c>
      <c r="P513">
        <v>87</v>
      </c>
      <c r="Q513">
        <v>353</v>
      </c>
    </row>
    <row r="514" spans="3:17" x14ac:dyDescent="0.2">
      <c r="C514" s="325">
        <v>520</v>
      </c>
      <c r="D514" t="s">
        <v>1600</v>
      </c>
      <c r="E514">
        <v>132</v>
      </c>
      <c r="F514">
        <v>387</v>
      </c>
      <c r="G514">
        <v>142</v>
      </c>
      <c r="H514">
        <v>370.78899999999999</v>
      </c>
      <c r="I514">
        <v>0.27300000000000002</v>
      </c>
      <c r="J514" t="s">
        <v>1600</v>
      </c>
      <c r="K514" t="s">
        <v>1600</v>
      </c>
      <c r="L514">
        <v>387</v>
      </c>
      <c r="M514">
        <v>142</v>
      </c>
      <c r="N514">
        <v>0</v>
      </c>
      <c r="O514">
        <v>0</v>
      </c>
      <c r="P514">
        <v>0</v>
      </c>
      <c r="Q514">
        <v>387</v>
      </c>
    </row>
    <row r="515" spans="3:17" x14ac:dyDescent="0.2">
      <c r="C515" s="325">
        <v>521</v>
      </c>
      <c r="D515" t="s">
        <v>1704</v>
      </c>
      <c r="E515">
        <v>97</v>
      </c>
      <c r="F515">
        <v>280</v>
      </c>
      <c r="G515">
        <v>74</v>
      </c>
      <c r="H515">
        <v>271.44099999999997</v>
      </c>
      <c r="I515">
        <v>0.25</v>
      </c>
      <c r="J515" t="s">
        <v>4977</v>
      </c>
      <c r="K515" t="s">
        <v>4978</v>
      </c>
      <c r="L515">
        <v>280</v>
      </c>
      <c r="M515">
        <v>74</v>
      </c>
      <c r="N515">
        <v>3.2951199999999998</v>
      </c>
      <c r="O515">
        <v>353</v>
      </c>
      <c r="P515">
        <v>87</v>
      </c>
      <c r="Q515">
        <v>353</v>
      </c>
    </row>
    <row r="516" spans="3:17" x14ac:dyDescent="0.2">
      <c r="C516" s="325">
        <v>522</v>
      </c>
      <c r="D516" t="s">
        <v>1903</v>
      </c>
      <c r="E516">
        <v>55</v>
      </c>
      <c r="F516">
        <v>390</v>
      </c>
      <c r="G516">
        <v>112</v>
      </c>
      <c r="H516">
        <v>376.07299999999998</v>
      </c>
      <c r="I516">
        <v>0.27200000000000002</v>
      </c>
      <c r="J516" t="s">
        <v>1903</v>
      </c>
      <c r="K516" t="s">
        <v>1903</v>
      </c>
      <c r="L516">
        <v>390</v>
      </c>
      <c r="M516">
        <v>112</v>
      </c>
      <c r="N516">
        <v>0</v>
      </c>
      <c r="O516">
        <v>0</v>
      </c>
      <c r="P516">
        <v>0</v>
      </c>
      <c r="Q516">
        <v>390</v>
      </c>
    </row>
    <row r="517" spans="3:17" x14ac:dyDescent="0.2">
      <c r="C517" s="325">
        <v>523</v>
      </c>
      <c r="D517" t="s">
        <v>1814</v>
      </c>
      <c r="E517">
        <v>4</v>
      </c>
      <c r="F517">
        <v>641</v>
      </c>
      <c r="G517">
        <v>159</v>
      </c>
      <c r="H517">
        <v>622.85900000000004</v>
      </c>
      <c r="I517">
        <v>0.28999999999999998</v>
      </c>
      <c r="J517" t="s">
        <v>2428</v>
      </c>
      <c r="K517" t="s">
        <v>2428</v>
      </c>
      <c r="L517">
        <v>540</v>
      </c>
      <c r="M517">
        <v>195</v>
      </c>
      <c r="N517">
        <v>0</v>
      </c>
      <c r="O517">
        <v>0</v>
      </c>
      <c r="P517">
        <v>0</v>
      </c>
      <c r="Q517">
        <v>540</v>
      </c>
    </row>
    <row r="518" spans="3:17" x14ac:dyDescent="0.2">
      <c r="C518" s="325">
        <v>524</v>
      </c>
      <c r="D518" t="s">
        <v>1814</v>
      </c>
      <c r="E518">
        <v>4</v>
      </c>
      <c r="F518">
        <v>641</v>
      </c>
      <c r="G518">
        <v>159</v>
      </c>
      <c r="H518">
        <v>622.85900000000004</v>
      </c>
      <c r="I518">
        <v>0.28999999999999998</v>
      </c>
      <c r="J518" t="s">
        <v>4983</v>
      </c>
      <c r="K518" t="s">
        <v>4893</v>
      </c>
      <c r="L518">
        <v>748</v>
      </c>
      <c r="M518">
        <v>430</v>
      </c>
      <c r="N518">
        <v>0</v>
      </c>
      <c r="O518">
        <v>0</v>
      </c>
      <c r="P518">
        <v>0</v>
      </c>
      <c r="Q518">
        <v>748</v>
      </c>
    </row>
    <row r="519" spans="3:17" x14ac:dyDescent="0.2">
      <c r="C519" s="325">
        <v>525</v>
      </c>
      <c r="D519" t="s">
        <v>1600</v>
      </c>
      <c r="E519">
        <v>132</v>
      </c>
      <c r="F519">
        <v>387</v>
      </c>
      <c r="G519">
        <v>142</v>
      </c>
      <c r="H519">
        <v>370.78899999999999</v>
      </c>
      <c r="I519">
        <v>0.27300000000000002</v>
      </c>
      <c r="J519" t="s">
        <v>1600</v>
      </c>
      <c r="K519" t="s">
        <v>1600</v>
      </c>
      <c r="L519">
        <v>387</v>
      </c>
      <c r="M519">
        <v>142</v>
      </c>
      <c r="N519">
        <v>0</v>
      </c>
      <c r="O519">
        <v>0</v>
      </c>
      <c r="P519">
        <v>0</v>
      </c>
      <c r="Q519">
        <v>387</v>
      </c>
    </row>
    <row r="520" spans="3:17" x14ac:dyDescent="0.2">
      <c r="C520" s="325">
        <v>526</v>
      </c>
      <c r="D520" t="s">
        <v>1667</v>
      </c>
      <c r="E520">
        <v>21</v>
      </c>
      <c r="F520">
        <v>788</v>
      </c>
      <c r="G520">
        <v>480</v>
      </c>
      <c r="H520">
        <v>684.93499999999995</v>
      </c>
      <c r="I520">
        <v>0.52200000000000002</v>
      </c>
      <c r="J520" t="s">
        <v>1667</v>
      </c>
      <c r="K520" t="s">
        <v>4893</v>
      </c>
      <c r="L520">
        <v>748</v>
      </c>
      <c r="M520">
        <v>430</v>
      </c>
      <c r="N520">
        <v>0</v>
      </c>
      <c r="O520">
        <v>0</v>
      </c>
      <c r="P520">
        <v>0</v>
      </c>
      <c r="Q520">
        <v>748</v>
      </c>
    </row>
    <row r="521" spans="3:17" x14ac:dyDescent="0.2">
      <c r="C521" s="325">
        <v>527</v>
      </c>
      <c r="D521" t="s">
        <v>2117</v>
      </c>
      <c r="E521">
        <v>41</v>
      </c>
      <c r="F521">
        <v>297</v>
      </c>
      <c r="G521">
        <v>45</v>
      </c>
      <c r="H521">
        <v>294.24700000000001</v>
      </c>
      <c r="I521">
        <v>0.15</v>
      </c>
      <c r="J521" t="s">
        <v>4986</v>
      </c>
      <c r="K521" t="s">
        <v>4978</v>
      </c>
      <c r="L521">
        <v>280</v>
      </c>
      <c r="M521">
        <v>74</v>
      </c>
      <c r="N521">
        <v>10.416600000000001</v>
      </c>
      <c r="O521">
        <v>353</v>
      </c>
      <c r="P521">
        <v>87</v>
      </c>
      <c r="Q521">
        <v>353</v>
      </c>
    </row>
    <row r="522" spans="3:17" x14ac:dyDescent="0.2">
      <c r="C522" s="325">
        <v>528</v>
      </c>
      <c r="D522" t="s">
        <v>1600</v>
      </c>
      <c r="E522">
        <v>132</v>
      </c>
      <c r="F522">
        <v>387</v>
      </c>
      <c r="G522">
        <v>142</v>
      </c>
      <c r="H522">
        <v>370.78899999999999</v>
      </c>
      <c r="I522">
        <v>0.27300000000000002</v>
      </c>
      <c r="J522" t="s">
        <v>1600</v>
      </c>
      <c r="K522" t="s">
        <v>1600</v>
      </c>
      <c r="L522">
        <v>387</v>
      </c>
      <c r="M522">
        <v>142</v>
      </c>
      <c r="N522">
        <v>0</v>
      </c>
      <c r="O522">
        <v>0</v>
      </c>
      <c r="P522">
        <v>0</v>
      </c>
      <c r="Q522">
        <v>387</v>
      </c>
    </row>
    <row r="523" spans="3:17" x14ac:dyDescent="0.2">
      <c r="C523" s="325">
        <v>529</v>
      </c>
      <c r="D523" t="s">
        <v>1600</v>
      </c>
      <c r="E523">
        <v>132</v>
      </c>
      <c r="F523">
        <v>387</v>
      </c>
      <c r="G523">
        <v>142</v>
      </c>
      <c r="H523">
        <v>370.78899999999999</v>
      </c>
      <c r="I523">
        <v>0.27300000000000002</v>
      </c>
      <c r="J523" t="s">
        <v>1600</v>
      </c>
      <c r="K523" t="s">
        <v>1600</v>
      </c>
      <c r="L523">
        <v>387</v>
      </c>
      <c r="M523">
        <v>142</v>
      </c>
      <c r="N523">
        <v>0</v>
      </c>
      <c r="O523">
        <v>0</v>
      </c>
      <c r="P523">
        <v>0</v>
      </c>
      <c r="Q523">
        <v>387</v>
      </c>
    </row>
    <row r="524" spans="3:17" x14ac:dyDescent="0.2">
      <c r="C524" s="325">
        <v>530</v>
      </c>
      <c r="D524" t="s">
        <v>1600</v>
      </c>
      <c r="E524">
        <v>132</v>
      </c>
      <c r="F524">
        <v>387</v>
      </c>
      <c r="G524">
        <v>142</v>
      </c>
      <c r="H524">
        <v>370.78899999999999</v>
      </c>
      <c r="I524">
        <v>0.27300000000000002</v>
      </c>
      <c r="J524" t="s">
        <v>1600</v>
      </c>
      <c r="K524" t="s">
        <v>1600</v>
      </c>
      <c r="L524">
        <v>387</v>
      </c>
      <c r="M524">
        <v>142</v>
      </c>
      <c r="N524">
        <v>0</v>
      </c>
      <c r="O524">
        <v>0</v>
      </c>
      <c r="P524">
        <v>0</v>
      </c>
      <c r="Q524">
        <v>387</v>
      </c>
    </row>
    <row r="525" spans="3:17" x14ac:dyDescent="0.2">
      <c r="C525" s="325">
        <v>531</v>
      </c>
      <c r="D525" t="s">
        <v>1871</v>
      </c>
      <c r="E525">
        <v>64</v>
      </c>
      <c r="F525">
        <v>281</v>
      </c>
      <c r="G525">
        <v>85</v>
      </c>
      <c r="H525">
        <v>270.19</v>
      </c>
      <c r="I525">
        <v>0.27500000000000002</v>
      </c>
      <c r="J525" t="s">
        <v>4985</v>
      </c>
      <c r="K525" t="s">
        <v>4978</v>
      </c>
      <c r="L525">
        <v>280</v>
      </c>
      <c r="M525">
        <v>74</v>
      </c>
      <c r="N525">
        <v>1.66109</v>
      </c>
      <c r="O525">
        <v>306</v>
      </c>
      <c r="P525">
        <v>78</v>
      </c>
      <c r="Q525">
        <v>306</v>
      </c>
    </row>
    <row r="526" spans="3:17" x14ac:dyDescent="0.2">
      <c r="C526" s="325">
        <v>532</v>
      </c>
      <c r="D526" t="s">
        <v>2117</v>
      </c>
      <c r="E526">
        <v>41</v>
      </c>
      <c r="F526">
        <v>297</v>
      </c>
      <c r="G526">
        <v>45</v>
      </c>
      <c r="H526">
        <v>294.24700000000001</v>
      </c>
      <c r="I526">
        <v>0.15</v>
      </c>
      <c r="J526" t="s">
        <v>4986</v>
      </c>
      <c r="K526" t="s">
        <v>4978</v>
      </c>
      <c r="L526">
        <v>280</v>
      </c>
      <c r="M526">
        <v>74</v>
      </c>
      <c r="N526">
        <v>0.43557099999999999</v>
      </c>
      <c r="O526">
        <v>231</v>
      </c>
      <c r="P526">
        <v>55</v>
      </c>
      <c r="Q526">
        <v>231</v>
      </c>
    </row>
    <row r="527" spans="3:17" x14ac:dyDescent="0.2">
      <c r="C527" s="325">
        <v>533</v>
      </c>
      <c r="D527" t="s">
        <v>1871</v>
      </c>
      <c r="E527">
        <v>64</v>
      </c>
      <c r="F527">
        <v>281</v>
      </c>
      <c r="G527">
        <v>85</v>
      </c>
      <c r="H527">
        <v>270.19</v>
      </c>
      <c r="I527">
        <v>0.27500000000000002</v>
      </c>
      <c r="J527" t="s">
        <v>4985</v>
      </c>
      <c r="K527" t="s">
        <v>4978</v>
      </c>
      <c r="L527">
        <v>280</v>
      </c>
      <c r="M527">
        <v>74</v>
      </c>
      <c r="N527">
        <v>1.4396</v>
      </c>
      <c r="O527">
        <v>306</v>
      </c>
      <c r="P527">
        <v>78</v>
      </c>
      <c r="Q527">
        <v>306</v>
      </c>
    </row>
    <row r="528" spans="3:17" x14ac:dyDescent="0.2">
      <c r="C528" s="325">
        <v>534</v>
      </c>
      <c r="D528" t="s">
        <v>1903</v>
      </c>
      <c r="E528">
        <v>55</v>
      </c>
      <c r="F528">
        <v>390</v>
      </c>
      <c r="G528">
        <v>112</v>
      </c>
      <c r="H528">
        <v>376.07299999999998</v>
      </c>
      <c r="I528">
        <v>0.27200000000000002</v>
      </c>
      <c r="J528" t="s">
        <v>1903</v>
      </c>
      <c r="K528" t="s">
        <v>1903</v>
      </c>
      <c r="L528">
        <v>390</v>
      </c>
      <c r="M528">
        <v>112</v>
      </c>
      <c r="N528">
        <v>0</v>
      </c>
      <c r="O528">
        <v>0</v>
      </c>
      <c r="P528">
        <v>0</v>
      </c>
      <c r="Q528">
        <v>390</v>
      </c>
    </row>
    <row r="529" spans="3:17" x14ac:dyDescent="0.2">
      <c r="C529" s="325">
        <v>535</v>
      </c>
      <c r="D529" t="s">
        <v>1704</v>
      </c>
      <c r="E529">
        <v>97</v>
      </c>
      <c r="F529">
        <v>280</v>
      </c>
      <c r="G529">
        <v>74</v>
      </c>
      <c r="H529">
        <v>271.44099999999997</v>
      </c>
      <c r="I529">
        <v>0.25</v>
      </c>
      <c r="J529" t="s">
        <v>4977</v>
      </c>
      <c r="K529" t="s">
        <v>4978</v>
      </c>
      <c r="L529">
        <v>280</v>
      </c>
      <c r="M529">
        <v>74</v>
      </c>
      <c r="N529">
        <v>15.068899999999999</v>
      </c>
      <c r="O529">
        <v>353</v>
      </c>
      <c r="P529">
        <v>87</v>
      </c>
      <c r="Q529">
        <v>353</v>
      </c>
    </row>
    <row r="530" spans="3:17" x14ac:dyDescent="0.2">
      <c r="C530" s="325">
        <v>536</v>
      </c>
      <c r="D530" t="s">
        <v>1704</v>
      </c>
      <c r="E530">
        <v>97</v>
      </c>
      <c r="F530">
        <v>280</v>
      </c>
      <c r="G530">
        <v>74</v>
      </c>
      <c r="H530">
        <v>271.44099999999997</v>
      </c>
      <c r="I530">
        <v>0.25</v>
      </c>
      <c r="J530" t="s">
        <v>4977</v>
      </c>
      <c r="K530" t="s">
        <v>4978</v>
      </c>
      <c r="L530">
        <v>280</v>
      </c>
      <c r="M530">
        <v>74</v>
      </c>
      <c r="N530">
        <v>3.1692999999999998</v>
      </c>
      <c r="O530">
        <v>353</v>
      </c>
      <c r="P530">
        <v>87</v>
      </c>
      <c r="Q530">
        <v>353</v>
      </c>
    </row>
    <row r="531" spans="3:17" x14ac:dyDescent="0.2">
      <c r="C531" s="325">
        <v>537</v>
      </c>
      <c r="D531" t="s">
        <v>1600</v>
      </c>
      <c r="E531">
        <v>132</v>
      </c>
      <c r="F531">
        <v>387</v>
      </c>
      <c r="G531">
        <v>142</v>
      </c>
      <c r="H531">
        <v>370.78899999999999</v>
      </c>
      <c r="I531">
        <v>0.27300000000000002</v>
      </c>
      <c r="J531" t="s">
        <v>1600</v>
      </c>
      <c r="K531" t="s">
        <v>1600</v>
      </c>
      <c r="L531">
        <v>387</v>
      </c>
      <c r="M531">
        <v>142</v>
      </c>
      <c r="N531">
        <v>0</v>
      </c>
      <c r="O531">
        <v>0</v>
      </c>
      <c r="P531">
        <v>0</v>
      </c>
      <c r="Q531">
        <v>387</v>
      </c>
    </row>
    <row r="532" spans="3:17" x14ac:dyDescent="0.2">
      <c r="C532" s="325">
        <v>538</v>
      </c>
      <c r="D532" t="s">
        <v>1600</v>
      </c>
      <c r="E532">
        <v>132</v>
      </c>
      <c r="F532">
        <v>387</v>
      </c>
      <c r="G532">
        <v>142</v>
      </c>
      <c r="H532">
        <v>370.78899999999999</v>
      </c>
      <c r="I532">
        <v>0.27300000000000002</v>
      </c>
      <c r="J532" t="s">
        <v>1600</v>
      </c>
      <c r="K532" t="s">
        <v>1600</v>
      </c>
      <c r="L532">
        <v>387</v>
      </c>
      <c r="M532">
        <v>142</v>
      </c>
      <c r="N532">
        <v>0</v>
      </c>
      <c r="O532">
        <v>0</v>
      </c>
      <c r="P532">
        <v>0</v>
      </c>
      <c r="Q532">
        <v>387</v>
      </c>
    </row>
    <row r="533" spans="3:17" x14ac:dyDescent="0.2">
      <c r="C533" s="325">
        <v>539</v>
      </c>
      <c r="D533" t="s">
        <v>1903</v>
      </c>
      <c r="E533">
        <v>55</v>
      </c>
      <c r="F533">
        <v>390</v>
      </c>
      <c r="G533">
        <v>112</v>
      </c>
      <c r="H533">
        <v>376.07299999999998</v>
      </c>
      <c r="I533">
        <v>0.27200000000000002</v>
      </c>
      <c r="J533" t="s">
        <v>1903</v>
      </c>
      <c r="K533" t="s">
        <v>1903</v>
      </c>
      <c r="L533">
        <v>390</v>
      </c>
      <c r="M533">
        <v>112</v>
      </c>
      <c r="N533">
        <v>0</v>
      </c>
      <c r="O533">
        <v>0</v>
      </c>
      <c r="P533">
        <v>0</v>
      </c>
      <c r="Q533">
        <v>390</v>
      </c>
    </row>
    <row r="534" spans="3:17" x14ac:dyDescent="0.2">
      <c r="C534" s="325">
        <v>540</v>
      </c>
      <c r="D534" t="s">
        <v>1600</v>
      </c>
      <c r="E534">
        <v>132</v>
      </c>
      <c r="F534">
        <v>387</v>
      </c>
      <c r="G534">
        <v>142</v>
      </c>
      <c r="H534">
        <v>370.78899999999999</v>
      </c>
      <c r="I534">
        <v>0.27300000000000002</v>
      </c>
      <c r="J534" t="s">
        <v>1600</v>
      </c>
      <c r="K534" t="s">
        <v>1600</v>
      </c>
      <c r="L534">
        <v>387</v>
      </c>
      <c r="M534">
        <v>142</v>
      </c>
      <c r="N534">
        <v>0</v>
      </c>
      <c r="O534">
        <v>0</v>
      </c>
      <c r="P534">
        <v>0</v>
      </c>
      <c r="Q534">
        <v>387</v>
      </c>
    </row>
    <row r="535" spans="3:17" x14ac:dyDescent="0.2">
      <c r="C535" s="325">
        <v>541</v>
      </c>
      <c r="D535" t="s">
        <v>1600</v>
      </c>
      <c r="E535">
        <v>132</v>
      </c>
      <c r="F535">
        <v>387</v>
      </c>
      <c r="G535">
        <v>142</v>
      </c>
      <c r="H535">
        <v>370.78899999999999</v>
      </c>
      <c r="I535">
        <v>0.27300000000000002</v>
      </c>
      <c r="J535" t="s">
        <v>1600</v>
      </c>
      <c r="K535" t="s">
        <v>1600</v>
      </c>
      <c r="L535">
        <v>387</v>
      </c>
      <c r="M535">
        <v>142</v>
      </c>
      <c r="N535">
        <v>0</v>
      </c>
      <c r="O535">
        <v>0</v>
      </c>
      <c r="P535">
        <v>0</v>
      </c>
      <c r="Q535">
        <v>387</v>
      </c>
    </row>
    <row r="536" spans="3:17" x14ac:dyDescent="0.2">
      <c r="C536" s="325">
        <v>542</v>
      </c>
      <c r="D536" t="s">
        <v>1600</v>
      </c>
      <c r="E536">
        <v>132</v>
      </c>
      <c r="F536">
        <v>387</v>
      </c>
      <c r="G536">
        <v>142</v>
      </c>
      <c r="H536">
        <v>370.78899999999999</v>
      </c>
      <c r="I536">
        <v>0.27300000000000002</v>
      </c>
      <c r="J536" t="s">
        <v>1600</v>
      </c>
      <c r="K536" t="s">
        <v>1600</v>
      </c>
      <c r="L536">
        <v>387</v>
      </c>
      <c r="M536">
        <v>142</v>
      </c>
      <c r="N536">
        <v>0</v>
      </c>
      <c r="O536">
        <v>0</v>
      </c>
      <c r="P536">
        <v>0</v>
      </c>
      <c r="Q536">
        <v>387</v>
      </c>
    </row>
    <row r="537" spans="3:17" x14ac:dyDescent="0.2">
      <c r="C537" s="325">
        <v>543</v>
      </c>
      <c r="D537" t="s">
        <v>1600</v>
      </c>
      <c r="E537">
        <v>132</v>
      </c>
      <c r="F537">
        <v>387</v>
      </c>
      <c r="G537">
        <v>142</v>
      </c>
      <c r="H537">
        <v>370.78899999999999</v>
      </c>
      <c r="I537">
        <v>0.27300000000000002</v>
      </c>
      <c r="J537" t="s">
        <v>1600</v>
      </c>
      <c r="K537" t="s">
        <v>1600</v>
      </c>
      <c r="L537">
        <v>387</v>
      </c>
      <c r="M537">
        <v>142</v>
      </c>
      <c r="N537">
        <v>0</v>
      </c>
      <c r="O537">
        <v>0</v>
      </c>
      <c r="P537">
        <v>0</v>
      </c>
      <c r="Q537">
        <v>387</v>
      </c>
    </row>
    <row r="538" spans="3:17" x14ac:dyDescent="0.2">
      <c r="C538" s="325">
        <v>544</v>
      </c>
      <c r="D538" t="s">
        <v>1903</v>
      </c>
      <c r="E538">
        <v>55</v>
      </c>
      <c r="F538">
        <v>390</v>
      </c>
      <c r="G538">
        <v>112</v>
      </c>
      <c r="H538">
        <v>376.07299999999998</v>
      </c>
      <c r="I538">
        <v>0.27200000000000002</v>
      </c>
      <c r="J538" t="s">
        <v>1903</v>
      </c>
      <c r="K538" t="s">
        <v>1903</v>
      </c>
      <c r="L538">
        <v>390</v>
      </c>
      <c r="M538">
        <v>112</v>
      </c>
      <c r="N538">
        <v>0</v>
      </c>
      <c r="O538">
        <v>0</v>
      </c>
      <c r="P538">
        <v>0</v>
      </c>
      <c r="Q538">
        <v>390</v>
      </c>
    </row>
    <row r="539" spans="3:17" x14ac:dyDescent="0.2">
      <c r="C539" s="325">
        <v>545</v>
      </c>
      <c r="D539" t="s">
        <v>1814</v>
      </c>
      <c r="E539">
        <v>4</v>
      </c>
      <c r="F539">
        <v>641</v>
      </c>
      <c r="G539">
        <v>159</v>
      </c>
      <c r="H539">
        <v>622.85900000000004</v>
      </c>
      <c r="I539">
        <v>0.28999999999999998</v>
      </c>
      <c r="J539" t="s">
        <v>4983</v>
      </c>
      <c r="K539" t="s">
        <v>4893</v>
      </c>
      <c r="L539">
        <v>748</v>
      </c>
      <c r="M539">
        <v>430</v>
      </c>
      <c r="N539">
        <v>0</v>
      </c>
      <c r="O539">
        <v>0</v>
      </c>
      <c r="P539">
        <v>0</v>
      </c>
      <c r="Q539">
        <v>748</v>
      </c>
    </row>
    <row r="540" spans="3:17" x14ac:dyDescent="0.2">
      <c r="C540" s="325">
        <v>546</v>
      </c>
      <c r="D540" t="s">
        <v>1903</v>
      </c>
      <c r="E540">
        <v>55</v>
      </c>
      <c r="F540">
        <v>390</v>
      </c>
      <c r="G540">
        <v>112</v>
      </c>
      <c r="H540">
        <v>376.07299999999998</v>
      </c>
      <c r="I540">
        <v>0.27200000000000002</v>
      </c>
      <c r="J540" t="s">
        <v>1903</v>
      </c>
      <c r="K540" t="s">
        <v>1903</v>
      </c>
      <c r="L540">
        <v>390</v>
      </c>
      <c r="M540">
        <v>112</v>
      </c>
      <c r="N540">
        <v>0</v>
      </c>
      <c r="O540">
        <v>0</v>
      </c>
      <c r="P540">
        <v>0</v>
      </c>
      <c r="Q540">
        <v>390</v>
      </c>
    </row>
    <row r="541" spans="3:17" x14ac:dyDescent="0.2">
      <c r="C541" s="325">
        <v>547</v>
      </c>
      <c r="D541" t="s">
        <v>1755</v>
      </c>
      <c r="E541">
        <v>65</v>
      </c>
      <c r="F541">
        <v>349</v>
      </c>
      <c r="G541">
        <v>89</v>
      </c>
      <c r="H541">
        <v>338.53899999999999</v>
      </c>
      <c r="I541">
        <v>0.24399999999999999</v>
      </c>
      <c r="J541" t="s">
        <v>4980</v>
      </c>
      <c r="K541" t="s">
        <v>4980</v>
      </c>
      <c r="L541">
        <v>349</v>
      </c>
      <c r="M541">
        <v>89</v>
      </c>
      <c r="N541">
        <v>10.430899999999999</v>
      </c>
      <c r="O541">
        <v>353</v>
      </c>
      <c r="P541">
        <v>87</v>
      </c>
      <c r="Q541">
        <v>353</v>
      </c>
    </row>
    <row r="542" spans="3:17" x14ac:dyDescent="0.2">
      <c r="C542" s="325">
        <v>548</v>
      </c>
      <c r="D542" t="s">
        <v>1704</v>
      </c>
      <c r="E542">
        <v>97</v>
      </c>
      <c r="F542">
        <v>280</v>
      </c>
      <c r="G542">
        <v>74</v>
      </c>
      <c r="H542">
        <v>271.44099999999997</v>
      </c>
      <c r="I542">
        <v>0.25</v>
      </c>
      <c r="J542" t="s">
        <v>4977</v>
      </c>
      <c r="K542" t="s">
        <v>4978</v>
      </c>
      <c r="L542">
        <v>280</v>
      </c>
      <c r="M542">
        <v>74</v>
      </c>
      <c r="N542">
        <v>1.8847100000000001</v>
      </c>
      <c r="O542">
        <v>306</v>
      </c>
      <c r="P542">
        <v>78</v>
      </c>
      <c r="Q542">
        <v>306</v>
      </c>
    </row>
    <row r="543" spans="3:17" x14ac:dyDescent="0.2">
      <c r="C543" s="325">
        <v>549</v>
      </c>
      <c r="D543" t="s">
        <v>2117</v>
      </c>
      <c r="E543">
        <v>41</v>
      </c>
      <c r="F543">
        <v>297</v>
      </c>
      <c r="G543">
        <v>45</v>
      </c>
      <c r="H543">
        <v>294.24700000000001</v>
      </c>
      <c r="I543">
        <v>0.15</v>
      </c>
      <c r="J543" t="s">
        <v>4986</v>
      </c>
      <c r="K543" t="s">
        <v>4978</v>
      </c>
      <c r="L543">
        <v>280</v>
      </c>
      <c r="M543">
        <v>74</v>
      </c>
      <c r="N543">
        <v>3.1959900000000001</v>
      </c>
      <c r="O543">
        <v>353</v>
      </c>
      <c r="P543">
        <v>87</v>
      </c>
      <c r="Q543">
        <v>353</v>
      </c>
    </row>
    <row r="544" spans="3:17" x14ac:dyDescent="0.2">
      <c r="C544" s="325">
        <v>550</v>
      </c>
      <c r="D544" t="s">
        <v>1704</v>
      </c>
      <c r="E544">
        <v>97</v>
      </c>
      <c r="F544">
        <v>280</v>
      </c>
      <c r="G544">
        <v>74</v>
      </c>
      <c r="H544">
        <v>271.44099999999997</v>
      </c>
      <c r="I544">
        <v>0.25</v>
      </c>
      <c r="J544" t="s">
        <v>4977</v>
      </c>
      <c r="K544" t="s">
        <v>4978</v>
      </c>
      <c r="L544">
        <v>280</v>
      </c>
      <c r="M544">
        <v>74</v>
      </c>
      <c r="N544">
        <v>7.7584400000000002</v>
      </c>
      <c r="O544">
        <v>353</v>
      </c>
      <c r="P544">
        <v>87</v>
      </c>
      <c r="Q544">
        <v>353</v>
      </c>
    </row>
    <row r="545" spans="3:17" x14ac:dyDescent="0.2">
      <c r="C545" s="325">
        <v>551</v>
      </c>
      <c r="D545" t="s">
        <v>1755</v>
      </c>
      <c r="E545">
        <v>65</v>
      </c>
      <c r="F545">
        <v>349</v>
      </c>
      <c r="G545">
        <v>89</v>
      </c>
      <c r="H545">
        <v>338.53899999999999</v>
      </c>
      <c r="I545">
        <v>0.24399999999999999</v>
      </c>
      <c r="J545" t="s">
        <v>1903</v>
      </c>
      <c r="K545" t="s">
        <v>1903</v>
      </c>
      <c r="L545">
        <v>390</v>
      </c>
      <c r="M545">
        <v>112</v>
      </c>
      <c r="N545">
        <v>0</v>
      </c>
      <c r="O545">
        <v>0</v>
      </c>
      <c r="P545">
        <v>0</v>
      </c>
      <c r="Q545">
        <v>390</v>
      </c>
    </row>
    <row r="546" spans="3:17" x14ac:dyDescent="0.2">
      <c r="C546" s="325">
        <v>552</v>
      </c>
      <c r="D546" t="s">
        <v>1903</v>
      </c>
      <c r="E546">
        <v>55</v>
      </c>
      <c r="F546">
        <v>390</v>
      </c>
      <c r="G546">
        <v>112</v>
      </c>
      <c r="H546">
        <v>376.07299999999998</v>
      </c>
      <c r="I546">
        <v>0.27200000000000002</v>
      </c>
      <c r="J546" t="s">
        <v>4979</v>
      </c>
      <c r="K546" t="s">
        <v>4979</v>
      </c>
      <c r="L546">
        <v>354</v>
      </c>
      <c r="M546">
        <v>82</v>
      </c>
      <c r="N546">
        <v>7.5042600000000004</v>
      </c>
      <c r="O546">
        <v>353</v>
      </c>
      <c r="P546">
        <v>87</v>
      </c>
      <c r="Q546">
        <v>353</v>
      </c>
    </row>
    <row r="547" spans="3:17" x14ac:dyDescent="0.2">
      <c r="C547" s="325">
        <v>553</v>
      </c>
      <c r="D547" t="s">
        <v>1755</v>
      </c>
      <c r="E547">
        <v>65</v>
      </c>
      <c r="F547">
        <v>349</v>
      </c>
      <c r="G547">
        <v>89</v>
      </c>
      <c r="H547">
        <v>338.53899999999999</v>
      </c>
      <c r="I547">
        <v>0.24399999999999999</v>
      </c>
      <c r="J547" t="s">
        <v>4980</v>
      </c>
      <c r="K547" t="s">
        <v>4980</v>
      </c>
      <c r="L547">
        <v>349</v>
      </c>
      <c r="M547">
        <v>89</v>
      </c>
      <c r="N547">
        <v>23.8415</v>
      </c>
      <c r="O547">
        <v>353</v>
      </c>
      <c r="P547">
        <v>87</v>
      </c>
      <c r="Q547">
        <v>353</v>
      </c>
    </row>
    <row r="548" spans="3:17" x14ac:dyDescent="0.2">
      <c r="C548" s="325">
        <v>554</v>
      </c>
      <c r="D548" t="s">
        <v>1667</v>
      </c>
      <c r="E548">
        <v>21</v>
      </c>
      <c r="F548">
        <v>788</v>
      </c>
      <c r="G548">
        <v>480</v>
      </c>
      <c r="H548">
        <v>684.93499999999995</v>
      </c>
      <c r="I548">
        <v>0.52200000000000002</v>
      </c>
      <c r="J548" t="s">
        <v>1667</v>
      </c>
      <c r="K548" t="s">
        <v>4893</v>
      </c>
      <c r="L548">
        <v>748</v>
      </c>
      <c r="M548">
        <v>430</v>
      </c>
      <c r="N548">
        <v>0</v>
      </c>
      <c r="O548">
        <v>0</v>
      </c>
      <c r="P548">
        <v>0</v>
      </c>
      <c r="Q548">
        <v>748</v>
      </c>
    </row>
    <row r="549" spans="3:17" x14ac:dyDescent="0.2">
      <c r="C549" s="325">
        <v>555</v>
      </c>
      <c r="D549" t="s">
        <v>1755</v>
      </c>
      <c r="E549">
        <v>65</v>
      </c>
      <c r="F549">
        <v>349</v>
      </c>
      <c r="G549">
        <v>89</v>
      </c>
      <c r="H549">
        <v>338.53899999999999</v>
      </c>
      <c r="I549">
        <v>0.24399999999999999</v>
      </c>
      <c r="J549" t="s">
        <v>4980</v>
      </c>
      <c r="K549" t="s">
        <v>4980</v>
      </c>
      <c r="L549">
        <v>349</v>
      </c>
      <c r="M549">
        <v>89</v>
      </c>
      <c r="N549">
        <v>33.811100000000003</v>
      </c>
      <c r="O549">
        <v>353</v>
      </c>
      <c r="P549">
        <v>87</v>
      </c>
      <c r="Q549">
        <v>353</v>
      </c>
    </row>
    <row r="550" spans="3:17" x14ac:dyDescent="0.2">
      <c r="C550" s="325">
        <v>556</v>
      </c>
      <c r="D550" t="s">
        <v>1667</v>
      </c>
      <c r="E550">
        <v>21</v>
      </c>
      <c r="F550">
        <v>788</v>
      </c>
      <c r="G550">
        <v>480</v>
      </c>
      <c r="H550">
        <v>684.93499999999995</v>
      </c>
      <c r="I550">
        <v>0.52200000000000002</v>
      </c>
      <c r="J550" t="s">
        <v>1667</v>
      </c>
      <c r="K550" t="s">
        <v>4893</v>
      </c>
      <c r="L550">
        <v>748</v>
      </c>
      <c r="M550">
        <v>430</v>
      </c>
      <c r="N550">
        <v>0</v>
      </c>
      <c r="O550">
        <v>0</v>
      </c>
      <c r="P550">
        <v>0</v>
      </c>
      <c r="Q550">
        <v>748</v>
      </c>
    </row>
    <row r="551" spans="3:17" x14ac:dyDescent="0.2">
      <c r="C551" s="325">
        <v>557</v>
      </c>
      <c r="D551" t="s">
        <v>1667</v>
      </c>
      <c r="E551">
        <v>21</v>
      </c>
      <c r="F551">
        <v>788</v>
      </c>
      <c r="G551">
        <v>480</v>
      </c>
      <c r="H551">
        <v>684.93499999999995</v>
      </c>
      <c r="I551">
        <v>0.52200000000000002</v>
      </c>
      <c r="J551" t="s">
        <v>1667</v>
      </c>
      <c r="K551" t="s">
        <v>4893</v>
      </c>
      <c r="L551">
        <v>748</v>
      </c>
      <c r="M551">
        <v>430</v>
      </c>
      <c r="N551">
        <v>0</v>
      </c>
      <c r="O551">
        <v>0</v>
      </c>
      <c r="P551">
        <v>0</v>
      </c>
      <c r="Q551">
        <v>748</v>
      </c>
    </row>
    <row r="552" spans="3:17" x14ac:dyDescent="0.2">
      <c r="C552" s="325">
        <v>558</v>
      </c>
      <c r="D552" t="s">
        <v>1755</v>
      </c>
      <c r="E552">
        <v>65</v>
      </c>
      <c r="F552">
        <v>349</v>
      </c>
      <c r="G552">
        <v>89</v>
      </c>
      <c r="H552">
        <v>338.53899999999999</v>
      </c>
      <c r="I552">
        <v>0.24399999999999999</v>
      </c>
      <c r="J552" t="s">
        <v>4980</v>
      </c>
      <c r="K552" t="s">
        <v>4980</v>
      </c>
      <c r="L552">
        <v>349</v>
      </c>
      <c r="M552">
        <v>89</v>
      </c>
      <c r="N552">
        <v>14.747199999999999</v>
      </c>
      <c r="O552">
        <v>353</v>
      </c>
      <c r="P552">
        <v>87</v>
      </c>
      <c r="Q552">
        <v>353</v>
      </c>
    </row>
    <row r="553" spans="3:17" x14ac:dyDescent="0.2">
      <c r="C553" s="325">
        <v>559</v>
      </c>
      <c r="D553" t="s">
        <v>1623</v>
      </c>
      <c r="E553">
        <v>18</v>
      </c>
      <c r="F553">
        <v>354</v>
      </c>
      <c r="G553">
        <v>82</v>
      </c>
      <c r="H553">
        <v>345.41899999999998</v>
      </c>
      <c r="I553">
        <v>0.223</v>
      </c>
      <c r="J553" t="s">
        <v>4979</v>
      </c>
      <c r="K553" t="s">
        <v>4979</v>
      </c>
      <c r="L553">
        <v>354</v>
      </c>
      <c r="M553">
        <v>82</v>
      </c>
      <c r="N553">
        <v>10.0855</v>
      </c>
      <c r="O553">
        <v>353</v>
      </c>
      <c r="P553">
        <v>87</v>
      </c>
      <c r="Q553">
        <v>353</v>
      </c>
    </row>
    <row r="554" spans="3:17" x14ac:dyDescent="0.2">
      <c r="C554" s="325">
        <v>560</v>
      </c>
      <c r="D554" t="s">
        <v>1704</v>
      </c>
      <c r="E554">
        <v>97</v>
      </c>
      <c r="F554">
        <v>280</v>
      </c>
      <c r="G554">
        <v>74</v>
      </c>
      <c r="H554">
        <v>271.44099999999997</v>
      </c>
      <c r="I554">
        <v>0.25</v>
      </c>
      <c r="J554" t="s">
        <v>4977</v>
      </c>
      <c r="K554" t="s">
        <v>4978</v>
      </c>
      <c r="L554">
        <v>280</v>
      </c>
      <c r="M554">
        <v>74</v>
      </c>
      <c r="N554">
        <v>2.3452199999999999</v>
      </c>
      <c r="O554">
        <v>353</v>
      </c>
      <c r="P554">
        <v>87</v>
      </c>
      <c r="Q554">
        <v>353</v>
      </c>
    </row>
    <row r="555" spans="3:17" x14ac:dyDescent="0.2">
      <c r="C555" s="325">
        <v>561</v>
      </c>
      <c r="D555" t="s">
        <v>1600</v>
      </c>
      <c r="E555">
        <v>132</v>
      </c>
      <c r="F555">
        <v>387</v>
      </c>
      <c r="G555">
        <v>142</v>
      </c>
      <c r="H555">
        <v>370.78899999999999</v>
      </c>
      <c r="I555">
        <v>0.27300000000000002</v>
      </c>
      <c r="J555" t="s">
        <v>1600</v>
      </c>
      <c r="K555" t="s">
        <v>1600</v>
      </c>
      <c r="L555">
        <v>387</v>
      </c>
      <c r="M555">
        <v>142</v>
      </c>
      <c r="N555">
        <v>0</v>
      </c>
      <c r="O555">
        <v>0</v>
      </c>
      <c r="P555">
        <v>0</v>
      </c>
      <c r="Q555">
        <v>387</v>
      </c>
    </row>
    <row r="556" spans="3:17" x14ac:dyDescent="0.2">
      <c r="C556" s="325">
        <v>562</v>
      </c>
      <c r="D556" t="s">
        <v>1623</v>
      </c>
      <c r="E556">
        <v>18</v>
      </c>
      <c r="F556">
        <v>354</v>
      </c>
      <c r="G556">
        <v>82</v>
      </c>
      <c r="H556">
        <v>345.41899999999998</v>
      </c>
      <c r="I556">
        <v>0.223</v>
      </c>
      <c r="J556" t="s">
        <v>4979</v>
      </c>
      <c r="K556" t="s">
        <v>4979</v>
      </c>
      <c r="L556">
        <v>354</v>
      </c>
      <c r="M556">
        <v>82</v>
      </c>
      <c r="N556">
        <v>7.7557099999999997</v>
      </c>
      <c r="O556">
        <v>353</v>
      </c>
      <c r="P556">
        <v>87</v>
      </c>
      <c r="Q556">
        <v>353</v>
      </c>
    </row>
    <row r="557" spans="3:17" x14ac:dyDescent="0.2">
      <c r="C557" s="325">
        <v>563</v>
      </c>
      <c r="D557" t="s">
        <v>1600</v>
      </c>
      <c r="E557">
        <v>132</v>
      </c>
      <c r="F557">
        <v>387</v>
      </c>
      <c r="G557">
        <v>142</v>
      </c>
      <c r="H557">
        <v>370.78899999999999</v>
      </c>
      <c r="I557">
        <v>0.27300000000000002</v>
      </c>
      <c r="J557" t="s">
        <v>1600</v>
      </c>
      <c r="K557" t="s">
        <v>1600</v>
      </c>
      <c r="L557">
        <v>387</v>
      </c>
      <c r="M557">
        <v>142</v>
      </c>
      <c r="N557">
        <v>0</v>
      </c>
      <c r="O557">
        <v>0</v>
      </c>
      <c r="P557">
        <v>0</v>
      </c>
      <c r="Q557">
        <v>387</v>
      </c>
    </row>
    <row r="558" spans="3:17" x14ac:dyDescent="0.2">
      <c r="C558" s="325">
        <v>564</v>
      </c>
      <c r="D558" t="s">
        <v>1704</v>
      </c>
      <c r="E558">
        <v>97</v>
      </c>
      <c r="F558">
        <v>280</v>
      </c>
      <c r="G558">
        <v>74</v>
      </c>
      <c r="H558">
        <v>271.44099999999997</v>
      </c>
      <c r="I558">
        <v>0.25</v>
      </c>
      <c r="J558" t="s">
        <v>4977</v>
      </c>
      <c r="K558" t="s">
        <v>4978</v>
      </c>
      <c r="L558">
        <v>280</v>
      </c>
      <c r="M558">
        <v>74</v>
      </c>
      <c r="N558">
        <v>3.7421099999999998</v>
      </c>
      <c r="O558">
        <v>353</v>
      </c>
      <c r="P558">
        <v>87</v>
      </c>
      <c r="Q558">
        <v>353</v>
      </c>
    </row>
    <row r="559" spans="3:17" x14ac:dyDescent="0.2">
      <c r="C559" s="325">
        <v>565</v>
      </c>
      <c r="D559" t="s">
        <v>1704</v>
      </c>
      <c r="E559">
        <v>97</v>
      </c>
      <c r="F559">
        <v>280</v>
      </c>
      <c r="G559">
        <v>74</v>
      </c>
      <c r="H559">
        <v>271.44099999999997</v>
      </c>
      <c r="I559">
        <v>0.25</v>
      </c>
      <c r="J559" t="s">
        <v>4977</v>
      </c>
      <c r="K559" t="s">
        <v>4978</v>
      </c>
      <c r="L559">
        <v>280</v>
      </c>
      <c r="M559">
        <v>74</v>
      </c>
      <c r="N559">
        <v>1.86951</v>
      </c>
      <c r="O559">
        <v>306</v>
      </c>
      <c r="P559">
        <v>78</v>
      </c>
      <c r="Q559">
        <v>306</v>
      </c>
    </row>
    <row r="560" spans="3:17" x14ac:dyDescent="0.2">
      <c r="C560" s="325">
        <v>566</v>
      </c>
      <c r="D560" t="s">
        <v>1600</v>
      </c>
      <c r="E560">
        <v>132</v>
      </c>
      <c r="F560">
        <v>387</v>
      </c>
      <c r="G560">
        <v>142</v>
      </c>
      <c r="H560">
        <v>370.78899999999999</v>
      </c>
      <c r="I560">
        <v>0.27300000000000002</v>
      </c>
      <c r="J560" t="s">
        <v>1903</v>
      </c>
      <c r="K560" t="s">
        <v>1903</v>
      </c>
      <c r="L560">
        <v>390</v>
      </c>
      <c r="M560">
        <v>112</v>
      </c>
      <c r="N560">
        <v>0</v>
      </c>
      <c r="O560">
        <v>0</v>
      </c>
      <c r="P560">
        <v>0</v>
      </c>
      <c r="Q560">
        <v>390</v>
      </c>
    </row>
    <row r="561" spans="3:17" x14ac:dyDescent="0.2">
      <c r="C561" s="325">
        <v>567</v>
      </c>
      <c r="D561" t="s">
        <v>1755</v>
      </c>
      <c r="E561">
        <v>65</v>
      </c>
      <c r="F561">
        <v>349</v>
      </c>
      <c r="G561">
        <v>89</v>
      </c>
      <c r="H561">
        <v>338.53899999999999</v>
      </c>
      <c r="I561">
        <v>0.24399999999999999</v>
      </c>
      <c r="J561" t="s">
        <v>1903</v>
      </c>
      <c r="K561" t="s">
        <v>1903</v>
      </c>
      <c r="L561">
        <v>390</v>
      </c>
      <c r="M561">
        <v>112</v>
      </c>
      <c r="N561">
        <v>0</v>
      </c>
      <c r="O561">
        <v>0</v>
      </c>
      <c r="P561">
        <v>0</v>
      </c>
      <c r="Q561">
        <v>390</v>
      </c>
    </row>
    <row r="562" spans="3:17" x14ac:dyDescent="0.2">
      <c r="C562" s="325">
        <v>568</v>
      </c>
      <c r="D562" t="s">
        <v>1600</v>
      </c>
      <c r="E562">
        <v>132</v>
      </c>
      <c r="F562">
        <v>387</v>
      </c>
      <c r="G562">
        <v>142</v>
      </c>
      <c r="H562">
        <v>370.78899999999999</v>
      </c>
      <c r="I562">
        <v>0.27300000000000002</v>
      </c>
      <c r="J562" t="s">
        <v>1600</v>
      </c>
      <c r="K562" t="s">
        <v>1600</v>
      </c>
      <c r="L562">
        <v>387</v>
      </c>
      <c r="M562">
        <v>142</v>
      </c>
      <c r="N562">
        <v>0</v>
      </c>
      <c r="O562">
        <v>0</v>
      </c>
      <c r="P562">
        <v>0</v>
      </c>
      <c r="Q562">
        <v>387</v>
      </c>
    </row>
    <row r="563" spans="3:17" x14ac:dyDescent="0.2">
      <c r="C563" s="325">
        <v>569</v>
      </c>
      <c r="D563" t="s">
        <v>1903</v>
      </c>
      <c r="E563">
        <v>55</v>
      </c>
      <c r="F563">
        <v>390</v>
      </c>
      <c r="G563">
        <v>112</v>
      </c>
      <c r="H563">
        <v>376.07299999999998</v>
      </c>
      <c r="I563">
        <v>0.27200000000000002</v>
      </c>
      <c r="J563" t="s">
        <v>1903</v>
      </c>
      <c r="K563" t="s">
        <v>1903</v>
      </c>
      <c r="L563">
        <v>390</v>
      </c>
      <c r="M563">
        <v>112</v>
      </c>
      <c r="N563">
        <v>0</v>
      </c>
      <c r="O563">
        <v>0</v>
      </c>
      <c r="P563">
        <v>0</v>
      </c>
      <c r="Q563">
        <v>390</v>
      </c>
    </row>
    <row r="564" spans="3:17" x14ac:dyDescent="0.2">
      <c r="C564" s="325">
        <v>570</v>
      </c>
      <c r="D564" t="s">
        <v>1871</v>
      </c>
      <c r="E564">
        <v>64</v>
      </c>
      <c r="F564">
        <v>281</v>
      </c>
      <c r="G564">
        <v>85</v>
      </c>
      <c r="H564">
        <v>270.19</v>
      </c>
      <c r="I564">
        <v>0.27500000000000002</v>
      </c>
      <c r="J564" t="s">
        <v>4985</v>
      </c>
      <c r="K564" t="s">
        <v>4978</v>
      </c>
      <c r="L564">
        <v>280</v>
      </c>
      <c r="M564">
        <v>74</v>
      </c>
      <c r="N564">
        <v>0.97624299999999997</v>
      </c>
      <c r="O564">
        <v>306</v>
      </c>
      <c r="P564">
        <v>78</v>
      </c>
      <c r="Q564">
        <v>306</v>
      </c>
    </row>
    <row r="565" spans="3:17" x14ac:dyDescent="0.2">
      <c r="C565" s="325">
        <v>571</v>
      </c>
      <c r="D565" t="s">
        <v>1871</v>
      </c>
      <c r="E565">
        <v>64</v>
      </c>
      <c r="F565">
        <v>281</v>
      </c>
      <c r="G565">
        <v>85</v>
      </c>
      <c r="H565">
        <v>270.19</v>
      </c>
      <c r="I565">
        <v>0.27500000000000002</v>
      </c>
      <c r="J565" t="s">
        <v>4985</v>
      </c>
      <c r="K565" t="s">
        <v>4978</v>
      </c>
      <c r="L565">
        <v>280</v>
      </c>
      <c r="M565">
        <v>74</v>
      </c>
      <c r="N565">
        <v>0.51202800000000004</v>
      </c>
      <c r="O565">
        <v>306</v>
      </c>
      <c r="P565">
        <v>78</v>
      </c>
      <c r="Q565">
        <v>306</v>
      </c>
    </row>
    <row r="566" spans="3:17" x14ac:dyDescent="0.2">
      <c r="C566" s="325">
        <v>572</v>
      </c>
      <c r="D566" t="s">
        <v>1871</v>
      </c>
      <c r="E566">
        <v>64</v>
      </c>
      <c r="F566">
        <v>281</v>
      </c>
      <c r="G566">
        <v>85</v>
      </c>
      <c r="H566">
        <v>270.19</v>
      </c>
      <c r="I566">
        <v>0.27500000000000002</v>
      </c>
      <c r="J566" t="s">
        <v>4985</v>
      </c>
      <c r="K566" t="s">
        <v>4978</v>
      </c>
      <c r="L566">
        <v>280</v>
      </c>
      <c r="M566">
        <v>74</v>
      </c>
      <c r="N566">
        <v>0.754915</v>
      </c>
      <c r="O566">
        <v>306</v>
      </c>
      <c r="P566">
        <v>78</v>
      </c>
      <c r="Q566">
        <v>306</v>
      </c>
    </row>
    <row r="567" spans="3:17" x14ac:dyDescent="0.2">
      <c r="C567" s="325">
        <v>573</v>
      </c>
      <c r="D567" t="s">
        <v>1871</v>
      </c>
      <c r="E567">
        <v>64</v>
      </c>
      <c r="F567">
        <v>281</v>
      </c>
      <c r="G567">
        <v>85</v>
      </c>
      <c r="H567">
        <v>270.19</v>
      </c>
      <c r="I567">
        <v>0.27500000000000002</v>
      </c>
      <c r="J567" t="s">
        <v>4985</v>
      </c>
      <c r="K567" t="s">
        <v>4978</v>
      </c>
      <c r="L567">
        <v>280</v>
      </c>
      <c r="M567">
        <v>74</v>
      </c>
      <c r="N567">
        <v>0.56185399999999996</v>
      </c>
      <c r="O567">
        <v>306</v>
      </c>
      <c r="P567">
        <v>78</v>
      </c>
      <c r="Q567">
        <v>306</v>
      </c>
    </row>
    <row r="568" spans="3:17" x14ac:dyDescent="0.2">
      <c r="C568" s="325">
        <v>574</v>
      </c>
      <c r="D568" t="s">
        <v>1871</v>
      </c>
      <c r="E568">
        <v>64</v>
      </c>
      <c r="F568">
        <v>281</v>
      </c>
      <c r="G568">
        <v>85</v>
      </c>
      <c r="H568">
        <v>270.19</v>
      </c>
      <c r="I568">
        <v>0.27500000000000002</v>
      </c>
      <c r="J568" t="s">
        <v>4985</v>
      </c>
      <c r="K568" t="s">
        <v>4978</v>
      </c>
      <c r="L568">
        <v>280</v>
      </c>
      <c r="M568">
        <v>74</v>
      </c>
      <c r="N568">
        <v>0.42153200000000002</v>
      </c>
      <c r="O568">
        <v>231</v>
      </c>
      <c r="P568">
        <v>55</v>
      </c>
      <c r="Q568">
        <v>231</v>
      </c>
    </row>
    <row r="569" spans="3:17" x14ac:dyDescent="0.2">
      <c r="C569" s="325">
        <v>575</v>
      </c>
      <c r="D569" t="s">
        <v>1737</v>
      </c>
      <c r="E569">
        <v>13</v>
      </c>
      <c r="F569">
        <v>236</v>
      </c>
      <c r="G569">
        <v>55</v>
      </c>
      <c r="H569">
        <v>229.78700000000001</v>
      </c>
      <c r="I569">
        <v>0.23799999999999999</v>
      </c>
      <c r="J569" t="s">
        <v>4987</v>
      </c>
      <c r="K569" t="s">
        <v>4987</v>
      </c>
      <c r="L569">
        <v>236</v>
      </c>
      <c r="M569">
        <v>55</v>
      </c>
      <c r="N569">
        <v>-9999</v>
      </c>
      <c r="O569">
        <v>231</v>
      </c>
      <c r="P569">
        <v>55</v>
      </c>
      <c r="Q569">
        <v>231</v>
      </c>
    </row>
    <row r="570" spans="3:17" x14ac:dyDescent="0.2">
      <c r="C570" s="325">
        <v>576</v>
      </c>
      <c r="D570" t="s">
        <v>1871</v>
      </c>
      <c r="E570">
        <v>64</v>
      </c>
      <c r="F570">
        <v>281</v>
      </c>
      <c r="G570">
        <v>85</v>
      </c>
      <c r="H570">
        <v>270.19</v>
      </c>
      <c r="I570">
        <v>0.27500000000000002</v>
      </c>
      <c r="J570" t="s">
        <v>4985</v>
      </c>
      <c r="K570" t="s">
        <v>4978</v>
      </c>
      <c r="L570">
        <v>280</v>
      </c>
      <c r="M570">
        <v>74</v>
      </c>
      <c r="N570">
        <v>1.0040199999999999</v>
      </c>
      <c r="O570">
        <v>306</v>
      </c>
      <c r="P570">
        <v>78</v>
      </c>
      <c r="Q570">
        <v>306</v>
      </c>
    </row>
    <row r="571" spans="3:17" x14ac:dyDescent="0.2">
      <c r="C571" s="325">
        <v>577</v>
      </c>
      <c r="D571" t="s">
        <v>1871</v>
      </c>
      <c r="E571">
        <v>64</v>
      </c>
      <c r="F571">
        <v>281</v>
      </c>
      <c r="G571">
        <v>85</v>
      </c>
      <c r="H571">
        <v>270.19</v>
      </c>
      <c r="I571">
        <v>0.27500000000000002</v>
      </c>
      <c r="J571" t="s">
        <v>4985</v>
      </c>
      <c r="K571" t="s">
        <v>4978</v>
      </c>
      <c r="L571">
        <v>280</v>
      </c>
      <c r="M571">
        <v>74</v>
      </c>
      <c r="N571">
        <v>0.60753900000000005</v>
      </c>
      <c r="O571">
        <v>306</v>
      </c>
      <c r="P571">
        <v>78</v>
      </c>
      <c r="Q571">
        <v>306</v>
      </c>
    </row>
    <row r="572" spans="3:17" x14ac:dyDescent="0.2">
      <c r="C572" s="325">
        <v>578</v>
      </c>
      <c r="D572" t="s">
        <v>1871</v>
      </c>
      <c r="E572">
        <v>64</v>
      </c>
      <c r="F572">
        <v>281</v>
      </c>
      <c r="G572">
        <v>85</v>
      </c>
      <c r="H572">
        <v>270.19</v>
      </c>
      <c r="I572">
        <v>0.27500000000000002</v>
      </c>
      <c r="J572" t="s">
        <v>4985</v>
      </c>
      <c r="K572" t="s">
        <v>4978</v>
      </c>
      <c r="L572">
        <v>280</v>
      </c>
      <c r="M572">
        <v>74</v>
      </c>
      <c r="N572">
        <v>0.91572500000000001</v>
      </c>
      <c r="O572">
        <v>306</v>
      </c>
      <c r="P572">
        <v>78</v>
      </c>
      <c r="Q572">
        <v>306</v>
      </c>
    </row>
    <row r="573" spans="3:17" x14ac:dyDescent="0.2">
      <c r="C573" s="325">
        <v>579</v>
      </c>
      <c r="D573" t="s">
        <v>1871</v>
      </c>
      <c r="E573">
        <v>64</v>
      </c>
      <c r="F573">
        <v>281</v>
      </c>
      <c r="G573">
        <v>85</v>
      </c>
      <c r="H573">
        <v>270.19</v>
      </c>
      <c r="I573">
        <v>0.27500000000000002</v>
      </c>
      <c r="J573" t="s">
        <v>4985</v>
      </c>
      <c r="K573" t="s">
        <v>4978</v>
      </c>
      <c r="L573">
        <v>280</v>
      </c>
      <c r="M573">
        <v>74</v>
      </c>
      <c r="N573">
        <v>0.88478100000000004</v>
      </c>
      <c r="O573">
        <v>306</v>
      </c>
      <c r="P573">
        <v>78</v>
      </c>
      <c r="Q573">
        <v>306</v>
      </c>
    </row>
    <row r="574" spans="3:17" x14ac:dyDescent="0.2">
      <c r="C574" s="325">
        <v>580</v>
      </c>
      <c r="D574" t="s">
        <v>1600</v>
      </c>
      <c r="E574">
        <v>132</v>
      </c>
      <c r="F574">
        <v>387</v>
      </c>
      <c r="G574">
        <v>142</v>
      </c>
      <c r="H574">
        <v>370.78899999999999</v>
      </c>
      <c r="I574">
        <v>0.27300000000000002</v>
      </c>
      <c r="J574" t="s">
        <v>1600</v>
      </c>
      <c r="K574" t="s">
        <v>1600</v>
      </c>
      <c r="L574">
        <v>387</v>
      </c>
      <c r="M574">
        <v>142</v>
      </c>
      <c r="N574">
        <v>0</v>
      </c>
      <c r="O574">
        <v>0</v>
      </c>
      <c r="P574">
        <v>0</v>
      </c>
      <c r="Q574">
        <v>387</v>
      </c>
    </row>
    <row r="575" spans="3:17" x14ac:dyDescent="0.2">
      <c r="C575" s="325">
        <v>581</v>
      </c>
      <c r="D575" t="s">
        <v>1871</v>
      </c>
      <c r="E575">
        <v>64</v>
      </c>
      <c r="F575">
        <v>281</v>
      </c>
      <c r="G575">
        <v>85</v>
      </c>
      <c r="H575">
        <v>270.19</v>
      </c>
      <c r="I575">
        <v>0.27500000000000002</v>
      </c>
      <c r="J575" t="s">
        <v>4985</v>
      </c>
      <c r="K575" t="s">
        <v>4978</v>
      </c>
      <c r="L575">
        <v>280</v>
      </c>
      <c r="M575">
        <v>74</v>
      </c>
      <c r="N575">
        <v>1.05653</v>
      </c>
      <c r="O575">
        <v>306</v>
      </c>
      <c r="P575">
        <v>78</v>
      </c>
      <c r="Q575">
        <v>306</v>
      </c>
    </row>
    <row r="576" spans="3:17" x14ac:dyDescent="0.2">
      <c r="C576" s="325">
        <v>582</v>
      </c>
      <c r="D576" t="s">
        <v>1871</v>
      </c>
      <c r="E576">
        <v>64</v>
      </c>
      <c r="F576">
        <v>281</v>
      </c>
      <c r="G576">
        <v>85</v>
      </c>
      <c r="H576">
        <v>270.19</v>
      </c>
      <c r="I576">
        <v>0.27500000000000002</v>
      </c>
      <c r="J576" t="s">
        <v>4985</v>
      </c>
      <c r="K576" t="s">
        <v>4978</v>
      </c>
      <c r="L576">
        <v>280</v>
      </c>
      <c r="M576">
        <v>74</v>
      </c>
      <c r="N576">
        <v>2.2449699999999999</v>
      </c>
      <c r="O576">
        <v>353</v>
      </c>
      <c r="P576">
        <v>87</v>
      </c>
      <c r="Q576">
        <v>353</v>
      </c>
    </row>
    <row r="577" spans="3:17" x14ac:dyDescent="0.2">
      <c r="C577" s="325">
        <v>583</v>
      </c>
      <c r="D577" t="s">
        <v>1600</v>
      </c>
      <c r="E577">
        <v>132</v>
      </c>
      <c r="F577">
        <v>387</v>
      </c>
      <c r="G577">
        <v>142</v>
      </c>
      <c r="H577">
        <v>370.78899999999999</v>
      </c>
      <c r="I577">
        <v>0.27300000000000002</v>
      </c>
      <c r="J577" t="s">
        <v>1600</v>
      </c>
      <c r="K577" t="s">
        <v>1600</v>
      </c>
      <c r="L577">
        <v>387</v>
      </c>
      <c r="M577">
        <v>142</v>
      </c>
      <c r="N577">
        <v>0</v>
      </c>
      <c r="O577">
        <v>0</v>
      </c>
      <c r="P577">
        <v>0</v>
      </c>
      <c r="Q577">
        <v>387</v>
      </c>
    </row>
    <row r="578" spans="3:17" x14ac:dyDescent="0.2">
      <c r="C578" s="325">
        <v>584</v>
      </c>
      <c r="D578" t="s">
        <v>2117</v>
      </c>
      <c r="E578">
        <v>41</v>
      </c>
      <c r="F578">
        <v>297</v>
      </c>
      <c r="G578">
        <v>45</v>
      </c>
      <c r="H578">
        <v>294.24700000000001</v>
      </c>
      <c r="I578">
        <v>0.15</v>
      </c>
      <c r="J578" t="s">
        <v>4986</v>
      </c>
      <c r="K578" t="s">
        <v>4978</v>
      </c>
      <c r="L578">
        <v>280</v>
      </c>
      <c r="M578">
        <v>74</v>
      </c>
      <c r="N578">
        <v>3.5158700000000001</v>
      </c>
      <c r="O578">
        <v>353</v>
      </c>
      <c r="P578">
        <v>87</v>
      </c>
      <c r="Q578">
        <v>353</v>
      </c>
    </row>
    <row r="579" spans="3:17" x14ac:dyDescent="0.2">
      <c r="C579" s="325">
        <v>585</v>
      </c>
      <c r="D579" t="s">
        <v>1704</v>
      </c>
      <c r="E579">
        <v>97</v>
      </c>
      <c r="F579">
        <v>280</v>
      </c>
      <c r="G579">
        <v>74</v>
      </c>
      <c r="H579">
        <v>271.44099999999997</v>
      </c>
      <c r="I579">
        <v>0.25</v>
      </c>
      <c r="J579" t="s">
        <v>4977</v>
      </c>
      <c r="K579" t="s">
        <v>4978</v>
      </c>
      <c r="L579">
        <v>280</v>
      </c>
      <c r="M579">
        <v>74</v>
      </c>
      <c r="N579">
        <v>3.52779</v>
      </c>
      <c r="O579">
        <v>353</v>
      </c>
      <c r="P579">
        <v>87</v>
      </c>
      <c r="Q579">
        <v>353</v>
      </c>
    </row>
    <row r="580" spans="3:17" x14ac:dyDescent="0.2">
      <c r="C580" s="325">
        <v>586</v>
      </c>
      <c r="D580" t="s">
        <v>1871</v>
      </c>
      <c r="E580">
        <v>64</v>
      </c>
      <c r="F580">
        <v>281</v>
      </c>
      <c r="G580">
        <v>85</v>
      </c>
      <c r="H580">
        <v>270.19</v>
      </c>
      <c r="I580">
        <v>0.27500000000000002</v>
      </c>
      <c r="J580" t="s">
        <v>4985</v>
      </c>
      <c r="K580" t="s">
        <v>4978</v>
      </c>
      <c r="L580">
        <v>280</v>
      </c>
      <c r="M580">
        <v>74</v>
      </c>
      <c r="N580">
        <v>0.95018899999999995</v>
      </c>
      <c r="O580">
        <v>306</v>
      </c>
      <c r="P580">
        <v>78</v>
      </c>
      <c r="Q580">
        <v>306</v>
      </c>
    </row>
    <row r="581" spans="3:17" x14ac:dyDescent="0.2">
      <c r="C581" s="325">
        <v>587</v>
      </c>
      <c r="D581" t="s">
        <v>1600</v>
      </c>
      <c r="E581">
        <v>132</v>
      </c>
      <c r="F581">
        <v>387</v>
      </c>
      <c r="G581">
        <v>142</v>
      </c>
      <c r="H581">
        <v>370.78899999999999</v>
      </c>
      <c r="I581">
        <v>0.27300000000000002</v>
      </c>
      <c r="J581" t="s">
        <v>4979</v>
      </c>
      <c r="K581" t="s">
        <v>4979</v>
      </c>
      <c r="L581">
        <v>354</v>
      </c>
      <c r="M581">
        <v>82</v>
      </c>
      <c r="N581">
        <v>22.606000000000002</v>
      </c>
      <c r="O581">
        <v>353</v>
      </c>
      <c r="P581">
        <v>87</v>
      </c>
      <c r="Q581">
        <v>353</v>
      </c>
    </row>
    <row r="582" spans="3:17" x14ac:dyDescent="0.2">
      <c r="C582" s="325">
        <v>588</v>
      </c>
      <c r="D582" t="s">
        <v>1600</v>
      </c>
      <c r="E582">
        <v>132</v>
      </c>
      <c r="F582">
        <v>387</v>
      </c>
      <c r="G582">
        <v>142</v>
      </c>
      <c r="H582">
        <v>370.78899999999999</v>
      </c>
      <c r="I582">
        <v>0.27300000000000002</v>
      </c>
      <c r="J582" t="s">
        <v>4979</v>
      </c>
      <c r="K582" t="s">
        <v>4979</v>
      </c>
      <c r="L582">
        <v>354</v>
      </c>
      <c r="M582">
        <v>82</v>
      </c>
      <c r="N582">
        <v>22.606000000000002</v>
      </c>
      <c r="O582">
        <v>353</v>
      </c>
      <c r="P582">
        <v>87</v>
      </c>
      <c r="Q582">
        <v>353</v>
      </c>
    </row>
    <row r="583" spans="3:17" x14ac:dyDescent="0.2">
      <c r="C583" s="325">
        <v>589</v>
      </c>
      <c r="D583" t="s">
        <v>1871</v>
      </c>
      <c r="E583">
        <v>64</v>
      </c>
      <c r="F583">
        <v>281</v>
      </c>
      <c r="G583">
        <v>85</v>
      </c>
      <c r="H583">
        <v>270.19</v>
      </c>
      <c r="I583">
        <v>0.27500000000000002</v>
      </c>
      <c r="J583" t="s">
        <v>4985</v>
      </c>
      <c r="K583" t="s">
        <v>4978</v>
      </c>
      <c r="L583">
        <v>280</v>
      </c>
      <c r="M583">
        <v>74</v>
      </c>
      <c r="N583">
        <v>2.1377600000000001</v>
      </c>
      <c r="O583">
        <v>353</v>
      </c>
      <c r="P583">
        <v>87</v>
      </c>
      <c r="Q583">
        <v>353</v>
      </c>
    </row>
    <row r="584" spans="3:17" x14ac:dyDescent="0.2">
      <c r="C584" s="325">
        <v>590</v>
      </c>
      <c r="D584" t="s">
        <v>1704</v>
      </c>
      <c r="E584">
        <v>97</v>
      </c>
      <c r="F584">
        <v>280</v>
      </c>
      <c r="G584">
        <v>74</v>
      </c>
      <c r="H584">
        <v>271.44099999999997</v>
      </c>
      <c r="I584">
        <v>0.25</v>
      </c>
      <c r="J584" t="s">
        <v>4977</v>
      </c>
      <c r="K584" t="s">
        <v>4978</v>
      </c>
      <c r="L584">
        <v>280</v>
      </c>
      <c r="M584">
        <v>74</v>
      </c>
      <c r="N584">
        <v>5.0501500000000004</v>
      </c>
      <c r="O584">
        <v>353</v>
      </c>
      <c r="P584">
        <v>87</v>
      </c>
      <c r="Q584">
        <v>353</v>
      </c>
    </row>
    <row r="585" spans="3:17" x14ac:dyDescent="0.2">
      <c r="C585" s="325">
        <v>591</v>
      </c>
      <c r="D585" t="s">
        <v>208</v>
      </c>
      <c r="E585" t="s">
        <v>208</v>
      </c>
      <c r="I585" t="s">
        <v>208</v>
      </c>
    </row>
    <row r="586" spans="3:17" x14ac:dyDescent="0.2">
      <c r="C586" s="325">
        <v>592</v>
      </c>
      <c r="D586" t="s">
        <v>208</v>
      </c>
      <c r="E586" t="s">
        <v>208</v>
      </c>
      <c r="I586" t="s">
        <v>208</v>
      </c>
    </row>
    <row r="587" spans="3:17" x14ac:dyDescent="0.2">
      <c r="C587" s="325">
        <v>593</v>
      </c>
      <c r="D587" t="s">
        <v>3818</v>
      </c>
      <c r="E587">
        <v>44</v>
      </c>
      <c r="F587">
        <v>217</v>
      </c>
      <c r="G587">
        <v>94</v>
      </c>
      <c r="H587">
        <v>202.45</v>
      </c>
      <c r="I587">
        <v>0.35699999999999998</v>
      </c>
      <c r="J587" t="s">
        <v>4981</v>
      </c>
      <c r="K587" t="s">
        <v>4981</v>
      </c>
      <c r="L587">
        <v>217</v>
      </c>
      <c r="M587">
        <v>94</v>
      </c>
      <c r="N587">
        <v>0</v>
      </c>
      <c r="O587">
        <v>0</v>
      </c>
      <c r="P587">
        <v>0</v>
      </c>
      <c r="Q587">
        <v>217</v>
      </c>
    </row>
    <row r="588" spans="3:17" x14ac:dyDescent="0.2">
      <c r="C588" s="325">
        <v>594</v>
      </c>
      <c r="D588" t="s">
        <v>208</v>
      </c>
      <c r="E588" t="s">
        <v>208</v>
      </c>
      <c r="I588" t="s">
        <v>208</v>
      </c>
    </row>
    <row r="589" spans="3:17" x14ac:dyDescent="0.2">
      <c r="C589" s="325">
        <v>595</v>
      </c>
      <c r="D589" t="s">
        <v>208</v>
      </c>
      <c r="E589" t="s">
        <v>208</v>
      </c>
      <c r="I589" t="s">
        <v>208</v>
      </c>
    </row>
    <row r="590" spans="3:17" x14ac:dyDescent="0.2">
      <c r="C590" s="325">
        <v>596</v>
      </c>
      <c r="D590" t="s">
        <v>208</v>
      </c>
      <c r="E590" t="s">
        <v>208</v>
      </c>
      <c r="I590" t="s">
        <v>208</v>
      </c>
    </row>
    <row r="591" spans="3:17" x14ac:dyDescent="0.2">
      <c r="C591" s="325">
        <v>597</v>
      </c>
      <c r="D591" t="s">
        <v>208</v>
      </c>
      <c r="E591" t="s">
        <v>208</v>
      </c>
      <c r="I591" t="s">
        <v>208</v>
      </c>
    </row>
    <row r="592" spans="3:17" x14ac:dyDescent="0.2">
      <c r="C592" s="325">
        <v>598</v>
      </c>
      <c r="D592" t="s">
        <v>208</v>
      </c>
      <c r="E592" t="s">
        <v>208</v>
      </c>
      <c r="I592" t="s">
        <v>208</v>
      </c>
    </row>
    <row r="593" spans="3:9" x14ac:dyDescent="0.2">
      <c r="C593" s="325">
        <v>599</v>
      </c>
      <c r="D593" t="s">
        <v>208</v>
      </c>
      <c r="E593" t="s">
        <v>208</v>
      </c>
      <c r="I593" t="s">
        <v>208</v>
      </c>
    </row>
    <row r="594" spans="3:9" x14ac:dyDescent="0.2">
      <c r="C594" s="325">
        <v>600</v>
      </c>
      <c r="D594" t="s">
        <v>208</v>
      </c>
      <c r="E594" t="s">
        <v>208</v>
      </c>
      <c r="I594" t="s">
        <v>208</v>
      </c>
    </row>
    <row r="595" spans="3:9" x14ac:dyDescent="0.2">
      <c r="C595" s="325">
        <v>601</v>
      </c>
      <c r="D595" t="s">
        <v>208</v>
      </c>
      <c r="E595" t="s">
        <v>208</v>
      </c>
      <c r="I595" t="s">
        <v>208</v>
      </c>
    </row>
    <row r="596" spans="3:9" x14ac:dyDescent="0.2">
      <c r="C596" s="325">
        <v>602</v>
      </c>
      <c r="D596" t="s">
        <v>208</v>
      </c>
      <c r="E596" t="s">
        <v>208</v>
      </c>
      <c r="I596" t="s">
        <v>208</v>
      </c>
    </row>
    <row r="597" spans="3:9" x14ac:dyDescent="0.2">
      <c r="C597" s="325">
        <v>603</v>
      </c>
      <c r="D597" t="s">
        <v>208</v>
      </c>
      <c r="E597" t="s">
        <v>208</v>
      </c>
      <c r="I597" t="s">
        <v>208</v>
      </c>
    </row>
    <row r="598" spans="3:9" x14ac:dyDescent="0.2">
      <c r="C598" s="325">
        <v>604</v>
      </c>
      <c r="D598" t="s">
        <v>208</v>
      </c>
      <c r="E598" t="s">
        <v>208</v>
      </c>
      <c r="I598" t="s">
        <v>208</v>
      </c>
    </row>
    <row r="599" spans="3:9" x14ac:dyDescent="0.2">
      <c r="C599" s="325">
        <v>605</v>
      </c>
      <c r="D599" t="s">
        <v>208</v>
      </c>
      <c r="E599" t="s">
        <v>208</v>
      </c>
      <c r="I599" t="s">
        <v>208</v>
      </c>
    </row>
    <row r="600" spans="3:9" x14ac:dyDescent="0.2">
      <c r="C600" s="325">
        <v>606</v>
      </c>
      <c r="D600" t="s">
        <v>208</v>
      </c>
      <c r="E600" t="s">
        <v>208</v>
      </c>
      <c r="I600" t="s">
        <v>208</v>
      </c>
    </row>
    <row r="601" spans="3:9" x14ac:dyDescent="0.2">
      <c r="C601" s="325">
        <v>607</v>
      </c>
      <c r="D601" t="s">
        <v>208</v>
      </c>
      <c r="E601" t="s">
        <v>208</v>
      </c>
      <c r="I601" t="s">
        <v>208</v>
      </c>
    </row>
    <row r="602" spans="3:9" x14ac:dyDescent="0.2">
      <c r="C602" s="325">
        <v>608</v>
      </c>
      <c r="D602" t="s">
        <v>208</v>
      </c>
      <c r="E602" t="s">
        <v>208</v>
      </c>
      <c r="I602" t="s">
        <v>208</v>
      </c>
    </row>
    <row r="603" spans="3:9" x14ac:dyDescent="0.2">
      <c r="C603" s="325">
        <v>609</v>
      </c>
      <c r="D603" t="s">
        <v>208</v>
      </c>
      <c r="E603" t="s">
        <v>208</v>
      </c>
      <c r="I603" t="s">
        <v>208</v>
      </c>
    </row>
    <row r="604" spans="3:9" x14ac:dyDescent="0.2">
      <c r="C604" s="325">
        <v>610</v>
      </c>
      <c r="D604" t="s">
        <v>208</v>
      </c>
      <c r="E604" t="s">
        <v>208</v>
      </c>
      <c r="I604" t="s">
        <v>208</v>
      </c>
    </row>
    <row r="605" spans="3:9" x14ac:dyDescent="0.2">
      <c r="C605" s="325">
        <v>611</v>
      </c>
      <c r="D605" t="s">
        <v>208</v>
      </c>
      <c r="E605" t="s">
        <v>208</v>
      </c>
      <c r="I605" t="s">
        <v>208</v>
      </c>
    </row>
    <row r="606" spans="3:9" x14ac:dyDescent="0.2">
      <c r="C606" s="325">
        <v>612</v>
      </c>
      <c r="D606" t="s">
        <v>208</v>
      </c>
      <c r="E606" t="s">
        <v>208</v>
      </c>
      <c r="I606" t="s">
        <v>208</v>
      </c>
    </row>
    <row r="607" spans="3:9" x14ac:dyDescent="0.2">
      <c r="C607" s="325">
        <v>613</v>
      </c>
      <c r="D607" t="s">
        <v>208</v>
      </c>
      <c r="E607" t="s">
        <v>208</v>
      </c>
      <c r="I607" t="s">
        <v>208</v>
      </c>
    </row>
    <row r="608" spans="3:9" x14ac:dyDescent="0.2">
      <c r="C608" s="325">
        <v>614</v>
      </c>
      <c r="D608" t="s">
        <v>208</v>
      </c>
      <c r="E608" t="s">
        <v>208</v>
      </c>
      <c r="I608" t="s">
        <v>208</v>
      </c>
    </row>
    <row r="609" spans="3:9" x14ac:dyDescent="0.2">
      <c r="C609" s="325">
        <v>615</v>
      </c>
      <c r="D609" t="s">
        <v>208</v>
      </c>
      <c r="E609" t="s">
        <v>208</v>
      </c>
      <c r="I609" t="s">
        <v>208</v>
      </c>
    </row>
    <row r="610" spans="3:9" x14ac:dyDescent="0.2">
      <c r="C610" s="325">
        <v>616</v>
      </c>
      <c r="D610" t="s">
        <v>208</v>
      </c>
      <c r="E610" t="s">
        <v>208</v>
      </c>
      <c r="I610" t="s">
        <v>208</v>
      </c>
    </row>
    <row r="611" spans="3:9" x14ac:dyDescent="0.2">
      <c r="C611" s="325">
        <v>617</v>
      </c>
      <c r="D611" t="s">
        <v>208</v>
      </c>
      <c r="E611" t="s">
        <v>208</v>
      </c>
      <c r="I611" t="s">
        <v>208</v>
      </c>
    </row>
    <row r="612" spans="3:9" x14ac:dyDescent="0.2">
      <c r="C612" s="325">
        <v>618</v>
      </c>
      <c r="D612" t="s">
        <v>208</v>
      </c>
      <c r="E612" t="s">
        <v>208</v>
      </c>
      <c r="I612" t="s">
        <v>208</v>
      </c>
    </row>
    <row r="613" spans="3:9" x14ac:dyDescent="0.2">
      <c r="C613" s="325">
        <v>619</v>
      </c>
      <c r="D613" t="s">
        <v>208</v>
      </c>
      <c r="E613" t="s">
        <v>208</v>
      </c>
      <c r="I613" t="s">
        <v>208</v>
      </c>
    </row>
    <row r="614" spans="3:9" x14ac:dyDescent="0.2">
      <c r="C614" s="325">
        <v>620</v>
      </c>
      <c r="D614" t="s">
        <v>208</v>
      </c>
      <c r="E614" t="s">
        <v>208</v>
      </c>
      <c r="I614" t="s">
        <v>208</v>
      </c>
    </row>
    <row r="615" spans="3:9" x14ac:dyDescent="0.2">
      <c r="C615" s="325">
        <v>621</v>
      </c>
      <c r="D615" t="s">
        <v>208</v>
      </c>
      <c r="E615" t="s">
        <v>208</v>
      </c>
      <c r="I615" t="s">
        <v>208</v>
      </c>
    </row>
    <row r="616" spans="3:9" x14ac:dyDescent="0.2">
      <c r="C616" s="325">
        <v>622</v>
      </c>
      <c r="D616" t="s">
        <v>208</v>
      </c>
      <c r="E616" t="s">
        <v>208</v>
      </c>
      <c r="I616" t="s">
        <v>208</v>
      </c>
    </row>
    <row r="617" spans="3:9" x14ac:dyDescent="0.2">
      <c r="C617" s="325">
        <v>623</v>
      </c>
      <c r="D617" t="s">
        <v>208</v>
      </c>
      <c r="E617" t="s">
        <v>208</v>
      </c>
      <c r="I617" t="s">
        <v>208</v>
      </c>
    </row>
    <row r="618" spans="3:9" x14ac:dyDescent="0.2">
      <c r="C618" s="325">
        <v>624</v>
      </c>
      <c r="D618" t="s">
        <v>208</v>
      </c>
      <c r="E618" t="s">
        <v>208</v>
      </c>
      <c r="I618" t="s">
        <v>208</v>
      </c>
    </row>
    <row r="619" spans="3:9" x14ac:dyDescent="0.2">
      <c r="C619" s="325">
        <v>625</v>
      </c>
      <c r="D619" t="s">
        <v>208</v>
      </c>
      <c r="E619" t="s">
        <v>208</v>
      </c>
      <c r="I619" t="s">
        <v>208</v>
      </c>
    </row>
    <row r="620" spans="3:9" x14ac:dyDescent="0.2">
      <c r="C620" s="325">
        <v>626</v>
      </c>
      <c r="D620" t="s">
        <v>208</v>
      </c>
      <c r="E620" t="s">
        <v>208</v>
      </c>
      <c r="I620" t="s">
        <v>208</v>
      </c>
    </row>
    <row r="621" spans="3:9" x14ac:dyDescent="0.2">
      <c r="C621" s="325">
        <v>627</v>
      </c>
      <c r="D621" t="s">
        <v>208</v>
      </c>
      <c r="E621" t="s">
        <v>208</v>
      </c>
      <c r="I621" t="s">
        <v>208</v>
      </c>
    </row>
    <row r="622" spans="3:9" x14ac:dyDescent="0.2">
      <c r="C622" s="325">
        <v>628</v>
      </c>
      <c r="D622" t="s">
        <v>208</v>
      </c>
      <c r="E622" t="s">
        <v>208</v>
      </c>
      <c r="I622" t="s">
        <v>208</v>
      </c>
    </row>
    <row r="623" spans="3:9" x14ac:dyDescent="0.2">
      <c r="C623" s="325">
        <v>629</v>
      </c>
      <c r="D623" t="s">
        <v>208</v>
      </c>
      <c r="E623" t="s">
        <v>208</v>
      </c>
      <c r="I623" t="s">
        <v>208</v>
      </c>
    </row>
    <row r="624" spans="3:9" x14ac:dyDescent="0.2">
      <c r="C624" s="325">
        <v>630</v>
      </c>
      <c r="D624" t="s">
        <v>208</v>
      </c>
      <c r="E624" t="s">
        <v>208</v>
      </c>
      <c r="I624" t="s">
        <v>208</v>
      </c>
    </row>
    <row r="625" spans="3:9" x14ac:dyDescent="0.2">
      <c r="C625" s="325">
        <v>631</v>
      </c>
      <c r="D625" t="s">
        <v>208</v>
      </c>
      <c r="E625" t="s">
        <v>208</v>
      </c>
      <c r="I625" t="s">
        <v>208</v>
      </c>
    </row>
    <row r="626" spans="3:9" x14ac:dyDescent="0.2">
      <c r="C626" s="325">
        <v>632</v>
      </c>
      <c r="D626" t="s">
        <v>208</v>
      </c>
      <c r="E626" t="s">
        <v>208</v>
      </c>
      <c r="I626" t="s">
        <v>208</v>
      </c>
    </row>
    <row r="627" spans="3:9" x14ac:dyDescent="0.2">
      <c r="C627" s="325">
        <v>633</v>
      </c>
      <c r="D627" t="s">
        <v>208</v>
      </c>
      <c r="E627" t="s">
        <v>208</v>
      </c>
      <c r="I627" t="s">
        <v>208</v>
      </c>
    </row>
    <row r="628" spans="3:9" x14ac:dyDescent="0.2">
      <c r="C628" s="325">
        <v>634</v>
      </c>
      <c r="D628" t="s">
        <v>208</v>
      </c>
      <c r="E628" t="s">
        <v>208</v>
      </c>
      <c r="I628" t="s">
        <v>208</v>
      </c>
    </row>
    <row r="629" spans="3:9" x14ac:dyDescent="0.2">
      <c r="C629" s="325">
        <v>635</v>
      </c>
      <c r="D629" t="s">
        <v>208</v>
      </c>
      <c r="E629" t="s">
        <v>208</v>
      </c>
      <c r="I629" t="s">
        <v>208</v>
      </c>
    </row>
    <row r="630" spans="3:9" x14ac:dyDescent="0.2">
      <c r="C630" s="325">
        <v>636</v>
      </c>
      <c r="D630" t="s">
        <v>208</v>
      </c>
      <c r="E630" t="s">
        <v>208</v>
      </c>
      <c r="I630" t="s">
        <v>208</v>
      </c>
    </row>
    <row r="631" spans="3:9" x14ac:dyDescent="0.2">
      <c r="C631" s="325">
        <v>637</v>
      </c>
      <c r="D631" t="s">
        <v>208</v>
      </c>
      <c r="E631" t="s">
        <v>208</v>
      </c>
      <c r="I631" t="s">
        <v>208</v>
      </c>
    </row>
    <row r="632" spans="3:9" x14ac:dyDescent="0.2">
      <c r="C632" s="325">
        <v>638</v>
      </c>
      <c r="D632" t="s">
        <v>208</v>
      </c>
      <c r="E632" t="s">
        <v>208</v>
      </c>
      <c r="I632" t="s">
        <v>208</v>
      </c>
    </row>
    <row r="633" spans="3:9" x14ac:dyDescent="0.2">
      <c r="C633" s="325">
        <v>639</v>
      </c>
      <c r="D633" t="s">
        <v>208</v>
      </c>
      <c r="E633" t="s">
        <v>208</v>
      </c>
      <c r="I633" t="s">
        <v>208</v>
      </c>
    </row>
    <row r="634" spans="3:9" x14ac:dyDescent="0.2">
      <c r="C634" s="325">
        <v>640</v>
      </c>
      <c r="D634" t="s">
        <v>208</v>
      </c>
      <c r="E634" t="s">
        <v>208</v>
      </c>
      <c r="I634" t="s">
        <v>208</v>
      </c>
    </row>
    <row r="635" spans="3:9" x14ac:dyDescent="0.2">
      <c r="C635" s="325">
        <v>641</v>
      </c>
      <c r="D635" t="s">
        <v>208</v>
      </c>
      <c r="E635" t="s">
        <v>208</v>
      </c>
      <c r="I635" t="s">
        <v>208</v>
      </c>
    </row>
    <row r="636" spans="3:9" x14ac:dyDescent="0.2">
      <c r="C636" s="325">
        <v>642</v>
      </c>
      <c r="D636" t="s">
        <v>208</v>
      </c>
      <c r="E636" t="s">
        <v>208</v>
      </c>
      <c r="I636" t="s">
        <v>208</v>
      </c>
    </row>
    <row r="637" spans="3:9" x14ac:dyDescent="0.2">
      <c r="C637" s="325">
        <v>643</v>
      </c>
      <c r="D637" t="s">
        <v>208</v>
      </c>
      <c r="E637" t="s">
        <v>208</v>
      </c>
      <c r="I637" t="s">
        <v>208</v>
      </c>
    </row>
    <row r="638" spans="3:9" x14ac:dyDescent="0.2">
      <c r="C638" s="325">
        <v>644</v>
      </c>
      <c r="D638" t="s">
        <v>208</v>
      </c>
      <c r="E638" t="s">
        <v>208</v>
      </c>
      <c r="I638" t="s">
        <v>208</v>
      </c>
    </row>
    <row r="639" spans="3:9" x14ac:dyDescent="0.2">
      <c r="C639" s="325">
        <v>645</v>
      </c>
      <c r="D639" t="s">
        <v>208</v>
      </c>
      <c r="E639" t="s">
        <v>208</v>
      </c>
      <c r="I639" t="s">
        <v>208</v>
      </c>
    </row>
    <row r="640" spans="3:9" x14ac:dyDescent="0.2">
      <c r="C640" s="325">
        <v>646</v>
      </c>
      <c r="D640" t="s">
        <v>208</v>
      </c>
      <c r="E640" t="s">
        <v>208</v>
      </c>
      <c r="I640" t="s">
        <v>208</v>
      </c>
    </row>
    <row r="641" spans="3:9" x14ac:dyDescent="0.2">
      <c r="C641" s="325">
        <v>647</v>
      </c>
      <c r="D641" t="s">
        <v>208</v>
      </c>
      <c r="E641" t="s">
        <v>208</v>
      </c>
      <c r="I641" t="s">
        <v>208</v>
      </c>
    </row>
    <row r="642" spans="3:9" x14ac:dyDescent="0.2">
      <c r="C642" s="325">
        <v>648</v>
      </c>
      <c r="D642" t="s">
        <v>208</v>
      </c>
      <c r="E642" t="s">
        <v>208</v>
      </c>
      <c r="I642" t="s">
        <v>208</v>
      </c>
    </row>
    <row r="643" spans="3:9" x14ac:dyDescent="0.2">
      <c r="C643" s="325">
        <v>649</v>
      </c>
      <c r="D643" t="s">
        <v>208</v>
      </c>
      <c r="E643" t="s">
        <v>208</v>
      </c>
      <c r="I643" t="s">
        <v>208</v>
      </c>
    </row>
    <row r="644" spans="3:9" x14ac:dyDescent="0.2">
      <c r="C644" s="325">
        <v>650</v>
      </c>
      <c r="D644" t="s">
        <v>208</v>
      </c>
      <c r="E644" t="s">
        <v>208</v>
      </c>
      <c r="I644" t="s">
        <v>208</v>
      </c>
    </row>
    <row r="645" spans="3:9" x14ac:dyDescent="0.2">
      <c r="C645" s="325">
        <v>651</v>
      </c>
      <c r="D645" t="s">
        <v>208</v>
      </c>
      <c r="E645" t="s">
        <v>208</v>
      </c>
      <c r="I645" t="s">
        <v>208</v>
      </c>
    </row>
    <row r="646" spans="3:9" x14ac:dyDescent="0.2">
      <c r="C646" s="325">
        <v>652</v>
      </c>
      <c r="D646" t="s">
        <v>208</v>
      </c>
      <c r="E646" t="s">
        <v>208</v>
      </c>
      <c r="I646" t="s">
        <v>208</v>
      </c>
    </row>
    <row r="647" spans="3:9" x14ac:dyDescent="0.2">
      <c r="C647" s="325">
        <v>653</v>
      </c>
      <c r="D647" t="s">
        <v>208</v>
      </c>
      <c r="E647" t="s">
        <v>208</v>
      </c>
      <c r="I647" t="s">
        <v>208</v>
      </c>
    </row>
    <row r="648" spans="3:9" x14ac:dyDescent="0.2">
      <c r="C648" s="325">
        <v>654</v>
      </c>
      <c r="D648" t="s">
        <v>208</v>
      </c>
      <c r="E648" t="s">
        <v>208</v>
      </c>
      <c r="I648" t="s">
        <v>208</v>
      </c>
    </row>
    <row r="649" spans="3:9" x14ac:dyDescent="0.2">
      <c r="C649" s="325">
        <v>655</v>
      </c>
      <c r="D649" t="s">
        <v>208</v>
      </c>
      <c r="E649" t="s">
        <v>208</v>
      </c>
      <c r="I649" t="s">
        <v>208</v>
      </c>
    </row>
    <row r="650" spans="3:9" x14ac:dyDescent="0.2">
      <c r="C650" s="325">
        <v>656</v>
      </c>
      <c r="D650" t="s">
        <v>208</v>
      </c>
      <c r="E650" t="s">
        <v>208</v>
      </c>
      <c r="I650" t="s">
        <v>208</v>
      </c>
    </row>
    <row r="651" spans="3:9" x14ac:dyDescent="0.2">
      <c r="C651" s="325">
        <v>657</v>
      </c>
      <c r="D651" t="s">
        <v>208</v>
      </c>
      <c r="E651" t="s">
        <v>208</v>
      </c>
      <c r="I651" t="s">
        <v>208</v>
      </c>
    </row>
    <row r="652" spans="3:9" x14ac:dyDescent="0.2">
      <c r="C652" s="325">
        <v>658</v>
      </c>
      <c r="D652" t="s">
        <v>208</v>
      </c>
      <c r="E652" t="s">
        <v>208</v>
      </c>
      <c r="I652" t="s">
        <v>208</v>
      </c>
    </row>
    <row r="653" spans="3:9" x14ac:dyDescent="0.2">
      <c r="C653" s="325">
        <v>659</v>
      </c>
      <c r="D653" t="s">
        <v>208</v>
      </c>
      <c r="E653" t="s">
        <v>208</v>
      </c>
      <c r="I653" t="s">
        <v>208</v>
      </c>
    </row>
    <row r="654" spans="3:9" x14ac:dyDescent="0.2">
      <c r="C654" s="325">
        <v>660</v>
      </c>
      <c r="D654" t="s">
        <v>208</v>
      </c>
      <c r="E654" t="s">
        <v>208</v>
      </c>
      <c r="I654" t="s">
        <v>208</v>
      </c>
    </row>
    <row r="655" spans="3:9" x14ac:dyDescent="0.2">
      <c r="C655" s="325">
        <v>661</v>
      </c>
      <c r="D655" t="s">
        <v>208</v>
      </c>
      <c r="E655" t="s">
        <v>208</v>
      </c>
      <c r="I655" t="s">
        <v>208</v>
      </c>
    </row>
    <row r="656" spans="3:9" x14ac:dyDescent="0.2">
      <c r="C656" s="325">
        <v>662</v>
      </c>
      <c r="D656" t="s">
        <v>208</v>
      </c>
      <c r="E656" t="s">
        <v>208</v>
      </c>
      <c r="I656" t="s">
        <v>208</v>
      </c>
    </row>
    <row r="657" spans="3:9" x14ac:dyDescent="0.2">
      <c r="C657" s="325">
        <v>663</v>
      </c>
      <c r="D657" t="s">
        <v>208</v>
      </c>
      <c r="E657" t="s">
        <v>208</v>
      </c>
      <c r="I657" t="s">
        <v>208</v>
      </c>
    </row>
    <row r="658" spans="3:9" x14ac:dyDescent="0.2">
      <c r="C658" s="325">
        <v>664</v>
      </c>
      <c r="D658" t="s">
        <v>208</v>
      </c>
      <c r="E658" t="s">
        <v>208</v>
      </c>
      <c r="I658" t="s">
        <v>208</v>
      </c>
    </row>
    <row r="659" spans="3:9" x14ac:dyDescent="0.2">
      <c r="C659" s="325">
        <v>665</v>
      </c>
      <c r="D659" t="s">
        <v>208</v>
      </c>
      <c r="E659" t="s">
        <v>208</v>
      </c>
      <c r="I659" t="s">
        <v>208</v>
      </c>
    </row>
    <row r="660" spans="3:9" x14ac:dyDescent="0.2">
      <c r="C660" s="325">
        <v>666</v>
      </c>
      <c r="D660" t="s">
        <v>208</v>
      </c>
      <c r="E660" t="s">
        <v>208</v>
      </c>
      <c r="I660" t="s">
        <v>208</v>
      </c>
    </row>
    <row r="661" spans="3:9" x14ac:dyDescent="0.2">
      <c r="C661" s="325">
        <v>667</v>
      </c>
      <c r="D661" t="s">
        <v>208</v>
      </c>
      <c r="E661" t="s">
        <v>208</v>
      </c>
      <c r="I661" t="s">
        <v>208</v>
      </c>
    </row>
    <row r="662" spans="3:9" x14ac:dyDescent="0.2">
      <c r="C662" s="325">
        <v>668</v>
      </c>
      <c r="D662" t="s">
        <v>208</v>
      </c>
      <c r="E662" t="s">
        <v>208</v>
      </c>
      <c r="I662" t="s">
        <v>208</v>
      </c>
    </row>
    <row r="663" spans="3:9" x14ac:dyDescent="0.2">
      <c r="C663" s="325">
        <v>669</v>
      </c>
      <c r="D663" t="s">
        <v>208</v>
      </c>
      <c r="E663" t="s">
        <v>208</v>
      </c>
      <c r="I663" t="s">
        <v>208</v>
      </c>
    </row>
    <row r="664" spans="3:9" x14ac:dyDescent="0.2">
      <c r="C664" s="325">
        <v>670</v>
      </c>
      <c r="D664" t="s">
        <v>208</v>
      </c>
      <c r="E664" t="s">
        <v>208</v>
      </c>
      <c r="I664" t="s">
        <v>208</v>
      </c>
    </row>
    <row r="665" spans="3:9" x14ac:dyDescent="0.2">
      <c r="C665" s="325">
        <v>671</v>
      </c>
      <c r="D665" t="s">
        <v>208</v>
      </c>
      <c r="E665" t="s">
        <v>208</v>
      </c>
      <c r="I665" t="s">
        <v>208</v>
      </c>
    </row>
    <row r="666" spans="3:9" x14ac:dyDescent="0.2">
      <c r="C666" s="325">
        <v>672</v>
      </c>
      <c r="D666" t="s">
        <v>208</v>
      </c>
      <c r="E666" t="s">
        <v>208</v>
      </c>
      <c r="I666" t="s">
        <v>208</v>
      </c>
    </row>
    <row r="667" spans="3:9" x14ac:dyDescent="0.2">
      <c r="C667" s="325">
        <v>673</v>
      </c>
      <c r="D667" t="s">
        <v>208</v>
      </c>
      <c r="E667" t="s">
        <v>208</v>
      </c>
      <c r="I667" t="s">
        <v>208</v>
      </c>
    </row>
    <row r="668" spans="3:9" x14ac:dyDescent="0.2">
      <c r="C668" s="325">
        <v>674</v>
      </c>
      <c r="D668" t="s">
        <v>208</v>
      </c>
      <c r="E668" t="s">
        <v>208</v>
      </c>
      <c r="I668" t="s">
        <v>208</v>
      </c>
    </row>
    <row r="669" spans="3:9" x14ac:dyDescent="0.2">
      <c r="C669" s="325">
        <v>675</v>
      </c>
      <c r="D669" t="s">
        <v>208</v>
      </c>
      <c r="E669" t="s">
        <v>208</v>
      </c>
      <c r="I669" t="s">
        <v>208</v>
      </c>
    </row>
    <row r="670" spans="3:9" x14ac:dyDescent="0.2">
      <c r="C670" s="325">
        <v>676</v>
      </c>
      <c r="D670" t="s">
        <v>208</v>
      </c>
      <c r="E670" t="s">
        <v>208</v>
      </c>
      <c r="I670" t="s">
        <v>208</v>
      </c>
    </row>
    <row r="671" spans="3:9" x14ac:dyDescent="0.2">
      <c r="C671" s="325">
        <v>677</v>
      </c>
      <c r="D671" t="s">
        <v>208</v>
      </c>
      <c r="E671" t="s">
        <v>208</v>
      </c>
      <c r="I671" t="s">
        <v>208</v>
      </c>
    </row>
    <row r="672" spans="3:9" x14ac:dyDescent="0.2">
      <c r="C672" s="325">
        <v>678</v>
      </c>
      <c r="D672" t="s">
        <v>208</v>
      </c>
      <c r="E672" t="s">
        <v>208</v>
      </c>
      <c r="I672" t="s">
        <v>208</v>
      </c>
    </row>
    <row r="673" spans="3:9" x14ac:dyDescent="0.2">
      <c r="C673" s="325">
        <v>679</v>
      </c>
      <c r="D673" t="s">
        <v>208</v>
      </c>
      <c r="E673" t="s">
        <v>208</v>
      </c>
      <c r="I673" t="s">
        <v>208</v>
      </c>
    </row>
    <row r="674" spans="3:9" x14ac:dyDescent="0.2">
      <c r="C674" s="325">
        <v>680</v>
      </c>
      <c r="D674" t="s">
        <v>208</v>
      </c>
      <c r="E674" t="s">
        <v>208</v>
      </c>
      <c r="I674" t="s">
        <v>208</v>
      </c>
    </row>
    <row r="675" spans="3:9" x14ac:dyDescent="0.2">
      <c r="C675" s="325">
        <v>681</v>
      </c>
      <c r="D675" t="s">
        <v>208</v>
      </c>
      <c r="E675" t="s">
        <v>208</v>
      </c>
      <c r="I675" t="s">
        <v>208</v>
      </c>
    </row>
    <row r="676" spans="3:9" x14ac:dyDescent="0.2">
      <c r="C676" s="325">
        <v>682</v>
      </c>
      <c r="D676" t="s">
        <v>208</v>
      </c>
      <c r="E676" t="s">
        <v>208</v>
      </c>
      <c r="I676" t="s">
        <v>208</v>
      </c>
    </row>
    <row r="677" spans="3:9" x14ac:dyDescent="0.2">
      <c r="C677" s="325">
        <v>683</v>
      </c>
      <c r="D677" t="s">
        <v>208</v>
      </c>
      <c r="E677" t="s">
        <v>208</v>
      </c>
      <c r="I677" t="s">
        <v>208</v>
      </c>
    </row>
    <row r="678" spans="3:9" x14ac:dyDescent="0.2">
      <c r="C678" s="325">
        <v>684</v>
      </c>
      <c r="D678" t="s">
        <v>208</v>
      </c>
      <c r="E678" t="s">
        <v>208</v>
      </c>
      <c r="I678" t="s">
        <v>208</v>
      </c>
    </row>
    <row r="679" spans="3:9" x14ac:dyDescent="0.2">
      <c r="C679" s="325">
        <v>685</v>
      </c>
      <c r="D679" t="s">
        <v>208</v>
      </c>
      <c r="E679" t="s">
        <v>208</v>
      </c>
      <c r="I679" t="s">
        <v>208</v>
      </c>
    </row>
    <row r="680" spans="3:9" x14ac:dyDescent="0.2">
      <c r="C680" s="325">
        <v>686</v>
      </c>
      <c r="D680" t="s">
        <v>208</v>
      </c>
      <c r="E680" t="s">
        <v>208</v>
      </c>
      <c r="I680" t="s">
        <v>208</v>
      </c>
    </row>
    <row r="681" spans="3:9" x14ac:dyDescent="0.2">
      <c r="C681" s="325">
        <v>687</v>
      </c>
      <c r="D681" t="s">
        <v>208</v>
      </c>
      <c r="E681" t="s">
        <v>208</v>
      </c>
      <c r="I681" t="s">
        <v>208</v>
      </c>
    </row>
    <row r="682" spans="3:9" x14ac:dyDescent="0.2">
      <c r="C682" s="325">
        <v>688</v>
      </c>
      <c r="D682" t="s">
        <v>208</v>
      </c>
      <c r="E682" t="s">
        <v>208</v>
      </c>
      <c r="I682" t="s">
        <v>208</v>
      </c>
    </row>
    <row r="683" spans="3:9" x14ac:dyDescent="0.2">
      <c r="C683" s="325">
        <v>689</v>
      </c>
      <c r="D683" t="s">
        <v>208</v>
      </c>
      <c r="E683" t="s">
        <v>208</v>
      </c>
      <c r="I683" t="s">
        <v>208</v>
      </c>
    </row>
    <row r="684" spans="3:9" x14ac:dyDescent="0.2">
      <c r="C684" s="325">
        <v>690</v>
      </c>
      <c r="D684" t="s">
        <v>208</v>
      </c>
      <c r="E684" t="s">
        <v>208</v>
      </c>
      <c r="I684" t="s">
        <v>208</v>
      </c>
    </row>
    <row r="685" spans="3:9" x14ac:dyDescent="0.2">
      <c r="C685" s="325">
        <v>691</v>
      </c>
      <c r="D685" t="s">
        <v>208</v>
      </c>
      <c r="E685" t="s">
        <v>208</v>
      </c>
      <c r="I685" t="s">
        <v>208</v>
      </c>
    </row>
    <row r="686" spans="3:9" x14ac:dyDescent="0.2">
      <c r="C686" s="325">
        <v>692</v>
      </c>
      <c r="D686" t="s">
        <v>208</v>
      </c>
      <c r="E686" t="s">
        <v>208</v>
      </c>
      <c r="I686" t="s">
        <v>208</v>
      </c>
    </row>
    <row r="687" spans="3:9" x14ac:dyDescent="0.2">
      <c r="C687" s="325">
        <v>693</v>
      </c>
      <c r="D687" t="s">
        <v>208</v>
      </c>
      <c r="E687" t="s">
        <v>208</v>
      </c>
      <c r="I687" t="s">
        <v>208</v>
      </c>
    </row>
    <row r="688" spans="3:9" x14ac:dyDescent="0.2">
      <c r="C688" s="325">
        <v>694</v>
      </c>
      <c r="D688" t="s">
        <v>208</v>
      </c>
      <c r="E688" t="s">
        <v>208</v>
      </c>
      <c r="I688" t="s">
        <v>208</v>
      </c>
    </row>
    <row r="689" spans="3:17" x14ac:dyDescent="0.2">
      <c r="C689" s="325">
        <v>695</v>
      </c>
      <c r="D689" t="s">
        <v>208</v>
      </c>
      <c r="E689" t="s">
        <v>208</v>
      </c>
      <c r="I689" t="s">
        <v>208</v>
      </c>
    </row>
    <row r="690" spans="3:17" x14ac:dyDescent="0.2">
      <c r="C690" s="325">
        <v>696</v>
      </c>
      <c r="D690" t="s">
        <v>208</v>
      </c>
      <c r="E690" t="s">
        <v>208</v>
      </c>
      <c r="I690" t="s">
        <v>208</v>
      </c>
    </row>
    <row r="691" spans="3:17" x14ac:dyDescent="0.2">
      <c r="C691" s="325">
        <v>697</v>
      </c>
      <c r="D691" t="s">
        <v>208</v>
      </c>
      <c r="E691" t="s">
        <v>208</v>
      </c>
      <c r="I691" t="s">
        <v>208</v>
      </c>
    </row>
    <row r="692" spans="3:17" x14ac:dyDescent="0.2">
      <c r="C692" s="325">
        <v>698</v>
      </c>
      <c r="D692" t="s">
        <v>208</v>
      </c>
      <c r="E692" t="s">
        <v>208</v>
      </c>
      <c r="I692" t="s">
        <v>208</v>
      </c>
    </row>
    <row r="693" spans="3:17" x14ac:dyDescent="0.2">
      <c r="C693" s="325">
        <v>699</v>
      </c>
      <c r="D693" t="s">
        <v>208</v>
      </c>
      <c r="E693" t="s">
        <v>208</v>
      </c>
      <c r="I693" t="s">
        <v>208</v>
      </c>
    </row>
    <row r="694" spans="3:17" x14ac:dyDescent="0.2">
      <c r="C694" s="325">
        <v>700</v>
      </c>
      <c r="D694" t="s">
        <v>208</v>
      </c>
      <c r="E694" t="s">
        <v>208</v>
      </c>
      <c r="I694" t="s">
        <v>208</v>
      </c>
    </row>
    <row r="695" spans="3:17" x14ac:dyDescent="0.2">
      <c r="C695" s="325">
        <v>701</v>
      </c>
      <c r="D695" t="s">
        <v>208</v>
      </c>
      <c r="E695" t="s">
        <v>208</v>
      </c>
      <c r="I695" t="s">
        <v>208</v>
      </c>
    </row>
    <row r="696" spans="3:17" x14ac:dyDescent="0.2">
      <c r="C696" s="325">
        <v>702</v>
      </c>
      <c r="D696" t="s">
        <v>208</v>
      </c>
      <c r="E696" t="s">
        <v>208</v>
      </c>
      <c r="I696" t="s">
        <v>208</v>
      </c>
    </row>
    <row r="697" spans="3:17" x14ac:dyDescent="0.2">
      <c r="C697" s="325">
        <v>703</v>
      </c>
      <c r="D697" t="s">
        <v>208</v>
      </c>
      <c r="E697" t="s">
        <v>208</v>
      </c>
      <c r="I697" t="s">
        <v>208</v>
      </c>
    </row>
    <row r="698" spans="3:17" x14ac:dyDescent="0.2">
      <c r="C698" s="325">
        <v>704</v>
      </c>
      <c r="D698" t="s">
        <v>208</v>
      </c>
      <c r="E698" t="s">
        <v>208</v>
      </c>
      <c r="I698" t="s">
        <v>208</v>
      </c>
    </row>
    <row r="699" spans="3:17" x14ac:dyDescent="0.2">
      <c r="C699" s="325">
        <v>705</v>
      </c>
      <c r="D699" t="s">
        <v>208</v>
      </c>
      <c r="E699" t="s">
        <v>208</v>
      </c>
      <c r="I699" t="s">
        <v>208</v>
      </c>
    </row>
    <row r="700" spans="3:17" x14ac:dyDescent="0.2">
      <c r="C700" s="325">
        <v>706</v>
      </c>
      <c r="D700" t="s">
        <v>208</v>
      </c>
      <c r="E700" t="s">
        <v>208</v>
      </c>
      <c r="I700" t="s">
        <v>208</v>
      </c>
    </row>
    <row r="701" spans="3:17" x14ac:dyDescent="0.2">
      <c r="C701" s="325">
        <v>707</v>
      </c>
      <c r="D701" t="s">
        <v>1755</v>
      </c>
      <c r="E701">
        <v>65</v>
      </c>
      <c r="F701">
        <v>349</v>
      </c>
      <c r="G701">
        <v>89</v>
      </c>
      <c r="H701">
        <v>338.53899999999999</v>
      </c>
      <c r="I701">
        <v>0.24399999999999999</v>
      </c>
      <c r="Q701">
        <v>338.54</v>
      </c>
    </row>
    <row r="702" spans="3:17" x14ac:dyDescent="0.2">
      <c r="C702" s="325">
        <v>708</v>
      </c>
      <c r="D702" t="s">
        <v>208</v>
      </c>
      <c r="E702" t="s">
        <v>208</v>
      </c>
      <c r="I702" t="s">
        <v>208</v>
      </c>
    </row>
    <row r="703" spans="3:17" x14ac:dyDescent="0.2">
      <c r="C703" s="325">
        <v>709</v>
      </c>
      <c r="D703" t="s">
        <v>208</v>
      </c>
      <c r="E703" t="s">
        <v>208</v>
      </c>
      <c r="I703" t="s">
        <v>208</v>
      </c>
    </row>
    <row r="704" spans="3:17" x14ac:dyDescent="0.2">
      <c r="C704" s="325">
        <v>710</v>
      </c>
      <c r="D704" t="s">
        <v>208</v>
      </c>
      <c r="E704" t="s">
        <v>208</v>
      </c>
      <c r="I704" t="s">
        <v>208</v>
      </c>
    </row>
    <row r="705" spans="3:9" x14ac:dyDescent="0.2">
      <c r="C705" s="325">
        <v>711</v>
      </c>
      <c r="D705" t="s">
        <v>208</v>
      </c>
      <c r="E705" t="s">
        <v>208</v>
      </c>
      <c r="I705" t="s">
        <v>208</v>
      </c>
    </row>
    <row r="706" spans="3:9" x14ac:dyDescent="0.2">
      <c r="C706" s="325">
        <v>712</v>
      </c>
      <c r="D706" t="s">
        <v>208</v>
      </c>
      <c r="E706" t="s">
        <v>208</v>
      </c>
      <c r="I706" t="s">
        <v>208</v>
      </c>
    </row>
    <row r="707" spans="3:9" x14ac:dyDescent="0.2">
      <c r="C707" s="325">
        <v>713</v>
      </c>
      <c r="D707" t="s">
        <v>208</v>
      </c>
      <c r="E707" t="s">
        <v>208</v>
      </c>
      <c r="I707" t="s">
        <v>208</v>
      </c>
    </row>
    <row r="708" spans="3:9" x14ac:dyDescent="0.2">
      <c r="C708" s="325">
        <v>714</v>
      </c>
      <c r="D708" t="s">
        <v>208</v>
      </c>
      <c r="E708" t="s">
        <v>208</v>
      </c>
      <c r="I708" t="s">
        <v>208</v>
      </c>
    </row>
    <row r="709" spans="3:9" x14ac:dyDescent="0.2">
      <c r="C709" s="325">
        <v>715</v>
      </c>
      <c r="D709" t="s">
        <v>208</v>
      </c>
      <c r="E709" t="s">
        <v>208</v>
      </c>
      <c r="I709" t="s">
        <v>208</v>
      </c>
    </row>
    <row r="710" spans="3:9" x14ac:dyDescent="0.2">
      <c r="C710" s="325">
        <v>716</v>
      </c>
      <c r="D710" t="s">
        <v>208</v>
      </c>
      <c r="E710" t="s">
        <v>208</v>
      </c>
      <c r="I710" t="s">
        <v>208</v>
      </c>
    </row>
    <row r="711" spans="3:9" x14ac:dyDescent="0.2">
      <c r="C711" s="325">
        <v>717</v>
      </c>
      <c r="D711" t="s">
        <v>208</v>
      </c>
      <c r="E711" t="s">
        <v>208</v>
      </c>
      <c r="I711" t="s">
        <v>208</v>
      </c>
    </row>
    <row r="712" spans="3:9" x14ac:dyDescent="0.2">
      <c r="C712" s="325">
        <v>718</v>
      </c>
      <c r="D712" t="s">
        <v>208</v>
      </c>
      <c r="E712" t="s">
        <v>208</v>
      </c>
      <c r="I712" t="s">
        <v>208</v>
      </c>
    </row>
    <row r="713" spans="3:9" x14ac:dyDescent="0.2">
      <c r="C713" s="325">
        <v>719</v>
      </c>
      <c r="D713" t="s">
        <v>208</v>
      </c>
      <c r="E713" t="s">
        <v>208</v>
      </c>
      <c r="I713" t="s">
        <v>208</v>
      </c>
    </row>
    <row r="714" spans="3:9" x14ac:dyDescent="0.2">
      <c r="C714" s="325">
        <v>720</v>
      </c>
      <c r="D714" t="s">
        <v>208</v>
      </c>
      <c r="E714" t="s">
        <v>208</v>
      </c>
      <c r="I714" t="s">
        <v>208</v>
      </c>
    </row>
    <row r="715" spans="3:9" x14ac:dyDescent="0.2">
      <c r="C715" s="325">
        <v>721</v>
      </c>
      <c r="D715" t="s">
        <v>208</v>
      </c>
      <c r="E715" t="s">
        <v>208</v>
      </c>
      <c r="I715" t="s">
        <v>208</v>
      </c>
    </row>
    <row r="716" spans="3:9" x14ac:dyDescent="0.2">
      <c r="C716" s="325">
        <v>722</v>
      </c>
      <c r="D716" t="s">
        <v>208</v>
      </c>
      <c r="E716" t="s">
        <v>208</v>
      </c>
      <c r="I716" t="s">
        <v>208</v>
      </c>
    </row>
    <row r="717" spans="3:9" x14ac:dyDescent="0.2">
      <c r="C717" s="325">
        <v>723</v>
      </c>
      <c r="D717" t="s">
        <v>208</v>
      </c>
      <c r="E717" t="s">
        <v>208</v>
      </c>
      <c r="I717" t="s">
        <v>208</v>
      </c>
    </row>
    <row r="718" spans="3:9" x14ac:dyDescent="0.2">
      <c r="C718" s="325">
        <v>724</v>
      </c>
      <c r="D718" t="s">
        <v>208</v>
      </c>
      <c r="E718" t="s">
        <v>208</v>
      </c>
      <c r="I718" t="s">
        <v>208</v>
      </c>
    </row>
    <row r="719" spans="3:9" x14ac:dyDescent="0.2">
      <c r="C719" s="325">
        <v>725</v>
      </c>
      <c r="D719" t="s">
        <v>208</v>
      </c>
      <c r="E719" t="s">
        <v>208</v>
      </c>
      <c r="I719" t="s">
        <v>208</v>
      </c>
    </row>
    <row r="720" spans="3:9" x14ac:dyDescent="0.2">
      <c r="C720" s="325">
        <v>726</v>
      </c>
      <c r="D720" t="s">
        <v>208</v>
      </c>
      <c r="E720" t="s">
        <v>208</v>
      </c>
      <c r="I720" t="s">
        <v>208</v>
      </c>
    </row>
    <row r="721" spans="3:9" x14ac:dyDescent="0.2">
      <c r="C721" s="325">
        <v>727</v>
      </c>
      <c r="D721" t="s">
        <v>208</v>
      </c>
      <c r="E721" t="s">
        <v>208</v>
      </c>
      <c r="I721" t="s">
        <v>208</v>
      </c>
    </row>
    <row r="722" spans="3:9" x14ac:dyDescent="0.2">
      <c r="C722" s="325">
        <v>728</v>
      </c>
      <c r="D722" t="s">
        <v>208</v>
      </c>
      <c r="E722" t="s">
        <v>208</v>
      </c>
      <c r="I722" t="s">
        <v>208</v>
      </c>
    </row>
    <row r="723" spans="3:9" x14ac:dyDescent="0.2">
      <c r="C723" s="325">
        <v>729</v>
      </c>
      <c r="D723" t="s">
        <v>208</v>
      </c>
      <c r="E723" t="s">
        <v>208</v>
      </c>
      <c r="I723" t="s">
        <v>208</v>
      </c>
    </row>
    <row r="724" spans="3:9" x14ac:dyDescent="0.2">
      <c r="C724" s="325">
        <v>730</v>
      </c>
      <c r="D724" t="s">
        <v>208</v>
      </c>
      <c r="E724" t="s">
        <v>208</v>
      </c>
      <c r="I724" t="s">
        <v>208</v>
      </c>
    </row>
    <row r="725" spans="3:9" x14ac:dyDescent="0.2">
      <c r="C725" s="325">
        <v>731</v>
      </c>
      <c r="D725" t="s">
        <v>208</v>
      </c>
      <c r="E725" t="s">
        <v>208</v>
      </c>
      <c r="I725" t="s">
        <v>208</v>
      </c>
    </row>
    <row r="726" spans="3:9" x14ac:dyDescent="0.2">
      <c r="C726" s="325">
        <v>732</v>
      </c>
      <c r="D726" t="s">
        <v>208</v>
      </c>
      <c r="E726" t="s">
        <v>208</v>
      </c>
      <c r="I726" t="s">
        <v>208</v>
      </c>
    </row>
    <row r="727" spans="3:9" x14ac:dyDescent="0.2">
      <c r="C727" s="325">
        <v>733</v>
      </c>
      <c r="D727" t="s">
        <v>208</v>
      </c>
      <c r="E727" t="s">
        <v>208</v>
      </c>
      <c r="I727" t="s">
        <v>208</v>
      </c>
    </row>
    <row r="728" spans="3:9" x14ac:dyDescent="0.2">
      <c r="C728" s="325">
        <v>734</v>
      </c>
      <c r="D728" t="s">
        <v>208</v>
      </c>
      <c r="E728" t="s">
        <v>208</v>
      </c>
      <c r="I728" t="s">
        <v>208</v>
      </c>
    </row>
    <row r="729" spans="3:9" x14ac:dyDescent="0.2">
      <c r="C729" s="325">
        <v>735</v>
      </c>
      <c r="D729" t="s">
        <v>208</v>
      </c>
      <c r="E729" t="s">
        <v>208</v>
      </c>
      <c r="I729" t="s">
        <v>208</v>
      </c>
    </row>
    <row r="730" spans="3:9" x14ac:dyDescent="0.2">
      <c r="C730" s="325">
        <v>736</v>
      </c>
      <c r="D730" t="s">
        <v>208</v>
      </c>
      <c r="E730" t="s">
        <v>208</v>
      </c>
      <c r="I730" t="s">
        <v>208</v>
      </c>
    </row>
    <row r="731" spans="3:9" x14ac:dyDescent="0.2">
      <c r="C731" s="325">
        <v>737</v>
      </c>
      <c r="D731" t="s">
        <v>208</v>
      </c>
      <c r="E731" t="s">
        <v>208</v>
      </c>
      <c r="I731" t="s">
        <v>208</v>
      </c>
    </row>
    <row r="732" spans="3:9" x14ac:dyDescent="0.2">
      <c r="C732" s="325">
        <v>738</v>
      </c>
      <c r="D732" t="s">
        <v>208</v>
      </c>
      <c r="E732" t="s">
        <v>208</v>
      </c>
      <c r="I732" t="s">
        <v>208</v>
      </c>
    </row>
    <row r="733" spans="3:9" x14ac:dyDescent="0.2">
      <c r="C733" s="325">
        <v>739</v>
      </c>
      <c r="D733" t="s">
        <v>208</v>
      </c>
      <c r="E733" t="s">
        <v>208</v>
      </c>
      <c r="I733" t="s">
        <v>208</v>
      </c>
    </row>
    <row r="734" spans="3:9" x14ac:dyDescent="0.2">
      <c r="C734" s="325">
        <v>740</v>
      </c>
      <c r="D734" t="s">
        <v>208</v>
      </c>
      <c r="E734" t="s">
        <v>208</v>
      </c>
      <c r="I734" t="s">
        <v>208</v>
      </c>
    </row>
    <row r="735" spans="3:9" x14ac:dyDescent="0.2">
      <c r="C735" s="325">
        <v>741</v>
      </c>
      <c r="D735" t="s">
        <v>208</v>
      </c>
      <c r="E735" t="s">
        <v>208</v>
      </c>
      <c r="I735" t="s">
        <v>208</v>
      </c>
    </row>
    <row r="736" spans="3:9" x14ac:dyDescent="0.2">
      <c r="C736" s="325">
        <v>742</v>
      </c>
      <c r="D736" t="s">
        <v>208</v>
      </c>
      <c r="E736" t="s">
        <v>208</v>
      </c>
      <c r="I736" t="s">
        <v>208</v>
      </c>
    </row>
    <row r="737" spans="3:9" x14ac:dyDescent="0.2">
      <c r="C737" s="325">
        <v>743</v>
      </c>
      <c r="D737" t="s">
        <v>208</v>
      </c>
      <c r="E737" t="s">
        <v>208</v>
      </c>
      <c r="I737" t="s">
        <v>208</v>
      </c>
    </row>
    <row r="738" spans="3:9" x14ac:dyDescent="0.2">
      <c r="C738" s="325">
        <v>744</v>
      </c>
      <c r="D738" t="s">
        <v>208</v>
      </c>
      <c r="E738" t="s">
        <v>208</v>
      </c>
      <c r="I738" t="s">
        <v>208</v>
      </c>
    </row>
    <row r="739" spans="3:9" x14ac:dyDescent="0.2">
      <c r="C739" s="325">
        <v>745</v>
      </c>
      <c r="D739" t="s">
        <v>208</v>
      </c>
      <c r="E739" t="s">
        <v>208</v>
      </c>
      <c r="I739" t="s">
        <v>208</v>
      </c>
    </row>
    <row r="740" spans="3:9" x14ac:dyDescent="0.2">
      <c r="C740" s="325">
        <v>746</v>
      </c>
      <c r="D740" t="s">
        <v>208</v>
      </c>
      <c r="E740" t="s">
        <v>208</v>
      </c>
      <c r="I740" t="s">
        <v>208</v>
      </c>
    </row>
    <row r="741" spans="3:9" x14ac:dyDescent="0.2">
      <c r="C741" s="325">
        <v>747</v>
      </c>
      <c r="D741" t="s">
        <v>208</v>
      </c>
      <c r="E741" t="s">
        <v>208</v>
      </c>
      <c r="I741" t="s">
        <v>208</v>
      </c>
    </row>
    <row r="742" spans="3:9" x14ac:dyDescent="0.2">
      <c r="C742" s="325">
        <v>748</v>
      </c>
      <c r="D742" t="s">
        <v>208</v>
      </c>
      <c r="E742" t="s">
        <v>208</v>
      </c>
      <c r="I742" t="s">
        <v>208</v>
      </c>
    </row>
    <row r="743" spans="3:9" x14ac:dyDescent="0.2">
      <c r="C743" s="325">
        <v>749</v>
      </c>
      <c r="D743" t="s">
        <v>208</v>
      </c>
      <c r="E743" t="s">
        <v>208</v>
      </c>
      <c r="I743" t="s">
        <v>208</v>
      </c>
    </row>
    <row r="744" spans="3:9" x14ac:dyDescent="0.2">
      <c r="C744" s="325">
        <v>750</v>
      </c>
      <c r="D744" t="s">
        <v>208</v>
      </c>
      <c r="E744" t="s">
        <v>208</v>
      </c>
      <c r="I744" t="s">
        <v>208</v>
      </c>
    </row>
    <row r="745" spans="3:9" x14ac:dyDescent="0.2">
      <c r="C745" s="325">
        <v>751</v>
      </c>
      <c r="D745" t="s">
        <v>208</v>
      </c>
      <c r="E745" t="s">
        <v>208</v>
      </c>
      <c r="I745" t="s">
        <v>208</v>
      </c>
    </row>
    <row r="746" spans="3:9" x14ac:dyDescent="0.2">
      <c r="C746" s="325">
        <v>752</v>
      </c>
      <c r="D746" t="s">
        <v>208</v>
      </c>
      <c r="E746" t="s">
        <v>208</v>
      </c>
      <c r="I746" t="s">
        <v>208</v>
      </c>
    </row>
    <row r="747" spans="3:9" x14ac:dyDescent="0.2">
      <c r="C747" s="325">
        <v>753</v>
      </c>
      <c r="D747" t="s">
        <v>208</v>
      </c>
      <c r="E747" t="s">
        <v>208</v>
      </c>
      <c r="I747" t="s">
        <v>208</v>
      </c>
    </row>
    <row r="748" spans="3:9" x14ac:dyDescent="0.2">
      <c r="C748" s="325">
        <v>754</v>
      </c>
      <c r="D748" t="s">
        <v>208</v>
      </c>
      <c r="E748" t="s">
        <v>208</v>
      </c>
      <c r="I748" t="s">
        <v>208</v>
      </c>
    </row>
    <row r="749" spans="3:9" x14ac:dyDescent="0.2">
      <c r="C749" s="325">
        <v>755</v>
      </c>
      <c r="D749" t="s">
        <v>208</v>
      </c>
      <c r="E749" t="s">
        <v>208</v>
      </c>
      <c r="I749" t="s">
        <v>208</v>
      </c>
    </row>
    <row r="750" spans="3:9" x14ac:dyDescent="0.2">
      <c r="C750" s="325">
        <v>756</v>
      </c>
      <c r="D750" t="s">
        <v>208</v>
      </c>
      <c r="E750" t="s">
        <v>208</v>
      </c>
      <c r="I750" t="s">
        <v>208</v>
      </c>
    </row>
    <row r="751" spans="3:9" x14ac:dyDescent="0.2">
      <c r="C751" s="325">
        <v>757</v>
      </c>
      <c r="D751" t="s">
        <v>208</v>
      </c>
      <c r="E751" t="s">
        <v>208</v>
      </c>
      <c r="I751" t="s">
        <v>208</v>
      </c>
    </row>
    <row r="752" spans="3:9" x14ac:dyDescent="0.2">
      <c r="C752" s="325">
        <v>758</v>
      </c>
      <c r="D752" t="s">
        <v>208</v>
      </c>
      <c r="E752" t="s">
        <v>208</v>
      </c>
      <c r="I752" t="s">
        <v>208</v>
      </c>
    </row>
    <row r="753" spans="3:9" x14ac:dyDescent="0.2">
      <c r="C753" s="325">
        <v>759</v>
      </c>
      <c r="D753" t="s">
        <v>208</v>
      </c>
      <c r="E753" t="s">
        <v>208</v>
      </c>
      <c r="I753" t="s">
        <v>208</v>
      </c>
    </row>
    <row r="754" spans="3:9" x14ac:dyDescent="0.2">
      <c r="C754" s="325">
        <v>760</v>
      </c>
      <c r="D754" t="s">
        <v>208</v>
      </c>
      <c r="E754" t="s">
        <v>208</v>
      </c>
      <c r="I754" t="s">
        <v>208</v>
      </c>
    </row>
    <row r="755" spans="3:9" x14ac:dyDescent="0.2">
      <c r="C755" s="325">
        <v>761</v>
      </c>
      <c r="D755" t="s">
        <v>208</v>
      </c>
      <c r="E755" t="s">
        <v>208</v>
      </c>
      <c r="I755" t="s">
        <v>208</v>
      </c>
    </row>
    <row r="756" spans="3:9" x14ac:dyDescent="0.2">
      <c r="C756" s="325">
        <v>762</v>
      </c>
      <c r="D756" t="s">
        <v>208</v>
      </c>
      <c r="E756" t="s">
        <v>208</v>
      </c>
      <c r="I756" t="s">
        <v>208</v>
      </c>
    </row>
    <row r="757" spans="3:9" x14ac:dyDescent="0.2">
      <c r="C757" s="325">
        <v>763</v>
      </c>
      <c r="D757" t="s">
        <v>208</v>
      </c>
      <c r="E757" t="s">
        <v>208</v>
      </c>
      <c r="I757" t="s">
        <v>208</v>
      </c>
    </row>
    <row r="758" spans="3:9" x14ac:dyDescent="0.2">
      <c r="C758" s="325">
        <v>764</v>
      </c>
      <c r="D758" t="s">
        <v>208</v>
      </c>
      <c r="E758" t="s">
        <v>208</v>
      </c>
      <c r="I758" t="s">
        <v>208</v>
      </c>
    </row>
    <row r="759" spans="3:9" x14ac:dyDescent="0.2">
      <c r="C759" s="325">
        <v>765</v>
      </c>
      <c r="D759" t="s">
        <v>208</v>
      </c>
      <c r="E759" t="s">
        <v>208</v>
      </c>
      <c r="I759" t="s">
        <v>208</v>
      </c>
    </row>
    <row r="760" spans="3:9" x14ac:dyDescent="0.2">
      <c r="C760" s="325">
        <v>766</v>
      </c>
      <c r="D760" t="s">
        <v>208</v>
      </c>
      <c r="E760" t="s">
        <v>208</v>
      </c>
      <c r="I760" t="s">
        <v>208</v>
      </c>
    </row>
    <row r="761" spans="3:9" x14ac:dyDescent="0.2">
      <c r="C761" s="325">
        <v>767</v>
      </c>
      <c r="D761" t="s">
        <v>208</v>
      </c>
      <c r="E761" t="s">
        <v>208</v>
      </c>
      <c r="I761" t="s">
        <v>208</v>
      </c>
    </row>
    <row r="762" spans="3:9" x14ac:dyDescent="0.2">
      <c r="C762" s="325">
        <v>768</v>
      </c>
      <c r="D762" t="s">
        <v>208</v>
      </c>
      <c r="E762" t="s">
        <v>208</v>
      </c>
      <c r="I762" t="s">
        <v>208</v>
      </c>
    </row>
    <row r="763" spans="3:9" x14ac:dyDescent="0.2">
      <c r="C763" s="325">
        <v>769</v>
      </c>
      <c r="D763" t="s">
        <v>208</v>
      </c>
      <c r="E763" t="s">
        <v>208</v>
      </c>
      <c r="I763" t="s">
        <v>208</v>
      </c>
    </row>
    <row r="764" spans="3:9" x14ac:dyDescent="0.2">
      <c r="C764" s="325">
        <v>770</v>
      </c>
      <c r="D764" t="s">
        <v>208</v>
      </c>
      <c r="E764" t="s">
        <v>208</v>
      </c>
      <c r="I764" t="s">
        <v>208</v>
      </c>
    </row>
    <row r="765" spans="3:9" x14ac:dyDescent="0.2">
      <c r="C765" s="325">
        <v>771</v>
      </c>
      <c r="D765" t="s">
        <v>208</v>
      </c>
      <c r="E765" t="s">
        <v>208</v>
      </c>
      <c r="I765" t="s">
        <v>208</v>
      </c>
    </row>
    <row r="766" spans="3:9" x14ac:dyDescent="0.2">
      <c r="C766" s="325">
        <v>772</v>
      </c>
      <c r="D766" t="s">
        <v>208</v>
      </c>
      <c r="E766" t="s">
        <v>208</v>
      </c>
      <c r="I766" t="s">
        <v>208</v>
      </c>
    </row>
    <row r="767" spans="3:9" x14ac:dyDescent="0.2">
      <c r="C767" s="325">
        <v>773</v>
      </c>
      <c r="D767" t="s">
        <v>208</v>
      </c>
      <c r="E767" t="s">
        <v>208</v>
      </c>
      <c r="I767" t="s">
        <v>208</v>
      </c>
    </row>
    <row r="768" spans="3:9" x14ac:dyDescent="0.2">
      <c r="C768" s="325">
        <v>774</v>
      </c>
      <c r="D768" t="s">
        <v>208</v>
      </c>
      <c r="E768" t="s">
        <v>208</v>
      </c>
      <c r="I768" t="s">
        <v>208</v>
      </c>
    </row>
    <row r="769" spans="3:9" x14ac:dyDescent="0.2">
      <c r="C769" s="325">
        <v>775</v>
      </c>
      <c r="D769" t="s">
        <v>208</v>
      </c>
      <c r="E769" t="s">
        <v>208</v>
      </c>
      <c r="I769" t="s">
        <v>208</v>
      </c>
    </row>
    <row r="770" spans="3:9" x14ac:dyDescent="0.2">
      <c r="C770" s="325">
        <v>776</v>
      </c>
      <c r="D770" t="s">
        <v>208</v>
      </c>
      <c r="E770" t="s">
        <v>208</v>
      </c>
      <c r="I770" t="s">
        <v>208</v>
      </c>
    </row>
    <row r="771" spans="3:9" x14ac:dyDescent="0.2">
      <c r="C771" s="325">
        <v>777</v>
      </c>
      <c r="D771" t="s">
        <v>208</v>
      </c>
      <c r="E771" t="s">
        <v>208</v>
      </c>
      <c r="I771" t="s">
        <v>208</v>
      </c>
    </row>
    <row r="772" spans="3:9" x14ac:dyDescent="0.2">
      <c r="C772" s="325">
        <v>778</v>
      </c>
      <c r="D772" t="s">
        <v>208</v>
      </c>
      <c r="E772" t="s">
        <v>208</v>
      </c>
      <c r="I772" t="s">
        <v>208</v>
      </c>
    </row>
    <row r="773" spans="3:9" x14ac:dyDescent="0.2">
      <c r="C773" s="325">
        <v>779</v>
      </c>
      <c r="D773" t="s">
        <v>208</v>
      </c>
      <c r="E773" t="s">
        <v>208</v>
      </c>
      <c r="I773" t="s">
        <v>208</v>
      </c>
    </row>
    <row r="774" spans="3:9" x14ac:dyDescent="0.2">
      <c r="C774" s="325">
        <v>780</v>
      </c>
      <c r="D774" t="s">
        <v>208</v>
      </c>
      <c r="E774" t="s">
        <v>208</v>
      </c>
      <c r="I774" t="s">
        <v>208</v>
      </c>
    </row>
    <row r="775" spans="3:9" x14ac:dyDescent="0.2">
      <c r="C775" s="325">
        <v>781</v>
      </c>
      <c r="D775" t="s">
        <v>208</v>
      </c>
      <c r="E775" t="s">
        <v>208</v>
      </c>
      <c r="I775" t="s">
        <v>208</v>
      </c>
    </row>
    <row r="776" spans="3:9" x14ac:dyDescent="0.2">
      <c r="C776" s="325">
        <v>782</v>
      </c>
      <c r="D776" t="s">
        <v>208</v>
      </c>
      <c r="E776" t="s">
        <v>208</v>
      </c>
      <c r="I776" t="s">
        <v>208</v>
      </c>
    </row>
    <row r="777" spans="3:9" x14ac:dyDescent="0.2">
      <c r="C777" s="325">
        <v>783</v>
      </c>
      <c r="D777" t="s">
        <v>208</v>
      </c>
      <c r="E777" t="s">
        <v>208</v>
      </c>
      <c r="I777" t="s">
        <v>208</v>
      </c>
    </row>
    <row r="778" spans="3:9" x14ac:dyDescent="0.2">
      <c r="C778" s="325">
        <v>784</v>
      </c>
      <c r="D778" t="s">
        <v>208</v>
      </c>
      <c r="E778" t="s">
        <v>208</v>
      </c>
      <c r="I778" t="s">
        <v>208</v>
      </c>
    </row>
    <row r="779" spans="3:9" x14ac:dyDescent="0.2">
      <c r="C779" s="325">
        <v>785</v>
      </c>
      <c r="D779" t="s">
        <v>208</v>
      </c>
      <c r="E779" t="s">
        <v>208</v>
      </c>
      <c r="I779" t="s">
        <v>208</v>
      </c>
    </row>
    <row r="780" spans="3:9" x14ac:dyDescent="0.2">
      <c r="C780" s="325">
        <v>786</v>
      </c>
      <c r="D780" t="s">
        <v>208</v>
      </c>
      <c r="E780" t="s">
        <v>208</v>
      </c>
      <c r="I780" t="s">
        <v>208</v>
      </c>
    </row>
    <row r="781" spans="3:9" x14ac:dyDescent="0.2">
      <c r="C781" s="325">
        <v>787</v>
      </c>
      <c r="D781" t="s">
        <v>208</v>
      </c>
      <c r="E781" t="s">
        <v>208</v>
      </c>
      <c r="I781" t="s">
        <v>208</v>
      </c>
    </row>
    <row r="782" spans="3:9" x14ac:dyDescent="0.2">
      <c r="C782" s="325">
        <v>788</v>
      </c>
      <c r="D782" t="s">
        <v>208</v>
      </c>
      <c r="E782" t="s">
        <v>208</v>
      </c>
      <c r="I782" t="s">
        <v>208</v>
      </c>
    </row>
    <row r="783" spans="3:9" x14ac:dyDescent="0.2">
      <c r="C783" s="325">
        <v>789</v>
      </c>
      <c r="D783" t="s">
        <v>208</v>
      </c>
      <c r="E783" t="s">
        <v>208</v>
      </c>
      <c r="I783" t="s">
        <v>208</v>
      </c>
    </row>
    <row r="784" spans="3:9" x14ac:dyDescent="0.2">
      <c r="C784" s="325">
        <v>790</v>
      </c>
      <c r="D784" t="s">
        <v>208</v>
      </c>
      <c r="E784" t="s">
        <v>208</v>
      </c>
      <c r="I784" t="s">
        <v>208</v>
      </c>
    </row>
    <row r="785" spans="3:9" x14ac:dyDescent="0.2">
      <c r="C785" s="325">
        <v>791</v>
      </c>
      <c r="D785" t="s">
        <v>208</v>
      </c>
      <c r="E785" t="s">
        <v>208</v>
      </c>
      <c r="I785" t="s">
        <v>208</v>
      </c>
    </row>
    <row r="786" spans="3:9" x14ac:dyDescent="0.2">
      <c r="C786" s="325">
        <v>792</v>
      </c>
      <c r="D786" t="s">
        <v>208</v>
      </c>
      <c r="E786" t="s">
        <v>208</v>
      </c>
      <c r="I786" t="s">
        <v>208</v>
      </c>
    </row>
    <row r="787" spans="3:9" x14ac:dyDescent="0.2">
      <c r="C787" s="325">
        <v>793</v>
      </c>
      <c r="D787" t="s">
        <v>208</v>
      </c>
      <c r="E787" t="s">
        <v>208</v>
      </c>
      <c r="I787" t="s">
        <v>208</v>
      </c>
    </row>
    <row r="788" spans="3:9" x14ac:dyDescent="0.2">
      <c r="C788" s="325">
        <v>794</v>
      </c>
      <c r="D788" t="s">
        <v>208</v>
      </c>
      <c r="E788" t="s">
        <v>208</v>
      </c>
      <c r="I788" t="s">
        <v>208</v>
      </c>
    </row>
    <row r="789" spans="3:9" x14ac:dyDescent="0.2">
      <c r="C789" s="325">
        <v>795</v>
      </c>
      <c r="D789" t="s">
        <v>208</v>
      </c>
      <c r="E789" t="s">
        <v>208</v>
      </c>
      <c r="I789" t="s">
        <v>208</v>
      </c>
    </row>
    <row r="790" spans="3:9" x14ac:dyDescent="0.2">
      <c r="C790" s="325">
        <v>796</v>
      </c>
      <c r="D790" t="s">
        <v>208</v>
      </c>
      <c r="E790" t="s">
        <v>208</v>
      </c>
      <c r="I790" t="s">
        <v>208</v>
      </c>
    </row>
    <row r="791" spans="3:9" x14ac:dyDescent="0.2">
      <c r="C791" s="325">
        <v>797</v>
      </c>
      <c r="D791" t="s">
        <v>208</v>
      </c>
      <c r="E791" t="s">
        <v>208</v>
      </c>
      <c r="I791" t="s">
        <v>208</v>
      </c>
    </row>
    <row r="792" spans="3:9" x14ac:dyDescent="0.2">
      <c r="C792" s="325">
        <v>798</v>
      </c>
      <c r="D792" t="s">
        <v>208</v>
      </c>
      <c r="E792" t="s">
        <v>208</v>
      </c>
      <c r="I792" t="s">
        <v>208</v>
      </c>
    </row>
    <row r="793" spans="3:9" x14ac:dyDescent="0.2">
      <c r="C793" s="325">
        <v>799</v>
      </c>
      <c r="D793" t="s">
        <v>208</v>
      </c>
      <c r="E793" t="s">
        <v>208</v>
      </c>
      <c r="I793" t="s">
        <v>208</v>
      </c>
    </row>
    <row r="794" spans="3:9" x14ac:dyDescent="0.2">
      <c r="C794" s="325">
        <v>800</v>
      </c>
      <c r="D794" t="s">
        <v>208</v>
      </c>
      <c r="E794" t="s">
        <v>208</v>
      </c>
      <c r="I794" t="s">
        <v>208</v>
      </c>
    </row>
    <row r="795" spans="3:9" x14ac:dyDescent="0.2">
      <c r="C795" s="325">
        <v>801</v>
      </c>
      <c r="D795" t="s">
        <v>208</v>
      </c>
      <c r="E795" t="s">
        <v>208</v>
      </c>
      <c r="I795" t="s">
        <v>208</v>
      </c>
    </row>
    <row r="796" spans="3:9" x14ac:dyDescent="0.2">
      <c r="C796" s="325">
        <v>802</v>
      </c>
      <c r="D796" t="s">
        <v>208</v>
      </c>
      <c r="E796" t="s">
        <v>208</v>
      </c>
      <c r="I796" t="s">
        <v>208</v>
      </c>
    </row>
    <row r="797" spans="3:9" x14ac:dyDescent="0.2">
      <c r="C797" s="325">
        <v>803</v>
      </c>
      <c r="D797" t="s">
        <v>208</v>
      </c>
      <c r="E797" t="s">
        <v>208</v>
      </c>
      <c r="I797" t="s">
        <v>208</v>
      </c>
    </row>
    <row r="798" spans="3:9" x14ac:dyDescent="0.2">
      <c r="C798" s="325">
        <v>804</v>
      </c>
      <c r="D798" t="s">
        <v>208</v>
      </c>
      <c r="E798" t="s">
        <v>208</v>
      </c>
      <c r="I798" t="s">
        <v>208</v>
      </c>
    </row>
    <row r="799" spans="3:9" x14ac:dyDescent="0.2">
      <c r="C799" s="325">
        <v>805</v>
      </c>
      <c r="D799" t="s">
        <v>208</v>
      </c>
      <c r="E799" t="s">
        <v>208</v>
      </c>
      <c r="I799" t="s">
        <v>208</v>
      </c>
    </row>
    <row r="800" spans="3:9" x14ac:dyDescent="0.2">
      <c r="C800" s="325">
        <v>806</v>
      </c>
      <c r="D800" t="s">
        <v>208</v>
      </c>
      <c r="E800" t="s">
        <v>208</v>
      </c>
      <c r="I800" t="s">
        <v>208</v>
      </c>
    </row>
    <row r="801" spans="3:9" x14ac:dyDescent="0.2">
      <c r="C801" s="325">
        <v>807</v>
      </c>
      <c r="D801" t="s">
        <v>208</v>
      </c>
      <c r="E801" t="s">
        <v>208</v>
      </c>
      <c r="I801" t="s">
        <v>208</v>
      </c>
    </row>
    <row r="802" spans="3:9" x14ac:dyDescent="0.2">
      <c r="C802" s="325">
        <v>808</v>
      </c>
      <c r="D802" t="s">
        <v>208</v>
      </c>
      <c r="E802" t="s">
        <v>208</v>
      </c>
      <c r="I802" t="s">
        <v>208</v>
      </c>
    </row>
    <row r="803" spans="3:9" x14ac:dyDescent="0.2">
      <c r="C803" s="325">
        <v>809</v>
      </c>
      <c r="D803" t="s">
        <v>208</v>
      </c>
      <c r="E803" t="s">
        <v>208</v>
      </c>
      <c r="I803" t="s">
        <v>208</v>
      </c>
    </row>
    <row r="804" spans="3:9" x14ac:dyDescent="0.2">
      <c r="C804" s="325">
        <v>810</v>
      </c>
      <c r="D804" t="s">
        <v>208</v>
      </c>
      <c r="E804" t="s">
        <v>208</v>
      </c>
      <c r="I804" t="s">
        <v>208</v>
      </c>
    </row>
    <row r="805" spans="3:9" x14ac:dyDescent="0.2">
      <c r="C805" s="325">
        <v>811</v>
      </c>
      <c r="D805" t="s">
        <v>208</v>
      </c>
      <c r="E805" t="s">
        <v>208</v>
      </c>
      <c r="I805" t="s">
        <v>208</v>
      </c>
    </row>
    <row r="806" spans="3:9" x14ac:dyDescent="0.2">
      <c r="C806" s="325">
        <v>812</v>
      </c>
      <c r="D806" t="s">
        <v>208</v>
      </c>
      <c r="E806" t="s">
        <v>208</v>
      </c>
      <c r="I806" t="s">
        <v>208</v>
      </c>
    </row>
    <row r="807" spans="3:9" x14ac:dyDescent="0.2">
      <c r="C807" s="325">
        <v>813</v>
      </c>
      <c r="D807" t="s">
        <v>208</v>
      </c>
      <c r="E807" t="s">
        <v>208</v>
      </c>
      <c r="I807" t="s">
        <v>208</v>
      </c>
    </row>
    <row r="808" spans="3:9" x14ac:dyDescent="0.2">
      <c r="C808" s="325">
        <v>814</v>
      </c>
      <c r="D808" t="s">
        <v>208</v>
      </c>
      <c r="E808" t="s">
        <v>208</v>
      </c>
      <c r="I808" t="s">
        <v>208</v>
      </c>
    </row>
    <row r="809" spans="3:9" x14ac:dyDescent="0.2">
      <c r="C809" s="325">
        <v>815</v>
      </c>
      <c r="D809" t="s">
        <v>208</v>
      </c>
      <c r="E809" t="s">
        <v>208</v>
      </c>
      <c r="I809" t="s">
        <v>208</v>
      </c>
    </row>
    <row r="810" spans="3:9" x14ac:dyDescent="0.2">
      <c r="C810" s="325">
        <v>816</v>
      </c>
      <c r="D810" t="s">
        <v>208</v>
      </c>
      <c r="E810" t="s">
        <v>208</v>
      </c>
      <c r="I810" t="s">
        <v>208</v>
      </c>
    </row>
    <row r="811" spans="3:9" x14ac:dyDescent="0.2">
      <c r="C811" s="325">
        <v>817</v>
      </c>
      <c r="D811" t="s">
        <v>208</v>
      </c>
      <c r="E811" t="s">
        <v>208</v>
      </c>
      <c r="I811" t="s">
        <v>208</v>
      </c>
    </row>
    <row r="812" spans="3:9" x14ac:dyDescent="0.2">
      <c r="C812" s="325">
        <v>818</v>
      </c>
      <c r="D812" t="s">
        <v>208</v>
      </c>
      <c r="E812" t="s">
        <v>208</v>
      </c>
      <c r="I812" t="s">
        <v>208</v>
      </c>
    </row>
    <row r="813" spans="3:9" x14ac:dyDescent="0.2">
      <c r="C813" s="325">
        <v>819</v>
      </c>
      <c r="D813" t="s">
        <v>208</v>
      </c>
      <c r="E813" t="s">
        <v>208</v>
      </c>
      <c r="I813" t="s">
        <v>208</v>
      </c>
    </row>
    <row r="814" spans="3:9" x14ac:dyDescent="0.2">
      <c r="C814" s="325">
        <v>820</v>
      </c>
      <c r="D814" t="s">
        <v>208</v>
      </c>
      <c r="E814" t="s">
        <v>208</v>
      </c>
      <c r="I814" t="s">
        <v>208</v>
      </c>
    </row>
    <row r="815" spans="3:9" x14ac:dyDescent="0.2">
      <c r="C815" s="325">
        <v>821</v>
      </c>
      <c r="D815" t="s">
        <v>208</v>
      </c>
      <c r="E815" t="s">
        <v>208</v>
      </c>
      <c r="I815" t="s">
        <v>208</v>
      </c>
    </row>
    <row r="816" spans="3:9" x14ac:dyDescent="0.2">
      <c r="C816" s="325">
        <v>822</v>
      </c>
      <c r="D816" t="s">
        <v>208</v>
      </c>
      <c r="E816" t="s">
        <v>208</v>
      </c>
      <c r="I816" t="s">
        <v>208</v>
      </c>
    </row>
    <row r="817" spans="3:9" x14ac:dyDescent="0.2">
      <c r="C817" s="325">
        <v>823</v>
      </c>
      <c r="D817" t="s">
        <v>208</v>
      </c>
      <c r="E817" t="s">
        <v>208</v>
      </c>
      <c r="I817" t="s">
        <v>208</v>
      </c>
    </row>
    <row r="818" spans="3:9" x14ac:dyDescent="0.2">
      <c r="C818" s="325">
        <v>824</v>
      </c>
      <c r="D818" t="s">
        <v>208</v>
      </c>
      <c r="E818" t="s">
        <v>208</v>
      </c>
      <c r="I818" t="s">
        <v>208</v>
      </c>
    </row>
    <row r="819" spans="3:9" x14ac:dyDescent="0.2">
      <c r="C819" s="325">
        <v>825</v>
      </c>
      <c r="D819" t="s">
        <v>208</v>
      </c>
      <c r="E819" t="s">
        <v>208</v>
      </c>
      <c r="I819" t="s">
        <v>208</v>
      </c>
    </row>
    <row r="820" spans="3:9" x14ac:dyDescent="0.2">
      <c r="C820" s="325">
        <v>826</v>
      </c>
      <c r="D820" t="s">
        <v>208</v>
      </c>
      <c r="E820" t="s">
        <v>208</v>
      </c>
      <c r="I820" t="s">
        <v>208</v>
      </c>
    </row>
    <row r="821" spans="3:9" x14ac:dyDescent="0.2">
      <c r="C821" s="325">
        <v>827</v>
      </c>
      <c r="D821" t="s">
        <v>208</v>
      </c>
      <c r="E821" t="s">
        <v>208</v>
      </c>
      <c r="I821" t="s">
        <v>208</v>
      </c>
    </row>
    <row r="822" spans="3:9" x14ac:dyDescent="0.2">
      <c r="C822" s="325">
        <v>828</v>
      </c>
      <c r="D822" t="s">
        <v>208</v>
      </c>
      <c r="E822" t="s">
        <v>208</v>
      </c>
      <c r="I822" t="s">
        <v>208</v>
      </c>
    </row>
    <row r="823" spans="3:9" x14ac:dyDescent="0.2">
      <c r="C823" s="325">
        <v>829</v>
      </c>
      <c r="D823" t="s">
        <v>208</v>
      </c>
      <c r="E823" t="s">
        <v>208</v>
      </c>
      <c r="I823" t="s">
        <v>208</v>
      </c>
    </row>
    <row r="824" spans="3:9" x14ac:dyDescent="0.2">
      <c r="C824" s="325">
        <v>830</v>
      </c>
      <c r="D824" t="s">
        <v>208</v>
      </c>
      <c r="E824" t="s">
        <v>208</v>
      </c>
      <c r="I824" t="s">
        <v>208</v>
      </c>
    </row>
    <row r="825" spans="3:9" x14ac:dyDescent="0.2">
      <c r="C825" s="325">
        <v>831</v>
      </c>
      <c r="D825" t="s">
        <v>208</v>
      </c>
      <c r="E825" t="s">
        <v>208</v>
      </c>
      <c r="I825" t="s">
        <v>208</v>
      </c>
    </row>
    <row r="826" spans="3:9" x14ac:dyDescent="0.2">
      <c r="C826" s="325">
        <v>832</v>
      </c>
      <c r="D826" t="s">
        <v>208</v>
      </c>
      <c r="E826" t="s">
        <v>208</v>
      </c>
      <c r="I826" t="s">
        <v>208</v>
      </c>
    </row>
    <row r="827" spans="3:9" x14ac:dyDescent="0.2">
      <c r="C827" s="325">
        <v>833</v>
      </c>
      <c r="D827" t="s">
        <v>208</v>
      </c>
      <c r="E827" t="s">
        <v>208</v>
      </c>
      <c r="I827" t="s">
        <v>208</v>
      </c>
    </row>
    <row r="828" spans="3:9" x14ac:dyDescent="0.2">
      <c r="C828" s="325">
        <v>834</v>
      </c>
      <c r="D828" t="s">
        <v>208</v>
      </c>
      <c r="E828" t="s">
        <v>208</v>
      </c>
      <c r="I828" t="s">
        <v>208</v>
      </c>
    </row>
    <row r="829" spans="3:9" x14ac:dyDescent="0.2">
      <c r="C829" s="325">
        <v>835</v>
      </c>
      <c r="D829" t="s">
        <v>208</v>
      </c>
      <c r="E829" t="s">
        <v>208</v>
      </c>
      <c r="I829" t="s">
        <v>208</v>
      </c>
    </row>
    <row r="830" spans="3:9" x14ac:dyDescent="0.2">
      <c r="C830" s="325">
        <v>836</v>
      </c>
      <c r="D830" t="s">
        <v>208</v>
      </c>
      <c r="E830" t="s">
        <v>208</v>
      </c>
      <c r="I830" t="s">
        <v>208</v>
      </c>
    </row>
    <row r="831" spans="3:9" x14ac:dyDescent="0.2">
      <c r="C831" s="325">
        <v>837</v>
      </c>
      <c r="D831" t="s">
        <v>208</v>
      </c>
      <c r="E831" t="s">
        <v>208</v>
      </c>
      <c r="I831" t="s">
        <v>208</v>
      </c>
    </row>
    <row r="832" spans="3:9" x14ac:dyDescent="0.2">
      <c r="C832" s="325">
        <v>838</v>
      </c>
      <c r="D832" t="s">
        <v>208</v>
      </c>
      <c r="E832" t="s">
        <v>208</v>
      </c>
      <c r="I832" t="s">
        <v>208</v>
      </c>
    </row>
    <row r="833" spans="3:9" x14ac:dyDescent="0.2">
      <c r="C833" s="325">
        <v>839</v>
      </c>
      <c r="D833" t="s">
        <v>208</v>
      </c>
      <c r="E833" t="s">
        <v>208</v>
      </c>
      <c r="I833" t="s">
        <v>208</v>
      </c>
    </row>
    <row r="834" spans="3:9" x14ac:dyDescent="0.2">
      <c r="C834" s="325">
        <v>840</v>
      </c>
      <c r="D834" t="s">
        <v>208</v>
      </c>
      <c r="E834" t="s">
        <v>208</v>
      </c>
      <c r="I834" t="s">
        <v>208</v>
      </c>
    </row>
    <row r="835" spans="3:9" x14ac:dyDescent="0.2">
      <c r="C835" s="325">
        <v>841</v>
      </c>
      <c r="D835" t="s">
        <v>208</v>
      </c>
      <c r="E835" t="s">
        <v>208</v>
      </c>
      <c r="I835" t="s">
        <v>208</v>
      </c>
    </row>
    <row r="836" spans="3:9" x14ac:dyDescent="0.2">
      <c r="C836" s="325">
        <v>842</v>
      </c>
      <c r="D836" t="s">
        <v>208</v>
      </c>
      <c r="E836" t="s">
        <v>208</v>
      </c>
      <c r="I836" t="s">
        <v>208</v>
      </c>
    </row>
    <row r="837" spans="3:9" x14ac:dyDescent="0.2">
      <c r="C837" s="325">
        <v>843</v>
      </c>
      <c r="D837" t="s">
        <v>208</v>
      </c>
      <c r="E837" t="s">
        <v>208</v>
      </c>
      <c r="I837" t="s">
        <v>208</v>
      </c>
    </row>
    <row r="838" spans="3:9" x14ac:dyDescent="0.2">
      <c r="C838" s="325">
        <v>844</v>
      </c>
      <c r="D838" t="s">
        <v>208</v>
      </c>
      <c r="E838" t="s">
        <v>208</v>
      </c>
      <c r="I838" t="s">
        <v>208</v>
      </c>
    </row>
    <row r="839" spans="3:9" x14ac:dyDescent="0.2">
      <c r="C839" s="325">
        <v>845</v>
      </c>
      <c r="D839" t="s">
        <v>208</v>
      </c>
      <c r="E839" t="s">
        <v>208</v>
      </c>
      <c r="I839" t="s">
        <v>208</v>
      </c>
    </row>
    <row r="840" spans="3:9" x14ac:dyDescent="0.2">
      <c r="C840" s="325">
        <v>846</v>
      </c>
      <c r="D840" t="s">
        <v>208</v>
      </c>
      <c r="E840" t="s">
        <v>208</v>
      </c>
      <c r="I840" t="s">
        <v>208</v>
      </c>
    </row>
    <row r="841" spans="3:9" x14ac:dyDescent="0.2">
      <c r="C841" s="325">
        <v>847</v>
      </c>
      <c r="D841" t="s">
        <v>208</v>
      </c>
      <c r="E841" t="s">
        <v>208</v>
      </c>
      <c r="I841" t="s">
        <v>208</v>
      </c>
    </row>
    <row r="842" spans="3:9" x14ac:dyDescent="0.2">
      <c r="C842" s="325">
        <v>848</v>
      </c>
      <c r="D842" t="s">
        <v>208</v>
      </c>
      <c r="E842" t="s">
        <v>208</v>
      </c>
      <c r="I842" t="s">
        <v>208</v>
      </c>
    </row>
    <row r="843" spans="3:9" x14ac:dyDescent="0.2">
      <c r="C843" s="325">
        <v>849</v>
      </c>
      <c r="D843" t="s">
        <v>208</v>
      </c>
      <c r="E843" t="s">
        <v>208</v>
      </c>
      <c r="I843" t="s">
        <v>208</v>
      </c>
    </row>
    <row r="844" spans="3:9" x14ac:dyDescent="0.2">
      <c r="C844" s="325">
        <v>850</v>
      </c>
      <c r="D844" t="s">
        <v>208</v>
      </c>
      <c r="E844" t="s">
        <v>208</v>
      </c>
      <c r="I844" t="s">
        <v>208</v>
      </c>
    </row>
    <row r="845" spans="3:9" x14ac:dyDescent="0.2">
      <c r="C845" s="325">
        <v>851</v>
      </c>
      <c r="D845" t="s">
        <v>208</v>
      </c>
      <c r="E845" t="s">
        <v>208</v>
      </c>
      <c r="I845" t="s">
        <v>208</v>
      </c>
    </row>
    <row r="846" spans="3:9" x14ac:dyDescent="0.2">
      <c r="C846" s="325">
        <v>852</v>
      </c>
      <c r="D846" t="s">
        <v>208</v>
      </c>
      <c r="E846" t="s">
        <v>208</v>
      </c>
      <c r="I846" t="s">
        <v>208</v>
      </c>
    </row>
    <row r="847" spans="3:9" x14ac:dyDescent="0.2">
      <c r="C847" s="325">
        <v>853</v>
      </c>
      <c r="D847" t="s">
        <v>208</v>
      </c>
      <c r="E847" t="s">
        <v>208</v>
      </c>
      <c r="I847" t="s">
        <v>208</v>
      </c>
    </row>
    <row r="848" spans="3:9" x14ac:dyDescent="0.2">
      <c r="C848" s="325">
        <v>854</v>
      </c>
      <c r="D848" t="s">
        <v>208</v>
      </c>
      <c r="E848" t="s">
        <v>208</v>
      </c>
      <c r="I848" t="s">
        <v>208</v>
      </c>
    </row>
    <row r="849" spans="3:9" x14ac:dyDescent="0.2">
      <c r="C849" s="325">
        <v>855</v>
      </c>
      <c r="D849" t="s">
        <v>208</v>
      </c>
      <c r="E849" t="s">
        <v>208</v>
      </c>
      <c r="I849" t="s">
        <v>208</v>
      </c>
    </row>
    <row r="850" spans="3:9" x14ac:dyDescent="0.2">
      <c r="C850" s="325">
        <v>856</v>
      </c>
      <c r="D850" t="s">
        <v>208</v>
      </c>
      <c r="E850" t="s">
        <v>208</v>
      </c>
      <c r="I850" t="s">
        <v>208</v>
      </c>
    </row>
    <row r="851" spans="3:9" x14ac:dyDescent="0.2">
      <c r="C851" s="325">
        <v>857</v>
      </c>
      <c r="D851" t="s">
        <v>208</v>
      </c>
      <c r="E851" t="s">
        <v>208</v>
      </c>
      <c r="I851" t="s">
        <v>208</v>
      </c>
    </row>
    <row r="852" spans="3:9" x14ac:dyDescent="0.2">
      <c r="C852" s="325">
        <v>858</v>
      </c>
      <c r="D852" t="s">
        <v>208</v>
      </c>
      <c r="E852" t="s">
        <v>208</v>
      </c>
      <c r="I852" t="s">
        <v>208</v>
      </c>
    </row>
    <row r="853" spans="3:9" x14ac:dyDescent="0.2">
      <c r="C853" s="325">
        <v>859</v>
      </c>
      <c r="D853" t="s">
        <v>208</v>
      </c>
      <c r="E853" t="s">
        <v>208</v>
      </c>
      <c r="I853" t="s">
        <v>208</v>
      </c>
    </row>
    <row r="854" spans="3:9" x14ac:dyDescent="0.2">
      <c r="C854" s="325">
        <v>860</v>
      </c>
      <c r="D854" t="s">
        <v>208</v>
      </c>
      <c r="E854" t="s">
        <v>208</v>
      </c>
      <c r="I854" t="s">
        <v>208</v>
      </c>
    </row>
    <row r="855" spans="3:9" x14ac:dyDescent="0.2">
      <c r="C855" s="325">
        <v>861</v>
      </c>
      <c r="D855" t="s">
        <v>208</v>
      </c>
      <c r="E855" t="s">
        <v>208</v>
      </c>
      <c r="I855" t="s">
        <v>208</v>
      </c>
    </row>
    <row r="856" spans="3:9" x14ac:dyDescent="0.2">
      <c r="C856" s="325">
        <v>862</v>
      </c>
      <c r="D856" t="s">
        <v>208</v>
      </c>
      <c r="E856" t="s">
        <v>208</v>
      </c>
      <c r="I856" t="s">
        <v>208</v>
      </c>
    </row>
    <row r="857" spans="3:9" x14ac:dyDescent="0.2">
      <c r="C857" s="325">
        <v>863</v>
      </c>
      <c r="D857" t="s">
        <v>208</v>
      </c>
      <c r="E857" t="s">
        <v>208</v>
      </c>
      <c r="I857" t="s">
        <v>208</v>
      </c>
    </row>
    <row r="858" spans="3:9" x14ac:dyDescent="0.2">
      <c r="C858" s="325">
        <v>864</v>
      </c>
      <c r="D858" t="s">
        <v>208</v>
      </c>
      <c r="E858" t="s">
        <v>208</v>
      </c>
      <c r="I858" t="s">
        <v>208</v>
      </c>
    </row>
    <row r="859" spans="3:9" x14ac:dyDescent="0.2">
      <c r="C859" s="325">
        <v>865</v>
      </c>
      <c r="D859" t="s">
        <v>208</v>
      </c>
      <c r="E859" t="s">
        <v>208</v>
      </c>
      <c r="I859" t="s">
        <v>208</v>
      </c>
    </row>
    <row r="860" spans="3:9" x14ac:dyDescent="0.2">
      <c r="C860" s="325">
        <v>866</v>
      </c>
      <c r="D860" t="s">
        <v>208</v>
      </c>
      <c r="E860" t="s">
        <v>208</v>
      </c>
      <c r="I860" t="s">
        <v>208</v>
      </c>
    </row>
    <row r="861" spans="3:9" x14ac:dyDescent="0.2">
      <c r="C861" s="325">
        <v>867</v>
      </c>
      <c r="D861" t="s">
        <v>208</v>
      </c>
      <c r="E861" t="s">
        <v>208</v>
      </c>
      <c r="I861" t="s">
        <v>208</v>
      </c>
    </row>
    <row r="862" spans="3:9" x14ac:dyDescent="0.2">
      <c r="C862" s="325">
        <v>868</v>
      </c>
      <c r="D862" t="s">
        <v>208</v>
      </c>
      <c r="E862" t="s">
        <v>208</v>
      </c>
      <c r="I862" t="s">
        <v>208</v>
      </c>
    </row>
    <row r="863" spans="3:9" x14ac:dyDescent="0.2">
      <c r="C863" s="325">
        <v>869</v>
      </c>
      <c r="D863" t="s">
        <v>208</v>
      </c>
      <c r="E863" t="s">
        <v>208</v>
      </c>
      <c r="I863" t="s">
        <v>208</v>
      </c>
    </row>
    <row r="864" spans="3:9" x14ac:dyDescent="0.2">
      <c r="C864" s="325">
        <v>870</v>
      </c>
      <c r="D864" t="s">
        <v>208</v>
      </c>
      <c r="E864" t="s">
        <v>208</v>
      </c>
      <c r="I864" t="s">
        <v>208</v>
      </c>
    </row>
    <row r="865" spans="3:9" x14ac:dyDescent="0.2">
      <c r="C865" s="325">
        <v>871</v>
      </c>
      <c r="D865" t="s">
        <v>208</v>
      </c>
      <c r="E865" t="s">
        <v>208</v>
      </c>
      <c r="I865" t="s">
        <v>208</v>
      </c>
    </row>
    <row r="866" spans="3:9" x14ac:dyDescent="0.2">
      <c r="C866" s="325">
        <v>872</v>
      </c>
      <c r="D866" t="s">
        <v>208</v>
      </c>
      <c r="E866" t="s">
        <v>208</v>
      </c>
      <c r="I866" t="s">
        <v>208</v>
      </c>
    </row>
    <row r="867" spans="3:9" x14ac:dyDescent="0.2">
      <c r="C867" s="325">
        <v>873</v>
      </c>
      <c r="D867" t="s">
        <v>208</v>
      </c>
      <c r="E867" t="s">
        <v>208</v>
      </c>
      <c r="I867" t="s">
        <v>208</v>
      </c>
    </row>
    <row r="868" spans="3:9" x14ac:dyDescent="0.2">
      <c r="C868" s="325">
        <v>874</v>
      </c>
      <c r="D868" t="s">
        <v>208</v>
      </c>
      <c r="E868" t="s">
        <v>208</v>
      </c>
      <c r="I868" t="s">
        <v>208</v>
      </c>
    </row>
    <row r="869" spans="3:9" x14ac:dyDescent="0.2">
      <c r="C869" s="325">
        <v>875</v>
      </c>
      <c r="D869" t="s">
        <v>208</v>
      </c>
      <c r="E869" t="s">
        <v>208</v>
      </c>
      <c r="I869" t="s">
        <v>208</v>
      </c>
    </row>
    <row r="870" spans="3:9" x14ac:dyDescent="0.2">
      <c r="C870" s="325">
        <v>876</v>
      </c>
      <c r="D870" t="s">
        <v>208</v>
      </c>
      <c r="E870" t="s">
        <v>208</v>
      </c>
      <c r="I870" t="s">
        <v>208</v>
      </c>
    </row>
    <row r="871" spans="3:9" x14ac:dyDescent="0.2">
      <c r="C871" s="325">
        <v>877</v>
      </c>
      <c r="D871" t="s">
        <v>208</v>
      </c>
      <c r="E871" t="s">
        <v>208</v>
      </c>
      <c r="I871" t="s">
        <v>208</v>
      </c>
    </row>
    <row r="872" spans="3:9" x14ac:dyDescent="0.2">
      <c r="C872" s="325">
        <v>878</v>
      </c>
      <c r="D872" t="s">
        <v>208</v>
      </c>
      <c r="E872" t="s">
        <v>208</v>
      </c>
      <c r="I872" t="s">
        <v>208</v>
      </c>
    </row>
    <row r="873" spans="3:9" x14ac:dyDescent="0.2">
      <c r="C873" s="325">
        <v>879</v>
      </c>
      <c r="D873" t="s">
        <v>208</v>
      </c>
      <c r="E873" t="s">
        <v>208</v>
      </c>
      <c r="I873" t="s">
        <v>208</v>
      </c>
    </row>
    <row r="874" spans="3:9" x14ac:dyDescent="0.2">
      <c r="C874" s="325">
        <v>880</v>
      </c>
      <c r="D874" t="s">
        <v>208</v>
      </c>
      <c r="E874" t="s">
        <v>208</v>
      </c>
      <c r="I874" t="s">
        <v>208</v>
      </c>
    </row>
    <row r="875" spans="3:9" x14ac:dyDescent="0.2">
      <c r="C875" s="325">
        <v>881</v>
      </c>
      <c r="D875" t="s">
        <v>208</v>
      </c>
      <c r="E875" t="s">
        <v>208</v>
      </c>
      <c r="I875" t="s">
        <v>208</v>
      </c>
    </row>
    <row r="876" spans="3:9" x14ac:dyDescent="0.2">
      <c r="C876" s="325">
        <v>882</v>
      </c>
      <c r="D876" t="s">
        <v>208</v>
      </c>
      <c r="E876" t="s">
        <v>208</v>
      </c>
      <c r="I876" t="s">
        <v>208</v>
      </c>
    </row>
    <row r="877" spans="3:9" x14ac:dyDescent="0.2">
      <c r="C877" s="325">
        <v>883</v>
      </c>
      <c r="D877" t="s">
        <v>208</v>
      </c>
      <c r="E877" t="s">
        <v>208</v>
      </c>
      <c r="I877" t="s">
        <v>208</v>
      </c>
    </row>
    <row r="878" spans="3:9" x14ac:dyDescent="0.2">
      <c r="C878" s="325">
        <v>884</v>
      </c>
      <c r="D878" t="s">
        <v>208</v>
      </c>
      <c r="E878" t="s">
        <v>208</v>
      </c>
      <c r="I878" t="s">
        <v>208</v>
      </c>
    </row>
    <row r="879" spans="3:9" x14ac:dyDescent="0.2">
      <c r="C879" s="325">
        <v>885</v>
      </c>
      <c r="D879" t="s">
        <v>208</v>
      </c>
      <c r="E879" t="s">
        <v>208</v>
      </c>
      <c r="I879" t="s">
        <v>208</v>
      </c>
    </row>
    <row r="880" spans="3:9" x14ac:dyDescent="0.2">
      <c r="C880" s="325">
        <v>886</v>
      </c>
      <c r="D880" t="s">
        <v>208</v>
      </c>
      <c r="E880" t="s">
        <v>208</v>
      </c>
      <c r="I880" t="s">
        <v>208</v>
      </c>
    </row>
    <row r="881" spans="3:9" x14ac:dyDescent="0.2">
      <c r="C881" s="325">
        <v>887</v>
      </c>
      <c r="D881" t="s">
        <v>208</v>
      </c>
      <c r="E881" t="s">
        <v>208</v>
      </c>
      <c r="I881" t="s">
        <v>208</v>
      </c>
    </row>
    <row r="882" spans="3:9" x14ac:dyDescent="0.2">
      <c r="C882" s="325">
        <v>888</v>
      </c>
      <c r="D882" t="s">
        <v>208</v>
      </c>
      <c r="E882" t="s">
        <v>208</v>
      </c>
      <c r="I882" t="s">
        <v>208</v>
      </c>
    </row>
    <row r="883" spans="3:9" x14ac:dyDescent="0.2">
      <c r="C883" s="325">
        <v>889</v>
      </c>
      <c r="D883" t="s">
        <v>208</v>
      </c>
      <c r="E883" t="s">
        <v>208</v>
      </c>
      <c r="I883" t="s">
        <v>208</v>
      </c>
    </row>
    <row r="884" spans="3:9" x14ac:dyDescent="0.2">
      <c r="C884" s="325">
        <v>890</v>
      </c>
      <c r="D884" t="s">
        <v>208</v>
      </c>
      <c r="E884" t="s">
        <v>208</v>
      </c>
      <c r="I884" t="s">
        <v>208</v>
      </c>
    </row>
    <row r="885" spans="3:9" x14ac:dyDescent="0.2">
      <c r="C885" s="325">
        <v>891</v>
      </c>
      <c r="D885" t="s">
        <v>208</v>
      </c>
      <c r="E885" t="s">
        <v>208</v>
      </c>
      <c r="I885" t="s">
        <v>208</v>
      </c>
    </row>
    <row r="886" spans="3:9" x14ac:dyDescent="0.2">
      <c r="C886" s="325">
        <v>892</v>
      </c>
      <c r="D886" t="s">
        <v>208</v>
      </c>
      <c r="E886" t="s">
        <v>208</v>
      </c>
      <c r="I886" t="s">
        <v>208</v>
      </c>
    </row>
    <row r="887" spans="3:9" x14ac:dyDescent="0.2">
      <c r="C887" s="325">
        <v>893</v>
      </c>
      <c r="D887" t="s">
        <v>208</v>
      </c>
      <c r="E887" t="s">
        <v>208</v>
      </c>
      <c r="I887" t="s">
        <v>208</v>
      </c>
    </row>
    <row r="888" spans="3:9" x14ac:dyDescent="0.2">
      <c r="C888" s="325">
        <v>894</v>
      </c>
      <c r="D888" t="s">
        <v>208</v>
      </c>
      <c r="E888" t="s">
        <v>208</v>
      </c>
      <c r="I888" t="s">
        <v>208</v>
      </c>
    </row>
    <row r="889" spans="3:9" x14ac:dyDescent="0.2">
      <c r="C889" s="325">
        <v>895</v>
      </c>
      <c r="D889" t="s">
        <v>208</v>
      </c>
      <c r="E889" t="s">
        <v>208</v>
      </c>
      <c r="I889" t="s">
        <v>208</v>
      </c>
    </row>
    <row r="890" spans="3:9" x14ac:dyDescent="0.2">
      <c r="C890" s="325">
        <v>896</v>
      </c>
      <c r="D890" t="s">
        <v>208</v>
      </c>
      <c r="E890" t="s">
        <v>208</v>
      </c>
      <c r="I890" t="s">
        <v>208</v>
      </c>
    </row>
    <row r="891" spans="3:9" x14ac:dyDescent="0.2">
      <c r="C891" s="325">
        <v>897</v>
      </c>
      <c r="D891" t="s">
        <v>208</v>
      </c>
      <c r="E891" t="s">
        <v>208</v>
      </c>
      <c r="I891" t="s">
        <v>208</v>
      </c>
    </row>
    <row r="892" spans="3:9" x14ac:dyDescent="0.2">
      <c r="C892" s="325">
        <v>898</v>
      </c>
      <c r="D892" t="s">
        <v>208</v>
      </c>
      <c r="E892" t="s">
        <v>208</v>
      </c>
      <c r="I892" t="s">
        <v>208</v>
      </c>
    </row>
    <row r="893" spans="3:9" x14ac:dyDescent="0.2">
      <c r="C893" s="325">
        <v>899</v>
      </c>
      <c r="D893" t="s">
        <v>208</v>
      </c>
      <c r="E893" t="s">
        <v>208</v>
      </c>
      <c r="I893" t="s">
        <v>208</v>
      </c>
    </row>
    <row r="894" spans="3:9" x14ac:dyDescent="0.2">
      <c r="C894" s="325">
        <v>900</v>
      </c>
      <c r="D894" t="s">
        <v>208</v>
      </c>
      <c r="E894" t="s">
        <v>208</v>
      </c>
      <c r="I894" t="s">
        <v>208</v>
      </c>
    </row>
    <row r="895" spans="3:9" x14ac:dyDescent="0.2">
      <c r="C895" s="325">
        <v>901</v>
      </c>
      <c r="D895" t="s">
        <v>208</v>
      </c>
      <c r="E895" t="s">
        <v>208</v>
      </c>
      <c r="I895" t="s">
        <v>208</v>
      </c>
    </row>
    <row r="896" spans="3:9" x14ac:dyDescent="0.2">
      <c r="C896" s="325">
        <v>902</v>
      </c>
      <c r="D896" t="s">
        <v>208</v>
      </c>
      <c r="E896" t="s">
        <v>208</v>
      </c>
      <c r="I896" t="s">
        <v>208</v>
      </c>
    </row>
    <row r="897" spans="3:17" x14ac:dyDescent="0.2">
      <c r="C897" s="325">
        <v>903</v>
      </c>
      <c r="D897" t="s">
        <v>208</v>
      </c>
      <c r="E897" t="s">
        <v>208</v>
      </c>
      <c r="I897" t="s">
        <v>208</v>
      </c>
    </row>
    <row r="898" spans="3:17" x14ac:dyDescent="0.2">
      <c r="C898" s="325">
        <v>904</v>
      </c>
      <c r="D898" t="s">
        <v>208</v>
      </c>
      <c r="E898" t="s">
        <v>208</v>
      </c>
      <c r="I898" t="s">
        <v>208</v>
      </c>
    </row>
    <row r="899" spans="3:17" x14ac:dyDescent="0.2">
      <c r="C899" s="325">
        <v>905</v>
      </c>
      <c r="D899" t="s">
        <v>208</v>
      </c>
      <c r="E899" t="s">
        <v>208</v>
      </c>
      <c r="I899" t="s">
        <v>208</v>
      </c>
    </row>
    <row r="900" spans="3:17" x14ac:dyDescent="0.2">
      <c r="C900" s="325">
        <v>906</v>
      </c>
      <c r="D900" t="s">
        <v>208</v>
      </c>
      <c r="E900" t="s">
        <v>208</v>
      </c>
      <c r="I900" t="s">
        <v>208</v>
      </c>
    </row>
    <row r="901" spans="3:17" x14ac:dyDescent="0.2">
      <c r="C901" s="325">
        <v>907</v>
      </c>
      <c r="D901" t="s">
        <v>208</v>
      </c>
      <c r="E901" t="s">
        <v>208</v>
      </c>
      <c r="I901" t="s">
        <v>208</v>
      </c>
    </row>
    <row r="902" spans="3:17" x14ac:dyDescent="0.2">
      <c r="C902" s="325">
        <v>908</v>
      </c>
      <c r="D902" t="s">
        <v>1600</v>
      </c>
      <c r="E902">
        <v>132</v>
      </c>
      <c r="F902">
        <v>387</v>
      </c>
      <c r="G902">
        <v>142</v>
      </c>
      <c r="H902">
        <v>370.78899999999999</v>
      </c>
      <c r="I902">
        <v>0.27300000000000002</v>
      </c>
      <c r="Q902">
        <v>370.79</v>
      </c>
    </row>
    <row r="903" spans="3:17" x14ac:dyDescent="0.2">
      <c r="C903" s="325">
        <v>909</v>
      </c>
      <c r="D903" t="s">
        <v>208</v>
      </c>
      <c r="E903" t="s">
        <v>208</v>
      </c>
      <c r="I903" t="s">
        <v>208</v>
      </c>
    </row>
    <row r="904" spans="3:17" x14ac:dyDescent="0.2">
      <c r="C904" s="325">
        <v>910</v>
      </c>
      <c r="D904" t="s">
        <v>208</v>
      </c>
      <c r="E904" t="s">
        <v>208</v>
      </c>
      <c r="I904" t="s">
        <v>208</v>
      </c>
    </row>
    <row r="905" spans="3:17" x14ac:dyDescent="0.2">
      <c r="C905" s="325">
        <v>911</v>
      </c>
      <c r="D905" t="s">
        <v>208</v>
      </c>
      <c r="E905" t="s">
        <v>208</v>
      </c>
      <c r="I905" t="s">
        <v>208</v>
      </c>
    </row>
    <row r="906" spans="3:17" x14ac:dyDescent="0.2">
      <c r="C906" s="325">
        <v>912</v>
      </c>
      <c r="D906" t="s">
        <v>208</v>
      </c>
      <c r="E906" t="s">
        <v>208</v>
      </c>
      <c r="I906" t="s">
        <v>208</v>
      </c>
    </row>
    <row r="907" spans="3:17" x14ac:dyDescent="0.2">
      <c r="C907" s="325">
        <v>913</v>
      </c>
      <c r="D907" t="s">
        <v>208</v>
      </c>
      <c r="E907" t="s">
        <v>208</v>
      </c>
      <c r="I907" t="s">
        <v>208</v>
      </c>
    </row>
    <row r="908" spans="3:17" x14ac:dyDescent="0.2">
      <c r="C908" s="325">
        <v>914</v>
      </c>
      <c r="D908" t="s">
        <v>208</v>
      </c>
      <c r="E908" t="s">
        <v>208</v>
      </c>
      <c r="I908" t="s">
        <v>208</v>
      </c>
    </row>
    <row r="909" spans="3:17" x14ac:dyDescent="0.2">
      <c r="C909" s="325">
        <v>915</v>
      </c>
      <c r="D909" t="s">
        <v>208</v>
      </c>
      <c r="E909" t="s">
        <v>208</v>
      </c>
      <c r="I909" t="s">
        <v>208</v>
      </c>
    </row>
    <row r="910" spans="3:17" x14ac:dyDescent="0.2">
      <c r="C910" s="325">
        <v>916</v>
      </c>
      <c r="D910" t="s">
        <v>208</v>
      </c>
      <c r="E910" t="s">
        <v>208</v>
      </c>
      <c r="I910" t="s">
        <v>208</v>
      </c>
    </row>
    <row r="911" spans="3:17" x14ac:dyDescent="0.2">
      <c r="C911" s="325">
        <v>917</v>
      </c>
      <c r="D911" t="s">
        <v>208</v>
      </c>
      <c r="E911" t="s">
        <v>208</v>
      </c>
      <c r="I911" t="s">
        <v>208</v>
      </c>
    </row>
    <row r="912" spans="3:17" x14ac:dyDescent="0.2">
      <c r="C912" s="325">
        <v>918</v>
      </c>
      <c r="D912" t="s">
        <v>208</v>
      </c>
      <c r="E912" t="s">
        <v>208</v>
      </c>
      <c r="I912" t="s">
        <v>208</v>
      </c>
    </row>
    <row r="913" spans="3:17" x14ac:dyDescent="0.2">
      <c r="C913" s="325">
        <v>919</v>
      </c>
      <c r="D913" t="s">
        <v>208</v>
      </c>
      <c r="E913" t="s">
        <v>208</v>
      </c>
      <c r="I913" t="s">
        <v>208</v>
      </c>
    </row>
    <row r="914" spans="3:17" x14ac:dyDescent="0.2">
      <c r="C914" s="325">
        <v>920</v>
      </c>
      <c r="D914" t="s">
        <v>208</v>
      </c>
      <c r="E914" t="s">
        <v>208</v>
      </c>
      <c r="I914" t="s">
        <v>208</v>
      </c>
    </row>
    <row r="915" spans="3:17" x14ac:dyDescent="0.2">
      <c r="C915" s="325">
        <v>921</v>
      </c>
      <c r="D915" t="s">
        <v>1623</v>
      </c>
      <c r="E915">
        <v>18</v>
      </c>
      <c r="F915">
        <v>354</v>
      </c>
      <c r="G915">
        <v>82</v>
      </c>
      <c r="H915">
        <v>345.41899999999998</v>
      </c>
      <c r="I915">
        <v>0.223</v>
      </c>
      <c r="J915" t="s">
        <v>4979</v>
      </c>
      <c r="K915" t="s">
        <v>4979</v>
      </c>
      <c r="L915">
        <v>354</v>
      </c>
      <c r="M915">
        <v>82</v>
      </c>
      <c r="N915">
        <v>6.68588</v>
      </c>
      <c r="O915">
        <v>353</v>
      </c>
      <c r="P915">
        <v>87</v>
      </c>
      <c r="Q915">
        <v>353</v>
      </c>
    </row>
    <row r="916" spans="3:17" x14ac:dyDescent="0.2">
      <c r="C916" s="325">
        <v>922</v>
      </c>
      <c r="D916" t="s">
        <v>208</v>
      </c>
      <c r="E916" t="s">
        <v>208</v>
      </c>
      <c r="I916" t="s">
        <v>208</v>
      </c>
    </row>
    <row r="917" spans="3:17" x14ac:dyDescent="0.2">
      <c r="C917" s="325">
        <v>923</v>
      </c>
      <c r="D917" t="s">
        <v>208</v>
      </c>
      <c r="E917" t="s">
        <v>208</v>
      </c>
      <c r="I917" t="s">
        <v>208</v>
      </c>
    </row>
    <row r="918" spans="3:17" x14ac:dyDescent="0.2">
      <c r="C918" s="325">
        <v>924</v>
      </c>
      <c r="D918" t="s">
        <v>208</v>
      </c>
      <c r="E918" t="s">
        <v>208</v>
      </c>
      <c r="I918" t="s">
        <v>208</v>
      </c>
    </row>
    <row r="919" spans="3:17" x14ac:dyDescent="0.2">
      <c r="C919" s="325">
        <v>925</v>
      </c>
      <c r="D919" t="s">
        <v>208</v>
      </c>
      <c r="E919" t="s">
        <v>208</v>
      </c>
      <c r="I919" t="s">
        <v>208</v>
      </c>
    </row>
    <row r="920" spans="3:17" x14ac:dyDescent="0.2">
      <c r="C920" s="325">
        <v>926</v>
      </c>
      <c r="D920" t="s">
        <v>208</v>
      </c>
      <c r="E920" t="s">
        <v>208</v>
      </c>
      <c r="I920" t="s">
        <v>208</v>
      </c>
    </row>
    <row r="921" spans="3:17" x14ac:dyDescent="0.2">
      <c r="C921" s="325">
        <v>927</v>
      </c>
      <c r="D921" t="s">
        <v>208</v>
      </c>
      <c r="E921" t="s">
        <v>208</v>
      </c>
      <c r="I921" t="s">
        <v>208</v>
      </c>
    </row>
    <row r="922" spans="3:17" x14ac:dyDescent="0.2">
      <c r="C922" s="325">
        <v>928</v>
      </c>
      <c r="D922" t="s">
        <v>208</v>
      </c>
      <c r="E922" t="s">
        <v>208</v>
      </c>
      <c r="I922" t="s">
        <v>208</v>
      </c>
    </row>
    <row r="923" spans="3:17" x14ac:dyDescent="0.2">
      <c r="C923" s="325">
        <v>929</v>
      </c>
      <c r="D923" t="s">
        <v>208</v>
      </c>
      <c r="E923" t="s">
        <v>208</v>
      </c>
      <c r="I923" t="s">
        <v>208</v>
      </c>
    </row>
    <row r="924" spans="3:17" x14ac:dyDescent="0.2">
      <c r="C924" s="325">
        <v>930</v>
      </c>
      <c r="D924" t="s">
        <v>208</v>
      </c>
      <c r="E924" t="s">
        <v>208</v>
      </c>
      <c r="I924" t="s">
        <v>208</v>
      </c>
    </row>
    <row r="925" spans="3:17" x14ac:dyDescent="0.2">
      <c r="C925" s="325">
        <v>931</v>
      </c>
      <c r="D925" t="s">
        <v>208</v>
      </c>
      <c r="E925" t="s">
        <v>208</v>
      </c>
      <c r="I925" t="s">
        <v>208</v>
      </c>
    </row>
    <row r="926" spans="3:17" x14ac:dyDescent="0.2">
      <c r="C926" s="325">
        <v>932</v>
      </c>
      <c r="D926" t="s">
        <v>208</v>
      </c>
      <c r="E926" t="s">
        <v>208</v>
      </c>
      <c r="I926" t="s">
        <v>208</v>
      </c>
    </row>
    <row r="927" spans="3:17" x14ac:dyDescent="0.2">
      <c r="C927" s="325">
        <v>933</v>
      </c>
      <c r="D927" t="s">
        <v>208</v>
      </c>
      <c r="E927" t="s">
        <v>208</v>
      </c>
      <c r="I927" t="s">
        <v>208</v>
      </c>
    </row>
    <row r="928" spans="3:17" x14ac:dyDescent="0.2">
      <c r="C928" s="325">
        <v>934</v>
      </c>
      <c r="D928" t="s">
        <v>208</v>
      </c>
      <c r="E928" t="s">
        <v>208</v>
      </c>
      <c r="I928" t="s">
        <v>208</v>
      </c>
    </row>
    <row r="929" spans="3:9" x14ac:dyDescent="0.2">
      <c r="C929" s="325">
        <v>935</v>
      </c>
      <c r="D929" t="s">
        <v>208</v>
      </c>
      <c r="E929" t="s">
        <v>208</v>
      </c>
      <c r="I929" t="s">
        <v>208</v>
      </c>
    </row>
    <row r="930" spans="3:9" x14ac:dyDescent="0.2">
      <c r="C930" s="325">
        <v>936</v>
      </c>
      <c r="D930" t="s">
        <v>208</v>
      </c>
      <c r="E930" t="s">
        <v>208</v>
      </c>
      <c r="I930" t="s">
        <v>208</v>
      </c>
    </row>
    <row r="931" spans="3:9" x14ac:dyDescent="0.2">
      <c r="C931" s="325">
        <v>937</v>
      </c>
      <c r="D931" t="s">
        <v>208</v>
      </c>
      <c r="E931" t="s">
        <v>208</v>
      </c>
      <c r="I931" t="s">
        <v>208</v>
      </c>
    </row>
    <row r="932" spans="3:9" x14ac:dyDescent="0.2">
      <c r="C932" s="325">
        <v>938</v>
      </c>
      <c r="D932" t="s">
        <v>208</v>
      </c>
      <c r="E932" t="s">
        <v>208</v>
      </c>
      <c r="I932" t="s">
        <v>208</v>
      </c>
    </row>
    <row r="933" spans="3:9" x14ac:dyDescent="0.2">
      <c r="C933" s="325">
        <v>939</v>
      </c>
      <c r="D933" t="s">
        <v>208</v>
      </c>
      <c r="E933" t="s">
        <v>208</v>
      </c>
      <c r="I933" t="s">
        <v>208</v>
      </c>
    </row>
    <row r="934" spans="3:9" x14ac:dyDescent="0.2">
      <c r="C934" s="325">
        <v>940</v>
      </c>
      <c r="D934" t="s">
        <v>208</v>
      </c>
      <c r="E934" t="s">
        <v>208</v>
      </c>
      <c r="I934" t="s">
        <v>208</v>
      </c>
    </row>
    <row r="935" spans="3:9" x14ac:dyDescent="0.2">
      <c r="C935" s="325">
        <v>941</v>
      </c>
      <c r="D935" t="s">
        <v>208</v>
      </c>
      <c r="E935" t="s">
        <v>208</v>
      </c>
      <c r="I935" t="s">
        <v>208</v>
      </c>
    </row>
    <row r="936" spans="3:9" x14ac:dyDescent="0.2">
      <c r="C936" s="325">
        <v>942</v>
      </c>
      <c r="D936" t="s">
        <v>208</v>
      </c>
      <c r="E936" t="s">
        <v>208</v>
      </c>
      <c r="I936" t="s">
        <v>208</v>
      </c>
    </row>
    <row r="937" spans="3:9" x14ac:dyDescent="0.2">
      <c r="C937" s="325">
        <v>943</v>
      </c>
      <c r="D937" t="s">
        <v>208</v>
      </c>
      <c r="E937" t="s">
        <v>208</v>
      </c>
      <c r="I937" t="s">
        <v>208</v>
      </c>
    </row>
    <row r="938" spans="3:9" x14ac:dyDescent="0.2">
      <c r="C938" s="325">
        <v>944</v>
      </c>
      <c r="D938" t="s">
        <v>208</v>
      </c>
      <c r="E938" t="s">
        <v>208</v>
      </c>
      <c r="I938" t="s">
        <v>208</v>
      </c>
    </row>
    <row r="939" spans="3:9" x14ac:dyDescent="0.2">
      <c r="C939" s="325">
        <v>945</v>
      </c>
      <c r="D939" t="s">
        <v>208</v>
      </c>
      <c r="E939" t="s">
        <v>208</v>
      </c>
      <c r="I939" t="s">
        <v>208</v>
      </c>
    </row>
    <row r="940" spans="3:9" x14ac:dyDescent="0.2">
      <c r="C940" s="325">
        <v>946</v>
      </c>
      <c r="D940" t="s">
        <v>208</v>
      </c>
      <c r="E940" t="s">
        <v>208</v>
      </c>
      <c r="I940" t="s">
        <v>208</v>
      </c>
    </row>
    <row r="941" spans="3:9" x14ac:dyDescent="0.2">
      <c r="C941" s="325">
        <v>947</v>
      </c>
      <c r="D941" t="s">
        <v>208</v>
      </c>
      <c r="E941" t="s">
        <v>208</v>
      </c>
      <c r="I941" t="s">
        <v>208</v>
      </c>
    </row>
    <row r="942" spans="3:9" x14ac:dyDescent="0.2">
      <c r="C942" s="325">
        <v>948</v>
      </c>
      <c r="D942" t="s">
        <v>208</v>
      </c>
      <c r="E942" t="s">
        <v>208</v>
      </c>
      <c r="I942" t="s">
        <v>208</v>
      </c>
    </row>
    <row r="943" spans="3:9" x14ac:dyDescent="0.2">
      <c r="C943" s="325">
        <v>949</v>
      </c>
      <c r="D943" t="s">
        <v>208</v>
      </c>
      <c r="E943" t="s">
        <v>208</v>
      </c>
      <c r="I943" t="s">
        <v>208</v>
      </c>
    </row>
    <row r="944" spans="3:9" x14ac:dyDescent="0.2">
      <c r="C944" s="325">
        <v>950</v>
      </c>
      <c r="D944" t="s">
        <v>208</v>
      </c>
      <c r="E944" t="s">
        <v>208</v>
      </c>
      <c r="I944" t="s">
        <v>208</v>
      </c>
    </row>
    <row r="945" spans="3:9" x14ac:dyDescent="0.2">
      <c r="C945" s="325">
        <v>951</v>
      </c>
      <c r="D945" t="s">
        <v>208</v>
      </c>
      <c r="E945" t="s">
        <v>208</v>
      </c>
      <c r="I945" t="s">
        <v>208</v>
      </c>
    </row>
    <row r="946" spans="3:9" x14ac:dyDescent="0.2">
      <c r="C946" s="325">
        <v>952</v>
      </c>
      <c r="D946" t="s">
        <v>208</v>
      </c>
      <c r="E946" t="s">
        <v>208</v>
      </c>
      <c r="I946" t="s">
        <v>208</v>
      </c>
    </row>
    <row r="947" spans="3:9" x14ac:dyDescent="0.2">
      <c r="C947" s="325">
        <v>953</v>
      </c>
      <c r="D947" t="s">
        <v>208</v>
      </c>
      <c r="E947" t="s">
        <v>208</v>
      </c>
      <c r="I947" t="s">
        <v>208</v>
      </c>
    </row>
    <row r="948" spans="3:9" x14ac:dyDescent="0.2">
      <c r="C948" s="325">
        <v>954</v>
      </c>
      <c r="D948" t="s">
        <v>208</v>
      </c>
      <c r="E948" t="s">
        <v>208</v>
      </c>
      <c r="I948" t="s">
        <v>208</v>
      </c>
    </row>
    <row r="949" spans="3:9" x14ac:dyDescent="0.2">
      <c r="C949" s="325">
        <v>955</v>
      </c>
      <c r="D949" t="s">
        <v>208</v>
      </c>
      <c r="E949" t="s">
        <v>208</v>
      </c>
      <c r="I949" t="s">
        <v>208</v>
      </c>
    </row>
    <row r="950" spans="3:9" x14ac:dyDescent="0.2">
      <c r="C950" s="325">
        <v>956</v>
      </c>
      <c r="D950" t="s">
        <v>208</v>
      </c>
      <c r="E950" t="s">
        <v>208</v>
      </c>
      <c r="I950" t="s">
        <v>208</v>
      </c>
    </row>
    <row r="951" spans="3:9" x14ac:dyDescent="0.2">
      <c r="C951" s="325">
        <v>957</v>
      </c>
      <c r="D951" t="s">
        <v>208</v>
      </c>
      <c r="E951" t="s">
        <v>208</v>
      </c>
      <c r="I951" t="s">
        <v>208</v>
      </c>
    </row>
    <row r="952" spans="3:9" x14ac:dyDescent="0.2">
      <c r="C952" s="325">
        <v>958</v>
      </c>
      <c r="D952" t="s">
        <v>208</v>
      </c>
      <c r="E952" t="s">
        <v>208</v>
      </c>
      <c r="I952" t="s">
        <v>208</v>
      </c>
    </row>
    <row r="953" spans="3:9" x14ac:dyDescent="0.2">
      <c r="C953" s="325">
        <v>959</v>
      </c>
      <c r="D953" t="s">
        <v>208</v>
      </c>
      <c r="E953" t="s">
        <v>208</v>
      </c>
      <c r="I953" t="s">
        <v>208</v>
      </c>
    </row>
    <row r="954" spans="3:9" x14ac:dyDescent="0.2">
      <c r="C954" s="325">
        <v>960</v>
      </c>
      <c r="D954" t="s">
        <v>208</v>
      </c>
      <c r="E954" t="s">
        <v>208</v>
      </c>
      <c r="I954" t="s">
        <v>208</v>
      </c>
    </row>
    <row r="955" spans="3:9" x14ac:dyDescent="0.2">
      <c r="C955" s="325">
        <v>961</v>
      </c>
      <c r="D955" t="s">
        <v>208</v>
      </c>
      <c r="E955" t="s">
        <v>208</v>
      </c>
      <c r="I955" t="s">
        <v>208</v>
      </c>
    </row>
    <row r="956" spans="3:9" x14ac:dyDescent="0.2">
      <c r="C956" s="325">
        <v>962</v>
      </c>
      <c r="D956" t="s">
        <v>208</v>
      </c>
      <c r="E956" t="s">
        <v>208</v>
      </c>
      <c r="I956" t="s">
        <v>208</v>
      </c>
    </row>
    <row r="957" spans="3:9" x14ac:dyDescent="0.2">
      <c r="C957" s="325">
        <v>963</v>
      </c>
      <c r="D957" t="s">
        <v>208</v>
      </c>
      <c r="E957" t="s">
        <v>208</v>
      </c>
      <c r="I957" t="s">
        <v>208</v>
      </c>
    </row>
    <row r="958" spans="3:9" x14ac:dyDescent="0.2">
      <c r="C958" s="325">
        <v>964</v>
      </c>
      <c r="D958" t="s">
        <v>208</v>
      </c>
      <c r="E958" t="s">
        <v>208</v>
      </c>
      <c r="I958" t="s">
        <v>208</v>
      </c>
    </row>
    <row r="959" spans="3:9" x14ac:dyDescent="0.2">
      <c r="C959" s="325">
        <v>965</v>
      </c>
      <c r="D959" t="s">
        <v>208</v>
      </c>
      <c r="E959" t="s">
        <v>208</v>
      </c>
      <c r="I959" t="s">
        <v>208</v>
      </c>
    </row>
    <row r="960" spans="3:9" x14ac:dyDescent="0.2">
      <c r="C960" s="325">
        <v>966</v>
      </c>
      <c r="D960" t="s">
        <v>208</v>
      </c>
      <c r="E960" t="s">
        <v>208</v>
      </c>
      <c r="I960" t="s">
        <v>208</v>
      </c>
    </row>
    <row r="961" spans="3:9" x14ac:dyDescent="0.2">
      <c r="C961" s="325">
        <v>967</v>
      </c>
      <c r="D961" t="s">
        <v>208</v>
      </c>
      <c r="E961" t="s">
        <v>208</v>
      </c>
      <c r="I961" t="s">
        <v>208</v>
      </c>
    </row>
    <row r="962" spans="3:9" x14ac:dyDescent="0.2">
      <c r="C962" s="325">
        <v>968</v>
      </c>
      <c r="D962" t="s">
        <v>208</v>
      </c>
      <c r="E962" t="s">
        <v>208</v>
      </c>
      <c r="I962" t="s">
        <v>208</v>
      </c>
    </row>
    <row r="963" spans="3:9" x14ac:dyDescent="0.2">
      <c r="C963" s="325">
        <v>969</v>
      </c>
      <c r="D963" t="s">
        <v>208</v>
      </c>
      <c r="E963" t="s">
        <v>208</v>
      </c>
      <c r="I963" t="s">
        <v>208</v>
      </c>
    </row>
    <row r="964" spans="3:9" x14ac:dyDescent="0.2">
      <c r="C964" s="325">
        <v>970</v>
      </c>
      <c r="D964" t="s">
        <v>208</v>
      </c>
      <c r="E964" t="s">
        <v>208</v>
      </c>
      <c r="I964" t="s">
        <v>208</v>
      </c>
    </row>
    <row r="965" spans="3:9" x14ac:dyDescent="0.2">
      <c r="C965" s="325">
        <v>971</v>
      </c>
      <c r="D965" t="s">
        <v>208</v>
      </c>
      <c r="E965" t="s">
        <v>208</v>
      </c>
      <c r="I965" t="s">
        <v>208</v>
      </c>
    </row>
    <row r="966" spans="3:9" x14ac:dyDescent="0.2">
      <c r="C966" s="325">
        <v>972</v>
      </c>
      <c r="D966" t="s">
        <v>208</v>
      </c>
      <c r="E966" t="s">
        <v>208</v>
      </c>
      <c r="I966" t="s">
        <v>208</v>
      </c>
    </row>
    <row r="967" spans="3:9" x14ac:dyDescent="0.2">
      <c r="C967" s="325">
        <v>973</v>
      </c>
      <c r="D967" t="s">
        <v>208</v>
      </c>
      <c r="E967" t="s">
        <v>208</v>
      </c>
      <c r="I967" t="s">
        <v>208</v>
      </c>
    </row>
    <row r="968" spans="3:9" x14ac:dyDescent="0.2">
      <c r="C968" s="325">
        <v>974</v>
      </c>
      <c r="D968" t="s">
        <v>208</v>
      </c>
      <c r="E968" t="s">
        <v>208</v>
      </c>
      <c r="I968" t="s">
        <v>208</v>
      </c>
    </row>
    <row r="969" spans="3:9" x14ac:dyDescent="0.2">
      <c r="C969" s="325">
        <v>975</v>
      </c>
      <c r="D969" t="s">
        <v>208</v>
      </c>
      <c r="E969" t="s">
        <v>208</v>
      </c>
      <c r="I969" t="s">
        <v>208</v>
      </c>
    </row>
    <row r="970" spans="3:9" x14ac:dyDescent="0.2">
      <c r="C970" s="325">
        <v>976</v>
      </c>
      <c r="D970" t="s">
        <v>208</v>
      </c>
      <c r="E970" t="s">
        <v>208</v>
      </c>
      <c r="I970" t="s">
        <v>208</v>
      </c>
    </row>
    <row r="971" spans="3:9" x14ac:dyDescent="0.2">
      <c r="C971" s="325">
        <v>977</v>
      </c>
      <c r="D971" t="s">
        <v>208</v>
      </c>
      <c r="E971" t="s">
        <v>208</v>
      </c>
      <c r="I971" t="s">
        <v>208</v>
      </c>
    </row>
    <row r="972" spans="3:9" x14ac:dyDescent="0.2">
      <c r="C972" s="325">
        <v>978</v>
      </c>
      <c r="D972" t="s">
        <v>208</v>
      </c>
      <c r="E972" t="s">
        <v>208</v>
      </c>
      <c r="I972" t="s">
        <v>208</v>
      </c>
    </row>
    <row r="973" spans="3:9" x14ac:dyDescent="0.2">
      <c r="C973" s="325">
        <v>979</v>
      </c>
      <c r="D973" t="s">
        <v>208</v>
      </c>
      <c r="E973" t="s">
        <v>208</v>
      </c>
      <c r="I973" t="s">
        <v>208</v>
      </c>
    </row>
    <row r="974" spans="3:9" x14ac:dyDescent="0.2">
      <c r="C974" s="325">
        <v>980</v>
      </c>
      <c r="D974" t="s">
        <v>208</v>
      </c>
      <c r="E974" t="s">
        <v>208</v>
      </c>
      <c r="I974" t="s">
        <v>208</v>
      </c>
    </row>
    <row r="975" spans="3:9" x14ac:dyDescent="0.2">
      <c r="C975" s="325">
        <v>981</v>
      </c>
      <c r="D975" t="s">
        <v>208</v>
      </c>
      <c r="E975" t="s">
        <v>208</v>
      </c>
      <c r="I975" t="s">
        <v>208</v>
      </c>
    </row>
    <row r="976" spans="3:9" x14ac:dyDescent="0.2">
      <c r="C976" s="325">
        <v>982</v>
      </c>
      <c r="D976" t="s">
        <v>208</v>
      </c>
      <c r="E976" t="s">
        <v>208</v>
      </c>
      <c r="I976" t="s">
        <v>208</v>
      </c>
    </row>
    <row r="977" spans="3:9" x14ac:dyDescent="0.2">
      <c r="C977" s="325">
        <v>983</v>
      </c>
      <c r="D977" t="s">
        <v>208</v>
      </c>
      <c r="E977" t="s">
        <v>208</v>
      </c>
      <c r="I977" t="s">
        <v>208</v>
      </c>
    </row>
    <row r="978" spans="3:9" x14ac:dyDescent="0.2">
      <c r="C978" s="325">
        <v>984</v>
      </c>
      <c r="D978" t="s">
        <v>208</v>
      </c>
      <c r="E978" t="s">
        <v>208</v>
      </c>
      <c r="I978" t="s">
        <v>208</v>
      </c>
    </row>
    <row r="979" spans="3:9" x14ac:dyDescent="0.2">
      <c r="C979" s="325">
        <v>985</v>
      </c>
      <c r="D979" t="s">
        <v>208</v>
      </c>
      <c r="E979" t="s">
        <v>208</v>
      </c>
      <c r="I979" t="s">
        <v>208</v>
      </c>
    </row>
    <row r="980" spans="3:9" x14ac:dyDescent="0.2">
      <c r="C980" s="325">
        <v>986</v>
      </c>
      <c r="D980" t="s">
        <v>208</v>
      </c>
      <c r="E980" t="s">
        <v>208</v>
      </c>
      <c r="I980" t="s">
        <v>208</v>
      </c>
    </row>
    <row r="981" spans="3:9" x14ac:dyDescent="0.2">
      <c r="C981" s="325">
        <v>987</v>
      </c>
      <c r="D981" t="s">
        <v>208</v>
      </c>
      <c r="E981" t="s">
        <v>208</v>
      </c>
      <c r="I981" t="s">
        <v>208</v>
      </c>
    </row>
    <row r="982" spans="3:9" x14ac:dyDescent="0.2">
      <c r="C982" s="325">
        <v>988</v>
      </c>
      <c r="D982" t="s">
        <v>208</v>
      </c>
      <c r="E982" t="s">
        <v>208</v>
      </c>
      <c r="I982" t="s">
        <v>208</v>
      </c>
    </row>
    <row r="983" spans="3:9" x14ac:dyDescent="0.2">
      <c r="C983" s="325">
        <v>989</v>
      </c>
      <c r="D983" t="s">
        <v>208</v>
      </c>
      <c r="E983" t="s">
        <v>208</v>
      </c>
      <c r="I983" t="s">
        <v>208</v>
      </c>
    </row>
    <row r="984" spans="3:9" x14ac:dyDescent="0.2">
      <c r="C984" s="325">
        <v>990</v>
      </c>
      <c r="D984" t="s">
        <v>208</v>
      </c>
      <c r="E984" t="s">
        <v>208</v>
      </c>
      <c r="I984" t="s">
        <v>208</v>
      </c>
    </row>
    <row r="985" spans="3:9" x14ac:dyDescent="0.2">
      <c r="C985" s="325">
        <v>991</v>
      </c>
      <c r="D985" t="s">
        <v>208</v>
      </c>
      <c r="E985" t="s">
        <v>208</v>
      </c>
      <c r="I985" t="s">
        <v>208</v>
      </c>
    </row>
    <row r="986" spans="3:9" x14ac:dyDescent="0.2">
      <c r="C986" s="325">
        <v>992</v>
      </c>
      <c r="D986" t="s">
        <v>208</v>
      </c>
      <c r="E986" t="s">
        <v>208</v>
      </c>
      <c r="I986" t="s">
        <v>208</v>
      </c>
    </row>
    <row r="987" spans="3:9" x14ac:dyDescent="0.2">
      <c r="C987" s="325">
        <v>993</v>
      </c>
      <c r="D987" t="s">
        <v>208</v>
      </c>
      <c r="E987" t="s">
        <v>208</v>
      </c>
      <c r="I987" t="s">
        <v>208</v>
      </c>
    </row>
    <row r="988" spans="3:9" x14ac:dyDescent="0.2">
      <c r="C988" s="325">
        <v>994</v>
      </c>
      <c r="D988" t="s">
        <v>208</v>
      </c>
      <c r="E988" t="s">
        <v>208</v>
      </c>
      <c r="I988" t="s">
        <v>208</v>
      </c>
    </row>
    <row r="989" spans="3:9" x14ac:dyDescent="0.2">
      <c r="C989" s="325">
        <v>995</v>
      </c>
      <c r="D989" t="s">
        <v>208</v>
      </c>
      <c r="E989" t="s">
        <v>208</v>
      </c>
      <c r="I989" t="s">
        <v>208</v>
      </c>
    </row>
    <row r="990" spans="3:9" x14ac:dyDescent="0.2">
      <c r="C990" s="325">
        <v>996</v>
      </c>
      <c r="D990" t="s">
        <v>208</v>
      </c>
      <c r="E990" t="s">
        <v>208</v>
      </c>
      <c r="I990" t="s">
        <v>208</v>
      </c>
    </row>
    <row r="991" spans="3:9" x14ac:dyDescent="0.2">
      <c r="C991" s="325">
        <v>997</v>
      </c>
      <c r="D991" t="s">
        <v>208</v>
      </c>
      <c r="E991" t="s">
        <v>208</v>
      </c>
      <c r="I991" t="s">
        <v>208</v>
      </c>
    </row>
    <row r="992" spans="3:9" x14ac:dyDescent="0.2">
      <c r="C992" s="325">
        <v>998</v>
      </c>
      <c r="D992" t="s">
        <v>208</v>
      </c>
      <c r="E992" t="s">
        <v>208</v>
      </c>
      <c r="I992" t="s">
        <v>208</v>
      </c>
    </row>
    <row r="993" spans="3:9" x14ac:dyDescent="0.2">
      <c r="C993" s="325">
        <v>999</v>
      </c>
      <c r="D993" t="s">
        <v>208</v>
      </c>
      <c r="E993" t="s">
        <v>208</v>
      </c>
      <c r="I993" t="s">
        <v>208</v>
      </c>
    </row>
    <row r="994" spans="3:9" x14ac:dyDescent="0.2">
      <c r="C994" s="325">
        <v>1000</v>
      </c>
      <c r="D994" t="s">
        <v>208</v>
      </c>
      <c r="E994" t="s">
        <v>208</v>
      </c>
      <c r="I994" t="s">
        <v>208</v>
      </c>
    </row>
    <row r="995" spans="3:9" x14ac:dyDescent="0.2">
      <c r="C995" s="325">
        <v>1001</v>
      </c>
      <c r="D995" t="s">
        <v>208</v>
      </c>
      <c r="E995" t="s">
        <v>208</v>
      </c>
      <c r="I995" t="s">
        <v>208</v>
      </c>
    </row>
    <row r="996" spans="3:9" x14ac:dyDescent="0.2">
      <c r="C996" s="325">
        <v>1002</v>
      </c>
      <c r="D996" t="s">
        <v>208</v>
      </c>
      <c r="E996" t="s">
        <v>208</v>
      </c>
      <c r="I996" t="s">
        <v>208</v>
      </c>
    </row>
    <row r="997" spans="3:9" x14ac:dyDescent="0.2">
      <c r="C997" s="325">
        <v>1003</v>
      </c>
      <c r="D997" t="s">
        <v>208</v>
      </c>
      <c r="E997" t="s">
        <v>208</v>
      </c>
      <c r="I997" t="s">
        <v>208</v>
      </c>
    </row>
    <row r="998" spans="3:9" x14ac:dyDescent="0.2">
      <c r="C998" s="325">
        <v>1004</v>
      </c>
      <c r="D998" t="s">
        <v>208</v>
      </c>
      <c r="E998" t="s">
        <v>208</v>
      </c>
      <c r="I998" t="s">
        <v>208</v>
      </c>
    </row>
    <row r="999" spans="3:9" x14ac:dyDescent="0.2">
      <c r="C999" s="325">
        <v>1005</v>
      </c>
      <c r="D999" t="s">
        <v>208</v>
      </c>
      <c r="E999" t="s">
        <v>208</v>
      </c>
      <c r="I999" t="s">
        <v>208</v>
      </c>
    </row>
    <row r="1000" spans="3:9" x14ac:dyDescent="0.2">
      <c r="C1000" s="325">
        <v>1006</v>
      </c>
      <c r="D1000" t="s">
        <v>208</v>
      </c>
      <c r="E1000" t="s">
        <v>208</v>
      </c>
      <c r="I1000" t="s">
        <v>208</v>
      </c>
    </row>
    <row r="1001" spans="3:9" x14ac:dyDescent="0.2">
      <c r="C1001" s="325">
        <v>1007</v>
      </c>
      <c r="D1001" t="s">
        <v>208</v>
      </c>
      <c r="E1001" t="s">
        <v>208</v>
      </c>
      <c r="I1001" t="s">
        <v>208</v>
      </c>
    </row>
    <row r="1002" spans="3:9" x14ac:dyDescent="0.2">
      <c r="C1002" s="325">
        <v>1008</v>
      </c>
      <c r="D1002" t="s">
        <v>208</v>
      </c>
      <c r="E1002" t="s">
        <v>208</v>
      </c>
      <c r="I1002" t="s">
        <v>208</v>
      </c>
    </row>
    <row r="1003" spans="3:9" x14ac:dyDescent="0.2">
      <c r="C1003" s="325">
        <v>1009</v>
      </c>
      <c r="D1003" t="s">
        <v>208</v>
      </c>
      <c r="E1003" t="s">
        <v>208</v>
      </c>
      <c r="I1003" t="s">
        <v>208</v>
      </c>
    </row>
    <row r="1004" spans="3:9" x14ac:dyDescent="0.2">
      <c r="C1004" s="325">
        <v>1010</v>
      </c>
      <c r="D1004" t="s">
        <v>208</v>
      </c>
      <c r="E1004" t="s">
        <v>208</v>
      </c>
      <c r="I1004" t="s">
        <v>208</v>
      </c>
    </row>
    <row r="1005" spans="3:9" x14ac:dyDescent="0.2">
      <c r="C1005" s="325">
        <v>1011</v>
      </c>
      <c r="D1005" t="s">
        <v>208</v>
      </c>
      <c r="E1005" t="s">
        <v>208</v>
      </c>
      <c r="I1005" t="s">
        <v>208</v>
      </c>
    </row>
    <row r="1006" spans="3:9" x14ac:dyDescent="0.2">
      <c r="C1006" s="325">
        <v>1012</v>
      </c>
      <c r="D1006" t="s">
        <v>208</v>
      </c>
      <c r="E1006" t="s">
        <v>208</v>
      </c>
      <c r="I1006" t="s">
        <v>208</v>
      </c>
    </row>
    <row r="1007" spans="3:9" x14ac:dyDescent="0.2">
      <c r="C1007" s="325">
        <v>1013</v>
      </c>
      <c r="D1007" t="s">
        <v>208</v>
      </c>
      <c r="E1007" t="s">
        <v>208</v>
      </c>
      <c r="I1007" t="s">
        <v>208</v>
      </c>
    </row>
    <row r="1008" spans="3:9" x14ac:dyDescent="0.2">
      <c r="C1008" s="325">
        <v>1014</v>
      </c>
      <c r="D1008" t="s">
        <v>208</v>
      </c>
      <c r="E1008" t="s">
        <v>208</v>
      </c>
      <c r="I1008" t="s">
        <v>208</v>
      </c>
    </row>
    <row r="1009" spans="3:9" x14ac:dyDescent="0.2">
      <c r="C1009" s="325">
        <v>1015</v>
      </c>
      <c r="D1009" t="s">
        <v>208</v>
      </c>
      <c r="E1009" t="s">
        <v>208</v>
      </c>
      <c r="I1009" t="s">
        <v>208</v>
      </c>
    </row>
    <row r="1010" spans="3:9" x14ac:dyDescent="0.2">
      <c r="C1010" s="325">
        <v>1016</v>
      </c>
      <c r="D1010" t="s">
        <v>208</v>
      </c>
      <c r="E1010" t="s">
        <v>208</v>
      </c>
      <c r="I1010" t="s">
        <v>208</v>
      </c>
    </row>
    <row r="1011" spans="3:9" x14ac:dyDescent="0.2">
      <c r="C1011" s="325">
        <v>1017</v>
      </c>
      <c r="D1011" t="s">
        <v>208</v>
      </c>
      <c r="E1011" t="s">
        <v>208</v>
      </c>
      <c r="I1011" t="s">
        <v>208</v>
      </c>
    </row>
    <row r="1012" spans="3:9" x14ac:dyDescent="0.2">
      <c r="C1012" s="325">
        <v>1018</v>
      </c>
      <c r="D1012" t="s">
        <v>208</v>
      </c>
      <c r="E1012" t="s">
        <v>208</v>
      </c>
      <c r="I1012" t="s">
        <v>208</v>
      </c>
    </row>
    <row r="1013" spans="3:9" x14ac:dyDescent="0.2">
      <c r="C1013" s="325">
        <v>1019</v>
      </c>
      <c r="D1013" t="s">
        <v>208</v>
      </c>
      <c r="E1013" t="s">
        <v>208</v>
      </c>
      <c r="I1013" t="s">
        <v>208</v>
      </c>
    </row>
    <row r="1014" spans="3:9" x14ac:dyDescent="0.2">
      <c r="C1014" s="325">
        <v>1020</v>
      </c>
      <c r="D1014" t="s">
        <v>208</v>
      </c>
      <c r="E1014" t="s">
        <v>208</v>
      </c>
      <c r="I1014" t="s">
        <v>208</v>
      </c>
    </row>
    <row r="1015" spans="3:9" x14ac:dyDescent="0.2">
      <c r="C1015" s="325">
        <v>1021</v>
      </c>
      <c r="D1015" t="s">
        <v>208</v>
      </c>
      <c r="E1015" t="s">
        <v>208</v>
      </c>
      <c r="I1015" t="s">
        <v>208</v>
      </c>
    </row>
    <row r="1016" spans="3:9" x14ac:dyDescent="0.2">
      <c r="C1016" s="325">
        <v>1022</v>
      </c>
      <c r="D1016" t="s">
        <v>208</v>
      </c>
      <c r="E1016" t="s">
        <v>208</v>
      </c>
      <c r="I1016" t="s">
        <v>208</v>
      </c>
    </row>
    <row r="1017" spans="3:9" x14ac:dyDescent="0.2">
      <c r="C1017" s="325">
        <v>1023</v>
      </c>
      <c r="D1017" t="s">
        <v>208</v>
      </c>
      <c r="E1017" t="s">
        <v>208</v>
      </c>
      <c r="I1017" t="s">
        <v>208</v>
      </c>
    </row>
    <row r="1018" spans="3:9" x14ac:dyDescent="0.2">
      <c r="C1018" s="325">
        <v>1024</v>
      </c>
      <c r="D1018" t="s">
        <v>208</v>
      </c>
      <c r="E1018" t="s">
        <v>208</v>
      </c>
      <c r="I1018" t="s">
        <v>208</v>
      </c>
    </row>
    <row r="1019" spans="3:9" x14ac:dyDescent="0.2">
      <c r="C1019" s="325">
        <v>1025</v>
      </c>
      <c r="D1019" t="s">
        <v>208</v>
      </c>
      <c r="E1019" t="s">
        <v>208</v>
      </c>
      <c r="I1019" t="s">
        <v>208</v>
      </c>
    </row>
    <row r="1020" spans="3:9" x14ac:dyDescent="0.2">
      <c r="C1020" s="325">
        <v>1026</v>
      </c>
      <c r="D1020" t="s">
        <v>208</v>
      </c>
      <c r="E1020" t="s">
        <v>208</v>
      </c>
      <c r="I1020" t="s">
        <v>208</v>
      </c>
    </row>
    <row r="1021" spans="3:9" x14ac:dyDescent="0.2">
      <c r="C1021" s="325">
        <v>1027</v>
      </c>
      <c r="D1021" t="s">
        <v>208</v>
      </c>
      <c r="E1021" t="s">
        <v>208</v>
      </c>
      <c r="I1021" t="s">
        <v>208</v>
      </c>
    </row>
    <row r="1022" spans="3:9" x14ac:dyDescent="0.2">
      <c r="C1022" s="325">
        <v>1028</v>
      </c>
      <c r="D1022" t="s">
        <v>208</v>
      </c>
      <c r="E1022" t="s">
        <v>208</v>
      </c>
      <c r="I1022" t="s">
        <v>208</v>
      </c>
    </row>
    <row r="1023" spans="3:9" x14ac:dyDescent="0.2">
      <c r="C1023" s="325">
        <v>1029</v>
      </c>
      <c r="D1023" t="s">
        <v>208</v>
      </c>
      <c r="E1023" t="s">
        <v>208</v>
      </c>
      <c r="I1023" t="s">
        <v>208</v>
      </c>
    </row>
    <row r="1024" spans="3:9" x14ac:dyDescent="0.2">
      <c r="C1024" s="325">
        <v>1030</v>
      </c>
      <c r="D1024" t="s">
        <v>208</v>
      </c>
      <c r="E1024" t="s">
        <v>208</v>
      </c>
      <c r="I1024" t="s">
        <v>208</v>
      </c>
    </row>
    <row r="1025" spans="3:9" x14ac:dyDescent="0.2">
      <c r="C1025" s="325">
        <v>1031</v>
      </c>
      <c r="D1025" t="s">
        <v>208</v>
      </c>
      <c r="E1025" t="s">
        <v>208</v>
      </c>
      <c r="I1025" t="s">
        <v>208</v>
      </c>
    </row>
    <row r="1026" spans="3:9" x14ac:dyDescent="0.2">
      <c r="C1026" s="325">
        <v>1032</v>
      </c>
      <c r="D1026" t="s">
        <v>208</v>
      </c>
      <c r="E1026" t="s">
        <v>208</v>
      </c>
      <c r="I1026" t="s">
        <v>208</v>
      </c>
    </row>
    <row r="1027" spans="3:9" x14ac:dyDescent="0.2">
      <c r="C1027" s="325">
        <v>1033</v>
      </c>
      <c r="D1027" t="s">
        <v>208</v>
      </c>
      <c r="E1027" t="s">
        <v>208</v>
      </c>
      <c r="I1027" t="s">
        <v>208</v>
      </c>
    </row>
    <row r="1028" spans="3:9" x14ac:dyDescent="0.2">
      <c r="C1028" s="325">
        <v>1034</v>
      </c>
      <c r="D1028" t="s">
        <v>208</v>
      </c>
      <c r="E1028" t="s">
        <v>208</v>
      </c>
      <c r="I1028" t="s">
        <v>208</v>
      </c>
    </row>
    <row r="1029" spans="3:9" x14ac:dyDescent="0.2">
      <c r="C1029" s="325">
        <v>1035</v>
      </c>
      <c r="D1029" t="s">
        <v>208</v>
      </c>
      <c r="E1029" t="s">
        <v>208</v>
      </c>
      <c r="I1029" t="s">
        <v>208</v>
      </c>
    </row>
    <row r="1030" spans="3:9" x14ac:dyDescent="0.2">
      <c r="C1030" s="325">
        <v>1036</v>
      </c>
      <c r="D1030" t="s">
        <v>208</v>
      </c>
      <c r="E1030" t="s">
        <v>208</v>
      </c>
      <c r="I1030" t="s">
        <v>208</v>
      </c>
    </row>
    <row r="1031" spans="3:9" x14ac:dyDescent="0.2">
      <c r="C1031" s="325">
        <v>1037</v>
      </c>
      <c r="D1031" t="s">
        <v>208</v>
      </c>
      <c r="E1031" t="s">
        <v>208</v>
      </c>
      <c r="I1031" t="s">
        <v>208</v>
      </c>
    </row>
    <row r="1032" spans="3:9" x14ac:dyDescent="0.2">
      <c r="C1032" s="325">
        <v>1038</v>
      </c>
      <c r="D1032" t="s">
        <v>208</v>
      </c>
      <c r="E1032" t="s">
        <v>208</v>
      </c>
      <c r="I1032" t="s">
        <v>208</v>
      </c>
    </row>
    <row r="1033" spans="3:9" x14ac:dyDescent="0.2">
      <c r="C1033" s="325">
        <v>1039</v>
      </c>
      <c r="D1033" t="s">
        <v>208</v>
      </c>
      <c r="E1033" t="s">
        <v>208</v>
      </c>
      <c r="I1033" t="s">
        <v>208</v>
      </c>
    </row>
    <row r="1034" spans="3:9" x14ac:dyDescent="0.2">
      <c r="C1034" s="325">
        <v>1040</v>
      </c>
      <c r="D1034" t="s">
        <v>208</v>
      </c>
      <c r="E1034" t="s">
        <v>208</v>
      </c>
      <c r="I1034" t="s">
        <v>208</v>
      </c>
    </row>
    <row r="1035" spans="3:9" x14ac:dyDescent="0.2">
      <c r="C1035" s="325">
        <v>1041</v>
      </c>
      <c r="D1035" t="s">
        <v>208</v>
      </c>
      <c r="E1035" t="s">
        <v>208</v>
      </c>
      <c r="I1035" t="s">
        <v>208</v>
      </c>
    </row>
    <row r="1036" spans="3:9" x14ac:dyDescent="0.2">
      <c r="C1036" s="325">
        <v>1042</v>
      </c>
      <c r="D1036" t="s">
        <v>208</v>
      </c>
      <c r="E1036" t="s">
        <v>208</v>
      </c>
      <c r="I1036" t="s">
        <v>208</v>
      </c>
    </row>
    <row r="1037" spans="3:9" x14ac:dyDescent="0.2">
      <c r="C1037" s="325">
        <v>1043</v>
      </c>
      <c r="D1037" t="s">
        <v>208</v>
      </c>
      <c r="E1037" t="s">
        <v>208</v>
      </c>
      <c r="I1037" t="s">
        <v>208</v>
      </c>
    </row>
    <row r="1038" spans="3:9" x14ac:dyDescent="0.2">
      <c r="C1038" s="325">
        <v>1044</v>
      </c>
      <c r="D1038" t="s">
        <v>208</v>
      </c>
      <c r="E1038" t="s">
        <v>208</v>
      </c>
      <c r="I1038" t="s">
        <v>208</v>
      </c>
    </row>
    <row r="1039" spans="3:9" x14ac:dyDescent="0.2">
      <c r="C1039" s="325">
        <v>1045</v>
      </c>
      <c r="D1039" t="s">
        <v>208</v>
      </c>
      <c r="E1039" t="s">
        <v>208</v>
      </c>
      <c r="I1039" t="s">
        <v>208</v>
      </c>
    </row>
    <row r="1040" spans="3:9" x14ac:dyDescent="0.2">
      <c r="C1040" s="325">
        <v>1046</v>
      </c>
      <c r="D1040" t="s">
        <v>208</v>
      </c>
      <c r="E1040" t="s">
        <v>208</v>
      </c>
      <c r="I1040" t="s">
        <v>208</v>
      </c>
    </row>
    <row r="1041" spans="3:9" x14ac:dyDescent="0.2">
      <c r="C1041" s="325">
        <v>1047</v>
      </c>
      <c r="D1041" t="s">
        <v>208</v>
      </c>
      <c r="E1041" t="s">
        <v>208</v>
      </c>
      <c r="I1041" t="s">
        <v>208</v>
      </c>
    </row>
    <row r="1042" spans="3:9" x14ac:dyDescent="0.2">
      <c r="C1042" s="325">
        <v>1048</v>
      </c>
      <c r="D1042" t="s">
        <v>208</v>
      </c>
      <c r="E1042" t="s">
        <v>208</v>
      </c>
      <c r="I1042" t="s">
        <v>208</v>
      </c>
    </row>
    <row r="1043" spans="3:9" x14ac:dyDescent="0.2">
      <c r="C1043" s="325">
        <v>1049</v>
      </c>
      <c r="D1043" t="s">
        <v>208</v>
      </c>
      <c r="E1043" t="s">
        <v>208</v>
      </c>
      <c r="I1043" t="s">
        <v>208</v>
      </c>
    </row>
    <row r="1044" spans="3:9" x14ac:dyDescent="0.2">
      <c r="C1044" s="325">
        <v>1050</v>
      </c>
      <c r="D1044" t="s">
        <v>208</v>
      </c>
      <c r="E1044" t="s">
        <v>208</v>
      </c>
      <c r="I1044" t="s">
        <v>208</v>
      </c>
    </row>
    <row r="1045" spans="3:9" x14ac:dyDescent="0.2">
      <c r="C1045" s="325">
        <v>1051</v>
      </c>
      <c r="D1045" t="s">
        <v>208</v>
      </c>
      <c r="E1045" t="s">
        <v>208</v>
      </c>
      <c r="I1045" t="s">
        <v>208</v>
      </c>
    </row>
    <row r="1046" spans="3:9" x14ac:dyDescent="0.2">
      <c r="C1046" s="325">
        <v>1052</v>
      </c>
      <c r="D1046" t="s">
        <v>208</v>
      </c>
      <c r="E1046" t="s">
        <v>208</v>
      </c>
      <c r="I1046" t="s">
        <v>208</v>
      </c>
    </row>
    <row r="1047" spans="3:9" x14ac:dyDescent="0.2">
      <c r="C1047" s="325">
        <v>1053</v>
      </c>
      <c r="D1047" t="s">
        <v>208</v>
      </c>
      <c r="E1047" t="s">
        <v>208</v>
      </c>
      <c r="I1047" t="s">
        <v>208</v>
      </c>
    </row>
    <row r="1048" spans="3:9" x14ac:dyDescent="0.2">
      <c r="C1048" s="325">
        <v>1054</v>
      </c>
      <c r="D1048" t="s">
        <v>208</v>
      </c>
      <c r="E1048" t="s">
        <v>208</v>
      </c>
      <c r="I1048" t="s">
        <v>208</v>
      </c>
    </row>
    <row r="1049" spans="3:9" x14ac:dyDescent="0.2">
      <c r="C1049" s="325">
        <v>1055</v>
      </c>
      <c r="D1049" t="s">
        <v>208</v>
      </c>
      <c r="E1049" t="s">
        <v>208</v>
      </c>
      <c r="I1049" t="s">
        <v>208</v>
      </c>
    </row>
    <row r="1050" spans="3:9" x14ac:dyDescent="0.2">
      <c r="C1050" s="325">
        <v>1056</v>
      </c>
      <c r="D1050" t="s">
        <v>208</v>
      </c>
      <c r="E1050" t="s">
        <v>208</v>
      </c>
      <c r="I1050" t="s">
        <v>208</v>
      </c>
    </row>
    <row r="1051" spans="3:9" x14ac:dyDescent="0.2">
      <c r="C1051" s="325">
        <v>1057</v>
      </c>
      <c r="D1051" t="s">
        <v>208</v>
      </c>
      <c r="E1051" t="s">
        <v>208</v>
      </c>
      <c r="I1051" t="s">
        <v>208</v>
      </c>
    </row>
    <row r="1052" spans="3:9" x14ac:dyDescent="0.2">
      <c r="C1052" s="325">
        <v>1058</v>
      </c>
      <c r="D1052" t="s">
        <v>208</v>
      </c>
      <c r="E1052" t="s">
        <v>208</v>
      </c>
      <c r="I1052" t="s">
        <v>208</v>
      </c>
    </row>
    <row r="1053" spans="3:9" x14ac:dyDescent="0.2">
      <c r="C1053" s="325">
        <v>1059</v>
      </c>
      <c r="D1053" t="s">
        <v>208</v>
      </c>
      <c r="E1053" t="s">
        <v>208</v>
      </c>
      <c r="I1053" t="s">
        <v>208</v>
      </c>
    </row>
    <row r="1054" spans="3:9" x14ac:dyDescent="0.2">
      <c r="C1054" s="325">
        <v>1060</v>
      </c>
      <c r="D1054" t="s">
        <v>208</v>
      </c>
      <c r="E1054" t="s">
        <v>208</v>
      </c>
      <c r="I1054" t="s">
        <v>208</v>
      </c>
    </row>
    <row r="1055" spans="3:9" x14ac:dyDescent="0.2">
      <c r="C1055" s="325">
        <v>1061</v>
      </c>
      <c r="D1055" t="s">
        <v>208</v>
      </c>
      <c r="E1055" t="s">
        <v>208</v>
      </c>
      <c r="I1055" t="s">
        <v>208</v>
      </c>
    </row>
    <row r="1056" spans="3:9" x14ac:dyDescent="0.2">
      <c r="C1056" s="325">
        <v>1062</v>
      </c>
      <c r="D1056" t="s">
        <v>208</v>
      </c>
      <c r="E1056" t="s">
        <v>208</v>
      </c>
      <c r="I1056" t="s">
        <v>208</v>
      </c>
    </row>
    <row r="1057" spans="3:9" x14ac:dyDescent="0.2">
      <c r="C1057" s="325">
        <v>1063</v>
      </c>
      <c r="D1057" t="s">
        <v>208</v>
      </c>
      <c r="E1057" t="s">
        <v>208</v>
      </c>
      <c r="I1057" t="s">
        <v>208</v>
      </c>
    </row>
    <row r="1058" spans="3:9" x14ac:dyDescent="0.2">
      <c r="C1058" s="325">
        <v>1064</v>
      </c>
      <c r="D1058" t="s">
        <v>208</v>
      </c>
      <c r="E1058" t="s">
        <v>208</v>
      </c>
      <c r="I1058" t="s">
        <v>208</v>
      </c>
    </row>
    <row r="1059" spans="3:9" x14ac:dyDescent="0.2">
      <c r="C1059" s="325">
        <v>1065</v>
      </c>
      <c r="D1059" t="s">
        <v>208</v>
      </c>
      <c r="E1059" t="s">
        <v>208</v>
      </c>
      <c r="I1059" t="s">
        <v>208</v>
      </c>
    </row>
    <row r="1060" spans="3:9" x14ac:dyDescent="0.2">
      <c r="C1060" s="325">
        <v>1066</v>
      </c>
      <c r="D1060" t="s">
        <v>208</v>
      </c>
      <c r="E1060" t="s">
        <v>208</v>
      </c>
      <c r="I1060" t="s">
        <v>208</v>
      </c>
    </row>
    <row r="1061" spans="3:9" x14ac:dyDescent="0.2">
      <c r="C1061" s="325">
        <v>1067</v>
      </c>
      <c r="D1061" t="s">
        <v>208</v>
      </c>
      <c r="E1061" t="s">
        <v>208</v>
      </c>
      <c r="I1061" t="s">
        <v>208</v>
      </c>
    </row>
    <row r="1062" spans="3:9" x14ac:dyDescent="0.2">
      <c r="C1062" s="325">
        <v>1068</v>
      </c>
      <c r="D1062" t="s">
        <v>208</v>
      </c>
      <c r="E1062" t="s">
        <v>208</v>
      </c>
      <c r="I1062" t="s">
        <v>208</v>
      </c>
    </row>
    <row r="1063" spans="3:9" x14ac:dyDescent="0.2">
      <c r="C1063" s="325">
        <v>1069</v>
      </c>
      <c r="D1063" t="s">
        <v>208</v>
      </c>
      <c r="E1063" t="s">
        <v>208</v>
      </c>
      <c r="I1063" t="s">
        <v>208</v>
      </c>
    </row>
    <row r="1064" spans="3:9" x14ac:dyDescent="0.2">
      <c r="C1064" s="325">
        <v>1070</v>
      </c>
      <c r="D1064" t="s">
        <v>208</v>
      </c>
      <c r="E1064" t="s">
        <v>208</v>
      </c>
      <c r="I1064" t="s">
        <v>208</v>
      </c>
    </row>
    <row r="1065" spans="3:9" x14ac:dyDescent="0.2">
      <c r="C1065" s="325">
        <v>1071</v>
      </c>
      <c r="D1065" t="s">
        <v>208</v>
      </c>
      <c r="E1065" t="s">
        <v>208</v>
      </c>
      <c r="I1065" t="s">
        <v>208</v>
      </c>
    </row>
    <row r="1066" spans="3:9" x14ac:dyDescent="0.2">
      <c r="C1066" s="325">
        <v>1072</v>
      </c>
      <c r="D1066" t="s">
        <v>208</v>
      </c>
      <c r="E1066" t="s">
        <v>208</v>
      </c>
      <c r="I1066" t="s">
        <v>208</v>
      </c>
    </row>
    <row r="1067" spans="3:9" x14ac:dyDescent="0.2">
      <c r="C1067" s="325">
        <v>1073</v>
      </c>
      <c r="D1067" t="s">
        <v>208</v>
      </c>
      <c r="E1067" t="s">
        <v>208</v>
      </c>
      <c r="I1067" t="s">
        <v>208</v>
      </c>
    </row>
    <row r="1068" spans="3:9" x14ac:dyDescent="0.2">
      <c r="C1068" s="325">
        <v>1074</v>
      </c>
      <c r="D1068" t="s">
        <v>208</v>
      </c>
      <c r="E1068" t="s">
        <v>208</v>
      </c>
      <c r="I1068" t="s">
        <v>208</v>
      </c>
    </row>
    <row r="1069" spans="3:9" x14ac:dyDescent="0.2">
      <c r="C1069" s="325">
        <v>1075</v>
      </c>
      <c r="D1069" t="s">
        <v>208</v>
      </c>
      <c r="E1069" t="s">
        <v>208</v>
      </c>
      <c r="I1069" t="s">
        <v>208</v>
      </c>
    </row>
    <row r="1070" spans="3:9" x14ac:dyDescent="0.2">
      <c r="C1070" s="325">
        <v>1076</v>
      </c>
      <c r="D1070" t="s">
        <v>208</v>
      </c>
      <c r="E1070" t="s">
        <v>208</v>
      </c>
      <c r="I1070" t="s">
        <v>208</v>
      </c>
    </row>
    <row r="1071" spans="3:9" x14ac:dyDescent="0.2">
      <c r="C1071" s="325">
        <v>1077</v>
      </c>
      <c r="D1071" t="s">
        <v>208</v>
      </c>
      <c r="E1071" t="s">
        <v>208</v>
      </c>
      <c r="I1071" t="s">
        <v>208</v>
      </c>
    </row>
    <row r="1072" spans="3:9" x14ac:dyDescent="0.2">
      <c r="C1072" s="325">
        <v>1078</v>
      </c>
      <c r="D1072" t="s">
        <v>208</v>
      </c>
      <c r="E1072" t="s">
        <v>208</v>
      </c>
      <c r="I1072" t="s">
        <v>208</v>
      </c>
    </row>
    <row r="1073" spans="3:9" x14ac:dyDescent="0.2">
      <c r="C1073" s="325">
        <v>1079</v>
      </c>
      <c r="D1073" t="s">
        <v>208</v>
      </c>
      <c r="E1073" t="s">
        <v>208</v>
      </c>
      <c r="I1073" t="s">
        <v>208</v>
      </c>
    </row>
    <row r="1074" spans="3:9" x14ac:dyDescent="0.2">
      <c r="C1074" s="325">
        <v>1080</v>
      </c>
      <c r="D1074" t="s">
        <v>208</v>
      </c>
      <c r="E1074" t="s">
        <v>208</v>
      </c>
      <c r="I1074" t="s">
        <v>208</v>
      </c>
    </row>
    <row r="1075" spans="3:9" x14ac:dyDescent="0.2">
      <c r="C1075" s="325">
        <v>1081</v>
      </c>
      <c r="D1075" t="s">
        <v>208</v>
      </c>
      <c r="E1075" t="s">
        <v>208</v>
      </c>
      <c r="I1075" t="s">
        <v>208</v>
      </c>
    </row>
    <row r="1076" spans="3:9" x14ac:dyDescent="0.2">
      <c r="C1076" s="325">
        <v>1082</v>
      </c>
      <c r="D1076" t="s">
        <v>208</v>
      </c>
      <c r="E1076" t="s">
        <v>208</v>
      </c>
      <c r="I1076" t="s">
        <v>208</v>
      </c>
    </row>
    <row r="1077" spans="3:9" x14ac:dyDescent="0.2">
      <c r="C1077" s="325">
        <v>1083</v>
      </c>
      <c r="D1077" t="s">
        <v>208</v>
      </c>
      <c r="E1077" t="s">
        <v>208</v>
      </c>
      <c r="I1077" t="s">
        <v>208</v>
      </c>
    </row>
    <row r="1078" spans="3:9" x14ac:dyDescent="0.2">
      <c r="C1078" s="325">
        <v>1084</v>
      </c>
      <c r="D1078" t="s">
        <v>208</v>
      </c>
      <c r="E1078" t="s">
        <v>208</v>
      </c>
      <c r="I1078" t="s">
        <v>208</v>
      </c>
    </row>
    <row r="1079" spans="3:9" x14ac:dyDescent="0.2">
      <c r="C1079" s="325">
        <v>1085</v>
      </c>
      <c r="D1079" t="s">
        <v>208</v>
      </c>
      <c r="E1079" t="s">
        <v>208</v>
      </c>
      <c r="I1079" t="s">
        <v>208</v>
      </c>
    </row>
    <row r="1080" spans="3:9" x14ac:dyDescent="0.2">
      <c r="C1080" s="325">
        <v>1086</v>
      </c>
      <c r="D1080" t="s">
        <v>208</v>
      </c>
      <c r="E1080" t="s">
        <v>208</v>
      </c>
      <c r="I1080" t="s">
        <v>208</v>
      </c>
    </row>
    <row r="1081" spans="3:9" x14ac:dyDescent="0.2">
      <c r="C1081" s="325">
        <v>1087</v>
      </c>
      <c r="D1081" t="s">
        <v>208</v>
      </c>
      <c r="E1081" t="s">
        <v>208</v>
      </c>
      <c r="I1081" t="s">
        <v>208</v>
      </c>
    </row>
    <row r="1082" spans="3:9" x14ac:dyDescent="0.2">
      <c r="C1082" s="325">
        <v>1088</v>
      </c>
      <c r="D1082" t="s">
        <v>208</v>
      </c>
      <c r="E1082" t="s">
        <v>208</v>
      </c>
      <c r="I1082" t="s">
        <v>208</v>
      </c>
    </row>
    <row r="1083" spans="3:9" x14ac:dyDescent="0.2">
      <c r="C1083" s="325">
        <v>1089</v>
      </c>
      <c r="D1083" t="s">
        <v>208</v>
      </c>
      <c r="E1083" t="s">
        <v>208</v>
      </c>
      <c r="I1083" t="s">
        <v>208</v>
      </c>
    </row>
    <row r="1084" spans="3:9" x14ac:dyDescent="0.2">
      <c r="C1084" s="325">
        <v>1090</v>
      </c>
      <c r="D1084" t="s">
        <v>208</v>
      </c>
      <c r="E1084" t="s">
        <v>208</v>
      </c>
      <c r="I1084" t="s">
        <v>208</v>
      </c>
    </row>
    <row r="1085" spans="3:9" x14ac:dyDescent="0.2">
      <c r="C1085" s="325">
        <v>1091</v>
      </c>
      <c r="D1085" t="s">
        <v>208</v>
      </c>
      <c r="E1085" t="s">
        <v>208</v>
      </c>
      <c r="I1085" t="s">
        <v>208</v>
      </c>
    </row>
    <row r="1086" spans="3:9" x14ac:dyDescent="0.2">
      <c r="C1086" s="325">
        <v>1092</v>
      </c>
      <c r="D1086" t="s">
        <v>208</v>
      </c>
      <c r="E1086" t="s">
        <v>208</v>
      </c>
      <c r="I1086" t="s">
        <v>208</v>
      </c>
    </row>
    <row r="1087" spans="3:9" x14ac:dyDescent="0.2">
      <c r="C1087" s="325">
        <v>1093</v>
      </c>
      <c r="D1087" t="s">
        <v>208</v>
      </c>
      <c r="E1087" t="s">
        <v>208</v>
      </c>
      <c r="I1087" t="s">
        <v>208</v>
      </c>
    </row>
    <row r="1088" spans="3:9" x14ac:dyDescent="0.2">
      <c r="C1088" s="325">
        <v>1094</v>
      </c>
      <c r="D1088" t="s">
        <v>208</v>
      </c>
      <c r="E1088" t="s">
        <v>208</v>
      </c>
      <c r="I1088" t="s">
        <v>208</v>
      </c>
    </row>
    <row r="1089" spans="3:9" x14ac:dyDescent="0.2">
      <c r="C1089" s="325">
        <v>1095</v>
      </c>
      <c r="D1089" t="s">
        <v>208</v>
      </c>
      <c r="E1089" t="s">
        <v>208</v>
      </c>
      <c r="I1089" t="s">
        <v>208</v>
      </c>
    </row>
    <row r="1090" spans="3:9" x14ac:dyDescent="0.2">
      <c r="C1090" s="325">
        <v>1096</v>
      </c>
      <c r="D1090" t="s">
        <v>208</v>
      </c>
      <c r="E1090" t="s">
        <v>208</v>
      </c>
      <c r="I1090" t="s">
        <v>208</v>
      </c>
    </row>
    <row r="1091" spans="3:9" x14ac:dyDescent="0.2">
      <c r="C1091" s="325">
        <v>1097</v>
      </c>
      <c r="D1091" t="s">
        <v>208</v>
      </c>
      <c r="E1091" t="s">
        <v>208</v>
      </c>
      <c r="I1091" t="s">
        <v>208</v>
      </c>
    </row>
    <row r="1092" spans="3:9" x14ac:dyDescent="0.2">
      <c r="C1092" s="325">
        <v>1098</v>
      </c>
      <c r="D1092" t="s">
        <v>208</v>
      </c>
      <c r="E1092" t="s">
        <v>208</v>
      </c>
      <c r="I1092" t="s">
        <v>208</v>
      </c>
    </row>
    <row r="1093" spans="3:9" x14ac:dyDescent="0.2">
      <c r="C1093" s="325">
        <v>1099</v>
      </c>
      <c r="D1093" t="s">
        <v>208</v>
      </c>
      <c r="E1093" t="s">
        <v>208</v>
      </c>
      <c r="I1093" t="s">
        <v>208</v>
      </c>
    </row>
    <row r="1094" spans="3:9" x14ac:dyDescent="0.2">
      <c r="C1094" s="325">
        <v>1100</v>
      </c>
      <c r="D1094" t="s">
        <v>208</v>
      </c>
      <c r="E1094" t="s">
        <v>208</v>
      </c>
      <c r="I1094" t="s">
        <v>208</v>
      </c>
    </row>
    <row r="1095" spans="3:9" x14ac:dyDescent="0.2">
      <c r="C1095" s="325">
        <v>1101</v>
      </c>
      <c r="D1095" t="s">
        <v>208</v>
      </c>
      <c r="E1095" t="s">
        <v>208</v>
      </c>
      <c r="I1095" t="s">
        <v>208</v>
      </c>
    </row>
    <row r="1096" spans="3:9" x14ac:dyDescent="0.2">
      <c r="C1096" s="325">
        <v>1102</v>
      </c>
      <c r="D1096" t="s">
        <v>208</v>
      </c>
      <c r="E1096" t="s">
        <v>208</v>
      </c>
      <c r="I1096" t="s">
        <v>208</v>
      </c>
    </row>
    <row r="1097" spans="3:9" x14ac:dyDescent="0.2">
      <c r="C1097" s="325">
        <v>1103</v>
      </c>
      <c r="D1097" t="s">
        <v>208</v>
      </c>
      <c r="E1097" t="s">
        <v>208</v>
      </c>
      <c r="I1097" t="s">
        <v>208</v>
      </c>
    </row>
    <row r="1098" spans="3:9" x14ac:dyDescent="0.2">
      <c r="C1098" s="325">
        <v>1104</v>
      </c>
      <c r="D1098" t="s">
        <v>208</v>
      </c>
      <c r="E1098" t="s">
        <v>208</v>
      </c>
      <c r="I1098" t="s">
        <v>208</v>
      </c>
    </row>
    <row r="1099" spans="3:9" x14ac:dyDescent="0.2">
      <c r="C1099" s="325">
        <v>1105</v>
      </c>
      <c r="D1099" t="s">
        <v>208</v>
      </c>
      <c r="E1099" t="s">
        <v>208</v>
      </c>
      <c r="I1099" t="s">
        <v>208</v>
      </c>
    </row>
    <row r="1100" spans="3:9" x14ac:dyDescent="0.2">
      <c r="C1100" s="325">
        <v>1106</v>
      </c>
      <c r="D1100" t="s">
        <v>208</v>
      </c>
      <c r="E1100" t="s">
        <v>208</v>
      </c>
      <c r="I1100" t="s">
        <v>208</v>
      </c>
    </row>
    <row r="1101" spans="3:9" x14ac:dyDescent="0.2">
      <c r="C1101" s="325">
        <v>1107</v>
      </c>
      <c r="D1101" t="s">
        <v>208</v>
      </c>
      <c r="E1101" t="s">
        <v>208</v>
      </c>
      <c r="I1101" t="s">
        <v>208</v>
      </c>
    </row>
    <row r="1102" spans="3:9" x14ac:dyDescent="0.2">
      <c r="C1102" s="325">
        <v>1108</v>
      </c>
      <c r="D1102" t="s">
        <v>208</v>
      </c>
      <c r="E1102" t="s">
        <v>208</v>
      </c>
      <c r="I1102" t="s">
        <v>208</v>
      </c>
    </row>
    <row r="1103" spans="3:9" x14ac:dyDescent="0.2">
      <c r="C1103" s="325">
        <v>1109</v>
      </c>
      <c r="D1103" t="s">
        <v>208</v>
      </c>
      <c r="E1103" t="s">
        <v>208</v>
      </c>
      <c r="I1103" t="s">
        <v>208</v>
      </c>
    </row>
    <row r="1104" spans="3:9" x14ac:dyDescent="0.2">
      <c r="C1104" s="325">
        <v>1110</v>
      </c>
      <c r="D1104" t="s">
        <v>208</v>
      </c>
      <c r="E1104" t="s">
        <v>208</v>
      </c>
      <c r="I1104" t="s">
        <v>208</v>
      </c>
    </row>
    <row r="1105" spans="3:9" x14ac:dyDescent="0.2">
      <c r="C1105" s="325">
        <v>1111</v>
      </c>
      <c r="D1105" t="s">
        <v>208</v>
      </c>
      <c r="E1105" t="s">
        <v>208</v>
      </c>
      <c r="I1105" t="s">
        <v>208</v>
      </c>
    </row>
    <row r="1106" spans="3:9" x14ac:dyDescent="0.2">
      <c r="C1106" s="325">
        <v>1112</v>
      </c>
      <c r="D1106" t="s">
        <v>208</v>
      </c>
      <c r="E1106" t="s">
        <v>208</v>
      </c>
      <c r="I1106" t="s">
        <v>208</v>
      </c>
    </row>
    <row r="1107" spans="3:9" x14ac:dyDescent="0.2">
      <c r="C1107" s="325">
        <v>1113</v>
      </c>
      <c r="D1107" t="s">
        <v>208</v>
      </c>
      <c r="E1107" t="s">
        <v>208</v>
      </c>
      <c r="I1107" t="s">
        <v>208</v>
      </c>
    </row>
    <row r="1108" spans="3:9" x14ac:dyDescent="0.2">
      <c r="C1108" s="325">
        <v>1114</v>
      </c>
      <c r="D1108" t="s">
        <v>208</v>
      </c>
      <c r="E1108" t="s">
        <v>208</v>
      </c>
      <c r="I1108" t="s">
        <v>208</v>
      </c>
    </row>
    <row r="1109" spans="3:9" x14ac:dyDescent="0.2">
      <c r="C1109" s="325">
        <v>1115</v>
      </c>
      <c r="D1109" t="s">
        <v>208</v>
      </c>
      <c r="E1109" t="s">
        <v>208</v>
      </c>
      <c r="I1109" t="s">
        <v>208</v>
      </c>
    </row>
    <row r="1110" spans="3:9" x14ac:dyDescent="0.2">
      <c r="C1110" s="325">
        <v>1116</v>
      </c>
      <c r="D1110" t="s">
        <v>208</v>
      </c>
      <c r="E1110" t="s">
        <v>208</v>
      </c>
      <c r="I1110" t="s">
        <v>208</v>
      </c>
    </row>
    <row r="1111" spans="3:9" x14ac:dyDescent="0.2">
      <c r="C1111" s="325">
        <v>1117</v>
      </c>
      <c r="D1111" t="s">
        <v>208</v>
      </c>
      <c r="E1111" t="s">
        <v>208</v>
      </c>
      <c r="I1111" t="s">
        <v>208</v>
      </c>
    </row>
    <row r="1112" spans="3:9" x14ac:dyDescent="0.2">
      <c r="C1112" s="325">
        <v>1118</v>
      </c>
      <c r="D1112" t="s">
        <v>208</v>
      </c>
      <c r="E1112" t="s">
        <v>208</v>
      </c>
      <c r="I1112" t="s">
        <v>208</v>
      </c>
    </row>
    <row r="1113" spans="3:9" x14ac:dyDescent="0.2">
      <c r="C1113" s="325">
        <v>1119</v>
      </c>
      <c r="D1113" t="s">
        <v>208</v>
      </c>
      <c r="E1113" t="s">
        <v>208</v>
      </c>
      <c r="I1113" t="s">
        <v>208</v>
      </c>
    </row>
    <row r="1114" spans="3:9" x14ac:dyDescent="0.2">
      <c r="C1114" s="325">
        <v>1120</v>
      </c>
      <c r="D1114" t="s">
        <v>208</v>
      </c>
      <c r="E1114" t="s">
        <v>208</v>
      </c>
      <c r="I1114" t="s">
        <v>208</v>
      </c>
    </row>
    <row r="1115" spans="3:9" x14ac:dyDescent="0.2">
      <c r="C1115" s="325">
        <v>1121</v>
      </c>
      <c r="D1115" t="s">
        <v>208</v>
      </c>
      <c r="E1115" t="s">
        <v>208</v>
      </c>
      <c r="I1115" t="s">
        <v>208</v>
      </c>
    </row>
    <row r="1116" spans="3:9" x14ac:dyDescent="0.2">
      <c r="C1116" s="325">
        <v>1122</v>
      </c>
      <c r="D1116" t="s">
        <v>208</v>
      </c>
      <c r="E1116" t="s">
        <v>208</v>
      </c>
      <c r="I1116" t="s">
        <v>208</v>
      </c>
    </row>
    <row r="1117" spans="3:9" x14ac:dyDescent="0.2">
      <c r="C1117" s="325">
        <v>1123</v>
      </c>
      <c r="D1117" t="s">
        <v>208</v>
      </c>
      <c r="E1117" t="s">
        <v>208</v>
      </c>
      <c r="I1117" t="s">
        <v>208</v>
      </c>
    </row>
    <row r="1118" spans="3:9" x14ac:dyDescent="0.2">
      <c r="C1118" s="325">
        <v>1124</v>
      </c>
      <c r="D1118" t="s">
        <v>208</v>
      </c>
      <c r="E1118" t="s">
        <v>208</v>
      </c>
      <c r="I1118" t="s">
        <v>208</v>
      </c>
    </row>
    <row r="1119" spans="3:9" x14ac:dyDescent="0.2">
      <c r="C1119" s="325">
        <v>1125</v>
      </c>
      <c r="D1119" t="s">
        <v>208</v>
      </c>
      <c r="E1119" t="s">
        <v>208</v>
      </c>
      <c r="I1119" t="s">
        <v>208</v>
      </c>
    </row>
    <row r="1120" spans="3:9" x14ac:dyDescent="0.2">
      <c r="C1120" s="325">
        <v>1126</v>
      </c>
      <c r="D1120" t="s">
        <v>208</v>
      </c>
      <c r="E1120" t="s">
        <v>208</v>
      </c>
      <c r="I1120" t="s">
        <v>208</v>
      </c>
    </row>
    <row r="1121" spans="3:9" x14ac:dyDescent="0.2">
      <c r="C1121" s="325">
        <v>1127</v>
      </c>
      <c r="D1121" t="s">
        <v>208</v>
      </c>
      <c r="E1121" t="s">
        <v>208</v>
      </c>
      <c r="I1121" t="s">
        <v>208</v>
      </c>
    </row>
    <row r="1122" spans="3:9" x14ac:dyDescent="0.2">
      <c r="C1122" s="325">
        <v>1128</v>
      </c>
      <c r="D1122" t="s">
        <v>208</v>
      </c>
      <c r="E1122" t="s">
        <v>208</v>
      </c>
      <c r="I1122" t="s">
        <v>208</v>
      </c>
    </row>
    <row r="1123" spans="3:9" x14ac:dyDescent="0.2">
      <c r="C1123" s="325">
        <v>1129</v>
      </c>
      <c r="D1123" t="s">
        <v>208</v>
      </c>
      <c r="E1123" t="s">
        <v>208</v>
      </c>
      <c r="I1123" t="s">
        <v>208</v>
      </c>
    </row>
    <row r="1124" spans="3:9" x14ac:dyDescent="0.2">
      <c r="C1124" s="325">
        <v>1130</v>
      </c>
      <c r="D1124" t="s">
        <v>208</v>
      </c>
      <c r="E1124" t="s">
        <v>208</v>
      </c>
      <c r="I1124" t="s">
        <v>208</v>
      </c>
    </row>
    <row r="1125" spans="3:9" x14ac:dyDescent="0.2">
      <c r="C1125" s="325">
        <v>1131</v>
      </c>
      <c r="D1125" t="s">
        <v>208</v>
      </c>
      <c r="E1125" t="s">
        <v>208</v>
      </c>
      <c r="I1125" t="s">
        <v>208</v>
      </c>
    </row>
    <row r="1126" spans="3:9" x14ac:dyDescent="0.2">
      <c r="C1126" s="325">
        <v>1132</v>
      </c>
      <c r="D1126" t="s">
        <v>208</v>
      </c>
      <c r="E1126" t="s">
        <v>208</v>
      </c>
      <c r="I1126" t="s">
        <v>208</v>
      </c>
    </row>
    <row r="1127" spans="3:9" x14ac:dyDescent="0.2">
      <c r="C1127" s="325">
        <v>1133</v>
      </c>
      <c r="D1127" t="s">
        <v>208</v>
      </c>
      <c r="E1127" t="s">
        <v>208</v>
      </c>
      <c r="I1127" t="s">
        <v>208</v>
      </c>
    </row>
    <row r="1128" spans="3:9" x14ac:dyDescent="0.2">
      <c r="C1128" s="325">
        <v>1134</v>
      </c>
      <c r="D1128" t="s">
        <v>208</v>
      </c>
      <c r="E1128" t="s">
        <v>208</v>
      </c>
      <c r="I1128" t="s">
        <v>208</v>
      </c>
    </row>
    <row r="1129" spans="3:9" x14ac:dyDescent="0.2">
      <c r="C1129" s="325">
        <v>1135</v>
      </c>
      <c r="D1129" t="s">
        <v>208</v>
      </c>
      <c r="E1129" t="s">
        <v>208</v>
      </c>
      <c r="I1129" t="s">
        <v>208</v>
      </c>
    </row>
    <row r="1130" spans="3:9" x14ac:dyDescent="0.2">
      <c r="C1130" s="325">
        <v>1136</v>
      </c>
      <c r="D1130" t="s">
        <v>208</v>
      </c>
      <c r="E1130" t="s">
        <v>208</v>
      </c>
      <c r="I1130" t="s">
        <v>208</v>
      </c>
    </row>
    <row r="1131" spans="3:9" x14ac:dyDescent="0.2">
      <c r="C1131" s="325">
        <v>1137</v>
      </c>
      <c r="D1131" t="s">
        <v>208</v>
      </c>
      <c r="E1131" t="s">
        <v>208</v>
      </c>
      <c r="I1131" t="s">
        <v>208</v>
      </c>
    </row>
    <row r="1132" spans="3:9" x14ac:dyDescent="0.2">
      <c r="C1132" s="325">
        <v>1138</v>
      </c>
      <c r="D1132" t="s">
        <v>208</v>
      </c>
      <c r="E1132" t="s">
        <v>208</v>
      </c>
      <c r="I1132" t="s">
        <v>208</v>
      </c>
    </row>
    <row r="1133" spans="3:9" x14ac:dyDescent="0.2">
      <c r="C1133" s="325">
        <v>1139</v>
      </c>
      <c r="D1133" t="s">
        <v>208</v>
      </c>
      <c r="E1133" t="s">
        <v>208</v>
      </c>
      <c r="I1133" t="s">
        <v>208</v>
      </c>
    </row>
    <row r="1134" spans="3:9" x14ac:dyDescent="0.2">
      <c r="C1134" s="325">
        <v>1140</v>
      </c>
      <c r="D1134" t="s">
        <v>208</v>
      </c>
      <c r="E1134" t="s">
        <v>208</v>
      </c>
      <c r="I1134" t="s">
        <v>208</v>
      </c>
    </row>
    <row r="1135" spans="3:9" x14ac:dyDescent="0.2">
      <c r="C1135" s="325">
        <v>1141</v>
      </c>
      <c r="D1135" t="s">
        <v>208</v>
      </c>
      <c r="E1135" t="s">
        <v>208</v>
      </c>
      <c r="I1135" t="s">
        <v>208</v>
      </c>
    </row>
    <row r="1136" spans="3:9" x14ac:dyDescent="0.2">
      <c r="C1136" s="325">
        <v>1142</v>
      </c>
      <c r="D1136" t="s">
        <v>208</v>
      </c>
      <c r="E1136" t="s">
        <v>208</v>
      </c>
      <c r="I1136" t="s">
        <v>208</v>
      </c>
    </row>
    <row r="1137" spans="3:17" x14ac:dyDescent="0.2">
      <c r="C1137" s="325">
        <v>1143</v>
      </c>
      <c r="D1137" t="s">
        <v>208</v>
      </c>
      <c r="E1137" t="s">
        <v>208</v>
      </c>
      <c r="I1137" t="s">
        <v>208</v>
      </c>
    </row>
    <row r="1138" spans="3:17" x14ac:dyDescent="0.2">
      <c r="C1138" s="325">
        <v>1144</v>
      </c>
      <c r="D1138" t="s">
        <v>208</v>
      </c>
      <c r="E1138" t="s">
        <v>208</v>
      </c>
      <c r="I1138" t="s">
        <v>208</v>
      </c>
    </row>
    <row r="1139" spans="3:17" x14ac:dyDescent="0.2">
      <c r="C1139" s="325">
        <v>1145</v>
      </c>
      <c r="D1139" t="s">
        <v>208</v>
      </c>
      <c r="E1139" t="s">
        <v>208</v>
      </c>
      <c r="I1139" t="s">
        <v>208</v>
      </c>
    </row>
    <row r="1140" spans="3:17" x14ac:dyDescent="0.2">
      <c r="C1140" s="325">
        <v>1146</v>
      </c>
      <c r="D1140" t="s">
        <v>208</v>
      </c>
    </row>
    <row r="1141" spans="3:17" x14ac:dyDescent="0.2">
      <c r="C1141" s="325">
        <v>1147</v>
      </c>
      <c r="D1141" t="s">
        <v>1704</v>
      </c>
      <c r="E1141">
        <v>97</v>
      </c>
      <c r="F1141">
        <v>280</v>
      </c>
      <c r="G1141">
        <v>74</v>
      </c>
      <c r="H1141">
        <v>271.44099999999997</v>
      </c>
      <c r="I1141">
        <v>0.25</v>
      </c>
      <c r="J1141" t="s">
        <v>4977</v>
      </c>
      <c r="K1141" t="s">
        <v>4978</v>
      </c>
      <c r="L1141">
        <v>280</v>
      </c>
      <c r="M1141">
        <v>74</v>
      </c>
      <c r="N1141">
        <v>13.192600000000001</v>
      </c>
      <c r="O1141">
        <v>353</v>
      </c>
      <c r="P1141">
        <v>87</v>
      </c>
      <c r="Q1141">
        <v>353</v>
      </c>
    </row>
    <row r="1142" spans="3:17" x14ac:dyDescent="0.2">
      <c r="C1142" s="325">
        <v>1148</v>
      </c>
      <c r="D1142" t="s">
        <v>1667</v>
      </c>
      <c r="E1142">
        <v>21</v>
      </c>
      <c r="F1142">
        <v>788</v>
      </c>
      <c r="G1142">
        <v>480</v>
      </c>
      <c r="H1142">
        <v>684.93499999999995</v>
      </c>
      <c r="I1142">
        <v>0.52200000000000002</v>
      </c>
      <c r="J1142" t="s">
        <v>1667</v>
      </c>
      <c r="K1142" t="s">
        <v>4893</v>
      </c>
      <c r="L1142">
        <v>748</v>
      </c>
      <c r="M1142">
        <v>430</v>
      </c>
      <c r="N1142">
        <v>0</v>
      </c>
      <c r="O1142">
        <v>0</v>
      </c>
      <c r="P1142">
        <v>0</v>
      </c>
      <c r="Q1142">
        <v>748</v>
      </c>
    </row>
    <row r="1143" spans="3:17" x14ac:dyDescent="0.2">
      <c r="C1143" s="325">
        <v>1149</v>
      </c>
      <c r="D1143" t="s">
        <v>1584</v>
      </c>
      <c r="E1143">
        <v>53</v>
      </c>
      <c r="F1143">
        <v>209</v>
      </c>
      <c r="G1143">
        <v>31</v>
      </c>
      <c r="H1143">
        <v>207.46899999999999</v>
      </c>
      <c r="I1143">
        <v>0.13500000000000001</v>
      </c>
      <c r="J1143" t="s">
        <v>4984</v>
      </c>
      <c r="K1143" t="s">
        <v>4984</v>
      </c>
      <c r="L1143">
        <v>209</v>
      </c>
      <c r="M1143">
        <v>31</v>
      </c>
      <c r="N1143">
        <v>1.2590600000000001</v>
      </c>
      <c r="O1143">
        <v>306</v>
      </c>
      <c r="P1143">
        <v>78</v>
      </c>
      <c r="Q1143">
        <v>306</v>
      </c>
    </row>
    <row r="1144" spans="3:17" x14ac:dyDescent="0.2">
      <c r="C1144" s="325">
        <v>1150</v>
      </c>
      <c r="D1144" t="s">
        <v>1600</v>
      </c>
      <c r="E1144">
        <v>132</v>
      </c>
      <c r="F1144">
        <v>387</v>
      </c>
      <c r="G1144">
        <v>142</v>
      </c>
      <c r="H1144">
        <v>370.78899999999999</v>
      </c>
      <c r="I1144">
        <v>0.27300000000000002</v>
      </c>
      <c r="J1144" t="s">
        <v>1600</v>
      </c>
      <c r="K1144" t="s">
        <v>1600</v>
      </c>
      <c r="L1144">
        <v>387</v>
      </c>
      <c r="M1144">
        <v>142</v>
      </c>
      <c r="N1144">
        <v>0</v>
      </c>
      <c r="O1144">
        <v>0</v>
      </c>
      <c r="P1144">
        <v>0</v>
      </c>
      <c r="Q1144">
        <v>387</v>
      </c>
    </row>
    <row r="1145" spans="3:17" x14ac:dyDescent="0.2">
      <c r="C1145" s="325">
        <v>1151</v>
      </c>
      <c r="D1145" t="s">
        <v>1600</v>
      </c>
      <c r="E1145">
        <v>132</v>
      </c>
      <c r="F1145">
        <v>387</v>
      </c>
      <c r="G1145">
        <v>142</v>
      </c>
      <c r="H1145">
        <v>370.78899999999999</v>
      </c>
      <c r="I1145">
        <v>0.27300000000000002</v>
      </c>
      <c r="J1145" t="s">
        <v>1600</v>
      </c>
      <c r="K1145" t="s">
        <v>1600</v>
      </c>
      <c r="L1145">
        <v>387</v>
      </c>
      <c r="M1145">
        <v>142</v>
      </c>
      <c r="N1145">
        <v>0</v>
      </c>
      <c r="O1145">
        <v>0</v>
      </c>
      <c r="P1145">
        <v>0</v>
      </c>
      <c r="Q1145">
        <v>387</v>
      </c>
    </row>
    <row r="1146" spans="3:17" x14ac:dyDescent="0.2">
      <c r="C1146" s="325">
        <v>1152</v>
      </c>
      <c r="D1146" t="s">
        <v>1600</v>
      </c>
      <c r="E1146">
        <v>132</v>
      </c>
      <c r="F1146">
        <v>387</v>
      </c>
      <c r="G1146">
        <v>142</v>
      </c>
      <c r="H1146">
        <v>370.78899999999999</v>
      </c>
      <c r="I1146">
        <v>0.27300000000000002</v>
      </c>
      <c r="J1146" t="s">
        <v>1600</v>
      </c>
      <c r="K1146" t="s">
        <v>1600</v>
      </c>
      <c r="L1146">
        <v>387</v>
      </c>
      <c r="M1146">
        <v>142</v>
      </c>
      <c r="N1146">
        <v>0</v>
      </c>
      <c r="O1146">
        <v>0</v>
      </c>
      <c r="P1146">
        <v>0</v>
      </c>
      <c r="Q1146">
        <v>387</v>
      </c>
    </row>
    <row r="1147" spans="3:17" x14ac:dyDescent="0.2">
      <c r="C1147" s="325">
        <v>1153</v>
      </c>
      <c r="D1147" t="s">
        <v>1903</v>
      </c>
      <c r="E1147">
        <v>55</v>
      </c>
      <c r="F1147">
        <v>390</v>
      </c>
      <c r="G1147">
        <v>112</v>
      </c>
      <c r="H1147">
        <v>376.07299999999998</v>
      </c>
      <c r="I1147">
        <v>0.27200000000000002</v>
      </c>
      <c r="J1147" t="s">
        <v>1903</v>
      </c>
      <c r="K1147" t="s">
        <v>1903</v>
      </c>
      <c r="L1147">
        <v>390</v>
      </c>
      <c r="M1147">
        <v>112</v>
      </c>
      <c r="N1147">
        <v>0</v>
      </c>
      <c r="O1147">
        <v>0</v>
      </c>
      <c r="P1147">
        <v>0</v>
      </c>
      <c r="Q1147">
        <v>390</v>
      </c>
    </row>
    <row r="1148" spans="3:17" x14ac:dyDescent="0.2">
      <c r="C1148" s="325">
        <v>1155</v>
      </c>
      <c r="D1148" t="s">
        <v>1667</v>
      </c>
      <c r="E1148">
        <v>21</v>
      </c>
      <c r="F1148">
        <v>788</v>
      </c>
      <c r="G1148">
        <v>480</v>
      </c>
      <c r="H1148">
        <v>684.93499999999995</v>
      </c>
      <c r="I1148">
        <v>0.52200000000000002</v>
      </c>
      <c r="J1148" t="s">
        <v>1667</v>
      </c>
      <c r="K1148" t="s">
        <v>4893</v>
      </c>
      <c r="L1148">
        <v>748</v>
      </c>
      <c r="M1148">
        <v>430</v>
      </c>
      <c r="N1148">
        <v>0</v>
      </c>
      <c r="O1148">
        <v>0</v>
      </c>
      <c r="P1148">
        <v>0</v>
      </c>
      <c r="Q1148">
        <v>748</v>
      </c>
    </row>
    <row r="1149" spans="3:17" x14ac:dyDescent="0.2">
      <c r="C1149" s="325">
        <v>1156</v>
      </c>
      <c r="D1149" t="s">
        <v>1623</v>
      </c>
      <c r="E1149">
        <v>18</v>
      </c>
      <c r="F1149">
        <v>354</v>
      </c>
      <c r="G1149">
        <v>82</v>
      </c>
      <c r="H1149">
        <v>345.41899999999998</v>
      </c>
      <c r="I1149">
        <v>0.223</v>
      </c>
      <c r="J1149" t="s">
        <v>4979</v>
      </c>
      <c r="K1149" t="s">
        <v>4979</v>
      </c>
      <c r="L1149">
        <v>354</v>
      </c>
      <c r="M1149">
        <v>82</v>
      </c>
      <c r="N1149">
        <v>17.127400000000002</v>
      </c>
      <c r="O1149">
        <v>353</v>
      </c>
      <c r="P1149">
        <v>87</v>
      </c>
      <c r="Q1149">
        <v>353</v>
      </c>
    </row>
    <row r="1150" spans="3:17" x14ac:dyDescent="0.2">
      <c r="C1150" s="325">
        <v>1157</v>
      </c>
      <c r="D1150" t="s">
        <v>1623</v>
      </c>
      <c r="E1150">
        <v>18</v>
      </c>
      <c r="F1150">
        <v>354</v>
      </c>
      <c r="G1150">
        <v>82</v>
      </c>
      <c r="H1150">
        <v>345.41899999999998</v>
      </c>
      <c r="I1150">
        <v>0.223</v>
      </c>
      <c r="J1150" t="s">
        <v>5005</v>
      </c>
      <c r="K1150" t="s">
        <v>1600</v>
      </c>
      <c r="L1150">
        <v>387</v>
      </c>
      <c r="M1150">
        <v>142</v>
      </c>
      <c r="N1150">
        <v>0</v>
      </c>
      <c r="O1150">
        <v>0</v>
      </c>
      <c r="P1150">
        <v>0</v>
      </c>
      <c r="Q1150">
        <v>387</v>
      </c>
    </row>
    <row r="1151" spans="3:17" x14ac:dyDescent="0.2">
      <c r="C1151" s="325">
        <v>1158</v>
      </c>
      <c r="D1151" t="s">
        <v>1623</v>
      </c>
      <c r="E1151">
        <v>18</v>
      </c>
      <c r="F1151">
        <v>354</v>
      </c>
      <c r="G1151">
        <v>82</v>
      </c>
      <c r="H1151">
        <v>345.41899999999998</v>
      </c>
      <c r="I1151">
        <v>0.223</v>
      </c>
      <c r="J1151" t="s">
        <v>2157</v>
      </c>
      <c r="K1151" t="s">
        <v>4893</v>
      </c>
      <c r="L1151">
        <v>748</v>
      </c>
      <c r="M1151">
        <v>430</v>
      </c>
      <c r="N1151">
        <v>0</v>
      </c>
      <c r="O1151">
        <v>0</v>
      </c>
      <c r="P1151">
        <v>0</v>
      </c>
      <c r="Q1151">
        <v>748</v>
      </c>
    </row>
    <row r="1152" spans="3:17" x14ac:dyDescent="0.2">
      <c r="C1152" s="325">
        <v>1159</v>
      </c>
      <c r="D1152" t="s">
        <v>208</v>
      </c>
      <c r="J1152" t="s">
        <v>1600</v>
      </c>
      <c r="K1152" t="s">
        <v>1600</v>
      </c>
      <c r="L1152">
        <v>387</v>
      </c>
      <c r="M1152">
        <v>142</v>
      </c>
      <c r="N1152">
        <v>0</v>
      </c>
      <c r="O1152">
        <v>0</v>
      </c>
      <c r="P1152">
        <v>0</v>
      </c>
      <c r="Q1152">
        <v>387</v>
      </c>
    </row>
    <row r="1153" spans="3:17" x14ac:dyDescent="0.2">
      <c r="C1153" s="325">
        <v>1160</v>
      </c>
      <c r="D1153" t="s">
        <v>208</v>
      </c>
      <c r="J1153" t="s">
        <v>5008</v>
      </c>
      <c r="K1153" t="s">
        <v>2964</v>
      </c>
      <c r="L1153">
        <v>782</v>
      </c>
      <c r="M1153">
        <v>359</v>
      </c>
      <c r="N1153">
        <v>0</v>
      </c>
      <c r="O1153">
        <v>0</v>
      </c>
      <c r="P1153">
        <v>0</v>
      </c>
      <c r="Q1153">
        <v>782</v>
      </c>
    </row>
    <row r="1154" spans="3:17" x14ac:dyDescent="0.2">
      <c r="C1154" s="325">
        <v>1161</v>
      </c>
      <c r="D1154" t="s">
        <v>1755</v>
      </c>
      <c r="E1154">
        <v>65</v>
      </c>
      <c r="F1154">
        <v>349</v>
      </c>
      <c r="G1154">
        <v>89</v>
      </c>
      <c r="H1154">
        <v>338.53899999999999</v>
      </c>
      <c r="I1154">
        <v>0.24399999999999999</v>
      </c>
      <c r="J1154" t="s">
        <v>4980</v>
      </c>
      <c r="K1154" t="s">
        <v>4980</v>
      </c>
      <c r="L1154">
        <v>349</v>
      </c>
      <c r="M1154">
        <v>89</v>
      </c>
      <c r="N1154">
        <v>18.329699999999999</v>
      </c>
      <c r="O1154">
        <v>353</v>
      </c>
      <c r="P1154">
        <v>87</v>
      </c>
      <c r="Q1154">
        <v>353</v>
      </c>
    </row>
    <row r="1155" spans="3:17" x14ac:dyDescent="0.2">
      <c r="C1155" s="325">
        <v>1162</v>
      </c>
      <c r="D1155" t="s">
        <v>1710</v>
      </c>
      <c r="E1155">
        <v>24</v>
      </c>
      <c r="F1155">
        <v>515</v>
      </c>
      <c r="G1155">
        <v>215</v>
      </c>
      <c r="H1155">
        <v>477.65199999999999</v>
      </c>
      <c r="I1155">
        <v>0.38600000000000001</v>
      </c>
      <c r="J1155" t="s">
        <v>1710</v>
      </c>
      <c r="K1155" t="s">
        <v>1710</v>
      </c>
      <c r="L1155">
        <v>515</v>
      </c>
      <c r="M1155">
        <v>215</v>
      </c>
      <c r="N1155">
        <v>0</v>
      </c>
      <c r="O1155">
        <v>0</v>
      </c>
      <c r="P1155">
        <v>0</v>
      </c>
      <c r="Q1155">
        <v>515</v>
      </c>
    </row>
    <row r="1156" spans="3:17" x14ac:dyDescent="0.2">
      <c r="C1156" s="325">
        <v>1163</v>
      </c>
      <c r="D1156" t="s">
        <v>1755</v>
      </c>
      <c r="E1156">
        <v>65</v>
      </c>
      <c r="F1156">
        <v>349</v>
      </c>
      <c r="G1156">
        <v>89</v>
      </c>
      <c r="H1156">
        <v>338.53899999999999</v>
      </c>
      <c r="I1156">
        <v>0.24399999999999999</v>
      </c>
      <c r="J1156" t="s">
        <v>4977</v>
      </c>
      <c r="K1156" t="s">
        <v>4978</v>
      </c>
      <c r="L1156">
        <v>280</v>
      </c>
      <c r="M1156">
        <v>74</v>
      </c>
      <c r="N1156">
        <v>4.5249899999999998</v>
      </c>
      <c r="O1156">
        <v>353</v>
      </c>
      <c r="P1156">
        <v>87</v>
      </c>
      <c r="Q1156">
        <v>353</v>
      </c>
    </row>
    <row r="1157" spans="3:17" x14ac:dyDescent="0.2">
      <c r="C1157" s="325">
        <v>1164</v>
      </c>
      <c r="D1157" t="s">
        <v>1704</v>
      </c>
      <c r="E1157">
        <v>97</v>
      </c>
      <c r="F1157">
        <v>280</v>
      </c>
      <c r="G1157">
        <v>74</v>
      </c>
      <c r="H1157">
        <v>271.44099999999997</v>
      </c>
      <c r="I1157">
        <v>0.25</v>
      </c>
      <c r="J1157" t="s">
        <v>4977</v>
      </c>
      <c r="K1157" t="s">
        <v>4978</v>
      </c>
      <c r="L1157">
        <v>280</v>
      </c>
      <c r="M1157">
        <v>74</v>
      </c>
      <c r="N1157">
        <v>3.4913699999999999</v>
      </c>
      <c r="O1157">
        <v>353</v>
      </c>
      <c r="P1157">
        <v>87</v>
      </c>
      <c r="Q1157">
        <v>353</v>
      </c>
    </row>
    <row r="1158" spans="3:17" x14ac:dyDescent="0.2">
      <c r="C1158" s="325">
        <v>1165</v>
      </c>
      <c r="D1158" t="s">
        <v>1704</v>
      </c>
      <c r="E1158">
        <v>97</v>
      </c>
      <c r="F1158">
        <v>280</v>
      </c>
      <c r="G1158">
        <v>74</v>
      </c>
      <c r="H1158">
        <v>271.44099999999997</v>
      </c>
      <c r="I1158">
        <v>0.25</v>
      </c>
      <c r="J1158" t="s">
        <v>4980</v>
      </c>
      <c r="K1158" t="s">
        <v>4980</v>
      </c>
      <c r="L1158">
        <v>349</v>
      </c>
      <c r="M1158">
        <v>89</v>
      </c>
      <c r="N1158">
        <v>5.4481900000000003</v>
      </c>
      <c r="O1158">
        <v>353</v>
      </c>
      <c r="P1158">
        <v>87</v>
      </c>
      <c r="Q1158">
        <v>353</v>
      </c>
    </row>
    <row r="1159" spans="3:17" x14ac:dyDescent="0.2">
      <c r="C1159" s="325">
        <v>1166</v>
      </c>
      <c r="D1159" t="s">
        <v>1755</v>
      </c>
      <c r="E1159">
        <v>65</v>
      </c>
      <c r="F1159">
        <v>349</v>
      </c>
      <c r="G1159">
        <v>89</v>
      </c>
      <c r="H1159">
        <v>338.53899999999999</v>
      </c>
      <c r="I1159">
        <v>0.24399999999999999</v>
      </c>
      <c r="J1159" t="s">
        <v>4980</v>
      </c>
      <c r="K1159" t="s">
        <v>4980</v>
      </c>
      <c r="L1159">
        <v>349</v>
      </c>
      <c r="M1159">
        <v>89</v>
      </c>
      <c r="N1159">
        <v>6.2660299999999998</v>
      </c>
      <c r="O1159">
        <v>353</v>
      </c>
      <c r="P1159">
        <v>87</v>
      </c>
      <c r="Q1159">
        <v>353</v>
      </c>
    </row>
    <row r="1160" spans="3:17" x14ac:dyDescent="0.2">
      <c r="C1160" s="325">
        <v>1167</v>
      </c>
      <c r="D1160" t="s">
        <v>1710</v>
      </c>
      <c r="E1160">
        <v>24</v>
      </c>
      <c r="F1160">
        <v>515</v>
      </c>
      <c r="G1160">
        <v>215</v>
      </c>
      <c r="H1160">
        <v>477.65199999999999</v>
      </c>
      <c r="I1160">
        <v>0.38600000000000001</v>
      </c>
      <c r="J1160" t="s">
        <v>1710</v>
      </c>
      <c r="K1160" t="s">
        <v>1710</v>
      </c>
      <c r="L1160">
        <v>515</v>
      </c>
      <c r="M1160">
        <v>215</v>
      </c>
      <c r="N1160">
        <v>0</v>
      </c>
      <c r="O1160">
        <v>0</v>
      </c>
      <c r="P1160">
        <v>0</v>
      </c>
      <c r="Q1160">
        <v>515</v>
      </c>
    </row>
    <row r="1161" spans="3:17" x14ac:dyDescent="0.2">
      <c r="C1161" s="325">
        <v>1169</v>
      </c>
      <c r="D1161" t="s">
        <v>2138</v>
      </c>
      <c r="E1161">
        <v>18</v>
      </c>
      <c r="F1161">
        <v>455</v>
      </c>
      <c r="G1161">
        <v>150</v>
      </c>
      <c r="H1161">
        <v>438.339</v>
      </c>
      <c r="I1161">
        <v>0.26600000000000001</v>
      </c>
      <c r="J1161" t="s">
        <v>2138</v>
      </c>
      <c r="K1161" t="s">
        <v>2138</v>
      </c>
      <c r="L1161">
        <v>455</v>
      </c>
      <c r="M1161">
        <v>150</v>
      </c>
      <c r="N1161">
        <v>0</v>
      </c>
      <c r="O1161">
        <v>0</v>
      </c>
      <c r="P1161">
        <v>0</v>
      </c>
      <c r="Q1161">
        <v>455</v>
      </c>
    </row>
    <row r="1162" spans="3:17" x14ac:dyDescent="0.2">
      <c r="C1162" s="325">
        <v>1170</v>
      </c>
      <c r="D1162" t="s">
        <v>3799</v>
      </c>
      <c r="E1162">
        <v>20</v>
      </c>
      <c r="F1162">
        <v>160</v>
      </c>
      <c r="G1162">
        <v>39</v>
      </c>
      <c r="H1162">
        <v>155.43299999999999</v>
      </c>
      <c r="I1162">
        <v>0.24299999999999999</v>
      </c>
      <c r="J1162" t="s">
        <v>3799</v>
      </c>
      <c r="K1162" t="s">
        <v>3799</v>
      </c>
      <c r="L1162">
        <v>160</v>
      </c>
      <c r="M1162">
        <v>39</v>
      </c>
      <c r="N1162">
        <v>0</v>
      </c>
      <c r="O1162">
        <v>0</v>
      </c>
      <c r="P1162">
        <v>0</v>
      </c>
      <c r="Q1162">
        <v>160</v>
      </c>
    </row>
    <row r="1163" spans="3:17" x14ac:dyDescent="0.2">
      <c r="C1163" s="325">
        <v>1171</v>
      </c>
      <c r="D1163" t="s">
        <v>2348</v>
      </c>
      <c r="E1163">
        <v>15</v>
      </c>
      <c r="F1163">
        <v>302</v>
      </c>
      <c r="G1163">
        <v>46</v>
      </c>
      <c r="H1163">
        <v>297.91699999999997</v>
      </c>
      <c r="I1163">
        <v>0.17100000000000001</v>
      </c>
      <c r="J1163" t="s">
        <v>4981</v>
      </c>
      <c r="K1163" t="s">
        <v>4981</v>
      </c>
      <c r="L1163">
        <v>217</v>
      </c>
      <c r="M1163">
        <v>94</v>
      </c>
      <c r="N1163">
        <v>0</v>
      </c>
      <c r="O1163">
        <v>0</v>
      </c>
      <c r="P1163">
        <v>0</v>
      </c>
      <c r="Q1163">
        <v>217</v>
      </c>
    </row>
    <row r="1164" spans="3:17" x14ac:dyDescent="0.2">
      <c r="C1164" s="325">
        <v>1172</v>
      </c>
      <c r="D1164" t="s">
        <v>2964</v>
      </c>
      <c r="E1164">
        <v>32</v>
      </c>
      <c r="F1164">
        <v>782</v>
      </c>
      <c r="G1164">
        <v>359</v>
      </c>
      <c r="H1164">
        <v>712.822</v>
      </c>
      <c r="I1164">
        <v>0.432</v>
      </c>
      <c r="J1164" t="s">
        <v>1710</v>
      </c>
      <c r="K1164" t="s">
        <v>1710</v>
      </c>
      <c r="L1164">
        <v>515</v>
      </c>
      <c r="M1164">
        <v>215</v>
      </c>
      <c r="N1164">
        <v>0</v>
      </c>
      <c r="O1164">
        <v>0</v>
      </c>
      <c r="P1164">
        <v>0</v>
      </c>
      <c r="Q1164">
        <v>515</v>
      </c>
    </row>
    <row r="1165" spans="3:17" x14ac:dyDescent="0.2">
      <c r="C1165" s="325">
        <v>1173</v>
      </c>
      <c r="D1165" t="s">
        <v>1710</v>
      </c>
      <c r="E1165">
        <v>24</v>
      </c>
      <c r="F1165">
        <v>515</v>
      </c>
      <c r="G1165">
        <v>215</v>
      </c>
      <c r="H1165">
        <v>477.65199999999999</v>
      </c>
      <c r="I1165">
        <v>0.38600000000000001</v>
      </c>
      <c r="J1165" t="s">
        <v>1710</v>
      </c>
      <c r="K1165" t="s">
        <v>1710</v>
      </c>
      <c r="L1165">
        <v>515</v>
      </c>
      <c r="M1165">
        <v>215</v>
      </c>
      <c r="N1165">
        <v>0</v>
      </c>
      <c r="O1165">
        <v>0</v>
      </c>
      <c r="P1165">
        <v>0</v>
      </c>
      <c r="Q1165">
        <v>515</v>
      </c>
    </row>
    <row r="1166" spans="3:17" x14ac:dyDescent="0.2">
      <c r="C1166" s="325">
        <v>1174</v>
      </c>
      <c r="D1166" t="s">
        <v>3818</v>
      </c>
      <c r="E1166">
        <v>44</v>
      </c>
      <c r="F1166">
        <v>217</v>
      </c>
      <c r="G1166">
        <v>94</v>
      </c>
      <c r="H1166">
        <v>202.45</v>
      </c>
      <c r="I1166">
        <v>0.35699999999999998</v>
      </c>
      <c r="J1166" t="s">
        <v>4981</v>
      </c>
      <c r="K1166" t="s">
        <v>4981</v>
      </c>
      <c r="L1166">
        <v>217</v>
      </c>
      <c r="M1166">
        <v>94</v>
      </c>
      <c r="N1166">
        <v>0</v>
      </c>
      <c r="O1166">
        <v>0</v>
      </c>
      <c r="P1166">
        <v>0</v>
      </c>
      <c r="Q1166">
        <v>217</v>
      </c>
    </row>
    <row r="1167" spans="3:17" x14ac:dyDescent="0.2">
      <c r="C1167" s="325">
        <v>1175</v>
      </c>
      <c r="D1167" t="s">
        <v>1704</v>
      </c>
      <c r="E1167">
        <v>97</v>
      </c>
      <c r="F1167">
        <v>280</v>
      </c>
      <c r="G1167">
        <v>74</v>
      </c>
      <c r="H1167">
        <v>271.44099999999997</v>
      </c>
      <c r="I1167">
        <v>0.25</v>
      </c>
      <c r="J1167" t="s">
        <v>4977</v>
      </c>
      <c r="K1167" t="s">
        <v>4978</v>
      </c>
      <c r="L1167">
        <v>280</v>
      </c>
      <c r="M1167">
        <v>74</v>
      </c>
      <c r="N1167">
        <v>0.87418799999999997</v>
      </c>
      <c r="O1167">
        <v>306</v>
      </c>
      <c r="P1167">
        <v>78</v>
      </c>
      <c r="Q1167">
        <v>306</v>
      </c>
    </row>
    <row r="1168" spans="3:17" x14ac:dyDescent="0.2">
      <c r="C1168" s="325">
        <v>1176</v>
      </c>
      <c r="D1168" t="s">
        <v>1755</v>
      </c>
      <c r="E1168">
        <v>65</v>
      </c>
      <c r="F1168">
        <v>349</v>
      </c>
      <c r="G1168">
        <v>89</v>
      </c>
      <c r="H1168">
        <v>338.53899999999999</v>
      </c>
      <c r="I1168">
        <v>0.24399999999999999</v>
      </c>
      <c r="J1168" t="s">
        <v>4980</v>
      </c>
      <c r="K1168" t="s">
        <v>4980</v>
      </c>
      <c r="L1168">
        <v>349</v>
      </c>
      <c r="M1168">
        <v>89</v>
      </c>
      <c r="N1168">
        <v>1.4408799999999999</v>
      </c>
      <c r="O1168">
        <v>306</v>
      </c>
      <c r="P1168">
        <v>78</v>
      </c>
      <c r="Q1168">
        <v>306</v>
      </c>
    </row>
    <row r="1169" spans="3:17" x14ac:dyDescent="0.2">
      <c r="C1169" s="325">
        <v>1177</v>
      </c>
      <c r="D1169" t="s">
        <v>1600</v>
      </c>
      <c r="E1169">
        <v>132</v>
      </c>
      <c r="F1169">
        <v>387</v>
      </c>
      <c r="G1169">
        <v>142</v>
      </c>
      <c r="H1169">
        <v>370.78899999999999</v>
      </c>
      <c r="I1169">
        <v>0.27300000000000002</v>
      </c>
      <c r="J1169" t="s">
        <v>1600</v>
      </c>
      <c r="K1169" t="s">
        <v>1600</v>
      </c>
      <c r="L1169">
        <v>387</v>
      </c>
      <c r="M1169">
        <v>142</v>
      </c>
      <c r="N1169">
        <v>0</v>
      </c>
      <c r="O1169">
        <v>0</v>
      </c>
      <c r="P1169">
        <v>0</v>
      </c>
      <c r="Q1169">
        <v>387</v>
      </c>
    </row>
    <row r="1170" spans="3:17" x14ac:dyDescent="0.2">
      <c r="C1170" s="325">
        <v>1178</v>
      </c>
      <c r="D1170" t="s">
        <v>2964</v>
      </c>
      <c r="E1170">
        <v>32</v>
      </c>
      <c r="F1170">
        <v>782</v>
      </c>
      <c r="G1170">
        <v>359</v>
      </c>
      <c r="H1170">
        <v>712.822</v>
      </c>
      <c r="I1170">
        <v>0.432</v>
      </c>
      <c r="J1170" t="s">
        <v>2964</v>
      </c>
      <c r="K1170" t="s">
        <v>2964</v>
      </c>
      <c r="L1170">
        <v>782</v>
      </c>
      <c r="M1170">
        <v>359</v>
      </c>
      <c r="N1170">
        <v>0</v>
      </c>
      <c r="O1170">
        <v>0</v>
      </c>
      <c r="P1170">
        <v>0</v>
      </c>
      <c r="Q1170">
        <v>782</v>
      </c>
    </row>
    <row r="1171" spans="3:17" x14ac:dyDescent="0.2">
      <c r="C1171" s="325">
        <v>1179</v>
      </c>
      <c r="D1171" t="s">
        <v>2964</v>
      </c>
      <c r="E1171">
        <v>32</v>
      </c>
      <c r="F1171">
        <v>782</v>
      </c>
      <c r="G1171">
        <v>359</v>
      </c>
      <c r="H1171">
        <v>712.822</v>
      </c>
      <c r="I1171">
        <v>0.432</v>
      </c>
      <c r="J1171" t="s">
        <v>2964</v>
      </c>
      <c r="K1171" t="s">
        <v>2964</v>
      </c>
      <c r="L1171">
        <v>782</v>
      </c>
      <c r="M1171">
        <v>359</v>
      </c>
      <c r="N1171">
        <v>0</v>
      </c>
      <c r="O1171">
        <v>0</v>
      </c>
      <c r="P1171">
        <v>0</v>
      </c>
      <c r="Q1171">
        <v>782</v>
      </c>
    </row>
    <row r="1172" spans="3:17" x14ac:dyDescent="0.2">
      <c r="C1172" s="325">
        <v>1180</v>
      </c>
      <c r="D1172" t="s">
        <v>1755</v>
      </c>
      <c r="E1172">
        <v>65</v>
      </c>
      <c r="F1172">
        <v>349</v>
      </c>
      <c r="G1172">
        <v>89</v>
      </c>
      <c r="H1172">
        <v>338.53899999999999</v>
      </c>
      <c r="I1172">
        <v>0.24399999999999999</v>
      </c>
      <c r="J1172" t="s">
        <v>4982</v>
      </c>
      <c r="K1172" t="s">
        <v>3799</v>
      </c>
      <c r="L1172">
        <v>160</v>
      </c>
      <c r="M1172">
        <v>39</v>
      </c>
      <c r="N1172">
        <v>0</v>
      </c>
      <c r="O1172">
        <v>0</v>
      </c>
      <c r="P1172">
        <v>0</v>
      </c>
      <c r="Q1172">
        <v>160</v>
      </c>
    </row>
    <row r="1173" spans="3:17" x14ac:dyDescent="0.2">
      <c r="C1173" s="325">
        <v>1181</v>
      </c>
      <c r="D1173" t="s">
        <v>2964</v>
      </c>
      <c r="E1173">
        <v>32</v>
      </c>
      <c r="F1173">
        <v>782</v>
      </c>
      <c r="G1173">
        <v>359</v>
      </c>
      <c r="H1173">
        <v>712.822</v>
      </c>
      <c r="I1173">
        <v>0.432</v>
      </c>
      <c r="J1173" t="s">
        <v>2964</v>
      </c>
      <c r="K1173" t="s">
        <v>2964</v>
      </c>
      <c r="L1173">
        <v>782</v>
      </c>
      <c r="M1173">
        <v>359</v>
      </c>
      <c r="N1173">
        <v>0</v>
      </c>
      <c r="O1173">
        <v>0</v>
      </c>
      <c r="P1173">
        <v>0</v>
      </c>
      <c r="Q1173">
        <v>782</v>
      </c>
    </row>
    <row r="1174" spans="3:17" x14ac:dyDescent="0.2">
      <c r="C1174" s="325">
        <v>1182</v>
      </c>
      <c r="D1174" t="s">
        <v>3818</v>
      </c>
      <c r="E1174">
        <v>44</v>
      </c>
      <c r="F1174">
        <v>217</v>
      </c>
      <c r="G1174">
        <v>94</v>
      </c>
      <c r="H1174">
        <v>202.45</v>
      </c>
      <c r="I1174">
        <v>0.35699999999999998</v>
      </c>
      <c r="J1174" t="s">
        <v>3818</v>
      </c>
      <c r="K1174" t="s">
        <v>4981</v>
      </c>
      <c r="L1174">
        <v>217</v>
      </c>
      <c r="M1174">
        <v>94</v>
      </c>
      <c r="N1174">
        <v>0</v>
      </c>
      <c r="O1174">
        <v>0</v>
      </c>
      <c r="P1174">
        <v>0</v>
      </c>
      <c r="Q1174">
        <v>217</v>
      </c>
    </row>
    <row r="1175" spans="3:17" x14ac:dyDescent="0.2">
      <c r="C1175" s="325">
        <v>1183</v>
      </c>
      <c r="D1175" t="s">
        <v>1600</v>
      </c>
      <c r="E1175">
        <v>132</v>
      </c>
      <c r="F1175">
        <v>387</v>
      </c>
      <c r="G1175">
        <v>142</v>
      </c>
      <c r="H1175">
        <v>370.78899999999999</v>
      </c>
      <c r="I1175">
        <v>0.27300000000000002</v>
      </c>
      <c r="J1175" t="s">
        <v>1600</v>
      </c>
      <c r="K1175" t="s">
        <v>1600</v>
      </c>
      <c r="L1175">
        <v>387</v>
      </c>
      <c r="M1175">
        <v>142</v>
      </c>
      <c r="N1175">
        <v>0</v>
      </c>
      <c r="O1175">
        <v>0</v>
      </c>
      <c r="P1175">
        <v>0</v>
      </c>
      <c r="Q1175">
        <v>387</v>
      </c>
    </row>
    <row r="1176" spans="3:17" x14ac:dyDescent="0.2">
      <c r="C1176" s="325">
        <v>1184</v>
      </c>
      <c r="D1176" t="s">
        <v>2348</v>
      </c>
      <c r="E1176">
        <v>15</v>
      </c>
      <c r="F1176">
        <v>302</v>
      </c>
      <c r="G1176">
        <v>46</v>
      </c>
      <c r="H1176">
        <v>297.91699999999997</v>
      </c>
      <c r="I1176">
        <v>0.17100000000000001</v>
      </c>
      <c r="J1176" t="s">
        <v>2348</v>
      </c>
      <c r="K1176" t="s">
        <v>2348</v>
      </c>
      <c r="L1176">
        <v>302</v>
      </c>
      <c r="M1176">
        <v>46</v>
      </c>
      <c r="N1176">
        <v>0</v>
      </c>
      <c r="O1176">
        <v>0</v>
      </c>
      <c r="P1176">
        <v>0</v>
      </c>
      <c r="Q1176">
        <v>302</v>
      </c>
    </row>
    <row r="1177" spans="3:17" x14ac:dyDescent="0.2">
      <c r="C1177" s="325">
        <v>1185</v>
      </c>
      <c r="D1177" t="s">
        <v>3818</v>
      </c>
      <c r="E1177">
        <v>44</v>
      </c>
      <c r="F1177">
        <v>217</v>
      </c>
      <c r="G1177">
        <v>94</v>
      </c>
      <c r="H1177">
        <v>202.45</v>
      </c>
      <c r="I1177">
        <v>0.35699999999999998</v>
      </c>
      <c r="J1177" t="s">
        <v>4981</v>
      </c>
      <c r="K1177" t="s">
        <v>4981</v>
      </c>
      <c r="L1177">
        <v>217</v>
      </c>
      <c r="M1177">
        <v>94</v>
      </c>
      <c r="N1177">
        <v>0</v>
      </c>
      <c r="O1177">
        <v>0</v>
      </c>
      <c r="P1177">
        <v>0</v>
      </c>
      <c r="Q1177">
        <v>217</v>
      </c>
    </row>
    <row r="1178" spans="3:17" x14ac:dyDescent="0.2">
      <c r="C1178" s="325">
        <v>1186</v>
      </c>
      <c r="D1178" t="s">
        <v>2138</v>
      </c>
      <c r="E1178">
        <v>18</v>
      </c>
      <c r="F1178">
        <v>455</v>
      </c>
      <c r="G1178">
        <v>150</v>
      </c>
      <c r="H1178">
        <v>438.339</v>
      </c>
      <c r="I1178">
        <v>0.26600000000000001</v>
      </c>
      <c r="J1178" t="s">
        <v>1600</v>
      </c>
      <c r="K1178" t="s">
        <v>1600</v>
      </c>
      <c r="L1178">
        <v>387</v>
      </c>
      <c r="M1178">
        <v>142</v>
      </c>
      <c r="N1178">
        <v>0</v>
      </c>
      <c r="O1178">
        <v>0</v>
      </c>
      <c r="P1178">
        <v>0</v>
      </c>
      <c r="Q1178">
        <v>387</v>
      </c>
    </row>
    <row r="1179" spans="3:17" x14ac:dyDescent="0.2">
      <c r="C1179" s="325">
        <v>1187</v>
      </c>
      <c r="D1179" t="s">
        <v>1600</v>
      </c>
      <c r="E1179">
        <v>132</v>
      </c>
      <c r="F1179">
        <v>387</v>
      </c>
      <c r="G1179">
        <v>142</v>
      </c>
      <c r="H1179">
        <v>370.78899999999999</v>
      </c>
      <c r="I1179">
        <v>0.27300000000000002</v>
      </c>
      <c r="J1179" t="s">
        <v>1600</v>
      </c>
      <c r="K1179" t="s">
        <v>1600</v>
      </c>
      <c r="L1179">
        <v>387</v>
      </c>
      <c r="M1179">
        <v>142</v>
      </c>
      <c r="N1179">
        <v>0</v>
      </c>
      <c r="O1179">
        <v>0</v>
      </c>
      <c r="P1179">
        <v>0</v>
      </c>
      <c r="Q1179">
        <v>387</v>
      </c>
    </row>
    <row r="1180" spans="3:17" x14ac:dyDescent="0.2">
      <c r="C1180" s="325">
        <v>1188</v>
      </c>
      <c r="D1180" t="s">
        <v>3799</v>
      </c>
      <c r="E1180">
        <v>20</v>
      </c>
      <c r="F1180">
        <v>160</v>
      </c>
      <c r="G1180">
        <v>39</v>
      </c>
      <c r="H1180">
        <v>155.43299999999999</v>
      </c>
      <c r="I1180">
        <v>0.24299999999999999</v>
      </c>
      <c r="J1180" t="s">
        <v>3799</v>
      </c>
      <c r="K1180" t="s">
        <v>3799</v>
      </c>
      <c r="L1180">
        <v>160</v>
      </c>
      <c r="M1180">
        <v>39</v>
      </c>
      <c r="N1180">
        <v>0</v>
      </c>
      <c r="O1180">
        <v>0</v>
      </c>
      <c r="P1180">
        <v>0</v>
      </c>
      <c r="Q1180">
        <v>160</v>
      </c>
    </row>
    <row r="1181" spans="3:17" x14ac:dyDescent="0.2">
      <c r="C1181" s="325">
        <v>1189</v>
      </c>
      <c r="D1181" t="s">
        <v>3799</v>
      </c>
      <c r="E1181">
        <v>20</v>
      </c>
      <c r="F1181">
        <v>160</v>
      </c>
      <c r="G1181">
        <v>39</v>
      </c>
      <c r="H1181">
        <v>155.43299999999999</v>
      </c>
      <c r="I1181">
        <v>0.24299999999999999</v>
      </c>
      <c r="J1181" t="s">
        <v>1600</v>
      </c>
      <c r="K1181" t="s">
        <v>1600</v>
      </c>
      <c r="L1181">
        <v>387</v>
      </c>
      <c r="M1181">
        <v>142</v>
      </c>
      <c r="N1181">
        <v>0</v>
      </c>
      <c r="O1181">
        <v>0</v>
      </c>
      <c r="P1181">
        <v>0</v>
      </c>
      <c r="Q1181">
        <v>387</v>
      </c>
    </row>
    <row r="1182" spans="3:17" x14ac:dyDescent="0.2">
      <c r="C1182" s="325">
        <v>1190</v>
      </c>
      <c r="D1182" t="s">
        <v>1755</v>
      </c>
      <c r="E1182">
        <v>65</v>
      </c>
      <c r="F1182">
        <v>349</v>
      </c>
      <c r="G1182">
        <v>89</v>
      </c>
      <c r="H1182">
        <v>338.53899999999999</v>
      </c>
      <c r="I1182">
        <v>0.24399999999999999</v>
      </c>
      <c r="J1182" t="s">
        <v>4982</v>
      </c>
      <c r="K1182" t="s">
        <v>3799</v>
      </c>
      <c r="L1182">
        <v>160</v>
      </c>
      <c r="M1182">
        <v>39</v>
      </c>
      <c r="N1182">
        <v>0</v>
      </c>
      <c r="O1182">
        <v>0</v>
      </c>
      <c r="P1182">
        <v>0</v>
      </c>
      <c r="Q1182">
        <v>160</v>
      </c>
    </row>
    <row r="1183" spans="3:17" x14ac:dyDescent="0.2">
      <c r="C1183" s="325">
        <v>1191</v>
      </c>
      <c r="D1183" t="s">
        <v>1704</v>
      </c>
      <c r="E1183">
        <v>97</v>
      </c>
      <c r="F1183">
        <v>280</v>
      </c>
      <c r="G1183">
        <v>74</v>
      </c>
      <c r="H1183">
        <v>271.44099999999997</v>
      </c>
      <c r="I1183">
        <v>0.25</v>
      </c>
      <c r="J1183" t="s">
        <v>1600</v>
      </c>
      <c r="K1183" t="s">
        <v>1600</v>
      </c>
      <c r="L1183">
        <v>387</v>
      </c>
      <c r="M1183">
        <v>142</v>
      </c>
      <c r="N1183">
        <v>0</v>
      </c>
      <c r="O1183">
        <v>0</v>
      </c>
      <c r="P1183">
        <v>0</v>
      </c>
      <c r="Q1183">
        <v>387</v>
      </c>
    </row>
    <row r="1184" spans="3:17" x14ac:dyDescent="0.2">
      <c r="C1184" s="325">
        <v>1192</v>
      </c>
      <c r="D1184" t="s">
        <v>1755</v>
      </c>
      <c r="E1184">
        <v>65</v>
      </c>
      <c r="F1184">
        <v>349</v>
      </c>
      <c r="G1184">
        <v>89</v>
      </c>
      <c r="H1184">
        <v>338.53899999999999</v>
      </c>
      <c r="I1184">
        <v>0.24399999999999999</v>
      </c>
      <c r="J1184" t="s">
        <v>1600</v>
      </c>
      <c r="K1184" t="s">
        <v>1600</v>
      </c>
      <c r="L1184">
        <v>387</v>
      </c>
      <c r="M1184">
        <v>142</v>
      </c>
      <c r="N1184">
        <v>0</v>
      </c>
      <c r="O1184">
        <v>0</v>
      </c>
      <c r="P1184">
        <v>0</v>
      </c>
      <c r="Q1184">
        <v>387</v>
      </c>
    </row>
    <row r="1185" spans="3:17" x14ac:dyDescent="0.2">
      <c r="C1185" s="325">
        <v>1193</v>
      </c>
      <c r="D1185" t="s">
        <v>1755</v>
      </c>
      <c r="E1185">
        <v>65</v>
      </c>
      <c r="F1185">
        <v>349</v>
      </c>
      <c r="G1185">
        <v>89</v>
      </c>
      <c r="H1185">
        <v>338.53899999999999</v>
      </c>
      <c r="I1185">
        <v>0.24399999999999999</v>
      </c>
      <c r="J1185" t="s">
        <v>4980</v>
      </c>
      <c r="K1185" t="s">
        <v>4980</v>
      </c>
      <c r="L1185">
        <v>349</v>
      </c>
      <c r="M1185">
        <v>89</v>
      </c>
      <c r="N1185">
        <v>0.62278500000000003</v>
      </c>
      <c r="O1185">
        <v>306</v>
      </c>
      <c r="P1185">
        <v>78</v>
      </c>
      <c r="Q1185">
        <v>306</v>
      </c>
    </row>
    <row r="1186" spans="3:17" x14ac:dyDescent="0.2">
      <c r="C1186" s="325">
        <v>1194</v>
      </c>
      <c r="D1186" t="s">
        <v>2348</v>
      </c>
      <c r="E1186">
        <v>15</v>
      </c>
      <c r="F1186">
        <v>302</v>
      </c>
      <c r="G1186">
        <v>46</v>
      </c>
      <c r="H1186">
        <v>297.91699999999997</v>
      </c>
      <c r="I1186">
        <v>0.17100000000000001</v>
      </c>
      <c r="J1186" t="s">
        <v>2348</v>
      </c>
      <c r="K1186" t="s">
        <v>2348</v>
      </c>
      <c r="L1186">
        <v>302</v>
      </c>
      <c r="M1186">
        <v>46</v>
      </c>
      <c r="N1186">
        <v>0</v>
      </c>
      <c r="O1186">
        <v>0</v>
      </c>
      <c r="P1186">
        <v>0</v>
      </c>
      <c r="Q1186">
        <v>302</v>
      </c>
    </row>
    <row r="1187" spans="3:17" x14ac:dyDescent="0.2">
      <c r="C1187" s="325">
        <v>1195</v>
      </c>
      <c r="D1187" t="s">
        <v>1600</v>
      </c>
      <c r="E1187">
        <v>132</v>
      </c>
      <c r="F1187">
        <v>387</v>
      </c>
      <c r="G1187">
        <v>142</v>
      </c>
      <c r="H1187">
        <v>370.78899999999999</v>
      </c>
      <c r="I1187">
        <v>0.27300000000000002</v>
      </c>
      <c r="J1187" t="s">
        <v>1600</v>
      </c>
      <c r="K1187" t="s">
        <v>1600</v>
      </c>
      <c r="L1187">
        <v>387</v>
      </c>
      <c r="M1187">
        <v>142</v>
      </c>
      <c r="N1187">
        <v>0</v>
      </c>
      <c r="O1187">
        <v>0</v>
      </c>
      <c r="P1187">
        <v>0</v>
      </c>
      <c r="Q1187">
        <v>387</v>
      </c>
    </row>
    <row r="1188" spans="3:17" x14ac:dyDescent="0.2">
      <c r="C1188" s="325">
        <v>1196</v>
      </c>
      <c r="D1188" t="s">
        <v>1755</v>
      </c>
      <c r="E1188">
        <v>65</v>
      </c>
      <c r="F1188">
        <v>349</v>
      </c>
      <c r="G1188">
        <v>89</v>
      </c>
      <c r="H1188">
        <v>338.53899999999999</v>
      </c>
      <c r="I1188">
        <v>0.24399999999999999</v>
      </c>
      <c r="J1188" t="s">
        <v>4977</v>
      </c>
      <c r="K1188" t="s">
        <v>4978</v>
      </c>
      <c r="L1188">
        <v>280</v>
      </c>
      <c r="M1188">
        <v>74</v>
      </c>
      <c r="N1188">
        <v>9.0678800000000006</v>
      </c>
      <c r="O1188">
        <v>353</v>
      </c>
      <c r="P1188">
        <v>87</v>
      </c>
      <c r="Q1188">
        <v>353</v>
      </c>
    </row>
    <row r="1189" spans="3:17" x14ac:dyDescent="0.2">
      <c r="C1189" s="325">
        <v>1197</v>
      </c>
      <c r="D1189" t="s">
        <v>2138</v>
      </c>
      <c r="E1189">
        <v>18</v>
      </c>
      <c r="F1189">
        <v>455</v>
      </c>
      <c r="G1189">
        <v>150</v>
      </c>
      <c r="H1189">
        <v>438.339</v>
      </c>
      <c r="I1189">
        <v>0.26600000000000001</v>
      </c>
      <c r="J1189" t="s">
        <v>2138</v>
      </c>
      <c r="K1189" t="s">
        <v>2138</v>
      </c>
      <c r="L1189">
        <v>455</v>
      </c>
      <c r="M1189">
        <v>150</v>
      </c>
      <c r="N1189">
        <v>0</v>
      </c>
      <c r="O1189">
        <v>0</v>
      </c>
      <c r="P1189">
        <v>0</v>
      </c>
      <c r="Q1189">
        <v>455</v>
      </c>
    </row>
    <row r="1190" spans="3:17" x14ac:dyDescent="0.2">
      <c r="C1190" s="325">
        <v>1200</v>
      </c>
      <c r="D1190" t="s">
        <v>1704</v>
      </c>
      <c r="E1190">
        <v>97</v>
      </c>
      <c r="F1190">
        <v>280</v>
      </c>
      <c r="G1190">
        <v>74</v>
      </c>
      <c r="H1190">
        <v>271.44099999999997</v>
      </c>
      <c r="I1190">
        <v>0.25</v>
      </c>
      <c r="J1190" t="s">
        <v>4977</v>
      </c>
      <c r="K1190" t="s">
        <v>4978</v>
      </c>
      <c r="L1190">
        <v>280</v>
      </c>
      <c r="M1190">
        <v>74</v>
      </c>
      <c r="N1190">
        <v>1.4912300000000001</v>
      </c>
      <c r="O1190">
        <v>306</v>
      </c>
      <c r="P1190">
        <v>78</v>
      </c>
      <c r="Q1190">
        <v>306</v>
      </c>
    </row>
    <row r="1191" spans="3:17" x14ac:dyDescent="0.2">
      <c r="C1191" s="325">
        <v>1201</v>
      </c>
      <c r="D1191" t="s">
        <v>208</v>
      </c>
    </row>
    <row r="1192" spans="3:17" x14ac:dyDescent="0.2">
      <c r="C1192" s="325">
        <v>1202</v>
      </c>
      <c r="D1192" t="s">
        <v>208</v>
      </c>
    </row>
    <row r="1193" spans="3:17" x14ac:dyDescent="0.2">
      <c r="C1193" s="325">
        <v>1203</v>
      </c>
      <c r="D1193" t="s">
        <v>208</v>
      </c>
    </row>
    <row r="1194" spans="3:17" x14ac:dyDescent="0.2">
      <c r="C1194" s="325">
        <v>1204</v>
      </c>
      <c r="D1194" t="s">
        <v>208</v>
      </c>
      <c r="J1194" t="s">
        <v>1667</v>
      </c>
      <c r="K1194" t="s">
        <v>4893</v>
      </c>
      <c r="L1194">
        <v>748</v>
      </c>
      <c r="M1194">
        <v>430</v>
      </c>
      <c r="N1194">
        <v>0</v>
      </c>
      <c r="O1194">
        <v>0</v>
      </c>
      <c r="P1194">
        <v>0</v>
      </c>
      <c r="Q1194">
        <v>748</v>
      </c>
    </row>
    <row r="1195" spans="3:17" x14ac:dyDescent="0.2">
      <c r="C1195" s="325">
        <v>1205</v>
      </c>
      <c r="D1195" t="s">
        <v>208</v>
      </c>
    </row>
    <row r="1196" spans="3:17" x14ac:dyDescent="0.2">
      <c r="C1196" s="325">
        <v>1206</v>
      </c>
      <c r="D1196" t="s">
        <v>208</v>
      </c>
    </row>
    <row r="1197" spans="3:17" x14ac:dyDescent="0.2">
      <c r="C1197" s="325">
        <v>1207</v>
      </c>
      <c r="D1197" t="s">
        <v>208</v>
      </c>
    </row>
    <row r="1198" spans="3:17" x14ac:dyDescent="0.2">
      <c r="C1198" s="325">
        <v>1208</v>
      </c>
      <c r="D1198" t="s">
        <v>208</v>
      </c>
    </row>
    <row r="1199" spans="3:17" x14ac:dyDescent="0.2">
      <c r="C1199" s="325">
        <v>1209</v>
      </c>
      <c r="D1199" t="s">
        <v>208</v>
      </c>
    </row>
    <row r="1200" spans="3:17" x14ac:dyDescent="0.2">
      <c r="C1200" s="325">
        <v>1210</v>
      </c>
      <c r="D1200" t="s">
        <v>208</v>
      </c>
    </row>
    <row r="1201" spans="3:17" x14ac:dyDescent="0.2">
      <c r="C1201" s="325">
        <v>1211</v>
      </c>
      <c r="D1201" t="s">
        <v>208</v>
      </c>
      <c r="J1201" t="s">
        <v>4980</v>
      </c>
      <c r="K1201" t="s">
        <v>4980</v>
      </c>
      <c r="L1201">
        <v>349</v>
      </c>
      <c r="M1201">
        <v>89</v>
      </c>
      <c r="N1201">
        <v>8.8244100000000003</v>
      </c>
      <c r="O1201">
        <v>353</v>
      </c>
      <c r="P1201">
        <v>87</v>
      </c>
      <c r="Q1201">
        <v>353</v>
      </c>
    </row>
    <row r="1202" spans="3:17" x14ac:dyDescent="0.2">
      <c r="C1202" s="325">
        <v>1212</v>
      </c>
      <c r="D1202" t="s">
        <v>1623</v>
      </c>
      <c r="E1202">
        <v>18</v>
      </c>
      <c r="F1202">
        <v>354</v>
      </c>
      <c r="G1202">
        <v>82</v>
      </c>
      <c r="H1202">
        <v>345.41899999999998</v>
      </c>
      <c r="I1202">
        <v>0.223</v>
      </c>
      <c r="J1202" t="s">
        <v>4979</v>
      </c>
      <c r="K1202" t="s">
        <v>4979</v>
      </c>
      <c r="L1202">
        <v>354</v>
      </c>
      <c r="M1202">
        <v>82</v>
      </c>
      <c r="N1202">
        <v>28.340399999999999</v>
      </c>
      <c r="O1202">
        <v>353</v>
      </c>
      <c r="P1202">
        <v>87</v>
      </c>
      <c r="Q1202">
        <v>353</v>
      </c>
    </row>
    <row r="1203" spans="3:17" x14ac:dyDescent="0.2">
      <c r="C1203" s="325">
        <v>1213</v>
      </c>
      <c r="D1203" t="s">
        <v>1623</v>
      </c>
      <c r="E1203">
        <v>18</v>
      </c>
      <c r="F1203">
        <v>354</v>
      </c>
      <c r="G1203">
        <v>82</v>
      </c>
      <c r="H1203">
        <v>345.41899999999998</v>
      </c>
      <c r="I1203">
        <v>0.223</v>
      </c>
      <c r="J1203" t="s">
        <v>4979</v>
      </c>
      <c r="K1203" t="s">
        <v>4979</v>
      </c>
      <c r="L1203">
        <v>354</v>
      </c>
      <c r="M1203">
        <v>82</v>
      </c>
      <c r="N1203">
        <v>7.7871600000000001</v>
      </c>
      <c r="O1203">
        <v>353</v>
      </c>
      <c r="P1203">
        <v>87</v>
      </c>
      <c r="Q1203">
        <v>353</v>
      </c>
    </row>
    <row r="1204" spans="3:17" x14ac:dyDescent="0.2">
      <c r="C1204" s="325">
        <v>1214</v>
      </c>
      <c r="D1204" t="s">
        <v>1623</v>
      </c>
      <c r="E1204">
        <v>18</v>
      </c>
      <c r="F1204">
        <v>354</v>
      </c>
      <c r="G1204">
        <v>82</v>
      </c>
      <c r="H1204">
        <v>345.41899999999998</v>
      </c>
      <c r="I1204">
        <v>0.223</v>
      </c>
      <c r="J1204" t="s">
        <v>4979</v>
      </c>
      <c r="K1204" t="s">
        <v>4979</v>
      </c>
      <c r="L1204">
        <v>354</v>
      </c>
      <c r="M1204">
        <v>82</v>
      </c>
      <c r="N1204">
        <v>17.668099999999999</v>
      </c>
      <c r="O1204">
        <v>353</v>
      </c>
      <c r="P1204">
        <v>87</v>
      </c>
      <c r="Q1204">
        <v>353</v>
      </c>
    </row>
    <row r="1205" spans="3:17" x14ac:dyDescent="0.2">
      <c r="C1205" s="325">
        <v>1215</v>
      </c>
      <c r="D1205" t="s">
        <v>1814</v>
      </c>
      <c r="E1205">
        <v>4</v>
      </c>
      <c r="F1205">
        <v>641</v>
      </c>
      <c r="G1205">
        <v>159</v>
      </c>
      <c r="H1205">
        <v>622.85900000000004</v>
      </c>
      <c r="I1205">
        <v>0.28999999999999998</v>
      </c>
      <c r="J1205" t="s">
        <v>1710</v>
      </c>
      <c r="K1205" t="s">
        <v>1710</v>
      </c>
      <c r="L1205">
        <v>515</v>
      </c>
      <c r="M1205">
        <v>215</v>
      </c>
      <c r="N1205">
        <v>0</v>
      </c>
      <c r="O1205">
        <v>0</v>
      </c>
      <c r="P1205">
        <v>0</v>
      </c>
      <c r="Q1205">
        <v>515</v>
      </c>
    </row>
    <row r="1206" spans="3:17" x14ac:dyDescent="0.2">
      <c r="C1206" s="325">
        <v>1216</v>
      </c>
      <c r="D1206" t="s">
        <v>1814</v>
      </c>
      <c r="E1206">
        <v>4</v>
      </c>
      <c r="F1206">
        <v>641</v>
      </c>
      <c r="G1206">
        <v>159</v>
      </c>
      <c r="H1206">
        <v>622.85900000000004</v>
      </c>
      <c r="I1206">
        <v>0.28999999999999998</v>
      </c>
      <c r="J1206" t="s">
        <v>4983</v>
      </c>
      <c r="K1206" t="s">
        <v>4893</v>
      </c>
      <c r="L1206">
        <v>748</v>
      </c>
      <c r="M1206">
        <v>430</v>
      </c>
      <c r="N1206">
        <v>0</v>
      </c>
      <c r="O1206">
        <v>0</v>
      </c>
      <c r="P1206">
        <v>0</v>
      </c>
      <c r="Q1206">
        <v>748</v>
      </c>
    </row>
    <row r="1207" spans="3:17" x14ac:dyDescent="0.2">
      <c r="C1207" s="325">
        <v>1217</v>
      </c>
      <c r="D1207" t="s">
        <v>2138</v>
      </c>
      <c r="E1207">
        <v>18</v>
      </c>
      <c r="F1207">
        <v>455</v>
      </c>
      <c r="G1207">
        <v>150</v>
      </c>
      <c r="H1207">
        <v>438.339</v>
      </c>
      <c r="I1207">
        <v>0.26600000000000001</v>
      </c>
      <c r="J1207" t="s">
        <v>2138</v>
      </c>
      <c r="K1207" t="s">
        <v>2138</v>
      </c>
      <c r="L1207">
        <v>455</v>
      </c>
      <c r="M1207">
        <v>150</v>
      </c>
      <c r="N1207">
        <v>0</v>
      </c>
      <c r="O1207">
        <v>0</v>
      </c>
      <c r="P1207">
        <v>0</v>
      </c>
      <c r="Q1207">
        <v>455</v>
      </c>
    </row>
    <row r="1208" spans="3:17" x14ac:dyDescent="0.2">
      <c r="C1208" s="325">
        <v>1218</v>
      </c>
      <c r="D1208" t="s">
        <v>1623</v>
      </c>
      <c r="E1208">
        <v>18</v>
      </c>
      <c r="F1208">
        <v>354</v>
      </c>
      <c r="G1208">
        <v>82</v>
      </c>
      <c r="H1208">
        <v>345.41899999999998</v>
      </c>
      <c r="I1208">
        <v>0.223</v>
      </c>
      <c r="J1208" t="s">
        <v>4979</v>
      </c>
      <c r="K1208" t="s">
        <v>4979</v>
      </c>
      <c r="L1208">
        <v>354</v>
      </c>
      <c r="M1208">
        <v>82</v>
      </c>
      <c r="N1208">
        <v>30.2014</v>
      </c>
      <c r="O1208">
        <v>353</v>
      </c>
      <c r="P1208">
        <v>87</v>
      </c>
      <c r="Q1208">
        <v>353</v>
      </c>
    </row>
    <row r="1209" spans="3:17" x14ac:dyDescent="0.2">
      <c r="C1209" s="325">
        <v>1219</v>
      </c>
      <c r="D1209" t="s">
        <v>1600</v>
      </c>
      <c r="E1209">
        <v>132</v>
      </c>
      <c r="F1209">
        <v>387</v>
      </c>
      <c r="G1209">
        <v>142</v>
      </c>
      <c r="H1209">
        <v>370.78899999999999</v>
      </c>
      <c r="I1209">
        <v>0.27300000000000002</v>
      </c>
      <c r="J1209" t="s">
        <v>1600</v>
      </c>
      <c r="K1209" t="s">
        <v>1600</v>
      </c>
      <c r="L1209">
        <v>387</v>
      </c>
      <c r="M1209">
        <v>142</v>
      </c>
      <c r="N1209">
        <v>0</v>
      </c>
      <c r="O1209">
        <v>0</v>
      </c>
      <c r="P1209">
        <v>0</v>
      </c>
      <c r="Q1209">
        <v>387</v>
      </c>
    </row>
    <row r="1210" spans="3:17" x14ac:dyDescent="0.2">
      <c r="C1210" s="325">
        <v>1220</v>
      </c>
      <c r="D1210" t="s">
        <v>1623</v>
      </c>
      <c r="E1210">
        <v>18</v>
      </c>
      <c r="F1210">
        <v>354</v>
      </c>
      <c r="G1210">
        <v>82</v>
      </c>
      <c r="H1210">
        <v>345.41899999999998</v>
      </c>
      <c r="I1210">
        <v>0.223</v>
      </c>
      <c r="J1210" t="s">
        <v>4979</v>
      </c>
      <c r="K1210" t="s">
        <v>4979</v>
      </c>
      <c r="L1210">
        <v>354</v>
      </c>
      <c r="M1210">
        <v>82</v>
      </c>
      <c r="N1210">
        <v>14.0753</v>
      </c>
      <c r="O1210">
        <v>353</v>
      </c>
      <c r="P1210">
        <v>87</v>
      </c>
      <c r="Q1210">
        <v>353</v>
      </c>
    </row>
    <row r="1211" spans="3:17" x14ac:dyDescent="0.2">
      <c r="C1211" s="325">
        <v>1221</v>
      </c>
      <c r="D1211" t="s">
        <v>1704</v>
      </c>
      <c r="E1211">
        <v>97</v>
      </c>
      <c r="F1211">
        <v>280</v>
      </c>
      <c r="G1211">
        <v>74</v>
      </c>
      <c r="H1211">
        <v>271.44099999999997</v>
      </c>
      <c r="I1211">
        <v>0.25</v>
      </c>
      <c r="J1211" t="s">
        <v>4977</v>
      </c>
      <c r="K1211" t="s">
        <v>4978</v>
      </c>
      <c r="L1211">
        <v>280</v>
      </c>
      <c r="M1211">
        <v>74</v>
      </c>
      <c r="N1211">
        <v>11.2538</v>
      </c>
      <c r="O1211">
        <v>353</v>
      </c>
      <c r="P1211">
        <v>87</v>
      </c>
      <c r="Q1211">
        <v>353</v>
      </c>
    </row>
    <row r="1212" spans="3:17" x14ac:dyDescent="0.2">
      <c r="C1212" s="325">
        <v>1222</v>
      </c>
      <c r="D1212" t="s">
        <v>1704</v>
      </c>
      <c r="E1212">
        <v>97</v>
      </c>
      <c r="F1212">
        <v>280</v>
      </c>
      <c r="G1212">
        <v>74</v>
      </c>
      <c r="H1212">
        <v>271.44099999999997</v>
      </c>
      <c r="I1212">
        <v>0.25</v>
      </c>
      <c r="J1212" t="s">
        <v>4977</v>
      </c>
      <c r="K1212" t="s">
        <v>4978</v>
      </c>
      <c r="L1212">
        <v>280</v>
      </c>
      <c r="M1212">
        <v>74</v>
      </c>
      <c r="N1212">
        <v>14.662599999999999</v>
      </c>
      <c r="O1212">
        <v>353</v>
      </c>
      <c r="P1212">
        <v>87</v>
      </c>
      <c r="Q1212">
        <v>353</v>
      </c>
    </row>
    <row r="1213" spans="3:17" x14ac:dyDescent="0.2">
      <c r="C1213" s="325">
        <v>1223</v>
      </c>
      <c r="D1213" t="s">
        <v>1667</v>
      </c>
      <c r="E1213">
        <v>21</v>
      </c>
      <c r="F1213">
        <v>788</v>
      </c>
      <c r="G1213">
        <v>480</v>
      </c>
      <c r="H1213">
        <v>684.93499999999995</v>
      </c>
      <c r="I1213">
        <v>0.52200000000000002</v>
      </c>
      <c r="J1213" t="s">
        <v>4980</v>
      </c>
      <c r="K1213" t="s">
        <v>4980</v>
      </c>
      <c r="L1213">
        <v>349</v>
      </c>
      <c r="M1213">
        <v>89</v>
      </c>
      <c r="N1213">
        <v>10.1717</v>
      </c>
      <c r="O1213">
        <v>353</v>
      </c>
      <c r="P1213">
        <v>87</v>
      </c>
      <c r="Q1213">
        <v>353</v>
      </c>
    </row>
    <row r="1214" spans="3:17" x14ac:dyDescent="0.2">
      <c r="C1214" s="325">
        <v>1224</v>
      </c>
      <c r="D1214" t="s">
        <v>1755</v>
      </c>
      <c r="E1214">
        <v>65</v>
      </c>
      <c r="F1214">
        <v>349</v>
      </c>
      <c r="G1214">
        <v>89</v>
      </c>
      <c r="H1214">
        <v>338.53899999999999</v>
      </c>
      <c r="I1214">
        <v>0.24399999999999999</v>
      </c>
      <c r="J1214" t="s">
        <v>4980</v>
      </c>
      <c r="K1214" t="s">
        <v>4980</v>
      </c>
      <c r="L1214">
        <v>349</v>
      </c>
      <c r="M1214">
        <v>89</v>
      </c>
      <c r="N1214">
        <v>13.9542</v>
      </c>
      <c r="O1214">
        <v>353</v>
      </c>
      <c r="P1214">
        <v>87</v>
      </c>
      <c r="Q1214">
        <v>353</v>
      </c>
    </row>
    <row r="1215" spans="3:17" x14ac:dyDescent="0.2">
      <c r="C1215" s="325">
        <v>1225</v>
      </c>
      <c r="D1215" t="s">
        <v>1667</v>
      </c>
      <c r="E1215">
        <v>21</v>
      </c>
      <c r="F1215">
        <v>788</v>
      </c>
      <c r="G1215">
        <v>480</v>
      </c>
      <c r="H1215">
        <v>684.93499999999995</v>
      </c>
      <c r="I1215">
        <v>0.52200000000000002</v>
      </c>
      <c r="J1215" t="s">
        <v>1667</v>
      </c>
      <c r="K1215" t="s">
        <v>4893</v>
      </c>
      <c r="L1215">
        <v>748</v>
      </c>
      <c r="M1215">
        <v>430</v>
      </c>
      <c r="N1215">
        <v>0</v>
      </c>
      <c r="O1215">
        <v>0</v>
      </c>
      <c r="P1215">
        <v>0</v>
      </c>
      <c r="Q1215">
        <v>748</v>
      </c>
    </row>
    <row r="1216" spans="3:17" x14ac:dyDescent="0.2">
      <c r="C1216" s="325">
        <v>1229</v>
      </c>
      <c r="D1216" t="s">
        <v>208</v>
      </c>
      <c r="J1216" t="s">
        <v>4985</v>
      </c>
      <c r="K1216" t="s">
        <v>4978</v>
      </c>
      <c r="L1216">
        <v>280</v>
      </c>
      <c r="M1216">
        <v>74</v>
      </c>
      <c r="N1216">
        <v>1.6395200000000001</v>
      </c>
      <c r="O1216">
        <v>306</v>
      </c>
      <c r="P1216">
        <v>78</v>
      </c>
      <c r="Q1216">
        <v>306</v>
      </c>
    </row>
    <row r="1217" spans="3:17" x14ac:dyDescent="0.2">
      <c r="C1217" s="325">
        <v>1230</v>
      </c>
      <c r="D1217" t="s">
        <v>1704</v>
      </c>
      <c r="E1217">
        <v>97</v>
      </c>
      <c r="F1217">
        <v>280</v>
      </c>
      <c r="G1217">
        <v>74</v>
      </c>
      <c r="H1217">
        <v>271.44099999999997</v>
      </c>
      <c r="I1217">
        <v>0.25</v>
      </c>
      <c r="J1217" t="s">
        <v>4977</v>
      </c>
      <c r="K1217" t="s">
        <v>4978</v>
      </c>
      <c r="L1217">
        <v>280</v>
      </c>
      <c r="M1217">
        <v>74</v>
      </c>
      <c r="N1217">
        <v>3.8635799999999998</v>
      </c>
      <c r="O1217">
        <v>353</v>
      </c>
      <c r="P1217">
        <v>87</v>
      </c>
      <c r="Q1217">
        <v>353</v>
      </c>
    </row>
    <row r="1218" spans="3:17" x14ac:dyDescent="0.2">
      <c r="C1218" s="325">
        <v>1232</v>
      </c>
      <c r="D1218" t="s">
        <v>1600</v>
      </c>
      <c r="E1218">
        <v>132</v>
      </c>
      <c r="F1218">
        <v>387</v>
      </c>
      <c r="G1218">
        <v>142</v>
      </c>
      <c r="H1218">
        <v>370.78899999999999</v>
      </c>
      <c r="I1218">
        <v>0.27300000000000002</v>
      </c>
      <c r="J1218" t="s">
        <v>1600</v>
      </c>
      <c r="K1218" t="s">
        <v>1600</v>
      </c>
      <c r="L1218">
        <v>387</v>
      </c>
      <c r="M1218">
        <v>142</v>
      </c>
      <c r="N1218">
        <v>0</v>
      </c>
      <c r="O1218">
        <v>0</v>
      </c>
      <c r="P1218">
        <v>0</v>
      </c>
      <c r="Q1218">
        <v>387</v>
      </c>
    </row>
    <row r="1219" spans="3:17" x14ac:dyDescent="0.2">
      <c r="C1219" s="325">
        <v>1233</v>
      </c>
      <c r="D1219" t="s">
        <v>1584</v>
      </c>
      <c r="E1219">
        <v>53</v>
      </c>
      <c r="F1219">
        <v>209</v>
      </c>
      <c r="G1219">
        <v>31</v>
      </c>
      <c r="H1219">
        <v>207.46899999999999</v>
      </c>
      <c r="I1219">
        <v>0.13500000000000001</v>
      </c>
      <c r="J1219" t="s">
        <v>4984</v>
      </c>
      <c r="K1219" t="s">
        <v>4984</v>
      </c>
      <c r="L1219">
        <v>209</v>
      </c>
      <c r="M1219">
        <v>31</v>
      </c>
      <c r="N1219">
        <v>2.0539200000000002</v>
      </c>
      <c r="O1219">
        <v>353</v>
      </c>
      <c r="P1219">
        <v>87</v>
      </c>
      <c r="Q1219">
        <v>353</v>
      </c>
    </row>
    <row r="1220" spans="3:17" x14ac:dyDescent="0.2">
      <c r="C1220" s="325">
        <v>1234</v>
      </c>
      <c r="D1220" t="s">
        <v>1737</v>
      </c>
      <c r="E1220">
        <v>13</v>
      </c>
      <c r="F1220">
        <v>236</v>
      </c>
      <c r="G1220">
        <v>55</v>
      </c>
      <c r="H1220">
        <v>229.78700000000001</v>
      </c>
      <c r="I1220">
        <v>0.23799999999999999</v>
      </c>
      <c r="J1220" t="s">
        <v>4979</v>
      </c>
      <c r="K1220" t="s">
        <v>4979</v>
      </c>
      <c r="L1220">
        <v>354</v>
      </c>
      <c r="M1220">
        <v>82</v>
      </c>
      <c r="N1220">
        <v>3.7769699999999999</v>
      </c>
      <c r="O1220">
        <v>353</v>
      </c>
      <c r="P1220">
        <v>87</v>
      </c>
      <c r="Q1220">
        <v>353</v>
      </c>
    </row>
    <row r="1221" spans="3:17" x14ac:dyDescent="0.2">
      <c r="C1221" s="325">
        <v>1235</v>
      </c>
      <c r="D1221" t="s">
        <v>1584</v>
      </c>
      <c r="E1221">
        <v>53</v>
      </c>
      <c r="F1221">
        <v>209</v>
      </c>
      <c r="G1221">
        <v>31</v>
      </c>
      <c r="H1221">
        <v>207.46899999999999</v>
      </c>
      <c r="I1221">
        <v>0.13500000000000001</v>
      </c>
      <c r="J1221" t="s">
        <v>4984</v>
      </c>
      <c r="K1221" t="s">
        <v>4984</v>
      </c>
      <c r="L1221">
        <v>209</v>
      </c>
      <c r="M1221">
        <v>31</v>
      </c>
      <c r="N1221">
        <v>0.92432300000000001</v>
      </c>
      <c r="O1221">
        <v>306</v>
      </c>
      <c r="P1221">
        <v>78</v>
      </c>
      <c r="Q1221">
        <v>306</v>
      </c>
    </row>
    <row r="1222" spans="3:17" x14ac:dyDescent="0.2">
      <c r="C1222" s="325">
        <v>1236</v>
      </c>
      <c r="D1222" t="s">
        <v>1584</v>
      </c>
      <c r="E1222">
        <v>53</v>
      </c>
      <c r="F1222">
        <v>209</v>
      </c>
      <c r="G1222">
        <v>31</v>
      </c>
      <c r="H1222">
        <v>207.46899999999999</v>
      </c>
      <c r="I1222">
        <v>0.13500000000000001</v>
      </c>
      <c r="J1222" t="s">
        <v>4984</v>
      </c>
      <c r="K1222" t="s">
        <v>4984</v>
      </c>
      <c r="L1222">
        <v>209</v>
      </c>
      <c r="M1222">
        <v>31</v>
      </c>
      <c r="N1222">
        <v>0.39573799999999998</v>
      </c>
      <c r="O1222">
        <v>231</v>
      </c>
      <c r="P1222">
        <v>55</v>
      </c>
      <c r="Q1222">
        <v>231</v>
      </c>
    </row>
    <row r="1223" spans="3:17" x14ac:dyDescent="0.2">
      <c r="C1223" s="325">
        <v>1237</v>
      </c>
      <c r="D1223" t="s">
        <v>208</v>
      </c>
      <c r="J1223" t="s">
        <v>4983</v>
      </c>
      <c r="K1223" t="s">
        <v>4893</v>
      </c>
      <c r="L1223">
        <v>748</v>
      </c>
      <c r="M1223">
        <v>430</v>
      </c>
      <c r="N1223">
        <v>0</v>
      </c>
      <c r="O1223">
        <v>0</v>
      </c>
      <c r="P1223">
        <v>0</v>
      </c>
      <c r="Q1223">
        <v>748</v>
      </c>
    </row>
    <row r="1224" spans="3:17" x14ac:dyDescent="0.2">
      <c r="C1224" s="325">
        <v>1238</v>
      </c>
      <c r="D1224" t="s">
        <v>2117</v>
      </c>
      <c r="E1224">
        <v>41</v>
      </c>
      <c r="F1224">
        <v>297</v>
      </c>
      <c r="G1224">
        <v>45</v>
      </c>
      <c r="H1224">
        <v>294.24700000000001</v>
      </c>
      <c r="I1224">
        <v>0.15</v>
      </c>
      <c r="J1224" t="s">
        <v>4986</v>
      </c>
      <c r="K1224" t="s">
        <v>4978</v>
      </c>
      <c r="L1224">
        <v>280</v>
      </c>
      <c r="M1224">
        <v>74</v>
      </c>
      <c r="N1224">
        <v>5.6381600000000001</v>
      </c>
      <c r="O1224">
        <v>353</v>
      </c>
      <c r="P1224">
        <v>87</v>
      </c>
      <c r="Q1224">
        <v>353</v>
      </c>
    </row>
    <row r="1225" spans="3:17" x14ac:dyDescent="0.2">
      <c r="C1225" s="325">
        <v>1239</v>
      </c>
      <c r="D1225" t="s">
        <v>1755</v>
      </c>
      <c r="E1225">
        <v>65</v>
      </c>
      <c r="F1225">
        <v>349</v>
      </c>
      <c r="G1225">
        <v>89</v>
      </c>
      <c r="H1225">
        <v>338.53899999999999</v>
      </c>
      <c r="I1225">
        <v>0.24399999999999999</v>
      </c>
      <c r="J1225" t="s">
        <v>4980</v>
      </c>
      <c r="K1225" t="s">
        <v>4980</v>
      </c>
      <c r="L1225">
        <v>349</v>
      </c>
      <c r="M1225">
        <v>89</v>
      </c>
      <c r="N1225">
        <v>77.7971</v>
      </c>
      <c r="O1225">
        <v>353</v>
      </c>
      <c r="P1225">
        <v>87</v>
      </c>
      <c r="Q1225">
        <v>353</v>
      </c>
    </row>
    <row r="1226" spans="3:17" x14ac:dyDescent="0.2">
      <c r="C1226" s="325">
        <v>1240</v>
      </c>
      <c r="D1226" t="s">
        <v>1584</v>
      </c>
      <c r="E1226">
        <v>53</v>
      </c>
      <c r="F1226">
        <v>209</v>
      </c>
      <c r="G1226">
        <v>31</v>
      </c>
      <c r="H1226">
        <v>207.46899999999999</v>
      </c>
      <c r="I1226">
        <v>0.13500000000000001</v>
      </c>
      <c r="J1226" t="s">
        <v>4984</v>
      </c>
      <c r="K1226" t="s">
        <v>4984</v>
      </c>
      <c r="L1226">
        <v>209</v>
      </c>
      <c r="M1226">
        <v>31</v>
      </c>
      <c r="N1226">
        <v>1.20384</v>
      </c>
      <c r="O1226">
        <v>306</v>
      </c>
      <c r="P1226">
        <v>78</v>
      </c>
      <c r="Q1226">
        <v>306</v>
      </c>
    </row>
    <row r="1227" spans="3:17" x14ac:dyDescent="0.2">
      <c r="C1227" s="325">
        <v>1241</v>
      </c>
      <c r="D1227" t="s">
        <v>1623</v>
      </c>
      <c r="E1227">
        <v>18</v>
      </c>
      <c r="F1227">
        <v>354</v>
      </c>
      <c r="G1227">
        <v>82</v>
      </c>
      <c r="H1227">
        <v>345.41899999999998</v>
      </c>
      <c r="I1227">
        <v>0.223</v>
      </c>
      <c r="J1227" t="s">
        <v>4979</v>
      </c>
      <c r="K1227" t="s">
        <v>4979</v>
      </c>
      <c r="L1227">
        <v>354</v>
      </c>
      <c r="M1227">
        <v>82</v>
      </c>
      <c r="N1227">
        <v>8.2068600000000007</v>
      </c>
      <c r="O1227">
        <v>353</v>
      </c>
      <c r="P1227">
        <v>87</v>
      </c>
      <c r="Q1227">
        <v>353</v>
      </c>
    </row>
    <row r="1228" spans="3:17" x14ac:dyDescent="0.2">
      <c r="C1228" s="325">
        <v>1242</v>
      </c>
      <c r="D1228" t="s">
        <v>1600</v>
      </c>
      <c r="E1228">
        <v>132</v>
      </c>
      <c r="F1228">
        <v>387</v>
      </c>
      <c r="G1228">
        <v>142</v>
      </c>
      <c r="H1228">
        <v>370.78899999999999</v>
      </c>
      <c r="I1228">
        <v>0.27300000000000002</v>
      </c>
      <c r="J1228" t="s">
        <v>1600</v>
      </c>
      <c r="K1228" t="s">
        <v>1600</v>
      </c>
      <c r="L1228">
        <v>387</v>
      </c>
      <c r="M1228">
        <v>142</v>
      </c>
      <c r="N1228">
        <v>0</v>
      </c>
      <c r="O1228">
        <v>0</v>
      </c>
      <c r="P1228">
        <v>0</v>
      </c>
      <c r="Q1228">
        <v>387</v>
      </c>
    </row>
    <row r="1229" spans="3:17" x14ac:dyDescent="0.2">
      <c r="C1229" s="325">
        <v>1243</v>
      </c>
      <c r="D1229" t="s">
        <v>208</v>
      </c>
      <c r="J1229" t="s">
        <v>1667</v>
      </c>
      <c r="K1229" t="s">
        <v>4893</v>
      </c>
      <c r="L1229">
        <v>748</v>
      </c>
      <c r="M1229">
        <v>430</v>
      </c>
      <c r="N1229">
        <v>0</v>
      </c>
      <c r="O1229">
        <v>0</v>
      </c>
      <c r="P1229">
        <v>0</v>
      </c>
      <c r="Q1229">
        <v>748</v>
      </c>
    </row>
    <row r="1230" spans="3:17" x14ac:dyDescent="0.2">
      <c r="C1230" s="325">
        <v>1244</v>
      </c>
      <c r="D1230" t="s">
        <v>208</v>
      </c>
      <c r="J1230" t="s">
        <v>1667</v>
      </c>
      <c r="K1230" t="s">
        <v>4893</v>
      </c>
      <c r="L1230">
        <v>748</v>
      </c>
      <c r="M1230">
        <v>430</v>
      </c>
      <c r="N1230">
        <v>0</v>
      </c>
      <c r="O1230">
        <v>0</v>
      </c>
      <c r="P1230">
        <v>0</v>
      </c>
      <c r="Q1230">
        <v>748</v>
      </c>
    </row>
    <row r="1231" spans="3:17" x14ac:dyDescent="0.2">
      <c r="C1231" s="325">
        <v>1245</v>
      </c>
      <c r="D1231" t="s">
        <v>1667</v>
      </c>
      <c r="E1231">
        <v>21</v>
      </c>
      <c r="F1231">
        <v>788</v>
      </c>
      <c r="G1231">
        <v>480</v>
      </c>
      <c r="H1231">
        <v>684.93499999999995</v>
      </c>
      <c r="I1231">
        <v>0.52200000000000002</v>
      </c>
      <c r="J1231" t="s">
        <v>1667</v>
      </c>
      <c r="K1231" t="s">
        <v>4893</v>
      </c>
      <c r="L1231">
        <v>748</v>
      </c>
      <c r="M1231">
        <v>430</v>
      </c>
      <c r="N1231">
        <v>0</v>
      </c>
      <c r="O1231">
        <v>0</v>
      </c>
      <c r="P1231">
        <v>0</v>
      </c>
      <c r="Q1231">
        <v>748</v>
      </c>
    </row>
    <row r="1232" spans="3:17" x14ac:dyDescent="0.2">
      <c r="C1232" s="325">
        <v>1246</v>
      </c>
      <c r="D1232" t="s">
        <v>1623</v>
      </c>
      <c r="E1232">
        <v>18</v>
      </c>
      <c r="F1232">
        <v>354</v>
      </c>
      <c r="G1232">
        <v>82</v>
      </c>
      <c r="H1232">
        <v>345.41899999999998</v>
      </c>
      <c r="I1232">
        <v>0.223</v>
      </c>
      <c r="J1232" t="s">
        <v>4979</v>
      </c>
      <c r="K1232" t="s">
        <v>4979</v>
      </c>
      <c r="L1232">
        <v>354</v>
      </c>
      <c r="M1232">
        <v>82</v>
      </c>
      <c r="N1232">
        <v>2.3202699999999998</v>
      </c>
      <c r="O1232">
        <v>353</v>
      </c>
      <c r="P1232">
        <v>87</v>
      </c>
      <c r="Q1232">
        <v>353</v>
      </c>
    </row>
    <row r="1233" spans="3:17" x14ac:dyDescent="0.2">
      <c r="C1233" s="325">
        <v>1247</v>
      </c>
      <c r="D1233" t="s">
        <v>1704</v>
      </c>
      <c r="E1233">
        <v>97</v>
      </c>
      <c r="F1233">
        <v>280</v>
      </c>
      <c r="G1233">
        <v>74</v>
      </c>
      <c r="H1233">
        <v>271.44099999999997</v>
      </c>
      <c r="I1233">
        <v>0.25</v>
      </c>
      <c r="J1233" t="s">
        <v>4977</v>
      </c>
      <c r="K1233" t="s">
        <v>4978</v>
      </c>
      <c r="L1233">
        <v>280</v>
      </c>
      <c r="M1233">
        <v>74</v>
      </c>
      <c r="N1233">
        <v>27.645199999999999</v>
      </c>
      <c r="O1233">
        <v>353</v>
      </c>
      <c r="P1233">
        <v>87</v>
      </c>
      <c r="Q1233">
        <v>353</v>
      </c>
    </row>
    <row r="1234" spans="3:17" x14ac:dyDescent="0.2">
      <c r="C1234" s="325">
        <v>1248</v>
      </c>
      <c r="D1234" t="s">
        <v>1704</v>
      </c>
      <c r="E1234">
        <v>97</v>
      </c>
      <c r="F1234">
        <v>280</v>
      </c>
      <c r="G1234">
        <v>74</v>
      </c>
      <c r="H1234">
        <v>271.44099999999997</v>
      </c>
      <c r="I1234">
        <v>0.25</v>
      </c>
      <c r="J1234" t="s">
        <v>4977</v>
      </c>
      <c r="K1234" t="s">
        <v>4978</v>
      </c>
      <c r="L1234">
        <v>280</v>
      </c>
      <c r="M1234">
        <v>74</v>
      </c>
      <c r="N1234">
        <v>3.70689</v>
      </c>
      <c r="O1234">
        <v>353</v>
      </c>
      <c r="P1234">
        <v>87</v>
      </c>
      <c r="Q1234">
        <v>353</v>
      </c>
    </row>
    <row r="1235" spans="3:17" x14ac:dyDescent="0.2">
      <c r="C1235" s="325">
        <v>1249</v>
      </c>
      <c r="D1235" t="s">
        <v>1704</v>
      </c>
      <c r="E1235">
        <v>97</v>
      </c>
      <c r="F1235">
        <v>280</v>
      </c>
      <c r="G1235">
        <v>74</v>
      </c>
      <c r="H1235">
        <v>271.44099999999997</v>
      </c>
      <c r="I1235">
        <v>0.25</v>
      </c>
      <c r="J1235" t="s">
        <v>4977</v>
      </c>
      <c r="K1235" t="s">
        <v>4978</v>
      </c>
      <c r="L1235">
        <v>280</v>
      </c>
      <c r="M1235">
        <v>74</v>
      </c>
      <c r="N1235">
        <v>4.9156899999999997</v>
      </c>
      <c r="O1235">
        <v>353</v>
      </c>
      <c r="P1235">
        <v>87</v>
      </c>
      <c r="Q1235">
        <v>353</v>
      </c>
    </row>
    <row r="1236" spans="3:17" x14ac:dyDescent="0.2">
      <c r="C1236" s="325">
        <v>1250</v>
      </c>
      <c r="D1236" t="s">
        <v>1667</v>
      </c>
      <c r="E1236">
        <v>21</v>
      </c>
      <c r="F1236">
        <v>788</v>
      </c>
      <c r="G1236">
        <v>480</v>
      </c>
      <c r="H1236">
        <v>684.93499999999995</v>
      </c>
      <c r="I1236">
        <v>0.52200000000000002</v>
      </c>
      <c r="J1236" t="s">
        <v>1667</v>
      </c>
      <c r="K1236" t="s">
        <v>4893</v>
      </c>
      <c r="L1236">
        <v>748</v>
      </c>
      <c r="M1236">
        <v>430</v>
      </c>
      <c r="N1236">
        <v>0</v>
      </c>
      <c r="O1236">
        <v>0</v>
      </c>
      <c r="P1236">
        <v>0</v>
      </c>
      <c r="Q1236">
        <v>748</v>
      </c>
    </row>
    <row r="1237" spans="3:17" x14ac:dyDescent="0.2">
      <c r="C1237" s="325">
        <v>1251</v>
      </c>
      <c r="D1237" t="s">
        <v>1623</v>
      </c>
      <c r="E1237">
        <v>18</v>
      </c>
      <c r="F1237">
        <v>354</v>
      </c>
      <c r="G1237">
        <v>82</v>
      </c>
      <c r="H1237">
        <v>345.41899999999998</v>
      </c>
      <c r="I1237">
        <v>0.223</v>
      </c>
      <c r="J1237" t="s">
        <v>4979</v>
      </c>
      <c r="K1237" t="s">
        <v>4979</v>
      </c>
      <c r="L1237">
        <v>354</v>
      </c>
      <c r="M1237">
        <v>82</v>
      </c>
      <c r="N1237">
        <v>27.035699999999999</v>
      </c>
      <c r="O1237">
        <v>353</v>
      </c>
      <c r="P1237">
        <v>87</v>
      </c>
      <c r="Q1237">
        <v>353</v>
      </c>
    </row>
    <row r="1238" spans="3:17" x14ac:dyDescent="0.2">
      <c r="C1238" s="325">
        <v>1252</v>
      </c>
      <c r="D1238" t="s">
        <v>1704</v>
      </c>
      <c r="E1238">
        <v>97</v>
      </c>
      <c r="F1238">
        <v>280</v>
      </c>
      <c r="G1238">
        <v>74</v>
      </c>
      <c r="H1238">
        <v>271.44099999999997</v>
      </c>
      <c r="I1238">
        <v>0.25</v>
      </c>
      <c r="J1238" t="s">
        <v>4977</v>
      </c>
      <c r="K1238" t="s">
        <v>4978</v>
      </c>
      <c r="L1238">
        <v>280</v>
      </c>
      <c r="M1238">
        <v>74</v>
      </c>
      <c r="N1238">
        <v>4.1677200000000001</v>
      </c>
      <c r="O1238">
        <v>353</v>
      </c>
      <c r="P1238">
        <v>87</v>
      </c>
      <c r="Q1238">
        <v>353</v>
      </c>
    </row>
    <row r="1239" spans="3:17" x14ac:dyDescent="0.2">
      <c r="C1239" s="325">
        <v>1253</v>
      </c>
      <c r="D1239" t="s">
        <v>1704</v>
      </c>
      <c r="E1239">
        <v>97</v>
      </c>
      <c r="F1239">
        <v>280</v>
      </c>
      <c r="G1239">
        <v>74</v>
      </c>
      <c r="H1239">
        <v>271.44099999999997</v>
      </c>
      <c r="I1239">
        <v>0.25</v>
      </c>
      <c r="J1239" t="s">
        <v>4977</v>
      </c>
      <c r="K1239" t="s">
        <v>4978</v>
      </c>
      <c r="L1239">
        <v>280</v>
      </c>
      <c r="M1239">
        <v>74</v>
      </c>
      <c r="N1239">
        <v>1.3113300000000001</v>
      </c>
      <c r="O1239">
        <v>306</v>
      </c>
      <c r="P1239">
        <v>78</v>
      </c>
      <c r="Q1239">
        <v>306</v>
      </c>
    </row>
    <row r="1240" spans="3:17" x14ac:dyDescent="0.2">
      <c r="C1240" s="325">
        <v>1254</v>
      </c>
      <c r="D1240" t="s">
        <v>1704</v>
      </c>
      <c r="E1240">
        <v>97</v>
      </c>
      <c r="F1240">
        <v>280</v>
      </c>
      <c r="G1240">
        <v>74</v>
      </c>
      <c r="H1240">
        <v>271.44099999999997</v>
      </c>
      <c r="I1240">
        <v>0.25</v>
      </c>
      <c r="J1240" t="s">
        <v>4977</v>
      </c>
      <c r="K1240" t="s">
        <v>4978</v>
      </c>
      <c r="L1240">
        <v>280</v>
      </c>
      <c r="M1240">
        <v>74</v>
      </c>
      <c r="N1240">
        <v>2.5047100000000002</v>
      </c>
      <c r="O1240">
        <v>353</v>
      </c>
      <c r="P1240">
        <v>87</v>
      </c>
      <c r="Q1240">
        <v>353</v>
      </c>
    </row>
    <row r="1241" spans="3:17" x14ac:dyDescent="0.2">
      <c r="C1241" s="325">
        <v>1255</v>
      </c>
      <c r="D1241" t="s">
        <v>1600</v>
      </c>
      <c r="E1241">
        <v>132</v>
      </c>
      <c r="F1241">
        <v>387</v>
      </c>
      <c r="G1241">
        <v>142</v>
      </c>
      <c r="H1241">
        <v>370.78899999999999</v>
      </c>
      <c r="I1241">
        <v>0.27300000000000002</v>
      </c>
      <c r="J1241" t="s">
        <v>1600</v>
      </c>
      <c r="K1241" t="s">
        <v>1600</v>
      </c>
      <c r="L1241">
        <v>387</v>
      </c>
      <c r="M1241">
        <v>142</v>
      </c>
      <c r="N1241">
        <v>0</v>
      </c>
      <c r="O1241">
        <v>0</v>
      </c>
      <c r="P1241">
        <v>0</v>
      </c>
      <c r="Q1241">
        <v>387</v>
      </c>
    </row>
    <row r="1242" spans="3:17" x14ac:dyDescent="0.2">
      <c r="C1242" s="325">
        <v>1256</v>
      </c>
      <c r="D1242" t="s">
        <v>1755</v>
      </c>
      <c r="E1242">
        <v>65</v>
      </c>
      <c r="F1242">
        <v>349</v>
      </c>
      <c r="G1242">
        <v>89</v>
      </c>
      <c r="H1242">
        <v>338.53899999999999</v>
      </c>
      <c r="I1242">
        <v>0.24399999999999999</v>
      </c>
      <c r="J1242" t="s">
        <v>4980</v>
      </c>
      <c r="K1242" t="s">
        <v>4980</v>
      </c>
      <c r="L1242">
        <v>349</v>
      </c>
      <c r="M1242">
        <v>89</v>
      </c>
      <c r="N1242">
        <v>35.003500000000003</v>
      </c>
      <c r="O1242">
        <v>353</v>
      </c>
      <c r="P1242">
        <v>87</v>
      </c>
      <c r="Q1242">
        <v>353</v>
      </c>
    </row>
    <row r="1243" spans="3:17" x14ac:dyDescent="0.2">
      <c r="C1243" s="325">
        <v>1257</v>
      </c>
      <c r="D1243" t="s">
        <v>1704</v>
      </c>
      <c r="E1243">
        <v>97</v>
      </c>
      <c r="F1243">
        <v>280</v>
      </c>
      <c r="G1243">
        <v>74</v>
      </c>
      <c r="H1243">
        <v>271.44099999999997</v>
      </c>
      <c r="I1243">
        <v>0.25</v>
      </c>
      <c r="J1243" t="s">
        <v>4977</v>
      </c>
      <c r="K1243" t="s">
        <v>4978</v>
      </c>
      <c r="L1243">
        <v>280</v>
      </c>
      <c r="M1243">
        <v>74</v>
      </c>
      <c r="N1243">
        <v>5.9676099999999996</v>
      </c>
      <c r="O1243">
        <v>353</v>
      </c>
      <c r="P1243">
        <v>87</v>
      </c>
      <c r="Q1243">
        <v>353</v>
      </c>
    </row>
    <row r="1244" spans="3:17" x14ac:dyDescent="0.2">
      <c r="C1244" s="325">
        <v>1258</v>
      </c>
      <c r="D1244" t="s">
        <v>1600</v>
      </c>
      <c r="E1244">
        <v>132</v>
      </c>
      <c r="F1244">
        <v>387</v>
      </c>
      <c r="G1244">
        <v>142</v>
      </c>
      <c r="H1244">
        <v>370.78899999999999</v>
      </c>
      <c r="I1244">
        <v>0.27300000000000002</v>
      </c>
      <c r="J1244" t="s">
        <v>1600</v>
      </c>
      <c r="K1244" t="s">
        <v>1600</v>
      </c>
      <c r="L1244">
        <v>387</v>
      </c>
      <c r="M1244">
        <v>142</v>
      </c>
      <c r="N1244">
        <v>0</v>
      </c>
      <c r="O1244">
        <v>0</v>
      </c>
      <c r="P1244">
        <v>0</v>
      </c>
      <c r="Q1244">
        <v>387</v>
      </c>
    </row>
    <row r="1245" spans="3:17" x14ac:dyDescent="0.2">
      <c r="C1245" s="325">
        <v>1259</v>
      </c>
      <c r="D1245" t="s">
        <v>1903</v>
      </c>
      <c r="E1245">
        <v>55</v>
      </c>
      <c r="F1245">
        <v>390</v>
      </c>
      <c r="G1245">
        <v>112</v>
      </c>
      <c r="H1245">
        <v>376.07299999999998</v>
      </c>
      <c r="I1245">
        <v>0.27200000000000002</v>
      </c>
      <c r="J1245" t="s">
        <v>1600</v>
      </c>
      <c r="K1245" t="s">
        <v>1600</v>
      </c>
      <c r="L1245">
        <v>387</v>
      </c>
      <c r="M1245">
        <v>142</v>
      </c>
      <c r="N1245">
        <v>0</v>
      </c>
      <c r="O1245">
        <v>0</v>
      </c>
      <c r="P1245">
        <v>0</v>
      </c>
      <c r="Q1245">
        <v>387</v>
      </c>
    </row>
    <row r="1246" spans="3:17" x14ac:dyDescent="0.2">
      <c r="C1246" s="325">
        <v>1260</v>
      </c>
      <c r="D1246" t="s">
        <v>1704</v>
      </c>
      <c r="E1246">
        <v>97</v>
      </c>
      <c r="F1246">
        <v>280</v>
      </c>
      <c r="G1246">
        <v>74</v>
      </c>
      <c r="H1246">
        <v>271.44099999999997</v>
      </c>
      <c r="I1246">
        <v>0.25</v>
      </c>
      <c r="J1246" t="s">
        <v>4977</v>
      </c>
      <c r="K1246" t="s">
        <v>4978</v>
      </c>
      <c r="L1246">
        <v>280</v>
      </c>
      <c r="M1246">
        <v>74</v>
      </c>
      <c r="N1246">
        <v>4.2785200000000003</v>
      </c>
      <c r="O1246">
        <v>353</v>
      </c>
      <c r="P1246">
        <v>87</v>
      </c>
      <c r="Q1246">
        <v>353</v>
      </c>
    </row>
    <row r="1247" spans="3:17" x14ac:dyDescent="0.2">
      <c r="C1247" s="325">
        <v>1261</v>
      </c>
      <c r="D1247" t="s">
        <v>1600</v>
      </c>
      <c r="E1247">
        <v>132</v>
      </c>
      <c r="F1247">
        <v>387</v>
      </c>
      <c r="G1247">
        <v>142</v>
      </c>
      <c r="H1247">
        <v>370.78899999999999</v>
      </c>
      <c r="I1247">
        <v>0.27300000000000002</v>
      </c>
      <c r="J1247" t="s">
        <v>1600</v>
      </c>
      <c r="K1247" t="s">
        <v>1600</v>
      </c>
      <c r="L1247">
        <v>387</v>
      </c>
      <c r="M1247">
        <v>142</v>
      </c>
      <c r="N1247">
        <v>0</v>
      </c>
      <c r="O1247">
        <v>0</v>
      </c>
      <c r="P1247">
        <v>0</v>
      </c>
      <c r="Q1247">
        <v>387</v>
      </c>
    </row>
    <row r="1248" spans="3:17" x14ac:dyDescent="0.2">
      <c r="C1248" s="325">
        <v>1262</v>
      </c>
      <c r="D1248" t="s">
        <v>1704</v>
      </c>
      <c r="E1248">
        <v>97</v>
      </c>
      <c r="F1248">
        <v>280</v>
      </c>
      <c r="G1248">
        <v>74</v>
      </c>
      <c r="H1248">
        <v>271.44099999999997</v>
      </c>
      <c r="I1248">
        <v>0.25</v>
      </c>
      <c r="J1248" t="s">
        <v>4977</v>
      </c>
      <c r="K1248" t="s">
        <v>4978</v>
      </c>
      <c r="L1248">
        <v>280</v>
      </c>
      <c r="M1248">
        <v>74</v>
      </c>
      <c r="N1248">
        <v>6.1095800000000002</v>
      </c>
      <c r="O1248">
        <v>353</v>
      </c>
      <c r="P1248">
        <v>87</v>
      </c>
      <c r="Q1248">
        <v>353</v>
      </c>
    </row>
    <row r="1249" spans="3:17" x14ac:dyDescent="0.2">
      <c r="C1249" s="325">
        <v>1263</v>
      </c>
      <c r="D1249" t="s">
        <v>2117</v>
      </c>
      <c r="E1249">
        <v>41</v>
      </c>
      <c r="F1249">
        <v>297</v>
      </c>
      <c r="G1249">
        <v>45</v>
      </c>
      <c r="H1249">
        <v>294.24700000000001</v>
      </c>
      <c r="I1249">
        <v>0.15</v>
      </c>
      <c r="J1249" t="s">
        <v>4986</v>
      </c>
      <c r="K1249" t="s">
        <v>4978</v>
      </c>
      <c r="L1249">
        <v>280</v>
      </c>
      <c r="M1249">
        <v>74</v>
      </c>
      <c r="N1249">
        <v>7.0849900000000003</v>
      </c>
      <c r="O1249">
        <v>353</v>
      </c>
      <c r="P1249">
        <v>87</v>
      </c>
      <c r="Q1249">
        <v>353</v>
      </c>
    </row>
    <row r="1250" spans="3:17" x14ac:dyDescent="0.2">
      <c r="C1250" s="325">
        <v>1264</v>
      </c>
      <c r="D1250" t="s">
        <v>1903</v>
      </c>
      <c r="E1250">
        <v>55</v>
      </c>
      <c r="F1250">
        <v>390</v>
      </c>
      <c r="G1250">
        <v>112</v>
      </c>
      <c r="H1250">
        <v>376.07299999999998</v>
      </c>
      <c r="I1250">
        <v>0.27200000000000002</v>
      </c>
      <c r="J1250" t="s">
        <v>1903</v>
      </c>
      <c r="K1250" t="s">
        <v>1903</v>
      </c>
      <c r="L1250">
        <v>390</v>
      </c>
      <c r="M1250">
        <v>112</v>
      </c>
      <c r="N1250">
        <v>0</v>
      </c>
      <c r="O1250">
        <v>0</v>
      </c>
      <c r="P1250">
        <v>0</v>
      </c>
      <c r="Q1250">
        <v>390</v>
      </c>
    </row>
    <row r="1251" spans="3:17" x14ac:dyDescent="0.2">
      <c r="C1251" s="325">
        <v>1265</v>
      </c>
      <c r="D1251" t="s">
        <v>1600</v>
      </c>
      <c r="E1251">
        <v>132</v>
      </c>
      <c r="F1251">
        <v>387</v>
      </c>
      <c r="G1251">
        <v>142</v>
      </c>
      <c r="H1251">
        <v>370.78899999999999</v>
      </c>
      <c r="I1251">
        <v>0.27300000000000002</v>
      </c>
      <c r="J1251" t="s">
        <v>1600</v>
      </c>
      <c r="K1251" t="s">
        <v>1600</v>
      </c>
      <c r="L1251">
        <v>387</v>
      </c>
      <c r="M1251">
        <v>142</v>
      </c>
      <c r="N1251">
        <v>0</v>
      </c>
      <c r="O1251">
        <v>0</v>
      </c>
      <c r="P1251">
        <v>0</v>
      </c>
      <c r="Q1251">
        <v>387</v>
      </c>
    </row>
    <row r="1252" spans="3:17" x14ac:dyDescent="0.2">
      <c r="C1252" s="325">
        <v>1266</v>
      </c>
      <c r="D1252" t="s">
        <v>1623</v>
      </c>
      <c r="E1252">
        <v>18</v>
      </c>
      <c r="F1252">
        <v>354</v>
      </c>
      <c r="G1252">
        <v>82</v>
      </c>
      <c r="H1252">
        <v>345.41899999999998</v>
      </c>
      <c r="I1252">
        <v>0.223</v>
      </c>
      <c r="J1252" t="s">
        <v>4979</v>
      </c>
      <c r="K1252" t="s">
        <v>4979</v>
      </c>
      <c r="L1252">
        <v>354</v>
      </c>
      <c r="M1252">
        <v>82</v>
      </c>
      <c r="N1252">
        <v>28.679099999999998</v>
      </c>
      <c r="O1252">
        <v>353</v>
      </c>
      <c r="P1252">
        <v>87</v>
      </c>
      <c r="Q1252">
        <v>353</v>
      </c>
    </row>
    <row r="1253" spans="3:17" x14ac:dyDescent="0.2">
      <c r="C1253" s="325">
        <v>1268</v>
      </c>
      <c r="D1253" t="s">
        <v>1755</v>
      </c>
      <c r="E1253">
        <v>65</v>
      </c>
      <c r="F1253">
        <v>349</v>
      </c>
      <c r="G1253">
        <v>89</v>
      </c>
      <c r="H1253">
        <v>338.53899999999999</v>
      </c>
      <c r="I1253">
        <v>0.24399999999999999</v>
      </c>
      <c r="J1253" t="s">
        <v>4980</v>
      </c>
      <c r="K1253" t="s">
        <v>4980</v>
      </c>
      <c r="L1253">
        <v>349</v>
      </c>
      <c r="M1253">
        <v>89</v>
      </c>
      <c r="N1253">
        <v>9.1286699999999996</v>
      </c>
      <c r="O1253">
        <v>353</v>
      </c>
      <c r="P1253">
        <v>87</v>
      </c>
      <c r="Q1253">
        <v>353</v>
      </c>
    </row>
    <row r="1254" spans="3:17" x14ac:dyDescent="0.2">
      <c r="C1254" s="325">
        <v>1269</v>
      </c>
      <c r="D1254" t="s">
        <v>1623</v>
      </c>
      <c r="E1254">
        <v>18</v>
      </c>
      <c r="F1254">
        <v>354</v>
      </c>
      <c r="G1254">
        <v>82</v>
      </c>
      <c r="H1254">
        <v>345.41899999999998</v>
      </c>
      <c r="I1254">
        <v>0.223</v>
      </c>
      <c r="J1254" t="s">
        <v>4979</v>
      </c>
      <c r="K1254" t="s">
        <v>4979</v>
      </c>
      <c r="L1254">
        <v>354</v>
      </c>
      <c r="M1254">
        <v>82</v>
      </c>
      <c r="N1254">
        <v>10.987299999999999</v>
      </c>
      <c r="O1254">
        <v>353</v>
      </c>
      <c r="P1254">
        <v>87</v>
      </c>
      <c r="Q1254">
        <v>353</v>
      </c>
    </row>
    <row r="1255" spans="3:17" x14ac:dyDescent="0.2">
      <c r="C1255" s="325">
        <v>1270</v>
      </c>
      <c r="D1255" t="s">
        <v>208</v>
      </c>
    </row>
    <row r="1256" spans="3:17" x14ac:dyDescent="0.2">
      <c r="C1256" s="325">
        <v>1271</v>
      </c>
      <c r="D1256" t="s">
        <v>208</v>
      </c>
    </row>
    <row r="1257" spans="3:17" x14ac:dyDescent="0.2">
      <c r="C1257" s="325">
        <v>1272</v>
      </c>
      <c r="D1257" t="s">
        <v>208</v>
      </c>
    </row>
    <row r="1258" spans="3:17" x14ac:dyDescent="0.2">
      <c r="C1258" s="325">
        <v>1273</v>
      </c>
      <c r="D1258" t="s">
        <v>208</v>
      </c>
    </row>
    <row r="1259" spans="3:17" x14ac:dyDescent="0.2">
      <c r="C1259" s="325">
        <v>1274</v>
      </c>
      <c r="D1259" t="s">
        <v>208</v>
      </c>
    </row>
    <row r="1260" spans="3:17" x14ac:dyDescent="0.2">
      <c r="C1260" s="325">
        <v>1275</v>
      </c>
      <c r="D1260" t="s">
        <v>208</v>
      </c>
    </row>
    <row r="1261" spans="3:17" x14ac:dyDescent="0.2">
      <c r="C1261" s="325">
        <v>1276</v>
      </c>
      <c r="D1261" t="s">
        <v>208</v>
      </c>
    </row>
    <row r="1262" spans="3:17" x14ac:dyDescent="0.2">
      <c r="C1262" s="325">
        <v>1277</v>
      </c>
      <c r="D1262" t="s">
        <v>208</v>
      </c>
    </row>
    <row r="1263" spans="3:17" x14ac:dyDescent="0.2">
      <c r="C1263" s="325">
        <v>1278</v>
      </c>
      <c r="D1263" t="s">
        <v>208</v>
      </c>
    </row>
    <row r="1264" spans="3:17" x14ac:dyDescent="0.2">
      <c r="C1264" s="325">
        <v>1279</v>
      </c>
      <c r="D1264" t="s">
        <v>208</v>
      </c>
    </row>
    <row r="1265" spans="3:17" x14ac:dyDescent="0.2">
      <c r="C1265" s="325">
        <v>1280</v>
      </c>
      <c r="D1265" t="s">
        <v>1755</v>
      </c>
      <c r="E1265">
        <v>65</v>
      </c>
      <c r="F1265">
        <v>349</v>
      </c>
      <c r="G1265">
        <v>89</v>
      </c>
      <c r="H1265">
        <v>338.53899999999999</v>
      </c>
      <c r="I1265">
        <v>0.24399999999999999</v>
      </c>
      <c r="J1265" t="s">
        <v>4980</v>
      </c>
      <c r="K1265" t="s">
        <v>4980</v>
      </c>
      <c r="L1265">
        <v>349</v>
      </c>
      <c r="M1265">
        <v>89</v>
      </c>
      <c r="N1265">
        <v>6.1443099999999999</v>
      </c>
      <c r="O1265">
        <v>353</v>
      </c>
      <c r="P1265">
        <v>87</v>
      </c>
      <c r="Q1265">
        <v>353</v>
      </c>
    </row>
    <row r="1266" spans="3:17" x14ac:dyDescent="0.2">
      <c r="C1266" s="325">
        <v>1281</v>
      </c>
      <c r="D1266" t="s">
        <v>1584</v>
      </c>
      <c r="E1266">
        <v>53</v>
      </c>
      <c r="F1266">
        <v>209</v>
      </c>
      <c r="G1266">
        <v>31</v>
      </c>
      <c r="H1266">
        <v>207.46899999999999</v>
      </c>
      <c r="I1266">
        <v>0.13500000000000001</v>
      </c>
      <c r="J1266" t="s">
        <v>4984</v>
      </c>
      <c r="K1266" t="s">
        <v>4984</v>
      </c>
      <c r="L1266">
        <v>209</v>
      </c>
      <c r="M1266">
        <v>31</v>
      </c>
      <c r="N1266">
        <v>13.206899999999999</v>
      </c>
      <c r="O1266">
        <v>353</v>
      </c>
      <c r="P1266">
        <v>87</v>
      </c>
      <c r="Q1266">
        <v>353</v>
      </c>
    </row>
    <row r="1267" spans="3:17" x14ac:dyDescent="0.2">
      <c r="C1267" s="325">
        <v>1282</v>
      </c>
      <c r="D1267" t="s">
        <v>1623</v>
      </c>
      <c r="E1267">
        <v>18</v>
      </c>
      <c r="F1267">
        <v>354</v>
      </c>
      <c r="G1267">
        <v>82</v>
      </c>
      <c r="H1267">
        <v>345.41899999999998</v>
      </c>
      <c r="I1267">
        <v>0.223</v>
      </c>
      <c r="J1267" t="s">
        <v>4979</v>
      </c>
      <c r="K1267" t="s">
        <v>4979</v>
      </c>
      <c r="L1267">
        <v>354</v>
      </c>
      <c r="M1267">
        <v>82</v>
      </c>
      <c r="N1267">
        <v>7.7614299999999998</v>
      </c>
      <c r="O1267">
        <v>353</v>
      </c>
      <c r="P1267">
        <v>87</v>
      </c>
      <c r="Q1267">
        <v>353</v>
      </c>
    </row>
    <row r="1268" spans="3:17" x14ac:dyDescent="0.2">
      <c r="C1268" s="325">
        <v>1283</v>
      </c>
      <c r="D1268" t="s">
        <v>1623</v>
      </c>
      <c r="E1268">
        <v>18</v>
      </c>
      <c r="F1268">
        <v>354</v>
      </c>
      <c r="G1268">
        <v>82</v>
      </c>
      <c r="H1268">
        <v>345.41899999999998</v>
      </c>
      <c r="I1268">
        <v>0.223</v>
      </c>
      <c r="J1268" t="s">
        <v>4979</v>
      </c>
      <c r="K1268" t="s">
        <v>4979</v>
      </c>
      <c r="L1268">
        <v>354</v>
      </c>
      <c r="M1268">
        <v>82</v>
      </c>
      <c r="N1268">
        <v>7.2065599999999996</v>
      </c>
      <c r="O1268">
        <v>353</v>
      </c>
      <c r="P1268">
        <v>87</v>
      </c>
      <c r="Q1268">
        <v>353</v>
      </c>
    </row>
    <row r="1269" spans="3:17" x14ac:dyDescent="0.2">
      <c r="C1269" s="325">
        <v>1284</v>
      </c>
      <c r="D1269" t="s">
        <v>1623</v>
      </c>
      <c r="E1269">
        <v>18</v>
      </c>
      <c r="F1269">
        <v>354</v>
      </c>
      <c r="G1269">
        <v>82</v>
      </c>
      <c r="H1269">
        <v>345.41899999999998</v>
      </c>
      <c r="I1269">
        <v>0.223</v>
      </c>
      <c r="J1269" t="s">
        <v>4979</v>
      </c>
      <c r="K1269" t="s">
        <v>4979</v>
      </c>
      <c r="L1269">
        <v>354</v>
      </c>
      <c r="M1269">
        <v>82</v>
      </c>
      <c r="N1269">
        <v>15.2822</v>
      </c>
      <c r="O1269">
        <v>353</v>
      </c>
      <c r="P1269">
        <v>87</v>
      </c>
      <c r="Q1269">
        <v>353</v>
      </c>
    </row>
    <row r="1270" spans="3:17" x14ac:dyDescent="0.2">
      <c r="C1270" s="325">
        <v>1285</v>
      </c>
      <c r="D1270" t="s">
        <v>1584</v>
      </c>
      <c r="E1270">
        <v>53</v>
      </c>
      <c r="F1270">
        <v>209</v>
      </c>
      <c r="G1270">
        <v>31</v>
      </c>
      <c r="H1270">
        <v>207.46899999999999</v>
      </c>
      <c r="I1270">
        <v>0.13500000000000001</v>
      </c>
      <c r="J1270" t="s">
        <v>4984</v>
      </c>
      <c r="K1270" t="s">
        <v>4984</v>
      </c>
      <c r="L1270">
        <v>209</v>
      </c>
      <c r="M1270">
        <v>31</v>
      </c>
      <c r="N1270">
        <v>1.0664</v>
      </c>
      <c r="O1270">
        <v>306</v>
      </c>
      <c r="P1270">
        <v>78</v>
      </c>
      <c r="Q1270">
        <v>306</v>
      </c>
    </row>
    <row r="1271" spans="3:17" x14ac:dyDescent="0.2">
      <c r="C1271" s="325">
        <v>1286</v>
      </c>
      <c r="D1271" t="s">
        <v>1755</v>
      </c>
      <c r="E1271">
        <v>65</v>
      </c>
      <c r="F1271">
        <v>349</v>
      </c>
      <c r="G1271">
        <v>89</v>
      </c>
      <c r="H1271">
        <v>338.53899999999999</v>
      </c>
      <c r="I1271">
        <v>0.24399999999999999</v>
      </c>
      <c r="J1271" t="s">
        <v>4980</v>
      </c>
      <c r="K1271" t="s">
        <v>4980</v>
      </c>
      <c r="L1271">
        <v>349</v>
      </c>
      <c r="M1271">
        <v>89</v>
      </c>
      <c r="N1271">
        <v>6.3249300000000002</v>
      </c>
      <c r="O1271">
        <v>353</v>
      </c>
      <c r="P1271">
        <v>87</v>
      </c>
      <c r="Q1271">
        <v>353</v>
      </c>
    </row>
    <row r="1272" spans="3:17" x14ac:dyDescent="0.2">
      <c r="C1272" s="325">
        <v>1287</v>
      </c>
      <c r="D1272" t="s">
        <v>1704</v>
      </c>
      <c r="E1272">
        <v>97</v>
      </c>
      <c r="F1272">
        <v>280</v>
      </c>
      <c r="G1272">
        <v>74</v>
      </c>
      <c r="H1272">
        <v>271.44099999999997</v>
      </c>
      <c r="I1272">
        <v>0.25</v>
      </c>
      <c r="J1272" t="s">
        <v>4977</v>
      </c>
      <c r="K1272" t="s">
        <v>4978</v>
      </c>
      <c r="L1272">
        <v>280</v>
      </c>
      <c r="M1272">
        <v>74</v>
      </c>
      <c r="N1272">
        <v>2.3473899999999999</v>
      </c>
      <c r="O1272">
        <v>353</v>
      </c>
      <c r="P1272">
        <v>87</v>
      </c>
      <c r="Q1272">
        <v>353</v>
      </c>
    </row>
    <row r="1273" spans="3:17" x14ac:dyDescent="0.2">
      <c r="C1273" s="325">
        <v>1288</v>
      </c>
      <c r="D1273" t="s">
        <v>1667</v>
      </c>
      <c r="E1273">
        <v>21</v>
      </c>
      <c r="F1273">
        <v>788</v>
      </c>
      <c r="G1273">
        <v>480</v>
      </c>
      <c r="H1273">
        <v>684.93499999999995</v>
      </c>
      <c r="I1273">
        <v>0.52200000000000002</v>
      </c>
      <c r="J1273" t="s">
        <v>1667</v>
      </c>
      <c r="K1273" t="s">
        <v>4893</v>
      </c>
      <c r="L1273">
        <v>748</v>
      </c>
      <c r="M1273">
        <v>430</v>
      </c>
      <c r="N1273">
        <v>0</v>
      </c>
      <c r="O1273">
        <v>0</v>
      </c>
      <c r="P1273">
        <v>0</v>
      </c>
      <c r="Q1273">
        <v>748</v>
      </c>
    </row>
    <row r="1274" spans="3:17" x14ac:dyDescent="0.2">
      <c r="C1274" s="325">
        <v>1289</v>
      </c>
      <c r="D1274" t="s">
        <v>1584</v>
      </c>
      <c r="E1274">
        <v>53</v>
      </c>
      <c r="F1274">
        <v>209</v>
      </c>
      <c r="G1274">
        <v>31</v>
      </c>
      <c r="H1274">
        <v>207.46899999999999</v>
      </c>
      <c r="I1274">
        <v>0.13500000000000001</v>
      </c>
      <c r="J1274" t="s">
        <v>4984</v>
      </c>
      <c r="K1274" t="s">
        <v>4984</v>
      </c>
      <c r="L1274">
        <v>209</v>
      </c>
      <c r="M1274">
        <v>31</v>
      </c>
      <c r="N1274">
        <v>1.1480600000000001</v>
      </c>
      <c r="O1274">
        <v>306</v>
      </c>
      <c r="P1274">
        <v>78</v>
      </c>
      <c r="Q1274">
        <v>306</v>
      </c>
    </row>
    <row r="1275" spans="3:17" x14ac:dyDescent="0.2">
      <c r="C1275" s="325">
        <v>1290</v>
      </c>
      <c r="D1275" t="s">
        <v>1623</v>
      </c>
      <c r="E1275">
        <v>18</v>
      </c>
      <c r="F1275">
        <v>354</v>
      </c>
      <c r="G1275">
        <v>82</v>
      </c>
      <c r="H1275">
        <v>345.41899999999998</v>
      </c>
      <c r="I1275">
        <v>0.223</v>
      </c>
      <c r="J1275" t="s">
        <v>4979</v>
      </c>
      <c r="K1275" t="s">
        <v>4979</v>
      </c>
      <c r="L1275">
        <v>354</v>
      </c>
      <c r="M1275">
        <v>82</v>
      </c>
      <c r="N1275">
        <v>23.729700000000001</v>
      </c>
      <c r="O1275">
        <v>353</v>
      </c>
      <c r="P1275">
        <v>87</v>
      </c>
      <c r="Q1275">
        <v>353</v>
      </c>
    </row>
    <row r="1276" spans="3:17" x14ac:dyDescent="0.2">
      <c r="C1276" s="325">
        <v>1291</v>
      </c>
      <c r="D1276" t="s">
        <v>1623</v>
      </c>
      <c r="E1276">
        <v>18</v>
      </c>
      <c r="F1276">
        <v>354</v>
      </c>
      <c r="G1276">
        <v>82</v>
      </c>
      <c r="H1276">
        <v>345.41899999999998</v>
      </c>
      <c r="I1276">
        <v>0.223</v>
      </c>
      <c r="J1276" t="s">
        <v>4979</v>
      </c>
      <c r="K1276" t="s">
        <v>4979</v>
      </c>
      <c r="L1276">
        <v>354</v>
      </c>
      <c r="M1276">
        <v>82</v>
      </c>
      <c r="N1276">
        <v>9.7025400000000008</v>
      </c>
      <c r="O1276">
        <v>353</v>
      </c>
      <c r="P1276">
        <v>87</v>
      </c>
      <c r="Q1276">
        <v>353</v>
      </c>
    </row>
    <row r="1277" spans="3:17" x14ac:dyDescent="0.2">
      <c r="C1277" s="325">
        <v>1292</v>
      </c>
      <c r="D1277" t="s">
        <v>1623</v>
      </c>
      <c r="E1277">
        <v>18</v>
      </c>
      <c r="F1277">
        <v>354</v>
      </c>
      <c r="G1277">
        <v>82</v>
      </c>
      <c r="H1277">
        <v>345.41899999999998</v>
      </c>
      <c r="I1277">
        <v>0.223</v>
      </c>
      <c r="J1277" t="s">
        <v>4979</v>
      </c>
      <c r="K1277" t="s">
        <v>4979</v>
      </c>
      <c r="L1277">
        <v>354</v>
      </c>
      <c r="M1277">
        <v>82</v>
      </c>
      <c r="N1277">
        <v>60.316899999999997</v>
      </c>
      <c r="O1277">
        <v>353</v>
      </c>
      <c r="P1277">
        <v>87</v>
      </c>
      <c r="Q1277">
        <v>353</v>
      </c>
    </row>
    <row r="1278" spans="3:17" x14ac:dyDescent="0.2">
      <c r="C1278" s="325">
        <v>1293</v>
      </c>
      <c r="D1278" t="s">
        <v>1814</v>
      </c>
      <c r="E1278">
        <v>4</v>
      </c>
      <c r="F1278">
        <v>641</v>
      </c>
      <c r="G1278">
        <v>159</v>
      </c>
      <c r="H1278">
        <v>622.85900000000004</v>
      </c>
      <c r="I1278">
        <v>0.28999999999999998</v>
      </c>
      <c r="J1278" t="s">
        <v>4983</v>
      </c>
      <c r="K1278" t="s">
        <v>4893</v>
      </c>
      <c r="L1278">
        <v>748</v>
      </c>
      <c r="M1278">
        <v>430</v>
      </c>
      <c r="N1278">
        <v>0</v>
      </c>
      <c r="O1278">
        <v>0</v>
      </c>
      <c r="P1278">
        <v>0</v>
      </c>
      <c r="Q1278">
        <v>748</v>
      </c>
    </row>
    <row r="1279" spans="3:17" x14ac:dyDescent="0.2">
      <c r="C1279" s="325">
        <v>1294</v>
      </c>
      <c r="D1279" t="s">
        <v>1667</v>
      </c>
      <c r="E1279">
        <v>21</v>
      </c>
      <c r="F1279">
        <v>788</v>
      </c>
      <c r="G1279">
        <v>480</v>
      </c>
      <c r="H1279">
        <v>684.93499999999995</v>
      </c>
      <c r="I1279">
        <v>0.52200000000000002</v>
      </c>
      <c r="J1279" t="s">
        <v>1667</v>
      </c>
      <c r="K1279" t="s">
        <v>4893</v>
      </c>
      <c r="L1279">
        <v>748</v>
      </c>
      <c r="M1279">
        <v>430</v>
      </c>
      <c r="N1279">
        <v>0</v>
      </c>
      <c r="O1279">
        <v>0</v>
      </c>
      <c r="P1279">
        <v>0</v>
      </c>
      <c r="Q1279">
        <v>748</v>
      </c>
    </row>
    <row r="1280" spans="3:17" x14ac:dyDescent="0.2">
      <c r="C1280" s="325">
        <v>1295</v>
      </c>
      <c r="D1280" t="s">
        <v>1667</v>
      </c>
      <c r="E1280">
        <v>21</v>
      </c>
      <c r="F1280">
        <v>788</v>
      </c>
      <c r="G1280">
        <v>480</v>
      </c>
      <c r="H1280">
        <v>684.93499999999995</v>
      </c>
      <c r="I1280">
        <v>0.52200000000000002</v>
      </c>
      <c r="J1280" t="s">
        <v>4983</v>
      </c>
      <c r="K1280" t="s">
        <v>4893</v>
      </c>
      <c r="L1280">
        <v>748</v>
      </c>
      <c r="M1280">
        <v>430</v>
      </c>
      <c r="N1280">
        <v>0</v>
      </c>
      <c r="O1280">
        <v>0</v>
      </c>
      <c r="P1280">
        <v>0</v>
      </c>
      <c r="Q1280">
        <v>748</v>
      </c>
    </row>
    <row r="1281" spans="3:17" x14ac:dyDescent="0.2">
      <c r="C1281" s="325">
        <v>1297</v>
      </c>
      <c r="D1281" t="s">
        <v>1584</v>
      </c>
      <c r="E1281">
        <v>53</v>
      </c>
      <c r="F1281">
        <v>209</v>
      </c>
      <c r="G1281">
        <v>31</v>
      </c>
      <c r="H1281">
        <v>207.46899999999999</v>
      </c>
      <c r="I1281">
        <v>0.13500000000000001</v>
      </c>
      <c r="J1281" t="s">
        <v>4984</v>
      </c>
      <c r="K1281" t="s">
        <v>4984</v>
      </c>
      <c r="L1281">
        <v>209</v>
      </c>
      <c r="M1281">
        <v>31</v>
      </c>
      <c r="N1281">
        <v>1.59365</v>
      </c>
      <c r="O1281">
        <v>306</v>
      </c>
      <c r="P1281">
        <v>78</v>
      </c>
      <c r="Q1281">
        <v>306</v>
      </c>
    </row>
    <row r="1282" spans="3:17" x14ac:dyDescent="0.2">
      <c r="C1282" s="325">
        <v>1298</v>
      </c>
      <c r="D1282" t="s">
        <v>1600</v>
      </c>
      <c r="E1282">
        <v>132</v>
      </c>
      <c r="F1282">
        <v>387</v>
      </c>
      <c r="G1282">
        <v>142</v>
      </c>
      <c r="H1282">
        <v>370.78899999999999</v>
      </c>
      <c r="I1282">
        <v>0.27300000000000002</v>
      </c>
      <c r="J1282" t="s">
        <v>1600</v>
      </c>
      <c r="K1282" t="s">
        <v>1600</v>
      </c>
      <c r="L1282">
        <v>387</v>
      </c>
      <c r="M1282">
        <v>142</v>
      </c>
      <c r="N1282">
        <v>0</v>
      </c>
      <c r="O1282">
        <v>0</v>
      </c>
      <c r="P1282">
        <v>0</v>
      </c>
      <c r="Q1282">
        <v>387</v>
      </c>
    </row>
    <row r="1283" spans="3:17" x14ac:dyDescent="0.2">
      <c r="C1283" s="325">
        <v>1299</v>
      </c>
      <c r="D1283" t="s">
        <v>1755</v>
      </c>
      <c r="E1283">
        <v>65</v>
      </c>
      <c r="F1283">
        <v>349</v>
      </c>
      <c r="G1283">
        <v>89</v>
      </c>
      <c r="H1283">
        <v>338.53899999999999</v>
      </c>
      <c r="I1283">
        <v>0.24399999999999999</v>
      </c>
      <c r="J1283" t="s">
        <v>4980</v>
      </c>
      <c r="K1283" t="s">
        <v>4980</v>
      </c>
      <c r="L1283">
        <v>349</v>
      </c>
      <c r="M1283">
        <v>89</v>
      </c>
      <c r="N1283">
        <v>2.8424999999999998</v>
      </c>
      <c r="O1283">
        <v>353</v>
      </c>
      <c r="P1283">
        <v>87</v>
      </c>
      <c r="Q1283">
        <v>353</v>
      </c>
    </row>
    <row r="1284" spans="3:17" x14ac:dyDescent="0.2">
      <c r="C1284" s="325">
        <v>1300</v>
      </c>
      <c r="D1284" t="s">
        <v>1623</v>
      </c>
      <c r="E1284">
        <v>18</v>
      </c>
      <c r="F1284">
        <v>354</v>
      </c>
      <c r="G1284">
        <v>82</v>
      </c>
      <c r="H1284">
        <v>345.41899999999998</v>
      </c>
      <c r="I1284">
        <v>0.223</v>
      </c>
      <c r="J1284" t="s">
        <v>4979</v>
      </c>
      <c r="K1284" t="s">
        <v>4979</v>
      </c>
      <c r="L1284">
        <v>354</v>
      </c>
      <c r="M1284">
        <v>82</v>
      </c>
      <c r="N1284">
        <v>2.746</v>
      </c>
      <c r="O1284">
        <v>353</v>
      </c>
      <c r="P1284">
        <v>87</v>
      </c>
      <c r="Q1284">
        <v>353</v>
      </c>
    </row>
    <row r="1285" spans="3:17" x14ac:dyDescent="0.2">
      <c r="C1285" s="325">
        <v>1301</v>
      </c>
      <c r="D1285" t="s">
        <v>1584</v>
      </c>
      <c r="E1285">
        <v>53</v>
      </c>
      <c r="F1285">
        <v>209</v>
      </c>
      <c r="G1285">
        <v>31</v>
      </c>
      <c r="H1285">
        <v>207.46899999999999</v>
      </c>
      <c r="I1285">
        <v>0.13500000000000001</v>
      </c>
      <c r="J1285" t="s">
        <v>4984</v>
      </c>
      <c r="K1285" t="s">
        <v>4984</v>
      </c>
      <c r="L1285">
        <v>209</v>
      </c>
      <c r="M1285">
        <v>31</v>
      </c>
      <c r="N1285">
        <v>3.71712</v>
      </c>
      <c r="O1285">
        <v>353</v>
      </c>
      <c r="P1285">
        <v>87</v>
      </c>
      <c r="Q1285">
        <v>353</v>
      </c>
    </row>
    <row r="1286" spans="3:17" x14ac:dyDescent="0.2">
      <c r="C1286" s="325">
        <v>1302</v>
      </c>
      <c r="D1286" t="s">
        <v>1584</v>
      </c>
      <c r="E1286">
        <v>53</v>
      </c>
      <c r="F1286">
        <v>209</v>
      </c>
      <c r="G1286">
        <v>31</v>
      </c>
      <c r="H1286">
        <v>207.46899999999999</v>
      </c>
      <c r="I1286">
        <v>0.13500000000000001</v>
      </c>
      <c r="J1286" t="s">
        <v>4984</v>
      </c>
      <c r="K1286" t="s">
        <v>4984</v>
      </c>
      <c r="L1286">
        <v>209</v>
      </c>
      <c r="M1286">
        <v>31</v>
      </c>
      <c r="N1286">
        <v>1.0103599999999999</v>
      </c>
      <c r="O1286">
        <v>306</v>
      </c>
      <c r="P1286">
        <v>78</v>
      </c>
      <c r="Q1286">
        <v>306</v>
      </c>
    </row>
    <row r="1287" spans="3:17" x14ac:dyDescent="0.2">
      <c r="C1287" s="325">
        <v>1303</v>
      </c>
      <c r="D1287" t="s">
        <v>1584</v>
      </c>
      <c r="E1287">
        <v>53</v>
      </c>
      <c r="F1287">
        <v>209</v>
      </c>
      <c r="G1287">
        <v>31</v>
      </c>
      <c r="H1287">
        <v>207.46899999999999</v>
      </c>
      <c r="I1287">
        <v>0.13500000000000001</v>
      </c>
      <c r="J1287" t="s">
        <v>4984</v>
      </c>
      <c r="K1287" t="s">
        <v>4984</v>
      </c>
      <c r="L1287">
        <v>209</v>
      </c>
      <c r="M1287">
        <v>31</v>
      </c>
      <c r="N1287">
        <v>4.1328500000000004</v>
      </c>
      <c r="O1287">
        <v>353</v>
      </c>
      <c r="P1287">
        <v>87</v>
      </c>
      <c r="Q1287">
        <v>353</v>
      </c>
    </row>
    <row r="1288" spans="3:17" x14ac:dyDescent="0.2">
      <c r="C1288" s="325">
        <v>1304</v>
      </c>
      <c r="D1288" t="s">
        <v>1871</v>
      </c>
      <c r="E1288">
        <v>64</v>
      </c>
      <c r="F1288">
        <v>281</v>
      </c>
      <c r="G1288">
        <v>85</v>
      </c>
      <c r="H1288">
        <v>270.19</v>
      </c>
      <c r="I1288">
        <v>0.27500000000000002</v>
      </c>
      <c r="J1288" t="s">
        <v>4985</v>
      </c>
      <c r="K1288" t="s">
        <v>4978</v>
      </c>
      <c r="L1288">
        <v>280</v>
      </c>
      <c r="M1288">
        <v>74</v>
      </c>
      <c r="N1288">
        <v>1.91096</v>
      </c>
      <c r="O1288">
        <v>306</v>
      </c>
      <c r="P1288">
        <v>78</v>
      </c>
      <c r="Q1288">
        <v>306</v>
      </c>
    </row>
    <row r="1289" spans="3:17" x14ac:dyDescent="0.2">
      <c r="C1289" s="325">
        <v>1305</v>
      </c>
      <c r="D1289" t="s">
        <v>1903</v>
      </c>
      <c r="E1289">
        <v>55</v>
      </c>
      <c r="F1289">
        <v>390</v>
      </c>
      <c r="G1289">
        <v>112</v>
      </c>
      <c r="H1289">
        <v>376.07299999999998</v>
      </c>
      <c r="I1289">
        <v>0.27200000000000002</v>
      </c>
      <c r="J1289" t="s">
        <v>1903</v>
      </c>
      <c r="K1289" t="s">
        <v>1903</v>
      </c>
      <c r="L1289">
        <v>390</v>
      </c>
      <c r="M1289">
        <v>112</v>
      </c>
      <c r="N1289">
        <v>0</v>
      </c>
      <c r="O1289">
        <v>0</v>
      </c>
      <c r="P1289">
        <v>0</v>
      </c>
      <c r="Q1289">
        <v>390</v>
      </c>
    </row>
    <row r="1290" spans="3:17" x14ac:dyDescent="0.2">
      <c r="C1290" s="325">
        <v>1306</v>
      </c>
      <c r="D1290" t="s">
        <v>1600</v>
      </c>
      <c r="E1290">
        <v>132</v>
      </c>
      <c r="F1290">
        <v>387</v>
      </c>
      <c r="G1290">
        <v>142</v>
      </c>
      <c r="H1290">
        <v>370.78899999999999</v>
      </c>
      <c r="I1290">
        <v>0.27300000000000002</v>
      </c>
      <c r="J1290" t="s">
        <v>1600</v>
      </c>
      <c r="K1290" t="s">
        <v>1600</v>
      </c>
      <c r="L1290">
        <v>387</v>
      </c>
      <c r="M1290">
        <v>142</v>
      </c>
      <c r="N1290">
        <v>0</v>
      </c>
      <c r="O1290">
        <v>0</v>
      </c>
      <c r="P1290">
        <v>0</v>
      </c>
      <c r="Q1290">
        <v>387</v>
      </c>
    </row>
    <row r="1291" spans="3:17" x14ac:dyDescent="0.2">
      <c r="C1291" s="325">
        <v>1307</v>
      </c>
      <c r="D1291" t="s">
        <v>1755</v>
      </c>
      <c r="E1291">
        <v>65</v>
      </c>
      <c r="F1291">
        <v>349</v>
      </c>
      <c r="G1291">
        <v>89</v>
      </c>
      <c r="H1291">
        <v>338.53899999999999</v>
      </c>
      <c r="I1291">
        <v>0.24399999999999999</v>
      </c>
      <c r="J1291" t="s">
        <v>4980</v>
      </c>
      <c r="K1291" t="s">
        <v>4980</v>
      </c>
      <c r="L1291">
        <v>349</v>
      </c>
      <c r="M1291">
        <v>89</v>
      </c>
      <c r="N1291">
        <v>7.2374400000000003</v>
      </c>
      <c r="O1291">
        <v>353</v>
      </c>
      <c r="P1291">
        <v>87</v>
      </c>
      <c r="Q1291">
        <v>353</v>
      </c>
    </row>
    <row r="1292" spans="3:17" x14ac:dyDescent="0.2">
      <c r="C1292" s="325">
        <v>1308</v>
      </c>
      <c r="D1292" t="s">
        <v>1755</v>
      </c>
      <c r="E1292">
        <v>65</v>
      </c>
      <c r="F1292">
        <v>349</v>
      </c>
      <c r="G1292">
        <v>89</v>
      </c>
      <c r="H1292">
        <v>338.53899999999999</v>
      </c>
      <c r="I1292">
        <v>0.24399999999999999</v>
      </c>
      <c r="J1292" t="s">
        <v>4980</v>
      </c>
      <c r="K1292" t="s">
        <v>4980</v>
      </c>
      <c r="L1292">
        <v>349</v>
      </c>
      <c r="M1292">
        <v>89</v>
      </c>
      <c r="N1292">
        <v>1.06525</v>
      </c>
      <c r="O1292">
        <v>306</v>
      </c>
      <c r="P1292">
        <v>78</v>
      </c>
      <c r="Q1292">
        <v>306</v>
      </c>
    </row>
    <row r="1293" spans="3:17" x14ac:dyDescent="0.2">
      <c r="C1293" s="325">
        <v>1309</v>
      </c>
      <c r="D1293" t="s">
        <v>1667</v>
      </c>
      <c r="E1293">
        <v>21</v>
      </c>
      <c r="F1293">
        <v>788</v>
      </c>
      <c r="G1293">
        <v>480</v>
      </c>
      <c r="H1293">
        <v>684.93499999999995</v>
      </c>
      <c r="I1293">
        <v>0.52200000000000002</v>
      </c>
      <c r="J1293" t="s">
        <v>1667</v>
      </c>
      <c r="K1293" t="s">
        <v>4893</v>
      </c>
      <c r="L1293">
        <v>748</v>
      </c>
      <c r="M1293">
        <v>430</v>
      </c>
      <c r="N1293">
        <v>0</v>
      </c>
      <c r="O1293">
        <v>0</v>
      </c>
      <c r="P1293">
        <v>0</v>
      </c>
      <c r="Q1293">
        <v>748</v>
      </c>
    </row>
    <row r="1294" spans="3:17" x14ac:dyDescent="0.2">
      <c r="C1294" s="325">
        <v>1310</v>
      </c>
      <c r="D1294" t="s">
        <v>208</v>
      </c>
      <c r="J1294" t="s">
        <v>4983</v>
      </c>
      <c r="K1294" t="s">
        <v>4893</v>
      </c>
      <c r="L1294">
        <v>748</v>
      </c>
      <c r="M1294">
        <v>430</v>
      </c>
      <c r="N1294">
        <v>0</v>
      </c>
      <c r="O1294">
        <v>0</v>
      </c>
      <c r="P1294">
        <v>0</v>
      </c>
      <c r="Q1294">
        <v>748</v>
      </c>
    </row>
    <row r="1295" spans="3:17" x14ac:dyDescent="0.2">
      <c r="C1295" s="325">
        <v>1311</v>
      </c>
      <c r="D1295" t="s">
        <v>1600</v>
      </c>
      <c r="E1295">
        <v>132</v>
      </c>
      <c r="F1295">
        <v>387</v>
      </c>
      <c r="G1295">
        <v>142</v>
      </c>
      <c r="H1295">
        <v>370.78899999999999</v>
      </c>
      <c r="I1295">
        <v>0.27300000000000002</v>
      </c>
      <c r="J1295" t="s">
        <v>1600</v>
      </c>
      <c r="K1295" t="s">
        <v>1600</v>
      </c>
      <c r="L1295">
        <v>387</v>
      </c>
      <c r="M1295">
        <v>142</v>
      </c>
      <c r="N1295">
        <v>0</v>
      </c>
      <c r="O1295">
        <v>0</v>
      </c>
      <c r="P1295">
        <v>0</v>
      </c>
      <c r="Q1295">
        <v>387</v>
      </c>
    </row>
    <row r="1296" spans="3:17" x14ac:dyDescent="0.2">
      <c r="C1296" s="325">
        <v>1312</v>
      </c>
      <c r="D1296" t="s">
        <v>1600</v>
      </c>
      <c r="E1296">
        <v>132</v>
      </c>
      <c r="F1296">
        <v>387</v>
      </c>
      <c r="G1296">
        <v>142</v>
      </c>
      <c r="H1296">
        <v>370.78899999999999</v>
      </c>
      <c r="I1296">
        <v>0.27300000000000002</v>
      </c>
      <c r="J1296" t="s">
        <v>1600</v>
      </c>
      <c r="K1296" t="s">
        <v>1600</v>
      </c>
      <c r="L1296">
        <v>387</v>
      </c>
      <c r="M1296">
        <v>142</v>
      </c>
      <c r="N1296">
        <v>0</v>
      </c>
      <c r="O1296">
        <v>0</v>
      </c>
      <c r="P1296">
        <v>0</v>
      </c>
      <c r="Q1296">
        <v>387</v>
      </c>
    </row>
    <row r="1297" spans="3:17" x14ac:dyDescent="0.2">
      <c r="C1297" s="325">
        <v>1313</v>
      </c>
      <c r="D1297" t="s">
        <v>1600</v>
      </c>
      <c r="E1297">
        <v>132</v>
      </c>
      <c r="F1297">
        <v>387</v>
      </c>
      <c r="G1297">
        <v>142</v>
      </c>
      <c r="H1297">
        <v>370.78899999999999</v>
      </c>
      <c r="I1297">
        <v>0.27300000000000002</v>
      </c>
      <c r="J1297" t="s">
        <v>1600</v>
      </c>
      <c r="K1297" t="s">
        <v>1600</v>
      </c>
      <c r="L1297">
        <v>387</v>
      </c>
      <c r="M1297">
        <v>142</v>
      </c>
      <c r="N1297">
        <v>0</v>
      </c>
      <c r="O1297">
        <v>0</v>
      </c>
      <c r="P1297">
        <v>0</v>
      </c>
      <c r="Q1297">
        <v>387</v>
      </c>
    </row>
    <row r="1298" spans="3:17" x14ac:dyDescent="0.2">
      <c r="C1298" s="325">
        <v>1318</v>
      </c>
      <c r="D1298" t="s">
        <v>1623</v>
      </c>
      <c r="E1298">
        <v>18</v>
      </c>
      <c r="F1298">
        <v>354</v>
      </c>
      <c r="G1298">
        <v>82</v>
      </c>
      <c r="H1298">
        <v>345.41899999999998</v>
      </c>
      <c r="I1298">
        <v>0.223</v>
      </c>
      <c r="J1298" t="s">
        <v>4979</v>
      </c>
      <c r="K1298" t="s">
        <v>4979</v>
      </c>
      <c r="L1298">
        <v>354</v>
      </c>
      <c r="M1298">
        <v>82</v>
      </c>
      <c r="N1298">
        <v>3.1947100000000002</v>
      </c>
      <c r="O1298">
        <v>353</v>
      </c>
      <c r="P1298">
        <v>87</v>
      </c>
      <c r="Q1298">
        <v>353</v>
      </c>
    </row>
    <row r="1299" spans="3:17" x14ac:dyDescent="0.2">
      <c r="C1299" s="325">
        <v>1319</v>
      </c>
      <c r="D1299" t="s">
        <v>1755</v>
      </c>
      <c r="E1299">
        <v>65</v>
      </c>
      <c r="F1299">
        <v>349</v>
      </c>
      <c r="G1299">
        <v>89</v>
      </c>
      <c r="H1299">
        <v>338.53899999999999</v>
      </c>
      <c r="I1299">
        <v>0.24399999999999999</v>
      </c>
      <c r="J1299" t="s">
        <v>4980</v>
      </c>
      <c r="K1299" t="s">
        <v>4980</v>
      </c>
      <c r="L1299">
        <v>349</v>
      </c>
      <c r="M1299">
        <v>89</v>
      </c>
      <c r="N1299">
        <v>9.4792699999999996</v>
      </c>
      <c r="O1299">
        <v>353</v>
      </c>
      <c r="P1299">
        <v>87</v>
      </c>
      <c r="Q1299">
        <v>353</v>
      </c>
    </row>
    <row r="1300" spans="3:17" x14ac:dyDescent="0.2">
      <c r="C1300" s="325">
        <v>1323</v>
      </c>
      <c r="D1300" t="s">
        <v>1755</v>
      </c>
      <c r="E1300">
        <v>65</v>
      </c>
      <c r="F1300">
        <v>349</v>
      </c>
      <c r="G1300">
        <v>89</v>
      </c>
      <c r="H1300">
        <v>338.53899999999999</v>
      </c>
      <c r="I1300">
        <v>0.24399999999999999</v>
      </c>
      <c r="J1300" t="s">
        <v>4980</v>
      </c>
      <c r="K1300" t="s">
        <v>4980</v>
      </c>
      <c r="L1300">
        <v>349</v>
      </c>
      <c r="M1300">
        <v>89</v>
      </c>
      <c r="N1300">
        <v>5.5590299999999999</v>
      </c>
      <c r="O1300">
        <v>353</v>
      </c>
      <c r="P1300">
        <v>87</v>
      </c>
      <c r="Q1300">
        <v>353</v>
      </c>
    </row>
    <row r="1301" spans="3:17" x14ac:dyDescent="0.2">
      <c r="C1301" s="325">
        <v>1324</v>
      </c>
      <c r="D1301" t="s">
        <v>1871</v>
      </c>
      <c r="E1301">
        <v>64</v>
      </c>
      <c r="F1301">
        <v>281</v>
      </c>
      <c r="G1301">
        <v>85</v>
      </c>
      <c r="H1301">
        <v>270.19</v>
      </c>
      <c r="I1301">
        <v>0.27500000000000002</v>
      </c>
      <c r="J1301" t="s">
        <v>4985</v>
      </c>
      <c r="K1301" t="s">
        <v>4978</v>
      </c>
      <c r="L1301">
        <v>280</v>
      </c>
      <c r="M1301">
        <v>74</v>
      </c>
      <c r="N1301">
        <v>1.276</v>
      </c>
      <c r="O1301">
        <v>306</v>
      </c>
      <c r="P1301">
        <v>78</v>
      </c>
      <c r="Q1301">
        <v>306</v>
      </c>
    </row>
    <row r="1302" spans="3:17" x14ac:dyDescent="0.2">
      <c r="C1302" s="325">
        <v>1325</v>
      </c>
      <c r="D1302" t="s">
        <v>1600</v>
      </c>
      <c r="E1302">
        <v>132</v>
      </c>
      <c r="F1302">
        <v>387</v>
      </c>
      <c r="G1302">
        <v>142</v>
      </c>
      <c r="H1302">
        <v>370.78899999999999</v>
      </c>
      <c r="I1302">
        <v>0.27300000000000002</v>
      </c>
      <c r="J1302" t="s">
        <v>1600</v>
      </c>
      <c r="K1302" t="s">
        <v>1600</v>
      </c>
      <c r="L1302">
        <v>387</v>
      </c>
      <c r="M1302">
        <v>142</v>
      </c>
      <c r="N1302">
        <v>0</v>
      </c>
      <c r="O1302">
        <v>0</v>
      </c>
      <c r="P1302">
        <v>0</v>
      </c>
      <c r="Q1302">
        <v>387</v>
      </c>
    </row>
    <row r="1303" spans="3:17" x14ac:dyDescent="0.2">
      <c r="C1303" s="325">
        <v>1326</v>
      </c>
      <c r="D1303" t="s">
        <v>1600</v>
      </c>
      <c r="E1303">
        <v>132</v>
      </c>
      <c r="F1303">
        <v>387</v>
      </c>
      <c r="G1303">
        <v>142</v>
      </c>
      <c r="H1303">
        <v>370.78899999999999</v>
      </c>
      <c r="I1303">
        <v>0.27300000000000002</v>
      </c>
      <c r="J1303" t="s">
        <v>1600</v>
      </c>
      <c r="K1303" t="s">
        <v>1600</v>
      </c>
      <c r="L1303">
        <v>387</v>
      </c>
      <c r="M1303">
        <v>142</v>
      </c>
      <c r="N1303">
        <v>0</v>
      </c>
      <c r="O1303">
        <v>0</v>
      </c>
      <c r="P1303">
        <v>0</v>
      </c>
      <c r="Q1303">
        <v>387</v>
      </c>
    </row>
    <row r="1304" spans="3:17" x14ac:dyDescent="0.2">
      <c r="C1304" s="325">
        <v>1340</v>
      </c>
      <c r="D1304" t="s">
        <v>1600</v>
      </c>
      <c r="E1304">
        <v>132</v>
      </c>
      <c r="F1304">
        <v>387</v>
      </c>
      <c r="G1304">
        <v>142</v>
      </c>
      <c r="H1304">
        <v>370.78899999999999</v>
      </c>
      <c r="I1304">
        <v>0.27300000000000002</v>
      </c>
      <c r="J1304" t="s">
        <v>1600</v>
      </c>
      <c r="K1304" t="s">
        <v>1600</v>
      </c>
      <c r="L1304">
        <v>387</v>
      </c>
      <c r="M1304">
        <v>142</v>
      </c>
      <c r="N1304">
        <v>0</v>
      </c>
      <c r="O1304">
        <v>0</v>
      </c>
      <c r="P1304">
        <v>0</v>
      </c>
      <c r="Q1304">
        <v>387</v>
      </c>
    </row>
    <row r="1305" spans="3:17" x14ac:dyDescent="0.2">
      <c r="C1305" s="325">
        <v>1341</v>
      </c>
      <c r="D1305" t="s">
        <v>1600</v>
      </c>
      <c r="E1305">
        <v>132</v>
      </c>
      <c r="F1305">
        <v>387</v>
      </c>
      <c r="G1305">
        <v>142</v>
      </c>
      <c r="H1305">
        <v>370.78899999999999</v>
      </c>
      <c r="I1305">
        <v>0.27300000000000002</v>
      </c>
      <c r="J1305" t="s">
        <v>1600</v>
      </c>
      <c r="K1305" t="s">
        <v>1600</v>
      </c>
      <c r="L1305">
        <v>387</v>
      </c>
      <c r="M1305">
        <v>142</v>
      </c>
      <c r="N1305">
        <v>0</v>
      </c>
      <c r="O1305">
        <v>0</v>
      </c>
      <c r="P1305">
        <v>0</v>
      </c>
      <c r="Q1305">
        <v>387</v>
      </c>
    </row>
    <row r="1306" spans="3:17" x14ac:dyDescent="0.2">
      <c r="C1306" s="325">
        <v>1342</v>
      </c>
      <c r="D1306" t="s">
        <v>1667</v>
      </c>
      <c r="E1306">
        <v>21</v>
      </c>
      <c r="F1306">
        <v>788</v>
      </c>
      <c r="G1306">
        <v>480</v>
      </c>
      <c r="H1306">
        <v>684.93499999999995</v>
      </c>
      <c r="I1306">
        <v>0.52200000000000002</v>
      </c>
      <c r="J1306" t="s">
        <v>1667</v>
      </c>
      <c r="K1306" t="s">
        <v>4893</v>
      </c>
      <c r="L1306">
        <v>748</v>
      </c>
      <c r="M1306">
        <v>430</v>
      </c>
      <c r="N1306">
        <v>0</v>
      </c>
      <c r="O1306">
        <v>0</v>
      </c>
      <c r="P1306">
        <v>0</v>
      </c>
      <c r="Q1306">
        <v>748</v>
      </c>
    </row>
    <row r="1307" spans="3:17" x14ac:dyDescent="0.2">
      <c r="C1307" s="325">
        <v>1344</v>
      </c>
      <c r="D1307" t="s">
        <v>1600</v>
      </c>
      <c r="E1307">
        <v>132</v>
      </c>
      <c r="F1307">
        <v>387</v>
      </c>
      <c r="G1307">
        <v>142</v>
      </c>
      <c r="H1307">
        <v>370.78899999999999</v>
      </c>
      <c r="I1307">
        <v>0.27300000000000002</v>
      </c>
      <c r="J1307" t="s">
        <v>1600</v>
      </c>
      <c r="K1307" t="s">
        <v>1600</v>
      </c>
      <c r="L1307">
        <v>387</v>
      </c>
      <c r="M1307">
        <v>142</v>
      </c>
      <c r="N1307">
        <v>0</v>
      </c>
      <c r="O1307">
        <v>0</v>
      </c>
      <c r="P1307">
        <v>0</v>
      </c>
      <c r="Q1307">
        <v>387</v>
      </c>
    </row>
    <row r="1308" spans="3:17" x14ac:dyDescent="0.2">
      <c r="C1308" s="325">
        <v>1345</v>
      </c>
      <c r="D1308" t="s">
        <v>1814</v>
      </c>
      <c r="E1308">
        <v>4</v>
      </c>
      <c r="F1308">
        <v>641</v>
      </c>
      <c r="G1308">
        <v>159</v>
      </c>
      <c r="H1308">
        <v>622.85900000000004</v>
      </c>
      <c r="I1308">
        <v>0.28999999999999998</v>
      </c>
      <c r="J1308" t="s">
        <v>4980</v>
      </c>
      <c r="K1308" t="s">
        <v>4980</v>
      </c>
      <c r="L1308">
        <v>349</v>
      </c>
      <c r="M1308">
        <v>89</v>
      </c>
      <c r="N1308">
        <v>4.9394900000000002</v>
      </c>
      <c r="O1308">
        <v>353</v>
      </c>
      <c r="P1308">
        <v>87</v>
      </c>
      <c r="Q1308">
        <v>353</v>
      </c>
    </row>
    <row r="1309" spans="3:17" x14ac:dyDescent="0.2">
      <c r="C1309" s="325">
        <v>1346</v>
      </c>
      <c r="D1309" t="s">
        <v>1755</v>
      </c>
      <c r="E1309">
        <v>65</v>
      </c>
      <c r="F1309">
        <v>349</v>
      </c>
      <c r="G1309">
        <v>89</v>
      </c>
      <c r="H1309">
        <v>338.53899999999999</v>
      </c>
      <c r="I1309">
        <v>0.24399999999999999</v>
      </c>
      <c r="J1309" t="s">
        <v>4980</v>
      </c>
      <c r="K1309" t="s">
        <v>4980</v>
      </c>
      <c r="L1309">
        <v>349</v>
      </c>
      <c r="M1309">
        <v>89</v>
      </c>
      <c r="N1309">
        <v>9.0703999999999994</v>
      </c>
      <c r="O1309">
        <v>353</v>
      </c>
      <c r="P1309">
        <v>87</v>
      </c>
      <c r="Q1309">
        <v>353</v>
      </c>
    </row>
    <row r="1310" spans="3:17" x14ac:dyDescent="0.2">
      <c r="C1310" s="325">
        <v>1347</v>
      </c>
      <c r="D1310" t="s">
        <v>1704</v>
      </c>
      <c r="E1310">
        <v>97</v>
      </c>
      <c r="F1310">
        <v>280</v>
      </c>
      <c r="G1310">
        <v>74</v>
      </c>
      <c r="H1310">
        <v>271.44099999999997</v>
      </c>
      <c r="I1310">
        <v>0.25</v>
      </c>
      <c r="J1310" t="s">
        <v>4977</v>
      </c>
      <c r="K1310" t="s">
        <v>4978</v>
      </c>
      <c r="L1310">
        <v>280</v>
      </c>
      <c r="M1310">
        <v>74</v>
      </c>
      <c r="N1310">
        <v>2.0440999999999998</v>
      </c>
      <c r="O1310">
        <v>353</v>
      </c>
      <c r="P1310">
        <v>87</v>
      </c>
      <c r="Q1310">
        <v>353</v>
      </c>
    </row>
    <row r="1311" spans="3:17" x14ac:dyDescent="0.2">
      <c r="C1311" s="325">
        <v>1349</v>
      </c>
      <c r="D1311" t="s">
        <v>1755</v>
      </c>
      <c r="E1311">
        <v>65</v>
      </c>
      <c r="F1311">
        <v>349</v>
      </c>
      <c r="G1311">
        <v>89</v>
      </c>
      <c r="H1311">
        <v>338.53899999999999</v>
      </c>
      <c r="I1311">
        <v>0.24399999999999999</v>
      </c>
      <c r="J1311" t="s">
        <v>4980</v>
      </c>
      <c r="K1311" t="s">
        <v>4980</v>
      </c>
      <c r="L1311">
        <v>349</v>
      </c>
      <c r="M1311">
        <v>89</v>
      </c>
      <c r="N1311">
        <v>11.123699999999999</v>
      </c>
      <c r="O1311">
        <v>353</v>
      </c>
      <c r="P1311">
        <v>87</v>
      </c>
      <c r="Q1311">
        <v>353</v>
      </c>
    </row>
    <row r="1312" spans="3:17" x14ac:dyDescent="0.2">
      <c r="C1312" s="325">
        <v>1350</v>
      </c>
      <c r="D1312" t="s">
        <v>1755</v>
      </c>
      <c r="E1312">
        <v>65</v>
      </c>
      <c r="F1312">
        <v>349</v>
      </c>
      <c r="G1312">
        <v>89</v>
      </c>
      <c r="H1312">
        <v>338.53899999999999</v>
      </c>
      <c r="I1312">
        <v>0.24399999999999999</v>
      </c>
      <c r="J1312" t="s">
        <v>4980</v>
      </c>
      <c r="K1312" t="s">
        <v>4980</v>
      </c>
      <c r="L1312">
        <v>349</v>
      </c>
      <c r="M1312">
        <v>89</v>
      </c>
      <c r="N1312">
        <v>5.4543200000000001</v>
      </c>
      <c r="O1312">
        <v>353</v>
      </c>
      <c r="P1312">
        <v>87</v>
      </c>
      <c r="Q1312">
        <v>353</v>
      </c>
    </row>
    <row r="1313" spans="3:17" x14ac:dyDescent="0.2">
      <c r="C1313" s="325">
        <v>1351</v>
      </c>
      <c r="D1313" t="s">
        <v>1755</v>
      </c>
      <c r="E1313">
        <v>65</v>
      </c>
      <c r="F1313">
        <v>349</v>
      </c>
      <c r="G1313">
        <v>89</v>
      </c>
      <c r="H1313">
        <v>338.53899999999999</v>
      </c>
      <c r="I1313">
        <v>0.24399999999999999</v>
      </c>
      <c r="J1313" t="s">
        <v>4980</v>
      </c>
      <c r="K1313" t="s">
        <v>4980</v>
      </c>
      <c r="L1313">
        <v>349</v>
      </c>
      <c r="M1313">
        <v>89</v>
      </c>
      <c r="N1313">
        <v>8.3927700000000005</v>
      </c>
      <c r="O1313">
        <v>353</v>
      </c>
      <c r="P1313">
        <v>87</v>
      </c>
      <c r="Q1313">
        <v>353</v>
      </c>
    </row>
    <row r="1314" spans="3:17" x14ac:dyDescent="0.2">
      <c r="C1314" s="325">
        <v>1352</v>
      </c>
      <c r="D1314" t="s">
        <v>1755</v>
      </c>
      <c r="E1314">
        <v>65</v>
      </c>
      <c r="F1314">
        <v>349</v>
      </c>
      <c r="G1314">
        <v>89</v>
      </c>
      <c r="H1314">
        <v>338.53899999999999</v>
      </c>
      <c r="I1314">
        <v>0.24399999999999999</v>
      </c>
      <c r="J1314" t="s">
        <v>4980</v>
      </c>
      <c r="K1314" t="s">
        <v>4980</v>
      </c>
      <c r="L1314">
        <v>349</v>
      </c>
      <c r="M1314">
        <v>89</v>
      </c>
      <c r="N1314">
        <v>1.9027099999999999</v>
      </c>
      <c r="O1314">
        <v>306</v>
      </c>
      <c r="P1314">
        <v>78</v>
      </c>
      <c r="Q1314">
        <v>306</v>
      </c>
    </row>
    <row r="1315" spans="3:17" x14ac:dyDescent="0.2">
      <c r="C1315" s="325">
        <v>1361</v>
      </c>
      <c r="D1315" t="s">
        <v>1871</v>
      </c>
      <c r="E1315">
        <v>64</v>
      </c>
      <c r="F1315">
        <v>281</v>
      </c>
      <c r="G1315">
        <v>85</v>
      </c>
      <c r="H1315">
        <v>270.19</v>
      </c>
      <c r="I1315">
        <v>0.27500000000000002</v>
      </c>
      <c r="J1315" t="s">
        <v>4985</v>
      </c>
      <c r="K1315" t="s">
        <v>4978</v>
      </c>
      <c r="L1315">
        <v>280</v>
      </c>
      <c r="M1315">
        <v>74</v>
      </c>
      <c r="N1315">
        <v>0.76317199999999996</v>
      </c>
      <c r="O1315">
        <v>306</v>
      </c>
      <c r="P1315">
        <v>78</v>
      </c>
      <c r="Q1315">
        <v>306</v>
      </c>
    </row>
    <row r="1316" spans="3:17" x14ac:dyDescent="0.2">
      <c r="C1316" s="325">
        <v>1375</v>
      </c>
      <c r="D1316" t="s">
        <v>1755</v>
      </c>
      <c r="E1316">
        <v>65</v>
      </c>
      <c r="F1316">
        <v>349</v>
      </c>
      <c r="G1316">
        <v>89</v>
      </c>
      <c r="H1316">
        <v>338.53899999999999</v>
      </c>
      <c r="I1316">
        <v>0.24399999999999999</v>
      </c>
      <c r="J1316" t="s">
        <v>4980</v>
      </c>
      <c r="K1316" t="s">
        <v>4980</v>
      </c>
      <c r="L1316">
        <v>349</v>
      </c>
      <c r="M1316">
        <v>89</v>
      </c>
      <c r="N1316">
        <v>9.5160699999999991</v>
      </c>
      <c r="O1316">
        <v>353</v>
      </c>
      <c r="P1316">
        <v>87</v>
      </c>
      <c r="Q1316">
        <v>353</v>
      </c>
    </row>
    <row r="1317" spans="3:17" x14ac:dyDescent="0.2">
      <c r="C1317" s="325">
        <v>1379</v>
      </c>
      <c r="D1317" t="s">
        <v>1755</v>
      </c>
      <c r="E1317">
        <v>65</v>
      </c>
      <c r="F1317">
        <v>349</v>
      </c>
      <c r="G1317">
        <v>89</v>
      </c>
      <c r="H1317">
        <v>338.53899999999999</v>
      </c>
      <c r="I1317">
        <v>0.24399999999999999</v>
      </c>
      <c r="J1317" t="s">
        <v>4980</v>
      </c>
      <c r="K1317" t="s">
        <v>4980</v>
      </c>
      <c r="L1317">
        <v>349</v>
      </c>
      <c r="M1317">
        <v>89</v>
      </c>
      <c r="N1317">
        <v>2.1749100000000001</v>
      </c>
      <c r="O1317">
        <v>353</v>
      </c>
      <c r="P1317">
        <v>87</v>
      </c>
      <c r="Q1317">
        <v>353</v>
      </c>
    </row>
    <row r="1318" spans="3:17" x14ac:dyDescent="0.2">
      <c r="C1318" s="325">
        <v>1380</v>
      </c>
      <c r="D1318" t="s">
        <v>1755</v>
      </c>
      <c r="E1318">
        <v>65</v>
      </c>
      <c r="F1318">
        <v>349</v>
      </c>
      <c r="G1318">
        <v>89</v>
      </c>
      <c r="H1318">
        <v>338.53899999999999</v>
      </c>
      <c r="I1318">
        <v>0.24399999999999999</v>
      </c>
      <c r="J1318" t="s">
        <v>4980</v>
      </c>
      <c r="K1318" t="s">
        <v>4980</v>
      </c>
      <c r="L1318">
        <v>349</v>
      </c>
      <c r="M1318">
        <v>89</v>
      </c>
      <c r="N1318">
        <v>1.2942499999999999</v>
      </c>
      <c r="O1318">
        <v>306</v>
      </c>
      <c r="P1318">
        <v>78</v>
      </c>
      <c r="Q1318">
        <v>306</v>
      </c>
    </row>
    <row r="1319" spans="3:17" x14ac:dyDescent="0.2">
      <c r="C1319" s="325">
        <v>1386</v>
      </c>
      <c r="D1319" t="s">
        <v>208</v>
      </c>
    </row>
    <row r="1320" spans="3:17" x14ac:dyDescent="0.2">
      <c r="C1320" s="325">
        <v>1387</v>
      </c>
      <c r="D1320" t="s">
        <v>208</v>
      </c>
    </row>
    <row r="1321" spans="3:17" x14ac:dyDescent="0.2">
      <c r="C1321" s="325">
        <v>1388</v>
      </c>
      <c r="D1321" t="s">
        <v>1755</v>
      </c>
      <c r="E1321">
        <v>65</v>
      </c>
      <c r="F1321">
        <v>349</v>
      </c>
      <c r="G1321">
        <v>89</v>
      </c>
      <c r="H1321">
        <v>338.53899999999999</v>
      </c>
      <c r="I1321">
        <v>0.24399999999999999</v>
      </c>
      <c r="J1321" t="s">
        <v>4980</v>
      </c>
      <c r="K1321" t="s">
        <v>4980</v>
      </c>
      <c r="L1321">
        <v>349</v>
      </c>
      <c r="M1321">
        <v>89</v>
      </c>
      <c r="N1321">
        <v>13.5814</v>
      </c>
      <c r="O1321">
        <v>353</v>
      </c>
      <c r="P1321">
        <v>87</v>
      </c>
      <c r="Q1321">
        <v>353</v>
      </c>
    </row>
    <row r="1322" spans="3:17" x14ac:dyDescent="0.2">
      <c r="C1322" s="325">
        <v>1389</v>
      </c>
      <c r="D1322" t="s">
        <v>1755</v>
      </c>
      <c r="E1322">
        <v>65</v>
      </c>
      <c r="F1322">
        <v>349</v>
      </c>
      <c r="G1322">
        <v>89</v>
      </c>
      <c r="H1322">
        <v>338.53899999999999</v>
      </c>
      <c r="I1322">
        <v>0.24399999999999999</v>
      </c>
      <c r="J1322" t="s">
        <v>4980</v>
      </c>
      <c r="K1322" t="s">
        <v>4980</v>
      </c>
      <c r="L1322">
        <v>349</v>
      </c>
      <c r="M1322">
        <v>89</v>
      </c>
      <c r="N1322">
        <v>10.790699999999999</v>
      </c>
      <c r="O1322">
        <v>353</v>
      </c>
      <c r="P1322">
        <v>87</v>
      </c>
      <c r="Q1322">
        <v>353</v>
      </c>
    </row>
    <row r="1323" spans="3:17" x14ac:dyDescent="0.2">
      <c r="C1323" s="325">
        <v>1390</v>
      </c>
      <c r="D1323" t="s">
        <v>208</v>
      </c>
      <c r="J1323" t="s">
        <v>1667</v>
      </c>
      <c r="K1323" t="s">
        <v>4893</v>
      </c>
      <c r="L1323">
        <v>748</v>
      </c>
      <c r="M1323">
        <v>430</v>
      </c>
      <c r="N1323">
        <v>0</v>
      </c>
      <c r="O1323">
        <v>0</v>
      </c>
      <c r="P1323">
        <v>0</v>
      </c>
      <c r="Q1323">
        <v>748</v>
      </c>
    </row>
    <row r="1324" spans="3:17" x14ac:dyDescent="0.2">
      <c r="C1324" s="325">
        <v>1391</v>
      </c>
      <c r="D1324" t="s">
        <v>1600</v>
      </c>
      <c r="E1324">
        <v>132</v>
      </c>
      <c r="F1324">
        <v>387</v>
      </c>
      <c r="G1324">
        <v>142</v>
      </c>
      <c r="H1324">
        <v>370.78899999999999</v>
      </c>
      <c r="I1324">
        <v>0.27300000000000002</v>
      </c>
      <c r="J1324" t="s">
        <v>1600</v>
      </c>
      <c r="K1324" t="s">
        <v>1600</v>
      </c>
      <c r="L1324">
        <v>387</v>
      </c>
      <c r="M1324">
        <v>142</v>
      </c>
      <c r="N1324">
        <v>0</v>
      </c>
      <c r="O1324">
        <v>0</v>
      </c>
      <c r="P1324">
        <v>0</v>
      </c>
      <c r="Q1324">
        <v>387</v>
      </c>
    </row>
    <row r="1325" spans="3:17" x14ac:dyDescent="0.2">
      <c r="C1325" s="325">
        <v>1395</v>
      </c>
      <c r="D1325" t="s">
        <v>1903</v>
      </c>
      <c r="E1325">
        <v>55</v>
      </c>
      <c r="F1325">
        <v>390</v>
      </c>
      <c r="G1325">
        <v>112</v>
      </c>
      <c r="H1325">
        <v>376.07299999999998</v>
      </c>
      <c r="I1325">
        <v>0.27200000000000002</v>
      </c>
      <c r="J1325" t="s">
        <v>1903</v>
      </c>
      <c r="K1325" t="s">
        <v>1903</v>
      </c>
      <c r="L1325">
        <v>390</v>
      </c>
      <c r="M1325">
        <v>112</v>
      </c>
      <c r="N1325">
        <v>0</v>
      </c>
      <c r="O1325">
        <v>0</v>
      </c>
      <c r="P1325">
        <v>0</v>
      </c>
      <c r="Q1325">
        <v>390</v>
      </c>
    </row>
    <row r="1326" spans="3:17" x14ac:dyDescent="0.2">
      <c r="C1326" s="325">
        <v>1396</v>
      </c>
      <c r="D1326" t="s">
        <v>1623</v>
      </c>
      <c r="E1326">
        <v>18</v>
      </c>
      <c r="F1326">
        <v>354</v>
      </c>
      <c r="G1326">
        <v>82</v>
      </c>
      <c r="H1326">
        <v>345.41899999999998</v>
      </c>
      <c r="I1326">
        <v>0.223</v>
      </c>
      <c r="J1326" t="s">
        <v>4979</v>
      </c>
      <c r="K1326" t="s">
        <v>4979</v>
      </c>
      <c r="L1326">
        <v>354</v>
      </c>
      <c r="M1326">
        <v>82</v>
      </c>
      <c r="N1326">
        <v>3.1261299999999999</v>
      </c>
      <c r="O1326">
        <v>353</v>
      </c>
      <c r="P1326">
        <v>87</v>
      </c>
      <c r="Q1326">
        <v>353</v>
      </c>
    </row>
    <row r="1327" spans="3:17" x14ac:dyDescent="0.2">
      <c r="C1327" s="325">
        <v>1398</v>
      </c>
      <c r="D1327" t="s">
        <v>1667</v>
      </c>
      <c r="E1327">
        <v>21</v>
      </c>
      <c r="F1327">
        <v>788</v>
      </c>
      <c r="G1327">
        <v>480</v>
      </c>
      <c r="H1327">
        <v>684.93499999999995</v>
      </c>
      <c r="I1327">
        <v>0.52200000000000002</v>
      </c>
      <c r="J1327" t="s">
        <v>1667</v>
      </c>
      <c r="K1327" t="s">
        <v>4893</v>
      </c>
      <c r="L1327">
        <v>748</v>
      </c>
      <c r="M1327">
        <v>430</v>
      </c>
      <c r="N1327">
        <v>0</v>
      </c>
      <c r="O1327">
        <v>0</v>
      </c>
      <c r="P1327">
        <v>0</v>
      </c>
      <c r="Q1327">
        <v>748</v>
      </c>
    </row>
    <row r="1328" spans="3:17" x14ac:dyDescent="0.2">
      <c r="C1328" s="325">
        <v>1399</v>
      </c>
      <c r="D1328" t="s">
        <v>1704</v>
      </c>
      <c r="E1328">
        <v>97</v>
      </c>
      <c r="F1328">
        <v>280</v>
      </c>
      <c r="G1328">
        <v>74</v>
      </c>
      <c r="H1328">
        <v>271.44099999999997</v>
      </c>
      <c r="I1328">
        <v>0.25</v>
      </c>
      <c r="J1328" t="s">
        <v>4977</v>
      </c>
      <c r="K1328" t="s">
        <v>4978</v>
      </c>
      <c r="L1328">
        <v>280</v>
      </c>
      <c r="M1328">
        <v>74</v>
      </c>
      <c r="N1328">
        <v>3.3924599999999998</v>
      </c>
      <c r="O1328">
        <v>353</v>
      </c>
      <c r="P1328">
        <v>87</v>
      </c>
      <c r="Q1328">
        <v>353</v>
      </c>
    </row>
    <row r="1329" spans="3:17" x14ac:dyDescent="0.2">
      <c r="C1329" s="325">
        <v>1400</v>
      </c>
      <c r="D1329" t="s">
        <v>1623</v>
      </c>
      <c r="E1329">
        <v>18</v>
      </c>
      <c r="F1329">
        <v>354</v>
      </c>
      <c r="G1329">
        <v>82</v>
      </c>
      <c r="H1329">
        <v>345.41899999999998</v>
      </c>
      <c r="I1329">
        <v>0.223</v>
      </c>
      <c r="J1329" t="s">
        <v>1600</v>
      </c>
      <c r="K1329" t="s">
        <v>1600</v>
      </c>
      <c r="L1329">
        <v>387</v>
      </c>
      <c r="M1329">
        <v>142</v>
      </c>
      <c r="N1329">
        <v>0</v>
      </c>
      <c r="O1329">
        <v>0</v>
      </c>
      <c r="P1329">
        <v>0</v>
      </c>
      <c r="Q1329">
        <v>387</v>
      </c>
    </row>
    <row r="1330" spans="3:17" x14ac:dyDescent="0.2">
      <c r="C1330" s="325">
        <v>1401</v>
      </c>
      <c r="D1330" t="s">
        <v>1667</v>
      </c>
      <c r="E1330">
        <v>21</v>
      </c>
      <c r="F1330">
        <v>788</v>
      </c>
      <c r="G1330">
        <v>480</v>
      </c>
      <c r="H1330">
        <v>684.93499999999995</v>
      </c>
      <c r="I1330">
        <v>0.52200000000000002</v>
      </c>
      <c r="J1330" t="s">
        <v>1667</v>
      </c>
      <c r="K1330" t="s">
        <v>4893</v>
      </c>
      <c r="L1330">
        <v>748</v>
      </c>
      <c r="M1330">
        <v>430</v>
      </c>
      <c r="N1330">
        <v>0</v>
      </c>
      <c r="O1330">
        <v>0</v>
      </c>
      <c r="P1330">
        <v>0</v>
      </c>
      <c r="Q1330">
        <v>748</v>
      </c>
    </row>
    <row r="1331" spans="3:17" x14ac:dyDescent="0.2">
      <c r="C1331" s="325">
        <v>1402</v>
      </c>
      <c r="D1331" t="s">
        <v>1903</v>
      </c>
      <c r="E1331">
        <v>55</v>
      </c>
      <c r="F1331">
        <v>390</v>
      </c>
      <c r="G1331">
        <v>112</v>
      </c>
      <c r="H1331">
        <v>376.07299999999998</v>
      </c>
      <c r="I1331">
        <v>0.27200000000000002</v>
      </c>
      <c r="J1331" t="s">
        <v>1903</v>
      </c>
      <c r="K1331" t="s">
        <v>1903</v>
      </c>
      <c r="L1331">
        <v>390</v>
      </c>
      <c r="M1331">
        <v>112</v>
      </c>
      <c r="N1331">
        <v>0</v>
      </c>
      <c r="O1331">
        <v>0</v>
      </c>
      <c r="P1331">
        <v>0</v>
      </c>
      <c r="Q1331">
        <v>390</v>
      </c>
    </row>
    <row r="1332" spans="3:17" x14ac:dyDescent="0.2">
      <c r="C1332" s="325">
        <v>1406</v>
      </c>
      <c r="D1332" t="s">
        <v>1704</v>
      </c>
      <c r="E1332">
        <v>97</v>
      </c>
      <c r="F1332">
        <v>280</v>
      </c>
      <c r="G1332">
        <v>74</v>
      </c>
      <c r="H1332">
        <v>271.44099999999997</v>
      </c>
      <c r="I1332">
        <v>0.25</v>
      </c>
      <c r="J1332" t="s">
        <v>4977</v>
      </c>
      <c r="K1332" t="s">
        <v>4978</v>
      </c>
      <c r="L1332">
        <v>280</v>
      </c>
      <c r="M1332">
        <v>74</v>
      </c>
      <c r="N1332">
        <v>2.3100900000000002</v>
      </c>
      <c r="O1332">
        <v>353</v>
      </c>
      <c r="P1332">
        <v>87</v>
      </c>
      <c r="Q1332">
        <v>353</v>
      </c>
    </row>
    <row r="1333" spans="3:17" x14ac:dyDescent="0.2">
      <c r="C1333" s="325">
        <v>1407</v>
      </c>
      <c r="D1333" t="s">
        <v>1704</v>
      </c>
      <c r="E1333">
        <v>97</v>
      </c>
      <c r="F1333">
        <v>280</v>
      </c>
      <c r="G1333">
        <v>74</v>
      </c>
      <c r="H1333">
        <v>271.44099999999997</v>
      </c>
      <c r="I1333">
        <v>0.25</v>
      </c>
      <c r="J1333" t="s">
        <v>4977</v>
      </c>
      <c r="K1333" t="s">
        <v>4978</v>
      </c>
      <c r="L1333">
        <v>280</v>
      </c>
      <c r="M1333">
        <v>74</v>
      </c>
      <c r="N1333">
        <v>5.1086200000000002</v>
      </c>
      <c r="O1333">
        <v>353</v>
      </c>
      <c r="P1333">
        <v>87</v>
      </c>
      <c r="Q1333">
        <v>353</v>
      </c>
    </row>
    <row r="1334" spans="3:17" x14ac:dyDescent="0.2">
      <c r="C1334" s="325">
        <v>1408</v>
      </c>
      <c r="D1334" t="s">
        <v>1704</v>
      </c>
      <c r="E1334">
        <v>97</v>
      </c>
      <c r="F1334">
        <v>280</v>
      </c>
      <c r="G1334">
        <v>74</v>
      </c>
      <c r="H1334">
        <v>271.44099999999997</v>
      </c>
      <c r="I1334">
        <v>0.25</v>
      </c>
      <c r="J1334" t="s">
        <v>4977</v>
      </c>
      <c r="K1334" t="s">
        <v>4978</v>
      </c>
      <c r="L1334">
        <v>280</v>
      </c>
      <c r="M1334">
        <v>74</v>
      </c>
      <c r="N1334">
        <v>4.4397900000000003</v>
      </c>
      <c r="O1334">
        <v>353</v>
      </c>
      <c r="P1334">
        <v>87</v>
      </c>
      <c r="Q1334">
        <v>353</v>
      </c>
    </row>
    <row r="1335" spans="3:17" x14ac:dyDescent="0.2">
      <c r="C1335" s="325">
        <v>1409</v>
      </c>
      <c r="D1335" t="s">
        <v>1704</v>
      </c>
      <c r="E1335">
        <v>97</v>
      </c>
      <c r="F1335">
        <v>280</v>
      </c>
      <c r="G1335">
        <v>74</v>
      </c>
      <c r="H1335">
        <v>271.44099999999997</v>
      </c>
      <c r="I1335">
        <v>0.25</v>
      </c>
      <c r="J1335" t="s">
        <v>4977</v>
      </c>
      <c r="K1335" t="s">
        <v>4978</v>
      </c>
      <c r="L1335">
        <v>280</v>
      </c>
      <c r="M1335">
        <v>74</v>
      </c>
      <c r="N1335">
        <v>4.84938</v>
      </c>
      <c r="O1335">
        <v>353</v>
      </c>
      <c r="P1335">
        <v>87</v>
      </c>
      <c r="Q1335">
        <v>353</v>
      </c>
    </row>
    <row r="1336" spans="3:17" x14ac:dyDescent="0.2">
      <c r="C1336" s="325">
        <v>1413</v>
      </c>
      <c r="D1336" t="s">
        <v>2117</v>
      </c>
      <c r="E1336">
        <v>41</v>
      </c>
      <c r="F1336">
        <v>297</v>
      </c>
      <c r="G1336">
        <v>45</v>
      </c>
      <c r="H1336">
        <v>294.24700000000001</v>
      </c>
      <c r="I1336">
        <v>0.15</v>
      </c>
      <c r="J1336" t="s">
        <v>4986</v>
      </c>
      <c r="K1336" t="s">
        <v>4978</v>
      </c>
      <c r="L1336">
        <v>280</v>
      </c>
      <c r="M1336">
        <v>74</v>
      </c>
      <c r="N1336">
        <v>11.5235</v>
      </c>
      <c r="O1336">
        <v>353</v>
      </c>
      <c r="P1336">
        <v>87</v>
      </c>
      <c r="Q1336">
        <v>353</v>
      </c>
    </row>
    <row r="1337" spans="3:17" x14ac:dyDescent="0.2">
      <c r="C1337" s="325">
        <v>1414</v>
      </c>
      <c r="D1337" t="s">
        <v>1704</v>
      </c>
      <c r="E1337">
        <v>97</v>
      </c>
      <c r="F1337">
        <v>280</v>
      </c>
      <c r="G1337">
        <v>74</v>
      </c>
      <c r="H1337">
        <v>271.44099999999997</v>
      </c>
      <c r="I1337">
        <v>0.25</v>
      </c>
      <c r="J1337" t="s">
        <v>4977</v>
      </c>
      <c r="K1337" t="s">
        <v>4978</v>
      </c>
      <c r="L1337">
        <v>280</v>
      </c>
      <c r="M1337">
        <v>74</v>
      </c>
      <c r="N1337">
        <v>4.6801599999999999</v>
      </c>
      <c r="O1337">
        <v>353</v>
      </c>
      <c r="P1337">
        <v>87</v>
      </c>
      <c r="Q1337">
        <v>353</v>
      </c>
    </row>
    <row r="1338" spans="3:17" x14ac:dyDescent="0.2">
      <c r="C1338" s="325">
        <v>1417</v>
      </c>
      <c r="D1338" t="s">
        <v>1600</v>
      </c>
      <c r="E1338">
        <v>132</v>
      </c>
      <c r="F1338">
        <v>387</v>
      </c>
      <c r="G1338">
        <v>142</v>
      </c>
      <c r="H1338">
        <v>370.78899999999999</v>
      </c>
      <c r="I1338">
        <v>0.27300000000000002</v>
      </c>
      <c r="J1338" t="s">
        <v>1600</v>
      </c>
      <c r="K1338" t="s">
        <v>1600</v>
      </c>
      <c r="L1338">
        <v>387</v>
      </c>
      <c r="M1338">
        <v>142</v>
      </c>
      <c r="N1338">
        <v>0</v>
      </c>
      <c r="O1338">
        <v>0</v>
      </c>
      <c r="P1338">
        <v>0</v>
      </c>
      <c r="Q1338">
        <v>387</v>
      </c>
    </row>
    <row r="1339" spans="3:17" x14ac:dyDescent="0.2">
      <c r="C1339" s="325">
        <v>1418</v>
      </c>
      <c r="D1339" t="s">
        <v>1755</v>
      </c>
      <c r="E1339">
        <v>65</v>
      </c>
      <c r="F1339">
        <v>349</v>
      </c>
      <c r="G1339">
        <v>89</v>
      </c>
      <c r="H1339">
        <v>338.53899999999999</v>
      </c>
      <c r="I1339">
        <v>0.24399999999999999</v>
      </c>
      <c r="J1339" t="s">
        <v>4980</v>
      </c>
      <c r="K1339" t="s">
        <v>4980</v>
      </c>
      <c r="L1339">
        <v>349</v>
      </c>
      <c r="M1339">
        <v>89</v>
      </c>
      <c r="N1339">
        <v>18.2149</v>
      </c>
      <c r="O1339">
        <v>353</v>
      </c>
      <c r="P1339">
        <v>87</v>
      </c>
      <c r="Q1339">
        <v>353</v>
      </c>
    </row>
    <row r="1340" spans="3:17" x14ac:dyDescent="0.2">
      <c r="C1340" s="325">
        <v>1419</v>
      </c>
      <c r="D1340" t="s">
        <v>1704</v>
      </c>
      <c r="E1340">
        <v>97</v>
      </c>
      <c r="F1340">
        <v>280</v>
      </c>
      <c r="G1340">
        <v>74</v>
      </c>
      <c r="H1340">
        <v>271.44099999999997</v>
      </c>
      <c r="I1340">
        <v>0.25</v>
      </c>
      <c r="J1340" t="s">
        <v>4977</v>
      </c>
      <c r="K1340" t="s">
        <v>4978</v>
      </c>
      <c r="L1340">
        <v>280</v>
      </c>
      <c r="M1340">
        <v>74</v>
      </c>
      <c r="N1340">
        <v>1.82067</v>
      </c>
      <c r="O1340">
        <v>306</v>
      </c>
      <c r="P1340">
        <v>78</v>
      </c>
      <c r="Q1340">
        <v>306</v>
      </c>
    </row>
    <row r="1341" spans="3:17" x14ac:dyDescent="0.2">
      <c r="C1341" s="325">
        <v>1420</v>
      </c>
      <c r="D1341" t="s">
        <v>1600</v>
      </c>
      <c r="E1341">
        <v>132</v>
      </c>
      <c r="F1341">
        <v>387</v>
      </c>
      <c r="G1341">
        <v>142</v>
      </c>
      <c r="H1341">
        <v>370.78899999999999</v>
      </c>
      <c r="I1341">
        <v>0.27300000000000002</v>
      </c>
      <c r="J1341" t="s">
        <v>1600</v>
      </c>
      <c r="K1341" t="s">
        <v>1600</v>
      </c>
      <c r="L1341">
        <v>387</v>
      </c>
      <c r="M1341">
        <v>142</v>
      </c>
      <c r="N1341">
        <v>0</v>
      </c>
      <c r="O1341">
        <v>0</v>
      </c>
      <c r="P1341">
        <v>0</v>
      </c>
      <c r="Q1341">
        <v>387</v>
      </c>
    </row>
    <row r="1342" spans="3:17" x14ac:dyDescent="0.2">
      <c r="C1342" s="325">
        <v>1421</v>
      </c>
      <c r="D1342" t="s">
        <v>1623</v>
      </c>
      <c r="E1342">
        <v>18</v>
      </c>
      <c r="F1342">
        <v>354</v>
      </c>
      <c r="G1342">
        <v>82</v>
      </c>
      <c r="H1342">
        <v>345.41899999999998</v>
      </c>
      <c r="I1342">
        <v>0.223</v>
      </c>
      <c r="J1342" t="s">
        <v>4979</v>
      </c>
      <c r="K1342" t="s">
        <v>4979</v>
      </c>
      <c r="L1342">
        <v>354</v>
      </c>
      <c r="M1342">
        <v>82</v>
      </c>
      <c r="N1342">
        <v>1.9410799999999999</v>
      </c>
      <c r="O1342">
        <v>306</v>
      </c>
      <c r="P1342">
        <v>78</v>
      </c>
      <c r="Q1342">
        <v>306</v>
      </c>
    </row>
    <row r="1343" spans="3:17" x14ac:dyDescent="0.2">
      <c r="C1343" s="325">
        <v>1422</v>
      </c>
      <c r="D1343" t="s">
        <v>1623</v>
      </c>
      <c r="E1343">
        <v>18</v>
      </c>
      <c r="F1343">
        <v>354</v>
      </c>
      <c r="G1343">
        <v>82</v>
      </c>
      <c r="H1343">
        <v>345.41899999999998</v>
      </c>
      <c r="I1343">
        <v>0.223</v>
      </c>
      <c r="J1343" t="s">
        <v>4979</v>
      </c>
      <c r="K1343" t="s">
        <v>4979</v>
      </c>
      <c r="L1343">
        <v>354</v>
      </c>
      <c r="M1343">
        <v>82</v>
      </c>
      <c r="N1343">
        <v>17.167000000000002</v>
      </c>
      <c r="O1343">
        <v>353</v>
      </c>
      <c r="P1343">
        <v>87</v>
      </c>
      <c r="Q1343">
        <v>353</v>
      </c>
    </row>
    <row r="1344" spans="3:17" x14ac:dyDescent="0.2">
      <c r="C1344" s="325">
        <v>1423</v>
      </c>
      <c r="D1344" t="s">
        <v>2117</v>
      </c>
      <c r="E1344">
        <v>41</v>
      </c>
      <c r="F1344">
        <v>297</v>
      </c>
      <c r="G1344">
        <v>45</v>
      </c>
      <c r="H1344">
        <v>294.24700000000001</v>
      </c>
      <c r="I1344">
        <v>0.15</v>
      </c>
      <c r="J1344" t="s">
        <v>4986</v>
      </c>
      <c r="K1344" t="s">
        <v>4978</v>
      </c>
      <c r="L1344">
        <v>280</v>
      </c>
      <c r="M1344">
        <v>74</v>
      </c>
      <c r="N1344">
        <v>7.3739600000000003</v>
      </c>
      <c r="O1344">
        <v>353</v>
      </c>
      <c r="P1344">
        <v>87</v>
      </c>
      <c r="Q1344">
        <v>353</v>
      </c>
    </row>
    <row r="1345" spans="3:17" x14ac:dyDescent="0.2">
      <c r="C1345" s="325">
        <v>1425</v>
      </c>
      <c r="D1345" t="s">
        <v>1871</v>
      </c>
      <c r="E1345">
        <v>64</v>
      </c>
      <c r="F1345">
        <v>281</v>
      </c>
      <c r="G1345">
        <v>85</v>
      </c>
      <c r="H1345">
        <v>270.19</v>
      </c>
      <c r="I1345">
        <v>0.27500000000000002</v>
      </c>
      <c r="J1345" t="s">
        <v>4985</v>
      </c>
      <c r="K1345" t="s">
        <v>4978</v>
      </c>
      <c r="L1345">
        <v>280</v>
      </c>
      <c r="M1345">
        <v>74</v>
      </c>
      <c r="N1345">
        <v>1.9367300000000001</v>
      </c>
      <c r="O1345">
        <v>306</v>
      </c>
      <c r="P1345">
        <v>78</v>
      </c>
      <c r="Q1345">
        <v>306</v>
      </c>
    </row>
    <row r="1346" spans="3:17" x14ac:dyDescent="0.2">
      <c r="C1346" s="325">
        <v>1426</v>
      </c>
      <c r="D1346" t="s">
        <v>1600</v>
      </c>
      <c r="E1346">
        <v>132</v>
      </c>
      <c r="F1346">
        <v>387</v>
      </c>
      <c r="G1346">
        <v>142</v>
      </c>
      <c r="H1346">
        <v>370.78899999999999</v>
      </c>
      <c r="I1346">
        <v>0.27300000000000002</v>
      </c>
      <c r="J1346" t="s">
        <v>1600</v>
      </c>
      <c r="K1346" t="s">
        <v>1600</v>
      </c>
      <c r="L1346">
        <v>387</v>
      </c>
      <c r="M1346">
        <v>142</v>
      </c>
      <c r="N1346">
        <v>0</v>
      </c>
      <c r="O1346">
        <v>0</v>
      </c>
      <c r="P1346">
        <v>0</v>
      </c>
      <c r="Q1346">
        <v>387</v>
      </c>
    </row>
    <row r="1347" spans="3:17" x14ac:dyDescent="0.2">
      <c r="C1347" s="325">
        <v>1427</v>
      </c>
      <c r="D1347" t="s">
        <v>1871</v>
      </c>
      <c r="E1347">
        <v>64</v>
      </c>
      <c r="F1347">
        <v>281</v>
      </c>
      <c r="G1347">
        <v>85</v>
      </c>
      <c r="H1347">
        <v>270.19</v>
      </c>
      <c r="I1347">
        <v>0.27500000000000002</v>
      </c>
      <c r="J1347" t="s">
        <v>4985</v>
      </c>
      <c r="K1347" t="s">
        <v>4978</v>
      </c>
      <c r="L1347">
        <v>280</v>
      </c>
      <c r="M1347">
        <v>74</v>
      </c>
      <c r="N1347">
        <v>0.44650499999999999</v>
      </c>
      <c r="O1347">
        <v>231</v>
      </c>
      <c r="P1347">
        <v>55</v>
      </c>
      <c r="Q1347">
        <v>231</v>
      </c>
    </row>
    <row r="1348" spans="3:17" x14ac:dyDescent="0.2">
      <c r="C1348" s="325">
        <v>1429</v>
      </c>
      <c r="D1348" t="s">
        <v>1755</v>
      </c>
      <c r="E1348">
        <v>65</v>
      </c>
      <c r="F1348">
        <v>349</v>
      </c>
      <c r="G1348">
        <v>89</v>
      </c>
      <c r="H1348">
        <v>338.53899999999999</v>
      </c>
      <c r="I1348">
        <v>0.24399999999999999</v>
      </c>
      <c r="J1348" t="s">
        <v>4980</v>
      </c>
      <c r="K1348" t="s">
        <v>4980</v>
      </c>
      <c r="L1348">
        <v>349</v>
      </c>
      <c r="M1348">
        <v>89</v>
      </c>
      <c r="N1348">
        <v>27.332999999999998</v>
      </c>
      <c r="O1348">
        <v>353</v>
      </c>
      <c r="P1348">
        <v>87</v>
      </c>
      <c r="Q1348">
        <v>353</v>
      </c>
    </row>
    <row r="1349" spans="3:17" x14ac:dyDescent="0.2">
      <c r="C1349" s="325">
        <v>1431</v>
      </c>
      <c r="D1349" t="s">
        <v>1903</v>
      </c>
      <c r="E1349">
        <v>55</v>
      </c>
      <c r="F1349">
        <v>390</v>
      </c>
      <c r="G1349">
        <v>112</v>
      </c>
      <c r="H1349">
        <v>376.07299999999998</v>
      </c>
      <c r="I1349">
        <v>0.27200000000000002</v>
      </c>
      <c r="J1349" t="s">
        <v>1903</v>
      </c>
      <c r="K1349" t="s">
        <v>1903</v>
      </c>
      <c r="L1349">
        <v>390</v>
      </c>
      <c r="M1349">
        <v>112</v>
      </c>
      <c r="N1349">
        <v>0</v>
      </c>
      <c r="O1349">
        <v>0</v>
      </c>
      <c r="P1349">
        <v>0</v>
      </c>
      <c r="Q1349">
        <v>390</v>
      </c>
    </row>
    <row r="1350" spans="3:17" x14ac:dyDescent="0.2">
      <c r="C1350" s="325">
        <v>1432</v>
      </c>
      <c r="D1350" t="s">
        <v>1623</v>
      </c>
      <c r="E1350">
        <v>18</v>
      </c>
      <c r="F1350">
        <v>354</v>
      </c>
      <c r="G1350">
        <v>82</v>
      </c>
      <c r="H1350">
        <v>345.41899999999998</v>
      </c>
      <c r="I1350">
        <v>0.223</v>
      </c>
      <c r="J1350" t="s">
        <v>4979</v>
      </c>
      <c r="K1350" t="s">
        <v>4979</v>
      </c>
      <c r="L1350">
        <v>354</v>
      </c>
      <c r="M1350">
        <v>82</v>
      </c>
      <c r="N1350">
        <v>12.987299999999999</v>
      </c>
      <c r="O1350">
        <v>353</v>
      </c>
      <c r="P1350">
        <v>87</v>
      </c>
      <c r="Q1350">
        <v>353</v>
      </c>
    </row>
    <row r="1351" spans="3:17" x14ac:dyDescent="0.2">
      <c r="C1351" s="325">
        <v>1435</v>
      </c>
      <c r="D1351" t="s">
        <v>1755</v>
      </c>
      <c r="E1351">
        <v>65</v>
      </c>
      <c r="F1351">
        <v>349</v>
      </c>
      <c r="G1351">
        <v>89</v>
      </c>
      <c r="H1351">
        <v>338.53899999999999</v>
      </c>
      <c r="I1351">
        <v>0.24399999999999999</v>
      </c>
      <c r="J1351" t="s">
        <v>4980</v>
      </c>
      <c r="K1351" t="s">
        <v>4980</v>
      </c>
      <c r="L1351">
        <v>349</v>
      </c>
      <c r="M1351">
        <v>89</v>
      </c>
      <c r="N1351">
        <v>17.539200000000001</v>
      </c>
      <c r="O1351">
        <v>353</v>
      </c>
      <c r="P1351">
        <v>87</v>
      </c>
      <c r="Q1351">
        <v>353</v>
      </c>
    </row>
    <row r="1352" spans="3:17" x14ac:dyDescent="0.2">
      <c r="C1352" s="325">
        <v>1436</v>
      </c>
      <c r="D1352" t="s">
        <v>1903</v>
      </c>
      <c r="E1352">
        <v>55</v>
      </c>
      <c r="F1352">
        <v>390</v>
      </c>
      <c r="G1352">
        <v>112</v>
      </c>
      <c r="H1352">
        <v>376.07299999999998</v>
      </c>
      <c r="I1352">
        <v>0.27200000000000002</v>
      </c>
      <c r="J1352" t="s">
        <v>4986</v>
      </c>
      <c r="K1352" t="s">
        <v>4978</v>
      </c>
      <c r="L1352">
        <v>280</v>
      </c>
      <c r="M1352">
        <v>74</v>
      </c>
      <c r="N1352">
        <v>10.212999999999999</v>
      </c>
      <c r="O1352">
        <v>353</v>
      </c>
      <c r="P1352">
        <v>87</v>
      </c>
      <c r="Q1352">
        <v>353</v>
      </c>
    </row>
    <row r="1353" spans="3:17" x14ac:dyDescent="0.2">
      <c r="C1353" s="325">
        <v>1438</v>
      </c>
      <c r="D1353" t="s">
        <v>1704</v>
      </c>
      <c r="E1353">
        <v>97</v>
      </c>
      <c r="F1353">
        <v>280</v>
      </c>
      <c r="G1353">
        <v>74</v>
      </c>
      <c r="H1353">
        <v>271.44099999999997</v>
      </c>
      <c r="I1353">
        <v>0.25</v>
      </c>
      <c r="J1353" t="s">
        <v>4977</v>
      </c>
      <c r="K1353" t="s">
        <v>4978</v>
      </c>
      <c r="L1353">
        <v>280</v>
      </c>
      <c r="M1353">
        <v>74</v>
      </c>
      <c r="N1353">
        <v>2.10859</v>
      </c>
      <c r="O1353">
        <v>353</v>
      </c>
      <c r="P1353">
        <v>87</v>
      </c>
      <c r="Q1353">
        <v>353</v>
      </c>
    </row>
    <row r="1354" spans="3:17" x14ac:dyDescent="0.2">
      <c r="C1354" s="325">
        <v>1443</v>
      </c>
      <c r="D1354" t="s">
        <v>1903</v>
      </c>
      <c r="E1354">
        <v>55</v>
      </c>
      <c r="F1354">
        <v>390</v>
      </c>
      <c r="G1354">
        <v>112</v>
      </c>
      <c r="H1354">
        <v>376.07299999999998</v>
      </c>
      <c r="I1354">
        <v>0.27200000000000002</v>
      </c>
      <c r="J1354" t="s">
        <v>1903</v>
      </c>
      <c r="K1354" t="s">
        <v>1903</v>
      </c>
      <c r="L1354">
        <v>390</v>
      </c>
      <c r="M1354">
        <v>112</v>
      </c>
      <c r="N1354">
        <v>0</v>
      </c>
      <c r="O1354">
        <v>0</v>
      </c>
      <c r="P1354">
        <v>0</v>
      </c>
      <c r="Q1354">
        <v>390</v>
      </c>
    </row>
    <row r="1355" spans="3:17" x14ac:dyDescent="0.2">
      <c r="C1355" s="325">
        <v>1444</v>
      </c>
      <c r="D1355" t="s">
        <v>1704</v>
      </c>
      <c r="E1355">
        <v>97</v>
      </c>
      <c r="F1355">
        <v>280</v>
      </c>
      <c r="G1355">
        <v>74</v>
      </c>
      <c r="H1355">
        <v>271.44099999999997</v>
      </c>
      <c r="I1355">
        <v>0.25</v>
      </c>
      <c r="J1355" t="s">
        <v>4977</v>
      </c>
      <c r="K1355" t="s">
        <v>4978</v>
      </c>
      <c r="L1355">
        <v>280</v>
      </c>
      <c r="M1355">
        <v>74</v>
      </c>
      <c r="N1355">
        <v>0.437087</v>
      </c>
      <c r="O1355">
        <v>231</v>
      </c>
      <c r="P1355">
        <v>55</v>
      </c>
      <c r="Q1355">
        <v>231</v>
      </c>
    </row>
    <row r="1356" spans="3:17" x14ac:dyDescent="0.2">
      <c r="C1356" s="325">
        <v>1445</v>
      </c>
      <c r="D1356" t="s">
        <v>1600</v>
      </c>
      <c r="E1356">
        <v>132</v>
      </c>
      <c r="F1356">
        <v>387</v>
      </c>
      <c r="G1356">
        <v>142</v>
      </c>
      <c r="H1356">
        <v>370.78899999999999</v>
      </c>
      <c r="I1356">
        <v>0.27300000000000002</v>
      </c>
      <c r="J1356" t="s">
        <v>1600</v>
      </c>
      <c r="K1356" t="s">
        <v>1600</v>
      </c>
      <c r="L1356">
        <v>387</v>
      </c>
      <c r="M1356">
        <v>142</v>
      </c>
      <c r="N1356">
        <v>0</v>
      </c>
      <c r="O1356">
        <v>0</v>
      </c>
      <c r="P1356">
        <v>0</v>
      </c>
      <c r="Q1356">
        <v>387</v>
      </c>
    </row>
    <row r="1357" spans="3:17" x14ac:dyDescent="0.2">
      <c r="C1357" s="325">
        <v>1462</v>
      </c>
      <c r="D1357" t="s">
        <v>1903</v>
      </c>
      <c r="E1357">
        <v>55</v>
      </c>
      <c r="F1357">
        <v>390</v>
      </c>
      <c r="G1357">
        <v>112</v>
      </c>
      <c r="H1357">
        <v>376.07299999999998</v>
      </c>
      <c r="I1357">
        <v>0.27200000000000002</v>
      </c>
      <c r="J1357" t="s">
        <v>1903</v>
      </c>
      <c r="K1357" t="s">
        <v>1903</v>
      </c>
      <c r="L1357">
        <v>390</v>
      </c>
      <c r="M1357">
        <v>112</v>
      </c>
      <c r="N1357">
        <v>0</v>
      </c>
      <c r="O1357">
        <v>0</v>
      </c>
      <c r="P1357">
        <v>0</v>
      </c>
      <c r="Q1357">
        <v>390</v>
      </c>
    </row>
    <row r="1358" spans="3:17" x14ac:dyDescent="0.2">
      <c r="C1358" s="325">
        <v>1464</v>
      </c>
      <c r="D1358" t="s">
        <v>1704</v>
      </c>
      <c r="E1358">
        <v>97</v>
      </c>
      <c r="F1358">
        <v>280</v>
      </c>
      <c r="G1358">
        <v>74</v>
      </c>
      <c r="H1358">
        <v>271.44099999999997</v>
      </c>
      <c r="I1358">
        <v>0.25</v>
      </c>
      <c r="J1358" t="s">
        <v>4977</v>
      </c>
      <c r="K1358" t="s">
        <v>4978</v>
      </c>
      <c r="L1358">
        <v>280</v>
      </c>
      <c r="M1358">
        <v>74</v>
      </c>
      <c r="N1358">
        <v>2.9880800000000001</v>
      </c>
      <c r="O1358">
        <v>353</v>
      </c>
      <c r="P1358">
        <v>87</v>
      </c>
      <c r="Q1358">
        <v>353</v>
      </c>
    </row>
    <row r="1359" spans="3:17" x14ac:dyDescent="0.2">
      <c r="C1359" s="325">
        <v>1465</v>
      </c>
      <c r="D1359" t="s">
        <v>1755</v>
      </c>
      <c r="E1359">
        <v>65</v>
      </c>
      <c r="F1359">
        <v>349</v>
      </c>
      <c r="G1359">
        <v>89</v>
      </c>
      <c r="H1359">
        <v>338.53899999999999</v>
      </c>
      <c r="I1359">
        <v>0.24399999999999999</v>
      </c>
      <c r="J1359" t="s">
        <v>4980</v>
      </c>
      <c r="K1359" t="s">
        <v>4980</v>
      </c>
      <c r="L1359">
        <v>349</v>
      </c>
      <c r="M1359">
        <v>89</v>
      </c>
      <c r="N1359">
        <v>0.751247</v>
      </c>
      <c r="O1359">
        <v>306</v>
      </c>
      <c r="P1359">
        <v>78</v>
      </c>
      <c r="Q1359">
        <v>306</v>
      </c>
    </row>
    <row r="1360" spans="3:17" x14ac:dyDescent="0.2">
      <c r="C1360" s="325">
        <v>1468</v>
      </c>
      <c r="D1360" t="s">
        <v>1600</v>
      </c>
      <c r="E1360">
        <v>132</v>
      </c>
      <c r="F1360">
        <v>387</v>
      </c>
      <c r="G1360">
        <v>142</v>
      </c>
      <c r="H1360">
        <v>370.78899999999999</v>
      </c>
      <c r="I1360">
        <v>0.27300000000000002</v>
      </c>
      <c r="J1360" t="s">
        <v>1600</v>
      </c>
      <c r="K1360" t="s">
        <v>1600</v>
      </c>
      <c r="L1360">
        <v>387</v>
      </c>
      <c r="M1360">
        <v>142</v>
      </c>
      <c r="N1360">
        <v>0</v>
      </c>
      <c r="O1360">
        <v>0</v>
      </c>
      <c r="P1360">
        <v>0</v>
      </c>
      <c r="Q1360">
        <v>387</v>
      </c>
    </row>
    <row r="1361" spans="3:17" x14ac:dyDescent="0.2">
      <c r="C1361" s="325">
        <v>1475</v>
      </c>
      <c r="D1361" t="s">
        <v>2964</v>
      </c>
      <c r="E1361">
        <v>32</v>
      </c>
      <c r="F1361">
        <v>782</v>
      </c>
      <c r="G1361">
        <v>359</v>
      </c>
      <c r="H1361">
        <v>712.822</v>
      </c>
      <c r="I1361">
        <v>0.432</v>
      </c>
      <c r="J1361" t="s">
        <v>2964</v>
      </c>
      <c r="K1361" t="s">
        <v>2964</v>
      </c>
      <c r="L1361">
        <v>782</v>
      </c>
      <c r="M1361">
        <v>359</v>
      </c>
      <c r="N1361">
        <v>0</v>
      </c>
      <c r="O1361">
        <v>0</v>
      </c>
      <c r="P1361">
        <v>0</v>
      </c>
      <c r="Q1361">
        <v>782</v>
      </c>
    </row>
    <row r="1362" spans="3:17" x14ac:dyDescent="0.2">
      <c r="C1362" s="325">
        <v>1477</v>
      </c>
      <c r="D1362" t="s">
        <v>1704</v>
      </c>
      <c r="E1362">
        <v>97</v>
      </c>
      <c r="F1362">
        <v>280</v>
      </c>
      <c r="G1362">
        <v>74</v>
      </c>
      <c r="H1362">
        <v>271.44099999999997</v>
      </c>
      <c r="I1362">
        <v>0.25</v>
      </c>
      <c r="J1362" t="s">
        <v>4977</v>
      </c>
      <c r="K1362" t="s">
        <v>4978</v>
      </c>
      <c r="L1362">
        <v>280</v>
      </c>
      <c r="M1362">
        <v>74</v>
      </c>
      <c r="N1362">
        <v>5.8389800000000003</v>
      </c>
      <c r="O1362">
        <v>353</v>
      </c>
      <c r="P1362">
        <v>87</v>
      </c>
      <c r="Q1362">
        <v>353</v>
      </c>
    </row>
    <row r="1363" spans="3:17" x14ac:dyDescent="0.2">
      <c r="C1363" s="325">
        <v>1478</v>
      </c>
      <c r="D1363" t="s">
        <v>1704</v>
      </c>
      <c r="E1363">
        <v>97</v>
      </c>
      <c r="F1363">
        <v>280</v>
      </c>
      <c r="G1363">
        <v>74</v>
      </c>
      <c r="H1363">
        <v>271.44099999999997</v>
      </c>
      <c r="I1363">
        <v>0.25</v>
      </c>
      <c r="J1363" t="s">
        <v>4977</v>
      </c>
      <c r="K1363" t="s">
        <v>4978</v>
      </c>
      <c r="L1363">
        <v>280</v>
      </c>
      <c r="M1363">
        <v>74</v>
      </c>
      <c r="N1363">
        <v>6.1176399999999997</v>
      </c>
      <c r="O1363">
        <v>353</v>
      </c>
      <c r="P1363">
        <v>87</v>
      </c>
      <c r="Q1363">
        <v>353</v>
      </c>
    </row>
    <row r="1364" spans="3:17" x14ac:dyDescent="0.2">
      <c r="C1364" s="325">
        <v>1479</v>
      </c>
      <c r="D1364" t="s">
        <v>2964</v>
      </c>
      <c r="E1364">
        <v>32</v>
      </c>
      <c r="F1364">
        <v>782</v>
      </c>
      <c r="G1364">
        <v>359</v>
      </c>
      <c r="H1364">
        <v>712.822</v>
      </c>
      <c r="I1364">
        <v>0.432</v>
      </c>
      <c r="J1364" t="s">
        <v>2964</v>
      </c>
      <c r="K1364" t="s">
        <v>2964</v>
      </c>
      <c r="L1364">
        <v>782</v>
      </c>
      <c r="M1364">
        <v>359</v>
      </c>
      <c r="N1364">
        <v>0</v>
      </c>
      <c r="O1364">
        <v>0</v>
      </c>
      <c r="P1364">
        <v>0</v>
      </c>
      <c r="Q1364">
        <v>782</v>
      </c>
    </row>
    <row r="1365" spans="3:17" x14ac:dyDescent="0.2">
      <c r="C1365" s="325">
        <v>1480</v>
      </c>
      <c r="D1365" t="s">
        <v>3148</v>
      </c>
      <c r="E1365">
        <v>6</v>
      </c>
      <c r="F1365">
        <v>653</v>
      </c>
      <c r="G1365">
        <v>137</v>
      </c>
      <c r="H1365">
        <v>641.55700000000002</v>
      </c>
      <c r="I1365">
        <v>0.20399999999999999</v>
      </c>
      <c r="J1365" t="s">
        <v>3148</v>
      </c>
      <c r="K1365" t="s">
        <v>3148</v>
      </c>
      <c r="L1365">
        <v>653</v>
      </c>
      <c r="M1365">
        <v>137</v>
      </c>
      <c r="N1365">
        <v>0</v>
      </c>
      <c r="O1365">
        <v>0</v>
      </c>
      <c r="P1365">
        <v>0</v>
      </c>
      <c r="Q1365">
        <v>653</v>
      </c>
    </row>
    <row r="1366" spans="3:17" x14ac:dyDescent="0.2">
      <c r="C1366" s="325">
        <v>1481</v>
      </c>
      <c r="D1366" t="s">
        <v>1704</v>
      </c>
      <c r="E1366">
        <v>97</v>
      </c>
      <c r="F1366">
        <v>280</v>
      </c>
      <c r="G1366">
        <v>74</v>
      </c>
      <c r="H1366">
        <v>271.44099999999997</v>
      </c>
      <c r="I1366">
        <v>0.25</v>
      </c>
      <c r="J1366" t="s">
        <v>4977</v>
      </c>
      <c r="K1366" t="s">
        <v>4978</v>
      </c>
      <c r="L1366">
        <v>280</v>
      </c>
      <c r="M1366">
        <v>74</v>
      </c>
      <c r="N1366">
        <v>1.804</v>
      </c>
      <c r="O1366">
        <v>306</v>
      </c>
      <c r="P1366">
        <v>78</v>
      </c>
      <c r="Q1366">
        <v>306</v>
      </c>
    </row>
    <row r="1367" spans="3:17" x14ac:dyDescent="0.2">
      <c r="C1367" s="325">
        <v>1482</v>
      </c>
      <c r="D1367" t="s">
        <v>1704</v>
      </c>
      <c r="E1367">
        <v>97</v>
      </c>
      <c r="F1367">
        <v>280</v>
      </c>
      <c r="G1367">
        <v>74</v>
      </c>
      <c r="H1367">
        <v>271.44099999999997</v>
      </c>
      <c r="I1367">
        <v>0.25</v>
      </c>
      <c r="J1367" t="s">
        <v>4977</v>
      </c>
      <c r="K1367" t="s">
        <v>4978</v>
      </c>
      <c r="L1367">
        <v>280</v>
      </c>
      <c r="M1367">
        <v>74</v>
      </c>
      <c r="N1367">
        <v>0.65872200000000003</v>
      </c>
      <c r="O1367">
        <v>306</v>
      </c>
      <c r="P1367">
        <v>78</v>
      </c>
      <c r="Q1367">
        <v>306</v>
      </c>
    </row>
    <row r="1368" spans="3:17" x14ac:dyDescent="0.2">
      <c r="C1368" s="325">
        <v>1483</v>
      </c>
      <c r="D1368" t="s">
        <v>3799</v>
      </c>
      <c r="E1368">
        <v>20</v>
      </c>
      <c r="F1368">
        <v>160</v>
      </c>
      <c r="G1368">
        <v>39</v>
      </c>
      <c r="H1368">
        <v>155.43299999999999</v>
      </c>
      <c r="I1368">
        <v>0.24299999999999999</v>
      </c>
      <c r="J1368" t="s">
        <v>3799</v>
      </c>
      <c r="K1368" t="s">
        <v>3799</v>
      </c>
      <c r="L1368">
        <v>160</v>
      </c>
      <c r="M1368">
        <v>39</v>
      </c>
      <c r="N1368">
        <v>0</v>
      </c>
      <c r="O1368">
        <v>0</v>
      </c>
      <c r="P1368">
        <v>0</v>
      </c>
      <c r="Q1368">
        <v>160</v>
      </c>
    </row>
    <row r="1369" spans="3:17" x14ac:dyDescent="0.2">
      <c r="C1369" s="325">
        <v>1486</v>
      </c>
      <c r="D1369" t="s">
        <v>2964</v>
      </c>
      <c r="E1369">
        <v>32</v>
      </c>
      <c r="F1369">
        <v>782</v>
      </c>
      <c r="G1369">
        <v>359</v>
      </c>
      <c r="H1369">
        <v>712.822</v>
      </c>
      <c r="I1369">
        <v>0.432</v>
      </c>
      <c r="J1369" t="s">
        <v>2964</v>
      </c>
      <c r="K1369" t="s">
        <v>2964</v>
      </c>
      <c r="L1369">
        <v>782</v>
      </c>
      <c r="M1369">
        <v>359</v>
      </c>
      <c r="N1369">
        <v>0</v>
      </c>
      <c r="O1369">
        <v>0</v>
      </c>
      <c r="P1369">
        <v>0</v>
      </c>
      <c r="Q1369">
        <v>782</v>
      </c>
    </row>
    <row r="1370" spans="3:17" x14ac:dyDescent="0.2">
      <c r="C1370" s="325">
        <v>1487</v>
      </c>
      <c r="D1370" t="s">
        <v>3818</v>
      </c>
      <c r="E1370">
        <v>44</v>
      </c>
      <c r="F1370">
        <v>217</v>
      </c>
      <c r="G1370">
        <v>94</v>
      </c>
      <c r="H1370">
        <v>202.45</v>
      </c>
      <c r="I1370">
        <v>0.35699999999999998</v>
      </c>
      <c r="J1370" t="s">
        <v>4981</v>
      </c>
      <c r="K1370" t="s">
        <v>4981</v>
      </c>
      <c r="L1370">
        <v>217</v>
      </c>
      <c r="M1370">
        <v>94</v>
      </c>
      <c r="N1370">
        <v>0</v>
      </c>
      <c r="O1370">
        <v>0</v>
      </c>
      <c r="P1370">
        <v>0</v>
      </c>
      <c r="Q1370">
        <v>217</v>
      </c>
    </row>
    <row r="1371" spans="3:17" x14ac:dyDescent="0.2">
      <c r="C1371" s="325">
        <v>1488</v>
      </c>
      <c r="D1371" t="s">
        <v>208</v>
      </c>
      <c r="J1371" t="s">
        <v>3799</v>
      </c>
      <c r="K1371" t="s">
        <v>3799</v>
      </c>
      <c r="L1371">
        <v>160</v>
      </c>
      <c r="M1371">
        <v>39</v>
      </c>
      <c r="N1371">
        <v>0</v>
      </c>
      <c r="O1371">
        <v>0</v>
      </c>
      <c r="P1371">
        <v>0</v>
      </c>
      <c r="Q1371">
        <v>160</v>
      </c>
    </row>
    <row r="1372" spans="3:17" x14ac:dyDescent="0.2">
      <c r="C1372" s="325">
        <v>1490</v>
      </c>
      <c r="D1372" t="s">
        <v>1755</v>
      </c>
      <c r="E1372">
        <v>65</v>
      </c>
      <c r="F1372">
        <v>349</v>
      </c>
      <c r="G1372">
        <v>89</v>
      </c>
      <c r="H1372">
        <v>338.53899999999999</v>
      </c>
      <c r="I1372">
        <v>0.24399999999999999</v>
      </c>
      <c r="J1372" t="s">
        <v>4980</v>
      </c>
      <c r="K1372" t="s">
        <v>4980</v>
      </c>
      <c r="L1372">
        <v>349</v>
      </c>
      <c r="M1372">
        <v>89</v>
      </c>
      <c r="N1372">
        <v>11.758900000000001</v>
      </c>
      <c r="O1372">
        <v>353</v>
      </c>
      <c r="P1372">
        <v>87</v>
      </c>
      <c r="Q1372">
        <v>353</v>
      </c>
    </row>
    <row r="1373" spans="3:17" x14ac:dyDescent="0.2">
      <c r="C1373" s="325">
        <v>1493</v>
      </c>
      <c r="D1373" t="s">
        <v>208</v>
      </c>
    </row>
    <row r="1374" spans="3:17" x14ac:dyDescent="0.2">
      <c r="C1374" s="325">
        <v>1494</v>
      </c>
      <c r="D1374" t="s">
        <v>208</v>
      </c>
    </row>
    <row r="1375" spans="3:17" x14ac:dyDescent="0.2">
      <c r="C1375" s="325">
        <v>1495</v>
      </c>
      <c r="D1375" t="s">
        <v>208</v>
      </c>
    </row>
    <row r="1376" spans="3:17" x14ac:dyDescent="0.2">
      <c r="C1376" s="325">
        <v>1496</v>
      </c>
      <c r="D1376" t="s">
        <v>208</v>
      </c>
    </row>
    <row r="1377" spans="3:4" x14ac:dyDescent="0.2">
      <c r="C1377" s="325">
        <v>1497</v>
      </c>
      <c r="D1377" t="s">
        <v>208</v>
      </c>
    </row>
    <row r="1378" spans="3:4" x14ac:dyDescent="0.2">
      <c r="C1378" s="325">
        <v>1498</v>
      </c>
      <c r="D1378" t="s">
        <v>208</v>
      </c>
    </row>
    <row r="1379" spans="3:4" x14ac:dyDescent="0.2">
      <c r="C1379" s="325">
        <v>1499</v>
      </c>
      <c r="D1379" t="s">
        <v>208</v>
      </c>
    </row>
    <row r="1380" spans="3:4" x14ac:dyDescent="0.2">
      <c r="C1380" s="325">
        <v>1500</v>
      </c>
      <c r="D1380" t="s">
        <v>208</v>
      </c>
    </row>
    <row r="1381" spans="3:4" x14ac:dyDescent="0.2">
      <c r="C1381" s="325">
        <v>1501</v>
      </c>
      <c r="D1381" t="s">
        <v>208</v>
      </c>
    </row>
    <row r="1382" spans="3:4" x14ac:dyDescent="0.2">
      <c r="C1382" s="325">
        <v>1502</v>
      </c>
      <c r="D1382" t="s">
        <v>208</v>
      </c>
    </row>
    <row r="1383" spans="3:4" x14ac:dyDescent="0.2">
      <c r="C1383" s="325">
        <v>1503</v>
      </c>
      <c r="D1383" t="s">
        <v>208</v>
      </c>
    </row>
    <row r="1384" spans="3:4" x14ac:dyDescent="0.2">
      <c r="C1384" s="325">
        <v>1504</v>
      </c>
      <c r="D1384" t="s">
        <v>208</v>
      </c>
    </row>
    <row r="1385" spans="3:4" x14ac:dyDescent="0.2">
      <c r="C1385" s="325">
        <v>1505</v>
      </c>
      <c r="D1385" t="s">
        <v>208</v>
      </c>
    </row>
    <row r="1386" spans="3:4" x14ac:dyDescent="0.2">
      <c r="C1386" s="325">
        <v>1506</v>
      </c>
      <c r="D1386" t="s">
        <v>208</v>
      </c>
    </row>
    <row r="1387" spans="3:4" x14ac:dyDescent="0.2">
      <c r="C1387" s="325">
        <v>1507</v>
      </c>
      <c r="D1387" t="s">
        <v>208</v>
      </c>
    </row>
    <row r="1388" spans="3:4" x14ac:dyDescent="0.2">
      <c r="C1388" s="325">
        <v>1508</v>
      </c>
      <c r="D1388" t="s">
        <v>208</v>
      </c>
    </row>
    <row r="1389" spans="3:4" x14ac:dyDescent="0.2">
      <c r="C1389" s="325">
        <v>1509</v>
      </c>
      <c r="D1389" t="s">
        <v>208</v>
      </c>
    </row>
    <row r="1390" spans="3:4" x14ac:dyDescent="0.2">
      <c r="C1390" s="325">
        <v>1510</v>
      </c>
      <c r="D1390" t="s">
        <v>208</v>
      </c>
    </row>
    <row r="1391" spans="3:4" x14ac:dyDescent="0.2">
      <c r="C1391" s="325">
        <v>1511</v>
      </c>
      <c r="D1391" t="s">
        <v>208</v>
      </c>
    </row>
    <row r="1392" spans="3:4" x14ac:dyDescent="0.2">
      <c r="C1392" s="325">
        <v>1512</v>
      </c>
      <c r="D1392" t="s">
        <v>208</v>
      </c>
    </row>
    <row r="1393" spans="3:17" x14ac:dyDescent="0.2">
      <c r="C1393" s="325">
        <v>1513</v>
      </c>
      <c r="D1393" t="s">
        <v>208</v>
      </c>
    </row>
    <row r="1394" spans="3:17" x14ac:dyDescent="0.2">
      <c r="C1394" s="325">
        <v>1514</v>
      </c>
      <c r="D1394" t="s">
        <v>208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</row>
    <row r="1395" spans="3:17" x14ac:dyDescent="0.2">
      <c r="C1395" s="325">
        <v>1515</v>
      </c>
      <c r="D1395" t="s">
        <v>208</v>
      </c>
    </row>
    <row r="1396" spans="3:17" x14ac:dyDescent="0.2">
      <c r="C1396" s="325">
        <v>1516</v>
      </c>
      <c r="D1396" t="s">
        <v>208</v>
      </c>
    </row>
    <row r="1397" spans="3:17" x14ac:dyDescent="0.2">
      <c r="C1397" s="325">
        <v>1517</v>
      </c>
      <c r="D1397" t="s">
        <v>208</v>
      </c>
    </row>
    <row r="1398" spans="3:17" x14ac:dyDescent="0.2">
      <c r="C1398" s="325">
        <v>1528</v>
      </c>
      <c r="D1398" t="s">
        <v>208</v>
      </c>
    </row>
    <row r="1399" spans="3:17" x14ac:dyDescent="0.2">
      <c r="C1399" s="325">
        <v>1530</v>
      </c>
      <c r="D1399" t="s">
        <v>208</v>
      </c>
    </row>
    <row r="1400" spans="3:17" x14ac:dyDescent="0.2">
      <c r="C1400" s="325">
        <v>1531</v>
      </c>
      <c r="D1400" t="s">
        <v>208</v>
      </c>
    </row>
    <row r="1401" spans="3:17" x14ac:dyDescent="0.2">
      <c r="C1401" s="325">
        <v>1532</v>
      </c>
      <c r="D1401" t="s">
        <v>208</v>
      </c>
    </row>
    <row r="1402" spans="3:17" x14ac:dyDescent="0.2">
      <c r="C1402" s="325">
        <v>1533</v>
      </c>
      <c r="D1402" t="s">
        <v>208</v>
      </c>
    </row>
    <row r="1403" spans="3:17" x14ac:dyDescent="0.2">
      <c r="C1403" s="325">
        <v>1534</v>
      </c>
      <c r="D1403" t="s">
        <v>208</v>
      </c>
    </row>
    <row r="1404" spans="3:17" x14ac:dyDescent="0.2">
      <c r="C1404" s="325">
        <v>1535</v>
      </c>
      <c r="D1404" t="s">
        <v>208</v>
      </c>
      <c r="J1404" t="s">
        <v>2157</v>
      </c>
      <c r="K1404" t="s">
        <v>2157</v>
      </c>
      <c r="L1404">
        <v>609</v>
      </c>
      <c r="M1404">
        <v>155</v>
      </c>
      <c r="N1404">
        <v>0</v>
      </c>
      <c r="O1404">
        <v>0</v>
      </c>
      <c r="P1404">
        <v>0</v>
      </c>
      <c r="Q1404">
        <v>609</v>
      </c>
    </row>
    <row r="1405" spans="3:17" x14ac:dyDescent="0.2">
      <c r="C1405" s="325">
        <v>1537</v>
      </c>
      <c r="D1405" t="s">
        <v>208</v>
      </c>
    </row>
    <row r="1406" spans="3:17" x14ac:dyDescent="0.2">
      <c r="C1406" s="325">
        <v>1538</v>
      </c>
      <c r="D1406" t="s">
        <v>208</v>
      </c>
    </row>
    <row r="1407" spans="3:17" x14ac:dyDescent="0.2">
      <c r="C1407" s="325">
        <v>1539</v>
      </c>
      <c r="D1407" t="s">
        <v>208</v>
      </c>
    </row>
    <row r="1408" spans="3:17" x14ac:dyDescent="0.2">
      <c r="C1408" s="325">
        <v>1540</v>
      </c>
      <c r="D1408" t="s">
        <v>208</v>
      </c>
    </row>
    <row r="1409" spans="3:4" x14ac:dyDescent="0.2">
      <c r="C1409" s="325">
        <v>1541</v>
      </c>
      <c r="D1409" t="s">
        <v>208</v>
      </c>
    </row>
    <row r="1410" spans="3:4" x14ac:dyDescent="0.2">
      <c r="C1410" s="325">
        <v>1542</v>
      </c>
      <c r="D1410" t="s">
        <v>208</v>
      </c>
    </row>
    <row r="1411" spans="3:4" x14ac:dyDescent="0.2">
      <c r="C1411" s="325">
        <v>1543</v>
      </c>
      <c r="D1411" t="s">
        <v>208</v>
      </c>
    </row>
    <row r="1412" spans="3:4" x14ac:dyDescent="0.2">
      <c r="C1412" s="325">
        <v>1544</v>
      </c>
      <c r="D1412" t="s">
        <v>208</v>
      </c>
    </row>
    <row r="1413" spans="3:4" x14ac:dyDescent="0.2">
      <c r="C1413" s="325">
        <v>1545</v>
      </c>
      <c r="D1413" t="s">
        <v>208</v>
      </c>
    </row>
    <row r="1414" spans="3:4" x14ac:dyDescent="0.2">
      <c r="C1414" s="325">
        <v>1546</v>
      </c>
      <c r="D1414" t="s">
        <v>208</v>
      </c>
    </row>
    <row r="1415" spans="3:4" x14ac:dyDescent="0.2">
      <c r="C1415" s="325">
        <v>1547</v>
      </c>
      <c r="D1415" t="s">
        <v>208</v>
      </c>
    </row>
    <row r="1416" spans="3:4" x14ac:dyDescent="0.2">
      <c r="C1416" s="325">
        <v>1548</v>
      </c>
      <c r="D1416" t="s">
        <v>208</v>
      </c>
    </row>
    <row r="1417" spans="3:4" x14ac:dyDescent="0.2">
      <c r="C1417" s="325">
        <v>1549</v>
      </c>
      <c r="D1417" t="s">
        <v>208</v>
      </c>
    </row>
    <row r="1418" spans="3:4" x14ac:dyDescent="0.2">
      <c r="C1418" s="325">
        <v>1550</v>
      </c>
      <c r="D1418" t="s">
        <v>208</v>
      </c>
    </row>
    <row r="1419" spans="3:4" x14ac:dyDescent="0.2">
      <c r="C1419" s="325">
        <v>1551</v>
      </c>
      <c r="D1419" t="s">
        <v>208</v>
      </c>
    </row>
    <row r="1420" spans="3:4" x14ac:dyDescent="0.2">
      <c r="C1420" s="325">
        <v>1552</v>
      </c>
      <c r="D1420" t="s">
        <v>208</v>
      </c>
    </row>
    <row r="1421" spans="3:4" x14ac:dyDescent="0.2">
      <c r="C1421" s="325">
        <v>1553</v>
      </c>
      <c r="D1421" t="s">
        <v>208</v>
      </c>
    </row>
    <row r="1422" spans="3:4" x14ac:dyDescent="0.2">
      <c r="C1422" s="325">
        <v>1554</v>
      </c>
      <c r="D1422" t="s">
        <v>208</v>
      </c>
    </row>
    <row r="1423" spans="3:4" x14ac:dyDescent="0.2">
      <c r="C1423" s="325">
        <v>1555</v>
      </c>
      <c r="D1423" t="s">
        <v>208</v>
      </c>
    </row>
    <row r="1424" spans="3:4" x14ac:dyDescent="0.2">
      <c r="C1424" s="325">
        <v>1556</v>
      </c>
      <c r="D1424" t="s">
        <v>208</v>
      </c>
    </row>
    <row r="1425" spans="3:17" x14ac:dyDescent="0.2">
      <c r="C1425" s="325">
        <v>1557</v>
      </c>
      <c r="D1425" t="s">
        <v>208</v>
      </c>
    </row>
    <row r="1426" spans="3:17" x14ac:dyDescent="0.2">
      <c r="C1426" s="325">
        <v>1558</v>
      </c>
      <c r="D1426" t="s">
        <v>208</v>
      </c>
    </row>
    <row r="1427" spans="3:17" x14ac:dyDescent="0.2">
      <c r="C1427" s="325">
        <v>1559</v>
      </c>
      <c r="D1427" t="s">
        <v>208</v>
      </c>
    </row>
    <row r="1428" spans="3:17" x14ac:dyDescent="0.2">
      <c r="C1428" s="325">
        <v>1560</v>
      </c>
      <c r="D1428" t="s">
        <v>208</v>
      </c>
    </row>
    <row r="1429" spans="3:17" x14ac:dyDescent="0.2">
      <c r="C1429" s="325">
        <v>1561</v>
      </c>
      <c r="D1429" t="s">
        <v>1667</v>
      </c>
      <c r="E1429">
        <v>21</v>
      </c>
      <c r="F1429">
        <v>788</v>
      </c>
      <c r="G1429">
        <v>480</v>
      </c>
      <c r="H1429">
        <v>684.93499999999995</v>
      </c>
      <c r="I1429">
        <v>0.52200000000000002</v>
      </c>
      <c r="J1429" t="s">
        <v>4983</v>
      </c>
      <c r="K1429" t="s">
        <v>4893</v>
      </c>
      <c r="L1429">
        <v>748</v>
      </c>
      <c r="M1429">
        <v>430</v>
      </c>
      <c r="N1429">
        <v>0</v>
      </c>
      <c r="O1429">
        <v>0</v>
      </c>
      <c r="P1429">
        <v>0</v>
      </c>
      <c r="Q1429">
        <v>748</v>
      </c>
    </row>
    <row r="1430" spans="3:17" x14ac:dyDescent="0.2">
      <c r="C1430" s="325">
        <v>1562</v>
      </c>
      <c r="D1430" t="s">
        <v>208</v>
      </c>
    </row>
    <row r="1431" spans="3:17" x14ac:dyDescent="0.2">
      <c r="C1431" s="325">
        <v>1563</v>
      </c>
      <c r="D1431" t="s">
        <v>208</v>
      </c>
    </row>
    <row r="1432" spans="3:17" x14ac:dyDescent="0.2">
      <c r="C1432" s="325">
        <v>1564</v>
      </c>
      <c r="D1432" t="s">
        <v>208</v>
      </c>
    </row>
    <row r="1433" spans="3:17" x14ac:dyDescent="0.2">
      <c r="C1433" s="325">
        <v>1565</v>
      </c>
      <c r="D1433" t="s">
        <v>208</v>
      </c>
    </row>
    <row r="1434" spans="3:17" x14ac:dyDescent="0.2">
      <c r="C1434" s="325">
        <v>1566</v>
      </c>
      <c r="D1434" t="s">
        <v>208</v>
      </c>
    </row>
    <row r="1435" spans="3:17" x14ac:dyDescent="0.2">
      <c r="C1435" s="325">
        <v>1567</v>
      </c>
      <c r="D1435" t="s">
        <v>208</v>
      </c>
    </row>
    <row r="1436" spans="3:17" x14ac:dyDescent="0.2">
      <c r="C1436" s="325">
        <v>1568</v>
      </c>
      <c r="D1436" t="s">
        <v>208</v>
      </c>
    </row>
    <row r="1437" spans="3:17" x14ac:dyDescent="0.2">
      <c r="C1437" s="325">
        <v>1569</v>
      </c>
      <c r="D1437" t="s">
        <v>208</v>
      </c>
    </row>
    <row r="1438" spans="3:17" x14ac:dyDescent="0.2">
      <c r="C1438" s="325">
        <v>1570</v>
      </c>
      <c r="D1438" t="s">
        <v>208</v>
      </c>
    </row>
    <row r="1439" spans="3:17" x14ac:dyDescent="0.2">
      <c r="C1439" s="325">
        <v>1571</v>
      </c>
      <c r="D1439" t="s">
        <v>208</v>
      </c>
    </row>
    <row r="1440" spans="3:17" x14ac:dyDescent="0.2">
      <c r="C1440" s="325">
        <v>1572</v>
      </c>
      <c r="D1440" t="s">
        <v>208</v>
      </c>
    </row>
    <row r="1441" spans="3:4" x14ac:dyDescent="0.2">
      <c r="C1441" s="325">
        <v>1573</v>
      </c>
      <c r="D1441" t="s">
        <v>208</v>
      </c>
    </row>
    <row r="1442" spans="3:4" x14ac:dyDescent="0.2">
      <c r="C1442" s="325">
        <v>1574</v>
      </c>
      <c r="D1442" t="s">
        <v>208</v>
      </c>
    </row>
    <row r="1443" spans="3:4" x14ac:dyDescent="0.2">
      <c r="C1443" s="325">
        <v>1575</v>
      </c>
      <c r="D1443" t="s">
        <v>208</v>
      </c>
    </row>
    <row r="1444" spans="3:4" x14ac:dyDescent="0.2">
      <c r="C1444" s="325">
        <v>1576</v>
      </c>
      <c r="D1444" t="s">
        <v>208</v>
      </c>
    </row>
    <row r="1445" spans="3:4" x14ac:dyDescent="0.2">
      <c r="C1445" s="325">
        <v>1577</v>
      </c>
      <c r="D1445" t="s">
        <v>208</v>
      </c>
    </row>
    <row r="1446" spans="3:4" x14ac:dyDescent="0.2">
      <c r="C1446" s="325">
        <v>1578</v>
      </c>
      <c r="D1446" t="s">
        <v>208</v>
      </c>
    </row>
    <row r="1447" spans="3:4" x14ac:dyDescent="0.2">
      <c r="C1447" s="325">
        <v>1579</v>
      </c>
      <c r="D1447" t="s">
        <v>208</v>
      </c>
    </row>
    <row r="1448" spans="3:4" x14ac:dyDescent="0.2">
      <c r="C1448" s="325">
        <v>1580</v>
      </c>
      <c r="D1448" t="s">
        <v>208</v>
      </c>
    </row>
    <row r="1449" spans="3:4" x14ac:dyDescent="0.2">
      <c r="C1449" s="325">
        <v>1581</v>
      </c>
      <c r="D1449" t="s">
        <v>208</v>
      </c>
    </row>
    <row r="1450" spans="3:4" x14ac:dyDescent="0.2">
      <c r="C1450" s="325">
        <v>1582</v>
      </c>
      <c r="D1450" t="s">
        <v>208</v>
      </c>
    </row>
    <row r="1451" spans="3:4" x14ac:dyDescent="0.2">
      <c r="C1451" s="325">
        <v>1583</v>
      </c>
      <c r="D1451" t="s">
        <v>208</v>
      </c>
    </row>
    <row r="1452" spans="3:4" x14ac:dyDescent="0.2">
      <c r="C1452" s="325">
        <v>1584</v>
      </c>
      <c r="D1452" t="s">
        <v>208</v>
      </c>
    </row>
    <row r="1453" spans="3:4" x14ac:dyDescent="0.2">
      <c r="C1453" s="325">
        <v>1585</v>
      </c>
      <c r="D1453" t="s">
        <v>208</v>
      </c>
    </row>
    <row r="1454" spans="3:4" x14ac:dyDescent="0.2">
      <c r="C1454" s="325">
        <v>1586</v>
      </c>
      <c r="D1454" t="s">
        <v>208</v>
      </c>
    </row>
    <row r="1455" spans="3:4" x14ac:dyDescent="0.2">
      <c r="C1455" s="325">
        <v>1587</v>
      </c>
      <c r="D1455" t="s">
        <v>208</v>
      </c>
    </row>
    <row r="1456" spans="3:4" x14ac:dyDescent="0.2">
      <c r="C1456" s="325">
        <v>1588</v>
      </c>
      <c r="D1456" t="s">
        <v>208</v>
      </c>
    </row>
    <row r="1457" spans="3:17" x14ac:dyDescent="0.2">
      <c r="C1457" s="325">
        <v>1589</v>
      </c>
      <c r="D1457" t="s">
        <v>208</v>
      </c>
    </row>
    <row r="1458" spans="3:17" x14ac:dyDescent="0.2">
      <c r="C1458" s="325">
        <v>1590</v>
      </c>
      <c r="D1458" t="s">
        <v>208</v>
      </c>
    </row>
    <row r="1459" spans="3:17" x14ac:dyDescent="0.2">
      <c r="C1459" s="325">
        <v>1591</v>
      </c>
      <c r="D1459" t="s">
        <v>208</v>
      </c>
    </row>
    <row r="1460" spans="3:17" x14ac:dyDescent="0.2">
      <c r="C1460" s="325">
        <v>1592</v>
      </c>
      <c r="D1460" t="s">
        <v>1667</v>
      </c>
      <c r="E1460">
        <v>21</v>
      </c>
      <c r="F1460">
        <v>788</v>
      </c>
      <c r="G1460">
        <v>4800</v>
      </c>
      <c r="H1460">
        <v>684.93499999999995</v>
      </c>
      <c r="I1460">
        <v>0.52200000000000002</v>
      </c>
      <c r="J1460" t="s">
        <v>1667</v>
      </c>
      <c r="K1460" t="s">
        <v>4893</v>
      </c>
      <c r="L1460">
        <v>748</v>
      </c>
      <c r="M1460">
        <v>430</v>
      </c>
      <c r="N1460">
        <v>0</v>
      </c>
      <c r="O1460">
        <v>0</v>
      </c>
      <c r="P1460">
        <v>0</v>
      </c>
      <c r="Q1460">
        <v>748</v>
      </c>
    </row>
    <row r="1461" spans="3:17" x14ac:dyDescent="0.2">
      <c r="C1461" s="325">
        <v>1593</v>
      </c>
      <c r="D1461" t="s">
        <v>1755</v>
      </c>
      <c r="E1461">
        <v>65</v>
      </c>
      <c r="F1461">
        <v>349</v>
      </c>
      <c r="G1461">
        <v>89</v>
      </c>
      <c r="H1461">
        <v>338.53899999999999</v>
      </c>
      <c r="I1461">
        <v>0.24399999999999999</v>
      </c>
      <c r="J1461" t="s">
        <v>4980</v>
      </c>
      <c r="K1461" t="s">
        <v>4980</v>
      </c>
      <c r="L1461">
        <v>349</v>
      </c>
      <c r="M1461">
        <v>89</v>
      </c>
      <c r="N1461">
        <v>25.277999999999999</v>
      </c>
      <c r="O1461">
        <v>353</v>
      </c>
      <c r="P1461">
        <v>87</v>
      </c>
      <c r="Q1461">
        <v>353</v>
      </c>
    </row>
    <row r="1462" spans="3:17" x14ac:dyDescent="0.2">
      <c r="C1462" s="325">
        <v>1594</v>
      </c>
      <c r="D1462" t="s">
        <v>2138</v>
      </c>
      <c r="E1462">
        <v>18</v>
      </c>
      <c r="F1462">
        <v>455</v>
      </c>
      <c r="G1462">
        <v>150</v>
      </c>
      <c r="H1462">
        <v>438.339</v>
      </c>
      <c r="I1462">
        <v>0.26600000000000001</v>
      </c>
      <c r="J1462" t="s">
        <v>2138</v>
      </c>
      <c r="K1462" t="s">
        <v>2138</v>
      </c>
      <c r="L1462">
        <v>455</v>
      </c>
      <c r="M1462">
        <v>150</v>
      </c>
      <c r="N1462">
        <v>0</v>
      </c>
      <c r="O1462">
        <v>0</v>
      </c>
      <c r="P1462">
        <v>0</v>
      </c>
      <c r="Q1462">
        <v>455</v>
      </c>
    </row>
    <row r="1463" spans="3:17" x14ac:dyDescent="0.2">
      <c r="C1463" s="325">
        <v>1595</v>
      </c>
      <c r="D1463" t="s">
        <v>1710</v>
      </c>
      <c r="E1463">
        <v>24</v>
      </c>
      <c r="F1463">
        <v>515</v>
      </c>
      <c r="G1463">
        <v>215</v>
      </c>
      <c r="H1463">
        <v>477.65199999999999</v>
      </c>
      <c r="I1463">
        <v>0.38600000000000001</v>
      </c>
      <c r="J1463" t="s">
        <v>4980</v>
      </c>
      <c r="K1463" t="s">
        <v>4980</v>
      </c>
      <c r="L1463">
        <v>349</v>
      </c>
      <c r="M1463">
        <v>89</v>
      </c>
      <c r="N1463">
        <v>6.4278500000000003</v>
      </c>
      <c r="O1463">
        <v>353</v>
      </c>
      <c r="P1463">
        <v>87</v>
      </c>
      <c r="Q1463">
        <v>353</v>
      </c>
    </row>
    <row r="1464" spans="3:17" x14ac:dyDescent="0.2">
      <c r="C1464" s="325">
        <v>1596</v>
      </c>
      <c r="D1464" t="s">
        <v>1755</v>
      </c>
      <c r="E1464">
        <v>65</v>
      </c>
      <c r="F1464">
        <v>349</v>
      </c>
      <c r="G1464">
        <v>89</v>
      </c>
      <c r="H1464">
        <v>338.53899999999999</v>
      </c>
      <c r="I1464">
        <v>0.24399999999999999</v>
      </c>
      <c r="J1464" t="s">
        <v>4980</v>
      </c>
      <c r="K1464" t="s">
        <v>4980</v>
      </c>
      <c r="L1464">
        <v>349</v>
      </c>
      <c r="M1464">
        <v>89</v>
      </c>
      <c r="N1464">
        <v>10.408200000000001</v>
      </c>
      <c r="O1464">
        <v>353</v>
      </c>
      <c r="P1464">
        <v>87</v>
      </c>
      <c r="Q1464">
        <v>353</v>
      </c>
    </row>
    <row r="1465" spans="3:17" x14ac:dyDescent="0.2">
      <c r="C1465" s="325">
        <v>1597</v>
      </c>
      <c r="D1465" t="s">
        <v>1755</v>
      </c>
      <c r="E1465">
        <v>65</v>
      </c>
      <c r="F1465">
        <v>349</v>
      </c>
      <c r="G1465">
        <v>89</v>
      </c>
      <c r="H1465">
        <v>338.53899999999999</v>
      </c>
      <c r="I1465">
        <v>0.24399999999999999</v>
      </c>
      <c r="J1465" t="s">
        <v>4980</v>
      </c>
      <c r="K1465" t="s">
        <v>4980</v>
      </c>
      <c r="L1465">
        <v>349</v>
      </c>
      <c r="M1465">
        <v>89</v>
      </c>
      <c r="N1465">
        <v>5.5419700000000001</v>
      </c>
      <c r="O1465">
        <v>353</v>
      </c>
      <c r="P1465">
        <v>87</v>
      </c>
      <c r="Q1465">
        <v>353</v>
      </c>
    </row>
    <row r="1466" spans="3:17" x14ac:dyDescent="0.2">
      <c r="C1466" s="325">
        <v>1598</v>
      </c>
      <c r="D1466" t="s">
        <v>1903</v>
      </c>
      <c r="E1466">
        <v>55</v>
      </c>
      <c r="F1466">
        <v>390</v>
      </c>
      <c r="G1466">
        <v>112</v>
      </c>
      <c r="H1466">
        <v>376.07299999999998</v>
      </c>
      <c r="I1466">
        <v>0.27200000000000002</v>
      </c>
      <c r="J1466" t="s">
        <v>1903</v>
      </c>
      <c r="K1466" t="s">
        <v>1903</v>
      </c>
      <c r="L1466">
        <v>390</v>
      </c>
      <c r="M1466">
        <v>112</v>
      </c>
      <c r="N1466">
        <v>0</v>
      </c>
      <c r="O1466">
        <v>0</v>
      </c>
      <c r="P1466">
        <v>0</v>
      </c>
      <c r="Q1466">
        <v>390</v>
      </c>
    </row>
    <row r="1467" spans="3:17" x14ac:dyDescent="0.2">
      <c r="C1467" s="325">
        <v>1599</v>
      </c>
      <c r="D1467" t="s">
        <v>2138</v>
      </c>
      <c r="E1467">
        <v>18</v>
      </c>
      <c r="F1467">
        <v>455</v>
      </c>
      <c r="G1467">
        <v>150</v>
      </c>
      <c r="H1467">
        <v>438.339</v>
      </c>
      <c r="I1467">
        <v>0.26600000000000001</v>
      </c>
      <c r="J1467" t="s">
        <v>2138</v>
      </c>
      <c r="K1467" t="s">
        <v>2138</v>
      </c>
      <c r="L1467">
        <v>455</v>
      </c>
      <c r="M1467">
        <v>150</v>
      </c>
      <c r="N1467">
        <v>0</v>
      </c>
      <c r="O1467">
        <v>0</v>
      </c>
      <c r="P1467">
        <v>0</v>
      </c>
      <c r="Q1467">
        <v>455</v>
      </c>
    </row>
    <row r="1468" spans="3:17" x14ac:dyDescent="0.2">
      <c r="C1468" s="325">
        <v>1600</v>
      </c>
      <c r="D1468" t="s">
        <v>2157</v>
      </c>
      <c r="E1468">
        <v>3</v>
      </c>
      <c r="F1468">
        <v>609</v>
      </c>
      <c r="G1468">
        <v>155</v>
      </c>
      <c r="H1468">
        <v>597.12</v>
      </c>
      <c r="I1468">
        <v>0.24</v>
      </c>
      <c r="J1468" t="s">
        <v>2157</v>
      </c>
      <c r="K1468" t="s">
        <v>2157</v>
      </c>
      <c r="L1468">
        <v>609</v>
      </c>
      <c r="M1468">
        <v>155</v>
      </c>
      <c r="N1468">
        <v>0</v>
      </c>
      <c r="O1468">
        <v>0</v>
      </c>
      <c r="P1468">
        <v>0</v>
      </c>
      <c r="Q1468">
        <v>609</v>
      </c>
    </row>
    <row r="1469" spans="3:17" x14ac:dyDescent="0.2">
      <c r="C1469" s="325">
        <v>1601</v>
      </c>
      <c r="D1469" t="s">
        <v>2428</v>
      </c>
      <c r="E1469">
        <v>7</v>
      </c>
      <c r="F1469">
        <v>540</v>
      </c>
      <c r="G1469">
        <v>195</v>
      </c>
      <c r="H1469">
        <v>513.70000000000005</v>
      </c>
      <c r="I1469">
        <v>0.32900000000000001</v>
      </c>
      <c r="J1469" t="s">
        <v>2428</v>
      </c>
      <c r="K1469" t="s">
        <v>2428</v>
      </c>
      <c r="L1469">
        <v>540</v>
      </c>
      <c r="M1469">
        <v>195</v>
      </c>
      <c r="N1469">
        <v>0</v>
      </c>
      <c r="O1469">
        <v>0</v>
      </c>
      <c r="P1469">
        <v>0</v>
      </c>
      <c r="Q1469">
        <v>540</v>
      </c>
    </row>
    <row r="1470" spans="3:17" x14ac:dyDescent="0.2">
      <c r="C1470" s="325">
        <v>1602</v>
      </c>
      <c r="D1470" t="s">
        <v>1710</v>
      </c>
      <c r="E1470">
        <v>24</v>
      </c>
      <c r="F1470">
        <v>515</v>
      </c>
      <c r="G1470">
        <v>215</v>
      </c>
      <c r="H1470">
        <v>477.65199999999999</v>
      </c>
      <c r="I1470">
        <v>0.38600000000000001</v>
      </c>
      <c r="J1470" t="s">
        <v>1710</v>
      </c>
      <c r="K1470" t="s">
        <v>1710</v>
      </c>
      <c r="L1470">
        <v>515</v>
      </c>
      <c r="M1470">
        <v>215</v>
      </c>
      <c r="N1470">
        <v>0</v>
      </c>
      <c r="O1470">
        <v>0</v>
      </c>
      <c r="P1470">
        <v>0</v>
      </c>
      <c r="Q1470">
        <v>515</v>
      </c>
    </row>
    <row r="1471" spans="3:17" x14ac:dyDescent="0.2">
      <c r="C1471" s="325">
        <v>1603</v>
      </c>
      <c r="D1471" t="s">
        <v>3818</v>
      </c>
      <c r="E1471">
        <v>44</v>
      </c>
      <c r="F1471">
        <v>217</v>
      </c>
      <c r="G1471">
        <v>94</v>
      </c>
      <c r="H1471">
        <v>202.45</v>
      </c>
      <c r="I1471">
        <v>0.35699999999999998</v>
      </c>
      <c r="J1471" t="s">
        <v>4977</v>
      </c>
      <c r="K1471" t="s">
        <v>4978</v>
      </c>
      <c r="L1471">
        <v>280</v>
      </c>
      <c r="M1471">
        <v>74</v>
      </c>
      <c r="N1471">
        <v>1.3785700000000001</v>
      </c>
      <c r="O1471">
        <v>306</v>
      </c>
      <c r="P1471">
        <v>78</v>
      </c>
      <c r="Q1471">
        <v>306</v>
      </c>
    </row>
    <row r="1472" spans="3:17" x14ac:dyDescent="0.2">
      <c r="C1472" s="325">
        <v>1604</v>
      </c>
      <c r="D1472" t="s">
        <v>1755</v>
      </c>
      <c r="E1472">
        <v>65</v>
      </c>
      <c r="F1472">
        <v>349</v>
      </c>
      <c r="G1472">
        <v>89</v>
      </c>
      <c r="H1472">
        <v>338.53899999999999</v>
      </c>
      <c r="I1472">
        <v>0.24399999999999999</v>
      </c>
      <c r="J1472" t="s">
        <v>4980</v>
      </c>
      <c r="K1472" t="s">
        <v>4980</v>
      </c>
      <c r="L1472">
        <v>349</v>
      </c>
      <c r="M1472">
        <v>89</v>
      </c>
      <c r="N1472">
        <v>18.329699999999999</v>
      </c>
      <c r="O1472">
        <v>353</v>
      </c>
      <c r="P1472">
        <v>87</v>
      </c>
      <c r="Q1472">
        <v>353</v>
      </c>
    </row>
    <row r="1473" spans="3:17" x14ac:dyDescent="0.2">
      <c r="C1473" s="325">
        <v>1605</v>
      </c>
      <c r="D1473" t="s">
        <v>3818</v>
      </c>
      <c r="E1473">
        <v>44</v>
      </c>
      <c r="F1473">
        <v>217</v>
      </c>
      <c r="G1473">
        <v>94</v>
      </c>
      <c r="H1473">
        <v>202.45</v>
      </c>
      <c r="I1473">
        <v>0.35699999999999998</v>
      </c>
      <c r="J1473" t="s">
        <v>3818</v>
      </c>
      <c r="K1473" t="s">
        <v>4981</v>
      </c>
      <c r="L1473">
        <v>217</v>
      </c>
      <c r="M1473">
        <v>94</v>
      </c>
      <c r="N1473">
        <v>0</v>
      </c>
      <c r="O1473">
        <v>0</v>
      </c>
      <c r="P1473">
        <v>0</v>
      </c>
      <c r="Q1473">
        <v>217</v>
      </c>
    </row>
    <row r="1474" spans="3:17" x14ac:dyDescent="0.2">
      <c r="C1474" s="325">
        <v>1606</v>
      </c>
      <c r="D1474" t="s">
        <v>3148</v>
      </c>
      <c r="E1474">
        <v>6</v>
      </c>
      <c r="F1474">
        <v>653</v>
      </c>
      <c r="G1474">
        <v>137</v>
      </c>
      <c r="H1474">
        <v>641.55999999999995</v>
      </c>
      <c r="I1474">
        <v>0.20399999999999999</v>
      </c>
      <c r="J1474" t="s">
        <v>3148</v>
      </c>
      <c r="K1474" t="s">
        <v>3148</v>
      </c>
      <c r="L1474">
        <v>653</v>
      </c>
      <c r="M1474">
        <v>137</v>
      </c>
      <c r="N1474">
        <v>0</v>
      </c>
      <c r="O1474">
        <v>0</v>
      </c>
      <c r="P1474">
        <v>0</v>
      </c>
      <c r="Q1474">
        <v>653</v>
      </c>
    </row>
    <row r="1475" spans="3:17" x14ac:dyDescent="0.2">
      <c r="C1475" s="325">
        <v>1607</v>
      </c>
      <c r="J1475" t="s">
        <v>4994</v>
      </c>
      <c r="K1475" t="s">
        <v>1710</v>
      </c>
      <c r="L1475">
        <v>515</v>
      </c>
      <c r="M1475">
        <v>215</v>
      </c>
      <c r="N1475">
        <v>0</v>
      </c>
      <c r="O1475">
        <v>0</v>
      </c>
      <c r="P1475">
        <v>0</v>
      </c>
      <c r="Q1475">
        <v>515</v>
      </c>
    </row>
    <row r="1476" spans="3:17" x14ac:dyDescent="0.2">
      <c r="C1476" s="325">
        <v>1608</v>
      </c>
      <c r="J1476" t="s">
        <v>4977</v>
      </c>
      <c r="K1476" t="s">
        <v>4978</v>
      </c>
      <c r="L1476">
        <v>280</v>
      </c>
      <c r="M1476">
        <v>74</v>
      </c>
      <c r="N1476">
        <v>8.5916300000000003</v>
      </c>
      <c r="O1476">
        <v>353</v>
      </c>
      <c r="P1476">
        <v>87</v>
      </c>
      <c r="Q1476">
        <v>353</v>
      </c>
    </row>
    <row r="1477" spans="3:17" x14ac:dyDescent="0.2">
      <c r="C1477" s="325">
        <v>1609</v>
      </c>
      <c r="J1477" t="s">
        <v>4977</v>
      </c>
      <c r="K1477" t="s">
        <v>4978</v>
      </c>
      <c r="L1477">
        <v>280</v>
      </c>
      <c r="M1477">
        <v>74</v>
      </c>
      <c r="N1477">
        <v>10.7187</v>
      </c>
      <c r="O1477">
        <v>353</v>
      </c>
      <c r="P1477">
        <v>87</v>
      </c>
      <c r="Q1477">
        <v>353</v>
      </c>
    </row>
    <row r="1478" spans="3:17" x14ac:dyDescent="0.2">
      <c r="C1478" s="325">
        <v>1610</v>
      </c>
      <c r="J1478" t="s">
        <v>4985</v>
      </c>
      <c r="K1478" t="s">
        <v>4978</v>
      </c>
      <c r="L1478">
        <v>280</v>
      </c>
      <c r="M1478">
        <v>74</v>
      </c>
      <c r="N1478">
        <v>10.776999999999999</v>
      </c>
      <c r="O1478">
        <v>353</v>
      </c>
      <c r="P1478">
        <v>87</v>
      </c>
      <c r="Q1478">
        <v>353</v>
      </c>
    </row>
    <row r="1479" spans="3:17" x14ac:dyDescent="0.2">
      <c r="C1479" s="325">
        <v>1611</v>
      </c>
    </row>
    <row r="1480" spans="3:17" x14ac:dyDescent="0.2">
      <c r="C1480" s="325">
        <v>1612</v>
      </c>
    </row>
    <row r="1481" spans="3:17" x14ac:dyDescent="0.2">
      <c r="C1481" s="325">
        <v>1613</v>
      </c>
    </row>
    <row r="1482" spans="3:17" x14ac:dyDescent="0.2">
      <c r="C1482" s="325">
        <v>1614</v>
      </c>
    </row>
    <row r="1483" spans="3:17" x14ac:dyDescent="0.2">
      <c r="C1483" s="325">
        <v>1615</v>
      </c>
    </row>
    <row r="1484" spans="3:17" x14ac:dyDescent="0.2">
      <c r="C1484" s="325">
        <v>1616</v>
      </c>
    </row>
    <row r="1485" spans="3:17" x14ac:dyDescent="0.2">
      <c r="C1485" s="325">
        <v>1617</v>
      </c>
    </row>
    <row r="1486" spans="3:17" x14ac:dyDescent="0.2">
      <c r="C1486" s="325">
        <v>1618</v>
      </c>
    </row>
    <row r="1487" spans="3:17" x14ac:dyDescent="0.2">
      <c r="C1487" s="325">
        <v>1619</v>
      </c>
    </row>
    <row r="1488" spans="3:17" x14ac:dyDescent="0.2">
      <c r="C1488" s="325">
        <v>1620</v>
      </c>
    </row>
    <row r="1489" spans="3:3" x14ac:dyDescent="0.2">
      <c r="C1489" s="325">
        <v>1621</v>
      </c>
    </row>
    <row r="1490" spans="3:3" x14ac:dyDescent="0.2">
      <c r="C1490" s="325">
        <v>1622</v>
      </c>
    </row>
    <row r="1491" spans="3:3" x14ac:dyDescent="0.2">
      <c r="C1491" s="325">
        <v>1623</v>
      </c>
    </row>
    <row r="1492" spans="3:3" x14ac:dyDescent="0.2">
      <c r="C1492" s="325">
        <v>1624</v>
      </c>
    </row>
    <row r="1493" spans="3:3" x14ac:dyDescent="0.2">
      <c r="C1493" s="325">
        <v>1625</v>
      </c>
    </row>
    <row r="1494" spans="3:3" x14ac:dyDescent="0.2">
      <c r="C1494" s="325">
        <v>1626</v>
      </c>
    </row>
    <row r="1495" spans="3:3" x14ac:dyDescent="0.2">
      <c r="C1495" s="325">
        <v>1627</v>
      </c>
    </row>
    <row r="1496" spans="3:3" x14ac:dyDescent="0.2">
      <c r="C1496" s="325">
        <v>1628</v>
      </c>
    </row>
    <row r="1497" spans="3:3" x14ac:dyDescent="0.2">
      <c r="C1497" s="325">
        <v>1629</v>
      </c>
    </row>
    <row r="1498" spans="3:3" x14ac:dyDescent="0.2">
      <c r="C1498" s="325">
        <v>1630</v>
      </c>
    </row>
    <row r="1499" spans="3:3" x14ac:dyDescent="0.2">
      <c r="C1499" s="325">
        <v>1631</v>
      </c>
    </row>
    <row r="1500" spans="3:3" x14ac:dyDescent="0.2">
      <c r="C1500" s="325">
        <v>1632</v>
      </c>
    </row>
    <row r="1501" spans="3:3" x14ac:dyDescent="0.2">
      <c r="C1501" s="325">
        <v>1633</v>
      </c>
    </row>
    <row r="1502" spans="3:3" x14ac:dyDescent="0.2">
      <c r="C1502" s="325">
        <v>1634</v>
      </c>
    </row>
    <row r="1503" spans="3:3" x14ac:dyDescent="0.2">
      <c r="C1503" s="325">
        <v>1635</v>
      </c>
    </row>
    <row r="1504" spans="3:3" x14ac:dyDescent="0.2">
      <c r="C1504" s="325">
        <v>1636</v>
      </c>
    </row>
    <row r="1505" spans="3:17" x14ac:dyDescent="0.2">
      <c r="C1505" s="325">
        <v>1637</v>
      </c>
    </row>
    <row r="1506" spans="3:17" x14ac:dyDescent="0.2">
      <c r="C1506" s="325">
        <v>1638</v>
      </c>
    </row>
    <row r="1507" spans="3:17" x14ac:dyDescent="0.2">
      <c r="C1507" s="325">
        <v>1639</v>
      </c>
    </row>
    <row r="1508" spans="3:17" x14ac:dyDescent="0.2">
      <c r="C1508" s="325">
        <v>1640</v>
      </c>
    </row>
    <row r="1509" spans="3:17" x14ac:dyDescent="0.2">
      <c r="C1509" s="325">
        <v>1641</v>
      </c>
      <c r="D1509" t="s">
        <v>208</v>
      </c>
      <c r="J1509" t="s">
        <v>4983</v>
      </c>
      <c r="K1509" t="s">
        <v>4893</v>
      </c>
      <c r="L1509">
        <v>748</v>
      </c>
      <c r="M1509">
        <v>430</v>
      </c>
      <c r="N1509">
        <v>0</v>
      </c>
      <c r="O1509">
        <v>0</v>
      </c>
      <c r="P1509">
        <v>0</v>
      </c>
      <c r="Q1509">
        <v>748</v>
      </c>
    </row>
    <row r="1510" spans="3:17" x14ac:dyDescent="0.2">
      <c r="C1510" s="325">
        <v>1642</v>
      </c>
      <c r="J1510" t="s">
        <v>5006</v>
      </c>
      <c r="K1510" t="s">
        <v>1710</v>
      </c>
      <c r="L1510">
        <v>515</v>
      </c>
      <c r="M1510">
        <v>215</v>
      </c>
      <c r="N1510">
        <v>0</v>
      </c>
      <c r="O1510">
        <v>0</v>
      </c>
      <c r="P1510">
        <v>0</v>
      </c>
      <c r="Q1510">
        <v>515</v>
      </c>
    </row>
    <row r="1511" spans="3:17" x14ac:dyDescent="0.2">
      <c r="C1511" s="325">
        <v>1643</v>
      </c>
      <c r="J1511" t="s">
        <v>1710</v>
      </c>
      <c r="K1511" t="s">
        <v>1710</v>
      </c>
      <c r="L1511">
        <v>515</v>
      </c>
      <c r="M1511">
        <v>215</v>
      </c>
      <c r="N1511">
        <v>0</v>
      </c>
      <c r="O1511">
        <v>0</v>
      </c>
      <c r="P1511">
        <v>0</v>
      </c>
      <c r="Q1511">
        <v>515</v>
      </c>
    </row>
    <row r="1512" spans="3:17" x14ac:dyDescent="0.2">
      <c r="C1512" s="325">
        <v>1644</v>
      </c>
      <c r="J1512" t="s">
        <v>1600</v>
      </c>
      <c r="K1512" t="s">
        <v>1600</v>
      </c>
      <c r="L1512">
        <v>387</v>
      </c>
      <c r="M1512">
        <v>142</v>
      </c>
      <c r="N1512">
        <v>0</v>
      </c>
      <c r="O1512">
        <v>0</v>
      </c>
      <c r="P1512">
        <v>0</v>
      </c>
      <c r="Q1512">
        <v>387</v>
      </c>
    </row>
    <row r="1513" spans="3:17" x14ac:dyDescent="0.2">
      <c r="C1513" s="325">
        <v>1645</v>
      </c>
      <c r="J1513" t="s">
        <v>1600</v>
      </c>
      <c r="K1513" t="s">
        <v>1600</v>
      </c>
      <c r="L1513">
        <v>387</v>
      </c>
      <c r="M1513">
        <v>142</v>
      </c>
      <c r="N1513">
        <v>0</v>
      </c>
      <c r="O1513">
        <v>0</v>
      </c>
      <c r="P1513">
        <v>0</v>
      </c>
      <c r="Q1513">
        <v>387</v>
      </c>
    </row>
    <row r="1514" spans="3:17" x14ac:dyDescent="0.2">
      <c r="C1514" s="325">
        <v>1646</v>
      </c>
      <c r="J1514" t="s">
        <v>4980</v>
      </c>
      <c r="K1514" t="s">
        <v>4980</v>
      </c>
      <c r="L1514">
        <v>349</v>
      </c>
      <c r="M1514">
        <v>89</v>
      </c>
      <c r="N1514">
        <v>9.4134100000000007</v>
      </c>
      <c r="O1514">
        <v>353</v>
      </c>
      <c r="P1514">
        <v>87</v>
      </c>
      <c r="Q1514">
        <v>353</v>
      </c>
    </row>
    <row r="1515" spans="3:17" x14ac:dyDescent="0.2">
      <c r="C1515" s="325">
        <v>1647</v>
      </c>
      <c r="J1515" t="s">
        <v>1600</v>
      </c>
      <c r="K1515" t="s">
        <v>1600</v>
      </c>
      <c r="L1515">
        <v>387</v>
      </c>
      <c r="M1515">
        <v>142</v>
      </c>
      <c r="N1515">
        <v>0</v>
      </c>
      <c r="O1515">
        <v>0</v>
      </c>
      <c r="P1515">
        <v>0</v>
      </c>
      <c r="Q1515">
        <v>387</v>
      </c>
    </row>
    <row r="1516" spans="3:17" x14ac:dyDescent="0.2">
      <c r="C1516" s="325">
        <v>1648</v>
      </c>
      <c r="J1516" t="s">
        <v>2138</v>
      </c>
      <c r="K1516" t="s">
        <v>2138</v>
      </c>
      <c r="L1516">
        <v>455</v>
      </c>
      <c r="M1516">
        <v>150</v>
      </c>
      <c r="N1516">
        <v>0</v>
      </c>
      <c r="O1516">
        <v>0</v>
      </c>
      <c r="P1516">
        <v>0</v>
      </c>
      <c r="Q1516">
        <v>455</v>
      </c>
    </row>
    <row r="1517" spans="3:17" x14ac:dyDescent="0.2">
      <c r="C1517" s="325">
        <v>1649</v>
      </c>
      <c r="J1517" t="s">
        <v>1600</v>
      </c>
      <c r="K1517" t="s">
        <v>1600</v>
      </c>
      <c r="L1517">
        <v>387</v>
      </c>
      <c r="M1517">
        <v>142</v>
      </c>
      <c r="N1517">
        <v>0</v>
      </c>
      <c r="O1517">
        <v>0</v>
      </c>
      <c r="P1517">
        <v>0</v>
      </c>
      <c r="Q1517">
        <v>387</v>
      </c>
    </row>
    <row r="1518" spans="3:17" x14ac:dyDescent="0.2">
      <c r="C1518" s="325">
        <v>1650</v>
      </c>
      <c r="J1518" t="s">
        <v>2138</v>
      </c>
      <c r="K1518" t="s">
        <v>2138</v>
      </c>
      <c r="L1518">
        <v>455</v>
      </c>
      <c r="M1518">
        <v>150</v>
      </c>
      <c r="N1518">
        <v>0</v>
      </c>
      <c r="O1518">
        <v>0</v>
      </c>
      <c r="P1518">
        <v>0</v>
      </c>
      <c r="Q1518">
        <v>455</v>
      </c>
    </row>
    <row r="1519" spans="3:17" x14ac:dyDescent="0.2">
      <c r="C1519" s="325">
        <v>1651</v>
      </c>
      <c r="G1519">
        <v>338.6</v>
      </c>
      <c r="J1519" t="s">
        <v>4984</v>
      </c>
      <c r="K1519" t="s">
        <v>4984</v>
      </c>
      <c r="L1519">
        <v>209</v>
      </c>
      <c r="M1519">
        <v>31</v>
      </c>
      <c r="N1519">
        <v>3.8409800000000001</v>
      </c>
      <c r="O1519">
        <v>353</v>
      </c>
      <c r="P1519">
        <v>87</v>
      </c>
      <c r="Q1519">
        <v>353</v>
      </c>
    </row>
    <row r="1520" spans="3:17" x14ac:dyDescent="0.2">
      <c r="C1520" s="325">
        <v>1652</v>
      </c>
      <c r="D1520" t="s">
        <v>1871</v>
      </c>
      <c r="E1520">
        <v>64</v>
      </c>
      <c r="F1520">
        <v>281</v>
      </c>
      <c r="G1520">
        <v>85</v>
      </c>
      <c r="H1520">
        <v>270.19</v>
      </c>
      <c r="I1520">
        <v>0.27500000000000002</v>
      </c>
      <c r="J1520" t="s">
        <v>4985</v>
      </c>
      <c r="K1520" t="s">
        <v>4978</v>
      </c>
      <c r="L1520">
        <v>280</v>
      </c>
      <c r="M1520">
        <v>74</v>
      </c>
      <c r="N1520">
        <v>0.69853600000000005</v>
      </c>
      <c r="O1520">
        <v>306</v>
      </c>
      <c r="P1520">
        <v>78</v>
      </c>
      <c r="Q1520">
        <v>306</v>
      </c>
    </row>
    <row r="1521" spans="3:17" x14ac:dyDescent="0.2">
      <c r="C1521" s="376">
        <v>1653</v>
      </c>
      <c r="D1521" t="s">
        <v>1600</v>
      </c>
      <c r="E1521">
        <v>132</v>
      </c>
      <c r="F1521">
        <v>387</v>
      </c>
      <c r="G1521">
        <v>142</v>
      </c>
      <c r="H1521">
        <v>370.78899999999999</v>
      </c>
      <c r="I1521">
        <v>0.27300000000000002</v>
      </c>
      <c r="J1521" t="s">
        <v>4977</v>
      </c>
      <c r="K1521" t="s">
        <v>4978</v>
      </c>
      <c r="L1521">
        <v>280</v>
      </c>
      <c r="M1521">
        <v>74</v>
      </c>
      <c r="N1521">
        <v>2.3473899999999999</v>
      </c>
      <c r="O1521">
        <v>353</v>
      </c>
      <c r="P1521">
        <v>87</v>
      </c>
      <c r="Q1521">
        <v>353</v>
      </c>
    </row>
    <row r="1522" spans="3:17" x14ac:dyDescent="0.2">
      <c r="C1522" s="325">
        <v>1654</v>
      </c>
      <c r="D1522" t="s">
        <v>1704</v>
      </c>
      <c r="E1522">
        <v>97</v>
      </c>
      <c r="F1522">
        <v>280</v>
      </c>
      <c r="G1522">
        <v>74</v>
      </c>
      <c r="H1522">
        <v>271.44099999999997</v>
      </c>
      <c r="I1522">
        <v>0.25</v>
      </c>
      <c r="J1522" t="s">
        <v>4977</v>
      </c>
      <c r="K1522" t="s">
        <v>4978</v>
      </c>
      <c r="L1522">
        <v>280</v>
      </c>
      <c r="M1522">
        <v>74</v>
      </c>
      <c r="N1522">
        <v>27.740200000000002</v>
      </c>
      <c r="O1522">
        <v>353</v>
      </c>
      <c r="P1522">
        <v>87</v>
      </c>
      <c r="Q1522">
        <v>353</v>
      </c>
    </row>
    <row r="1523" spans="3:17" x14ac:dyDescent="0.2">
      <c r="C1523" s="325">
        <v>1655</v>
      </c>
      <c r="D1523" t="s">
        <v>1871</v>
      </c>
      <c r="E1523">
        <v>64</v>
      </c>
      <c r="F1523">
        <v>281</v>
      </c>
      <c r="G1523">
        <v>85</v>
      </c>
      <c r="H1523">
        <v>270.19</v>
      </c>
      <c r="I1523">
        <v>0.27500000000000002</v>
      </c>
      <c r="J1523" t="s">
        <v>4985</v>
      </c>
      <c r="K1523" t="s">
        <v>4978</v>
      </c>
      <c r="L1523">
        <v>280</v>
      </c>
      <c r="M1523">
        <v>74</v>
      </c>
      <c r="N1523">
        <v>1.5038499999999999</v>
      </c>
      <c r="O1523">
        <v>306</v>
      </c>
      <c r="P1523">
        <v>78</v>
      </c>
      <c r="Q1523">
        <v>306</v>
      </c>
    </row>
    <row r="1524" spans="3:17" x14ac:dyDescent="0.2">
      <c r="C1524" s="325">
        <v>1656</v>
      </c>
      <c r="D1524" t="s">
        <v>1871</v>
      </c>
      <c r="E1524">
        <v>64</v>
      </c>
      <c r="F1524">
        <v>281</v>
      </c>
      <c r="G1524">
        <v>85</v>
      </c>
      <c r="H1524">
        <v>270.19</v>
      </c>
      <c r="I1524">
        <v>0.27500000000000002</v>
      </c>
      <c r="J1524" t="s">
        <v>4985</v>
      </c>
      <c r="K1524" t="s">
        <v>4978</v>
      </c>
      <c r="L1524">
        <v>280</v>
      </c>
      <c r="M1524">
        <v>74</v>
      </c>
      <c r="N1524">
        <v>1.24657</v>
      </c>
      <c r="O1524">
        <v>306</v>
      </c>
      <c r="P1524">
        <v>78</v>
      </c>
      <c r="Q1524">
        <v>306</v>
      </c>
    </row>
    <row r="1525" spans="3:17" x14ac:dyDescent="0.2">
      <c r="C1525" s="325">
        <v>1657</v>
      </c>
      <c r="D1525" t="s">
        <v>2117</v>
      </c>
      <c r="E1525">
        <v>41</v>
      </c>
      <c r="F1525">
        <v>297</v>
      </c>
      <c r="G1525">
        <v>45</v>
      </c>
      <c r="H1525">
        <v>294.24700000000001</v>
      </c>
      <c r="I1525">
        <v>0.15</v>
      </c>
      <c r="J1525" t="s">
        <v>4986</v>
      </c>
      <c r="K1525" t="s">
        <v>4978</v>
      </c>
      <c r="L1525">
        <v>280</v>
      </c>
      <c r="M1525">
        <v>74</v>
      </c>
      <c r="N1525">
        <v>11.0968</v>
      </c>
      <c r="O1525">
        <v>353</v>
      </c>
      <c r="P1525">
        <v>87</v>
      </c>
      <c r="Q1525">
        <v>353</v>
      </c>
    </row>
    <row r="1526" spans="3:17" x14ac:dyDescent="0.2">
      <c r="C1526" s="325">
        <v>1658</v>
      </c>
      <c r="D1526" t="s">
        <v>1600</v>
      </c>
      <c r="E1526">
        <v>132</v>
      </c>
      <c r="F1526">
        <v>387</v>
      </c>
      <c r="G1526">
        <v>142</v>
      </c>
      <c r="H1526">
        <v>370.78899999999999</v>
      </c>
      <c r="I1526">
        <v>0.27300000000000002</v>
      </c>
      <c r="J1526" t="s">
        <v>1600</v>
      </c>
      <c r="K1526" t="s">
        <v>1600</v>
      </c>
      <c r="L1526">
        <v>387</v>
      </c>
      <c r="M1526">
        <v>142</v>
      </c>
      <c r="N1526">
        <v>0</v>
      </c>
      <c r="O1526">
        <v>0</v>
      </c>
      <c r="P1526">
        <v>0</v>
      </c>
      <c r="Q1526">
        <v>387</v>
      </c>
    </row>
    <row r="1527" spans="3:17" x14ac:dyDescent="0.2">
      <c r="C1527" s="325">
        <v>1659</v>
      </c>
      <c r="D1527" t="s">
        <v>1903</v>
      </c>
      <c r="E1527">
        <v>55</v>
      </c>
      <c r="F1527">
        <v>390</v>
      </c>
      <c r="G1527">
        <v>112</v>
      </c>
      <c r="H1527">
        <v>376.07299999999998</v>
      </c>
      <c r="I1527">
        <v>0.27200000000000002</v>
      </c>
      <c r="J1527" t="s">
        <v>1903</v>
      </c>
      <c r="K1527" t="s">
        <v>1903</v>
      </c>
      <c r="L1527">
        <v>390</v>
      </c>
      <c r="M1527">
        <v>112</v>
      </c>
      <c r="N1527">
        <v>0</v>
      </c>
      <c r="O1527">
        <v>0</v>
      </c>
      <c r="P1527">
        <v>0</v>
      </c>
      <c r="Q1527">
        <v>390</v>
      </c>
    </row>
    <row r="1528" spans="3:17" x14ac:dyDescent="0.2">
      <c r="C1528" s="325">
        <v>1660</v>
      </c>
      <c r="D1528" t="s">
        <v>1600</v>
      </c>
      <c r="E1528">
        <v>132</v>
      </c>
      <c r="F1528">
        <v>387</v>
      </c>
      <c r="G1528">
        <v>142</v>
      </c>
      <c r="H1528">
        <v>370.78899999999999</v>
      </c>
      <c r="I1528">
        <v>0.27300000000000002</v>
      </c>
      <c r="J1528" t="s">
        <v>1600</v>
      </c>
      <c r="K1528" t="s">
        <v>1600</v>
      </c>
      <c r="L1528">
        <v>387</v>
      </c>
      <c r="M1528">
        <v>142</v>
      </c>
      <c r="N1528">
        <v>0</v>
      </c>
      <c r="O1528">
        <v>0</v>
      </c>
      <c r="P1528">
        <v>0</v>
      </c>
      <c r="Q1528">
        <v>387</v>
      </c>
    </row>
    <row r="1529" spans="3:17" x14ac:dyDescent="0.2">
      <c r="C1529" s="325">
        <v>1661</v>
      </c>
      <c r="D1529" t="s">
        <v>2117</v>
      </c>
      <c r="E1529">
        <v>41</v>
      </c>
      <c r="F1529">
        <v>297</v>
      </c>
      <c r="G1529">
        <v>45</v>
      </c>
      <c r="H1529">
        <v>294.24700000000001</v>
      </c>
      <c r="I1529">
        <v>0.15</v>
      </c>
      <c r="J1529" t="s">
        <v>4986</v>
      </c>
      <c r="K1529" t="s">
        <v>4978</v>
      </c>
      <c r="L1529">
        <v>280</v>
      </c>
      <c r="M1529">
        <v>74</v>
      </c>
      <c r="N1529">
        <v>10.302199999999999</v>
      </c>
      <c r="O1529">
        <v>353</v>
      </c>
      <c r="P1529">
        <v>87</v>
      </c>
      <c r="Q1529">
        <v>353</v>
      </c>
    </row>
    <row r="1530" spans="3:17" x14ac:dyDescent="0.2">
      <c r="C1530" s="325">
        <v>1662</v>
      </c>
      <c r="D1530" t="s">
        <v>1600</v>
      </c>
      <c r="E1530">
        <v>132</v>
      </c>
      <c r="F1530">
        <v>387</v>
      </c>
      <c r="G1530">
        <v>142</v>
      </c>
      <c r="H1530">
        <v>370.78899999999999</v>
      </c>
      <c r="I1530">
        <v>0.27300000000000002</v>
      </c>
      <c r="J1530" t="s">
        <v>1600</v>
      </c>
      <c r="K1530" t="s">
        <v>1600</v>
      </c>
      <c r="L1530">
        <v>387</v>
      </c>
      <c r="M1530">
        <v>142</v>
      </c>
      <c r="N1530">
        <v>0</v>
      </c>
      <c r="O1530">
        <v>0</v>
      </c>
      <c r="P1530">
        <v>0</v>
      </c>
      <c r="Q1530">
        <v>387</v>
      </c>
    </row>
    <row r="1531" spans="3:17" x14ac:dyDescent="0.2">
      <c r="C1531" s="325">
        <v>1663</v>
      </c>
      <c r="D1531" t="s">
        <v>1704</v>
      </c>
      <c r="E1531">
        <v>97</v>
      </c>
      <c r="F1531">
        <v>280</v>
      </c>
      <c r="G1531">
        <v>74</v>
      </c>
      <c r="H1531">
        <v>271.44099999999997</v>
      </c>
      <c r="I1531">
        <v>0.25</v>
      </c>
      <c r="J1531" t="s">
        <v>4977</v>
      </c>
      <c r="K1531" t="s">
        <v>4978</v>
      </c>
      <c r="L1531">
        <v>280</v>
      </c>
      <c r="M1531">
        <v>74</v>
      </c>
      <c r="N1531">
        <v>5.4192299999999998</v>
      </c>
      <c r="O1531">
        <v>353</v>
      </c>
      <c r="P1531">
        <v>87</v>
      </c>
      <c r="Q1531">
        <v>353</v>
      </c>
    </row>
    <row r="1532" spans="3:17" x14ac:dyDescent="0.2">
      <c r="C1532" s="325">
        <v>1664</v>
      </c>
      <c r="D1532" t="s">
        <v>1737</v>
      </c>
      <c r="E1532">
        <v>13</v>
      </c>
      <c r="F1532">
        <v>236</v>
      </c>
      <c r="G1532">
        <v>55</v>
      </c>
      <c r="H1532">
        <v>229.78700000000001</v>
      </c>
      <c r="I1532">
        <v>0.23799999999999999</v>
      </c>
      <c r="J1532" t="s">
        <v>4987</v>
      </c>
      <c r="K1532" t="s">
        <v>4987</v>
      </c>
      <c r="L1532">
        <v>236</v>
      </c>
      <c r="M1532">
        <v>55</v>
      </c>
      <c r="N1532">
        <v>1.6663699999999999</v>
      </c>
      <c r="O1532">
        <v>306</v>
      </c>
      <c r="P1532">
        <v>78</v>
      </c>
      <c r="Q1532">
        <v>306</v>
      </c>
    </row>
    <row r="1533" spans="3:17" x14ac:dyDescent="0.2">
      <c r="C1533" s="325">
        <v>1665</v>
      </c>
      <c r="J1533" t="s">
        <v>1600</v>
      </c>
      <c r="K1533" t="s">
        <v>1600</v>
      </c>
      <c r="L1533">
        <v>387</v>
      </c>
      <c r="M1533">
        <v>142</v>
      </c>
      <c r="N1533">
        <v>0</v>
      </c>
      <c r="O1533">
        <v>0</v>
      </c>
      <c r="P1533">
        <v>0</v>
      </c>
      <c r="Q1533">
        <v>387</v>
      </c>
    </row>
    <row r="1534" spans="3:17" x14ac:dyDescent="0.2">
      <c r="C1534" s="325">
        <v>1666</v>
      </c>
    </row>
    <row r="1535" spans="3:17" x14ac:dyDescent="0.2">
      <c r="C1535" s="325">
        <v>1667</v>
      </c>
      <c r="D1535" t="s">
        <v>1704</v>
      </c>
      <c r="E1535">
        <v>97</v>
      </c>
      <c r="F1535">
        <v>280</v>
      </c>
      <c r="G1535">
        <v>74</v>
      </c>
      <c r="H1535">
        <v>271.44099999999997</v>
      </c>
      <c r="I1535">
        <v>0.25</v>
      </c>
      <c r="J1535" t="s">
        <v>4977</v>
      </c>
      <c r="K1535" t="s">
        <v>4978</v>
      </c>
      <c r="L1535">
        <v>280</v>
      </c>
      <c r="M1535">
        <v>74</v>
      </c>
      <c r="N1535">
        <v>2.3091300000000001</v>
      </c>
      <c r="O1535">
        <v>353</v>
      </c>
      <c r="P1535">
        <v>87</v>
      </c>
      <c r="Q1535">
        <v>353</v>
      </c>
    </row>
    <row r="1536" spans="3:17" x14ac:dyDescent="0.2">
      <c r="C1536" s="325">
        <v>1668</v>
      </c>
    </row>
    <row r="1537" spans="3:3" x14ac:dyDescent="0.2">
      <c r="C1537" s="325">
        <v>1669</v>
      </c>
    </row>
    <row r="1538" spans="3:3" x14ac:dyDescent="0.2">
      <c r="C1538" s="325">
        <v>1670</v>
      </c>
    </row>
    <row r="1539" spans="3:3" x14ac:dyDescent="0.2">
      <c r="C1539" s="325">
        <v>1671</v>
      </c>
    </row>
    <row r="1540" spans="3:3" x14ac:dyDescent="0.2">
      <c r="C1540" s="325">
        <v>1672</v>
      </c>
    </row>
    <row r="1541" spans="3:3" x14ac:dyDescent="0.2">
      <c r="C1541" s="325">
        <v>1673</v>
      </c>
    </row>
    <row r="1542" spans="3:3" x14ac:dyDescent="0.2">
      <c r="C1542" s="325">
        <v>1674</v>
      </c>
    </row>
    <row r="1543" spans="3:3" x14ac:dyDescent="0.2">
      <c r="C1543" s="325">
        <v>1675</v>
      </c>
    </row>
    <row r="1544" spans="3:3" x14ac:dyDescent="0.2">
      <c r="C1544" s="325">
        <v>1676</v>
      </c>
    </row>
    <row r="1545" spans="3:3" x14ac:dyDescent="0.2">
      <c r="C1545" s="325">
        <v>1677</v>
      </c>
    </row>
    <row r="1546" spans="3:3" x14ac:dyDescent="0.2">
      <c r="C1546" s="325">
        <v>1678</v>
      </c>
    </row>
    <row r="1547" spans="3:3" x14ac:dyDescent="0.2">
      <c r="C1547" s="325">
        <v>1679</v>
      </c>
    </row>
    <row r="1548" spans="3:3" x14ac:dyDescent="0.2">
      <c r="C1548" s="325">
        <v>1680</v>
      </c>
    </row>
    <row r="1549" spans="3:3" x14ac:dyDescent="0.2">
      <c r="C1549" s="325">
        <v>1681</v>
      </c>
    </row>
    <row r="1550" spans="3:3" x14ac:dyDescent="0.2">
      <c r="C1550" s="325">
        <v>1682</v>
      </c>
    </row>
    <row r="1551" spans="3:3" x14ac:dyDescent="0.2">
      <c r="C1551" s="325">
        <v>1683</v>
      </c>
    </row>
    <row r="1552" spans="3:3" x14ac:dyDescent="0.2">
      <c r="C1552" s="325">
        <v>1684</v>
      </c>
    </row>
    <row r="1553" spans="3:3" x14ac:dyDescent="0.2">
      <c r="C1553" s="325">
        <v>1685</v>
      </c>
    </row>
    <row r="1554" spans="3:3" x14ac:dyDescent="0.2">
      <c r="C1554" s="325">
        <v>1686</v>
      </c>
    </row>
    <row r="1555" spans="3:3" x14ac:dyDescent="0.2">
      <c r="C1555" s="325">
        <v>1687</v>
      </c>
    </row>
    <row r="1556" spans="3:3" x14ac:dyDescent="0.2">
      <c r="C1556" s="325">
        <v>1688</v>
      </c>
    </row>
    <row r="1557" spans="3:3" x14ac:dyDescent="0.2">
      <c r="C1557" s="325">
        <v>1689</v>
      </c>
    </row>
    <row r="1558" spans="3:3" x14ac:dyDescent="0.2">
      <c r="C1558" s="325">
        <v>1690</v>
      </c>
    </row>
    <row r="1559" spans="3:3" x14ac:dyDescent="0.2">
      <c r="C1559" s="325">
        <v>1691</v>
      </c>
    </row>
    <row r="1560" spans="3:3" x14ac:dyDescent="0.2">
      <c r="C1560" s="325">
        <v>1692</v>
      </c>
    </row>
    <row r="1561" spans="3:3" x14ac:dyDescent="0.2">
      <c r="C1561" s="325">
        <v>1693</v>
      </c>
    </row>
    <row r="1562" spans="3:3" x14ac:dyDescent="0.2">
      <c r="C1562" s="325">
        <v>1694</v>
      </c>
    </row>
    <row r="1563" spans="3:3" x14ac:dyDescent="0.2">
      <c r="C1563" s="325">
        <v>1695</v>
      </c>
    </row>
    <row r="1564" spans="3:3" x14ac:dyDescent="0.2">
      <c r="C1564" s="325">
        <v>1696</v>
      </c>
    </row>
    <row r="1565" spans="3:3" x14ac:dyDescent="0.2">
      <c r="C1565" s="325">
        <v>1697</v>
      </c>
    </row>
    <row r="1566" spans="3:3" x14ac:dyDescent="0.2">
      <c r="C1566" s="325">
        <v>1698</v>
      </c>
    </row>
    <row r="1567" spans="3:3" x14ac:dyDescent="0.2">
      <c r="C1567" s="325">
        <v>1699</v>
      </c>
    </row>
    <row r="1568" spans="3:3" x14ac:dyDescent="0.2">
      <c r="C1568" s="325">
        <v>1700</v>
      </c>
    </row>
    <row r="1569" spans="3:3" x14ac:dyDescent="0.2">
      <c r="C1569" s="325">
        <v>1701</v>
      </c>
    </row>
    <row r="1570" spans="3:3" x14ac:dyDescent="0.2">
      <c r="C1570" s="325">
        <v>1702</v>
      </c>
    </row>
    <row r="1571" spans="3:3" x14ac:dyDescent="0.2">
      <c r="C1571" s="325">
        <v>1703</v>
      </c>
    </row>
    <row r="1572" spans="3:3" x14ac:dyDescent="0.2">
      <c r="C1572" s="325">
        <v>1704</v>
      </c>
    </row>
    <row r="1573" spans="3:3" x14ac:dyDescent="0.2">
      <c r="C1573" s="325">
        <v>1705</v>
      </c>
    </row>
    <row r="1574" spans="3:3" x14ac:dyDescent="0.2">
      <c r="C1574" s="325">
        <v>1706</v>
      </c>
    </row>
    <row r="1575" spans="3:3" x14ac:dyDescent="0.2">
      <c r="C1575" s="325">
        <v>1707</v>
      </c>
    </row>
    <row r="1576" spans="3:3" x14ac:dyDescent="0.2">
      <c r="C1576" s="325">
        <v>1708</v>
      </c>
    </row>
    <row r="1577" spans="3:3" x14ac:dyDescent="0.2">
      <c r="C1577" s="325">
        <v>1709</v>
      </c>
    </row>
    <row r="1578" spans="3:3" x14ac:dyDescent="0.2">
      <c r="C1578" s="325">
        <v>1710</v>
      </c>
    </row>
    <row r="1579" spans="3:3" x14ac:dyDescent="0.2">
      <c r="C1579" s="325">
        <v>1711</v>
      </c>
    </row>
    <row r="1580" spans="3:3" x14ac:dyDescent="0.2">
      <c r="C1580" s="325">
        <v>1712</v>
      </c>
    </row>
    <row r="1581" spans="3:3" x14ac:dyDescent="0.2">
      <c r="C1581" s="325">
        <v>1713</v>
      </c>
    </row>
    <row r="1582" spans="3:3" x14ac:dyDescent="0.2">
      <c r="C1582" s="325">
        <v>1714</v>
      </c>
    </row>
    <row r="1583" spans="3:3" x14ac:dyDescent="0.2">
      <c r="C1583" s="325">
        <v>1715</v>
      </c>
    </row>
    <row r="1584" spans="3:3" x14ac:dyDescent="0.2">
      <c r="C1584" s="325">
        <v>1716</v>
      </c>
    </row>
    <row r="1585" spans="3:3" x14ac:dyDescent="0.2">
      <c r="C1585" s="325">
        <v>1717</v>
      </c>
    </row>
    <row r="1586" spans="3:3" x14ac:dyDescent="0.2">
      <c r="C1586" s="325">
        <v>1718</v>
      </c>
    </row>
    <row r="1587" spans="3:3" x14ac:dyDescent="0.2">
      <c r="C1587" s="325">
        <v>1719</v>
      </c>
    </row>
    <row r="1588" spans="3:3" x14ac:dyDescent="0.2">
      <c r="C1588" s="325">
        <v>1720</v>
      </c>
    </row>
    <row r="1589" spans="3:3" x14ac:dyDescent="0.2">
      <c r="C1589" s="325">
        <v>1721</v>
      </c>
    </row>
    <row r="1590" spans="3:3" x14ac:dyDescent="0.2">
      <c r="C1590" s="325">
        <v>1722</v>
      </c>
    </row>
    <row r="1591" spans="3:3" x14ac:dyDescent="0.2">
      <c r="C1591" s="325">
        <v>1723</v>
      </c>
    </row>
    <row r="1592" spans="3:3" x14ac:dyDescent="0.2">
      <c r="C1592" s="325">
        <v>1724</v>
      </c>
    </row>
    <row r="1593" spans="3:3" x14ac:dyDescent="0.2">
      <c r="C1593" s="325">
        <v>1725</v>
      </c>
    </row>
    <row r="1594" spans="3:3" x14ac:dyDescent="0.2">
      <c r="C1594" s="325">
        <v>1726</v>
      </c>
    </row>
    <row r="1595" spans="3:3" x14ac:dyDescent="0.2">
      <c r="C1595" s="325">
        <v>1727</v>
      </c>
    </row>
    <row r="1596" spans="3:3" x14ac:dyDescent="0.2">
      <c r="C1596" s="325">
        <v>1728</v>
      </c>
    </row>
    <row r="1597" spans="3:3" x14ac:dyDescent="0.2">
      <c r="C1597" s="325">
        <v>1729</v>
      </c>
    </row>
    <row r="1598" spans="3:3" x14ac:dyDescent="0.2">
      <c r="C1598" s="325">
        <v>1730</v>
      </c>
    </row>
    <row r="1599" spans="3:3" x14ac:dyDescent="0.2">
      <c r="C1599" s="325">
        <v>1731</v>
      </c>
    </row>
    <row r="1600" spans="3:3" x14ac:dyDescent="0.2">
      <c r="C1600" s="325">
        <v>1732</v>
      </c>
    </row>
    <row r="1601" spans="3:3" x14ac:dyDescent="0.2">
      <c r="C1601" s="325">
        <v>1733</v>
      </c>
    </row>
    <row r="1602" spans="3:3" x14ac:dyDescent="0.2">
      <c r="C1602" s="325">
        <v>1734</v>
      </c>
    </row>
    <row r="1603" spans="3:3" x14ac:dyDescent="0.2">
      <c r="C1603" s="325">
        <v>1735</v>
      </c>
    </row>
    <row r="1604" spans="3:3" x14ac:dyDescent="0.2">
      <c r="C1604" s="325">
        <v>1736</v>
      </c>
    </row>
    <row r="1605" spans="3:3" x14ac:dyDescent="0.2">
      <c r="C1605" s="325">
        <v>1737</v>
      </c>
    </row>
    <row r="1606" spans="3:3" x14ac:dyDescent="0.2">
      <c r="C1606" s="325">
        <v>1738</v>
      </c>
    </row>
    <row r="1607" spans="3:3" x14ac:dyDescent="0.2">
      <c r="C1607" s="325">
        <v>1739</v>
      </c>
    </row>
    <row r="1608" spans="3:3" x14ac:dyDescent="0.2">
      <c r="C1608" s="325">
        <v>1740</v>
      </c>
    </row>
    <row r="1609" spans="3:3" x14ac:dyDescent="0.2">
      <c r="C1609" s="325">
        <v>1741</v>
      </c>
    </row>
    <row r="1610" spans="3:3" x14ac:dyDescent="0.2">
      <c r="C1610" s="325">
        <v>1742</v>
      </c>
    </row>
    <row r="1611" spans="3:3" x14ac:dyDescent="0.2">
      <c r="C1611" s="325">
        <v>1743</v>
      </c>
    </row>
    <row r="1612" spans="3:3" x14ac:dyDescent="0.2">
      <c r="C1612" s="325">
        <v>1744</v>
      </c>
    </row>
    <row r="1613" spans="3:3" x14ac:dyDescent="0.2">
      <c r="C1613" s="325">
        <v>1745</v>
      </c>
    </row>
    <row r="1614" spans="3:3" x14ac:dyDescent="0.2">
      <c r="C1614" s="325">
        <v>1746</v>
      </c>
    </row>
    <row r="1615" spans="3:3" x14ac:dyDescent="0.2">
      <c r="C1615" s="325">
        <v>1747</v>
      </c>
    </row>
    <row r="1616" spans="3:3" x14ac:dyDescent="0.2">
      <c r="C1616" s="325">
        <v>1748</v>
      </c>
    </row>
    <row r="1617" spans="3:3" x14ac:dyDescent="0.2">
      <c r="C1617" s="325">
        <v>1749</v>
      </c>
    </row>
    <row r="1618" spans="3:3" x14ac:dyDescent="0.2">
      <c r="C1618" s="325">
        <v>1750</v>
      </c>
    </row>
    <row r="1619" spans="3:3" x14ac:dyDescent="0.2">
      <c r="C1619" s="325">
        <v>1751</v>
      </c>
    </row>
    <row r="1620" spans="3:3" x14ac:dyDescent="0.2">
      <c r="C1620" s="325">
        <v>1752</v>
      </c>
    </row>
    <row r="1621" spans="3:3" x14ac:dyDescent="0.2">
      <c r="C1621" s="325">
        <v>1753</v>
      </c>
    </row>
    <row r="1622" spans="3:3" x14ac:dyDescent="0.2">
      <c r="C1622" s="325">
        <v>1754</v>
      </c>
    </row>
    <row r="1623" spans="3:3" x14ac:dyDescent="0.2">
      <c r="C1623" s="325">
        <v>1755</v>
      </c>
    </row>
    <row r="1624" spans="3:3" x14ac:dyDescent="0.2">
      <c r="C1624" s="325">
        <v>1756</v>
      </c>
    </row>
    <row r="1625" spans="3:3" x14ac:dyDescent="0.2">
      <c r="C1625" s="325">
        <v>1757</v>
      </c>
    </row>
    <row r="1626" spans="3:3" x14ac:dyDescent="0.2">
      <c r="C1626" s="325">
        <v>1758</v>
      </c>
    </row>
    <row r="1627" spans="3:3" x14ac:dyDescent="0.2">
      <c r="C1627" s="325">
        <v>1759</v>
      </c>
    </row>
    <row r="1628" spans="3:3" x14ac:dyDescent="0.2">
      <c r="C1628" s="325">
        <v>1760</v>
      </c>
    </row>
    <row r="1629" spans="3:3" x14ac:dyDescent="0.2">
      <c r="C1629" s="325">
        <v>1761</v>
      </c>
    </row>
    <row r="1630" spans="3:3" x14ac:dyDescent="0.2">
      <c r="C1630" s="325">
        <v>1762</v>
      </c>
    </row>
    <row r="1631" spans="3:3" x14ac:dyDescent="0.2">
      <c r="C1631" s="325">
        <v>1763</v>
      </c>
    </row>
    <row r="1632" spans="3:3" x14ac:dyDescent="0.2">
      <c r="C1632" s="325">
        <v>1764</v>
      </c>
    </row>
    <row r="1633" spans="3:17" x14ac:dyDescent="0.2">
      <c r="C1633" s="325">
        <v>1765</v>
      </c>
    </row>
    <row r="1634" spans="3:17" x14ac:dyDescent="0.2">
      <c r="C1634" s="325">
        <v>1766</v>
      </c>
    </row>
    <row r="1635" spans="3:17" x14ac:dyDescent="0.2">
      <c r="C1635" s="325">
        <v>1767</v>
      </c>
    </row>
    <row r="1636" spans="3:17" x14ac:dyDescent="0.2">
      <c r="C1636" s="325">
        <v>1768</v>
      </c>
    </row>
    <row r="1637" spans="3:17" x14ac:dyDescent="0.2">
      <c r="C1637" s="325">
        <v>1769</v>
      </c>
    </row>
    <row r="1638" spans="3:17" x14ac:dyDescent="0.2">
      <c r="C1638" s="325">
        <v>1770</v>
      </c>
      <c r="J1638" t="s">
        <v>4977</v>
      </c>
      <c r="K1638" t="s">
        <v>4978</v>
      </c>
      <c r="L1638">
        <v>280</v>
      </c>
      <c r="M1638">
        <v>74</v>
      </c>
      <c r="N1638">
        <v>1.36191</v>
      </c>
      <c r="O1638">
        <v>306</v>
      </c>
      <c r="P1638">
        <v>78</v>
      </c>
      <c r="Q1638">
        <v>306</v>
      </c>
    </row>
    <row r="1639" spans="3:17" x14ac:dyDescent="0.2">
      <c r="C1639" s="325">
        <v>1771</v>
      </c>
      <c r="J1639" t="s">
        <v>1600</v>
      </c>
      <c r="K1639" t="s">
        <v>1600</v>
      </c>
      <c r="L1639">
        <v>387</v>
      </c>
      <c r="M1639">
        <v>142</v>
      </c>
      <c r="N1639">
        <v>0</v>
      </c>
      <c r="O1639">
        <v>0</v>
      </c>
      <c r="P1639">
        <v>0</v>
      </c>
      <c r="Q1639">
        <v>387</v>
      </c>
    </row>
    <row r="1640" spans="3:17" x14ac:dyDescent="0.2">
      <c r="C1640" s="325">
        <v>1772</v>
      </c>
      <c r="J1640" t="s">
        <v>4980</v>
      </c>
      <c r="K1640" t="s">
        <v>4980</v>
      </c>
      <c r="L1640">
        <v>349</v>
      </c>
      <c r="M1640">
        <v>89</v>
      </c>
      <c r="N1640">
        <v>2.9544700000000002</v>
      </c>
      <c r="O1640">
        <v>353</v>
      </c>
      <c r="P1640">
        <v>87</v>
      </c>
      <c r="Q1640">
        <v>353</v>
      </c>
    </row>
    <row r="1641" spans="3:17" x14ac:dyDescent="0.2">
      <c r="C1641" s="325">
        <v>1773</v>
      </c>
      <c r="J1641" t="s">
        <v>4980</v>
      </c>
      <c r="K1641" t="s">
        <v>4980</v>
      </c>
      <c r="L1641">
        <v>349</v>
      </c>
      <c r="M1641">
        <v>89</v>
      </c>
      <c r="N1641">
        <v>1.25299</v>
      </c>
      <c r="O1641">
        <v>306</v>
      </c>
      <c r="P1641">
        <v>78</v>
      </c>
      <c r="Q1641">
        <v>306</v>
      </c>
    </row>
    <row r="1642" spans="3:17" x14ac:dyDescent="0.2">
      <c r="C1642" s="325">
        <v>1774</v>
      </c>
      <c r="J1642" t="s">
        <v>2634</v>
      </c>
      <c r="K1642" t="s">
        <v>4893</v>
      </c>
      <c r="L1642">
        <v>748</v>
      </c>
      <c r="M1642">
        <v>430</v>
      </c>
      <c r="N1642">
        <v>0</v>
      </c>
      <c r="O1642">
        <v>0</v>
      </c>
      <c r="P1642">
        <v>0</v>
      </c>
      <c r="Q1642">
        <v>748</v>
      </c>
    </row>
    <row r="1643" spans="3:17" x14ac:dyDescent="0.2">
      <c r="C1643" s="325">
        <v>1775</v>
      </c>
      <c r="J1643" t="s">
        <v>4977</v>
      </c>
      <c r="K1643" t="s">
        <v>4978</v>
      </c>
      <c r="L1643">
        <v>280</v>
      </c>
      <c r="M1643">
        <v>74</v>
      </c>
      <c r="N1643">
        <v>0.70813400000000004</v>
      </c>
      <c r="O1643">
        <v>306</v>
      </c>
      <c r="P1643">
        <v>78</v>
      </c>
      <c r="Q1643">
        <v>306</v>
      </c>
    </row>
    <row r="1644" spans="3:17" x14ac:dyDescent="0.2">
      <c r="C1644" s="325">
        <v>1776</v>
      </c>
      <c r="J1644" t="s">
        <v>2138</v>
      </c>
      <c r="K1644" t="s">
        <v>2138</v>
      </c>
      <c r="L1644">
        <v>455</v>
      </c>
      <c r="M1644">
        <v>150</v>
      </c>
      <c r="N1644">
        <v>0</v>
      </c>
      <c r="O1644">
        <v>0</v>
      </c>
      <c r="P1644">
        <v>0</v>
      </c>
      <c r="Q1644">
        <v>455</v>
      </c>
    </row>
    <row r="1645" spans="3:17" x14ac:dyDescent="0.2">
      <c r="C1645" s="325">
        <v>1777</v>
      </c>
      <c r="J1645" t="s">
        <v>4977</v>
      </c>
      <c r="K1645" t="s">
        <v>4978</v>
      </c>
      <c r="L1645">
        <v>280</v>
      </c>
      <c r="M1645">
        <v>74</v>
      </c>
      <c r="N1645">
        <v>1.2803899999999999</v>
      </c>
      <c r="O1645">
        <v>306</v>
      </c>
      <c r="P1645">
        <v>78</v>
      </c>
      <c r="Q1645">
        <v>306</v>
      </c>
    </row>
    <row r="1646" spans="3:17" x14ac:dyDescent="0.2">
      <c r="C1646" s="325">
        <v>1778</v>
      </c>
      <c r="J1646" t="s">
        <v>4980</v>
      </c>
      <c r="K1646" t="s">
        <v>4980</v>
      </c>
      <c r="L1646">
        <v>349</v>
      </c>
      <c r="M1646">
        <v>89</v>
      </c>
      <c r="N1646">
        <v>13.393700000000001</v>
      </c>
      <c r="O1646">
        <v>353</v>
      </c>
      <c r="P1646">
        <v>87</v>
      </c>
      <c r="Q1646">
        <v>353</v>
      </c>
    </row>
    <row r="1647" spans="3:17" x14ac:dyDescent="0.2">
      <c r="C1647" s="325">
        <v>1779</v>
      </c>
      <c r="J1647" t="s">
        <v>1903</v>
      </c>
      <c r="K1647" t="s">
        <v>1903</v>
      </c>
      <c r="L1647">
        <v>390</v>
      </c>
      <c r="M1647">
        <v>112</v>
      </c>
      <c r="N1647">
        <v>0</v>
      </c>
      <c r="O1647">
        <v>0</v>
      </c>
      <c r="P1647">
        <v>0</v>
      </c>
      <c r="Q1647">
        <v>390</v>
      </c>
    </row>
    <row r="1648" spans="3:17" x14ac:dyDescent="0.2">
      <c r="C1648" s="325">
        <v>1780</v>
      </c>
      <c r="J1648" t="s">
        <v>4977</v>
      </c>
      <c r="K1648" t="s">
        <v>4978</v>
      </c>
      <c r="L1648">
        <v>280</v>
      </c>
      <c r="M1648">
        <v>74</v>
      </c>
      <c r="N1648">
        <v>0.67761099999999996</v>
      </c>
      <c r="O1648">
        <v>306</v>
      </c>
      <c r="P1648">
        <v>78</v>
      </c>
      <c r="Q1648">
        <v>306</v>
      </c>
    </row>
    <row r="1649" spans="3:17" x14ac:dyDescent="0.2">
      <c r="C1649" s="325">
        <v>1781</v>
      </c>
      <c r="J1649" t="s">
        <v>4977</v>
      </c>
      <c r="K1649" t="s">
        <v>4978</v>
      </c>
      <c r="L1649">
        <v>280</v>
      </c>
      <c r="M1649">
        <v>74</v>
      </c>
      <c r="N1649">
        <v>2.3466800000000001</v>
      </c>
      <c r="O1649">
        <v>353</v>
      </c>
      <c r="P1649">
        <v>87</v>
      </c>
      <c r="Q1649">
        <v>353</v>
      </c>
    </row>
    <row r="1650" spans="3:17" x14ac:dyDescent="0.2">
      <c r="C1650" s="325">
        <v>1782</v>
      </c>
      <c r="J1650" t="s">
        <v>4977</v>
      </c>
      <c r="K1650" t="s">
        <v>4978</v>
      </c>
      <c r="L1650">
        <v>280</v>
      </c>
      <c r="M1650">
        <v>74</v>
      </c>
      <c r="N1650">
        <v>0.98585699999999998</v>
      </c>
      <c r="O1650">
        <v>306</v>
      </c>
      <c r="P1650">
        <v>78</v>
      </c>
      <c r="Q1650">
        <v>306</v>
      </c>
    </row>
    <row r="1651" spans="3:17" x14ac:dyDescent="0.2">
      <c r="C1651" s="325">
        <v>1783</v>
      </c>
      <c r="J1651" t="s">
        <v>4977</v>
      </c>
      <c r="K1651" t="s">
        <v>4978</v>
      </c>
      <c r="L1651">
        <v>280</v>
      </c>
      <c r="M1651">
        <v>74</v>
      </c>
      <c r="N1651">
        <v>0.91932899999999995</v>
      </c>
      <c r="O1651">
        <v>306</v>
      </c>
      <c r="P1651">
        <v>78</v>
      </c>
      <c r="Q1651">
        <v>306</v>
      </c>
    </row>
    <row r="1652" spans="3:17" x14ac:dyDescent="0.2">
      <c r="C1652" s="325">
        <v>1784</v>
      </c>
      <c r="J1652" t="s">
        <v>4977</v>
      </c>
      <c r="K1652" t="s">
        <v>4978</v>
      </c>
      <c r="L1652">
        <v>280</v>
      </c>
      <c r="M1652">
        <v>74</v>
      </c>
      <c r="N1652">
        <v>0.822963</v>
      </c>
      <c r="O1652">
        <v>306</v>
      </c>
      <c r="P1652">
        <v>78</v>
      </c>
      <c r="Q1652">
        <v>306</v>
      </c>
    </row>
    <row r="1653" spans="3:17" x14ac:dyDescent="0.2">
      <c r="C1653" s="325">
        <v>1785</v>
      </c>
      <c r="J1653" t="s">
        <v>4977</v>
      </c>
      <c r="K1653" t="s">
        <v>4978</v>
      </c>
      <c r="L1653">
        <v>280</v>
      </c>
      <c r="M1653">
        <v>74</v>
      </c>
      <c r="N1653">
        <v>1.13862</v>
      </c>
      <c r="O1653">
        <v>306</v>
      </c>
      <c r="P1653">
        <v>78</v>
      </c>
      <c r="Q1653">
        <v>306</v>
      </c>
    </row>
    <row r="1654" spans="3:17" x14ac:dyDescent="0.2">
      <c r="C1654" s="325">
        <v>1786</v>
      </c>
      <c r="J1654" t="s">
        <v>1903</v>
      </c>
      <c r="K1654" t="s">
        <v>1903</v>
      </c>
      <c r="L1654">
        <v>390</v>
      </c>
      <c r="M1654">
        <v>112</v>
      </c>
      <c r="N1654">
        <v>0</v>
      </c>
      <c r="O1654">
        <v>0</v>
      </c>
      <c r="P1654">
        <v>0</v>
      </c>
      <c r="Q1654">
        <v>390</v>
      </c>
    </row>
    <row r="1655" spans="3:17" x14ac:dyDescent="0.2">
      <c r="C1655" s="325">
        <v>1787</v>
      </c>
      <c r="J1655" t="s">
        <v>4977</v>
      </c>
      <c r="K1655" t="s">
        <v>4978</v>
      </c>
      <c r="L1655">
        <v>280</v>
      </c>
      <c r="M1655">
        <v>74</v>
      </c>
      <c r="N1655">
        <v>1.9017900000000001</v>
      </c>
      <c r="O1655">
        <v>306</v>
      </c>
      <c r="P1655">
        <v>78</v>
      </c>
      <c r="Q1655">
        <v>306</v>
      </c>
    </row>
    <row r="1656" spans="3:17" x14ac:dyDescent="0.2">
      <c r="C1656" s="325">
        <v>1788</v>
      </c>
      <c r="J1656" t="s">
        <v>4977</v>
      </c>
      <c r="K1656" t="s">
        <v>4978</v>
      </c>
      <c r="L1656">
        <v>280</v>
      </c>
      <c r="M1656">
        <v>74</v>
      </c>
      <c r="N1656">
        <v>27.637599999999999</v>
      </c>
      <c r="O1656">
        <v>353</v>
      </c>
      <c r="P1656">
        <v>87</v>
      </c>
      <c r="Q1656">
        <v>353</v>
      </c>
    </row>
    <row r="1657" spans="3:17" x14ac:dyDescent="0.2">
      <c r="C1657" s="325">
        <v>1789</v>
      </c>
      <c r="J1657" t="s">
        <v>1600</v>
      </c>
      <c r="K1657" t="s">
        <v>1600</v>
      </c>
      <c r="L1657">
        <v>387</v>
      </c>
      <c r="M1657">
        <v>142</v>
      </c>
      <c r="N1657">
        <v>0</v>
      </c>
      <c r="O1657">
        <v>0</v>
      </c>
      <c r="P1657">
        <v>0</v>
      </c>
      <c r="Q1657">
        <v>387</v>
      </c>
    </row>
    <row r="1658" spans="3:17" x14ac:dyDescent="0.2">
      <c r="C1658" s="325">
        <v>1790</v>
      </c>
      <c r="J1658" t="s">
        <v>1600</v>
      </c>
      <c r="K1658" t="s">
        <v>1600</v>
      </c>
      <c r="L1658">
        <v>387</v>
      </c>
      <c r="M1658">
        <v>142</v>
      </c>
      <c r="N1658">
        <v>0</v>
      </c>
      <c r="O1658">
        <v>0</v>
      </c>
      <c r="P1658">
        <v>0</v>
      </c>
      <c r="Q1658">
        <v>387</v>
      </c>
    </row>
    <row r="1659" spans="3:17" x14ac:dyDescent="0.2">
      <c r="C1659" s="325">
        <v>1791</v>
      </c>
      <c r="J1659" t="s">
        <v>1600</v>
      </c>
      <c r="K1659" t="s">
        <v>1600</v>
      </c>
      <c r="L1659">
        <v>387</v>
      </c>
      <c r="M1659">
        <v>142</v>
      </c>
      <c r="N1659">
        <v>0</v>
      </c>
      <c r="O1659">
        <v>0</v>
      </c>
      <c r="P1659">
        <v>0</v>
      </c>
      <c r="Q1659">
        <v>387</v>
      </c>
    </row>
    <row r="1660" spans="3:17" x14ac:dyDescent="0.2">
      <c r="C1660" s="325">
        <v>1792</v>
      </c>
      <c r="J1660" t="s">
        <v>4977</v>
      </c>
      <c r="K1660" t="s">
        <v>4978</v>
      </c>
      <c r="L1660">
        <v>280</v>
      </c>
      <c r="M1660">
        <v>74</v>
      </c>
      <c r="N1660">
        <v>6.3306500000000003</v>
      </c>
      <c r="O1660">
        <v>353</v>
      </c>
      <c r="P1660">
        <v>87</v>
      </c>
      <c r="Q1660">
        <v>353</v>
      </c>
    </row>
    <row r="1661" spans="3:17" x14ac:dyDescent="0.2">
      <c r="C1661" s="325">
        <v>1793</v>
      </c>
      <c r="J1661" t="s">
        <v>4977</v>
      </c>
      <c r="K1661" t="s">
        <v>4978</v>
      </c>
      <c r="L1661">
        <v>280</v>
      </c>
      <c r="M1661">
        <v>74</v>
      </c>
      <c r="N1661">
        <v>3.3340800000000002</v>
      </c>
      <c r="O1661">
        <v>353</v>
      </c>
      <c r="P1661">
        <v>87</v>
      </c>
      <c r="Q1661">
        <v>353</v>
      </c>
    </row>
    <row r="1662" spans="3:17" x14ac:dyDescent="0.2">
      <c r="C1662" s="325">
        <v>1794</v>
      </c>
      <c r="J1662" t="s">
        <v>4977</v>
      </c>
      <c r="K1662" t="s">
        <v>4978</v>
      </c>
      <c r="L1662">
        <v>280</v>
      </c>
      <c r="M1662">
        <v>74</v>
      </c>
      <c r="N1662">
        <v>20.012599999999999</v>
      </c>
      <c r="O1662">
        <v>353</v>
      </c>
      <c r="P1662">
        <v>87</v>
      </c>
      <c r="Q1662">
        <v>353</v>
      </c>
    </row>
    <row r="1663" spans="3:17" x14ac:dyDescent="0.2">
      <c r="C1663" s="325">
        <v>1795</v>
      </c>
      <c r="J1663" t="s">
        <v>4980</v>
      </c>
      <c r="K1663" t="s">
        <v>4980</v>
      </c>
      <c r="L1663">
        <v>349</v>
      </c>
      <c r="M1663">
        <v>89</v>
      </c>
      <c r="N1663">
        <v>13.6432</v>
      </c>
      <c r="O1663">
        <v>353</v>
      </c>
      <c r="P1663">
        <v>87</v>
      </c>
      <c r="Q1663">
        <v>353</v>
      </c>
    </row>
    <row r="1664" spans="3:17" x14ac:dyDescent="0.2">
      <c r="C1664" s="325">
        <v>1796</v>
      </c>
      <c r="J1664" t="s">
        <v>4977</v>
      </c>
      <c r="K1664" t="s">
        <v>4978</v>
      </c>
      <c r="L1664">
        <v>280</v>
      </c>
      <c r="M1664">
        <v>74</v>
      </c>
      <c r="N1664">
        <v>4.4432799999999997</v>
      </c>
      <c r="O1664">
        <v>353</v>
      </c>
      <c r="P1664">
        <v>87</v>
      </c>
      <c r="Q1664">
        <v>353</v>
      </c>
    </row>
    <row r="1665" spans="3:17" x14ac:dyDescent="0.2">
      <c r="C1665" s="325">
        <v>1797</v>
      </c>
      <c r="J1665" t="s">
        <v>2138</v>
      </c>
      <c r="K1665" t="s">
        <v>2138</v>
      </c>
      <c r="L1665">
        <v>455</v>
      </c>
      <c r="M1665">
        <v>150</v>
      </c>
      <c r="N1665">
        <v>0</v>
      </c>
      <c r="O1665">
        <v>0</v>
      </c>
      <c r="P1665">
        <v>0</v>
      </c>
      <c r="Q1665">
        <v>455</v>
      </c>
    </row>
    <row r="1666" spans="3:17" x14ac:dyDescent="0.2">
      <c r="C1666" s="325">
        <v>1798</v>
      </c>
      <c r="J1666" t="s">
        <v>4977</v>
      </c>
      <c r="K1666" t="s">
        <v>4978</v>
      </c>
      <c r="L1666">
        <v>280</v>
      </c>
      <c r="M1666">
        <v>74</v>
      </c>
      <c r="N1666">
        <v>2.1810100000000001</v>
      </c>
      <c r="O1666">
        <v>353</v>
      </c>
      <c r="P1666">
        <v>87</v>
      </c>
      <c r="Q1666">
        <v>353</v>
      </c>
    </row>
    <row r="1667" spans="3:17" x14ac:dyDescent="0.2">
      <c r="C1667" s="325">
        <v>1799</v>
      </c>
      <c r="J1667" t="s">
        <v>1903</v>
      </c>
      <c r="K1667" t="s">
        <v>1903</v>
      </c>
      <c r="L1667">
        <v>390</v>
      </c>
      <c r="M1667">
        <v>112</v>
      </c>
      <c r="N1667">
        <v>0</v>
      </c>
      <c r="O1667">
        <v>0</v>
      </c>
      <c r="P1667">
        <v>0</v>
      </c>
      <c r="Q1667">
        <v>390</v>
      </c>
    </row>
    <row r="1668" spans="3:17" x14ac:dyDescent="0.2">
      <c r="C1668" s="325">
        <v>1800</v>
      </c>
      <c r="J1668" t="s">
        <v>4977</v>
      </c>
      <c r="K1668" t="s">
        <v>4978</v>
      </c>
      <c r="L1668">
        <v>280</v>
      </c>
      <c r="M1668">
        <v>74</v>
      </c>
      <c r="N1668">
        <v>6.7700100000000001</v>
      </c>
      <c r="O1668">
        <v>353</v>
      </c>
      <c r="P1668">
        <v>87</v>
      </c>
      <c r="Q1668">
        <v>353</v>
      </c>
    </row>
    <row r="1669" spans="3:17" x14ac:dyDescent="0.2">
      <c r="C1669" s="325">
        <v>1801</v>
      </c>
    </row>
    <row r="1670" spans="3:17" x14ac:dyDescent="0.2">
      <c r="C1670" s="325">
        <v>1802</v>
      </c>
    </row>
    <row r="1671" spans="3:17" x14ac:dyDescent="0.2">
      <c r="C1671" s="325">
        <v>1803</v>
      </c>
    </row>
    <row r="1672" spans="3:17" x14ac:dyDescent="0.2">
      <c r="C1672" s="325">
        <v>1804</v>
      </c>
    </row>
    <row r="1673" spans="3:17" x14ac:dyDescent="0.2">
      <c r="C1673" s="325">
        <v>1805</v>
      </c>
    </row>
    <row r="1674" spans="3:17" x14ac:dyDescent="0.2">
      <c r="C1674" s="325">
        <v>1806</v>
      </c>
    </row>
    <row r="1675" spans="3:17" x14ac:dyDescent="0.2">
      <c r="C1675" s="325">
        <v>1807</v>
      </c>
    </row>
    <row r="1676" spans="3:17" x14ac:dyDescent="0.2">
      <c r="C1676" s="325">
        <v>1808</v>
      </c>
    </row>
    <row r="1677" spans="3:17" x14ac:dyDescent="0.2">
      <c r="C1677" s="325">
        <v>1809</v>
      </c>
    </row>
    <row r="1678" spans="3:17" x14ac:dyDescent="0.2">
      <c r="C1678" s="325">
        <v>1810</v>
      </c>
    </row>
    <row r="1679" spans="3:17" x14ac:dyDescent="0.2">
      <c r="C1679" s="325">
        <v>1811</v>
      </c>
    </row>
    <row r="1680" spans="3:17" x14ac:dyDescent="0.2">
      <c r="C1680" s="325">
        <v>1812</v>
      </c>
    </row>
    <row r="1681" spans="3:17" x14ac:dyDescent="0.2">
      <c r="C1681" s="325">
        <v>1813</v>
      </c>
    </row>
    <row r="1682" spans="3:17" x14ac:dyDescent="0.2">
      <c r="C1682" s="325">
        <v>1814</v>
      </c>
    </row>
    <row r="1683" spans="3:17" x14ac:dyDescent="0.2">
      <c r="C1683" s="325">
        <v>1815</v>
      </c>
    </row>
    <row r="1684" spans="3:17" x14ac:dyDescent="0.2">
      <c r="C1684" s="325">
        <v>1816</v>
      </c>
    </row>
    <row r="1685" spans="3:17" x14ac:dyDescent="0.2">
      <c r="C1685" s="325">
        <v>1817</v>
      </c>
    </row>
    <row r="1686" spans="3:17" x14ac:dyDescent="0.2">
      <c r="C1686" s="325">
        <v>1818</v>
      </c>
    </row>
    <row r="1687" spans="3:17" x14ac:dyDescent="0.2">
      <c r="C1687" s="325">
        <v>1819</v>
      </c>
    </row>
    <row r="1688" spans="3:17" x14ac:dyDescent="0.2">
      <c r="C1688" s="325">
        <v>1820</v>
      </c>
    </row>
    <row r="1689" spans="3:17" x14ac:dyDescent="0.2">
      <c r="C1689" s="325">
        <v>1821</v>
      </c>
    </row>
    <row r="1690" spans="3:17" x14ac:dyDescent="0.2">
      <c r="C1690" s="325">
        <v>1822</v>
      </c>
    </row>
    <row r="1691" spans="3:17" x14ac:dyDescent="0.2">
      <c r="C1691" s="325">
        <v>1823</v>
      </c>
    </row>
    <row r="1692" spans="3:17" x14ac:dyDescent="0.2">
      <c r="C1692" s="325">
        <v>1824</v>
      </c>
    </row>
    <row r="1693" spans="3:17" x14ac:dyDescent="0.2">
      <c r="C1693" s="325">
        <v>1825</v>
      </c>
      <c r="J1693" t="s">
        <v>4977</v>
      </c>
      <c r="K1693" t="s">
        <v>4978</v>
      </c>
      <c r="L1693">
        <v>280</v>
      </c>
      <c r="M1693">
        <v>74</v>
      </c>
      <c r="N1693">
        <v>0.64534000000000002</v>
      </c>
      <c r="O1693">
        <v>306</v>
      </c>
      <c r="P1693">
        <v>78</v>
      </c>
      <c r="Q1693">
        <v>306</v>
      </c>
    </row>
    <row r="1694" spans="3:17" x14ac:dyDescent="0.2">
      <c r="C1694" s="325">
        <v>1826</v>
      </c>
      <c r="J1694" t="s">
        <v>1903</v>
      </c>
      <c r="K1694" t="s">
        <v>1903</v>
      </c>
      <c r="L1694">
        <v>390</v>
      </c>
      <c r="M1694">
        <v>112</v>
      </c>
      <c r="N1694">
        <v>0</v>
      </c>
      <c r="O1694">
        <v>0</v>
      </c>
      <c r="P1694">
        <v>0</v>
      </c>
      <c r="Q1694">
        <v>390</v>
      </c>
    </row>
    <row r="1695" spans="3:17" x14ac:dyDescent="0.2">
      <c r="C1695" s="325">
        <v>1827</v>
      </c>
      <c r="J1695" t="s">
        <v>1903</v>
      </c>
      <c r="K1695" t="s">
        <v>1903</v>
      </c>
      <c r="L1695">
        <v>390</v>
      </c>
      <c r="M1695">
        <v>112</v>
      </c>
      <c r="N1695">
        <v>0</v>
      </c>
      <c r="O1695">
        <v>0</v>
      </c>
      <c r="P1695">
        <v>0</v>
      </c>
      <c r="Q1695">
        <v>390</v>
      </c>
    </row>
    <row r="1696" spans="3:17" x14ac:dyDescent="0.2">
      <c r="C1696" s="325">
        <v>1828</v>
      </c>
      <c r="J1696" t="s">
        <v>2157</v>
      </c>
      <c r="K1696" t="s">
        <v>4893</v>
      </c>
      <c r="L1696">
        <v>748</v>
      </c>
      <c r="M1696">
        <v>430</v>
      </c>
      <c r="N1696">
        <v>0</v>
      </c>
      <c r="O1696">
        <v>0</v>
      </c>
      <c r="P1696">
        <v>0</v>
      </c>
      <c r="Q1696">
        <v>748</v>
      </c>
    </row>
    <row r="1697" spans="3:17" x14ac:dyDescent="0.2">
      <c r="C1697" s="325">
        <v>1829</v>
      </c>
      <c r="J1697" t="s">
        <v>1600</v>
      </c>
      <c r="K1697" t="s">
        <v>1600</v>
      </c>
      <c r="L1697">
        <v>387</v>
      </c>
      <c r="M1697">
        <v>142</v>
      </c>
      <c r="N1697">
        <v>0</v>
      </c>
      <c r="O1697">
        <v>0</v>
      </c>
      <c r="P1697">
        <v>0</v>
      </c>
      <c r="Q1697">
        <v>387</v>
      </c>
    </row>
    <row r="1698" spans="3:17" x14ac:dyDescent="0.2">
      <c r="C1698" s="325">
        <v>1830</v>
      </c>
      <c r="J1698" t="s">
        <v>4980</v>
      </c>
      <c r="K1698" t="s">
        <v>4980</v>
      </c>
      <c r="L1698">
        <v>349</v>
      </c>
      <c r="M1698">
        <v>89</v>
      </c>
      <c r="N1698">
        <v>7.1768000000000001</v>
      </c>
      <c r="O1698">
        <v>353</v>
      </c>
      <c r="P1698">
        <v>87</v>
      </c>
      <c r="Q1698">
        <v>353</v>
      </c>
    </row>
    <row r="1699" spans="3:17" x14ac:dyDescent="0.2">
      <c r="C1699" s="325">
        <v>1831</v>
      </c>
      <c r="J1699" t="s">
        <v>2428</v>
      </c>
      <c r="K1699" t="s">
        <v>2428</v>
      </c>
      <c r="L1699">
        <v>540</v>
      </c>
      <c r="M1699">
        <v>195</v>
      </c>
      <c r="N1699">
        <v>0</v>
      </c>
      <c r="O1699">
        <v>0</v>
      </c>
      <c r="P1699">
        <v>0</v>
      </c>
      <c r="Q1699">
        <v>540</v>
      </c>
    </row>
    <row r="1700" spans="3:17" x14ac:dyDescent="0.2">
      <c r="C1700" s="325">
        <v>1832</v>
      </c>
      <c r="J1700" t="s">
        <v>1903</v>
      </c>
      <c r="K1700" t="s">
        <v>1903</v>
      </c>
      <c r="L1700">
        <v>390</v>
      </c>
      <c r="M1700">
        <v>112</v>
      </c>
      <c r="N1700">
        <v>0</v>
      </c>
      <c r="O1700">
        <v>0</v>
      </c>
      <c r="P1700">
        <v>0</v>
      </c>
      <c r="Q1700">
        <v>390</v>
      </c>
    </row>
    <row r="1701" spans="3:17" x14ac:dyDescent="0.2">
      <c r="C1701" s="325">
        <v>1833</v>
      </c>
      <c r="J1701" t="s">
        <v>1903</v>
      </c>
      <c r="K1701" t="s">
        <v>1903</v>
      </c>
      <c r="L1701">
        <v>390</v>
      </c>
      <c r="M1701">
        <v>112</v>
      </c>
      <c r="N1701">
        <v>0</v>
      </c>
      <c r="O1701">
        <v>0</v>
      </c>
      <c r="P1701">
        <v>0</v>
      </c>
      <c r="Q1701">
        <v>390</v>
      </c>
    </row>
    <row r="1702" spans="3:17" x14ac:dyDescent="0.2">
      <c r="C1702" s="325">
        <v>1834</v>
      </c>
      <c r="J1702" t="s">
        <v>2138</v>
      </c>
      <c r="K1702" t="s">
        <v>2138</v>
      </c>
      <c r="L1702">
        <v>455</v>
      </c>
      <c r="M1702">
        <v>150</v>
      </c>
      <c r="N1702">
        <v>0</v>
      </c>
      <c r="O1702">
        <v>0</v>
      </c>
      <c r="P1702">
        <v>0</v>
      </c>
      <c r="Q1702">
        <v>455</v>
      </c>
    </row>
    <row r="1703" spans="3:17" x14ac:dyDescent="0.2">
      <c r="C1703" s="325">
        <v>1835</v>
      </c>
      <c r="J1703" t="s">
        <v>1903</v>
      </c>
      <c r="K1703" t="s">
        <v>1903</v>
      </c>
      <c r="L1703">
        <v>390</v>
      </c>
      <c r="M1703">
        <v>112</v>
      </c>
      <c r="N1703">
        <v>0</v>
      </c>
      <c r="O1703">
        <v>0</v>
      </c>
      <c r="P1703">
        <v>0</v>
      </c>
      <c r="Q1703">
        <v>390</v>
      </c>
    </row>
    <row r="1704" spans="3:17" x14ac:dyDescent="0.2">
      <c r="C1704" s="325">
        <v>1836</v>
      </c>
      <c r="J1704" t="s">
        <v>1903</v>
      </c>
      <c r="K1704" t="s">
        <v>1903</v>
      </c>
      <c r="L1704">
        <v>390</v>
      </c>
      <c r="M1704">
        <v>112</v>
      </c>
      <c r="N1704">
        <v>0</v>
      </c>
      <c r="O1704">
        <v>0</v>
      </c>
      <c r="P1704">
        <v>0</v>
      </c>
      <c r="Q1704">
        <v>390</v>
      </c>
    </row>
    <row r="1705" spans="3:17" x14ac:dyDescent="0.2">
      <c r="C1705" s="325">
        <v>1837</v>
      </c>
      <c r="J1705" t="s">
        <v>2138</v>
      </c>
      <c r="K1705" t="s">
        <v>2138</v>
      </c>
      <c r="L1705">
        <v>455</v>
      </c>
      <c r="M1705">
        <v>150</v>
      </c>
      <c r="N1705">
        <v>0</v>
      </c>
      <c r="O1705">
        <v>0</v>
      </c>
      <c r="P1705">
        <v>0</v>
      </c>
      <c r="Q1705">
        <v>455</v>
      </c>
    </row>
    <row r="1706" spans="3:17" x14ac:dyDescent="0.2">
      <c r="C1706" s="325">
        <v>1838</v>
      </c>
      <c r="J1706" t="s">
        <v>1600</v>
      </c>
      <c r="K1706" t="s">
        <v>1600</v>
      </c>
      <c r="L1706">
        <v>387</v>
      </c>
      <c r="M1706">
        <v>142</v>
      </c>
      <c r="N1706">
        <v>0</v>
      </c>
      <c r="O1706">
        <v>0</v>
      </c>
      <c r="P1706">
        <v>0</v>
      </c>
      <c r="Q1706">
        <v>387</v>
      </c>
    </row>
    <row r="1707" spans="3:17" x14ac:dyDescent="0.2">
      <c r="C1707" s="325">
        <v>1839</v>
      </c>
      <c r="J1707" t="s">
        <v>4980</v>
      </c>
      <c r="K1707" t="s">
        <v>4980</v>
      </c>
      <c r="L1707">
        <v>349</v>
      </c>
      <c r="M1707">
        <v>89</v>
      </c>
      <c r="N1707">
        <v>12.107699999999999</v>
      </c>
      <c r="O1707">
        <v>353</v>
      </c>
      <c r="P1707">
        <v>87</v>
      </c>
      <c r="Q1707">
        <v>353</v>
      </c>
    </row>
    <row r="1708" spans="3:17" x14ac:dyDescent="0.2">
      <c r="C1708" s="325">
        <v>1840</v>
      </c>
      <c r="J1708" t="s">
        <v>4980</v>
      </c>
      <c r="K1708" t="s">
        <v>4980</v>
      </c>
      <c r="L1708">
        <v>349</v>
      </c>
      <c r="M1708">
        <v>89</v>
      </c>
      <c r="N1708">
        <v>4.2062099999999996</v>
      </c>
      <c r="O1708">
        <v>353</v>
      </c>
      <c r="P1708">
        <v>87</v>
      </c>
      <c r="Q1708">
        <v>353</v>
      </c>
    </row>
    <row r="1709" spans="3:17" x14ac:dyDescent="0.2">
      <c r="C1709" s="325">
        <v>1841</v>
      </c>
      <c r="J1709" t="s">
        <v>2138</v>
      </c>
      <c r="K1709" t="s">
        <v>2138</v>
      </c>
      <c r="L1709">
        <v>455</v>
      </c>
      <c r="M1709">
        <v>150</v>
      </c>
      <c r="N1709">
        <v>0</v>
      </c>
      <c r="O1709">
        <v>0</v>
      </c>
      <c r="P1709">
        <v>0</v>
      </c>
      <c r="Q1709">
        <v>455</v>
      </c>
    </row>
    <row r="1710" spans="3:17" x14ac:dyDescent="0.2">
      <c r="C1710" s="325">
        <v>1842</v>
      </c>
      <c r="D1710" t="s">
        <v>2964</v>
      </c>
      <c r="E1710">
        <v>32</v>
      </c>
      <c r="F1710">
        <v>782</v>
      </c>
      <c r="G1710">
        <v>359</v>
      </c>
      <c r="H1710">
        <v>712.822</v>
      </c>
      <c r="I1710">
        <v>0.432</v>
      </c>
      <c r="J1710" t="s">
        <v>2964</v>
      </c>
      <c r="K1710" t="s">
        <v>2964</v>
      </c>
      <c r="L1710">
        <v>782</v>
      </c>
      <c r="M1710">
        <v>359</v>
      </c>
      <c r="N1710">
        <v>0</v>
      </c>
      <c r="O1710">
        <v>0</v>
      </c>
      <c r="P1710">
        <v>0</v>
      </c>
      <c r="Q1710">
        <v>782</v>
      </c>
    </row>
    <row r="1711" spans="3:17" x14ac:dyDescent="0.2">
      <c r="C1711" s="325">
        <v>1843</v>
      </c>
      <c r="J1711" t="s">
        <v>4977</v>
      </c>
      <c r="K1711" t="s">
        <v>4978</v>
      </c>
      <c r="L1711">
        <v>280</v>
      </c>
      <c r="M1711">
        <v>74</v>
      </c>
      <c r="N1711">
        <v>2.3511299999999999</v>
      </c>
      <c r="O1711">
        <v>353</v>
      </c>
      <c r="P1711">
        <v>87</v>
      </c>
      <c r="Q1711">
        <v>353</v>
      </c>
    </row>
    <row r="1712" spans="3:17" x14ac:dyDescent="0.2">
      <c r="C1712" s="325">
        <v>1844</v>
      </c>
      <c r="J1712" t="s">
        <v>1667</v>
      </c>
      <c r="K1712" t="s">
        <v>4893</v>
      </c>
      <c r="L1712">
        <v>748</v>
      </c>
      <c r="M1712">
        <v>430</v>
      </c>
      <c r="N1712">
        <v>0</v>
      </c>
      <c r="O1712">
        <v>0</v>
      </c>
      <c r="P1712">
        <v>0</v>
      </c>
      <c r="Q1712">
        <v>748</v>
      </c>
    </row>
    <row r="1713" spans="3:17" x14ac:dyDescent="0.2">
      <c r="C1713" s="325">
        <v>1845</v>
      </c>
      <c r="J1713" t="s">
        <v>3148</v>
      </c>
      <c r="K1713" t="s">
        <v>3148</v>
      </c>
      <c r="L1713">
        <v>653</v>
      </c>
      <c r="M1713">
        <v>137</v>
      </c>
      <c r="N1713">
        <v>0</v>
      </c>
      <c r="O1713">
        <v>0</v>
      </c>
      <c r="P1713">
        <v>0</v>
      </c>
      <c r="Q1713">
        <v>653</v>
      </c>
    </row>
    <row r="1714" spans="3:17" x14ac:dyDescent="0.2">
      <c r="C1714" s="325">
        <v>1846</v>
      </c>
      <c r="J1714" t="s">
        <v>2138</v>
      </c>
      <c r="K1714" t="s">
        <v>2138</v>
      </c>
      <c r="L1714">
        <v>455</v>
      </c>
      <c r="M1714">
        <v>150</v>
      </c>
      <c r="N1714">
        <v>0</v>
      </c>
      <c r="O1714">
        <v>0</v>
      </c>
      <c r="P1714">
        <v>0</v>
      </c>
      <c r="Q1714">
        <v>455</v>
      </c>
    </row>
    <row r="1715" spans="3:17" x14ac:dyDescent="0.2">
      <c r="C1715" s="325">
        <v>1847</v>
      </c>
      <c r="J1715" t="s">
        <v>2138</v>
      </c>
      <c r="K1715" t="s">
        <v>2138</v>
      </c>
      <c r="L1715">
        <v>455</v>
      </c>
      <c r="M1715">
        <v>150</v>
      </c>
      <c r="N1715">
        <v>0</v>
      </c>
      <c r="O1715">
        <v>0</v>
      </c>
      <c r="P1715">
        <v>0</v>
      </c>
      <c r="Q1715">
        <v>455</v>
      </c>
    </row>
    <row r="1716" spans="3:17" x14ac:dyDescent="0.2">
      <c r="C1716" s="325">
        <v>1848</v>
      </c>
      <c r="J1716" t="s">
        <v>2138</v>
      </c>
      <c r="K1716" t="s">
        <v>2138</v>
      </c>
      <c r="L1716">
        <v>455</v>
      </c>
      <c r="M1716">
        <v>150</v>
      </c>
      <c r="N1716">
        <v>0</v>
      </c>
      <c r="O1716">
        <v>0</v>
      </c>
      <c r="P1716">
        <v>0</v>
      </c>
      <c r="Q1716">
        <v>455</v>
      </c>
    </row>
    <row r="1717" spans="3:17" x14ac:dyDescent="0.2">
      <c r="C1717" s="325">
        <v>1849</v>
      </c>
      <c r="J1717" t="s">
        <v>2138</v>
      </c>
      <c r="K1717" t="s">
        <v>2138</v>
      </c>
      <c r="L1717">
        <v>455</v>
      </c>
      <c r="M1717">
        <v>150</v>
      </c>
      <c r="N1717">
        <v>0</v>
      </c>
      <c r="O1717">
        <v>0</v>
      </c>
      <c r="P1717">
        <v>0</v>
      </c>
      <c r="Q1717">
        <v>455</v>
      </c>
    </row>
    <row r="1718" spans="3:17" x14ac:dyDescent="0.2">
      <c r="C1718" s="325">
        <v>1850</v>
      </c>
      <c r="J1718" t="s">
        <v>2138</v>
      </c>
      <c r="K1718" t="s">
        <v>2138</v>
      </c>
      <c r="L1718">
        <v>455</v>
      </c>
      <c r="M1718">
        <v>150</v>
      </c>
      <c r="N1718">
        <v>0</v>
      </c>
      <c r="O1718">
        <v>0</v>
      </c>
      <c r="P1718">
        <v>0</v>
      </c>
      <c r="Q1718">
        <v>455</v>
      </c>
    </row>
    <row r="1719" spans="3:17" x14ac:dyDescent="0.2">
      <c r="C1719" s="325">
        <v>1851</v>
      </c>
      <c r="J1719" t="s">
        <v>2138</v>
      </c>
      <c r="K1719" t="s">
        <v>2138</v>
      </c>
      <c r="L1719">
        <v>455</v>
      </c>
      <c r="M1719">
        <v>150</v>
      </c>
      <c r="N1719">
        <v>0</v>
      </c>
      <c r="O1719">
        <v>0</v>
      </c>
      <c r="P1719">
        <v>0</v>
      </c>
      <c r="Q1719">
        <v>455</v>
      </c>
    </row>
    <row r="1720" spans="3:17" x14ac:dyDescent="0.2">
      <c r="C1720" s="325">
        <v>1852</v>
      </c>
      <c r="J1720" t="s">
        <v>2138</v>
      </c>
      <c r="K1720" t="s">
        <v>2138</v>
      </c>
      <c r="L1720">
        <v>455</v>
      </c>
      <c r="M1720">
        <v>150</v>
      </c>
      <c r="N1720">
        <v>0</v>
      </c>
      <c r="O1720">
        <v>0</v>
      </c>
      <c r="P1720">
        <v>0</v>
      </c>
      <c r="Q1720">
        <v>455</v>
      </c>
    </row>
    <row r="1721" spans="3:17" x14ac:dyDescent="0.2">
      <c r="C1721" s="325">
        <v>1853</v>
      </c>
      <c r="J1721" t="s">
        <v>2138</v>
      </c>
      <c r="K1721" t="s">
        <v>2138</v>
      </c>
      <c r="L1721">
        <v>455</v>
      </c>
      <c r="M1721">
        <v>150</v>
      </c>
      <c r="N1721">
        <v>0</v>
      </c>
      <c r="O1721">
        <v>0</v>
      </c>
      <c r="P1721">
        <v>0</v>
      </c>
      <c r="Q1721">
        <v>455</v>
      </c>
    </row>
    <row r="1722" spans="3:17" x14ac:dyDescent="0.2">
      <c r="C1722" s="325">
        <v>1854</v>
      </c>
      <c r="J1722" t="s">
        <v>2138</v>
      </c>
      <c r="K1722" t="s">
        <v>2138</v>
      </c>
      <c r="L1722">
        <v>455</v>
      </c>
      <c r="M1722">
        <v>150</v>
      </c>
      <c r="N1722">
        <v>0</v>
      </c>
      <c r="O1722">
        <v>0</v>
      </c>
      <c r="P1722">
        <v>0</v>
      </c>
      <c r="Q1722">
        <v>455</v>
      </c>
    </row>
    <row r="1723" spans="3:17" x14ac:dyDescent="0.2">
      <c r="C1723" s="325">
        <v>1855</v>
      </c>
      <c r="J1723" t="s">
        <v>2138</v>
      </c>
      <c r="K1723" t="s">
        <v>2138</v>
      </c>
      <c r="L1723">
        <v>455</v>
      </c>
      <c r="M1723">
        <v>150</v>
      </c>
      <c r="N1723">
        <v>0</v>
      </c>
      <c r="O1723">
        <v>0</v>
      </c>
      <c r="P1723">
        <v>0</v>
      </c>
      <c r="Q1723">
        <v>455</v>
      </c>
    </row>
    <row r="1724" spans="3:17" x14ac:dyDescent="0.2">
      <c r="C1724" s="325">
        <v>1856</v>
      </c>
      <c r="J1724" t="s">
        <v>2138</v>
      </c>
      <c r="K1724" t="s">
        <v>2138</v>
      </c>
      <c r="L1724">
        <v>455</v>
      </c>
      <c r="M1724">
        <v>150</v>
      </c>
      <c r="N1724">
        <v>0</v>
      </c>
      <c r="O1724">
        <v>0</v>
      </c>
      <c r="P1724">
        <v>0</v>
      </c>
      <c r="Q1724">
        <v>455</v>
      </c>
    </row>
    <row r="1725" spans="3:17" x14ac:dyDescent="0.2">
      <c r="C1725" s="325">
        <v>1857</v>
      </c>
      <c r="J1725" t="s">
        <v>2138</v>
      </c>
      <c r="K1725" t="s">
        <v>2138</v>
      </c>
      <c r="L1725">
        <v>455</v>
      </c>
      <c r="M1725">
        <v>150</v>
      </c>
      <c r="N1725">
        <v>0</v>
      </c>
      <c r="O1725">
        <v>0</v>
      </c>
      <c r="P1725">
        <v>0</v>
      </c>
      <c r="Q1725">
        <v>455</v>
      </c>
    </row>
    <row r="1726" spans="3:17" x14ac:dyDescent="0.2">
      <c r="C1726" s="325">
        <v>1858</v>
      </c>
      <c r="J1726" t="s">
        <v>4980</v>
      </c>
      <c r="K1726" t="s">
        <v>4980</v>
      </c>
      <c r="L1726">
        <v>349</v>
      </c>
      <c r="M1726">
        <v>89</v>
      </c>
      <c r="N1726">
        <v>20.997699999999998</v>
      </c>
      <c r="O1726">
        <v>353</v>
      </c>
      <c r="P1726">
        <v>87</v>
      </c>
      <c r="Q1726">
        <v>353</v>
      </c>
    </row>
    <row r="1727" spans="3:17" x14ac:dyDescent="0.2">
      <c r="C1727" s="325">
        <v>1859</v>
      </c>
    </row>
    <row r="1728" spans="3:17" x14ac:dyDescent="0.2">
      <c r="C1728" s="325">
        <v>1860</v>
      </c>
    </row>
    <row r="1729" spans="3:3" x14ac:dyDescent="0.2">
      <c r="C1729" s="325">
        <v>1861</v>
      </c>
    </row>
    <row r="1730" spans="3:3" x14ac:dyDescent="0.2">
      <c r="C1730" s="325">
        <v>1862</v>
      </c>
    </row>
    <row r="1731" spans="3:3" x14ac:dyDescent="0.2">
      <c r="C1731" s="325">
        <v>1863</v>
      </c>
    </row>
    <row r="1732" spans="3:3" x14ac:dyDescent="0.2">
      <c r="C1732" s="325">
        <v>1864</v>
      </c>
    </row>
    <row r="1733" spans="3:3" x14ac:dyDescent="0.2">
      <c r="C1733" s="325">
        <v>1865</v>
      </c>
    </row>
    <row r="1734" spans="3:3" x14ac:dyDescent="0.2">
      <c r="C1734" s="325">
        <v>1866</v>
      </c>
    </row>
    <row r="1735" spans="3:3" x14ac:dyDescent="0.2">
      <c r="C1735" s="325">
        <v>1867</v>
      </c>
    </row>
    <row r="1736" spans="3:3" x14ac:dyDescent="0.2">
      <c r="C1736" s="325">
        <v>1868</v>
      </c>
    </row>
    <row r="1737" spans="3:3" x14ac:dyDescent="0.2">
      <c r="C1737" s="325">
        <v>1869</v>
      </c>
    </row>
    <row r="1738" spans="3:3" x14ac:dyDescent="0.2">
      <c r="C1738" s="325">
        <v>1870</v>
      </c>
    </row>
    <row r="1739" spans="3:3" x14ac:dyDescent="0.2">
      <c r="C1739" s="325">
        <v>1871</v>
      </c>
    </row>
    <row r="1740" spans="3:3" x14ac:dyDescent="0.2">
      <c r="C1740" s="325">
        <v>1872</v>
      </c>
    </row>
    <row r="1741" spans="3:3" x14ac:dyDescent="0.2">
      <c r="C1741" s="325">
        <v>1873</v>
      </c>
    </row>
    <row r="1742" spans="3:3" x14ac:dyDescent="0.2">
      <c r="C1742" s="325">
        <v>1874</v>
      </c>
    </row>
    <row r="1743" spans="3:3" x14ac:dyDescent="0.2">
      <c r="C1743" s="325">
        <v>1875</v>
      </c>
    </row>
    <row r="1744" spans="3:3" x14ac:dyDescent="0.2">
      <c r="C1744" s="325">
        <v>1876</v>
      </c>
    </row>
    <row r="1745" spans="3:3" x14ac:dyDescent="0.2">
      <c r="C1745" s="325">
        <v>1877</v>
      </c>
    </row>
    <row r="1746" spans="3:3" x14ac:dyDescent="0.2">
      <c r="C1746" s="325">
        <v>1878</v>
      </c>
    </row>
    <row r="1747" spans="3:3" x14ac:dyDescent="0.2">
      <c r="C1747" s="325">
        <v>1879</v>
      </c>
    </row>
    <row r="1748" spans="3:3" x14ac:dyDescent="0.2">
      <c r="C1748" s="325">
        <v>1880</v>
      </c>
    </row>
    <row r="1749" spans="3:3" x14ac:dyDescent="0.2">
      <c r="C1749" s="325">
        <v>1881</v>
      </c>
    </row>
    <row r="1750" spans="3:3" x14ac:dyDescent="0.2">
      <c r="C1750" s="325">
        <v>1882</v>
      </c>
    </row>
    <row r="1751" spans="3:3" x14ac:dyDescent="0.2">
      <c r="C1751" s="325">
        <v>1883</v>
      </c>
    </row>
    <row r="1752" spans="3:3" x14ac:dyDescent="0.2">
      <c r="C1752" s="325">
        <v>1884</v>
      </c>
    </row>
    <row r="1753" spans="3:3" x14ac:dyDescent="0.2">
      <c r="C1753" s="325">
        <v>1885</v>
      </c>
    </row>
    <row r="1754" spans="3:3" x14ac:dyDescent="0.2">
      <c r="C1754" s="325">
        <v>1886</v>
      </c>
    </row>
    <row r="1755" spans="3:3" x14ac:dyDescent="0.2">
      <c r="C1755" s="325">
        <v>1887</v>
      </c>
    </row>
    <row r="1756" spans="3:3" x14ac:dyDescent="0.2">
      <c r="C1756" s="325">
        <v>1888</v>
      </c>
    </row>
    <row r="1757" spans="3:3" x14ac:dyDescent="0.2">
      <c r="C1757" s="325">
        <v>1889</v>
      </c>
    </row>
    <row r="1758" spans="3:3" x14ac:dyDescent="0.2">
      <c r="C1758" s="325">
        <v>1890</v>
      </c>
    </row>
    <row r="1759" spans="3:3" x14ac:dyDescent="0.2">
      <c r="C1759" s="325">
        <v>1891</v>
      </c>
    </row>
    <row r="1760" spans="3:3" x14ac:dyDescent="0.2">
      <c r="C1760" s="325">
        <v>1892</v>
      </c>
    </row>
    <row r="1761" spans="3:3" x14ac:dyDescent="0.2">
      <c r="C1761" s="325">
        <v>1893</v>
      </c>
    </row>
    <row r="1762" spans="3:3" x14ac:dyDescent="0.2">
      <c r="C1762" s="325">
        <v>1894</v>
      </c>
    </row>
    <row r="1763" spans="3:3" x14ac:dyDescent="0.2">
      <c r="C1763" s="325">
        <v>1895</v>
      </c>
    </row>
    <row r="1764" spans="3:3" x14ac:dyDescent="0.2">
      <c r="C1764" s="325">
        <v>1896</v>
      </c>
    </row>
    <row r="1765" spans="3:3" x14ac:dyDescent="0.2">
      <c r="C1765" s="325">
        <v>1897</v>
      </c>
    </row>
    <row r="1766" spans="3:3" x14ac:dyDescent="0.2">
      <c r="C1766" s="325">
        <v>1898</v>
      </c>
    </row>
    <row r="1767" spans="3:3" x14ac:dyDescent="0.2">
      <c r="C1767" s="325">
        <v>1899</v>
      </c>
    </row>
    <row r="1768" spans="3:3" x14ac:dyDescent="0.2">
      <c r="C1768" s="325">
        <v>1900</v>
      </c>
    </row>
    <row r="1769" spans="3:3" x14ac:dyDescent="0.2">
      <c r="C1769" s="325">
        <v>1901</v>
      </c>
    </row>
    <row r="1770" spans="3:3" x14ac:dyDescent="0.2">
      <c r="C1770" s="325">
        <v>1902</v>
      </c>
    </row>
    <row r="1771" spans="3:3" x14ac:dyDescent="0.2">
      <c r="C1771" s="325">
        <v>1903</v>
      </c>
    </row>
    <row r="1772" spans="3:3" x14ac:dyDescent="0.2">
      <c r="C1772" s="325">
        <v>1904</v>
      </c>
    </row>
    <row r="1773" spans="3:3" x14ac:dyDescent="0.2">
      <c r="C1773" s="325">
        <v>1905</v>
      </c>
    </row>
    <row r="1774" spans="3:3" x14ac:dyDescent="0.2">
      <c r="C1774" s="325">
        <v>1906</v>
      </c>
    </row>
    <row r="1775" spans="3:3" x14ac:dyDescent="0.2">
      <c r="C1775" s="325">
        <v>1907</v>
      </c>
    </row>
    <row r="1776" spans="3:3" x14ac:dyDescent="0.2">
      <c r="C1776" s="325">
        <v>1908</v>
      </c>
    </row>
    <row r="1777" spans="3:3" x14ac:dyDescent="0.2">
      <c r="C1777" s="325">
        <v>1909</v>
      </c>
    </row>
    <row r="1778" spans="3:3" x14ac:dyDescent="0.2">
      <c r="C1778" s="325">
        <v>1910</v>
      </c>
    </row>
    <row r="1779" spans="3:3" x14ac:dyDescent="0.2">
      <c r="C1779" s="325">
        <v>1911</v>
      </c>
    </row>
    <row r="1780" spans="3:3" x14ac:dyDescent="0.2">
      <c r="C1780" s="325">
        <v>1912</v>
      </c>
    </row>
    <row r="1781" spans="3:3" x14ac:dyDescent="0.2">
      <c r="C1781" s="325">
        <v>1913</v>
      </c>
    </row>
    <row r="1782" spans="3:3" x14ac:dyDescent="0.2">
      <c r="C1782" s="325">
        <v>1914</v>
      </c>
    </row>
    <row r="1783" spans="3:3" x14ac:dyDescent="0.2">
      <c r="C1783" s="325">
        <v>1915</v>
      </c>
    </row>
    <row r="1784" spans="3:3" x14ac:dyDescent="0.2">
      <c r="C1784" s="325">
        <v>1916</v>
      </c>
    </row>
    <row r="1785" spans="3:3" x14ac:dyDescent="0.2">
      <c r="C1785" s="325">
        <v>1917</v>
      </c>
    </row>
    <row r="1786" spans="3:3" x14ac:dyDescent="0.2">
      <c r="C1786" s="325">
        <v>1918</v>
      </c>
    </row>
    <row r="1787" spans="3:3" x14ac:dyDescent="0.2">
      <c r="C1787" s="325">
        <v>1919</v>
      </c>
    </row>
    <row r="1788" spans="3:3" x14ac:dyDescent="0.2">
      <c r="C1788" s="325">
        <v>1920</v>
      </c>
    </row>
    <row r="1789" spans="3:3" x14ac:dyDescent="0.2">
      <c r="C1789" s="325">
        <v>1921</v>
      </c>
    </row>
    <row r="1790" spans="3:3" x14ac:dyDescent="0.2">
      <c r="C1790" s="325">
        <v>1922</v>
      </c>
    </row>
    <row r="1791" spans="3:3" x14ac:dyDescent="0.2">
      <c r="C1791" s="325">
        <v>1923</v>
      </c>
    </row>
    <row r="1792" spans="3:3" x14ac:dyDescent="0.2">
      <c r="C1792" s="325">
        <v>1924</v>
      </c>
    </row>
    <row r="1793" spans="3:3" x14ac:dyDescent="0.2">
      <c r="C1793" s="325">
        <v>1925</v>
      </c>
    </row>
    <row r="1794" spans="3:3" x14ac:dyDescent="0.2">
      <c r="C1794" s="325">
        <v>1926</v>
      </c>
    </row>
    <row r="1795" spans="3:3" x14ac:dyDescent="0.2">
      <c r="C1795" s="325">
        <v>1927</v>
      </c>
    </row>
    <row r="1796" spans="3:3" x14ac:dyDescent="0.2">
      <c r="C1796" s="325">
        <v>1928</v>
      </c>
    </row>
    <row r="1797" spans="3:3" x14ac:dyDescent="0.2">
      <c r="C1797" s="325">
        <v>1929</v>
      </c>
    </row>
    <row r="1798" spans="3:3" x14ac:dyDescent="0.2">
      <c r="C1798" s="325">
        <v>1930</v>
      </c>
    </row>
    <row r="1799" spans="3:3" x14ac:dyDescent="0.2">
      <c r="C1799" s="325">
        <v>1931</v>
      </c>
    </row>
    <row r="1800" spans="3:3" x14ac:dyDescent="0.2">
      <c r="C1800" s="325">
        <v>1932</v>
      </c>
    </row>
    <row r="1801" spans="3:3" x14ac:dyDescent="0.2">
      <c r="C1801" s="325">
        <v>1933</v>
      </c>
    </row>
    <row r="1802" spans="3:3" x14ac:dyDescent="0.2">
      <c r="C1802" s="325">
        <v>1934</v>
      </c>
    </row>
    <row r="1803" spans="3:3" x14ac:dyDescent="0.2">
      <c r="C1803" s="325">
        <v>1935</v>
      </c>
    </row>
    <row r="1804" spans="3:3" x14ac:dyDescent="0.2">
      <c r="C1804" s="325">
        <v>1936</v>
      </c>
    </row>
    <row r="1805" spans="3:3" x14ac:dyDescent="0.2">
      <c r="C1805" s="325">
        <v>1937</v>
      </c>
    </row>
    <row r="1806" spans="3:3" x14ac:dyDescent="0.2">
      <c r="C1806" s="325">
        <v>1938</v>
      </c>
    </row>
    <row r="1807" spans="3:3" x14ac:dyDescent="0.2">
      <c r="C1807" s="325">
        <v>1939</v>
      </c>
    </row>
    <row r="1808" spans="3:3" x14ac:dyDescent="0.2">
      <c r="C1808" s="325">
        <v>1940</v>
      </c>
    </row>
    <row r="1809" spans="3:3" x14ac:dyDescent="0.2">
      <c r="C1809" s="325">
        <v>1941</v>
      </c>
    </row>
    <row r="1810" spans="3:3" x14ac:dyDescent="0.2">
      <c r="C1810" s="325">
        <v>1942</v>
      </c>
    </row>
    <row r="1811" spans="3:3" x14ac:dyDescent="0.2">
      <c r="C1811" s="325">
        <v>1943</v>
      </c>
    </row>
    <row r="1812" spans="3:3" x14ac:dyDescent="0.2">
      <c r="C1812" s="325">
        <v>1944</v>
      </c>
    </row>
    <row r="1813" spans="3:3" x14ac:dyDescent="0.2">
      <c r="C1813" s="325">
        <v>1945</v>
      </c>
    </row>
    <row r="1814" spans="3:3" x14ac:dyDescent="0.2">
      <c r="C1814" s="325">
        <v>1946</v>
      </c>
    </row>
    <row r="1815" spans="3:3" x14ac:dyDescent="0.2">
      <c r="C1815" s="325">
        <v>1947</v>
      </c>
    </row>
    <row r="1816" spans="3:3" x14ac:dyDescent="0.2">
      <c r="C1816" s="325">
        <v>1948</v>
      </c>
    </row>
    <row r="1817" spans="3:3" x14ac:dyDescent="0.2">
      <c r="C1817" s="325">
        <v>1949</v>
      </c>
    </row>
    <row r="1818" spans="3:3" x14ac:dyDescent="0.2">
      <c r="C1818" s="325">
        <v>1950</v>
      </c>
    </row>
    <row r="1819" spans="3:3" x14ac:dyDescent="0.2">
      <c r="C1819" s="325">
        <v>1951</v>
      </c>
    </row>
    <row r="1820" spans="3:3" x14ac:dyDescent="0.2">
      <c r="C1820" s="325">
        <v>1952</v>
      </c>
    </row>
    <row r="1821" spans="3:3" x14ac:dyDescent="0.2">
      <c r="C1821" s="325">
        <v>1953</v>
      </c>
    </row>
    <row r="1822" spans="3:3" x14ac:dyDescent="0.2">
      <c r="C1822" s="325">
        <v>1954</v>
      </c>
    </row>
    <row r="1823" spans="3:3" x14ac:dyDescent="0.2">
      <c r="C1823" s="325">
        <v>1955</v>
      </c>
    </row>
    <row r="1824" spans="3:3" x14ac:dyDescent="0.2">
      <c r="C1824" s="325">
        <v>1956</v>
      </c>
    </row>
    <row r="1825" spans="3:3" x14ac:dyDescent="0.2">
      <c r="C1825" s="325">
        <v>1957</v>
      </c>
    </row>
    <row r="1826" spans="3:3" x14ac:dyDescent="0.2">
      <c r="C1826" s="325">
        <v>1958</v>
      </c>
    </row>
    <row r="1827" spans="3:3" x14ac:dyDescent="0.2">
      <c r="C1827" s="325">
        <v>1959</v>
      </c>
    </row>
    <row r="1828" spans="3:3" x14ac:dyDescent="0.2">
      <c r="C1828" s="325">
        <v>1960</v>
      </c>
    </row>
    <row r="1829" spans="3:3" x14ac:dyDescent="0.2">
      <c r="C1829" s="325">
        <v>1961</v>
      </c>
    </row>
    <row r="1830" spans="3:3" x14ac:dyDescent="0.2">
      <c r="C1830" s="325">
        <v>1962</v>
      </c>
    </row>
    <row r="1831" spans="3:3" x14ac:dyDescent="0.2">
      <c r="C1831" s="325">
        <v>1963</v>
      </c>
    </row>
    <row r="1832" spans="3:3" x14ac:dyDescent="0.2">
      <c r="C1832" s="325">
        <v>1964</v>
      </c>
    </row>
    <row r="1833" spans="3:3" x14ac:dyDescent="0.2">
      <c r="C1833" s="325">
        <v>1965</v>
      </c>
    </row>
    <row r="1834" spans="3:3" x14ac:dyDescent="0.2">
      <c r="C1834" s="325">
        <v>1966</v>
      </c>
    </row>
    <row r="1835" spans="3:3" x14ac:dyDescent="0.2">
      <c r="C1835" s="325">
        <v>1967</v>
      </c>
    </row>
    <row r="1836" spans="3:3" x14ac:dyDescent="0.2">
      <c r="C1836" s="325">
        <v>1968</v>
      </c>
    </row>
    <row r="1837" spans="3:3" x14ac:dyDescent="0.2">
      <c r="C1837" s="325">
        <v>1969</v>
      </c>
    </row>
    <row r="1838" spans="3:3" x14ac:dyDescent="0.2">
      <c r="C1838" s="325">
        <v>1970</v>
      </c>
    </row>
    <row r="1839" spans="3:3" x14ac:dyDescent="0.2">
      <c r="C1839" s="325">
        <v>1971</v>
      </c>
    </row>
    <row r="1840" spans="3:3" x14ac:dyDescent="0.2">
      <c r="C1840" s="325">
        <v>1972</v>
      </c>
    </row>
    <row r="1841" spans="3:3" x14ac:dyDescent="0.2">
      <c r="C1841" s="325">
        <v>1973</v>
      </c>
    </row>
    <row r="1842" spans="3:3" x14ac:dyDescent="0.2">
      <c r="C1842" s="325">
        <v>1974</v>
      </c>
    </row>
    <row r="1843" spans="3:3" x14ac:dyDescent="0.2">
      <c r="C1843" s="325">
        <v>1975</v>
      </c>
    </row>
    <row r="1844" spans="3:3" x14ac:dyDescent="0.2">
      <c r="C1844" s="325">
        <v>1976</v>
      </c>
    </row>
    <row r="1845" spans="3:3" x14ac:dyDescent="0.2">
      <c r="C1845" s="325">
        <v>1977</v>
      </c>
    </row>
    <row r="1846" spans="3:3" x14ac:dyDescent="0.2">
      <c r="C1846" s="325">
        <v>1978</v>
      </c>
    </row>
    <row r="1847" spans="3:3" x14ac:dyDescent="0.2">
      <c r="C1847" s="325">
        <v>1979</v>
      </c>
    </row>
    <row r="1848" spans="3:3" x14ac:dyDescent="0.2">
      <c r="C1848" s="325">
        <v>1980</v>
      </c>
    </row>
    <row r="1849" spans="3:3" x14ac:dyDescent="0.2">
      <c r="C1849" s="325">
        <v>1981</v>
      </c>
    </row>
    <row r="1850" spans="3:3" x14ac:dyDescent="0.2">
      <c r="C1850" s="325">
        <v>1982</v>
      </c>
    </row>
    <row r="1851" spans="3:3" x14ac:dyDescent="0.2">
      <c r="C1851" s="325">
        <v>1983</v>
      </c>
    </row>
    <row r="1852" spans="3:3" x14ac:dyDescent="0.2">
      <c r="C1852" s="325">
        <v>1984</v>
      </c>
    </row>
    <row r="1853" spans="3:3" x14ac:dyDescent="0.2">
      <c r="C1853" s="325">
        <v>1985</v>
      </c>
    </row>
    <row r="1854" spans="3:3" x14ac:dyDescent="0.2">
      <c r="C1854" s="325">
        <v>1986</v>
      </c>
    </row>
    <row r="1855" spans="3:3" x14ac:dyDescent="0.2">
      <c r="C1855" s="325">
        <v>1987</v>
      </c>
    </row>
    <row r="1856" spans="3:3" x14ac:dyDescent="0.2">
      <c r="C1856" s="325">
        <v>1988</v>
      </c>
    </row>
    <row r="1857" spans="3:3" x14ac:dyDescent="0.2">
      <c r="C1857" s="325">
        <v>1989</v>
      </c>
    </row>
    <row r="1858" spans="3:3" x14ac:dyDescent="0.2">
      <c r="C1858" s="325">
        <v>1990</v>
      </c>
    </row>
    <row r="1859" spans="3:3" x14ac:dyDescent="0.2">
      <c r="C1859" s="325">
        <v>1991</v>
      </c>
    </row>
    <row r="1860" spans="3:3" x14ac:dyDescent="0.2">
      <c r="C1860" s="325">
        <v>1992</v>
      </c>
    </row>
    <row r="1861" spans="3:3" x14ac:dyDescent="0.2">
      <c r="C1861" s="325">
        <v>1993</v>
      </c>
    </row>
    <row r="1862" spans="3:3" x14ac:dyDescent="0.2">
      <c r="C1862" s="325">
        <v>1994</v>
      </c>
    </row>
    <row r="1863" spans="3:3" x14ac:dyDescent="0.2">
      <c r="C1863" s="325">
        <v>1995</v>
      </c>
    </row>
    <row r="1864" spans="3:3" x14ac:dyDescent="0.2">
      <c r="C1864" s="325">
        <v>1996</v>
      </c>
    </row>
    <row r="1865" spans="3:3" x14ac:dyDescent="0.2">
      <c r="C1865" s="325">
        <v>1997</v>
      </c>
    </row>
    <row r="1866" spans="3:3" x14ac:dyDescent="0.2">
      <c r="C1866" s="325">
        <v>1998</v>
      </c>
    </row>
    <row r="1867" spans="3:3" x14ac:dyDescent="0.2">
      <c r="C1867" s="325">
        <v>1999</v>
      </c>
    </row>
    <row r="1868" spans="3:3" x14ac:dyDescent="0.2">
      <c r="C1868" s="325">
        <v>2000</v>
      </c>
    </row>
    <row r="1869" spans="3:3" x14ac:dyDescent="0.2">
      <c r="C1869" s="325">
        <v>2001</v>
      </c>
    </row>
    <row r="1870" spans="3:3" x14ac:dyDescent="0.2">
      <c r="C1870" s="325">
        <v>2002</v>
      </c>
    </row>
    <row r="1871" spans="3:3" x14ac:dyDescent="0.2">
      <c r="C1871" s="325">
        <v>2003</v>
      </c>
    </row>
    <row r="1872" spans="3:3" x14ac:dyDescent="0.2">
      <c r="C1872" s="325">
        <v>2004</v>
      </c>
    </row>
    <row r="1873" spans="3:3" x14ac:dyDescent="0.2">
      <c r="C1873" s="325">
        <v>2005</v>
      </c>
    </row>
    <row r="1874" spans="3:3" x14ac:dyDescent="0.2">
      <c r="C1874" s="325">
        <v>2006</v>
      </c>
    </row>
    <row r="1875" spans="3:3" x14ac:dyDescent="0.2">
      <c r="C1875" s="325">
        <v>2007</v>
      </c>
    </row>
    <row r="1876" spans="3:3" x14ac:dyDescent="0.2">
      <c r="C1876" s="325">
        <v>2008</v>
      </c>
    </row>
    <row r="1877" spans="3:3" x14ac:dyDescent="0.2">
      <c r="C1877" s="325">
        <v>2009</v>
      </c>
    </row>
    <row r="1878" spans="3:3" x14ac:dyDescent="0.2">
      <c r="C1878" s="325">
        <v>2010</v>
      </c>
    </row>
    <row r="1879" spans="3:3" x14ac:dyDescent="0.2">
      <c r="C1879" s="325">
        <v>2011</v>
      </c>
    </row>
    <row r="1880" spans="3:3" x14ac:dyDescent="0.2">
      <c r="C1880" s="325">
        <v>2012</v>
      </c>
    </row>
    <row r="1881" spans="3:3" x14ac:dyDescent="0.2">
      <c r="C1881" s="325">
        <v>2013</v>
      </c>
    </row>
    <row r="1882" spans="3:3" x14ac:dyDescent="0.2">
      <c r="C1882" s="325">
        <v>2014</v>
      </c>
    </row>
    <row r="1883" spans="3:3" x14ac:dyDescent="0.2">
      <c r="C1883" s="325">
        <v>2015</v>
      </c>
    </row>
    <row r="1884" spans="3:3" x14ac:dyDescent="0.2">
      <c r="C1884" s="325">
        <v>2016</v>
      </c>
    </row>
    <row r="1885" spans="3:3" x14ac:dyDescent="0.2">
      <c r="C1885" s="325">
        <v>2017</v>
      </c>
    </row>
    <row r="1886" spans="3:3" x14ac:dyDescent="0.2">
      <c r="C1886" s="325">
        <v>2018</v>
      </c>
    </row>
    <row r="1887" spans="3:3" x14ac:dyDescent="0.2">
      <c r="C1887" s="325">
        <v>2019</v>
      </c>
    </row>
    <row r="1888" spans="3:3" x14ac:dyDescent="0.2">
      <c r="C1888" s="325">
        <v>2020</v>
      </c>
    </row>
    <row r="1889" spans="3:3" x14ac:dyDescent="0.2">
      <c r="C1889" s="325">
        <v>2021</v>
      </c>
    </row>
    <row r="1890" spans="3:3" x14ac:dyDescent="0.2">
      <c r="C1890" s="325">
        <v>2022</v>
      </c>
    </row>
    <row r="1891" spans="3:3" x14ac:dyDescent="0.2">
      <c r="C1891" s="325">
        <v>2023</v>
      </c>
    </row>
    <row r="1892" spans="3:3" x14ac:dyDescent="0.2">
      <c r="C1892" s="325">
        <v>2024</v>
      </c>
    </row>
    <row r="1893" spans="3:3" x14ac:dyDescent="0.2">
      <c r="C1893" s="325">
        <v>2025</v>
      </c>
    </row>
    <row r="1894" spans="3:3" x14ac:dyDescent="0.2">
      <c r="C1894" s="325">
        <v>2026</v>
      </c>
    </row>
    <row r="1895" spans="3:3" x14ac:dyDescent="0.2">
      <c r="C1895" s="325">
        <v>2027</v>
      </c>
    </row>
    <row r="1896" spans="3:3" x14ac:dyDescent="0.2">
      <c r="C1896" s="325">
        <v>2028</v>
      </c>
    </row>
    <row r="1897" spans="3:3" x14ac:dyDescent="0.2">
      <c r="C1897" s="325">
        <v>2029</v>
      </c>
    </row>
    <row r="1898" spans="3:3" x14ac:dyDescent="0.2">
      <c r="C1898" s="325">
        <v>2030</v>
      </c>
    </row>
    <row r="1899" spans="3:3" x14ac:dyDescent="0.2">
      <c r="C1899" s="325">
        <v>2031</v>
      </c>
    </row>
    <row r="1900" spans="3:3" x14ac:dyDescent="0.2">
      <c r="C1900" s="325">
        <v>2032</v>
      </c>
    </row>
    <row r="1901" spans="3:3" x14ac:dyDescent="0.2">
      <c r="C1901" s="325">
        <v>2033</v>
      </c>
    </row>
    <row r="1902" spans="3:3" x14ac:dyDescent="0.2">
      <c r="C1902" s="325">
        <v>2034</v>
      </c>
    </row>
    <row r="1903" spans="3:3" x14ac:dyDescent="0.2">
      <c r="C1903" s="325">
        <v>2035</v>
      </c>
    </row>
    <row r="1904" spans="3:3" x14ac:dyDescent="0.2">
      <c r="C1904" s="325">
        <v>2036</v>
      </c>
    </row>
    <row r="1905" spans="3:3" x14ac:dyDescent="0.2">
      <c r="C1905" s="325">
        <v>2037</v>
      </c>
    </row>
    <row r="1906" spans="3:3" x14ac:dyDescent="0.2">
      <c r="C1906" s="325">
        <v>2038</v>
      </c>
    </row>
    <row r="1907" spans="3:3" x14ac:dyDescent="0.2">
      <c r="C1907" s="325">
        <v>2039</v>
      </c>
    </row>
    <row r="1908" spans="3:3" x14ac:dyDescent="0.2">
      <c r="C1908" s="325">
        <v>2040</v>
      </c>
    </row>
    <row r="1909" spans="3:3" x14ac:dyDescent="0.2">
      <c r="C1909" s="325">
        <v>2041</v>
      </c>
    </row>
    <row r="1910" spans="3:3" x14ac:dyDescent="0.2">
      <c r="C1910" s="325">
        <v>2042</v>
      </c>
    </row>
    <row r="1911" spans="3:3" x14ac:dyDescent="0.2">
      <c r="C1911" s="325">
        <v>2043</v>
      </c>
    </row>
    <row r="1912" spans="3:3" x14ac:dyDescent="0.2">
      <c r="C1912" s="325">
        <v>2044</v>
      </c>
    </row>
    <row r="1913" spans="3:3" x14ac:dyDescent="0.2">
      <c r="C1913" s="325">
        <v>2045</v>
      </c>
    </row>
    <row r="1914" spans="3:3" x14ac:dyDescent="0.2">
      <c r="C1914" s="325">
        <v>2046</v>
      </c>
    </row>
    <row r="1915" spans="3:3" x14ac:dyDescent="0.2">
      <c r="C1915" s="325">
        <v>2047</v>
      </c>
    </row>
    <row r="1916" spans="3:3" x14ac:dyDescent="0.2">
      <c r="C1916" s="325">
        <v>2048</v>
      </c>
    </row>
    <row r="1917" spans="3:3" x14ac:dyDescent="0.2">
      <c r="C1917" s="325">
        <v>2049</v>
      </c>
    </row>
    <row r="1918" spans="3:3" x14ac:dyDescent="0.2">
      <c r="C1918" s="325">
        <v>2050</v>
      </c>
    </row>
    <row r="1919" spans="3:3" x14ac:dyDescent="0.2">
      <c r="C1919" s="325">
        <v>2051</v>
      </c>
    </row>
    <row r="1920" spans="3:3" x14ac:dyDescent="0.2">
      <c r="C1920" s="325">
        <v>2052</v>
      </c>
    </row>
    <row r="1921" spans="3:3" x14ac:dyDescent="0.2">
      <c r="C1921" s="325">
        <v>2053</v>
      </c>
    </row>
    <row r="1922" spans="3:3" x14ac:dyDescent="0.2">
      <c r="C1922" s="325">
        <v>2054</v>
      </c>
    </row>
    <row r="1923" spans="3:3" x14ac:dyDescent="0.2">
      <c r="C1923" s="325">
        <v>2055</v>
      </c>
    </row>
    <row r="1924" spans="3:3" x14ac:dyDescent="0.2">
      <c r="C1924" s="325">
        <v>2056</v>
      </c>
    </row>
    <row r="1925" spans="3:3" x14ac:dyDescent="0.2">
      <c r="C1925" s="325">
        <v>2057</v>
      </c>
    </row>
    <row r="1926" spans="3:3" x14ac:dyDescent="0.2">
      <c r="C1926" s="325">
        <v>2058</v>
      </c>
    </row>
    <row r="1927" spans="3:3" x14ac:dyDescent="0.2">
      <c r="C1927" s="325">
        <v>2059</v>
      </c>
    </row>
    <row r="1928" spans="3:3" x14ac:dyDescent="0.2">
      <c r="C1928" s="325">
        <v>2060</v>
      </c>
    </row>
    <row r="1929" spans="3:3" x14ac:dyDescent="0.2">
      <c r="C1929" s="325">
        <v>2061</v>
      </c>
    </row>
    <row r="1930" spans="3:3" x14ac:dyDescent="0.2">
      <c r="C1930" s="325">
        <v>2062</v>
      </c>
    </row>
    <row r="1931" spans="3:3" x14ac:dyDescent="0.2">
      <c r="C1931" s="325">
        <v>2063</v>
      </c>
    </row>
    <row r="1932" spans="3:3" x14ac:dyDescent="0.2">
      <c r="C1932" s="325">
        <v>2064</v>
      </c>
    </row>
    <row r="1933" spans="3:3" x14ac:dyDescent="0.2">
      <c r="C1933" s="325">
        <v>2065</v>
      </c>
    </row>
    <row r="1934" spans="3:3" x14ac:dyDescent="0.2">
      <c r="C1934" s="325">
        <v>2066</v>
      </c>
    </row>
    <row r="1935" spans="3:3" x14ac:dyDescent="0.2">
      <c r="C1935" s="325">
        <v>2067</v>
      </c>
    </row>
    <row r="1936" spans="3:3" x14ac:dyDescent="0.2">
      <c r="C1936" s="325">
        <v>2068</v>
      </c>
    </row>
    <row r="1937" spans="3:3" x14ac:dyDescent="0.2">
      <c r="C1937" s="325">
        <v>2069</v>
      </c>
    </row>
    <row r="1938" spans="3:3" x14ac:dyDescent="0.2">
      <c r="C1938" s="325">
        <v>2070</v>
      </c>
    </row>
    <row r="1939" spans="3:3" x14ac:dyDescent="0.2">
      <c r="C1939" s="325">
        <v>2071</v>
      </c>
    </row>
    <row r="1940" spans="3:3" x14ac:dyDescent="0.2">
      <c r="C1940" s="325">
        <v>2072</v>
      </c>
    </row>
    <row r="1941" spans="3:3" x14ac:dyDescent="0.2">
      <c r="C1941" s="325">
        <v>2073</v>
      </c>
    </row>
    <row r="1942" spans="3:3" x14ac:dyDescent="0.2">
      <c r="C1942" s="325">
        <v>2074</v>
      </c>
    </row>
    <row r="1943" spans="3:3" x14ac:dyDescent="0.2">
      <c r="C1943" s="325">
        <v>2075</v>
      </c>
    </row>
    <row r="1944" spans="3:3" x14ac:dyDescent="0.2">
      <c r="C1944" s="325">
        <v>2076</v>
      </c>
    </row>
    <row r="1945" spans="3:3" x14ac:dyDescent="0.2">
      <c r="C1945" s="325">
        <v>2077</v>
      </c>
    </row>
    <row r="1946" spans="3:3" x14ac:dyDescent="0.2">
      <c r="C1946" s="325">
        <v>2078</v>
      </c>
    </row>
    <row r="1947" spans="3:3" x14ac:dyDescent="0.2">
      <c r="C1947" s="325">
        <v>2079</v>
      </c>
    </row>
    <row r="1948" spans="3:3" x14ac:dyDescent="0.2">
      <c r="C1948" s="325">
        <v>2080</v>
      </c>
    </row>
    <row r="1949" spans="3:3" x14ac:dyDescent="0.2">
      <c r="C1949" s="325">
        <v>2081</v>
      </c>
    </row>
    <row r="1950" spans="3:3" x14ac:dyDescent="0.2">
      <c r="C1950" s="325">
        <v>2082</v>
      </c>
    </row>
    <row r="1951" spans="3:3" x14ac:dyDescent="0.2">
      <c r="C1951" s="325">
        <v>2083</v>
      </c>
    </row>
    <row r="1952" spans="3:3" x14ac:dyDescent="0.2">
      <c r="C1952" s="325">
        <v>2084</v>
      </c>
    </row>
    <row r="1953" spans="3:3" x14ac:dyDescent="0.2">
      <c r="C1953" s="325">
        <v>2085</v>
      </c>
    </row>
    <row r="1954" spans="3:3" x14ac:dyDescent="0.2">
      <c r="C1954" s="325">
        <v>2086</v>
      </c>
    </row>
    <row r="1955" spans="3:3" x14ac:dyDescent="0.2">
      <c r="C1955" s="325">
        <v>2087</v>
      </c>
    </row>
    <row r="1956" spans="3:3" x14ac:dyDescent="0.2">
      <c r="C1956" s="325">
        <v>2088</v>
      </c>
    </row>
    <row r="1957" spans="3:3" x14ac:dyDescent="0.2">
      <c r="C1957" s="325">
        <v>2089</v>
      </c>
    </row>
    <row r="1958" spans="3:3" x14ac:dyDescent="0.2">
      <c r="C1958" s="325">
        <v>2090</v>
      </c>
    </row>
    <row r="1959" spans="3:3" x14ac:dyDescent="0.2">
      <c r="C1959" s="325">
        <v>2091</v>
      </c>
    </row>
    <row r="1960" spans="3:3" x14ac:dyDescent="0.2">
      <c r="C1960" s="325">
        <v>2092</v>
      </c>
    </row>
    <row r="1961" spans="3:3" x14ac:dyDescent="0.2">
      <c r="C1961" s="325">
        <v>2093</v>
      </c>
    </row>
    <row r="1962" spans="3:3" x14ac:dyDescent="0.2">
      <c r="C1962" s="325">
        <v>2094</v>
      </c>
    </row>
    <row r="1963" spans="3:3" x14ac:dyDescent="0.2">
      <c r="C1963" s="325">
        <v>2095</v>
      </c>
    </row>
    <row r="1964" spans="3:3" x14ac:dyDescent="0.2">
      <c r="C1964" s="325">
        <v>2096</v>
      </c>
    </row>
    <row r="1965" spans="3:3" x14ac:dyDescent="0.2">
      <c r="C1965" s="325">
        <v>2097</v>
      </c>
    </row>
    <row r="1966" spans="3:3" x14ac:dyDescent="0.2">
      <c r="C1966" s="325">
        <v>2098</v>
      </c>
    </row>
    <row r="1967" spans="3:3" x14ac:dyDescent="0.2">
      <c r="C1967" s="325">
        <v>2099</v>
      </c>
    </row>
    <row r="1968" spans="3:3" x14ac:dyDescent="0.2">
      <c r="C1968" s="325">
        <v>2100</v>
      </c>
    </row>
    <row r="1969" spans="3:3" x14ac:dyDescent="0.2">
      <c r="C1969" s="325">
        <v>2101</v>
      </c>
    </row>
    <row r="1970" spans="3:3" x14ac:dyDescent="0.2">
      <c r="C1970" s="325">
        <v>2102</v>
      </c>
    </row>
    <row r="1971" spans="3:3" x14ac:dyDescent="0.2">
      <c r="C1971" s="325">
        <v>2103</v>
      </c>
    </row>
    <row r="1972" spans="3:3" x14ac:dyDescent="0.2">
      <c r="C1972" s="325">
        <v>2104</v>
      </c>
    </row>
    <row r="1973" spans="3:3" x14ac:dyDescent="0.2">
      <c r="C1973" s="325">
        <v>2105</v>
      </c>
    </row>
    <row r="1974" spans="3:3" x14ac:dyDescent="0.2">
      <c r="C1974" s="325">
        <v>2106</v>
      </c>
    </row>
    <row r="1975" spans="3:3" x14ac:dyDescent="0.2">
      <c r="C1975" s="325">
        <v>2107</v>
      </c>
    </row>
    <row r="1976" spans="3:3" x14ac:dyDescent="0.2">
      <c r="C1976" s="325">
        <v>2108</v>
      </c>
    </row>
    <row r="1977" spans="3:3" x14ac:dyDescent="0.2">
      <c r="C1977" s="325">
        <v>2109</v>
      </c>
    </row>
    <row r="1978" spans="3:3" x14ac:dyDescent="0.2">
      <c r="C1978" s="325">
        <v>2110</v>
      </c>
    </row>
    <row r="1979" spans="3:3" x14ac:dyDescent="0.2">
      <c r="C1979" s="325">
        <v>2111</v>
      </c>
    </row>
    <row r="1980" spans="3:3" x14ac:dyDescent="0.2">
      <c r="C1980" s="325">
        <v>2112</v>
      </c>
    </row>
    <row r="1981" spans="3:3" x14ac:dyDescent="0.2">
      <c r="C1981" s="325">
        <v>2113</v>
      </c>
    </row>
    <row r="1982" spans="3:3" x14ac:dyDescent="0.2">
      <c r="C1982" s="325">
        <v>2114</v>
      </c>
    </row>
    <row r="1983" spans="3:3" x14ac:dyDescent="0.2">
      <c r="C1983" s="325">
        <v>2115</v>
      </c>
    </row>
    <row r="1984" spans="3:3" x14ac:dyDescent="0.2">
      <c r="C1984" s="325">
        <v>2116</v>
      </c>
    </row>
    <row r="1985" spans="3:3" x14ac:dyDescent="0.2">
      <c r="C1985" s="325">
        <v>2117</v>
      </c>
    </row>
    <row r="1986" spans="3:3" x14ac:dyDescent="0.2">
      <c r="C1986" s="325">
        <v>2118</v>
      </c>
    </row>
    <row r="1987" spans="3:3" x14ac:dyDescent="0.2">
      <c r="C1987" s="325">
        <v>2119</v>
      </c>
    </row>
    <row r="1988" spans="3:3" x14ac:dyDescent="0.2">
      <c r="C1988" s="325">
        <v>2120</v>
      </c>
    </row>
    <row r="1989" spans="3:3" x14ac:dyDescent="0.2">
      <c r="C1989" s="325">
        <v>2121</v>
      </c>
    </row>
    <row r="1990" spans="3:3" x14ac:dyDescent="0.2">
      <c r="C1990" s="325">
        <v>2122</v>
      </c>
    </row>
    <row r="1991" spans="3:3" x14ac:dyDescent="0.2">
      <c r="C1991" s="325">
        <v>2123</v>
      </c>
    </row>
    <row r="1992" spans="3:3" x14ac:dyDescent="0.2">
      <c r="C1992" s="325">
        <v>2124</v>
      </c>
    </row>
    <row r="1993" spans="3:3" x14ac:dyDescent="0.2">
      <c r="C1993" s="325">
        <v>2125</v>
      </c>
    </row>
    <row r="1994" spans="3:3" x14ac:dyDescent="0.2">
      <c r="C1994" s="325">
        <v>2126</v>
      </c>
    </row>
    <row r="1995" spans="3:3" x14ac:dyDescent="0.2">
      <c r="C1995" s="325">
        <v>2127</v>
      </c>
    </row>
    <row r="1996" spans="3:3" x14ac:dyDescent="0.2">
      <c r="C1996" s="325">
        <v>2128</v>
      </c>
    </row>
    <row r="1997" spans="3:3" x14ac:dyDescent="0.2">
      <c r="C1997" s="325">
        <v>2129</v>
      </c>
    </row>
    <row r="1998" spans="3:3" x14ac:dyDescent="0.2">
      <c r="C1998" s="325">
        <v>2130</v>
      </c>
    </row>
    <row r="1999" spans="3:3" x14ac:dyDescent="0.2">
      <c r="C1999" s="325">
        <v>2131</v>
      </c>
    </row>
    <row r="2000" spans="3:3" x14ac:dyDescent="0.2">
      <c r="C2000" s="325">
        <v>2132</v>
      </c>
    </row>
    <row r="2001" spans="3:3" x14ac:dyDescent="0.2">
      <c r="C2001" s="325">
        <v>2133</v>
      </c>
    </row>
    <row r="2002" spans="3:3" x14ac:dyDescent="0.2">
      <c r="C2002" s="325">
        <v>2134</v>
      </c>
    </row>
    <row r="2003" spans="3:3" x14ac:dyDescent="0.2">
      <c r="C2003" s="325">
        <v>2135</v>
      </c>
    </row>
    <row r="2004" spans="3:3" x14ac:dyDescent="0.2">
      <c r="C2004" s="325">
        <v>2136</v>
      </c>
    </row>
    <row r="2005" spans="3:3" x14ac:dyDescent="0.2">
      <c r="C2005" s="325">
        <v>2137</v>
      </c>
    </row>
    <row r="2006" spans="3:3" x14ac:dyDescent="0.2">
      <c r="C2006" s="325">
        <v>2138</v>
      </c>
    </row>
    <row r="2007" spans="3:3" x14ac:dyDescent="0.2">
      <c r="C2007" s="325">
        <v>2139</v>
      </c>
    </row>
    <row r="2008" spans="3:3" x14ac:dyDescent="0.2">
      <c r="C2008" s="325">
        <v>2140</v>
      </c>
    </row>
    <row r="2009" spans="3:3" x14ac:dyDescent="0.2">
      <c r="C2009" s="325">
        <v>2141</v>
      </c>
    </row>
    <row r="2010" spans="3:3" x14ac:dyDescent="0.2">
      <c r="C2010" s="325">
        <v>2142</v>
      </c>
    </row>
    <row r="2011" spans="3:3" x14ac:dyDescent="0.2">
      <c r="C2011" s="325">
        <v>2143</v>
      </c>
    </row>
    <row r="2012" spans="3:3" x14ac:dyDescent="0.2">
      <c r="C2012" s="325">
        <v>2144</v>
      </c>
    </row>
    <row r="2013" spans="3:3" x14ac:dyDescent="0.2">
      <c r="C2013" s="325">
        <v>2145</v>
      </c>
    </row>
    <row r="2014" spans="3:3" x14ac:dyDescent="0.2">
      <c r="C2014" s="325">
        <v>2146</v>
      </c>
    </row>
    <row r="2015" spans="3:3" x14ac:dyDescent="0.2">
      <c r="C2015" s="325">
        <v>2147</v>
      </c>
    </row>
    <row r="2016" spans="3:3" x14ac:dyDescent="0.2">
      <c r="C2016" s="325">
        <v>2148</v>
      </c>
    </row>
    <row r="2017" spans="3:3" x14ac:dyDescent="0.2">
      <c r="C2017" s="325">
        <v>2149</v>
      </c>
    </row>
    <row r="2018" spans="3:3" x14ac:dyDescent="0.2">
      <c r="C2018" s="325">
        <v>2150</v>
      </c>
    </row>
    <row r="2019" spans="3:3" x14ac:dyDescent="0.2">
      <c r="C2019" s="325">
        <v>2151</v>
      </c>
    </row>
    <row r="2020" spans="3:3" x14ac:dyDescent="0.2">
      <c r="C2020" s="325">
        <v>2152</v>
      </c>
    </row>
    <row r="2021" spans="3:3" x14ac:dyDescent="0.2">
      <c r="C2021" s="325">
        <v>2153</v>
      </c>
    </row>
    <row r="2022" spans="3:3" x14ac:dyDescent="0.2">
      <c r="C2022" s="325">
        <v>2154</v>
      </c>
    </row>
    <row r="2023" spans="3:3" x14ac:dyDescent="0.2">
      <c r="C2023" s="325">
        <v>2155</v>
      </c>
    </row>
    <row r="2024" spans="3:3" x14ac:dyDescent="0.2">
      <c r="C2024" s="325">
        <v>2156</v>
      </c>
    </row>
    <row r="2025" spans="3:3" x14ac:dyDescent="0.2">
      <c r="C2025" s="325">
        <v>2157</v>
      </c>
    </row>
    <row r="2026" spans="3:3" x14ac:dyDescent="0.2">
      <c r="C2026" s="325">
        <v>2158</v>
      </c>
    </row>
    <row r="2027" spans="3:3" x14ac:dyDescent="0.2">
      <c r="C2027" s="325">
        <v>2159</v>
      </c>
    </row>
    <row r="2028" spans="3:3" x14ac:dyDescent="0.2">
      <c r="C2028" s="325">
        <v>2160</v>
      </c>
    </row>
    <row r="2029" spans="3:3" x14ac:dyDescent="0.2">
      <c r="C2029" s="325">
        <v>2161</v>
      </c>
    </row>
    <row r="2030" spans="3:3" x14ac:dyDescent="0.2">
      <c r="C2030" s="325">
        <v>2162</v>
      </c>
    </row>
    <row r="2031" spans="3:3" x14ac:dyDescent="0.2">
      <c r="C2031" s="325">
        <v>2163</v>
      </c>
    </row>
    <row r="2032" spans="3:3" x14ac:dyDescent="0.2">
      <c r="C2032" s="325">
        <v>2164</v>
      </c>
    </row>
    <row r="2033" spans="3:3" x14ac:dyDescent="0.2">
      <c r="C2033" s="325">
        <v>2165</v>
      </c>
    </row>
    <row r="2034" spans="3:3" x14ac:dyDescent="0.2">
      <c r="C2034" s="325">
        <v>2166</v>
      </c>
    </row>
    <row r="2035" spans="3:3" x14ac:dyDescent="0.2">
      <c r="C2035" s="325">
        <v>2167</v>
      </c>
    </row>
    <row r="2036" spans="3:3" x14ac:dyDescent="0.2">
      <c r="C2036" s="325">
        <v>2168</v>
      </c>
    </row>
    <row r="2037" spans="3:3" x14ac:dyDescent="0.2">
      <c r="C2037" s="325">
        <v>2169</v>
      </c>
    </row>
    <row r="2038" spans="3:3" x14ac:dyDescent="0.2">
      <c r="C2038" s="325">
        <v>2170</v>
      </c>
    </row>
    <row r="2039" spans="3:3" x14ac:dyDescent="0.2">
      <c r="C2039" s="325">
        <v>2171</v>
      </c>
    </row>
    <row r="2040" spans="3:3" x14ac:dyDescent="0.2">
      <c r="C2040" s="325">
        <v>2172</v>
      </c>
    </row>
    <row r="2041" spans="3:3" x14ac:dyDescent="0.2">
      <c r="C2041" s="325">
        <v>2173</v>
      </c>
    </row>
    <row r="2042" spans="3:3" x14ac:dyDescent="0.2">
      <c r="C2042" s="325">
        <v>2174</v>
      </c>
    </row>
    <row r="2043" spans="3:3" x14ac:dyDescent="0.2">
      <c r="C2043" s="325">
        <v>2175</v>
      </c>
    </row>
    <row r="2044" spans="3:3" x14ac:dyDescent="0.2">
      <c r="C2044" s="325">
        <v>2176</v>
      </c>
    </row>
    <row r="2045" spans="3:3" x14ac:dyDescent="0.2">
      <c r="C2045" s="325">
        <v>2177</v>
      </c>
    </row>
    <row r="2046" spans="3:3" x14ac:dyDescent="0.2">
      <c r="C2046" s="325">
        <v>2178</v>
      </c>
    </row>
    <row r="2047" spans="3:3" x14ac:dyDescent="0.2">
      <c r="C2047" s="325">
        <v>2179</v>
      </c>
    </row>
    <row r="2048" spans="3:3" x14ac:dyDescent="0.2">
      <c r="C2048" s="325">
        <v>2180</v>
      </c>
    </row>
    <row r="2049" spans="3:3" x14ac:dyDescent="0.2">
      <c r="C2049" s="325">
        <v>2181</v>
      </c>
    </row>
    <row r="2050" spans="3:3" x14ac:dyDescent="0.2">
      <c r="C2050" s="325">
        <v>2182</v>
      </c>
    </row>
    <row r="2051" spans="3:3" x14ac:dyDescent="0.2">
      <c r="C2051" s="325">
        <v>2183</v>
      </c>
    </row>
    <row r="2052" spans="3:3" x14ac:dyDescent="0.2">
      <c r="C2052" s="325">
        <v>2184</v>
      </c>
    </row>
    <row r="2053" spans="3:3" x14ac:dyDescent="0.2">
      <c r="C2053" s="325">
        <v>2185</v>
      </c>
    </row>
    <row r="2054" spans="3:3" x14ac:dyDescent="0.2">
      <c r="C2054" s="325">
        <v>2186</v>
      </c>
    </row>
    <row r="2055" spans="3:3" x14ac:dyDescent="0.2">
      <c r="C2055" s="325">
        <v>2187</v>
      </c>
    </row>
    <row r="2056" spans="3:3" x14ac:dyDescent="0.2">
      <c r="C2056" s="325">
        <v>2188</v>
      </c>
    </row>
    <row r="2057" spans="3:3" x14ac:dyDescent="0.2">
      <c r="C2057" s="325">
        <v>2189</v>
      </c>
    </row>
    <row r="2058" spans="3:3" x14ac:dyDescent="0.2">
      <c r="C2058" s="325">
        <v>2190</v>
      </c>
    </row>
    <row r="2059" spans="3:3" x14ac:dyDescent="0.2">
      <c r="C2059" s="325">
        <v>2191</v>
      </c>
    </row>
    <row r="2060" spans="3:3" x14ac:dyDescent="0.2">
      <c r="C2060" s="325">
        <v>2192</v>
      </c>
    </row>
    <row r="2061" spans="3:3" x14ac:dyDescent="0.2">
      <c r="C2061" s="325">
        <v>2193</v>
      </c>
    </row>
    <row r="2062" spans="3:3" x14ac:dyDescent="0.2">
      <c r="C2062" s="325">
        <v>2194</v>
      </c>
    </row>
    <row r="2063" spans="3:3" x14ac:dyDescent="0.2">
      <c r="C2063" s="325">
        <v>2195</v>
      </c>
    </row>
    <row r="2064" spans="3:3" x14ac:dyDescent="0.2">
      <c r="C2064" s="325">
        <v>2196</v>
      </c>
    </row>
    <row r="2065" spans="3:3" x14ac:dyDescent="0.2">
      <c r="C2065" s="325">
        <v>2197</v>
      </c>
    </row>
    <row r="2066" spans="3:3" x14ac:dyDescent="0.2">
      <c r="C2066" s="325">
        <v>2198</v>
      </c>
    </row>
    <row r="2067" spans="3:3" x14ac:dyDescent="0.2">
      <c r="C2067" s="325">
        <v>2199</v>
      </c>
    </row>
    <row r="2068" spans="3:3" x14ac:dyDescent="0.2">
      <c r="C2068" s="325">
        <v>2200</v>
      </c>
    </row>
    <row r="2069" spans="3:3" x14ac:dyDescent="0.2">
      <c r="C2069" s="325">
        <v>2201</v>
      </c>
    </row>
    <row r="2070" spans="3:3" x14ac:dyDescent="0.2">
      <c r="C2070" s="325">
        <v>2202</v>
      </c>
    </row>
    <row r="2071" spans="3:3" x14ac:dyDescent="0.2">
      <c r="C2071" s="325">
        <v>2203</v>
      </c>
    </row>
    <row r="2072" spans="3:3" x14ac:dyDescent="0.2">
      <c r="C2072" s="325">
        <v>2204</v>
      </c>
    </row>
    <row r="2073" spans="3:3" x14ac:dyDescent="0.2">
      <c r="C2073" s="325">
        <v>2205</v>
      </c>
    </row>
    <row r="2074" spans="3:3" x14ac:dyDescent="0.2">
      <c r="C2074" s="325">
        <v>2206</v>
      </c>
    </row>
    <row r="2075" spans="3:3" x14ac:dyDescent="0.2">
      <c r="C2075" s="325">
        <v>2207</v>
      </c>
    </row>
    <row r="2076" spans="3:3" x14ac:dyDescent="0.2">
      <c r="C2076" s="325">
        <v>2208</v>
      </c>
    </row>
    <row r="2077" spans="3:3" x14ac:dyDescent="0.2">
      <c r="C2077" s="325">
        <v>2209</v>
      </c>
    </row>
    <row r="2078" spans="3:3" x14ac:dyDescent="0.2">
      <c r="C2078" s="325">
        <v>2210</v>
      </c>
    </row>
    <row r="2079" spans="3:3" x14ac:dyDescent="0.2">
      <c r="C2079" s="325">
        <v>2211</v>
      </c>
    </row>
    <row r="2080" spans="3:3" x14ac:dyDescent="0.2">
      <c r="C2080" s="325">
        <v>2212</v>
      </c>
    </row>
    <row r="2081" spans="3:3" x14ac:dyDescent="0.2">
      <c r="C2081" s="325">
        <v>2213</v>
      </c>
    </row>
    <row r="2082" spans="3:3" x14ac:dyDescent="0.2">
      <c r="C2082" s="325">
        <v>2214</v>
      </c>
    </row>
    <row r="2083" spans="3:3" x14ac:dyDescent="0.2">
      <c r="C2083" s="325">
        <v>2215</v>
      </c>
    </row>
    <row r="2084" spans="3:3" x14ac:dyDescent="0.2">
      <c r="C2084" s="325">
        <v>2216</v>
      </c>
    </row>
    <row r="2085" spans="3:3" x14ac:dyDescent="0.2">
      <c r="C2085" s="325">
        <v>2217</v>
      </c>
    </row>
    <row r="2086" spans="3:3" x14ac:dyDescent="0.2">
      <c r="C2086" s="325">
        <v>2218</v>
      </c>
    </row>
    <row r="2087" spans="3:3" x14ac:dyDescent="0.2">
      <c r="C2087" s="325">
        <v>2219</v>
      </c>
    </row>
    <row r="2088" spans="3:3" x14ac:dyDescent="0.2">
      <c r="C2088" s="325">
        <v>2220</v>
      </c>
    </row>
    <row r="2089" spans="3:3" x14ac:dyDescent="0.2">
      <c r="C2089" s="325">
        <v>2221</v>
      </c>
    </row>
    <row r="2090" spans="3:3" x14ac:dyDescent="0.2">
      <c r="C2090" s="325">
        <v>2222</v>
      </c>
    </row>
    <row r="2091" spans="3:3" x14ac:dyDescent="0.2">
      <c r="C2091" s="325">
        <v>2223</v>
      </c>
    </row>
    <row r="2092" spans="3:3" x14ac:dyDescent="0.2">
      <c r="C2092" s="325">
        <v>2224</v>
      </c>
    </row>
    <row r="2093" spans="3:3" x14ac:dyDescent="0.2">
      <c r="C2093" s="325">
        <v>2225</v>
      </c>
    </row>
    <row r="2094" spans="3:3" x14ac:dyDescent="0.2">
      <c r="C2094" s="325">
        <v>2226</v>
      </c>
    </row>
    <row r="2095" spans="3:3" x14ac:dyDescent="0.2">
      <c r="C2095" s="325">
        <v>2227</v>
      </c>
    </row>
    <row r="2096" spans="3:3" x14ac:dyDescent="0.2">
      <c r="C2096" s="325">
        <v>2228</v>
      </c>
    </row>
    <row r="2097" spans="3:3" x14ac:dyDescent="0.2">
      <c r="C2097" s="325">
        <v>2229</v>
      </c>
    </row>
    <row r="2098" spans="3:3" x14ac:dyDescent="0.2">
      <c r="C2098" s="325">
        <v>2230</v>
      </c>
    </row>
    <row r="2099" spans="3:3" x14ac:dyDescent="0.2">
      <c r="C2099" s="325">
        <v>2231</v>
      </c>
    </row>
    <row r="2100" spans="3:3" x14ac:dyDescent="0.2">
      <c r="C2100" s="325">
        <v>2232</v>
      </c>
    </row>
    <row r="2101" spans="3:3" x14ac:dyDescent="0.2">
      <c r="C2101" s="325">
        <v>2233</v>
      </c>
    </row>
    <row r="2102" spans="3:3" x14ac:dyDescent="0.2">
      <c r="C2102" s="325">
        <v>2234</v>
      </c>
    </row>
    <row r="2103" spans="3:3" x14ac:dyDescent="0.2">
      <c r="C2103" s="325">
        <v>2235</v>
      </c>
    </row>
    <row r="2104" spans="3:3" x14ac:dyDescent="0.2">
      <c r="C2104" s="325">
        <v>2236</v>
      </c>
    </row>
    <row r="2105" spans="3:3" x14ac:dyDescent="0.2">
      <c r="C2105" s="325">
        <v>2237</v>
      </c>
    </row>
    <row r="2106" spans="3:3" x14ac:dyDescent="0.2">
      <c r="C2106" s="325">
        <v>2238</v>
      </c>
    </row>
    <row r="2107" spans="3:3" x14ac:dyDescent="0.2">
      <c r="C2107" s="325">
        <v>2239</v>
      </c>
    </row>
    <row r="2108" spans="3:3" x14ac:dyDescent="0.2">
      <c r="C2108" s="325">
        <v>2240</v>
      </c>
    </row>
    <row r="2109" spans="3:3" x14ac:dyDescent="0.2">
      <c r="C2109" s="325">
        <v>2241</v>
      </c>
    </row>
    <row r="2110" spans="3:3" x14ac:dyDescent="0.2">
      <c r="C2110" s="325">
        <v>2242</v>
      </c>
    </row>
    <row r="2111" spans="3:3" x14ac:dyDescent="0.2">
      <c r="C2111" s="325">
        <v>2243</v>
      </c>
    </row>
    <row r="2112" spans="3:3" x14ac:dyDescent="0.2">
      <c r="C2112" s="325">
        <v>2244</v>
      </c>
    </row>
    <row r="2113" spans="3:3" x14ac:dyDescent="0.2">
      <c r="C2113" s="325">
        <v>2245</v>
      </c>
    </row>
    <row r="2114" spans="3:3" x14ac:dyDescent="0.2">
      <c r="C2114" s="325">
        <v>2246</v>
      </c>
    </row>
    <row r="2115" spans="3:3" x14ac:dyDescent="0.2">
      <c r="C2115" s="325">
        <v>2247</v>
      </c>
    </row>
    <row r="2116" spans="3:3" x14ac:dyDescent="0.2">
      <c r="C2116" s="325">
        <v>2248</v>
      </c>
    </row>
    <row r="2117" spans="3:3" x14ac:dyDescent="0.2">
      <c r="C2117" s="325">
        <v>2249</v>
      </c>
    </row>
    <row r="2118" spans="3:3" x14ac:dyDescent="0.2">
      <c r="C2118" s="325">
        <v>2250</v>
      </c>
    </row>
    <row r="2119" spans="3:3" x14ac:dyDescent="0.2">
      <c r="C2119" s="325">
        <v>2251</v>
      </c>
    </row>
    <row r="2120" spans="3:3" x14ac:dyDescent="0.2">
      <c r="C2120" s="325">
        <v>2252</v>
      </c>
    </row>
    <row r="2121" spans="3:3" x14ac:dyDescent="0.2">
      <c r="C2121" s="325">
        <v>2253</v>
      </c>
    </row>
    <row r="2122" spans="3:3" x14ac:dyDescent="0.2">
      <c r="C2122" s="325">
        <v>2254</v>
      </c>
    </row>
    <row r="2123" spans="3:3" x14ac:dyDescent="0.2">
      <c r="C2123" s="325">
        <v>2255</v>
      </c>
    </row>
    <row r="2124" spans="3:3" x14ac:dyDescent="0.2">
      <c r="C2124" s="325">
        <v>2256</v>
      </c>
    </row>
    <row r="2125" spans="3:3" x14ac:dyDescent="0.2">
      <c r="C2125" s="325">
        <v>2257</v>
      </c>
    </row>
    <row r="2126" spans="3:3" x14ac:dyDescent="0.2">
      <c r="C2126" s="325">
        <v>2258</v>
      </c>
    </row>
    <row r="2127" spans="3:3" x14ac:dyDescent="0.2">
      <c r="C2127" s="325">
        <v>2259</v>
      </c>
    </row>
    <row r="2128" spans="3:3" x14ac:dyDescent="0.2">
      <c r="C2128" s="325">
        <v>2260</v>
      </c>
    </row>
    <row r="2129" spans="3:3" x14ac:dyDescent="0.2">
      <c r="C2129" s="325">
        <v>2261</v>
      </c>
    </row>
    <row r="2130" spans="3:3" x14ac:dyDescent="0.2">
      <c r="C2130" s="325">
        <v>2262</v>
      </c>
    </row>
    <row r="2131" spans="3:3" x14ac:dyDescent="0.2">
      <c r="C2131" s="325">
        <v>2263</v>
      </c>
    </row>
    <row r="2132" spans="3:3" x14ac:dyDescent="0.2">
      <c r="C2132" s="325">
        <v>2264</v>
      </c>
    </row>
    <row r="2133" spans="3:3" x14ac:dyDescent="0.2">
      <c r="C2133" s="325">
        <v>2265</v>
      </c>
    </row>
    <row r="2134" spans="3:3" x14ac:dyDescent="0.2">
      <c r="C2134" s="325">
        <v>2266</v>
      </c>
    </row>
    <row r="2135" spans="3:3" x14ac:dyDescent="0.2">
      <c r="C2135" s="325">
        <v>2267</v>
      </c>
    </row>
    <row r="2136" spans="3:3" x14ac:dyDescent="0.2">
      <c r="C2136" s="325">
        <v>2268</v>
      </c>
    </row>
    <row r="2137" spans="3:3" x14ac:dyDescent="0.2">
      <c r="C2137" s="325">
        <v>2269</v>
      </c>
    </row>
    <row r="2138" spans="3:3" x14ac:dyDescent="0.2">
      <c r="C2138" s="325">
        <v>2270</v>
      </c>
    </row>
    <row r="2139" spans="3:3" x14ac:dyDescent="0.2">
      <c r="C2139" s="325">
        <v>2271</v>
      </c>
    </row>
    <row r="2140" spans="3:3" x14ac:dyDescent="0.2">
      <c r="C2140" s="325">
        <v>2272</v>
      </c>
    </row>
    <row r="2141" spans="3:3" x14ac:dyDescent="0.2">
      <c r="C2141" s="325">
        <v>2273</v>
      </c>
    </row>
    <row r="2142" spans="3:3" x14ac:dyDescent="0.2">
      <c r="C2142" s="325">
        <v>2274</v>
      </c>
    </row>
    <row r="2143" spans="3:3" x14ac:dyDescent="0.2">
      <c r="C2143" s="325">
        <v>2275</v>
      </c>
    </row>
    <row r="2144" spans="3:3" x14ac:dyDescent="0.2">
      <c r="C2144" s="325">
        <v>2276</v>
      </c>
    </row>
    <row r="2145" spans="3:3" x14ac:dyDescent="0.2">
      <c r="C2145" s="325">
        <v>2277</v>
      </c>
    </row>
    <row r="2146" spans="3:3" x14ac:dyDescent="0.2">
      <c r="C2146" s="325">
        <v>2278</v>
      </c>
    </row>
    <row r="2147" spans="3:3" x14ac:dyDescent="0.2">
      <c r="C2147" s="325">
        <v>2279</v>
      </c>
    </row>
    <row r="2148" spans="3:3" x14ac:dyDescent="0.2">
      <c r="C2148" s="325">
        <v>2280</v>
      </c>
    </row>
    <row r="2149" spans="3:3" x14ac:dyDescent="0.2">
      <c r="C2149" s="325">
        <v>2281</v>
      </c>
    </row>
    <row r="2150" spans="3:3" x14ac:dyDescent="0.2">
      <c r="C2150" s="325">
        <v>2282</v>
      </c>
    </row>
    <row r="2151" spans="3:3" x14ac:dyDescent="0.2">
      <c r="C2151" s="325">
        <v>2283</v>
      </c>
    </row>
    <row r="2152" spans="3:3" x14ac:dyDescent="0.2">
      <c r="C2152" s="325">
        <v>2284</v>
      </c>
    </row>
    <row r="2153" spans="3:3" x14ac:dyDescent="0.2">
      <c r="C2153" s="325">
        <v>2285</v>
      </c>
    </row>
    <row r="2154" spans="3:3" x14ac:dyDescent="0.2">
      <c r="C2154" s="325">
        <v>2286</v>
      </c>
    </row>
    <row r="2155" spans="3:3" x14ac:dyDescent="0.2">
      <c r="C2155" s="325">
        <v>2287</v>
      </c>
    </row>
    <row r="2156" spans="3:3" x14ac:dyDescent="0.2">
      <c r="C2156" s="325">
        <v>2288</v>
      </c>
    </row>
    <row r="2157" spans="3:3" x14ac:dyDescent="0.2">
      <c r="C2157" s="325">
        <v>2289</v>
      </c>
    </row>
    <row r="2158" spans="3:3" x14ac:dyDescent="0.2">
      <c r="C2158" s="325">
        <v>2290</v>
      </c>
    </row>
    <row r="2159" spans="3:3" x14ac:dyDescent="0.2">
      <c r="C2159" s="325">
        <v>2291</v>
      </c>
    </row>
    <row r="2160" spans="3:3" x14ac:dyDescent="0.2">
      <c r="C2160" s="325">
        <v>2292</v>
      </c>
    </row>
    <row r="2161" spans="3:3" x14ac:dyDescent="0.2">
      <c r="C2161" s="325">
        <v>2293</v>
      </c>
    </row>
    <row r="2162" spans="3:3" x14ac:dyDescent="0.2">
      <c r="C2162" s="325">
        <v>2294</v>
      </c>
    </row>
    <row r="2163" spans="3:3" x14ac:dyDescent="0.2">
      <c r="C2163" s="325">
        <v>2295</v>
      </c>
    </row>
    <row r="2164" spans="3:3" x14ac:dyDescent="0.2">
      <c r="C2164" s="325">
        <v>2296</v>
      </c>
    </row>
    <row r="2165" spans="3:3" x14ac:dyDescent="0.2">
      <c r="C2165" s="325">
        <v>2297</v>
      </c>
    </row>
    <row r="2166" spans="3:3" x14ac:dyDescent="0.2">
      <c r="C2166" s="325">
        <v>2298</v>
      </c>
    </row>
    <row r="2167" spans="3:3" x14ac:dyDescent="0.2">
      <c r="C2167" s="325">
        <v>2299</v>
      </c>
    </row>
    <row r="2168" spans="3:3" x14ac:dyDescent="0.2">
      <c r="C2168" s="325">
        <v>2300</v>
      </c>
    </row>
    <row r="2169" spans="3:3" x14ac:dyDescent="0.2">
      <c r="C2169" s="325">
        <v>2301</v>
      </c>
    </row>
    <row r="2170" spans="3:3" x14ac:dyDescent="0.2">
      <c r="C2170" s="325">
        <v>2302</v>
      </c>
    </row>
    <row r="2171" spans="3:3" x14ac:dyDescent="0.2">
      <c r="C2171" s="325">
        <v>2303</v>
      </c>
    </row>
    <row r="2172" spans="3:3" x14ac:dyDescent="0.2">
      <c r="C2172" s="325">
        <v>2304</v>
      </c>
    </row>
    <row r="2173" spans="3:3" x14ac:dyDescent="0.2">
      <c r="C2173" s="325">
        <v>2305</v>
      </c>
    </row>
    <row r="2174" spans="3:3" x14ac:dyDescent="0.2">
      <c r="C2174" s="325">
        <v>2306</v>
      </c>
    </row>
    <row r="2175" spans="3:3" x14ac:dyDescent="0.2">
      <c r="C2175" s="325">
        <v>2307</v>
      </c>
    </row>
    <row r="2176" spans="3:3" x14ac:dyDescent="0.2">
      <c r="C2176" s="325">
        <v>2308</v>
      </c>
    </row>
    <row r="2177" spans="3:3" x14ac:dyDescent="0.2">
      <c r="C2177" s="325">
        <v>2309</v>
      </c>
    </row>
    <row r="2178" spans="3:3" x14ac:dyDescent="0.2">
      <c r="C2178" s="325">
        <v>2310</v>
      </c>
    </row>
    <row r="2179" spans="3:3" x14ac:dyDescent="0.2">
      <c r="C2179" s="325">
        <v>2311</v>
      </c>
    </row>
    <row r="2180" spans="3:3" x14ac:dyDescent="0.2">
      <c r="C2180" s="325">
        <v>2312</v>
      </c>
    </row>
    <row r="2181" spans="3:3" x14ac:dyDescent="0.2">
      <c r="C2181" s="325">
        <v>2313</v>
      </c>
    </row>
    <row r="2182" spans="3:3" x14ac:dyDescent="0.2">
      <c r="C2182" s="325">
        <v>2314</v>
      </c>
    </row>
    <row r="2183" spans="3:3" x14ac:dyDescent="0.2">
      <c r="C2183" s="325">
        <v>2315</v>
      </c>
    </row>
    <row r="2184" spans="3:3" x14ac:dyDescent="0.2">
      <c r="C2184" s="325">
        <v>2316</v>
      </c>
    </row>
    <row r="2185" spans="3:3" x14ac:dyDescent="0.2">
      <c r="C2185" s="325">
        <v>2317</v>
      </c>
    </row>
    <row r="2186" spans="3:3" x14ac:dyDescent="0.2">
      <c r="C2186" s="325">
        <v>2318</v>
      </c>
    </row>
    <row r="2187" spans="3:3" x14ac:dyDescent="0.2">
      <c r="C2187" s="325">
        <v>2319</v>
      </c>
    </row>
    <row r="2188" spans="3:3" x14ac:dyDescent="0.2">
      <c r="C2188" s="325">
        <v>2320</v>
      </c>
    </row>
    <row r="2189" spans="3:3" x14ac:dyDescent="0.2">
      <c r="C2189" s="325">
        <v>2321</v>
      </c>
    </row>
    <row r="2190" spans="3:3" x14ac:dyDescent="0.2">
      <c r="C2190" s="325">
        <v>2322</v>
      </c>
    </row>
    <row r="2191" spans="3:3" x14ac:dyDescent="0.2">
      <c r="C2191" s="325">
        <v>2323</v>
      </c>
    </row>
    <row r="2192" spans="3:3" x14ac:dyDescent="0.2">
      <c r="C2192" s="325">
        <v>2324</v>
      </c>
    </row>
    <row r="2193" spans="3:3" x14ac:dyDescent="0.2">
      <c r="C2193" s="325">
        <v>2325</v>
      </c>
    </row>
    <row r="2194" spans="3:3" x14ac:dyDescent="0.2">
      <c r="C2194" s="325">
        <v>2326</v>
      </c>
    </row>
    <row r="2195" spans="3:3" x14ac:dyDescent="0.2">
      <c r="C2195" s="325">
        <v>2327</v>
      </c>
    </row>
    <row r="2196" spans="3:3" x14ac:dyDescent="0.2">
      <c r="C2196" s="325">
        <v>2328</v>
      </c>
    </row>
    <row r="2197" spans="3:3" x14ac:dyDescent="0.2">
      <c r="C2197" s="325">
        <v>2329</v>
      </c>
    </row>
    <row r="2198" spans="3:3" x14ac:dyDescent="0.2">
      <c r="C2198" s="325">
        <v>2330</v>
      </c>
    </row>
    <row r="2199" spans="3:3" x14ac:dyDescent="0.2">
      <c r="C2199" s="325">
        <v>2331</v>
      </c>
    </row>
    <row r="2200" spans="3:3" x14ac:dyDescent="0.2">
      <c r="C2200" s="325">
        <v>2332</v>
      </c>
    </row>
    <row r="2201" spans="3:3" x14ac:dyDescent="0.2">
      <c r="C2201" s="325">
        <v>2333</v>
      </c>
    </row>
    <row r="2202" spans="3:3" x14ac:dyDescent="0.2">
      <c r="C2202" s="325">
        <v>2334</v>
      </c>
    </row>
    <row r="2203" spans="3:3" x14ac:dyDescent="0.2">
      <c r="C2203" s="325">
        <v>2335</v>
      </c>
    </row>
    <row r="2204" spans="3:3" x14ac:dyDescent="0.2">
      <c r="C2204" s="325">
        <v>2336</v>
      </c>
    </row>
    <row r="2205" spans="3:3" x14ac:dyDescent="0.2">
      <c r="C2205" s="325">
        <v>2337</v>
      </c>
    </row>
    <row r="2206" spans="3:3" x14ac:dyDescent="0.2">
      <c r="C2206" s="325">
        <v>2338</v>
      </c>
    </row>
    <row r="2207" spans="3:3" x14ac:dyDescent="0.2">
      <c r="C2207" s="325">
        <v>2339</v>
      </c>
    </row>
    <row r="2208" spans="3:3" x14ac:dyDescent="0.2">
      <c r="C2208" s="325">
        <v>2343</v>
      </c>
    </row>
    <row r="2209" spans="3:3" x14ac:dyDescent="0.2">
      <c r="C2209" s="325">
        <v>2344</v>
      </c>
    </row>
    <row r="2210" spans="3:3" x14ac:dyDescent="0.2">
      <c r="C2210" s="325">
        <v>2345</v>
      </c>
    </row>
    <row r="2211" spans="3:3" x14ac:dyDescent="0.2">
      <c r="C2211" s="325">
        <v>2346</v>
      </c>
    </row>
    <row r="2212" spans="3:3" x14ac:dyDescent="0.2">
      <c r="C2212" s="325">
        <v>2347</v>
      </c>
    </row>
    <row r="2213" spans="3:3" x14ac:dyDescent="0.2">
      <c r="C2213" s="325">
        <v>2348</v>
      </c>
    </row>
    <row r="2214" spans="3:3" x14ac:dyDescent="0.2">
      <c r="C2214" s="325">
        <v>2349</v>
      </c>
    </row>
    <row r="2215" spans="3:3" x14ac:dyDescent="0.2">
      <c r="C2215" s="325">
        <v>2350</v>
      </c>
    </row>
    <row r="2216" spans="3:3" x14ac:dyDescent="0.2">
      <c r="C2216" s="325">
        <v>2351</v>
      </c>
    </row>
    <row r="2217" spans="3:3" x14ac:dyDescent="0.2">
      <c r="C2217" s="325">
        <v>2352</v>
      </c>
    </row>
    <row r="2218" spans="3:3" x14ac:dyDescent="0.2">
      <c r="C2218" s="325">
        <v>2353</v>
      </c>
    </row>
    <row r="2219" spans="3:3" x14ac:dyDescent="0.2">
      <c r="C2219" s="325">
        <v>2354</v>
      </c>
    </row>
    <row r="2220" spans="3:3" x14ac:dyDescent="0.2">
      <c r="C2220" s="325">
        <v>2355</v>
      </c>
    </row>
    <row r="2221" spans="3:3" x14ac:dyDescent="0.2">
      <c r="C2221" s="325">
        <v>2356</v>
      </c>
    </row>
    <row r="2222" spans="3:3" x14ac:dyDescent="0.2">
      <c r="C2222" s="325">
        <v>2357</v>
      </c>
    </row>
    <row r="2223" spans="3:3" x14ac:dyDescent="0.2">
      <c r="C2223" s="325">
        <v>2358</v>
      </c>
    </row>
    <row r="2224" spans="3:3" x14ac:dyDescent="0.2">
      <c r="C2224" s="325">
        <v>2359</v>
      </c>
    </row>
    <row r="2225" spans="3:3" x14ac:dyDescent="0.2">
      <c r="C2225" s="325">
        <v>2360</v>
      </c>
    </row>
    <row r="2226" spans="3:3" x14ac:dyDescent="0.2">
      <c r="C2226" s="325">
        <v>2361</v>
      </c>
    </row>
    <row r="2227" spans="3:3" x14ac:dyDescent="0.2">
      <c r="C2227" s="325">
        <v>2362</v>
      </c>
    </row>
    <row r="2228" spans="3:3" x14ac:dyDescent="0.2">
      <c r="C2228" s="325">
        <v>2363</v>
      </c>
    </row>
    <row r="2229" spans="3:3" x14ac:dyDescent="0.2">
      <c r="C2229" s="325">
        <v>2364</v>
      </c>
    </row>
    <row r="2230" spans="3:3" x14ac:dyDescent="0.2">
      <c r="C2230" s="325">
        <v>2365</v>
      </c>
    </row>
    <row r="2231" spans="3:3" x14ac:dyDescent="0.2">
      <c r="C2231" s="325">
        <v>2366</v>
      </c>
    </row>
    <row r="2232" spans="3:3" x14ac:dyDescent="0.2">
      <c r="C2232" s="325">
        <v>2367</v>
      </c>
    </row>
    <row r="2233" spans="3:3" x14ac:dyDescent="0.2">
      <c r="C2233" s="325">
        <v>2368</v>
      </c>
    </row>
    <row r="2234" spans="3:3" x14ac:dyDescent="0.2">
      <c r="C2234" s="325">
        <v>2369</v>
      </c>
    </row>
    <row r="2235" spans="3:3" x14ac:dyDescent="0.2">
      <c r="C2235" s="325">
        <v>2370</v>
      </c>
    </row>
    <row r="2236" spans="3:3" x14ac:dyDescent="0.2">
      <c r="C2236" s="325">
        <v>2371</v>
      </c>
    </row>
    <row r="2237" spans="3:3" x14ac:dyDescent="0.2">
      <c r="C2237" s="325">
        <v>2372</v>
      </c>
    </row>
    <row r="2238" spans="3:3" x14ac:dyDescent="0.2">
      <c r="C2238" s="325">
        <v>2373</v>
      </c>
    </row>
    <row r="2239" spans="3:3" x14ac:dyDescent="0.2">
      <c r="C2239" s="325">
        <v>2374</v>
      </c>
    </row>
    <row r="2240" spans="3:3" x14ac:dyDescent="0.2">
      <c r="C2240" s="325">
        <v>2375</v>
      </c>
    </row>
    <row r="2241" spans="3:3" x14ac:dyDescent="0.2">
      <c r="C2241" s="325">
        <v>2376</v>
      </c>
    </row>
    <row r="2242" spans="3:3" x14ac:dyDescent="0.2">
      <c r="C2242" s="325">
        <v>2377</v>
      </c>
    </row>
    <row r="2243" spans="3:3" x14ac:dyDescent="0.2">
      <c r="C2243" s="325">
        <v>2378</v>
      </c>
    </row>
    <row r="2244" spans="3:3" x14ac:dyDescent="0.2">
      <c r="C2244" s="325">
        <v>2379</v>
      </c>
    </row>
    <row r="2245" spans="3:3" x14ac:dyDescent="0.2">
      <c r="C2245" s="325">
        <v>2380</v>
      </c>
    </row>
    <row r="2246" spans="3:3" x14ac:dyDescent="0.2">
      <c r="C2246" s="325">
        <v>2381</v>
      </c>
    </row>
    <row r="2247" spans="3:3" x14ac:dyDescent="0.2">
      <c r="C2247" s="325">
        <v>2382</v>
      </c>
    </row>
    <row r="2248" spans="3:3" x14ac:dyDescent="0.2">
      <c r="C2248" s="325">
        <v>2383</v>
      </c>
    </row>
    <row r="2249" spans="3:3" x14ac:dyDescent="0.2">
      <c r="C2249" s="325">
        <v>2384</v>
      </c>
    </row>
    <row r="2250" spans="3:3" x14ac:dyDescent="0.2">
      <c r="C2250" s="325">
        <v>2385</v>
      </c>
    </row>
    <row r="2251" spans="3:3" x14ac:dyDescent="0.2">
      <c r="C2251" s="325">
        <v>2386</v>
      </c>
    </row>
    <row r="2252" spans="3:3" x14ac:dyDescent="0.2">
      <c r="C2252" s="325">
        <v>2387</v>
      </c>
    </row>
    <row r="2253" spans="3:3" x14ac:dyDescent="0.2">
      <c r="C2253" s="325">
        <v>2388</v>
      </c>
    </row>
    <row r="2254" spans="3:3" x14ac:dyDescent="0.2">
      <c r="C2254" s="325">
        <v>2389</v>
      </c>
    </row>
    <row r="2255" spans="3:3" x14ac:dyDescent="0.2">
      <c r="C2255" s="325">
        <v>2390</v>
      </c>
    </row>
    <row r="2256" spans="3:3" x14ac:dyDescent="0.2">
      <c r="C2256" s="325">
        <v>2391</v>
      </c>
    </row>
    <row r="2257" spans="3:3" x14ac:dyDescent="0.2">
      <c r="C2257" s="325">
        <v>2392</v>
      </c>
    </row>
    <row r="2258" spans="3:3" x14ac:dyDescent="0.2">
      <c r="C2258" s="325">
        <v>2393</v>
      </c>
    </row>
    <row r="2259" spans="3:3" x14ac:dyDescent="0.2">
      <c r="C2259" s="325">
        <v>2394</v>
      </c>
    </row>
    <row r="2260" spans="3:3" x14ac:dyDescent="0.2">
      <c r="C2260" s="325">
        <v>2395</v>
      </c>
    </row>
    <row r="2261" spans="3:3" x14ac:dyDescent="0.2">
      <c r="C2261" s="325">
        <v>2396</v>
      </c>
    </row>
    <row r="2262" spans="3:3" x14ac:dyDescent="0.2">
      <c r="C2262" s="325">
        <v>2397</v>
      </c>
    </row>
    <row r="2263" spans="3:3" x14ac:dyDescent="0.2">
      <c r="C2263" s="325">
        <v>2398</v>
      </c>
    </row>
    <row r="2264" spans="3:3" x14ac:dyDescent="0.2">
      <c r="C2264" s="325">
        <v>2399</v>
      </c>
    </row>
    <row r="2265" spans="3:3" x14ac:dyDescent="0.2">
      <c r="C2265" s="325">
        <v>2400</v>
      </c>
    </row>
    <row r="2266" spans="3:3" x14ac:dyDescent="0.2">
      <c r="C2266" s="325">
        <v>2401</v>
      </c>
    </row>
    <row r="2267" spans="3:3" x14ac:dyDescent="0.2">
      <c r="C2267" s="325">
        <v>2402</v>
      </c>
    </row>
    <row r="2268" spans="3:3" x14ac:dyDescent="0.2">
      <c r="C2268" s="325">
        <v>2403</v>
      </c>
    </row>
    <row r="2269" spans="3:3" x14ac:dyDescent="0.2">
      <c r="C2269" s="325">
        <v>2404</v>
      </c>
    </row>
    <row r="2270" spans="3:3" x14ac:dyDescent="0.2">
      <c r="C2270" s="325">
        <v>2405</v>
      </c>
    </row>
    <row r="2271" spans="3:3" x14ac:dyDescent="0.2">
      <c r="C2271" s="325">
        <v>2406</v>
      </c>
    </row>
    <row r="2272" spans="3:3" x14ac:dyDescent="0.2">
      <c r="C2272" s="325">
        <v>2407</v>
      </c>
    </row>
    <row r="2273" spans="3:3" x14ac:dyDescent="0.2">
      <c r="C2273" s="325">
        <v>2408</v>
      </c>
    </row>
    <row r="2274" spans="3:3" x14ac:dyDescent="0.2">
      <c r="C2274" s="325">
        <v>2409</v>
      </c>
    </row>
    <row r="2275" spans="3:3" x14ac:dyDescent="0.2">
      <c r="C2275" s="325">
        <v>2410</v>
      </c>
    </row>
    <row r="2276" spans="3:3" x14ac:dyDescent="0.2">
      <c r="C2276" s="325">
        <v>2411</v>
      </c>
    </row>
    <row r="2277" spans="3:3" x14ac:dyDescent="0.2">
      <c r="C2277" s="325">
        <v>2412</v>
      </c>
    </row>
    <row r="2278" spans="3:3" x14ac:dyDescent="0.2">
      <c r="C2278" s="325">
        <v>2413</v>
      </c>
    </row>
    <row r="2279" spans="3:3" x14ac:dyDescent="0.2">
      <c r="C2279" s="325">
        <v>2414</v>
      </c>
    </row>
    <row r="2280" spans="3:3" x14ac:dyDescent="0.2">
      <c r="C2280" s="325">
        <v>2415</v>
      </c>
    </row>
    <row r="2281" spans="3:3" x14ac:dyDescent="0.2">
      <c r="C2281" s="325">
        <v>2416</v>
      </c>
    </row>
    <row r="2282" spans="3:3" x14ac:dyDescent="0.2">
      <c r="C2282" s="325">
        <v>2417</v>
      </c>
    </row>
    <row r="2283" spans="3:3" x14ac:dyDescent="0.2">
      <c r="C2283" s="325">
        <v>2418</v>
      </c>
    </row>
    <row r="2284" spans="3:3" x14ac:dyDescent="0.2">
      <c r="C2284" s="325">
        <v>2419</v>
      </c>
    </row>
    <row r="2285" spans="3:3" x14ac:dyDescent="0.2">
      <c r="C2285" s="325">
        <v>2420</v>
      </c>
    </row>
    <row r="2286" spans="3:3" x14ac:dyDescent="0.2">
      <c r="C2286" s="325">
        <v>2421</v>
      </c>
    </row>
    <row r="2287" spans="3:3" x14ac:dyDescent="0.2">
      <c r="C2287" s="325">
        <v>2422</v>
      </c>
    </row>
    <row r="2288" spans="3:3" x14ac:dyDescent="0.2">
      <c r="C2288" s="325">
        <v>2423</v>
      </c>
    </row>
    <row r="2289" spans="3:3" x14ac:dyDescent="0.2">
      <c r="C2289" s="325">
        <v>2424</v>
      </c>
    </row>
    <row r="2290" spans="3:3" x14ac:dyDescent="0.2">
      <c r="C2290" s="325">
        <v>2425</v>
      </c>
    </row>
    <row r="2291" spans="3:3" x14ac:dyDescent="0.2">
      <c r="C2291" s="325">
        <v>2426</v>
      </c>
    </row>
    <row r="2292" spans="3:3" x14ac:dyDescent="0.2">
      <c r="C2292" s="325">
        <v>2427</v>
      </c>
    </row>
    <row r="2293" spans="3:3" x14ac:dyDescent="0.2">
      <c r="C2293" s="325">
        <v>2428</v>
      </c>
    </row>
    <row r="2294" spans="3:3" x14ac:dyDescent="0.2">
      <c r="C2294" s="325">
        <v>2429</v>
      </c>
    </row>
    <row r="2295" spans="3:3" x14ac:dyDescent="0.2">
      <c r="C2295" s="325">
        <v>2430</v>
      </c>
    </row>
    <row r="2296" spans="3:3" x14ac:dyDescent="0.2">
      <c r="C2296" s="325">
        <v>2431</v>
      </c>
    </row>
    <row r="2297" spans="3:3" x14ac:dyDescent="0.2">
      <c r="C2297" s="325">
        <v>2432</v>
      </c>
    </row>
    <row r="2298" spans="3:3" x14ac:dyDescent="0.2">
      <c r="C2298" s="325">
        <v>2433</v>
      </c>
    </row>
    <row r="2299" spans="3:3" x14ac:dyDescent="0.2">
      <c r="C2299" s="325">
        <v>2434</v>
      </c>
    </row>
    <row r="2300" spans="3:3" x14ac:dyDescent="0.2">
      <c r="C2300" s="325">
        <v>2435</v>
      </c>
    </row>
    <row r="2301" spans="3:3" x14ac:dyDescent="0.2">
      <c r="C2301" s="325">
        <v>2436</v>
      </c>
    </row>
    <row r="2302" spans="3:3" x14ac:dyDescent="0.2">
      <c r="C2302" s="325">
        <v>2437</v>
      </c>
    </row>
    <row r="2303" spans="3:3" x14ac:dyDescent="0.2">
      <c r="C2303" s="325">
        <v>2438</v>
      </c>
    </row>
    <row r="2304" spans="3:3" x14ac:dyDescent="0.2">
      <c r="C2304" s="325">
        <v>2439</v>
      </c>
    </row>
    <row r="2305" spans="3:3" x14ac:dyDescent="0.2">
      <c r="C2305" s="325">
        <v>2440</v>
      </c>
    </row>
    <row r="2306" spans="3:3" x14ac:dyDescent="0.2">
      <c r="C2306" s="325">
        <v>2441</v>
      </c>
    </row>
    <row r="2307" spans="3:3" x14ac:dyDescent="0.2">
      <c r="C2307" s="325">
        <v>2442</v>
      </c>
    </row>
    <row r="2308" spans="3:3" x14ac:dyDescent="0.2">
      <c r="C2308" s="325">
        <v>2443</v>
      </c>
    </row>
    <row r="2309" spans="3:3" x14ac:dyDescent="0.2">
      <c r="C2309" s="325">
        <v>2444</v>
      </c>
    </row>
    <row r="2310" spans="3:3" x14ac:dyDescent="0.2">
      <c r="C2310" s="325">
        <v>2445</v>
      </c>
    </row>
    <row r="2311" spans="3:3" x14ac:dyDescent="0.2">
      <c r="C2311" s="325">
        <v>2446</v>
      </c>
    </row>
    <row r="2312" spans="3:3" x14ac:dyDescent="0.2">
      <c r="C2312" s="325">
        <v>2447</v>
      </c>
    </row>
    <row r="2313" spans="3:3" x14ac:dyDescent="0.2">
      <c r="C2313" s="325">
        <v>2448</v>
      </c>
    </row>
    <row r="2314" spans="3:3" x14ac:dyDescent="0.2">
      <c r="C2314" s="325">
        <v>2449</v>
      </c>
    </row>
    <row r="2315" spans="3:3" x14ac:dyDescent="0.2">
      <c r="C2315" s="325">
        <v>2450</v>
      </c>
    </row>
    <row r="2316" spans="3:3" x14ac:dyDescent="0.2">
      <c r="C2316" s="325">
        <v>2451</v>
      </c>
    </row>
    <row r="2317" spans="3:3" x14ac:dyDescent="0.2">
      <c r="C2317" s="325">
        <v>2452</v>
      </c>
    </row>
    <row r="2318" spans="3:3" x14ac:dyDescent="0.2">
      <c r="C2318" s="325">
        <v>2453</v>
      </c>
    </row>
    <row r="2319" spans="3:3" x14ac:dyDescent="0.2">
      <c r="C2319" s="325">
        <v>2454</v>
      </c>
    </row>
    <row r="2320" spans="3:3" x14ac:dyDescent="0.2">
      <c r="C2320" s="325">
        <v>2455</v>
      </c>
    </row>
    <row r="2321" spans="3:3" x14ac:dyDescent="0.2">
      <c r="C2321" s="325">
        <v>2456</v>
      </c>
    </row>
    <row r="2322" spans="3:3" x14ac:dyDescent="0.2">
      <c r="C2322" s="325">
        <v>2457</v>
      </c>
    </row>
    <row r="2323" spans="3:3" x14ac:dyDescent="0.2">
      <c r="C2323" s="325">
        <v>2458</v>
      </c>
    </row>
    <row r="2324" spans="3:3" x14ac:dyDescent="0.2">
      <c r="C2324" s="325">
        <v>2459</v>
      </c>
    </row>
    <row r="2325" spans="3:3" x14ac:dyDescent="0.2">
      <c r="C2325" s="325">
        <v>2460</v>
      </c>
    </row>
    <row r="2326" spans="3:3" x14ac:dyDescent="0.2">
      <c r="C2326" s="325">
        <v>2461</v>
      </c>
    </row>
    <row r="2327" spans="3:3" x14ac:dyDescent="0.2">
      <c r="C2327" s="325">
        <v>2462</v>
      </c>
    </row>
    <row r="2328" spans="3:3" x14ac:dyDescent="0.2">
      <c r="C2328" s="325">
        <v>2463</v>
      </c>
    </row>
    <row r="2329" spans="3:3" x14ac:dyDescent="0.2">
      <c r="C2329" s="325">
        <v>2464</v>
      </c>
    </row>
    <row r="2330" spans="3:3" x14ac:dyDescent="0.2">
      <c r="C2330" s="325">
        <v>2465</v>
      </c>
    </row>
    <row r="2331" spans="3:3" x14ac:dyDescent="0.2">
      <c r="C2331" s="325">
        <v>2466</v>
      </c>
    </row>
    <row r="2332" spans="3:3" x14ac:dyDescent="0.2">
      <c r="C2332" s="325">
        <v>2467</v>
      </c>
    </row>
    <row r="2333" spans="3:3" x14ac:dyDescent="0.2">
      <c r="C2333" s="325">
        <v>2468</v>
      </c>
    </row>
    <row r="2334" spans="3:3" x14ac:dyDescent="0.2">
      <c r="C2334" s="325">
        <v>2469</v>
      </c>
    </row>
    <row r="2335" spans="3:3" x14ac:dyDescent="0.2">
      <c r="C2335" s="325">
        <v>2470</v>
      </c>
    </row>
    <row r="2336" spans="3:3" x14ac:dyDescent="0.2">
      <c r="C2336" s="325">
        <v>2471</v>
      </c>
    </row>
    <row r="2337" spans="3:3" x14ac:dyDescent="0.2">
      <c r="C2337" s="325">
        <v>2472</v>
      </c>
    </row>
    <row r="2338" spans="3:3" x14ac:dyDescent="0.2">
      <c r="C2338" s="325">
        <v>2473</v>
      </c>
    </row>
    <row r="2339" spans="3:3" x14ac:dyDescent="0.2">
      <c r="C2339" s="325">
        <v>2474</v>
      </c>
    </row>
    <row r="2340" spans="3:3" x14ac:dyDescent="0.2">
      <c r="C2340" s="325">
        <v>2475</v>
      </c>
    </row>
    <row r="2341" spans="3:3" x14ac:dyDescent="0.2">
      <c r="C2341" s="325">
        <v>2476</v>
      </c>
    </row>
    <row r="2342" spans="3:3" x14ac:dyDescent="0.2">
      <c r="C2342" s="325">
        <v>2477</v>
      </c>
    </row>
    <row r="2343" spans="3:3" x14ac:dyDescent="0.2">
      <c r="C2343" s="325">
        <v>2478</v>
      </c>
    </row>
    <row r="2344" spans="3:3" x14ac:dyDescent="0.2">
      <c r="C2344" s="325">
        <v>2479</v>
      </c>
    </row>
    <row r="2345" spans="3:3" x14ac:dyDescent="0.2">
      <c r="C2345" s="325">
        <v>2480</v>
      </c>
    </row>
    <row r="2346" spans="3:3" x14ac:dyDescent="0.2">
      <c r="C2346" s="325">
        <v>2481</v>
      </c>
    </row>
    <row r="2347" spans="3:3" x14ac:dyDescent="0.2">
      <c r="C2347" s="325">
        <v>2482</v>
      </c>
    </row>
    <row r="2348" spans="3:3" x14ac:dyDescent="0.2">
      <c r="C2348" s="325">
        <v>2483</v>
      </c>
    </row>
    <row r="2349" spans="3:3" x14ac:dyDescent="0.2">
      <c r="C2349" s="325">
        <v>2484</v>
      </c>
    </row>
    <row r="2350" spans="3:3" x14ac:dyDescent="0.2">
      <c r="C2350" s="325">
        <v>2485</v>
      </c>
    </row>
    <row r="2351" spans="3:3" x14ac:dyDescent="0.2">
      <c r="C2351" s="325">
        <v>2486</v>
      </c>
    </row>
    <row r="2352" spans="3:3" x14ac:dyDescent="0.2">
      <c r="C2352" s="325">
        <v>2487</v>
      </c>
    </row>
    <row r="2353" spans="3:3" x14ac:dyDescent="0.2">
      <c r="C2353" s="325">
        <v>2488</v>
      </c>
    </row>
    <row r="2354" spans="3:3" x14ac:dyDescent="0.2">
      <c r="C2354" s="325">
        <v>2489</v>
      </c>
    </row>
    <row r="2355" spans="3:3" x14ac:dyDescent="0.2">
      <c r="C2355" s="325">
        <v>2490</v>
      </c>
    </row>
    <row r="2356" spans="3:3" x14ac:dyDescent="0.2">
      <c r="C2356" s="325">
        <v>2491</v>
      </c>
    </row>
    <row r="2357" spans="3:3" x14ac:dyDescent="0.2">
      <c r="C2357" s="325">
        <v>2492</v>
      </c>
    </row>
    <row r="2358" spans="3:3" x14ac:dyDescent="0.2">
      <c r="C2358" s="325">
        <v>2493</v>
      </c>
    </row>
    <row r="2359" spans="3:3" x14ac:dyDescent="0.2">
      <c r="C2359" s="325">
        <v>2494</v>
      </c>
    </row>
    <row r="2360" spans="3:3" x14ac:dyDescent="0.2">
      <c r="C2360" s="325">
        <v>2495</v>
      </c>
    </row>
    <row r="2361" spans="3:3" x14ac:dyDescent="0.2">
      <c r="C2361" s="325">
        <v>2496</v>
      </c>
    </row>
    <row r="2362" spans="3:3" x14ac:dyDescent="0.2">
      <c r="C2362" s="325">
        <v>2497</v>
      </c>
    </row>
    <row r="2363" spans="3:3" x14ac:dyDescent="0.2">
      <c r="C2363" s="325">
        <v>2498</v>
      </c>
    </row>
    <row r="2364" spans="3:3" x14ac:dyDescent="0.2">
      <c r="C2364" s="325">
        <v>2499</v>
      </c>
    </row>
    <row r="2365" spans="3:3" x14ac:dyDescent="0.2">
      <c r="C2365" s="325">
        <v>2500</v>
      </c>
    </row>
    <row r="2366" spans="3:3" x14ac:dyDescent="0.2">
      <c r="C2366" s="325">
        <v>2501</v>
      </c>
    </row>
    <row r="2367" spans="3:3" x14ac:dyDescent="0.2">
      <c r="C2367" s="325">
        <v>2502</v>
      </c>
    </row>
    <row r="2368" spans="3:3" x14ac:dyDescent="0.2">
      <c r="C2368" s="325">
        <v>2503</v>
      </c>
    </row>
    <row r="2369" spans="3:3" x14ac:dyDescent="0.2">
      <c r="C2369" s="325">
        <v>2504</v>
      </c>
    </row>
    <row r="2370" spans="3:3" x14ac:dyDescent="0.2">
      <c r="C2370" s="325">
        <v>2505</v>
      </c>
    </row>
    <row r="2371" spans="3:3" x14ac:dyDescent="0.2">
      <c r="C2371" s="325">
        <v>2506</v>
      </c>
    </row>
    <row r="2372" spans="3:3" x14ac:dyDescent="0.2">
      <c r="C2372" s="325">
        <v>2507</v>
      </c>
    </row>
    <row r="2373" spans="3:3" x14ac:dyDescent="0.2">
      <c r="C2373" s="325">
        <v>2508</v>
      </c>
    </row>
    <row r="2374" spans="3:3" x14ac:dyDescent="0.2">
      <c r="C2374" s="325">
        <v>2509</v>
      </c>
    </row>
    <row r="2375" spans="3:3" x14ac:dyDescent="0.2">
      <c r="C2375" s="325">
        <v>2510</v>
      </c>
    </row>
    <row r="2376" spans="3:3" x14ac:dyDescent="0.2">
      <c r="C2376" s="325">
        <v>2511</v>
      </c>
    </row>
    <row r="2377" spans="3:3" x14ac:dyDescent="0.2">
      <c r="C2377" s="325">
        <v>2512</v>
      </c>
    </row>
    <row r="2378" spans="3:3" x14ac:dyDescent="0.2">
      <c r="C2378" s="325">
        <v>2513</v>
      </c>
    </row>
    <row r="2379" spans="3:3" x14ac:dyDescent="0.2">
      <c r="C2379" s="325">
        <v>2514</v>
      </c>
    </row>
    <row r="2380" spans="3:3" x14ac:dyDescent="0.2">
      <c r="C2380" s="325">
        <v>2515</v>
      </c>
    </row>
    <row r="2381" spans="3:3" x14ac:dyDescent="0.2">
      <c r="C2381" s="325">
        <v>2516</v>
      </c>
    </row>
    <row r="2382" spans="3:3" x14ac:dyDescent="0.2">
      <c r="C2382" s="325">
        <v>2517</v>
      </c>
    </row>
    <row r="2383" spans="3:3" x14ac:dyDescent="0.2">
      <c r="C2383" s="325">
        <v>2518</v>
      </c>
    </row>
    <row r="2384" spans="3:3" x14ac:dyDescent="0.2">
      <c r="C2384" s="325">
        <v>2519</v>
      </c>
    </row>
    <row r="2385" spans="3:3" x14ac:dyDescent="0.2">
      <c r="C2385" s="325">
        <v>2520</v>
      </c>
    </row>
    <row r="2386" spans="3:3" x14ac:dyDescent="0.2">
      <c r="C2386" s="325">
        <v>2521</v>
      </c>
    </row>
    <row r="2387" spans="3:3" x14ac:dyDescent="0.2">
      <c r="C2387" s="325">
        <v>2522</v>
      </c>
    </row>
    <row r="2388" spans="3:3" x14ac:dyDescent="0.2">
      <c r="C2388" s="325">
        <v>2523</v>
      </c>
    </row>
    <row r="2389" spans="3:3" x14ac:dyDescent="0.2">
      <c r="C2389" s="325">
        <v>2524</v>
      </c>
    </row>
    <row r="2390" spans="3:3" x14ac:dyDescent="0.2">
      <c r="C2390" s="325">
        <v>2525</v>
      </c>
    </row>
    <row r="2391" spans="3:3" x14ac:dyDescent="0.2">
      <c r="C2391" s="325">
        <v>2526</v>
      </c>
    </row>
    <row r="2392" spans="3:3" x14ac:dyDescent="0.2">
      <c r="C2392" s="325">
        <v>2527</v>
      </c>
    </row>
    <row r="2393" spans="3:3" x14ac:dyDescent="0.2">
      <c r="C2393" s="325">
        <v>2528</v>
      </c>
    </row>
    <row r="2394" spans="3:3" x14ac:dyDescent="0.2">
      <c r="C2394" s="325">
        <v>2529</v>
      </c>
    </row>
    <row r="2395" spans="3:3" x14ac:dyDescent="0.2">
      <c r="C2395" s="325">
        <v>2530</v>
      </c>
    </row>
    <row r="2396" spans="3:3" x14ac:dyDescent="0.2">
      <c r="C2396" s="325">
        <v>2531</v>
      </c>
    </row>
    <row r="2397" spans="3:3" x14ac:dyDescent="0.2">
      <c r="C2397" s="325">
        <v>2532</v>
      </c>
    </row>
    <row r="2398" spans="3:3" x14ac:dyDescent="0.2">
      <c r="C2398" s="325">
        <v>2533</v>
      </c>
    </row>
    <row r="2399" spans="3:3" x14ac:dyDescent="0.2">
      <c r="C2399" s="325">
        <v>2534</v>
      </c>
    </row>
    <row r="2400" spans="3:3" x14ac:dyDescent="0.2">
      <c r="C2400" s="325">
        <v>2535</v>
      </c>
    </row>
    <row r="2401" spans="3:3" x14ac:dyDescent="0.2">
      <c r="C2401" s="325">
        <v>2536</v>
      </c>
    </row>
    <row r="2402" spans="3:3" x14ac:dyDescent="0.2">
      <c r="C2402" s="325">
        <v>2537</v>
      </c>
    </row>
    <row r="2403" spans="3:3" x14ac:dyDescent="0.2">
      <c r="C2403" s="325">
        <v>2538</v>
      </c>
    </row>
    <row r="2404" spans="3:3" x14ac:dyDescent="0.2">
      <c r="C2404" s="325">
        <v>2539</v>
      </c>
    </row>
    <row r="2405" spans="3:3" x14ac:dyDescent="0.2">
      <c r="C2405" s="325">
        <v>2540</v>
      </c>
    </row>
    <row r="2406" spans="3:3" x14ac:dyDescent="0.2">
      <c r="C2406" s="325">
        <v>2541</v>
      </c>
    </row>
    <row r="2407" spans="3:3" x14ac:dyDescent="0.2">
      <c r="C2407" s="325">
        <v>2542</v>
      </c>
    </row>
    <row r="2408" spans="3:3" x14ac:dyDescent="0.2">
      <c r="C2408" s="325">
        <v>2543</v>
      </c>
    </row>
    <row r="2409" spans="3:3" x14ac:dyDescent="0.2">
      <c r="C2409" s="325">
        <v>2544</v>
      </c>
    </row>
    <row r="2410" spans="3:3" x14ac:dyDescent="0.2">
      <c r="C2410" s="325">
        <v>2545</v>
      </c>
    </row>
    <row r="2411" spans="3:3" x14ac:dyDescent="0.2">
      <c r="C2411" s="325">
        <v>2546</v>
      </c>
    </row>
    <row r="2412" spans="3:3" x14ac:dyDescent="0.2">
      <c r="C2412" s="325">
        <v>2547</v>
      </c>
    </row>
    <row r="2413" spans="3:3" x14ac:dyDescent="0.2">
      <c r="C2413" s="325">
        <v>2548</v>
      </c>
    </row>
    <row r="2414" spans="3:3" x14ac:dyDescent="0.2">
      <c r="C2414" s="325">
        <v>2549</v>
      </c>
    </row>
    <row r="2415" spans="3:3" x14ac:dyDescent="0.2">
      <c r="C2415" s="325">
        <v>2550</v>
      </c>
    </row>
    <row r="2416" spans="3:3" x14ac:dyDescent="0.2">
      <c r="C2416" s="325">
        <v>2551</v>
      </c>
    </row>
    <row r="2417" spans="3:3" x14ac:dyDescent="0.2">
      <c r="C2417" s="325">
        <v>2552</v>
      </c>
    </row>
    <row r="2418" spans="3:3" x14ac:dyDescent="0.2">
      <c r="C2418" s="325">
        <v>2553</v>
      </c>
    </row>
    <row r="2419" spans="3:3" x14ac:dyDescent="0.2">
      <c r="C2419" s="325">
        <v>2554</v>
      </c>
    </row>
    <row r="2420" spans="3:3" x14ac:dyDescent="0.2">
      <c r="C2420" s="325">
        <v>2555</v>
      </c>
    </row>
    <row r="2421" spans="3:3" x14ac:dyDescent="0.2">
      <c r="C2421" s="325">
        <v>2556</v>
      </c>
    </row>
    <row r="2422" spans="3:3" x14ac:dyDescent="0.2">
      <c r="C2422" s="325">
        <v>2557</v>
      </c>
    </row>
    <row r="2423" spans="3:3" x14ac:dyDescent="0.2">
      <c r="C2423" s="325">
        <v>2558</v>
      </c>
    </row>
    <row r="2424" spans="3:3" x14ac:dyDescent="0.2">
      <c r="C2424" s="325">
        <v>2559</v>
      </c>
    </row>
    <row r="2425" spans="3:3" x14ac:dyDescent="0.2">
      <c r="C2425" s="325">
        <v>2560</v>
      </c>
    </row>
    <row r="2426" spans="3:3" x14ac:dyDescent="0.2">
      <c r="C2426" s="325">
        <v>2561</v>
      </c>
    </row>
    <row r="2427" spans="3:3" x14ac:dyDescent="0.2">
      <c r="C2427" s="325">
        <v>2562</v>
      </c>
    </row>
    <row r="2428" spans="3:3" x14ac:dyDescent="0.2">
      <c r="C2428" s="325">
        <v>2563</v>
      </c>
    </row>
    <row r="2429" spans="3:3" x14ac:dyDescent="0.2">
      <c r="C2429" s="325">
        <v>2564</v>
      </c>
    </row>
    <row r="2430" spans="3:3" x14ac:dyDescent="0.2">
      <c r="C2430" s="325">
        <v>2565</v>
      </c>
    </row>
    <row r="2431" spans="3:3" x14ac:dyDescent="0.2">
      <c r="C2431" s="325">
        <v>2566</v>
      </c>
    </row>
    <row r="2432" spans="3:3" x14ac:dyDescent="0.2">
      <c r="C2432" s="325">
        <v>2567</v>
      </c>
    </row>
    <row r="2433" spans="3:3" x14ac:dyDescent="0.2">
      <c r="C2433" s="325">
        <v>2568</v>
      </c>
    </row>
    <row r="2434" spans="3:3" x14ac:dyDescent="0.2">
      <c r="C2434" s="325">
        <v>2569</v>
      </c>
    </row>
    <row r="2435" spans="3:3" x14ac:dyDescent="0.2">
      <c r="C2435" s="325">
        <v>2570</v>
      </c>
    </row>
    <row r="2436" spans="3:3" x14ac:dyDescent="0.2">
      <c r="C2436" s="325">
        <v>2571</v>
      </c>
    </row>
    <row r="2437" spans="3:3" x14ac:dyDescent="0.2">
      <c r="C2437" s="325">
        <v>2572</v>
      </c>
    </row>
    <row r="2438" spans="3:3" x14ac:dyDescent="0.2">
      <c r="C2438" s="325">
        <v>2573</v>
      </c>
    </row>
    <row r="2439" spans="3:3" x14ac:dyDescent="0.2">
      <c r="C2439" s="325">
        <v>2574</v>
      </c>
    </row>
    <row r="2440" spans="3:3" x14ac:dyDescent="0.2">
      <c r="C2440" s="325">
        <v>2575</v>
      </c>
    </row>
    <row r="2441" spans="3:3" x14ac:dyDescent="0.2">
      <c r="C2441" s="325">
        <v>2576</v>
      </c>
    </row>
    <row r="2442" spans="3:3" x14ac:dyDescent="0.2">
      <c r="C2442" s="325">
        <v>2577</v>
      </c>
    </row>
    <row r="2443" spans="3:3" x14ac:dyDescent="0.2">
      <c r="C2443" s="325">
        <v>2578</v>
      </c>
    </row>
    <row r="2444" spans="3:3" x14ac:dyDescent="0.2">
      <c r="C2444" s="325">
        <v>2579</v>
      </c>
    </row>
    <row r="2445" spans="3:3" x14ac:dyDescent="0.2">
      <c r="C2445" s="325">
        <v>2580</v>
      </c>
    </row>
    <row r="2446" spans="3:3" x14ac:dyDescent="0.2">
      <c r="C2446" s="325">
        <v>2581</v>
      </c>
    </row>
    <row r="2447" spans="3:3" x14ac:dyDescent="0.2">
      <c r="C2447" s="325">
        <v>2582</v>
      </c>
    </row>
    <row r="2448" spans="3:3" x14ac:dyDescent="0.2">
      <c r="C2448" s="325">
        <v>2583</v>
      </c>
    </row>
    <row r="2449" spans="3:3" x14ac:dyDescent="0.2">
      <c r="C2449" s="325">
        <v>2584</v>
      </c>
    </row>
    <row r="2450" spans="3:3" x14ac:dyDescent="0.2">
      <c r="C2450" s="325">
        <v>2585</v>
      </c>
    </row>
    <row r="2451" spans="3:3" x14ac:dyDescent="0.2">
      <c r="C2451" s="325">
        <v>2586</v>
      </c>
    </row>
    <row r="2452" spans="3:3" x14ac:dyDescent="0.2">
      <c r="C2452" s="325">
        <v>2587</v>
      </c>
    </row>
    <row r="2453" spans="3:3" x14ac:dyDescent="0.2">
      <c r="C2453" s="325">
        <v>2588</v>
      </c>
    </row>
    <row r="2454" spans="3:3" x14ac:dyDescent="0.2">
      <c r="C2454" s="325">
        <v>2589</v>
      </c>
    </row>
    <row r="2455" spans="3:3" x14ac:dyDescent="0.2">
      <c r="C2455" s="325">
        <v>2590</v>
      </c>
    </row>
    <row r="2456" spans="3:3" x14ac:dyDescent="0.2">
      <c r="C2456" s="325">
        <v>2591</v>
      </c>
    </row>
    <row r="2457" spans="3:3" x14ac:dyDescent="0.2">
      <c r="C2457" s="325">
        <v>2592</v>
      </c>
    </row>
    <row r="2458" spans="3:3" x14ac:dyDescent="0.2">
      <c r="C2458" s="325">
        <v>2593</v>
      </c>
    </row>
    <row r="2459" spans="3:3" x14ac:dyDescent="0.2">
      <c r="C2459" s="325">
        <v>2594</v>
      </c>
    </row>
    <row r="2460" spans="3:3" x14ac:dyDescent="0.2">
      <c r="C2460" s="325">
        <v>2595</v>
      </c>
    </row>
    <row r="2461" spans="3:3" x14ac:dyDescent="0.2">
      <c r="C2461" s="325">
        <v>2596</v>
      </c>
    </row>
    <row r="2462" spans="3:3" x14ac:dyDescent="0.2">
      <c r="C2462" s="325">
        <v>2597</v>
      </c>
    </row>
    <row r="2463" spans="3:3" x14ac:dyDescent="0.2">
      <c r="C2463" s="325">
        <v>2598</v>
      </c>
    </row>
    <row r="2464" spans="3:3" x14ac:dyDescent="0.2">
      <c r="C2464" s="325">
        <v>2599</v>
      </c>
    </row>
    <row r="2465" spans="3:3" x14ac:dyDescent="0.2">
      <c r="C2465" s="325">
        <v>2600</v>
      </c>
    </row>
    <row r="2466" spans="3:3" x14ac:dyDescent="0.2">
      <c r="C2466" s="325">
        <v>2601</v>
      </c>
    </row>
    <row r="2467" spans="3:3" x14ac:dyDescent="0.2">
      <c r="C2467" s="325">
        <v>2602</v>
      </c>
    </row>
    <row r="2468" spans="3:3" x14ac:dyDescent="0.2">
      <c r="C2468" s="325">
        <v>2603</v>
      </c>
    </row>
    <row r="2469" spans="3:3" x14ac:dyDescent="0.2">
      <c r="C2469" s="325">
        <v>2604</v>
      </c>
    </row>
    <row r="2470" spans="3:3" x14ac:dyDescent="0.2">
      <c r="C2470" s="325">
        <v>2605</v>
      </c>
    </row>
    <row r="2471" spans="3:3" x14ac:dyDescent="0.2">
      <c r="C2471" s="325">
        <v>2606</v>
      </c>
    </row>
    <row r="2472" spans="3:3" x14ac:dyDescent="0.2">
      <c r="C2472" s="325">
        <v>2607</v>
      </c>
    </row>
    <row r="2473" spans="3:3" x14ac:dyDescent="0.2">
      <c r="C2473" s="325">
        <v>2608</v>
      </c>
    </row>
    <row r="2474" spans="3:3" x14ac:dyDescent="0.2">
      <c r="C2474" s="325">
        <v>2609</v>
      </c>
    </row>
    <row r="2475" spans="3:3" x14ac:dyDescent="0.2">
      <c r="C2475" s="325">
        <v>2610</v>
      </c>
    </row>
    <row r="2476" spans="3:3" x14ac:dyDescent="0.2">
      <c r="C2476" s="325">
        <v>2611</v>
      </c>
    </row>
    <row r="2477" spans="3:3" x14ac:dyDescent="0.2">
      <c r="C2477" s="325">
        <v>2612</v>
      </c>
    </row>
    <row r="2478" spans="3:3" x14ac:dyDescent="0.2">
      <c r="C2478" s="325">
        <v>2613</v>
      </c>
    </row>
    <row r="2479" spans="3:3" x14ac:dyDescent="0.2">
      <c r="C2479" s="325">
        <v>2614</v>
      </c>
    </row>
    <row r="2480" spans="3:3" x14ac:dyDescent="0.2">
      <c r="C2480" s="325">
        <v>2615</v>
      </c>
    </row>
    <row r="2481" spans="3:3" x14ac:dyDescent="0.2">
      <c r="C2481" s="325">
        <v>2616</v>
      </c>
    </row>
    <row r="2482" spans="3:3" x14ac:dyDescent="0.2">
      <c r="C2482" s="325">
        <v>2617</v>
      </c>
    </row>
    <row r="2483" spans="3:3" x14ac:dyDescent="0.2">
      <c r="C2483" s="325">
        <v>2618</v>
      </c>
    </row>
    <row r="2484" spans="3:3" x14ac:dyDescent="0.2">
      <c r="C2484" s="325">
        <v>2619</v>
      </c>
    </row>
    <row r="2485" spans="3:3" x14ac:dyDescent="0.2">
      <c r="C2485" s="325">
        <v>2620</v>
      </c>
    </row>
    <row r="2486" spans="3:3" x14ac:dyDescent="0.2">
      <c r="C2486" s="325">
        <v>2621</v>
      </c>
    </row>
    <row r="2487" spans="3:3" x14ac:dyDescent="0.2">
      <c r="C2487" s="325">
        <v>2622</v>
      </c>
    </row>
    <row r="2488" spans="3:3" x14ac:dyDescent="0.2">
      <c r="C2488" s="325">
        <v>2623</v>
      </c>
    </row>
    <row r="2489" spans="3:3" x14ac:dyDescent="0.2">
      <c r="C2489" s="325">
        <v>2624</v>
      </c>
    </row>
    <row r="2490" spans="3:3" x14ac:dyDescent="0.2">
      <c r="C2490" s="325">
        <v>2625</v>
      </c>
    </row>
    <row r="2491" spans="3:3" x14ac:dyDescent="0.2">
      <c r="C2491" s="325">
        <v>2626</v>
      </c>
    </row>
    <row r="2492" spans="3:3" x14ac:dyDescent="0.2">
      <c r="C2492" s="325">
        <v>2627</v>
      </c>
    </row>
    <row r="2493" spans="3:3" x14ac:dyDescent="0.2">
      <c r="C2493" s="325">
        <v>2628</v>
      </c>
    </row>
    <row r="2494" spans="3:3" x14ac:dyDescent="0.2">
      <c r="C2494" s="325">
        <v>2629</v>
      </c>
    </row>
    <row r="2495" spans="3:3" x14ac:dyDescent="0.2">
      <c r="C2495" s="325">
        <v>2630</v>
      </c>
    </row>
    <row r="2496" spans="3:3" x14ac:dyDescent="0.2">
      <c r="C2496" s="325">
        <v>2631</v>
      </c>
    </row>
    <row r="2497" spans="3:3" x14ac:dyDescent="0.2">
      <c r="C2497" s="325">
        <v>2632</v>
      </c>
    </row>
    <row r="2498" spans="3:3" x14ac:dyDescent="0.2">
      <c r="C2498" s="325">
        <v>2633</v>
      </c>
    </row>
    <row r="2499" spans="3:3" x14ac:dyDescent="0.2">
      <c r="C2499" s="325">
        <v>2634</v>
      </c>
    </row>
    <row r="2500" spans="3:3" x14ac:dyDescent="0.2">
      <c r="C2500" s="325">
        <v>2635</v>
      </c>
    </row>
    <row r="2501" spans="3:3" x14ac:dyDescent="0.2">
      <c r="C2501" s="325">
        <v>2636</v>
      </c>
    </row>
    <row r="2502" spans="3:3" x14ac:dyDescent="0.2">
      <c r="C2502" s="325">
        <v>2637</v>
      </c>
    </row>
    <row r="2503" spans="3:3" x14ac:dyDescent="0.2">
      <c r="C2503" s="325">
        <v>2638</v>
      </c>
    </row>
    <row r="2504" spans="3:3" x14ac:dyDescent="0.2">
      <c r="C2504" s="325">
        <v>2639</v>
      </c>
    </row>
    <row r="2505" spans="3:3" x14ac:dyDescent="0.2">
      <c r="C2505" s="325">
        <v>2640</v>
      </c>
    </row>
    <row r="2506" spans="3:3" x14ac:dyDescent="0.2">
      <c r="C2506" s="325">
        <v>2641</v>
      </c>
    </row>
    <row r="2507" spans="3:3" x14ac:dyDescent="0.2">
      <c r="C2507" s="325">
        <v>2642</v>
      </c>
    </row>
    <row r="2508" spans="3:3" x14ac:dyDescent="0.2">
      <c r="C2508" s="325">
        <v>2643</v>
      </c>
    </row>
    <row r="2509" spans="3:3" x14ac:dyDescent="0.2">
      <c r="C2509" s="325">
        <v>2644</v>
      </c>
    </row>
    <row r="2510" spans="3:3" x14ac:dyDescent="0.2">
      <c r="C2510" s="325">
        <v>2645</v>
      </c>
    </row>
    <row r="2511" spans="3:3" x14ac:dyDescent="0.2">
      <c r="C2511" s="325">
        <v>2646</v>
      </c>
    </row>
    <row r="2512" spans="3:3" x14ac:dyDescent="0.2">
      <c r="C2512" s="325">
        <v>2647</v>
      </c>
    </row>
    <row r="2513" spans="3:3" x14ac:dyDescent="0.2">
      <c r="C2513" s="325">
        <v>2648</v>
      </c>
    </row>
    <row r="2514" spans="3:3" x14ac:dyDescent="0.2">
      <c r="C2514" s="325">
        <v>2649</v>
      </c>
    </row>
    <row r="2515" spans="3:3" x14ac:dyDescent="0.2">
      <c r="C2515" s="325">
        <v>2650</v>
      </c>
    </row>
    <row r="2516" spans="3:3" x14ac:dyDescent="0.2">
      <c r="C2516" s="325">
        <v>2651</v>
      </c>
    </row>
    <row r="2517" spans="3:3" x14ac:dyDescent="0.2">
      <c r="C2517" s="325">
        <v>2652</v>
      </c>
    </row>
    <row r="2518" spans="3:3" x14ac:dyDescent="0.2">
      <c r="C2518" s="325">
        <v>2653</v>
      </c>
    </row>
    <row r="2519" spans="3:3" x14ac:dyDescent="0.2">
      <c r="C2519" s="325">
        <v>2654</v>
      </c>
    </row>
    <row r="2520" spans="3:3" x14ac:dyDescent="0.2">
      <c r="C2520" s="325">
        <v>2655</v>
      </c>
    </row>
    <row r="2521" spans="3:3" x14ac:dyDescent="0.2">
      <c r="C2521" s="325">
        <v>2656</v>
      </c>
    </row>
    <row r="2522" spans="3:3" x14ac:dyDescent="0.2">
      <c r="C2522" s="325">
        <v>2657</v>
      </c>
    </row>
    <row r="2523" spans="3:3" x14ac:dyDescent="0.2">
      <c r="C2523" s="325">
        <v>2658</v>
      </c>
    </row>
    <row r="2524" spans="3:3" x14ac:dyDescent="0.2">
      <c r="C2524" s="325">
        <v>2659</v>
      </c>
    </row>
    <row r="2525" spans="3:3" x14ac:dyDescent="0.2">
      <c r="C2525" s="325">
        <v>2660</v>
      </c>
    </row>
    <row r="2526" spans="3:3" x14ac:dyDescent="0.2">
      <c r="C2526" s="325">
        <v>2661</v>
      </c>
    </row>
    <row r="2527" spans="3:3" x14ac:dyDescent="0.2">
      <c r="C2527" s="325">
        <v>2662</v>
      </c>
    </row>
    <row r="2528" spans="3:3" x14ac:dyDescent="0.2">
      <c r="C2528" s="325">
        <v>2663</v>
      </c>
    </row>
    <row r="2529" spans="3:3" x14ac:dyDescent="0.2">
      <c r="C2529" s="325">
        <v>2664</v>
      </c>
    </row>
    <row r="2530" spans="3:3" x14ac:dyDescent="0.2">
      <c r="C2530" s="325">
        <v>2665</v>
      </c>
    </row>
    <row r="2531" spans="3:3" x14ac:dyDescent="0.2">
      <c r="C2531" s="325">
        <v>2666</v>
      </c>
    </row>
    <row r="2532" spans="3:3" x14ac:dyDescent="0.2">
      <c r="C2532" s="325">
        <v>2667</v>
      </c>
    </row>
    <row r="2533" spans="3:3" x14ac:dyDescent="0.2">
      <c r="C2533" s="325">
        <v>2668</v>
      </c>
    </row>
    <row r="2534" spans="3:3" x14ac:dyDescent="0.2">
      <c r="C2534" s="325">
        <v>2669</v>
      </c>
    </row>
    <row r="2535" spans="3:3" x14ac:dyDescent="0.2">
      <c r="C2535" s="325">
        <v>2670</v>
      </c>
    </row>
    <row r="2536" spans="3:3" x14ac:dyDescent="0.2">
      <c r="C2536" s="325">
        <v>2671</v>
      </c>
    </row>
    <row r="2537" spans="3:3" x14ac:dyDescent="0.2">
      <c r="C2537" s="325">
        <v>2672</v>
      </c>
    </row>
    <row r="2538" spans="3:3" x14ac:dyDescent="0.2">
      <c r="C2538" s="325">
        <v>2673</v>
      </c>
    </row>
    <row r="2539" spans="3:3" x14ac:dyDescent="0.2">
      <c r="C2539" s="325">
        <v>2674</v>
      </c>
    </row>
    <row r="2540" spans="3:3" x14ac:dyDescent="0.2">
      <c r="C2540" s="325">
        <v>2675</v>
      </c>
    </row>
    <row r="2541" spans="3:3" x14ac:dyDescent="0.2">
      <c r="C2541" s="325">
        <v>2676</v>
      </c>
    </row>
    <row r="2542" spans="3:3" x14ac:dyDescent="0.2">
      <c r="C2542" s="325">
        <v>2677</v>
      </c>
    </row>
    <row r="2543" spans="3:3" x14ac:dyDescent="0.2">
      <c r="C2543" s="325">
        <v>2678</v>
      </c>
    </row>
    <row r="2544" spans="3:3" x14ac:dyDescent="0.2">
      <c r="C2544" s="325">
        <v>2679</v>
      </c>
    </row>
    <row r="2545" spans="3:3" x14ac:dyDescent="0.2">
      <c r="C2545" s="325">
        <v>2680</v>
      </c>
    </row>
    <row r="2546" spans="3:3" x14ac:dyDescent="0.2">
      <c r="C2546" s="325">
        <v>2681</v>
      </c>
    </row>
    <row r="2547" spans="3:3" x14ac:dyDescent="0.2">
      <c r="C2547" s="325">
        <v>2682</v>
      </c>
    </row>
    <row r="2548" spans="3:3" x14ac:dyDescent="0.2">
      <c r="C2548" s="325">
        <v>2683</v>
      </c>
    </row>
    <row r="2549" spans="3:3" x14ac:dyDescent="0.2">
      <c r="C2549" s="325">
        <v>2684</v>
      </c>
    </row>
    <row r="2550" spans="3:3" x14ac:dyDescent="0.2">
      <c r="C2550" s="325">
        <v>2685</v>
      </c>
    </row>
    <row r="2551" spans="3:3" x14ac:dyDescent="0.2">
      <c r="C2551" s="325">
        <v>2686</v>
      </c>
    </row>
    <row r="2552" spans="3:3" x14ac:dyDescent="0.2">
      <c r="C2552" s="325">
        <v>2687</v>
      </c>
    </row>
    <row r="2553" spans="3:3" x14ac:dyDescent="0.2">
      <c r="C2553" s="325">
        <v>2688</v>
      </c>
    </row>
    <row r="2554" spans="3:3" x14ac:dyDescent="0.2">
      <c r="C2554" s="325">
        <v>2689</v>
      </c>
    </row>
    <row r="2555" spans="3:3" x14ac:dyDescent="0.2">
      <c r="C2555" s="325">
        <v>2690</v>
      </c>
    </row>
    <row r="2556" spans="3:3" x14ac:dyDescent="0.2">
      <c r="C2556" s="325">
        <v>2691</v>
      </c>
    </row>
    <row r="2557" spans="3:3" x14ac:dyDescent="0.2">
      <c r="C2557" s="325">
        <v>2692</v>
      </c>
    </row>
    <row r="2558" spans="3:3" x14ac:dyDescent="0.2">
      <c r="C2558" s="325">
        <v>2693</v>
      </c>
    </row>
    <row r="2559" spans="3:3" x14ac:dyDescent="0.2">
      <c r="C2559" s="325">
        <v>2694</v>
      </c>
    </row>
    <row r="2560" spans="3:3" x14ac:dyDescent="0.2">
      <c r="C2560" s="325">
        <v>2695</v>
      </c>
    </row>
    <row r="2561" spans="3:3" x14ac:dyDescent="0.2">
      <c r="C2561" s="325">
        <v>2696</v>
      </c>
    </row>
    <row r="2562" spans="3:3" x14ac:dyDescent="0.2">
      <c r="C2562" s="325">
        <v>2697</v>
      </c>
    </row>
    <row r="2563" spans="3:3" x14ac:dyDescent="0.2">
      <c r="C2563" s="325">
        <v>2698</v>
      </c>
    </row>
    <row r="2564" spans="3:3" x14ac:dyDescent="0.2">
      <c r="C2564" s="325">
        <v>2699</v>
      </c>
    </row>
    <row r="2565" spans="3:3" x14ac:dyDescent="0.2">
      <c r="C2565" s="325">
        <v>2700</v>
      </c>
    </row>
    <row r="2566" spans="3:3" x14ac:dyDescent="0.2">
      <c r="C2566" s="325">
        <v>2701</v>
      </c>
    </row>
    <row r="2567" spans="3:3" x14ac:dyDescent="0.2">
      <c r="C2567" s="325">
        <v>2702</v>
      </c>
    </row>
    <row r="2568" spans="3:3" x14ac:dyDescent="0.2">
      <c r="C2568" s="325">
        <v>2703</v>
      </c>
    </row>
    <row r="2569" spans="3:3" x14ac:dyDescent="0.2">
      <c r="C2569" s="325">
        <v>2704</v>
      </c>
    </row>
    <row r="2570" spans="3:3" x14ac:dyDescent="0.2">
      <c r="C2570" s="325">
        <v>2705</v>
      </c>
    </row>
    <row r="2571" spans="3:3" x14ac:dyDescent="0.2">
      <c r="C2571" s="325">
        <v>2706</v>
      </c>
    </row>
    <row r="2572" spans="3:3" x14ac:dyDescent="0.2">
      <c r="C2572" s="325">
        <v>2707</v>
      </c>
    </row>
    <row r="2573" spans="3:3" x14ac:dyDescent="0.2">
      <c r="C2573" s="325">
        <v>2708</v>
      </c>
    </row>
    <row r="2574" spans="3:3" x14ac:dyDescent="0.2">
      <c r="C2574" s="325">
        <v>2709</v>
      </c>
    </row>
    <row r="2575" spans="3:3" x14ac:dyDescent="0.2">
      <c r="C2575" s="325">
        <v>2710</v>
      </c>
    </row>
    <row r="2576" spans="3:3" x14ac:dyDescent="0.2">
      <c r="C2576" s="325">
        <v>2711</v>
      </c>
    </row>
    <row r="2577" spans="3:3" x14ac:dyDescent="0.2">
      <c r="C2577" s="325">
        <v>2712</v>
      </c>
    </row>
    <row r="2578" spans="3:3" x14ac:dyDescent="0.2">
      <c r="C2578" s="325">
        <v>2713</v>
      </c>
    </row>
    <row r="2579" spans="3:3" x14ac:dyDescent="0.2">
      <c r="C2579" s="325">
        <v>2714</v>
      </c>
    </row>
    <row r="2580" spans="3:3" x14ac:dyDescent="0.2">
      <c r="C2580" s="325">
        <v>2715</v>
      </c>
    </row>
    <row r="2581" spans="3:3" x14ac:dyDescent="0.2">
      <c r="C2581" s="325">
        <v>2716</v>
      </c>
    </row>
    <row r="2582" spans="3:3" x14ac:dyDescent="0.2">
      <c r="C2582" s="325">
        <v>2717</v>
      </c>
    </row>
    <row r="2583" spans="3:3" x14ac:dyDescent="0.2">
      <c r="C2583" s="325">
        <v>2718</v>
      </c>
    </row>
    <row r="2584" spans="3:3" x14ac:dyDescent="0.2">
      <c r="C2584" s="325">
        <v>2719</v>
      </c>
    </row>
    <row r="2585" spans="3:3" x14ac:dyDescent="0.2">
      <c r="C2585" s="325">
        <v>2720</v>
      </c>
    </row>
    <row r="2586" spans="3:3" x14ac:dyDescent="0.2">
      <c r="C2586" s="325">
        <v>2721</v>
      </c>
    </row>
    <row r="2587" spans="3:3" x14ac:dyDescent="0.2">
      <c r="C2587" s="325">
        <v>2722</v>
      </c>
    </row>
    <row r="2588" spans="3:3" x14ac:dyDescent="0.2">
      <c r="C2588" s="325">
        <v>2723</v>
      </c>
    </row>
    <row r="2589" spans="3:3" x14ac:dyDescent="0.2">
      <c r="C2589" s="325">
        <v>2724</v>
      </c>
    </row>
    <row r="2590" spans="3:3" x14ac:dyDescent="0.2">
      <c r="C2590" s="325">
        <v>2725</v>
      </c>
    </row>
    <row r="2591" spans="3:3" x14ac:dyDescent="0.2">
      <c r="C2591" s="325">
        <v>2726</v>
      </c>
    </row>
    <row r="2592" spans="3:3" x14ac:dyDescent="0.2">
      <c r="C2592" s="325">
        <v>2727</v>
      </c>
    </row>
    <row r="2593" spans="3:3" x14ac:dyDescent="0.2">
      <c r="C2593" s="325">
        <v>2728</v>
      </c>
    </row>
    <row r="2594" spans="3:3" x14ac:dyDescent="0.2">
      <c r="C2594" s="325">
        <v>2729</v>
      </c>
    </row>
    <row r="2595" spans="3:3" x14ac:dyDescent="0.2">
      <c r="C2595" s="325">
        <v>2730</v>
      </c>
    </row>
    <row r="2596" spans="3:3" x14ac:dyDescent="0.2">
      <c r="C2596" s="325">
        <v>2731</v>
      </c>
    </row>
    <row r="2597" spans="3:3" x14ac:dyDescent="0.2">
      <c r="C2597" s="325">
        <v>2732</v>
      </c>
    </row>
    <row r="2598" spans="3:3" x14ac:dyDescent="0.2">
      <c r="C2598" s="325">
        <v>2733</v>
      </c>
    </row>
    <row r="2599" spans="3:3" x14ac:dyDescent="0.2">
      <c r="C2599" s="325">
        <v>2734</v>
      </c>
    </row>
    <row r="2600" spans="3:3" x14ac:dyDescent="0.2">
      <c r="C2600" s="325">
        <v>2735</v>
      </c>
    </row>
    <row r="2601" spans="3:3" x14ac:dyDescent="0.2">
      <c r="C2601" s="325">
        <v>2736</v>
      </c>
    </row>
    <row r="2602" spans="3:3" x14ac:dyDescent="0.2">
      <c r="C2602" s="325">
        <v>2737</v>
      </c>
    </row>
    <row r="2603" spans="3:3" x14ac:dyDescent="0.2">
      <c r="C2603" s="325">
        <v>2738</v>
      </c>
    </row>
    <row r="2604" spans="3:3" x14ac:dyDescent="0.2">
      <c r="C2604" s="325">
        <v>2739</v>
      </c>
    </row>
    <row r="2605" spans="3:3" x14ac:dyDescent="0.2">
      <c r="C2605" s="325">
        <v>2740</v>
      </c>
    </row>
    <row r="2606" spans="3:3" x14ac:dyDescent="0.2">
      <c r="C2606" s="325">
        <v>2741</v>
      </c>
    </row>
    <row r="2607" spans="3:3" x14ac:dyDescent="0.2">
      <c r="C2607" s="325">
        <v>2742</v>
      </c>
    </row>
    <row r="2608" spans="3:3" x14ac:dyDescent="0.2">
      <c r="C2608" s="325">
        <v>2743</v>
      </c>
    </row>
    <row r="2609" spans="3:3" x14ac:dyDescent="0.2">
      <c r="C2609" s="325">
        <v>2744</v>
      </c>
    </row>
    <row r="2610" spans="3:3" x14ac:dyDescent="0.2">
      <c r="C2610" s="325">
        <v>2745</v>
      </c>
    </row>
    <row r="2611" spans="3:3" x14ac:dyDescent="0.2">
      <c r="C2611" s="325">
        <v>2746</v>
      </c>
    </row>
    <row r="2612" spans="3:3" x14ac:dyDescent="0.2">
      <c r="C2612" s="325">
        <v>2747</v>
      </c>
    </row>
    <row r="2613" spans="3:3" x14ac:dyDescent="0.2">
      <c r="C2613" s="325">
        <v>2748</v>
      </c>
    </row>
    <row r="2614" spans="3:3" x14ac:dyDescent="0.2">
      <c r="C2614" s="325">
        <v>2749</v>
      </c>
    </row>
    <row r="2615" spans="3:3" x14ac:dyDescent="0.2">
      <c r="C2615" s="325">
        <v>2750</v>
      </c>
    </row>
    <row r="2616" spans="3:3" x14ac:dyDescent="0.2">
      <c r="C2616" s="325">
        <v>2751</v>
      </c>
    </row>
    <row r="2617" spans="3:3" x14ac:dyDescent="0.2">
      <c r="C2617" s="325">
        <v>2752</v>
      </c>
    </row>
    <row r="2618" spans="3:3" x14ac:dyDescent="0.2">
      <c r="C2618" s="325">
        <v>2753</v>
      </c>
    </row>
    <row r="2619" spans="3:3" x14ac:dyDescent="0.2">
      <c r="C2619" s="325">
        <v>2754</v>
      </c>
    </row>
    <row r="2620" spans="3:3" x14ac:dyDescent="0.2">
      <c r="C2620" s="325">
        <v>2755</v>
      </c>
    </row>
    <row r="2621" spans="3:3" x14ac:dyDescent="0.2">
      <c r="C2621" s="325">
        <v>2756</v>
      </c>
    </row>
    <row r="2622" spans="3:3" x14ac:dyDescent="0.2">
      <c r="C2622" s="325">
        <v>2757</v>
      </c>
    </row>
    <row r="2623" spans="3:3" x14ac:dyDescent="0.2">
      <c r="C2623" s="325">
        <v>2758</v>
      </c>
    </row>
    <row r="2624" spans="3:3" x14ac:dyDescent="0.2">
      <c r="C2624" s="325">
        <v>2759</v>
      </c>
    </row>
    <row r="2625" spans="3:3" x14ac:dyDescent="0.2">
      <c r="C2625" s="325">
        <v>2760</v>
      </c>
    </row>
    <row r="2626" spans="3:3" x14ac:dyDescent="0.2">
      <c r="C2626" s="325">
        <v>2761</v>
      </c>
    </row>
    <row r="2627" spans="3:3" x14ac:dyDescent="0.2">
      <c r="C2627" s="325">
        <v>2762</v>
      </c>
    </row>
    <row r="2628" spans="3:3" x14ac:dyDescent="0.2">
      <c r="C2628" s="325">
        <v>2763</v>
      </c>
    </row>
    <row r="2629" spans="3:3" x14ac:dyDescent="0.2">
      <c r="C2629" s="325">
        <v>2764</v>
      </c>
    </row>
    <row r="2630" spans="3:3" x14ac:dyDescent="0.2">
      <c r="C2630" s="325">
        <v>2765</v>
      </c>
    </row>
    <row r="2631" spans="3:3" x14ac:dyDescent="0.2">
      <c r="C2631" s="325">
        <v>2766</v>
      </c>
    </row>
    <row r="2632" spans="3:3" x14ac:dyDescent="0.2">
      <c r="C2632" s="325">
        <v>2767</v>
      </c>
    </row>
    <row r="2633" spans="3:3" x14ac:dyDescent="0.2">
      <c r="C2633" s="325">
        <v>2768</v>
      </c>
    </row>
    <row r="2634" spans="3:3" x14ac:dyDescent="0.2">
      <c r="C2634" s="325">
        <v>2769</v>
      </c>
    </row>
    <row r="2635" spans="3:3" x14ac:dyDescent="0.2">
      <c r="C2635" s="325">
        <v>2770</v>
      </c>
    </row>
    <row r="2636" spans="3:3" x14ac:dyDescent="0.2">
      <c r="C2636" s="325">
        <v>2771</v>
      </c>
    </row>
    <row r="2637" spans="3:3" x14ac:dyDescent="0.2">
      <c r="C2637" s="325">
        <v>2772</v>
      </c>
    </row>
    <row r="2638" spans="3:3" x14ac:dyDescent="0.2">
      <c r="C2638" s="325">
        <v>2773</v>
      </c>
    </row>
    <row r="2639" spans="3:3" x14ac:dyDescent="0.2">
      <c r="C2639" s="325">
        <v>2774</v>
      </c>
    </row>
    <row r="2640" spans="3:3" x14ac:dyDescent="0.2">
      <c r="C2640" s="325">
        <v>2775</v>
      </c>
    </row>
    <row r="2641" spans="3:3" x14ac:dyDescent="0.2">
      <c r="C2641" s="325">
        <v>2776</v>
      </c>
    </row>
    <row r="2642" spans="3:3" x14ac:dyDescent="0.2">
      <c r="C2642" s="325">
        <v>2777</v>
      </c>
    </row>
    <row r="2643" spans="3:3" x14ac:dyDescent="0.2">
      <c r="C2643" s="325">
        <v>2778</v>
      </c>
    </row>
    <row r="2644" spans="3:3" x14ac:dyDescent="0.2">
      <c r="C2644" s="325">
        <v>2779</v>
      </c>
    </row>
    <row r="2645" spans="3:3" x14ac:dyDescent="0.2">
      <c r="C2645" s="325">
        <v>2780</v>
      </c>
    </row>
    <row r="2646" spans="3:3" x14ac:dyDescent="0.2">
      <c r="C2646" s="325">
        <v>2781</v>
      </c>
    </row>
    <row r="2647" spans="3:3" x14ac:dyDescent="0.2">
      <c r="C2647" s="325">
        <v>2782</v>
      </c>
    </row>
    <row r="2648" spans="3:3" x14ac:dyDescent="0.2">
      <c r="C2648" s="325">
        <v>2783</v>
      </c>
    </row>
    <row r="2649" spans="3:3" x14ac:dyDescent="0.2">
      <c r="C2649" s="325">
        <v>2784</v>
      </c>
    </row>
    <row r="2650" spans="3:3" x14ac:dyDescent="0.2">
      <c r="C2650" s="325">
        <v>2785</v>
      </c>
    </row>
    <row r="2651" spans="3:3" x14ac:dyDescent="0.2">
      <c r="C2651" s="325">
        <v>2786</v>
      </c>
    </row>
    <row r="2652" spans="3:3" x14ac:dyDescent="0.2">
      <c r="C2652" s="325">
        <v>2787</v>
      </c>
    </row>
    <row r="2653" spans="3:3" x14ac:dyDescent="0.2">
      <c r="C2653" s="325">
        <v>2788</v>
      </c>
    </row>
    <row r="2654" spans="3:3" x14ac:dyDescent="0.2">
      <c r="C2654" s="325">
        <v>2789</v>
      </c>
    </row>
    <row r="2655" spans="3:3" x14ac:dyDescent="0.2">
      <c r="C2655" s="325">
        <v>2790</v>
      </c>
    </row>
    <row r="2656" spans="3:3" x14ac:dyDescent="0.2">
      <c r="C2656" s="325">
        <v>2791</v>
      </c>
    </row>
    <row r="2657" spans="3:3" x14ac:dyDescent="0.2">
      <c r="C2657" s="325">
        <v>2792</v>
      </c>
    </row>
    <row r="2658" spans="3:3" x14ac:dyDescent="0.2">
      <c r="C2658" s="325">
        <v>2793</v>
      </c>
    </row>
    <row r="2659" spans="3:3" x14ac:dyDescent="0.2">
      <c r="C2659" s="325">
        <v>2794</v>
      </c>
    </row>
    <row r="2660" spans="3:3" x14ac:dyDescent="0.2">
      <c r="C2660" s="325">
        <v>2795</v>
      </c>
    </row>
    <row r="2661" spans="3:3" x14ac:dyDescent="0.2">
      <c r="C2661" s="325">
        <v>2796</v>
      </c>
    </row>
    <row r="2662" spans="3:3" x14ac:dyDescent="0.2">
      <c r="C2662" s="325">
        <v>2797</v>
      </c>
    </row>
    <row r="2663" spans="3:3" x14ac:dyDescent="0.2">
      <c r="C2663" s="325">
        <v>2798</v>
      </c>
    </row>
    <row r="2664" spans="3:3" x14ac:dyDescent="0.2">
      <c r="C2664" s="325">
        <v>2799</v>
      </c>
    </row>
    <row r="2665" spans="3:3" x14ac:dyDescent="0.2">
      <c r="C2665" s="325">
        <v>2800</v>
      </c>
    </row>
    <row r="2666" spans="3:3" x14ac:dyDescent="0.2">
      <c r="C2666" s="325">
        <v>2801</v>
      </c>
    </row>
    <row r="2667" spans="3:3" x14ac:dyDescent="0.2">
      <c r="C2667" s="325">
        <v>2802</v>
      </c>
    </row>
    <row r="2668" spans="3:3" x14ac:dyDescent="0.2">
      <c r="C2668" s="325">
        <v>2803</v>
      </c>
    </row>
    <row r="2669" spans="3:3" x14ac:dyDescent="0.2">
      <c r="C2669" s="325">
        <v>2804</v>
      </c>
    </row>
    <row r="2670" spans="3:3" x14ac:dyDescent="0.2">
      <c r="C2670" s="325">
        <v>2805</v>
      </c>
    </row>
    <row r="2671" spans="3:3" x14ac:dyDescent="0.2">
      <c r="C2671" s="325">
        <v>2806</v>
      </c>
    </row>
    <row r="2672" spans="3:3" x14ac:dyDescent="0.2">
      <c r="C2672" s="325">
        <v>2807</v>
      </c>
    </row>
    <row r="2673" spans="3:3" x14ac:dyDescent="0.2">
      <c r="C2673" s="325">
        <v>2808</v>
      </c>
    </row>
    <row r="2674" spans="3:3" x14ac:dyDescent="0.2">
      <c r="C2674" s="325">
        <v>2809</v>
      </c>
    </row>
    <row r="2675" spans="3:3" x14ac:dyDescent="0.2">
      <c r="C2675" s="325">
        <v>2810</v>
      </c>
    </row>
    <row r="2676" spans="3:3" x14ac:dyDescent="0.2">
      <c r="C2676" s="325">
        <v>2811</v>
      </c>
    </row>
    <row r="2677" spans="3:3" x14ac:dyDescent="0.2">
      <c r="C2677" s="325">
        <v>2812</v>
      </c>
    </row>
    <row r="2678" spans="3:3" x14ac:dyDescent="0.2">
      <c r="C2678" s="325">
        <v>2813</v>
      </c>
    </row>
    <row r="2679" spans="3:3" x14ac:dyDescent="0.2">
      <c r="C2679" s="325">
        <v>2814</v>
      </c>
    </row>
    <row r="2680" spans="3:3" x14ac:dyDescent="0.2">
      <c r="C2680" s="325">
        <v>2815</v>
      </c>
    </row>
    <row r="2681" spans="3:3" x14ac:dyDescent="0.2">
      <c r="C2681" s="325">
        <v>2816</v>
      </c>
    </row>
    <row r="2682" spans="3:3" x14ac:dyDescent="0.2">
      <c r="C2682" s="325">
        <v>2817</v>
      </c>
    </row>
    <row r="2683" spans="3:3" x14ac:dyDescent="0.2">
      <c r="C2683" s="325">
        <v>2818</v>
      </c>
    </row>
    <row r="2684" spans="3:3" x14ac:dyDescent="0.2">
      <c r="C2684" s="325">
        <v>2819</v>
      </c>
    </row>
    <row r="2685" spans="3:3" x14ac:dyDescent="0.2">
      <c r="C2685" s="325">
        <v>2820</v>
      </c>
    </row>
    <row r="2686" spans="3:3" x14ac:dyDescent="0.2">
      <c r="C2686" s="325">
        <v>2821</v>
      </c>
    </row>
    <row r="2687" spans="3:3" x14ac:dyDescent="0.2">
      <c r="C2687" s="325">
        <v>2822</v>
      </c>
    </row>
    <row r="2688" spans="3:3" x14ac:dyDescent="0.2">
      <c r="C2688" s="325">
        <v>2823</v>
      </c>
    </row>
    <row r="2689" spans="3:3" x14ac:dyDescent="0.2">
      <c r="C2689" s="325">
        <v>2824</v>
      </c>
    </row>
    <row r="2690" spans="3:3" x14ac:dyDescent="0.2">
      <c r="C2690" s="325">
        <v>2825</v>
      </c>
    </row>
    <row r="2691" spans="3:3" x14ac:dyDescent="0.2">
      <c r="C2691" s="325">
        <v>2826</v>
      </c>
    </row>
    <row r="2692" spans="3:3" x14ac:dyDescent="0.2">
      <c r="C2692" s="325">
        <v>2827</v>
      </c>
    </row>
    <row r="2693" spans="3:3" x14ac:dyDescent="0.2">
      <c r="C2693" s="325">
        <v>2828</v>
      </c>
    </row>
    <row r="2694" spans="3:3" x14ac:dyDescent="0.2">
      <c r="C2694" s="325">
        <v>2829</v>
      </c>
    </row>
    <row r="2695" spans="3:3" x14ac:dyDescent="0.2">
      <c r="C2695" s="325">
        <v>2830</v>
      </c>
    </row>
    <row r="2696" spans="3:3" x14ac:dyDescent="0.2">
      <c r="C2696" s="325">
        <v>2831</v>
      </c>
    </row>
    <row r="2697" spans="3:3" x14ac:dyDescent="0.2">
      <c r="C2697" s="325">
        <v>2832</v>
      </c>
    </row>
    <row r="2698" spans="3:3" x14ac:dyDescent="0.2">
      <c r="C2698" s="325">
        <v>2833</v>
      </c>
    </row>
    <row r="2699" spans="3:3" x14ac:dyDescent="0.2">
      <c r="C2699" s="325">
        <v>2834</v>
      </c>
    </row>
    <row r="2700" spans="3:3" x14ac:dyDescent="0.2">
      <c r="C2700" s="325">
        <v>2835</v>
      </c>
    </row>
    <row r="2701" spans="3:3" x14ac:dyDescent="0.2">
      <c r="C2701" s="325">
        <v>2836</v>
      </c>
    </row>
    <row r="2702" spans="3:3" x14ac:dyDescent="0.2">
      <c r="C2702" s="325">
        <v>2837</v>
      </c>
    </row>
    <row r="2703" spans="3:3" x14ac:dyDescent="0.2">
      <c r="C2703" s="325">
        <v>2838</v>
      </c>
    </row>
    <row r="2704" spans="3:3" x14ac:dyDescent="0.2">
      <c r="C2704" s="325">
        <v>2839</v>
      </c>
    </row>
    <row r="2705" spans="3:3" x14ac:dyDescent="0.2">
      <c r="C2705" s="325">
        <v>2840</v>
      </c>
    </row>
    <row r="2706" spans="3:3" x14ac:dyDescent="0.2">
      <c r="C2706" s="325">
        <v>2841</v>
      </c>
    </row>
    <row r="2707" spans="3:3" x14ac:dyDescent="0.2">
      <c r="C2707" s="325">
        <v>2842</v>
      </c>
    </row>
    <row r="2708" spans="3:3" x14ac:dyDescent="0.2">
      <c r="C2708" s="325">
        <v>2843</v>
      </c>
    </row>
    <row r="2709" spans="3:3" x14ac:dyDescent="0.2">
      <c r="C2709" s="325">
        <v>2844</v>
      </c>
    </row>
    <row r="2710" spans="3:3" x14ac:dyDescent="0.2">
      <c r="C2710" s="325">
        <v>2845</v>
      </c>
    </row>
    <row r="2711" spans="3:3" x14ac:dyDescent="0.2">
      <c r="C2711" s="325">
        <v>2846</v>
      </c>
    </row>
    <row r="2712" spans="3:3" x14ac:dyDescent="0.2">
      <c r="C2712" s="325">
        <v>2847</v>
      </c>
    </row>
    <row r="2713" spans="3:3" x14ac:dyDescent="0.2">
      <c r="C2713" s="325">
        <v>2848</v>
      </c>
    </row>
    <row r="2714" spans="3:3" x14ac:dyDescent="0.2">
      <c r="C2714" s="325">
        <v>2849</v>
      </c>
    </row>
    <row r="2715" spans="3:3" x14ac:dyDescent="0.2">
      <c r="C2715" s="325">
        <v>2850</v>
      </c>
    </row>
    <row r="2716" spans="3:3" x14ac:dyDescent="0.2">
      <c r="C2716" s="325">
        <v>2851</v>
      </c>
    </row>
    <row r="2717" spans="3:3" x14ac:dyDescent="0.2">
      <c r="C2717" s="325">
        <v>2852</v>
      </c>
    </row>
    <row r="2718" spans="3:3" x14ac:dyDescent="0.2">
      <c r="C2718" s="325">
        <v>2853</v>
      </c>
    </row>
    <row r="2719" spans="3:3" x14ac:dyDescent="0.2">
      <c r="C2719" s="325">
        <v>2854</v>
      </c>
    </row>
    <row r="2720" spans="3:3" x14ac:dyDescent="0.2">
      <c r="C2720" s="325">
        <v>2855</v>
      </c>
    </row>
    <row r="2721" spans="3:3" x14ac:dyDescent="0.2">
      <c r="C2721" s="325">
        <v>2856</v>
      </c>
    </row>
    <row r="2722" spans="3:3" x14ac:dyDescent="0.2">
      <c r="C2722" s="325">
        <v>2857</v>
      </c>
    </row>
    <row r="2723" spans="3:3" x14ac:dyDescent="0.2">
      <c r="C2723" s="325">
        <v>2858</v>
      </c>
    </row>
    <row r="2724" spans="3:3" x14ac:dyDescent="0.2">
      <c r="C2724" s="325">
        <v>2859</v>
      </c>
    </row>
    <row r="2725" spans="3:3" x14ac:dyDescent="0.2">
      <c r="C2725" s="325">
        <v>2860</v>
      </c>
    </row>
    <row r="2726" spans="3:3" x14ac:dyDescent="0.2">
      <c r="C2726" s="325">
        <v>2861</v>
      </c>
    </row>
    <row r="2727" spans="3:3" x14ac:dyDescent="0.2">
      <c r="C2727" s="325">
        <v>2862</v>
      </c>
    </row>
    <row r="2728" spans="3:3" x14ac:dyDescent="0.2">
      <c r="C2728" s="325">
        <v>2863</v>
      </c>
    </row>
    <row r="2729" spans="3:3" x14ac:dyDescent="0.2">
      <c r="C2729" s="325">
        <v>2864</v>
      </c>
    </row>
    <row r="2730" spans="3:3" x14ac:dyDescent="0.2">
      <c r="C2730" s="325">
        <v>2865</v>
      </c>
    </row>
    <row r="2731" spans="3:3" x14ac:dyDescent="0.2">
      <c r="C2731" s="325">
        <v>2866</v>
      </c>
    </row>
    <row r="2732" spans="3:3" x14ac:dyDescent="0.2">
      <c r="C2732" s="325">
        <v>2867</v>
      </c>
    </row>
    <row r="2733" spans="3:3" x14ac:dyDescent="0.2">
      <c r="C2733" s="325">
        <v>2868</v>
      </c>
    </row>
    <row r="2734" spans="3:3" x14ac:dyDescent="0.2">
      <c r="C2734" s="325">
        <v>2869</v>
      </c>
    </row>
    <row r="2735" spans="3:3" x14ac:dyDescent="0.2">
      <c r="C2735" s="325">
        <v>2870</v>
      </c>
    </row>
    <row r="2736" spans="3:3" x14ac:dyDescent="0.2">
      <c r="C2736" s="325">
        <v>2871</v>
      </c>
    </row>
    <row r="2737" spans="3:3" x14ac:dyDescent="0.2">
      <c r="C2737" s="325">
        <v>2872</v>
      </c>
    </row>
    <row r="2738" spans="3:3" x14ac:dyDescent="0.2">
      <c r="C2738" s="325">
        <v>2873</v>
      </c>
    </row>
    <row r="2739" spans="3:3" x14ac:dyDescent="0.2">
      <c r="C2739" s="325">
        <v>2874</v>
      </c>
    </row>
    <row r="2740" spans="3:3" x14ac:dyDescent="0.2">
      <c r="C2740" s="325">
        <v>2875</v>
      </c>
    </row>
    <row r="2741" spans="3:3" x14ac:dyDescent="0.2">
      <c r="C2741" s="325">
        <v>2876</v>
      </c>
    </row>
    <row r="2742" spans="3:3" x14ac:dyDescent="0.2">
      <c r="C2742" s="325">
        <v>2877</v>
      </c>
    </row>
    <row r="2743" spans="3:3" x14ac:dyDescent="0.2">
      <c r="C2743" s="325">
        <v>2878</v>
      </c>
    </row>
    <row r="2744" spans="3:3" x14ac:dyDescent="0.2">
      <c r="C2744" s="325">
        <v>2879</v>
      </c>
    </row>
    <row r="2745" spans="3:3" x14ac:dyDescent="0.2">
      <c r="C2745" s="325">
        <v>2880</v>
      </c>
    </row>
    <row r="2746" spans="3:3" x14ac:dyDescent="0.2">
      <c r="C2746" s="325">
        <v>2881</v>
      </c>
    </row>
    <row r="2747" spans="3:3" x14ac:dyDescent="0.2">
      <c r="C2747" s="325">
        <v>2882</v>
      </c>
    </row>
    <row r="2748" spans="3:3" x14ac:dyDescent="0.2">
      <c r="C2748" s="325">
        <v>2883</v>
      </c>
    </row>
    <row r="2749" spans="3:3" x14ac:dyDescent="0.2">
      <c r="C2749" s="325">
        <v>2884</v>
      </c>
    </row>
    <row r="2750" spans="3:3" x14ac:dyDescent="0.2">
      <c r="C2750" s="325">
        <v>2885</v>
      </c>
    </row>
    <row r="2751" spans="3:3" x14ac:dyDescent="0.2">
      <c r="C2751" s="325">
        <v>2886</v>
      </c>
    </row>
    <row r="2752" spans="3:3" x14ac:dyDescent="0.2">
      <c r="C2752" s="325">
        <v>2887</v>
      </c>
    </row>
    <row r="2753" spans="3:3" x14ac:dyDescent="0.2">
      <c r="C2753" s="325">
        <v>2888</v>
      </c>
    </row>
    <row r="2754" spans="3:3" x14ac:dyDescent="0.2">
      <c r="C2754" s="325">
        <v>2889</v>
      </c>
    </row>
    <row r="2755" spans="3:3" x14ac:dyDescent="0.2">
      <c r="C2755" s="325">
        <v>2890</v>
      </c>
    </row>
    <row r="2756" spans="3:3" x14ac:dyDescent="0.2">
      <c r="C2756" s="325">
        <v>2891</v>
      </c>
    </row>
    <row r="2757" spans="3:3" x14ac:dyDescent="0.2">
      <c r="C2757" s="325">
        <v>2892</v>
      </c>
    </row>
    <row r="2758" spans="3:3" x14ac:dyDescent="0.2">
      <c r="C2758" s="325">
        <v>2893</v>
      </c>
    </row>
    <row r="2759" spans="3:3" x14ac:dyDescent="0.2">
      <c r="C2759" s="325">
        <v>2894</v>
      </c>
    </row>
    <row r="2760" spans="3:3" x14ac:dyDescent="0.2">
      <c r="C2760" s="325">
        <v>2895</v>
      </c>
    </row>
    <row r="2761" spans="3:3" x14ac:dyDescent="0.2">
      <c r="C2761" s="325">
        <v>2896</v>
      </c>
    </row>
    <row r="2762" spans="3:3" x14ac:dyDescent="0.2">
      <c r="C2762" s="325">
        <v>2897</v>
      </c>
    </row>
    <row r="2763" spans="3:3" x14ac:dyDescent="0.2">
      <c r="C2763" s="325">
        <v>2898</v>
      </c>
    </row>
    <row r="2764" spans="3:3" x14ac:dyDescent="0.2">
      <c r="C2764" s="325">
        <v>2899</v>
      </c>
    </row>
    <row r="2765" spans="3:3" x14ac:dyDescent="0.2">
      <c r="C2765" s="325">
        <v>2900</v>
      </c>
    </row>
    <row r="2766" spans="3:3" x14ac:dyDescent="0.2">
      <c r="C2766" s="325">
        <v>2901</v>
      </c>
    </row>
    <row r="2767" spans="3:3" x14ac:dyDescent="0.2">
      <c r="C2767" s="325">
        <v>2902</v>
      </c>
    </row>
    <row r="2768" spans="3:3" x14ac:dyDescent="0.2">
      <c r="C2768" s="325">
        <v>2903</v>
      </c>
    </row>
    <row r="2769" spans="3:3" x14ac:dyDescent="0.2">
      <c r="C2769" s="325">
        <v>2904</v>
      </c>
    </row>
    <row r="2770" spans="3:3" x14ac:dyDescent="0.2">
      <c r="C2770" s="325">
        <v>2905</v>
      </c>
    </row>
    <row r="2771" spans="3:3" x14ac:dyDescent="0.2">
      <c r="C2771" s="325">
        <v>2906</v>
      </c>
    </row>
    <row r="2772" spans="3:3" x14ac:dyDescent="0.2">
      <c r="C2772" s="325">
        <v>2907</v>
      </c>
    </row>
    <row r="2773" spans="3:3" x14ac:dyDescent="0.2">
      <c r="C2773" s="325">
        <v>2908</v>
      </c>
    </row>
    <row r="2774" spans="3:3" x14ac:dyDescent="0.2">
      <c r="C2774" s="325">
        <v>2909</v>
      </c>
    </row>
    <row r="2775" spans="3:3" x14ac:dyDescent="0.2">
      <c r="C2775" s="325">
        <v>2910</v>
      </c>
    </row>
    <row r="2776" spans="3:3" x14ac:dyDescent="0.2">
      <c r="C2776" s="325">
        <v>2911</v>
      </c>
    </row>
    <row r="2777" spans="3:3" x14ac:dyDescent="0.2">
      <c r="C2777" s="325">
        <v>2912</v>
      </c>
    </row>
    <row r="2778" spans="3:3" x14ac:dyDescent="0.2">
      <c r="C2778" s="325">
        <v>2913</v>
      </c>
    </row>
    <row r="2779" spans="3:3" x14ac:dyDescent="0.2">
      <c r="C2779" s="325">
        <v>2914</v>
      </c>
    </row>
    <row r="2780" spans="3:3" x14ac:dyDescent="0.2">
      <c r="C2780" s="325">
        <v>2915</v>
      </c>
    </row>
    <row r="2781" spans="3:3" x14ac:dyDescent="0.2">
      <c r="C2781" s="325">
        <v>2916</v>
      </c>
    </row>
    <row r="2782" spans="3:3" x14ac:dyDescent="0.2">
      <c r="C2782" s="325">
        <v>2917</v>
      </c>
    </row>
    <row r="2783" spans="3:3" x14ac:dyDescent="0.2">
      <c r="C2783" s="325">
        <v>2918</v>
      </c>
    </row>
    <row r="2784" spans="3:3" x14ac:dyDescent="0.2">
      <c r="C2784" s="325">
        <v>2919</v>
      </c>
    </row>
    <row r="2785" spans="3:3" x14ac:dyDescent="0.2">
      <c r="C2785" s="325">
        <v>2920</v>
      </c>
    </row>
    <row r="2786" spans="3:3" x14ac:dyDescent="0.2">
      <c r="C2786" s="325">
        <v>2921</v>
      </c>
    </row>
    <row r="2787" spans="3:3" x14ac:dyDescent="0.2">
      <c r="C2787" s="325">
        <v>2922</v>
      </c>
    </row>
    <row r="2788" spans="3:3" x14ac:dyDescent="0.2">
      <c r="C2788" s="325">
        <v>2923</v>
      </c>
    </row>
    <row r="2789" spans="3:3" x14ac:dyDescent="0.2">
      <c r="C2789" s="325">
        <v>2924</v>
      </c>
    </row>
    <row r="2790" spans="3:3" x14ac:dyDescent="0.2">
      <c r="C2790" s="325">
        <v>2925</v>
      </c>
    </row>
    <row r="2791" spans="3:3" x14ac:dyDescent="0.2">
      <c r="C2791" s="325">
        <v>2926</v>
      </c>
    </row>
    <row r="2792" spans="3:3" x14ac:dyDescent="0.2">
      <c r="C2792" s="325">
        <v>2927</v>
      </c>
    </row>
    <row r="2793" spans="3:3" x14ac:dyDescent="0.2">
      <c r="C2793" s="325">
        <v>2928</v>
      </c>
    </row>
    <row r="2794" spans="3:3" x14ac:dyDescent="0.2">
      <c r="C2794" s="325">
        <v>2929</v>
      </c>
    </row>
    <row r="2795" spans="3:3" x14ac:dyDescent="0.2">
      <c r="C2795" s="325">
        <v>2930</v>
      </c>
    </row>
    <row r="2796" spans="3:3" x14ac:dyDescent="0.2">
      <c r="C2796" s="325">
        <v>2931</v>
      </c>
    </row>
    <row r="2797" spans="3:3" x14ac:dyDescent="0.2">
      <c r="C2797" s="325">
        <v>2932</v>
      </c>
    </row>
    <row r="2798" spans="3:3" x14ac:dyDescent="0.2">
      <c r="C2798" s="325">
        <v>2933</v>
      </c>
    </row>
    <row r="2799" spans="3:3" x14ac:dyDescent="0.2">
      <c r="C2799" s="325">
        <v>2934</v>
      </c>
    </row>
    <row r="2800" spans="3:3" x14ac:dyDescent="0.2">
      <c r="C2800" s="325">
        <v>2935</v>
      </c>
    </row>
    <row r="2801" spans="3:3" x14ac:dyDescent="0.2">
      <c r="C2801" s="325">
        <v>2936</v>
      </c>
    </row>
    <row r="2802" spans="3:3" x14ac:dyDescent="0.2">
      <c r="C2802" s="325">
        <v>2937</v>
      </c>
    </row>
    <row r="2803" spans="3:3" x14ac:dyDescent="0.2">
      <c r="C2803" s="325">
        <v>2938</v>
      </c>
    </row>
    <row r="2804" spans="3:3" x14ac:dyDescent="0.2">
      <c r="C2804" s="325">
        <v>2939</v>
      </c>
    </row>
    <row r="2805" spans="3:3" x14ac:dyDescent="0.2">
      <c r="C2805" s="325">
        <v>2940</v>
      </c>
    </row>
    <row r="2806" spans="3:3" x14ac:dyDescent="0.2">
      <c r="C2806" s="325">
        <v>2941</v>
      </c>
    </row>
    <row r="2807" spans="3:3" x14ac:dyDescent="0.2">
      <c r="C2807" s="325">
        <v>2942</v>
      </c>
    </row>
    <row r="2808" spans="3:3" x14ac:dyDescent="0.2">
      <c r="C2808" s="325">
        <v>2943</v>
      </c>
    </row>
    <row r="2809" spans="3:3" x14ac:dyDescent="0.2">
      <c r="C2809" s="325">
        <v>2944</v>
      </c>
    </row>
    <row r="2810" spans="3:3" x14ac:dyDescent="0.2">
      <c r="C2810" s="325">
        <v>2945</v>
      </c>
    </row>
    <row r="2811" spans="3:3" x14ac:dyDescent="0.2">
      <c r="C2811" s="325">
        <v>2946</v>
      </c>
    </row>
    <row r="2812" spans="3:3" x14ac:dyDescent="0.2">
      <c r="C2812" s="325">
        <v>2947</v>
      </c>
    </row>
    <row r="2813" spans="3:3" x14ac:dyDescent="0.2">
      <c r="C2813" s="325">
        <v>2948</v>
      </c>
    </row>
    <row r="2814" spans="3:3" x14ac:dyDescent="0.2">
      <c r="C2814" s="325">
        <v>2949</v>
      </c>
    </row>
    <row r="2815" spans="3:3" x14ac:dyDescent="0.2">
      <c r="C2815" s="325">
        <v>2950</v>
      </c>
    </row>
    <row r="2816" spans="3:3" x14ac:dyDescent="0.2">
      <c r="C2816" s="325">
        <v>2951</v>
      </c>
    </row>
    <row r="2817" spans="3:7" x14ac:dyDescent="0.2">
      <c r="C2817" s="325">
        <v>2952</v>
      </c>
    </row>
    <row r="2818" spans="3:7" x14ac:dyDescent="0.2">
      <c r="C2818" s="325">
        <v>2953</v>
      </c>
    </row>
    <row r="2819" spans="3:7" x14ac:dyDescent="0.2">
      <c r="C2819" s="325">
        <v>2954</v>
      </c>
    </row>
    <row r="2820" spans="3:7" x14ac:dyDescent="0.2">
      <c r="C2820" s="325">
        <v>2955</v>
      </c>
    </row>
    <row r="2821" spans="3:7" x14ac:dyDescent="0.2">
      <c r="C2821" s="325">
        <v>2956</v>
      </c>
    </row>
    <row r="2822" spans="3:7" x14ac:dyDescent="0.2">
      <c r="C2822" s="325">
        <v>2957</v>
      </c>
    </row>
    <row r="2823" spans="3:7" x14ac:dyDescent="0.2">
      <c r="C2823" s="325">
        <v>2958</v>
      </c>
    </row>
    <row r="2824" spans="3:7" x14ac:dyDescent="0.2">
      <c r="C2824" s="325">
        <v>2959</v>
      </c>
    </row>
    <row r="2825" spans="3:7" x14ac:dyDescent="0.2">
      <c r="C2825" s="325">
        <v>2960</v>
      </c>
    </row>
    <row r="2826" spans="3:7" x14ac:dyDescent="0.2">
      <c r="C2826" s="325">
        <v>2961</v>
      </c>
    </row>
    <row r="2827" spans="3:7" x14ac:dyDescent="0.2">
      <c r="C2827" s="325">
        <v>2962</v>
      </c>
    </row>
    <row r="2828" spans="3:7" x14ac:dyDescent="0.2">
      <c r="C2828" s="325">
        <v>2963</v>
      </c>
      <c r="G2828">
        <v>424.8</v>
      </c>
    </row>
    <row r="2829" spans="3:7" x14ac:dyDescent="0.2">
      <c r="C2829" s="325">
        <v>2964</v>
      </c>
      <c r="G2829">
        <v>274.5</v>
      </c>
    </row>
    <row r="2830" spans="3:7" x14ac:dyDescent="0.2">
      <c r="C2830" s="325">
        <v>2965</v>
      </c>
    </row>
    <row r="2831" spans="3:7" x14ac:dyDescent="0.2">
      <c r="C2831" s="325">
        <v>2966</v>
      </c>
      <c r="G2831">
        <v>274.5</v>
      </c>
    </row>
    <row r="2832" spans="3:7" x14ac:dyDescent="0.2">
      <c r="C2832" s="325">
        <v>2967</v>
      </c>
    </row>
    <row r="2833" spans="3:17" x14ac:dyDescent="0.2">
      <c r="C2833" s="325">
        <v>2968</v>
      </c>
      <c r="G2833">
        <v>274.5</v>
      </c>
    </row>
    <row r="2834" spans="3:17" x14ac:dyDescent="0.2">
      <c r="C2834" s="325">
        <v>2969</v>
      </c>
    </row>
    <row r="2835" spans="3:17" x14ac:dyDescent="0.2">
      <c r="C2835" s="325">
        <v>2970</v>
      </c>
      <c r="G2835">
        <v>274.5</v>
      </c>
    </row>
    <row r="2836" spans="3:17" x14ac:dyDescent="0.2">
      <c r="C2836" s="325">
        <v>2971</v>
      </c>
      <c r="G2836">
        <v>274.5</v>
      </c>
    </row>
    <row r="2837" spans="3:17" x14ac:dyDescent="0.2">
      <c r="C2837" s="325">
        <v>2972</v>
      </c>
    </row>
    <row r="2838" spans="3:17" x14ac:dyDescent="0.2">
      <c r="C2838" s="325">
        <v>2973</v>
      </c>
      <c r="G2838">
        <v>424.8</v>
      </c>
    </row>
    <row r="2839" spans="3:17" x14ac:dyDescent="0.2">
      <c r="C2839" s="325">
        <v>2974</v>
      </c>
      <c r="G2839">
        <v>274.5</v>
      </c>
    </row>
    <row r="2840" spans="3:17" x14ac:dyDescent="0.2">
      <c r="C2840" s="325">
        <v>2975</v>
      </c>
      <c r="G2840">
        <v>274.5</v>
      </c>
    </row>
    <row r="2841" spans="3:17" x14ac:dyDescent="0.2">
      <c r="C2841" s="325">
        <v>2976</v>
      </c>
    </row>
    <row r="2842" spans="3:17" x14ac:dyDescent="0.2">
      <c r="C2842" s="325">
        <v>2977</v>
      </c>
    </row>
    <row r="2843" spans="3:17" x14ac:dyDescent="0.2">
      <c r="C2843" s="325">
        <v>2978</v>
      </c>
      <c r="G2843">
        <v>338.6</v>
      </c>
    </row>
    <row r="2844" spans="3:17" x14ac:dyDescent="0.2">
      <c r="C2844" s="325">
        <v>2979</v>
      </c>
    </row>
    <row r="2845" spans="3:17" x14ac:dyDescent="0.2">
      <c r="C2845" s="325">
        <v>2980</v>
      </c>
      <c r="G2845">
        <v>424.8</v>
      </c>
      <c r="J2845" t="s">
        <v>1600</v>
      </c>
      <c r="K2845" t="s">
        <v>1600</v>
      </c>
      <c r="L2845">
        <v>387</v>
      </c>
      <c r="M2845">
        <v>142</v>
      </c>
      <c r="N2845">
        <v>0</v>
      </c>
      <c r="O2845">
        <v>0</v>
      </c>
      <c r="P2845">
        <v>0</v>
      </c>
      <c r="Q2845">
        <v>387</v>
      </c>
    </row>
    <row r="2846" spans="3:17" x14ac:dyDescent="0.2">
      <c r="C2846" s="325">
        <v>2981</v>
      </c>
      <c r="G2846">
        <v>424.8</v>
      </c>
      <c r="J2846" t="s">
        <v>1600</v>
      </c>
      <c r="K2846" t="s">
        <v>1600</v>
      </c>
      <c r="L2846">
        <v>387</v>
      </c>
      <c r="M2846">
        <v>142</v>
      </c>
      <c r="N2846">
        <v>0</v>
      </c>
      <c r="O2846">
        <v>0</v>
      </c>
      <c r="P2846">
        <v>0</v>
      </c>
      <c r="Q2846">
        <v>387</v>
      </c>
    </row>
    <row r="2847" spans="3:17" x14ac:dyDescent="0.2">
      <c r="C2847" s="325">
        <v>2982</v>
      </c>
      <c r="G2847">
        <v>424.8</v>
      </c>
      <c r="J2847" t="s">
        <v>1600</v>
      </c>
      <c r="K2847" t="s">
        <v>1600</v>
      </c>
      <c r="L2847">
        <v>387</v>
      </c>
      <c r="M2847">
        <v>142</v>
      </c>
      <c r="N2847">
        <v>0</v>
      </c>
      <c r="O2847">
        <v>0</v>
      </c>
      <c r="P2847">
        <v>0</v>
      </c>
      <c r="Q2847">
        <v>387</v>
      </c>
    </row>
    <row r="2848" spans="3:17" x14ac:dyDescent="0.2">
      <c r="C2848" s="325">
        <v>2983</v>
      </c>
      <c r="G2848">
        <v>424.8</v>
      </c>
      <c r="J2848" t="s">
        <v>1600</v>
      </c>
      <c r="K2848" t="s">
        <v>1600</v>
      </c>
      <c r="L2848">
        <v>387</v>
      </c>
      <c r="M2848">
        <v>142</v>
      </c>
      <c r="N2848">
        <v>0</v>
      </c>
      <c r="O2848">
        <v>0</v>
      </c>
      <c r="P2848">
        <v>0</v>
      </c>
      <c r="Q2848">
        <v>387</v>
      </c>
    </row>
    <row r="2849" spans="3:17" x14ac:dyDescent="0.2">
      <c r="C2849" s="325">
        <v>2984</v>
      </c>
      <c r="G2849">
        <v>424.8</v>
      </c>
      <c r="J2849" t="s">
        <v>1600</v>
      </c>
      <c r="K2849" t="s">
        <v>1600</v>
      </c>
      <c r="L2849">
        <v>387</v>
      </c>
      <c r="M2849">
        <v>142</v>
      </c>
      <c r="N2849">
        <v>0</v>
      </c>
      <c r="O2849">
        <v>0</v>
      </c>
      <c r="P2849">
        <v>0</v>
      </c>
      <c r="Q2849">
        <v>387</v>
      </c>
    </row>
    <row r="2850" spans="3:17" x14ac:dyDescent="0.2">
      <c r="C2850" s="325">
        <v>2985</v>
      </c>
      <c r="G2850">
        <v>424.8</v>
      </c>
      <c r="J2850" t="s">
        <v>4980</v>
      </c>
      <c r="K2850" t="s">
        <v>4980</v>
      </c>
      <c r="L2850">
        <v>349</v>
      </c>
      <c r="M2850">
        <v>89</v>
      </c>
      <c r="N2850">
        <v>3.9862000000000002</v>
      </c>
      <c r="O2850">
        <v>353</v>
      </c>
      <c r="P2850">
        <v>87</v>
      </c>
      <c r="Q2850">
        <v>353</v>
      </c>
    </row>
    <row r="2851" spans="3:17" x14ac:dyDescent="0.2">
      <c r="C2851" s="325">
        <v>2986</v>
      </c>
      <c r="G2851">
        <v>424.8</v>
      </c>
      <c r="J2851" t="s">
        <v>1600</v>
      </c>
      <c r="K2851" t="s">
        <v>1600</v>
      </c>
      <c r="L2851">
        <v>387</v>
      </c>
      <c r="M2851">
        <v>142</v>
      </c>
      <c r="N2851">
        <v>0</v>
      </c>
      <c r="O2851">
        <v>0</v>
      </c>
      <c r="P2851">
        <v>0</v>
      </c>
      <c r="Q2851">
        <v>387</v>
      </c>
    </row>
    <row r="2852" spans="3:17" x14ac:dyDescent="0.2">
      <c r="C2852" s="325">
        <v>2987</v>
      </c>
      <c r="G2852">
        <v>424.8</v>
      </c>
      <c r="J2852" t="s">
        <v>1600</v>
      </c>
      <c r="K2852" t="s">
        <v>1600</v>
      </c>
      <c r="L2852">
        <v>387</v>
      </c>
      <c r="M2852">
        <v>142</v>
      </c>
      <c r="N2852">
        <v>0</v>
      </c>
      <c r="O2852">
        <v>0</v>
      </c>
      <c r="P2852">
        <v>0</v>
      </c>
      <c r="Q2852">
        <v>387</v>
      </c>
    </row>
    <row r="2853" spans="3:17" x14ac:dyDescent="0.2">
      <c r="C2853" s="325">
        <v>2988</v>
      </c>
      <c r="G2853">
        <v>424.8</v>
      </c>
      <c r="J2853" t="s">
        <v>1600</v>
      </c>
      <c r="K2853" t="s">
        <v>1600</v>
      </c>
      <c r="L2853">
        <v>387</v>
      </c>
      <c r="M2853">
        <v>142</v>
      </c>
      <c r="N2853">
        <v>0</v>
      </c>
      <c r="O2853">
        <v>0</v>
      </c>
      <c r="P2853">
        <v>0</v>
      </c>
      <c r="Q2853">
        <v>387</v>
      </c>
    </row>
    <row r="2854" spans="3:17" x14ac:dyDescent="0.2">
      <c r="C2854" s="325">
        <v>2989</v>
      </c>
      <c r="G2854">
        <v>424.8</v>
      </c>
      <c r="J2854" t="s">
        <v>1600</v>
      </c>
      <c r="K2854" t="s">
        <v>1600</v>
      </c>
      <c r="L2854">
        <v>387</v>
      </c>
      <c r="M2854">
        <v>142</v>
      </c>
      <c r="N2854">
        <v>0</v>
      </c>
      <c r="O2854">
        <v>0</v>
      </c>
      <c r="P2854">
        <v>0</v>
      </c>
      <c r="Q2854">
        <v>387</v>
      </c>
    </row>
    <row r="2855" spans="3:17" x14ac:dyDescent="0.2">
      <c r="C2855" s="325">
        <v>2990</v>
      </c>
      <c r="J2855" t="s">
        <v>1710</v>
      </c>
      <c r="K2855" t="s">
        <v>1710</v>
      </c>
      <c r="L2855">
        <v>515</v>
      </c>
      <c r="M2855">
        <v>215</v>
      </c>
      <c r="N2855">
        <v>0</v>
      </c>
      <c r="O2855">
        <v>0</v>
      </c>
      <c r="P2855">
        <v>0</v>
      </c>
      <c r="Q2855">
        <v>515</v>
      </c>
    </row>
    <row r="2856" spans="3:17" x14ac:dyDescent="0.2">
      <c r="C2856" s="325">
        <v>2991</v>
      </c>
      <c r="J2856" t="s">
        <v>4980</v>
      </c>
      <c r="K2856" t="s">
        <v>4980</v>
      </c>
      <c r="L2856">
        <v>349</v>
      </c>
      <c r="M2856">
        <v>89</v>
      </c>
      <c r="N2856">
        <v>9.0350199999999994</v>
      </c>
      <c r="O2856">
        <v>353</v>
      </c>
      <c r="P2856">
        <v>87</v>
      </c>
      <c r="Q2856">
        <v>353</v>
      </c>
    </row>
    <row r="2857" spans="3:17" x14ac:dyDescent="0.2">
      <c r="C2857" s="325">
        <v>2992</v>
      </c>
      <c r="J2857" t="s">
        <v>4979</v>
      </c>
      <c r="K2857" t="s">
        <v>4979</v>
      </c>
      <c r="L2857">
        <v>354</v>
      </c>
      <c r="M2857">
        <v>82</v>
      </c>
      <c r="N2857">
        <v>0.54453799999999997</v>
      </c>
      <c r="O2857">
        <v>306</v>
      </c>
      <c r="P2857">
        <v>78</v>
      </c>
      <c r="Q2857">
        <v>306</v>
      </c>
    </row>
    <row r="2858" spans="3:17" x14ac:dyDescent="0.2">
      <c r="C2858" s="325">
        <v>2993</v>
      </c>
      <c r="G2858">
        <v>424.8</v>
      </c>
      <c r="J2858" t="s">
        <v>4984</v>
      </c>
      <c r="K2858" t="s">
        <v>4984</v>
      </c>
      <c r="L2858">
        <v>209</v>
      </c>
      <c r="M2858">
        <v>31</v>
      </c>
      <c r="N2858">
        <v>11.551399999999999</v>
      </c>
      <c r="O2858">
        <v>353</v>
      </c>
      <c r="P2858">
        <v>87</v>
      </c>
      <c r="Q2858">
        <v>353</v>
      </c>
    </row>
    <row r="2859" spans="3:17" x14ac:dyDescent="0.2">
      <c r="C2859" s="325">
        <v>2994</v>
      </c>
      <c r="J2859" t="s">
        <v>1903</v>
      </c>
      <c r="K2859" t="s">
        <v>1903</v>
      </c>
      <c r="L2859">
        <v>390</v>
      </c>
      <c r="M2859">
        <v>112</v>
      </c>
      <c r="N2859">
        <v>0</v>
      </c>
      <c r="O2859">
        <v>0</v>
      </c>
      <c r="P2859">
        <v>0</v>
      </c>
      <c r="Q2859">
        <v>390</v>
      </c>
    </row>
    <row r="2860" spans="3:17" x14ac:dyDescent="0.2">
      <c r="C2860" s="325">
        <v>2995</v>
      </c>
      <c r="G2860">
        <v>274.5</v>
      </c>
      <c r="J2860" t="s">
        <v>4984</v>
      </c>
      <c r="K2860" t="s">
        <v>4984</v>
      </c>
      <c r="L2860">
        <v>209</v>
      </c>
      <c r="M2860">
        <v>31</v>
      </c>
      <c r="N2860">
        <v>1.35951</v>
      </c>
      <c r="O2860">
        <v>306</v>
      </c>
      <c r="P2860">
        <v>78</v>
      </c>
      <c r="Q2860">
        <v>306</v>
      </c>
    </row>
    <row r="2861" spans="3:17" x14ac:dyDescent="0.2">
      <c r="C2861" s="325">
        <v>2996</v>
      </c>
      <c r="G2861">
        <v>622.86</v>
      </c>
      <c r="J2861" t="s">
        <v>1667</v>
      </c>
      <c r="K2861" t="s">
        <v>4893</v>
      </c>
      <c r="L2861">
        <v>748</v>
      </c>
      <c r="M2861">
        <v>430</v>
      </c>
      <c r="N2861">
        <v>0</v>
      </c>
      <c r="O2861">
        <v>0</v>
      </c>
      <c r="P2861">
        <v>0</v>
      </c>
      <c r="Q2861">
        <v>748</v>
      </c>
    </row>
    <row r="2862" spans="3:17" x14ac:dyDescent="0.2">
      <c r="C2862" s="325">
        <v>2997</v>
      </c>
      <c r="J2862" t="s">
        <v>4980</v>
      </c>
      <c r="K2862" t="s">
        <v>4980</v>
      </c>
      <c r="L2862">
        <v>349</v>
      </c>
      <c r="M2862">
        <v>89</v>
      </c>
      <c r="N2862">
        <v>2.6981899999999999</v>
      </c>
      <c r="O2862">
        <v>353</v>
      </c>
      <c r="P2862">
        <v>87</v>
      </c>
      <c r="Q2862">
        <v>353</v>
      </c>
    </row>
    <row r="2863" spans="3:17" x14ac:dyDescent="0.2">
      <c r="C2863" s="325">
        <v>2998</v>
      </c>
      <c r="J2863" t="s">
        <v>1667</v>
      </c>
      <c r="K2863" t="s">
        <v>4893</v>
      </c>
      <c r="L2863">
        <v>748</v>
      </c>
      <c r="M2863">
        <v>430</v>
      </c>
      <c r="N2863">
        <v>0</v>
      </c>
      <c r="O2863">
        <v>0</v>
      </c>
      <c r="P2863">
        <v>0</v>
      </c>
      <c r="Q2863">
        <v>748</v>
      </c>
    </row>
    <row r="2864" spans="3:17" x14ac:dyDescent="0.2">
      <c r="C2864" s="325">
        <v>2999</v>
      </c>
      <c r="G2864">
        <v>338.6</v>
      </c>
      <c r="J2864" t="s">
        <v>4985</v>
      </c>
      <c r="K2864" t="s">
        <v>4978</v>
      </c>
      <c r="L2864">
        <v>280</v>
      </c>
      <c r="M2864">
        <v>74</v>
      </c>
      <c r="N2864">
        <v>4.5483500000000001</v>
      </c>
      <c r="O2864">
        <v>353</v>
      </c>
      <c r="P2864">
        <v>87</v>
      </c>
      <c r="Q2864">
        <v>353</v>
      </c>
    </row>
    <row r="2865" spans="3:17" x14ac:dyDescent="0.2">
      <c r="C2865" s="325">
        <v>3000</v>
      </c>
      <c r="G2865">
        <v>274.5</v>
      </c>
      <c r="J2865" t="s">
        <v>4985</v>
      </c>
      <c r="K2865" t="s">
        <v>4978</v>
      </c>
      <c r="L2865">
        <v>280</v>
      </c>
      <c r="M2865">
        <v>74</v>
      </c>
      <c r="N2865">
        <v>2.58257</v>
      </c>
      <c r="O2865">
        <v>353</v>
      </c>
      <c r="P2865">
        <v>87</v>
      </c>
      <c r="Q2865">
        <v>353</v>
      </c>
    </row>
    <row r="2866" spans="3:17" x14ac:dyDescent="0.2">
      <c r="C2866" s="325">
        <v>3001</v>
      </c>
      <c r="G2866">
        <v>274.5</v>
      </c>
      <c r="J2866" t="s">
        <v>4980</v>
      </c>
      <c r="K2866" t="s">
        <v>4980</v>
      </c>
      <c r="L2866">
        <v>349</v>
      </c>
      <c r="M2866">
        <v>89</v>
      </c>
      <c r="N2866">
        <v>14.1374</v>
      </c>
      <c r="O2866">
        <v>353</v>
      </c>
      <c r="P2866">
        <v>87</v>
      </c>
      <c r="Q2866">
        <v>353</v>
      </c>
    </row>
    <row r="2867" spans="3:17" x14ac:dyDescent="0.2">
      <c r="C2867" s="325">
        <v>3002</v>
      </c>
      <c r="G2867">
        <v>424.8</v>
      </c>
      <c r="J2867" t="s">
        <v>1667</v>
      </c>
      <c r="K2867" t="s">
        <v>4893</v>
      </c>
      <c r="L2867">
        <v>748</v>
      </c>
      <c r="M2867">
        <v>430</v>
      </c>
      <c r="N2867">
        <v>0</v>
      </c>
      <c r="O2867">
        <v>0</v>
      </c>
      <c r="P2867">
        <v>0</v>
      </c>
      <c r="Q2867">
        <v>748</v>
      </c>
    </row>
    <row r="2868" spans="3:17" x14ac:dyDescent="0.2">
      <c r="C2868" s="325">
        <v>3003</v>
      </c>
      <c r="G2868">
        <v>684.94</v>
      </c>
      <c r="J2868" t="s">
        <v>4980</v>
      </c>
      <c r="K2868" t="s">
        <v>4980</v>
      </c>
      <c r="L2868">
        <v>349</v>
      </c>
      <c r="M2868">
        <v>89</v>
      </c>
      <c r="N2868">
        <v>4.6589499999999999</v>
      </c>
      <c r="O2868">
        <v>353</v>
      </c>
      <c r="P2868">
        <v>87</v>
      </c>
      <c r="Q2868">
        <v>353</v>
      </c>
    </row>
    <row r="2869" spans="3:17" x14ac:dyDescent="0.2">
      <c r="C2869" s="325">
        <v>3004</v>
      </c>
      <c r="J2869" t="s">
        <v>4980</v>
      </c>
      <c r="K2869" t="s">
        <v>4980</v>
      </c>
      <c r="L2869">
        <v>349</v>
      </c>
      <c r="M2869">
        <v>89</v>
      </c>
      <c r="N2869">
        <v>3.1522899999999998</v>
      </c>
      <c r="O2869">
        <v>353</v>
      </c>
      <c r="P2869">
        <v>87</v>
      </c>
      <c r="Q2869">
        <v>353</v>
      </c>
    </row>
    <row r="2870" spans="3:17" x14ac:dyDescent="0.2">
      <c r="C2870" s="325">
        <v>3005</v>
      </c>
      <c r="J2870" t="s">
        <v>1710</v>
      </c>
      <c r="K2870" t="s">
        <v>1710</v>
      </c>
      <c r="L2870">
        <v>515</v>
      </c>
      <c r="M2870">
        <v>215</v>
      </c>
      <c r="N2870">
        <v>0</v>
      </c>
      <c r="O2870">
        <v>0</v>
      </c>
      <c r="P2870">
        <v>0</v>
      </c>
      <c r="Q2870">
        <v>515</v>
      </c>
    </row>
    <row r="2871" spans="3:17" x14ac:dyDescent="0.2">
      <c r="C2871" s="325">
        <v>3006</v>
      </c>
      <c r="G2871">
        <v>424.8</v>
      </c>
      <c r="J2871" t="s">
        <v>1600</v>
      </c>
      <c r="K2871" t="s">
        <v>1600</v>
      </c>
      <c r="L2871">
        <v>387</v>
      </c>
      <c r="M2871">
        <v>142</v>
      </c>
      <c r="N2871">
        <v>0</v>
      </c>
      <c r="O2871">
        <v>0</v>
      </c>
      <c r="P2871">
        <v>0</v>
      </c>
      <c r="Q2871">
        <v>387</v>
      </c>
    </row>
    <row r="2872" spans="3:17" x14ac:dyDescent="0.2">
      <c r="C2872" s="325">
        <v>3007</v>
      </c>
      <c r="J2872" t="s">
        <v>4979</v>
      </c>
      <c r="K2872" t="s">
        <v>4979</v>
      </c>
      <c r="L2872">
        <v>354</v>
      </c>
      <c r="M2872">
        <v>82</v>
      </c>
      <c r="N2872">
        <v>2.4055</v>
      </c>
      <c r="O2872">
        <v>353</v>
      </c>
      <c r="P2872">
        <v>87</v>
      </c>
      <c r="Q2872">
        <v>353</v>
      </c>
    </row>
    <row r="2873" spans="3:17" x14ac:dyDescent="0.2">
      <c r="C2873" s="325">
        <v>3008</v>
      </c>
      <c r="J2873" t="s">
        <v>4985</v>
      </c>
      <c r="K2873" t="s">
        <v>4978</v>
      </c>
      <c r="L2873">
        <v>280</v>
      </c>
      <c r="M2873">
        <v>74</v>
      </c>
      <c r="N2873">
        <v>5.1676000000000002</v>
      </c>
      <c r="O2873">
        <v>353</v>
      </c>
      <c r="P2873">
        <v>87</v>
      </c>
      <c r="Q2873">
        <v>353</v>
      </c>
    </row>
    <row r="2874" spans="3:17" x14ac:dyDescent="0.2">
      <c r="C2874" s="325">
        <v>3009</v>
      </c>
      <c r="J2874" t="s">
        <v>4980</v>
      </c>
      <c r="K2874" t="s">
        <v>4980</v>
      </c>
      <c r="L2874">
        <v>349</v>
      </c>
      <c r="M2874">
        <v>89</v>
      </c>
      <c r="N2874">
        <v>5.4648700000000003</v>
      </c>
      <c r="O2874">
        <v>353</v>
      </c>
      <c r="P2874">
        <v>87</v>
      </c>
      <c r="Q2874">
        <v>353</v>
      </c>
    </row>
    <row r="2875" spans="3:17" x14ac:dyDescent="0.2">
      <c r="C2875" s="325">
        <v>3010</v>
      </c>
      <c r="J2875" t="s">
        <v>4985</v>
      </c>
      <c r="K2875" t="s">
        <v>4978</v>
      </c>
      <c r="L2875">
        <v>280</v>
      </c>
      <c r="M2875">
        <v>74</v>
      </c>
      <c r="N2875">
        <v>5.1676000000000002</v>
      </c>
      <c r="O2875">
        <v>353</v>
      </c>
      <c r="P2875">
        <v>87</v>
      </c>
      <c r="Q2875">
        <v>353</v>
      </c>
    </row>
    <row r="2876" spans="3:17" x14ac:dyDescent="0.2">
      <c r="C2876" s="325">
        <v>3011</v>
      </c>
      <c r="G2876">
        <v>274.5</v>
      </c>
      <c r="J2876" t="s">
        <v>1903</v>
      </c>
      <c r="K2876" t="s">
        <v>1903</v>
      </c>
      <c r="L2876">
        <v>390</v>
      </c>
      <c r="M2876">
        <v>112</v>
      </c>
      <c r="N2876">
        <v>0</v>
      </c>
      <c r="O2876">
        <v>0</v>
      </c>
      <c r="P2876">
        <v>0</v>
      </c>
      <c r="Q2876">
        <v>390</v>
      </c>
    </row>
    <row r="2877" spans="3:17" x14ac:dyDescent="0.2">
      <c r="C2877" s="325">
        <v>3012</v>
      </c>
      <c r="D2877" t="s">
        <v>1710</v>
      </c>
      <c r="E2877">
        <v>24</v>
      </c>
      <c r="F2877">
        <v>515</v>
      </c>
      <c r="G2877">
        <v>215</v>
      </c>
      <c r="H2877">
        <v>477.65199999999999</v>
      </c>
      <c r="I2877">
        <v>0.38600000000000001</v>
      </c>
      <c r="J2877" t="s">
        <v>1710</v>
      </c>
      <c r="K2877" t="s">
        <v>1710</v>
      </c>
      <c r="L2877">
        <v>515</v>
      </c>
      <c r="M2877">
        <v>215</v>
      </c>
      <c r="N2877">
        <v>0</v>
      </c>
      <c r="O2877">
        <v>0</v>
      </c>
      <c r="P2877">
        <v>0</v>
      </c>
      <c r="Q2877">
        <v>515</v>
      </c>
    </row>
    <row r="2878" spans="3:17" x14ac:dyDescent="0.2">
      <c r="C2878" s="325">
        <v>3013</v>
      </c>
      <c r="D2878" t="s">
        <v>1600</v>
      </c>
      <c r="E2878">
        <v>132</v>
      </c>
      <c r="F2878">
        <v>387</v>
      </c>
      <c r="G2878">
        <v>142</v>
      </c>
      <c r="H2878">
        <v>370.78899999999999</v>
      </c>
      <c r="I2878">
        <v>0.27300000000000002</v>
      </c>
      <c r="J2878" t="s">
        <v>1600</v>
      </c>
      <c r="K2878" t="s">
        <v>1600</v>
      </c>
      <c r="L2878">
        <v>387</v>
      </c>
      <c r="M2878">
        <v>142</v>
      </c>
      <c r="N2878">
        <v>0</v>
      </c>
      <c r="O2878">
        <v>0</v>
      </c>
      <c r="P2878">
        <v>0</v>
      </c>
      <c r="Q2878">
        <v>387</v>
      </c>
    </row>
    <row r="2879" spans="3:17" x14ac:dyDescent="0.2">
      <c r="C2879" s="325">
        <v>3014</v>
      </c>
      <c r="D2879" t="s">
        <v>1871</v>
      </c>
      <c r="E2879">
        <v>64</v>
      </c>
      <c r="F2879">
        <v>281</v>
      </c>
      <c r="G2879">
        <v>85</v>
      </c>
      <c r="H2879">
        <v>270.19</v>
      </c>
      <c r="I2879">
        <v>0.27500000000000002</v>
      </c>
      <c r="J2879" t="s">
        <v>4985</v>
      </c>
      <c r="K2879" t="s">
        <v>4978</v>
      </c>
      <c r="L2879">
        <v>280</v>
      </c>
      <c r="M2879">
        <v>74</v>
      </c>
      <c r="N2879">
        <v>2.40686</v>
      </c>
      <c r="O2879">
        <v>353</v>
      </c>
      <c r="P2879">
        <v>87</v>
      </c>
      <c r="Q2879">
        <v>353</v>
      </c>
    </row>
    <row r="2880" spans="3:17" x14ac:dyDescent="0.2">
      <c r="C2880" s="325">
        <v>3015</v>
      </c>
      <c r="D2880" t="s">
        <v>1737</v>
      </c>
      <c r="E2880">
        <v>13</v>
      </c>
      <c r="F2880">
        <v>236</v>
      </c>
      <c r="G2880">
        <v>55</v>
      </c>
      <c r="H2880">
        <v>229.78700000000001</v>
      </c>
      <c r="I2880">
        <v>0.23799999999999999</v>
      </c>
      <c r="J2880" t="s">
        <v>4987</v>
      </c>
      <c r="K2880" t="s">
        <v>4987</v>
      </c>
      <c r="L2880">
        <v>236</v>
      </c>
      <c r="M2880">
        <v>55</v>
      </c>
      <c r="N2880">
        <v>0.91427400000000003</v>
      </c>
      <c r="O2880">
        <v>306</v>
      </c>
      <c r="P2880">
        <v>78</v>
      </c>
      <c r="Q2880">
        <v>306</v>
      </c>
    </row>
    <row r="2881" spans="3:17" x14ac:dyDescent="0.2">
      <c r="C2881" s="325">
        <v>3017</v>
      </c>
      <c r="D2881" t="s">
        <v>1871</v>
      </c>
      <c r="E2881">
        <v>64</v>
      </c>
      <c r="F2881">
        <v>281</v>
      </c>
      <c r="G2881">
        <v>85</v>
      </c>
      <c r="H2881">
        <v>270.19</v>
      </c>
      <c r="I2881">
        <v>0.27500000000000002</v>
      </c>
      <c r="J2881" t="s">
        <v>4985</v>
      </c>
      <c r="K2881" t="s">
        <v>4978</v>
      </c>
      <c r="L2881">
        <v>280</v>
      </c>
      <c r="M2881">
        <v>74</v>
      </c>
      <c r="N2881">
        <v>1.40744</v>
      </c>
      <c r="O2881">
        <v>306</v>
      </c>
      <c r="P2881">
        <v>78</v>
      </c>
      <c r="Q2881">
        <v>306</v>
      </c>
    </row>
    <row r="2882" spans="3:17" x14ac:dyDescent="0.2">
      <c r="C2882" s="325">
        <v>3018</v>
      </c>
      <c r="D2882" t="s">
        <v>1871</v>
      </c>
      <c r="E2882">
        <v>64</v>
      </c>
      <c r="F2882">
        <v>281</v>
      </c>
      <c r="G2882">
        <v>85</v>
      </c>
      <c r="H2882">
        <v>270.19</v>
      </c>
      <c r="I2882">
        <v>0.27500000000000002</v>
      </c>
      <c r="J2882" t="s">
        <v>4985</v>
      </c>
      <c r="K2882" t="s">
        <v>4978</v>
      </c>
      <c r="L2882">
        <v>280</v>
      </c>
      <c r="M2882">
        <v>74</v>
      </c>
      <c r="N2882">
        <v>0.82858900000000002</v>
      </c>
      <c r="O2882">
        <v>306</v>
      </c>
      <c r="P2882">
        <v>78</v>
      </c>
      <c r="Q2882">
        <v>306</v>
      </c>
    </row>
    <row r="2883" spans="3:17" x14ac:dyDescent="0.2">
      <c r="C2883" s="325">
        <v>3019</v>
      </c>
      <c r="D2883" t="s">
        <v>1871</v>
      </c>
      <c r="E2883">
        <v>64</v>
      </c>
      <c r="F2883">
        <v>281</v>
      </c>
      <c r="G2883">
        <v>85</v>
      </c>
      <c r="H2883">
        <v>270.19</v>
      </c>
      <c r="I2883">
        <v>0.27500000000000002</v>
      </c>
      <c r="J2883" t="s">
        <v>4985</v>
      </c>
      <c r="K2883" t="s">
        <v>4978</v>
      </c>
      <c r="L2883">
        <v>280</v>
      </c>
      <c r="M2883">
        <v>74</v>
      </c>
      <c r="N2883">
        <v>3.0624699999999998</v>
      </c>
      <c r="O2883">
        <v>353</v>
      </c>
      <c r="P2883">
        <v>87</v>
      </c>
      <c r="Q2883">
        <v>353</v>
      </c>
    </row>
    <row r="2884" spans="3:17" x14ac:dyDescent="0.2">
      <c r="C2884" s="325">
        <v>3020</v>
      </c>
      <c r="D2884" t="s">
        <v>1871</v>
      </c>
      <c r="E2884">
        <v>64</v>
      </c>
      <c r="F2884">
        <v>281</v>
      </c>
      <c r="G2884">
        <v>85</v>
      </c>
      <c r="H2884">
        <v>270.19</v>
      </c>
      <c r="I2884">
        <v>0.27500000000000002</v>
      </c>
      <c r="J2884" t="s">
        <v>4985</v>
      </c>
      <c r="K2884" t="s">
        <v>4978</v>
      </c>
      <c r="L2884">
        <v>280</v>
      </c>
      <c r="M2884">
        <v>74</v>
      </c>
      <c r="N2884">
        <v>2.7158899999999999</v>
      </c>
      <c r="O2884">
        <v>353</v>
      </c>
      <c r="P2884">
        <v>87</v>
      </c>
      <c r="Q2884">
        <v>353</v>
      </c>
    </row>
    <row r="2885" spans="3:17" x14ac:dyDescent="0.2">
      <c r="C2885" s="325">
        <v>3021</v>
      </c>
      <c r="D2885" t="s">
        <v>1871</v>
      </c>
      <c r="E2885">
        <v>64</v>
      </c>
      <c r="F2885">
        <v>281</v>
      </c>
      <c r="G2885">
        <v>85</v>
      </c>
      <c r="H2885">
        <v>270.19</v>
      </c>
      <c r="I2885">
        <v>0.27500000000000002</v>
      </c>
      <c r="J2885" t="s">
        <v>4985</v>
      </c>
      <c r="K2885" t="s">
        <v>4978</v>
      </c>
      <c r="L2885">
        <v>280</v>
      </c>
      <c r="M2885">
        <v>74</v>
      </c>
      <c r="N2885">
        <v>1.80213</v>
      </c>
      <c r="O2885">
        <v>306</v>
      </c>
      <c r="P2885">
        <v>78</v>
      </c>
      <c r="Q2885">
        <v>306</v>
      </c>
    </row>
    <row r="2886" spans="3:17" x14ac:dyDescent="0.2">
      <c r="C2886" s="325">
        <v>3022</v>
      </c>
      <c r="D2886" t="s">
        <v>1871</v>
      </c>
      <c r="E2886">
        <v>64</v>
      </c>
      <c r="F2886">
        <v>281</v>
      </c>
      <c r="G2886">
        <v>85</v>
      </c>
      <c r="H2886">
        <v>270.19</v>
      </c>
      <c r="I2886">
        <v>0.27500000000000002</v>
      </c>
      <c r="J2886" t="s">
        <v>4985</v>
      </c>
      <c r="K2886" t="s">
        <v>4978</v>
      </c>
      <c r="L2886">
        <v>280</v>
      </c>
      <c r="M2886">
        <v>74</v>
      </c>
      <c r="N2886">
        <v>0.82908099999999996</v>
      </c>
      <c r="O2886">
        <v>306</v>
      </c>
      <c r="P2886">
        <v>78</v>
      </c>
      <c r="Q2886">
        <v>306</v>
      </c>
    </row>
    <row r="2887" spans="3:17" x14ac:dyDescent="0.2">
      <c r="C2887" s="325">
        <v>3023</v>
      </c>
      <c r="G2887">
        <v>370.79</v>
      </c>
      <c r="J2887" t="s">
        <v>1600</v>
      </c>
      <c r="K2887" t="s">
        <v>1600</v>
      </c>
      <c r="L2887">
        <v>387</v>
      </c>
      <c r="M2887">
        <v>142</v>
      </c>
      <c r="N2887">
        <v>0</v>
      </c>
      <c r="O2887">
        <v>0</v>
      </c>
      <c r="P2887">
        <v>0</v>
      </c>
      <c r="Q2887">
        <v>387</v>
      </c>
    </row>
    <row r="2888" spans="3:17" x14ac:dyDescent="0.2">
      <c r="C2888" s="325">
        <v>3024</v>
      </c>
      <c r="D2888" t="s">
        <v>1871</v>
      </c>
      <c r="E2888">
        <v>64</v>
      </c>
      <c r="F2888">
        <v>281</v>
      </c>
      <c r="G2888">
        <v>85</v>
      </c>
      <c r="H2888">
        <v>270.19</v>
      </c>
      <c r="I2888">
        <v>0.27500000000000002</v>
      </c>
      <c r="J2888" t="s">
        <v>4985</v>
      </c>
      <c r="K2888" t="s">
        <v>4978</v>
      </c>
      <c r="L2888">
        <v>280</v>
      </c>
      <c r="M2888">
        <v>74</v>
      </c>
      <c r="N2888">
        <v>0.95319100000000001</v>
      </c>
      <c r="O2888">
        <v>306</v>
      </c>
      <c r="P2888">
        <v>78</v>
      </c>
      <c r="Q2888">
        <v>306</v>
      </c>
    </row>
    <row r="2889" spans="3:17" x14ac:dyDescent="0.2">
      <c r="C2889" s="325">
        <v>3025</v>
      </c>
      <c r="G2889">
        <v>274.5</v>
      </c>
      <c r="J2889" t="s">
        <v>1600</v>
      </c>
      <c r="K2889" t="s">
        <v>1600</v>
      </c>
      <c r="L2889">
        <v>387</v>
      </c>
      <c r="M2889">
        <v>142</v>
      </c>
      <c r="N2889">
        <v>0</v>
      </c>
      <c r="O2889">
        <v>0</v>
      </c>
      <c r="P2889">
        <v>0</v>
      </c>
      <c r="Q2889">
        <v>387</v>
      </c>
    </row>
    <row r="2890" spans="3:17" x14ac:dyDescent="0.2">
      <c r="C2890" s="325">
        <v>3026</v>
      </c>
      <c r="D2890" t="s">
        <v>1871</v>
      </c>
      <c r="E2890">
        <v>64</v>
      </c>
      <c r="F2890">
        <v>281</v>
      </c>
      <c r="G2890">
        <v>85</v>
      </c>
      <c r="H2890">
        <v>270.19</v>
      </c>
      <c r="I2890">
        <v>0.27500000000000002</v>
      </c>
      <c r="J2890" t="s">
        <v>4985</v>
      </c>
      <c r="K2890" t="s">
        <v>4978</v>
      </c>
      <c r="L2890">
        <v>280</v>
      </c>
      <c r="M2890">
        <v>74</v>
      </c>
      <c r="N2890">
        <v>2.3412500000000001</v>
      </c>
      <c r="O2890">
        <v>353</v>
      </c>
      <c r="P2890">
        <v>87</v>
      </c>
      <c r="Q2890">
        <v>353</v>
      </c>
    </row>
    <row r="2891" spans="3:17" x14ac:dyDescent="0.2">
      <c r="C2891" s="325">
        <v>3027</v>
      </c>
      <c r="D2891" t="s">
        <v>1871</v>
      </c>
      <c r="E2891">
        <v>64</v>
      </c>
      <c r="F2891">
        <v>281</v>
      </c>
      <c r="G2891">
        <v>85</v>
      </c>
      <c r="H2891">
        <v>270.19</v>
      </c>
      <c r="I2891">
        <v>0.27500000000000002</v>
      </c>
      <c r="J2891" t="s">
        <v>4985</v>
      </c>
      <c r="K2891" t="s">
        <v>4978</v>
      </c>
      <c r="L2891">
        <v>280</v>
      </c>
      <c r="M2891">
        <v>74</v>
      </c>
      <c r="N2891">
        <v>1.29556</v>
      </c>
      <c r="O2891">
        <v>306</v>
      </c>
      <c r="P2891">
        <v>78</v>
      </c>
      <c r="Q2891">
        <v>306</v>
      </c>
    </row>
    <row r="2892" spans="3:17" x14ac:dyDescent="0.2">
      <c r="C2892" s="325">
        <v>3028</v>
      </c>
      <c r="G2892">
        <v>424.8</v>
      </c>
      <c r="J2892" t="s">
        <v>1600</v>
      </c>
      <c r="K2892" t="s">
        <v>1600</v>
      </c>
      <c r="L2892">
        <v>387</v>
      </c>
      <c r="M2892">
        <v>142</v>
      </c>
      <c r="N2892">
        <v>0</v>
      </c>
      <c r="O2892">
        <v>0</v>
      </c>
      <c r="P2892">
        <v>0</v>
      </c>
      <c r="Q2892">
        <v>387</v>
      </c>
    </row>
    <row r="2893" spans="3:17" x14ac:dyDescent="0.2">
      <c r="C2893" s="325">
        <v>3029</v>
      </c>
      <c r="G2893">
        <v>274.5</v>
      </c>
      <c r="J2893" t="s">
        <v>4979</v>
      </c>
      <c r="K2893" t="s">
        <v>4979</v>
      </c>
      <c r="L2893">
        <v>354</v>
      </c>
      <c r="M2893">
        <v>82</v>
      </c>
      <c r="N2893">
        <v>8.2316000000000003</v>
      </c>
      <c r="O2893">
        <v>353</v>
      </c>
      <c r="P2893">
        <v>87</v>
      </c>
      <c r="Q2893">
        <v>353</v>
      </c>
    </row>
    <row r="2894" spans="3:17" x14ac:dyDescent="0.2">
      <c r="C2894" s="325">
        <v>3030</v>
      </c>
      <c r="G2894">
        <v>338.6</v>
      </c>
      <c r="J2894" t="s">
        <v>1600</v>
      </c>
      <c r="K2894" t="s">
        <v>1600</v>
      </c>
      <c r="L2894">
        <v>387</v>
      </c>
      <c r="M2894">
        <v>142</v>
      </c>
      <c r="N2894">
        <v>0</v>
      </c>
      <c r="O2894">
        <v>0</v>
      </c>
      <c r="P2894">
        <v>0</v>
      </c>
      <c r="Q2894">
        <v>387</v>
      </c>
    </row>
    <row r="2895" spans="3:17" x14ac:dyDescent="0.2">
      <c r="C2895" s="325">
        <v>3031</v>
      </c>
      <c r="G2895">
        <v>424.8</v>
      </c>
      <c r="J2895" t="s">
        <v>1600</v>
      </c>
      <c r="K2895" t="s">
        <v>1600</v>
      </c>
      <c r="L2895">
        <v>387</v>
      </c>
      <c r="M2895">
        <v>142</v>
      </c>
      <c r="N2895">
        <v>0</v>
      </c>
      <c r="O2895">
        <v>0</v>
      </c>
      <c r="P2895">
        <v>0</v>
      </c>
      <c r="Q2895">
        <v>387</v>
      </c>
    </row>
    <row r="2896" spans="3:17" x14ac:dyDescent="0.2">
      <c r="C2896" s="325">
        <v>3032</v>
      </c>
      <c r="G2896">
        <v>274.5</v>
      </c>
      <c r="J2896" t="s">
        <v>1600</v>
      </c>
      <c r="K2896" t="s">
        <v>1600</v>
      </c>
      <c r="L2896">
        <v>387</v>
      </c>
      <c r="M2896">
        <v>142</v>
      </c>
      <c r="N2896">
        <v>0</v>
      </c>
      <c r="O2896">
        <v>0</v>
      </c>
      <c r="P2896">
        <v>0</v>
      </c>
      <c r="Q2896">
        <v>387</v>
      </c>
    </row>
    <row r="2897" spans="3:17" x14ac:dyDescent="0.2">
      <c r="C2897" s="325">
        <v>3033</v>
      </c>
      <c r="G2897">
        <v>274.5</v>
      </c>
      <c r="J2897" t="s">
        <v>4977</v>
      </c>
      <c r="K2897" t="s">
        <v>4978</v>
      </c>
      <c r="L2897">
        <v>280</v>
      </c>
      <c r="M2897">
        <v>74</v>
      </c>
      <c r="N2897">
        <v>5.33765</v>
      </c>
      <c r="O2897">
        <v>353</v>
      </c>
      <c r="P2897">
        <v>87</v>
      </c>
      <c r="Q2897">
        <v>353</v>
      </c>
    </row>
    <row r="2898" spans="3:17" x14ac:dyDescent="0.2">
      <c r="C2898" s="325">
        <v>3034</v>
      </c>
      <c r="J2898" t="s">
        <v>4977</v>
      </c>
      <c r="K2898" t="s">
        <v>4978</v>
      </c>
      <c r="L2898">
        <v>280</v>
      </c>
      <c r="M2898">
        <v>74</v>
      </c>
      <c r="N2898">
        <v>5.0712299999999999</v>
      </c>
      <c r="O2898">
        <v>353</v>
      </c>
      <c r="P2898">
        <v>87</v>
      </c>
      <c r="Q2898">
        <v>353</v>
      </c>
    </row>
    <row r="2899" spans="3:17" x14ac:dyDescent="0.2">
      <c r="C2899" s="325">
        <v>3035</v>
      </c>
      <c r="G2899">
        <v>274.5</v>
      </c>
      <c r="J2899" t="s">
        <v>4977</v>
      </c>
      <c r="K2899" t="s">
        <v>4978</v>
      </c>
      <c r="L2899">
        <v>280</v>
      </c>
      <c r="M2899">
        <v>74</v>
      </c>
      <c r="N2899">
        <v>3.1898900000000001</v>
      </c>
      <c r="O2899">
        <v>353</v>
      </c>
      <c r="P2899">
        <v>87</v>
      </c>
      <c r="Q2899">
        <v>353</v>
      </c>
    </row>
    <row r="2900" spans="3:17" x14ac:dyDescent="0.2">
      <c r="C2900" s="325">
        <v>3036</v>
      </c>
      <c r="J2900" t="s">
        <v>4977</v>
      </c>
      <c r="K2900" t="s">
        <v>4978</v>
      </c>
      <c r="L2900">
        <v>280</v>
      </c>
      <c r="M2900">
        <v>74</v>
      </c>
      <c r="N2900">
        <v>2.8180000000000001</v>
      </c>
      <c r="O2900">
        <v>353</v>
      </c>
      <c r="P2900">
        <v>87</v>
      </c>
      <c r="Q2900">
        <v>353</v>
      </c>
    </row>
    <row r="2901" spans="3:17" x14ac:dyDescent="0.2">
      <c r="C2901" s="325">
        <v>3037</v>
      </c>
      <c r="J2901" t="s">
        <v>4977</v>
      </c>
      <c r="K2901" t="s">
        <v>4978</v>
      </c>
      <c r="L2901">
        <v>280</v>
      </c>
      <c r="M2901">
        <v>74</v>
      </c>
      <c r="N2901">
        <v>2.9861900000000001</v>
      </c>
      <c r="O2901">
        <v>353</v>
      </c>
      <c r="P2901">
        <v>87</v>
      </c>
      <c r="Q2901">
        <v>353</v>
      </c>
    </row>
    <row r="2902" spans="3:17" x14ac:dyDescent="0.2">
      <c r="C2902" s="325">
        <v>3038</v>
      </c>
      <c r="D2902" t="s">
        <v>1814</v>
      </c>
      <c r="E2902">
        <v>4</v>
      </c>
      <c r="F2902">
        <v>641</v>
      </c>
      <c r="G2902">
        <v>159</v>
      </c>
      <c r="H2902">
        <v>622.85900000000004</v>
      </c>
      <c r="I2902">
        <v>0.28999999999999998</v>
      </c>
      <c r="J2902" t="s">
        <v>4983</v>
      </c>
      <c r="K2902" t="s">
        <v>4893</v>
      </c>
      <c r="L2902">
        <v>748</v>
      </c>
      <c r="M2902">
        <v>430</v>
      </c>
      <c r="N2902">
        <v>0</v>
      </c>
      <c r="O2902">
        <v>0</v>
      </c>
      <c r="P2902">
        <v>0</v>
      </c>
      <c r="Q2902">
        <v>748</v>
      </c>
    </row>
    <row r="2903" spans="3:17" x14ac:dyDescent="0.2">
      <c r="C2903" s="325">
        <v>3039</v>
      </c>
      <c r="J2903" t="s">
        <v>1600</v>
      </c>
      <c r="K2903" t="s">
        <v>1600</v>
      </c>
      <c r="L2903">
        <v>387</v>
      </c>
      <c r="M2903">
        <v>142</v>
      </c>
      <c r="N2903">
        <v>0</v>
      </c>
      <c r="O2903">
        <v>0</v>
      </c>
      <c r="P2903">
        <v>0</v>
      </c>
      <c r="Q2903">
        <v>387</v>
      </c>
    </row>
    <row r="2904" spans="3:17" x14ac:dyDescent="0.2">
      <c r="C2904" s="325">
        <v>3040</v>
      </c>
      <c r="G2904">
        <v>760</v>
      </c>
      <c r="J2904" t="s">
        <v>2634</v>
      </c>
      <c r="K2904" t="s">
        <v>4893</v>
      </c>
      <c r="L2904">
        <v>748</v>
      </c>
      <c r="M2904">
        <v>430</v>
      </c>
      <c r="N2904">
        <v>0</v>
      </c>
      <c r="O2904">
        <v>0</v>
      </c>
      <c r="P2904">
        <v>0</v>
      </c>
      <c r="Q2904">
        <v>748</v>
      </c>
    </row>
    <row r="2905" spans="3:17" x14ac:dyDescent="0.2">
      <c r="C2905" s="325">
        <v>3041</v>
      </c>
      <c r="D2905" t="s">
        <v>1704</v>
      </c>
      <c r="E2905">
        <v>97</v>
      </c>
      <c r="F2905">
        <v>280</v>
      </c>
      <c r="G2905">
        <v>74</v>
      </c>
      <c r="H2905">
        <v>271.44099999999997</v>
      </c>
      <c r="I2905">
        <v>0.25</v>
      </c>
      <c r="J2905" t="s">
        <v>4977</v>
      </c>
      <c r="K2905" t="s">
        <v>4978</v>
      </c>
      <c r="L2905">
        <v>280</v>
      </c>
      <c r="M2905">
        <v>74</v>
      </c>
      <c r="N2905">
        <v>5.4402600000000003</v>
      </c>
      <c r="O2905">
        <v>353</v>
      </c>
      <c r="P2905">
        <v>87</v>
      </c>
      <c r="Q2905">
        <v>353</v>
      </c>
    </row>
    <row r="2906" spans="3:17" x14ac:dyDescent="0.2">
      <c r="C2906" s="325">
        <v>3042</v>
      </c>
      <c r="J2906" t="s">
        <v>1600</v>
      </c>
      <c r="K2906" t="s">
        <v>1600</v>
      </c>
      <c r="L2906">
        <v>387</v>
      </c>
      <c r="M2906">
        <v>142</v>
      </c>
      <c r="N2906">
        <v>0</v>
      </c>
      <c r="O2906">
        <v>0</v>
      </c>
      <c r="P2906">
        <v>0</v>
      </c>
      <c r="Q2906">
        <v>387</v>
      </c>
    </row>
    <row r="2907" spans="3:17" x14ac:dyDescent="0.2">
      <c r="C2907" s="325">
        <v>3043</v>
      </c>
      <c r="D2907" t="s">
        <v>1704</v>
      </c>
      <c r="E2907">
        <v>97</v>
      </c>
      <c r="F2907">
        <v>280</v>
      </c>
      <c r="G2907">
        <v>74</v>
      </c>
      <c r="H2907">
        <v>271.44099999999997</v>
      </c>
      <c r="I2907">
        <v>0.25</v>
      </c>
      <c r="J2907" t="s">
        <v>4977</v>
      </c>
      <c r="K2907" t="s">
        <v>4978</v>
      </c>
      <c r="L2907">
        <v>280</v>
      </c>
      <c r="M2907">
        <v>74</v>
      </c>
      <c r="N2907">
        <v>4.1329700000000003</v>
      </c>
      <c r="O2907">
        <v>353</v>
      </c>
      <c r="P2907">
        <v>87</v>
      </c>
      <c r="Q2907">
        <v>353</v>
      </c>
    </row>
    <row r="2908" spans="3:17" x14ac:dyDescent="0.2">
      <c r="C2908" s="325">
        <v>3044</v>
      </c>
      <c r="G2908">
        <v>760</v>
      </c>
      <c r="J2908" t="s">
        <v>4996</v>
      </c>
      <c r="K2908" t="s">
        <v>4893</v>
      </c>
      <c r="L2908">
        <v>748</v>
      </c>
      <c r="M2908">
        <v>430</v>
      </c>
      <c r="N2908">
        <v>0</v>
      </c>
      <c r="O2908">
        <v>0</v>
      </c>
      <c r="P2908">
        <v>0</v>
      </c>
      <c r="Q2908">
        <v>748</v>
      </c>
    </row>
    <row r="2909" spans="3:17" x14ac:dyDescent="0.2">
      <c r="C2909" s="325">
        <v>3045</v>
      </c>
      <c r="J2909" t="s">
        <v>4979</v>
      </c>
      <c r="K2909" t="s">
        <v>4979</v>
      </c>
      <c r="L2909">
        <v>354</v>
      </c>
      <c r="M2909">
        <v>82</v>
      </c>
      <c r="N2909">
        <v>4.6694800000000001</v>
      </c>
      <c r="O2909">
        <v>353</v>
      </c>
      <c r="P2909">
        <v>87</v>
      </c>
      <c r="Q2909">
        <v>353</v>
      </c>
    </row>
    <row r="2910" spans="3:17" x14ac:dyDescent="0.2">
      <c r="C2910" s="325">
        <v>3046</v>
      </c>
      <c r="G2910">
        <v>760</v>
      </c>
      <c r="J2910" t="s">
        <v>1667</v>
      </c>
      <c r="K2910" t="s">
        <v>4893</v>
      </c>
      <c r="L2910">
        <v>748</v>
      </c>
      <c r="M2910">
        <v>430</v>
      </c>
      <c r="N2910">
        <v>0</v>
      </c>
      <c r="O2910">
        <v>0</v>
      </c>
      <c r="P2910">
        <v>0</v>
      </c>
      <c r="Q2910">
        <v>748</v>
      </c>
    </row>
    <row r="2911" spans="3:17" x14ac:dyDescent="0.2">
      <c r="C2911" s="325">
        <v>3047</v>
      </c>
      <c r="G2911">
        <v>424.8</v>
      </c>
      <c r="J2911" t="s">
        <v>1667</v>
      </c>
      <c r="K2911" t="s">
        <v>4893</v>
      </c>
      <c r="L2911">
        <v>748</v>
      </c>
      <c r="M2911">
        <v>430</v>
      </c>
      <c r="N2911">
        <v>0</v>
      </c>
      <c r="O2911">
        <v>0</v>
      </c>
      <c r="P2911">
        <v>0</v>
      </c>
      <c r="Q2911">
        <v>748</v>
      </c>
    </row>
    <row r="2912" spans="3:17" x14ac:dyDescent="0.2">
      <c r="C2912" s="325">
        <v>3048</v>
      </c>
      <c r="J2912" t="s">
        <v>1667</v>
      </c>
      <c r="K2912" t="s">
        <v>4893</v>
      </c>
      <c r="L2912">
        <v>748</v>
      </c>
      <c r="M2912">
        <v>430</v>
      </c>
      <c r="N2912">
        <v>0</v>
      </c>
      <c r="O2912">
        <v>0</v>
      </c>
      <c r="P2912">
        <v>0</v>
      </c>
      <c r="Q2912">
        <v>748</v>
      </c>
    </row>
    <row r="2913" spans="3:17" x14ac:dyDescent="0.2">
      <c r="C2913" s="325">
        <v>3049</v>
      </c>
      <c r="G2913">
        <v>315</v>
      </c>
      <c r="J2913" t="s">
        <v>4979</v>
      </c>
      <c r="K2913" t="s">
        <v>4979</v>
      </c>
      <c r="L2913">
        <v>354</v>
      </c>
      <c r="M2913">
        <v>82</v>
      </c>
      <c r="N2913">
        <v>4.0496299999999996</v>
      </c>
      <c r="O2913">
        <v>353</v>
      </c>
      <c r="P2913">
        <v>87</v>
      </c>
      <c r="Q2913">
        <v>353</v>
      </c>
    </row>
    <row r="2914" spans="3:17" x14ac:dyDescent="0.2">
      <c r="C2914" s="325">
        <v>3050</v>
      </c>
      <c r="G2914">
        <v>304</v>
      </c>
      <c r="J2914" t="s">
        <v>4977</v>
      </c>
      <c r="K2914" t="s">
        <v>4978</v>
      </c>
      <c r="L2914">
        <v>280</v>
      </c>
      <c r="M2914">
        <v>74</v>
      </c>
      <c r="N2914">
        <v>0.38794600000000001</v>
      </c>
      <c r="O2914">
        <v>231</v>
      </c>
      <c r="P2914">
        <v>55</v>
      </c>
      <c r="Q2914">
        <v>231</v>
      </c>
    </row>
    <row r="2915" spans="3:17" x14ac:dyDescent="0.2">
      <c r="C2915" s="325">
        <v>3051</v>
      </c>
      <c r="J2915" t="s">
        <v>1600</v>
      </c>
      <c r="K2915" t="s">
        <v>1600</v>
      </c>
      <c r="L2915">
        <v>387</v>
      </c>
      <c r="M2915">
        <v>142</v>
      </c>
      <c r="N2915">
        <v>0</v>
      </c>
      <c r="O2915">
        <v>0</v>
      </c>
      <c r="P2915">
        <v>0</v>
      </c>
      <c r="Q2915">
        <v>387</v>
      </c>
    </row>
    <row r="2916" spans="3:17" x14ac:dyDescent="0.2">
      <c r="C2916" s="325">
        <v>3052</v>
      </c>
      <c r="J2916" t="s">
        <v>1600</v>
      </c>
      <c r="K2916" t="s">
        <v>1600</v>
      </c>
      <c r="L2916">
        <v>387</v>
      </c>
      <c r="M2916">
        <v>142</v>
      </c>
      <c r="N2916">
        <v>0</v>
      </c>
      <c r="O2916">
        <v>0</v>
      </c>
      <c r="P2916">
        <v>0</v>
      </c>
      <c r="Q2916">
        <v>387</v>
      </c>
    </row>
    <row r="2917" spans="3:17" x14ac:dyDescent="0.2">
      <c r="C2917" s="325">
        <v>3053</v>
      </c>
      <c r="G2917">
        <v>554</v>
      </c>
      <c r="J2917" t="s">
        <v>4983</v>
      </c>
      <c r="K2917" t="s">
        <v>4893</v>
      </c>
      <c r="L2917">
        <v>748</v>
      </c>
      <c r="M2917">
        <v>430</v>
      </c>
      <c r="N2917">
        <v>0</v>
      </c>
      <c r="O2917">
        <v>0</v>
      </c>
      <c r="P2917">
        <v>0</v>
      </c>
      <c r="Q2917">
        <v>748</v>
      </c>
    </row>
    <row r="2918" spans="3:17" x14ac:dyDescent="0.2">
      <c r="C2918" s="325">
        <v>3054</v>
      </c>
      <c r="G2918">
        <v>377</v>
      </c>
      <c r="J2918" t="s">
        <v>4980</v>
      </c>
      <c r="K2918" t="s">
        <v>4980</v>
      </c>
      <c r="L2918">
        <v>349</v>
      </c>
      <c r="M2918">
        <v>89</v>
      </c>
      <c r="N2918">
        <v>19.363199999999999</v>
      </c>
      <c r="O2918">
        <v>353</v>
      </c>
      <c r="P2918">
        <v>87</v>
      </c>
      <c r="Q2918">
        <v>353</v>
      </c>
    </row>
    <row r="2919" spans="3:17" x14ac:dyDescent="0.2">
      <c r="C2919" s="325">
        <v>3055</v>
      </c>
      <c r="G2919">
        <v>760</v>
      </c>
      <c r="J2919" t="s">
        <v>1667</v>
      </c>
      <c r="K2919" t="s">
        <v>4893</v>
      </c>
      <c r="L2919">
        <v>748</v>
      </c>
      <c r="M2919">
        <v>430</v>
      </c>
      <c r="N2919">
        <v>0</v>
      </c>
      <c r="O2919">
        <v>0</v>
      </c>
      <c r="P2919">
        <v>0</v>
      </c>
      <c r="Q2919">
        <v>748</v>
      </c>
    </row>
    <row r="2920" spans="3:17" x14ac:dyDescent="0.2">
      <c r="C2920" s="325">
        <v>3056</v>
      </c>
      <c r="G2920">
        <v>216</v>
      </c>
      <c r="J2920" t="s">
        <v>4984</v>
      </c>
      <c r="K2920" t="s">
        <v>4984</v>
      </c>
      <c r="L2920">
        <v>209</v>
      </c>
      <c r="M2920">
        <v>31</v>
      </c>
      <c r="N2920">
        <v>1.2002699999999999</v>
      </c>
      <c r="O2920">
        <v>306</v>
      </c>
      <c r="P2920">
        <v>78</v>
      </c>
      <c r="Q2920">
        <v>306</v>
      </c>
    </row>
    <row r="2921" spans="3:17" x14ac:dyDescent="0.2">
      <c r="C2921" s="325">
        <v>3057</v>
      </c>
      <c r="G2921">
        <v>760</v>
      </c>
      <c r="J2921" t="s">
        <v>4983</v>
      </c>
      <c r="K2921" t="s">
        <v>4893</v>
      </c>
      <c r="L2921">
        <v>748</v>
      </c>
      <c r="M2921">
        <v>430</v>
      </c>
      <c r="N2921">
        <v>0</v>
      </c>
      <c r="O2921">
        <v>0</v>
      </c>
      <c r="P2921">
        <v>0</v>
      </c>
      <c r="Q2921">
        <v>748</v>
      </c>
    </row>
    <row r="2922" spans="3:17" x14ac:dyDescent="0.2">
      <c r="C2922" s="325">
        <v>3058</v>
      </c>
      <c r="J2922" t="s">
        <v>4983</v>
      </c>
      <c r="K2922" t="s">
        <v>4893</v>
      </c>
      <c r="L2922">
        <v>748</v>
      </c>
      <c r="M2922">
        <v>430</v>
      </c>
      <c r="N2922">
        <v>0</v>
      </c>
      <c r="O2922">
        <v>0</v>
      </c>
      <c r="P2922">
        <v>0</v>
      </c>
      <c r="Q2922">
        <v>748</v>
      </c>
    </row>
    <row r="2923" spans="3:17" x14ac:dyDescent="0.2">
      <c r="C2923" s="325">
        <v>3059</v>
      </c>
      <c r="G2923">
        <v>509</v>
      </c>
      <c r="J2923" t="s">
        <v>4977</v>
      </c>
      <c r="K2923" t="s">
        <v>4978</v>
      </c>
      <c r="L2923">
        <v>280</v>
      </c>
      <c r="M2923">
        <v>74</v>
      </c>
      <c r="N2923">
        <v>5.4582300000000004</v>
      </c>
      <c r="O2923">
        <v>353</v>
      </c>
      <c r="P2923">
        <v>87</v>
      </c>
      <c r="Q2923">
        <v>353</v>
      </c>
    </row>
    <row r="2924" spans="3:17" x14ac:dyDescent="0.2">
      <c r="C2924" s="325">
        <v>3060</v>
      </c>
      <c r="J2924" t="s">
        <v>4977</v>
      </c>
      <c r="K2924" t="s">
        <v>4978</v>
      </c>
      <c r="L2924">
        <v>280</v>
      </c>
      <c r="M2924">
        <v>74</v>
      </c>
      <c r="N2924">
        <v>1.64408</v>
      </c>
      <c r="O2924">
        <v>306</v>
      </c>
      <c r="P2924">
        <v>78</v>
      </c>
      <c r="Q2924">
        <v>306</v>
      </c>
    </row>
    <row r="2925" spans="3:17" x14ac:dyDescent="0.2">
      <c r="C2925" s="325">
        <v>3061</v>
      </c>
      <c r="G2925">
        <v>760</v>
      </c>
      <c r="J2925" t="s">
        <v>2157</v>
      </c>
      <c r="K2925" t="s">
        <v>4893</v>
      </c>
      <c r="L2925">
        <v>748</v>
      </c>
      <c r="M2925">
        <v>430</v>
      </c>
      <c r="N2925">
        <v>0</v>
      </c>
      <c r="O2925">
        <v>0</v>
      </c>
      <c r="P2925">
        <v>0</v>
      </c>
      <c r="Q2925">
        <v>748</v>
      </c>
    </row>
    <row r="2926" spans="3:17" x14ac:dyDescent="0.2">
      <c r="C2926" s="325">
        <v>3062</v>
      </c>
      <c r="G2926" t="s">
        <v>2314</v>
      </c>
      <c r="J2926" t="s">
        <v>4979</v>
      </c>
      <c r="K2926" t="s">
        <v>4979</v>
      </c>
      <c r="L2926">
        <v>354</v>
      </c>
      <c r="M2926">
        <v>82</v>
      </c>
      <c r="N2926">
        <v>6.9429299999999996</v>
      </c>
      <c r="O2926">
        <v>353</v>
      </c>
      <c r="P2926">
        <v>87</v>
      </c>
      <c r="Q2926">
        <v>353</v>
      </c>
    </row>
    <row r="2927" spans="3:17" x14ac:dyDescent="0.2">
      <c r="C2927" s="325">
        <v>3063</v>
      </c>
      <c r="G2927">
        <v>760</v>
      </c>
      <c r="J2927" t="s">
        <v>4983</v>
      </c>
      <c r="K2927" t="s">
        <v>4893</v>
      </c>
      <c r="L2927">
        <v>748</v>
      </c>
      <c r="M2927">
        <v>430</v>
      </c>
      <c r="N2927">
        <v>0</v>
      </c>
      <c r="O2927">
        <v>0</v>
      </c>
      <c r="P2927">
        <v>0</v>
      </c>
      <c r="Q2927">
        <v>748</v>
      </c>
    </row>
    <row r="2928" spans="3:17" x14ac:dyDescent="0.2">
      <c r="C2928" s="325">
        <v>3064</v>
      </c>
      <c r="J2928" t="s">
        <v>1903</v>
      </c>
      <c r="K2928" t="s">
        <v>1903</v>
      </c>
      <c r="L2928">
        <v>390</v>
      </c>
      <c r="M2928">
        <v>112</v>
      </c>
      <c r="N2928">
        <v>0</v>
      </c>
      <c r="O2928">
        <v>0</v>
      </c>
      <c r="P2928">
        <v>0</v>
      </c>
      <c r="Q2928">
        <v>390</v>
      </c>
    </row>
    <row r="2929" spans="3:17" x14ac:dyDescent="0.2">
      <c r="C2929" s="325">
        <v>3065</v>
      </c>
      <c r="G2929">
        <v>218</v>
      </c>
      <c r="J2929" t="s">
        <v>4985</v>
      </c>
      <c r="K2929" t="s">
        <v>4978</v>
      </c>
      <c r="L2929">
        <v>280</v>
      </c>
      <c r="M2929">
        <v>74</v>
      </c>
      <c r="N2929">
        <v>7.1607100000000007E-2</v>
      </c>
      <c r="O2929">
        <v>231</v>
      </c>
      <c r="P2929">
        <v>55</v>
      </c>
      <c r="Q2929">
        <v>231</v>
      </c>
    </row>
    <row r="2930" spans="3:17" x14ac:dyDescent="0.2">
      <c r="C2930" s="325">
        <v>3066</v>
      </c>
      <c r="J2930" t="s">
        <v>4984</v>
      </c>
      <c r="K2930" t="s">
        <v>4984</v>
      </c>
      <c r="L2930">
        <v>209</v>
      </c>
      <c r="M2930">
        <v>31</v>
      </c>
      <c r="N2930">
        <v>4.0802300000000002</v>
      </c>
      <c r="O2930">
        <v>353</v>
      </c>
      <c r="P2930">
        <v>87</v>
      </c>
      <c r="Q2930">
        <v>353</v>
      </c>
    </row>
    <row r="2931" spans="3:17" x14ac:dyDescent="0.2">
      <c r="C2931" s="325">
        <v>3067</v>
      </c>
      <c r="G2931">
        <v>336</v>
      </c>
      <c r="J2931" t="s">
        <v>4979</v>
      </c>
      <c r="K2931" t="s">
        <v>4979</v>
      </c>
      <c r="L2931">
        <v>354</v>
      </c>
      <c r="M2931">
        <v>82</v>
      </c>
      <c r="N2931">
        <v>3.28335</v>
      </c>
      <c r="O2931">
        <v>353</v>
      </c>
      <c r="P2931">
        <v>87</v>
      </c>
      <c r="Q2931">
        <v>353</v>
      </c>
    </row>
    <row r="2932" spans="3:17" x14ac:dyDescent="0.2">
      <c r="C2932" s="325">
        <v>3068</v>
      </c>
      <c r="J2932" t="s">
        <v>4977</v>
      </c>
      <c r="K2932" t="s">
        <v>4978</v>
      </c>
      <c r="L2932">
        <v>280</v>
      </c>
      <c r="M2932">
        <v>74</v>
      </c>
      <c r="N2932">
        <v>17.805900000000001</v>
      </c>
      <c r="O2932">
        <v>353</v>
      </c>
      <c r="P2932">
        <v>87</v>
      </c>
      <c r="Q2932">
        <v>353</v>
      </c>
    </row>
    <row r="2933" spans="3:17" x14ac:dyDescent="0.2">
      <c r="C2933" s="325">
        <v>3069</v>
      </c>
      <c r="J2933" t="s">
        <v>1667</v>
      </c>
      <c r="K2933" t="s">
        <v>4893</v>
      </c>
      <c r="L2933">
        <v>748</v>
      </c>
      <c r="M2933">
        <v>430</v>
      </c>
      <c r="N2933">
        <v>0</v>
      </c>
      <c r="O2933">
        <v>0</v>
      </c>
      <c r="P2933">
        <v>0</v>
      </c>
      <c r="Q2933">
        <v>748</v>
      </c>
    </row>
    <row r="2934" spans="3:17" x14ac:dyDescent="0.2">
      <c r="C2934" s="325">
        <v>3070</v>
      </c>
      <c r="G2934">
        <v>285</v>
      </c>
      <c r="J2934" t="s">
        <v>4977</v>
      </c>
      <c r="K2934" t="s">
        <v>4978</v>
      </c>
      <c r="L2934">
        <v>280</v>
      </c>
      <c r="M2934">
        <v>74</v>
      </c>
      <c r="N2934">
        <v>1.7592699999999999</v>
      </c>
      <c r="O2934">
        <v>306</v>
      </c>
      <c r="P2934">
        <v>78</v>
      </c>
      <c r="Q2934">
        <v>306</v>
      </c>
    </row>
    <row r="2935" spans="3:17" x14ac:dyDescent="0.2">
      <c r="C2935" s="325">
        <v>3071</v>
      </c>
      <c r="G2935">
        <v>630</v>
      </c>
      <c r="J2935" t="s">
        <v>1667</v>
      </c>
      <c r="K2935" t="s">
        <v>4893</v>
      </c>
      <c r="L2935">
        <v>748</v>
      </c>
      <c r="M2935">
        <v>430</v>
      </c>
      <c r="N2935">
        <v>0</v>
      </c>
      <c r="O2935">
        <v>0</v>
      </c>
      <c r="P2935">
        <v>0</v>
      </c>
      <c r="Q2935">
        <v>748</v>
      </c>
    </row>
    <row r="2936" spans="3:17" x14ac:dyDescent="0.2">
      <c r="C2936" s="325">
        <v>3072</v>
      </c>
      <c r="J2936" t="s">
        <v>4983</v>
      </c>
      <c r="K2936" t="s">
        <v>4893</v>
      </c>
      <c r="L2936">
        <v>748</v>
      </c>
      <c r="M2936">
        <v>430</v>
      </c>
      <c r="N2936">
        <v>0</v>
      </c>
      <c r="O2936">
        <v>0</v>
      </c>
      <c r="P2936">
        <v>0</v>
      </c>
      <c r="Q2936">
        <v>748</v>
      </c>
    </row>
    <row r="2937" spans="3:17" x14ac:dyDescent="0.2">
      <c r="C2937" s="325">
        <v>3073</v>
      </c>
      <c r="G2937">
        <v>377</v>
      </c>
      <c r="J2937" t="s">
        <v>4979</v>
      </c>
      <c r="K2937" t="s">
        <v>4979</v>
      </c>
      <c r="L2937">
        <v>354</v>
      </c>
      <c r="M2937">
        <v>82</v>
      </c>
      <c r="N2937">
        <v>10.835000000000001</v>
      </c>
      <c r="O2937">
        <v>353</v>
      </c>
      <c r="P2937">
        <v>87</v>
      </c>
      <c r="Q2937">
        <v>353</v>
      </c>
    </row>
    <row r="2938" spans="3:17" x14ac:dyDescent="0.2">
      <c r="C2938" s="325">
        <v>3074</v>
      </c>
      <c r="J2938" t="s">
        <v>1600</v>
      </c>
      <c r="K2938" t="s">
        <v>1600</v>
      </c>
      <c r="L2938">
        <v>387</v>
      </c>
      <c r="M2938">
        <v>142</v>
      </c>
      <c r="N2938">
        <v>0</v>
      </c>
      <c r="O2938">
        <v>0</v>
      </c>
      <c r="P2938">
        <v>0</v>
      </c>
      <c r="Q2938">
        <v>387</v>
      </c>
    </row>
    <row r="2939" spans="3:17" x14ac:dyDescent="0.2">
      <c r="C2939" s="325">
        <v>3075</v>
      </c>
      <c r="G2939">
        <v>372</v>
      </c>
      <c r="J2939" t="s">
        <v>4985</v>
      </c>
      <c r="K2939" t="s">
        <v>4978</v>
      </c>
      <c r="L2939">
        <v>280</v>
      </c>
      <c r="M2939">
        <v>74</v>
      </c>
      <c r="N2939">
        <v>2.9404300000000001</v>
      </c>
      <c r="O2939">
        <v>353</v>
      </c>
      <c r="P2939">
        <v>87</v>
      </c>
      <c r="Q2939">
        <v>353</v>
      </c>
    </row>
    <row r="2940" spans="3:17" x14ac:dyDescent="0.2">
      <c r="C2940" s="325">
        <v>3076</v>
      </c>
      <c r="G2940">
        <v>489</v>
      </c>
      <c r="J2940" t="s">
        <v>2138</v>
      </c>
      <c r="K2940" t="s">
        <v>2138</v>
      </c>
      <c r="L2940">
        <v>455</v>
      </c>
      <c r="M2940">
        <v>150</v>
      </c>
      <c r="N2940">
        <v>0</v>
      </c>
      <c r="O2940">
        <v>0</v>
      </c>
      <c r="P2940">
        <v>0</v>
      </c>
      <c r="Q2940">
        <v>455</v>
      </c>
    </row>
    <row r="2941" spans="3:17" x14ac:dyDescent="0.2">
      <c r="C2941" s="325">
        <v>3077</v>
      </c>
      <c r="G2941">
        <v>556</v>
      </c>
      <c r="J2941" t="s">
        <v>4980</v>
      </c>
      <c r="K2941" t="s">
        <v>4980</v>
      </c>
      <c r="L2941">
        <v>349</v>
      </c>
      <c r="M2941">
        <v>89</v>
      </c>
      <c r="N2941">
        <v>24.674199999999999</v>
      </c>
      <c r="O2941">
        <v>353</v>
      </c>
      <c r="P2941">
        <v>87</v>
      </c>
      <c r="Q2941">
        <v>353</v>
      </c>
    </row>
    <row r="2942" spans="3:17" x14ac:dyDescent="0.2">
      <c r="C2942" s="325">
        <v>3079</v>
      </c>
      <c r="J2942" t="s">
        <v>1667</v>
      </c>
      <c r="K2942" t="s">
        <v>4893</v>
      </c>
      <c r="L2942">
        <v>748</v>
      </c>
      <c r="M2942">
        <v>430</v>
      </c>
      <c r="N2942">
        <v>0</v>
      </c>
      <c r="O2942">
        <v>0</v>
      </c>
      <c r="P2942">
        <v>0</v>
      </c>
      <c r="Q2942">
        <v>748</v>
      </c>
    </row>
    <row r="2943" spans="3:17" x14ac:dyDescent="0.2">
      <c r="C2943" s="325">
        <v>3080</v>
      </c>
      <c r="G2943">
        <v>377</v>
      </c>
      <c r="J2943" t="s">
        <v>4979</v>
      </c>
      <c r="K2943" t="s">
        <v>4979</v>
      </c>
      <c r="L2943">
        <v>354</v>
      </c>
      <c r="M2943">
        <v>82</v>
      </c>
      <c r="N2943">
        <v>46.3142</v>
      </c>
      <c r="O2943">
        <v>353</v>
      </c>
      <c r="P2943">
        <v>87</v>
      </c>
      <c r="Q2943">
        <v>353</v>
      </c>
    </row>
    <row r="2944" spans="3:17" x14ac:dyDescent="0.2">
      <c r="C2944" s="325">
        <v>3081</v>
      </c>
      <c r="G2944">
        <v>377</v>
      </c>
      <c r="J2944" t="s">
        <v>1600</v>
      </c>
      <c r="K2944" t="s">
        <v>1600</v>
      </c>
      <c r="L2944">
        <v>387</v>
      </c>
      <c r="M2944">
        <v>142</v>
      </c>
      <c r="N2944">
        <v>0</v>
      </c>
      <c r="O2944">
        <v>0</v>
      </c>
      <c r="P2944">
        <v>0</v>
      </c>
      <c r="Q2944">
        <v>387</v>
      </c>
    </row>
    <row r="2945" spans="3:17" x14ac:dyDescent="0.2">
      <c r="C2945" s="325">
        <v>3082</v>
      </c>
      <c r="G2945">
        <v>216</v>
      </c>
      <c r="J2945" t="s">
        <v>4984</v>
      </c>
      <c r="K2945" t="s">
        <v>4984</v>
      </c>
      <c r="L2945">
        <v>209</v>
      </c>
      <c r="M2945">
        <v>31</v>
      </c>
      <c r="N2945">
        <v>1.0965499999999999</v>
      </c>
      <c r="O2945">
        <v>306</v>
      </c>
      <c r="P2945">
        <v>78</v>
      </c>
      <c r="Q2945">
        <v>306</v>
      </c>
    </row>
    <row r="2946" spans="3:17" x14ac:dyDescent="0.2">
      <c r="C2946" s="325">
        <v>3083</v>
      </c>
      <c r="G2946">
        <v>424.8</v>
      </c>
      <c r="J2946" t="s">
        <v>1600</v>
      </c>
      <c r="K2946" t="s">
        <v>1600</v>
      </c>
      <c r="L2946">
        <v>387</v>
      </c>
      <c r="M2946">
        <v>142</v>
      </c>
      <c r="N2946">
        <v>0</v>
      </c>
      <c r="O2946">
        <v>0</v>
      </c>
      <c r="P2946">
        <v>0</v>
      </c>
      <c r="Q2946">
        <v>387</v>
      </c>
    </row>
    <row r="2947" spans="3:17" x14ac:dyDescent="0.2">
      <c r="C2947" s="325">
        <v>3084</v>
      </c>
      <c r="G2947">
        <v>760</v>
      </c>
      <c r="J2947" t="s">
        <v>1667</v>
      </c>
      <c r="K2947" t="s">
        <v>4893</v>
      </c>
      <c r="L2947">
        <v>748</v>
      </c>
      <c r="M2947">
        <v>430</v>
      </c>
      <c r="N2947">
        <v>0</v>
      </c>
      <c r="O2947">
        <v>0</v>
      </c>
      <c r="P2947">
        <v>0</v>
      </c>
      <c r="Q2947">
        <v>748</v>
      </c>
    </row>
    <row r="2948" spans="3:17" x14ac:dyDescent="0.2">
      <c r="C2948" s="325">
        <v>3085</v>
      </c>
      <c r="G2948">
        <v>412</v>
      </c>
      <c r="J2948" t="s">
        <v>1903</v>
      </c>
      <c r="K2948" t="s">
        <v>1903</v>
      </c>
      <c r="L2948">
        <v>390</v>
      </c>
      <c r="M2948">
        <v>112</v>
      </c>
      <c r="N2948">
        <v>0</v>
      </c>
      <c r="O2948">
        <v>0</v>
      </c>
      <c r="P2948">
        <v>0</v>
      </c>
      <c r="Q2948">
        <v>390</v>
      </c>
    </row>
    <row r="2949" spans="3:17" x14ac:dyDescent="0.2">
      <c r="C2949" s="325">
        <v>3086</v>
      </c>
      <c r="G2949">
        <v>760</v>
      </c>
      <c r="J2949" t="s">
        <v>4980</v>
      </c>
      <c r="K2949" t="s">
        <v>4980</v>
      </c>
      <c r="L2949">
        <v>349</v>
      </c>
      <c r="M2949">
        <v>89</v>
      </c>
      <c r="N2949">
        <v>11.248699999999999</v>
      </c>
      <c r="O2949">
        <v>353</v>
      </c>
      <c r="P2949">
        <v>87</v>
      </c>
      <c r="Q2949">
        <v>353</v>
      </c>
    </row>
    <row r="2950" spans="3:17" x14ac:dyDescent="0.2">
      <c r="C2950" s="325">
        <v>3087</v>
      </c>
      <c r="J2950" t="s">
        <v>4979</v>
      </c>
      <c r="K2950" t="s">
        <v>4979</v>
      </c>
      <c r="L2950">
        <v>354</v>
      </c>
      <c r="M2950">
        <v>82</v>
      </c>
      <c r="N2950">
        <v>3.7515800000000001</v>
      </c>
      <c r="O2950">
        <v>353</v>
      </c>
      <c r="P2950">
        <v>87</v>
      </c>
      <c r="Q2950">
        <v>353</v>
      </c>
    </row>
    <row r="2951" spans="3:17" x14ac:dyDescent="0.2">
      <c r="C2951" s="325">
        <v>3088</v>
      </c>
      <c r="G2951">
        <v>760</v>
      </c>
      <c r="J2951" t="s">
        <v>1667</v>
      </c>
      <c r="K2951" t="s">
        <v>4893</v>
      </c>
      <c r="L2951">
        <v>748</v>
      </c>
      <c r="M2951">
        <v>430</v>
      </c>
      <c r="N2951">
        <v>0</v>
      </c>
      <c r="O2951">
        <v>0</v>
      </c>
      <c r="P2951">
        <v>0</v>
      </c>
      <c r="Q2951">
        <v>748</v>
      </c>
    </row>
    <row r="2952" spans="3:17" x14ac:dyDescent="0.2">
      <c r="C2952" s="325">
        <v>3089</v>
      </c>
      <c r="J2952" t="s">
        <v>4983</v>
      </c>
      <c r="K2952" t="s">
        <v>4893</v>
      </c>
      <c r="L2952">
        <v>748</v>
      </c>
      <c r="M2952">
        <v>430</v>
      </c>
      <c r="N2952">
        <v>0</v>
      </c>
      <c r="O2952">
        <v>0</v>
      </c>
      <c r="P2952">
        <v>0</v>
      </c>
      <c r="Q2952">
        <v>748</v>
      </c>
    </row>
    <row r="2953" spans="3:17" x14ac:dyDescent="0.2">
      <c r="C2953" s="325">
        <v>3090</v>
      </c>
      <c r="J2953" t="s">
        <v>1903</v>
      </c>
      <c r="K2953" t="s">
        <v>1903</v>
      </c>
      <c r="L2953">
        <v>390</v>
      </c>
      <c r="M2953">
        <v>112</v>
      </c>
      <c r="N2953">
        <v>0</v>
      </c>
      <c r="O2953">
        <v>0</v>
      </c>
      <c r="P2953">
        <v>0</v>
      </c>
      <c r="Q2953">
        <v>390</v>
      </c>
    </row>
    <row r="2954" spans="3:17" x14ac:dyDescent="0.2">
      <c r="C2954" s="325">
        <v>3091</v>
      </c>
      <c r="G2954">
        <v>279</v>
      </c>
      <c r="J2954" t="s">
        <v>4985</v>
      </c>
      <c r="K2954" t="s">
        <v>4978</v>
      </c>
      <c r="L2954">
        <v>280</v>
      </c>
      <c r="M2954">
        <v>74</v>
      </c>
      <c r="N2954">
        <v>2.9626999999999999</v>
      </c>
      <c r="O2954">
        <v>353</v>
      </c>
      <c r="P2954">
        <v>87</v>
      </c>
      <c r="Q2954">
        <v>353</v>
      </c>
    </row>
    <row r="2955" spans="3:17" x14ac:dyDescent="0.2">
      <c r="C2955" s="325">
        <v>3092</v>
      </c>
      <c r="G2955">
        <v>505</v>
      </c>
      <c r="J2955" t="s">
        <v>1667</v>
      </c>
      <c r="K2955" t="s">
        <v>4893</v>
      </c>
      <c r="L2955">
        <v>748</v>
      </c>
      <c r="M2955">
        <v>430</v>
      </c>
      <c r="N2955">
        <v>0</v>
      </c>
      <c r="O2955">
        <v>0</v>
      </c>
      <c r="P2955">
        <v>0</v>
      </c>
      <c r="Q2955">
        <v>748</v>
      </c>
    </row>
    <row r="2956" spans="3:17" x14ac:dyDescent="0.2">
      <c r="C2956" s="325">
        <v>3093</v>
      </c>
      <c r="G2956">
        <v>377</v>
      </c>
      <c r="J2956" t="s">
        <v>4979</v>
      </c>
      <c r="K2956" t="s">
        <v>4979</v>
      </c>
      <c r="L2956">
        <v>354</v>
      </c>
      <c r="M2956">
        <v>82</v>
      </c>
      <c r="N2956">
        <v>28.718399999999999</v>
      </c>
      <c r="O2956">
        <v>353</v>
      </c>
      <c r="P2956">
        <v>87</v>
      </c>
      <c r="Q2956">
        <v>353</v>
      </c>
    </row>
    <row r="2957" spans="3:17" x14ac:dyDescent="0.2">
      <c r="C2957" s="325">
        <v>3094</v>
      </c>
      <c r="J2957" t="s">
        <v>4977</v>
      </c>
      <c r="K2957" t="s">
        <v>4978</v>
      </c>
      <c r="L2957">
        <v>280</v>
      </c>
      <c r="M2957">
        <v>74</v>
      </c>
      <c r="N2957">
        <v>2.6650800000000001</v>
      </c>
      <c r="O2957">
        <v>353</v>
      </c>
      <c r="P2957">
        <v>87</v>
      </c>
      <c r="Q2957">
        <v>353</v>
      </c>
    </row>
    <row r="2958" spans="3:17" x14ac:dyDescent="0.2">
      <c r="C2958" s="325">
        <v>3095</v>
      </c>
      <c r="J2958" t="s">
        <v>4979</v>
      </c>
      <c r="K2958" t="s">
        <v>4979</v>
      </c>
      <c r="L2958">
        <v>354</v>
      </c>
      <c r="M2958">
        <v>82</v>
      </c>
      <c r="N2958">
        <v>7.9287099999999997</v>
      </c>
      <c r="O2958">
        <v>353</v>
      </c>
      <c r="P2958">
        <v>87</v>
      </c>
      <c r="Q2958">
        <v>353</v>
      </c>
    </row>
    <row r="2959" spans="3:17" x14ac:dyDescent="0.2">
      <c r="C2959" s="325">
        <v>3096</v>
      </c>
      <c r="J2959" t="s">
        <v>4983</v>
      </c>
      <c r="K2959" t="s">
        <v>4893</v>
      </c>
      <c r="L2959">
        <v>748</v>
      </c>
      <c r="M2959">
        <v>430</v>
      </c>
      <c r="N2959">
        <v>0</v>
      </c>
      <c r="O2959">
        <v>0</v>
      </c>
      <c r="P2959">
        <v>0</v>
      </c>
      <c r="Q2959">
        <v>748</v>
      </c>
    </row>
    <row r="2960" spans="3:17" x14ac:dyDescent="0.2">
      <c r="C2960" s="325">
        <v>3097</v>
      </c>
    </row>
    <row r="2961" spans="3:17" x14ac:dyDescent="0.2">
      <c r="C2961" s="325">
        <v>3098</v>
      </c>
    </row>
    <row r="2962" spans="3:17" x14ac:dyDescent="0.2">
      <c r="C2962" s="325">
        <v>3099</v>
      </c>
    </row>
    <row r="2963" spans="3:17" x14ac:dyDescent="0.2">
      <c r="C2963" s="325">
        <v>3100</v>
      </c>
    </row>
    <row r="2964" spans="3:17" x14ac:dyDescent="0.2">
      <c r="C2964" s="325">
        <v>3101</v>
      </c>
    </row>
    <row r="2965" spans="3:17" x14ac:dyDescent="0.2">
      <c r="C2965" s="325">
        <v>3102</v>
      </c>
      <c r="D2965" t="s">
        <v>1903</v>
      </c>
      <c r="E2965">
        <v>55</v>
      </c>
      <c r="F2965">
        <v>390</v>
      </c>
      <c r="G2965">
        <v>112</v>
      </c>
      <c r="H2965">
        <v>376.07299999999998</v>
      </c>
      <c r="I2965">
        <v>0.27200000000000002</v>
      </c>
      <c r="J2965" t="s">
        <v>1903</v>
      </c>
      <c r="K2965" t="s">
        <v>1903</v>
      </c>
      <c r="L2965">
        <v>390</v>
      </c>
      <c r="M2965">
        <v>112</v>
      </c>
      <c r="N2965">
        <v>0</v>
      </c>
      <c r="O2965">
        <v>0</v>
      </c>
      <c r="P2965">
        <v>0</v>
      </c>
      <c r="Q2965">
        <v>390</v>
      </c>
    </row>
    <row r="2966" spans="3:17" x14ac:dyDescent="0.2">
      <c r="C2966" s="325">
        <v>3103</v>
      </c>
      <c r="D2966" t="s">
        <v>1600</v>
      </c>
      <c r="E2966">
        <v>132</v>
      </c>
      <c r="F2966">
        <v>387</v>
      </c>
      <c r="G2966">
        <v>142</v>
      </c>
      <c r="H2966">
        <v>370.78899999999999</v>
      </c>
      <c r="I2966">
        <v>0.27300000000000002</v>
      </c>
      <c r="J2966" t="s">
        <v>1600</v>
      </c>
      <c r="K2966" t="s">
        <v>1600</v>
      </c>
      <c r="L2966">
        <v>387</v>
      </c>
      <c r="M2966">
        <v>142</v>
      </c>
      <c r="N2966">
        <v>0</v>
      </c>
      <c r="O2966">
        <v>0</v>
      </c>
      <c r="P2966">
        <v>0</v>
      </c>
      <c r="Q2966">
        <v>387</v>
      </c>
    </row>
    <row r="2967" spans="3:17" x14ac:dyDescent="0.2">
      <c r="C2967" s="325">
        <v>3104</v>
      </c>
      <c r="D2967" t="s">
        <v>1871</v>
      </c>
      <c r="E2967">
        <v>64</v>
      </c>
      <c r="F2967">
        <v>281</v>
      </c>
      <c r="G2967">
        <v>85</v>
      </c>
      <c r="H2967">
        <v>270.19</v>
      </c>
      <c r="I2967">
        <v>0.27500000000000002</v>
      </c>
      <c r="J2967" t="s">
        <v>4985</v>
      </c>
      <c r="K2967" t="s">
        <v>4978</v>
      </c>
      <c r="L2967">
        <v>280</v>
      </c>
      <c r="M2967">
        <v>74</v>
      </c>
      <c r="N2967">
        <v>0.93077699999999997</v>
      </c>
      <c r="O2967">
        <v>306</v>
      </c>
      <c r="P2967">
        <v>78</v>
      </c>
      <c r="Q2967">
        <v>306</v>
      </c>
    </row>
    <row r="2968" spans="3:17" x14ac:dyDescent="0.2">
      <c r="C2968" s="325">
        <v>3105</v>
      </c>
      <c r="D2968" t="s">
        <v>1871</v>
      </c>
      <c r="E2968">
        <v>64</v>
      </c>
      <c r="F2968">
        <v>281</v>
      </c>
      <c r="G2968">
        <v>85</v>
      </c>
      <c r="H2968">
        <v>270.19</v>
      </c>
      <c r="I2968">
        <v>0.27500000000000002</v>
      </c>
      <c r="J2968" t="s">
        <v>4985</v>
      </c>
      <c r="K2968" t="s">
        <v>4978</v>
      </c>
      <c r="L2968">
        <v>280</v>
      </c>
      <c r="M2968">
        <v>74</v>
      </c>
      <c r="N2968">
        <v>0.78054800000000002</v>
      </c>
      <c r="O2968">
        <v>306</v>
      </c>
      <c r="P2968">
        <v>78</v>
      </c>
      <c r="Q2968">
        <v>306</v>
      </c>
    </row>
    <row r="2969" spans="3:17" x14ac:dyDescent="0.2">
      <c r="C2969" s="325">
        <v>3106</v>
      </c>
      <c r="D2969" t="s">
        <v>1600</v>
      </c>
      <c r="E2969">
        <v>132</v>
      </c>
      <c r="F2969">
        <v>387</v>
      </c>
      <c r="G2969">
        <v>142</v>
      </c>
      <c r="H2969">
        <v>370.78899999999999</v>
      </c>
      <c r="I2969">
        <v>0.27300000000000002</v>
      </c>
      <c r="J2969" t="s">
        <v>1600</v>
      </c>
      <c r="K2969" t="s">
        <v>1600</v>
      </c>
      <c r="L2969">
        <v>387</v>
      </c>
      <c r="M2969">
        <v>142</v>
      </c>
      <c r="N2969">
        <v>0</v>
      </c>
      <c r="O2969">
        <v>0</v>
      </c>
      <c r="P2969">
        <v>0</v>
      </c>
      <c r="Q2969">
        <v>387</v>
      </c>
    </row>
    <row r="2970" spans="3:17" x14ac:dyDescent="0.2">
      <c r="C2970" s="325">
        <v>3107</v>
      </c>
      <c r="D2970" t="s">
        <v>1871</v>
      </c>
      <c r="E2970">
        <v>64</v>
      </c>
      <c r="F2970">
        <v>281</v>
      </c>
      <c r="G2970">
        <v>85</v>
      </c>
      <c r="H2970">
        <v>270.19</v>
      </c>
      <c r="I2970">
        <v>0.27500000000000002</v>
      </c>
      <c r="J2970" t="s">
        <v>4985</v>
      </c>
      <c r="K2970" t="s">
        <v>4978</v>
      </c>
      <c r="L2970">
        <v>280</v>
      </c>
      <c r="M2970">
        <v>74</v>
      </c>
      <c r="N2970">
        <v>0.51536800000000005</v>
      </c>
      <c r="O2970">
        <v>306</v>
      </c>
      <c r="P2970">
        <v>78</v>
      </c>
      <c r="Q2970">
        <v>306</v>
      </c>
    </row>
    <row r="2971" spans="3:17" x14ac:dyDescent="0.2">
      <c r="C2971" s="325">
        <v>3108</v>
      </c>
      <c r="D2971" t="s">
        <v>1871</v>
      </c>
      <c r="E2971">
        <v>64</v>
      </c>
      <c r="F2971">
        <v>281</v>
      </c>
      <c r="G2971">
        <v>85</v>
      </c>
      <c r="H2971">
        <v>270.19</v>
      </c>
      <c r="I2971">
        <v>0.27500000000000002</v>
      </c>
      <c r="J2971" t="s">
        <v>4985</v>
      </c>
      <c r="K2971" t="s">
        <v>4978</v>
      </c>
      <c r="L2971">
        <v>280</v>
      </c>
      <c r="M2971">
        <v>74</v>
      </c>
      <c r="N2971">
        <v>0.64597700000000002</v>
      </c>
      <c r="O2971">
        <v>306</v>
      </c>
      <c r="P2971">
        <v>78</v>
      </c>
      <c r="Q2971">
        <v>306</v>
      </c>
    </row>
    <row r="2972" spans="3:17" x14ac:dyDescent="0.2">
      <c r="C2972" s="325">
        <v>3109</v>
      </c>
      <c r="D2972" t="s">
        <v>1871</v>
      </c>
      <c r="E2972">
        <v>64</v>
      </c>
      <c r="F2972">
        <v>281</v>
      </c>
      <c r="G2972">
        <v>85</v>
      </c>
      <c r="H2972">
        <v>270.19</v>
      </c>
      <c r="I2972">
        <v>0.27500000000000002</v>
      </c>
      <c r="J2972" t="s">
        <v>4985</v>
      </c>
      <c r="K2972" t="s">
        <v>4978</v>
      </c>
      <c r="L2972">
        <v>280</v>
      </c>
      <c r="M2972">
        <v>74</v>
      </c>
      <c r="N2972">
        <v>0.486147</v>
      </c>
      <c r="O2972">
        <v>231</v>
      </c>
      <c r="P2972">
        <v>55</v>
      </c>
      <c r="Q2972">
        <v>231</v>
      </c>
    </row>
    <row r="2973" spans="3:17" x14ac:dyDescent="0.2">
      <c r="C2973" s="325">
        <v>3110</v>
      </c>
      <c r="D2973" t="s">
        <v>1871</v>
      </c>
      <c r="E2973">
        <v>64</v>
      </c>
      <c r="F2973">
        <v>281</v>
      </c>
      <c r="G2973">
        <v>85</v>
      </c>
      <c r="H2973">
        <v>270.19</v>
      </c>
      <c r="I2973">
        <v>0.27500000000000002</v>
      </c>
      <c r="J2973" t="s">
        <v>4985</v>
      </c>
      <c r="K2973" t="s">
        <v>4978</v>
      </c>
      <c r="L2973">
        <v>280</v>
      </c>
      <c r="M2973">
        <v>74</v>
      </c>
      <c r="N2973">
        <v>1.19617</v>
      </c>
      <c r="O2973">
        <v>306</v>
      </c>
      <c r="P2973">
        <v>78</v>
      </c>
      <c r="Q2973">
        <v>306</v>
      </c>
    </row>
    <row r="2974" spans="3:17" x14ac:dyDescent="0.2">
      <c r="C2974" s="325">
        <v>3111</v>
      </c>
      <c r="D2974" t="s">
        <v>1871</v>
      </c>
      <c r="E2974">
        <v>64</v>
      </c>
      <c r="F2974">
        <v>281</v>
      </c>
      <c r="G2974">
        <v>85</v>
      </c>
      <c r="H2974">
        <v>270.19</v>
      </c>
      <c r="I2974">
        <v>0.27500000000000002</v>
      </c>
      <c r="J2974" t="s">
        <v>4985</v>
      </c>
      <c r="K2974" t="s">
        <v>4978</v>
      </c>
      <c r="L2974">
        <v>280</v>
      </c>
      <c r="M2974">
        <v>74</v>
      </c>
      <c r="N2974">
        <v>0.68307600000000002</v>
      </c>
      <c r="O2974">
        <v>306</v>
      </c>
      <c r="P2974">
        <v>78</v>
      </c>
      <c r="Q2974">
        <v>306</v>
      </c>
    </row>
    <row r="2975" spans="3:17" x14ac:dyDescent="0.2">
      <c r="C2975" s="325">
        <v>3112</v>
      </c>
      <c r="D2975" t="s">
        <v>1871</v>
      </c>
      <c r="E2975">
        <v>64</v>
      </c>
      <c r="F2975">
        <v>281</v>
      </c>
      <c r="G2975">
        <v>85</v>
      </c>
      <c r="H2975">
        <v>270.19</v>
      </c>
      <c r="I2975">
        <v>0.27500000000000002</v>
      </c>
      <c r="J2975" t="s">
        <v>4985</v>
      </c>
      <c r="K2975" t="s">
        <v>4978</v>
      </c>
      <c r="L2975">
        <v>280</v>
      </c>
      <c r="M2975">
        <v>74</v>
      </c>
      <c r="N2975">
        <v>1.3309500000000001</v>
      </c>
      <c r="O2975">
        <v>306</v>
      </c>
      <c r="P2975">
        <v>78</v>
      </c>
      <c r="Q2975">
        <v>306</v>
      </c>
    </row>
    <row r="2976" spans="3:17" x14ac:dyDescent="0.2">
      <c r="C2976" s="325">
        <v>3113</v>
      </c>
      <c r="D2976" t="s">
        <v>1871</v>
      </c>
      <c r="E2976">
        <v>64</v>
      </c>
      <c r="F2976">
        <v>281</v>
      </c>
      <c r="G2976">
        <v>85</v>
      </c>
      <c r="H2976">
        <v>270.19</v>
      </c>
      <c r="I2976">
        <v>0.27500000000000002</v>
      </c>
      <c r="J2976" t="s">
        <v>4985</v>
      </c>
      <c r="K2976" t="s">
        <v>4978</v>
      </c>
      <c r="L2976">
        <v>280</v>
      </c>
      <c r="M2976">
        <v>74</v>
      </c>
      <c r="N2976">
        <v>0.494334</v>
      </c>
      <c r="O2976">
        <v>231</v>
      </c>
      <c r="P2976">
        <v>55</v>
      </c>
      <c r="Q2976">
        <v>231</v>
      </c>
    </row>
    <row r="2977" spans="3:17" x14ac:dyDescent="0.2">
      <c r="C2977" s="325">
        <v>3114</v>
      </c>
      <c r="D2977" t="s">
        <v>1600</v>
      </c>
      <c r="E2977">
        <v>132</v>
      </c>
      <c r="F2977">
        <v>387</v>
      </c>
      <c r="G2977">
        <v>142</v>
      </c>
      <c r="H2977">
        <v>370.78899999999999</v>
      </c>
      <c r="I2977">
        <v>0.27300000000000002</v>
      </c>
      <c r="J2977" t="s">
        <v>1600</v>
      </c>
      <c r="K2977" t="s">
        <v>1600</v>
      </c>
      <c r="L2977">
        <v>387</v>
      </c>
      <c r="M2977">
        <v>142</v>
      </c>
      <c r="N2977">
        <v>0</v>
      </c>
      <c r="O2977">
        <v>0</v>
      </c>
      <c r="P2977">
        <v>0</v>
      </c>
      <c r="Q2977">
        <v>387</v>
      </c>
    </row>
    <row r="2978" spans="3:17" x14ac:dyDescent="0.2">
      <c r="C2978" s="325">
        <v>3115</v>
      </c>
      <c r="D2978" t="s">
        <v>1755</v>
      </c>
      <c r="E2978">
        <v>65</v>
      </c>
      <c r="F2978">
        <v>349</v>
      </c>
      <c r="G2978">
        <v>89</v>
      </c>
      <c r="H2978">
        <v>338.53899999999999</v>
      </c>
      <c r="I2978">
        <v>0.24399999999999999</v>
      </c>
      <c r="J2978" t="s">
        <v>4980</v>
      </c>
      <c r="K2978" t="s">
        <v>4980</v>
      </c>
      <c r="L2978">
        <v>349</v>
      </c>
      <c r="M2978">
        <v>89</v>
      </c>
      <c r="N2978">
        <v>10.5479</v>
      </c>
      <c r="O2978">
        <v>353</v>
      </c>
      <c r="P2978">
        <v>87</v>
      </c>
      <c r="Q2978">
        <v>353</v>
      </c>
    </row>
    <row r="2979" spans="3:17" x14ac:dyDescent="0.2">
      <c r="C2979" s="325">
        <v>3116</v>
      </c>
      <c r="D2979" t="s">
        <v>1600</v>
      </c>
      <c r="E2979">
        <v>132</v>
      </c>
      <c r="F2979">
        <v>387</v>
      </c>
      <c r="G2979">
        <v>142</v>
      </c>
      <c r="H2979">
        <v>370.78899999999999</v>
      </c>
      <c r="I2979">
        <v>0.27300000000000002</v>
      </c>
      <c r="J2979" t="s">
        <v>1600</v>
      </c>
      <c r="K2979" t="s">
        <v>1600</v>
      </c>
      <c r="L2979">
        <v>387</v>
      </c>
      <c r="M2979">
        <v>142</v>
      </c>
      <c r="N2979">
        <v>0</v>
      </c>
      <c r="O2979">
        <v>0</v>
      </c>
      <c r="P2979">
        <v>0</v>
      </c>
      <c r="Q2979">
        <v>387</v>
      </c>
    </row>
    <row r="2980" spans="3:17" x14ac:dyDescent="0.2">
      <c r="C2980" s="325">
        <v>3117</v>
      </c>
      <c r="D2980" t="s">
        <v>1623</v>
      </c>
      <c r="E2980">
        <v>18</v>
      </c>
      <c r="F2980">
        <v>354</v>
      </c>
      <c r="G2980">
        <v>82</v>
      </c>
      <c r="H2980">
        <v>345.41899999999998</v>
      </c>
      <c r="I2980">
        <v>0.223</v>
      </c>
      <c r="J2980" t="s">
        <v>4979</v>
      </c>
      <c r="K2980" t="s">
        <v>4979</v>
      </c>
      <c r="L2980">
        <v>354</v>
      </c>
      <c r="M2980">
        <v>82</v>
      </c>
      <c r="N2980">
        <v>11.8973</v>
      </c>
      <c r="O2980">
        <v>353</v>
      </c>
      <c r="P2980">
        <v>87</v>
      </c>
      <c r="Q2980">
        <v>353</v>
      </c>
    </row>
    <row r="2981" spans="3:17" x14ac:dyDescent="0.2">
      <c r="C2981" s="325">
        <v>3118</v>
      </c>
      <c r="D2981" t="s">
        <v>1623</v>
      </c>
      <c r="E2981">
        <v>18</v>
      </c>
      <c r="F2981">
        <v>354</v>
      </c>
      <c r="G2981">
        <v>82</v>
      </c>
      <c r="H2981">
        <v>345.41899999999998</v>
      </c>
      <c r="I2981">
        <v>0.223</v>
      </c>
      <c r="J2981" t="s">
        <v>4979</v>
      </c>
      <c r="K2981" t="s">
        <v>4979</v>
      </c>
      <c r="L2981">
        <v>354</v>
      </c>
      <c r="M2981">
        <v>82</v>
      </c>
      <c r="N2981">
        <v>10.9191</v>
      </c>
      <c r="O2981">
        <v>353</v>
      </c>
      <c r="P2981">
        <v>87</v>
      </c>
      <c r="Q2981">
        <v>353</v>
      </c>
    </row>
    <row r="2982" spans="3:17" x14ac:dyDescent="0.2">
      <c r="C2982" s="325">
        <v>3119</v>
      </c>
      <c r="D2982" t="s">
        <v>1704</v>
      </c>
      <c r="E2982">
        <v>97</v>
      </c>
      <c r="F2982">
        <v>280</v>
      </c>
      <c r="G2982">
        <v>74</v>
      </c>
      <c r="H2982">
        <v>271.44099999999997</v>
      </c>
      <c r="I2982">
        <v>0.25</v>
      </c>
      <c r="J2982" t="s">
        <v>4977</v>
      </c>
      <c r="K2982" t="s">
        <v>4978</v>
      </c>
      <c r="L2982">
        <v>280</v>
      </c>
      <c r="M2982">
        <v>74</v>
      </c>
      <c r="N2982">
        <v>7.0925900000000004</v>
      </c>
      <c r="O2982">
        <v>353</v>
      </c>
      <c r="P2982">
        <v>87</v>
      </c>
      <c r="Q2982">
        <v>353</v>
      </c>
    </row>
    <row r="2983" spans="3:17" x14ac:dyDescent="0.2">
      <c r="C2983" s="325">
        <v>3120</v>
      </c>
      <c r="D2983" t="s">
        <v>1704</v>
      </c>
      <c r="E2983">
        <v>97</v>
      </c>
      <c r="F2983">
        <v>280</v>
      </c>
      <c r="G2983">
        <v>74</v>
      </c>
      <c r="H2983">
        <v>271.44099999999997</v>
      </c>
      <c r="I2983">
        <v>0.25</v>
      </c>
      <c r="J2983" t="s">
        <v>4977</v>
      </c>
      <c r="K2983" t="s">
        <v>4978</v>
      </c>
      <c r="L2983">
        <v>280</v>
      </c>
      <c r="M2983">
        <v>74</v>
      </c>
      <c r="N2983">
        <v>2.00753</v>
      </c>
      <c r="O2983">
        <v>353</v>
      </c>
      <c r="P2983">
        <v>87</v>
      </c>
      <c r="Q2983">
        <v>353</v>
      </c>
    </row>
    <row r="2984" spans="3:17" x14ac:dyDescent="0.2">
      <c r="C2984" s="325">
        <v>3121</v>
      </c>
      <c r="D2984" t="s">
        <v>1623</v>
      </c>
      <c r="E2984">
        <v>18</v>
      </c>
      <c r="F2984">
        <v>354</v>
      </c>
      <c r="G2984">
        <v>82</v>
      </c>
      <c r="H2984">
        <v>345.41899999999998</v>
      </c>
      <c r="I2984">
        <v>0.223</v>
      </c>
      <c r="J2984" t="s">
        <v>4979</v>
      </c>
      <c r="K2984" t="s">
        <v>4979</v>
      </c>
      <c r="L2984">
        <v>354</v>
      </c>
      <c r="M2984">
        <v>82</v>
      </c>
      <c r="N2984">
        <v>6.0750400000000004</v>
      </c>
      <c r="O2984">
        <v>353</v>
      </c>
      <c r="P2984">
        <v>87</v>
      </c>
      <c r="Q2984">
        <v>353</v>
      </c>
    </row>
    <row r="2985" spans="3:17" x14ac:dyDescent="0.2">
      <c r="C2985" s="325">
        <v>3122</v>
      </c>
      <c r="D2985" t="s">
        <v>1623</v>
      </c>
      <c r="E2985">
        <v>18</v>
      </c>
      <c r="F2985">
        <v>354</v>
      </c>
      <c r="G2985">
        <v>82</v>
      </c>
      <c r="H2985">
        <v>345.41899999999998</v>
      </c>
      <c r="I2985">
        <v>0.223</v>
      </c>
      <c r="J2985" t="s">
        <v>4979</v>
      </c>
      <c r="K2985" t="s">
        <v>4979</v>
      </c>
      <c r="L2985">
        <v>354</v>
      </c>
      <c r="M2985">
        <v>82</v>
      </c>
      <c r="N2985">
        <v>5.6999599999999999</v>
      </c>
      <c r="O2985">
        <v>353</v>
      </c>
      <c r="P2985">
        <v>87</v>
      </c>
      <c r="Q2985">
        <v>353</v>
      </c>
    </row>
    <row r="2986" spans="3:17" x14ac:dyDescent="0.2">
      <c r="C2986" s="325">
        <v>3123</v>
      </c>
      <c r="D2986" t="s">
        <v>1704</v>
      </c>
      <c r="E2986">
        <v>97</v>
      </c>
      <c r="F2986">
        <v>280</v>
      </c>
      <c r="G2986">
        <v>74</v>
      </c>
      <c r="H2986">
        <v>271.44099999999997</v>
      </c>
      <c r="I2986">
        <v>0.25</v>
      </c>
      <c r="J2986" t="s">
        <v>4977</v>
      </c>
      <c r="K2986" t="s">
        <v>4978</v>
      </c>
      <c r="L2986">
        <v>280</v>
      </c>
      <c r="M2986">
        <v>74</v>
      </c>
      <c r="N2986">
        <v>5.40693</v>
      </c>
      <c r="O2986">
        <v>353</v>
      </c>
      <c r="P2986">
        <v>87</v>
      </c>
      <c r="Q2986">
        <v>353</v>
      </c>
    </row>
    <row r="2987" spans="3:17" x14ac:dyDescent="0.2">
      <c r="C2987" s="325">
        <v>3124</v>
      </c>
      <c r="D2987" t="s">
        <v>1623</v>
      </c>
      <c r="E2987">
        <v>18</v>
      </c>
      <c r="F2987">
        <v>354</v>
      </c>
      <c r="G2987">
        <v>82</v>
      </c>
      <c r="H2987">
        <v>345.41899999999998</v>
      </c>
      <c r="I2987">
        <v>0.223</v>
      </c>
      <c r="J2987" t="s">
        <v>4979</v>
      </c>
      <c r="K2987" t="s">
        <v>4979</v>
      </c>
      <c r="L2987">
        <v>354</v>
      </c>
      <c r="M2987">
        <v>82</v>
      </c>
      <c r="N2987">
        <v>10.7233</v>
      </c>
      <c r="O2987">
        <v>353</v>
      </c>
      <c r="P2987">
        <v>87</v>
      </c>
      <c r="Q2987">
        <v>353</v>
      </c>
    </row>
    <row r="2988" spans="3:17" x14ac:dyDescent="0.2">
      <c r="C2988" s="325">
        <v>3125</v>
      </c>
      <c r="D2988" t="s">
        <v>1623</v>
      </c>
      <c r="E2988">
        <v>18</v>
      </c>
      <c r="F2988">
        <v>354</v>
      </c>
      <c r="G2988">
        <v>82</v>
      </c>
      <c r="H2988">
        <v>345.41899999999998</v>
      </c>
      <c r="I2988">
        <v>0.223</v>
      </c>
      <c r="J2988" t="s">
        <v>4979</v>
      </c>
      <c r="K2988" t="s">
        <v>4979</v>
      </c>
      <c r="L2988">
        <v>354</v>
      </c>
      <c r="M2988">
        <v>82</v>
      </c>
      <c r="N2988">
        <v>6.6931700000000003</v>
      </c>
      <c r="O2988">
        <v>353</v>
      </c>
      <c r="P2988">
        <v>87</v>
      </c>
      <c r="Q2988">
        <v>353</v>
      </c>
    </row>
    <row r="2989" spans="3:17" x14ac:dyDescent="0.2">
      <c r="C2989" s="325">
        <v>3126</v>
      </c>
      <c r="D2989" t="s">
        <v>1600</v>
      </c>
      <c r="E2989">
        <v>132</v>
      </c>
      <c r="F2989">
        <v>387</v>
      </c>
      <c r="G2989">
        <v>142</v>
      </c>
      <c r="H2989">
        <v>370.78899999999999</v>
      </c>
      <c r="I2989">
        <v>0.27300000000000002</v>
      </c>
      <c r="J2989" t="s">
        <v>1600</v>
      </c>
      <c r="K2989" t="s">
        <v>1600</v>
      </c>
      <c r="L2989">
        <v>387</v>
      </c>
      <c r="M2989">
        <v>142</v>
      </c>
      <c r="N2989">
        <v>0</v>
      </c>
      <c r="O2989">
        <v>0</v>
      </c>
      <c r="P2989">
        <v>0</v>
      </c>
      <c r="Q2989">
        <v>387</v>
      </c>
    </row>
    <row r="2990" spans="3:17" x14ac:dyDescent="0.2">
      <c r="C2990" s="325">
        <v>3127</v>
      </c>
      <c r="D2990" t="s">
        <v>1871</v>
      </c>
      <c r="E2990">
        <v>64</v>
      </c>
      <c r="F2990">
        <v>281</v>
      </c>
      <c r="G2990">
        <v>85</v>
      </c>
      <c r="H2990">
        <v>270.19</v>
      </c>
      <c r="I2990">
        <v>0.27500000000000002</v>
      </c>
      <c r="J2990" t="s">
        <v>4985</v>
      </c>
      <c r="K2990" t="s">
        <v>4978</v>
      </c>
      <c r="L2990">
        <v>280</v>
      </c>
      <c r="M2990">
        <v>74</v>
      </c>
      <c r="N2990">
        <v>1.42672</v>
      </c>
      <c r="O2990">
        <v>306</v>
      </c>
      <c r="P2990">
        <v>78</v>
      </c>
      <c r="Q2990">
        <v>306</v>
      </c>
    </row>
    <row r="2991" spans="3:17" x14ac:dyDescent="0.2">
      <c r="C2991" s="325">
        <v>3128</v>
      </c>
      <c r="D2991" t="s">
        <v>1871</v>
      </c>
      <c r="E2991">
        <v>64</v>
      </c>
      <c r="F2991">
        <v>281</v>
      </c>
      <c r="G2991">
        <v>85</v>
      </c>
      <c r="H2991">
        <v>270.19</v>
      </c>
      <c r="I2991">
        <v>0.27500000000000002</v>
      </c>
      <c r="J2991" t="s">
        <v>4985</v>
      </c>
      <c r="K2991" t="s">
        <v>4978</v>
      </c>
      <c r="L2991">
        <v>280</v>
      </c>
      <c r="M2991">
        <v>74</v>
      </c>
      <c r="N2991">
        <v>1.8317300000000001</v>
      </c>
      <c r="O2991">
        <v>306</v>
      </c>
      <c r="P2991">
        <v>78</v>
      </c>
      <c r="Q2991">
        <v>306</v>
      </c>
    </row>
    <row r="2992" spans="3:17" x14ac:dyDescent="0.2">
      <c r="C2992" s="325">
        <v>3129</v>
      </c>
    </row>
    <row r="2993" spans="3:3" x14ac:dyDescent="0.2">
      <c r="C2993" s="325">
        <v>3130</v>
      </c>
    </row>
    <row r="2994" spans="3:3" x14ac:dyDescent="0.2">
      <c r="C2994" s="325">
        <v>3131</v>
      </c>
    </row>
    <row r="2995" spans="3:3" x14ac:dyDescent="0.2">
      <c r="C2995" s="325">
        <v>3132</v>
      </c>
    </row>
    <row r="2996" spans="3:3" x14ac:dyDescent="0.2">
      <c r="C2996" s="325">
        <v>3133</v>
      </c>
    </row>
    <row r="2997" spans="3:3" x14ac:dyDescent="0.2">
      <c r="C2997" s="325">
        <v>3134</v>
      </c>
    </row>
    <row r="2998" spans="3:3" x14ac:dyDescent="0.2">
      <c r="C2998" s="325">
        <v>3135</v>
      </c>
    </row>
    <row r="2999" spans="3:3" x14ac:dyDescent="0.2">
      <c r="C2999" s="325">
        <v>3136</v>
      </c>
    </row>
    <row r="3000" spans="3:3" x14ac:dyDescent="0.2">
      <c r="C3000" s="325">
        <v>3137</v>
      </c>
    </row>
    <row r="3001" spans="3:3" x14ac:dyDescent="0.2">
      <c r="C3001" s="325">
        <v>3138</v>
      </c>
    </row>
    <row r="3002" spans="3:3" x14ac:dyDescent="0.2">
      <c r="C3002" s="325">
        <v>3139</v>
      </c>
    </row>
    <row r="3003" spans="3:3" x14ac:dyDescent="0.2">
      <c r="C3003" s="325">
        <v>3140</v>
      </c>
    </row>
    <row r="3004" spans="3:3" x14ac:dyDescent="0.2">
      <c r="C3004" s="325">
        <v>3141</v>
      </c>
    </row>
    <row r="3005" spans="3:3" x14ac:dyDescent="0.2">
      <c r="C3005" s="325">
        <v>3142</v>
      </c>
    </row>
    <row r="3006" spans="3:3" x14ac:dyDescent="0.2">
      <c r="C3006" s="325">
        <v>3143</v>
      </c>
    </row>
    <row r="3007" spans="3:3" x14ac:dyDescent="0.2">
      <c r="C3007" s="325">
        <v>3144</v>
      </c>
    </row>
    <row r="3008" spans="3:3" x14ac:dyDescent="0.2">
      <c r="C3008" s="325">
        <v>3145</v>
      </c>
    </row>
    <row r="3009" spans="3:3" x14ac:dyDescent="0.2">
      <c r="C3009" s="325">
        <v>3146</v>
      </c>
    </row>
    <row r="3010" spans="3:3" x14ac:dyDescent="0.2">
      <c r="C3010" s="325">
        <v>3147</v>
      </c>
    </row>
    <row r="3011" spans="3:3" x14ac:dyDescent="0.2">
      <c r="C3011" s="325">
        <v>3148</v>
      </c>
    </row>
    <row r="3012" spans="3:3" x14ac:dyDescent="0.2">
      <c r="C3012" s="325">
        <v>3149</v>
      </c>
    </row>
    <row r="3013" spans="3:3" x14ac:dyDescent="0.2">
      <c r="C3013" s="325">
        <v>3150</v>
      </c>
    </row>
    <row r="3014" spans="3:3" x14ac:dyDescent="0.2">
      <c r="C3014" s="325">
        <v>3151</v>
      </c>
    </row>
    <row r="3015" spans="3:3" x14ac:dyDescent="0.2">
      <c r="C3015" s="325">
        <v>3152</v>
      </c>
    </row>
    <row r="3016" spans="3:3" x14ac:dyDescent="0.2">
      <c r="C3016" s="325">
        <v>3153</v>
      </c>
    </row>
    <row r="3017" spans="3:3" x14ac:dyDescent="0.2">
      <c r="C3017" s="325">
        <v>3154</v>
      </c>
    </row>
    <row r="3018" spans="3:3" x14ac:dyDescent="0.2">
      <c r="C3018" s="325">
        <v>3155</v>
      </c>
    </row>
    <row r="3019" spans="3:3" x14ac:dyDescent="0.2">
      <c r="C3019" s="325">
        <v>3156</v>
      </c>
    </row>
    <row r="3020" spans="3:3" x14ac:dyDescent="0.2">
      <c r="C3020" s="325">
        <v>3157</v>
      </c>
    </row>
    <row r="3021" spans="3:3" x14ac:dyDescent="0.2">
      <c r="C3021" s="325">
        <v>3158</v>
      </c>
    </row>
    <row r="3022" spans="3:3" x14ac:dyDescent="0.2">
      <c r="C3022" s="325">
        <v>3159</v>
      </c>
    </row>
    <row r="3023" spans="3:3" x14ac:dyDescent="0.2">
      <c r="C3023" s="325">
        <v>3160</v>
      </c>
    </row>
    <row r="3024" spans="3:3" x14ac:dyDescent="0.2">
      <c r="C3024" s="325">
        <v>3161</v>
      </c>
    </row>
    <row r="3025" spans="3:3" x14ac:dyDescent="0.2">
      <c r="C3025" s="325">
        <v>3162</v>
      </c>
    </row>
    <row r="3026" spans="3:3" x14ac:dyDescent="0.2">
      <c r="C3026" s="325">
        <v>3163</v>
      </c>
    </row>
    <row r="3027" spans="3:3" x14ac:dyDescent="0.2">
      <c r="C3027" s="325">
        <v>3164</v>
      </c>
    </row>
    <row r="3028" spans="3:3" x14ac:dyDescent="0.2">
      <c r="C3028" s="325">
        <v>3165</v>
      </c>
    </row>
    <row r="3029" spans="3:3" x14ac:dyDescent="0.2">
      <c r="C3029" s="325">
        <v>3166</v>
      </c>
    </row>
    <row r="3030" spans="3:3" x14ac:dyDescent="0.2">
      <c r="C3030" s="325">
        <v>3167</v>
      </c>
    </row>
    <row r="3031" spans="3:3" x14ac:dyDescent="0.2">
      <c r="C3031" s="325">
        <v>3168</v>
      </c>
    </row>
    <row r="3032" spans="3:3" x14ac:dyDescent="0.2">
      <c r="C3032" s="325">
        <v>3169</v>
      </c>
    </row>
    <row r="3033" spans="3:3" x14ac:dyDescent="0.2">
      <c r="C3033" s="325">
        <v>3170</v>
      </c>
    </row>
    <row r="3034" spans="3:3" x14ac:dyDescent="0.2">
      <c r="C3034" s="325">
        <v>3171</v>
      </c>
    </row>
    <row r="3035" spans="3:3" x14ac:dyDescent="0.2">
      <c r="C3035" s="325">
        <v>3172</v>
      </c>
    </row>
    <row r="3036" spans="3:3" x14ac:dyDescent="0.2">
      <c r="C3036" s="325">
        <v>3173</v>
      </c>
    </row>
    <row r="3037" spans="3:3" x14ac:dyDescent="0.2">
      <c r="C3037" s="325">
        <v>3174</v>
      </c>
    </row>
    <row r="3038" spans="3:3" x14ac:dyDescent="0.2">
      <c r="C3038" s="325">
        <v>3175</v>
      </c>
    </row>
    <row r="3039" spans="3:3" x14ac:dyDescent="0.2">
      <c r="C3039" s="325">
        <v>3176</v>
      </c>
    </row>
    <row r="3040" spans="3:3" x14ac:dyDescent="0.2">
      <c r="C3040" s="325">
        <v>3177</v>
      </c>
    </row>
    <row r="3041" spans="3:3" x14ac:dyDescent="0.2">
      <c r="C3041" s="325">
        <v>3178</v>
      </c>
    </row>
    <row r="3042" spans="3:3" x14ac:dyDescent="0.2">
      <c r="C3042" s="325">
        <v>3179</v>
      </c>
    </row>
    <row r="3043" spans="3:3" x14ac:dyDescent="0.2">
      <c r="C3043" s="325">
        <v>3180</v>
      </c>
    </row>
    <row r="3044" spans="3:3" x14ac:dyDescent="0.2">
      <c r="C3044" s="325">
        <v>3181</v>
      </c>
    </row>
    <row r="3045" spans="3:3" x14ac:dyDescent="0.2">
      <c r="C3045" s="325">
        <v>3182</v>
      </c>
    </row>
    <row r="3046" spans="3:3" x14ac:dyDescent="0.2">
      <c r="C3046" s="325">
        <v>3183</v>
      </c>
    </row>
    <row r="3047" spans="3:3" x14ac:dyDescent="0.2">
      <c r="C3047" s="325">
        <v>3184</v>
      </c>
    </row>
    <row r="3048" spans="3:3" x14ac:dyDescent="0.2">
      <c r="C3048" s="325">
        <v>3185</v>
      </c>
    </row>
    <row r="3049" spans="3:3" x14ac:dyDescent="0.2">
      <c r="C3049" s="325">
        <v>3186</v>
      </c>
    </row>
    <row r="3050" spans="3:3" x14ac:dyDescent="0.2">
      <c r="C3050" s="325">
        <v>3187</v>
      </c>
    </row>
    <row r="3051" spans="3:3" x14ac:dyDescent="0.2">
      <c r="C3051" s="325">
        <v>3188</v>
      </c>
    </row>
    <row r="3052" spans="3:3" x14ac:dyDescent="0.2">
      <c r="C3052" s="325">
        <v>3189</v>
      </c>
    </row>
    <row r="3053" spans="3:3" x14ac:dyDescent="0.2">
      <c r="C3053" s="325">
        <v>3190</v>
      </c>
    </row>
    <row r="3054" spans="3:3" x14ac:dyDescent="0.2">
      <c r="C3054" s="325">
        <v>3191</v>
      </c>
    </row>
    <row r="3055" spans="3:3" x14ac:dyDescent="0.2">
      <c r="C3055" s="325">
        <v>3192</v>
      </c>
    </row>
    <row r="3056" spans="3:3" x14ac:dyDescent="0.2">
      <c r="C3056" s="325">
        <v>3193</v>
      </c>
    </row>
    <row r="3057" spans="3:3" x14ac:dyDescent="0.2">
      <c r="C3057" s="325">
        <v>3194</v>
      </c>
    </row>
    <row r="3058" spans="3:3" x14ac:dyDescent="0.2">
      <c r="C3058" s="325">
        <v>3195</v>
      </c>
    </row>
    <row r="3059" spans="3:3" x14ac:dyDescent="0.2">
      <c r="C3059" s="325">
        <v>3196</v>
      </c>
    </row>
    <row r="3060" spans="3:3" x14ac:dyDescent="0.2">
      <c r="C3060" s="325">
        <v>3197</v>
      </c>
    </row>
    <row r="3061" spans="3:3" x14ac:dyDescent="0.2">
      <c r="C3061" s="325">
        <v>3198</v>
      </c>
    </row>
    <row r="3062" spans="3:3" x14ac:dyDescent="0.2">
      <c r="C3062" s="325">
        <v>3199</v>
      </c>
    </row>
    <row r="3063" spans="3:3" x14ac:dyDescent="0.2">
      <c r="C3063" s="325">
        <v>3200</v>
      </c>
    </row>
    <row r="3064" spans="3:3" x14ac:dyDescent="0.2">
      <c r="C3064" s="325">
        <v>3201</v>
      </c>
    </row>
    <row r="3065" spans="3:3" x14ac:dyDescent="0.2">
      <c r="C3065" s="325">
        <v>3202</v>
      </c>
    </row>
    <row r="3066" spans="3:3" x14ac:dyDescent="0.2">
      <c r="C3066" s="325">
        <v>3203</v>
      </c>
    </row>
    <row r="3067" spans="3:3" x14ac:dyDescent="0.2">
      <c r="C3067" s="325">
        <v>3204</v>
      </c>
    </row>
    <row r="3068" spans="3:3" x14ac:dyDescent="0.2">
      <c r="C3068" s="325">
        <v>3205</v>
      </c>
    </row>
    <row r="3069" spans="3:3" x14ac:dyDescent="0.2">
      <c r="C3069" s="325">
        <v>3206</v>
      </c>
    </row>
    <row r="3070" spans="3:3" x14ac:dyDescent="0.2">
      <c r="C3070" s="325">
        <v>3207</v>
      </c>
    </row>
    <row r="3071" spans="3:3" x14ac:dyDescent="0.2">
      <c r="C3071" s="325">
        <v>3208</v>
      </c>
    </row>
    <row r="3072" spans="3:3" x14ac:dyDescent="0.2">
      <c r="C3072" s="325">
        <v>3209</v>
      </c>
    </row>
    <row r="3073" spans="3:3" x14ac:dyDescent="0.2">
      <c r="C3073" s="325">
        <v>3210</v>
      </c>
    </row>
    <row r="3074" spans="3:3" x14ac:dyDescent="0.2">
      <c r="C3074" s="325">
        <v>3211</v>
      </c>
    </row>
    <row r="3075" spans="3:3" x14ac:dyDescent="0.2">
      <c r="C3075" s="325">
        <v>3212</v>
      </c>
    </row>
    <row r="3076" spans="3:3" x14ac:dyDescent="0.2">
      <c r="C3076" s="325">
        <v>3213</v>
      </c>
    </row>
    <row r="3077" spans="3:3" x14ac:dyDescent="0.2">
      <c r="C3077" s="325">
        <v>3214</v>
      </c>
    </row>
    <row r="3078" spans="3:3" x14ac:dyDescent="0.2">
      <c r="C3078" s="325">
        <v>3215</v>
      </c>
    </row>
    <row r="3079" spans="3:3" x14ac:dyDescent="0.2">
      <c r="C3079" s="325">
        <v>3216</v>
      </c>
    </row>
    <row r="3080" spans="3:3" x14ac:dyDescent="0.2">
      <c r="C3080" s="325">
        <v>3217</v>
      </c>
    </row>
    <row r="3081" spans="3:3" x14ac:dyDescent="0.2">
      <c r="C3081" s="325">
        <v>3218</v>
      </c>
    </row>
    <row r="3082" spans="3:3" x14ac:dyDescent="0.2">
      <c r="C3082" s="325">
        <v>3219</v>
      </c>
    </row>
    <row r="3083" spans="3:3" x14ac:dyDescent="0.2">
      <c r="C3083" s="325">
        <v>3220</v>
      </c>
    </row>
    <row r="3084" spans="3:3" x14ac:dyDescent="0.2">
      <c r="C3084" s="325">
        <v>3221</v>
      </c>
    </row>
    <row r="3085" spans="3:3" x14ac:dyDescent="0.2">
      <c r="C3085" s="325">
        <v>3222</v>
      </c>
    </row>
    <row r="3086" spans="3:3" x14ac:dyDescent="0.2">
      <c r="C3086" s="325">
        <v>3223</v>
      </c>
    </row>
    <row r="3087" spans="3:3" x14ac:dyDescent="0.2">
      <c r="C3087" s="325">
        <v>3224</v>
      </c>
    </row>
    <row r="3088" spans="3:3" x14ac:dyDescent="0.2">
      <c r="C3088" s="325">
        <v>3225</v>
      </c>
    </row>
    <row r="3089" spans="3:3" x14ac:dyDescent="0.2">
      <c r="C3089" s="325">
        <v>3226</v>
      </c>
    </row>
    <row r="3090" spans="3:3" x14ac:dyDescent="0.2">
      <c r="C3090" s="325">
        <v>3227</v>
      </c>
    </row>
    <row r="3091" spans="3:3" x14ac:dyDescent="0.2">
      <c r="C3091" s="325">
        <v>3228</v>
      </c>
    </row>
    <row r="3092" spans="3:3" x14ac:dyDescent="0.2">
      <c r="C3092" s="325">
        <v>3229</v>
      </c>
    </row>
    <row r="3093" spans="3:3" x14ac:dyDescent="0.2">
      <c r="C3093" s="325">
        <v>3230</v>
      </c>
    </row>
    <row r="3094" spans="3:3" x14ac:dyDescent="0.2">
      <c r="C3094" s="325">
        <v>3231</v>
      </c>
    </row>
    <row r="3095" spans="3:3" x14ac:dyDescent="0.2">
      <c r="C3095" s="325">
        <v>3232</v>
      </c>
    </row>
    <row r="3096" spans="3:3" x14ac:dyDescent="0.2">
      <c r="C3096" s="325">
        <v>3233</v>
      </c>
    </row>
    <row r="3097" spans="3:3" x14ac:dyDescent="0.2">
      <c r="C3097" s="325">
        <v>3234</v>
      </c>
    </row>
    <row r="3098" spans="3:3" x14ac:dyDescent="0.2">
      <c r="C3098" s="325">
        <v>3235</v>
      </c>
    </row>
    <row r="3099" spans="3:3" x14ac:dyDescent="0.2">
      <c r="C3099" s="325">
        <v>3236</v>
      </c>
    </row>
    <row r="3100" spans="3:3" x14ac:dyDescent="0.2">
      <c r="C3100" s="325">
        <v>3237</v>
      </c>
    </row>
    <row r="3101" spans="3:3" x14ac:dyDescent="0.2">
      <c r="C3101" s="325">
        <v>3238</v>
      </c>
    </row>
    <row r="3102" spans="3:3" x14ac:dyDescent="0.2">
      <c r="C3102" s="325">
        <v>3239</v>
      </c>
    </row>
    <row r="3103" spans="3:3" x14ac:dyDescent="0.2">
      <c r="C3103" s="325">
        <v>3240</v>
      </c>
    </row>
    <row r="3104" spans="3:3" x14ac:dyDescent="0.2">
      <c r="C3104" s="325">
        <v>3241</v>
      </c>
    </row>
    <row r="3105" spans="3:3" x14ac:dyDescent="0.2">
      <c r="C3105" s="325">
        <v>3242</v>
      </c>
    </row>
    <row r="3106" spans="3:3" x14ac:dyDescent="0.2">
      <c r="C3106" s="325">
        <v>3243</v>
      </c>
    </row>
    <row r="3107" spans="3:3" x14ac:dyDescent="0.2">
      <c r="C3107" s="325">
        <v>3244</v>
      </c>
    </row>
    <row r="3108" spans="3:3" x14ac:dyDescent="0.2">
      <c r="C3108" s="325">
        <v>3245</v>
      </c>
    </row>
    <row r="3109" spans="3:3" x14ac:dyDescent="0.2">
      <c r="C3109" s="325">
        <v>3246</v>
      </c>
    </row>
    <row r="3110" spans="3:3" x14ac:dyDescent="0.2">
      <c r="C3110" s="325">
        <v>3247</v>
      </c>
    </row>
    <row r="3111" spans="3:3" x14ac:dyDescent="0.2">
      <c r="C3111" s="325">
        <v>3248</v>
      </c>
    </row>
    <row r="3112" spans="3:3" x14ac:dyDescent="0.2">
      <c r="C3112" s="325">
        <v>3249</v>
      </c>
    </row>
    <row r="3113" spans="3:3" x14ac:dyDescent="0.2">
      <c r="C3113" s="325">
        <v>3250</v>
      </c>
    </row>
    <row r="3114" spans="3:3" x14ac:dyDescent="0.2">
      <c r="C3114" s="325">
        <v>3251</v>
      </c>
    </row>
    <row r="3115" spans="3:3" x14ac:dyDescent="0.2">
      <c r="C3115" s="325">
        <v>3252</v>
      </c>
    </row>
    <row r="3116" spans="3:3" x14ac:dyDescent="0.2">
      <c r="C3116" s="325">
        <v>3253</v>
      </c>
    </row>
    <row r="3117" spans="3:3" x14ac:dyDescent="0.2">
      <c r="C3117" s="325">
        <v>3254</v>
      </c>
    </row>
    <row r="3118" spans="3:3" x14ac:dyDescent="0.2">
      <c r="C3118" s="325">
        <v>3255</v>
      </c>
    </row>
    <row r="3119" spans="3:3" x14ac:dyDescent="0.2">
      <c r="C3119" s="325">
        <v>3256</v>
      </c>
    </row>
    <row r="3120" spans="3:3" x14ac:dyDescent="0.2">
      <c r="C3120" s="325">
        <v>3257</v>
      </c>
    </row>
    <row r="3121" spans="3:3" x14ac:dyDescent="0.2">
      <c r="C3121" s="325">
        <v>3258</v>
      </c>
    </row>
    <row r="3122" spans="3:3" x14ac:dyDescent="0.2">
      <c r="C3122" s="325">
        <v>3259</v>
      </c>
    </row>
    <row r="3123" spans="3:3" x14ac:dyDescent="0.2">
      <c r="C3123" s="325">
        <v>3260</v>
      </c>
    </row>
    <row r="3124" spans="3:3" x14ac:dyDescent="0.2">
      <c r="C3124" s="325">
        <v>3261</v>
      </c>
    </row>
    <row r="3125" spans="3:3" x14ac:dyDescent="0.2">
      <c r="C3125" s="325">
        <v>3262</v>
      </c>
    </row>
    <row r="3126" spans="3:3" x14ac:dyDescent="0.2">
      <c r="C3126" s="325">
        <v>3263</v>
      </c>
    </row>
    <row r="3127" spans="3:3" x14ac:dyDescent="0.2">
      <c r="C3127" s="325">
        <v>3264</v>
      </c>
    </row>
    <row r="3128" spans="3:3" x14ac:dyDescent="0.2">
      <c r="C3128" s="325">
        <v>3265</v>
      </c>
    </row>
    <row r="3129" spans="3:3" x14ac:dyDescent="0.2">
      <c r="C3129" s="325">
        <v>3266</v>
      </c>
    </row>
    <row r="3130" spans="3:3" x14ac:dyDescent="0.2">
      <c r="C3130" s="325">
        <v>3267</v>
      </c>
    </row>
    <row r="3131" spans="3:3" x14ac:dyDescent="0.2">
      <c r="C3131" s="325">
        <v>3268</v>
      </c>
    </row>
    <row r="3132" spans="3:3" x14ac:dyDescent="0.2">
      <c r="C3132" s="325">
        <v>3269</v>
      </c>
    </row>
    <row r="3133" spans="3:3" x14ac:dyDescent="0.2">
      <c r="C3133" s="325">
        <v>3270</v>
      </c>
    </row>
    <row r="3134" spans="3:3" x14ac:dyDescent="0.2">
      <c r="C3134" s="325">
        <v>3271</v>
      </c>
    </row>
    <row r="3135" spans="3:3" x14ac:dyDescent="0.2">
      <c r="C3135" s="325">
        <v>3272</v>
      </c>
    </row>
    <row r="3136" spans="3:3" x14ac:dyDescent="0.2">
      <c r="C3136" s="325">
        <v>3273</v>
      </c>
    </row>
    <row r="3137" spans="3:3" x14ac:dyDescent="0.2">
      <c r="C3137" s="325">
        <v>3274</v>
      </c>
    </row>
    <row r="3138" spans="3:3" x14ac:dyDescent="0.2">
      <c r="C3138" s="325">
        <v>3275</v>
      </c>
    </row>
    <row r="3139" spans="3:3" x14ac:dyDescent="0.2">
      <c r="C3139" s="325">
        <v>3276</v>
      </c>
    </row>
    <row r="3140" spans="3:3" x14ac:dyDescent="0.2">
      <c r="C3140" s="325">
        <v>3277</v>
      </c>
    </row>
    <row r="3141" spans="3:3" x14ac:dyDescent="0.2">
      <c r="C3141" s="325">
        <v>3278</v>
      </c>
    </row>
    <row r="3142" spans="3:3" x14ac:dyDescent="0.2">
      <c r="C3142" s="325">
        <v>3279</v>
      </c>
    </row>
    <row r="3143" spans="3:3" x14ac:dyDescent="0.2">
      <c r="C3143" s="325">
        <v>3280</v>
      </c>
    </row>
    <row r="3144" spans="3:3" x14ac:dyDescent="0.2">
      <c r="C3144" s="325">
        <v>3281</v>
      </c>
    </row>
    <row r="3145" spans="3:3" x14ac:dyDescent="0.2">
      <c r="C3145" s="325">
        <v>3282</v>
      </c>
    </row>
    <row r="3146" spans="3:3" x14ac:dyDescent="0.2">
      <c r="C3146" s="325">
        <v>3283</v>
      </c>
    </row>
    <row r="3147" spans="3:3" x14ac:dyDescent="0.2">
      <c r="C3147" s="325">
        <v>3284</v>
      </c>
    </row>
    <row r="3148" spans="3:3" x14ac:dyDescent="0.2">
      <c r="C3148" s="325">
        <v>3285</v>
      </c>
    </row>
    <row r="3149" spans="3:3" x14ac:dyDescent="0.2">
      <c r="C3149" s="325">
        <v>3286</v>
      </c>
    </row>
    <row r="3150" spans="3:3" x14ac:dyDescent="0.2">
      <c r="C3150" s="325">
        <v>3287</v>
      </c>
    </row>
    <row r="3151" spans="3:3" x14ac:dyDescent="0.2">
      <c r="C3151" s="325">
        <v>3288</v>
      </c>
    </row>
    <row r="3152" spans="3:3" x14ac:dyDescent="0.2">
      <c r="C3152" s="325">
        <v>3289</v>
      </c>
    </row>
    <row r="3153" spans="3:3" x14ac:dyDescent="0.2">
      <c r="C3153" s="325">
        <v>3290</v>
      </c>
    </row>
    <row r="3154" spans="3:3" x14ac:dyDescent="0.2">
      <c r="C3154" s="325">
        <v>3291</v>
      </c>
    </row>
    <row r="3155" spans="3:3" x14ac:dyDescent="0.2">
      <c r="C3155" s="325">
        <v>3292</v>
      </c>
    </row>
    <row r="3156" spans="3:3" x14ac:dyDescent="0.2">
      <c r="C3156" s="325">
        <v>3293</v>
      </c>
    </row>
    <row r="3157" spans="3:3" x14ac:dyDescent="0.2">
      <c r="C3157" s="325">
        <v>3294</v>
      </c>
    </row>
    <row r="3158" spans="3:3" x14ac:dyDescent="0.2">
      <c r="C3158" s="325">
        <v>3295</v>
      </c>
    </row>
    <row r="3159" spans="3:3" x14ac:dyDescent="0.2">
      <c r="C3159" s="325">
        <v>3296</v>
      </c>
    </row>
    <row r="3160" spans="3:3" x14ac:dyDescent="0.2">
      <c r="C3160" s="325">
        <v>3297</v>
      </c>
    </row>
    <row r="3161" spans="3:3" x14ac:dyDescent="0.2">
      <c r="C3161" s="325">
        <v>3298</v>
      </c>
    </row>
    <row r="3162" spans="3:3" x14ac:dyDescent="0.2">
      <c r="C3162" s="325">
        <v>3299</v>
      </c>
    </row>
    <row r="3163" spans="3:3" x14ac:dyDescent="0.2">
      <c r="C3163" s="325">
        <v>3300</v>
      </c>
    </row>
    <row r="3164" spans="3:3" x14ac:dyDescent="0.2">
      <c r="C3164" s="325">
        <v>3301</v>
      </c>
    </row>
    <row r="3165" spans="3:3" x14ac:dyDescent="0.2">
      <c r="C3165" s="325">
        <v>3302</v>
      </c>
    </row>
    <row r="3166" spans="3:3" x14ac:dyDescent="0.2">
      <c r="C3166" s="325">
        <v>3303</v>
      </c>
    </row>
    <row r="3167" spans="3:3" x14ac:dyDescent="0.2">
      <c r="C3167" s="325">
        <v>3304</v>
      </c>
    </row>
    <row r="3168" spans="3:3" x14ac:dyDescent="0.2">
      <c r="C3168" s="325">
        <v>3305</v>
      </c>
    </row>
    <row r="3169" spans="3:3" x14ac:dyDescent="0.2">
      <c r="C3169" s="325">
        <v>3306</v>
      </c>
    </row>
    <row r="3170" spans="3:3" x14ac:dyDescent="0.2">
      <c r="C3170" s="325">
        <v>3307</v>
      </c>
    </row>
    <row r="3171" spans="3:3" x14ac:dyDescent="0.2">
      <c r="C3171" s="325">
        <v>3308</v>
      </c>
    </row>
    <row r="3172" spans="3:3" x14ac:dyDescent="0.2">
      <c r="C3172" s="325">
        <v>3309</v>
      </c>
    </row>
    <row r="3173" spans="3:3" x14ac:dyDescent="0.2">
      <c r="C3173" s="325">
        <v>3310</v>
      </c>
    </row>
    <row r="3174" spans="3:3" x14ac:dyDescent="0.2">
      <c r="C3174" s="325">
        <v>3311</v>
      </c>
    </row>
    <row r="3175" spans="3:3" x14ac:dyDescent="0.2">
      <c r="C3175" s="325">
        <v>3312</v>
      </c>
    </row>
    <row r="3176" spans="3:3" x14ac:dyDescent="0.2">
      <c r="C3176" s="325">
        <v>3313</v>
      </c>
    </row>
    <row r="3177" spans="3:3" x14ac:dyDescent="0.2">
      <c r="C3177" s="325">
        <v>3314</v>
      </c>
    </row>
    <row r="3178" spans="3:3" x14ac:dyDescent="0.2">
      <c r="C3178" s="325">
        <v>3315</v>
      </c>
    </row>
    <row r="3179" spans="3:3" x14ac:dyDescent="0.2">
      <c r="C3179" s="325">
        <v>3316</v>
      </c>
    </row>
    <row r="3180" spans="3:3" x14ac:dyDescent="0.2">
      <c r="C3180" s="325">
        <v>3317</v>
      </c>
    </row>
    <row r="3181" spans="3:3" x14ac:dyDescent="0.2">
      <c r="C3181" s="325">
        <v>3318</v>
      </c>
    </row>
    <row r="3182" spans="3:3" x14ac:dyDescent="0.2">
      <c r="C3182" s="325">
        <v>3319</v>
      </c>
    </row>
    <row r="3183" spans="3:3" x14ac:dyDescent="0.2">
      <c r="C3183" s="325">
        <v>3320</v>
      </c>
    </row>
    <row r="3184" spans="3:3" x14ac:dyDescent="0.2">
      <c r="C3184" s="325">
        <v>3321</v>
      </c>
    </row>
    <row r="3185" spans="3:3" x14ac:dyDescent="0.2">
      <c r="C3185" s="325">
        <v>3322</v>
      </c>
    </row>
    <row r="3186" spans="3:3" x14ac:dyDescent="0.2">
      <c r="C3186" s="325">
        <v>3323</v>
      </c>
    </row>
    <row r="3187" spans="3:3" x14ac:dyDescent="0.2">
      <c r="C3187" s="325">
        <v>3324</v>
      </c>
    </row>
    <row r="3188" spans="3:3" x14ac:dyDescent="0.2">
      <c r="C3188" s="325">
        <v>3325</v>
      </c>
    </row>
    <row r="3189" spans="3:3" x14ac:dyDescent="0.2">
      <c r="C3189" s="325">
        <v>3326</v>
      </c>
    </row>
    <row r="3190" spans="3:3" x14ac:dyDescent="0.2">
      <c r="C3190" s="325">
        <v>3327</v>
      </c>
    </row>
    <row r="3191" spans="3:3" x14ac:dyDescent="0.2">
      <c r="C3191" s="325">
        <v>3328</v>
      </c>
    </row>
    <row r="3192" spans="3:3" x14ac:dyDescent="0.2">
      <c r="C3192" s="325">
        <v>3329</v>
      </c>
    </row>
    <row r="3193" spans="3:3" x14ac:dyDescent="0.2">
      <c r="C3193" s="325">
        <v>3330</v>
      </c>
    </row>
    <row r="3194" spans="3:3" x14ac:dyDescent="0.2">
      <c r="C3194" s="325">
        <v>3331</v>
      </c>
    </row>
    <row r="3195" spans="3:3" x14ac:dyDescent="0.2">
      <c r="C3195" s="325">
        <v>3332</v>
      </c>
    </row>
    <row r="3196" spans="3:3" x14ac:dyDescent="0.2">
      <c r="C3196" s="325">
        <v>3333</v>
      </c>
    </row>
    <row r="3197" spans="3:3" x14ac:dyDescent="0.2">
      <c r="C3197" s="325">
        <v>3334</v>
      </c>
    </row>
    <row r="3198" spans="3:3" x14ac:dyDescent="0.2">
      <c r="C3198" s="325">
        <v>3335</v>
      </c>
    </row>
    <row r="3199" spans="3:3" x14ac:dyDescent="0.2">
      <c r="C3199" s="325">
        <v>3336</v>
      </c>
    </row>
    <row r="3200" spans="3:3" x14ac:dyDescent="0.2">
      <c r="C3200" s="325">
        <v>3337</v>
      </c>
    </row>
    <row r="3201" spans="3:3" x14ac:dyDescent="0.2">
      <c r="C3201" s="325">
        <v>3338</v>
      </c>
    </row>
    <row r="3202" spans="3:3" x14ac:dyDescent="0.2">
      <c r="C3202" s="325">
        <v>3339</v>
      </c>
    </row>
    <row r="3203" spans="3:3" x14ac:dyDescent="0.2">
      <c r="C3203" s="325">
        <v>3340</v>
      </c>
    </row>
    <row r="3204" spans="3:3" x14ac:dyDescent="0.2">
      <c r="C3204" s="325">
        <v>3341</v>
      </c>
    </row>
    <row r="3205" spans="3:3" x14ac:dyDescent="0.2">
      <c r="C3205" s="325">
        <v>3342</v>
      </c>
    </row>
    <row r="3206" spans="3:3" x14ac:dyDescent="0.2">
      <c r="C3206" s="325">
        <v>3343</v>
      </c>
    </row>
    <row r="3207" spans="3:3" x14ac:dyDescent="0.2">
      <c r="C3207" s="325">
        <v>3344</v>
      </c>
    </row>
    <row r="3208" spans="3:3" x14ac:dyDescent="0.2">
      <c r="C3208" s="325">
        <v>3345</v>
      </c>
    </row>
    <row r="3209" spans="3:3" x14ac:dyDescent="0.2">
      <c r="C3209" s="325">
        <v>3346</v>
      </c>
    </row>
    <row r="3210" spans="3:3" x14ac:dyDescent="0.2">
      <c r="C3210" s="325">
        <v>3347</v>
      </c>
    </row>
    <row r="3211" spans="3:3" x14ac:dyDescent="0.2">
      <c r="C3211" s="325">
        <v>3348</v>
      </c>
    </row>
    <row r="3212" spans="3:3" x14ac:dyDescent="0.2">
      <c r="C3212" s="325">
        <v>3349</v>
      </c>
    </row>
    <row r="3213" spans="3:3" x14ac:dyDescent="0.2">
      <c r="C3213" s="325">
        <v>3350</v>
      </c>
    </row>
    <row r="3214" spans="3:3" x14ac:dyDescent="0.2">
      <c r="C3214" s="325">
        <v>3351</v>
      </c>
    </row>
    <row r="3215" spans="3:3" x14ac:dyDescent="0.2">
      <c r="C3215" s="325">
        <v>3352</v>
      </c>
    </row>
    <row r="3216" spans="3:3" x14ac:dyDescent="0.2">
      <c r="C3216" s="325">
        <v>3353</v>
      </c>
    </row>
    <row r="3217" spans="3:3" x14ac:dyDescent="0.2">
      <c r="C3217" s="325">
        <v>3354</v>
      </c>
    </row>
    <row r="3218" spans="3:3" x14ac:dyDescent="0.2">
      <c r="C3218" s="325">
        <v>3355</v>
      </c>
    </row>
    <row r="3219" spans="3:3" x14ac:dyDescent="0.2">
      <c r="C3219" s="325">
        <v>3356</v>
      </c>
    </row>
    <row r="3220" spans="3:3" x14ac:dyDescent="0.2">
      <c r="C3220" s="325">
        <v>3357</v>
      </c>
    </row>
    <row r="3221" spans="3:3" x14ac:dyDescent="0.2">
      <c r="C3221" s="325">
        <v>3358</v>
      </c>
    </row>
    <row r="3222" spans="3:3" x14ac:dyDescent="0.2">
      <c r="C3222" s="325">
        <v>3359</v>
      </c>
    </row>
    <row r="3223" spans="3:3" x14ac:dyDescent="0.2">
      <c r="C3223" s="325">
        <v>3360</v>
      </c>
    </row>
    <row r="3224" spans="3:3" x14ac:dyDescent="0.2">
      <c r="C3224" s="325">
        <v>3361</v>
      </c>
    </row>
    <row r="3225" spans="3:3" x14ac:dyDescent="0.2">
      <c r="C3225" s="325">
        <v>3362</v>
      </c>
    </row>
    <row r="3226" spans="3:3" x14ac:dyDescent="0.2">
      <c r="C3226" s="325">
        <v>3363</v>
      </c>
    </row>
    <row r="3227" spans="3:3" x14ac:dyDescent="0.2">
      <c r="C3227" s="325">
        <v>3364</v>
      </c>
    </row>
    <row r="3228" spans="3:3" x14ac:dyDescent="0.2">
      <c r="C3228" s="325">
        <v>3365</v>
      </c>
    </row>
    <row r="3229" spans="3:3" x14ac:dyDescent="0.2">
      <c r="C3229" s="325">
        <v>3366</v>
      </c>
    </row>
    <row r="3230" spans="3:3" x14ac:dyDescent="0.2">
      <c r="C3230" s="325">
        <v>3367</v>
      </c>
    </row>
    <row r="3231" spans="3:3" x14ac:dyDescent="0.2">
      <c r="C3231" s="325">
        <v>3368</v>
      </c>
    </row>
    <row r="3232" spans="3:3" x14ac:dyDescent="0.2">
      <c r="C3232" s="325">
        <v>3369</v>
      </c>
    </row>
    <row r="3233" spans="3:3" x14ac:dyDescent="0.2">
      <c r="C3233" s="325">
        <v>3370</v>
      </c>
    </row>
    <row r="3234" spans="3:3" x14ac:dyDescent="0.2">
      <c r="C3234" s="325">
        <v>3371</v>
      </c>
    </row>
    <row r="3235" spans="3:3" x14ac:dyDescent="0.2">
      <c r="C3235" s="325">
        <v>3372</v>
      </c>
    </row>
    <row r="3236" spans="3:3" x14ac:dyDescent="0.2">
      <c r="C3236" s="325">
        <v>3373</v>
      </c>
    </row>
    <row r="3237" spans="3:3" x14ac:dyDescent="0.2">
      <c r="C3237" s="325">
        <v>3374</v>
      </c>
    </row>
    <row r="3238" spans="3:3" x14ac:dyDescent="0.2">
      <c r="C3238" s="325">
        <v>3375</v>
      </c>
    </row>
    <row r="3239" spans="3:3" x14ac:dyDescent="0.2">
      <c r="C3239" s="325">
        <v>3376</v>
      </c>
    </row>
    <row r="3240" spans="3:3" x14ac:dyDescent="0.2">
      <c r="C3240" s="325">
        <v>3377</v>
      </c>
    </row>
    <row r="3241" spans="3:3" x14ac:dyDescent="0.2">
      <c r="C3241" s="325">
        <v>3378</v>
      </c>
    </row>
    <row r="3242" spans="3:3" x14ac:dyDescent="0.2">
      <c r="C3242" s="325">
        <v>3379</v>
      </c>
    </row>
    <row r="3243" spans="3:3" x14ac:dyDescent="0.2">
      <c r="C3243" s="325">
        <v>3380</v>
      </c>
    </row>
    <row r="3244" spans="3:3" x14ac:dyDescent="0.2">
      <c r="C3244" s="325">
        <v>3381</v>
      </c>
    </row>
    <row r="3245" spans="3:3" x14ac:dyDescent="0.2">
      <c r="C3245" s="325">
        <v>3382</v>
      </c>
    </row>
    <row r="3246" spans="3:3" x14ac:dyDescent="0.2">
      <c r="C3246" s="325">
        <v>3383</v>
      </c>
    </row>
    <row r="3247" spans="3:3" x14ac:dyDescent="0.2">
      <c r="C3247" s="325">
        <v>3384</v>
      </c>
    </row>
    <row r="3248" spans="3:3" x14ac:dyDescent="0.2">
      <c r="C3248" s="325">
        <v>3385</v>
      </c>
    </row>
    <row r="3249" spans="3:3" x14ac:dyDescent="0.2">
      <c r="C3249" s="325">
        <v>3386</v>
      </c>
    </row>
    <row r="3250" spans="3:3" x14ac:dyDescent="0.2">
      <c r="C3250" s="325">
        <v>3387</v>
      </c>
    </row>
    <row r="3251" spans="3:3" x14ac:dyDescent="0.2">
      <c r="C3251" s="325">
        <v>3388</v>
      </c>
    </row>
    <row r="3252" spans="3:3" x14ac:dyDescent="0.2">
      <c r="C3252" s="325">
        <v>3389</v>
      </c>
    </row>
    <row r="3253" spans="3:3" x14ac:dyDescent="0.2">
      <c r="C3253" s="325">
        <v>3390</v>
      </c>
    </row>
    <row r="3254" spans="3:3" x14ac:dyDescent="0.2">
      <c r="C3254" s="325">
        <v>3391</v>
      </c>
    </row>
    <row r="3255" spans="3:3" x14ac:dyDescent="0.2">
      <c r="C3255" s="325">
        <v>3392</v>
      </c>
    </row>
    <row r="3256" spans="3:3" x14ac:dyDescent="0.2">
      <c r="C3256" s="325">
        <v>3393</v>
      </c>
    </row>
    <row r="3257" spans="3:3" x14ac:dyDescent="0.2">
      <c r="C3257" s="325">
        <v>3394</v>
      </c>
    </row>
    <row r="3258" spans="3:3" x14ac:dyDescent="0.2">
      <c r="C3258" s="325">
        <v>3395</v>
      </c>
    </row>
    <row r="3259" spans="3:3" x14ac:dyDescent="0.2">
      <c r="C3259" s="325">
        <v>3396</v>
      </c>
    </row>
    <row r="3260" spans="3:3" x14ac:dyDescent="0.2">
      <c r="C3260" s="325">
        <v>3397</v>
      </c>
    </row>
    <row r="3261" spans="3:3" x14ac:dyDescent="0.2">
      <c r="C3261" s="325">
        <v>3398</v>
      </c>
    </row>
    <row r="3262" spans="3:3" x14ac:dyDescent="0.2">
      <c r="C3262" s="325">
        <v>3399</v>
      </c>
    </row>
    <row r="3263" spans="3:3" x14ac:dyDescent="0.2">
      <c r="C3263" s="325">
        <v>3400</v>
      </c>
    </row>
    <row r="3264" spans="3:3" x14ac:dyDescent="0.2">
      <c r="C3264" s="325">
        <v>3401</v>
      </c>
    </row>
    <row r="3265" spans="3:3" x14ac:dyDescent="0.2">
      <c r="C3265" s="325">
        <v>3402</v>
      </c>
    </row>
    <row r="3266" spans="3:3" x14ac:dyDescent="0.2">
      <c r="C3266" s="325">
        <v>3403</v>
      </c>
    </row>
    <row r="3267" spans="3:3" x14ac:dyDescent="0.2">
      <c r="C3267" s="325">
        <v>3404</v>
      </c>
    </row>
    <row r="3268" spans="3:3" x14ac:dyDescent="0.2">
      <c r="C3268" s="325">
        <v>3405</v>
      </c>
    </row>
    <row r="3269" spans="3:3" x14ac:dyDescent="0.2">
      <c r="C3269" s="325">
        <v>3406</v>
      </c>
    </row>
    <row r="3270" spans="3:3" x14ac:dyDescent="0.2">
      <c r="C3270" s="325">
        <v>3407</v>
      </c>
    </row>
    <row r="3271" spans="3:3" x14ac:dyDescent="0.2">
      <c r="C3271" s="325">
        <v>3408</v>
      </c>
    </row>
    <row r="3272" spans="3:3" x14ac:dyDescent="0.2">
      <c r="C3272" s="325">
        <v>3409</v>
      </c>
    </row>
    <row r="3273" spans="3:3" x14ac:dyDescent="0.2">
      <c r="C3273" s="325">
        <v>3410</v>
      </c>
    </row>
    <row r="3274" spans="3:3" x14ac:dyDescent="0.2">
      <c r="C3274" s="325">
        <v>3411</v>
      </c>
    </row>
    <row r="3275" spans="3:3" x14ac:dyDescent="0.2">
      <c r="C3275" s="325">
        <v>3412</v>
      </c>
    </row>
    <row r="3276" spans="3:3" x14ac:dyDescent="0.2">
      <c r="C3276" s="325">
        <v>3413</v>
      </c>
    </row>
    <row r="3277" spans="3:3" x14ac:dyDescent="0.2">
      <c r="C3277" s="325">
        <v>3414</v>
      </c>
    </row>
    <row r="3278" spans="3:3" x14ac:dyDescent="0.2">
      <c r="C3278" s="325">
        <v>3415</v>
      </c>
    </row>
    <row r="3279" spans="3:3" x14ac:dyDescent="0.2">
      <c r="C3279" s="325">
        <v>3416</v>
      </c>
    </row>
    <row r="3280" spans="3:3" x14ac:dyDescent="0.2">
      <c r="C3280" s="325">
        <v>3417</v>
      </c>
    </row>
    <row r="3281" spans="3:3" x14ac:dyDescent="0.2">
      <c r="C3281" s="325">
        <v>3418</v>
      </c>
    </row>
    <row r="3282" spans="3:3" x14ac:dyDescent="0.2">
      <c r="C3282" s="325">
        <v>3419</v>
      </c>
    </row>
    <row r="3283" spans="3:3" x14ac:dyDescent="0.2">
      <c r="C3283" s="325">
        <v>3420</v>
      </c>
    </row>
    <row r="3284" spans="3:3" x14ac:dyDescent="0.2">
      <c r="C3284" s="325">
        <v>3421</v>
      </c>
    </row>
    <row r="3285" spans="3:3" x14ac:dyDescent="0.2">
      <c r="C3285" s="325">
        <v>3422</v>
      </c>
    </row>
    <row r="3286" spans="3:3" x14ac:dyDescent="0.2">
      <c r="C3286" s="325">
        <v>3423</v>
      </c>
    </row>
    <row r="3287" spans="3:3" x14ac:dyDescent="0.2">
      <c r="C3287" s="325">
        <v>3424</v>
      </c>
    </row>
    <row r="3288" spans="3:3" x14ac:dyDescent="0.2">
      <c r="C3288" s="325">
        <v>3425</v>
      </c>
    </row>
    <row r="3289" spans="3:3" x14ac:dyDescent="0.2">
      <c r="C3289" s="325">
        <v>3426</v>
      </c>
    </row>
    <row r="3290" spans="3:3" x14ac:dyDescent="0.2">
      <c r="C3290" s="325">
        <v>3427</v>
      </c>
    </row>
    <row r="3291" spans="3:3" x14ac:dyDescent="0.2">
      <c r="C3291" s="325">
        <v>3428</v>
      </c>
    </row>
    <row r="3292" spans="3:3" x14ac:dyDescent="0.2">
      <c r="C3292" s="325">
        <v>3429</v>
      </c>
    </row>
    <row r="3293" spans="3:3" x14ac:dyDescent="0.2">
      <c r="C3293" s="325">
        <v>3430</v>
      </c>
    </row>
    <row r="3294" spans="3:3" x14ac:dyDescent="0.2">
      <c r="C3294" s="325">
        <v>3431</v>
      </c>
    </row>
    <row r="3295" spans="3:3" x14ac:dyDescent="0.2">
      <c r="C3295" s="325">
        <v>3432</v>
      </c>
    </row>
    <row r="3296" spans="3:3" x14ac:dyDescent="0.2">
      <c r="C3296" s="325">
        <v>3433</v>
      </c>
    </row>
    <row r="3297" spans="3:3" x14ac:dyDescent="0.2">
      <c r="C3297" s="325">
        <v>3434</v>
      </c>
    </row>
    <row r="3298" spans="3:3" x14ac:dyDescent="0.2">
      <c r="C3298" s="325">
        <v>3435</v>
      </c>
    </row>
    <row r="3299" spans="3:3" x14ac:dyDescent="0.2">
      <c r="C3299" s="325">
        <v>3436</v>
      </c>
    </row>
    <row r="3300" spans="3:3" x14ac:dyDescent="0.2">
      <c r="C3300" s="325">
        <v>3437</v>
      </c>
    </row>
    <row r="3301" spans="3:3" x14ac:dyDescent="0.2">
      <c r="C3301" s="325">
        <v>3438</v>
      </c>
    </row>
    <row r="3302" spans="3:3" x14ac:dyDescent="0.2">
      <c r="C3302" s="325">
        <v>3439</v>
      </c>
    </row>
    <row r="3303" spans="3:3" x14ac:dyDescent="0.2">
      <c r="C3303" s="325">
        <v>3440</v>
      </c>
    </row>
    <row r="3304" spans="3:3" x14ac:dyDescent="0.2">
      <c r="C3304" s="325">
        <v>3441</v>
      </c>
    </row>
    <row r="3305" spans="3:3" x14ac:dyDescent="0.2">
      <c r="C3305" s="325">
        <v>3442</v>
      </c>
    </row>
    <row r="3306" spans="3:3" x14ac:dyDescent="0.2">
      <c r="C3306" s="325">
        <v>3443</v>
      </c>
    </row>
    <row r="3307" spans="3:3" x14ac:dyDescent="0.2">
      <c r="C3307" s="325">
        <v>3444</v>
      </c>
    </row>
    <row r="3308" spans="3:3" x14ac:dyDescent="0.2">
      <c r="C3308" s="325">
        <v>3445</v>
      </c>
    </row>
    <row r="3309" spans="3:3" x14ac:dyDescent="0.2">
      <c r="C3309" s="325">
        <v>3446</v>
      </c>
    </row>
    <row r="3310" spans="3:3" x14ac:dyDescent="0.2">
      <c r="C3310" s="325">
        <v>3447</v>
      </c>
    </row>
    <row r="3311" spans="3:3" x14ac:dyDescent="0.2">
      <c r="C3311" s="325">
        <v>3448</v>
      </c>
    </row>
    <row r="3312" spans="3:3" x14ac:dyDescent="0.2">
      <c r="C3312" s="325">
        <v>3449</v>
      </c>
    </row>
    <row r="3313" spans="3:3" x14ac:dyDescent="0.2">
      <c r="C3313" s="325">
        <v>3450</v>
      </c>
    </row>
    <row r="3314" spans="3:3" x14ac:dyDescent="0.2">
      <c r="C3314" s="325">
        <v>3451</v>
      </c>
    </row>
    <row r="3315" spans="3:3" x14ac:dyDescent="0.2">
      <c r="C3315" s="325">
        <v>3452</v>
      </c>
    </row>
    <row r="3316" spans="3:3" x14ac:dyDescent="0.2">
      <c r="C3316" s="325">
        <v>3453</v>
      </c>
    </row>
    <row r="3317" spans="3:3" x14ac:dyDescent="0.2">
      <c r="C3317" s="325">
        <v>3454</v>
      </c>
    </row>
    <row r="3318" spans="3:3" x14ac:dyDescent="0.2">
      <c r="C3318" s="325">
        <v>3455</v>
      </c>
    </row>
    <row r="3319" spans="3:3" x14ac:dyDescent="0.2">
      <c r="C3319" s="325">
        <v>3456</v>
      </c>
    </row>
    <row r="3320" spans="3:3" x14ac:dyDescent="0.2">
      <c r="C3320" s="325">
        <v>3457</v>
      </c>
    </row>
    <row r="3321" spans="3:3" x14ac:dyDescent="0.2">
      <c r="C3321" s="325">
        <v>3458</v>
      </c>
    </row>
    <row r="3322" spans="3:3" x14ac:dyDescent="0.2">
      <c r="C3322" s="325">
        <v>3459</v>
      </c>
    </row>
    <row r="3323" spans="3:3" x14ac:dyDescent="0.2">
      <c r="C3323" s="325">
        <v>3460</v>
      </c>
    </row>
    <row r="3324" spans="3:3" x14ac:dyDescent="0.2">
      <c r="C3324" s="325">
        <v>3461</v>
      </c>
    </row>
    <row r="3325" spans="3:3" x14ac:dyDescent="0.2">
      <c r="C3325" s="325">
        <v>3462</v>
      </c>
    </row>
    <row r="3326" spans="3:3" x14ac:dyDescent="0.2">
      <c r="C3326" s="325">
        <v>3463</v>
      </c>
    </row>
    <row r="3327" spans="3:3" x14ac:dyDescent="0.2">
      <c r="C3327" s="325">
        <v>3464</v>
      </c>
    </row>
    <row r="3328" spans="3:3" x14ac:dyDescent="0.2">
      <c r="C3328" s="325">
        <v>3465</v>
      </c>
    </row>
    <row r="3329" spans="3:3" x14ac:dyDescent="0.2">
      <c r="C3329" s="325">
        <v>3466</v>
      </c>
    </row>
    <row r="3330" spans="3:3" x14ac:dyDescent="0.2">
      <c r="C3330" s="325">
        <v>3467</v>
      </c>
    </row>
    <row r="3331" spans="3:3" x14ac:dyDescent="0.2">
      <c r="C3331" s="325">
        <v>3468</v>
      </c>
    </row>
    <row r="3332" spans="3:3" x14ac:dyDescent="0.2">
      <c r="C3332" s="325">
        <v>3469</v>
      </c>
    </row>
    <row r="3333" spans="3:3" x14ac:dyDescent="0.2">
      <c r="C3333" s="325">
        <v>3470</v>
      </c>
    </row>
    <row r="3334" spans="3:3" x14ac:dyDescent="0.2">
      <c r="C3334" s="325">
        <v>3471</v>
      </c>
    </row>
    <row r="3335" spans="3:3" x14ac:dyDescent="0.2">
      <c r="C3335" s="325">
        <v>3472</v>
      </c>
    </row>
    <row r="3336" spans="3:3" x14ac:dyDescent="0.2">
      <c r="C3336" s="325">
        <v>3473</v>
      </c>
    </row>
    <row r="3337" spans="3:3" x14ac:dyDescent="0.2">
      <c r="C3337" s="325">
        <v>3474</v>
      </c>
    </row>
    <row r="3338" spans="3:3" x14ac:dyDescent="0.2">
      <c r="C3338" s="325">
        <v>3475</v>
      </c>
    </row>
    <row r="3339" spans="3:3" x14ac:dyDescent="0.2">
      <c r="C3339" s="325">
        <v>3476</v>
      </c>
    </row>
    <row r="3340" spans="3:3" x14ac:dyDescent="0.2">
      <c r="C3340" s="325">
        <v>3477</v>
      </c>
    </row>
    <row r="3341" spans="3:3" x14ac:dyDescent="0.2">
      <c r="C3341" s="325">
        <v>3478</v>
      </c>
    </row>
    <row r="3342" spans="3:3" x14ac:dyDescent="0.2">
      <c r="C3342" s="325">
        <v>3479</v>
      </c>
    </row>
    <row r="3343" spans="3:3" x14ac:dyDescent="0.2">
      <c r="C3343" s="325">
        <v>3480</v>
      </c>
    </row>
    <row r="3344" spans="3:3" x14ac:dyDescent="0.2">
      <c r="C3344" s="325">
        <v>3481</v>
      </c>
    </row>
    <row r="3345" spans="3:3" x14ac:dyDescent="0.2">
      <c r="C3345" s="325">
        <v>3482</v>
      </c>
    </row>
    <row r="3346" spans="3:3" x14ac:dyDescent="0.2">
      <c r="C3346" s="325">
        <v>3483</v>
      </c>
    </row>
    <row r="3347" spans="3:3" x14ac:dyDescent="0.2">
      <c r="C3347" s="325">
        <v>3484</v>
      </c>
    </row>
    <row r="3348" spans="3:3" x14ac:dyDescent="0.2">
      <c r="C3348" s="325">
        <v>3485</v>
      </c>
    </row>
    <row r="3349" spans="3:3" x14ac:dyDescent="0.2">
      <c r="C3349" s="325">
        <v>3486</v>
      </c>
    </row>
    <row r="3350" spans="3:3" x14ac:dyDescent="0.2">
      <c r="C3350" s="325">
        <v>3487</v>
      </c>
    </row>
    <row r="3351" spans="3:3" x14ac:dyDescent="0.2">
      <c r="C3351" s="325">
        <v>3488</v>
      </c>
    </row>
    <row r="3352" spans="3:3" x14ac:dyDescent="0.2">
      <c r="C3352" s="325">
        <v>3489</v>
      </c>
    </row>
    <row r="3353" spans="3:3" x14ac:dyDescent="0.2">
      <c r="C3353" s="325">
        <v>3490</v>
      </c>
    </row>
    <row r="3354" spans="3:3" x14ac:dyDescent="0.2">
      <c r="C3354" s="325">
        <v>3491</v>
      </c>
    </row>
    <row r="3355" spans="3:3" x14ac:dyDescent="0.2">
      <c r="C3355" s="325">
        <v>3492</v>
      </c>
    </row>
    <row r="3356" spans="3:3" x14ac:dyDescent="0.2">
      <c r="C3356" s="325">
        <v>3493</v>
      </c>
    </row>
    <row r="3357" spans="3:3" x14ac:dyDescent="0.2">
      <c r="C3357" s="325">
        <v>3494</v>
      </c>
    </row>
    <row r="3358" spans="3:3" x14ac:dyDescent="0.2">
      <c r="C3358" s="325">
        <v>3495</v>
      </c>
    </row>
    <row r="3359" spans="3:3" x14ac:dyDescent="0.2">
      <c r="C3359" s="325">
        <v>3496</v>
      </c>
    </row>
    <row r="3360" spans="3:3" x14ac:dyDescent="0.2">
      <c r="C3360" s="325">
        <v>3497</v>
      </c>
    </row>
    <row r="3361" spans="3:3" x14ac:dyDescent="0.2">
      <c r="C3361" s="325">
        <v>3498</v>
      </c>
    </row>
    <row r="3362" spans="3:3" x14ac:dyDescent="0.2">
      <c r="C3362" s="325">
        <v>3499</v>
      </c>
    </row>
    <row r="3363" spans="3:3" x14ac:dyDescent="0.2">
      <c r="C3363" s="325">
        <v>3500</v>
      </c>
    </row>
    <row r="3364" spans="3:3" x14ac:dyDescent="0.2">
      <c r="C3364" s="325">
        <v>3501</v>
      </c>
    </row>
    <row r="3365" spans="3:3" x14ac:dyDescent="0.2">
      <c r="C3365" s="325">
        <v>3502</v>
      </c>
    </row>
    <row r="3366" spans="3:3" x14ac:dyDescent="0.2">
      <c r="C3366" s="325">
        <v>3503</v>
      </c>
    </row>
    <row r="3367" spans="3:3" x14ac:dyDescent="0.2">
      <c r="C3367" s="325">
        <v>3504</v>
      </c>
    </row>
    <row r="3368" spans="3:3" x14ac:dyDescent="0.2">
      <c r="C3368" s="325">
        <v>3505</v>
      </c>
    </row>
    <row r="3369" spans="3:3" x14ac:dyDescent="0.2">
      <c r="C3369" s="325">
        <v>3506</v>
      </c>
    </row>
    <row r="3370" spans="3:3" x14ac:dyDescent="0.2">
      <c r="C3370" s="325">
        <v>3507</v>
      </c>
    </row>
    <row r="3371" spans="3:3" x14ac:dyDescent="0.2">
      <c r="C3371" s="325">
        <v>3508</v>
      </c>
    </row>
    <row r="3372" spans="3:3" x14ac:dyDescent="0.2">
      <c r="C3372" s="325">
        <v>3509</v>
      </c>
    </row>
    <row r="3373" spans="3:3" x14ac:dyDescent="0.2">
      <c r="C3373" s="325">
        <v>3510</v>
      </c>
    </row>
    <row r="3374" spans="3:3" x14ac:dyDescent="0.2">
      <c r="C3374" s="325">
        <v>3511</v>
      </c>
    </row>
    <row r="3375" spans="3:3" x14ac:dyDescent="0.2">
      <c r="C3375" s="325">
        <v>3512</v>
      </c>
    </row>
    <row r="3376" spans="3:3" x14ac:dyDescent="0.2">
      <c r="C3376" s="325">
        <v>3513</v>
      </c>
    </row>
    <row r="3377" spans="3:3" x14ac:dyDescent="0.2">
      <c r="C3377" s="325">
        <v>3514</v>
      </c>
    </row>
    <row r="3378" spans="3:3" x14ac:dyDescent="0.2">
      <c r="C3378" s="325">
        <v>3515</v>
      </c>
    </row>
    <row r="3379" spans="3:3" x14ac:dyDescent="0.2">
      <c r="C3379" s="325">
        <v>3516</v>
      </c>
    </row>
    <row r="3380" spans="3:3" x14ac:dyDescent="0.2">
      <c r="C3380" s="325">
        <v>3517</v>
      </c>
    </row>
    <row r="3381" spans="3:3" x14ac:dyDescent="0.2">
      <c r="C3381" s="325">
        <v>3518</v>
      </c>
    </row>
    <row r="3382" spans="3:3" x14ac:dyDescent="0.2">
      <c r="C3382" s="325">
        <v>3519</v>
      </c>
    </row>
    <row r="3383" spans="3:3" x14ac:dyDescent="0.2">
      <c r="C3383" s="325">
        <v>3520</v>
      </c>
    </row>
    <row r="3384" spans="3:3" x14ac:dyDescent="0.2">
      <c r="C3384" s="325">
        <v>3521</v>
      </c>
    </row>
    <row r="3385" spans="3:3" x14ac:dyDescent="0.2">
      <c r="C3385" s="325">
        <v>3522</v>
      </c>
    </row>
    <row r="3386" spans="3:3" x14ac:dyDescent="0.2">
      <c r="C3386" s="325">
        <v>3523</v>
      </c>
    </row>
    <row r="3387" spans="3:3" x14ac:dyDescent="0.2">
      <c r="C3387" s="325">
        <v>3524</v>
      </c>
    </row>
    <row r="3388" spans="3:3" x14ac:dyDescent="0.2">
      <c r="C3388" s="325">
        <v>3525</v>
      </c>
    </row>
    <row r="3389" spans="3:3" x14ac:dyDescent="0.2">
      <c r="C3389" s="325">
        <v>3526</v>
      </c>
    </row>
    <row r="3390" spans="3:3" x14ac:dyDescent="0.2">
      <c r="C3390" s="325">
        <v>3527</v>
      </c>
    </row>
    <row r="3391" spans="3:3" x14ac:dyDescent="0.2">
      <c r="C3391" s="325">
        <v>3528</v>
      </c>
    </row>
    <row r="3392" spans="3:3" x14ac:dyDescent="0.2">
      <c r="C3392" s="325">
        <v>3529</v>
      </c>
    </row>
    <row r="3393" spans="3:3" x14ac:dyDescent="0.2">
      <c r="C3393" s="325">
        <v>3530</v>
      </c>
    </row>
    <row r="3394" spans="3:3" x14ac:dyDescent="0.2">
      <c r="C3394" s="325">
        <v>3531</v>
      </c>
    </row>
    <row r="3395" spans="3:3" x14ac:dyDescent="0.2">
      <c r="C3395" s="325">
        <v>3532</v>
      </c>
    </row>
    <row r="3396" spans="3:3" x14ac:dyDescent="0.2">
      <c r="C3396" s="325">
        <v>3533</v>
      </c>
    </row>
    <row r="3397" spans="3:3" x14ac:dyDescent="0.2">
      <c r="C3397" s="325">
        <v>3534</v>
      </c>
    </row>
    <row r="3398" spans="3:3" x14ac:dyDescent="0.2">
      <c r="C3398" s="325">
        <v>3535</v>
      </c>
    </row>
    <row r="3399" spans="3:3" x14ac:dyDescent="0.2">
      <c r="C3399" s="325">
        <v>3536</v>
      </c>
    </row>
    <row r="3400" spans="3:3" x14ac:dyDescent="0.2">
      <c r="C3400" s="325">
        <v>3537</v>
      </c>
    </row>
    <row r="3401" spans="3:3" x14ac:dyDescent="0.2">
      <c r="C3401" s="325">
        <v>3538</v>
      </c>
    </row>
    <row r="3402" spans="3:3" x14ac:dyDescent="0.2">
      <c r="C3402" s="325">
        <v>3539</v>
      </c>
    </row>
    <row r="3403" spans="3:3" x14ac:dyDescent="0.2">
      <c r="C3403" s="325">
        <v>3540</v>
      </c>
    </row>
    <row r="3404" spans="3:3" x14ac:dyDescent="0.2">
      <c r="C3404" s="325">
        <v>3541</v>
      </c>
    </row>
    <row r="3405" spans="3:3" x14ac:dyDescent="0.2">
      <c r="C3405" s="325">
        <v>3542</v>
      </c>
    </row>
    <row r="3406" spans="3:3" x14ac:dyDescent="0.2">
      <c r="C3406" s="325">
        <v>3543</v>
      </c>
    </row>
    <row r="3407" spans="3:3" x14ac:dyDescent="0.2">
      <c r="C3407" s="325">
        <v>3544</v>
      </c>
    </row>
    <row r="3408" spans="3:3" x14ac:dyDescent="0.2">
      <c r="C3408" s="325">
        <v>3545</v>
      </c>
    </row>
    <row r="3409" spans="3:3" x14ac:dyDescent="0.2">
      <c r="C3409" s="325">
        <v>3546</v>
      </c>
    </row>
    <row r="3410" spans="3:3" x14ac:dyDescent="0.2">
      <c r="C3410" s="325">
        <v>3547</v>
      </c>
    </row>
    <row r="3411" spans="3:3" x14ac:dyDescent="0.2">
      <c r="C3411" s="325">
        <v>3548</v>
      </c>
    </row>
    <row r="3412" spans="3:3" x14ac:dyDescent="0.2">
      <c r="C3412" s="325">
        <v>3549</v>
      </c>
    </row>
    <row r="3413" spans="3:3" x14ac:dyDescent="0.2">
      <c r="C3413" s="325">
        <v>3550</v>
      </c>
    </row>
    <row r="3414" spans="3:3" x14ac:dyDescent="0.2">
      <c r="C3414" s="325">
        <v>3551</v>
      </c>
    </row>
    <row r="3415" spans="3:3" x14ac:dyDescent="0.2">
      <c r="C3415" s="325">
        <v>3552</v>
      </c>
    </row>
    <row r="3416" spans="3:3" x14ac:dyDescent="0.2">
      <c r="C3416" s="325">
        <v>3553</v>
      </c>
    </row>
    <row r="3417" spans="3:3" x14ac:dyDescent="0.2">
      <c r="C3417" s="325">
        <v>3554</v>
      </c>
    </row>
    <row r="3418" spans="3:3" x14ac:dyDescent="0.2">
      <c r="C3418" s="325">
        <v>3555</v>
      </c>
    </row>
    <row r="3419" spans="3:3" x14ac:dyDescent="0.2">
      <c r="C3419" s="325">
        <v>3556</v>
      </c>
    </row>
    <row r="3420" spans="3:3" x14ac:dyDescent="0.2">
      <c r="C3420" s="325">
        <v>3557</v>
      </c>
    </row>
    <row r="3421" spans="3:3" x14ac:dyDescent="0.2">
      <c r="C3421" s="325">
        <v>3558</v>
      </c>
    </row>
    <row r="3422" spans="3:3" x14ac:dyDescent="0.2">
      <c r="C3422" s="325">
        <v>3559</v>
      </c>
    </row>
    <row r="3423" spans="3:3" x14ac:dyDescent="0.2">
      <c r="C3423" s="325">
        <v>3560</v>
      </c>
    </row>
    <row r="3424" spans="3:3" x14ac:dyDescent="0.2">
      <c r="C3424" s="325">
        <v>3561</v>
      </c>
    </row>
    <row r="3425" spans="3:3" x14ac:dyDescent="0.2">
      <c r="C3425" s="325">
        <v>3562</v>
      </c>
    </row>
    <row r="3426" spans="3:3" x14ac:dyDescent="0.2">
      <c r="C3426" s="325">
        <v>3563</v>
      </c>
    </row>
    <row r="3427" spans="3:3" x14ac:dyDescent="0.2">
      <c r="C3427" s="325">
        <v>3564</v>
      </c>
    </row>
    <row r="3428" spans="3:3" x14ac:dyDescent="0.2">
      <c r="C3428" s="325">
        <v>3565</v>
      </c>
    </row>
    <row r="3429" spans="3:3" x14ac:dyDescent="0.2">
      <c r="C3429" s="325">
        <v>3566</v>
      </c>
    </row>
    <row r="3430" spans="3:3" x14ac:dyDescent="0.2">
      <c r="C3430" s="325">
        <v>3567</v>
      </c>
    </row>
    <row r="3431" spans="3:3" x14ac:dyDescent="0.2">
      <c r="C3431" s="325">
        <v>3568</v>
      </c>
    </row>
    <row r="3432" spans="3:3" x14ac:dyDescent="0.2">
      <c r="C3432" s="325">
        <v>3569</v>
      </c>
    </row>
    <row r="3433" spans="3:3" x14ac:dyDescent="0.2">
      <c r="C3433" s="325">
        <v>3570</v>
      </c>
    </row>
    <row r="3434" spans="3:3" x14ac:dyDescent="0.2">
      <c r="C3434" s="325">
        <v>3571</v>
      </c>
    </row>
    <row r="3435" spans="3:3" x14ac:dyDescent="0.2">
      <c r="C3435" s="325">
        <v>3572</v>
      </c>
    </row>
    <row r="3436" spans="3:3" x14ac:dyDescent="0.2">
      <c r="C3436" s="325">
        <v>3573</v>
      </c>
    </row>
    <row r="3437" spans="3:3" x14ac:dyDescent="0.2">
      <c r="C3437" s="325">
        <v>3574</v>
      </c>
    </row>
    <row r="3438" spans="3:3" x14ac:dyDescent="0.2">
      <c r="C3438" s="325">
        <v>3575</v>
      </c>
    </row>
    <row r="3439" spans="3:3" x14ac:dyDescent="0.2">
      <c r="C3439" s="325">
        <v>3576</v>
      </c>
    </row>
    <row r="3440" spans="3:3" x14ac:dyDescent="0.2">
      <c r="C3440" s="325">
        <v>3577</v>
      </c>
    </row>
    <row r="3441" spans="3:3" x14ac:dyDescent="0.2">
      <c r="C3441" s="325">
        <v>3579</v>
      </c>
    </row>
    <row r="3442" spans="3:3" x14ac:dyDescent="0.2">
      <c r="C3442" s="325">
        <v>3580</v>
      </c>
    </row>
    <row r="3443" spans="3:3" x14ac:dyDescent="0.2">
      <c r="C3443" s="325">
        <v>3583</v>
      </c>
    </row>
    <row r="3444" spans="3:3" x14ac:dyDescent="0.2">
      <c r="C3444" s="325">
        <v>3587</v>
      </c>
    </row>
    <row r="3445" spans="3:3" x14ac:dyDescent="0.2">
      <c r="C3445" s="325">
        <v>3591</v>
      </c>
    </row>
    <row r="3446" spans="3:3" x14ac:dyDescent="0.2">
      <c r="C3446" s="325">
        <v>3592</v>
      </c>
    </row>
    <row r="3447" spans="3:3" x14ac:dyDescent="0.2">
      <c r="C3447" s="325">
        <v>3597</v>
      </c>
    </row>
    <row r="3448" spans="3:3" x14ac:dyDescent="0.2">
      <c r="C3448" s="325">
        <v>3599</v>
      </c>
    </row>
    <row r="3449" spans="3:3" x14ac:dyDescent="0.2">
      <c r="C3449" s="325">
        <v>3604</v>
      </c>
    </row>
    <row r="3450" spans="3:3" x14ac:dyDescent="0.2">
      <c r="C3450" s="325">
        <v>3605</v>
      </c>
    </row>
    <row r="3451" spans="3:3" x14ac:dyDescent="0.2">
      <c r="C3451" s="325">
        <v>3606</v>
      </c>
    </row>
    <row r="3452" spans="3:3" x14ac:dyDescent="0.2">
      <c r="C3452" s="325">
        <v>3607</v>
      </c>
    </row>
    <row r="3453" spans="3:3" x14ac:dyDescent="0.2">
      <c r="C3453" s="325">
        <v>3608</v>
      </c>
    </row>
    <row r="3454" spans="3:3" x14ac:dyDescent="0.2">
      <c r="C3454" s="325">
        <v>3609</v>
      </c>
    </row>
    <row r="3455" spans="3:3" x14ac:dyDescent="0.2">
      <c r="C3455" s="325">
        <v>3610</v>
      </c>
    </row>
    <row r="3456" spans="3:3" x14ac:dyDescent="0.2">
      <c r="C3456" s="325">
        <v>3611</v>
      </c>
    </row>
    <row r="3457" spans="3:3" x14ac:dyDescent="0.2">
      <c r="C3457" s="325">
        <v>3612</v>
      </c>
    </row>
    <row r="3458" spans="3:3" x14ac:dyDescent="0.2">
      <c r="C3458" s="325">
        <v>3613</v>
      </c>
    </row>
    <row r="3459" spans="3:3" x14ac:dyDescent="0.2">
      <c r="C3459" s="325">
        <v>3615</v>
      </c>
    </row>
    <row r="3460" spans="3:3" x14ac:dyDescent="0.2">
      <c r="C3460" s="325">
        <v>3616</v>
      </c>
    </row>
    <row r="3461" spans="3:3" x14ac:dyDescent="0.2">
      <c r="C3461" s="325">
        <v>3617</v>
      </c>
    </row>
    <row r="3462" spans="3:3" x14ac:dyDescent="0.2">
      <c r="C3462" s="325">
        <v>3618</v>
      </c>
    </row>
    <row r="3463" spans="3:3" x14ac:dyDescent="0.2">
      <c r="C3463" s="325">
        <v>3619</v>
      </c>
    </row>
    <row r="3464" spans="3:3" x14ac:dyDescent="0.2">
      <c r="C3464" s="325">
        <v>3620</v>
      </c>
    </row>
    <row r="3465" spans="3:3" x14ac:dyDescent="0.2">
      <c r="C3465" s="325">
        <v>3621</v>
      </c>
    </row>
    <row r="3466" spans="3:3" x14ac:dyDescent="0.2">
      <c r="C3466" s="325">
        <v>3622</v>
      </c>
    </row>
    <row r="3467" spans="3:3" x14ac:dyDescent="0.2">
      <c r="C3467" s="325">
        <v>3623</v>
      </c>
    </row>
    <row r="3468" spans="3:3" x14ac:dyDescent="0.2">
      <c r="C3468" s="325">
        <v>3624</v>
      </c>
    </row>
    <row r="3469" spans="3:3" x14ac:dyDescent="0.2">
      <c r="C3469" s="325">
        <v>3625</v>
      </c>
    </row>
    <row r="3470" spans="3:3" x14ac:dyDescent="0.2">
      <c r="C3470" s="325">
        <v>3626</v>
      </c>
    </row>
    <row r="3471" spans="3:3" x14ac:dyDescent="0.2">
      <c r="C3471" s="325">
        <v>3627</v>
      </c>
    </row>
    <row r="3472" spans="3:3" x14ac:dyDescent="0.2">
      <c r="C3472" s="325">
        <v>3628</v>
      </c>
    </row>
    <row r="3473" spans="3:3" x14ac:dyDescent="0.2">
      <c r="C3473" s="325">
        <v>3629</v>
      </c>
    </row>
    <row r="3474" spans="3:3" x14ac:dyDescent="0.2">
      <c r="C3474" s="325">
        <v>3630</v>
      </c>
    </row>
    <row r="3475" spans="3:3" x14ac:dyDescent="0.2">
      <c r="C3475" s="325">
        <v>3631</v>
      </c>
    </row>
    <row r="3476" spans="3:3" x14ac:dyDescent="0.2">
      <c r="C3476" s="325">
        <v>3632</v>
      </c>
    </row>
    <row r="3477" spans="3:3" x14ac:dyDescent="0.2">
      <c r="C3477" s="325">
        <v>3633</v>
      </c>
    </row>
    <row r="3478" spans="3:3" x14ac:dyDescent="0.2">
      <c r="C3478" s="325">
        <v>3634</v>
      </c>
    </row>
    <row r="3479" spans="3:3" x14ac:dyDescent="0.2">
      <c r="C3479" s="325">
        <v>3635</v>
      </c>
    </row>
    <row r="3480" spans="3:3" x14ac:dyDescent="0.2">
      <c r="C3480" s="325">
        <v>3637</v>
      </c>
    </row>
    <row r="3481" spans="3:3" x14ac:dyDescent="0.2">
      <c r="C3481" s="325">
        <v>3638</v>
      </c>
    </row>
    <row r="3482" spans="3:3" x14ac:dyDescent="0.2">
      <c r="C3482" s="325">
        <v>3639</v>
      </c>
    </row>
    <row r="3483" spans="3:3" x14ac:dyDescent="0.2">
      <c r="C3483" s="325">
        <v>3640</v>
      </c>
    </row>
    <row r="3484" spans="3:3" x14ac:dyDescent="0.2">
      <c r="C3484" s="325">
        <v>3641</v>
      </c>
    </row>
    <row r="3485" spans="3:3" x14ac:dyDescent="0.2">
      <c r="C3485" s="325">
        <v>3642</v>
      </c>
    </row>
    <row r="3486" spans="3:3" x14ac:dyDescent="0.2">
      <c r="C3486" s="325">
        <v>3643</v>
      </c>
    </row>
    <row r="3487" spans="3:3" x14ac:dyDescent="0.2">
      <c r="C3487" s="325">
        <v>3644</v>
      </c>
    </row>
    <row r="3488" spans="3:3" x14ac:dyDescent="0.2">
      <c r="C3488" s="325">
        <v>3645</v>
      </c>
    </row>
    <row r="3489" spans="3:3" x14ac:dyDescent="0.2">
      <c r="C3489" s="325">
        <v>3646</v>
      </c>
    </row>
    <row r="3490" spans="3:3" x14ac:dyDescent="0.2">
      <c r="C3490" s="325">
        <v>3647</v>
      </c>
    </row>
    <row r="3491" spans="3:3" x14ac:dyDescent="0.2">
      <c r="C3491" s="325">
        <v>3648</v>
      </c>
    </row>
    <row r="3492" spans="3:3" x14ac:dyDescent="0.2">
      <c r="C3492" s="325">
        <v>3649</v>
      </c>
    </row>
    <row r="3493" spans="3:3" x14ac:dyDescent="0.2">
      <c r="C3493" s="325">
        <v>3650</v>
      </c>
    </row>
    <row r="3494" spans="3:3" x14ac:dyDescent="0.2">
      <c r="C3494" s="325">
        <v>3651</v>
      </c>
    </row>
    <row r="3495" spans="3:3" x14ac:dyDescent="0.2">
      <c r="C3495" s="325">
        <v>3652</v>
      </c>
    </row>
    <row r="3496" spans="3:3" x14ac:dyDescent="0.2">
      <c r="C3496" s="325">
        <v>3653</v>
      </c>
    </row>
    <row r="3497" spans="3:3" x14ac:dyDescent="0.2">
      <c r="C3497" s="325">
        <v>3654</v>
      </c>
    </row>
    <row r="3498" spans="3:3" x14ac:dyDescent="0.2">
      <c r="C3498" s="325">
        <v>3655</v>
      </c>
    </row>
    <row r="3499" spans="3:3" x14ac:dyDescent="0.2">
      <c r="C3499" s="325">
        <v>3656</v>
      </c>
    </row>
    <row r="3500" spans="3:3" x14ac:dyDescent="0.2">
      <c r="C3500" s="325">
        <v>3657</v>
      </c>
    </row>
    <row r="3501" spans="3:3" x14ac:dyDescent="0.2">
      <c r="C3501" s="325">
        <v>3658</v>
      </c>
    </row>
    <row r="3502" spans="3:3" x14ac:dyDescent="0.2">
      <c r="C3502" s="325">
        <v>3659</v>
      </c>
    </row>
    <row r="3503" spans="3:3" x14ac:dyDescent="0.2">
      <c r="C3503" s="325">
        <v>3660</v>
      </c>
    </row>
    <row r="3504" spans="3:3" x14ac:dyDescent="0.2">
      <c r="C3504" s="325">
        <v>3661</v>
      </c>
    </row>
    <row r="3505" spans="3:3" x14ac:dyDescent="0.2">
      <c r="C3505" s="325">
        <v>3662</v>
      </c>
    </row>
    <row r="3506" spans="3:3" x14ac:dyDescent="0.2">
      <c r="C3506" s="325">
        <v>3663</v>
      </c>
    </row>
    <row r="3507" spans="3:3" x14ac:dyDescent="0.2">
      <c r="C3507" s="325">
        <v>3664</v>
      </c>
    </row>
    <row r="3508" spans="3:3" x14ac:dyDescent="0.2">
      <c r="C3508" s="325">
        <v>3665</v>
      </c>
    </row>
    <row r="3509" spans="3:3" x14ac:dyDescent="0.2">
      <c r="C3509" s="325">
        <v>3666</v>
      </c>
    </row>
    <row r="3510" spans="3:3" x14ac:dyDescent="0.2">
      <c r="C3510" s="325">
        <v>3667</v>
      </c>
    </row>
    <row r="3511" spans="3:3" x14ac:dyDescent="0.2">
      <c r="C3511" s="325">
        <v>3668</v>
      </c>
    </row>
    <row r="3512" spans="3:3" x14ac:dyDescent="0.2">
      <c r="C3512" s="325">
        <v>3669</v>
      </c>
    </row>
    <row r="3513" spans="3:3" x14ac:dyDescent="0.2">
      <c r="C3513" s="325">
        <v>3670</v>
      </c>
    </row>
    <row r="3514" spans="3:3" x14ac:dyDescent="0.2">
      <c r="C3514" s="325">
        <v>3671</v>
      </c>
    </row>
    <row r="3515" spans="3:3" x14ac:dyDescent="0.2">
      <c r="C3515" s="325">
        <v>3672</v>
      </c>
    </row>
    <row r="3516" spans="3:3" x14ac:dyDescent="0.2">
      <c r="C3516" s="325">
        <v>3673</v>
      </c>
    </row>
    <row r="3517" spans="3:3" x14ac:dyDescent="0.2">
      <c r="C3517" s="325">
        <v>3674</v>
      </c>
    </row>
    <row r="3518" spans="3:3" x14ac:dyDescent="0.2">
      <c r="C3518" s="325">
        <v>3675</v>
      </c>
    </row>
    <row r="3519" spans="3:3" x14ac:dyDescent="0.2">
      <c r="C3519" s="325">
        <v>3676</v>
      </c>
    </row>
    <row r="3520" spans="3:3" x14ac:dyDescent="0.2">
      <c r="C3520" s="325">
        <v>3677</v>
      </c>
    </row>
    <row r="3521" spans="3:3" x14ac:dyDescent="0.2">
      <c r="C3521" s="325">
        <v>3678</v>
      </c>
    </row>
    <row r="3522" spans="3:3" x14ac:dyDescent="0.2">
      <c r="C3522" s="325">
        <v>3679</v>
      </c>
    </row>
    <row r="3523" spans="3:3" x14ac:dyDescent="0.2">
      <c r="C3523" s="325">
        <v>3680</v>
      </c>
    </row>
    <row r="3524" spans="3:3" x14ac:dyDescent="0.2">
      <c r="C3524" s="325">
        <v>3681</v>
      </c>
    </row>
    <row r="3525" spans="3:3" x14ac:dyDescent="0.2">
      <c r="C3525" s="325">
        <v>3682</v>
      </c>
    </row>
    <row r="3526" spans="3:3" x14ac:dyDescent="0.2">
      <c r="C3526" s="325">
        <v>3683</v>
      </c>
    </row>
    <row r="3527" spans="3:3" x14ac:dyDescent="0.2">
      <c r="C3527" s="325">
        <v>3684</v>
      </c>
    </row>
    <row r="3528" spans="3:3" x14ac:dyDescent="0.2">
      <c r="C3528" s="325">
        <v>3685</v>
      </c>
    </row>
    <row r="3529" spans="3:3" x14ac:dyDescent="0.2">
      <c r="C3529" s="325">
        <v>3686</v>
      </c>
    </row>
    <row r="3530" spans="3:3" x14ac:dyDescent="0.2">
      <c r="C3530" s="325">
        <v>3687</v>
      </c>
    </row>
    <row r="3531" spans="3:3" x14ac:dyDescent="0.2">
      <c r="C3531" s="325">
        <v>3688</v>
      </c>
    </row>
    <row r="3532" spans="3:3" x14ac:dyDescent="0.2">
      <c r="C3532" s="325">
        <v>3689</v>
      </c>
    </row>
    <row r="3533" spans="3:3" x14ac:dyDescent="0.2">
      <c r="C3533" s="325">
        <v>3690</v>
      </c>
    </row>
    <row r="3534" spans="3:3" x14ac:dyDescent="0.2">
      <c r="C3534" s="325">
        <v>3691</v>
      </c>
    </row>
    <row r="3535" spans="3:3" x14ac:dyDescent="0.2">
      <c r="C3535" s="325">
        <v>3692</v>
      </c>
    </row>
    <row r="3536" spans="3:3" x14ac:dyDescent="0.2">
      <c r="C3536" s="325">
        <v>3693</v>
      </c>
    </row>
    <row r="3537" spans="3:3" x14ac:dyDescent="0.2">
      <c r="C3537" s="325">
        <v>3694</v>
      </c>
    </row>
    <row r="3538" spans="3:3" x14ac:dyDescent="0.2">
      <c r="C3538" s="325">
        <v>3695</v>
      </c>
    </row>
    <row r="3539" spans="3:3" x14ac:dyDescent="0.2">
      <c r="C3539" s="325">
        <v>3696</v>
      </c>
    </row>
    <row r="3540" spans="3:3" x14ac:dyDescent="0.2">
      <c r="C3540" s="325">
        <v>3697</v>
      </c>
    </row>
    <row r="3541" spans="3:3" x14ac:dyDescent="0.2">
      <c r="C3541" s="325">
        <v>3698</v>
      </c>
    </row>
    <row r="3542" spans="3:3" x14ac:dyDescent="0.2">
      <c r="C3542" s="325">
        <v>3699</v>
      </c>
    </row>
    <row r="3543" spans="3:3" x14ac:dyDescent="0.2">
      <c r="C3543" s="325">
        <v>3700</v>
      </c>
    </row>
    <row r="3544" spans="3:3" x14ac:dyDescent="0.2">
      <c r="C3544" s="325">
        <v>3701</v>
      </c>
    </row>
    <row r="3545" spans="3:3" x14ac:dyDescent="0.2">
      <c r="C3545" s="325">
        <v>3702</v>
      </c>
    </row>
    <row r="3546" spans="3:3" x14ac:dyDescent="0.2">
      <c r="C3546" s="325">
        <v>3703</v>
      </c>
    </row>
    <row r="3547" spans="3:3" x14ac:dyDescent="0.2">
      <c r="C3547" s="325">
        <v>3704</v>
      </c>
    </row>
    <row r="3548" spans="3:3" x14ac:dyDescent="0.2">
      <c r="C3548" s="325">
        <v>3705</v>
      </c>
    </row>
    <row r="3549" spans="3:3" x14ac:dyDescent="0.2">
      <c r="C3549" s="325">
        <v>3706</v>
      </c>
    </row>
    <row r="3550" spans="3:3" x14ac:dyDescent="0.2">
      <c r="C3550" s="325">
        <v>3707</v>
      </c>
    </row>
    <row r="3551" spans="3:3" x14ac:dyDescent="0.2">
      <c r="C3551" s="325">
        <v>3708</v>
      </c>
    </row>
    <row r="3552" spans="3:3" x14ac:dyDescent="0.2">
      <c r="C3552" s="325">
        <v>3709</v>
      </c>
    </row>
    <row r="3553" spans="3:3" x14ac:dyDescent="0.2">
      <c r="C3553" s="325">
        <v>3710</v>
      </c>
    </row>
    <row r="3554" spans="3:3" x14ac:dyDescent="0.2">
      <c r="C3554" s="325">
        <v>3711</v>
      </c>
    </row>
    <row r="3555" spans="3:3" x14ac:dyDescent="0.2">
      <c r="C3555" s="325">
        <v>3712</v>
      </c>
    </row>
    <row r="3556" spans="3:3" x14ac:dyDescent="0.2">
      <c r="C3556" s="384">
        <v>3713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X63"/>
  <sheetViews>
    <sheetView topLeftCell="A43" zoomScale="85" zoomScaleNormal="85" workbookViewId="0">
      <selection activeCell="A63" sqref="A63:XFD63"/>
    </sheetView>
  </sheetViews>
  <sheetFormatPr baseColWidth="10" defaultColWidth="9.140625" defaultRowHeight="12.75" x14ac:dyDescent="0.2"/>
  <cols>
    <col min="1" max="1" width="13.5703125" style="214" bestFit="1" customWidth="1"/>
    <col min="2" max="2" width="15.28515625" style="223" bestFit="1" customWidth="1"/>
    <col min="3" max="3" width="39.42578125" style="248" bestFit="1" customWidth="1"/>
    <col min="4" max="4" width="14" style="223" customWidth="1"/>
    <col min="5" max="5" width="13.42578125" style="223" customWidth="1"/>
    <col min="6" max="6" width="8" style="223" bestFit="1" customWidth="1"/>
    <col min="7" max="7" width="12.140625" style="223" customWidth="1"/>
    <col min="8" max="8" width="14.28515625" style="223" bestFit="1" customWidth="1"/>
    <col min="9" max="9" width="27.7109375" style="223" bestFit="1" customWidth="1"/>
    <col min="10" max="10" width="8.42578125" style="223" bestFit="1" customWidth="1"/>
    <col min="11" max="11" width="10.7109375" style="223" customWidth="1"/>
    <col min="12" max="12" width="14.7109375" style="223" customWidth="1"/>
    <col min="13" max="13" width="18.28515625" style="246" customWidth="1"/>
    <col min="14" max="14" width="16" style="246" customWidth="1"/>
    <col min="15" max="15" width="14" style="246" customWidth="1"/>
    <col min="16" max="16" width="16.85546875" style="246" customWidth="1"/>
    <col min="17" max="17" width="18.5703125" style="246" customWidth="1"/>
    <col min="18" max="18" width="14" style="246" customWidth="1"/>
    <col min="19" max="20" width="11.85546875" style="209" customWidth="1"/>
    <col min="21" max="22" width="8" style="174" customWidth="1"/>
    <col min="23" max="23" width="8.7109375" style="174" customWidth="1"/>
    <col min="24" max="24" width="4" style="174" customWidth="1"/>
    <col min="25" max="25" width="11.42578125" style="174" customWidth="1"/>
    <col min="26" max="26" width="6.7109375" style="174" customWidth="1"/>
    <col min="27" max="27" width="7.5703125" style="174" customWidth="1"/>
    <col min="28" max="28" width="6.85546875" style="174" customWidth="1"/>
    <col min="29" max="29" width="9.42578125" style="174" customWidth="1"/>
    <col min="30" max="31" width="10.7109375" style="174" customWidth="1"/>
    <col min="32" max="32" width="11" style="174" customWidth="1"/>
    <col min="33" max="33" width="8.28515625" style="174" customWidth="1"/>
    <col min="34" max="34" width="9.42578125" style="174" customWidth="1"/>
    <col min="35" max="35" width="7.28515625" style="174" customWidth="1"/>
    <col min="36" max="36" width="18.42578125" style="174" customWidth="1"/>
    <col min="37" max="37" width="10.140625" style="174" customWidth="1"/>
    <col min="38" max="38" width="12.140625" style="174" customWidth="1"/>
    <col min="39" max="39" width="10.7109375" style="174" customWidth="1"/>
    <col min="40" max="40" width="12.140625" style="174" customWidth="1"/>
    <col min="41" max="41" width="10.7109375" style="174" customWidth="1"/>
    <col min="42" max="42" width="11.140625" style="174" customWidth="1"/>
    <col min="43" max="43" width="4.42578125" style="174" customWidth="1"/>
    <col min="44" max="44" width="13.28515625" style="174" customWidth="1"/>
    <col min="45" max="45" width="6.28515625" style="174" customWidth="1"/>
    <col min="46" max="46" width="22.85546875" style="174" customWidth="1"/>
    <col min="47" max="47" width="12.7109375" style="174" customWidth="1"/>
    <col min="48" max="48" width="12" style="247" customWidth="1"/>
    <col min="49" max="49" width="12.5703125" style="247" customWidth="1"/>
    <col min="50" max="50" width="6.5703125" style="174" customWidth="1"/>
    <col min="51" max="51" width="7.7109375" style="174" customWidth="1"/>
    <col min="52" max="52" width="6.28515625" style="174" customWidth="1"/>
    <col min="53" max="53" width="22" style="248" customWidth="1"/>
    <col min="54" max="54" width="9.140625" style="174"/>
    <col min="55" max="55" width="27" style="174" customWidth="1"/>
    <col min="56" max="56" width="9" style="174" customWidth="1"/>
    <col min="57" max="57" width="33.140625" style="174" customWidth="1"/>
    <col min="58" max="58" width="47.5703125" style="174" customWidth="1"/>
    <col min="59" max="59" width="10.42578125" style="174" customWidth="1"/>
    <col min="60" max="60" width="12.85546875" style="174" customWidth="1"/>
    <col min="61" max="61" width="14.7109375" style="174" customWidth="1"/>
    <col min="62" max="62" width="15.28515625" style="174" customWidth="1"/>
    <col min="63" max="63" width="12.28515625" style="174" customWidth="1"/>
    <col min="64" max="65" width="6.28515625" style="174" customWidth="1"/>
    <col min="66" max="67" width="7.7109375" style="174" customWidth="1"/>
    <col min="68" max="68" width="12.85546875" style="174" customWidth="1"/>
    <col min="69" max="69" width="6.42578125" style="174" customWidth="1"/>
    <col min="70" max="70" width="7.7109375" style="174" customWidth="1"/>
    <col min="71" max="71" width="7.28515625" style="174" customWidth="1"/>
    <col min="72" max="73" width="9.42578125" style="174" customWidth="1"/>
    <col min="74" max="74" width="9" style="174" customWidth="1"/>
    <col min="75" max="75" width="10" style="174" customWidth="1"/>
    <col min="76" max="76" width="11.28515625" style="174" customWidth="1"/>
    <col min="77" max="77" width="20.7109375" style="248" customWidth="1"/>
    <col min="78" max="78" width="5" style="174" customWidth="1"/>
    <col min="79" max="79" width="10.85546875" style="174" customWidth="1"/>
    <col min="80" max="80" width="14.7109375" style="174" customWidth="1"/>
    <col min="81" max="81" width="6" style="174" customWidth="1"/>
    <col min="82" max="82" width="6.5703125" style="174" customWidth="1"/>
    <col min="83" max="83" width="8.28515625" style="174" customWidth="1"/>
    <col min="84" max="84" width="10.85546875" style="174" customWidth="1"/>
    <col min="85" max="86" width="10.42578125" style="174" customWidth="1"/>
    <col min="87" max="87" width="6.28515625" style="174" customWidth="1"/>
    <col min="88" max="90" width="9.140625" style="174"/>
    <col min="91" max="91" width="13.28515625" style="174" customWidth="1"/>
    <col min="92" max="92" width="8.28515625" style="174" customWidth="1"/>
    <col min="93" max="93" width="17.42578125" style="174" customWidth="1"/>
    <col min="94" max="94" width="47" style="174" customWidth="1"/>
    <col min="95" max="95" width="6.28515625" style="174" customWidth="1"/>
    <col min="96" max="96" width="8.42578125" style="174" customWidth="1"/>
    <col min="97" max="97" width="12.85546875" style="174" customWidth="1"/>
    <col min="98" max="98" width="23.42578125" style="174" customWidth="1"/>
    <col min="99" max="99" width="6" style="174" customWidth="1"/>
    <col min="100" max="100" width="8.140625" style="174" customWidth="1"/>
    <col min="101" max="101" width="9.140625" style="174"/>
    <col min="102" max="102" width="29.28515625" style="174" customWidth="1"/>
    <col min="103" max="103" width="57.7109375" style="174" customWidth="1"/>
    <col min="104" max="104" width="8.5703125" style="174" customWidth="1"/>
    <col min="105" max="105" width="62.5703125" style="174" customWidth="1"/>
    <col min="106" max="106" width="8.5703125" style="174" customWidth="1"/>
    <col min="107" max="107" width="9.28515625" style="174" customWidth="1"/>
    <col min="108" max="108" width="37.28515625" style="174" customWidth="1"/>
    <col min="109" max="109" width="7.7109375" style="174" customWidth="1"/>
    <col min="110" max="110" width="32.85546875" style="174" customWidth="1"/>
    <col min="111" max="111" width="8.7109375" style="174" customWidth="1"/>
    <col min="112" max="112" width="9.140625" style="174"/>
    <col min="113" max="113" width="14.5703125" style="174" customWidth="1"/>
    <col min="114" max="114" width="30.7109375" style="174" customWidth="1"/>
    <col min="115" max="115" width="13.5703125" style="174" customWidth="1"/>
    <col min="116" max="116" width="8.28515625" style="174" customWidth="1"/>
    <col min="117" max="117" width="7.140625" style="174" customWidth="1"/>
    <col min="118" max="118" width="5.5703125" style="174" customWidth="1"/>
    <col min="119" max="120" width="5.28515625" style="174" customWidth="1"/>
    <col min="121" max="121" width="14.42578125" style="209" customWidth="1"/>
    <col min="122" max="122" width="8.5703125" style="209" customWidth="1"/>
    <col min="123" max="123" width="5.42578125" style="174" customWidth="1"/>
    <col min="124" max="124" width="5.85546875" style="174" customWidth="1"/>
    <col min="125" max="125" width="26.28515625" style="174" customWidth="1"/>
    <col min="126" max="126" width="6" style="174" customWidth="1"/>
    <col min="127" max="127" width="15.85546875" style="174" customWidth="1"/>
    <col min="128" max="128" width="6.85546875" style="174" customWidth="1"/>
    <col min="129" max="129" width="17.5703125" style="174" customWidth="1"/>
    <col min="130" max="130" width="7.42578125" style="174" customWidth="1"/>
    <col min="131" max="131" width="34" style="174" customWidth="1"/>
    <col min="132" max="132" width="9" style="174" customWidth="1"/>
    <col min="133" max="133" width="29" style="221" customWidth="1"/>
    <col min="134" max="134" width="34.42578125" style="221" customWidth="1"/>
    <col min="135" max="135" width="29.28515625" style="174" customWidth="1"/>
    <col min="136" max="136" width="9.85546875" style="174" customWidth="1"/>
    <col min="137" max="137" width="12.7109375" style="174" customWidth="1"/>
    <col min="138" max="138" width="14.85546875" style="174" customWidth="1"/>
    <col min="139" max="139" width="6.5703125" style="174" customWidth="1"/>
    <col min="140" max="140" width="10" style="174" customWidth="1"/>
    <col min="141" max="141" width="7.7109375" style="174" customWidth="1"/>
    <col min="142" max="142" width="9.42578125" style="174" customWidth="1"/>
    <col min="143" max="143" width="5.7109375" style="174" customWidth="1"/>
    <col min="144" max="144" width="6.140625" style="174" customWidth="1"/>
    <col min="145" max="145" width="11.85546875" style="174" customWidth="1"/>
    <col min="146" max="146" width="36.140625" style="174" customWidth="1"/>
    <col min="147" max="147" width="6.85546875" style="174" customWidth="1"/>
    <col min="148" max="148" width="12.5703125" style="174" customWidth="1"/>
    <col min="149" max="149" width="7.140625" style="174" customWidth="1"/>
    <col min="150" max="150" width="19.42578125" style="174" customWidth="1"/>
    <col min="151" max="151" width="11.42578125" style="174" customWidth="1"/>
    <col min="152" max="152" width="5.7109375" style="174" customWidth="1"/>
    <col min="153" max="153" width="5.28515625" style="174" customWidth="1"/>
    <col min="154" max="154" width="7.140625" style="174" customWidth="1"/>
    <col min="155" max="155" width="6.5703125" style="174" customWidth="1"/>
    <col min="156" max="156" width="6.85546875" style="174" customWidth="1"/>
    <col min="157" max="157" width="31" style="174" customWidth="1"/>
    <col min="158" max="159" width="6.28515625" style="174" customWidth="1"/>
    <col min="160" max="160" width="8.5703125" style="174" customWidth="1"/>
    <col min="161" max="161" width="9.7109375" style="174" customWidth="1"/>
    <col min="162" max="162" width="8.5703125" style="174" customWidth="1"/>
    <col min="163" max="163" width="8.42578125" style="174" customWidth="1"/>
    <col min="164" max="164" width="11.7109375" style="174" customWidth="1"/>
    <col min="165" max="177" width="9.140625" style="174"/>
    <col min="178" max="178" width="22.42578125" style="174" customWidth="1"/>
    <col min="179" max="179" width="28.85546875" style="174" customWidth="1"/>
    <col min="180" max="180" width="13.140625" style="223" customWidth="1"/>
    <col min="181" max="181" width="9.42578125" style="223" customWidth="1"/>
    <col min="182" max="182" width="9.140625" style="223"/>
    <col min="183" max="196" width="14.5703125" style="223" customWidth="1"/>
    <col min="197" max="200" width="18.140625" style="214" bestFit="1" customWidth="1"/>
    <col min="201" max="201" width="25.5703125" style="214" bestFit="1" customWidth="1"/>
    <col min="202" max="202" width="12.7109375" style="214" bestFit="1" customWidth="1"/>
    <col min="203" max="203" width="22.7109375" style="214" bestFit="1" customWidth="1"/>
    <col min="204" max="204" width="13.85546875" style="249" bestFit="1" customWidth="1"/>
    <col min="205" max="205" width="17.5703125" style="250" bestFit="1" customWidth="1"/>
    <col min="206" max="206" width="160.140625" style="250" customWidth="1"/>
    <col min="207" max="207" width="22.42578125" style="250" customWidth="1"/>
    <col min="208" max="208" width="68" style="250" customWidth="1"/>
    <col min="209" max="209" width="128.7109375" style="250" customWidth="1"/>
    <col min="210" max="210" width="14.42578125" style="214" customWidth="1"/>
    <col min="211" max="16384" width="9.140625" style="214"/>
  </cols>
  <sheetData>
    <row r="1" spans="1:254" ht="15" x14ac:dyDescent="0.2">
      <c r="A1" s="443" t="s">
        <v>4894</v>
      </c>
      <c r="B1" s="443"/>
      <c r="C1" s="443"/>
    </row>
    <row r="2" spans="1:254" s="122" customFormat="1" ht="18" customHeight="1" x14ac:dyDescent="0.2">
      <c r="B2" s="444" t="s">
        <v>4684</v>
      </c>
      <c r="C2" s="444"/>
      <c r="D2" s="446" t="s">
        <v>0</v>
      </c>
      <c r="E2" s="447"/>
      <c r="F2" s="447"/>
      <c r="G2" s="447"/>
      <c r="H2" s="447"/>
      <c r="I2" s="447"/>
      <c r="J2" s="447"/>
      <c r="K2" s="447"/>
      <c r="L2" s="448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  <c r="AA2" s="449"/>
      <c r="AB2" s="449"/>
      <c r="AC2" s="449"/>
      <c r="AD2" s="449"/>
      <c r="AE2" s="449"/>
      <c r="AF2" s="449"/>
      <c r="AG2" s="449"/>
      <c r="AH2" s="449"/>
      <c r="AI2" s="449"/>
      <c r="AJ2" s="449"/>
      <c r="AK2" s="449"/>
      <c r="AL2" s="449"/>
      <c r="AM2" s="449"/>
      <c r="AN2" s="449"/>
      <c r="AO2" s="449"/>
      <c r="AP2" s="449"/>
      <c r="AQ2" s="449"/>
      <c r="AR2" s="449"/>
      <c r="AS2" s="450"/>
      <c r="AT2" s="123"/>
      <c r="AU2" s="124"/>
      <c r="AV2" s="124"/>
      <c r="AW2" s="124"/>
      <c r="AX2" s="125"/>
      <c r="AY2" s="125"/>
      <c r="AZ2" s="125"/>
      <c r="BA2" s="126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4"/>
      <c r="BX2" s="124"/>
      <c r="BY2" s="126"/>
      <c r="BZ2" s="124"/>
      <c r="CA2" s="124"/>
      <c r="CB2" s="124"/>
      <c r="CC2" s="124"/>
      <c r="CD2" s="124"/>
      <c r="CE2" s="124"/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4"/>
      <c r="CV2" s="124"/>
      <c r="CW2" s="124"/>
      <c r="CX2" s="124"/>
      <c r="CY2" s="124"/>
      <c r="CZ2" s="124"/>
      <c r="DA2" s="124"/>
      <c r="DB2" s="124"/>
      <c r="DC2" s="124"/>
      <c r="DD2" s="124"/>
      <c r="DE2" s="124"/>
      <c r="DF2" s="124"/>
      <c r="DG2" s="124"/>
      <c r="DH2" s="124"/>
      <c r="DI2" s="124"/>
      <c r="DJ2" s="124"/>
      <c r="DK2" s="124"/>
      <c r="DL2" s="124"/>
      <c r="DM2" s="124"/>
      <c r="DN2" s="124"/>
      <c r="DO2" s="124"/>
      <c r="DP2" s="124"/>
      <c r="DQ2" s="124"/>
      <c r="DR2" s="124"/>
      <c r="DS2" s="124"/>
      <c r="DT2" s="124"/>
      <c r="DU2" s="124"/>
      <c r="DV2" s="124"/>
      <c r="DW2" s="124"/>
      <c r="DX2" s="124"/>
      <c r="DY2" s="124"/>
      <c r="DZ2" s="124"/>
      <c r="EA2" s="124"/>
      <c r="EB2" s="124"/>
      <c r="EC2" s="127"/>
      <c r="ED2" s="127"/>
      <c r="EE2" s="124"/>
      <c r="EF2" s="124"/>
      <c r="EG2" s="124"/>
      <c r="EH2" s="124"/>
      <c r="EI2" s="124"/>
      <c r="EJ2" s="124"/>
      <c r="EK2" s="124"/>
      <c r="EL2" s="124"/>
      <c r="EM2" s="124"/>
      <c r="EN2" s="124"/>
      <c r="EO2" s="124"/>
      <c r="EP2" s="123"/>
      <c r="EQ2" s="123"/>
      <c r="ER2" s="123"/>
      <c r="ES2" s="123"/>
      <c r="ET2" s="124"/>
      <c r="EU2" s="124"/>
      <c r="EV2" s="128"/>
      <c r="EW2" s="128"/>
      <c r="EX2" s="128"/>
      <c r="EY2" s="128"/>
      <c r="EZ2" s="128"/>
      <c r="FA2" s="128"/>
      <c r="FB2" s="128"/>
      <c r="FC2" s="128"/>
      <c r="FD2" s="128"/>
      <c r="FE2" s="124"/>
      <c r="FF2" s="124"/>
      <c r="FG2" s="124"/>
      <c r="FH2" s="124"/>
      <c r="FI2" s="124"/>
      <c r="FJ2" s="124"/>
      <c r="FK2" s="124"/>
      <c r="FL2" s="124"/>
      <c r="FM2" s="124"/>
      <c r="FN2" s="124"/>
      <c r="FO2" s="124"/>
      <c r="FP2" s="124"/>
      <c r="FQ2" s="124"/>
      <c r="FR2" s="124"/>
      <c r="FS2" s="124"/>
      <c r="FT2" s="124"/>
      <c r="FU2" s="124"/>
      <c r="FV2" s="124"/>
      <c r="FW2" s="124"/>
      <c r="GV2" s="129"/>
      <c r="GW2" s="126"/>
      <c r="GX2" s="126"/>
      <c r="GY2" s="126"/>
      <c r="GZ2" s="126"/>
      <c r="HA2" s="126"/>
    </row>
    <row r="3" spans="1:254" s="122" customFormat="1" x14ac:dyDescent="0.2">
      <c r="B3" s="444"/>
      <c r="C3" s="444"/>
      <c r="D3" s="130" t="s">
        <v>2</v>
      </c>
      <c r="E3" s="130"/>
      <c r="F3" s="131"/>
      <c r="G3" s="131"/>
      <c r="H3" s="131"/>
      <c r="I3" s="131"/>
      <c r="J3" s="131"/>
      <c r="K3" s="131"/>
      <c r="L3" s="132"/>
      <c r="M3" s="133"/>
      <c r="N3" s="133"/>
      <c r="O3" s="133"/>
      <c r="P3" s="133"/>
      <c r="Q3" s="133"/>
      <c r="R3" s="133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4"/>
      <c r="AP3" s="134"/>
      <c r="AQ3" s="134"/>
      <c r="AR3" s="134"/>
      <c r="AS3" s="135"/>
      <c r="AT3" s="123"/>
      <c r="AU3" s="124"/>
      <c r="AV3" s="124"/>
      <c r="AW3" s="124"/>
      <c r="AX3" s="125"/>
      <c r="AY3" s="125"/>
      <c r="AZ3" s="125"/>
      <c r="BA3" s="126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6"/>
      <c r="BZ3" s="124"/>
      <c r="CA3" s="124"/>
      <c r="CB3" s="124"/>
      <c r="CC3" s="124"/>
      <c r="CD3" s="124"/>
      <c r="CE3" s="124"/>
      <c r="CF3" s="124"/>
      <c r="CG3" s="124"/>
      <c r="CH3" s="124"/>
      <c r="CI3" s="124"/>
      <c r="CJ3" s="124"/>
      <c r="CK3" s="124"/>
      <c r="CL3" s="124"/>
      <c r="CM3" s="124"/>
      <c r="CN3" s="124"/>
      <c r="CO3" s="124"/>
      <c r="CP3" s="124"/>
      <c r="CQ3" s="124"/>
      <c r="CR3" s="124"/>
      <c r="CS3" s="124"/>
      <c r="CT3" s="124"/>
      <c r="CU3" s="124"/>
      <c r="CV3" s="124"/>
      <c r="CW3" s="124"/>
      <c r="CX3" s="124"/>
      <c r="CY3" s="124"/>
      <c r="CZ3" s="124"/>
      <c r="DA3" s="124"/>
      <c r="DB3" s="124"/>
      <c r="DC3" s="124"/>
      <c r="DD3" s="124"/>
      <c r="DE3" s="124"/>
      <c r="DF3" s="124"/>
      <c r="DG3" s="124"/>
      <c r="DH3" s="124"/>
      <c r="DI3" s="124"/>
      <c r="DJ3" s="124"/>
      <c r="DK3" s="124"/>
      <c r="DL3" s="124"/>
      <c r="DM3" s="124"/>
      <c r="DN3" s="124"/>
      <c r="DO3" s="124"/>
      <c r="DP3" s="124"/>
      <c r="DQ3" s="124"/>
      <c r="DR3" s="124"/>
      <c r="DS3" s="124"/>
      <c r="DT3" s="124"/>
      <c r="DU3" s="124"/>
      <c r="DV3" s="124"/>
      <c r="DW3" s="124"/>
      <c r="DX3" s="124"/>
      <c r="DY3" s="124"/>
      <c r="DZ3" s="124"/>
      <c r="EA3" s="124"/>
      <c r="EB3" s="124"/>
      <c r="EC3" s="127"/>
      <c r="ED3" s="127"/>
      <c r="EE3" s="124"/>
      <c r="EF3" s="124"/>
      <c r="EG3" s="124"/>
      <c r="EH3" s="124"/>
      <c r="EI3" s="124"/>
      <c r="EJ3" s="124"/>
      <c r="EK3" s="124"/>
      <c r="EL3" s="124"/>
      <c r="EM3" s="124"/>
      <c r="EN3" s="124"/>
      <c r="EO3" s="124"/>
      <c r="EP3" s="123"/>
      <c r="EQ3" s="123"/>
      <c r="ER3" s="123"/>
      <c r="ES3" s="123"/>
      <c r="ET3" s="124"/>
      <c r="EU3" s="124"/>
      <c r="EV3" s="128"/>
      <c r="EW3" s="128"/>
      <c r="EX3" s="128"/>
      <c r="EY3" s="128"/>
      <c r="EZ3" s="128"/>
      <c r="FA3" s="128"/>
      <c r="FB3" s="128"/>
      <c r="FC3" s="128"/>
      <c r="FD3" s="128"/>
      <c r="FE3" s="124"/>
      <c r="FF3" s="124"/>
      <c r="FG3" s="124"/>
      <c r="FH3" s="124"/>
      <c r="FI3" s="124"/>
      <c r="FJ3" s="124"/>
      <c r="FK3" s="124"/>
      <c r="FL3" s="124"/>
      <c r="FM3" s="124"/>
      <c r="FN3" s="124"/>
      <c r="FO3" s="124"/>
      <c r="FP3" s="124"/>
      <c r="FQ3" s="124"/>
      <c r="FR3" s="124"/>
      <c r="FS3" s="124"/>
      <c r="FT3" s="124"/>
      <c r="FU3" s="124"/>
      <c r="FV3" s="124"/>
      <c r="FW3" s="124"/>
      <c r="GV3" s="129"/>
      <c r="GW3" s="126"/>
      <c r="GX3" s="126"/>
      <c r="GY3" s="126"/>
      <c r="GZ3" s="126"/>
      <c r="HA3" s="126"/>
    </row>
    <row r="4" spans="1:254" s="122" customFormat="1" ht="54.75" customHeight="1" x14ac:dyDescent="0.2">
      <c r="B4" s="445"/>
      <c r="C4" s="445"/>
      <c r="D4" s="451" t="s">
        <v>3</v>
      </c>
      <c r="E4" s="452"/>
      <c r="F4" s="453"/>
      <c r="G4" s="136" t="s">
        <v>4</v>
      </c>
      <c r="H4" s="137" t="s">
        <v>5</v>
      </c>
      <c r="I4" s="454" t="s">
        <v>6</v>
      </c>
      <c r="J4" s="455"/>
      <c r="K4" s="138" t="s">
        <v>7</v>
      </c>
      <c r="L4" s="139"/>
      <c r="M4" s="140" t="s">
        <v>8</v>
      </c>
      <c r="N4" s="140"/>
      <c r="O4" s="140"/>
      <c r="P4" s="140" t="s">
        <v>9</v>
      </c>
      <c r="Q4" s="140"/>
      <c r="R4" s="140"/>
      <c r="S4" s="141"/>
      <c r="T4" s="140"/>
      <c r="U4" s="140"/>
      <c r="V4" s="142"/>
      <c r="W4" s="454" t="s">
        <v>10</v>
      </c>
      <c r="X4" s="441"/>
      <c r="Y4" s="441"/>
      <c r="Z4" s="442"/>
      <c r="AA4" s="456" t="s">
        <v>11</v>
      </c>
      <c r="AB4" s="441"/>
      <c r="AC4" s="441"/>
      <c r="AD4" s="441"/>
      <c r="AE4" s="441"/>
      <c r="AF4" s="456" t="s">
        <v>12</v>
      </c>
      <c r="AG4" s="457"/>
      <c r="AH4" s="458"/>
      <c r="AI4" s="458"/>
      <c r="AJ4" s="458"/>
      <c r="AK4" s="458"/>
      <c r="AL4" s="458"/>
      <c r="AM4" s="458"/>
      <c r="AN4" s="458"/>
      <c r="AO4" s="459"/>
      <c r="AP4" s="454" t="s">
        <v>13</v>
      </c>
      <c r="AQ4" s="441"/>
      <c r="AR4" s="441"/>
      <c r="AS4" s="442"/>
      <c r="AT4" s="143" t="s">
        <v>14</v>
      </c>
      <c r="AU4" s="440" t="s">
        <v>3</v>
      </c>
      <c r="AV4" s="441"/>
      <c r="AW4" s="441"/>
      <c r="AX4" s="441"/>
      <c r="AY4" s="441"/>
      <c r="AZ4" s="441"/>
      <c r="BA4" s="442"/>
      <c r="BB4" s="145" t="s">
        <v>15</v>
      </c>
      <c r="BC4" s="440" t="s">
        <v>16</v>
      </c>
      <c r="BD4" s="441"/>
      <c r="BE4" s="441"/>
      <c r="BF4" s="441"/>
      <c r="BG4" s="441"/>
      <c r="BH4" s="441"/>
      <c r="BI4" s="441"/>
      <c r="BJ4" s="441"/>
      <c r="BK4" s="441"/>
      <c r="BL4" s="441"/>
      <c r="BM4" s="441"/>
      <c r="BN4" s="441"/>
      <c r="BO4" s="441"/>
      <c r="BP4" s="441"/>
      <c r="BQ4" s="441"/>
      <c r="BR4" s="441"/>
      <c r="BS4" s="441"/>
      <c r="BT4" s="441"/>
      <c r="BU4" s="441"/>
      <c r="BV4" s="441"/>
      <c r="BW4" s="441"/>
      <c r="BX4" s="442"/>
      <c r="BY4" s="440" t="s">
        <v>6</v>
      </c>
      <c r="BZ4" s="441"/>
      <c r="CA4" s="441"/>
      <c r="CB4" s="442"/>
      <c r="CC4" s="440" t="s">
        <v>17</v>
      </c>
      <c r="CD4" s="441"/>
      <c r="CE4" s="441"/>
      <c r="CF4" s="441"/>
      <c r="CG4" s="441"/>
      <c r="CH4" s="442"/>
      <c r="CI4" s="440" t="s">
        <v>18</v>
      </c>
      <c r="CJ4" s="441"/>
      <c r="CK4" s="441"/>
      <c r="CL4" s="144"/>
      <c r="CM4" s="441" t="s">
        <v>19</v>
      </c>
      <c r="CN4" s="441"/>
      <c r="CO4" s="441"/>
      <c r="CP4" s="442"/>
      <c r="CQ4" s="440" t="s">
        <v>20</v>
      </c>
      <c r="CR4" s="441"/>
      <c r="CS4" s="441"/>
      <c r="CT4" s="442"/>
      <c r="CU4" s="441" t="s">
        <v>21</v>
      </c>
      <c r="CV4" s="441"/>
      <c r="CW4" s="441"/>
      <c r="CX4" s="441"/>
      <c r="CY4" s="441"/>
      <c r="CZ4" s="441"/>
      <c r="DA4" s="441"/>
      <c r="DB4" s="441"/>
      <c r="DC4" s="441"/>
      <c r="DD4" s="441"/>
      <c r="DE4" s="441"/>
      <c r="DF4" s="441"/>
      <c r="DG4" s="441"/>
      <c r="DH4" s="441"/>
      <c r="DI4" s="442"/>
      <c r="DJ4" s="440" t="s">
        <v>22</v>
      </c>
      <c r="DK4" s="441"/>
      <c r="DL4" s="441"/>
      <c r="DM4" s="441"/>
      <c r="DN4" s="441"/>
      <c r="DO4" s="441"/>
      <c r="DP4" s="441"/>
      <c r="DQ4" s="441"/>
      <c r="DR4" s="441"/>
      <c r="DS4" s="441"/>
      <c r="DT4" s="441"/>
      <c r="DU4" s="442"/>
      <c r="DV4" s="440" t="s">
        <v>23</v>
      </c>
      <c r="DW4" s="441"/>
      <c r="DX4" s="441"/>
      <c r="DY4" s="441"/>
      <c r="DZ4" s="441"/>
      <c r="EA4" s="441"/>
      <c r="EB4" s="441"/>
      <c r="EC4" s="441"/>
      <c r="ED4" s="442"/>
      <c r="EE4" s="440" t="s">
        <v>13</v>
      </c>
      <c r="EF4" s="441"/>
      <c r="EG4" s="441"/>
      <c r="EH4" s="441"/>
      <c r="EI4" s="441"/>
      <c r="EJ4" s="441"/>
      <c r="EK4" s="441"/>
      <c r="EL4" s="440" t="s">
        <v>24</v>
      </c>
      <c r="EM4" s="441"/>
      <c r="EN4" s="441"/>
      <c r="EO4" s="442"/>
      <c r="EP4" s="146" t="s">
        <v>25</v>
      </c>
      <c r="EQ4" s="431" t="s">
        <v>26</v>
      </c>
      <c r="ER4" s="432"/>
      <c r="ES4" s="433"/>
      <c r="ET4" s="434" t="s">
        <v>27</v>
      </c>
      <c r="EU4" s="435"/>
      <c r="EV4" s="435"/>
      <c r="EW4" s="435"/>
      <c r="EX4" s="435"/>
      <c r="EY4" s="435"/>
      <c r="EZ4" s="436"/>
      <c r="FA4" s="147" t="s">
        <v>28</v>
      </c>
      <c r="FB4" s="147"/>
      <c r="FC4" s="147"/>
      <c r="FD4" s="434" t="s">
        <v>29</v>
      </c>
      <c r="FE4" s="435"/>
      <c r="FF4" s="435"/>
      <c r="FG4" s="435"/>
      <c r="FH4" s="436"/>
      <c r="FI4" s="437" t="s">
        <v>30</v>
      </c>
      <c r="FJ4" s="438"/>
      <c r="FK4" s="438"/>
      <c r="FL4" s="438"/>
      <c r="FM4" s="438"/>
      <c r="FN4" s="438"/>
      <c r="FO4" s="438"/>
      <c r="FP4" s="438"/>
      <c r="FQ4" s="438"/>
      <c r="FR4" s="438"/>
      <c r="FS4" s="439"/>
      <c r="FT4" s="420" t="s">
        <v>31</v>
      </c>
      <c r="FU4" s="422"/>
      <c r="FV4" s="420" t="s">
        <v>32</v>
      </c>
      <c r="FW4" s="422"/>
      <c r="FX4" s="420" t="s">
        <v>33</v>
      </c>
      <c r="FY4" s="421"/>
      <c r="FZ4" s="422"/>
      <c r="GA4" s="423" t="s">
        <v>34</v>
      </c>
      <c r="GB4" s="424"/>
      <c r="GC4" s="424"/>
      <c r="GD4" s="424"/>
      <c r="GE4" s="424"/>
      <c r="GF4" s="424"/>
      <c r="GG4" s="424"/>
      <c r="GH4" s="424"/>
      <c r="GI4" s="424"/>
      <c r="GJ4" s="424"/>
      <c r="GK4" s="425"/>
      <c r="GL4" s="420" t="s">
        <v>35</v>
      </c>
      <c r="GM4" s="421"/>
      <c r="GN4" s="422"/>
      <c r="GO4" s="426" t="s">
        <v>36</v>
      </c>
      <c r="GP4" s="427"/>
      <c r="GQ4" s="427"/>
      <c r="GR4" s="427"/>
      <c r="GS4" s="427"/>
      <c r="GT4" s="427"/>
      <c r="GU4" s="427"/>
      <c r="GV4" s="427"/>
      <c r="GW4" s="427"/>
      <c r="GX4" s="427"/>
      <c r="GY4" s="427"/>
      <c r="GZ4" s="427"/>
      <c r="HA4" s="428"/>
      <c r="HB4" s="148"/>
    </row>
    <row r="5" spans="1:254" s="177" customFormat="1" ht="87.75" customHeight="1" x14ac:dyDescent="0.3">
      <c r="A5" s="149" t="s">
        <v>201</v>
      </c>
      <c r="B5" s="150" t="s">
        <v>202</v>
      </c>
      <c r="C5" s="141"/>
      <c r="D5" s="151" t="s">
        <v>38</v>
      </c>
      <c r="E5" s="151" t="s">
        <v>39</v>
      </c>
      <c r="F5" s="152" t="s">
        <v>40</v>
      </c>
      <c r="G5" s="153" t="s">
        <v>41</v>
      </c>
      <c r="H5" s="150" t="s">
        <v>42</v>
      </c>
      <c r="I5" s="154" t="s">
        <v>43</v>
      </c>
      <c r="J5" s="155" t="s">
        <v>44</v>
      </c>
      <c r="K5" s="153" t="s">
        <v>45</v>
      </c>
      <c r="L5" s="156" t="s">
        <v>40</v>
      </c>
      <c r="M5" s="157" t="s">
        <v>46</v>
      </c>
      <c r="N5" s="157" t="s">
        <v>47</v>
      </c>
      <c r="O5" s="151" t="s">
        <v>48</v>
      </c>
      <c r="P5" s="157" t="s">
        <v>49</v>
      </c>
      <c r="Q5" s="157" t="s">
        <v>50</v>
      </c>
      <c r="R5" s="158" t="s">
        <v>51</v>
      </c>
      <c r="S5" s="153" t="s">
        <v>52</v>
      </c>
      <c r="T5" s="158" t="s">
        <v>53</v>
      </c>
      <c r="U5" s="150" t="s">
        <v>54</v>
      </c>
      <c r="V5" s="158" t="s">
        <v>55</v>
      </c>
      <c r="W5" s="158" t="s">
        <v>56</v>
      </c>
      <c r="X5" s="152" t="s">
        <v>40</v>
      </c>
      <c r="Y5" s="153" t="s">
        <v>57</v>
      </c>
      <c r="Z5" s="158" t="s">
        <v>58</v>
      </c>
      <c r="AA5" s="153" t="s">
        <v>56</v>
      </c>
      <c r="AB5" s="153" t="s">
        <v>59</v>
      </c>
      <c r="AC5" s="159" t="s">
        <v>60</v>
      </c>
      <c r="AD5" s="160" t="s">
        <v>61</v>
      </c>
      <c r="AE5" s="161" t="s">
        <v>62</v>
      </c>
      <c r="AF5" s="153" t="s">
        <v>63</v>
      </c>
      <c r="AG5" s="162" t="s">
        <v>64</v>
      </c>
      <c r="AH5" s="163" t="s">
        <v>65</v>
      </c>
      <c r="AI5" s="163" t="s">
        <v>66</v>
      </c>
      <c r="AJ5" s="161" t="s">
        <v>67</v>
      </c>
      <c r="AK5" s="161" t="s">
        <v>68</v>
      </c>
      <c r="AL5" s="160" t="s">
        <v>69</v>
      </c>
      <c r="AM5" s="161" t="s">
        <v>70</v>
      </c>
      <c r="AN5" s="160" t="s">
        <v>71</v>
      </c>
      <c r="AO5" s="161" t="s">
        <v>62</v>
      </c>
      <c r="AP5" s="153" t="s">
        <v>72</v>
      </c>
      <c r="AQ5" s="158" t="s">
        <v>40</v>
      </c>
      <c r="AR5" s="153" t="s">
        <v>57</v>
      </c>
      <c r="AS5" s="158" t="s">
        <v>58</v>
      </c>
      <c r="AT5" s="164" t="s">
        <v>73</v>
      </c>
      <c r="AU5" s="165" t="s">
        <v>74</v>
      </c>
      <c r="AV5" s="166" t="s">
        <v>75</v>
      </c>
      <c r="AW5" s="167" t="s">
        <v>76</v>
      </c>
      <c r="AX5" s="166" t="s">
        <v>77</v>
      </c>
      <c r="AY5" s="168" t="s">
        <v>56</v>
      </c>
      <c r="AZ5" s="168" t="s">
        <v>78</v>
      </c>
      <c r="BA5" s="165" t="s">
        <v>79</v>
      </c>
      <c r="BB5" s="167" t="s">
        <v>80</v>
      </c>
      <c r="BC5" s="165" t="s">
        <v>81</v>
      </c>
      <c r="BD5" s="165" t="s">
        <v>82</v>
      </c>
      <c r="BE5" s="165" t="s">
        <v>83</v>
      </c>
      <c r="BF5" s="165" t="s">
        <v>84</v>
      </c>
      <c r="BG5" s="165" t="s">
        <v>42</v>
      </c>
      <c r="BH5" s="167" t="s">
        <v>85</v>
      </c>
      <c r="BI5" s="167" t="s">
        <v>86</v>
      </c>
      <c r="BJ5" s="167" t="s">
        <v>87</v>
      </c>
      <c r="BK5" s="167" t="s">
        <v>88</v>
      </c>
      <c r="BL5" s="167" t="s">
        <v>89</v>
      </c>
      <c r="BM5" s="167" t="s">
        <v>90</v>
      </c>
      <c r="BN5" s="167" t="s">
        <v>91</v>
      </c>
      <c r="BO5" s="167" t="s">
        <v>92</v>
      </c>
      <c r="BP5" s="167" t="s">
        <v>93</v>
      </c>
      <c r="BQ5" s="167" t="s">
        <v>94</v>
      </c>
      <c r="BR5" s="167" t="s">
        <v>95</v>
      </c>
      <c r="BS5" s="167" t="s">
        <v>96</v>
      </c>
      <c r="BT5" s="167" t="s">
        <v>97</v>
      </c>
      <c r="BU5" s="167" t="s">
        <v>98</v>
      </c>
      <c r="BV5" s="165" t="s">
        <v>99</v>
      </c>
      <c r="BW5" s="165" t="s">
        <v>100</v>
      </c>
      <c r="BX5" s="165" t="s">
        <v>101</v>
      </c>
      <c r="BY5" s="165" t="s">
        <v>102</v>
      </c>
      <c r="BZ5" s="165" t="s">
        <v>43</v>
      </c>
      <c r="CA5" s="167" t="s">
        <v>103</v>
      </c>
      <c r="CB5" s="167" t="s">
        <v>104</v>
      </c>
      <c r="CC5" s="169" t="s">
        <v>105</v>
      </c>
      <c r="CD5" s="169" t="s">
        <v>106</v>
      </c>
      <c r="CE5" s="169" t="s">
        <v>56</v>
      </c>
      <c r="CF5" s="167" t="s">
        <v>107</v>
      </c>
      <c r="CG5" s="167" t="s">
        <v>108</v>
      </c>
      <c r="CH5" s="167" t="s">
        <v>109</v>
      </c>
      <c r="CI5" s="165" t="s">
        <v>110</v>
      </c>
      <c r="CJ5" s="167" t="s">
        <v>111</v>
      </c>
      <c r="CK5" s="167" t="s">
        <v>80</v>
      </c>
      <c r="CL5" s="163" t="s">
        <v>80</v>
      </c>
      <c r="CM5" s="165" t="s">
        <v>110</v>
      </c>
      <c r="CN5" s="167" t="s">
        <v>112</v>
      </c>
      <c r="CO5" s="165" t="s">
        <v>113</v>
      </c>
      <c r="CP5" s="165" t="s">
        <v>114</v>
      </c>
      <c r="CQ5" s="165" t="s">
        <v>110</v>
      </c>
      <c r="CR5" s="167" t="s">
        <v>112</v>
      </c>
      <c r="CS5" s="165" t="s">
        <v>113</v>
      </c>
      <c r="CT5" s="165" t="s">
        <v>114</v>
      </c>
      <c r="CU5" s="170" t="s">
        <v>115</v>
      </c>
      <c r="CV5" s="170" t="s">
        <v>116</v>
      </c>
      <c r="CW5" s="170" t="s">
        <v>117</v>
      </c>
      <c r="CX5" s="170" t="s">
        <v>118</v>
      </c>
      <c r="CY5" s="170" t="s">
        <v>119</v>
      </c>
      <c r="CZ5" s="171" t="s">
        <v>120</v>
      </c>
      <c r="DA5" s="171" t="s">
        <v>113</v>
      </c>
      <c r="DB5" s="170" t="s">
        <v>121</v>
      </c>
      <c r="DC5" s="171" t="s">
        <v>122</v>
      </c>
      <c r="DD5" s="171" t="s">
        <v>114</v>
      </c>
      <c r="DE5" s="170" t="s">
        <v>123</v>
      </c>
      <c r="DF5" s="171" t="s">
        <v>124</v>
      </c>
      <c r="DG5" s="170" t="s">
        <v>125</v>
      </c>
      <c r="DH5" s="171" t="s">
        <v>126</v>
      </c>
      <c r="DI5" s="171" t="s">
        <v>127</v>
      </c>
      <c r="DJ5" s="165" t="s">
        <v>128</v>
      </c>
      <c r="DK5" s="167" t="s">
        <v>117</v>
      </c>
      <c r="DL5" s="167" t="s">
        <v>129</v>
      </c>
      <c r="DM5" s="167" t="s">
        <v>130</v>
      </c>
      <c r="DN5" s="167" t="s">
        <v>131</v>
      </c>
      <c r="DO5" s="167" t="s">
        <v>132</v>
      </c>
      <c r="DP5" s="167" t="s">
        <v>133</v>
      </c>
      <c r="DQ5" s="167" t="s">
        <v>134</v>
      </c>
      <c r="DR5" s="166" t="s">
        <v>135</v>
      </c>
      <c r="DS5" s="167" t="s">
        <v>136</v>
      </c>
      <c r="DT5" s="167" t="s">
        <v>137</v>
      </c>
      <c r="DU5" s="153" t="s">
        <v>138</v>
      </c>
      <c r="DV5" s="167" t="s">
        <v>45</v>
      </c>
      <c r="DW5" s="167" t="s">
        <v>139</v>
      </c>
      <c r="DX5" s="167" t="s">
        <v>140</v>
      </c>
      <c r="DY5" s="167" t="s">
        <v>141</v>
      </c>
      <c r="DZ5" s="165" t="s">
        <v>74</v>
      </c>
      <c r="EA5" s="165" t="s">
        <v>81</v>
      </c>
      <c r="EB5" s="165" t="s">
        <v>82</v>
      </c>
      <c r="EC5" s="167" t="s">
        <v>83</v>
      </c>
      <c r="ED5" s="167" t="s">
        <v>142</v>
      </c>
      <c r="EE5" s="165" t="s">
        <v>143</v>
      </c>
      <c r="EF5" s="165" t="s">
        <v>144</v>
      </c>
      <c r="EG5" s="167" t="s">
        <v>145</v>
      </c>
      <c r="EH5" s="165" t="s">
        <v>114</v>
      </c>
      <c r="EI5" s="167" t="s">
        <v>146</v>
      </c>
      <c r="EJ5" s="167" t="s">
        <v>147</v>
      </c>
      <c r="EK5" s="167" t="s">
        <v>72</v>
      </c>
      <c r="EL5" s="167" t="s">
        <v>148</v>
      </c>
      <c r="EM5" s="167" t="s">
        <v>149</v>
      </c>
      <c r="EN5" s="167" t="s">
        <v>150</v>
      </c>
      <c r="EO5" s="167" t="s">
        <v>151</v>
      </c>
      <c r="EP5" s="172" t="s">
        <v>73</v>
      </c>
      <c r="EQ5" s="167" t="s">
        <v>152</v>
      </c>
      <c r="ER5" s="167" t="s">
        <v>153</v>
      </c>
      <c r="ES5" s="167" t="s">
        <v>154</v>
      </c>
      <c r="ET5" s="167" t="s">
        <v>155</v>
      </c>
      <c r="EU5" s="167" t="s">
        <v>156</v>
      </c>
      <c r="EV5" s="167" t="s">
        <v>152</v>
      </c>
      <c r="EW5" s="167" t="s">
        <v>157</v>
      </c>
      <c r="EX5" s="167" t="s">
        <v>153</v>
      </c>
      <c r="EY5" s="167" t="s">
        <v>154</v>
      </c>
      <c r="EZ5" s="167" t="s">
        <v>158</v>
      </c>
      <c r="FA5" s="167" t="s">
        <v>152</v>
      </c>
      <c r="FB5" s="167" t="s">
        <v>153</v>
      </c>
      <c r="FC5" s="167" t="s">
        <v>154</v>
      </c>
      <c r="FD5" s="163" t="s">
        <v>159</v>
      </c>
      <c r="FE5" s="167" t="s">
        <v>160</v>
      </c>
      <c r="FF5" s="167" t="s">
        <v>161</v>
      </c>
      <c r="FG5" s="167" t="s">
        <v>162</v>
      </c>
      <c r="FH5" s="173" t="s">
        <v>163</v>
      </c>
      <c r="FI5" s="174" t="s">
        <v>159</v>
      </c>
      <c r="FJ5" s="174" t="s">
        <v>164</v>
      </c>
      <c r="FK5" s="174" t="s">
        <v>165</v>
      </c>
      <c r="FL5" s="174" t="s">
        <v>166</v>
      </c>
      <c r="FM5" s="174" t="s">
        <v>167</v>
      </c>
      <c r="FN5" s="174" t="s">
        <v>168</v>
      </c>
      <c r="FO5" s="174" t="s">
        <v>169</v>
      </c>
      <c r="FP5" s="174" t="s">
        <v>170</v>
      </c>
      <c r="FQ5" s="174" t="s">
        <v>171</v>
      </c>
      <c r="FR5" s="174" t="s">
        <v>172</v>
      </c>
      <c r="FS5" s="174" t="s">
        <v>173</v>
      </c>
      <c r="FT5" s="172" t="s">
        <v>56</v>
      </c>
      <c r="FU5" s="175" t="s">
        <v>57</v>
      </c>
      <c r="FV5" s="175" t="s">
        <v>174</v>
      </c>
      <c r="FW5" s="176" t="s">
        <v>175</v>
      </c>
      <c r="FX5" s="177" t="s">
        <v>176</v>
      </c>
      <c r="FY5" s="177" t="s">
        <v>56</v>
      </c>
      <c r="FZ5" s="178" t="s">
        <v>148</v>
      </c>
      <c r="GA5" s="153" t="s">
        <v>177</v>
      </c>
      <c r="GB5" s="153" t="s">
        <v>178</v>
      </c>
      <c r="GC5" s="153" t="s">
        <v>179</v>
      </c>
      <c r="GD5" s="153" t="s">
        <v>180</v>
      </c>
      <c r="GE5" s="153" t="s">
        <v>181</v>
      </c>
      <c r="GF5" s="153" t="s">
        <v>182</v>
      </c>
      <c r="GG5" s="153" t="s">
        <v>183</v>
      </c>
      <c r="GH5" s="153" t="s">
        <v>184</v>
      </c>
      <c r="GI5" s="153" t="s">
        <v>185</v>
      </c>
      <c r="GJ5" s="153" t="s">
        <v>186</v>
      </c>
      <c r="GK5" s="153" t="s">
        <v>187</v>
      </c>
      <c r="GL5" s="158" t="s">
        <v>51</v>
      </c>
      <c r="GM5" s="153" t="s">
        <v>52</v>
      </c>
      <c r="GN5" s="158" t="s">
        <v>53</v>
      </c>
      <c r="GO5" s="179" t="s">
        <v>188</v>
      </c>
      <c r="GP5" s="179" t="s">
        <v>189</v>
      </c>
      <c r="GQ5" s="179" t="s">
        <v>190</v>
      </c>
      <c r="GR5" s="179" t="s">
        <v>191</v>
      </c>
      <c r="GS5" s="180" t="s">
        <v>192</v>
      </c>
      <c r="GT5" s="181" t="s">
        <v>193</v>
      </c>
      <c r="GU5" s="182" t="s">
        <v>194</v>
      </c>
      <c r="GV5" s="183" t="s">
        <v>195</v>
      </c>
      <c r="GW5" s="184" t="s">
        <v>196</v>
      </c>
      <c r="GX5" s="181" t="s">
        <v>197</v>
      </c>
      <c r="GY5" s="185" t="s">
        <v>198</v>
      </c>
      <c r="GZ5" s="181" t="s">
        <v>199</v>
      </c>
      <c r="HA5" s="182" t="s">
        <v>200</v>
      </c>
      <c r="HC5" s="122"/>
      <c r="HD5" s="122"/>
      <c r="HE5" s="122"/>
      <c r="HF5" s="122"/>
      <c r="HG5" s="122"/>
      <c r="HH5" s="122"/>
      <c r="HI5" s="122"/>
      <c r="HJ5" s="122"/>
      <c r="HK5" s="122"/>
      <c r="HL5" s="122"/>
      <c r="HM5" s="122"/>
      <c r="HN5" s="122"/>
      <c r="HO5" s="122"/>
      <c r="HP5" s="122"/>
      <c r="HQ5" s="122"/>
      <c r="HR5" s="122"/>
      <c r="HS5" s="122"/>
      <c r="HT5" s="122"/>
      <c r="HU5" s="122"/>
      <c r="HV5" s="122"/>
      <c r="HW5" s="122"/>
      <c r="HX5" s="122"/>
      <c r="HY5" s="122"/>
      <c r="HZ5" s="122"/>
      <c r="IA5" s="122"/>
      <c r="IB5" s="122"/>
      <c r="IC5" s="122"/>
      <c r="ID5" s="122"/>
      <c r="IE5" s="122"/>
      <c r="IF5" s="122"/>
      <c r="IG5" s="122"/>
      <c r="IH5" s="122"/>
      <c r="II5" s="122"/>
      <c r="IJ5" s="122"/>
      <c r="IK5" s="122"/>
      <c r="IL5" s="122"/>
      <c r="IM5" s="122"/>
      <c r="IN5" s="122"/>
      <c r="IO5" s="122"/>
      <c r="IP5" s="122"/>
      <c r="IQ5" s="122"/>
      <c r="IR5" s="122"/>
      <c r="IS5" s="122"/>
      <c r="IT5" s="122"/>
    </row>
    <row r="6" spans="1:254" s="122" customFormat="1" ht="15" customHeight="1" x14ac:dyDescent="0.2">
      <c r="A6" s="154">
        <v>25</v>
      </c>
      <c r="B6" s="186">
        <v>24</v>
      </c>
      <c r="C6" s="187" t="s">
        <v>4685</v>
      </c>
      <c r="D6" s="188" t="s">
        <v>1644</v>
      </c>
      <c r="E6" s="188" t="s">
        <v>232</v>
      </c>
      <c r="F6" s="189"/>
      <c r="G6" s="190" t="s">
        <v>1644</v>
      </c>
      <c r="H6" s="154">
        <f>IF(BG846="-",IF(BH846="-","-",BH846),BG846)</f>
        <v>0</v>
      </c>
      <c r="I6" s="154">
        <f>CB846</f>
        <v>0</v>
      </c>
      <c r="J6" s="154" t="s">
        <v>1599</v>
      </c>
      <c r="K6" s="154" t="str">
        <f>IF(DV846&lt;&gt;"",DV846,"-")</f>
        <v>-</v>
      </c>
      <c r="L6" s="191"/>
      <c r="M6" s="189" t="b">
        <f>IF(N846=O846,IF(O846=630.9,"C",IF(O846=437.8,"C",IF(O846=342.3,"D",IF(O846=271.8,"D",IF(O846=185.9,"E",IF(N846="-","-")))))),IF(N846&lt;180,"E",IF(N846&lt;360,"D",IF(N846&lt;760,"C",IF(N846&lt;1500,"B",IF(N846&lt;5000,"A",IF(N846="-",BK846,"-")))))))</f>
        <v>0</v>
      </c>
      <c r="N6" s="192">
        <v>1369</v>
      </c>
      <c r="O6" s="189" t="str">
        <f>IF(E846="A",659.6,IF(E846="B",424.8,IF(E846="C",338.6,IF(E846="D",274.5,IF(E846="E",191.3,"-")))))</f>
        <v>-</v>
      </c>
      <c r="P6" s="193">
        <v>7</v>
      </c>
      <c r="Q6" s="192">
        <v>0.3</v>
      </c>
      <c r="R6" s="190"/>
      <c r="S6" s="154"/>
      <c r="T6" s="194"/>
      <c r="U6" s="154"/>
      <c r="V6" s="154"/>
      <c r="W6" s="154" t="s">
        <v>207</v>
      </c>
      <c r="X6" s="154"/>
      <c r="Y6" s="195"/>
      <c r="Z6" s="195"/>
      <c r="AA6" s="154" t="str">
        <f>IF(DT6="","",DT6)</f>
        <v/>
      </c>
      <c r="AB6" s="154" t="str">
        <f>IF(DM6="","",DM6)</f>
        <v/>
      </c>
      <c r="AC6" s="154" t="str">
        <f>IF(DO6="","",DO6)</f>
        <v/>
      </c>
      <c r="AD6" s="37" t="str">
        <f>IF(DQ6="","",EXP(DQ6))</f>
        <v/>
      </c>
      <c r="AE6" s="38" t="str">
        <f>DR6</f>
        <v/>
      </c>
      <c r="AF6" s="154" t="s">
        <v>205</v>
      </c>
      <c r="AG6" s="154"/>
      <c r="AH6" s="189"/>
      <c r="AI6" s="189"/>
      <c r="AJ6" s="39" t="s">
        <v>1667</v>
      </c>
      <c r="AK6" s="74">
        <v>21</v>
      </c>
      <c r="AL6" s="75">
        <v>788</v>
      </c>
      <c r="AM6" s="196">
        <v>480</v>
      </c>
      <c r="AN6" s="76">
        <v>684.93499999999995</v>
      </c>
      <c r="AO6" s="77">
        <v>0.52200000000000002</v>
      </c>
      <c r="AP6" s="154"/>
      <c r="AQ6" s="154"/>
      <c r="AR6" s="195"/>
      <c r="AS6" s="195"/>
      <c r="AT6" s="164"/>
      <c r="AU6" s="124" t="s">
        <v>1744</v>
      </c>
      <c r="AV6" s="123">
        <v>34.567999999999998</v>
      </c>
      <c r="AW6" s="123">
        <v>-116.61199999999999</v>
      </c>
      <c r="AX6" s="125" t="s">
        <v>1644</v>
      </c>
      <c r="AY6" s="125" t="s">
        <v>237</v>
      </c>
      <c r="AZ6" s="125" t="s">
        <v>238</v>
      </c>
      <c r="BA6" s="126" t="s">
        <v>2605</v>
      </c>
      <c r="BB6" s="124" t="s">
        <v>205</v>
      </c>
      <c r="BC6" s="124"/>
      <c r="BD6" s="124"/>
      <c r="BE6" s="124"/>
      <c r="BF6" s="124"/>
      <c r="BG6" s="124" t="s">
        <v>212</v>
      </c>
      <c r="BH6" s="124">
        <f>IF(BI846="-",IF(BJ846="-","-",BJ846),BI846)</f>
        <v>0</v>
      </c>
      <c r="BI6" s="174" t="s">
        <v>213</v>
      </c>
      <c r="BJ6" s="124" t="str">
        <f>IF(M846="A","-",IF(M846="B","D",IF(M846="C","C",IF(M846="D","A",IF(M846="E","F",IF(M846="-","-","-"))))))</f>
        <v>-</v>
      </c>
      <c r="BK6" s="124" t="str">
        <f>IF(H846="A","D",IF(H846="B","C",IF(H846="C","C",IF(H846="D","B",IF(H846="E","C",IF(H846="F","E","-"))))))</f>
        <v>-</v>
      </c>
      <c r="BL6" s="124"/>
      <c r="BM6" s="124"/>
      <c r="BN6" s="124"/>
      <c r="BO6" s="124"/>
      <c r="BP6" s="124"/>
      <c r="BQ6" s="128"/>
      <c r="BR6" s="128"/>
      <c r="BS6" s="128"/>
      <c r="BT6" s="128"/>
      <c r="BU6" s="128"/>
      <c r="BV6" s="124"/>
      <c r="BW6" s="124"/>
      <c r="BX6" s="124"/>
      <c r="BY6" s="126" t="s">
        <v>2606</v>
      </c>
      <c r="BZ6" s="124" t="s">
        <v>205</v>
      </c>
      <c r="CA6" s="124" t="str">
        <f>IF(E846="A","B",IF(E846="B","C",IF(E846="C","D",IF(E846="D","D",IF(E846="E","E","")))))</f>
        <v/>
      </c>
      <c r="CB6" s="124">
        <f>IF(BZ846&lt;&gt;"",IF(BZ846="u",IF(CA846="",BZ846,CA846),BZ846),CA846)</f>
        <v>0</v>
      </c>
      <c r="CC6" s="124"/>
      <c r="CD6" s="124"/>
      <c r="CE6" s="124"/>
      <c r="CF6" s="124"/>
      <c r="CG6" s="128"/>
      <c r="CH6" s="124"/>
      <c r="CI6" s="124"/>
      <c r="CJ6" s="124"/>
      <c r="CK6" s="124" t="s">
        <v>207</v>
      </c>
      <c r="CL6" s="124"/>
      <c r="CM6" s="124"/>
      <c r="CN6" s="124"/>
      <c r="CO6" s="124"/>
      <c r="CP6" s="124"/>
      <c r="CQ6" s="124"/>
      <c r="CR6" s="124"/>
      <c r="CS6" s="124"/>
      <c r="CT6" s="124"/>
      <c r="CU6" s="124"/>
      <c r="CV6" s="124"/>
      <c r="CW6" s="124"/>
      <c r="CX6" s="124"/>
      <c r="CY6" s="124"/>
      <c r="CZ6" s="124"/>
      <c r="DA6" s="124"/>
      <c r="DB6" s="197"/>
      <c r="DC6" s="124"/>
      <c r="DD6" s="124"/>
      <c r="DE6" s="124"/>
      <c r="DF6" s="124"/>
      <c r="DG6" s="124"/>
      <c r="DH6" s="124"/>
      <c r="DI6" s="124"/>
      <c r="DJ6" s="124"/>
      <c r="DK6" s="124"/>
      <c r="DL6" s="124"/>
      <c r="DM6" s="124"/>
      <c r="DN6" s="124"/>
      <c r="DO6" s="124"/>
      <c r="DP6" s="124"/>
      <c r="DQ6" s="198" t="s">
        <v>208</v>
      </c>
      <c r="DR6" s="198" t="s">
        <v>208</v>
      </c>
      <c r="DS6" s="124"/>
      <c r="DT6" s="124"/>
      <c r="DU6" s="124"/>
      <c r="DV6" s="124" t="s">
        <v>212</v>
      </c>
      <c r="DW6" s="124" t="str">
        <f>IF(M846="A","-",IF(M846="B","-",IF(M846="C","2",IF(M846="D","1, 5, or 6",IF(M846="E","-",IF(M846="-","-","-"))))))</f>
        <v>-</v>
      </c>
      <c r="DX6" s="124"/>
      <c r="DY6" s="124"/>
      <c r="DZ6" s="124"/>
      <c r="EA6" s="124"/>
      <c r="EB6" s="124"/>
      <c r="EC6" s="127"/>
      <c r="ED6" s="127"/>
      <c r="EE6" s="124"/>
      <c r="EF6" s="124"/>
      <c r="EG6" s="124"/>
      <c r="EH6" s="124"/>
      <c r="EI6" s="124"/>
      <c r="EJ6" s="195"/>
      <c r="EK6" s="124"/>
      <c r="EL6" s="124"/>
      <c r="EM6" s="124"/>
      <c r="EN6" s="124"/>
      <c r="EO6" s="124"/>
      <c r="EP6" s="123"/>
      <c r="EQ6" s="128"/>
      <c r="ER6" s="128"/>
      <c r="ES6" s="128"/>
      <c r="ET6" s="124"/>
      <c r="EU6" s="124"/>
      <c r="EV6" s="128"/>
      <c r="EW6" s="128"/>
      <c r="EX6" s="128"/>
      <c r="EY6" s="128"/>
      <c r="EZ6" s="128"/>
      <c r="FA6" s="128"/>
      <c r="FB6" s="128"/>
      <c r="FC6" s="128"/>
      <c r="FD6" s="128"/>
      <c r="FE6" s="124"/>
      <c r="FF6" s="124"/>
      <c r="FG6" s="124"/>
      <c r="FH6" s="124"/>
      <c r="FI6" s="124"/>
      <c r="FJ6" s="124"/>
      <c r="FK6" s="124"/>
      <c r="FL6" s="124"/>
      <c r="FM6" s="124"/>
      <c r="FN6" s="124"/>
      <c r="FO6" s="124"/>
      <c r="FP6" s="124"/>
      <c r="FQ6" s="124"/>
      <c r="FR6" s="124"/>
      <c r="FS6" s="124"/>
      <c r="FT6" s="124"/>
      <c r="FU6" s="124"/>
      <c r="FV6" s="124"/>
      <c r="FW6" s="124"/>
      <c r="GA6" s="199"/>
      <c r="GB6" s="199"/>
      <c r="GC6" s="199"/>
      <c r="GD6" s="199"/>
      <c r="GE6" s="199"/>
      <c r="GF6" s="199"/>
      <c r="GG6" s="199"/>
      <c r="GH6" s="199"/>
      <c r="GI6" s="199"/>
      <c r="GJ6" s="199"/>
      <c r="GK6" s="199"/>
      <c r="GL6" s="199" t="s">
        <v>208</v>
      </c>
      <c r="GM6" s="199" t="s">
        <v>208</v>
      </c>
      <c r="GN6" s="199" t="s">
        <v>208</v>
      </c>
      <c r="GO6" s="200" t="s">
        <v>1644</v>
      </c>
      <c r="GP6" s="200" t="s">
        <v>232</v>
      </c>
      <c r="GQ6" s="174" t="s">
        <v>45</v>
      </c>
      <c r="GR6" s="174" t="s">
        <v>232</v>
      </c>
      <c r="GS6" s="201" t="s">
        <v>216</v>
      </c>
      <c r="GT6" s="174"/>
      <c r="GU6" s="124"/>
      <c r="GV6" s="124"/>
      <c r="GW6" s="124"/>
      <c r="GX6" s="202"/>
      <c r="GY6" s="202"/>
      <c r="GZ6" s="202"/>
      <c r="HA6" s="203"/>
    </row>
    <row r="7" spans="1:254" s="122" customFormat="1" ht="15" customHeight="1" x14ac:dyDescent="0.2">
      <c r="A7" s="154">
        <v>1170</v>
      </c>
      <c r="B7" s="204" t="s">
        <v>1619</v>
      </c>
      <c r="C7" s="205" t="s">
        <v>4686</v>
      </c>
      <c r="D7" s="188" t="s">
        <v>225</v>
      </c>
      <c r="E7" s="188" t="s">
        <v>213</v>
      </c>
      <c r="F7" s="190"/>
      <c r="G7" s="190" t="s">
        <v>1593</v>
      </c>
      <c r="H7" s="154">
        <f>IF(BG360="-",IF(BH360="-","-",BH360),BG360)</f>
        <v>0</v>
      </c>
      <c r="I7" s="154">
        <f>CB360</f>
        <v>0</v>
      </c>
      <c r="J7" s="154" t="s">
        <v>213</v>
      </c>
      <c r="K7" s="154" t="str">
        <f>IF(DV360&lt;&gt;"",DV360,"-")</f>
        <v>-</v>
      </c>
      <c r="L7" s="206"/>
      <c r="M7" s="189" t="b">
        <f>IF(N360=O360,IF(O360=630.9,"C",IF(O360=437.8,"C",IF(O360=342.3,"D",IF(O360=271.8,"D",IF(O360=185.9,"E",IF(N360="-","-")))))),IF(N360&lt;180,"E",IF(N360&lt;360,"D",IF(N360&lt;760,"C",IF(N360&lt;1500,"B",IF(N360&lt;5000,"A",IF(N360="-",BK360,"-")))))))</f>
        <v>0</v>
      </c>
      <c r="N7" s="192" t="str">
        <f>IF(S360&gt;0,IF(T360&gt;=20,S360,IF(AB360="",IF(AN360&gt;0,AN360,IF(O360&gt;0,O360,"-")),IF(AD360="",AC360,AD360))),IF(AB360="",IF(AN360&gt;0,AN360,IF(O360&gt;0,O360,"-")),IF(AD360="",AC360,AD360)))</f>
        <v>-</v>
      </c>
      <c r="O7" s="189" t="str">
        <f>IF(E360="A",659.6,IF(E360="B",424.8,IF(E360="C",338.6,IF(E360="D",274.5,IF(E360="E",191.3,"-")))))</f>
        <v>-</v>
      </c>
      <c r="P7" s="193">
        <v>0</v>
      </c>
      <c r="Q7" s="192" t="str">
        <f>IF(M360="A",IF(P360=0,0.3,IF(P360=1,0.4,IF(P360=2,0.5,0.7))),IF(M360="B",IF(P360=0,0.25,IF(P360=1,0.4,IF(P360=2,0.5,0.7))),IF(M360="C",IF(P360=0,0.2,IF(P360=1,0.3,IF(P360=2,0.4,0.7))),IF(M360="D",IF(P360=0,0.1,IF(P360=1,0.25,IF(P360=2,0.35,0.7))),IF(M360="E",IF(P360=0,0.05,IF(P360=1,0.25,IF(P360=2,0.5,0.7))),"-")))))</f>
        <v>-</v>
      </c>
      <c r="R7" s="189">
        <v>2174</v>
      </c>
      <c r="S7" s="189">
        <v>264.57</v>
      </c>
      <c r="T7" s="189">
        <v>57.09</v>
      </c>
      <c r="U7" s="154"/>
      <c r="V7" s="154"/>
      <c r="W7" s="154" t="s">
        <v>213</v>
      </c>
      <c r="X7" s="189"/>
      <c r="Y7" s="154"/>
      <c r="Z7" s="189"/>
      <c r="AA7" s="154"/>
      <c r="AB7" s="154"/>
      <c r="AC7" s="154"/>
      <c r="AD7" s="154"/>
      <c r="AE7" s="189"/>
      <c r="AF7" s="189"/>
      <c r="AG7" s="189"/>
      <c r="AH7" s="189"/>
      <c r="AI7" s="189"/>
      <c r="AJ7" s="39" t="s">
        <v>1584</v>
      </c>
      <c r="AK7" s="39">
        <v>53</v>
      </c>
      <c r="AL7" s="189">
        <v>209</v>
      </c>
      <c r="AM7" s="189">
        <v>31</v>
      </c>
      <c r="AN7" s="37">
        <v>207.46899999999999</v>
      </c>
      <c r="AO7" s="38">
        <v>0.13500000000000001</v>
      </c>
      <c r="AP7" s="189"/>
      <c r="AQ7" s="189"/>
      <c r="AR7" s="189"/>
      <c r="AS7" s="189"/>
      <c r="AT7" s="189"/>
      <c r="AU7" s="207" t="s">
        <v>1506</v>
      </c>
      <c r="AV7" s="208">
        <v>32.773000000000003</v>
      </c>
      <c r="AW7" s="208">
        <v>-115.447</v>
      </c>
      <c r="AX7" s="209" t="s">
        <v>225</v>
      </c>
      <c r="AY7" s="209"/>
      <c r="AZ7" s="209"/>
      <c r="BA7" s="210"/>
      <c r="BB7" s="209"/>
      <c r="BC7" s="124" t="s">
        <v>1633</v>
      </c>
      <c r="BD7" s="124">
        <v>0</v>
      </c>
      <c r="BE7" s="124" t="s">
        <v>1503</v>
      </c>
      <c r="BF7" s="124" t="s">
        <v>1585</v>
      </c>
      <c r="BG7" s="124" t="s">
        <v>232</v>
      </c>
      <c r="BH7" s="124">
        <f>IF(BI360="-",IF(BJ360="-","-",BJ360),BI360)</f>
        <v>0</v>
      </c>
      <c r="BI7" s="174" t="s">
        <v>232</v>
      </c>
      <c r="BJ7" s="124" t="str">
        <f>IF(M360="A","-",IF(M360="B","D",IF(M360="C","C",IF(M360="D","A",IF(M360="E","F",IF(M360="-","-","-"))))))</f>
        <v>-</v>
      </c>
      <c r="BK7" s="124" t="str">
        <f>IF(H360="A","D",IF(H360="B","C",IF(H360="C","C",IF(H360="D","B",IF(H360="E","C",IF(H360="F","E","-"))))))</f>
        <v>-</v>
      </c>
      <c r="BL7" s="124"/>
      <c r="BM7" s="124"/>
      <c r="BN7" s="124"/>
      <c r="BO7" s="124" t="s">
        <v>206</v>
      </c>
      <c r="BP7" s="124"/>
      <c r="BQ7" s="124"/>
      <c r="BR7" s="124"/>
      <c r="BS7" s="124"/>
      <c r="BT7" s="124"/>
      <c r="BU7" s="124"/>
      <c r="BV7" s="124"/>
      <c r="BW7" s="124">
        <v>4.5</v>
      </c>
      <c r="BX7" s="124" t="s">
        <v>217</v>
      </c>
      <c r="BY7" s="126"/>
      <c r="BZ7" s="124"/>
      <c r="CA7" s="124" t="str">
        <f>IF(E360="A","B",IF(E360="B","C",IF(E360="C","D",IF(E360="D","D",IF(E360="E","E","")))))</f>
        <v/>
      </c>
      <c r="CB7" s="124">
        <f>IF(BZ360&lt;&gt;"",IF(BZ360="u",IF(CA360="",BZ360,CA360),BZ360),CA360)</f>
        <v>0</v>
      </c>
      <c r="CC7" s="124"/>
      <c r="CD7" s="124"/>
      <c r="CE7" s="124"/>
      <c r="CF7" s="124"/>
      <c r="CG7" s="128"/>
      <c r="CH7" s="124"/>
      <c r="CI7" s="124"/>
      <c r="CJ7" s="124" t="s">
        <v>206</v>
      </c>
      <c r="CK7" s="124" t="s">
        <v>213</v>
      </c>
      <c r="CL7" s="124"/>
      <c r="CM7" s="124"/>
      <c r="CN7" s="124"/>
      <c r="CO7" s="124"/>
      <c r="CP7" s="124"/>
      <c r="CQ7" s="124"/>
      <c r="CR7" s="124"/>
      <c r="CS7" s="124"/>
      <c r="CT7" s="124"/>
      <c r="CU7" s="207"/>
      <c r="CV7" s="207"/>
      <c r="CW7" s="207"/>
      <c r="CX7" s="207"/>
      <c r="CY7" s="207"/>
      <c r="CZ7" s="207"/>
      <c r="DA7" s="207"/>
      <c r="DB7" s="207"/>
      <c r="DC7" s="207"/>
      <c r="DD7" s="207"/>
      <c r="DE7" s="207"/>
      <c r="DF7" s="207"/>
      <c r="DG7" s="207"/>
      <c r="DH7" s="207"/>
      <c r="DI7" s="207"/>
      <c r="DJ7" s="124"/>
      <c r="DK7" s="124"/>
      <c r="DL7" s="124"/>
      <c r="DM7" s="90" t="str">
        <f>IF(DN360="","",IF(DN360=1,"1a",IF(DN360=4,IF(DL360="yes",4,5),DN360)))</f>
        <v/>
      </c>
      <c r="DN7" s="124"/>
      <c r="DO7" s="124"/>
      <c r="DP7" s="124"/>
      <c r="DQ7" s="209"/>
      <c r="DR7" s="209"/>
      <c r="DS7" s="124"/>
      <c r="DT7" s="124"/>
      <c r="DU7" s="124"/>
      <c r="DV7" s="124" t="s">
        <v>212</v>
      </c>
      <c r="DW7" s="124" t="str">
        <f>IF(M360="A","-",IF(M360="B","-",IF(M360="C","2",IF(M360="D","1, 5, or 6",IF(M360="E","-",IF(M360="-","-","-"))))))</f>
        <v>-</v>
      </c>
      <c r="DX7" s="124"/>
      <c r="DY7" s="209"/>
      <c r="DZ7" s="209"/>
      <c r="EA7" s="209"/>
      <c r="EB7" s="209"/>
      <c r="EC7" s="211"/>
      <c r="ED7" s="211"/>
      <c r="EE7" s="124" t="s">
        <v>1560</v>
      </c>
      <c r="EF7" s="124" t="s">
        <v>1586</v>
      </c>
      <c r="EG7" s="124" t="s">
        <v>1587</v>
      </c>
      <c r="EH7" s="212" t="s">
        <v>1588</v>
      </c>
      <c r="EI7" s="124" t="s">
        <v>232</v>
      </c>
      <c r="EJ7" s="189"/>
      <c r="EK7" s="124" t="s">
        <v>1615</v>
      </c>
      <c r="EL7" s="124"/>
      <c r="EM7" s="124"/>
      <c r="EN7" s="124"/>
      <c r="EO7" s="124"/>
      <c r="EP7" s="213" t="s">
        <v>1616</v>
      </c>
      <c r="EQ7" s="128"/>
      <c r="ER7" s="128"/>
      <c r="ES7" s="128"/>
      <c r="ET7" s="124"/>
      <c r="EU7" s="124"/>
      <c r="EV7" s="128"/>
      <c r="EW7" s="128"/>
      <c r="EX7" s="128"/>
      <c r="EY7" s="128"/>
      <c r="EZ7" s="128"/>
      <c r="FA7" s="128"/>
      <c r="FB7" s="128"/>
      <c r="FC7" s="128"/>
      <c r="FD7" s="124"/>
      <c r="FE7" s="124"/>
      <c r="FF7" s="124"/>
      <c r="FG7" s="124"/>
      <c r="FH7" s="124"/>
      <c r="FI7" s="213"/>
      <c r="FJ7" s="213"/>
      <c r="FK7" s="213"/>
      <c r="FL7" s="213"/>
      <c r="FM7" s="213"/>
      <c r="FN7" s="213"/>
      <c r="FO7" s="213"/>
      <c r="FP7" s="213"/>
      <c r="FQ7" s="213"/>
      <c r="FR7" s="213"/>
      <c r="FS7" s="213"/>
      <c r="FT7" s="213"/>
      <c r="FU7" s="213"/>
      <c r="FV7" s="213"/>
      <c r="FW7" s="213"/>
      <c r="FX7" s="214"/>
      <c r="FY7" s="214"/>
      <c r="FZ7" s="214"/>
      <c r="GA7" s="215"/>
      <c r="GB7" s="216"/>
      <c r="GC7" s="216"/>
      <c r="GD7" s="215"/>
      <c r="GE7" s="215"/>
      <c r="GF7" s="215"/>
      <c r="GG7" s="215"/>
      <c r="GH7" s="216"/>
      <c r="GI7" s="216"/>
      <c r="GJ7" s="216"/>
      <c r="GK7" s="209"/>
      <c r="GL7" s="199" t="s">
        <v>208</v>
      </c>
      <c r="GM7" s="199" t="s">
        <v>208</v>
      </c>
      <c r="GN7" s="199" t="s">
        <v>208</v>
      </c>
      <c r="GO7" s="200" t="s">
        <v>225</v>
      </c>
      <c r="GP7" s="200" t="s">
        <v>214</v>
      </c>
      <c r="GQ7" s="174" t="s">
        <v>226</v>
      </c>
      <c r="GR7" s="174" t="s">
        <v>213</v>
      </c>
      <c r="GS7" s="201" t="s">
        <v>216</v>
      </c>
      <c r="GT7" s="174"/>
      <c r="GU7" s="124" t="s">
        <v>217</v>
      </c>
      <c r="GV7" s="124"/>
      <c r="GW7" s="124"/>
      <c r="GX7" s="202" t="s">
        <v>1617</v>
      </c>
      <c r="GY7" s="202"/>
      <c r="GZ7" s="202"/>
      <c r="HA7" s="217" t="s">
        <v>1618</v>
      </c>
      <c r="HB7" s="214"/>
      <c r="HC7" s="214"/>
      <c r="HD7" s="214"/>
      <c r="HE7" s="214"/>
      <c r="HF7" s="214"/>
      <c r="HG7" s="214"/>
      <c r="HH7" s="214"/>
      <c r="HI7" s="214"/>
      <c r="HJ7" s="214"/>
      <c r="HK7" s="214"/>
      <c r="HL7" s="214"/>
      <c r="HM7" s="214"/>
      <c r="HN7" s="214"/>
      <c r="HO7" s="214"/>
      <c r="HP7" s="214"/>
      <c r="HQ7" s="214"/>
      <c r="HR7" s="214"/>
      <c r="HS7" s="214"/>
      <c r="HT7" s="214"/>
      <c r="HU7" s="214"/>
      <c r="HV7" s="214"/>
      <c r="HW7" s="214"/>
      <c r="HX7" s="214"/>
      <c r="HY7" s="214"/>
      <c r="HZ7" s="214"/>
      <c r="IA7" s="214"/>
      <c r="IB7" s="214"/>
      <c r="IC7" s="214"/>
      <c r="ID7" s="214"/>
      <c r="IE7" s="214"/>
      <c r="IF7" s="214"/>
      <c r="IG7" s="214"/>
      <c r="IH7" s="214"/>
      <c r="II7" s="214"/>
      <c r="IJ7" s="214"/>
      <c r="IK7" s="214"/>
      <c r="IL7" s="214"/>
      <c r="IM7" s="214"/>
      <c r="IN7" s="214"/>
      <c r="IO7" s="214"/>
      <c r="IP7" s="214"/>
      <c r="IQ7" s="214"/>
      <c r="IR7" s="214"/>
      <c r="IS7" s="214"/>
      <c r="IT7" s="214"/>
    </row>
    <row r="8" spans="1:254" s="122" customFormat="1" ht="15" customHeight="1" x14ac:dyDescent="0.2">
      <c r="A8" s="154">
        <v>1396</v>
      </c>
      <c r="B8" s="218">
        <v>32577</v>
      </c>
      <c r="C8" s="205" t="s">
        <v>2941</v>
      </c>
      <c r="D8" s="188" t="s">
        <v>401</v>
      </c>
      <c r="E8" s="188" t="s">
        <v>206</v>
      </c>
      <c r="F8" s="190"/>
      <c r="G8" s="190" t="s">
        <v>1722</v>
      </c>
      <c r="H8" s="154">
        <f>IF(BG402="-",IF(BH402="-","-",BH402),BG402)</f>
        <v>0</v>
      </c>
      <c r="I8" s="154">
        <f>CB402</f>
        <v>0</v>
      </c>
      <c r="J8" s="154" t="s">
        <v>1599</v>
      </c>
      <c r="K8" s="154" t="str">
        <f>IF(DV402&lt;&gt;"",DV402,"-")</f>
        <v>-</v>
      </c>
      <c r="L8" s="206"/>
      <c r="M8" s="189" t="b">
        <f>IF(N402=O402,IF(O402=630.9,"C",IF(O402=437.8,"C",IF(O402=342.3,"D",IF(O402=271.8,"D",IF(O402=185.9,"E",IF(N402="-","-")))))),IF(N402&lt;180,"E",IF(N402&lt;360,"D",IF(N402&lt;760,"C",IF(N402&lt;1500,"B",IF(N402&lt;5000,"A",IF(N402="-",BK402,"-")))))))</f>
        <v>0</v>
      </c>
      <c r="N8" s="192" t="str">
        <f>IF(S402&gt;0,IF(T402&gt;=20,S402,IF(AB402="",IF(AN402&gt;0,AN402,IF(O402&gt;0,O402,"-")),IF(AD402="",AC402,AD402))),IF(AB402="",IF(AN402&gt;0,AN402,IF(O402&gt;0,O402,"-")),IF(AD402="",AC402,AD402)))</f>
        <v>-</v>
      </c>
      <c r="O8" s="189" t="str">
        <f>IF(E402="A",659.6,IF(E402="B",424.8,IF(E402="C",338.6,IF(E402="D",274.5,IF(E402="E",191.3,"-")))))</f>
        <v>-</v>
      </c>
      <c r="P8" s="193">
        <v>1</v>
      </c>
      <c r="Q8" s="192" t="str">
        <f>IF(M402="A",IF(P402=0,0.3,IF(P402=1,0.4,IF(P402=2,0.5,0.7))),IF(M402="B",IF(P402=0,0.25,IF(P402=1,0.4,IF(P402=2,0.5,0.7))),IF(M402="C",IF(P402=0,0.2,IF(P402=1,0.3,IF(P402=2,0.4,0.7))),IF(M402="D",IF(P402=0,0.1,IF(P402=1,0.25,IF(P402=2,0.35,0.7))),IF(M402="E",IF(P402=0,0.05,IF(P402=1,0.25,IF(P402=2,0.5,0.7))),"-")))))</f>
        <v>-</v>
      </c>
      <c r="R8" s="190"/>
      <c r="S8" s="154"/>
      <c r="T8" s="190"/>
      <c r="U8" s="154"/>
      <c r="V8" s="154"/>
      <c r="W8" s="154" t="s">
        <v>206</v>
      </c>
      <c r="X8" s="189"/>
      <c r="Y8" s="154"/>
      <c r="Z8" s="189"/>
      <c r="AA8" s="154"/>
      <c r="AB8" s="154"/>
      <c r="AC8" s="154"/>
      <c r="AD8" s="154"/>
      <c r="AE8" s="189"/>
      <c r="AF8" s="154" t="s">
        <v>213</v>
      </c>
      <c r="AG8" s="189"/>
      <c r="AH8" s="189"/>
      <c r="AI8" s="189"/>
      <c r="AJ8" s="39" t="s">
        <v>1623</v>
      </c>
      <c r="AK8" s="39">
        <v>18</v>
      </c>
      <c r="AL8" s="189">
        <v>354</v>
      </c>
      <c r="AM8" s="189">
        <v>82</v>
      </c>
      <c r="AN8" s="37">
        <v>345.41899999999998</v>
      </c>
      <c r="AO8" s="38">
        <v>0.223</v>
      </c>
      <c r="AP8" s="189"/>
      <c r="AQ8" s="189"/>
      <c r="AR8" s="189"/>
      <c r="AS8" s="189"/>
      <c r="AT8" s="189"/>
      <c r="AU8" s="207" t="s">
        <v>1506</v>
      </c>
      <c r="AV8" s="208">
        <v>35.268000000000001</v>
      </c>
      <c r="AW8" s="208">
        <v>-116.684</v>
      </c>
      <c r="AX8" s="174" t="s">
        <v>401</v>
      </c>
      <c r="AY8" s="125" t="s">
        <v>219</v>
      </c>
      <c r="AZ8" s="125" t="s">
        <v>220</v>
      </c>
      <c r="BA8" s="219"/>
      <c r="BB8" s="124" t="s">
        <v>213</v>
      </c>
      <c r="BC8" s="124" t="s">
        <v>1625</v>
      </c>
      <c r="BD8" s="124">
        <v>0</v>
      </c>
      <c r="BE8" s="124" t="s">
        <v>1503</v>
      </c>
      <c r="BF8" s="124" t="s">
        <v>1723</v>
      </c>
      <c r="BG8" s="124" t="s">
        <v>232</v>
      </c>
      <c r="BH8" s="124">
        <f>IF(BI402="-",IF(BJ402="-","-",BJ402),BI402)</f>
        <v>0</v>
      </c>
      <c r="BI8" s="174" t="s">
        <v>232</v>
      </c>
      <c r="BJ8" s="124" t="str">
        <f>IF(M402="A","-",IF(M402="B","D",IF(M402="C","C",IF(M402="D","A",IF(M402="E","F",IF(M402="-","-","-"))))))</f>
        <v>-</v>
      </c>
      <c r="BK8" s="124" t="str">
        <f>IF(H402="A","D",IF(H402="B","C",IF(H402="C","C",IF(H402="D","B",IF(H402="E","C",IF(H402="F","E","-"))))))</f>
        <v>-</v>
      </c>
      <c r="BL8" s="124"/>
      <c r="BM8" s="124"/>
      <c r="BN8" s="124"/>
      <c r="BO8" s="124" t="s">
        <v>205</v>
      </c>
      <c r="BP8" s="124"/>
      <c r="BQ8" s="124"/>
      <c r="BR8" s="124"/>
      <c r="BS8" s="124"/>
      <c r="BT8" s="124"/>
      <c r="BU8" s="124"/>
      <c r="BV8" s="124"/>
      <c r="BW8" s="124"/>
      <c r="BX8" s="124" t="s">
        <v>217</v>
      </c>
      <c r="BY8" s="126"/>
      <c r="BZ8" s="124" t="s">
        <v>213</v>
      </c>
      <c r="CA8" s="124" t="str">
        <f>IF(E402="A","B",IF(E402="B","C",IF(E402="C","D",IF(E402="D","D",IF(E402="E","E","")))))</f>
        <v/>
      </c>
      <c r="CB8" s="124">
        <f>IF(BZ402&lt;&gt;"",IF(BZ402="u",IF(CA402="",BZ402,CA402),BZ402),CA402)</f>
        <v>0</v>
      </c>
      <c r="CC8" s="124"/>
      <c r="CD8" s="124"/>
      <c r="CE8" s="124"/>
      <c r="CF8" s="124"/>
      <c r="CG8" s="128"/>
      <c r="CH8" s="124"/>
      <c r="CI8" s="124"/>
      <c r="CJ8" s="124" t="s">
        <v>205</v>
      </c>
      <c r="CK8" s="124" t="s">
        <v>206</v>
      </c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220" t="str">
        <f>IF(DN402="","",IF(DN402=1,"1a",IF(DN402=4,IF(DL402="yes",4,5),DN402)))</f>
        <v/>
      </c>
      <c r="DN8" s="124"/>
      <c r="DO8" s="124"/>
      <c r="DP8" s="124"/>
      <c r="DQ8" s="209"/>
      <c r="DR8" s="209"/>
      <c r="DS8" s="124"/>
      <c r="DT8" s="124"/>
      <c r="DU8" s="124"/>
      <c r="DV8" s="124" t="s">
        <v>212</v>
      </c>
      <c r="DW8" s="124" t="str">
        <f>IF(M402="A","-",IF(M402="B","-",IF(M402="C","2",IF(M402="D","1, 5, or 6",IF(M402="E","-",IF(M402="-","-","-"))))))</f>
        <v>-</v>
      </c>
      <c r="DX8" s="124"/>
      <c r="DY8" s="174"/>
      <c r="DZ8" s="174"/>
      <c r="EA8" s="174"/>
      <c r="EB8" s="174"/>
      <c r="EC8" s="221"/>
      <c r="ED8" s="221"/>
      <c r="EE8" s="222" t="s">
        <v>1776</v>
      </c>
      <c r="EF8" s="124"/>
      <c r="EG8" s="124"/>
      <c r="EH8" s="222" t="s">
        <v>1506</v>
      </c>
      <c r="EI8" s="124"/>
      <c r="EJ8" s="189"/>
      <c r="EK8" s="124"/>
      <c r="EL8" s="124"/>
      <c r="EM8" s="124"/>
      <c r="EN8" s="124"/>
      <c r="EO8" s="124"/>
      <c r="EP8" s="213" t="s">
        <v>1616</v>
      </c>
      <c r="EQ8" s="128"/>
      <c r="ER8" s="128"/>
      <c r="ES8" s="128"/>
      <c r="ET8" s="124"/>
      <c r="EU8" s="124"/>
      <c r="EV8" s="128"/>
      <c r="EW8" s="128"/>
      <c r="EX8" s="128"/>
      <c r="EY8" s="128"/>
      <c r="EZ8" s="128"/>
      <c r="FA8" s="128"/>
      <c r="FB8" s="128"/>
      <c r="FC8" s="128"/>
      <c r="FD8" s="124"/>
      <c r="FE8" s="124"/>
      <c r="FF8" s="124"/>
      <c r="FG8" s="124"/>
      <c r="FH8" s="124"/>
      <c r="FI8" s="213"/>
      <c r="FJ8" s="213"/>
      <c r="FK8" s="213"/>
      <c r="FL8" s="213"/>
      <c r="FM8" s="213"/>
      <c r="FN8" s="213"/>
      <c r="FO8" s="213"/>
      <c r="FP8" s="213"/>
      <c r="FQ8" s="213"/>
      <c r="FR8" s="213"/>
      <c r="FS8" s="213"/>
      <c r="FT8" s="213"/>
      <c r="FU8" s="213"/>
      <c r="FV8" s="213"/>
      <c r="FW8" s="213"/>
      <c r="FX8" s="223"/>
      <c r="FY8" s="223"/>
      <c r="FZ8" s="223"/>
      <c r="GA8" s="224"/>
      <c r="GB8" s="224"/>
      <c r="GC8" s="224"/>
      <c r="GD8" s="224"/>
      <c r="GE8" s="224"/>
      <c r="GF8" s="224"/>
      <c r="GG8" s="224"/>
      <c r="GH8" s="224"/>
      <c r="GI8" s="224"/>
      <c r="GJ8" s="224"/>
      <c r="GK8" s="224"/>
      <c r="GL8" s="199" t="s">
        <v>208</v>
      </c>
      <c r="GM8" s="199" t="s">
        <v>208</v>
      </c>
      <c r="GN8" s="199" t="s">
        <v>208</v>
      </c>
      <c r="GO8" s="200" t="s">
        <v>401</v>
      </c>
      <c r="GP8" s="200" t="s">
        <v>214</v>
      </c>
      <c r="GQ8" s="174" t="s">
        <v>215</v>
      </c>
      <c r="GR8" s="174" t="s">
        <v>206</v>
      </c>
      <c r="GS8" s="201" t="s">
        <v>216</v>
      </c>
      <c r="GT8" s="174"/>
      <c r="GU8" s="124" t="s">
        <v>217</v>
      </c>
      <c r="GV8" s="124"/>
      <c r="GW8" s="124"/>
      <c r="GX8" s="202" t="s">
        <v>2942</v>
      </c>
      <c r="GY8" s="202"/>
      <c r="GZ8" s="202"/>
      <c r="HA8" s="217" t="s">
        <v>2943</v>
      </c>
      <c r="HB8" s="214"/>
      <c r="HC8" s="214"/>
      <c r="HD8" s="214"/>
      <c r="HE8" s="214"/>
      <c r="HF8" s="214"/>
      <c r="HG8" s="214"/>
      <c r="HH8" s="214"/>
      <c r="HI8" s="214"/>
      <c r="HJ8" s="214"/>
      <c r="HK8" s="214"/>
      <c r="HL8" s="214"/>
      <c r="HM8" s="214"/>
      <c r="HN8" s="214"/>
      <c r="HO8" s="214"/>
      <c r="HP8" s="214"/>
      <c r="HQ8" s="214"/>
      <c r="HR8" s="214"/>
      <c r="HS8" s="214"/>
      <c r="HT8" s="214"/>
      <c r="HU8" s="214"/>
      <c r="HV8" s="214"/>
      <c r="HW8" s="214"/>
      <c r="HX8" s="214"/>
      <c r="HY8" s="214"/>
      <c r="HZ8" s="214"/>
      <c r="IA8" s="214"/>
      <c r="IB8" s="214"/>
      <c r="IC8" s="214"/>
      <c r="ID8" s="214"/>
      <c r="IE8" s="214"/>
      <c r="IF8" s="214"/>
      <c r="IG8" s="214"/>
      <c r="IH8" s="214"/>
      <c r="II8" s="214"/>
      <c r="IJ8" s="214"/>
      <c r="IK8" s="214"/>
      <c r="IL8" s="214"/>
      <c r="IM8" s="214"/>
      <c r="IN8" s="214"/>
      <c r="IO8" s="214"/>
      <c r="IP8" s="214"/>
      <c r="IQ8" s="214"/>
      <c r="IR8" s="214"/>
      <c r="IS8" s="214"/>
      <c r="IT8" s="214"/>
    </row>
    <row r="9" spans="1:254" s="122" customFormat="1" ht="15" customHeight="1" x14ac:dyDescent="0.2">
      <c r="A9" s="154">
        <v>1578</v>
      </c>
      <c r="B9" s="225">
        <v>24272</v>
      </c>
      <c r="C9" s="226" t="s">
        <v>2632</v>
      </c>
      <c r="D9" s="190" t="s">
        <v>204</v>
      </c>
      <c r="E9" s="190" t="s">
        <v>205</v>
      </c>
      <c r="F9" s="189"/>
      <c r="G9" s="190" t="s">
        <v>1644</v>
      </c>
      <c r="H9" s="154">
        <f>IF(BG759="-",IF(BH759="-","-",BH759),BG759)</f>
        <v>0</v>
      </c>
      <c r="I9" s="154">
        <f>CB759</f>
        <v>0</v>
      </c>
      <c r="J9" s="154" t="s">
        <v>1599</v>
      </c>
      <c r="K9" s="154" t="str">
        <f>IF(DV759&lt;&gt;"",DV759,"-")</f>
        <v>-</v>
      </c>
      <c r="L9" s="191"/>
      <c r="M9" s="189" t="b">
        <f>IF(N759=O759,IF(O759=630.9,"C",IF(O759=437.8,"C",IF(O759=342.3,"D",IF(O759=271.8,"D",IF(O759=185.9,"E",IF(N759="-","-")))))),IF(N759&lt;180,"E",IF(N759&lt;360,"D",IF(N759&lt;760,"C",IF(N759&lt;1500,"B",IF(N759&lt;5000,"A",IF(N759="-",BK759,"-")))))))</f>
        <v>0</v>
      </c>
      <c r="N9" s="192" t="str">
        <f>IF(S759&gt;0,IF(T759&gt;=20,S759,IF(AB759="",IF(AN759&gt;0,AN759,IF(O759&gt;0,O759,"-")),IF(AD759="",AC759,AD759))),IF(AB759="",IF(AN759&gt;0,AN759,IF(O759&gt;0,O759,"-")),IF(AD759="",AC759,AD759)))</f>
        <v>-</v>
      </c>
      <c r="O9" s="189" t="str">
        <f>IF(E759="A",659.6,IF(E759="B",424.8,IF(E759="C",338.6,IF(E759="D",274.5,IF(E759="E",191.3,"-")))))</f>
        <v>-</v>
      </c>
      <c r="P9" s="193">
        <v>0</v>
      </c>
      <c r="Q9" s="192" t="str">
        <f>IF(M759="A",IF(P759=0,0.3,IF(P759=1,0.4,IF(P759=2,0.5,0.7))),IF(M759="B",IF(P759=0,0.25,IF(P759=1,0.4,IF(P759=2,0.5,0.7))),IF(M759="C",IF(P759=0,0.2,IF(P759=1,0.3,IF(P759=2,0.4,0.7))),IF(M759="D",IF(P759=0,0.1,IF(P759=1,0.25,IF(P759=2,0.35,0.7))),IF(M759="E",IF(P759=0,0.05,IF(P759=1,0.25,IF(P759=2,0.5,0.7))),"-")))))</f>
        <v>-</v>
      </c>
      <c r="R9" s="189">
        <v>1757</v>
      </c>
      <c r="S9" s="189">
        <v>670.84</v>
      </c>
      <c r="T9" s="227">
        <v>33.5</v>
      </c>
      <c r="U9" s="154"/>
      <c r="V9" s="154"/>
      <c r="W9" s="154" t="s">
        <v>205</v>
      </c>
      <c r="X9" s="154"/>
      <c r="Y9" s="195">
        <v>882</v>
      </c>
      <c r="Z9" s="195"/>
      <c r="AA9" s="154"/>
      <c r="AB9" s="154"/>
      <c r="AC9" s="154"/>
      <c r="AD9" s="37" t="str">
        <f>IF(DQ759="","",EXP(DQ759))</f>
        <v/>
      </c>
      <c r="AE9" s="38">
        <f>DR759</f>
        <v>0</v>
      </c>
      <c r="AF9" s="154" t="s">
        <v>1590</v>
      </c>
      <c r="AG9" s="47">
        <v>882</v>
      </c>
      <c r="AH9" s="189" t="s">
        <v>2633</v>
      </c>
      <c r="AI9" s="189">
        <v>862.12</v>
      </c>
      <c r="AJ9" s="39" t="s">
        <v>2634</v>
      </c>
      <c r="AK9" s="39">
        <v>3</v>
      </c>
      <c r="AL9" s="189">
        <v>609</v>
      </c>
      <c r="AM9" s="189">
        <v>289</v>
      </c>
      <c r="AN9" s="37">
        <v>554.00199999999995</v>
      </c>
      <c r="AO9" s="38">
        <v>0.56299999999999994</v>
      </c>
      <c r="AP9" s="154" t="s">
        <v>205</v>
      </c>
      <c r="AQ9" s="154"/>
      <c r="AR9" s="195">
        <v>853.44</v>
      </c>
      <c r="AS9" s="195"/>
      <c r="AT9" s="158" t="s">
        <v>2626</v>
      </c>
      <c r="AU9" s="124" t="s">
        <v>1506</v>
      </c>
      <c r="AV9" s="222">
        <v>34.607999999999997</v>
      </c>
      <c r="AW9" s="222">
        <v>-118.55800000000001</v>
      </c>
      <c r="AX9" s="125" t="s">
        <v>3868</v>
      </c>
      <c r="AY9" s="125" t="s">
        <v>219</v>
      </c>
      <c r="AZ9" s="125" t="s">
        <v>220</v>
      </c>
      <c r="BA9" s="126" t="s">
        <v>4687</v>
      </c>
      <c r="BB9" s="124" t="s">
        <v>1590</v>
      </c>
      <c r="BC9" s="124" t="s">
        <v>1625</v>
      </c>
      <c r="BD9" s="124">
        <v>0</v>
      </c>
      <c r="BE9" s="124" t="s">
        <v>1503</v>
      </c>
      <c r="BF9" s="124" t="s">
        <v>2635</v>
      </c>
      <c r="BG9" s="124" t="s">
        <v>240</v>
      </c>
      <c r="BH9" s="124">
        <f>IF(BI759="-",IF(BJ759="-","-",BJ759),BI759)</f>
        <v>0</v>
      </c>
      <c r="BI9" s="174" t="s">
        <v>212</v>
      </c>
      <c r="BJ9" s="124" t="str">
        <f>IF(M759="A","-",IF(M759="B","D",IF(M759="C","C",IF(M759="D","A",IF(M759="E","F",IF(M759="-","-","-"))))))</f>
        <v>-</v>
      </c>
      <c r="BK9" s="124" t="str">
        <f>IF(H759="A","D",IF(H759="B","C",IF(H759="C","C",IF(H759="D","B",IF(H759="E","C",IF(H759="F","E","-"))))))</f>
        <v>-</v>
      </c>
      <c r="BL9" s="124"/>
      <c r="BM9" s="124"/>
      <c r="BN9" s="124"/>
      <c r="BO9" s="124"/>
      <c r="BP9" s="124"/>
      <c r="BQ9" s="128">
        <v>824.9</v>
      </c>
      <c r="BR9" s="128"/>
      <c r="BS9" s="128"/>
      <c r="BT9" s="128">
        <v>659</v>
      </c>
      <c r="BU9" s="128"/>
      <c r="BV9" s="124"/>
      <c r="BW9" s="124">
        <v>3.0000000000000001E-3</v>
      </c>
      <c r="BX9" s="124" t="s">
        <v>217</v>
      </c>
      <c r="BY9" s="126" t="s">
        <v>2636</v>
      </c>
      <c r="BZ9" s="124" t="s">
        <v>205</v>
      </c>
      <c r="CA9" s="124" t="str">
        <f>IF(E759="A","B",IF(E759="B","C",IF(E759="C","D",IF(E759="D","D",IF(E759="E","E","")))))</f>
        <v/>
      </c>
      <c r="CB9" s="124">
        <f>IF(BZ759&lt;&gt;"",IF(BZ759="u",IF(CA759="",BZ759,CA759),BZ759),CA759)</f>
        <v>0</v>
      </c>
      <c r="CC9" s="128">
        <v>659</v>
      </c>
      <c r="CD9" s="128">
        <f>CC9*3.28</f>
        <v>2161.52</v>
      </c>
      <c r="CE9" s="124" t="s">
        <v>206</v>
      </c>
      <c r="CF9" s="124">
        <v>760</v>
      </c>
      <c r="CG9" s="128">
        <v>231.63076592979638</v>
      </c>
      <c r="CH9" s="124" t="s">
        <v>1590</v>
      </c>
      <c r="CI9" s="124"/>
      <c r="CJ9" s="124"/>
      <c r="CK9" s="124" t="s">
        <v>207</v>
      </c>
      <c r="CL9" s="124"/>
      <c r="CM9" s="124">
        <v>87</v>
      </c>
      <c r="CN9" s="124">
        <v>882</v>
      </c>
      <c r="CO9" s="124" t="s">
        <v>2637</v>
      </c>
      <c r="CP9" s="124" t="s">
        <v>2311</v>
      </c>
      <c r="CQ9" s="124"/>
      <c r="CR9" s="124"/>
      <c r="CS9" s="124"/>
      <c r="CT9" s="124"/>
      <c r="CU9" s="124"/>
      <c r="CV9" s="124"/>
      <c r="CW9" s="124"/>
      <c r="CX9" s="124"/>
      <c r="CY9" s="124"/>
      <c r="CZ9" s="124"/>
      <c r="DA9" s="124"/>
      <c r="DB9" s="197"/>
      <c r="DC9" s="124"/>
      <c r="DD9" s="124"/>
      <c r="DE9" s="124"/>
      <c r="DF9" s="124"/>
      <c r="DG9" s="124"/>
      <c r="DH9" s="124"/>
      <c r="DI9" s="124"/>
      <c r="DJ9" s="96" t="s">
        <v>2638</v>
      </c>
      <c r="DK9" s="90" t="s">
        <v>2639</v>
      </c>
      <c r="DL9" s="90"/>
      <c r="DM9" s="90" t="str">
        <f>IF(DN759="","",IF(DN759=1,"1a",IF(DN759=4,IF(DL759="yes",4,5),DN759)))</f>
        <v/>
      </c>
      <c r="DN9" s="95">
        <v>1</v>
      </c>
      <c r="DO9" s="95">
        <v>882</v>
      </c>
      <c r="DP9" s="95"/>
      <c r="DQ9" s="91" t="s">
        <v>208</v>
      </c>
      <c r="DR9" s="91" t="s">
        <v>208</v>
      </c>
      <c r="DS9" s="95"/>
      <c r="DT9" s="95" t="s">
        <v>205</v>
      </c>
      <c r="DU9" s="95"/>
      <c r="DV9" s="124" t="s">
        <v>212</v>
      </c>
      <c r="DW9" s="124" t="str">
        <f>IF(M759="A","-",IF(M759="B","-",IF(M759="C","2",IF(M759="D","1, 5, or 6",IF(M759="E","-",IF(M759="-","-","-"))))))</f>
        <v>-</v>
      </c>
      <c r="DX9" s="90"/>
      <c r="DY9" s="90"/>
      <c r="DZ9" s="124"/>
      <c r="EA9" s="124"/>
      <c r="EB9" s="124"/>
      <c r="EC9" s="127"/>
      <c r="ED9" s="127"/>
      <c r="EE9" s="124" t="s">
        <v>1560</v>
      </c>
      <c r="EF9" s="124" t="s">
        <v>1732</v>
      </c>
      <c r="EG9" s="124"/>
      <c r="EH9" s="212" t="s">
        <v>148</v>
      </c>
      <c r="EI9" s="124" t="s">
        <v>232</v>
      </c>
      <c r="EJ9" s="195">
        <v>853.44</v>
      </c>
      <c r="EK9" s="124" t="s">
        <v>205</v>
      </c>
      <c r="EL9" s="124"/>
      <c r="EM9" s="124"/>
      <c r="EN9" s="124"/>
      <c r="EO9" s="124"/>
      <c r="EP9" s="213" t="s">
        <v>2626</v>
      </c>
      <c r="EQ9" s="228">
        <v>8.3000000000000007</v>
      </c>
      <c r="ER9" s="197">
        <v>28.5</v>
      </c>
      <c r="ES9" s="229">
        <v>320</v>
      </c>
      <c r="ET9" s="125" t="s">
        <v>2640</v>
      </c>
      <c r="EU9" s="125" t="s">
        <v>1599</v>
      </c>
      <c r="EV9" s="229">
        <v>0</v>
      </c>
      <c r="EW9" s="128">
        <v>0</v>
      </c>
      <c r="EX9" s="128">
        <v>0</v>
      </c>
      <c r="EY9" s="229">
        <v>320</v>
      </c>
      <c r="EZ9" s="128">
        <v>1049.8687664041995</v>
      </c>
      <c r="FA9" s="128"/>
      <c r="FB9" s="128"/>
      <c r="FC9" s="128"/>
      <c r="FD9" s="128"/>
      <c r="FE9" s="124"/>
      <c r="FF9" s="124"/>
      <c r="FG9" s="124"/>
      <c r="FH9" s="124"/>
      <c r="FI9" s="124"/>
      <c r="FJ9" s="124"/>
      <c r="FK9" s="124"/>
      <c r="FL9" s="124"/>
      <c r="FM9" s="124"/>
      <c r="FN9" s="124"/>
      <c r="FO9" s="124"/>
      <c r="FP9" s="124"/>
      <c r="FQ9" s="124"/>
      <c r="FR9" s="124"/>
      <c r="FS9" s="124"/>
      <c r="FT9" s="124"/>
      <c r="FU9" s="124"/>
      <c r="FV9" s="124"/>
      <c r="FW9" s="124"/>
      <c r="GA9" s="199"/>
      <c r="GB9" s="199"/>
      <c r="GC9" s="199"/>
      <c r="GD9" s="199"/>
      <c r="GE9" s="199"/>
      <c r="GF9" s="199"/>
      <c r="GG9" s="199"/>
      <c r="GH9" s="199"/>
      <c r="GI9" s="199"/>
      <c r="GJ9" s="199"/>
      <c r="GK9" s="199"/>
      <c r="GL9" s="199" t="s">
        <v>208</v>
      </c>
      <c r="GM9" s="199" t="s">
        <v>208</v>
      </c>
      <c r="GN9" s="199" t="s">
        <v>208</v>
      </c>
      <c r="GO9" s="125" t="s">
        <v>204</v>
      </c>
      <c r="GP9" s="125" t="s">
        <v>214</v>
      </c>
      <c r="GQ9" s="174" t="s">
        <v>215</v>
      </c>
      <c r="GR9" s="174" t="s">
        <v>205</v>
      </c>
      <c r="GS9" s="221" t="s">
        <v>216</v>
      </c>
      <c r="GT9" s="174" t="s">
        <v>217</v>
      </c>
      <c r="GU9" s="124" t="s">
        <v>217</v>
      </c>
      <c r="GV9" s="124"/>
      <c r="GW9" s="124"/>
      <c r="GX9" s="202" t="s">
        <v>2641</v>
      </c>
      <c r="GY9" s="202" t="s">
        <v>2642</v>
      </c>
      <c r="GZ9" s="230" t="s">
        <v>2643</v>
      </c>
      <c r="HA9" s="99" t="s">
        <v>2644</v>
      </c>
    </row>
    <row r="10" spans="1:254" s="52" customFormat="1" ht="25.5" x14ac:dyDescent="0.2">
      <c r="A10" s="32">
        <v>1266</v>
      </c>
      <c r="B10" s="231">
        <v>12759</v>
      </c>
      <c r="C10" s="232" t="s">
        <v>4688</v>
      </c>
      <c r="D10" s="31" t="s">
        <v>464</v>
      </c>
      <c r="E10" s="31" t="s">
        <v>213</v>
      </c>
      <c r="F10" s="65"/>
      <c r="G10" s="31" t="s">
        <v>1593</v>
      </c>
      <c r="H10" s="32" t="str">
        <f t="shared" ref="H10:H15" si="0">IF(BG10="-",IF(BH10="-","-",BH10),BG10)</f>
        <v>A</v>
      </c>
      <c r="I10" s="32" t="str">
        <f t="shared" ref="I10:I15" si="1">CB10</f>
        <v>D</v>
      </c>
      <c r="J10" s="48" t="s">
        <v>213</v>
      </c>
      <c r="K10" s="32" t="str">
        <f t="shared" ref="K10:K15" si="2">IF(DV10&lt;&gt;"",DV10,"-")</f>
        <v>-</v>
      </c>
      <c r="L10" s="49"/>
      <c r="M10" s="30" t="str">
        <f t="shared" ref="M10:M15" si="3">IF(N10=O10,IF(O10=630.9,"C",IF(O10=437.8,"C",IF(O10=342.3,"D",IF(O10=271.8,"D",IF(O10=185.9,"E",IF(N10="-","-")))))),IF(N10&lt;180,"E",IF(N10&lt;360,"D",IF(N10&lt;760,"C",IF(N10&lt;1500,"B",IF(N10&lt;5000,"A",IF(N10="-",BK10,"-")))))))</f>
        <v>D</v>
      </c>
      <c r="N10" s="33">
        <f t="shared" ref="N10:N15" si="4">IF(S10&gt;0,IF(T10&gt;=20,S10,IF(AB10="",IF(AN10&gt;0,AN10,IF(O10&gt;0,O10,"-")),IF(AD10="",AC10,AD10))),IF(AB10="",IF(AN10&gt;0,AN10,IF(O10&gt;0,O10,"-")),IF(AD10="",AC10,AD10)))</f>
        <v>207.46899999999999</v>
      </c>
      <c r="O10" s="30">
        <f t="shared" ref="O10:O15" si="5">IF(E10="A",659.6,IF(E10="B",424.8,IF(E10="C",338.6,IF(E10="D",274.5,IF(E10="E",191.3,"-")))))</f>
        <v>274.5</v>
      </c>
      <c r="P10" s="34">
        <v>1</v>
      </c>
      <c r="Q10" s="33">
        <f t="shared" ref="Q10:Q15" si="6">IF(M10="A",IF(P10=0,0.3,IF(P10=1,0.4,IF(P10=2,0.5,0.7))),IF(M10="B",IF(P10=0,0.25,IF(P10=1,0.4,IF(P10=2,0.5,0.7))),IF(M10="C",IF(P10=0,0.2,IF(P10=1,0.3,IF(P10=2,0.4,0.7))),IF(M10="D",IF(P10=0,0.1,IF(P10=1,0.25,IF(P10=2,0.35,0.7))),IF(M10="E",IF(P10=0,0.05,IF(P10=1,0.25,IF(P10=2,0.5,0.7))),"-")))))</f>
        <v>0.25</v>
      </c>
      <c r="R10" s="31"/>
      <c r="S10" s="32"/>
      <c r="T10" s="31"/>
      <c r="U10" s="32"/>
      <c r="V10" s="32"/>
      <c r="W10" s="48"/>
      <c r="X10" s="30"/>
      <c r="Y10" s="48"/>
      <c r="Z10" s="30"/>
      <c r="AA10" s="48"/>
      <c r="AB10" s="48"/>
      <c r="AC10" s="48"/>
      <c r="AD10" s="48"/>
      <c r="AE10" s="30"/>
      <c r="AF10" s="30"/>
      <c r="AG10" s="30"/>
      <c r="AH10" s="30"/>
      <c r="AI10" s="30"/>
      <c r="AJ10" s="39" t="s">
        <v>1584</v>
      </c>
      <c r="AK10" s="39">
        <v>53</v>
      </c>
      <c r="AL10" s="30">
        <v>209</v>
      </c>
      <c r="AM10" s="30">
        <v>31</v>
      </c>
      <c r="AN10" s="37">
        <v>207.46899999999999</v>
      </c>
      <c r="AO10" s="38">
        <v>0.13500000000000001</v>
      </c>
      <c r="AP10" s="30"/>
      <c r="AQ10" s="30"/>
      <c r="AR10" s="30"/>
      <c r="AS10" s="30"/>
      <c r="AT10" s="30"/>
      <c r="AU10" s="85" t="s">
        <v>1506</v>
      </c>
      <c r="AV10" s="233">
        <v>33.706000000000003</v>
      </c>
      <c r="AW10" s="233">
        <v>-116.235</v>
      </c>
      <c r="AX10" s="86" t="s">
        <v>464</v>
      </c>
      <c r="AY10" s="86"/>
      <c r="AZ10" s="86"/>
      <c r="BA10" s="71"/>
      <c r="BB10" s="86"/>
      <c r="BC10" s="85"/>
      <c r="BD10" s="85"/>
      <c r="BE10" s="85"/>
      <c r="BF10" s="85"/>
      <c r="BG10" s="85" t="s">
        <v>212</v>
      </c>
      <c r="BH10" s="3" t="str">
        <f t="shared" ref="BH10:BH15" si="7">IF(BI10="-",IF(BJ10="-","-",BJ10),BI10)</f>
        <v>A</v>
      </c>
      <c r="BI10" s="106" t="s">
        <v>232</v>
      </c>
      <c r="BJ10" s="3" t="str">
        <f t="shared" ref="BJ10:BJ15" si="8">IF(M10="A","-",IF(M10="B","D",IF(M10="C","C",IF(M10="D","A",IF(M10="E","F",IF(M10="-","-","-"))))))</f>
        <v>A</v>
      </c>
      <c r="BK10" s="3" t="str">
        <f t="shared" ref="BK10:BK15" si="9">IF(H10="A","D",IF(H10="B","C",IF(H10="C","C",IF(H10="D","B",IF(H10="E","C",IF(H10="F","E","-"))))))</f>
        <v>D</v>
      </c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71"/>
      <c r="BZ10" s="85"/>
      <c r="CA10" s="3" t="str">
        <f t="shared" ref="CA10:CA15" si="10">IF(E10="A","B",IF(E10="B","C",IF(E10="C","D",IF(E10="D","D",IF(E10="E","E","")))))</f>
        <v>D</v>
      </c>
      <c r="CB10" s="3" t="str">
        <f t="shared" ref="CB10:CB15" si="11">IF(BZ10&lt;&gt;"",IF(BZ10="u",IF(CA10="",BZ10,CA10),BZ10),CA10)</f>
        <v>D</v>
      </c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90" t="str">
        <f t="shared" ref="DM10:DM15" si="12">IF(DN10="","",IF(DN10=1,"1a",IF(DN10=4,IF(DL10="yes",4,5),DN10)))</f>
        <v/>
      </c>
      <c r="DN10" s="85"/>
      <c r="DO10" s="85"/>
      <c r="DP10" s="85"/>
      <c r="DQ10" s="86"/>
      <c r="DR10" s="86"/>
      <c r="DS10" s="85"/>
      <c r="DT10" s="85"/>
      <c r="DU10" s="85"/>
      <c r="DV10" s="3" t="s">
        <v>212</v>
      </c>
      <c r="DW10" s="3" t="str">
        <f t="shared" ref="DW10:DW15" si="13">IF(M10="A","-",IF(M10="B","-",IF(M10="C","2",IF(M10="D","1, 5, or 6",IF(M10="E","-",IF(M10="-","-","-"))))))</f>
        <v>1, 5, or 6</v>
      </c>
      <c r="DX10" s="85"/>
      <c r="DY10" s="86"/>
      <c r="DZ10" s="86"/>
      <c r="EA10" s="86"/>
      <c r="EB10" s="86"/>
      <c r="EC10" s="234"/>
      <c r="ED10" s="234"/>
      <c r="EE10" s="85"/>
      <c r="EF10" s="85"/>
      <c r="EG10" s="85"/>
      <c r="EH10" s="85"/>
      <c r="EI10" s="85"/>
      <c r="EJ10" s="30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5"/>
      <c r="FV10" s="85"/>
      <c r="FW10" s="8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92" t="s">
        <v>208</v>
      </c>
      <c r="GM10" s="92" t="s">
        <v>208</v>
      </c>
      <c r="GN10" s="92" t="s">
        <v>208</v>
      </c>
      <c r="GO10" s="4" t="s">
        <v>464</v>
      </c>
      <c r="GP10" s="4" t="s">
        <v>205</v>
      </c>
      <c r="GQ10" s="106" t="s">
        <v>226</v>
      </c>
      <c r="GR10" s="106" t="s">
        <v>213</v>
      </c>
      <c r="GS10" s="235" t="s">
        <v>216</v>
      </c>
      <c r="GT10" s="106"/>
      <c r="GU10" s="3" t="s">
        <v>217</v>
      </c>
      <c r="GV10" s="3"/>
      <c r="GW10" s="3"/>
      <c r="GX10" s="236" t="s">
        <v>4689</v>
      </c>
      <c r="GY10" s="236"/>
      <c r="GZ10" s="236"/>
      <c r="HA10" s="99" t="s">
        <v>4690</v>
      </c>
    </row>
    <row r="11" spans="1:254" s="1" customFormat="1" ht="15" customHeight="1" x14ac:dyDescent="0.2">
      <c r="A11" s="32">
        <v>496</v>
      </c>
      <c r="B11" s="237">
        <v>90010</v>
      </c>
      <c r="C11" s="238" t="s">
        <v>4691</v>
      </c>
      <c r="D11" s="45" t="s">
        <v>286</v>
      </c>
      <c r="E11" s="45" t="s">
        <v>213</v>
      </c>
      <c r="F11" s="30"/>
      <c r="G11" s="31" t="s">
        <v>1593</v>
      </c>
      <c r="H11" s="32" t="str">
        <f t="shared" si="0"/>
        <v>A</v>
      </c>
      <c r="I11" s="32" t="str">
        <f t="shared" si="1"/>
        <v>D</v>
      </c>
      <c r="J11" s="32" t="s">
        <v>1599</v>
      </c>
      <c r="K11" s="32" t="str">
        <f t="shared" si="2"/>
        <v>-</v>
      </c>
      <c r="L11" s="29"/>
      <c r="M11" s="30" t="str">
        <f t="shared" si="3"/>
        <v>D</v>
      </c>
      <c r="N11" s="33">
        <f t="shared" si="4"/>
        <v>294.24700000000001</v>
      </c>
      <c r="O11" s="30">
        <f t="shared" si="5"/>
        <v>274.5</v>
      </c>
      <c r="P11" s="34">
        <v>1</v>
      </c>
      <c r="Q11" s="33">
        <f t="shared" si="6"/>
        <v>0.25</v>
      </c>
      <c r="R11" s="32"/>
      <c r="S11" s="30"/>
      <c r="T11" s="66"/>
      <c r="U11" s="32"/>
      <c r="V11" s="32"/>
      <c r="W11" s="32" t="s">
        <v>207</v>
      </c>
      <c r="X11" s="32"/>
      <c r="Y11" s="36"/>
      <c r="Z11" s="36"/>
      <c r="AA11" s="32" t="str">
        <f>IF(DT11="","",DT11)</f>
        <v/>
      </c>
      <c r="AB11" s="32" t="str">
        <f>IF(DM11="","",DM11)</f>
        <v/>
      </c>
      <c r="AC11" s="32" t="str">
        <f>IF(DO11="","",DO11)</f>
        <v/>
      </c>
      <c r="AD11" s="37" t="str">
        <f>IF(DQ11="","",EXP(DQ11))</f>
        <v/>
      </c>
      <c r="AE11" s="38" t="str">
        <f>DR11</f>
        <v/>
      </c>
      <c r="AF11" s="32" t="s">
        <v>213</v>
      </c>
      <c r="AG11" s="32"/>
      <c r="AH11" s="30"/>
      <c r="AI11" s="30"/>
      <c r="AJ11" s="39" t="s">
        <v>2117</v>
      </c>
      <c r="AK11" s="39">
        <v>41</v>
      </c>
      <c r="AL11" s="30">
        <v>297</v>
      </c>
      <c r="AM11" s="30">
        <v>45</v>
      </c>
      <c r="AN11" s="37">
        <v>294.24700000000001</v>
      </c>
      <c r="AO11" s="38">
        <v>0.15</v>
      </c>
      <c r="AP11" s="32"/>
      <c r="AQ11" s="32"/>
      <c r="AR11" s="36"/>
      <c r="AS11" s="36"/>
      <c r="AT11" s="40"/>
      <c r="AU11" s="3" t="s">
        <v>1900</v>
      </c>
      <c r="AV11" s="2">
        <v>34.146000000000001</v>
      </c>
      <c r="AW11" s="2">
        <v>-118.41200000000001</v>
      </c>
      <c r="AX11" s="4" t="s">
        <v>286</v>
      </c>
      <c r="AY11" s="4" t="s">
        <v>210</v>
      </c>
      <c r="AZ11" s="4" t="s">
        <v>211</v>
      </c>
      <c r="BA11" s="5" t="s">
        <v>4692</v>
      </c>
      <c r="BB11" s="3" t="s">
        <v>213</v>
      </c>
      <c r="BC11" s="3" t="s">
        <v>1502</v>
      </c>
      <c r="BD11" s="3">
        <v>1</v>
      </c>
      <c r="BE11" s="3" t="s">
        <v>1503</v>
      </c>
      <c r="BF11" s="3" t="s">
        <v>1705</v>
      </c>
      <c r="BG11" s="3" t="s">
        <v>232</v>
      </c>
      <c r="BH11" s="3" t="str">
        <f t="shared" si="7"/>
        <v>A</v>
      </c>
      <c r="BI11" s="106" t="s">
        <v>232</v>
      </c>
      <c r="BJ11" s="3" t="str">
        <f t="shared" si="8"/>
        <v>A</v>
      </c>
      <c r="BK11" s="3" t="str">
        <f t="shared" si="9"/>
        <v>D</v>
      </c>
      <c r="BL11" s="3" t="s">
        <v>215</v>
      </c>
      <c r="BM11" s="3" t="s">
        <v>1948</v>
      </c>
      <c r="BN11" s="3" t="s">
        <v>213</v>
      </c>
      <c r="BO11" s="3"/>
      <c r="BP11" s="3"/>
      <c r="BQ11" s="7"/>
      <c r="BR11" s="7"/>
      <c r="BS11" s="7"/>
      <c r="BT11" s="7"/>
      <c r="BU11" s="7"/>
      <c r="BV11" s="3"/>
      <c r="BW11" s="3"/>
      <c r="BX11" s="3" t="s">
        <v>217</v>
      </c>
      <c r="BY11" s="5" t="s">
        <v>4693</v>
      </c>
      <c r="BZ11" s="3" t="s">
        <v>213</v>
      </c>
      <c r="CA11" s="3" t="str">
        <f t="shared" si="10"/>
        <v>D</v>
      </c>
      <c r="CB11" s="3" t="str">
        <f t="shared" si="11"/>
        <v>D</v>
      </c>
      <c r="CC11" s="3"/>
      <c r="CD11" s="3"/>
      <c r="CE11" s="3"/>
      <c r="CF11" s="3"/>
      <c r="CG11" s="7"/>
      <c r="CH11" s="3"/>
      <c r="CI11" s="3"/>
      <c r="CJ11" s="3"/>
      <c r="CK11" s="3" t="s">
        <v>207</v>
      </c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94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90" t="str">
        <f t="shared" si="12"/>
        <v/>
      </c>
      <c r="DN11" s="3"/>
      <c r="DO11" s="3"/>
      <c r="DP11" s="3"/>
      <c r="DQ11" s="91" t="s">
        <v>208</v>
      </c>
      <c r="DR11" s="91" t="s">
        <v>208</v>
      </c>
      <c r="DS11" s="3"/>
      <c r="DT11" s="3"/>
      <c r="DU11" s="3"/>
      <c r="DV11" s="3" t="s">
        <v>212</v>
      </c>
      <c r="DW11" s="3" t="str">
        <f t="shared" si="13"/>
        <v>1, 5, or 6</v>
      </c>
      <c r="DX11" s="3"/>
      <c r="DY11" s="3"/>
      <c r="DZ11" s="3"/>
      <c r="EA11" s="3"/>
      <c r="EB11" s="3"/>
      <c r="EC11" s="6"/>
      <c r="ED11" s="6"/>
      <c r="EE11" s="3" t="s">
        <v>1560</v>
      </c>
      <c r="EF11" s="3"/>
      <c r="EG11" s="3" t="s">
        <v>1724</v>
      </c>
      <c r="EH11" s="97" t="s">
        <v>1506</v>
      </c>
      <c r="EI11" s="3"/>
      <c r="EJ11" s="36"/>
      <c r="EK11" s="3"/>
      <c r="EL11" s="3"/>
      <c r="EM11" s="3"/>
      <c r="EN11" s="3"/>
      <c r="EO11" s="3"/>
      <c r="EP11" s="2"/>
      <c r="EQ11" s="98">
        <v>176</v>
      </c>
      <c r="ER11" s="7">
        <v>375</v>
      </c>
      <c r="ES11" s="98">
        <v>1000</v>
      </c>
      <c r="ET11" s="4" t="s">
        <v>1900</v>
      </c>
      <c r="EU11" s="4" t="s">
        <v>1599</v>
      </c>
      <c r="EV11" s="98">
        <v>176</v>
      </c>
      <c r="EW11" s="7">
        <v>577.42782152230973</v>
      </c>
      <c r="EX11" s="7">
        <v>375</v>
      </c>
      <c r="EY11" s="98">
        <v>1000</v>
      </c>
      <c r="EZ11" s="7">
        <v>3280.8398950131232</v>
      </c>
      <c r="FA11" s="7"/>
      <c r="FB11" s="7"/>
      <c r="FC11" s="7"/>
      <c r="FD11" s="7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 t="s">
        <v>208</v>
      </c>
      <c r="GM11" s="92" t="s">
        <v>208</v>
      </c>
      <c r="GN11" s="92" t="s">
        <v>208</v>
      </c>
      <c r="GO11" s="239" t="s">
        <v>286</v>
      </c>
      <c r="GP11" s="239" t="s">
        <v>232</v>
      </c>
      <c r="GQ11" s="106" t="s">
        <v>226</v>
      </c>
      <c r="GR11" s="106" t="s">
        <v>213</v>
      </c>
      <c r="GS11" s="235" t="s">
        <v>1664</v>
      </c>
      <c r="GT11" s="106"/>
      <c r="GU11" s="3" t="s">
        <v>217</v>
      </c>
      <c r="GV11" s="3"/>
      <c r="GW11" s="3"/>
      <c r="GX11" s="240" t="s">
        <v>1913</v>
      </c>
      <c r="GY11" s="236"/>
      <c r="GZ11" s="236"/>
      <c r="HA11" s="93"/>
    </row>
    <row r="12" spans="1:254" s="1" customFormat="1" ht="15" customHeight="1" x14ac:dyDescent="0.2">
      <c r="A12" s="32">
        <v>441</v>
      </c>
      <c r="B12" s="231">
        <v>58642</v>
      </c>
      <c r="C12" s="232" t="s">
        <v>4694</v>
      </c>
      <c r="D12" s="45" t="s">
        <v>248</v>
      </c>
      <c r="E12" s="45" t="s">
        <v>240</v>
      </c>
      <c r="F12" s="31"/>
      <c r="G12" s="31" t="s">
        <v>3798</v>
      </c>
      <c r="H12" s="32" t="str">
        <f t="shared" si="0"/>
        <v>F</v>
      </c>
      <c r="I12" s="32" t="str">
        <f t="shared" si="1"/>
        <v>E</v>
      </c>
      <c r="J12" s="48" t="s">
        <v>213</v>
      </c>
      <c r="K12" s="32" t="str">
        <f t="shared" si="2"/>
        <v>-</v>
      </c>
      <c r="L12" s="49"/>
      <c r="M12" s="30" t="str">
        <f t="shared" si="3"/>
        <v>E</v>
      </c>
      <c r="N12" s="33">
        <f t="shared" si="4"/>
        <v>155.11000000000001</v>
      </c>
      <c r="O12" s="30">
        <f t="shared" si="5"/>
        <v>191.3</v>
      </c>
      <c r="P12" s="34">
        <v>0</v>
      </c>
      <c r="Q12" s="33">
        <f t="shared" si="6"/>
        <v>0.05</v>
      </c>
      <c r="R12" s="30">
        <v>757</v>
      </c>
      <c r="S12" s="30">
        <v>155.11000000000001</v>
      </c>
      <c r="T12" s="30">
        <v>121.91</v>
      </c>
      <c r="U12" s="32"/>
      <c r="V12" s="32"/>
      <c r="W12" s="48"/>
      <c r="X12" s="30"/>
      <c r="Y12" s="48"/>
      <c r="Z12" s="30"/>
      <c r="AA12" s="48"/>
      <c r="AB12" s="48"/>
      <c r="AC12" s="48"/>
      <c r="AD12" s="48"/>
      <c r="AE12" s="30"/>
      <c r="AF12" s="30"/>
      <c r="AG12" s="30"/>
      <c r="AH12" s="30"/>
      <c r="AI12" s="30"/>
      <c r="AJ12" s="39" t="s">
        <v>3818</v>
      </c>
      <c r="AK12" s="39">
        <v>44</v>
      </c>
      <c r="AL12" s="30">
        <v>217</v>
      </c>
      <c r="AM12" s="30">
        <v>94</v>
      </c>
      <c r="AN12" s="37">
        <v>202.45</v>
      </c>
      <c r="AO12" s="38">
        <v>0.35699999999999998</v>
      </c>
      <c r="AP12" s="30"/>
      <c r="AQ12" s="30"/>
      <c r="AR12" s="30"/>
      <c r="AS12" s="30"/>
      <c r="AT12" s="30"/>
      <c r="AU12" s="85" t="s">
        <v>1506</v>
      </c>
      <c r="AV12" s="233">
        <v>37.825000000000003</v>
      </c>
      <c r="AW12" s="233">
        <v>-122.373</v>
      </c>
      <c r="AX12" s="106" t="s">
        <v>248</v>
      </c>
      <c r="AY12" s="106"/>
      <c r="AZ12" s="106"/>
      <c r="BA12" s="71" t="s">
        <v>3773</v>
      </c>
      <c r="BB12" s="106"/>
      <c r="BC12" s="85"/>
      <c r="BD12" s="85"/>
      <c r="BE12" s="85"/>
      <c r="BF12" s="85"/>
      <c r="BG12" s="85" t="s">
        <v>212</v>
      </c>
      <c r="BH12" s="3" t="str">
        <f t="shared" si="7"/>
        <v>F</v>
      </c>
      <c r="BI12" s="106" t="s">
        <v>223</v>
      </c>
      <c r="BJ12" s="3" t="str">
        <f t="shared" si="8"/>
        <v>F</v>
      </c>
      <c r="BK12" s="3" t="str">
        <f t="shared" si="9"/>
        <v>E</v>
      </c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71"/>
      <c r="BZ12" s="85"/>
      <c r="CA12" s="3" t="str">
        <f t="shared" si="10"/>
        <v>E</v>
      </c>
      <c r="CB12" s="3" t="str">
        <f t="shared" si="11"/>
        <v>E</v>
      </c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220" t="str">
        <f t="shared" si="12"/>
        <v/>
      </c>
      <c r="DN12" s="85"/>
      <c r="DO12" s="85"/>
      <c r="DP12" s="85"/>
      <c r="DQ12" s="86"/>
      <c r="DR12" s="86"/>
      <c r="DS12" s="85"/>
      <c r="DT12" s="85"/>
      <c r="DU12" s="85"/>
      <c r="DV12" s="3" t="s">
        <v>212</v>
      </c>
      <c r="DW12" s="3" t="str">
        <f t="shared" si="13"/>
        <v>-</v>
      </c>
      <c r="DX12" s="85"/>
      <c r="DY12" s="106"/>
      <c r="DZ12" s="106"/>
      <c r="EA12" s="106"/>
      <c r="EB12" s="106"/>
      <c r="EC12" s="109"/>
      <c r="ED12" s="109"/>
      <c r="EE12" s="85"/>
      <c r="EF12" s="85"/>
      <c r="EG12" s="85"/>
      <c r="EH12" s="85"/>
      <c r="EI12" s="85"/>
      <c r="EJ12" s="30"/>
      <c r="EK12" s="85"/>
      <c r="EL12" s="85"/>
      <c r="EM12" s="85"/>
      <c r="EN12" s="85"/>
      <c r="EO12" s="85"/>
      <c r="EP12" s="85" t="s">
        <v>4695</v>
      </c>
      <c r="EQ12" s="98">
        <v>118</v>
      </c>
      <c r="ER12" s="7">
        <v>550</v>
      </c>
      <c r="ES12" s="98">
        <v>1620</v>
      </c>
      <c r="ET12" s="4" t="s">
        <v>1848</v>
      </c>
      <c r="EU12" s="4" t="s">
        <v>255</v>
      </c>
      <c r="EV12" s="98">
        <v>118</v>
      </c>
      <c r="EW12" s="7">
        <v>387.13910761154852</v>
      </c>
      <c r="EX12" s="7">
        <v>480</v>
      </c>
      <c r="EY12" s="98">
        <v>2400</v>
      </c>
      <c r="EZ12" s="7">
        <v>7874.0157480314956</v>
      </c>
      <c r="FA12" s="7"/>
      <c r="FB12" s="7"/>
      <c r="FC12" s="7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5"/>
      <c r="FV12" s="85"/>
      <c r="FW12" s="85"/>
      <c r="FX12"/>
      <c r="FY12"/>
      <c r="FZ12"/>
      <c r="GA12" s="33">
        <f>0.6*GG:GG</f>
        <v>0.43665749999999998</v>
      </c>
      <c r="GB12" s="68">
        <v>0.64</v>
      </c>
      <c r="GC12" s="68">
        <f>0.319+0.362*GF:GF</f>
        <v>0.90444449999999987</v>
      </c>
      <c r="GD12" s="33">
        <f>0.65*GC12</f>
        <v>0.5878889249999999</v>
      </c>
      <c r="GE12" s="33">
        <v>2.25</v>
      </c>
      <c r="GF12" s="33">
        <f>0.679+0.417*GE12</f>
        <v>1.6172499999999999</v>
      </c>
      <c r="GG12" s="33">
        <f>0.45*GF12</f>
        <v>0.72776249999999998</v>
      </c>
      <c r="GH12" s="68"/>
      <c r="GI12" s="68"/>
      <c r="GJ12" s="241"/>
      <c r="GK12" s="30"/>
      <c r="GL12" s="92" t="s">
        <v>208</v>
      </c>
      <c r="GM12" s="92" t="s">
        <v>208</v>
      </c>
      <c r="GN12" s="92" t="s">
        <v>208</v>
      </c>
      <c r="GO12" s="239" t="s">
        <v>248</v>
      </c>
      <c r="GP12" s="239" t="s">
        <v>214</v>
      </c>
      <c r="GQ12" s="106" t="s">
        <v>226</v>
      </c>
      <c r="GR12" s="106" t="s">
        <v>240</v>
      </c>
      <c r="GS12" s="235" t="s">
        <v>216</v>
      </c>
      <c r="GT12" s="239" t="s">
        <v>217</v>
      </c>
      <c r="GU12" s="3" t="s">
        <v>217</v>
      </c>
      <c r="GV12" s="3"/>
      <c r="GW12" s="3"/>
      <c r="GX12" s="236"/>
      <c r="GY12" s="236"/>
      <c r="GZ12" s="236"/>
      <c r="HA12" s="93"/>
    </row>
    <row r="13" spans="1:254" s="1" customFormat="1" ht="15" customHeight="1" x14ac:dyDescent="0.2">
      <c r="A13" s="32">
        <v>338</v>
      </c>
      <c r="B13" s="237">
        <v>24605</v>
      </c>
      <c r="C13" s="238" t="s">
        <v>4696</v>
      </c>
      <c r="D13" s="45" t="s">
        <v>259</v>
      </c>
      <c r="E13" s="45" t="s">
        <v>232</v>
      </c>
      <c r="F13" s="30"/>
      <c r="G13" s="31" t="s">
        <v>259</v>
      </c>
      <c r="H13" s="32" t="str">
        <f t="shared" si="0"/>
        <v>C</v>
      </c>
      <c r="I13" s="32" t="str">
        <f t="shared" si="1"/>
        <v>C</v>
      </c>
      <c r="J13" s="32" t="s">
        <v>1599</v>
      </c>
      <c r="K13" s="32" t="str">
        <f t="shared" si="2"/>
        <v>-</v>
      </c>
      <c r="L13" s="29"/>
      <c r="M13" s="30" t="str">
        <f t="shared" si="3"/>
        <v>C</v>
      </c>
      <c r="N13" s="33">
        <f t="shared" si="4"/>
        <v>376.07299999999998</v>
      </c>
      <c r="O13" s="30">
        <f t="shared" si="5"/>
        <v>659.6</v>
      </c>
      <c r="P13" s="34">
        <v>1</v>
      </c>
      <c r="Q13" s="33">
        <f t="shared" si="6"/>
        <v>0.3</v>
      </c>
      <c r="R13" s="48">
        <v>840</v>
      </c>
      <c r="S13" s="30">
        <v>313.39999999999998</v>
      </c>
      <c r="T13" s="66">
        <v>18</v>
      </c>
      <c r="U13" s="32"/>
      <c r="V13" s="32"/>
      <c r="W13" s="32" t="s">
        <v>207</v>
      </c>
      <c r="X13" s="32"/>
      <c r="Y13" s="36"/>
      <c r="Z13" s="36"/>
      <c r="AA13" s="32"/>
      <c r="AB13" s="32"/>
      <c r="AC13" s="32"/>
      <c r="AD13" s="37" t="str">
        <f>IF(DQ13="","",EXP(DQ13))</f>
        <v/>
      </c>
      <c r="AE13" s="38" t="str">
        <f>DR13</f>
        <v/>
      </c>
      <c r="AF13" s="32" t="s">
        <v>1662</v>
      </c>
      <c r="AG13" s="47">
        <v>312</v>
      </c>
      <c r="AH13" s="30" t="s">
        <v>4697</v>
      </c>
      <c r="AI13" s="30"/>
      <c r="AJ13" s="39" t="s">
        <v>1903</v>
      </c>
      <c r="AK13" s="39">
        <v>55</v>
      </c>
      <c r="AL13" s="30">
        <v>390</v>
      </c>
      <c r="AM13" s="30">
        <v>112</v>
      </c>
      <c r="AN13" s="37">
        <v>376.07299999999998</v>
      </c>
      <c r="AO13" s="38">
        <v>0.27200000000000002</v>
      </c>
      <c r="AP13" s="32" t="s">
        <v>213</v>
      </c>
      <c r="AQ13" s="32"/>
      <c r="AR13" s="36">
        <v>329.18400000000003</v>
      </c>
      <c r="AS13" s="36"/>
      <c r="AT13" s="72" t="s">
        <v>2207</v>
      </c>
      <c r="AU13" s="3" t="s">
        <v>1506</v>
      </c>
      <c r="AV13" s="2">
        <v>34.061999999999998</v>
      </c>
      <c r="AW13" s="2">
        <v>-118.19799999999999</v>
      </c>
      <c r="AX13" s="4" t="s">
        <v>259</v>
      </c>
      <c r="AY13" s="4" t="s">
        <v>219</v>
      </c>
      <c r="AZ13" s="4" t="s">
        <v>220</v>
      </c>
      <c r="BA13" s="5" t="s">
        <v>4698</v>
      </c>
      <c r="BB13" s="3" t="s">
        <v>1662</v>
      </c>
      <c r="BC13" s="3" t="s">
        <v>1633</v>
      </c>
      <c r="BD13" s="3">
        <v>0</v>
      </c>
      <c r="BE13" s="3" t="s">
        <v>1503</v>
      </c>
      <c r="BF13" s="3" t="s">
        <v>2208</v>
      </c>
      <c r="BG13" s="3" t="s">
        <v>206</v>
      </c>
      <c r="BH13" s="3" t="str">
        <f t="shared" si="7"/>
        <v>C</v>
      </c>
      <c r="BI13" s="106" t="s">
        <v>206</v>
      </c>
      <c r="BJ13" s="3" t="str">
        <f t="shared" si="8"/>
        <v>C</v>
      </c>
      <c r="BK13" s="3" t="str">
        <f t="shared" si="9"/>
        <v>C</v>
      </c>
      <c r="BL13" s="3" t="s">
        <v>215</v>
      </c>
      <c r="BM13" s="3" t="s">
        <v>1906</v>
      </c>
      <c r="BN13" s="3" t="s">
        <v>1662</v>
      </c>
      <c r="BO13" s="3"/>
      <c r="BP13" s="3"/>
      <c r="BQ13" s="7">
        <v>313.39999999999998</v>
      </c>
      <c r="BR13" s="7"/>
      <c r="BS13" s="7"/>
      <c r="BT13" s="7"/>
      <c r="BU13" s="7"/>
      <c r="BV13" s="3">
        <v>0</v>
      </c>
      <c r="BW13" s="3"/>
      <c r="BX13" s="3" t="s">
        <v>217</v>
      </c>
      <c r="BY13" s="5" t="s">
        <v>4699</v>
      </c>
      <c r="BZ13" s="3" t="s">
        <v>206</v>
      </c>
      <c r="CA13" s="3" t="str">
        <f t="shared" si="10"/>
        <v>B</v>
      </c>
      <c r="CB13" s="3" t="str">
        <f t="shared" si="11"/>
        <v>C</v>
      </c>
      <c r="CC13" s="3"/>
      <c r="CD13" s="3"/>
      <c r="CE13" s="3"/>
      <c r="CF13" s="3"/>
      <c r="CG13" s="7"/>
      <c r="CH13" s="3"/>
      <c r="CI13" s="3"/>
      <c r="CJ13" s="3"/>
      <c r="CK13" s="3" t="s">
        <v>207</v>
      </c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94"/>
      <c r="DC13" s="3"/>
      <c r="DD13" s="3"/>
      <c r="DE13" s="3"/>
      <c r="DF13" s="3"/>
      <c r="DG13" s="3"/>
      <c r="DH13" s="3"/>
      <c r="DI13" s="3"/>
      <c r="DJ13" s="96" t="s">
        <v>4700</v>
      </c>
      <c r="DK13" s="90" t="s">
        <v>2217</v>
      </c>
      <c r="DL13" s="90"/>
      <c r="DM13" s="90" t="str">
        <f t="shared" si="12"/>
        <v>1b</v>
      </c>
      <c r="DN13" s="95" t="s">
        <v>2227</v>
      </c>
      <c r="DO13" s="95">
        <v>312</v>
      </c>
      <c r="DP13" s="95"/>
      <c r="DQ13" s="91" t="s">
        <v>208</v>
      </c>
      <c r="DR13" s="91" t="s">
        <v>208</v>
      </c>
      <c r="DS13" s="95"/>
      <c r="DT13" s="95" t="s">
        <v>213</v>
      </c>
      <c r="DU13" s="95"/>
      <c r="DV13" s="3" t="s">
        <v>212</v>
      </c>
      <c r="DW13" s="3" t="str">
        <f t="shared" si="13"/>
        <v>2</v>
      </c>
      <c r="DX13" s="90"/>
      <c r="DY13" s="90"/>
      <c r="DZ13" s="3"/>
      <c r="EA13" s="3"/>
      <c r="EB13" s="3"/>
      <c r="EC13" s="6"/>
      <c r="ED13" s="6"/>
      <c r="EE13" s="3" t="s">
        <v>1567</v>
      </c>
      <c r="EF13" s="3"/>
      <c r="EG13" s="3"/>
      <c r="EH13" s="97" t="s">
        <v>662</v>
      </c>
      <c r="EI13" s="3" t="s">
        <v>232</v>
      </c>
      <c r="EJ13" s="36">
        <v>329.18400000000003</v>
      </c>
      <c r="EK13" s="3" t="s">
        <v>213</v>
      </c>
      <c r="EL13" s="3"/>
      <c r="EM13" s="3"/>
      <c r="EN13" s="3"/>
      <c r="EO13" s="3"/>
      <c r="EP13" s="88" t="s">
        <v>2207</v>
      </c>
      <c r="EQ13" s="98">
        <v>320</v>
      </c>
      <c r="ER13" s="7">
        <v>765</v>
      </c>
      <c r="ES13" s="98">
        <v>3025</v>
      </c>
      <c r="ET13" s="4" t="s">
        <v>1848</v>
      </c>
      <c r="EU13" s="4" t="s">
        <v>1599</v>
      </c>
      <c r="EV13" s="98">
        <v>320</v>
      </c>
      <c r="EW13" s="7">
        <v>1049.8687664041995</v>
      </c>
      <c r="EX13" s="7">
        <v>765</v>
      </c>
      <c r="EY13" s="98">
        <v>3025</v>
      </c>
      <c r="EZ13" s="7">
        <v>9924.5406824146976</v>
      </c>
      <c r="FA13" s="7"/>
      <c r="FB13" s="7"/>
      <c r="FC13" s="7"/>
      <c r="FD13" s="3"/>
      <c r="FE13" s="3"/>
      <c r="FF13" s="3"/>
      <c r="FG13" s="92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 t="s">
        <v>208</v>
      </c>
      <c r="GM13" s="92" t="s">
        <v>208</v>
      </c>
      <c r="GN13" s="92" t="s">
        <v>208</v>
      </c>
      <c r="GO13" s="239" t="s">
        <v>259</v>
      </c>
      <c r="GP13" s="239" t="s">
        <v>214</v>
      </c>
      <c r="GQ13" s="106" t="s">
        <v>260</v>
      </c>
      <c r="GR13" s="106" t="s">
        <v>232</v>
      </c>
      <c r="GS13" s="235" t="s">
        <v>216</v>
      </c>
      <c r="GT13" s="239" t="s">
        <v>217</v>
      </c>
      <c r="GU13" s="3" t="s">
        <v>217</v>
      </c>
      <c r="GV13" s="3"/>
      <c r="GW13" s="3"/>
      <c r="GX13" s="236"/>
      <c r="GY13" s="236"/>
      <c r="GZ13" s="236"/>
      <c r="HA13" s="99" t="s">
        <v>2224</v>
      </c>
    </row>
    <row r="14" spans="1:254" s="1" customFormat="1" ht="15" customHeight="1" x14ac:dyDescent="0.2">
      <c r="A14" s="32">
        <v>149</v>
      </c>
      <c r="B14" s="242">
        <v>1336</v>
      </c>
      <c r="C14" s="243" t="s">
        <v>4701</v>
      </c>
      <c r="D14" s="45" t="s">
        <v>225</v>
      </c>
      <c r="E14" s="45" t="s">
        <v>213</v>
      </c>
      <c r="F14" s="30"/>
      <c r="G14" s="31" t="s">
        <v>225</v>
      </c>
      <c r="H14" s="32" t="str">
        <f t="shared" si="0"/>
        <v>A</v>
      </c>
      <c r="I14" s="32" t="str">
        <f t="shared" si="1"/>
        <v>D</v>
      </c>
      <c r="J14" s="32" t="s">
        <v>213</v>
      </c>
      <c r="K14" s="32">
        <f t="shared" si="2"/>
        <v>6</v>
      </c>
      <c r="L14" s="29"/>
      <c r="M14" s="30" t="str">
        <f t="shared" si="3"/>
        <v>D</v>
      </c>
      <c r="N14" s="33">
        <f t="shared" si="4"/>
        <v>186.21</v>
      </c>
      <c r="O14" s="30">
        <f t="shared" si="5"/>
        <v>274.5</v>
      </c>
      <c r="P14" s="34">
        <v>0</v>
      </c>
      <c r="Q14" s="33">
        <f t="shared" si="6"/>
        <v>0.1</v>
      </c>
      <c r="R14" s="30">
        <v>1746</v>
      </c>
      <c r="S14" s="30">
        <v>186.21</v>
      </c>
      <c r="T14" s="66">
        <v>240</v>
      </c>
      <c r="U14" s="32"/>
      <c r="V14" s="32"/>
      <c r="W14" s="32" t="s">
        <v>207</v>
      </c>
      <c r="X14" s="32"/>
      <c r="Y14" s="34"/>
      <c r="Z14" s="34"/>
      <c r="AA14" s="32" t="str">
        <f>IF(DT14="","",DT14)</f>
        <v/>
      </c>
      <c r="AB14" s="32" t="str">
        <f>IF(DM14="","",DM14)</f>
        <v/>
      </c>
      <c r="AC14" s="32" t="str">
        <f>IF(DO14="","",DO14)</f>
        <v/>
      </c>
      <c r="AD14" s="37" t="str">
        <f>IF(DQ14="","",EXP(DQ14))</f>
        <v/>
      </c>
      <c r="AE14" s="38" t="str">
        <f>DR14</f>
        <v/>
      </c>
      <c r="AF14" s="32" t="s">
        <v>213</v>
      </c>
      <c r="AG14" s="32"/>
      <c r="AH14" s="30"/>
      <c r="AI14" s="30">
        <v>198.21</v>
      </c>
      <c r="AJ14" s="39" t="s">
        <v>1584</v>
      </c>
      <c r="AK14" s="39">
        <v>53</v>
      </c>
      <c r="AL14" s="30">
        <v>209</v>
      </c>
      <c r="AM14" s="30">
        <v>31</v>
      </c>
      <c r="AN14" s="37">
        <v>207.46899999999999</v>
      </c>
      <c r="AO14" s="38">
        <v>0.13500000000000001</v>
      </c>
      <c r="AP14" s="32"/>
      <c r="AQ14" s="32"/>
      <c r="AR14" s="36"/>
      <c r="AS14" s="36"/>
      <c r="AT14" s="40"/>
      <c r="AU14" s="3" t="s">
        <v>1506</v>
      </c>
      <c r="AV14" s="89">
        <v>32.773000000000003</v>
      </c>
      <c r="AW14" s="89">
        <v>-115.447</v>
      </c>
      <c r="AX14" s="4" t="s">
        <v>225</v>
      </c>
      <c r="AY14" s="4" t="s">
        <v>210</v>
      </c>
      <c r="AZ14" s="4" t="s">
        <v>211</v>
      </c>
      <c r="BA14" s="5" t="s">
        <v>4702</v>
      </c>
      <c r="BB14" s="3" t="s">
        <v>213</v>
      </c>
      <c r="BC14" s="3"/>
      <c r="BD14" s="3"/>
      <c r="BE14" s="3"/>
      <c r="BF14" s="3"/>
      <c r="BG14" s="3" t="s">
        <v>212</v>
      </c>
      <c r="BH14" s="3" t="str">
        <f t="shared" si="7"/>
        <v>A</v>
      </c>
      <c r="BI14" s="106" t="s">
        <v>232</v>
      </c>
      <c r="BJ14" s="3" t="str">
        <f t="shared" si="8"/>
        <v>A</v>
      </c>
      <c r="BK14" s="3" t="str">
        <f t="shared" si="9"/>
        <v>D</v>
      </c>
      <c r="BL14" s="3"/>
      <c r="BM14" s="3"/>
      <c r="BN14" s="3"/>
      <c r="BO14" s="3"/>
      <c r="BP14" s="3"/>
      <c r="BQ14" s="7"/>
      <c r="BR14" s="7"/>
      <c r="BS14" s="7"/>
      <c r="BT14" s="7"/>
      <c r="BU14" s="7"/>
      <c r="BV14" s="3"/>
      <c r="BW14" s="3"/>
      <c r="BX14" s="3"/>
      <c r="BY14" s="5" t="s">
        <v>4703</v>
      </c>
      <c r="BZ14" s="3" t="s">
        <v>213</v>
      </c>
      <c r="CA14" s="3" t="str">
        <f t="shared" si="10"/>
        <v>D</v>
      </c>
      <c r="CB14" s="3" t="str">
        <f t="shared" si="11"/>
        <v>D</v>
      </c>
      <c r="CC14" s="7">
        <v>182</v>
      </c>
      <c r="CD14" s="7">
        <f>CC14*3.28</f>
        <v>596.95999999999992</v>
      </c>
      <c r="CE14" s="3" t="s">
        <v>213</v>
      </c>
      <c r="CF14" s="3" t="s">
        <v>212</v>
      </c>
      <c r="CG14" s="7"/>
      <c r="CH14" s="3" t="s">
        <v>212</v>
      </c>
      <c r="CI14" s="3"/>
      <c r="CJ14" s="3"/>
      <c r="CK14" s="3" t="s">
        <v>207</v>
      </c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86"/>
      <c r="DA14" s="86"/>
      <c r="DB14" s="87"/>
      <c r="DC14" s="86"/>
      <c r="DD14" s="86"/>
      <c r="DE14" s="86"/>
      <c r="DF14" s="86"/>
      <c r="DG14" s="86"/>
      <c r="DH14" s="86"/>
      <c r="DI14" s="86"/>
      <c r="DJ14" s="3"/>
      <c r="DK14" s="3"/>
      <c r="DL14" s="3"/>
      <c r="DM14" s="90" t="str">
        <f t="shared" si="12"/>
        <v/>
      </c>
      <c r="DN14" s="3"/>
      <c r="DO14" s="3"/>
      <c r="DP14" s="3"/>
      <c r="DQ14" s="91" t="s">
        <v>208</v>
      </c>
      <c r="DR14" s="91" t="s">
        <v>208</v>
      </c>
      <c r="DS14" s="3"/>
      <c r="DT14" s="3"/>
      <c r="DU14" s="3"/>
      <c r="DV14" s="85">
        <v>6</v>
      </c>
      <c r="DW14" s="3" t="str">
        <f t="shared" si="13"/>
        <v>1, 5, or 6</v>
      </c>
      <c r="DX14" s="85">
        <v>4.5</v>
      </c>
      <c r="DY14" s="85"/>
      <c r="DZ14" s="3"/>
      <c r="EA14" s="3"/>
      <c r="EB14" s="3"/>
      <c r="EC14" s="6"/>
      <c r="ED14" s="6"/>
      <c r="EE14" s="3"/>
      <c r="EF14" s="3"/>
      <c r="EG14" s="3"/>
      <c r="EH14" s="3"/>
      <c r="EI14" s="3"/>
      <c r="EJ14" s="36"/>
      <c r="EK14" s="3"/>
      <c r="EL14" s="3"/>
      <c r="EM14" s="3"/>
      <c r="EN14" s="3"/>
      <c r="EO14" s="3"/>
      <c r="EP14" s="2"/>
      <c r="EQ14" s="7"/>
      <c r="ER14" s="7"/>
      <c r="ES14" s="7"/>
      <c r="ET14" s="3"/>
      <c r="EU14" s="3"/>
      <c r="EV14" s="7"/>
      <c r="EW14" s="7"/>
      <c r="EX14" s="7"/>
      <c r="EY14" s="7"/>
      <c r="EZ14" s="7"/>
      <c r="FA14" s="7"/>
      <c r="FB14" s="7"/>
      <c r="FC14" s="7"/>
      <c r="FD14" s="7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 t="s">
        <v>208</v>
      </c>
      <c r="GM14" s="92" t="s">
        <v>208</v>
      </c>
      <c r="GN14" s="92" t="s">
        <v>208</v>
      </c>
      <c r="GO14" s="239" t="s">
        <v>225</v>
      </c>
      <c r="GP14" s="239" t="s">
        <v>214</v>
      </c>
      <c r="GQ14" s="106" t="s">
        <v>226</v>
      </c>
      <c r="GR14" s="106" t="s">
        <v>213</v>
      </c>
      <c r="GS14" s="235" t="s">
        <v>216</v>
      </c>
      <c r="GT14" s="239" t="s">
        <v>217</v>
      </c>
      <c r="GU14" s="3" t="s">
        <v>217</v>
      </c>
      <c r="GV14" s="3"/>
      <c r="GW14" s="3"/>
      <c r="GX14" s="236" t="s">
        <v>4704</v>
      </c>
      <c r="GY14" s="236"/>
      <c r="GZ14" s="244" t="s">
        <v>4705</v>
      </c>
      <c r="HA14" s="245" t="s">
        <v>4706</v>
      </c>
    </row>
    <row r="15" spans="1:254" s="1" customFormat="1" ht="15" customHeight="1" x14ac:dyDescent="0.2">
      <c r="A15" s="32">
        <v>454</v>
      </c>
      <c r="B15" s="237">
        <v>58235</v>
      </c>
      <c r="C15" s="238" t="s">
        <v>4707</v>
      </c>
      <c r="D15" s="45" t="s">
        <v>505</v>
      </c>
      <c r="E15" s="45" t="s">
        <v>213</v>
      </c>
      <c r="F15" s="30"/>
      <c r="G15" s="31" t="s">
        <v>505</v>
      </c>
      <c r="H15" s="32" t="str">
        <f t="shared" si="0"/>
        <v>B</v>
      </c>
      <c r="I15" s="32" t="str">
        <f t="shared" si="1"/>
        <v>C</v>
      </c>
      <c r="J15" s="32" t="s">
        <v>213</v>
      </c>
      <c r="K15" s="32" t="str">
        <f t="shared" si="2"/>
        <v>-</v>
      </c>
      <c r="L15" s="29"/>
      <c r="M15" s="30" t="str">
        <f t="shared" si="3"/>
        <v>C</v>
      </c>
      <c r="N15" s="33">
        <f t="shared" si="4"/>
        <v>370.78899999999999</v>
      </c>
      <c r="O15" s="30">
        <f t="shared" si="5"/>
        <v>274.5</v>
      </c>
      <c r="P15" s="34">
        <v>1</v>
      </c>
      <c r="Q15" s="33">
        <f t="shared" si="6"/>
        <v>0.3</v>
      </c>
      <c r="R15" s="31"/>
      <c r="S15" s="32"/>
      <c r="T15" s="35"/>
      <c r="U15" s="32"/>
      <c r="V15" s="32"/>
      <c r="W15" s="32" t="s">
        <v>206</v>
      </c>
      <c r="X15" s="32"/>
      <c r="Y15" s="36"/>
      <c r="Z15" s="36"/>
      <c r="AA15" s="32"/>
      <c r="AB15" s="32"/>
      <c r="AC15" s="32"/>
      <c r="AD15" s="37" t="str">
        <f>IF(DQ15="","",EXP(DQ15))</f>
        <v/>
      </c>
      <c r="AE15" s="38" t="str">
        <f>DR15</f>
        <v/>
      </c>
      <c r="AF15" s="32" t="s">
        <v>1662</v>
      </c>
      <c r="AG15" s="32"/>
      <c r="AH15" s="30"/>
      <c r="AI15" s="30"/>
      <c r="AJ15" s="39" t="s">
        <v>1600</v>
      </c>
      <c r="AK15" s="39">
        <v>132</v>
      </c>
      <c r="AL15" s="30">
        <v>387</v>
      </c>
      <c r="AM15" s="30">
        <v>142</v>
      </c>
      <c r="AN15" s="37">
        <v>370.78899999999999</v>
      </c>
      <c r="AO15" s="38">
        <v>0.27300000000000002</v>
      </c>
      <c r="AP15" s="32"/>
      <c r="AQ15" s="32"/>
      <c r="AR15" s="36"/>
      <c r="AS15" s="36"/>
      <c r="AT15" s="40"/>
      <c r="AU15" s="3" t="s">
        <v>1506</v>
      </c>
      <c r="AV15" s="2">
        <v>37.262</v>
      </c>
      <c r="AW15" s="2">
        <v>-122.009</v>
      </c>
      <c r="AX15" s="4" t="s">
        <v>1517</v>
      </c>
      <c r="AY15" s="4" t="s">
        <v>219</v>
      </c>
      <c r="AZ15" s="4" t="s">
        <v>220</v>
      </c>
      <c r="BA15" s="5" t="s">
        <v>3736</v>
      </c>
      <c r="BB15" s="3" t="s">
        <v>1662</v>
      </c>
      <c r="BC15" s="3" t="s">
        <v>3737</v>
      </c>
      <c r="BD15" s="3">
        <v>1</v>
      </c>
      <c r="BE15" s="3" t="s">
        <v>1503</v>
      </c>
      <c r="BF15" s="3" t="s">
        <v>3738</v>
      </c>
      <c r="BG15" s="3" t="s">
        <v>205</v>
      </c>
      <c r="BH15" s="3" t="str">
        <f t="shared" si="7"/>
        <v>B</v>
      </c>
      <c r="BI15" s="106" t="s">
        <v>205</v>
      </c>
      <c r="BJ15" s="3" t="str">
        <f t="shared" si="8"/>
        <v>C</v>
      </c>
      <c r="BK15" s="3" t="str">
        <f t="shared" si="9"/>
        <v>C</v>
      </c>
      <c r="BL15" s="3"/>
      <c r="BM15" s="3"/>
      <c r="BN15" s="3"/>
      <c r="BO15" s="3" t="s">
        <v>205</v>
      </c>
      <c r="BP15" s="3"/>
      <c r="BQ15" s="7"/>
      <c r="BR15" s="7"/>
      <c r="BS15" s="7"/>
      <c r="BT15" s="7"/>
      <c r="BU15" s="7"/>
      <c r="BV15" s="3"/>
      <c r="BW15" s="3">
        <v>2.7</v>
      </c>
      <c r="BX15" s="3" t="s">
        <v>217</v>
      </c>
      <c r="BY15" s="5" t="s">
        <v>3739</v>
      </c>
      <c r="BZ15" s="3" t="s">
        <v>206</v>
      </c>
      <c r="CA15" s="3" t="str">
        <f t="shared" si="10"/>
        <v>D</v>
      </c>
      <c r="CB15" s="3" t="str">
        <f t="shared" si="11"/>
        <v>C</v>
      </c>
      <c r="CC15" s="3"/>
      <c r="CD15" s="3"/>
      <c r="CE15" s="3"/>
      <c r="CF15" s="3"/>
      <c r="CG15" s="7"/>
      <c r="CH15" s="3"/>
      <c r="CI15" s="3"/>
      <c r="CJ15" s="3" t="s">
        <v>205</v>
      </c>
      <c r="CK15" s="3" t="s">
        <v>206</v>
      </c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94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90" t="str">
        <f t="shared" si="12"/>
        <v/>
      </c>
      <c r="DN15" s="3"/>
      <c r="DO15" s="3"/>
      <c r="DP15" s="3"/>
      <c r="DQ15" s="91" t="s">
        <v>208</v>
      </c>
      <c r="DR15" s="91" t="s">
        <v>208</v>
      </c>
      <c r="DS15" s="3"/>
      <c r="DT15" s="3"/>
      <c r="DU15" s="3"/>
      <c r="DV15" s="3" t="s">
        <v>212</v>
      </c>
      <c r="DW15" s="3" t="str">
        <f t="shared" si="13"/>
        <v>2</v>
      </c>
      <c r="DX15" s="3"/>
      <c r="DY15" s="3"/>
      <c r="DZ15" s="3"/>
      <c r="EA15" s="3"/>
      <c r="EB15" s="3"/>
      <c r="EC15" s="6"/>
      <c r="ED15" s="6"/>
      <c r="EE15" s="3" t="s">
        <v>661</v>
      </c>
      <c r="EF15" s="3" t="s">
        <v>1732</v>
      </c>
      <c r="EG15" s="3" t="s">
        <v>1724</v>
      </c>
      <c r="EH15" s="97" t="s">
        <v>1588</v>
      </c>
      <c r="EI15" s="3"/>
      <c r="EJ15" s="36"/>
      <c r="EK15" s="3"/>
      <c r="EL15" s="3"/>
      <c r="EM15" s="3"/>
      <c r="EN15" s="3"/>
      <c r="EO15" s="3"/>
      <c r="EP15" s="2"/>
      <c r="EQ15" s="98">
        <v>540</v>
      </c>
      <c r="ER15" s="7">
        <v>900</v>
      </c>
      <c r="ES15" s="98">
        <v>1990</v>
      </c>
      <c r="ET15" s="4" t="s">
        <v>1506</v>
      </c>
      <c r="EU15" s="4" t="s">
        <v>255</v>
      </c>
      <c r="EV15" s="98">
        <v>829</v>
      </c>
      <c r="EW15" s="7">
        <v>2719.8162729658793</v>
      </c>
      <c r="EX15" s="7">
        <v>1391</v>
      </c>
      <c r="EY15" s="98">
        <v>3349.3643926386294</v>
      </c>
      <c r="EZ15" s="7">
        <v>10988.728322305215</v>
      </c>
      <c r="FA15" s="7"/>
      <c r="FB15" s="7"/>
      <c r="FC15" s="7"/>
      <c r="FD15" s="7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GA15" s="33">
        <f>0.6*GG:GG</f>
        <v>0.53686259999999997</v>
      </c>
      <c r="GB15" s="68">
        <v>1.61</v>
      </c>
      <c r="GC15" s="68">
        <f>0.319+0.362*GF:GF</f>
        <v>1.03879356</v>
      </c>
      <c r="GD15" s="33">
        <f>0.65*GC15</f>
        <v>0.67521581400000008</v>
      </c>
      <c r="GE15" s="33">
        <v>3.14</v>
      </c>
      <c r="GF15" s="33">
        <f>0.679+0.417*GE15</f>
        <v>1.98838</v>
      </c>
      <c r="GG15" s="33">
        <f>0.45*GF15</f>
        <v>0.89477099999999998</v>
      </c>
      <c r="GH15" s="68"/>
      <c r="GI15" s="68">
        <v>0.18269000000000002</v>
      </c>
      <c r="GJ15" s="241">
        <v>1.86</v>
      </c>
      <c r="GK15" s="30"/>
      <c r="GL15" s="92" t="s">
        <v>208</v>
      </c>
      <c r="GM15" s="92" t="s">
        <v>208</v>
      </c>
      <c r="GN15" s="92" t="s">
        <v>208</v>
      </c>
      <c r="GO15" s="239" t="s">
        <v>505</v>
      </c>
      <c r="GP15" s="239" t="s">
        <v>232</v>
      </c>
      <c r="GQ15" s="106" t="s">
        <v>215</v>
      </c>
      <c r="GR15" s="106" t="s">
        <v>213</v>
      </c>
      <c r="GS15" s="235" t="s">
        <v>1730</v>
      </c>
      <c r="GT15" s="106"/>
      <c r="GU15" s="3" t="s">
        <v>217</v>
      </c>
      <c r="GV15" s="3"/>
      <c r="GW15" s="3"/>
      <c r="GX15" s="236"/>
      <c r="GY15" s="236"/>
      <c r="GZ15" s="236"/>
      <c r="HA15" s="99" t="s">
        <v>3740</v>
      </c>
    </row>
    <row r="18" spans="1:209" ht="18" customHeight="1" x14ac:dyDescent="0.2">
      <c r="A18" s="429" t="s">
        <v>4895</v>
      </c>
      <c r="B18" s="429"/>
      <c r="C18" s="429"/>
      <c r="G18" s="246"/>
      <c r="H18" s="246"/>
      <c r="I18" s="246"/>
      <c r="J18" s="246"/>
      <c r="K18" s="246"/>
      <c r="L18" s="246"/>
      <c r="M18" s="209"/>
      <c r="N18" s="209"/>
      <c r="O18" s="174"/>
      <c r="P18" s="174"/>
      <c r="Q18" s="174"/>
      <c r="R18" s="174"/>
      <c r="S18" s="174"/>
      <c r="T18" s="174"/>
      <c r="AP18" s="247"/>
      <c r="AQ18" s="247"/>
      <c r="AU18" s="248"/>
      <c r="AV18" s="174"/>
      <c r="AW18" s="174"/>
      <c r="BA18" s="174"/>
      <c r="BS18" s="248"/>
      <c r="BY18" s="174"/>
      <c r="DK18" s="209"/>
      <c r="DL18" s="209"/>
      <c r="DQ18" s="174"/>
      <c r="DR18" s="174"/>
      <c r="DW18" s="221"/>
      <c r="DX18" s="221"/>
      <c r="EC18" s="174"/>
      <c r="ED18" s="174"/>
      <c r="FR18" s="223"/>
      <c r="FS18" s="223"/>
      <c r="FT18" s="223"/>
      <c r="FU18" s="223"/>
      <c r="FV18" s="223"/>
      <c r="FW18" s="223"/>
      <c r="GI18" s="214"/>
      <c r="GJ18" s="214"/>
      <c r="GK18" s="214"/>
      <c r="GL18" s="214"/>
      <c r="GM18" s="214"/>
      <c r="GN18" s="214"/>
      <c r="GP18" s="249"/>
      <c r="GQ18" s="250"/>
      <c r="GR18" s="250"/>
      <c r="GS18" s="250"/>
      <c r="GT18" s="250"/>
      <c r="GU18" s="250"/>
      <c r="GV18" s="214"/>
      <c r="GW18" s="214"/>
      <c r="GX18" s="214"/>
      <c r="GY18" s="214"/>
      <c r="GZ18" s="214"/>
      <c r="HA18" s="214"/>
    </row>
    <row r="19" spans="1:209" customFormat="1" ht="22.5" x14ac:dyDescent="0.2">
      <c r="A19" s="265" t="s">
        <v>4867</v>
      </c>
      <c r="B19" s="266" t="s">
        <v>4868</v>
      </c>
      <c r="C19" s="265" t="s">
        <v>4866</v>
      </c>
      <c r="D19" s="267" t="s">
        <v>4869</v>
      </c>
      <c r="E19" s="267" t="s">
        <v>4870</v>
      </c>
    </row>
    <row r="20" spans="1:209" customFormat="1" x14ac:dyDescent="0.2">
      <c r="A20" s="268">
        <v>-999</v>
      </c>
      <c r="B20" s="269">
        <v>-999</v>
      </c>
      <c r="C20" s="270" t="s">
        <v>4685</v>
      </c>
      <c r="D20" s="61">
        <v>-999</v>
      </c>
      <c r="E20" s="61">
        <v>-999</v>
      </c>
    </row>
    <row r="21" spans="1:209" customFormat="1" x14ac:dyDescent="0.2">
      <c r="A21" s="268">
        <v>926</v>
      </c>
      <c r="B21" s="269">
        <v>-999</v>
      </c>
      <c r="C21" s="270" t="s">
        <v>4871</v>
      </c>
      <c r="D21" s="61">
        <v>34.67</v>
      </c>
      <c r="E21" s="61">
        <v>135.20099999999999</v>
      </c>
    </row>
    <row r="22" spans="1:209" customFormat="1" x14ac:dyDescent="0.2">
      <c r="A22" s="268">
        <v>926</v>
      </c>
      <c r="B22" s="269">
        <v>-999</v>
      </c>
      <c r="C22" s="270" t="s">
        <v>4872</v>
      </c>
      <c r="D22" s="61">
        <v>34.67</v>
      </c>
      <c r="E22" s="61">
        <v>135.20099999999999</v>
      </c>
    </row>
    <row r="23" spans="1:209" customFormat="1" x14ac:dyDescent="0.2">
      <c r="A23" s="268">
        <v>926</v>
      </c>
      <c r="B23" s="269">
        <v>-999</v>
      </c>
      <c r="C23" s="270" t="s">
        <v>4873</v>
      </c>
      <c r="D23" s="61">
        <v>34.67</v>
      </c>
      <c r="E23" s="61">
        <v>135.20099999999999</v>
      </c>
    </row>
    <row r="24" spans="1:209" customFormat="1" x14ac:dyDescent="0.2"/>
    <row r="25" spans="1:209" customFormat="1" x14ac:dyDescent="0.2"/>
    <row r="26" spans="1:209" customFormat="1" ht="13.5" thickBot="1" x14ac:dyDescent="0.25">
      <c r="A26" s="430" t="s">
        <v>4896</v>
      </c>
      <c r="B26" s="430"/>
      <c r="C26" s="430"/>
      <c r="D26" s="430"/>
      <c r="E26" s="430"/>
      <c r="F26" s="430"/>
      <c r="G26" s="430"/>
      <c r="H26" s="430"/>
      <c r="I26" s="430"/>
      <c r="J26" s="430"/>
      <c r="K26" s="430"/>
      <c r="L26" s="430"/>
    </row>
    <row r="27" spans="1:209" customFormat="1" ht="32.25" customHeight="1" x14ac:dyDescent="0.2">
      <c r="A27" s="417" t="s">
        <v>4897</v>
      </c>
      <c r="B27" s="418"/>
      <c r="C27" s="418"/>
      <c r="D27" s="418"/>
      <c r="E27" s="418"/>
      <c r="F27" s="418"/>
      <c r="G27" s="418"/>
      <c r="H27" s="418"/>
      <c r="I27" s="418"/>
      <c r="J27" s="418"/>
      <c r="K27" s="419"/>
      <c r="L27" s="271" t="s">
        <v>4874</v>
      </c>
    </row>
    <row r="28" spans="1:209" customFormat="1" ht="31.5" customHeight="1" x14ac:dyDescent="0.2">
      <c r="A28" s="272" t="s">
        <v>4867</v>
      </c>
      <c r="B28" s="273" t="s">
        <v>4868</v>
      </c>
      <c r="C28" s="274" t="s">
        <v>4866</v>
      </c>
      <c r="D28" s="275" t="s">
        <v>4869</v>
      </c>
      <c r="E28" s="275" t="s">
        <v>4870</v>
      </c>
      <c r="F28" s="276"/>
      <c r="G28" s="274" t="s">
        <v>4867</v>
      </c>
      <c r="H28" s="273" t="s">
        <v>4868</v>
      </c>
      <c r="I28" s="274" t="s">
        <v>4866</v>
      </c>
      <c r="J28" s="275" t="s">
        <v>4869</v>
      </c>
      <c r="K28" s="277" t="s">
        <v>4870</v>
      </c>
      <c r="L28" s="255" t="s">
        <v>4898</v>
      </c>
    </row>
    <row r="29" spans="1:209" customFormat="1" x14ac:dyDescent="0.2">
      <c r="A29" s="278">
        <v>3578</v>
      </c>
      <c r="B29" s="257" t="s">
        <v>910</v>
      </c>
      <c r="C29" s="256" t="s">
        <v>909</v>
      </c>
      <c r="D29" s="63">
        <v>31.751999999999999</v>
      </c>
      <c r="E29" s="63">
        <v>105.92</v>
      </c>
      <c r="F29" s="52"/>
      <c r="G29" s="279">
        <v>2226</v>
      </c>
      <c r="H29" s="257" t="s">
        <v>910</v>
      </c>
      <c r="I29" s="258" t="s">
        <v>4875</v>
      </c>
      <c r="J29" s="49">
        <v>31.751999999999999</v>
      </c>
      <c r="K29" s="70">
        <v>105.92</v>
      </c>
      <c r="L29" s="280" t="s">
        <v>206</v>
      </c>
    </row>
    <row r="30" spans="1:209" customFormat="1" x14ac:dyDescent="0.2">
      <c r="A30" s="278">
        <v>3581</v>
      </c>
      <c r="B30" s="257" t="s">
        <v>965</v>
      </c>
      <c r="C30" s="256" t="s">
        <v>964</v>
      </c>
      <c r="D30" s="63">
        <v>33.231000000000002</v>
      </c>
      <c r="E30" s="63">
        <v>104.26</v>
      </c>
      <c r="F30" s="52"/>
      <c r="G30" s="279">
        <v>2171</v>
      </c>
      <c r="H30" s="257" t="s">
        <v>965</v>
      </c>
      <c r="I30" s="258" t="s">
        <v>4876</v>
      </c>
      <c r="J30" s="49">
        <v>33.231000000000002</v>
      </c>
      <c r="K30" s="70">
        <v>104.26</v>
      </c>
      <c r="L30" s="281" t="s">
        <v>206</v>
      </c>
    </row>
    <row r="31" spans="1:209" customFormat="1" x14ac:dyDescent="0.2">
      <c r="A31" s="278">
        <v>3582</v>
      </c>
      <c r="B31" s="257" t="s">
        <v>981</v>
      </c>
      <c r="C31" s="256" t="s">
        <v>4877</v>
      </c>
      <c r="D31" s="63">
        <v>29.795000000000002</v>
      </c>
      <c r="E31" s="63">
        <v>102.229</v>
      </c>
      <c r="F31" s="52"/>
      <c r="G31" s="279">
        <v>2176</v>
      </c>
      <c r="H31" s="257" t="s">
        <v>981</v>
      </c>
      <c r="I31" s="258" t="s">
        <v>980</v>
      </c>
      <c r="J31" s="49">
        <v>29.795000000000002</v>
      </c>
      <c r="K31" s="70">
        <v>102.229</v>
      </c>
      <c r="L31" s="281" t="s">
        <v>214</v>
      </c>
    </row>
    <row r="32" spans="1:209" customFormat="1" x14ac:dyDescent="0.2">
      <c r="A32" s="278">
        <v>3584</v>
      </c>
      <c r="B32" s="257" t="s">
        <v>1049</v>
      </c>
      <c r="C32" s="256" t="s">
        <v>1048</v>
      </c>
      <c r="D32" s="63">
        <v>30.9</v>
      </c>
      <c r="E32" s="63">
        <v>103.74</v>
      </c>
      <c r="F32" s="52"/>
      <c r="G32" s="279">
        <v>2250</v>
      </c>
      <c r="H32" s="257" t="s">
        <v>1049</v>
      </c>
      <c r="I32" s="258" t="s">
        <v>4878</v>
      </c>
      <c r="J32" s="49">
        <v>30.9</v>
      </c>
      <c r="K32" s="70">
        <v>103.74</v>
      </c>
      <c r="L32" s="281" t="s">
        <v>206</v>
      </c>
    </row>
    <row r="33" spans="1:17" customFormat="1" x14ac:dyDescent="0.2">
      <c r="A33" s="278">
        <v>3585</v>
      </c>
      <c r="B33" s="257" t="s">
        <v>1059</v>
      </c>
      <c r="C33" s="256" t="s">
        <v>1058</v>
      </c>
      <c r="D33" s="63">
        <v>29.138999999999999</v>
      </c>
      <c r="E33" s="63">
        <v>102.33</v>
      </c>
      <c r="F33" s="52"/>
      <c r="G33" s="279">
        <v>2190</v>
      </c>
      <c r="H33" s="257" t="s">
        <v>1059</v>
      </c>
      <c r="I33" s="258" t="s">
        <v>4879</v>
      </c>
      <c r="J33" s="49">
        <v>29.138999999999999</v>
      </c>
      <c r="K33" s="70">
        <v>102.33</v>
      </c>
      <c r="L33" s="281" t="s">
        <v>206</v>
      </c>
    </row>
    <row r="34" spans="1:17" customFormat="1" ht="15" x14ac:dyDescent="0.2">
      <c r="A34" s="278">
        <v>3586</v>
      </c>
      <c r="B34" s="257" t="s">
        <v>1073</v>
      </c>
      <c r="C34" s="256" t="s">
        <v>4880</v>
      </c>
      <c r="D34" s="63">
        <v>32.790999999999997</v>
      </c>
      <c r="E34" s="63">
        <v>103.61</v>
      </c>
      <c r="F34" s="52"/>
      <c r="G34" s="279">
        <v>2195</v>
      </c>
      <c r="H34" s="257" t="s">
        <v>1073</v>
      </c>
      <c r="I34" s="258" t="s">
        <v>1072</v>
      </c>
      <c r="J34" s="49">
        <v>32.790999999999997</v>
      </c>
      <c r="K34" s="70">
        <v>103.61</v>
      </c>
      <c r="L34" s="282" t="s">
        <v>214</v>
      </c>
    </row>
    <row r="35" spans="1:17" customFormat="1" x14ac:dyDescent="0.2">
      <c r="A35" s="278">
        <v>3588</v>
      </c>
      <c r="B35" s="257" t="s">
        <v>1211</v>
      </c>
      <c r="C35" s="256" t="s">
        <v>4881</v>
      </c>
      <c r="D35" s="63">
        <v>36.01</v>
      </c>
      <c r="E35" s="63">
        <v>104.099</v>
      </c>
      <c r="F35" s="52"/>
      <c r="G35" s="279">
        <v>2113</v>
      </c>
      <c r="H35" s="257" t="s">
        <v>1211</v>
      </c>
      <c r="I35" s="258" t="s">
        <v>1210</v>
      </c>
      <c r="J35" s="49">
        <v>36.01</v>
      </c>
      <c r="K35" s="70">
        <v>104.099</v>
      </c>
      <c r="L35" s="281" t="s">
        <v>214</v>
      </c>
    </row>
    <row r="36" spans="1:17" customFormat="1" x14ac:dyDescent="0.2">
      <c r="A36" s="278">
        <v>3589</v>
      </c>
      <c r="B36" s="257" t="s">
        <v>1221</v>
      </c>
      <c r="C36" s="256" t="s">
        <v>4882</v>
      </c>
      <c r="D36" s="63">
        <v>36.177999999999997</v>
      </c>
      <c r="E36" s="63">
        <v>103.28</v>
      </c>
      <c r="F36" s="52"/>
      <c r="G36" s="279">
        <v>2115</v>
      </c>
      <c r="H36" s="257" t="s">
        <v>1221</v>
      </c>
      <c r="I36" s="258" t="s">
        <v>1220</v>
      </c>
      <c r="J36" s="49">
        <v>36.177999999999997</v>
      </c>
      <c r="K36" s="70">
        <v>103.28</v>
      </c>
      <c r="L36" s="281" t="s">
        <v>214</v>
      </c>
    </row>
    <row r="37" spans="1:17" customFormat="1" ht="15" x14ac:dyDescent="0.2">
      <c r="A37" s="278">
        <v>3590</v>
      </c>
      <c r="B37" s="257" t="s">
        <v>1231</v>
      </c>
      <c r="C37" s="256" t="s">
        <v>4883</v>
      </c>
      <c r="D37" s="63">
        <v>34.058</v>
      </c>
      <c r="E37" s="63">
        <v>104.38</v>
      </c>
      <c r="F37" s="52"/>
      <c r="G37" s="279">
        <v>2123</v>
      </c>
      <c r="H37" s="257" t="s">
        <v>1231</v>
      </c>
      <c r="I37" s="258" t="s">
        <v>1230</v>
      </c>
      <c r="J37" s="49">
        <v>34.058</v>
      </c>
      <c r="K37" s="70">
        <v>104.38</v>
      </c>
      <c r="L37" s="282" t="s">
        <v>214</v>
      </c>
      <c r="Q37">
        <v>11</v>
      </c>
    </row>
    <row r="38" spans="1:17" customFormat="1" x14ac:dyDescent="0.2">
      <c r="A38" s="278">
        <v>3593</v>
      </c>
      <c r="B38" s="257" t="s">
        <v>955</v>
      </c>
      <c r="C38" s="256" t="s">
        <v>954</v>
      </c>
      <c r="D38" s="63">
        <v>31.788</v>
      </c>
      <c r="E38" s="63">
        <v>104.749</v>
      </c>
      <c r="F38" s="52"/>
      <c r="G38" s="279">
        <v>2231</v>
      </c>
      <c r="H38" s="257" t="s">
        <v>955</v>
      </c>
      <c r="I38" s="258" t="s">
        <v>4884</v>
      </c>
      <c r="J38" s="49">
        <v>31.788</v>
      </c>
      <c r="K38" s="70">
        <v>104.749</v>
      </c>
      <c r="L38" s="281" t="s">
        <v>206</v>
      </c>
    </row>
    <row r="39" spans="1:17" customFormat="1" x14ac:dyDescent="0.2">
      <c r="A39" s="278">
        <v>3594</v>
      </c>
      <c r="B39" s="257" t="s">
        <v>957</v>
      </c>
      <c r="C39" s="256" t="s">
        <v>956</v>
      </c>
      <c r="D39" s="63">
        <v>31.771000000000001</v>
      </c>
      <c r="E39" s="63">
        <v>104.611</v>
      </c>
      <c r="F39" s="52"/>
      <c r="G39" s="279">
        <v>2227</v>
      </c>
      <c r="H39" s="257" t="s">
        <v>957</v>
      </c>
      <c r="I39" s="258" t="s">
        <v>4885</v>
      </c>
      <c r="J39" s="49">
        <v>31.771000000000001</v>
      </c>
      <c r="K39" s="70">
        <v>104.611</v>
      </c>
      <c r="L39" s="281" t="s">
        <v>206</v>
      </c>
    </row>
    <row r="40" spans="1:17" customFormat="1" x14ac:dyDescent="0.2">
      <c r="A40" s="278">
        <v>3595</v>
      </c>
      <c r="B40" s="257" t="s">
        <v>971</v>
      </c>
      <c r="C40" s="256" t="s">
        <v>4886</v>
      </c>
      <c r="D40" s="63">
        <v>30.07</v>
      </c>
      <c r="E40" s="63">
        <v>101.95</v>
      </c>
      <c r="F40" s="52"/>
      <c r="G40" s="279">
        <v>2174</v>
      </c>
      <c r="H40" s="257" t="s">
        <v>971</v>
      </c>
      <c r="I40" s="258" t="s">
        <v>970</v>
      </c>
      <c r="J40" s="49">
        <v>30.07</v>
      </c>
      <c r="K40" s="70">
        <v>101.95</v>
      </c>
      <c r="L40" s="281" t="s">
        <v>214</v>
      </c>
    </row>
    <row r="41" spans="1:17" customFormat="1" x14ac:dyDescent="0.2">
      <c r="A41" s="278">
        <v>3596</v>
      </c>
      <c r="B41" s="257" t="s">
        <v>1007</v>
      </c>
      <c r="C41" s="256" t="s">
        <v>1006</v>
      </c>
      <c r="D41" s="63">
        <v>31.859000000000002</v>
      </c>
      <c r="E41" s="63">
        <v>102.3</v>
      </c>
      <c r="F41" s="52"/>
      <c r="G41" s="279">
        <v>2183</v>
      </c>
      <c r="H41" s="257" t="s">
        <v>1007</v>
      </c>
      <c r="I41" s="258" t="s">
        <v>4887</v>
      </c>
      <c r="J41" s="49">
        <v>31.859000000000002</v>
      </c>
      <c r="K41" s="70">
        <v>102.3</v>
      </c>
      <c r="L41" s="281" t="s">
        <v>206</v>
      </c>
    </row>
    <row r="42" spans="1:17" customFormat="1" x14ac:dyDescent="0.2">
      <c r="A42" s="278">
        <v>3600</v>
      </c>
      <c r="B42" s="257" t="s">
        <v>1113</v>
      </c>
      <c r="C42" s="256" t="s">
        <v>1112</v>
      </c>
      <c r="D42" s="63">
        <v>28.701000000000001</v>
      </c>
      <c r="E42" s="63">
        <v>102.52</v>
      </c>
      <c r="F42" s="52"/>
      <c r="G42" s="279">
        <v>2266</v>
      </c>
      <c r="H42" s="257" t="s">
        <v>1113</v>
      </c>
      <c r="I42" s="258" t="s">
        <v>4888</v>
      </c>
      <c r="J42" s="49">
        <v>28.701000000000001</v>
      </c>
      <c r="K42" s="70">
        <v>102.52</v>
      </c>
      <c r="L42" s="281" t="s">
        <v>206</v>
      </c>
    </row>
    <row r="43" spans="1:17" customFormat="1" x14ac:dyDescent="0.2">
      <c r="A43" s="278">
        <v>3601</v>
      </c>
      <c r="B43" s="257" t="s">
        <v>1115</v>
      </c>
      <c r="C43" s="256" t="s">
        <v>1114</v>
      </c>
      <c r="D43" s="63">
        <v>28.6</v>
      </c>
      <c r="E43" s="63">
        <v>102.499</v>
      </c>
      <c r="F43" s="52"/>
      <c r="G43" s="279">
        <v>2256</v>
      </c>
      <c r="H43" s="257" t="s">
        <v>1115</v>
      </c>
      <c r="I43" s="258" t="s">
        <v>4889</v>
      </c>
      <c r="J43" s="49">
        <v>28.6</v>
      </c>
      <c r="K43" s="70">
        <v>102.499</v>
      </c>
      <c r="L43" s="281" t="s">
        <v>206</v>
      </c>
    </row>
    <row r="44" spans="1:17" customFormat="1" x14ac:dyDescent="0.2">
      <c r="A44" s="278">
        <v>3602</v>
      </c>
      <c r="B44" s="257" t="s">
        <v>1031</v>
      </c>
      <c r="C44" s="256" t="s">
        <v>1030</v>
      </c>
      <c r="D44" s="63">
        <v>31.510999999999999</v>
      </c>
      <c r="E44" s="63">
        <v>104.08</v>
      </c>
      <c r="F44" s="52"/>
      <c r="G44" s="279">
        <v>2260</v>
      </c>
      <c r="H44" s="257" t="s">
        <v>1031</v>
      </c>
      <c r="I44" s="258" t="s">
        <v>4890</v>
      </c>
      <c r="J44" s="49">
        <v>31.510999999999999</v>
      </c>
      <c r="K44" s="70">
        <v>104.08</v>
      </c>
      <c r="L44" s="281" t="s">
        <v>206</v>
      </c>
    </row>
    <row r="45" spans="1:17" customFormat="1" ht="13.5" thickBot="1" x14ac:dyDescent="0.25">
      <c r="A45" s="283">
        <v>3603</v>
      </c>
      <c r="B45" s="260" t="s">
        <v>924</v>
      </c>
      <c r="C45" s="284" t="s">
        <v>923</v>
      </c>
      <c r="D45" s="261">
        <v>32.14</v>
      </c>
      <c r="E45" s="261">
        <v>105.839</v>
      </c>
      <c r="F45" s="262"/>
      <c r="G45" s="285">
        <v>2239</v>
      </c>
      <c r="H45" s="260" t="s">
        <v>924</v>
      </c>
      <c r="I45" s="263" t="s">
        <v>4891</v>
      </c>
      <c r="J45" s="264">
        <v>32.14</v>
      </c>
      <c r="K45" s="286">
        <v>105.839</v>
      </c>
      <c r="L45" s="287" t="s">
        <v>206</v>
      </c>
    </row>
    <row r="46" spans="1:17" customFormat="1" ht="13.5" thickBot="1" x14ac:dyDescent="0.25">
      <c r="A46" s="290">
        <v>3598</v>
      </c>
      <c r="B46" s="291" t="s">
        <v>1079</v>
      </c>
      <c r="C46" s="292" t="s">
        <v>1080</v>
      </c>
      <c r="D46" s="293">
        <v>31.045000000000002</v>
      </c>
      <c r="E46" s="293">
        <v>103.17100000000001</v>
      </c>
      <c r="F46" s="52"/>
      <c r="G46" s="294">
        <v>2264</v>
      </c>
      <c r="H46" s="295" t="s">
        <v>1079</v>
      </c>
      <c r="I46" s="296" t="s">
        <v>1078</v>
      </c>
      <c r="J46" s="297">
        <v>31.045000000000002</v>
      </c>
      <c r="K46" s="297">
        <v>103.17100000000001</v>
      </c>
      <c r="L46" s="298" t="s">
        <v>206</v>
      </c>
      <c r="M46" s="299">
        <v>40732</v>
      </c>
    </row>
    <row r="47" spans="1:17" customFormat="1" ht="13.5" thickBot="1" x14ac:dyDescent="0.25">
      <c r="A47" s="300">
        <v>3016</v>
      </c>
      <c r="B47" s="84">
        <v>13877</v>
      </c>
      <c r="C47" s="301" t="s">
        <v>1837</v>
      </c>
      <c r="D47" s="302">
        <v>33.604999999999997</v>
      </c>
      <c r="E47" s="302">
        <v>-117.89</v>
      </c>
      <c r="F47" s="52"/>
      <c r="G47" s="285">
        <v>1664</v>
      </c>
      <c r="H47" s="69">
        <v>13877</v>
      </c>
      <c r="I47" s="56" t="s">
        <v>1835</v>
      </c>
      <c r="J47" s="57">
        <v>33.604999999999997</v>
      </c>
      <c r="K47" s="57">
        <v>-117.889</v>
      </c>
      <c r="L47" s="303" t="s">
        <v>206</v>
      </c>
      <c r="M47" s="299">
        <v>40755</v>
      </c>
    </row>
    <row r="48" spans="1:17" ht="15" x14ac:dyDescent="0.2">
      <c r="A48" s="288" t="s">
        <v>4899</v>
      </c>
      <c r="B48" s="254"/>
      <c r="C48" s="254"/>
      <c r="D48" s="254"/>
      <c r="E48" s="254"/>
      <c r="F48" s="254"/>
      <c r="G48" s="289" t="s">
        <v>4900</v>
      </c>
      <c r="H48" s="254"/>
      <c r="I48"/>
      <c r="J48"/>
      <c r="K48"/>
      <c r="L48" s="259" t="s">
        <v>4892</v>
      </c>
      <c r="M48"/>
    </row>
    <row r="51" spans="1:284" s="307" customFormat="1" x14ac:dyDescent="0.2">
      <c r="A51" s="325">
        <v>3613</v>
      </c>
      <c r="B51" s="344" t="s">
        <v>1341</v>
      </c>
      <c r="C51" s="344">
        <v>-999</v>
      </c>
      <c r="D51" s="345">
        <v>41.645000000000003</v>
      </c>
      <c r="E51" s="345">
        <v>13.783333000000001</v>
      </c>
      <c r="F51" s="308" t="s">
        <v>624</v>
      </c>
      <c r="G51" s="304" t="s">
        <v>212</v>
      </c>
      <c r="H51" s="304"/>
      <c r="I51" s="304"/>
      <c r="J51" s="304"/>
      <c r="K51" s="304"/>
      <c r="L51" s="304"/>
      <c r="M51" s="304"/>
      <c r="N51" s="304"/>
      <c r="O51" s="309"/>
      <c r="P51" s="304">
        <v>600</v>
      </c>
      <c r="Q51" s="309" t="str">
        <f>IF(G51="A", 659.6, IF(G51="B",424.8, IF(G51="C",338.6,IF(G51="CD",305,IF(G51="D",274.5,IF(G51="E",191.3,""))))))</f>
        <v/>
      </c>
      <c r="R51" s="309">
        <v>-999</v>
      </c>
      <c r="S51" s="309"/>
      <c r="T51" s="304"/>
      <c r="U51" s="304"/>
      <c r="V51" s="304"/>
      <c r="W51" s="304"/>
      <c r="X51" s="304"/>
      <c r="Y51" s="304"/>
      <c r="Z51" s="326"/>
      <c r="AA51" s="304"/>
      <c r="AB51" s="326"/>
      <c r="AC51" s="304"/>
      <c r="AD51" s="304"/>
      <c r="AE51" s="304"/>
      <c r="AF51" s="304"/>
      <c r="AG51" s="304"/>
      <c r="AH51" s="304"/>
      <c r="AI51" s="304"/>
      <c r="AJ51" s="304"/>
      <c r="AK51" s="304"/>
      <c r="AL51" s="304"/>
      <c r="AM51" s="304"/>
      <c r="AN51" s="304"/>
      <c r="AO51" s="304"/>
      <c r="AP51" s="304"/>
      <c r="AQ51" s="304"/>
      <c r="AR51" s="304"/>
      <c r="AS51" s="304"/>
      <c r="AT51" s="304"/>
      <c r="AU51" s="304"/>
      <c r="AV51" s="304"/>
      <c r="AW51" s="304"/>
      <c r="AX51" s="304"/>
      <c r="AY51" s="304"/>
      <c r="AZ51" s="304"/>
      <c r="BA51" s="304"/>
      <c r="BB51" s="304" t="s">
        <v>4909</v>
      </c>
      <c r="BC51" s="304"/>
      <c r="BD51" s="304"/>
      <c r="BE51" s="304"/>
      <c r="BF51" s="304"/>
      <c r="BG51" s="304"/>
      <c r="BH51" s="304"/>
      <c r="BI51" s="304"/>
      <c r="BJ51" s="304"/>
      <c r="BK51" s="304"/>
      <c r="BL51" s="304"/>
      <c r="BM51" s="304"/>
      <c r="BN51" s="304"/>
      <c r="BO51" s="304"/>
      <c r="BP51" s="304"/>
      <c r="BQ51" s="304"/>
      <c r="BR51" s="304"/>
      <c r="BS51" s="304"/>
      <c r="BT51" s="304"/>
      <c r="BU51" s="304"/>
      <c r="BV51" s="304"/>
      <c r="BW51" s="304"/>
      <c r="BX51" s="304"/>
      <c r="BY51" s="304"/>
      <c r="BZ51" s="304"/>
      <c r="CA51" s="304"/>
      <c r="CB51" s="304"/>
      <c r="CC51" s="304"/>
      <c r="CD51" s="304"/>
      <c r="CE51" s="304"/>
      <c r="CF51" s="304"/>
      <c r="CG51" s="304"/>
      <c r="CH51" s="304"/>
      <c r="CI51" s="304"/>
      <c r="CJ51" s="304"/>
      <c r="CK51" s="304"/>
      <c r="CL51" s="304"/>
      <c r="CM51" s="304"/>
      <c r="CN51" s="304"/>
      <c r="CO51" s="304"/>
      <c r="CP51" s="304"/>
      <c r="CQ51" s="304"/>
      <c r="CR51" s="304"/>
      <c r="CS51" s="304"/>
      <c r="CT51" s="304"/>
      <c r="CU51" s="304"/>
      <c r="CV51" s="304"/>
      <c r="CW51" s="304"/>
      <c r="CX51" s="304"/>
      <c r="CY51" s="304"/>
      <c r="CZ51" s="304"/>
      <c r="DA51" s="304"/>
      <c r="DB51" s="304"/>
      <c r="DC51" s="304"/>
      <c r="DD51" s="304"/>
      <c r="DE51" s="304"/>
      <c r="DF51" s="304"/>
      <c r="DG51" s="304"/>
      <c r="DH51" s="304"/>
      <c r="DI51" s="304"/>
      <c r="DJ51" s="304"/>
      <c r="DK51" s="304"/>
      <c r="DL51" s="304"/>
      <c r="DM51" s="304"/>
      <c r="DN51" s="304"/>
      <c r="DO51" s="304"/>
      <c r="DP51" s="304"/>
      <c r="DQ51" s="304"/>
      <c r="DR51" s="304"/>
      <c r="DS51" s="304"/>
      <c r="DT51" s="304"/>
      <c r="DU51" s="304"/>
      <c r="DV51" s="304"/>
      <c r="DW51" s="304"/>
      <c r="DX51" s="304"/>
      <c r="DY51" s="304"/>
      <c r="DZ51" s="304"/>
      <c r="EA51" s="304"/>
      <c r="EB51" s="304"/>
      <c r="EC51" s="304"/>
      <c r="ED51" s="304"/>
      <c r="EE51" s="304"/>
      <c r="EF51" s="304"/>
      <c r="EG51" s="304"/>
      <c r="EH51" s="304"/>
      <c r="EI51" s="304"/>
      <c r="EJ51" s="305"/>
      <c r="EK51" s="305"/>
      <c r="EL51" s="304"/>
      <c r="EM51" s="304"/>
      <c r="EN51" s="304"/>
      <c r="EO51" s="304"/>
      <c r="EP51" s="304"/>
      <c r="EQ51" s="304"/>
      <c r="ER51" s="304"/>
      <c r="ES51" s="304"/>
      <c r="ET51" s="304"/>
      <c r="EU51" s="304"/>
      <c r="EV51" s="304"/>
      <c r="EW51" s="304"/>
      <c r="EX51" s="304"/>
      <c r="EY51" s="304"/>
      <c r="EZ51" s="304"/>
      <c r="FA51" s="304"/>
      <c r="FB51" s="304"/>
      <c r="FC51" s="304"/>
      <c r="FD51" s="304"/>
      <c r="FE51" s="304"/>
      <c r="FF51" s="304"/>
      <c r="FG51" s="304"/>
      <c r="FH51" s="304"/>
      <c r="FI51" s="304"/>
      <c r="FJ51" s="304"/>
      <c r="FK51" s="304"/>
      <c r="FL51" s="304"/>
      <c r="FM51" s="304"/>
      <c r="FN51" s="304"/>
      <c r="FO51" s="304"/>
      <c r="FP51" s="304"/>
      <c r="FQ51" s="304"/>
      <c r="FR51" s="304"/>
      <c r="FS51" s="304"/>
      <c r="FT51" s="304"/>
      <c r="FU51" s="304"/>
      <c r="FV51" s="304"/>
      <c r="FW51" s="304"/>
      <c r="FX51" s="304"/>
      <c r="FY51" s="304"/>
      <c r="FZ51" s="304"/>
      <c r="GA51" s="304"/>
      <c r="GB51" s="304"/>
      <c r="GC51" s="304"/>
      <c r="GD51" s="304"/>
      <c r="GE51" s="304"/>
      <c r="GF51" s="304"/>
      <c r="GG51" s="304"/>
      <c r="GH51" s="304"/>
      <c r="GI51" s="304"/>
      <c r="GJ51" s="304"/>
      <c r="GK51" s="304"/>
      <c r="GL51" s="304"/>
      <c r="GM51" s="304"/>
      <c r="GN51" s="304"/>
      <c r="GO51" s="304"/>
      <c r="GP51" s="304"/>
      <c r="GQ51" s="304"/>
      <c r="GR51" s="304"/>
      <c r="GS51" s="304"/>
      <c r="GT51" s="304"/>
      <c r="GU51" s="304"/>
      <c r="GV51" s="304"/>
      <c r="GW51" s="304"/>
      <c r="GX51" s="304"/>
      <c r="GY51" s="304"/>
      <c r="GZ51" s="304"/>
      <c r="HA51" s="304"/>
      <c r="HB51" s="304"/>
      <c r="HC51" s="304"/>
      <c r="HD51" s="304"/>
      <c r="HE51" s="304"/>
      <c r="HF51" s="304"/>
      <c r="HG51" s="304"/>
      <c r="HH51" s="304"/>
      <c r="HI51" s="304"/>
      <c r="HJ51" s="304"/>
      <c r="HK51" s="304"/>
      <c r="HL51" s="304"/>
      <c r="HM51" s="304"/>
      <c r="HN51" s="304"/>
      <c r="HO51" s="304"/>
      <c r="HP51" s="304" t="e">
        <v>#N/A</v>
      </c>
      <c r="HQ51" s="304" t="e">
        <v>#N/A</v>
      </c>
      <c r="HR51" s="304" t="e">
        <v>#N/A</v>
      </c>
      <c r="HS51" s="304" t="e">
        <v>#N/A</v>
      </c>
      <c r="HT51" s="304" t="e">
        <v>#N/A</v>
      </c>
      <c r="HU51" s="304" t="e">
        <v>#N/A</v>
      </c>
      <c r="HV51" s="304" t="e">
        <v>#N/A</v>
      </c>
      <c r="HW51" s="304" t="e">
        <v>#N/A</v>
      </c>
      <c r="HX51" s="304"/>
      <c r="HY51" s="304"/>
      <c r="HZ51" s="304" t="e">
        <v>#N/A</v>
      </c>
      <c r="IA51" s="324" t="e">
        <f>VLOOKUP(A51,'[3]Slope Data'!$A$2:$G$3497,5,FALSE)</f>
        <v>#N/A</v>
      </c>
      <c r="IE51" s="307" t="b">
        <f>B51=IB51</f>
        <v>0</v>
      </c>
    </row>
    <row r="52" spans="1:284" s="307" customFormat="1" x14ac:dyDescent="0.2">
      <c r="A52" s="325">
        <v>3636</v>
      </c>
      <c r="B52" s="344" t="s">
        <v>4930</v>
      </c>
      <c r="C52" s="344">
        <v>-999</v>
      </c>
      <c r="D52" s="345">
        <v>46.186667</v>
      </c>
      <c r="E52" s="345">
        <v>13.069444000000001</v>
      </c>
      <c r="F52" s="308" t="s">
        <v>624</v>
      </c>
      <c r="G52" s="304" t="s">
        <v>212</v>
      </c>
      <c r="H52" s="304"/>
      <c r="I52" s="304"/>
      <c r="J52" s="304"/>
      <c r="K52" s="304"/>
      <c r="L52" s="304"/>
      <c r="M52" s="304"/>
      <c r="N52" s="304"/>
      <c r="O52" s="309"/>
      <c r="P52" s="304"/>
      <c r="Q52" s="309" t="str">
        <f>IF(G52="A", 659.6, IF(G52="B",424.8, IF(G52="C",338.6,IF(G52="CD",305,IF(G52="D",274.5,IF(G52="E",191.3,""))))))</f>
        <v/>
      </c>
      <c r="R52" s="309">
        <v>-999</v>
      </c>
      <c r="S52" s="309"/>
      <c r="T52" s="304"/>
      <c r="U52" s="304"/>
      <c r="V52" s="304"/>
      <c r="W52" s="304"/>
      <c r="X52" s="304"/>
      <c r="Y52" s="304"/>
      <c r="Z52" s="326"/>
      <c r="AA52" s="304"/>
      <c r="AB52" s="326"/>
      <c r="AC52" s="304"/>
      <c r="AD52" s="304"/>
      <c r="AE52" s="304"/>
      <c r="AF52" s="304"/>
      <c r="AG52" s="304"/>
      <c r="AH52" s="304"/>
      <c r="AI52" s="304"/>
      <c r="AJ52" s="304"/>
      <c r="AK52" s="304"/>
      <c r="AL52" s="304"/>
      <c r="AM52" s="304"/>
      <c r="AN52" s="304"/>
      <c r="AO52" s="304"/>
      <c r="AP52" s="304"/>
      <c r="AQ52" s="304"/>
      <c r="AR52" s="304"/>
      <c r="AS52" s="304"/>
      <c r="AT52" s="304"/>
      <c r="AU52" s="304"/>
      <c r="AV52" s="304"/>
      <c r="AW52" s="304"/>
      <c r="AX52" s="304"/>
      <c r="AY52" s="304"/>
      <c r="AZ52" s="304"/>
      <c r="BA52" s="304"/>
      <c r="BB52" s="304" t="s">
        <v>4909</v>
      </c>
      <c r="BC52" s="304"/>
      <c r="BD52" s="304"/>
      <c r="BE52" s="304"/>
      <c r="BF52" s="304"/>
      <c r="BG52" s="304"/>
      <c r="BH52" s="304"/>
      <c r="BI52" s="304"/>
      <c r="BJ52" s="304"/>
      <c r="BK52" s="304"/>
      <c r="BL52" s="304"/>
      <c r="BM52" s="304"/>
      <c r="BN52" s="304"/>
      <c r="BO52" s="304"/>
      <c r="BP52" s="304"/>
      <c r="BQ52" s="304"/>
      <c r="BR52" s="304"/>
      <c r="BS52" s="304"/>
      <c r="BT52" s="304"/>
      <c r="BU52" s="304"/>
      <c r="BV52" s="304"/>
      <c r="BW52" s="304"/>
      <c r="BX52" s="304"/>
      <c r="BY52" s="304"/>
      <c r="BZ52" s="304"/>
      <c r="CA52" s="304"/>
      <c r="CB52" s="304"/>
      <c r="CC52" s="304"/>
      <c r="CD52" s="304"/>
      <c r="CE52" s="304"/>
      <c r="CF52" s="304"/>
      <c r="CG52" s="304"/>
      <c r="CH52" s="304"/>
      <c r="CI52" s="304"/>
      <c r="CJ52" s="304"/>
      <c r="CK52" s="304"/>
      <c r="CL52" s="304"/>
      <c r="CM52" s="304"/>
      <c r="CN52" s="304"/>
      <c r="CO52" s="304"/>
      <c r="CP52" s="304"/>
      <c r="CQ52" s="304"/>
      <c r="CR52" s="304"/>
      <c r="CS52" s="304"/>
      <c r="CT52" s="304"/>
      <c r="CU52" s="304"/>
      <c r="CV52" s="304"/>
      <c r="CW52" s="304"/>
      <c r="CX52" s="304"/>
      <c r="CY52" s="304"/>
      <c r="CZ52" s="304"/>
      <c r="DA52" s="304"/>
      <c r="DB52" s="304"/>
      <c r="DC52" s="304"/>
      <c r="DD52" s="304"/>
      <c r="DE52" s="304"/>
      <c r="DF52" s="304"/>
      <c r="DG52" s="304"/>
      <c r="DH52" s="304"/>
      <c r="DI52" s="304"/>
      <c r="DJ52" s="304"/>
      <c r="DK52" s="304"/>
      <c r="DL52" s="304"/>
      <c r="DM52" s="304"/>
      <c r="DN52" s="304"/>
      <c r="DO52" s="304"/>
      <c r="DP52" s="304"/>
      <c r="DQ52" s="304"/>
      <c r="DR52" s="304"/>
      <c r="DS52" s="304"/>
      <c r="DT52" s="304"/>
      <c r="DU52" s="304"/>
      <c r="DV52" s="304"/>
      <c r="DW52" s="304"/>
      <c r="DX52" s="304"/>
      <c r="DY52" s="304"/>
      <c r="DZ52" s="304"/>
      <c r="EA52" s="304"/>
      <c r="EB52" s="304"/>
      <c r="EC52" s="304"/>
      <c r="ED52" s="304"/>
      <c r="EE52" s="304"/>
      <c r="EF52" s="304"/>
      <c r="EG52" s="304"/>
      <c r="EH52" s="304"/>
      <c r="EI52" s="304"/>
      <c r="EJ52" s="305"/>
      <c r="EK52" s="305"/>
      <c r="EL52" s="304"/>
      <c r="EM52" s="304"/>
      <c r="EN52" s="304"/>
      <c r="EO52" s="304"/>
      <c r="EP52" s="304"/>
      <c r="EQ52" s="304"/>
      <c r="ER52" s="304"/>
      <c r="ES52" s="304"/>
      <c r="ET52" s="304"/>
      <c r="EU52" s="304"/>
      <c r="EV52" s="304"/>
      <c r="EW52" s="304"/>
      <c r="EX52" s="304"/>
      <c r="EY52" s="304"/>
      <c r="EZ52" s="304"/>
      <c r="FA52" s="304"/>
      <c r="FB52" s="304"/>
      <c r="FC52" s="304"/>
      <c r="FD52" s="304"/>
      <c r="FE52" s="304"/>
      <c r="FF52" s="304"/>
      <c r="FG52" s="304"/>
      <c r="FH52" s="304"/>
      <c r="FI52" s="304"/>
      <c r="FJ52" s="304"/>
      <c r="FK52" s="304"/>
      <c r="FL52" s="304"/>
      <c r="FM52" s="304"/>
      <c r="FN52" s="304"/>
      <c r="FO52" s="304"/>
      <c r="FP52" s="304"/>
      <c r="FQ52" s="304"/>
      <c r="FR52" s="304"/>
      <c r="FS52" s="304"/>
      <c r="FT52" s="304"/>
      <c r="FU52" s="304"/>
      <c r="FV52" s="304"/>
      <c r="FW52" s="304"/>
      <c r="FX52" s="304"/>
      <c r="FY52" s="304"/>
      <c r="FZ52" s="304"/>
      <c r="GA52" s="304"/>
      <c r="GB52" s="304"/>
      <c r="GC52" s="304"/>
      <c r="GD52" s="304"/>
      <c r="GE52" s="304"/>
      <c r="GF52" s="304"/>
      <c r="GG52" s="304"/>
      <c r="GH52" s="304"/>
      <c r="GI52" s="304"/>
      <c r="GJ52" s="304"/>
      <c r="GK52" s="304"/>
      <c r="GL52" s="304"/>
      <c r="GM52" s="304"/>
      <c r="GN52" s="304"/>
      <c r="GO52" s="304"/>
      <c r="GP52" s="304"/>
      <c r="GQ52" s="304"/>
      <c r="GR52" s="304"/>
      <c r="GS52" s="304"/>
      <c r="GT52" s="304"/>
      <c r="GU52" s="304"/>
      <c r="GV52" s="304"/>
      <c r="GW52" s="304"/>
      <c r="GX52" s="304"/>
      <c r="GY52" s="304"/>
      <c r="GZ52" s="304"/>
      <c r="HA52" s="304"/>
      <c r="HB52" s="304"/>
      <c r="HC52" s="304"/>
      <c r="HD52" s="304"/>
      <c r="HE52" s="304"/>
      <c r="HF52" s="304"/>
      <c r="HG52" s="304"/>
      <c r="HH52" s="304"/>
      <c r="HI52" s="304"/>
      <c r="HJ52" s="304"/>
      <c r="HK52" s="304"/>
      <c r="HL52" s="304"/>
      <c r="HM52" s="304"/>
      <c r="HN52" s="304"/>
      <c r="HO52" s="304"/>
      <c r="HP52" s="304" t="e">
        <v>#N/A</v>
      </c>
      <c r="HQ52" s="304" t="e">
        <v>#N/A</v>
      </c>
      <c r="HR52" s="304" t="e">
        <v>#N/A</v>
      </c>
      <c r="HS52" s="304" t="e">
        <v>#N/A</v>
      </c>
      <c r="HT52" s="304" t="e">
        <v>#N/A</v>
      </c>
      <c r="HU52" s="304" t="e">
        <v>#N/A</v>
      </c>
      <c r="HV52" s="304" t="e">
        <v>#N/A</v>
      </c>
      <c r="HW52" s="304" t="e">
        <v>#N/A</v>
      </c>
      <c r="HX52" s="304"/>
      <c r="HY52" s="304"/>
      <c r="HZ52" s="304" t="e">
        <v>#N/A</v>
      </c>
      <c r="IA52" s="324" t="e">
        <f>VLOOKUP(A52,'[3]Slope Data'!$A$2:$G$3497,5,FALSE)</f>
        <v>#N/A</v>
      </c>
      <c r="IE52" s="307" t="b">
        <f>B52=IB52</f>
        <v>0</v>
      </c>
    </row>
    <row r="53" spans="1:284" s="307" customFormat="1" x14ac:dyDescent="0.2">
      <c r="A53" s="325">
        <v>3666</v>
      </c>
      <c r="B53" s="344" t="s">
        <v>1388</v>
      </c>
      <c r="C53" s="344">
        <v>-999</v>
      </c>
      <c r="D53" s="345">
        <v>41.020833000000003</v>
      </c>
      <c r="E53" s="345">
        <v>15.115</v>
      </c>
      <c r="F53" s="308" t="s">
        <v>624</v>
      </c>
      <c r="G53" s="304" t="s">
        <v>212</v>
      </c>
      <c r="H53" s="304"/>
      <c r="I53" s="304"/>
      <c r="J53" s="304"/>
      <c r="K53" s="304"/>
      <c r="L53" s="304"/>
      <c r="M53" s="304"/>
      <c r="N53" s="304"/>
      <c r="O53" s="309"/>
      <c r="P53" s="304"/>
      <c r="Q53" s="309" t="str">
        <f>IF(G53="A", 659.6, IF(G53="B",424.8, IF(G53="C",338.6,IF(G53="CD",305,IF(G53="D",274.5,IF(G53="E",191.3,""))))))</f>
        <v/>
      </c>
      <c r="R53" s="309">
        <v>-999</v>
      </c>
      <c r="S53" s="309"/>
      <c r="T53" s="304"/>
      <c r="U53" s="304"/>
      <c r="V53" s="304"/>
      <c r="W53" s="304"/>
      <c r="X53" s="304"/>
      <c r="Y53" s="304"/>
      <c r="Z53" s="326"/>
      <c r="AA53" s="304"/>
      <c r="AB53" s="326"/>
      <c r="AC53" s="304"/>
      <c r="AD53" s="304"/>
      <c r="AE53" s="304"/>
      <c r="AF53" s="304"/>
      <c r="AG53" s="304"/>
      <c r="AH53" s="304"/>
      <c r="AI53" s="304"/>
      <c r="AJ53" s="304"/>
      <c r="AK53" s="304"/>
      <c r="AL53" s="304"/>
      <c r="AM53" s="304"/>
      <c r="AN53" s="304"/>
      <c r="AO53" s="304"/>
      <c r="AP53" s="304"/>
      <c r="AQ53" s="304"/>
      <c r="AR53" s="304"/>
      <c r="AS53" s="304"/>
      <c r="AT53" s="304"/>
      <c r="AU53" s="304"/>
      <c r="AV53" s="304"/>
      <c r="AW53" s="304"/>
      <c r="AX53" s="304"/>
      <c r="AY53" s="304"/>
      <c r="AZ53" s="304"/>
      <c r="BA53" s="304"/>
      <c r="BB53" s="304" t="s">
        <v>4909</v>
      </c>
      <c r="BC53" s="304"/>
      <c r="BD53" s="304"/>
      <c r="BE53" s="304"/>
      <c r="BF53" s="304"/>
      <c r="BG53" s="304"/>
      <c r="BH53" s="304"/>
      <c r="BI53" s="304"/>
      <c r="BJ53" s="304"/>
      <c r="BK53" s="304"/>
      <c r="BL53" s="304"/>
      <c r="BM53" s="304"/>
      <c r="BN53" s="304"/>
      <c r="BO53" s="304"/>
      <c r="BP53" s="304"/>
      <c r="BQ53" s="304"/>
      <c r="BR53" s="304"/>
      <c r="BS53" s="304"/>
      <c r="BT53" s="304"/>
      <c r="BU53" s="304"/>
      <c r="BV53" s="304"/>
      <c r="BW53" s="304"/>
      <c r="BX53" s="304"/>
      <c r="BY53" s="304"/>
      <c r="BZ53" s="304"/>
      <c r="CA53" s="304"/>
      <c r="CB53" s="304"/>
      <c r="CC53" s="304"/>
      <c r="CD53" s="304"/>
      <c r="CE53" s="304"/>
      <c r="CF53" s="304"/>
      <c r="CG53" s="304"/>
      <c r="CH53" s="304"/>
      <c r="CI53" s="304"/>
      <c r="CJ53" s="304"/>
      <c r="CK53" s="304"/>
      <c r="CL53" s="304"/>
      <c r="CM53" s="304"/>
      <c r="CN53" s="304"/>
      <c r="CO53" s="304"/>
      <c r="CP53" s="304"/>
      <c r="CQ53" s="304"/>
      <c r="CR53" s="304"/>
      <c r="CS53" s="304"/>
      <c r="CT53" s="304"/>
      <c r="CU53" s="304"/>
      <c r="CV53" s="304"/>
      <c r="CW53" s="304"/>
      <c r="CX53" s="304"/>
      <c r="CY53" s="304"/>
      <c r="CZ53" s="304"/>
      <c r="DA53" s="304"/>
      <c r="DB53" s="304"/>
      <c r="DC53" s="304"/>
      <c r="DD53" s="304"/>
      <c r="DE53" s="304"/>
      <c r="DF53" s="304"/>
      <c r="DG53" s="304"/>
      <c r="DH53" s="304"/>
      <c r="DI53" s="304"/>
      <c r="DJ53" s="304"/>
      <c r="DK53" s="304"/>
      <c r="DL53" s="304"/>
      <c r="DM53" s="304"/>
      <c r="DN53" s="304"/>
      <c r="DO53" s="304"/>
      <c r="DP53" s="304"/>
      <c r="DQ53" s="304"/>
      <c r="DR53" s="304"/>
      <c r="DS53" s="304"/>
      <c r="DT53" s="304"/>
      <c r="DU53" s="304"/>
      <c r="DV53" s="304"/>
      <c r="DW53" s="304"/>
      <c r="DX53" s="304"/>
      <c r="DY53" s="304"/>
      <c r="DZ53" s="304"/>
      <c r="EA53" s="304"/>
      <c r="EB53" s="304"/>
      <c r="EC53" s="304"/>
      <c r="ED53" s="304"/>
      <c r="EE53" s="304"/>
      <c r="EF53" s="304"/>
      <c r="EG53" s="304"/>
      <c r="EH53" s="304"/>
      <c r="EI53" s="304"/>
      <c r="EJ53" s="305"/>
      <c r="EK53" s="305"/>
      <c r="EL53" s="304"/>
      <c r="EM53" s="304"/>
      <c r="EN53" s="304"/>
      <c r="EO53" s="304"/>
      <c r="EP53" s="304"/>
      <c r="EQ53" s="304"/>
      <c r="ER53" s="304"/>
      <c r="ES53" s="304"/>
      <c r="ET53" s="304"/>
      <c r="EU53" s="304"/>
      <c r="EV53" s="304"/>
      <c r="EW53" s="304"/>
      <c r="EX53" s="304"/>
      <c r="EY53" s="304"/>
      <c r="EZ53" s="304"/>
      <c r="FA53" s="304"/>
      <c r="FB53" s="304"/>
      <c r="FC53" s="304"/>
      <c r="FD53" s="304"/>
      <c r="FE53" s="304"/>
      <c r="FF53" s="304"/>
      <c r="FG53" s="304"/>
      <c r="FH53" s="304"/>
      <c r="FI53" s="304"/>
      <c r="FJ53" s="304"/>
      <c r="FK53" s="304"/>
      <c r="FL53" s="304"/>
      <c r="FM53" s="304"/>
      <c r="FN53" s="304"/>
      <c r="FO53" s="304"/>
      <c r="FP53" s="304"/>
      <c r="FQ53" s="304"/>
      <c r="FR53" s="304"/>
      <c r="FS53" s="304"/>
      <c r="FT53" s="304"/>
      <c r="FU53" s="304"/>
      <c r="FV53" s="304"/>
      <c r="FW53" s="304"/>
      <c r="FX53" s="304"/>
      <c r="FY53" s="304"/>
      <c r="FZ53" s="304"/>
      <c r="GA53" s="304"/>
      <c r="GB53" s="304"/>
      <c r="GC53" s="304"/>
      <c r="GD53" s="304"/>
      <c r="GE53" s="304"/>
      <c r="GF53" s="304"/>
      <c r="GG53" s="304"/>
      <c r="GH53" s="304"/>
      <c r="GI53" s="304"/>
      <c r="GJ53" s="304"/>
      <c r="GK53" s="304"/>
      <c r="GL53" s="304"/>
      <c r="GM53" s="304"/>
      <c r="GN53" s="304"/>
      <c r="GO53" s="304"/>
      <c r="GP53" s="304"/>
      <c r="GQ53" s="304"/>
      <c r="GR53" s="304"/>
      <c r="GS53" s="304"/>
      <c r="GT53" s="304"/>
      <c r="GU53" s="304"/>
      <c r="GV53" s="304"/>
      <c r="GW53" s="304"/>
      <c r="GX53" s="304"/>
      <c r="GY53" s="304"/>
      <c r="GZ53" s="304"/>
      <c r="HA53" s="304"/>
      <c r="HB53" s="304"/>
      <c r="HC53" s="304"/>
      <c r="HD53" s="304"/>
      <c r="HE53" s="304"/>
      <c r="HF53" s="304"/>
      <c r="HG53" s="304"/>
      <c r="HH53" s="304"/>
      <c r="HI53" s="304"/>
      <c r="HJ53" s="304"/>
      <c r="HK53" s="304"/>
      <c r="HL53" s="304"/>
      <c r="HM53" s="304"/>
      <c r="HN53" s="304"/>
      <c r="HO53" s="304"/>
      <c r="HP53" s="304" t="e">
        <v>#N/A</v>
      </c>
      <c r="HQ53" s="304" t="e">
        <v>#N/A</v>
      </c>
      <c r="HR53" s="304" t="e">
        <v>#N/A</v>
      </c>
      <c r="HS53" s="304" t="e">
        <v>#N/A</v>
      </c>
      <c r="HT53" s="304" t="e">
        <v>#N/A</v>
      </c>
      <c r="HU53" s="304" t="e">
        <v>#N/A</v>
      </c>
      <c r="HV53" s="304" t="e">
        <v>#N/A</v>
      </c>
      <c r="HW53" s="304" t="e">
        <v>#N/A</v>
      </c>
      <c r="HX53" s="304"/>
      <c r="HY53" s="304"/>
      <c r="HZ53" s="304" t="e">
        <v>#N/A</v>
      </c>
      <c r="IA53" s="324" t="e">
        <f>VLOOKUP(A53,'[3]Slope Data'!$A$2:$G$3497,5,FALSE)</f>
        <v>#N/A</v>
      </c>
      <c r="IE53" s="307" t="b">
        <f>B53=IB53</f>
        <v>0</v>
      </c>
    </row>
    <row r="55" spans="1:284" s="307" customFormat="1" ht="20.100000000000001" customHeight="1" x14ac:dyDescent="0.2">
      <c r="A55" s="322"/>
      <c r="B55" s="307" t="s">
        <v>4901</v>
      </c>
      <c r="C55" s="307" t="s">
        <v>4916</v>
      </c>
      <c r="D55" s="304" t="s">
        <v>4865</v>
      </c>
      <c r="E55" s="325">
        <v>2340</v>
      </c>
      <c r="F55" s="349" t="s">
        <v>3788</v>
      </c>
      <c r="G55" s="304" t="s">
        <v>3789</v>
      </c>
      <c r="H55" s="324">
        <v>37.416699999999999</v>
      </c>
      <c r="I55" s="324">
        <v>138.6</v>
      </c>
      <c r="J55" s="308" t="s">
        <v>624</v>
      </c>
      <c r="K55" s="304" t="s">
        <v>212</v>
      </c>
      <c r="L55" s="304"/>
      <c r="M55" s="304"/>
      <c r="N55" s="304"/>
      <c r="O55" s="304"/>
      <c r="P55" s="304"/>
      <c r="Q55" s="304"/>
      <c r="R55" s="304"/>
      <c r="S55" s="316" t="str">
        <f>IF(T55&lt;180,"E",IF(AND(T55&gt;=180,T55&lt;360),"D",IF(AND(T55&gt;=360,T55&lt;760),"C",IF(AND(T55&gt;=760,T55&lt;1500),"B",IF(T55&gt;=1500,"A","-")))))</f>
        <v>D</v>
      </c>
      <c r="T55" s="304">
        <v>310</v>
      </c>
      <c r="U55" s="347" t="str">
        <f>IF(K55="A",659.6,IF(K55="B",424.8,IF(K55="C",338.6,IF(K55="D",274.5,IF(K55="E",174,"-")))))</f>
        <v>-</v>
      </c>
      <c r="V55" s="352" t="s">
        <v>212</v>
      </c>
      <c r="W55" s="327">
        <v>-999</v>
      </c>
      <c r="X55" s="304"/>
      <c r="Y55" s="304"/>
      <c r="Z55" s="304"/>
      <c r="AA55" s="341"/>
      <c r="AB55" s="341"/>
      <c r="AC55" s="304"/>
      <c r="AD55" s="304"/>
      <c r="AE55" s="304"/>
      <c r="AF55" s="304"/>
      <c r="AG55" s="356"/>
      <c r="AH55" s="304"/>
      <c r="AI55" s="356"/>
      <c r="AJ55" s="304"/>
      <c r="AK55" s="304"/>
      <c r="AL55" s="304"/>
      <c r="AM55" s="304"/>
      <c r="AN55" s="304"/>
      <c r="AO55" s="304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304"/>
      <c r="BC55" s="304"/>
      <c r="BD55" s="312"/>
      <c r="BE55" s="312"/>
      <c r="BF55" s="312"/>
      <c r="BG55" s="312"/>
      <c r="BH55" s="312"/>
      <c r="BI55" s="354"/>
      <c r="BJ55" s="304"/>
      <c r="BK55" s="312"/>
      <c r="BL55" s="304"/>
      <c r="BM55" s="304"/>
      <c r="BN55" s="304"/>
      <c r="BO55" s="304"/>
      <c r="BP55" s="304"/>
      <c r="BQ55" s="304" t="s">
        <v>4910</v>
      </c>
      <c r="BR55" s="304"/>
      <c r="BS55" s="304"/>
      <c r="BT55" s="304"/>
      <c r="BU55" s="304"/>
      <c r="BV55" s="304"/>
      <c r="BW55" s="304"/>
      <c r="BX55" s="304"/>
      <c r="BY55" s="304"/>
      <c r="BZ55" s="304"/>
      <c r="CA55" s="304"/>
      <c r="CB55" s="304"/>
      <c r="CC55" s="304"/>
      <c r="CD55" s="304"/>
      <c r="CE55" s="304"/>
      <c r="CF55" s="304"/>
      <c r="CG55" s="304"/>
      <c r="CH55" s="304"/>
      <c r="CI55" s="304"/>
      <c r="CJ55" s="304"/>
      <c r="CK55" s="304"/>
      <c r="CL55" s="304"/>
      <c r="CM55" s="304"/>
      <c r="CN55" s="304"/>
      <c r="CO55" s="304"/>
      <c r="CP55" s="304"/>
      <c r="CQ55" s="304"/>
      <c r="CR55" s="304"/>
      <c r="CS55" s="304"/>
      <c r="CT55" s="304"/>
      <c r="CU55" s="304"/>
      <c r="CV55" s="304"/>
      <c r="CW55" s="304"/>
      <c r="CX55" s="304"/>
      <c r="CY55" s="304"/>
      <c r="CZ55" s="304"/>
      <c r="DA55" s="304"/>
      <c r="DB55" s="304"/>
      <c r="DC55" s="304"/>
      <c r="DD55" s="304"/>
      <c r="DE55" s="304"/>
      <c r="DF55" s="304"/>
      <c r="DG55" s="304"/>
      <c r="DH55" s="304"/>
      <c r="DI55" s="304"/>
      <c r="DJ55" s="304"/>
      <c r="DK55" s="304"/>
      <c r="DL55" s="304"/>
      <c r="DM55" s="304"/>
      <c r="DN55" s="304"/>
      <c r="DO55" s="304"/>
      <c r="DP55" s="304"/>
      <c r="DQ55" s="304"/>
      <c r="DR55" s="304"/>
      <c r="DS55" s="304"/>
      <c r="DT55" s="304"/>
      <c r="DU55" s="304"/>
      <c r="DV55" s="304"/>
      <c r="DW55" s="304"/>
      <c r="DX55" s="304"/>
      <c r="DY55" s="304"/>
      <c r="DZ55" s="304"/>
      <c r="EA55" s="304"/>
      <c r="EB55" s="304"/>
      <c r="EC55" s="304"/>
      <c r="ED55" s="304"/>
      <c r="EE55" s="304"/>
      <c r="EF55" s="304"/>
      <c r="EG55" s="304"/>
      <c r="EH55" s="304"/>
      <c r="EI55" s="304"/>
      <c r="EJ55" s="304"/>
      <c r="EK55" s="304"/>
      <c r="EL55" s="304"/>
      <c r="EM55" s="304"/>
      <c r="EN55" s="304"/>
      <c r="EO55" s="304"/>
      <c r="EP55" s="304"/>
      <c r="EQ55" s="304"/>
      <c r="ER55" s="304"/>
      <c r="ES55" s="304"/>
      <c r="ET55" s="304"/>
      <c r="EU55" s="304"/>
      <c r="EV55" s="304"/>
      <c r="EW55" s="304"/>
      <c r="EX55" s="304"/>
      <c r="EY55" s="346"/>
      <c r="EZ55" s="346"/>
      <c r="FA55" s="304"/>
      <c r="FB55" s="304"/>
      <c r="FC55" s="304"/>
      <c r="FD55" s="304"/>
      <c r="FE55" s="304"/>
      <c r="FF55" s="304"/>
      <c r="FG55" s="304"/>
      <c r="FH55" s="304"/>
      <c r="FI55" s="304"/>
      <c r="FJ55" s="304"/>
      <c r="FK55" s="304"/>
      <c r="FL55" s="304"/>
      <c r="FM55" s="304"/>
      <c r="FN55" s="304"/>
      <c r="FO55" s="304"/>
      <c r="FP55" s="304"/>
      <c r="FQ55" s="304"/>
      <c r="FR55" s="304"/>
      <c r="FS55" s="304"/>
      <c r="FT55" s="304"/>
      <c r="FU55" s="304"/>
      <c r="FV55" s="304"/>
      <c r="FW55" s="304"/>
      <c r="FX55" s="304"/>
      <c r="FY55" s="304"/>
      <c r="FZ55" s="304"/>
      <c r="GA55" s="304"/>
      <c r="GB55" s="304"/>
      <c r="GC55" s="304"/>
      <c r="GD55" s="304"/>
      <c r="GE55" s="304"/>
      <c r="GF55" s="304"/>
      <c r="GG55" s="304"/>
      <c r="GH55" s="304"/>
      <c r="GI55" s="304"/>
      <c r="GJ55" s="304"/>
      <c r="GK55" s="304"/>
      <c r="GL55" s="304"/>
      <c r="GM55" s="304"/>
      <c r="GN55" s="304"/>
      <c r="GO55" s="304"/>
      <c r="GP55" s="304"/>
      <c r="GQ55" s="304"/>
      <c r="GR55" s="304"/>
      <c r="GS55" s="304"/>
      <c r="GT55" s="304"/>
      <c r="GU55" s="304"/>
      <c r="GV55" s="304"/>
      <c r="GW55" s="304"/>
      <c r="GX55" s="304"/>
      <c r="GY55" s="304"/>
      <c r="GZ55" s="304"/>
      <c r="HA55" s="304"/>
      <c r="HB55" s="304"/>
      <c r="HC55" s="304"/>
      <c r="HD55" s="304"/>
      <c r="HE55" s="304"/>
      <c r="HF55" s="304"/>
      <c r="HG55" s="304"/>
      <c r="HH55" s="304"/>
      <c r="HI55" s="304"/>
      <c r="HJ55" s="304"/>
      <c r="HK55" s="304"/>
      <c r="HL55" s="304"/>
      <c r="HM55" s="304"/>
      <c r="HN55" s="304"/>
      <c r="HO55" s="304"/>
      <c r="HP55" s="304"/>
      <c r="HQ55" s="304"/>
      <c r="HR55" s="304"/>
      <c r="HS55" s="304"/>
      <c r="HT55" s="304"/>
      <c r="HU55" s="304"/>
      <c r="HV55" s="304"/>
      <c r="HW55" s="304"/>
      <c r="HX55" s="338"/>
      <c r="HY55" s="304"/>
      <c r="HZ55" s="337"/>
      <c r="IA55" s="304"/>
      <c r="IB55" s="304"/>
      <c r="IC55" s="304"/>
      <c r="ID55" s="304" t="e">
        <v>#N/A</v>
      </c>
      <c r="IE55" s="304" t="e">
        <v>#N/A</v>
      </c>
      <c r="IF55" s="304" t="e">
        <v>#N/A</v>
      </c>
      <c r="IG55" s="304" t="e">
        <v>#N/A</v>
      </c>
      <c r="IH55" s="304" t="e">
        <v>#N/A</v>
      </c>
      <c r="II55" s="304" t="e">
        <v>#N/A</v>
      </c>
      <c r="IJ55" s="304" t="e">
        <v>#N/A</v>
      </c>
      <c r="IK55" s="304" t="e">
        <v>#N/A</v>
      </c>
      <c r="IL55" s="304" t="e">
        <v>#N/A</v>
      </c>
      <c r="IM55" s="304" t="e">
        <v>#N/A</v>
      </c>
      <c r="IN55" s="304" t="e">
        <v>#N/A</v>
      </c>
      <c r="IO55" s="304" t="e">
        <v>#N/A</v>
      </c>
      <c r="IP55" s="304" t="e">
        <v>#N/A</v>
      </c>
      <c r="IQ55" s="304" t="e">
        <v>#N/A</v>
      </c>
      <c r="IR55" s="304" t="e">
        <v>#N/A</v>
      </c>
      <c r="IS55" s="304" t="e">
        <v>#N/A</v>
      </c>
      <c r="IT55" s="304">
        <v>80</v>
      </c>
      <c r="IU55" s="304">
        <v>80</v>
      </c>
      <c r="IV55" s="304">
        <v>2100</v>
      </c>
      <c r="IW55" s="304">
        <v>2100</v>
      </c>
      <c r="IX55" s="304"/>
      <c r="IY55" s="304"/>
      <c r="IZ55" s="304" t="e">
        <v>#N/A</v>
      </c>
      <c r="JA55" s="304" t="e">
        <v>#N/A</v>
      </c>
      <c r="JB55" s="304" t="e">
        <v>#N/A</v>
      </c>
      <c r="JC55" s="304" t="e">
        <v>#N/A</v>
      </c>
      <c r="JD55" s="304" t="e">
        <v>#N/A</v>
      </c>
      <c r="JE55" s="304">
        <v>7</v>
      </c>
      <c r="JF55" s="304">
        <v>7</v>
      </c>
      <c r="JG55" s="304">
        <v>3.64605E-2</v>
      </c>
      <c r="JH55" s="337"/>
      <c r="JI55" s="332">
        <v>760</v>
      </c>
      <c r="JJ55" s="304">
        <v>425</v>
      </c>
      <c r="JK55" s="353" t="e">
        <v>#N/A</v>
      </c>
      <c r="JL55" s="359" t="e">
        <v>#N/A</v>
      </c>
      <c r="JM55" s="304" t="e">
        <v>#N/A</v>
      </c>
      <c r="JN55" s="304" t="e">
        <v>#N/A</v>
      </c>
      <c r="JO55" s="304" t="e">
        <v>#N/A</v>
      </c>
      <c r="JP55" s="337" t="e">
        <v>#N/A</v>
      </c>
      <c r="JQ55" s="337" t="e">
        <v>#N/A</v>
      </c>
      <c r="JR55" s="338" t="b">
        <f>IF(S55="A",IF(V55=0,0.3),IF(S55="B",IF(V55=0,0.25),IF(S55="C",IF(V55=0,0.2),IF(S55="D",IF(V55=0,0.1),IF(S55="E",IF(V55=0,0.05))))))</f>
        <v>0</v>
      </c>
      <c r="JS55" s="304" t="b">
        <f>IF(AND(ABS(T55-AG55)&lt;0.5,S55="A"),0.36,IF(AND(ABS(T55-AG55)&lt;0.5,S55="B"),0.32,IF(AND(ABS(T55-AG55)&lt;0.5,S55="C"),0.28,IF(AND(ABS(T55-AG55)&lt;0.5,S55="D"),0.22,IF(AND(ABS(T55-AG55)&lt;0.5,S55="E"),0.21,IF(AND(ABS(T55-AH55)&lt;0.5,S55="A"),0.31,IF(AND(ABS(T55-AH55)&lt;0.5,S55="B"),0.26,IF(AND(ABS(T55-AH55)&lt;0.5,S55="C"),0.22,IF(AND(ABS(T55-AH55)&lt;0.5,S55="D"),0.13,IF(AND(ABS(T55-AH55)&lt;0.5,S55="E"),0.09,IF(ABS(T55-AI55)&lt;0.5,IF(AND(AC55&gt;10,AC55&lt;=20,S55="A"),0.33,IF(AND(AC55&gt;10,AC55&lt;=20,S55="B"),0.29,IF(AND(AC55&gt;10,AC55&lt;=20,S55="C"),0.24,IF(AND(AC55&gt;10,AC55&lt;=20,S55="D"),0.17,IF(AND(AC55&gt;10,AC55&lt;=20,S55="E"),0.14,"-999"))))))))))))))))</f>
        <v>0</v>
      </c>
      <c r="JT55" s="304" t="str">
        <f>IF(AND(ABS(T55-AB55)&lt;0.5,V55=1,S55="A"),0.4,IF(AND(ABS(T55-AB55)&lt;0.5,V55=1,S55="B"),0.4,IF(AND(ABS(T55-AB55)&lt;0.5,V55=1,S55="C"),0.3,IF(AND(ABS(T55-AB55)&lt;0.5,V55=1,S55="D"),0.25,IF(AND(ABS(T55-AB55)&lt;0.5,V55=1,S55="E"),0.25,"-")))))</f>
        <v>-</v>
      </c>
      <c r="JU55" s="304" t="str">
        <f>IF(V55="2a",IF(OR(BF55="Qal- coarse",BF55="Qal- deep",BF55="Qal- deep- Imperial V.",BF55="Qal- deep LA basin",BF55="Qal- fine",BF55="Qal- thin- west LA",BF55="Qal- thin",BF55="Qoa",BF55="Qs"),0.25, IF(OR(BF55="Tsh",BF55="Tss",BF55="Tv"),0.33,0.4)),IF(V55="2b",0.45,"-"))</f>
        <v>-</v>
      </c>
      <c r="JV55" s="304">
        <f>IF(K55="A",IF(V55="3a",0.37,IF(V55="3b",0.37)),IF(K55="B",IF(V55="3a",0.37,IF(V55="3b",0.37)),IF(K55="C",IF(V55="3a",0.37,IF(V55="3b",0.37)),IF(K55="D",IF(V55="3a",0.37,IF(V55="3b",0.37)),0.25))))</f>
        <v>0.25</v>
      </c>
      <c r="JW55" s="309" t="b">
        <f>IF(V55="4b",IF(JG55&lt;0.00001,0.39,IF(AND(JG55&gt;=0.0022,JG55&lt;0.0063),0.39,IF(AND(JG55&gt;=0.0063,JG55&lt;0.018),0.39,IF(AND(JG55&gt;=0.018,JG55&lt;0.05),0.39,IF(AND(JG55&gt;=0.05,JG55&lt;0.1),0.39,IF(AND(JG55&gt;=0.1,JG55&lt;=0.138),0.39,IF(JG55&gt;0.138,0.39,0.25))))))))</f>
        <v>0</v>
      </c>
      <c r="JX55" s="362" t="str">
        <f>IF(AND(V55=5,S55="C"),0.4,IF(AND(V55=5,S55="D"),0.35,IF(AND(V55=5,S55="B"),0.5,"-")))</f>
        <v>-</v>
      </c>
    </row>
    <row r="56" spans="1:284" s="307" customFormat="1" ht="20.100000000000001" customHeight="1" x14ac:dyDescent="0.2">
      <c r="A56" s="322"/>
      <c r="B56" s="307" t="s">
        <v>4901</v>
      </c>
      <c r="C56" s="307" t="s">
        <v>4916</v>
      </c>
      <c r="D56" s="304" t="s">
        <v>4865</v>
      </c>
      <c r="E56" s="325">
        <v>2341</v>
      </c>
      <c r="F56" s="349" t="s">
        <v>3790</v>
      </c>
      <c r="G56" s="304" t="s">
        <v>3791</v>
      </c>
      <c r="H56" s="324">
        <v>37.416699999999999</v>
      </c>
      <c r="I56" s="324">
        <v>138.6</v>
      </c>
      <c r="J56" s="308" t="s">
        <v>624</v>
      </c>
      <c r="K56" s="304" t="s">
        <v>212</v>
      </c>
      <c r="L56" s="304"/>
      <c r="M56" s="304"/>
      <c r="N56" s="304"/>
      <c r="O56" s="304"/>
      <c r="P56" s="304"/>
      <c r="Q56" s="304"/>
      <c r="R56" s="304"/>
      <c r="S56" s="316" t="str">
        <f>IF(T56&lt;180,"E",IF(AND(T56&gt;=180,T56&lt;360),"D",IF(AND(T56&gt;=360,T56&lt;760),"C",IF(AND(T56&gt;=760,T56&lt;1500),"B",IF(T56&gt;=1500,"A","-")))))</f>
        <v>D</v>
      </c>
      <c r="T56" s="304">
        <v>310</v>
      </c>
      <c r="U56" s="347" t="str">
        <f>IF(K56="A",659.6,IF(K56="B",424.8,IF(K56="C",338.6,IF(K56="D",274.5,IF(K56="E",174,"-")))))</f>
        <v>-</v>
      </c>
      <c r="V56" s="352" t="s">
        <v>212</v>
      </c>
      <c r="W56" s="327">
        <v>-999</v>
      </c>
      <c r="X56" s="304"/>
      <c r="Y56" s="304"/>
      <c r="Z56" s="304"/>
      <c r="AA56" s="341"/>
      <c r="AB56" s="341"/>
      <c r="AC56" s="304"/>
      <c r="AD56" s="304"/>
      <c r="AE56" s="304"/>
      <c r="AF56" s="304"/>
      <c r="AG56" s="356"/>
      <c r="AH56" s="304"/>
      <c r="AI56" s="356"/>
      <c r="AJ56" s="304"/>
      <c r="AK56" s="304"/>
      <c r="AL56" s="304"/>
      <c r="AM56" s="304"/>
      <c r="AN56" s="304"/>
      <c r="AO56" s="304"/>
      <c r="AP56" s="304"/>
      <c r="AQ56" s="304"/>
      <c r="AR56" s="304"/>
      <c r="AS56" s="304"/>
      <c r="AT56" s="304"/>
      <c r="AU56" s="304"/>
      <c r="AV56" s="304"/>
      <c r="AW56" s="304"/>
      <c r="AX56" s="304"/>
      <c r="AY56" s="304"/>
      <c r="AZ56" s="304"/>
      <c r="BA56" s="304"/>
      <c r="BB56" s="304"/>
      <c r="BC56" s="304"/>
      <c r="BD56" s="312"/>
      <c r="BE56" s="312"/>
      <c r="BF56" s="312"/>
      <c r="BG56" s="312"/>
      <c r="BH56" s="312"/>
      <c r="BI56" s="354"/>
      <c r="BJ56" s="304"/>
      <c r="BK56" s="312"/>
      <c r="BL56" s="304"/>
      <c r="BM56" s="304"/>
      <c r="BN56" s="304"/>
      <c r="BO56" s="304"/>
      <c r="BP56" s="304"/>
      <c r="BQ56" s="304" t="s">
        <v>4910</v>
      </c>
      <c r="BR56" s="304"/>
      <c r="BS56" s="304"/>
      <c r="BT56" s="304"/>
      <c r="BU56" s="304"/>
      <c r="BV56" s="304"/>
      <c r="BW56" s="304"/>
      <c r="BX56" s="304"/>
      <c r="BY56" s="304"/>
      <c r="BZ56" s="304"/>
      <c r="CA56" s="304"/>
      <c r="CB56" s="304"/>
      <c r="CC56" s="304"/>
      <c r="CD56" s="304"/>
      <c r="CE56" s="304"/>
      <c r="CF56" s="304"/>
      <c r="CG56" s="304"/>
      <c r="CH56" s="304"/>
      <c r="CI56" s="304"/>
      <c r="CJ56" s="304"/>
      <c r="CK56" s="304"/>
      <c r="CL56" s="304"/>
      <c r="CM56" s="304"/>
      <c r="CN56" s="304"/>
      <c r="CO56" s="304"/>
      <c r="CP56" s="304"/>
      <c r="CQ56" s="304"/>
      <c r="CR56" s="304"/>
      <c r="CS56" s="304"/>
      <c r="CT56" s="304"/>
      <c r="CU56" s="304"/>
      <c r="CV56" s="304"/>
      <c r="CW56" s="304"/>
      <c r="CX56" s="304"/>
      <c r="CY56" s="304"/>
      <c r="CZ56" s="304"/>
      <c r="DA56" s="304"/>
      <c r="DB56" s="304"/>
      <c r="DC56" s="304"/>
      <c r="DD56" s="304"/>
      <c r="DE56" s="304"/>
      <c r="DF56" s="304"/>
      <c r="DG56" s="304"/>
      <c r="DH56" s="304"/>
      <c r="DI56" s="304"/>
      <c r="DJ56" s="304"/>
      <c r="DK56" s="304"/>
      <c r="DL56" s="304"/>
      <c r="DM56" s="304"/>
      <c r="DN56" s="304"/>
      <c r="DO56" s="304"/>
      <c r="DP56" s="304"/>
      <c r="DQ56" s="304"/>
      <c r="DR56" s="304"/>
      <c r="DS56" s="304"/>
      <c r="DT56" s="304"/>
      <c r="DU56" s="304"/>
      <c r="DV56" s="304"/>
      <c r="DW56" s="304"/>
      <c r="DX56" s="304"/>
      <c r="DY56" s="304"/>
      <c r="DZ56" s="304"/>
      <c r="EA56" s="304"/>
      <c r="EB56" s="304"/>
      <c r="EC56" s="304"/>
      <c r="ED56" s="304"/>
      <c r="EE56" s="304"/>
      <c r="EF56" s="304"/>
      <c r="EG56" s="304"/>
      <c r="EH56" s="304"/>
      <c r="EI56" s="304"/>
      <c r="EJ56" s="304"/>
      <c r="EK56" s="304"/>
      <c r="EL56" s="304"/>
      <c r="EM56" s="304"/>
      <c r="EN56" s="304"/>
      <c r="EO56" s="304"/>
      <c r="EP56" s="304"/>
      <c r="EQ56" s="304"/>
      <c r="ER56" s="304"/>
      <c r="ES56" s="304"/>
      <c r="ET56" s="304"/>
      <c r="EU56" s="304"/>
      <c r="EV56" s="304"/>
      <c r="EW56" s="304"/>
      <c r="EX56" s="304"/>
      <c r="EY56" s="357"/>
      <c r="EZ56" s="357"/>
      <c r="FA56" s="304"/>
      <c r="FB56" s="304"/>
      <c r="FC56" s="304"/>
      <c r="FD56" s="304"/>
      <c r="FE56" s="304"/>
      <c r="FF56" s="304"/>
      <c r="FG56" s="304"/>
      <c r="FH56" s="304"/>
      <c r="FI56" s="304"/>
      <c r="FJ56" s="304"/>
      <c r="FK56" s="304"/>
      <c r="FL56" s="304"/>
      <c r="FM56" s="304"/>
      <c r="FN56" s="304"/>
      <c r="FO56" s="304"/>
      <c r="FP56" s="304"/>
      <c r="FQ56" s="304"/>
      <c r="FR56" s="304"/>
      <c r="FS56" s="304"/>
      <c r="FT56" s="304"/>
      <c r="FU56" s="304"/>
      <c r="FV56" s="304"/>
      <c r="FW56" s="304"/>
      <c r="FX56" s="304"/>
      <c r="FY56" s="304"/>
      <c r="FZ56" s="304"/>
      <c r="GA56" s="304"/>
      <c r="GB56" s="304"/>
      <c r="GC56" s="304"/>
      <c r="GD56" s="304"/>
      <c r="GE56" s="304"/>
      <c r="GF56" s="304"/>
      <c r="GG56" s="304"/>
      <c r="GH56" s="304"/>
      <c r="GI56" s="304"/>
      <c r="GJ56" s="304"/>
      <c r="GK56" s="304"/>
      <c r="GL56" s="304"/>
      <c r="GM56" s="304"/>
      <c r="GN56" s="304"/>
      <c r="GO56" s="304"/>
      <c r="GP56" s="304"/>
      <c r="GQ56" s="304"/>
      <c r="GR56" s="304"/>
      <c r="GS56" s="304"/>
      <c r="GT56" s="304"/>
      <c r="GU56" s="304"/>
      <c r="GV56" s="304"/>
      <c r="GW56" s="304"/>
      <c r="GX56" s="304"/>
      <c r="GY56" s="304"/>
      <c r="GZ56" s="304"/>
      <c r="HA56" s="304"/>
      <c r="HB56" s="304"/>
      <c r="HC56" s="304"/>
      <c r="HD56" s="304"/>
      <c r="HE56" s="304"/>
      <c r="HF56" s="304"/>
      <c r="HG56" s="304"/>
      <c r="HH56" s="304"/>
      <c r="HI56" s="304"/>
      <c r="HJ56" s="304"/>
      <c r="HK56" s="304"/>
      <c r="HL56" s="304"/>
      <c r="HM56" s="304"/>
      <c r="HN56" s="304"/>
      <c r="HO56" s="304"/>
      <c r="HP56" s="304"/>
      <c r="HQ56" s="304"/>
      <c r="HR56" s="304"/>
      <c r="HS56" s="304"/>
      <c r="HT56" s="304"/>
      <c r="HU56" s="304"/>
      <c r="HV56" s="304"/>
      <c r="HW56" s="304"/>
      <c r="HX56" s="338"/>
      <c r="HY56" s="304"/>
      <c r="HZ56" s="337"/>
      <c r="IA56" s="304"/>
      <c r="IB56" s="304"/>
      <c r="IC56" s="304"/>
      <c r="ID56" s="304" t="e">
        <v>#N/A</v>
      </c>
      <c r="IE56" s="304" t="e">
        <v>#N/A</v>
      </c>
      <c r="IF56" s="304" t="e">
        <v>#N/A</v>
      </c>
      <c r="IG56" s="304" t="e">
        <v>#N/A</v>
      </c>
      <c r="IH56" s="304" t="e">
        <v>#N/A</v>
      </c>
      <c r="II56" s="304" t="e">
        <v>#N/A</v>
      </c>
      <c r="IJ56" s="304" t="e">
        <v>#N/A</v>
      </c>
      <c r="IK56" s="304" t="e">
        <v>#N/A</v>
      </c>
      <c r="IL56" s="304" t="e">
        <v>#N/A</v>
      </c>
      <c r="IM56" s="304" t="e">
        <v>#N/A</v>
      </c>
      <c r="IN56" s="304" t="e">
        <v>#N/A</v>
      </c>
      <c r="IO56" s="304" t="e">
        <v>#N/A</v>
      </c>
      <c r="IP56" s="304" t="e">
        <v>#N/A</v>
      </c>
      <c r="IQ56" s="304" t="e">
        <v>#N/A</v>
      </c>
      <c r="IR56" s="304" t="e">
        <v>#N/A</v>
      </c>
      <c r="IS56" s="304" t="e">
        <v>#N/A</v>
      </c>
      <c r="IT56" s="304">
        <v>80</v>
      </c>
      <c r="IU56" s="304">
        <v>80</v>
      </c>
      <c r="IV56" s="304">
        <v>2100</v>
      </c>
      <c r="IW56" s="304">
        <v>2100</v>
      </c>
      <c r="IX56" s="304"/>
      <c r="IY56" s="304"/>
      <c r="IZ56" s="304" t="e">
        <v>#N/A</v>
      </c>
      <c r="JA56" s="304" t="e">
        <v>#N/A</v>
      </c>
      <c r="JB56" s="304" t="e">
        <v>#N/A</v>
      </c>
      <c r="JC56" s="304" t="e">
        <v>#N/A</v>
      </c>
      <c r="JD56" s="304" t="e">
        <v>#N/A</v>
      </c>
      <c r="JE56" s="304">
        <v>7</v>
      </c>
      <c r="JF56" s="304">
        <v>7</v>
      </c>
      <c r="JG56" s="304">
        <v>3.64605E-2</v>
      </c>
      <c r="JH56" s="337"/>
      <c r="JI56" s="332">
        <v>760</v>
      </c>
      <c r="JJ56" s="304">
        <v>425</v>
      </c>
      <c r="JK56" s="353" t="e">
        <v>#N/A</v>
      </c>
      <c r="JL56" s="359" t="e">
        <v>#N/A</v>
      </c>
      <c r="JM56" s="304" t="e">
        <v>#N/A</v>
      </c>
      <c r="JN56" s="304" t="e">
        <v>#N/A</v>
      </c>
      <c r="JO56" s="304" t="e">
        <v>#N/A</v>
      </c>
      <c r="JP56" s="337" t="e">
        <v>#N/A</v>
      </c>
      <c r="JQ56" s="337" t="e">
        <v>#N/A</v>
      </c>
      <c r="JR56" s="338" t="b">
        <f>IF(S56="A",IF(V56=0,0.3),IF(S56="B",IF(V56=0,0.25),IF(S56="C",IF(V56=0,0.2),IF(S56="D",IF(V56=0,0.1),IF(S56="E",IF(V56=0,0.05))))))</f>
        <v>0</v>
      </c>
      <c r="JS56" s="304" t="b">
        <f>IF(AND(ABS(T56-AG56)&lt;0.5,S56="A"),0.36,IF(AND(ABS(T56-AG56)&lt;0.5,S56="B"),0.32,IF(AND(ABS(T56-AG56)&lt;0.5,S56="C"),0.28,IF(AND(ABS(T56-AG56)&lt;0.5,S56="D"),0.22,IF(AND(ABS(T56-AG56)&lt;0.5,S56="E"),0.21,IF(AND(ABS(T56-AH56)&lt;0.5,S56="A"),0.31,IF(AND(ABS(T56-AH56)&lt;0.5,S56="B"),0.26,IF(AND(ABS(T56-AH56)&lt;0.5,S56="C"),0.22,IF(AND(ABS(T56-AH56)&lt;0.5,S56="D"),0.13,IF(AND(ABS(T56-AH56)&lt;0.5,S56="E"),0.09,IF(ABS(T56-AI56)&lt;0.5,IF(AND(AC56&gt;10,AC56&lt;=20,S56="A"),0.33,IF(AND(AC56&gt;10,AC56&lt;=20,S56="B"),0.29,IF(AND(AC56&gt;10,AC56&lt;=20,S56="C"),0.24,IF(AND(AC56&gt;10,AC56&lt;=20,S56="D"),0.17,IF(AND(AC56&gt;10,AC56&lt;=20,S56="E"),0.14,"-999"))))))))))))))))</f>
        <v>0</v>
      </c>
      <c r="JT56" s="304" t="str">
        <f>IF(AND(ABS(T56-AB56)&lt;0.5,V56=1,S56="A"),0.4,IF(AND(ABS(T56-AB56)&lt;0.5,V56=1,S56="B"),0.4,IF(AND(ABS(T56-AB56)&lt;0.5,V56=1,S56="C"),0.3,IF(AND(ABS(T56-AB56)&lt;0.5,V56=1,S56="D"),0.25,IF(AND(ABS(T56-AB56)&lt;0.5,V56=1,S56="E"),0.25,"-")))))</f>
        <v>-</v>
      </c>
      <c r="JU56" s="304" t="str">
        <f>IF(V56="2a",IF(OR(BF56="Qal- coarse",BF56="Qal- deep",BF56="Qal- deep- Imperial V.",BF56="Qal- deep LA basin",BF56="Qal- fine",BF56="Qal- thin- west LA",BF56="Qal- thin",BF56="Qoa",BF56="Qs"),0.25, IF(OR(BF56="Tsh",BF56="Tss",BF56="Tv"),0.33,0.4)),IF(V56="2b",0.45,"-"))</f>
        <v>-</v>
      </c>
      <c r="JV56" s="304">
        <f>IF(K56="A",IF(V56="3a",0.37,IF(V56="3b",0.37)),IF(K56="B",IF(V56="3a",0.37,IF(V56="3b",0.37)),IF(K56="C",IF(V56="3a",0.37,IF(V56="3b",0.37)),IF(K56="D",IF(V56="3a",0.37,IF(V56="3b",0.37)),0.25))))</f>
        <v>0.25</v>
      </c>
      <c r="JW56" s="309" t="b">
        <f>IF(V56="4b",IF(JG56&lt;0.00001,0.39,IF(AND(JG56&gt;=0.0022,JG56&lt;0.0063),0.39,IF(AND(JG56&gt;=0.0063,JG56&lt;0.018),0.39,IF(AND(JG56&gt;=0.018,JG56&lt;0.05),0.39,IF(AND(JG56&gt;=0.05,JG56&lt;0.1),0.39,IF(AND(JG56&gt;=0.1,JG56&lt;=0.138),0.39,IF(JG56&gt;0.138,0.39,0.25))))))))</f>
        <v>0</v>
      </c>
      <c r="JX56" s="362" t="str">
        <f>IF(AND(V56=5,S56="C"),0.4,IF(AND(V56=5,S56="D"),0.35,IF(AND(V56=5,S56="B"),0.5,"-")))</f>
        <v>-</v>
      </c>
    </row>
    <row r="57" spans="1:284" s="307" customFormat="1" ht="20.100000000000001" customHeight="1" x14ac:dyDescent="0.2">
      <c r="A57" s="322"/>
      <c r="B57" s="307" t="s">
        <v>4901</v>
      </c>
      <c r="C57" s="307" t="s">
        <v>4916</v>
      </c>
      <c r="D57" s="304" t="s">
        <v>4865</v>
      </c>
      <c r="E57" s="325">
        <v>2342</v>
      </c>
      <c r="F57" s="349" t="s">
        <v>3792</v>
      </c>
      <c r="G57" s="304" t="s">
        <v>3793</v>
      </c>
      <c r="H57" s="324">
        <v>37.416699999999999</v>
      </c>
      <c r="I57" s="324">
        <v>138.6</v>
      </c>
      <c r="J57" s="308" t="s">
        <v>624</v>
      </c>
      <c r="K57" s="304" t="s">
        <v>212</v>
      </c>
      <c r="L57" s="304"/>
      <c r="M57" s="304"/>
      <c r="N57" s="304"/>
      <c r="O57" s="304"/>
      <c r="P57" s="304"/>
      <c r="Q57" s="304"/>
      <c r="R57" s="304"/>
      <c r="S57" s="316" t="str">
        <f>IF(T57&lt;180,"E",IF(AND(T57&gt;=180,T57&lt;360),"D",IF(AND(T57&gt;=360,T57&lt;760),"C",IF(AND(T57&gt;=760,T57&lt;1500),"B",IF(T57&gt;=1500,"A","-")))))</f>
        <v>D</v>
      </c>
      <c r="T57" s="304">
        <v>310</v>
      </c>
      <c r="U57" s="347" t="str">
        <f>IF(K57="A",659.6,IF(K57="B",424.8,IF(K57="C",338.6,IF(K57="D",274.5,IF(K57="E",174,"-")))))</f>
        <v>-</v>
      </c>
      <c r="V57" s="352" t="s">
        <v>212</v>
      </c>
      <c r="W57" s="327">
        <v>-999</v>
      </c>
      <c r="X57" s="304"/>
      <c r="Y57" s="304"/>
      <c r="Z57" s="304"/>
      <c r="AA57" s="341"/>
      <c r="AB57" s="341"/>
      <c r="AC57" s="304"/>
      <c r="AD57" s="304"/>
      <c r="AE57" s="304"/>
      <c r="AF57" s="304"/>
      <c r="AG57" s="356"/>
      <c r="AH57" s="304"/>
      <c r="AI57" s="356"/>
      <c r="AJ57" s="304"/>
      <c r="AK57" s="304"/>
      <c r="AL57" s="304"/>
      <c r="AM57" s="304"/>
      <c r="AN57" s="304"/>
      <c r="AO57" s="304"/>
      <c r="AP57" s="304"/>
      <c r="AQ57" s="304"/>
      <c r="AR57" s="304"/>
      <c r="AS57" s="304"/>
      <c r="AT57" s="304"/>
      <c r="AU57" s="304"/>
      <c r="AV57" s="304"/>
      <c r="AW57" s="304"/>
      <c r="AX57" s="304"/>
      <c r="AY57" s="304"/>
      <c r="AZ57" s="304"/>
      <c r="BA57" s="304"/>
      <c r="BB57" s="304"/>
      <c r="BC57" s="304"/>
      <c r="BD57" s="312"/>
      <c r="BE57" s="312"/>
      <c r="BF57" s="312"/>
      <c r="BG57" s="312"/>
      <c r="BH57" s="312"/>
      <c r="BI57" s="354"/>
      <c r="BJ57" s="304"/>
      <c r="BK57" s="312"/>
      <c r="BL57" s="304"/>
      <c r="BM57" s="304"/>
      <c r="BN57" s="304"/>
      <c r="BO57" s="304"/>
      <c r="BP57" s="304"/>
      <c r="BQ57" s="304" t="s">
        <v>4910</v>
      </c>
      <c r="BR57" s="304"/>
      <c r="BS57" s="304"/>
      <c r="BT57" s="304"/>
      <c r="BU57" s="304"/>
      <c r="BV57" s="304"/>
      <c r="BW57" s="304"/>
      <c r="BX57" s="304"/>
      <c r="BY57" s="304"/>
      <c r="BZ57" s="304"/>
      <c r="CA57" s="304"/>
      <c r="CB57" s="304"/>
      <c r="CC57" s="304"/>
      <c r="CD57" s="304"/>
      <c r="CE57" s="304"/>
      <c r="CF57" s="304"/>
      <c r="CG57" s="304"/>
      <c r="CH57" s="304"/>
      <c r="CI57" s="304"/>
      <c r="CJ57" s="304"/>
      <c r="CK57" s="304"/>
      <c r="CL57" s="304"/>
      <c r="CM57" s="304"/>
      <c r="CN57" s="304"/>
      <c r="CO57" s="304"/>
      <c r="CP57" s="304"/>
      <c r="CQ57" s="304"/>
      <c r="CR57" s="304"/>
      <c r="CS57" s="304"/>
      <c r="CT57" s="304"/>
      <c r="CU57" s="304"/>
      <c r="CV57" s="304"/>
      <c r="CW57" s="304"/>
      <c r="CX57" s="304"/>
      <c r="CY57" s="304"/>
      <c r="CZ57" s="304"/>
      <c r="DA57" s="304"/>
      <c r="DB57" s="304"/>
      <c r="DC57" s="304"/>
      <c r="DD57" s="304"/>
      <c r="DE57" s="304"/>
      <c r="DF57" s="304"/>
      <c r="DG57" s="304"/>
      <c r="DH57" s="304"/>
      <c r="DI57" s="304"/>
      <c r="DJ57" s="304"/>
      <c r="DK57" s="304"/>
      <c r="DL57" s="304"/>
      <c r="DM57" s="304"/>
      <c r="DN57" s="304"/>
      <c r="DO57" s="304"/>
      <c r="DP57" s="304"/>
      <c r="DQ57" s="304"/>
      <c r="DR57" s="304"/>
      <c r="DS57" s="304"/>
      <c r="DT57" s="304"/>
      <c r="DU57" s="304"/>
      <c r="DV57" s="304"/>
      <c r="DW57" s="304"/>
      <c r="DX57" s="304"/>
      <c r="DY57" s="304"/>
      <c r="DZ57" s="304"/>
      <c r="EA57" s="304"/>
      <c r="EB57" s="304"/>
      <c r="EC57" s="304"/>
      <c r="ED57" s="304"/>
      <c r="EE57" s="304"/>
      <c r="EF57" s="304"/>
      <c r="EG57" s="304"/>
      <c r="EH57" s="304"/>
      <c r="EI57" s="304"/>
      <c r="EJ57" s="304"/>
      <c r="EK57" s="304"/>
      <c r="EL57" s="304"/>
      <c r="EM57" s="304"/>
      <c r="EN57" s="304"/>
      <c r="EO57" s="304"/>
      <c r="EP57" s="304"/>
      <c r="EQ57" s="304"/>
      <c r="ER57" s="304"/>
      <c r="ES57" s="304"/>
      <c r="ET57" s="304"/>
      <c r="EU57" s="304"/>
      <c r="EV57" s="304"/>
      <c r="EW57" s="304"/>
      <c r="EX57" s="304"/>
      <c r="EY57" s="346"/>
      <c r="EZ57" s="346"/>
      <c r="FA57" s="304"/>
      <c r="FB57" s="304"/>
      <c r="FC57" s="304"/>
      <c r="FD57" s="304"/>
      <c r="FE57" s="304"/>
      <c r="FF57" s="304"/>
      <c r="FG57" s="304"/>
      <c r="FH57" s="304"/>
      <c r="FI57" s="304"/>
      <c r="FJ57" s="304"/>
      <c r="FK57" s="304"/>
      <c r="FL57" s="304"/>
      <c r="FM57" s="304"/>
      <c r="FN57" s="304"/>
      <c r="FO57" s="304"/>
      <c r="FP57" s="304"/>
      <c r="FQ57" s="304"/>
      <c r="FR57" s="304"/>
      <c r="FS57" s="304"/>
      <c r="FT57" s="304"/>
      <c r="FU57" s="304"/>
      <c r="FV57" s="304"/>
      <c r="FW57" s="304"/>
      <c r="FX57" s="304"/>
      <c r="FY57" s="304"/>
      <c r="FZ57" s="304"/>
      <c r="GA57" s="304"/>
      <c r="GB57" s="304"/>
      <c r="GC57" s="304"/>
      <c r="GD57" s="304"/>
      <c r="GE57" s="304"/>
      <c r="GF57" s="304"/>
      <c r="GG57" s="304"/>
      <c r="GH57" s="304"/>
      <c r="GI57" s="304"/>
      <c r="GJ57" s="304"/>
      <c r="GK57" s="304"/>
      <c r="GL57" s="304"/>
      <c r="GM57" s="304"/>
      <c r="GN57" s="304"/>
      <c r="GO57" s="304"/>
      <c r="GP57" s="304"/>
      <c r="GQ57" s="304"/>
      <c r="GR57" s="304"/>
      <c r="GS57" s="304"/>
      <c r="GT57" s="304"/>
      <c r="GU57" s="304"/>
      <c r="GV57" s="304"/>
      <c r="GW57" s="304"/>
      <c r="GX57" s="304"/>
      <c r="GY57" s="304"/>
      <c r="GZ57" s="304"/>
      <c r="HA57" s="304"/>
      <c r="HB57" s="304"/>
      <c r="HC57" s="304"/>
      <c r="HD57" s="304"/>
      <c r="HE57" s="304"/>
      <c r="HF57" s="304"/>
      <c r="HG57" s="304"/>
      <c r="HH57" s="304"/>
      <c r="HI57" s="304"/>
      <c r="HJ57" s="304"/>
      <c r="HK57" s="304"/>
      <c r="HL57" s="304"/>
      <c r="HM57" s="304"/>
      <c r="HN57" s="304"/>
      <c r="HO57" s="304"/>
      <c r="HP57" s="304"/>
      <c r="HQ57" s="304"/>
      <c r="HR57" s="304"/>
      <c r="HS57" s="304"/>
      <c r="HT57" s="304"/>
      <c r="HU57" s="304"/>
      <c r="HV57" s="304"/>
      <c r="HW57" s="304"/>
      <c r="HX57" s="338"/>
      <c r="HY57" s="304"/>
      <c r="HZ57" s="337"/>
      <c r="IA57" s="304"/>
      <c r="IB57" s="304"/>
      <c r="IC57" s="304"/>
      <c r="ID57" s="304" t="e">
        <v>#N/A</v>
      </c>
      <c r="IE57" s="304" t="e">
        <v>#N/A</v>
      </c>
      <c r="IF57" s="304" t="e">
        <v>#N/A</v>
      </c>
      <c r="IG57" s="304" t="e">
        <v>#N/A</v>
      </c>
      <c r="IH57" s="304" t="e">
        <v>#N/A</v>
      </c>
      <c r="II57" s="304" t="e">
        <v>#N/A</v>
      </c>
      <c r="IJ57" s="304" t="e">
        <v>#N/A</v>
      </c>
      <c r="IK57" s="304" t="e">
        <v>#N/A</v>
      </c>
      <c r="IL57" s="304" t="e">
        <v>#N/A</v>
      </c>
      <c r="IM57" s="304" t="e">
        <v>#N/A</v>
      </c>
      <c r="IN57" s="304" t="e">
        <v>#N/A</v>
      </c>
      <c r="IO57" s="304" t="e">
        <v>#N/A</v>
      </c>
      <c r="IP57" s="304" t="e">
        <v>#N/A</v>
      </c>
      <c r="IQ57" s="304" t="e">
        <v>#N/A</v>
      </c>
      <c r="IR57" s="304" t="e">
        <v>#N/A</v>
      </c>
      <c r="IS57" s="304" t="e">
        <v>#N/A</v>
      </c>
      <c r="IT57" s="304">
        <v>80</v>
      </c>
      <c r="IU57" s="304">
        <v>80</v>
      </c>
      <c r="IV57" s="304">
        <v>2100</v>
      </c>
      <c r="IW57" s="304">
        <v>2100</v>
      </c>
      <c r="IX57" s="304"/>
      <c r="IY57" s="304"/>
      <c r="IZ57" s="304" t="e">
        <v>#N/A</v>
      </c>
      <c r="JA57" s="304" t="e">
        <v>#N/A</v>
      </c>
      <c r="JB57" s="304" t="e">
        <v>#N/A</v>
      </c>
      <c r="JC57" s="304" t="e">
        <v>#N/A</v>
      </c>
      <c r="JD57" s="304" t="e">
        <v>#N/A</v>
      </c>
      <c r="JE57" s="304">
        <v>7</v>
      </c>
      <c r="JF57" s="304">
        <v>7</v>
      </c>
      <c r="JG57" s="304">
        <v>3.64605E-2</v>
      </c>
      <c r="JH57" s="337"/>
      <c r="JI57" s="332">
        <v>760</v>
      </c>
      <c r="JJ57" s="304">
        <v>425</v>
      </c>
      <c r="JK57" s="353" t="e">
        <v>#N/A</v>
      </c>
      <c r="JL57" s="359" t="e">
        <v>#N/A</v>
      </c>
      <c r="JM57" s="304" t="e">
        <v>#N/A</v>
      </c>
      <c r="JN57" s="304" t="e">
        <v>#N/A</v>
      </c>
      <c r="JO57" s="304" t="e">
        <v>#N/A</v>
      </c>
      <c r="JP57" s="337" t="e">
        <v>#N/A</v>
      </c>
      <c r="JQ57" s="337" t="e">
        <v>#N/A</v>
      </c>
      <c r="JR57" s="338" t="b">
        <f>IF(S57="A",IF(V57=0,0.3),IF(S57="B",IF(V57=0,0.25),IF(S57="C",IF(V57=0,0.2),IF(S57="D",IF(V57=0,0.1),IF(S57="E",IF(V57=0,0.05))))))</f>
        <v>0</v>
      </c>
      <c r="JS57" s="304" t="b">
        <f>IF(AND(ABS(T57-AG57)&lt;0.5,S57="A"),0.36,IF(AND(ABS(T57-AG57)&lt;0.5,S57="B"),0.32,IF(AND(ABS(T57-AG57)&lt;0.5,S57="C"),0.28,IF(AND(ABS(T57-AG57)&lt;0.5,S57="D"),0.22,IF(AND(ABS(T57-AG57)&lt;0.5,S57="E"),0.21,IF(AND(ABS(T57-AH57)&lt;0.5,S57="A"),0.31,IF(AND(ABS(T57-AH57)&lt;0.5,S57="B"),0.26,IF(AND(ABS(T57-AH57)&lt;0.5,S57="C"),0.22,IF(AND(ABS(T57-AH57)&lt;0.5,S57="D"),0.13,IF(AND(ABS(T57-AH57)&lt;0.5,S57="E"),0.09,IF(ABS(T57-AI57)&lt;0.5,IF(AND(AC57&gt;10,AC57&lt;=20,S57="A"),0.33,IF(AND(AC57&gt;10,AC57&lt;=20,S57="B"),0.29,IF(AND(AC57&gt;10,AC57&lt;=20,S57="C"),0.24,IF(AND(AC57&gt;10,AC57&lt;=20,S57="D"),0.17,IF(AND(AC57&gt;10,AC57&lt;=20,S57="E"),0.14,"-999"))))))))))))))))</f>
        <v>0</v>
      </c>
      <c r="JT57" s="304" t="str">
        <f>IF(AND(ABS(T57-AB57)&lt;0.5,V57=1,S57="A"),0.4,IF(AND(ABS(T57-AB57)&lt;0.5,V57=1,S57="B"),0.4,IF(AND(ABS(T57-AB57)&lt;0.5,V57=1,S57="C"),0.3,IF(AND(ABS(T57-AB57)&lt;0.5,V57=1,S57="D"),0.25,IF(AND(ABS(T57-AB57)&lt;0.5,V57=1,S57="E"),0.25,"-")))))</f>
        <v>-</v>
      </c>
      <c r="JU57" s="304" t="str">
        <f>IF(V57="2a",IF(OR(BF57="Qal- coarse",BF57="Qal- deep",BF57="Qal- deep- Imperial V.",BF57="Qal- deep LA basin",BF57="Qal- fine",BF57="Qal- thin- west LA",BF57="Qal- thin",BF57="Qoa",BF57="Qs"),0.25, IF(OR(BF57="Tsh",BF57="Tss",BF57="Tv"),0.33,0.4)),IF(V57="2b",0.45,"-"))</f>
        <v>-</v>
      </c>
      <c r="JV57" s="304">
        <f>IF(K57="A",IF(V57="3a",0.37,IF(V57="3b",0.37)),IF(K57="B",IF(V57="3a",0.37,IF(V57="3b",0.37)),IF(K57="C",IF(V57="3a",0.37,IF(V57="3b",0.37)),IF(K57="D",IF(V57="3a",0.37,IF(V57="3b",0.37)),0.25))))</f>
        <v>0.25</v>
      </c>
      <c r="JW57" s="309" t="b">
        <f>IF(V57="4b",IF(JG57&lt;0.00001,0.39,IF(AND(JG57&gt;=0.0022,JG57&lt;0.0063),0.39,IF(AND(JG57&gt;=0.0063,JG57&lt;0.018),0.39,IF(AND(JG57&gt;=0.018,JG57&lt;0.05),0.39,IF(AND(JG57&gt;=0.05,JG57&lt;0.1),0.39,IF(AND(JG57&gt;=0.1,JG57&lt;=0.138),0.39,IF(JG57&gt;0.138,0.39,0.25))))))))</f>
        <v>0</v>
      </c>
      <c r="JX57" s="362" t="str">
        <f>IF(AND(V57=5,S57="C"),0.4,IF(AND(V57=5,S57="D"),0.35,IF(AND(V57=5,S57="B"),0.5,"-")))</f>
        <v>-</v>
      </c>
    </row>
    <row r="59" spans="1:284" s="307" customFormat="1" ht="20.100000000000001" customHeight="1" x14ac:dyDescent="0.2">
      <c r="A59" s="323"/>
      <c r="B59" s="307" t="s">
        <v>4922</v>
      </c>
      <c r="C59" s="307" t="s">
        <v>4915</v>
      </c>
      <c r="D59" s="355" t="s">
        <v>4683</v>
      </c>
      <c r="E59" s="325">
        <v>189</v>
      </c>
      <c r="F59" s="349" t="s">
        <v>3588</v>
      </c>
      <c r="G59" s="309">
        <v>1656</v>
      </c>
      <c r="H59" s="324">
        <v>36.887999999999998</v>
      </c>
      <c r="I59" s="324">
        <v>-121.413</v>
      </c>
      <c r="J59" s="316" t="s">
        <v>273</v>
      </c>
      <c r="K59" s="316" t="s">
        <v>213</v>
      </c>
      <c r="L59" s="316"/>
      <c r="M59" s="310" t="s">
        <v>273</v>
      </c>
      <c r="N59" s="304" t="str">
        <f>IF(CC59="-",IF(CD59="-","-",CD59),CC59)</f>
        <v>A</v>
      </c>
      <c r="O59" s="304" t="str">
        <f>CX59</f>
        <v>D</v>
      </c>
      <c r="P59" s="304" t="s">
        <v>213</v>
      </c>
      <c r="Q59" s="304" t="str">
        <f>IF(ER59&lt;&gt;"",ER59,"-")</f>
        <v>-</v>
      </c>
      <c r="R59" s="304"/>
      <c r="S59" s="316" t="str">
        <f>IF(T59&lt;180,"E",IF(AND(T59&gt;=180,T59&lt;360),"D",IF(AND(T59&gt;=360,T59&lt;760),"C",IF(AND(T59&gt;=760,T59&lt;1500),"B",IF(T59&gt;=1500,"A","-")))))</f>
        <v>D</v>
      </c>
      <c r="T59" s="327">
        <f>IF(AB59="",Y59,AB59)</f>
        <v>215.54</v>
      </c>
      <c r="U59" s="347">
        <f>IF(K59="A",659.6,IF(K59="B",424.8,IF(K59="C",338.6,IF(K59="D",274.5,IF(K59="E",174,"-")))))</f>
        <v>274.5</v>
      </c>
      <c r="V59" s="352">
        <v>0</v>
      </c>
      <c r="W59" s="327">
        <v>0.1</v>
      </c>
      <c r="X59" s="316">
        <v>2068</v>
      </c>
      <c r="Y59" s="316">
        <v>215.54</v>
      </c>
      <c r="Z59" s="341">
        <v>59.4</v>
      </c>
      <c r="AA59" s="316">
        <v>2068</v>
      </c>
      <c r="AB59" s="316">
        <v>215.54</v>
      </c>
      <c r="AC59" s="341">
        <v>59.4</v>
      </c>
      <c r="AD59" s="304"/>
      <c r="AE59" s="304"/>
      <c r="AF59" s="304"/>
      <c r="AG59" s="304"/>
      <c r="AH59" s="304"/>
      <c r="AI59" s="304"/>
      <c r="AJ59" s="304"/>
      <c r="AK59" s="304" t="s">
        <v>207</v>
      </c>
      <c r="AL59" s="304"/>
      <c r="AM59" s="328"/>
      <c r="AN59" s="328"/>
      <c r="AO59" s="304" t="str">
        <f>IF(EP59="","",EP59)</f>
        <v/>
      </c>
      <c r="AP59" s="304" t="str">
        <f>IF(EI59="","",EI59)</f>
        <v/>
      </c>
      <c r="AQ59" s="304" t="str">
        <f>IF(EK59="","",EK59)</f>
        <v/>
      </c>
      <c r="AR59" s="312" t="str">
        <f>IF(EM59="","",EXP(EM59))</f>
        <v/>
      </c>
      <c r="AS59" s="313" t="str">
        <f>EN59</f>
        <v/>
      </c>
      <c r="AT59" s="304" t="s">
        <v>213</v>
      </c>
      <c r="AU59" s="304"/>
      <c r="AV59" s="316"/>
      <c r="AW59" s="316">
        <v>215.54</v>
      </c>
      <c r="AX59" s="311" t="s">
        <v>1704</v>
      </c>
      <c r="AY59" s="311">
        <v>97</v>
      </c>
      <c r="AZ59" s="328">
        <v>280</v>
      </c>
      <c r="BA59" s="316">
        <v>74</v>
      </c>
      <c r="BB59" s="312">
        <v>271.44099999999997</v>
      </c>
      <c r="BC59" s="313">
        <v>0.25</v>
      </c>
      <c r="BD59" s="312" t="str">
        <f>VLOOKUP(E59,[4]CAsfw_v2_g83_VsV2_Slope2!$C$2:$N$991,6,FALSE)</f>
        <v>Qal- deep</v>
      </c>
      <c r="BE59" s="312" t="str">
        <f>VLOOKUP(E59,[4]CAsfw_v2_g83_VsV2_Slope2!$C$2:$N$991,7,FALSE)</f>
        <v>Qal- deep (incl LA)</v>
      </c>
      <c r="BF59" s="312">
        <f>VLOOKUP(E59,[4]CAsfw_v2_g83_VsV2_Slope2!$C$2:$N$991,8,FALSE)</f>
        <v>280</v>
      </c>
      <c r="BG59" s="312">
        <f>VLOOKUP(E59,[4]CAsfw_v2_g83_VsV2_Slope2!$C$2:$N$991,9,FALSE)</f>
        <v>74</v>
      </c>
      <c r="BH59" s="312">
        <f>VLOOKUP(E59,[4]CAsfw_v2_g83_VsV2_Slope2!$C$2:$N$991,10,FALSE)</f>
        <v>1.59198</v>
      </c>
      <c r="BI59" s="354">
        <f>VLOOKUP(E59,[4]CAsfw_v2_g83_VsV2_Slope2!$C$2:$N$991,11,FALSE)</f>
        <v>306</v>
      </c>
      <c r="BJ59" s="304">
        <f>VLOOKUP(E59,[4]CAsfw_v2_g83_VsV2_Slope2!$C$2:$N$991,12,FALSE)</f>
        <v>78</v>
      </c>
      <c r="BK59" s="312">
        <v>306</v>
      </c>
      <c r="BL59" s="304"/>
      <c r="BM59" s="304"/>
      <c r="BN59" s="329"/>
      <c r="BO59" s="329"/>
      <c r="BP59" s="330"/>
      <c r="BQ59" s="304" t="s">
        <v>78</v>
      </c>
      <c r="BR59" s="330">
        <v>36.887999999999998</v>
      </c>
      <c r="BS59" s="330">
        <v>-121.413</v>
      </c>
      <c r="BT59" s="310" t="s">
        <v>273</v>
      </c>
      <c r="BU59" s="310" t="s">
        <v>210</v>
      </c>
      <c r="BV59" s="310" t="s">
        <v>211</v>
      </c>
      <c r="BW59" s="304" t="s">
        <v>3586</v>
      </c>
      <c r="BX59" s="304" t="s">
        <v>213</v>
      </c>
      <c r="BY59" s="304" t="s">
        <v>1825</v>
      </c>
      <c r="BZ59" s="304">
        <v>0</v>
      </c>
      <c r="CA59" s="304" t="s">
        <v>1503</v>
      </c>
      <c r="CB59" s="304" t="s">
        <v>3514</v>
      </c>
      <c r="CC59" s="304" t="s">
        <v>232</v>
      </c>
      <c r="CD59" s="304" t="str">
        <f>IF(CE59="-",IF(CF59="-","-",CF59),CE59)</f>
        <v>A</v>
      </c>
      <c r="CE59" s="316" t="s">
        <v>232</v>
      </c>
      <c r="CF59" s="304" t="str">
        <f>IF(S59="A","-",IF(S59="B","D",IF(S59="C","C",IF(S59="D","A",IF(S59="E","F",IF(S59="-","-","-"))))))</f>
        <v>A</v>
      </c>
      <c r="CG59" s="304" t="str">
        <f>IF(N59="A","D",IF(N59="B","C",IF(N59="C","C",IF(N59="D","B",IF(N59="E","C",IF(N59="F","E","-"))))))</f>
        <v>D</v>
      </c>
      <c r="CH59" s="304"/>
      <c r="CI59" s="304"/>
      <c r="CJ59" s="304"/>
      <c r="CK59" s="304" t="s">
        <v>206</v>
      </c>
      <c r="CL59" s="304"/>
      <c r="CM59" s="329"/>
      <c r="CN59" s="329">
        <v>217.70682148040638</v>
      </c>
      <c r="CO59" s="329"/>
      <c r="CP59" s="329"/>
      <c r="CQ59" s="329"/>
      <c r="CR59" s="304"/>
      <c r="CS59" s="304">
        <v>1.5</v>
      </c>
      <c r="CT59" s="304" t="s">
        <v>217</v>
      </c>
      <c r="CU59" s="304" t="s">
        <v>3587</v>
      </c>
      <c r="CV59" s="304" t="s">
        <v>213</v>
      </c>
      <c r="CW59" s="304" t="str">
        <f>IF(K59="A","B",IF(K59="B","C",IF(K59="C","D",IF(K59="D","D",IF(K59="E","E","")))))</f>
        <v>D</v>
      </c>
      <c r="CX59" s="304" t="str">
        <f>IF(CV59&lt;&gt;"",IF(CV59="u",IF(CW59="",CV59,CW59),CV59),CW59)</f>
        <v>D</v>
      </c>
      <c r="CY59" s="304"/>
      <c r="CZ59" s="304"/>
      <c r="DA59" s="304"/>
      <c r="DB59" s="304"/>
      <c r="DC59" s="329"/>
      <c r="DD59" s="304"/>
      <c r="DE59" s="304"/>
      <c r="DF59" s="304"/>
      <c r="DG59" s="304" t="s">
        <v>207</v>
      </c>
      <c r="DH59" s="304"/>
      <c r="DI59" s="304"/>
      <c r="DJ59" s="304"/>
      <c r="DK59" s="304"/>
      <c r="DL59" s="304"/>
      <c r="DM59" s="304"/>
      <c r="DN59" s="304"/>
      <c r="DO59" s="304"/>
      <c r="DP59" s="304"/>
      <c r="DQ59" s="304"/>
      <c r="DR59" s="304"/>
      <c r="DS59" s="304"/>
      <c r="DT59" s="304"/>
      <c r="DU59" s="304"/>
      <c r="DV59" s="316"/>
      <c r="DW59" s="316"/>
      <c r="DX59" s="341"/>
      <c r="DY59" s="316"/>
      <c r="DZ59" s="316"/>
      <c r="EA59" s="316"/>
      <c r="EB59" s="316"/>
      <c r="EC59" s="316"/>
      <c r="ED59" s="316"/>
      <c r="EE59" s="316"/>
      <c r="EF59" s="304"/>
      <c r="EG59" s="304"/>
      <c r="EH59" s="304"/>
      <c r="EI59" s="314" t="str">
        <f>IF(EJ59="","",IF(EJ59=1,"1a",IF(EJ59=4,IF(EH59="yes",4,5),EJ59)))</f>
        <v/>
      </c>
      <c r="EJ59" s="304"/>
      <c r="EK59" s="304"/>
      <c r="EL59" s="304"/>
      <c r="EM59" s="339" t="s">
        <v>208</v>
      </c>
      <c r="EN59" s="339" t="s">
        <v>208</v>
      </c>
      <c r="EO59" s="304"/>
      <c r="EP59" s="304"/>
      <c r="EQ59" s="304"/>
      <c r="ER59" s="304" t="s">
        <v>212</v>
      </c>
      <c r="ES59" s="304" t="str">
        <f>IF(S59="A","-",IF(S59="B","-",IF(S59="C","2",IF(S59="D","1, 5, or 6",IF(S59="E","-",IF(S59="-","-","-"))))))</f>
        <v>1, 5, or 6</v>
      </c>
      <c r="ET59" s="304"/>
      <c r="EU59" s="304"/>
      <c r="EV59" s="304"/>
      <c r="EW59" s="304"/>
      <c r="EX59" s="304"/>
      <c r="EY59" s="357"/>
      <c r="EZ59" s="357"/>
      <c r="FA59" s="304" t="s">
        <v>661</v>
      </c>
      <c r="FB59" s="304" t="s">
        <v>1561</v>
      </c>
      <c r="FC59" s="304" t="s">
        <v>1944</v>
      </c>
      <c r="FD59" s="304" t="s">
        <v>1588</v>
      </c>
      <c r="FE59" s="304"/>
      <c r="FF59" s="329"/>
      <c r="FG59" s="304"/>
      <c r="FH59" s="304"/>
      <c r="FI59" s="304"/>
      <c r="FJ59" s="304"/>
      <c r="FK59" s="304"/>
      <c r="FL59" s="330"/>
      <c r="FM59" s="340">
        <v>520</v>
      </c>
      <c r="FN59" s="329">
        <v>860</v>
      </c>
      <c r="FO59" s="340">
        <v>1620</v>
      </c>
      <c r="FP59" s="310" t="s">
        <v>78</v>
      </c>
      <c r="FQ59" s="310" t="s">
        <v>1599</v>
      </c>
      <c r="FR59" s="340">
        <v>1047.3553264780583</v>
      </c>
      <c r="FS59" s="329">
        <v>3436.205139363708</v>
      </c>
      <c r="FT59" s="329">
        <v>1136</v>
      </c>
      <c r="FU59" s="340">
        <v>3000</v>
      </c>
      <c r="FV59" s="329">
        <v>9842.5196850393695</v>
      </c>
      <c r="FW59" s="329">
        <v>920</v>
      </c>
      <c r="FX59" s="329">
        <v>1720</v>
      </c>
      <c r="FY59" s="329">
        <v>3240</v>
      </c>
      <c r="FZ59" s="329"/>
      <c r="GA59" s="304"/>
      <c r="GB59" s="304"/>
      <c r="GC59" s="304"/>
      <c r="GD59" s="304"/>
      <c r="GE59" s="304"/>
      <c r="GF59" s="304"/>
      <c r="GG59" s="304"/>
      <c r="GH59" s="304"/>
      <c r="GI59" s="304"/>
      <c r="GJ59" s="304"/>
      <c r="GK59" s="304"/>
      <c r="GL59" s="304"/>
      <c r="GM59" s="304"/>
      <c r="GN59" s="304"/>
      <c r="GO59" s="304"/>
      <c r="GP59" s="304"/>
      <c r="GQ59" s="304"/>
      <c r="GR59" s="304"/>
      <c r="GS59" s="304"/>
      <c r="GT59" s="304"/>
      <c r="GU59" s="304"/>
      <c r="GV59" s="304"/>
      <c r="GW59" s="327">
        <f>0.6*GY$59:GY$61</f>
        <v>0.51719999999999988</v>
      </c>
      <c r="GX59" s="331">
        <v>1.5</v>
      </c>
      <c r="GY59" s="331">
        <f>0.319+0.362*GX$59:GX$61</f>
        <v>0.86199999999999988</v>
      </c>
      <c r="GZ59" s="327">
        <f>0.65*GY59</f>
        <v>0.56029999999999991</v>
      </c>
      <c r="HA59" s="327">
        <v>2.25</v>
      </c>
      <c r="HB59" s="327">
        <f>0.679+0.417*HA59</f>
        <v>1.6172499999999999</v>
      </c>
      <c r="HC59" s="327">
        <f>0.45*HB59</f>
        <v>0.72776249999999998</v>
      </c>
      <c r="HD59" s="331"/>
      <c r="HE59" s="331">
        <v>2.4561999999999995</v>
      </c>
      <c r="HF59" s="331">
        <v>2.66</v>
      </c>
      <c r="HG59" s="316"/>
      <c r="HH59" s="331" t="s">
        <v>208</v>
      </c>
      <c r="HI59" s="331" t="s">
        <v>208</v>
      </c>
      <c r="HJ59" s="331" t="s">
        <v>208</v>
      </c>
      <c r="HK59" s="316" t="s">
        <v>273</v>
      </c>
      <c r="HL59" s="316" t="s">
        <v>214</v>
      </c>
      <c r="HM59" s="316" t="s">
        <v>215</v>
      </c>
      <c r="HN59" s="316" t="s">
        <v>213</v>
      </c>
      <c r="HO59" s="321" t="s">
        <v>1664</v>
      </c>
      <c r="HP59" s="316"/>
      <c r="HQ59" s="304" t="s">
        <v>217</v>
      </c>
      <c r="HR59" s="304"/>
      <c r="HS59" s="304"/>
      <c r="HT59" s="321" t="s">
        <v>3589</v>
      </c>
      <c r="HU59" s="361"/>
      <c r="HV59" s="361"/>
      <c r="HW59" s="360"/>
      <c r="HX59" s="304">
        <v>174</v>
      </c>
      <c r="HY59" s="310">
        <v>1656</v>
      </c>
      <c r="HZ59" s="337" t="s">
        <v>3588</v>
      </c>
      <c r="IA59" s="304">
        <v>499.2</v>
      </c>
      <c r="IB59" s="304">
        <v>1071.8</v>
      </c>
      <c r="IC59" s="304">
        <v>2569.4</v>
      </c>
      <c r="ID59" s="304" t="e">
        <v>#N/A</v>
      </c>
      <c r="IE59" s="304" t="e">
        <v>#N/A</v>
      </c>
      <c r="IF59" s="304" t="e">
        <v>#N/A</v>
      </c>
      <c r="IG59" s="304" t="e">
        <v>#N/A</v>
      </c>
      <c r="IH59" s="304" t="e">
        <v>#N/A</v>
      </c>
      <c r="II59" s="304" t="e">
        <v>#N/A</v>
      </c>
      <c r="IJ59" s="304" t="e">
        <v>#N/A</v>
      </c>
      <c r="IK59" s="304" t="e">
        <v>#N/A</v>
      </c>
      <c r="IL59" s="304" t="e">
        <v>#N/A</v>
      </c>
      <c r="IM59" s="304" t="e">
        <v>#N/A</v>
      </c>
      <c r="IN59" s="304" t="e">
        <v>#N/A</v>
      </c>
      <c r="IO59" s="304" t="e">
        <v>#N/A</v>
      </c>
      <c r="IP59" s="304" t="e">
        <v>#N/A</v>
      </c>
      <c r="IQ59" s="304" t="e">
        <v>#N/A</v>
      </c>
      <c r="IR59" s="304" t="e">
        <v>#N/A</v>
      </c>
      <c r="IS59" s="304" t="e">
        <v>#N/A</v>
      </c>
      <c r="IT59" s="304" t="e">
        <v>#N/A</v>
      </c>
      <c r="IU59" s="304" t="e">
        <v>#N/A</v>
      </c>
      <c r="IV59" s="304" t="e">
        <v>#N/A</v>
      </c>
      <c r="IW59" s="304" t="e">
        <v>#N/A</v>
      </c>
      <c r="IX59" s="304"/>
      <c r="IY59" s="356"/>
      <c r="IZ59" s="304" t="e">
        <v>#N/A</v>
      </c>
      <c r="JA59" s="304" t="e">
        <v>#N/A</v>
      </c>
      <c r="JB59" s="304" t="e">
        <v>#N/A</v>
      </c>
      <c r="JC59" s="304" t="e">
        <v>#N/A</v>
      </c>
      <c r="JD59" s="304" t="e">
        <v>#N/A</v>
      </c>
      <c r="JE59" s="329">
        <v>16</v>
      </c>
      <c r="JF59" s="304">
        <v>16</v>
      </c>
      <c r="JG59" s="304">
        <v>6.8194500000000003E-3</v>
      </c>
      <c r="JH59" s="332"/>
      <c r="JI59" s="332">
        <v>271</v>
      </c>
      <c r="JJ59" s="304">
        <v>330</v>
      </c>
      <c r="JK59" s="353" t="e">
        <v>#N/A</v>
      </c>
      <c r="JL59" s="359" t="e">
        <v>#N/A</v>
      </c>
      <c r="JM59" s="304" t="e">
        <v>#N/A</v>
      </c>
      <c r="JN59" s="304" t="e">
        <v>#N/A</v>
      </c>
      <c r="JO59" s="304" t="e">
        <v>#N/A</v>
      </c>
      <c r="JP59" s="337" t="e">
        <v>#N/A</v>
      </c>
      <c r="JQ59" s="337" t="e">
        <v>#N/A</v>
      </c>
      <c r="JR59" s="338">
        <f>IF(S59="A",IF(V59=0,0.3),IF(S59="B",IF(V59=0,0.25),IF(S59="C",IF(V59=0,0.2),IF(S59="D",IF(V59=0,0.1),IF(S59="E",IF(V59=0,0.05))))))</f>
        <v>0.1</v>
      </c>
      <c r="JS59" s="304" t="b">
        <f>IF(AND(ABS(T59-AG59)&lt;0.5,S59="A"),0.36,IF(AND(ABS(T59-AG59)&lt;0.5,S59="B"),0.32,IF(AND(ABS(T59-AG59)&lt;0.5,S59="C"),0.28,IF(AND(ABS(T59-AG59)&lt;0.5,S59="D"),0.22,IF(AND(ABS(T59-AG59)&lt;0.5,S59="E"),0.21,IF(AND(ABS(T59-AH59)&lt;0.5,S59="A"),0.31,IF(AND(ABS(T59-AH59)&lt;0.5,S59="B"),0.26,IF(AND(ABS(T59-AH59)&lt;0.5,S59="C"),0.22,IF(AND(ABS(T59-AH59)&lt;0.5,S59="D"),0.13,IF(AND(ABS(T59-AH59)&lt;0.5,S59="E"),0.09,IF(ABS(T59-AI59)&lt;0.5,IF(AND(AC59&gt;10,AC59&lt;=20,S59="A"),0.33,IF(AND(AC59&gt;10,AC59&lt;=20,S59="B"),0.29,IF(AND(AC59&gt;10,AC59&lt;=20,S59="C"),0.24,IF(AND(AC59&gt;10,AC59&lt;=20,S59="D"),0.17,IF(AND(AC59&gt;10,AC59&lt;=20,S59="E"),0.14,"-999"))))))))))))))))</f>
        <v>0</v>
      </c>
      <c r="JT59" s="304" t="str">
        <f>IF(AND(ABS(T59-AB59)&lt;0.5,V59=1,S59="A"),0.4,IF(AND(ABS(T59-AB59)&lt;0.5,V59=1,S59="B"),0.4,IF(AND(ABS(T59-AB59)&lt;0.5,V59=1,S59="C"),0.3,IF(AND(ABS(T59-AB59)&lt;0.5,V59=1,S59="D"),0.25,IF(AND(ABS(T59-AB59)&lt;0.5,V59=1,S59="E"),0.25,"-")))))</f>
        <v>-</v>
      </c>
      <c r="JU59" s="304" t="str">
        <f>IF(V59="2a",IF(OR(BF59="Qal- coarse",BF59="Qal- deep",BF59="Qal- deep- Imperial V.",BF59="Qal- deep LA basin",BF59="Qal- fine",BF59="Qal- thin- west LA",BF59="Qal- thin",BF59="Qoa",BF59="Qs"),0.25, IF(OR(BF59="Tsh",BF59="Tss",BF59="Tv"),0.33,0.4)),IF(V59="2b",0.45,"-"))</f>
        <v>-</v>
      </c>
      <c r="JV59" s="304" t="b">
        <f>IF(K59="A",IF(V59="3a",0.37,IF(V59="3b",0.37)),IF(K59="B",IF(V59="3a",0.37,IF(V59="3b",0.37)),IF(K59="C",IF(V59="3a",0.37,IF(V59="3b",0.37)),IF(K59="D",IF(V59="3a",0.37,IF(V59="3b",0.37)),0.25))))</f>
        <v>0</v>
      </c>
      <c r="JW59" s="309" t="b">
        <f>IF(V59="4b",IF(JG59&lt;0.00001,0.39,IF(AND(JG59&gt;=0.0022,JG59&lt;0.0063),0.39,IF(AND(JG59&gt;=0.0063,JG59&lt;0.018),0.39,IF(AND(JG59&gt;=0.018,JG59&lt;0.05),0.39,IF(AND(JG59&gt;=0.05,JG59&lt;0.1),0.39,IF(AND(JG59&gt;=0.1,JG59&lt;=0.138),0.39,IF(JG59&gt;0.138,0.39,0.25))))))))</f>
        <v>0</v>
      </c>
      <c r="JX59" s="362" t="str">
        <f>IF(AND(V59=5,S59="C"),0.4,IF(AND(V59=5,S59="D"),0.35,IF(AND(V59=5,S59="B"),0.5,"-")))</f>
        <v>-</v>
      </c>
    </row>
    <row r="60" spans="1:284" s="307" customFormat="1" ht="20.100000000000001" customHeight="1" x14ac:dyDescent="0.2">
      <c r="A60" s="323"/>
      <c r="B60" s="307" t="s">
        <v>4922</v>
      </c>
      <c r="C60" s="307" t="s">
        <v>4915</v>
      </c>
      <c r="D60" s="355" t="s">
        <v>4683</v>
      </c>
      <c r="E60" s="325">
        <v>190</v>
      </c>
      <c r="F60" s="349" t="s">
        <v>3590</v>
      </c>
      <c r="G60" s="309">
        <v>1656</v>
      </c>
      <c r="H60" s="324">
        <v>36.887999999999998</v>
      </c>
      <c r="I60" s="324">
        <v>-121.413</v>
      </c>
      <c r="J60" s="316" t="s">
        <v>273</v>
      </c>
      <c r="K60" s="316" t="s">
        <v>213</v>
      </c>
      <c r="L60" s="316"/>
      <c r="M60" s="310" t="s">
        <v>273</v>
      </c>
      <c r="N60" s="304" t="str">
        <f>IF(CC60="-",IF(CD60="-","-",CD60),CC60)</f>
        <v>A</v>
      </c>
      <c r="O60" s="304" t="str">
        <f>CX60</f>
        <v>D</v>
      </c>
      <c r="P60" s="304" t="s">
        <v>213</v>
      </c>
      <c r="Q60" s="304" t="str">
        <f>IF(ER60&lt;&gt;"",ER60,"-")</f>
        <v>-</v>
      </c>
      <c r="R60" s="304"/>
      <c r="S60" s="316" t="str">
        <f>IF(T60&lt;180,"E",IF(AND(T60&gt;=180,T60&lt;360),"D",IF(AND(T60&gt;=360,T60&lt;760),"C",IF(AND(T60&gt;=760,T60&lt;1500),"B",IF(T60&gt;=1500,"A","-")))))</f>
        <v>D</v>
      </c>
      <c r="T60" s="327">
        <f>IF(AB60="",Y60,AB60)</f>
        <v>215.54</v>
      </c>
      <c r="U60" s="347">
        <f>IF(K60="A",659.6,IF(K60="B",424.8,IF(K60="C",338.6,IF(K60="D",274.5,IF(K60="E",174,"-")))))</f>
        <v>274.5</v>
      </c>
      <c r="V60" s="352">
        <v>0</v>
      </c>
      <c r="W60" s="327">
        <v>0.1</v>
      </c>
      <c r="X60" s="316">
        <v>2068</v>
      </c>
      <c r="Y60" s="316">
        <v>215.54</v>
      </c>
      <c r="Z60" s="341">
        <v>59.4</v>
      </c>
      <c r="AA60" s="316">
        <v>2068</v>
      </c>
      <c r="AB60" s="316">
        <v>215.54</v>
      </c>
      <c r="AC60" s="341">
        <v>59.4</v>
      </c>
      <c r="AD60" s="304"/>
      <c r="AE60" s="304"/>
      <c r="AF60" s="304"/>
      <c r="AG60" s="304"/>
      <c r="AH60" s="304"/>
      <c r="AI60" s="304"/>
      <c r="AJ60" s="304"/>
      <c r="AK60" s="304" t="s">
        <v>207</v>
      </c>
      <c r="AL60" s="304"/>
      <c r="AM60" s="328"/>
      <c r="AN60" s="328"/>
      <c r="AO60" s="304" t="str">
        <f>IF(EP60="","",EP60)</f>
        <v/>
      </c>
      <c r="AP60" s="304" t="str">
        <f>IF(EI60="","",EI60)</f>
        <v/>
      </c>
      <c r="AQ60" s="304" t="str">
        <f>IF(EK60="","",EK60)</f>
        <v/>
      </c>
      <c r="AR60" s="312" t="str">
        <f>IF(EM60="","",EXP(EM60))</f>
        <v/>
      </c>
      <c r="AS60" s="313" t="str">
        <f>EN60</f>
        <v/>
      </c>
      <c r="AT60" s="304" t="s">
        <v>213</v>
      </c>
      <c r="AU60" s="304"/>
      <c r="AV60" s="316"/>
      <c r="AW60" s="316">
        <v>215.54</v>
      </c>
      <c r="AX60" s="311" t="s">
        <v>1704</v>
      </c>
      <c r="AY60" s="311">
        <v>97</v>
      </c>
      <c r="AZ60" s="328">
        <v>280</v>
      </c>
      <c r="BA60" s="316">
        <v>74</v>
      </c>
      <c r="BB60" s="312">
        <v>271.44099999999997</v>
      </c>
      <c r="BC60" s="313">
        <v>0.25</v>
      </c>
      <c r="BD60" s="312" t="str">
        <f>VLOOKUP(E60,[4]CAsfw_v2_g83_VsV2_Slope2!$C$2:$N$991,6,FALSE)</f>
        <v>Qal- deep</v>
      </c>
      <c r="BE60" s="312" t="str">
        <f>VLOOKUP(E60,[4]CAsfw_v2_g83_VsV2_Slope2!$C$2:$N$991,7,FALSE)</f>
        <v>Qal- deep (incl LA)</v>
      </c>
      <c r="BF60" s="312">
        <f>VLOOKUP(E60,[4]CAsfw_v2_g83_VsV2_Slope2!$C$2:$N$991,8,FALSE)</f>
        <v>280</v>
      </c>
      <c r="BG60" s="312">
        <f>VLOOKUP(E60,[4]CAsfw_v2_g83_VsV2_Slope2!$C$2:$N$991,9,FALSE)</f>
        <v>74</v>
      </c>
      <c r="BH60" s="312">
        <f>VLOOKUP(E60,[4]CAsfw_v2_g83_VsV2_Slope2!$C$2:$N$991,10,FALSE)</f>
        <v>1.59198</v>
      </c>
      <c r="BI60" s="354">
        <f>VLOOKUP(E60,[4]CAsfw_v2_g83_VsV2_Slope2!$C$2:$N$991,11,FALSE)</f>
        <v>306</v>
      </c>
      <c r="BJ60" s="304">
        <f>VLOOKUP(E60,[4]CAsfw_v2_g83_VsV2_Slope2!$C$2:$N$991,12,FALSE)</f>
        <v>78</v>
      </c>
      <c r="BK60" s="312">
        <v>306</v>
      </c>
      <c r="BL60" s="304"/>
      <c r="BM60" s="304"/>
      <c r="BN60" s="329"/>
      <c r="BO60" s="329"/>
      <c r="BP60" s="330"/>
      <c r="BQ60" s="304" t="s">
        <v>78</v>
      </c>
      <c r="BR60" s="330">
        <v>36.887999999999998</v>
      </c>
      <c r="BS60" s="330">
        <v>-121.413</v>
      </c>
      <c r="BT60" s="310" t="s">
        <v>273</v>
      </c>
      <c r="BU60" s="310" t="s">
        <v>210</v>
      </c>
      <c r="BV60" s="310" t="s">
        <v>211</v>
      </c>
      <c r="BW60" s="304" t="s">
        <v>3586</v>
      </c>
      <c r="BX60" s="304" t="s">
        <v>213</v>
      </c>
      <c r="BY60" s="304" t="s">
        <v>1825</v>
      </c>
      <c r="BZ60" s="304">
        <v>0</v>
      </c>
      <c r="CA60" s="304" t="s">
        <v>1503</v>
      </c>
      <c r="CB60" s="304" t="s">
        <v>3514</v>
      </c>
      <c r="CC60" s="304" t="s">
        <v>232</v>
      </c>
      <c r="CD60" s="304" t="str">
        <f>IF(CE60="-",IF(CF60="-","-",CF60),CE60)</f>
        <v>A</v>
      </c>
      <c r="CE60" s="316" t="s">
        <v>232</v>
      </c>
      <c r="CF60" s="304" t="str">
        <f>IF(S60="A","-",IF(S60="B","D",IF(S60="C","C",IF(S60="D","A",IF(S60="E","F",IF(S60="-","-","-"))))))</f>
        <v>A</v>
      </c>
      <c r="CG60" s="304" t="str">
        <f>IF(N60="A","D",IF(N60="B","C",IF(N60="C","C",IF(N60="D","B",IF(N60="E","C",IF(N60="F","E","-"))))))</f>
        <v>D</v>
      </c>
      <c r="CH60" s="304"/>
      <c r="CI60" s="304"/>
      <c r="CJ60" s="304"/>
      <c r="CK60" s="304" t="s">
        <v>206</v>
      </c>
      <c r="CL60" s="304"/>
      <c r="CM60" s="329"/>
      <c r="CN60" s="329">
        <v>217.70682148040638</v>
      </c>
      <c r="CO60" s="329"/>
      <c r="CP60" s="329"/>
      <c r="CQ60" s="329"/>
      <c r="CR60" s="304"/>
      <c r="CS60" s="304">
        <v>1.5</v>
      </c>
      <c r="CT60" s="304" t="s">
        <v>217</v>
      </c>
      <c r="CU60" s="304" t="s">
        <v>3587</v>
      </c>
      <c r="CV60" s="304" t="s">
        <v>213</v>
      </c>
      <c r="CW60" s="304" t="str">
        <f>IF(K60="A","B",IF(K60="B","C",IF(K60="C","D",IF(K60="D","D",IF(K60="E","E","")))))</f>
        <v>D</v>
      </c>
      <c r="CX60" s="304" t="str">
        <f>IF(CV60&lt;&gt;"",IF(CV60="u",IF(CW60="",CV60,CW60),CV60),CW60)</f>
        <v>D</v>
      </c>
      <c r="CY60" s="304"/>
      <c r="CZ60" s="304"/>
      <c r="DA60" s="304"/>
      <c r="DB60" s="304"/>
      <c r="DC60" s="329"/>
      <c r="DD60" s="304"/>
      <c r="DE60" s="304"/>
      <c r="DF60" s="304"/>
      <c r="DG60" s="304" t="s">
        <v>207</v>
      </c>
      <c r="DH60" s="304"/>
      <c r="DI60" s="304"/>
      <c r="DJ60" s="304"/>
      <c r="DK60" s="304"/>
      <c r="DL60" s="304"/>
      <c r="DM60" s="304"/>
      <c r="DN60" s="304"/>
      <c r="DO60" s="304"/>
      <c r="DP60" s="304"/>
      <c r="DQ60" s="304"/>
      <c r="DR60" s="304"/>
      <c r="DS60" s="304"/>
      <c r="DT60" s="304"/>
      <c r="DU60" s="304"/>
      <c r="DV60" s="316"/>
      <c r="DW60" s="316"/>
      <c r="DX60" s="341"/>
      <c r="DY60" s="316"/>
      <c r="DZ60" s="316"/>
      <c r="EA60" s="316"/>
      <c r="EB60" s="316"/>
      <c r="EC60" s="316"/>
      <c r="ED60" s="316"/>
      <c r="EE60" s="316"/>
      <c r="EF60" s="304"/>
      <c r="EG60" s="304"/>
      <c r="EH60" s="304"/>
      <c r="EI60" s="314" t="str">
        <f>IF(EJ60="","",IF(EJ60=1,"1a",IF(EJ60=4,IF(EH60="yes",4,5),EJ60)))</f>
        <v/>
      </c>
      <c r="EJ60" s="304"/>
      <c r="EK60" s="304"/>
      <c r="EL60" s="304"/>
      <c r="EM60" s="339" t="s">
        <v>208</v>
      </c>
      <c r="EN60" s="339" t="s">
        <v>208</v>
      </c>
      <c r="EO60" s="304"/>
      <c r="EP60" s="304"/>
      <c r="EQ60" s="304"/>
      <c r="ER60" s="304" t="s">
        <v>212</v>
      </c>
      <c r="ES60" s="304" t="str">
        <f>IF(S60="A","-",IF(S60="B","-",IF(S60="C","2",IF(S60="D","1, 5, or 6",IF(S60="E","-",IF(S60="-","-","-"))))))</f>
        <v>1, 5, or 6</v>
      </c>
      <c r="ET60" s="304"/>
      <c r="EU60" s="304"/>
      <c r="EV60" s="304"/>
      <c r="EW60" s="304"/>
      <c r="EX60" s="304"/>
      <c r="EY60" s="357"/>
      <c r="EZ60" s="357"/>
      <c r="FA60" s="304" t="s">
        <v>661</v>
      </c>
      <c r="FB60" s="304" t="s">
        <v>1561</v>
      </c>
      <c r="FC60" s="304" t="s">
        <v>1944</v>
      </c>
      <c r="FD60" s="304" t="s">
        <v>1588</v>
      </c>
      <c r="FE60" s="304"/>
      <c r="FF60" s="329"/>
      <c r="FG60" s="304"/>
      <c r="FH60" s="304"/>
      <c r="FI60" s="304"/>
      <c r="FJ60" s="304"/>
      <c r="FK60" s="304"/>
      <c r="FL60" s="330"/>
      <c r="FM60" s="340">
        <v>520</v>
      </c>
      <c r="FN60" s="329">
        <v>860</v>
      </c>
      <c r="FO60" s="340">
        <v>1620</v>
      </c>
      <c r="FP60" s="310" t="s">
        <v>78</v>
      </c>
      <c r="FQ60" s="310" t="s">
        <v>255</v>
      </c>
      <c r="FR60" s="340">
        <v>1047.3553264780583</v>
      </c>
      <c r="FS60" s="329">
        <v>3436.205139363708</v>
      </c>
      <c r="FT60" s="329">
        <v>1136</v>
      </c>
      <c r="FU60" s="340">
        <v>3000</v>
      </c>
      <c r="FV60" s="329">
        <v>9842.5196850393695</v>
      </c>
      <c r="FW60" s="329">
        <v>920</v>
      </c>
      <c r="FX60" s="329">
        <v>1720</v>
      </c>
      <c r="FY60" s="329">
        <v>3240</v>
      </c>
      <c r="FZ60" s="329"/>
      <c r="GA60" s="304"/>
      <c r="GB60" s="304"/>
      <c r="GC60" s="304"/>
      <c r="GD60" s="304"/>
      <c r="GE60" s="304"/>
      <c r="GF60" s="304"/>
      <c r="GG60" s="304"/>
      <c r="GH60" s="304"/>
      <c r="GI60" s="304"/>
      <c r="GJ60" s="304"/>
      <c r="GK60" s="304"/>
      <c r="GL60" s="304"/>
      <c r="GM60" s="304"/>
      <c r="GN60" s="304"/>
      <c r="GO60" s="304"/>
      <c r="GP60" s="304"/>
      <c r="GQ60" s="304"/>
      <c r="GR60" s="304"/>
      <c r="GS60" s="304"/>
      <c r="GT60" s="304"/>
      <c r="GU60" s="304"/>
      <c r="GV60" s="304"/>
      <c r="GW60" s="327">
        <f>0.6*GY$59:GY$61</f>
        <v>0.51719999999999988</v>
      </c>
      <c r="GX60" s="331">
        <v>1.5</v>
      </c>
      <c r="GY60" s="331">
        <f>0.319+0.362*GX$59:GX$61</f>
        <v>0.86199999999999988</v>
      </c>
      <c r="GZ60" s="327">
        <f>0.65*GY60</f>
        <v>0.56029999999999991</v>
      </c>
      <c r="HA60" s="327">
        <v>2.25</v>
      </c>
      <c r="HB60" s="327">
        <f>0.679+0.417*HA60</f>
        <v>1.6172499999999999</v>
      </c>
      <c r="HC60" s="327">
        <f>0.45*HB60</f>
        <v>0.72776249999999998</v>
      </c>
      <c r="HD60" s="331"/>
      <c r="HE60" s="331">
        <v>2.4561999999999995</v>
      </c>
      <c r="HF60" s="331">
        <v>2.66</v>
      </c>
      <c r="HG60" s="316"/>
      <c r="HH60" s="331" t="s">
        <v>208</v>
      </c>
      <c r="HI60" s="331" t="s">
        <v>208</v>
      </c>
      <c r="HJ60" s="331" t="s">
        <v>208</v>
      </c>
      <c r="HK60" s="316" t="s">
        <v>273</v>
      </c>
      <c r="HL60" s="316" t="s">
        <v>214</v>
      </c>
      <c r="HM60" s="316" t="s">
        <v>215</v>
      </c>
      <c r="HN60" s="316" t="s">
        <v>213</v>
      </c>
      <c r="HO60" s="321" t="s">
        <v>1664</v>
      </c>
      <c r="HP60" s="316"/>
      <c r="HQ60" s="304" t="s">
        <v>217</v>
      </c>
      <c r="HR60" s="304"/>
      <c r="HS60" s="304"/>
      <c r="HT60" s="321" t="s">
        <v>3589</v>
      </c>
      <c r="HU60" s="361"/>
      <c r="HV60" s="361"/>
      <c r="HW60" s="360"/>
      <c r="HX60" s="304">
        <v>174</v>
      </c>
      <c r="HY60" s="310">
        <v>1656</v>
      </c>
      <c r="HZ60" s="337" t="s">
        <v>3590</v>
      </c>
      <c r="IA60" s="304">
        <v>499.2</v>
      </c>
      <c r="IB60" s="304">
        <v>1071.8</v>
      </c>
      <c r="IC60" s="304">
        <v>2569.4</v>
      </c>
      <c r="ID60" s="304" t="e">
        <v>#N/A</v>
      </c>
      <c r="IE60" s="304" t="e">
        <v>#N/A</v>
      </c>
      <c r="IF60" s="304" t="e">
        <v>#N/A</v>
      </c>
      <c r="IG60" s="304" t="e">
        <v>#N/A</v>
      </c>
      <c r="IH60" s="304" t="e">
        <v>#N/A</v>
      </c>
      <c r="II60" s="304" t="e">
        <v>#N/A</v>
      </c>
      <c r="IJ60" s="304" t="e">
        <v>#N/A</v>
      </c>
      <c r="IK60" s="304" t="e">
        <v>#N/A</v>
      </c>
      <c r="IL60" s="304" t="e">
        <v>#N/A</v>
      </c>
      <c r="IM60" s="304" t="e">
        <v>#N/A</v>
      </c>
      <c r="IN60" s="304" t="e">
        <v>#N/A</v>
      </c>
      <c r="IO60" s="304" t="e">
        <v>#N/A</v>
      </c>
      <c r="IP60" s="304" t="e">
        <v>#N/A</v>
      </c>
      <c r="IQ60" s="304" t="e">
        <v>#N/A</v>
      </c>
      <c r="IR60" s="304" t="e">
        <v>#N/A</v>
      </c>
      <c r="IS60" s="304" t="e">
        <v>#N/A</v>
      </c>
      <c r="IT60" s="304" t="e">
        <v>#N/A</v>
      </c>
      <c r="IU60" s="304" t="e">
        <v>#N/A</v>
      </c>
      <c r="IV60" s="304" t="e">
        <v>#N/A</v>
      </c>
      <c r="IW60" s="304" t="e">
        <v>#N/A</v>
      </c>
      <c r="IX60" s="304"/>
      <c r="IY60" s="356"/>
      <c r="IZ60" s="304" t="e">
        <v>#N/A</v>
      </c>
      <c r="JA60" s="304" t="e">
        <v>#N/A</v>
      </c>
      <c r="JB60" s="304" t="e">
        <v>#N/A</v>
      </c>
      <c r="JC60" s="304" t="e">
        <v>#N/A</v>
      </c>
      <c r="JD60" s="304" t="e">
        <v>#N/A</v>
      </c>
      <c r="JE60" s="329">
        <v>16</v>
      </c>
      <c r="JF60" s="304">
        <v>16</v>
      </c>
      <c r="JG60" s="304">
        <v>6.8194500000000003E-3</v>
      </c>
      <c r="JH60" s="332"/>
      <c r="JI60" s="332">
        <v>271</v>
      </c>
      <c r="JJ60" s="304">
        <v>330</v>
      </c>
      <c r="JK60" s="353" t="e">
        <v>#N/A</v>
      </c>
      <c r="JL60" s="359" t="e">
        <v>#N/A</v>
      </c>
      <c r="JM60" s="304" t="e">
        <v>#N/A</v>
      </c>
      <c r="JN60" s="304" t="e">
        <v>#N/A</v>
      </c>
      <c r="JO60" s="304" t="e">
        <v>#N/A</v>
      </c>
      <c r="JP60" s="337" t="e">
        <v>#N/A</v>
      </c>
      <c r="JQ60" s="337" t="e">
        <v>#N/A</v>
      </c>
      <c r="JR60" s="338">
        <f>IF(S60="A",IF(V60=0,0.3),IF(S60="B",IF(V60=0,0.25),IF(S60="C",IF(V60=0,0.2),IF(S60="D",IF(V60=0,0.1),IF(S60="E",IF(V60=0,0.05))))))</f>
        <v>0.1</v>
      </c>
      <c r="JS60" s="304" t="b">
        <f>IF(AND(ABS(T60-AG60)&lt;0.5,S60="A"),0.36,IF(AND(ABS(T60-AG60)&lt;0.5,S60="B"),0.32,IF(AND(ABS(T60-AG60)&lt;0.5,S60="C"),0.28,IF(AND(ABS(T60-AG60)&lt;0.5,S60="D"),0.22,IF(AND(ABS(T60-AG60)&lt;0.5,S60="E"),0.21,IF(AND(ABS(T60-AH60)&lt;0.5,S60="A"),0.31,IF(AND(ABS(T60-AH60)&lt;0.5,S60="B"),0.26,IF(AND(ABS(T60-AH60)&lt;0.5,S60="C"),0.22,IF(AND(ABS(T60-AH60)&lt;0.5,S60="D"),0.13,IF(AND(ABS(T60-AH60)&lt;0.5,S60="E"),0.09,IF(ABS(T60-AI60)&lt;0.5,IF(AND(AC60&gt;10,AC60&lt;=20,S60="A"),0.33,IF(AND(AC60&gt;10,AC60&lt;=20,S60="B"),0.29,IF(AND(AC60&gt;10,AC60&lt;=20,S60="C"),0.24,IF(AND(AC60&gt;10,AC60&lt;=20,S60="D"),0.17,IF(AND(AC60&gt;10,AC60&lt;=20,S60="E"),0.14,"-999"))))))))))))))))</f>
        <v>0</v>
      </c>
      <c r="JT60" s="304" t="str">
        <f>IF(AND(ABS(T60-AB60)&lt;0.5,V60=1,S60="A"),0.4,IF(AND(ABS(T60-AB60)&lt;0.5,V60=1,S60="B"),0.4,IF(AND(ABS(T60-AB60)&lt;0.5,V60=1,S60="C"),0.3,IF(AND(ABS(T60-AB60)&lt;0.5,V60=1,S60="D"),0.25,IF(AND(ABS(T60-AB60)&lt;0.5,V60=1,S60="E"),0.25,"-")))))</f>
        <v>-</v>
      </c>
      <c r="JU60" s="304" t="str">
        <f>IF(V60="2a",IF(OR(BF60="Qal- coarse",BF60="Qal- deep",BF60="Qal- deep- Imperial V.",BF60="Qal- deep LA basin",BF60="Qal- fine",BF60="Qal- thin- west LA",BF60="Qal- thin",BF60="Qoa",BF60="Qs"),0.25, IF(OR(BF60="Tsh",BF60="Tss",BF60="Tv"),0.33,0.4)),IF(V60="2b",0.45,"-"))</f>
        <v>-</v>
      </c>
      <c r="JV60" s="304" t="b">
        <f>IF(K60="A",IF(V60="3a",0.37,IF(V60="3b",0.37)),IF(K60="B",IF(V60="3a",0.37,IF(V60="3b",0.37)),IF(K60="C",IF(V60="3a",0.37,IF(V60="3b",0.37)),IF(K60="D",IF(V60="3a",0.37,IF(V60="3b",0.37)),0.25))))</f>
        <v>0</v>
      </c>
      <c r="JW60" s="309" t="b">
        <f>IF(V60="4b",IF(JG60&lt;0.00001,0.39,IF(AND(JG60&gt;=0.0022,JG60&lt;0.0063),0.39,IF(AND(JG60&gt;=0.0063,JG60&lt;0.018),0.39,IF(AND(JG60&gt;=0.018,JG60&lt;0.05),0.39,IF(AND(JG60&gt;=0.05,JG60&lt;0.1),0.39,IF(AND(JG60&gt;=0.1,JG60&lt;=0.138),0.39,IF(JG60&gt;0.138,0.39,0.25))))))))</f>
        <v>0</v>
      </c>
      <c r="JX60" s="362" t="str">
        <f>IF(AND(V60=5,S60="C"),0.4,IF(AND(V60=5,S60="D"),0.35,IF(AND(V60=5,S60="B"),0.5,"-")))</f>
        <v>-</v>
      </c>
    </row>
    <row r="61" spans="1:284" s="307" customFormat="1" ht="20.100000000000001" customHeight="1" x14ac:dyDescent="0.2">
      <c r="A61" s="323"/>
      <c r="B61" s="307" t="s">
        <v>4922</v>
      </c>
      <c r="C61" s="307" t="s">
        <v>4915</v>
      </c>
      <c r="D61" s="355" t="s">
        <v>4683</v>
      </c>
      <c r="E61" s="325">
        <v>191</v>
      </c>
      <c r="F61" s="349" t="s">
        <v>3591</v>
      </c>
      <c r="G61" s="309">
        <v>1656</v>
      </c>
      <c r="H61" s="324">
        <v>36.887999999999998</v>
      </c>
      <c r="I61" s="324">
        <v>-121.413</v>
      </c>
      <c r="J61" s="316" t="s">
        <v>273</v>
      </c>
      <c r="K61" s="316" t="s">
        <v>213</v>
      </c>
      <c r="L61" s="316"/>
      <c r="M61" s="310" t="s">
        <v>273</v>
      </c>
      <c r="N61" s="304" t="str">
        <f>IF(CC61="-",IF(CD61="-","-",CD61),CC61)</f>
        <v>A</v>
      </c>
      <c r="O61" s="304" t="str">
        <f>CX61</f>
        <v>D</v>
      </c>
      <c r="P61" s="304" t="s">
        <v>213</v>
      </c>
      <c r="Q61" s="304" t="str">
        <f>IF(ER61&lt;&gt;"",ER61,"-")</f>
        <v>-</v>
      </c>
      <c r="R61" s="304"/>
      <c r="S61" s="316" t="str">
        <f>IF(T61&lt;180,"E",IF(AND(T61&gt;=180,T61&lt;360),"D",IF(AND(T61&gt;=360,T61&lt;760),"C",IF(AND(T61&gt;=760,T61&lt;1500),"B",IF(T61&gt;=1500,"A","-")))))</f>
        <v>D</v>
      </c>
      <c r="T61" s="327">
        <f>IF(AB61="",Y61,AB61)</f>
        <v>215.54</v>
      </c>
      <c r="U61" s="347">
        <f>IF(K61="A",659.6,IF(K61="B",424.8,IF(K61="C",338.6,IF(K61="D",274.5,IF(K61="E",174,"-")))))</f>
        <v>274.5</v>
      </c>
      <c r="V61" s="352">
        <v>0</v>
      </c>
      <c r="W61" s="327">
        <v>0.1</v>
      </c>
      <c r="X61" s="316">
        <v>2068</v>
      </c>
      <c r="Y61" s="316">
        <v>215.54</v>
      </c>
      <c r="Z61" s="341">
        <v>59.4</v>
      </c>
      <c r="AA61" s="316">
        <v>2068</v>
      </c>
      <c r="AB61" s="316">
        <v>215.54</v>
      </c>
      <c r="AC61" s="341">
        <v>59.4</v>
      </c>
      <c r="AD61" s="304"/>
      <c r="AE61" s="304"/>
      <c r="AF61" s="304"/>
      <c r="AG61" s="304"/>
      <c r="AH61" s="304"/>
      <c r="AI61" s="304"/>
      <c r="AJ61" s="304"/>
      <c r="AK61" s="304" t="s">
        <v>207</v>
      </c>
      <c r="AL61" s="304"/>
      <c r="AM61" s="328"/>
      <c r="AN61" s="328"/>
      <c r="AO61" s="304" t="str">
        <f>IF(EP61="","",EP61)</f>
        <v/>
      </c>
      <c r="AP61" s="304" t="str">
        <f>IF(EI61="","",EI61)</f>
        <v/>
      </c>
      <c r="AQ61" s="304" t="str">
        <f>IF(EK61="","",EK61)</f>
        <v/>
      </c>
      <c r="AR61" s="312" t="str">
        <f>IF(EM61="","",EXP(EM61))</f>
        <v/>
      </c>
      <c r="AS61" s="313" t="str">
        <f>EN61</f>
        <v/>
      </c>
      <c r="AT61" s="304" t="s">
        <v>213</v>
      </c>
      <c r="AU61" s="304"/>
      <c r="AV61" s="316"/>
      <c r="AW61" s="316">
        <v>215.54</v>
      </c>
      <c r="AX61" s="311" t="s">
        <v>1704</v>
      </c>
      <c r="AY61" s="311">
        <v>97</v>
      </c>
      <c r="AZ61" s="328">
        <v>280</v>
      </c>
      <c r="BA61" s="316">
        <v>74</v>
      </c>
      <c r="BB61" s="312">
        <v>271.44099999999997</v>
      </c>
      <c r="BC61" s="313">
        <v>0.25</v>
      </c>
      <c r="BD61" s="312" t="str">
        <f>VLOOKUP(E61,[4]CAsfw_v2_g83_VsV2_Slope2!$C$2:$N$991,6,FALSE)</f>
        <v>Qal- deep</v>
      </c>
      <c r="BE61" s="312" t="str">
        <f>VLOOKUP(E61,[4]CAsfw_v2_g83_VsV2_Slope2!$C$2:$N$991,7,FALSE)</f>
        <v>Qal- deep (incl LA)</v>
      </c>
      <c r="BF61" s="312">
        <f>VLOOKUP(E61,[4]CAsfw_v2_g83_VsV2_Slope2!$C$2:$N$991,8,FALSE)</f>
        <v>280</v>
      </c>
      <c r="BG61" s="312">
        <f>VLOOKUP(E61,[4]CAsfw_v2_g83_VsV2_Slope2!$C$2:$N$991,9,FALSE)</f>
        <v>74</v>
      </c>
      <c r="BH61" s="312">
        <f>VLOOKUP(E61,[4]CAsfw_v2_g83_VsV2_Slope2!$C$2:$N$991,10,FALSE)</f>
        <v>1.59198</v>
      </c>
      <c r="BI61" s="354">
        <f>VLOOKUP(E61,[4]CAsfw_v2_g83_VsV2_Slope2!$C$2:$N$991,11,FALSE)</f>
        <v>306</v>
      </c>
      <c r="BJ61" s="304">
        <f>VLOOKUP(E61,[4]CAsfw_v2_g83_VsV2_Slope2!$C$2:$N$991,12,FALSE)</f>
        <v>78</v>
      </c>
      <c r="BK61" s="312">
        <v>306</v>
      </c>
      <c r="BL61" s="304"/>
      <c r="BM61" s="304"/>
      <c r="BN61" s="329"/>
      <c r="BO61" s="329"/>
      <c r="BP61" s="330"/>
      <c r="BQ61" s="304" t="s">
        <v>78</v>
      </c>
      <c r="BR61" s="330">
        <v>36.887999999999998</v>
      </c>
      <c r="BS61" s="330">
        <v>-121.413</v>
      </c>
      <c r="BT61" s="310" t="s">
        <v>273</v>
      </c>
      <c r="BU61" s="310" t="s">
        <v>210</v>
      </c>
      <c r="BV61" s="310" t="s">
        <v>211</v>
      </c>
      <c r="BW61" s="304" t="s">
        <v>3586</v>
      </c>
      <c r="BX61" s="304" t="s">
        <v>213</v>
      </c>
      <c r="BY61" s="304" t="s">
        <v>1825</v>
      </c>
      <c r="BZ61" s="304">
        <v>0</v>
      </c>
      <c r="CA61" s="304" t="s">
        <v>1503</v>
      </c>
      <c r="CB61" s="304" t="s">
        <v>3514</v>
      </c>
      <c r="CC61" s="304" t="s">
        <v>232</v>
      </c>
      <c r="CD61" s="304" t="str">
        <f>IF(CE61="-",IF(CF61="-","-",CF61),CE61)</f>
        <v>A</v>
      </c>
      <c r="CE61" s="316" t="s">
        <v>232</v>
      </c>
      <c r="CF61" s="304" t="str">
        <f>IF(S61="A","-",IF(S61="B","D",IF(S61="C","C",IF(S61="D","A",IF(S61="E","F",IF(S61="-","-","-"))))))</f>
        <v>A</v>
      </c>
      <c r="CG61" s="304" t="str">
        <f>IF(N61="A","D",IF(N61="B","C",IF(N61="C","C",IF(N61="D","B",IF(N61="E","C",IF(N61="F","E","-"))))))</f>
        <v>D</v>
      </c>
      <c r="CH61" s="304"/>
      <c r="CI61" s="304"/>
      <c r="CJ61" s="304"/>
      <c r="CK61" s="304" t="s">
        <v>206</v>
      </c>
      <c r="CL61" s="304"/>
      <c r="CM61" s="329"/>
      <c r="CN61" s="329">
        <v>217.70682148040638</v>
      </c>
      <c r="CO61" s="329"/>
      <c r="CP61" s="329"/>
      <c r="CQ61" s="329"/>
      <c r="CR61" s="304"/>
      <c r="CS61" s="304">
        <v>1.5</v>
      </c>
      <c r="CT61" s="304" t="s">
        <v>217</v>
      </c>
      <c r="CU61" s="304" t="s">
        <v>3587</v>
      </c>
      <c r="CV61" s="304" t="s">
        <v>213</v>
      </c>
      <c r="CW61" s="304" t="str">
        <f>IF(K61="A","B",IF(K61="B","C",IF(K61="C","D",IF(K61="D","D",IF(K61="E","E","")))))</f>
        <v>D</v>
      </c>
      <c r="CX61" s="304" t="str">
        <f>IF(CV61&lt;&gt;"",IF(CV61="u",IF(CW61="",CV61,CW61),CV61),CW61)</f>
        <v>D</v>
      </c>
      <c r="CY61" s="304"/>
      <c r="CZ61" s="304"/>
      <c r="DA61" s="304"/>
      <c r="DB61" s="304"/>
      <c r="DC61" s="329"/>
      <c r="DD61" s="304"/>
      <c r="DE61" s="304"/>
      <c r="DF61" s="304"/>
      <c r="DG61" s="304" t="s">
        <v>207</v>
      </c>
      <c r="DH61" s="304"/>
      <c r="DI61" s="304"/>
      <c r="DJ61" s="304"/>
      <c r="DK61" s="304"/>
      <c r="DL61" s="304"/>
      <c r="DM61" s="304"/>
      <c r="DN61" s="304"/>
      <c r="DO61" s="304"/>
      <c r="DP61" s="304"/>
      <c r="DQ61" s="304"/>
      <c r="DR61" s="304"/>
      <c r="DS61" s="304"/>
      <c r="DT61" s="304"/>
      <c r="DU61" s="304"/>
      <c r="DV61" s="316"/>
      <c r="DW61" s="316"/>
      <c r="DX61" s="341"/>
      <c r="DY61" s="316"/>
      <c r="DZ61" s="316"/>
      <c r="EA61" s="316"/>
      <c r="EB61" s="316"/>
      <c r="EC61" s="316"/>
      <c r="ED61" s="316"/>
      <c r="EE61" s="316"/>
      <c r="EF61" s="304"/>
      <c r="EG61" s="304"/>
      <c r="EH61" s="304"/>
      <c r="EI61" s="314" t="str">
        <f>IF(EJ61="","",IF(EJ61=1,"1a",IF(EJ61=4,IF(EH61="yes",4,5),EJ61)))</f>
        <v/>
      </c>
      <c r="EJ61" s="304"/>
      <c r="EK61" s="304"/>
      <c r="EL61" s="304"/>
      <c r="EM61" s="339" t="s">
        <v>208</v>
      </c>
      <c r="EN61" s="339" t="s">
        <v>208</v>
      </c>
      <c r="EO61" s="304"/>
      <c r="EP61" s="304"/>
      <c r="EQ61" s="304"/>
      <c r="ER61" s="304" t="s">
        <v>212</v>
      </c>
      <c r="ES61" s="304" t="str">
        <f>IF(S61="A","-",IF(S61="B","-",IF(S61="C","2",IF(S61="D","1, 5, or 6",IF(S61="E","-",IF(S61="-","-","-"))))))</f>
        <v>1, 5, or 6</v>
      </c>
      <c r="ET61" s="304"/>
      <c r="EU61" s="304"/>
      <c r="EV61" s="304"/>
      <c r="EW61" s="304"/>
      <c r="EX61" s="304"/>
      <c r="EY61" s="357"/>
      <c r="EZ61" s="357"/>
      <c r="FA61" s="304" t="s">
        <v>661</v>
      </c>
      <c r="FB61" s="304" t="s">
        <v>1561</v>
      </c>
      <c r="FC61" s="304" t="s">
        <v>1944</v>
      </c>
      <c r="FD61" s="304" t="s">
        <v>1588</v>
      </c>
      <c r="FE61" s="304"/>
      <c r="FF61" s="329"/>
      <c r="FG61" s="304"/>
      <c r="FH61" s="304"/>
      <c r="FI61" s="304"/>
      <c r="FJ61" s="304"/>
      <c r="FK61" s="304"/>
      <c r="FL61" s="330"/>
      <c r="FM61" s="340">
        <v>520</v>
      </c>
      <c r="FN61" s="329">
        <v>860</v>
      </c>
      <c r="FO61" s="340">
        <v>1620</v>
      </c>
      <c r="FP61" s="310" t="s">
        <v>78</v>
      </c>
      <c r="FQ61" s="310" t="s">
        <v>1599</v>
      </c>
      <c r="FR61" s="340">
        <v>1047.3553264780583</v>
      </c>
      <c r="FS61" s="329">
        <v>3436.205139363708</v>
      </c>
      <c r="FT61" s="329">
        <v>1136</v>
      </c>
      <c r="FU61" s="340">
        <v>3000</v>
      </c>
      <c r="FV61" s="329">
        <v>9842.5196850393695</v>
      </c>
      <c r="FW61" s="329">
        <v>920</v>
      </c>
      <c r="FX61" s="329">
        <v>1720</v>
      </c>
      <c r="FY61" s="329">
        <v>3240</v>
      </c>
      <c r="FZ61" s="329"/>
      <c r="GA61" s="304"/>
      <c r="GB61" s="304"/>
      <c r="GC61" s="304"/>
      <c r="GD61" s="304"/>
      <c r="GE61" s="304"/>
      <c r="GF61" s="304"/>
      <c r="GG61" s="304"/>
      <c r="GH61" s="304"/>
      <c r="GI61" s="304"/>
      <c r="GJ61" s="304"/>
      <c r="GK61" s="304"/>
      <c r="GL61" s="304"/>
      <c r="GM61" s="304"/>
      <c r="GN61" s="304"/>
      <c r="GO61" s="304"/>
      <c r="GP61" s="304"/>
      <c r="GQ61" s="304"/>
      <c r="GR61" s="304"/>
      <c r="GS61" s="304"/>
      <c r="GT61" s="304"/>
      <c r="GU61" s="304"/>
      <c r="GV61" s="304"/>
      <c r="GW61" s="327">
        <f>0.6*GY$59:GY$61</f>
        <v>0.51719999999999988</v>
      </c>
      <c r="GX61" s="331">
        <v>1.5</v>
      </c>
      <c r="GY61" s="331">
        <f>0.319+0.362*GX$59:GX$61</f>
        <v>0.86199999999999988</v>
      </c>
      <c r="GZ61" s="327">
        <f>0.65*GY61</f>
        <v>0.56029999999999991</v>
      </c>
      <c r="HA61" s="327">
        <v>2.25</v>
      </c>
      <c r="HB61" s="327">
        <f>0.679+0.417*HA61</f>
        <v>1.6172499999999999</v>
      </c>
      <c r="HC61" s="327">
        <f>0.45*HB61</f>
        <v>0.72776249999999998</v>
      </c>
      <c r="HD61" s="331"/>
      <c r="HE61" s="331">
        <v>2.4561999999999995</v>
      </c>
      <c r="HF61" s="331">
        <v>2.66</v>
      </c>
      <c r="HG61" s="316"/>
      <c r="HH61" s="331" t="s">
        <v>208</v>
      </c>
      <c r="HI61" s="331" t="s">
        <v>208</v>
      </c>
      <c r="HJ61" s="331" t="s">
        <v>208</v>
      </c>
      <c r="HK61" s="316" t="s">
        <v>273</v>
      </c>
      <c r="HL61" s="316" t="s">
        <v>214</v>
      </c>
      <c r="HM61" s="316" t="s">
        <v>215</v>
      </c>
      <c r="HN61" s="316" t="s">
        <v>213</v>
      </c>
      <c r="HO61" s="361" t="s">
        <v>216</v>
      </c>
      <c r="HP61" s="316"/>
      <c r="HQ61" s="304" t="s">
        <v>217</v>
      </c>
      <c r="HR61" s="304"/>
      <c r="HS61" s="304"/>
      <c r="HT61" s="358"/>
      <c r="HU61" s="358"/>
      <c r="HV61" s="358"/>
      <c r="HW61" s="360"/>
      <c r="HX61" s="304">
        <v>174</v>
      </c>
      <c r="HY61" s="310">
        <v>1656</v>
      </c>
      <c r="HZ61" s="337" t="s">
        <v>3591</v>
      </c>
      <c r="IA61" s="304">
        <v>499.2</v>
      </c>
      <c r="IB61" s="304">
        <v>1071.8</v>
      </c>
      <c r="IC61" s="304">
        <v>2569.4</v>
      </c>
      <c r="ID61" s="304" t="e">
        <v>#N/A</v>
      </c>
      <c r="IE61" s="304" t="e">
        <v>#N/A</v>
      </c>
      <c r="IF61" s="304" t="e">
        <v>#N/A</v>
      </c>
      <c r="IG61" s="304" t="e">
        <v>#N/A</v>
      </c>
      <c r="IH61" s="304" t="e">
        <v>#N/A</v>
      </c>
      <c r="II61" s="304" t="e">
        <v>#N/A</v>
      </c>
      <c r="IJ61" s="304" t="e">
        <v>#N/A</v>
      </c>
      <c r="IK61" s="304" t="e">
        <v>#N/A</v>
      </c>
      <c r="IL61" s="304" t="e">
        <v>#N/A</v>
      </c>
      <c r="IM61" s="304" t="e">
        <v>#N/A</v>
      </c>
      <c r="IN61" s="304" t="e">
        <v>#N/A</v>
      </c>
      <c r="IO61" s="304" t="e">
        <v>#N/A</v>
      </c>
      <c r="IP61" s="304" t="e">
        <v>#N/A</v>
      </c>
      <c r="IQ61" s="304" t="e">
        <v>#N/A</v>
      </c>
      <c r="IR61" s="304" t="e">
        <v>#N/A</v>
      </c>
      <c r="IS61" s="304" t="e">
        <v>#N/A</v>
      </c>
      <c r="IT61" s="304" t="e">
        <v>#N/A</v>
      </c>
      <c r="IU61" s="304" t="e">
        <v>#N/A</v>
      </c>
      <c r="IV61" s="304" t="e">
        <v>#N/A</v>
      </c>
      <c r="IW61" s="304" t="e">
        <v>#N/A</v>
      </c>
      <c r="IX61" s="304"/>
      <c r="IY61" s="356"/>
      <c r="IZ61" s="304" t="e">
        <v>#N/A</v>
      </c>
      <c r="JA61" s="304" t="e">
        <v>#N/A</v>
      </c>
      <c r="JB61" s="304" t="e">
        <v>#N/A</v>
      </c>
      <c r="JC61" s="304" t="e">
        <v>#N/A</v>
      </c>
      <c r="JD61" s="304" t="e">
        <v>#N/A</v>
      </c>
      <c r="JE61" s="329">
        <v>16</v>
      </c>
      <c r="JF61" s="304">
        <v>16</v>
      </c>
      <c r="JG61" s="304">
        <v>6.8194500000000003E-3</v>
      </c>
      <c r="JH61" s="332"/>
      <c r="JI61" s="332">
        <v>271</v>
      </c>
      <c r="JJ61" s="304">
        <v>330</v>
      </c>
      <c r="JK61" s="353" t="e">
        <v>#N/A</v>
      </c>
      <c r="JL61" s="359" t="e">
        <v>#N/A</v>
      </c>
      <c r="JM61" s="304" t="e">
        <v>#N/A</v>
      </c>
      <c r="JN61" s="304" t="e">
        <v>#N/A</v>
      </c>
      <c r="JO61" s="304" t="e">
        <v>#N/A</v>
      </c>
      <c r="JP61" s="337" t="e">
        <v>#N/A</v>
      </c>
      <c r="JQ61" s="337" t="e">
        <v>#N/A</v>
      </c>
      <c r="JR61" s="338">
        <f>IF(S61="A",IF(V61=0,0.3),IF(S61="B",IF(V61=0,0.25),IF(S61="C",IF(V61=0,0.2),IF(S61="D",IF(V61=0,0.1),IF(S61="E",IF(V61=0,0.05))))))</f>
        <v>0.1</v>
      </c>
      <c r="JS61" s="304" t="b">
        <f>IF(AND(ABS(T61-AG61)&lt;0.5,S61="A"),0.36,IF(AND(ABS(T61-AG61)&lt;0.5,S61="B"),0.32,IF(AND(ABS(T61-AG61)&lt;0.5,S61="C"),0.28,IF(AND(ABS(T61-AG61)&lt;0.5,S61="D"),0.22,IF(AND(ABS(T61-AG61)&lt;0.5,S61="E"),0.21,IF(AND(ABS(T61-AH61)&lt;0.5,S61="A"),0.31,IF(AND(ABS(T61-AH61)&lt;0.5,S61="B"),0.26,IF(AND(ABS(T61-AH61)&lt;0.5,S61="C"),0.22,IF(AND(ABS(T61-AH61)&lt;0.5,S61="D"),0.13,IF(AND(ABS(T61-AH61)&lt;0.5,S61="E"),0.09,IF(ABS(T61-AI61)&lt;0.5,IF(AND(AC61&gt;10,AC61&lt;=20,S61="A"),0.33,IF(AND(AC61&gt;10,AC61&lt;=20,S61="B"),0.29,IF(AND(AC61&gt;10,AC61&lt;=20,S61="C"),0.24,IF(AND(AC61&gt;10,AC61&lt;=20,S61="D"),0.17,IF(AND(AC61&gt;10,AC61&lt;=20,S61="E"),0.14,"-999"))))))))))))))))</f>
        <v>0</v>
      </c>
      <c r="JT61" s="304" t="str">
        <f>IF(AND(ABS(T61-AB61)&lt;0.5,V61=1,S61="A"),0.4,IF(AND(ABS(T61-AB61)&lt;0.5,V61=1,S61="B"),0.4,IF(AND(ABS(T61-AB61)&lt;0.5,V61=1,S61="C"),0.3,IF(AND(ABS(T61-AB61)&lt;0.5,V61=1,S61="D"),0.25,IF(AND(ABS(T61-AB61)&lt;0.5,V61=1,S61="E"),0.25,"-")))))</f>
        <v>-</v>
      </c>
      <c r="JU61" s="304" t="str">
        <f>IF(V61="2a",IF(OR(BF61="Qal- coarse",BF61="Qal- deep",BF61="Qal- deep- Imperial V.",BF61="Qal- deep LA basin",BF61="Qal- fine",BF61="Qal- thin- west LA",BF61="Qal- thin",BF61="Qoa",BF61="Qs"),0.25, IF(OR(BF61="Tsh",BF61="Tss",BF61="Tv"),0.33,0.4)),IF(V61="2b",0.45,"-"))</f>
        <v>-</v>
      </c>
      <c r="JV61" s="304" t="b">
        <f>IF(K61="A",IF(V61="3a",0.37,IF(V61="3b",0.37)),IF(K61="B",IF(V61="3a",0.37,IF(V61="3b",0.37)),IF(K61="C",IF(V61="3a",0.37,IF(V61="3b",0.37)),IF(K61="D",IF(V61="3a",0.37,IF(V61="3b",0.37)),0.25))))</f>
        <v>0</v>
      </c>
      <c r="JW61" s="309" t="b">
        <f>IF(V61="4b",IF(JG61&lt;0.00001,0.39,IF(AND(JG61&gt;=0.0022,JG61&lt;0.0063),0.39,IF(AND(JG61&gt;=0.0063,JG61&lt;0.018),0.39,IF(AND(JG61&gt;=0.018,JG61&lt;0.05),0.39,IF(AND(JG61&gt;=0.05,JG61&lt;0.1),0.39,IF(AND(JG61&gt;=0.1,JG61&lt;=0.138),0.39,IF(JG61&gt;0.138,0.39,0.25))))))))</f>
        <v>0</v>
      </c>
      <c r="JX61" s="362" t="str">
        <f>IF(AND(V61=5,S61="C"),0.4,IF(AND(V61=5,S61="D"),0.35,IF(AND(V61=5,S61="B"),0.5,"-")))</f>
        <v>-</v>
      </c>
    </row>
    <row r="63" spans="1:284" s="307" customFormat="1" ht="20.100000000000001" customHeight="1" x14ac:dyDescent="0.2">
      <c r="A63" s="323"/>
      <c r="B63" s="307" t="s">
        <v>4922</v>
      </c>
      <c r="C63" s="307" t="s">
        <v>4915</v>
      </c>
      <c r="D63" s="355" t="s">
        <v>4683</v>
      </c>
      <c r="E63" s="325">
        <v>192</v>
      </c>
      <c r="F63" s="349" t="s">
        <v>3592</v>
      </c>
      <c r="G63" s="309">
        <v>1656</v>
      </c>
      <c r="H63" s="324">
        <v>36.887999999999998</v>
      </c>
      <c r="I63" s="324">
        <v>-121.413</v>
      </c>
      <c r="J63" s="316" t="s">
        <v>273</v>
      </c>
      <c r="K63" s="316" t="s">
        <v>213</v>
      </c>
      <c r="L63" s="316"/>
      <c r="M63" s="304"/>
      <c r="N63" s="304" t="str">
        <f>IF(CC63="-",IF(CD63="-","-",CD63),CC63)</f>
        <v>A</v>
      </c>
      <c r="O63" s="304" t="str">
        <f>CX63</f>
        <v>D</v>
      </c>
      <c r="P63" s="304" t="s">
        <v>213</v>
      </c>
      <c r="Q63" s="304" t="str">
        <f>IF(ER63&lt;&gt;"",ER63,"-")</f>
        <v>-</v>
      </c>
      <c r="R63" s="304"/>
      <c r="S63" s="316" t="str">
        <f>IF(T63&lt;180,"E",IF(AND(T63&gt;=180,T63&lt;360),"D",IF(AND(T63&gt;=360,T63&lt;760),"C",IF(AND(T63&gt;=760,T63&lt;1500),"B",IF(T63&gt;=1500,"A","-")))))</f>
        <v>D</v>
      </c>
      <c r="T63" s="327">
        <f>IF(AB63="",Y63,AB63)</f>
        <v>215.54</v>
      </c>
      <c r="U63" s="347">
        <f>IF(K63="A",659.6,IF(K63="B",424.8,IF(K63="C",338.6,IF(K63="D",274.5,IF(K63="E",174,"-")))))</f>
        <v>274.5</v>
      </c>
      <c r="V63" s="352">
        <v>0</v>
      </c>
      <c r="W63" s="327">
        <v>0.1</v>
      </c>
      <c r="X63" s="316">
        <v>2068</v>
      </c>
      <c r="Y63" s="316">
        <v>215.54</v>
      </c>
      <c r="Z63" s="341">
        <v>59.4</v>
      </c>
      <c r="AA63" s="316">
        <v>2068</v>
      </c>
      <c r="AB63" s="316">
        <v>215.54</v>
      </c>
      <c r="AC63" s="341">
        <v>59.4</v>
      </c>
      <c r="AD63" s="304"/>
      <c r="AE63" s="304"/>
      <c r="AF63" s="304"/>
      <c r="AG63" s="304"/>
      <c r="AH63" s="304"/>
      <c r="AI63" s="304"/>
      <c r="AJ63" s="304"/>
      <c r="AK63" s="304" t="s">
        <v>207</v>
      </c>
      <c r="AL63" s="304"/>
      <c r="AM63" s="329"/>
      <c r="AN63" s="329"/>
      <c r="AO63" s="304" t="str">
        <f>IF(EP63="","",EP63)</f>
        <v/>
      </c>
      <c r="AP63" s="304" t="str">
        <f>IF(EI63="","",EI63)</f>
        <v/>
      </c>
      <c r="AQ63" s="304" t="str">
        <f>IF(EK63="","",EK63)</f>
        <v/>
      </c>
      <c r="AR63" s="312" t="str">
        <f>IF(EM63="","",EXP(EM63))</f>
        <v/>
      </c>
      <c r="AS63" s="313" t="str">
        <f>EN63</f>
        <v/>
      </c>
      <c r="AT63" s="304" t="s">
        <v>213</v>
      </c>
      <c r="AU63" s="304"/>
      <c r="AV63" s="316"/>
      <c r="AW63" s="316">
        <v>215.54</v>
      </c>
      <c r="AX63" s="311" t="s">
        <v>1704</v>
      </c>
      <c r="AY63" s="311">
        <v>97</v>
      </c>
      <c r="AZ63" s="328">
        <v>280</v>
      </c>
      <c r="BA63" s="316">
        <v>74</v>
      </c>
      <c r="BB63" s="312">
        <v>271.44099999999997</v>
      </c>
      <c r="BC63" s="313">
        <v>0.25</v>
      </c>
      <c r="BD63" s="312" t="str">
        <f>VLOOKUP(E63,[4]CAsfw_v2_g83_VsV2_Slope2!$C$2:$N$991,6,FALSE)</f>
        <v>Qal- deep</v>
      </c>
      <c r="BE63" s="312" t="str">
        <f>VLOOKUP(E63,[4]CAsfw_v2_g83_VsV2_Slope2!$C$2:$N$991,7,FALSE)</f>
        <v>Qal- deep (incl LA)</v>
      </c>
      <c r="BF63" s="312">
        <f>VLOOKUP(E63,[4]CAsfw_v2_g83_VsV2_Slope2!$C$2:$N$991,8,FALSE)</f>
        <v>280</v>
      </c>
      <c r="BG63" s="312">
        <f>VLOOKUP(E63,[4]CAsfw_v2_g83_VsV2_Slope2!$C$2:$N$991,9,FALSE)</f>
        <v>74</v>
      </c>
      <c r="BH63" s="312">
        <f>VLOOKUP(E63,[4]CAsfw_v2_g83_VsV2_Slope2!$C$2:$N$991,10,FALSE)</f>
        <v>1.59198</v>
      </c>
      <c r="BI63" s="354">
        <f>VLOOKUP(E63,[4]CAsfw_v2_g83_VsV2_Slope2!$C$2:$N$991,11,FALSE)</f>
        <v>306</v>
      </c>
      <c r="BJ63" s="304">
        <f>VLOOKUP(E63,[4]CAsfw_v2_g83_VsV2_Slope2!$C$2:$N$991,12,FALSE)</f>
        <v>78</v>
      </c>
      <c r="BK63" s="312">
        <v>306</v>
      </c>
      <c r="BL63" s="318"/>
      <c r="BM63" s="318"/>
      <c r="BN63" s="320"/>
      <c r="BO63" s="319"/>
      <c r="BP63" s="330"/>
      <c r="BQ63" s="304" t="s">
        <v>78</v>
      </c>
      <c r="BR63" s="330">
        <v>36.887999999999998</v>
      </c>
      <c r="BS63" s="330">
        <v>-121.413</v>
      </c>
      <c r="BT63" s="310" t="s">
        <v>273</v>
      </c>
      <c r="BU63" s="310" t="s">
        <v>3593</v>
      </c>
      <c r="BV63" s="310" t="s">
        <v>211</v>
      </c>
      <c r="BW63" s="304" t="s">
        <v>3586</v>
      </c>
      <c r="BX63" s="304" t="s">
        <v>213</v>
      </c>
      <c r="BY63" s="304" t="s">
        <v>1825</v>
      </c>
      <c r="BZ63" s="304">
        <v>0</v>
      </c>
      <c r="CA63" s="304" t="s">
        <v>1503</v>
      </c>
      <c r="CB63" s="304" t="s">
        <v>3514</v>
      </c>
      <c r="CC63" s="304" t="s">
        <v>232</v>
      </c>
      <c r="CD63" s="304" t="str">
        <f>IF(CE63="-",IF(CF63="-","-",CF63),CE63)</f>
        <v>A</v>
      </c>
      <c r="CE63" s="316" t="s">
        <v>232</v>
      </c>
      <c r="CF63" s="304" t="str">
        <f>IF(S63="A","-",IF(S63="B","D",IF(S63="C","C",IF(S63="D","A",IF(S63="E","F",IF(S63="-","-","-"))))))</f>
        <v>A</v>
      </c>
      <c r="CG63" s="304" t="str">
        <f>IF(N63="A","D",IF(N63="B","C",IF(N63="C","C",IF(N63="D","B",IF(N63="E","C",IF(N63="F","E","-"))))))</f>
        <v>D</v>
      </c>
      <c r="CH63" s="304"/>
      <c r="CI63" s="304"/>
      <c r="CJ63" s="304"/>
      <c r="CK63" s="304" t="s">
        <v>206</v>
      </c>
      <c r="CL63" s="304"/>
      <c r="CM63" s="329"/>
      <c r="CN63" s="329">
        <v>217.70682148040638</v>
      </c>
      <c r="CO63" s="329"/>
      <c r="CP63" s="329"/>
      <c r="CQ63" s="329"/>
      <c r="CR63" s="304"/>
      <c r="CS63" s="304">
        <v>1.5</v>
      </c>
      <c r="CT63" s="304" t="s">
        <v>217</v>
      </c>
      <c r="CU63" s="304" t="s">
        <v>3587</v>
      </c>
      <c r="CV63" s="304" t="s">
        <v>213</v>
      </c>
      <c r="CW63" s="304" t="str">
        <f>IF(K63="A","B",IF(K63="B","C",IF(K63="C","D",IF(K63="D","D",IF(K63="E","E","")))))</f>
        <v>D</v>
      </c>
      <c r="CX63" s="304" t="str">
        <f>IF(CV63&lt;&gt;"",IF(CV63="u",IF(CW63="",CV63,CW63),CV63),CW63)</f>
        <v>D</v>
      </c>
      <c r="CY63" s="304"/>
      <c r="CZ63" s="304"/>
      <c r="DA63" s="304"/>
      <c r="DB63" s="304"/>
      <c r="DC63" s="329"/>
      <c r="DD63" s="304"/>
      <c r="DE63" s="304"/>
      <c r="DF63" s="304"/>
      <c r="DG63" s="304" t="s">
        <v>207</v>
      </c>
      <c r="DH63" s="304"/>
      <c r="DI63" s="304"/>
      <c r="DJ63" s="304"/>
      <c r="DK63" s="304"/>
      <c r="DL63" s="304"/>
      <c r="DM63" s="304"/>
      <c r="DN63" s="304"/>
      <c r="DO63" s="304"/>
      <c r="DP63" s="304"/>
      <c r="DQ63" s="304"/>
      <c r="DR63" s="304"/>
      <c r="DS63" s="304"/>
      <c r="DT63" s="304"/>
      <c r="DU63" s="304"/>
      <c r="DV63" s="304"/>
      <c r="DW63" s="304"/>
      <c r="DX63" s="356"/>
      <c r="DY63" s="304"/>
      <c r="DZ63" s="304"/>
      <c r="EA63" s="304"/>
      <c r="EB63" s="304"/>
      <c r="EC63" s="304"/>
      <c r="ED63" s="304"/>
      <c r="EE63" s="304"/>
      <c r="EF63" s="304"/>
      <c r="EG63" s="304"/>
      <c r="EH63" s="304"/>
      <c r="EI63" s="314" t="str">
        <f>IF(EJ63="","",IF(EJ63=1,"1a",IF(EJ63=4,IF(EH63="yes",4,5),EJ63)))</f>
        <v/>
      </c>
      <c r="EJ63" s="304"/>
      <c r="EK63" s="304"/>
      <c r="EL63" s="304"/>
      <c r="EM63" s="339" t="s">
        <v>208</v>
      </c>
      <c r="EN63" s="339" t="s">
        <v>208</v>
      </c>
      <c r="EO63" s="304"/>
      <c r="EP63" s="304"/>
      <c r="EQ63" s="304"/>
      <c r="ER63" s="304" t="s">
        <v>212</v>
      </c>
      <c r="ES63" s="304" t="str">
        <f>IF(S63="A","-",IF(S63="B","-",IF(S63="C","2",IF(S63="D","1, 5, or 6",IF(S63="E","-",IF(S63="-","-","-"))))))</f>
        <v>1, 5, or 6</v>
      </c>
      <c r="ET63" s="304"/>
      <c r="EU63" s="304"/>
      <c r="EV63" s="304"/>
      <c r="EW63" s="304"/>
      <c r="EX63" s="304"/>
      <c r="EY63" s="357"/>
      <c r="EZ63" s="357"/>
      <c r="FA63" s="304" t="s">
        <v>661</v>
      </c>
      <c r="FB63" s="304" t="s">
        <v>1561</v>
      </c>
      <c r="FC63" s="318" t="s">
        <v>1944</v>
      </c>
      <c r="FD63" s="318" t="s">
        <v>1588</v>
      </c>
      <c r="FE63" s="318"/>
      <c r="FF63" s="320"/>
      <c r="FG63" s="318"/>
      <c r="FH63" s="318"/>
      <c r="FI63" s="318"/>
      <c r="FJ63" s="318"/>
      <c r="FK63" s="318"/>
      <c r="FL63" s="330"/>
      <c r="FM63" s="340">
        <v>520</v>
      </c>
      <c r="FN63" s="329">
        <v>860</v>
      </c>
      <c r="FO63" s="340">
        <v>1620</v>
      </c>
      <c r="FP63" s="304" t="s">
        <v>78</v>
      </c>
      <c r="FQ63" s="304" t="s">
        <v>1599</v>
      </c>
      <c r="FR63" s="329">
        <v>1047.3553264780583</v>
      </c>
      <c r="FS63" s="329">
        <v>3436.205139363708</v>
      </c>
      <c r="FT63" s="329">
        <v>1136</v>
      </c>
      <c r="FU63" s="329">
        <v>3000</v>
      </c>
      <c r="FV63" s="329">
        <v>9842.5196850393695</v>
      </c>
      <c r="FW63" s="329">
        <v>920</v>
      </c>
      <c r="FX63" s="329">
        <v>1720</v>
      </c>
      <c r="FY63" s="329">
        <v>3240</v>
      </c>
      <c r="FZ63" s="329"/>
      <c r="GA63" s="304"/>
      <c r="GB63" s="304"/>
      <c r="GC63" s="304"/>
      <c r="GD63" s="304"/>
      <c r="GE63" s="304"/>
      <c r="GF63" s="304"/>
      <c r="GG63" s="304"/>
      <c r="GH63" s="304"/>
      <c r="GI63" s="304"/>
      <c r="GJ63" s="304"/>
      <c r="GK63" s="304"/>
      <c r="GL63" s="304"/>
      <c r="GM63" s="304"/>
      <c r="GN63" s="304"/>
      <c r="GO63" s="304"/>
      <c r="GP63" s="304"/>
      <c r="GQ63" s="304"/>
      <c r="GR63" s="304"/>
      <c r="GS63" s="304"/>
      <c r="GT63" s="304"/>
      <c r="GU63" s="304"/>
      <c r="GV63" s="304"/>
      <c r="GW63" s="327">
        <f>0.6*GY$63:GY$63</f>
        <v>0.51719999999999988</v>
      </c>
      <c r="GX63" s="331">
        <v>1.5</v>
      </c>
      <c r="GY63" s="331">
        <f>0.319+0.362*GX$63:GX$63</f>
        <v>0.86199999999999988</v>
      </c>
      <c r="GZ63" s="327">
        <f>0.65*GY63</f>
        <v>0.56029999999999991</v>
      </c>
      <c r="HA63" s="327">
        <v>2.25</v>
      </c>
      <c r="HB63" s="327">
        <f>0.679+0.417*HA63</f>
        <v>1.6172499999999999</v>
      </c>
      <c r="HC63" s="327">
        <f>0.45*HB63</f>
        <v>0.72776249999999998</v>
      </c>
      <c r="HD63" s="331"/>
      <c r="HE63" s="331">
        <v>2.4561999999999995</v>
      </c>
      <c r="HF63" s="331">
        <v>2.66</v>
      </c>
      <c r="HG63" s="316"/>
      <c r="HH63" s="331" t="s">
        <v>208</v>
      </c>
      <c r="HI63" s="331" t="s">
        <v>208</v>
      </c>
      <c r="HJ63" s="331" t="s">
        <v>208</v>
      </c>
      <c r="HK63" s="316" t="s">
        <v>273</v>
      </c>
      <c r="HL63" s="316" t="s">
        <v>214</v>
      </c>
      <c r="HM63" s="316" t="s">
        <v>215</v>
      </c>
      <c r="HN63" s="316" t="s">
        <v>213</v>
      </c>
      <c r="HO63" s="358" t="s">
        <v>216</v>
      </c>
      <c r="HP63" s="316"/>
      <c r="HQ63" s="304" t="s">
        <v>217</v>
      </c>
      <c r="HR63" s="304"/>
      <c r="HS63" s="304"/>
      <c r="HT63" s="358" t="s">
        <v>3594</v>
      </c>
      <c r="HU63" s="361"/>
      <c r="HV63" s="361"/>
      <c r="HW63" s="360"/>
      <c r="HX63" s="304">
        <v>174</v>
      </c>
      <c r="HY63" s="310">
        <v>1656</v>
      </c>
      <c r="HZ63" s="337" t="s">
        <v>3592</v>
      </c>
      <c r="IA63" s="304">
        <v>499.2</v>
      </c>
      <c r="IB63" s="304">
        <v>1071.8</v>
      </c>
      <c r="IC63" s="304">
        <v>2569.4</v>
      </c>
      <c r="ID63" s="304" t="e">
        <v>#N/A</v>
      </c>
      <c r="IE63" s="304" t="e">
        <v>#N/A</v>
      </c>
      <c r="IF63" s="304" t="e">
        <v>#N/A</v>
      </c>
      <c r="IG63" s="304" t="e">
        <v>#N/A</v>
      </c>
      <c r="IH63" s="304" t="e">
        <v>#N/A</v>
      </c>
      <c r="II63" s="304" t="e">
        <v>#N/A</v>
      </c>
      <c r="IJ63" s="304" t="e">
        <v>#N/A</v>
      </c>
      <c r="IK63" s="304" t="e">
        <v>#N/A</v>
      </c>
      <c r="IL63" s="304" t="e">
        <v>#N/A</v>
      </c>
      <c r="IM63" s="304" t="e">
        <v>#N/A</v>
      </c>
      <c r="IN63" s="304" t="e">
        <v>#N/A</v>
      </c>
      <c r="IO63" s="304" t="e">
        <v>#N/A</v>
      </c>
      <c r="IP63" s="304" t="e">
        <v>#N/A</v>
      </c>
      <c r="IQ63" s="304" t="e">
        <v>#N/A</v>
      </c>
      <c r="IR63" s="304" t="e">
        <v>#N/A</v>
      </c>
      <c r="IS63" s="304" t="e">
        <v>#N/A</v>
      </c>
      <c r="IT63" s="304" t="e">
        <v>#N/A</v>
      </c>
      <c r="IU63" s="304" t="e">
        <v>#N/A</v>
      </c>
      <c r="IV63" s="304" t="e">
        <v>#N/A</v>
      </c>
      <c r="IW63" s="304" t="e">
        <v>#N/A</v>
      </c>
      <c r="IX63" s="304"/>
      <c r="IY63" s="356"/>
      <c r="IZ63" s="304" t="e">
        <v>#N/A</v>
      </c>
      <c r="JA63" s="304" t="e">
        <v>#N/A</v>
      </c>
      <c r="JB63" s="304" t="e">
        <v>#N/A</v>
      </c>
      <c r="JC63" s="304" t="e">
        <v>#N/A</v>
      </c>
      <c r="JD63" s="304" t="e">
        <v>#N/A</v>
      </c>
      <c r="JE63" s="329">
        <v>16</v>
      </c>
      <c r="JF63" s="304">
        <v>16</v>
      </c>
      <c r="JG63" s="304">
        <v>6.8194500000000003E-3</v>
      </c>
      <c r="JH63" s="332"/>
      <c r="JI63" s="332">
        <v>271</v>
      </c>
      <c r="JJ63" s="304">
        <v>330</v>
      </c>
      <c r="JK63" s="353" t="e">
        <v>#N/A</v>
      </c>
      <c r="JL63" s="359" t="e">
        <v>#N/A</v>
      </c>
      <c r="JM63" s="304" t="e">
        <v>#N/A</v>
      </c>
      <c r="JN63" s="304" t="e">
        <v>#N/A</v>
      </c>
      <c r="JO63" s="304" t="e">
        <v>#N/A</v>
      </c>
      <c r="JP63" s="337" t="e">
        <v>#N/A</v>
      </c>
      <c r="JQ63" s="337" t="e">
        <v>#N/A</v>
      </c>
      <c r="JR63" s="338">
        <f>IF(S63="A",IF(V63=0,0.3),IF(S63="B",IF(V63=0,0.25),IF(S63="C",IF(V63=0,0.2),IF(S63="D",IF(V63=0,0.1),IF(S63="E",IF(V63=0,0.05))))))</f>
        <v>0.1</v>
      </c>
      <c r="JS63" s="304" t="b">
        <f>IF(AND(ABS(T63-AG63)&lt;0.5,S63="A"),0.36,IF(AND(ABS(T63-AG63)&lt;0.5,S63="B"),0.32,IF(AND(ABS(T63-AG63)&lt;0.5,S63="C"),0.28,IF(AND(ABS(T63-AG63)&lt;0.5,S63="D"),0.22,IF(AND(ABS(T63-AG63)&lt;0.5,S63="E"),0.21,IF(AND(ABS(T63-AH63)&lt;0.5,S63="A"),0.31,IF(AND(ABS(T63-AH63)&lt;0.5,S63="B"),0.26,IF(AND(ABS(T63-AH63)&lt;0.5,S63="C"),0.22,IF(AND(ABS(T63-AH63)&lt;0.5,S63="D"),0.13,IF(AND(ABS(T63-AH63)&lt;0.5,S63="E"),0.09,IF(ABS(T63-AI63)&lt;0.5,IF(AND(AC63&gt;10,AC63&lt;=20,S63="A"),0.33,IF(AND(AC63&gt;10,AC63&lt;=20,S63="B"),0.29,IF(AND(AC63&gt;10,AC63&lt;=20,S63="C"),0.24,IF(AND(AC63&gt;10,AC63&lt;=20,S63="D"),0.17,IF(AND(AC63&gt;10,AC63&lt;=20,S63="E"),0.14,"-999"))))))))))))))))</f>
        <v>0</v>
      </c>
      <c r="JT63" s="304" t="str">
        <f>IF(AND(ABS(T63-AB63)&lt;0.5,V63=1,S63="A"),0.4,IF(AND(ABS(T63-AB63)&lt;0.5,V63=1,S63="B"),0.4,IF(AND(ABS(T63-AB63)&lt;0.5,V63=1,S63="C"),0.3,IF(AND(ABS(T63-AB63)&lt;0.5,V63=1,S63="D"),0.25,IF(AND(ABS(T63-AB63)&lt;0.5,V63=1,S63="E"),0.25,"-")))))</f>
        <v>-</v>
      </c>
      <c r="JU63" s="304" t="str">
        <f>IF(V63="2a",IF(OR(BF63="Qal- coarse",BF63="Qal- deep",BF63="Qal- deep- Imperial V.",BF63="Qal- deep LA basin",BF63="Qal- fine",BF63="Qal- thin- west LA",BF63="Qal- thin",BF63="Qoa",BF63="Qs"),0.25, IF(OR(BF63="Tsh",BF63="Tss",BF63="Tv"),0.33,0.4)),IF(V63="2b",0.45,"-"))</f>
        <v>-</v>
      </c>
      <c r="JV63" s="304" t="b">
        <f>IF(K63="A",IF(V63="3a",0.37,IF(V63="3b",0.37)),IF(K63="B",IF(V63="3a",0.37,IF(V63="3b",0.37)),IF(K63="C",IF(V63="3a",0.37,IF(V63="3b",0.37)),IF(K63="D",IF(V63="3a",0.37,IF(V63="3b",0.37)),0.25))))</f>
        <v>0</v>
      </c>
      <c r="JW63" s="309" t="b">
        <f>IF(V63="4b",IF(JG63&lt;0.00001,0.39,IF(AND(JG63&gt;=0.0022,JG63&lt;0.0063),0.39,IF(AND(JG63&gt;=0.0063,JG63&lt;0.018),0.39,IF(AND(JG63&gt;=0.018,JG63&lt;0.05),0.39,IF(AND(JG63&gt;=0.05,JG63&lt;0.1),0.39,IF(AND(JG63&gt;=0.1,JG63&lt;=0.138),0.39,IF(JG63&gt;0.138,0.39,0.25))))))))</f>
        <v>0</v>
      </c>
      <c r="JX63" s="362" t="str">
        <f>IF(AND(V63=5,S63="C"),0.4,IF(AND(V63=5,S63="D"),0.35,IF(AND(V63=5,S63="B"),0.5,"-")))</f>
        <v>-</v>
      </c>
    </row>
  </sheetData>
  <mergeCells count="35">
    <mergeCell ref="A1:C1"/>
    <mergeCell ref="B2:C4"/>
    <mergeCell ref="D2:L2"/>
    <mergeCell ref="M2:AS2"/>
    <mergeCell ref="D4:F4"/>
    <mergeCell ref="I4:J4"/>
    <mergeCell ref="W4:Z4"/>
    <mergeCell ref="AA4:AE4"/>
    <mergeCell ref="AF4:AO4"/>
    <mergeCell ref="AP4:AS4"/>
    <mergeCell ref="DV4:ED4"/>
    <mergeCell ref="EE4:EK4"/>
    <mergeCell ref="EL4:EO4"/>
    <mergeCell ref="AU4:BA4"/>
    <mergeCell ref="BC4:BX4"/>
    <mergeCell ref="BY4:CB4"/>
    <mergeCell ref="CC4:CH4"/>
    <mergeCell ref="CI4:CK4"/>
    <mergeCell ref="CM4:CP4"/>
    <mergeCell ref="A27:K27"/>
    <mergeCell ref="FX4:FZ4"/>
    <mergeCell ref="GA4:GK4"/>
    <mergeCell ref="GL4:GN4"/>
    <mergeCell ref="GO4:HA4"/>
    <mergeCell ref="A18:C18"/>
    <mergeCell ref="A26:L26"/>
    <mergeCell ref="EQ4:ES4"/>
    <mergeCell ref="ET4:EZ4"/>
    <mergeCell ref="FD4:FH4"/>
    <mergeCell ref="FI4:FS4"/>
    <mergeCell ref="FT4:FU4"/>
    <mergeCell ref="FV4:FW4"/>
    <mergeCell ref="CQ4:CT4"/>
    <mergeCell ref="CU4:DI4"/>
    <mergeCell ref="DJ4:DU4"/>
  </mergeCells>
  <hyperlinks>
    <hyperlink ref="HA7" r:id="rId1"/>
    <hyperlink ref="HA8" r:id="rId2"/>
    <hyperlink ref="GZ9" r:id="rId3" display="http://geoinfo.usc.edu/rosrine/project_IMS/Links/rosrine.asp?SID=23"/>
    <hyperlink ref="HA9" r:id="rId4"/>
    <hyperlink ref="HA10" r:id="rId5"/>
    <hyperlink ref="HA13" r:id="rId6"/>
    <hyperlink ref="HA14" r:id="rId7"/>
    <hyperlink ref="GZ14" r:id="rId8"/>
    <hyperlink ref="HA15" r:id="rId9"/>
  </hyperlinks>
  <pageMargins left="0.7" right="0.7" top="0.75" bottom="0.75" header="0.3" footer="0.3"/>
  <pageSetup orientation="portrait" verticalDpi="300" r:id="rId1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IU68"/>
  <sheetViews>
    <sheetView zoomScale="75" workbookViewId="0">
      <selection activeCell="C4" sqref="B1:F65536"/>
    </sheetView>
  </sheetViews>
  <sheetFormatPr baseColWidth="10" defaultColWidth="9.140625" defaultRowHeight="12.75" x14ac:dyDescent="0.2"/>
  <cols>
    <col min="1" max="1" width="11" style="52" bestFit="1" customWidth="1"/>
    <col min="2" max="2" width="11" style="52" customWidth="1"/>
    <col min="3" max="3" width="40.85546875" style="52" bestFit="1" customWidth="1"/>
    <col min="4" max="4" width="12" style="52" bestFit="1" customWidth="1"/>
    <col min="5" max="5" width="9.140625" style="52"/>
    <col min="6" max="6" width="12.140625" style="52" bestFit="1" customWidth="1"/>
    <col min="7" max="7" width="14" customWidth="1"/>
    <col min="8" max="8" width="13.42578125" customWidth="1"/>
    <col min="9" max="9" width="6" customWidth="1"/>
    <col min="10" max="10" width="12.140625" customWidth="1"/>
    <col min="11" max="11" width="12.5703125" customWidth="1"/>
    <col min="12" max="12" width="5.7109375" customWidth="1"/>
    <col min="13" max="13" width="7.28515625" customWidth="1"/>
    <col min="14" max="14" width="10.7109375" customWidth="1"/>
    <col min="15" max="15" width="5.5703125" customWidth="1"/>
    <col min="16" max="16" width="18.28515625" style="105" customWidth="1"/>
    <col min="17" max="17" width="16" style="105" customWidth="1"/>
    <col min="18" max="18" width="14" style="105" customWidth="1"/>
    <col min="19" max="19" width="16.85546875" style="105" customWidth="1"/>
    <col min="20" max="20" width="18.5703125" style="105" customWidth="1"/>
    <col min="21" max="21" width="14" style="105" customWidth="1"/>
    <col min="22" max="23" width="11.85546875" style="86" customWidth="1"/>
    <col min="24" max="25" width="8" style="106" customWidth="1"/>
    <col min="26" max="26" width="8.7109375" style="106" customWidth="1"/>
    <col min="27" max="27" width="4" style="106" customWidth="1"/>
    <col min="28" max="28" width="11.42578125" style="106" customWidth="1"/>
    <col min="29" max="29" width="6.7109375" style="106" customWidth="1"/>
    <col min="30" max="30" width="7.5703125" style="106" customWidth="1"/>
    <col min="31" max="31" width="6.85546875" style="106" customWidth="1"/>
    <col min="32" max="32" width="9.42578125" style="106" customWidth="1"/>
    <col min="33" max="34" width="10.7109375" style="106" customWidth="1"/>
    <col min="35" max="35" width="11" style="106" customWidth="1"/>
    <col min="36" max="36" width="8.28515625" style="106" customWidth="1"/>
    <col min="37" max="37" width="9.42578125" style="106" customWidth="1"/>
    <col min="38" max="38" width="7.28515625" style="106" customWidth="1"/>
    <col min="39" max="39" width="18.42578125" style="106" customWidth="1"/>
    <col min="40" max="40" width="10.140625" style="106" customWidth="1"/>
    <col min="41" max="41" width="12.140625" style="106" customWidth="1"/>
    <col min="42" max="42" width="10.7109375" style="106" customWidth="1"/>
    <col min="43" max="43" width="12.140625" style="106" customWidth="1"/>
    <col min="44" max="44" width="10.7109375" style="106" customWidth="1"/>
    <col min="45" max="45" width="11.140625" style="106" customWidth="1"/>
    <col min="46" max="46" width="4.42578125" style="106" customWidth="1"/>
    <col min="47" max="47" width="13.28515625" style="106" customWidth="1"/>
    <col min="48" max="48" width="6.28515625" style="106" customWidth="1"/>
    <col min="49" max="49" width="22.85546875" style="106" customWidth="1"/>
    <col min="50" max="50" width="12.7109375" style="106" customWidth="1"/>
    <col min="51" max="51" width="12" style="107" customWidth="1"/>
    <col min="52" max="52" width="12.5703125" style="107" customWidth="1"/>
    <col min="53" max="53" width="6.5703125" style="106" customWidth="1"/>
    <col min="54" max="54" width="7.7109375" style="106" customWidth="1"/>
    <col min="55" max="55" width="6.28515625" style="106" customWidth="1"/>
    <col min="56" max="56" width="22" style="108" customWidth="1"/>
    <col min="57" max="57" width="9.140625" style="106"/>
    <col min="58" max="58" width="27" style="106" customWidth="1"/>
    <col min="59" max="59" width="9" style="106" customWidth="1"/>
    <col min="60" max="60" width="33.140625" style="106" customWidth="1"/>
    <col min="61" max="61" width="47.5703125" style="106" customWidth="1"/>
    <col min="62" max="62" width="10.42578125" style="106" customWidth="1"/>
    <col min="63" max="63" width="12.85546875" style="106" customWidth="1"/>
    <col min="64" max="64" width="14.7109375" style="106" customWidth="1"/>
    <col min="65" max="65" width="15.28515625" style="106" customWidth="1"/>
    <col min="66" max="66" width="12.28515625" style="106" customWidth="1"/>
    <col min="67" max="68" width="6.28515625" style="106" customWidth="1"/>
    <col min="69" max="70" width="7.7109375" style="106" customWidth="1"/>
    <col min="71" max="71" width="12.85546875" style="106" customWidth="1"/>
    <col min="72" max="72" width="6.42578125" style="106" customWidth="1"/>
    <col min="73" max="73" width="7.7109375" style="106" customWidth="1"/>
    <col min="74" max="74" width="7.28515625" style="106" customWidth="1"/>
    <col min="75" max="76" width="9.42578125" style="106" customWidth="1"/>
    <col min="77" max="77" width="9" style="106" customWidth="1"/>
    <col min="78" max="78" width="10" style="106" customWidth="1"/>
    <col min="79" max="79" width="11.28515625" style="106" customWidth="1"/>
    <col min="80" max="80" width="20.7109375" style="108" customWidth="1"/>
    <col min="81" max="81" width="5" style="106" customWidth="1"/>
    <col min="82" max="82" width="10.85546875" style="106" customWidth="1"/>
    <col min="83" max="83" width="14.7109375" style="106" customWidth="1"/>
    <col min="84" max="84" width="6" style="106" customWidth="1"/>
    <col min="85" max="85" width="6.5703125" style="106" customWidth="1"/>
    <col min="86" max="86" width="8.28515625" style="106" customWidth="1"/>
    <col min="87" max="87" width="10.85546875" style="106" customWidth="1"/>
    <col min="88" max="89" width="10.42578125" style="106" customWidth="1"/>
    <col min="90" max="90" width="6.28515625" style="106" customWidth="1"/>
    <col min="91" max="93" width="9.140625" style="106"/>
    <col min="94" max="94" width="13.28515625" style="106" customWidth="1"/>
    <col min="95" max="95" width="8.28515625" style="106" customWidth="1"/>
    <col min="96" max="96" width="17.42578125" style="106" customWidth="1"/>
    <col min="97" max="97" width="47" style="106" customWidth="1"/>
    <col min="98" max="98" width="6.28515625" style="106" customWidth="1"/>
    <col min="99" max="99" width="8.42578125" style="106" customWidth="1"/>
    <col min="100" max="100" width="12.85546875" style="106" customWidth="1"/>
    <col min="101" max="101" width="23.42578125" style="106" customWidth="1"/>
    <col min="102" max="102" width="6" style="106" customWidth="1"/>
    <col min="103" max="103" width="8.140625" style="106" customWidth="1"/>
    <col min="104" max="104" width="9.140625" style="106"/>
    <col min="105" max="105" width="29.28515625" style="106" customWidth="1"/>
    <col min="106" max="106" width="57.7109375" style="106" customWidth="1"/>
    <col min="107" max="107" width="8.5703125" style="106" customWidth="1"/>
    <col min="108" max="108" width="62.5703125" style="106" customWidth="1"/>
    <col min="109" max="109" width="8.5703125" style="106" customWidth="1"/>
    <col min="110" max="110" width="9.28515625" style="106" customWidth="1"/>
    <col min="111" max="111" width="37.28515625" style="106" customWidth="1"/>
    <col min="112" max="112" width="7.7109375" style="106" customWidth="1"/>
    <col min="113" max="113" width="32.85546875" style="106" customWidth="1"/>
    <col min="114" max="114" width="8.7109375" style="106" customWidth="1"/>
    <col min="115" max="115" width="9.140625" style="106"/>
    <col min="116" max="116" width="14.5703125" style="106" customWidth="1"/>
    <col min="117" max="117" width="30.7109375" style="106" customWidth="1"/>
    <col min="118" max="118" width="13.5703125" style="106" customWidth="1"/>
    <col min="119" max="119" width="8.28515625" style="106" customWidth="1"/>
    <col min="120" max="120" width="7.140625" style="106" customWidth="1"/>
    <col min="121" max="121" width="5.5703125" style="106" customWidth="1"/>
    <col min="122" max="123" width="5.28515625" style="106" customWidth="1"/>
    <col min="124" max="124" width="14.42578125" style="86" customWidth="1"/>
    <col min="125" max="125" width="8.5703125" style="86" customWidth="1"/>
    <col min="126" max="126" width="5.42578125" style="106" customWidth="1"/>
    <col min="127" max="127" width="5.85546875" style="106" customWidth="1"/>
    <col min="128" max="128" width="26.28515625" style="106" customWidth="1"/>
    <col min="129" max="129" width="6" style="106" customWidth="1"/>
    <col min="130" max="130" width="15.85546875" style="106" customWidth="1"/>
    <col min="131" max="131" width="6.85546875" style="106" customWidth="1"/>
    <col min="132" max="132" width="17.5703125" style="106" customWidth="1"/>
    <col min="133" max="133" width="7.42578125" style="106" customWidth="1"/>
    <col min="134" max="134" width="34" style="106" customWidth="1"/>
    <col min="135" max="135" width="9" style="106" customWidth="1"/>
    <col min="136" max="136" width="29" style="109" customWidth="1"/>
    <col min="137" max="137" width="34.42578125" style="109" customWidth="1"/>
    <col min="138" max="138" width="29.28515625" style="106" customWidth="1"/>
    <col min="139" max="139" width="9.85546875" style="106" customWidth="1"/>
    <col min="140" max="140" width="12.7109375" style="106" customWidth="1"/>
    <col min="141" max="141" width="14.85546875" style="106" customWidth="1"/>
    <col min="142" max="142" width="6.5703125" style="106" customWidth="1"/>
    <col min="143" max="143" width="10" style="106" customWidth="1"/>
    <col min="144" max="144" width="7.7109375" style="106" customWidth="1"/>
    <col min="145" max="145" width="9.42578125" style="106" customWidth="1"/>
    <col min="146" max="146" width="5.7109375" style="106" customWidth="1"/>
    <col min="147" max="147" width="6.140625" style="106" customWidth="1"/>
    <col min="148" max="148" width="11.85546875" style="106" customWidth="1"/>
    <col min="149" max="149" width="36.140625" style="106" customWidth="1"/>
    <col min="150" max="150" width="6.85546875" style="106" customWidth="1"/>
    <col min="151" max="151" width="12.5703125" style="106" customWidth="1"/>
    <col min="152" max="152" width="7.140625" style="106" customWidth="1"/>
    <col min="153" max="153" width="19.42578125" style="106" customWidth="1"/>
    <col min="154" max="154" width="11.42578125" style="106" customWidth="1"/>
    <col min="155" max="155" width="5.7109375" style="106" customWidth="1"/>
    <col min="156" max="156" width="5.28515625" style="106" customWidth="1"/>
    <col min="157" max="157" width="7.140625" style="106" customWidth="1"/>
    <col min="158" max="158" width="6.5703125" style="106" customWidth="1"/>
    <col min="159" max="159" width="6.85546875" style="106" customWidth="1"/>
    <col min="160" max="160" width="31" style="106" customWidth="1"/>
    <col min="161" max="162" width="6.28515625" style="106" customWidth="1"/>
    <col min="163" max="163" width="8.5703125" style="106" customWidth="1"/>
    <col min="164" max="164" width="9.7109375" style="106" customWidth="1"/>
    <col min="165" max="165" width="8.5703125" style="106" customWidth="1"/>
    <col min="166" max="166" width="8.42578125" style="106" customWidth="1"/>
    <col min="167" max="167" width="11.7109375" style="106" customWidth="1"/>
    <col min="168" max="180" width="9.140625" style="106"/>
    <col min="181" max="181" width="22.42578125" style="106" customWidth="1"/>
    <col min="182" max="182" width="28.85546875" style="106" customWidth="1"/>
    <col min="183" max="183" width="13.140625" customWidth="1"/>
    <col min="184" max="184" width="9.42578125" customWidth="1"/>
    <col min="185" max="185" width="8.85546875"/>
    <col min="186" max="199" width="14.5703125" customWidth="1"/>
    <col min="200" max="203" width="18.140625" style="52" bestFit="1" customWidth="1"/>
    <col min="204" max="204" width="25.5703125" style="52" bestFit="1" customWidth="1"/>
    <col min="205" max="205" width="12.7109375" style="52" bestFit="1" customWidth="1"/>
    <col min="206" max="206" width="22.7109375" style="52" bestFit="1" customWidth="1"/>
    <col min="207" max="207" width="13.85546875" style="110" bestFit="1" customWidth="1"/>
    <col min="208" max="208" width="17.5703125" style="78" bestFit="1" customWidth="1"/>
    <col min="209" max="209" width="160.140625" style="78" customWidth="1"/>
    <col min="210" max="210" width="22.42578125" style="78" customWidth="1"/>
    <col min="211" max="211" width="68" style="78" customWidth="1"/>
    <col min="212" max="212" width="128.7109375" style="78" customWidth="1"/>
    <col min="213" max="213" width="11.5703125" style="78" customWidth="1"/>
    <col min="214" max="214" width="9.140625" style="52"/>
    <col min="215" max="215" width="8.42578125" customWidth="1"/>
    <col min="216" max="216" width="39.42578125" style="108" bestFit="1" customWidth="1"/>
    <col min="217" max="16384" width="9.140625" style="52"/>
  </cols>
  <sheetData>
    <row r="1" spans="1:255" s="1" customFormat="1" ht="18" customHeight="1" x14ac:dyDescent="0.2">
      <c r="B1" s="481" t="s">
        <v>4684</v>
      </c>
      <c r="C1" s="481"/>
      <c r="D1" s="481"/>
      <c r="E1" s="481"/>
      <c r="F1" s="481"/>
      <c r="G1" s="483" t="s">
        <v>0</v>
      </c>
      <c r="H1" s="484"/>
      <c r="I1" s="484"/>
      <c r="J1" s="484"/>
      <c r="K1" s="484"/>
      <c r="L1" s="484"/>
      <c r="M1" s="484"/>
      <c r="N1" s="484"/>
      <c r="O1" s="485"/>
      <c r="P1" s="486"/>
      <c r="Q1" s="486"/>
      <c r="R1" s="486"/>
      <c r="S1" s="486"/>
      <c r="T1" s="486"/>
      <c r="U1" s="486"/>
      <c r="V1" s="486"/>
      <c r="W1" s="486"/>
      <c r="X1" s="486"/>
      <c r="Y1" s="486"/>
      <c r="Z1" s="486"/>
      <c r="AA1" s="486"/>
      <c r="AB1" s="486"/>
      <c r="AC1" s="486"/>
      <c r="AD1" s="486"/>
      <c r="AE1" s="486"/>
      <c r="AF1" s="486"/>
      <c r="AG1" s="486"/>
      <c r="AH1" s="486"/>
      <c r="AI1" s="486"/>
      <c r="AJ1" s="486"/>
      <c r="AK1" s="486"/>
      <c r="AL1" s="486"/>
      <c r="AM1" s="486"/>
      <c r="AN1" s="486"/>
      <c r="AO1" s="486"/>
      <c r="AP1" s="486"/>
      <c r="AQ1" s="486"/>
      <c r="AR1" s="486"/>
      <c r="AS1" s="486"/>
      <c r="AT1" s="486"/>
      <c r="AU1" s="486"/>
      <c r="AV1" s="487"/>
      <c r="AW1" s="2"/>
      <c r="AX1" s="3"/>
      <c r="AY1" s="3"/>
      <c r="AZ1" s="3"/>
      <c r="BA1" s="4"/>
      <c r="BB1" s="4"/>
      <c r="BC1" s="4"/>
      <c r="BD1" s="5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5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6"/>
      <c r="EG1" s="6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2"/>
      <c r="ET1" s="2"/>
      <c r="EU1" s="2"/>
      <c r="EV1" s="2"/>
      <c r="EW1" s="3"/>
      <c r="EX1" s="3"/>
      <c r="EY1" s="7"/>
      <c r="EZ1" s="7"/>
      <c r="FA1" s="7"/>
      <c r="FB1" s="7"/>
      <c r="FC1" s="7"/>
      <c r="FD1" s="7"/>
      <c r="FE1" s="7"/>
      <c r="FF1" s="7"/>
      <c r="FG1" s="7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Y1" s="8"/>
      <c r="GZ1" s="5"/>
      <c r="HA1" s="5"/>
      <c r="HB1" s="5"/>
      <c r="HC1" s="5"/>
      <c r="HD1" s="5"/>
      <c r="HE1" s="5"/>
      <c r="HG1" s="481" t="s">
        <v>1</v>
      </c>
      <c r="HH1" s="481"/>
    </row>
    <row r="2" spans="1:255" s="1" customFormat="1" x14ac:dyDescent="0.2">
      <c r="B2" s="481"/>
      <c r="C2" s="481"/>
      <c r="D2" s="481"/>
      <c r="E2" s="481"/>
      <c r="F2" s="481"/>
      <c r="G2" s="9" t="s">
        <v>2</v>
      </c>
      <c r="H2" s="9"/>
      <c r="I2" s="10"/>
      <c r="J2" s="10"/>
      <c r="K2" s="10"/>
      <c r="L2" s="10"/>
      <c r="M2" s="10"/>
      <c r="N2" s="10"/>
      <c r="O2" s="11"/>
      <c r="P2" s="12"/>
      <c r="Q2" s="12"/>
      <c r="R2" s="12"/>
      <c r="S2" s="12"/>
      <c r="T2" s="12"/>
      <c r="U2" s="12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4"/>
      <c r="AW2" s="2"/>
      <c r="AX2" s="3"/>
      <c r="AY2" s="3"/>
      <c r="AZ2" s="3"/>
      <c r="BA2" s="4"/>
      <c r="BB2" s="4"/>
      <c r="BC2" s="4"/>
      <c r="BD2" s="5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5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6"/>
      <c r="EG2" s="6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2"/>
      <c r="ET2" s="2"/>
      <c r="EU2" s="2"/>
      <c r="EV2" s="2"/>
      <c r="EW2" s="3"/>
      <c r="EX2" s="3"/>
      <c r="EY2" s="7"/>
      <c r="EZ2" s="7"/>
      <c r="FA2" s="7"/>
      <c r="FB2" s="7"/>
      <c r="FC2" s="7"/>
      <c r="FD2" s="7"/>
      <c r="FE2" s="7"/>
      <c r="FF2" s="7"/>
      <c r="FG2" s="7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Y2" s="8"/>
      <c r="GZ2" s="5"/>
      <c r="HA2" s="5"/>
      <c r="HB2" s="5"/>
      <c r="HC2" s="5"/>
      <c r="HD2" s="5"/>
      <c r="HE2" s="5"/>
      <c r="HG2" s="481"/>
      <c r="HH2" s="481"/>
    </row>
    <row r="3" spans="1:255" s="1" customFormat="1" ht="54.75" customHeight="1" x14ac:dyDescent="0.2">
      <c r="B3" s="482"/>
      <c r="C3" s="482"/>
      <c r="D3" s="482"/>
      <c r="E3" s="482"/>
      <c r="F3" s="482"/>
      <c r="G3" s="488" t="s">
        <v>3</v>
      </c>
      <c r="H3" s="489"/>
      <c r="I3" s="490"/>
      <c r="J3" s="15" t="s">
        <v>4</v>
      </c>
      <c r="K3" s="16" t="s">
        <v>5</v>
      </c>
      <c r="L3" s="491" t="s">
        <v>6</v>
      </c>
      <c r="M3" s="492"/>
      <c r="N3" s="17" t="s">
        <v>7</v>
      </c>
      <c r="O3" s="18"/>
      <c r="P3" s="19" t="s">
        <v>8</v>
      </c>
      <c r="Q3" s="19"/>
      <c r="R3" s="19"/>
      <c r="S3" s="19" t="s">
        <v>9</v>
      </c>
      <c r="T3" s="19"/>
      <c r="U3" s="19"/>
      <c r="V3" s="20"/>
      <c r="W3" s="19"/>
      <c r="X3" s="19"/>
      <c r="Y3" s="21"/>
      <c r="Z3" s="491" t="s">
        <v>10</v>
      </c>
      <c r="AA3" s="461"/>
      <c r="AB3" s="461"/>
      <c r="AC3" s="480"/>
      <c r="AD3" s="493" t="s">
        <v>11</v>
      </c>
      <c r="AE3" s="461"/>
      <c r="AF3" s="461"/>
      <c r="AG3" s="461"/>
      <c r="AH3" s="461"/>
      <c r="AI3" s="493" t="s">
        <v>12</v>
      </c>
      <c r="AJ3" s="494"/>
      <c r="AK3" s="495"/>
      <c r="AL3" s="495"/>
      <c r="AM3" s="495"/>
      <c r="AN3" s="495"/>
      <c r="AO3" s="495"/>
      <c r="AP3" s="495"/>
      <c r="AQ3" s="495"/>
      <c r="AR3" s="496"/>
      <c r="AS3" s="491" t="s">
        <v>13</v>
      </c>
      <c r="AT3" s="461"/>
      <c r="AU3" s="461"/>
      <c r="AV3" s="480"/>
      <c r="AW3" s="22" t="s">
        <v>14</v>
      </c>
      <c r="AX3" s="460" t="s">
        <v>3</v>
      </c>
      <c r="AY3" s="461"/>
      <c r="AZ3" s="461"/>
      <c r="BA3" s="461"/>
      <c r="BB3" s="461"/>
      <c r="BC3" s="461"/>
      <c r="BD3" s="480"/>
      <c r="BE3" s="24" t="s">
        <v>15</v>
      </c>
      <c r="BF3" s="460" t="s">
        <v>16</v>
      </c>
      <c r="BG3" s="461"/>
      <c r="BH3" s="461"/>
      <c r="BI3" s="461"/>
      <c r="BJ3" s="461"/>
      <c r="BK3" s="461"/>
      <c r="BL3" s="461"/>
      <c r="BM3" s="461"/>
      <c r="BN3" s="461"/>
      <c r="BO3" s="461"/>
      <c r="BP3" s="461"/>
      <c r="BQ3" s="461"/>
      <c r="BR3" s="461"/>
      <c r="BS3" s="461"/>
      <c r="BT3" s="461"/>
      <c r="BU3" s="461"/>
      <c r="BV3" s="461"/>
      <c r="BW3" s="461"/>
      <c r="BX3" s="461"/>
      <c r="BY3" s="461"/>
      <c r="BZ3" s="461"/>
      <c r="CA3" s="480"/>
      <c r="CB3" s="460" t="s">
        <v>6</v>
      </c>
      <c r="CC3" s="461"/>
      <c r="CD3" s="461"/>
      <c r="CE3" s="480"/>
      <c r="CF3" s="460" t="s">
        <v>17</v>
      </c>
      <c r="CG3" s="461"/>
      <c r="CH3" s="461"/>
      <c r="CI3" s="461"/>
      <c r="CJ3" s="461"/>
      <c r="CK3" s="480"/>
      <c r="CL3" s="460" t="s">
        <v>18</v>
      </c>
      <c r="CM3" s="461"/>
      <c r="CN3" s="461"/>
      <c r="CO3" s="23"/>
      <c r="CP3" s="461" t="s">
        <v>19</v>
      </c>
      <c r="CQ3" s="461"/>
      <c r="CR3" s="461"/>
      <c r="CS3" s="480"/>
      <c r="CT3" s="460" t="s">
        <v>20</v>
      </c>
      <c r="CU3" s="461"/>
      <c r="CV3" s="461"/>
      <c r="CW3" s="480"/>
      <c r="CX3" s="461" t="s">
        <v>21</v>
      </c>
      <c r="CY3" s="461"/>
      <c r="CZ3" s="461"/>
      <c r="DA3" s="461"/>
      <c r="DB3" s="461"/>
      <c r="DC3" s="461"/>
      <c r="DD3" s="461"/>
      <c r="DE3" s="461"/>
      <c r="DF3" s="461"/>
      <c r="DG3" s="461"/>
      <c r="DH3" s="461"/>
      <c r="DI3" s="461"/>
      <c r="DJ3" s="461"/>
      <c r="DK3" s="461"/>
      <c r="DL3" s="480"/>
      <c r="DM3" s="460" t="s">
        <v>22</v>
      </c>
      <c r="DN3" s="461"/>
      <c r="DO3" s="461"/>
      <c r="DP3" s="461"/>
      <c r="DQ3" s="461"/>
      <c r="DR3" s="461"/>
      <c r="DS3" s="461"/>
      <c r="DT3" s="461"/>
      <c r="DU3" s="461"/>
      <c r="DV3" s="461"/>
      <c r="DW3" s="461"/>
      <c r="DX3" s="480"/>
      <c r="DY3" s="460" t="s">
        <v>23</v>
      </c>
      <c r="DZ3" s="461"/>
      <c r="EA3" s="461"/>
      <c r="EB3" s="461"/>
      <c r="EC3" s="461"/>
      <c r="ED3" s="461"/>
      <c r="EE3" s="461"/>
      <c r="EF3" s="461"/>
      <c r="EG3" s="480"/>
      <c r="EH3" s="460" t="s">
        <v>13</v>
      </c>
      <c r="EI3" s="461"/>
      <c r="EJ3" s="461"/>
      <c r="EK3" s="461"/>
      <c r="EL3" s="461"/>
      <c r="EM3" s="461"/>
      <c r="EN3" s="461"/>
      <c r="EO3" s="460" t="s">
        <v>24</v>
      </c>
      <c r="EP3" s="461"/>
      <c r="EQ3" s="461"/>
      <c r="ER3" s="480"/>
      <c r="ES3" s="25" t="s">
        <v>25</v>
      </c>
      <c r="ET3" s="471" t="s">
        <v>26</v>
      </c>
      <c r="EU3" s="472"/>
      <c r="EV3" s="473"/>
      <c r="EW3" s="474" t="s">
        <v>27</v>
      </c>
      <c r="EX3" s="475"/>
      <c r="EY3" s="475"/>
      <c r="EZ3" s="475"/>
      <c r="FA3" s="475"/>
      <c r="FB3" s="475"/>
      <c r="FC3" s="476"/>
      <c r="FD3" s="26" t="s">
        <v>28</v>
      </c>
      <c r="FE3" s="26"/>
      <c r="FF3" s="26"/>
      <c r="FG3" s="474" t="s">
        <v>29</v>
      </c>
      <c r="FH3" s="475"/>
      <c r="FI3" s="475"/>
      <c r="FJ3" s="475"/>
      <c r="FK3" s="476"/>
      <c r="FL3" s="477" t="s">
        <v>30</v>
      </c>
      <c r="FM3" s="478"/>
      <c r="FN3" s="478"/>
      <c r="FO3" s="478"/>
      <c r="FP3" s="478"/>
      <c r="FQ3" s="478"/>
      <c r="FR3" s="478"/>
      <c r="FS3" s="478"/>
      <c r="FT3" s="478"/>
      <c r="FU3" s="478"/>
      <c r="FV3" s="479"/>
      <c r="FW3" s="462" t="s">
        <v>31</v>
      </c>
      <c r="FX3" s="464"/>
      <c r="FY3" s="462" t="s">
        <v>32</v>
      </c>
      <c r="FZ3" s="464"/>
      <c r="GA3" s="462" t="s">
        <v>33</v>
      </c>
      <c r="GB3" s="463"/>
      <c r="GC3" s="464"/>
      <c r="GD3" s="465" t="s">
        <v>34</v>
      </c>
      <c r="GE3" s="466"/>
      <c r="GF3" s="466"/>
      <c r="GG3" s="466"/>
      <c r="GH3" s="466"/>
      <c r="GI3" s="466"/>
      <c r="GJ3" s="466"/>
      <c r="GK3" s="466"/>
      <c r="GL3" s="466"/>
      <c r="GM3" s="466"/>
      <c r="GN3" s="467"/>
      <c r="GO3" s="462" t="s">
        <v>35</v>
      </c>
      <c r="GP3" s="463"/>
      <c r="GQ3" s="464"/>
      <c r="GR3" s="468" t="s">
        <v>36</v>
      </c>
      <c r="GS3" s="469"/>
      <c r="GT3" s="469"/>
      <c r="GU3" s="469"/>
      <c r="GV3" s="469"/>
      <c r="GW3" s="469"/>
      <c r="GX3" s="469"/>
      <c r="GY3" s="469"/>
      <c r="GZ3" s="469"/>
      <c r="HA3" s="469"/>
      <c r="HB3" s="469"/>
      <c r="HC3" s="469"/>
      <c r="HD3" s="470"/>
      <c r="HE3" s="27"/>
      <c r="HG3" s="482"/>
      <c r="HH3" s="482"/>
    </row>
    <row r="4" spans="1:255" s="28" customFormat="1" ht="87.75" customHeight="1" x14ac:dyDescent="0.3">
      <c r="A4" s="29" t="s">
        <v>4681</v>
      </c>
      <c r="B4" s="111" t="s">
        <v>4708</v>
      </c>
      <c r="C4" s="112" t="s">
        <v>4709</v>
      </c>
      <c r="D4" s="112" t="s">
        <v>37</v>
      </c>
      <c r="E4" s="112" t="s">
        <v>4710</v>
      </c>
      <c r="F4" s="112" t="s">
        <v>4711</v>
      </c>
      <c r="G4" s="72" t="s">
        <v>38</v>
      </c>
      <c r="H4" s="72" t="s">
        <v>39</v>
      </c>
      <c r="I4" s="113" t="s">
        <v>40</v>
      </c>
      <c r="J4" s="42" t="s">
        <v>41</v>
      </c>
      <c r="K4" s="72" t="s">
        <v>42</v>
      </c>
      <c r="L4" s="32" t="s">
        <v>43</v>
      </c>
      <c r="M4" s="114" t="s">
        <v>44</v>
      </c>
      <c r="N4" s="42" t="s">
        <v>45</v>
      </c>
      <c r="O4" s="113" t="s">
        <v>40</v>
      </c>
      <c r="P4" s="115" t="s">
        <v>46</v>
      </c>
      <c r="Q4" s="115" t="s">
        <v>47</v>
      </c>
      <c r="R4" s="72" t="s">
        <v>48</v>
      </c>
      <c r="S4" s="115" t="s">
        <v>49</v>
      </c>
      <c r="T4" s="115" t="s">
        <v>50</v>
      </c>
      <c r="U4" s="72" t="s">
        <v>51</v>
      </c>
      <c r="V4" s="42" t="s">
        <v>52</v>
      </c>
      <c r="W4" s="72" t="s">
        <v>53</v>
      </c>
      <c r="X4" s="72" t="s">
        <v>54</v>
      </c>
      <c r="Y4" s="72" t="s">
        <v>55</v>
      </c>
      <c r="Z4" s="72" t="s">
        <v>56</v>
      </c>
      <c r="AA4" s="113" t="s">
        <v>40</v>
      </c>
      <c r="AB4" s="42" t="s">
        <v>57</v>
      </c>
      <c r="AC4" s="72" t="s">
        <v>58</v>
      </c>
      <c r="AD4" s="42" t="s">
        <v>56</v>
      </c>
      <c r="AE4" s="42" t="s">
        <v>59</v>
      </c>
      <c r="AF4" s="42" t="s">
        <v>60</v>
      </c>
      <c r="AG4" s="42" t="s">
        <v>61</v>
      </c>
      <c r="AH4" s="72" t="s">
        <v>62</v>
      </c>
      <c r="AI4" s="42" t="s">
        <v>63</v>
      </c>
      <c r="AJ4" s="42" t="s">
        <v>64</v>
      </c>
      <c r="AK4" s="42" t="s">
        <v>65</v>
      </c>
      <c r="AL4" s="42" t="s">
        <v>66</v>
      </c>
      <c r="AM4" s="72" t="s">
        <v>67</v>
      </c>
      <c r="AN4" s="72" t="s">
        <v>68</v>
      </c>
      <c r="AO4" s="42" t="s">
        <v>69</v>
      </c>
      <c r="AP4" s="72" t="s">
        <v>70</v>
      </c>
      <c r="AQ4" s="42" t="s">
        <v>71</v>
      </c>
      <c r="AR4" s="72" t="s">
        <v>62</v>
      </c>
      <c r="AS4" s="42" t="s">
        <v>72</v>
      </c>
      <c r="AT4" s="72" t="s">
        <v>40</v>
      </c>
      <c r="AU4" s="42" t="s">
        <v>57</v>
      </c>
      <c r="AV4" s="72" t="s">
        <v>58</v>
      </c>
      <c r="AW4" s="40" t="s">
        <v>73</v>
      </c>
      <c r="AX4" s="32" t="s">
        <v>74</v>
      </c>
      <c r="AY4" s="72" t="s">
        <v>75</v>
      </c>
      <c r="AZ4" s="42" t="s">
        <v>76</v>
      </c>
      <c r="BA4" s="72" t="s">
        <v>77</v>
      </c>
      <c r="BB4" s="31" t="s">
        <v>56</v>
      </c>
      <c r="BC4" s="31" t="s">
        <v>78</v>
      </c>
      <c r="BD4" s="32" t="s">
        <v>79</v>
      </c>
      <c r="BE4" s="42" t="s">
        <v>80</v>
      </c>
      <c r="BF4" s="32" t="s">
        <v>81</v>
      </c>
      <c r="BG4" s="32" t="s">
        <v>82</v>
      </c>
      <c r="BH4" s="32" t="s">
        <v>83</v>
      </c>
      <c r="BI4" s="32" t="s">
        <v>84</v>
      </c>
      <c r="BJ4" s="32" t="s">
        <v>42</v>
      </c>
      <c r="BK4" s="42" t="s">
        <v>85</v>
      </c>
      <c r="BL4" s="42" t="s">
        <v>86</v>
      </c>
      <c r="BM4" s="42" t="s">
        <v>87</v>
      </c>
      <c r="BN4" s="42" t="s">
        <v>88</v>
      </c>
      <c r="BO4" s="42" t="s">
        <v>89</v>
      </c>
      <c r="BP4" s="42" t="s">
        <v>90</v>
      </c>
      <c r="BQ4" s="42" t="s">
        <v>91</v>
      </c>
      <c r="BR4" s="42" t="s">
        <v>92</v>
      </c>
      <c r="BS4" s="42" t="s">
        <v>93</v>
      </c>
      <c r="BT4" s="42" t="s">
        <v>94</v>
      </c>
      <c r="BU4" s="42" t="s">
        <v>95</v>
      </c>
      <c r="BV4" s="42" t="s">
        <v>96</v>
      </c>
      <c r="BW4" s="42" t="s">
        <v>97</v>
      </c>
      <c r="BX4" s="42" t="s">
        <v>98</v>
      </c>
      <c r="BY4" s="32" t="s">
        <v>99</v>
      </c>
      <c r="BZ4" s="32" t="s">
        <v>100</v>
      </c>
      <c r="CA4" s="32" t="s">
        <v>101</v>
      </c>
      <c r="CB4" s="32" t="s">
        <v>102</v>
      </c>
      <c r="CC4" s="32" t="s">
        <v>43</v>
      </c>
      <c r="CD4" s="42" t="s">
        <v>103</v>
      </c>
      <c r="CE4" s="42" t="s">
        <v>104</v>
      </c>
      <c r="CF4" s="116" t="s">
        <v>105</v>
      </c>
      <c r="CG4" s="116" t="s">
        <v>106</v>
      </c>
      <c r="CH4" s="116" t="s">
        <v>56</v>
      </c>
      <c r="CI4" s="42" t="s">
        <v>107</v>
      </c>
      <c r="CJ4" s="42" t="s">
        <v>108</v>
      </c>
      <c r="CK4" s="42" t="s">
        <v>109</v>
      </c>
      <c r="CL4" s="32" t="s">
        <v>110</v>
      </c>
      <c r="CM4" s="42" t="s">
        <v>111</v>
      </c>
      <c r="CN4" s="42" t="s">
        <v>80</v>
      </c>
      <c r="CO4" s="42" t="s">
        <v>80</v>
      </c>
      <c r="CP4" s="32" t="s">
        <v>110</v>
      </c>
      <c r="CQ4" s="42" t="s">
        <v>112</v>
      </c>
      <c r="CR4" s="32" t="s">
        <v>113</v>
      </c>
      <c r="CS4" s="32" t="s">
        <v>114</v>
      </c>
      <c r="CT4" s="32" t="s">
        <v>110</v>
      </c>
      <c r="CU4" s="42" t="s">
        <v>112</v>
      </c>
      <c r="CV4" s="32" t="s">
        <v>113</v>
      </c>
      <c r="CW4" s="32" t="s">
        <v>114</v>
      </c>
      <c r="CX4" s="117" t="s">
        <v>115</v>
      </c>
      <c r="CY4" s="117" t="s">
        <v>116</v>
      </c>
      <c r="CZ4" s="117" t="s">
        <v>117</v>
      </c>
      <c r="DA4" s="117" t="s">
        <v>118</v>
      </c>
      <c r="DB4" s="117" t="s">
        <v>119</v>
      </c>
      <c r="DC4" s="118" t="s">
        <v>120</v>
      </c>
      <c r="DD4" s="118" t="s">
        <v>113</v>
      </c>
      <c r="DE4" s="117" t="s">
        <v>121</v>
      </c>
      <c r="DF4" s="118" t="s">
        <v>122</v>
      </c>
      <c r="DG4" s="118" t="s">
        <v>114</v>
      </c>
      <c r="DH4" s="117" t="s">
        <v>123</v>
      </c>
      <c r="DI4" s="118" t="s">
        <v>124</v>
      </c>
      <c r="DJ4" s="117" t="s">
        <v>125</v>
      </c>
      <c r="DK4" s="118" t="s">
        <v>126</v>
      </c>
      <c r="DL4" s="118" t="s">
        <v>127</v>
      </c>
      <c r="DM4" s="32" t="s">
        <v>128</v>
      </c>
      <c r="DN4" s="42" t="s">
        <v>117</v>
      </c>
      <c r="DO4" s="42" t="s">
        <v>129</v>
      </c>
      <c r="DP4" s="42" t="s">
        <v>130</v>
      </c>
      <c r="DQ4" s="42" t="s">
        <v>131</v>
      </c>
      <c r="DR4" s="42" t="s">
        <v>132</v>
      </c>
      <c r="DS4" s="42" t="s">
        <v>133</v>
      </c>
      <c r="DT4" s="42" t="s">
        <v>134</v>
      </c>
      <c r="DU4" s="72" t="s">
        <v>135</v>
      </c>
      <c r="DV4" s="42" t="s">
        <v>136</v>
      </c>
      <c r="DW4" s="42" t="s">
        <v>137</v>
      </c>
      <c r="DX4" s="42" t="s">
        <v>138</v>
      </c>
      <c r="DY4" s="42" t="s">
        <v>45</v>
      </c>
      <c r="DZ4" s="42" t="s">
        <v>139</v>
      </c>
      <c r="EA4" s="42" t="s">
        <v>140</v>
      </c>
      <c r="EB4" s="42" t="s">
        <v>141</v>
      </c>
      <c r="EC4" s="32" t="s">
        <v>74</v>
      </c>
      <c r="ED4" s="32" t="s">
        <v>81</v>
      </c>
      <c r="EE4" s="32" t="s">
        <v>82</v>
      </c>
      <c r="EF4" s="42" t="s">
        <v>83</v>
      </c>
      <c r="EG4" s="42" t="s">
        <v>142</v>
      </c>
      <c r="EH4" s="32" t="s">
        <v>143</v>
      </c>
      <c r="EI4" s="32" t="s">
        <v>144</v>
      </c>
      <c r="EJ4" s="42" t="s">
        <v>145</v>
      </c>
      <c r="EK4" s="32" t="s">
        <v>114</v>
      </c>
      <c r="EL4" s="42" t="s">
        <v>146</v>
      </c>
      <c r="EM4" s="42" t="s">
        <v>147</v>
      </c>
      <c r="EN4" s="42" t="s">
        <v>72</v>
      </c>
      <c r="EO4" s="42" t="s">
        <v>148</v>
      </c>
      <c r="EP4" s="42" t="s">
        <v>149</v>
      </c>
      <c r="EQ4" s="42" t="s">
        <v>150</v>
      </c>
      <c r="ER4" s="42" t="s">
        <v>151</v>
      </c>
      <c r="ES4" s="40" t="s">
        <v>73</v>
      </c>
      <c r="ET4" s="42" t="s">
        <v>152</v>
      </c>
      <c r="EU4" s="42" t="s">
        <v>153</v>
      </c>
      <c r="EV4" s="42" t="s">
        <v>154</v>
      </c>
      <c r="EW4" s="42" t="s">
        <v>155</v>
      </c>
      <c r="EX4" s="42" t="s">
        <v>156</v>
      </c>
      <c r="EY4" s="42" t="s">
        <v>152</v>
      </c>
      <c r="EZ4" s="42" t="s">
        <v>157</v>
      </c>
      <c r="FA4" s="42" t="s">
        <v>153</v>
      </c>
      <c r="FB4" s="42" t="s">
        <v>154</v>
      </c>
      <c r="FC4" s="42" t="s">
        <v>158</v>
      </c>
      <c r="FD4" s="42" t="s">
        <v>152</v>
      </c>
      <c r="FE4" s="42" t="s">
        <v>153</v>
      </c>
      <c r="FF4" s="42" t="s">
        <v>154</v>
      </c>
      <c r="FG4" s="42" t="s">
        <v>159</v>
      </c>
      <c r="FH4" s="42" t="s">
        <v>160</v>
      </c>
      <c r="FI4" s="42" t="s">
        <v>161</v>
      </c>
      <c r="FJ4" s="42" t="s">
        <v>162</v>
      </c>
      <c r="FK4" s="42" t="s">
        <v>163</v>
      </c>
      <c r="FL4" s="30" t="s">
        <v>159</v>
      </c>
      <c r="FM4" s="30" t="s">
        <v>164</v>
      </c>
      <c r="FN4" s="30" t="s">
        <v>165</v>
      </c>
      <c r="FO4" s="30" t="s">
        <v>166</v>
      </c>
      <c r="FP4" s="30" t="s">
        <v>167</v>
      </c>
      <c r="FQ4" s="30" t="s">
        <v>168</v>
      </c>
      <c r="FR4" s="30" t="s">
        <v>169</v>
      </c>
      <c r="FS4" s="30" t="s">
        <v>170</v>
      </c>
      <c r="FT4" s="30" t="s">
        <v>171</v>
      </c>
      <c r="FU4" s="30" t="s">
        <v>172</v>
      </c>
      <c r="FV4" s="30" t="s">
        <v>173</v>
      </c>
      <c r="FW4" s="40" t="s">
        <v>56</v>
      </c>
      <c r="FX4" s="103" t="s">
        <v>57</v>
      </c>
      <c r="FY4" s="103" t="s">
        <v>174</v>
      </c>
      <c r="FZ4" s="103" t="s">
        <v>175</v>
      </c>
      <c r="GA4" s="29" t="s">
        <v>176</v>
      </c>
      <c r="GB4" s="29" t="s">
        <v>56</v>
      </c>
      <c r="GC4" s="29" t="s">
        <v>148</v>
      </c>
      <c r="GD4" s="42" t="s">
        <v>177</v>
      </c>
      <c r="GE4" s="42" t="s">
        <v>178</v>
      </c>
      <c r="GF4" s="42" t="s">
        <v>179</v>
      </c>
      <c r="GG4" s="42" t="s">
        <v>180</v>
      </c>
      <c r="GH4" s="42" t="s">
        <v>181</v>
      </c>
      <c r="GI4" s="42" t="s">
        <v>182</v>
      </c>
      <c r="GJ4" s="42" t="s">
        <v>183</v>
      </c>
      <c r="GK4" s="42" t="s">
        <v>184</v>
      </c>
      <c r="GL4" s="42" t="s">
        <v>185</v>
      </c>
      <c r="GM4" s="42" t="s">
        <v>186</v>
      </c>
      <c r="GN4" s="42" t="s">
        <v>187</v>
      </c>
      <c r="GO4" s="72" t="s">
        <v>51</v>
      </c>
      <c r="GP4" s="42" t="s">
        <v>52</v>
      </c>
      <c r="GQ4" s="72" t="s">
        <v>53</v>
      </c>
      <c r="GR4" s="72" t="s">
        <v>188</v>
      </c>
      <c r="GS4" s="72" t="s">
        <v>189</v>
      </c>
      <c r="GT4" s="72" t="s">
        <v>190</v>
      </c>
      <c r="GU4" s="72" t="s">
        <v>191</v>
      </c>
      <c r="GV4" s="119" t="s">
        <v>192</v>
      </c>
      <c r="GW4" s="120" t="s">
        <v>193</v>
      </c>
      <c r="GX4" s="42" t="s">
        <v>194</v>
      </c>
      <c r="GY4" s="121" t="s">
        <v>195</v>
      </c>
      <c r="GZ4" s="64" t="s">
        <v>196</v>
      </c>
      <c r="HA4" s="120" t="s">
        <v>197</v>
      </c>
      <c r="HB4" s="251" t="s">
        <v>198</v>
      </c>
      <c r="HC4" s="120" t="s">
        <v>199</v>
      </c>
      <c r="HD4" s="42" t="s">
        <v>200</v>
      </c>
      <c r="HE4" s="111" t="s">
        <v>4682</v>
      </c>
      <c r="HF4" s="252" t="s">
        <v>201</v>
      </c>
      <c r="HG4" s="72" t="s">
        <v>202</v>
      </c>
      <c r="HH4" s="20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</row>
    <row r="5" spans="1:255" ht="15" customHeight="1" x14ac:dyDescent="0.2">
      <c r="A5" s="49" t="s">
        <v>4712</v>
      </c>
      <c r="B5" s="29" t="e">
        <v>#N/A</v>
      </c>
      <c r="C5" s="104" t="s">
        <v>4713</v>
      </c>
      <c r="D5" s="48">
        <v>698</v>
      </c>
      <c r="E5" s="29" t="e">
        <v>#N/A</v>
      </c>
      <c r="F5" s="29" t="e">
        <v>#N/A</v>
      </c>
      <c r="G5" s="31" t="s">
        <v>4714</v>
      </c>
      <c r="H5" s="31" t="s">
        <v>232</v>
      </c>
      <c r="I5" s="31"/>
      <c r="J5" s="82" t="s">
        <v>2479</v>
      </c>
      <c r="K5" s="32" t="str">
        <f t="shared" ref="K5:K68" si="0">IF(BJ5="-",IF(BK5="-","-",BK5),BJ5)</f>
        <v>C</v>
      </c>
      <c r="L5" s="32" t="str">
        <f t="shared" ref="L5:L68" si="1">CE5</f>
        <v>B</v>
      </c>
      <c r="M5" s="32"/>
      <c r="N5" s="32" t="str">
        <f t="shared" ref="N5:N68" si="2">IF(DY5&lt;&gt;"",DY5,"-")</f>
        <v>-</v>
      </c>
      <c r="O5" s="49"/>
      <c r="P5" s="30" t="str">
        <f t="shared" ref="P5:P56" si="3">IF(Q5=R5,IF(R5=630.9,"C",IF(R5=437.8,"C",IF(R5=342.3,"D",IF(R5=271.8,"D",IF(R5=185.9,"E",IF(Q5="-","-")))))),IF(Q5&lt;180,"E",IF(Q5&lt;360,"D",IF(Q5&lt;760,"C",IF(Q5&lt;1500,"B",IF(Q5&lt;5000,"A",IF(Q5="-",BN5,"-")))))))</f>
        <v>C</v>
      </c>
      <c r="Q5" s="33">
        <f t="shared" ref="Q5:Q56" si="4">IF(V5&gt;0,IF(W5&gt;=20,V5,IF(AE5="",IF(AQ5&gt;0,AQ5,IF(R5&gt;0,R5,"-")),IF(AG5="",AF5,AG5))),IF(AE5="",IF(AQ5&gt;0,AQ5,IF(R5&gt;0,R5,"-")),IF(AG5="",AF5,AG5)))</f>
        <v>376.07299999999998</v>
      </c>
      <c r="R5" s="30">
        <f t="shared" ref="R5:R68" si="5">IF(H5="A",659.6,IF(H5="B",424.8,IF(H5="C",338.6,IF(H5="D",274.5,IF(H5="E",191.3,"-")))))</f>
        <v>659.6</v>
      </c>
      <c r="S5" s="34">
        <v>1</v>
      </c>
      <c r="T5" s="33">
        <f t="shared" ref="T5:T68" si="6">IF(P5="A",IF(S5=0,0.3,IF(S5=1,0.4,IF(S5=2,0.5,0.7))),IF(P5="B",IF(S5=0,0.25,IF(S5=1,0.4,IF(S5=2,0.5,0.7))),IF(P5="C",IF(S5=0,0.2,IF(S5=1,0.3,IF(S5=2,0.4,0.7))),IF(P5="D",IF(S5=0,0.1,IF(S5=1,0.25,IF(S5=2,0.35,0.7))),IF(P5="E",IF(S5=0,0.05,IF(S5=1,0.25,IF(S5=2,0.5,0.7))),"-")))))</f>
        <v>0.3</v>
      </c>
      <c r="U5" s="30"/>
      <c r="V5" s="30"/>
      <c r="W5" s="30"/>
      <c r="X5" s="32"/>
      <c r="Y5" s="32"/>
      <c r="Z5" s="32" t="s">
        <v>206</v>
      </c>
      <c r="AA5" s="30"/>
      <c r="AB5" s="32"/>
      <c r="AC5" s="30"/>
      <c r="AD5" s="32"/>
      <c r="AE5" s="32"/>
      <c r="AF5" s="32"/>
      <c r="AG5" s="47"/>
      <c r="AH5" s="30"/>
      <c r="AI5" s="30"/>
      <c r="AJ5" s="30"/>
      <c r="AK5" s="30"/>
      <c r="AL5" s="30"/>
      <c r="AM5" s="39" t="s">
        <v>1903</v>
      </c>
      <c r="AN5" s="39">
        <v>55</v>
      </c>
      <c r="AO5" s="30">
        <v>390</v>
      </c>
      <c r="AP5" s="30">
        <v>112</v>
      </c>
      <c r="AQ5" s="37">
        <v>376.07299999999998</v>
      </c>
      <c r="AR5" s="38">
        <v>0.27200000000000002</v>
      </c>
      <c r="AS5" s="30"/>
      <c r="AT5" s="30"/>
      <c r="AU5" s="30"/>
      <c r="AV5" s="30"/>
      <c r="AW5" s="30"/>
      <c r="AX5" s="48" t="s">
        <v>78</v>
      </c>
      <c r="AY5" s="40">
        <v>33.911700000000003</v>
      </c>
      <c r="AZ5" s="40">
        <v>-117.821</v>
      </c>
      <c r="BA5" s="30" t="s">
        <v>4714</v>
      </c>
      <c r="BB5" s="30"/>
      <c r="BC5" s="30"/>
      <c r="BD5" s="51" t="s">
        <v>1896</v>
      </c>
      <c r="BE5" s="30"/>
      <c r="BF5" s="32" t="s">
        <v>1502</v>
      </c>
      <c r="BG5" s="32">
        <v>2</v>
      </c>
      <c r="BH5" s="32" t="s">
        <v>1629</v>
      </c>
      <c r="BI5" s="32" t="s">
        <v>4715</v>
      </c>
      <c r="BJ5" s="32" t="s">
        <v>206</v>
      </c>
      <c r="BK5" s="32" t="str">
        <f t="shared" ref="BK5:BK68" si="7">IF(BL5="-",IF(BM5="-","-",BM5),BL5)</f>
        <v>C</v>
      </c>
      <c r="BL5" s="30" t="s">
        <v>206</v>
      </c>
      <c r="BM5" s="32" t="str">
        <f t="shared" ref="BM5:BM68" si="8">IF(P5="A","-",IF(P5="B","D",IF(P5="C","C",IF(P5="D","A",IF(P5="E","F",IF(P5="-","-","-"))))))</f>
        <v>C</v>
      </c>
      <c r="BN5" s="32" t="str">
        <f t="shared" ref="BN5:BN68" si="9">IF(K5="A","D",IF(K5="B","C",IF(K5="C","C",IF(K5="D","B",IF(K5="E","C",IF(K5="F","E","-"))))))</f>
        <v>C</v>
      </c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>
        <v>0</v>
      </c>
      <c r="BZ5" s="32">
        <v>5.6</v>
      </c>
      <c r="CA5" s="32" t="s">
        <v>255</v>
      </c>
      <c r="CB5" s="20"/>
      <c r="CC5" s="32"/>
      <c r="CD5" s="32" t="str">
        <f t="shared" ref="CD5:CD68" si="10">IF(H5="A","B",IF(H5="B","C",IF(H5="C","D",IF(H5="D","D",IF(H5="E","E","")))))</f>
        <v>B</v>
      </c>
      <c r="CE5" s="32" t="str">
        <f t="shared" ref="CE5:CE68" si="11">IF(CC5&lt;&gt;"",IF(CC5="u",IF(CD5="",CC5,CD5),CC5),CD5)</f>
        <v>B</v>
      </c>
      <c r="CF5" s="32"/>
      <c r="CG5" s="32"/>
      <c r="CH5" s="32"/>
      <c r="CI5" s="32"/>
      <c r="CJ5" s="36"/>
      <c r="CK5" s="32"/>
      <c r="CL5" s="32"/>
      <c r="CM5" s="32"/>
      <c r="CN5" s="32"/>
      <c r="CO5" s="32"/>
      <c r="CP5" s="32"/>
      <c r="CQ5" s="32"/>
      <c r="CR5" s="32"/>
      <c r="CS5" s="32"/>
      <c r="CT5" s="32"/>
      <c r="CU5" s="32"/>
      <c r="CV5" s="32"/>
      <c r="CW5" s="41" t="s">
        <v>207</v>
      </c>
      <c r="CX5" s="32"/>
      <c r="CY5" s="32"/>
      <c r="CZ5" s="32"/>
      <c r="DA5" s="32"/>
      <c r="DB5" s="32"/>
      <c r="DC5" s="32"/>
      <c r="DD5" s="32"/>
      <c r="DE5" s="32"/>
      <c r="DF5" s="32"/>
      <c r="DG5" s="32"/>
      <c r="DH5" s="32"/>
      <c r="DI5" s="32"/>
      <c r="DJ5" s="32"/>
      <c r="DK5" s="32"/>
      <c r="DL5" s="32"/>
      <c r="DM5" s="80" t="s">
        <v>4716</v>
      </c>
      <c r="DN5" s="41" t="s">
        <v>4717</v>
      </c>
      <c r="DO5" s="41"/>
      <c r="DP5" s="41">
        <f t="shared" ref="DP5:DP68" si="12">IF(DQ5="","",IF(DQ5=1,"1a",IF(DQ5=4,IF(DO5="yes",4,5),DQ5)))</f>
        <v>3</v>
      </c>
      <c r="DQ5" s="47">
        <v>3</v>
      </c>
      <c r="DR5" s="47">
        <v>480</v>
      </c>
      <c r="DS5" s="47"/>
      <c r="DT5" s="30"/>
      <c r="DU5" s="30"/>
      <c r="DV5" s="47"/>
      <c r="DW5" s="47" t="s">
        <v>206</v>
      </c>
      <c r="DX5" s="47" t="s">
        <v>2155</v>
      </c>
      <c r="DY5" s="32" t="s">
        <v>212</v>
      </c>
      <c r="DZ5" s="32" t="str">
        <f t="shared" ref="DZ5:DZ68" si="13">IF(P5="A","-",IF(P5="B","-",IF(P5="C","2",IF(P5="D","1, 5, or 6",IF(P5="E","-",IF(P5="-","-","-"))))))</f>
        <v>2</v>
      </c>
      <c r="EA5" s="41"/>
      <c r="EB5" s="30"/>
      <c r="EC5" s="30"/>
      <c r="ED5" s="30"/>
      <c r="EE5" s="30"/>
      <c r="EF5" s="44"/>
      <c r="EG5" s="44"/>
      <c r="EH5" s="48" t="s">
        <v>1560</v>
      </c>
      <c r="EI5" s="48"/>
      <c r="EJ5" s="48" t="s">
        <v>1915</v>
      </c>
      <c r="EK5" s="59" t="s">
        <v>1506</v>
      </c>
      <c r="EL5" s="32"/>
      <c r="EM5" s="30"/>
      <c r="EN5" s="32"/>
      <c r="EO5" s="32"/>
      <c r="EP5" s="32"/>
      <c r="EQ5" s="32"/>
      <c r="ER5" s="32"/>
      <c r="ES5" s="40"/>
      <c r="ET5" s="36"/>
      <c r="EU5" s="36"/>
      <c r="EV5" s="36"/>
      <c r="EW5" s="32"/>
      <c r="EX5" s="32"/>
      <c r="EY5" s="36"/>
      <c r="EZ5" s="36"/>
      <c r="FA5" s="36"/>
      <c r="FB5" s="36"/>
      <c r="FC5" s="36"/>
      <c r="FD5" s="36"/>
      <c r="FE5" s="36"/>
      <c r="FF5" s="36"/>
      <c r="FG5" s="32"/>
      <c r="FH5" s="32"/>
      <c r="FI5" s="32"/>
      <c r="FJ5" s="32"/>
      <c r="FK5" s="32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9"/>
      <c r="GB5" s="49"/>
      <c r="GC5" s="49"/>
      <c r="GD5" s="33"/>
      <c r="GE5" s="33"/>
      <c r="GF5" s="33"/>
      <c r="GG5" s="33"/>
      <c r="GH5" s="33"/>
      <c r="GI5" s="33"/>
      <c r="GJ5" s="33"/>
      <c r="GK5" s="33"/>
      <c r="GL5" s="33"/>
      <c r="GM5" s="33"/>
      <c r="GN5" s="33"/>
      <c r="GO5" s="43" t="s">
        <v>208</v>
      </c>
      <c r="GP5" s="43" t="s">
        <v>208</v>
      </c>
      <c r="GQ5" s="43" t="s">
        <v>208</v>
      </c>
      <c r="GR5" s="31" t="s">
        <v>4714</v>
      </c>
      <c r="GS5" s="31" t="s">
        <v>240</v>
      </c>
      <c r="GT5" s="30" t="s">
        <v>260</v>
      </c>
      <c r="GU5" s="30" t="s">
        <v>232</v>
      </c>
      <c r="GV5" s="44" t="s">
        <v>216</v>
      </c>
      <c r="GW5" s="45" t="s">
        <v>217</v>
      </c>
      <c r="GX5" s="32" t="s">
        <v>217</v>
      </c>
      <c r="GY5" s="32"/>
      <c r="GZ5" s="32"/>
      <c r="HA5" s="46" t="s">
        <v>4718</v>
      </c>
      <c r="HB5" s="46"/>
      <c r="HC5" s="46"/>
      <c r="HD5" s="64"/>
      <c r="HE5" s="64"/>
      <c r="HF5" s="32">
        <v>1126</v>
      </c>
      <c r="HG5" s="48">
        <v>698</v>
      </c>
      <c r="HH5" s="104" t="s">
        <v>4713</v>
      </c>
    </row>
    <row r="6" spans="1:255" ht="15" customHeight="1" x14ac:dyDescent="0.2">
      <c r="A6" s="49" t="s">
        <v>4712</v>
      </c>
      <c r="B6" s="29" t="e">
        <v>#N/A</v>
      </c>
      <c r="C6" s="104" t="s">
        <v>4719</v>
      </c>
      <c r="D6" s="48">
        <v>1699</v>
      </c>
      <c r="E6" s="29" t="e">
        <v>#N/A</v>
      </c>
      <c r="F6" s="29" t="e">
        <v>#N/A</v>
      </c>
      <c r="G6" s="45" t="s">
        <v>286</v>
      </c>
      <c r="H6" s="45" t="s">
        <v>213</v>
      </c>
      <c r="I6" s="31"/>
      <c r="J6" s="31" t="s">
        <v>1593</v>
      </c>
      <c r="K6" s="32" t="str">
        <f t="shared" si="0"/>
        <v>A</v>
      </c>
      <c r="L6" s="32" t="str">
        <f t="shared" si="1"/>
        <v>D</v>
      </c>
      <c r="M6" s="48" t="s">
        <v>213</v>
      </c>
      <c r="N6" s="32" t="str">
        <f t="shared" si="2"/>
        <v>-</v>
      </c>
      <c r="O6" s="49"/>
      <c r="P6" s="30" t="str">
        <f t="shared" si="3"/>
        <v>D</v>
      </c>
      <c r="Q6" s="33">
        <f t="shared" si="4"/>
        <v>207.46899999999999</v>
      </c>
      <c r="R6" s="30">
        <f t="shared" si="5"/>
        <v>274.5</v>
      </c>
      <c r="S6" s="34">
        <v>1</v>
      </c>
      <c r="T6" s="33">
        <f t="shared" si="6"/>
        <v>0.25</v>
      </c>
      <c r="U6" s="31"/>
      <c r="V6" s="32"/>
      <c r="W6" s="31"/>
      <c r="X6" s="32"/>
      <c r="Y6" s="32"/>
      <c r="Z6" s="48"/>
      <c r="AA6" s="30"/>
      <c r="AB6" s="48"/>
      <c r="AC6" s="30"/>
      <c r="AD6" s="48"/>
      <c r="AE6" s="48"/>
      <c r="AF6" s="48"/>
      <c r="AG6" s="48"/>
      <c r="AH6" s="30"/>
      <c r="AI6" s="30"/>
      <c r="AJ6" s="30"/>
      <c r="AK6" s="30"/>
      <c r="AL6" s="30"/>
      <c r="AM6" s="39" t="s">
        <v>1584</v>
      </c>
      <c r="AN6" s="39">
        <v>53</v>
      </c>
      <c r="AO6" s="30">
        <v>209</v>
      </c>
      <c r="AP6" s="30">
        <v>31</v>
      </c>
      <c r="AQ6" s="37">
        <v>207.46899999999999</v>
      </c>
      <c r="AR6" s="38">
        <v>0.13500000000000001</v>
      </c>
      <c r="AS6" s="30"/>
      <c r="AT6" s="30"/>
      <c r="AU6" s="30"/>
      <c r="AV6" s="30"/>
      <c r="AW6" s="30"/>
      <c r="AX6" s="48" t="s">
        <v>1506</v>
      </c>
      <c r="AY6" s="50">
        <v>32.780999999999999</v>
      </c>
      <c r="AZ6" s="50">
        <v>-115.568</v>
      </c>
      <c r="BA6" s="30" t="s">
        <v>286</v>
      </c>
      <c r="BB6" s="30"/>
      <c r="BC6" s="30"/>
      <c r="BD6" s="51"/>
      <c r="BE6" s="30"/>
      <c r="BF6" s="48"/>
      <c r="BG6" s="48"/>
      <c r="BH6" s="48"/>
      <c r="BI6" s="48"/>
      <c r="BJ6" s="32" t="s">
        <v>212</v>
      </c>
      <c r="BK6" s="32" t="str">
        <f t="shared" si="7"/>
        <v>A</v>
      </c>
      <c r="BL6" s="30" t="s">
        <v>232</v>
      </c>
      <c r="BM6" s="32" t="str">
        <f t="shared" si="8"/>
        <v>A</v>
      </c>
      <c r="BN6" s="32" t="str">
        <f t="shared" si="9"/>
        <v>D</v>
      </c>
      <c r="BO6" s="48"/>
      <c r="BP6" s="48"/>
      <c r="BQ6" s="48"/>
      <c r="BR6" s="48"/>
      <c r="BS6" s="48"/>
      <c r="BT6" s="48"/>
      <c r="BU6" s="48"/>
      <c r="BV6" s="48"/>
      <c r="BW6" s="48"/>
      <c r="BX6" s="48"/>
      <c r="BY6" s="48"/>
      <c r="BZ6" s="48"/>
      <c r="CA6" s="48"/>
      <c r="CB6" s="51"/>
      <c r="CC6" s="48"/>
      <c r="CD6" s="32" t="str">
        <f t="shared" si="10"/>
        <v>D</v>
      </c>
      <c r="CE6" s="32" t="str">
        <f t="shared" si="11"/>
        <v>D</v>
      </c>
      <c r="CF6" s="48"/>
      <c r="CG6" s="48"/>
      <c r="CH6" s="48"/>
      <c r="CI6" s="48"/>
      <c r="CJ6" s="48"/>
      <c r="CK6" s="48"/>
      <c r="CL6" s="48"/>
      <c r="CM6" s="48"/>
      <c r="CN6" s="48"/>
      <c r="CO6" s="48"/>
      <c r="CP6" s="48"/>
      <c r="CQ6" s="48"/>
      <c r="CR6" s="48"/>
      <c r="CS6" s="48"/>
      <c r="CT6" s="48"/>
      <c r="CU6" s="48"/>
      <c r="CV6" s="48"/>
      <c r="CW6" s="48"/>
      <c r="CX6" s="48"/>
      <c r="CY6" s="48"/>
      <c r="CZ6" s="48"/>
      <c r="DA6" s="48"/>
      <c r="DB6" s="48"/>
      <c r="DC6" s="48"/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1" t="str">
        <f t="shared" si="12"/>
        <v/>
      </c>
      <c r="DQ6" s="48"/>
      <c r="DR6" s="48"/>
      <c r="DS6" s="48"/>
      <c r="DT6" s="30"/>
      <c r="DU6" s="30"/>
      <c r="DV6" s="48"/>
      <c r="DW6" s="48"/>
      <c r="DX6" s="48"/>
      <c r="DY6" s="32" t="s">
        <v>212</v>
      </c>
      <c r="DZ6" s="32" t="str">
        <f t="shared" si="13"/>
        <v>1, 5, or 6</v>
      </c>
      <c r="EA6" s="48"/>
      <c r="EB6" s="30"/>
      <c r="EC6" s="30"/>
      <c r="ED6" s="30"/>
      <c r="EE6" s="30"/>
      <c r="EF6" s="44"/>
      <c r="EG6" s="44"/>
      <c r="EH6" s="48"/>
      <c r="EI6" s="48"/>
      <c r="EJ6" s="48"/>
      <c r="EK6" s="48"/>
      <c r="EL6" s="48"/>
      <c r="EM6" s="30"/>
      <c r="EN6" s="48"/>
      <c r="EO6" s="48"/>
      <c r="EP6" s="48"/>
      <c r="EQ6" s="48"/>
      <c r="ER6" s="48"/>
      <c r="ES6" s="48"/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48"/>
      <c r="FZ6" s="48"/>
      <c r="GA6" s="49"/>
      <c r="GB6" s="49"/>
      <c r="GC6" s="49"/>
      <c r="GD6" s="33"/>
      <c r="GE6" s="68"/>
      <c r="GF6" s="68"/>
      <c r="GG6" s="33"/>
      <c r="GH6" s="33"/>
      <c r="GI6" s="33"/>
      <c r="GJ6" s="33"/>
      <c r="GK6" s="68"/>
      <c r="GL6" s="68"/>
      <c r="GM6" s="68"/>
      <c r="GN6" s="30"/>
      <c r="GO6" s="43" t="s">
        <v>208</v>
      </c>
      <c r="GP6" s="43" t="s">
        <v>208</v>
      </c>
      <c r="GQ6" s="43" t="s">
        <v>208</v>
      </c>
      <c r="GR6" s="45" t="s">
        <v>286</v>
      </c>
      <c r="GS6" s="45" t="s">
        <v>232</v>
      </c>
      <c r="GT6" s="30" t="s">
        <v>226</v>
      </c>
      <c r="GU6" s="30" t="s">
        <v>213</v>
      </c>
      <c r="GV6" s="67" t="s">
        <v>216</v>
      </c>
      <c r="GW6" s="30"/>
      <c r="GX6" s="32" t="s">
        <v>217</v>
      </c>
      <c r="GY6" s="32"/>
      <c r="GZ6" s="32"/>
      <c r="HA6" s="46"/>
      <c r="HB6" s="46"/>
      <c r="HC6" s="46"/>
      <c r="HD6" s="81" t="s">
        <v>4720</v>
      </c>
      <c r="HE6" s="81"/>
      <c r="HF6" s="32">
        <v>1140</v>
      </c>
      <c r="HG6" s="48">
        <v>1699</v>
      </c>
      <c r="HH6" s="104" t="s">
        <v>4719</v>
      </c>
    </row>
    <row r="7" spans="1:255" ht="15" customHeight="1" x14ac:dyDescent="0.2">
      <c r="A7" s="49" t="s">
        <v>4712</v>
      </c>
      <c r="B7" s="29" t="e">
        <v>#N/A</v>
      </c>
      <c r="C7" s="104" t="s">
        <v>4721</v>
      </c>
      <c r="D7" s="48">
        <v>5233</v>
      </c>
      <c r="E7" s="29" t="e">
        <v>#N/A</v>
      </c>
      <c r="F7" s="29" t="e">
        <v>#N/A</v>
      </c>
      <c r="G7" s="45" t="s">
        <v>1628</v>
      </c>
      <c r="H7" s="45" t="s">
        <v>213</v>
      </c>
      <c r="I7" s="48"/>
      <c r="J7" s="31" t="s">
        <v>1689</v>
      </c>
      <c r="K7" s="32" t="str">
        <f t="shared" si="0"/>
        <v>C</v>
      </c>
      <c r="L7" s="32" t="str">
        <f t="shared" si="1"/>
        <v>D</v>
      </c>
      <c r="M7" s="32" t="s">
        <v>1599</v>
      </c>
      <c r="N7" s="32" t="str">
        <f t="shared" si="2"/>
        <v>-</v>
      </c>
      <c r="O7" s="49"/>
      <c r="P7" s="30" t="str">
        <f t="shared" si="3"/>
        <v>C</v>
      </c>
      <c r="Q7" s="33">
        <f t="shared" si="4"/>
        <v>370.78899999999999</v>
      </c>
      <c r="R7" s="30">
        <f t="shared" si="5"/>
        <v>274.5</v>
      </c>
      <c r="S7" s="34">
        <v>1</v>
      </c>
      <c r="T7" s="33">
        <f t="shared" si="6"/>
        <v>0.3</v>
      </c>
      <c r="U7" s="31"/>
      <c r="V7" s="32"/>
      <c r="W7" s="31"/>
      <c r="X7" s="32"/>
      <c r="Y7" s="32"/>
      <c r="Z7" s="32"/>
      <c r="AA7" s="30"/>
      <c r="AB7" s="32"/>
      <c r="AC7" s="30"/>
      <c r="AD7" s="32"/>
      <c r="AE7" s="32"/>
      <c r="AF7" s="32"/>
      <c r="AG7" s="32"/>
      <c r="AH7" s="30"/>
      <c r="AI7" s="30"/>
      <c r="AJ7" s="30"/>
      <c r="AK7" s="30"/>
      <c r="AL7" s="30"/>
      <c r="AM7" s="39" t="s">
        <v>1600</v>
      </c>
      <c r="AN7" s="39">
        <v>132</v>
      </c>
      <c r="AO7" s="30">
        <v>387</v>
      </c>
      <c r="AP7" s="30">
        <v>142</v>
      </c>
      <c r="AQ7" s="37">
        <v>370.78899999999999</v>
      </c>
      <c r="AR7" s="38">
        <v>0.27300000000000002</v>
      </c>
      <c r="AS7" s="30"/>
      <c r="AT7" s="30"/>
      <c r="AU7" s="30"/>
      <c r="AV7" s="30"/>
      <c r="AW7" s="30"/>
      <c r="AX7" s="48" t="s">
        <v>78</v>
      </c>
      <c r="AY7" s="40">
        <v>34.052</v>
      </c>
      <c r="AZ7" s="40">
        <v>-118.26</v>
      </c>
      <c r="BA7" s="30" t="s">
        <v>1628</v>
      </c>
      <c r="BB7" s="30"/>
      <c r="BC7" s="30"/>
      <c r="BD7" s="51" t="s">
        <v>2204</v>
      </c>
      <c r="BE7" s="30"/>
      <c r="BF7" s="32" t="s">
        <v>1502</v>
      </c>
      <c r="BG7" s="32">
        <v>33</v>
      </c>
      <c r="BH7" s="32" t="s">
        <v>1629</v>
      </c>
      <c r="BI7" s="32" t="s">
        <v>4722</v>
      </c>
      <c r="BJ7" s="32" t="s">
        <v>206</v>
      </c>
      <c r="BK7" s="32" t="str">
        <f t="shared" si="7"/>
        <v>B</v>
      </c>
      <c r="BL7" s="30" t="s">
        <v>205</v>
      </c>
      <c r="BM7" s="32" t="str">
        <f t="shared" si="8"/>
        <v>C</v>
      </c>
      <c r="BN7" s="32" t="str">
        <f t="shared" si="9"/>
        <v>C</v>
      </c>
      <c r="BO7" s="32"/>
      <c r="BP7" s="32"/>
      <c r="BQ7" s="32"/>
      <c r="BR7" s="32"/>
      <c r="BS7" s="32"/>
      <c r="BT7" s="32"/>
      <c r="BU7" s="32"/>
      <c r="BV7" s="32"/>
      <c r="BW7" s="32"/>
      <c r="BX7" s="32"/>
      <c r="BY7" s="32">
        <v>0</v>
      </c>
      <c r="BZ7" s="32">
        <v>3.3</v>
      </c>
      <c r="CA7" s="32" t="s">
        <v>255</v>
      </c>
      <c r="CB7" s="20"/>
      <c r="CC7" s="32"/>
      <c r="CD7" s="32" t="str">
        <f t="shared" si="10"/>
        <v>D</v>
      </c>
      <c r="CE7" s="32" t="str">
        <f t="shared" si="11"/>
        <v>D</v>
      </c>
      <c r="CF7" s="32"/>
      <c r="CG7" s="32"/>
      <c r="CH7" s="32"/>
      <c r="CI7" s="32"/>
      <c r="CJ7" s="36"/>
      <c r="CK7" s="32"/>
      <c r="CL7" s="32"/>
      <c r="CM7" s="32"/>
      <c r="CN7" s="32"/>
      <c r="CO7" s="32"/>
      <c r="CP7" s="32"/>
      <c r="CQ7" s="32"/>
      <c r="CR7" s="32"/>
      <c r="CS7" s="32"/>
      <c r="CT7" s="32"/>
      <c r="CU7" s="32"/>
      <c r="CV7" s="32"/>
      <c r="CW7" s="32"/>
      <c r="CX7" s="32"/>
      <c r="CY7" s="32"/>
      <c r="CZ7" s="32"/>
      <c r="DA7" s="32"/>
      <c r="DB7" s="32"/>
      <c r="DC7" s="48"/>
      <c r="DD7" s="48"/>
      <c r="DE7" s="48"/>
      <c r="DF7" s="48"/>
      <c r="DG7" s="48"/>
      <c r="DH7" s="48"/>
      <c r="DI7" s="48"/>
      <c r="DJ7" s="48"/>
      <c r="DK7" s="48"/>
      <c r="DL7" s="48"/>
      <c r="DM7" s="32"/>
      <c r="DN7" s="32"/>
      <c r="DO7" s="32"/>
      <c r="DP7" s="41" t="str">
        <f t="shared" si="12"/>
        <v/>
      </c>
      <c r="DQ7" s="32"/>
      <c r="DR7" s="32"/>
      <c r="DS7" s="32"/>
      <c r="DT7" s="30"/>
      <c r="DU7" s="30"/>
      <c r="DV7" s="32"/>
      <c r="DW7" s="32"/>
      <c r="DX7" s="32"/>
      <c r="DY7" s="32" t="s">
        <v>212</v>
      </c>
      <c r="DZ7" s="32" t="str">
        <f t="shared" si="13"/>
        <v>2</v>
      </c>
      <c r="EA7" s="32"/>
      <c r="EB7" s="30"/>
      <c r="EC7" s="30"/>
      <c r="ED7" s="30"/>
      <c r="EE7" s="30"/>
      <c r="EF7" s="44"/>
      <c r="EG7" s="44"/>
      <c r="EH7" s="48" t="s">
        <v>661</v>
      </c>
      <c r="EI7" s="48"/>
      <c r="EJ7" s="48" t="s">
        <v>1944</v>
      </c>
      <c r="EK7" s="59" t="s">
        <v>1506</v>
      </c>
      <c r="EL7" s="32" t="s">
        <v>232</v>
      </c>
      <c r="EM7" s="30"/>
      <c r="EN7" s="32" t="s">
        <v>206</v>
      </c>
      <c r="EO7" s="32"/>
      <c r="EP7" s="32"/>
      <c r="EQ7" s="32"/>
      <c r="ER7" s="32"/>
      <c r="ES7" s="40"/>
      <c r="ET7" s="36"/>
      <c r="EU7" s="36"/>
      <c r="EV7" s="36"/>
      <c r="EW7" s="32"/>
      <c r="EX7" s="32"/>
      <c r="EY7" s="36"/>
      <c r="EZ7" s="36"/>
      <c r="FA7" s="36"/>
      <c r="FB7" s="36"/>
      <c r="FC7" s="36"/>
      <c r="FD7" s="36"/>
      <c r="FE7" s="36"/>
      <c r="FF7" s="36"/>
      <c r="FG7" s="32"/>
      <c r="FH7" s="32"/>
      <c r="FI7" s="32"/>
      <c r="FJ7" s="32"/>
      <c r="FK7" s="32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9"/>
      <c r="GB7" s="49"/>
      <c r="GC7" s="49"/>
      <c r="GD7" s="33"/>
      <c r="GE7" s="33"/>
      <c r="GF7" s="33"/>
      <c r="GG7" s="33"/>
      <c r="GH7" s="33"/>
      <c r="GI7" s="33"/>
      <c r="GJ7" s="33"/>
      <c r="GK7" s="33"/>
      <c r="GL7" s="33"/>
      <c r="GM7" s="33"/>
      <c r="GN7" s="33"/>
      <c r="GO7" s="43" t="s">
        <v>208</v>
      </c>
      <c r="GP7" s="43" t="s">
        <v>208</v>
      </c>
      <c r="GQ7" s="43" t="s">
        <v>208</v>
      </c>
      <c r="GR7" s="45" t="s">
        <v>1628</v>
      </c>
      <c r="GS7" s="45" t="s">
        <v>240</v>
      </c>
      <c r="GT7" s="30" t="s">
        <v>215</v>
      </c>
      <c r="GU7" s="30" t="s">
        <v>213</v>
      </c>
      <c r="GV7" s="67" t="s">
        <v>1664</v>
      </c>
      <c r="GW7" s="45" t="s">
        <v>217</v>
      </c>
      <c r="GX7" s="32" t="s">
        <v>217</v>
      </c>
      <c r="GY7" s="32"/>
      <c r="GZ7" s="32"/>
      <c r="HA7" s="54" t="s">
        <v>4723</v>
      </c>
      <c r="HB7" s="46"/>
      <c r="HC7" s="46"/>
      <c r="HD7" s="64"/>
      <c r="HE7" s="64"/>
      <c r="HF7" s="32">
        <v>1198</v>
      </c>
      <c r="HG7" s="48">
        <v>5233</v>
      </c>
      <c r="HH7" s="104" t="s">
        <v>4721</v>
      </c>
    </row>
    <row r="8" spans="1:255" ht="15" customHeight="1" x14ac:dyDescent="0.2">
      <c r="A8" s="49" t="s">
        <v>4712</v>
      </c>
      <c r="B8" s="29" t="e">
        <v>#N/A</v>
      </c>
      <c r="C8" s="104" t="s">
        <v>4724</v>
      </c>
      <c r="D8" s="48">
        <v>5233</v>
      </c>
      <c r="E8" s="29" t="e">
        <v>#N/A</v>
      </c>
      <c r="F8" s="29" t="e">
        <v>#N/A</v>
      </c>
      <c r="G8" s="45" t="s">
        <v>1628</v>
      </c>
      <c r="H8" s="45" t="s">
        <v>213</v>
      </c>
      <c r="I8" s="48"/>
      <c r="J8" s="31" t="s">
        <v>1689</v>
      </c>
      <c r="K8" s="32" t="str">
        <f t="shared" si="0"/>
        <v>C</v>
      </c>
      <c r="L8" s="32" t="str">
        <f t="shared" si="1"/>
        <v>D</v>
      </c>
      <c r="M8" s="32" t="s">
        <v>1599</v>
      </c>
      <c r="N8" s="32" t="str">
        <f t="shared" si="2"/>
        <v>-</v>
      </c>
      <c r="O8" s="49"/>
      <c r="P8" s="30" t="str">
        <f t="shared" si="3"/>
        <v>C</v>
      </c>
      <c r="Q8" s="33">
        <f t="shared" si="4"/>
        <v>370.78899999999999</v>
      </c>
      <c r="R8" s="30">
        <f t="shared" si="5"/>
        <v>274.5</v>
      </c>
      <c r="S8" s="34">
        <v>1</v>
      </c>
      <c r="T8" s="33">
        <f t="shared" si="6"/>
        <v>0.3</v>
      </c>
      <c r="U8" s="30"/>
      <c r="V8" s="30"/>
      <c r="W8" s="30"/>
      <c r="X8" s="32"/>
      <c r="Y8" s="32"/>
      <c r="Z8" s="32"/>
      <c r="AA8" s="30"/>
      <c r="AB8" s="32"/>
      <c r="AC8" s="30"/>
      <c r="AD8" s="32"/>
      <c r="AE8" s="32"/>
      <c r="AF8" s="32"/>
      <c r="AG8" s="32"/>
      <c r="AH8" s="30"/>
      <c r="AI8" s="30"/>
      <c r="AJ8" s="30"/>
      <c r="AK8" s="30"/>
      <c r="AL8" s="30"/>
      <c r="AM8" s="39" t="s">
        <v>1600</v>
      </c>
      <c r="AN8" s="39">
        <v>132</v>
      </c>
      <c r="AO8" s="30">
        <v>387</v>
      </c>
      <c r="AP8" s="30">
        <v>142</v>
      </c>
      <c r="AQ8" s="37">
        <v>370.78899999999999</v>
      </c>
      <c r="AR8" s="38">
        <v>0.27300000000000002</v>
      </c>
      <c r="AS8" s="30"/>
      <c r="AT8" s="30"/>
      <c r="AU8" s="30"/>
      <c r="AV8" s="30"/>
      <c r="AW8" s="30"/>
      <c r="AX8" s="48" t="s">
        <v>78</v>
      </c>
      <c r="AY8" s="40">
        <v>34.052</v>
      </c>
      <c r="AZ8" s="40">
        <v>-118.26</v>
      </c>
      <c r="BA8" s="30" t="s">
        <v>1628</v>
      </c>
      <c r="BB8" s="30"/>
      <c r="BC8" s="30"/>
      <c r="BD8" s="51" t="s">
        <v>2204</v>
      </c>
      <c r="BE8" s="30"/>
      <c r="BF8" s="32" t="s">
        <v>1502</v>
      </c>
      <c r="BG8" s="32">
        <v>33</v>
      </c>
      <c r="BH8" s="32" t="s">
        <v>1629</v>
      </c>
      <c r="BI8" s="32" t="s">
        <v>4722</v>
      </c>
      <c r="BJ8" s="32" t="s">
        <v>206</v>
      </c>
      <c r="BK8" s="32" t="str">
        <f t="shared" si="7"/>
        <v>B</v>
      </c>
      <c r="BL8" s="30" t="s">
        <v>205</v>
      </c>
      <c r="BM8" s="32" t="str">
        <f t="shared" si="8"/>
        <v>C</v>
      </c>
      <c r="BN8" s="32" t="str">
        <f t="shared" si="9"/>
        <v>C</v>
      </c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>
        <v>0</v>
      </c>
      <c r="BZ8" s="32">
        <v>3.3</v>
      </c>
      <c r="CA8" s="32" t="s">
        <v>255</v>
      </c>
      <c r="CB8" s="20"/>
      <c r="CC8" s="32"/>
      <c r="CD8" s="32" t="str">
        <f t="shared" si="10"/>
        <v>D</v>
      </c>
      <c r="CE8" s="32" t="str">
        <f t="shared" si="11"/>
        <v>D</v>
      </c>
      <c r="CF8" s="32"/>
      <c r="CG8" s="32"/>
      <c r="CH8" s="32"/>
      <c r="CI8" s="32"/>
      <c r="CJ8" s="36"/>
      <c r="CK8" s="32"/>
      <c r="CL8" s="32"/>
      <c r="CM8" s="32"/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2"/>
      <c r="CY8" s="32"/>
      <c r="CZ8" s="32"/>
      <c r="DA8" s="32"/>
      <c r="DB8" s="32"/>
      <c r="DC8" s="48"/>
      <c r="DD8" s="48"/>
      <c r="DE8" s="48"/>
      <c r="DF8" s="48"/>
      <c r="DG8" s="48"/>
      <c r="DH8" s="48"/>
      <c r="DI8" s="48"/>
      <c r="DJ8" s="48"/>
      <c r="DK8" s="48"/>
      <c r="DL8" s="48"/>
      <c r="DM8" s="32"/>
      <c r="DN8" s="32"/>
      <c r="DO8" s="32"/>
      <c r="DP8" s="41" t="str">
        <f t="shared" si="12"/>
        <v/>
      </c>
      <c r="DQ8" s="32"/>
      <c r="DR8" s="32"/>
      <c r="DS8" s="32"/>
      <c r="DT8" s="30"/>
      <c r="DU8" s="30"/>
      <c r="DV8" s="32"/>
      <c r="DW8" s="32"/>
      <c r="DX8" s="32"/>
      <c r="DY8" s="32" t="s">
        <v>212</v>
      </c>
      <c r="DZ8" s="32" t="str">
        <f t="shared" si="13"/>
        <v>2</v>
      </c>
      <c r="EA8" s="32"/>
      <c r="EB8" s="30"/>
      <c r="EC8" s="30"/>
      <c r="ED8" s="30"/>
      <c r="EE8" s="30"/>
      <c r="EF8" s="44"/>
      <c r="EG8" s="44"/>
      <c r="EH8" s="48" t="s">
        <v>661</v>
      </c>
      <c r="EI8" s="48"/>
      <c r="EJ8" s="48" t="s">
        <v>1944</v>
      </c>
      <c r="EK8" s="59" t="s">
        <v>1506</v>
      </c>
      <c r="EL8" s="32" t="s">
        <v>232</v>
      </c>
      <c r="EM8" s="30"/>
      <c r="EN8" s="32" t="s">
        <v>206</v>
      </c>
      <c r="EO8" s="32"/>
      <c r="EP8" s="32"/>
      <c r="EQ8" s="32"/>
      <c r="ER8" s="32"/>
      <c r="ES8" s="40"/>
      <c r="ET8" s="36"/>
      <c r="EU8" s="36"/>
      <c r="EV8" s="36"/>
      <c r="EW8" s="32"/>
      <c r="EX8" s="32"/>
      <c r="EY8" s="36"/>
      <c r="EZ8" s="36"/>
      <c r="FA8" s="36"/>
      <c r="FB8" s="36"/>
      <c r="FC8" s="36"/>
      <c r="FD8" s="36"/>
      <c r="FE8" s="36"/>
      <c r="FF8" s="36"/>
      <c r="FG8" s="32"/>
      <c r="FH8" s="32"/>
      <c r="FI8" s="32"/>
      <c r="FJ8" s="32"/>
      <c r="FK8" s="32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9"/>
      <c r="GB8" s="49"/>
      <c r="GC8" s="49"/>
      <c r="GD8" s="33"/>
      <c r="GE8" s="33"/>
      <c r="GF8" s="33"/>
      <c r="GG8" s="33"/>
      <c r="GH8" s="33"/>
      <c r="GI8" s="33"/>
      <c r="GJ8" s="33"/>
      <c r="GK8" s="33"/>
      <c r="GL8" s="33"/>
      <c r="GM8" s="33"/>
      <c r="GN8" s="33"/>
      <c r="GO8" s="43" t="s">
        <v>208</v>
      </c>
      <c r="GP8" s="43" t="s">
        <v>208</v>
      </c>
      <c r="GQ8" s="43" t="s">
        <v>208</v>
      </c>
      <c r="GR8" s="45" t="s">
        <v>1628</v>
      </c>
      <c r="GS8" s="45" t="s">
        <v>240</v>
      </c>
      <c r="GT8" s="30" t="s">
        <v>215</v>
      </c>
      <c r="GU8" s="30" t="s">
        <v>213</v>
      </c>
      <c r="GV8" s="67" t="s">
        <v>1664</v>
      </c>
      <c r="GW8" s="45" t="s">
        <v>217</v>
      </c>
      <c r="GX8" s="32" t="s">
        <v>217</v>
      </c>
      <c r="GY8" s="32"/>
      <c r="GZ8" s="32"/>
      <c r="HA8" s="54" t="s">
        <v>4723</v>
      </c>
      <c r="HB8" s="46"/>
      <c r="HC8" s="46"/>
      <c r="HD8" s="64"/>
      <c r="HE8" s="64"/>
      <c r="HF8" s="32">
        <v>1198</v>
      </c>
      <c r="HG8" s="48">
        <v>5233</v>
      </c>
      <c r="HH8" s="104" t="s">
        <v>4724</v>
      </c>
    </row>
    <row r="9" spans="1:255" ht="15" customHeight="1" x14ac:dyDescent="0.2">
      <c r="A9" s="49" t="s">
        <v>4712</v>
      </c>
      <c r="B9" s="29" t="e">
        <v>#N/A</v>
      </c>
      <c r="C9" s="104" t="s">
        <v>4725</v>
      </c>
      <c r="D9" s="48">
        <v>5233</v>
      </c>
      <c r="E9" s="29" t="e">
        <v>#N/A</v>
      </c>
      <c r="F9" s="29" t="e">
        <v>#N/A</v>
      </c>
      <c r="G9" s="45" t="s">
        <v>1628</v>
      </c>
      <c r="H9" s="45" t="s">
        <v>213</v>
      </c>
      <c r="I9" s="48"/>
      <c r="J9" s="31" t="s">
        <v>1689</v>
      </c>
      <c r="K9" s="32" t="str">
        <f t="shared" si="0"/>
        <v>C</v>
      </c>
      <c r="L9" s="32" t="str">
        <f t="shared" si="1"/>
        <v>D</v>
      </c>
      <c r="M9" s="32" t="s">
        <v>1599</v>
      </c>
      <c r="N9" s="32" t="str">
        <f t="shared" si="2"/>
        <v>-</v>
      </c>
      <c r="O9" s="49"/>
      <c r="P9" s="30" t="str">
        <f t="shared" si="3"/>
        <v>C</v>
      </c>
      <c r="Q9" s="33">
        <f t="shared" si="4"/>
        <v>370.78899999999999</v>
      </c>
      <c r="R9" s="30">
        <f t="shared" si="5"/>
        <v>274.5</v>
      </c>
      <c r="S9" s="34">
        <v>1</v>
      </c>
      <c r="T9" s="33">
        <f t="shared" si="6"/>
        <v>0.3</v>
      </c>
      <c r="U9" s="31"/>
      <c r="V9" s="32"/>
      <c r="W9" s="31"/>
      <c r="X9" s="32"/>
      <c r="Y9" s="32"/>
      <c r="Z9" s="32"/>
      <c r="AA9" s="30"/>
      <c r="AB9" s="32"/>
      <c r="AC9" s="30"/>
      <c r="AD9" s="32"/>
      <c r="AE9" s="32"/>
      <c r="AF9" s="32"/>
      <c r="AG9" s="32"/>
      <c r="AH9" s="30"/>
      <c r="AI9" s="30"/>
      <c r="AJ9" s="30"/>
      <c r="AK9" s="30"/>
      <c r="AL9" s="30"/>
      <c r="AM9" s="39" t="s">
        <v>1600</v>
      </c>
      <c r="AN9" s="39">
        <v>132</v>
      </c>
      <c r="AO9" s="30">
        <v>387</v>
      </c>
      <c r="AP9" s="30">
        <v>142</v>
      </c>
      <c r="AQ9" s="37">
        <v>370.78899999999999</v>
      </c>
      <c r="AR9" s="38">
        <v>0.27300000000000002</v>
      </c>
      <c r="AS9" s="30"/>
      <c r="AT9" s="30"/>
      <c r="AU9" s="30"/>
      <c r="AV9" s="30"/>
      <c r="AW9" s="30"/>
      <c r="AX9" s="48" t="s">
        <v>78</v>
      </c>
      <c r="AY9" s="40">
        <v>34.052</v>
      </c>
      <c r="AZ9" s="40">
        <v>-118.26</v>
      </c>
      <c r="BA9" s="30" t="s">
        <v>1628</v>
      </c>
      <c r="BB9" s="30"/>
      <c r="BC9" s="30"/>
      <c r="BD9" s="51" t="s">
        <v>2204</v>
      </c>
      <c r="BE9" s="30"/>
      <c r="BF9" s="32" t="s">
        <v>1502</v>
      </c>
      <c r="BG9" s="32">
        <v>33</v>
      </c>
      <c r="BH9" s="32" t="s">
        <v>1629</v>
      </c>
      <c r="BI9" s="32" t="s">
        <v>4722</v>
      </c>
      <c r="BJ9" s="32" t="s">
        <v>206</v>
      </c>
      <c r="BK9" s="32" t="str">
        <f t="shared" si="7"/>
        <v>B</v>
      </c>
      <c r="BL9" s="30" t="s">
        <v>205</v>
      </c>
      <c r="BM9" s="32" t="str">
        <f t="shared" si="8"/>
        <v>C</v>
      </c>
      <c r="BN9" s="32" t="str">
        <f t="shared" si="9"/>
        <v>C</v>
      </c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>
        <v>0</v>
      </c>
      <c r="BZ9" s="32">
        <v>3.3</v>
      </c>
      <c r="CA9" s="32" t="s">
        <v>255</v>
      </c>
      <c r="CB9" s="20"/>
      <c r="CC9" s="32"/>
      <c r="CD9" s="32" t="str">
        <f t="shared" si="10"/>
        <v>D</v>
      </c>
      <c r="CE9" s="32" t="str">
        <f t="shared" si="11"/>
        <v>D</v>
      </c>
      <c r="CF9" s="32"/>
      <c r="CG9" s="32"/>
      <c r="CH9" s="32"/>
      <c r="CI9" s="32"/>
      <c r="CJ9" s="36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48"/>
      <c r="DD9" s="48"/>
      <c r="DE9" s="48"/>
      <c r="DF9" s="48"/>
      <c r="DG9" s="48"/>
      <c r="DH9" s="48"/>
      <c r="DI9" s="48"/>
      <c r="DJ9" s="48"/>
      <c r="DK9" s="48"/>
      <c r="DL9" s="48"/>
      <c r="DM9" s="32"/>
      <c r="DN9" s="32"/>
      <c r="DO9" s="32"/>
      <c r="DP9" s="41" t="str">
        <f t="shared" si="12"/>
        <v/>
      </c>
      <c r="DQ9" s="32"/>
      <c r="DR9" s="32"/>
      <c r="DS9" s="32"/>
      <c r="DT9" s="30"/>
      <c r="DU9" s="30"/>
      <c r="DV9" s="32"/>
      <c r="DW9" s="32"/>
      <c r="DX9" s="32"/>
      <c r="DY9" s="32" t="s">
        <v>212</v>
      </c>
      <c r="DZ9" s="32" t="str">
        <f t="shared" si="13"/>
        <v>2</v>
      </c>
      <c r="EA9" s="32"/>
      <c r="EB9" s="30"/>
      <c r="EC9" s="30"/>
      <c r="ED9" s="30"/>
      <c r="EE9" s="30"/>
      <c r="EF9" s="44"/>
      <c r="EG9" s="44"/>
      <c r="EH9" s="48" t="s">
        <v>661</v>
      </c>
      <c r="EI9" s="48"/>
      <c r="EJ9" s="48" t="s">
        <v>1944</v>
      </c>
      <c r="EK9" s="59" t="s">
        <v>1506</v>
      </c>
      <c r="EL9" s="32" t="s">
        <v>232</v>
      </c>
      <c r="EM9" s="30"/>
      <c r="EN9" s="32" t="s">
        <v>206</v>
      </c>
      <c r="EO9" s="32"/>
      <c r="EP9" s="32"/>
      <c r="EQ9" s="32"/>
      <c r="ER9" s="32"/>
      <c r="ES9" s="40"/>
      <c r="ET9" s="36"/>
      <c r="EU9" s="36"/>
      <c r="EV9" s="36"/>
      <c r="EW9" s="32"/>
      <c r="EX9" s="32"/>
      <c r="EY9" s="36"/>
      <c r="EZ9" s="36"/>
      <c r="FA9" s="36"/>
      <c r="FB9" s="36"/>
      <c r="FC9" s="36"/>
      <c r="FD9" s="36"/>
      <c r="FE9" s="36"/>
      <c r="FF9" s="36"/>
      <c r="FG9" s="32"/>
      <c r="FH9" s="32"/>
      <c r="FI9" s="32"/>
      <c r="FJ9" s="32"/>
      <c r="FK9" s="32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9"/>
      <c r="GB9" s="49"/>
      <c r="GC9" s="49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43" t="s">
        <v>208</v>
      </c>
      <c r="GP9" s="43" t="s">
        <v>208</v>
      </c>
      <c r="GQ9" s="43" t="s">
        <v>208</v>
      </c>
      <c r="GR9" s="45" t="s">
        <v>1628</v>
      </c>
      <c r="GS9" s="45" t="s">
        <v>240</v>
      </c>
      <c r="GT9" s="30" t="s">
        <v>215</v>
      </c>
      <c r="GU9" s="30" t="s">
        <v>213</v>
      </c>
      <c r="GV9" s="67" t="s">
        <v>1664</v>
      </c>
      <c r="GW9" s="45" t="s">
        <v>217</v>
      </c>
      <c r="GX9" s="32" t="s">
        <v>217</v>
      </c>
      <c r="GY9" s="32"/>
      <c r="GZ9" s="32"/>
      <c r="HA9" s="54" t="s">
        <v>4723</v>
      </c>
      <c r="HB9" s="46"/>
      <c r="HC9" s="46"/>
      <c r="HD9" s="64"/>
      <c r="HE9" s="64"/>
      <c r="HF9" s="32">
        <v>1198</v>
      </c>
      <c r="HG9" s="48">
        <v>5233</v>
      </c>
      <c r="HH9" s="104" t="s">
        <v>4725</v>
      </c>
    </row>
    <row r="10" spans="1:255" ht="15" customHeight="1" x14ac:dyDescent="0.2">
      <c r="A10" s="49" t="s">
        <v>4712</v>
      </c>
      <c r="B10" s="29" t="e">
        <v>#N/A</v>
      </c>
      <c r="C10" s="104" t="s">
        <v>4726</v>
      </c>
      <c r="D10" s="48">
        <v>5245</v>
      </c>
      <c r="E10" s="29" t="e">
        <v>#N/A</v>
      </c>
      <c r="F10" s="29" t="e">
        <v>#N/A</v>
      </c>
      <c r="G10" s="45" t="s">
        <v>3421</v>
      </c>
      <c r="H10" s="45" t="s">
        <v>213</v>
      </c>
      <c r="I10" s="31"/>
      <c r="J10" s="31" t="s">
        <v>1593</v>
      </c>
      <c r="K10" s="32" t="str">
        <f t="shared" si="0"/>
        <v>A</v>
      </c>
      <c r="L10" s="32" t="str">
        <f t="shared" si="1"/>
        <v>D</v>
      </c>
      <c r="M10" s="32" t="s">
        <v>213</v>
      </c>
      <c r="N10" s="32" t="str">
        <f t="shared" si="2"/>
        <v>-</v>
      </c>
      <c r="O10" s="49"/>
      <c r="P10" s="30" t="str">
        <f t="shared" si="3"/>
        <v>D</v>
      </c>
      <c r="Q10" s="33">
        <f t="shared" si="4"/>
        <v>271.44099999999997</v>
      </c>
      <c r="R10" s="30">
        <f t="shared" si="5"/>
        <v>274.5</v>
      </c>
      <c r="S10" s="34">
        <v>1</v>
      </c>
      <c r="T10" s="33">
        <f t="shared" si="6"/>
        <v>0.25</v>
      </c>
      <c r="U10" s="31"/>
      <c r="V10" s="32"/>
      <c r="W10" s="31"/>
      <c r="X10" s="32"/>
      <c r="Y10" s="32"/>
      <c r="Z10" s="32" t="s">
        <v>213</v>
      </c>
      <c r="AA10" s="30"/>
      <c r="AB10" s="32"/>
      <c r="AC10" s="30"/>
      <c r="AD10" s="32"/>
      <c r="AE10" s="32"/>
      <c r="AF10" s="32"/>
      <c r="AG10" s="32"/>
      <c r="AH10" s="30"/>
      <c r="AI10" s="30"/>
      <c r="AJ10" s="30"/>
      <c r="AK10" s="30"/>
      <c r="AL10" s="30"/>
      <c r="AM10" s="39" t="s">
        <v>1704</v>
      </c>
      <c r="AN10" s="39">
        <v>97</v>
      </c>
      <c r="AO10" s="34">
        <v>280</v>
      </c>
      <c r="AP10" s="30">
        <v>74</v>
      </c>
      <c r="AQ10" s="37">
        <v>271.44099999999997</v>
      </c>
      <c r="AR10" s="38">
        <v>0.25</v>
      </c>
      <c r="AS10" s="30"/>
      <c r="AT10" s="30"/>
      <c r="AU10" s="30"/>
      <c r="AV10" s="30"/>
      <c r="AW10" s="30"/>
      <c r="AX10" s="48" t="s">
        <v>78</v>
      </c>
      <c r="AY10" s="40">
        <v>34.107199999999999</v>
      </c>
      <c r="AZ10" s="40">
        <v>-117.28700000000001</v>
      </c>
      <c r="BA10" s="30" t="s">
        <v>3421</v>
      </c>
      <c r="BB10" s="30"/>
      <c r="BC10" s="30"/>
      <c r="BD10" s="51" t="s">
        <v>1830</v>
      </c>
      <c r="BE10" s="30"/>
      <c r="BF10" s="32" t="s">
        <v>1502</v>
      </c>
      <c r="BG10" s="32">
        <v>6</v>
      </c>
      <c r="BH10" s="32" t="s">
        <v>1629</v>
      </c>
      <c r="BI10" s="32" t="s">
        <v>2177</v>
      </c>
      <c r="BJ10" s="32" t="s">
        <v>232</v>
      </c>
      <c r="BK10" s="32" t="str">
        <f t="shared" si="7"/>
        <v>A</v>
      </c>
      <c r="BL10" s="30" t="s">
        <v>232</v>
      </c>
      <c r="BM10" s="32" t="str">
        <f t="shared" si="8"/>
        <v>A</v>
      </c>
      <c r="BN10" s="32" t="str">
        <f t="shared" si="9"/>
        <v>D</v>
      </c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 t="s">
        <v>255</v>
      </c>
      <c r="CB10" s="20"/>
      <c r="CC10" s="32"/>
      <c r="CD10" s="32" t="str">
        <f t="shared" si="10"/>
        <v>D</v>
      </c>
      <c r="CE10" s="32" t="str">
        <f t="shared" si="11"/>
        <v>D</v>
      </c>
      <c r="CF10" s="32"/>
      <c r="CG10" s="32"/>
      <c r="CH10" s="32"/>
      <c r="CI10" s="32"/>
      <c r="CJ10" s="36"/>
      <c r="CK10" s="32"/>
      <c r="CL10" s="32"/>
      <c r="CM10" s="32" t="s">
        <v>206</v>
      </c>
      <c r="CN10" s="32" t="s">
        <v>213</v>
      </c>
      <c r="CO10" s="32"/>
      <c r="CP10" s="32"/>
      <c r="CQ10" s="32"/>
      <c r="CR10" s="32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48"/>
      <c r="DD10" s="48"/>
      <c r="DE10" s="48"/>
      <c r="DF10" s="48"/>
      <c r="DG10" s="48"/>
      <c r="DH10" s="48"/>
      <c r="DI10" s="48"/>
      <c r="DJ10" s="48"/>
      <c r="DK10" s="48"/>
      <c r="DL10" s="48"/>
      <c r="DM10" s="32"/>
      <c r="DN10" s="32"/>
      <c r="DO10" s="32"/>
      <c r="DP10" s="41" t="str">
        <f t="shared" si="12"/>
        <v/>
      </c>
      <c r="DQ10" s="32"/>
      <c r="DR10" s="32"/>
      <c r="DS10" s="32"/>
      <c r="DT10" s="30"/>
      <c r="DU10" s="30"/>
      <c r="DV10" s="32"/>
      <c r="DW10" s="32"/>
      <c r="DX10" s="32"/>
      <c r="DY10" s="32" t="s">
        <v>212</v>
      </c>
      <c r="DZ10" s="32" t="str">
        <f t="shared" si="13"/>
        <v>1, 5, or 6</v>
      </c>
      <c r="EA10" s="32"/>
      <c r="EB10" s="30"/>
      <c r="EC10" s="30"/>
      <c r="ED10" s="30"/>
      <c r="EE10" s="30"/>
      <c r="EF10" s="44"/>
      <c r="EG10" s="44"/>
      <c r="EH10" s="32" t="s">
        <v>1560</v>
      </c>
      <c r="EI10" s="32"/>
      <c r="EJ10" s="32"/>
      <c r="EK10" s="58" t="s">
        <v>1506</v>
      </c>
      <c r="EL10" s="32" t="s">
        <v>232</v>
      </c>
      <c r="EM10" s="30"/>
      <c r="EN10" s="32" t="s">
        <v>206</v>
      </c>
      <c r="EO10" s="32"/>
      <c r="EP10" s="32"/>
      <c r="EQ10" s="32"/>
      <c r="ER10" s="32"/>
      <c r="ES10" s="40"/>
      <c r="ET10" s="36"/>
      <c r="EU10" s="36"/>
      <c r="EV10" s="36"/>
      <c r="EW10" s="32"/>
      <c r="EX10" s="32"/>
      <c r="EY10" s="36"/>
      <c r="EZ10" s="36"/>
      <c r="FA10" s="36"/>
      <c r="FB10" s="36"/>
      <c r="FC10" s="36"/>
      <c r="FD10" s="36"/>
      <c r="FE10" s="36"/>
      <c r="FF10" s="36"/>
      <c r="FG10" s="32"/>
      <c r="FH10" s="32"/>
      <c r="FI10" s="32"/>
      <c r="FJ10" s="32"/>
      <c r="FK10" s="32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9"/>
      <c r="GB10" s="49"/>
      <c r="GC10" s="49"/>
      <c r="GD10" s="33"/>
      <c r="GE10" s="33"/>
      <c r="GF10" s="33"/>
      <c r="GG10" s="33"/>
      <c r="GH10" s="33"/>
      <c r="GI10" s="33"/>
      <c r="GJ10" s="33"/>
      <c r="GK10" s="33"/>
      <c r="GL10" s="33"/>
      <c r="GM10" s="33"/>
      <c r="GN10" s="33"/>
      <c r="GO10" s="43" t="s">
        <v>208</v>
      </c>
      <c r="GP10" s="43" t="s">
        <v>208</v>
      </c>
      <c r="GQ10" s="43" t="s">
        <v>208</v>
      </c>
      <c r="GR10" s="45" t="s">
        <v>3421</v>
      </c>
      <c r="GS10" s="45" t="s">
        <v>240</v>
      </c>
      <c r="GT10" s="30" t="s">
        <v>226</v>
      </c>
      <c r="GU10" s="30" t="s">
        <v>213</v>
      </c>
      <c r="GV10" s="67" t="s">
        <v>216</v>
      </c>
      <c r="GW10" s="45" t="s">
        <v>217</v>
      </c>
      <c r="GX10" s="32" t="s">
        <v>217</v>
      </c>
      <c r="GY10" s="32"/>
      <c r="GZ10" s="32"/>
      <c r="HA10" s="54" t="s">
        <v>4727</v>
      </c>
      <c r="HB10" s="46"/>
      <c r="HC10" s="46"/>
      <c r="HD10" s="64"/>
      <c r="HE10" s="64"/>
      <c r="HF10" s="32">
        <v>1201</v>
      </c>
      <c r="HG10" s="48">
        <v>5245</v>
      </c>
      <c r="HH10" s="104" t="s">
        <v>4726</v>
      </c>
    </row>
    <row r="11" spans="1:255" ht="15" customHeight="1" x14ac:dyDescent="0.2">
      <c r="A11" s="49" t="s">
        <v>4712</v>
      </c>
      <c r="B11" s="29" t="e">
        <v>#N/A</v>
      </c>
      <c r="C11" s="104" t="s">
        <v>4728</v>
      </c>
      <c r="D11" s="48">
        <v>13886</v>
      </c>
      <c r="E11" s="29" t="e">
        <v>#N/A</v>
      </c>
      <c r="F11" s="29" t="e">
        <v>#N/A</v>
      </c>
      <c r="G11" s="45" t="s">
        <v>225</v>
      </c>
      <c r="H11" s="45" t="s">
        <v>213</v>
      </c>
      <c r="I11" s="31"/>
      <c r="J11" s="31" t="s">
        <v>1593</v>
      </c>
      <c r="K11" s="32" t="str">
        <f t="shared" si="0"/>
        <v>A</v>
      </c>
      <c r="L11" s="32" t="str">
        <f t="shared" si="1"/>
        <v>D</v>
      </c>
      <c r="M11" s="32" t="s">
        <v>213</v>
      </c>
      <c r="N11" s="32" t="str">
        <f t="shared" si="2"/>
        <v>-</v>
      </c>
      <c r="O11" s="49"/>
      <c r="P11" s="30" t="str">
        <f t="shared" si="3"/>
        <v>D</v>
      </c>
      <c r="Q11" s="33">
        <f t="shared" si="4"/>
        <v>270.19</v>
      </c>
      <c r="R11" s="30">
        <f t="shared" si="5"/>
        <v>274.5</v>
      </c>
      <c r="S11" s="34">
        <v>1</v>
      </c>
      <c r="T11" s="33">
        <f t="shared" si="6"/>
        <v>0.25</v>
      </c>
      <c r="U11" s="30"/>
      <c r="V11" s="30"/>
      <c r="W11" s="30"/>
      <c r="X11" s="32"/>
      <c r="Y11" s="32"/>
      <c r="Z11" s="32"/>
      <c r="AA11" s="30"/>
      <c r="AB11" s="32"/>
      <c r="AC11" s="30"/>
      <c r="AD11" s="32"/>
      <c r="AE11" s="32"/>
      <c r="AF11" s="32"/>
      <c r="AG11" s="32"/>
      <c r="AH11" s="30"/>
      <c r="AI11" s="30"/>
      <c r="AJ11" s="30"/>
      <c r="AK11" s="30"/>
      <c r="AL11" s="30"/>
      <c r="AM11" s="39" t="s">
        <v>1871</v>
      </c>
      <c r="AN11" s="39">
        <v>64</v>
      </c>
      <c r="AO11" s="30">
        <v>281</v>
      </c>
      <c r="AP11" s="30">
        <v>85</v>
      </c>
      <c r="AQ11" s="37">
        <v>270.19</v>
      </c>
      <c r="AR11" s="38">
        <v>0.27500000000000002</v>
      </c>
      <c r="AS11" s="30"/>
      <c r="AT11" s="30"/>
      <c r="AU11" s="30"/>
      <c r="AV11" s="30"/>
      <c r="AW11" s="30"/>
      <c r="AX11" s="48" t="s">
        <v>1506</v>
      </c>
      <c r="AY11" s="40">
        <v>33.790999999999997</v>
      </c>
      <c r="AZ11" s="40">
        <v>-117.968</v>
      </c>
      <c r="BA11" s="30" t="s">
        <v>225</v>
      </c>
      <c r="BB11" s="30"/>
      <c r="BC11" s="30"/>
      <c r="BD11" s="51"/>
      <c r="BE11" s="30"/>
      <c r="BF11" s="32"/>
      <c r="BG11" s="32"/>
      <c r="BH11" s="32"/>
      <c r="BI11" s="32"/>
      <c r="BJ11" s="32" t="s">
        <v>212</v>
      </c>
      <c r="BK11" s="32" t="str">
        <f t="shared" si="7"/>
        <v>A</v>
      </c>
      <c r="BL11" s="30" t="s">
        <v>232</v>
      </c>
      <c r="BM11" s="32" t="str">
        <f t="shared" si="8"/>
        <v>A</v>
      </c>
      <c r="BN11" s="32" t="str">
        <f t="shared" si="9"/>
        <v>D</v>
      </c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20"/>
      <c r="CC11" s="32"/>
      <c r="CD11" s="32" t="str">
        <f t="shared" si="10"/>
        <v>D</v>
      </c>
      <c r="CE11" s="32" t="str">
        <f t="shared" si="11"/>
        <v>D</v>
      </c>
      <c r="CF11" s="32"/>
      <c r="CG11" s="32"/>
      <c r="CH11" s="32"/>
      <c r="CI11" s="32"/>
      <c r="CJ11" s="36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32"/>
      <c r="DN11" s="32"/>
      <c r="DO11" s="32"/>
      <c r="DP11" s="41" t="str">
        <f t="shared" si="12"/>
        <v/>
      </c>
      <c r="DQ11" s="32"/>
      <c r="DR11" s="32"/>
      <c r="DS11" s="32"/>
      <c r="DT11" s="30"/>
      <c r="DU11" s="30"/>
      <c r="DV11" s="32"/>
      <c r="DW11" s="32"/>
      <c r="DX11" s="32"/>
      <c r="DY11" s="32" t="s">
        <v>212</v>
      </c>
      <c r="DZ11" s="32" t="str">
        <f t="shared" si="13"/>
        <v>1, 5, or 6</v>
      </c>
      <c r="EA11" s="32"/>
      <c r="EB11" s="30"/>
      <c r="EC11" s="30"/>
      <c r="ED11" s="30"/>
      <c r="EE11" s="30"/>
      <c r="EF11" s="44"/>
      <c r="EG11" s="44"/>
      <c r="EH11" s="32"/>
      <c r="EI11" s="32"/>
      <c r="EJ11" s="32"/>
      <c r="EK11" s="32"/>
      <c r="EL11" s="32"/>
      <c r="EM11" s="30"/>
      <c r="EN11" s="32"/>
      <c r="EO11" s="32"/>
      <c r="EP11" s="32"/>
      <c r="EQ11" s="32"/>
      <c r="ER11" s="32"/>
      <c r="ES11" s="72" t="s">
        <v>1616</v>
      </c>
      <c r="ET11" s="36"/>
      <c r="EU11" s="36"/>
      <c r="EV11" s="36"/>
      <c r="EW11" s="32"/>
      <c r="EX11" s="32"/>
      <c r="EY11" s="36"/>
      <c r="EZ11" s="36"/>
      <c r="FA11" s="36"/>
      <c r="FB11" s="36"/>
      <c r="FC11" s="36"/>
      <c r="FD11" s="36"/>
      <c r="FE11" s="36"/>
      <c r="FF11" s="36"/>
      <c r="FG11" s="32"/>
      <c r="FH11" s="32"/>
      <c r="FI11" s="32"/>
      <c r="FJ11" s="32"/>
      <c r="FK11" s="32"/>
      <c r="FL11" s="72"/>
      <c r="FM11" s="72"/>
      <c r="FN11" s="72"/>
      <c r="FO11" s="72"/>
      <c r="FP11" s="72"/>
      <c r="FQ11" s="72"/>
      <c r="FR11" s="72"/>
      <c r="FS11" s="72"/>
      <c r="FT11" s="72"/>
      <c r="FU11" s="72"/>
      <c r="FV11" s="72"/>
      <c r="FW11" s="72"/>
      <c r="FX11" s="72"/>
      <c r="FY11" s="72"/>
      <c r="FZ11" s="72"/>
      <c r="GA11" s="49"/>
      <c r="GB11" s="49"/>
      <c r="GC11" s="49"/>
      <c r="GD11" s="33"/>
      <c r="GE11" s="33"/>
      <c r="GF11" s="33"/>
      <c r="GG11" s="33"/>
      <c r="GH11" s="33"/>
      <c r="GI11" s="33"/>
      <c r="GJ11" s="33"/>
      <c r="GK11" s="33"/>
      <c r="GL11" s="33"/>
      <c r="GM11" s="33"/>
      <c r="GN11" s="33"/>
      <c r="GO11" s="43" t="s">
        <v>208</v>
      </c>
      <c r="GP11" s="43" t="s">
        <v>208</v>
      </c>
      <c r="GQ11" s="43" t="s">
        <v>208</v>
      </c>
      <c r="GR11" s="45" t="s">
        <v>225</v>
      </c>
      <c r="GS11" s="45" t="s">
        <v>214</v>
      </c>
      <c r="GT11" s="30" t="s">
        <v>226</v>
      </c>
      <c r="GU11" s="30" t="s">
        <v>213</v>
      </c>
      <c r="GV11" s="67" t="s">
        <v>216</v>
      </c>
      <c r="GW11" s="45" t="s">
        <v>217</v>
      </c>
      <c r="GX11" s="32" t="s">
        <v>217</v>
      </c>
      <c r="GY11" s="32"/>
      <c r="GZ11" s="32"/>
      <c r="HA11" s="46"/>
      <c r="HB11" s="46"/>
      <c r="HC11" s="46"/>
      <c r="HD11" s="73" t="s">
        <v>4729</v>
      </c>
      <c r="HE11" s="73"/>
      <c r="HF11" s="32">
        <v>1301</v>
      </c>
      <c r="HG11" s="48">
        <v>13886</v>
      </c>
      <c r="HH11" s="104" t="s">
        <v>4728</v>
      </c>
    </row>
    <row r="12" spans="1:255" ht="15" customHeight="1" x14ac:dyDescent="0.2">
      <c r="A12" s="49" t="s">
        <v>4712</v>
      </c>
      <c r="B12" s="29" t="e">
        <v>#N/A</v>
      </c>
      <c r="C12" s="104" t="s">
        <v>4730</v>
      </c>
      <c r="D12" s="48">
        <v>13926</v>
      </c>
      <c r="E12" s="29" t="e">
        <v>#N/A</v>
      </c>
      <c r="F12" s="29" t="e">
        <v>#N/A</v>
      </c>
      <c r="G12" s="45" t="s">
        <v>225</v>
      </c>
      <c r="H12" s="45" t="s">
        <v>213</v>
      </c>
      <c r="I12" s="31"/>
      <c r="J12" s="31" t="s">
        <v>1593</v>
      </c>
      <c r="K12" s="32" t="str">
        <f t="shared" si="0"/>
        <v>A</v>
      </c>
      <c r="L12" s="32" t="str">
        <f t="shared" si="1"/>
        <v>D</v>
      </c>
      <c r="M12" s="32" t="s">
        <v>213</v>
      </c>
      <c r="N12" s="32" t="str">
        <f t="shared" si="2"/>
        <v>-</v>
      </c>
      <c r="O12" s="49"/>
      <c r="P12" s="30" t="str">
        <f t="shared" si="3"/>
        <v>D</v>
      </c>
      <c r="Q12" s="33">
        <f t="shared" si="4"/>
        <v>271.44099999999997</v>
      </c>
      <c r="R12" s="30">
        <f t="shared" si="5"/>
        <v>274.5</v>
      </c>
      <c r="S12" s="34">
        <v>1</v>
      </c>
      <c r="T12" s="33">
        <f t="shared" si="6"/>
        <v>0.25</v>
      </c>
      <c r="U12" s="31"/>
      <c r="V12" s="32"/>
      <c r="W12" s="31"/>
      <c r="X12" s="32"/>
      <c r="Y12" s="32"/>
      <c r="Z12" s="32"/>
      <c r="AA12" s="30"/>
      <c r="AB12" s="32"/>
      <c r="AC12" s="30"/>
      <c r="AD12" s="32"/>
      <c r="AE12" s="32"/>
      <c r="AF12" s="32"/>
      <c r="AG12" s="32"/>
      <c r="AH12" s="30"/>
      <c r="AI12" s="30"/>
      <c r="AJ12" s="30"/>
      <c r="AK12" s="30"/>
      <c r="AL12" s="30"/>
      <c r="AM12" s="39" t="s">
        <v>1704</v>
      </c>
      <c r="AN12" s="39">
        <v>97</v>
      </c>
      <c r="AO12" s="34">
        <v>280</v>
      </c>
      <c r="AP12" s="30">
        <v>74</v>
      </c>
      <c r="AQ12" s="37">
        <v>271.44099999999997</v>
      </c>
      <c r="AR12" s="38">
        <v>0.25</v>
      </c>
      <c r="AS12" s="30"/>
      <c r="AT12" s="30"/>
      <c r="AU12" s="30"/>
      <c r="AV12" s="30"/>
      <c r="AW12" s="30"/>
      <c r="AX12" s="48" t="s">
        <v>1506</v>
      </c>
      <c r="AY12" s="40">
        <v>33.939</v>
      </c>
      <c r="AZ12" s="40">
        <v>-117.248</v>
      </c>
      <c r="BA12" s="30" t="s">
        <v>225</v>
      </c>
      <c r="BB12" s="30"/>
      <c r="BC12" s="30"/>
      <c r="BD12" s="51"/>
      <c r="BE12" s="30"/>
      <c r="BF12" s="32"/>
      <c r="BG12" s="32"/>
      <c r="BH12" s="32"/>
      <c r="BI12" s="32"/>
      <c r="BJ12" s="32" t="s">
        <v>212</v>
      </c>
      <c r="BK12" s="32" t="str">
        <f t="shared" si="7"/>
        <v>A</v>
      </c>
      <c r="BL12" s="30" t="s">
        <v>232</v>
      </c>
      <c r="BM12" s="32" t="str">
        <f t="shared" si="8"/>
        <v>A</v>
      </c>
      <c r="BN12" s="32" t="str">
        <f t="shared" si="9"/>
        <v>D</v>
      </c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20"/>
      <c r="CC12" s="32"/>
      <c r="CD12" s="32" t="str">
        <f t="shared" si="10"/>
        <v>D</v>
      </c>
      <c r="CE12" s="32" t="str">
        <f t="shared" si="11"/>
        <v>D</v>
      </c>
      <c r="CF12" s="32"/>
      <c r="CG12" s="32"/>
      <c r="CH12" s="32"/>
      <c r="CI12" s="32"/>
      <c r="CJ12" s="36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41" t="str">
        <f t="shared" si="12"/>
        <v/>
      </c>
      <c r="DQ12" s="32"/>
      <c r="DR12" s="32"/>
      <c r="DS12" s="32"/>
      <c r="DT12" s="30"/>
      <c r="DU12" s="30"/>
      <c r="DV12" s="32"/>
      <c r="DW12" s="32"/>
      <c r="DX12" s="32"/>
      <c r="DY12" s="32" t="s">
        <v>212</v>
      </c>
      <c r="DZ12" s="32" t="str">
        <f t="shared" si="13"/>
        <v>1, 5, or 6</v>
      </c>
      <c r="EA12" s="32"/>
      <c r="EB12" s="30"/>
      <c r="EC12" s="30"/>
      <c r="ED12" s="30"/>
      <c r="EE12" s="30"/>
      <c r="EF12" s="44"/>
      <c r="EG12" s="44"/>
      <c r="EH12" s="32"/>
      <c r="EI12" s="32"/>
      <c r="EJ12" s="32"/>
      <c r="EK12" s="32"/>
      <c r="EL12" s="32"/>
      <c r="EM12" s="30"/>
      <c r="EN12" s="32"/>
      <c r="EO12" s="32"/>
      <c r="EP12" s="32"/>
      <c r="EQ12" s="32"/>
      <c r="ER12" s="32"/>
      <c r="ES12" s="32"/>
      <c r="ET12" s="36"/>
      <c r="EU12" s="36"/>
      <c r="EV12" s="36"/>
      <c r="EW12" s="32"/>
      <c r="EX12" s="32"/>
      <c r="EY12" s="36"/>
      <c r="EZ12" s="36"/>
      <c r="FA12" s="36"/>
      <c r="FB12" s="36"/>
      <c r="FC12" s="36"/>
      <c r="FD12" s="36"/>
      <c r="FE12" s="36"/>
      <c r="FF12" s="36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49"/>
      <c r="GB12" s="49"/>
      <c r="GC12" s="49"/>
      <c r="GD12" s="33"/>
      <c r="GE12" s="33"/>
      <c r="GF12" s="33"/>
      <c r="GG12" s="33"/>
      <c r="GH12" s="33"/>
      <c r="GI12" s="33"/>
      <c r="GJ12" s="33"/>
      <c r="GK12" s="33"/>
      <c r="GL12" s="33"/>
      <c r="GM12" s="33"/>
      <c r="GN12" s="33"/>
      <c r="GO12" s="43" t="s">
        <v>208</v>
      </c>
      <c r="GP12" s="43" t="s">
        <v>208</v>
      </c>
      <c r="GQ12" s="43" t="s">
        <v>208</v>
      </c>
      <c r="GR12" s="45" t="s">
        <v>225</v>
      </c>
      <c r="GS12" s="45" t="s">
        <v>214</v>
      </c>
      <c r="GT12" s="30" t="s">
        <v>226</v>
      </c>
      <c r="GU12" s="30" t="s">
        <v>213</v>
      </c>
      <c r="GV12" s="67" t="s">
        <v>216</v>
      </c>
      <c r="GW12" s="45" t="s">
        <v>217</v>
      </c>
      <c r="GX12" s="32" t="s">
        <v>217</v>
      </c>
      <c r="GY12" s="32"/>
      <c r="GZ12" s="32"/>
      <c r="HA12" s="46"/>
      <c r="HB12" s="46"/>
      <c r="HC12" s="46"/>
      <c r="HD12" s="73" t="s">
        <v>4731</v>
      </c>
      <c r="HE12" s="73"/>
      <c r="HF12" s="32">
        <v>1318</v>
      </c>
      <c r="HG12" s="48">
        <v>13926</v>
      </c>
      <c r="HH12" s="104" t="s">
        <v>4730</v>
      </c>
    </row>
    <row r="13" spans="1:255" ht="15" customHeight="1" x14ac:dyDescent="0.2">
      <c r="A13" s="49" t="s">
        <v>4712</v>
      </c>
      <c r="B13" s="29" t="e">
        <v>#N/A</v>
      </c>
      <c r="C13" s="104" t="s">
        <v>4732</v>
      </c>
      <c r="D13" s="48">
        <v>14537</v>
      </c>
      <c r="E13" s="29" t="e">
        <v>#N/A</v>
      </c>
      <c r="F13" s="29" t="e">
        <v>#N/A</v>
      </c>
      <c r="G13" s="45" t="s">
        <v>273</v>
      </c>
      <c r="H13" s="45" t="s">
        <v>213</v>
      </c>
      <c r="I13" s="31"/>
      <c r="J13" s="31" t="s">
        <v>1689</v>
      </c>
      <c r="K13" s="32" t="str">
        <f t="shared" si="0"/>
        <v>A</v>
      </c>
      <c r="L13" s="32" t="str">
        <f t="shared" si="1"/>
        <v>D</v>
      </c>
      <c r="M13" s="32" t="s">
        <v>213</v>
      </c>
      <c r="N13" s="32" t="str">
        <f t="shared" si="2"/>
        <v>-</v>
      </c>
      <c r="O13" s="49"/>
      <c r="P13" s="30" t="str">
        <f t="shared" si="3"/>
        <v>C</v>
      </c>
      <c r="Q13" s="33">
        <f t="shared" si="4"/>
        <v>370.78899999999999</v>
      </c>
      <c r="R13" s="30">
        <f t="shared" si="5"/>
        <v>274.5</v>
      </c>
      <c r="S13" s="34">
        <v>1</v>
      </c>
      <c r="T13" s="33">
        <f t="shared" si="6"/>
        <v>0.3</v>
      </c>
      <c r="U13" s="31"/>
      <c r="V13" s="32"/>
      <c r="W13" s="31"/>
      <c r="X13" s="32"/>
      <c r="Y13" s="32"/>
      <c r="Z13" s="32"/>
      <c r="AA13" s="30"/>
      <c r="AB13" s="32"/>
      <c r="AC13" s="30"/>
      <c r="AD13" s="32"/>
      <c r="AE13" s="32"/>
      <c r="AF13" s="32"/>
      <c r="AG13" s="32"/>
      <c r="AH13" s="30"/>
      <c r="AI13" s="30"/>
      <c r="AJ13" s="30"/>
      <c r="AK13" s="30"/>
      <c r="AL13" s="30"/>
      <c r="AM13" s="39" t="s">
        <v>1600</v>
      </c>
      <c r="AN13" s="39">
        <v>132</v>
      </c>
      <c r="AO13" s="30">
        <v>387</v>
      </c>
      <c r="AP13" s="30">
        <v>142</v>
      </c>
      <c r="AQ13" s="37">
        <v>370.78899999999999</v>
      </c>
      <c r="AR13" s="38">
        <v>0.27300000000000002</v>
      </c>
      <c r="AS13" s="30"/>
      <c r="AT13" s="30"/>
      <c r="AU13" s="30"/>
      <c r="AV13" s="30"/>
      <c r="AW13" s="30"/>
      <c r="AX13" s="48" t="s">
        <v>1506</v>
      </c>
      <c r="AY13" s="50">
        <v>33.951999999999998</v>
      </c>
      <c r="AZ13" s="50">
        <v>-118.33499999999999</v>
      </c>
      <c r="BA13" s="30" t="s">
        <v>273</v>
      </c>
      <c r="BB13" s="30"/>
      <c r="BC13" s="30"/>
      <c r="BD13" s="51"/>
      <c r="BE13" s="30"/>
      <c r="BF13" s="32"/>
      <c r="BG13" s="32">
        <v>0</v>
      </c>
      <c r="BH13" s="32"/>
      <c r="BI13" s="32" t="s">
        <v>1705</v>
      </c>
      <c r="BJ13" s="32" t="s">
        <v>232</v>
      </c>
      <c r="BK13" s="32" t="str">
        <f t="shared" si="7"/>
        <v>B</v>
      </c>
      <c r="BL13" s="30" t="s">
        <v>205</v>
      </c>
      <c r="BM13" s="32" t="str">
        <f t="shared" si="8"/>
        <v>C</v>
      </c>
      <c r="BN13" s="32" t="str">
        <f t="shared" si="9"/>
        <v>D</v>
      </c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 t="s">
        <v>1711</v>
      </c>
      <c r="CB13" s="20"/>
      <c r="CC13" s="32"/>
      <c r="CD13" s="32" t="str">
        <f t="shared" si="10"/>
        <v>D</v>
      </c>
      <c r="CE13" s="32" t="str">
        <f t="shared" si="11"/>
        <v>D</v>
      </c>
      <c r="CF13" s="32"/>
      <c r="CG13" s="32"/>
      <c r="CH13" s="32"/>
      <c r="CI13" s="32"/>
      <c r="CJ13" s="36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41" t="str">
        <f t="shared" si="12"/>
        <v/>
      </c>
      <c r="DQ13" s="32"/>
      <c r="DR13" s="32"/>
      <c r="DS13" s="32"/>
      <c r="DT13" s="30"/>
      <c r="DU13" s="30"/>
      <c r="DV13" s="32"/>
      <c r="DW13" s="32"/>
      <c r="DX13" s="32"/>
      <c r="DY13" s="32" t="s">
        <v>212</v>
      </c>
      <c r="DZ13" s="32" t="str">
        <f t="shared" si="13"/>
        <v>2</v>
      </c>
      <c r="EA13" s="32"/>
      <c r="EB13" s="30"/>
      <c r="EC13" s="30"/>
      <c r="ED13" s="30"/>
      <c r="EE13" s="30"/>
      <c r="EF13" s="44"/>
      <c r="EG13" s="44"/>
      <c r="EH13" s="48" t="s">
        <v>661</v>
      </c>
      <c r="EI13" s="48"/>
      <c r="EJ13" s="48" t="s">
        <v>1944</v>
      </c>
      <c r="EK13" s="59" t="s">
        <v>1506</v>
      </c>
      <c r="EL13" s="32" t="s">
        <v>205</v>
      </c>
      <c r="EM13" s="30"/>
      <c r="EN13" s="32" t="s">
        <v>213</v>
      </c>
      <c r="EO13" s="32"/>
      <c r="EP13" s="32"/>
      <c r="EQ13" s="32"/>
      <c r="ER13" s="32"/>
      <c r="ES13" s="72" t="s">
        <v>1616</v>
      </c>
      <c r="ET13" s="36"/>
      <c r="EU13" s="36"/>
      <c r="EV13" s="36"/>
      <c r="EW13" s="32"/>
      <c r="EX13" s="32"/>
      <c r="EY13" s="36"/>
      <c r="EZ13" s="36"/>
      <c r="FA13" s="36"/>
      <c r="FB13" s="36"/>
      <c r="FC13" s="36"/>
      <c r="FD13" s="36"/>
      <c r="FE13" s="36"/>
      <c r="FF13" s="36"/>
      <c r="FG13" s="32"/>
      <c r="FH13" s="32"/>
      <c r="FI13" s="32"/>
      <c r="FJ13" s="32"/>
      <c r="FK13" s="32"/>
      <c r="FL13" s="72"/>
      <c r="FM13" s="72"/>
      <c r="FN13" s="72"/>
      <c r="FO13" s="72"/>
      <c r="FP13" s="72"/>
      <c r="FQ13" s="72"/>
      <c r="FR13" s="72"/>
      <c r="FS13" s="72"/>
      <c r="FT13" s="72"/>
      <c r="FU13" s="72"/>
      <c r="FV13" s="72"/>
      <c r="FW13" s="72"/>
      <c r="FX13" s="72"/>
      <c r="FY13" s="72"/>
      <c r="FZ13" s="72"/>
      <c r="GA13" s="49"/>
      <c r="GB13" s="49"/>
      <c r="GC13" s="49"/>
      <c r="GD13" s="33"/>
      <c r="GE13" s="33"/>
      <c r="GF13" s="33"/>
      <c r="GG13" s="33"/>
      <c r="GH13" s="33"/>
      <c r="GI13" s="33"/>
      <c r="GJ13" s="33"/>
      <c r="GK13" s="33"/>
      <c r="GL13" s="33"/>
      <c r="GM13" s="33"/>
      <c r="GN13" s="33"/>
      <c r="GO13" s="43" t="s">
        <v>208</v>
      </c>
      <c r="GP13" s="43" t="s">
        <v>208</v>
      </c>
      <c r="GQ13" s="43" t="s">
        <v>208</v>
      </c>
      <c r="GR13" s="45" t="s">
        <v>273</v>
      </c>
      <c r="GS13" s="45" t="s">
        <v>214</v>
      </c>
      <c r="GT13" s="30" t="s">
        <v>215</v>
      </c>
      <c r="GU13" s="30" t="s">
        <v>213</v>
      </c>
      <c r="GV13" s="67" t="s">
        <v>1730</v>
      </c>
      <c r="GW13" s="45" t="s">
        <v>217</v>
      </c>
      <c r="GX13" s="32" t="s">
        <v>217</v>
      </c>
      <c r="GY13" s="32"/>
      <c r="GZ13" s="32"/>
      <c r="HA13" s="46"/>
      <c r="HB13" s="46"/>
      <c r="HC13" s="46"/>
      <c r="HD13" s="73" t="s">
        <v>4733</v>
      </c>
      <c r="HE13" s="73"/>
      <c r="HF13" s="32">
        <v>1329</v>
      </c>
      <c r="HG13" s="48">
        <v>14537</v>
      </c>
      <c r="HH13" s="104" t="s">
        <v>4732</v>
      </c>
    </row>
    <row r="14" spans="1:255" ht="15" customHeight="1" x14ac:dyDescent="0.2">
      <c r="A14" s="49" t="s">
        <v>4712</v>
      </c>
      <c r="B14" s="29" t="e">
        <v>#N/A</v>
      </c>
      <c r="C14" s="104" t="s">
        <v>4734</v>
      </c>
      <c r="D14" s="48">
        <v>14739</v>
      </c>
      <c r="E14" s="29" t="e">
        <v>#N/A</v>
      </c>
      <c r="F14" s="29" t="e">
        <v>#N/A</v>
      </c>
      <c r="G14" s="45" t="s">
        <v>273</v>
      </c>
      <c r="H14" s="45" t="s">
        <v>213</v>
      </c>
      <c r="I14" s="31"/>
      <c r="J14" s="31" t="s">
        <v>1689</v>
      </c>
      <c r="K14" s="32" t="str">
        <f t="shared" si="0"/>
        <v>B</v>
      </c>
      <c r="L14" s="32" t="str">
        <f t="shared" si="1"/>
        <v>D</v>
      </c>
      <c r="M14" s="32" t="s">
        <v>213</v>
      </c>
      <c r="N14" s="32" t="str">
        <f t="shared" si="2"/>
        <v>-</v>
      </c>
      <c r="O14" s="49"/>
      <c r="P14" s="30" t="str">
        <f t="shared" si="3"/>
        <v>C</v>
      </c>
      <c r="Q14" s="33">
        <f t="shared" si="4"/>
        <v>370.78899999999999</v>
      </c>
      <c r="R14" s="30">
        <f t="shared" si="5"/>
        <v>274.5</v>
      </c>
      <c r="S14" s="34">
        <v>1</v>
      </c>
      <c r="T14" s="33">
        <f t="shared" si="6"/>
        <v>0.3</v>
      </c>
      <c r="U14" s="31"/>
      <c r="V14" s="32"/>
      <c r="W14" s="31"/>
      <c r="X14" s="32"/>
      <c r="Y14" s="32"/>
      <c r="Z14" s="32"/>
      <c r="AA14" s="30"/>
      <c r="AB14" s="32"/>
      <c r="AC14" s="30"/>
      <c r="AD14" s="32"/>
      <c r="AE14" s="32"/>
      <c r="AF14" s="32"/>
      <c r="AG14" s="32"/>
      <c r="AH14" s="30"/>
      <c r="AI14" s="30"/>
      <c r="AJ14" s="30"/>
      <c r="AK14" s="30"/>
      <c r="AL14" s="30"/>
      <c r="AM14" s="39" t="s">
        <v>1600</v>
      </c>
      <c r="AN14" s="39">
        <v>132</v>
      </c>
      <c r="AO14" s="30">
        <v>387</v>
      </c>
      <c r="AP14" s="30">
        <v>142</v>
      </c>
      <c r="AQ14" s="37">
        <v>370.78899999999999</v>
      </c>
      <c r="AR14" s="38">
        <v>0.27300000000000002</v>
      </c>
      <c r="AS14" s="30"/>
      <c r="AT14" s="30"/>
      <c r="AU14" s="30"/>
      <c r="AV14" s="30"/>
      <c r="AW14" s="30"/>
      <c r="AX14" s="48" t="s">
        <v>1506</v>
      </c>
      <c r="AY14" s="50">
        <v>33.927</v>
      </c>
      <c r="AZ14" s="50">
        <v>-118.389</v>
      </c>
      <c r="BA14" s="30" t="s">
        <v>273</v>
      </c>
      <c r="BB14" s="30"/>
      <c r="BC14" s="30"/>
      <c r="BD14" s="51"/>
      <c r="BE14" s="30"/>
      <c r="BF14" s="32"/>
      <c r="BG14" s="32"/>
      <c r="BH14" s="32"/>
      <c r="BI14" s="32"/>
      <c r="BJ14" s="32" t="s">
        <v>212</v>
      </c>
      <c r="BK14" s="32" t="str">
        <f t="shared" si="7"/>
        <v>B</v>
      </c>
      <c r="BL14" s="30" t="s">
        <v>205</v>
      </c>
      <c r="BM14" s="32" t="str">
        <f t="shared" si="8"/>
        <v>C</v>
      </c>
      <c r="BN14" s="32" t="str">
        <f t="shared" si="9"/>
        <v>C</v>
      </c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20"/>
      <c r="CC14" s="32"/>
      <c r="CD14" s="32" t="str">
        <f t="shared" si="10"/>
        <v>D</v>
      </c>
      <c r="CE14" s="32" t="str">
        <f t="shared" si="11"/>
        <v>D</v>
      </c>
      <c r="CF14" s="32"/>
      <c r="CG14" s="32"/>
      <c r="CH14" s="32"/>
      <c r="CI14" s="32"/>
      <c r="CJ14" s="36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41" t="str">
        <f t="shared" si="12"/>
        <v/>
      </c>
      <c r="DQ14" s="32"/>
      <c r="DR14" s="32"/>
      <c r="DS14" s="32"/>
      <c r="DT14" s="30"/>
      <c r="DU14" s="30"/>
      <c r="DV14" s="32"/>
      <c r="DW14" s="32"/>
      <c r="DX14" s="32"/>
      <c r="DY14" s="32" t="s">
        <v>212</v>
      </c>
      <c r="DZ14" s="32" t="str">
        <f t="shared" si="13"/>
        <v>2</v>
      </c>
      <c r="EA14" s="32"/>
      <c r="EB14" s="30"/>
      <c r="EC14" s="30"/>
      <c r="ED14" s="30"/>
      <c r="EE14" s="30"/>
      <c r="EF14" s="44"/>
      <c r="EG14" s="44"/>
      <c r="EH14" s="32"/>
      <c r="EI14" s="32"/>
      <c r="EJ14" s="32"/>
      <c r="EK14" s="32"/>
      <c r="EL14" s="32"/>
      <c r="EM14" s="30"/>
      <c r="EN14" s="32"/>
      <c r="EO14" s="32"/>
      <c r="EP14" s="32"/>
      <c r="EQ14" s="32"/>
      <c r="ER14" s="32"/>
      <c r="ES14" s="72" t="s">
        <v>1616</v>
      </c>
      <c r="ET14" s="36"/>
      <c r="EU14" s="36"/>
      <c r="EV14" s="36"/>
      <c r="EW14" s="32"/>
      <c r="EX14" s="32"/>
      <c r="EY14" s="36"/>
      <c r="EZ14" s="36"/>
      <c r="FA14" s="36"/>
      <c r="FB14" s="36"/>
      <c r="FC14" s="36"/>
      <c r="FD14" s="36"/>
      <c r="FE14" s="36"/>
      <c r="FF14" s="36"/>
      <c r="FG14" s="32"/>
      <c r="FH14" s="32"/>
      <c r="FI14" s="32"/>
      <c r="FJ14" s="32"/>
      <c r="FK14" s="32"/>
      <c r="FL14" s="72"/>
      <c r="FM14" s="72"/>
      <c r="FN14" s="72"/>
      <c r="FO14" s="72"/>
      <c r="FP14" s="72"/>
      <c r="FQ14" s="72"/>
      <c r="FR14" s="72"/>
      <c r="FS14" s="72"/>
      <c r="FT14" s="72"/>
      <c r="FU14" s="72"/>
      <c r="FV14" s="72"/>
      <c r="FW14" s="72"/>
      <c r="FX14" s="72"/>
      <c r="FY14" s="72"/>
      <c r="FZ14" s="72"/>
      <c r="GA14" s="49"/>
      <c r="GB14" s="49"/>
      <c r="GC14" s="49"/>
      <c r="GD14" s="33"/>
      <c r="GE14" s="33"/>
      <c r="GF14" s="33"/>
      <c r="GG14" s="33"/>
      <c r="GH14" s="33"/>
      <c r="GI14" s="33"/>
      <c r="GJ14" s="33"/>
      <c r="GK14" s="33"/>
      <c r="GL14" s="33"/>
      <c r="GM14" s="33"/>
      <c r="GN14" s="33"/>
      <c r="GO14" s="43" t="s">
        <v>208</v>
      </c>
      <c r="GP14" s="43" t="s">
        <v>208</v>
      </c>
      <c r="GQ14" s="43" t="s">
        <v>208</v>
      </c>
      <c r="GR14" s="45" t="s">
        <v>273</v>
      </c>
      <c r="GS14" s="45" t="s">
        <v>214</v>
      </c>
      <c r="GT14" s="30" t="s">
        <v>215</v>
      </c>
      <c r="GU14" s="30" t="s">
        <v>213</v>
      </c>
      <c r="GV14" s="67" t="s">
        <v>216</v>
      </c>
      <c r="GW14" s="45" t="s">
        <v>217</v>
      </c>
      <c r="GX14" s="32" t="s">
        <v>217</v>
      </c>
      <c r="GY14" s="32"/>
      <c r="GZ14" s="32"/>
      <c r="HA14" s="46"/>
      <c r="HB14" s="46"/>
      <c r="HC14" s="46"/>
      <c r="HD14" s="73" t="s">
        <v>4735</v>
      </c>
      <c r="HE14" s="73"/>
      <c r="HF14" s="32">
        <v>1330</v>
      </c>
      <c r="HG14" s="48">
        <v>14739</v>
      </c>
      <c r="HH14" s="104" t="s">
        <v>4734</v>
      </c>
    </row>
    <row r="15" spans="1:255" ht="15" customHeight="1" x14ac:dyDescent="0.2">
      <c r="A15" s="49" t="s">
        <v>4712</v>
      </c>
      <c r="B15" s="29" t="e">
        <v>#N/A</v>
      </c>
      <c r="C15" s="104" t="s">
        <v>4736</v>
      </c>
      <c r="D15" s="48">
        <v>14820</v>
      </c>
      <c r="E15" s="29" t="e">
        <v>#N/A</v>
      </c>
      <c r="F15" s="29" t="e">
        <v>#N/A</v>
      </c>
      <c r="G15" s="45" t="s">
        <v>273</v>
      </c>
      <c r="H15" s="45" t="s">
        <v>213</v>
      </c>
      <c r="I15" s="31"/>
      <c r="J15" s="31" t="s">
        <v>1689</v>
      </c>
      <c r="K15" s="32" t="str">
        <f t="shared" si="0"/>
        <v>B</v>
      </c>
      <c r="L15" s="32" t="str">
        <f t="shared" si="1"/>
        <v>D</v>
      </c>
      <c r="M15" s="32" t="s">
        <v>213</v>
      </c>
      <c r="N15" s="32" t="str">
        <f t="shared" si="2"/>
        <v>-</v>
      </c>
      <c r="O15" s="49"/>
      <c r="P15" s="30" t="str">
        <f t="shared" si="3"/>
        <v>C</v>
      </c>
      <c r="Q15" s="33">
        <f t="shared" si="4"/>
        <v>370.78899999999999</v>
      </c>
      <c r="R15" s="30">
        <f t="shared" si="5"/>
        <v>274.5</v>
      </c>
      <c r="S15" s="34">
        <v>1</v>
      </c>
      <c r="T15" s="33">
        <f t="shared" si="6"/>
        <v>0.3</v>
      </c>
      <c r="U15" s="31"/>
      <c r="V15" s="32"/>
      <c r="W15" s="31"/>
      <c r="X15" s="32"/>
      <c r="Y15" s="32"/>
      <c r="Z15" s="32"/>
      <c r="AA15" s="30"/>
      <c r="AB15" s="32"/>
      <c r="AC15" s="30"/>
      <c r="AD15" s="32"/>
      <c r="AE15" s="32"/>
      <c r="AF15" s="32"/>
      <c r="AG15" s="32"/>
      <c r="AH15" s="30"/>
      <c r="AI15" s="30"/>
      <c r="AJ15" s="30"/>
      <c r="AK15" s="30"/>
      <c r="AL15" s="30"/>
      <c r="AM15" s="39" t="s">
        <v>1600</v>
      </c>
      <c r="AN15" s="39">
        <v>132</v>
      </c>
      <c r="AO15" s="30">
        <v>387</v>
      </c>
      <c r="AP15" s="30">
        <v>142</v>
      </c>
      <c r="AQ15" s="37">
        <v>370.78899999999999</v>
      </c>
      <c r="AR15" s="38">
        <v>0.27300000000000002</v>
      </c>
      <c r="AS15" s="30"/>
      <c r="AT15" s="30"/>
      <c r="AU15" s="30"/>
      <c r="AV15" s="30"/>
      <c r="AW15" s="30"/>
      <c r="AX15" s="48" t="s">
        <v>1506</v>
      </c>
      <c r="AY15" s="50">
        <v>33.993000000000002</v>
      </c>
      <c r="AZ15" s="50">
        <v>-118.342</v>
      </c>
      <c r="BA15" s="30" t="s">
        <v>273</v>
      </c>
      <c r="BB15" s="30"/>
      <c r="BC15" s="30"/>
      <c r="BD15" s="51"/>
      <c r="BE15" s="30"/>
      <c r="BF15" s="32"/>
      <c r="BG15" s="32"/>
      <c r="BH15" s="32"/>
      <c r="BI15" s="32"/>
      <c r="BJ15" s="32" t="s">
        <v>212</v>
      </c>
      <c r="BK15" s="32" t="str">
        <f t="shared" si="7"/>
        <v>B</v>
      </c>
      <c r="BL15" s="30" t="s">
        <v>205</v>
      </c>
      <c r="BM15" s="32" t="str">
        <f t="shared" si="8"/>
        <v>C</v>
      </c>
      <c r="BN15" s="32" t="str">
        <f t="shared" si="9"/>
        <v>C</v>
      </c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20"/>
      <c r="CC15" s="32"/>
      <c r="CD15" s="32" t="str">
        <f t="shared" si="10"/>
        <v>D</v>
      </c>
      <c r="CE15" s="32" t="str">
        <f t="shared" si="11"/>
        <v>D</v>
      </c>
      <c r="CF15" s="32"/>
      <c r="CG15" s="32"/>
      <c r="CH15" s="32"/>
      <c r="CI15" s="32"/>
      <c r="CJ15" s="36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41" t="str">
        <f t="shared" si="12"/>
        <v/>
      </c>
      <c r="DQ15" s="32"/>
      <c r="DR15" s="32"/>
      <c r="DS15" s="32"/>
      <c r="DT15" s="30"/>
      <c r="DU15" s="30"/>
      <c r="DV15" s="32"/>
      <c r="DW15" s="32"/>
      <c r="DX15" s="32"/>
      <c r="DY15" s="32" t="s">
        <v>212</v>
      </c>
      <c r="DZ15" s="32" t="str">
        <f t="shared" si="13"/>
        <v>2</v>
      </c>
      <c r="EA15" s="32"/>
      <c r="EB15" s="30"/>
      <c r="EC15" s="30"/>
      <c r="ED15" s="30"/>
      <c r="EE15" s="30"/>
      <c r="EF15" s="44"/>
      <c r="EG15" s="44"/>
      <c r="EH15" s="32"/>
      <c r="EI15" s="32"/>
      <c r="EJ15" s="32"/>
      <c r="EK15" s="32"/>
      <c r="EL15" s="32"/>
      <c r="EM15" s="30"/>
      <c r="EN15" s="32"/>
      <c r="EO15" s="32"/>
      <c r="EP15" s="32"/>
      <c r="EQ15" s="32"/>
      <c r="ER15" s="32"/>
      <c r="ES15" s="72" t="s">
        <v>1616</v>
      </c>
      <c r="ET15" s="36"/>
      <c r="EU15" s="36"/>
      <c r="EV15" s="36"/>
      <c r="EW15" s="32"/>
      <c r="EX15" s="32"/>
      <c r="EY15" s="36"/>
      <c r="EZ15" s="36"/>
      <c r="FA15" s="36"/>
      <c r="FB15" s="36"/>
      <c r="FC15" s="36"/>
      <c r="FD15" s="36"/>
      <c r="FE15" s="36"/>
      <c r="FF15" s="36"/>
      <c r="FG15" s="32"/>
      <c r="FH15" s="32"/>
      <c r="FI15" s="32"/>
      <c r="FJ15" s="32"/>
      <c r="FK15" s="32"/>
      <c r="FL15" s="72"/>
      <c r="FM15" s="72"/>
      <c r="FN15" s="72"/>
      <c r="FO15" s="72"/>
      <c r="FP15" s="72"/>
      <c r="FQ15" s="72"/>
      <c r="FR15" s="72"/>
      <c r="FS15" s="72"/>
      <c r="FT15" s="72"/>
      <c r="FU15" s="72"/>
      <c r="FV15" s="72"/>
      <c r="FW15" s="72"/>
      <c r="FX15" s="72"/>
      <c r="FY15" s="72"/>
      <c r="FZ15" s="72"/>
      <c r="GA15" s="49"/>
      <c r="GB15" s="49"/>
      <c r="GC15" s="49"/>
      <c r="GD15" s="33"/>
      <c r="GE15" s="33"/>
      <c r="GF15" s="33"/>
      <c r="GG15" s="33"/>
      <c r="GH15" s="33"/>
      <c r="GI15" s="33"/>
      <c r="GJ15" s="33"/>
      <c r="GK15" s="33"/>
      <c r="GL15" s="33"/>
      <c r="GM15" s="33"/>
      <c r="GN15" s="33"/>
      <c r="GO15" s="43" t="s">
        <v>208</v>
      </c>
      <c r="GP15" s="43" t="s">
        <v>208</v>
      </c>
      <c r="GQ15" s="43" t="s">
        <v>208</v>
      </c>
      <c r="GR15" s="45" t="s">
        <v>273</v>
      </c>
      <c r="GS15" s="45" t="s">
        <v>214</v>
      </c>
      <c r="GT15" s="30" t="s">
        <v>215</v>
      </c>
      <c r="GU15" s="30" t="s">
        <v>213</v>
      </c>
      <c r="GV15" s="67" t="s">
        <v>216</v>
      </c>
      <c r="GW15" s="45" t="s">
        <v>217</v>
      </c>
      <c r="GX15" s="32" t="s">
        <v>217</v>
      </c>
      <c r="GY15" s="32"/>
      <c r="GZ15" s="32"/>
      <c r="HA15" s="46"/>
      <c r="HB15" s="46"/>
      <c r="HC15" s="46"/>
      <c r="HD15" s="73" t="s">
        <v>4737</v>
      </c>
      <c r="HE15" s="73"/>
      <c r="HF15" s="32">
        <v>1332</v>
      </c>
      <c r="HG15" s="48">
        <v>14820</v>
      </c>
      <c r="HH15" s="104" t="s">
        <v>4736</v>
      </c>
    </row>
    <row r="16" spans="1:255" ht="15" customHeight="1" x14ac:dyDescent="0.2">
      <c r="A16" s="49" t="s">
        <v>4712</v>
      </c>
      <c r="B16" s="29" t="e">
        <v>#N/A</v>
      </c>
      <c r="C16" s="104" t="s">
        <v>4738</v>
      </c>
      <c r="D16" s="48">
        <v>14821</v>
      </c>
      <c r="E16" s="29" t="e">
        <v>#N/A</v>
      </c>
      <c r="F16" s="29" t="e">
        <v>#N/A</v>
      </c>
      <c r="G16" s="45" t="s">
        <v>235</v>
      </c>
      <c r="H16" s="45" t="s">
        <v>205</v>
      </c>
      <c r="I16" s="31"/>
      <c r="J16" s="31" t="s">
        <v>1754</v>
      </c>
      <c r="K16" s="32" t="str">
        <f t="shared" si="0"/>
        <v>A</v>
      </c>
      <c r="L16" s="32" t="str">
        <f t="shared" si="1"/>
        <v>C</v>
      </c>
      <c r="M16" s="32" t="s">
        <v>1599</v>
      </c>
      <c r="N16" s="32" t="str">
        <f t="shared" si="2"/>
        <v>-</v>
      </c>
      <c r="O16" s="49"/>
      <c r="P16" s="30" t="str">
        <f t="shared" si="3"/>
        <v>D</v>
      </c>
      <c r="Q16" s="33">
        <f t="shared" si="4"/>
        <v>294.24700000000001</v>
      </c>
      <c r="R16" s="30">
        <f t="shared" si="5"/>
        <v>424.8</v>
      </c>
      <c r="S16" s="34">
        <v>1</v>
      </c>
      <c r="T16" s="33">
        <f t="shared" si="6"/>
        <v>0.25</v>
      </c>
      <c r="U16" s="31"/>
      <c r="V16" s="32"/>
      <c r="W16" s="31"/>
      <c r="X16" s="32"/>
      <c r="Y16" s="32"/>
      <c r="Z16" s="32"/>
      <c r="AA16" s="30"/>
      <c r="AB16" s="32"/>
      <c r="AC16" s="30"/>
      <c r="AD16" s="32"/>
      <c r="AE16" s="32"/>
      <c r="AF16" s="32"/>
      <c r="AG16" s="32"/>
      <c r="AH16" s="30"/>
      <c r="AI16" s="30"/>
      <c r="AJ16" s="30"/>
      <c r="AK16" s="30"/>
      <c r="AL16" s="30"/>
      <c r="AM16" s="39" t="s">
        <v>2117</v>
      </c>
      <c r="AN16" s="39">
        <v>41</v>
      </c>
      <c r="AO16" s="30">
        <v>297</v>
      </c>
      <c r="AP16" s="30">
        <v>45</v>
      </c>
      <c r="AQ16" s="37">
        <v>294.24700000000001</v>
      </c>
      <c r="AR16" s="38">
        <v>0.15</v>
      </c>
      <c r="AS16" s="30"/>
      <c r="AT16" s="30"/>
      <c r="AU16" s="30"/>
      <c r="AV16" s="30"/>
      <c r="AW16" s="30"/>
      <c r="AX16" s="48" t="s">
        <v>1506</v>
      </c>
      <c r="AY16" s="50">
        <v>33.968000000000004</v>
      </c>
      <c r="AZ16" s="50">
        <v>-118.29</v>
      </c>
      <c r="BA16" s="30" t="s">
        <v>235</v>
      </c>
      <c r="BB16" s="30"/>
      <c r="BC16" s="30"/>
      <c r="BD16" s="51"/>
      <c r="BE16" s="30"/>
      <c r="BF16" s="32"/>
      <c r="BG16" s="32"/>
      <c r="BH16" s="32"/>
      <c r="BI16" s="32"/>
      <c r="BJ16" s="32" t="s">
        <v>212</v>
      </c>
      <c r="BK16" s="32" t="str">
        <f t="shared" si="7"/>
        <v>A</v>
      </c>
      <c r="BL16" s="30" t="s">
        <v>232</v>
      </c>
      <c r="BM16" s="32" t="str">
        <f t="shared" si="8"/>
        <v>A</v>
      </c>
      <c r="BN16" s="32" t="str">
        <f t="shared" si="9"/>
        <v>D</v>
      </c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20"/>
      <c r="CC16" s="32"/>
      <c r="CD16" s="32" t="str">
        <f t="shared" si="10"/>
        <v>C</v>
      </c>
      <c r="CE16" s="32" t="str">
        <f t="shared" si="11"/>
        <v>C</v>
      </c>
      <c r="CF16" s="32"/>
      <c r="CG16" s="32"/>
      <c r="CH16" s="32"/>
      <c r="CI16" s="32"/>
      <c r="CJ16" s="36"/>
      <c r="CK16" s="32"/>
      <c r="CL16" s="32"/>
      <c r="CM16" s="32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/>
      <c r="DD16" s="32"/>
      <c r="DE16" s="32"/>
      <c r="DF16" s="32"/>
      <c r="DG16" s="32"/>
      <c r="DH16" s="32"/>
      <c r="DI16" s="32"/>
      <c r="DJ16" s="32"/>
      <c r="DK16" s="32"/>
      <c r="DL16" s="32"/>
      <c r="DM16" s="32"/>
      <c r="DN16" s="32"/>
      <c r="DO16" s="32"/>
      <c r="DP16" s="41" t="str">
        <f t="shared" si="12"/>
        <v/>
      </c>
      <c r="DQ16" s="32"/>
      <c r="DR16" s="32"/>
      <c r="DS16" s="32"/>
      <c r="DT16" s="30"/>
      <c r="DU16" s="30"/>
      <c r="DV16" s="32"/>
      <c r="DW16" s="32"/>
      <c r="DX16" s="32"/>
      <c r="DY16" s="32" t="s">
        <v>212</v>
      </c>
      <c r="DZ16" s="32" t="str">
        <f t="shared" si="13"/>
        <v>1, 5, or 6</v>
      </c>
      <c r="EA16" s="32"/>
      <c r="EB16" s="30"/>
      <c r="EC16" s="30"/>
      <c r="ED16" s="30"/>
      <c r="EE16" s="30"/>
      <c r="EF16" s="44"/>
      <c r="EG16" s="44"/>
      <c r="EH16" s="32"/>
      <c r="EI16" s="32"/>
      <c r="EJ16" s="32"/>
      <c r="EK16" s="32"/>
      <c r="EL16" s="32"/>
      <c r="EM16" s="30"/>
      <c r="EN16" s="32"/>
      <c r="EO16" s="32"/>
      <c r="EP16" s="32"/>
      <c r="EQ16" s="32"/>
      <c r="ER16" s="32"/>
      <c r="ES16" s="72" t="s">
        <v>1616</v>
      </c>
      <c r="ET16" s="36"/>
      <c r="EU16" s="36"/>
      <c r="EV16" s="36"/>
      <c r="EW16" s="32"/>
      <c r="EX16" s="32"/>
      <c r="EY16" s="36"/>
      <c r="EZ16" s="36"/>
      <c r="FA16" s="36"/>
      <c r="FB16" s="36"/>
      <c r="FC16" s="36"/>
      <c r="FD16" s="36"/>
      <c r="FE16" s="36"/>
      <c r="FF16" s="36"/>
      <c r="FG16" s="32"/>
      <c r="FH16" s="32"/>
      <c r="FI16" s="32"/>
      <c r="FJ16" s="32"/>
      <c r="FK16" s="32"/>
      <c r="FL16" s="72"/>
      <c r="FM16" s="72"/>
      <c r="FN16" s="72"/>
      <c r="FO16" s="72"/>
      <c r="FP16" s="72"/>
      <c r="FQ16" s="72"/>
      <c r="FR16" s="72"/>
      <c r="FS16" s="72"/>
      <c r="FT16" s="72"/>
      <c r="FU16" s="72"/>
      <c r="FV16" s="72"/>
      <c r="FW16" s="72"/>
      <c r="FX16" s="72"/>
      <c r="FY16" s="72"/>
      <c r="FZ16" s="72"/>
      <c r="GA16" s="49"/>
      <c r="GB16" s="49"/>
      <c r="GC16" s="49"/>
      <c r="GD16" s="33"/>
      <c r="GE16" s="33"/>
      <c r="GF16" s="33"/>
      <c r="GG16" s="33"/>
      <c r="GH16" s="33"/>
      <c r="GI16" s="33"/>
      <c r="GJ16" s="33"/>
      <c r="GK16" s="33"/>
      <c r="GL16" s="33"/>
      <c r="GM16" s="33"/>
      <c r="GN16" s="33"/>
      <c r="GO16" s="43" t="s">
        <v>208</v>
      </c>
      <c r="GP16" s="43" t="s">
        <v>208</v>
      </c>
      <c r="GQ16" s="43" t="s">
        <v>208</v>
      </c>
      <c r="GR16" s="45" t="s">
        <v>235</v>
      </c>
      <c r="GS16" s="45" t="s">
        <v>214</v>
      </c>
      <c r="GT16" s="30" t="s">
        <v>226</v>
      </c>
      <c r="GU16" s="30" t="s">
        <v>205</v>
      </c>
      <c r="GV16" s="67" t="s">
        <v>216</v>
      </c>
      <c r="GW16" s="45" t="s">
        <v>217</v>
      </c>
      <c r="GX16" s="32" t="s">
        <v>217</v>
      </c>
      <c r="GY16" s="32"/>
      <c r="GZ16" s="32"/>
      <c r="HA16" s="54" t="s">
        <v>4739</v>
      </c>
      <c r="HB16" s="46"/>
      <c r="HC16" s="46"/>
      <c r="HD16" s="73" t="s">
        <v>4740</v>
      </c>
      <c r="HE16" s="73"/>
      <c r="HF16" s="32">
        <v>1333</v>
      </c>
      <c r="HG16" s="48">
        <v>14821</v>
      </c>
      <c r="HH16" s="104" t="s">
        <v>4738</v>
      </c>
    </row>
    <row r="17" spans="1:216" ht="15" customHeight="1" x14ac:dyDescent="0.2">
      <c r="A17" s="49" t="s">
        <v>4712</v>
      </c>
      <c r="B17" s="29" t="e">
        <v>#N/A</v>
      </c>
      <c r="C17" s="104" t="s">
        <v>4741</v>
      </c>
      <c r="D17" s="48">
        <v>14822</v>
      </c>
      <c r="E17" s="29" t="e">
        <v>#N/A</v>
      </c>
      <c r="F17" s="29" t="e">
        <v>#N/A</v>
      </c>
      <c r="G17" s="45" t="s">
        <v>273</v>
      </c>
      <c r="H17" s="45" t="s">
        <v>213</v>
      </c>
      <c r="I17" s="31"/>
      <c r="J17" s="31" t="s">
        <v>1689</v>
      </c>
      <c r="K17" s="32" t="str">
        <f t="shared" si="0"/>
        <v>B</v>
      </c>
      <c r="L17" s="32" t="str">
        <f t="shared" si="1"/>
        <v>D</v>
      </c>
      <c r="M17" s="32" t="s">
        <v>213</v>
      </c>
      <c r="N17" s="32" t="str">
        <f t="shared" si="2"/>
        <v>-</v>
      </c>
      <c r="O17" s="49"/>
      <c r="P17" s="30" t="str">
        <f t="shared" si="3"/>
        <v>C</v>
      </c>
      <c r="Q17" s="33">
        <f t="shared" si="4"/>
        <v>370.78899999999999</v>
      </c>
      <c r="R17" s="30">
        <f t="shared" si="5"/>
        <v>274.5</v>
      </c>
      <c r="S17" s="34">
        <v>1</v>
      </c>
      <c r="T17" s="33">
        <f t="shared" si="6"/>
        <v>0.3</v>
      </c>
      <c r="U17" s="31"/>
      <c r="V17" s="32"/>
      <c r="W17" s="31"/>
      <c r="X17" s="32"/>
      <c r="Y17" s="32"/>
      <c r="Z17" s="32"/>
      <c r="AA17" s="30"/>
      <c r="AB17" s="32"/>
      <c r="AC17" s="30"/>
      <c r="AD17" s="32"/>
      <c r="AE17" s="32"/>
      <c r="AF17" s="32"/>
      <c r="AG17" s="32"/>
      <c r="AH17" s="30"/>
      <c r="AI17" s="30"/>
      <c r="AJ17" s="30"/>
      <c r="AK17" s="30"/>
      <c r="AL17" s="30"/>
      <c r="AM17" s="39" t="s">
        <v>1600</v>
      </c>
      <c r="AN17" s="39">
        <v>132</v>
      </c>
      <c r="AO17" s="30">
        <v>387</v>
      </c>
      <c r="AP17" s="30">
        <v>142</v>
      </c>
      <c r="AQ17" s="37">
        <v>370.78899999999999</v>
      </c>
      <c r="AR17" s="38">
        <v>0.27300000000000002</v>
      </c>
      <c r="AS17" s="30"/>
      <c r="AT17" s="30"/>
      <c r="AU17" s="30"/>
      <c r="AV17" s="30"/>
      <c r="AW17" s="30"/>
      <c r="AX17" s="48" t="s">
        <v>1506</v>
      </c>
      <c r="AY17" s="50">
        <v>33.945</v>
      </c>
      <c r="AZ17" s="50">
        <v>-118.38</v>
      </c>
      <c r="BA17" s="30" t="s">
        <v>273</v>
      </c>
      <c r="BB17" s="30"/>
      <c r="BC17" s="30"/>
      <c r="BD17" s="51"/>
      <c r="BE17" s="30"/>
      <c r="BF17" s="32"/>
      <c r="BG17" s="32"/>
      <c r="BH17" s="32"/>
      <c r="BI17" s="32"/>
      <c r="BJ17" s="32" t="s">
        <v>212</v>
      </c>
      <c r="BK17" s="32" t="str">
        <f t="shared" si="7"/>
        <v>B</v>
      </c>
      <c r="BL17" s="30" t="s">
        <v>205</v>
      </c>
      <c r="BM17" s="32" t="str">
        <f t="shared" si="8"/>
        <v>C</v>
      </c>
      <c r="BN17" s="32" t="str">
        <f t="shared" si="9"/>
        <v>C</v>
      </c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20"/>
      <c r="CC17" s="32"/>
      <c r="CD17" s="32" t="str">
        <f t="shared" si="10"/>
        <v>D</v>
      </c>
      <c r="CE17" s="32" t="str">
        <f t="shared" si="11"/>
        <v>D</v>
      </c>
      <c r="CF17" s="32"/>
      <c r="CG17" s="32"/>
      <c r="CH17" s="32"/>
      <c r="CI17" s="32"/>
      <c r="CJ17" s="36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41" t="str">
        <f t="shared" si="12"/>
        <v/>
      </c>
      <c r="DQ17" s="32"/>
      <c r="DR17" s="32"/>
      <c r="DS17" s="32"/>
      <c r="DT17" s="30"/>
      <c r="DU17" s="30"/>
      <c r="DV17" s="32"/>
      <c r="DW17" s="32"/>
      <c r="DX17" s="32"/>
      <c r="DY17" s="32" t="s">
        <v>212</v>
      </c>
      <c r="DZ17" s="32" t="str">
        <f t="shared" si="13"/>
        <v>2</v>
      </c>
      <c r="EA17" s="32"/>
      <c r="EB17" s="30"/>
      <c r="EC17" s="30"/>
      <c r="ED17" s="30"/>
      <c r="EE17" s="30"/>
      <c r="EF17" s="44"/>
      <c r="EG17" s="44"/>
      <c r="EH17" s="32"/>
      <c r="EI17" s="32"/>
      <c r="EJ17" s="32"/>
      <c r="EK17" s="32"/>
      <c r="EL17" s="32"/>
      <c r="EM17" s="30"/>
      <c r="EN17" s="32"/>
      <c r="EO17" s="32"/>
      <c r="EP17" s="32"/>
      <c r="EQ17" s="32"/>
      <c r="ER17" s="32"/>
      <c r="ES17" s="72" t="s">
        <v>1616</v>
      </c>
      <c r="ET17" s="36"/>
      <c r="EU17" s="36"/>
      <c r="EV17" s="36"/>
      <c r="EW17" s="32"/>
      <c r="EX17" s="32"/>
      <c r="EY17" s="36"/>
      <c r="EZ17" s="36"/>
      <c r="FA17" s="36"/>
      <c r="FB17" s="36"/>
      <c r="FC17" s="36"/>
      <c r="FD17" s="36"/>
      <c r="FE17" s="36"/>
      <c r="FF17" s="36"/>
      <c r="FG17" s="32"/>
      <c r="FH17" s="32"/>
      <c r="FI17" s="32"/>
      <c r="FJ17" s="32"/>
      <c r="FK17" s="32"/>
      <c r="FL17" s="72"/>
      <c r="FM17" s="72"/>
      <c r="FN17" s="72"/>
      <c r="FO17" s="72"/>
      <c r="FP17" s="72"/>
      <c r="FQ17" s="72"/>
      <c r="FR17" s="72"/>
      <c r="FS17" s="72"/>
      <c r="FT17" s="72"/>
      <c r="FU17" s="72"/>
      <c r="FV17" s="72"/>
      <c r="FW17" s="72"/>
      <c r="FX17" s="72"/>
      <c r="FY17" s="72"/>
      <c r="FZ17" s="72"/>
      <c r="GA17" s="49"/>
      <c r="GB17" s="49"/>
      <c r="GC17" s="49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43" t="s">
        <v>208</v>
      </c>
      <c r="GP17" s="43" t="s">
        <v>208</v>
      </c>
      <c r="GQ17" s="43" t="s">
        <v>208</v>
      </c>
      <c r="GR17" s="45" t="s">
        <v>273</v>
      </c>
      <c r="GS17" s="45" t="s">
        <v>214</v>
      </c>
      <c r="GT17" s="30" t="s">
        <v>215</v>
      </c>
      <c r="GU17" s="30" t="s">
        <v>213</v>
      </c>
      <c r="GV17" s="67" t="s">
        <v>216</v>
      </c>
      <c r="GW17" s="45" t="s">
        <v>217</v>
      </c>
      <c r="GX17" s="32" t="s">
        <v>217</v>
      </c>
      <c r="GY17" s="32"/>
      <c r="GZ17" s="32"/>
      <c r="HA17" s="46"/>
      <c r="HB17" s="46"/>
      <c r="HC17" s="46"/>
      <c r="HD17" s="73" t="s">
        <v>4742</v>
      </c>
      <c r="HE17" s="73"/>
      <c r="HF17" s="32">
        <v>1334</v>
      </c>
      <c r="HG17" s="48">
        <v>14822</v>
      </c>
      <c r="HH17" s="104" t="s">
        <v>4741</v>
      </c>
    </row>
    <row r="18" spans="1:216" ht="15" customHeight="1" x14ac:dyDescent="0.2">
      <c r="A18" s="49" t="s">
        <v>4712</v>
      </c>
      <c r="B18" s="29" t="e">
        <v>#N/A</v>
      </c>
      <c r="C18" s="104" t="s">
        <v>4743</v>
      </c>
      <c r="D18" s="48">
        <v>14824</v>
      </c>
      <c r="E18" s="29" t="e">
        <v>#N/A</v>
      </c>
      <c r="F18" s="29" t="e">
        <v>#N/A</v>
      </c>
      <c r="G18" s="45" t="s">
        <v>273</v>
      </c>
      <c r="H18" s="45" t="s">
        <v>213</v>
      </c>
      <c r="I18" s="31"/>
      <c r="J18" s="31" t="s">
        <v>1689</v>
      </c>
      <c r="K18" s="32" t="str">
        <f t="shared" si="0"/>
        <v>B</v>
      </c>
      <c r="L18" s="32" t="str">
        <f t="shared" si="1"/>
        <v>D</v>
      </c>
      <c r="M18" s="32" t="s">
        <v>213</v>
      </c>
      <c r="N18" s="32" t="str">
        <f t="shared" si="2"/>
        <v>-</v>
      </c>
      <c r="O18" s="49"/>
      <c r="P18" s="30" t="str">
        <f t="shared" si="3"/>
        <v>C</v>
      </c>
      <c r="Q18" s="33">
        <f t="shared" si="4"/>
        <v>370.78899999999999</v>
      </c>
      <c r="R18" s="30">
        <f t="shared" si="5"/>
        <v>274.5</v>
      </c>
      <c r="S18" s="34">
        <v>1</v>
      </c>
      <c r="T18" s="33">
        <f t="shared" si="6"/>
        <v>0.3</v>
      </c>
      <c r="U18" s="31"/>
      <c r="V18" s="32"/>
      <c r="W18" s="31"/>
      <c r="X18" s="32"/>
      <c r="Y18" s="32"/>
      <c r="Z18" s="32"/>
      <c r="AA18" s="30"/>
      <c r="AB18" s="32"/>
      <c r="AC18" s="30"/>
      <c r="AD18" s="32"/>
      <c r="AE18" s="32"/>
      <c r="AF18" s="32"/>
      <c r="AG18" s="32"/>
      <c r="AH18" s="30"/>
      <c r="AI18" s="30"/>
      <c r="AJ18" s="30"/>
      <c r="AK18" s="30"/>
      <c r="AL18" s="30"/>
      <c r="AM18" s="39" t="s">
        <v>1600</v>
      </c>
      <c r="AN18" s="39">
        <v>132</v>
      </c>
      <c r="AO18" s="30">
        <v>387</v>
      </c>
      <c r="AP18" s="30">
        <v>142</v>
      </c>
      <c r="AQ18" s="37">
        <v>370.78899999999999</v>
      </c>
      <c r="AR18" s="38">
        <v>0.27300000000000002</v>
      </c>
      <c r="AS18" s="30"/>
      <c r="AT18" s="30"/>
      <c r="AU18" s="30"/>
      <c r="AV18" s="30"/>
      <c r="AW18" s="30"/>
      <c r="AX18" s="48" t="s">
        <v>1506</v>
      </c>
      <c r="AY18" s="50">
        <v>33.868000000000002</v>
      </c>
      <c r="AZ18" s="50">
        <v>-118.289</v>
      </c>
      <c r="BA18" s="30" t="s">
        <v>273</v>
      </c>
      <c r="BB18" s="30"/>
      <c r="BC18" s="30"/>
      <c r="BD18" s="51"/>
      <c r="BE18" s="30"/>
      <c r="BF18" s="32"/>
      <c r="BG18" s="32"/>
      <c r="BH18" s="32"/>
      <c r="BI18" s="32"/>
      <c r="BJ18" s="32" t="s">
        <v>212</v>
      </c>
      <c r="BK18" s="32" t="str">
        <f t="shared" si="7"/>
        <v>B</v>
      </c>
      <c r="BL18" s="30" t="s">
        <v>205</v>
      </c>
      <c r="BM18" s="32" t="str">
        <f t="shared" si="8"/>
        <v>C</v>
      </c>
      <c r="BN18" s="32" t="str">
        <f t="shared" si="9"/>
        <v>C</v>
      </c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20"/>
      <c r="CC18" s="32"/>
      <c r="CD18" s="32" t="str">
        <f t="shared" si="10"/>
        <v>D</v>
      </c>
      <c r="CE18" s="32" t="str">
        <f t="shared" si="11"/>
        <v>D</v>
      </c>
      <c r="CF18" s="32"/>
      <c r="CG18" s="32"/>
      <c r="CH18" s="32"/>
      <c r="CI18" s="32"/>
      <c r="CJ18" s="36"/>
      <c r="CK18" s="32"/>
      <c r="CL18" s="32"/>
      <c r="CM18" s="32"/>
      <c r="CN18" s="32"/>
      <c r="CO18" s="32"/>
      <c r="CP18" s="32"/>
      <c r="CQ18" s="32"/>
      <c r="CR18" s="32"/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/>
      <c r="DD18" s="32"/>
      <c r="DE18" s="32"/>
      <c r="DF18" s="32"/>
      <c r="DG18" s="32"/>
      <c r="DH18" s="32"/>
      <c r="DI18" s="32"/>
      <c r="DJ18" s="32"/>
      <c r="DK18" s="32"/>
      <c r="DL18" s="32"/>
      <c r="DM18" s="32"/>
      <c r="DN18" s="32"/>
      <c r="DO18" s="32"/>
      <c r="DP18" s="41" t="str">
        <f t="shared" si="12"/>
        <v/>
      </c>
      <c r="DQ18" s="32"/>
      <c r="DR18" s="32"/>
      <c r="DS18" s="32"/>
      <c r="DT18" s="30"/>
      <c r="DU18" s="30"/>
      <c r="DV18" s="32"/>
      <c r="DW18" s="32"/>
      <c r="DX18" s="32"/>
      <c r="DY18" s="32" t="s">
        <v>212</v>
      </c>
      <c r="DZ18" s="32" t="str">
        <f t="shared" si="13"/>
        <v>2</v>
      </c>
      <c r="EA18" s="32"/>
      <c r="EB18" s="30"/>
      <c r="EC18" s="30"/>
      <c r="ED18" s="30"/>
      <c r="EE18" s="30"/>
      <c r="EF18" s="44"/>
      <c r="EG18" s="44"/>
      <c r="EH18" s="32"/>
      <c r="EI18" s="32"/>
      <c r="EJ18" s="32"/>
      <c r="EK18" s="32"/>
      <c r="EL18" s="32"/>
      <c r="EM18" s="30"/>
      <c r="EN18" s="32"/>
      <c r="EO18" s="32"/>
      <c r="EP18" s="32"/>
      <c r="EQ18" s="32"/>
      <c r="ER18" s="32"/>
      <c r="ES18" s="72" t="s">
        <v>1616</v>
      </c>
      <c r="ET18" s="36"/>
      <c r="EU18" s="36"/>
      <c r="EV18" s="36"/>
      <c r="EW18" s="32"/>
      <c r="EX18" s="32"/>
      <c r="EY18" s="36"/>
      <c r="EZ18" s="36"/>
      <c r="FA18" s="36"/>
      <c r="FB18" s="36"/>
      <c r="FC18" s="36"/>
      <c r="FD18" s="36"/>
      <c r="FE18" s="36"/>
      <c r="FF18" s="36"/>
      <c r="FG18" s="32"/>
      <c r="FH18" s="32"/>
      <c r="FI18" s="32"/>
      <c r="FJ18" s="32"/>
      <c r="FK18" s="32"/>
      <c r="FL18" s="72"/>
      <c r="FM18" s="72"/>
      <c r="FN18" s="72"/>
      <c r="FO18" s="72"/>
      <c r="FP18" s="72"/>
      <c r="FQ18" s="72"/>
      <c r="FR18" s="72"/>
      <c r="FS18" s="72"/>
      <c r="FT18" s="72"/>
      <c r="FU18" s="72"/>
      <c r="FV18" s="72"/>
      <c r="FW18" s="72"/>
      <c r="FX18" s="72"/>
      <c r="FY18" s="72"/>
      <c r="FZ18" s="72"/>
      <c r="GA18" s="49"/>
      <c r="GB18" s="49"/>
      <c r="GC18" s="49"/>
      <c r="GD18" s="33"/>
      <c r="GE18" s="33"/>
      <c r="GF18" s="33"/>
      <c r="GG18" s="33"/>
      <c r="GH18" s="33"/>
      <c r="GI18" s="33"/>
      <c r="GJ18" s="33"/>
      <c r="GK18" s="33"/>
      <c r="GL18" s="33"/>
      <c r="GM18" s="33"/>
      <c r="GN18" s="33"/>
      <c r="GO18" s="43" t="s">
        <v>208</v>
      </c>
      <c r="GP18" s="43" t="s">
        <v>208</v>
      </c>
      <c r="GQ18" s="43" t="s">
        <v>208</v>
      </c>
      <c r="GR18" s="45" t="s">
        <v>273</v>
      </c>
      <c r="GS18" s="45" t="s">
        <v>214</v>
      </c>
      <c r="GT18" s="30" t="s">
        <v>215</v>
      </c>
      <c r="GU18" s="30" t="s">
        <v>213</v>
      </c>
      <c r="GV18" s="67" t="s">
        <v>216</v>
      </c>
      <c r="GW18" s="45" t="s">
        <v>217</v>
      </c>
      <c r="GX18" s="32" t="s">
        <v>217</v>
      </c>
      <c r="GY18" s="32"/>
      <c r="GZ18" s="32"/>
      <c r="HA18" s="46"/>
      <c r="HB18" s="46"/>
      <c r="HC18" s="46"/>
      <c r="HD18" s="73" t="s">
        <v>4744</v>
      </c>
      <c r="HE18" s="73"/>
      <c r="HF18" s="32">
        <v>1336</v>
      </c>
      <c r="HG18" s="48">
        <v>14824</v>
      </c>
      <c r="HH18" s="104" t="s">
        <v>4743</v>
      </c>
    </row>
    <row r="19" spans="1:216" ht="15" customHeight="1" x14ac:dyDescent="0.2">
      <c r="A19" s="49" t="s">
        <v>4712</v>
      </c>
      <c r="B19" s="29" t="e">
        <v>#N/A</v>
      </c>
      <c r="C19" s="104" t="s">
        <v>4745</v>
      </c>
      <c r="D19" s="48">
        <v>14825</v>
      </c>
      <c r="E19" s="29" t="e">
        <v>#N/A</v>
      </c>
      <c r="F19" s="29" t="e">
        <v>#N/A</v>
      </c>
      <c r="G19" s="45" t="s">
        <v>225</v>
      </c>
      <c r="H19" s="45" t="s">
        <v>213</v>
      </c>
      <c r="I19" s="31"/>
      <c r="J19" s="31" t="s">
        <v>1593</v>
      </c>
      <c r="K19" s="32" t="str">
        <f t="shared" si="0"/>
        <v>A</v>
      </c>
      <c r="L19" s="32" t="str">
        <f t="shared" si="1"/>
        <v>D</v>
      </c>
      <c r="M19" s="32" t="s">
        <v>213</v>
      </c>
      <c r="N19" s="32" t="str">
        <f t="shared" si="2"/>
        <v>-</v>
      </c>
      <c r="O19" s="49"/>
      <c r="P19" s="30" t="str">
        <f t="shared" si="3"/>
        <v>D</v>
      </c>
      <c r="Q19" s="33">
        <f t="shared" si="4"/>
        <v>270.19</v>
      </c>
      <c r="R19" s="30">
        <f t="shared" si="5"/>
        <v>274.5</v>
      </c>
      <c r="S19" s="34">
        <v>1</v>
      </c>
      <c r="T19" s="33">
        <f t="shared" si="6"/>
        <v>0.25</v>
      </c>
      <c r="U19" s="31"/>
      <c r="V19" s="32"/>
      <c r="W19" s="31"/>
      <c r="X19" s="32"/>
      <c r="Y19" s="32"/>
      <c r="Z19" s="32"/>
      <c r="AA19" s="30"/>
      <c r="AB19" s="32"/>
      <c r="AC19" s="30"/>
      <c r="AD19" s="32"/>
      <c r="AE19" s="32"/>
      <c r="AF19" s="32"/>
      <c r="AG19" s="32"/>
      <c r="AH19" s="30"/>
      <c r="AI19" s="30"/>
      <c r="AJ19" s="30"/>
      <c r="AK19" s="30"/>
      <c r="AL19" s="30"/>
      <c r="AM19" s="39" t="s">
        <v>1871</v>
      </c>
      <c r="AN19" s="39">
        <v>64</v>
      </c>
      <c r="AO19" s="30">
        <v>281</v>
      </c>
      <c r="AP19" s="30">
        <v>85</v>
      </c>
      <c r="AQ19" s="37">
        <v>270.19</v>
      </c>
      <c r="AR19" s="38">
        <v>0.27500000000000002</v>
      </c>
      <c r="AS19" s="30"/>
      <c r="AT19" s="30"/>
      <c r="AU19" s="30"/>
      <c r="AV19" s="30"/>
      <c r="AW19" s="30"/>
      <c r="AX19" s="48" t="s">
        <v>1506</v>
      </c>
      <c r="AY19" s="50">
        <v>33.975999999999999</v>
      </c>
      <c r="AZ19" s="50">
        <v>-118.208</v>
      </c>
      <c r="BA19" s="30" t="s">
        <v>225</v>
      </c>
      <c r="BB19" s="30"/>
      <c r="BC19" s="30"/>
      <c r="BD19" s="51"/>
      <c r="BE19" s="30"/>
      <c r="BF19" s="32"/>
      <c r="BG19" s="32"/>
      <c r="BH19" s="32"/>
      <c r="BI19" s="32"/>
      <c r="BJ19" s="32" t="s">
        <v>212</v>
      </c>
      <c r="BK19" s="32" t="str">
        <f t="shared" si="7"/>
        <v>A</v>
      </c>
      <c r="BL19" s="30" t="s">
        <v>232</v>
      </c>
      <c r="BM19" s="32" t="str">
        <f t="shared" si="8"/>
        <v>A</v>
      </c>
      <c r="BN19" s="32" t="str">
        <f t="shared" si="9"/>
        <v>D</v>
      </c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20"/>
      <c r="CC19" s="32"/>
      <c r="CD19" s="32" t="str">
        <f t="shared" si="10"/>
        <v>D</v>
      </c>
      <c r="CE19" s="32" t="str">
        <f t="shared" si="11"/>
        <v>D</v>
      </c>
      <c r="CF19" s="32"/>
      <c r="CG19" s="32"/>
      <c r="CH19" s="32"/>
      <c r="CI19" s="32"/>
      <c r="CJ19" s="36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/>
      <c r="DD19" s="32"/>
      <c r="DE19" s="32"/>
      <c r="DF19" s="32"/>
      <c r="DG19" s="32"/>
      <c r="DH19" s="32"/>
      <c r="DI19" s="32"/>
      <c r="DJ19" s="32"/>
      <c r="DK19" s="32"/>
      <c r="DL19" s="32"/>
      <c r="DM19" s="32"/>
      <c r="DN19" s="32"/>
      <c r="DO19" s="32"/>
      <c r="DP19" s="41" t="str">
        <f t="shared" si="12"/>
        <v/>
      </c>
      <c r="DQ19" s="32"/>
      <c r="DR19" s="32"/>
      <c r="DS19" s="32"/>
      <c r="DT19" s="30"/>
      <c r="DU19" s="30"/>
      <c r="DV19" s="32"/>
      <c r="DW19" s="32"/>
      <c r="DX19" s="32"/>
      <c r="DY19" s="32" t="s">
        <v>212</v>
      </c>
      <c r="DZ19" s="32" t="str">
        <f t="shared" si="13"/>
        <v>1, 5, or 6</v>
      </c>
      <c r="EA19" s="32"/>
      <c r="EB19" s="30"/>
      <c r="EC19" s="30"/>
      <c r="ED19" s="30"/>
      <c r="EE19" s="30"/>
      <c r="EF19" s="44"/>
      <c r="EG19" s="44"/>
      <c r="EH19" s="32"/>
      <c r="EI19" s="32"/>
      <c r="EJ19" s="32"/>
      <c r="EK19" s="32"/>
      <c r="EL19" s="32"/>
      <c r="EM19" s="30"/>
      <c r="EN19" s="32"/>
      <c r="EO19" s="32"/>
      <c r="EP19" s="32"/>
      <c r="EQ19" s="32"/>
      <c r="ER19" s="32"/>
      <c r="ES19" s="72" t="s">
        <v>1616</v>
      </c>
      <c r="ET19" s="36"/>
      <c r="EU19" s="36"/>
      <c r="EV19" s="36"/>
      <c r="EW19" s="32"/>
      <c r="EX19" s="32"/>
      <c r="EY19" s="36"/>
      <c r="EZ19" s="36"/>
      <c r="FA19" s="36"/>
      <c r="FB19" s="36"/>
      <c r="FC19" s="36"/>
      <c r="FD19" s="36"/>
      <c r="FE19" s="36"/>
      <c r="FF19" s="36"/>
      <c r="FG19" s="32"/>
      <c r="FH19" s="32"/>
      <c r="FI19" s="32"/>
      <c r="FJ19" s="32"/>
      <c r="FK19" s="32"/>
      <c r="FL19" s="72"/>
      <c r="FM19" s="72"/>
      <c r="FN19" s="72"/>
      <c r="FO19" s="72"/>
      <c r="FP19" s="72"/>
      <c r="FQ19" s="72"/>
      <c r="FR19" s="72"/>
      <c r="FS19" s="72"/>
      <c r="FT19" s="72"/>
      <c r="FU19" s="72"/>
      <c r="FV19" s="72"/>
      <c r="FW19" s="72"/>
      <c r="FX19" s="72"/>
      <c r="FY19" s="72"/>
      <c r="FZ19" s="72"/>
      <c r="GA19" s="49"/>
      <c r="GB19" s="49"/>
      <c r="GC19" s="49"/>
      <c r="GD19" s="33"/>
      <c r="GE19" s="33"/>
      <c r="GF19" s="33"/>
      <c r="GG19" s="33"/>
      <c r="GH19" s="33"/>
      <c r="GI19" s="33"/>
      <c r="GJ19" s="33"/>
      <c r="GK19" s="33"/>
      <c r="GL19" s="33"/>
      <c r="GM19" s="33"/>
      <c r="GN19" s="33"/>
      <c r="GO19" s="43" t="s">
        <v>208</v>
      </c>
      <c r="GP19" s="43" t="s">
        <v>208</v>
      </c>
      <c r="GQ19" s="43" t="s">
        <v>208</v>
      </c>
      <c r="GR19" s="45" t="s">
        <v>225</v>
      </c>
      <c r="GS19" s="45" t="s">
        <v>214</v>
      </c>
      <c r="GT19" s="30" t="s">
        <v>226</v>
      </c>
      <c r="GU19" s="30" t="s">
        <v>213</v>
      </c>
      <c r="GV19" s="67" t="s">
        <v>216</v>
      </c>
      <c r="GW19" s="45" t="s">
        <v>217</v>
      </c>
      <c r="GX19" s="32" t="s">
        <v>217</v>
      </c>
      <c r="GY19" s="32"/>
      <c r="GZ19" s="32"/>
      <c r="HA19" s="46"/>
      <c r="HB19" s="46"/>
      <c r="HC19" s="46"/>
      <c r="HD19" s="73" t="s">
        <v>4746</v>
      </c>
      <c r="HE19" s="73"/>
      <c r="HF19" s="32">
        <v>1337</v>
      </c>
      <c r="HG19" s="48">
        <v>14825</v>
      </c>
      <c r="HH19" s="104" t="s">
        <v>4745</v>
      </c>
    </row>
    <row r="20" spans="1:216" ht="15" customHeight="1" x14ac:dyDescent="0.2">
      <c r="A20" s="49" t="s">
        <v>4712</v>
      </c>
      <c r="B20" s="29" t="e">
        <v>#N/A</v>
      </c>
      <c r="C20" s="104" t="s">
        <v>4747</v>
      </c>
      <c r="D20" s="48">
        <v>14826</v>
      </c>
      <c r="E20" s="29" t="e">
        <v>#N/A</v>
      </c>
      <c r="F20" s="29" t="e">
        <v>#N/A</v>
      </c>
      <c r="G20" s="45" t="s">
        <v>225</v>
      </c>
      <c r="H20" s="45" t="s">
        <v>213</v>
      </c>
      <c r="I20" s="31"/>
      <c r="J20" s="31" t="s">
        <v>1593</v>
      </c>
      <c r="K20" s="32" t="str">
        <f t="shared" si="0"/>
        <v>A</v>
      </c>
      <c r="L20" s="32" t="str">
        <f t="shared" si="1"/>
        <v>D</v>
      </c>
      <c r="M20" s="32" t="s">
        <v>213</v>
      </c>
      <c r="N20" s="32" t="str">
        <f t="shared" si="2"/>
        <v>-</v>
      </c>
      <c r="O20" s="49"/>
      <c r="P20" s="30" t="str">
        <f t="shared" si="3"/>
        <v>D</v>
      </c>
      <c r="Q20" s="33">
        <f t="shared" si="4"/>
        <v>270.19</v>
      </c>
      <c r="R20" s="30">
        <f t="shared" si="5"/>
        <v>274.5</v>
      </c>
      <c r="S20" s="34">
        <v>1</v>
      </c>
      <c r="T20" s="33">
        <f t="shared" si="6"/>
        <v>0.25</v>
      </c>
      <c r="U20" s="31"/>
      <c r="V20" s="32"/>
      <c r="W20" s="31"/>
      <c r="X20" s="32"/>
      <c r="Y20" s="32"/>
      <c r="Z20" s="32"/>
      <c r="AA20" s="30"/>
      <c r="AB20" s="32"/>
      <c r="AC20" s="30"/>
      <c r="AD20" s="32"/>
      <c r="AE20" s="32"/>
      <c r="AF20" s="32"/>
      <c r="AG20" s="32"/>
      <c r="AH20" s="30"/>
      <c r="AI20" s="30"/>
      <c r="AJ20" s="30"/>
      <c r="AK20" s="30"/>
      <c r="AL20" s="30"/>
      <c r="AM20" s="39" t="s">
        <v>1871</v>
      </c>
      <c r="AN20" s="39">
        <v>64</v>
      </c>
      <c r="AO20" s="30">
        <v>281</v>
      </c>
      <c r="AP20" s="30">
        <v>85</v>
      </c>
      <c r="AQ20" s="37">
        <v>270.19</v>
      </c>
      <c r="AR20" s="38">
        <v>0.27500000000000002</v>
      </c>
      <c r="AS20" s="30"/>
      <c r="AT20" s="30"/>
      <c r="AU20" s="30"/>
      <c r="AV20" s="30"/>
      <c r="AW20" s="30"/>
      <c r="AX20" s="48" t="s">
        <v>1506</v>
      </c>
      <c r="AY20" s="50">
        <v>33.996000000000002</v>
      </c>
      <c r="AZ20" s="50">
        <v>-118.255</v>
      </c>
      <c r="BA20" s="30" t="s">
        <v>225</v>
      </c>
      <c r="BB20" s="30"/>
      <c r="BC20" s="30"/>
      <c r="BD20" s="51"/>
      <c r="BE20" s="30"/>
      <c r="BF20" s="32"/>
      <c r="BG20" s="32"/>
      <c r="BH20" s="32"/>
      <c r="BI20" s="32"/>
      <c r="BJ20" s="32" t="s">
        <v>212</v>
      </c>
      <c r="BK20" s="32" t="str">
        <f t="shared" si="7"/>
        <v>A</v>
      </c>
      <c r="BL20" s="30" t="s">
        <v>232</v>
      </c>
      <c r="BM20" s="32" t="str">
        <f t="shared" si="8"/>
        <v>A</v>
      </c>
      <c r="BN20" s="32" t="str">
        <f t="shared" si="9"/>
        <v>D</v>
      </c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20"/>
      <c r="CC20" s="32"/>
      <c r="CD20" s="32" t="str">
        <f t="shared" si="10"/>
        <v>D</v>
      </c>
      <c r="CE20" s="32" t="str">
        <f t="shared" si="11"/>
        <v>D</v>
      </c>
      <c r="CF20" s="32"/>
      <c r="CG20" s="32"/>
      <c r="CH20" s="32"/>
      <c r="CI20" s="32"/>
      <c r="CJ20" s="36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41" t="str">
        <f t="shared" si="12"/>
        <v/>
      </c>
      <c r="DQ20" s="32"/>
      <c r="DR20" s="32"/>
      <c r="DS20" s="32"/>
      <c r="DT20" s="30"/>
      <c r="DU20" s="30"/>
      <c r="DV20" s="32"/>
      <c r="DW20" s="32"/>
      <c r="DX20" s="32"/>
      <c r="DY20" s="32" t="s">
        <v>212</v>
      </c>
      <c r="DZ20" s="32" t="str">
        <f t="shared" si="13"/>
        <v>1, 5, or 6</v>
      </c>
      <c r="EA20" s="32"/>
      <c r="EB20" s="30"/>
      <c r="EC20" s="30"/>
      <c r="ED20" s="30"/>
      <c r="EE20" s="30"/>
      <c r="EF20" s="44"/>
      <c r="EG20" s="44"/>
      <c r="EH20" s="32"/>
      <c r="EI20" s="32"/>
      <c r="EJ20" s="32"/>
      <c r="EK20" s="32"/>
      <c r="EL20" s="32"/>
      <c r="EM20" s="30"/>
      <c r="EN20" s="32"/>
      <c r="EO20" s="32"/>
      <c r="EP20" s="32"/>
      <c r="EQ20" s="32"/>
      <c r="ER20" s="32"/>
      <c r="ES20" s="72" t="s">
        <v>1616</v>
      </c>
      <c r="ET20" s="36"/>
      <c r="EU20" s="36"/>
      <c r="EV20" s="36"/>
      <c r="EW20" s="32"/>
      <c r="EX20" s="32"/>
      <c r="EY20" s="36"/>
      <c r="EZ20" s="36"/>
      <c r="FA20" s="36"/>
      <c r="FB20" s="36"/>
      <c r="FC20" s="36"/>
      <c r="FD20" s="36"/>
      <c r="FE20" s="36"/>
      <c r="FF20" s="36"/>
      <c r="FG20" s="32"/>
      <c r="FH20" s="32"/>
      <c r="FI20" s="32"/>
      <c r="FJ20" s="32"/>
      <c r="FK20" s="32"/>
      <c r="FL20" s="72"/>
      <c r="FM20" s="72"/>
      <c r="FN20" s="72"/>
      <c r="FO20" s="72"/>
      <c r="FP20" s="72"/>
      <c r="FQ20" s="72"/>
      <c r="FR20" s="72"/>
      <c r="FS20" s="72"/>
      <c r="FT20" s="72"/>
      <c r="FU20" s="72"/>
      <c r="FV20" s="72"/>
      <c r="FW20" s="72"/>
      <c r="FX20" s="72"/>
      <c r="FY20" s="72"/>
      <c r="FZ20" s="72"/>
      <c r="GA20" s="49"/>
      <c r="GB20" s="49"/>
      <c r="GC20" s="49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43" t="s">
        <v>208</v>
      </c>
      <c r="GP20" s="43" t="s">
        <v>208</v>
      </c>
      <c r="GQ20" s="43" t="s">
        <v>208</v>
      </c>
      <c r="GR20" s="45" t="s">
        <v>225</v>
      </c>
      <c r="GS20" s="45" t="s">
        <v>214</v>
      </c>
      <c r="GT20" s="30" t="s">
        <v>226</v>
      </c>
      <c r="GU20" s="30" t="s">
        <v>213</v>
      </c>
      <c r="GV20" s="67" t="s">
        <v>216</v>
      </c>
      <c r="GW20" s="45" t="s">
        <v>217</v>
      </c>
      <c r="GX20" s="32" t="s">
        <v>217</v>
      </c>
      <c r="GY20" s="32"/>
      <c r="GZ20" s="32"/>
      <c r="HA20" s="46"/>
      <c r="HB20" s="46"/>
      <c r="HC20" s="46"/>
      <c r="HD20" s="73" t="s">
        <v>4748</v>
      </c>
      <c r="HE20" s="73"/>
      <c r="HF20" s="32">
        <v>1338</v>
      </c>
      <c r="HG20" s="48">
        <v>14826</v>
      </c>
      <c r="HH20" s="104" t="s">
        <v>4747</v>
      </c>
    </row>
    <row r="21" spans="1:216" ht="15" customHeight="1" x14ac:dyDescent="0.2">
      <c r="A21" s="49" t="s">
        <v>4712</v>
      </c>
      <c r="B21" s="29" t="e">
        <v>#N/A</v>
      </c>
      <c r="C21" s="104" t="s">
        <v>4749</v>
      </c>
      <c r="D21" s="48">
        <v>14827</v>
      </c>
      <c r="E21" s="29" t="e">
        <v>#N/A</v>
      </c>
      <c r="F21" s="29" t="e">
        <v>#N/A</v>
      </c>
      <c r="G21" s="45" t="s">
        <v>225</v>
      </c>
      <c r="H21" s="45" t="s">
        <v>213</v>
      </c>
      <c r="I21" s="31"/>
      <c r="J21" s="31" t="s">
        <v>1593</v>
      </c>
      <c r="K21" s="32" t="str">
        <f t="shared" si="0"/>
        <v>A</v>
      </c>
      <c r="L21" s="32" t="str">
        <f t="shared" si="1"/>
        <v>D</v>
      </c>
      <c r="M21" s="32" t="s">
        <v>213</v>
      </c>
      <c r="N21" s="32" t="str">
        <f t="shared" si="2"/>
        <v>-</v>
      </c>
      <c r="O21" s="49"/>
      <c r="P21" s="30" t="str">
        <f t="shared" si="3"/>
        <v>D</v>
      </c>
      <c r="Q21" s="33">
        <f t="shared" si="4"/>
        <v>270.19</v>
      </c>
      <c r="R21" s="30">
        <f t="shared" si="5"/>
        <v>274.5</v>
      </c>
      <c r="S21" s="34">
        <v>1</v>
      </c>
      <c r="T21" s="33">
        <f t="shared" si="6"/>
        <v>0.25</v>
      </c>
      <c r="U21" s="31"/>
      <c r="V21" s="32"/>
      <c r="W21" s="31"/>
      <c r="X21" s="32"/>
      <c r="Y21" s="32"/>
      <c r="Z21" s="32"/>
      <c r="AA21" s="30"/>
      <c r="AB21" s="32"/>
      <c r="AC21" s="30"/>
      <c r="AD21" s="32"/>
      <c r="AE21" s="32"/>
      <c r="AF21" s="32"/>
      <c r="AG21" s="32"/>
      <c r="AH21" s="30"/>
      <c r="AI21" s="30"/>
      <c r="AJ21" s="30"/>
      <c r="AK21" s="30"/>
      <c r="AL21" s="30"/>
      <c r="AM21" s="39" t="s">
        <v>1871</v>
      </c>
      <c r="AN21" s="39">
        <v>64</v>
      </c>
      <c r="AO21" s="30">
        <v>281</v>
      </c>
      <c r="AP21" s="30">
        <v>85</v>
      </c>
      <c r="AQ21" s="37">
        <v>270.19</v>
      </c>
      <c r="AR21" s="38">
        <v>0.27500000000000002</v>
      </c>
      <c r="AS21" s="30"/>
      <c r="AT21" s="30"/>
      <c r="AU21" s="30"/>
      <c r="AV21" s="30"/>
      <c r="AW21" s="30"/>
      <c r="AX21" s="48" t="s">
        <v>1506</v>
      </c>
      <c r="AY21" s="50">
        <v>33.92</v>
      </c>
      <c r="AZ21" s="50">
        <v>-118.126</v>
      </c>
      <c r="BA21" s="30" t="s">
        <v>225</v>
      </c>
      <c r="BB21" s="30"/>
      <c r="BC21" s="30"/>
      <c r="BD21" s="51"/>
      <c r="BE21" s="30"/>
      <c r="BF21" s="32"/>
      <c r="BG21" s="32"/>
      <c r="BH21" s="32"/>
      <c r="BI21" s="32"/>
      <c r="BJ21" s="32" t="s">
        <v>212</v>
      </c>
      <c r="BK21" s="32" t="str">
        <f t="shared" si="7"/>
        <v>A</v>
      </c>
      <c r="BL21" s="30" t="s">
        <v>232</v>
      </c>
      <c r="BM21" s="32" t="str">
        <f t="shared" si="8"/>
        <v>A</v>
      </c>
      <c r="BN21" s="32" t="str">
        <f t="shared" si="9"/>
        <v>D</v>
      </c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20"/>
      <c r="CC21" s="32"/>
      <c r="CD21" s="32" t="str">
        <f t="shared" si="10"/>
        <v>D</v>
      </c>
      <c r="CE21" s="32" t="str">
        <f t="shared" si="11"/>
        <v>D</v>
      </c>
      <c r="CF21" s="32"/>
      <c r="CG21" s="32"/>
      <c r="CH21" s="32"/>
      <c r="CI21" s="32"/>
      <c r="CJ21" s="36"/>
      <c r="CK21" s="32"/>
      <c r="CL21" s="32"/>
      <c r="CM21" s="32"/>
      <c r="CN21" s="32"/>
      <c r="CO21" s="32"/>
      <c r="CP21" s="32"/>
      <c r="CQ21" s="32"/>
      <c r="CR21" s="32"/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/>
      <c r="DD21" s="32"/>
      <c r="DE21" s="32"/>
      <c r="DF21" s="32"/>
      <c r="DG21" s="32"/>
      <c r="DH21" s="32"/>
      <c r="DI21" s="32"/>
      <c r="DJ21" s="32"/>
      <c r="DK21" s="32"/>
      <c r="DL21" s="32"/>
      <c r="DM21" s="32"/>
      <c r="DN21" s="32"/>
      <c r="DO21" s="32"/>
      <c r="DP21" s="41" t="str">
        <f t="shared" si="12"/>
        <v/>
      </c>
      <c r="DQ21" s="32"/>
      <c r="DR21" s="32"/>
      <c r="DS21" s="32"/>
      <c r="DT21" s="30"/>
      <c r="DU21" s="30"/>
      <c r="DV21" s="32"/>
      <c r="DW21" s="32"/>
      <c r="DX21" s="32"/>
      <c r="DY21" s="32" t="s">
        <v>212</v>
      </c>
      <c r="DZ21" s="32" t="str">
        <f t="shared" si="13"/>
        <v>1, 5, or 6</v>
      </c>
      <c r="EA21" s="32"/>
      <c r="EB21" s="30"/>
      <c r="EC21" s="30"/>
      <c r="ED21" s="30"/>
      <c r="EE21" s="30"/>
      <c r="EF21" s="44"/>
      <c r="EG21" s="44"/>
      <c r="EH21" s="32"/>
      <c r="EI21" s="32"/>
      <c r="EJ21" s="32"/>
      <c r="EK21" s="32"/>
      <c r="EL21" s="32"/>
      <c r="EM21" s="30"/>
      <c r="EN21" s="32"/>
      <c r="EO21" s="32"/>
      <c r="EP21" s="32"/>
      <c r="EQ21" s="32"/>
      <c r="ER21" s="32"/>
      <c r="ES21" s="72" t="s">
        <v>1616</v>
      </c>
      <c r="ET21" s="36"/>
      <c r="EU21" s="36"/>
      <c r="EV21" s="36"/>
      <c r="EW21" s="32"/>
      <c r="EX21" s="32"/>
      <c r="EY21" s="36"/>
      <c r="EZ21" s="36"/>
      <c r="FA21" s="36"/>
      <c r="FB21" s="36"/>
      <c r="FC21" s="36"/>
      <c r="FD21" s="36"/>
      <c r="FE21" s="36"/>
      <c r="FF21" s="36"/>
      <c r="FG21" s="32"/>
      <c r="FH21" s="32"/>
      <c r="FI21" s="32"/>
      <c r="FJ21" s="32"/>
      <c r="FK21" s="32"/>
      <c r="FL21" s="72"/>
      <c r="FM21" s="72"/>
      <c r="FN21" s="72"/>
      <c r="FO21" s="72"/>
      <c r="FP21" s="72"/>
      <c r="FQ21" s="72"/>
      <c r="FR21" s="72"/>
      <c r="FS21" s="72"/>
      <c r="FT21" s="72"/>
      <c r="FU21" s="72"/>
      <c r="FV21" s="72"/>
      <c r="FW21" s="72"/>
      <c r="FX21" s="72"/>
      <c r="FY21" s="72"/>
      <c r="FZ21" s="72"/>
      <c r="GA21" s="49"/>
      <c r="GB21" s="49"/>
      <c r="GC21" s="49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43" t="s">
        <v>208</v>
      </c>
      <c r="GP21" s="43" t="s">
        <v>208</v>
      </c>
      <c r="GQ21" s="43" t="s">
        <v>208</v>
      </c>
      <c r="GR21" s="45" t="s">
        <v>225</v>
      </c>
      <c r="GS21" s="45" t="s">
        <v>214</v>
      </c>
      <c r="GT21" s="30" t="s">
        <v>226</v>
      </c>
      <c r="GU21" s="30" t="s">
        <v>213</v>
      </c>
      <c r="GV21" s="67" t="s">
        <v>216</v>
      </c>
      <c r="GW21" s="45" t="s">
        <v>217</v>
      </c>
      <c r="GX21" s="32" t="s">
        <v>217</v>
      </c>
      <c r="GY21" s="32"/>
      <c r="GZ21" s="32"/>
      <c r="HA21" s="46"/>
      <c r="HB21" s="46"/>
      <c r="HC21" s="46"/>
      <c r="HD21" s="73" t="s">
        <v>4750</v>
      </c>
      <c r="HE21" s="73"/>
      <c r="HF21" s="32">
        <v>1339</v>
      </c>
      <c r="HG21" s="48">
        <v>14827</v>
      </c>
      <c r="HH21" s="104" t="s">
        <v>4749</v>
      </c>
    </row>
    <row r="22" spans="1:216" ht="15" customHeight="1" x14ac:dyDescent="0.2">
      <c r="A22" s="49" t="s">
        <v>4712</v>
      </c>
      <c r="B22" s="29" t="e">
        <v>#N/A</v>
      </c>
      <c r="C22" s="104" t="s">
        <v>4751</v>
      </c>
      <c r="D22" s="48">
        <v>14829</v>
      </c>
      <c r="E22" s="29" t="e">
        <v>#N/A</v>
      </c>
      <c r="F22" s="29" t="e">
        <v>#N/A</v>
      </c>
      <c r="G22" s="45" t="s">
        <v>225</v>
      </c>
      <c r="H22" s="45" t="s">
        <v>213</v>
      </c>
      <c r="I22" s="31"/>
      <c r="J22" s="32" t="s">
        <v>1593</v>
      </c>
      <c r="K22" s="32" t="str">
        <f t="shared" si="0"/>
        <v>A</v>
      </c>
      <c r="L22" s="32" t="str">
        <f t="shared" si="1"/>
        <v>D</v>
      </c>
      <c r="M22" s="32" t="s">
        <v>213</v>
      </c>
      <c r="N22" s="32" t="str">
        <f t="shared" si="2"/>
        <v>-</v>
      </c>
      <c r="O22" s="49"/>
      <c r="P22" s="30" t="str">
        <f t="shared" si="3"/>
        <v>D</v>
      </c>
      <c r="Q22" s="33">
        <f t="shared" si="4"/>
        <v>270.19</v>
      </c>
      <c r="R22" s="30">
        <f t="shared" si="5"/>
        <v>274.5</v>
      </c>
      <c r="S22" s="34">
        <v>1</v>
      </c>
      <c r="T22" s="33">
        <f t="shared" si="6"/>
        <v>0.25</v>
      </c>
      <c r="U22" s="31"/>
      <c r="V22" s="32"/>
      <c r="W22" s="31"/>
      <c r="X22" s="32"/>
      <c r="Y22" s="32"/>
      <c r="Z22" s="32"/>
      <c r="AA22" s="30"/>
      <c r="AB22" s="32"/>
      <c r="AC22" s="30"/>
      <c r="AD22" s="32"/>
      <c r="AE22" s="32"/>
      <c r="AF22" s="32"/>
      <c r="AG22" s="32"/>
      <c r="AH22" s="30"/>
      <c r="AI22" s="30"/>
      <c r="AJ22" s="30"/>
      <c r="AK22" s="30"/>
      <c r="AL22" s="30"/>
      <c r="AM22" s="39" t="s">
        <v>1871</v>
      </c>
      <c r="AN22" s="39">
        <v>64</v>
      </c>
      <c r="AO22" s="30">
        <v>281</v>
      </c>
      <c r="AP22" s="30">
        <v>85</v>
      </c>
      <c r="AQ22" s="37">
        <v>270.19</v>
      </c>
      <c r="AR22" s="38">
        <v>0.27500000000000002</v>
      </c>
      <c r="AS22" s="30"/>
      <c r="AT22" s="30"/>
      <c r="AU22" s="30"/>
      <c r="AV22" s="30"/>
      <c r="AW22" s="30"/>
      <c r="AX22" s="48" t="s">
        <v>1506</v>
      </c>
      <c r="AY22" s="50">
        <v>33.883000000000003</v>
      </c>
      <c r="AZ22" s="50">
        <v>-118.117</v>
      </c>
      <c r="BA22" s="30" t="s">
        <v>225</v>
      </c>
      <c r="BB22" s="30"/>
      <c r="BC22" s="30"/>
      <c r="BD22" s="51"/>
      <c r="BE22" s="30"/>
      <c r="BF22" s="32"/>
      <c r="BG22" s="32"/>
      <c r="BH22" s="32"/>
      <c r="BI22" s="32"/>
      <c r="BJ22" s="32" t="s">
        <v>212</v>
      </c>
      <c r="BK22" s="32" t="str">
        <f t="shared" si="7"/>
        <v>A</v>
      </c>
      <c r="BL22" s="30" t="s">
        <v>232</v>
      </c>
      <c r="BM22" s="32" t="str">
        <f t="shared" si="8"/>
        <v>A</v>
      </c>
      <c r="BN22" s="32" t="str">
        <f t="shared" si="9"/>
        <v>D</v>
      </c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20"/>
      <c r="CC22" s="32"/>
      <c r="CD22" s="32" t="str">
        <f t="shared" si="10"/>
        <v>D</v>
      </c>
      <c r="CE22" s="32" t="str">
        <f t="shared" si="11"/>
        <v>D</v>
      </c>
      <c r="CF22" s="32"/>
      <c r="CG22" s="32"/>
      <c r="CH22" s="32"/>
      <c r="CI22" s="32"/>
      <c r="CJ22" s="36"/>
      <c r="CK22" s="32"/>
      <c r="CL22" s="32"/>
      <c r="CM22" s="32"/>
      <c r="CN22" s="32"/>
      <c r="CO22" s="32"/>
      <c r="CP22" s="32"/>
      <c r="CQ22" s="32"/>
      <c r="CR22" s="32"/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/>
      <c r="DD22" s="32"/>
      <c r="DE22" s="32"/>
      <c r="DF22" s="32"/>
      <c r="DG22" s="32"/>
      <c r="DH22" s="32"/>
      <c r="DI22" s="32"/>
      <c r="DJ22" s="32"/>
      <c r="DK22" s="32"/>
      <c r="DL22" s="32"/>
      <c r="DM22" s="32"/>
      <c r="DN22" s="32"/>
      <c r="DO22" s="32"/>
      <c r="DP22" s="41" t="str">
        <f t="shared" si="12"/>
        <v/>
      </c>
      <c r="DQ22" s="32"/>
      <c r="DR22" s="32"/>
      <c r="DS22" s="32"/>
      <c r="DT22" s="30"/>
      <c r="DU22" s="30"/>
      <c r="DV22" s="32"/>
      <c r="DW22" s="32"/>
      <c r="DX22" s="32"/>
      <c r="DY22" s="32" t="s">
        <v>212</v>
      </c>
      <c r="DZ22" s="32" t="str">
        <f t="shared" si="13"/>
        <v>1, 5, or 6</v>
      </c>
      <c r="EA22" s="32"/>
      <c r="EB22" s="30"/>
      <c r="EC22" s="30"/>
      <c r="ED22" s="30"/>
      <c r="EE22" s="30"/>
      <c r="EF22" s="44"/>
      <c r="EG22" s="44"/>
      <c r="EH22" s="32"/>
      <c r="EI22" s="32"/>
      <c r="EJ22" s="32"/>
      <c r="EK22" s="32"/>
      <c r="EL22" s="32"/>
      <c r="EM22" s="30"/>
      <c r="EN22" s="32"/>
      <c r="EO22" s="32"/>
      <c r="EP22" s="32"/>
      <c r="EQ22" s="32"/>
      <c r="ER22" s="32"/>
      <c r="ES22" s="72" t="s">
        <v>1616</v>
      </c>
      <c r="ET22" s="36"/>
      <c r="EU22" s="36"/>
      <c r="EV22" s="36"/>
      <c r="EW22" s="32"/>
      <c r="EX22" s="32"/>
      <c r="EY22" s="36"/>
      <c r="EZ22" s="36"/>
      <c r="FA22" s="36"/>
      <c r="FB22" s="36"/>
      <c r="FC22" s="36"/>
      <c r="FD22" s="36"/>
      <c r="FE22" s="36"/>
      <c r="FF22" s="36"/>
      <c r="FG22" s="32"/>
      <c r="FH22" s="32"/>
      <c r="FI22" s="32"/>
      <c r="FJ22" s="32"/>
      <c r="FK22" s="32"/>
      <c r="FL22" s="72"/>
      <c r="FM22" s="72"/>
      <c r="FN22" s="72"/>
      <c r="FO22" s="72"/>
      <c r="FP22" s="72"/>
      <c r="FQ22" s="72"/>
      <c r="FR22" s="72"/>
      <c r="FS22" s="72"/>
      <c r="FT22" s="72"/>
      <c r="FU22" s="72"/>
      <c r="FV22" s="72"/>
      <c r="FW22" s="72"/>
      <c r="FX22" s="72"/>
      <c r="FY22" s="72"/>
      <c r="FZ22" s="72"/>
      <c r="GA22" s="49"/>
      <c r="GB22" s="49"/>
      <c r="GC22" s="49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43" t="s">
        <v>208</v>
      </c>
      <c r="GP22" s="43" t="s">
        <v>208</v>
      </c>
      <c r="GQ22" s="43" t="s">
        <v>208</v>
      </c>
      <c r="GR22" s="45" t="s">
        <v>225</v>
      </c>
      <c r="GS22" s="45" t="s">
        <v>214</v>
      </c>
      <c r="GT22" s="30" t="s">
        <v>226</v>
      </c>
      <c r="GU22" s="30" t="s">
        <v>213</v>
      </c>
      <c r="GV22" s="67" t="s">
        <v>216</v>
      </c>
      <c r="GW22" s="45" t="s">
        <v>217</v>
      </c>
      <c r="GX22" s="32" t="s">
        <v>217</v>
      </c>
      <c r="GY22" s="32"/>
      <c r="GZ22" s="32"/>
      <c r="HA22" s="46"/>
      <c r="HB22" s="46"/>
      <c r="HC22" s="46"/>
      <c r="HD22" s="73" t="s">
        <v>4752</v>
      </c>
      <c r="HE22" s="73"/>
      <c r="HF22" s="32">
        <v>1341</v>
      </c>
      <c r="HG22" s="48">
        <v>14829</v>
      </c>
      <c r="HH22" s="104" t="s">
        <v>4751</v>
      </c>
    </row>
    <row r="23" spans="1:216" ht="15" customHeight="1" x14ac:dyDescent="0.2">
      <c r="A23" s="49" t="s">
        <v>4712</v>
      </c>
      <c r="B23" s="29" t="e">
        <v>#N/A</v>
      </c>
      <c r="C23" s="104" t="s">
        <v>4753</v>
      </c>
      <c r="D23" s="48">
        <v>14831</v>
      </c>
      <c r="E23" s="29" t="e">
        <v>#N/A</v>
      </c>
      <c r="F23" s="29" t="e">
        <v>#N/A</v>
      </c>
      <c r="G23" s="45" t="s">
        <v>273</v>
      </c>
      <c r="H23" s="45" t="s">
        <v>213</v>
      </c>
      <c r="I23" s="31"/>
      <c r="J23" s="31" t="s">
        <v>1689</v>
      </c>
      <c r="K23" s="32" t="str">
        <f t="shared" si="0"/>
        <v>B</v>
      </c>
      <c r="L23" s="32" t="str">
        <f t="shared" si="1"/>
        <v>D</v>
      </c>
      <c r="M23" s="32" t="s">
        <v>1599</v>
      </c>
      <c r="N23" s="32" t="str">
        <f t="shared" si="2"/>
        <v>-</v>
      </c>
      <c r="O23" s="49"/>
      <c r="P23" s="30" t="str">
        <f t="shared" si="3"/>
        <v>C</v>
      </c>
      <c r="Q23" s="33">
        <f t="shared" si="4"/>
        <v>370.78899999999999</v>
      </c>
      <c r="R23" s="30">
        <f t="shared" si="5"/>
        <v>274.5</v>
      </c>
      <c r="S23" s="34">
        <v>1</v>
      </c>
      <c r="T23" s="33">
        <f t="shared" si="6"/>
        <v>0.3</v>
      </c>
      <c r="U23" s="31"/>
      <c r="V23" s="32"/>
      <c r="W23" s="31"/>
      <c r="X23" s="32"/>
      <c r="Y23" s="32"/>
      <c r="Z23" s="32"/>
      <c r="AA23" s="30"/>
      <c r="AB23" s="32"/>
      <c r="AC23" s="30"/>
      <c r="AD23" s="32"/>
      <c r="AE23" s="32"/>
      <c r="AF23" s="32"/>
      <c r="AG23" s="32"/>
      <c r="AH23" s="30"/>
      <c r="AI23" s="30"/>
      <c r="AJ23" s="30"/>
      <c r="AK23" s="30"/>
      <c r="AL23" s="30"/>
      <c r="AM23" s="39" t="s">
        <v>1600</v>
      </c>
      <c r="AN23" s="39">
        <v>132</v>
      </c>
      <c r="AO23" s="30">
        <v>387</v>
      </c>
      <c r="AP23" s="30">
        <v>142</v>
      </c>
      <c r="AQ23" s="37">
        <v>370.78899999999999</v>
      </c>
      <c r="AR23" s="38">
        <v>0.27300000000000002</v>
      </c>
      <c r="AS23" s="30"/>
      <c r="AT23" s="30"/>
      <c r="AU23" s="30"/>
      <c r="AV23" s="30"/>
      <c r="AW23" s="30"/>
      <c r="AX23" s="48" t="s">
        <v>1506</v>
      </c>
      <c r="AY23" s="50">
        <v>33.792000000000002</v>
      </c>
      <c r="AZ23" s="50">
        <v>-118.319</v>
      </c>
      <c r="BA23" s="30" t="s">
        <v>273</v>
      </c>
      <c r="BB23" s="30"/>
      <c r="BC23" s="30"/>
      <c r="BD23" s="51"/>
      <c r="BE23" s="30"/>
      <c r="BF23" s="32"/>
      <c r="BG23" s="32"/>
      <c r="BH23" s="32"/>
      <c r="BI23" s="32"/>
      <c r="BJ23" s="32" t="s">
        <v>212</v>
      </c>
      <c r="BK23" s="32" t="str">
        <f t="shared" si="7"/>
        <v>B</v>
      </c>
      <c r="BL23" s="30" t="s">
        <v>205</v>
      </c>
      <c r="BM23" s="32" t="str">
        <f t="shared" si="8"/>
        <v>C</v>
      </c>
      <c r="BN23" s="32" t="str">
        <f t="shared" si="9"/>
        <v>C</v>
      </c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20"/>
      <c r="CC23" s="32"/>
      <c r="CD23" s="32" t="str">
        <f t="shared" si="10"/>
        <v>D</v>
      </c>
      <c r="CE23" s="32" t="str">
        <f t="shared" si="11"/>
        <v>D</v>
      </c>
      <c r="CF23" s="32"/>
      <c r="CG23" s="32"/>
      <c r="CH23" s="32"/>
      <c r="CI23" s="32"/>
      <c r="CJ23" s="36"/>
      <c r="CK23" s="32"/>
      <c r="CL23" s="32"/>
      <c r="CM23" s="32"/>
      <c r="CN23" s="32"/>
      <c r="CO23" s="32"/>
      <c r="CP23" s="32"/>
      <c r="CQ23" s="32"/>
      <c r="CR23" s="32"/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/>
      <c r="DD23" s="32"/>
      <c r="DE23" s="32"/>
      <c r="DF23" s="32"/>
      <c r="DG23" s="32"/>
      <c r="DH23" s="32"/>
      <c r="DI23" s="32"/>
      <c r="DJ23" s="32"/>
      <c r="DK23" s="32"/>
      <c r="DL23" s="32"/>
      <c r="DM23" s="32"/>
      <c r="DN23" s="32"/>
      <c r="DO23" s="32"/>
      <c r="DP23" s="41" t="str">
        <f t="shared" si="12"/>
        <v/>
      </c>
      <c r="DQ23" s="32"/>
      <c r="DR23" s="32"/>
      <c r="DS23" s="32"/>
      <c r="DT23" s="30"/>
      <c r="DU23" s="30"/>
      <c r="DV23" s="32"/>
      <c r="DW23" s="32"/>
      <c r="DX23" s="32"/>
      <c r="DY23" s="32" t="s">
        <v>212</v>
      </c>
      <c r="DZ23" s="32" t="str">
        <f t="shared" si="13"/>
        <v>2</v>
      </c>
      <c r="EA23" s="32"/>
      <c r="EB23" s="30"/>
      <c r="EC23" s="30"/>
      <c r="ED23" s="30"/>
      <c r="EE23" s="30"/>
      <c r="EF23" s="44"/>
      <c r="EG23" s="44"/>
      <c r="EH23" s="32"/>
      <c r="EI23" s="32"/>
      <c r="EJ23" s="32"/>
      <c r="EK23" s="32"/>
      <c r="EL23" s="32"/>
      <c r="EM23" s="30"/>
      <c r="EN23" s="32"/>
      <c r="EO23" s="32"/>
      <c r="EP23" s="32"/>
      <c r="EQ23" s="32"/>
      <c r="ER23" s="32"/>
      <c r="ES23" s="72" t="s">
        <v>1616</v>
      </c>
      <c r="ET23" s="36"/>
      <c r="EU23" s="36"/>
      <c r="EV23" s="36"/>
      <c r="EW23" s="32"/>
      <c r="EX23" s="32"/>
      <c r="EY23" s="36"/>
      <c r="EZ23" s="36"/>
      <c r="FA23" s="36"/>
      <c r="FB23" s="36"/>
      <c r="FC23" s="36"/>
      <c r="FD23" s="36"/>
      <c r="FE23" s="36"/>
      <c r="FF23" s="36"/>
      <c r="FG23" s="32"/>
      <c r="FH23" s="32"/>
      <c r="FI23" s="32"/>
      <c r="FJ23" s="32"/>
      <c r="FK23" s="32"/>
      <c r="FL23" s="72"/>
      <c r="FM23" s="72"/>
      <c r="FN23" s="72"/>
      <c r="FO23" s="72"/>
      <c r="FP23" s="72"/>
      <c r="FQ23" s="72"/>
      <c r="FR23" s="72"/>
      <c r="FS23" s="72"/>
      <c r="FT23" s="72"/>
      <c r="FU23" s="72"/>
      <c r="FV23" s="72"/>
      <c r="FW23" s="72"/>
      <c r="FX23" s="72"/>
      <c r="FY23" s="72"/>
      <c r="FZ23" s="72"/>
      <c r="GA23" s="49"/>
      <c r="GB23" s="49"/>
      <c r="GC23" s="49"/>
      <c r="GD23" s="33"/>
      <c r="GE23" s="33"/>
      <c r="GF23" s="33"/>
      <c r="GG23" s="33"/>
      <c r="GH23" s="33"/>
      <c r="GI23" s="33"/>
      <c r="GJ23" s="33"/>
      <c r="GK23" s="33"/>
      <c r="GL23" s="33"/>
      <c r="GM23" s="33"/>
      <c r="GN23" s="33"/>
      <c r="GO23" s="43" t="s">
        <v>208</v>
      </c>
      <c r="GP23" s="43" t="s">
        <v>208</v>
      </c>
      <c r="GQ23" s="43" t="s">
        <v>208</v>
      </c>
      <c r="GR23" s="45" t="s">
        <v>273</v>
      </c>
      <c r="GS23" s="45" t="s">
        <v>214</v>
      </c>
      <c r="GT23" s="30" t="s">
        <v>215</v>
      </c>
      <c r="GU23" s="30" t="s">
        <v>213</v>
      </c>
      <c r="GV23" s="67" t="s">
        <v>216</v>
      </c>
      <c r="GW23" s="45" t="s">
        <v>217</v>
      </c>
      <c r="GX23" s="32" t="s">
        <v>217</v>
      </c>
      <c r="GY23" s="32"/>
      <c r="GZ23" s="32"/>
      <c r="HA23" s="46"/>
      <c r="HB23" s="46"/>
      <c r="HC23" s="46"/>
      <c r="HD23" s="79" t="s">
        <v>4754</v>
      </c>
      <c r="HE23" s="79"/>
      <c r="HF23" s="32">
        <v>1343</v>
      </c>
      <c r="HG23" s="48">
        <v>14831</v>
      </c>
      <c r="HH23" s="104" t="s">
        <v>4753</v>
      </c>
    </row>
    <row r="24" spans="1:216" ht="15" customHeight="1" x14ac:dyDescent="0.2">
      <c r="A24" s="49" t="s">
        <v>4712</v>
      </c>
      <c r="B24" s="29" t="e">
        <v>#N/A</v>
      </c>
      <c r="C24" s="104" t="s">
        <v>4755</v>
      </c>
      <c r="D24" s="48">
        <v>14834</v>
      </c>
      <c r="E24" s="29" t="e">
        <v>#N/A</v>
      </c>
      <c r="F24" s="29" t="e">
        <v>#N/A</v>
      </c>
      <c r="G24" s="45" t="s">
        <v>235</v>
      </c>
      <c r="H24" s="45" t="s">
        <v>205</v>
      </c>
      <c r="I24" s="31"/>
      <c r="J24" s="31" t="s">
        <v>1754</v>
      </c>
      <c r="K24" s="32" t="str">
        <f t="shared" si="0"/>
        <v>A</v>
      </c>
      <c r="L24" s="32" t="str">
        <f t="shared" si="1"/>
        <v>C</v>
      </c>
      <c r="M24" s="32" t="s">
        <v>1599</v>
      </c>
      <c r="N24" s="32" t="str">
        <f t="shared" si="2"/>
        <v>-</v>
      </c>
      <c r="O24" s="49"/>
      <c r="P24" s="30" t="str">
        <f t="shared" si="3"/>
        <v>D</v>
      </c>
      <c r="Q24" s="33">
        <f t="shared" si="4"/>
        <v>338.53899999999999</v>
      </c>
      <c r="R24" s="30">
        <f t="shared" si="5"/>
        <v>424.8</v>
      </c>
      <c r="S24" s="34">
        <v>1</v>
      </c>
      <c r="T24" s="33">
        <f t="shared" si="6"/>
        <v>0.25</v>
      </c>
      <c r="U24" s="30"/>
      <c r="V24" s="30"/>
      <c r="W24" s="30"/>
      <c r="X24" s="32"/>
      <c r="Y24" s="32"/>
      <c r="Z24" s="32" t="s">
        <v>206</v>
      </c>
      <c r="AA24" s="30"/>
      <c r="AB24" s="32"/>
      <c r="AC24" s="30"/>
      <c r="AD24" s="47"/>
      <c r="AE24" s="47"/>
      <c r="AF24" s="47"/>
      <c r="AG24" s="32"/>
      <c r="AH24" s="30"/>
      <c r="AI24" s="30"/>
      <c r="AJ24" s="30"/>
      <c r="AK24" s="30"/>
      <c r="AL24" s="30"/>
      <c r="AM24" s="39" t="s">
        <v>1755</v>
      </c>
      <c r="AN24" s="39">
        <v>65</v>
      </c>
      <c r="AO24" s="30">
        <v>349</v>
      </c>
      <c r="AP24" s="30">
        <v>89</v>
      </c>
      <c r="AQ24" s="37">
        <v>338.53899999999999</v>
      </c>
      <c r="AR24" s="38">
        <v>0.24399999999999999</v>
      </c>
      <c r="AS24" s="30"/>
      <c r="AT24" s="30"/>
      <c r="AU24" s="30"/>
      <c r="AV24" s="30"/>
      <c r="AW24" s="30"/>
      <c r="AX24" s="48" t="s">
        <v>1506</v>
      </c>
      <c r="AY24" s="50">
        <v>33.921999999999997</v>
      </c>
      <c r="AZ24" s="50">
        <v>-118.32599999999999</v>
      </c>
      <c r="BA24" s="30" t="s">
        <v>235</v>
      </c>
      <c r="BB24" s="30"/>
      <c r="BC24" s="30"/>
      <c r="BD24" s="51"/>
      <c r="BE24" s="30"/>
      <c r="BF24" s="32"/>
      <c r="BG24" s="32"/>
      <c r="BH24" s="32"/>
      <c r="BI24" s="32"/>
      <c r="BJ24" s="32" t="s">
        <v>212</v>
      </c>
      <c r="BK24" s="32" t="str">
        <f t="shared" si="7"/>
        <v>A</v>
      </c>
      <c r="BL24" s="30" t="s">
        <v>232</v>
      </c>
      <c r="BM24" s="32" t="str">
        <f t="shared" si="8"/>
        <v>A</v>
      </c>
      <c r="BN24" s="32" t="str">
        <f t="shared" si="9"/>
        <v>D</v>
      </c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20"/>
      <c r="CC24" s="32"/>
      <c r="CD24" s="32" t="str">
        <f t="shared" si="10"/>
        <v>C</v>
      </c>
      <c r="CE24" s="32" t="str">
        <f t="shared" si="11"/>
        <v>C</v>
      </c>
      <c r="CF24" s="32"/>
      <c r="CG24" s="32"/>
      <c r="CH24" s="32"/>
      <c r="CI24" s="32"/>
      <c r="CJ24" s="36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41" t="s">
        <v>207</v>
      </c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80"/>
      <c r="DN24" s="41"/>
      <c r="DO24" s="41"/>
      <c r="DP24" s="41" t="str">
        <f t="shared" si="12"/>
        <v/>
      </c>
      <c r="DQ24" s="47"/>
      <c r="DR24" s="47"/>
      <c r="DS24" s="32"/>
      <c r="DT24" s="30"/>
      <c r="DU24" s="30"/>
      <c r="DV24" s="47"/>
      <c r="DW24" s="47"/>
      <c r="DX24" s="47"/>
      <c r="DY24" s="32" t="s">
        <v>212</v>
      </c>
      <c r="DZ24" s="32" t="str">
        <f t="shared" si="13"/>
        <v>1, 5, or 6</v>
      </c>
      <c r="EA24" s="41"/>
      <c r="EB24" s="30"/>
      <c r="EC24" s="30"/>
      <c r="ED24" s="30"/>
      <c r="EE24" s="30"/>
      <c r="EF24" s="44"/>
      <c r="EG24" s="44"/>
      <c r="EH24" s="32"/>
      <c r="EI24" s="32"/>
      <c r="EJ24" s="32"/>
      <c r="EK24" s="32"/>
      <c r="EL24" s="32"/>
      <c r="EM24" s="30"/>
      <c r="EN24" s="32"/>
      <c r="EO24" s="32"/>
      <c r="EP24" s="32"/>
      <c r="EQ24" s="32"/>
      <c r="ER24" s="32"/>
      <c r="ES24" s="72" t="s">
        <v>1616</v>
      </c>
      <c r="ET24" s="36"/>
      <c r="EU24" s="36"/>
      <c r="EV24" s="36"/>
      <c r="EW24" s="32"/>
      <c r="EX24" s="32"/>
      <c r="EY24" s="36"/>
      <c r="EZ24" s="36"/>
      <c r="FA24" s="36"/>
      <c r="FB24" s="36"/>
      <c r="FC24" s="36"/>
      <c r="FD24" s="36"/>
      <c r="FE24" s="36"/>
      <c r="FF24" s="36"/>
      <c r="FG24" s="32"/>
      <c r="FH24" s="32"/>
      <c r="FI24" s="32"/>
      <c r="FJ24" s="32"/>
      <c r="FK24" s="32"/>
      <c r="FL24" s="72"/>
      <c r="FM24" s="72"/>
      <c r="FN24" s="72"/>
      <c r="FO24" s="72"/>
      <c r="FP24" s="72"/>
      <c r="FQ24" s="72"/>
      <c r="FR24" s="72"/>
      <c r="FS24" s="72"/>
      <c r="FT24" s="72"/>
      <c r="FU24" s="72"/>
      <c r="FV24" s="72"/>
      <c r="FW24" s="72"/>
      <c r="FX24" s="72"/>
      <c r="FY24" s="72"/>
      <c r="FZ24" s="72"/>
      <c r="GA24" s="49"/>
      <c r="GB24" s="49"/>
      <c r="GC24" s="49"/>
      <c r="GD24" s="33"/>
      <c r="GE24" s="33"/>
      <c r="GF24" s="33"/>
      <c r="GG24" s="33"/>
      <c r="GH24" s="33"/>
      <c r="GI24" s="33"/>
      <c r="GJ24" s="33"/>
      <c r="GK24" s="33"/>
      <c r="GL24" s="33"/>
      <c r="GM24" s="33"/>
      <c r="GN24" s="33"/>
      <c r="GO24" s="43" t="s">
        <v>208</v>
      </c>
      <c r="GP24" s="43" t="s">
        <v>208</v>
      </c>
      <c r="GQ24" s="43" t="s">
        <v>208</v>
      </c>
      <c r="GR24" s="45" t="s">
        <v>235</v>
      </c>
      <c r="GS24" s="45" t="s">
        <v>214</v>
      </c>
      <c r="GT24" s="30" t="s">
        <v>226</v>
      </c>
      <c r="GU24" s="30" t="s">
        <v>205</v>
      </c>
      <c r="GV24" s="67" t="s">
        <v>216</v>
      </c>
      <c r="GW24" s="45" t="s">
        <v>217</v>
      </c>
      <c r="GX24" s="32" t="s">
        <v>217</v>
      </c>
      <c r="GY24" s="32"/>
      <c r="GZ24" s="32"/>
      <c r="HA24" s="54" t="s">
        <v>4739</v>
      </c>
      <c r="HB24" s="46"/>
      <c r="HC24" s="46"/>
      <c r="HD24" s="73" t="s">
        <v>4756</v>
      </c>
      <c r="HE24" s="73"/>
      <c r="HF24" s="32">
        <v>1344</v>
      </c>
      <c r="HG24" s="48">
        <v>14834</v>
      </c>
      <c r="HH24" s="104" t="s">
        <v>4755</v>
      </c>
    </row>
    <row r="25" spans="1:216" ht="15" customHeight="1" x14ac:dyDescent="0.2">
      <c r="A25" s="49" t="s">
        <v>4712</v>
      </c>
      <c r="B25" s="29" t="e">
        <v>#N/A</v>
      </c>
      <c r="C25" s="104" t="s">
        <v>4757</v>
      </c>
      <c r="D25" s="48">
        <v>14845</v>
      </c>
      <c r="E25" s="29" t="e">
        <v>#N/A</v>
      </c>
      <c r="F25" s="29" t="e">
        <v>#N/A</v>
      </c>
      <c r="G25" s="45" t="s">
        <v>273</v>
      </c>
      <c r="H25" s="45" t="s">
        <v>213</v>
      </c>
      <c r="I25" s="31"/>
      <c r="J25" s="31" t="s">
        <v>1689</v>
      </c>
      <c r="K25" s="32" t="str">
        <f t="shared" si="0"/>
        <v>B</v>
      </c>
      <c r="L25" s="32" t="str">
        <f t="shared" si="1"/>
        <v>D</v>
      </c>
      <c r="M25" s="32" t="s">
        <v>213</v>
      </c>
      <c r="N25" s="32" t="str">
        <f t="shared" si="2"/>
        <v>-</v>
      </c>
      <c r="O25" s="49"/>
      <c r="P25" s="30" t="str">
        <f t="shared" si="3"/>
        <v>C</v>
      </c>
      <c r="Q25" s="33">
        <f t="shared" si="4"/>
        <v>370.78899999999999</v>
      </c>
      <c r="R25" s="30">
        <f t="shared" si="5"/>
        <v>274.5</v>
      </c>
      <c r="S25" s="34">
        <v>1</v>
      </c>
      <c r="T25" s="33">
        <f t="shared" si="6"/>
        <v>0.3</v>
      </c>
      <c r="U25" s="30"/>
      <c r="V25" s="30"/>
      <c r="W25" s="30"/>
      <c r="X25" s="32"/>
      <c r="Y25" s="32"/>
      <c r="Z25" s="32"/>
      <c r="AA25" s="30"/>
      <c r="AB25" s="32"/>
      <c r="AC25" s="30"/>
      <c r="AD25" s="32"/>
      <c r="AE25" s="32"/>
      <c r="AF25" s="32"/>
      <c r="AG25" s="32"/>
      <c r="AH25" s="30"/>
      <c r="AI25" s="30"/>
      <c r="AJ25" s="30"/>
      <c r="AK25" s="30"/>
      <c r="AL25" s="30"/>
      <c r="AM25" s="39" t="s">
        <v>1600</v>
      </c>
      <c r="AN25" s="39">
        <v>132</v>
      </c>
      <c r="AO25" s="30">
        <v>387</v>
      </c>
      <c r="AP25" s="30">
        <v>142</v>
      </c>
      <c r="AQ25" s="37">
        <v>370.78899999999999</v>
      </c>
      <c r="AR25" s="38">
        <v>0.27300000000000002</v>
      </c>
      <c r="AS25" s="30"/>
      <c r="AT25" s="30"/>
      <c r="AU25" s="30"/>
      <c r="AV25" s="30"/>
      <c r="AW25" s="30"/>
      <c r="AX25" s="48" t="s">
        <v>1506</v>
      </c>
      <c r="AY25" s="50">
        <v>33.79</v>
      </c>
      <c r="AZ25" s="50">
        <v>-118.29600000000001</v>
      </c>
      <c r="BA25" s="30" t="s">
        <v>273</v>
      </c>
      <c r="BB25" s="30"/>
      <c r="BC25" s="30"/>
      <c r="BD25" s="51"/>
      <c r="BE25" s="30"/>
      <c r="BF25" s="32"/>
      <c r="BG25" s="32"/>
      <c r="BH25" s="32"/>
      <c r="BI25" s="32"/>
      <c r="BJ25" s="32" t="s">
        <v>212</v>
      </c>
      <c r="BK25" s="32" t="str">
        <f t="shared" si="7"/>
        <v>B</v>
      </c>
      <c r="BL25" s="30" t="s">
        <v>205</v>
      </c>
      <c r="BM25" s="32" t="str">
        <f t="shared" si="8"/>
        <v>C</v>
      </c>
      <c r="BN25" s="32" t="str">
        <f t="shared" si="9"/>
        <v>C</v>
      </c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20"/>
      <c r="CC25" s="32"/>
      <c r="CD25" s="32" t="str">
        <f t="shared" si="10"/>
        <v>D</v>
      </c>
      <c r="CE25" s="32" t="str">
        <f t="shared" si="11"/>
        <v>D</v>
      </c>
      <c r="CF25" s="32"/>
      <c r="CG25" s="32"/>
      <c r="CH25" s="32"/>
      <c r="CI25" s="32"/>
      <c r="CJ25" s="36"/>
      <c r="CK25" s="32"/>
      <c r="CL25" s="32"/>
      <c r="CM25" s="32"/>
      <c r="CN25" s="32"/>
      <c r="CO25" s="32"/>
      <c r="CP25" s="32"/>
      <c r="CQ25" s="32"/>
      <c r="CR25" s="32"/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/>
      <c r="DD25" s="32"/>
      <c r="DE25" s="32"/>
      <c r="DF25" s="32"/>
      <c r="DG25" s="32"/>
      <c r="DH25" s="32"/>
      <c r="DI25" s="32"/>
      <c r="DJ25" s="32"/>
      <c r="DK25" s="32"/>
      <c r="DL25" s="32"/>
      <c r="DM25" s="32"/>
      <c r="DN25" s="32"/>
      <c r="DO25" s="32"/>
      <c r="DP25" s="41" t="str">
        <f t="shared" si="12"/>
        <v/>
      </c>
      <c r="DQ25" s="32"/>
      <c r="DR25" s="32"/>
      <c r="DS25" s="32"/>
      <c r="DT25" s="30"/>
      <c r="DU25" s="30"/>
      <c r="DV25" s="32"/>
      <c r="DW25" s="32"/>
      <c r="DX25" s="32"/>
      <c r="DY25" s="32" t="s">
        <v>212</v>
      </c>
      <c r="DZ25" s="32" t="str">
        <f t="shared" si="13"/>
        <v>2</v>
      </c>
      <c r="EA25" s="32"/>
      <c r="EB25" s="30"/>
      <c r="EC25" s="30"/>
      <c r="ED25" s="30"/>
      <c r="EE25" s="30"/>
      <c r="EF25" s="44"/>
      <c r="EG25" s="44"/>
      <c r="EH25" s="32"/>
      <c r="EI25" s="32"/>
      <c r="EJ25" s="32"/>
      <c r="EK25" s="32"/>
      <c r="EL25" s="32"/>
      <c r="EM25" s="30"/>
      <c r="EN25" s="32"/>
      <c r="EO25" s="32"/>
      <c r="EP25" s="32"/>
      <c r="EQ25" s="32"/>
      <c r="ER25" s="32"/>
      <c r="ES25" s="72" t="s">
        <v>1616</v>
      </c>
      <c r="ET25" s="36"/>
      <c r="EU25" s="36"/>
      <c r="EV25" s="36"/>
      <c r="EW25" s="32"/>
      <c r="EX25" s="32"/>
      <c r="EY25" s="36"/>
      <c r="EZ25" s="36"/>
      <c r="FA25" s="36"/>
      <c r="FB25" s="36"/>
      <c r="FC25" s="36"/>
      <c r="FD25" s="36"/>
      <c r="FE25" s="36"/>
      <c r="FF25" s="36"/>
      <c r="FG25" s="32"/>
      <c r="FH25" s="32"/>
      <c r="FI25" s="32"/>
      <c r="FJ25" s="32"/>
      <c r="FK25" s="32"/>
      <c r="FL25" s="72"/>
      <c r="FM25" s="72"/>
      <c r="FN25" s="72"/>
      <c r="FO25" s="72"/>
      <c r="FP25" s="72"/>
      <c r="FQ25" s="72"/>
      <c r="FR25" s="72"/>
      <c r="FS25" s="72"/>
      <c r="FT25" s="72"/>
      <c r="FU25" s="72"/>
      <c r="FV25" s="72"/>
      <c r="FW25" s="72"/>
      <c r="FX25" s="72"/>
      <c r="FY25" s="72"/>
      <c r="FZ25" s="72"/>
      <c r="GA25" s="49"/>
      <c r="GB25" s="49"/>
      <c r="GC25" s="49"/>
      <c r="GD25" s="33"/>
      <c r="GE25" s="33"/>
      <c r="GF25" s="33"/>
      <c r="GG25" s="33"/>
      <c r="GH25" s="33"/>
      <c r="GI25" s="33"/>
      <c r="GJ25" s="33"/>
      <c r="GK25" s="33"/>
      <c r="GL25" s="33"/>
      <c r="GM25" s="33"/>
      <c r="GN25" s="33"/>
      <c r="GO25" s="43" t="s">
        <v>208</v>
      </c>
      <c r="GP25" s="43" t="s">
        <v>208</v>
      </c>
      <c r="GQ25" s="43" t="s">
        <v>208</v>
      </c>
      <c r="GR25" s="45" t="s">
        <v>273</v>
      </c>
      <c r="GS25" s="45" t="s">
        <v>214</v>
      </c>
      <c r="GT25" s="30" t="s">
        <v>215</v>
      </c>
      <c r="GU25" s="30" t="s">
        <v>213</v>
      </c>
      <c r="GV25" s="67" t="s">
        <v>216</v>
      </c>
      <c r="GW25" s="45" t="s">
        <v>217</v>
      </c>
      <c r="GX25" s="32" t="s">
        <v>217</v>
      </c>
      <c r="GY25" s="32"/>
      <c r="GZ25" s="32"/>
      <c r="HA25" s="46"/>
      <c r="HB25" s="46"/>
      <c r="HC25" s="46"/>
      <c r="HD25" s="73" t="s">
        <v>4758</v>
      </c>
      <c r="HE25" s="73"/>
      <c r="HF25" s="32">
        <v>1347</v>
      </c>
      <c r="HG25" s="48">
        <v>14845</v>
      </c>
      <c r="HH25" s="104" t="s">
        <v>4757</v>
      </c>
    </row>
    <row r="26" spans="1:216" ht="15" customHeight="1" x14ac:dyDescent="0.2">
      <c r="A26" s="49" t="s">
        <v>4712</v>
      </c>
      <c r="B26" s="29" t="e">
        <v>#N/A</v>
      </c>
      <c r="C26" s="104" t="s">
        <v>4759</v>
      </c>
      <c r="D26" s="48">
        <v>14846</v>
      </c>
      <c r="E26" s="29" t="e">
        <v>#N/A</v>
      </c>
      <c r="F26" s="29" t="e">
        <v>#N/A</v>
      </c>
      <c r="G26" s="45" t="s">
        <v>273</v>
      </c>
      <c r="H26" s="45" t="s">
        <v>213</v>
      </c>
      <c r="I26" s="31"/>
      <c r="J26" s="31" t="s">
        <v>1689</v>
      </c>
      <c r="K26" s="32" t="str">
        <f t="shared" si="0"/>
        <v>B</v>
      </c>
      <c r="L26" s="32" t="str">
        <f t="shared" si="1"/>
        <v>D</v>
      </c>
      <c r="M26" s="32" t="s">
        <v>213</v>
      </c>
      <c r="N26" s="32" t="str">
        <f t="shared" si="2"/>
        <v>-</v>
      </c>
      <c r="O26" s="49"/>
      <c r="P26" s="30" t="str">
        <f t="shared" si="3"/>
        <v>C</v>
      </c>
      <c r="Q26" s="33">
        <f t="shared" si="4"/>
        <v>370.78899999999999</v>
      </c>
      <c r="R26" s="30">
        <f t="shared" si="5"/>
        <v>274.5</v>
      </c>
      <c r="S26" s="34">
        <v>1</v>
      </c>
      <c r="T26" s="33">
        <f t="shared" si="6"/>
        <v>0.3</v>
      </c>
      <c r="U26" s="31"/>
      <c r="V26" s="32"/>
      <c r="W26" s="31"/>
      <c r="X26" s="32"/>
      <c r="Y26" s="32"/>
      <c r="Z26" s="32"/>
      <c r="AA26" s="30"/>
      <c r="AB26" s="32"/>
      <c r="AC26" s="30"/>
      <c r="AD26" s="32"/>
      <c r="AE26" s="32"/>
      <c r="AF26" s="32"/>
      <c r="AG26" s="32"/>
      <c r="AH26" s="30"/>
      <c r="AI26" s="30"/>
      <c r="AJ26" s="30"/>
      <c r="AK26" s="30"/>
      <c r="AL26" s="30"/>
      <c r="AM26" s="39" t="s">
        <v>1600</v>
      </c>
      <c r="AN26" s="39">
        <v>132</v>
      </c>
      <c r="AO26" s="30">
        <v>387</v>
      </c>
      <c r="AP26" s="30">
        <v>142</v>
      </c>
      <c r="AQ26" s="37">
        <v>370.78899999999999</v>
      </c>
      <c r="AR26" s="38">
        <v>0.27300000000000002</v>
      </c>
      <c r="AS26" s="30"/>
      <c r="AT26" s="30"/>
      <c r="AU26" s="30"/>
      <c r="AV26" s="30"/>
      <c r="AW26" s="30"/>
      <c r="AX26" s="48" t="s">
        <v>1506</v>
      </c>
      <c r="AY26" s="50">
        <v>33.811</v>
      </c>
      <c r="AZ26" s="50">
        <v>-118.276</v>
      </c>
      <c r="BA26" s="30" t="s">
        <v>273</v>
      </c>
      <c r="BB26" s="30"/>
      <c r="BC26" s="30"/>
      <c r="BD26" s="51"/>
      <c r="BE26" s="30"/>
      <c r="BF26" s="32"/>
      <c r="BG26" s="32"/>
      <c r="BH26" s="32"/>
      <c r="BI26" s="32"/>
      <c r="BJ26" s="32" t="s">
        <v>212</v>
      </c>
      <c r="BK26" s="32" t="str">
        <f t="shared" si="7"/>
        <v>B</v>
      </c>
      <c r="BL26" s="30" t="s">
        <v>205</v>
      </c>
      <c r="BM26" s="32" t="str">
        <f t="shared" si="8"/>
        <v>C</v>
      </c>
      <c r="BN26" s="32" t="str">
        <f t="shared" si="9"/>
        <v>C</v>
      </c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20"/>
      <c r="CC26" s="32"/>
      <c r="CD26" s="32" t="str">
        <f t="shared" si="10"/>
        <v>D</v>
      </c>
      <c r="CE26" s="32" t="str">
        <f t="shared" si="11"/>
        <v>D</v>
      </c>
      <c r="CF26" s="32"/>
      <c r="CG26" s="32"/>
      <c r="CH26" s="32"/>
      <c r="CI26" s="32"/>
      <c r="CJ26" s="36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32"/>
      <c r="DN26" s="32"/>
      <c r="DO26" s="32"/>
      <c r="DP26" s="41" t="str">
        <f t="shared" si="12"/>
        <v/>
      </c>
      <c r="DQ26" s="32"/>
      <c r="DR26" s="32"/>
      <c r="DS26" s="32"/>
      <c r="DT26" s="30"/>
      <c r="DU26" s="30"/>
      <c r="DV26" s="32"/>
      <c r="DW26" s="32"/>
      <c r="DX26" s="32"/>
      <c r="DY26" s="32" t="s">
        <v>212</v>
      </c>
      <c r="DZ26" s="32" t="str">
        <f t="shared" si="13"/>
        <v>2</v>
      </c>
      <c r="EA26" s="32"/>
      <c r="EB26" s="30"/>
      <c r="EC26" s="30"/>
      <c r="ED26" s="30"/>
      <c r="EE26" s="30"/>
      <c r="EF26" s="44"/>
      <c r="EG26" s="44"/>
      <c r="EH26" s="32"/>
      <c r="EI26" s="32"/>
      <c r="EJ26" s="32"/>
      <c r="EK26" s="32"/>
      <c r="EL26" s="32"/>
      <c r="EM26" s="30"/>
      <c r="EN26" s="32"/>
      <c r="EO26" s="32"/>
      <c r="EP26" s="32"/>
      <c r="EQ26" s="32"/>
      <c r="ER26" s="32"/>
      <c r="ES26" s="72" t="s">
        <v>1616</v>
      </c>
      <c r="ET26" s="36"/>
      <c r="EU26" s="36"/>
      <c r="EV26" s="36"/>
      <c r="EW26" s="32"/>
      <c r="EX26" s="32"/>
      <c r="EY26" s="36"/>
      <c r="EZ26" s="36"/>
      <c r="FA26" s="36"/>
      <c r="FB26" s="36"/>
      <c r="FC26" s="36"/>
      <c r="FD26" s="36"/>
      <c r="FE26" s="36"/>
      <c r="FF26" s="36"/>
      <c r="FG26" s="32"/>
      <c r="FH26" s="32"/>
      <c r="FI26" s="32"/>
      <c r="FJ26" s="32"/>
      <c r="FK26" s="32"/>
      <c r="FL26" s="72"/>
      <c r="FM26" s="72"/>
      <c r="FN26" s="72"/>
      <c r="FO26" s="72"/>
      <c r="FP26" s="72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49"/>
      <c r="GB26" s="49"/>
      <c r="GC26" s="49"/>
      <c r="GD26" s="33"/>
      <c r="GE26" s="33"/>
      <c r="GF26" s="33"/>
      <c r="GG26" s="33"/>
      <c r="GH26" s="33"/>
      <c r="GI26" s="33"/>
      <c r="GJ26" s="33"/>
      <c r="GK26" s="33"/>
      <c r="GL26" s="33"/>
      <c r="GM26" s="33"/>
      <c r="GN26" s="33"/>
      <c r="GO26" s="43" t="s">
        <v>208</v>
      </c>
      <c r="GP26" s="43" t="s">
        <v>208</v>
      </c>
      <c r="GQ26" s="43" t="s">
        <v>208</v>
      </c>
      <c r="GR26" s="45" t="s">
        <v>273</v>
      </c>
      <c r="GS26" s="45" t="s">
        <v>214</v>
      </c>
      <c r="GT26" s="30" t="s">
        <v>215</v>
      </c>
      <c r="GU26" s="30" t="s">
        <v>213</v>
      </c>
      <c r="GV26" s="67" t="s">
        <v>216</v>
      </c>
      <c r="GW26" s="45" t="s">
        <v>217</v>
      </c>
      <c r="GX26" s="32" t="s">
        <v>217</v>
      </c>
      <c r="GY26" s="32"/>
      <c r="GZ26" s="32"/>
      <c r="HA26" s="46"/>
      <c r="HB26" s="46"/>
      <c r="HC26" s="46"/>
      <c r="HD26" s="73" t="s">
        <v>4760</v>
      </c>
      <c r="HE26" s="73"/>
      <c r="HF26" s="32">
        <v>1348</v>
      </c>
      <c r="HG26" s="48">
        <v>14846</v>
      </c>
      <c r="HH26" s="104" t="s">
        <v>4759</v>
      </c>
    </row>
    <row r="27" spans="1:216" ht="15" customHeight="1" x14ac:dyDescent="0.2">
      <c r="A27" s="49" t="s">
        <v>4712</v>
      </c>
      <c r="B27" s="29" t="e">
        <v>#N/A</v>
      </c>
      <c r="C27" s="104" t="s">
        <v>4761</v>
      </c>
      <c r="D27" s="48">
        <v>14847</v>
      </c>
      <c r="E27" s="29" t="e">
        <v>#N/A</v>
      </c>
      <c r="F27" s="29" t="e">
        <v>#N/A</v>
      </c>
      <c r="G27" s="45" t="s">
        <v>225</v>
      </c>
      <c r="H27" s="45" t="s">
        <v>213</v>
      </c>
      <c r="I27" s="31"/>
      <c r="J27" s="31" t="s">
        <v>1593</v>
      </c>
      <c r="K27" s="32" t="str">
        <f t="shared" si="0"/>
        <v>A</v>
      </c>
      <c r="L27" s="32" t="str">
        <f t="shared" si="1"/>
        <v>D</v>
      </c>
      <c r="M27" s="32" t="s">
        <v>213</v>
      </c>
      <c r="N27" s="32" t="str">
        <f t="shared" si="2"/>
        <v>-</v>
      </c>
      <c r="O27" s="49"/>
      <c r="P27" s="30" t="str">
        <f t="shared" si="3"/>
        <v>D</v>
      </c>
      <c r="Q27" s="33">
        <f t="shared" si="4"/>
        <v>270.19</v>
      </c>
      <c r="R27" s="30">
        <f t="shared" si="5"/>
        <v>274.5</v>
      </c>
      <c r="S27" s="34">
        <v>1</v>
      </c>
      <c r="T27" s="33">
        <f t="shared" si="6"/>
        <v>0.25</v>
      </c>
      <c r="U27" s="31"/>
      <c r="V27" s="32"/>
      <c r="W27" s="31"/>
      <c r="X27" s="32"/>
      <c r="Y27" s="32"/>
      <c r="Z27" s="32"/>
      <c r="AA27" s="30"/>
      <c r="AB27" s="32"/>
      <c r="AC27" s="30"/>
      <c r="AD27" s="32"/>
      <c r="AE27" s="32"/>
      <c r="AF27" s="32"/>
      <c r="AG27" s="32"/>
      <c r="AH27" s="30"/>
      <c r="AI27" s="30"/>
      <c r="AJ27" s="30"/>
      <c r="AK27" s="30"/>
      <c r="AL27" s="30"/>
      <c r="AM27" s="39" t="s">
        <v>1871</v>
      </c>
      <c r="AN27" s="39">
        <v>64</v>
      </c>
      <c r="AO27" s="30">
        <v>281</v>
      </c>
      <c r="AP27" s="30">
        <v>85</v>
      </c>
      <c r="AQ27" s="37">
        <v>270.19</v>
      </c>
      <c r="AR27" s="38">
        <v>0.27500000000000002</v>
      </c>
      <c r="AS27" s="30"/>
      <c r="AT27" s="30"/>
      <c r="AU27" s="30"/>
      <c r="AV27" s="30"/>
      <c r="AW27" s="30"/>
      <c r="AX27" s="48" t="s">
        <v>1506</v>
      </c>
      <c r="AY27" s="50">
        <v>33.826999999999998</v>
      </c>
      <c r="AZ27" s="50">
        <v>-118.21599999999999</v>
      </c>
      <c r="BA27" s="30" t="s">
        <v>225</v>
      </c>
      <c r="BB27" s="30"/>
      <c r="BC27" s="30"/>
      <c r="BD27" s="51"/>
      <c r="BE27" s="30"/>
      <c r="BF27" s="32"/>
      <c r="BG27" s="32"/>
      <c r="BH27" s="32"/>
      <c r="BI27" s="32"/>
      <c r="BJ27" s="32" t="s">
        <v>212</v>
      </c>
      <c r="BK27" s="32" t="str">
        <f t="shared" si="7"/>
        <v>A</v>
      </c>
      <c r="BL27" s="30" t="s">
        <v>232</v>
      </c>
      <c r="BM27" s="32" t="str">
        <f t="shared" si="8"/>
        <v>A</v>
      </c>
      <c r="BN27" s="32" t="str">
        <f t="shared" si="9"/>
        <v>D</v>
      </c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20"/>
      <c r="CC27" s="32"/>
      <c r="CD27" s="32" t="str">
        <f t="shared" si="10"/>
        <v>D</v>
      </c>
      <c r="CE27" s="32" t="str">
        <f t="shared" si="11"/>
        <v>D</v>
      </c>
      <c r="CF27" s="32"/>
      <c r="CG27" s="32"/>
      <c r="CH27" s="32"/>
      <c r="CI27" s="32"/>
      <c r="CJ27" s="36"/>
      <c r="CK27" s="32"/>
      <c r="CL27" s="32"/>
      <c r="CM27" s="32"/>
      <c r="CN27" s="32"/>
      <c r="CO27" s="32"/>
      <c r="CP27" s="32"/>
      <c r="CQ27" s="32"/>
      <c r="CR27" s="32"/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/>
      <c r="DD27" s="32"/>
      <c r="DE27" s="32"/>
      <c r="DF27" s="32"/>
      <c r="DG27" s="32"/>
      <c r="DH27" s="32"/>
      <c r="DI27" s="32"/>
      <c r="DJ27" s="32"/>
      <c r="DK27" s="32"/>
      <c r="DL27" s="32"/>
      <c r="DM27" s="32"/>
      <c r="DN27" s="32"/>
      <c r="DO27" s="32"/>
      <c r="DP27" s="41" t="str">
        <f t="shared" si="12"/>
        <v/>
      </c>
      <c r="DQ27" s="32"/>
      <c r="DR27" s="32"/>
      <c r="DS27" s="32"/>
      <c r="DT27" s="30"/>
      <c r="DU27" s="30"/>
      <c r="DV27" s="32"/>
      <c r="DW27" s="32"/>
      <c r="DX27" s="32"/>
      <c r="DY27" s="32" t="s">
        <v>212</v>
      </c>
      <c r="DZ27" s="32" t="str">
        <f t="shared" si="13"/>
        <v>1, 5, or 6</v>
      </c>
      <c r="EA27" s="32"/>
      <c r="EB27" s="30"/>
      <c r="EC27" s="30"/>
      <c r="ED27" s="30"/>
      <c r="EE27" s="30"/>
      <c r="EF27" s="44"/>
      <c r="EG27" s="44"/>
      <c r="EH27" s="32"/>
      <c r="EI27" s="32"/>
      <c r="EJ27" s="32"/>
      <c r="EK27" s="32"/>
      <c r="EL27" s="32"/>
      <c r="EM27" s="30"/>
      <c r="EN27" s="32"/>
      <c r="EO27" s="32"/>
      <c r="EP27" s="32"/>
      <c r="EQ27" s="32"/>
      <c r="ER27" s="32"/>
      <c r="ES27" s="72" t="s">
        <v>1616</v>
      </c>
      <c r="ET27" s="36"/>
      <c r="EU27" s="36"/>
      <c r="EV27" s="36"/>
      <c r="EW27" s="32"/>
      <c r="EX27" s="32"/>
      <c r="EY27" s="36"/>
      <c r="EZ27" s="36"/>
      <c r="FA27" s="36"/>
      <c r="FB27" s="36"/>
      <c r="FC27" s="36"/>
      <c r="FD27" s="36"/>
      <c r="FE27" s="36"/>
      <c r="FF27" s="36"/>
      <c r="FG27" s="32"/>
      <c r="FH27" s="32"/>
      <c r="FI27" s="32"/>
      <c r="FJ27" s="32"/>
      <c r="FK27" s="32"/>
      <c r="FL27" s="72"/>
      <c r="FM27" s="72"/>
      <c r="FN27" s="72"/>
      <c r="FO27" s="72"/>
      <c r="FP27" s="72"/>
      <c r="FQ27" s="72"/>
      <c r="FR27" s="72"/>
      <c r="FS27" s="72"/>
      <c r="FT27" s="72"/>
      <c r="FU27" s="72"/>
      <c r="FV27" s="72"/>
      <c r="FW27" s="72"/>
      <c r="FX27" s="72"/>
      <c r="FY27" s="72"/>
      <c r="FZ27" s="72"/>
      <c r="GA27" s="49"/>
      <c r="GB27" s="49"/>
      <c r="GC27" s="49"/>
      <c r="GD27" s="33"/>
      <c r="GE27" s="33"/>
      <c r="GF27" s="33"/>
      <c r="GG27" s="33"/>
      <c r="GH27" s="33"/>
      <c r="GI27" s="33"/>
      <c r="GJ27" s="33"/>
      <c r="GK27" s="33"/>
      <c r="GL27" s="33"/>
      <c r="GM27" s="33"/>
      <c r="GN27" s="33"/>
      <c r="GO27" s="43" t="s">
        <v>208</v>
      </c>
      <c r="GP27" s="43" t="s">
        <v>208</v>
      </c>
      <c r="GQ27" s="43" t="s">
        <v>208</v>
      </c>
      <c r="GR27" s="45" t="s">
        <v>225</v>
      </c>
      <c r="GS27" s="45" t="s">
        <v>214</v>
      </c>
      <c r="GT27" s="30" t="s">
        <v>226</v>
      </c>
      <c r="GU27" s="30" t="s">
        <v>213</v>
      </c>
      <c r="GV27" s="67" t="s">
        <v>216</v>
      </c>
      <c r="GW27" s="45" t="s">
        <v>217</v>
      </c>
      <c r="GX27" s="32" t="s">
        <v>217</v>
      </c>
      <c r="GY27" s="32"/>
      <c r="GZ27" s="32"/>
      <c r="HA27" s="46"/>
      <c r="HB27" s="46"/>
      <c r="HC27" s="46"/>
      <c r="HD27" s="73" t="s">
        <v>4762</v>
      </c>
      <c r="HE27" s="73"/>
      <c r="HF27" s="32">
        <v>1349</v>
      </c>
      <c r="HG27" s="48">
        <v>14847</v>
      </c>
      <c r="HH27" s="104" t="s">
        <v>4761</v>
      </c>
    </row>
    <row r="28" spans="1:216" ht="15" customHeight="1" x14ac:dyDescent="0.2">
      <c r="A28" s="49" t="s">
        <v>4712</v>
      </c>
      <c r="B28" s="29" t="e">
        <v>#N/A</v>
      </c>
      <c r="C28" s="104" t="s">
        <v>4763</v>
      </c>
      <c r="D28" s="48">
        <v>14868</v>
      </c>
      <c r="E28" s="29" t="e">
        <v>#N/A</v>
      </c>
      <c r="F28" s="29" t="e">
        <v>#N/A</v>
      </c>
      <c r="G28" s="45" t="s">
        <v>273</v>
      </c>
      <c r="H28" s="45" t="s">
        <v>213</v>
      </c>
      <c r="I28" s="31"/>
      <c r="J28" s="31" t="s">
        <v>1689</v>
      </c>
      <c r="K28" s="32" t="str">
        <f t="shared" si="0"/>
        <v>B</v>
      </c>
      <c r="L28" s="32" t="str">
        <f t="shared" si="1"/>
        <v>D</v>
      </c>
      <c r="M28" s="32" t="s">
        <v>213</v>
      </c>
      <c r="N28" s="32" t="str">
        <f t="shared" si="2"/>
        <v>-</v>
      </c>
      <c r="O28" s="49"/>
      <c r="P28" s="30" t="str">
        <f t="shared" si="3"/>
        <v>C</v>
      </c>
      <c r="Q28" s="33">
        <f t="shared" si="4"/>
        <v>370.78899999999999</v>
      </c>
      <c r="R28" s="30">
        <f t="shared" si="5"/>
        <v>274.5</v>
      </c>
      <c r="S28" s="34">
        <v>1</v>
      </c>
      <c r="T28" s="33">
        <f t="shared" si="6"/>
        <v>0.3</v>
      </c>
      <c r="U28" s="31"/>
      <c r="V28" s="32"/>
      <c r="W28" s="31"/>
      <c r="X28" s="32"/>
      <c r="Y28" s="32"/>
      <c r="Z28" s="32"/>
      <c r="AA28" s="30"/>
      <c r="AB28" s="32"/>
      <c r="AC28" s="30"/>
      <c r="AD28" s="32"/>
      <c r="AE28" s="32"/>
      <c r="AF28" s="32"/>
      <c r="AG28" s="32"/>
      <c r="AH28" s="30"/>
      <c r="AI28" s="30"/>
      <c r="AJ28" s="30"/>
      <c r="AK28" s="30"/>
      <c r="AL28" s="30"/>
      <c r="AM28" s="39" t="s">
        <v>1600</v>
      </c>
      <c r="AN28" s="39">
        <v>132</v>
      </c>
      <c r="AO28" s="30">
        <v>387</v>
      </c>
      <c r="AP28" s="30">
        <v>142</v>
      </c>
      <c r="AQ28" s="37">
        <v>370.78899999999999</v>
      </c>
      <c r="AR28" s="38">
        <v>0.27300000000000002</v>
      </c>
      <c r="AS28" s="30"/>
      <c r="AT28" s="30"/>
      <c r="AU28" s="30"/>
      <c r="AV28" s="30"/>
      <c r="AW28" s="30"/>
      <c r="AX28" s="48" t="s">
        <v>1506</v>
      </c>
      <c r="AY28" s="50">
        <v>33.805999999999997</v>
      </c>
      <c r="AZ28" s="50">
        <v>-118.163</v>
      </c>
      <c r="BA28" s="30" t="s">
        <v>273</v>
      </c>
      <c r="BB28" s="30"/>
      <c r="BC28" s="30"/>
      <c r="BD28" s="51"/>
      <c r="BE28" s="30"/>
      <c r="BF28" s="32"/>
      <c r="BG28" s="32"/>
      <c r="BH28" s="32"/>
      <c r="BI28" s="32"/>
      <c r="BJ28" s="32" t="s">
        <v>212</v>
      </c>
      <c r="BK28" s="32" t="str">
        <f t="shared" si="7"/>
        <v>B</v>
      </c>
      <c r="BL28" s="30" t="s">
        <v>205</v>
      </c>
      <c r="BM28" s="32" t="str">
        <f t="shared" si="8"/>
        <v>C</v>
      </c>
      <c r="BN28" s="32" t="str">
        <f t="shared" si="9"/>
        <v>C</v>
      </c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20"/>
      <c r="CC28" s="32"/>
      <c r="CD28" s="32" t="str">
        <f t="shared" si="10"/>
        <v>D</v>
      </c>
      <c r="CE28" s="32" t="str">
        <f t="shared" si="11"/>
        <v>D</v>
      </c>
      <c r="CF28" s="32"/>
      <c r="CG28" s="32"/>
      <c r="CH28" s="32"/>
      <c r="CI28" s="32"/>
      <c r="CJ28" s="36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41" t="str">
        <f t="shared" si="12"/>
        <v/>
      </c>
      <c r="DQ28" s="32"/>
      <c r="DR28" s="32"/>
      <c r="DS28" s="32"/>
      <c r="DT28" s="30"/>
      <c r="DU28" s="30"/>
      <c r="DV28" s="32"/>
      <c r="DW28" s="32"/>
      <c r="DX28" s="32"/>
      <c r="DY28" s="32" t="s">
        <v>212</v>
      </c>
      <c r="DZ28" s="32" t="str">
        <f t="shared" si="13"/>
        <v>2</v>
      </c>
      <c r="EA28" s="32"/>
      <c r="EB28" s="30"/>
      <c r="EC28" s="30"/>
      <c r="ED28" s="30"/>
      <c r="EE28" s="30"/>
      <c r="EF28" s="44"/>
      <c r="EG28" s="44"/>
      <c r="EH28" s="32"/>
      <c r="EI28" s="32"/>
      <c r="EJ28" s="32"/>
      <c r="EK28" s="32"/>
      <c r="EL28" s="32"/>
      <c r="EM28" s="30"/>
      <c r="EN28" s="32"/>
      <c r="EO28" s="32"/>
      <c r="EP28" s="32"/>
      <c r="EQ28" s="32"/>
      <c r="ER28" s="32"/>
      <c r="ES28" s="72" t="s">
        <v>1616</v>
      </c>
      <c r="ET28" s="36"/>
      <c r="EU28" s="36"/>
      <c r="EV28" s="36"/>
      <c r="EW28" s="32"/>
      <c r="EX28" s="32"/>
      <c r="EY28" s="36"/>
      <c r="EZ28" s="36"/>
      <c r="FA28" s="36"/>
      <c r="FB28" s="36"/>
      <c r="FC28" s="36"/>
      <c r="FD28" s="36"/>
      <c r="FE28" s="36"/>
      <c r="FF28" s="36"/>
      <c r="FG28" s="32"/>
      <c r="FH28" s="32"/>
      <c r="FI28" s="32"/>
      <c r="FJ28" s="32"/>
      <c r="FK28" s="32"/>
      <c r="FL28" s="72"/>
      <c r="FM28" s="72"/>
      <c r="FN28" s="72"/>
      <c r="FO28" s="72"/>
      <c r="FP28" s="72"/>
      <c r="FQ28" s="72"/>
      <c r="FR28" s="72"/>
      <c r="FS28" s="72"/>
      <c r="FT28" s="72"/>
      <c r="FU28" s="72"/>
      <c r="FV28" s="72"/>
      <c r="FW28" s="72"/>
      <c r="FX28" s="72"/>
      <c r="FY28" s="72"/>
      <c r="FZ28" s="72"/>
      <c r="GA28" s="49"/>
      <c r="GB28" s="49"/>
      <c r="GC28" s="49"/>
      <c r="GD28" s="33"/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43" t="s">
        <v>208</v>
      </c>
      <c r="GP28" s="43" t="s">
        <v>208</v>
      </c>
      <c r="GQ28" s="43" t="s">
        <v>208</v>
      </c>
      <c r="GR28" s="45" t="s">
        <v>273</v>
      </c>
      <c r="GS28" s="45" t="s">
        <v>214</v>
      </c>
      <c r="GT28" s="30" t="s">
        <v>215</v>
      </c>
      <c r="GU28" s="30" t="s">
        <v>213</v>
      </c>
      <c r="GV28" s="67" t="s">
        <v>216</v>
      </c>
      <c r="GW28" s="45" t="s">
        <v>217</v>
      </c>
      <c r="GX28" s="32" t="s">
        <v>217</v>
      </c>
      <c r="GY28" s="32"/>
      <c r="GZ28" s="32"/>
      <c r="HA28" s="46"/>
      <c r="HB28" s="46"/>
      <c r="HC28" s="46"/>
      <c r="HD28" s="73" t="s">
        <v>4764</v>
      </c>
      <c r="HE28" s="73"/>
      <c r="HF28" s="32">
        <v>1350</v>
      </c>
      <c r="HG28" s="48">
        <v>14868</v>
      </c>
      <c r="HH28" s="104" t="s">
        <v>4763</v>
      </c>
    </row>
    <row r="29" spans="1:216" ht="15" customHeight="1" x14ac:dyDescent="0.2">
      <c r="A29" s="49" t="s">
        <v>4712</v>
      </c>
      <c r="B29" s="29" t="e">
        <v>#N/A</v>
      </c>
      <c r="C29" s="104" t="s">
        <v>4765</v>
      </c>
      <c r="D29" s="48">
        <v>14871</v>
      </c>
      <c r="E29" s="29" t="e">
        <v>#N/A</v>
      </c>
      <c r="F29" s="29" t="e">
        <v>#N/A</v>
      </c>
      <c r="G29" s="45" t="s">
        <v>225</v>
      </c>
      <c r="H29" s="45" t="s">
        <v>213</v>
      </c>
      <c r="I29" s="31"/>
      <c r="J29" s="31" t="s">
        <v>1593</v>
      </c>
      <c r="K29" s="32" t="str">
        <f t="shared" si="0"/>
        <v>A</v>
      </c>
      <c r="L29" s="32" t="str">
        <f t="shared" si="1"/>
        <v>D</v>
      </c>
      <c r="M29" s="32" t="s">
        <v>213</v>
      </c>
      <c r="N29" s="32" t="str">
        <f t="shared" si="2"/>
        <v>-</v>
      </c>
      <c r="O29" s="49"/>
      <c r="P29" s="30" t="str">
        <f t="shared" si="3"/>
        <v>D</v>
      </c>
      <c r="Q29" s="33">
        <f t="shared" si="4"/>
        <v>271.44099999999997</v>
      </c>
      <c r="R29" s="30">
        <f t="shared" si="5"/>
        <v>274.5</v>
      </c>
      <c r="S29" s="34">
        <v>1</v>
      </c>
      <c r="T29" s="33">
        <f t="shared" si="6"/>
        <v>0.25</v>
      </c>
      <c r="U29" s="30"/>
      <c r="V29" s="30"/>
      <c r="W29" s="30"/>
      <c r="X29" s="32"/>
      <c r="Y29" s="32"/>
      <c r="Z29" s="32"/>
      <c r="AA29" s="30"/>
      <c r="AB29" s="32"/>
      <c r="AC29" s="30"/>
      <c r="AD29" s="32"/>
      <c r="AE29" s="32"/>
      <c r="AF29" s="32"/>
      <c r="AG29" s="32"/>
      <c r="AH29" s="30"/>
      <c r="AI29" s="30"/>
      <c r="AJ29" s="30"/>
      <c r="AK29" s="30"/>
      <c r="AL29" s="30"/>
      <c r="AM29" s="39" t="s">
        <v>1704</v>
      </c>
      <c r="AN29" s="39">
        <v>97</v>
      </c>
      <c r="AO29" s="34">
        <v>280</v>
      </c>
      <c r="AP29" s="30">
        <v>74</v>
      </c>
      <c r="AQ29" s="37">
        <v>271.44099999999997</v>
      </c>
      <c r="AR29" s="38">
        <v>0.25</v>
      </c>
      <c r="AS29" s="30"/>
      <c r="AT29" s="30"/>
      <c r="AU29" s="30"/>
      <c r="AV29" s="30"/>
      <c r="AW29" s="30"/>
      <c r="AX29" s="48" t="s">
        <v>1506</v>
      </c>
      <c r="AY29" s="50">
        <v>33.762999999999998</v>
      </c>
      <c r="AZ29" s="50">
        <v>-118.16800000000001</v>
      </c>
      <c r="BA29" s="30" t="s">
        <v>225</v>
      </c>
      <c r="BB29" s="30"/>
      <c r="BC29" s="30"/>
      <c r="BD29" s="51"/>
      <c r="BE29" s="30"/>
      <c r="BF29" s="32"/>
      <c r="BG29" s="32"/>
      <c r="BH29" s="32"/>
      <c r="BI29" s="32"/>
      <c r="BJ29" s="32" t="s">
        <v>212</v>
      </c>
      <c r="BK29" s="32" t="str">
        <f t="shared" si="7"/>
        <v>A</v>
      </c>
      <c r="BL29" s="30" t="s">
        <v>212</v>
      </c>
      <c r="BM29" s="32" t="str">
        <f t="shared" si="8"/>
        <v>A</v>
      </c>
      <c r="BN29" s="32" t="str">
        <f t="shared" si="9"/>
        <v>D</v>
      </c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20"/>
      <c r="CC29" s="32"/>
      <c r="CD29" s="32" t="str">
        <f t="shared" si="10"/>
        <v>D</v>
      </c>
      <c r="CE29" s="32" t="str">
        <f t="shared" si="11"/>
        <v>D</v>
      </c>
      <c r="CF29" s="32"/>
      <c r="CG29" s="32"/>
      <c r="CH29" s="32"/>
      <c r="CI29" s="32"/>
      <c r="CJ29" s="36"/>
      <c r="CK29" s="32"/>
      <c r="CL29" s="32"/>
      <c r="CM29" s="32"/>
      <c r="CN29" s="32"/>
      <c r="CO29" s="32"/>
      <c r="CP29" s="32"/>
      <c r="CQ29" s="32"/>
      <c r="CR29" s="32"/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/>
      <c r="DD29" s="32"/>
      <c r="DE29" s="32"/>
      <c r="DF29" s="32"/>
      <c r="DG29" s="32"/>
      <c r="DH29" s="32"/>
      <c r="DI29" s="32"/>
      <c r="DJ29" s="32"/>
      <c r="DK29" s="32"/>
      <c r="DL29" s="32"/>
      <c r="DM29" s="32"/>
      <c r="DN29" s="32"/>
      <c r="DO29" s="32"/>
      <c r="DP29" s="41" t="str">
        <f t="shared" si="12"/>
        <v/>
      </c>
      <c r="DQ29" s="32"/>
      <c r="DR29" s="32"/>
      <c r="DS29" s="32"/>
      <c r="DT29" s="30"/>
      <c r="DU29" s="30"/>
      <c r="DV29" s="32"/>
      <c r="DW29" s="32"/>
      <c r="DX29" s="32"/>
      <c r="DY29" s="32" t="s">
        <v>212</v>
      </c>
      <c r="DZ29" s="32" t="str">
        <f t="shared" si="13"/>
        <v>1, 5, or 6</v>
      </c>
      <c r="EA29" s="32"/>
      <c r="EB29" s="30"/>
      <c r="EC29" s="30"/>
      <c r="ED29" s="30"/>
      <c r="EE29" s="30"/>
      <c r="EF29" s="44"/>
      <c r="EG29" s="44"/>
      <c r="EH29" s="32"/>
      <c r="EI29" s="32"/>
      <c r="EJ29" s="32"/>
      <c r="EK29" s="32"/>
      <c r="EL29" s="32"/>
      <c r="EM29" s="30"/>
      <c r="EN29" s="32"/>
      <c r="EO29" s="32"/>
      <c r="EP29" s="32"/>
      <c r="EQ29" s="32"/>
      <c r="ER29" s="32"/>
      <c r="ES29" s="72" t="s">
        <v>4766</v>
      </c>
      <c r="ET29" s="36"/>
      <c r="EU29" s="36"/>
      <c r="EV29" s="36"/>
      <c r="EW29" s="32"/>
      <c r="EX29" s="32"/>
      <c r="EY29" s="36"/>
      <c r="EZ29" s="36"/>
      <c r="FA29" s="36"/>
      <c r="FB29" s="36"/>
      <c r="FC29" s="36"/>
      <c r="FD29" s="36"/>
      <c r="FE29" s="36"/>
      <c r="FF29" s="36"/>
      <c r="FG29" s="32"/>
      <c r="FH29" s="32"/>
      <c r="FI29" s="32"/>
      <c r="FJ29" s="32"/>
      <c r="FK29" s="32"/>
      <c r="FL29" s="72"/>
      <c r="FM29" s="72"/>
      <c r="FN29" s="72"/>
      <c r="FO29" s="72"/>
      <c r="FP29" s="72"/>
      <c r="FQ29" s="72"/>
      <c r="FR29" s="72"/>
      <c r="FS29" s="72"/>
      <c r="FT29" s="72"/>
      <c r="FU29" s="72"/>
      <c r="FV29" s="72"/>
      <c r="FW29" s="72"/>
      <c r="FX29" s="72"/>
      <c r="FY29" s="72"/>
      <c r="FZ29" s="72"/>
      <c r="GA29" s="49"/>
      <c r="GB29" s="49"/>
      <c r="GC29" s="49"/>
      <c r="GD29" s="33"/>
      <c r="GE29" s="33"/>
      <c r="GF29" s="33"/>
      <c r="GG29" s="33"/>
      <c r="GH29" s="33"/>
      <c r="GI29" s="33"/>
      <c r="GJ29" s="33"/>
      <c r="GK29" s="33"/>
      <c r="GL29" s="33"/>
      <c r="GM29" s="33"/>
      <c r="GN29" s="33"/>
      <c r="GO29" s="43" t="s">
        <v>208</v>
      </c>
      <c r="GP29" s="43" t="s">
        <v>208</v>
      </c>
      <c r="GQ29" s="43" t="s">
        <v>208</v>
      </c>
      <c r="GR29" s="45" t="s">
        <v>225</v>
      </c>
      <c r="GS29" s="45" t="s">
        <v>214</v>
      </c>
      <c r="GT29" s="30" t="s">
        <v>226</v>
      </c>
      <c r="GU29" s="30" t="s">
        <v>213</v>
      </c>
      <c r="GV29" s="67" t="s">
        <v>216</v>
      </c>
      <c r="GW29" s="45" t="s">
        <v>217</v>
      </c>
      <c r="GX29" s="32" t="s">
        <v>217</v>
      </c>
      <c r="GY29" s="32"/>
      <c r="GZ29" s="32"/>
      <c r="HA29" s="46"/>
      <c r="HB29" s="46"/>
      <c r="HC29" s="46"/>
      <c r="HD29" s="73" t="s">
        <v>4767</v>
      </c>
      <c r="HE29" s="73"/>
      <c r="HF29" s="32">
        <v>1353</v>
      </c>
      <c r="HG29" s="48">
        <v>14871</v>
      </c>
      <c r="HH29" s="104" t="s">
        <v>4765</v>
      </c>
    </row>
    <row r="30" spans="1:216" ht="15" customHeight="1" x14ac:dyDescent="0.2">
      <c r="A30" s="49" t="s">
        <v>4712</v>
      </c>
      <c r="B30" s="29" t="e">
        <v>#N/A</v>
      </c>
      <c r="C30" s="104" t="s">
        <v>4768</v>
      </c>
      <c r="D30" s="48">
        <v>14872</v>
      </c>
      <c r="E30" s="29" t="e">
        <v>#N/A</v>
      </c>
      <c r="F30" s="29" t="e">
        <v>#N/A</v>
      </c>
      <c r="G30" s="45" t="s">
        <v>225</v>
      </c>
      <c r="H30" s="45" t="s">
        <v>213</v>
      </c>
      <c r="I30" s="31"/>
      <c r="J30" s="31" t="s">
        <v>1593</v>
      </c>
      <c r="K30" s="32" t="str">
        <f t="shared" si="0"/>
        <v>A</v>
      </c>
      <c r="L30" s="32" t="str">
        <f t="shared" si="1"/>
        <v>D</v>
      </c>
      <c r="M30" s="32" t="s">
        <v>213</v>
      </c>
      <c r="N30" s="32" t="str">
        <f t="shared" si="2"/>
        <v>-</v>
      </c>
      <c r="O30" s="49"/>
      <c r="P30" s="30" t="str">
        <f t="shared" si="3"/>
        <v>D</v>
      </c>
      <c r="Q30" s="33">
        <f t="shared" si="4"/>
        <v>270.19</v>
      </c>
      <c r="R30" s="30">
        <f t="shared" si="5"/>
        <v>274.5</v>
      </c>
      <c r="S30" s="34">
        <v>1</v>
      </c>
      <c r="T30" s="33">
        <f t="shared" si="6"/>
        <v>0.25</v>
      </c>
      <c r="U30" s="31"/>
      <c r="V30" s="32"/>
      <c r="W30" s="31"/>
      <c r="X30" s="32"/>
      <c r="Y30" s="32"/>
      <c r="Z30" s="32"/>
      <c r="AA30" s="30"/>
      <c r="AB30" s="32"/>
      <c r="AC30" s="30"/>
      <c r="AD30" s="32"/>
      <c r="AE30" s="32"/>
      <c r="AF30" s="32"/>
      <c r="AG30" s="32"/>
      <c r="AH30" s="30"/>
      <c r="AI30" s="30"/>
      <c r="AJ30" s="30"/>
      <c r="AK30" s="30"/>
      <c r="AL30" s="30"/>
      <c r="AM30" s="39" t="s">
        <v>1871</v>
      </c>
      <c r="AN30" s="39">
        <v>64</v>
      </c>
      <c r="AO30" s="30">
        <v>281</v>
      </c>
      <c r="AP30" s="30">
        <v>85</v>
      </c>
      <c r="AQ30" s="37">
        <v>270.19</v>
      </c>
      <c r="AR30" s="38">
        <v>0.27500000000000002</v>
      </c>
      <c r="AS30" s="30"/>
      <c r="AT30" s="30"/>
      <c r="AU30" s="30"/>
      <c r="AV30" s="30"/>
      <c r="AW30" s="30"/>
      <c r="AX30" s="48" t="s">
        <v>1506</v>
      </c>
      <c r="AY30" s="50">
        <v>33.872999999999998</v>
      </c>
      <c r="AZ30" s="50">
        <v>-118.175</v>
      </c>
      <c r="BA30" s="30" t="s">
        <v>225</v>
      </c>
      <c r="BB30" s="30"/>
      <c r="BC30" s="30"/>
      <c r="BD30" s="51"/>
      <c r="BE30" s="30"/>
      <c r="BF30" s="32"/>
      <c r="BG30" s="32"/>
      <c r="BH30" s="32"/>
      <c r="BI30" s="32"/>
      <c r="BJ30" s="32" t="s">
        <v>212</v>
      </c>
      <c r="BK30" s="32" t="str">
        <f t="shared" si="7"/>
        <v>A</v>
      </c>
      <c r="BL30" s="30" t="s">
        <v>232</v>
      </c>
      <c r="BM30" s="32" t="str">
        <f t="shared" si="8"/>
        <v>A</v>
      </c>
      <c r="BN30" s="32" t="str">
        <f t="shared" si="9"/>
        <v>D</v>
      </c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20"/>
      <c r="CC30" s="32"/>
      <c r="CD30" s="32" t="str">
        <f t="shared" si="10"/>
        <v>D</v>
      </c>
      <c r="CE30" s="32" t="str">
        <f t="shared" si="11"/>
        <v>D</v>
      </c>
      <c r="CF30" s="32"/>
      <c r="CG30" s="32"/>
      <c r="CH30" s="32"/>
      <c r="CI30" s="32"/>
      <c r="CJ30" s="36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32"/>
      <c r="DN30" s="32"/>
      <c r="DO30" s="32"/>
      <c r="DP30" s="41" t="str">
        <f t="shared" si="12"/>
        <v/>
      </c>
      <c r="DQ30" s="32"/>
      <c r="DR30" s="32"/>
      <c r="DS30" s="32"/>
      <c r="DT30" s="30"/>
      <c r="DU30" s="30"/>
      <c r="DV30" s="32"/>
      <c r="DW30" s="32"/>
      <c r="DX30" s="32"/>
      <c r="DY30" s="32" t="s">
        <v>212</v>
      </c>
      <c r="DZ30" s="32" t="str">
        <f t="shared" si="13"/>
        <v>1, 5, or 6</v>
      </c>
      <c r="EA30" s="32"/>
      <c r="EB30" s="30"/>
      <c r="EC30" s="30"/>
      <c r="ED30" s="30"/>
      <c r="EE30" s="30"/>
      <c r="EF30" s="44"/>
      <c r="EG30" s="44"/>
      <c r="EH30" s="32"/>
      <c r="EI30" s="32"/>
      <c r="EJ30" s="32"/>
      <c r="EK30" s="32"/>
      <c r="EL30" s="32"/>
      <c r="EM30" s="30"/>
      <c r="EN30" s="32"/>
      <c r="EO30" s="32"/>
      <c r="EP30" s="32"/>
      <c r="EQ30" s="32"/>
      <c r="ER30" s="32"/>
      <c r="ES30" s="72" t="s">
        <v>1616</v>
      </c>
      <c r="ET30" s="36"/>
      <c r="EU30" s="36"/>
      <c r="EV30" s="36"/>
      <c r="EW30" s="32"/>
      <c r="EX30" s="32"/>
      <c r="EY30" s="36"/>
      <c r="EZ30" s="36"/>
      <c r="FA30" s="36"/>
      <c r="FB30" s="36"/>
      <c r="FC30" s="36"/>
      <c r="FD30" s="36"/>
      <c r="FE30" s="36"/>
      <c r="FF30" s="36"/>
      <c r="FG30" s="32"/>
      <c r="FH30" s="32"/>
      <c r="FI30" s="32"/>
      <c r="FJ30" s="32"/>
      <c r="FK30" s="32"/>
      <c r="FL30" s="72"/>
      <c r="FM30" s="72"/>
      <c r="FN30" s="72"/>
      <c r="FO30" s="72"/>
      <c r="FP30" s="72"/>
      <c r="FQ30" s="72"/>
      <c r="FR30" s="72"/>
      <c r="FS30" s="72"/>
      <c r="FT30" s="72"/>
      <c r="FU30" s="72"/>
      <c r="FV30" s="72"/>
      <c r="FW30" s="72"/>
      <c r="FX30" s="72"/>
      <c r="FY30" s="72"/>
      <c r="FZ30" s="72"/>
      <c r="GA30" s="49"/>
      <c r="GB30" s="49"/>
      <c r="GC30" s="49"/>
      <c r="GD30" s="33"/>
      <c r="GE30" s="33"/>
      <c r="GF30" s="33"/>
      <c r="GG30" s="33"/>
      <c r="GH30" s="33"/>
      <c r="GI30" s="33"/>
      <c r="GJ30" s="33"/>
      <c r="GK30" s="33"/>
      <c r="GL30" s="33"/>
      <c r="GM30" s="33"/>
      <c r="GN30" s="33"/>
      <c r="GO30" s="43" t="s">
        <v>208</v>
      </c>
      <c r="GP30" s="43" t="s">
        <v>208</v>
      </c>
      <c r="GQ30" s="43" t="s">
        <v>208</v>
      </c>
      <c r="GR30" s="45" t="s">
        <v>225</v>
      </c>
      <c r="GS30" s="45" t="s">
        <v>214</v>
      </c>
      <c r="GT30" s="30" t="s">
        <v>226</v>
      </c>
      <c r="GU30" s="30" t="s">
        <v>213</v>
      </c>
      <c r="GV30" s="67" t="s">
        <v>216</v>
      </c>
      <c r="GW30" s="45" t="s">
        <v>217</v>
      </c>
      <c r="GX30" s="32" t="s">
        <v>217</v>
      </c>
      <c r="GY30" s="32"/>
      <c r="GZ30" s="32"/>
      <c r="HA30" s="46"/>
      <c r="HB30" s="46"/>
      <c r="HC30" s="46"/>
      <c r="HD30" s="73" t="s">
        <v>4769</v>
      </c>
      <c r="HE30" s="73"/>
      <c r="HF30" s="32">
        <v>1354</v>
      </c>
      <c r="HG30" s="48">
        <v>14872</v>
      </c>
      <c r="HH30" s="104" t="s">
        <v>4768</v>
      </c>
    </row>
    <row r="31" spans="1:216" ht="15" customHeight="1" x14ac:dyDescent="0.2">
      <c r="A31" s="49" t="s">
        <v>4712</v>
      </c>
      <c r="B31" s="29" t="e">
        <v>#N/A</v>
      </c>
      <c r="C31" s="104" t="s">
        <v>4770</v>
      </c>
      <c r="D31" s="48">
        <v>14874</v>
      </c>
      <c r="E31" s="29" t="e">
        <v>#N/A</v>
      </c>
      <c r="F31" s="29" t="e">
        <v>#N/A</v>
      </c>
      <c r="G31" s="45" t="s">
        <v>225</v>
      </c>
      <c r="H31" s="45" t="s">
        <v>213</v>
      </c>
      <c r="I31" s="31"/>
      <c r="J31" s="31" t="s">
        <v>1593</v>
      </c>
      <c r="K31" s="32" t="str">
        <f t="shared" si="0"/>
        <v>A</v>
      </c>
      <c r="L31" s="32" t="str">
        <f t="shared" si="1"/>
        <v>D</v>
      </c>
      <c r="M31" s="32" t="s">
        <v>213</v>
      </c>
      <c r="N31" s="32" t="str">
        <f t="shared" si="2"/>
        <v>-</v>
      </c>
      <c r="O31" s="49"/>
      <c r="P31" s="30" t="str">
        <f t="shared" si="3"/>
        <v>D</v>
      </c>
      <c r="Q31" s="33">
        <f t="shared" si="4"/>
        <v>270.19</v>
      </c>
      <c r="R31" s="30">
        <f t="shared" si="5"/>
        <v>274.5</v>
      </c>
      <c r="S31" s="34">
        <v>1</v>
      </c>
      <c r="T31" s="33">
        <f t="shared" si="6"/>
        <v>0.25</v>
      </c>
      <c r="U31" s="31"/>
      <c r="V31" s="32"/>
      <c r="W31" s="31"/>
      <c r="X31" s="32"/>
      <c r="Y31" s="32"/>
      <c r="Z31" s="32"/>
      <c r="AA31" s="30"/>
      <c r="AB31" s="32"/>
      <c r="AC31" s="30"/>
      <c r="AD31" s="32"/>
      <c r="AE31" s="32"/>
      <c r="AF31" s="32"/>
      <c r="AG31" s="32"/>
      <c r="AH31" s="30"/>
      <c r="AI31" s="30"/>
      <c r="AJ31" s="30"/>
      <c r="AK31" s="30"/>
      <c r="AL31" s="30"/>
      <c r="AM31" s="39" t="s">
        <v>1871</v>
      </c>
      <c r="AN31" s="39">
        <v>64</v>
      </c>
      <c r="AO31" s="30">
        <v>281</v>
      </c>
      <c r="AP31" s="30">
        <v>85</v>
      </c>
      <c r="AQ31" s="37">
        <v>270.19</v>
      </c>
      <c r="AR31" s="38">
        <v>0.27500000000000002</v>
      </c>
      <c r="AS31" s="30"/>
      <c r="AT31" s="30"/>
      <c r="AU31" s="30"/>
      <c r="AV31" s="30"/>
      <c r="AW31" s="30"/>
      <c r="AX31" s="48" t="s">
        <v>1506</v>
      </c>
      <c r="AY31" s="50">
        <v>33.774000000000001</v>
      </c>
      <c r="AZ31" s="50">
        <v>-118.042</v>
      </c>
      <c r="BA31" s="30" t="s">
        <v>225</v>
      </c>
      <c r="BB31" s="30"/>
      <c r="BC31" s="30"/>
      <c r="BD31" s="51"/>
      <c r="BE31" s="30"/>
      <c r="BF31" s="32"/>
      <c r="BG31" s="32"/>
      <c r="BH31" s="32"/>
      <c r="BI31" s="32"/>
      <c r="BJ31" s="32" t="s">
        <v>212</v>
      </c>
      <c r="BK31" s="32" t="str">
        <f t="shared" si="7"/>
        <v>A</v>
      </c>
      <c r="BL31" s="30" t="s">
        <v>232</v>
      </c>
      <c r="BM31" s="32" t="str">
        <f t="shared" si="8"/>
        <v>A</v>
      </c>
      <c r="BN31" s="32" t="str">
        <f t="shared" si="9"/>
        <v>D</v>
      </c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20"/>
      <c r="CC31" s="32"/>
      <c r="CD31" s="32" t="str">
        <f t="shared" si="10"/>
        <v>D</v>
      </c>
      <c r="CE31" s="32" t="str">
        <f t="shared" si="11"/>
        <v>D</v>
      </c>
      <c r="CF31" s="32"/>
      <c r="CG31" s="32"/>
      <c r="CH31" s="32"/>
      <c r="CI31" s="32"/>
      <c r="CJ31" s="36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41" t="str">
        <f t="shared" si="12"/>
        <v/>
      </c>
      <c r="DQ31" s="32"/>
      <c r="DR31" s="32"/>
      <c r="DS31" s="32"/>
      <c r="DT31" s="30"/>
      <c r="DU31" s="30"/>
      <c r="DV31" s="32"/>
      <c r="DW31" s="32"/>
      <c r="DX31" s="32"/>
      <c r="DY31" s="32" t="s">
        <v>212</v>
      </c>
      <c r="DZ31" s="32" t="str">
        <f t="shared" si="13"/>
        <v>1, 5, or 6</v>
      </c>
      <c r="EA31" s="32"/>
      <c r="EB31" s="30"/>
      <c r="EC31" s="30"/>
      <c r="ED31" s="30"/>
      <c r="EE31" s="30"/>
      <c r="EF31" s="44"/>
      <c r="EG31" s="44"/>
      <c r="EH31" s="32"/>
      <c r="EI31" s="32"/>
      <c r="EJ31" s="32"/>
      <c r="EK31" s="32"/>
      <c r="EL31" s="32"/>
      <c r="EM31" s="30"/>
      <c r="EN31" s="32"/>
      <c r="EO31" s="32"/>
      <c r="EP31" s="32"/>
      <c r="EQ31" s="32"/>
      <c r="ER31" s="32"/>
      <c r="ES31" s="72" t="s">
        <v>1616</v>
      </c>
      <c r="ET31" s="36"/>
      <c r="EU31" s="36"/>
      <c r="EV31" s="36"/>
      <c r="EW31" s="32"/>
      <c r="EX31" s="32"/>
      <c r="EY31" s="36"/>
      <c r="EZ31" s="36"/>
      <c r="FA31" s="36"/>
      <c r="FB31" s="36"/>
      <c r="FC31" s="36"/>
      <c r="FD31" s="36"/>
      <c r="FE31" s="36"/>
      <c r="FF31" s="36"/>
      <c r="FG31" s="32"/>
      <c r="FH31" s="32"/>
      <c r="FI31" s="32"/>
      <c r="FJ31" s="32"/>
      <c r="FK31" s="32"/>
      <c r="FL31" s="72"/>
      <c r="FM31" s="72"/>
      <c r="FN31" s="72"/>
      <c r="FO31" s="72"/>
      <c r="FP31" s="72"/>
      <c r="FQ31" s="72"/>
      <c r="FR31" s="72"/>
      <c r="FS31" s="72"/>
      <c r="FT31" s="72"/>
      <c r="FU31" s="72"/>
      <c r="FV31" s="72"/>
      <c r="FW31" s="72"/>
      <c r="FX31" s="72"/>
      <c r="FY31" s="72"/>
      <c r="FZ31" s="72"/>
      <c r="GA31" s="49"/>
      <c r="GB31" s="49"/>
      <c r="GC31" s="49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43" t="s">
        <v>208</v>
      </c>
      <c r="GP31" s="43" t="s">
        <v>208</v>
      </c>
      <c r="GQ31" s="43" t="s">
        <v>208</v>
      </c>
      <c r="GR31" s="45" t="s">
        <v>225</v>
      </c>
      <c r="GS31" s="45" t="s">
        <v>214</v>
      </c>
      <c r="GT31" s="30" t="s">
        <v>226</v>
      </c>
      <c r="GU31" s="30" t="s">
        <v>213</v>
      </c>
      <c r="GV31" s="67" t="s">
        <v>216</v>
      </c>
      <c r="GW31" s="45" t="s">
        <v>217</v>
      </c>
      <c r="GX31" s="32" t="s">
        <v>217</v>
      </c>
      <c r="GY31" s="32"/>
      <c r="GZ31" s="32"/>
      <c r="HA31" s="46"/>
      <c r="HB31" s="46"/>
      <c r="HC31" s="46"/>
      <c r="HD31" s="73" t="s">
        <v>4771</v>
      </c>
      <c r="HE31" s="73"/>
      <c r="HF31" s="32">
        <v>1355</v>
      </c>
      <c r="HG31" s="48">
        <v>14874</v>
      </c>
      <c r="HH31" s="104" t="s">
        <v>4770</v>
      </c>
    </row>
    <row r="32" spans="1:216" ht="15" customHeight="1" x14ac:dyDescent="0.2">
      <c r="A32" s="49" t="s">
        <v>4712</v>
      </c>
      <c r="B32" s="29" t="e">
        <v>#N/A</v>
      </c>
      <c r="C32" s="104" t="s">
        <v>4772</v>
      </c>
      <c r="D32" s="48">
        <v>23732</v>
      </c>
      <c r="E32" s="29" t="e">
        <v>#N/A</v>
      </c>
      <c r="F32" s="29" t="e">
        <v>#N/A</v>
      </c>
      <c r="G32" s="83" t="s">
        <v>2352</v>
      </c>
      <c r="H32" s="83" t="s">
        <v>232</v>
      </c>
      <c r="I32" s="65"/>
      <c r="J32" s="31" t="s">
        <v>1829</v>
      </c>
      <c r="K32" s="32" t="str">
        <f t="shared" si="0"/>
        <v>D</v>
      </c>
      <c r="L32" s="32" t="str">
        <f t="shared" si="1"/>
        <v>B</v>
      </c>
      <c r="M32" s="32" t="s">
        <v>1599</v>
      </c>
      <c r="N32" s="32" t="str">
        <f t="shared" si="2"/>
        <v>-</v>
      </c>
      <c r="O32" s="49"/>
      <c r="P32" s="30" t="str">
        <f t="shared" si="3"/>
        <v>C</v>
      </c>
      <c r="Q32" s="33">
        <f t="shared" si="4"/>
        <v>684.93499999999995</v>
      </c>
      <c r="R32" s="30">
        <f t="shared" si="5"/>
        <v>659.6</v>
      </c>
      <c r="S32" s="34">
        <v>1</v>
      </c>
      <c r="T32" s="33">
        <f t="shared" si="6"/>
        <v>0.3</v>
      </c>
      <c r="U32" s="31"/>
      <c r="V32" s="32"/>
      <c r="W32" s="31"/>
      <c r="X32" s="32"/>
      <c r="Y32" s="32"/>
      <c r="Z32" s="32"/>
      <c r="AA32" s="30"/>
      <c r="AB32" s="32"/>
      <c r="AC32" s="30"/>
      <c r="AD32" s="32"/>
      <c r="AE32" s="32"/>
      <c r="AF32" s="32"/>
      <c r="AG32" s="32"/>
      <c r="AH32" s="30"/>
      <c r="AI32" s="30"/>
      <c r="AJ32" s="30"/>
      <c r="AK32" s="30"/>
      <c r="AL32" s="30"/>
      <c r="AM32" s="39" t="s">
        <v>1667</v>
      </c>
      <c r="AN32" s="74">
        <v>21</v>
      </c>
      <c r="AO32" s="75">
        <v>788</v>
      </c>
      <c r="AP32" s="62">
        <v>480</v>
      </c>
      <c r="AQ32" s="76">
        <v>684.93499999999995</v>
      </c>
      <c r="AR32" s="77">
        <v>0.52200000000000002</v>
      </c>
      <c r="AS32" s="30"/>
      <c r="AT32" s="30"/>
      <c r="AU32" s="30"/>
      <c r="AV32" s="30"/>
      <c r="AW32" s="30"/>
      <c r="AX32" s="48" t="s">
        <v>1506</v>
      </c>
      <c r="AY32" s="40">
        <v>34.19</v>
      </c>
      <c r="AZ32" s="40">
        <v>-117.331</v>
      </c>
      <c r="BA32" s="30" t="s">
        <v>2352</v>
      </c>
      <c r="BB32" s="30"/>
      <c r="BC32" s="30"/>
      <c r="BD32" s="51"/>
      <c r="BE32" s="30"/>
      <c r="BF32" s="32"/>
      <c r="BG32" s="32"/>
      <c r="BH32" s="32"/>
      <c r="BI32" s="32"/>
      <c r="BJ32" s="48" t="s">
        <v>212</v>
      </c>
      <c r="BK32" s="32" t="str">
        <f t="shared" si="7"/>
        <v>D</v>
      </c>
      <c r="BL32" s="30" t="s">
        <v>213</v>
      </c>
      <c r="BM32" s="32" t="str">
        <f t="shared" si="8"/>
        <v>C</v>
      </c>
      <c r="BN32" s="32" t="str">
        <f t="shared" si="9"/>
        <v>B</v>
      </c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20"/>
      <c r="CC32" s="32"/>
      <c r="CD32" s="32" t="str">
        <f t="shared" si="10"/>
        <v>B</v>
      </c>
      <c r="CE32" s="32" t="str">
        <f t="shared" si="11"/>
        <v>B</v>
      </c>
      <c r="CF32" s="32"/>
      <c r="CG32" s="32"/>
      <c r="CH32" s="32"/>
      <c r="CI32" s="32"/>
      <c r="CJ32" s="36"/>
      <c r="CK32" s="32"/>
      <c r="CL32" s="32"/>
      <c r="CM32" s="32"/>
      <c r="CN32" s="32"/>
      <c r="CO32" s="32"/>
      <c r="CP32" s="32"/>
      <c r="CQ32" s="32"/>
      <c r="CR32" s="32"/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/>
      <c r="DD32" s="32"/>
      <c r="DE32" s="32"/>
      <c r="DF32" s="32"/>
      <c r="DG32" s="32"/>
      <c r="DH32" s="32"/>
      <c r="DI32" s="32"/>
      <c r="DJ32" s="32"/>
      <c r="DK32" s="32"/>
      <c r="DL32" s="32"/>
      <c r="DM32" s="32"/>
      <c r="DN32" s="32"/>
      <c r="DO32" s="32"/>
      <c r="DP32" s="41" t="str">
        <f t="shared" si="12"/>
        <v/>
      </c>
      <c r="DQ32" s="32"/>
      <c r="DR32" s="32"/>
      <c r="DS32" s="32"/>
      <c r="DT32" s="30"/>
      <c r="DU32" s="30"/>
      <c r="DV32" s="32"/>
      <c r="DW32" s="32"/>
      <c r="DX32" s="32"/>
      <c r="DY32" s="32" t="s">
        <v>212</v>
      </c>
      <c r="DZ32" s="32" t="str">
        <f t="shared" si="13"/>
        <v>2</v>
      </c>
      <c r="EA32" s="32"/>
      <c r="EB32" s="30"/>
      <c r="EC32" s="30"/>
      <c r="ED32" s="30"/>
      <c r="EE32" s="30"/>
      <c r="EF32" s="44"/>
      <c r="EG32" s="44"/>
      <c r="EH32" s="32"/>
      <c r="EI32" s="32"/>
      <c r="EJ32" s="32"/>
      <c r="EK32" s="32"/>
      <c r="EL32" s="32"/>
      <c r="EM32" s="30"/>
      <c r="EN32" s="32"/>
      <c r="EO32" s="32"/>
      <c r="EP32" s="32"/>
      <c r="EQ32" s="32"/>
      <c r="ER32" s="32"/>
      <c r="ES32" s="72"/>
      <c r="ET32" s="36"/>
      <c r="EU32" s="36"/>
      <c r="EV32" s="36"/>
      <c r="EW32" s="32"/>
      <c r="EX32" s="32"/>
      <c r="EY32" s="36"/>
      <c r="EZ32" s="36"/>
      <c r="FA32" s="36"/>
      <c r="FB32" s="36"/>
      <c r="FC32" s="36"/>
      <c r="FD32" s="36"/>
      <c r="FE32" s="36"/>
      <c r="FF32" s="36"/>
      <c r="FG32" s="32"/>
      <c r="FH32" s="32"/>
      <c r="FI32" s="32"/>
      <c r="FJ32" s="32"/>
      <c r="FK32" s="32"/>
      <c r="FL32" s="72"/>
      <c r="FM32" s="72"/>
      <c r="FN32" s="72"/>
      <c r="FO32" s="72"/>
      <c r="FP32" s="72"/>
      <c r="FQ32" s="72"/>
      <c r="FR32" s="72"/>
      <c r="FS32" s="72"/>
      <c r="FT32" s="72"/>
      <c r="FU32" s="72"/>
      <c r="FV32" s="72"/>
      <c r="FW32" s="72"/>
      <c r="FX32" s="72"/>
      <c r="FY32" s="72"/>
      <c r="FZ32" s="72"/>
      <c r="GA32" s="49"/>
      <c r="GB32" s="49"/>
      <c r="GC32" s="49"/>
      <c r="GD32" s="33"/>
      <c r="GE32" s="33"/>
      <c r="GF32" s="33"/>
      <c r="GG32" s="33"/>
      <c r="GH32" s="33"/>
      <c r="GI32" s="33"/>
      <c r="GJ32" s="33"/>
      <c r="GK32" s="33"/>
      <c r="GL32" s="33"/>
      <c r="GM32" s="33"/>
      <c r="GN32" s="33"/>
      <c r="GO32" s="43" t="s">
        <v>208</v>
      </c>
      <c r="GP32" s="43" t="s">
        <v>208</v>
      </c>
      <c r="GQ32" s="43" t="s">
        <v>208</v>
      </c>
      <c r="GR32" s="83" t="s">
        <v>2352</v>
      </c>
      <c r="GS32" s="83" t="s">
        <v>206</v>
      </c>
      <c r="GT32" s="30" t="s">
        <v>45</v>
      </c>
      <c r="GU32" s="30" t="s">
        <v>232</v>
      </c>
      <c r="GV32" s="67" t="s">
        <v>216</v>
      </c>
      <c r="GW32" s="45"/>
      <c r="GX32" s="32" t="s">
        <v>217</v>
      </c>
      <c r="GY32" s="32"/>
      <c r="GZ32" s="32"/>
      <c r="HA32" s="54" t="s">
        <v>4773</v>
      </c>
      <c r="HB32" s="46"/>
      <c r="HC32" s="46"/>
      <c r="HD32" s="64" t="s">
        <v>4774</v>
      </c>
      <c r="HE32" s="64"/>
      <c r="HF32" s="32">
        <v>1373</v>
      </c>
      <c r="HG32" s="48">
        <v>23732</v>
      </c>
      <c r="HH32" s="104" t="s">
        <v>4772</v>
      </c>
    </row>
    <row r="33" spans="1:216" ht="15" customHeight="1" x14ac:dyDescent="0.2">
      <c r="A33" s="49" t="s">
        <v>4712</v>
      </c>
      <c r="B33" s="29" t="e">
        <v>#N/A</v>
      </c>
      <c r="C33" s="104" t="s">
        <v>4775</v>
      </c>
      <c r="D33" s="48">
        <v>23773</v>
      </c>
      <c r="E33" s="29" t="e">
        <v>#N/A</v>
      </c>
      <c r="F33" s="29" t="e">
        <v>#N/A</v>
      </c>
      <c r="G33" s="45" t="s">
        <v>225</v>
      </c>
      <c r="H33" s="45" t="s">
        <v>213</v>
      </c>
      <c r="I33" s="31"/>
      <c r="J33" s="32" t="s">
        <v>1593</v>
      </c>
      <c r="K33" s="32" t="str">
        <f t="shared" si="0"/>
        <v>A</v>
      </c>
      <c r="L33" s="32" t="str">
        <f t="shared" si="1"/>
        <v>D</v>
      </c>
      <c r="M33" s="32" t="s">
        <v>213</v>
      </c>
      <c r="N33" s="32" t="str">
        <f t="shared" si="2"/>
        <v>-</v>
      </c>
      <c r="O33" s="49"/>
      <c r="P33" s="30" t="str">
        <f t="shared" si="3"/>
        <v>D</v>
      </c>
      <c r="Q33" s="33">
        <f t="shared" si="4"/>
        <v>271.44099999999997</v>
      </c>
      <c r="R33" s="30">
        <f t="shared" si="5"/>
        <v>274.5</v>
      </c>
      <c r="S33" s="34">
        <v>1</v>
      </c>
      <c r="T33" s="33">
        <f t="shared" si="6"/>
        <v>0.25</v>
      </c>
      <c r="U33" s="30"/>
      <c r="V33" s="30"/>
      <c r="W33" s="30"/>
      <c r="X33" s="32"/>
      <c r="Y33" s="32"/>
      <c r="Z33" s="32"/>
      <c r="AA33" s="30"/>
      <c r="AB33" s="32"/>
      <c r="AC33" s="30"/>
      <c r="AD33" s="32"/>
      <c r="AE33" s="32"/>
      <c r="AF33" s="32"/>
      <c r="AG33" s="32"/>
      <c r="AH33" s="30"/>
      <c r="AI33" s="30"/>
      <c r="AJ33" s="30"/>
      <c r="AK33" s="30"/>
      <c r="AL33" s="30"/>
      <c r="AM33" s="39" t="s">
        <v>1704</v>
      </c>
      <c r="AN33" s="39">
        <v>97</v>
      </c>
      <c r="AO33" s="34">
        <v>280</v>
      </c>
      <c r="AP33" s="30">
        <v>74</v>
      </c>
      <c r="AQ33" s="37">
        <v>271.44099999999997</v>
      </c>
      <c r="AR33" s="38">
        <v>0.25</v>
      </c>
      <c r="AS33" s="30"/>
      <c r="AT33" s="30"/>
      <c r="AU33" s="30"/>
      <c r="AV33" s="30"/>
      <c r="AW33" s="30"/>
      <c r="AX33" s="48" t="s">
        <v>1506</v>
      </c>
      <c r="AY33" s="40">
        <v>34.066000000000003</v>
      </c>
      <c r="AZ33" s="40">
        <v>-117.983</v>
      </c>
      <c r="BA33" s="30" t="s">
        <v>225</v>
      </c>
      <c r="BB33" s="30"/>
      <c r="BC33" s="30"/>
      <c r="BD33" s="51"/>
      <c r="BE33" s="30"/>
      <c r="BF33" s="32"/>
      <c r="BG33" s="32"/>
      <c r="BH33" s="32"/>
      <c r="BI33" s="32"/>
      <c r="BJ33" s="48" t="s">
        <v>212</v>
      </c>
      <c r="BK33" s="32" t="str">
        <f t="shared" si="7"/>
        <v>A</v>
      </c>
      <c r="BL33" s="30" t="s">
        <v>232</v>
      </c>
      <c r="BM33" s="32" t="str">
        <f t="shared" si="8"/>
        <v>A</v>
      </c>
      <c r="BN33" s="32" t="str">
        <f t="shared" si="9"/>
        <v>D</v>
      </c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20"/>
      <c r="CC33" s="32"/>
      <c r="CD33" s="32" t="str">
        <f t="shared" si="10"/>
        <v>D</v>
      </c>
      <c r="CE33" s="32" t="str">
        <f t="shared" si="11"/>
        <v>D</v>
      </c>
      <c r="CF33" s="32"/>
      <c r="CG33" s="32"/>
      <c r="CH33" s="32"/>
      <c r="CI33" s="32"/>
      <c r="CJ33" s="36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32"/>
      <c r="DN33" s="32"/>
      <c r="DO33" s="32"/>
      <c r="DP33" s="41" t="str">
        <f t="shared" si="12"/>
        <v/>
      </c>
      <c r="DQ33" s="32"/>
      <c r="DR33" s="32"/>
      <c r="DS33" s="32"/>
      <c r="DT33" s="30"/>
      <c r="DU33" s="30"/>
      <c r="DV33" s="32"/>
      <c r="DW33" s="32"/>
      <c r="DX33" s="32"/>
      <c r="DY33" s="32" t="s">
        <v>212</v>
      </c>
      <c r="DZ33" s="32" t="str">
        <f t="shared" si="13"/>
        <v>1, 5, or 6</v>
      </c>
      <c r="EA33" s="32"/>
      <c r="EB33" s="30"/>
      <c r="EC33" s="30"/>
      <c r="ED33" s="30"/>
      <c r="EE33" s="30"/>
      <c r="EF33" s="44"/>
      <c r="EG33" s="44"/>
      <c r="EH33" s="32"/>
      <c r="EI33" s="32"/>
      <c r="EJ33" s="32"/>
      <c r="EK33" s="32"/>
      <c r="EL33" s="32"/>
      <c r="EM33" s="30"/>
      <c r="EN33" s="32"/>
      <c r="EO33" s="32"/>
      <c r="EP33" s="32"/>
      <c r="EQ33" s="32"/>
      <c r="ER33" s="32"/>
      <c r="ES33" s="72"/>
      <c r="ET33" s="36"/>
      <c r="EU33" s="36"/>
      <c r="EV33" s="36"/>
      <c r="EW33" s="32"/>
      <c r="EX33" s="32"/>
      <c r="EY33" s="36"/>
      <c r="EZ33" s="36"/>
      <c r="FA33" s="36"/>
      <c r="FB33" s="36"/>
      <c r="FC33" s="36"/>
      <c r="FD33" s="36"/>
      <c r="FE33" s="36"/>
      <c r="FF33" s="36"/>
      <c r="FG33" s="32"/>
      <c r="FH33" s="32"/>
      <c r="FI33" s="32"/>
      <c r="FJ33" s="32"/>
      <c r="FK33" s="32"/>
      <c r="FL33" s="72"/>
      <c r="FM33" s="72"/>
      <c r="FN33" s="72"/>
      <c r="FO33" s="72"/>
      <c r="FP33" s="72"/>
      <c r="FQ33" s="72"/>
      <c r="FR33" s="72"/>
      <c r="FS33" s="72"/>
      <c r="FT33" s="72"/>
      <c r="FU33" s="72"/>
      <c r="FV33" s="72"/>
      <c r="FW33" s="72"/>
      <c r="FX33" s="72"/>
      <c r="FY33" s="72"/>
      <c r="FZ33" s="72"/>
      <c r="GA33" s="49"/>
      <c r="GB33" s="49"/>
      <c r="GC33" s="49"/>
      <c r="GD33" s="33"/>
      <c r="GE33" s="33"/>
      <c r="GF33" s="33"/>
      <c r="GG33" s="33"/>
      <c r="GH33" s="33"/>
      <c r="GI33" s="33"/>
      <c r="GJ33" s="33"/>
      <c r="GK33" s="33"/>
      <c r="GL33" s="33"/>
      <c r="GM33" s="33"/>
      <c r="GN33" s="33"/>
      <c r="GO33" s="43" t="s">
        <v>208</v>
      </c>
      <c r="GP33" s="43" t="s">
        <v>208</v>
      </c>
      <c r="GQ33" s="43" t="s">
        <v>208</v>
      </c>
      <c r="GR33" s="45" t="s">
        <v>225</v>
      </c>
      <c r="GS33" s="45" t="s">
        <v>214</v>
      </c>
      <c r="GT33" s="30" t="s">
        <v>226</v>
      </c>
      <c r="GU33" s="30" t="s">
        <v>213</v>
      </c>
      <c r="GV33" s="67" t="s">
        <v>216</v>
      </c>
      <c r="GW33" s="45" t="s">
        <v>217</v>
      </c>
      <c r="GX33" s="32" t="s">
        <v>217</v>
      </c>
      <c r="GY33" s="32"/>
      <c r="GZ33" s="32"/>
      <c r="HA33" s="46"/>
      <c r="HB33" s="46"/>
      <c r="HC33" s="46"/>
      <c r="HD33" s="79" t="s">
        <v>4776</v>
      </c>
      <c r="HE33" s="79"/>
      <c r="HF33" s="32">
        <v>1374</v>
      </c>
      <c r="HG33" s="48">
        <v>23773</v>
      </c>
      <c r="HH33" s="104" t="s">
        <v>4775</v>
      </c>
    </row>
    <row r="34" spans="1:216" ht="15" customHeight="1" x14ac:dyDescent="0.2">
      <c r="A34" s="49" t="s">
        <v>4712</v>
      </c>
      <c r="B34" s="29" t="e">
        <v>#N/A</v>
      </c>
      <c r="C34" s="104" t="s">
        <v>4777</v>
      </c>
      <c r="D34" s="48">
        <v>23836</v>
      </c>
      <c r="E34" s="29" t="e">
        <v>#N/A</v>
      </c>
      <c r="F34" s="29" t="e">
        <v>#N/A</v>
      </c>
      <c r="G34" s="45" t="s">
        <v>401</v>
      </c>
      <c r="H34" s="45" t="s">
        <v>206</v>
      </c>
      <c r="I34" s="31"/>
      <c r="J34" s="31" t="s">
        <v>1722</v>
      </c>
      <c r="K34" s="32" t="str">
        <f t="shared" si="0"/>
        <v>A</v>
      </c>
      <c r="L34" s="32" t="str">
        <f t="shared" si="1"/>
        <v>D</v>
      </c>
      <c r="M34" s="32" t="s">
        <v>1599</v>
      </c>
      <c r="N34" s="32" t="str">
        <f t="shared" si="2"/>
        <v>-</v>
      </c>
      <c r="O34" s="49"/>
      <c r="P34" s="30" t="str">
        <f t="shared" si="3"/>
        <v>D</v>
      </c>
      <c r="Q34" s="33">
        <f t="shared" si="4"/>
        <v>345.41899999999998</v>
      </c>
      <c r="R34" s="30">
        <f t="shared" si="5"/>
        <v>338.6</v>
      </c>
      <c r="S34" s="34">
        <v>1</v>
      </c>
      <c r="T34" s="33">
        <f t="shared" si="6"/>
        <v>0.25</v>
      </c>
      <c r="U34" s="30"/>
      <c r="V34" s="30"/>
      <c r="W34" s="30"/>
      <c r="X34" s="32"/>
      <c r="Y34" s="32"/>
      <c r="Z34" s="32"/>
      <c r="AA34" s="30"/>
      <c r="AB34" s="32"/>
      <c r="AC34" s="30"/>
      <c r="AD34" s="32"/>
      <c r="AE34" s="32"/>
      <c r="AF34" s="32"/>
      <c r="AG34" s="32"/>
      <c r="AH34" s="30"/>
      <c r="AI34" s="30"/>
      <c r="AJ34" s="30"/>
      <c r="AK34" s="30"/>
      <c r="AL34" s="30"/>
      <c r="AM34" s="39" t="s">
        <v>1623</v>
      </c>
      <c r="AN34" s="39">
        <v>18</v>
      </c>
      <c r="AO34" s="30">
        <v>354</v>
      </c>
      <c r="AP34" s="30">
        <v>82</v>
      </c>
      <c r="AQ34" s="37">
        <v>345.41899999999998</v>
      </c>
      <c r="AR34" s="38">
        <v>0.223</v>
      </c>
      <c r="AS34" s="30"/>
      <c r="AT34" s="30"/>
      <c r="AU34" s="30"/>
      <c r="AV34" s="30"/>
      <c r="AW34" s="30"/>
      <c r="AX34" s="48" t="s">
        <v>1506</v>
      </c>
      <c r="AY34" s="50">
        <v>34.113</v>
      </c>
      <c r="AZ34" s="50">
        <v>-117.85</v>
      </c>
      <c r="BA34" s="30" t="s">
        <v>401</v>
      </c>
      <c r="BB34" s="30"/>
      <c r="BC34" s="30"/>
      <c r="BD34" s="51"/>
      <c r="BE34" s="30"/>
      <c r="BF34" s="32"/>
      <c r="BG34" s="32"/>
      <c r="BH34" s="32"/>
      <c r="BI34" s="32"/>
      <c r="BJ34" s="48" t="s">
        <v>212</v>
      </c>
      <c r="BK34" s="32" t="str">
        <f t="shared" si="7"/>
        <v>A</v>
      </c>
      <c r="BL34" s="30" t="s">
        <v>232</v>
      </c>
      <c r="BM34" s="32" t="str">
        <f t="shared" si="8"/>
        <v>A</v>
      </c>
      <c r="BN34" s="32" t="str">
        <f t="shared" si="9"/>
        <v>D</v>
      </c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20"/>
      <c r="CC34" s="32"/>
      <c r="CD34" s="32" t="str">
        <f t="shared" si="10"/>
        <v>D</v>
      </c>
      <c r="CE34" s="32" t="str">
        <f t="shared" si="11"/>
        <v>D</v>
      </c>
      <c r="CF34" s="32"/>
      <c r="CG34" s="32"/>
      <c r="CH34" s="32"/>
      <c r="CI34" s="32"/>
      <c r="CJ34" s="36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  <c r="DK34" s="32"/>
      <c r="DL34" s="32"/>
      <c r="DM34" s="32"/>
      <c r="DN34" s="32"/>
      <c r="DO34" s="32"/>
      <c r="DP34" s="41" t="str">
        <f t="shared" si="12"/>
        <v/>
      </c>
      <c r="DQ34" s="32"/>
      <c r="DR34" s="32"/>
      <c r="DS34" s="32"/>
      <c r="DT34" s="30"/>
      <c r="DU34" s="30"/>
      <c r="DV34" s="32"/>
      <c r="DW34" s="32"/>
      <c r="DX34" s="32"/>
      <c r="DY34" s="32" t="s">
        <v>212</v>
      </c>
      <c r="DZ34" s="32" t="str">
        <f t="shared" si="13"/>
        <v>1, 5, or 6</v>
      </c>
      <c r="EA34" s="32"/>
      <c r="EB34" s="30"/>
      <c r="EC34" s="30"/>
      <c r="ED34" s="30"/>
      <c r="EE34" s="30"/>
      <c r="EF34" s="44"/>
      <c r="EG34" s="44"/>
      <c r="EH34" s="32"/>
      <c r="EI34" s="32"/>
      <c r="EJ34" s="32"/>
      <c r="EK34" s="32"/>
      <c r="EL34" s="32"/>
      <c r="EM34" s="30"/>
      <c r="EN34" s="32"/>
      <c r="EO34" s="32"/>
      <c r="EP34" s="32"/>
      <c r="EQ34" s="32"/>
      <c r="ER34" s="32"/>
      <c r="ES34" s="72"/>
      <c r="ET34" s="36"/>
      <c r="EU34" s="36"/>
      <c r="EV34" s="36"/>
      <c r="EW34" s="32"/>
      <c r="EX34" s="32"/>
      <c r="EY34" s="36"/>
      <c r="EZ34" s="36"/>
      <c r="FA34" s="36"/>
      <c r="FB34" s="36"/>
      <c r="FC34" s="36"/>
      <c r="FD34" s="36"/>
      <c r="FE34" s="36"/>
      <c r="FF34" s="36"/>
      <c r="FG34" s="32"/>
      <c r="FH34" s="32"/>
      <c r="FI34" s="32"/>
      <c r="FJ34" s="32"/>
      <c r="FK34" s="32"/>
      <c r="FL34" s="72"/>
      <c r="FM34" s="72"/>
      <c r="FN34" s="72"/>
      <c r="FO34" s="72"/>
      <c r="FP34" s="72"/>
      <c r="FQ34" s="72"/>
      <c r="FR34" s="72"/>
      <c r="FS34" s="72"/>
      <c r="FT34" s="72"/>
      <c r="FU34" s="72"/>
      <c r="FV34" s="72"/>
      <c r="FW34" s="72"/>
      <c r="FX34" s="72"/>
      <c r="FY34" s="72"/>
      <c r="FZ34" s="72"/>
      <c r="GA34" s="49"/>
      <c r="GB34" s="49"/>
      <c r="GC34" s="49"/>
      <c r="GD34" s="33"/>
      <c r="GE34" s="33"/>
      <c r="GF34" s="33"/>
      <c r="GG34" s="33"/>
      <c r="GH34" s="33"/>
      <c r="GI34" s="33"/>
      <c r="GJ34" s="33"/>
      <c r="GK34" s="33"/>
      <c r="GL34" s="33"/>
      <c r="GM34" s="33"/>
      <c r="GN34" s="33"/>
      <c r="GO34" s="43" t="s">
        <v>208</v>
      </c>
      <c r="GP34" s="43" t="s">
        <v>208</v>
      </c>
      <c r="GQ34" s="43" t="s">
        <v>208</v>
      </c>
      <c r="GR34" s="45" t="s">
        <v>401</v>
      </c>
      <c r="GS34" s="45" t="s">
        <v>214</v>
      </c>
      <c r="GT34" s="30" t="s">
        <v>215</v>
      </c>
      <c r="GU34" s="30" t="s">
        <v>206</v>
      </c>
      <c r="GV34" s="67" t="s">
        <v>216</v>
      </c>
      <c r="GW34" s="45" t="s">
        <v>217</v>
      </c>
      <c r="GX34" s="32" t="s">
        <v>217</v>
      </c>
      <c r="GY34" s="32"/>
      <c r="GZ34" s="32"/>
      <c r="HA34" s="46"/>
      <c r="HB34" s="46"/>
      <c r="HC34" s="46"/>
      <c r="HD34" s="73" t="s">
        <v>4778</v>
      </c>
      <c r="HE34" s="73"/>
      <c r="HF34" s="32">
        <v>1378</v>
      </c>
      <c r="HG34" s="48">
        <v>23836</v>
      </c>
      <c r="HH34" s="104" t="s">
        <v>4777</v>
      </c>
    </row>
    <row r="35" spans="1:216" ht="15" customHeight="1" x14ac:dyDescent="0.2">
      <c r="A35" s="49" t="s">
        <v>4712</v>
      </c>
      <c r="B35" s="29" t="e">
        <v>#N/A</v>
      </c>
      <c r="C35" s="104" t="s">
        <v>4779</v>
      </c>
      <c r="D35" s="48">
        <v>23938</v>
      </c>
      <c r="E35" s="29" t="e">
        <v>#N/A</v>
      </c>
      <c r="F35" s="29" t="e">
        <v>#N/A</v>
      </c>
      <c r="G35" s="45" t="s">
        <v>273</v>
      </c>
      <c r="H35" s="45" t="s">
        <v>213</v>
      </c>
      <c r="I35" s="31"/>
      <c r="J35" s="31" t="s">
        <v>1689</v>
      </c>
      <c r="K35" s="32" t="str">
        <f t="shared" si="0"/>
        <v>B</v>
      </c>
      <c r="L35" s="32" t="str">
        <f t="shared" si="1"/>
        <v>D</v>
      </c>
      <c r="M35" s="32" t="s">
        <v>1599</v>
      </c>
      <c r="N35" s="32" t="str">
        <f t="shared" si="2"/>
        <v>-</v>
      </c>
      <c r="O35" s="49"/>
      <c r="P35" s="30" t="str">
        <f t="shared" si="3"/>
        <v>C</v>
      </c>
      <c r="Q35" s="33">
        <f t="shared" si="4"/>
        <v>370.78899999999999</v>
      </c>
      <c r="R35" s="30">
        <f t="shared" si="5"/>
        <v>274.5</v>
      </c>
      <c r="S35" s="34">
        <v>1</v>
      </c>
      <c r="T35" s="33">
        <f t="shared" si="6"/>
        <v>0.3</v>
      </c>
      <c r="U35" s="30"/>
      <c r="V35" s="30"/>
      <c r="W35" s="30"/>
      <c r="X35" s="32"/>
      <c r="Y35" s="32"/>
      <c r="Z35" s="32"/>
      <c r="AA35" s="30"/>
      <c r="AB35" s="32"/>
      <c r="AC35" s="30"/>
      <c r="AD35" s="32"/>
      <c r="AE35" s="32"/>
      <c r="AF35" s="32"/>
      <c r="AG35" s="32"/>
      <c r="AH35" s="30"/>
      <c r="AI35" s="30"/>
      <c r="AJ35" s="30"/>
      <c r="AK35" s="30"/>
      <c r="AL35" s="30"/>
      <c r="AM35" s="39" t="s">
        <v>1600</v>
      </c>
      <c r="AN35" s="39">
        <v>132</v>
      </c>
      <c r="AO35" s="30">
        <v>387</v>
      </c>
      <c r="AP35" s="30">
        <v>142</v>
      </c>
      <c r="AQ35" s="37">
        <v>370.78899999999999</v>
      </c>
      <c r="AR35" s="38">
        <v>0.27300000000000002</v>
      </c>
      <c r="AS35" s="30"/>
      <c r="AT35" s="30"/>
      <c r="AU35" s="30"/>
      <c r="AV35" s="30"/>
      <c r="AW35" s="30"/>
      <c r="AX35" s="48" t="s">
        <v>1506</v>
      </c>
      <c r="AY35" s="40">
        <v>34.021000000000001</v>
      </c>
      <c r="AZ35" s="40">
        <v>-117.866</v>
      </c>
      <c r="BA35" s="30" t="s">
        <v>273</v>
      </c>
      <c r="BB35" s="30"/>
      <c r="BC35" s="30"/>
      <c r="BD35" s="51" t="s">
        <v>1896</v>
      </c>
      <c r="BE35" s="30"/>
      <c r="BF35" s="32"/>
      <c r="BG35" s="32"/>
      <c r="BH35" s="32"/>
      <c r="BI35" s="32"/>
      <c r="BJ35" s="48" t="s">
        <v>212</v>
      </c>
      <c r="BK35" s="32" t="str">
        <f t="shared" si="7"/>
        <v>B</v>
      </c>
      <c r="BL35" s="30" t="s">
        <v>205</v>
      </c>
      <c r="BM35" s="32" t="str">
        <f t="shared" si="8"/>
        <v>C</v>
      </c>
      <c r="BN35" s="32" t="str">
        <f t="shared" si="9"/>
        <v>C</v>
      </c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20"/>
      <c r="CC35" s="32"/>
      <c r="CD35" s="32" t="str">
        <f t="shared" si="10"/>
        <v>D</v>
      </c>
      <c r="CE35" s="32" t="str">
        <f t="shared" si="11"/>
        <v>D</v>
      </c>
      <c r="CF35" s="32"/>
      <c r="CG35" s="32"/>
      <c r="CH35" s="32"/>
      <c r="CI35" s="32"/>
      <c r="CJ35" s="36"/>
      <c r="CK35" s="32"/>
      <c r="CL35" s="32"/>
      <c r="CM35" s="32"/>
      <c r="CN35" s="32"/>
      <c r="CO35" s="32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/>
      <c r="DD35" s="32"/>
      <c r="DE35" s="32"/>
      <c r="DF35" s="32"/>
      <c r="DG35" s="32"/>
      <c r="DH35" s="32"/>
      <c r="DI35" s="32"/>
      <c r="DJ35" s="32"/>
      <c r="DK35" s="32"/>
      <c r="DL35" s="32"/>
      <c r="DM35" s="32"/>
      <c r="DN35" s="32"/>
      <c r="DO35" s="32"/>
      <c r="DP35" s="41" t="str">
        <f t="shared" si="12"/>
        <v/>
      </c>
      <c r="DQ35" s="32"/>
      <c r="DR35" s="32"/>
      <c r="DS35" s="32"/>
      <c r="DT35" s="30"/>
      <c r="DU35" s="30"/>
      <c r="DV35" s="32"/>
      <c r="DW35" s="32"/>
      <c r="DX35" s="32"/>
      <c r="DY35" s="32" t="s">
        <v>212</v>
      </c>
      <c r="DZ35" s="32" t="str">
        <f t="shared" si="13"/>
        <v>2</v>
      </c>
      <c r="EA35" s="32"/>
      <c r="EB35" s="30"/>
      <c r="EC35" s="30"/>
      <c r="ED35" s="30"/>
      <c r="EE35" s="30"/>
      <c r="EF35" s="44"/>
      <c r="EG35" s="44"/>
      <c r="EH35" s="32"/>
      <c r="EI35" s="32"/>
      <c r="EJ35" s="32"/>
      <c r="EK35" s="32"/>
      <c r="EL35" s="32"/>
      <c r="EM35" s="30"/>
      <c r="EN35" s="32"/>
      <c r="EO35" s="32"/>
      <c r="EP35" s="32"/>
      <c r="EQ35" s="32"/>
      <c r="ER35" s="32"/>
      <c r="ES35" s="72"/>
      <c r="ET35" s="36"/>
      <c r="EU35" s="36"/>
      <c r="EV35" s="36"/>
      <c r="EW35" s="32"/>
      <c r="EX35" s="32"/>
      <c r="EY35" s="36"/>
      <c r="EZ35" s="36"/>
      <c r="FA35" s="36"/>
      <c r="FB35" s="36"/>
      <c r="FC35" s="36"/>
      <c r="FD35" s="36"/>
      <c r="FE35" s="36"/>
      <c r="FF35" s="36"/>
      <c r="FG35" s="32"/>
      <c r="FH35" s="32"/>
      <c r="FI35" s="32"/>
      <c r="FJ35" s="32"/>
      <c r="FK35" s="32"/>
      <c r="FL35" s="72"/>
      <c r="FM35" s="72"/>
      <c r="FN35" s="72"/>
      <c r="FO35" s="72"/>
      <c r="FP35" s="72"/>
      <c r="FQ35" s="72"/>
      <c r="FR35" s="72"/>
      <c r="FS35" s="72"/>
      <c r="FT35" s="72"/>
      <c r="FU35" s="72"/>
      <c r="FV35" s="72"/>
      <c r="FW35" s="72"/>
      <c r="FX35" s="72"/>
      <c r="FY35" s="72"/>
      <c r="FZ35" s="72"/>
      <c r="GA35" s="49"/>
      <c r="GB35" s="49"/>
      <c r="GC35" s="49"/>
      <c r="GD35" s="33"/>
      <c r="GE35" s="33"/>
      <c r="GF35" s="33"/>
      <c r="GG35" s="33"/>
      <c r="GH35" s="33"/>
      <c r="GI35" s="33"/>
      <c r="GJ35" s="33"/>
      <c r="GK35" s="33"/>
      <c r="GL35" s="33"/>
      <c r="GM35" s="33"/>
      <c r="GN35" s="33"/>
      <c r="GO35" s="43" t="s">
        <v>208</v>
      </c>
      <c r="GP35" s="43" t="s">
        <v>208</v>
      </c>
      <c r="GQ35" s="43" t="s">
        <v>208</v>
      </c>
      <c r="GR35" s="45" t="s">
        <v>273</v>
      </c>
      <c r="GS35" s="45" t="s">
        <v>214</v>
      </c>
      <c r="GT35" s="30" t="s">
        <v>215</v>
      </c>
      <c r="GU35" s="30" t="s">
        <v>213</v>
      </c>
      <c r="GV35" s="67" t="s">
        <v>216</v>
      </c>
      <c r="GW35" s="45" t="s">
        <v>217</v>
      </c>
      <c r="GX35" s="32" t="s">
        <v>217</v>
      </c>
      <c r="GY35" s="32"/>
      <c r="GZ35" s="32"/>
      <c r="HA35" s="46"/>
      <c r="HB35" s="46"/>
      <c r="HC35" s="46"/>
      <c r="HD35" s="73" t="s">
        <v>4780</v>
      </c>
      <c r="HE35" s="73"/>
      <c r="HF35" s="32">
        <v>1388</v>
      </c>
      <c r="HG35" s="48">
        <v>23938</v>
      </c>
      <c r="HH35" s="104" t="s">
        <v>4779</v>
      </c>
    </row>
    <row r="36" spans="1:216" ht="15" customHeight="1" x14ac:dyDescent="0.2">
      <c r="A36" s="49" t="s">
        <v>4712</v>
      </c>
      <c r="B36" s="29" t="e">
        <v>#N/A</v>
      </c>
      <c r="C36" s="104" t="s">
        <v>4781</v>
      </c>
      <c r="D36" s="48">
        <v>24704</v>
      </c>
      <c r="E36" s="29" t="e">
        <v>#N/A</v>
      </c>
      <c r="F36" s="29" t="e">
        <v>#N/A</v>
      </c>
      <c r="G36" s="83" t="s">
        <v>225</v>
      </c>
      <c r="H36" s="83" t="s">
        <v>213</v>
      </c>
      <c r="I36" s="31"/>
      <c r="J36" s="31" t="s">
        <v>1754</v>
      </c>
      <c r="K36" s="32" t="str">
        <f t="shared" si="0"/>
        <v>A</v>
      </c>
      <c r="L36" s="32" t="str">
        <f t="shared" si="1"/>
        <v>D</v>
      </c>
      <c r="M36" s="48" t="s">
        <v>249</v>
      </c>
      <c r="N36" s="32" t="str">
        <f t="shared" si="2"/>
        <v>-</v>
      </c>
      <c r="O36" s="49"/>
      <c r="P36" s="30" t="str">
        <f t="shared" si="3"/>
        <v>D</v>
      </c>
      <c r="Q36" s="33">
        <f t="shared" si="4"/>
        <v>269.05</v>
      </c>
      <c r="R36" s="30">
        <f t="shared" si="5"/>
        <v>274.5</v>
      </c>
      <c r="S36" s="34">
        <v>0</v>
      </c>
      <c r="T36" s="33">
        <f t="shared" si="6"/>
        <v>0.1</v>
      </c>
      <c r="U36" s="30">
        <v>1683</v>
      </c>
      <c r="V36" s="30">
        <v>269.05</v>
      </c>
      <c r="W36" s="30">
        <v>249.5</v>
      </c>
      <c r="X36" s="32"/>
      <c r="Y36" s="32"/>
      <c r="Z36" s="48"/>
      <c r="AA36" s="30"/>
      <c r="AB36" s="48"/>
      <c r="AC36" s="30"/>
      <c r="AD36" s="48"/>
      <c r="AE36" s="48"/>
      <c r="AF36" s="48"/>
      <c r="AG36" s="48"/>
      <c r="AH36" s="30"/>
      <c r="AI36" s="30"/>
      <c r="AJ36" s="30"/>
      <c r="AK36" s="30"/>
      <c r="AL36" s="30"/>
      <c r="AM36" s="39" t="s">
        <v>2117</v>
      </c>
      <c r="AN36" s="39">
        <v>41</v>
      </c>
      <c r="AO36" s="30">
        <v>297</v>
      </c>
      <c r="AP36" s="30">
        <v>45</v>
      </c>
      <c r="AQ36" s="37">
        <v>294.24700000000001</v>
      </c>
      <c r="AR36" s="38">
        <v>0.15</v>
      </c>
      <c r="AS36" s="30"/>
      <c r="AT36" s="30"/>
      <c r="AU36" s="30"/>
      <c r="AV36" s="30"/>
      <c r="AW36" s="30"/>
      <c r="AX36" s="48" t="s">
        <v>1506</v>
      </c>
      <c r="AY36" s="50">
        <v>34.036999999999999</v>
      </c>
      <c r="AZ36" s="50">
        <v>-118.376</v>
      </c>
      <c r="BA36" s="30" t="s">
        <v>225</v>
      </c>
      <c r="BB36" s="30"/>
      <c r="BC36" s="30"/>
      <c r="BD36" s="51"/>
      <c r="BE36" s="30"/>
      <c r="BF36" s="48"/>
      <c r="BG36" s="48"/>
      <c r="BH36" s="48"/>
      <c r="BI36" s="48"/>
      <c r="BJ36" s="48" t="s">
        <v>212</v>
      </c>
      <c r="BK36" s="32" t="str">
        <f t="shared" si="7"/>
        <v>A</v>
      </c>
      <c r="BL36" s="30" t="s">
        <v>232</v>
      </c>
      <c r="BM36" s="32" t="str">
        <f t="shared" si="8"/>
        <v>A</v>
      </c>
      <c r="BN36" s="32" t="str">
        <f t="shared" si="9"/>
        <v>D</v>
      </c>
      <c r="BO36" s="48"/>
      <c r="BP36" s="48"/>
      <c r="BQ36" s="48"/>
      <c r="BR36" s="48"/>
      <c r="BS36" s="48"/>
      <c r="BT36" s="48"/>
      <c r="BU36" s="48"/>
      <c r="BV36" s="48"/>
      <c r="BW36" s="48"/>
      <c r="BX36" s="48"/>
      <c r="BY36" s="48"/>
      <c r="BZ36" s="48"/>
      <c r="CA36" s="48"/>
      <c r="CB36" s="51"/>
      <c r="CC36" s="48"/>
      <c r="CD36" s="32" t="str">
        <f t="shared" si="10"/>
        <v>D</v>
      </c>
      <c r="CE36" s="32" t="str">
        <f t="shared" si="11"/>
        <v>D</v>
      </c>
      <c r="CF36" s="48"/>
      <c r="CG36" s="48"/>
      <c r="CH36" s="48"/>
      <c r="CI36" s="48"/>
      <c r="CJ36" s="48"/>
      <c r="CK36" s="48"/>
      <c r="CL36" s="48"/>
      <c r="CM36" s="48"/>
      <c r="CN36" s="48"/>
      <c r="CO36" s="48"/>
      <c r="CP36" s="48"/>
      <c r="CQ36" s="48"/>
      <c r="CR36" s="48"/>
      <c r="CS36" s="48"/>
      <c r="CT36" s="48"/>
      <c r="CU36" s="48"/>
      <c r="CV36" s="48"/>
      <c r="CW36" s="48"/>
      <c r="CX36" s="48"/>
      <c r="CY36" s="48"/>
      <c r="CZ36" s="48"/>
      <c r="DA36" s="48"/>
      <c r="DB36" s="48"/>
      <c r="DC36" s="48"/>
      <c r="DD36" s="48"/>
      <c r="DE36" s="48"/>
      <c r="DF36" s="48"/>
      <c r="DG36" s="48"/>
      <c r="DH36" s="48"/>
      <c r="DI36" s="48"/>
      <c r="DJ36" s="48"/>
      <c r="DK36" s="48"/>
      <c r="DL36" s="48"/>
      <c r="DM36" s="48"/>
      <c r="DN36" s="48"/>
      <c r="DO36" s="48"/>
      <c r="DP36" s="41" t="str">
        <f t="shared" si="12"/>
        <v/>
      </c>
      <c r="DQ36" s="48"/>
      <c r="DR36" s="48"/>
      <c r="DS36" s="48"/>
      <c r="DT36" s="30"/>
      <c r="DU36" s="30"/>
      <c r="DV36" s="48"/>
      <c r="DW36" s="48"/>
      <c r="DX36" s="48"/>
      <c r="DY36" s="32" t="s">
        <v>212</v>
      </c>
      <c r="DZ36" s="32" t="str">
        <f t="shared" si="13"/>
        <v>1, 5, or 6</v>
      </c>
      <c r="EA36" s="48"/>
      <c r="EB36" s="30"/>
      <c r="EC36" s="30"/>
      <c r="ED36" s="30"/>
      <c r="EE36" s="30"/>
      <c r="EF36" s="44"/>
      <c r="EG36" s="44"/>
      <c r="EH36" s="48"/>
      <c r="EI36" s="48"/>
      <c r="EJ36" s="48"/>
      <c r="EK36" s="48"/>
      <c r="EL36" s="48"/>
      <c r="EM36" s="30"/>
      <c r="EN36" s="48"/>
      <c r="EO36" s="48"/>
      <c r="EP36" s="48"/>
      <c r="EQ36" s="48"/>
      <c r="ER36" s="48"/>
      <c r="ES36" s="48"/>
      <c r="ET36" s="48"/>
      <c r="EU36" s="48"/>
      <c r="EV36" s="48"/>
      <c r="EW36" s="48"/>
      <c r="EX36" s="48"/>
      <c r="EY36" s="48"/>
      <c r="EZ36" s="48"/>
      <c r="FA36" s="48"/>
      <c r="FB36" s="48"/>
      <c r="FC36" s="48"/>
      <c r="FD36" s="48"/>
      <c r="FE36" s="48"/>
      <c r="FF36" s="48"/>
      <c r="FG36" s="48"/>
      <c r="FH36" s="48"/>
      <c r="FI36" s="48"/>
      <c r="FJ36" s="48"/>
      <c r="FK36" s="48"/>
      <c r="FL36" s="48"/>
      <c r="FM36" s="48"/>
      <c r="FN36" s="48"/>
      <c r="FO36" s="48"/>
      <c r="FP36" s="48"/>
      <c r="FQ36" s="48"/>
      <c r="FR36" s="48"/>
      <c r="FS36" s="48"/>
      <c r="FT36" s="48"/>
      <c r="FU36" s="48"/>
      <c r="FV36" s="48"/>
      <c r="FW36" s="48"/>
      <c r="FX36" s="48"/>
      <c r="FY36" s="48"/>
      <c r="FZ36" s="48"/>
      <c r="GA36" s="49"/>
      <c r="GB36" s="49"/>
      <c r="GC36" s="49"/>
      <c r="GD36" s="33"/>
      <c r="GE36" s="33"/>
      <c r="GF36" s="33"/>
      <c r="GG36" s="33"/>
      <c r="GH36" s="33"/>
      <c r="GI36" s="33"/>
      <c r="GJ36" s="33"/>
      <c r="GK36" s="33"/>
      <c r="GL36" s="33"/>
      <c r="GM36" s="33"/>
      <c r="GN36" s="33"/>
      <c r="GO36" s="43" t="s">
        <v>208</v>
      </c>
      <c r="GP36" s="43" t="s">
        <v>208</v>
      </c>
      <c r="GQ36" s="43" t="s">
        <v>208</v>
      </c>
      <c r="GR36" s="83" t="s">
        <v>225</v>
      </c>
      <c r="GS36" s="83" t="s">
        <v>214</v>
      </c>
      <c r="GT36" s="30" t="s">
        <v>226</v>
      </c>
      <c r="GU36" s="30" t="s">
        <v>213</v>
      </c>
      <c r="GV36" s="67" t="s">
        <v>216</v>
      </c>
      <c r="GW36" s="30"/>
      <c r="GX36" s="32" t="s">
        <v>217</v>
      </c>
      <c r="GY36" s="32"/>
      <c r="GZ36" s="32"/>
      <c r="HA36" s="46" t="s">
        <v>4782</v>
      </c>
      <c r="HB36" s="46"/>
      <c r="HC36" s="60" t="s">
        <v>4783</v>
      </c>
      <c r="HD36" s="73" t="s">
        <v>4784</v>
      </c>
      <c r="HE36" s="73"/>
      <c r="HF36" s="32">
        <v>1399</v>
      </c>
      <c r="HG36" s="48">
        <v>24704</v>
      </c>
      <c r="HH36" s="104" t="s">
        <v>4781</v>
      </c>
    </row>
    <row r="37" spans="1:216" ht="15" customHeight="1" x14ac:dyDescent="0.2">
      <c r="A37" s="49" t="s">
        <v>4712</v>
      </c>
      <c r="B37" s="29" t="e">
        <v>#N/A</v>
      </c>
      <c r="C37" s="104" t="s">
        <v>4785</v>
      </c>
      <c r="D37" s="48">
        <v>24752</v>
      </c>
      <c r="E37" s="29" t="e">
        <v>#N/A</v>
      </c>
      <c r="F37" s="29" t="e">
        <v>#N/A</v>
      </c>
      <c r="G37" s="45" t="s">
        <v>273</v>
      </c>
      <c r="H37" s="45" t="s">
        <v>213</v>
      </c>
      <c r="I37" s="31"/>
      <c r="J37" s="31" t="s">
        <v>1919</v>
      </c>
      <c r="K37" s="32" t="str">
        <f t="shared" si="0"/>
        <v>C</v>
      </c>
      <c r="L37" s="32" t="str">
        <f t="shared" si="1"/>
        <v>D</v>
      </c>
      <c r="M37" s="32" t="s">
        <v>1599</v>
      </c>
      <c r="N37" s="32" t="str">
        <f t="shared" si="2"/>
        <v>-</v>
      </c>
      <c r="O37" s="49"/>
      <c r="P37" s="30" t="str">
        <f t="shared" si="3"/>
        <v>C</v>
      </c>
      <c r="Q37" s="33">
        <f t="shared" si="4"/>
        <v>376.07299999999998</v>
      </c>
      <c r="R37" s="30">
        <f t="shared" si="5"/>
        <v>274.5</v>
      </c>
      <c r="S37" s="34">
        <v>1</v>
      </c>
      <c r="T37" s="33">
        <f t="shared" si="6"/>
        <v>0.3</v>
      </c>
      <c r="U37" s="31"/>
      <c r="V37" s="32"/>
      <c r="W37" s="31"/>
      <c r="X37" s="32"/>
      <c r="Y37" s="32"/>
      <c r="Z37" s="32"/>
      <c r="AA37" s="30"/>
      <c r="AB37" s="32"/>
      <c r="AC37" s="30"/>
      <c r="AD37" s="32"/>
      <c r="AE37" s="32"/>
      <c r="AF37" s="32"/>
      <c r="AG37" s="32"/>
      <c r="AH37" s="30"/>
      <c r="AI37" s="30"/>
      <c r="AJ37" s="30"/>
      <c r="AK37" s="30"/>
      <c r="AL37" s="30"/>
      <c r="AM37" s="39" t="s">
        <v>1903</v>
      </c>
      <c r="AN37" s="39">
        <v>55</v>
      </c>
      <c r="AO37" s="30">
        <v>390</v>
      </c>
      <c r="AP37" s="30">
        <v>112</v>
      </c>
      <c r="AQ37" s="37">
        <v>376.07299999999998</v>
      </c>
      <c r="AR37" s="38">
        <v>0.27200000000000002</v>
      </c>
      <c r="AS37" s="30"/>
      <c r="AT37" s="30"/>
      <c r="AU37" s="30"/>
      <c r="AV37" s="30"/>
      <c r="AW37" s="30"/>
      <c r="AX37" s="48" t="s">
        <v>1506</v>
      </c>
      <c r="AY37" s="50">
        <v>34.143000000000001</v>
      </c>
      <c r="AZ37" s="50">
        <v>-118.304</v>
      </c>
      <c r="BA37" s="30" t="s">
        <v>273</v>
      </c>
      <c r="BB37" s="30"/>
      <c r="BC37" s="30"/>
      <c r="BD37" s="51"/>
      <c r="BE37" s="30"/>
      <c r="BF37" s="32"/>
      <c r="BG37" s="32"/>
      <c r="BH37" s="32"/>
      <c r="BI37" s="32"/>
      <c r="BJ37" s="48" t="s">
        <v>212</v>
      </c>
      <c r="BK37" s="32" t="str">
        <f t="shared" si="7"/>
        <v>C</v>
      </c>
      <c r="BL37" s="30" t="s">
        <v>206</v>
      </c>
      <c r="BM37" s="32" t="str">
        <f t="shared" si="8"/>
        <v>C</v>
      </c>
      <c r="BN37" s="32" t="str">
        <f t="shared" si="9"/>
        <v>C</v>
      </c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20"/>
      <c r="CC37" s="32"/>
      <c r="CD37" s="32" t="str">
        <f t="shared" si="10"/>
        <v>D</v>
      </c>
      <c r="CE37" s="32" t="str">
        <f t="shared" si="11"/>
        <v>D</v>
      </c>
      <c r="CF37" s="32"/>
      <c r="CG37" s="32"/>
      <c r="CH37" s="32"/>
      <c r="CI37" s="32"/>
      <c r="CJ37" s="36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CU37" s="32"/>
      <c r="CV37" s="32"/>
      <c r="CW37" s="32"/>
      <c r="CX37" s="32"/>
      <c r="CY37" s="32"/>
      <c r="CZ37" s="32"/>
      <c r="DA37" s="32"/>
      <c r="DB37" s="32"/>
      <c r="DC37" s="32"/>
      <c r="DD37" s="32"/>
      <c r="DE37" s="32"/>
      <c r="DF37" s="32"/>
      <c r="DG37" s="32"/>
      <c r="DH37" s="32"/>
      <c r="DI37" s="32"/>
      <c r="DJ37" s="32"/>
      <c r="DK37" s="32"/>
      <c r="DL37" s="32"/>
      <c r="DM37" s="32"/>
      <c r="DN37" s="32"/>
      <c r="DO37" s="32"/>
      <c r="DP37" s="41" t="str">
        <f t="shared" si="12"/>
        <v/>
      </c>
      <c r="DQ37" s="32"/>
      <c r="DR37" s="32"/>
      <c r="DS37" s="32"/>
      <c r="DT37" s="30"/>
      <c r="DU37" s="30"/>
      <c r="DV37" s="32"/>
      <c r="DW37" s="32"/>
      <c r="DX37" s="32"/>
      <c r="DY37" s="32" t="s">
        <v>212</v>
      </c>
      <c r="DZ37" s="32" t="str">
        <f t="shared" si="13"/>
        <v>2</v>
      </c>
      <c r="EA37" s="32"/>
      <c r="EB37" s="30"/>
      <c r="EC37" s="30"/>
      <c r="ED37" s="30"/>
      <c r="EE37" s="30"/>
      <c r="EF37" s="44"/>
      <c r="EG37" s="44"/>
      <c r="EH37" s="32"/>
      <c r="EI37" s="32"/>
      <c r="EJ37" s="32"/>
      <c r="EK37" s="32"/>
      <c r="EL37" s="32"/>
      <c r="EM37" s="30"/>
      <c r="EN37" s="32"/>
      <c r="EO37" s="32"/>
      <c r="EP37" s="32"/>
      <c r="EQ37" s="32"/>
      <c r="ER37" s="32"/>
      <c r="ES37" s="72" t="s">
        <v>4786</v>
      </c>
      <c r="ET37" s="36"/>
      <c r="EU37" s="36"/>
      <c r="EV37" s="36"/>
      <c r="EW37" s="32"/>
      <c r="EX37" s="32"/>
      <c r="EY37" s="36"/>
      <c r="EZ37" s="36"/>
      <c r="FA37" s="36"/>
      <c r="FB37" s="36"/>
      <c r="FC37" s="36"/>
      <c r="FD37" s="36"/>
      <c r="FE37" s="36"/>
      <c r="FF37" s="36"/>
      <c r="FG37" s="32"/>
      <c r="FH37" s="32"/>
      <c r="FI37" s="32"/>
      <c r="FJ37" s="32"/>
      <c r="FK37" s="32"/>
      <c r="FL37" s="72"/>
      <c r="FM37" s="72"/>
      <c r="FN37" s="72"/>
      <c r="FO37" s="72"/>
      <c r="FP37" s="72"/>
      <c r="FQ37" s="72"/>
      <c r="FR37" s="72"/>
      <c r="FS37" s="72"/>
      <c r="FT37" s="72"/>
      <c r="FU37" s="72"/>
      <c r="FV37" s="72"/>
      <c r="FW37" s="72"/>
      <c r="FX37" s="72"/>
      <c r="FY37" s="72"/>
      <c r="FZ37" s="72"/>
      <c r="GA37" s="49"/>
      <c r="GB37" s="49"/>
      <c r="GC37" s="49"/>
      <c r="GD37" s="33"/>
      <c r="GE37" s="33"/>
      <c r="GF37" s="33"/>
      <c r="GG37" s="33"/>
      <c r="GH37" s="33"/>
      <c r="GI37" s="33"/>
      <c r="GJ37" s="33"/>
      <c r="GK37" s="33"/>
      <c r="GL37" s="33"/>
      <c r="GM37" s="33"/>
      <c r="GN37" s="33"/>
      <c r="GO37" s="43" t="s">
        <v>208</v>
      </c>
      <c r="GP37" s="43" t="s">
        <v>208</v>
      </c>
      <c r="GQ37" s="43" t="s">
        <v>208</v>
      </c>
      <c r="GR37" s="45" t="s">
        <v>273</v>
      </c>
      <c r="GS37" s="45" t="s">
        <v>214</v>
      </c>
      <c r="GT37" s="30" t="s">
        <v>215</v>
      </c>
      <c r="GU37" s="30" t="s">
        <v>213</v>
      </c>
      <c r="GV37" s="67" t="s">
        <v>1664</v>
      </c>
      <c r="GW37" s="45" t="s">
        <v>217</v>
      </c>
      <c r="GX37" s="32" t="s">
        <v>217</v>
      </c>
      <c r="GY37" s="32"/>
      <c r="GZ37" s="32"/>
      <c r="HA37" s="54" t="s">
        <v>4787</v>
      </c>
      <c r="HB37" s="46"/>
      <c r="HC37" s="46"/>
      <c r="HD37" s="73" t="s">
        <v>4788</v>
      </c>
      <c r="HE37" s="73"/>
      <c r="HF37" s="32">
        <v>1400</v>
      </c>
      <c r="HG37" s="48">
        <v>24752</v>
      </c>
      <c r="HH37" s="104" t="s">
        <v>4785</v>
      </c>
    </row>
    <row r="38" spans="1:216" ht="15" customHeight="1" x14ac:dyDescent="0.2">
      <c r="A38" s="49" t="s">
        <v>4712</v>
      </c>
      <c r="B38" s="29" t="e">
        <v>#N/A</v>
      </c>
      <c r="C38" s="104" t="s">
        <v>4789</v>
      </c>
      <c r="D38" s="48">
        <v>24765</v>
      </c>
      <c r="E38" s="29" t="e">
        <v>#N/A</v>
      </c>
      <c r="F38" s="29" t="e">
        <v>#N/A</v>
      </c>
      <c r="G38" s="45" t="s">
        <v>225</v>
      </c>
      <c r="H38" s="45" t="s">
        <v>213</v>
      </c>
      <c r="I38" s="31"/>
      <c r="J38" s="31" t="s">
        <v>1593</v>
      </c>
      <c r="K38" s="32" t="str">
        <f t="shared" si="0"/>
        <v>A</v>
      </c>
      <c r="L38" s="32" t="str">
        <f t="shared" si="1"/>
        <v>D</v>
      </c>
      <c r="M38" s="32" t="s">
        <v>213</v>
      </c>
      <c r="N38" s="32" t="str">
        <f t="shared" si="2"/>
        <v>-</v>
      </c>
      <c r="O38" s="49"/>
      <c r="P38" s="30" t="str">
        <f t="shared" si="3"/>
        <v>D</v>
      </c>
      <c r="Q38" s="33">
        <f t="shared" si="4"/>
        <v>271.44099999999997</v>
      </c>
      <c r="R38" s="30">
        <f t="shared" si="5"/>
        <v>274.5</v>
      </c>
      <c r="S38" s="34">
        <v>1</v>
      </c>
      <c r="T38" s="33">
        <f t="shared" si="6"/>
        <v>0.25</v>
      </c>
      <c r="U38" s="31"/>
      <c r="V38" s="32"/>
      <c r="W38" s="31"/>
      <c r="X38" s="32"/>
      <c r="Y38" s="32"/>
      <c r="Z38" s="32"/>
      <c r="AA38" s="30"/>
      <c r="AB38" s="32"/>
      <c r="AC38" s="30"/>
      <c r="AD38" s="32"/>
      <c r="AE38" s="32"/>
      <c r="AF38" s="32"/>
      <c r="AG38" s="32"/>
      <c r="AH38" s="30"/>
      <c r="AI38" s="30"/>
      <c r="AJ38" s="30"/>
      <c r="AK38" s="30"/>
      <c r="AL38" s="30"/>
      <c r="AM38" s="39" t="s">
        <v>1704</v>
      </c>
      <c r="AN38" s="39">
        <v>97</v>
      </c>
      <c r="AO38" s="34">
        <v>280</v>
      </c>
      <c r="AP38" s="30">
        <v>74</v>
      </c>
      <c r="AQ38" s="37">
        <v>271.44099999999997</v>
      </c>
      <c r="AR38" s="38">
        <v>0.25</v>
      </c>
      <c r="AS38" s="30"/>
      <c r="AT38" s="30"/>
      <c r="AU38" s="30"/>
      <c r="AV38" s="30"/>
      <c r="AW38" s="30"/>
      <c r="AX38" s="48" t="s">
        <v>1506</v>
      </c>
      <c r="AY38" s="50">
        <v>34.219000000000001</v>
      </c>
      <c r="AZ38" s="50">
        <v>-118.429</v>
      </c>
      <c r="BA38" s="30" t="s">
        <v>225</v>
      </c>
      <c r="BB38" s="30"/>
      <c r="BC38" s="30"/>
      <c r="BD38" s="51"/>
      <c r="BE38" s="30"/>
      <c r="BF38" s="32"/>
      <c r="BG38" s="32"/>
      <c r="BH38" s="32"/>
      <c r="BI38" s="32"/>
      <c r="BJ38" s="48" t="s">
        <v>212</v>
      </c>
      <c r="BK38" s="32" t="str">
        <f t="shared" si="7"/>
        <v>A</v>
      </c>
      <c r="BL38" s="30" t="s">
        <v>232</v>
      </c>
      <c r="BM38" s="32" t="str">
        <f t="shared" si="8"/>
        <v>A</v>
      </c>
      <c r="BN38" s="32" t="str">
        <f t="shared" si="9"/>
        <v>D</v>
      </c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20"/>
      <c r="CC38" s="32"/>
      <c r="CD38" s="32" t="str">
        <f t="shared" si="10"/>
        <v>D</v>
      </c>
      <c r="CE38" s="32" t="str">
        <f t="shared" si="11"/>
        <v>D</v>
      </c>
      <c r="CF38" s="32"/>
      <c r="CG38" s="32"/>
      <c r="CH38" s="32"/>
      <c r="CI38" s="32"/>
      <c r="CJ38" s="36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  <c r="DK38" s="32"/>
      <c r="DL38" s="32"/>
      <c r="DM38" s="32"/>
      <c r="DN38" s="32"/>
      <c r="DO38" s="32"/>
      <c r="DP38" s="41" t="str">
        <f t="shared" si="12"/>
        <v/>
      </c>
      <c r="DQ38" s="32"/>
      <c r="DR38" s="32"/>
      <c r="DS38" s="32"/>
      <c r="DT38" s="30"/>
      <c r="DU38" s="30"/>
      <c r="DV38" s="32"/>
      <c r="DW38" s="32"/>
      <c r="DX38" s="32"/>
      <c r="DY38" s="32" t="s">
        <v>212</v>
      </c>
      <c r="DZ38" s="32" t="str">
        <f t="shared" si="13"/>
        <v>1, 5, or 6</v>
      </c>
      <c r="EA38" s="32"/>
      <c r="EB38" s="30"/>
      <c r="EC38" s="30"/>
      <c r="ED38" s="30"/>
      <c r="EE38" s="30"/>
      <c r="EF38" s="44"/>
      <c r="EG38" s="44"/>
      <c r="EH38" s="32"/>
      <c r="EI38" s="32"/>
      <c r="EJ38" s="32"/>
      <c r="EK38" s="32"/>
      <c r="EL38" s="32"/>
      <c r="EM38" s="30"/>
      <c r="EN38" s="32"/>
      <c r="EO38" s="32"/>
      <c r="EP38" s="32"/>
      <c r="EQ38" s="32"/>
      <c r="ER38" s="32"/>
      <c r="ES38" s="72"/>
      <c r="ET38" s="36"/>
      <c r="EU38" s="36"/>
      <c r="EV38" s="36"/>
      <c r="EW38" s="32"/>
      <c r="EX38" s="32"/>
      <c r="EY38" s="36"/>
      <c r="EZ38" s="36"/>
      <c r="FA38" s="36"/>
      <c r="FB38" s="36"/>
      <c r="FC38" s="36"/>
      <c r="FD38" s="36"/>
      <c r="FE38" s="36"/>
      <c r="FF38" s="36"/>
      <c r="FG38" s="32"/>
      <c r="FH38" s="32"/>
      <c r="FI38" s="32"/>
      <c r="FJ38" s="32"/>
      <c r="FK38" s="3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49"/>
      <c r="GB38" s="49"/>
      <c r="GC38" s="49"/>
      <c r="GD38" s="33"/>
      <c r="GE38" s="33"/>
      <c r="GF38" s="33"/>
      <c r="GG38" s="33"/>
      <c r="GH38" s="33"/>
      <c r="GI38" s="33"/>
      <c r="GJ38" s="33"/>
      <c r="GK38" s="33"/>
      <c r="GL38" s="33"/>
      <c r="GM38" s="33"/>
      <c r="GN38" s="33"/>
      <c r="GO38" s="43" t="s">
        <v>208</v>
      </c>
      <c r="GP38" s="43" t="s">
        <v>208</v>
      </c>
      <c r="GQ38" s="43" t="s">
        <v>208</v>
      </c>
      <c r="GR38" s="45" t="s">
        <v>225</v>
      </c>
      <c r="GS38" s="45" t="s">
        <v>214</v>
      </c>
      <c r="GT38" s="30" t="s">
        <v>226</v>
      </c>
      <c r="GU38" s="30" t="s">
        <v>213</v>
      </c>
      <c r="GV38" s="67" t="s">
        <v>216</v>
      </c>
      <c r="GW38" s="45" t="s">
        <v>217</v>
      </c>
      <c r="GX38" s="32" t="s">
        <v>217</v>
      </c>
      <c r="GY38" s="32"/>
      <c r="GZ38" s="32"/>
      <c r="HA38" s="46"/>
      <c r="HB38" s="46"/>
      <c r="HC38" s="46"/>
      <c r="HD38" s="73" t="s">
        <v>4790</v>
      </c>
      <c r="HE38" s="73"/>
      <c r="HF38" s="32">
        <v>1403</v>
      </c>
      <c r="HG38" s="48">
        <v>24765</v>
      </c>
      <c r="HH38" s="104" t="s">
        <v>4789</v>
      </c>
    </row>
    <row r="39" spans="1:216" ht="15" customHeight="1" x14ac:dyDescent="0.2">
      <c r="A39" s="49" t="s">
        <v>4712</v>
      </c>
      <c r="B39" s="29" t="e">
        <v>#N/A</v>
      </c>
      <c r="C39" s="104" t="s">
        <v>4791</v>
      </c>
      <c r="D39" s="48">
        <v>24802</v>
      </c>
      <c r="E39" s="29" t="e">
        <v>#N/A</v>
      </c>
      <c r="F39" s="29" t="e">
        <v>#N/A</v>
      </c>
      <c r="G39" s="45" t="s">
        <v>225</v>
      </c>
      <c r="H39" s="45" t="s">
        <v>213</v>
      </c>
      <c r="I39" s="31"/>
      <c r="J39" s="31" t="s">
        <v>1593</v>
      </c>
      <c r="K39" s="32" t="str">
        <f t="shared" si="0"/>
        <v>A</v>
      </c>
      <c r="L39" s="32" t="str">
        <f t="shared" si="1"/>
        <v>D</v>
      </c>
      <c r="M39" s="32" t="s">
        <v>213</v>
      </c>
      <c r="N39" s="32" t="str">
        <f t="shared" si="2"/>
        <v>-</v>
      </c>
      <c r="O39" s="49"/>
      <c r="P39" s="30" t="str">
        <f t="shared" si="3"/>
        <v>D</v>
      </c>
      <c r="Q39" s="33">
        <f t="shared" si="4"/>
        <v>271.44099999999997</v>
      </c>
      <c r="R39" s="30">
        <f t="shared" si="5"/>
        <v>274.5</v>
      </c>
      <c r="S39" s="34">
        <v>1</v>
      </c>
      <c r="T39" s="33">
        <f t="shared" si="6"/>
        <v>0.25</v>
      </c>
      <c r="U39" s="30"/>
      <c r="V39" s="30"/>
      <c r="W39" s="30"/>
      <c r="X39" s="32"/>
      <c r="Y39" s="32"/>
      <c r="Z39" s="32"/>
      <c r="AA39" s="30"/>
      <c r="AB39" s="32"/>
      <c r="AC39" s="30"/>
      <c r="AD39" s="32"/>
      <c r="AE39" s="32"/>
      <c r="AF39" s="32"/>
      <c r="AG39" s="32"/>
      <c r="AH39" s="30"/>
      <c r="AI39" s="30"/>
      <c r="AJ39" s="30"/>
      <c r="AK39" s="30"/>
      <c r="AL39" s="30"/>
      <c r="AM39" s="39" t="s">
        <v>1704</v>
      </c>
      <c r="AN39" s="39">
        <v>97</v>
      </c>
      <c r="AO39" s="34">
        <v>280</v>
      </c>
      <c r="AP39" s="30">
        <v>74</v>
      </c>
      <c r="AQ39" s="37">
        <v>271.44099999999997</v>
      </c>
      <c r="AR39" s="38">
        <v>0.25</v>
      </c>
      <c r="AS39" s="30"/>
      <c r="AT39" s="30"/>
      <c r="AU39" s="30"/>
      <c r="AV39" s="30"/>
      <c r="AW39" s="30"/>
      <c r="AX39" s="48" t="s">
        <v>1506</v>
      </c>
      <c r="AY39" s="50">
        <v>34.162999999999997</v>
      </c>
      <c r="AZ39" s="50">
        <v>-118.5</v>
      </c>
      <c r="BA39" s="30" t="s">
        <v>225</v>
      </c>
      <c r="BB39" s="30"/>
      <c r="BC39" s="30"/>
      <c r="BD39" s="51"/>
      <c r="BE39" s="30"/>
      <c r="BF39" s="32"/>
      <c r="BG39" s="32"/>
      <c r="BH39" s="32"/>
      <c r="BI39" s="32"/>
      <c r="BJ39" s="48" t="s">
        <v>212</v>
      </c>
      <c r="BK39" s="32" t="str">
        <f t="shared" si="7"/>
        <v>A</v>
      </c>
      <c r="BL39" s="30" t="s">
        <v>232</v>
      </c>
      <c r="BM39" s="32" t="str">
        <f t="shared" si="8"/>
        <v>A</v>
      </c>
      <c r="BN39" s="32" t="str">
        <f t="shared" si="9"/>
        <v>D</v>
      </c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20"/>
      <c r="CC39" s="32"/>
      <c r="CD39" s="32" t="str">
        <f t="shared" si="10"/>
        <v>D</v>
      </c>
      <c r="CE39" s="32" t="str">
        <f t="shared" si="11"/>
        <v>D</v>
      </c>
      <c r="CF39" s="32"/>
      <c r="CG39" s="32"/>
      <c r="CH39" s="32"/>
      <c r="CI39" s="32"/>
      <c r="CJ39" s="36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41" t="str">
        <f t="shared" si="12"/>
        <v/>
      </c>
      <c r="DQ39" s="32"/>
      <c r="DR39" s="32"/>
      <c r="DS39" s="32"/>
      <c r="DT39" s="30"/>
      <c r="DU39" s="30"/>
      <c r="DV39" s="32"/>
      <c r="DW39" s="32"/>
      <c r="DX39" s="32"/>
      <c r="DY39" s="32" t="s">
        <v>212</v>
      </c>
      <c r="DZ39" s="32" t="str">
        <f t="shared" si="13"/>
        <v>1, 5, or 6</v>
      </c>
      <c r="EA39" s="32"/>
      <c r="EB39" s="30"/>
      <c r="EC39" s="30"/>
      <c r="ED39" s="30"/>
      <c r="EE39" s="30"/>
      <c r="EF39" s="44"/>
      <c r="EG39" s="44"/>
      <c r="EH39" s="32"/>
      <c r="EI39" s="32"/>
      <c r="EJ39" s="32"/>
      <c r="EK39" s="32"/>
      <c r="EL39" s="32"/>
      <c r="EM39" s="30"/>
      <c r="EN39" s="32"/>
      <c r="EO39" s="32"/>
      <c r="EP39" s="32"/>
      <c r="EQ39" s="32"/>
      <c r="ER39" s="32"/>
      <c r="ES39" s="72" t="s">
        <v>1538</v>
      </c>
      <c r="ET39" s="36"/>
      <c r="EU39" s="36"/>
      <c r="EV39" s="36"/>
      <c r="EW39" s="32"/>
      <c r="EX39" s="32"/>
      <c r="EY39" s="36"/>
      <c r="EZ39" s="36"/>
      <c r="FA39" s="36"/>
      <c r="FB39" s="36"/>
      <c r="FC39" s="36"/>
      <c r="FD39" s="36"/>
      <c r="FE39" s="36"/>
      <c r="FF39" s="36"/>
      <c r="FG39" s="32"/>
      <c r="FH39" s="32"/>
      <c r="FI39" s="32"/>
      <c r="FJ39" s="32"/>
      <c r="FK39" s="3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49"/>
      <c r="GB39" s="49"/>
      <c r="GC39" s="49"/>
      <c r="GD39" s="33"/>
      <c r="GE39" s="33"/>
      <c r="GF39" s="33"/>
      <c r="GG39" s="33"/>
      <c r="GH39" s="33"/>
      <c r="GI39" s="33"/>
      <c r="GJ39" s="33"/>
      <c r="GK39" s="33"/>
      <c r="GL39" s="33"/>
      <c r="GM39" s="33"/>
      <c r="GN39" s="33"/>
      <c r="GO39" s="43" t="s">
        <v>208</v>
      </c>
      <c r="GP39" s="43" t="s">
        <v>208</v>
      </c>
      <c r="GQ39" s="43" t="s">
        <v>208</v>
      </c>
      <c r="GR39" s="45" t="s">
        <v>225</v>
      </c>
      <c r="GS39" s="45" t="s">
        <v>214</v>
      </c>
      <c r="GT39" s="30" t="s">
        <v>226</v>
      </c>
      <c r="GU39" s="30" t="s">
        <v>213</v>
      </c>
      <c r="GV39" s="67" t="s">
        <v>216</v>
      </c>
      <c r="GW39" s="45" t="s">
        <v>217</v>
      </c>
      <c r="GX39" s="32" t="s">
        <v>217</v>
      </c>
      <c r="GY39" s="32"/>
      <c r="GZ39" s="32"/>
      <c r="HA39" s="46"/>
      <c r="HB39" s="46"/>
      <c r="HC39" s="46"/>
      <c r="HD39" s="79" t="s">
        <v>4792</v>
      </c>
      <c r="HE39" s="79"/>
      <c r="HF39" s="32">
        <v>1406</v>
      </c>
      <c r="HG39" s="48">
        <v>24802</v>
      </c>
      <c r="HH39" s="104" t="s">
        <v>4791</v>
      </c>
    </row>
    <row r="40" spans="1:216" ht="15" customHeight="1" x14ac:dyDescent="0.2">
      <c r="A40" s="49" t="s">
        <v>4712</v>
      </c>
      <c r="B40" s="29" t="e">
        <v>#N/A</v>
      </c>
      <c r="C40" s="104" t="s">
        <v>4793</v>
      </c>
      <c r="D40" s="48">
        <v>24806</v>
      </c>
      <c r="E40" s="29" t="e">
        <v>#N/A</v>
      </c>
      <c r="F40" s="29" t="e">
        <v>#N/A</v>
      </c>
      <c r="G40" s="45" t="s">
        <v>225</v>
      </c>
      <c r="H40" s="45" t="s">
        <v>213</v>
      </c>
      <c r="I40" s="31"/>
      <c r="J40" s="31" t="s">
        <v>1593</v>
      </c>
      <c r="K40" s="32" t="str">
        <f t="shared" si="0"/>
        <v>A</v>
      </c>
      <c r="L40" s="32" t="str">
        <f t="shared" si="1"/>
        <v>D</v>
      </c>
      <c r="M40" s="32" t="s">
        <v>213</v>
      </c>
      <c r="N40" s="32" t="str">
        <f t="shared" si="2"/>
        <v>-</v>
      </c>
      <c r="O40" s="49"/>
      <c r="P40" s="30" t="str">
        <f t="shared" si="3"/>
        <v>D</v>
      </c>
      <c r="Q40" s="33">
        <f t="shared" si="4"/>
        <v>271.44099999999997</v>
      </c>
      <c r="R40" s="30">
        <f t="shared" si="5"/>
        <v>274.5</v>
      </c>
      <c r="S40" s="34">
        <v>1</v>
      </c>
      <c r="T40" s="33">
        <f t="shared" si="6"/>
        <v>0.25</v>
      </c>
      <c r="U40" s="30"/>
      <c r="V40" s="30"/>
      <c r="W40" s="30"/>
      <c r="X40" s="32"/>
      <c r="Y40" s="32"/>
      <c r="Z40" s="32"/>
      <c r="AA40" s="30"/>
      <c r="AB40" s="32"/>
      <c r="AC40" s="30"/>
      <c r="AD40" s="32"/>
      <c r="AE40" s="32"/>
      <c r="AF40" s="32"/>
      <c r="AG40" s="32"/>
      <c r="AH40" s="30"/>
      <c r="AI40" s="30"/>
      <c r="AJ40" s="30"/>
      <c r="AK40" s="30"/>
      <c r="AL40" s="30"/>
      <c r="AM40" s="39" t="s">
        <v>1704</v>
      </c>
      <c r="AN40" s="39">
        <v>97</v>
      </c>
      <c r="AO40" s="34">
        <v>280</v>
      </c>
      <c r="AP40" s="30">
        <v>74</v>
      </c>
      <c r="AQ40" s="37">
        <v>271.44099999999997</v>
      </c>
      <c r="AR40" s="38">
        <v>0.25</v>
      </c>
      <c r="AS40" s="30"/>
      <c r="AT40" s="30"/>
      <c r="AU40" s="30"/>
      <c r="AV40" s="30"/>
      <c r="AW40" s="30"/>
      <c r="AX40" s="48" t="s">
        <v>1506</v>
      </c>
      <c r="AY40" s="50">
        <v>34.222000000000001</v>
      </c>
      <c r="AZ40" s="50">
        <v>-118.57</v>
      </c>
      <c r="BA40" s="30" t="s">
        <v>225</v>
      </c>
      <c r="BB40" s="30"/>
      <c r="BC40" s="30"/>
      <c r="BD40" s="51"/>
      <c r="BE40" s="30"/>
      <c r="BF40" s="32"/>
      <c r="BG40" s="32"/>
      <c r="BH40" s="32"/>
      <c r="BI40" s="32"/>
      <c r="BJ40" s="48" t="s">
        <v>212</v>
      </c>
      <c r="BK40" s="32" t="str">
        <f t="shared" si="7"/>
        <v>A</v>
      </c>
      <c r="BL40" s="30" t="s">
        <v>232</v>
      </c>
      <c r="BM40" s="32" t="str">
        <f t="shared" si="8"/>
        <v>A</v>
      </c>
      <c r="BN40" s="32" t="str">
        <f t="shared" si="9"/>
        <v>D</v>
      </c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20"/>
      <c r="CC40" s="32"/>
      <c r="CD40" s="32" t="str">
        <f t="shared" si="10"/>
        <v>D</v>
      </c>
      <c r="CE40" s="32" t="str">
        <f t="shared" si="11"/>
        <v>D</v>
      </c>
      <c r="CF40" s="32"/>
      <c r="CG40" s="32"/>
      <c r="CH40" s="32"/>
      <c r="CI40" s="32"/>
      <c r="CJ40" s="36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CU40" s="32"/>
      <c r="CV40" s="32"/>
      <c r="CW40" s="32"/>
      <c r="CX40" s="32"/>
      <c r="CY40" s="32"/>
      <c r="CZ40" s="32"/>
      <c r="DA40" s="32"/>
      <c r="DB40" s="32"/>
      <c r="DC40" s="32"/>
      <c r="DD40" s="32"/>
      <c r="DE40" s="32"/>
      <c r="DF40" s="32"/>
      <c r="DG40" s="32"/>
      <c r="DH40" s="32"/>
      <c r="DI40" s="32"/>
      <c r="DJ40" s="32"/>
      <c r="DK40" s="32"/>
      <c r="DL40" s="32"/>
      <c r="DM40" s="32"/>
      <c r="DN40" s="32"/>
      <c r="DO40" s="32"/>
      <c r="DP40" s="41" t="str">
        <f t="shared" si="12"/>
        <v/>
      </c>
      <c r="DQ40" s="32"/>
      <c r="DR40" s="32"/>
      <c r="DS40" s="32"/>
      <c r="DT40" s="30"/>
      <c r="DU40" s="30"/>
      <c r="DV40" s="32"/>
      <c r="DW40" s="32"/>
      <c r="DX40" s="32"/>
      <c r="DY40" s="32" t="s">
        <v>212</v>
      </c>
      <c r="DZ40" s="32" t="str">
        <f t="shared" si="13"/>
        <v>1, 5, or 6</v>
      </c>
      <c r="EA40" s="32"/>
      <c r="EB40" s="30"/>
      <c r="EC40" s="30"/>
      <c r="ED40" s="30"/>
      <c r="EE40" s="30"/>
      <c r="EF40" s="44"/>
      <c r="EG40" s="44"/>
      <c r="EH40" s="32"/>
      <c r="EI40" s="32"/>
      <c r="EJ40" s="32"/>
      <c r="EK40" s="32"/>
      <c r="EL40" s="32"/>
      <c r="EM40" s="30"/>
      <c r="EN40" s="32"/>
      <c r="EO40" s="32"/>
      <c r="EP40" s="32"/>
      <c r="EQ40" s="32"/>
      <c r="ER40" s="32"/>
      <c r="ES40" s="72" t="s">
        <v>1538</v>
      </c>
      <c r="ET40" s="36"/>
      <c r="EU40" s="36"/>
      <c r="EV40" s="36"/>
      <c r="EW40" s="32"/>
      <c r="EX40" s="32"/>
      <c r="EY40" s="36"/>
      <c r="EZ40" s="36"/>
      <c r="FA40" s="36"/>
      <c r="FB40" s="36"/>
      <c r="FC40" s="36"/>
      <c r="FD40" s="36"/>
      <c r="FE40" s="36"/>
      <c r="FF40" s="36"/>
      <c r="FG40" s="32"/>
      <c r="FH40" s="32"/>
      <c r="FI40" s="32"/>
      <c r="FJ40" s="32"/>
      <c r="FK40" s="3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49"/>
      <c r="GB40" s="49"/>
      <c r="GC40" s="49"/>
      <c r="GD40" s="33"/>
      <c r="GE40" s="33"/>
      <c r="GF40" s="33"/>
      <c r="GG40" s="33"/>
      <c r="GH40" s="33"/>
      <c r="GI40" s="33"/>
      <c r="GJ40" s="33"/>
      <c r="GK40" s="33"/>
      <c r="GL40" s="33"/>
      <c r="GM40" s="33"/>
      <c r="GN40" s="33"/>
      <c r="GO40" s="43" t="s">
        <v>208</v>
      </c>
      <c r="GP40" s="43" t="s">
        <v>208</v>
      </c>
      <c r="GQ40" s="43" t="s">
        <v>208</v>
      </c>
      <c r="GR40" s="45" t="s">
        <v>225</v>
      </c>
      <c r="GS40" s="45" t="s">
        <v>214</v>
      </c>
      <c r="GT40" s="30" t="s">
        <v>226</v>
      </c>
      <c r="GU40" s="30" t="s">
        <v>213</v>
      </c>
      <c r="GV40" s="67" t="s">
        <v>216</v>
      </c>
      <c r="GW40" s="45" t="s">
        <v>217</v>
      </c>
      <c r="GX40" s="32" t="s">
        <v>217</v>
      </c>
      <c r="GY40" s="32"/>
      <c r="GZ40" s="32"/>
      <c r="HA40" s="46"/>
      <c r="HB40" s="46"/>
      <c r="HC40" s="46"/>
      <c r="HD40" s="73" t="s">
        <v>4794</v>
      </c>
      <c r="HE40" s="73"/>
      <c r="HF40" s="32">
        <v>1410</v>
      </c>
      <c r="HG40" s="48">
        <v>24806</v>
      </c>
      <c r="HH40" s="104" t="s">
        <v>4793</v>
      </c>
    </row>
    <row r="41" spans="1:216" ht="15" customHeight="1" x14ac:dyDescent="0.2">
      <c r="A41" s="49" t="s">
        <v>4712</v>
      </c>
      <c r="B41" s="29" t="e">
        <v>#N/A</v>
      </c>
      <c r="C41" s="104" t="s">
        <v>4795</v>
      </c>
      <c r="D41" s="48">
        <v>24807</v>
      </c>
      <c r="E41" s="29" t="e">
        <v>#N/A</v>
      </c>
      <c r="F41" s="29" t="e">
        <v>#N/A</v>
      </c>
      <c r="G41" s="45" t="s">
        <v>235</v>
      </c>
      <c r="H41" s="45" t="s">
        <v>205</v>
      </c>
      <c r="I41" s="31"/>
      <c r="J41" s="31" t="s">
        <v>1754</v>
      </c>
      <c r="K41" s="32" t="str">
        <f t="shared" si="0"/>
        <v>A</v>
      </c>
      <c r="L41" s="32" t="str">
        <f t="shared" si="1"/>
        <v>C</v>
      </c>
      <c r="M41" s="32" t="s">
        <v>213</v>
      </c>
      <c r="N41" s="32" t="str">
        <f t="shared" si="2"/>
        <v>-</v>
      </c>
      <c r="O41" s="49"/>
      <c r="P41" s="30" t="str">
        <f t="shared" si="3"/>
        <v>D</v>
      </c>
      <c r="Q41" s="33">
        <f t="shared" si="4"/>
        <v>294.24700000000001</v>
      </c>
      <c r="R41" s="30">
        <f t="shared" si="5"/>
        <v>424.8</v>
      </c>
      <c r="S41" s="34">
        <v>1</v>
      </c>
      <c r="T41" s="33">
        <f t="shared" si="6"/>
        <v>0.25</v>
      </c>
      <c r="U41" s="30"/>
      <c r="V41" s="30"/>
      <c r="W41" s="30"/>
      <c r="X41" s="32"/>
      <c r="Y41" s="32"/>
      <c r="Z41" s="32"/>
      <c r="AA41" s="30"/>
      <c r="AB41" s="32"/>
      <c r="AC41" s="30"/>
      <c r="AD41" s="32"/>
      <c r="AE41" s="32"/>
      <c r="AF41" s="32"/>
      <c r="AG41" s="32"/>
      <c r="AH41" s="30"/>
      <c r="AI41" s="30"/>
      <c r="AJ41" s="30"/>
      <c r="AK41" s="30"/>
      <c r="AL41" s="30"/>
      <c r="AM41" s="39" t="s">
        <v>2117</v>
      </c>
      <c r="AN41" s="39">
        <v>41</v>
      </c>
      <c r="AO41" s="30">
        <v>297</v>
      </c>
      <c r="AP41" s="30">
        <v>45</v>
      </c>
      <c r="AQ41" s="37">
        <v>294.24700000000001</v>
      </c>
      <c r="AR41" s="38">
        <v>0.15</v>
      </c>
      <c r="AS41" s="30"/>
      <c r="AT41" s="30"/>
      <c r="AU41" s="30"/>
      <c r="AV41" s="30"/>
      <c r="AW41" s="30"/>
      <c r="AX41" s="48" t="s">
        <v>1506</v>
      </c>
      <c r="AY41" s="50">
        <v>34.167000000000002</v>
      </c>
      <c r="AZ41" s="50">
        <v>-118.596</v>
      </c>
      <c r="BA41" s="30" t="s">
        <v>235</v>
      </c>
      <c r="BB41" s="30"/>
      <c r="BC41" s="30"/>
      <c r="BD41" s="51"/>
      <c r="BE41" s="30"/>
      <c r="BF41" s="32"/>
      <c r="BG41" s="32"/>
      <c r="BH41" s="32"/>
      <c r="BI41" s="32"/>
      <c r="BJ41" s="48" t="s">
        <v>212</v>
      </c>
      <c r="BK41" s="32" t="str">
        <f t="shared" si="7"/>
        <v>A</v>
      </c>
      <c r="BL41" s="30" t="s">
        <v>232</v>
      </c>
      <c r="BM41" s="32" t="str">
        <f t="shared" si="8"/>
        <v>A</v>
      </c>
      <c r="BN41" s="32" t="str">
        <f t="shared" si="9"/>
        <v>D</v>
      </c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20"/>
      <c r="CC41" s="32"/>
      <c r="CD41" s="32" t="str">
        <f t="shared" si="10"/>
        <v>C</v>
      </c>
      <c r="CE41" s="32" t="str">
        <f t="shared" si="11"/>
        <v>C</v>
      </c>
      <c r="CF41" s="32"/>
      <c r="CG41" s="32"/>
      <c r="CH41" s="32"/>
      <c r="CI41" s="32"/>
      <c r="CJ41" s="36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  <c r="CW41" s="32"/>
      <c r="CX41" s="32"/>
      <c r="CY41" s="32"/>
      <c r="CZ41" s="32"/>
      <c r="DA41" s="32"/>
      <c r="DB41" s="32"/>
      <c r="DC41" s="32"/>
      <c r="DD41" s="32"/>
      <c r="DE41" s="32"/>
      <c r="DF41" s="32"/>
      <c r="DG41" s="32"/>
      <c r="DH41" s="32"/>
      <c r="DI41" s="32"/>
      <c r="DJ41" s="32"/>
      <c r="DK41" s="32"/>
      <c r="DL41" s="32"/>
      <c r="DM41" s="32"/>
      <c r="DN41" s="32"/>
      <c r="DO41" s="32"/>
      <c r="DP41" s="41" t="str">
        <f t="shared" si="12"/>
        <v/>
      </c>
      <c r="DQ41" s="32"/>
      <c r="DR41" s="32"/>
      <c r="DS41" s="32"/>
      <c r="DT41" s="30"/>
      <c r="DU41" s="30"/>
      <c r="DV41" s="32"/>
      <c r="DW41" s="32"/>
      <c r="DX41" s="32"/>
      <c r="DY41" s="32" t="s">
        <v>212</v>
      </c>
      <c r="DZ41" s="32" t="str">
        <f t="shared" si="13"/>
        <v>1, 5, or 6</v>
      </c>
      <c r="EA41" s="32"/>
      <c r="EB41" s="30"/>
      <c r="EC41" s="30"/>
      <c r="ED41" s="30"/>
      <c r="EE41" s="30"/>
      <c r="EF41" s="44"/>
      <c r="EG41" s="44"/>
      <c r="EH41" s="32"/>
      <c r="EI41" s="32"/>
      <c r="EJ41" s="32"/>
      <c r="EK41" s="32"/>
      <c r="EL41" s="32"/>
      <c r="EM41" s="30"/>
      <c r="EN41" s="32"/>
      <c r="EO41" s="32"/>
      <c r="EP41" s="32"/>
      <c r="EQ41" s="32"/>
      <c r="ER41" s="32"/>
      <c r="ES41" s="72" t="s">
        <v>1538</v>
      </c>
      <c r="ET41" s="36"/>
      <c r="EU41" s="36"/>
      <c r="EV41" s="36"/>
      <c r="EW41" s="32"/>
      <c r="EX41" s="32"/>
      <c r="EY41" s="36"/>
      <c r="EZ41" s="36"/>
      <c r="FA41" s="36"/>
      <c r="FB41" s="36"/>
      <c r="FC41" s="36"/>
      <c r="FD41" s="36"/>
      <c r="FE41" s="36"/>
      <c r="FF41" s="36"/>
      <c r="FG41" s="32"/>
      <c r="FH41" s="32"/>
      <c r="FI41" s="32"/>
      <c r="FJ41" s="32"/>
      <c r="FK41" s="32"/>
      <c r="FL41" s="72"/>
      <c r="FM41" s="72"/>
      <c r="FN41" s="72"/>
      <c r="FO41" s="72"/>
      <c r="FP41" s="72"/>
      <c r="FQ41" s="72"/>
      <c r="FR41" s="72"/>
      <c r="FS41" s="72"/>
      <c r="FT41" s="72"/>
      <c r="FU41" s="72"/>
      <c r="FV41" s="72"/>
      <c r="FW41" s="72"/>
      <c r="FX41" s="72"/>
      <c r="FY41" s="72"/>
      <c r="FZ41" s="72"/>
      <c r="GA41" s="49"/>
      <c r="GB41" s="49"/>
      <c r="GC41" s="49"/>
      <c r="GD41" s="33"/>
      <c r="GE41" s="33"/>
      <c r="GF41" s="33"/>
      <c r="GG41" s="33"/>
      <c r="GH41" s="33"/>
      <c r="GI41" s="33"/>
      <c r="GJ41" s="33"/>
      <c r="GK41" s="33"/>
      <c r="GL41" s="33"/>
      <c r="GM41" s="33"/>
      <c r="GN41" s="33"/>
      <c r="GO41" s="43" t="s">
        <v>208</v>
      </c>
      <c r="GP41" s="43" t="s">
        <v>208</v>
      </c>
      <c r="GQ41" s="43" t="s">
        <v>208</v>
      </c>
      <c r="GR41" s="45" t="s">
        <v>235</v>
      </c>
      <c r="GS41" s="45" t="s">
        <v>214</v>
      </c>
      <c r="GT41" s="30" t="s">
        <v>226</v>
      </c>
      <c r="GU41" s="30" t="s">
        <v>205</v>
      </c>
      <c r="GV41" s="67" t="s">
        <v>216</v>
      </c>
      <c r="GW41" s="45" t="s">
        <v>217</v>
      </c>
      <c r="GX41" s="32" t="s">
        <v>217</v>
      </c>
      <c r="GY41" s="32"/>
      <c r="GZ41" s="32"/>
      <c r="HA41" s="46"/>
      <c r="HB41" s="46"/>
      <c r="HC41" s="46"/>
      <c r="HD41" s="73" t="s">
        <v>4796</v>
      </c>
      <c r="HE41" s="73"/>
      <c r="HF41" s="32">
        <v>1411</v>
      </c>
      <c r="HG41" s="48">
        <v>24807</v>
      </c>
      <c r="HH41" s="104" t="s">
        <v>4795</v>
      </c>
    </row>
    <row r="42" spans="1:216" ht="15" customHeight="1" x14ac:dyDescent="0.2">
      <c r="A42" s="49" t="s">
        <v>4712</v>
      </c>
      <c r="B42" s="29" t="e">
        <v>#N/A</v>
      </c>
      <c r="C42" s="104" t="s">
        <v>4797</v>
      </c>
      <c r="D42" s="48">
        <v>24808</v>
      </c>
      <c r="E42" s="29" t="e">
        <v>#N/A</v>
      </c>
      <c r="F42" s="29" t="e">
        <v>#N/A</v>
      </c>
      <c r="G42" s="45" t="s">
        <v>225</v>
      </c>
      <c r="H42" s="45" t="s">
        <v>213</v>
      </c>
      <c r="I42" s="31"/>
      <c r="J42" s="31" t="s">
        <v>1593</v>
      </c>
      <c r="K42" s="32" t="str">
        <f t="shared" si="0"/>
        <v>A</v>
      </c>
      <c r="L42" s="32" t="str">
        <f t="shared" si="1"/>
        <v>D</v>
      </c>
      <c r="M42" s="32" t="s">
        <v>1599</v>
      </c>
      <c r="N42" s="32" t="str">
        <f t="shared" si="2"/>
        <v>-</v>
      </c>
      <c r="O42" s="49"/>
      <c r="P42" s="30" t="str">
        <f t="shared" si="3"/>
        <v>D</v>
      </c>
      <c r="Q42" s="33">
        <f t="shared" si="4"/>
        <v>271.44099999999997</v>
      </c>
      <c r="R42" s="30">
        <f t="shared" si="5"/>
        <v>274.5</v>
      </c>
      <c r="S42" s="34">
        <v>1</v>
      </c>
      <c r="T42" s="33">
        <f t="shared" si="6"/>
        <v>0.25</v>
      </c>
      <c r="U42" s="31"/>
      <c r="V42" s="32"/>
      <c r="W42" s="31"/>
      <c r="X42" s="32"/>
      <c r="Y42" s="32"/>
      <c r="Z42" s="32"/>
      <c r="AA42" s="30"/>
      <c r="AB42" s="32"/>
      <c r="AC42" s="30"/>
      <c r="AD42" s="32"/>
      <c r="AE42" s="32"/>
      <c r="AF42" s="32"/>
      <c r="AG42" s="32"/>
      <c r="AH42" s="30"/>
      <c r="AI42" s="30"/>
      <c r="AJ42" s="30"/>
      <c r="AK42" s="30"/>
      <c r="AL42" s="30"/>
      <c r="AM42" s="39" t="s">
        <v>1704</v>
      </c>
      <c r="AN42" s="39">
        <v>97</v>
      </c>
      <c r="AO42" s="34">
        <v>280</v>
      </c>
      <c r="AP42" s="30">
        <v>74</v>
      </c>
      <c r="AQ42" s="37">
        <v>271.44099999999997</v>
      </c>
      <c r="AR42" s="38">
        <v>0.25</v>
      </c>
      <c r="AS42" s="30"/>
      <c r="AT42" s="30"/>
      <c r="AU42" s="30"/>
      <c r="AV42" s="30"/>
      <c r="AW42" s="30"/>
      <c r="AX42" s="48" t="s">
        <v>1506</v>
      </c>
      <c r="AY42" s="50">
        <v>34.171999999999997</v>
      </c>
      <c r="AZ42" s="50">
        <v>-118.42</v>
      </c>
      <c r="BA42" s="30" t="s">
        <v>225</v>
      </c>
      <c r="BB42" s="30"/>
      <c r="BC42" s="30"/>
      <c r="BD42" s="51"/>
      <c r="BE42" s="30"/>
      <c r="BF42" s="32"/>
      <c r="BG42" s="32"/>
      <c r="BH42" s="32"/>
      <c r="BI42" s="32"/>
      <c r="BJ42" s="48" t="s">
        <v>212</v>
      </c>
      <c r="BK42" s="32" t="str">
        <f t="shared" si="7"/>
        <v>A</v>
      </c>
      <c r="BL42" s="30" t="s">
        <v>232</v>
      </c>
      <c r="BM42" s="32" t="str">
        <f t="shared" si="8"/>
        <v>A</v>
      </c>
      <c r="BN42" s="32" t="str">
        <f t="shared" si="9"/>
        <v>D</v>
      </c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20"/>
      <c r="CC42" s="32"/>
      <c r="CD42" s="32" t="str">
        <f t="shared" si="10"/>
        <v>D</v>
      </c>
      <c r="CE42" s="32" t="str">
        <f t="shared" si="11"/>
        <v>D</v>
      </c>
      <c r="CF42" s="32"/>
      <c r="CG42" s="32"/>
      <c r="CH42" s="32"/>
      <c r="CI42" s="32"/>
      <c r="CJ42" s="36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CU42" s="32"/>
      <c r="CV42" s="32"/>
      <c r="CW42" s="32"/>
      <c r="CX42" s="32"/>
      <c r="CY42" s="32"/>
      <c r="CZ42" s="32"/>
      <c r="DA42" s="32"/>
      <c r="DB42" s="32"/>
      <c r="DC42" s="32"/>
      <c r="DD42" s="32"/>
      <c r="DE42" s="32"/>
      <c r="DF42" s="32"/>
      <c r="DG42" s="32"/>
      <c r="DH42" s="32"/>
      <c r="DI42" s="32"/>
      <c r="DJ42" s="32"/>
      <c r="DK42" s="32"/>
      <c r="DL42" s="32"/>
      <c r="DM42" s="32"/>
      <c r="DN42" s="32"/>
      <c r="DO42" s="32"/>
      <c r="DP42" s="41" t="str">
        <f t="shared" si="12"/>
        <v/>
      </c>
      <c r="DQ42" s="32"/>
      <c r="DR42" s="32"/>
      <c r="DS42" s="32"/>
      <c r="DT42" s="30"/>
      <c r="DU42" s="30"/>
      <c r="DV42" s="32"/>
      <c r="DW42" s="32"/>
      <c r="DX42" s="32"/>
      <c r="DY42" s="32" t="s">
        <v>212</v>
      </c>
      <c r="DZ42" s="32" t="str">
        <f t="shared" si="13"/>
        <v>1, 5, or 6</v>
      </c>
      <c r="EA42" s="32"/>
      <c r="EB42" s="30"/>
      <c r="EC42" s="30"/>
      <c r="ED42" s="30"/>
      <c r="EE42" s="30"/>
      <c r="EF42" s="44"/>
      <c r="EG42" s="44"/>
      <c r="EH42" s="32"/>
      <c r="EI42" s="32"/>
      <c r="EJ42" s="32"/>
      <c r="EK42" s="32"/>
      <c r="EL42" s="32"/>
      <c r="EM42" s="30"/>
      <c r="EN42" s="32"/>
      <c r="EO42" s="32"/>
      <c r="EP42" s="32"/>
      <c r="EQ42" s="32"/>
      <c r="ER42" s="32"/>
      <c r="ES42" s="72" t="s">
        <v>1538</v>
      </c>
      <c r="ET42" s="36"/>
      <c r="EU42" s="36"/>
      <c r="EV42" s="36"/>
      <c r="EW42" s="32"/>
      <c r="EX42" s="32"/>
      <c r="EY42" s="36"/>
      <c r="EZ42" s="36"/>
      <c r="FA42" s="36"/>
      <c r="FB42" s="36"/>
      <c r="FC42" s="36"/>
      <c r="FD42" s="36"/>
      <c r="FE42" s="36"/>
      <c r="FF42" s="36"/>
      <c r="FG42" s="32"/>
      <c r="FH42" s="32"/>
      <c r="FI42" s="32"/>
      <c r="FJ42" s="32"/>
      <c r="FK42" s="32"/>
      <c r="FL42" s="72"/>
      <c r="FM42" s="72"/>
      <c r="FN42" s="72"/>
      <c r="FO42" s="72"/>
      <c r="FP42" s="72"/>
      <c r="FQ42" s="72"/>
      <c r="FR42" s="72"/>
      <c r="FS42" s="72"/>
      <c r="FT42" s="72"/>
      <c r="FU42" s="72"/>
      <c r="FV42" s="72"/>
      <c r="FW42" s="72"/>
      <c r="FX42" s="72"/>
      <c r="FY42" s="72"/>
      <c r="FZ42" s="72"/>
      <c r="GA42" s="49"/>
      <c r="GB42" s="49"/>
      <c r="GC42" s="49"/>
      <c r="GD42" s="33"/>
      <c r="GE42" s="33"/>
      <c r="GF42" s="33"/>
      <c r="GG42" s="33"/>
      <c r="GH42" s="33"/>
      <c r="GI42" s="33"/>
      <c r="GJ42" s="33"/>
      <c r="GK42" s="33"/>
      <c r="GL42" s="33"/>
      <c r="GM42" s="33"/>
      <c r="GN42" s="33"/>
      <c r="GO42" s="43" t="s">
        <v>208</v>
      </c>
      <c r="GP42" s="43" t="s">
        <v>208</v>
      </c>
      <c r="GQ42" s="43" t="s">
        <v>208</v>
      </c>
      <c r="GR42" s="45" t="s">
        <v>225</v>
      </c>
      <c r="GS42" s="45" t="s">
        <v>214</v>
      </c>
      <c r="GT42" s="30" t="s">
        <v>226</v>
      </c>
      <c r="GU42" s="30" t="s">
        <v>213</v>
      </c>
      <c r="GV42" s="67" t="s">
        <v>216</v>
      </c>
      <c r="GW42" s="45" t="s">
        <v>217</v>
      </c>
      <c r="GX42" s="32" t="s">
        <v>217</v>
      </c>
      <c r="GY42" s="32"/>
      <c r="GZ42" s="32"/>
      <c r="HA42" s="46"/>
      <c r="HB42" s="46"/>
      <c r="HC42" s="46"/>
      <c r="HD42" s="73" t="s">
        <v>4798</v>
      </c>
      <c r="HE42" s="73"/>
      <c r="HF42" s="32">
        <v>1412</v>
      </c>
      <c r="HG42" s="48">
        <v>24808</v>
      </c>
      <c r="HH42" s="104" t="s">
        <v>4797</v>
      </c>
    </row>
    <row r="43" spans="1:216" ht="15" customHeight="1" x14ac:dyDescent="0.2">
      <c r="A43" s="49" t="s">
        <v>4712</v>
      </c>
      <c r="B43" s="29" t="e">
        <v>#N/A</v>
      </c>
      <c r="C43" s="104" t="s">
        <v>4799</v>
      </c>
      <c r="D43" s="48">
        <v>24811</v>
      </c>
      <c r="E43" s="29" t="e">
        <v>#N/A</v>
      </c>
      <c r="F43" s="29" t="e">
        <v>#N/A</v>
      </c>
      <c r="G43" s="45" t="s">
        <v>273</v>
      </c>
      <c r="H43" s="45" t="s">
        <v>213</v>
      </c>
      <c r="I43" s="31"/>
      <c r="J43" s="31" t="s">
        <v>1689</v>
      </c>
      <c r="K43" s="32" t="str">
        <f t="shared" si="0"/>
        <v>B</v>
      </c>
      <c r="L43" s="32" t="str">
        <f t="shared" si="1"/>
        <v>D</v>
      </c>
      <c r="M43" s="32" t="s">
        <v>213</v>
      </c>
      <c r="N43" s="32" t="str">
        <f t="shared" si="2"/>
        <v>-</v>
      </c>
      <c r="O43" s="49"/>
      <c r="P43" s="30" t="str">
        <f t="shared" si="3"/>
        <v>C</v>
      </c>
      <c r="Q43" s="33">
        <f t="shared" si="4"/>
        <v>370.78899999999999</v>
      </c>
      <c r="R43" s="30">
        <f t="shared" si="5"/>
        <v>274.5</v>
      </c>
      <c r="S43" s="34">
        <v>1</v>
      </c>
      <c r="T43" s="33">
        <f t="shared" si="6"/>
        <v>0.3</v>
      </c>
      <c r="U43" s="30"/>
      <c r="V43" s="30"/>
      <c r="W43" s="30"/>
      <c r="X43" s="32"/>
      <c r="Y43" s="32"/>
      <c r="Z43" s="32"/>
      <c r="AA43" s="30"/>
      <c r="AB43" s="32"/>
      <c r="AC43" s="30"/>
      <c r="AD43" s="32"/>
      <c r="AE43" s="32"/>
      <c r="AF43" s="32"/>
      <c r="AG43" s="32"/>
      <c r="AH43" s="30"/>
      <c r="AI43" s="30"/>
      <c r="AJ43" s="30"/>
      <c r="AK43" s="30"/>
      <c r="AL43" s="30"/>
      <c r="AM43" s="39" t="s">
        <v>1600</v>
      </c>
      <c r="AN43" s="39">
        <v>132</v>
      </c>
      <c r="AO43" s="30">
        <v>387</v>
      </c>
      <c r="AP43" s="30">
        <v>142</v>
      </c>
      <c r="AQ43" s="37">
        <v>370.78899999999999</v>
      </c>
      <c r="AR43" s="38">
        <v>0.27300000000000002</v>
      </c>
      <c r="AS43" s="30"/>
      <c r="AT43" s="30"/>
      <c r="AU43" s="30"/>
      <c r="AV43" s="30"/>
      <c r="AW43" s="30"/>
      <c r="AX43" s="48" t="s">
        <v>1506</v>
      </c>
      <c r="AY43" s="50">
        <v>34.084000000000003</v>
      </c>
      <c r="AZ43" s="50">
        <v>-118.307</v>
      </c>
      <c r="BA43" s="30" t="s">
        <v>273</v>
      </c>
      <c r="BB43" s="30"/>
      <c r="BC43" s="30"/>
      <c r="BD43" s="51"/>
      <c r="BE43" s="30"/>
      <c r="BF43" s="32"/>
      <c r="BG43" s="32"/>
      <c r="BH43" s="32"/>
      <c r="BI43" s="32"/>
      <c r="BJ43" s="48" t="s">
        <v>212</v>
      </c>
      <c r="BK43" s="32" t="str">
        <f t="shared" si="7"/>
        <v>B</v>
      </c>
      <c r="BL43" s="30" t="s">
        <v>205</v>
      </c>
      <c r="BM43" s="32" t="str">
        <f t="shared" si="8"/>
        <v>C</v>
      </c>
      <c r="BN43" s="32" t="str">
        <f t="shared" si="9"/>
        <v>C</v>
      </c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20"/>
      <c r="CC43" s="32"/>
      <c r="CD43" s="32" t="str">
        <f t="shared" si="10"/>
        <v>D</v>
      </c>
      <c r="CE43" s="32" t="str">
        <f t="shared" si="11"/>
        <v>D</v>
      </c>
      <c r="CF43" s="32"/>
      <c r="CG43" s="32"/>
      <c r="CH43" s="32"/>
      <c r="CI43" s="32"/>
      <c r="CJ43" s="36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CU43" s="32"/>
      <c r="CV43" s="32"/>
      <c r="CW43" s="32"/>
      <c r="CX43" s="32"/>
      <c r="CY43" s="32"/>
      <c r="CZ43" s="32"/>
      <c r="DA43" s="32"/>
      <c r="DB43" s="32"/>
      <c r="DC43" s="32"/>
      <c r="DD43" s="32"/>
      <c r="DE43" s="32"/>
      <c r="DF43" s="32"/>
      <c r="DG43" s="32"/>
      <c r="DH43" s="32"/>
      <c r="DI43" s="32"/>
      <c r="DJ43" s="32"/>
      <c r="DK43" s="32"/>
      <c r="DL43" s="32"/>
      <c r="DM43" s="32"/>
      <c r="DN43" s="32"/>
      <c r="DO43" s="32"/>
      <c r="DP43" s="41" t="str">
        <f t="shared" si="12"/>
        <v/>
      </c>
      <c r="DQ43" s="32"/>
      <c r="DR43" s="32"/>
      <c r="DS43" s="32"/>
      <c r="DT43" s="30"/>
      <c r="DU43" s="30"/>
      <c r="DV43" s="32"/>
      <c r="DW43" s="32"/>
      <c r="DX43" s="32"/>
      <c r="DY43" s="32" t="s">
        <v>212</v>
      </c>
      <c r="DZ43" s="32" t="str">
        <f t="shared" si="13"/>
        <v>2</v>
      </c>
      <c r="EA43" s="32"/>
      <c r="EB43" s="30"/>
      <c r="EC43" s="30"/>
      <c r="ED43" s="30"/>
      <c r="EE43" s="30"/>
      <c r="EF43" s="44"/>
      <c r="EG43" s="44"/>
      <c r="EH43" s="32"/>
      <c r="EI43" s="32"/>
      <c r="EJ43" s="32"/>
      <c r="EK43" s="32"/>
      <c r="EL43" s="32"/>
      <c r="EM43" s="30"/>
      <c r="EN43" s="32"/>
      <c r="EO43" s="32"/>
      <c r="EP43" s="32"/>
      <c r="EQ43" s="32"/>
      <c r="ER43" s="32"/>
      <c r="ES43" s="72" t="s">
        <v>2253</v>
      </c>
      <c r="ET43" s="36"/>
      <c r="EU43" s="36"/>
      <c r="EV43" s="36"/>
      <c r="EW43" s="32"/>
      <c r="EX43" s="32"/>
      <c r="EY43" s="36"/>
      <c r="EZ43" s="36"/>
      <c r="FA43" s="36"/>
      <c r="FB43" s="36"/>
      <c r="FC43" s="36"/>
      <c r="FD43" s="36"/>
      <c r="FE43" s="36"/>
      <c r="FF43" s="36"/>
      <c r="FG43" s="32"/>
      <c r="FH43" s="32"/>
      <c r="FI43" s="32"/>
      <c r="FJ43" s="32"/>
      <c r="FK43" s="32"/>
      <c r="FL43" s="72"/>
      <c r="FM43" s="72"/>
      <c r="FN43" s="72"/>
      <c r="FO43" s="72"/>
      <c r="FP43" s="72"/>
      <c r="FQ43" s="72"/>
      <c r="FR43" s="72"/>
      <c r="FS43" s="72"/>
      <c r="FT43" s="72"/>
      <c r="FU43" s="72"/>
      <c r="FV43" s="72"/>
      <c r="FW43" s="72"/>
      <c r="FX43" s="72"/>
      <c r="FY43" s="72"/>
      <c r="FZ43" s="72"/>
      <c r="GA43" s="49"/>
      <c r="GB43" s="49"/>
      <c r="GC43" s="49"/>
      <c r="GD43" s="33"/>
      <c r="GE43" s="33"/>
      <c r="GF43" s="33"/>
      <c r="GG43" s="33"/>
      <c r="GH43" s="33"/>
      <c r="GI43" s="33"/>
      <c r="GJ43" s="33"/>
      <c r="GK43" s="33"/>
      <c r="GL43" s="33"/>
      <c r="GM43" s="33"/>
      <c r="GN43" s="33"/>
      <c r="GO43" s="43" t="s">
        <v>208</v>
      </c>
      <c r="GP43" s="43" t="s">
        <v>208</v>
      </c>
      <c r="GQ43" s="43" t="s">
        <v>208</v>
      </c>
      <c r="GR43" s="45" t="s">
        <v>273</v>
      </c>
      <c r="GS43" s="45" t="s">
        <v>214</v>
      </c>
      <c r="GT43" s="30" t="s">
        <v>215</v>
      </c>
      <c r="GU43" s="30" t="s">
        <v>213</v>
      </c>
      <c r="GV43" s="67" t="s">
        <v>1664</v>
      </c>
      <c r="GW43" s="45" t="s">
        <v>217</v>
      </c>
      <c r="GX43" s="32" t="s">
        <v>217</v>
      </c>
      <c r="GY43" s="32"/>
      <c r="GZ43" s="32"/>
      <c r="HA43" s="54" t="s">
        <v>1834</v>
      </c>
      <c r="HB43" s="54"/>
      <c r="HC43" s="54"/>
      <c r="HD43" s="73" t="s">
        <v>4800</v>
      </c>
      <c r="HE43" s="73"/>
      <c r="HF43" s="32">
        <v>1415</v>
      </c>
      <c r="HG43" s="48">
        <v>24811</v>
      </c>
      <c r="HH43" s="104" t="s">
        <v>4799</v>
      </c>
    </row>
    <row r="44" spans="1:216" ht="15" customHeight="1" x14ac:dyDescent="0.2">
      <c r="A44" s="49" t="s">
        <v>4712</v>
      </c>
      <c r="B44" s="29" t="e">
        <v>#N/A</v>
      </c>
      <c r="C44" s="104" t="s">
        <v>4801</v>
      </c>
      <c r="D44" s="48">
        <v>24812</v>
      </c>
      <c r="E44" s="29" t="e">
        <v>#N/A</v>
      </c>
      <c r="F44" s="29" t="e">
        <v>#N/A</v>
      </c>
      <c r="G44" s="45" t="s">
        <v>273</v>
      </c>
      <c r="H44" s="45" t="s">
        <v>213</v>
      </c>
      <c r="I44" s="31"/>
      <c r="J44" s="31" t="s">
        <v>1919</v>
      </c>
      <c r="K44" s="32" t="str">
        <f t="shared" si="0"/>
        <v>C</v>
      </c>
      <c r="L44" s="32" t="str">
        <f t="shared" si="1"/>
        <v>D</v>
      </c>
      <c r="M44" s="32" t="s">
        <v>213</v>
      </c>
      <c r="N44" s="32" t="str">
        <f t="shared" si="2"/>
        <v>-</v>
      </c>
      <c r="O44" s="49"/>
      <c r="P44" s="30" t="str">
        <f t="shared" si="3"/>
        <v>C</v>
      </c>
      <c r="Q44" s="33">
        <f t="shared" si="4"/>
        <v>376.07299999999998</v>
      </c>
      <c r="R44" s="30">
        <f t="shared" si="5"/>
        <v>274.5</v>
      </c>
      <c r="S44" s="34">
        <v>1</v>
      </c>
      <c r="T44" s="33">
        <f t="shared" si="6"/>
        <v>0.3</v>
      </c>
      <c r="U44" s="30"/>
      <c r="V44" s="30"/>
      <c r="W44" s="30"/>
      <c r="X44" s="32"/>
      <c r="Y44" s="32"/>
      <c r="Z44" s="32"/>
      <c r="AA44" s="30"/>
      <c r="AB44" s="32"/>
      <c r="AC44" s="30"/>
      <c r="AD44" s="32"/>
      <c r="AE44" s="32"/>
      <c r="AF44" s="32"/>
      <c r="AG44" s="32"/>
      <c r="AH44" s="30"/>
      <c r="AI44" s="30"/>
      <c r="AJ44" s="30"/>
      <c r="AK44" s="30"/>
      <c r="AL44" s="30"/>
      <c r="AM44" s="39" t="s">
        <v>1903</v>
      </c>
      <c r="AN44" s="39">
        <v>55</v>
      </c>
      <c r="AO44" s="30">
        <v>390</v>
      </c>
      <c r="AP44" s="30">
        <v>112</v>
      </c>
      <c r="AQ44" s="37">
        <v>376.07299999999998</v>
      </c>
      <c r="AR44" s="38">
        <v>0.27200000000000002</v>
      </c>
      <c r="AS44" s="30"/>
      <c r="AT44" s="30"/>
      <c r="AU44" s="30"/>
      <c r="AV44" s="30"/>
      <c r="AW44" s="30"/>
      <c r="AX44" s="48" t="s">
        <v>1506</v>
      </c>
      <c r="AY44" s="50">
        <v>34.107999999999997</v>
      </c>
      <c r="AZ44" s="50">
        <v>-118.26300000000001</v>
      </c>
      <c r="BA44" s="30" t="s">
        <v>273</v>
      </c>
      <c r="BB44" s="30"/>
      <c r="BC44" s="30"/>
      <c r="BD44" s="51"/>
      <c r="BE44" s="30"/>
      <c r="BF44" s="32"/>
      <c r="BG44" s="32"/>
      <c r="BH44" s="32"/>
      <c r="BI44" s="32"/>
      <c r="BJ44" s="48" t="s">
        <v>212</v>
      </c>
      <c r="BK44" s="32" t="str">
        <f t="shared" si="7"/>
        <v>C</v>
      </c>
      <c r="BL44" s="30" t="s">
        <v>206</v>
      </c>
      <c r="BM44" s="32" t="str">
        <f t="shared" si="8"/>
        <v>C</v>
      </c>
      <c r="BN44" s="32" t="str">
        <f t="shared" si="9"/>
        <v>C</v>
      </c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20"/>
      <c r="CC44" s="32"/>
      <c r="CD44" s="32" t="str">
        <f t="shared" si="10"/>
        <v>D</v>
      </c>
      <c r="CE44" s="32" t="str">
        <f t="shared" si="11"/>
        <v>D</v>
      </c>
      <c r="CF44" s="32"/>
      <c r="CG44" s="32"/>
      <c r="CH44" s="32"/>
      <c r="CI44" s="32"/>
      <c r="CJ44" s="36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CU44" s="32"/>
      <c r="CV44" s="32"/>
      <c r="CW44" s="32"/>
      <c r="CX44" s="32"/>
      <c r="CY44" s="32"/>
      <c r="CZ44" s="32"/>
      <c r="DA44" s="32"/>
      <c r="DB44" s="32"/>
      <c r="DC44" s="32"/>
      <c r="DD44" s="32"/>
      <c r="DE44" s="32"/>
      <c r="DF44" s="32"/>
      <c r="DG44" s="32"/>
      <c r="DH44" s="32"/>
      <c r="DI44" s="32"/>
      <c r="DJ44" s="32"/>
      <c r="DK44" s="32"/>
      <c r="DL44" s="32"/>
      <c r="DM44" s="32"/>
      <c r="DN44" s="32"/>
      <c r="DO44" s="32"/>
      <c r="DP44" s="41" t="str">
        <f t="shared" si="12"/>
        <v/>
      </c>
      <c r="DQ44" s="32"/>
      <c r="DR44" s="32"/>
      <c r="DS44" s="32"/>
      <c r="DT44" s="30"/>
      <c r="DU44" s="30"/>
      <c r="DV44" s="32"/>
      <c r="DW44" s="32"/>
      <c r="DX44" s="32"/>
      <c r="DY44" s="32" t="s">
        <v>212</v>
      </c>
      <c r="DZ44" s="32" t="str">
        <f t="shared" si="13"/>
        <v>2</v>
      </c>
      <c r="EA44" s="32"/>
      <c r="EB44" s="30"/>
      <c r="EC44" s="30"/>
      <c r="ED44" s="30"/>
      <c r="EE44" s="30"/>
      <c r="EF44" s="44"/>
      <c r="EG44" s="44"/>
      <c r="EH44" s="32"/>
      <c r="EI44" s="32"/>
      <c r="EJ44" s="32"/>
      <c r="EK44" s="32"/>
      <c r="EL44" s="32"/>
      <c r="EM44" s="30"/>
      <c r="EN44" s="32"/>
      <c r="EO44" s="32"/>
      <c r="EP44" s="32"/>
      <c r="EQ44" s="32"/>
      <c r="ER44" s="32"/>
      <c r="ES44" s="72" t="s">
        <v>1538</v>
      </c>
      <c r="ET44" s="36"/>
      <c r="EU44" s="36"/>
      <c r="EV44" s="36"/>
      <c r="EW44" s="32"/>
      <c r="EX44" s="32"/>
      <c r="EY44" s="36"/>
      <c r="EZ44" s="36"/>
      <c r="FA44" s="36"/>
      <c r="FB44" s="36"/>
      <c r="FC44" s="36"/>
      <c r="FD44" s="36"/>
      <c r="FE44" s="36"/>
      <c r="FF44" s="36"/>
      <c r="FG44" s="32"/>
      <c r="FH44" s="32"/>
      <c r="FI44" s="32"/>
      <c r="FJ44" s="32"/>
      <c r="FK44" s="32"/>
      <c r="FL44" s="72"/>
      <c r="FM44" s="72"/>
      <c r="FN44" s="72"/>
      <c r="FO44" s="72"/>
      <c r="FP44" s="72"/>
      <c r="FQ44" s="72"/>
      <c r="FR44" s="72"/>
      <c r="FS44" s="72"/>
      <c r="FT44" s="72"/>
      <c r="FU44" s="72"/>
      <c r="FV44" s="72"/>
      <c r="FW44" s="72"/>
      <c r="FX44" s="72"/>
      <c r="FY44" s="72"/>
      <c r="FZ44" s="72"/>
      <c r="GA44" s="49"/>
      <c r="GB44" s="49"/>
      <c r="GC44" s="49"/>
      <c r="GD44" s="33"/>
      <c r="GE44" s="33"/>
      <c r="GF44" s="33"/>
      <c r="GG44" s="33"/>
      <c r="GH44" s="33"/>
      <c r="GI44" s="33"/>
      <c r="GJ44" s="33"/>
      <c r="GK44" s="33"/>
      <c r="GL44" s="33"/>
      <c r="GM44" s="33"/>
      <c r="GN44" s="33"/>
      <c r="GO44" s="43" t="s">
        <v>208</v>
      </c>
      <c r="GP44" s="43" t="s">
        <v>208</v>
      </c>
      <c r="GQ44" s="43" t="s">
        <v>208</v>
      </c>
      <c r="GR44" s="45" t="s">
        <v>273</v>
      </c>
      <c r="GS44" s="45" t="s">
        <v>214</v>
      </c>
      <c r="GT44" s="30" t="s">
        <v>215</v>
      </c>
      <c r="GU44" s="30" t="s">
        <v>213</v>
      </c>
      <c r="GV44" s="67" t="s">
        <v>1664</v>
      </c>
      <c r="GW44" s="45" t="s">
        <v>217</v>
      </c>
      <c r="GX44" s="32" t="s">
        <v>217</v>
      </c>
      <c r="GY44" s="32"/>
      <c r="GZ44" s="32"/>
      <c r="HA44" s="54" t="s">
        <v>2212</v>
      </c>
      <c r="HB44" s="46"/>
      <c r="HC44" s="46"/>
      <c r="HD44" s="73" t="s">
        <v>4802</v>
      </c>
      <c r="HE44" s="73"/>
      <c r="HF44" s="32">
        <v>1416</v>
      </c>
      <c r="HG44" s="48">
        <v>24812</v>
      </c>
      <c r="HH44" s="104" t="s">
        <v>4801</v>
      </c>
    </row>
    <row r="45" spans="1:216" ht="15" customHeight="1" x14ac:dyDescent="0.2">
      <c r="A45" s="49" t="s">
        <v>4712</v>
      </c>
      <c r="B45" s="29" t="e">
        <v>#N/A</v>
      </c>
      <c r="C45" s="104" t="s">
        <v>4803</v>
      </c>
      <c r="D45" s="48">
        <v>24833</v>
      </c>
      <c r="E45" s="29" t="e">
        <v>#N/A</v>
      </c>
      <c r="F45" s="29" t="e">
        <v>#N/A</v>
      </c>
      <c r="G45" s="45" t="s">
        <v>273</v>
      </c>
      <c r="H45" s="45" t="s">
        <v>213</v>
      </c>
      <c r="I45" s="31"/>
      <c r="J45" s="31" t="s">
        <v>1689</v>
      </c>
      <c r="K45" s="32" t="str">
        <f t="shared" si="0"/>
        <v>B</v>
      </c>
      <c r="L45" s="32" t="str">
        <f t="shared" si="1"/>
        <v>D</v>
      </c>
      <c r="M45" s="32" t="s">
        <v>1599</v>
      </c>
      <c r="N45" s="32" t="str">
        <f t="shared" si="2"/>
        <v>-</v>
      </c>
      <c r="O45" s="49"/>
      <c r="P45" s="30" t="str">
        <f t="shared" si="3"/>
        <v>C</v>
      </c>
      <c r="Q45" s="33">
        <f t="shared" si="4"/>
        <v>370.78899999999999</v>
      </c>
      <c r="R45" s="30">
        <f t="shared" si="5"/>
        <v>274.5</v>
      </c>
      <c r="S45" s="34">
        <v>1</v>
      </c>
      <c r="T45" s="33">
        <f t="shared" si="6"/>
        <v>0.3</v>
      </c>
      <c r="U45" s="31"/>
      <c r="V45" s="32"/>
      <c r="W45" s="31"/>
      <c r="X45" s="32"/>
      <c r="Y45" s="32"/>
      <c r="Z45" s="32"/>
      <c r="AA45" s="30"/>
      <c r="AB45" s="32"/>
      <c r="AC45" s="30"/>
      <c r="AD45" s="32"/>
      <c r="AE45" s="32"/>
      <c r="AF45" s="32"/>
      <c r="AG45" s="32"/>
      <c r="AH45" s="30"/>
      <c r="AI45" s="30"/>
      <c r="AJ45" s="30"/>
      <c r="AK45" s="30"/>
      <c r="AL45" s="30"/>
      <c r="AM45" s="39" t="s">
        <v>1600</v>
      </c>
      <c r="AN45" s="39">
        <v>132</v>
      </c>
      <c r="AO45" s="30">
        <v>387</v>
      </c>
      <c r="AP45" s="30">
        <v>142</v>
      </c>
      <c r="AQ45" s="37">
        <v>370.78899999999999</v>
      </c>
      <c r="AR45" s="38">
        <v>0.27300000000000002</v>
      </c>
      <c r="AS45" s="30"/>
      <c r="AT45" s="30"/>
      <c r="AU45" s="30"/>
      <c r="AV45" s="30"/>
      <c r="AW45" s="30"/>
      <c r="AX45" s="48" t="s">
        <v>1506</v>
      </c>
      <c r="AY45" s="50">
        <v>34.061999999999998</v>
      </c>
      <c r="AZ45" s="50">
        <v>-118.315</v>
      </c>
      <c r="BA45" s="30" t="s">
        <v>273</v>
      </c>
      <c r="BB45" s="30"/>
      <c r="BC45" s="30"/>
      <c r="BD45" s="51"/>
      <c r="BE45" s="30"/>
      <c r="BF45" s="32"/>
      <c r="BG45" s="32"/>
      <c r="BH45" s="32"/>
      <c r="BI45" s="32"/>
      <c r="BJ45" s="48" t="s">
        <v>212</v>
      </c>
      <c r="BK45" s="32" t="str">
        <f t="shared" si="7"/>
        <v>B</v>
      </c>
      <c r="BL45" s="30" t="s">
        <v>205</v>
      </c>
      <c r="BM45" s="32" t="str">
        <f t="shared" si="8"/>
        <v>C</v>
      </c>
      <c r="BN45" s="32" t="str">
        <f t="shared" si="9"/>
        <v>C</v>
      </c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20"/>
      <c r="CC45" s="32"/>
      <c r="CD45" s="32" t="str">
        <f t="shared" si="10"/>
        <v>D</v>
      </c>
      <c r="CE45" s="32" t="str">
        <f t="shared" si="11"/>
        <v>D</v>
      </c>
      <c r="CF45" s="32"/>
      <c r="CG45" s="32"/>
      <c r="CH45" s="32"/>
      <c r="CI45" s="32"/>
      <c r="CJ45" s="36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CU45" s="32"/>
      <c r="CV45" s="32"/>
      <c r="CW45" s="32"/>
      <c r="CX45" s="32"/>
      <c r="CY45" s="32"/>
      <c r="CZ45" s="32"/>
      <c r="DA45" s="32"/>
      <c r="DB45" s="32"/>
      <c r="DC45" s="32"/>
      <c r="DD45" s="32"/>
      <c r="DE45" s="32"/>
      <c r="DF45" s="32"/>
      <c r="DG45" s="32"/>
      <c r="DH45" s="32"/>
      <c r="DI45" s="32"/>
      <c r="DJ45" s="32"/>
      <c r="DK45" s="32"/>
      <c r="DL45" s="32"/>
      <c r="DM45" s="32"/>
      <c r="DN45" s="32"/>
      <c r="DO45" s="32"/>
      <c r="DP45" s="41" t="str">
        <f t="shared" si="12"/>
        <v/>
      </c>
      <c r="DQ45" s="32"/>
      <c r="DR45" s="32"/>
      <c r="DS45" s="32"/>
      <c r="DT45" s="30"/>
      <c r="DU45" s="30"/>
      <c r="DV45" s="32"/>
      <c r="DW45" s="32"/>
      <c r="DX45" s="32"/>
      <c r="DY45" s="32" t="s">
        <v>212</v>
      </c>
      <c r="DZ45" s="32" t="str">
        <f t="shared" si="13"/>
        <v>2</v>
      </c>
      <c r="EA45" s="32"/>
      <c r="EB45" s="30"/>
      <c r="EC45" s="30"/>
      <c r="ED45" s="30"/>
      <c r="EE45" s="30"/>
      <c r="EF45" s="44"/>
      <c r="EG45" s="44"/>
      <c r="EH45" s="32"/>
      <c r="EI45" s="32"/>
      <c r="EJ45" s="32"/>
      <c r="EK45" s="32"/>
      <c r="EL45" s="32"/>
      <c r="EM45" s="30"/>
      <c r="EN45" s="32"/>
      <c r="EO45" s="32"/>
      <c r="EP45" s="32"/>
      <c r="EQ45" s="32"/>
      <c r="ER45" s="32"/>
      <c r="ES45" s="72" t="s">
        <v>1538</v>
      </c>
      <c r="ET45" s="36"/>
      <c r="EU45" s="36"/>
      <c r="EV45" s="36"/>
      <c r="EW45" s="32"/>
      <c r="EX45" s="32"/>
      <c r="EY45" s="36"/>
      <c r="EZ45" s="36"/>
      <c r="FA45" s="36"/>
      <c r="FB45" s="36"/>
      <c r="FC45" s="36"/>
      <c r="FD45" s="36"/>
      <c r="FE45" s="36"/>
      <c r="FF45" s="36"/>
      <c r="FG45" s="32"/>
      <c r="FH45" s="32"/>
      <c r="FI45" s="32"/>
      <c r="FJ45" s="32"/>
      <c r="FK45" s="32"/>
      <c r="FL45" s="72"/>
      <c r="FM45" s="72"/>
      <c r="FN45" s="72"/>
      <c r="FO45" s="72"/>
      <c r="FP45" s="72"/>
      <c r="FQ45" s="72"/>
      <c r="FR45" s="72"/>
      <c r="FS45" s="72"/>
      <c r="FT45" s="72"/>
      <c r="FU45" s="72"/>
      <c r="FV45" s="72"/>
      <c r="FW45" s="72"/>
      <c r="FX45" s="72"/>
      <c r="FY45" s="72"/>
      <c r="FZ45" s="72"/>
      <c r="GA45" s="49"/>
      <c r="GB45" s="49"/>
      <c r="GC45" s="49"/>
      <c r="GD45" s="33"/>
      <c r="GE45" s="33"/>
      <c r="GF45" s="33"/>
      <c r="GG45" s="33"/>
      <c r="GH45" s="33"/>
      <c r="GI45" s="33"/>
      <c r="GJ45" s="33"/>
      <c r="GK45" s="33"/>
      <c r="GL45" s="33"/>
      <c r="GM45" s="33"/>
      <c r="GN45" s="33"/>
      <c r="GO45" s="43" t="s">
        <v>208</v>
      </c>
      <c r="GP45" s="43" t="s">
        <v>208</v>
      </c>
      <c r="GQ45" s="43" t="s">
        <v>208</v>
      </c>
      <c r="GR45" s="45" t="s">
        <v>273</v>
      </c>
      <c r="GS45" s="45" t="s">
        <v>214</v>
      </c>
      <c r="GT45" s="30" t="s">
        <v>215</v>
      </c>
      <c r="GU45" s="30" t="s">
        <v>213</v>
      </c>
      <c r="GV45" s="67" t="s">
        <v>216</v>
      </c>
      <c r="GW45" s="45" t="s">
        <v>217</v>
      </c>
      <c r="GX45" s="32" t="s">
        <v>217</v>
      </c>
      <c r="GY45" s="32"/>
      <c r="GZ45" s="32"/>
      <c r="HA45" s="46"/>
      <c r="HB45" s="46"/>
      <c r="HC45" s="46"/>
      <c r="HD45" s="73" t="s">
        <v>4804</v>
      </c>
      <c r="HE45" s="73"/>
      <c r="HF45" s="32">
        <v>1424</v>
      </c>
      <c r="HG45" s="48">
        <v>24833</v>
      </c>
      <c r="HH45" s="104" t="s">
        <v>4803</v>
      </c>
    </row>
    <row r="46" spans="1:216" ht="15" customHeight="1" x14ac:dyDescent="0.2">
      <c r="A46" s="49" t="s">
        <v>4712</v>
      </c>
      <c r="B46" s="29" t="e">
        <v>#N/A</v>
      </c>
      <c r="C46" s="104" t="s">
        <v>4805</v>
      </c>
      <c r="D46" s="48">
        <v>24850</v>
      </c>
      <c r="E46" s="29" t="e">
        <v>#N/A</v>
      </c>
      <c r="F46" s="29" t="e">
        <v>#N/A</v>
      </c>
      <c r="G46" s="45" t="s">
        <v>235</v>
      </c>
      <c r="H46" s="45" t="s">
        <v>205</v>
      </c>
      <c r="I46" s="31"/>
      <c r="J46" s="31" t="s">
        <v>1754</v>
      </c>
      <c r="K46" s="32" t="str">
        <f t="shared" si="0"/>
        <v>A</v>
      </c>
      <c r="L46" s="32" t="str">
        <f t="shared" si="1"/>
        <v>C</v>
      </c>
      <c r="M46" s="32" t="s">
        <v>1599</v>
      </c>
      <c r="N46" s="32" t="str">
        <f t="shared" si="2"/>
        <v>-</v>
      </c>
      <c r="O46" s="49"/>
      <c r="P46" s="30" t="str">
        <f t="shared" si="3"/>
        <v>D</v>
      </c>
      <c r="Q46" s="33">
        <f t="shared" si="4"/>
        <v>338.53899999999999</v>
      </c>
      <c r="R46" s="30">
        <f t="shared" si="5"/>
        <v>424.8</v>
      </c>
      <c r="S46" s="34">
        <v>1</v>
      </c>
      <c r="T46" s="33">
        <f t="shared" si="6"/>
        <v>0.25</v>
      </c>
      <c r="U46" s="31"/>
      <c r="V46" s="32"/>
      <c r="W46" s="31"/>
      <c r="X46" s="32"/>
      <c r="Y46" s="32"/>
      <c r="Z46" s="32"/>
      <c r="AA46" s="30"/>
      <c r="AB46" s="32"/>
      <c r="AC46" s="30"/>
      <c r="AD46" s="32"/>
      <c r="AE46" s="32"/>
      <c r="AF46" s="32"/>
      <c r="AG46" s="32"/>
      <c r="AH46" s="30"/>
      <c r="AI46" s="30"/>
      <c r="AJ46" s="30"/>
      <c r="AK46" s="30"/>
      <c r="AL46" s="30"/>
      <c r="AM46" s="39" t="s">
        <v>1755</v>
      </c>
      <c r="AN46" s="39">
        <v>65</v>
      </c>
      <c r="AO46" s="30">
        <v>349</v>
      </c>
      <c r="AP46" s="30">
        <v>89</v>
      </c>
      <c r="AQ46" s="37">
        <v>338.53899999999999</v>
      </c>
      <c r="AR46" s="38">
        <v>0.24399999999999999</v>
      </c>
      <c r="AS46" s="30"/>
      <c r="AT46" s="30"/>
      <c r="AU46" s="30"/>
      <c r="AV46" s="30"/>
      <c r="AW46" s="30"/>
      <c r="AX46" s="48" t="s">
        <v>1506</v>
      </c>
      <c r="AY46" s="50">
        <v>34.031999999999996</v>
      </c>
      <c r="AZ46" s="50">
        <v>-118.01900000000001</v>
      </c>
      <c r="BA46" s="30" t="s">
        <v>235</v>
      </c>
      <c r="BB46" s="30"/>
      <c r="BC46" s="30"/>
      <c r="BD46" s="51"/>
      <c r="BE46" s="30"/>
      <c r="BF46" s="32"/>
      <c r="BG46" s="32"/>
      <c r="BH46" s="32"/>
      <c r="BI46" s="32"/>
      <c r="BJ46" s="48" t="s">
        <v>212</v>
      </c>
      <c r="BK46" s="32" t="str">
        <f t="shared" si="7"/>
        <v>A</v>
      </c>
      <c r="BL46" s="30" t="s">
        <v>232</v>
      </c>
      <c r="BM46" s="32" t="str">
        <f t="shared" si="8"/>
        <v>A</v>
      </c>
      <c r="BN46" s="32" t="str">
        <f t="shared" si="9"/>
        <v>D</v>
      </c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20"/>
      <c r="CC46" s="32"/>
      <c r="CD46" s="32" t="str">
        <f t="shared" si="10"/>
        <v>C</v>
      </c>
      <c r="CE46" s="32" t="str">
        <f t="shared" si="11"/>
        <v>C</v>
      </c>
      <c r="CF46" s="32"/>
      <c r="CG46" s="32"/>
      <c r="CH46" s="32"/>
      <c r="CI46" s="32"/>
      <c r="CJ46" s="36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CU46" s="32"/>
      <c r="CV46" s="32"/>
      <c r="CW46" s="32"/>
      <c r="CX46" s="32"/>
      <c r="CY46" s="32"/>
      <c r="CZ46" s="32"/>
      <c r="DA46" s="32"/>
      <c r="DB46" s="32"/>
      <c r="DC46" s="32"/>
      <c r="DD46" s="32"/>
      <c r="DE46" s="32"/>
      <c r="DF46" s="32"/>
      <c r="DG46" s="32"/>
      <c r="DH46" s="32"/>
      <c r="DI46" s="32"/>
      <c r="DJ46" s="32"/>
      <c r="DK46" s="32"/>
      <c r="DL46" s="32"/>
      <c r="DM46" s="32"/>
      <c r="DN46" s="32"/>
      <c r="DO46" s="32"/>
      <c r="DP46" s="41" t="str">
        <f t="shared" si="12"/>
        <v/>
      </c>
      <c r="DQ46" s="32"/>
      <c r="DR46" s="32"/>
      <c r="DS46" s="32"/>
      <c r="DT46" s="30"/>
      <c r="DU46" s="30"/>
      <c r="DV46" s="32"/>
      <c r="DW46" s="32"/>
      <c r="DX46" s="32"/>
      <c r="DY46" s="32" t="s">
        <v>212</v>
      </c>
      <c r="DZ46" s="32" t="str">
        <f t="shared" si="13"/>
        <v>1, 5, or 6</v>
      </c>
      <c r="EA46" s="32"/>
      <c r="EB46" s="30"/>
      <c r="EC46" s="30"/>
      <c r="ED46" s="30"/>
      <c r="EE46" s="30"/>
      <c r="EF46" s="44"/>
      <c r="EG46" s="44"/>
      <c r="EH46" s="32"/>
      <c r="EI46" s="32"/>
      <c r="EJ46" s="32"/>
      <c r="EK46" s="32"/>
      <c r="EL46" s="32"/>
      <c r="EM46" s="30"/>
      <c r="EN46" s="32"/>
      <c r="EO46" s="32"/>
      <c r="EP46" s="32"/>
      <c r="EQ46" s="32"/>
      <c r="ER46" s="32"/>
      <c r="ES46" s="72" t="s">
        <v>1538</v>
      </c>
      <c r="ET46" s="36"/>
      <c r="EU46" s="36"/>
      <c r="EV46" s="36"/>
      <c r="EW46" s="32"/>
      <c r="EX46" s="32"/>
      <c r="EY46" s="36"/>
      <c r="EZ46" s="36"/>
      <c r="FA46" s="36"/>
      <c r="FB46" s="36"/>
      <c r="FC46" s="36"/>
      <c r="FD46" s="36"/>
      <c r="FE46" s="36"/>
      <c r="FF46" s="36"/>
      <c r="FG46" s="32"/>
      <c r="FH46" s="32"/>
      <c r="FI46" s="32"/>
      <c r="FJ46" s="32"/>
      <c r="FK46" s="32"/>
      <c r="FL46" s="72"/>
      <c r="FM46" s="72"/>
      <c r="FN46" s="72"/>
      <c r="FO46" s="72"/>
      <c r="FP46" s="72"/>
      <c r="FQ46" s="72"/>
      <c r="FR46" s="72"/>
      <c r="FS46" s="72"/>
      <c r="FT46" s="72"/>
      <c r="FU46" s="72"/>
      <c r="FV46" s="72"/>
      <c r="FW46" s="72"/>
      <c r="FX46" s="72"/>
      <c r="FY46" s="72"/>
      <c r="FZ46" s="72"/>
      <c r="GA46" s="49"/>
      <c r="GB46" s="49"/>
      <c r="GC46" s="49"/>
      <c r="GD46" s="33"/>
      <c r="GE46" s="33"/>
      <c r="GF46" s="33"/>
      <c r="GG46" s="33"/>
      <c r="GH46" s="33"/>
      <c r="GI46" s="33"/>
      <c r="GJ46" s="33"/>
      <c r="GK46" s="33"/>
      <c r="GL46" s="33"/>
      <c r="GM46" s="33"/>
      <c r="GN46" s="33"/>
      <c r="GO46" s="43" t="s">
        <v>208</v>
      </c>
      <c r="GP46" s="43" t="s">
        <v>208</v>
      </c>
      <c r="GQ46" s="43" t="s">
        <v>208</v>
      </c>
      <c r="GR46" s="45" t="s">
        <v>235</v>
      </c>
      <c r="GS46" s="45" t="s">
        <v>214</v>
      </c>
      <c r="GT46" s="30" t="s">
        <v>226</v>
      </c>
      <c r="GU46" s="30" t="s">
        <v>205</v>
      </c>
      <c r="GV46" s="67" t="s">
        <v>216</v>
      </c>
      <c r="GW46" s="45" t="s">
        <v>217</v>
      </c>
      <c r="GX46" s="32" t="s">
        <v>217</v>
      </c>
      <c r="GY46" s="32"/>
      <c r="GZ46" s="32"/>
      <c r="HA46" s="46"/>
      <c r="HB46" s="46"/>
      <c r="HC46" s="46"/>
      <c r="HD46" s="73" t="s">
        <v>4806</v>
      </c>
      <c r="HE46" s="73"/>
      <c r="HF46" s="32">
        <v>1428</v>
      </c>
      <c r="HG46" s="48">
        <v>24850</v>
      </c>
      <c r="HH46" s="104" t="s">
        <v>4805</v>
      </c>
    </row>
    <row r="47" spans="1:216" ht="15" customHeight="1" x14ac:dyDescent="0.2">
      <c r="A47" s="49" t="s">
        <v>4712</v>
      </c>
      <c r="B47" s="29" t="e">
        <v>#N/A</v>
      </c>
      <c r="C47" s="104" t="s">
        <v>4807</v>
      </c>
      <c r="D47" s="48">
        <v>24852</v>
      </c>
      <c r="E47" s="29" t="e">
        <v>#N/A</v>
      </c>
      <c r="F47" s="29" t="e">
        <v>#N/A</v>
      </c>
      <c r="G47" s="45" t="s">
        <v>225</v>
      </c>
      <c r="H47" s="45" t="s">
        <v>213</v>
      </c>
      <c r="I47" s="31"/>
      <c r="J47" s="31" t="s">
        <v>1593</v>
      </c>
      <c r="K47" s="32" t="str">
        <f t="shared" si="0"/>
        <v>A</v>
      </c>
      <c r="L47" s="32" t="str">
        <f t="shared" si="1"/>
        <v>D</v>
      </c>
      <c r="M47" s="32" t="s">
        <v>213</v>
      </c>
      <c r="N47" s="32" t="str">
        <f t="shared" si="2"/>
        <v>-</v>
      </c>
      <c r="O47" s="49"/>
      <c r="P47" s="30" t="str">
        <f t="shared" si="3"/>
        <v>D</v>
      </c>
      <c r="Q47" s="33">
        <f t="shared" si="4"/>
        <v>270.19</v>
      </c>
      <c r="R47" s="30">
        <f t="shared" si="5"/>
        <v>274.5</v>
      </c>
      <c r="S47" s="34">
        <v>1</v>
      </c>
      <c r="T47" s="33">
        <f t="shared" si="6"/>
        <v>0.25</v>
      </c>
      <c r="U47" s="30"/>
      <c r="V47" s="30"/>
      <c r="W47" s="30"/>
      <c r="X47" s="32"/>
      <c r="Y47" s="32"/>
      <c r="Z47" s="32"/>
      <c r="AA47" s="30"/>
      <c r="AB47" s="32"/>
      <c r="AC47" s="30"/>
      <c r="AD47" s="32"/>
      <c r="AE47" s="32"/>
      <c r="AF47" s="32"/>
      <c r="AG47" s="32"/>
      <c r="AH47" s="30"/>
      <c r="AI47" s="30"/>
      <c r="AJ47" s="30"/>
      <c r="AK47" s="30"/>
      <c r="AL47" s="30"/>
      <c r="AM47" s="39" t="s">
        <v>1871</v>
      </c>
      <c r="AN47" s="39">
        <v>64</v>
      </c>
      <c r="AO47" s="30">
        <v>281</v>
      </c>
      <c r="AP47" s="30">
        <v>85</v>
      </c>
      <c r="AQ47" s="37">
        <v>270.19</v>
      </c>
      <c r="AR47" s="38">
        <v>0.27500000000000002</v>
      </c>
      <c r="AS47" s="30"/>
      <c r="AT47" s="30"/>
      <c r="AU47" s="30"/>
      <c r="AV47" s="30"/>
      <c r="AW47" s="30"/>
      <c r="AX47" s="48" t="s">
        <v>1506</v>
      </c>
      <c r="AY47" s="50">
        <v>34.024000000000001</v>
      </c>
      <c r="AZ47" s="50">
        <v>-118.28400000000001</v>
      </c>
      <c r="BA47" s="30" t="s">
        <v>225</v>
      </c>
      <c r="BB47" s="30"/>
      <c r="BC47" s="30"/>
      <c r="BD47" s="51"/>
      <c r="BE47" s="30"/>
      <c r="BF47" s="32"/>
      <c r="BG47" s="32"/>
      <c r="BH47" s="32"/>
      <c r="BI47" s="32"/>
      <c r="BJ47" s="48" t="s">
        <v>212</v>
      </c>
      <c r="BK47" s="32" t="str">
        <f t="shared" si="7"/>
        <v>A</v>
      </c>
      <c r="BL47" s="30" t="s">
        <v>232</v>
      </c>
      <c r="BM47" s="32" t="str">
        <f t="shared" si="8"/>
        <v>A</v>
      </c>
      <c r="BN47" s="32" t="str">
        <f t="shared" si="9"/>
        <v>D</v>
      </c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20"/>
      <c r="CC47" s="32"/>
      <c r="CD47" s="32" t="str">
        <f t="shared" si="10"/>
        <v>D</v>
      </c>
      <c r="CE47" s="32" t="str">
        <f t="shared" si="11"/>
        <v>D</v>
      </c>
      <c r="CF47" s="32"/>
      <c r="CG47" s="32"/>
      <c r="CH47" s="32"/>
      <c r="CI47" s="32"/>
      <c r="CJ47" s="36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2"/>
      <c r="CX47" s="32"/>
      <c r="CY47" s="32"/>
      <c r="CZ47" s="32"/>
      <c r="DA47" s="32"/>
      <c r="DB47" s="32"/>
      <c r="DC47" s="32"/>
      <c r="DD47" s="32"/>
      <c r="DE47" s="32"/>
      <c r="DF47" s="32"/>
      <c r="DG47" s="32"/>
      <c r="DH47" s="32"/>
      <c r="DI47" s="32"/>
      <c r="DJ47" s="32"/>
      <c r="DK47" s="32"/>
      <c r="DL47" s="32"/>
      <c r="DM47" s="32"/>
      <c r="DN47" s="32"/>
      <c r="DO47" s="32"/>
      <c r="DP47" s="41" t="str">
        <f t="shared" si="12"/>
        <v/>
      </c>
      <c r="DQ47" s="32"/>
      <c r="DR47" s="32"/>
      <c r="DS47" s="32"/>
      <c r="DT47" s="30"/>
      <c r="DU47" s="30"/>
      <c r="DV47" s="32"/>
      <c r="DW47" s="32"/>
      <c r="DX47" s="32"/>
      <c r="DY47" s="32" t="s">
        <v>212</v>
      </c>
      <c r="DZ47" s="32" t="str">
        <f t="shared" si="13"/>
        <v>1, 5, or 6</v>
      </c>
      <c r="EA47" s="32"/>
      <c r="EB47" s="30"/>
      <c r="EC47" s="30"/>
      <c r="ED47" s="30"/>
      <c r="EE47" s="30"/>
      <c r="EF47" s="44"/>
      <c r="EG47" s="44"/>
      <c r="EH47" s="32"/>
      <c r="EI47" s="32"/>
      <c r="EJ47" s="32"/>
      <c r="EK47" s="32"/>
      <c r="EL47" s="32"/>
      <c r="EM47" s="30"/>
      <c r="EN47" s="32"/>
      <c r="EO47" s="32"/>
      <c r="EP47" s="32"/>
      <c r="EQ47" s="32"/>
      <c r="ER47" s="32"/>
      <c r="ES47" s="72" t="s">
        <v>1538</v>
      </c>
      <c r="ET47" s="36"/>
      <c r="EU47" s="36"/>
      <c r="EV47" s="36"/>
      <c r="EW47" s="32"/>
      <c r="EX47" s="32"/>
      <c r="EY47" s="36"/>
      <c r="EZ47" s="36"/>
      <c r="FA47" s="36"/>
      <c r="FB47" s="36"/>
      <c r="FC47" s="36"/>
      <c r="FD47" s="36"/>
      <c r="FE47" s="36"/>
      <c r="FF47" s="36"/>
      <c r="FG47" s="32"/>
      <c r="FH47" s="32"/>
      <c r="FI47" s="32"/>
      <c r="FJ47" s="32"/>
      <c r="FK47" s="32"/>
      <c r="FL47" s="72"/>
      <c r="FM47" s="72"/>
      <c r="FN47" s="72"/>
      <c r="FO47" s="72"/>
      <c r="FP47" s="72"/>
      <c r="FQ47" s="72"/>
      <c r="FR47" s="72"/>
      <c r="FS47" s="72"/>
      <c r="FT47" s="72"/>
      <c r="FU47" s="72"/>
      <c r="FV47" s="72"/>
      <c r="FW47" s="72"/>
      <c r="FX47" s="72"/>
      <c r="FY47" s="72"/>
      <c r="FZ47" s="72"/>
      <c r="GA47" s="49"/>
      <c r="GB47" s="49"/>
      <c r="GC47" s="49"/>
      <c r="GD47" s="33"/>
      <c r="GE47" s="33"/>
      <c r="GF47" s="33"/>
      <c r="GG47" s="33"/>
      <c r="GH47" s="33"/>
      <c r="GI47" s="33"/>
      <c r="GJ47" s="33"/>
      <c r="GK47" s="33"/>
      <c r="GL47" s="33"/>
      <c r="GM47" s="33"/>
      <c r="GN47" s="33"/>
      <c r="GO47" s="43" t="s">
        <v>208</v>
      </c>
      <c r="GP47" s="43" t="s">
        <v>208</v>
      </c>
      <c r="GQ47" s="43" t="s">
        <v>208</v>
      </c>
      <c r="GR47" s="45" t="s">
        <v>225</v>
      </c>
      <c r="GS47" s="45" t="s">
        <v>214</v>
      </c>
      <c r="GT47" s="30" t="s">
        <v>226</v>
      </c>
      <c r="GU47" s="30" t="s">
        <v>213</v>
      </c>
      <c r="GV47" s="67" t="s">
        <v>216</v>
      </c>
      <c r="GW47" s="45" t="s">
        <v>217</v>
      </c>
      <c r="GX47" s="32" t="s">
        <v>217</v>
      </c>
      <c r="GY47" s="32"/>
      <c r="GZ47" s="32"/>
      <c r="HA47" s="46"/>
      <c r="HB47" s="46"/>
      <c r="HC47" s="46"/>
      <c r="HD47" s="73" t="s">
        <v>4808</v>
      </c>
      <c r="HE47" s="73"/>
      <c r="HF47" s="32">
        <v>1430</v>
      </c>
      <c r="HG47" s="48">
        <v>24852</v>
      </c>
      <c r="HH47" s="104" t="s">
        <v>4807</v>
      </c>
    </row>
    <row r="48" spans="1:216" ht="15" customHeight="1" x14ac:dyDescent="0.2">
      <c r="A48" s="49" t="s">
        <v>4712</v>
      </c>
      <c r="B48" s="29" t="e">
        <v>#N/A</v>
      </c>
      <c r="C48" s="104" t="s">
        <v>4809</v>
      </c>
      <c r="D48" s="48">
        <v>24860</v>
      </c>
      <c r="E48" s="29" t="e">
        <v>#N/A</v>
      </c>
      <c r="F48" s="29" t="e">
        <v>#N/A</v>
      </c>
      <c r="G48" s="45" t="s">
        <v>225</v>
      </c>
      <c r="H48" s="45" t="s">
        <v>213</v>
      </c>
      <c r="I48" s="31"/>
      <c r="J48" s="31" t="s">
        <v>1593</v>
      </c>
      <c r="K48" s="32" t="str">
        <f t="shared" si="0"/>
        <v>A</v>
      </c>
      <c r="L48" s="32" t="str">
        <f t="shared" si="1"/>
        <v>D</v>
      </c>
      <c r="M48" s="32" t="s">
        <v>213</v>
      </c>
      <c r="N48" s="32" t="str">
        <f t="shared" si="2"/>
        <v>-</v>
      </c>
      <c r="O48" s="49"/>
      <c r="P48" s="30" t="str">
        <f t="shared" si="3"/>
        <v>D</v>
      </c>
      <c r="Q48" s="33">
        <f t="shared" si="4"/>
        <v>271.44099999999997</v>
      </c>
      <c r="R48" s="30">
        <f t="shared" si="5"/>
        <v>274.5</v>
      </c>
      <c r="S48" s="34">
        <v>1</v>
      </c>
      <c r="T48" s="33">
        <f t="shared" si="6"/>
        <v>0.25</v>
      </c>
      <c r="U48" s="31"/>
      <c r="V48" s="32"/>
      <c r="W48" s="31"/>
      <c r="X48" s="32"/>
      <c r="Y48" s="32"/>
      <c r="Z48" s="32"/>
      <c r="AA48" s="30"/>
      <c r="AB48" s="32"/>
      <c r="AC48" s="30"/>
      <c r="AD48" s="32"/>
      <c r="AE48" s="32"/>
      <c r="AF48" s="32"/>
      <c r="AG48" s="32"/>
      <c r="AH48" s="30"/>
      <c r="AI48" s="30"/>
      <c r="AJ48" s="30"/>
      <c r="AK48" s="30"/>
      <c r="AL48" s="30"/>
      <c r="AM48" s="39" t="s">
        <v>1704</v>
      </c>
      <c r="AN48" s="39">
        <v>97</v>
      </c>
      <c r="AO48" s="34">
        <v>280</v>
      </c>
      <c r="AP48" s="30">
        <v>74</v>
      </c>
      <c r="AQ48" s="37">
        <v>271.44099999999997</v>
      </c>
      <c r="AR48" s="38">
        <v>0.25</v>
      </c>
      <c r="AS48" s="30"/>
      <c r="AT48" s="30"/>
      <c r="AU48" s="30"/>
      <c r="AV48" s="30"/>
      <c r="AW48" s="30"/>
      <c r="AX48" s="48" t="s">
        <v>1506</v>
      </c>
      <c r="AY48" s="50">
        <v>34.271000000000001</v>
      </c>
      <c r="AZ48" s="50">
        <v>-118.735</v>
      </c>
      <c r="BA48" s="30" t="s">
        <v>225</v>
      </c>
      <c r="BB48" s="30"/>
      <c r="BC48" s="30"/>
      <c r="BD48" s="51"/>
      <c r="BE48" s="30"/>
      <c r="BF48" s="32"/>
      <c r="BG48" s="32"/>
      <c r="BH48" s="32"/>
      <c r="BI48" s="32"/>
      <c r="BJ48" s="48" t="s">
        <v>212</v>
      </c>
      <c r="BK48" s="32" t="str">
        <f t="shared" si="7"/>
        <v>A</v>
      </c>
      <c r="BL48" s="30" t="s">
        <v>232</v>
      </c>
      <c r="BM48" s="32" t="str">
        <f t="shared" si="8"/>
        <v>A</v>
      </c>
      <c r="BN48" s="32" t="str">
        <f t="shared" si="9"/>
        <v>D</v>
      </c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20"/>
      <c r="CC48" s="32"/>
      <c r="CD48" s="32" t="str">
        <f t="shared" si="10"/>
        <v>D</v>
      </c>
      <c r="CE48" s="32" t="str">
        <f t="shared" si="11"/>
        <v>D</v>
      </c>
      <c r="CF48" s="32"/>
      <c r="CG48" s="32"/>
      <c r="CH48" s="32"/>
      <c r="CI48" s="32"/>
      <c r="CJ48" s="36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CU48" s="32"/>
      <c r="CV48" s="32"/>
      <c r="CW48" s="32"/>
      <c r="CX48" s="32"/>
      <c r="CY48" s="32"/>
      <c r="CZ48" s="32"/>
      <c r="DA48" s="32"/>
      <c r="DB48" s="32"/>
      <c r="DC48" s="32"/>
      <c r="DD48" s="32"/>
      <c r="DE48" s="32"/>
      <c r="DF48" s="32"/>
      <c r="DG48" s="32"/>
      <c r="DH48" s="32"/>
      <c r="DI48" s="32"/>
      <c r="DJ48" s="32"/>
      <c r="DK48" s="32"/>
      <c r="DL48" s="32"/>
      <c r="DM48" s="32"/>
      <c r="DN48" s="32"/>
      <c r="DO48" s="32"/>
      <c r="DP48" s="41" t="str">
        <f t="shared" si="12"/>
        <v/>
      </c>
      <c r="DQ48" s="32"/>
      <c r="DR48" s="32"/>
      <c r="DS48" s="32"/>
      <c r="DT48" s="30"/>
      <c r="DU48" s="30"/>
      <c r="DV48" s="32"/>
      <c r="DW48" s="32"/>
      <c r="DX48" s="32"/>
      <c r="DY48" s="32" t="s">
        <v>212</v>
      </c>
      <c r="DZ48" s="32" t="str">
        <f t="shared" si="13"/>
        <v>1, 5, or 6</v>
      </c>
      <c r="EA48" s="32"/>
      <c r="EB48" s="30"/>
      <c r="EC48" s="30"/>
      <c r="ED48" s="30"/>
      <c r="EE48" s="30"/>
      <c r="EF48" s="44"/>
      <c r="EG48" s="44"/>
      <c r="EH48" s="32"/>
      <c r="EI48" s="32"/>
      <c r="EJ48" s="32"/>
      <c r="EK48" s="32"/>
      <c r="EL48" s="32"/>
      <c r="EM48" s="30"/>
      <c r="EN48" s="32"/>
      <c r="EO48" s="32"/>
      <c r="EP48" s="32"/>
      <c r="EQ48" s="32"/>
      <c r="ER48" s="32"/>
      <c r="ES48" s="72" t="s">
        <v>1538</v>
      </c>
      <c r="ET48" s="36"/>
      <c r="EU48" s="36"/>
      <c r="EV48" s="36"/>
      <c r="EW48" s="32"/>
      <c r="EX48" s="32"/>
      <c r="EY48" s="36"/>
      <c r="EZ48" s="36"/>
      <c r="FA48" s="36"/>
      <c r="FB48" s="36"/>
      <c r="FC48" s="36"/>
      <c r="FD48" s="36"/>
      <c r="FE48" s="36"/>
      <c r="FF48" s="36"/>
      <c r="FG48" s="32"/>
      <c r="FH48" s="32"/>
      <c r="FI48" s="32"/>
      <c r="FJ48" s="32"/>
      <c r="FK48" s="32"/>
      <c r="FL48" s="72"/>
      <c r="FM48" s="72"/>
      <c r="FN48" s="72"/>
      <c r="FO48" s="72"/>
      <c r="FP48" s="72"/>
      <c r="FQ48" s="72"/>
      <c r="FR48" s="72"/>
      <c r="FS48" s="72"/>
      <c r="FT48" s="72"/>
      <c r="FU48" s="72"/>
      <c r="FV48" s="72"/>
      <c r="FW48" s="72"/>
      <c r="FX48" s="72"/>
      <c r="FY48" s="72"/>
      <c r="FZ48" s="72"/>
      <c r="GA48" s="49"/>
      <c r="GB48" s="49"/>
      <c r="GC48" s="49"/>
      <c r="GD48" s="33"/>
      <c r="GE48" s="33"/>
      <c r="GF48" s="33"/>
      <c r="GG48" s="33"/>
      <c r="GH48" s="33"/>
      <c r="GI48" s="33"/>
      <c r="GJ48" s="33"/>
      <c r="GK48" s="33"/>
      <c r="GL48" s="33"/>
      <c r="GM48" s="33"/>
      <c r="GN48" s="33"/>
      <c r="GO48" s="43" t="s">
        <v>208</v>
      </c>
      <c r="GP48" s="43" t="s">
        <v>208</v>
      </c>
      <c r="GQ48" s="43" t="s">
        <v>208</v>
      </c>
      <c r="GR48" s="45" t="s">
        <v>225</v>
      </c>
      <c r="GS48" s="45" t="s">
        <v>214</v>
      </c>
      <c r="GT48" s="30" t="s">
        <v>226</v>
      </c>
      <c r="GU48" s="30" t="s">
        <v>213</v>
      </c>
      <c r="GV48" s="67" t="s">
        <v>216</v>
      </c>
      <c r="GW48" s="45" t="s">
        <v>217</v>
      </c>
      <c r="GX48" s="32" t="s">
        <v>217</v>
      </c>
      <c r="GY48" s="32"/>
      <c r="GZ48" s="32"/>
      <c r="HA48" s="46"/>
      <c r="HB48" s="46"/>
      <c r="HC48" s="46"/>
      <c r="HD48" s="73" t="s">
        <v>4810</v>
      </c>
      <c r="HE48" s="73"/>
      <c r="HF48" s="32">
        <v>1433</v>
      </c>
      <c r="HG48" s="48">
        <v>24860</v>
      </c>
      <c r="HH48" s="104" t="s">
        <v>4809</v>
      </c>
    </row>
    <row r="49" spans="1:216" ht="15" customHeight="1" x14ac:dyDescent="0.2">
      <c r="A49" s="49" t="s">
        <v>4712</v>
      </c>
      <c r="B49" s="29" t="e">
        <v>#N/A</v>
      </c>
      <c r="C49" s="104" t="s">
        <v>4811</v>
      </c>
      <c r="D49" s="48">
        <v>24861</v>
      </c>
      <c r="E49" s="29" t="e">
        <v>#N/A</v>
      </c>
      <c r="F49" s="29" t="e">
        <v>#N/A</v>
      </c>
      <c r="G49" s="45" t="s">
        <v>225</v>
      </c>
      <c r="H49" s="45" t="s">
        <v>213</v>
      </c>
      <c r="I49" s="31"/>
      <c r="J49" s="31" t="s">
        <v>1593</v>
      </c>
      <c r="K49" s="32" t="str">
        <f t="shared" si="0"/>
        <v>A</v>
      </c>
      <c r="L49" s="32" t="str">
        <f t="shared" si="1"/>
        <v>D</v>
      </c>
      <c r="M49" s="32" t="s">
        <v>213</v>
      </c>
      <c r="N49" s="32" t="str">
        <f t="shared" si="2"/>
        <v>-</v>
      </c>
      <c r="O49" s="49"/>
      <c r="P49" s="30" t="str">
        <f t="shared" si="3"/>
        <v>D</v>
      </c>
      <c r="Q49" s="33">
        <f t="shared" si="4"/>
        <v>271.44099999999997</v>
      </c>
      <c r="R49" s="30">
        <f t="shared" si="5"/>
        <v>274.5</v>
      </c>
      <c r="S49" s="34">
        <v>1</v>
      </c>
      <c r="T49" s="33">
        <f t="shared" si="6"/>
        <v>0.25</v>
      </c>
      <c r="U49" s="30"/>
      <c r="V49" s="30"/>
      <c r="W49" s="30"/>
      <c r="X49" s="32"/>
      <c r="Y49" s="32"/>
      <c r="Z49" s="32"/>
      <c r="AA49" s="30"/>
      <c r="AB49" s="32"/>
      <c r="AC49" s="30"/>
      <c r="AD49" s="32"/>
      <c r="AE49" s="32"/>
      <c r="AF49" s="32"/>
      <c r="AG49" s="32"/>
      <c r="AH49" s="30"/>
      <c r="AI49" s="30"/>
      <c r="AJ49" s="30"/>
      <c r="AK49" s="30"/>
      <c r="AL49" s="30"/>
      <c r="AM49" s="39" t="s">
        <v>1704</v>
      </c>
      <c r="AN49" s="39">
        <v>97</v>
      </c>
      <c r="AO49" s="34">
        <v>280</v>
      </c>
      <c r="AP49" s="30">
        <v>74</v>
      </c>
      <c r="AQ49" s="37">
        <v>271.44099999999997</v>
      </c>
      <c r="AR49" s="38">
        <v>0.25</v>
      </c>
      <c r="AS49" s="30"/>
      <c r="AT49" s="30"/>
      <c r="AU49" s="30"/>
      <c r="AV49" s="30"/>
      <c r="AW49" s="30"/>
      <c r="AX49" s="48" t="s">
        <v>1506</v>
      </c>
      <c r="AY49" s="50">
        <v>34.262</v>
      </c>
      <c r="AZ49" s="50">
        <v>-118.669</v>
      </c>
      <c r="BA49" s="30" t="s">
        <v>225</v>
      </c>
      <c r="BB49" s="30"/>
      <c r="BC49" s="30"/>
      <c r="BD49" s="51"/>
      <c r="BE49" s="30"/>
      <c r="BF49" s="32"/>
      <c r="BG49" s="32"/>
      <c r="BH49" s="32"/>
      <c r="BI49" s="32"/>
      <c r="BJ49" s="48" t="s">
        <v>212</v>
      </c>
      <c r="BK49" s="32" t="str">
        <f t="shared" si="7"/>
        <v>A</v>
      </c>
      <c r="BL49" s="30" t="s">
        <v>232</v>
      </c>
      <c r="BM49" s="32" t="str">
        <f t="shared" si="8"/>
        <v>A</v>
      </c>
      <c r="BN49" s="32" t="str">
        <f t="shared" si="9"/>
        <v>D</v>
      </c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20"/>
      <c r="CC49" s="32"/>
      <c r="CD49" s="32" t="str">
        <f t="shared" si="10"/>
        <v>D</v>
      </c>
      <c r="CE49" s="32" t="str">
        <f t="shared" si="11"/>
        <v>D</v>
      </c>
      <c r="CF49" s="32"/>
      <c r="CG49" s="32"/>
      <c r="CH49" s="32"/>
      <c r="CI49" s="32"/>
      <c r="CJ49" s="36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2"/>
      <c r="CV49" s="32"/>
      <c r="CW49" s="32"/>
      <c r="CX49" s="32"/>
      <c r="CY49" s="32"/>
      <c r="CZ49" s="32"/>
      <c r="DA49" s="32"/>
      <c r="DB49" s="32"/>
      <c r="DC49" s="32"/>
      <c r="DD49" s="32"/>
      <c r="DE49" s="32"/>
      <c r="DF49" s="32"/>
      <c r="DG49" s="32"/>
      <c r="DH49" s="32"/>
      <c r="DI49" s="32"/>
      <c r="DJ49" s="32"/>
      <c r="DK49" s="32"/>
      <c r="DL49" s="32"/>
      <c r="DM49" s="32"/>
      <c r="DN49" s="32"/>
      <c r="DO49" s="32"/>
      <c r="DP49" s="41" t="str">
        <f t="shared" si="12"/>
        <v/>
      </c>
      <c r="DQ49" s="32"/>
      <c r="DR49" s="32"/>
      <c r="DS49" s="32"/>
      <c r="DT49" s="30"/>
      <c r="DU49" s="30"/>
      <c r="DV49" s="32"/>
      <c r="DW49" s="32"/>
      <c r="DX49" s="32"/>
      <c r="DY49" s="32" t="s">
        <v>212</v>
      </c>
      <c r="DZ49" s="32" t="str">
        <f t="shared" si="13"/>
        <v>1, 5, or 6</v>
      </c>
      <c r="EA49" s="32"/>
      <c r="EB49" s="30"/>
      <c r="EC49" s="30"/>
      <c r="ED49" s="30"/>
      <c r="EE49" s="30"/>
      <c r="EF49" s="44"/>
      <c r="EG49" s="44"/>
      <c r="EH49" s="32"/>
      <c r="EI49" s="32"/>
      <c r="EJ49" s="32"/>
      <c r="EK49" s="32"/>
      <c r="EL49" s="32"/>
      <c r="EM49" s="30"/>
      <c r="EN49" s="32"/>
      <c r="EO49" s="32"/>
      <c r="EP49" s="32"/>
      <c r="EQ49" s="32"/>
      <c r="ER49" s="32"/>
      <c r="ES49" s="72" t="s">
        <v>1538</v>
      </c>
      <c r="ET49" s="36"/>
      <c r="EU49" s="36"/>
      <c r="EV49" s="36"/>
      <c r="EW49" s="32"/>
      <c r="EX49" s="32"/>
      <c r="EY49" s="36"/>
      <c r="EZ49" s="36"/>
      <c r="FA49" s="36"/>
      <c r="FB49" s="36"/>
      <c r="FC49" s="36"/>
      <c r="FD49" s="36"/>
      <c r="FE49" s="36"/>
      <c r="FF49" s="36"/>
      <c r="FG49" s="32"/>
      <c r="FH49" s="32"/>
      <c r="FI49" s="32"/>
      <c r="FJ49" s="32"/>
      <c r="FK49" s="32"/>
      <c r="FL49" s="72"/>
      <c r="FM49" s="72"/>
      <c r="FN49" s="72"/>
      <c r="FO49" s="72"/>
      <c r="FP49" s="72"/>
      <c r="FQ49" s="72"/>
      <c r="FR49" s="72"/>
      <c r="FS49" s="72"/>
      <c r="FT49" s="72"/>
      <c r="FU49" s="72"/>
      <c r="FV49" s="72"/>
      <c r="FW49" s="72"/>
      <c r="FX49" s="72"/>
      <c r="FY49" s="72"/>
      <c r="FZ49" s="72"/>
      <c r="GA49" s="49"/>
      <c r="GB49" s="49"/>
      <c r="GC49" s="49"/>
      <c r="GD49" s="33"/>
      <c r="GE49" s="33"/>
      <c r="GF49" s="33"/>
      <c r="GG49" s="33"/>
      <c r="GH49" s="33"/>
      <c r="GI49" s="33"/>
      <c r="GJ49" s="33"/>
      <c r="GK49" s="33"/>
      <c r="GL49" s="33"/>
      <c r="GM49" s="33"/>
      <c r="GN49" s="33"/>
      <c r="GO49" s="43" t="s">
        <v>208</v>
      </c>
      <c r="GP49" s="43" t="s">
        <v>208</v>
      </c>
      <c r="GQ49" s="43" t="s">
        <v>208</v>
      </c>
      <c r="GR49" s="45" t="s">
        <v>225</v>
      </c>
      <c r="GS49" s="45" t="s">
        <v>214</v>
      </c>
      <c r="GT49" s="30" t="s">
        <v>226</v>
      </c>
      <c r="GU49" s="30" t="s">
        <v>213</v>
      </c>
      <c r="GV49" s="67" t="s">
        <v>216</v>
      </c>
      <c r="GW49" s="45" t="s">
        <v>217</v>
      </c>
      <c r="GX49" s="32" t="s">
        <v>217</v>
      </c>
      <c r="GY49" s="32"/>
      <c r="GZ49" s="32"/>
      <c r="HA49" s="46"/>
      <c r="HB49" s="46"/>
      <c r="HC49" s="46"/>
      <c r="HD49" s="73" t="s">
        <v>4812</v>
      </c>
      <c r="HE49" s="73"/>
      <c r="HF49" s="32">
        <v>1434</v>
      </c>
      <c r="HG49" s="48">
        <v>24861</v>
      </c>
      <c r="HH49" s="104" t="s">
        <v>4811</v>
      </c>
    </row>
    <row r="50" spans="1:216" ht="15" customHeight="1" x14ac:dyDescent="0.2">
      <c r="A50" s="49" t="s">
        <v>4712</v>
      </c>
      <c r="B50" s="29" t="e">
        <v>#N/A</v>
      </c>
      <c r="C50" s="104" t="s">
        <v>4813</v>
      </c>
      <c r="D50" s="48">
        <v>24866</v>
      </c>
      <c r="E50" s="29" t="e">
        <v>#N/A</v>
      </c>
      <c r="F50" s="29" t="e">
        <v>#N/A</v>
      </c>
      <c r="G50" s="45" t="s">
        <v>225</v>
      </c>
      <c r="H50" s="45" t="s">
        <v>213</v>
      </c>
      <c r="I50" s="31"/>
      <c r="J50" s="31" t="s">
        <v>1593</v>
      </c>
      <c r="K50" s="32" t="str">
        <f t="shared" si="0"/>
        <v>A</v>
      </c>
      <c r="L50" s="32" t="str">
        <f t="shared" si="1"/>
        <v>D</v>
      </c>
      <c r="M50" s="32" t="s">
        <v>213</v>
      </c>
      <c r="N50" s="32" t="str">
        <f t="shared" si="2"/>
        <v>-</v>
      </c>
      <c r="O50" s="49"/>
      <c r="P50" s="30" t="str">
        <f t="shared" si="3"/>
        <v>D</v>
      </c>
      <c r="Q50" s="33">
        <f t="shared" si="4"/>
        <v>271.44099999999997</v>
      </c>
      <c r="R50" s="30">
        <f t="shared" si="5"/>
        <v>274.5</v>
      </c>
      <c r="S50" s="34">
        <v>1</v>
      </c>
      <c r="T50" s="33">
        <f t="shared" si="6"/>
        <v>0.25</v>
      </c>
      <c r="U50" s="30"/>
      <c r="V50" s="30"/>
      <c r="W50" s="30"/>
      <c r="X50" s="32"/>
      <c r="Y50" s="32"/>
      <c r="Z50" s="32"/>
      <c r="AA50" s="30"/>
      <c r="AB50" s="32"/>
      <c r="AC50" s="30"/>
      <c r="AD50" s="32"/>
      <c r="AE50" s="32"/>
      <c r="AF50" s="32"/>
      <c r="AG50" s="32"/>
      <c r="AH50" s="30"/>
      <c r="AI50" s="30"/>
      <c r="AJ50" s="30"/>
      <c r="AK50" s="30"/>
      <c r="AL50" s="30"/>
      <c r="AM50" s="39" t="s">
        <v>1704</v>
      </c>
      <c r="AN50" s="39">
        <v>97</v>
      </c>
      <c r="AO50" s="34">
        <v>280</v>
      </c>
      <c r="AP50" s="30">
        <v>74</v>
      </c>
      <c r="AQ50" s="37">
        <v>271.44099999999997</v>
      </c>
      <c r="AR50" s="38">
        <v>0.25</v>
      </c>
      <c r="AS50" s="30"/>
      <c r="AT50" s="30"/>
      <c r="AU50" s="30"/>
      <c r="AV50" s="30"/>
      <c r="AW50" s="30"/>
      <c r="AX50" s="48" t="s">
        <v>1506</v>
      </c>
      <c r="AY50" s="50">
        <v>34.192999999999998</v>
      </c>
      <c r="AZ50" s="50">
        <v>-118.547</v>
      </c>
      <c r="BA50" s="30" t="s">
        <v>225</v>
      </c>
      <c r="BB50" s="30"/>
      <c r="BC50" s="30"/>
      <c r="BD50" s="51"/>
      <c r="BE50" s="30"/>
      <c r="BF50" s="32"/>
      <c r="BG50" s="32"/>
      <c r="BH50" s="32"/>
      <c r="BI50" s="32"/>
      <c r="BJ50" s="48" t="s">
        <v>212</v>
      </c>
      <c r="BK50" s="32" t="str">
        <f t="shared" si="7"/>
        <v>A</v>
      </c>
      <c r="BL50" s="30" t="s">
        <v>232</v>
      </c>
      <c r="BM50" s="32" t="str">
        <f t="shared" si="8"/>
        <v>A</v>
      </c>
      <c r="BN50" s="32" t="str">
        <f t="shared" si="9"/>
        <v>D</v>
      </c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20"/>
      <c r="CC50" s="32"/>
      <c r="CD50" s="32" t="str">
        <f t="shared" si="10"/>
        <v>D</v>
      </c>
      <c r="CE50" s="32" t="str">
        <f t="shared" si="11"/>
        <v>D</v>
      </c>
      <c r="CF50" s="32"/>
      <c r="CG50" s="32"/>
      <c r="CH50" s="32"/>
      <c r="CI50" s="32"/>
      <c r="CJ50" s="36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CU50" s="32"/>
      <c r="CV50" s="32"/>
      <c r="CW50" s="32"/>
      <c r="CX50" s="32"/>
      <c r="CY50" s="32"/>
      <c r="CZ50" s="32"/>
      <c r="DA50" s="32"/>
      <c r="DB50" s="32"/>
      <c r="DC50" s="32"/>
      <c r="DD50" s="32"/>
      <c r="DE50" s="32"/>
      <c r="DF50" s="32"/>
      <c r="DG50" s="32"/>
      <c r="DH50" s="32"/>
      <c r="DI50" s="32"/>
      <c r="DJ50" s="32"/>
      <c r="DK50" s="32"/>
      <c r="DL50" s="32"/>
      <c r="DM50" s="32"/>
      <c r="DN50" s="32"/>
      <c r="DO50" s="32"/>
      <c r="DP50" s="41" t="str">
        <f t="shared" si="12"/>
        <v/>
      </c>
      <c r="DQ50" s="32"/>
      <c r="DR50" s="32"/>
      <c r="DS50" s="32"/>
      <c r="DT50" s="30"/>
      <c r="DU50" s="30"/>
      <c r="DV50" s="32"/>
      <c r="DW50" s="32"/>
      <c r="DX50" s="32"/>
      <c r="DY50" s="32" t="s">
        <v>212</v>
      </c>
      <c r="DZ50" s="32" t="str">
        <f t="shared" si="13"/>
        <v>1, 5, or 6</v>
      </c>
      <c r="EA50" s="32"/>
      <c r="EB50" s="30"/>
      <c r="EC50" s="30"/>
      <c r="ED50" s="30"/>
      <c r="EE50" s="30"/>
      <c r="EF50" s="44"/>
      <c r="EG50" s="44"/>
      <c r="EH50" s="32"/>
      <c r="EI50" s="32"/>
      <c r="EJ50" s="32"/>
      <c r="EK50" s="32"/>
      <c r="EL50" s="32"/>
      <c r="EM50" s="30"/>
      <c r="EN50" s="32"/>
      <c r="EO50" s="32"/>
      <c r="EP50" s="32"/>
      <c r="EQ50" s="32"/>
      <c r="ER50" s="32"/>
      <c r="ES50" s="72" t="s">
        <v>1538</v>
      </c>
      <c r="ET50" s="36"/>
      <c r="EU50" s="36"/>
      <c r="EV50" s="36"/>
      <c r="EW50" s="32"/>
      <c r="EX50" s="32"/>
      <c r="EY50" s="36"/>
      <c r="EZ50" s="36"/>
      <c r="FA50" s="36"/>
      <c r="FB50" s="36"/>
      <c r="FC50" s="36"/>
      <c r="FD50" s="36"/>
      <c r="FE50" s="36"/>
      <c r="FF50" s="36"/>
      <c r="FG50" s="32"/>
      <c r="FH50" s="32"/>
      <c r="FI50" s="32"/>
      <c r="FJ50" s="32"/>
      <c r="FK50" s="32"/>
      <c r="FL50" s="72"/>
      <c r="FM50" s="72"/>
      <c r="FN50" s="72"/>
      <c r="FO50" s="72"/>
      <c r="FP50" s="72"/>
      <c r="FQ50" s="72"/>
      <c r="FR50" s="72"/>
      <c r="FS50" s="72"/>
      <c r="FT50" s="72"/>
      <c r="FU50" s="72"/>
      <c r="FV50" s="72"/>
      <c r="FW50" s="72"/>
      <c r="FX50" s="72"/>
      <c r="FY50" s="72"/>
      <c r="FZ50" s="72"/>
      <c r="GA50" s="49"/>
      <c r="GB50" s="49"/>
      <c r="GC50" s="49"/>
      <c r="GD50" s="33"/>
      <c r="GE50" s="33"/>
      <c r="GF50" s="33"/>
      <c r="GG50" s="33"/>
      <c r="GH50" s="33"/>
      <c r="GI50" s="33"/>
      <c r="GJ50" s="33"/>
      <c r="GK50" s="33"/>
      <c r="GL50" s="33"/>
      <c r="GM50" s="33"/>
      <c r="GN50" s="33"/>
      <c r="GO50" s="43" t="s">
        <v>208</v>
      </c>
      <c r="GP50" s="43" t="s">
        <v>208</v>
      </c>
      <c r="GQ50" s="43" t="s">
        <v>208</v>
      </c>
      <c r="GR50" s="45" t="s">
        <v>225</v>
      </c>
      <c r="GS50" s="45" t="s">
        <v>214</v>
      </c>
      <c r="GT50" s="30" t="s">
        <v>226</v>
      </c>
      <c r="GU50" s="30" t="s">
        <v>213</v>
      </c>
      <c r="GV50" s="67" t="s">
        <v>216</v>
      </c>
      <c r="GW50" s="45" t="s">
        <v>217</v>
      </c>
      <c r="GX50" s="32" t="s">
        <v>217</v>
      </c>
      <c r="GY50" s="32"/>
      <c r="GZ50" s="32"/>
      <c r="HA50" s="46"/>
      <c r="HB50" s="46"/>
      <c r="HC50" s="46"/>
      <c r="HD50" s="73" t="s">
        <v>4814</v>
      </c>
      <c r="HE50" s="73"/>
      <c r="HF50" s="32">
        <v>1437</v>
      </c>
      <c r="HG50" s="48">
        <v>24866</v>
      </c>
      <c r="HH50" s="104" t="s">
        <v>4813</v>
      </c>
    </row>
    <row r="51" spans="1:216" ht="15" customHeight="1" x14ac:dyDescent="0.2">
      <c r="A51" s="49" t="s">
        <v>4712</v>
      </c>
      <c r="B51" s="29" t="e">
        <v>#N/A</v>
      </c>
      <c r="C51" s="104" t="s">
        <v>4815</v>
      </c>
      <c r="D51" s="48">
        <v>24909</v>
      </c>
      <c r="E51" s="29" t="e">
        <v>#N/A</v>
      </c>
      <c r="F51" s="29" t="e">
        <v>#N/A</v>
      </c>
      <c r="G51" s="45" t="s">
        <v>235</v>
      </c>
      <c r="H51" s="45" t="s">
        <v>205</v>
      </c>
      <c r="I51" s="31"/>
      <c r="J51" s="31" t="s">
        <v>1754</v>
      </c>
      <c r="K51" s="32" t="str">
        <f t="shared" si="0"/>
        <v>A</v>
      </c>
      <c r="L51" s="32" t="str">
        <f t="shared" si="1"/>
        <v>C</v>
      </c>
      <c r="M51" s="32" t="s">
        <v>1599</v>
      </c>
      <c r="N51" s="32" t="str">
        <f t="shared" si="2"/>
        <v>-</v>
      </c>
      <c r="O51" s="49"/>
      <c r="P51" s="30" t="str">
        <f t="shared" si="3"/>
        <v>D</v>
      </c>
      <c r="Q51" s="33">
        <f t="shared" si="4"/>
        <v>294.24700000000001</v>
      </c>
      <c r="R51" s="30">
        <f t="shared" si="5"/>
        <v>424.8</v>
      </c>
      <c r="S51" s="34">
        <v>1</v>
      </c>
      <c r="T51" s="33">
        <f t="shared" si="6"/>
        <v>0.25</v>
      </c>
      <c r="U51" s="31"/>
      <c r="V51" s="32"/>
      <c r="W51" s="31"/>
      <c r="X51" s="32"/>
      <c r="Y51" s="32"/>
      <c r="Z51" s="32"/>
      <c r="AA51" s="30"/>
      <c r="AB51" s="32"/>
      <c r="AC51" s="30"/>
      <c r="AD51" s="32"/>
      <c r="AE51" s="32"/>
      <c r="AF51" s="32"/>
      <c r="AG51" s="32"/>
      <c r="AH51" s="30"/>
      <c r="AI51" s="30"/>
      <c r="AJ51" s="30"/>
      <c r="AK51" s="30"/>
      <c r="AL51" s="30"/>
      <c r="AM51" s="39" t="s">
        <v>2117</v>
      </c>
      <c r="AN51" s="39">
        <v>41</v>
      </c>
      <c r="AO51" s="30">
        <v>297</v>
      </c>
      <c r="AP51" s="30">
        <v>45</v>
      </c>
      <c r="AQ51" s="37">
        <v>294.24700000000001</v>
      </c>
      <c r="AR51" s="38">
        <v>0.15</v>
      </c>
      <c r="AS51" s="30"/>
      <c r="AT51" s="30"/>
      <c r="AU51" s="30"/>
      <c r="AV51" s="30"/>
      <c r="AW51" s="30"/>
      <c r="AX51" s="48" t="s">
        <v>1506</v>
      </c>
      <c r="AY51" s="50">
        <v>34.029000000000003</v>
      </c>
      <c r="AZ51" s="50">
        <v>-118.43300000000001</v>
      </c>
      <c r="BA51" s="30" t="s">
        <v>235</v>
      </c>
      <c r="BB51" s="30"/>
      <c r="BC51" s="30"/>
      <c r="BD51" s="51"/>
      <c r="BE51" s="30"/>
      <c r="BF51" s="32"/>
      <c r="BG51" s="32"/>
      <c r="BH51" s="32"/>
      <c r="BI51" s="32"/>
      <c r="BJ51" s="48" t="s">
        <v>212</v>
      </c>
      <c r="BK51" s="32" t="str">
        <f t="shared" si="7"/>
        <v>A</v>
      </c>
      <c r="BL51" s="30" t="s">
        <v>232</v>
      </c>
      <c r="BM51" s="32" t="str">
        <f t="shared" si="8"/>
        <v>A</v>
      </c>
      <c r="BN51" s="32" t="str">
        <f t="shared" si="9"/>
        <v>D</v>
      </c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20"/>
      <c r="CC51" s="32"/>
      <c r="CD51" s="32" t="str">
        <f t="shared" si="10"/>
        <v>C</v>
      </c>
      <c r="CE51" s="32" t="str">
        <f t="shared" si="11"/>
        <v>C</v>
      </c>
      <c r="CF51" s="32"/>
      <c r="CG51" s="32"/>
      <c r="CH51" s="32"/>
      <c r="CI51" s="32"/>
      <c r="CJ51" s="36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CU51" s="32"/>
      <c r="CV51" s="32"/>
      <c r="CW51" s="32"/>
      <c r="CX51" s="32"/>
      <c r="CY51" s="32"/>
      <c r="CZ51" s="32"/>
      <c r="DA51" s="32"/>
      <c r="DB51" s="32"/>
      <c r="DC51" s="32"/>
      <c r="DD51" s="32"/>
      <c r="DE51" s="32"/>
      <c r="DF51" s="32"/>
      <c r="DG51" s="32"/>
      <c r="DH51" s="32"/>
      <c r="DI51" s="32"/>
      <c r="DJ51" s="32"/>
      <c r="DK51" s="32"/>
      <c r="DL51" s="32"/>
      <c r="DM51" s="32"/>
      <c r="DN51" s="32"/>
      <c r="DO51" s="32"/>
      <c r="DP51" s="41" t="str">
        <f t="shared" si="12"/>
        <v/>
      </c>
      <c r="DQ51" s="32"/>
      <c r="DR51" s="32"/>
      <c r="DS51" s="32"/>
      <c r="DT51" s="30"/>
      <c r="DU51" s="30"/>
      <c r="DV51" s="32"/>
      <c r="DW51" s="32"/>
      <c r="DX51" s="32"/>
      <c r="DY51" s="32" t="s">
        <v>212</v>
      </c>
      <c r="DZ51" s="32" t="str">
        <f t="shared" si="13"/>
        <v>1, 5, or 6</v>
      </c>
      <c r="EA51" s="32"/>
      <c r="EB51" s="30"/>
      <c r="EC51" s="30"/>
      <c r="ED51" s="30"/>
      <c r="EE51" s="30"/>
      <c r="EF51" s="44"/>
      <c r="EG51" s="44"/>
      <c r="EH51" s="32"/>
      <c r="EI51" s="32"/>
      <c r="EJ51" s="32"/>
      <c r="EK51" s="32"/>
      <c r="EL51" s="32"/>
      <c r="EM51" s="30"/>
      <c r="EN51" s="32"/>
      <c r="EO51" s="32"/>
      <c r="EP51" s="32"/>
      <c r="EQ51" s="32"/>
      <c r="ER51" s="32"/>
      <c r="ES51" s="72" t="s">
        <v>1538</v>
      </c>
      <c r="ET51" s="36"/>
      <c r="EU51" s="36"/>
      <c r="EV51" s="36"/>
      <c r="EW51" s="32"/>
      <c r="EX51" s="32"/>
      <c r="EY51" s="36"/>
      <c r="EZ51" s="36"/>
      <c r="FA51" s="36"/>
      <c r="FB51" s="36"/>
      <c r="FC51" s="36"/>
      <c r="FD51" s="36"/>
      <c r="FE51" s="36"/>
      <c r="FF51" s="36"/>
      <c r="FG51" s="32"/>
      <c r="FH51" s="32"/>
      <c r="FI51" s="32"/>
      <c r="FJ51" s="32"/>
      <c r="FK51" s="32"/>
      <c r="FL51" s="72"/>
      <c r="FM51" s="72"/>
      <c r="FN51" s="72"/>
      <c r="FO51" s="72"/>
      <c r="FP51" s="72"/>
      <c r="FQ51" s="72"/>
      <c r="FR51" s="72"/>
      <c r="FS51" s="72"/>
      <c r="FT51" s="72"/>
      <c r="FU51" s="72"/>
      <c r="FV51" s="72"/>
      <c r="FW51" s="72"/>
      <c r="FX51" s="72"/>
      <c r="FY51" s="72"/>
      <c r="FZ51" s="72"/>
      <c r="GA51" s="49"/>
      <c r="GB51" s="49"/>
      <c r="GC51" s="49"/>
      <c r="GD51" s="33"/>
      <c r="GE51" s="33"/>
      <c r="GF51" s="33"/>
      <c r="GG51" s="33"/>
      <c r="GH51" s="33"/>
      <c r="GI51" s="33"/>
      <c r="GJ51" s="33"/>
      <c r="GK51" s="33"/>
      <c r="GL51" s="33"/>
      <c r="GM51" s="33"/>
      <c r="GN51" s="33"/>
      <c r="GO51" s="43" t="s">
        <v>208</v>
      </c>
      <c r="GP51" s="43" t="s">
        <v>208</v>
      </c>
      <c r="GQ51" s="43" t="s">
        <v>208</v>
      </c>
      <c r="GR51" s="45" t="s">
        <v>235</v>
      </c>
      <c r="GS51" s="45" t="s">
        <v>214</v>
      </c>
      <c r="GT51" s="30" t="s">
        <v>226</v>
      </c>
      <c r="GU51" s="30" t="s">
        <v>205</v>
      </c>
      <c r="GV51" s="67" t="s">
        <v>216</v>
      </c>
      <c r="GW51" s="45" t="s">
        <v>217</v>
      </c>
      <c r="GX51" s="32" t="s">
        <v>217</v>
      </c>
      <c r="GY51" s="32"/>
      <c r="GZ51" s="32"/>
      <c r="HA51" s="46"/>
      <c r="HB51" s="46"/>
      <c r="HC51" s="46"/>
      <c r="HD51" s="79" t="s">
        <v>4816</v>
      </c>
      <c r="HE51" s="79"/>
      <c r="HF51" s="32">
        <v>1439</v>
      </c>
      <c r="HG51" s="48">
        <v>24909</v>
      </c>
      <c r="HH51" s="104" t="s">
        <v>4815</v>
      </c>
    </row>
    <row r="52" spans="1:216" ht="15" customHeight="1" x14ac:dyDescent="0.2">
      <c r="A52" s="49" t="s">
        <v>4712</v>
      </c>
      <c r="B52" s="29" t="e">
        <v>#N/A</v>
      </c>
      <c r="C52" s="253" t="s">
        <v>4817</v>
      </c>
      <c r="D52" s="31">
        <v>24943</v>
      </c>
      <c r="E52" s="29" t="e">
        <v>#N/A</v>
      </c>
      <c r="F52" s="29" t="e">
        <v>#N/A</v>
      </c>
      <c r="G52" s="31" t="s">
        <v>225</v>
      </c>
      <c r="H52" s="31" t="s">
        <v>213</v>
      </c>
      <c r="I52" s="65"/>
      <c r="J52" s="31" t="s">
        <v>1593</v>
      </c>
      <c r="K52" s="32" t="str">
        <f t="shared" si="0"/>
        <v>A</v>
      </c>
      <c r="L52" s="32" t="str">
        <f t="shared" si="1"/>
        <v>D</v>
      </c>
      <c r="M52" s="48"/>
      <c r="N52" s="32" t="str">
        <f t="shared" si="2"/>
        <v>-</v>
      </c>
      <c r="O52" s="49"/>
      <c r="P52" s="30" t="str">
        <f t="shared" si="3"/>
        <v>D</v>
      </c>
      <c r="Q52" s="33">
        <f t="shared" si="4"/>
        <v>271.44099999999997</v>
      </c>
      <c r="R52" s="30">
        <f t="shared" si="5"/>
        <v>274.5</v>
      </c>
      <c r="S52" s="34">
        <v>1</v>
      </c>
      <c r="T52" s="33">
        <f t="shared" si="6"/>
        <v>0.25</v>
      </c>
      <c r="U52" s="30"/>
      <c r="V52" s="30"/>
      <c r="W52" s="30"/>
      <c r="X52" s="32"/>
      <c r="Y52" s="32"/>
      <c r="Z52" s="48"/>
      <c r="AA52" s="30"/>
      <c r="AB52" s="48"/>
      <c r="AC52" s="30"/>
      <c r="AD52" s="48"/>
      <c r="AE52" s="48"/>
      <c r="AF52" s="48"/>
      <c r="AG52" s="48"/>
      <c r="AH52" s="30"/>
      <c r="AI52" s="30"/>
      <c r="AJ52" s="30"/>
      <c r="AK52" s="30"/>
      <c r="AL52" s="30"/>
      <c r="AM52" s="39" t="s">
        <v>1704</v>
      </c>
      <c r="AN52" s="39">
        <v>97</v>
      </c>
      <c r="AO52" s="34">
        <v>280</v>
      </c>
      <c r="AP52" s="30">
        <v>74</v>
      </c>
      <c r="AQ52" s="37">
        <v>271.44099999999997</v>
      </c>
      <c r="AR52" s="38">
        <v>0.25</v>
      </c>
      <c r="AS52" s="30"/>
      <c r="AT52" s="30"/>
      <c r="AU52" s="30"/>
      <c r="AV52" s="30"/>
      <c r="AW52" s="30"/>
      <c r="AX52" s="48" t="s">
        <v>1506</v>
      </c>
      <c r="AY52" s="58">
        <v>34.171999999999997</v>
      </c>
      <c r="AZ52" s="58">
        <v>-118.289</v>
      </c>
      <c r="BA52" s="30" t="s">
        <v>225</v>
      </c>
      <c r="BB52" s="30"/>
      <c r="BC52" s="30"/>
      <c r="BD52" s="51" t="s">
        <v>3385</v>
      </c>
      <c r="BE52" s="30"/>
      <c r="BF52" s="48"/>
      <c r="BG52" s="48"/>
      <c r="BH52" s="48"/>
      <c r="BI52" s="48"/>
      <c r="BJ52" s="48" t="s">
        <v>212</v>
      </c>
      <c r="BK52" s="32" t="str">
        <f t="shared" si="7"/>
        <v>A</v>
      </c>
      <c r="BL52" s="30" t="s">
        <v>232</v>
      </c>
      <c r="BM52" s="32" t="str">
        <f t="shared" si="8"/>
        <v>A</v>
      </c>
      <c r="BN52" s="32" t="str">
        <f t="shared" si="9"/>
        <v>D</v>
      </c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51"/>
      <c r="CC52" s="48"/>
      <c r="CD52" s="32" t="str">
        <f t="shared" si="10"/>
        <v>D</v>
      </c>
      <c r="CE52" s="32" t="str">
        <f t="shared" si="11"/>
        <v>D</v>
      </c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1" t="str">
        <f t="shared" si="12"/>
        <v/>
      </c>
      <c r="DQ52" s="48"/>
      <c r="DR52" s="48"/>
      <c r="DS52" s="48"/>
      <c r="DT52" s="30"/>
      <c r="DU52" s="30"/>
      <c r="DV52" s="48"/>
      <c r="DW52" s="48"/>
      <c r="DX52" s="48"/>
      <c r="DY52" s="32" t="s">
        <v>212</v>
      </c>
      <c r="DZ52" s="32" t="str">
        <f t="shared" si="13"/>
        <v>1, 5, or 6</v>
      </c>
      <c r="EA52" s="48"/>
      <c r="EB52" s="30"/>
      <c r="EC52" s="30"/>
      <c r="ED52" s="30"/>
      <c r="EE52" s="30"/>
      <c r="EF52" s="44"/>
      <c r="EG52" s="44"/>
      <c r="EH52" s="48"/>
      <c r="EI52" s="48"/>
      <c r="EJ52" s="48"/>
      <c r="EK52" s="48"/>
      <c r="EL52" s="48"/>
      <c r="EM52" s="30"/>
      <c r="EN52" s="48"/>
      <c r="EO52" s="48"/>
      <c r="EP52" s="48"/>
      <c r="EQ52" s="48"/>
      <c r="ER52" s="48"/>
      <c r="ES52" s="72" t="s">
        <v>1538</v>
      </c>
      <c r="ET52" s="48"/>
      <c r="EU52" s="48"/>
      <c r="EV52" s="48"/>
      <c r="EW52" s="48"/>
      <c r="EX52" s="48"/>
      <c r="EY52" s="48"/>
      <c r="EZ52" s="48"/>
      <c r="FA52" s="48"/>
      <c r="FB52" s="48"/>
      <c r="FC52" s="48"/>
      <c r="FD52" s="48"/>
      <c r="FE52" s="48"/>
      <c r="FF52" s="48"/>
      <c r="FG52" s="48"/>
      <c r="FH52" s="48"/>
      <c r="FI52" s="48"/>
      <c r="FJ52" s="48"/>
      <c r="FK52" s="48"/>
      <c r="FL52" s="48"/>
      <c r="FM52" s="48"/>
      <c r="FN52" s="48"/>
      <c r="FO52" s="48"/>
      <c r="FP52" s="48"/>
      <c r="FQ52" s="48"/>
      <c r="FR52" s="48"/>
      <c r="FS52" s="48"/>
      <c r="FT52" s="48"/>
      <c r="FU52" s="48"/>
      <c r="FV52" s="48"/>
      <c r="FW52" s="48"/>
      <c r="FX52" s="48"/>
      <c r="FY52" s="48"/>
      <c r="FZ52" s="48"/>
      <c r="GA52" s="49"/>
      <c r="GB52" s="49"/>
      <c r="GC52" s="49"/>
      <c r="GD52" s="33"/>
      <c r="GE52" s="33"/>
      <c r="GF52" s="33"/>
      <c r="GG52" s="33"/>
      <c r="GH52" s="33"/>
      <c r="GI52" s="33"/>
      <c r="GJ52" s="33"/>
      <c r="GK52" s="33"/>
      <c r="GL52" s="33"/>
      <c r="GM52" s="33"/>
      <c r="GN52" s="33"/>
      <c r="GO52" s="43" t="s">
        <v>208</v>
      </c>
      <c r="GP52" s="43" t="s">
        <v>208</v>
      </c>
      <c r="GQ52" s="43" t="s">
        <v>208</v>
      </c>
      <c r="GR52" s="31" t="s">
        <v>225</v>
      </c>
      <c r="GS52" s="31" t="s">
        <v>214</v>
      </c>
      <c r="GT52" s="30" t="s">
        <v>226</v>
      </c>
      <c r="GU52" s="30" t="s">
        <v>213</v>
      </c>
      <c r="GV52" s="67" t="s">
        <v>216</v>
      </c>
      <c r="GW52" s="45" t="s">
        <v>217</v>
      </c>
      <c r="GX52" s="32" t="s">
        <v>217</v>
      </c>
      <c r="GY52" s="32"/>
      <c r="GZ52" s="32"/>
      <c r="HA52" s="46"/>
      <c r="HB52" s="46"/>
      <c r="HC52" s="46"/>
      <c r="HD52" s="73" t="s">
        <v>4818</v>
      </c>
      <c r="HE52" s="73"/>
      <c r="HF52" s="32">
        <v>1441</v>
      </c>
      <c r="HG52" s="31">
        <v>24943</v>
      </c>
      <c r="HH52" s="253" t="s">
        <v>4817</v>
      </c>
    </row>
    <row r="53" spans="1:216" ht="15" customHeight="1" x14ac:dyDescent="0.2">
      <c r="A53" s="49" t="s">
        <v>4712</v>
      </c>
      <c r="B53" s="29" t="e">
        <v>#N/A</v>
      </c>
      <c r="C53" s="104" t="s">
        <v>4819</v>
      </c>
      <c r="D53" s="48">
        <v>44015</v>
      </c>
      <c r="E53" s="29" t="e">
        <v>#N/A</v>
      </c>
      <c r="F53" s="29" t="e">
        <v>#N/A</v>
      </c>
      <c r="G53" s="45" t="s">
        <v>225</v>
      </c>
      <c r="H53" s="45" t="s">
        <v>213</v>
      </c>
      <c r="I53" s="31"/>
      <c r="J53" s="31" t="s">
        <v>1593</v>
      </c>
      <c r="K53" s="32" t="str">
        <f t="shared" si="0"/>
        <v>A</v>
      </c>
      <c r="L53" s="32" t="str">
        <f t="shared" si="1"/>
        <v>D</v>
      </c>
      <c r="M53" s="32" t="s">
        <v>213</v>
      </c>
      <c r="N53" s="32" t="str">
        <f t="shared" si="2"/>
        <v>-</v>
      </c>
      <c r="O53" s="49"/>
      <c r="P53" s="30" t="str">
        <f t="shared" si="3"/>
        <v>D</v>
      </c>
      <c r="Q53" s="33">
        <f t="shared" si="4"/>
        <v>271.44099999999997</v>
      </c>
      <c r="R53" s="30">
        <f t="shared" si="5"/>
        <v>274.5</v>
      </c>
      <c r="S53" s="34">
        <v>1</v>
      </c>
      <c r="T53" s="33">
        <f t="shared" si="6"/>
        <v>0.25</v>
      </c>
      <c r="U53" s="30"/>
      <c r="V53" s="30"/>
      <c r="W53" s="30"/>
      <c r="X53" s="32"/>
      <c r="Y53" s="32"/>
      <c r="Z53" s="32"/>
      <c r="AA53" s="30"/>
      <c r="AB53" s="32"/>
      <c r="AC53" s="30"/>
      <c r="AD53" s="32"/>
      <c r="AE53" s="32"/>
      <c r="AF53" s="32"/>
      <c r="AG53" s="32"/>
      <c r="AH53" s="30"/>
      <c r="AI53" s="30"/>
      <c r="AJ53" s="30"/>
      <c r="AK53" s="30"/>
      <c r="AL53" s="30"/>
      <c r="AM53" s="39" t="s">
        <v>1704</v>
      </c>
      <c r="AN53" s="39">
        <v>97</v>
      </c>
      <c r="AO53" s="34">
        <v>280</v>
      </c>
      <c r="AP53" s="30">
        <v>74</v>
      </c>
      <c r="AQ53" s="37">
        <v>271.44099999999997</v>
      </c>
      <c r="AR53" s="38">
        <v>0.25</v>
      </c>
      <c r="AS53" s="30"/>
      <c r="AT53" s="30"/>
      <c r="AU53" s="30"/>
      <c r="AV53" s="30"/>
      <c r="AW53" s="30"/>
      <c r="AX53" s="48" t="s">
        <v>1506</v>
      </c>
      <c r="AY53" s="50">
        <v>36.600999999999999</v>
      </c>
      <c r="AZ53" s="50">
        <v>-118.06</v>
      </c>
      <c r="BA53" s="30" t="s">
        <v>225</v>
      </c>
      <c r="BB53" s="30"/>
      <c r="BC53" s="30"/>
      <c r="BD53" s="51"/>
      <c r="BE53" s="30"/>
      <c r="BF53" s="32"/>
      <c r="BG53" s="32"/>
      <c r="BH53" s="32"/>
      <c r="BI53" s="32"/>
      <c r="BJ53" s="32" t="s">
        <v>212</v>
      </c>
      <c r="BK53" s="32" t="str">
        <f t="shared" si="7"/>
        <v>A</v>
      </c>
      <c r="BL53" s="30" t="s">
        <v>232</v>
      </c>
      <c r="BM53" s="32" t="str">
        <f t="shared" si="8"/>
        <v>A</v>
      </c>
      <c r="BN53" s="32" t="str">
        <f t="shared" si="9"/>
        <v>D</v>
      </c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20"/>
      <c r="CC53" s="32"/>
      <c r="CD53" s="32" t="str">
        <f t="shared" si="10"/>
        <v>D</v>
      </c>
      <c r="CE53" s="32" t="str">
        <f t="shared" si="11"/>
        <v>D</v>
      </c>
      <c r="CF53" s="32"/>
      <c r="CG53" s="32"/>
      <c r="CH53" s="32"/>
      <c r="CI53" s="32"/>
      <c r="CJ53" s="36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2"/>
      <c r="CV53" s="32"/>
      <c r="CW53" s="32"/>
      <c r="CX53" s="32"/>
      <c r="CY53" s="32"/>
      <c r="CZ53" s="32"/>
      <c r="DA53" s="32"/>
      <c r="DB53" s="32"/>
      <c r="DC53" s="32"/>
      <c r="DD53" s="32"/>
      <c r="DE53" s="32"/>
      <c r="DF53" s="32"/>
      <c r="DG53" s="32"/>
      <c r="DH53" s="32"/>
      <c r="DI53" s="32"/>
      <c r="DJ53" s="32"/>
      <c r="DK53" s="32"/>
      <c r="DL53" s="32"/>
      <c r="DM53" s="32"/>
      <c r="DN53" s="32"/>
      <c r="DO53" s="32"/>
      <c r="DP53" s="41" t="str">
        <f t="shared" si="12"/>
        <v/>
      </c>
      <c r="DQ53" s="32"/>
      <c r="DR53" s="32"/>
      <c r="DS53" s="32"/>
      <c r="DT53" s="30"/>
      <c r="DU53" s="30"/>
      <c r="DV53" s="32"/>
      <c r="DW53" s="32"/>
      <c r="DX53" s="32"/>
      <c r="DY53" s="32" t="s">
        <v>212</v>
      </c>
      <c r="DZ53" s="32" t="str">
        <f t="shared" si="13"/>
        <v>1, 5, or 6</v>
      </c>
      <c r="EA53" s="32"/>
      <c r="EB53" s="30"/>
      <c r="EC53" s="30"/>
      <c r="ED53" s="30"/>
      <c r="EE53" s="30"/>
      <c r="EF53" s="44"/>
      <c r="EG53" s="44"/>
      <c r="EH53" s="48" t="s">
        <v>1560</v>
      </c>
      <c r="EI53" s="48"/>
      <c r="EJ53" s="48" t="s">
        <v>1587</v>
      </c>
      <c r="EK53" s="59" t="s">
        <v>662</v>
      </c>
      <c r="EL53" s="32"/>
      <c r="EM53" s="30"/>
      <c r="EN53" s="32"/>
      <c r="EO53" s="32"/>
      <c r="EP53" s="32"/>
      <c r="EQ53" s="32"/>
      <c r="ER53" s="32"/>
      <c r="ES53" s="72" t="s">
        <v>1538</v>
      </c>
      <c r="ET53" s="36"/>
      <c r="EU53" s="36"/>
      <c r="EV53" s="36"/>
      <c r="EW53" s="32"/>
      <c r="EX53" s="32"/>
      <c r="EY53" s="36"/>
      <c r="EZ53" s="36"/>
      <c r="FA53" s="36"/>
      <c r="FB53" s="36"/>
      <c r="FC53" s="36"/>
      <c r="FD53" s="36"/>
      <c r="FE53" s="36"/>
      <c r="FF53" s="36"/>
      <c r="FG53" s="32"/>
      <c r="FH53" s="32"/>
      <c r="FI53" s="32"/>
      <c r="FJ53" s="32"/>
      <c r="FK53" s="32"/>
      <c r="FL53" s="72"/>
      <c r="FM53" s="72"/>
      <c r="FN53" s="72"/>
      <c r="FO53" s="72"/>
      <c r="FP53" s="72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49"/>
      <c r="GB53" s="49"/>
      <c r="GC53" s="49"/>
      <c r="GD53" s="33"/>
      <c r="GE53" s="33"/>
      <c r="GF53" s="33"/>
      <c r="GG53" s="33"/>
      <c r="GH53" s="33"/>
      <c r="GI53" s="33"/>
      <c r="GJ53" s="33"/>
      <c r="GK53" s="33"/>
      <c r="GL53" s="33"/>
      <c r="GM53" s="33"/>
      <c r="GN53" s="33"/>
      <c r="GO53" s="43" t="s">
        <v>208</v>
      </c>
      <c r="GP53" s="43" t="s">
        <v>208</v>
      </c>
      <c r="GQ53" s="43" t="s">
        <v>208</v>
      </c>
      <c r="GR53" s="45" t="s">
        <v>225</v>
      </c>
      <c r="GS53" s="45" t="s">
        <v>214</v>
      </c>
      <c r="GT53" s="30" t="s">
        <v>226</v>
      </c>
      <c r="GU53" s="30" t="s">
        <v>213</v>
      </c>
      <c r="GV53" s="67" t="s">
        <v>216</v>
      </c>
      <c r="GW53" s="45" t="s">
        <v>217</v>
      </c>
      <c r="GX53" s="32" t="s">
        <v>217</v>
      </c>
      <c r="GY53" s="32"/>
      <c r="GZ53" s="32"/>
      <c r="HA53" s="46"/>
      <c r="HB53" s="46"/>
      <c r="HC53" s="46"/>
      <c r="HD53" s="73" t="s">
        <v>4820</v>
      </c>
      <c r="HE53" s="73"/>
      <c r="HF53" s="32">
        <v>1446</v>
      </c>
      <c r="HG53" s="48">
        <v>44015</v>
      </c>
      <c r="HH53" s="104" t="s">
        <v>4819</v>
      </c>
    </row>
    <row r="54" spans="1:216" ht="15" customHeight="1" x14ac:dyDescent="0.2">
      <c r="A54" s="49" t="s">
        <v>4712</v>
      </c>
      <c r="B54" s="29" t="e">
        <v>#N/A</v>
      </c>
      <c r="C54" s="104" t="s">
        <v>4821</v>
      </c>
      <c r="D54" s="48">
        <v>47750</v>
      </c>
      <c r="E54" s="29" t="e">
        <v>#N/A</v>
      </c>
      <c r="F54" s="29" t="e">
        <v>#N/A</v>
      </c>
      <c r="G54" s="45" t="s">
        <v>204</v>
      </c>
      <c r="H54" s="45" t="s">
        <v>205</v>
      </c>
      <c r="I54" s="31"/>
      <c r="J54" s="32" t="s">
        <v>2479</v>
      </c>
      <c r="K54" s="32" t="str">
        <f t="shared" si="0"/>
        <v>C</v>
      </c>
      <c r="L54" s="32" t="str">
        <f t="shared" si="1"/>
        <v>C</v>
      </c>
      <c r="M54" s="32" t="s">
        <v>1599</v>
      </c>
      <c r="N54" s="32" t="str">
        <f t="shared" si="2"/>
        <v>-</v>
      </c>
      <c r="O54" s="49"/>
      <c r="P54" s="30" t="str">
        <f t="shared" si="3"/>
        <v>C</v>
      </c>
      <c r="Q54" s="33">
        <f t="shared" si="4"/>
        <v>376.07299999999998</v>
      </c>
      <c r="R54" s="30">
        <f t="shared" si="5"/>
        <v>424.8</v>
      </c>
      <c r="S54" s="34">
        <v>1</v>
      </c>
      <c r="T54" s="33">
        <f t="shared" si="6"/>
        <v>0.3</v>
      </c>
      <c r="U54" s="31"/>
      <c r="V54" s="32"/>
      <c r="W54" s="31"/>
      <c r="X54" s="32"/>
      <c r="Y54" s="32"/>
      <c r="Z54" s="32"/>
      <c r="AA54" s="30"/>
      <c r="AB54" s="32"/>
      <c r="AC54" s="30"/>
      <c r="AD54" s="32"/>
      <c r="AE54" s="32"/>
      <c r="AF54" s="32"/>
      <c r="AG54" s="32"/>
      <c r="AH54" s="30"/>
      <c r="AI54" s="30"/>
      <c r="AJ54" s="30"/>
      <c r="AK54" s="30"/>
      <c r="AL54" s="30"/>
      <c r="AM54" s="39" t="s">
        <v>1903</v>
      </c>
      <c r="AN54" s="39">
        <v>55</v>
      </c>
      <c r="AO54" s="30">
        <v>390</v>
      </c>
      <c r="AP54" s="30">
        <v>112</v>
      </c>
      <c r="AQ54" s="37">
        <v>376.07299999999998</v>
      </c>
      <c r="AR54" s="38">
        <v>0.27200000000000002</v>
      </c>
      <c r="AS54" s="30"/>
      <c r="AT54" s="30"/>
      <c r="AU54" s="30"/>
      <c r="AV54" s="30"/>
      <c r="AW54" s="30"/>
      <c r="AX54" s="48" t="s">
        <v>1506</v>
      </c>
      <c r="AY54" s="40">
        <v>36.972000000000001</v>
      </c>
      <c r="AZ54" s="40">
        <v>-121.90900000000001</v>
      </c>
      <c r="BA54" s="30" t="s">
        <v>204</v>
      </c>
      <c r="BB54" s="30"/>
      <c r="BC54" s="30"/>
      <c r="BD54" s="51" t="s">
        <v>3385</v>
      </c>
      <c r="BE54" s="30"/>
      <c r="BF54" s="32"/>
      <c r="BG54" s="32"/>
      <c r="BH54" s="32"/>
      <c r="BI54" s="32"/>
      <c r="BJ54" s="32" t="s">
        <v>212</v>
      </c>
      <c r="BK54" s="32" t="str">
        <f t="shared" si="7"/>
        <v>C</v>
      </c>
      <c r="BL54" s="30" t="s">
        <v>206</v>
      </c>
      <c r="BM54" s="32" t="str">
        <f t="shared" si="8"/>
        <v>C</v>
      </c>
      <c r="BN54" s="32" t="str">
        <f t="shared" si="9"/>
        <v>C</v>
      </c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20"/>
      <c r="CC54" s="32"/>
      <c r="CD54" s="32" t="str">
        <f t="shared" si="10"/>
        <v>C</v>
      </c>
      <c r="CE54" s="32" t="str">
        <f t="shared" si="11"/>
        <v>C</v>
      </c>
      <c r="CF54" s="32"/>
      <c r="CG54" s="32"/>
      <c r="CH54" s="32"/>
      <c r="CI54" s="32"/>
      <c r="CJ54" s="36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2"/>
      <c r="CV54" s="32"/>
      <c r="CW54" s="32"/>
      <c r="CX54" s="32"/>
      <c r="CY54" s="32"/>
      <c r="CZ54" s="32"/>
      <c r="DA54" s="32"/>
      <c r="DB54" s="32"/>
      <c r="DC54" s="32"/>
      <c r="DD54" s="32"/>
      <c r="DE54" s="32"/>
      <c r="DF54" s="32"/>
      <c r="DG54" s="32"/>
      <c r="DH54" s="32"/>
      <c r="DI54" s="32"/>
      <c r="DJ54" s="32"/>
      <c r="DK54" s="32"/>
      <c r="DL54" s="32"/>
      <c r="DM54" s="32"/>
      <c r="DN54" s="32"/>
      <c r="DO54" s="32"/>
      <c r="DP54" s="41" t="str">
        <f t="shared" si="12"/>
        <v/>
      </c>
      <c r="DQ54" s="32"/>
      <c r="DR54" s="32"/>
      <c r="DS54" s="32"/>
      <c r="DT54" s="30"/>
      <c r="DU54" s="30"/>
      <c r="DV54" s="32"/>
      <c r="DW54" s="32"/>
      <c r="DX54" s="32"/>
      <c r="DY54" s="32" t="s">
        <v>212</v>
      </c>
      <c r="DZ54" s="32" t="str">
        <f t="shared" si="13"/>
        <v>2</v>
      </c>
      <c r="EA54" s="32"/>
      <c r="EB54" s="30"/>
      <c r="EC54" s="30"/>
      <c r="ED54" s="30"/>
      <c r="EE54" s="30"/>
      <c r="EF54" s="44"/>
      <c r="EG54" s="44"/>
      <c r="EH54" s="32"/>
      <c r="EI54" s="32"/>
      <c r="EJ54" s="32"/>
      <c r="EK54" s="32"/>
      <c r="EL54" s="32"/>
      <c r="EM54" s="30"/>
      <c r="EN54" s="32"/>
      <c r="EO54" s="32"/>
      <c r="EP54" s="32"/>
      <c r="EQ54" s="32"/>
      <c r="ER54" s="32"/>
      <c r="ES54" s="72"/>
      <c r="ET54" s="36">
        <v>220</v>
      </c>
      <c r="EU54" s="36">
        <v>360</v>
      </c>
      <c r="EV54" s="36">
        <v>1100</v>
      </c>
      <c r="EW54" s="32"/>
      <c r="EX54" s="32"/>
      <c r="EY54" s="36"/>
      <c r="EZ54" s="36"/>
      <c r="FA54" s="36"/>
      <c r="FB54" s="36"/>
      <c r="FC54" s="36"/>
      <c r="FD54" s="36"/>
      <c r="FE54" s="36"/>
      <c r="FF54" s="36"/>
      <c r="FG54" s="32"/>
      <c r="FH54" s="32"/>
      <c r="FI54" s="32"/>
      <c r="FJ54" s="32"/>
      <c r="FK54" s="32"/>
      <c r="FL54" s="72"/>
      <c r="FM54" s="72"/>
      <c r="FN54" s="72"/>
      <c r="FO54" s="72"/>
      <c r="FP54" s="72"/>
      <c r="FQ54" s="72"/>
      <c r="FR54" s="72"/>
      <c r="FS54" s="72"/>
      <c r="FT54" s="72"/>
      <c r="FU54" s="72"/>
      <c r="FV54" s="72"/>
      <c r="FW54" s="72"/>
      <c r="FX54" s="72"/>
      <c r="FY54" s="72"/>
      <c r="FZ54" s="72"/>
      <c r="GA54" s="49"/>
      <c r="GB54" s="49"/>
      <c r="GC54" s="49"/>
      <c r="GD54" s="33">
        <f>0.6*GF:GF</f>
        <v>0.21746399999999999</v>
      </c>
      <c r="GE54" s="68">
        <v>0.12</v>
      </c>
      <c r="GF54" s="68">
        <f>0.319+0.362*GE:GE</f>
        <v>0.36243999999999998</v>
      </c>
      <c r="GG54" s="33">
        <f>0.65*GF54</f>
        <v>0.23558599999999999</v>
      </c>
      <c r="GH54" s="33">
        <v>1</v>
      </c>
      <c r="GI54" s="33">
        <f>0.679+0.417*GH54</f>
        <v>1.0960000000000001</v>
      </c>
      <c r="GJ54" s="33">
        <f>0.45*GI54</f>
        <v>0.49320000000000003</v>
      </c>
      <c r="GK54" s="68">
        <v>0.3</v>
      </c>
      <c r="GL54" s="68">
        <v>1.7790999999999999</v>
      </c>
      <c r="GM54" s="68">
        <v>1.38</v>
      </c>
      <c r="GN54" s="30"/>
      <c r="GO54" s="43" t="s">
        <v>208</v>
      </c>
      <c r="GP54" s="43" t="s">
        <v>208</v>
      </c>
      <c r="GQ54" s="43" t="s">
        <v>208</v>
      </c>
      <c r="GR54" s="45" t="s">
        <v>204</v>
      </c>
      <c r="GS54" s="45" t="s">
        <v>214</v>
      </c>
      <c r="GT54" s="30" t="s">
        <v>215</v>
      </c>
      <c r="GU54" s="30" t="s">
        <v>205</v>
      </c>
      <c r="GV54" s="44" t="s">
        <v>216</v>
      </c>
      <c r="GW54" s="30"/>
      <c r="GX54" s="32" t="s">
        <v>217</v>
      </c>
      <c r="GY54" s="32"/>
      <c r="GZ54" s="32"/>
      <c r="HA54" s="46" t="s">
        <v>4822</v>
      </c>
      <c r="HB54" s="46"/>
      <c r="HC54" s="46"/>
      <c r="HD54" s="64"/>
      <c r="HE54" s="64"/>
      <c r="HF54" s="32">
        <v>1448</v>
      </c>
      <c r="HG54" s="48">
        <v>47750</v>
      </c>
      <c r="HH54" s="104" t="s">
        <v>4821</v>
      </c>
    </row>
    <row r="55" spans="1:216" ht="15" customHeight="1" x14ac:dyDescent="0.2">
      <c r="A55" s="49" t="s">
        <v>4712</v>
      </c>
      <c r="B55" s="29" t="e">
        <v>#N/A</v>
      </c>
      <c r="C55" s="104" t="s">
        <v>4823</v>
      </c>
      <c r="D55" s="48">
        <v>57784</v>
      </c>
      <c r="E55" s="29" t="e">
        <v>#N/A</v>
      </c>
      <c r="F55" s="29" t="e">
        <v>#N/A</v>
      </c>
      <c r="G55" s="45" t="s">
        <v>464</v>
      </c>
      <c r="H55" s="45" t="s">
        <v>213</v>
      </c>
      <c r="I55" s="31"/>
      <c r="J55" s="31" t="s">
        <v>1593</v>
      </c>
      <c r="K55" s="32" t="str">
        <f t="shared" si="0"/>
        <v>A</v>
      </c>
      <c r="L55" s="32" t="str">
        <f t="shared" si="1"/>
        <v>D</v>
      </c>
      <c r="M55" s="48" t="s">
        <v>213</v>
      </c>
      <c r="N55" s="32" t="str">
        <f t="shared" si="2"/>
        <v>-</v>
      </c>
      <c r="O55" s="49"/>
      <c r="P55" s="30" t="str">
        <f t="shared" si="3"/>
        <v>D</v>
      </c>
      <c r="Q55" s="33">
        <f t="shared" si="4"/>
        <v>271.44099999999997</v>
      </c>
      <c r="R55" s="30">
        <f t="shared" si="5"/>
        <v>274.5</v>
      </c>
      <c r="S55" s="34">
        <v>1</v>
      </c>
      <c r="T55" s="33">
        <f t="shared" si="6"/>
        <v>0.25</v>
      </c>
      <c r="U55" s="31"/>
      <c r="V55" s="32"/>
      <c r="W55" s="31"/>
      <c r="X55" s="32"/>
      <c r="Y55" s="32"/>
      <c r="Z55" s="48"/>
      <c r="AA55" s="30"/>
      <c r="AB55" s="48"/>
      <c r="AC55" s="30"/>
      <c r="AD55" s="48"/>
      <c r="AE55" s="48"/>
      <c r="AF55" s="48"/>
      <c r="AG55" s="48"/>
      <c r="AH55" s="30"/>
      <c r="AI55" s="30"/>
      <c r="AJ55" s="30"/>
      <c r="AK55" s="30"/>
      <c r="AL55" s="30"/>
      <c r="AM55" s="39" t="s">
        <v>1704</v>
      </c>
      <c r="AN55" s="39">
        <v>97</v>
      </c>
      <c r="AO55" s="34">
        <v>280</v>
      </c>
      <c r="AP55" s="30">
        <v>74</v>
      </c>
      <c r="AQ55" s="37">
        <v>271.44099999999997</v>
      </c>
      <c r="AR55" s="38">
        <v>0.25</v>
      </c>
      <c r="AS55" s="30"/>
      <c r="AT55" s="30"/>
      <c r="AU55" s="30"/>
      <c r="AV55" s="30"/>
      <c r="AW55" s="30"/>
      <c r="AX55" s="48" t="s">
        <v>1506</v>
      </c>
      <c r="AY55" s="50">
        <v>37.551000000000002</v>
      </c>
      <c r="AZ55" s="50">
        <v>-121.97</v>
      </c>
      <c r="BA55" s="30" t="s">
        <v>464</v>
      </c>
      <c r="BB55" s="30"/>
      <c r="BC55" s="30"/>
      <c r="BD55" s="51" t="s">
        <v>3385</v>
      </c>
      <c r="BE55" s="30"/>
      <c r="BF55" s="48"/>
      <c r="BG55" s="48"/>
      <c r="BH55" s="48"/>
      <c r="BI55" s="48"/>
      <c r="BJ55" s="32" t="s">
        <v>212</v>
      </c>
      <c r="BK55" s="32" t="str">
        <f t="shared" si="7"/>
        <v>A</v>
      </c>
      <c r="BL55" s="30" t="s">
        <v>212</v>
      </c>
      <c r="BM55" s="32" t="str">
        <f t="shared" si="8"/>
        <v>A</v>
      </c>
      <c r="BN55" s="32" t="str">
        <f t="shared" si="9"/>
        <v>D</v>
      </c>
      <c r="BO55" s="48"/>
      <c r="BP55" s="48"/>
      <c r="BQ55" s="48"/>
      <c r="BR55" s="48"/>
      <c r="BS55" s="48"/>
      <c r="BT55" s="48"/>
      <c r="BU55" s="48"/>
      <c r="BV55" s="48"/>
      <c r="BW55" s="48"/>
      <c r="BX55" s="48"/>
      <c r="BY55" s="48"/>
      <c r="BZ55" s="48"/>
      <c r="CA55" s="48"/>
      <c r="CB55" s="51"/>
      <c r="CC55" s="48"/>
      <c r="CD55" s="32" t="str">
        <f t="shared" si="10"/>
        <v>D</v>
      </c>
      <c r="CE55" s="32" t="str">
        <f t="shared" si="11"/>
        <v>D</v>
      </c>
      <c r="CF55" s="48"/>
      <c r="CG55" s="48"/>
      <c r="CH55" s="48"/>
      <c r="CI55" s="48"/>
      <c r="CJ55" s="48"/>
      <c r="CK55" s="48"/>
      <c r="CL55" s="48"/>
      <c r="CM55" s="48"/>
      <c r="CN55" s="48"/>
      <c r="CO55" s="48"/>
      <c r="CP55" s="48"/>
      <c r="CQ55" s="48"/>
      <c r="CR55" s="48"/>
      <c r="CS55" s="48"/>
      <c r="CT55" s="48"/>
      <c r="CU55" s="48"/>
      <c r="CV55" s="48"/>
      <c r="CW55" s="48"/>
      <c r="CX55" s="48"/>
      <c r="CY55" s="48"/>
      <c r="CZ55" s="48"/>
      <c r="DA55" s="48"/>
      <c r="DB55" s="48"/>
      <c r="DC55" s="48"/>
      <c r="DD55" s="48"/>
      <c r="DE55" s="48"/>
      <c r="DF55" s="48"/>
      <c r="DG55" s="48"/>
      <c r="DH55" s="48"/>
      <c r="DI55" s="48"/>
      <c r="DJ55" s="48"/>
      <c r="DK55" s="48"/>
      <c r="DL55" s="48"/>
      <c r="DM55" s="48"/>
      <c r="DN55" s="48"/>
      <c r="DO55" s="48"/>
      <c r="DP55" s="41" t="str">
        <f t="shared" si="12"/>
        <v/>
      </c>
      <c r="DQ55" s="48"/>
      <c r="DR55" s="48"/>
      <c r="DS55" s="48"/>
      <c r="DT55" s="30"/>
      <c r="DU55" s="30"/>
      <c r="DV55" s="48"/>
      <c r="DW55" s="48"/>
      <c r="DX55" s="48"/>
      <c r="DY55" s="32" t="s">
        <v>212</v>
      </c>
      <c r="DZ55" s="32" t="str">
        <f t="shared" si="13"/>
        <v>1, 5, or 6</v>
      </c>
      <c r="EA55" s="48"/>
      <c r="EB55" s="30"/>
      <c r="EC55" s="30"/>
      <c r="ED55" s="30"/>
      <c r="EE55" s="30"/>
      <c r="EF55" s="44"/>
      <c r="EG55" s="44"/>
      <c r="EH55" s="48"/>
      <c r="EI55" s="48"/>
      <c r="EJ55" s="48"/>
      <c r="EK55" s="48"/>
      <c r="EL55" s="48"/>
      <c r="EM55" s="30"/>
      <c r="EN55" s="48"/>
      <c r="EO55" s="48"/>
      <c r="EP55" s="48"/>
      <c r="EQ55" s="48"/>
      <c r="ER55" s="48"/>
      <c r="ES55" s="48"/>
      <c r="ET55" s="48">
        <v>340</v>
      </c>
      <c r="EU55" s="48">
        <v>560</v>
      </c>
      <c r="EV55" s="48">
        <v>1620</v>
      </c>
      <c r="EW55" s="48"/>
      <c r="EX55" s="48"/>
      <c r="EY55" s="48"/>
      <c r="EZ55" s="48"/>
      <c r="FA55" s="48"/>
      <c r="FB55" s="48"/>
      <c r="FC55" s="48"/>
      <c r="FD55" s="48"/>
      <c r="FE55" s="48"/>
      <c r="FF55" s="48"/>
      <c r="FG55" s="48"/>
      <c r="FH55" s="48"/>
      <c r="FI55" s="48"/>
      <c r="FJ55" s="48"/>
      <c r="FK55" s="48"/>
      <c r="FL55" s="48"/>
      <c r="FM55" s="48"/>
      <c r="FN55" s="48"/>
      <c r="FO55" s="48"/>
      <c r="FP55" s="48"/>
      <c r="FQ55" s="48"/>
      <c r="FR55" s="48"/>
      <c r="FS55" s="48"/>
      <c r="FT55" s="48"/>
      <c r="FU55" s="48"/>
      <c r="FV55" s="48"/>
      <c r="FW55" s="48"/>
      <c r="FX55" s="48"/>
      <c r="FY55" s="48"/>
      <c r="FZ55" s="48"/>
      <c r="GA55" s="49"/>
      <c r="GB55" s="49"/>
      <c r="GC55" s="49"/>
      <c r="GD55" s="33">
        <f>0.6*GF:GF</f>
        <v>0.336924</v>
      </c>
      <c r="GE55" s="68">
        <v>0.67</v>
      </c>
      <c r="GF55" s="68">
        <f>0.319+0.362*GE:GE</f>
        <v>0.56154000000000004</v>
      </c>
      <c r="GG55" s="33">
        <f>0.65*GF55</f>
        <v>0.36500100000000002</v>
      </c>
      <c r="GH55" s="33">
        <v>2.25</v>
      </c>
      <c r="GI55" s="33">
        <f>0.679+0.417*GH55</f>
        <v>1.6172499999999999</v>
      </c>
      <c r="GJ55" s="33">
        <f>0.45*GI55</f>
        <v>0.72776249999999998</v>
      </c>
      <c r="GK55" s="68"/>
      <c r="GL55" s="68">
        <v>0.29855999999999999</v>
      </c>
      <c r="GM55" s="68">
        <v>3.59</v>
      </c>
      <c r="GN55" s="30"/>
      <c r="GO55" s="43" t="s">
        <v>208</v>
      </c>
      <c r="GP55" s="43" t="s">
        <v>208</v>
      </c>
      <c r="GQ55" s="43" t="s">
        <v>208</v>
      </c>
      <c r="GR55" s="45" t="s">
        <v>464</v>
      </c>
      <c r="GS55" s="45" t="s">
        <v>205</v>
      </c>
      <c r="GT55" s="30" t="s">
        <v>226</v>
      </c>
      <c r="GU55" s="30" t="s">
        <v>213</v>
      </c>
      <c r="GV55" s="67" t="s">
        <v>216</v>
      </c>
      <c r="GW55" s="30"/>
      <c r="GX55" s="32" t="s">
        <v>217</v>
      </c>
      <c r="GY55" s="32"/>
      <c r="GZ55" s="32"/>
      <c r="HA55" s="46"/>
      <c r="HB55" s="46"/>
      <c r="HC55" s="46"/>
      <c r="HD55" s="73" t="s">
        <v>4824</v>
      </c>
      <c r="HE55" s="73"/>
      <c r="HF55" s="32">
        <v>1456</v>
      </c>
      <c r="HG55" s="48">
        <v>57784</v>
      </c>
      <c r="HH55" s="104" t="s">
        <v>4823</v>
      </c>
    </row>
    <row r="56" spans="1:216" ht="15" customHeight="1" x14ac:dyDescent="0.2">
      <c r="A56" s="49" t="s">
        <v>4712</v>
      </c>
      <c r="B56" s="29" t="e">
        <v>#N/A</v>
      </c>
      <c r="C56" s="104" t="s">
        <v>4825</v>
      </c>
      <c r="D56" s="48">
        <v>57948</v>
      </c>
      <c r="E56" s="29" t="e">
        <v>#N/A</v>
      </c>
      <c r="F56" s="29" t="e">
        <v>#N/A</v>
      </c>
      <c r="G56" s="45" t="s">
        <v>464</v>
      </c>
      <c r="H56" s="45" t="s">
        <v>213</v>
      </c>
      <c r="I56" s="31"/>
      <c r="J56" s="31" t="s">
        <v>1593</v>
      </c>
      <c r="K56" s="32" t="str">
        <f t="shared" si="0"/>
        <v>A</v>
      </c>
      <c r="L56" s="32" t="str">
        <f t="shared" si="1"/>
        <v>D</v>
      </c>
      <c r="M56" s="48" t="s">
        <v>213</v>
      </c>
      <c r="N56" s="32" t="str">
        <f t="shared" si="2"/>
        <v>-</v>
      </c>
      <c r="O56" s="49"/>
      <c r="P56" s="30" t="str">
        <f t="shared" si="3"/>
        <v>D</v>
      </c>
      <c r="Q56" s="33">
        <f t="shared" si="4"/>
        <v>271.44099999999997</v>
      </c>
      <c r="R56" s="30">
        <f t="shared" si="5"/>
        <v>274.5</v>
      </c>
      <c r="S56" s="34">
        <v>1</v>
      </c>
      <c r="T56" s="33">
        <f t="shared" si="6"/>
        <v>0.25</v>
      </c>
      <c r="U56" s="31"/>
      <c r="V56" s="32"/>
      <c r="W56" s="31"/>
      <c r="X56" s="32"/>
      <c r="Y56" s="32"/>
      <c r="Z56" s="48"/>
      <c r="AA56" s="30"/>
      <c r="AB56" s="48"/>
      <c r="AC56" s="30"/>
      <c r="AD56" s="48"/>
      <c r="AE56" s="48"/>
      <c r="AF56" s="48"/>
      <c r="AG56" s="48"/>
      <c r="AH56" s="30"/>
      <c r="AI56" s="30"/>
      <c r="AJ56" s="30"/>
      <c r="AK56" s="30"/>
      <c r="AL56" s="30"/>
      <c r="AM56" s="39" t="s">
        <v>1704</v>
      </c>
      <c r="AN56" s="39">
        <v>97</v>
      </c>
      <c r="AO56" s="34">
        <v>280</v>
      </c>
      <c r="AP56" s="30">
        <v>74</v>
      </c>
      <c r="AQ56" s="37">
        <v>271.44099999999997</v>
      </c>
      <c r="AR56" s="38">
        <v>0.25</v>
      </c>
      <c r="AS56" s="30"/>
      <c r="AT56" s="30"/>
      <c r="AU56" s="30"/>
      <c r="AV56" s="30"/>
      <c r="AW56" s="30"/>
      <c r="AX56" s="48" t="s">
        <v>1506</v>
      </c>
      <c r="AY56" s="50">
        <v>37.47</v>
      </c>
      <c r="AZ56" s="50">
        <v>-121.92700000000001</v>
      </c>
      <c r="BA56" s="30" t="s">
        <v>464</v>
      </c>
      <c r="BB56" s="30"/>
      <c r="BC56" s="30"/>
      <c r="BD56" s="51" t="s">
        <v>3385</v>
      </c>
      <c r="BE56" s="30"/>
      <c r="BF56" s="48"/>
      <c r="BG56" s="48"/>
      <c r="BH56" s="48"/>
      <c r="BI56" s="48"/>
      <c r="BJ56" s="32" t="s">
        <v>212</v>
      </c>
      <c r="BK56" s="32" t="str">
        <f t="shared" si="7"/>
        <v>A</v>
      </c>
      <c r="BL56" s="30" t="s">
        <v>212</v>
      </c>
      <c r="BM56" s="32" t="str">
        <f t="shared" si="8"/>
        <v>A</v>
      </c>
      <c r="BN56" s="32" t="str">
        <f t="shared" si="9"/>
        <v>D</v>
      </c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51"/>
      <c r="CC56" s="48"/>
      <c r="CD56" s="32" t="str">
        <f t="shared" si="10"/>
        <v>D</v>
      </c>
      <c r="CE56" s="32" t="str">
        <f t="shared" si="11"/>
        <v>D</v>
      </c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48"/>
      <c r="CR56" s="48"/>
      <c r="CS56" s="48"/>
      <c r="CT56" s="48"/>
      <c r="CU56" s="48"/>
      <c r="CV56" s="48"/>
      <c r="CW56" s="48"/>
      <c r="CX56" s="48"/>
      <c r="CY56" s="48"/>
      <c r="CZ56" s="48"/>
      <c r="DA56" s="48"/>
      <c r="DB56" s="48"/>
      <c r="DC56" s="48"/>
      <c r="DD56" s="48"/>
      <c r="DE56" s="48"/>
      <c r="DF56" s="48"/>
      <c r="DG56" s="48"/>
      <c r="DH56" s="48"/>
      <c r="DI56" s="48"/>
      <c r="DJ56" s="48"/>
      <c r="DK56" s="48"/>
      <c r="DL56" s="48"/>
      <c r="DM56" s="48"/>
      <c r="DN56" s="48"/>
      <c r="DO56" s="48"/>
      <c r="DP56" s="41" t="str">
        <f t="shared" si="12"/>
        <v/>
      </c>
      <c r="DQ56" s="48"/>
      <c r="DR56" s="48"/>
      <c r="DS56" s="48"/>
      <c r="DT56" s="30"/>
      <c r="DU56" s="30"/>
      <c r="DV56" s="48"/>
      <c r="DW56" s="48"/>
      <c r="DX56" s="48"/>
      <c r="DY56" s="32" t="s">
        <v>212</v>
      </c>
      <c r="DZ56" s="32" t="str">
        <f t="shared" si="13"/>
        <v>1, 5, or 6</v>
      </c>
      <c r="EA56" s="48"/>
      <c r="EB56" s="30"/>
      <c r="EC56" s="30"/>
      <c r="ED56" s="30"/>
      <c r="EE56" s="30"/>
      <c r="EF56" s="44"/>
      <c r="EG56" s="44"/>
      <c r="EH56" s="48"/>
      <c r="EI56" s="48"/>
      <c r="EJ56" s="48"/>
      <c r="EK56" s="48"/>
      <c r="EL56" s="48"/>
      <c r="EM56" s="30"/>
      <c r="EN56" s="48"/>
      <c r="EO56" s="48"/>
      <c r="EP56" s="48"/>
      <c r="EQ56" s="48"/>
      <c r="ER56" s="48"/>
      <c r="ES56" s="48"/>
      <c r="ET56" s="48">
        <v>520</v>
      </c>
      <c r="EU56" s="48">
        <v>860</v>
      </c>
      <c r="EV56" s="48">
        <v>1620</v>
      </c>
      <c r="EW56" s="48"/>
      <c r="EX56" s="48"/>
      <c r="EY56" s="48"/>
      <c r="EZ56" s="48"/>
      <c r="FA56" s="48"/>
      <c r="FB56" s="48"/>
      <c r="FC56" s="48"/>
      <c r="FD56" s="48"/>
      <c r="FE56" s="48"/>
      <c r="FF56" s="48"/>
      <c r="FG56" s="48"/>
      <c r="FH56" s="48"/>
      <c r="FI56" s="48"/>
      <c r="FJ56" s="48"/>
      <c r="FK56" s="48"/>
      <c r="FL56" s="48"/>
      <c r="FM56" s="48"/>
      <c r="FN56" s="48"/>
      <c r="FO56" s="48"/>
      <c r="FP56" s="48"/>
      <c r="FQ56" s="48"/>
      <c r="FR56" s="48"/>
      <c r="FS56" s="48"/>
      <c r="FT56" s="48"/>
      <c r="FU56" s="48"/>
      <c r="FV56" s="48"/>
      <c r="FW56" s="48"/>
      <c r="FX56" s="48"/>
      <c r="FY56" s="48"/>
      <c r="FZ56" s="48"/>
      <c r="GA56" s="49"/>
      <c r="GB56" s="49"/>
      <c r="GC56" s="49"/>
      <c r="GD56" s="33">
        <f>0.6*GF:GF</f>
        <v>0.51719999999999988</v>
      </c>
      <c r="GE56" s="68">
        <v>1.5</v>
      </c>
      <c r="GF56" s="68">
        <f>0.319+0.362*GE:GE</f>
        <v>0.86199999999999988</v>
      </c>
      <c r="GG56" s="33">
        <f>0.65*GF56</f>
        <v>0.56029999999999991</v>
      </c>
      <c r="GH56" s="33">
        <v>2.25</v>
      </c>
      <c r="GI56" s="33">
        <f>0.679+0.417*GH56</f>
        <v>1.6172499999999999</v>
      </c>
      <c r="GJ56" s="33">
        <f>0.45*GI56</f>
        <v>0.72776249999999998</v>
      </c>
      <c r="GK56" s="68"/>
      <c r="GL56" s="68"/>
      <c r="GM56" s="68"/>
      <c r="GN56" s="30"/>
      <c r="GO56" s="43" t="s">
        <v>208</v>
      </c>
      <c r="GP56" s="43" t="s">
        <v>208</v>
      </c>
      <c r="GQ56" s="43" t="s">
        <v>208</v>
      </c>
      <c r="GR56" s="45" t="s">
        <v>464</v>
      </c>
      <c r="GS56" s="45" t="s">
        <v>205</v>
      </c>
      <c r="GT56" s="30" t="s">
        <v>226</v>
      </c>
      <c r="GU56" s="30" t="s">
        <v>213</v>
      </c>
      <c r="GV56" s="67" t="s">
        <v>216</v>
      </c>
      <c r="GW56" s="30"/>
      <c r="GX56" s="32" t="s">
        <v>217</v>
      </c>
      <c r="GY56" s="32"/>
      <c r="GZ56" s="32"/>
      <c r="HA56" s="46"/>
      <c r="HB56" s="46"/>
      <c r="HC56" s="46"/>
      <c r="HD56" s="73" t="s">
        <v>4826</v>
      </c>
      <c r="HE56" s="73"/>
      <c r="HF56" s="32">
        <v>1457</v>
      </c>
      <c r="HG56" s="48">
        <v>57948</v>
      </c>
      <c r="HH56" s="104" t="s">
        <v>4825</v>
      </c>
    </row>
    <row r="57" spans="1:216" ht="15" customHeight="1" x14ac:dyDescent="0.2">
      <c r="A57" s="49" t="s">
        <v>4712</v>
      </c>
      <c r="B57" s="29" t="e">
        <v>#N/A</v>
      </c>
      <c r="C57" s="104" t="s">
        <v>4827</v>
      </c>
      <c r="D57" s="48">
        <v>99999</v>
      </c>
      <c r="E57" s="29" t="e">
        <v>#N/A</v>
      </c>
      <c r="F57" s="29" t="e">
        <v>#N/A</v>
      </c>
      <c r="G57" s="31" t="s">
        <v>273</v>
      </c>
      <c r="H57" s="31" t="s">
        <v>213</v>
      </c>
      <c r="I57" s="48"/>
      <c r="J57" s="48"/>
      <c r="K57" s="32" t="str">
        <f t="shared" si="0"/>
        <v>A</v>
      </c>
      <c r="L57" s="32" t="str">
        <f t="shared" si="1"/>
        <v>D</v>
      </c>
      <c r="M57" s="48"/>
      <c r="N57" s="32" t="str">
        <f t="shared" si="2"/>
        <v>-</v>
      </c>
      <c r="O57" s="49"/>
      <c r="P57" s="30" t="str">
        <f t="shared" ref="P57:P68" si="14">IF(Q57=R57,IF(R57=659.6,"C",IF(R57=424.8,"C",IF(R57=338.6,"D",IF(R57=274.5,"D",IF(R57=191.3,"E",IF(Q57="-","-")))))),IF(Q57&lt;180,"E",IF(Q57&lt;360,"D",IF(Q57&lt;760,"C",IF(Q57&lt;1500,"B",IF(Q57&lt;5000,"A",IF(Q57="-",BN57,"-")))))))</f>
        <v>D</v>
      </c>
      <c r="Q57" s="33">
        <f t="shared" ref="Q57:Q68" si="15">IF(V57&gt;0,IF(W57&gt;20,V57,IF(AE57="",IF(AQ57&gt;0,AQ57,IF(R57&gt;0,R57,"-")),IF(AG57="",AF57,AG57))),IF(AE57="",IF(AQ57&gt;0,AQ57,IF(R57&gt;0,R57,"-")),IF(AG57="",AF57,AG57)))</f>
        <v>274.5</v>
      </c>
      <c r="R57" s="30">
        <f t="shared" si="5"/>
        <v>274.5</v>
      </c>
      <c r="S57" s="34">
        <v>2</v>
      </c>
      <c r="T57" s="33">
        <f t="shared" si="6"/>
        <v>0.35</v>
      </c>
      <c r="U57" s="31"/>
      <c r="V57" s="32"/>
      <c r="W57" s="31"/>
      <c r="X57" s="32"/>
      <c r="Y57" s="32"/>
      <c r="Z57" s="48"/>
      <c r="AA57" s="30"/>
      <c r="AB57" s="48"/>
      <c r="AC57" s="30"/>
      <c r="AD57" s="48"/>
      <c r="AE57" s="53" t="str">
        <f t="shared" ref="AE57:AE68" si="16">IF(AF57="","",IF(AF57=1,"1a",IF(AF57=4,IF(AD57="yes",4,5),AF57)))</f>
        <v/>
      </c>
      <c r="AF57" s="48"/>
      <c r="AG57" s="48"/>
      <c r="AH57" s="30"/>
      <c r="AI57" s="30"/>
      <c r="AJ57" s="30"/>
      <c r="AK57" s="30"/>
      <c r="AL57" s="30"/>
      <c r="AM57" s="39" t="s">
        <v>208</v>
      </c>
      <c r="AN57" s="30"/>
      <c r="AO57" s="30"/>
      <c r="AP57" s="30"/>
      <c r="AQ57" s="33"/>
      <c r="AR57" s="30"/>
      <c r="AS57" s="30"/>
      <c r="AT57" s="30"/>
      <c r="AU57" s="30"/>
      <c r="AV57" s="30"/>
      <c r="AW57" s="30"/>
      <c r="AX57" s="48" t="s">
        <v>78</v>
      </c>
      <c r="AY57" s="50">
        <v>36.21</v>
      </c>
      <c r="AZ57" s="50">
        <v>-115.16</v>
      </c>
      <c r="BA57" s="30" t="s">
        <v>505</v>
      </c>
      <c r="BB57" s="30"/>
      <c r="BC57" s="30"/>
      <c r="BD57" s="51" t="s">
        <v>3350</v>
      </c>
      <c r="BE57" s="30"/>
      <c r="BF57" s="48"/>
      <c r="BG57" s="48"/>
      <c r="BH57" s="48"/>
      <c r="BI57" s="48"/>
      <c r="BJ57" s="48" t="s">
        <v>212</v>
      </c>
      <c r="BK57" s="32" t="str">
        <f t="shared" si="7"/>
        <v>A</v>
      </c>
      <c r="BL57" s="30" t="s">
        <v>212</v>
      </c>
      <c r="BM57" s="32" t="str">
        <f t="shared" si="8"/>
        <v>A</v>
      </c>
      <c r="BN57" s="32" t="str">
        <f t="shared" si="9"/>
        <v>D</v>
      </c>
      <c r="BO57" s="48"/>
      <c r="BP57" s="48"/>
      <c r="BQ57" s="48"/>
      <c r="BR57" s="48"/>
      <c r="BS57" s="48"/>
      <c r="BT57" s="48"/>
      <c r="BU57" s="48"/>
      <c r="BV57" s="48"/>
      <c r="BW57" s="48"/>
      <c r="BX57" s="48"/>
      <c r="BY57" s="48"/>
      <c r="BZ57" s="48"/>
      <c r="CA57" s="48"/>
      <c r="CB57" s="51"/>
      <c r="CC57" s="48"/>
      <c r="CD57" s="32" t="str">
        <f t="shared" si="10"/>
        <v>D</v>
      </c>
      <c r="CE57" s="32" t="str">
        <f t="shared" si="11"/>
        <v>D</v>
      </c>
      <c r="CF57" s="48"/>
      <c r="CG57" s="48"/>
      <c r="CH57" s="48"/>
      <c r="CI57" s="48"/>
      <c r="CJ57" s="48"/>
      <c r="CK57" s="48"/>
      <c r="CL57" s="48"/>
      <c r="CM57" s="48"/>
      <c r="CN57" s="48"/>
      <c r="CO57" s="48"/>
      <c r="CP57" s="48"/>
      <c r="CQ57" s="48"/>
      <c r="CR57" s="48"/>
      <c r="CS57" s="48"/>
      <c r="CT57" s="48"/>
      <c r="CU57" s="48"/>
      <c r="CV57" s="48"/>
      <c r="CW57" s="48"/>
      <c r="CX57" s="48"/>
      <c r="CY57" s="48"/>
      <c r="CZ57" s="48"/>
      <c r="DA57" s="48"/>
      <c r="DB57" s="48"/>
      <c r="DC57" s="48"/>
      <c r="DD57" s="48"/>
      <c r="DE57" s="48"/>
      <c r="DF57" s="48"/>
      <c r="DG57" s="48"/>
      <c r="DH57" s="48"/>
      <c r="DI57" s="48"/>
      <c r="DJ57" s="48"/>
      <c r="DK57" s="48"/>
      <c r="DL57" s="48"/>
      <c r="DM57" s="48"/>
      <c r="DN57" s="48"/>
      <c r="DO57" s="48"/>
      <c r="DP57" s="41" t="str">
        <f t="shared" si="12"/>
        <v/>
      </c>
      <c r="DQ57" s="48"/>
      <c r="DR57" s="48"/>
      <c r="DS57" s="48"/>
      <c r="DT57" s="30"/>
      <c r="DU57" s="30"/>
      <c r="DV57" s="48"/>
      <c r="DW57" s="48"/>
      <c r="DX57" s="48"/>
      <c r="DY57" s="32" t="s">
        <v>212</v>
      </c>
      <c r="DZ57" s="32" t="str">
        <f t="shared" si="13"/>
        <v>1, 5, or 6</v>
      </c>
      <c r="EA57" s="48"/>
      <c r="EB57" s="30"/>
      <c r="EC57" s="30"/>
      <c r="ED57" s="30"/>
      <c r="EE57" s="30"/>
      <c r="EF57" s="44"/>
      <c r="EG57" s="44"/>
      <c r="EH57" s="48"/>
      <c r="EI57" s="48"/>
      <c r="EJ57" s="48"/>
      <c r="EK57" s="48"/>
      <c r="EL57" s="48"/>
      <c r="EM57" s="30"/>
      <c r="EN57" s="48"/>
      <c r="EO57" s="48"/>
      <c r="EP57" s="48"/>
      <c r="EQ57" s="48"/>
      <c r="ER57" s="48"/>
      <c r="ES57" s="48"/>
      <c r="ET57" s="48"/>
      <c r="EU57" s="48"/>
      <c r="EV57" s="48"/>
      <c r="EW57" s="48"/>
      <c r="EX57" s="48"/>
      <c r="EY57" s="48"/>
      <c r="EZ57" s="48"/>
      <c r="FA57" s="48"/>
      <c r="FB57" s="48"/>
      <c r="FC57" s="48"/>
      <c r="FD57" s="48"/>
      <c r="FE57" s="48"/>
      <c r="FF57" s="48"/>
      <c r="FG57" s="48"/>
      <c r="FH57" s="48"/>
      <c r="FI57" s="48"/>
      <c r="FJ57" s="48"/>
      <c r="FK57" s="49"/>
      <c r="FL57" s="49"/>
      <c r="FM57" s="49"/>
      <c r="FN57" s="49"/>
      <c r="FO57" s="49"/>
      <c r="FP57" s="49"/>
      <c r="FQ57" s="49"/>
      <c r="FR57" s="49"/>
      <c r="FS57" s="49"/>
      <c r="FT57" s="49"/>
      <c r="FU57" s="49"/>
      <c r="FV57" s="49"/>
      <c r="FW57" s="49"/>
      <c r="FX57" s="49"/>
      <c r="FY57" s="49"/>
      <c r="FZ57" s="49"/>
      <c r="GA57" s="49"/>
      <c r="GB57" s="49"/>
      <c r="GC57" s="49"/>
      <c r="GD57" s="49"/>
      <c r="GE57" s="49"/>
      <c r="GF57" s="49"/>
      <c r="GG57" s="49"/>
      <c r="GH57" s="49"/>
      <c r="GI57" s="49"/>
      <c r="GJ57" s="49"/>
      <c r="GK57" s="49"/>
      <c r="GL57" s="49"/>
      <c r="GM57" s="49"/>
      <c r="GN57" s="49"/>
      <c r="GO57" s="43" t="s">
        <v>208</v>
      </c>
      <c r="GP57" s="43" t="s">
        <v>208</v>
      </c>
      <c r="GQ57" s="43" t="s">
        <v>208</v>
      </c>
      <c r="GR57" s="31" t="s">
        <v>505</v>
      </c>
      <c r="GS57" s="31" t="s">
        <v>232</v>
      </c>
      <c r="GT57" s="30" t="s">
        <v>215</v>
      </c>
      <c r="GU57" s="30" t="s">
        <v>213</v>
      </c>
      <c r="GV57" s="44" t="s">
        <v>216</v>
      </c>
      <c r="GW57" s="45" t="s">
        <v>217</v>
      </c>
      <c r="GX57" s="30" t="s">
        <v>3506</v>
      </c>
      <c r="GY57" s="30"/>
      <c r="GZ57" s="30"/>
      <c r="HA57" s="100" t="s">
        <v>4828</v>
      </c>
      <c r="HB57" s="49" t="s">
        <v>4829</v>
      </c>
      <c r="HC57" s="100" t="s">
        <v>4830</v>
      </c>
      <c r="HD57" s="64" t="s">
        <v>4831</v>
      </c>
      <c r="HE57" s="64"/>
      <c r="HF57" s="32">
        <v>1491</v>
      </c>
      <c r="HG57" s="48">
        <v>99999</v>
      </c>
      <c r="HH57" s="104" t="s">
        <v>4827</v>
      </c>
    </row>
    <row r="58" spans="1:216" ht="15" customHeight="1" x14ac:dyDescent="0.2">
      <c r="A58" s="49" t="s">
        <v>4712</v>
      </c>
      <c r="B58" s="29" t="e">
        <v>#N/A</v>
      </c>
      <c r="C58" s="104" t="s">
        <v>4832</v>
      </c>
      <c r="D58" s="48">
        <v>99999</v>
      </c>
      <c r="E58" s="29" t="e">
        <v>#N/A</v>
      </c>
      <c r="F58" s="29" t="e">
        <v>#N/A</v>
      </c>
      <c r="G58" s="31" t="s">
        <v>273</v>
      </c>
      <c r="H58" s="31" t="s">
        <v>213</v>
      </c>
      <c r="I58" s="48"/>
      <c r="J58" s="48"/>
      <c r="K58" s="32" t="str">
        <f t="shared" si="0"/>
        <v>A</v>
      </c>
      <c r="L58" s="32" t="str">
        <f t="shared" si="1"/>
        <v>D</v>
      </c>
      <c r="M58" s="48"/>
      <c r="N58" s="32" t="str">
        <f t="shared" si="2"/>
        <v>-</v>
      </c>
      <c r="O58" s="49"/>
      <c r="P58" s="30" t="str">
        <f t="shared" si="14"/>
        <v>D</v>
      </c>
      <c r="Q58" s="33">
        <f t="shared" si="15"/>
        <v>274.5</v>
      </c>
      <c r="R58" s="30">
        <f t="shared" si="5"/>
        <v>274.5</v>
      </c>
      <c r="S58" s="34">
        <v>2</v>
      </c>
      <c r="T58" s="33">
        <f t="shared" si="6"/>
        <v>0.35</v>
      </c>
      <c r="U58" s="30"/>
      <c r="V58" s="30"/>
      <c r="W58" s="30"/>
      <c r="X58" s="32"/>
      <c r="Y58" s="32"/>
      <c r="Z58" s="48"/>
      <c r="AA58" s="30"/>
      <c r="AB58" s="48"/>
      <c r="AC58" s="30"/>
      <c r="AD58" s="48"/>
      <c r="AE58" s="53" t="str">
        <f t="shared" si="16"/>
        <v/>
      </c>
      <c r="AF58" s="48"/>
      <c r="AG58" s="48"/>
      <c r="AH58" s="30"/>
      <c r="AI58" s="30"/>
      <c r="AJ58" s="30"/>
      <c r="AK58" s="30"/>
      <c r="AL58" s="30"/>
      <c r="AM58" s="39" t="s">
        <v>208</v>
      </c>
      <c r="AN58" s="30"/>
      <c r="AO58" s="30"/>
      <c r="AP58" s="30"/>
      <c r="AQ58" s="33"/>
      <c r="AR58" s="30"/>
      <c r="AS58" s="30"/>
      <c r="AT58" s="30"/>
      <c r="AU58" s="30"/>
      <c r="AV58" s="30"/>
      <c r="AW58" s="30"/>
      <c r="AX58" s="48" t="s">
        <v>78</v>
      </c>
      <c r="AY58" s="50">
        <v>36.17</v>
      </c>
      <c r="AZ58" s="50">
        <v>-115.19</v>
      </c>
      <c r="BA58" s="30" t="s">
        <v>505</v>
      </c>
      <c r="BB58" s="30"/>
      <c r="BC58" s="30"/>
      <c r="BD58" s="51" t="s">
        <v>3350</v>
      </c>
      <c r="BE58" s="30"/>
      <c r="BF58" s="48"/>
      <c r="BG58" s="48"/>
      <c r="BH58" s="48"/>
      <c r="BI58" s="48"/>
      <c r="BJ58" s="48" t="s">
        <v>212</v>
      </c>
      <c r="BK58" s="32" t="str">
        <f t="shared" si="7"/>
        <v>A</v>
      </c>
      <c r="BL58" s="30" t="s">
        <v>212</v>
      </c>
      <c r="BM58" s="32" t="str">
        <f t="shared" si="8"/>
        <v>A</v>
      </c>
      <c r="BN58" s="32" t="str">
        <f t="shared" si="9"/>
        <v>D</v>
      </c>
      <c r="BO58" s="48"/>
      <c r="BP58" s="48"/>
      <c r="BQ58" s="48"/>
      <c r="BR58" s="48"/>
      <c r="BS58" s="48"/>
      <c r="BT58" s="48"/>
      <c r="BU58" s="48"/>
      <c r="BV58" s="48"/>
      <c r="BW58" s="48"/>
      <c r="BX58" s="48"/>
      <c r="BY58" s="48"/>
      <c r="BZ58" s="48"/>
      <c r="CA58" s="48"/>
      <c r="CB58" s="51"/>
      <c r="CC58" s="48"/>
      <c r="CD58" s="32" t="str">
        <f t="shared" si="10"/>
        <v>D</v>
      </c>
      <c r="CE58" s="32" t="str">
        <f t="shared" si="11"/>
        <v>D</v>
      </c>
      <c r="CF58" s="48"/>
      <c r="CG58" s="48"/>
      <c r="CH58" s="48"/>
      <c r="CI58" s="48"/>
      <c r="CJ58" s="48"/>
      <c r="CK58" s="48"/>
      <c r="CL58" s="48"/>
      <c r="CM58" s="48"/>
      <c r="CN58" s="48"/>
      <c r="CO58" s="48"/>
      <c r="CP58" s="48"/>
      <c r="CQ58" s="48"/>
      <c r="CR58" s="48"/>
      <c r="CS58" s="48"/>
      <c r="CT58" s="48"/>
      <c r="CU58" s="48"/>
      <c r="CV58" s="48"/>
      <c r="CW58" s="48"/>
      <c r="CX58" s="48"/>
      <c r="CY58" s="48"/>
      <c r="CZ58" s="48"/>
      <c r="DA58" s="48"/>
      <c r="DB58" s="48"/>
      <c r="DC58" s="48"/>
      <c r="DD58" s="48"/>
      <c r="DE58" s="48"/>
      <c r="DF58" s="48"/>
      <c r="DG58" s="48"/>
      <c r="DH58" s="48"/>
      <c r="DI58" s="48"/>
      <c r="DJ58" s="48"/>
      <c r="DK58" s="48"/>
      <c r="DL58" s="48"/>
      <c r="DM58" s="48"/>
      <c r="DN58" s="48"/>
      <c r="DO58" s="48"/>
      <c r="DP58" s="41" t="str">
        <f t="shared" si="12"/>
        <v/>
      </c>
      <c r="DQ58" s="48"/>
      <c r="DR58" s="48"/>
      <c r="DS58" s="48"/>
      <c r="DT58" s="30"/>
      <c r="DU58" s="30"/>
      <c r="DV58" s="48"/>
      <c r="DW58" s="48"/>
      <c r="DX58" s="48"/>
      <c r="DY58" s="32" t="s">
        <v>212</v>
      </c>
      <c r="DZ58" s="32" t="str">
        <f t="shared" si="13"/>
        <v>1, 5, or 6</v>
      </c>
      <c r="EA58" s="48"/>
      <c r="EB58" s="30"/>
      <c r="EC58" s="30"/>
      <c r="ED58" s="30"/>
      <c r="EE58" s="30"/>
      <c r="EF58" s="44"/>
      <c r="EG58" s="44"/>
      <c r="EH58" s="48"/>
      <c r="EI58" s="48"/>
      <c r="EJ58" s="48"/>
      <c r="EK58" s="48"/>
      <c r="EL58" s="48"/>
      <c r="EM58" s="30"/>
      <c r="EN58" s="48"/>
      <c r="EO58" s="48"/>
      <c r="EP58" s="48"/>
      <c r="EQ58" s="48"/>
      <c r="ER58" s="48"/>
      <c r="ES58" s="48"/>
      <c r="ET58" s="48"/>
      <c r="EU58" s="48"/>
      <c r="EV58" s="48"/>
      <c r="EW58" s="48"/>
      <c r="EX58" s="48"/>
      <c r="EY58" s="48"/>
      <c r="EZ58" s="48"/>
      <c r="FA58" s="48"/>
      <c r="FB58" s="48"/>
      <c r="FC58" s="48"/>
      <c r="FD58" s="48"/>
      <c r="FE58" s="48"/>
      <c r="FF58" s="48"/>
      <c r="FG58" s="48"/>
      <c r="FH58" s="48"/>
      <c r="FI58" s="48"/>
      <c r="FJ58" s="48"/>
      <c r="FK58" s="49"/>
      <c r="FL58" s="49"/>
      <c r="FM58" s="49"/>
      <c r="FN58" s="49"/>
      <c r="FO58" s="49"/>
      <c r="FP58" s="49"/>
      <c r="FQ58" s="49"/>
      <c r="FR58" s="49"/>
      <c r="FS58" s="49"/>
      <c r="FT58" s="49"/>
      <c r="FU58" s="49"/>
      <c r="FV58" s="49"/>
      <c r="FW58" s="49"/>
      <c r="FX58" s="49"/>
      <c r="FY58" s="49"/>
      <c r="FZ58" s="49"/>
      <c r="GA58" s="49"/>
      <c r="GB58" s="49"/>
      <c r="GC58" s="49"/>
      <c r="GD58" s="49"/>
      <c r="GE58" s="49"/>
      <c r="GF58" s="49"/>
      <c r="GG58" s="49"/>
      <c r="GH58" s="49"/>
      <c r="GI58" s="49"/>
      <c r="GJ58" s="49"/>
      <c r="GK58" s="49"/>
      <c r="GL58" s="49"/>
      <c r="GM58" s="49"/>
      <c r="GN58" s="49"/>
      <c r="GO58" s="43" t="s">
        <v>208</v>
      </c>
      <c r="GP58" s="43" t="s">
        <v>208</v>
      </c>
      <c r="GQ58" s="43" t="s">
        <v>208</v>
      </c>
      <c r="GR58" s="31" t="s">
        <v>505</v>
      </c>
      <c r="GS58" s="31" t="s">
        <v>232</v>
      </c>
      <c r="GT58" s="30" t="s">
        <v>215</v>
      </c>
      <c r="GU58" s="30" t="s">
        <v>213</v>
      </c>
      <c r="GV58" s="44" t="s">
        <v>216</v>
      </c>
      <c r="GW58" s="45" t="s">
        <v>217</v>
      </c>
      <c r="GX58" s="30" t="s">
        <v>3506</v>
      </c>
      <c r="GY58" s="30"/>
      <c r="GZ58" s="30"/>
      <c r="HA58" s="100" t="s">
        <v>3401</v>
      </c>
      <c r="HB58" s="49" t="s">
        <v>3402</v>
      </c>
      <c r="HC58" s="101" t="s">
        <v>4833</v>
      </c>
      <c r="HD58" s="64" t="s">
        <v>4831</v>
      </c>
      <c r="HE58" s="64"/>
      <c r="HF58" s="32">
        <v>1492</v>
      </c>
      <c r="HG58" s="48">
        <v>99999</v>
      </c>
      <c r="HH58" s="104" t="s">
        <v>4832</v>
      </c>
    </row>
    <row r="59" spans="1:216" ht="15" customHeight="1" x14ac:dyDescent="0.2">
      <c r="A59" s="49" t="s">
        <v>4712</v>
      </c>
      <c r="B59" s="29" t="e">
        <v>#N/A</v>
      </c>
      <c r="C59" s="104" t="s">
        <v>4834</v>
      </c>
      <c r="D59" s="48">
        <v>99999</v>
      </c>
      <c r="E59" s="29" t="e">
        <v>#N/A</v>
      </c>
      <c r="F59" s="29" t="e">
        <v>#N/A</v>
      </c>
      <c r="G59" s="31" t="s">
        <v>273</v>
      </c>
      <c r="H59" s="31" t="s">
        <v>213</v>
      </c>
      <c r="I59" s="48"/>
      <c r="J59" s="48"/>
      <c r="K59" s="32" t="str">
        <f t="shared" si="0"/>
        <v>A</v>
      </c>
      <c r="L59" s="32" t="str">
        <f t="shared" si="1"/>
        <v>D</v>
      </c>
      <c r="M59" s="48"/>
      <c r="N59" s="32" t="str">
        <f t="shared" si="2"/>
        <v>-</v>
      </c>
      <c r="O59" s="49"/>
      <c r="P59" s="30" t="str">
        <f t="shared" si="14"/>
        <v>D</v>
      </c>
      <c r="Q59" s="33">
        <f t="shared" si="15"/>
        <v>274.5</v>
      </c>
      <c r="R59" s="30">
        <f t="shared" si="5"/>
        <v>274.5</v>
      </c>
      <c r="S59" s="34">
        <v>2</v>
      </c>
      <c r="T59" s="33">
        <f t="shared" si="6"/>
        <v>0.35</v>
      </c>
      <c r="U59" s="31"/>
      <c r="V59" s="32"/>
      <c r="W59" s="31"/>
      <c r="X59" s="32"/>
      <c r="Y59" s="32"/>
      <c r="Z59" s="48"/>
      <c r="AA59" s="30"/>
      <c r="AB59" s="48"/>
      <c r="AC59" s="30"/>
      <c r="AD59" s="48"/>
      <c r="AE59" s="53" t="str">
        <f t="shared" si="16"/>
        <v/>
      </c>
      <c r="AF59" s="48"/>
      <c r="AG59" s="48"/>
      <c r="AH59" s="30"/>
      <c r="AI59" s="30"/>
      <c r="AJ59" s="30"/>
      <c r="AK59" s="30"/>
      <c r="AL59" s="30"/>
      <c r="AM59" s="39" t="s">
        <v>208</v>
      </c>
      <c r="AN59" s="30"/>
      <c r="AO59" s="30"/>
      <c r="AP59" s="30"/>
      <c r="AQ59" s="33"/>
      <c r="AR59" s="30"/>
      <c r="AS59" s="30"/>
      <c r="AT59" s="30"/>
      <c r="AU59" s="30"/>
      <c r="AV59" s="30"/>
      <c r="AW59" s="30"/>
      <c r="AX59" s="48" t="s">
        <v>78</v>
      </c>
      <c r="AY59" s="50">
        <v>37.65</v>
      </c>
      <c r="AZ59" s="50">
        <v>-115.63</v>
      </c>
      <c r="BA59" s="30" t="s">
        <v>505</v>
      </c>
      <c r="BB59" s="30"/>
      <c r="BC59" s="30"/>
      <c r="BD59" s="51" t="s">
        <v>3350</v>
      </c>
      <c r="BE59" s="30"/>
      <c r="BF59" s="48"/>
      <c r="BG59" s="48"/>
      <c r="BH59" s="48"/>
      <c r="BI59" s="48"/>
      <c r="BJ59" s="48" t="s">
        <v>212</v>
      </c>
      <c r="BK59" s="32" t="str">
        <f t="shared" si="7"/>
        <v>A</v>
      </c>
      <c r="BL59" s="30" t="s">
        <v>212</v>
      </c>
      <c r="BM59" s="32" t="str">
        <f t="shared" si="8"/>
        <v>A</v>
      </c>
      <c r="BN59" s="32" t="str">
        <f t="shared" si="9"/>
        <v>D</v>
      </c>
      <c r="BO59" s="48"/>
      <c r="BP59" s="48"/>
      <c r="BQ59" s="48"/>
      <c r="BR59" s="48"/>
      <c r="BS59" s="48"/>
      <c r="BT59" s="48"/>
      <c r="BU59" s="48"/>
      <c r="BV59" s="48"/>
      <c r="BW59" s="48"/>
      <c r="BX59" s="48"/>
      <c r="BY59" s="48"/>
      <c r="BZ59" s="48"/>
      <c r="CA59" s="48"/>
      <c r="CB59" s="51"/>
      <c r="CC59" s="48"/>
      <c r="CD59" s="32" t="str">
        <f t="shared" si="10"/>
        <v>D</v>
      </c>
      <c r="CE59" s="32" t="str">
        <f t="shared" si="11"/>
        <v>D</v>
      </c>
      <c r="CF59" s="48"/>
      <c r="CG59" s="48"/>
      <c r="CH59" s="48"/>
      <c r="CI59" s="48"/>
      <c r="CJ59" s="48"/>
      <c r="CK59" s="48"/>
      <c r="CL59" s="48"/>
      <c r="CM59" s="48"/>
      <c r="CN59" s="48"/>
      <c r="CO59" s="48"/>
      <c r="CP59" s="48"/>
      <c r="CQ59" s="48"/>
      <c r="CR59" s="48"/>
      <c r="CS59" s="48"/>
      <c r="CT59" s="48"/>
      <c r="CU59" s="48"/>
      <c r="CV59" s="48"/>
      <c r="CW59" s="48"/>
      <c r="CX59" s="48"/>
      <c r="CY59" s="48"/>
      <c r="CZ59" s="48"/>
      <c r="DA59" s="48"/>
      <c r="DB59" s="48"/>
      <c r="DC59" s="48"/>
      <c r="DD59" s="48"/>
      <c r="DE59" s="48"/>
      <c r="DF59" s="48"/>
      <c r="DG59" s="48"/>
      <c r="DH59" s="48"/>
      <c r="DI59" s="48"/>
      <c r="DJ59" s="48"/>
      <c r="DK59" s="48"/>
      <c r="DL59" s="48"/>
      <c r="DM59" s="48"/>
      <c r="DN59" s="48"/>
      <c r="DO59" s="48"/>
      <c r="DP59" s="41" t="str">
        <f t="shared" si="12"/>
        <v/>
      </c>
      <c r="DQ59" s="48"/>
      <c r="DR59" s="48"/>
      <c r="DS59" s="48"/>
      <c r="DT59" s="30"/>
      <c r="DU59" s="30"/>
      <c r="DV59" s="48"/>
      <c r="DW59" s="48"/>
      <c r="DX59" s="48"/>
      <c r="DY59" s="32" t="s">
        <v>212</v>
      </c>
      <c r="DZ59" s="32" t="str">
        <f t="shared" si="13"/>
        <v>1, 5, or 6</v>
      </c>
      <c r="EA59" s="48"/>
      <c r="EB59" s="30"/>
      <c r="EC59" s="30"/>
      <c r="ED59" s="30"/>
      <c r="EE59" s="30"/>
      <c r="EF59" s="44"/>
      <c r="EG59" s="44"/>
      <c r="EH59" s="48"/>
      <c r="EI59" s="48"/>
      <c r="EJ59" s="48"/>
      <c r="EK59" s="48"/>
      <c r="EL59" s="48"/>
      <c r="EM59" s="30"/>
      <c r="EN59" s="48"/>
      <c r="EO59" s="48"/>
      <c r="EP59" s="48"/>
      <c r="EQ59" s="48"/>
      <c r="ER59" s="48"/>
      <c r="ES59" s="48"/>
      <c r="ET59" s="48"/>
      <c r="EU59" s="48"/>
      <c r="EV59" s="48"/>
      <c r="EW59" s="48"/>
      <c r="EX59" s="48"/>
      <c r="EY59" s="48"/>
      <c r="EZ59" s="48"/>
      <c r="FA59" s="48"/>
      <c r="FB59" s="48"/>
      <c r="FC59" s="48"/>
      <c r="FD59" s="48"/>
      <c r="FE59" s="48"/>
      <c r="FF59" s="48"/>
      <c r="FG59" s="48"/>
      <c r="FH59" s="48"/>
      <c r="FI59" s="48"/>
      <c r="FJ59" s="48"/>
      <c r="FK59" s="49"/>
      <c r="FL59" s="49"/>
      <c r="FM59" s="49"/>
      <c r="FN59" s="49"/>
      <c r="FO59" s="49"/>
      <c r="FP59" s="49"/>
      <c r="FQ59" s="49"/>
      <c r="FR59" s="49"/>
      <c r="FS59" s="49"/>
      <c r="FT59" s="49"/>
      <c r="FU59" s="49"/>
      <c r="FV59" s="49"/>
      <c r="FW59" s="49"/>
      <c r="FX59" s="49"/>
      <c r="FY59" s="49"/>
      <c r="FZ59" s="49"/>
      <c r="GA59" s="49"/>
      <c r="GB59" s="49"/>
      <c r="GC59" s="49"/>
      <c r="GD59" s="49"/>
      <c r="GE59" s="49"/>
      <c r="GF59" s="49"/>
      <c r="GG59" s="49"/>
      <c r="GH59" s="49"/>
      <c r="GI59" s="49"/>
      <c r="GJ59" s="49"/>
      <c r="GK59" s="49"/>
      <c r="GL59" s="49"/>
      <c r="GM59" s="49"/>
      <c r="GN59" s="49"/>
      <c r="GO59" s="43" t="s">
        <v>208</v>
      </c>
      <c r="GP59" s="43" t="s">
        <v>208</v>
      </c>
      <c r="GQ59" s="43" t="s">
        <v>208</v>
      </c>
      <c r="GR59" s="31" t="s">
        <v>505</v>
      </c>
      <c r="GS59" s="31" t="s">
        <v>232</v>
      </c>
      <c r="GT59" s="30" t="s">
        <v>215</v>
      </c>
      <c r="GU59" s="30" t="s">
        <v>213</v>
      </c>
      <c r="GV59" s="44" t="s">
        <v>216</v>
      </c>
      <c r="GW59" s="45" t="s">
        <v>217</v>
      </c>
      <c r="GX59" s="30" t="s">
        <v>3506</v>
      </c>
      <c r="GY59" s="30"/>
      <c r="GZ59" s="30"/>
      <c r="HA59" s="100" t="s">
        <v>4835</v>
      </c>
      <c r="HB59" s="102" t="s">
        <v>4836</v>
      </c>
      <c r="HC59" s="102" t="s">
        <v>4836</v>
      </c>
      <c r="HD59" s="64" t="s">
        <v>4831</v>
      </c>
      <c r="HE59" s="64"/>
      <c r="HF59" s="32">
        <v>1493</v>
      </c>
      <c r="HG59" s="48">
        <v>99999</v>
      </c>
      <c r="HH59" s="104" t="s">
        <v>4834</v>
      </c>
    </row>
    <row r="60" spans="1:216" ht="15" customHeight="1" x14ac:dyDescent="0.2">
      <c r="A60" s="49" t="s">
        <v>4712</v>
      </c>
      <c r="B60" s="29" t="e">
        <v>#N/A</v>
      </c>
      <c r="C60" s="104" t="s">
        <v>4837</v>
      </c>
      <c r="D60" s="48">
        <v>99999</v>
      </c>
      <c r="E60" s="29" t="e">
        <v>#N/A</v>
      </c>
      <c r="F60" s="29" t="e">
        <v>#N/A</v>
      </c>
      <c r="G60" s="31" t="s">
        <v>505</v>
      </c>
      <c r="H60" s="31" t="s">
        <v>213</v>
      </c>
      <c r="I60" s="48"/>
      <c r="J60" s="48"/>
      <c r="K60" s="32" t="str">
        <f t="shared" si="0"/>
        <v>A</v>
      </c>
      <c r="L60" s="32" t="str">
        <f t="shared" si="1"/>
        <v>D</v>
      </c>
      <c r="M60" s="48"/>
      <c r="N60" s="32" t="str">
        <f t="shared" si="2"/>
        <v>-</v>
      </c>
      <c r="O60" s="49"/>
      <c r="P60" s="30" t="str">
        <f t="shared" si="14"/>
        <v>D</v>
      </c>
      <c r="Q60" s="33">
        <f t="shared" si="15"/>
        <v>274.5</v>
      </c>
      <c r="R60" s="30">
        <f t="shared" si="5"/>
        <v>274.5</v>
      </c>
      <c r="S60" s="34">
        <v>2</v>
      </c>
      <c r="T60" s="33">
        <f t="shared" si="6"/>
        <v>0.35</v>
      </c>
      <c r="U60" s="31"/>
      <c r="V60" s="32"/>
      <c r="W60" s="31"/>
      <c r="X60" s="32"/>
      <c r="Y60" s="32"/>
      <c r="Z60" s="48"/>
      <c r="AA60" s="30"/>
      <c r="AB60" s="48"/>
      <c r="AC60" s="30"/>
      <c r="AD60" s="48"/>
      <c r="AE60" s="53" t="str">
        <f t="shared" si="16"/>
        <v/>
      </c>
      <c r="AF60" s="48"/>
      <c r="AG60" s="48"/>
      <c r="AH60" s="30"/>
      <c r="AI60" s="30"/>
      <c r="AJ60" s="30"/>
      <c r="AK60" s="30"/>
      <c r="AL60" s="30"/>
      <c r="AM60" s="39" t="s">
        <v>208</v>
      </c>
      <c r="AN60" s="30"/>
      <c r="AO60" s="30"/>
      <c r="AP60" s="30"/>
      <c r="AQ60" s="33"/>
      <c r="AR60" s="30"/>
      <c r="AS60" s="30"/>
      <c r="AT60" s="30"/>
      <c r="AU60" s="30"/>
      <c r="AV60" s="30"/>
      <c r="AW60" s="30"/>
      <c r="AX60" s="48" t="s">
        <v>78</v>
      </c>
      <c r="AY60" s="50">
        <v>36.17</v>
      </c>
      <c r="AZ60" s="50">
        <v>-115.14</v>
      </c>
      <c r="BA60" s="30" t="s">
        <v>505</v>
      </c>
      <c r="BB60" s="30"/>
      <c r="BC60" s="30"/>
      <c r="BD60" s="51" t="s">
        <v>3350</v>
      </c>
      <c r="BE60" s="30"/>
      <c r="BF60" s="48"/>
      <c r="BG60" s="48"/>
      <c r="BH60" s="48"/>
      <c r="BI60" s="48"/>
      <c r="BJ60" s="48" t="s">
        <v>212</v>
      </c>
      <c r="BK60" s="32" t="str">
        <f t="shared" si="7"/>
        <v>A</v>
      </c>
      <c r="BL60" s="30" t="s">
        <v>212</v>
      </c>
      <c r="BM60" s="32" t="str">
        <f t="shared" si="8"/>
        <v>A</v>
      </c>
      <c r="BN60" s="32" t="str">
        <f t="shared" si="9"/>
        <v>D</v>
      </c>
      <c r="BO60" s="48"/>
      <c r="BP60" s="48"/>
      <c r="BQ60" s="48"/>
      <c r="BR60" s="48"/>
      <c r="BS60" s="48"/>
      <c r="BT60" s="48"/>
      <c r="BU60" s="48"/>
      <c r="BV60" s="48"/>
      <c r="BW60" s="48"/>
      <c r="BX60" s="48"/>
      <c r="BY60" s="48"/>
      <c r="BZ60" s="48"/>
      <c r="CA60" s="48"/>
      <c r="CB60" s="51"/>
      <c r="CC60" s="48"/>
      <c r="CD60" s="32" t="str">
        <f t="shared" si="10"/>
        <v>D</v>
      </c>
      <c r="CE60" s="32" t="str">
        <f t="shared" si="11"/>
        <v>D</v>
      </c>
      <c r="CF60" s="48"/>
      <c r="CG60" s="48"/>
      <c r="CH60" s="48"/>
      <c r="CI60" s="48"/>
      <c r="CJ60" s="48"/>
      <c r="CK60" s="48"/>
      <c r="CL60" s="48"/>
      <c r="CM60" s="48"/>
      <c r="CN60" s="48"/>
      <c r="CO60" s="48"/>
      <c r="CP60" s="48"/>
      <c r="CQ60" s="48"/>
      <c r="CR60" s="48"/>
      <c r="CS60" s="48"/>
      <c r="CT60" s="48"/>
      <c r="CU60" s="48"/>
      <c r="CV60" s="48"/>
      <c r="CW60" s="48"/>
      <c r="CX60" s="48"/>
      <c r="CY60" s="48"/>
      <c r="CZ60" s="48"/>
      <c r="DA60" s="48"/>
      <c r="DB60" s="48"/>
      <c r="DC60" s="48"/>
      <c r="DD60" s="48"/>
      <c r="DE60" s="48"/>
      <c r="DF60" s="48"/>
      <c r="DG60" s="48"/>
      <c r="DH60" s="48"/>
      <c r="DI60" s="48"/>
      <c r="DJ60" s="48"/>
      <c r="DK60" s="48"/>
      <c r="DL60" s="48"/>
      <c r="DM60" s="48"/>
      <c r="DN60" s="48"/>
      <c r="DO60" s="48"/>
      <c r="DP60" s="41" t="str">
        <f t="shared" si="12"/>
        <v/>
      </c>
      <c r="DQ60" s="48"/>
      <c r="DR60" s="48"/>
      <c r="DS60" s="48"/>
      <c r="DT60" s="30"/>
      <c r="DU60" s="30"/>
      <c r="DV60" s="48"/>
      <c r="DW60" s="48"/>
      <c r="DX60" s="48"/>
      <c r="DY60" s="32" t="s">
        <v>212</v>
      </c>
      <c r="DZ60" s="32" t="str">
        <f t="shared" si="13"/>
        <v>1, 5, or 6</v>
      </c>
      <c r="EA60" s="48"/>
      <c r="EB60" s="30"/>
      <c r="EC60" s="30"/>
      <c r="ED60" s="30"/>
      <c r="EE60" s="30"/>
      <c r="EF60" s="44"/>
      <c r="EG60" s="44"/>
      <c r="EH60" s="48"/>
      <c r="EI60" s="48"/>
      <c r="EJ60" s="48"/>
      <c r="EK60" s="48"/>
      <c r="EL60" s="48"/>
      <c r="EM60" s="30"/>
      <c r="EN60" s="48"/>
      <c r="EO60" s="48"/>
      <c r="EP60" s="48"/>
      <c r="EQ60" s="48"/>
      <c r="ER60" s="48"/>
      <c r="ES60" s="48"/>
      <c r="ET60" s="48"/>
      <c r="EU60" s="48"/>
      <c r="EV60" s="48"/>
      <c r="EW60" s="48"/>
      <c r="EX60" s="48"/>
      <c r="EY60" s="48"/>
      <c r="EZ60" s="48"/>
      <c r="FA60" s="48"/>
      <c r="FB60" s="48"/>
      <c r="FC60" s="48"/>
      <c r="FD60" s="48"/>
      <c r="FE60" s="48"/>
      <c r="FF60" s="48"/>
      <c r="FG60" s="48"/>
      <c r="FH60" s="48"/>
      <c r="FI60" s="48"/>
      <c r="FJ60" s="48"/>
      <c r="FK60" s="49"/>
      <c r="FL60" s="49"/>
      <c r="FM60" s="49"/>
      <c r="FN60" s="49"/>
      <c r="FO60" s="49"/>
      <c r="FP60" s="49"/>
      <c r="FQ60" s="49"/>
      <c r="FR60" s="49"/>
      <c r="FS60" s="49"/>
      <c r="FT60" s="49"/>
      <c r="FU60" s="49"/>
      <c r="FV60" s="49"/>
      <c r="FW60" s="49"/>
      <c r="FX60" s="49"/>
      <c r="FY60" s="49"/>
      <c r="FZ60" s="49"/>
      <c r="GA60" s="49"/>
      <c r="GB60" s="49"/>
      <c r="GC60" s="49"/>
      <c r="GD60" s="49"/>
      <c r="GE60" s="49"/>
      <c r="GF60" s="49"/>
      <c r="GG60" s="49"/>
      <c r="GH60" s="49"/>
      <c r="GI60" s="49"/>
      <c r="GJ60" s="49"/>
      <c r="GK60" s="49"/>
      <c r="GL60" s="49"/>
      <c r="GM60" s="49"/>
      <c r="GN60" s="49"/>
      <c r="GO60" s="43" t="s">
        <v>208</v>
      </c>
      <c r="GP60" s="43" t="s">
        <v>208</v>
      </c>
      <c r="GQ60" s="43" t="s">
        <v>208</v>
      </c>
      <c r="GR60" s="31" t="s">
        <v>505</v>
      </c>
      <c r="GS60" s="31" t="s">
        <v>232</v>
      </c>
      <c r="GT60" s="30" t="s">
        <v>215</v>
      </c>
      <c r="GU60" s="30" t="s">
        <v>213</v>
      </c>
      <c r="GV60" s="44" t="s">
        <v>216</v>
      </c>
      <c r="GW60" s="45" t="s">
        <v>217</v>
      </c>
      <c r="GX60" s="30" t="s">
        <v>3506</v>
      </c>
      <c r="GY60" s="30"/>
      <c r="GZ60" s="30"/>
      <c r="HA60" s="100" t="s">
        <v>3401</v>
      </c>
      <c r="HB60" s="49" t="s">
        <v>4829</v>
      </c>
      <c r="HC60" s="46" t="s">
        <v>4829</v>
      </c>
      <c r="HD60" s="64" t="s">
        <v>4831</v>
      </c>
      <c r="HE60" s="64"/>
      <c r="HF60" s="32">
        <v>1494</v>
      </c>
      <c r="HG60" s="48">
        <v>99999</v>
      </c>
      <c r="HH60" s="104" t="s">
        <v>4837</v>
      </c>
    </row>
    <row r="61" spans="1:216" ht="15" customHeight="1" x14ac:dyDescent="0.2">
      <c r="A61" s="49" t="s">
        <v>4712</v>
      </c>
      <c r="B61" s="29" t="e">
        <v>#N/A</v>
      </c>
      <c r="C61" s="104" t="s">
        <v>4838</v>
      </c>
      <c r="D61" s="48">
        <v>99999</v>
      </c>
      <c r="E61" s="29" t="e">
        <v>#N/A</v>
      </c>
      <c r="F61" s="29" t="e">
        <v>#N/A</v>
      </c>
      <c r="G61" s="31" t="s">
        <v>401</v>
      </c>
      <c r="H61" s="31" t="s">
        <v>206</v>
      </c>
      <c r="I61" s="48"/>
      <c r="J61" s="48"/>
      <c r="K61" s="32" t="str">
        <f t="shared" si="0"/>
        <v>A</v>
      </c>
      <c r="L61" s="32" t="str">
        <f t="shared" si="1"/>
        <v>D</v>
      </c>
      <c r="M61" s="48"/>
      <c r="N61" s="32" t="str">
        <f t="shared" si="2"/>
        <v>-</v>
      </c>
      <c r="O61" s="49"/>
      <c r="P61" s="30" t="str">
        <f t="shared" si="14"/>
        <v>D</v>
      </c>
      <c r="Q61" s="33">
        <f t="shared" si="15"/>
        <v>338.6</v>
      </c>
      <c r="R61" s="30">
        <f t="shared" si="5"/>
        <v>338.6</v>
      </c>
      <c r="S61" s="34">
        <v>2</v>
      </c>
      <c r="T61" s="33">
        <f t="shared" si="6"/>
        <v>0.35</v>
      </c>
      <c r="U61" s="31"/>
      <c r="V61" s="32"/>
      <c r="W61" s="31"/>
      <c r="X61" s="32"/>
      <c r="Y61" s="32"/>
      <c r="Z61" s="48"/>
      <c r="AA61" s="30"/>
      <c r="AB61" s="48"/>
      <c r="AC61" s="30"/>
      <c r="AD61" s="48"/>
      <c r="AE61" s="53" t="str">
        <f t="shared" si="16"/>
        <v/>
      </c>
      <c r="AF61" s="48"/>
      <c r="AG61" s="48"/>
      <c r="AH61" s="30"/>
      <c r="AI61" s="30"/>
      <c r="AJ61" s="30"/>
      <c r="AK61" s="30"/>
      <c r="AL61" s="30"/>
      <c r="AM61" s="39" t="s">
        <v>208</v>
      </c>
      <c r="AN61" s="30"/>
      <c r="AO61" s="30"/>
      <c r="AP61" s="30"/>
      <c r="AQ61" s="33"/>
      <c r="AR61" s="30"/>
      <c r="AS61" s="30"/>
      <c r="AT61" s="30"/>
      <c r="AU61" s="30"/>
      <c r="AV61" s="30"/>
      <c r="AW61" s="30"/>
      <c r="AX61" s="48" t="s">
        <v>78</v>
      </c>
      <c r="AY61" s="50">
        <v>37.270000000000003</v>
      </c>
      <c r="AZ61" s="50">
        <v>-115.12</v>
      </c>
      <c r="BA61" s="30" t="s">
        <v>505</v>
      </c>
      <c r="BB61" s="30"/>
      <c r="BC61" s="30"/>
      <c r="BD61" s="51" t="s">
        <v>3350</v>
      </c>
      <c r="BE61" s="30"/>
      <c r="BF61" s="48"/>
      <c r="BG61" s="48"/>
      <c r="BH61" s="48"/>
      <c r="BI61" s="48"/>
      <c r="BJ61" s="48" t="s">
        <v>212</v>
      </c>
      <c r="BK61" s="32" t="str">
        <f t="shared" si="7"/>
        <v>A</v>
      </c>
      <c r="BL61" s="30" t="s">
        <v>212</v>
      </c>
      <c r="BM61" s="32" t="str">
        <f t="shared" si="8"/>
        <v>A</v>
      </c>
      <c r="BN61" s="32" t="str">
        <f t="shared" si="9"/>
        <v>D</v>
      </c>
      <c r="BO61" s="48"/>
      <c r="BP61" s="48"/>
      <c r="BQ61" s="48"/>
      <c r="BR61" s="48"/>
      <c r="BS61" s="48"/>
      <c r="BT61" s="48"/>
      <c r="BU61" s="48"/>
      <c r="BV61" s="48"/>
      <c r="BW61" s="48"/>
      <c r="BX61" s="48"/>
      <c r="BY61" s="48"/>
      <c r="BZ61" s="48"/>
      <c r="CA61" s="48"/>
      <c r="CB61" s="51"/>
      <c r="CC61" s="48"/>
      <c r="CD61" s="32" t="str">
        <f t="shared" si="10"/>
        <v>D</v>
      </c>
      <c r="CE61" s="32" t="str">
        <f t="shared" si="11"/>
        <v>D</v>
      </c>
      <c r="CF61" s="48"/>
      <c r="CG61" s="48"/>
      <c r="CH61" s="48"/>
      <c r="CI61" s="48"/>
      <c r="CJ61" s="48"/>
      <c r="CK61" s="48"/>
      <c r="CL61" s="48"/>
      <c r="CM61" s="48"/>
      <c r="CN61" s="48"/>
      <c r="CO61" s="48"/>
      <c r="CP61" s="48"/>
      <c r="CQ61" s="48"/>
      <c r="CR61" s="48"/>
      <c r="CS61" s="48"/>
      <c r="CT61" s="48"/>
      <c r="CU61" s="48"/>
      <c r="CV61" s="48"/>
      <c r="CW61" s="48"/>
      <c r="CX61" s="48"/>
      <c r="CY61" s="48"/>
      <c r="CZ61" s="48"/>
      <c r="DA61" s="48"/>
      <c r="DB61" s="48"/>
      <c r="DC61" s="48"/>
      <c r="DD61" s="48"/>
      <c r="DE61" s="48"/>
      <c r="DF61" s="48"/>
      <c r="DG61" s="48"/>
      <c r="DH61" s="48"/>
      <c r="DI61" s="48"/>
      <c r="DJ61" s="48"/>
      <c r="DK61" s="48"/>
      <c r="DL61" s="48"/>
      <c r="DM61" s="48"/>
      <c r="DN61" s="48"/>
      <c r="DO61" s="48"/>
      <c r="DP61" s="41" t="str">
        <f t="shared" si="12"/>
        <v/>
      </c>
      <c r="DQ61" s="48"/>
      <c r="DR61" s="48"/>
      <c r="DS61" s="48"/>
      <c r="DT61" s="30"/>
      <c r="DU61" s="30"/>
      <c r="DV61" s="48"/>
      <c r="DW61" s="48"/>
      <c r="DX61" s="48"/>
      <c r="DY61" s="32" t="s">
        <v>212</v>
      </c>
      <c r="DZ61" s="32" t="str">
        <f t="shared" si="13"/>
        <v>1, 5, or 6</v>
      </c>
      <c r="EA61" s="48"/>
      <c r="EB61" s="30"/>
      <c r="EC61" s="30"/>
      <c r="ED61" s="30"/>
      <c r="EE61" s="30"/>
      <c r="EF61" s="44"/>
      <c r="EG61" s="44"/>
      <c r="EH61" s="48"/>
      <c r="EI61" s="48"/>
      <c r="EJ61" s="48"/>
      <c r="EK61" s="48"/>
      <c r="EL61" s="48"/>
      <c r="EM61" s="30"/>
      <c r="EN61" s="48"/>
      <c r="EO61" s="48"/>
      <c r="EP61" s="48"/>
      <c r="EQ61" s="48"/>
      <c r="ER61" s="48"/>
      <c r="ES61" s="48"/>
      <c r="ET61" s="48"/>
      <c r="EU61" s="48"/>
      <c r="EV61" s="48"/>
      <c r="EW61" s="48"/>
      <c r="EX61" s="48"/>
      <c r="EY61" s="48"/>
      <c r="EZ61" s="48"/>
      <c r="FA61" s="48"/>
      <c r="FB61" s="48"/>
      <c r="FC61" s="48"/>
      <c r="FD61" s="48"/>
      <c r="FE61" s="48"/>
      <c r="FF61" s="48"/>
      <c r="FG61" s="48"/>
      <c r="FH61" s="48"/>
      <c r="FI61" s="48"/>
      <c r="FJ61" s="48"/>
      <c r="FK61" s="49"/>
      <c r="FL61" s="49"/>
      <c r="FM61" s="49"/>
      <c r="FN61" s="49"/>
      <c r="FO61" s="49"/>
      <c r="FP61" s="49"/>
      <c r="FQ61" s="49"/>
      <c r="FR61" s="49"/>
      <c r="FS61" s="49"/>
      <c r="FT61" s="49"/>
      <c r="FU61" s="49"/>
      <c r="FV61" s="49"/>
      <c r="FW61" s="49"/>
      <c r="FX61" s="49"/>
      <c r="FY61" s="49"/>
      <c r="FZ61" s="49"/>
      <c r="GA61" s="49"/>
      <c r="GB61" s="49"/>
      <c r="GC61" s="49"/>
      <c r="GD61" s="49"/>
      <c r="GE61" s="49"/>
      <c r="GF61" s="49"/>
      <c r="GG61" s="49"/>
      <c r="GH61" s="49"/>
      <c r="GI61" s="49"/>
      <c r="GJ61" s="49"/>
      <c r="GK61" s="49"/>
      <c r="GL61" s="49"/>
      <c r="GM61" s="49"/>
      <c r="GN61" s="49"/>
      <c r="GO61" s="43" t="s">
        <v>208</v>
      </c>
      <c r="GP61" s="43" t="s">
        <v>208</v>
      </c>
      <c r="GQ61" s="43" t="s">
        <v>208</v>
      </c>
      <c r="GR61" s="31" t="s">
        <v>505</v>
      </c>
      <c r="GS61" s="31" t="s">
        <v>232</v>
      </c>
      <c r="GT61" s="30" t="s">
        <v>215</v>
      </c>
      <c r="GU61" s="30" t="s">
        <v>213</v>
      </c>
      <c r="GV61" s="44" t="s">
        <v>216</v>
      </c>
      <c r="GW61" s="45" t="s">
        <v>217</v>
      </c>
      <c r="GX61" s="30" t="s">
        <v>3506</v>
      </c>
      <c r="GY61" s="30"/>
      <c r="GZ61" s="30"/>
      <c r="HA61" s="100" t="s">
        <v>4839</v>
      </c>
      <c r="HB61" s="49" t="s">
        <v>4840</v>
      </c>
      <c r="HC61" s="100" t="s">
        <v>4841</v>
      </c>
      <c r="HD61" s="64" t="s">
        <v>4842</v>
      </c>
      <c r="HE61" s="64"/>
      <c r="HF61" s="32">
        <v>1495</v>
      </c>
      <c r="HG61" s="48">
        <v>99999</v>
      </c>
      <c r="HH61" s="104" t="s">
        <v>4838</v>
      </c>
    </row>
    <row r="62" spans="1:216" ht="15" customHeight="1" x14ac:dyDescent="0.2">
      <c r="A62" s="49" t="s">
        <v>4712</v>
      </c>
      <c r="B62" s="29" t="e">
        <v>#N/A</v>
      </c>
      <c r="C62" s="104" t="s">
        <v>4843</v>
      </c>
      <c r="D62" s="48">
        <v>99999</v>
      </c>
      <c r="E62" s="29" t="e">
        <v>#N/A</v>
      </c>
      <c r="F62" s="29" t="e">
        <v>#N/A</v>
      </c>
      <c r="G62" s="31" t="s">
        <v>505</v>
      </c>
      <c r="H62" s="31" t="s">
        <v>213</v>
      </c>
      <c r="I62" s="48"/>
      <c r="J62" s="48"/>
      <c r="K62" s="32" t="str">
        <f t="shared" si="0"/>
        <v>A</v>
      </c>
      <c r="L62" s="32" t="str">
        <f t="shared" si="1"/>
        <v>D</v>
      </c>
      <c r="M62" s="48"/>
      <c r="N62" s="32" t="str">
        <f t="shared" si="2"/>
        <v>-</v>
      </c>
      <c r="O62" s="49"/>
      <c r="P62" s="30" t="str">
        <f t="shared" si="14"/>
        <v>D</v>
      </c>
      <c r="Q62" s="33">
        <f t="shared" si="15"/>
        <v>274.5</v>
      </c>
      <c r="R62" s="30">
        <f t="shared" si="5"/>
        <v>274.5</v>
      </c>
      <c r="S62" s="34">
        <v>2</v>
      </c>
      <c r="T62" s="33">
        <f t="shared" si="6"/>
        <v>0.35</v>
      </c>
      <c r="U62" s="31"/>
      <c r="V62" s="32"/>
      <c r="W62" s="31"/>
      <c r="X62" s="32"/>
      <c r="Y62" s="32"/>
      <c r="Z62" s="48"/>
      <c r="AA62" s="30"/>
      <c r="AB62" s="48"/>
      <c r="AC62" s="30"/>
      <c r="AD62" s="48"/>
      <c r="AE62" s="53" t="str">
        <f t="shared" si="16"/>
        <v/>
      </c>
      <c r="AF62" s="48"/>
      <c r="AG62" s="48"/>
      <c r="AH62" s="30"/>
      <c r="AI62" s="30"/>
      <c r="AJ62" s="30"/>
      <c r="AK62" s="30"/>
      <c r="AL62" s="30"/>
      <c r="AM62" s="39" t="s">
        <v>208</v>
      </c>
      <c r="AN62" s="30"/>
      <c r="AO62" s="30"/>
      <c r="AP62" s="30"/>
      <c r="AQ62" s="33"/>
      <c r="AR62" s="30"/>
      <c r="AS62" s="30"/>
      <c r="AT62" s="30"/>
      <c r="AU62" s="30"/>
      <c r="AV62" s="30"/>
      <c r="AW62" s="30"/>
      <c r="AX62" s="48" t="s">
        <v>78</v>
      </c>
      <c r="AY62" s="50">
        <v>36.11</v>
      </c>
      <c r="AZ62" s="50">
        <v>-115.14</v>
      </c>
      <c r="BA62" s="30" t="s">
        <v>505</v>
      </c>
      <c r="BB62" s="30"/>
      <c r="BC62" s="30"/>
      <c r="BD62" s="51" t="s">
        <v>3350</v>
      </c>
      <c r="BE62" s="30"/>
      <c r="BF62" s="48"/>
      <c r="BG62" s="48"/>
      <c r="BH62" s="48"/>
      <c r="BI62" s="48"/>
      <c r="BJ62" s="48" t="s">
        <v>212</v>
      </c>
      <c r="BK62" s="32" t="str">
        <f t="shared" si="7"/>
        <v>A</v>
      </c>
      <c r="BL62" s="30" t="s">
        <v>212</v>
      </c>
      <c r="BM62" s="32" t="str">
        <f t="shared" si="8"/>
        <v>A</v>
      </c>
      <c r="BN62" s="32" t="str">
        <f t="shared" si="9"/>
        <v>D</v>
      </c>
      <c r="BO62" s="48"/>
      <c r="BP62" s="48"/>
      <c r="BQ62" s="48"/>
      <c r="BR62" s="48"/>
      <c r="BS62" s="48"/>
      <c r="BT62" s="48"/>
      <c r="BU62" s="48"/>
      <c r="BV62" s="48"/>
      <c r="BW62" s="48"/>
      <c r="BX62" s="48"/>
      <c r="BY62" s="48"/>
      <c r="BZ62" s="48"/>
      <c r="CA62" s="48"/>
      <c r="CB62" s="51"/>
      <c r="CC62" s="48"/>
      <c r="CD62" s="32" t="str">
        <f t="shared" si="10"/>
        <v>D</v>
      </c>
      <c r="CE62" s="32" t="str">
        <f t="shared" si="11"/>
        <v>D</v>
      </c>
      <c r="CF62" s="48"/>
      <c r="CG62" s="48"/>
      <c r="CH62" s="48"/>
      <c r="CI62" s="48"/>
      <c r="CJ62" s="48"/>
      <c r="CK62" s="48"/>
      <c r="CL62" s="48"/>
      <c r="CM62" s="48"/>
      <c r="CN62" s="48"/>
      <c r="CO62" s="48"/>
      <c r="CP62" s="48"/>
      <c r="CQ62" s="48"/>
      <c r="CR62" s="48"/>
      <c r="CS62" s="48"/>
      <c r="CT62" s="48"/>
      <c r="CU62" s="48"/>
      <c r="CV62" s="48"/>
      <c r="CW62" s="48"/>
      <c r="CX62" s="48"/>
      <c r="CY62" s="48"/>
      <c r="CZ62" s="48"/>
      <c r="DA62" s="48"/>
      <c r="DB62" s="48"/>
      <c r="DC62" s="48"/>
      <c r="DD62" s="48"/>
      <c r="DE62" s="48"/>
      <c r="DF62" s="48"/>
      <c r="DG62" s="48"/>
      <c r="DH62" s="48"/>
      <c r="DI62" s="48"/>
      <c r="DJ62" s="48"/>
      <c r="DK62" s="48"/>
      <c r="DL62" s="48"/>
      <c r="DM62" s="48"/>
      <c r="DN62" s="48"/>
      <c r="DO62" s="48"/>
      <c r="DP62" s="41" t="str">
        <f t="shared" si="12"/>
        <v/>
      </c>
      <c r="DQ62" s="48"/>
      <c r="DR62" s="48"/>
      <c r="DS62" s="48"/>
      <c r="DT62" s="30"/>
      <c r="DU62" s="30"/>
      <c r="DV62" s="48"/>
      <c r="DW62" s="48"/>
      <c r="DX62" s="48"/>
      <c r="DY62" s="32" t="s">
        <v>212</v>
      </c>
      <c r="DZ62" s="32" t="str">
        <f t="shared" si="13"/>
        <v>1, 5, or 6</v>
      </c>
      <c r="EA62" s="48"/>
      <c r="EB62" s="30"/>
      <c r="EC62" s="30"/>
      <c r="ED62" s="30"/>
      <c r="EE62" s="30"/>
      <c r="EF62" s="44"/>
      <c r="EG62" s="44"/>
      <c r="EH62" s="48"/>
      <c r="EI62" s="48"/>
      <c r="EJ62" s="48"/>
      <c r="EK62" s="48"/>
      <c r="EL62" s="48"/>
      <c r="EM62" s="30"/>
      <c r="EN62" s="48"/>
      <c r="EO62" s="48"/>
      <c r="EP62" s="48"/>
      <c r="EQ62" s="48"/>
      <c r="ER62" s="48"/>
      <c r="ES62" s="48"/>
      <c r="ET62" s="48"/>
      <c r="EU62" s="48"/>
      <c r="EV62" s="48"/>
      <c r="EW62" s="48"/>
      <c r="EX62" s="48"/>
      <c r="EY62" s="48"/>
      <c r="EZ62" s="48"/>
      <c r="FA62" s="48"/>
      <c r="FB62" s="48"/>
      <c r="FC62" s="48"/>
      <c r="FD62" s="48"/>
      <c r="FE62" s="48"/>
      <c r="FF62" s="48"/>
      <c r="FG62" s="48"/>
      <c r="FH62" s="48"/>
      <c r="FI62" s="48"/>
      <c r="FJ62" s="48"/>
      <c r="FK62" s="49"/>
      <c r="FL62" s="49"/>
      <c r="FM62" s="49"/>
      <c r="FN62" s="49"/>
      <c r="FO62" s="49"/>
      <c r="FP62" s="49"/>
      <c r="FQ62" s="49"/>
      <c r="FR62" s="49"/>
      <c r="FS62" s="49"/>
      <c r="FT62" s="49"/>
      <c r="FU62" s="49"/>
      <c r="FV62" s="49"/>
      <c r="FW62" s="49"/>
      <c r="FX62" s="49"/>
      <c r="FY62" s="49"/>
      <c r="FZ62" s="49"/>
      <c r="GA62" s="49"/>
      <c r="GB62" s="49"/>
      <c r="GC62" s="49"/>
      <c r="GD62" s="49"/>
      <c r="GE62" s="49"/>
      <c r="GF62" s="49"/>
      <c r="GG62" s="49"/>
      <c r="GH62" s="49"/>
      <c r="GI62" s="49"/>
      <c r="GJ62" s="49"/>
      <c r="GK62" s="49"/>
      <c r="GL62" s="49"/>
      <c r="GM62" s="49"/>
      <c r="GN62" s="49"/>
      <c r="GO62" s="43" t="s">
        <v>208</v>
      </c>
      <c r="GP62" s="43" t="s">
        <v>208</v>
      </c>
      <c r="GQ62" s="43" t="s">
        <v>208</v>
      </c>
      <c r="GR62" s="31" t="s">
        <v>505</v>
      </c>
      <c r="GS62" s="31" t="s">
        <v>232</v>
      </c>
      <c r="GT62" s="30" t="s">
        <v>215</v>
      </c>
      <c r="GU62" s="30" t="s">
        <v>213</v>
      </c>
      <c r="GV62" s="44" t="s">
        <v>216</v>
      </c>
      <c r="GW62" s="45" t="s">
        <v>217</v>
      </c>
      <c r="GX62" s="30" t="s">
        <v>3506</v>
      </c>
      <c r="GY62" s="30"/>
      <c r="GZ62" s="30"/>
      <c r="HA62" s="100" t="s">
        <v>3401</v>
      </c>
      <c r="HB62" s="49" t="s">
        <v>3402</v>
      </c>
      <c r="HC62" s="100" t="s">
        <v>4844</v>
      </c>
      <c r="HD62" s="64" t="s">
        <v>4845</v>
      </c>
      <c r="HE62" s="64"/>
      <c r="HF62" s="32">
        <v>1496</v>
      </c>
      <c r="HG62" s="48">
        <v>99999</v>
      </c>
      <c r="HH62" s="104" t="s">
        <v>4843</v>
      </c>
    </row>
    <row r="63" spans="1:216" ht="15" customHeight="1" x14ac:dyDescent="0.2">
      <c r="A63" s="49" t="s">
        <v>4712</v>
      </c>
      <c r="B63" s="29" t="e">
        <v>#N/A</v>
      </c>
      <c r="C63" s="104" t="s">
        <v>4846</v>
      </c>
      <c r="D63" s="48">
        <v>99999</v>
      </c>
      <c r="E63" s="29" t="e">
        <v>#N/A</v>
      </c>
      <c r="F63" s="29" t="e">
        <v>#N/A</v>
      </c>
      <c r="G63" s="31" t="s">
        <v>273</v>
      </c>
      <c r="H63" s="31" t="s">
        <v>213</v>
      </c>
      <c r="I63" s="48"/>
      <c r="J63" s="48"/>
      <c r="K63" s="32" t="str">
        <f t="shared" si="0"/>
        <v>A</v>
      </c>
      <c r="L63" s="32" t="str">
        <f t="shared" si="1"/>
        <v>D</v>
      </c>
      <c r="M63" s="48"/>
      <c r="N63" s="32" t="str">
        <f t="shared" si="2"/>
        <v>-</v>
      </c>
      <c r="O63" s="49"/>
      <c r="P63" s="30" t="str">
        <f t="shared" si="14"/>
        <v>D</v>
      </c>
      <c r="Q63" s="33">
        <f t="shared" si="15"/>
        <v>274.5</v>
      </c>
      <c r="R63" s="30">
        <f t="shared" si="5"/>
        <v>274.5</v>
      </c>
      <c r="S63" s="34">
        <v>2</v>
      </c>
      <c r="T63" s="33">
        <f t="shared" si="6"/>
        <v>0.35</v>
      </c>
      <c r="U63" s="31"/>
      <c r="V63" s="32"/>
      <c r="W63" s="31"/>
      <c r="X63" s="32"/>
      <c r="Y63" s="32"/>
      <c r="Z63" s="48"/>
      <c r="AA63" s="30"/>
      <c r="AB63" s="48"/>
      <c r="AC63" s="30"/>
      <c r="AD63" s="48"/>
      <c r="AE63" s="53" t="str">
        <f t="shared" si="16"/>
        <v/>
      </c>
      <c r="AF63" s="48"/>
      <c r="AG63" s="48"/>
      <c r="AH63" s="30"/>
      <c r="AI63" s="30"/>
      <c r="AJ63" s="30"/>
      <c r="AK63" s="30"/>
      <c r="AL63" s="30"/>
      <c r="AM63" s="39" t="s">
        <v>208</v>
      </c>
      <c r="AN63" s="30"/>
      <c r="AO63" s="30"/>
      <c r="AP63" s="30"/>
      <c r="AQ63" s="33"/>
      <c r="AR63" s="30"/>
      <c r="AS63" s="30"/>
      <c r="AT63" s="30"/>
      <c r="AU63" s="30"/>
      <c r="AV63" s="30"/>
      <c r="AW63" s="30"/>
      <c r="AX63" s="48" t="s">
        <v>78</v>
      </c>
      <c r="AY63" s="50">
        <v>36.24</v>
      </c>
      <c r="AZ63" s="50">
        <v>-115.02</v>
      </c>
      <c r="BA63" s="30" t="s">
        <v>505</v>
      </c>
      <c r="BB63" s="30"/>
      <c r="BC63" s="30"/>
      <c r="BD63" s="51" t="s">
        <v>3350</v>
      </c>
      <c r="BE63" s="30"/>
      <c r="BF63" s="48"/>
      <c r="BG63" s="48"/>
      <c r="BH63" s="48"/>
      <c r="BI63" s="48"/>
      <c r="BJ63" s="48" t="s">
        <v>212</v>
      </c>
      <c r="BK63" s="32" t="str">
        <f t="shared" si="7"/>
        <v>A</v>
      </c>
      <c r="BL63" s="30" t="s">
        <v>212</v>
      </c>
      <c r="BM63" s="32" t="str">
        <f t="shared" si="8"/>
        <v>A</v>
      </c>
      <c r="BN63" s="32" t="str">
        <f t="shared" si="9"/>
        <v>D</v>
      </c>
      <c r="BO63" s="48"/>
      <c r="BP63" s="48"/>
      <c r="BQ63" s="48"/>
      <c r="BR63" s="48"/>
      <c r="BS63" s="48"/>
      <c r="BT63" s="48"/>
      <c r="BU63" s="48"/>
      <c r="BV63" s="48"/>
      <c r="BW63" s="48"/>
      <c r="BX63" s="48"/>
      <c r="BY63" s="48"/>
      <c r="BZ63" s="48"/>
      <c r="CA63" s="48"/>
      <c r="CB63" s="51"/>
      <c r="CC63" s="48"/>
      <c r="CD63" s="32" t="str">
        <f t="shared" si="10"/>
        <v>D</v>
      </c>
      <c r="CE63" s="32" t="str">
        <f t="shared" si="11"/>
        <v>D</v>
      </c>
      <c r="CF63" s="48"/>
      <c r="CG63" s="48"/>
      <c r="CH63" s="48"/>
      <c r="CI63" s="48"/>
      <c r="CJ63" s="48"/>
      <c r="CK63" s="48"/>
      <c r="CL63" s="48"/>
      <c r="CM63" s="48"/>
      <c r="CN63" s="48"/>
      <c r="CO63" s="48"/>
      <c r="CP63" s="48"/>
      <c r="CQ63" s="48"/>
      <c r="CR63" s="48"/>
      <c r="CS63" s="48"/>
      <c r="CT63" s="48"/>
      <c r="CU63" s="48"/>
      <c r="CV63" s="48"/>
      <c r="CW63" s="48"/>
      <c r="CX63" s="48"/>
      <c r="CY63" s="48"/>
      <c r="CZ63" s="48"/>
      <c r="DA63" s="48"/>
      <c r="DB63" s="48"/>
      <c r="DC63" s="48"/>
      <c r="DD63" s="48"/>
      <c r="DE63" s="48"/>
      <c r="DF63" s="48"/>
      <c r="DG63" s="48"/>
      <c r="DH63" s="48"/>
      <c r="DI63" s="48"/>
      <c r="DJ63" s="48"/>
      <c r="DK63" s="48"/>
      <c r="DL63" s="48"/>
      <c r="DM63" s="48"/>
      <c r="DN63" s="48"/>
      <c r="DO63" s="48"/>
      <c r="DP63" s="41" t="str">
        <f t="shared" si="12"/>
        <v/>
      </c>
      <c r="DQ63" s="48"/>
      <c r="DR63" s="48"/>
      <c r="DS63" s="48"/>
      <c r="DT63" s="30"/>
      <c r="DU63" s="30"/>
      <c r="DV63" s="48"/>
      <c r="DW63" s="48"/>
      <c r="DX63" s="48"/>
      <c r="DY63" s="32" t="s">
        <v>212</v>
      </c>
      <c r="DZ63" s="32" t="str">
        <f t="shared" si="13"/>
        <v>1, 5, or 6</v>
      </c>
      <c r="EA63" s="48"/>
      <c r="EB63" s="30"/>
      <c r="EC63" s="30"/>
      <c r="ED63" s="30"/>
      <c r="EE63" s="30"/>
      <c r="EF63" s="44"/>
      <c r="EG63" s="44"/>
      <c r="EH63" s="48"/>
      <c r="EI63" s="48"/>
      <c r="EJ63" s="48"/>
      <c r="EK63" s="48"/>
      <c r="EL63" s="48"/>
      <c r="EM63" s="30"/>
      <c r="EN63" s="48"/>
      <c r="EO63" s="48"/>
      <c r="EP63" s="48"/>
      <c r="EQ63" s="48"/>
      <c r="ER63" s="48"/>
      <c r="ES63" s="48"/>
      <c r="ET63" s="48"/>
      <c r="EU63" s="48"/>
      <c r="EV63" s="48"/>
      <c r="EW63" s="48"/>
      <c r="EX63" s="48"/>
      <c r="EY63" s="48"/>
      <c r="EZ63" s="48"/>
      <c r="FA63" s="48"/>
      <c r="FB63" s="48"/>
      <c r="FC63" s="48"/>
      <c r="FD63" s="48"/>
      <c r="FE63" s="48"/>
      <c r="FF63" s="48"/>
      <c r="FG63" s="48"/>
      <c r="FH63" s="48"/>
      <c r="FI63" s="48"/>
      <c r="FJ63" s="48"/>
      <c r="FK63" s="49"/>
      <c r="FL63" s="49"/>
      <c r="FM63" s="49"/>
      <c r="FN63" s="49"/>
      <c r="FO63" s="49"/>
      <c r="FP63" s="49"/>
      <c r="FQ63" s="49"/>
      <c r="FR63" s="49"/>
      <c r="FS63" s="49"/>
      <c r="FT63" s="49"/>
      <c r="FU63" s="49"/>
      <c r="FV63" s="49"/>
      <c r="FW63" s="49"/>
      <c r="FX63" s="49"/>
      <c r="FY63" s="49"/>
      <c r="FZ63" s="49"/>
      <c r="GA63" s="49"/>
      <c r="GB63" s="49"/>
      <c r="GC63" s="49"/>
      <c r="GD63" s="49"/>
      <c r="GE63" s="49"/>
      <c r="GF63" s="49"/>
      <c r="GG63" s="49"/>
      <c r="GH63" s="49"/>
      <c r="GI63" s="49"/>
      <c r="GJ63" s="49"/>
      <c r="GK63" s="49"/>
      <c r="GL63" s="49"/>
      <c r="GM63" s="49"/>
      <c r="GN63" s="49"/>
      <c r="GO63" s="43" t="s">
        <v>208</v>
      </c>
      <c r="GP63" s="43" t="s">
        <v>208</v>
      </c>
      <c r="GQ63" s="43" t="s">
        <v>208</v>
      </c>
      <c r="GR63" s="31" t="s">
        <v>505</v>
      </c>
      <c r="GS63" s="31" t="s">
        <v>232</v>
      </c>
      <c r="GT63" s="30" t="s">
        <v>215</v>
      </c>
      <c r="GU63" s="30" t="s">
        <v>213</v>
      </c>
      <c r="GV63" s="44" t="s">
        <v>216</v>
      </c>
      <c r="GW63" s="45" t="s">
        <v>217</v>
      </c>
      <c r="GX63" s="30" t="s">
        <v>3506</v>
      </c>
      <c r="GY63" s="30"/>
      <c r="GZ63" s="30"/>
      <c r="HA63" s="100" t="s">
        <v>3401</v>
      </c>
      <c r="HB63" s="49" t="s">
        <v>4847</v>
      </c>
      <c r="HC63" s="100" t="s">
        <v>4847</v>
      </c>
      <c r="HD63" s="64" t="s">
        <v>3403</v>
      </c>
      <c r="HE63" s="64"/>
      <c r="HF63" s="32">
        <v>1497</v>
      </c>
      <c r="HG63" s="48">
        <v>99999</v>
      </c>
      <c r="HH63" s="104" t="s">
        <v>4846</v>
      </c>
    </row>
    <row r="64" spans="1:216" ht="15" customHeight="1" x14ac:dyDescent="0.2">
      <c r="A64" s="49" t="s">
        <v>4712</v>
      </c>
      <c r="B64" s="29" t="e">
        <v>#N/A</v>
      </c>
      <c r="C64" s="104" t="s">
        <v>4848</v>
      </c>
      <c r="D64" s="48">
        <v>99999</v>
      </c>
      <c r="E64" s="29" t="e">
        <v>#N/A</v>
      </c>
      <c r="F64" s="29" t="e">
        <v>#N/A</v>
      </c>
      <c r="G64" s="31" t="s">
        <v>3603</v>
      </c>
      <c r="H64" s="31" t="s">
        <v>232</v>
      </c>
      <c r="I64" s="48"/>
      <c r="J64" s="48"/>
      <c r="K64" s="32" t="str">
        <f t="shared" si="0"/>
        <v>C</v>
      </c>
      <c r="L64" s="32" t="str">
        <f t="shared" si="1"/>
        <v>B</v>
      </c>
      <c r="M64" s="48"/>
      <c r="N64" s="32" t="str">
        <f t="shared" si="2"/>
        <v>-</v>
      </c>
      <c r="O64" s="49"/>
      <c r="P64" s="30" t="str">
        <f t="shared" si="14"/>
        <v>C</v>
      </c>
      <c r="Q64" s="33">
        <f t="shared" si="15"/>
        <v>659.6</v>
      </c>
      <c r="R64" s="30">
        <f t="shared" si="5"/>
        <v>659.6</v>
      </c>
      <c r="S64" s="34">
        <v>2</v>
      </c>
      <c r="T64" s="33">
        <f t="shared" si="6"/>
        <v>0.4</v>
      </c>
      <c r="U64" s="31"/>
      <c r="V64" s="32"/>
      <c r="W64" s="31"/>
      <c r="X64" s="32"/>
      <c r="Y64" s="32"/>
      <c r="Z64" s="48"/>
      <c r="AA64" s="30"/>
      <c r="AB64" s="48"/>
      <c r="AC64" s="30"/>
      <c r="AD64" s="48"/>
      <c r="AE64" s="53" t="str">
        <f t="shared" si="16"/>
        <v/>
      </c>
      <c r="AF64" s="48"/>
      <c r="AG64" s="48"/>
      <c r="AH64" s="30"/>
      <c r="AI64" s="30"/>
      <c r="AJ64" s="30"/>
      <c r="AK64" s="30"/>
      <c r="AL64" s="30"/>
      <c r="AM64" s="39" t="s">
        <v>208</v>
      </c>
      <c r="AN64" s="30"/>
      <c r="AO64" s="30"/>
      <c r="AP64" s="30"/>
      <c r="AQ64" s="33"/>
      <c r="AR64" s="30"/>
      <c r="AS64" s="30"/>
      <c r="AT64" s="30"/>
      <c r="AU64" s="30"/>
      <c r="AV64" s="30"/>
      <c r="AW64" s="30"/>
      <c r="AX64" s="48" t="s">
        <v>78</v>
      </c>
      <c r="AY64" s="50">
        <v>36.18</v>
      </c>
      <c r="AZ64" s="50">
        <v>-115.02</v>
      </c>
      <c r="BA64" s="30" t="s">
        <v>2519</v>
      </c>
      <c r="BB64" s="30"/>
      <c r="BC64" s="30"/>
      <c r="BD64" s="51" t="s">
        <v>3350</v>
      </c>
      <c r="BE64" s="30"/>
      <c r="BF64" s="48"/>
      <c r="BG64" s="48"/>
      <c r="BH64" s="48"/>
      <c r="BI64" s="48"/>
      <c r="BJ64" s="48" t="s">
        <v>212</v>
      </c>
      <c r="BK64" s="32" t="str">
        <f t="shared" si="7"/>
        <v>C</v>
      </c>
      <c r="BL64" s="30" t="s">
        <v>212</v>
      </c>
      <c r="BM64" s="32" t="str">
        <f t="shared" si="8"/>
        <v>C</v>
      </c>
      <c r="BN64" s="32" t="str">
        <f t="shared" si="9"/>
        <v>C</v>
      </c>
      <c r="BO64" s="48"/>
      <c r="BP64" s="48"/>
      <c r="BQ64" s="48"/>
      <c r="BR64" s="48"/>
      <c r="BS64" s="48"/>
      <c r="BT64" s="48"/>
      <c r="BU64" s="48"/>
      <c r="BV64" s="48"/>
      <c r="BW64" s="48"/>
      <c r="BX64" s="48"/>
      <c r="BY64" s="48"/>
      <c r="BZ64" s="48"/>
      <c r="CA64" s="48"/>
      <c r="CB64" s="51"/>
      <c r="CC64" s="48"/>
      <c r="CD64" s="32" t="str">
        <f t="shared" si="10"/>
        <v>B</v>
      </c>
      <c r="CE64" s="32" t="str">
        <f t="shared" si="11"/>
        <v>B</v>
      </c>
      <c r="CF64" s="48"/>
      <c r="CG64" s="48"/>
      <c r="CH64" s="48"/>
      <c r="CI64" s="48"/>
      <c r="CJ64" s="48"/>
      <c r="CK64" s="48"/>
      <c r="CL64" s="48"/>
      <c r="CM64" s="48"/>
      <c r="CN64" s="48"/>
      <c r="CO64" s="48"/>
      <c r="CP64" s="48"/>
      <c r="CQ64" s="48"/>
      <c r="CR64" s="48"/>
      <c r="CS64" s="48"/>
      <c r="CT64" s="48"/>
      <c r="CU64" s="48"/>
      <c r="CV64" s="48"/>
      <c r="CW64" s="48"/>
      <c r="CX64" s="48"/>
      <c r="CY64" s="48"/>
      <c r="CZ64" s="48"/>
      <c r="DA64" s="48"/>
      <c r="DB64" s="48"/>
      <c r="DC64" s="48"/>
      <c r="DD64" s="48"/>
      <c r="DE64" s="48"/>
      <c r="DF64" s="48"/>
      <c r="DG64" s="48"/>
      <c r="DH64" s="48"/>
      <c r="DI64" s="48"/>
      <c r="DJ64" s="48"/>
      <c r="DK64" s="48"/>
      <c r="DL64" s="48"/>
      <c r="DM64" s="48"/>
      <c r="DN64" s="48"/>
      <c r="DO64" s="48"/>
      <c r="DP64" s="41" t="str">
        <f t="shared" si="12"/>
        <v/>
      </c>
      <c r="DQ64" s="48"/>
      <c r="DR64" s="48"/>
      <c r="DS64" s="48"/>
      <c r="DT64" s="30"/>
      <c r="DU64" s="30"/>
      <c r="DV64" s="48"/>
      <c r="DW64" s="48"/>
      <c r="DX64" s="48"/>
      <c r="DY64" s="32" t="s">
        <v>212</v>
      </c>
      <c r="DZ64" s="32" t="str">
        <f t="shared" si="13"/>
        <v>2</v>
      </c>
      <c r="EA64" s="48"/>
      <c r="EB64" s="30"/>
      <c r="EC64" s="30"/>
      <c r="ED64" s="30"/>
      <c r="EE64" s="30"/>
      <c r="EF64" s="44"/>
      <c r="EG64" s="44"/>
      <c r="EH64" s="48"/>
      <c r="EI64" s="48"/>
      <c r="EJ64" s="48"/>
      <c r="EK64" s="48"/>
      <c r="EL64" s="48"/>
      <c r="EM64" s="30"/>
      <c r="EN64" s="48"/>
      <c r="EO64" s="48"/>
      <c r="EP64" s="48"/>
      <c r="EQ64" s="48"/>
      <c r="ER64" s="48"/>
      <c r="ES64" s="48"/>
      <c r="ET64" s="48"/>
      <c r="EU64" s="48"/>
      <c r="EV64" s="48"/>
      <c r="EW64" s="48"/>
      <c r="EX64" s="48"/>
      <c r="EY64" s="48"/>
      <c r="EZ64" s="48"/>
      <c r="FA64" s="48"/>
      <c r="FB64" s="48"/>
      <c r="FC64" s="48"/>
      <c r="FD64" s="48"/>
      <c r="FE64" s="48"/>
      <c r="FF64" s="48"/>
      <c r="FG64" s="48"/>
      <c r="FH64" s="48"/>
      <c r="FI64" s="48"/>
      <c r="FJ64" s="48"/>
      <c r="FK64" s="49"/>
      <c r="FL64" s="49"/>
      <c r="FM64" s="49"/>
      <c r="FN64" s="49"/>
      <c r="FO64" s="49"/>
      <c r="FP64" s="49"/>
      <c r="FQ64" s="49"/>
      <c r="FR64" s="49"/>
      <c r="FS64" s="49"/>
      <c r="FT64" s="49"/>
      <c r="FU64" s="49"/>
      <c r="FV64" s="49"/>
      <c r="FW64" s="49"/>
      <c r="FX64" s="49"/>
      <c r="FY64" s="49"/>
      <c r="FZ64" s="49"/>
      <c r="GA64" s="49"/>
      <c r="GB64" s="49"/>
      <c r="GC64" s="49"/>
      <c r="GD64" s="49"/>
      <c r="GE64" s="49"/>
      <c r="GF64" s="49"/>
      <c r="GG64" s="49"/>
      <c r="GH64" s="49"/>
      <c r="GI64" s="49"/>
      <c r="GJ64" s="49"/>
      <c r="GK64" s="49"/>
      <c r="GL64" s="49"/>
      <c r="GM64" s="49"/>
      <c r="GN64" s="49"/>
      <c r="GO64" s="43" t="s">
        <v>208</v>
      </c>
      <c r="GP64" s="43" t="s">
        <v>208</v>
      </c>
      <c r="GQ64" s="43" t="s">
        <v>208</v>
      </c>
      <c r="GR64" s="31" t="s">
        <v>2519</v>
      </c>
      <c r="GS64" s="31" t="s">
        <v>232</v>
      </c>
      <c r="GT64" s="30" t="s">
        <v>2520</v>
      </c>
      <c r="GU64" s="30" t="s">
        <v>232</v>
      </c>
      <c r="GV64" s="44" t="s">
        <v>216</v>
      </c>
      <c r="GW64" s="45" t="s">
        <v>217</v>
      </c>
      <c r="GX64" s="30" t="s">
        <v>3506</v>
      </c>
      <c r="GY64" s="30"/>
      <c r="GZ64" s="30"/>
      <c r="HA64" s="100" t="s">
        <v>4849</v>
      </c>
      <c r="HB64" s="49" t="s">
        <v>4850</v>
      </c>
      <c r="HC64" s="46" t="s">
        <v>4850</v>
      </c>
      <c r="HD64" s="64" t="s">
        <v>3403</v>
      </c>
      <c r="HE64" s="64"/>
      <c r="HF64" s="32">
        <v>1498</v>
      </c>
      <c r="HG64" s="48">
        <v>99999</v>
      </c>
      <c r="HH64" s="104" t="s">
        <v>4848</v>
      </c>
    </row>
    <row r="65" spans="1:216" ht="15" customHeight="1" x14ac:dyDescent="0.2">
      <c r="A65" s="49" t="s">
        <v>4712</v>
      </c>
      <c r="B65" s="29" t="e">
        <v>#N/A</v>
      </c>
      <c r="C65" s="104" t="s">
        <v>4851</v>
      </c>
      <c r="D65" s="48">
        <v>99999</v>
      </c>
      <c r="E65" s="29" t="e">
        <v>#N/A</v>
      </c>
      <c r="F65" s="29" t="e">
        <v>#N/A</v>
      </c>
      <c r="G65" s="31" t="s">
        <v>505</v>
      </c>
      <c r="H65" s="31" t="s">
        <v>213</v>
      </c>
      <c r="I65" s="48"/>
      <c r="J65" s="48"/>
      <c r="K65" s="32" t="str">
        <f t="shared" si="0"/>
        <v>A</v>
      </c>
      <c r="L65" s="32" t="str">
        <f t="shared" si="1"/>
        <v>D</v>
      </c>
      <c r="M65" s="48"/>
      <c r="N65" s="32" t="str">
        <f t="shared" si="2"/>
        <v>-</v>
      </c>
      <c r="O65" s="49"/>
      <c r="P65" s="30" t="str">
        <f t="shared" si="14"/>
        <v>D</v>
      </c>
      <c r="Q65" s="33">
        <f t="shared" si="15"/>
        <v>274.5</v>
      </c>
      <c r="R65" s="30">
        <f t="shared" si="5"/>
        <v>274.5</v>
      </c>
      <c r="S65" s="34">
        <v>2</v>
      </c>
      <c r="T65" s="33">
        <f t="shared" si="6"/>
        <v>0.35</v>
      </c>
      <c r="U65" s="31"/>
      <c r="V65" s="32"/>
      <c r="W65" s="31"/>
      <c r="X65" s="32"/>
      <c r="Y65" s="32"/>
      <c r="Z65" s="48"/>
      <c r="AA65" s="30"/>
      <c r="AB65" s="48"/>
      <c r="AC65" s="30"/>
      <c r="AD65" s="48"/>
      <c r="AE65" s="53" t="str">
        <f t="shared" si="16"/>
        <v/>
      </c>
      <c r="AF65" s="48"/>
      <c r="AG65" s="48"/>
      <c r="AH65" s="30"/>
      <c r="AI65" s="30"/>
      <c r="AJ65" s="30"/>
      <c r="AK65" s="30"/>
      <c r="AL65" s="30"/>
      <c r="AM65" s="39" t="s">
        <v>208</v>
      </c>
      <c r="AN65" s="30"/>
      <c r="AO65" s="30"/>
      <c r="AP65" s="30"/>
      <c r="AQ65" s="33"/>
      <c r="AR65" s="30"/>
      <c r="AS65" s="30"/>
      <c r="AT65" s="30"/>
      <c r="AU65" s="30"/>
      <c r="AV65" s="30"/>
      <c r="AW65" s="30"/>
      <c r="AX65" s="48" t="s">
        <v>78</v>
      </c>
      <c r="AY65" s="50">
        <v>36.06</v>
      </c>
      <c r="AZ65" s="50">
        <v>-115.07</v>
      </c>
      <c r="BA65" s="30" t="s">
        <v>505</v>
      </c>
      <c r="BB65" s="30"/>
      <c r="BC65" s="30"/>
      <c r="BD65" s="51" t="s">
        <v>3350</v>
      </c>
      <c r="BE65" s="30"/>
      <c r="BF65" s="48"/>
      <c r="BG65" s="48"/>
      <c r="BH65" s="48"/>
      <c r="BI65" s="48"/>
      <c r="BJ65" s="48" t="s">
        <v>212</v>
      </c>
      <c r="BK65" s="32" t="str">
        <f t="shared" si="7"/>
        <v>A</v>
      </c>
      <c r="BL65" s="30" t="s">
        <v>212</v>
      </c>
      <c r="BM65" s="32" t="str">
        <f t="shared" si="8"/>
        <v>A</v>
      </c>
      <c r="BN65" s="32" t="str">
        <f t="shared" si="9"/>
        <v>D</v>
      </c>
      <c r="BO65" s="48"/>
      <c r="BP65" s="48"/>
      <c r="BQ65" s="48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51"/>
      <c r="CC65" s="48"/>
      <c r="CD65" s="32" t="str">
        <f t="shared" si="10"/>
        <v>D</v>
      </c>
      <c r="CE65" s="32" t="str">
        <f t="shared" si="11"/>
        <v>D</v>
      </c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48"/>
      <c r="CT65" s="48"/>
      <c r="CU65" s="48"/>
      <c r="CV65" s="48"/>
      <c r="CW65" s="48"/>
      <c r="CX65" s="48"/>
      <c r="CY65" s="48"/>
      <c r="CZ65" s="48"/>
      <c r="DA65" s="48"/>
      <c r="DB65" s="48"/>
      <c r="DC65" s="48"/>
      <c r="DD65" s="48"/>
      <c r="DE65" s="48"/>
      <c r="DF65" s="48"/>
      <c r="DG65" s="48"/>
      <c r="DH65" s="48"/>
      <c r="DI65" s="48"/>
      <c r="DJ65" s="48"/>
      <c r="DK65" s="48"/>
      <c r="DL65" s="48"/>
      <c r="DM65" s="48"/>
      <c r="DN65" s="48"/>
      <c r="DO65" s="48"/>
      <c r="DP65" s="41" t="str">
        <f t="shared" si="12"/>
        <v/>
      </c>
      <c r="DQ65" s="48"/>
      <c r="DR65" s="48"/>
      <c r="DS65" s="48"/>
      <c r="DT65" s="30"/>
      <c r="DU65" s="30"/>
      <c r="DV65" s="48"/>
      <c r="DW65" s="48"/>
      <c r="DX65" s="48"/>
      <c r="DY65" s="32" t="s">
        <v>212</v>
      </c>
      <c r="DZ65" s="32" t="str">
        <f t="shared" si="13"/>
        <v>1, 5, or 6</v>
      </c>
      <c r="EA65" s="48"/>
      <c r="EB65" s="30"/>
      <c r="EC65" s="30"/>
      <c r="ED65" s="30"/>
      <c r="EE65" s="30"/>
      <c r="EF65" s="44"/>
      <c r="EG65" s="44"/>
      <c r="EH65" s="48"/>
      <c r="EI65" s="48"/>
      <c r="EJ65" s="48"/>
      <c r="EK65" s="48"/>
      <c r="EL65" s="48"/>
      <c r="EM65" s="30"/>
      <c r="EN65" s="48"/>
      <c r="EO65" s="48"/>
      <c r="EP65" s="48"/>
      <c r="EQ65" s="48"/>
      <c r="ER65" s="48"/>
      <c r="ES65" s="48"/>
      <c r="ET65" s="48"/>
      <c r="EU65" s="48"/>
      <c r="EV65" s="48"/>
      <c r="EW65" s="48"/>
      <c r="EX65" s="48"/>
      <c r="EY65" s="48"/>
      <c r="EZ65" s="48"/>
      <c r="FA65" s="48"/>
      <c r="FB65" s="48"/>
      <c r="FC65" s="48"/>
      <c r="FD65" s="48"/>
      <c r="FE65" s="48"/>
      <c r="FF65" s="48"/>
      <c r="FG65" s="48"/>
      <c r="FH65" s="48"/>
      <c r="FI65" s="48"/>
      <c r="FJ65" s="48"/>
      <c r="FK65" s="49"/>
      <c r="FL65" s="49"/>
      <c r="FM65" s="49"/>
      <c r="FN65" s="49"/>
      <c r="FO65" s="49"/>
      <c r="FP65" s="49"/>
      <c r="FQ65" s="49"/>
      <c r="FR65" s="49"/>
      <c r="FS65" s="49"/>
      <c r="FT65" s="49"/>
      <c r="FU65" s="49"/>
      <c r="FV65" s="49"/>
      <c r="FW65" s="49"/>
      <c r="FX65" s="49"/>
      <c r="FY65" s="49"/>
      <c r="FZ65" s="49"/>
      <c r="GA65" s="49"/>
      <c r="GB65" s="49"/>
      <c r="GC65" s="49"/>
      <c r="GD65" s="49"/>
      <c r="GE65" s="49"/>
      <c r="GF65" s="49"/>
      <c r="GG65" s="49"/>
      <c r="GH65" s="49"/>
      <c r="GI65" s="49"/>
      <c r="GJ65" s="49"/>
      <c r="GK65" s="49"/>
      <c r="GL65" s="49"/>
      <c r="GM65" s="49"/>
      <c r="GN65" s="49"/>
      <c r="GO65" s="43" t="s">
        <v>208</v>
      </c>
      <c r="GP65" s="43" t="s">
        <v>208</v>
      </c>
      <c r="GQ65" s="43" t="s">
        <v>208</v>
      </c>
      <c r="GR65" s="31" t="s">
        <v>505</v>
      </c>
      <c r="GS65" s="31" t="s">
        <v>232</v>
      </c>
      <c r="GT65" s="30" t="s">
        <v>215</v>
      </c>
      <c r="GU65" s="30" t="s">
        <v>213</v>
      </c>
      <c r="GV65" s="44" t="s">
        <v>216</v>
      </c>
      <c r="GW65" s="45" t="s">
        <v>217</v>
      </c>
      <c r="GX65" s="30" t="s">
        <v>3506</v>
      </c>
      <c r="GY65" s="30"/>
      <c r="GZ65" s="30"/>
      <c r="HA65" s="100" t="s">
        <v>4852</v>
      </c>
      <c r="HB65" s="49" t="s">
        <v>3402</v>
      </c>
      <c r="HC65" s="100" t="s">
        <v>4853</v>
      </c>
      <c r="HD65" s="64" t="s">
        <v>3403</v>
      </c>
      <c r="HE65" s="64"/>
      <c r="HF65" s="32">
        <v>1499</v>
      </c>
      <c r="HG65" s="48">
        <v>99999</v>
      </c>
      <c r="HH65" s="104" t="s">
        <v>4851</v>
      </c>
    </row>
    <row r="66" spans="1:216" ht="15" customHeight="1" x14ac:dyDescent="0.2">
      <c r="A66" s="49" t="s">
        <v>4712</v>
      </c>
      <c r="B66" s="29" t="e">
        <v>#N/A</v>
      </c>
      <c r="C66" s="104" t="s">
        <v>4854</v>
      </c>
      <c r="D66" s="48">
        <v>99999</v>
      </c>
      <c r="E66" s="29" t="e">
        <v>#N/A</v>
      </c>
      <c r="F66" s="29" t="e">
        <v>#N/A</v>
      </c>
      <c r="G66" s="31" t="s">
        <v>1947</v>
      </c>
      <c r="H66" s="31" t="s">
        <v>213</v>
      </c>
      <c r="I66" s="48"/>
      <c r="J66" s="48"/>
      <c r="K66" s="32" t="str">
        <f t="shared" si="0"/>
        <v>A</v>
      </c>
      <c r="L66" s="32" t="str">
        <f t="shared" si="1"/>
        <v>D</v>
      </c>
      <c r="M66" s="48"/>
      <c r="N66" s="32" t="str">
        <f t="shared" si="2"/>
        <v>-</v>
      </c>
      <c r="O66" s="49"/>
      <c r="P66" s="30" t="str">
        <f t="shared" si="14"/>
        <v>D</v>
      </c>
      <c r="Q66" s="33">
        <f t="shared" si="15"/>
        <v>274.5</v>
      </c>
      <c r="R66" s="30">
        <f t="shared" si="5"/>
        <v>274.5</v>
      </c>
      <c r="S66" s="34">
        <v>2</v>
      </c>
      <c r="T66" s="33">
        <f t="shared" si="6"/>
        <v>0.35</v>
      </c>
      <c r="U66" s="30"/>
      <c r="V66" s="30"/>
      <c r="W66" s="30"/>
      <c r="X66" s="32"/>
      <c r="Y66" s="32"/>
      <c r="Z66" s="48"/>
      <c r="AA66" s="30"/>
      <c r="AB66" s="48"/>
      <c r="AC66" s="30"/>
      <c r="AD66" s="48"/>
      <c r="AE66" s="53" t="str">
        <f t="shared" si="16"/>
        <v/>
      </c>
      <c r="AF66" s="48"/>
      <c r="AG66" s="48"/>
      <c r="AH66" s="30"/>
      <c r="AI66" s="30"/>
      <c r="AJ66" s="30"/>
      <c r="AK66" s="30"/>
      <c r="AL66" s="30"/>
      <c r="AM66" s="39" t="s">
        <v>208</v>
      </c>
      <c r="AN66" s="30"/>
      <c r="AO66" s="30"/>
      <c r="AP66" s="30"/>
      <c r="AQ66" s="33"/>
      <c r="AR66" s="30"/>
      <c r="AS66" s="30"/>
      <c r="AT66" s="30"/>
      <c r="AU66" s="30"/>
      <c r="AV66" s="30"/>
      <c r="AW66" s="30"/>
      <c r="AX66" s="48" t="s">
        <v>78</v>
      </c>
      <c r="AY66" s="50">
        <v>37.71</v>
      </c>
      <c r="AZ66" s="50">
        <v>-117.23</v>
      </c>
      <c r="BA66" s="30" t="s">
        <v>505</v>
      </c>
      <c r="BB66" s="30"/>
      <c r="BC66" s="30"/>
      <c r="BD66" s="51" t="s">
        <v>3350</v>
      </c>
      <c r="BE66" s="30"/>
      <c r="BF66" s="48"/>
      <c r="BG66" s="48"/>
      <c r="BH66" s="48"/>
      <c r="BI66" s="48"/>
      <c r="BJ66" s="48" t="s">
        <v>212</v>
      </c>
      <c r="BK66" s="32" t="str">
        <f t="shared" si="7"/>
        <v>A</v>
      </c>
      <c r="BL66" s="30" t="s">
        <v>212</v>
      </c>
      <c r="BM66" s="32" t="str">
        <f t="shared" si="8"/>
        <v>A</v>
      </c>
      <c r="BN66" s="32" t="str">
        <f t="shared" si="9"/>
        <v>D</v>
      </c>
      <c r="BO66" s="48"/>
      <c r="BP66" s="48"/>
      <c r="BQ66" s="48"/>
      <c r="BR66" s="48"/>
      <c r="BS66" s="48"/>
      <c r="BT66" s="48"/>
      <c r="BU66" s="48"/>
      <c r="BV66" s="48"/>
      <c r="BW66" s="48"/>
      <c r="BX66" s="48"/>
      <c r="BY66" s="48"/>
      <c r="BZ66" s="48"/>
      <c r="CA66" s="48"/>
      <c r="CB66" s="51"/>
      <c r="CC66" s="48"/>
      <c r="CD66" s="32" t="str">
        <f t="shared" si="10"/>
        <v>D</v>
      </c>
      <c r="CE66" s="32" t="str">
        <f t="shared" si="11"/>
        <v>D</v>
      </c>
      <c r="CF66" s="48"/>
      <c r="CG66" s="48"/>
      <c r="CH66" s="48"/>
      <c r="CI66" s="48"/>
      <c r="CJ66" s="48"/>
      <c r="CK66" s="48"/>
      <c r="CL66" s="48"/>
      <c r="CM66" s="48"/>
      <c r="CN66" s="48"/>
      <c r="CO66" s="48"/>
      <c r="CP66" s="48"/>
      <c r="CQ66" s="48"/>
      <c r="CR66" s="48"/>
      <c r="CS66" s="48"/>
      <c r="CT66" s="48"/>
      <c r="CU66" s="48"/>
      <c r="CV66" s="48"/>
      <c r="CW66" s="48"/>
      <c r="CX66" s="48"/>
      <c r="CY66" s="48"/>
      <c r="CZ66" s="48"/>
      <c r="DA66" s="48"/>
      <c r="DB66" s="48"/>
      <c r="DC66" s="48"/>
      <c r="DD66" s="48"/>
      <c r="DE66" s="48"/>
      <c r="DF66" s="48"/>
      <c r="DG66" s="48"/>
      <c r="DH66" s="48"/>
      <c r="DI66" s="48"/>
      <c r="DJ66" s="48"/>
      <c r="DK66" s="48"/>
      <c r="DL66" s="48"/>
      <c r="DM66" s="48"/>
      <c r="DN66" s="48"/>
      <c r="DO66" s="48"/>
      <c r="DP66" s="41" t="str">
        <f t="shared" si="12"/>
        <v/>
      </c>
      <c r="DQ66" s="48"/>
      <c r="DR66" s="48"/>
      <c r="DS66" s="48"/>
      <c r="DT66" s="30"/>
      <c r="DU66" s="30"/>
      <c r="DV66" s="48"/>
      <c r="DW66" s="48"/>
      <c r="DX66" s="48"/>
      <c r="DY66" s="32" t="s">
        <v>212</v>
      </c>
      <c r="DZ66" s="32" t="str">
        <f t="shared" si="13"/>
        <v>1, 5, or 6</v>
      </c>
      <c r="EA66" s="48"/>
      <c r="EB66" s="30"/>
      <c r="EC66" s="30"/>
      <c r="ED66" s="30"/>
      <c r="EE66" s="30"/>
      <c r="EF66" s="44"/>
      <c r="EG66" s="44"/>
      <c r="EH66" s="48"/>
      <c r="EI66" s="48"/>
      <c r="EJ66" s="48"/>
      <c r="EK66" s="48"/>
      <c r="EL66" s="48"/>
      <c r="EM66" s="30"/>
      <c r="EN66" s="48"/>
      <c r="EO66" s="48"/>
      <c r="EP66" s="48"/>
      <c r="EQ66" s="48"/>
      <c r="ER66" s="48"/>
      <c r="ES66" s="48"/>
      <c r="ET66" s="48"/>
      <c r="EU66" s="48"/>
      <c r="EV66" s="48"/>
      <c r="EW66" s="48"/>
      <c r="EX66" s="48"/>
      <c r="EY66" s="48"/>
      <c r="EZ66" s="48"/>
      <c r="FA66" s="48"/>
      <c r="FB66" s="48"/>
      <c r="FC66" s="48"/>
      <c r="FD66" s="48"/>
      <c r="FE66" s="48"/>
      <c r="FF66" s="48"/>
      <c r="FG66" s="48"/>
      <c r="FH66" s="48"/>
      <c r="FI66" s="48"/>
      <c r="FJ66" s="48"/>
      <c r="FK66" s="49"/>
      <c r="FL66" s="49"/>
      <c r="FM66" s="49"/>
      <c r="FN66" s="49"/>
      <c r="FO66" s="49"/>
      <c r="FP66" s="49"/>
      <c r="FQ66" s="49"/>
      <c r="FR66" s="49"/>
      <c r="FS66" s="49"/>
      <c r="FT66" s="49"/>
      <c r="FU66" s="49"/>
      <c r="FV66" s="49"/>
      <c r="FW66" s="49"/>
      <c r="FX66" s="49"/>
      <c r="FY66" s="49"/>
      <c r="FZ66" s="49"/>
      <c r="GA66" s="49"/>
      <c r="GB66" s="49"/>
      <c r="GC66" s="49"/>
      <c r="GD66" s="49"/>
      <c r="GE66" s="49"/>
      <c r="GF66" s="49"/>
      <c r="GG66" s="49"/>
      <c r="GH66" s="49"/>
      <c r="GI66" s="49"/>
      <c r="GJ66" s="49"/>
      <c r="GK66" s="49"/>
      <c r="GL66" s="49"/>
      <c r="GM66" s="49"/>
      <c r="GN66" s="49"/>
      <c r="GO66" s="43" t="s">
        <v>208</v>
      </c>
      <c r="GP66" s="43" t="s">
        <v>208</v>
      </c>
      <c r="GQ66" s="43" t="s">
        <v>208</v>
      </c>
      <c r="GR66" s="31" t="s">
        <v>505</v>
      </c>
      <c r="GS66" s="31" t="s">
        <v>232</v>
      </c>
      <c r="GT66" s="30" t="s">
        <v>215</v>
      </c>
      <c r="GU66" s="30" t="s">
        <v>213</v>
      </c>
      <c r="GV66" s="44" t="s">
        <v>216</v>
      </c>
      <c r="GW66" s="45" t="s">
        <v>217</v>
      </c>
      <c r="GX66" s="30" t="s">
        <v>217</v>
      </c>
      <c r="GY66" s="30"/>
      <c r="GZ66" s="30"/>
      <c r="HA66" s="100" t="s">
        <v>3370</v>
      </c>
      <c r="HB66" s="49" t="s">
        <v>4855</v>
      </c>
      <c r="HC66" s="100" t="s">
        <v>4856</v>
      </c>
      <c r="HD66" s="64" t="s">
        <v>4857</v>
      </c>
      <c r="HE66" s="64"/>
      <c r="HF66" s="32">
        <v>1500</v>
      </c>
      <c r="HG66" s="48">
        <v>99999</v>
      </c>
      <c r="HH66" s="104" t="s">
        <v>4854</v>
      </c>
    </row>
    <row r="67" spans="1:216" ht="15" customHeight="1" x14ac:dyDescent="0.2">
      <c r="A67" s="49" t="s">
        <v>4712</v>
      </c>
      <c r="B67" s="29" t="e">
        <v>#N/A</v>
      </c>
      <c r="C67" s="104" t="s">
        <v>4858</v>
      </c>
      <c r="D67" s="48">
        <v>99999</v>
      </c>
      <c r="E67" s="29" t="e">
        <v>#N/A</v>
      </c>
      <c r="F67" s="29" t="e">
        <v>#N/A</v>
      </c>
      <c r="G67" s="31" t="s">
        <v>273</v>
      </c>
      <c r="H67" s="31" t="s">
        <v>213</v>
      </c>
      <c r="I67" s="48"/>
      <c r="J67" s="48"/>
      <c r="K67" s="32" t="str">
        <f t="shared" si="0"/>
        <v>A</v>
      </c>
      <c r="L67" s="32" t="str">
        <f t="shared" si="1"/>
        <v>D</v>
      </c>
      <c r="M67" s="48"/>
      <c r="N67" s="32" t="str">
        <f t="shared" si="2"/>
        <v>-</v>
      </c>
      <c r="O67" s="49"/>
      <c r="P67" s="30" t="str">
        <f t="shared" si="14"/>
        <v>D</v>
      </c>
      <c r="Q67" s="33">
        <f t="shared" si="15"/>
        <v>274.5</v>
      </c>
      <c r="R67" s="30">
        <f t="shared" si="5"/>
        <v>274.5</v>
      </c>
      <c r="S67" s="34">
        <v>2</v>
      </c>
      <c r="T67" s="33">
        <f t="shared" si="6"/>
        <v>0.35</v>
      </c>
      <c r="U67" s="31"/>
      <c r="V67" s="32"/>
      <c r="W67" s="31"/>
      <c r="X67" s="32"/>
      <c r="Y67" s="32"/>
      <c r="Z67" s="48"/>
      <c r="AA67" s="30"/>
      <c r="AB67" s="48"/>
      <c r="AC67" s="30"/>
      <c r="AD67" s="48"/>
      <c r="AE67" s="53" t="str">
        <f t="shared" si="16"/>
        <v/>
      </c>
      <c r="AF67" s="48"/>
      <c r="AG67" s="48"/>
      <c r="AH67" s="30"/>
      <c r="AI67" s="30"/>
      <c r="AJ67" s="30"/>
      <c r="AK67" s="30"/>
      <c r="AL67" s="30"/>
      <c r="AM67" s="39" t="s">
        <v>208</v>
      </c>
      <c r="AN67" s="30"/>
      <c r="AO67" s="30"/>
      <c r="AP67" s="30"/>
      <c r="AQ67" s="33"/>
      <c r="AR67" s="30"/>
      <c r="AS67" s="30"/>
      <c r="AT67" s="30"/>
      <c r="AU67" s="30"/>
      <c r="AV67" s="30"/>
      <c r="AW67" s="30"/>
      <c r="AX67" s="48" t="s">
        <v>78</v>
      </c>
      <c r="AY67" s="50">
        <v>35.15</v>
      </c>
      <c r="AZ67" s="50">
        <v>-114.58</v>
      </c>
      <c r="BA67" s="30" t="s">
        <v>505</v>
      </c>
      <c r="BB67" s="30"/>
      <c r="BC67" s="30"/>
      <c r="BD67" s="51" t="s">
        <v>3350</v>
      </c>
      <c r="BE67" s="30"/>
      <c r="BF67" s="48"/>
      <c r="BG67" s="48"/>
      <c r="BH67" s="48"/>
      <c r="BI67" s="48"/>
      <c r="BJ67" s="48" t="s">
        <v>212</v>
      </c>
      <c r="BK67" s="32" t="str">
        <f t="shared" si="7"/>
        <v>A</v>
      </c>
      <c r="BL67" s="30" t="s">
        <v>212</v>
      </c>
      <c r="BM67" s="32" t="str">
        <f t="shared" si="8"/>
        <v>A</v>
      </c>
      <c r="BN67" s="32" t="str">
        <f t="shared" si="9"/>
        <v>D</v>
      </c>
      <c r="BO67" s="48"/>
      <c r="BP67" s="48"/>
      <c r="BQ67" s="48"/>
      <c r="BR67" s="48"/>
      <c r="BS67" s="48"/>
      <c r="BT67" s="48"/>
      <c r="BU67" s="48"/>
      <c r="BV67" s="48"/>
      <c r="BW67" s="48"/>
      <c r="BX67" s="48"/>
      <c r="BY67" s="48"/>
      <c r="BZ67" s="48"/>
      <c r="CA67" s="48"/>
      <c r="CB67" s="51"/>
      <c r="CC67" s="48"/>
      <c r="CD67" s="32" t="str">
        <f t="shared" si="10"/>
        <v>D</v>
      </c>
      <c r="CE67" s="32" t="str">
        <f t="shared" si="11"/>
        <v>D</v>
      </c>
      <c r="CF67" s="48"/>
      <c r="CG67" s="48"/>
      <c r="CH67" s="48"/>
      <c r="CI67" s="48"/>
      <c r="CJ67" s="48"/>
      <c r="CK67" s="48"/>
      <c r="CL67" s="48"/>
      <c r="CM67" s="48"/>
      <c r="CN67" s="48"/>
      <c r="CO67" s="48"/>
      <c r="CP67" s="48"/>
      <c r="CQ67" s="48"/>
      <c r="CR67" s="48"/>
      <c r="CS67" s="48"/>
      <c r="CT67" s="48"/>
      <c r="CU67" s="48"/>
      <c r="CV67" s="48"/>
      <c r="CW67" s="48"/>
      <c r="CX67" s="48"/>
      <c r="CY67" s="48"/>
      <c r="CZ67" s="48"/>
      <c r="DA67" s="48"/>
      <c r="DB67" s="48"/>
      <c r="DC67" s="48"/>
      <c r="DD67" s="48"/>
      <c r="DE67" s="48"/>
      <c r="DF67" s="48"/>
      <c r="DG67" s="48"/>
      <c r="DH67" s="48"/>
      <c r="DI67" s="48"/>
      <c r="DJ67" s="48"/>
      <c r="DK67" s="48"/>
      <c r="DL67" s="48"/>
      <c r="DM67" s="48"/>
      <c r="DN67" s="48"/>
      <c r="DO67" s="48"/>
      <c r="DP67" s="41" t="str">
        <f t="shared" si="12"/>
        <v/>
      </c>
      <c r="DQ67" s="48"/>
      <c r="DR67" s="48"/>
      <c r="DS67" s="48"/>
      <c r="DT67" s="30"/>
      <c r="DU67" s="30"/>
      <c r="DV67" s="48"/>
      <c r="DW67" s="48"/>
      <c r="DX67" s="48"/>
      <c r="DY67" s="32" t="s">
        <v>212</v>
      </c>
      <c r="DZ67" s="32" t="str">
        <f t="shared" si="13"/>
        <v>1, 5, or 6</v>
      </c>
      <c r="EA67" s="48"/>
      <c r="EB67" s="30"/>
      <c r="EC67" s="30"/>
      <c r="ED67" s="30"/>
      <c r="EE67" s="30"/>
      <c r="EF67" s="44"/>
      <c r="EG67" s="44"/>
      <c r="EH67" s="48"/>
      <c r="EI67" s="48"/>
      <c r="EJ67" s="48"/>
      <c r="EK67" s="48"/>
      <c r="EL67" s="48"/>
      <c r="EM67" s="30"/>
      <c r="EN67" s="48"/>
      <c r="EO67" s="48"/>
      <c r="EP67" s="48"/>
      <c r="EQ67" s="48"/>
      <c r="ER67" s="48"/>
      <c r="ES67" s="48"/>
      <c r="ET67" s="48"/>
      <c r="EU67" s="48"/>
      <c r="EV67" s="48"/>
      <c r="EW67" s="48"/>
      <c r="EX67" s="48"/>
      <c r="EY67" s="48"/>
      <c r="EZ67" s="48"/>
      <c r="FA67" s="48"/>
      <c r="FB67" s="48"/>
      <c r="FC67" s="48"/>
      <c r="FD67" s="48"/>
      <c r="FE67" s="48"/>
      <c r="FF67" s="48"/>
      <c r="FG67" s="48"/>
      <c r="FH67" s="48"/>
      <c r="FI67" s="48"/>
      <c r="FJ67" s="48"/>
      <c r="FK67" s="49"/>
      <c r="FL67" s="49"/>
      <c r="FM67" s="49"/>
      <c r="FN67" s="49"/>
      <c r="FO67" s="49"/>
      <c r="FP67" s="49"/>
      <c r="FQ67" s="49"/>
      <c r="FR67" s="49"/>
      <c r="FS67" s="49"/>
      <c r="FT67" s="49"/>
      <c r="FU67" s="49"/>
      <c r="FV67" s="49"/>
      <c r="FW67" s="49"/>
      <c r="FX67" s="49"/>
      <c r="FY67" s="49"/>
      <c r="FZ67" s="49"/>
      <c r="GA67" s="49"/>
      <c r="GB67" s="49"/>
      <c r="GC67" s="49"/>
      <c r="GD67" s="49"/>
      <c r="GE67" s="49"/>
      <c r="GF67" s="49"/>
      <c r="GG67" s="49"/>
      <c r="GH67" s="49"/>
      <c r="GI67" s="49"/>
      <c r="GJ67" s="49"/>
      <c r="GK67" s="49"/>
      <c r="GL67" s="49"/>
      <c r="GM67" s="49"/>
      <c r="GN67" s="49"/>
      <c r="GO67" s="43" t="s">
        <v>208</v>
      </c>
      <c r="GP67" s="43" t="s">
        <v>208</v>
      </c>
      <c r="GQ67" s="43" t="s">
        <v>208</v>
      </c>
      <c r="GR67" s="31" t="s">
        <v>273</v>
      </c>
      <c r="GS67" s="31" t="s">
        <v>214</v>
      </c>
      <c r="GT67" s="30" t="s">
        <v>215</v>
      </c>
      <c r="GU67" s="30" t="s">
        <v>213</v>
      </c>
      <c r="GV67" s="44" t="s">
        <v>216</v>
      </c>
      <c r="GW67" s="45" t="s">
        <v>217</v>
      </c>
      <c r="GX67" s="30" t="s">
        <v>217</v>
      </c>
      <c r="GY67" s="30"/>
      <c r="GZ67" s="30"/>
      <c r="HA67" s="100" t="s">
        <v>4859</v>
      </c>
      <c r="HB67" s="49" t="s">
        <v>4860</v>
      </c>
      <c r="HC67" s="101" t="s">
        <v>4861</v>
      </c>
      <c r="HD67" s="64" t="s">
        <v>4862</v>
      </c>
      <c r="HE67" s="64"/>
      <c r="HF67" s="32">
        <v>1502</v>
      </c>
      <c r="HG67" s="48">
        <v>99999</v>
      </c>
      <c r="HH67" s="104" t="s">
        <v>4858</v>
      </c>
    </row>
    <row r="68" spans="1:216" ht="15" customHeight="1" x14ac:dyDescent="0.2">
      <c r="A68" s="49" t="s">
        <v>4712</v>
      </c>
      <c r="B68" s="29" t="e">
        <v>#N/A</v>
      </c>
      <c r="C68" s="104" t="s">
        <v>4863</v>
      </c>
      <c r="D68" s="48">
        <v>99999</v>
      </c>
      <c r="E68" s="29" t="e">
        <v>#N/A</v>
      </c>
      <c r="F68" s="29" t="e">
        <v>#N/A</v>
      </c>
      <c r="G68" s="31" t="s">
        <v>273</v>
      </c>
      <c r="H68" s="31" t="s">
        <v>213</v>
      </c>
      <c r="I68" s="48"/>
      <c r="J68" s="48"/>
      <c r="K68" s="32" t="str">
        <f t="shared" si="0"/>
        <v>A</v>
      </c>
      <c r="L68" s="32" t="str">
        <f t="shared" si="1"/>
        <v>D</v>
      </c>
      <c r="M68" s="48"/>
      <c r="N68" s="32" t="str">
        <f t="shared" si="2"/>
        <v>-</v>
      </c>
      <c r="O68" s="49"/>
      <c r="P68" s="30" t="str">
        <f t="shared" si="14"/>
        <v>D</v>
      </c>
      <c r="Q68" s="33">
        <f t="shared" si="15"/>
        <v>274.5</v>
      </c>
      <c r="R68" s="30">
        <f t="shared" si="5"/>
        <v>274.5</v>
      </c>
      <c r="S68" s="34">
        <v>2</v>
      </c>
      <c r="T68" s="33">
        <f t="shared" si="6"/>
        <v>0.35</v>
      </c>
      <c r="U68" s="30"/>
      <c r="V68" s="32"/>
      <c r="W68" s="31"/>
      <c r="X68" s="32"/>
      <c r="Y68" s="32"/>
      <c r="Z68" s="48"/>
      <c r="AA68" s="30"/>
      <c r="AB68" s="48"/>
      <c r="AC68" s="30"/>
      <c r="AD68" s="48"/>
      <c r="AE68" s="53" t="str">
        <f t="shared" si="16"/>
        <v/>
      </c>
      <c r="AF68" s="48"/>
      <c r="AG68" s="48"/>
      <c r="AH68" s="30"/>
      <c r="AI68" s="30"/>
      <c r="AJ68" s="30"/>
      <c r="AK68" s="30"/>
      <c r="AL68" s="30"/>
      <c r="AM68" s="39" t="s">
        <v>208</v>
      </c>
      <c r="AN68" s="30"/>
      <c r="AO68" s="30"/>
      <c r="AP68" s="30"/>
      <c r="AQ68" s="33"/>
      <c r="AR68" s="30"/>
      <c r="AS68" s="30"/>
      <c r="AT68" s="30"/>
      <c r="AU68" s="30"/>
      <c r="AV68" s="30"/>
      <c r="AW68" s="30"/>
      <c r="AX68" s="48" t="s">
        <v>78</v>
      </c>
      <c r="AY68" s="50">
        <v>36.22</v>
      </c>
      <c r="AZ68" s="50">
        <v>-115.22</v>
      </c>
      <c r="BA68" s="30" t="s">
        <v>505</v>
      </c>
      <c r="BB68" s="30"/>
      <c r="BC68" s="30"/>
      <c r="BD68" s="51" t="s">
        <v>3350</v>
      </c>
      <c r="BE68" s="30"/>
      <c r="BF68" s="48"/>
      <c r="BG68" s="48"/>
      <c r="BH68" s="48"/>
      <c r="BI68" s="48"/>
      <c r="BJ68" s="48" t="s">
        <v>212</v>
      </c>
      <c r="BK68" s="32" t="str">
        <f t="shared" si="7"/>
        <v>A</v>
      </c>
      <c r="BL68" s="30" t="s">
        <v>212</v>
      </c>
      <c r="BM68" s="32" t="str">
        <f t="shared" si="8"/>
        <v>A</v>
      </c>
      <c r="BN68" s="32" t="str">
        <f t="shared" si="9"/>
        <v>D</v>
      </c>
      <c r="BO68" s="48"/>
      <c r="BP68" s="48"/>
      <c r="BQ68" s="48"/>
      <c r="BR68" s="48"/>
      <c r="BS68" s="48"/>
      <c r="BT68" s="48"/>
      <c r="BU68" s="48"/>
      <c r="BV68" s="48"/>
      <c r="BW68" s="48"/>
      <c r="BX68" s="48"/>
      <c r="BY68" s="48"/>
      <c r="BZ68" s="48"/>
      <c r="CA68" s="48"/>
      <c r="CB68" s="51"/>
      <c r="CC68" s="48"/>
      <c r="CD68" s="32" t="str">
        <f t="shared" si="10"/>
        <v>D</v>
      </c>
      <c r="CE68" s="32" t="str">
        <f t="shared" si="11"/>
        <v>D</v>
      </c>
      <c r="CF68" s="48"/>
      <c r="CG68" s="48"/>
      <c r="CH68" s="48"/>
      <c r="CI68" s="48"/>
      <c r="CJ68" s="48"/>
      <c r="CK68" s="48"/>
      <c r="CL68" s="48"/>
      <c r="CM68" s="48"/>
      <c r="CN68" s="48"/>
      <c r="CO68" s="48"/>
      <c r="CP68" s="48"/>
      <c r="CQ68" s="48"/>
      <c r="CR68" s="48"/>
      <c r="CS68" s="48"/>
      <c r="CT68" s="48"/>
      <c r="CU68" s="48"/>
      <c r="CV68" s="48"/>
      <c r="CW68" s="48"/>
      <c r="CX68" s="48"/>
      <c r="CY68" s="48"/>
      <c r="CZ68" s="48"/>
      <c r="DA68" s="48"/>
      <c r="DB68" s="48"/>
      <c r="DC68" s="48"/>
      <c r="DD68" s="48"/>
      <c r="DE68" s="48"/>
      <c r="DF68" s="48"/>
      <c r="DG68" s="48"/>
      <c r="DH68" s="48"/>
      <c r="DI68" s="48"/>
      <c r="DJ68" s="48"/>
      <c r="DK68" s="48"/>
      <c r="DL68" s="48"/>
      <c r="DM68" s="48"/>
      <c r="DN68" s="48"/>
      <c r="DO68" s="48"/>
      <c r="DP68" s="41" t="str">
        <f t="shared" si="12"/>
        <v/>
      </c>
      <c r="DQ68" s="48"/>
      <c r="DR68" s="48"/>
      <c r="DS68" s="48"/>
      <c r="DT68" s="30"/>
      <c r="DU68" s="30"/>
      <c r="DV68" s="48"/>
      <c r="DW68" s="48"/>
      <c r="DX68" s="48"/>
      <c r="DY68" s="32" t="s">
        <v>212</v>
      </c>
      <c r="DZ68" s="32" t="str">
        <f t="shared" si="13"/>
        <v>1, 5, or 6</v>
      </c>
      <c r="EA68" s="48"/>
      <c r="EB68" s="30"/>
      <c r="EC68" s="30"/>
      <c r="ED68" s="30"/>
      <c r="EE68" s="30"/>
      <c r="EF68" s="44"/>
      <c r="EG68" s="44"/>
      <c r="EH68" s="48"/>
      <c r="EI68" s="48"/>
      <c r="EJ68" s="48"/>
      <c r="EK68" s="48"/>
      <c r="EL68" s="48"/>
      <c r="EM68" s="30"/>
      <c r="EN68" s="48"/>
      <c r="EO68" s="48"/>
      <c r="EP68" s="48"/>
      <c r="EQ68" s="48"/>
      <c r="ER68" s="48"/>
      <c r="ES68" s="48"/>
      <c r="ET68" s="48"/>
      <c r="EU68" s="48"/>
      <c r="EV68" s="48"/>
      <c r="EW68" s="48"/>
      <c r="EX68" s="48"/>
      <c r="EY68" s="48"/>
      <c r="EZ68" s="48"/>
      <c r="FA68" s="48"/>
      <c r="FB68" s="48"/>
      <c r="FC68" s="48"/>
      <c r="FD68" s="48"/>
      <c r="FE68" s="48"/>
      <c r="FF68" s="48"/>
      <c r="FG68" s="48"/>
      <c r="FH68" s="48"/>
      <c r="FI68" s="48"/>
      <c r="FJ68" s="48"/>
      <c r="FK68" s="49"/>
      <c r="FL68" s="49"/>
      <c r="FM68" s="49"/>
      <c r="FN68" s="49"/>
      <c r="FO68" s="49"/>
      <c r="FP68" s="49"/>
      <c r="FQ68" s="49"/>
      <c r="FR68" s="49"/>
      <c r="FS68" s="49"/>
      <c r="FT68" s="49"/>
      <c r="FU68" s="49"/>
      <c r="FV68" s="49"/>
      <c r="FW68" s="49"/>
      <c r="FX68" s="49"/>
      <c r="FY68" s="49"/>
      <c r="FZ68" s="49"/>
      <c r="GA68" s="49"/>
      <c r="GB68" s="49"/>
      <c r="GC68" s="49"/>
      <c r="GD68" s="49"/>
      <c r="GE68" s="49"/>
      <c r="GF68" s="49"/>
      <c r="GG68" s="49"/>
      <c r="GH68" s="49"/>
      <c r="GI68" s="49"/>
      <c r="GJ68" s="49"/>
      <c r="GK68" s="49"/>
      <c r="GL68" s="49"/>
      <c r="GM68" s="49"/>
      <c r="GN68" s="49"/>
      <c r="GO68" s="43" t="s">
        <v>208</v>
      </c>
      <c r="GP68" s="43" t="s">
        <v>208</v>
      </c>
      <c r="GQ68" s="43" t="s">
        <v>208</v>
      </c>
      <c r="GR68" s="31" t="s">
        <v>505</v>
      </c>
      <c r="GS68" s="31" t="s">
        <v>232</v>
      </c>
      <c r="GT68" s="30" t="s">
        <v>215</v>
      </c>
      <c r="GU68" s="30" t="s">
        <v>213</v>
      </c>
      <c r="GV68" s="44" t="s">
        <v>216</v>
      </c>
      <c r="GW68" s="45" t="s">
        <v>217</v>
      </c>
      <c r="GX68" s="30" t="s">
        <v>3506</v>
      </c>
      <c r="GY68" s="30"/>
      <c r="GZ68" s="30"/>
      <c r="HA68" s="100" t="s">
        <v>4859</v>
      </c>
      <c r="HB68" s="49" t="s">
        <v>3402</v>
      </c>
      <c r="HC68" s="100" t="s">
        <v>4864</v>
      </c>
      <c r="HD68" s="64" t="s">
        <v>3403</v>
      </c>
      <c r="HE68" s="64"/>
      <c r="HF68" s="32">
        <v>1509</v>
      </c>
      <c r="HG68" s="48">
        <v>99999</v>
      </c>
      <c r="HH68" s="104" t="s">
        <v>4863</v>
      </c>
    </row>
  </sheetData>
  <dataConsolidate/>
  <mergeCells count="32">
    <mergeCell ref="B1:F3"/>
    <mergeCell ref="G1:O1"/>
    <mergeCell ref="P1:AV1"/>
    <mergeCell ref="HG1:HH3"/>
    <mergeCell ref="G3:I3"/>
    <mergeCell ref="L3:M3"/>
    <mergeCell ref="Z3:AC3"/>
    <mergeCell ref="AD3:AH3"/>
    <mergeCell ref="AI3:AR3"/>
    <mergeCell ref="AS3:AV3"/>
    <mergeCell ref="EO3:ER3"/>
    <mergeCell ref="AX3:BD3"/>
    <mergeCell ref="BF3:CA3"/>
    <mergeCell ref="CB3:CE3"/>
    <mergeCell ref="CF3:CK3"/>
    <mergeCell ref="CL3:CN3"/>
    <mergeCell ref="CP3:CS3"/>
    <mergeCell ref="CT3:CW3"/>
    <mergeCell ref="CX3:DL3"/>
    <mergeCell ref="DM3:DX3"/>
    <mergeCell ref="DY3:EG3"/>
    <mergeCell ref="EH3:EN3"/>
    <mergeCell ref="GA3:GC3"/>
    <mergeCell ref="GD3:GN3"/>
    <mergeCell ref="GO3:GQ3"/>
    <mergeCell ref="GR3:HD3"/>
    <mergeCell ref="ET3:EV3"/>
    <mergeCell ref="EW3:FC3"/>
    <mergeCell ref="FG3:FK3"/>
    <mergeCell ref="FL3:FV3"/>
    <mergeCell ref="FW3:FX3"/>
    <mergeCell ref="FY3:FZ3"/>
  </mergeCells>
  <hyperlinks>
    <hyperlink ref="HD6" r:id="rId1"/>
    <hyperlink ref="HD11" r:id="rId2"/>
    <hyperlink ref="HD12" r:id="rId3"/>
    <hyperlink ref="HD13" r:id="rId4"/>
    <hyperlink ref="HD14" r:id="rId5"/>
    <hyperlink ref="HD15" r:id="rId6"/>
    <hyperlink ref="HD16" r:id="rId7"/>
    <hyperlink ref="HD17" r:id="rId8"/>
    <hyperlink ref="HD18" r:id="rId9"/>
    <hyperlink ref="HD19" r:id="rId10"/>
    <hyperlink ref="HD20" r:id="rId11"/>
    <hyperlink ref="HD21" r:id="rId12"/>
    <hyperlink ref="HD22" r:id="rId13"/>
    <hyperlink ref="HD24" r:id="rId14"/>
    <hyperlink ref="HD25" r:id="rId15"/>
    <hyperlink ref="HD26" r:id="rId16"/>
    <hyperlink ref="HD27" r:id="rId17"/>
    <hyperlink ref="HD28" r:id="rId18"/>
    <hyperlink ref="HD29" r:id="rId19"/>
    <hyperlink ref="HD30" r:id="rId20"/>
    <hyperlink ref="HD31" r:id="rId21"/>
    <hyperlink ref="HD34" r:id="rId22"/>
    <hyperlink ref="HD35" r:id="rId23"/>
    <hyperlink ref="HD37" r:id="rId24"/>
    <hyperlink ref="HD38" r:id="rId25"/>
    <hyperlink ref="HD40" r:id="rId26"/>
    <hyperlink ref="HD41" r:id="rId27"/>
    <hyperlink ref="HD42" r:id="rId28"/>
    <hyperlink ref="HD43" r:id="rId29"/>
    <hyperlink ref="HD44" r:id="rId30"/>
    <hyperlink ref="HD45" r:id="rId31"/>
    <hyperlink ref="HD46" r:id="rId32"/>
    <hyperlink ref="HD47" r:id="rId33"/>
    <hyperlink ref="HD48" r:id="rId34"/>
    <hyperlink ref="HD49" r:id="rId35"/>
    <hyperlink ref="HD50" r:id="rId36"/>
    <hyperlink ref="HD52" r:id="rId37"/>
    <hyperlink ref="HD53" r:id="rId38"/>
    <hyperlink ref="HD55" r:id="rId39"/>
    <hyperlink ref="HD56" r:id="rId40"/>
    <hyperlink ref="HD23" r:id="rId41" display="http://docinet3.consrv.ca.gov/csmip/cisn-edc/grndresponsepages/GR14831.HTM"/>
    <hyperlink ref="HD33" r:id="rId42" display="http://docinet3.consrv.ca.gov/csmip/cisn-edc/grndresponsepages/GR23773.HTM"/>
    <hyperlink ref="HD39" r:id="rId43" display="http://docinet3.consrv.ca.gov/csmip/cisn-edc/grndresponsepages/GR24802.HTM"/>
    <hyperlink ref="HD51" r:id="rId44" display="http://docinet3.consrv.ca.gov/csmip/cisn-edc/grndresponsepages/GR24909.HTM"/>
    <hyperlink ref="HD36" r:id="rId45"/>
    <hyperlink ref="HC36" r:id="rId46"/>
  </hyperlinks>
  <pageMargins left="0" right="0" top="0.82" bottom="0.73" header="0.5" footer="0.5"/>
  <pageSetup scale="10" fitToHeight="25" orientation="portrait" horizontalDpi="300" r:id="rId47"/>
  <headerFooter alignWithMargins="0">
    <oddFooter>&amp;L&amp;F, &amp;A&amp;CPage &amp;P of &amp;N</oddFooter>
  </headerFooter>
  <colBreaks count="8" manualBreakCount="8">
    <brk id="49" max="1048575" man="1"/>
    <brk id="61" max="1140" man="1"/>
    <brk id="83" max="1140" man="1"/>
    <brk id="97" max="1140" man="1"/>
    <brk id="104" max="1146" man="1"/>
    <brk id="111" max="1140" man="1"/>
    <brk id="137" max="1140" man="1"/>
    <brk id="152" max="1130" man="1"/>
  </colBreaks>
  <legacyDrawing r:id="rId4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V032</vt:lpstr>
      <vt:lpstr>SMM_Vol1</vt:lpstr>
      <vt:lpstr>Sheet3</vt:lpstr>
      <vt:lpstr>UCLA - Removed stations</vt:lpstr>
      <vt:lpstr>V023 stations not in flatfile</vt:lpstr>
      <vt:lpstr>'V023 stations not in flatfile'!Área_de_impresión</vt:lpstr>
      <vt:lpstr>'V032'!Área_de_impresión</vt:lpstr>
      <vt:lpstr>'V023 stations not in flatfile'!Títulos_a_imprimir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baret</dc:creator>
  <cp:lastModifiedBy>ENGINEERING</cp:lastModifiedBy>
  <cp:lastPrinted>2011-07-19T17:48:19Z</cp:lastPrinted>
  <dcterms:created xsi:type="dcterms:W3CDTF">2011-07-15T22:54:26Z</dcterms:created>
  <dcterms:modified xsi:type="dcterms:W3CDTF">2023-05-31T20:21:17Z</dcterms:modified>
</cp:coreProperties>
</file>